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5C5E4348-FAFA-4194-8B1C-9ACAB64BD927}" xr6:coauthVersionLast="47" xr6:coauthVersionMax="47" xr10:uidLastSave="{00000000-0000-0000-0000-000000000000}"/>
  <bookViews>
    <workbookView xWindow="-120" yWindow="-120" windowWidth="38640" windowHeight="21120" tabRatio="870" activeTab="15"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shopkeepers" sheetId="58" r:id="rId24"/>
    <sheet name="radio" sheetId="57" r:id="rId25"/>
    <sheet name="locations" sheetId="17" r:id="rId26"/>
    <sheet name="Map Analysis" sheetId="18" r:id="rId27"/>
    <sheet name="amulets" sheetId="16" r:id="rId28"/>
    <sheet name="chart" sheetId="49" r:id="rId29"/>
    <sheet name="locationsold" sheetId="19" r:id="rId30"/>
    <sheet name="itemsold" sheetId="20" r:id="rId31"/>
    <sheet name="eventsold" sheetId="21" r:id="rId32"/>
    <sheet name="encountersold" sheetId="22" r:id="rId33"/>
    <sheet name="enemiesD" sheetId="23" r:id="rId34"/>
    <sheet name="enemiesA" sheetId="24" r:id="rId35"/>
    <sheet name="cursesold2" sheetId="25" r:id="rId36"/>
    <sheet name="statusesold" sheetId="26" r:id="rId37"/>
    <sheet name="statusesnew" sheetId="27" r:id="rId38"/>
    <sheet name="elementsold" sheetId="28" r:id="rId39"/>
    <sheet name="addons" sheetId="29" r:id="rId40"/>
    <sheet name="addonsnew" sheetId="30" r:id="rId41"/>
    <sheet name="scrollsold" sheetId="31" r:id="rId42"/>
    <sheet name="potionsold" sheetId="32" r:id="rId43"/>
    <sheet name="charactersold" sheetId="33" r:id="rId44"/>
    <sheet name="cardsold" sheetId="34" r:id="rId45"/>
    <sheet name="cardsnew" sheetId="35" r:id="rId46"/>
    <sheet name="evolutionsold" sheetId="36" r:id="rId47"/>
    <sheet name="moves" sheetId="37" r:id="rId48"/>
    <sheet name="spells" sheetId="38" r:id="rId49"/>
    <sheet name="fish" sheetId="39" r:id="rId50"/>
    <sheet name="enemiesold" sheetId="40" r:id="rId51"/>
    <sheet name="enemiesS" sheetId="41" r:id="rId52"/>
    <sheet name="dice" sheetId="42" r:id="rId53"/>
    <sheet name="mods" sheetId="43" r:id="rId54"/>
    <sheet name="gamestatuses" sheetId="44" r:id="rId55"/>
    <sheet name="cursesold" sheetId="45" r:id="rId56"/>
    <sheet name="bingo" sheetId="46" r:id="rId57"/>
    <sheet name="Map Calc" sheetId="47" r:id="rId58"/>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<sst xmlns="http://schemas.openxmlformats.org/spreadsheetml/2006/main" count="45283" uniqueCount="17119">
  <si>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</si>
  <si>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</si>
  <si>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</si>
  <si>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</si>
  <si>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</si>
  <si>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</si>
  <si>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</si>
  <si>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</si>
  <si>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</si>
  <si>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</si>
  <si>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</si>
  <si>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</si>
  <si>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</si>
  <si>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</si>
  <si>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</si>
  <si>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</si>
  <si>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</si>
  <si>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</si>
  <si>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</si>
  <si>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</si>
  <si>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</si>
  <si>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</si>
  <si>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</si>
  <si>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</si>
  <si>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</si>
  <si>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</si>
  <si>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</si>
  <si>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</si>
  <si>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</si>
  <si>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</si>
  <si>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</si>
  <si>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</si>
  <si>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</si>
  <si>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</si>
  <si>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</si>
  <si>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</si>
  <si>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</si>
  <si>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</si>
  <si>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</si>
  <si>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</si>
  <si>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</si>
  <si>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</si>
  <si>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</si>
  <si>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</si>
  <si>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</si>
  <si>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</si>
  <si>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</si>
  <si>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</si>
  <si>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</si>
  <si>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</si>
  <si>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</si>
  <si>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</si>
  <si>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</si>
  <si>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</si>
  <si>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</si>
  <si>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</si>
  <si>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</si>
  <si>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</si>
  <si>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</si>
  <si>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</si>
  <si>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</si>
  <si>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</si>
  <si>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</si>
  <si>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</si>
  <si>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</si>
  <si>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</si>
  <si>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</si>
  <si>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</si>
  <si>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</si>
  <si>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</si>
  <si>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</si>
  <si>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</si>
  <si>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</si>
  <si>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</si>
  <si>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</si>
  <si>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</si>
  <si>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</si>
  <si>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</si>
  <si>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</si>
  <si>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</si>
  <si>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</si>
  <si>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</si>
  <si>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</si>
  <si>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</si>
  <si>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</si>
  <si>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</si>
  <si>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</si>
  <si>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</si>
  <si>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</si>
  <si>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</si>
  <si>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</si>
  <si>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</si>
  <si>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</si>
  <si>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</si>
  <si>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</si>
  <si>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</si>
  <si>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</si>
  <si>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</si>
  <si>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</si>
  <si>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</si>
  <si>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</si>
  <si>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</si>
  <si>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</si>
  <si>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</si>
  <si>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</si>
  <si>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</si>
  <si>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</si>
  <si>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</si>
  <si>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Morphic Grove</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</si>
  <si>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</si>
  <si>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</si>
  <si>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</si>
  <si>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</si>
  <si>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</si>
  <si>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</si>
  <si>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</si>
  <si>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</si>
  <si>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</si>
  <si>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</si>
  <si>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</si>
  <si>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</si>
  <si>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</si>
  <si>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</si>
  <si>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</si>
  <si>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</si>
  <si>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</si>
  <si>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</si>
  <si>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</si>
  <si>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</si>
  <si>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</si>
  <si>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</si>
  <si>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</si>
  <si>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</si>
  <si>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</si>
  <si>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</si>
  <si>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</si>
  <si>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</si>
  <si>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</si>
  <si>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</si>
  <si>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</si>
  <si>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</si>
  <si>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</si>
  <si>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</si>
  <si>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</si>
  <si>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</si>
  <si>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</si>
  <si>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</si>
  <si>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</si>
  <si>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</si>
  <si>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</si>
  <si>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</si>
  <si>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</si>
  <si>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</si>
  <si>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</si>
  <si>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</si>
  <si>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ArcadeRoom</t>
  </si>
  <si>
    <t>Enter</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</si>
  <si>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</si>
  <si>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</si>
  <si>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</si>
  <si>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</si>
  <si>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</si>
  <si>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</si>
  <si>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</si>
  <si>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</si>
  <si>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</si>
  <si>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</si>
  <si>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</si>
  <si>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</si>
  <si>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</si>
  <si>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</si>
  <si>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</si>
  <si>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</si>
  <si>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</si>
  <si>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</si>
  <si>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</si>
  <si>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</si>
  <si>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</si>
  <si>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</si>
  <si>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</si>
  <si>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</si>
  <si>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</si>
  <si>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</si>
  <si>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</si>
  <si>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</si>
  <si>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</si>
  <si>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</si>
  <si>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</si>
  <si>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</si>
  <si>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</si>
  <si>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</si>
  <si>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</si>
  <si>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</si>
  <si>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</si>
  <si>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</si>
  <si>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</si>
  <si>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</si>
  <si>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</si>
  <si>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</si>
  <si>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</si>
  <si>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</si>
  <si>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</si>
  <si>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</si>
  <si>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</si>
  <si>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</si>
  <si>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</si>
  <si>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</si>
  <si>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</si>
  <si>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</si>
  <si>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</si>
  <si>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</si>
  <si>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</si>
  <si>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</si>
  <si>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</si>
  <si>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</si>
  <si>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</si>
  <si>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</si>
  <si>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</si>
  <si>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</si>
  <si>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</si>
  <si>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</si>
  <si>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</si>
  <si>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</si>
  <si>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</si>
  <si>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</si>
  <si>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</si>
  <si>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</si>
  <si>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</si>
  <si>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</si>
  <si>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</si>
  <si>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</si>
  <si>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</si>
  <si>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</si>
  <si>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</si>
  <si>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</si>
  <si>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</si>
  <si>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</si>
  <si>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</si>
  <si>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</si>
  <si>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</si>
  <si>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</si>
  <si>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</si>
  <si>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</si>
  <si>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</si>
  <si>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</si>
  <si>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</si>
  <si>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</si>
  <si>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</si>
  <si>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</si>
  <si>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</si>
  <si>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</si>
  <si>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</si>
  <si>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</si>
  <si>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</si>
  <si>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</si>
  <si>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</si>
  <si>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</si>
  <si>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</si>
  <si>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</si>
  <si>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</si>
  <si>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</si>
  <si>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</si>
  <si>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</si>
  <si>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</si>
  <si>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</si>
  <si>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</si>
  <si>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</si>
  <si>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</si>
  <si>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</si>
  <si>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</si>
  <si>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</si>
  <si>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</si>
  <si>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</si>
  <si>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</si>
  <si>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</si>
  <si>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</si>
  <si>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</si>
  <si>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</si>
  <si>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</si>
  <si>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</si>
  <si>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</si>
  <si>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</si>
  <si>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</si>
  <si>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</si>
  <si>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</si>
  <si>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</si>
  <si>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</si>
  <si>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</si>
  <si>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</si>
  <si>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</si>
  <si>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</si>
  <si>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</si>
  <si>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</si>
  <si>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</si>
  <si>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</si>
  <si>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</si>
  <si>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</si>
  <si>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</si>
  <si>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</si>
  <si>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</si>
  <si>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</si>
  <si>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</si>
  <si>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</si>
  <si>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</si>
  <si>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</si>
  <si>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</si>
  <si>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</si>
  <si>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</si>
  <si>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</si>
  <si>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</si>
  <si>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</si>
  <si>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</si>
  <si>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</si>
  <si>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</si>
  <si>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</si>
  <si>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</si>
  <si>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</si>
  <si>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</si>
  <si>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</si>
  <si>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</si>
  <si>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</si>
  <si>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</si>
  <si>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</si>
  <si>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</si>
  <si>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</si>
  <si>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</si>
  <si>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</si>
  <si>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</si>
  <si>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</si>
  <si>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</si>
  <si>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</si>
  <si>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</si>
  <si>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</si>
  <si>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</si>
  <si>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</si>
  <si>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</si>
  <si>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</si>
  <si>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</si>
  <si>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</si>
  <si>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</si>
  <si>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</si>
  <si>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</si>
  <si>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</si>
  <si>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</si>
  <si>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</si>
  <si>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</si>
  <si>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</si>
  <si>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</si>
  <si>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</si>
  <si>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</si>
  <si>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</si>
  <si>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</si>
  <si>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</si>
  <si>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</si>
  <si>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</si>
  <si>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</si>
  <si>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</si>
  <si>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</si>
  <si>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</si>
  <si>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</si>
  <si>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</si>
  <si>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</si>
  <si>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</si>
  <si>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</si>
  <si>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</si>
  <si>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</si>
  <si>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</si>
  <si>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</si>
  <si>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</si>
  <si>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</si>
  <si>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</si>
  <si>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</si>
  <si>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</si>
  <si>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</si>
  <si>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</si>
  <si>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</si>
  <si>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</si>
  <si>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</si>
  <si>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</si>
  <si>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</si>
  <si>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</si>
  <si>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</si>
  <si>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</si>
  <si>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</si>
  <si>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</si>
  <si>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</si>
  <si>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</si>
  <si>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</si>
  <si>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</si>
  <si>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</si>
  <si>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</si>
  <si>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</si>
  <si>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</si>
  <si>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</si>
  <si>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</si>
  <si>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</si>
  <si>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</si>
  <si>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</si>
  <si>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</si>
  <si>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</si>
  <si>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</si>
  <si>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</si>
  <si>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</si>
  <si>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</si>
  <si>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</si>
  <si>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</si>
  <si>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</si>
  <si>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</si>
  <si>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</si>
  <si>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</si>
  <si>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</si>
  <si>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</si>
  <si>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</si>
  <si>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</si>
  <si>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</si>
  <si>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</si>
  <si>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</si>
  <si>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</si>
  <si>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</si>
  <si>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</si>
  <si>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</si>
  <si>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</si>
  <si>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</si>
  <si>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</si>
  <si>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</si>
  <si>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</si>
  <si>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</si>
  <si>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</si>
  <si>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</si>
  <si>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</si>
  <si>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</si>
  <si>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</si>
  <si>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</si>
  <si>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</si>
  <si>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</si>
  <si>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</si>
  <si>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</si>
  <si>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</si>
  <si>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</si>
  <si>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</si>
  <si>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</si>
  <si>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</si>
  <si>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</si>
  <si>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</si>
  <si>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</si>
  <si>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</si>
  <si>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</si>
  <si>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</si>
  <si>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</si>
  <si>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</si>
  <si>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</si>
  <si>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</si>
  <si>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</si>
  <si>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</si>
  <si>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</si>
  <si>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</si>
  <si>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</si>
  <si>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</si>
  <si>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</si>
  <si>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</si>
  <si>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</si>
  <si>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</si>
  <si>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</si>
  <si>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</si>
  <si>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</si>
  <si>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</si>
  <si>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</si>
  <si>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</si>
  <si>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</si>
  <si>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</si>
  <si>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</si>
  <si>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</si>
  <si>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</si>
  <si>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</si>
  <si>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</si>
  <si>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</si>
  <si>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</si>
  <si>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</si>
  <si>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</si>
  <si>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</si>
  <si>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</si>
  <si>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</si>
  <si>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</si>
  <si>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</si>
  <si>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</si>
  <si>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</si>
  <si>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</si>
  <si>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</si>
  <si>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</si>
  <si>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</si>
  <si>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</si>
  <si>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</si>
  <si>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</si>
  <si>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</si>
  <si>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</si>
  <si>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</si>
  <si>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</si>
  <si>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</si>
  <si>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</si>
  <si>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</si>
  <si>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</si>
  <si>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</si>
  <si>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</si>
  <si>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</si>
  <si>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</si>
  <si>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</si>
  <si>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</si>
  <si>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</si>
  <si>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</si>
  <si>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</si>
  <si>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</si>
  <si>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</si>
  <si>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</si>
  <si>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</si>
  <si>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</si>
  <si>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</si>
  <si>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</si>
  <si>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</si>
  <si>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</si>
  <si>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</si>
  <si>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</si>
  <si>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</si>
  <si>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</si>
  <si>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</si>
  <si>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</si>
  <si>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</si>
  <si>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</si>
  <si>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</si>
  <si>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</si>
  <si>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</si>
  <si>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</si>
  <si>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</si>
  <si>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</si>
  <si>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</si>
  <si>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</si>
  <si>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</si>
  <si>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</si>
  <si>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</si>
  <si>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</si>
  <si>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</si>
  <si>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</si>
  <si>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</si>
  <si>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</si>
  <si>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</si>
  <si>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</si>
  <si>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</si>
  <si>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</si>
  <si>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</si>
  <si>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</si>
  <si>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</si>
  <si>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</si>
  <si>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</si>
  <si>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</si>
  <si>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</si>
  <si>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</si>
  <si>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</si>
  <si>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</si>
  <si>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</si>
  <si>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</si>
  <si>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</si>
  <si>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</si>
  <si>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</si>
  <si>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</si>
  <si>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</si>
  <si>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</si>
  <si>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</si>
  <si>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</si>
  <si>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</si>
  <si>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</si>
  <si>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</si>
  <si>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</si>
  <si>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</si>
  <si>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</si>
  <si>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</si>
  <si>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</si>
  <si>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</si>
  <si>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</si>
  <si>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</si>
  <si>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</si>
  <si>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</si>
  <si>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</si>
  <si>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</si>
  <si>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</si>
  <si>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</si>
  <si>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</si>
  <si>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</si>
  <si>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</si>
  <si>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</si>
  <si>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</si>
  <si>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</si>
  <si>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</si>
  <si>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</si>
  <si>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</si>
  <si>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</si>
  <si>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</si>
  <si>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</si>
  <si>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</si>
  <si>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</si>
  <si>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</si>
  <si>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</si>
  <si>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</si>
  <si>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</si>
  <si>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</si>
  <si>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</si>
  <si>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</si>
  <si>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</si>
  <si>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</si>
  <si>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</si>
  <si>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</si>
  <si>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</si>
  <si>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</si>
  <si>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</si>
  <si>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</si>
  <si>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</si>
  <si>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</si>
  <si>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</si>
  <si>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</si>
  <si>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</si>
  <si>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</si>
  <si>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</si>
  <si>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</si>
  <si>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</si>
  <si>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</si>
  <si>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</si>
  <si>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</si>
  <si>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</si>
  <si>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</si>
  <si>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</si>
  <si>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</si>
  <si>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</si>
  <si>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</si>
  <si>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</si>
  <si>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</si>
  <si>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</si>
  <si>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</si>
  <si>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</si>
  <si>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</si>
  <si>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</si>
  <si>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</si>
  <si>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</si>
  <si>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</si>
  <si>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</si>
  <si>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</si>
  <si>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</si>
  <si>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</si>
  <si>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</si>
  <si>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</si>
  <si>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</si>
  <si>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</si>
  <si>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</si>
  <si>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</si>
  <si>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</si>
  <si>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</si>
  <si>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</si>
  <si>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</si>
  <si>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</si>
  <si>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</si>
  <si>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</si>
  <si>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</si>
  <si>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</si>
  <si>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</si>
  <si>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</si>
  <si>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</si>
  <si>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</si>
  <si>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</si>
  <si>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</si>
  <si>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</si>
  <si>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</si>
  <si>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</si>
  <si>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</si>
  <si>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</si>
  <si>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</si>
  <si>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</si>
  <si>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</si>
  <si>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</si>
  <si>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</si>
  <si>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</si>
  <si>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</si>
  <si>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</si>
  <si>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</si>
  <si>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</si>
  <si>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</si>
  <si>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</si>
  <si>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</si>
  <si>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</si>
  <si>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</si>
  <si>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</si>
  <si>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</si>
  <si>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</si>
  <si>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</si>
  <si>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</si>
  <si>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</si>
  <si>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</si>
  <si>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</si>
  <si>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</si>
  <si>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</si>
  <si>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</si>
  <si>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</si>
  <si>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</si>
  <si>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</si>
  <si>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</si>
  <si>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</si>
  <si>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</si>
  <si>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</si>
  <si>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</si>
  <si>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</si>
  <si>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</si>
  <si>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</si>
  <si>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</si>
  <si>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</si>
  <si>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</si>
  <si>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</si>
  <si>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</si>
  <si>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</si>
  <si>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</si>
  <si>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</si>
  <si>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</si>
  <si>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</si>
  <si>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</si>
  <si>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</si>
  <si>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</si>
  <si>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</si>
  <si>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</si>
  <si>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</si>
  <si>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</si>
  <si>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</si>
  <si>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</si>
  <si>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</si>
  <si>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</si>
  <si>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</si>
  <si>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</si>
  <si>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</si>
  <si>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</si>
  <si>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</si>
  <si>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</si>
  <si>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</si>
  <si>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</si>
  <si>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</si>
  <si>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</si>
  <si>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</si>
  <si>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</si>
  <si>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</si>
  <si>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</si>
  <si>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</si>
  <si>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</si>
  <si>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</si>
  <si>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</si>
  <si>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</si>
  <si>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</si>
  <si>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</si>
  <si>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</si>
  <si>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</si>
  <si>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</si>
  <si>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</si>
  <si>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</si>
  <si>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</si>
  <si>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</si>
  <si>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</si>
  <si>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</si>
  <si>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</si>
  <si>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</si>
  <si>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</si>
  <si>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</si>
  <si>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</si>
  <si>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</si>
  <si>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</si>
  <si>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</si>
  <si>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</si>
  <si>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</si>
  <si>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</si>
  <si>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</si>
  <si>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</si>
  <si>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</si>
  <si>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</si>
  <si>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</si>
  <si>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</si>
  <si>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</si>
  <si>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</si>
  <si>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</si>
  <si>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</si>
  <si>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</si>
  <si>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</si>
  <si>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</si>
  <si>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</si>
  <si>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</si>
  <si>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</si>
  <si>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</si>
  <si>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</si>
  <si>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</si>
  <si>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</si>
  <si>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</si>
  <si>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</si>
  <si>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</si>
  <si>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</si>
  <si>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</si>
  <si>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</si>
  <si>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</si>
  <si>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</si>
  <si>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</si>
  <si>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</si>
  <si>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</si>
  <si>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</si>
  <si>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</si>
  <si>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</si>
  <si>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</si>
  <si>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</si>
  <si>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</si>
  <si>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</si>
  <si>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</si>
  <si>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</si>
  <si>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</si>
  <si>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</si>
  <si>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</si>
  <si>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</si>
  <si>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</si>
  <si>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</si>
  <si>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</si>
  <si>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</si>
  <si>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</si>
  <si>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</si>
  <si>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</si>
  <si>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</si>
  <si>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</si>
  <si>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</si>
  <si>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</si>
  <si>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</si>
  <si>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</si>
  <si>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</si>
  <si>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</si>
  <si>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</si>
  <si>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</si>
  <si>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</si>
  <si>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</si>
  <si>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</si>
  <si>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</si>
  <si>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</si>
  <si>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</si>
  <si>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</si>
  <si>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</si>
  <si>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</si>
  <si>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</si>
  <si>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</si>
  <si>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</si>
  <si>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</si>
  <si>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</si>
  <si>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</si>
  <si>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</si>
  <si>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</si>
  <si>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</si>
  <si>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</si>
  <si>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</si>
  <si>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</si>
  <si>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</si>
  <si>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</si>
  <si>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</si>
  <si>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</si>
  <si>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</si>
  <si>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</si>
  <si>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</si>
  <si>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</si>
  <si>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</si>
  <si>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</si>
  <si>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</si>
  <si>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</si>
  <si>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</si>
  <si>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</si>
  <si>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</si>
  <si>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</si>
  <si>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</si>
  <si>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</si>
  <si>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</si>
  <si>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</si>
  <si>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</si>
  <si>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</si>
  <si>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</si>
  <si>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</si>
  <si>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</si>
  <si>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</si>
  <si>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</si>
  <si>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</si>
  <si>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</si>
  <si>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</si>
  <si>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</si>
  <si>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</si>
  <si>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</si>
  <si>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</si>
  <si>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</si>
  <si>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</si>
  <si>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</si>
  <si>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</si>
  <si>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</si>
  <si>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</si>
  <si>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</si>
  <si>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</si>
  <si>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</si>
  <si>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</si>
  <si>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</si>
  <si>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</si>
  <si>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</si>
  <si>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</si>
  <si>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</si>
  <si>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</si>
  <si>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</si>
  <si>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</si>
  <si>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</si>
  <si>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</si>
  <si>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</si>
  <si>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</si>
  <si>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</si>
  <si>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</si>
  <si>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</si>
  <si>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</si>
  <si>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</si>
  <si>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</si>
  <si>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</si>
  <si>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</si>
  <si>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</si>
  <si>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</si>
  <si>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</si>
  <si>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</si>
  <si>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</si>
  <si>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</si>
  <si>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</si>
  <si>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</si>
  <si>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</si>
  <si>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</si>
  <si>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</si>
  <si>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</si>
  <si>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</si>
  <si>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</si>
  <si>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</si>
  <si>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</si>
  <si>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</si>
  <si>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</si>
  <si>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</si>
  <si>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</si>
  <si>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</si>
  <si>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</si>
  <si>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</si>
  <si>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</si>
  <si>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</si>
  <si>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</si>
  <si>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</si>
  <si>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</si>
  <si>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</si>
  <si>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</si>
  <si>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</si>
  <si>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</si>
  <si>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</si>
  <si>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</si>
  <si>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</si>
  <si>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</si>
  <si>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</si>
  <si>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</si>
  <si>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</si>
  <si>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</si>
  <si>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</si>
  <si>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</si>
  <si>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</si>
  <si>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</si>
  <si>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</si>
  <si>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</si>
  <si>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</si>
  <si>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</si>
  <si>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</si>
  <si>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</si>
  <si>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</si>
  <si>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</si>
  <si>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</si>
  <si>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</si>
  <si>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</si>
  <si>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</si>
  <si>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</si>
  <si>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</si>
  <si>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</si>
  <si>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</si>
  <si>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</si>
  <si>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</si>
  <si>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</si>
  <si>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</si>
  <si>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</si>
  <si>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</si>
  <si>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</si>
  <si>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</si>
  <si>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</si>
  <si>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</si>
  <si>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</si>
  <si>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</si>
  <si>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</si>
  <si>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</si>
  <si>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</si>
  <si>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</si>
  <si>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</si>
  <si>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</si>
  <si>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</si>
  <si>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</si>
  <si>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</si>
  <si>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</si>
  <si>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</si>
  <si>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</si>
  <si>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</si>
  <si>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</si>
  <si>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</si>
  <si>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</si>
  <si>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</si>
  <si>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</si>
  <si>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</si>
  <si>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</si>
  <si>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</si>
  <si>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</si>
  <si>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</si>
  <si>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</si>
  <si>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</si>
  <si>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</si>
  <si>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</si>
  <si>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</si>
  <si>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</si>
  <si>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</si>
  <si>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</si>
  <si>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</si>
  <si>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</si>
  <si>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</si>
  <si>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</si>
  <si>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</si>
  <si>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</si>
  <si>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</si>
  <si>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</si>
  <si>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</si>
  <si>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</si>
  <si>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</si>
  <si>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</si>
  <si>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</si>
  <si>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</si>
  <si>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</si>
  <si>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</si>
  <si>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</si>
  <si>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</si>
  <si>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</si>
  <si>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</si>
  <si>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</si>
  <si>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</si>
  <si>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</si>
  <si>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</si>
  <si>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</si>
  <si>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</si>
  <si>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</si>
  <si>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</si>
  <si>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</si>
  <si>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</si>
  <si>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</si>
  <si>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</si>
  <si>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</si>
  <si>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</si>
  <si>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</si>
  <si>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</si>
  <si>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</si>
  <si>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</si>
  <si>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</si>
  <si>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</si>
  <si>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</si>
  <si>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</si>
  <si>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</si>
  <si>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</si>
  <si>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</si>
  <si>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</si>
  <si>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</si>
  <si>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</si>
  <si>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</si>
  <si>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</si>
  <si>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</si>
  <si>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</si>
  <si>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</si>
  <si>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</si>
  <si>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</si>
  <si>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</si>
  <si>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</si>
  <si>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</si>
  <si>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</si>
  <si>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</si>
  <si>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</si>
  <si>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</si>
  <si>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</si>
  <si>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</si>
  <si>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</si>
  <si>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</si>
  <si>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</si>
  <si>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</si>
  <si>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</si>
  <si>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</si>
  <si>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</si>
  <si>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</si>
  <si>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</si>
  <si>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</si>
  <si>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</si>
  <si>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</si>
  <si>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</si>
  <si>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</si>
  <si>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</si>
  <si>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</si>
  <si>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</si>
  <si>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</si>
  <si>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</si>
  <si>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</si>
  <si>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</si>
  <si>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</si>
  <si>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</si>
  <si>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</si>
  <si>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</si>
  <si>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</si>
  <si>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</si>
  <si>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</si>
  <si>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</si>
  <si>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</si>
  <si>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</si>
  <si>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</si>
  <si>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</si>
  <si>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</si>
  <si>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</si>
  <si>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</si>
  <si>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</si>
  <si>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</si>
  <si>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</si>
  <si>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</si>
  <si>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</si>
  <si>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</si>
  <si>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</si>
  <si>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</si>
  <si>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</si>
  <si>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</si>
  <si>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</si>
  <si>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</si>
  <si>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</si>
  <si>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</si>
  <si>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</si>
  <si>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</si>
  <si>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</si>
  <si>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</si>
  <si>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</si>
  <si>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</si>
  <si>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</si>
  <si>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</si>
  <si>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</si>
  <si>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</si>
  <si>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</si>
  <si>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</si>
  <si>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</si>
  <si>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</si>
  <si>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</si>
  <si>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</si>
  <si>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</si>
  <si>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</si>
  <si>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</si>
  <si>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</si>
  <si>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</si>
  <si>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</si>
  <si>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</si>
  <si>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</si>
  <si>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</si>
  <si>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</si>
  <si>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</si>
  <si>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</si>
  <si>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</si>
  <si>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</si>
  <si>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</si>
  <si>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</si>
  <si>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</si>
  <si>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</si>
  <si>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</si>
  <si>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</si>
  <si>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</si>
  <si>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</si>
  <si>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</si>
  <si>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</si>
  <si>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</si>
  <si>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</si>
  <si>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</si>
  <si>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</si>
  <si>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</si>
  <si>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</si>
  <si>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</si>
  <si>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</si>
  <si>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</si>
  <si>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</si>
  <si>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</si>
  <si>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</si>
  <si>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</si>
  <si>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</si>
  <si>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</si>
  <si>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</si>
  <si>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</si>
  <si>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</si>
  <si>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</si>
  <si>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</si>
  <si>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</si>
  <si>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</si>
  <si>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</si>
  <si>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</si>
  <si>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</si>
  <si>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</si>
  <si>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</si>
  <si>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</si>
  <si>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</si>
  <si>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</si>
  <si>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</si>
  <si>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</si>
  <si>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</si>
  <si>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</si>
  <si>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</si>
  <si>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</si>
  <si>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</si>
  <si>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</si>
  <si>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</si>
  <si>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</si>
  <si>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</si>
  <si>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</si>
  <si>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</si>
  <si>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</si>
  <si>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</si>
  <si>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</si>
  <si>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</si>
  <si>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</si>
  <si>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</si>
  <si>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</si>
  <si>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</si>
  <si>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</si>
  <si>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</si>
  <si>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</si>
  <si>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</si>
  <si>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</si>
  <si>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</si>
  <si>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</si>
  <si>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</si>
  <si>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</si>
  <si>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</si>
  <si>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</si>
  <si>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</si>
  <si>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</si>
  <si>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</si>
  <si>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</si>
  <si>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</si>
  <si>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</si>
  <si>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</si>
  <si>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</si>
  <si>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</si>
  <si>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</si>
  <si>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</si>
  <si>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</si>
  <si>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</si>
  <si>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</si>
  <si>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</si>
  <si>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</si>
  <si>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</si>
  <si>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</si>
  <si>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</si>
  <si>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</si>
  <si>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</si>
  <si>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</si>
  <si>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</si>
  <si>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</si>
  <si>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</si>
  <si>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</si>
  <si>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</si>
  <si>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</si>
  <si>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</si>
  <si>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</si>
  <si>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</si>
  <si>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</si>
  <si>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</si>
  <si>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</si>
  <si>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</si>
  <si>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</si>
  <si>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</si>
  <si>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</si>
  <si>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</si>
  <si>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</si>
  <si>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</si>
  <si>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</si>
  <si>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</si>
  <si>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</si>
  <si>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</si>
  <si>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</si>
  <si>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</si>
  <si>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</si>
  <si>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</si>
  <si>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</si>
  <si>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</si>
  <si>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</si>
  <si>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</si>
  <si>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</si>
  <si>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</si>
  <si>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</si>
  <si>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</si>
  <si>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</si>
  <si>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</si>
  <si>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</si>
  <si>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</si>
  <si>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</si>
  <si>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</si>
  <si>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</si>
  <si>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</si>
  <si>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</si>
  <si>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</si>
  <si>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</si>
  <si>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</si>
  <si>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</si>
  <si>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</si>
  <si>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</si>
  <si>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</si>
  <si>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</si>
  <si>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</si>
  <si>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</si>
  <si>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</si>
  <si>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</si>
  <si>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</si>
  <si>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</si>
  <si>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</si>
  <si>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</si>
  <si>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</si>
  <si>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</si>
  <si>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</si>
  <si>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</si>
  <si>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</si>
  <si>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</si>
  <si>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</si>
  <si>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</si>
  <si>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</si>
  <si>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</si>
  <si>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</si>
  <si>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</si>
  <si>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</si>
  <si>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</si>
  <si>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</si>
  <si>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</si>
  <si>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</si>
  <si>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</si>
  <si>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</si>
  <si>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</si>
  <si>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</si>
  <si>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</si>
  <si>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</si>
  <si>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</si>
  <si>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</si>
  <si>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</si>
  <si>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</si>
  <si>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</si>
  <si>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</si>
  <si>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</si>
  <si>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</si>
  <si>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</si>
  <si>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</si>
  <si>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</si>
  <si>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</si>
  <si>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</si>
  <si>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</si>
  <si>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</si>
  <si>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</si>
  <si>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</si>
  <si>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</si>
  <si>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</si>
  <si>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</si>
  <si>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</si>
  <si>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</si>
  <si>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</si>
  <si>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</si>
  <si>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</si>
  <si>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</si>
  <si>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</si>
  <si>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</si>
  <si>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</si>
  <si>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</si>
  <si>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</si>
  <si>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</si>
  <si>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</si>
  <si>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</si>
  <si>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</si>
  <si>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</si>
  <si>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</si>
  <si>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</si>
  <si>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</si>
  <si>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</si>
  <si>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</si>
  <si>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</si>
  <si>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</si>
  <si>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</si>
  <si>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</si>
  <si>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</si>
  <si>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</si>
  <si>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</si>
  <si>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</si>
  <si>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</si>
  <si>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</si>
  <si>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</si>
  <si>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</si>
  <si>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</si>
  <si>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</si>
  <si>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</si>
  <si>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</si>
  <si>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</si>
  <si>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</si>
  <si>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</si>
  <si>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</si>
  <si>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</si>
  <si>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</si>
  <si>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</si>
  <si>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</si>
  <si>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</si>
  <si>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</si>
  <si>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</si>
  <si>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</si>
  <si>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</si>
  <si>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</si>
  <si>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</si>
  <si>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</si>
  <si>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</si>
  <si>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</si>
  <si>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</si>
  <si>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</si>
  <si>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</si>
  <si>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</si>
  <si>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</si>
  <si>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</si>
  <si>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</si>
  <si>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</si>
  <si>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</si>
  <si>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</si>
  <si>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</si>
  <si>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</si>
  <si>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</si>
  <si>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</si>
  <si>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</si>
  <si>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</si>
  <si>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</si>
  <si>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</si>
  <si>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</si>
  <si>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</si>
  <si>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</si>
  <si>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</si>
  <si>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</si>
  <si>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</si>
  <si>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</si>
  <si>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</si>
  <si>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</si>
  <si>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</si>
  <si>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</si>
  <si>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</si>
  <si>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</si>
  <si>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</si>
  <si>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</si>
  <si>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</si>
  <si>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</si>
  <si>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</si>
  <si>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</si>
  <si>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</si>
  <si>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</si>
  <si>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</si>
  <si>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</si>
  <si>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</si>
  <si>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</si>
  <si>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</si>
  <si>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</si>
  <si>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</si>
  <si>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</si>
  <si>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</si>
  <si>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</si>
  <si>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</si>
  <si>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</si>
  <si>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</si>
  <si>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</si>
  <si>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</si>
  <si>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</si>
  <si>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</si>
  <si>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</si>
  <si>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</si>
  <si>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</si>
  <si>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</si>
  <si>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</si>
  <si>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</si>
  <si>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</si>
  <si>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</si>
  <si>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</si>
  <si>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</si>
  <si>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</si>
  <si>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</si>
  <si>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</si>
  <si>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</si>
  <si>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</si>
  <si>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</si>
  <si>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</si>
  <si>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</si>
  <si>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</si>
  <si>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</si>
  <si>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</si>
  <si>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</si>
  <si>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</si>
  <si>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</si>
  <si>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</si>
  <si>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</si>
  <si>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</si>
  <si>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</si>
  <si>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</si>
  <si>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</si>
  <si>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</si>
  <si>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</si>
  <si>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</si>
  <si>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</si>
  <si>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</si>
  <si>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</si>
  <si>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</si>
  <si>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</si>
  <si>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</si>
  <si>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</si>
  <si>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</si>
  <si>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</si>
  <si>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</si>
  <si>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</si>
  <si>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</si>
  <si>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</si>
  <si>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</si>
  <si>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</si>
  <si>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</si>
  <si>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</si>
  <si>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</si>
  <si>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</si>
  <si>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</si>
  <si>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</si>
  <si>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</si>
  <si>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</si>
  <si>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</si>
  <si>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</si>
  <si>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</si>
  <si>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</si>
  <si>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</si>
  <si>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</si>
  <si>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</si>
  <si>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</si>
  <si>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</si>
  <si>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</si>
  <si>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</si>
  <si>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</si>
  <si>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</si>
  <si>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</si>
  <si>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</si>
  <si>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</si>
  <si>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</si>
  <si>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</si>
  <si>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</si>
  <si>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</si>
  <si>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</si>
  <si>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</si>
  <si>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</si>
  <si>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</si>
  <si>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</si>
  <si>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</si>
  <si>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</si>
  <si>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</si>
  <si>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</si>
  <si>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</si>
  <si>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</si>
  <si>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</si>
  <si>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</si>
  <si>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</si>
  <si>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</si>
  <si>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</si>
  <si>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</si>
  <si>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</si>
  <si>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</si>
  <si>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</si>
  <si>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</si>
  <si>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</si>
  <si>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</si>
  <si>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</si>
  <si>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</si>
  <si>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</si>
  <si>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</si>
  <si>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</si>
  <si>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</si>
  <si>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</si>
  <si>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</si>
  <si>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</si>
  <si>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</si>
  <si>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</si>
  <si>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</si>
  <si>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</si>
  <si>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</si>
  <si>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</si>
  <si>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</si>
  <si>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</si>
  <si>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</si>
  <si>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</si>
  <si>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</si>
  <si>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</si>
  <si>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</si>
  <si>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</si>
  <si>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</si>
  <si>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</si>
  <si>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</si>
  <si>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</si>
  <si>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</si>
  <si>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</si>
  <si>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</si>
  <si>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</si>
  <si>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</si>
  <si>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</si>
  <si>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</si>
  <si>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</si>
  <si>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</si>
  <si>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</si>
  <si>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</si>
  <si>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</si>
  <si>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</si>
  <si>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</si>
  <si>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</si>
  <si>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</si>
  <si>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</si>
  <si>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</si>
  <si>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</si>
  <si>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</si>
  <si>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</si>
  <si>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</si>
  <si>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</si>
  <si>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</si>
  <si>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</si>
  <si>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</si>
  <si>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</si>
  <si>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</si>
  <si>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</si>
  <si>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</si>
  <si>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</si>
  <si>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</si>
  <si>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</si>
  <si>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</si>
  <si>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</si>
  <si>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</si>
  <si>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</si>
  <si>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</si>
  <si>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</si>
  <si>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</si>
  <si>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</si>
  <si>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</si>
  <si>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</si>
  <si>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</si>
  <si>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</si>
  <si>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</si>
  <si>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</si>
  <si>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</si>
  <si>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</si>
  <si>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</si>
  <si>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</si>
  <si>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</si>
  <si>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</si>
  <si>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</si>
  <si>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</si>
  <si>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</si>
  <si>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</si>
  <si>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</si>
  <si>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</si>
  <si>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</si>
  <si>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</si>
  <si>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</si>
  <si>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</si>
  <si>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</si>
  <si>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</si>
  <si>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</si>
  <si>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</si>
  <si>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</si>
  <si>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</si>
  <si>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</si>
  <si>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</si>
  <si>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</si>
  <si>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</si>
  <si>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</si>
  <si>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</si>
  <si>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</si>
  <si>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</si>
  <si>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</si>
  <si>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</si>
  <si>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</si>
  <si>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</si>
  <si>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</si>
  <si>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</si>
  <si>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</si>
  <si>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</si>
  <si>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</si>
  <si>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</si>
  <si>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</si>
  <si>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</si>
  <si>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</si>
  <si>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</si>
  <si>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</si>
  <si>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</si>
  <si>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</si>
  <si>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</si>
  <si>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</si>
  <si>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</si>
  <si>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</si>
  <si>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</si>
  <si>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</si>
  <si>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</si>
  <si>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</si>
  <si>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</si>
  <si>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</si>
  <si>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</si>
  <si>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</si>
  <si>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</si>
  <si>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</si>
  <si>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</si>
  <si>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</si>
  <si>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</si>
  <si>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</si>
  <si>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</si>
  <si>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</si>
  <si>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</si>
  <si>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</si>
  <si>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</si>
  <si>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</si>
  <si>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</si>
  <si>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</si>
  <si>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</si>
  <si>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</si>
  <si>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</si>
  <si>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</si>
  <si>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</si>
  <si>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</si>
  <si>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</si>
  <si>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</si>
  <si>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</si>
  <si>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</si>
  <si>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</si>
  <si>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</si>
  <si>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</si>
  <si>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</si>
  <si>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</si>
  <si>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</si>
  <si>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</si>
  <si>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</si>
  <si>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</si>
  <si>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</si>
  <si>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</si>
  <si>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</si>
  <si>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</si>
  <si>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</si>
  <si>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</si>
  <si>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</si>
  <si>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</si>
  <si>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</si>
  <si>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</si>
  <si>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</si>
  <si>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</si>
  <si>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</si>
  <si>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</si>
  <si>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</si>
  <si>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</si>
  <si>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</si>
  <si>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</si>
  <si>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</si>
  <si>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</si>
  <si>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</si>
  <si>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</si>
  <si>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</si>
  <si>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</si>
  <si>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</si>
  <si>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</si>
  <si>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</si>
  <si>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</si>
  <si>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</si>
  <si>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</si>
  <si>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</si>
  <si>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</si>
  <si>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</si>
  <si>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</si>
  <si>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</si>
  <si>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</si>
  <si>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</si>
  <si>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</si>
  <si>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</si>
  <si>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</si>
  <si>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</si>
  <si>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</si>
  <si>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</si>
  <si>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</si>
  <si>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</si>
  <si>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</si>
  <si>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</si>
  <si>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</si>
  <si>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</si>
  <si>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</si>
  <si>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</si>
  <si>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</si>
  <si>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</si>
  <si>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</si>
  <si>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</si>
  <si>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</si>
  <si>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</si>
  <si>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</si>
  <si>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</si>
  <si>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</si>
  <si>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</si>
  <si>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</si>
  <si>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</si>
  <si>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</si>
  <si>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</si>
  <si>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</si>
  <si>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</si>
  <si>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</si>
  <si>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</si>
  <si>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</si>
  <si>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</si>
  <si>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</si>
  <si>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</si>
  <si>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</si>
  <si>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</si>
  <si>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</si>
  <si>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</si>
  <si>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</si>
  <si>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</si>
  <si>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</si>
  <si>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</si>
  <si>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</si>
  <si>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</si>
  <si>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</si>
  <si>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</si>
  <si>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</si>
  <si>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</si>
  <si>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</si>
  <si>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</si>
  <si>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</si>
  <si>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</si>
  <si>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</si>
  <si>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</si>
  <si>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</si>
  <si>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</si>
  <si>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</si>
  <si>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</si>
  <si>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</si>
  <si>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</si>
  <si>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</si>
  <si>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</si>
  <si>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</si>
  <si>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</si>
  <si>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</si>
  <si>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</si>
  <si>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</si>
  <si>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</si>
  <si>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</si>
  <si>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</si>
  <si>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</si>
  <si>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</si>
  <si>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</si>
  <si>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</si>
  <si>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</si>
  <si>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</si>
  <si>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</si>
  <si>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</si>
  <si>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</si>
  <si>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</si>
  <si>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</si>
  <si>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</si>
  <si>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</si>
  <si>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</si>
  <si>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</si>
  <si>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</si>
  <si>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</si>
  <si>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</si>
  <si>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</si>
  <si>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</si>
  <si>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</si>
  <si>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</si>
  <si>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</si>
  <si>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</si>
  <si>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</si>
  <si>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</si>
  <si>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</si>
  <si>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</si>
  <si>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</si>
  <si>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</si>
  <si>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</si>
  <si>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</si>
  <si>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</si>
  <si>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</si>
  <si>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</si>
  <si>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</si>
  <si>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</si>
  <si>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</si>
  <si>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</si>
  <si>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</si>
  <si>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</si>
  <si>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</si>
  <si>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</si>
  <si>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</si>
  <si>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</si>
  <si>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</si>
  <si>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</si>
  <si>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</si>
  <si>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</si>
  <si>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</si>
  <si>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</si>
  <si>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</si>
  <si>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</si>
  <si>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</si>
  <si>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</si>
  <si>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</si>
  <si>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</si>
  <si>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</si>
  <si>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</si>
  <si>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</si>
  <si>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</si>
  <si>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</si>
  <si>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</si>
  <si>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</si>
  <si>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</si>
  <si>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</si>
  <si>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</si>
  <si>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</si>
  <si>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</si>
  <si>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</si>
  <si>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</si>
  <si>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</si>
  <si>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</si>
  <si>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</si>
  <si>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</si>
  <si>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</si>
  <si>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</si>
  <si>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</si>
  <si>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</si>
  <si>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</si>
  <si>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</si>
  <si>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</si>
  <si>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</si>
  <si>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</si>
  <si>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</si>
  <si>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</si>
  <si>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</si>
  <si>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</si>
  <si>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</si>
  <si>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</si>
  <si>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</si>
  <si>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</si>
  <si>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</si>
  <si>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</si>
  <si>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</si>
  <si>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</si>
  <si>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</si>
  <si>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</si>
  <si>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</si>
  <si>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</si>
  <si>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</si>
  <si>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</si>
  <si>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</si>
  <si>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</si>
  <si>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</si>
  <si>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</si>
  <si>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</si>
  <si>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</si>
  <si>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</si>
  <si>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</si>
  <si>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</si>
  <si>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</si>
  <si>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</si>
  <si>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</si>
  <si>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</si>
  <si>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</si>
  <si>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</si>
  <si>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</si>
  <si>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</si>
  <si>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</si>
  <si>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</si>
  <si>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</si>
  <si>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</si>
  <si>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</si>
  <si>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</si>
  <si>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</si>
  <si>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</si>
  <si>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</si>
  <si>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</si>
  <si>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</si>
  <si>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</si>
  <si>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</si>
  <si>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</si>
  <si>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</si>
  <si>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</si>
  <si>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</si>
  <si>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</si>
  <si>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</si>
  <si>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</si>
  <si>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</si>
  <si>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</si>
  <si>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</si>
  <si>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</si>
  <si>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</si>
  <si>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</si>
  <si>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</si>
  <si>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</si>
  <si>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</si>
  <si>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</si>
  <si>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</si>
  <si>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</si>
  <si>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</si>
  <si>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</si>
  <si>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</si>
  <si>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</si>
  <si>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</si>
  <si>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</si>
  <si>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</si>
  <si>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</si>
  <si>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</si>
  <si>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</si>
  <si>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</si>
  <si>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</si>
  <si>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</si>
  <si>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</si>
  <si>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</si>
  <si>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</si>
  <si>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</si>
  <si>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</si>
  <si>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</si>
  <si>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</si>
  <si>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</si>
  <si>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</si>
  <si>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</si>
  <si>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</si>
  <si>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</si>
  <si>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</si>
  <si>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</si>
  <si>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</si>
  <si>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</si>
  <si>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</si>
  <si>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</si>
  <si>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</si>
  <si>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</si>
  <si>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</si>
  <si>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</si>
  <si>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</si>
  <si>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</si>
  <si>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</si>
  <si>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</si>
  <si>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</si>
  <si>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</si>
  <si>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</si>
  <si>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</si>
  <si>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</si>
  <si>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</si>
  <si>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</si>
  <si>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</si>
  <si>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</si>
  <si>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</si>
  <si>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</si>
  <si>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</si>
  <si>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</si>
  <si>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</si>
  <si>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</si>
  <si>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</si>
  <si>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</si>
  <si>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</si>
  <si>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</si>
  <si>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</si>
  <si>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</si>
  <si>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</si>
  <si>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</si>
  <si>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</si>
  <si>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</si>
  <si>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</si>
  <si>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</si>
  <si>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</si>
  <si>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</si>
  <si>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</si>
  <si>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</si>
  <si>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</si>
  <si>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</si>
  <si>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</si>
  <si>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</si>
  <si>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</si>
  <si>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</si>
  <si>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</si>
  <si>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</si>
  <si>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</si>
  <si>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</si>
  <si>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</si>
  <si>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</si>
  <si>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</si>
  <si>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</si>
  <si>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</si>
  <si>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</si>
  <si>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</si>
  <si>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</si>
  <si>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</si>
  <si>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</si>
  <si>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</si>
  <si>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</si>
  <si>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</si>
  <si>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</si>
  <si>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</si>
  <si>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</si>
  <si>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</si>
  <si>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</si>
  <si>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</si>
  <si>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</si>
  <si>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</si>
  <si>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</si>
  <si>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</si>
  <si>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</si>
  <si>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</si>
  <si>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</si>
  <si>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</si>
  <si>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</si>
  <si>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</si>
  <si>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</si>
  <si>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</si>
  <si>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</si>
  <si>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</si>
  <si>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</si>
  <si>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</si>
  <si>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</si>
  <si>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</si>
  <si>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</si>
  <si>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</si>
  <si>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</si>
  <si>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</si>
  <si>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</si>
  <si>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</si>
  <si>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</si>
  <si>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</si>
  <si>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</si>
  <si>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</si>
  <si>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</si>
  <si>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</si>
  <si>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</si>
  <si>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</si>
  <si>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</si>
  <si>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</si>
  <si>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</si>
  <si>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</si>
  <si>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</si>
  <si>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</si>
  <si>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</si>
  <si>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</si>
  <si>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</si>
  <si>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</si>
  <si>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</si>
  <si>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</si>
  <si>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</si>
  <si>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</si>
  <si>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</si>
  <si>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</si>
  <si>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</si>
  <si>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</si>
  <si>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</si>
  <si>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</si>
  <si>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</si>
  <si>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</si>
  <si>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</si>
  <si>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</si>
  <si>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</si>
  <si>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</si>
  <si>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</si>
  <si>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</si>
  <si>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</si>
  <si>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</si>
  <si>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</si>
  <si>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</si>
  <si>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</si>
  <si>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</si>
  <si>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</si>
  <si>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</si>
  <si>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</si>
  <si>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</si>
  <si>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</si>
  <si>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</si>
  <si>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</si>
  <si>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</si>
  <si>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</si>
  <si>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</si>
  <si>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</si>
  <si>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</si>
  <si>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</si>
  <si>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</si>
  <si>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</si>
  <si>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</si>
  <si>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</si>
  <si>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</si>
  <si>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</si>
  <si>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</si>
  <si>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</si>
  <si>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</si>
  <si>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</si>
  <si>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</si>
  <si>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</si>
  <si>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</si>
  <si>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</si>
  <si>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</si>
  <si>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</si>
  <si>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</si>
  <si>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</si>
  <si>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</si>
  <si>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</si>
  <si>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</si>
  <si>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</si>
  <si>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</si>
  <si>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</si>
  <si>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</si>
  <si>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</si>
  <si>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</si>
  <si>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</si>
  <si>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</si>
  <si>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</si>
  <si>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</si>
  <si>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</si>
  <si>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</si>
  <si>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</si>
  <si>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</si>
  <si>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</si>
  <si>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</si>
  <si>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</si>
  <si>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</si>
  <si>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</si>
  <si>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</si>
  <si>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</si>
  <si>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</si>
  <si>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</si>
  <si>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</si>
  <si>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</si>
  <si>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</si>
  <si>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</si>
  <si>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</si>
  <si>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</si>
  <si>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</si>
  <si>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</si>
  <si>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</si>
  <si>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</si>
  <si>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</si>
  <si>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</si>
  <si>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</si>
  <si>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</si>
  <si>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</si>
  <si>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</si>
  <si>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</si>
  <si>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</si>
  <si>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</si>
  <si>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</si>
  <si>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</si>
  <si>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</si>
  <si>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</si>
  <si>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</si>
  <si>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</si>
  <si>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</si>
  <si>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</si>
  <si>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</si>
  <si>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</si>
  <si>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</si>
  <si>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</si>
  <si>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</si>
  <si>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</si>
  <si>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</si>
  <si>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</si>
  <si>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</si>
  <si>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</si>
  <si>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</si>
  <si>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</si>
  <si>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</si>
  <si>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</si>
  <si>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</si>
  <si>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</si>
  <si>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</si>
  <si>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</si>
  <si>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</si>
  <si>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</si>
  <si>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</si>
  <si>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</si>
  <si>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</si>
  <si>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</si>
  <si>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</si>
  <si>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</si>
  <si>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</si>
  <si>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</si>
  <si>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</si>
  <si>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</si>
  <si>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</si>
  <si>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</si>
  <si>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</si>
  <si>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</si>
  <si>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</si>
  <si>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</si>
  <si>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</si>
  <si>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</si>
  <si>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</si>
  <si>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</si>
  <si>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</si>
  <si>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</si>
  <si>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</si>
  <si>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</si>
  <si>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</si>
  <si>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</si>
  <si>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</si>
  <si>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</si>
  <si>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</si>
  <si>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</si>
  <si>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</si>
  <si>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</si>
  <si>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</si>
  <si>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</si>
  <si>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</si>
  <si>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</si>
  <si>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</si>
  <si>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</si>
  <si>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</si>
  <si>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</si>
  <si>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</si>
  <si>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</si>
  <si>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</si>
  <si>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</si>
  <si>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</si>
  <si>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</si>
  <si>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</si>
  <si>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</si>
  <si>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</si>
  <si>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</si>
  <si>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</si>
  <si>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</si>
  <si>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</si>
  <si>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</si>
  <si>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</si>
  <si>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</si>
  <si>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</si>
  <si>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</si>
  <si>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</si>
  <si>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</si>
  <si>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</si>
  <si>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</si>
  <si>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</si>
  <si>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</si>
  <si>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</si>
  <si>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</si>
  <si>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</si>
  <si>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</si>
  <si>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</si>
  <si>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</si>
  <si>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</si>
  <si>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</si>
  <si>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</si>
  <si>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</si>
  <si>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</si>
  <si>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</si>
  <si>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</si>
  <si>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</si>
  <si>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</si>
  <si>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</si>
  <si>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</si>
  <si>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</si>
  <si>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</si>
  <si>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</si>
  <si>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</si>
  <si>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</si>
  <si>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</si>
  <si>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</si>
  <si>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</si>
  <si>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</si>
  <si>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</si>
  <si>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</si>
  <si>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</si>
  <si>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</si>
  <si>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</si>
  <si>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</si>
  <si>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</si>
  <si>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</si>
  <si>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</si>
  <si>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</si>
  <si>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</si>
  <si>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</si>
  <si>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</si>
  <si>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</si>
  <si>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</si>
  <si>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</si>
  <si>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</si>
  <si>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</si>
  <si>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</si>
  <si>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</si>
  <si>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</si>
  <si>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</si>
  <si>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</si>
  <si>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</si>
  <si>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</si>
  <si>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</si>
  <si>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</si>
  <si>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</si>
  <si>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</si>
  <si>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</si>
  <si>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</si>
  <si>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</si>
  <si>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</si>
  <si>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</si>
  <si>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</si>
  <si>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</si>
  <si>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</si>
  <si>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</si>
  <si>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</si>
  <si>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</si>
  <si>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</si>
  <si>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</si>
  <si>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</si>
  <si>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</si>
  <si>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</si>
  <si>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</si>
  <si>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</si>
  <si>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</si>
  <si>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</si>
  <si>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</si>
  <si>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</si>
  <si>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</si>
  <si>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</si>
  <si>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</si>
  <si>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</si>
  <si>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</si>
  <si>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</si>
  <si>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</si>
  <si>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</si>
  <si>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</si>
  <si>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</si>
  <si>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</si>
  <si>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</si>
  <si>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</si>
  <si>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</si>
  <si>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</si>
  <si>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</si>
  <si>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</si>
  <si>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</si>
  <si>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</si>
  <si>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</si>
  <si>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</si>
  <si>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</si>
  <si>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</si>
  <si>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</si>
  <si>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</si>
  <si>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</si>
  <si>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</si>
  <si>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</si>
  <si>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</si>
  <si>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</si>
  <si>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</si>
  <si>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</si>
  <si>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</si>
  <si>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</si>
  <si>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</si>
  <si>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</si>
  <si>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</si>
  <si>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</si>
  <si>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</si>
  <si>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</si>
  <si>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</si>
  <si>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</si>
  <si>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</si>
  <si>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</si>
  <si>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</si>
  <si>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</si>
  <si>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</si>
  <si>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</si>
  <si>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</si>
  <si>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</si>
  <si>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</si>
  <si>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</si>
  <si>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</si>
  <si>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</si>
  <si>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</si>
  <si>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</si>
  <si>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</si>
  <si>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</si>
  <si>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</si>
  <si>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</si>
  <si>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</si>
  <si>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</si>
  <si>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</si>
  <si>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</si>
  <si>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</si>
  <si>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</si>
  <si>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</si>
  <si>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</si>
  <si>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</si>
  <si>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</si>
  <si>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</si>
  <si>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</si>
  <si>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</si>
  <si>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</si>
  <si>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</si>
  <si>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</si>
  <si>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</si>
  <si>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</si>
  <si>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</si>
  <si>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</si>
  <si>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</si>
  <si>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</si>
  <si>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</si>
  <si>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</si>
  <si>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</si>
  <si>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</si>
  <si>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</si>
  <si>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</si>
  <si>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</si>
  <si>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</si>
  <si>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</si>
  <si>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</si>
  <si>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</si>
  <si>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</si>
  <si>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</si>
  <si>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</si>
  <si>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</si>
  <si>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</si>
  <si>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</si>
  <si>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</si>
  <si>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</si>
  <si>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</si>
  <si>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</si>
  <si>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</si>
  <si>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</si>
  <si>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</si>
  <si>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</si>
  <si>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</si>
  <si>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</si>
  <si>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</si>
  <si>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</si>
  <si>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</si>
  <si>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</si>
  <si>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</si>
  <si>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</si>
  <si>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</si>
  <si>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</si>
  <si>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</si>
  <si>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</si>
  <si>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</si>
  <si>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</si>
  <si>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</si>
  <si>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</si>
  <si>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</si>
  <si>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</si>
  <si>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</si>
  <si>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</si>
  <si>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</si>
  <si>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</si>
  <si>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</si>
  <si>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</si>
  <si>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</si>
  <si>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</si>
  <si>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</si>
  <si>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</si>
  <si>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</si>
  <si>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</si>
  <si>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</si>
  <si>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</si>
  <si>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</si>
  <si>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</si>
  <si>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</si>
  <si>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</si>
  <si>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</si>
  <si>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</si>
  <si>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</si>
  <si>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</si>
  <si>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</si>
  <si>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</si>
  <si>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</si>
  <si>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</si>
  <si>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</si>
  <si>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</si>
  <si>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</si>
  <si>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</si>
  <si>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</si>
  <si>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</si>
  <si>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</si>
  <si>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</si>
  <si>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</si>
  <si>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</si>
  <si>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</si>
  <si>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</si>
  <si>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</si>
  <si>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</si>
  <si>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</si>
  <si>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</si>
  <si>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</si>
  <si>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</si>
  <si>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</si>
  <si>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</si>
  <si>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</si>
  <si>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</si>
  <si>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</si>
  <si>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</si>
  <si>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</si>
  <si>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</si>
  <si>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</si>
  <si>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</si>
  <si>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</si>
  <si>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</si>
  <si>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</si>
  <si>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</si>
  <si>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</si>
  <si>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</si>
  <si>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</si>
  <si>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</si>
  <si>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</si>
  <si>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</si>
  <si>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</si>
  <si>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</si>
  <si>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</si>
  <si>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</si>
  <si>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</si>
  <si>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</si>
  <si>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</si>
  <si>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</si>
  <si>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</si>
  <si>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</si>
  <si>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</si>
  <si>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</si>
  <si>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</si>
  <si>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</si>
  <si>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</si>
  <si>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</si>
  <si>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</si>
  <si>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</si>
  <si>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</si>
  <si>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</si>
  <si>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</si>
  <si>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</si>
  <si>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</si>
  <si>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</si>
  <si>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</si>
  <si>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</si>
  <si>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</si>
  <si>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</si>
  <si>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</si>
  <si>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</si>
  <si>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</si>
  <si>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</si>
  <si>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</si>
  <si>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</si>
  <si>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</si>
  <si>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</si>
  <si>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</si>
  <si>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</si>
  <si>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</si>
  <si>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</si>
  <si>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</si>
  <si>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</si>
  <si>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</si>
  <si>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</si>
  <si>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</si>
  <si>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</si>
  <si>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</si>
  <si>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</si>
  <si>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</si>
  <si>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</si>
  <si>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</si>
  <si>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</si>
  <si>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</si>
  <si>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</si>
  <si>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</si>
  <si>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</si>
  <si>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</si>
  <si>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</si>
  <si>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</si>
  <si>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</si>
  <si>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</si>
  <si>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</si>
  <si>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</si>
  <si>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</si>
  <si>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</si>
  <si>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</si>
  <si>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</si>
  <si>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</si>
  <si>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</si>
  <si>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</si>
  <si>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</si>
  <si>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</si>
  <si>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</si>
  <si>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</si>
  <si>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</si>
  <si>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</si>
  <si>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</si>
  <si>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</si>
  <si>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</si>
  <si>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</si>
  <si>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</si>
  <si>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</si>
  <si>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</si>
  <si>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</si>
  <si>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</si>
  <si>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</si>
  <si>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</si>
  <si>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</si>
  <si>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</si>
  <si>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</si>
  <si>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</si>
  <si>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</si>
  <si>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</si>
  <si>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</si>
  <si>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</si>
  <si>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</si>
  <si>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</si>
  <si>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</si>
  <si>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</si>
  <si>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</si>
  <si>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</si>
  <si>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</si>
  <si>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</si>
  <si>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</si>
  <si>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</si>
  <si>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</si>
  <si>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</si>
  <si>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</si>
  <si>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</si>
  <si>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</si>
  <si>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</si>
  <si>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</si>
  <si>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</si>
  <si>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</si>
  <si>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</si>
  <si>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</si>
  <si>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</si>
  <si>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</si>
  <si>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</si>
  <si>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</si>
  <si>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</si>
  <si>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</si>
  <si>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</si>
  <si>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</si>
  <si>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</si>
  <si>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</si>
  <si>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</si>
  <si>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</si>
  <si>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</si>
  <si>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</si>
  <si>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</si>
  <si>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</si>
  <si>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</si>
  <si>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</si>
  <si>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</si>
  <si>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</si>
  <si>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</si>
  <si>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</si>
  <si>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</si>
  <si>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</si>
  <si>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</si>
  <si>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</si>
  <si>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</si>
  <si>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</si>
  <si>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</si>
  <si>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</si>
  <si>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</si>
  <si>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</si>
  <si>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</si>
  <si>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</si>
  <si>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</si>
  <si>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</si>
  <si>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</si>
  <si>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</si>
  <si>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</si>
  <si>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</si>
  <si>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</si>
  <si>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</si>
  <si>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</si>
  <si>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</si>
  <si>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</si>
  <si>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</si>
  <si>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</si>
  <si>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</si>
  <si>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</si>
  <si>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</si>
  <si>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</si>
  <si>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</si>
  <si>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</si>
  <si>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</si>
  <si>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</si>
  <si>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</si>
  <si>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</si>
  <si>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</si>
  <si>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</si>
  <si>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</si>
  <si>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</si>
  <si>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</si>
  <si>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</si>
  <si>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</si>
  <si>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</si>
  <si>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</si>
  <si>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</si>
  <si>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</si>
  <si>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</si>
  <si>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</si>
  <si>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</si>
  <si>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</si>
  <si>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</si>
  <si>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</si>
  <si>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</si>
  <si>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</si>
  <si>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</si>
  <si>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</si>
  <si>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</si>
  <si>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</si>
  <si>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</si>
  <si>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</si>
  <si>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</si>
  <si>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</si>
  <si>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</si>
  <si>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</si>
  <si>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</si>
  <si>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</si>
  <si>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</si>
  <si>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</si>
  <si>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</si>
  <si>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</si>
  <si>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</si>
  <si>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</si>
  <si>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</si>
  <si>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</si>
  <si>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</si>
  <si>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</si>
  <si>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</si>
  <si>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</si>
  <si>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</si>
  <si>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</si>
  <si>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</si>
  <si>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</si>
  <si>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</si>
  <si>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</si>
  <si>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</si>
  <si>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</si>
  <si>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</si>
  <si>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</si>
  <si>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</si>
  <si>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</si>
  <si>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</si>
  <si>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</si>
  <si>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</si>
  <si>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</si>
  <si>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</si>
  <si>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</si>
  <si>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</si>
  <si>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</si>
  <si>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</si>
  <si>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</si>
  <si>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</si>
  <si>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</si>
  <si>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</si>
  <si>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</si>
  <si>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</si>
  <si>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</si>
  <si>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</si>
  <si>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</si>
  <si>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</si>
  <si>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</si>
  <si>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</si>
  <si>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</si>
  <si>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</si>
  <si>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</si>
  <si>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</si>
  <si>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</si>
  <si>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</si>
  <si>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</si>
  <si>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</si>
  <si>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</si>
  <si>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</si>
  <si>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</si>
  <si>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</si>
  <si>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</si>
  <si>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</si>
  <si>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</si>
  <si>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</si>
  <si>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</si>
  <si>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</si>
  <si>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</si>
  <si>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</si>
  <si>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</si>
  <si>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</si>
  <si>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</si>
  <si>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</si>
  <si>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</si>
  <si>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</si>
  <si>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</si>
  <si>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</si>
  <si>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</si>
  <si>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</si>
  <si>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</si>
  <si>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</si>
  <si>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</si>
  <si>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</si>
  <si>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</si>
  <si>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</si>
  <si>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</si>
  <si>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</si>
  <si>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</si>
  <si>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</si>
  <si>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</si>
  <si>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</si>
  <si>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</si>
  <si>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</si>
  <si>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</si>
  <si>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</si>
  <si>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</si>
  <si>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</si>
  <si>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</si>
  <si>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</si>
  <si>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</si>
  <si>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</si>
  <si>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</si>
  <si>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</si>
  <si>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</si>
  <si>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</si>
  <si>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</si>
  <si>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</si>
  <si>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</si>
  <si>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</si>
  <si>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</si>
  <si>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</si>
  <si>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</si>
  <si>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</si>
  <si>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</si>
  <si>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</si>
  <si>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</si>
  <si>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</si>
  <si>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</si>
  <si>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</si>
  <si>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</si>
  <si>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</si>
  <si>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</si>
  <si>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</si>
  <si>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</si>
  <si>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</si>
  <si>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</si>
  <si>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</si>
  <si>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</si>
  <si>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</si>
  <si>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</si>
  <si>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</si>
  <si>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</si>
  <si>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</si>
  <si>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</si>
  <si>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</si>
  <si>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</si>
  <si>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</si>
  <si>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</si>
  <si>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</si>
  <si>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</si>
  <si>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</si>
  <si>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</si>
  <si>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</si>
  <si>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</si>
  <si>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</si>
  <si>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</si>
  <si>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</si>
  <si>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</si>
  <si>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</si>
  <si>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</si>
  <si>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</si>
  <si>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</si>
  <si>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</si>
  <si>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</si>
  <si>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</si>
  <si>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</si>
  <si>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</si>
  <si>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</si>
  <si>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</si>
  <si>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</si>
  <si>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</si>
  <si>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</si>
  <si>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</si>
  <si>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</si>
  <si>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</si>
  <si>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</si>
  <si>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</si>
  <si>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</si>
  <si>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</si>
  <si>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</si>
  <si>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</si>
  <si>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</si>
  <si>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</si>
  <si>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</si>
  <si>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</si>
  <si>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</si>
  <si>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</si>
  <si>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</si>
  <si>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</si>
  <si>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</si>
  <si>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</si>
  <si>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</si>
  <si>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</si>
  <si>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</si>
  <si>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</si>
  <si>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</si>
  <si>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</si>
  <si>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</si>
  <si>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</si>
  <si>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</si>
  <si>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</si>
  <si>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</si>
  <si>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</si>
  <si>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</si>
  <si>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</si>
  <si>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</si>
  <si>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</si>
  <si>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</si>
  <si>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</si>
  <si>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</si>
  <si>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</si>
  <si>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</si>
  <si>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</si>
  <si>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</si>
  <si>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</si>
  <si>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</si>
  <si>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</si>
  <si>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</si>
  <si>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</si>
  <si>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</si>
  <si>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</si>
  <si>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</si>
  <si>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</si>
  <si>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</si>
  <si>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</si>
  <si>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</si>
  <si>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</si>
  <si>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</si>
  <si>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</si>
  <si>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</si>
  <si>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</si>
  <si>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</si>
  <si>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</si>
  <si>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</si>
  <si>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</si>
  <si>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</si>
  <si>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</si>
  <si>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</si>
  <si>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</si>
  <si>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</si>
  <si>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</si>
  <si>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</si>
  <si>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</si>
  <si>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</si>
  <si>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</si>
  <si>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</si>
  <si>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</si>
  <si>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</si>
  <si>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</si>
  <si>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</si>
  <si>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</si>
  <si>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</si>
  <si>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</si>
  <si>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</si>
  <si>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</si>
  <si>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</si>
  <si>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</si>
  <si>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</si>
  <si>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</si>
  <si>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</si>
  <si>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</si>
  <si>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</si>
  <si>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</si>
  <si>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</si>
  <si>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</si>
  <si>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</si>
  <si>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</si>
  <si>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</si>
  <si>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</si>
  <si>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</si>
  <si>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</si>
  <si>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</si>
  <si>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</si>
  <si>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</si>
  <si>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</si>
  <si>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</si>
  <si>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</si>
  <si>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</si>
  <si>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</si>
  <si>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</si>
  <si>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</si>
  <si>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</si>
  <si>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</si>
  <si>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</si>
  <si>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</si>
  <si>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</si>
  <si>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</si>
  <si>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</si>
  <si>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</si>
  <si>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</si>
  <si>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</si>
  <si>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</si>
  <si>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</si>
  <si>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</si>
  <si>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</si>
  <si>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</si>
  <si>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</si>
  <si>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</si>
  <si>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</si>
  <si>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</si>
  <si>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</si>
  <si>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</si>
  <si>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</si>
  <si>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</si>
  <si>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</si>
  <si>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</si>
  <si>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</si>
  <si>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</si>
  <si>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</si>
  <si>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</si>
  <si>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</si>
  <si>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</si>
  <si>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</si>
  <si>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</si>
  <si>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</si>
  <si>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</si>
  <si>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</si>
  <si>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</si>
  <si>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</si>
  <si>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</si>
  <si>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</si>
  <si>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</si>
  <si>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</si>
  <si>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</si>
  <si>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</si>
  <si>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</si>
  <si>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</si>
  <si>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</si>
  <si>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</si>
  <si>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</si>
  <si>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</si>
  <si>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</si>
  <si>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</si>
  <si>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</si>
  <si>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</si>
  <si>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</si>
  <si>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</si>
  <si>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</si>
  <si>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</si>
  <si>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</si>
  <si>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</si>
  <si>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</si>
  <si>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</si>
  <si>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</si>
  <si>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</si>
  <si>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</si>
  <si>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</si>
  <si>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</si>
  <si>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</si>
  <si>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</si>
  <si>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</si>
  <si>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</si>
  <si>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</si>
  <si>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</si>
  <si>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</si>
  <si>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</si>
  <si>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</si>
  <si>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</si>
  <si>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</si>
  <si>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</si>
  <si>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</si>
  <si>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</si>
  <si>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</si>
  <si>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</si>
  <si>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</si>
  <si>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</si>
  <si>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</si>
  <si>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</si>
  <si>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</si>
  <si>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</si>
  <si>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</si>
  <si>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</si>
  <si>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</si>
  <si>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</si>
  <si>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</si>
  <si>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</si>
  <si>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</si>
  <si>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</si>
  <si>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</si>
  <si>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</si>
  <si>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</si>
  <si>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</si>
  <si>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</si>
  <si>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</si>
  <si>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</si>
  <si>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</si>
  <si>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</si>
  <si>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</si>
  <si>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</si>
  <si>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</si>
  <si>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</si>
  <si>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</si>
  <si>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</si>
  <si>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</si>
  <si>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</si>
  <si>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</si>
  <si>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</si>
  <si>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</si>
  <si>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</si>
  <si>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</si>
  <si>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</si>
  <si>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</si>
  <si>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</si>
  <si>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</si>
  <si>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</si>
  <si>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</si>
  <si>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</si>
  <si>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</si>
  <si>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</si>
  <si>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</si>
  <si>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</si>
  <si>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</si>
  <si>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</si>
  <si>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</si>
  <si>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</si>
  <si>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</si>
  <si>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</si>
  <si>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</si>
  <si>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</si>
  <si>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</si>
  <si>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</si>
  <si>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</si>
  <si>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</si>
  <si>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</si>
  <si>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</si>
  <si>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</si>
  <si>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</si>
  <si>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</si>
  <si>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</si>
  <si>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</si>
  <si>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</si>
  <si>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</si>
  <si>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</si>
  <si>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</si>
  <si>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</si>
  <si>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</si>
  <si>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</si>
  <si>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</si>
  <si>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</si>
  <si>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</si>
  <si>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</si>
  <si>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</si>
  <si>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</si>
  <si>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</si>
  <si>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</si>
  <si>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</si>
  <si>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</si>
  <si>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</si>
  <si>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</si>
  <si>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</si>
  <si>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</si>
  <si>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</si>
  <si>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</si>
  <si>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</si>
  <si>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</si>
  <si>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</si>
  <si>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</si>
  <si>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</si>
  <si>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</si>
  <si>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</si>
  <si>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</si>
  <si>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</si>
  <si>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</si>
  <si>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</si>
  <si>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</si>
  <si>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</si>
  <si>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</si>
  <si>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</si>
  <si>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</si>
  <si>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</si>
  <si>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</si>
  <si>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</si>
  <si>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</si>
  <si>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</si>
  <si>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</si>
  <si>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</si>
  <si>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</si>
  <si>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</si>
  <si>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</si>
  <si>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</si>
  <si>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</si>
  <si>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</si>
  <si>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</si>
  <si>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</si>
  <si>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</si>
  <si>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</si>
  <si>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</si>
  <si>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</si>
  <si>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</si>
  <si>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</si>
  <si>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</si>
  <si>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</si>
  <si>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</si>
  <si>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</si>
  <si>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</si>
  <si>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</si>
  <si>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</si>
  <si>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</si>
  <si>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</si>
  <si>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</si>
  <si>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</si>
  <si>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</si>
  <si>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</si>
  <si>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</si>
  <si>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</si>
  <si>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</si>
  <si>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</si>
  <si>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</si>
  <si>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</si>
  <si>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</si>
  <si>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</si>
  <si>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</si>
  <si>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</si>
  <si>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</si>
  <si>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</si>
  <si>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</si>
  <si>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</si>
  <si>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</si>
  <si>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</si>
  <si>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</si>
  <si>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</si>
  <si>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</si>
  <si>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</si>
  <si>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</si>
  <si>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</si>
  <si>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</si>
  <si>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</si>
  <si>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</si>
  <si>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</si>
  <si>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</si>
  <si>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</si>
  <si>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</si>
  <si>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</si>
  <si>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</si>
  <si>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</si>
  <si>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</si>
  <si>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</si>
  <si>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</si>
  <si>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</si>
  <si>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</si>
  <si>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</si>
  <si>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</si>
  <si>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</si>
  <si>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</si>
  <si>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</si>
  <si>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</si>
  <si>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</si>
  <si>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</si>
  <si>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</si>
  <si>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</si>
  <si>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</si>
  <si>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</si>
  <si>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</si>
  <si>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</si>
  <si>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</si>
  <si>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</si>
  <si>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</si>
  <si>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</si>
  <si>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</si>
  <si>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</si>
  <si>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</si>
  <si>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</si>
  <si>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</si>
  <si>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</si>
  <si>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</si>
  <si>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</si>
  <si>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</si>
  <si>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</si>
  <si>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</si>
  <si>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</si>
  <si>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</si>
  <si>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</si>
  <si>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</si>
  <si>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</si>
  <si>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</si>
  <si>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</si>
  <si>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</si>
  <si>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</si>
  <si>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</si>
  <si>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</si>
  <si>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</si>
  <si>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</si>
  <si>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</si>
  <si>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</si>
  <si>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</si>
  <si>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</si>
  <si>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</si>
  <si>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</si>
  <si>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</si>
  <si>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</si>
  <si>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</si>
  <si>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</si>
  <si>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</si>
  <si>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</si>
  <si>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</si>
  <si>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</si>
  <si>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</si>
  <si>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</si>
  <si>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</si>
  <si>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</si>
  <si>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</si>
  <si>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</si>
  <si>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</si>
  <si>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</si>
  <si>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</si>
  <si>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</si>
  <si>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</si>
  <si>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</si>
  <si>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</si>
  <si>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</si>
  <si>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</si>
  <si>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</si>
  <si>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</si>
  <si>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</si>
  <si>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</si>
  <si>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</si>
  <si>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</si>
  <si>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</si>
  <si>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</si>
  <si>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</si>
  <si>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</si>
  <si>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</si>
  <si>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</si>
  <si>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</si>
  <si>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</si>
  <si>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</si>
  <si>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</si>
  <si>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</si>
  <si>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</si>
  <si>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</si>
  <si>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</si>
  <si>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</si>
  <si>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</si>
  <si>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</si>
  <si>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</si>
  <si>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</si>
  <si>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</si>
  <si>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</si>
  <si>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</si>
  <si>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</si>
  <si>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</si>
  <si>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</si>
  <si>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</si>
  <si>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</si>
  <si>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</si>
  <si>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</si>
  <si>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</si>
  <si>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</si>
  <si>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</si>
  <si>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</si>
  <si>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</si>
  <si>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</si>
  <si>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</si>
  <si>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</si>
  <si>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</si>
  <si>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</si>
  <si>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</si>
  <si>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</si>
  <si>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</si>
  <si>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</si>
  <si>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</si>
  <si>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</si>
  <si>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</si>
  <si>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</si>
  <si>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</si>
  <si>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</si>
  <si>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</si>
  <si>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</si>
  <si>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</si>
  <si>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</si>
  <si>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</si>
  <si>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</si>
  <si>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</si>
  <si>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</si>
  <si>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</si>
  <si>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</si>
  <si>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</si>
  <si>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</si>
  <si>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</si>
  <si>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</si>
  <si>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</si>
  <si>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</si>
  <si>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</si>
  <si>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</si>
  <si>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</si>
  <si>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</si>
  <si>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</si>
  <si>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</si>
  <si>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</si>
  <si>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</si>
  <si>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</si>
  <si>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</si>
  <si>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</si>
  <si>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</si>
  <si>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</si>
  <si>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</si>
  <si>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</si>
  <si>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</si>
  <si>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</si>
  <si>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</si>
  <si>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</si>
  <si>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</si>
  <si>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</si>
  <si>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</si>
  <si>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</si>
  <si>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</si>
  <si>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</si>
  <si>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</si>
  <si>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</si>
  <si>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</si>
  <si>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</si>
  <si>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</si>
  <si>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</si>
  <si>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</si>
  <si>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</si>
  <si>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</si>
  <si>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</si>
  <si>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</si>
  <si>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</si>
  <si>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</si>
  <si>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</si>
  <si>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</si>
  <si>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</si>
  <si>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</si>
  <si>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</si>
  <si>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</si>
  <si>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</si>
  <si>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</si>
  <si>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</si>
  <si>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</si>
  <si>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</si>
  <si>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</si>
  <si>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</si>
  <si>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</si>
  <si>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</si>
  <si>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</si>
  <si>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</si>
  <si>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</si>
  <si>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</si>
  <si>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</si>
  <si>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</si>
  <si>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</si>
  <si>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</si>
  <si>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</si>
  <si>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</si>
  <si>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</si>
  <si>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</si>
  <si>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</si>
  <si>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</si>
  <si>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</si>
  <si>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</si>
  <si>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</si>
  <si>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</si>
  <si>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</si>
  <si>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</si>
  <si>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</si>
  <si>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</si>
  <si>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</si>
  <si>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</si>
  <si>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</si>
  <si>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</si>
  <si>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</si>
  <si>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</si>
  <si>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</si>
  <si>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</si>
  <si>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</si>
  <si>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</si>
  <si>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</si>
  <si>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</si>
  <si>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</si>
  <si>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</si>
  <si>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</si>
  <si>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</si>
  <si>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</si>
  <si>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</si>
  <si>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</si>
  <si>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</si>
  <si>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</si>
  <si>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</si>
  <si>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</si>
  <si>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</si>
  <si>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</si>
  <si>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</si>
  <si>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</si>
  <si>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</si>
  <si>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</si>
  <si>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</si>
  <si>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</si>
  <si>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</si>
  <si>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</si>
  <si>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</si>
  <si>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</si>
  <si>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</si>
  <si>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</si>
  <si>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</si>
  <si>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</si>
  <si>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</si>
  <si>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</si>
  <si>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</si>
  <si>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</si>
  <si>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</si>
  <si>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</si>
  <si>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</si>
  <si>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</si>
  <si>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</si>
  <si>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</si>
  <si>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</si>
  <si>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</si>
  <si>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</si>
  <si>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</si>
  <si>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</si>
  <si>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</si>
  <si>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</si>
  <si>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</si>
  <si>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</si>
  <si>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</si>
  <si>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</si>
  <si>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</si>
  <si>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</si>
  <si>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</si>
  <si>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</si>
  <si>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</si>
  <si>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</si>
  <si>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</si>
  <si>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</si>
  <si>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</si>
  <si>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</si>
  <si>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</si>
  <si>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</si>
  <si>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</si>
  <si>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</si>
  <si>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</si>
  <si>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</si>
  <si>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</si>
  <si>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</si>
  <si>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</si>
  <si>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</si>
  <si>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</si>
  <si>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</si>
  <si>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</si>
  <si>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</si>
  <si>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</si>
  <si>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</si>
  <si>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</si>
  <si>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</si>
  <si>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</si>
  <si>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</si>
  <si>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</si>
  <si>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</si>
  <si>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</si>
  <si>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</si>
  <si>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</si>
  <si>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</si>
  <si>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</si>
  <si>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</si>
  <si>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</si>
  <si>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</si>
  <si>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</si>
  <si>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</si>
  <si>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</si>
  <si>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</si>
  <si>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</si>
  <si>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</si>
  <si>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</si>
  <si>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</si>
  <si>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</si>
  <si>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</si>
  <si>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</si>
  <si>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</si>
  <si>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</si>
  <si>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</si>
  <si>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</si>
  <si>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</si>
  <si>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</si>
  <si>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</si>
  <si>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</si>
  <si>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</si>
  <si>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</si>
  <si>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</si>
  <si>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</si>
  <si>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</si>
  <si>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</si>
  <si>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</si>
  <si>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</si>
  <si>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</si>
  <si>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</si>
  <si>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</si>
  <si>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</si>
  <si>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</si>
  <si>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</si>
  <si>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</si>
  <si>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</si>
  <si>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</si>
  <si>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</si>
  <si>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</si>
  <si>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</si>
  <si>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</si>
  <si>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</si>
  <si>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</si>
  <si>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</si>
  <si>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</si>
  <si>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</si>
  <si>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</si>
  <si>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</si>
  <si>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</si>
  <si>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</si>
  <si>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</si>
  <si>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</si>
  <si>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</si>
  <si>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</si>
  <si>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</si>
  <si>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</si>
  <si>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</si>
  <si>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</si>
  <si>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</si>
  <si>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</si>
  <si>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</si>
  <si>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</si>
  <si>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</si>
  <si>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</si>
  <si>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</si>
  <si>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</si>
  <si>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</si>
  <si>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</si>
  <si>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</si>
  <si>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</si>
  <si>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</si>
  <si>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</si>
  <si>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</si>
  <si>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</si>
  <si>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</si>
  <si>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</si>
  <si>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</si>
  <si>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</si>
  <si>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</si>
  <si>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</si>
  <si>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</si>
  <si>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</si>
  <si>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</si>
  <si>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</si>
  <si>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</si>
  <si>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</si>
  <si>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</si>
  <si>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</si>
  <si>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</si>
  <si>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</si>
  <si>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</si>
  <si>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</si>
  <si>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</si>
  <si>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</si>
  <si>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</si>
  <si>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</si>
  <si>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</si>
  <si>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</si>
  <si>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</si>
  <si>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</si>
  <si>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</si>
  <si>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</si>
  <si>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</si>
  <si>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</si>
  <si>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</si>
  <si>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</si>
  <si>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</si>
  <si>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</si>
  <si>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</si>
  <si>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</si>
  <si>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</si>
  <si>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</si>
  <si>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</si>
  <si>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</si>
  <si>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</si>
  <si>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</si>
  <si>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</si>
  <si>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</si>
  <si>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</si>
  <si>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</si>
  <si>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</si>
  <si>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</si>
  <si>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</si>
  <si>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</si>
  <si>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</si>
  <si>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</si>
  <si>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</si>
  <si>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</si>
  <si>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</si>
  <si>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</si>
  <si>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</si>
  <si>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</si>
  <si>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</si>
  <si>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</si>
  <si>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</si>
  <si>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</si>
  <si>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</si>
  <si>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</si>
  <si>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</si>
  <si>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</si>
  <si>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</si>
  <si>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</si>
  <si>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</si>
  <si>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</si>
  <si>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</si>
  <si>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</si>
  <si>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</si>
  <si>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</si>
  <si>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</si>
  <si>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</si>
  <si>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</si>
  <si>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</si>
  <si>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</si>
  <si>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</si>
  <si>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</si>
  <si>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</si>
  <si>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</si>
  <si>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</si>
  <si>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</si>
  <si>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</si>
  <si>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</si>
  <si>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</si>
  <si>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</si>
  <si>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</si>
  <si>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</si>
  <si>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</si>
  <si>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</si>
  <si>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</si>
  <si>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</si>
  <si>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</si>
  <si>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</si>
  <si>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</si>
  <si>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</si>
  <si>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</si>
  <si>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</si>
  <si>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</si>
  <si>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</si>
  <si>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</si>
  <si>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</si>
  <si>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</si>
  <si>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</si>
  <si>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</si>
  <si>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</si>
  <si>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</si>
  <si>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</si>
  <si>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</si>
  <si>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</si>
  <si>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</si>
  <si>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</si>
  <si>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</si>
  <si>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</si>
  <si>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</si>
  <si>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</si>
  <si>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</si>
  <si>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</si>
  <si>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</si>
  <si>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</si>
  <si>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</si>
  <si>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</si>
  <si>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</si>
  <si>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</si>
  <si>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</si>
  <si>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</si>
  <si>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</si>
  <si>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</si>
  <si>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</si>
  <si>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</si>
  <si>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</si>
  <si>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</si>
  <si>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</si>
  <si>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</si>
  <si>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</si>
  <si>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</si>
  <si>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</si>
  <si>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</si>
  <si>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</si>
  <si>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</si>
  <si>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</si>
  <si>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</si>
  <si>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</si>
  <si>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</si>
  <si>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</si>
  <si>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</si>
  <si>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</si>
  <si>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</si>
  <si>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</si>
  <si>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</si>
  <si>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</si>
  <si>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</si>
  <si>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</si>
  <si>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</si>
  <si>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</si>
  <si>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</si>
  <si>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</si>
  <si>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</si>
  <si>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</si>
  <si>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</si>
  <si>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</si>
  <si>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</si>
  <si>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</si>
  <si>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</si>
  <si>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</si>
  <si>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</si>
  <si>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</si>
  <si>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</si>
  <si>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</si>
  <si>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</si>
  <si>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</si>
  <si>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</si>
  <si>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</si>
  <si>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</si>
  <si>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</si>
  <si>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</si>
  <si>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</si>
  <si>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</si>
  <si>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</si>
  <si>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</si>
  <si>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</si>
  <si>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</si>
  <si>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</si>
  <si>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</si>
  <si>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</si>
  <si>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</si>
  <si>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</si>
  <si>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</si>
  <si>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</si>
  <si>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</si>
  <si>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</si>
  <si>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</si>
  <si>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</si>
  <si>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</si>
  <si>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</si>
  <si>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</si>
  <si>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</si>
  <si>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</si>
  <si>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</si>
  <si>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</si>
  <si>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</si>
  <si>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</si>
  <si>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</si>
  <si>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</si>
  <si>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</si>
  <si>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</si>
  <si>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</si>
  <si>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</si>
  <si>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</si>
  <si>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</si>
  <si>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</si>
  <si>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</si>
  <si>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</si>
  <si>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</si>
  <si>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</si>
  <si>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</si>
  <si>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</si>
  <si>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</si>
  <si>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</si>
  <si>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</si>
  <si>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</si>
  <si>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</si>
  <si>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</si>
  <si>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</si>
  <si>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</si>
  <si>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</si>
  <si>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</si>
  <si>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</si>
  <si>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</si>
  <si>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</si>
  <si>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</si>
  <si>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</si>
  <si>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</si>
  <si>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</si>
  <si>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</si>
  <si>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</si>
  <si>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</si>
  <si>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</si>
  <si>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</si>
  <si>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</si>
  <si>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</si>
  <si>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</si>
  <si>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</si>
  <si>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</si>
  <si>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</si>
  <si>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</si>
  <si>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</si>
  <si>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</si>
  <si>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</si>
  <si>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</si>
  <si>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</si>
  <si>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</si>
  <si>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</si>
  <si>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</si>
  <si>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</si>
  <si>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</si>
  <si>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</si>
  <si>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</si>
  <si>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</si>
  <si>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</si>
  <si>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</si>
  <si>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</si>
  <si>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</si>
  <si>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</si>
  <si>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</si>
  <si>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</si>
  <si>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</si>
  <si>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</si>
  <si>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</si>
  <si>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</si>
  <si>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</si>
  <si>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</si>
  <si>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</si>
  <si>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</si>
  <si>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</si>
  <si>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</si>
  <si>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</si>
  <si>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</si>
  <si>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</si>
  <si>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</si>
  <si>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</si>
  <si>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</si>
  <si>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</si>
  <si>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</si>
  <si>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</si>
  <si>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</si>
  <si>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</si>
  <si>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</si>
  <si>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</si>
  <si>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</si>
  <si>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</si>
  <si>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</si>
  <si>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</si>
  <si>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</si>
  <si>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</si>
  <si>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</si>
  <si>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</si>
  <si>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</si>
  <si>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</si>
  <si>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</si>
  <si>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</si>
  <si>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</si>
  <si>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</si>
  <si>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</si>
  <si>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</si>
  <si>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</si>
  <si>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</si>
  <si>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</si>
  <si>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</si>
  <si>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</si>
  <si>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</si>
  <si>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</si>
  <si>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</si>
  <si>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</si>
  <si>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</si>
  <si>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</si>
  <si>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</si>
  <si>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</si>
  <si>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</si>
  <si>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</si>
  <si>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</si>
  <si>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</si>
  <si>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</si>
  <si>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</si>
  <si>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</si>
  <si>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</si>
  <si>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</si>
  <si>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</si>
  <si>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</si>
  <si>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</si>
  <si>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</si>
  <si>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</si>
  <si>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</si>
  <si>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</si>
  <si>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</si>
  <si>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</si>
  <si>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</si>
  <si>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</si>
  <si>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</si>
  <si>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</si>
  <si>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</si>
  <si>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</si>
  <si>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</si>
  <si>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</si>
  <si>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</si>
  <si>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</si>
  <si>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</si>
  <si>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</si>
  <si>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</si>
  <si>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</si>
  <si>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</si>
  <si>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</si>
  <si>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</si>
  <si>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</si>
  <si>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</si>
  <si>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</si>
  <si>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</si>
  <si>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</si>
  <si>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</si>
  <si>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</si>
  <si>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</si>
  <si>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</si>
  <si>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</si>
  <si>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</si>
  <si>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</si>
  <si>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</si>
  <si>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</si>
  <si>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</si>
  <si>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</si>
  <si>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</si>
  <si>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</si>
  <si>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</si>
  <si>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</si>
  <si>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</si>
  <si>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</si>
  <si>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</si>
  <si>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</si>
  <si>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</si>
  <si>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</si>
  <si>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</si>
  <si>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</si>
  <si>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</si>
  <si>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</si>
  <si>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</si>
  <si>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</si>
  <si>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</si>
  <si>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</si>
  <si>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</si>
  <si>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</si>
  <si>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</si>
  <si>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</si>
  <si>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</si>
  <si>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</si>
  <si>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</si>
  <si>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</si>
  <si>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</si>
  <si>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</si>
  <si>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</si>
  <si>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</si>
  <si>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</si>
  <si>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</si>
  <si>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</si>
  <si>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</si>
  <si>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</si>
  <si>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</si>
  <si>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</si>
  <si>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</si>
  <si>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</si>
  <si>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</si>
  <si>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</si>
  <si>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</si>
  <si>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</si>
  <si>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</si>
  <si>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</si>
  <si>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</si>
  <si>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</si>
  <si>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</si>
  <si>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</si>
  <si>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</si>
  <si>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</si>
  <si>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</si>
  <si>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</si>
  <si>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</si>
  <si>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</si>
  <si>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</si>
  <si>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</si>
  <si>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</si>
  <si>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</si>
  <si>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</si>
  <si>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</si>
  <si>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</si>
  <si>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</si>
  <si>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</si>
  <si>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</si>
  <si>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</si>
  <si>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</si>
  <si>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</si>
  <si>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</si>
  <si>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</si>
  <si>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</si>
  <si>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</si>
  <si>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</si>
  <si>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</si>
  <si>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</si>
  <si>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</si>
  <si>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</si>
  <si>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</si>
  <si>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</si>
  <si>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</si>
  <si>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</si>
  <si>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</si>
  <si>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</si>
  <si>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</si>
  <si>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</si>
  <si>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</si>
  <si>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</si>
  <si>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</si>
  <si>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</si>
  <si>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</si>
  <si>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</si>
  <si>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</si>
  <si>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</si>
  <si>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</si>
  <si>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</si>
  <si>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</si>
  <si>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</si>
  <si>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</si>
  <si>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</si>
  <si>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</si>
  <si>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</si>
  <si>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</si>
  <si>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</si>
  <si>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</si>
  <si>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</si>
  <si>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</si>
  <si>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</si>
  <si>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</si>
  <si>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</si>
  <si>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</si>
  <si>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</si>
  <si>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</si>
  <si>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</si>
  <si>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</si>
  <si>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</si>
  <si>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</si>
  <si>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</si>
  <si>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</si>
  <si>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</si>
  <si>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</si>
  <si>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</si>
  <si>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</si>
  <si>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</si>
  <si>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</si>
  <si>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</si>
  <si>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</si>
  <si>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</si>
  <si>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</si>
  <si>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</si>
  <si>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</si>
  <si>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</si>
  <si>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</si>
  <si>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</si>
  <si>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</si>
  <si>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</si>
  <si>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</si>
  <si>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</si>
  <si>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</si>
  <si>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</si>
  <si>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</si>
  <si>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</si>
  <si>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</si>
  <si>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</si>
  <si>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</si>
  <si>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</si>
  <si>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</si>
  <si>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</si>
  <si>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</si>
  <si>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</si>
  <si>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</si>
  <si>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</si>
  <si>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</si>
  <si>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</si>
  <si>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</si>
  <si>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</si>
  <si>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</si>
  <si>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</si>
  <si>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</si>
  <si>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</si>
  <si>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</si>
  <si>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</si>
  <si>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</si>
  <si>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</si>
  <si>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</si>
  <si>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</si>
  <si>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</si>
  <si>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</si>
  <si>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</si>
  <si>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</si>
  <si>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</si>
  <si>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</si>
  <si>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</si>
  <si>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</si>
  <si>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</si>
  <si>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</si>
  <si>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</si>
  <si>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</si>
  <si>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</si>
  <si>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</si>
  <si>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</si>
  <si>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</si>
  <si>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</si>
  <si>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Burning Basement</t>
  </si>
  <si>
    <t>None</t>
  </si>
  <si>
    <t>Dross</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</si>
  <si>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</si>
  <si>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</si>
  <si>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</si>
  <si>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</si>
  <si>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</si>
  <si>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</si>
  <si>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</si>
  <si>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</si>
  <si>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</si>
  <si>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</si>
  <si>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</si>
  <si>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</si>
  <si>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</si>
  <si>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</si>
  <si>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</si>
  <si>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</si>
  <si>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</si>
  <si>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</si>
  <si>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</si>
  <si>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</si>
  <si>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</si>
  <si>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</si>
  <si>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</si>
  <si>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</si>
  <si>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</si>
  <si>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</si>
  <si>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</si>
  <si>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</si>
  <si>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</si>
  <si>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</si>
  <si>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</si>
  <si>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</si>
  <si>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</si>
  <si>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</si>
  <si>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</si>
  <si>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</si>
  <si>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</si>
  <si>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</si>
  <si>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</si>
  <si>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</si>
  <si>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</si>
  <si>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</si>
  <si>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</si>
  <si>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</si>
  <si>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</si>
  <si>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</si>
  <si>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</si>
  <si>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</si>
  <si>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</si>
  <si>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</si>
  <si>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</si>
  <si>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</si>
  <si>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</si>
  <si>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</si>
  <si>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</si>
  <si>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</si>
  <si>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</si>
  <si>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</si>
  <si>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</si>
  <si>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</si>
  <si>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</si>
  <si>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</si>
  <si>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</si>
  <si>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</si>
  <si>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</si>
  <si>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</si>
  <si>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</si>
  <si>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</si>
  <si>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</si>
  <si>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</si>
  <si>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</si>
  <si>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</si>
  <si>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</si>
  <si>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</si>
  <si>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</si>
  <si>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</si>
  <si>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</si>
  <si>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</si>
  <si>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</si>
  <si>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</si>
  <si>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</si>
  <si>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</si>
  <si>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</si>
  <si>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</si>
  <si>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</si>
  <si>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</si>
  <si>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</si>
  <si>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</si>
  <si>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</si>
  <si>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</si>
  <si>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</si>
  <si>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</si>
  <si>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</si>
  <si>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</si>
  <si>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</si>
  <si>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</si>
  <si>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</si>
  <si>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</si>
  <si>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</si>
  <si>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</si>
  <si>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</si>
  <si>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</si>
  <si>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</si>
  <si>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</si>
  <si>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</si>
  <si>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</si>
  <si>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</si>
  <si>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</si>
  <si>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</si>
  <si>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</si>
  <si>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</si>
  <si>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</si>
  <si>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</si>
  <si>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</si>
  <si>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</si>
  <si>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</si>
  <si>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</si>
  <si>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</si>
  <si>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</si>
  <si>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</si>
  <si>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</si>
  <si>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</si>
  <si>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</si>
  <si>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</si>
  <si>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</si>
  <si>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</si>
  <si>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</si>
  <si>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</si>
  <si>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</si>
  <si>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</si>
  <si>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</si>
  <si>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</si>
  <si>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</si>
  <si>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</si>
  <si>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</si>
  <si>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</si>
  <si>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</si>
  <si>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</si>
  <si>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</si>
  <si>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</si>
  <si>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</si>
  <si>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</si>
  <si>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</si>
  <si>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</si>
  <si>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</si>
  <si>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</si>
  <si>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</si>
  <si>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</si>
  <si>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</si>
  <si>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</si>
  <si>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</si>
  <si>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</si>
  <si>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</si>
  <si>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</si>
  <si>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</si>
  <si>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</si>
  <si>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</si>
  <si>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</si>
  <si>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</si>
  <si>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</si>
  <si>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</si>
  <si>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</si>
  <si>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</si>
  <si>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</si>
  <si>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</si>
  <si>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</si>
  <si>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</si>
  <si>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</si>
  <si>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</si>
  <si>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</si>
  <si>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</si>
  <si>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</si>
  <si>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</si>
  <si>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</si>
  <si>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</si>
  <si>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</si>
  <si>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</si>
  <si>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</si>
  <si>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</si>
  <si>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</si>
  <si>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</si>
  <si>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</si>
  <si>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</si>
  <si>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</si>
  <si>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</si>
  <si>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</si>
  <si>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</si>
  <si>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</si>
  <si>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</si>
  <si>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</si>
  <si>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</si>
  <si>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</si>
  <si>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</si>
  <si>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</si>
  <si>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</si>
  <si>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</si>
  <si>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</si>
  <si>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</si>
  <si>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</si>
  <si>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</si>
  <si>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</si>
  <si>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</si>
  <si>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</si>
  <si>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</si>
  <si>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</si>
  <si>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</si>
  <si>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</si>
  <si>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</si>
  <si>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</si>
  <si>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</si>
  <si>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</si>
  <si>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</si>
  <si>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</si>
  <si>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</si>
  <si>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</si>
  <si>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</si>
  <si>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</si>
  <si>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</si>
  <si>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</si>
  <si>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</si>
  <si>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</si>
  <si>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</si>
  <si>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</si>
  <si>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</si>
  <si>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</si>
  <si>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</si>
  <si>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</si>
  <si>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</si>
  <si>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</si>
  <si>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</si>
  <si>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</si>
  <si>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</si>
  <si>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</si>
  <si>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</si>
  <si>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</si>
  <si>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</si>
  <si>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</si>
  <si>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</si>
  <si>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</si>
  <si>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</si>
  <si>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</si>
  <si>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</si>
  <si>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</si>
  <si>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</si>
  <si>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</si>
  <si>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</si>
  <si>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</si>
  <si>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</si>
  <si>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</si>
  <si>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</si>
  <si>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</si>
  <si>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</si>
  <si>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</si>
  <si>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</si>
  <si>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</si>
  <si>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</si>
  <si>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</si>
  <si>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</si>
  <si>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</si>
  <si>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</si>
  <si>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</si>
  <si>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</si>
  <si>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</si>
  <si>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</si>
  <si>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</si>
  <si>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</si>
  <si>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</si>
  <si>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</si>
  <si>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</si>
  <si>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</si>
  <si>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</si>
  <si>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</si>
  <si>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</si>
  <si>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</si>
  <si>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</si>
  <si>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</si>
  <si>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</si>
  <si>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</si>
  <si>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</si>
  <si>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</si>
  <si>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</si>
  <si>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</si>
  <si>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</si>
  <si>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</si>
  <si>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</si>
  <si>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</si>
  <si>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</si>
  <si>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</si>
  <si>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</si>
  <si>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</si>
  <si>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</si>
  <si>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</si>
  <si>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</si>
  <si>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</si>
  <si>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</si>
  <si>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</si>
  <si>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</si>
  <si>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</si>
  <si>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</si>
  <si>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</si>
  <si>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</si>
  <si>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</si>
  <si>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</si>
  <si>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</si>
  <si>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</si>
  <si>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</si>
  <si>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</si>
  <si>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</si>
  <si>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</si>
  <si>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</si>
  <si>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</si>
  <si>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</si>
  <si>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</si>
  <si>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</si>
  <si>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</si>
  <si>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</si>
  <si>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</si>
  <si>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</si>
  <si>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</si>
  <si>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</si>
  <si>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</si>
  <si>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</si>
  <si>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</si>
  <si>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</si>
  <si>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</si>
  <si>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</si>
  <si>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</si>
  <si>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</si>
  <si>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</si>
  <si>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</si>
  <si>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</si>
  <si>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</si>
  <si>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</si>
  <si>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</si>
  <si>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</si>
  <si>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</si>
  <si>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</si>
  <si>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</si>
  <si>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</si>
  <si>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</si>
  <si>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</si>
  <si>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</si>
  <si>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</si>
  <si>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</si>
  <si>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</si>
  <si>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</si>
  <si>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</si>
  <si>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</si>
  <si>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</si>
  <si>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</si>
  <si>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</si>
  <si>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</si>
  <si>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</si>
  <si>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</si>
  <si>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</si>
  <si>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</si>
  <si>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</si>
  <si>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</si>
  <si>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</si>
  <si>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</si>
  <si>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</si>
  <si>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</si>
  <si>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</si>
  <si>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</si>
  <si>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</si>
  <si>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</si>
  <si>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</si>
  <si>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</si>
  <si>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</si>
  <si>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</si>
  <si>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</si>
  <si>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</si>
  <si>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</si>
  <si>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</si>
  <si>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</si>
  <si>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</si>
  <si>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</si>
  <si>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</si>
  <si>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</si>
  <si>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</si>
  <si>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</si>
  <si>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</si>
  <si>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</si>
  <si>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</si>
  <si>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</si>
  <si>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</si>
  <si>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</si>
  <si>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</si>
  <si>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</si>
  <si>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</si>
  <si>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</si>
  <si>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</si>
  <si>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</si>
  <si>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</si>
  <si>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</si>
  <si>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</si>
  <si>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</si>
  <si>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</si>
  <si>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</si>
  <si>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</si>
  <si>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</si>
  <si>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</si>
  <si>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</si>
  <si>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</si>
  <si>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</si>
  <si>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</si>
  <si>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</si>
  <si>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</si>
  <si>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</si>
  <si>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</si>
  <si>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</si>
  <si>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</si>
  <si>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</si>
  <si>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</si>
  <si>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</si>
  <si>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</si>
  <si>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</si>
  <si>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</si>
  <si>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</si>
  <si>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</si>
  <si>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</si>
  <si>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</si>
  <si>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</si>
  <si>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</si>
  <si>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</si>
  <si>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</si>
  <si>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</si>
  <si>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</si>
  <si>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</si>
  <si>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</si>
  <si>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</si>
  <si>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</si>
  <si>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</si>
  <si>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</si>
  <si>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</si>
  <si>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</si>
  <si>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</si>
  <si>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</si>
  <si>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</si>
  <si>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</si>
  <si>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</si>
  <si>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</si>
  <si>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</si>
  <si>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</si>
  <si>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</si>
  <si>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</si>
  <si>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</si>
  <si>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</si>
  <si>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</si>
  <si>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</si>
  <si>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</si>
  <si>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</si>
  <si>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</si>
  <si>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</si>
  <si>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</si>
  <si>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</si>
  <si>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</si>
  <si>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</si>
  <si>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</si>
  <si>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</si>
  <si>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</si>
  <si>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</si>
  <si>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</si>
  <si>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</si>
  <si>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</si>
  <si>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</si>
  <si>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</si>
  <si>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</si>
  <si>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</si>
  <si>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</si>
  <si>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</si>
  <si>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</si>
  <si>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</si>
  <si>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</si>
  <si>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</si>
  <si>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</si>
  <si>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</si>
  <si>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</si>
  <si>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</si>
  <si>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</si>
  <si>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</si>
  <si>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</si>
  <si>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</si>
  <si>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</si>
  <si>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</si>
  <si>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</si>
  <si>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</si>
  <si>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</si>
  <si>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</si>
  <si>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</si>
  <si>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</si>
  <si>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</si>
  <si>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</si>
  <si>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</si>
  <si>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</si>
  <si>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</si>
  <si>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</si>
  <si>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</si>
  <si>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</si>
  <si>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</si>
  <si>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</si>
  <si>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</si>
  <si>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</si>
  <si>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</si>
  <si>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</si>
  <si>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</si>
  <si>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</si>
  <si>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</si>
  <si>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</si>
  <si>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</si>
  <si>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</si>
  <si>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</si>
  <si>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</si>
  <si>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</si>
  <si>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</si>
  <si>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</si>
  <si>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</si>
  <si>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</si>
  <si>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</si>
  <si>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</si>
  <si>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</si>
  <si>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</si>
  <si>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</si>
  <si>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</si>
  <si>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</si>
  <si>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</si>
  <si>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</si>
  <si>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</si>
  <si>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</si>
  <si>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</si>
  <si>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</si>
  <si>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</si>
  <si>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</si>
  <si>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</si>
  <si>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</si>
  <si>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</si>
  <si>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</si>
  <si>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</si>
  <si>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</si>
  <si>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</si>
  <si>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</si>
  <si>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</si>
  <si>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</si>
  <si>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</si>
  <si>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</si>
  <si>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</si>
  <si>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</si>
  <si>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</si>
  <si>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</si>
  <si>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</si>
  <si>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</si>
  <si>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</si>
  <si>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</si>
  <si>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</si>
  <si>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</si>
  <si>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</si>
  <si>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</si>
  <si>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</si>
  <si>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</si>
  <si>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</si>
  <si>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</si>
  <si>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</si>
  <si>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</si>
  <si>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</si>
  <si>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</si>
  <si>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</si>
  <si>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</si>
  <si>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</si>
  <si>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</si>
  <si>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</si>
  <si>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</si>
  <si>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</si>
  <si>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</si>
  <si>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</si>
  <si>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</si>
  <si>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</si>
  <si>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</si>
  <si>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</si>
  <si>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</si>
  <si>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</si>
  <si>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</si>
  <si>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</si>
  <si>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</si>
  <si>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</si>
  <si>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</si>
  <si>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</si>
  <si>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</si>
  <si>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</si>
  <si>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</si>
  <si>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</si>
  <si>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</si>
  <si>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</si>
  <si>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</si>
  <si>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</si>
  <si>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</si>
  <si>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</si>
  <si>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</si>
  <si>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</si>
  <si>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</si>
  <si>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</si>
  <si>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</si>
  <si>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</si>
  <si>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</si>
  <si>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</si>
  <si>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</si>
  <si>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</si>
  <si>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</si>
  <si>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</si>
  <si>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</si>
  <si>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</si>
  <si>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</si>
  <si>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</si>
  <si>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</si>
  <si>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</si>
  <si>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</si>
  <si>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</si>
  <si>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</si>
  <si>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</si>
  <si>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</si>
  <si>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</si>
  <si>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</si>
  <si>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</si>
  <si>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</si>
  <si>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</si>
  <si>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</si>
  <si>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</si>
  <si>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</si>
  <si>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</si>
  <si>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</si>
  <si>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</si>
  <si>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</si>
  <si>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</si>
  <si>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</si>
  <si>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</si>
  <si>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</si>
  <si>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</si>
  <si>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</si>
  <si>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</si>
  <si>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</si>
  <si>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</si>
  <si>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</si>
  <si>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</si>
  <si>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</si>
  <si>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</si>
  <si>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</si>
  <si>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</si>
  <si>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</si>
  <si>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</si>
  <si>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</si>
  <si>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</si>
  <si>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</si>
  <si>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</si>
  <si>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</si>
  <si>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</si>
  <si>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</si>
  <si>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</si>
  <si>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</si>
  <si>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</si>
  <si>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</si>
  <si>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</si>
  <si>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</si>
  <si>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</si>
  <si>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</si>
  <si>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</si>
  <si>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</si>
  <si>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</si>
  <si>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</si>
  <si>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</si>
  <si>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</si>
  <si>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</si>
  <si>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</si>
  <si>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</si>
  <si>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</si>
  <si>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</si>
  <si>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</si>
  <si>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</si>
  <si>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</si>
  <si>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</si>
  <si>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</si>
  <si>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</si>
  <si>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</si>
  <si>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</si>
  <si>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</si>
  <si>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</si>
  <si>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</si>
  <si>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</si>
  <si>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</si>
  <si>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</si>
  <si>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</si>
  <si>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</si>
  <si>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</si>
  <si>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</si>
  <si>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</si>
  <si>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</si>
  <si>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</si>
  <si>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</si>
  <si>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</si>
  <si>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</si>
  <si>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</si>
  <si>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</si>
  <si>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</si>
  <si>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</si>
  <si>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</si>
  <si>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</si>
  <si>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</si>
  <si>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</si>
  <si>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</si>
  <si>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</si>
  <si>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</si>
  <si>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</si>
  <si>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</si>
  <si>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</si>
  <si>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</si>
  <si>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</si>
  <si>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</si>
  <si>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</si>
  <si>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</si>
  <si>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</si>
  <si>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</si>
  <si>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</si>
  <si>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</si>
  <si>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</si>
  <si>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</si>
  <si>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</si>
  <si>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</si>
  <si>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</si>
  <si>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</si>
  <si>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</si>
  <si>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</si>
  <si>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</si>
  <si>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</si>
  <si>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</si>
  <si>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</si>
  <si>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</si>
  <si>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</si>
  <si>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</si>
  <si>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</si>
  <si>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</si>
  <si>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</si>
  <si>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</si>
  <si>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</si>
  <si>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</si>
  <si>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</si>
  <si>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</si>
  <si>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</si>
  <si>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</si>
  <si>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</si>
  <si>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</si>
  <si>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</si>
  <si>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</si>
  <si>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</si>
  <si>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</si>
  <si>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</si>
  <si>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</si>
  <si>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</si>
  <si>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</si>
  <si>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</si>
  <si>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</si>
  <si>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</si>
  <si>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</si>
  <si>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</si>
  <si>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</si>
  <si>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</si>
  <si>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</si>
  <si>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</si>
  <si>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</si>
  <si>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</si>
  <si>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</si>
  <si>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</si>
  <si>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</si>
  <si>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</si>
  <si>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</si>
  <si>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</si>
  <si>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</si>
  <si>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</si>
  <si>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</si>
  <si>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</si>
  <si>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</si>
  <si>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</si>
  <si>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</si>
  <si>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</si>
  <si>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</si>
  <si>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</si>
  <si>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</si>
  <si>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</si>
  <si>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</si>
  <si>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</si>
  <si>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</si>
  <si>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</si>
  <si>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</si>
  <si>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</si>
  <si>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</si>
  <si>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</si>
  <si>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</si>
  <si>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</si>
  <si>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</si>
  <si>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</si>
  <si>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</si>
  <si>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</si>
  <si>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</si>
  <si>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</si>
  <si>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</si>
  <si>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</si>
  <si>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</si>
  <si>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</si>
  <si>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</si>
  <si>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</si>
  <si>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</si>
  <si>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</si>
  <si>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</si>
  <si>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</si>
  <si>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</si>
  <si>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</si>
  <si>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</si>
  <si>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</si>
  <si>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</si>
  <si>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</si>
  <si>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</si>
  <si>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</si>
  <si>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</si>
  <si>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</si>
  <si>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</si>
  <si>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</si>
  <si>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</si>
  <si>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</si>
  <si>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</si>
  <si>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</si>
  <si>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</si>
  <si>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</si>
  <si>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</si>
  <si>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</si>
  <si>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</si>
  <si>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</si>
  <si>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</si>
  <si>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</si>
  <si>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</si>
  <si>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</si>
  <si>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</si>
  <si>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</si>
  <si>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</si>
  <si>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</si>
  <si>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</si>
  <si>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</si>
  <si>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</si>
  <si>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</si>
  <si>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</si>
  <si>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</si>
  <si>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</si>
  <si>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</si>
  <si>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</si>
  <si>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</si>
  <si>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</si>
  <si>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</si>
  <si>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</si>
  <si>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</si>
  <si>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</si>
  <si>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</si>
  <si>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</si>
  <si>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</si>
  <si>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</si>
  <si>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</si>
  <si>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</si>
  <si>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</si>
  <si>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</si>
  <si>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</si>
  <si>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</si>
  <si>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</si>
  <si>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</si>
  <si>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</si>
  <si>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</si>
  <si>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</si>
  <si>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</si>
  <si>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</si>
  <si>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</si>
  <si>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</si>
  <si>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</si>
  <si>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</si>
  <si>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</si>
  <si>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</si>
  <si>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</si>
  <si>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</si>
  <si>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</si>
  <si>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</si>
  <si>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</si>
  <si>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</si>
  <si>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</si>
  <si>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</si>
  <si>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</si>
  <si>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</si>
  <si>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</si>
  <si>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</si>
  <si>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</si>
  <si>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</si>
  <si>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</si>
  <si>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</si>
  <si>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</si>
  <si>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</si>
  <si>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</si>
  <si>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</si>
  <si>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</si>
  <si>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</si>
  <si>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</si>
  <si>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</si>
  <si>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</si>
  <si>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</si>
  <si>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</si>
  <si>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</si>
  <si>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</si>
  <si>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</si>
  <si>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</si>
  <si>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</si>
  <si>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</si>
  <si>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</si>
  <si>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</si>
  <si>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</si>
  <si>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</si>
  <si>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</si>
  <si>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</si>
  <si>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</si>
  <si>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</si>
  <si>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</si>
  <si>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</si>
  <si>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</si>
  <si>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</si>
  <si>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</si>
  <si>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</si>
  <si>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</si>
  <si>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</si>
  <si>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</si>
  <si>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</si>
  <si>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</si>
  <si>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</si>
  <si>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</si>
  <si>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</si>
  <si>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</si>
  <si>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</si>
  <si>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</si>
  <si>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</si>
  <si>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</si>
  <si>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</si>
  <si>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</si>
  <si>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</si>
  <si>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</si>
  <si>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</si>
  <si>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</si>
  <si>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</si>
  <si>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</si>
  <si>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</si>
  <si>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</si>
  <si>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</si>
  <si>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</si>
  <si>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</si>
  <si>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</si>
  <si>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</si>
  <si>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</si>
  <si>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</si>
  <si>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</si>
  <si>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</si>
  <si>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</si>
  <si>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</si>
  <si>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</si>
  <si>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</si>
  <si>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</si>
  <si>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</si>
  <si>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</si>
  <si>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</si>
  <si>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</si>
  <si>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</si>
  <si>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</si>
  <si>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</si>
  <si>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</si>
  <si>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</si>
  <si>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</si>
  <si>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</si>
  <si>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</si>
  <si>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</si>
  <si>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</si>
  <si>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</si>
  <si>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</si>
  <si>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</si>
  <si>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</si>
  <si>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</si>
  <si>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</si>
  <si>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</si>
  <si>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</si>
  <si>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</si>
  <si>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</si>
  <si>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</si>
  <si>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</si>
  <si>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</si>
  <si>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</si>
  <si>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</si>
  <si>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</si>
  <si>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</si>
  <si>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</si>
  <si>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</si>
  <si>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</si>
  <si>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</si>
  <si>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</si>
  <si>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</si>
  <si>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</si>
  <si>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</si>
  <si>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</si>
  <si>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</si>
  <si>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</si>
  <si>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</si>
  <si>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</si>
  <si>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</si>
  <si>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</si>
  <si>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</si>
  <si>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</si>
  <si>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</si>
  <si>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</si>
  <si>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</si>
  <si>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</si>
  <si>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</si>
  <si>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</si>
  <si>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</si>
  <si>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</si>
  <si>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</si>
  <si>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</si>
  <si>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</si>
  <si>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</si>
  <si>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</si>
  <si>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</si>
  <si>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</si>
  <si>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</si>
  <si>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</si>
  <si>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</si>
  <si>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</si>
  <si>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</si>
  <si>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</si>
  <si>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</si>
  <si>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</si>
  <si>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</si>
  <si>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</si>
  <si>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</si>
  <si>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</si>
  <si>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</si>
  <si>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</si>
  <si>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</si>
  <si>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</si>
  <si>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</si>
  <si>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</si>
  <si>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</si>
  <si>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</si>
  <si>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</si>
  <si>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</si>
  <si>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</si>
  <si>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</si>
  <si>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</si>
  <si>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</si>
  <si>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</si>
  <si>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</si>
  <si>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</si>
  <si>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</si>
  <si>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</si>
  <si>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</si>
  <si>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</si>
  <si>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</si>
  <si>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</si>
  <si>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</si>
  <si>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</si>
  <si>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</si>
  <si>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</si>
  <si>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</si>
  <si>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</si>
  <si>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</si>
  <si>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</si>
  <si>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</si>
  <si>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</si>
  <si>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</si>
  <si>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</si>
  <si>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</si>
  <si>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</si>
  <si>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</si>
  <si>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</si>
  <si>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</si>
  <si>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</si>
  <si>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</si>
  <si>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</si>
  <si>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</si>
  <si>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</si>
  <si>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</si>
  <si>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</si>
  <si>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</si>
  <si>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</si>
  <si>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</si>
  <si>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</si>
  <si>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</si>
  <si>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</si>
  <si>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</si>
  <si>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</si>
  <si>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</si>
  <si>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</si>
  <si>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</si>
  <si>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</si>
  <si>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</si>
  <si>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</si>
  <si>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</si>
  <si>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</si>
  <si>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</si>
  <si>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</si>
  <si>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</si>
  <si>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</si>
  <si>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</si>
  <si>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</si>
  <si>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</si>
  <si>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</si>
  <si>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</si>
  <si>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</si>
  <si>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</si>
  <si>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</si>
  <si>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</si>
  <si>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</si>
  <si>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</si>
  <si>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</si>
  <si>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</si>
  <si>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</si>
  <si>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</si>
  <si>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</si>
  <si>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</si>
  <si>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</si>
  <si>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</si>
  <si>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</si>
  <si>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</si>
  <si>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</si>
  <si>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</si>
  <si>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</si>
  <si>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</si>
  <si>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</si>
  <si>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</si>
  <si>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</si>
  <si>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</si>
  <si>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</si>
  <si>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</si>
  <si>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</si>
  <si>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</si>
  <si>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</si>
  <si>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</si>
  <si>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</si>
  <si>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</si>
  <si>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</si>
  <si>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</si>
  <si>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</si>
  <si>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</si>
  <si>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</si>
  <si>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</si>
  <si>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</si>
  <si>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</si>
  <si>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</si>
  <si>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</si>
  <si>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</si>
  <si>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</si>
  <si>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</si>
  <si>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</si>
  <si>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</si>
  <si>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</si>
  <si>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</si>
  <si>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</si>
  <si>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</si>
  <si>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</si>
  <si>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</si>
  <si>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</si>
  <si>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</si>
  <si>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</si>
  <si>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</si>
  <si>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</si>
  <si>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</si>
  <si>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</si>
  <si>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</si>
  <si>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</si>
  <si>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</si>
  <si>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</si>
  <si>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</si>
  <si>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</si>
  <si>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</si>
  <si>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</si>
  <si>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</si>
  <si>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</si>
  <si>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</si>
  <si>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</si>
  <si>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</si>
  <si>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</si>
  <si>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</si>
  <si>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</si>
  <si>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</si>
  <si>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</si>
  <si>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</si>
  <si>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</si>
  <si>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</si>
  <si>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</si>
  <si>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</si>
  <si>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</si>
  <si>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</si>
  <si>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</si>
  <si>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</si>
  <si>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</si>
  <si>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</si>
  <si>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</si>
  <si>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</si>
  <si>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</si>
  <si>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</si>
  <si>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</si>
  <si>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</si>
  <si>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</si>
  <si>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</si>
  <si>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</si>
  <si>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</si>
  <si>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</si>
  <si>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</si>
  <si>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</si>
  <si>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</si>
  <si>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</si>
  <si>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</si>
  <si>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</si>
  <si>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</si>
  <si>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</si>
  <si>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</si>
  <si>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</si>
  <si>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</si>
  <si>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</si>
  <si>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</si>
  <si>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</si>
  <si>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</si>
  <si>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</si>
  <si>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</si>
  <si>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</si>
  <si>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</si>
  <si>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</si>
  <si>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</si>
  <si>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</si>
  <si>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</si>
  <si>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</si>
  <si>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</si>
  <si>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</si>
  <si>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</si>
  <si>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</si>
  <si>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</si>
  <si>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</si>
  <si>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</si>
  <si>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</si>
  <si>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</si>
  <si>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</si>
  <si>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</si>
  <si>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</si>
  <si>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</si>
  <si>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</si>
  <si>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</si>
  <si>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</si>
  <si>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</si>
  <si>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</si>
  <si>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</si>
  <si>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</si>
  <si>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</si>
  <si>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</si>
  <si>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</si>
  <si>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</si>
  <si>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</si>
  <si>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</si>
  <si>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</si>
  <si>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</si>
  <si>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</si>
  <si>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</si>
  <si>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</si>
  <si>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</si>
  <si>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</si>
  <si>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</si>
  <si>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</si>
  <si>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</si>
  <si>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</si>
  <si>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</si>
  <si>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</si>
  <si>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</si>
  <si>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</si>
  <si>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</si>
  <si>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</si>
  <si>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</si>
  <si>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</si>
  <si>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</si>
  <si>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</si>
  <si>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</si>
  <si>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</si>
  <si>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</si>
  <si>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</si>
  <si>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</si>
  <si>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</si>
  <si>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</si>
  <si>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</si>
  <si>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</si>
  <si>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</si>
  <si>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</si>
  <si>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</si>
  <si>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</si>
  <si>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</si>
  <si>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</si>
  <si>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</si>
  <si>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</si>
  <si>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</si>
  <si>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</si>
  <si>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</si>
  <si>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</si>
  <si>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</si>
  <si>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</si>
  <si>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</si>
  <si>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</si>
  <si>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</si>
  <si>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</si>
  <si>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</si>
  <si>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</si>
  <si>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</si>
  <si>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</si>
  <si>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</si>
  <si>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</si>
  <si>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</si>
  <si>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</si>
  <si>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</si>
  <si>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</si>
  <si>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</si>
  <si>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</si>
  <si>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</si>
  <si>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</si>
  <si>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</si>
  <si>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</si>
  <si>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</si>
  <si>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</si>
  <si>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</si>
  <si>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</si>
  <si>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</si>
  <si>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</si>
  <si>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</si>
  <si>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</si>
  <si>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</si>
  <si>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</si>
  <si>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</si>
  <si>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</si>
  <si>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</si>
  <si>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</si>
  <si>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</si>
  <si>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</si>
  <si>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</si>
  <si>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</si>
  <si>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</si>
  <si>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</si>
  <si>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</si>
  <si>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</si>
  <si>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</si>
  <si>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</si>
  <si>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</si>
  <si>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</si>
  <si>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</si>
  <si>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</si>
  <si>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</si>
  <si>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</si>
  <si>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</si>
  <si>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</si>
  <si>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</si>
  <si>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</si>
  <si>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</si>
  <si>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</si>
  <si>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</si>
  <si>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</si>
  <si>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</si>
  <si>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</si>
  <si>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</si>
  <si>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</si>
  <si>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</si>
  <si>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</si>
  <si>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</si>
  <si>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</si>
  <si>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</si>
  <si>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</si>
  <si>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</si>
  <si>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</si>
  <si>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</si>
  <si>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</si>
  <si>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</si>
  <si>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</si>
  <si>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</si>
  <si>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</si>
  <si>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</si>
  <si>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</si>
  <si>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</si>
  <si>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</si>
  <si>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</si>
  <si>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</si>
  <si>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</si>
  <si>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</si>
  <si>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</si>
  <si>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</si>
  <si>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</si>
  <si>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</si>
  <si>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</si>
  <si>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</si>
  <si>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</si>
  <si>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</si>
  <si>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</si>
  <si>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</si>
  <si>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</si>
  <si>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</si>
  <si>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</si>
  <si>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</si>
  <si>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</si>
  <si>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</si>
  <si>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</si>
  <si>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</si>
  <si>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</si>
  <si>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</si>
  <si>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</si>
  <si>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</si>
  <si>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</si>
  <si>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</si>
  <si>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</si>
  <si>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</si>
  <si>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</si>
  <si>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</si>
  <si>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</si>
  <si>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</si>
  <si>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</si>
  <si>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</si>
  <si>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</si>
  <si>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</si>
  <si>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</si>
  <si>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</si>
  <si>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</si>
  <si>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</si>
  <si>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</si>
  <si>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</si>
  <si>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</si>
  <si>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</si>
  <si>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</si>
  <si>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</si>
  <si>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</si>
  <si>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</si>
  <si>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</si>
  <si>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</si>
  <si>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</si>
  <si>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</si>
  <si>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</si>
  <si>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</si>
  <si>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</si>
  <si>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</si>
  <si>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</si>
  <si>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</si>
  <si>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</si>
  <si>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</si>
  <si>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</si>
  <si>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</si>
  <si>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</si>
  <si>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</si>
  <si>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</si>
  <si>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</si>
  <si>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</si>
  <si>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</si>
  <si>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</si>
  <si>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</si>
  <si>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</si>
  <si>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</si>
  <si>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</si>
  <si>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</si>
  <si>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</si>
  <si>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</si>
  <si>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</si>
  <si>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</si>
  <si>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</si>
  <si>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</si>
  <si>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</si>
  <si>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</si>
  <si>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</si>
  <si>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</si>
  <si>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</si>
  <si>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</si>
  <si>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</si>
  <si>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</si>
  <si>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</si>
  <si>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</si>
  <si>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</si>
  <si>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</si>
  <si>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</si>
  <si>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</si>
  <si>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</si>
  <si>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</si>
  <si>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</si>
  <si>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</si>
  <si>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</si>
  <si>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</si>
  <si>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</si>
  <si>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</si>
  <si>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</si>
  <si>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</si>
  <si>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</si>
  <si>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</si>
  <si>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</si>
  <si>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</si>
  <si>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</si>
  <si>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</si>
  <si>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</si>
  <si>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</si>
  <si>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</si>
  <si>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</si>
  <si>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</si>
  <si>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</si>
  <si>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</si>
  <si>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</si>
  <si>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</si>
  <si>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</si>
  <si>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</si>
  <si>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</si>
  <si>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</si>
  <si>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</si>
  <si>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</si>
  <si>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</si>
  <si>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</si>
  <si>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</si>
  <si>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</si>
  <si>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</si>
  <si>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</si>
  <si>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</si>
  <si>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</si>
  <si>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</si>
  <si>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</si>
  <si>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</si>
  <si>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</si>
  <si>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</si>
  <si>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</si>
  <si>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</si>
  <si>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</si>
  <si>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</si>
  <si>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</si>
  <si>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</si>
  <si>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</si>
  <si>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</si>
  <si>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</si>
  <si>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</si>
  <si>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</si>
  <si>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</si>
  <si>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</si>
  <si>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</si>
  <si>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</si>
  <si>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</si>
  <si>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</si>
  <si>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</si>
  <si>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</si>
  <si>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</si>
  <si>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</si>
  <si>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</si>
  <si>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</si>
  <si>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</si>
  <si>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</si>
  <si>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</si>
  <si>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</si>
  <si>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</si>
  <si>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</si>
  <si>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</si>
  <si>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</si>
  <si>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</si>
  <si>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</si>
  <si>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</si>
  <si>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</si>
  <si>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</si>
  <si>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</si>
  <si>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</si>
  <si>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</si>
  <si>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</si>
  <si>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</si>
  <si>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</si>
  <si>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</si>
  <si>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</si>
  <si>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</si>
  <si>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</si>
  <si>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</si>
  <si>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</si>
  <si>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</si>
  <si>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</si>
  <si>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</si>
  <si>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</si>
  <si>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</si>
  <si>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</si>
  <si>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</si>
  <si>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</si>
  <si>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</si>
  <si>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</si>
  <si>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</si>
  <si>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</si>
  <si>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</si>
  <si>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</si>
  <si>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</si>
  <si>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</si>
  <si>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</si>
  <si>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</si>
  <si>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</si>
  <si>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</si>
  <si>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</si>
  <si>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</si>
  <si>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</si>
  <si>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</si>
  <si>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</si>
  <si>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</si>
  <si>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</si>
  <si>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</si>
  <si>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</si>
  <si>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</si>
  <si>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</si>
  <si>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</si>
  <si>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</si>
  <si>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</si>
  <si>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</si>
  <si>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</si>
  <si>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</si>
  <si>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</si>
  <si>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</si>
  <si>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</si>
  <si>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</si>
  <si>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</si>
  <si>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</si>
  <si>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</si>
  <si>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</si>
  <si>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</si>
  <si>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</si>
  <si>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</si>
  <si>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</si>
  <si>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</si>
  <si>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</si>
  <si>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</si>
  <si>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</si>
  <si>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</si>
  <si>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</si>
  <si>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</si>
  <si>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</si>
  <si>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</si>
  <si>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</si>
  <si>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</si>
  <si>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</si>
  <si>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</si>
  <si>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</si>
  <si>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</si>
  <si>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</si>
  <si>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</si>
  <si>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</si>
  <si>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</si>
  <si>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</si>
  <si>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</si>
  <si>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</si>
  <si>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</si>
  <si>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</si>
  <si>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</si>
  <si>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</si>
  <si>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</si>
  <si>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</si>
  <si>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</si>
  <si>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</si>
  <si>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</si>
  <si>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</si>
  <si>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</si>
  <si>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</si>
  <si>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</si>
  <si>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</si>
  <si>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</si>
  <si>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</si>
  <si>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</si>
  <si>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</si>
  <si>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</si>
  <si>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</si>
  <si>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</si>
  <si>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</si>
  <si>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</si>
  <si>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</si>
  <si>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</si>
  <si>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</si>
  <si>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</si>
  <si>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</si>
  <si>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</si>
  <si>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</si>
  <si>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</si>
  <si>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</si>
  <si>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</si>
  <si>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</si>
  <si>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</si>
  <si>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</si>
  <si>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</si>
  <si>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</si>
  <si>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</si>
  <si>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</si>
  <si>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</si>
  <si>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</si>
  <si>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</si>
  <si>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</si>
  <si>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</si>
  <si>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</si>
  <si>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</si>
  <si>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</si>
  <si>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</si>
  <si>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</si>
  <si>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</si>
  <si>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</si>
  <si>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</si>
  <si>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</si>
  <si>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</si>
  <si>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</si>
  <si>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</si>
  <si>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</si>
  <si>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</si>
  <si>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</si>
  <si>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</si>
  <si>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</si>
  <si>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</si>
  <si>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</si>
  <si>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</si>
  <si>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</si>
  <si>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</si>
  <si>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</si>
  <si>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</si>
  <si>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</si>
  <si>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</si>
  <si>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</si>
  <si>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</si>
  <si>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</si>
  <si>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</si>
  <si>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</si>
  <si>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</si>
  <si>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</si>
  <si>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</si>
  <si>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</si>
  <si>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</si>
  <si>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</si>
  <si>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</si>
  <si>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</si>
  <si>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</si>
  <si>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</si>
  <si>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</si>
  <si>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</si>
  <si>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</si>
  <si>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</si>
  <si>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</si>
  <si>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</si>
  <si>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</si>
  <si>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</si>
  <si>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</si>
  <si>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</si>
  <si>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</si>
  <si>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</si>
  <si>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</si>
  <si>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</si>
  <si>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</si>
  <si>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</si>
  <si>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</si>
  <si>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</si>
  <si>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</si>
  <si>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</si>
  <si>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</si>
  <si>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</si>
  <si>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</si>
  <si>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</si>
  <si>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</si>
  <si>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</si>
  <si>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</si>
  <si>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</si>
  <si>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</si>
  <si>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</si>
  <si>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</si>
  <si>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</si>
  <si>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</si>
  <si>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</si>
  <si>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</si>
  <si>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</si>
  <si>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</si>
  <si>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</si>
  <si>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</si>
  <si>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</si>
  <si>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</si>
  <si>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</si>
  <si>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</si>
  <si>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</si>
  <si>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</si>
  <si>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</si>
  <si>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</si>
  <si>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</si>
  <si>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</si>
  <si>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</si>
  <si>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</si>
  <si>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</si>
  <si>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</si>
  <si>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</si>
  <si>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</si>
  <si>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</si>
  <si>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</si>
  <si>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</si>
  <si>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</si>
  <si>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</si>
  <si>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</si>
  <si>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</si>
  <si>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</si>
  <si>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</si>
  <si>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</si>
  <si>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</si>
  <si>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</si>
  <si>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</si>
  <si>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</si>
  <si>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</si>
  <si>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</si>
  <si>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</si>
  <si>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</si>
  <si>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</si>
  <si>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</si>
  <si>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</si>
  <si>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</si>
  <si>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</si>
  <si>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</si>
  <si>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</si>
  <si>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</si>
  <si>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</si>
  <si>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</si>
  <si>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</si>
  <si>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</si>
  <si>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</si>
  <si>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</si>
  <si>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</si>
  <si>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</si>
  <si>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</si>
  <si>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</si>
  <si>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</si>
  <si>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</si>
  <si>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</si>
  <si>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</si>
  <si>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</si>
  <si>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</si>
  <si>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</si>
  <si>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</si>
  <si>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</si>
  <si>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</si>
  <si>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</si>
  <si>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</si>
  <si>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</si>
  <si>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</si>
  <si>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</si>
  <si>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</si>
  <si>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</si>
  <si>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</si>
  <si>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</si>
  <si>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</si>
  <si>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</si>
  <si>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</si>
  <si>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</si>
  <si>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</si>
  <si>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</si>
  <si>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</si>
  <si>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</si>
  <si>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</si>
  <si>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</si>
  <si>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</si>
  <si>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</si>
  <si>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</si>
  <si>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</si>
  <si>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</si>
  <si>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</si>
  <si>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</si>
  <si>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</si>
  <si>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</si>
  <si>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</si>
  <si>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</si>
  <si>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</si>
  <si>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</si>
  <si>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</si>
  <si>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</si>
  <si>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</si>
  <si>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</si>
  <si>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</si>
  <si>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</si>
  <si>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</si>
  <si>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</si>
  <si>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</si>
  <si>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</si>
  <si>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</si>
  <si>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</si>
  <si>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</si>
  <si>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</si>
  <si>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</si>
  <si>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</si>
  <si>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</si>
  <si>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</si>
  <si>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</si>
  <si>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</si>
  <si>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</si>
  <si>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</si>
  <si>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</si>
  <si>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</si>
  <si>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</si>
  <si>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</si>
  <si>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</si>
  <si>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</si>
  <si>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</si>
  <si>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</si>
  <si>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</si>
  <si>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</si>
  <si>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</si>
  <si>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</si>
  <si>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</si>
  <si>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</si>
  <si>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</si>
  <si>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</si>
  <si>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</si>
  <si>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</si>
  <si>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</si>
  <si>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</si>
  <si>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</si>
  <si>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</si>
  <si>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</si>
  <si>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</si>
  <si>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</si>
  <si>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</si>
  <si>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</si>
  <si>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</si>
  <si>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</si>
  <si>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</si>
  <si>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</si>
  <si>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</si>
  <si>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</si>
  <si>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</si>
  <si>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</si>
  <si>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</si>
  <si>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</si>
  <si>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</si>
  <si>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</si>
  <si>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</si>
  <si>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</si>
  <si>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</si>
  <si>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</si>
  <si>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</si>
  <si>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</si>
  <si>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</si>
  <si>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</si>
  <si>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</si>
  <si>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</si>
  <si>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</si>
  <si>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</si>
  <si>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</si>
  <si>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</si>
  <si>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</si>
  <si>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</si>
  <si>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</si>
  <si>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</si>
  <si>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</si>
  <si>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</si>
  <si>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</si>
  <si>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</si>
  <si>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</si>
  <si>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</si>
  <si>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</si>
  <si>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</si>
  <si>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</si>
  <si>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</si>
  <si>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</si>
  <si>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</si>
  <si>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</si>
  <si>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</si>
  <si>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</si>
  <si>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</si>
  <si>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</si>
  <si>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</si>
  <si>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</si>
  <si>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</si>
  <si>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</si>
  <si>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</si>
  <si>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</si>
  <si>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</si>
  <si>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</si>
  <si>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</si>
  <si>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</si>
  <si>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</si>
  <si>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</si>
  <si>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</si>
  <si>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</si>
  <si>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</si>
  <si>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</si>
  <si>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</si>
  <si>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</si>
  <si>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</si>
  <si>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</si>
  <si>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</si>
  <si>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</si>
  <si>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</si>
  <si>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</si>
  <si>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</si>
  <si>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</si>
  <si>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</si>
  <si>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</si>
  <si>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</si>
  <si>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</si>
  <si>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</si>
  <si>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</si>
  <si>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</si>
  <si>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</si>
  <si>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</si>
  <si>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</si>
  <si>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</si>
  <si>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</si>
  <si>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</si>
  <si>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</si>
  <si>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</si>
  <si>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</si>
  <si>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</si>
  <si>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</si>
  <si>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</si>
  <si>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</si>
  <si>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</si>
  <si>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</si>
  <si>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</si>
  <si>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</si>
  <si>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</si>
  <si>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</si>
  <si>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</si>
  <si>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</si>
  <si>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</si>
  <si>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</si>
  <si>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</si>
  <si>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</si>
  <si>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</si>
  <si>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</si>
  <si>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</si>
  <si>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</si>
  <si>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</si>
  <si>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</si>
  <si>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</si>
  <si>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</si>
  <si>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</si>
  <si>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</si>
  <si>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</si>
  <si>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</si>
  <si>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</si>
  <si>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</si>
  <si>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</si>
  <si>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</si>
  <si>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</si>
  <si>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</si>
  <si>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</si>
  <si>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</si>
  <si>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</si>
  <si>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</si>
  <si>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</si>
  <si>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</si>
  <si>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</si>
  <si>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</si>
  <si>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</si>
  <si>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</si>
  <si>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</si>
  <si>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</si>
  <si>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</si>
  <si>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</si>
  <si>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</si>
  <si>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</si>
  <si>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</si>
  <si>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</si>
  <si>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</si>
  <si>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</si>
  <si>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</si>
  <si>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</si>
  <si>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</si>
  <si>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</si>
  <si>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</si>
  <si>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</si>
  <si>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</si>
  <si>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</si>
  <si>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</si>
  <si>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</si>
  <si>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</si>
  <si>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</si>
  <si>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</si>
  <si>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</si>
  <si>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</si>
  <si>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</si>
  <si>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</si>
  <si>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</si>
  <si>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</si>
  <si>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</si>
  <si>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</si>
  <si>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</si>
  <si>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</si>
  <si>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</si>
  <si>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</si>
  <si>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</si>
  <si>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</si>
  <si>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</si>
  <si>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</si>
  <si>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</si>
  <si>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</si>
  <si>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</si>
  <si>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</si>
  <si>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</si>
  <si>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</si>
  <si>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</si>
  <si>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</si>
  <si>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</si>
  <si>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</si>
  <si>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</si>
  <si>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</si>
  <si>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</si>
  <si>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</si>
  <si>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</si>
  <si>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</si>
  <si>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</si>
  <si>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</si>
  <si>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</si>
  <si>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</si>
  <si>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</si>
  <si>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</si>
  <si>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</si>
  <si>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</si>
  <si>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</si>
  <si>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</si>
  <si>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</si>
  <si>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</si>
  <si>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</si>
  <si>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</si>
  <si>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</si>
  <si>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</si>
  <si>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</si>
  <si>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</si>
  <si>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</si>
  <si>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</si>
  <si>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</si>
  <si>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</si>
  <si>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</si>
  <si>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</si>
  <si>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</si>
  <si>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</si>
  <si>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</si>
  <si>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</si>
  <si>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</si>
  <si>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</si>
  <si>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</si>
  <si>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</si>
  <si>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</si>
  <si>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</si>
  <si>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</si>
  <si>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</si>
  <si>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</si>
  <si>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</si>
  <si>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</si>
  <si>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</si>
  <si>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</si>
  <si>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</si>
  <si>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</si>
  <si>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</si>
  <si>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</si>
  <si>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</si>
  <si>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</si>
  <si>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</si>
  <si>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</si>
  <si>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</si>
  <si>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</si>
  <si>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</si>
  <si>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</si>
  <si>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</si>
  <si>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</si>
  <si>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</si>
  <si>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</si>
  <si>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</si>
  <si>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</si>
  <si>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</si>
  <si>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</si>
  <si>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</si>
  <si>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</si>
  <si>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</si>
  <si>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</si>
  <si>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</si>
  <si>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</si>
  <si>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</si>
  <si>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</si>
  <si>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</si>
  <si>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</si>
  <si>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</si>
  <si>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</si>
  <si>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</si>
  <si>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</si>
  <si>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</si>
  <si>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</si>
  <si>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</si>
  <si>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</si>
  <si>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</si>
  <si>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</si>
  <si>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</si>
  <si>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</si>
  <si>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</si>
  <si>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</si>
  <si>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</si>
  <si>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</si>
  <si>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</si>
  <si>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</si>
  <si>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</si>
  <si>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</si>
  <si>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</si>
  <si>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</si>
  <si>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</si>
  <si>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</si>
  <si>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</si>
  <si>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</si>
  <si>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</si>
  <si>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</si>
  <si>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</si>
  <si>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</si>
  <si>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</si>
  <si>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</si>
  <si>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</si>
  <si>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</si>
  <si>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</si>
  <si>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</si>
  <si>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</si>
  <si>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</si>
  <si>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</si>
  <si>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</si>
  <si>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</si>
  <si>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</si>
  <si>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</si>
  <si>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</si>
  <si>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</si>
  <si>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</si>
  <si>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</si>
  <si>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</si>
  <si>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</si>
  <si>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</si>
  <si>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</si>
  <si>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</si>
  <si>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</si>
  <si>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</si>
  <si>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</si>
  <si>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</si>
  <si>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</si>
  <si>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</si>
  <si>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</si>
  <si>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</si>
  <si>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</si>
  <si>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</si>
  <si>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</si>
  <si>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</si>
  <si>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</si>
  <si>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</si>
  <si>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</si>
  <si>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</si>
  <si>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</si>
  <si>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</si>
  <si>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</si>
  <si>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</si>
  <si>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</si>
  <si>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</si>
  <si>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</si>
  <si>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</si>
  <si>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</si>
  <si>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</si>
  <si>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</si>
  <si>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</si>
  <si>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</si>
  <si>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</si>
  <si>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</si>
  <si>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</si>
  <si>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</si>
  <si>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</si>
  <si>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</si>
  <si>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</si>
  <si>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</si>
  <si>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</si>
  <si>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</si>
  <si>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</si>
  <si>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</si>
  <si>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</si>
  <si>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</si>
  <si>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</si>
  <si>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</si>
  <si>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</si>
  <si>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</si>
  <si>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</si>
  <si>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</si>
  <si>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</si>
  <si>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</si>
  <si>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</si>
  <si>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</si>
  <si>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</si>
  <si>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</si>
  <si>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</si>
  <si>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</si>
  <si>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</si>
  <si>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</si>
  <si>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</si>
  <si>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</si>
  <si>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</si>
  <si>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</si>
  <si>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</si>
  <si>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</si>
  <si>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</si>
  <si>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</si>
  <si>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</si>
  <si>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</si>
  <si>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</si>
  <si>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</si>
  <si>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</si>
  <si>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</si>
  <si>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</si>
  <si>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</si>
  <si>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</si>
  <si>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</si>
  <si>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</si>
  <si>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</si>
  <si>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</si>
  <si>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</si>
  <si>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</si>
  <si>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</si>
  <si>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</si>
  <si>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</si>
  <si>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</si>
  <si>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</si>
  <si>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</si>
  <si>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</si>
  <si>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</si>
  <si>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</si>
  <si>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</si>
  <si>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</si>
  <si>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</si>
  <si>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</si>
  <si>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</si>
  <si>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</si>
  <si>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</si>
  <si>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</si>
  <si>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</si>
  <si>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</si>
  <si>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</si>
  <si>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</si>
  <si>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</si>
  <si>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</si>
  <si>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</si>
  <si>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</si>
  <si>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</si>
  <si>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</si>
  <si>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</si>
  <si>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</si>
  <si>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</si>
  <si>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</si>
  <si>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</si>
  <si>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</si>
  <si>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</si>
  <si>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</si>
  <si>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</si>
  <si>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</si>
  <si>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</si>
  <si>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</si>
  <si>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</si>
  <si>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</si>
  <si>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</si>
  <si>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</si>
  <si>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</si>
  <si>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</si>
  <si>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</si>
  <si>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</si>
  <si>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</si>
  <si>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</si>
  <si>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</si>
  <si>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</si>
  <si>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</si>
  <si>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</si>
  <si>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</si>
  <si>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</si>
  <si>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</si>
  <si>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</si>
  <si>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</si>
  <si>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</si>
  <si>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</si>
  <si>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</si>
  <si>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</si>
  <si>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</si>
  <si>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</si>
  <si>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</si>
  <si>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</si>
  <si>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</si>
  <si>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</si>
  <si>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</si>
  <si>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</si>
  <si>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</si>
  <si>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</si>
  <si>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</si>
  <si>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</si>
  <si>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</si>
  <si>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</si>
  <si>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</si>
  <si>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</si>
  <si>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</si>
  <si>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</si>
  <si>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</si>
  <si>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</si>
  <si>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</si>
  <si>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</si>
  <si>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</si>
  <si>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</si>
  <si>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</si>
  <si>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</si>
  <si>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</si>
  <si>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</si>
  <si>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</si>
  <si>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</si>
  <si>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</si>
  <si>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</si>
  <si>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</si>
  <si>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</si>
  <si>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</si>
  <si>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</si>
  <si>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</si>
  <si>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</si>
  <si>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</si>
  <si>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</si>
  <si>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</si>
  <si>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</si>
  <si>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</si>
  <si>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</si>
  <si>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</si>
  <si>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</si>
  <si>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</si>
  <si>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</si>
  <si>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</si>
  <si>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</si>
  <si>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</si>
  <si>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</si>
  <si>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</si>
  <si>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</si>
  <si>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</si>
  <si>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</si>
  <si>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</si>
  <si>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</si>
  <si>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</si>
  <si>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</si>
  <si>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</si>
  <si>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</si>
  <si>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</si>
  <si>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</si>
  <si>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</si>
  <si>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</si>
  <si>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</si>
  <si>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</si>
  <si>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</si>
  <si>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</si>
  <si>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</si>
  <si>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</si>
  <si>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</si>
  <si>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</si>
  <si>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</si>
  <si>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</si>
  <si>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</si>
  <si>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</si>
  <si>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</si>
  <si>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</si>
  <si>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</si>
  <si>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</si>
  <si>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</si>
  <si>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</si>
  <si>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</si>
  <si>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</si>
  <si>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</si>
  <si>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</si>
  <si>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</si>
  <si>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</si>
  <si>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</si>
  <si>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</si>
  <si>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</si>
  <si>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</si>
  <si>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</si>
  <si>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</si>
  <si>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</si>
  <si>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</si>
  <si>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</si>
  <si>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</si>
  <si>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</si>
  <si>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</si>
  <si>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</si>
  <si>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</si>
  <si>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</si>
  <si>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</si>
  <si>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</si>
  <si>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</si>
  <si>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</si>
  <si>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</si>
  <si>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</si>
  <si>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</si>
  <si>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</si>
  <si>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</si>
  <si>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</si>
  <si>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</si>
  <si>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</si>
  <si>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</si>
  <si>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</si>
  <si>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</si>
  <si>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</si>
  <si>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</si>
  <si>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</si>
  <si>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</si>
  <si>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</si>
  <si>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</si>
  <si>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</si>
  <si>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</si>
  <si>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</si>
  <si>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</si>
  <si>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</si>
  <si>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</si>
  <si>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</si>
  <si>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</si>
  <si>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</si>
  <si>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</si>
  <si>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</si>
  <si>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</si>
  <si>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</si>
  <si>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</si>
  <si>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</si>
  <si>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</si>
  <si>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</si>
  <si>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</si>
  <si>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</si>
  <si>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</si>
  <si>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</si>
  <si>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</si>
  <si>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</si>
  <si>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</si>
  <si>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</si>
  <si>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</si>
  <si>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</si>
  <si>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</si>
  <si>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</si>
  <si>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</si>
  <si>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</si>
  <si>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</si>
  <si>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</si>
  <si>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</si>
  <si>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</si>
  <si>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</si>
  <si>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</si>
  <si>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</si>
  <si>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</si>
  <si>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</si>
  <si>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</si>
  <si>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</si>
  <si>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</si>
  <si>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</si>
  <si>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</si>
  <si>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</si>
  <si>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</si>
  <si>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</si>
  <si>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</si>
  <si>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</si>
  <si>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</si>
  <si>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</si>
  <si>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</si>
  <si>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</si>
  <si>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</si>
  <si>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</si>
  <si>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</si>
  <si>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</si>
  <si>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</si>
  <si>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</si>
  <si>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</si>
  <si>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</si>
  <si>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</si>
  <si>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</si>
  <si>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</si>
  <si>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</si>
  <si>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</si>
  <si>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</si>
  <si>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</si>
  <si>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</si>
  <si>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</si>
  <si>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</si>
  <si>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</si>
  <si>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</si>
  <si>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</si>
  <si>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</si>
  <si>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</si>
  <si>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</si>
  <si>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</si>
  <si>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</si>
  <si>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</si>
  <si>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</si>
  <si>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</si>
  <si>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</si>
  <si>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</si>
  <si>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</si>
  <si>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</si>
  <si>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</si>
  <si>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</si>
  <si>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</si>
  <si>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</si>
  <si>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</si>
  <si>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</si>
  <si>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</si>
  <si>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</si>
  <si>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</si>
  <si>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</si>
  <si>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</si>
  <si>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</si>
  <si>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</si>
  <si>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</si>
  <si>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</si>
  <si>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</si>
  <si>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</si>
  <si>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</si>
  <si>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</si>
  <si>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</si>
  <si>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</si>
  <si>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</si>
  <si>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</si>
  <si>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</si>
  <si>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</si>
  <si>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</si>
  <si>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</si>
  <si>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</si>
  <si>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</si>
  <si>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</si>
  <si>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</si>
  <si>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</si>
  <si>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</si>
  <si>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</si>
  <si>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</si>
  <si>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</si>
  <si>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</si>
  <si>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</si>
  <si>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</si>
  <si>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</si>
  <si>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</si>
  <si>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</si>
  <si>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</si>
  <si>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</si>
  <si>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</si>
  <si>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</si>
  <si>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</si>
  <si>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</si>
  <si>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</si>
  <si>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</si>
  <si>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</si>
  <si>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</si>
  <si>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</si>
  <si>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</si>
  <si>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</si>
  <si>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</si>
  <si>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</si>
  <si>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</si>
  <si>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</si>
  <si>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</si>
  <si>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</si>
  <si>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</si>
  <si>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</si>
  <si>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</si>
  <si>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</si>
  <si>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</si>
  <si>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</si>
  <si>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</si>
  <si>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</si>
  <si>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</si>
  <si>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</si>
  <si>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</si>
  <si>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</si>
  <si>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</si>
  <si>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</si>
  <si>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</si>
  <si>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</si>
  <si>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</si>
  <si>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</si>
  <si>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</si>
  <si>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</si>
  <si>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</si>
  <si>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</si>
  <si>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</si>
  <si>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</si>
  <si>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</si>
  <si>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</si>
  <si>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</si>
  <si>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</si>
  <si>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</si>
  <si>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</si>
  <si>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</si>
  <si>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</si>
  <si>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</si>
  <si>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</si>
  <si>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</si>
  <si>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</si>
  <si>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</si>
  <si>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</si>
  <si>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</si>
  <si>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</si>
  <si>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</si>
  <si>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</si>
  <si>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</si>
  <si>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</si>
  <si>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</si>
  <si>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</si>
  <si>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</si>
  <si>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</si>
  <si>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</si>
  <si>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</si>
  <si>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</si>
  <si>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</si>
  <si>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</si>
  <si>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</si>
  <si>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</si>
  <si>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</si>
  <si>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</si>
  <si>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</si>
  <si>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</si>
  <si>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</si>
  <si>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</si>
  <si>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</si>
  <si>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</si>
  <si>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</si>
  <si>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</si>
  <si>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</si>
  <si>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</si>
  <si>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</si>
  <si>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</si>
  <si>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</si>
  <si>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</si>
  <si>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</si>
  <si>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</si>
  <si>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</si>
  <si>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</si>
  <si>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</si>
  <si>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</si>
  <si>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</si>
  <si>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</si>
  <si>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</si>
  <si>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</si>
  <si>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</si>
  <si>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</si>
  <si>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</si>
  <si>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</si>
  <si>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</si>
  <si>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</si>
  <si>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</si>
  <si>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</si>
  <si>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</si>
  <si>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</si>
  <si>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</si>
  <si>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</si>
  <si>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</si>
  <si>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</si>
  <si>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</si>
  <si>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</si>
  <si>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</si>
  <si>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</si>
  <si>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</si>
  <si>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</si>
  <si>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</si>
  <si>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</si>
  <si>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</si>
  <si>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</si>
  <si>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</si>
  <si>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</si>
  <si>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</si>
  <si>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</si>
  <si>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</si>
  <si>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</si>
  <si>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</si>
  <si>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</si>
  <si>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</si>
  <si>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</si>
  <si>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</si>
  <si>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</si>
  <si>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</si>
  <si>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</si>
  <si>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</si>
  <si>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</si>
  <si>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</si>
  <si>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</si>
  <si>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</si>
  <si>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</si>
  <si>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</si>
  <si>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</si>
  <si>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</si>
  <si>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</si>
  <si>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</si>
  <si>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</si>
  <si>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</si>
  <si>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</si>
  <si>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</si>
  <si>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</si>
  <si>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</si>
  <si>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</si>
  <si>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</si>
  <si>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</si>
  <si>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</si>
  <si>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</si>
  <si>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</si>
  <si>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</si>
  <si>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</si>
  <si>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</si>
  <si>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</si>
  <si>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</si>
  <si>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</si>
  <si>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</si>
  <si>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</si>
  <si>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</si>
  <si>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</si>
  <si>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</si>
  <si>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</si>
  <si>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</si>
  <si>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</si>
  <si>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</si>
  <si>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</si>
  <si>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</si>
  <si>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</si>
  <si>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</si>
  <si>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</si>
  <si>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</si>
  <si>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</si>
  <si>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</si>
  <si>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</si>
  <si>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</si>
  <si>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</si>
  <si>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</si>
  <si>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</si>
  <si>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</si>
  <si>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</si>
  <si>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</si>
  <si>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</si>
  <si>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</si>
  <si>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</si>
  <si>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</si>
  <si>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</si>
  <si>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</si>
  <si>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</si>
  <si>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</si>
  <si>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</si>
  <si>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</si>
  <si>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</si>
  <si>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</si>
  <si>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</si>
  <si>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</si>
  <si>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</si>
  <si>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</si>
  <si>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</si>
  <si>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</si>
  <si>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</si>
  <si>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</si>
  <si>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</si>
  <si>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</si>
  <si>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</si>
  <si>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</si>
  <si>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</si>
  <si>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</si>
  <si>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</si>
  <si>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</si>
  <si>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</si>
  <si>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</si>
  <si>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</si>
  <si>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</si>
  <si>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</si>
  <si>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</si>
  <si>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</si>
  <si>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</si>
  <si>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</si>
  <si>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</si>
  <si>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</si>
  <si>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</si>
  <si>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</si>
  <si>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</si>
  <si>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</si>
  <si>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</si>
  <si>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</si>
  <si>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</si>
  <si>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</si>
  <si>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</si>
  <si>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</si>
  <si>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</si>
  <si>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</si>
  <si>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</si>
  <si>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</si>
  <si>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</si>
  <si>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</si>
  <si>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</si>
  <si>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</si>
  <si>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</si>
  <si>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</si>
  <si>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</si>
  <si>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</si>
  <si>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</si>
  <si>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</si>
  <si>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</si>
  <si>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</si>
  <si>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</si>
  <si>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</si>
  <si>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</si>
  <si>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</si>
  <si>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</si>
  <si>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</si>
  <si>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</si>
  <si>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</si>
  <si>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</si>
  <si>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</si>
  <si>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</si>
  <si>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</si>
  <si>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</si>
  <si>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</si>
  <si>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</si>
  <si>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</si>
  <si>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</si>
  <si>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</si>
  <si>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</si>
  <si>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</si>
  <si>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</si>
  <si>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</si>
  <si>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</si>
  <si>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</si>
  <si>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</si>
  <si>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</si>
  <si>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</si>
  <si>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</si>
  <si>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</si>
  <si>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</si>
  <si>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</si>
  <si>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</si>
  <si>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</si>
  <si>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</si>
  <si>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</si>
  <si>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</si>
  <si>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</si>
  <si>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</si>
  <si>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</si>
  <si>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</si>
  <si>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</si>
  <si>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</si>
  <si>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</si>
  <si>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</si>
  <si>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</si>
  <si>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</si>
  <si>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</si>
  <si>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</si>
  <si>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</si>
  <si>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</si>
  <si>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</si>
  <si>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</si>
  <si>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</si>
  <si>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</si>
  <si>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</si>
  <si>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</si>
  <si>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</si>
  <si>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</si>
  <si>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</si>
  <si>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</si>
  <si>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</si>
  <si>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</si>
  <si>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</si>
  <si>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</si>
  <si>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</si>
  <si>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</si>
  <si>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</si>
  <si>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</si>
  <si>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</si>
  <si>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</si>
  <si>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</si>
  <si>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</si>
  <si>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</si>
  <si>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</si>
  <si>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</si>
  <si>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</si>
  <si>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</si>
  <si>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</si>
  <si>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</si>
  <si>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</si>
  <si>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</si>
  <si>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</si>
  <si>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</si>
  <si>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</si>
  <si>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</si>
  <si>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</si>
  <si>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</si>
  <si>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</si>
  <si>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</si>
  <si>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</si>
  <si>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</si>
  <si>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</si>
  <si>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</si>
  <si>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</si>
  <si>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</si>
  <si>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</si>
  <si>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</si>
  <si>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</si>
  <si>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</si>
  <si>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</si>
  <si>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</si>
  <si>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</si>
  <si>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</si>
  <si>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</si>
  <si>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</si>
  <si>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</si>
  <si>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</si>
  <si>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</si>
  <si>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</si>
  <si>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</si>
  <si>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</si>
  <si>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</si>
  <si>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</si>
  <si>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</si>
  <si>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</si>
  <si>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</si>
  <si>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</si>
  <si>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</si>
  <si>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</si>
  <si>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</si>
  <si>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</si>
  <si>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</si>
  <si>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</si>
  <si>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</si>
  <si>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</si>
  <si>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</si>
  <si>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</si>
  <si>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</si>
  <si>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</si>
  <si>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</si>
  <si>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</si>
  <si>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</si>
  <si>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</si>
  <si>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</si>
  <si>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</si>
  <si>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</si>
  <si>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</si>
  <si>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</si>
  <si>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</si>
  <si>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</si>
  <si>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</si>
  <si>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</si>
  <si>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</si>
  <si>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</si>
  <si>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</si>
  <si>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</si>
  <si>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</si>
  <si>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</si>
  <si>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</si>
  <si>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</si>
  <si>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</si>
  <si>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</si>
  <si>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</si>
  <si>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</si>
  <si>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</si>
  <si>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</si>
  <si>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</si>
  <si>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</si>
  <si>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</si>
  <si>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</si>
  <si>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</si>
  <si>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</si>
  <si>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</si>
  <si>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</si>
  <si>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</si>
  <si>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</si>
  <si>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</si>
  <si>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</si>
  <si>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</si>
  <si>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</si>
  <si>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</si>
  <si>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</si>
  <si>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</si>
  <si>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</si>
  <si>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</si>
  <si>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</si>
  <si>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</si>
  <si>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</si>
  <si>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</si>
  <si>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</si>
  <si>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</si>
  <si>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</si>
  <si>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</si>
  <si>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</si>
  <si>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</si>
  <si>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</si>
  <si>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</si>
  <si>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</si>
  <si>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</si>
  <si>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</si>
  <si>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</si>
  <si>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</si>
  <si>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</si>
  <si>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</si>
  <si>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</si>
  <si>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</si>
  <si>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</si>
  <si>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</si>
  <si>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</si>
  <si>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</si>
  <si>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</si>
  <si>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</si>
  <si>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</si>
  <si>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</si>
  <si>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</si>
  <si>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</si>
  <si>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</si>
  <si>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</si>
  <si>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</si>
  <si>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</si>
  <si>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</si>
  <si>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</si>
  <si>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</si>
  <si>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</si>
  <si>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</si>
  <si>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</si>
  <si>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</si>
  <si>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</si>
  <si>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</si>
  <si>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</si>
  <si>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</si>
  <si>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</si>
  <si>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</si>
  <si>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</si>
  <si>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</si>
  <si>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</si>
  <si>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</si>
  <si>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</si>
  <si>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</si>
  <si>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</si>
  <si>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</si>
  <si>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</si>
  <si>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</si>
  <si>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</si>
  <si>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</si>
  <si>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</si>
  <si>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</si>
  <si>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</si>
  <si>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</si>
  <si>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</si>
  <si>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</si>
  <si>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</si>
  <si>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</si>
  <si>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</si>
  <si>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</si>
  <si>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</si>
  <si>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</si>
  <si>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</si>
  <si>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</si>
  <si>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</si>
  <si>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</si>
  <si>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</si>
  <si>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</si>
  <si>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</si>
  <si>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</si>
  <si>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</si>
  <si>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</si>
  <si>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</si>
  <si>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</si>
  <si>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</si>
  <si>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</si>
  <si>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</si>
  <si>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</si>
  <si>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</si>
  <si>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</si>
  <si>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</si>
  <si>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</si>
  <si>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</si>
  <si>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</si>
  <si>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</si>
  <si>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</si>
  <si>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</si>
  <si>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</si>
  <si>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</si>
  <si>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</si>
  <si>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</si>
  <si>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</si>
  <si>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</si>
  <si>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</si>
  <si>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</si>
  <si>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</si>
  <si>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</si>
  <si>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</si>
  <si>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</si>
  <si>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</si>
  <si>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</si>
  <si>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</si>
  <si>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</si>
  <si>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</si>
  <si>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</si>
  <si>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</si>
  <si>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</si>
  <si>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</si>
  <si>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</si>
  <si>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</si>
  <si>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</si>
  <si>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</si>
  <si>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</si>
  <si>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</si>
  <si>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</si>
  <si>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</si>
  <si>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</si>
  <si>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</si>
  <si>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</si>
  <si>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</si>
  <si>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</si>
  <si>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</si>
  <si>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</si>
  <si>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</si>
  <si>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</si>
  <si>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</si>
  <si>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</si>
  <si>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</si>
  <si>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</si>
  <si>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</si>
  <si>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</si>
  <si>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</si>
  <si>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</si>
  <si>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</si>
  <si>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</si>
  <si>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</si>
  <si>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</si>
  <si>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</si>
  <si>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</si>
  <si>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</si>
  <si>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</si>
  <si>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</si>
  <si>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</si>
  <si>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</si>
  <si>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</si>
  <si>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</si>
  <si>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</si>
  <si>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</si>
  <si>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</si>
  <si>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</si>
  <si>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</si>
  <si>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</si>
  <si>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</si>
  <si>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</si>
  <si>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</si>
  <si>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</si>
  <si>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</si>
  <si>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</si>
  <si>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</si>
  <si>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</si>
  <si>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</si>
  <si>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</si>
  <si>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</si>
  <si>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</si>
  <si>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</si>
  <si>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</si>
  <si>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</si>
  <si>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</si>
  <si>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</si>
  <si>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</si>
  <si>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</si>
  <si>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</si>
  <si>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</si>
  <si>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</si>
  <si>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</si>
  <si>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</si>
  <si>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</si>
  <si>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</si>
  <si>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</si>
  <si>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</si>
  <si>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</si>
  <si>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</si>
  <si>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</si>
  <si>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</si>
  <si>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</si>
  <si>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</si>
  <si>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</si>
  <si>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</si>
  <si>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</si>
  <si>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</si>
  <si>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</si>
  <si>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</si>
  <si>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</si>
  <si>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</si>
  <si>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</si>
  <si>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</si>
  <si>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</si>
  <si>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</si>
  <si>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</si>
  <si>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</si>
  <si>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</si>
  <si>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</si>
  <si>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</si>
  <si>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</si>
  <si>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</si>
  <si>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</si>
  <si>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</si>
  <si>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</si>
  <si>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</si>
  <si>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</si>
  <si>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</si>
  <si>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</si>
  <si>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</si>
  <si>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</si>
  <si>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</si>
  <si>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</si>
  <si>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</si>
  <si>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</si>
  <si>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</si>
  <si>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</si>
  <si>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</si>
  <si>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</si>
  <si>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</si>
  <si>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</si>
  <si>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</si>
  <si>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</si>
  <si>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</si>
  <si>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</si>
  <si>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</si>
  <si>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</si>
  <si>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</si>
  <si>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</si>
  <si>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</si>
  <si>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</si>
  <si>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</si>
  <si>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</si>
  <si>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</si>
  <si>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</si>
  <si>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</si>
  <si>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</si>
  <si>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</si>
  <si>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</si>
  <si>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</si>
  <si>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</si>
  <si>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</si>
  <si>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</si>
  <si>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</si>
  <si>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</si>
  <si>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</si>
  <si>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</si>
  <si>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</si>
  <si>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</si>
  <si>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</si>
  <si>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</si>
  <si>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</si>
  <si>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</si>
  <si>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</si>
  <si>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</si>
  <si>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</si>
  <si>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</si>
  <si>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</si>
  <si>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</si>
  <si>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</si>
  <si>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</si>
  <si>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</si>
  <si>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</si>
  <si>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</si>
  <si>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</si>
  <si>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</si>
  <si>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</si>
  <si>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</si>
  <si>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</si>
  <si>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</si>
  <si>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</si>
  <si>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</si>
  <si>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</si>
  <si>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</si>
  <si>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</si>
  <si>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</si>
  <si>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</si>
  <si>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</si>
  <si>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</si>
  <si>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</si>
  <si>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</si>
  <si>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</si>
  <si>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</si>
  <si>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</si>
  <si>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</si>
  <si>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</si>
  <si>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</si>
  <si>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</si>
  <si>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</si>
  <si>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</si>
  <si>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</si>
  <si>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</si>
  <si>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</si>
  <si>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</si>
  <si>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</si>
  <si>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</si>
  <si>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</si>
  <si>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</si>
  <si>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</si>
  <si>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</si>
  <si>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</si>
  <si>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</si>
  <si>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</si>
  <si>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</si>
  <si>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</si>
  <si>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</si>
  <si>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</si>
  <si>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</si>
  <si>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</si>
  <si>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</si>
  <si>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</si>
  <si>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</si>
  <si>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</si>
  <si>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</si>
  <si>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</si>
  <si>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</si>
  <si>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</si>
  <si>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</si>
  <si>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</si>
  <si>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</si>
  <si>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</si>
  <si>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</si>
  <si>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</si>
  <si>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</si>
  <si>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</si>
  <si>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</si>
  <si>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</si>
  <si>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</si>
  <si>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</si>
  <si>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</si>
  <si>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</si>
  <si>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</si>
  <si>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</si>
  <si>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</si>
  <si>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</si>
  <si>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</si>
  <si>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</si>
  <si>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</si>
  <si>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</si>
  <si>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</si>
  <si>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</si>
  <si>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</si>
  <si>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</si>
  <si>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</si>
  <si>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</si>
  <si>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</si>
  <si>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</si>
  <si>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</si>
  <si>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</si>
  <si>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</si>
  <si>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</si>
  <si>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</si>
  <si>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</si>
  <si>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</si>
  <si>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</si>
  <si>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</si>
  <si>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</si>
  <si>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</si>
  <si>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</si>
  <si>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</si>
  <si>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</si>
  <si>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</si>
  <si>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</si>
  <si>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</si>
  <si>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</si>
  <si>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</si>
  <si>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</si>
  <si>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</si>
  <si>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</si>
  <si>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</si>
  <si>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</si>
  <si>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</si>
  <si>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</si>
  <si>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</si>
  <si>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</si>
  <si>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</si>
  <si>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</si>
  <si>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</si>
  <si>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</si>
  <si>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</si>
  <si>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</si>
  <si>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</si>
  <si>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</si>
  <si>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</si>
  <si>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</si>
  <si>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</si>
  <si>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</si>
  <si>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</si>
  <si>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</si>
  <si>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</si>
  <si>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</si>
  <si>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</si>
  <si>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</si>
  <si>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</si>
  <si>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</si>
  <si>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</si>
  <si>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</si>
  <si>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</si>
  <si>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</si>
  <si>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</si>
  <si>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</si>
  <si>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RanwidTheElder</t>
  </si>
  <si>
    <t>You are approached by the oldest person you have ever seen. “We meet once more... it's me, Ranwid!” You do not know this man.</t>
  </si>
  <si>
    <t>“Mag.. nificent...” Ranwid mumbles while chewing the gold.</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</si>
  <si>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</si>
  <si>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</si>
  <si>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</si>
  <si>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</si>
  <si>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</si>
  <si>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</si>
  <si>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</si>
  <si>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</si>
  <si>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</si>
  <si>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</si>
  <si>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</si>
  <si>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</si>
  <si>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</si>
  <si>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</si>
  <si>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</si>
  <si>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</si>
  <si>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</si>
  <si>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</si>
  <si>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</si>
  <si>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</si>
  <si>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</si>
  <si>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</si>
  <si>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</si>
  <si>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</si>
  <si>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</si>
  <si>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</si>
  <si>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</si>
  <si>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</si>
  <si>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Buy 2 Potions</t>
  </si>
  <si>
    <t>Buy 3 Potions</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</si>
  <si>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</si>
  <si>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</si>
  <si>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</si>
  <si>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</si>
  <si>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</si>
  <si>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</si>
  <si>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</si>
  <si>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</si>
  <si>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</si>
  <si>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</si>
  <si>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</si>
  <si>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</si>
  <si>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</si>
  <si>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</si>
  <si>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</si>
  <si>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</si>
  <si>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</si>
  <si>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</si>
  <si>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</si>
  <si>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</si>
  <si>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</si>
  <si>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</si>
  <si>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</si>
  <si>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</si>
  <si>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</si>
  <si>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</si>
  <si>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</si>
  <si>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</si>
  <si>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</si>
  <si>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</si>
  <si>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</si>
  <si>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</si>
  <si>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</si>
  <si>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</si>
  <si>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</si>
  <si>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</si>
  <si>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</si>
  <si>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</si>
  <si>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</si>
  <si>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</si>
  <si>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</si>
  <si>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</si>
  <si>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</si>
  <si>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</si>
  <si>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</si>
  <si>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</si>
  <si>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</si>
  <si>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</si>
  <si>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</si>
  <si>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</si>
  <si>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</si>
  <si>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</si>
  <si>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</si>
  <si>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</si>
  <si>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</si>
  <si>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</si>
  <si>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</si>
  <si>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</si>
  <si>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</si>
  <si>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</si>
  <si>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</si>
  <si>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</si>
  <si>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</si>
  <si>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</si>
  <si>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</si>
  <si>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</si>
  <si>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</si>
  <si>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</si>
  <si>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</si>
  <si>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</si>
  <si>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</si>
  <si>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</si>
  <si>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</si>
  <si>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</si>
  <si>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</si>
  <si>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</si>
  <si>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</si>
  <si>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</si>
  <si>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</si>
  <si>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</si>
  <si>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</si>
  <si>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</si>
  <si>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</si>
  <si>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</si>
  <si>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</si>
  <si>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</si>
  <si>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</si>
  <si>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</si>
  <si>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</si>
  <si>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</si>
  <si>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</si>
  <si>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</si>
  <si>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</si>
  <si>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</si>
  <si>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</si>
  <si>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</si>
  <si>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</si>
  <si>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</si>
  <si>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</si>
  <si>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</si>
  <si>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</si>
  <si>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</si>
  <si>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</si>
  <si>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</si>
  <si>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</si>
  <si>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</si>
  <si>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</si>
  <si>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</si>
  <si>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</si>
  <si>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</si>
  <si>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</si>
  <si>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</si>
  <si>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</si>
  <si>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</si>
  <si>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</si>
  <si>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</si>
  <si>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</si>
  <si>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</si>
  <si>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</si>
  <si>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</si>
  <si>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</si>
  <si>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</si>
  <si>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</si>
  <si>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</si>
  <si>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</si>
  <si>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</si>
  <si>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</si>
  <si>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</si>
  <si>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</si>
  <si>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</si>
  <si>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</si>
  <si>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</si>
  <si>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</si>
  <si>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</si>
  <si>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</si>
  <si>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</si>
  <si>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</si>
  <si>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</si>
  <si>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</si>
  <si>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</si>
  <si>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</si>
  <si>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</si>
  <si>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</si>
  <si>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</si>
  <si>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</si>
  <si>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</si>
  <si>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</si>
  <si>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</si>
  <si>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</si>
  <si>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</si>
  <si>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</si>
  <si>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</si>
  <si>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</si>
  <si>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</si>
  <si>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</si>
  <si>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</si>
  <si>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</si>
  <si>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</si>
  <si>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</si>
  <si>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</si>
  <si>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</si>
  <si>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</si>
  <si>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</si>
  <si>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</si>
  <si>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</si>
  <si>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</si>
  <si>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</si>
  <si>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</si>
  <si>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</si>
  <si>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</si>
  <si>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</si>
  <si>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</si>
  <si>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</si>
  <si>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</si>
  <si>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</si>
  <si>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</si>
  <si>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</si>
  <si>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</si>
  <si>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</si>
  <si>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</si>
  <si>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</si>
  <si>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</si>
  <si>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</si>
  <si>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</si>
  <si>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</si>
  <si>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</si>
  <si>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</si>
  <si>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</si>
  <si>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</si>
  <si>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</si>
  <si>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</si>
  <si>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</si>
  <si>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</si>
  <si>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</si>
  <si>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</si>
  <si>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</si>
  <si>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</si>
  <si>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</si>
  <si>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</si>
  <si>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</si>
  <si>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</si>
  <si>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</si>
  <si>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</si>
  <si>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</si>
  <si>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</si>
  <si>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</si>
  <si>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</si>
  <si>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</si>
  <si>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</si>
  <si>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</si>
  <si>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</si>
  <si>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</si>
  <si>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</si>
  <si>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</si>
  <si>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</si>
  <si>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</si>
  <si>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</si>
  <si>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</si>
  <si>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</si>
  <si>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</si>
  <si>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</si>
  <si>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</si>
  <si>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</si>
  <si>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</si>
  <si>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</si>
  <si>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</si>
  <si>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</si>
  <si>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</si>
  <si>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</si>
  <si>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</si>
  <si>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</si>
  <si>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</si>
  <si>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</si>
  <si>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</si>
  <si>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</si>
  <si>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</si>
  <si>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</si>
  <si>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</si>
  <si>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</si>
  <si>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</si>
  <si>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</si>
  <si>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</si>
  <si>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</si>
  <si>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</si>
  <si>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</si>
  <si>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</si>
  <si>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</si>
  <si>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</si>
  <si>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</si>
  <si>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</si>
  <si>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</si>
  <si>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</si>
  <si>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</si>
  <si>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</si>
  <si>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</si>
  <si>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</si>
  <si>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</si>
  <si>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</si>
  <si>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</si>
  <si>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</si>
  <si>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</si>
  <si>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</si>
  <si>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</si>
  <si>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</si>
  <si>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</si>
  <si>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</si>
  <si>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</si>
  <si>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</si>
  <si>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</si>
  <si>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</si>
  <si>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</si>
  <si>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</si>
  <si>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</si>
  <si>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</si>
  <si>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</si>
  <si>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</si>
  <si>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</si>
  <si>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</si>
  <si>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</si>
  <si>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</si>
  <si>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</si>
  <si>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</si>
  <si>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</si>
  <si>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</si>
  <si>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</si>
  <si>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</si>
  <si>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</si>
  <si>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</si>
  <si>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</si>
  <si>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</si>
  <si>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</si>
  <si>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</si>
  <si>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</si>
  <si>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</si>
  <si>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</si>
  <si>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</si>
  <si>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</si>
  <si>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</si>
  <si>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</si>
  <si>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</si>
  <si>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</si>
  <si>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</si>
  <si>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</si>
  <si>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</si>
  <si>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</si>
  <si>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</si>
  <si>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</si>
  <si>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</si>
  <si>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</si>
  <si>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</si>
  <si>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</si>
  <si>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</si>
  <si>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</si>
  <si>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</si>
  <si>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</si>
  <si>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</si>
  <si>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</si>
  <si>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</si>
  <si>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</si>
  <si>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</si>
  <si>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</si>
  <si>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</si>
  <si>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</si>
  <si>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</si>
  <si>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</si>
  <si>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</si>
  <si>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</si>
  <si>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</si>
  <si>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</si>
  <si>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</si>
  <si>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</si>
  <si>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</si>
  <si>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</si>
  <si>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</si>
  <si>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</si>
  <si>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</si>
  <si>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</si>
  <si>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</si>
  <si>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</si>
  <si>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</si>
  <si>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</si>
  <si>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</si>
  <si>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</si>
  <si>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</si>
  <si>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</si>
  <si>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</si>
  <si>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</si>
  <si>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</si>
  <si>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</si>
  <si>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</si>
  <si>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</si>
  <si>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</si>
  <si>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</si>
  <si>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</si>
  <si>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</si>
  <si>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</si>
  <si>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</si>
  <si>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</si>
  <si>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</si>
  <si>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</si>
  <si>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</si>
  <si>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</si>
  <si>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</si>
  <si>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</si>
  <si>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</si>
  <si>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</si>
  <si>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</si>
  <si>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</si>
  <si>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</si>
  <si>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</si>
  <si>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</si>
  <si>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</si>
  <si>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</si>
  <si>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</si>
  <si>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</si>
  <si>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</si>
  <si>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</si>
  <si>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</si>
  <si>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</si>
  <si>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</si>
  <si>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</si>
  <si>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</si>
  <si>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</si>
  <si>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</si>
  <si>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</si>
  <si>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</si>
  <si>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</si>
  <si>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</si>
  <si>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</si>
  <si>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</si>
  <si>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</si>
  <si>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</si>
  <si>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</si>
  <si>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</si>
  <si>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</si>
  <si>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</si>
  <si>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</si>
  <si>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</si>
  <si>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</si>
  <si>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</si>
  <si>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</si>
  <si>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</si>
  <si>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</si>
  <si>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</si>
  <si>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</si>
  <si>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</si>
  <si>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</si>
  <si>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</si>
  <si>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</si>
  <si>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</si>
  <si>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</si>
  <si>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</si>
  <si>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</si>
  <si>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</si>
  <si>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</si>
  <si>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</si>
  <si>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</si>
  <si>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</si>
  <si>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</si>
  <si>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</si>
  <si>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</si>
  <si>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</si>
  <si>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</si>
  <si>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</si>
  <si>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</si>
  <si>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</si>
  <si>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</si>
  <si>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</si>
  <si>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</si>
  <si>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</si>
  <si>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</si>
  <si>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</si>
  <si>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</si>
  <si>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</si>
  <si>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</si>
  <si>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</si>
  <si>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</si>
  <si>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</si>
  <si>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</si>
  <si>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</si>
  <si>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</si>
  <si>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</si>
  <si>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</si>
  <si>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</si>
  <si>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</si>
  <si>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</si>
  <si>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</si>
  <si>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</si>
  <si>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</si>
  <si>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</si>
  <si>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</si>
  <si>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</si>
  <si>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</si>
  <si>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</si>
  <si>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</si>
  <si>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</si>
  <si>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</si>
  <si>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</si>
  <si>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</si>
  <si>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</si>
  <si>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</si>
  <si>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</si>
  <si>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</si>
  <si>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</si>
  <si>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</si>
  <si>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</si>
  <si>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</si>
  <si>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</si>
  <si>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</si>
  <si>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</si>
  <si>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</si>
  <si>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</si>
  <si>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</si>
  <si>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</si>
  <si>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</si>
  <si>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</si>
  <si>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</si>
  <si>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</si>
  <si>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</si>
  <si>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</si>
  <si>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</si>
  <si>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</si>
  <si>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</si>
  <si>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</si>
  <si>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</si>
  <si>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</si>
  <si>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</si>
  <si>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</si>
  <si>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</si>
  <si>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</si>
  <si>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</si>
  <si>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</si>
  <si>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</si>
  <si>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</si>
  <si>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</si>
  <si>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</si>
  <si>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</si>
  <si>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</si>
  <si>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</si>
  <si>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</si>
  <si>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</si>
  <si>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</si>
  <si>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</si>
  <si>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</si>
  <si>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</si>
  <si>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</si>
  <si>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</si>
  <si>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</si>
  <si>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</si>
  <si>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</si>
  <si>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</si>
  <si>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</si>
  <si>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</si>
  <si>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</si>
  <si>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</si>
  <si>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</si>
  <si>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</si>
  <si>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</si>
  <si>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</si>
  <si>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</si>
  <si>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</si>
  <si>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</si>
  <si>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</si>
  <si>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</si>
  <si>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</si>
  <si>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</si>
  <si>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</si>
  <si>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</si>
  <si>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</si>
  <si>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</si>
  <si>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</si>
  <si>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</si>
  <si>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</si>
  <si>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</si>
  <si>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</si>
  <si>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</si>
  <si>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</si>
  <si>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</si>
  <si>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</si>
  <si>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</si>
  <si>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</si>
  <si>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</si>
  <si>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</si>
  <si>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</si>
  <si>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</si>
  <si>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</si>
  <si>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</si>
  <si>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</si>
  <si>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</si>
  <si>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</si>
  <si>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</si>
  <si>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</si>
  <si>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</si>
  <si>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</si>
  <si>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</si>
  <si>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</si>
  <si>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</si>
  <si>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</si>
  <si>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</si>
  <si>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</si>
  <si>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</si>
  <si>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</si>
  <si>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</si>
  <si>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</si>
  <si>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</si>
  <si>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</si>
  <si>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</si>
  <si>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</si>
  <si>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</si>
  <si>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</si>
  <si>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</si>
  <si>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</si>
  <si>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</si>
  <si>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</si>
  <si>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</si>
  <si>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</si>
  <si>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</si>
  <si>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</si>
  <si>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</si>
  <si>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</si>
  <si>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</si>
  <si>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</si>
  <si>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</si>
  <si>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</si>
  <si>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</si>
  <si>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</si>
  <si>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</si>
  <si>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</si>
  <si>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</si>
  <si>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</si>
  <si>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</si>
  <si>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</si>
  <si>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</si>
  <si>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</si>
  <si>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</si>
  <si>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</si>
  <si>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</si>
  <si>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</si>
  <si>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</si>
  <si>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</si>
  <si>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</si>
  <si>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</si>
  <si>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</si>
  <si>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</si>
  <si>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</si>
  <si>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</si>
  <si>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</si>
  <si>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</si>
  <si>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</si>
  <si>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</si>
  <si>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</si>
  <si>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</si>
  <si>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</si>
  <si>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</si>
  <si>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</si>
  <si>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</si>
  <si>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</si>
  <si>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</si>
  <si>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</si>
  <si>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</si>
  <si>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</si>
  <si>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</si>
  <si>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</si>
  <si>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</si>
  <si>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</si>
  <si>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</si>
  <si>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</si>
  <si>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</si>
  <si>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</si>
  <si>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</si>
  <si>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</si>
  <si>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</si>
  <si>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</si>
  <si>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</si>
  <si>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</si>
  <si>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</si>
  <si>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</si>
  <si>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</si>
  <si>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</si>
  <si>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</si>
  <si>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</si>
  <si>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</si>
  <si>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</si>
  <si>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</si>
  <si>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</si>
  <si>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</si>
  <si>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</si>
  <si>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</si>
  <si>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</si>
  <si>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</si>
  <si>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</si>
  <si>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</si>
  <si>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</si>
  <si>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</si>
  <si>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</si>
  <si>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</si>
  <si>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</si>
  <si>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</si>
  <si>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</si>
  <si>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</si>
  <si>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</si>
  <si>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</si>
  <si>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</si>
  <si>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</si>
  <si>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</si>
  <si>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</si>
  <si>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</si>
  <si>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</si>
  <si>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</si>
  <si>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</si>
  <si>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</si>
  <si>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</si>
  <si>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</si>
  <si>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</si>
  <si>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</si>
  <si>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</si>
  <si>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</si>
  <si>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</si>
  <si>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</si>
  <si>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</si>
  <si>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</si>
  <si>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</si>
  <si>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</si>
  <si>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</si>
  <si>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</si>
  <si>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</si>
  <si>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</si>
  <si>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</si>
  <si>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</si>
  <si>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</si>
  <si>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</si>
  <si>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</si>
  <si>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</si>
  <si>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</si>
  <si>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</si>
  <si>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</si>
  <si>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</si>
  <si>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</si>
  <si>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</si>
  <si>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</si>
  <si>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</si>
  <si>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</si>
  <si>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</si>
  <si>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</si>
  <si>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</si>
  <si>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</si>
  <si>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</si>
  <si>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</si>
  <si>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</si>
  <si>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</si>
  <si>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</si>
  <si>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</si>
  <si>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</si>
  <si>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</si>
  <si>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</si>
  <si>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</si>
  <si>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</si>
  <si>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</si>
  <si>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</si>
  <si>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</si>
  <si>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</si>
  <si>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</si>
  <si>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</si>
  <si>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</si>
  <si>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</si>
  <si>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</si>
  <si>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</si>
  <si>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</si>
  <si>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</si>
  <si>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</si>
  <si>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</si>
  <si>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</si>
  <si>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</si>
  <si>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</si>
  <si>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</si>
  <si>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</si>
  <si>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</si>
  <si>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</si>
  <si>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</si>
  <si>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</si>
  <si>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</si>
  <si>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</si>
  <si>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</si>
  <si>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</si>
  <si>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</si>
  <si>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</si>
  <si>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</si>
  <si>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</si>
  <si>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</si>
  <si>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</si>
  <si>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</si>
  <si>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</si>
  <si>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</si>
  <si>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</si>
  <si>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</si>
  <si>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</si>
  <si>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</si>
  <si>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</si>
  <si>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</si>
  <si>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</si>
  <si>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</si>
  <si>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</si>
  <si>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</si>
  <si>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</si>
  <si>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</si>
  <si>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</si>
  <si>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</si>
  <si>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</si>
  <si>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</si>
  <si>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</si>
  <si>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</si>
  <si>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</si>
  <si>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</si>
  <si>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</si>
  <si>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</si>
  <si>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</si>
  <si>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</si>
  <si>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</si>
  <si>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</si>
  <si>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</si>
  <si>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</si>
  <si>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</si>
  <si>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</si>
  <si>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</si>
  <si>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</si>
  <si>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</si>
  <si>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</si>
  <si>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</si>
  <si>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</si>
  <si>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</si>
  <si>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</si>
  <si>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</si>
  <si>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</si>
  <si>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</si>
  <si>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</si>
  <si>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</si>
  <si>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</si>
  <si>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</si>
  <si>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</si>
  <si>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</si>
  <si>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</si>
  <si>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</si>
  <si>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</si>
  <si>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</si>
  <si>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</si>
  <si>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</si>
  <si>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</si>
  <si>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</si>
  <si>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</si>
  <si>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</si>
  <si>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</si>
  <si>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</si>
  <si>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</si>
  <si>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</si>
  <si>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</si>
  <si>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</si>
  <si>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</si>
  <si>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</si>
  <si>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</si>
  <si>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</si>
  <si>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</si>
  <si>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</si>
  <si>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</si>
  <si>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</si>
  <si>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</si>
  <si>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</si>
  <si>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</si>
  <si>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</si>
  <si>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</si>
  <si>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</si>
  <si>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</si>
  <si>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</si>
  <si>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</si>
  <si>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</si>
  <si>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</si>
  <si>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</si>
  <si>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</si>
  <si>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</si>
  <si>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</si>
  <si>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</si>
  <si>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</si>
  <si>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</si>
  <si>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</si>
  <si>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</si>
  <si>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</si>
  <si>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</si>
  <si>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</si>
  <si>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</si>
  <si>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</si>
  <si>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</si>
  <si>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</si>
  <si>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</si>
  <si>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</si>
  <si>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</si>
  <si>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</si>
  <si>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</si>
  <si>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</si>
  <si>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</si>
  <si>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</si>
  <si>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</si>
  <si>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</si>
  <si>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</si>
  <si>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</si>
  <si>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</si>
  <si>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</si>
  <si>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</si>
  <si>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</si>
  <si>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</si>
  <si>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</si>
  <si>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</si>
  <si>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</si>
  <si>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</si>
  <si>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</si>
  <si>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</si>
  <si>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</si>
  <si>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</si>
  <si>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</si>
  <si>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</si>
  <si>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</si>
  <si>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</si>
  <si>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</si>
  <si>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</si>
  <si>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</si>
  <si>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</si>
  <si>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</si>
  <si>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</si>
  <si>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</si>
  <si>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</si>
  <si>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</si>
  <si>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</si>
  <si>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</si>
  <si>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</si>
  <si>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</si>
  <si>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</si>
  <si>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</si>
  <si>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</si>
  <si>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</si>
  <si>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</si>
  <si>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</si>
  <si>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</si>
  <si>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</si>
  <si>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</si>
  <si>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</si>
  <si>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</si>
  <si>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</si>
  <si>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</si>
  <si>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</si>
  <si>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</si>
  <si>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</si>
  <si>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</si>
  <si>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</si>
  <si>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</si>
  <si>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</si>
  <si>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</si>
  <si>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</si>
  <si>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</si>
  <si>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</si>
  <si>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</si>
  <si>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</si>
  <si>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</si>
  <si>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</si>
  <si>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</si>
  <si>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</si>
  <si>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</si>
  <si>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</si>
  <si>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</si>
  <si>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</si>
  <si>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</si>
  <si>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</si>
  <si>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</si>
  <si>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</si>
  <si>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</si>
  <si>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</si>
  <si>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</si>
  <si>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</si>
  <si>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</si>
  <si>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</si>
  <si>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</si>
  <si>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</si>
  <si>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</si>
  <si>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</si>
  <si>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</si>
  <si>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</si>
  <si>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</si>
  <si>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</si>
  <si>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</si>
  <si>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</si>
  <si>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</si>
  <si>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</si>
  <si>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</si>
  <si>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</si>
  <si>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</si>
  <si>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</si>
  <si>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</si>
  <si>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</si>
  <si>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</si>
  <si>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</si>
  <si>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</si>
  <si>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</si>
  <si>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</si>
  <si>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</si>
  <si>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</si>
  <si>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</si>
  <si>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</si>
  <si>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</si>
  <si>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</si>
  <si>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</si>
  <si>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</si>
  <si>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</si>
  <si>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</si>
  <si>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</si>
  <si>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</si>
  <si>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</si>
  <si>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</si>
  <si>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</si>
  <si>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</si>
  <si>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</si>
  <si>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</si>
  <si>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</si>
  <si>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</si>
  <si>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</si>
  <si>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</si>
  <si>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</si>
  <si>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</si>
  <si>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</si>
  <si>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</si>
  <si>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</si>
  <si>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</si>
  <si>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</si>
  <si>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</si>
  <si>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</si>
  <si>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</si>
  <si>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</si>
  <si>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</si>
  <si>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</si>
  <si>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</si>
  <si>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</si>
  <si>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</si>
  <si>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</si>
  <si>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</si>
  <si>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</si>
  <si>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</si>
  <si>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</si>
  <si>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</si>
  <si>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</si>
  <si>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</si>
  <si>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</si>
  <si>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</si>
  <si>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</si>
  <si>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</si>
  <si>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</si>
  <si>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</si>
  <si>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</si>
  <si>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</si>
  <si>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</si>
  <si>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</si>
  <si>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</si>
  <si>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</si>
  <si>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</si>
  <si>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</si>
  <si>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</si>
  <si>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</si>
  <si>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</si>
  <si>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</si>
  <si>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</si>
  <si>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</si>
  <si>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</si>
  <si>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</si>
  <si>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</si>
  <si>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</si>
  <si>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</si>
  <si>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</si>
  <si>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</si>
  <si>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</si>
  <si>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</si>
  <si>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</si>
  <si>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</si>
  <si>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</si>
  <si>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</si>
  <si>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</si>
  <si>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</si>
  <si>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</si>
  <si>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</si>
  <si>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</si>
  <si>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</si>
  <si>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</si>
  <si>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</si>
  <si>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</si>
  <si>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</si>
  <si>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</si>
  <si>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</si>
  <si>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</si>
  <si>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</si>
  <si>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</si>
  <si>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</si>
  <si>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</si>
  <si>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</si>
  <si>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</si>
  <si>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</si>
  <si>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</si>
  <si>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</si>
  <si>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</si>
  <si>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</si>
  <si>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</si>
  <si>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</si>
  <si>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</si>
  <si>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</si>
  <si>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</si>
  <si>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</si>
  <si>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</si>
  <si>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</si>
  <si>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</si>
  <si>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</si>
  <si>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</si>
  <si>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</si>
  <si>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</si>
  <si>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</si>
  <si>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</si>
  <si>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</si>
  <si>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</si>
  <si>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</si>
  <si>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</si>
  <si>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</si>
  <si>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</si>
  <si>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</si>
  <si>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</si>
  <si>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</si>
  <si>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</si>
  <si>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</si>
  <si>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</si>
  <si>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</si>
  <si>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</si>
  <si>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</si>
  <si>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</si>
  <si>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</si>
  <si>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</si>
  <si>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</si>
  <si>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</si>
  <si>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</si>
  <si>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</si>
  <si>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</si>
  <si>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</si>
  <si>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</si>
  <si>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</si>
  <si>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</si>
  <si>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</si>
  <si>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</si>
  <si>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</si>
  <si>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</si>
  <si>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</si>
  <si>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</si>
  <si>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</si>
  <si>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</si>
  <si>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</si>
  <si>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</si>
  <si>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</si>
  <si>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</si>
  <si>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</si>
  <si>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</si>
  <si>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</si>
  <si>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</si>
  <si>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</si>
  <si>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</si>
  <si>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</si>
  <si>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</si>
  <si>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</si>
  <si>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</si>
  <si>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</si>
  <si>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</si>
  <si>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</si>
  <si>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</si>
  <si>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</si>
  <si>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</si>
  <si>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</si>
  <si>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</si>
  <si>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</si>
  <si>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</si>
  <si>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</si>
  <si>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</si>
  <si>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</si>
  <si>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</si>
  <si>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</si>
  <si>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</si>
  <si>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</si>
  <si>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</si>
  <si>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</si>
  <si>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</si>
  <si>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</si>
  <si>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</si>
  <si>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</si>
  <si>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</si>
  <si>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</si>
  <si>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</si>
  <si>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</si>
  <si>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</si>
  <si>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</si>
  <si>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</si>
  <si>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</si>
  <si>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</si>
  <si>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</si>
  <si>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</si>
  <si>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</si>
  <si>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</si>
  <si>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</si>
  <si>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</si>
  <si>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</si>
  <si>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</si>
  <si>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</si>
  <si>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</si>
  <si>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</si>
  <si>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</si>
  <si>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</si>
  <si>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</si>
  <si>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</si>
  <si>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</si>
  <si>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</si>
  <si>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</si>
  <si>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</si>
  <si>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</si>
  <si>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</si>
  <si>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</si>
  <si>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</si>
  <si>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</si>
  <si>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</si>
  <si>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</si>
  <si>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</si>
  <si>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</si>
  <si>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</si>
  <si>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</si>
  <si>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</si>
  <si>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</si>
  <si>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</si>
  <si>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</si>
  <si>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</si>
  <si>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</si>
  <si>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</si>
  <si>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</si>
  <si>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</si>
  <si>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</si>
  <si>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</si>
  <si>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</si>
  <si>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</si>
  <si>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</si>
  <si>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</si>
  <si>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</si>
  <si>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</si>
  <si>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</si>
  <si>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</si>
  <si>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</si>
  <si>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</si>
  <si>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</si>
  <si>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</si>
  <si>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</si>
  <si>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</si>
  <si>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</si>
  <si>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</si>
  <si>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</si>
  <si>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</si>
  <si>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</si>
  <si>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</si>
  <si>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</si>
  <si>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</si>
  <si>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</si>
  <si>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</si>
  <si>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</si>
  <si>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</si>
  <si>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</si>
  <si>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</si>
  <si>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</si>
  <si>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</si>
  <si>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</si>
  <si>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</si>
  <si>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</si>
  <si>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</si>
  <si>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</si>
  <si>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</si>
  <si>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</si>
  <si>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</si>
  <si>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</si>
  <si>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</si>
  <si>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</si>
  <si>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</si>
  <si>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</si>
  <si>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</si>
  <si>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</si>
  <si>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</si>
  <si>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</si>
  <si>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</si>
  <si>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</si>
  <si>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</si>
  <si>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</si>
  <si>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</si>
  <si>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</si>
  <si>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</si>
  <si>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</si>
  <si>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</si>
  <si>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</si>
  <si>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</si>
  <si>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</si>
  <si>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</si>
  <si>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</si>
  <si>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</si>
  <si>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</si>
  <si>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</si>
  <si>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</si>
  <si>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</si>
  <si>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</si>
  <si>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</si>
  <si>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</si>
  <si>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</si>
  <si>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</si>
  <si>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</si>
  <si>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</si>
  <si>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</si>
  <si>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</si>
  <si>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</si>
  <si>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</si>
  <si>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</si>
  <si>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</si>
  <si>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</si>
  <si>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</si>
  <si>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</si>
  <si>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</si>
  <si>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</si>
  <si>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</si>
  <si>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</si>
  <si>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</si>
  <si>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</si>
  <si>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</si>
  <si>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</si>
  <si>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</si>
  <si>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</si>
  <si>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</si>
  <si>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</si>
  <si>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</si>
  <si>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</si>
  <si>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</si>
  <si>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</si>
  <si>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</si>
  <si>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</si>
  <si>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</si>
  <si>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</si>
  <si>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</si>
  <si>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</si>
  <si>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</si>
  <si>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</si>
  <si>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</si>
  <si>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</si>
  <si>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</si>
  <si>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</si>
  <si>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</si>
  <si>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</si>
  <si>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</si>
  <si>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</si>
  <si>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</si>
  <si>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</si>
  <si>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</si>
  <si>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</si>
  <si>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</si>
  <si>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</si>
  <si>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</si>
  <si>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</si>
  <si>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</si>
  <si>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</si>
  <si>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</si>
  <si>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</si>
  <si>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</si>
  <si>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</si>
  <si>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</si>
  <si>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</si>
  <si>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</si>
  <si>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</si>
  <si>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</si>
  <si>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</si>
  <si>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</si>
  <si>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</si>
  <si>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</si>
  <si>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</si>
  <si>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</si>
  <si>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</si>
  <si>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</si>
  <si>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</si>
  <si>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</si>
  <si>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</si>
  <si>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</si>
  <si>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</si>
  <si>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</si>
  <si>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</si>
  <si>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</si>
  <si>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</si>
  <si>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</si>
  <si>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</si>
  <si>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</si>
  <si>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</si>
  <si>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</si>
  <si>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</si>
  <si>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</si>
  <si>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</si>
  <si>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</si>
  <si>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</si>
  <si>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</si>
  <si>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</si>
  <si>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</si>
  <si>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</si>
  <si>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</si>
  <si>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</si>
  <si>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</si>
  <si>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</si>
  <si>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</si>
  <si>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</si>
  <si>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</si>
  <si>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</si>
  <si>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</si>
  <si>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</si>
  <si>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</si>
  <si>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</si>
  <si>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</si>
  <si>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</si>
  <si>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</si>
  <si>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</si>
  <si>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</si>
  <si>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</si>
  <si>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</si>
  <si>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</si>
  <si>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</si>
  <si>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</si>
  <si>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</si>
  <si>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</si>
  <si>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</si>
  <si>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</si>
  <si>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</si>
  <si>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</si>
  <si>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</si>
  <si>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</si>
  <si>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</si>
  <si>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</si>
  <si>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</si>
  <si>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</si>
  <si>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</si>
  <si>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</si>
  <si>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</si>
  <si>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</si>
  <si>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</si>
  <si>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</si>
  <si>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</si>
  <si>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</si>
  <si>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</si>
  <si>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</si>
  <si>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</si>
  <si>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</si>
  <si>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</si>
  <si>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</si>
  <si>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</si>
  <si>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</si>
  <si>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</si>
  <si>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</si>
  <si>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</si>
  <si>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</si>
  <si>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</si>
  <si>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</si>
  <si>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</si>
  <si>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</si>
  <si>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</si>
  <si>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</si>
  <si>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</si>
  <si>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</si>
  <si>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</si>
  <si>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</si>
  <si>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</si>
  <si>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</si>
  <si>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</si>
  <si>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</si>
  <si>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</si>
  <si>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</si>
  <si>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</si>
  <si>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</si>
  <si>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</si>
  <si>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</si>
  <si>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</si>
  <si>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</si>
  <si>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</si>
  <si>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</si>
  <si>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</si>
  <si>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</si>
  <si>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</si>
  <si>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</si>
  <si>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</si>
  <si>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</si>
  <si>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</si>
  <si>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</si>
  <si>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</si>
  <si>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</si>
  <si>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</si>
  <si>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</si>
  <si>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</si>
  <si>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</si>
  <si>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</si>
  <si>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</si>
  <si>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</si>
  <si>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</si>
  <si>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</si>
  <si>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</si>
  <si>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</si>
  <si>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</si>
  <si>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</si>
  <si>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</si>
  <si>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</si>
  <si>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</si>
  <si>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</si>
  <si>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</si>
  <si>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</si>
  <si>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</si>
  <si>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</si>
  <si>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</si>
  <si>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</si>
  <si>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</si>
  <si>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</si>
  <si>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</si>
  <si>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</si>
  <si>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</si>
  <si>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</si>
  <si>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</si>
  <si>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</si>
  <si>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</si>
  <si>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</si>
  <si>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</si>
  <si>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</si>
  <si>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</si>
  <si>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</si>
  <si>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</si>
  <si>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</si>
  <si>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</si>
  <si>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</si>
  <si>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</si>
  <si>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</si>
  <si>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</si>
  <si>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</si>
  <si>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</si>
  <si>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</si>
  <si>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</si>
  <si>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</si>
  <si>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</si>
  <si>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</si>
  <si>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</si>
  <si>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</si>
  <si>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</si>
  <si>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</si>
  <si>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</si>
  <si>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</si>
  <si>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</si>
  <si>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</si>
  <si>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</si>
  <si>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</si>
  <si>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</si>
  <si>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</si>
  <si>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</si>
  <si>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</si>
  <si>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</si>
  <si>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</si>
  <si>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</si>
  <si>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</si>
  <si>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</si>
  <si>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</si>
  <si>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</si>
  <si>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</si>
  <si>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</si>
  <si>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</si>
  <si>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</si>
  <si>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</si>
  <si>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</si>
  <si>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</si>
  <si>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</si>
  <si>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</si>
  <si>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</si>
  <si>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</si>
  <si>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</si>
  <si>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</si>
  <si>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</si>
  <si>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</si>
  <si>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</si>
  <si>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</si>
  <si>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</si>
  <si>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</si>
  <si>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</si>
  <si>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</si>
  <si>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</si>
  <si>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</si>
  <si>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</si>
  <si>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</si>
  <si>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</si>
  <si>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</si>
  <si>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</si>
  <si>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</si>
  <si>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</si>
  <si>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</si>
  <si>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</si>
  <si>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</si>
  <si>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</si>
  <si>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</si>
  <si>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</si>
  <si>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</si>
  <si>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</si>
  <si>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</si>
  <si>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</si>
  <si>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</si>
  <si>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</si>
  <si>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</si>
  <si>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</si>
  <si>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</si>
  <si>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</si>
  <si>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</si>
  <si>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</si>
  <si>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</si>
  <si>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</si>
  <si>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</si>
  <si>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</si>
  <si>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</si>
  <si>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</si>
  <si>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</si>
  <si>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</si>
  <si>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</si>
  <si>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</si>
  <si>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</si>
  <si>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</si>
  <si>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</si>
  <si>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</si>
  <si>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</si>
  <si>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</si>
  <si>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</si>
  <si>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</si>
  <si>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</si>
  <si>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</si>
  <si>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</si>
  <si>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</si>
  <si>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</si>
  <si>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</si>
  <si>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</si>
  <si>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</si>
  <si>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</si>
  <si>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</si>
  <si>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</si>
  <si>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</si>
  <si>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</si>
  <si>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</si>
  <si>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</si>
  <si>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</si>
  <si>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</si>
  <si>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</si>
  <si>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</si>
  <si>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</si>
  <si>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</si>
  <si>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</si>
  <si>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</si>
  <si>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</si>
  <si>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</si>
  <si>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</si>
  <si>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</si>
  <si>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</si>
  <si>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</si>
  <si>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</si>
  <si>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</si>
  <si>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</si>
  <si>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</si>
  <si>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</si>
  <si>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</si>
  <si>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</si>
  <si>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</si>
  <si>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</si>
  <si>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</si>
  <si>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</si>
  <si>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</si>
  <si>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</si>
  <si>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</si>
  <si>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</si>
  <si>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</si>
  <si>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</si>
  <si>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</si>
  <si>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</si>
  <si>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</si>
  <si>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</si>
  <si>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</si>
  <si>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</si>
  <si>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</si>
  <si>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</si>
  <si>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</si>
  <si>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</si>
  <si>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</si>
  <si>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</si>
  <si>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</si>
  <si>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</si>
  <si>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</si>
  <si>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</si>
  <si>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</si>
  <si>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</si>
  <si>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</si>
  <si>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</si>
  <si>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</si>
  <si>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</si>
  <si>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</si>
  <si>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</si>
  <si>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</si>
  <si>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</si>
  <si>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</si>
  <si>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</si>
  <si>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</si>
  <si>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</si>
  <si>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</si>
  <si>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</si>
  <si>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</si>
  <si>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</si>
  <si>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</si>
  <si>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</si>
  <si>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</si>
  <si>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</si>
  <si>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</si>
  <si>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</si>
  <si>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</si>
  <si>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</si>
  <si>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</si>
  <si>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</si>
  <si>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</si>
  <si>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</si>
  <si>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</si>
  <si>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</si>
  <si>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</si>
  <si>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</si>
  <si>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</si>
  <si>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</si>
  <si>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</si>
  <si>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</si>
  <si>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</si>
  <si>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</si>
  <si>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</si>
  <si>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</si>
  <si>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</si>
  <si>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</si>
  <si>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</si>
  <si>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</si>
  <si>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</si>
  <si>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</si>
  <si>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</si>
  <si>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</si>
  <si>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</si>
  <si>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</si>
  <si>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</si>
  <si>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</si>
  <si>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</si>
  <si>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</si>
  <si>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</si>
  <si>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</si>
  <si>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</si>
  <si>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</si>
  <si>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</si>
  <si>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</si>
  <si>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</si>
  <si>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</si>
  <si>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</si>
  <si>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</si>
  <si>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</si>
  <si>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</si>
  <si>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</si>
  <si>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</si>
  <si>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</si>
  <si>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</si>
  <si>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</si>
  <si>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</si>
  <si>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</si>
  <si>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</si>
  <si>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</si>
  <si>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</si>
  <si>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</si>
  <si>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</si>
  <si>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</si>
  <si>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</si>
  <si>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</si>
  <si>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</si>
  <si>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</si>
  <si>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</si>
  <si>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</si>
  <si>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</si>
  <si>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</si>
  <si>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</si>
  <si>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</si>
  <si>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</si>
  <si>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</si>
  <si>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</si>
  <si>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</si>
  <si>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</si>
  <si>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</si>
  <si>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</si>
  <si>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</si>
  <si>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</si>
  <si>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</si>
  <si>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</si>
  <si>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</si>
  <si>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</si>
  <si>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</si>
  <si>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</si>
  <si>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</si>
  <si>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</si>
  <si>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</si>
  <si>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</si>
  <si>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</si>
  <si>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</si>
  <si>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</si>
  <si>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</si>
  <si>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</si>
  <si>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</si>
  <si>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</si>
  <si>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</si>
  <si>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</si>
  <si>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</si>
  <si>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</si>
  <si>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</si>
  <si>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</si>
  <si>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</si>
  <si>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</si>
  <si>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</si>
  <si>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</si>
  <si>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</si>
  <si>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</si>
  <si>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</si>
  <si>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</si>
  <si>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</si>
  <si>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</si>
  <si>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</si>
  <si>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</si>
  <si>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</si>
  <si>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</si>
  <si>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</si>
  <si>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</si>
  <si>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</si>
  <si>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</si>
  <si>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</si>
  <si>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</si>
  <si>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</si>
  <si>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</si>
  <si>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</si>
  <si>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</si>
  <si>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</si>
  <si>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</si>
  <si>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</si>
  <si>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</si>
  <si>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</si>
  <si>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</si>
  <si>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</si>
  <si>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</si>
  <si>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</si>
  <si>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</si>
  <si>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</si>
  <si>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</si>
  <si>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</si>
  <si>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</si>
  <si>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</si>
  <si>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</si>
  <si>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</si>
  <si>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</si>
  <si>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</si>
  <si>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</si>
  <si>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</si>
  <si>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</si>
  <si>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</si>
  <si>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</si>
  <si>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</si>
  <si>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</si>
  <si>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</si>
  <si>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</si>
  <si>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</si>
  <si>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</si>
  <si>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</si>
  <si>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</si>
  <si>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</si>
  <si>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</si>
  <si>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</si>
  <si>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</si>
  <si>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</si>
  <si>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</si>
  <si>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</si>
  <si>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</si>
  <si>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</si>
  <si>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</si>
  <si>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</si>
  <si>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</si>
  <si>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</si>
  <si>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</si>
  <si>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</si>
  <si>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</si>
  <si>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</si>
  <si>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</si>
  <si>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</si>
  <si>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</si>
  <si>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</si>
  <si>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</si>
  <si>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</si>
  <si>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</si>
  <si>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</si>
  <si>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</si>
  <si>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</si>
  <si>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</si>
  <si>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</si>
  <si>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</si>
  <si>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</si>
  <si>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</si>
  <si>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</si>
  <si>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</si>
  <si>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</si>
  <si>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</si>
  <si>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</si>
  <si>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</si>
  <si>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</si>
  <si>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</si>
  <si>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</si>
  <si>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</si>
  <si>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</si>
  <si>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</si>
  <si>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</si>
  <si>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</si>
  <si>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</si>
  <si>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</si>
  <si>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</si>
  <si>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</si>
  <si>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</si>
  <si>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</si>
  <si>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</si>
  <si>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</si>
  <si>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</si>
  <si>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</si>
  <si>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</si>
  <si>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</si>
  <si>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</si>
  <si>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</si>
  <si>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</si>
  <si>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</si>
  <si>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</si>
  <si>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</si>
  <si>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</si>
  <si>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</si>
  <si>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</si>
  <si>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</si>
  <si>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</si>
  <si>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</si>
  <si>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</si>
  <si>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</si>
  <si>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</si>
  <si>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</si>
  <si>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</si>
  <si>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</si>
  <si>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</si>
  <si>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</si>
  <si>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</si>
  <si>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</si>
  <si>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</si>
  <si>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</si>
  <si>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</si>
  <si>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</si>
  <si>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</si>
  <si>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</si>
  <si>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</si>
  <si>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</si>
  <si>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</si>
  <si>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</si>
  <si>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</si>
  <si>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</si>
  <si>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</si>
  <si>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</si>
  <si>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</si>
  <si>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</si>
  <si>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</si>
  <si>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</si>
  <si>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</si>
  <si>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</si>
  <si>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</si>
  <si>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</si>
  <si>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</si>
  <si>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</si>
  <si>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</si>
  <si>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</si>
  <si>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</si>
  <si>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</si>
  <si>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</si>
  <si>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</si>
  <si>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</si>
  <si>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</si>
  <si>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</si>
  <si>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</si>
  <si>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</si>
  <si>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</si>
  <si>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</si>
  <si>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</si>
  <si>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</si>
  <si>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</si>
  <si>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</si>
  <si>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</si>
  <si>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</si>
  <si>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</si>
  <si>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</si>
  <si>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</si>
  <si>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</si>
  <si>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</si>
  <si>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</si>
  <si>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</si>
  <si>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</si>
  <si>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</si>
  <si>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</si>
  <si>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</si>
  <si>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</si>
  <si>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</si>
  <si>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</si>
  <si>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</si>
  <si>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</si>
  <si>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</si>
  <si>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</si>
  <si>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</si>
  <si>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</si>
  <si>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</si>
  <si>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</si>
  <si>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</si>
  <si>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</si>
  <si>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</si>
  <si>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</si>
  <si>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</si>
  <si>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</si>
  <si>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</si>
  <si>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</si>
  <si>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</si>
  <si>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</si>
  <si>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</si>
  <si>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</si>
  <si>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</si>
  <si>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</si>
  <si>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</si>
  <si>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</si>
  <si>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</si>
  <si>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</si>
  <si>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</si>
  <si>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</si>
  <si>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</si>
  <si>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</si>
  <si>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</si>
  <si>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</si>
  <si>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</si>
  <si>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</si>
  <si>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</si>
  <si>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</si>
  <si>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</si>
  <si>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</si>
  <si>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</si>
  <si>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</si>
  <si>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</si>
  <si>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</si>
  <si>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</si>
  <si>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</si>
  <si>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</si>
  <si>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</si>
  <si>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</si>
  <si>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</si>
  <si>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</si>
  <si>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</si>
  <si>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</si>
  <si>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</si>
  <si>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</si>
  <si>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</si>
  <si>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</si>
  <si>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</si>
  <si>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</si>
  <si>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</si>
  <si>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</si>
  <si>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</si>
  <si>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</si>
  <si>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</si>
  <si>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</si>
  <si>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</si>
  <si>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</si>
  <si>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</si>
  <si>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</si>
  <si>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</si>
  <si>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</si>
  <si>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</si>
  <si>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</si>
  <si>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</si>
  <si>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</si>
  <si>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</si>
  <si>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</si>
  <si>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</si>
  <si>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</si>
  <si>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</si>
  <si>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</si>
  <si>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</si>
  <si>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</si>
  <si>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</si>
  <si>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</si>
  <si>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</si>
  <si>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</si>
  <si>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</si>
  <si>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</si>
  <si>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</si>
  <si>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</si>
  <si>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</si>
  <si>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</si>
  <si>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</si>
  <si>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</si>
  <si>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</si>
  <si>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</si>
  <si>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</si>
  <si>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</si>
  <si>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</si>
  <si>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</si>
  <si>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</si>
  <si>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</si>
  <si>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</si>
  <si>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</si>
  <si>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</si>
  <si>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</si>
  <si>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</si>
  <si>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</si>
  <si>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</si>
  <si>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</si>
  <si>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</si>
  <si>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</si>
  <si>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</si>
  <si>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</si>
  <si>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</si>
  <si>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</si>
  <si>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</si>
  <si>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</si>
  <si>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</si>
  <si>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</si>
  <si>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</si>
  <si>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</si>
  <si>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</si>
  <si>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</si>
  <si>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</si>
  <si>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</si>
  <si>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</si>
  <si>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</si>
  <si>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</si>
  <si>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</si>
  <si>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</si>
  <si>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</si>
  <si>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</si>
  <si>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</si>
  <si>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</si>
  <si>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</si>
  <si>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</si>
  <si>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</si>
  <si>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</si>
  <si>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</si>
  <si>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</si>
  <si>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</si>
  <si>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</si>
  <si>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</si>
  <si>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</si>
  <si>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</si>
  <si>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</si>
  <si>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</si>
  <si>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</si>
  <si>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</si>
  <si>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</si>
  <si>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</si>
  <si>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</si>
  <si>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</si>
  <si>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</si>
  <si>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</si>
  <si>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</si>
  <si>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</si>
  <si>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</si>
  <si>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</si>
  <si>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</si>
  <si>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</si>
  <si>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</si>
  <si>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</si>
  <si>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</si>
  <si>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</si>
  <si>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</si>
  <si>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</si>
  <si>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</si>
  <si>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</si>
  <si>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</si>
  <si>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</si>
  <si>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</si>
  <si>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</si>
  <si>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</si>
  <si>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</si>
  <si>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</si>
  <si>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</si>
  <si>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</si>
  <si>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</si>
  <si>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</si>
  <si>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</si>
  <si>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</si>
  <si>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</si>
  <si>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</si>
  <si>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</si>
  <si>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</si>
  <si>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</si>
  <si>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</si>
  <si>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</si>
  <si>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</si>
  <si>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</si>
  <si>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</si>
  <si>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</si>
  <si>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</si>
  <si>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</si>
  <si>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</si>
  <si>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</si>
  <si>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</si>
  <si>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</si>
  <si>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</si>
  <si>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</si>
  <si>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</si>
  <si>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</si>
  <si>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</si>
  <si>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</si>
  <si>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</si>
  <si>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</si>
  <si>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</si>
  <si>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</si>
  <si>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</si>
  <si>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</si>
  <si>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</si>
  <si>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</si>
  <si>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</si>
  <si>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</si>
  <si>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</si>
  <si>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</si>
  <si>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</si>
  <si>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</si>
  <si>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</si>
  <si>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</si>
  <si>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</si>
  <si>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</si>
  <si>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</si>
  <si>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</si>
  <si>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</si>
  <si>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</si>
  <si>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</si>
  <si>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</si>
  <si>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</si>
  <si>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</si>
  <si>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</si>
  <si>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</si>
  <si>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</si>
  <si>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</si>
  <si>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</si>
  <si>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</si>
  <si>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</si>
  <si>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</si>
  <si>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</si>
  <si>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</si>
  <si>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</si>
  <si>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</si>
  <si>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</si>
  <si>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</si>
  <si>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</si>
  <si>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</si>
  <si>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</si>
  <si>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</si>
  <si>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</si>
  <si>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</si>
  <si>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</si>
  <si>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</si>
  <si>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</si>
  <si>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</si>
  <si>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</si>
  <si>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</si>
  <si>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</si>
  <si>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</si>
  <si>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</si>
  <si>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</si>
  <si>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</si>
  <si>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</si>
  <si>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</si>
  <si>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</si>
  <si>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</si>
  <si>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</si>
  <si>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</si>
  <si>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</si>
  <si>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</si>
  <si>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</si>
  <si>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</si>
  <si>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</si>
  <si>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</si>
  <si>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</si>
  <si>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</si>
  <si>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</si>
  <si>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</si>
  <si>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</si>
  <si>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</si>
  <si>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</si>
  <si>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</si>
  <si>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</si>
  <si>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</si>
  <si>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</si>
  <si>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</si>
  <si>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</si>
  <si>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</si>
  <si>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</si>
  <si>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</si>
  <si>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</si>
  <si>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</si>
  <si>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</si>
  <si>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</si>
  <si>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</si>
  <si>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</si>
  <si>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</si>
  <si>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</si>
  <si>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</si>
  <si>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</si>
  <si>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</si>
  <si>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</si>
  <si>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</si>
  <si>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</si>
  <si>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</si>
  <si>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</si>
  <si>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</si>
  <si>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</si>
  <si>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</si>
  <si>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</si>
  <si>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</si>
  <si>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</si>
  <si>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</si>
  <si>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</si>
  <si>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</si>
  <si>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</si>
  <si>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</si>
  <si>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</si>
  <si>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</si>
  <si>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</si>
  <si>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</si>
  <si>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</si>
  <si>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</si>
  <si>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</si>
  <si>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</si>
  <si>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</si>
  <si>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</si>
  <si>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</si>
  <si>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</si>
  <si>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</si>
  <si>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</si>
  <si>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</si>
  <si>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</si>
  <si>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</si>
  <si>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</si>
  <si>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</si>
  <si>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</si>
  <si>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</si>
  <si>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</si>
  <si>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</si>
  <si>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</si>
  <si>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</si>
  <si>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</si>
  <si>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</si>
  <si>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</si>
  <si>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</si>
  <si>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</si>
  <si>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</si>
  <si>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</si>
  <si>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</si>
  <si>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</si>
  <si>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</si>
  <si>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</si>
  <si>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</si>
  <si>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</si>
  <si>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</si>
  <si>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</si>
  <si>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</si>
  <si>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</si>
  <si>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</si>
  <si>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</si>
  <si>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</si>
  <si>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</si>
  <si>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</si>
  <si>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</si>
  <si>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</si>
  <si>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</si>
  <si>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</si>
  <si>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</si>
  <si>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</si>
  <si>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</si>
  <si>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</si>
  <si>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</si>
  <si>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</si>
  <si>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</si>
  <si>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</si>
  <si>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</si>
  <si>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</si>
  <si>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</si>
  <si>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</si>
  <si>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</si>
  <si>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</si>
  <si>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</si>
  <si>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</si>
  <si>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</si>
  <si>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</si>
  <si>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</si>
  <si>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</si>
  <si>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</si>
  <si>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</si>
  <si>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</si>
  <si>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</si>
  <si>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</si>
  <si>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</si>
  <si>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</si>
  <si>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</si>
  <si>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</si>
  <si>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</si>
  <si>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</si>
  <si>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</si>
  <si>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</si>
  <si>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</si>
  <si>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</si>
  <si>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</si>
  <si>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</si>
  <si>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</si>
  <si>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</si>
  <si>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</si>
  <si>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</si>
  <si>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</si>
  <si>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</si>
  <si>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</si>
  <si>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</si>
  <si>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</si>
  <si>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</si>
  <si>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</si>
  <si>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</si>
  <si>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</si>
  <si>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</si>
  <si>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</si>
  <si>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</si>
  <si>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</si>
  <si>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</si>
  <si>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</si>
  <si>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</si>
  <si>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</si>
  <si>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</si>
  <si>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</si>
  <si>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</si>
  <si>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</si>
  <si>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</si>
  <si>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</si>
  <si>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</si>
  <si>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</si>
  <si>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</si>
  <si>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</si>
  <si>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</si>
  <si>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</si>
  <si>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</si>
  <si>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</si>
  <si>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</si>
  <si>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</si>
  <si>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</si>
  <si>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</si>
  <si>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</si>
  <si>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</si>
  <si>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</si>
  <si>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</si>
  <si>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</si>
  <si>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</si>
  <si>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</si>
  <si>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</si>
  <si>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</si>
  <si>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</si>
  <si>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</si>
  <si>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</si>
  <si>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</si>
  <si>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</si>
  <si>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</si>
  <si>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</si>
  <si>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</si>
  <si>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</si>
  <si>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</si>
  <si>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</si>
  <si>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</si>
  <si>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</si>
  <si>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</si>
  <si>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</si>
  <si>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</si>
  <si>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</si>
  <si>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</si>
  <si>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</si>
  <si>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</si>
  <si>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</si>
  <si>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</si>
  <si>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</si>
  <si>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</si>
  <si>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</si>
  <si>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</si>
  <si>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</si>
  <si>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</si>
  <si>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</si>
  <si>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</si>
  <si>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</si>
  <si>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</si>
  <si>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</si>
  <si>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</si>
  <si>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</si>
  <si>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</si>
  <si>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</si>
  <si>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</si>
  <si>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</si>
  <si>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</si>
  <si>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</si>
  <si>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</si>
  <si>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</si>
  <si>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</si>
  <si>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</si>
  <si>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</si>
  <si>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</si>
  <si>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</si>
  <si>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</si>
  <si>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</si>
  <si>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</si>
  <si>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</si>
  <si>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</si>
  <si>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</si>
  <si>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</si>
  <si>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</si>
  <si>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</si>
  <si>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</si>
  <si>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</si>
  <si>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</si>
  <si>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</si>
  <si>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</si>
  <si>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</si>
  <si>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</si>
  <si>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</si>
  <si>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</si>
  <si>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</si>
  <si>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</si>
  <si>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</si>
  <si>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</si>
  <si>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</si>
  <si>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</si>
  <si>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</si>
  <si>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</si>
  <si>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</si>
  <si>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</si>
  <si>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</si>
  <si>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</si>
  <si>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</si>
  <si>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</si>
  <si>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</si>
  <si>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</si>
  <si>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</si>
  <si>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</si>
  <si>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</si>
  <si>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</si>
  <si>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</si>
  <si>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</si>
  <si>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</si>
  <si>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</si>
  <si>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</si>
  <si>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</si>
  <si>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</si>
  <si>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</si>
  <si>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</si>
  <si>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</si>
  <si>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</si>
  <si>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</si>
  <si>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</si>
  <si>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</si>
  <si>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</si>
  <si>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</si>
  <si>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</si>
  <si>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</si>
  <si>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</si>
  <si>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</si>
  <si>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</si>
  <si>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</si>
  <si>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</si>
  <si>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</si>
  <si>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</si>
  <si>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</si>
  <si>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</si>
  <si>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</si>
  <si>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</si>
  <si>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</si>
  <si>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</si>
  <si>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</si>
  <si>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</si>
  <si>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</si>
  <si>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</si>
  <si>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</si>
  <si>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</si>
  <si>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</si>
  <si>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</si>
  <si>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</si>
  <si>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</si>
  <si>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</si>
  <si>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</si>
  <si>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</si>
  <si>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</si>
  <si>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</si>
  <si>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</si>
  <si>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</si>
  <si>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</si>
  <si>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</si>
  <si>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</si>
  <si>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</si>
  <si>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</si>
  <si>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</si>
  <si>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</si>
  <si>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</si>
  <si>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</si>
  <si>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</si>
  <si>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</si>
  <si>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</si>
  <si>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</si>
  <si>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</si>
  <si>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</si>
  <si>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</si>
  <si>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</si>
  <si>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</si>
  <si>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</si>
  <si>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</si>
  <si>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</si>
  <si>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</si>
  <si>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</si>
  <si>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</si>
  <si>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</si>
  <si>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</si>
  <si>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</si>
  <si>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</si>
  <si>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</si>
  <si>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</si>
  <si>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</si>
  <si>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</si>
  <si>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</si>
  <si>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</si>
  <si>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</si>
  <si>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</si>
  <si>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</si>
  <si>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</si>
  <si>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</si>
  <si>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</si>
  <si>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</si>
  <si>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</si>
  <si>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</si>
  <si>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</si>
  <si>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</si>
  <si>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</si>
  <si>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</si>
  <si>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</si>
  <si>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</si>
  <si>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</si>
  <si>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</si>
  <si>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</si>
  <si>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</si>
  <si>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</si>
  <si>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</si>
  <si>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</si>
  <si>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</si>
  <si>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</si>
  <si>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</si>
  <si>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</si>
  <si>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</si>
  <si>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</si>
  <si>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</si>
  <si>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</si>
  <si>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</si>
  <si>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</si>
  <si>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</si>
  <si>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</si>
  <si>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</si>
  <si>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</si>
  <si>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</si>
  <si>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</si>
  <si>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</si>
  <si>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</si>
  <si>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</si>
  <si>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</si>
  <si>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</si>
  <si>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</si>
  <si>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</si>
  <si>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</si>
  <si>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</si>
  <si>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</si>
  <si>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</si>
  <si>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</si>
  <si>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</si>
  <si>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</si>
  <si>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</si>
  <si>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</si>
  <si>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</si>
  <si>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</si>
  <si>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</si>
  <si>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</si>
  <si>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</si>
  <si>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</si>
  <si>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</si>
  <si>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</si>
  <si>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</si>
  <si>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</si>
  <si>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</si>
  <si>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</si>
  <si>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</si>
  <si>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</si>
  <si>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</si>
  <si>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</si>
  <si>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</si>
  <si>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</si>
  <si>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</si>
  <si>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</si>
  <si>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</si>
  <si>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</si>
  <si>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</si>
  <si>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</si>
  <si>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</si>
  <si>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</si>
  <si>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</si>
  <si>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</si>
  <si>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</si>
  <si>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</si>
  <si>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</si>
  <si>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</si>
  <si>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</si>
  <si>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</si>
  <si>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</si>
  <si>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</si>
  <si>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</si>
  <si>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</si>
  <si>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</si>
  <si>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</si>
  <si>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</si>
  <si>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</si>
  <si>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</si>
  <si>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</si>
  <si>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</si>
  <si>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</si>
  <si>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</si>
  <si>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</si>
  <si>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</si>
  <si>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</si>
  <si>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</si>
  <si>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</si>
  <si>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</si>
  <si>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</si>
  <si>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</si>
  <si>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</si>
  <si>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</si>
  <si>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</si>
  <si>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</si>
  <si>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</si>
  <si>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</si>
  <si>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</si>
  <si>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</si>
  <si>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</si>
  <si>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</si>
  <si>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</si>
  <si>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</si>
  <si>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</si>
  <si>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</si>
  <si>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</si>
  <si>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</si>
  <si>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</si>
  <si>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</si>
  <si>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</si>
  <si>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</si>
  <si>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</si>
  <si>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</si>
  <si>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</si>
  <si>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</si>
  <si>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</si>
  <si>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</si>
  <si>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</si>
  <si>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</si>
  <si>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</si>
  <si>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</si>
  <si>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</si>
  <si>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</si>
  <si>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</si>
  <si>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</si>
  <si>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</si>
  <si>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</si>
  <si>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</si>
  <si>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</si>
  <si>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</si>
  <si>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</si>
  <si>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</si>
  <si>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</si>
  <si>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</si>
  <si>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</si>
  <si>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</si>
  <si>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</si>
  <si>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</si>
  <si>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</si>
  <si>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</si>
  <si>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</si>
  <si>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</si>
  <si>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</si>
  <si>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</si>
  <si>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</si>
  <si>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</si>
  <si>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</si>
  <si>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</si>
  <si>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</si>
  <si>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</si>
  <si>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</si>
  <si>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</si>
  <si>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</si>
  <si>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</si>
  <si>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</si>
  <si>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</si>
  <si>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</si>
  <si>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</si>
  <si>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</si>
  <si>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</si>
  <si>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</si>
  <si>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</si>
  <si>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</si>
  <si>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</si>
  <si>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</si>
  <si>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</si>
  <si>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</si>
  <si>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</si>
  <si>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</si>
  <si>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</si>
  <si>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</si>
  <si>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</si>
  <si>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</si>
  <si>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</si>
  <si>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</si>
  <si>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</si>
  <si>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</si>
  <si>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</si>
  <si>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</si>
  <si>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</si>
  <si>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</si>
  <si>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</si>
  <si>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</si>
  <si>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</si>
  <si>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</si>
  <si>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</si>
  <si>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</si>
  <si>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</si>
  <si>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</si>
  <si>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</si>
  <si>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</si>
  <si>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</si>
  <si>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</si>
  <si>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</si>
  <si>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</si>
  <si>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</si>
  <si>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</si>
  <si>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</si>
  <si>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</si>
  <si>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</si>
  <si>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</si>
  <si>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</si>
  <si>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</si>
  <si>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</si>
  <si>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</si>
  <si>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</si>
  <si>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</si>
  <si>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</si>
  <si>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</si>
  <si>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</si>
  <si>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</si>
  <si>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</si>
  <si>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</si>
  <si>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</si>
  <si>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</si>
  <si>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</si>
  <si>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</si>
  <si>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</si>
  <si>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</si>
  <si>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</si>
  <si>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</si>
  <si>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</si>
  <si>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</si>
  <si>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</si>
  <si>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</si>
  <si>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</si>
  <si>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</si>
  <si>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</si>
  <si>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</si>
  <si>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</si>
  <si>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</si>
  <si>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</si>
  <si>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</si>
  <si>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</si>
  <si>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</si>
  <si>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</si>
  <si>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</si>
  <si>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</si>
  <si>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</si>
  <si>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</si>
  <si>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</si>
  <si>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</si>
  <si>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</si>
  <si>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</si>
  <si>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</si>
  <si>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</si>
  <si>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</si>
  <si>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</si>
  <si>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</si>
  <si>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</si>
  <si>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</si>
  <si>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</si>
  <si>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</si>
  <si>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</si>
  <si>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</si>
  <si>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</si>
  <si>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</si>
  <si>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</si>
  <si>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</si>
  <si>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</si>
  <si>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</si>
  <si>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</si>
  <si>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</si>
  <si>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</si>
  <si>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</si>
  <si>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</si>
  <si>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</si>
  <si>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</si>
  <si>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</si>
  <si>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</si>
  <si>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</si>
  <si>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</si>
  <si>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</si>
  <si>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</si>
  <si>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</si>
  <si>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</si>
  <si>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</si>
  <si>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</si>
  <si>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</si>
  <si>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</si>
  <si>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</si>
  <si>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</si>
  <si>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</si>
  <si>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</si>
  <si>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</si>
  <si>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</si>
  <si>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</si>
  <si>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</si>
  <si>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</si>
  <si>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</si>
  <si>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</si>
  <si>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</si>
  <si>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</si>
  <si>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</si>
  <si>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</si>
  <si>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</si>
  <si>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</si>
  <si>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</si>
  <si>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</si>
  <si>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</si>
  <si>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</si>
  <si>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</si>
  <si>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</si>
  <si>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</si>
  <si>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</si>
  <si>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</si>
  <si>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</si>
  <si>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</si>
  <si>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</si>
  <si>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</si>
  <si>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</si>
  <si>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</si>
  <si>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</si>
  <si>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</si>
  <si>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</si>
  <si>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</si>
  <si>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</si>
  <si>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</si>
  <si>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</si>
  <si>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</si>
  <si>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</si>
  <si>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</si>
  <si>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</si>
  <si>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</si>
  <si>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</si>
  <si>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</si>
  <si>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</si>
  <si>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</si>
  <si>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</si>
  <si>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</si>
  <si>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</si>
  <si>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</si>
  <si>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</si>
  <si>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</si>
  <si>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</si>
  <si>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</si>
  <si>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</si>
  <si>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</si>
  <si>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</si>
  <si>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</si>
  <si>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</si>
  <si>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</si>
  <si>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</si>
  <si>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</si>
  <si>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</si>
  <si>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</si>
  <si>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</si>
  <si>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</si>
  <si>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</si>
  <si>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</si>
  <si>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</si>
  <si>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</si>
  <si>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</si>
  <si>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</si>
  <si>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</si>
  <si>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</si>
  <si>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</si>
  <si>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</si>
  <si>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</si>
  <si>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</si>
  <si>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</si>
  <si>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</si>
  <si>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</si>
  <si>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</si>
  <si>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</si>
  <si>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</si>
  <si>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</si>
  <si>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</si>
  <si>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</si>
  <si>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</si>
  <si>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</si>
  <si>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</si>
  <si>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</si>
  <si>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</si>
  <si>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</si>
  <si>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</si>
  <si>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</si>
  <si>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</si>
  <si>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</si>
  <si>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</si>
  <si>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</si>
  <si>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</si>
  <si>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</si>
  <si>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</si>
  <si>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</si>
  <si>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</si>
  <si>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</si>
  <si>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</si>
  <si>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</si>
  <si>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</si>
  <si>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</si>
  <si>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</si>
  <si>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</si>
  <si>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</si>
  <si>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</si>
  <si>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</si>
  <si>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</si>
  <si>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</si>
  <si>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</si>
  <si>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</si>
  <si>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</si>
  <si>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</si>
  <si>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</si>
  <si>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</si>
  <si>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</si>
  <si>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</si>
  <si>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</si>
  <si>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</si>
  <si>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</si>
  <si>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</si>
  <si>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</si>
  <si>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</si>
  <si>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</si>
  <si>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</si>
  <si>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</si>
  <si>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</si>
  <si>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</si>
  <si>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</si>
  <si>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</si>
  <si>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</si>
  <si>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</si>
  <si>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</si>
  <si>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</si>
  <si>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</si>
  <si>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</si>
  <si>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</si>
  <si>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</si>
  <si>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</si>
  <si>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</si>
  <si>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</si>
  <si>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</si>
  <si>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</si>
  <si>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</si>
  <si>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</si>
  <si>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</si>
  <si>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</si>
  <si>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</si>
  <si>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</si>
  <si>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</si>
  <si>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</si>
  <si>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</si>
  <si>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</si>
  <si>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</si>
  <si>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</si>
  <si>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</si>
  <si>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</si>
  <si>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</si>
  <si>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</si>
  <si>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</si>
  <si>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</si>
  <si>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</si>
  <si>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</si>
  <si>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</si>
  <si>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</si>
  <si>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</si>
  <si>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</si>
  <si>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</si>
  <si>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</si>
  <si>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</si>
  <si>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</si>
  <si>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</si>
  <si>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</si>
  <si>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</si>
  <si>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</si>
  <si>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</si>
  <si>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</si>
  <si>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</si>
  <si>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</si>
  <si>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</si>
  <si>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</si>
  <si>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</si>
  <si>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</si>
  <si>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</si>
  <si>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</si>
  <si>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</si>
  <si>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</si>
  <si>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</si>
  <si>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</si>
  <si>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</si>
  <si>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</si>
  <si>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</si>
  <si>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</si>
  <si>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</si>
  <si>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</si>
  <si>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</si>
  <si>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</si>
  <si>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</si>
  <si>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</si>
  <si>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</si>
  <si>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</si>
  <si>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</si>
  <si>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</si>
  <si>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</si>
  <si>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</si>
  <si>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</si>
  <si>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</si>
  <si>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</si>
  <si>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</si>
  <si>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</si>
  <si>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</si>
  <si>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</si>
  <si>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</si>
  <si>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</si>
  <si>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</si>
  <si>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</si>
  <si>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</si>
  <si>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</si>
  <si>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</si>
  <si>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</si>
  <si>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</si>
  <si>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</si>
  <si>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</si>
  <si>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</si>
  <si>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</si>
  <si>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</si>
  <si>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</si>
  <si>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</si>
  <si>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</si>
  <si>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</si>
  <si>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</si>
  <si>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</si>
  <si>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</si>
  <si>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</si>
  <si>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</si>
  <si>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</si>
  <si>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</si>
  <si>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</si>
  <si>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</si>
  <si>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</si>
  <si>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</si>
  <si>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</si>
  <si>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</si>
  <si>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</si>
  <si>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</si>
  <si>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</si>
  <si>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</si>
  <si>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</si>
  <si>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</si>
  <si>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</si>
  <si>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</si>
  <si>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</si>
  <si>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</si>
  <si>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</si>
  <si>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</si>
  <si>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</si>
  <si>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</si>
  <si>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</si>
  <si>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</si>
  <si>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</si>
  <si>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</si>
  <si>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</si>
  <si>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</si>
  <si>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</si>
  <si>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</si>
  <si>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</si>
  <si>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</si>
  <si>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</si>
  <si>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</si>
  <si>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</si>
  <si>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</si>
  <si>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</si>
  <si>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</si>
  <si>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</si>
  <si>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</si>
  <si>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</si>
  <si>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</si>
  <si>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</si>
  <si>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</si>
  <si>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</si>
  <si>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</si>
  <si>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</si>
  <si>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</si>
  <si>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</si>
  <si>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</si>
  <si>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</si>
  <si>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</si>
  <si>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</si>
  <si>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</si>
  <si>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</si>
  <si>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</si>
  <si>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</si>
  <si>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</si>
  <si>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</si>
  <si>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</si>
  <si>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</si>
  <si>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</si>
  <si>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</si>
  <si>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</si>
  <si>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</si>
  <si>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</si>
  <si>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</si>
  <si>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</si>
  <si>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</si>
  <si>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</si>
  <si>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</si>
  <si>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</si>
  <si>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</si>
  <si>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</si>
  <si>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</si>
  <si>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</si>
  <si>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</si>
  <si>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</si>
  <si>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</si>
  <si>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</si>
  <si>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</si>
  <si>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</si>
  <si>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</si>
  <si>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</si>
  <si>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</si>
  <si>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</si>
  <si>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</si>
  <si>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</si>
  <si>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</si>
  <si>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</si>
  <si>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</si>
  <si>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</si>
  <si>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</si>
  <si>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</si>
  <si>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</si>
  <si>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</si>
  <si>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</si>
  <si>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</si>
  <si>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</si>
  <si>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</si>
  <si>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</si>
  <si>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</si>
  <si>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</si>
  <si>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</si>
  <si>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</si>
  <si>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</si>
  <si>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</si>
  <si>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</si>
  <si>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</si>
  <si>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</si>
  <si>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</si>
  <si>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</si>
  <si>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</si>
  <si>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</si>
  <si>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</si>
  <si>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</si>
  <si>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</si>
  <si>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</si>
  <si>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</si>
  <si>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</si>
  <si>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</si>
  <si>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</si>
  <si>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</si>
  <si>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</si>
  <si>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</si>
  <si>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</si>
  <si>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</si>
  <si>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</si>
  <si>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</si>
  <si>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</si>
  <si>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</si>
  <si>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</si>
  <si>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</si>
  <si>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</si>
  <si>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</si>
  <si>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</si>
  <si>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</si>
  <si>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</si>
  <si>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</si>
  <si>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</si>
  <si>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</si>
  <si>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</si>
  <si>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</si>
  <si>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</si>
  <si>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</si>
  <si>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</si>
  <si>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</si>
  <si>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</si>
  <si>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</si>
  <si>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</si>
  <si>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</si>
  <si>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</si>
  <si>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</si>
  <si>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</si>
  <si>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</si>
  <si>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</si>
  <si>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</si>
  <si>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</si>
  <si>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</si>
  <si>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</si>
  <si>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</si>
  <si>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</si>
  <si>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</si>
  <si>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</si>
  <si>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</si>
  <si>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</si>
  <si>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</si>
  <si>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</si>
  <si>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</si>
  <si>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</si>
  <si>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</si>
  <si>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</si>
  <si>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</si>
  <si>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</si>
  <si>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</si>
  <si>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</si>
  <si>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</si>
  <si>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</si>
  <si>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</si>
  <si>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</si>
  <si>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</si>
  <si>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</si>
  <si>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</si>
  <si>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</si>
  <si>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</si>
  <si>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</si>
  <si>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</si>
  <si>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</si>
  <si>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</si>
  <si>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</si>
  <si>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</si>
  <si>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</si>
  <si>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</si>
  <si>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</si>
  <si>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</si>
  <si>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</si>
  <si>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</si>
  <si>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</si>
  <si>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</si>
  <si>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</si>
  <si>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</si>
  <si>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</si>
  <si>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</si>
  <si>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</si>
  <si>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</si>
  <si>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</si>
  <si>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</si>
  <si>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</si>
  <si>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</si>
  <si>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</si>
  <si>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</si>
  <si>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</si>
  <si>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</si>
  <si>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</si>
  <si>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</si>
  <si>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</si>
  <si>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</si>
  <si>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</si>
  <si>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</si>
  <si>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</si>
  <si>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</si>
  <si>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</si>
  <si>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</si>
  <si>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</si>
  <si>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</si>
  <si>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</si>
  <si>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</si>
  <si>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</si>
  <si>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</si>
  <si>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</si>
  <si>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</si>
  <si>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</si>
  <si>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</si>
  <si>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</si>
  <si>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</si>
  <si>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</si>
  <si>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</si>
  <si>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</si>
  <si>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</si>
  <si>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</si>
  <si>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</si>
  <si>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</si>
  <si>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</si>
  <si>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</si>
  <si>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</si>
  <si>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</si>
  <si>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</si>
  <si>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</si>
  <si>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</si>
  <si>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</si>
  <si>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</si>
  <si>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</si>
  <si>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</si>
  <si>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</si>
  <si>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</si>
  <si>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</si>
  <si>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</si>
  <si>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</si>
  <si>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</si>
  <si>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</si>
  <si>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</si>
  <si>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</si>
  <si>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</si>
  <si>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</si>
  <si>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</si>
  <si>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</si>
  <si>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</si>
  <si>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</si>
  <si>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</si>
  <si>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</si>
  <si>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</si>
  <si>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</si>
  <si>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</si>
  <si>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</si>
  <si>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</si>
  <si>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</si>
  <si>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</si>
  <si>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</si>
  <si>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</si>
  <si>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</si>
  <si>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</si>
  <si>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</si>
  <si>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</si>
  <si>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</si>
  <si>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</si>
  <si>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</si>
  <si>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</si>
  <si>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</si>
  <si>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</si>
  <si>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</si>
  <si>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</si>
  <si>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</si>
  <si>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</si>
  <si>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</si>
  <si>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</si>
  <si>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</si>
  <si>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</si>
  <si>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</si>
  <si>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</si>
  <si>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</si>
  <si>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</si>
  <si>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</si>
  <si>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</si>
  <si>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</si>
  <si>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</si>
  <si>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</si>
  <si>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</si>
  <si>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</si>
  <si>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</si>
  <si>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</si>
  <si>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</si>
  <si>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</si>
  <si>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</si>
  <si>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</si>
  <si>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</si>
  <si>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</si>
  <si>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</si>
  <si>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</si>
  <si>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</si>
  <si>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</si>
  <si>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</si>
  <si>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</si>
  <si>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</si>
  <si>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</si>
  <si>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</si>
  <si>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</si>
  <si>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</si>
  <si>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</si>
  <si>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</si>
  <si>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</si>
  <si>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</si>
  <si>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</si>
  <si>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</si>
  <si>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</si>
  <si>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</si>
  <si>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</si>
  <si>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</si>
  <si>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</si>
  <si>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</si>
  <si>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</si>
  <si>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</si>
  <si>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</si>
  <si>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</si>
  <si>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</si>
  <si>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</si>
  <si>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</si>
  <si>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</si>
  <si>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</si>
  <si>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</si>
  <si>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</si>
  <si>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</si>
  <si>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</si>
  <si>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</si>
  <si>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</si>
  <si>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</si>
  <si>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</si>
  <si>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</si>
  <si>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</si>
  <si>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</si>
  <si>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</si>
  <si>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</si>
  <si>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</si>
  <si>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</si>
  <si>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</si>
  <si>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</si>
  <si>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</si>
  <si>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</si>
  <si>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</si>
  <si>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</si>
  <si>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</si>
  <si>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</si>
  <si>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</si>
  <si>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</si>
  <si>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</si>
  <si>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</si>
  <si>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</si>
  <si>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</si>
  <si>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</si>
  <si>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</si>
  <si>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</si>
  <si>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</si>
  <si>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</si>
  <si>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</si>
  <si>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</si>
  <si>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</si>
  <si>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</si>
  <si>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</si>
  <si>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</si>
  <si>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</si>
  <si>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</si>
  <si>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</si>
  <si>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</si>
  <si>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</si>
  <si>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</si>
  <si>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</si>
  <si>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</si>
  <si>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</si>
  <si>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</si>
  <si>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</si>
  <si>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</si>
  <si>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</si>
  <si>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</si>
  <si>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</si>
  <si>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</si>
  <si>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</si>
  <si>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</si>
  <si>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</si>
  <si>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</si>
  <si>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</si>
  <si>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</si>
  <si>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</si>
  <si>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</si>
  <si>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</si>
  <si>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</si>
  <si>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</si>
  <si>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</si>
  <si>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</si>
  <si>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</si>
  <si>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</si>
  <si>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</si>
  <si>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</si>
  <si>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</si>
  <si>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</si>
  <si>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</si>
  <si>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</si>
  <si>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</si>
  <si>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</si>
  <si>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</si>
  <si>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</si>
  <si>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</si>
  <si>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</si>
  <si>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</si>
  <si>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</si>
  <si>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</si>
  <si>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</si>
  <si>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</si>
  <si>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</si>
  <si>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</si>
  <si>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</si>
  <si>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</si>
  <si>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</si>
  <si>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</si>
  <si>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</si>
  <si>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</si>
  <si>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</si>
  <si>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</si>
  <si>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</si>
  <si>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</si>
  <si>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</si>
  <si>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</si>
  <si>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</si>
  <si>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</si>
  <si>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</si>
  <si>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</si>
  <si>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</si>
  <si>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</si>
  <si>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</si>
  <si>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</si>
  <si>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</si>
  <si>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</si>
  <si>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</si>
  <si>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</si>
  <si>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</si>
  <si>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</si>
  <si>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</si>
  <si>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</si>
  <si>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</si>
  <si>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</si>
  <si>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</si>
  <si>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</si>
  <si>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</si>
  <si>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</si>
  <si>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</si>
  <si>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</si>
  <si>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</si>
  <si>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</si>
  <si>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</si>
  <si>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</si>
  <si>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</si>
  <si>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</si>
  <si>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</si>
  <si>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</si>
  <si>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</si>
  <si>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</si>
  <si>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</si>
  <si>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</si>
  <si>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</si>
  <si>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</si>
  <si>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</si>
  <si>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</si>
  <si>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</si>
  <si>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</si>
  <si>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</si>
  <si>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</si>
  <si>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</si>
  <si>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</si>
  <si>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</si>
  <si>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</si>
  <si>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</si>
  <si>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</si>
  <si>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</si>
  <si>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</si>
  <si>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</si>
  <si>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</si>
  <si>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</si>
  <si>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</si>
  <si>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</si>
  <si>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</si>
  <si>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</si>
  <si>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</si>
  <si>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</si>
  <si>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</si>
  <si>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</si>
  <si>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</si>
  <si>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</si>
  <si>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</si>
  <si>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</si>
  <si>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</si>
  <si>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</si>
  <si>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</si>
  <si>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</si>
  <si>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</si>
  <si>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</si>
  <si>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</si>
  <si>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</si>
  <si>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</si>
  <si>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</si>
  <si>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</si>
  <si>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</si>
  <si>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</si>
  <si>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</si>
  <si>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</si>
  <si>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</si>
  <si>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</si>
  <si>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</si>
  <si>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</si>
  <si>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</si>
  <si>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</si>
  <si>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</si>
  <si>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</si>
  <si>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</si>
  <si>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</si>
  <si>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</si>
  <si>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</si>
  <si>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</si>
  <si>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</si>
  <si>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</si>
  <si>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</si>
  <si>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</si>
  <si>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</si>
  <si>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</si>
  <si>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</si>
  <si>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</si>
  <si>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</si>
  <si>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</si>
  <si>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</si>
  <si>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</si>
  <si>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</si>
  <si>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</si>
  <si>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</si>
  <si>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</si>
  <si>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</si>
  <si>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</si>
  <si>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</si>
  <si>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</si>
  <si>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</si>
  <si>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</si>
  <si>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</si>
  <si>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</si>
  <si>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</si>
  <si>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</si>
  <si>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</si>
  <si>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</si>
  <si>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</si>
  <si>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</si>
  <si>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</si>
  <si>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</si>
  <si>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</si>
  <si>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</si>
  <si>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</si>
  <si>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</si>
  <si>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</si>
  <si>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</si>
  <si>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</si>
  <si>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</si>
  <si>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</si>
  <si>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</si>
  <si>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</si>
  <si>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</si>
  <si>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</si>
  <si>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</si>
  <si>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</si>
  <si>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</si>
  <si>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</si>
  <si>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</si>
  <si>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</si>
  <si>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</si>
  <si>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</si>
  <si>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</si>
  <si>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</si>
  <si>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</si>
  <si>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</si>
  <si>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</si>
  <si>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</si>
  <si>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</si>
  <si>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</si>
  <si>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</si>
  <si>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</si>
  <si>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</si>
  <si>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</si>
  <si>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</si>
  <si>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</si>
  <si>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</si>
  <si>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</si>
  <si>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</si>
  <si>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</si>
  <si>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</si>
  <si>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</si>
  <si>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</si>
  <si>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</si>
  <si>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</si>
  <si>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</si>
  <si>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</si>
  <si>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</si>
  <si>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</si>
  <si>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</si>
  <si>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</si>
  <si>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</si>
  <si>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</si>
  <si>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</si>
  <si>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</si>
  <si>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</si>
  <si>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</si>
  <si>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</si>
  <si>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</si>
  <si>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</si>
  <si>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</si>
  <si>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</si>
  <si>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</si>
  <si>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</si>
  <si>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</si>
  <si>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</si>
  <si>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</si>
  <si>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</si>
  <si>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</si>
  <si>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</si>
  <si>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</si>
  <si>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</si>
  <si>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</si>
  <si>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</si>
  <si>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</si>
  <si>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</si>
  <si>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</si>
  <si>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</si>
  <si>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</si>
  <si>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</si>
  <si>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</si>
  <si>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</si>
  <si>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</si>
  <si>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</si>
  <si>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</si>
  <si>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</si>
  <si>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</si>
  <si>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</si>
  <si>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</si>
  <si>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</si>
  <si>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</si>
  <si>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</si>
  <si>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</si>
  <si>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</si>
  <si>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</si>
  <si>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</si>
  <si>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</si>
  <si>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</si>
  <si>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</si>
  <si>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</si>
  <si>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</si>
  <si>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</si>
  <si>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</si>
  <si>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</si>
  <si>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</si>
  <si>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</si>
  <si>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</si>
  <si>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</si>
  <si>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</si>
  <si>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</si>
  <si>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</si>
  <si>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</si>
  <si>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</si>
  <si>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</si>
  <si>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</si>
  <si>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</si>
  <si>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</si>
  <si>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</si>
  <si>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</si>
  <si>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</si>
  <si>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</si>
  <si>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</si>
  <si>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</si>
  <si>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</si>
  <si>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</si>
  <si>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</si>
  <si>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</si>
  <si>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</si>
  <si>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</si>
  <si>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</si>
  <si>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</si>
  <si>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</si>
  <si>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</si>
  <si>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</si>
  <si>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</si>
  <si>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</si>
  <si>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</si>
  <si>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</si>
  <si>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</si>
  <si>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</si>
  <si>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</si>
  <si>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</si>
  <si>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</si>
  <si>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</si>
  <si>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</si>
  <si>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</si>
  <si>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</si>
  <si>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</si>
  <si>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</si>
  <si>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</si>
  <si>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</si>
  <si>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</si>
  <si>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</si>
  <si>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</si>
  <si>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</si>
  <si>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</si>
  <si>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</si>
  <si>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</si>
  <si>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</si>
  <si>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</si>
  <si>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</si>
  <si>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</si>
  <si>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</si>
  <si>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</si>
  <si>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</si>
  <si>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</si>
  <si>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</si>
  <si>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</si>
  <si>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</si>
  <si>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</si>
  <si>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</si>
  <si>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</si>
  <si>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</si>
  <si>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</si>
  <si>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</si>
  <si>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</si>
  <si>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</si>
  <si>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</si>
  <si>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</si>
  <si>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</si>
  <si>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</si>
  <si>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</si>
  <si>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</si>
  <si>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</si>
  <si>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</si>
  <si>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</si>
  <si>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</si>
  <si>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</si>
  <si>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</si>
  <si>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</si>
  <si>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</si>
  <si>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</si>
  <si>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</si>
  <si>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</si>
  <si>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</si>
  <si>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</si>
  <si>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</si>
  <si>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</si>
  <si>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</si>
  <si>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</si>
  <si>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</si>
  <si>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</si>
  <si>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</si>
  <si>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</si>
  <si>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</si>
  <si>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</si>
  <si>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</si>
  <si>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</si>
  <si>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</si>
  <si>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</si>
  <si>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</si>
  <si>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</si>
  <si>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</si>
  <si>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</si>
  <si>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</si>
  <si>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</si>
  <si>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</si>
  <si>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</si>
  <si>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</si>
  <si>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</si>
  <si>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</si>
  <si>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</si>
  <si>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</si>
  <si>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</si>
  <si>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</si>
  <si>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</si>
  <si>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</si>
  <si>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</si>
  <si>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</si>
  <si>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</si>
  <si>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</si>
  <si>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</si>
  <si>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</si>
  <si>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</si>
  <si>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</si>
  <si>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</si>
  <si>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</si>
  <si>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</si>
  <si>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</si>
  <si>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</si>
  <si>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</si>
  <si>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</si>
  <si>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</si>
  <si>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</si>
  <si>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</si>
  <si>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</si>
  <si>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</si>
  <si>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</si>
  <si>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</si>
  <si>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</si>
  <si>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</si>
  <si>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</si>
  <si>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</si>
  <si>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</si>
  <si>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</si>
  <si>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</si>
  <si>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</si>
  <si>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</si>
  <si>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</si>
  <si>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</si>
  <si>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</si>
  <si>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</si>
  <si>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</si>
  <si>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</si>
  <si>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</si>
  <si>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</si>
  <si>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</si>
  <si>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</si>
  <si>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</si>
  <si>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</si>
  <si>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</si>
  <si>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</si>
  <si>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</si>
  <si>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</si>
  <si>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</si>
  <si>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</si>
  <si>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</si>
  <si>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</si>
  <si>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</si>
  <si>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</si>
  <si>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</si>
  <si>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</si>
  <si>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</si>
  <si>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</si>
  <si>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</si>
  <si>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</si>
  <si>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</si>
  <si>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</si>
  <si>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</si>
  <si>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</si>
  <si>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</si>
  <si>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</si>
  <si>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</si>
  <si>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</si>
  <si>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</si>
  <si>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</si>
  <si>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</si>
  <si>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</si>
  <si>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</si>
  <si>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</si>
  <si>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</si>
  <si>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</si>
  <si>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</si>
  <si>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</si>
  <si>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</si>
  <si>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</si>
  <si>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</si>
  <si>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</si>
  <si>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</si>
  <si>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</si>
  <si>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</si>
  <si>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</si>
  <si>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</si>
  <si>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</si>
  <si>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</si>
  <si>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</si>
  <si>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</si>
  <si>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</si>
  <si>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</si>
  <si>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</si>
  <si>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</si>
  <si>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</si>
  <si>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</si>
  <si>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</si>
  <si>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</si>
  <si>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</si>
  <si>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</si>
  <si>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</si>
  <si>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</si>
  <si>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</si>
  <si>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</si>
  <si>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</si>
  <si>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</si>
  <si>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</si>
  <si>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</si>
  <si>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</si>
  <si>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</si>
  <si>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</si>
  <si>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</si>
  <si>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</si>
  <si>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</si>
  <si>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</si>
  <si>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</si>
  <si>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</si>
  <si>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</si>
  <si>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</si>
  <si>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</si>
  <si>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</si>
  <si>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</si>
  <si>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</si>
  <si>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</si>
  <si>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</si>
  <si>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</si>
  <si>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</si>
  <si>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</si>
  <si>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</si>
  <si>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</si>
  <si>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</si>
  <si>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</si>
  <si>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</si>
  <si>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</si>
  <si>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</si>
  <si>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</si>
  <si>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</si>
  <si>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</si>
  <si>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</si>
  <si>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</si>
  <si>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</si>
  <si>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</si>
  <si>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</si>
  <si>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</si>
  <si>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</si>
  <si>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</si>
  <si>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</si>
  <si>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</si>
  <si>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</si>
  <si>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</si>
  <si>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</si>
  <si>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</si>
  <si>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</si>
  <si>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</si>
  <si>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</si>
  <si>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</si>
  <si>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</si>
  <si>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</si>
  <si>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</si>
  <si>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</si>
  <si>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</si>
  <si>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</si>
  <si>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</si>
  <si>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</si>
  <si>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</si>
  <si>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</si>
  <si>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</si>
  <si>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</si>
  <si>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</si>
  <si>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</si>
  <si>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</si>
  <si>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</si>
  <si>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</si>
  <si>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</si>
  <si>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</si>
  <si>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</si>
  <si>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</si>
  <si>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</si>
  <si>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</si>
  <si>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</si>
  <si>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</si>
  <si>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</si>
  <si>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</si>
  <si>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</si>
  <si>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</si>
  <si>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</si>
  <si>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</si>
  <si>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</si>
  <si>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</si>
  <si>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</si>
  <si>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</si>
  <si>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</si>
  <si>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</si>
  <si>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</si>
  <si>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</si>
  <si>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</si>
  <si>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</si>
  <si>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</si>
  <si>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</si>
  <si>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</si>
  <si>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</si>
  <si>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</si>
  <si>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</si>
  <si>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</si>
  <si>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</si>
  <si>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</si>
  <si>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</si>
  <si>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</si>
  <si>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</si>
  <si>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</si>
  <si>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</si>
  <si>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</si>
  <si>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</si>
  <si>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</si>
  <si>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</si>
  <si>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</si>
  <si>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</si>
  <si>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</si>
  <si>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</si>
  <si>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</si>
  <si>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</si>
  <si>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</si>
  <si>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</si>
  <si>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</si>
  <si>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</si>
  <si>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</si>
  <si>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</si>
  <si>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</si>
  <si>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</si>
  <si>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</si>
  <si>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</si>
  <si>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</si>
  <si>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</si>
  <si>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</si>
  <si>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</si>
  <si>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</si>
  <si>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</si>
  <si>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</si>
  <si>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</si>
  <si>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</si>
  <si>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</si>
  <si>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</si>
  <si>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</si>
  <si>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</si>
  <si>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</si>
  <si>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</si>
  <si>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</si>
  <si>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</si>
  <si>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</si>
  <si>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</si>
  <si>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</si>
  <si>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</si>
  <si>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</si>
  <si>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</si>
  <si>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</si>
  <si>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</si>
  <si>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</si>
  <si>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</si>
  <si>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</si>
  <si>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</si>
  <si>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</si>
  <si>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</si>
  <si>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</si>
  <si>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</si>
  <si>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</si>
  <si>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</si>
  <si>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</si>
  <si>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</si>
  <si>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</si>
  <si>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</si>
  <si>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</si>
  <si>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</si>
  <si>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</si>
  <si>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</si>
  <si>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</si>
  <si>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</si>
  <si>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</si>
  <si>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</si>
  <si>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</si>
  <si>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</si>
  <si>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</si>
  <si>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</si>
  <si>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</si>
  <si>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</si>
  <si>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</si>
  <si>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</si>
  <si>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</si>
  <si>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</si>
  <si>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</si>
  <si>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</si>
  <si>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</si>
  <si>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</si>
  <si>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</si>
  <si>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</si>
  <si>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</si>
  <si>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</si>
  <si>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</si>
  <si>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</si>
  <si>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</si>
  <si>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</si>
  <si>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</si>
  <si>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</si>
  <si>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</si>
  <si>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</si>
  <si>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</si>
  <si>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</si>
  <si>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</si>
  <si>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</si>
  <si>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</si>
  <si>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</si>
  <si>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</si>
  <si>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</si>
  <si>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</si>
  <si>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</si>
  <si>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</si>
  <si>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</si>
  <si>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</si>
  <si>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</si>
  <si>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</si>
  <si>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</si>
  <si>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</si>
  <si>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</si>
  <si>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</si>
  <si>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</si>
  <si>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</si>
  <si>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</si>
  <si>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</si>
  <si>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</si>
  <si>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</si>
  <si>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</si>
  <si>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</si>
  <si>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</si>
  <si>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</si>
  <si>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</si>
  <si>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</si>
  <si>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</si>
  <si>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</si>
  <si>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</si>
  <si>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</si>
  <si>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</si>
  <si>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</si>
  <si>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</si>
  <si>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</si>
  <si>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</si>
  <si>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</si>
  <si>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</si>
  <si>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</si>
  <si>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</si>
  <si>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</si>
  <si>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</si>
  <si>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</si>
  <si>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</si>
  <si>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</si>
  <si>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</si>
  <si>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</si>
  <si>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</si>
  <si>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</si>
  <si>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</si>
  <si>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</si>
  <si>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</si>
  <si>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</si>
  <si>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</si>
  <si>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</si>
  <si>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</si>
  <si>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</si>
  <si>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</si>
  <si>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</si>
  <si>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</si>
  <si>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</si>
  <si>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</si>
  <si>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</si>
  <si>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</si>
  <si>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</si>
  <si>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</si>
  <si>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</si>
  <si>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</si>
  <si>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</si>
  <si>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</si>
  <si>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</si>
  <si>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</si>
  <si>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</si>
  <si>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</si>
  <si>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</si>
  <si>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</si>
  <si>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</si>
  <si>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</si>
  <si>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</si>
  <si>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</si>
  <si>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</si>
  <si>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</si>
  <si>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</si>
  <si>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</si>
  <si>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</si>
  <si>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</si>
  <si>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</si>
  <si>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</si>
  <si>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</si>
  <si>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</si>
  <si>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</si>
  <si>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</si>
  <si>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</si>
  <si>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</si>
  <si>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</si>
  <si>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</si>
  <si>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</si>
  <si>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</si>
  <si>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</si>
  <si>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</si>
  <si>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</si>
  <si>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</si>
  <si>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</si>
  <si>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</si>
  <si>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</si>
  <si>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</si>
  <si>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</si>
  <si>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</si>
  <si>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</si>
  <si>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</si>
  <si>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</si>
  <si>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</si>
  <si>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</si>
  <si>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</si>
  <si>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</si>
  <si>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</si>
  <si>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</si>
  <si>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</si>
  <si>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</si>
  <si>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</si>
  <si>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</si>
  <si>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</si>
  <si>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</si>
  <si>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</si>
  <si>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</si>
  <si>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</si>
  <si>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</si>
  <si>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</si>
  <si>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</si>
  <si>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</si>
  <si>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</si>
  <si>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</si>
  <si>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</si>
  <si>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</si>
  <si>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</si>
  <si>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</si>
  <si>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</si>
  <si>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</si>
  <si>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</si>
  <si>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</si>
  <si>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</si>
  <si>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</si>
  <si>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</si>
  <si>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</si>
  <si>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</si>
  <si>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</si>
  <si>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</si>
  <si>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</si>
  <si>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</si>
  <si>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</si>
  <si>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</si>
  <si>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</si>
  <si>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</si>
  <si>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</si>
  <si>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</si>
  <si>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</si>
  <si>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</si>
  <si>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</si>
  <si>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</si>
  <si>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</si>
  <si>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</si>
  <si>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</si>
  <si>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</si>
  <si>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</si>
  <si>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</si>
  <si>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</si>
  <si>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</si>
  <si>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</si>
  <si>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</si>
  <si>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</si>
  <si>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</si>
  <si>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</si>
  <si>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</si>
  <si>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</si>
  <si>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</si>
  <si>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</si>
  <si>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</si>
  <si>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</si>
  <si>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</si>
  <si>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</si>
  <si>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</si>
  <si>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</si>
  <si>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</si>
  <si>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</si>
  <si>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</si>
  <si>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</si>
  <si>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</si>
  <si>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</si>
  <si>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</si>
  <si>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</si>
  <si>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</si>
  <si>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</si>
  <si>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</si>
  <si>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</si>
  <si>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</si>
  <si>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</si>
  <si>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</si>
  <si>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</si>
  <si>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</si>
  <si>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</si>
  <si>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</si>
  <si>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</si>
  <si>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</si>
  <si>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</si>
  <si>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</si>
  <si>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</si>
  <si>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</si>
  <si>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</si>
  <si>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</si>
  <si>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</si>
  <si>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</si>
  <si>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</si>
  <si>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</si>
  <si>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</si>
  <si>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</si>
  <si>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</si>
  <si>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</si>
  <si>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</si>
  <si>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</si>
  <si>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</si>
  <si>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</si>
  <si>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</si>
  <si>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</si>
  <si>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</si>
  <si>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</si>
  <si>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</si>
  <si>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</si>
  <si>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</si>
  <si>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</si>
  <si>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</si>
  <si>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</si>
  <si>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</si>
  <si>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</si>
  <si>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</si>
  <si>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</si>
  <si>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</si>
  <si>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</si>
  <si>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</si>
  <si>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</si>
  <si>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</si>
  <si>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</si>
  <si>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</si>
  <si>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</si>
  <si>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</si>
  <si>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</si>
  <si>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</si>
  <si>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</si>
  <si>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</si>
  <si>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</si>
  <si>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</si>
  <si>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</si>
  <si>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</si>
  <si>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</si>
  <si>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</si>
  <si>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</si>
  <si>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</si>
  <si>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</si>
  <si>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</si>
  <si>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</si>
  <si>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</si>
  <si>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</si>
  <si>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</si>
  <si>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</si>
  <si>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</si>
  <si>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</si>
  <si>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</si>
  <si>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</si>
  <si>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</si>
  <si>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</si>
  <si>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</si>
  <si>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</si>
  <si>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</si>
  <si>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</si>
  <si>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</si>
  <si>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</si>
  <si>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</si>
  <si>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</si>
  <si>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</si>
  <si>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</si>
  <si>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</si>
  <si>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</si>
  <si>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</si>
  <si>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</si>
  <si>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</si>
  <si>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</si>
  <si>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</si>
  <si>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</si>
  <si>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</si>
  <si>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</si>
  <si>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</si>
  <si>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</si>
  <si>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</si>
  <si>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</si>
  <si>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</si>
  <si>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</si>
  <si>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</si>
  <si>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</si>
  <si>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</si>
  <si>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</si>
  <si>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</si>
  <si>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</si>
  <si>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</si>
  <si>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</si>
  <si>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</si>
  <si>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</si>
  <si>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</si>
  <si>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</si>
  <si>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</si>
  <si>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</si>
  <si>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</si>
  <si>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</si>
  <si>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</si>
  <si>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</si>
  <si>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</si>
  <si>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</si>
  <si>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</si>
  <si>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</si>
  <si>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</si>
  <si>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</si>
  <si>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</si>
  <si>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</si>
  <si>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</si>
  <si>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</si>
  <si>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</si>
  <si>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</si>
  <si>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</si>
  <si>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</si>
  <si>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</si>
  <si>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</si>
  <si>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</si>
  <si>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</si>
  <si>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</si>
  <si>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</si>
  <si>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</si>
  <si>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</si>
  <si>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</si>
  <si>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</si>
  <si>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</si>
  <si>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</si>
  <si>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</si>
  <si>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</si>
  <si>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</si>
  <si>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</si>
  <si>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</si>
  <si>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</si>
  <si>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</si>
  <si>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</si>
  <si>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</si>
  <si>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</si>
  <si>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</si>
  <si>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</si>
  <si>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</si>
  <si>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</si>
  <si>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</si>
  <si>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</si>
  <si>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</si>
  <si>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</si>
  <si>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</si>
  <si>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</si>
  <si>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</si>
  <si>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</si>
  <si>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</si>
  <si>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</si>
  <si>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</si>
  <si>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</si>
  <si>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</si>
  <si>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</si>
  <si>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</si>
  <si>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</si>
  <si>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</si>
  <si>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</si>
  <si>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</si>
  <si>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</si>
  <si>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</si>
  <si>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</si>
  <si>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</si>
  <si>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</si>
  <si>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</si>
  <si>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</si>
  <si>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</si>
  <si>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</si>
  <si>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</si>
  <si>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</si>
  <si>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</si>
  <si>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</si>
  <si>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</si>
  <si>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</si>
  <si>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</si>
  <si>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</si>
  <si>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</si>
  <si>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</si>
  <si>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</si>
  <si>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</si>
  <si>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</si>
  <si>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</si>
  <si>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</si>
  <si>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</si>
  <si>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</si>
  <si>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</si>
  <si>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</si>
  <si>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</si>
  <si>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</si>
  <si>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</si>
  <si>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</si>
  <si>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</si>
  <si>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</si>
  <si>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</si>
  <si>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</si>
  <si>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</si>
  <si>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</si>
  <si>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</si>
  <si>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</si>
  <si>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</si>
  <si>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</si>
  <si>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</si>
  <si>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</si>
  <si>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</si>
  <si>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</si>
  <si>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</si>
  <si>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</si>
  <si>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</si>
  <si>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</si>
  <si>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</si>
  <si>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</si>
  <si>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</si>
  <si>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</si>
  <si>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</si>
  <si>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</si>
  <si>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</si>
  <si>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</si>
  <si>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</si>
  <si>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</si>
  <si>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</si>
  <si>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</si>
  <si>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</si>
  <si>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</si>
  <si>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</si>
  <si>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</si>
  <si>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</si>
  <si>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</si>
  <si>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</si>
  <si>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</si>
  <si>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</si>
  <si>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</si>
  <si>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</si>
  <si>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</si>
  <si>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</si>
  <si>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</si>
  <si>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</si>
  <si>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</si>
  <si>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</si>
  <si>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</si>
  <si>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</si>
  <si>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</si>
  <si>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</si>
  <si>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</si>
  <si>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</si>
  <si>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</si>
  <si>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</si>
  <si>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</si>
  <si>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</si>
  <si>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</si>
  <si>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</si>
  <si>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</si>
  <si>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</si>
  <si>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</si>
  <si>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</si>
  <si>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</si>
  <si>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</si>
  <si>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</si>
  <si>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</si>
  <si>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</si>
  <si>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</si>
  <si>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</si>
  <si>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</si>
  <si>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</si>
  <si>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</si>
  <si>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</si>
  <si>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</si>
  <si>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</si>
  <si>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</si>
  <si>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</si>
  <si>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</si>
  <si>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</si>
  <si>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</si>
  <si>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</si>
  <si>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</si>
  <si>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</si>
  <si>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</si>
  <si>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</si>
  <si>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</si>
  <si>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</si>
  <si>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</si>
  <si>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</si>
  <si>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</si>
  <si>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</si>
  <si>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</si>
  <si>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</si>
  <si>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</si>
  <si>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</si>
  <si>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</si>
  <si>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</si>
  <si>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</si>
  <si>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</si>
  <si>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</si>
  <si>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</si>
  <si>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</si>
  <si>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</si>
  <si>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</si>
  <si>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</si>
  <si>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</si>
  <si>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</si>
  <si>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</si>
  <si>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</si>
  <si>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</si>
  <si>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</si>
  <si>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</si>
  <si>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</si>
  <si>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</si>
  <si>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</si>
  <si>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</si>
  <si>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</si>
  <si>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</si>
  <si>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</si>
  <si>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</si>
  <si>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</si>
  <si>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</si>
  <si>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</si>
  <si>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</si>
  <si>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</si>
  <si>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</si>
  <si>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</si>
  <si>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</si>
  <si>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</si>
  <si>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</si>
  <si>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</si>
  <si>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</si>
  <si>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</si>
  <si>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</si>
  <si>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</si>
  <si>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</si>
  <si>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</si>
  <si>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</si>
  <si>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</si>
  <si>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</si>
  <si>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</si>
  <si>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</si>
  <si>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</si>
  <si>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</si>
  <si>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</si>
  <si>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</si>
  <si>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</si>
  <si>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</si>
  <si>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</si>
  <si>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</si>
  <si>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</si>
  <si>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</si>
  <si>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</si>
  <si>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</si>
  <si>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</si>
  <si>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</si>
  <si>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</si>
  <si>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</si>
  <si>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</si>
  <si>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</si>
  <si>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</si>
  <si>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</si>
  <si>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</si>
  <si>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</si>
  <si>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</si>
  <si>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</si>
  <si>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</si>
  <si>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</si>
  <si>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</si>
  <si>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</si>
  <si>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</si>
  <si>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</si>
  <si>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</si>
  <si>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</si>
  <si>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</si>
  <si>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</si>
  <si>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</si>
  <si>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</si>
  <si>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</si>
  <si>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</si>
  <si>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</si>
  <si>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</si>
  <si>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</si>
  <si>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</si>
  <si>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</si>
  <si>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</si>
  <si>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</si>
  <si>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</si>
  <si>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</si>
  <si>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</si>
  <si>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</si>
  <si>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</si>
  <si>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</si>
  <si>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</si>
  <si>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</si>
  <si>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</si>
  <si>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</si>
  <si>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</si>
  <si>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</si>
  <si>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</si>
  <si>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</si>
  <si>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</si>
  <si>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</si>
  <si>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</si>
  <si>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</si>
  <si>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</si>
  <si>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</si>
  <si>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</si>
  <si>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</si>
  <si>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</si>
  <si>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</si>
  <si>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</si>
  <si>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</si>
  <si>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</si>
  <si>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</si>
  <si>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</si>
  <si>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</si>
  <si>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</si>
  <si>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</si>
  <si>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</si>
  <si>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</si>
  <si>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</si>
  <si>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</si>
  <si>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</si>
  <si>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</si>
  <si>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</si>
  <si>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</si>
  <si>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</si>
  <si>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</si>
  <si>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</si>
  <si>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</si>
  <si>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</si>
  <si>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</si>
  <si>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</si>
  <si>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</si>
  <si>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</si>
  <si>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</si>
  <si>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</si>
  <si>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</si>
  <si>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</si>
  <si>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</si>
  <si>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</si>
  <si>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</si>
  <si>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</si>
  <si>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</si>
  <si>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</si>
  <si>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</si>
  <si>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</si>
  <si>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</si>
  <si>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</si>
  <si>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</si>
  <si>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</si>
  <si>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</si>
  <si>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</si>
  <si>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</si>
  <si>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</si>
  <si>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</si>
  <si>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</si>
  <si>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</si>
  <si>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</si>
  <si>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</si>
  <si>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</si>
  <si>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</si>
  <si>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</si>
  <si>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</si>
  <si>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</si>
  <si>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</si>
  <si>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</si>
  <si>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</si>
  <si>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</si>
  <si>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</si>
  <si>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</si>
  <si>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</si>
  <si>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</si>
  <si>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</si>
  <si>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</si>
  <si>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</si>
  <si>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</si>
  <si>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</si>
  <si>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</si>
  <si>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</si>
  <si>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</si>
  <si>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</si>
  <si>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</si>
  <si>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</si>
  <si>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</si>
  <si>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</si>
  <si>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</si>
  <si>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</si>
  <si>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</si>
  <si>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</si>
  <si>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</si>
  <si>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</si>
  <si>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</si>
  <si>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</si>
  <si>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</si>
  <si>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</si>
  <si>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</si>
  <si>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</si>
  <si>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</si>
  <si>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</si>
  <si>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</si>
  <si>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</si>
  <si>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</si>
  <si>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</si>
  <si>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</si>
  <si>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</si>
  <si>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</si>
  <si>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</si>
  <si>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</si>
  <si>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</si>
  <si>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</si>
  <si>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</si>
  <si>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</si>
  <si>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</si>
  <si>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</si>
  <si>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</si>
  <si>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</si>
  <si>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</si>
  <si>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</si>
  <si>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</si>
  <si>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</si>
  <si>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</si>
  <si>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</si>
  <si>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</si>
  <si>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</si>
  <si>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</si>
  <si>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</si>
  <si>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</si>
  <si>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</si>
  <si>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</si>
  <si>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</si>
  <si>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</si>
  <si>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</si>
  <si>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</si>
  <si>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</si>
  <si>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</si>
  <si>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</si>
  <si>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</si>
  <si>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</si>
  <si>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</si>
  <si>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</si>
  <si>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</si>
  <si>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</si>
  <si>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</si>
  <si>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</si>
  <si>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</si>
  <si>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</si>
  <si>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</si>
  <si>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</si>
  <si>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</si>
  <si>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</si>
  <si>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</si>
  <si>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</si>
  <si>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</si>
  <si>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</si>
  <si>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</si>
  <si>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</si>
  <si>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</si>
  <si>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</si>
  <si>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</si>
  <si>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</si>
  <si>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</si>
  <si>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</si>
  <si>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</si>
  <si>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</si>
  <si>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</si>
  <si>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</si>
  <si>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</si>
  <si>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</si>
  <si>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</si>
  <si>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</si>
  <si>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</si>
  <si>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</si>
  <si>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</si>
  <si>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</si>
  <si>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</si>
  <si>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</si>
  <si>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</si>
  <si>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</si>
  <si>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</si>
  <si>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</si>
  <si>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</si>
  <si>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</si>
  <si>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</si>
  <si>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</si>
  <si>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</si>
  <si>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</si>
  <si>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</si>
  <si>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</si>
  <si>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</si>
  <si>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</si>
  <si>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</si>
  <si>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</si>
  <si>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</si>
  <si>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</si>
  <si>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</si>
  <si>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</si>
  <si>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</si>
  <si>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</si>
  <si>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</si>
  <si>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</si>
  <si>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</si>
  <si>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</si>
  <si>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</si>
  <si>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</si>
  <si>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</si>
  <si>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</si>
  <si>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</si>
  <si>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</si>
  <si>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</si>
  <si>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</si>
  <si>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</si>
  <si>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</si>
  <si>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</si>
  <si>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</si>
  <si>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</si>
  <si>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</si>
  <si>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</si>
  <si>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</si>
  <si>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</si>
  <si>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</si>
  <si>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</si>
  <si>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</si>
  <si>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</si>
  <si>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</si>
  <si>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</si>
  <si>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</si>
  <si>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</si>
  <si>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</si>
  <si>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</si>
  <si>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</si>
  <si>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</si>
  <si>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</si>
  <si>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</si>
  <si>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</si>
  <si>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</si>
  <si>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</si>
  <si>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</si>
  <si>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</si>
  <si>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</si>
  <si>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</si>
  <si>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</si>
  <si>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</si>
  <si>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</si>
  <si>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</si>
  <si>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</si>
  <si>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</si>
  <si>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</si>
  <si>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</si>
  <si>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</si>
  <si>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</si>
  <si>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</si>
  <si>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</si>
  <si>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</si>
  <si>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</si>
  <si>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</si>
  <si>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</si>
  <si>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</si>
  <si>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</si>
  <si>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</si>
  <si>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</si>
  <si>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</si>
  <si>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</si>
  <si>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</si>
  <si>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</si>
  <si>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</si>
  <si>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</si>
  <si>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</si>
  <si>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</si>
  <si>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</si>
  <si>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</si>
  <si>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</si>
  <si>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</si>
  <si>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</si>
  <si>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</si>
  <si>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</si>
  <si>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</si>
  <si>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</si>
  <si>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</si>
  <si>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</si>
  <si>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</si>
  <si>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</si>
  <si>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</si>
  <si>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</si>
  <si>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</si>
  <si>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</si>
  <si>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</si>
  <si>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</si>
  <si>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</si>
  <si>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</si>
  <si>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</si>
  <si>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</si>
  <si>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</si>
  <si>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</si>
  <si>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</si>
  <si>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</si>
  <si>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</si>
  <si>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</si>
  <si>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</si>
  <si>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</si>
  <si>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</si>
  <si>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</si>
  <si>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</si>
  <si>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</si>
  <si>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</si>
  <si>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</si>
  <si>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</si>
  <si>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</si>
  <si>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</si>
  <si>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</si>
  <si>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</si>
  <si>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</si>
  <si>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</si>
  <si>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</si>
  <si>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</si>
  <si>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</si>
  <si>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</si>
  <si>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</si>
  <si>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</si>
  <si>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</si>
  <si>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</si>
  <si>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</si>
  <si>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</si>
  <si>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</si>
  <si>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</si>
  <si>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</si>
  <si>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</si>
  <si>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</si>
  <si>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</si>
  <si>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</si>
  <si>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</si>
  <si>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</si>
  <si>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</si>
  <si>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</si>
  <si>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</si>
  <si>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</si>
  <si>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</si>
  <si>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</si>
  <si>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</si>
  <si>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</si>
  <si>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</si>
  <si>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</si>
  <si>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</si>
  <si>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</si>
  <si>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</si>
  <si>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</si>
  <si>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</si>
  <si>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</si>
  <si>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</si>
  <si>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</si>
  <si>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</si>
  <si>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</si>
  <si>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</si>
  <si>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</si>
  <si>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</si>
  <si>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</si>
  <si>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</si>
  <si>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</si>
  <si>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</si>
  <si>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</si>
  <si>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</si>
  <si>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</si>
  <si>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</si>
  <si>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</si>
  <si>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</si>
  <si>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</si>
  <si>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</si>
  <si>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</si>
  <si>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</si>
  <si>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</si>
  <si>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</si>
  <si>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</si>
  <si>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</si>
  <si>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</si>
  <si>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</si>
  <si>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</si>
  <si>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</si>
  <si>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</si>
  <si>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</si>
  <si>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</si>
  <si>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</si>
  <si>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</si>
  <si>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</si>
  <si>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</si>
  <si>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</si>
  <si>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</si>
  <si>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</si>
  <si>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</si>
  <si>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</si>
  <si>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</si>
  <si>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</si>
  <si>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</si>
  <si>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</si>
  <si>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</si>
  <si>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</si>
  <si>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</si>
  <si>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</si>
  <si>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</si>
  <si>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</si>
  <si>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</si>
  <si>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</si>
  <si>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</si>
  <si>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</si>
  <si>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</si>
  <si>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</si>
  <si>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</si>
  <si>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</si>
  <si>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</si>
  <si>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</si>
  <si>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</si>
  <si>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</si>
  <si>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</si>
  <si>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</si>
  <si>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</si>
  <si>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</si>
  <si>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</si>
  <si>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</si>
  <si>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</si>
  <si>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</si>
  <si>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</si>
  <si>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</si>
  <si>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</si>
  <si>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</si>
  <si>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</si>
  <si>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</si>
  <si>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</si>
  <si>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</si>
  <si>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</si>
  <si>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</si>
  <si>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</si>
  <si>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</si>
  <si>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</si>
  <si>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</si>
  <si>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</si>
  <si>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</si>
  <si>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</si>
  <si>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</si>
  <si>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</si>
  <si>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</si>
  <si>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</si>
  <si>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</si>
  <si>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</si>
  <si>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</si>
  <si>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</si>
  <si>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</si>
  <si>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</si>
  <si>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</si>
  <si>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</si>
  <si>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</si>
  <si>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</si>
  <si>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</si>
  <si>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</si>
  <si>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</si>
  <si>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</si>
  <si>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</si>
  <si>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</si>
  <si>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</si>
  <si>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</si>
  <si>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</si>
  <si>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</si>
  <si>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</si>
  <si>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</si>
  <si>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</si>
  <si>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</si>
  <si>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</si>
  <si>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</si>
  <si>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</si>
  <si>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</si>
  <si>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</si>
  <si>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</si>
  <si>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</si>
  <si>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</si>
  <si>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</si>
  <si>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</si>
  <si>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</si>
  <si>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</si>
  <si>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</si>
  <si>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</si>
  <si>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</si>
  <si>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</si>
  <si>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</si>
  <si>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</si>
  <si>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</si>
  <si>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</si>
  <si>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</si>
  <si>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</si>
  <si>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</si>
  <si>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</si>
  <si>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</si>
  <si>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</si>
  <si>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</si>
  <si>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</si>
  <si>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</si>
  <si>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</si>
  <si>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</si>
  <si>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</si>
  <si>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</si>
  <si>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</si>
  <si>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</si>
  <si>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</si>
  <si>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</si>
  <si>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</si>
  <si>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</si>
  <si>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</si>
  <si>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</si>
  <si>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</si>
  <si>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</si>
  <si>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</si>
  <si>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</si>
  <si>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</si>
  <si>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</si>
  <si>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</si>
  <si>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</si>
  <si>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</si>
  <si>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</si>
  <si>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</si>
  <si>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</si>
  <si>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</si>
  <si>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</si>
  <si>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</si>
  <si>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</si>
  <si>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</si>
  <si>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</si>
  <si>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</si>
  <si>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</si>
  <si>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</si>
  <si>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</si>
  <si>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</si>
  <si>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</si>
  <si>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</si>
  <si>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</si>
  <si>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</si>
  <si>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</si>
  <si>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</si>
  <si>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</si>
  <si>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</si>
  <si>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</si>
  <si>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</si>
  <si>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</si>
  <si>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</si>
  <si>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</si>
  <si>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</si>
  <si>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</si>
  <si>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</si>
  <si>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</si>
  <si>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</si>
  <si>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</si>
  <si>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</si>
  <si>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</si>
  <si>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</si>
  <si>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</si>
  <si>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</si>
  <si>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</si>
  <si>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</si>
  <si>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</si>
  <si>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</si>
  <si>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</si>
  <si>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</si>
  <si>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</si>
  <si>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</si>
  <si>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</si>
  <si>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</si>
  <si>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</si>
  <si>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</si>
  <si>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</si>
  <si>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</si>
  <si>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</si>
  <si>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</si>
  <si>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</si>
  <si>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</si>
  <si>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</si>
  <si>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</si>
  <si>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</si>
  <si>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</si>
  <si>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</si>
  <si>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</si>
  <si>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</si>
  <si>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</si>
  <si>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</si>
  <si>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</si>
  <si>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</si>
  <si>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</si>
  <si>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</si>
  <si>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</si>
  <si>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</si>
  <si>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</si>
  <si>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</si>
  <si>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</si>
  <si>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</si>
  <si>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</si>
  <si>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</si>
  <si>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</si>
  <si>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</si>
  <si>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</si>
  <si>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</si>
  <si>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</si>
  <si>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</si>
  <si>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</si>
  <si>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</si>
  <si>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</si>
  <si>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</si>
  <si>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</si>
  <si>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</si>
  <si>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</si>
  <si>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</si>
  <si>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</si>
  <si>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</si>
  <si>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</si>
  <si>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</si>
  <si>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</si>
  <si>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</si>
  <si>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</si>
  <si>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</si>
  <si>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</si>
  <si>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</si>
  <si>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</si>
  <si>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</si>
  <si>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</si>
  <si>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</si>
  <si>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</si>
  <si>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</si>
  <si>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</si>
  <si>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</si>
  <si>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</si>
  <si>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</si>
  <si>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</si>
  <si>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</si>
  <si>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</si>
  <si>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</si>
  <si>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</si>
  <si>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</si>
  <si>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</si>
  <si>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</si>
  <si>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</si>
  <si>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</si>
  <si>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</si>
  <si>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</si>
  <si>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</si>
  <si>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</si>
  <si>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</si>
  <si>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</si>
  <si>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</si>
  <si>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</si>
  <si>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</si>
  <si>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</si>
  <si>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</si>
  <si>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</si>
  <si>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</si>
  <si>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</si>
  <si>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</si>
  <si>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</si>
  <si>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</si>
  <si>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</si>
  <si>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</si>
  <si>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</si>
  <si>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</si>
  <si>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</si>
  <si>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</si>
  <si>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</si>
  <si>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</si>
  <si>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</si>
  <si>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</si>
  <si>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</si>
  <si>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</si>
  <si>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</si>
  <si>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</si>
  <si>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</si>
  <si>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</si>
  <si>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</si>
  <si>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</si>
  <si>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</si>
  <si>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</si>
  <si>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</si>
  <si>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</si>
  <si>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</si>
  <si>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</si>
  <si>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</si>
  <si>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</si>
  <si>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</si>
  <si>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</si>
  <si>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</si>
  <si>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</si>
  <si>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</si>
  <si>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</si>
  <si>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</si>
  <si>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</si>
  <si>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</si>
  <si>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</si>
  <si>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</si>
  <si>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</si>
  <si>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</si>
  <si>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</si>
  <si>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</si>
  <si>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</si>
  <si>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</si>
  <si>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</si>
  <si>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</si>
  <si>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</si>
  <si>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</si>
  <si>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</si>
  <si>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</si>
  <si>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</si>
  <si>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</si>
  <si>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</si>
  <si>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</si>
  <si>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</si>
  <si>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</si>
  <si>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</si>
  <si>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</si>
  <si>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</si>
  <si>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</si>
  <si>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</si>
  <si>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</si>
  <si>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</si>
  <si>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</si>
  <si>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</si>
  <si>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</si>
  <si>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</si>
  <si>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</si>
  <si>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</si>
  <si>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</si>
  <si>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</si>
  <si>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</si>
  <si>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</si>
  <si>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</si>
  <si>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</si>
  <si>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</si>
  <si>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</si>
  <si>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</si>
  <si>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</si>
  <si>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</si>
  <si>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</si>
  <si>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</si>
  <si>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</si>
  <si>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</si>
  <si>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</si>
  <si>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</si>
  <si>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</si>
  <si>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</si>
  <si>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</si>
  <si>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</si>
  <si>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</si>
  <si>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</si>
  <si>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</si>
  <si>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</si>
  <si>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</si>
  <si>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</si>
  <si>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</si>
  <si>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</si>
  <si>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</si>
  <si>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</si>
  <si>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</si>
  <si>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</si>
  <si>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</si>
  <si>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</si>
  <si>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</si>
  <si>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</si>
  <si>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</si>
  <si>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</si>
  <si>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</si>
  <si>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</si>
  <si>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</si>
  <si>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</si>
  <si>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</si>
  <si>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</si>
  <si>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</si>
  <si>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</si>
  <si>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</si>
  <si>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</si>
  <si>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</si>
  <si>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</si>
  <si>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</si>
  <si>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</si>
  <si>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</si>
  <si>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</si>
  <si>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</si>
  <si>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</si>
  <si>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</si>
  <si>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</si>
  <si>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</si>
  <si>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</si>
  <si>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</si>
  <si>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</si>
  <si>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</si>
  <si>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</si>
  <si>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</si>
  <si>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</si>
  <si>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</si>
  <si>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</si>
  <si>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</si>
  <si>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</si>
  <si>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</si>
  <si>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</si>
  <si>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</si>
  <si>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</si>
  <si>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</si>
  <si>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</si>
  <si>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</si>
  <si>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</si>
  <si>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</si>
  <si>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</si>
  <si>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</si>
  <si>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</si>
  <si>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</si>
  <si>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</si>
  <si>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</si>
  <si>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</si>
  <si>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</si>
  <si>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</si>
  <si>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</si>
  <si>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</si>
  <si>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</si>
  <si>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</si>
  <si>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</si>
  <si>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</si>
  <si>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</si>
  <si>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</si>
  <si>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</si>
  <si>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</si>
  <si>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</si>
  <si>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</si>
  <si>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</si>
  <si>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</si>
  <si>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</si>
  <si>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</si>
  <si>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</si>
  <si>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</si>
  <si>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</si>
  <si>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</si>
  <si>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</si>
  <si>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</si>
  <si>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</si>
  <si>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</si>
  <si>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</si>
  <si>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</si>
  <si>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</si>
  <si>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</si>
  <si>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</si>
  <si>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</si>
  <si>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</si>
  <si>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</si>
  <si>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</si>
  <si>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</si>
  <si>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</si>
  <si>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</si>
  <si>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</si>
  <si>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</si>
  <si>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</si>
  <si>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</si>
  <si>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</si>
  <si>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</si>
  <si>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</si>
  <si>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</si>
  <si>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</si>
  <si>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</si>
  <si>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</si>
  <si>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</si>
  <si>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</si>
  <si>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</si>
  <si>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</si>
  <si>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</si>
  <si>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</si>
  <si>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</si>
  <si>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</si>
  <si>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</si>
  <si>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</si>
  <si>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</si>
  <si>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</si>
  <si>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</si>
  <si>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</si>
  <si>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</si>
  <si>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</si>
  <si>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</si>
  <si>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</si>
  <si>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</si>
  <si>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</si>
  <si>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</si>
  <si>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</si>
  <si>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</si>
  <si>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</si>
  <si>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</si>
  <si>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</si>
  <si>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</si>
  <si>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</si>
  <si>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</si>
  <si>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</si>
  <si>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</si>
  <si>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</si>
  <si>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</si>
  <si>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</si>
  <si>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</si>
  <si>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</si>
  <si>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</si>
  <si>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</si>
  <si>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</si>
  <si>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</si>
  <si>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</si>
  <si>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</si>
  <si>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</si>
  <si>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</si>
  <si>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</si>
  <si>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</si>
  <si>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</si>
  <si>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</si>
  <si>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</si>
  <si>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</si>
  <si>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</si>
  <si>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</si>
  <si>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</si>
  <si>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</si>
  <si>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</si>
  <si>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</si>
  <si>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</si>
  <si>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</si>
  <si>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</si>
  <si>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</si>
  <si>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</si>
  <si>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</si>
  <si>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</si>
  <si>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</si>
  <si>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</si>
  <si>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</si>
  <si>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</si>
  <si>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</si>
  <si>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</si>
  <si>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</si>
  <si>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</si>
  <si>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</si>
  <si>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</si>
  <si>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</si>
  <si>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</si>
  <si>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</si>
  <si>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</si>
  <si>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</si>
  <si>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</si>
  <si>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</si>
  <si>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</si>
  <si>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</si>
  <si>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</si>
  <si>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</si>
  <si>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</si>
  <si>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</si>
  <si>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</si>
  <si>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</si>
  <si>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</si>
  <si>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</si>
  <si>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</si>
  <si>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</si>
  <si>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</si>
  <si>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</si>
  <si>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</si>
  <si>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</si>
  <si>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</si>
  <si>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</si>
  <si>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</si>
  <si>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</si>
  <si>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</si>
  <si>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</si>
  <si>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</si>
  <si>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</si>
  <si>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</si>
  <si>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</si>
  <si>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</si>
  <si>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</si>
  <si>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</si>
  <si>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</si>
  <si>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</si>
  <si>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</si>
  <si>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</si>
  <si>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</si>
  <si>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</si>
  <si>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</si>
  <si>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</si>
  <si>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</si>
  <si>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</si>
  <si>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</si>
  <si>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</si>
  <si>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</si>
  <si>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</si>
  <si>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</si>
  <si>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</si>
  <si>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</si>
  <si>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</si>
  <si>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</si>
  <si>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</si>
  <si>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</si>
  <si>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</si>
  <si>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</si>
  <si>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</si>
  <si>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</si>
  <si>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</si>
  <si>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</si>
  <si>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</si>
  <si>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</si>
  <si>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</si>
  <si>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</si>
  <si>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</si>
  <si>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</si>
  <si>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</si>
  <si>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</si>
  <si>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</si>
  <si>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</si>
  <si>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</si>
  <si>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</si>
  <si>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</si>
  <si>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</si>
  <si>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</si>
  <si>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</si>
  <si>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</si>
  <si>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</si>
  <si>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</si>
  <si>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</si>
  <si>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</si>
  <si>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</si>
  <si>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</si>
  <si>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</si>
  <si>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</si>
  <si>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</si>
  <si>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</si>
  <si>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</si>
  <si>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</si>
  <si>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</si>
  <si>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</si>
  <si>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</si>
  <si>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</si>
  <si>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</si>
  <si>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</si>
  <si>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</si>
  <si>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</si>
  <si>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</si>
  <si>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</si>
  <si>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</si>
  <si>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</si>
  <si>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</si>
  <si>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</si>
  <si>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</si>
  <si>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</si>
  <si>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</si>
  <si>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</si>
  <si>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</si>
  <si>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</si>
  <si>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</si>
  <si>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</si>
  <si>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</si>
  <si>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</si>
  <si>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</si>
  <si>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</si>
  <si>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</si>
  <si>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</si>
  <si>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</si>
  <si>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</si>
  <si>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</si>
  <si>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</si>
  <si>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</si>
  <si>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</si>
  <si>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</si>
  <si>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</si>
  <si>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</si>
  <si>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</si>
  <si>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</si>
  <si>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</si>
  <si>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</si>
  <si>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</si>
  <si>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</si>
  <si>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</si>
  <si>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</si>
  <si>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</si>
  <si>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</si>
  <si>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</si>
  <si>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</si>
  <si>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</si>
  <si>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</si>
  <si>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</si>
  <si>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</si>
  <si>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</si>
  <si>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</si>
  <si>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</si>
  <si>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</si>
  <si>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</si>
  <si>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</si>
  <si>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</si>
  <si>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</si>
  <si>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</si>
  <si>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</si>
  <si>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</si>
  <si>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</si>
  <si>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</si>
  <si>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</si>
  <si>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</si>
  <si>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</si>
  <si>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</si>
  <si>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</si>
  <si>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</si>
  <si>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</si>
  <si>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</si>
  <si>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</si>
  <si>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</si>
  <si>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</si>
  <si>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</si>
  <si>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</si>
  <si>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</si>
  <si>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</si>
  <si>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</si>
  <si>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</si>
  <si>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</si>
  <si>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</si>
  <si>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</si>
  <si>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</si>
  <si>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</si>
  <si>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</si>
  <si>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</si>
  <si>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</si>
  <si>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</si>
  <si>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</si>
  <si>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</si>
  <si>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</si>
  <si>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</si>
  <si>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</si>
  <si>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</si>
  <si>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</si>
  <si>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</si>
  <si>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</si>
  <si>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</si>
  <si>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</si>
  <si>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</si>
  <si>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</si>
  <si>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</si>
  <si>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</si>
  <si>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</si>
  <si>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</si>
  <si>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</si>
  <si>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</si>
  <si>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</si>
  <si>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</si>
  <si>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</si>
  <si>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</si>
  <si>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</si>
  <si>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</si>
  <si>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</si>
  <si>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</si>
  <si>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</si>
  <si>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</si>
  <si>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</si>
  <si>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</si>
  <si>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</si>
  <si>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</si>
  <si>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</si>
  <si>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</si>
  <si>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</si>
  <si>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</si>
  <si>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</si>
  <si>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</si>
  <si>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</si>
  <si>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</si>
  <si>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</si>
  <si>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</si>
  <si>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</si>
  <si>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</si>
  <si>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</si>
  <si>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</si>
  <si>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</si>
  <si>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</si>
  <si>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</si>
  <si>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</si>
  <si>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</si>
  <si>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</si>
  <si>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</si>
  <si>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</si>
  <si>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</si>
  <si>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</si>
  <si>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</si>
  <si>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</si>
  <si>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</si>
  <si>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</si>
  <si>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</si>
  <si>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</si>
  <si>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</si>
  <si>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</si>
  <si>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</si>
  <si>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</si>
  <si>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</si>
  <si>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</si>
  <si>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</si>
  <si>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</si>
  <si>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</si>
  <si>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</si>
  <si>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</si>
  <si>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</si>
  <si>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</si>
  <si>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</si>
  <si>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</si>
  <si>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</si>
  <si>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</si>
  <si>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</si>
  <si>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</si>
  <si>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</si>
  <si>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</si>
  <si>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</si>
  <si>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</si>
  <si>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</si>
  <si>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</si>
  <si>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</si>
  <si>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</si>
  <si>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</si>
  <si>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</si>
  <si>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</si>
  <si>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</si>
  <si>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</si>
  <si>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</si>
  <si>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</si>
  <si>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</si>
  <si>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</si>
  <si>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</si>
  <si>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</si>
  <si>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</si>
  <si>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</si>
  <si>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</si>
  <si>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</si>
  <si>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</si>
  <si>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</si>
  <si>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</si>
  <si>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</si>
  <si>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</si>
  <si>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</si>
  <si>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</si>
  <si>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</si>
  <si>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</si>
  <si>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</si>
  <si>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</si>
  <si>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</si>
  <si>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</si>
  <si>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</si>
  <si>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</si>
  <si>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</si>
  <si>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</si>
  <si>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</si>
  <si>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</si>
  <si>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</si>
  <si>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</si>
  <si>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</si>
  <si>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</si>
  <si>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</si>
  <si>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</si>
  <si>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</si>
  <si>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</si>
  <si>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</si>
  <si>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</si>
  <si>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</si>
  <si>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</si>
  <si>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</si>
  <si>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</si>
  <si>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</si>
  <si>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</si>
  <si>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</si>
  <si>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</si>
  <si>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</si>
  <si>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</si>
  <si>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</si>
  <si>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</si>
  <si>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</si>
  <si>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</si>
  <si>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</si>
  <si>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</si>
  <si>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</si>
  <si>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</si>
  <si>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</si>
  <si>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</si>
  <si>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</si>
  <si>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</si>
  <si>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</si>
  <si>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</si>
  <si>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</si>
  <si>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</si>
  <si>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</si>
  <si>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</si>
  <si>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</si>
  <si>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</si>
  <si>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</si>
  <si>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</si>
  <si>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</si>
  <si>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</si>
  <si>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</si>
  <si>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</si>
  <si>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</si>
  <si>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</si>
  <si>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</si>
  <si>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</si>
  <si>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</si>
  <si>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</si>
  <si>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</si>
  <si>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</si>
  <si>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</si>
  <si>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</si>
  <si>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</si>
  <si>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</si>
  <si>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</si>
  <si>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</si>
  <si>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</si>
  <si>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</si>
  <si>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</si>
  <si>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</si>
  <si>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</si>
  <si>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</si>
  <si>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</si>
  <si>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</si>
  <si>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</si>
  <si>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</si>
  <si>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</si>
  <si>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</si>
  <si>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</si>
  <si>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</si>
  <si>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</si>
  <si>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</si>
  <si>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</si>
  <si>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</si>
  <si>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</si>
  <si>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</si>
  <si>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</si>
  <si>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</si>
  <si>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</si>
  <si>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</si>
  <si>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</si>
  <si>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</si>
  <si>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</si>
  <si>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</si>
  <si>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</si>
  <si>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</si>
  <si>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</si>
  <si>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</si>
  <si>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</si>
  <si>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</si>
  <si>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</si>
  <si>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</si>
  <si>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</si>
  <si>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</si>
  <si>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</si>
  <si>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</si>
  <si>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</si>
  <si>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</si>
  <si>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</si>
  <si>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</si>
  <si>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</si>
  <si>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</si>
  <si>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</si>
  <si>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</si>
  <si>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</si>
  <si>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</si>
  <si>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</si>
  <si>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</si>
  <si>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</si>
  <si>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</si>
  <si>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</si>
  <si>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</si>
  <si>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</si>
  <si>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</si>
  <si>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</si>
  <si>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</si>
  <si>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</si>
  <si>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</si>
  <si>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</si>
  <si>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</si>
  <si>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</si>
  <si>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</si>
  <si>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</si>
  <si>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</si>
  <si>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</si>
  <si>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</si>
  <si>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</si>
  <si>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</si>
  <si>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</si>
  <si>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</si>
  <si>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</si>
  <si>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</si>
  <si>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</si>
  <si>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</si>
  <si>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</si>
  <si>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</si>
  <si>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</si>
  <si>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</si>
  <si>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</si>
  <si>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</si>
  <si>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</si>
  <si>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</si>
  <si>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</si>
  <si>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</si>
  <si>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</si>
  <si>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</si>
  <si>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</si>
  <si>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</si>
  <si>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</si>
  <si>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</si>
  <si>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</si>
  <si>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</si>
  <si>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</si>
  <si>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</si>
  <si>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</si>
  <si>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</si>
  <si>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</si>
  <si>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</si>
  <si>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</si>
  <si>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</si>
  <si>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</si>
  <si>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</si>
  <si>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</si>
  <si>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</si>
  <si>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</si>
  <si>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</si>
  <si>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</si>
  <si>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</si>
  <si>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</si>
  <si>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</si>
  <si>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</si>
  <si>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</si>
  <si>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</si>
  <si>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</si>
  <si>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</si>
  <si>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</si>
  <si>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</si>
  <si>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</si>
  <si>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</si>
  <si>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</si>
  <si>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</si>
  <si>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</si>
  <si>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</si>
  <si>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</si>
  <si>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</si>
  <si>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</si>
  <si>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</si>
  <si>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</si>
  <si>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</si>
  <si>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</si>
  <si>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</si>
  <si>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</si>
  <si>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</si>
  <si>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</si>
  <si>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</si>
  <si>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</si>
  <si>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</si>
  <si>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</si>
  <si>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</si>
  <si>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</si>
  <si>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</si>
  <si>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</si>
  <si>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</si>
  <si>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</si>
  <si>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</si>
  <si>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</si>
  <si>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</si>
  <si>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</si>
  <si>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</si>
  <si>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</si>
  <si>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</si>
  <si>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</si>
  <si>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</si>
  <si>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</si>
  <si>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</si>
  <si>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</si>
  <si>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</si>
  <si>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</si>
  <si>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</si>
  <si>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</si>
  <si>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</si>
  <si>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</si>
  <si>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</si>
  <si>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</si>
  <si>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</si>
  <si>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</si>
  <si>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</si>
  <si>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</si>
  <si>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</si>
  <si>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</si>
  <si>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</si>
  <si>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</si>
  <si>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</si>
  <si>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</si>
  <si>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</si>
  <si>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</si>
  <si>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</si>
  <si>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</si>
  <si>
    <t>Poly Fighter</t>
  </si>
  <si>
    <t>poly-fighter</t>
  </si>
  <si>
    <t>https://store.steampowered.com/app/3977340/Poly_Fighter/</t>
  </si>
  <si>
    <t>https://www.youtube.com/watch?v=ni91J3g5gg8</t>
  </si>
  <si>
    <t>slay_the_spire---poly_fighter</t>
  </si>
  <si>
    <t>Roguefort</t>
  </si>
  <si>
    <t>roguefort</t>
  </si>
  <si>
    <t>https://store.steampowered.com/app/4274730/Roguefort</t>
  </si>
  <si>
    <t>https://playroguefort.com/</t>
  </si>
  <si>
    <t>caves_of_qud-dwarf_fortress---roguefort</t>
  </si>
  <si>
    <t>https://www.reddit.com/r/cavesofqud/comments/1rkl6fb/roguefort_v021_is_now_out_thanks_to_you_all/</t>
  </si>
  <si>
    <t>unreal_world---roguefort</t>
  </si>
  <si>
    <t>The Binding of Isaac; The Binding of Isaac: Rebirth</t>
  </si>
  <si>
    <t>Steam Sale</t>
  </si>
  <si>
    <t>shop_discount: 50</t>
  </si>
  <si>
    <t>sale</t>
  </si>
  <si>
    <t>SteamSale</t>
  </si>
  <si>
    <t>Pool</t>
  </si>
  <si>
    <t>Loot Kinds</t>
  </si>
  <si>
    <t>Currency</t>
  </si>
  <si>
    <t>Sale</t>
  </si>
  <si>
    <t>Item Slots</t>
  </si>
  <si>
    <t>Loot Slots</t>
  </si>
  <si>
    <t>Loot Tag</t>
  </si>
  <si>
    <t>Pack Slots</t>
  </si>
  <si>
    <t>steal 3, beaten_sale 20</t>
  </si>
  <si>
    <t>Jimbo</t>
  </si>
  <si>
    <t>card</t>
  </si>
  <si>
    <t>Shopkeeper(Isaac)</t>
  </si>
  <si>
    <t>bombable, donation_shelf</t>
  </si>
  <si>
    <t>ShopkeeperFurcifer</t>
  </si>
  <si>
    <t>10% half</t>
  </si>
  <si>
    <t>gold_reroll</t>
  </si>
  <si>
    <t>Shopkeeper Furcifer</t>
  </si>
  <si>
    <t>Shopkeeper (Isaac)</t>
  </si>
  <si>
    <t>ironclad</t>
  </si>
  <si>
    <t>defect</t>
  </si>
  <si>
    <t>Slay_The_Spire_Ironclad_Common</t>
  </si>
  <si>
    <t>Slay_The_Spire_Ironclad_Uncommon</t>
  </si>
  <si>
    <t>Destroy all other loot in this row and Gain +2 Temporary Shield for each loot destroyed</t>
  </si>
  <si>
    <t>Shrug it Off</t>
  </si>
  <si>
    <t>Apply Stun 1 to each enemy in a row</t>
  </si>
  <si>
    <t>Destroy all other loot in this row and Apply Stun 1 to an Enemy for each loot destroyed</t>
  </si>
  <si>
    <t>Apply Stun 1 to an Enemy and Gain +1 Random Card</t>
  </si>
  <si>
    <t>Gain +1 Temporary Shield and +1 Random Card</t>
  </si>
  <si>
    <t>Slay_The_Spire_Ironclad_Rare</t>
  </si>
  <si>
    <t>Apply 1 Stun to all Enemies and Gain +1 Health for Each Enemy Hit</t>
  </si>
  <si>
    <t>Put a destroyed Loot back into your inventory</t>
  </si>
  <si>
    <t>C:\Users\Owner\Documents\Roguelike Roguelike\Roguelikes\SULFUR.url</t>
  </si>
  <si>
    <t>https://store.steampowered.com/app/2124120/SULFUR/</t>
  </si>
  <si>
    <t>C:\Users\Owner\Documents\Roguelike Roguelike\Roguelikes\Shattered Pixel Dungeon.url</t>
  </si>
  <si>
    <t>https://store.steampowered.com/app/1769170/Shattered_Pixel_Dungeon/</t>
  </si>
  <si>
    <t>ironclad, attack</t>
  </si>
  <si>
    <t>silent</t>
  </si>
  <si>
    <t>Whenever you use a Card, Gain +1 Temporary Shield</t>
  </si>
  <si>
    <t>Slay_The_Spire_Silent_Rare</t>
  </si>
  <si>
    <t>Slay_The_Spire_Silent_Uncommon</t>
  </si>
  <si>
    <t>Slay_The_Spire_Silent_Common</t>
  </si>
  <si>
    <t>silent, attack</t>
  </si>
  <si>
    <t>Bullseye</t>
  </si>
  <si>
    <t>Apply 1 Stun and 1 Marked to an Enemy</t>
  </si>
  <si>
    <t>defect, attack</t>
  </si>
  <si>
    <t>Slay_The_Spire_Defect_Uncommon</t>
  </si>
  <si>
    <t>Slay_The_Spire_Defect_Common</t>
  </si>
  <si>
    <t>https://playroguefort.com/faq/</t>
  </si>
  <si>
    <t>rift_wizard---roguefort</t>
  </si>
  <si>
    <t>Shop prices are 50% off</t>
  </si>
  <si>
    <t>card_used: gain_stat shields 1</t>
  </si>
  <si>
    <t>Lose 2 Health and Give 4 Charges to a Chargeable Item or Loot</t>
  </si>
  <si>
    <t>lose_hp 2; charge_pick 4</t>
  </si>
  <si>
    <t>stun 1; apply_status marked 1</t>
  </si>
  <si>
    <t>stun 1 area=row</t>
  </si>
  <si>
    <t>exhume</t>
  </si>
  <si>
    <t>destroy_row; stun 1 per=destroyed</t>
  </si>
  <si>
    <t>Apply Stun 1 for each other Card used during this game</t>
  </si>
  <si>
    <t>stun 1 per=cards_used</t>
  </si>
  <si>
    <t>Lose 6 Health, Give 4 Charges to a Chargeable Item or Loot, and Gain +3 Random Cards</t>
  </si>
  <si>
    <t>lose_hp 6; charge_pick 4; gain_loot card 3</t>
  </si>
  <si>
    <t>stun 1; gain_loot card 1</t>
  </si>
  <si>
    <t>Destroy 2 Loot and Gain +2 Random Cards</t>
  </si>
  <si>
    <t>destroy_pick 2; gain_loot card 2</t>
  </si>
  <si>
    <t>stun 1 area=board; gain_hp 1 per=hit</t>
  </si>
  <si>
    <t>destroy_row; gain_stat shields 2 per=destroyed</t>
  </si>
  <si>
    <t>gain_stat shields 1; gain_loot card 1</t>
  </si>
  <si>
    <t>Gain +1 Temporary Shield for each other Card used this game</t>
  </si>
  <si>
    <t>gain_stat shields 1 per=cards_used</t>
  </si>
  <si>
    <t>Once per game, Gain +2 Gold when destroying a card</t>
  </si>
  <si>
    <t>C:\Users\Owner\Documents\Roguelike Roguelike\Roguelikes\Worlds Upon The Wind.url</t>
  </si>
  <si>
    <t>Gain +1 Random Potion and Identify it</t>
  </si>
  <si>
    <t>Apply Stun 1 to all Enemies</t>
  </si>
  <si>
    <t>Gecko Gi</t>
  </si>
  <si>
    <t>Burn does not deal damage to the Player</t>
  </si>
  <si>
    <t>wearable, torso</t>
  </si>
  <si>
    <t>GeckoGi</t>
  </si>
  <si>
    <t>harmless_status burn</t>
  </si>
  <si>
    <t>item_used: apply_status stun 1 target=all</t>
  </si>
  <si>
    <t>gain_loot potion 1 identify</t>
  </si>
  <si>
    <t>Cursemark</t>
  </si>
  <si>
    <t>cursemark</t>
  </si>
  <si>
    <t>https://store.steampowered.com/app/3219180/Cursemark/</t>
  </si>
  <si>
    <t>https://www.gamespress.com/it/Cursemark-Demo-Now-Available</t>
  </si>
  <si>
    <t>hades-diablo---cursemark</t>
  </si>
  <si>
    <t>Nullpoint Protocol</t>
  </si>
  <si>
    <t>nullpoint-protocol</t>
  </si>
  <si>
    <t>https://store.steampowered.com/app/3520420/Nullpoint_Protocol/</t>
  </si>
  <si>
    <t>https://steamcommunity.com/games/3520420/announcements/detail/496091347752584206</t>
  </si>
  <si>
    <t>rabbit_and_steel---nullpoint_protocol</t>
  </si>
  <si>
    <t>RentPoly</t>
  </si>
  <si>
    <t>Spell Disk</t>
  </si>
  <si>
    <t>spell-disk</t>
  </si>
  <si>
    <t>rentpoly</t>
  </si>
  <si>
    <t>https://store.steampowered.com/app/4236430/RentPoly/</t>
  </si>
  <si>
    <t>https://store.steampowered.com/app/2292060/Spell_Disk/</t>
  </si>
  <si>
    <t>balatro---rentpoly</t>
  </si>
  <si>
    <t>spell_disk---rentpoly</t>
  </si>
  <si>
    <t>https://www.gamespress.com/it/RENTPOLY-New-Indie-Roguelike-Board-Game-in-Development-from-Sunpeak-Ga</t>
  </si>
  <si>
    <t>Enter the Chronosphere</t>
  </si>
  <si>
    <t>https://store.steampowered.com/app/1969810/Enter_the_Chronosphere/</t>
  </si>
  <si>
    <t>enter-the-chronosphere</t>
  </si>
  <si>
    <t>https://x.com/EffortStarGames/status/1788742633642418421</t>
  </si>
  <si>
    <t>hades-nethack---enter_the_chronosphere</t>
  </si>
  <si>
    <t>Infinity Sweeper</t>
  </si>
  <si>
    <t>infinity-sweeper</t>
  </si>
  <si>
    <t>https://store.steampowered.com/app/3161400/Infinity_Sweeper/</t>
  </si>
  <si>
    <t>I.Rule</t>
  </si>
  <si>
    <t>i-rule</t>
  </si>
  <si>
    <t>C:\Users\Owner\Documents\Roguelike Roguelike\Roguelikes\IRULE.lnk</t>
  </si>
  <si>
    <t>https://doctorhummer.itch.io/irule</t>
  </si>
  <si>
    <t>the_binding_of_isaac_rebirth---i_rule</t>
  </si>
  <si>
    <t>Chained Beasts</t>
  </si>
  <si>
    <t>chained-beasts</t>
  </si>
  <si>
    <t>https://store.steampowered.com/app/3569420/Chained_Beasts/</t>
  </si>
  <si>
    <t>Bravery and Greed</t>
  </si>
  <si>
    <t>bravery-and-greed</t>
  </si>
  <si>
    <t>https://store.steampowered.com/app/943370/Bravery_and_Greed/</t>
  </si>
  <si>
    <t>risk_of_rain---bravery_and_greed</t>
  </si>
  <si>
    <t>C:\Users\Owner\Documents\Roguelike Roguelike\Roguelikes\Bravery and Greed.url</t>
  </si>
  <si>
    <t>Rogue Waters</t>
  </si>
  <si>
    <t>rogue-waters</t>
  </si>
  <si>
    <t>https://store.steampowered.com/app/1691190/Rogue_Waters/</t>
  </si>
  <si>
    <t>C:\Users\Owner\Documents\Roguelike Roguelike\Roguelikes\Rogue Waters.url</t>
  </si>
  <si>
    <t>Tales &amp; Tactics</t>
  </si>
  <si>
    <t>tales-tactics</t>
  </si>
  <si>
    <t>https://store.steampowered.com/app/1652250/Tales_Tactics/</t>
  </si>
  <si>
    <t>C:\Users\Owner\Documents\Roguelike Roguelike\Roguelikes\Tales And Tactics.url</t>
  </si>
  <si>
    <t>Transcendence</t>
  </si>
  <si>
    <t>transcendence</t>
  </si>
  <si>
    <t>https://transarchive.kronosaur.com/design/WhatisTranscendence.html</t>
  </si>
  <si>
    <t>nethack---transcendence</t>
  </si>
  <si>
    <t>https://store.steampowered.com/app/364510/Transcendence/</t>
  </si>
  <si>
    <t>C:\Users\Owner\Documents\Roguelike Roguelike\Roguelikes\Transcendence.url</t>
  </si>
  <si>
    <t>Samurai Bringer</t>
  </si>
  <si>
    <t>samurai-bringer</t>
  </si>
  <si>
    <t>https://store.steampowered.com/app/1851280/Samurai_Bringer/</t>
  </si>
  <si>
    <t>Metal Bringer</t>
  </si>
  <si>
    <t>metal-bringer</t>
  </si>
  <si>
    <t>https://store.steampowered.com/app/2334170/Metal_Bringer/</t>
  </si>
  <si>
    <t>samurai_bringer---metal_bringer</t>
  </si>
  <si>
    <t>Touhou Hero of Ice Fairy</t>
  </si>
  <si>
    <t>touhou-hero-of-ice-fairy</t>
  </si>
  <si>
    <t>https://store.steampowered.com/app/1955830/Touhou_Hero_of_Ice_Fairy/</t>
  </si>
  <si>
    <t>Rogue Monster Rush</t>
  </si>
  <si>
    <t>rogue-monster-rush</t>
  </si>
  <si>
    <t>https://store.steampowered.com/app/971220/Rogue_Monster_Rush/</t>
  </si>
  <si>
    <t>necropolis</t>
  </si>
  <si>
    <t>https://store.steampowered.com/app/384490/NECROPOLIS_BRUTAL_EDITION/</t>
  </si>
  <si>
    <t>https://gamingbolt.com/necropolis-interview-spelunky-meets-dark-souls</t>
  </si>
  <si>
    <t>spelunky_classic---necropolis</t>
  </si>
  <si>
    <t>RogueDiceR</t>
  </si>
  <si>
    <t>roguedicer</t>
  </si>
  <si>
    <t>https://store.steampowered.com/app/3636060/RogueDiceR/</t>
  </si>
  <si>
    <t>slay_the_spire---roguedicer</t>
  </si>
  <si>
    <t>Bloodletter</t>
  </si>
  <si>
    <t>bloodletter</t>
  </si>
  <si>
    <t>https://store.steampowered.com/app/3493400/BLOODLETTER/</t>
  </si>
  <si>
    <t>Uncle Chop's Rocket Shop</t>
  </si>
  <si>
    <t>uncle-chop-s-rocket-shop</t>
  </si>
  <si>
    <t>https://store.steampowered.com/app/1849790/Uncle_Chops_Rocket_Shop/</t>
  </si>
  <si>
    <t>Thysiastery</t>
  </si>
  <si>
    <t>thysiastery</t>
  </si>
  <si>
    <t>https://store.steampowered.com/app/3140180/THYSIASTERY/</t>
  </si>
  <si>
    <t>Grail</t>
  </si>
  <si>
    <t>grail</t>
  </si>
  <si>
    <t>https://store.steampowered.com/app/3597200/Grail/</t>
  </si>
  <si>
    <t>The Land Beneath Us</t>
  </si>
  <si>
    <t>the-land-beneath-us</t>
  </si>
  <si>
    <t>https://store.steampowered.com/app/2131010/The_Land_Beneath_Us/</t>
  </si>
  <si>
    <t>crypt_of_the_necrodancer---the_land_beneath_us</t>
  </si>
  <si>
    <t>Roundguard</t>
  </si>
  <si>
    <t>roundguard</t>
  </si>
  <si>
    <t>https://store.steampowered.com/app/848030/Roundguard/</t>
  </si>
  <si>
    <t>slay_the_spire---roundguard</t>
  </si>
  <si>
    <t>https://www.shacknews.com/article/117995/roundguard-on-apple-arcade-game-designer-andrea-roberts-interview</t>
  </si>
  <si>
    <t>Hell Deck</t>
  </si>
  <si>
    <t>hell-deck</t>
  </si>
  <si>
    <t>https://store.steampowered.com/app/4843210/Hell_Deck/</t>
  </si>
  <si>
    <t>C:\Users\Owner\Documents\Roguelike Roguelike\Roguelikes\Hell Deck.url</t>
  </si>
  <si>
    <t>C:\Users\Owner\Documents\Roguelike Roguelike\Roguelikes\The Land Beneath Us.url</t>
  </si>
  <si>
    <t>C:\Users\Owner\Documents\Roguelike Roguelike\Roguelikes\Roundguard.url</t>
  </si>
  <si>
    <t>https://www.youtube.com/watch?v=bexVkGq9Z9w</t>
  </si>
  <si>
    <t>Kinny and the Cosmic Cauldron</t>
  </si>
  <si>
    <t>kinny-and-the-cosmic-cauldron</t>
  </si>
  <si>
    <t>https://store.steampowered.com/app/3330210/Kinny_and_the_Cosmic_Cauldron/</t>
  </si>
  <si>
    <t>luck_be_a_landlord-slay_the_spire---kinny_and_the_cosmic_cauldron</t>
  </si>
  <si>
    <t>teamfight_tactics---tales_tactics</t>
  </si>
  <si>
    <t>On the map</t>
  </si>
  <si>
    <t>Game to buy</t>
  </si>
  <si>
    <t>Owned games it joins</t>
  </si>
  <si>
    <t>Hub on the map</t>
  </si>
  <si>
    <t>Map degree</t>
  </si>
  <si>
    <t>Over the owned games, but still counting their links to games you don't own</t>
  </si>
  <si>
    <t>No connection at all; only a rift or Transmute ever puts one in a run</t>
  </si>
  <si>
    <t>Games on the map</t>
  </si>
  <si>
    <t>Owned games in the main group: every game a default run's routes can reach</t>
  </si>
  <si>
    <t>Owned, off the map</t>
  </si>
  <si>
    <t>Owned games no route reaches (islands and loners). Transmute's pool</t>
  </si>
  <si>
    <t>Rift pool</t>
  </si>
  <si>
    <t>Owned games with no owned connection at all: what a rift can pull onto the map</t>
  </si>
  <si>
    <t>Connections on the map</t>
  </si>
  <si>
    <t>Influences with both ends on the map: the roads a run can walk</t>
  </si>
  <si>
    <t>Share of connections on the map</t>
  </si>
  <si>
    <t>The rest touch a game you don't own, or an island</t>
  </si>
  <si>
    <t>Average degree on the map</t>
  </si>
  <si>
    <t>Roads out of a map game, counting only roads to other map games — what a player on the map sees</t>
  </si>
  <si>
    <t>Median degree on the map</t>
  </si>
  <si>
    <t>Half of the map's games have this many roads or fewer</t>
  </si>
  <si>
    <t>Largest hub on the map</t>
  </si>
  <si>
    <t>The most roads out of any one map game (see the table under AH)</t>
  </si>
  <si>
    <t>Dead ends on the map</t>
  </si>
  <si>
    <t>One road in and out. Two off the same hub are where a rift usually goes</t>
  </si>
  <si>
    <t>Dead-end share on the map</t>
  </si>
  <si>
    <t>How much of the map is a cul-de-sac</t>
  </si>
  <si>
    <t>Unowned games touching the map</t>
  </si>
  <si>
    <t>Games you don't own with a connection to one you do (best buys under AD)</t>
  </si>
  <si>
    <t>Cross-genre connections</t>
  </si>
  <si>
    <t>Influences that cross from one genre to another</t>
  </si>
  <si>
    <t>Influencer row</t>
  </si>
  <si>
    <t>Influencee row</t>
  </si>
  <si>
    <t>Influencer owned</t>
  </si>
  <si>
    <t>Influencee owned</t>
  </si>
  <si>
    <t>Both owned</t>
  </si>
  <si>
    <t>Cross-genre</t>
  </si>
  <si>
    <t>Island pair</t>
  </si>
  <si>
    <t>Owned neighbours</t>
  </si>
  <si>
    <t>On map</t>
  </si>
  <si>
    <t>Map rank key</t>
  </si>
  <si>
    <t>Buy rank key</t>
  </si>
  <si>
    <t>Steam page</t>
  </si>
  <si>
    <t>Poop</t>
  </si>
  <si>
    <t>On Destruction</t>
  </si>
  <si>
    <t>50% Random Loot, 50% Random fly tagged Enemy</t>
  </si>
  <si>
    <t>Golden Poop</t>
  </si>
  <si>
    <t>Will block the enemy's path and can be damaged by both player and enemy. May drop loot or spawn an Enemy</t>
  </si>
  <si>
    <t>Will block the enemy's path and can be damaged by both player and enemy. May drop gold or Counterfeit Penny</t>
  </si>
  <si>
    <t>50% 2 Gold, 30% 3 Gold, 10% 4 Gold, 5% 5 Gold, 5% Counterfeit Penny</t>
  </si>
  <si>
    <t>GoldenPoop</t>
  </si>
  <si>
    <t>Will block the enemy's path and can be damaged by both player and enemy. Heals the Player when destroyed</t>
  </si>
  <si>
    <t>Gain +3 Health</t>
  </si>
  <si>
    <t>RainbowPoop</t>
  </si>
  <si>
    <t>Rainbow Poop</t>
  </si>
  <si>
    <t>BurningBasement</t>
  </si>
  <si>
    <t>Column3</t>
  </si>
  <si>
    <t>Tag Type</t>
  </si>
  <si>
    <t>Tag % Up</t>
  </si>
  <si>
    <t>TheVoid</t>
  </si>
  <si>
    <t>1 Random Game in the Game Choice Select will be a Random Game Rift</t>
  </si>
  <si>
    <t>god, holy</t>
  </si>
  <si>
    <t>When entered, spawn 2 random poop tagged objects on random tiles. There is an 80% chance it is the normal Poop.</t>
  </si>
  <si>
    <t>The Chest</t>
  </si>
  <si>
    <t>TheChest</t>
  </si>
  <si>
    <t>Dark Room</t>
  </si>
  <si>
    <t>DarkRoom</t>
  </si>
  <si>
    <t>Damage taken here is doubled. When entered, Use a key to Gain +1 Small Chest up to 4 times</t>
  </si>
  <si>
    <t>Damage taken here is doubled. When entered, Lose 2 Max Health to Gain +1 Devilish Small Chest up to 4 times</t>
  </si>
  <si>
    <t>The Hive</t>
  </si>
  <si>
    <t>When entered, spawn 2 random bug tagged Enemies</t>
  </si>
  <si>
    <t>When entered, spawn 1 random fire tagged Enemy and 2 fire tiles on random tiles</t>
  </si>
  <si>
    <t>TheHive</t>
  </si>
  <si>
    <t>arrive: spawn_enemy fire 1; place_tile fire 2</t>
  </si>
  <si>
    <t>arrive: place_unit poop 2 favour=poop:80</t>
  </si>
  <si>
    <t>poop, stinky</t>
  </si>
  <si>
    <t>arrive: spawn_enemy bug 2</t>
  </si>
  <si>
    <t>while: damage_taken_mult 2; action 4: lose_max_hp 2 =&gt; gain_chest small devilish</t>
  </si>
  <si>
    <t>while: damage_taken_mult 2; action 4: spend keys 1 =&gt; gain_chest small</t>
  </si>
  <si>
    <t>while: offering_rift 1</t>
  </si>
  <si>
    <t>block</t>
  </si>
  <si>
    <t>tool, mining</t>
  </si>
  <si>
    <t>cat, spider, mining</t>
  </si>
  <si>
    <t>When entered, spawn 2 Random spider tagged Enemies and 3 web tiles on random tiles</t>
  </si>
  <si>
    <t>alien, space</t>
  </si>
  <si>
    <t>TheMoon</t>
  </si>
  <si>
    <t xml:space="preserve">When entered, spawn 1 random alien tagged Enemy. Push effects are tripled. </t>
  </si>
  <si>
    <t>C:\Users\Owner\Documents\Roguelike Roguelike\Roguelikes\ROGUE-FP.url</t>
  </si>
  <si>
    <t>https://store.steampowered.com/app/2343160/ROGUEFP/</t>
  </si>
  <si>
    <t>C:\Users\Owner\Documents\Roguelike Roguelike\Roguelikes\Rungore.url</t>
  </si>
  <si>
    <t>On Destruction Effect</t>
  </si>
  <si>
    <t>Shrink something</t>
  </si>
  <si>
    <t>On Death, Splits into X number of Y type Enemies that don't have Split</t>
  </si>
  <si>
    <t>lose_gold 2; spawn_object tag=arcade 2-3</t>
  </si>
  <si>
    <t>gold &gt;=6</t>
  </si>
  <si>
    <t>gold&gt;=4 and potions&gt;=1 and relics&gt;=1</t>
  </si>
  <si>
    <t>Give 4 Gold</t>
  </si>
  <si>
    <t>needs gold 4; lose_gold 4; gain_random_item 1</t>
  </si>
  <si>
    <t>gold&gt;=6</t>
  </si>
  <si>
    <t>needs gold 2; lose_gold 2; gain_potion 1</t>
  </si>
  <si>
    <t>needs gold 4; lose_gold 4; gain_potion 2</t>
  </si>
  <si>
    <t>needs gold 6; lose_gold 6; gain_potion 3</t>
  </si>
  <si>
    <t>gold&gt;=4</t>
  </si>
  <si>
    <t>gold &gt;=2</t>
  </si>
  <si>
    <t>lose_gold 2; gain_loot 2</t>
  </si>
  <si>
    <t>50% loot, 50% spawn_enemy fly</t>
  </si>
  <si>
    <t>50% gold 2, 30% gold 3, 10% gold 4, 5% gold 5, 5% give counterfeit_penny</t>
  </si>
  <si>
    <t>heal 3</t>
  </si>
  <si>
    <t>Abyssus (Original Game Soundtrack)</t>
  </si>
  <si>
    <t>Abyssus/01. Abyssus.mp3</t>
  </si>
  <si>
    <t>Expedition's Camp</t>
  </si>
  <si>
    <t>Abyssus/02. Expedition's Camp.mp3</t>
  </si>
  <si>
    <t>Abandoned Temple</t>
  </si>
  <si>
    <t>Abyssus/03. Abandoned Temple.mp3</t>
  </si>
  <si>
    <t>Golemancer</t>
  </si>
  <si>
    <t>Abyssus/04. Golemancer.mp3</t>
  </si>
  <si>
    <t>Royal Gardens</t>
  </si>
  <si>
    <t>Abyssus/05. Royal Gardens.mp3</t>
  </si>
  <si>
    <t>General Kri'su</t>
  </si>
  <si>
    <t>Abyssus/06. General Kri'su.mp3</t>
  </si>
  <si>
    <t>Sanctuary of the Dead</t>
  </si>
  <si>
    <t>Abyssus/07. Sanctuary of the Dead.mp3</t>
  </si>
  <si>
    <t>Highpriest Un'glu</t>
  </si>
  <si>
    <t>Abyssus/08. Highpriest Un'glu.mp3</t>
  </si>
  <si>
    <t>Golem Prototype</t>
  </si>
  <si>
    <t>Abyssus/09. Golem Prototype.mp3</t>
  </si>
  <si>
    <t>Garden Chieftain</t>
  </si>
  <si>
    <t>Abyssus/10. Garden Chieftain.mp3</t>
  </si>
  <si>
    <t>Trueborn Champion</t>
  </si>
  <si>
    <t>Abyssus/11. Trueborn Champion.mp3</t>
  </si>
  <si>
    <t>To'raka, King of the Abyss, Pt. I</t>
  </si>
  <si>
    <t>Abyssus/12. To'raka, King of the Abyss, Pt. I.mp3</t>
  </si>
  <si>
    <t>To'raka, King of the Abyss, Pt. II</t>
  </si>
  <si>
    <t>Abyssus/13. To'raka, King of the Abyss, Pt. II.mp3</t>
  </si>
  <si>
    <t>To'raka, Unleashed</t>
  </si>
  <si>
    <t>Abyssus/14. To'raka, Unleashed.mp3</t>
  </si>
  <si>
    <t>Kings' Rest</t>
  </si>
  <si>
    <t>Abyssus/15. Kings' Rest.mp3</t>
  </si>
  <si>
    <t>Brinehunters</t>
  </si>
  <si>
    <t>Abyssus/16. Brinehunters.mp3</t>
  </si>
  <si>
    <t>Turning Wheel Splash</t>
  </si>
  <si>
    <t>Chris Kukla</t>
  </si>
  <si>
    <t>Barony Extended OST</t>
  </si>
  <si>
    <t>Barony/01. Turning Wheel Splash.mp3</t>
  </si>
  <si>
    <t>The Story So Far</t>
  </si>
  <si>
    <t>Barony/02. The Story So Far.mp3</t>
  </si>
  <si>
    <t>Menu Theme</t>
  </si>
  <si>
    <t>Barony/03. Menu Theme.mp3</t>
  </si>
  <si>
    <t>Reflection</t>
  </si>
  <si>
    <t>Barony/04. Reflection.mp3</t>
  </si>
  <si>
    <t>Hero's Lament</t>
  </si>
  <si>
    <t>Barony/05. Hero's Lament.mp3</t>
  </si>
  <si>
    <t>Twisting Passages</t>
  </si>
  <si>
    <t>Barony/06. Twisting Passages.mp3</t>
  </si>
  <si>
    <t>Miner's Legacy</t>
  </si>
  <si>
    <t>Barony/07. Miner's Legacy.mp3</t>
  </si>
  <si>
    <t>Braving the Unknown</t>
  </si>
  <si>
    <t>Barony/08. Braving the Unknown.mp3</t>
  </si>
  <si>
    <t>Sally Forth</t>
  </si>
  <si>
    <t>Barony/09. Sally Forth.mp3</t>
  </si>
  <si>
    <t>Mines Combat</t>
  </si>
  <si>
    <t>Barony/10. Mines Combat.mp3</t>
  </si>
  <si>
    <t>Minetown Theme</t>
  </si>
  <si>
    <t>Barony/11. Minetown Theme.mp3</t>
  </si>
  <si>
    <t>Barony/12. Shop Theme.mp3</t>
  </si>
  <si>
    <t>Mired</t>
  </si>
  <si>
    <t>Barony/13. Mired.mp3</t>
  </si>
  <si>
    <t>Dripping Vines</t>
  </si>
  <si>
    <t>Barony/14. Dripping Vines.mp3</t>
  </si>
  <si>
    <t>Bushwhacking</t>
  </si>
  <si>
    <t>Barony/15. Bushwhacking.mp3</t>
  </si>
  <si>
    <t>Swamp Combat</t>
  </si>
  <si>
    <t>Barony/16. Swamp Combat.mp3</t>
  </si>
  <si>
    <t>Tricks and Traps</t>
  </si>
  <si>
    <t>Barony/17. Tricks and Traps.mp3</t>
  </si>
  <si>
    <t>By the Hourglass</t>
  </si>
  <si>
    <t>Barony/18. By the Hourglass.mp3</t>
  </si>
  <si>
    <t>Slipping Sands</t>
  </si>
  <si>
    <t>Barony/19. Slipping Sands.mp3</t>
  </si>
  <si>
    <t>Labyrinth Combat</t>
  </si>
  <si>
    <t>Barony/20. Labyrinth Combat.mp3</t>
  </si>
  <si>
    <t>Bad Omens</t>
  </si>
  <si>
    <t>Barony/21. Bad Omens.mp3</t>
  </si>
  <si>
    <t>The Minotaur Chase</t>
  </si>
  <si>
    <t>Barony/22. The Minotaur Chase.mp3</t>
  </si>
  <si>
    <t>The Blue Builders</t>
  </si>
  <si>
    <t>Barony/23. The Blue Builders.mp3</t>
  </si>
  <si>
    <t>Lost Kingdom</t>
  </si>
  <si>
    <t>Barony/24. Lost Kingdom.mp3</t>
  </si>
  <si>
    <t>Ruins Combat</t>
  </si>
  <si>
    <t>Barony/25. Ruins Combat.mp3</t>
  </si>
  <si>
    <t>The Mystic Library</t>
  </si>
  <si>
    <t>Barony/26. The Mystic Library.mp3</t>
  </si>
  <si>
    <t>Crossing the Threshold</t>
  </si>
  <si>
    <t>Barony/27. Crossing the Threshold.mp3</t>
  </si>
  <si>
    <t>Crawling From Death</t>
  </si>
  <si>
    <t>Barony/28. Crawling From Death.mp3</t>
  </si>
  <si>
    <t>Underworld Combat</t>
  </si>
  <si>
    <t>Barony/29. Underworld Combat.mp3</t>
  </si>
  <si>
    <t>The Baron's Wrath</t>
  </si>
  <si>
    <t>Barony/30. The Baron's Wrath.mp3</t>
  </si>
  <si>
    <t>Deepest Depths</t>
  </si>
  <si>
    <t>Barony/31. Deepest Depths.mp3</t>
  </si>
  <si>
    <t>Faint Sparkling</t>
  </si>
  <si>
    <t>Barony/32. Faint Sparkling.mp3</t>
  </si>
  <si>
    <t>Crystal Caves Combat</t>
  </si>
  <si>
    <t>Barony/33. Crystal Caves Combat.mp3</t>
  </si>
  <si>
    <t>Automation</t>
  </si>
  <si>
    <t>Barony/34. Automation.mp3</t>
  </si>
  <si>
    <t>Buried Wonder</t>
  </si>
  <si>
    <t>Barony/35. Buried Wonder.mp3</t>
  </si>
  <si>
    <t>Mystic Citadel Combat</t>
  </si>
  <si>
    <t>Barony/36. Mystic Citadel Combat.mp3</t>
  </si>
  <si>
    <t>Duet of Death</t>
  </si>
  <si>
    <t>Barony/37. Duet of Death.mp3</t>
  </si>
  <si>
    <t>Brooding Demons</t>
  </si>
  <si>
    <t>Barony/38. Brooding Demons.mp3</t>
  </si>
  <si>
    <t>Burning Wastes</t>
  </si>
  <si>
    <t>Barony/39. Burning Wastes.mp3</t>
  </si>
  <si>
    <t>Hell Combat</t>
  </si>
  <si>
    <t>Barony/40. Hell Combat.mp3</t>
  </si>
  <si>
    <t>Baphomet's Theme</t>
  </si>
  <si>
    <t>Barony/41. Baphomet's Theme.mp3</t>
  </si>
  <si>
    <t>Last Breath</t>
  </si>
  <si>
    <t>Barony/42. Last Breath.mp3</t>
  </si>
  <si>
    <t>End Game</t>
  </si>
  <si>
    <t>Barony/43. End Game.mp3</t>
  </si>
  <si>
    <t>Atmosphere</t>
  </si>
  <si>
    <t>Barony/44. Atmosphere.mp3</t>
  </si>
  <si>
    <t>Menu</t>
  </si>
  <si>
    <t>Ben Ridge</t>
  </si>
  <si>
    <t>Cavity Busters (Original Game Soundtrack)</t>
  </si>
  <si>
    <t>Cavity Busters/01. Menu.mp3</t>
  </si>
  <si>
    <t>The Goop Canals</t>
  </si>
  <si>
    <t>Cavity Busters/02. The Goop Canals.mp3</t>
  </si>
  <si>
    <t>Factory Lobe</t>
  </si>
  <si>
    <t>Cavity Busters/03. Factory Lobe.mp3</t>
  </si>
  <si>
    <t>Ortho</t>
  </si>
  <si>
    <t>Cavity Busters/04. Ortho.mp3</t>
  </si>
  <si>
    <t>Molar Opposites</t>
  </si>
  <si>
    <t>Cavity Busters/05. Molar Opposites.mp3</t>
  </si>
  <si>
    <t>Cavity Busters/06. The End.mp3</t>
  </si>
  <si>
    <t>The Goop Canals (Layer 1 Only)</t>
  </si>
  <si>
    <t>Cavity Busters/07. The Goop Canals (Layer 1 Only).mp3</t>
  </si>
  <si>
    <t>Factory Lobe (Layer 1 Only)</t>
  </si>
  <si>
    <t>Cavity Busters/08. Factory Lobe (Layer 1 Only).mp3</t>
  </si>
  <si>
    <t>Ortho (Layer 1 Only)</t>
  </si>
  <si>
    <t>Cavity Busters/09. Ortho (Layer 1 Only).mp3</t>
  </si>
  <si>
    <t>Seals and Dolphins</t>
  </si>
  <si>
    <t>D'Anthoni Wooten</t>
  </si>
  <si>
    <t>DAVE THE DIVER</t>
  </si>
  <si>
    <t>Dave the Diver/01. Seals and Dolphins.mp3</t>
  </si>
  <si>
    <t>The Blue Hole</t>
  </si>
  <si>
    <t>Dave the Diver/02. The Blue Hole.mp3</t>
  </si>
  <si>
    <t>Diver</t>
  </si>
  <si>
    <t>Dave the Diver/03. Diver.mp3</t>
  </si>
  <si>
    <t>Darker Trenches</t>
  </si>
  <si>
    <t>Dave the Diver/04. Darker Trenches.mp3</t>
  </si>
  <si>
    <t>Restaurant Prep</t>
  </si>
  <si>
    <t>Dave the Diver/05. Restaurant Prep.mp3</t>
  </si>
  <si>
    <t>Serve, Sushi, Serve!</t>
  </si>
  <si>
    <t>Dave the Diver/06. Serve, Sushi, Serve!.mp3</t>
  </si>
  <si>
    <t>Night Diving</t>
  </si>
  <si>
    <t>Dave the Diver/07. Night Diving.mp3</t>
  </si>
  <si>
    <t>Dave in His Habitat</t>
  </si>
  <si>
    <t>Dave the Diver/08. Dave In His Habitat.mp3</t>
  </si>
  <si>
    <t>On the boat</t>
  </si>
  <si>
    <t>Neo Sound</t>
  </si>
  <si>
    <t>Dave the Diver/09. On the Boat.mp3</t>
  </si>
  <si>
    <t>Welcome to My Bistro</t>
  </si>
  <si>
    <t>Jongho Yoo</t>
  </si>
  <si>
    <t>Dave the Diver/10. Welcome to My Bistro.mp3</t>
  </si>
  <si>
    <t>Record Room</t>
  </si>
  <si>
    <t>Stephen Mo</t>
  </si>
  <si>
    <t>Dave the Diver/11. Record Room.mp3</t>
  </si>
  <si>
    <t>Time To Harvest</t>
  </si>
  <si>
    <t>Dave the Diver/12. Time to Harvest.mp3</t>
  </si>
  <si>
    <t>Tunnel of Darkness</t>
  </si>
  <si>
    <t>Hansol Kim</t>
  </si>
  <si>
    <t>Dave the Diver/13. Tunnel of Darkness.mp3</t>
  </si>
  <si>
    <t>Monster in the Depths</t>
  </si>
  <si>
    <t>Dave the Diver/14. Monster in the Depths.mp3</t>
  </si>
  <si>
    <t>Mini game</t>
  </si>
  <si>
    <t>Dave the Diver/15. Mini Game.mp3</t>
  </si>
  <si>
    <t>Timeworn Tunnel</t>
  </si>
  <si>
    <t>Dave the Diver/16. Timeworn Tunnel.mp3</t>
  </si>
  <si>
    <t>Escaping The Dead</t>
  </si>
  <si>
    <t>Dave the Diver/17. Escaping the Dead.mp3</t>
  </si>
  <si>
    <t>Bow to the King</t>
  </si>
  <si>
    <t>Dave the Diver/18. Bow to the King.mp3</t>
  </si>
  <si>
    <t>Finned Ancients</t>
  </si>
  <si>
    <t>Dave the Diver/19. Finned Ancients.mp3</t>
  </si>
  <si>
    <t>Seahorse Dash</t>
  </si>
  <si>
    <t>Dave the Diver/20. Seahorse Dash.mp3</t>
  </si>
  <si>
    <t>Sharks Like Games Too</t>
  </si>
  <si>
    <t>Dave the Diver/21. Sharks Like Games Too.mp3</t>
  </si>
  <si>
    <t>Subaqueous Prayer</t>
  </si>
  <si>
    <t>Dave the Diver/22. Subaqueous Prayer.mp3</t>
  </si>
  <si>
    <t>Underwater Lake</t>
  </si>
  <si>
    <t>Dave the Diver/23. Underwater Lake.mp3</t>
  </si>
  <si>
    <t>Preserved Realm</t>
  </si>
  <si>
    <t>Dave the Diver/24. Preserved Realm.mp3</t>
  </si>
  <si>
    <t>Greens Are Good</t>
  </si>
  <si>
    <t>Dave the Diver/25. Greens Are Good.mp3</t>
  </si>
  <si>
    <t>A Softspoken Smith</t>
  </si>
  <si>
    <t>Dave the Diver/26. A Softspoken Smith.mp3</t>
  </si>
  <si>
    <t>The Gamble House</t>
  </si>
  <si>
    <t>Dave the Diver/27. The Gamble House.mp3</t>
  </si>
  <si>
    <t>Enigmatic Puzzle</t>
  </si>
  <si>
    <t>Dave the Diver/28. Enigmatic Puzzle.mp3</t>
  </si>
  <si>
    <t>Belugas Are Friends</t>
  </si>
  <si>
    <t>Dave the Diver/29. Belugas Are Friends.mp3</t>
  </si>
  <si>
    <t>Labyrinth of Light</t>
  </si>
  <si>
    <t>Dave the Diver/30. Labyrinth of Light.mp3</t>
  </si>
  <si>
    <t>Gardening And Things</t>
  </si>
  <si>
    <t>Dave the Diver/31. Gardening and Things.mp3</t>
  </si>
  <si>
    <t>Raising Fish</t>
  </si>
  <si>
    <t>Dave the Diver/32. Raising Fish.mp3</t>
  </si>
  <si>
    <t>Sea Blue Stealth</t>
  </si>
  <si>
    <t>Dave the Diver/33. SeaBlue Stealth.mp3</t>
  </si>
  <si>
    <t>Bacon Racing</t>
  </si>
  <si>
    <t>Dave the Diver/34. Bacon Racing.mp3</t>
  </si>
  <si>
    <t>Gadon Wall</t>
  </si>
  <si>
    <t>Dave the Diver/35. Gardon Wall.mp3</t>
  </si>
  <si>
    <t>Get This Turtle</t>
  </si>
  <si>
    <t>Dave the Diver/36. Get This Turtle.mp3</t>
  </si>
  <si>
    <t>Calamitous Engine</t>
  </si>
  <si>
    <t>Dave the Diver/37. Calamitous Engine.mp3</t>
  </si>
  <si>
    <t>The Imprisoned Ancient</t>
  </si>
  <si>
    <t>Dave the Diver/38. The Imprisoned Ancient.mp3</t>
  </si>
  <si>
    <t>Like a Resort</t>
  </si>
  <si>
    <t>Dave the Diver/39. Like a Resort.mp3</t>
  </si>
  <si>
    <t>Tropical Groove</t>
  </si>
  <si>
    <t>Dave the Diver/40. Tropical Groove.mp3</t>
  </si>
  <si>
    <t>The Phantom Queen</t>
  </si>
  <si>
    <t>Dave the Diver/41. The Phantom Queen.mp3</t>
  </si>
  <si>
    <t>Knife in the Depths</t>
  </si>
  <si>
    <t>Dave the Diver/42. Knife in the Depths.mp3</t>
  </si>
  <si>
    <t>Things We Do For Cats</t>
  </si>
  <si>
    <t>Dave the Diver/43. Things We Do for Cats.mp3</t>
  </si>
  <si>
    <t>Memory of Maki's Father</t>
  </si>
  <si>
    <t>Dave the Diver/44. Memory of Maki's Father.mp3</t>
  </si>
  <si>
    <t>GYAO!</t>
  </si>
  <si>
    <t>Dave the Diver/45. Gyao!.mp3</t>
  </si>
  <si>
    <t>Cold Tako</t>
  </si>
  <si>
    <t>Dave the Diver/46. Cold Tako.mp3</t>
  </si>
  <si>
    <t>Hot Pepper Tuna</t>
  </si>
  <si>
    <t>Gogh.K</t>
  </si>
  <si>
    <t>Dave the Diver/47. Hot Pepper Tuna.mp3</t>
  </si>
  <si>
    <t>Galaxy Ocean</t>
  </si>
  <si>
    <t>Dave the Diver/48. Galaxy Ocean.mp3</t>
  </si>
  <si>
    <t>Dancing with Crabs</t>
  </si>
  <si>
    <t>Dave the Diver/49. Dancing with Crabs.mp3</t>
  </si>
  <si>
    <t>Shooting Star (JPN)</t>
  </si>
  <si>
    <t>Necord</t>
  </si>
  <si>
    <t>Dave the Diver/50. Shooting Star (Japanese Version).mp3</t>
  </si>
  <si>
    <t>Shooting Star (karaoke ver.)</t>
  </si>
  <si>
    <t>Dave the Diver/51. Shooting Star (Instrumental).mp3</t>
  </si>
  <si>
    <t>Shooting Star (KR - Bossa Nova)</t>
  </si>
  <si>
    <t>Dave the Diver/52. Shooting Star (Bossa Nova Version).mp3</t>
  </si>
  <si>
    <t>My Universe (JPN)</t>
  </si>
  <si>
    <t>Dave the Diver/53. My Own Universe (Japanese Version).mp3</t>
  </si>
  <si>
    <t>Together Are We (Cheers for the Sea)</t>
  </si>
  <si>
    <t>Dave the Diver/54. Together Are We (Cheers for the Sea).mp3</t>
  </si>
  <si>
    <t>monorail hype</t>
  </si>
  <si>
    <t>Feasley</t>
  </si>
  <si>
    <t>Going Under OST</t>
  </si>
  <si>
    <t>Going Under/01. monorail hype.mp3</t>
  </si>
  <si>
    <t>make your dreams fizzle</t>
  </si>
  <si>
    <t>Going Under/02. make your dreams fizzle.mp3</t>
  </si>
  <si>
    <t>the grind</t>
  </si>
  <si>
    <t>Going Under/03. the grind.mp3</t>
  </si>
  <si>
    <t>small talk</t>
  </si>
  <si>
    <t>Going Under/04. small talk.mp3</t>
  </si>
  <si>
    <t>4.8 stars</t>
  </si>
  <si>
    <t>Going Under/05. 4.8 stars.mp3</t>
  </si>
  <si>
    <t>omegaccino</t>
  </si>
  <si>
    <t>Going Under/06. omegaccino.mp3</t>
  </si>
  <si>
    <t>9:01 am</t>
  </si>
  <si>
    <t>Going Under/07. 9 -01 am.mp3</t>
  </si>
  <si>
    <t>talk is cheap</t>
  </si>
  <si>
    <t>Going Under/08. talk is cheap.mp3</t>
  </si>
  <si>
    <t>first date</t>
  </si>
  <si>
    <t>Going Under/09. first date.mp3</t>
  </si>
  <si>
    <t>hand over fist</t>
  </si>
  <si>
    <t>Going Under/10. hand over fist.mp3</t>
  </si>
  <si>
    <t>motorized ice sculpture</t>
  </si>
  <si>
    <t>Going Under/11. motorized ice sculpture.mp3</t>
  </si>
  <si>
    <t>401cave</t>
  </si>
  <si>
    <t>Going Under/12. 401cave.mp3</t>
  </si>
  <si>
    <t>'crypto' type beat</t>
  </si>
  <si>
    <t>Going Under/13. 'crypto' type beat.mp3</t>
  </si>
  <si>
    <t>sounds of neo-cascadia</t>
  </si>
  <si>
    <t>Going Under/14. sounds of neo-cascadia.mp3</t>
  </si>
  <si>
    <t>safe to merge?</t>
  </si>
  <si>
    <t>Going Under/15. safe to merge.mp3</t>
  </si>
  <si>
    <t>trust fall</t>
  </si>
  <si>
    <t>Going Under/16. trust fall.mp3</t>
  </si>
  <si>
    <t>unsustainable</t>
  </si>
  <si>
    <t>Going Under/17. unsustainable.mp3</t>
  </si>
  <si>
    <t>fishpeople</t>
  </si>
  <si>
    <t>Going Under/18. fishpeople.mp3</t>
  </si>
  <si>
    <t>the grounds</t>
  </si>
  <si>
    <t>Going Under/19. the grounds.mp3</t>
  </si>
  <si>
    <t>401grave</t>
  </si>
  <si>
    <t>Going Under/20. 401grave.mp3</t>
  </si>
  <si>
    <t>love is free</t>
  </si>
  <si>
    <t>Going Under/21. love is free.mp3</t>
  </si>
  <si>
    <t>pink noise</t>
  </si>
  <si>
    <t>Going Under/22. pink noise.mp3</t>
  </si>
  <si>
    <t>you wouldn't...</t>
  </si>
  <si>
    <t>Going Under/23. you wouldn't....mp3</t>
  </si>
  <si>
    <t>don't be evil</t>
  </si>
  <si>
    <t>Going Under/24. don't be evil.mp3</t>
  </si>
  <si>
    <t>he who fails upward</t>
  </si>
  <si>
    <t>Going Under/25. he who fails upward.mp3</t>
  </si>
  <si>
    <t>exit interview</t>
  </si>
  <si>
    <t>Going Under/26. exit interview.mp3</t>
  </si>
  <si>
    <t>the dark pattern</t>
  </si>
  <si>
    <t>Going Under/27. the dark pattern.mp3</t>
  </si>
  <si>
    <t>soft reset</t>
  </si>
  <si>
    <t>Going Under/28. soft reset.mp3</t>
  </si>
  <si>
    <t>bittersweet victory music</t>
  </si>
  <si>
    <t>Feasley, Chong the Nomad</t>
  </si>
  <si>
    <t>Going Under/29. bittersweet victory music (Prod. Chong the Nomad).mp3</t>
  </si>
  <si>
    <t>High Rise Hunting Ground Bound</t>
  </si>
  <si>
    <t>Doseone</t>
  </si>
  <si>
    <t>Heavy Bullets EP (Original Soundtrack)</t>
  </si>
  <si>
    <t>Heavy Bullets/01. High Rise Hunting Ground Bound.mp3</t>
  </si>
  <si>
    <t>Fed to Worms</t>
  </si>
  <si>
    <t>Heavy Bullets/02. Fed to Worms.mp3</t>
  </si>
  <si>
    <t>This Is Not Safe</t>
  </si>
  <si>
    <t>Heavy Bullets/03. This Is Not Safe.mp3</t>
  </si>
  <si>
    <t>It's Beautiful I'm Scared</t>
  </si>
  <si>
    <t>Heavy Bullets/04. It's Beautiful I'm Scared.mp3</t>
  </si>
  <si>
    <t>Heavy Bullets/05. Heavy Bullets.mp3</t>
  </si>
  <si>
    <t>This Is Impossible</t>
  </si>
  <si>
    <t>Heavy Bullets/06. This Is Impossible.mp3</t>
  </si>
  <si>
    <t>Employee of the Week</t>
  </si>
  <si>
    <t>Heavy Bullets/07. Employee of the Week.mp3</t>
  </si>
  <si>
    <t>High Rise Hunting Ground Bound (Instrumental)</t>
  </si>
  <si>
    <t>Heavy Bullets/08. High Rise Hunting Ground Bound (Instrumental).mp3</t>
  </si>
  <si>
    <t>Fed to Worms (Instrumental)</t>
  </si>
  <si>
    <t>Heavy Bullets/09. Fed to Worms (Instrumental).mp3</t>
  </si>
  <si>
    <t>This Is Not Safe (Instrumental)</t>
  </si>
  <si>
    <t>Heavy Bullets/10. This Is Not Safe (Instrumental).mp3</t>
  </si>
  <si>
    <t>It's Beautiful I'm Scared (Instrumental)</t>
  </si>
  <si>
    <t>Heavy Bullets/11. It's Beautiful I'm Scared (Instrumental).mp3</t>
  </si>
  <si>
    <t>Heavy Bullets (Instrumental)</t>
  </si>
  <si>
    <t>Heavy Bullets/12. Heavy Bullets (Instrumental).mp3</t>
  </si>
  <si>
    <t>This Is Impossible (Instrumental)</t>
  </si>
  <si>
    <t>Heavy Bullets/13. This Is Impossible (Instrumental).mp3</t>
  </si>
  <si>
    <t>Employee of the Week (Instrumental)</t>
  </si>
  <si>
    <t>Heavy Bullets/14. Employee of the Week (Instrumental).mp3</t>
  </si>
  <si>
    <t>The Call to Glory</t>
  </si>
  <si>
    <t>Tee Lopes</t>
  </si>
  <si>
    <t>Metal Slug Tactics (Original Game Soundtrack)</t>
  </si>
  <si>
    <t>Metal Slug Tactics/01. The Call to Glory.mp3</t>
  </si>
  <si>
    <t>Arena de Arena</t>
  </si>
  <si>
    <t>Metal Slug Tactics/02. Arena de Arena.mp3</t>
  </si>
  <si>
    <t>Arena de Arena II</t>
  </si>
  <si>
    <t>Metal Slug Tactics/03. Arena de Arena II.mp3</t>
  </si>
  <si>
    <t>All Grenades, No Shade</t>
  </si>
  <si>
    <t>Metal Slug Tactics/04. All Grenades, No Shade.mp3</t>
  </si>
  <si>
    <t>All Grenades, No Shade II</t>
  </si>
  <si>
    <t>Metal Slug Tactics/05. All Grenades, No Shade II.mp3</t>
  </si>
  <si>
    <t>Merciless Land</t>
  </si>
  <si>
    <t>Metal Slug Tactics/06. Merciless Land.mp3</t>
  </si>
  <si>
    <t>Merciless Land II</t>
  </si>
  <si>
    <t>Metal Slug Tactics/07. Merciless Land II.mp3</t>
  </si>
  <si>
    <t>In the Heat of It</t>
  </si>
  <si>
    <t>Metal Slug Tactics/08. In the Heat of It.mp3</t>
  </si>
  <si>
    <t>In the Heat of It II</t>
  </si>
  <si>
    <t>Metal Slug Tactics/09. In the Heat of It II.mp3</t>
  </si>
  <si>
    <t>Sundown Siege</t>
  </si>
  <si>
    <t>Metal Slug Tactics/10. Sundown Siege.mp3</t>
  </si>
  <si>
    <t>Trailblazers</t>
  </si>
  <si>
    <t>Metal Slug Tactics/11. Trailblazers.mp3</t>
  </si>
  <si>
    <t>Trailblazers II</t>
  </si>
  <si>
    <t>Metal Slug Tactics/12. Trailblazers II.mp3</t>
  </si>
  <si>
    <t>Struggle in the Jungle</t>
  </si>
  <si>
    <t>Metal Slug Tactics/13. Struggle in the Jungle.mp3</t>
  </si>
  <si>
    <t>Struggle in the Jungle II</t>
  </si>
  <si>
    <t>Metal Slug Tactics/14. Struggle in the Jungle II.mp3</t>
  </si>
  <si>
    <t>Street Clash</t>
  </si>
  <si>
    <t>Metal Slug Tactics/15. Street Clash.mp3</t>
  </si>
  <si>
    <t>Street Clash II</t>
  </si>
  <si>
    <t>Metal Slug Tactics/16. Street Clash II.mp3</t>
  </si>
  <si>
    <t>Urban Ops</t>
  </si>
  <si>
    <t>Metal Slug Tactics/17. Urban Ops.mp3</t>
  </si>
  <si>
    <t>Urban Ops II</t>
  </si>
  <si>
    <t>Metal Slug Tactics/18. Urban Ops II.mp3</t>
  </si>
  <si>
    <t>Morden's Return</t>
  </si>
  <si>
    <t>Metal Slug Tactics/19. Morden's Return.mp3</t>
  </si>
  <si>
    <t>Morden's Return II</t>
  </si>
  <si>
    <t>Metal Slug Tactics/20. Morden's Return II.mp3</t>
  </si>
  <si>
    <t>Medal of Valor</t>
  </si>
  <si>
    <t>Metal Slug Tactics/21. Medal of Valor.mp3</t>
  </si>
  <si>
    <t>Stand Up, Soldier!</t>
  </si>
  <si>
    <t>Metal Slug Tactics/22. Stand Up, Soldier!.mp3</t>
  </si>
  <si>
    <t>Aeshi Strikes</t>
  </si>
  <si>
    <t>Metal Slug Tactics/23. Aeshi Strikes.mp3</t>
  </si>
  <si>
    <t>The Dragon's Fury</t>
  </si>
  <si>
    <t>Metal Slug Tactics/24. The Dragon's Fury.mp3</t>
  </si>
  <si>
    <t>Bullet Duet</t>
  </si>
  <si>
    <t>Metal Slug Tactics/25. Bullet Duet.mp3</t>
  </si>
  <si>
    <t>Strategic Assault</t>
  </si>
  <si>
    <t>Metal Slug Tactics/26. Strategic Assault.mp3</t>
  </si>
  <si>
    <t>Trigger Happy</t>
  </si>
  <si>
    <t>Metal Slug Tactics/27. Trigger Happy.mp3</t>
  </si>
  <si>
    <t>Tough as O'Neil's</t>
  </si>
  <si>
    <t>Metal Slug Tactics/28. Tough as O'Neil's.mp3</t>
  </si>
  <si>
    <t>Fire Rain Dance</t>
  </si>
  <si>
    <t>Metal Slug Tactics/29. Fire Rain Dance.mp3</t>
  </si>
  <si>
    <t>Morden Wars</t>
  </si>
  <si>
    <t>Metal Slug Tactics/30. Morden Wars.mp3</t>
  </si>
  <si>
    <t>Demon of the Seas</t>
  </si>
  <si>
    <t>Metal Slug Tactics/31. Demon of the Seas.mp3</t>
  </si>
  <si>
    <t>The Real Heroes</t>
  </si>
  <si>
    <t>Metal Slug Tactics/32. The Real Heroes.mp3</t>
  </si>
  <si>
    <t>Terror from Above</t>
  </si>
  <si>
    <t>Metal Slug Tactics/33. Terror from Above.mp3</t>
  </si>
  <si>
    <t>Mechattack</t>
  </si>
  <si>
    <t>Metal Slug Tactics/34. Mechattack.mp3</t>
  </si>
  <si>
    <t>Metal Slug Tactics/35. Last Stand.mp3</t>
  </si>
  <si>
    <t>True Story, Bro!</t>
  </si>
  <si>
    <t>Metal Slug Tactics/36. True Story, Bro!.mp3</t>
  </si>
  <si>
    <t>Crisis Ahead</t>
  </si>
  <si>
    <t>Metal Slug Tactics/37. Crisis Ahead.mp3</t>
  </si>
  <si>
    <t>Christoph Jakob</t>
  </si>
  <si>
    <t>Revita (Original Soundtrack)</t>
  </si>
  <si>
    <t>Revita/01. Revita.mp3</t>
  </si>
  <si>
    <t>Mortis Memoria (Tutorial Boss)</t>
  </si>
  <si>
    <t>Revita/02. Mortis Memoria (Tutorial Boss).mp3</t>
  </si>
  <si>
    <t>Resembling Repetition</t>
  </si>
  <si>
    <t>Revita/03. Resembling Repetition.mp3</t>
  </si>
  <si>
    <t>Memoria Station</t>
  </si>
  <si>
    <t>Revita/04. Memoria Station.mp3</t>
  </si>
  <si>
    <t>Gazing Grove</t>
  </si>
  <si>
    <t>Revita/05. Gazing Grove.mp3</t>
  </si>
  <si>
    <t>Sanguine Sanctum</t>
  </si>
  <si>
    <t>Revita/06. Sanguine Sanctum.mp3</t>
  </si>
  <si>
    <t>Fungated Funnels</t>
  </si>
  <si>
    <t>Revita/07. Fungated Funnels.mp3</t>
  </si>
  <si>
    <t>Concealed</t>
  </si>
  <si>
    <t>Revita/08. Concealed.mp3</t>
  </si>
  <si>
    <t>Arid Athenaeum</t>
  </si>
  <si>
    <t>Revita/09. Arid Athenaeum.mp3</t>
  </si>
  <si>
    <t>Tempestas Surgit</t>
  </si>
  <si>
    <t>Revita/10. Tempestas Surgit.mp3</t>
  </si>
  <si>
    <t>Tenebris Mentis - Phase I</t>
  </si>
  <si>
    <t>Revita/11. Tenebris Mentis - Phase I.mp3</t>
  </si>
  <si>
    <t>Tenebris Mentis - Phase II</t>
  </si>
  <si>
    <t>Revita/12. Tenebris Mentis - Phase II.mp3</t>
  </si>
  <si>
    <t>Obliterated!</t>
  </si>
  <si>
    <t>Revita/13. Obliterated!.mp3</t>
  </si>
  <si>
    <t>Corrupted</t>
  </si>
  <si>
    <t>Revita/14. Corrupted.mp3</t>
  </si>
  <si>
    <t>Warped Wayfare</t>
  </si>
  <si>
    <t>Revita/15. Warped Wayfare.mp3</t>
  </si>
  <si>
    <t>Somber Sepulcher</t>
  </si>
  <si>
    <t>Revita/16. Somber Sepulcher.mp3</t>
  </si>
  <si>
    <t>Murky Merchandise</t>
  </si>
  <si>
    <t>Revita/17. Murky Merchandise.mp3</t>
  </si>
  <si>
    <t>Ticking Tower Top</t>
  </si>
  <si>
    <t>Revita/18. Ticking Tower Top.mp3</t>
  </si>
  <si>
    <t>Mortis Memoria</t>
  </si>
  <si>
    <t>Revita/19. Mortis Memoria.mp3</t>
  </si>
  <si>
    <t>Acceptance</t>
  </si>
  <si>
    <t>Revita/20. Acceptance.mp3</t>
  </si>
  <si>
    <t>Nex Mortis</t>
  </si>
  <si>
    <t>Revita/21. Nex Mortis.mp3</t>
  </si>
  <si>
    <t>Provocatio Fortunae</t>
  </si>
  <si>
    <t>Revita/22. Provocatio Fortunae.mp3</t>
  </si>
  <si>
    <t>Fate's End</t>
  </si>
  <si>
    <t>Revita/23. Fate's End.mp3</t>
  </si>
  <si>
    <t>Hollow Hives</t>
  </si>
  <si>
    <t>Revita/24. Hollow Hives.mp3</t>
  </si>
  <si>
    <t>Boweth Before Thy King</t>
  </si>
  <si>
    <t>Revita/25. Boweth Before Thy King.mp3</t>
  </si>
  <si>
    <t>Severitas Mentis</t>
  </si>
  <si>
    <t>Revita/26. Severitas Mentis.mp3</t>
  </si>
  <si>
    <t>Memoria Station Depths</t>
  </si>
  <si>
    <t>Revita/27. Memoria Station Depths.mp3</t>
  </si>
  <si>
    <t>Calm Caldarium</t>
  </si>
  <si>
    <t>Revita/28. Calm Caldarium.mp3</t>
  </si>
  <si>
    <t>Veneficium Mentis</t>
  </si>
  <si>
    <t>Revita/29. Veneficium Mentis.mp3</t>
  </si>
  <si>
    <t>Memoria Pond</t>
  </si>
  <si>
    <t>Revita/30. Memoria Pond.mp3</t>
  </si>
  <si>
    <t>Gilded</t>
  </si>
  <si>
    <t>Revita/31. Gilded.mp3</t>
  </si>
  <si>
    <t>Revita/32. Reflection.mp3</t>
  </si>
  <si>
    <t>Last Refuge</t>
  </si>
  <si>
    <t>Revita/33. Last Refuge.mp3</t>
  </si>
  <si>
    <t>Old Memories</t>
  </si>
  <si>
    <t>Revita/34. Old Memories.mp3</t>
  </si>
  <si>
    <t>Mother</t>
  </si>
  <si>
    <t>Revita/35. Mother.mp3</t>
  </si>
  <si>
    <t>Tough Love</t>
  </si>
  <si>
    <t>Revita/36. Tough Love.mp3</t>
  </si>
  <si>
    <t>Revita/37. Regret.mp3</t>
  </si>
  <si>
    <t>Salvation</t>
  </si>
  <si>
    <t>Revita/38. Salvation.mp3</t>
  </si>
  <si>
    <t>Intercession</t>
  </si>
  <si>
    <t>Revita/39. Intercession.mp3</t>
  </si>
  <si>
    <t>Forgotten Station</t>
  </si>
  <si>
    <t>Revita/40. Forgotten Station.mp3</t>
  </si>
  <si>
    <t>Void</t>
  </si>
  <si>
    <t>Revita/41. Void.mp3</t>
  </si>
  <si>
    <t>A Silent Place</t>
  </si>
  <si>
    <t>Revita/42. A Silent Place.mp3</t>
  </si>
  <si>
    <t>Gazing Groove</t>
  </si>
  <si>
    <t>Revita/43. Gazing Groove.mp3</t>
  </si>
  <si>
    <t>Funkated Funnels</t>
  </si>
  <si>
    <t>Revita/44. Funkated Funnels.mp3</t>
  </si>
  <si>
    <t>Acid Athenaeum</t>
  </si>
  <si>
    <t>Revita/45. Acid Athenaeum.mp3</t>
  </si>
  <si>
    <t>Samba Sepulcher</t>
  </si>
  <si>
    <t>Revita/46. Samba Sepulcher.mp3</t>
  </si>
  <si>
    <t>Ticking Tower Pop</t>
  </si>
  <si>
    <t>Revita/47. Ticking Tower Pop.mp3</t>
  </si>
  <si>
    <t>Ballad of the Fool</t>
  </si>
  <si>
    <t>Revita/48. Ballad of the Fool.mp3</t>
  </si>
  <si>
    <t>Tenebris Mentis (Accordion)</t>
  </si>
  <si>
    <t>Revita/49. Tenebris Mentis (Accordion).mp3</t>
  </si>
  <si>
    <t>Hollow Hives (Accordion)</t>
  </si>
  <si>
    <t>Revita/50. Hollow Hives (Accordion).mp3</t>
  </si>
  <si>
    <t>Nex Mortis (Accordion)</t>
  </si>
  <si>
    <t>Revita/51. Nex Mortis (Accordion).mp3</t>
  </si>
  <si>
    <t>Somber Sepulcher (Accordion)</t>
  </si>
  <si>
    <t>Revita/52. Somber Sepulcher (Accordion).mp3</t>
  </si>
  <si>
    <t>Sanguine Sanctum (Accordion)</t>
  </si>
  <si>
    <t>Revita/53. Sanguine Sanctum (Accordion).mp3</t>
  </si>
  <si>
    <t>Itinera Obscura</t>
  </si>
  <si>
    <t>Revita/54. Itinera Obscura.mp3</t>
  </si>
  <si>
    <t>Ancient Ruins (Unused Area Track)</t>
  </si>
  <si>
    <t>Revita/55. Ancient Ruins (Unused Area Track).mp3</t>
  </si>
  <si>
    <t>Tough Trial (Unused Boss Track)</t>
  </si>
  <si>
    <t>Revita/56. Tough Trial (Unused Boss Track).mp3</t>
  </si>
  <si>
    <t>Early Access Trailer</t>
  </si>
  <si>
    <t>Revita/57. Early Access Trailer.mp3</t>
  </si>
  <si>
    <t>Act</t>
  </si>
  <si>
    <t>Noisecream</t>
  </si>
  <si>
    <t>Roboquest Soundtrack</t>
  </si>
  <si>
    <t>Roboquest/01. Act.mp3</t>
  </si>
  <si>
    <t>Aftershock</t>
  </si>
  <si>
    <t>Roboquest/02. Aftershock.mp3</t>
  </si>
  <si>
    <t>Brilliant</t>
  </si>
  <si>
    <t>Roboquest/03. Brilliant.mp3</t>
  </si>
  <si>
    <t>Connect</t>
  </si>
  <si>
    <t>Roboquest/04. Connect.mp3</t>
  </si>
  <si>
    <t>Cyberwar</t>
  </si>
  <si>
    <t>Roboquest/05. Cyberwar.mp3</t>
  </si>
  <si>
    <t>Data</t>
  </si>
  <si>
    <t>Roboquest/06. Data.mp3</t>
  </si>
  <si>
    <t>DDoS</t>
  </si>
  <si>
    <t>Roboquest/07. DDoS.mp3</t>
  </si>
  <si>
    <t>Destination</t>
  </si>
  <si>
    <t>Roboquest/08. Destination.mp3</t>
  </si>
  <si>
    <t>Digital Spells</t>
  </si>
  <si>
    <t>Roboquest/09. Digital Spells.mp3</t>
  </si>
  <si>
    <t>Entropy</t>
  </si>
  <si>
    <t>Roboquest/10. Entropy.mp3</t>
  </si>
  <si>
    <t>F322</t>
  </si>
  <si>
    <t>Roboquest/11. F322.mp3</t>
  </si>
  <si>
    <t>Forced and Natural</t>
  </si>
  <si>
    <t>Roboquest/12. Forced and Natural.mp3</t>
  </si>
  <si>
    <t>Guardian</t>
  </si>
  <si>
    <t>Roboquest/13. Guardian.mp3</t>
  </si>
  <si>
    <t>Higher</t>
  </si>
  <si>
    <t>Roboquest/14. Higher.mp3</t>
  </si>
  <si>
    <t>Journey</t>
  </si>
  <si>
    <t>Roboquest/15. Journey.mp3</t>
  </si>
  <si>
    <t>Journey (Slow)</t>
  </si>
  <si>
    <t>Roboquest/16. Journey (Slow).mp3</t>
  </si>
  <si>
    <t>Metal Hero</t>
  </si>
  <si>
    <t>Roboquest/17. Metal Hero.mp3</t>
  </si>
  <si>
    <t>Metal Hero (Remix)</t>
  </si>
  <si>
    <t>Roboquest/18. Metal Hero (Remix).mp3</t>
  </si>
  <si>
    <t>Modify Me</t>
  </si>
  <si>
    <t>Roboquest/19. Modify Me.mp3</t>
  </si>
  <si>
    <t>Nova</t>
  </si>
  <si>
    <t>Roboquest/20. Nova.mp3</t>
  </si>
  <si>
    <t>Phase</t>
  </si>
  <si>
    <t>Roboquest/21. Phase.mp3</t>
  </si>
  <si>
    <t>Plastic Pink</t>
  </si>
  <si>
    <t>Roboquest/22. Plastic Pink.mp3</t>
  </si>
  <si>
    <t>Power UP</t>
  </si>
  <si>
    <t>Roboquest/23. Power UP.mp3</t>
  </si>
  <si>
    <t>Pursuit</t>
  </si>
  <si>
    <t>Roboquest/24. Pursuit.mp3</t>
  </si>
  <si>
    <t>Radio</t>
  </si>
  <si>
    <t>Roboquest/25. Radio.mp3</t>
  </si>
  <si>
    <t>Roboquest/26. Reflection.mp3</t>
  </si>
  <si>
    <t>Riotous</t>
  </si>
  <si>
    <t>Roboquest/27. Riotous.mp3</t>
  </si>
  <si>
    <t>Sector</t>
  </si>
  <si>
    <t>Roboquest/28. Sector.mp3</t>
  </si>
  <si>
    <t>Stealth Strike</t>
  </si>
  <si>
    <t>Roboquest/29. Stealth Strike.mp3</t>
  </si>
  <si>
    <t>Territory</t>
  </si>
  <si>
    <t>Roboquest/30. Territory.mp3</t>
  </si>
  <si>
    <t>Xflash</t>
  </si>
  <si>
    <t>Roboquest/31. Xflash.mp3</t>
  </si>
  <si>
    <t>Modify Me (Trailer)</t>
  </si>
  <si>
    <t>Roboquest/32. Modify Me (Trailer).mp3</t>
  </si>
  <si>
    <t>Release Trailer</t>
  </si>
  <si>
    <t>Roboquest/33. Release Trailer.mp3</t>
  </si>
  <si>
    <t>Introduction</t>
  </si>
  <si>
    <t>Mike Mirabello</t>
  </si>
  <si>
    <t>Tower of Guns/01. Introduction.mp3</t>
  </si>
  <si>
    <t>Evaluation</t>
  </si>
  <si>
    <t>Tower of Guns/02. Evaluation.mp3</t>
  </si>
  <si>
    <t>Hesitation</t>
  </si>
  <si>
    <t>Tower of Guns/03. Hesitation.mp3</t>
  </si>
  <si>
    <t>Demonstration</t>
  </si>
  <si>
    <t>Tower of Guns/04. Demonstration.mp3</t>
  </si>
  <si>
    <t>Trepidation</t>
  </si>
  <si>
    <t>Tower of Guns/05. Trepidation.mp3</t>
  </si>
  <si>
    <t>Demolition</t>
  </si>
  <si>
    <t>Tower of Guns/06. Demolition.mp3</t>
  </si>
  <si>
    <t>Randomization</t>
  </si>
  <si>
    <t>Tower of Guns/07. Randomization.mp3</t>
  </si>
  <si>
    <t>Oscillation (Bonus Track)</t>
  </si>
  <si>
    <t>Tower of Guns/08. Oscillation (Bonus Track).mp3</t>
  </si>
  <si>
    <t>Induction</t>
  </si>
  <si>
    <t>Tower of Guns/09. Induction.mp3</t>
  </si>
  <si>
    <t>Immobilization</t>
  </si>
  <si>
    <t>Tower of Guns/10. Immobilization.mp3</t>
  </si>
  <si>
    <t>Calibration</t>
  </si>
  <si>
    <t>Tower of Guns/11. Calibration.mp3</t>
  </si>
  <si>
    <t>Termination</t>
  </si>
  <si>
    <t>Tower of Guns/12. Termination.mp3</t>
  </si>
  <si>
    <t>Exploration (Bonus Track)</t>
  </si>
  <si>
    <t>Tower of Guns/13. Exploration (Bonus Track).mp3</t>
  </si>
  <si>
    <t>Caution</t>
  </si>
  <si>
    <t>Tower of Guns/14. Caution.mp3</t>
  </si>
  <si>
    <t>Revolution</t>
  </si>
  <si>
    <t>Tower of Guns/15. Revolution.mp3</t>
  </si>
  <si>
    <t>Imagination</t>
  </si>
  <si>
    <t>Tower of Guns/16. Imagination.mp3</t>
  </si>
  <si>
    <t>Industrialization</t>
  </si>
  <si>
    <t>Tower of Guns/17. Industrialization.mp3</t>
  </si>
  <si>
    <t>Concentration (Bonus Track)</t>
  </si>
  <si>
    <t>Tower of Guns/18. Concentration (Bonus Track).mp3</t>
  </si>
  <si>
    <t>Isolation</t>
  </si>
  <si>
    <t>Tower of Guns/19. Isolation.mp3</t>
  </si>
  <si>
    <t>Confrontation</t>
  </si>
  <si>
    <t>Tower of Guns/20. Confrontation.mp3</t>
  </si>
  <si>
    <t>Elation</t>
  </si>
  <si>
    <t>Tower of Guns/21. Elation.mp3</t>
  </si>
  <si>
    <t>Classification</t>
  </si>
  <si>
    <t>Tower of Guns/22. Classification.mp3</t>
  </si>
  <si>
    <t>Calculation</t>
  </si>
  <si>
    <t>Tower of Guns/23. Calculation.mp3</t>
  </si>
  <si>
    <t>Manipulation</t>
  </si>
  <si>
    <t>Tower of Guns/24. Manipulation.mp3</t>
  </si>
  <si>
    <t>Junction (Bonus Track)</t>
  </si>
  <si>
    <t>Tower of Guns/25. Junction (Bonus Track).mp3</t>
  </si>
  <si>
    <t>Progression</t>
  </si>
  <si>
    <t>Tower of Guns/26. Progression.mp3</t>
  </si>
  <si>
    <t>Redemption</t>
  </si>
  <si>
    <t>Tower of Guns/27. Redemption.mp3</t>
  </si>
  <si>
    <t>Transformation</t>
  </si>
  <si>
    <t>Tower of Guns/28. Transformation.mp3</t>
  </si>
  <si>
    <t>Titillation</t>
  </si>
  <si>
    <t>Tower of Guns/29. Titillation.mp3</t>
  </si>
  <si>
    <t>Competition</t>
  </si>
  <si>
    <t>Tower of Guns/30. Competition.mp3</t>
  </si>
  <si>
    <t>Hugbot Nation</t>
  </si>
  <si>
    <t>Tower of Guns/31. Hugbot Nation.mp3</t>
  </si>
  <si>
    <t>Expedition</t>
  </si>
  <si>
    <t>Tower of Guns/32. Expedition.mp3</t>
  </si>
  <si>
    <t>Ascension</t>
  </si>
  <si>
    <t>Tower of Guns/33. Ascension.mp3</t>
  </si>
  <si>
    <t>Salutation</t>
  </si>
  <si>
    <t>Tower of Guns/34. Salutation.mp3</t>
  </si>
  <si>
    <t>Bullets Ahoy Trailer (Bonus Track)</t>
  </si>
  <si>
    <t>Tower of Guns/35. Bullets Ahoy Trailer (Bonus Track).mp3</t>
  </si>
  <si>
    <t>Wizard of Legend -Title-</t>
  </si>
  <si>
    <t>Wizard of Legend/01. Wizard of Legend -Title-.mp3</t>
  </si>
  <si>
    <t>Lanova's Treasures -Museum-</t>
  </si>
  <si>
    <t>Wizard of Legend/02. Lanova's Treasures -Museum-.mp3</t>
  </si>
  <si>
    <t>Prepare for Chaos -Plaza-</t>
  </si>
  <si>
    <t>Wizard of Legend/03. Prepare for Chaos -Plaza-.mp3</t>
  </si>
  <si>
    <t>Freiya's Cage -Ice-</t>
  </si>
  <si>
    <t>Wizard of Legend/04. Freiya's Cage -Ice-.mp3</t>
  </si>
  <si>
    <t>Atlas's Terrace -Earth-</t>
  </si>
  <si>
    <t>Wizard of Legend/05. Atlas's Terrace -Earth-.mp3</t>
  </si>
  <si>
    <t>Zeal's Forge -Fire-</t>
  </si>
  <si>
    <t>Wizard of Legend/06. Zeal's Forge -Fire-.mp3</t>
  </si>
  <si>
    <t>Shuu's Spire -Air-</t>
  </si>
  <si>
    <t>Wizard of Legend/07. Shuu's Spire -Air-.mp3</t>
  </si>
  <si>
    <t>Arcane Refuge -Home-</t>
  </si>
  <si>
    <t>Wizard of Legend/08. Arcane Refuge -Home-.mp3</t>
  </si>
  <si>
    <t>Duel -Boss-</t>
  </si>
  <si>
    <t>Wizard of Legend/09. Duel -Boss-.mp3</t>
  </si>
  <si>
    <t>Duel of Legend -Final Boss-</t>
  </si>
  <si>
    <t>Wizard of Legend/10. Duel of Legend -Final Boss-.mp3</t>
  </si>
  <si>
    <t>Magical Merrymaking -Ending-</t>
  </si>
  <si>
    <t>Wizard of Legend/11. Magical Merrymaking -Ending-.mp3</t>
  </si>
  <si>
    <t>Legendary Deeds -Credits-</t>
  </si>
  <si>
    <t>Wizard of Legend/12. Legendary Deeds -Credits-.mp3</t>
  </si>
  <si>
    <t>Conjurer's Call -Debut Trailer-</t>
  </si>
  <si>
    <t>Wizard of Legend/13. Conjurer's Call -Debut Trailer-.mp3</t>
  </si>
  <si>
    <t>Wizard's Wail -Launch Trailer-</t>
  </si>
  <si>
    <t>Wizard of Legend/14. Wizard's Wail -Launch Trailer-.mp3</t>
  </si>
  <si>
    <t>Seer's Siren -Sky Palace Trailer-</t>
  </si>
  <si>
    <t>Wizard of Legend/15. Seer's Siren -Sky Palace Trailer-.mp3</t>
  </si>
  <si>
    <t>Blinded by Night -Lightning-</t>
  </si>
  <si>
    <t>Wizard of Legend/16. Blinded by Night -Lightning-.mp3</t>
  </si>
  <si>
    <t>Sorcerer's Snarl -Thundering Keep Trailer-</t>
  </si>
  <si>
    <t>Wizard of Legend/17. Sorcerer's Snarl -Thundering Keep Trailer-.mp3</t>
  </si>
  <si>
    <t>arrive: spawn_enemy spider 2; place_tile web 3</t>
  </si>
  <si>
    <t>arrive: spawn_enemy alien 1; while: push_mult 3</t>
  </si>
  <si>
    <t>Dale North</t>
  </si>
  <si>
    <t>gain_gold 6; lose_hp 2</t>
  </si>
  <si>
    <t>gain_gold 2</t>
  </si>
  <si>
    <t>The Resistance (Main Theme)</t>
  </si>
  <si>
    <t>Gareth Coker</t>
  </si>
  <si>
    <t>Absolum (Original Game Soundtrack)</t>
  </si>
  <si>
    <t>Absolum/01. The Resistance (Main Theme).mp3</t>
  </si>
  <si>
    <t>Hubris</t>
  </si>
  <si>
    <t>Absolum/02. Hubris.mp3</t>
  </si>
  <si>
    <t>Uchawi's Hearth</t>
  </si>
  <si>
    <t>Absolum/03. Uchawi's Hearth.mp3</t>
  </si>
  <si>
    <t>Giggling Forest</t>
  </si>
  <si>
    <t>Absolum/04. Giggling Forest.mp3</t>
  </si>
  <si>
    <t>Green River</t>
  </si>
  <si>
    <t>Absolum/05. Green River.mp3</t>
  </si>
  <si>
    <t>Dracoraptor Mountains</t>
  </si>
  <si>
    <t>Absolum/06. Dracoraptor Mountains.mp3</t>
  </si>
  <si>
    <t>Son of Zorg</t>
  </si>
  <si>
    <t>Absolum/07. Son of Zorg.mp3</t>
  </si>
  <si>
    <t>Mouldy Cave</t>
  </si>
  <si>
    <t>Absolum/08. Mouldy Cave.mp3</t>
  </si>
  <si>
    <t>Moed the Mushtroll</t>
  </si>
  <si>
    <t>Absolum/09. Moed the Mushtroll.mp3</t>
  </si>
  <si>
    <t>Wild Coast</t>
  </si>
  <si>
    <t>Absolum/10. Wild Coast.mp3</t>
  </si>
  <si>
    <t>City of Stonedale</t>
  </si>
  <si>
    <t>Absolum/11. City of Stonedale.mp3</t>
  </si>
  <si>
    <t>Stonedale Stronghold</t>
  </si>
  <si>
    <t>Absolum/12. Stonedale Stronghold.mp3</t>
  </si>
  <si>
    <t>Rudolf</t>
  </si>
  <si>
    <t>Absolum/13. Rudolf.mp3</t>
  </si>
  <si>
    <t>Misty Grove</t>
  </si>
  <si>
    <t>Absolum/14. Misty Grove.mp3</t>
  </si>
  <si>
    <t>Old Mines</t>
  </si>
  <si>
    <t>Absolum/15. Old Mines.mp3</t>
  </si>
  <si>
    <t>Deep Mines</t>
  </si>
  <si>
    <t>Absolum/16. Deep Mines.mp3</t>
  </si>
  <si>
    <t>The Citadel</t>
  </si>
  <si>
    <t>Absolum/17. The Citadel.mp3</t>
  </si>
  <si>
    <t>Ancient Might</t>
  </si>
  <si>
    <t>Absolum/18. Ancient Might.mp3</t>
  </si>
  <si>
    <t>The Underking</t>
  </si>
  <si>
    <t>Mick Gordon</t>
  </si>
  <si>
    <t>Absolum/19. The Underking.mp3</t>
  </si>
  <si>
    <t>Queen of the Seas</t>
  </si>
  <si>
    <t>Absolum/20. Queen of the Seas.mp3</t>
  </si>
  <si>
    <t>Fire Swamps</t>
  </si>
  <si>
    <t>Absolum/21. Fire Swamps.mp3</t>
  </si>
  <si>
    <t>Sinking City</t>
  </si>
  <si>
    <t>Absolum/22. Sinking City.mp3</t>
  </si>
  <si>
    <t>Green Maze</t>
  </si>
  <si>
    <t>Absolum/23. Green Maze.mp3</t>
  </si>
  <si>
    <t>Fallen Guardian</t>
  </si>
  <si>
    <t>Absolum/24. Fallen Guardian.mp3</t>
  </si>
  <si>
    <t>Training Grounds</t>
  </si>
  <si>
    <t>Absolum/25. Training Grounds.mp3</t>
  </si>
  <si>
    <t>Arena Prison</t>
  </si>
  <si>
    <t>Absolum/26. Arena Prison.mp3</t>
  </si>
  <si>
    <t>The Arena Champions</t>
  </si>
  <si>
    <t>Absolum/27. The Arena Champions.mp3</t>
  </si>
  <si>
    <t>The Lizard King</t>
  </si>
  <si>
    <t>Absolum/28. The Lizard King.mp3</t>
  </si>
  <si>
    <t>Pilgrim's Road</t>
  </si>
  <si>
    <t>Absolum/29. Pilgrim's Road.mp3</t>
  </si>
  <si>
    <t>Yeldrim</t>
  </si>
  <si>
    <t>Absolum/30. Yeldrim.mp3</t>
  </si>
  <si>
    <t>Dark Town</t>
  </si>
  <si>
    <t>Absolum/31. Dark Town.mp3</t>
  </si>
  <si>
    <t>Catacombs of Renewal</t>
  </si>
  <si>
    <t>Absolum/32. Catacombs of Renewal.mp3</t>
  </si>
  <si>
    <t>Dead Guardians</t>
  </si>
  <si>
    <t>Absolum/33. Dead Guardians.mp3</t>
  </si>
  <si>
    <t>Ruzgar the Necromaster</t>
  </si>
  <si>
    <t>Absolum/34. Ruzgar the Necromaster.mp3</t>
  </si>
  <si>
    <t>Cathedral Canyon</t>
  </si>
  <si>
    <t>Absolum/35. Cathedral Canyon.mp3</t>
  </si>
  <si>
    <t>The Doom of Yeldrim</t>
  </si>
  <si>
    <t>Absolum/36. The Doom of Yeldrim.mp3</t>
  </si>
  <si>
    <t>Morta Mima</t>
  </si>
  <si>
    <t>Yuka Kitamura</t>
  </si>
  <si>
    <t>Absolum/37. Morta Mima.mp3</t>
  </si>
  <si>
    <t>Mansion of the Cult</t>
  </si>
  <si>
    <t>Absolum/38. Mansion of the Cult.mp3</t>
  </si>
  <si>
    <t>Experiment Rooms</t>
  </si>
  <si>
    <t>Absolum/39. Experiment Rooms.mp3</t>
  </si>
  <si>
    <t>Mouth of Madness</t>
  </si>
  <si>
    <t>Absolum/40. Mouth of Madness.mp3</t>
  </si>
  <si>
    <t>The Cosmic Beast</t>
  </si>
  <si>
    <t>Motoi Sakuraba</t>
  </si>
  <si>
    <t>Absolum/41. The Cosmic Beast.mp3</t>
  </si>
  <si>
    <t>Endless Bazaar</t>
  </si>
  <si>
    <t>Absolum/42. Endless Bazaar.mp3</t>
  </si>
  <si>
    <t>Asterios' Roofs</t>
  </si>
  <si>
    <t>Absolum/43. Asterios' Roofs.mp3</t>
  </si>
  <si>
    <t>Royal Sewers</t>
  </si>
  <si>
    <t>Absolum/44. Royal Sewers.mp3</t>
  </si>
  <si>
    <t>The Docks</t>
  </si>
  <si>
    <t>Absolum/45. The Docks.mp3</t>
  </si>
  <si>
    <t>Armory</t>
  </si>
  <si>
    <t>Absolum/46. Armory.mp3</t>
  </si>
  <si>
    <t>Spoils of War</t>
  </si>
  <si>
    <t>Absolum/47. Spoils of War.mp3</t>
  </si>
  <si>
    <t>Absolum/48. Power.mp3</t>
  </si>
  <si>
    <t>Azra, Pride of the Sun King</t>
  </si>
  <si>
    <t>Absolum/49. Azra, Pride of the Sun King.mp3</t>
  </si>
  <si>
    <t>Absolum, A Broken Dream</t>
  </si>
  <si>
    <t>Absolum/50. Absolum, A Broken Dream.mp3</t>
  </si>
  <si>
    <t>Talamh (End Credits)</t>
  </si>
  <si>
    <t>Absolum/51. Talamh (End Credits).mp3</t>
  </si>
  <si>
    <t>An Adventure Awaits</t>
  </si>
  <si>
    <t>BinaryCounter</t>
  </si>
  <si>
    <t>Backpack Hero OST</t>
  </si>
  <si>
    <t>Backpack Hero/01. An Adventure Awaits.mp3</t>
  </si>
  <si>
    <t>Mysterious Artifact</t>
  </si>
  <si>
    <t>Backpack Hero/02. Mysterious Artifact.mp3</t>
  </si>
  <si>
    <t>Ponder</t>
  </si>
  <si>
    <t>Backpack Hero/03. Ponder.mp3</t>
  </si>
  <si>
    <t>Needledance</t>
  </si>
  <si>
    <t>Backpack Hero/04. Needledance.mp3</t>
  </si>
  <si>
    <t>Down Deep</t>
  </si>
  <si>
    <t>Backpack Hero/05. Down Deep.mp3</t>
  </si>
  <si>
    <t>Enchanted</t>
  </si>
  <si>
    <t>Backpack Hero/06. Enchanted.mp3</t>
  </si>
  <si>
    <t>Melty Situation</t>
  </si>
  <si>
    <t>Backpack Hero/07. Melty Situation.mp3</t>
  </si>
  <si>
    <t>Cryogenic</t>
  </si>
  <si>
    <t>Backpack Hero/08. Cryogenic.mp3</t>
  </si>
  <si>
    <t>A Moment of Tranquility</t>
  </si>
  <si>
    <t>Backpack Hero/09. A Moment of Tranquility.mp3</t>
  </si>
  <si>
    <t>Into Action</t>
  </si>
  <si>
    <t>Backpack Hero/10. Into Action.mp3</t>
  </si>
  <si>
    <t>Thorns And Nettles</t>
  </si>
  <si>
    <t>Backpack Hero/11. Thorns And Nettles.mp3</t>
  </si>
  <si>
    <t>Echoes Of Conflict</t>
  </si>
  <si>
    <t>Backpack Hero/12. Echoes Of Conflict.mp3</t>
  </si>
  <si>
    <t>Pulsing Mycelium</t>
  </si>
  <si>
    <t>Backpack Hero/13. Pulsing Mycelium.mp3</t>
  </si>
  <si>
    <t>In Embers And Ash</t>
  </si>
  <si>
    <t>Backpack Hero/14. In Embers And Ash.mp3</t>
  </si>
  <si>
    <t>Frostbite</t>
  </si>
  <si>
    <t>Backpack Hero/15. Frostbite.mp3</t>
  </si>
  <si>
    <t>Go Get 'em</t>
  </si>
  <si>
    <t>Backpack Hero/16. Go Get 'em.mp3</t>
  </si>
  <si>
    <t>Boost!</t>
  </si>
  <si>
    <t>Backpack Hero/17. Boost!.mp3</t>
  </si>
  <si>
    <t>Home At Last</t>
  </si>
  <si>
    <t>Backpack Hero/18. Home At Last.mp3</t>
  </si>
  <si>
    <t>Unfortunate Events</t>
  </si>
  <si>
    <t>Backpack Hero/19. Unfortunate Events.mp3</t>
  </si>
  <si>
    <t>An Adventure Awaits (Halloween)</t>
  </si>
  <si>
    <t>Backpack Hero/20. An Adventure Awaits (Halloween).mp3</t>
  </si>
  <si>
    <t>An Adventure Awaits (Winter)</t>
  </si>
  <si>
    <t>Backpack Hero/21. An Adventure Awaits (Winter).mp3</t>
  </si>
  <si>
    <t>Don't Starve Theme</t>
  </si>
  <si>
    <t>Vince de Vera &amp; Jason Garner</t>
  </si>
  <si>
    <t>Don't Starve Soundtrack</t>
  </si>
  <si>
    <t>Don't Starve/01. Don't Starve Theme.mp3</t>
  </si>
  <si>
    <t>Dawn</t>
  </si>
  <si>
    <t>Don't Starve/02. Dawn.mp3</t>
  </si>
  <si>
    <t>Work To Be Done</t>
  </si>
  <si>
    <t>Don't Starve/03. Work To Be Done.mp3</t>
  </si>
  <si>
    <t>Danger</t>
  </si>
  <si>
    <t>Don't Starve/04. Danger.mp3</t>
  </si>
  <si>
    <t>E.F.S.</t>
  </si>
  <si>
    <t>Don't Starve/05. E.F.S..mp3</t>
  </si>
  <si>
    <t>D.R. Style</t>
  </si>
  <si>
    <t>Don't Starve/06. D.R. Style.mp3</t>
  </si>
  <si>
    <t>Creepy Forest</t>
  </si>
  <si>
    <t>Don't Starve/07. Creepy Forest.mp3</t>
  </si>
  <si>
    <t>Dusk</t>
  </si>
  <si>
    <t>Don't Starve/08. Dusk.mp3</t>
  </si>
  <si>
    <t>Ragtime</t>
  </si>
  <si>
    <t>Don't Starve/09. Ragtime.mp3</t>
  </si>
  <si>
    <t>Cave Work</t>
  </si>
  <si>
    <t>Don't Starve/10. Cave Work.mp3</t>
  </si>
  <si>
    <t>Hoedown</t>
  </si>
  <si>
    <t>Don't Starve/11. Hoedown.mp3</t>
  </si>
  <si>
    <t>Epic Ruins</t>
  </si>
  <si>
    <t>Don't Starve/12. Epic Ruins.mp3</t>
  </si>
  <si>
    <t>Working The Ruins</t>
  </si>
  <si>
    <t>Don't Starve/13. Working The Ruins.mp3</t>
  </si>
  <si>
    <t>Fight For Ruin</t>
  </si>
  <si>
    <t>Don't Starve/14. Fight For Ruin.mp3</t>
  </si>
  <si>
    <t>The EFS of Winter</t>
  </si>
  <si>
    <t>Don't Starve/15. The EFS of Winter.mp3</t>
  </si>
  <si>
    <t>Winter's Alright For Fighting</t>
  </si>
  <si>
    <t>Don't Starve/16. Winter's Alright For Fighting.mp3</t>
  </si>
  <si>
    <t>Working Through Winter</t>
  </si>
  <si>
    <t>Don't Starve/17. Working Through Winter.mp3</t>
  </si>
  <si>
    <t>Spring Into A Fight (Reign Of Giants)</t>
  </si>
  <si>
    <t>Don't Starve/18. Spring Into A Fight (Reign Of Giants).mp3</t>
  </si>
  <si>
    <t>Spring Cleaning (Reign Of Giants)</t>
  </si>
  <si>
    <t>Don't Starve/19. Spring Cleaning (Reign Of Giants).mp3</t>
  </si>
  <si>
    <t>For The Glory Of Spring (Reign Of Giants)</t>
  </si>
  <si>
    <t>Don't Starve/20. For The Glory Of Spring (Reign Of Giants).mp3</t>
  </si>
  <si>
    <t>Summertime and the Fighting Is Easy (Reign Of Giants)</t>
  </si>
  <si>
    <t>Don't Starve/21. Summertime and the Fighting Is Easy (Reign Of Giants).mp3</t>
  </si>
  <si>
    <t>Summer Jobs (Reign Of Giants)</t>
  </si>
  <si>
    <t>Don't Starve/22. Summer Jobs (Reign Of Giants).mp3</t>
  </si>
  <si>
    <t>A Summer Showdown (Reign Of Giants)</t>
  </si>
  <si>
    <t>Don't Starve/23. A Summer Showdown (Reign Of Giants).mp3</t>
  </si>
  <si>
    <t>Reign Of Giants Trailer</t>
  </si>
  <si>
    <t>Don't Starve/24. Reign Of Giants Trailer.mp3</t>
  </si>
  <si>
    <t>The Theme To Shipwrecked (Shipwrecked)</t>
  </si>
  <si>
    <t>Vince de Vera</t>
  </si>
  <si>
    <t>Don't Starve/25. The Theme To Shipwrecked (Shipwrecked).mp3</t>
  </si>
  <si>
    <t>Working On Island Time (Shipwrecked)</t>
  </si>
  <si>
    <t>Don't Starve/26. Working On Island Time (Shipwrecked).mp3</t>
  </si>
  <si>
    <t>On Every Occasion Ready For The Fight (Shipwrecked)</t>
  </si>
  <si>
    <t>Don't Starve/27. On Every Occasion Ready For The Fight (Shipwrecked).mp3</t>
  </si>
  <si>
    <t>Big Time Island Fight (Shipwrecked)</t>
  </si>
  <si>
    <t>Don't Starve/28. Big Time Island Fight (Shipwrecked).mp3</t>
  </si>
  <si>
    <t>Work It Like A Hurricane (Shipwrecked)</t>
  </si>
  <si>
    <t>Don't Starve/29. Work It Like A Hurricane (Shipwrecked).mp3</t>
  </si>
  <si>
    <t>Fighting On The Storm (Shipwrecked)</t>
  </si>
  <si>
    <t>Don't Starve/30. Fighting On The Storm (Shipwrecked).mp3</t>
  </si>
  <si>
    <t>Fighting The Storm Out (Shipwrecked)</t>
  </si>
  <si>
    <t>Don't Starve/31. Fighting The Storm Out (Shipwrecked).mp3</t>
  </si>
  <si>
    <t>Working In The Rain (Shipwrecked)</t>
  </si>
  <si>
    <t>Don't Starve/32. Working In The Rain (Shipwrecked).mp3</t>
  </si>
  <si>
    <t>Here Comes The Rainy Fights Again (Shipwrecked)</t>
  </si>
  <si>
    <t>Don't Starve/33. Here Comes The Rainy Fights Again (Shipwrecked).mp3</t>
  </si>
  <si>
    <t>Rainy Days And Epic Fights (Shipwrecked)</t>
  </si>
  <si>
    <t>Don't Starve/34. Rainy Days And Epic Fights (Shipwrecked).mp3</t>
  </si>
  <si>
    <t>Working The Heat (Shipwrecked)</t>
  </si>
  <si>
    <t>Don't Starve/35. Working The Heat (Shipwrecked).mp3</t>
  </si>
  <si>
    <t>Feelin Like A Fight Fight Fight (Shipwrecked)</t>
  </si>
  <si>
    <t>Don't Starve/36. Feelin Like A Fight Fight Fight (Shipwrecked).mp3</t>
  </si>
  <si>
    <t>When Fights Were Hotter and Lived Near The Water (Shipwrecked)</t>
  </si>
  <si>
    <t>Don't Starve/37. When Fights Were Hotter and Lived Near The Water (Shipwrecked).mp3</t>
  </si>
  <si>
    <t>Surfing Everyday (Shipwrecked)</t>
  </si>
  <si>
    <t>Don't Starve/38. Surfing Everyday (Shipwrecked).mp3</t>
  </si>
  <si>
    <t>Nightsurfing (Deserves A Quiet Night) (Shipwrecked)</t>
  </si>
  <si>
    <t>Don't Starve/39. Nightsurfing (Deserves A Quiet Night) (Shipwrecked).mp3</t>
  </si>
  <si>
    <t>Sailing The Seas Of DS (Shipwrecked)</t>
  </si>
  <si>
    <t>Don't Starve/40. Sailing The Seas Of DS (Shipwrecked).mp3</t>
  </si>
  <si>
    <t>Sailing In The Moonlight (Shipwrecked)</t>
  </si>
  <si>
    <t>Don't Starve/41. Sailing In The Moonlight (Shipwrecked).mp3</t>
  </si>
  <si>
    <t>Wilson vs. The Volcano (Shipwrecked)</t>
  </si>
  <si>
    <t>Don't Starve/42. Wilson vs. The Volcano (Shipwrecked).mp3</t>
  </si>
  <si>
    <t>Gonna Blow Yur Top (Shipwrecked)</t>
  </si>
  <si>
    <t>Don't Starve/43. Gonna Blow Yur Top (Shipwrecked).mp3</t>
  </si>
  <si>
    <t>Don't Starve Theme (Island Style) (Unreleased)</t>
  </si>
  <si>
    <t>Don't Starve/44. Don't Starve Theme (Island Style) (Unreleased).mp3</t>
  </si>
  <si>
    <t>Hamlet Launch Trailer</t>
  </si>
  <si>
    <t>Vince de Vera &amp; Emmett Hall</t>
  </si>
  <si>
    <t>Don't Starve/45. Hamlet Launch Trailer.mp3</t>
  </si>
  <si>
    <t>From The Ashes (Score)</t>
  </si>
  <si>
    <t>Don't Starve/46. From The Ashes (Score).mp3</t>
  </si>
  <si>
    <t>Lunar Roots (Score)</t>
  </si>
  <si>
    <t>Don't Starve/47. Lunar Roots (Score).mp3</t>
  </si>
  <si>
    <t>New Reign (Score)</t>
  </si>
  <si>
    <t>Don't Starve/48. New Reign (Score).mp3</t>
  </si>
  <si>
    <t>Next Of Kin (Score)</t>
  </si>
  <si>
    <t>Don't Starve/49. Next Of Kin (Score).mp3</t>
  </si>
  <si>
    <t>Possessions (Score)</t>
  </si>
  <si>
    <t>Don't Starve/50. Possessions (Score).mp3</t>
  </si>
  <si>
    <t>Trees A Crowd (Score)</t>
  </si>
  <si>
    <t>Don't Starve/51. Trees A Crowd (Score).mp3</t>
  </si>
  <si>
    <t>Return Of Them - Hook Line Inker Trailer</t>
  </si>
  <si>
    <t>Don't Starve/52. Return Of Them - Hook Line Inker Trailer.mp3</t>
  </si>
  <si>
    <t>Return of Them - Turn Of Tides Trailer</t>
  </si>
  <si>
    <t>Don't Starve/53. Return of Them - Turn Of Tides Trailer.mp3</t>
  </si>
  <si>
    <t>Taste Of Home (Score)</t>
  </si>
  <si>
    <t>Don't Starve/54. Taste Of Home (Score).mp3</t>
  </si>
  <si>
    <t>The Monster Marsh (Score)</t>
  </si>
  <si>
    <t>Don't Starve/55. The Monster Marsh (Score).mp3</t>
  </si>
  <si>
    <t>Retracing Steps</t>
  </si>
  <si>
    <t>Element27</t>
  </si>
  <si>
    <t>Dungeons &amp; Degenerate Gamblers/01. Title.mp3</t>
  </si>
  <si>
    <t>Ale &amp; Addiction</t>
  </si>
  <si>
    <t>Dungeons &amp; Degenerate Gamblers/02. Tavern.mp3</t>
  </si>
  <si>
    <t>Onus of Descent</t>
  </si>
  <si>
    <t>Dungeons &amp; Degenerate Gamblers/03. Basement.mp3</t>
  </si>
  <si>
    <t>Resonant Smoke</t>
  </si>
  <si>
    <t>Dungeons &amp; Degenerate Gamblers/04. Casino.mp3</t>
  </si>
  <si>
    <t>Deeply-Set Struggle</t>
  </si>
  <si>
    <t>Dungeons &amp; Degenerate Gamblers/05. Dungeon.mp3</t>
  </si>
  <si>
    <t>17%.</t>
  </si>
  <si>
    <t>Dungeons &amp; Degenerate Gamblers/06. Despair.mp3</t>
  </si>
  <si>
    <t>Automated Where-To?</t>
  </si>
  <si>
    <t>Dungeons &amp; Degenerate Gamblers/07. Elevator.mp3</t>
  </si>
  <si>
    <t>Starlight, Fraying</t>
  </si>
  <si>
    <t>Dungeons &amp; Degenerate Gamblers/08. Lounge.mp3</t>
  </si>
  <si>
    <t>METEORIC</t>
  </si>
  <si>
    <t>Dungeons &amp; Degenerate Gamblers/09. VIP Area.mp3</t>
  </si>
  <si>
    <t>Spiders Made Of Human Fingers</t>
  </si>
  <si>
    <t>Dungeons &amp; Degenerate Gamblers/10. Head Office.mp3</t>
  </si>
  <si>
    <t>O, Ye Lacking Wings</t>
  </si>
  <si>
    <t>Dungeons &amp; Degenerate Gamblers/11. Hope.mp3</t>
  </si>
  <si>
    <t>The Grand Mechanism</t>
  </si>
  <si>
    <t>Dungeons &amp; Degenerate Gamblers/12. Landlord's Office.mp3</t>
  </si>
  <si>
    <t>Here's My Card</t>
  </si>
  <si>
    <t>Dungeons &amp; Degenerate Gamblers/13. Tavern (Boss).mp3</t>
  </si>
  <si>
    <t>enO demaN ehT roF doolB</t>
  </si>
  <si>
    <t>Dungeons &amp; Degenerate Gamblers/14. Basement (Boss).mp3</t>
  </si>
  <si>
    <t>What You Wanted</t>
  </si>
  <si>
    <t>Dungeons &amp; Degenerate Gamblers/15. Casino (Boss).mp3</t>
  </si>
  <si>
    <t>She Guards Where You Must Not Go</t>
  </si>
  <si>
    <t>Dungeons &amp; Degenerate Gamblers/16. Dungeon (Boss).mp3</t>
  </si>
  <si>
    <t>An Improved Three-Card Monte</t>
  </si>
  <si>
    <t>Dungeons &amp; Degenerate Gamblers/17. Lounge (Boss).mp3</t>
  </si>
  <si>
    <t>METEORIC (LOCV MIX)</t>
  </si>
  <si>
    <t>Dungeons &amp; Degenerate Gamblers/18. VIP Area (Boss).mp3</t>
  </si>
  <si>
    <t>Crawling Down From Up Top</t>
  </si>
  <si>
    <t>Dungeons &amp; Degenerate Gamblers/19. Office (Boss).mp3</t>
  </si>
  <si>
    <t>fell short</t>
  </si>
  <si>
    <t>Dungeons &amp; Degenerate Gamblers/20. Gamb.mp3</t>
  </si>
  <si>
    <t>Nightreign</t>
  </si>
  <si>
    <t>Shoi Miyazawa</t>
  </si>
  <si>
    <t>Elden Ring Nightreign (Original Soundtrack)</t>
  </si>
  <si>
    <t>Elden Ring - Nightreign/01 Nightreign.mp3</t>
  </si>
  <si>
    <t>Quickening</t>
  </si>
  <si>
    <t>Elden Ring Nightreign: The Forsaken Hollows (Original Soundtrack)</t>
  </si>
  <si>
    <t>Elden Ring - Nightreign/01. Quickening.mp3</t>
  </si>
  <si>
    <t>The Outset</t>
  </si>
  <si>
    <t>Elden Ring - Nightreign/02 The Outset.mp3</t>
  </si>
  <si>
    <t>The Dreglord</t>
  </si>
  <si>
    <t>Elden Ring - Nightreign/02. The Dreglord.mp3</t>
  </si>
  <si>
    <t>The Shrouded Roundtable Hold</t>
  </si>
  <si>
    <t>Elden Ring - Nightreign/03 The Shrouded Roundtable Hold.mp3</t>
  </si>
  <si>
    <t>The Great Hollow</t>
  </si>
  <si>
    <t>Elden Ring - Nightreign/03. The Great Hollow.mp3</t>
  </si>
  <si>
    <t>The Nightfarers</t>
  </si>
  <si>
    <t>Soma Tanizaki</t>
  </si>
  <si>
    <t>Elden Ring - Nightreign/04 The Nightfarers.mp3</t>
  </si>
  <si>
    <t>The Great Hollow (Eventide)</t>
  </si>
  <si>
    <t>Elden Ring - Nightreign/04. The Great Hollow (Eventide).mp3</t>
  </si>
  <si>
    <t>Limveld</t>
  </si>
  <si>
    <t>Tai Tomisawa</t>
  </si>
  <si>
    <t>Elden Ring - Nightreign/05 Limveld.mp3</t>
  </si>
  <si>
    <t>The Great Hollow (Night)</t>
  </si>
  <si>
    <t>Elden Ring - Nightreign/05. The Great Hollow (Night).mp3</t>
  </si>
  <si>
    <t>Limveld (Eventide)</t>
  </si>
  <si>
    <t>Elden Ring - Nightreign/06 Limveld (Eventide).mp3</t>
  </si>
  <si>
    <t>Balancing</t>
  </si>
  <si>
    <t>Elden Ring - Nightreign/06. Balancing.mp3</t>
  </si>
  <si>
    <t>Limveld (Night)</t>
  </si>
  <si>
    <t>Elden Ring - Nightreign/07 Limveld (Night).mp3</t>
  </si>
  <si>
    <t>Weapon-Bequeathed Harmonia</t>
  </si>
  <si>
    <t>Elden Ring - Nightreign/07. Weapon-Bequeathed Harmonia.mp3</t>
  </si>
  <si>
    <t>Limveld Falls</t>
  </si>
  <si>
    <t>Elden Ring - Nightreign/08 Limveld Falls.mp3</t>
  </si>
  <si>
    <t>Traitorous Straghess</t>
  </si>
  <si>
    <t>Elden Ring - Nightreign/08. Traitorous Straghess.mp3</t>
  </si>
  <si>
    <t>Limveld Falls (Eventide)</t>
  </si>
  <si>
    <t>Elden Ring - Nightreign/09 Limveld Falls (Eventide).mp3</t>
  </si>
  <si>
    <t>Repose</t>
  </si>
  <si>
    <t>Elden Ring - Nightreign/09. Repose.mp3</t>
  </si>
  <si>
    <t>Limveld Falls (Night)</t>
  </si>
  <si>
    <t>Elden Ring - Nightreign/10 Limveld Falls (Night).mp3</t>
  </si>
  <si>
    <t>A Remembrance of the Scholar</t>
  </si>
  <si>
    <t>Elden Ring - Nightreign/10. A Remembrance of the Scholar.mp3</t>
  </si>
  <si>
    <t>Spirit Shelter</t>
  </si>
  <si>
    <t>Elden Ring - Nightreign/11 Spirit Shelter.mp3</t>
  </si>
  <si>
    <t>The End (Undertaker)</t>
  </si>
  <si>
    <t>Elden Ring - Nightreign/11. The End (Undertaker).mp3</t>
  </si>
  <si>
    <t>The Crater</t>
  </si>
  <si>
    <t>Elden Ring - Nightreign/12 The Crater.mp3</t>
  </si>
  <si>
    <t>Launch Trailer (Extra Track)</t>
  </si>
  <si>
    <t>Elden Ring - Nightreign/12. Launch Trailer (Extra Track).mp3</t>
  </si>
  <si>
    <t>The Mountaintop</t>
  </si>
  <si>
    <t>Elden Ring - Nightreign/13 The Mountaintop.mp3</t>
  </si>
  <si>
    <t>The Rotted Woods</t>
  </si>
  <si>
    <t>Elden Ring - Nightreign/14 The Rotted Woods.mp3</t>
  </si>
  <si>
    <t>Noklateo, the Shrouded City</t>
  </si>
  <si>
    <t>Elden Ring - Nightreign/15 Noklateo, the Shrouded City.mp3</t>
  </si>
  <si>
    <t>Great Enemy</t>
  </si>
  <si>
    <t>Elden Ring - Nightreign/16 Great Enemy.mp3</t>
  </si>
  <si>
    <t>The Raid</t>
  </si>
  <si>
    <t>Elden Ring - Nightreign/17 The Raid.mp3</t>
  </si>
  <si>
    <t>Gladius, Beast of Night</t>
  </si>
  <si>
    <t>Elden Ring - Nightreign/18 Gladius, Beast of Night.mp3</t>
  </si>
  <si>
    <t>Adel, Baron of Night</t>
  </si>
  <si>
    <t>Elden Ring - Nightreign/19 Adel, Baron of Night.mp3</t>
  </si>
  <si>
    <t>Gnoster, Wisdom of Night</t>
  </si>
  <si>
    <t>Elden Ring - Nightreign/20 Gnoster, Wisdom of Night.mp3</t>
  </si>
  <si>
    <t>Maris, Fathom of Night</t>
  </si>
  <si>
    <t>Elden Ring - Nightreign/21 Maris, Fathom of Night.mp3</t>
  </si>
  <si>
    <t>Libra, Creature of Night</t>
  </si>
  <si>
    <t>Elden Ring - Nightreign/22 Libra, Creature of Night.mp3</t>
  </si>
  <si>
    <t>Fulghor, Champion of Nightglow</t>
  </si>
  <si>
    <t>Elden Ring - Nightreign/23 Fulghor, Champion of Nightglow.mp3</t>
  </si>
  <si>
    <t>Caligo, Miasma of Night</t>
  </si>
  <si>
    <t>Elden Ring - Nightreign/24 Caligo, Miasma of Night.mp3</t>
  </si>
  <si>
    <t>Heolstor the Nightlord</t>
  </si>
  <si>
    <t>Elden Ring - Nightreign/25 Heolstor the Nightlord.mp3</t>
  </si>
  <si>
    <t>Return</t>
  </si>
  <si>
    <t>Elden Ring - Nightreign/26 Return.mp3</t>
  </si>
  <si>
    <t>A Remembrance of the Guardian</t>
  </si>
  <si>
    <t>Elden Ring - Nightreign/27 A Remembrance of the Guardian.mp3</t>
  </si>
  <si>
    <t>Unbreaking Night</t>
  </si>
  <si>
    <t>Elden Ring - Nightreign/28 Unbreaking Night.mp3</t>
  </si>
  <si>
    <t>The Priestess Enters the Field of Battle</t>
  </si>
  <si>
    <t>Yoshikazu Takayama</t>
  </si>
  <si>
    <t>Elden Ring - Nightreign/29 The Priestess Enters the Field of Battle.mp3</t>
  </si>
  <si>
    <t>A Remembrance of the Duchess</t>
  </si>
  <si>
    <t>Elden Ring - Nightreign/30 A Remembrance of the Duchess.mp3</t>
  </si>
  <si>
    <t>The Tourney of the Lands Between</t>
  </si>
  <si>
    <t>Elden Ring - Nightreign/31 The Tourney of the Lands Between.mp3</t>
  </si>
  <si>
    <t>A Remembrance of the Raider</t>
  </si>
  <si>
    <t>Elden Ring - Nightreign/32 A Remembrance of the Raider.mp3</t>
  </si>
  <si>
    <t>Contamination</t>
  </si>
  <si>
    <t>Elden Ring - Nightreign/33 Contamination.mp3</t>
  </si>
  <si>
    <t>A Girl's Solemn Wish</t>
  </si>
  <si>
    <t>Elden Ring - Nightreign/34 A Girl's Solemn Wish.mp3</t>
  </si>
  <si>
    <t>A Remembrance of the Revenant</t>
  </si>
  <si>
    <t>Elden Ring - Nightreign/35 A Remembrance of the Revenant.mp3</t>
  </si>
  <si>
    <t>A Remembrance of the Recluse</t>
  </si>
  <si>
    <t>Elden Ring - Nightreign/36 A Remembrance of the Recluse.mp3</t>
  </si>
  <si>
    <t>Two Faces, One Sword</t>
  </si>
  <si>
    <t>Elden Ring - Nightreign/37 Two Faces, One Sword.mp3</t>
  </si>
  <si>
    <t>A Remembrance of the Executor</t>
  </si>
  <si>
    <t>Elden Ring - Nightreign/38 A Remembrance of the Executor.mp3</t>
  </si>
  <si>
    <t>The Ancients</t>
  </si>
  <si>
    <t>Elden Ring - Nightreign/39 The Ancients.mp3</t>
  </si>
  <si>
    <t>Elden Ring - Nightreign/40 Dawn.mp3</t>
  </si>
  <si>
    <t>Tai Tomisawa &amp; Shoi Miyazawa</t>
  </si>
  <si>
    <t>Elden Ring - Nightreign/41 The End.mp3</t>
  </si>
  <si>
    <t>The End (Wylder)</t>
  </si>
  <si>
    <t>Elden Ring - Nightreign/42 The End (Wylder).mp3</t>
  </si>
  <si>
    <t>The End (Ironeye)</t>
  </si>
  <si>
    <t>Soma Tanizaki &amp; Shoi Miyazawa</t>
  </si>
  <si>
    <t>Elden Ring - Nightreign/43 The End (Ironeye).mp3</t>
  </si>
  <si>
    <t>The End (Recluse)</t>
  </si>
  <si>
    <t>Tai Tomisawa &amp; Yoshikazu Takayama &amp; Shoi Miyazawa</t>
  </si>
  <si>
    <t>Elden Ring - Nightreign/44 The End (Recluse).mp3</t>
  </si>
  <si>
    <t>Debut Trailer</t>
  </si>
  <si>
    <t>Elden Ring - Nightreign/45 Debut Trailer.mp3</t>
  </si>
  <si>
    <t>Elder Ridge Library</t>
  </si>
  <si>
    <t>David Pittman</t>
  </si>
  <si>
    <t>Eldritch Original Soundtrack</t>
  </si>
  <si>
    <t>Eldritch/01. Elder Ridge Library.mp3</t>
  </si>
  <si>
    <t>Beneath Innsmouth</t>
  </si>
  <si>
    <t>Eldritch/02. Beneath Innsmouth.mp3</t>
  </si>
  <si>
    <t>Dagon</t>
  </si>
  <si>
    <t>Eldritch/03. Dagon.mp3</t>
  </si>
  <si>
    <t>The Nameless City</t>
  </si>
  <si>
    <t>Eldritch/04. The Nameless City.mp3</t>
  </si>
  <si>
    <t>Nyarlathotep</t>
  </si>
  <si>
    <t>Eldritch/05. Nyarlathotep.mp3</t>
  </si>
  <si>
    <t>R'lyeh</t>
  </si>
  <si>
    <t>Eldritch/06. R'lyeh.mp3</t>
  </si>
  <si>
    <t>Cthulhu</t>
  </si>
  <si>
    <t>Eldritch/07. Cthulhu.mp3</t>
  </si>
  <si>
    <t>The Ascent</t>
  </si>
  <si>
    <t>Eldritch/08. The Ascent.mp3</t>
  </si>
  <si>
    <t>The Ritual of Binding</t>
  </si>
  <si>
    <t>Eldritch/09. The Ritual of Binding.mp3</t>
  </si>
  <si>
    <t>48th and Desperation</t>
  </si>
  <si>
    <t>Eldritch/10. 48th and Desperation.mp3</t>
  </si>
  <si>
    <t>Skittering</t>
  </si>
  <si>
    <t>J. Kyle Pittman</t>
  </si>
  <si>
    <t>Eldritch/11. Skittering.mp3</t>
  </si>
  <si>
    <t>Whispering</t>
  </si>
  <si>
    <t>Eldritch/12. Whispering.mp3</t>
  </si>
  <si>
    <t>Existing</t>
  </si>
  <si>
    <t>Eldritch/13. Existing.mp3</t>
  </si>
  <si>
    <t>Trapped Souls</t>
  </si>
  <si>
    <t>Eldritch/14. Trapped Souls.mp3</t>
  </si>
  <si>
    <t>Welcome to the Afterlife</t>
  </si>
  <si>
    <t>Alexis Laugier</t>
  </si>
  <si>
    <t>Have a Nice Death (Original Game Soundtrack)</t>
  </si>
  <si>
    <t>Have a Nice Death/01. Welcome to the Afterlife.mp3</t>
  </si>
  <si>
    <t>Once Upon a Death</t>
  </si>
  <si>
    <t>Have a Nice Death/02. Once Upon a Death.mp3</t>
  </si>
  <si>
    <t>Ceo's Office</t>
  </si>
  <si>
    <t>Have a Nice Death/03. Ceo's Office.mp3</t>
  </si>
  <si>
    <t>Muzak, Sweet Muzak</t>
  </si>
  <si>
    <t>Yann Cleophas</t>
  </si>
  <si>
    <t>Have a Nice Death/04. Muzak, Sweet Muzak.mp3</t>
  </si>
  <si>
    <t>Hall of Eternity</t>
  </si>
  <si>
    <t>Have a Nice Death/05. Hall of Eternity.mp3</t>
  </si>
  <si>
    <t>My First Thanager Meeting</t>
  </si>
  <si>
    <t>Have a Nice Death/06. My First Thanager Meeting.mp3</t>
  </si>
  <si>
    <t>Mutant Quantum Aberration</t>
  </si>
  <si>
    <t>Have a Nice Death/07. Mutant Quantum Aberration.mp3</t>
  </si>
  <si>
    <t>Brad in Shape</t>
  </si>
  <si>
    <t>Have a Nice Death/08. Brad in Shape.mp3</t>
  </si>
  <si>
    <t>Head of Security Gargoyle</t>
  </si>
  <si>
    <t>Have a Nice Death/09. Head of Security Gargoyle.mp3</t>
  </si>
  <si>
    <t>Koffee Break</t>
  </si>
  <si>
    <t>Have a Nice Death/10. Koffee Break.mp3</t>
  </si>
  <si>
    <t>Pollution Section</t>
  </si>
  <si>
    <t>Have a Nice Death/11. Pollution Section.mp3</t>
  </si>
  <si>
    <t>Polluted Thanager!</t>
  </si>
  <si>
    <t>Have a Nice Death/12. Polluted Thanager!.mp3</t>
  </si>
  <si>
    <t>Chill at Mark’s</t>
  </si>
  <si>
    <t>Have a Nice Death/13. Chill at Mark’s.mp3</t>
  </si>
  <si>
    <t>Grimes, Pollution-Made Man</t>
  </si>
  <si>
    <t>Have a Nice Death/14. Grimes, Pollution-Made Man.mp3</t>
  </si>
  <si>
    <t>Disease Division</t>
  </si>
  <si>
    <t>Caisheng Bo</t>
  </si>
  <si>
    <t>Have a Nice Death/15. Disease Division.mp3</t>
  </si>
  <si>
    <t>Gutted Menace!</t>
  </si>
  <si>
    <t>Have a Nice Death/16. Gutted Menace!.mp3</t>
  </si>
  <si>
    <t>Control Room Potentate</t>
  </si>
  <si>
    <t>Have a Nice Death/17. Control Room Potentate.mp3</t>
  </si>
  <si>
    <t>Krank, Contagion Capitalist</t>
  </si>
  <si>
    <t>Have a Nice Death/18. Krank, Contagion Capitalist.mp3</t>
  </si>
  <si>
    <t>Addictions Affairs</t>
  </si>
  <si>
    <t>Have a Nice Death/19. Addictions Affairs.mp3</t>
  </si>
  <si>
    <t>Heisenberg, Dealer Doctor</t>
  </si>
  <si>
    <t>Have a Nice Death/20. Heisenberg, Dealer Doctor.mp3</t>
  </si>
  <si>
    <t>Maxxx, Addicted to Violence</t>
  </si>
  <si>
    <t>Have a Nice Death/21. Maxxx, Addicted to Violence.mp3</t>
  </si>
  <si>
    <t>Warfare Ward</t>
  </si>
  <si>
    <t>Have a Nice Death/22. Warfare Ward.mp3</t>
  </si>
  <si>
    <t>Tactical Living Weapon</t>
  </si>
  <si>
    <t>Have a Nice Death/23. Tactical Living Weapon.mp3</t>
  </si>
  <si>
    <t>Major Warren Pliskhan</t>
  </si>
  <si>
    <t>Have a Nice Death/24. Major Warren Pliskhan.mp3</t>
  </si>
  <si>
    <t>Toxic Food Processing</t>
  </si>
  <si>
    <t>Have a Nice Death/25. Toxic Food Processing.mp3</t>
  </si>
  <si>
    <t>Intestinal Wrestling</t>
  </si>
  <si>
    <t>Have a Nice Death/26. Intestinal Wrestling.mp3</t>
  </si>
  <si>
    <t>Waldo, at Your Service!</t>
  </si>
  <si>
    <t>Have a Nice Death/27. Waldo, at Your Service!.mp3</t>
  </si>
  <si>
    <t>Natural Disasters</t>
  </si>
  <si>
    <t>Have a Nice Death/28. Natural Disasters.mp3</t>
  </si>
  <si>
    <t>Ready for Devastation</t>
  </si>
  <si>
    <t>Have a Nice Death/29. Ready for Devastation.mp3</t>
  </si>
  <si>
    <t>Ms Imamura, Cataclysm Lady</t>
  </si>
  <si>
    <t>Have a Nice Death/30. Ms Imamura, Cataclysm Lady.mp3</t>
  </si>
  <si>
    <t>Inevitable Time</t>
  </si>
  <si>
    <t>Have a Nice Death/31. Inevitable Time.mp3</t>
  </si>
  <si>
    <t>Bridget, Brigitte and Mary-Bridget</t>
  </si>
  <si>
    <t>Have a Nice Death/32. Bridget, Brigitte and Mary-Bridget.mp3</t>
  </si>
  <si>
    <t>It’s About Time</t>
  </si>
  <si>
    <t>Have a Nice Death/33. It’s About Time.mp3</t>
  </si>
  <si>
    <t>A Matter of Life and Death</t>
  </si>
  <si>
    <t>Have a Nice Death/34. A Matter of Life and Death.mp3</t>
  </si>
  <si>
    <t>Have a Nice Team!</t>
  </si>
  <si>
    <t>Have a Nice Death/35. Have a Nice Team!.mp3</t>
  </si>
  <si>
    <t>Ceo’s Office (Halloween Remix)</t>
  </si>
  <si>
    <t>Have a Nice Death/36. Ceo’s Office (Halloween Remix).mp3</t>
  </si>
  <si>
    <t>Koffee Break (Halloween Remix)</t>
  </si>
  <si>
    <t>Have a Nice Death/37. Koffee Break (Halloween Remix).mp3</t>
  </si>
  <si>
    <t>Ceo’s Office (Christmas Remix)</t>
  </si>
  <si>
    <t>Have a Nice Death/38. Ceo’s Office (Christmas Remix).mp3</t>
  </si>
  <si>
    <t>Koffee Break (Christmas Remix)</t>
  </si>
  <si>
    <t>Have a Nice Death/39. Koffee Break (Christmas Remix).mp3</t>
  </si>
  <si>
    <t>Back from the Beach (Bonus Track)</t>
  </si>
  <si>
    <t>Have a Nice Death/40. Back from the Beach (Bonus Track).mp3</t>
  </si>
  <si>
    <t>Gain Therapy</t>
  </si>
  <si>
    <t>Nightcrawler</t>
  </si>
  <si>
    <t>Perverse Visionary Collection</t>
  </si>
  <si>
    <t>Heretic's Fork/1-01. Gain Therapy.mp3</t>
  </si>
  <si>
    <t>Nemesis</t>
  </si>
  <si>
    <t>Heretic's Fork/1-02. Nemesis.mp3</t>
  </si>
  <si>
    <t>Hellgate</t>
  </si>
  <si>
    <t>Heretic's Fork/1-03. Hellgate.mp3</t>
  </si>
  <si>
    <t>Gehenna</t>
  </si>
  <si>
    <t>Heretic's Fork/1-04. Gehenna.mp3</t>
  </si>
  <si>
    <t>Limbo</t>
  </si>
  <si>
    <t>Heretic's Fork/1-05. Limbo.mp3</t>
  </si>
  <si>
    <t>Catharsis - Instrumental</t>
  </si>
  <si>
    <t>Heretic's Fork/1-06. Catharsis - Instrumental.mp3</t>
  </si>
  <si>
    <t>Arrival</t>
  </si>
  <si>
    <t>Heretic's Fork/2-01. Arrival.mp3</t>
  </si>
  <si>
    <t>Hell on Earth (Feat. Ultraboss)</t>
  </si>
  <si>
    <t>Heretic's Fork/2-02. Hell on Earth (Feat. Ultraboss).mp3</t>
  </si>
  <si>
    <t>Blood Rage</t>
  </si>
  <si>
    <t>Heretic's Fork/2-03. Blood Rage.mp3</t>
  </si>
  <si>
    <t>Nation of Trash (Feat. Cristian Bergagna)</t>
  </si>
  <si>
    <t>Heretic's Fork/2-04. Nation of Trash (Feat. Cristian Bergagna).mp3</t>
  </si>
  <si>
    <t>Secret Society</t>
  </si>
  <si>
    <t>Heretic's Fork/2-05. Secret Society.mp3</t>
  </si>
  <si>
    <t>Phantom Planet (Feat. Mynationshit)</t>
  </si>
  <si>
    <t>Heretic's Fork/2-06. Phantom Planet (Feat. Mynationshit).mp3</t>
  </si>
  <si>
    <t>Turbulence</t>
  </si>
  <si>
    <t>Heretic's Fork/3-01. Turbulence.mp3</t>
  </si>
  <si>
    <t>Partners in Pain</t>
  </si>
  <si>
    <t>Heretic's Fork/3-02. Partners in Pain.mp3</t>
  </si>
  <si>
    <t>Nine Circles - Limbo</t>
  </si>
  <si>
    <t>Occams Laser</t>
  </si>
  <si>
    <t>The Divine Trilogy</t>
  </si>
  <si>
    <t>Heretic's Fork/4-01. Nine Circles - Limbo.mp3</t>
  </si>
  <si>
    <t>Nine Circles - Lust</t>
  </si>
  <si>
    <t>Heretic's Fork/4-02. Nine Circles - Lust.mp3</t>
  </si>
  <si>
    <t>Nine Circles - Gluttony</t>
  </si>
  <si>
    <t>Heretic's Fork/4-03. Nine Circles - Gluttony.mp3</t>
  </si>
  <si>
    <t>Nine Circles - Greed</t>
  </si>
  <si>
    <t>Heretic's Fork/4-04. Nine Circles - Greed.mp3</t>
  </si>
  <si>
    <t>Nine Circles - Anger</t>
  </si>
  <si>
    <t>Heretic's Fork/4-05. Nine Circles - Anger.mp3</t>
  </si>
  <si>
    <t>Nine Circles - Heresy</t>
  </si>
  <si>
    <t>Heretic's Fork/4-06. Nine Circles - Heresy.mp3</t>
  </si>
  <si>
    <t>Nine Circles - Violence</t>
  </si>
  <si>
    <t>Heretic's Fork/4-07. Nine Circles - Violence.mp3</t>
  </si>
  <si>
    <t>Nine Circles - Fraud</t>
  </si>
  <si>
    <t>Heretic's Fork/4-08. Nine Circles - Fraud.mp3</t>
  </si>
  <si>
    <t>Nine Circles - Treachery</t>
  </si>
  <si>
    <t>Heretic's Fork/4-09. Nine Circles - Treachery.mp3</t>
  </si>
  <si>
    <t>Purgatory - Excommunicated</t>
  </si>
  <si>
    <t>Heretic's Fork/5-01. Purgatory - Excommunicated.mp3</t>
  </si>
  <si>
    <t>Purgatory - The Late Repentant</t>
  </si>
  <si>
    <t>Heretic's Fork/5-02. Purgatory - The Late Repentant.mp3</t>
  </si>
  <si>
    <t>Purgatory - Purging of Sin</t>
  </si>
  <si>
    <t>Heretic's Fork/5-03. Purgatory - Purging of Sin.mp3</t>
  </si>
  <si>
    <t>Purgatory - Terrace of the Envious</t>
  </si>
  <si>
    <t>Heretic's Fork/5-04. Purgatory - Terrace of the Envious.mp3</t>
  </si>
  <si>
    <t>Purgatory - Fire of Wrath</t>
  </si>
  <si>
    <t>Heretic's Fork/5-05. Purgatory - Fire of Wrath.mp3</t>
  </si>
  <si>
    <t>Purgatory - Ceaseless Existence</t>
  </si>
  <si>
    <t>Heretic's Fork/5-06. Purgatory - Ceaseless Existence.mp3</t>
  </si>
  <si>
    <t>Purgatory - Avarice and Prodigality</t>
  </si>
  <si>
    <t>Heretic's Fork/5-07. Purgatory - Avarice and Prodigality.mp3</t>
  </si>
  <si>
    <t>Purgatory - Comforts of the Flesh</t>
  </si>
  <si>
    <t>Heretic's Fork/5-08. Purgatory - Comforts of the Flesh.mp3</t>
  </si>
  <si>
    <t>Purgatory - Wall of Flame</t>
  </si>
  <si>
    <t>Heretic's Fork/5-09. Purgatory - Wall of Flame.mp3</t>
  </si>
  <si>
    <t>Purgatory - The Earthly Paradise</t>
  </si>
  <si>
    <t>Heretic's Fork/5-10. Purgatory - The Earthly Paradise.mp3</t>
  </si>
  <si>
    <t>Ascension - Abandoned Vows</t>
  </si>
  <si>
    <t>Heretic's Fork/6-01. Ascension - Abandoned Vows.mp3</t>
  </si>
  <si>
    <t>Ascension - Deficient Justice</t>
  </si>
  <si>
    <t>Heretic's Fork/6-02. Ascension - Deficient Justice.mp3</t>
  </si>
  <si>
    <t>Ascension - The Lovers</t>
  </si>
  <si>
    <t>Heretic's Fork/6-03. Ascension - The Lovers.mp3</t>
  </si>
  <si>
    <t>Ascension - Illumination</t>
  </si>
  <si>
    <t>Heretic's Fork/6-04. Ascension - Illumination.mp3</t>
  </si>
  <si>
    <t>Ascension - Warriors of the Faith</t>
  </si>
  <si>
    <t>Heretic's Fork/6-05. Ascension - Warriors of the Faith.mp3</t>
  </si>
  <si>
    <t>Ascension - The Just Rulers</t>
  </si>
  <si>
    <t>Heretic's Fork/6-06. Ascension - The Just Rulers.mp3</t>
  </si>
  <si>
    <t>Ascension - Temperance</t>
  </si>
  <si>
    <t>Heretic's Fork/6-07. Ascension - Temperance.mp3</t>
  </si>
  <si>
    <t>Ascension - Sphere of the Fixed</t>
  </si>
  <si>
    <t>Heretic's Fork/6-08. Ascension - Sphere of the Fixed.mp3</t>
  </si>
  <si>
    <t>Ascension - The Primum Mobile</t>
  </si>
  <si>
    <t>Heretic's Fork/6-09. Ascension - The Primum Mobile.mp3</t>
  </si>
  <si>
    <t>Ascension - Empyrean Rose</t>
  </si>
  <si>
    <t>Heretic's Fork/6-10. Ascension - Empyrean Rose.mp3</t>
  </si>
  <si>
    <t>Inferno</t>
  </si>
  <si>
    <t>DeusVult Inc</t>
  </si>
  <si>
    <t>Infernal Metal</t>
  </si>
  <si>
    <t>Heretic's Fork/7-01. Inferno.mp3</t>
  </si>
  <si>
    <t>Heretic's Fork/7-02. Gehenna.mp3</t>
  </si>
  <si>
    <t>Pandemonium</t>
  </si>
  <si>
    <t>Heretic's Fork/7-03. Pandemonium.mp3</t>
  </si>
  <si>
    <t>Heretic's Fork/7-04. Tartarus.mp3</t>
  </si>
  <si>
    <t>Abaddon</t>
  </si>
  <si>
    <t>Heretic's Fork/7-05. Abaddon.mp3</t>
  </si>
  <si>
    <t>Lucifer's Fall</t>
  </si>
  <si>
    <t>Heretic's Fork/7-06. Lucifer's Fall.mp3</t>
  </si>
  <si>
    <t>Styx Crossing</t>
  </si>
  <si>
    <t>Heretic's Fork/7-07. Styx Crossing.mp3</t>
  </si>
  <si>
    <t>Purgatorio</t>
  </si>
  <si>
    <t>Heretic's Fork/7-08. Purgatorio.mp3</t>
  </si>
  <si>
    <t>Beelzebub's Domain</t>
  </si>
  <si>
    <t>Heretic's Fork/7-09. Beelzebub's Domain.mp3</t>
  </si>
  <si>
    <t>Eternal Flame</t>
  </si>
  <si>
    <t>Heretic's Fork/7-10. Eternal Flame.mp3</t>
  </si>
  <si>
    <t>The Ninth Circle</t>
  </si>
  <si>
    <t>Heretic's Fork/7-11. The Ninth Circle.mp3</t>
  </si>
  <si>
    <t>Hade's Realm</t>
  </si>
  <si>
    <t>Heretic's Fork/7-12. Hade's Realm.mp3</t>
  </si>
  <si>
    <t>Heretic's Fork/7-13. Apocalypse.mp3</t>
  </si>
  <si>
    <t>Perdition</t>
  </si>
  <si>
    <t>Heretic's Fork/7-14. Perdition.mp3</t>
  </si>
  <si>
    <t>Damnation</t>
  </si>
  <si>
    <t>Heretic's Fork/7-15. Damnation.mp3</t>
  </si>
  <si>
    <t>A War In My Name</t>
  </si>
  <si>
    <t>Necrosmith 2/01. A War In My Name.mp3</t>
  </si>
  <si>
    <t>Arcane Awakenings</t>
  </si>
  <si>
    <t>Necrosmith 2/02. Arcane Awakenings.mp3</t>
  </si>
  <si>
    <t>Discover Over Disc</t>
  </si>
  <si>
    <t>Necrosmith 2/03. Discover Over Disc.mp3</t>
  </si>
  <si>
    <t>Evil Salvations</t>
  </si>
  <si>
    <t>Necrosmith 2/04. Evil Salvations.mp3</t>
  </si>
  <si>
    <t>Medieval Sunrise</t>
  </si>
  <si>
    <t>Necrosmith 2/05. Medieval Sunrise.mp3</t>
  </si>
  <si>
    <t>Medieval Sunset</t>
  </si>
  <si>
    <t>Necrosmith 2/06. Medieval Sunset.mp3</t>
  </si>
  <si>
    <t>No Divine Intervention</t>
  </si>
  <si>
    <t>Necrosmith 2/07. No Divine Intervention.mp3</t>
  </si>
  <si>
    <t>The Necrosmith</t>
  </si>
  <si>
    <t>Necrosmith 2/08. The Necrosmith.mp3</t>
  </si>
  <si>
    <t>Unalive 'Em All</t>
  </si>
  <si>
    <t>Necrosmith 2/09. Unalive 'Em All.mp3</t>
  </si>
  <si>
    <t>March of the Undead</t>
  </si>
  <si>
    <t>Necrosmith 2/10. March of the Undead.mp3</t>
  </si>
  <si>
    <t>A Little Bit of Peace</t>
  </si>
  <si>
    <t>Deallry</t>
  </si>
  <si>
    <t>Necrosmith Original Soundtrack</t>
  </si>
  <si>
    <t>Necrosmith/01. A Little Bit of Peace.mp3</t>
  </si>
  <si>
    <t>Be Careful</t>
  </si>
  <si>
    <t>Necrosmith/02. Be Careful.mp3</t>
  </si>
  <si>
    <t>Experiment Field</t>
  </si>
  <si>
    <t>Necrosmith/03. Experiment Field.mp3</t>
  </si>
  <si>
    <t>Medieval Sun</t>
  </si>
  <si>
    <t>Necrosmith/04. Medieval Sun.mp3</t>
  </si>
  <si>
    <t>Unliving Anthem</t>
  </si>
  <si>
    <t>Necrosmith/05. Unliving Anthem.mp3</t>
  </si>
  <si>
    <t>Neverend</t>
  </si>
  <si>
    <t>Miles Tilmann</t>
  </si>
  <si>
    <t>Nova Drift OST</t>
  </si>
  <si>
    <t>Nova Drift/01. Neverend.mp3</t>
  </si>
  <si>
    <t>Slowburn</t>
  </si>
  <si>
    <t>Nova Drift/02. Slowburn.mp3</t>
  </si>
  <si>
    <t>Blueshift</t>
  </si>
  <si>
    <t>Nova Drift/03. Blueshift.mp3</t>
  </si>
  <si>
    <t>Rubidium</t>
  </si>
  <si>
    <t>Nova Drift/04. Rubidium.mp3</t>
  </si>
  <si>
    <t>Near Miss</t>
  </si>
  <si>
    <t>Nova Drift/05. Near Miss.mp3</t>
  </si>
  <si>
    <t>Collider</t>
  </si>
  <si>
    <t>Nova Drift/06. Collider.mp3</t>
  </si>
  <si>
    <t>Superlumen</t>
  </si>
  <si>
    <t>Nova Drift/07. Superlumen.mp3</t>
  </si>
  <si>
    <t>Freefall</t>
  </si>
  <si>
    <t>Nova Drift/08. Freefall.mp3</t>
  </si>
  <si>
    <t>Zeroed</t>
  </si>
  <si>
    <t>Nova Drift/09. Zeroed.mp3</t>
  </si>
  <si>
    <t>Fukura</t>
  </si>
  <si>
    <t>Nova Drift/10. Fukura.mp3</t>
  </si>
  <si>
    <t>Singular</t>
  </si>
  <si>
    <t>Nova Drift/11. Singular.mp3</t>
  </si>
  <si>
    <t>Nova Drift/12. Terminus.mp3</t>
  </si>
  <si>
    <t>Gigadon</t>
  </si>
  <si>
    <t>Nova Drift/13. Gigadon.mp3</t>
  </si>
  <si>
    <t>Helion</t>
  </si>
  <si>
    <t>Nova Drift/14. Helion.mp3</t>
  </si>
  <si>
    <t>Ares</t>
  </si>
  <si>
    <t>Nova Drift/15. Ares.mp3</t>
  </si>
  <si>
    <t>Seraphim</t>
  </si>
  <si>
    <t>Nova Drift/16. Seraphim.mp3</t>
  </si>
  <si>
    <t>Parsec</t>
  </si>
  <si>
    <t>Nova Drift/17. Parsec.mp3</t>
  </si>
  <si>
    <t>Rainseed</t>
  </si>
  <si>
    <t>Nova Drift/18. Rainseed.mp3</t>
  </si>
  <si>
    <t>Low Orbit</t>
  </si>
  <si>
    <t>Nova Drift/19. Low Orbit.mp3</t>
  </si>
  <si>
    <t>Chronos</t>
  </si>
  <si>
    <t>Nova Drift/20. Chronos.mp3</t>
  </si>
  <si>
    <t>Neverend (Waves)</t>
  </si>
  <si>
    <t>Nova Drift/21. Neverend (Waves).mp3</t>
  </si>
  <si>
    <t>Slowburn (Nova)</t>
  </si>
  <si>
    <t>Nova Drift/22. Slowburn (Nova).mp3</t>
  </si>
  <si>
    <t>Rubidium (Core)</t>
  </si>
  <si>
    <t>Nova Drift/23. Rubidium (Core).mp3</t>
  </si>
  <si>
    <t>Collider (Synced)</t>
  </si>
  <si>
    <t>Nova Drift/24. Collider (Synced).mp3</t>
  </si>
  <si>
    <t>Superlumen (Warped)</t>
  </si>
  <si>
    <t>Nova Drift/25. Superlumen (Warped).mp3</t>
  </si>
  <si>
    <t>Blueshift (Centered)</t>
  </si>
  <si>
    <t>Nova Drift/26. Blueshift (Centered).mp3</t>
  </si>
  <si>
    <t>Recursor</t>
  </si>
  <si>
    <t>Nova Drift/27. Recursor.mp3</t>
  </si>
  <si>
    <t>Hyperadian</t>
  </si>
  <si>
    <t>Nova Drift/28. Hyperadian.mp3</t>
  </si>
  <si>
    <t>Minima</t>
  </si>
  <si>
    <t>Nova Drift/29. Minima.mp3</t>
  </si>
  <si>
    <t>Nograv</t>
  </si>
  <si>
    <t>Nova Drift/30. Nograv.mp3</t>
  </si>
  <si>
    <t>Spectra</t>
  </si>
  <si>
    <t>Nova Drift/31. Spectra.mp3</t>
  </si>
  <si>
    <t>Parallelism</t>
  </si>
  <si>
    <t>Nova Drift/32. Parallelism.mp3</t>
  </si>
  <si>
    <t>Parallelism (Freed)</t>
  </si>
  <si>
    <t>Nova Drift/33. Parallelism (Freed).mp3</t>
  </si>
  <si>
    <t>Centerless</t>
  </si>
  <si>
    <t>Nova Drift/34. Centerless.mp3</t>
  </si>
  <si>
    <t>Infinitum (Genesis)</t>
  </si>
  <si>
    <t>Nova Drift/35. Infinitum (Genesis).mp3</t>
  </si>
  <si>
    <t>Infinitum</t>
  </si>
  <si>
    <t>Nova Drift/36. Infinitum.mp3</t>
  </si>
  <si>
    <t>Alioth</t>
  </si>
  <si>
    <t>Nova Drift/37. Alioth.mp3</t>
  </si>
  <si>
    <t>Alioth Redux</t>
  </si>
  <si>
    <t>Nova Drift/38. Alioth Redux.mp3</t>
  </si>
  <si>
    <t>Astrophagi</t>
  </si>
  <si>
    <t>Nova Drift/39. Astrophagi.mp3</t>
  </si>
  <si>
    <t>Eclipsed</t>
  </si>
  <si>
    <t>Nova Drift/40. Eclipsed.mp3</t>
  </si>
  <si>
    <t>Remnant</t>
  </si>
  <si>
    <t>Nova Drift/41. Remnant.mp3</t>
  </si>
  <si>
    <t>This Is Madness</t>
  </si>
  <si>
    <t>Orbital Bullet/01. This Is Madness.mp3</t>
  </si>
  <si>
    <t>The Base</t>
  </si>
  <si>
    <t>Orbital Bullet/02. The Base.mp3</t>
  </si>
  <si>
    <t>Bullet Bass</t>
  </si>
  <si>
    <t>Orbital Bullet/03. Bullet Bass.mp3</t>
  </si>
  <si>
    <t>Get Wrecked</t>
  </si>
  <si>
    <t>Orbital Bullet/04. Get Wrecked.mp3</t>
  </si>
  <si>
    <t>Bullets Per Minute</t>
  </si>
  <si>
    <t>Orbital Bullet/05. Bullets Per Minute.mp3</t>
  </si>
  <si>
    <t>Orbital Determinations</t>
  </si>
  <si>
    <t>Orbital Bullet/06. Orbital Determinations.mp3</t>
  </si>
  <si>
    <t>Electrification</t>
  </si>
  <si>
    <t>Orbital Bullet/07. Electrification.mp3</t>
  </si>
  <si>
    <t>Down The Bullet Hole</t>
  </si>
  <si>
    <t>Orbital Bullet/08. Down The Bullet Hole.mp3</t>
  </si>
  <si>
    <t>Rattle Your Hocks</t>
  </si>
  <si>
    <t>Orbital Bullet/09. Rattle Your Hocks.mp3</t>
  </si>
  <si>
    <t>Who's The Boss</t>
  </si>
  <si>
    <t>Orbital Bullet/10. Who's The Boss.mp3</t>
  </si>
  <si>
    <t>Shopaholism</t>
  </si>
  <si>
    <t>Orbital Bullet/11. Shopaholism.mp3</t>
  </si>
  <si>
    <t>Vortex Theory</t>
  </si>
  <si>
    <t>Orbital Bullet/12. Vortex Theory.mp3</t>
  </si>
  <si>
    <t>Meet Me There</t>
  </si>
  <si>
    <t>Orbital Bullet/13. Meet Me There.mp3</t>
  </si>
  <si>
    <t>Shred It</t>
  </si>
  <si>
    <t>Orbital Bullet/14. Shred It.mp3</t>
  </si>
  <si>
    <t>Fresh Meat</t>
  </si>
  <si>
    <t>Orbital Bullet/15. Fresh Meat.mp3</t>
  </si>
  <si>
    <t>Harvest Season</t>
  </si>
  <si>
    <t>Orbital Bullet/16. Harvest Season.mp3</t>
  </si>
  <si>
    <t>Essence Of Energy</t>
  </si>
  <si>
    <t>Orbital Bullet/17. Essence Of Energy.mp3</t>
  </si>
  <si>
    <t>Zzzapped</t>
  </si>
  <si>
    <t>Orbital Bullet/18. Zzzapped.mp3</t>
  </si>
  <si>
    <t>One Step Closer To Eternity</t>
  </si>
  <si>
    <t>Orbital Bullet/19. One Step Closer To Eternity.mp3</t>
  </si>
  <si>
    <t>Climb It Like It's Hot</t>
  </si>
  <si>
    <t>Orbital Bullet/20. Climb It Like It's Hot.mp3</t>
  </si>
  <si>
    <t>The Scrapyard</t>
  </si>
  <si>
    <t>Orbital Bullet/21. The Scrapyard.mp3</t>
  </si>
  <si>
    <t>Cyborgs In The Desert</t>
  </si>
  <si>
    <t>Orbital Bullet/22. Cyborgs In The Desert.mp3</t>
  </si>
  <si>
    <t>Kneel Before Your Master</t>
  </si>
  <si>
    <t>Orbital Bullet/23. Kneel Before Your Master.mp3</t>
  </si>
  <si>
    <t>Beyond The Universe</t>
  </si>
  <si>
    <t>Orbital Bullet/24. Beyond The Universe.mp3</t>
  </si>
  <si>
    <t>Orbital Bullet/25. Shipwrecked.mp3</t>
  </si>
  <si>
    <t>Mastermind Pt1</t>
  </si>
  <si>
    <t>Orbital Bullet/26. Mastermind Pt1.mp3</t>
  </si>
  <si>
    <t>Mastermind Pt2</t>
  </si>
  <si>
    <t>Orbital Bullet/27. Mastermind Pt2.mp3</t>
  </si>
  <si>
    <t>Merry-Go-Round</t>
  </si>
  <si>
    <t>Orbital Bullet/28. Merry-Go-Round.mp3</t>
  </si>
  <si>
    <t>Lingering Darkness</t>
  </si>
  <si>
    <t>Orbital Bullet/29. Lingering Darkness.mp3</t>
  </si>
  <si>
    <t>Sound The Horns</t>
  </si>
  <si>
    <t>Orbital Bullet/30. Sound The Horns.mp3</t>
  </si>
  <si>
    <t>Silence</t>
  </si>
  <si>
    <t>Orbital Bullet/31. Silence.mp3</t>
  </si>
  <si>
    <t>Secret Area</t>
  </si>
  <si>
    <t>Orbital Bullet/32. Secret Area.mp3</t>
  </si>
  <si>
    <t>Hidden Mist</t>
  </si>
  <si>
    <t>Orbital Bullet/33. Hidden Mist.mp3</t>
  </si>
  <si>
    <t>Orbital Bullet/34. The End.mp3</t>
  </si>
  <si>
    <t>Antoine Duchêne</t>
  </si>
  <si>
    <t>Ravenswatch (Original Game Soundtrack)</t>
  </si>
  <si>
    <t>Ravenswatch/1. Main Theme.mp3</t>
  </si>
  <si>
    <t>A Nightmarish Invasion</t>
  </si>
  <si>
    <t>Ravenswatch/10. A Nightmarish Invasion.mp3</t>
  </si>
  <si>
    <t>Time of the Colossus</t>
  </si>
  <si>
    <t>Ravenswatch/11. Time of the Colossus.mp3</t>
  </si>
  <si>
    <t>The Master Faceless Nightmare</t>
  </si>
  <si>
    <t>Ravenswatch/12. The Master Faceless Nightmare.mp3</t>
  </si>
  <si>
    <t>The Fall of Avalon</t>
  </si>
  <si>
    <t>Ravenswatch/13. The Fall of Avalon.mp3</t>
  </si>
  <si>
    <t>Slay the Dullahan</t>
  </si>
  <si>
    <t>Ravenswatch/14. Slay the Dullahan.mp3</t>
  </si>
  <si>
    <t>Insidious Kingdom</t>
  </si>
  <si>
    <t>Ravenswatch/15. Insidious Kingdom.mp3</t>
  </si>
  <si>
    <t>A Nightmarish Despair</t>
  </si>
  <si>
    <t>Ravenswatch/16. A Nightmarish Despair.mp3</t>
  </si>
  <si>
    <t>The Final Path to Truth</t>
  </si>
  <si>
    <t>Ravenswatch/17. The Final Path to Truth.mp3</t>
  </si>
  <si>
    <t>The Master Claws Nightmare</t>
  </si>
  <si>
    <t>Ravenswatch/18. The Master Claws Nightmare.mp3</t>
  </si>
  <si>
    <t>Baba Yaga's Theme</t>
  </si>
  <si>
    <t>Ravenswatch/19. Baba Yaga's Theme.mp3</t>
  </si>
  <si>
    <t>Enchanted Roads of Dark Hills</t>
  </si>
  <si>
    <t>Ravenswatch/2. Enchanted Roads of Dark Hills.mp3</t>
  </si>
  <si>
    <t>Ravenswatch/20. Credits.mp3</t>
  </si>
  <si>
    <t>The Call of the Ravenswatch</t>
  </si>
  <si>
    <t>Ravenswatch/3. The Call of the Ravenswatch.mp3</t>
  </si>
  <si>
    <t>A Nightmarish Attack</t>
  </si>
  <si>
    <t>Ravenswatch/4. A Nightmarish Attack.mp3</t>
  </si>
  <si>
    <t>Remains of Hogsden Village</t>
  </si>
  <si>
    <t>Ravenswatch/5. Remains of Hogsden Village.mp3</t>
  </si>
  <si>
    <t>Hope in the Swamps</t>
  </si>
  <si>
    <t>Ravenswatch/6. Hope in the Swamps.mp3</t>
  </si>
  <si>
    <t>The Master Tentacle Nightmare</t>
  </si>
  <si>
    <t>Ravenswatch/7. The Master Tentacle Nightmare.mp3</t>
  </si>
  <si>
    <t>Reach the Shores of Storm Island</t>
  </si>
  <si>
    <t>Ravenswatch/8. Reach the Shores of Storm Island.mp3</t>
  </si>
  <si>
    <t>Corrupted Sands</t>
  </si>
  <si>
    <t>Ravenswatch/9. Corrupted Sands.mp3</t>
  </si>
  <si>
    <t>Unearthing the Roguebook</t>
  </si>
  <si>
    <t>Roguebook/01 Unearthing the Roguebook.mp3</t>
  </si>
  <si>
    <t>Patches of Light, The Overworld</t>
  </si>
  <si>
    <t>Roguebook/02 Patches of Light, The Overworld.mp3</t>
  </si>
  <si>
    <t>Krog</t>
  </si>
  <si>
    <t>Roguebook/03 Krog.mp3</t>
  </si>
  <si>
    <t>The Storyteller's Music Box</t>
  </si>
  <si>
    <t>Roguebook/04 The Storyteller's Music Box.mp3</t>
  </si>
  <si>
    <t>Where Magic and Mayhem Collide</t>
  </si>
  <si>
    <t>Roguebook/05 Where Magic and Mayhem Collide.mp3</t>
  </si>
  <si>
    <t>Pages of Hidden Secrets</t>
  </si>
  <si>
    <t>Roguebook/06 Pages of Hidden Secrets.mp3</t>
  </si>
  <si>
    <t>There's Always Something</t>
  </si>
  <si>
    <t>Roguebook/07 There's Always Something.mp3</t>
  </si>
  <si>
    <t>Under the Vast Oversky</t>
  </si>
  <si>
    <t>Roguebook/08 Under the Vast Oversky.mp3</t>
  </si>
  <si>
    <t>Playful Malevolence</t>
  </si>
  <si>
    <t>Roguebook/09 Playful Malevolence.mp3</t>
  </si>
  <si>
    <t>Mecha Descent</t>
  </si>
  <si>
    <t>Roguebook/10 Mecha Descent.mp3</t>
  </si>
  <si>
    <t>Roguebook/11 Into the Breach.mp3</t>
  </si>
  <si>
    <t>Unleash the Apex Predator</t>
  </si>
  <si>
    <t>Roguebook/12 Unleash the Apex Predator.mp3</t>
  </si>
  <si>
    <t>Triumph at the Last</t>
  </si>
  <si>
    <t>Roguebook/13 Triumph at the Last.mp3</t>
  </si>
  <si>
    <t>Afterglow</t>
  </si>
  <si>
    <t>Roguebook/14 Afterglow.mp3</t>
  </si>
  <si>
    <t>Main Theme: Title Screen</t>
  </si>
  <si>
    <t>Keisuke Ito</t>
  </si>
  <si>
    <t>Shiren the Wanderer: The Mystery Dungeon of Serpentcoil Island Original Soundtrack</t>
  </si>
  <si>
    <t>Shiren the Wanderer - The Mystery Dungeon of Serpentcoil Island/1-01. Main Theme - Title Screen.mp3</t>
  </si>
  <si>
    <t>Shiren the Wanderer - The Mystery Dungeon of Serpentcoil Island/1-02. Top Menu.mp3</t>
  </si>
  <si>
    <t>Idyllic Scenery</t>
  </si>
  <si>
    <t>Shiren the Wanderer - The Mystery Dungeon of Serpentcoil Island/1-03. Idyllic Scenery.mp3</t>
  </si>
  <si>
    <t>A New Adventure Unfolds</t>
  </si>
  <si>
    <t>Shiren the Wanderer - The Mystery Dungeon of Serpentcoil Island/1-04. A New Adventure Unfolds.mp3</t>
  </si>
  <si>
    <t>Uzumaki-Ya</t>
  </si>
  <si>
    <t>Shiren the Wanderer - The Mystery Dungeon of Serpentcoil Island/1-05. Uzumaki-Ya.mp3</t>
  </si>
  <si>
    <t>Kantenbo</t>
  </si>
  <si>
    <t>Shiren the Wanderer - The Mystery Dungeon of Serpentcoil Island/1-06. Kantenbo.mp3</t>
  </si>
  <si>
    <t>Shukuba Beach</t>
  </si>
  <si>
    <t>Shiren the Wanderer - The Mystery Dungeon of Serpentcoil Island/1-07. Shukuba Beach.mp3</t>
  </si>
  <si>
    <t>The Map of Serpentcoil Island</t>
  </si>
  <si>
    <t>Shiren the Wanderer - The Mystery Dungeon of Serpentcoil Island/1-08. The Map of Serpentcoil Island.mp3</t>
  </si>
  <si>
    <t>Sozoro Bay</t>
  </si>
  <si>
    <t>Shiren the Wanderer - The Mystery Dungeon of Serpentcoil Island/1-09. Sozoro Bay.mp3</t>
  </si>
  <si>
    <t>Suzunari Pass</t>
  </si>
  <si>
    <t>Shiren the Wanderer - The Mystery Dungeon of Serpentcoil Island/1-10. Suzunari Pass.mp3</t>
  </si>
  <si>
    <t>Secret Ninja Village</t>
  </si>
  <si>
    <t>Shiren the Wanderer - The Mystery Dungeon of Serpentcoil Island/1-11. Secret Ninja Village.mp3</t>
  </si>
  <si>
    <t>Mount Jingara Ascending</t>
  </si>
  <si>
    <t>Shiren the Wanderer - The Mystery Dungeon of Serpentcoil Island/1-12. Mount Jingara Ascending.mp3</t>
  </si>
  <si>
    <t>Mount Jingara Descending</t>
  </si>
  <si>
    <t>Shiren the Wanderer - The Mystery Dungeon of Serpentcoil Island/1-13. Mount Jingara Descending.mp3</t>
  </si>
  <si>
    <t>Small Harbor</t>
  </si>
  <si>
    <t>Shiren the Wanderer - The Mystery Dungeon of Serpentcoil Island/1-14. Small Harbor.mp3</t>
  </si>
  <si>
    <t>Hebereke Tavern</t>
  </si>
  <si>
    <t>Shiren the Wanderer - The Mystery Dungeon of Serpentcoil Island/1-15. Hebereke Tavern.mp3</t>
  </si>
  <si>
    <t>The Two Pirate Gangs</t>
  </si>
  <si>
    <t>Shiren the Wanderer - The Mystery Dungeon of Serpentcoil Island/1-16. The Two Pirate Gangs.mp3</t>
  </si>
  <si>
    <t>Underwater Passage Descending</t>
  </si>
  <si>
    <t>Shiren the Wanderer - The Mystery Dungeon of Serpentcoil Island/1-17. Underwater Passage Descending.mp3</t>
  </si>
  <si>
    <t>Underwater Passage Bottom Level</t>
  </si>
  <si>
    <t>Shiren the Wanderer - The Mystery Dungeon of Serpentcoil Island/1-18. Underwater Passage Bottom Level.mp3</t>
  </si>
  <si>
    <t>Underwater Training Ground</t>
  </si>
  <si>
    <t>Shiren the Wanderer - The Mystery Dungeon of Serpentcoil Island/1-19. Underwater Training Ground.mp3</t>
  </si>
  <si>
    <t>The Sun's Ire</t>
  </si>
  <si>
    <t>Shiren the Wanderer - The Mystery Dungeon of Serpentcoil Island/1-20. The Sun's Ire.mp3</t>
  </si>
  <si>
    <t>Underwater Passage Ascending</t>
  </si>
  <si>
    <t>Shiren the Wanderer - The Mystery Dungeon of Serpentcoil Island/1-21. Underwater Passage Ascending.mp3</t>
  </si>
  <si>
    <t>Kibanuma Marsh</t>
  </si>
  <si>
    <t>Shiren the Wanderer - The Mystery Dungeon of Serpentcoil Island/1-22. Kibanuma Marsh.mp3</t>
  </si>
  <si>
    <t>Firespew Mountain Ascending</t>
  </si>
  <si>
    <t>Shiren the Wanderer - The Mystery Dungeon of Serpentcoil Island/1-23. Firespew Mountain Ascending.mp3</t>
  </si>
  <si>
    <t>Hot Spring Cabin</t>
  </si>
  <si>
    <t>Shiren the Wanderer - The Mystery Dungeon of Serpentcoil Island/1-24. Hot Spring Cabin.mp3</t>
  </si>
  <si>
    <t>Beholding Mount Jatou</t>
  </si>
  <si>
    <t>Shiren the Wanderer - The Mystery Dungeon of Serpentcoil Island/1-25. Beholding Mount Jatou.mp3</t>
  </si>
  <si>
    <t>Firespew Mountain Descending</t>
  </si>
  <si>
    <t>Shiren the Wanderer - The Mystery Dungeon of Serpentcoil Island/1-26. Firespew Mountain Descending.mp3</t>
  </si>
  <si>
    <t>Mount Jatou Base</t>
  </si>
  <si>
    <t>Shiren the Wanderer - The Mystery Dungeon of Serpentcoil Island/1-27. Mount Jatou Base.mp3</t>
  </si>
  <si>
    <t>Mount Jatou Midpoint</t>
  </si>
  <si>
    <t>Shiren the Wanderer - The Mystery Dungeon of Serpentcoil Island/1-28. Mount Jatou Midpoint.mp3</t>
  </si>
  <si>
    <t>Icewall Village</t>
  </si>
  <si>
    <t>Shiren the Wanderer - The Mystery Dungeon of Serpentcoil Island/1-29. Icewall Village.mp3</t>
  </si>
  <si>
    <t>Mount Jatou Heights</t>
  </si>
  <si>
    <t>Shiren the Wanderer - The Mystery Dungeon of Serpentcoil Island/1-30. Mount Jatou Heights.mp3</t>
  </si>
  <si>
    <t>Serpent’s Maw</t>
  </si>
  <si>
    <t>Shiren the Wanderer - The Mystery Dungeon of Serpentcoil Island/1-31. Serpent’s Maw.mp3</t>
  </si>
  <si>
    <t>The Vision of Captivity</t>
  </si>
  <si>
    <t>Shiren the Wanderer - The Mystery Dungeon of Serpentcoil Island/1-32. The Vision of Captivity.mp3</t>
  </si>
  <si>
    <t>Prepare Yourself, Jakaku!</t>
  </si>
  <si>
    <t>Shiren the Wanderer - The Mystery Dungeon of Serpentcoil Island/1-33. Prepare Yourself, Jakaku!.mp3</t>
  </si>
  <si>
    <t>Shiren the Wanderer - The Mystery Dungeon of Serpentcoil Island/1-34. Ending.mp3</t>
  </si>
  <si>
    <t>Shiren the Wanderer: The Mystery Dungeon of Serpentcoil Island Main Theme</t>
  </si>
  <si>
    <t>Shiren the Wanderer - The Mystery Dungeon of Serpentcoil Island/1-35. Shiren the Wanderer - The Mystery Dungeon of Serpentcoil Island Main Theme.mp3</t>
  </si>
  <si>
    <t>Adventure Log</t>
  </si>
  <si>
    <t>Shiren the Wanderer - The Mystery Dungeon of Serpentcoil Island/1-36. Adventure Log.mp3</t>
  </si>
  <si>
    <t>Wanderer's Diary</t>
  </si>
  <si>
    <t>Shiren the Wanderer - The Mystery Dungeon of Serpentcoil Island/2-01. Wanderer's Diary.mp3</t>
  </si>
  <si>
    <t>Rescue</t>
  </si>
  <si>
    <t>Shiren the Wanderer - The Mystery Dungeon of Serpentcoil Island/2-02. Rescue.mp3</t>
  </si>
  <si>
    <t>Parallel Play</t>
  </si>
  <si>
    <t>Shiren the Wanderer - The Mystery Dungeon of Serpentcoil Island/2-03. Parallel Play.mp3</t>
  </si>
  <si>
    <t>Monster Dojo</t>
  </si>
  <si>
    <t>Shiren the Wanderer - The Mystery Dungeon of Serpentcoil Island/2-04. Monster Dojo.mp3</t>
  </si>
  <si>
    <t>Training at the Dojo</t>
  </si>
  <si>
    <t>Shiren the Wanderer - The Mystery Dungeon of Serpentcoil Island/2-05. Training at the Dojo.mp3</t>
  </si>
  <si>
    <t>Dojo Challenge</t>
  </si>
  <si>
    <t>Shiren the Wanderer - The Mystery Dungeon of Serpentcoil Island/2-06. Dojo Challenge.mp3</t>
  </si>
  <si>
    <t>The Ancient Gods</t>
  </si>
  <si>
    <t>Shiren the Wanderer - The Mystery Dungeon of Serpentcoil Island/2-07. The Ancient Gods.mp3</t>
  </si>
  <si>
    <t>Kron’s Challenge</t>
  </si>
  <si>
    <t>Shiren the Wanderer - The Mystery Dungeon of Serpentcoil Island/2-08. Kron’s Challenge.mp3</t>
  </si>
  <si>
    <t>Fever Time</t>
  </si>
  <si>
    <t>Shiren the Wanderer - The Mystery Dungeon of Serpentcoil Island/2-09. Fever Time.mp3</t>
  </si>
  <si>
    <t>Tunnel of Wishes</t>
  </si>
  <si>
    <t>Shiren the Wanderer - The Mystery Dungeon of Serpentcoil Island/2-10. Tunnel of Wishes.mp3</t>
  </si>
  <si>
    <t>Behemoth</t>
  </si>
  <si>
    <t>Shiren the Wanderer - The Mystery Dungeon of Serpentcoil Island/2-11. Behemoth.mp3</t>
  </si>
  <si>
    <t>Dungeon Store</t>
  </si>
  <si>
    <t>Shiren the Wanderer - The Mystery Dungeon of Serpentcoil Island/2-12. Dungeon Store.mp3</t>
  </si>
  <si>
    <t>My Merchandise!</t>
  </si>
  <si>
    <t>Shiren the Wanderer - The Mystery Dungeon of Serpentcoil Island/2-13. My Merchandise!.mp3</t>
  </si>
  <si>
    <t>Monster House</t>
  </si>
  <si>
    <t>Shiren the Wanderer - The Mystery Dungeon of Serpentcoil Island/2-14. Monster House.mp3</t>
  </si>
  <si>
    <t>Special Monster House</t>
  </si>
  <si>
    <t>Shiren the Wanderer - The Mystery Dungeon of Serpentcoil Island/2-15. Special Monster House.mp3</t>
  </si>
  <si>
    <t>Stirring</t>
  </si>
  <si>
    <t>Shiren the Wanderer - The Mystery Dungeon of Serpentcoil Island/2-16. Stirring.mp3</t>
  </si>
  <si>
    <t>The Truth</t>
  </si>
  <si>
    <t>Shiren the Wanderer - The Mystery Dungeon of Serpentcoil Island/2-17. The Truth.mp3</t>
  </si>
  <si>
    <t>Dune of Batsu</t>
  </si>
  <si>
    <t>Shiren the Wanderer - The Mystery Dungeon of Serpentcoil Island/2-18. Dune of Batsu.mp3</t>
  </si>
  <si>
    <t>Facing the Embodiment of Batsu</t>
  </si>
  <si>
    <t>Shiren the Wanderer - The Mystery Dungeon of Serpentcoil Island/2-19. Facing the Embodiment of Batsu.mp3</t>
  </si>
  <si>
    <t>Mysterious Space</t>
  </si>
  <si>
    <t>Shiren the Wanderer - The Mystery Dungeon of Serpentcoil Island/2-20. Mysterious Space.mp3</t>
  </si>
  <si>
    <t>Cavern of Suiryu</t>
  </si>
  <si>
    <t>Shiren the Wanderer - The Mystery Dungeon of Serpentcoil Island/2-21. Cavern of Suiryu.mp3</t>
  </si>
  <si>
    <t>Facing the Embodiment of Suiryu</t>
  </si>
  <si>
    <t>Shiren the Wanderer - The Mystery Dungeon of Serpentcoil Island/2-22. Facing the Embodiment of Suiryu.mp3</t>
  </si>
  <si>
    <t>Making Amends</t>
  </si>
  <si>
    <t>Shiren the Wanderer - The Mystery Dungeon of Serpentcoil Island/2-23. Making Amends.mp3</t>
  </si>
  <si>
    <t>Gentle Light Through the Leaves</t>
  </si>
  <si>
    <t>Shiren the Wanderer - The Mystery Dungeon of Serpentcoil Island/2-24. Gentle Light Through the Leaves.mp3</t>
  </si>
  <si>
    <t>The Tension Builds</t>
  </si>
  <si>
    <t>Shiren the Wanderer - The Mystery Dungeon of Serpentcoil Island/2-25. The Tension Builds.mp3</t>
  </si>
  <si>
    <t>Yamakagashi Pass</t>
  </si>
  <si>
    <t>Shiren the Wanderer - The Mystery Dungeon of Serpentcoil Island/2-26. Yamakagashi Pass.mp3</t>
  </si>
  <si>
    <t>A Daughter's Feelings</t>
  </si>
  <si>
    <t>Shiren the Wanderer - The Mystery Dungeon of Serpentcoil Island/2-27. A Daughter's Feelings.mp3</t>
  </si>
  <si>
    <t>Showdown With the Madara-gumo Clan!</t>
  </si>
  <si>
    <t>Shiren the Wanderer - The Mystery Dungeon of Serpentcoil Island/2-28. Showdown With the Madara-gumo Clan!.mp3</t>
  </si>
  <si>
    <t>An Uncanny Feeling</t>
  </si>
  <si>
    <t>Shiren the Wanderer - The Mystery Dungeon of Serpentcoil Island/2-29. An Uncanny Feeling.mp3</t>
  </si>
  <si>
    <t>Oiiink!</t>
  </si>
  <si>
    <t>Shiren the Wanderer - The Mystery Dungeon of Serpentcoil Island/2-30. Oiiink!.mp3</t>
  </si>
  <si>
    <t>Congratulations!</t>
  </si>
  <si>
    <t>Shiren the Wanderer - The Mystery Dungeon of Serpentcoil Island/2-31. Congratulations!.mp3</t>
  </si>
  <si>
    <t>Through the Desert</t>
  </si>
  <si>
    <t>Shiren the Wanderer - The Mystery Dungeon of Serpentcoil Island/3-01. Through the Desert.mp3</t>
  </si>
  <si>
    <t>Between the Clouds</t>
  </si>
  <si>
    <t>Shiren the Wanderer - The Mystery Dungeon of Serpentcoil Island/3-02. Between the Clouds.mp3</t>
  </si>
  <si>
    <t>Hidden Paradise</t>
  </si>
  <si>
    <t>Shiren the Wanderer - The Mystery Dungeon of Serpentcoil Island/3-03. Hidden Paradise.mp3</t>
  </si>
  <si>
    <t>Secluded Path</t>
  </si>
  <si>
    <t>Shiren the Wanderer - The Mystery Dungeon of Serpentcoil Island/3-04. Secluded Path.mp3</t>
  </si>
  <si>
    <t>Ghost Ship</t>
  </si>
  <si>
    <t>Shiren the Wanderer - The Mystery Dungeon of Serpentcoil Island/3-05. Ghost Ship.mp3</t>
  </si>
  <si>
    <t>Golden Highway</t>
  </si>
  <si>
    <t>Shiren the Wanderer - The Mystery Dungeon of Serpentcoil Island/3-06. Golden Highway.mp3</t>
  </si>
  <si>
    <t>Kiki Island</t>
  </si>
  <si>
    <t>Shiren the Wanderer - The Mystery Dungeon of Serpentcoil Island/3-07. Kiki Island.mp3</t>
  </si>
  <si>
    <t>Training Path of Inference</t>
  </si>
  <si>
    <t>Shiren the Wanderer - The Mystery Dungeon of Serpentcoil Island/3-08. Training Path of Inference.mp3</t>
  </si>
  <si>
    <t>Peach Dungeon</t>
  </si>
  <si>
    <t>Shiren the Wanderer - The Mystery Dungeon of Serpentcoil Island/3-09. Peach Dungeon.mp3</t>
  </si>
  <si>
    <t>Sumo Dungeon</t>
  </si>
  <si>
    <t>Shiren the Wanderer - The Mystery Dungeon of Serpentcoil Island/3-10. Sumo Dungeon.mp3</t>
  </si>
  <si>
    <t>Cat-Ching’s Divine Will</t>
  </si>
  <si>
    <t>Shiren the Wanderer - The Mystery Dungeon of Serpentcoil Island/3-11. Cat-Ching’s Divine Will.mp3</t>
  </si>
  <si>
    <t>Trapper’s Secret Path</t>
  </si>
  <si>
    <t>Shiren the Wanderer - The Mystery Dungeon of Serpentcoil Island/3-12. Trapper’s Secret Path.mp3</t>
  </si>
  <si>
    <t>Training Path of Gimmicks</t>
  </si>
  <si>
    <t>Shiren the Wanderer - The Mystery Dungeon of Serpentcoil Island/3-13. Training Path of Gimmicks.mp3</t>
  </si>
  <si>
    <t>Training Path of Shopping</t>
  </si>
  <si>
    <t>Shiren the Wanderer - The Mystery Dungeon of Serpentcoil Island/3-14. Training Path of Shopping.mp3</t>
  </si>
  <si>
    <t>Behemoth Rush</t>
  </si>
  <si>
    <t>Shiren the Wanderer - The Mystery Dungeon of Serpentcoil Island/3-15. Behemoth Rush.mp3</t>
  </si>
  <si>
    <t>Sacred Ocean Tunnel</t>
  </si>
  <si>
    <t>Shiren the Wanderer - The Mystery Dungeon of Serpentcoil Island/3-16. Sacred Ocean Tunnel.mp3</t>
  </si>
  <si>
    <t>Domain of Staves and Scrolls</t>
  </si>
  <si>
    <t>Shiren the Wanderer - The Mystery Dungeon of Serpentcoil Island/3-17. Domain of Staves and Scrolls.mp3</t>
  </si>
  <si>
    <t>Training Path of Extra Inference</t>
  </si>
  <si>
    <t>Shiren the Wanderer - The Mystery Dungeon of Serpentcoil Island/3-18. Training Path of Extra Inference.mp3</t>
  </si>
  <si>
    <t>Isle of the Mighty</t>
  </si>
  <si>
    <t>Shiren the Wanderer - The Mystery Dungeon of Serpentcoil Island/3-19. Isle of the Mighty.mp3</t>
  </si>
  <si>
    <t>Heart of Serpentcoil Island</t>
  </si>
  <si>
    <t>Shiren the Wanderer - The Mystery Dungeon of Serpentcoil Island/3-20. Heart of Serpentcoil Island.mp3</t>
  </si>
  <si>
    <t>Wanderers’ Highway</t>
  </si>
  <si>
    <t>Shiren the Wanderer - The Mystery Dungeon of Serpentcoil Island/3-21. Wanderers’ Highway.mp3</t>
  </si>
  <si>
    <t>Winding Valley</t>
  </si>
  <si>
    <t>Shiren the Wanderer - The Mystery Dungeon of Serpentcoil Island/3-22. Winding Valley.mp3</t>
  </si>
  <si>
    <t>Clash of Weapons and Shields</t>
  </si>
  <si>
    <t>Shiren the Wanderer - The Mystery Dungeon of Serpentcoil Island/3-23. Clash of Weapons and Shields.mp3</t>
  </si>
  <si>
    <t>Peachy Trap Domain</t>
  </si>
  <si>
    <t>Shiren the Wanderer - The Mystery Dungeon of Serpentcoil Island/3-24. Peachy Trap Domain.mp3</t>
  </si>
  <si>
    <t>Quietude of Serpentcoil Island</t>
  </si>
  <si>
    <t>Shiren the Wanderer - The Mystery Dungeon of Serpentcoil Island/3-25. Quietude of Serpentcoil Island.mp3</t>
  </si>
  <si>
    <t>Researcher’s Experimental Site</t>
  </si>
  <si>
    <t>Shiren the Wanderer - The Mystery Dungeon of Serpentcoil Island/3-26. Researcher’s Experimental Site.mp3</t>
  </si>
  <si>
    <t>Timeworn Cave</t>
  </si>
  <si>
    <t>Shiren the Wanderer - The Mystery Dungeon of Serpentcoil Island/3-27. Timeworn Cave.mp3</t>
  </si>
  <si>
    <t>Training Path of Deadly Strikes</t>
  </si>
  <si>
    <t>Shiren the Wanderer - The Mystery Dungeon of Serpentcoil Island/3-28. Training Path of Deadly Strikes.mp3</t>
  </si>
  <si>
    <t>Floral Garden</t>
  </si>
  <si>
    <t>Shiren the Wanderer - The Mystery Dungeon of Serpentcoil Island/3-29. Floral Garden.mp3</t>
  </si>
  <si>
    <t>Battleground of the Rivals</t>
  </si>
  <si>
    <t>Shiren the Wanderer - The Mystery Dungeon of Serpentcoil Island/3-30. Battleground of the Rivals.mp3</t>
  </si>
  <si>
    <t>The Decisive Battle!</t>
  </si>
  <si>
    <t>Shiren the Wanderer - The Mystery Dungeon of Serpentcoil Island/3-31. The Decisive Battle!.mp3</t>
  </si>
  <si>
    <t>Soul of Serpentcoil Island</t>
  </si>
  <si>
    <t>Shiren the Wanderer - The Mystery Dungeon of Serpentcoil Island/3-32. Soul of Serpentcoil Island.mp3</t>
  </si>
  <si>
    <t>Leveling Up</t>
  </si>
  <si>
    <t>Shiren the Wanderer - The Mystery Dungeon of Serpentcoil Island/3-33. Leveling Up.mp3</t>
  </si>
  <si>
    <t>Monster Leveling Up</t>
  </si>
  <si>
    <t>Shiren the Wanderer - The Mystery Dungeon of Serpentcoil Island/3-34. Monster Leveling Up.mp3</t>
  </si>
  <si>
    <t>DOSUKOI!</t>
  </si>
  <si>
    <t>Shiren the Wanderer - The Mystery Dungeon of Serpentcoil Island/3-35. DOSUKOI!.mp3</t>
  </si>
  <si>
    <t>A Companion Joins!</t>
  </si>
  <si>
    <t>Shiren the Wanderer - The Mystery Dungeon of Serpentcoil Island/3-36. A Companion Joins!.mp3</t>
  </si>
  <si>
    <t>Resting at an Inn</t>
  </si>
  <si>
    <t>Shiren the Wanderer - The Mystery Dungeon of Serpentcoil Island/3-37. Resting at an Inn.mp3</t>
  </si>
  <si>
    <t>Success!</t>
  </si>
  <si>
    <t>Shiren the Wanderer - The Mystery Dungeon of Serpentcoil Island/3-38. Success!.mp3</t>
  </si>
  <si>
    <t>Good Try...</t>
  </si>
  <si>
    <t>Shiren the Wanderer - The Mystery Dungeon of Serpentcoil Island/3-39. Good Try....mp3</t>
  </si>
  <si>
    <t>Reward 1</t>
  </si>
  <si>
    <t>Shiren the Wanderer - The Mystery Dungeon of Serpentcoil Island/3-40. Reward 1.mp3</t>
  </si>
  <si>
    <t>Reward 2</t>
  </si>
  <si>
    <t>Shiren the Wanderer - The Mystery Dungeon of Serpentcoil Island/3-41. Reward 2.mp3</t>
  </si>
  <si>
    <t>Adventure Result</t>
  </si>
  <si>
    <t>Shiren the Wanderer - The Mystery Dungeon of Serpentcoil Island/3-42. Adventure Result.mp3</t>
  </si>
  <si>
    <t>Dwelling</t>
  </si>
  <si>
    <t>Spelunky 2/01. Dwelling.mp3</t>
  </si>
  <si>
    <t>Astral shoreline</t>
  </si>
  <si>
    <t>Spelunky 2/02. Astral shoreline.mp3</t>
  </si>
  <si>
    <t>Spelunky 2/03. Menu.mp3</t>
  </si>
  <si>
    <t>Scorched grotto</t>
  </si>
  <si>
    <t>Spelunky 2/04. Scorched grotto.mp3</t>
  </si>
  <si>
    <t>Beneath the moss</t>
  </si>
  <si>
    <t>Spelunky 2/05. Beneath the moss.mp3</t>
  </si>
  <si>
    <t>Old timer</t>
  </si>
  <si>
    <t>Spelunky 2/06. Old timer.mp3</t>
  </si>
  <si>
    <t>Sweet incense</t>
  </si>
  <si>
    <t>Spelunky 2/07. Sweet incense.mp3</t>
  </si>
  <si>
    <t>Hidden dangers</t>
  </si>
  <si>
    <t>Spelunky 2/08. Hidden dangers.mp3</t>
  </si>
  <si>
    <t>The thirst</t>
  </si>
  <si>
    <t>Spelunky 2/09. The thirst.mp3</t>
  </si>
  <si>
    <t>Camp</t>
  </si>
  <si>
    <t>Spelunky 2/10. Camp.mp3</t>
  </si>
  <si>
    <t>Missing pages</t>
  </si>
  <si>
    <t>Spelunky 2/11. Missing pages.mp3</t>
  </si>
  <si>
    <t>Little saucer</t>
  </si>
  <si>
    <t>Spelunky 2/12. Little saucer.mp3</t>
  </si>
  <si>
    <t>Flaming arrow</t>
  </si>
  <si>
    <t>Spelunky 2/13. Flaming arrow.mp3</t>
  </si>
  <si>
    <t>Digestion</t>
  </si>
  <si>
    <t>Spelunky 2/14. Digestion.mp3</t>
  </si>
  <si>
    <t>Molten factory</t>
  </si>
  <si>
    <t>Spelunky 2/15. Molten factory.mp3</t>
  </si>
  <si>
    <t>Theme of Waddler</t>
  </si>
  <si>
    <t>Spelunky 2/16. Theme of Waddler.mp3</t>
  </si>
  <si>
    <t>Rock for sale</t>
  </si>
  <si>
    <t>Spelunky 2/17. Rock for sale.mp3</t>
  </si>
  <si>
    <t>Wet fur II</t>
  </si>
  <si>
    <t>Spelunky 2/18. Wet fur II.mp3</t>
  </si>
  <si>
    <t>Moon challenge</t>
  </si>
  <si>
    <t>Spelunky 2/19. Moon challenge.mp3</t>
  </si>
  <si>
    <t>1000 eyes</t>
  </si>
  <si>
    <t>Spelunky 2/20. 1000 eyes.mp3</t>
  </si>
  <si>
    <t>Beyond death</t>
  </si>
  <si>
    <t>Spelunky 2/21. Beyond death.mp3</t>
  </si>
  <si>
    <t>The great tomb</t>
  </si>
  <si>
    <t>Spelunky 2/22. The great tomb.mp3</t>
  </si>
  <si>
    <t>Space Walrus</t>
  </si>
  <si>
    <t>Spelunky 2/23. Space Walrus.mp3</t>
  </si>
  <si>
    <t>Arena</t>
  </si>
  <si>
    <t>Spelunky 2/24. Arena.mp3</t>
  </si>
  <si>
    <t>Ushabti</t>
  </si>
  <si>
    <t>Spelunky 2/25. Ushabti.mp3</t>
  </si>
  <si>
    <t>Tread lightly</t>
  </si>
  <si>
    <t>Spelunky 2/26. Tread lightly.mp3</t>
  </si>
  <si>
    <t>Opulence</t>
  </si>
  <si>
    <t>Spelunky 2/27. Opulence.mp3</t>
  </si>
  <si>
    <t>Moon surface</t>
  </si>
  <si>
    <t>Spelunky 2/28. Moon surface.mp3</t>
  </si>
  <si>
    <t>Spelunky 2/29. Spelunky 2.mp3</t>
  </si>
  <si>
    <t>Still waters</t>
  </si>
  <si>
    <t>Spelunky 2/30. Still waters.mp3</t>
  </si>
  <si>
    <t>Going fast</t>
  </si>
  <si>
    <t>Spelunky 2/31. Going fast.mp3</t>
  </si>
  <si>
    <t>Bombas</t>
  </si>
  <si>
    <t>Spelunky 2/32. Bombas.mp3</t>
  </si>
  <si>
    <t>Lahamu's warcry</t>
  </si>
  <si>
    <t>Spelunky 2/33. Lahamu's warcry.mp3</t>
  </si>
  <si>
    <t>Turkey shop</t>
  </si>
  <si>
    <t>Spelunky 2/34. Turkey shop.mp3</t>
  </si>
  <si>
    <t>Space adventure</t>
  </si>
  <si>
    <t>Spelunky 2/35. Space adventure.mp3</t>
  </si>
  <si>
    <t>Frozen core</t>
  </si>
  <si>
    <t>Spelunky 2/36. Frozen core.mp3</t>
  </si>
  <si>
    <t>Love song</t>
  </si>
  <si>
    <t>Spelunky 2/37. Love song.mp3</t>
  </si>
  <si>
    <t>Madame's</t>
  </si>
  <si>
    <t>Spelunky 2/38. Madame's.mp3</t>
  </si>
  <si>
    <t>Spelunky 2/39. Mother.mp3</t>
  </si>
  <si>
    <t>Egg radio</t>
  </si>
  <si>
    <t>Spelunky 2/40. Egg radio.mp3</t>
  </si>
  <si>
    <t>Timed challenge</t>
  </si>
  <si>
    <t>Spelunky 2/41. Timed challenge.mp3</t>
  </si>
  <si>
    <t>City of the future</t>
  </si>
  <si>
    <t>Spelunky 2/42. City of the future.mp3</t>
  </si>
  <si>
    <t>Marrow</t>
  </si>
  <si>
    <t>Spelunky 2/43. Marrow.mp3</t>
  </si>
  <si>
    <t>Catching the wave</t>
  </si>
  <si>
    <t>Spelunky 2/44. Catching the wave.mp3</t>
  </si>
  <si>
    <t>Cracked shell</t>
  </si>
  <si>
    <t>Spelunky 2/45. Cracked shell.mp3</t>
  </si>
  <si>
    <t>The King's theme</t>
  </si>
  <si>
    <t>Spelunky 2/46. The King's theme.mp3</t>
  </si>
  <si>
    <t>Bottom of the well</t>
  </si>
  <si>
    <t>Spelunky 2/47. Bottom of the well.mp3</t>
  </si>
  <si>
    <t>Spelunky 2/48. Child.mp3</t>
  </si>
  <si>
    <t>Sarcophagus</t>
  </si>
  <si>
    <t>Spelunky 2/49. Sarcophagus.mp3</t>
  </si>
  <si>
    <t>Curious alcove</t>
  </si>
  <si>
    <t>Spelunky 2/50. Curious alcove.mp3</t>
  </si>
  <si>
    <t>Constellation</t>
  </si>
  <si>
    <t>Spelunky 2/51. Constellation.mp3</t>
  </si>
  <si>
    <t>Ripple</t>
  </si>
  <si>
    <t>Spelunky 2/52. Ripple.mp3</t>
  </si>
  <si>
    <t>Adventure Jingle</t>
  </si>
  <si>
    <t>Spelunky OST</t>
  </si>
  <si>
    <t>Spelunky/01. Adventure Jingle.mp3</t>
  </si>
  <si>
    <t>Title Screen</t>
  </si>
  <si>
    <t>Spelunky/02. Title Screen.mp3</t>
  </si>
  <si>
    <t>Brothel</t>
  </si>
  <si>
    <t>Spelunky/03. Brothel.mp3</t>
  </si>
  <si>
    <t>Jungle B</t>
  </si>
  <si>
    <t>Spelunky/04. Jungle B.mp3</t>
  </si>
  <si>
    <t>Ice Caves B</t>
  </si>
  <si>
    <t>Spelunky/05. Ice Caves B.mp3</t>
  </si>
  <si>
    <t>Adventure Begins</t>
  </si>
  <si>
    <t>Spelunky/06. Adventure Begins.mp3</t>
  </si>
  <si>
    <t>Temple Dim</t>
  </si>
  <si>
    <t>Spelunky/07. Temple Dim.mp3</t>
  </si>
  <si>
    <t>Shop Radio 4</t>
  </si>
  <si>
    <t>Spelunky/08. Shop Radio 4.mp3</t>
  </si>
  <si>
    <t>Mines B</t>
  </si>
  <si>
    <t>Spelunky/09. Mines B.mp3</t>
  </si>
  <si>
    <t>Temple A</t>
  </si>
  <si>
    <t>Spelunky/10. Temple A.mp3</t>
  </si>
  <si>
    <t>Worm</t>
  </si>
  <si>
    <t>Spelunky/11. Worm.mp3</t>
  </si>
  <si>
    <t>City of Gold</t>
  </si>
  <si>
    <t>Spelunky/12. City of Gold.mp3</t>
  </si>
  <si>
    <t>Shop Radio 3</t>
  </si>
  <si>
    <t>Spelunky/13. Shop Radio 3.mp3</t>
  </si>
  <si>
    <t>Jungle C</t>
  </si>
  <si>
    <t>Spelunky/14. Jungle C.mp3</t>
  </si>
  <si>
    <t>Ice Caves C</t>
  </si>
  <si>
    <t>Spelunky/15. Ice Caves C.mp3</t>
  </si>
  <si>
    <t>Boss 2</t>
  </si>
  <si>
    <t>Spelunky/16. Boss 2.mp3</t>
  </si>
  <si>
    <t>Lobby</t>
  </si>
  <si>
    <t>Spelunky/17. Lobby.mp3</t>
  </si>
  <si>
    <t>Jungle Egg</t>
  </si>
  <si>
    <t>Spelunky/18. Jungle Egg.mp3</t>
  </si>
  <si>
    <t>Temple B</t>
  </si>
  <si>
    <t>Spelunky/19. Temple B.mp3</t>
  </si>
  <si>
    <t>Mines A</t>
  </si>
  <si>
    <t>Spelunky/20. Mines A.mp3</t>
  </si>
  <si>
    <t>Ending 1</t>
  </si>
  <si>
    <t>Spelunky/21. Ending 1.mp3</t>
  </si>
  <si>
    <t>Main Menu</t>
  </si>
  <si>
    <t>Spelunky/22. Main Menu.mp3</t>
  </si>
  <si>
    <t>Game Show</t>
  </si>
  <si>
    <t>Spelunky/23. Game Show.mp3</t>
  </si>
  <si>
    <t>Ice Caves A</t>
  </si>
  <si>
    <t>Spelunky/24. Ice Caves A.mp3</t>
  </si>
  <si>
    <t>Jungle A</t>
  </si>
  <si>
    <t>Spelunky/25. Jungle A.mp3</t>
  </si>
  <si>
    <t>Yeti Caves</t>
  </si>
  <si>
    <t>Spelunky/26. Yeti Caves.mp3</t>
  </si>
  <si>
    <t>Mines Dim</t>
  </si>
  <si>
    <t>Spelunky/27. Mines Dim.mp3</t>
  </si>
  <si>
    <t>Mines C</t>
  </si>
  <si>
    <t>Spelunky/28. Mines C.mp3</t>
  </si>
  <si>
    <t>Ice Caves Egg</t>
  </si>
  <si>
    <t>Spelunky/29. Ice Caves Egg.mp3</t>
  </si>
  <si>
    <t>Black Market</t>
  </si>
  <si>
    <t>Spelunky/30. Black Market.mp3</t>
  </si>
  <si>
    <t>Temple C</t>
  </si>
  <si>
    <t>Spelunky/31. Temple C.mp3</t>
  </si>
  <si>
    <t>Deathmatch</t>
  </si>
  <si>
    <t>Spelunky/32. Deathmatch.mp3</t>
  </si>
  <si>
    <t>Temple Egg</t>
  </si>
  <si>
    <t>Spelunky/33. Temple Egg.mp3</t>
  </si>
  <si>
    <t>Mothership</t>
  </si>
  <si>
    <t>Spelunky/34. Mothership.mp3</t>
  </si>
  <si>
    <t>Jungle Dim</t>
  </si>
  <si>
    <t>Spelunky/35. Jungle Dim.mp3</t>
  </si>
  <si>
    <t>Haunted Castle</t>
  </si>
  <si>
    <t>Spelunky/36. Haunted Castle.mp3</t>
  </si>
  <si>
    <t>End Credits</t>
  </si>
  <si>
    <t>Spelunky/37. End Credits.mp3</t>
  </si>
  <si>
    <t>Shop Radio 2</t>
  </si>
  <si>
    <t>Spelunky/38. Shop Radio 2.mp3</t>
  </si>
  <si>
    <t>Title Stripped</t>
  </si>
  <si>
    <t>Spelunky/39. Title Stripped.mp3</t>
  </si>
  <si>
    <t>Mines Egg</t>
  </si>
  <si>
    <t>Spelunky/40. Mines Egg.mp3</t>
  </si>
  <si>
    <t>Trial Nag</t>
  </si>
  <si>
    <t>Spelunky/41. Trial Nag.mp3</t>
  </si>
  <si>
    <t>Cemetery</t>
  </si>
  <si>
    <t>Spelunky/42. Cemetery.mp3</t>
  </si>
  <si>
    <t>Boss 1</t>
  </si>
  <si>
    <t>Spelunky/43. Boss 1.mp3</t>
  </si>
  <si>
    <t>Slave Shop</t>
  </si>
  <si>
    <t>Spelunky/44. Slave Shop.mp3</t>
  </si>
  <si>
    <t>Shop Radio 1</t>
  </si>
  <si>
    <t>Spelunky/45. Shop Radio 1.mp3</t>
  </si>
  <si>
    <t>Wrath of Yama</t>
  </si>
  <si>
    <t>Spelunky/46. Wrath of Yama.mp3</t>
  </si>
  <si>
    <t>Ending 2</t>
  </si>
  <si>
    <t>Spelunky/47. Ending 2.mp3</t>
  </si>
  <si>
    <t>Makrell</t>
  </si>
  <si>
    <t>Spelunky/48. Makrell.mp3</t>
  </si>
  <si>
    <t>Umbrella Beacon</t>
  </si>
  <si>
    <t>Spelunky/49. Umbrella Beacon.mp3</t>
  </si>
  <si>
    <t>Mollusc</t>
  </si>
  <si>
    <t>Spelunky/50. Mollusc.mp3</t>
  </si>
  <si>
    <t>Cloudberry Castle</t>
  </si>
  <si>
    <t>Spelunky/51. Cloudberry Castle.mp3</t>
  </si>
  <si>
    <t>Diabolical</t>
  </si>
  <si>
    <t>Spelunky/52. Diabolical.mp3</t>
  </si>
  <si>
    <t>Spelunky/53. Tutorial.mp3</t>
  </si>
  <si>
    <t>Cemetery Proto</t>
  </si>
  <si>
    <t>Spelunky/54. Cemetery Proto.mp3</t>
  </si>
  <si>
    <t>First Test for Spelunky</t>
  </si>
  <si>
    <t>Spelunky/55. First Test for Spelunky.mp3</t>
  </si>
  <si>
    <t>Ice Caves Dim</t>
  </si>
  <si>
    <t>Spelunky/56. Ice Caves Dim.mp3</t>
  </si>
  <si>
    <t>Menu Alternate</t>
  </si>
  <si>
    <t>Spelunky/57. Menu Alternate.mp3</t>
  </si>
  <si>
    <t>Jungle Proto</t>
  </si>
  <si>
    <t>Spelunky/58. Jungle Proto.mp3</t>
  </si>
  <si>
    <t>Studio Jam</t>
  </si>
  <si>
    <t>Spelunky/59. Studio Jam.mp3</t>
  </si>
  <si>
    <t>Mines Proto</t>
  </si>
  <si>
    <t>Spelunky/60. Mines Proto.mp3</t>
  </si>
  <si>
    <t>Worm Extra Lush</t>
  </si>
  <si>
    <t>Spelunky/61. Worm Extra Lush.mp3</t>
  </si>
  <si>
    <t>Turkish Coffee</t>
  </si>
  <si>
    <t>Spelunky/62. Turkish Coffee.mp3</t>
  </si>
  <si>
    <t>Tomorrow</t>
  </si>
  <si>
    <t>plasterbrain</t>
  </si>
  <si>
    <t>StarVaders - Original Soundtrack</t>
  </si>
  <si>
    <t>StarVaders/01. Tomorrow.mp3</t>
  </si>
  <si>
    <t>Entering Orbit</t>
  </si>
  <si>
    <t>StarVaders/02. Entering Orbit.mp3</t>
  </si>
  <si>
    <t>Let's Imagine It Freely</t>
  </si>
  <si>
    <t>StarVaders/03. Let's Imagine It Freely.mp3</t>
  </si>
  <si>
    <t>Sky Arbiter</t>
  </si>
  <si>
    <t>StarVaders/04. Sky Arbiter.mp3</t>
  </si>
  <si>
    <t>Wet Hallowed Ground</t>
  </si>
  <si>
    <t>StarVaders/05. Wet Hallowed Ground.mp3</t>
  </si>
  <si>
    <t>Primordial Supremacy</t>
  </si>
  <si>
    <t>StarVaders/06. Primordial Supremacy.mp3</t>
  </si>
  <si>
    <t>Enter The Lost Prism</t>
  </si>
  <si>
    <t>StarVaders/07. Enter The Lost Prism.mp3</t>
  </si>
  <si>
    <t>Galactic Finale</t>
  </si>
  <si>
    <t>StarVaders/08. Galactic Finale.mp3</t>
  </si>
  <si>
    <t>For All Of Us</t>
  </si>
  <si>
    <t>StarVaders/09. For All Of Us.mp3</t>
  </si>
  <si>
    <t>Min's Shop</t>
  </si>
  <si>
    <t>StarVaders/10. Min's Shop.mp3</t>
  </si>
  <si>
    <t>Hoshi Ni Natte (feat. Sarah Bonito) (Trailer Edit)</t>
  </si>
  <si>
    <t>Starlight ReVolver/01. Hoshi Ni Natte (feat. Sarah Bonito) (Trailer Edit).mp3</t>
  </si>
  <si>
    <t>Hoshi Ni Natte (feat. Sarah Bonito)</t>
  </si>
  <si>
    <t>Starlight ReVolver/02. Hoshi Ni Natte (feat. Sarah Bonito).mp3</t>
  </si>
  <si>
    <t>Hoshi Ni Natte (feat. Sarah Bonito) (Karaoke Edition)</t>
  </si>
  <si>
    <t>Starlight ReVolver/03. Hoshi Ni Natte (feat. Sarah Bonito) (Karaoke Edition).mp3</t>
  </si>
  <si>
    <t>Ready to Dive</t>
  </si>
  <si>
    <t>Starlight ReVolver/04. Ready to Dive.mp3</t>
  </si>
  <si>
    <t>Island Life</t>
  </si>
  <si>
    <t>Starlight ReVolver/05. Island Life.mp3</t>
  </si>
  <si>
    <t>Is Anyone Out There</t>
  </si>
  <si>
    <t>Starlight ReVolver/06. Is Anyone Out There.mp3</t>
  </si>
  <si>
    <t>Flow State</t>
  </si>
  <si>
    <t>Starlight ReVolver/07. Flow State.mp3</t>
  </si>
  <si>
    <t>Porta Inter Mundos</t>
  </si>
  <si>
    <t>Starlight ReVolver/08. Porta Inter Mundos.mp3</t>
  </si>
  <si>
    <t>Miserere Nobis</t>
  </si>
  <si>
    <t>Starlight ReVolver/09. Miserere Nobis.mp3</t>
  </si>
  <si>
    <t>The Hungry Ghost</t>
  </si>
  <si>
    <t>Starlight ReVolver/10. The Hungry Ghost.mp3</t>
  </si>
  <si>
    <t>Whispering Breeze</t>
  </si>
  <si>
    <t>Starlight ReVolver/11. Whispering Breeze.mp3</t>
  </si>
  <si>
    <t>Moss and Monuments</t>
  </si>
  <si>
    <t>Starlight ReVolver/12. Moss and Monuments.mp3</t>
  </si>
  <si>
    <t>Colossal Power</t>
  </si>
  <si>
    <t>Starlight ReVolver/13. Colossal Power.mp3</t>
  </si>
  <si>
    <t>Through the Looking Glass (Overture)</t>
  </si>
  <si>
    <t>Starlight ReVolver/14. Through the Looking Glass (Overture).mp3</t>
  </si>
  <si>
    <t>Through the Looking Glass</t>
  </si>
  <si>
    <t>Starlight ReVolver/15. Through the Looking Glass.mp3</t>
  </si>
  <si>
    <t>Checkmate</t>
  </si>
  <si>
    <t>Starlight ReVolver/16. Checkmate.mp3</t>
  </si>
  <si>
    <t>Memories of Joy</t>
  </si>
  <si>
    <t>Starlight ReVolver/17. Memories of Joy.mp3</t>
  </si>
  <si>
    <t>Memories of Danger</t>
  </si>
  <si>
    <t>Starlight ReVolver/18. Memories of Danger.mp3</t>
  </si>
  <si>
    <t>Memories of Comfort</t>
  </si>
  <si>
    <t>Starlight ReVolver/19. Memories of Comfort.mp3</t>
  </si>
  <si>
    <t>Memories of Home</t>
  </si>
  <si>
    <t>Starlight ReVolver/20. Memories of Home.mp3</t>
  </si>
  <si>
    <t>Fishing Fantasia No. 1</t>
  </si>
  <si>
    <t>Starlight ReVolver/21. Fishing Fantasia No. 1.mp3</t>
  </si>
  <si>
    <t>Poppa Nova</t>
  </si>
  <si>
    <t>Starlight ReVolver/22. Poppa Nova.mp3</t>
  </si>
  <si>
    <t>Caramel (feat. LilyPichu)</t>
  </si>
  <si>
    <t>Starlight ReVolver/23. Caramel (feat. LilyPichu).mp3</t>
  </si>
  <si>
    <t>Caramel (feat. LilyPichu) (Karaoke Edition)</t>
  </si>
  <si>
    <t>Starlight ReVolver/24. Caramel (feat. LilyPichu) (Karaoke Edition).mp3</t>
  </si>
  <si>
    <t>Revolution (feat. Diana Garnet)</t>
  </si>
  <si>
    <t>Starlight ReVolver/25. Revolution (feat. Diana Garnet).mp3</t>
  </si>
  <si>
    <t>Revolution (feat. Diana Garnet) (Trailer Edit)</t>
  </si>
  <si>
    <t>Starlight ReVolver/26. Revolution (feat. Diana Garnet) (Trailer Edit).mp3</t>
  </si>
  <si>
    <t>Revolution (feat. Diana Garnet) (Karaoke Edition)</t>
  </si>
  <si>
    <t>Starlight ReVolver/27. Revolution (feat. Diana Garnet) (Karaoke Edition).mp3</t>
  </si>
  <si>
    <t>Waiting for Me (feat. IRyS)</t>
  </si>
  <si>
    <t>Starlight ReVolver/28. Waiting for Me (feat. IRyS).mp3</t>
  </si>
  <si>
    <t>Waiting for Me (feat. IRyS) (Trailer Edit)</t>
  </si>
  <si>
    <t>Starlight ReVolver/29. Waiting for Me (feat. IRyS) (Trailer Edit).mp3</t>
  </si>
  <si>
    <t>Waiting for Me (feat. IRyS) (Karaoke Edition)</t>
  </si>
  <si>
    <t>Starlight ReVolver/30. Waiting for Me (feat. IRyS) (Karaoke Edition).mp3</t>
  </si>
  <si>
    <t>The Legend of Shara (Title Theme)</t>
  </si>
  <si>
    <t>Andrew Aversa, Norihiko Hibino</t>
  </si>
  <si>
    <t>Tangledeep: Legend of Shara Original Soundtrack</t>
  </si>
  <si>
    <t>Tangledeep/01 The Legend of Shara (Title Theme).mp3</t>
  </si>
  <si>
    <t>Theme of Tangledeep</t>
  </si>
  <si>
    <t>Andrew Aversa</t>
  </si>
  <si>
    <t>Tangledeep Original Soundtrack</t>
  </si>
  <si>
    <t>Tangledeep/01 Theme of Tangledeep.mp3</t>
  </si>
  <si>
    <t>Overgrowth (Riverstone Waterway)</t>
  </si>
  <si>
    <t>Jeff Ball</t>
  </si>
  <si>
    <t>Tangledeep/02 Overgrowth (Riverstone Waterway).mp3</t>
  </si>
  <si>
    <t>Riverstone Reprieve</t>
  </si>
  <si>
    <t>Tangledeep/02 Riverstone Reprieve.mp3</t>
  </si>
  <si>
    <t>Pastoral Excursion</t>
  </si>
  <si>
    <t>Tangledeep/03 Pastoral Excursion.mp3</t>
  </si>
  <si>
    <t>The Mysterious Wanderer (Journey Theme 1)</t>
  </si>
  <si>
    <t>Tangledeep/03 The Mysterious Wanderer (Journey Theme 1).mp3</t>
  </si>
  <si>
    <t>Battle With Purpose (Shara Boss Theme)</t>
  </si>
  <si>
    <t>Tangledeep/04 Battle With Purpose (Shara Boss Theme).mp3</t>
  </si>
  <si>
    <t>Mirai the Heroine</t>
  </si>
  <si>
    <t>Tangledeep/04 Mirai the Heroine.mp3</t>
  </si>
  <si>
    <t>Across Unknown Lands (Journey Theme 2)</t>
  </si>
  <si>
    <t>Tangledeep/05 Across Unknown Lands (Journey Theme 2).mp3</t>
  </si>
  <si>
    <t>Down by the Corral</t>
  </si>
  <si>
    <t>Tangledeep/05 Down by the Corral.mp3</t>
  </si>
  <si>
    <t>At Journey's End (Journey Theme 3)</t>
  </si>
  <si>
    <t>Tangledeep/06 At Journey's End (Journey Theme 3).mp3</t>
  </si>
  <si>
    <t>Earthen Labyrinth</t>
  </si>
  <si>
    <t>Tangledeep/06 Earthen Labyrinth.mp3</t>
  </si>
  <si>
    <t>Lands Above the Clouds (Realm of the Gods)</t>
  </si>
  <si>
    <t>Tangledeep/07 Lands Above the Clouds (Realm of the Gods).mp3</t>
  </si>
  <si>
    <t>What's in That Barrel</t>
  </si>
  <si>
    <t>Tangledeep/07 What's in That Barrel.mp3</t>
  </si>
  <si>
    <t>Foreboding</t>
  </si>
  <si>
    <t>Tangledeep/08 Foreboding.mp3</t>
  </si>
  <si>
    <t>Legend of Shara Trailer</t>
  </si>
  <si>
    <t>Tangledeep/08 Legend of Shara Trailer.mp3</t>
  </si>
  <si>
    <t>Bandit Boss Battle</t>
  </si>
  <si>
    <t>Tangledeep/09 Bandit Boss Battle.mp3</t>
  </si>
  <si>
    <t>Victory!</t>
  </si>
  <si>
    <t>Tangledeep/10 Victory!.mp3</t>
  </si>
  <si>
    <t>Land of Blooming Mushrooms</t>
  </si>
  <si>
    <t>Hiroki Kikuta</t>
  </si>
  <si>
    <t>Tangledeep/11 Land of Blooming Mushrooms.mp3</t>
  </si>
  <si>
    <t>Mysteries of Time</t>
  </si>
  <si>
    <t>Tangledeep/12 Mysteries of Time.mp3</t>
  </si>
  <si>
    <t>Exploring the Shifting Stones</t>
  </si>
  <si>
    <t>Tangledeep/13 Exploring the Shifting Stones.mp3</t>
  </si>
  <si>
    <t>Child of the Forest</t>
  </si>
  <si>
    <t>Norihiko Hibino</t>
  </si>
  <si>
    <t>Tangledeep/14 Child of the Forest.mp3</t>
  </si>
  <si>
    <t>The Great Sand Villa</t>
  </si>
  <si>
    <t>Tangledeep/15 The Great Sand Villa.mp3</t>
  </si>
  <si>
    <t>Step Right Up!</t>
  </si>
  <si>
    <t>Grant Kirkhope</t>
  </si>
  <si>
    <t>Tangledeep/16 Step Right Up!.mp3</t>
  </si>
  <si>
    <t>Eternal Verdant Waltz</t>
  </si>
  <si>
    <t>Tangledeep/17 Eternal Verdant Waltz.mp3</t>
  </si>
  <si>
    <t>Unyielding Ambition</t>
  </si>
  <si>
    <t>Tangledeep/18 Unyielding Ambition.mp3</t>
  </si>
  <si>
    <t>Clash with a Mighty Foe</t>
  </si>
  <si>
    <t>Tangledeep/19 Clash with a Mighty Foe.mp3</t>
  </si>
  <si>
    <t>Lost Relics of the Ancients</t>
  </si>
  <si>
    <t>Tangledeep/20 Lost Relics of the Ancients.mp3</t>
  </si>
  <si>
    <t>The Final Battle</t>
  </si>
  <si>
    <t>Tangledeep/21 The Final Battle.mp3</t>
  </si>
  <si>
    <t>Ending Credits</t>
  </si>
  <si>
    <t>Tangledeep/22 Ending Credits.mp3</t>
  </si>
  <si>
    <t>Tangledeep/23 Defeat.mp3</t>
  </si>
  <si>
    <t>Time to Rest</t>
  </si>
  <si>
    <t>Tangledeep/24 Time to Rest.mp3</t>
  </si>
  <si>
    <t>Commander of Monsters</t>
  </si>
  <si>
    <t>Tangledeep/25 Commander of Monsters.mp3</t>
  </si>
  <si>
    <t>Reunion of Hope</t>
  </si>
  <si>
    <t>zircon, Norihiko Hibino</t>
  </si>
  <si>
    <t>Tangledeep/26 Reunion of Hope.mp3</t>
  </si>
  <si>
    <t>Land of Blooming Mushrooms (Arranged)</t>
  </si>
  <si>
    <t>Tangledeep/27 Land of Blooming Mushrooms (Arranged).mp3</t>
  </si>
  <si>
    <t>Child of the Forest (Arranged)</t>
  </si>
  <si>
    <t>Tangledeep/28 Child of the Forest (Arranged).mp3</t>
  </si>
  <si>
    <t>Tangledeep Launch Trailer</t>
  </si>
  <si>
    <t>Andrew Aversa, Jeff Ball</t>
  </si>
  <si>
    <t>Tangledeep/29 Tangledeep Launch Trailer.mp3</t>
  </si>
  <si>
    <t>Tangledeep Early Access Trailer</t>
  </si>
  <si>
    <t>Tangledeep/30 Tangledeep Early Access Trailer.mp3</t>
  </si>
  <si>
    <t>UnderMine Theme</t>
  </si>
  <si>
    <t>Epic Mountain</t>
  </si>
  <si>
    <t>UnderMine (Original Soundtrack)</t>
  </si>
  <si>
    <t>UnderMine/01. UnderMine Theme.mp3</t>
  </si>
  <si>
    <t>Find the Tremor's Source</t>
  </si>
  <si>
    <t>Wesley Slover</t>
  </si>
  <si>
    <t>UnderMine/02. Find the Tremor's Source.mp3</t>
  </si>
  <si>
    <t>Mine Folk</t>
  </si>
  <si>
    <t>UnderMine/03. Mine Folk.mp3</t>
  </si>
  <si>
    <t>Not An Ordinary Rock</t>
  </si>
  <si>
    <t>UnderMine/04. Not An Ordinary Rock.mp3</t>
  </si>
  <si>
    <t>Returned to His Forge</t>
  </si>
  <si>
    <t>UnderMine/05. Returned to His Forge.mp3</t>
  </si>
  <si>
    <t>Ready For Business</t>
  </si>
  <si>
    <t>UnderMine/06. Ready For Business.mp3</t>
  </si>
  <si>
    <t>Is This a Friend?</t>
  </si>
  <si>
    <t>UnderMine/07. Is This a Friend.mp3</t>
  </si>
  <si>
    <t>Worm Tamer</t>
  </si>
  <si>
    <t>UnderMine/08. Worm Tamer.mp3</t>
  </si>
  <si>
    <t>A Soldier and Sanctum Bookworm</t>
  </si>
  <si>
    <t>UnderMine/09. A Soldier and Sanctum Bookworm.mp3</t>
  </si>
  <si>
    <t>You've Made a Big Mistake</t>
  </si>
  <si>
    <t>UnderMine/10. You've Made a Big Mistake.mp3</t>
  </si>
  <si>
    <t>Delving In Delvemore</t>
  </si>
  <si>
    <t>UnderMine/11. Delving In Delvemore.mp3</t>
  </si>
  <si>
    <t>A Loyal Customer</t>
  </si>
  <si>
    <t>UnderMine/12. A Loyal Customer.mp3</t>
  </si>
  <si>
    <t>Forager</t>
  </si>
  <si>
    <t>UnderMine/13. Forager.mp3</t>
  </si>
  <si>
    <t>A Pebble in the Road</t>
  </si>
  <si>
    <t>UnderMine/14. A Pebble in the Road.mp3</t>
  </si>
  <si>
    <t>Forbid-din Halls</t>
  </si>
  <si>
    <t>UnderMine/15. Forbid-din Halls.mp3</t>
  </si>
  <si>
    <t>Destroyer of Darkness</t>
  </si>
  <si>
    <t>UnderMine/16. Destroyer of Darkness.mp3</t>
  </si>
  <si>
    <t>Deal with the Demon</t>
  </si>
  <si>
    <t>UnderMine/17. Deal with the Demon.mp3</t>
  </si>
  <si>
    <t>It's A Secret to Everyone</t>
  </si>
  <si>
    <t>UnderMine/18. It's A Secret to Everyone.mp3</t>
  </si>
  <si>
    <t>Everyone Be Cool, This is a Robbery</t>
  </si>
  <si>
    <t>UnderMine/19. Everyone Be Cool, This is a Robbery.mp3</t>
  </si>
  <si>
    <t>All that Glitters is Not Gold</t>
  </si>
  <si>
    <t>UnderMine/20. All that Glitters is Not Gold.mp3</t>
  </si>
  <si>
    <t>A Dangerous Ally</t>
  </si>
  <si>
    <t>UnderMine/21. A Dangerous Ally.mp3</t>
  </si>
  <si>
    <t>Hydra Slayer</t>
  </si>
  <si>
    <t>UnderMine/22. Hydra Slayer.mp3</t>
  </si>
  <si>
    <t>Hot Hot Heat</t>
  </si>
  <si>
    <t>UnderMine/23. Hot Hot Heat.mp3</t>
  </si>
  <si>
    <t>Beheaded and Betailed</t>
  </si>
  <si>
    <t>UnderMine/24. Beheaded and Betailed.mp3</t>
  </si>
  <si>
    <t>Let's Suffer Together</t>
  </si>
  <si>
    <t>UnderMine/25. Let's Suffer Together.mp3</t>
  </si>
  <si>
    <t>Pay the Price in Nether</t>
  </si>
  <si>
    <t>UnderMine/26. Pay the Price in Nether.mp3</t>
  </si>
  <si>
    <t>Mortal Dangling a Sword</t>
  </si>
  <si>
    <t>UnderMine/27. Mortal Dangling a Sword.mp3</t>
  </si>
  <si>
    <t>Do Not Test My Patience!</t>
  </si>
  <si>
    <t>UnderMine/28. Do Not Test My Patience!.mp3</t>
  </si>
  <si>
    <t>Bow or be Annihilated</t>
  </si>
  <si>
    <t>UnderMine/29. Bow or be Annihilated.mp3</t>
  </si>
  <si>
    <t>UnderMine/30. Game Over.mp3</t>
  </si>
  <si>
    <t>Anticipation Alarm</t>
  </si>
  <si>
    <t>Wall World 2/01. Anticipation Alarm.mp3</t>
  </si>
  <si>
    <t>As Cores Align Beneath</t>
  </si>
  <si>
    <t>Wall World 2/02. As Cores Align Beneath.mp3</t>
  </si>
  <si>
    <t>Beyond the Other Side</t>
  </si>
  <si>
    <t>Wall World 2/03. Beyond the Other Side.mp3</t>
  </si>
  <si>
    <t>Call of the Wall</t>
  </si>
  <si>
    <t>Wall World 2/04. Call of the Wall.mp3</t>
  </si>
  <si>
    <t>Corelight</t>
  </si>
  <si>
    <t>Wall World 2/05. Corelight.mp3</t>
  </si>
  <si>
    <t>Dust Choir</t>
  </si>
  <si>
    <t>Wall World 2/06. Dust Choir.mp3</t>
  </si>
  <si>
    <t>Echoes of Hope</t>
  </si>
  <si>
    <t>Wall World 2/07. Echoes of Hope.mp3</t>
  </si>
  <si>
    <t>Escape Vector</t>
  </si>
  <si>
    <t>Wall World 2/08. Escape Vector.mp3</t>
  </si>
  <si>
    <t>From the Relic to the Spider</t>
  </si>
  <si>
    <t>Wall World 2/09. From the Relic to the Spider.mp3</t>
  </si>
  <si>
    <t>No Horizon Found</t>
  </si>
  <si>
    <t>Wall World 2/10. No Horizon Found.mp3</t>
  </si>
  <si>
    <t>Nowhere to Climb</t>
  </si>
  <si>
    <t>Wall World 2/11. Nowhere to Climb.mp3</t>
  </si>
  <si>
    <t>Of Mines and Men</t>
  </si>
  <si>
    <t>Wall World 2/12. Of Mines and Men.mp3</t>
  </si>
  <si>
    <t>Perhaps a Hidden Threshold</t>
  </si>
  <si>
    <t>Wall World 2/13. Perhaps a Hidden Threshold.mp3</t>
  </si>
  <si>
    <t>Reignition Subroutine</t>
  </si>
  <si>
    <t>Wall World 2/14. Reignition Subroutine.mp3</t>
  </si>
  <si>
    <t>Rule 37</t>
  </si>
  <si>
    <t>Wall World 2/15. Rule 37.mp3</t>
  </si>
  <si>
    <t>Strata Unknown</t>
  </si>
  <si>
    <t>Wall World 2/16. Strata Unknown.mp3</t>
  </si>
  <si>
    <t>Synthetic Coolant</t>
  </si>
  <si>
    <t>Wall World 2/17. Synthetic Coolant.mp3</t>
  </si>
  <si>
    <t>The Surface Reclaimed</t>
  </si>
  <si>
    <t>Wall World 2/18. The Surface Reclaimed.mp3</t>
  </si>
  <si>
    <t>Wallborn</t>
  </si>
  <si>
    <t>Wall World 2/19. Wallborn.mp3</t>
  </si>
  <si>
    <t>Whichever Way Walldigger Went</t>
  </si>
  <si>
    <t>Wall World 2/20. Whichever Way Walldigger Went.mp3</t>
  </si>
  <si>
    <t>Zyrex Proximity</t>
  </si>
  <si>
    <t>Wall World 2/21. Zyrex Proximity.mp3</t>
  </si>
  <si>
    <t>Closer to the Truth</t>
  </si>
  <si>
    <t>Wall World/01. Closer to the Truth.mp3</t>
  </si>
  <si>
    <t>Deallry - A Thirst for Research</t>
  </si>
  <si>
    <t>Wall World/02. Deallry - A Thirst for Research.mp3</t>
  </si>
  <si>
    <t>Deallry - Alone in the Deep</t>
  </si>
  <si>
    <t>Wall World/03. Deallry - Alone in the Deep.mp3</t>
  </si>
  <si>
    <t>Deallry - Desert Chorus</t>
  </si>
  <si>
    <t>Wall World/04. Deallry - Desert Chorus.mp3</t>
  </si>
  <si>
    <t>Deallry - Night Halt</t>
  </si>
  <si>
    <t>Wall World/05. Deallry - Night Halt.mp3</t>
  </si>
  <si>
    <t>Deallry - On the Other Side of the Wall</t>
  </si>
  <si>
    <t>Wall World/06. Deallry - On the Other Side of the Wall.mp3</t>
  </si>
  <si>
    <t>Deallry - Return of Hope</t>
  </si>
  <si>
    <t>Wall World/07. Deallry - Return of Hope.mp3</t>
  </si>
  <si>
    <t>Deallry - Serenity</t>
  </si>
  <si>
    <t>Wall World/08. Deallry - Serenity.mp3</t>
  </si>
  <si>
    <t>Deallry - Sprout of a New Life</t>
  </si>
  <si>
    <t>Wall World/09. Deallry - Sprout of a New Life.mp3</t>
  </si>
  <si>
    <t>Deallry - Sunrise on the Wall</t>
  </si>
  <si>
    <t>Wall World/10. Deallry - Sunrise on the Wall.mp3</t>
  </si>
  <si>
    <t>Deallry - The Surface Mix</t>
  </si>
  <si>
    <t>Wall World/11. Deallry - The Surface Mix.mp3</t>
  </si>
  <si>
    <t>Deallry - The Surface</t>
  </si>
  <si>
    <t>Wall World/12. Deallry - The Surface.mp3</t>
  </si>
  <si>
    <t>Deallry - Zyrex Are Here</t>
  </si>
  <si>
    <t>Wall World/13. Deallry - Zyrex Are Here.mp3</t>
  </si>
  <si>
    <t>Here We Go Again</t>
  </si>
  <si>
    <t>Wall World/14. Here We Go Again.mp3</t>
  </si>
  <si>
    <t>Ship of Generations</t>
  </si>
  <si>
    <t>Wall World/15. Ship of Generations.mp3</t>
  </si>
  <si>
    <t>Threat Finds You</t>
  </si>
  <si>
    <t>Wall World/16. Threat Finds You.mp3</t>
  </si>
  <si>
    <t>Time to Go to Work</t>
  </si>
  <si>
    <t>Wall World/17. Time to Go to Work.mp3</t>
  </si>
  <si>
    <t>Tomorrow Will Be Better</t>
  </si>
  <si>
    <t>Wall World/18. Tomorrow Will Be Better.mp3</t>
  </si>
  <si>
    <t>Truth Beoynd</t>
  </si>
  <si>
    <t>Deallry feat. Stepan Komarov</t>
  </si>
  <si>
    <t>Wall World/19. Truth Beoynd.mp3</t>
  </si>
  <si>
    <t>Cat &amp; The Stoic</t>
  </si>
  <si>
    <t>West Of Dead Original Soundtrack</t>
  </si>
  <si>
    <t>West Of Dead/01. Run.mp3</t>
  </si>
  <si>
    <t>Tom Puttick &amp; Phil French, Cedar Studios</t>
  </si>
  <si>
    <t>West Of Dead/02. The Crypt.mp3</t>
  </si>
  <si>
    <t>The Hunt</t>
  </si>
  <si>
    <t>West Of Dead/03. The Hunt.mp3</t>
  </si>
  <si>
    <t>The Mines</t>
  </si>
  <si>
    <t>West Of Dead/04. The Mines.mp3</t>
  </si>
  <si>
    <t>Bayou</t>
  </si>
  <si>
    <t>West Of Dead/05. Bayou.mp3</t>
  </si>
  <si>
    <t>Canyon Railroad</t>
  </si>
  <si>
    <t>West Of Dead/06. Canyon Railroad.mp3</t>
  </si>
  <si>
    <t>Graveyard</t>
  </si>
  <si>
    <t>West Of Dead/07. Graveyard.mp3</t>
  </si>
  <si>
    <t>The Farm</t>
  </si>
  <si>
    <t>West Of Dead/08. The Farm.mp3</t>
  </si>
  <si>
    <t>Ghost Town</t>
  </si>
  <si>
    <t>West Of Dead/09. Ghost Town.mp3</t>
  </si>
  <si>
    <t>Churchyard</t>
  </si>
  <si>
    <t>West Of Dead/10. Churchyard.mp3</t>
  </si>
  <si>
    <t>Purgatory</t>
  </si>
  <si>
    <t>West Of Dead/11. Purgatory.mp3</t>
  </si>
  <si>
    <t>Cutscene</t>
  </si>
  <si>
    <t>West Of Dead/12. Cutscene.mp3</t>
  </si>
  <si>
    <t>West Of Dead/13. Credits.mp3</t>
  </si>
  <si>
    <t>Zoeti Theme | 星詠之詩</t>
  </si>
  <si>
    <t>Hsiao-Chin &amp; Szu-Yu</t>
  </si>
  <si>
    <t>ZOETI (Original Game Soundtrack)</t>
  </si>
  <si>
    <t>Zoeti/01. Zoeti Theme  星詠之詩.mp3</t>
  </si>
  <si>
    <t>Woof! Welcome! | 汪～汪～歡迎光臨！</t>
  </si>
  <si>
    <t>Zoeti/02. Woof! Welcome!  汪～汪～歡迎光臨！.mp3</t>
  </si>
  <si>
    <t>Serene Evening | 靜謐夜晚</t>
  </si>
  <si>
    <t>Zoeti/03. Serene Evening  靜謐夜晚.mp3</t>
  </si>
  <si>
    <t>Zoeti’s Guidance | 若伊蒂的指引</t>
  </si>
  <si>
    <t>Zoeti/04. Zoeti’s Guidance  若伊蒂的指引.mp3</t>
  </si>
  <si>
    <t>Astral Envoy | 星魂使者</t>
  </si>
  <si>
    <t>Zoeti/05. Astral Envoy  星魂使者.mp3</t>
  </si>
  <si>
    <t>Roar of the Lion Knight | 怒吼的獅騎士</t>
  </si>
  <si>
    <t>Zoeti/06. Roar of the Lion Knight  怒吼的獅騎士.mp3</t>
  </si>
  <si>
    <t>A Lone Blue Light | 獨行的蒼藍燈火</t>
  </si>
  <si>
    <t>Zoeti/07. A Lone Blue Light  獨行的蒼藍燈火.mp3</t>
  </si>
  <si>
    <t>Ill-Behaved God of Destruction | 調皮的破壞神</t>
  </si>
  <si>
    <t>Zoeti/08. Ill-Behaved God of Destruction  調皮的破壞神.mp3</t>
  </si>
  <si>
    <t>A Shadow That Shakes the World | 顫動大地的暗影</t>
  </si>
  <si>
    <t>Zoeti/09. A Shadow That Shakes the World  顫動大地的暗影.mp3</t>
  </si>
  <si>
    <t>Starlight Requiem | 星之鎮魂曲</t>
  </si>
  <si>
    <t>Zoeti/10. Starlight Requiem  星之鎮魂曲.mp3</t>
  </si>
  <si>
    <t>Milo Poniewozik</t>
  </si>
  <si>
    <t>Chance Thomas</t>
  </si>
  <si>
    <t>Juha Korpelainen &amp; Niilo Takalainen</t>
  </si>
  <si>
    <t>Islantiles</t>
  </si>
  <si>
    <t>islantiles</t>
  </si>
  <si>
    <t>https://store.steampowered.com/app/3634010/Islantiles/</t>
  </si>
  <si>
    <t>Goaldeck</t>
  </si>
  <si>
    <t>goaldeck</t>
  </si>
  <si>
    <t>https://store.steampowered.com/app/4638590/Goaldeck/</t>
  </si>
  <si>
    <t>balatro---goaldeck</t>
  </si>
  <si>
    <t>https://x.com/GamingonPhone/status/2096546451623129115?s=20</t>
  </si>
  <si>
    <t>Internet Survivor Survivors</t>
  </si>
  <si>
    <t>internet-survivor-survivors</t>
  </si>
  <si>
    <t>vampire_survivors---internet_survivor_survivors</t>
  </si>
  <si>
    <t>The Gate Must Stand</t>
  </si>
  <si>
    <t>the-gate-must-stand</t>
  </si>
  <si>
    <t>https://store.steampowered.com/app/3975750/The_Gate_Must_Stand/</t>
  </si>
  <si>
    <t>https://store.steampowered.com/app/4625810/Internet_Survivor_Survivors/</t>
  </si>
  <si>
    <t>Nitro Kid</t>
  </si>
  <si>
    <t>nitro-kid</t>
  </si>
  <si>
    <t>https://store.steampowered.com/app/1709050/Nitro_Kid/</t>
  </si>
  <si>
    <t>slay_the_spire-into_the_breach---nitro_kid</t>
  </si>
  <si>
    <t>Super Alloy Crush</t>
  </si>
  <si>
    <t>super-alloy-crush</t>
  </si>
  <si>
    <t>https://store.steampowered.com/app/3092360/Super_Alloy_Crush/</t>
  </si>
  <si>
    <t>https://store.steampowered.com/app/3091140/Lootbound/</t>
  </si>
  <si>
    <t>Lootbound</t>
  </si>
  <si>
    <t>lootbound</t>
  </si>
  <si>
    <t>Inventorix</t>
  </si>
  <si>
    <t>inventorix</t>
  </si>
  <si>
    <t>https://store.steampowered.com/app/2500460/Inventorix/</t>
  </si>
  <si>
    <t>https://x.com/Arcaludi/status/1955570874318512177?s=20</t>
  </si>
  <si>
    <t>luck_be_a_landlord-backpack_battles---inventorix</t>
  </si>
  <si>
    <t>Neon Chrome</t>
  </si>
  <si>
    <t>neon-chrome</t>
  </si>
  <si>
    <t>https://store.steampowered.com/app/428750/Neon_Chrome/</t>
  </si>
  <si>
    <t>Out There</t>
  </si>
  <si>
    <t>out-there</t>
  </si>
  <si>
    <t>https://store.steampowered.com/app/334420/Out_There_%CE%A9_Edition/</t>
  </si>
  <si>
    <t>Paranautical Activity</t>
  </si>
  <si>
    <t>paranautical-activity</t>
  </si>
  <si>
    <t>https://store.steampowered.com/app/250580/Paranautical_Activity_Deluxe_Atonement_Edition/</t>
  </si>
  <si>
    <t>spelunky_classic-the_binding_of_isaac---paranautical_activity</t>
  </si>
  <si>
    <t>Teleglitch</t>
  </si>
  <si>
    <t>teleglitch</t>
  </si>
  <si>
    <t>https://store.steampowered.com/app/234390/Teleglitch_Die_More_Edition/</t>
  </si>
  <si>
    <t>https://archive.ph/DXMFW</t>
  </si>
  <si>
    <t>spelunky_classic---teleglitch</t>
  </si>
  <si>
    <t>Frost</t>
  </si>
  <si>
    <t>frost</t>
  </si>
  <si>
    <t>https://store.steampowered.com/app/490950/Frost/</t>
  </si>
  <si>
    <t>Abyss Odyssey</t>
  </si>
  <si>
    <t>abyss-odyssey</t>
  </si>
  <si>
    <t>https://store.steampowered.com/app/255070/Abyss_Odyssey/</t>
  </si>
  <si>
    <t>C:\Users\Owner\Documents\Roguelike Roguelike\Roguelikes\Frost.url</t>
  </si>
  <si>
    <t>Next Jump: Shmup Tactics</t>
  </si>
  <si>
    <t>next-jump-shmup-tactics</t>
  </si>
  <si>
    <t>https://store.steampowered.com/app/624690/NEXT_JUMP_Shmup_Tactics/?curator_clanid=33043922</t>
  </si>
  <si>
    <t>https://www.gamebillet.com/next-jump-shmup-tactics</t>
  </si>
  <si>
    <t>crypt_of_the_necrodancer-ftl---next_jump_shmup_tactics</t>
  </si>
  <si>
    <t>Takara Cards</t>
  </si>
  <si>
    <t>takara-cards</t>
  </si>
  <si>
    <t>https://store.steampowered.com/app/1932210/Takara_Cards/</t>
  </si>
  <si>
    <t>next_jump_shmup_tactics---takara_cards</t>
  </si>
  <si>
    <t>Few Nights More</t>
  </si>
  <si>
    <t>few-nights-more</t>
  </si>
  <si>
    <t>https://store.steampowered.com/app/1491200/Few_Nights_More/</t>
  </si>
  <si>
    <t>None Shall Intrude</t>
  </si>
  <si>
    <t>none-shall-intrude</t>
  </si>
  <si>
    <t>https://store.steampowered.com/app/2518630/None_Shall_Intrude/</t>
  </si>
  <si>
    <t>few_nights_more---none_shall_intrude</t>
  </si>
  <si>
    <t>Daice</t>
  </si>
  <si>
    <t>daice</t>
  </si>
  <si>
    <t>https://store.steampowered.com/app/4422430/DAICE/</t>
  </si>
  <si>
    <t>Scopa Sweep</t>
  </si>
  <si>
    <t>https://store.steampowered.com/app/5048870/Scopa_Sweep/</t>
  </si>
  <si>
    <t>scopa-sweep</t>
  </si>
  <si>
    <t>none_shall_intrude---daice</t>
  </si>
  <si>
    <t>C:\Users\Owner\Documents\Roguelike Roguelike\Roguelikes\Scopa Sweep.url</t>
  </si>
  <si>
    <t>C:\Users\Owner\Documents\Roguelike Roguelike\Roguelikes\DAICE.url</t>
  </si>
  <si>
    <t>C:\Users\Owner\Documents\Roguelike Roguelike\Roguelikes\Luck &amp; Loot.url</t>
  </si>
  <si>
    <t>https://store.steampowered.com/app/3208110/Luck_Loot/</t>
  </si>
  <si>
    <t>C:\Users\Owner\Documents\Roguelike Roguelike\Roguelikes\None Shall Intrude.url</t>
  </si>
  <si>
    <t>C:\Users\Owner\Documents\Roguelike Roguelike\Roguelikes\Takara Cards.url</t>
  </si>
  <si>
    <t>C:\Users\Owner\Documents\Roguelike Roguelike\Roguelikes\Few Nights More.url</t>
  </si>
  <si>
    <t>C:\Users\Owner\Documents\Roguelike Roguelike\Roguelikes\NEXT JUMP Shmup Tactics.url</t>
  </si>
  <si>
    <t>balatro-vampire_survivors---scopa_sweep</t>
  </si>
  <si>
    <t>Post Void</t>
  </si>
  <si>
    <t>post-void</t>
  </si>
  <si>
    <t>C:\Users\Owner\Documents\Roguelike Roguelike\Roguelikes\Post Void.url</t>
  </si>
  <si>
    <t>https://store.steampowered.com/app/1285670/Post_Void/</t>
  </si>
  <si>
    <t>https://www.reddit.com/r/Steam/comments/i8i3ji/released_post_void_on_steam_last_week_im_12_of/</t>
  </si>
  <si>
    <t>downwell---post_void</t>
  </si>
  <si>
    <t>Leap of Fate</t>
  </si>
  <si>
    <t>leap-of-fate</t>
  </si>
  <si>
    <t>https://store.steampowered.com/app/363420/Leap_of_Fate/</t>
  </si>
  <si>
    <t>https://www.youtube.com/watch?v=OnAd4r85BN4</t>
  </si>
  <si>
    <t>the_binding_of_isaac---leap_of_fate</t>
  </si>
  <si>
    <t>Berserk Mode</t>
  </si>
  <si>
    <t>berserk-mode</t>
  </si>
  <si>
    <t>https://store.steampowered.com/app/1649630/Berserk_Mode/</t>
  </si>
  <si>
    <t>post_void-noita---berserk_mode</t>
  </si>
  <si>
    <t>Tribes of Midgard</t>
  </si>
  <si>
    <t>tribes-of-midgard</t>
  </si>
  <si>
    <t>https://store.steampowered.com/app/858820/Tribes_of_Midgard/</t>
  </si>
  <si>
    <t>http://gamesradar.com/tribes-of-midgard-wants-to-create-a-whole-new-genre-says-creative-director/</t>
  </si>
  <si>
    <t>don_t_starve_together-diablo---tribes_of_midgard</t>
  </si>
  <si>
    <t>C:\Users\Owner\Documents\Roguelike Roguelike\Roguelikes\Tribes of Midgard.url</t>
  </si>
  <si>
    <t>Force Reboot</t>
  </si>
  <si>
    <t>https://store.steampowered.com/app/1766010/Force_Reboot/</t>
  </si>
  <si>
    <t>force-reboot</t>
  </si>
  <si>
    <t>post_void---force_reboot</t>
  </si>
  <si>
    <t>blood-vial</t>
  </si>
  <si>
    <t>https://store.steampowered.com/app/3648730/Blood_Vial/</t>
  </si>
  <si>
    <t>post_void---blood_vial</t>
  </si>
  <si>
    <t>https://steamcommunity.com/app/2111190/discussions/0/3812906855242189423/</t>
  </si>
  <si>
    <t>post_void---mullet_madjack</t>
  </si>
  <si>
    <t>Mullet Madjack</t>
  </si>
  <si>
    <t>mullet-madjack</t>
  </si>
  <si>
    <t>https://store.steampowered.com/app/2111190/MULLET_MADJACK/</t>
  </si>
  <si>
    <t>Dungeon Souls</t>
  </si>
  <si>
    <t>dungeon-souls</t>
  </si>
  <si>
    <t>https://store.steampowered.com/app/383230/Dungeon_Souls/</t>
  </si>
  <si>
    <t>nuclear_throne-risk_of_rain-overture-shoot_first---dungeon_souls</t>
  </si>
  <si>
    <t>overture</t>
  </si>
  <si>
    <t>https://store.steampowered.com/app/343100/Overture/</t>
  </si>
  <si>
    <t>the_binding_of_isaac-realm_of_the_mad_god-diablo---overture</t>
  </si>
  <si>
    <t>Battlestar Galactica: Scattered Hopes</t>
  </si>
  <si>
    <t>https://store.steampowered.com/news/app/2535950/view/540007781835473286?l=english</t>
  </si>
  <si>
    <t>ftl---battlestar_galactica_scattered_hopes</t>
  </si>
  <si>
    <t>crying_suns---battlestar_galactica_scattered_hopes</t>
  </si>
  <si>
    <t>battlestar-galactica-scattered-hopes</t>
  </si>
  <si>
    <t>https://store.steampowered.com/app/2535950/Battlestar_Galactica_Scattered_Hopes/</t>
  </si>
  <si>
    <t>Sentry</t>
  </si>
  <si>
    <t>sentry</t>
  </si>
  <si>
    <t>https://store.steampowered.com/app/1252680/SENTRY/</t>
  </si>
  <si>
    <t>abandon_ship---sentry</t>
  </si>
  <si>
    <t>Snake Farm</t>
  </si>
  <si>
    <t>snake-farm</t>
  </si>
  <si>
    <t>https://store.steampowered.com/app/2491640/SNAKE_FARM/</t>
  </si>
  <si>
    <t>vampire_survivors---snake_farm</t>
  </si>
  <si>
    <t>snake_farm---fish_fear_me</t>
  </si>
  <si>
    <t>Hunter's Moon: A Sovereign Syndicate Adventure</t>
  </si>
  <si>
    <t>hunters-moon-a-sovereign-syndicate-adventure</t>
  </si>
  <si>
    <t>https://store.steampowered.com/app/3877790/Hunters_Moon_A_Sovereign_Syndicate_Adventure/</t>
  </si>
  <si>
    <t>https://steamcommunity.com/games/3877790/announcements/detail/595164831678464963</t>
  </si>
  <si>
    <t>slay_the_spire-menace_from_the_deep-darkest_dungeon-knock_on_the_coffin_lid---hunter_s_moon_a_sovereign_syndicate_adventure</t>
  </si>
  <si>
    <t>Descenders</t>
  </si>
  <si>
    <t>descenders</t>
  </si>
  <si>
    <t>https://store.steampowered.com/app/681280/Descenders/</t>
  </si>
  <si>
    <t>https://www.redbull.com/us-en/descenders-interview</t>
  </si>
  <si>
    <t>ftl-spelunky_classic---descenders</t>
  </si>
  <si>
    <t>Descenders Next</t>
  </si>
  <si>
    <t>descenders-next</t>
  </si>
  <si>
    <t>https://store.steampowered.com/app/2375530/Descenders_Next/</t>
  </si>
  <si>
    <t>descenders---descenders_next</t>
  </si>
  <si>
    <t>C:\Users\Owner\Documents\Roguelike Roguelike\Roguelikes\Descenders.url</t>
  </si>
  <si>
    <t>Decay α: each generation further down counts α times the one above</t>
  </si>
  <si>
    <t>Most influential (Katz)</t>
  </si>
  <si>
    <t>Influence</t>
  </si>
  <si>
    <t>Directly influenced</t>
  </si>
  <si>
    <t>2nd generation</t>
  </si>
  <si>
    <t>3rd generation</t>
  </si>
  <si>
    <t>4th and beyond</t>
  </si>
  <si>
    <t>Influence (Katz)</t>
  </si>
  <si>
    <t>Influence rank key</t>
  </si>
  <si>
    <t>Gen 1</t>
  </si>
  <si>
    <t>Gen 2</t>
  </si>
  <si>
    <t>Gen 3</t>
  </si>
  <si>
    <t>Gen 4</t>
  </si>
  <si>
    <t>Gen 5</t>
  </si>
  <si>
    <t>Gen 6</t>
  </si>
  <si>
    <t>Gen 7</t>
  </si>
  <si>
    <t>Gen 8</t>
  </si>
  <si>
    <t>Gen 9</t>
  </si>
  <si>
    <t>Gen 10</t>
  </si>
  <si>
    <t>Gen 11</t>
  </si>
  <si>
    <t>Gen 12</t>
  </si>
  <si>
    <t>Gen 13</t>
  </si>
  <si>
    <t>Gen 14</t>
  </si>
  <si>
    <t>Gen 15</t>
  </si>
  <si>
    <t>Gen 16</t>
  </si>
  <si>
    <t>Influencee gen 1</t>
  </si>
  <si>
    <t>Influencee gen 2</t>
  </si>
  <si>
    <t>Influencee gen 3</t>
  </si>
  <si>
    <t>Influencee gen 4</t>
  </si>
  <si>
    <t>Influencee gen 5</t>
  </si>
  <si>
    <t>Influencee gen 6</t>
  </si>
  <si>
    <t>Influencee gen 7</t>
  </si>
  <si>
    <t>Influencee gen 8</t>
  </si>
  <si>
    <t>Influencee gen 9</t>
  </si>
  <si>
    <t>Influencee gen 10</t>
  </si>
  <si>
    <t>Influencee gen 11</t>
  </si>
  <si>
    <t>Influencee gen 12</t>
  </si>
  <si>
    <t>Influencee gen 13</t>
  </si>
  <si>
    <t>Influencee gen 14</t>
  </si>
  <si>
    <t>Influencee gen 15</t>
  </si>
  <si>
    <t>Everspace</t>
  </si>
  <si>
    <t>everspace</t>
  </si>
  <si>
    <t>https://store.steampowered.com/app/396750/EVERSPACE/?curator_clanid=44055518</t>
  </si>
  <si>
    <t>https://news.xbox.com/en-us/2015/10/21/games-everspace-brings-roguelike-action-to-the-space-shooter-genre/</t>
  </si>
  <si>
    <t>ftl-the_binding_of_isaac-rogue_legacy---everspace</t>
  </si>
  <si>
    <t>C:\Users\Owner\Documents\Roguelike Roguelike\Roguelikes\EVERSPACE™.url</t>
  </si>
  <si>
    <t>Killing Room</t>
  </si>
  <si>
    <t>killing-room</t>
  </si>
  <si>
    <t>https://store.steampowered.com/app/407560/Killing_Room/</t>
  </si>
  <si>
    <t>https://steamcommunity.com/app/407560/discussions/0/343787283757028784/</t>
  </si>
  <si>
    <t>ziggurat-the_binding_of_isaac-tower_of_guns---killing_room</t>
  </si>
  <si>
    <t>Ravenbound</t>
  </si>
  <si>
    <t>ravenbound</t>
  </si>
  <si>
    <t>https://store.steampowered.com/app/1307660/Ravenbound/</t>
  </si>
  <si>
    <t>https://steamcommunity.com/games/1307660/announcements/detail/3694684194527145154</t>
  </si>
  <si>
    <t>slay_the_spire-risk_of_rain_2-cult_of_the_lamb---ravenbound</t>
  </si>
  <si>
    <t>Infected Shelter</t>
  </si>
  <si>
    <t>infected-shelter</t>
  </si>
  <si>
    <t>https://store.steampowered.com/app/926390/Infected_Shelter/</t>
  </si>
  <si>
    <t>https://infectedshelter.com/presskit.html</t>
  </si>
  <si>
    <t>rogue_legacy-the_binding_of_isaac-dead_cells---infected_shelter</t>
  </si>
  <si>
    <t>C:\Users\Owner\Documents\Roguelike Roguelike\Roguelikes\Infected Shelter.url</t>
  </si>
  <si>
    <t>ShoreTiles</t>
  </si>
  <si>
    <t>shoretiles</t>
  </si>
  <si>
    <t>https://store.steampowered.com/app/4268460/ShoreTiles/</t>
  </si>
  <si>
    <t>https://steamcommunity.com/games/4268460/announcements/detail/704397413072245351</t>
  </si>
  <si>
    <t>bad_north---shoretiles</t>
  </si>
  <si>
    <t>Dungeons &amp; Jewels</t>
  </si>
  <si>
    <t>https://store.steampowered.com/app/2323980/Dungeons_Jewels/</t>
  </si>
  <si>
    <t>dungeons-jewels</t>
  </si>
  <si>
    <t>slay_the_spire---dungeons_jewels</t>
  </si>
  <si>
    <t>dungeons_jewels---wireworks</t>
  </si>
  <si>
    <t>Fhtagn Simulator</t>
  </si>
  <si>
    <t>fhtagn-simulator</t>
  </si>
  <si>
    <t>https://store.steampowered.com/app/2050590/Fhtagn_Simulator/</t>
  </si>
  <si>
    <t>slay_the_spire-luck_be_a_landlord-monster_train---fhtagn_simulator</t>
  </si>
  <si>
    <t>C:\Users\Owner\Documents\Roguelike Roguelike\Roguelikes\Fhtagn Simulator.url</t>
  </si>
  <si>
    <t>Cuisineer</t>
  </si>
  <si>
    <t>cuisineer</t>
  </si>
  <si>
    <t>https://store.steampowered.com/app/1963570/Cuisineer/</t>
  </si>
  <si>
    <t>https://www.videogamesgood.com/post/bitsummit-10-developer-q-a-cuisineer-dishes-up-dungeon-crawling-and-restaurant-sim-action</t>
  </si>
  <si>
    <t>moonlighter-hades-dead_cells---cuisineer</t>
  </si>
  <si>
    <t>Explode an enemy using a ball</t>
  </si>
  <si>
    <t>Guardiant</t>
  </si>
  <si>
    <t>bug, ant</t>
  </si>
  <si>
    <t>Collect 1 bug</t>
  </si>
  <si>
    <t>Sirenade</t>
  </si>
  <si>
    <t>Cleanse yourself of a debuff</t>
  </si>
  <si>
    <t>Cleanse yourself of 3+ debuffs</t>
  </si>
  <si>
    <t>Runerock</t>
  </si>
  <si>
    <t>Cosmivore</t>
  </si>
  <si>
    <t>Use a reroll 10+ times in a single area</t>
  </si>
  <si>
    <t>Gains "and you must beat X or all bosses without getting hit in the run you complete the goal in" — on a goal you can do any time, "and in a run where you beat X or all bosses without getting hit"</t>
  </si>
  <si>
    <t>clause "you must beat {X} or all bosses without getting hit" any_time "in a run where you beat {X} or all bosses without getting hit"</t>
  </si>
  <si>
    <t>needs Immerse &gt; 0; gain_max_hp 1; lose_hp {1+X}</t>
  </si>
  <si>
    <t>Tokoyo: The Tower of Perpetuity</t>
  </si>
  <si>
    <t>tokoyo-the-tower-of-perpetuity</t>
  </si>
  <si>
    <t>https://store.steampowered.com/app/1393420/TOKOYO_The_Tower_of_Perpetuity/</t>
  </si>
  <si>
    <t>https://www.4gamer.net/games/379/G037986/20220808041/</t>
  </si>
  <si>
    <t>risk_of_rain-rogue_legacy-enter_the_gungeon---tokoyo_the_tower_of_perpetuity</t>
  </si>
  <si>
    <t>Lucky Hunter</t>
  </si>
  <si>
    <t>lucky-hunter</t>
  </si>
  <si>
    <t>https://steamcommunity.com/games/2824310/announcements/detail/4188990401404675789</t>
  </si>
  <si>
    <t>slay_the_spire-luck_be_a_landlord---lucky_hunter</t>
  </si>
  <si>
    <t>https://www.gamespark.jp/article/2018/10/21/84669.html</t>
  </si>
  <si>
    <t>risk_of_rain---mana_spark</t>
  </si>
  <si>
    <t>https://steamcommunity.com/games/3112170/announcements/detail/539981147242761692</t>
  </si>
  <si>
    <t>dicey_dungeons---dice_legends</t>
  </si>
  <si>
    <t>https://steamcommunity.com/app/1184810/discussions/0/5297878338986789757/#c2952629277993168576</t>
  </si>
  <si>
    <t>into_the_breach---mainframe_defenders</t>
  </si>
  <si>
    <t>https://www.cheatcc.com/articles/starvaders-interview-pengonauts-discuss-the-origins-and-design-philosophy-of-its-debut-title/</t>
  </si>
  <si>
    <t>into_the_breach---starvaders</t>
  </si>
  <si>
    <t>https://thunderrockinnovations.com/presskit/presskit.html</t>
  </si>
  <si>
    <t>balatro---islantiles</t>
  </si>
  <si>
    <t>https://clever-plays.com/blog/the-evolution-of-clever-plays-and-how-we-design-games/</t>
  </si>
  <si>
    <t>spelunky_classic-ftl---leap_of_fate</t>
  </si>
  <si>
    <t>C:\Users\Owner\Documents\Roguelike Roguelike\Roguelikes\House of Necrosis.url</t>
  </si>
  <si>
    <t>C:\Users\Owner\Documents\Roguelike Roguelike\Roguelikes\Dicealot.url</t>
  </si>
  <si>
    <t>dice, knights</t>
  </si>
  <si>
    <t>https://store.steampowered.com/app/2005870/House_of_Necrosis/</t>
  </si>
  <si>
    <t>Wretch: Divine Ascent</t>
  </si>
  <si>
    <t>wretch-divine-ascent</t>
  </si>
  <si>
    <t>https://store.steampowered.com/app/3081280/Wretch_Divine_Ascent/</t>
  </si>
  <si>
    <t>https://store.steampowered.com/app/2824310/Lucky_Hunter/</t>
  </si>
  <si>
    <t>https://x.com/Wretch_DA/status/2044458676057215135?a=0JioIj5eamWB2Y-gngQ&amp;s=20</t>
  </si>
  <si>
    <t>backpack_hero-backpack_battles---wretch_divine_ascent</t>
  </si>
  <si>
    <t>https://store.steampowered.com/app/1184820/Poker_Quest_Swords_and_Spades/</t>
  </si>
  <si>
    <t>poker-quest</t>
  </si>
  <si>
    <t>Poker Quest</t>
  </si>
  <si>
    <t>slay_the_spire-dicey_dungeons---poker_quest</t>
  </si>
  <si>
    <t>Defeat a vampire with a melee weapon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</si>
</sst>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4">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2" fontId="2" fillId="4" borderId="4" xfId="0" applyNumberFormat="1" applyFont="1" applyFill="1" applyBorder="1"/>
    <xf numFmtId="0" fontId="3" fillId="0" borderId="0" xfId="0" applyFont="1"/>
    <xf numFmtId="9" fontId="3" fillId="0" borderId="0" xfId="0" applyNumberFormat="1" applyFont="1"/>
    <xf numFmtId="164" fontId="2" fillId="4" borderId="4" xfId="0" applyNumberFormat="1" applyFont="1" applyFill="1" applyBorder="1"/>
    <xf numFmtId="2" fontId="0" fillId="0" borderId="0" xfId="0" applyNumberFormat="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4</c:v>
                </c:pt>
                <c:pt idx="26">
                  <c:v>2</c:v>
                </c:pt>
                <c:pt idx="27">
                  <c:v>3</c:v>
                </c:pt>
                <c:pt idx="28">
                  <c:v>8</c:v>
                </c:pt>
                <c:pt idx="29">
                  <c:v>7</c:v>
                </c:pt>
                <c:pt idx="30">
                  <c:v>4</c:v>
                </c:pt>
                <c:pt idx="31">
                  <c:v>2</c:v>
                </c:pt>
                <c:pt idx="32">
                  <c:v>14</c:v>
                </c:pt>
                <c:pt idx="33">
                  <c:v>6</c:v>
                </c:pt>
                <c:pt idx="34">
                  <c:v>12</c:v>
                </c:pt>
                <c:pt idx="35">
                  <c:v>14</c:v>
                </c:pt>
                <c:pt idx="36">
                  <c:v>25</c:v>
                </c:pt>
                <c:pt idx="37">
                  <c:v>22</c:v>
                </c:pt>
                <c:pt idx="38">
                  <c:v>21</c:v>
                </c:pt>
                <c:pt idx="39">
                  <c:v>35</c:v>
                </c:pt>
                <c:pt idx="40">
                  <c:v>24</c:v>
                </c:pt>
                <c:pt idx="41">
                  <c:v>41</c:v>
                </c:pt>
                <c:pt idx="42">
                  <c:v>55</c:v>
                </c:pt>
                <c:pt idx="43">
                  <c:v>49</c:v>
                </c:pt>
                <c:pt idx="44">
                  <c:v>80</c:v>
                </c:pt>
                <c:pt idx="45">
                  <c:v>105</c:v>
                </c:pt>
                <c:pt idx="46">
                  <c:v>110</c:v>
                </c:pt>
                <c:pt idx="47">
                  <c:v>167</c:v>
                </c:pt>
                <c:pt idx="48">
                  <c:v>146</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3</c:v>
                </c:pt>
                <c:pt idx="26">
                  <c:v>2</c:v>
                </c:pt>
                <c:pt idx="27">
                  <c:v>3</c:v>
                </c:pt>
                <c:pt idx="28">
                  <c:v>8</c:v>
                </c:pt>
                <c:pt idx="29">
                  <c:v>6</c:v>
                </c:pt>
                <c:pt idx="30">
                  <c:v>3</c:v>
                </c:pt>
                <c:pt idx="31">
                  <c:v>2</c:v>
                </c:pt>
                <c:pt idx="32">
                  <c:v>7</c:v>
                </c:pt>
                <c:pt idx="33">
                  <c:v>3</c:v>
                </c:pt>
                <c:pt idx="34">
                  <c:v>5</c:v>
                </c:pt>
                <c:pt idx="35">
                  <c:v>8</c:v>
                </c:pt>
                <c:pt idx="36">
                  <c:v>15</c:v>
                </c:pt>
                <c:pt idx="37">
                  <c:v>14</c:v>
                </c:pt>
                <c:pt idx="38">
                  <c:v>14</c:v>
                </c:pt>
                <c:pt idx="39">
                  <c:v>25</c:v>
                </c:pt>
                <c:pt idx="40">
                  <c:v>17</c:v>
                </c:pt>
                <c:pt idx="41">
                  <c:v>29</c:v>
                </c:pt>
                <c:pt idx="42">
                  <c:v>45</c:v>
                </c:pt>
                <c:pt idx="43">
                  <c:v>42</c:v>
                </c:pt>
                <c:pt idx="44">
                  <c:v>63</c:v>
                </c:pt>
                <c:pt idx="45">
                  <c:v>83</c:v>
                </c:pt>
                <c:pt idx="46">
                  <c:v>66</c:v>
                </c:pt>
                <c:pt idx="47">
                  <c:v>86</c:v>
                </c:pt>
                <c:pt idx="48">
                  <c:v>24</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41</c:v>
                </c:pt>
                <c:pt idx="10">
                  <c:v>0</c:v>
                </c:pt>
                <c:pt idx="11">
                  <c:v>0</c:v>
                </c:pt>
                <c:pt idx="12">
                  <c:v>15</c:v>
                </c:pt>
                <c:pt idx="13">
                  <c:v>2</c:v>
                </c:pt>
                <c:pt idx="14">
                  <c:v>3</c:v>
                </c:pt>
                <c:pt idx="15">
                  <c:v>27</c:v>
                </c:pt>
                <c:pt idx="16">
                  <c:v>23</c:v>
                </c:pt>
                <c:pt idx="17">
                  <c:v>16</c:v>
                </c:pt>
                <c:pt idx="18">
                  <c:v>36</c:v>
                </c:pt>
                <c:pt idx="19">
                  <c:v>6</c:v>
                </c:pt>
                <c:pt idx="20">
                  <c:v>12</c:v>
                </c:pt>
                <c:pt idx="21">
                  <c:v>2</c:v>
                </c:pt>
                <c:pt idx="22">
                  <c:v>4</c:v>
                </c:pt>
                <c:pt idx="23">
                  <c:v>4</c:v>
                </c:pt>
                <c:pt idx="24">
                  <c:v>12</c:v>
                </c:pt>
                <c:pt idx="25">
                  <c:v>5</c:v>
                </c:pt>
                <c:pt idx="26">
                  <c:v>0</c:v>
                </c:pt>
                <c:pt idx="27">
                  <c:v>9</c:v>
                </c:pt>
                <c:pt idx="28">
                  <c:v>24</c:v>
                </c:pt>
                <c:pt idx="29">
                  <c:v>4</c:v>
                </c:pt>
                <c:pt idx="30">
                  <c:v>53</c:v>
                </c:pt>
                <c:pt idx="31">
                  <c:v>10</c:v>
                </c:pt>
                <c:pt idx="32">
                  <c:v>24</c:v>
                </c:pt>
                <c:pt idx="33">
                  <c:v>91</c:v>
                </c:pt>
                <c:pt idx="34">
                  <c:v>54</c:v>
                </c:pt>
                <c:pt idx="35">
                  <c:v>47</c:v>
                </c:pt>
                <c:pt idx="36">
                  <c:v>23</c:v>
                </c:pt>
                <c:pt idx="37">
                  <c:v>89</c:v>
                </c:pt>
                <c:pt idx="38">
                  <c:v>43</c:v>
                </c:pt>
                <c:pt idx="39">
                  <c:v>184</c:v>
                </c:pt>
                <c:pt idx="40">
                  <c:v>90</c:v>
                </c:pt>
                <c:pt idx="41">
                  <c:v>123</c:v>
                </c:pt>
                <c:pt idx="42">
                  <c:v>80</c:v>
                </c:pt>
                <c:pt idx="43">
                  <c:v>196</c:v>
                </c:pt>
                <c:pt idx="44">
                  <c:v>90</c:v>
                </c:pt>
                <c:pt idx="45">
                  <c:v>110</c:v>
                </c:pt>
                <c:pt idx="46">
                  <c:v>25</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86</c:v>
                </c:pt>
                <c:pt idx="1">
                  <c:v>351</c:v>
                </c:pt>
                <c:pt idx="2">
                  <c:v>231</c:v>
                </c:pt>
                <c:pt idx="3">
                  <c:v>150</c:v>
                </c:pt>
                <c:pt idx="4">
                  <c:v>62</c:v>
                </c:pt>
                <c:pt idx="5">
                  <c:v>38</c:v>
                </c:pt>
                <c:pt idx="6">
                  <c:v>41</c:v>
                </c:pt>
                <c:pt idx="7">
                  <c:v>23</c:v>
                </c:pt>
                <c:pt idx="8">
                  <c:v>18</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39</c:v>
                </c:pt>
                <c:pt idx="1">
                  <c:v>206</c:v>
                </c:pt>
                <c:pt idx="2">
                  <c:v>132</c:v>
                </c:pt>
                <c:pt idx="3">
                  <c:v>103</c:v>
                </c:pt>
                <c:pt idx="4">
                  <c:v>36</c:v>
                </c:pt>
                <c:pt idx="5">
                  <c:v>23</c:v>
                </c:pt>
                <c:pt idx="6">
                  <c:v>32</c:v>
                </c:pt>
                <c:pt idx="7">
                  <c:v>23</c:v>
                </c:pt>
                <c:pt idx="8">
                  <c:v>18</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446</c:v>
                </c:pt>
                <c:pt idx="1">
                  <c:v>178</c:v>
                </c:pt>
                <c:pt idx="2">
                  <c:v>208</c:v>
                </c:pt>
                <c:pt idx="3">
                  <c:v>168</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280</c:v>
                </c:pt>
                <c:pt idx="1">
                  <c:v>111</c:v>
                </c:pt>
                <c:pt idx="2">
                  <c:v>110</c:v>
                </c:pt>
                <c:pt idx="3">
                  <c:v>111</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Diablo</c:v>
                </c:pt>
                <c:pt idx="8">
                  <c:v>NetHack</c:v>
                </c:pt>
                <c:pt idx="9">
                  <c:v>Enter the Gungeon</c:v>
                </c:pt>
                <c:pt idx="10">
                  <c:v>Dead Cells</c:v>
                </c:pt>
                <c:pt idx="11">
                  <c:v>Into the Breach</c:v>
                </c:pt>
                <c:pt idx="12">
                  <c:v>Luck be a Landlord</c:v>
                </c:pt>
                <c:pt idx="13">
                  <c:v>Nuclear Throne</c:v>
                </c:pt>
                <c:pt idx="14">
                  <c:v>Darkest Dungeon</c:v>
                </c:pt>
              </c:strCache>
            </c:strRef>
          </c:cat>
          <c:val>
            <c:numRef>
              <c:f>'Map Analysis'!$P$5:$P$19</c:f>
              <c:numCache>
                <c:formatCode>General</c:formatCode>
                <c:ptCount val="15"/>
                <c:pt idx="0">
                  <c:v>172</c:v>
                </c:pt>
                <c:pt idx="1">
                  <c:v>102</c:v>
                </c:pt>
                <c:pt idx="2">
                  <c:v>86</c:v>
                </c:pt>
                <c:pt idx="3">
                  <c:v>75</c:v>
                </c:pt>
                <c:pt idx="4">
                  <c:v>63</c:v>
                </c:pt>
                <c:pt idx="5">
                  <c:v>51</c:v>
                </c:pt>
                <c:pt idx="6">
                  <c:v>49</c:v>
                </c:pt>
                <c:pt idx="7">
                  <c:v>38</c:v>
                </c:pt>
                <c:pt idx="8">
                  <c:v>37</c:v>
                </c:pt>
                <c:pt idx="9">
                  <c:v>37</c:v>
                </c:pt>
                <c:pt idx="10">
                  <c:v>35</c:v>
                </c:pt>
                <c:pt idx="11">
                  <c:v>33</c:v>
                </c:pt>
                <c:pt idx="12">
                  <c:v>32</c:v>
                </c:pt>
                <c:pt idx="13">
                  <c:v>31</c:v>
                </c:pt>
                <c:pt idx="14">
                  <c:v>31</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Diablo</c:v>
                </c:pt>
                <c:pt idx="8">
                  <c:v>NetHack</c:v>
                </c:pt>
                <c:pt idx="9">
                  <c:v>Enter the Gungeon</c:v>
                </c:pt>
                <c:pt idx="10">
                  <c:v>Dead Cells</c:v>
                </c:pt>
                <c:pt idx="11">
                  <c:v>Into the Breach</c:v>
                </c:pt>
                <c:pt idx="12">
                  <c:v>Luck be a Landlord</c:v>
                </c:pt>
                <c:pt idx="13">
                  <c:v>Nuclear Throne</c:v>
                </c:pt>
                <c:pt idx="14">
                  <c:v>Darkest Dungeon</c:v>
                </c:pt>
              </c:strCache>
            </c:strRef>
          </c:cat>
          <c:val>
            <c:numRef>
              <c:f>'Map Analysis'!$T$5:$T$19</c:f>
              <c:numCache>
                <c:formatCode>General</c:formatCode>
                <c:ptCount val="15"/>
                <c:pt idx="0">
                  <c:v>172</c:v>
                </c:pt>
                <c:pt idx="1">
                  <c:v>102</c:v>
                </c:pt>
                <c:pt idx="2">
                  <c:v>86</c:v>
                </c:pt>
                <c:pt idx="3">
                  <c:v>75</c:v>
                </c:pt>
                <c:pt idx="4">
                  <c:v>63</c:v>
                </c:pt>
                <c:pt idx="5">
                  <c:v>51</c:v>
                </c:pt>
                <c:pt idx="6">
                  <c:v>49</c:v>
                </c:pt>
                <c:pt idx="7">
                  <c:v>38</c:v>
                </c:pt>
                <c:pt idx="8">
                  <c:v>37</c:v>
                </c:pt>
                <c:pt idx="9">
                  <c:v>37</c:v>
                </c:pt>
                <c:pt idx="10">
                  <c:v>35</c:v>
                </c:pt>
                <c:pt idx="11">
                  <c:v>33</c:v>
                </c:pt>
                <c:pt idx="12">
                  <c:v>32</c:v>
                </c:pt>
                <c:pt idx="13">
                  <c:v>31</c:v>
                </c:pt>
                <c:pt idx="14">
                  <c:v>31</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124</c:v>
                </c:pt>
                <c:pt idx="2">
                  <c:v>199</c:v>
                </c:pt>
                <c:pt idx="3">
                  <c:v>194</c:v>
                </c:pt>
                <c:pt idx="4">
                  <c:v>183</c:v>
                </c:pt>
                <c:pt idx="5">
                  <c:v>174</c:v>
                </c:pt>
                <c:pt idx="6">
                  <c:v>132</c:v>
                </c:pt>
                <c:pt idx="7">
                  <c:v>111</c:v>
                </c:pt>
                <c:pt idx="8">
                  <c:v>90</c:v>
                </c:pt>
                <c:pt idx="9">
                  <c:v>77</c:v>
                </c:pt>
                <c:pt idx="10">
                  <c:v>37</c:v>
                </c:pt>
                <c:pt idx="11">
                  <c:v>175</c:v>
                </c:pt>
                <c:pt idx="12">
                  <c:v>119</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Calc'!$G$2:$G$2000</c:f>
              <c:numCache>
                <c:formatCode>General</c:formatCode>
                <c:ptCount val="14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2014</c:v>
                </c:pt>
                <c:pt idx="17">
                  <c:v>2025</c:v>
                </c:pt>
                <c:pt idx="18">
                  <c:v>#N/A</c:v>
                </c:pt>
                <c:pt idx="19">
                  <c:v>#N/A</c:v>
                </c:pt>
                <c:pt idx="20">
                  <c:v>#N/A</c:v>
                </c:pt>
                <c:pt idx="21">
                  <c:v>2023</c:v>
                </c:pt>
                <c:pt idx="22">
                  <c:v>#N/A</c:v>
                </c:pt>
                <c:pt idx="23">
                  <c:v>2025</c:v>
                </c:pt>
                <c:pt idx="24">
                  <c:v>#N/A</c:v>
                </c:pt>
                <c:pt idx="25">
                  <c:v>#N/A</c:v>
                </c:pt>
                <c:pt idx="26">
                  <c:v>#N/A</c:v>
                </c:pt>
                <c:pt idx="27">
                  <c:v>#N/A</c:v>
                </c:pt>
                <c:pt idx="28">
                  <c:v>#N/A</c:v>
                </c:pt>
                <c:pt idx="29">
                  <c:v>#N/A</c:v>
                </c:pt>
                <c:pt idx="30">
                  <c:v>#N/A</c:v>
                </c:pt>
                <c:pt idx="31">
                  <c:v>#N/A</c:v>
                </c:pt>
                <c:pt idx="32">
                  <c:v>2025</c:v>
                </c:pt>
                <c:pt idx="33">
                  <c:v>#N/A</c:v>
                </c:pt>
                <c:pt idx="34">
                  <c:v>#N/A</c:v>
                </c:pt>
                <c:pt idx="35">
                  <c:v>2024</c:v>
                </c:pt>
                <c:pt idx="36">
                  <c:v>2026</c:v>
                </c:pt>
                <c:pt idx="37">
                  <c:v>2022</c:v>
                </c:pt>
                <c:pt idx="38">
                  <c:v>#N/A</c:v>
                </c:pt>
                <c:pt idx="39">
                  <c:v>#N/A</c:v>
                </c:pt>
                <c:pt idx="40">
                  <c:v>2025</c:v>
                </c:pt>
                <c:pt idx="41">
                  <c:v>2023</c:v>
                </c:pt>
                <c:pt idx="42">
                  <c:v>2022</c:v>
                </c:pt>
                <c:pt idx="43">
                  <c:v>#N/A</c:v>
                </c:pt>
                <c:pt idx="44">
                  <c:v>2025</c:v>
                </c:pt>
                <c:pt idx="45">
                  <c:v>#N/A</c:v>
                </c:pt>
                <c:pt idx="46">
                  <c:v>#N/A</c:v>
                </c:pt>
                <c:pt idx="47">
                  <c:v>2025</c:v>
                </c:pt>
                <c:pt idx="48">
                  <c:v>2020</c:v>
                </c:pt>
                <c:pt idx="49">
                  <c:v>#N/A</c:v>
                </c:pt>
                <c:pt idx="50">
                  <c:v>#N/A</c:v>
                </c:pt>
                <c:pt idx="51">
                  <c:v>#N/A</c:v>
                </c:pt>
                <c:pt idx="52">
                  <c:v>#N/A</c:v>
                </c:pt>
                <c:pt idx="53">
                  <c:v>#N/A</c:v>
                </c:pt>
                <c:pt idx="54">
                  <c:v>#N/A</c:v>
                </c:pt>
                <c:pt idx="55">
                  <c:v>#N/A</c:v>
                </c:pt>
                <c:pt idx="56">
                  <c:v>#N/A</c:v>
                </c:pt>
                <c:pt idx="57">
                  <c:v>2025</c:v>
                </c:pt>
                <c:pt idx="58">
                  <c:v>#N/A</c:v>
                </c:pt>
                <c:pt idx="59">
                  <c:v>#N/A</c:v>
                </c:pt>
                <c:pt idx="60">
                  <c:v>#N/A</c:v>
                </c:pt>
                <c:pt idx="61">
                  <c:v>2015</c:v>
                </c:pt>
                <c:pt idx="62">
                  <c:v>1998</c:v>
                </c:pt>
                <c:pt idx="63">
                  <c:v>2007</c:v>
                </c:pt>
                <c:pt idx="64">
                  <c:v>#N/A</c:v>
                </c:pt>
                <c:pt idx="65">
                  <c:v>#N/A</c:v>
                </c:pt>
                <c:pt idx="66">
                  <c:v>2023</c:v>
                </c:pt>
                <c:pt idx="67">
                  <c:v>#N/A</c:v>
                </c:pt>
                <c:pt idx="68">
                  <c:v>#N/A</c:v>
                </c:pt>
                <c:pt idx="69">
                  <c:v>2024</c:v>
                </c:pt>
                <c:pt idx="70">
                  <c:v>2020</c:v>
                </c:pt>
                <c:pt idx="71">
                  <c:v>#N/A</c:v>
                </c:pt>
                <c:pt idx="72">
                  <c:v>#N/A</c:v>
                </c:pt>
                <c:pt idx="73">
                  <c:v>#N/A</c:v>
                </c:pt>
                <c:pt idx="74">
                  <c:v>2022</c:v>
                </c:pt>
                <c:pt idx="75">
                  <c:v>2023</c:v>
                </c:pt>
                <c:pt idx="76">
                  <c:v>#N/A</c:v>
                </c:pt>
                <c:pt idx="77">
                  <c:v>#N/A</c:v>
                </c:pt>
                <c:pt idx="78">
                  <c:v>2022</c:v>
                </c:pt>
                <c:pt idx="79">
                  <c:v>#N/A</c:v>
                </c:pt>
                <c:pt idx="80">
                  <c:v>2021</c:v>
                </c:pt>
                <c:pt idx="81">
                  <c:v>2019</c:v>
                </c:pt>
                <c:pt idx="82">
                  <c:v>2019</c:v>
                </c:pt>
                <c:pt idx="83">
                  <c:v>#N/A</c:v>
                </c:pt>
                <c:pt idx="84">
                  <c:v>#N/A</c:v>
                </c:pt>
                <c:pt idx="85">
                  <c:v>2026</c:v>
                </c:pt>
                <c:pt idx="86">
                  <c:v>2026</c:v>
                </c:pt>
                <c:pt idx="87">
                  <c:v>2023</c:v>
                </c:pt>
                <c:pt idx="88">
                  <c:v>#N/A</c:v>
                </c:pt>
                <c:pt idx="89">
                  <c:v>2024</c:v>
                </c:pt>
                <c:pt idx="90">
                  <c:v>#N/A</c:v>
                </c:pt>
                <c:pt idx="91">
                  <c:v>#N/A</c:v>
                </c:pt>
                <c:pt idx="92">
                  <c:v>2022</c:v>
                </c:pt>
                <c:pt idx="93">
                  <c:v>#N/A</c:v>
                </c:pt>
                <c:pt idx="94">
                  <c:v>2022</c:v>
                </c:pt>
                <c:pt idx="95">
                  <c:v>2021</c:v>
                </c:pt>
                <c:pt idx="96">
                  <c:v>2020</c:v>
                </c:pt>
                <c:pt idx="97">
                  <c:v>2022</c:v>
                </c:pt>
                <c:pt idx="98">
                  <c:v>#N/A</c:v>
                </c:pt>
                <c:pt idx="99">
                  <c:v>#N/A</c:v>
                </c:pt>
                <c:pt idx="100">
                  <c:v>#N/A</c:v>
                </c:pt>
                <c:pt idx="101">
                  <c:v>2025</c:v>
                </c:pt>
                <c:pt idx="102">
                  <c:v>#N/A</c:v>
                </c:pt>
                <c:pt idx="103">
                  <c:v>#N/A</c:v>
                </c:pt>
                <c:pt idx="104">
                  <c:v>2022</c:v>
                </c:pt>
                <c:pt idx="105">
                  <c:v>#N/A</c:v>
                </c:pt>
                <c:pt idx="106">
                  <c:v>#N/A</c:v>
                </c:pt>
                <c:pt idx="107">
                  <c:v>#N/A</c:v>
                </c:pt>
                <c:pt idx="108">
                  <c:v>2018</c:v>
                </c:pt>
                <c:pt idx="109">
                  <c:v>2016</c:v>
                </c:pt>
                <c:pt idx="110">
                  <c:v>#N/A</c:v>
                </c:pt>
                <c:pt idx="111">
                  <c:v>#N/A</c:v>
                </c:pt>
                <c:pt idx="112">
                  <c:v>#N/A</c:v>
                </c:pt>
                <c:pt idx="113">
                  <c:v>#N/A</c:v>
                </c:pt>
                <c:pt idx="114">
                  <c:v>#N/A</c:v>
                </c:pt>
                <c:pt idx="115">
                  <c:v>#N/A</c:v>
                </c:pt>
                <c:pt idx="116">
                  <c:v>#N/A</c:v>
                </c:pt>
                <c:pt idx="117">
                  <c:v>#N/A</c:v>
                </c:pt>
                <c:pt idx="118">
                  <c:v>#N/A</c:v>
                </c:pt>
                <c:pt idx="119">
                  <c:v>2015</c:v>
                </c:pt>
                <c:pt idx="120">
                  <c:v>#N/A</c:v>
                </c:pt>
                <c:pt idx="121">
                  <c:v>#N/A</c:v>
                </c:pt>
                <c:pt idx="122">
                  <c:v>2017</c:v>
                </c:pt>
                <c:pt idx="123">
                  <c:v>#N/A</c:v>
                </c:pt>
                <c:pt idx="124">
                  <c:v>2020</c:v>
                </c:pt>
                <c:pt idx="125">
                  <c:v>#N/A</c:v>
                </c:pt>
                <c:pt idx="126">
                  <c:v>2023</c:v>
                </c:pt>
                <c:pt idx="127">
                  <c:v>2026</c:v>
                </c:pt>
                <c:pt idx="128">
                  <c:v>#N/A</c:v>
                </c:pt>
                <c:pt idx="129">
                  <c:v>#N/A</c:v>
                </c:pt>
                <c:pt idx="130">
                  <c:v>2022</c:v>
                </c:pt>
                <c:pt idx="131">
                  <c:v>2019</c:v>
                </c:pt>
                <c:pt idx="132">
                  <c:v>#N/A</c:v>
                </c:pt>
                <c:pt idx="133">
                  <c:v>#N/A</c:v>
                </c:pt>
                <c:pt idx="134">
                  <c:v>#N/A</c:v>
                </c:pt>
                <c:pt idx="135">
                  <c:v>2023</c:v>
                </c:pt>
                <c:pt idx="136">
                  <c:v>2025</c:v>
                </c:pt>
                <c:pt idx="137">
                  <c:v>#N/A</c:v>
                </c:pt>
                <c:pt idx="138">
                  <c:v>#N/A</c:v>
                </c:pt>
                <c:pt idx="139">
                  <c:v>2026</c:v>
                </c:pt>
                <c:pt idx="140">
                  <c:v>2025</c:v>
                </c:pt>
                <c:pt idx="141">
                  <c:v>#N/A</c:v>
                </c:pt>
                <c:pt idx="142">
                  <c:v>#N/A</c:v>
                </c:pt>
                <c:pt idx="143">
                  <c:v>#N/A</c:v>
                </c:pt>
                <c:pt idx="144">
                  <c:v>#N/A</c:v>
                </c:pt>
                <c:pt idx="145">
                  <c:v>#N/A</c:v>
                </c:pt>
                <c:pt idx="146">
                  <c:v>#N/A</c:v>
                </c:pt>
                <c:pt idx="147">
                  <c:v>#N/A</c:v>
                </c:pt>
                <c:pt idx="148">
                  <c:v>2020</c:v>
                </c:pt>
                <c:pt idx="149">
                  <c:v>#N/A</c:v>
                </c:pt>
                <c:pt idx="150">
                  <c:v>#N/A</c:v>
                </c:pt>
                <c:pt idx="151">
                  <c:v>2022</c:v>
                </c:pt>
                <c:pt idx="152">
                  <c:v>2025</c:v>
                </c:pt>
                <c:pt idx="153">
                  <c:v>#N/A</c:v>
                </c:pt>
                <c:pt idx="154">
                  <c:v>#N/A</c:v>
                </c:pt>
                <c:pt idx="155">
                  <c:v>2026</c:v>
                </c:pt>
                <c:pt idx="156">
                  <c:v>2023</c:v>
                </c:pt>
                <c:pt idx="157">
                  <c:v>2023</c:v>
                </c:pt>
                <c:pt idx="158">
                  <c:v>#N/A</c:v>
                </c:pt>
                <c:pt idx="159">
                  <c:v>#N/A</c:v>
                </c:pt>
                <c:pt idx="160">
                  <c:v>2023</c:v>
                </c:pt>
                <c:pt idx="161">
                  <c:v>2017</c:v>
                </c:pt>
                <c:pt idx="162">
                  <c:v>#N/A</c:v>
                </c:pt>
                <c:pt idx="163">
                  <c:v>#N/A</c:v>
                </c:pt>
                <c:pt idx="164">
                  <c:v>#N/A</c:v>
                </c:pt>
                <c:pt idx="165">
                  <c:v>#N/A</c:v>
                </c:pt>
                <c:pt idx="166">
                  <c:v>#N/A</c:v>
                </c:pt>
                <c:pt idx="167">
                  <c:v>#N/A</c:v>
                </c:pt>
                <c:pt idx="168">
                  <c:v>#N/A</c:v>
                </c:pt>
                <c:pt idx="169">
                  <c:v>2017</c:v>
                </c:pt>
                <c:pt idx="170">
                  <c:v>#N/A</c:v>
                </c:pt>
                <c:pt idx="171">
                  <c:v>#N/A</c:v>
                </c:pt>
                <c:pt idx="172">
                  <c:v>#N/A</c:v>
                </c:pt>
                <c:pt idx="173">
                  <c:v>2023</c:v>
                </c:pt>
                <c:pt idx="174">
                  <c:v>#N/A</c:v>
                </c:pt>
                <c:pt idx="175">
                  <c:v>2022</c:v>
                </c:pt>
                <c:pt idx="176">
                  <c:v>#N/A</c:v>
                </c:pt>
                <c:pt idx="177">
                  <c:v>#N/A</c:v>
                </c:pt>
                <c:pt idx="178">
                  <c:v>#N/A</c:v>
                </c:pt>
                <c:pt idx="179">
                  <c:v>#N/A</c:v>
                </c:pt>
                <c:pt idx="180">
                  <c:v>2026</c:v>
                </c:pt>
                <c:pt idx="181">
                  <c:v>2020</c:v>
                </c:pt>
                <c:pt idx="182">
                  <c:v>#N/A</c:v>
                </c:pt>
                <c:pt idx="183">
                  <c:v>2026</c:v>
                </c:pt>
                <c:pt idx="184">
                  <c:v>2023</c:v>
                </c:pt>
                <c:pt idx="185">
                  <c:v>#N/A</c:v>
                </c:pt>
                <c:pt idx="186">
                  <c:v>2019</c:v>
                </c:pt>
                <c:pt idx="187">
                  <c:v>2026</c:v>
                </c:pt>
                <c:pt idx="188">
                  <c:v>2025</c:v>
                </c:pt>
                <c:pt idx="189">
                  <c:v>#N/A</c:v>
                </c:pt>
                <c:pt idx="190">
                  <c:v>#N/A</c:v>
                </c:pt>
                <c:pt idx="191">
                  <c:v>2022</c:v>
                </c:pt>
                <c:pt idx="192">
                  <c:v>2018</c:v>
                </c:pt>
                <c:pt idx="193">
                  <c:v>2020</c:v>
                </c:pt>
                <c:pt idx="194">
                  <c:v>#N/A</c:v>
                </c:pt>
                <c:pt idx="195">
                  <c:v>#N/A</c:v>
                </c:pt>
                <c:pt idx="196">
                  <c:v>2025</c:v>
                </c:pt>
                <c:pt idx="197">
                  <c:v>2025</c:v>
                </c:pt>
                <c:pt idx="198">
                  <c:v>2023</c:v>
                </c:pt>
                <c:pt idx="199">
                  <c:v>2016</c:v>
                </c:pt>
                <c:pt idx="200">
                  <c:v>#N/A</c:v>
                </c:pt>
                <c:pt idx="201">
                  <c:v>2014</c:v>
                </c:pt>
                <c:pt idx="202">
                  <c:v>#N/A</c:v>
                </c:pt>
                <c:pt idx="203">
                  <c:v>#N/A</c:v>
                </c:pt>
                <c:pt idx="204">
                  <c:v>#N/A</c:v>
                </c:pt>
                <c:pt idx="205">
                  <c:v>2014</c:v>
                </c:pt>
                <c:pt idx="206">
                  <c:v>2026</c:v>
                </c:pt>
                <c:pt idx="207">
                  <c:v>2024</c:v>
                </c:pt>
                <c:pt idx="208">
                  <c:v>#N/A</c:v>
                </c:pt>
                <c:pt idx="209">
                  <c:v>#N/A</c:v>
                </c:pt>
                <c:pt idx="210">
                  <c:v>2012</c:v>
                </c:pt>
                <c:pt idx="211">
                  <c:v>#N/A</c:v>
                </c:pt>
                <c:pt idx="212">
                  <c:v>#N/A</c:v>
                </c:pt>
                <c:pt idx="213">
                  <c:v>#N/A</c:v>
                </c:pt>
                <c:pt idx="214">
                  <c:v>#N/A</c:v>
                </c:pt>
                <c:pt idx="215">
                  <c:v>2019</c:v>
                </c:pt>
                <c:pt idx="216">
                  <c:v>2025</c:v>
                </c:pt>
                <c:pt idx="217">
                  <c:v>#N/A</c:v>
                </c:pt>
                <c:pt idx="218">
                  <c:v>2025</c:v>
                </c:pt>
                <c:pt idx="219">
                  <c:v>#N/A</c:v>
                </c:pt>
                <c:pt idx="220">
                  <c:v>2021</c:v>
                </c:pt>
                <c:pt idx="221">
                  <c:v>2026</c:v>
                </c:pt>
                <c:pt idx="222">
                  <c:v>2019</c:v>
                </c:pt>
                <c:pt idx="223">
                  <c:v>2022</c:v>
                </c:pt>
                <c:pt idx="224">
                  <c:v>1996</c:v>
                </c:pt>
                <c:pt idx="225">
                  <c:v>#N/A</c:v>
                </c:pt>
                <c:pt idx="226">
                  <c:v>#N/A</c:v>
                </c:pt>
                <c:pt idx="227">
                  <c:v>#N/A</c:v>
                </c:pt>
                <c:pt idx="228">
                  <c:v>#N/A</c:v>
                </c:pt>
                <c:pt idx="229">
                  <c:v>#N/A</c:v>
                </c:pt>
                <c:pt idx="230">
                  <c:v>#N/A</c:v>
                </c:pt>
                <c:pt idx="231">
                  <c:v>#N/A</c:v>
                </c:pt>
                <c:pt idx="232">
                  <c:v>#N/A</c:v>
                </c:pt>
                <c:pt idx="233">
                  <c:v>#N/A</c:v>
                </c:pt>
                <c:pt idx="234">
                  <c:v>#N/A</c:v>
                </c:pt>
                <c:pt idx="235">
                  <c:v>#N/A</c:v>
                </c:pt>
                <c:pt idx="236">
                  <c:v>2021</c:v>
                </c:pt>
                <c:pt idx="237">
                  <c:v>#N/A</c:v>
                </c:pt>
                <c:pt idx="238">
                  <c:v>2023</c:v>
                </c:pt>
                <c:pt idx="239">
                  <c:v>2026</c:v>
                </c:pt>
                <c:pt idx="240">
                  <c:v>#N/A</c:v>
                </c:pt>
                <c:pt idx="241">
                  <c:v>#N/A</c:v>
                </c:pt>
                <c:pt idx="242">
                  <c:v>#N/A</c:v>
                </c:pt>
                <c:pt idx="243">
                  <c:v>#N/A</c:v>
                </c:pt>
                <c:pt idx="244">
                  <c:v>#N/A</c:v>
                </c:pt>
                <c:pt idx="245">
                  <c:v>2026</c:v>
                </c:pt>
                <c:pt idx="246">
                  <c:v>2013</c:v>
                </c:pt>
                <c:pt idx="247">
                  <c:v>2014</c:v>
                </c:pt>
                <c:pt idx="248">
                  <c:v>#N/A</c:v>
                </c:pt>
                <c:pt idx="249">
                  <c:v>#N/A</c:v>
                </c:pt>
                <c:pt idx="250">
                  <c:v>2023</c:v>
                </c:pt>
                <c:pt idx="251">
                  <c:v>2015</c:v>
                </c:pt>
                <c:pt idx="252">
                  <c:v>#N/A</c:v>
                </c:pt>
                <c:pt idx="253">
                  <c:v>#N/A</c:v>
                </c:pt>
                <c:pt idx="254">
                  <c:v>#N/A</c:v>
                </c:pt>
                <c:pt idx="255">
                  <c:v>#N/A</c:v>
                </c:pt>
                <c:pt idx="256">
                  <c:v>#N/A</c:v>
                </c:pt>
                <c:pt idx="257">
                  <c:v>#N/A</c:v>
                </c:pt>
                <c:pt idx="258">
                  <c:v>2020</c:v>
                </c:pt>
                <c:pt idx="259">
                  <c:v>#N/A</c:v>
                </c:pt>
                <c:pt idx="260">
                  <c:v>2026</c:v>
                </c:pt>
                <c:pt idx="261">
                  <c:v>#N/A</c:v>
                </c:pt>
                <c:pt idx="262">
                  <c:v>#N/A</c:v>
                </c:pt>
                <c:pt idx="263">
                  <c:v>#N/A</c:v>
                </c:pt>
                <c:pt idx="264">
                  <c:v>#N/A</c:v>
                </c:pt>
                <c:pt idx="265">
                  <c:v>#N/A</c:v>
                </c:pt>
                <c:pt idx="266">
                  <c:v>#N/A</c:v>
                </c:pt>
                <c:pt idx="267">
                  <c:v>1993</c:v>
                </c:pt>
                <c:pt idx="268">
                  <c:v>#N/A</c:v>
                </c:pt>
                <c:pt idx="269">
                  <c:v>#N/A</c:v>
                </c:pt>
                <c:pt idx="270">
                  <c:v>2016</c:v>
                </c:pt>
                <c:pt idx="271">
                  <c:v>#N/A</c:v>
                </c:pt>
                <c:pt idx="272">
                  <c:v>#N/A</c:v>
                </c:pt>
                <c:pt idx="273">
                  <c:v>#N/A</c:v>
                </c:pt>
                <c:pt idx="274">
                  <c:v>2024</c:v>
                </c:pt>
                <c:pt idx="275">
                  <c:v>#N/A</c:v>
                </c:pt>
                <c:pt idx="276">
                  <c:v>2018</c:v>
                </c:pt>
                <c:pt idx="277">
                  <c:v>2025</c:v>
                </c:pt>
                <c:pt idx="278">
                  <c:v>#N/A</c:v>
                </c:pt>
                <c:pt idx="279">
                  <c:v>#N/A</c:v>
                </c:pt>
                <c:pt idx="280">
                  <c:v>2025</c:v>
                </c:pt>
                <c:pt idx="281">
                  <c:v>2013</c:v>
                </c:pt>
                <c:pt idx="282">
                  <c:v>2023</c:v>
                </c:pt>
                <c:pt idx="283">
                  <c:v>2023</c:v>
                </c:pt>
                <c:pt idx="284">
                  <c:v>#N/A</c:v>
                </c:pt>
                <c:pt idx="285">
                  <c:v>#N/A</c:v>
                </c:pt>
                <c:pt idx="286">
                  <c:v>2022</c:v>
                </c:pt>
                <c:pt idx="287">
                  <c:v>#N/A</c:v>
                </c:pt>
                <c:pt idx="288">
                  <c:v>#N/A</c:v>
                </c:pt>
                <c:pt idx="289">
                  <c:v>2025</c:v>
                </c:pt>
                <c:pt idx="290">
                  <c:v>2026</c:v>
                </c:pt>
                <c:pt idx="291">
                  <c:v>2016</c:v>
                </c:pt>
                <c:pt idx="292">
                  <c:v>#N/A</c:v>
                </c:pt>
                <c:pt idx="293">
                  <c:v>#N/A</c:v>
                </c:pt>
                <c:pt idx="294">
                  <c:v>#N/A</c:v>
                </c:pt>
                <c:pt idx="295">
                  <c:v>#N/A</c:v>
                </c:pt>
                <c:pt idx="296">
                  <c:v>2017</c:v>
                </c:pt>
                <c:pt idx="297">
                  <c:v>2026</c:v>
                </c:pt>
                <c:pt idx="298">
                  <c:v>2023</c:v>
                </c:pt>
                <c:pt idx="299">
                  <c:v>2020</c:v>
                </c:pt>
                <c:pt idx="300">
                  <c:v>#N/A</c:v>
                </c:pt>
                <c:pt idx="301">
                  <c:v>#N/A</c:v>
                </c:pt>
                <c:pt idx="302">
                  <c:v>#N/A</c:v>
                </c:pt>
                <c:pt idx="303">
                  <c:v>#N/A</c:v>
                </c:pt>
                <c:pt idx="304">
                  <c:v>#N/A</c:v>
                </c:pt>
                <c:pt idx="305">
                  <c:v>#N/A</c:v>
                </c:pt>
                <c:pt idx="306">
                  <c:v>#N/A</c:v>
                </c:pt>
                <c:pt idx="307">
                  <c:v>#N/A</c:v>
                </c:pt>
                <c:pt idx="308">
                  <c:v>#N/A</c:v>
                </c:pt>
                <c:pt idx="309">
                  <c:v>2024</c:v>
                </c:pt>
                <c:pt idx="310">
                  <c:v>2022</c:v>
                </c:pt>
                <c:pt idx="311">
                  <c:v>#N/A</c:v>
                </c:pt>
                <c:pt idx="312">
                  <c:v>2017</c:v>
                </c:pt>
                <c:pt idx="313">
                  <c:v>#N/A</c:v>
                </c:pt>
                <c:pt idx="314">
                  <c:v>2024</c:v>
                </c:pt>
                <c:pt idx="315">
                  <c:v>#N/A</c:v>
                </c:pt>
                <c:pt idx="316">
                  <c:v>#N/A</c:v>
                </c:pt>
                <c:pt idx="317">
                  <c:v>#N/A</c:v>
                </c:pt>
                <c:pt idx="318">
                  <c:v>2022</c:v>
                </c:pt>
                <c:pt idx="319">
                  <c:v>2025</c:v>
                </c:pt>
                <c:pt idx="320">
                  <c:v>#N/A</c:v>
                </c:pt>
                <c:pt idx="321">
                  <c:v>2017</c:v>
                </c:pt>
                <c:pt idx="322">
                  <c:v>2025</c:v>
                </c:pt>
                <c:pt idx="323">
                  <c:v>#N/A</c:v>
                </c:pt>
                <c:pt idx="324">
                  <c:v>#N/A</c:v>
                </c:pt>
                <c:pt idx="325">
                  <c:v>#N/A</c:v>
                </c:pt>
                <c:pt idx="326">
                  <c:v>2025</c:v>
                </c:pt>
                <c:pt idx="327">
                  <c:v>2013</c:v>
                </c:pt>
                <c:pt idx="328">
                  <c:v>2020</c:v>
                </c:pt>
                <c:pt idx="329">
                  <c:v>#N/A</c:v>
                </c:pt>
                <c:pt idx="330">
                  <c:v>#N/A</c:v>
                </c:pt>
                <c:pt idx="331">
                  <c:v>#N/A</c:v>
                </c:pt>
                <c:pt idx="332">
                  <c:v>2024</c:v>
                </c:pt>
                <c:pt idx="333">
                  <c:v>#N/A</c:v>
                </c:pt>
                <c:pt idx="334">
                  <c:v>2025</c:v>
                </c:pt>
                <c:pt idx="335">
                  <c:v>2024</c:v>
                </c:pt>
                <c:pt idx="336">
                  <c:v>#N/A</c:v>
                </c:pt>
                <c:pt idx="337">
                  <c:v>#N/A</c:v>
                </c:pt>
                <c:pt idx="338">
                  <c:v>#N/A</c:v>
                </c:pt>
                <c:pt idx="339">
                  <c:v>2024</c:v>
                </c:pt>
                <c:pt idx="340">
                  <c:v>2026</c:v>
                </c:pt>
                <c:pt idx="341">
                  <c:v>2020</c:v>
                </c:pt>
                <c:pt idx="342">
                  <c:v>2023</c:v>
                </c:pt>
                <c:pt idx="343">
                  <c:v>2024</c:v>
                </c:pt>
                <c:pt idx="344">
                  <c:v>#N/A</c:v>
                </c:pt>
                <c:pt idx="345">
                  <c:v>#N/A</c:v>
                </c:pt>
                <c:pt idx="346">
                  <c:v>2024</c:v>
                </c:pt>
                <c:pt idx="347">
                  <c:v>#N/A</c:v>
                </c:pt>
                <c:pt idx="348">
                  <c:v>#N/A</c:v>
                </c:pt>
                <c:pt idx="349">
                  <c:v>2023</c:v>
                </c:pt>
                <c:pt idx="350">
                  <c:v>2025</c:v>
                </c:pt>
                <c:pt idx="351">
                  <c:v>2020</c:v>
                </c:pt>
                <c:pt idx="352">
                  <c:v>#N/A</c:v>
                </c:pt>
                <c:pt idx="353">
                  <c:v>2020</c:v>
                </c:pt>
                <c:pt idx="354">
                  <c:v>2022</c:v>
                </c:pt>
                <c:pt idx="355">
                  <c:v>2016</c:v>
                </c:pt>
                <c:pt idx="356">
                  <c:v>2020</c:v>
                </c:pt>
                <c:pt idx="357">
                  <c:v>2023</c:v>
                </c:pt>
                <c:pt idx="358">
                  <c:v>#N/A</c:v>
                </c:pt>
                <c:pt idx="359">
                  <c:v>#N/A</c:v>
                </c:pt>
                <c:pt idx="360">
                  <c:v>2025</c:v>
                </c:pt>
                <c:pt idx="361">
                  <c:v>2023</c:v>
                </c:pt>
                <c:pt idx="362">
                  <c:v>#N/A</c:v>
                </c:pt>
                <c:pt idx="363">
                  <c:v>2021</c:v>
                </c:pt>
                <c:pt idx="364">
                  <c:v>2024</c:v>
                </c:pt>
                <c:pt idx="365">
                  <c:v>#N/A</c:v>
                </c:pt>
                <c:pt idx="366">
                  <c:v>#N/A</c:v>
                </c:pt>
                <c:pt idx="367">
                  <c:v>2020</c:v>
                </c:pt>
                <c:pt idx="368">
                  <c:v>2022</c:v>
                </c:pt>
                <c:pt idx="369">
                  <c:v>2025</c:v>
                </c:pt>
                <c:pt idx="370">
                  <c:v>2025</c:v>
                </c:pt>
                <c:pt idx="371">
                  <c:v>#N/A</c:v>
                </c:pt>
                <c:pt idx="372">
                  <c:v>#N/A</c:v>
                </c:pt>
                <c:pt idx="373">
                  <c:v>#N/A</c:v>
                </c:pt>
                <c:pt idx="374">
                  <c:v>2019</c:v>
                </c:pt>
                <c:pt idx="375">
                  <c:v>2024</c:v>
                </c:pt>
                <c:pt idx="376">
                  <c:v>2023</c:v>
                </c:pt>
                <c:pt idx="377">
                  <c:v>#N/A</c:v>
                </c:pt>
                <c:pt idx="378">
                  <c:v>#N/A</c:v>
                </c:pt>
                <c:pt idx="379">
                  <c:v>2026</c:v>
                </c:pt>
                <c:pt idx="380">
                  <c:v>#N/A</c:v>
                </c:pt>
                <c:pt idx="381">
                  <c:v>2025</c:v>
                </c:pt>
                <c:pt idx="382">
                  <c:v>#N/A</c:v>
                </c:pt>
                <c:pt idx="383">
                  <c:v>2017</c:v>
                </c:pt>
                <c:pt idx="384">
                  <c:v>2025</c:v>
                </c:pt>
                <c:pt idx="385">
                  <c:v>2022</c:v>
                </c:pt>
                <c:pt idx="386">
                  <c:v>#N/A</c:v>
                </c:pt>
                <c:pt idx="387">
                  <c:v>2023</c:v>
                </c:pt>
                <c:pt idx="388">
                  <c:v>2017</c:v>
                </c:pt>
                <c:pt idx="389">
                  <c:v>2014</c:v>
                </c:pt>
                <c:pt idx="390">
                  <c:v>2025</c:v>
                </c:pt>
                <c:pt idx="391">
                  <c:v>#N/A</c:v>
                </c:pt>
                <c:pt idx="392">
                  <c:v>2026</c:v>
                </c:pt>
                <c:pt idx="393">
                  <c:v>2023</c:v>
                </c:pt>
                <c:pt idx="394">
                  <c:v>#N/A</c:v>
                </c:pt>
                <c:pt idx="395">
                  <c:v>2025</c:v>
                </c:pt>
                <c:pt idx="396">
                  <c:v>2023</c:v>
                </c:pt>
                <c:pt idx="397">
                  <c:v>2018</c:v>
                </c:pt>
                <c:pt idx="398">
                  <c:v>2025</c:v>
                </c:pt>
                <c:pt idx="399">
                  <c:v>#N/A</c:v>
                </c:pt>
                <c:pt idx="400">
                  <c:v>#N/A</c:v>
                </c:pt>
                <c:pt idx="401">
                  <c:v>2023</c:v>
                </c:pt>
                <c:pt idx="402">
                  <c:v>#N/A</c:v>
                </c:pt>
                <c:pt idx="403">
                  <c:v>#N/A</c:v>
                </c:pt>
                <c:pt idx="404">
                  <c:v>#N/A</c:v>
                </c:pt>
                <c:pt idx="405">
                  <c:v>2026</c:v>
                </c:pt>
                <c:pt idx="406">
                  <c:v>#N/A</c:v>
                </c:pt>
                <c:pt idx="407">
                  <c:v>2026</c:v>
                </c:pt>
                <c:pt idx="408">
                  <c:v>#N/A</c:v>
                </c:pt>
                <c:pt idx="409">
                  <c:v>#N/A</c:v>
                </c:pt>
                <c:pt idx="410">
                  <c:v>2025</c:v>
                </c:pt>
                <c:pt idx="411">
                  <c:v>#N/A</c:v>
                </c:pt>
                <c:pt idx="412">
                  <c:v>#N/A</c:v>
                </c:pt>
                <c:pt idx="413">
                  <c:v>2022</c:v>
                </c:pt>
                <c:pt idx="414">
                  <c:v>2017</c:v>
                </c:pt>
                <c:pt idx="415">
                  <c:v>2016</c:v>
                </c:pt>
                <c:pt idx="416">
                  <c:v>#N/A</c:v>
                </c:pt>
                <c:pt idx="417">
                  <c:v>2019</c:v>
                </c:pt>
                <c:pt idx="418">
                  <c:v>#N/A</c:v>
                </c:pt>
                <c:pt idx="419">
                  <c:v>#N/A</c:v>
                </c:pt>
                <c:pt idx="420">
                  <c:v>#N/A</c:v>
                </c:pt>
                <c:pt idx="421">
                  <c:v>#N/A</c:v>
                </c:pt>
                <c:pt idx="422">
                  <c:v>#N/A</c:v>
                </c:pt>
                <c:pt idx="423">
                  <c:v>#N/A</c:v>
                </c:pt>
                <c:pt idx="424">
                  <c:v>#N/A</c:v>
                </c:pt>
                <c:pt idx="425">
                  <c:v>#N/A</c:v>
                </c:pt>
                <c:pt idx="426">
                  <c:v>2026</c:v>
                </c:pt>
                <c:pt idx="427">
                  <c:v>#N/A</c:v>
                </c:pt>
                <c:pt idx="428">
                  <c:v>#N/A</c:v>
                </c:pt>
                <c:pt idx="429">
                  <c:v>#N/A</c:v>
                </c:pt>
                <c:pt idx="430">
                  <c:v>#N/A</c:v>
                </c:pt>
                <c:pt idx="431">
                  <c:v>#N/A</c:v>
                </c:pt>
                <c:pt idx="432">
                  <c:v>#N/A</c:v>
                </c:pt>
                <c:pt idx="433">
                  <c:v>#N/A</c:v>
                </c:pt>
                <c:pt idx="434">
                  <c:v>#N/A</c:v>
                </c:pt>
                <c:pt idx="435">
                  <c:v>2025</c:v>
                </c:pt>
                <c:pt idx="436">
                  <c:v>2018</c:v>
                </c:pt>
                <c:pt idx="437">
                  <c:v>#N/A</c:v>
                </c:pt>
                <c:pt idx="438">
                  <c:v>2023</c:v>
                </c:pt>
                <c:pt idx="439">
                  <c:v>#N/A</c:v>
                </c:pt>
                <c:pt idx="440">
                  <c:v>2025</c:v>
                </c:pt>
                <c:pt idx="441">
                  <c:v>#N/A</c:v>
                </c:pt>
                <c:pt idx="442">
                  <c:v>#N/A</c:v>
                </c:pt>
                <c:pt idx="443">
                  <c:v>2023</c:v>
                </c:pt>
                <c:pt idx="444">
                  <c:v>2026</c:v>
                </c:pt>
                <c:pt idx="445">
                  <c:v>#N/A</c:v>
                </c:pt>
                <c:pt idx="446">
                  <c:v>2025</c:v>
                </c:pt>
                <c:pt idx="447">
                  <c:v>2016</c:v>
                </c:pt>
                <c:pt idx="448">
                  <c:v>#N/A</c:v>
                </c:pt>
                <c:pt idx="449">
                  <c:v>#N/A</c:v>
                </c:pt>
                <c:pt idx="450">
                  <c:v>#N/A</c:v>
                </c:pt>
                <c:pt idx="451">
                  <c:v>2023</c:v>
                </c:pt>
                <c:pt idx="452">
                  <c:v>#N/A</c:v>
                </c:pt>
                <c:pt idx="453">
                  <c:v>#N/A</c:v>
                </c:pt>
                <c:pt idx="454">
                  <c:v>#N/A</c:v>
                </c:pt>
                <c:pt idx="455">
                  <c:v>#N/A</c:v>
                </c:pt>
                <c:pt idx="456">
                  <c:v>2024</c:v>
                </c:pt>
                <c:pt idx="457">
                  <c:v>#N/A</c:v>
                </c:pt>
                <c:pt idx="458">
                  <c:v>#N/A</c:v>
                </c:pt>
                <c:pt idx="459">
                  <c:v>2016</c:v>
                </c:pt>
                <c:pt idx="460">
                  <c:v>2013</c:v>
                </c:pt>
                <c:pt idx="461">
                  <c:v>#N/A</c:v>
                </c:pt>
                <c:pt idx="462">
                  <c:v>#N/A</c:v>
                </c:pt>
                <c:pt idx="463">
                  <c:v>2024</c:v>
                </c:pt>
                <c:pt idx="464">
                  <c:v>#N/A</c:v>
                </c:pt>
                <c:pt idx="465">
                  <c:v>#N/A</c:v>
                </c:pt>
                <c:pt idx="466">
                  <c:v>#N/A</c:v>
                </c:pt>
                <c:pt idx="467">
                  <c:v>#N/A</c:v>
                </c:pt>
                <c:pt idx="468">
                  <c:v>2023</c:v>
                </c:pt>
                <c:pt idx="469">
                  <c:v>#N/A</c:v>
                </c:pt>
                <c:pt idx="470">
                  <c:v>#N/A</c:v>
                </c:pt>
                <c:pt idx="471">
                  <c:v>#N/A</c:v>
                </c:pt>
                <c:pt idx="472">
                  <c:v>#N/A</c:v>
                </c:pt>
                <c:pt idx="473">
                  <c:v>#N/A</c:v>
                </c:pt>
                <c:pt idx="474">
                  <c:v>#N/A</c:v>
                </c:pt>
                <c:pt idx="475">
                  <c:v>2026</c:v>
                </c:pt>
                <c:pt idx="476">
                  <c:v>#N/A</c:v>
                </c:pt>
                <c:pt idx="477">
                  <c:v>#N/A</c:v>
                </c:pt>
                <c:pt idx="478">
                  <c:v>#N/A</c:v>
                </c:pt>
                <c:pt idx="479">
                  <c:v>#N/A</c:v>
                </c:pt>
                <c:pt idx="480">
                  <c:v>2025</c:v>
                </c:pt>
                <c:pt idx="481">
                  <c:v>#N/A</c:v>
                </c:pt>
                <c:pt idx="482">
                  <c:v>#N/A</c:v>
                </c:pt>
                <c:pt idx="483">
                  <c:v>#N/A</c:v>
                </c:pt>
                <c:pt idx="484">
                  <c:v>#N/A</c:v>
                </c:pt>
                <c:pt idx="485">
                  <c:v>#N/A</c:v>
                </c:pt>
                <c:pt idx="486">
                  <c:v>2026</c:v>
                </c:pt>
                <c:pt idx="487">
                  <c:v>2022</c:v>
                </c:pt>
                <c:pt idx="488">
                  <c:v>#N/A</c:v>
                </c:pt>
                <c:pt idx="489">
                  <c:v>2026</c:v>
                </c:pt>
                <c:pt idx="490">
                  <c:v>2019</c:v>
                </c:pt>
                <c:pt idx="491">
                  <c:v>2023</c:v>
                </c:pt>
                <c:pt idx="492">
                  <c:v>2025</c:v>
                </c:pt>
                <c:pt idx="493">
                  <c:v>#N/A</c:v>
                </c:pt>
                <c:pt idx="494">
                  <c:v>2018</c:v>
                </c:pt>
                <c:pt idx="495">
                  <c:v>2025</c:v>
                </c:pt>
                <c:pt idx="496">
                  <c:v>#N/A</c:v>
                </c:pt>
                <c:pt idx="497">
                  <c:v>2025</c:v>
                </c:pt>
                <c:pt idx="498">
                  <c:v>#N/A</c:v>
                </c:pt>
                <c:pt idx="499">
                  <c:v>2025</c:v>
                </c:pt>
                <c:pt idx="500">
                  <c:v>#N/A</c:v>
                </c:pt>
                <c:pt idx="501">
                  <c:v>#N/A</c:v>
                </c:pt>
                <c:pt idx="502">
                  <c:v>#N/A</c:v>
                </c:pt>
                <c:pt idx="503">
                  <c:v>#N/A</c:v>
                </c:pt>
                <c:pt idx="504">
                  <c:v>2025</c:v>
                </c:pt>
                <c:pt idx="505">
                  <c:v>#N/A</c:v>
                </c:pt>
                <c:pt idx="506">
                  <c:v>2020</c:v>
                </c:pt>
                <c:pt idx="507">
                  <c:v>2021</c:v>
                </c:pt>
                <c:pt idx="508">
                  <c:v>#N/A</c:v>
                </c:pt>
                <c:pt idx="509">
                  <c:v>2025</c:v>
                </c:pt>
                <c:pt idx="510">
                  <c:v>#N/A</c:v>
                </c:pt>
                <c:pt idx="511">
                  <c:v>#N/A</c:v>
                </c:pt>
                <c:pt idx="512">
                  <c:v>#N/A</c:v>
                </c:pt>
                <c:pt idx="513">
                  <c:v>#N/A</c:v>
                </c:pt>
                <c:pt idx="514">
                  <c:v>2023</c:v>
                </c:pt>
                <c:pt idx="515">
                  <c:v>2022</c:v>
                </c:pt>
                <c:pt idx="516">
                  <c:v>#N/A</c:v>
                </c:pt>
                <c:pt idx="517">
                  <c:v>#N/A</c:v>
                </c:pt>
                <c:pt idx="518">
                  <c:v>#N/A</c:v>
                </c:pt>
                <c:pt idx="519">
                  <c:v>#N/A</c:v>
                </c:pt>
                <c:pt idx="520">
                  <c:v>#N/A</c:v>
                </c:pt>
                <c:pt idx="521">
                  <c:v>#N/A</c:v>
                </c:pt>
                <c:pt idx="522">
                  <c:v>#N/A</c:v>
                </c:pt>
                <c:pt idx="523">
                  <c:v>#N/A</c:v>
                </c:pt>
                <c:pt idx="524">
                  <c:v>2025</c:v>
                </c:pt>
                <c:pt idx="525">
                  <c:v>2015</c:v>
                </c:pt>
                <c:pt idx="526">
                  <c:v>#N/A</c:v>
                </c:pt>
                <c:pt idx="527">
                  <c:v>2016</c:v>
                </c:pt>
                <c:pt idx="528">
                  <c:v>2024</c:v>
                </c:pt>
                <c:pt idx="529">
                  <c:v>2018</c:v>
                </c:pt>
                <c:pt idx="530">
                  <c:v>2025</c:v>
                </c:pt>
                <c:pt idx="531">
                  <c:v>#N/A</c:v>
                </c:pt>
                <c:pt idx="532">
                  <c:v>#N/A</c:v>
                </c:pt>
                <c:pt idx="533">
                  <c:v>2026</c:v>
                </c:pt>
                <c:pt idx="534">
                  <c:v>#N/A</c:v>
                </c:pt>
                <c:pt idx="535">
                  <c:v>#N/A</c:v>
                </c:pt>
                <c:pt idx="536">
                  <c:v>2025</c:v>
                </c:pt>
                <c:pt idx="537">
                  <c:v>2023</c:v>
                </c:pt>
                <c:pt idx="538">
                  <c:v>2018</c:v>
                </c:pt>
                <c:pt idx="539">
                  <c:v>2022</c:v>
                </c:pt>
                <c:pt idx="540">
                  <c:v>#N/A</c:v>
                </c:pt>
                <c:pt idx="541">
                  <c:v>2023</c:v>
                </c:pt>
                <c:pt idx="542">
                  <c:v>2021</c:v>
                </c:pt>
                <c:pt idx="543">
                  <c:v>2024</c:v>
                </c:pt>
                <c:pt idx="544">
                  <c:v>#N/A</c:v>
                </c:pt>
                <c:pt idx="545">
                  <c:v>#N/A</c:v>
                </c:pt>
                <c:pt idx="546">
                  <c:v>#N/A</c:v>
                </c:pt>
                <c:pt idx="547">
                  <c:v>2024</c:v>
                </c:pt>
                <c:pt idx="548">
                  <c:v>#N/A</c:v>
                </c:pt>
                <c:pt idx="549">
                  <c:v>2022</c:v>
                </c:pt>
                <c:pt idx="550">
                  <c:v>#N/A</c:v>
                </c:pt>
                <c:pt idx="551">
                  <c:v>2016</c:v>
                </c:pt>
                <c:pt idx="552">
                  <c:v>2022</c:v>
                </c:pt>
                <c:pt idx="553">
                  <c:v>2024</c:v>
                </c:pt>
                <c:pt idx="554">
                  <c:v>2019</c:v>
                </c:pt>
                <c:pt idx="555">
                  <c:v>2025</c:v>
                </c:pt>
                <c:pt idx="556">
                  <c:v>2016</c:v>
                </c:pt>
                <c:pt idx="557">
                  <c:v>2022</c:v>
                </c:pt>
                <c:pt idx="558">
                  <c:v>#N/A</c:v>
                </c:pt>
                <c:pt idx="559">
                  <c:v>2025</c:v>
                </c:pt>
                <c:pt idx="560">
                  <c:v>#N/A</c:v>
                </c:pt>
                <c:pt idx="561">
                  <c:v>2021</c:v>
                </c:pt>
                <c:pt idx="562">
                  <c:v>2025</c:v>
                </c:pt>
                <c:pt idx="563">
                  <c:v>2024</c:v>
                </c:pt>
                <c:pt idx="564">
                  <c:v>#N/A</c:v>
                </c:pt>
                <c:pt idx="565">
                  <c:v>#N/A</c:v>
                </c:pt>
                <c:pt idx="566">
                  <c:v>#N/A</c:v>
                </c:pt>
                <c:pt idx="567">
                  <c:v>2019</c:v>
                </c:pt>
                <c:pt idx="568">
                  <c:v>2022</c:v>
                </c:pt>
                <c:pt idx="569">
                  <c:v>#N/A</c:v>
                </c:pt>
                <c:pt idx="570">
                  <c:v>2025</c:v>
                </c:pt>
                <c:pt idx="571">
                  <c:v>2023</c:v>
                </c:pt>
                <c:pt idx="572">
                  <c:v>#N/A</c:v>
                </c:pt>
                <c:pt idx="573">
                  <c:v>2022</c:v>
                </c:pt>
                <c:pt idx="574">
                  <c:v>#N/A</c:v>
                </c:pt>
                <c:pt idx="575">
                  <c:v>2019</c:v>
                </c:pt>
                <c:pt idx="576">
                  <c:v>#N/A</c:v>
                </c:pt>
                <c:pt idx="577">
                  <c:v>#N/A</c:v>
                </c:pt>
                <c:pt idx="578">
                  <c:v>2015</c:v>
                </c:pt>
                <c:pt idx="579">
                  <c:v>2026</c:v>
                </c:pt>
                <c:pt idx="580">
                  <c:v>2025</c:v>
                </c:pt>
                <c:pt idx="581">
                  <c:v>#N/A</c:v>
                </c:pt>
                <c:pt idx="582">
                  <c:v>2023</c:v>
                </c:pt>
                <c:pt idx="583">
                  <c:v>#N/A</c:v>
                </c:pt>
                <c:pt idx="584">
                  <c:v>2018</c:v>
                </c:pt>
                <c:pt idx="585">
                  <c:v>2026</c:v>
                </c:pt>
                <c:pt idx="586">
                  <c:v>2025</c:v>
                </c:pt>
                <c:pt idx="587">
                  <c:v>2026</c:v>
                </c:pt>
                <c:pt idx="588">
                  <c:v>#N/A</c:v>
                </c:pt>
                <c:pt idx="589">
                  <c:v>#N/A</c:v>
                </c:pt>
                <c:pt idx="590">
                  <c:v>#N/A</c:v>
                </c:pt>
                <c:pt idx="591">
                  <c:v>#N/A</c:v>
                </c:pt>
                <c:pt idx="592">
                  <c:v>#N/A</c:v>
                </c:pt>
                <c:pt idx="593">
                  <c:v>2020</c:v>
                </c:pt>
                <c:pt idx="594">
                  <c:v>#N/A</c:v>
                </c:pt>
                <c:pt idx="595">
                  <c:v>#N/A</c:v>
                </c:pt>
                <c:pt idx="596">
                  <c:v>2021</c:v>
                </c:pt>
                <c:pt idx="597">
                  <c:v>#N/A</c:v>
                </c:pt>
                <c:pt idx="598">
                  <c:v>2023</c:v>
                </c:pt>
                <c:pt idx="599">
                  <c:v>2014</c:v>
                </c:pt>
                <c:pt idx="600">
                  <c:v>#N/A</c:v>
                </c:pt>
                <c:pt idx="601">
                  <c:v>#N/A</c:v>
                </c:pt>
                <c:pt idx="602">
                  <c:v>2015</c:v>
                </c:pt>
                <c:pt idx="603">
                  <c:v>#N/A</c:v>
                </c:pt>
                <c:pt idx="604">
                  <c:v>#N/A</c:v>
                </c:pt>
                <c:pt idx="605">
                  <c:v>#N/A</c:v>
                </c:pt>
                <c:pt idx="606">
                  <c:v>2023</c:v>
                </c:pt>
                <c:pt idx="607">
                  <c:v>2013</c:v>
                </c:pt>
                <c:pt idx="608">
                  <c:v>2026</c:v>
                </c:pt>
                <c:pt idx="609">
                  <c:v>#N/A</c:v>
                </c:pt>
                <c:pt idx="610">
                  <c:v>2021</c:v>
                </c:pt>
                <c:pt idx="611">
                  <c:v>#N/A</c:v>
                </c:pt>
                <c:pt idx="612">
                  <c:v>2026</c:v>
                </c:pt>
                <c:pt idx="613">
                  <c:v>#N/A</c:v>
                </c:pt>
                <c:pt idx="614">
                  <c:v>#N/A</c:v>
                </c:pt>
                <c:pt idx="615">
                  <c:v>2026</c:v>
                </c:pt>
                <c:pt idx="616">
                  <c:v>2026</c:v>
                </c:pt>
                <c:pt idx="617">
                  <c:v>#N/A</c:v>
                </c:pt>
                <c:pt idx="618">
                  <c:v>#N/A</c:v>
                </c:pt>
                <c:pt idx="619">
                  <c:v>2026</c:v>
                </c:pt>
                <c:pt idx="620">
                  <c:v>2024</c:v>
                </c:pt>
                <c:pt idx="621">
                  <c:v>2023</c:v>
                </c:pt>
                <c:pt idx="622">
                  <c:v>2025</c:v>
                </c:pt>
                <c:pt idx="623">
                  <c:v>#N/A</c:v>
                </c:pt>
                <c:pt idx="624">
                  <c:v>#N/A</c:v>
                </c:pt>
                <c:pt idx="625">
                  <c:v>#N/A</c:v>
                </c:pt>
                <c:pt idx="626">
                  <c:v>#N/A</c:v>
                </c:pt>
                <c:pt idx="627">
                  <c:v>#N/A</c:v>
                </c:pt>
                <c:pt idx="628">
                  <c:v>#N/A</c:v>
                </c:pt>
                <c:pt idx="629">
                  <c:v>#N/A</c:v>
                </c:pt>
                <c:pt idx="630">
                  <c:v>2024</c:v>
                </c:pt>
                <c:pt idx="631">
                  <c:v>#N/A</c:v>
                </c:pt>
                <c:pt idx="632">
                  <c:v>#N/A</c:v>
                </c:pt>
                <c:pt idx="633">
                  <c:v>#N/A</c:v>
                </c:pt>
                <c:pt idx="634">
                  <c:v>#N/A</c:v>
                </c:pt>
                <c:pt idx="635">
                  <c:v>#N/A</c:v>
                </c:pt>
                <c:pt idx="636">
                  <c:v>#N/A</c:v>
                </c:pt>
                <c:pt idx="637">
                  <c:v>#N/A</c:v>
                </c:pt>
                <c:pt idx="638">
                  <c:v>#N/A</c:v>
                </c:pt>
                <c:pt idx="639">
                  <c:v>#N/A</c:v>
                </c:pt>
                <c:pt idx="640">
                  <c:v>2026</c:v>
                </c:pt>
                <c:pt idx="641">
                  <c:v>#N/A</c:v>
                </c:pt>
                <c:pt idx="642">
                  <c:v>#N/A</c:v>
                </c:pt>
                <c:pt idx="643">
                  <c:v>#N/A</c:v>
                </c:pt>
                <c:pt idx="644">
                  <c:v>2026</c:v>
                </c:pt>
                <c:pt idx="645">
                  <c:v>#N/A</c:v>
                </c:pt>
                <c:pt idx="646">
                  <c:v>2020</c:v>
                </c:pt>
                <c:pt idx="647">
                  <c:v>#N/A</c:v>
                </c:pt>
                <c:pt idx="648">
                  <c:v>#N/A</c:v>
                </c:pt>
                <c:pt idx="649">
                  <c:v>2024</c:v>
                </c:pt>
                <c:pt idx="650">
                  <c:v>2026</c:v>
                </c:pt>
                <c:pt idx="651">
                  <c:v>#N/A</c:v>
                </c:pt>
                <c:pt idx="652">
                  <c:v>2022</c:v>
                </c:pt>
                <c:pt idx="653">
                  <c:v>#N/A</c:v>
                </c:pt>
                <c:pt idx="654">
                  <c:v>#N/A</c:v>
                </c:pt>
                <c:pt idx="655">
                  <c:v>#N/A</c:v>
                </c:pt>
                <c:pt idx="656">
                  <c:v>2024</c:v>
                </c:pt>
                <c:pt idx="657">
                  <c:v>#N/A</c:v>
                </c:pt>
                <c:pt idx="658">
                  <c:v>#N/A</c:v>
                </c:pt>
                <c:pt idx="659">
                  <c:v>#N/A</c:v>
                </c:pt>
                <c:pt idx="660">
                  <c:v>2024</c:v>
                </c:pt>
                <c:pt idx="661">
                  <c:v>2015</c:v>
                </c:pt>
                <c:pt idx="662">
                  <c:v>#N/A</c:v>
                </c:pt>
                <c:pt idx="663">
                  <c:v>2025</c:v>
                </c:pt>
                <c:pt idx="664">
                  <c:v>#N/A</c:v>
                </c:pt>
                <c:pt idx="665">
                  <c:v>2023</c:v>
                </c:pt>
                <c:pt idx="666">
                  <c:v>2023</c:v>
                </c:pt>
                <c:pt idx="667">
                  <c:v>2025</c:v>
                </c:pt>
                <c:pt idx="668">
                  <c:v>2024</c:v>
                </c:pt>
                <c:pt idx="669">
                  <c:v>2010</c:v>
                </c:pt>
                <c:pt idx="670">
                  <c:v>2012</c:v>
                </c:pt>
                <c:pt idx="671">
                  <c:v>2025</c:v>
                </c:pt>
                <c:pt idx="672">
                  <c:v>#N/A</c:v>
                </c:pt>
                <c:pt idx="673">
                  <c:v>#N/A</c:v>
                </c:pt>
                <c:pt idx="674">
                  <c:v>2022</c:v>
                </c:pt>
                <c:pt idx="675">
                  <c:v>#N/A</c:v>
                </c:pt>
                <c:pt idx="676">
                  <c:v>2023</c:v>
                </c:pt>
                <c:pt idx="677">
                  <c:v>2023</c:v>
                </c:pt>
                <c:pt idx="678">
                  <c:v>2021</c:v>
                </c:pt>
                <c:pt idx="679">
                  <c:v>2025</c:v>
                </c:pt>
                <c:pt idx="680">
                  <c:v>#N/A</c:v>
                </c:pt>
                <c:pt idx="681">
                  <c:v>#N/A</c:v>
                </c:pt>
                <c:pt idx="682">
                  <c:v>#N/A</c:v>
                </c:pt>
                <c:pt idx="683">
                  <c:v>2026</c:v>
                </c:pt>
                <c:pt idx="684">
                  <c:v>#N/A</c:v>
                </c:pt>
                <c:pt idx="685">
                  <c:v>#N/A</c:v>
                </c:pt>
                <c:pt idx="686">
                  <c:v>#N/A</c:v>
                </c:pt>
                <c:pt idx="687">
                  <c:v>2017</c:v>
                </c:pt>
                <c:pt idx="688">
                  <c:v>2013</c:v>
                </c:pt>
                <c:pt idx="689">
                  <c:v>2020</c:v>
                </c:pt>
                <c:pt idx="690">
                  <c:v>2023</c:v>
                </c:pt>
                <c:pt idx="691">
                  <c:v>#N/A</c:v>
                </c:pt>
                <c:pt idx="692">
                  <c:v>2020</c:v>
                </c:pt>
                <c:pt idx="693">
                  <c:v>2024</c:v>
                </c:pt>
                <c:pt idx="694">
                  <c:v>#N/A</c:v>
                </c:pt>
                <c:pt idx="695">
                  <c:v>2026</c:v>
                </c:pt>
                <c:pt idx="696">
                  <c:v>#N/A</c:v>
                </c:pt>
                <c:pt idx="697">
                  <c:v>#N/A</c:v>
                </c:pt>
                <c:pt idx="698">
                  <c:v>2026</c:v>
                </c:pt>
                <c:pt idx="699">
                  <c:v>2024</c:v>
                </c:pt>
                <c:pt idx="700">
                  <c:v>#N/A</c:v>
                </c:pt>
                <c:pt idx="701">
                  <c:v>2021</c:v>
                </c:pt>
                <c:pt idx="702">
                  <c:v>2013</c:v>
                </c:pt>
                <c:pt idx="703">
                  <c:v>2020</c:v>
                </c:pt>
                <c:pt idx="704">
                  <c:v>#N/A</c:v>
                </c:pt>
                <c:pt idx="705">
                  <c:v>#N/A</c:v>
                </c:pt>
                <c:pt idx="706">
                  <c:v>#N/A</c:v>
                </c:pt>
                <c:pt idx="707">
                  <c:v>#N/A</c:v>
                </c:pt>
                <c:pt idx="708">
                  <c:v>#N/A</c:v>
                </c:pt>
                <c:pt idx="709">
                  <c:v>#N/A</c:v>
                </c:pt>
                <c:pt idx="710">
                  <c:v>2022</c:v>
                </c:pt>
                <c:pt idx="711">
                  <c:v>#N/A</c:v>
                </c:pt>
                <c:pt idx="712">
                  <c:v>#N/A</c:v>
                </c:pt>
                <c:pt idx="713">
                  <c:v>#N/A</c:v>
                </c:pt>
                <c:pt idx="714">
                  <c:v>#N/A</c:v>
                </c:pt>
                <c:pt idx="715">
                  <c:v>#N/A</c:v>
                </c:pt>
                <c:pt idx="716">
                  <c:v>#N/A</c:v>
                </c:pt>
                <c:pt idx="717">
                  <c:v>#N/A</c:v>
                </c:pt>
                <c:pt idx="718">
                  <c:v>#N/A</c:v>
                </c:pt>
                <c:pt idx="719">
                  <c:v>#N/A</c:v>
                </c:pt>
                <c:pt idx="720">
                  <c:v>#N/A</c:v>
                </c:pt>
                <c:pt idx="721">
                  <c:v>#N/A</c:v>
                </c:pt>
                <c:pt idx="722">
                  <c:v>2020</c:v>
                </c:pt>
                <c:pt idx="723">
                  <c:v>2021</c:v>
                </c:pt>
                <c:pt idx="724">
                  <c:v>#N/A</c:v>
                </c:pt>
                <c:pt idx="725">
                  <c:v>#N/A</c:v>
                </c:pt>
                <c:pt idx="726">
                  <c:v>#N/A</c:v>
                </c:pt>
                <c:pt idx="727">
                  <c:v>#N/A</c:v>
                </c:pt>
                <c:pt idx="728">
                  <c:v>2022</c:v>
                </c:pt>
                <c:pt idx="729">
                  <c:v>2022</c:v>
                </c:pt>
                <c:pt idx="730">
                  <c:v>#N/A</c:v>
                </c:pt>
                <c:pt idx="731">
                  <c:v>2024</c:v>
                </c:pt>
                <c:pt idx="732">
                  <c:v>2026</c:v>
                </c:pt>
                <c:pt idx="733">
                  <c:v>2022</c:v>
                </c:pt>
                <c:pt idx="734">
                  <c:v>2023</c:v>
                </c:pt>
                <c:pt idx="735">
                  <c:v>#N/A</c:v>
                </c:pt>
                <c:pt idx="736">
                  <c:v>2020</c:v>
                </c:pt>
                <c:pt idx="737">
                  <c:v>2023</c:v>
                </c:pt>
                <c:pt idx="738">
                  <c:v>2023</c:v>
                </c:pt>
                <c:pt idx="739">
                  <c:v>#N/A</c:v>
                </c:pt>
                <c:pt idx="740">
                  <c:v>2024</c:v>
                </c:pt>
                <c:pt idx="741">
                  <c:v>2025</c:v>
                </c:pt>
                <c:pt idx="742">
                  <c:v>2022</c:v>
                </c:pt>
                <c:pt idx="743">
                  <c:v>2026</c:v>
                </c:pt>
                <c:pt idx="744">
                  <c:v>#N/A</c:v>
                </c:pt>
                <c:pt idx="745">
                  <c:v>#N/A</c:v>
                </c:pt>
                <c:pt idx="746">
                  <c:v>2025</c:v>
                </c:pt>
                <c:pt idx="747">
                  <c:v>2023</c:v>
                </c:pt>
                <c:pt idx="748">
                  <c:v>2025</c:v>
                </c:pt>
                <c:pt idx="749">
                  <c:v>#N/A</c:v>
                </c:pt>
                <c:pt idx="750">
                  <c:v>2022</c:v>
                </c:pt>
                <c:pt idx="751">
                  <c:v>#N/A</c:v>
                </c:pt>
                <c:pt idx="752">
                  <c:v>#N/A</c:v>
                </c:pt>
                <c:pt idx="753">
                  <c:v>#N/A</c:v>
                </c:pt>
                <c:pt idx="754">
                  <c:v>#N/A</c:v>
                </c:pt>
                <c:pt idx="755">
                  <c:v>#N/A</c:v>
                </c:pt>
                <c:pt idx="756">
                  <c:v>#N/A</c:v>
                </c:pt>
                <c:pt idx="757">
                  <c:v>#N/A</c:v>
                </c:pt>
                <c:pt idx="758">
                  <c:v>#N/A</c:v>
                </c:pt>
                <c:pt idx="759">
                  <c:v>#N/A</c:v>
                </c:pt>
                <c:pt idx="760">
                  <c:v>2010</c:v>
                </c:pt>
                <c:pt idx="761">
                  <c:v>#N/A</c:v>
                </c:pt>
                <c:pt idx="762">
                  <c:v>#N/A</c:v>
                </c:pt>
                <c:pt idx="763">
                  <c:v>2022</c:v>
                </c:pt>
                <c:pt idx="764">
                  <c:v>#N/A</c:v>
                </c:pt>
                <c:pt idx="765">
                  <c:v>#N/A</c:v>
                </c:pt>
                <c:pt idx="766">
                  <c:v>#N/A</c:v>
                </c:pt>
                <c:pt idx="767">
                  <c:v>2020</c:v>
                </c:pt>
                <c:pt idx="768">
                  <c:v>2026</c:v>
                </c:pt>
                <c:pt idx="769">
                  <c:v>2014</c:v>
                </c:pt>
                <c:pt idx="770">
                  <c:v>#N/A</c:v>
                </c:pt>
                <c:pt idx="771">
                  <c:v>#N/A</c:v>
                </c:pt>
                <c:pt idx="772">
                  <c:v>2018</c:v>
                </c:pt>
                <c:pt idx="773">
                  <c:v>#N/A</c:v>
                </c:pt>
                <c:pt idx="774">
                  <c:v>#N/A</c:v>
                </c:pt>
                <c:pt idx="775">
                  <c:v>2026</c:v>
                </c:pt>
                <c:pt idx="776">
                  <c:v>#N/A</c:v>
                </c:pt>
                <c:pt idx="777">
                  <c:v>2024</c:v>
                </c:pt>
                <c:pt idx="778">
                  <c:v>2023</c:v>
                </c:pt>
                <c:pt idx="779">
                  <c:v>#N/A</c:v>
                </c:pt>
                <c:pt idx="780">
                  <c:v>#N/A</c:v>
                </c:pt>
                <c:pt idx="781">
                  <c:v>#N/A</c:v>
                </c:pt>
                <c:pt idx="782">
                  <c:v>2023</c:v>
                </c:pt>
                <c:pt idx="783">
                  <c:v>2021</c:v>
                </c:pt>
                <c:pt idx="784">
                  <c:v>2025</c:v>
                </c:pt>
                <c:pt idx="785">
                  <c:v>#N/A</c:v>
                </c:pt>
                <c:pt idx="786">
                  <c:v>#N/A</c:v>
                </c:pt>
                <c:pt idx="787">
                  <c:v>#N/A</c:v>
                </c:pt>
                <c:pt idx="788">
                  <c:v>#N/A</c:v>
                </c:pt>
                <c:pt idx="789">
                  <c:v>2022</c:v>
                </c:pt>
                <c:pt idx="790">
                  <c:v>2021</c:v>
                </c:pt>
                <c:pt idx="791">
                  <c:v>2015</c:v>
                </c:pt>
                <c:pt idx="792">
                  <c:v>2019</c:v>
                </c:pt>
                <c:pt idx="793">
                  <c:v>#N/A</c:v>
                </c:pt>
                <c:pt idx="794">
                  <c:v>#N/A</c:v>
                </c:pt>
                <c:pt idx="795">
                  <c:v>2019</c:v>
                </c:pt>
                <c:pt idx="796">
                  <c:v>2023</c:v>
                </c:pt>
                <c:pt idx="797">
                  <c:v>2022</c:v>
                </c:pt>
                <c:pt idx="798">
                  <c:v>#N/A</c:v>
                </c:pt>
                <c:pt idx="799">
                  <c:v>#N/A</c:v>
                </c:pt>
                <c:pt idx="800">
                  <c:v>2012</c:v>
                </c:pt>
                <c:pt idx="801">
                  <c:v>2020</c:v>
                </c:pt>
                <c:pt idx="802">
                  <c:v>2008</c:v>
                </c:pt>
                <c:pt idx="803">
                  <c:v>#N/A</c:v>
                </c:pt>
                <c:pt idx="804">
                  <c:v>#N/A</c:v>
                </c:pt>
                <c:pt idx="805">
                  <c:v>2022</c:v>
                </c:pt>
                <c:pt idx="806">
                  <c:v>2023</c:v>
                </c:pt>
                <c:pt idx="807">
                  <c:v>2019</c:v>
                </c:pt>
                <c:pt idx="808">
                  <c:v>#N/A</c:v>
                </c:pt>
                <c:pt idx="809">
                  <c:v>2024</c:v>
                </c:pt>
                <c:pt idx="810">
                  <c:v>#N/A</c:v>
                </c:pt>
                <c:pt idx="811">
                  <c:v>2017</c:v>
                </c:pt>
                <c:pt idx="812">
                  <c:v>#N/A</c:v>
                </c:pt>
                <c:pt idx="813">
                  <c:v>2023</c:v>
                </c:pt>
                <c:pt idx="814">
                  <c:v>2026</c:v>
                </c:pt>
                <c:pt idx="815">
                  <c:v>2025</c:v>
                </c:pt>
                <c:pt idx="816">
                  <c:v>#N/A</c:v>
                </c:pt>
                <c:pt idx="817">
                  <c:v>#N/A</c:v>
                </c:pt>
                <c:pt idx="818">
                  <c:v>2025</c:v>
                </c:pt>
                <c:pt idx="819">
                  <c:v>2026</c:v>
                </c:pt>
                <c:pt idx="820">
                  <c:v>#N/A</c:v>
                </c:pt>
                <c:pt idx="821">
                  <c:v>#N/A</c:v>
                </c:pt>
                <c:pt idx="822">
                  <c:v>2017</c:v>
                </c:pt>
                <c:pt idx="823">
                  <c:v>#N/A</c:v>
                </c:pt>
                <c:pt idx="824">
                  <c:v>#N/A</c:v>
                </c:pt>
                <c:pt idx="825">
                  <c:v>2019</c:v>
                </c:pt>
                <c:pt idx="826">
                  <c:v>2024</c:v>
                </c:pt>
                <c:pt idx="827">
                  <c:v>2017</c:v>
                </c:pt>
                <c:pt idx="828">
                  <c:v>#N/A</c:v>
                </c:pt>
                <c:pt idx="829">
                  <c:v>2026</c:v>
                </c:pt>
                <c:pt idx="830">
                  <c:v>#N/A</c:v>
                </c:pt>
                <c:pt idx="831">
                  <c:v>#N/A</c:v>
                </c:pt>
                <c:pt idx="832">
                  <c:v>#N/A</c:v>
                </c:pt>
                <c:pt idx="833">
                  <c:v>2013</c:v>
                </c:pt>
                <c:pt idx="834">
                  <c:v>#N/A</c:v>
                </c:pt>
                <c:pt idx="835">
                  <c:v>2025</c:v>
                </c:pt>
                <c:pt idx="836">
                  <c:v>2023</c:v>
                </c:pt>
                <c:pt idx="837">
                  <c:v>2016</c:v>
                </c:pt>
                <c:pt idx="838">
                  <c:v>#N/A</c:v>
                </c:pt>
                <c:pt idx="839">
                  <c:v>2021</c:v>
                </c:pt>
                <c:pt idx="840">
                  <c:v>2025</c:v>
                </c:pt>
                <c:pt idx="841">
                  <c:v>#N/A</c:v>
                </c:pt>
                <c:pt idx="842">
                  <c:v>2022</c:v>
                </c:pt>
                <c:pt idx="843">
                  <c:v>2025</c:v>
                </c:pt>
                <c:pt idx="844">
                  <c:v>2021</c:v>
                </c:pt>
                <c:pt idx="845">
                  <c:v>2018</c:v>
                </c:pt>
                <c:pt idx="846">
                  <c:v>#N/A</c:v>
                </c:pt>
                <c:pt idx="847">
                  <c:v>#N/A</c:v>
                </c:pt>
                <c:pt idx="848">
                  <c:v>#N/A</c:v>
                </c:pt>
                <c:pt idx="849">
                  <c:v>2023</c:v>
                </c:pt>
                <c:pt idx="850">
                  <c:v>#N/A</c:v>
                </c:pt>
                <c:pt idx="851">
                  <c:v>#N/A</c:v>
                </c:pt>
                <c:pt idx="852">
                  <c:v>#N/A</c:v>
                </c:pt>
                <c:pt idx="853">
                  <c:v>#N/A</c:v>
                </c:pt>
                <c:pt idx="854">
                  <c:v>#N/A</c:v>
                </c:pt>
                <c:pt idx="855">
                  <c:v>#N/A</c:v>
                </c:pt>
                <c:pt idx="856">
                  <c:v>2023</c:v>
                </c:pt>
                <c:pt idx="857">
                  <c:v>#N/A</c:v>
                </c:pt>
                <c:pt idx="858">
                  <c:v>2026</c:v>
                </c:pt>
                <c:pt idx="859">
                  <c:v>2024</c:v>
                </c:pt>
                <c:pt idx="860">
                  <c:v>2012</c:v>
                </c:pt>
                <c:pt idx="861">
                  <c:v>2024</c:v>
                </c:pt>
                <c:pt idx="862">
                  <c:v>#N/A</c:v>
                </c:pt>
                <c:pt idx="863">
                  <c:v>2026</c:v>
                </c:pt>
                <c:pt idx="864">
                  <c:v>2024</c:v>
                </c:pt>
                <c:pt idx="865">
                  <c:v>#N/A</c:v>
                </c:pt>
                <c:pt idx="866">
                  <c:v>2011</c:v>
                </c:pt>
                <c:pt idx="867">
                  <c:v>2014</c:v>
                </c:pt>
                <c:pt idx="868">
                  <c:v>#N/A</c:v>
                </c:pt>
                <c:pt idx="869">
                  <c:v>#N/A</c:v>
                </c:pt>
                <c:pt idx="870">
                  <c:v>#N/A</c:v>
                </c:pt>
                <c:pt idx="871">
                  <c:v>2016</c:v>
                </c:pt>
                <c:pt idx="872">
                  <c:v>2026</c:v>
                </c:pt>
                <c:pt idx="873">
                  <c:v>#N/A</c:v>
                </c:pt>
                <c:pt idx="874">
                  <c:v>#N/A</c:v>
                </c:pt>
                <c:pt idx="875">
                  <c:v>#N/A</c:v>
                </c:pt>
                <c:pt idx="876">
                  <c:v>2024</c:v>
                </c:pt>
                <c:pt idx="877">
                  <c:v>#N/A</c:v>
                </c:pt>
                <c:pt idx="878">
                  <c:v>2023</c:v>
                </c:pt>
                <c:pt idx="879">
                  <c:v>#N/A</c:v>
                </c:pt>
                <c:pt idx="880">
                  <c:v>#N/A</c:v>
                </c:pt>
                <c:pt idx="881">
                  <c:v>#N/A</c:v>
                </c:pt>
                <c:pt idx="882">
                  <c:v>2026</c:v>
                </c:pt>
                <c:pt idx="883">
                  <c:v>#N/A</c:v>
                </c:pt>
                <c:pt idx="884">
                  <c:v>#N/A</c:v>
                </c:pt>
                <c:pt idx="885">
                  <c:v>2024</c:v>
                </c:pt>
                <c:pt idx="886">
                  <c:v>#N/A</c:v>
                </c:pt>
                <c:pt idx="887">
                  <c:v>2024</c:v>
                </c:pt>
                <c:pt idx="888">
                  <c:v>#N/A</c:v>
                </c:pt>
                <c:pt idx="889">
                  <c:v>2022</c:v>
                </c:pt>
                <c:pt idx="890">
                  <c:v>2018</c:v>
                </c:pt>
                <c:pt idx="891">
                  <c:v>#N/A</c:v>
                </c:pt>
                <c:pt idx="892">
                  <c:v>#N/A</c:v>
                </c:pt>
                <c:pt idx="893">
                  <c:v>#N/A</c:v>
                </c:pt>
                <c:pt idx="894">
                  <c:v>#N/A</c:v>
                </c:pt>
                <c:pt idx="895">
                  <c:v>2023</c:v>
                </c:pt>
                <c:pt idx="896">
                  <c:v>2023</c:v>
                </c:pt>
                <c:pt idx="897">
                  <c:v>#N/A</c:v>
                </c:pt>
                <c:pt idx="898">
                  <c:v>#N/A</c:v>
                </c:pt>
                <c:pt idx="899">
                  <c:v>2022</c:v>
                </c:pt>
                <c:pt idx="900">
                  <c:v>#N/A</c:v>
                </c:pt>
                <c:pt idx="901">
                  <c:v>1991</c:v>
                </c:pt>
                <c:pt idx="902">
                  <c:v>2019</c:v>
                </c:pt>
                <c:pt idx="903">
                  <c:v>2020</c:v>
                </c:pt>
                <c:pt idx="904">
                  <c:v>2022</c:v>
                </c:pt>
                <c:pt idx="905">
                  <c:v>#N/A</c:v>
                </c:pt>
                <c:pt idx="906">
                  <c:v>#N/A</c:v>
                </c:pt>
                <c:pt idx="907">
                  <c:v>#N/A</c:v>
                </c:pt>
                <c:pt idx="908">
                  <c:v>#N/A</c:v>
                </c:pt>
                <c:pt idx="909">
                  <c:v>#N/A</c:v>
                </c:pt>
                <c:pt idx="910">
                  <c:v>#N/A</c:v>
                </c:pt>
                <c:pt idx="911">
                  <c:v>2023</c:v>
                </c:pt>
                <c:pt idx="912">
                  <c:v>#N/A</c:v>
                </c:pt>
                <c:pt idx="913">
                  <c:v>2024</c:v>
                </c:pt>
                <c:pt idx="914">
                  <c:v>#N/A</c:v>
                </c:pt>
                <c:pt idx="915">
                  <c:v>#N/A</c:v>
                </c:pt>
                <c:pt idx="916">
                  <c:v>#N/A</c:v>
                </c:pt>
                <c:pt idx="917">
                  <c:v>2017</c:v>
                </c:pt>
                <c:pt idx="918">
                  <c:v>2014</c:v>
                </c:pt>
                <c:pt idx="919">
                  <c:v>#N/A</c:v>
                </c:pt>
                <c:pt idx="920">
                  <c:v>#N/A</c:v>
                </c:pt>
                <c:pt idx="921">
                  <c:v>2003</c:v>
                </c:pt>
                <c:pt idx="922">
                  <c:v>#N/A</c:v>
                </c:pt>
                <c:pt idx="923">
                  <c:v>#N/A</c:v>
                </c:pt>
                <c:pt idx="924">
                  <c:v>2021</c:v>
                </c:pt>
                <c:pt idx="925">
                  <c:v>2017</c:v>
                </c:pt>
                <c:pt idx="926">
                  <c:v>#N/A</c:v>
                </c:pt>
                <c:pt idx="927">
                  <c:v>2025</c:v>
                </c:pt>
                <c:pt idx="928">
                  <c:v>#N/A</c:v>
                </c:pt>
                <c:pt idx="929">
                  <c:v>#N/A</c:v>
                </c:pt>
                <c:pt idx="930">
                  <c:v>2025</c:v>
                </c:pt>
                <c:pt idx="931">
                  <c:v>#N/A</c:v>
                </c:pt>
                <c:pt idx="932">
                  <c:v>#N/A</c:v>
                </c:pt>
                <c:pt idx="933">
                  <c:v>#N/A</c:v>
                </c:pt>
                <c:pt idx="934">
                  <c:v>2024</c:v>
                </c:pt>
                <c:pt idx="935">
                  <c:v>2019</c:v>
                </c:pt>
                <c:pt idx="936">
                  <c:v>2025</c:v>
                </c:pt>
                <c:pt idx="937">
                  <c:v>2017</c:v>
                </c:pt>
                <c:pt idx="938">
                  <c:v>2022</c:v>
                </c:pt>
                <c:pt idx="939">
                  <c:v>#N/A</c:v>
                </c:pt>
                <c:pt idx="940">
                  <c:v>2018</c:v>
                </c:pt>
                <c:pt idx="941">
                  <c:v>#N/A</c:v>
                </c:pt>
                <c:pt idx="942">
                  <c:v>2023</c:v>
                </c:pt>
                <c:pt idx="943">
                  <c:v>2021</c:v>
                </c:pt>
                <c:pt idx="944">
                  <c:v>#N/A</c:v>
                </c:pt>
                <c:pt idx="945">
                  <c:v>2024</c:v>
                </c:pt>
                <c:pt idx="946">
                  <c:v>2026</c:v>
                </c:pt>
                <c:pt idx="947">
                  <c:v>#N/A</c:v>
                </c:pt>
                <c:pt idx="948">
                  <c:v>#N/A</c:v>
                </c:pt>
                <c:pt idx="949">
                  <c:v>#N/A</c:v>
                </c:pt>
                <c:pt idx="950">
                  <c:v>2019</c:v>
                </c:pt>
                <c:pt idx="951">
                  <c:v>2022</c:v>
                </c:pt>
                <c:pt idx="952">
                  <c:v>#N/A</c:v>
                </c:pt>
                <c:pt idx="953">
                  <c:v>2023</c:v>
                </c:pt>
                <c:pt idx="954">
                  <c:v>2024</c:v>
                </c:pt>
                <c:pt idx="955">
                  <c:v>2024</c:v>
                </c:pt>
                <c:pt idx="956">
                  <c:v>#N/A</c:v>
                </c:pt>
                <c:pt idx="957">
                  <c:v>#N/A</c:v>
                </c:pt>
                <c:pt idx="958">
                  <c:v>#N/A</c:v>
                </c:pt>
                <c:pt idx="959">
                  <c:v>2026</c:v>
                </c:pt>
                <c:pt idx="960">
                  <c:v>2026</c:v>
                </c:pt>
                <c:pt idx="961">
                  <c:v>#N/A</c:v>
                </c:pt>
                <c:pt idx="962">
                  <c:v>2025</c:v>
                </c:pt>
                <c:pt idx="963">
                  <c:v>#N/A</c:v>
                </c:pt>
                <c:pt idx="964">
                  <c:v>#N/A</c:v>
                </c:pt>
                <c:pt idx="965">
                  <c:v>#N/A</c:v>
                </c:pt>
                <c:pt idx="966">
                  <c:v>2017</c:v>
                </c:pt>
                <c:pt idx="967">
                  <c:v>#N/A</c:v>
                </c:pt>
                <c:pt idx="968">
                  <c:v>2020</c:v>
                </c:pt>
                <c:pt idx="969">
                  <c:v>2025</c:v>
                </c:pt>
                <c:pt idx="970">
                  <c:v>2025</c:v>
                </c:pt>
                <c:pt idx="971">
                  <c:v>2024</c:v>
                </c:pt>
                <c:pt idx="972">
                  <c:v>#N/A</c:v>
                </c:pt>
                <c:pt idx="973">
                  <c:v>#N/A</c:v>
                </c:pt>
                <c:pt idx="974">
                  <c:v>2024</c:v>
                </c:pt>
                <c:pt idx="975">
                  <c:v>#N/A</c:v>
                </c:pt>
                <c:pt idx="976">
                  <c:v>#N/A</c:v>
                </c:pt>
                <c:pt idx="977">
                  <c:v>2023</c:v>
                </c:pt>
                <c:pt idx="978">
                  <c:v>#N/A</c:v>
                </c:pt>
                <c:pt idx="979">
                  <c:v>2018</c:v>
                </c:pt>
                <c:pt idx="980">
                  <c:v>2024</c:v>
                </c:pt>
                <c:pt idx="981">
                  <c:v>#N/A</c:v>
                </c:pt>
                <c:pt idx="982">
                  <c:v>#N/A</c:v>
                </c:pt>
                <c:pt idx="983">
                  <c:v>#N/A</c:v>
                </c:pt>
                <c:pt idx="984">
                  <c:v>#N/A</c:v>
                </c:pt>
                <c:pt idx="985">
                  <c:v>#N/A</c:v>
                </c:pt>
                <c:pt idx="986">
                  <c:v>#N/A</c:v>
                </c:pt>
                <c:pt idx="987">
                  <c:v>2025</c:v>
                </c:pt>
                <c:pt idx="988">
                  <c:v>2023</c:v>
                </c:pt>
                <c:pt idx="989">
                  <c:v>#N/A</c:v>
                </c:pt>
                <c:pt idx="990">
                  <c:v>#N/A</c:v>
                </c:pt>
                <c:pt idx="991">
                  <c:v>#N/A</c:v>
                </c:pt>
                <c:pt idx="992">
                  <c:v>#N/A</c:v>
                </c:pt>
                <c:pt idx="993">
                  <c:v>#N/A</c:v>
                </c:pt>
                <c:pt idx="994">
                  <c:v>2014</c:v>
                </c:pt>
                <c:pt idx="995">
                  <c:v>2020</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Calc'!$H$1:$H$2000</c:f>
              <c:numCache>
                <c:formatCode>General</c:formatCode>
                <c:ptCount val="15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1.4370000000000001</c:v>
                </c:pt>
                <c:pt idx="19">
                  <c:v>#N/A</c:v>
                </c:pt>
                <c:pt idx="20">
                  <c:v>#N/A</c:v>
                </c:pt>
                <c:pt idx="21">
                  <c:v>#N/A</c:v>
                </c:pt>
                <c:pt idx="22">
                  <c:v>1.5289999999999999</c:v>
                </c:pt>
                <c:pt idx="23">
                  <c:v>#N/A</c:v>
                </c:pt>
                <c:pt idx="24">
                  <c:v>1.575</c:v>
                </c:pt>
                <c:pt idx="25">
                  <c:v>#N/A</c:v>
                </c:pt>
                <c:pt idx="26">
                  <c:v>#N/A</c:v>
                </c:pt>
                <c:pt idx="27">
                  <c:v>#N/A</c:v>
                </c:pt>
                <c:pt idx="28">
                  <c:v>#N/A</c:v>
                </c:pt>
                <c:pt idx="29">
                  <c:v>#N/A</c:v>
                </c:pt>
                <c:pt idx="30">
                  <c:v>#N/A</c:v>
                </c:pt>
                <c:pt idx="31">
                  <c:v>#N/A</c:v>
                </c:pt>
                <c:pt idx="32">
                  <c:v>#N/A</c:v>
                </c:pt>
                <c:pt idx="33">
                  <c:v>1</c:v>
                </c:pt>
                <c:pt idx="34">
                  <c:v>#N/A</c:v>
                </c:pt>
                <c:pt idx="35">
                  <c:v>#N/A</c:v>
                </c:pt>
                <c:pt idx="36">
                  <c:v>1.069</c:v>
                </c:pt>
                <c:pt idx="37">
                  <c:v>1.0920000000000001</c:v>
                </c:pt>
                <c:pt idx="38">
                  <c:v>1.115</c:v>
                </c:pt>
                <c:pt idx="39">
                  <c:v>#N/A</c:v>
                </c:pt>
                <c:pt idx="40">
                  <c:v>#N/A</c:v>
                </c:pt>
                <c:pt idx="41">
                  <c:v>1.1839999999999999</c:v>
                </c:pt>
                <c:pt idx="42">
                  <c:v>1.2070000000000001</c:v>
                </c:pt>
                <c:pt idx="43">
                  <c:v>1.23</c:v>
                </c:pt>
                <c:pt idx="44">
                  <c:v>#N/A</c:v>
                </c:pt>
                <c:pt idx="45">
                  <c:v>1.276</c:v>
                </c:pt>
                <c:pt idx="46">
                  <c:v>#N/A</c:v>
                </c:pt>
                <c:pt idx="47">
                  <c:v>#N/A</c:v>
                </c:pt>
                <c:pt idx="48">
                  <c:v>1.345</c:v>
                </c:pt>
                <c:pt idx="49">
                  <c:v>1.3679999999999999</c:v>
                </c:pt>
                <c:pt idx="50">
                  <c:v>#N/A</c:v>
                </c:pt>
                <c:pt idx="51">
                  <c:v>#N/A</c:v>
                </c:pt>
                <c:pt idx="52">
                  <c:v>#N/A</c:v>
                </c:pt>
                <c:pt idx="53">
                  <c:v>#N/A</c:v>
                </c:pt>
                <c:pt idx="54">
                  <c:v>#N/A</c:v>
                </c:pt>
                <c:pt idx="55">
                  <c:v>#N/A</c:v>
                </c:pt>
                <c:pt idx="56">
                  <c:v>#N/A</c:v>
                </c:pt>
                <c:pt idx="57">
                  <c:v>#N/A</c:v>
                </c:pt>
                <c:pt idx="58">
                  <c:v>1.575</c:v>
                </c:pt>
                <c:pt idx="59">
                  <c:v>#N/A</c:v>
                </c:pt>
                <c:pt idx="60">
                  <c:v>#N/A</c:v>
                </c:pt>
                <c:pt idx="61">
                  <c:v>#N/A</c:v>
                </c:pt>
                <c:pt idx="62">
                  <c:v>1.667</c:v>
                </c:pt>
                <c:pt idx="63">
                  <c:v>1.69</c:v>
                </c:pt>
                <c:pt idx="64">
                  <c:v>1.7130000000000001</c:v>
                </c:pt>
                <c:pt idx="65">
                  <c:v>#N/A</c:v>
                </c:pt>
                <c:pt idx="66">
                  <c:v>#N/A</c:v>
                </c:pt>
                <c:pt idx="67">
                  <c:v>1</c:v>
                </c:pt>
                <c:pt idx="68">
                  <c:v>#N/A</c:v>
                </c:pt>
                <c:pt idx="69">
                  <c:v>#N/A</c:v>
                </c:pt>
                <c:pt idx="70">
                  <c:v>1.069</c:v>
                </c:pt>
                <c:pt idx="71">
                  <c:v>1.0920000000000001</c:v>
                </c:pt>
                <c:pt idx="72">
                  <c:v>#N/A</c:v>
                </c:pt>
                <c:pt idx="73">
                  <c:v>#N/A</c:v>
                </c:pt>
                <c:pt idx="74">
                  <c:v>#N/A</c:v>
                </c:pt>
                <c:pt idx="75">
                  <c:v>1.1839999999999999</c:v>
                </c:pt>
                <c:pt idx="76">
                  <c:v>1.2070000000000001</c:v>
                </c:pt>
                <c:pt idx="77">
                  <c:v>#N/A</c:v>
                </c:pt>
                <c:pt idx="78">
                  <c:v>#N/A</c:v>
                </c:pt>
                <c:pt idx="79">
                  <c:v>1.276</c:v>
                </c:pt>
                <c:pt idx="80">
                  <c:v>#N/A</c:v>
                </c:pt>
                <c:pt idx="81">
                  <c:v>1.3220000000000001</c:v>
                </c:pt>
                <c:pt idx="82">
                  <c:v>1.345</c:v>
                </c:pt>
                <c:pt idx="83">
                  <c:v>1.3679999999999999</c:v>
                </c:pt>
                <c:pt idx="84">
                  <c:v>#N/A</c:v>
                </c:pt>
                <c:pt idx="85">
                  <c:v>#N/A</c:v>
                </c:pt>
                <c:pt idx="86">
                  <c:v>1.4370000000000001</c:v>
                </c:pt>
                <c:pt idx="87">
                  <c:v>1.46</c:v>
                </c:pt>
                <c:pt idx="88">
                  <c:v>1.4830000000000001</c:v>
                </c:pt>
                <c:pt idx="89">
                  <c:v>#N/A</c:v>
                </c:pt>
                <c:pt idx="90">
                  <c:v>1.5289999999999999</c:v>
                </c:pt>
                <c:pt idx="91">
                  <c:v>#N/A</c:v>
                </c:pt>
                <c:pt idx="92">
                  <c:v>#N/A</c:v>
                </c:pt>
                <c:pt idx="93">
                  <c:v>1.5979999999999999</c:v>
                </c:pt>
                <c:pt idx="94">
                  <c:v>#N/A</c:v>
                </c:pt>
                <c:pt idx="95">
                  <c:v>1.6440000000000001</c:v>
                </c:pt>
                <c:pt idx="96">
                  <c:v>1.667</c:v>
                </c:pt>
                <c:pt idx="97">
                  <c:v>1.69</c:v>
                </c:pt>
                <c:pt idx="98">
                  <c:v>1.7130000000000001</c:v>
                </c:pt>
                <c:pt idx="99">
                  <c:v>#N/A</c:v>
                </c:pt>
                <c:pt idx="100">
                  <c:v>#N/A</c:v>
                </c:pt>
                <c:pt idx="101">
                  <c:v>#N/A</c:v>
                </c:pt>
                <c:pt idx="102">
                  <c:v>1.0229999999999999</c:v>
                </c:pt>
                <c:pt idx="103">
                  <c:v>#N/A</c:v>
                </c:pt>
                <c:pt idx="104">
                  <c:v>#N/A</c:v>
                </c:pt>
                <c:pt idx="105">
                  <c:v>1.0920000000000001</c:v>
                </c:pt>
                <c:pt idx="106">
                  <c:v>#N/A</c:v>
                </c:pt>
                <c:pt idx="107">
                  <c:v>#N/A</c:v>
                </c:pt>
                <c:pt idx="108">
                  <c:v>#N/A</c:v>
                </c:pt>
                <c:pt idx="109">
                  <c:v>1.1839999999999999</c:v>
                </c:pt>
                <c:pt idx="110">
                  <c:v>1.2070000000000001</c:v>
                </c:pt>
                <c:pt idx="111">
                  <c:v>#N/A</c:v>
                </c:pt>
                <c:pt idx="112">
                  <c:v>#N/A</c:v>
                </c:pt>
                <c:pt idx="113">
                  <c:v>#N/A</c:v>
                </c:pt>
                <c:pt idx="114">
                  <c:v>#N/A</c:v>
                </c:pt>
                <c:pt idx="115">
                  <c:v>#N/A</c:v>
                </c:pt>
                <c:pt idx="116">
                  <c:v>#N/A</c:v>
                </c:pt>
                <c:pt idx="117">
                  <c:v>#N/A</c:v>
                </c:pt>
                <c:pt idx="118">
                  <c:v>#N/A</c:v>
                </c:pt>
                <c:pt idx="119">
                  <c:v>#N/A</c:v>
                </c:pt>
                <c:pt idx="120">
                  <c:v>1.4370000000000001</c:v>
                </c:pt>
                <c:pt idx="121">
                  <c:v>#N/A</c:v>
                </c:pt>
                <c:pt idx="122">
                  <c:v>#N/A</c:v>
                </c:pt>
                <c:pt idx="123">
                  <c:v>1.506</c:v>
                </c:pt>
                <c:pt idx="124">
                  <c:v>#N/A</c:v>
                </c:pt>
                <c:pt idx="125">
                  <c:v>1.552</c:v>
                </c:pt>
                <c:pt idx="126">
                  <c:v>#N/A</c:v>
                </c:pt>
                <c:pt idx="127">
                  <c:v>1.5979999999999999</c:v>
                </c:pt>
                <c:pt idx="128">
                  <c:v>1.621</c:v>
                </c:pt>
                <c:pt idx="129">
                  <c:v>#N/A</c:v>
                </c:pt>
                <c:pt idx="130">
                  <c:v>#N/A</c:v>
                </c:pt>
                <c:pt idx="131">
                  <c:v>1.69</c:v>
                </c:pt>
                <c:pt idx="132">
                  <c:v>1.7130000000000001</c:v>
                </c:pt>
                <c:pt idx="133">
                  <c:v>#N/A</c:v>
                </c:pt>
                <c:pt idx="134">
                  <c:v>#N/A</c:v>
                </c:pt>
                <c:pt idx="135">
                  <c:v>#N/A</c:v>
                </c:pt>
                <c:pt idx="136">
                  <c:v>1.0229999999999999</c:v>
                </c:pt>
                <c:pt idx="137">
                  <c:v>1.046</c:v>
                </c:pt>
                <c:pt idx="138">
                  <c:v>#N/A</c:v>
                </c:pt>
                <c:pt idx="139">
                  <c:v>#N/A</c:v>
                </c:pt>
                <c:pt idx="140">
                  <c:v>1.115</c:v>
                </c:pt>
                <c:pt idx="141">
                  <c:v>1.1379999999999999</c:v>
                </c:pt>
                <c:pt idx="142">
                  <c:v>#N/A</c:v>
                </c:pt>
                <c:pt idx="143">
                  <c:v>#N/A</c:v>
                </c:pt>
                <c:pt idx="144">
                  <c:v>#N/A</c:v>
                </c:pt>
                <c:pt idx="145">
                  <c:v>#N/A</c:v>
                </c:pt>
                <c:pt idx="146">
                  <c:v>#N/A</c:v>
                </c:pt>
                <c:pt idx="147">
                  <c:v>#N/A</c:v>
                </c:pt>
                <c:pt idx="148">
                  <c:v>#N/A</c:v>
                </c:pt>
                <c:pt idx="149">
                  <c:v>1.3220000000000001</c:v>
                </c:pt>
                <c:pt idx="150">
                  <c:v>#N/A</c:v>
                </c:pt>
                <c:pt idx="151">
                  <c:v>#N/A</c:v>
                </c:pt>
                <c:pt idx="152">
                  <c:v>1.391</c:v>
                </c:pt>
                <c:pt idx="153">
                  <c:v>1.4139999999999999</c:v>
                </c:pt>
                <c:pt idx="154">
                  <c:v>#N/A</c:v>
                </c:pt>
                <c:pt idx="155">
                  <c:v>#N/A</c:v>
                </c:pt>
                <c:pt idx="156">
                  <c:v>1.4830000000000001</c:v>
                </c:pt>
                <c:pt idx="157">
                  <c:v>1.506</c:v>
                </c:pt>
                <c:pt idx="158">
                  <c:v>1.5289999999999999</c:v>
                </c:pt>
                <c:pt idx="159">
                  <c:v>#N/A</c:v>
                </c:pt>
                <c:pt idx="160">
                  <c:v>#N/A</c:v>
                </c:pt>
                <c:pt idx="161">
                  <c:v>1.5979999999999999</c:v>
                </c:pt>
                <c:pt idx="162">
                  <c:v>1.621</c:v>
                </c:pt>
                <c:pt idx="163">
                  <c:v>#N/A</c:v>
                </c:pt>
                <c:pt idx="164">
                  <c:v>#N/A</c:v>
                </c:pt>
                <c:pt idx="165">
                  <c:v>#N/A</c:v>
                </c:pt>
                <c:pt idx="166">
                  <c:v>#N/A</c:v>
                </c:pt>
                <c:pt idx="167">
                  <c:v>#N/A</c:v>
                </c:pt>
                <c:pt idx="168">
                  <c:v>#N/A</c:v>
                </c:pt>
                <c:pt idx="169">
                  <c:v>#N/A</c:v>
                </c:pt>
                <c:pt idx="170">
                  <c:v>1.0229999999999999</c:v>
                </c:pt>
                <c:pt idx="171">
                  <c:v>#N/A</c:v>
                </c:pt>
                <c:pt idx="172">
                  <c:v>#N/A</c:v>
                </c:pt>
                <c:pt idx="173">
                  <c:v>#N/A</c:v>
                </c:pt>
                <c:pt idx="174">
                  <c:v>1.115</c:v>
                </c:pt>
                <c:pt idx="175">
                  <c:v>#N/A</c:v>
                </c:pt>
                <c:pt idx="176">
                  <c:v>1.161</c:v>
                </c:pt>
                <c:pt idx="177">
                  <c:v>#N/A</c:v>
                </c:pt>
                <c:pt idx="178">
                  <c:v>#N/A</c:v>
                </c:pt>
                <c:pt idx="179">
                  <c:v>#N/A</c:v>
                </c:pt>
                <c:pt idx="180">
                  <c:v>#N/A</c:v>
                </c:pt>
                <c:pt idx="181">
                  <c:v>1.276</c:v>
                </c:pt>
                <c:pt idx="182">
                  <c:v>1.2989999999999999</c:v>
                </c:pt>
                <c:pt idx="183">
                  <c:v>#N/A</c:v>
                </c:pt>
                <c:pt idx="184">
                  <c:v>1.345</c:v>
                </c:pt>
                <c:pt idx="185">
                  <c:v>1.3679999999999999</c:v>
                </c:pt>
                <c:pt idx="186">
                  <c:v>#N/A</c:v>
                </c:pt>
                <c:pt idx="187">
                  <c:v>1.4139999999999999</c:v>
                </c:pt>
                <c:pt idx="188">
                  <c:v>1.4370000000000001</c:v>
                </c:pt>
                <c:pt idx="189">
                  <c:v>1.46</c:v>
                </c:pt>
                <c:pt idx="190">
                  <c:v>#N/A</c:v>
                </c:pt>
                <c:pt idx="191">
                  <c:v>#N/A</c:v>
                </c:pt>
                <c:pt idx="192">
                  <c:v>1.5289999999999999</c:v>
                </c:pt>
                <c:pt idx="193">
                  <c:v>1.552</c:v>
                </c:pt>
                <c:pt idx="194">
                  <c:v>1.575</c:v>
                </c:pt>
                <c:pt idx="195">
                  <c:v>#N/A</c:v>
                </c:pt>
                <c:pt idx="196">
                  <c:v>#N/A</c:v>
                </c:pt>
                <c:pt idx="197">
                  <c:v>1.6440000000000001</c:v>
                </c:pt>
                <c:pt idx="198">
                  <c:v>1.667</c:v>
                </c:pt>
                <c:pt idx="199">
                  <c:v>1.69</c:v>
                </c:pt>
                <c:pt idx="200">
                  <c:v>1.7130000000000001</c:v>
                </c:pt>
                <c:pt idx="201">
                  <c:v>#N/A</c:v>
                </c:pt>
                <c:pt idx="202">
                  <c:v>1.7589999999999999</c:v>
                </c:pt>
                <c:pt idx="203">
                  <c:v>#N/A</c:v>
                </c:pt>
                <c:pt idx="204">
                  <c:v>#N/A</c:v>
                </c:pt>
                <c:pt idx="205">
                  <c:v>#N/A</c:v>
                </c:pt>
                <c:pt idx="206">
                  <c:v>1.069</c:v>
                </c:pt>
                <c:pt idx="207">
                  <c:v>1.0920000000000001</c:v>
                </c:pt>
                <c:pt idx="208">
                  <c:v>1.115</c:v>
                </c:pt>
                <c:pt idx="209">
                  <c:v>#N/A</c:v>
                </c:pt>
                <c:pt idx="210">
                  <c:v>#N/A</c:v>
                </c:pt>
                <c:pt idx="211">
                  <c:v>1.1839999999999999</c:v>
                </c:pt>
                <c:pt idx="212">
                  <c:v>#N/A</c:v>
                </c:pt>
                <c:pt idx="213">
                  <c:v>#N/A</c:v>
                </c:pt>
                <c:pt idx="214">
                  <c:v>#N/A</c:v>
                </c:pt>
                <c:pt idx="215">
                  <c:v>#N/A</c:v>
                </c:pt>
                <c:pt idx="216">
                  <c:v>1.2989999999999999</c:v>
                </c:pt>
                <c:pt idx="217">
                  <c:v>1.3220000000000001</c:v>
                </c:pt>
                <c:pt idx="218">
                  <c:v>#N/A</c:v>
                </c:pt>
                <c:pt idx="219">
                  <c:v>1.3679999999999999</c:v>
                </c:pt>
                <c:pt idx="220">
                  <c:v>#N/A</c:v>
                </c:pt>
                <c:pt idx="221">
                  <c:v>1.4139999999999999</c:v>
                </c:pt>
                <c:pt idx="222">
                  <c:v>1.4370000000000001</c:v>
                </c:pt>
                <c:pt idx="223">
                  <c:v>1.46</c:v>
                </c:pt>
                <c:pt idx="224">
                  <c:v>1.4830000000000001</c:v>
                </c:pt>
                <c:pt idx="225">
                  <c:v>1.506</c:v>
                </c:pt>
                <c:pt idx="226">
                  <c:v>#N/A</c:v>
                </c:pt>
                <c:pt idx="227">
                  <c:v>#N/A</c:v>
                </c:pt>
                <c:pt idx="228">
                  <c:v>#N/A</c:v>
                </c:pt>
                <c:pt idx="229">
                  <c:v>#N/A</c:v>
                </c:pt>
                <c:pt idx="230">
                  <c:v>#N/A</c:v>
                </c:pt>
                <c:pt idx="231">
                  <c:v>#N/A</c:v>
                </c:pt>
                <c:pt idx="232">
                  <c:v>#N/A</c:v>
                </c:pt>
                <c:pt idx="233">
                  <c:v>#N/A</c:v>
                </c:pt>
                <c:pt idx="234">
                  <c:v>#N/A</c:v>
                </c:pt>
                <c:pt idx="235">
                  <c:v>#N/A</c:v>
                </c:pt>
                <c:pt idx="236">
                  <c:v>#N/A</c:v>
                </c:pt>
                <c:pt idx="237">
                  <c:v>1</c:v>
                </c:pt>
                <c:pt idx="238">
                  <c:v>#N/A</c:v>
                </c:pt>
                <c:pt idx="239">
                  <c:v>1.046</c:v>
                </c:pt>
                <c:pt idx="240">
                  <c:v>1.069</c:v>
                </c:pt>
                <c:pt idx="241">
                  <c:v>#N/A</c:v>
                </c:pt>
                <c:pt idx="242">
                  <c:v>#N/A</c:v>
                </c:pt>
                <c:pt idx="243">
                  <c:v>#N/A</c:v>
                </c:pt>
                <c:pt idx="244">
                  <c:v>#N/A</c:v>
                </c:pt>
                <c:pt idx="245">
                  <c:v>#N/A</c:v>
                </c:pt>
                <c:pt idx="246">
                  <c:v>1.2070000000000001</c:v>
                </c:pt>
                <c:pt idx="247">
                  <c:v>1.23</c:v>
                </c:pt>
                <c:pt idx="248">
                  <c:v>1.2530000000000001</c:v>
                </c:pt>
                <c:pt idx="249">
                  <c:v>#N/A</c:v>
                </c:pt>
                <c:pt idx="250">
                  <c:v>#N/A</c:v>
                </c:pt>
                <c:pt idx="251">
                  <c:v>1.3220000000000001</c:v>
                </c:pt>
                <c:pt idx="252">
                  <c:v>1.345</c:v>
                </c:pt>
                <c:pt idx="253">
                  <c:v>#N/A</c:v>
                </c:pt>
                <c:pt idx="254">
                  <c:v>#N/A</c:v>
                </c:pt>
                <c:pt idx="255">
                  <c:v>#N/A</c:v>
                </c:pt>
                <c:pt idx="256">
                  <c:v>#N/A</c:v>
                </c:pt>
                <c:pt idx="257">
                  <c:v>#N/A</c:v>
                </c:pt>
                <c:pt idx="258">
                  <c:v>#N/A</c:v>
                </c:pt>
                <c:pt idx="259">
                  <c:v>1.506</c:v>
                </c:pt>
                <c:pt idx="260">
                  <c:v>#N/A</c:v>
                </c:pt>
                <c:pt idx="261">
                  <c:v>1.552</c:v>
                </c:pt>
                <c:pt idx="262">
                  <c:v>#N/A</c:v>
                </c:pt>
                <c:pt idx="263">
                  <c:v>#N/A</c:v>
                </c:pt>
                <c:pt idx="264">
                  <c:v>#N/A</c:v>
                </c:pt>
                <c:pt idx="265">
                  <c:v>#N/A</c:v>
                </c:pt>
                <c:pt idx="266">
                  <c:v>#N/A</c:v>
                </c:pt>
                <c:pt idx="267">
                  <c:v>#N/A</c:v>
                </c:pt>
                <c:pt idx="268">
                  <c:v>1.7130000000000001</c:v>
                </c:pt>
                <c:pt idx="269">
                  <c:v>#N/A</c:v>
                </c:pt>
                <c:pt idx="270">
                  <c:v>#N/A</c:v>
                </c:pt>
                <c:pt idx="271">
                  <c:v>1</c:v>
                </c:pt>
                <c:pt idx="272">
                  <c:v>#N/A</c:v>
                </c:pt>
                <c:pt idx="273">
                  <c:v>#N/A</c:v>
                </c:pt>
                <c:pt idx="274">
                  <c:v>#N/A</c:v>
                </c:pt>
                <c:pt idx="275">
                  <c:v>1.0920000000000001</c:v>
                </c:pt>
                <c:pt idx="276">
                  <c:v>#N/A</c:v>
                </c:pt>
                <c:pt idx="277">
                  <c:v>1.1379999999999999</c:v>
                </c:pt>
                <c:pt idx="278">
                  <c:v>1.161</c:v>
                </c:pt>
                <c:pt idx="279">
                  <c:v>#N/A</c:v>
                </c:pt>
                <c:pt idx="280">
                  <c:v>#N/A</c:v>
                </c:pt>
                <c:pt idx="281">
                  <c:v>1.23</c:v>
                </c:pt>
                <c:pt idx="282">
                  <c:v>1.2530000000000001</c:v>
                </c:pt>
                <c:pt idx="283">
                  <c:v>1.276</c:v>
                </c:pt>
                <c:pt idx="284">
                  <c:v>1.2989999999999999</c:v>
                </c:pt>
                <c:pt idx="285">
                  <c:v>#N/A</c:v>
                </c:pt>
                <c:pt idx="286">
                  <c:v>#N/A</c:v>
                </c:pt>
                <c:pt idx="287">
                  <c:v>1.3679999999999999</c:v>
                </c:pt>
                <c:pt idx="288">
                  <c:v>#N/A</c:v>
                </c:pt>
                <c:pt idx="289">
                  <c:v>#N/A</c:v>
                </c:pt>
                <c:pt idx="290">
                  <c:v>1.4370000000000001</c:v>
                </c:pt>
                <c:pt idx="291">
                  <c:v>1.46</c:v>
                </c:pt>
                <c:pt idx="292">
                  <c:v>1.4830000000000001</c:v>
                </c:pt>
                <c:pt idx="293">
                  <c:v>#N/A</c:v>
                </c:pt>
                <c:pt idx="294">
                  <c:v>#N/A</c:v>
                </c:pt>
                <c:pt idx="295">
                  <c:v>#N/A</c:v>
                </c:pt>
                <c:pt idx="296">
                  <c:v>#N/A</c:v>
                </c:pt>
                <c:pt idx="297">
                  <c:v>1.5979999999999999</c:v>
                </c:pt>
                <c:pt idx="298">
                  <c:v>1.621</c:v>
                </c:pt>
                <c:pt idx="299">
                  <c:v>1.6440000000000001</c:v>
                </c:pt>
                <c:pt idx="300">
                  <c:v>1.667</c:v>
                </c:pt>
                <c:pt idx="301">
                  <c:v>#N/A</c:v>
                </c:pt>
                <c:pt idx="302">
                  <c:v>#N/A</c:v>
                </c:pt>
                <c:pt idx="303">
                  <c:v>#N/A</c:v>
                </c:pt>
                <c:pt idx="304">
                  <c:v>#N/A</c:v>
                </c:pt>
                <c:pt idx="305">
                  <c:v>#N/A</c:v>
                </c:pt>
                <c:pt idx="306">
                  <c:v>#N/A</c:v>
                </c:pt>
                <c:pt idx="307">
                  <c:v>#N/A</c:v>
                </c:pt>
                <c:pt idx="308">
                  <c:v>#N/A</c:v>
                </c:pt>
                <c:pt idx="309">
                  <c:v>#N/A</c:v>
                </c:pt>
                <c:pt idx="310">
                  <c:v>1.115</c:v>
                </c:pt>
                <c:pt idx="311">
                  <c:v>1.1379999999999999</c:v>
                </c:pt>
                <c:pt idx="312">
                  <c:v>#N/A</c:v>
                </c:pt>
                <c:pt idx="313">
                  <c:v>1.1839999999999999</c:v>
                </c:pt>
                <c:pt idx="314">
                  <c:v>#N/A</c:v>
                </c:pt>
                <c:pt idx="315">
                  <c:v>1.23</c:v>
                </c:pt>
                <c:pt idx="316">
                  <c:v>#N/A</c:v>
                </c:pt>
                <c:pt idx="317">
                  <c:v>#N/A</c:v>
                </c:pt>
                <c:pt idx="318">
                  <c:v>#N/A</c:v>
                </c:pt>
                <c:pt idx="319">
                  <c:v>1.3220000000000001</c:v>
                </c:pt>
                <c:pt idx="320">
                  <c:v>1.345</c:v>
                </c:pt>
                <c:pt idx="321">
                  <c:v>#N/A</c:v>
                </c:pt>
                <c:pt idx="322">
                  <c:v>1.391</c:v>
                </c:pt>
                <c:pt idx="323">
                  <c:v>1.4139999999999999</c:v>
                </c:pt>
                <c:pt idx="324">
                  <c:v>#N/A</c:v>
                </c:pt>
                <c:pt idx="325">
                  <c:v>#N/A</c:v>
                </c:pt>
                <c:pt idx="326">
                  <c:v>#N/A</c:v>
                </c:pt>
                <c:pt idx="327">
                  <c:v>1.506</c:v>
                </c:pt>
                <c:pt idx="328">
                  <c:v>1.5289999999999999</c:v>
                </c:pt>
                <c:pt idx="329">
                  <c:v>1.552</c:v>
                </c:pt>
                <c:pt idx="330">
                  <c:v>#N/A</c:v>
                </c:pt>
                <c:pt idx="331">
                  <c:v>#N/A</c:v>
                </c:pt>
                <c:pt idx="332">
                  <c:v>#N/A</c:v>
                </c:pt>
                <c:pt idx="333">
                  <c:v>1.6440000000000001</c:v>
                </c:pt>
                <c:pt idx="334">
                  <c:v>#N/A</c:v>
                </c:pt>
                <c:pt idx="335">
                  <c:v>1.69</c:v>
                </c:pt>
                <c:pt idx="336">
                  <c:v>1.7130000000000001</c:v>
                </c:pt>
                <c:pt idx="337">
                  <c:v>#N/A</c:v>
                </c:pt>
                <c:pt idx="338">
                  <c:v>#N/A</c:v>
                </c:pt>
                <c:pt idx="339">
                  <c:v>#N/A</c:v>
                </c:pt>
                <c:pt idx="340">
                  <c:v>1.0229999999999999</c:v>
                </c:pt>
                <c:pt idx="341">
                  <c:v>1.046</c:v>
                </c:pt>
                <c:pt idx="342">
                  <c:v>1.069</c:v>
                </c:pt>
                <c:pt idx="343">
                  <c:v>1.0920000000000001</c:v>
                </c:pt>
                <c:pt idx="344">
                  <c:v>1.115</c:v>
                </c:pt>
                <c:pt idx="345">
                  <c:v>#N/A</c:v>
                </c:pt>
                <c:pt idx="346">
                  <c:v>#N/A</c:v>
                </c:pt>
                <c:pt idx="347">
                  <c:v>1.1839999999999999</c:v>
                </c:pt>
                <c:pt idx="348">
                  <c:v>#N/A</c:v>
                </c:pt>
                <c:pt idx="349">
                  <c:v>#N/A</c:v>
                </c:pt>
                <c:pt idx="350">
                  <c:v>1.2530000000000001</c:v>
                </c:pt>
                <c:pt idx="351">
                  <c:v>1.276</c:v>
                </c:pt>
                <c:pt idx="352">
                  <c:v>1.2989999999999999</c:v>
                </c:pt>
                <c:pt idx="353">
                  <c:v>#N/A</c:v>
                </c:pt>
                <c:pt idx="354">
                  <c:v>1.345</c:v>
                </c:pt>
                <c:pt idx="355">
                  <c:v>1.3679999999999999</c:v>
                </c:pt>
                <c:pt idx="356">
                  <c:v>1.391</c:v>
                </c:pt>
                <c:pt idx="357">
                  <c:v>1.4139999999999999</c:v>
                </c:pt>
                <c:pt idx="358">
                  <c:v>1.4370000000000001</c:v>
                </c:pt>
                <c:pt idx="359">
                  <c:v>#N/A</c:v>
                </c:pt>
                <c:pt idx="360">
                  <c:v>#N/A</c:v>
                </c:pt>
                <c:pt idx="361">
                  <c:v>1.506</c:v>
                </c:pt>
                <c:pt idx="362">
                  <c:v>1.5289999999999999</c:v>
                </c:pt>
                <c:pt idx="363">
                  <c:v>#N/A</c:v>
                </c:pt>
                <c:pt idx="364">
                  <c:v>1.575</c:v>
                </c:pt>
                <c:pt idx="365">
                  <c:v>1.5979999999999999</c:v>
                </c:pt>
                <c:pt idx="366">
                  <c:v>#N/A</c:v>
                </c:pt>
                <c:pt idx="367">
                  <c:v>#N/A</c:v>
                </c:pt>
                <c:pt idx="368">
                  <c:v>1.667</c:v>
                </c:pt>
                <c:pt idx="369">
                  <c:v>1.69</c:v>
                </c:pt>
                <c:pt idx="370">
                  <c:v>1.7130000000000001</c:v>
                </c:pt>
                <c:pt idx="371">
                  <c:v>1.736</c:v>
                </c:pt>
                <c:pt idx="372">
                  <c:v>#N/A</c:v>
                </c:pt>
                <c:pt idx="373">
                  <c:v>#N/A</c:v>
                </c:pt>
                <c:pt idx="374">
                  <c:v>#N/A</c:v>
                </c:pt>
                <c:pt idx="375">
                  <c:v>1.046</c:v>
                </c:pt>
                <c:pt idx="376">
                  <c:v>1.069</c:v>
                </c:pt>
                <c:pt idx="377">
                  <c:v>1.0920000000000001</c:v>
                </c:pt>
                <c:pt idx="378">
                  <c:v>#N/A</c:v>
                </c:pt>
                <c:pt idx="379">
                  <c:v>#N/A</c:v>
                </c:pt>
                <c:pt idx="380">
                  <c:v>1.161</c:v>
                </c:pt>
                <c:pt idx="381">
                  <c:v>#N/A</c:v>
                </c:pt>
                <c:pt idx="382">
                  <c:v>1.2070000000000001</c:v>
                </c:pt>
                <c:pt idx="383">
                  <c:v>#N/A</c:v>
                </c:pt>
                <c:pt idx="384">
                  <c:v>1.2530000000000001</c:v>
                </c:pt>
                <c:pt idx="385">
                  <c:v>1.276</c:v>
                </c:pt>
                <c:pt idx="386">
                  <c:v>1.2989999999999999</c:v>
                </c:pt>
                <c:pt idx="387">
                  <c:v>#N/A</c:v>
                </c:pt>
                <c:pt idx="388">
                  <c:v>1.345</c:v>
                </c:pt>
                <c:pt idx="389">
                  <c:v>1.3679999999999999</c:v>
                </c:pt>
                <c:pt idx="390">
                  <c:v>1.391</c:v>
                </c:pt>
                <c:pt idx="391">
                  <c:v>1.4139999999999999</c:v>
                </c:pt>
                <c:pt idx="392">
                  <c:v>#N/A</c:v>
                </c:pt>
                <c:pt idx="393">
                  <c:v>1.46</c:v>
                </c:pt>
                <c:pt idx="394">
                  <c:v>1.4830000000000001</c:v>
                </c:pt>
                <c:pt idx="395">
                  <c:v>#N/A</c:v>
                </c:pt>
                <c:pt idx="396">
                  <c:v>1.5289999999999999</c:v>
                </c:pt>
                <c:pt idx="397">
                  <c:v>1.552</c:v>
                </c:pt>
                <c:pt idx="398">
                  <c:v>1.575</c:v>
                </c:pt>
                <c:pt idx="399">
                  <c:v>1.5979999999999999</c:v>
                </c:pt>
                <c:pt idx="400">
                  <c:v>#N/A</c:v>
                </c:pt>
                <c:pt idx="401">
                  <c:v>#N/A</c:v>
                </c:pt>
                <c:pt idx="402">
                  <c:v>1.667</c:v>
                </c:pt>
                <c:pt idx="403">
                  <c:v>#N/A</c:v>
                </c:pt>
                <c:pt idx="404">
                  <c:v>#N/A</c:v>
                </c:pt>
                <c:pt idx="405">
                  <c:v>#N/A</c:v>
                </c:pt>
                <c:pt idx="406">
                  <c:v>1.7589999999999999</c:v>
                </c:pt>
                <c:pt idx="407">
                  <c:v>#N/A</c:v>
                </c:pt>
                <c:pt idx="408">
                  <c:v>1.0229999999999999</c:v>
                </c:pt>
                <c:pt idx="409">
                  <c:v>#N/A</c:v>
                </c:pt>
                <c:pt idx="410">
                  <c:v>#N/A</c:v>
                </c:pt>
                <c:pt idx="411">
                  <c:v>1.0920000000000001</c:v>
                </c:pt>
                <c:pt idx="412">
                  <c:v>#N/A</c:v>
                </c:pt>
                <c:pt idx="413">
                  <c:v>#N/A</c:v>
                </c:pt>
                <c:pt idx="414">
                  <c:v>1.161</c:v>
                </c:pt>
                <c:pt idx="415">
                  <c:v>1.1839999999999999</c:v>
                </c:pt>
                <c:pt idx="416">
                  <c:v>1.2070000000000001</c:v>
                </c:pt>
                <c:pt idx="417">
                  <c:v>#N/A</c:v>
                </c:pt>
                <c:pt idx="418">
                  <c:v>1.2530000000000001</c:v>
                </c:pt>
                <c:pt idx="419">
                  <c:v>#N/A</c:v>
                </c:pt>
                <c:pt idx="420">
                  <c:v>#N/A</c:v>
                </c:pt>
                <c:pt idx="421">
                  <c:v>#N/A</c:v>
                </c:pt>
                <c:pt idx="422">
                  <c:v>#N/A</c:v>
                </c:pt>
                <c:pt idx="423">
                  <c:v>#N/A</c:v>
                </c:pt>
                <c:pt idx="424">
                  <c:v>#N/A</c:v>
                </c:pt>
                <c:pt idx="425">
                  <c:v>#N/A</c:v>
                </c:pt>
                <c:pt idx="426">
                  <c:v>#N/A</c:v>
                </c:pt>
                <c:pt idx="427">
                  <c:v>1.46</c:v>
                </c:pt>
                <c:pt idx="428">
                  <c:v>#N/A</c:v>
                </c:pt>
                <c:pt idx="429">
                  <c:v>#N/A</c:v>
                </c:pt>
                <c:pt idx="430">
                  <c:v>#N/A</c:v>
                </c:pt>
                <c:pt idx="431">
                  <c:v>#N/A</c:v>
                </c:pt>
                <c:pt idx="432">
                  <c:v>#N/A</c:v>
                </c:pt>
                <c:pt idx="433">
                  <c:v>#N/A</c:v>
                </c:pt>
                <c:pt idx="434">
                  <c:v>#N/A</c:v>
                </c:pt>
                <c:pt idx="435">
                  <c:v>#N/A</c:v>
                </c:pt>
                <c:pt idx="436">
                  <c:v>1.667</c:v>
                </c:pt>
                <c:pt idx="437">
                  <c:v>1.69</c:v>
                </c:pt>
                <c:pt idx="438">
                  <c:v>#N/A</c:v>
                </c:pt>
                <c:pt idx="439">
                  <c:v>1.736</c:v>
                </c:pt>
                <c:pt idx="440">
                  <c:v>#N/A</c:v>
                </c:pt>
                <c:pt idx="441">
                  <c:v>1</c:v>
                </c:pt>
                <c:pt idx="442">
                  <c:v>#N/A</c:v>
                </c:pt>
                <c:pt idx="443">
                  <c:v>#N/A</c:v>
                </c:pt>
                <c:pt idx="444">
                  <c:v>1.069</c:v>
                </c:pt>
                <c:pt idx="445">
                  <c:v>1.0920000000000001</c:v>
                </c:pt>
                <c:pt idx="446">
                  <c:v>#N/A</c:v>
                </c:pt>
                <c:pt idx="447">
                  <c:v>1.1379999999999999</c:v>
                </c:pt>
                <c:pt idx="448">
                  <c:v>1.161</c:v>
                </c:pt>
                <c:pt idx="449">
                  <c:v>#N/A</c:v>
                </c:pt>
                <c:pt idx="450">
                  <c:v>#N/A</c:v>
                </c:pt>
                <c:pt idx="451">
                  <c:v>#N/A</c:v>
                </c:pt>
                <c:pt idx="452">
                  <c:v>1.2530000000000001</c:v>
                </c:pt>
                <c:pt idx="453">
                  <c:v>#N/A</c:v>
                </c:pt>
                <c:pt idx="454">
                  <c:v>#N/A</c:v>
                </c:pt>
                <c:pt idx="455">
                  <c:v>#N/A</c:v>
                </c:pt>
                <c:pt idx="456">
                  <c:v>#N/A</c:v>
                </c:pt>
                <c:pt idx="457">
                  <c:v>1.3679999999999999</c:v>
                </c:pt>
                <c:pt idx="458">
                  <c:v>#N/A</c:v>
                </c:pt>
                <c:pt idx="459">
                  <c:v>#N/A</c:v>
                </c:pt>
                <c:pt idx="460">
                  <c:v>1.4370000000000001</c:v>
                </c:pt>
                <c:pt idx="461">
                  <c:v>1.46</c:v>
                </c:pt>
                <c:pt idx="462">
                  <c:v>#N/A</c:v>
                </c:pt>
                <c:pt idx="463">
                  <c:v>#N/A</c:v>
                </c:pt>
                <c:pt idx="464">
                  <c:v>1.5289999999999999</c:v>
                </c:pt>
                <c:pt idx="465">
                  <c:v>#N/A</c:v>
                </c:pt>
                <c:pt idx="466">
                  <c:v>#N/A</c:v>
                </c:pt>
                <c:pt idx="467">
                  <c:v>#N/A</c:v>
                </c:pt>
                <c:pt idx="468">
                  <c:v>#N/A</c:v>
                </c:pt>
                <c:pt idx="469">
                  <c:v>1.6440000000000001</c:v>
                </c:pt>
                <c:pt idx="470">
                  <c:v>#N/A</c:v>
                </c:pt>
                <c:pt idx="471">
                  <c:v>#N/A</c:v>
                </c:pt>
                <c:pt idx="472">
                  <c:v>#N/A</c:v>
                </c:pt>
                <c:pt idx="473">
                  <c:v>#N/A</c:v>
                </c:pt>
                <c:pt idx="474">
                  <c:v>#N/A</c:v>
                </c:pt>
                <c:pt idx="475">
                  <c:v>#N/A</c:v>
                </c:pt>
                <c:pt idx="476">
                  <c:v>1.0229999999999999</c:v>
                </c:pt>
                <c:pt idx="477">
                  <c:v>#N/A</c:v>
                </c:pt>
                <c:pt idx="478">
                  <c:v>#N/A</c:v>
                </c:pt>
                <c:pt idx="479">
                  <c:v>#N/A</c:v>
                </c:pt>
                <c:pt idx="480">
                  <c:v>#N/A</c:v>
                </c:pt>
                <c:pt idx="481">
                  <c:v>1.1379999999999999</c:v>
                </c:pt>
                <c:pt idx="482">
                  <c:v>#N/A</c:v>
                </c:pt>
                <c:pt idx="483">
                  <c:v>#N/A</c:v>
                </c:pt>
                <c:pt idx="484">
                  <c:v>#N/A</c:v>
                </c:pt>
                <c:pt idx="485">
                  <c:v>#N/A</c:v>
                </c:pt>
                <c:pt idx="486">
                  <c:v>#N/A</c:v>
                </c:pt>
                <c:pt idx="487">
                  <c:v>1.276</c:v>
                </c:pt>
                <c:pt idx="488">
                  <c:v>1.2989999999999999</c:v>
                </c:pt>
                <c:pt idx="489">
                  <c:v>#N/A</c:v>
                </c:pt>
                <c:pt idx="490">
                  <c:v>1.345</c:v>
                </c:pt>
                <c:pt idx="491">
                  <c:v>1.3679999999999999</c:v>
                </c:pt>
                <c:pt idx="492">
                  <c:v>1.391</c:v>
                </c:pt>
                <c:pt idx="493">
                  <c:v>1.4139999999999999</c:v>
                </c:pt>
                <c:pt idx="494">
                  <c:v>#N/A</c:v>
                </c:pt>
                <c:pt idx="495">
                  <c:v>1.46</c:v>
                </c:pt>
                <c:pt idx="496">
                  <c:v>1.4830000000000001</c:v>
                </c:pt>
                <c:pt idx="497">
                  <c:v>#N/A</c:v>
                </c:pt>
                <c:pt idx="498">
                  <c:v>1.5289999999999999</c:v>
                </c:pt>
                <c:pt idx="499">
                  <c:v>#N/A</c:v>
                </c:pt>
                <c:pt idx="500">
                  <c:v>1.575</c:v>
                </c:pt>
                <c:pt idx="501">
                  <c:v>#N/A</c:v>
                </c:pt>
                <c:pt idx="502">
                  <c:v>#N/A</c:v>
                </c:pt>
                <c:pt idx="503">
                  <c:v>#N/A</c:v>
                </c:pt>
                <c:pt idx="504">
                  <c:v>#N/A</c:v>
                </c:pt>
                <c:pt idx="505">
                  <c:v>1.69</c:v>
                </c:pt>
                <c:pt idx="506">
                  <c:v>#N/A</c:v>
                </c:pt>
                <c:pt idx="507">
                  <c:v>1.736</c:v>
                </c:pt>
                <c:pt idx="508">
                  <c:v>1.7589999999999999</c:v>
                </c:pt>
                <c:pt idx="509">
                  <c:v>#N/A</c:v>
                </c:pt>
                <c:pt idx="510">
                  <c:v>1.0229999999999999</c:v>
                </c:pt>
                <c:pt idx="511">
                  <c:v>#N/A</c:v>
                </c:pt>
                <c:pt idx="512">
                  <c:v>#N/A</c:v>
                </c:pt>
                <c:pt idx="513">
                  <c:v>#N/A</c:v>
                </c:pt>
                <c:pt idx="514">
                  <c:v>#N/A</c:v>
                </c:pt>
                <c:pt idx="515">
                  <c:v>1.1379999999999999</c:v>
                </c:pt>
                <c:pt idx="516">
                  <c:v>1.161</c:v>
                </c:pt>
                <c:pt idx="517">
                  <c:v>#N/A</c:v>
                </c:pt>
                <c:pt idx="518">
                  <c:v>#N/A</c:v>
                </c:pt>
                <c:pt idx="519">
                  <c:v>#N/A</c:v>
                </c:pt>
                <c:pt idx="520">
                  <c:v>#N/A</c:v>
                </c:pt>
                <c:pt idx="521">
                  <c:v>#N/A</c:v>
                </c:pt>
                <c:pt idx="522">
                  <c:v>#N/A</c:v>
                </c:pt>
                <c:pt idx="523">
                  <c:v>#N/A</c:v>
                </c:pt>
                <c:pt idx="524">
                  <c:v>#N/A</c:v>
                </c:pt>
                <c:pt idx="525">
                  <c:v>1.3679999999999999</c:v>
                </c:pt>
                <c:pt idx="526">
                  <c:v>1.391</c:v>
                </c:pt>
                <c:pt idx="527">
                  <c:v>#N/A</c:v>
                </c:pt>
                <c:pt idx="528">
                  <c:v>1.4370000000000001</c:v>
                </c:pt>
                <c:pt idx="529">
                  <c:v>1.46</c:v>
                </c:pt>
                <c:pt idx="530">
                  <c:v>1.4830000000000001</c:v>
                </c:pt>
                <c:pt idx="531">
                  <c:v>1.506</c:v>
                </c:pt>
                <c:pt idx="532">
                  <c:v>#N/A</c:v>
                </c:pt>
                <c:pt idx="533">
                  <c:v>#N/A</c:v>
                </c:pt>
                <c:pt idx="534">
                  <c:v>1.575</c:v>
                </c:pt>
                <c:pt idx="535">
                  <c:v>#N/A</c:v>
                </c:pt>
                <c:pt idx="536">
                  <c:v>#N/A</c:v>
                </c:pt>
                <c:pt idx="537">
                  <c:v>1.6440000000000001</c:v>
                </c:pt>
                <c:pt idx="538">
                  <c:v>1.667</c:v>
                </c:pt>
                <c:pt idx="539">
                  <c:v>1.69</c:v>
                </c:pt>
                <c:pt idx="540">
                  <c:v>1.7130000000000001</c:v>
                </c:pt>
                <c:pt idx="541">
                  <c:v>#N/A</c:v>
                </c:pt>
                <c:pt idx="542">
                  <c:v>1.7589999999999999</c:v>
                </c:pt>
                <c:pt idx="543">
                  <c:v>1</c:v>
                </c:pt>
                <c:pt idx="544">
                  <c:v>1.0229999999999999</c:v>
                </c:pt>
                <c:pt idx="545">
                  <c:v>#N/A</c:v>
                </c:pt>
                <c:pt idx="546">
                  <c:v>#N/A</c:v>
                </c:pt>
                <c:pt idx="547">
                  <c:v>#N/A</c:v>
                </c:pt>
                <c:pt idx="548">
                  <c:v>1.115</c:v>
                </c:pt>
                <c:pt idx="549">
                  <c:v>#N/A</c:v>
                </c:pt>
                <c:pt idx="550">
                  <c:v>1.161</c:v>
                </c:pt>
                <c:pt idx="551">
                  <c:v>#N/A</c:v>
                </c:pt>
                <c:pt idx="552">
                  <c:v>1.2070000000000001</c:v>
                </c:pt>
                <c:pt idx="553">
                  <c:v>1.23</c:v>
                </c:pt>
                <c:pt idx="554">
                  <c:v>1.2530000000000001</c:v>
                </c:pt>
                <c:pt idx="555">
                  <c:v>1.276</c:v>
                </c:pt>
                <c:pt idx="556">
                  <c:v>1.2989999999999999</c:v>
                </c:pt>
                <c:pt idx="557">
                  <c:v>1.3220000000000001</c:v>
                </c:pt>
                <c:pt idx="558">
                  <c:v>1.345</c:v>
                </c:pt>
                <c:pt idx="559">
                  <c:v>#N/A</c:v>
                </c:pt>
                <c:pt idx="560">
                  <c:v>1.391</c:v>
                </c:pt>
                <c:pt idx="561">
                  <c:v>#N/A</c:v>
                </c:pt>
                <c:pt idx="562">
                  <c:v>1.4370000000000001</c:v>
                </c:pt>
                <c:pt idx="563">
                  <c:v>1.46</c:v>
                </c:pt>
                <c:pt idx="564">
                  <c:v>1.4830000000000001</c:v>
                </c:pt>
                <c:pt idx="565">
                  <c:v>#N/A</c:v>
                </c:pt>
                <c:pt idx="566">
                  <c:v>#N/A</c:v>
                </c:pt>
                <c:pt idx="567">
                  <c:v>#N/A</c:v>
                </c:pt>
                <c:pt idx="568">
                  <c:v>1.575</c:v>
                </c:pt>
                <c:pt idx="569">
                  <c:v>1.5979999999999999</c:v>
                </c:pt>
                <c:pt idx="570">
                  <c:v>#N/A</c:v>
                </c:pt>
                <c:pt idx="571">
                  <c:v>1.6440000000000001</c:v>
                </c:pt>
                <c:pt idx="572">
                  <c:v>1.667</c:v>
                </c:pt>
                <c:pt idx="573">
                  <c:v>#N/A</c:v>
                </c:pt>
                <c:pt idx="574">
                  <c:v>1.7130000000000001</c:v>
                </c:pt>
                <c:pt idx="575">
                  <c:v>#N/A</c:v>
                </c:pt>
                <c:pt idx="576">
                  <c:v>1.7589999999999999</c:v>
                </c:pt>
                <c:pt idx="577">
                  <c:v>#N/A</c:v>
                </c:pt>
                <c:pt idx="578">
                  <c:v>#N/A</c:v>
                </c:pt>
                <c:pt idx="579">
                  <c:v>1.046</c:v>
                </c:pt>
                <c:pt idx="580">
                  <c:v>1.069</c:v>
                </c:pt>
                <c:pt idx="581">
                  <c:v>1.0920000000000001</c:v>
                </c:pt>
                <c:pt idx="582">
                  <c:v>#N/A</c:v>
                </c:pt>
                <c:pt idx="583">
                  <c:v>1.1379999999999999</c:v>
                </c:pt>
                <c:pt idx="584">
                  <c:v>#N/A</c:v>
                </c:pt>
                <c:pt idx="585">
                  <c:v>1.1839999999999999</c:v>
                </c:pt>
                <c:pt idx="586">
                  <c:v>1.2070000000000001</c:v>
                </c:pt>
                <c:pt idx="587">
                  <c:v>1.23</c:v>
                </c:pt>
                <c:pt idx="588">
                  <c:v>1.2530000000000001</c:v>
                </c:pt>
                <c:pt idx="589">
                  <c:v>#N/A</c:v>
                </c:pt>
                <c:pt idx="590">
                  <c:v>#N/A</c:v>
                </c:pt>
                <c:pt idx="591">
                  <c:v>#N/A</c:v>
                </c:pt>
                <c:pt idx="592">
                  <c:v>#N/A</c:v>
                </c:pt>
                <c:pt idx="593">
                  <c:v>#N/A</c:v>
                </c:pt>
                <c:pt idx="594">
                  <c:v>1.391</c:v>
                </c:pt>
                <c:pt idx="595">
                  <c:v>#N/A</c:v>
                </c:pt>
                <c:pt idx="596">
                  <c:v>#N/A</c:v>
                </c:pt>
                <c:pt idx="597">
                  <c:v>1.46</c:v>
                </c:pt>
                <c:pt idx="598">
                  <c:v>#N/A</c:v>
                </c:pt>
                <c:pt idx="599">
                  <c:v>1.506</c:v>
                </c:pt>
                <c:pt idx="600">
                  <c:v>1.5289999999999999</c:v>
                </c:pt>
                <c:pt idx="601">
                  <c:v>#N/A</c:v>
                </c:pt>
                <c:pt idx="602">
                  <c:v>#N/A</c:v>
                </c:pt>
                <c:pt idx="603">
                  <c:v>1.5979999999999999</c:v>
                </c:pt>
                <c:pt idx="604">
                  <c:v>#N/A</c:v>
                </c:pt>
                <c:pt idx="605">
                  <c:v>#N/A</c:v>
                </c:pt>
                <c:pt idx="606">
                  <c:v>#N/A</c:v>
                </c:pt>
                <c:pt idx="607">
                  <c:v>1.69</c:v>
                </c:pt>
                <c:pt idx="608">
                  <c:v>1.7130000000000001</c:v>
                </c:pt>
                <c:pt idx="609">
                  <c:v>1.736</c:v>
                </c:pt>
                <c:pt idx="610">
                  <c:v>#N/A</c:v>
                </c:pt>
                <c:pt idx="611">
                  <c:v>1</c:v>
                </c:pt>
                <c:pt idx="612">
                  <c:v>#N/A</c:v>
                </c:pt>
                <c:pt idx="613">
                  <c:v>1.046</c:v>
                </c:pt>
                <c:pt idx="614">
                  <c:v>#N/A</c:v>
                </c:pt>
                <c:pt idx="615">
                  <c:v>#N/A</c:v>
                </c:pt>
                <c:pt idx="616">
                  <c:v>1.115</c:v>
                </c:pt>
                <c:pt idx="617">
                  <c:v>1.1379999999999999</c:v>
                </c:pt>
                <c:pt idx="618">
                  <c:v>#N/A</c:v>
                </c:pt>
                <c:pt idx="619">
                  <c:v>#N/A</c:v>
                </c:pt>
                <c:pt idx="620">
                  <c:v>1.2070000000000001</c:v>
                </c:pt>
                <c:pt idx="621">
                  <c:v>1.23</c:v>
                </c:pt>
                <c:pt idx="622">
                  <c:v>1.2530000000000001</c:v>
                </c:pt>
                <c:pt idx="623">
                  <c:v>1.276</c:v>
                </c:pt>
                <c:pt idx="624">
                  <c:v>#N/A</c:v>
                </c:pt>
                <c:pt idx="625">
                  <c:v>#N/A</c:v>
                </c:pt>
                <c:pt idx="626">
                  <c:v>#N/A</c:v>
                </c:pt>
                <c:pt idx="627">
                  <c:v>#N/A</c:v>
                </c:pt>
                <c:pt idx="628">
                  <c:v>#N/A</c:v>
                </c:pt>
                <c:pt idx="629">
                  <c:v>#N/A</c:v>
                </c:pt>
                <c:pt idx="630">
                  <c:v>#N/A</c:v>
                </c:pt>
                <c:pt idx="631">
                  <c:v>1.46</c:v>
                </c:pt>
                <c:pt idx="632">
                  <c:v>#N/A</c:v>
                </c:pt>
                <c:pt idx="633">
                  <c:v>#N/A</c:v>
                </c:pt>
                <c:pt idx="634">
                  <c:v>#N/A</c:v>
                </c:pt>
                <c:pt idx="635">
                  <c:v>#N/A</c:v>
                </c:pt>
                <c:pt idx="636">
                  <c:v>#N/A</c:v>
                </c:pt>
                <c:pt idx="637">
                  <c:v>#N/A</c:v>
                </c:pt>
                <c:pt idx="638">
                  <c:v>#N/A</c:v>
                </c:pt>
                <c:pt idx="639">
                  <c:v>#N/A</c:v>
                </c:pt>
                <c:pt idx="640">
                  <c:v>#N/A</c:v>
                </c:pt>
                <c:pt idx="641">
                  <c:v>1.69</c:v>
                </c:pt>
                <c:pt idx="642">
                  <c:v>#N/A</c:v>
                </c:pt>
                <c:pt idx="643">
                  <c:v>#N/A</c:v>
                </c:pt>
                <c:pt idx="644">
                  <c:v>#N/A</c:v>
                </c:pt>
                <c:pt idx="645">
                  <c:v>1</c:v>
                </c:pt>
                <c:pt idx="646">
                  <c:v>#N/A</c:v>
                </c:pt>
                <c:pt idx="647">
                  <c:v>1.046</c:v>
                </c:pt>
                <c:pt idx="648">
                  <c:v>#N/A</c:v>
                </c:pt>
                <c:pt idx="649">
                  <c:v>#N/A</c:v>
                </c:pt>
                <c:pt idx="650">
                  <c:v>1.115</c:v>
                </c:pt>
                <c:pt idx="651">
                  <c:v>1.1379999999999999</c:v>
                </c:pt>
                <c:pt idx="652">
                  <c:v>#N/A</c:v>
                </c:pt>
                <c:pt idx="653">
                  <c:v>1.1839999999999999</c:v>
                </c:pt>
                <c:pt idx="654">
                  <c:v>#N/A</c:v>
                </c:pt>
                <c:pt idx="655">
                  <c:v>#N/A</c:v>
                </c:pt>
                <c:pt idx="656">
                  <c:v>#N/A</c:v>
                </c:pt>
                <c:pt idx="657">
                  <c:v>1.276</c:v>
                </c:pt>
                <c:pt idx="658">
                  <c:v>#N/A</c:v>
                </c:pt>
                <c:pt idx="659">
                  <c:v>#N/A</c:v>
                </c:pt>
                <c:pt idx="660">
                  <c:v>#N/A</c:v>
                </c:pt>
                <c:pt idx="661">
                  <c:v>1.3679999999999999</c:v>
                </c:pt>
                <c:pt idx="662">
                  <c:v>1.391</c:v>
                </c:pt>
                <c:pt idx="663">
                  <c:v>#N/A</c:v>
                </c:pt>
                <c:pt idx="664">
                  <c:v>1.4370000000000001</c:v>
                </c:pt>
                <c:pt idx="665">
                  <c:v>#N/A</c:v>
                </c:pt>
                <c:pt idx="666">
                  <c:v>1.4830000000000001</c:v>
                </c:pt>
                <c:pt idx="667">
                  <c:v>1.506</c:v>
                </c:pt>
                <c:pt idx="668">
                  <c:v>1.5289999999999999</c:v>
                </c:pt>
                <c:pt idx="669">
                  <c:v>1.552</c:v>
                </c:pt>
                <c:pt idx="670">
                  <c:v>1.575</c:v>
                </c:pt>
                <c:pt idx="671">
                  <c:v>1.5979999999999999</c:v>
                </c:pt>
                <c:pt idx="672">
                  <c:v>1.621</c:v>
                </c:pt>
                <c:pt idx="673">
                  <c:v>#N/A</c:v>
                </c:pt>
                <c:pt idx="674">
                  <c:v>#N/A</c:v>
                </c:pt>
                <c:pt idx="675">
                  <c:v>1.69</c:v>
                </c:pt>
                <c:pt idx="676">
                  <c:v>#N/A</c:v>
                </c:pt>
                <c:pt idx="677">
                  <c:v>1.736</c:v>
                </c:pt>
                <c:pt idx="678">
                  <c:v>1.7589999999999999</c:v>
                </c:pt>
                <c:pt idx="679">
                  <c:v>1</c:v>
                </c:pt>
                <c:pt idx="680">
                  <c:v>1.0229999999999999</c:v>
                </c:pt>
                <c:pt idx="681">
                  <c:v>#N/A</c:v>
                </c:pt>
                <c:pt idx="682">
                  <c:v>#N/A</c:v>
                </c:pt>
                <c:pt idx="683">
                  <c:v>#N/A</c:v>
                </c:pt>
                <c:pt idx="684">
                  <c:v>1.115</c:v>
                </c:pt>
                <c:pt idx="685">
                  <c:v>#N/A</c:v>
                </c:pt>
                <c:pt idx="686">
                  <c:v>#N/A</c:v>
                </c:pt>
                <c:pt idx="687">
                  <c:v>#N/A</c:v>
                </c:pt>
                <c:pt idx="688">
                  <c:v>1.2070000000000001</c:v>
                </c:pt>
                <c:pt idx="689">
                  <c:v>1.23</c:v>
                </c:pt>
                <c:pt idx="690">
                  <c:v>1.2530000000000001</c:v>
                </c:pt>
                <c:pt idx="691">
                  <c:v>1.276</c:v>
                </c:pt>
                <c:pt idx="692">
                  <c:v>#N/A</c:v>
                </c:pt>
                <c:pt idx="693">
                  <c:v>1.3220000000000001</c:v>
                </c:pt>
                <c:pt idx="694">
                  <c:v>1.345</c:v>
                </c:pt>
                <c:pt idx="695">
                  <c:v>#N/A</c:v>
                </c:pt>
                <c:pt idx="696">
                  <c:v>1.391</c:v>
                </c:pt>
                <c:pt idx="697">
                  <c:v>#N/A</c:v>
                </c:pt>
                <c:pt idx="698">
                  <c:v>#N/A</c:v>
                </c:pt>
                <c:pt idx="699">
                  <c:v>1.46</c:v>
                </c:pt>
                <c:pt idx="700">
                  <c:v>1.4830000000000001</c:v>
                </c:pt>
                <c:pt idx="701">
                  <c:v>#N/A</c:v>
                </c:pt>
                <c:pt idx="702">
                  <c:v>1.5289999999999999</c:v>
                </c:pt>
                <c:pt idx="703">
                  <c:v>1.552</c:v>
                </c:pt>
                <c:pt idx="704">
                  <c:v>1.575</c:v>
                </c:pt>
                <c:pt idx="705">
                  <c:v>#N/A</c:v>
                </c:pt>
                <c:pt idx="706">
                  <c:v>#N/A</c:v>
                </c:pt>
                <c:pt idx="707">
                  <c:v>#N/A</c:v>
                </c:pt>
                <c:pt idx="708">
                  <c:v>#N/A</c:v>
                </c:pt>
                <c:pt idx="709">
                  <c:v>#N/A</c:v>
                </c:pt>
                <c:pt idx="710">
                  <c:v>#N/A</c:v>
                </c:pt>
                <c:pt idx="711">
                  <c:v>1.736</c:v>
                </c:pt>
                <c:pt idx="712">
                  <c:v>#N/A</c:v>
                </c:pt>
                <c:pt idx="713">
                  <c:v>#N/A</c:v>
                </c:pt>
                <c:pt idx="714">
                  <c:v>#N/A</c:v>
                </c:pt>
                <c:pt idx="715">
                  <c:v>#N/A</c:v>
                </c:pt>
                <c:pt idx="716">
                  <c:v>#N/A</c:v>
                </c:pt>
                <c:pt idx="717">
                  <c:v>#N/A</c:v>
                </c:pt>
                <c:pt idx="718">
                  <c:v>#N/A</c:v>
                </c:pt>
                <c:pt idx="719">
                  <c:v>#N/A</c:v>
                </c:pt>
                <c:pt idx="720">
                  <c:v>#N/A</c:v>
                </c:pt>
                <c:pt idx="721">
                  <c:v>#N/A</c:v>
                </c:pt>
                <c:pt idx="722">
                  <c:v>#N/A</c:v>
                </c:pt>
                <c:pt idx="723">
                  <c:v>1.23</c:v>
                </c:pt>
                <c:pt idx="724">
                  <c:v>1.2530000000000001</c:v>
                </c:pt>
                <c:pt idx="725">
                  <c:v>#N/A</c:v>
                </c:pt>
                <c:pt idx="726">
                  <c:v>#N/A</c:v>
                </c:pt>
                <c:pt idx="727">
                  <c:v>#N/A</c:v>
                </c:pt>
                <c:pt idx="728">
                  <c:v>#N/A</c:v>
                </c:pt>
                <c:pt idx="729">
                  <c:v>1.3679999999999999</c:v>
                </c:pt>
                <c:pt idx="730">
                  <c:v>1.391</c:v>
                </c:pt>
                <c:pt idx="731">
                  <c:v>#N/A</c:v>
                </c:pt>
                <c:pt idx="732">
                  <c:v>1.4370000000000001</c:v>
                </c:pt>
                <c:pt idx="733">
                  <c:v>1.46</c:v>
                </c:pt>
                <c:pt idx="734">
                  <c:v>1.4830000000000001</c:v>
                </c:pt>
                <c:pt idx="735">
                  <c:v>1.506</c:v>
                </c:pt>
                <c:pt idx="736">
                  <c:v>#N/A</c:v>
                </c:pt>
                <c:pt idx="737">
                  <c:v>1.552</c:v>
                </c:pt>
                <c:pt idx="738">
                  <c:v>1.575</c:v>
                </c:pt>
                <c:pt idx="739">
                  <c:v>1.5979999999999999</c:v>
                </c:pt>
                <c:pt idx="740">
                  <c:v>#N/A</c:v>
                </c:pt>
                <c:pt idx="741">
                  <c:v>1.6440000000000001</c:v>
                </c:pt>
                <c:pt idx="742">
                  <c:v>1.667</c:v>
                </c:pt>
                <c:pt idx="743">
                  <c:v>1.69</c:v>
                </c:pt>
                <c:pt idx="744">
                  <c:v>1.7130000000000001</c:v>
                </c:pt>
                <c:pt idx="745">
                  <c:v>#N/A</c:v>
                </c:pt>
                <c:pt idx="746">
                  <c:v>#N/A</c:v>
                </c:pt>
                <c:pt idx="747">
                  <c:v>1</c:v>
                </c:pt>
                <c:pt idx="748">
                  <c:v>1.0229999999999999</c:v>
                </c:pt>
                <c:pt idx="749">
                  <c:v>1.046</c:v>
                </c:pt>
                <c:pt idx="750">
                  <c:v>#N/A</c:v>
                </c:pt>
                <c:pt idx="751">
                  <c:v>1.0920000000000001</c:v>
                </c:pt>
                <c:pt idx="752">
                  <c:v>#N/A</c:v>
                </c:pt>
                <c:pt idx="753">
                  <c:v>#N/A</c:v>
                </c:pt>
                <c:pt idx="754">
                  <c:v>#N/A</c:v>
                </c:pt>
                <c:pt idx="755">
                  <c:v>#N/A</c:v>
                </c:pt>
                <c:pt idx="756">
                  <c:v>#N/A</c:v>
                </c:pt>
                <c:pt idx="757">
                  <c:v>#N/A</c:v>
                </c:pt>
                <c:pt idx="758">
                  <c:v>#N/A</c:v>
                </c:pt>
                <c:pt idx="759">
                  <c:v>#N/A</c:v>
                </c:pt>
                <c:pt idx="760">
                  <c:v>#N/A</c:v>
                </c:pt>
                <c:pt idx="761">
                  <c:v>1.3220000000000001</c:v>
                </c:pt>
                <c:pt idx="762">
                  <c:v>#N/A</c:v>
                </c:pt>
                <c:pt idx="763">
                  <c:v>#N/A</c:v>
                </c:pt>
                <c:pt idx="764">
                  <c:v>1.391</c:v>
                </c:pt>
                <c:pt idx="765">
                  <c:v>#N/A</c:v>
                </c:pt>
                <c:pt idx="766">
                  <c:v>#N/A</c:v>
                </c:pt>
                <c:pt idx="767">
                  <c:v>#N/A</c:v>
                </c:pt>
                <c:pt idx="768">
                  <c:v>1.4830000000000001</c:v>
                </c:pt>
                <c:pt idx="769">
                  <c:v>1.506</c:v>
                </c:pt>
                <c:pt idx="770">
                  <c:v>1.5289999999999999</c:v>
                </c:pt>
                <c:pt idx="771">
                  <c:v>#N/A</c:v>
                </c:pt>
                <c:pt idx="772">
                  <c:v>#N/A</c:v>
                </c:pt>
                <c:pt idx="773">
                  <c:v>1.5979999999999999</c:v>
                </c:pt>
                <c:pt idx="774">
                  <c:v>#N/A</c:v>
                </c:pt>
                <c:pt idx="775">
                  <c:v>#N/A</c:v>
                </c:pt>
                <c:pt idx="776">
                  <c:v>1.667</c:v>
                </c:pt>
                <c:pt idx="777">
                  <c:v>#N/A</c:v>
                </c:pt>
                <c:pt idx="778">
                  <c:v>1.7130000000000001</c:v>
                </c:pt>
                <c:pt idx="779">
                  <c:v>1.736</c:v>
                </c:pt>
                <c:pt idx="780">
                  <c:v>#N/A</c:v>
                </c:pt>
                <c:pt idx="781">
                  <c:v>#N/A</c:v>
                </c:pt>
                <c:pt idx="782">
                  <c:v>#N/A</c:v>
                </c:pt>
                <c:pt idx="783">
                  <c:v>1.046</c:v>
                </c:pt>
                <c:pt idx="784">
                  <c:v>1.069</c:v>
                </c:pt>
                <c:pt idx="785">
                  <c:v>1.0920000000000001</c:v>
                </c:pt>
                <c:pt idx="786">
                  <c:v>#N/A</c:v>
                </c:pt>
                <c:pt idx="787">
                  <c:v>#N/A</c:v>
                </c:pt>
                <c:pt idx="788">
                  <c:v>#N/A</c:v>
                </c:pt>
                <c:pt idx="789">
                  <c:v>#N/A</c:v>
                </c:pt>
                <c:pt idx="790">
                  <c:v>1.2070000000000001</c:v>
                </c:pt>
                <c:pt idx="791">
                  <c:v>1.23</c:v>
                </c:pt>
                <c:pt idx="792">
                  <c:v>1.2530000000000001</c:v>
                </c:pt>
                <c:pt idx="793">
                  <c:v>1.276</c:v>
                </c:pt>
                <c:pt idx="794">
                  <c:v>#N/A</c:v>
                </c:pt>
                <c:pt idx="795">
                  <c:v>#N/A</c:v>
                </c:pt>
                <c:pt idx="796">
                  <c:v>1.345</c:v>
                </c:pt>
                <c:pt idx="797">
                  <c:v>1.3679999999999999</c:v>
                </c:pt>
                <c:pt idx="798">
                  <c:v>1.391</c:v>
                </c:pt>
                <c:pt idx="799">
                  <c:v>#N/A</c:v>
                </c:pt>
                <c:pt idx="800">
                  <c:v>#N/A</c:v>
                </c:pt>
                <c:pt idx="801">
                  <c:v>1.46</c:v>
                </c:pt>
                <c:pt idx="802">
                  <c:v>1.4830000000000001</c:v>
                </c:pt>
                <c:pt idx="803">
                  <c:v>1.506</c:v>
                </c:pt>
                <c:pt idx="804">
                  <c:v>#N/A</c:v>
                </c:pt>
                <c:pt idx="805">
                  <c:v>#N/A</c:v>
                </c:pt>
                <c:pt idx="806">
                  <c:v>1.575</c:v>
                </c:pt>
                <c:pt idx="807">
                  <c:v>1.5979999999999999</c:v>
                </c:pt>
                <c:pt idx="808">
                  <c:v>1.621</c:v>
                </c:pt>
                <c:pt idx="809">
                  <c:v>#N/A</c:v>
                </c:pt>
                <c:pt idx="810">
                  <c:v>1.667</c:v>
                </c:pt>
                <c:pt idx="811">
                  <c:v>#N/A</c:v>
                </c:pt>
                <c:pt idx="812">
                  <c:v>1.7130000000000001</c:v>
                </c:pt>
                <c:pt idx="813">
                  <c:v>#N/A</c:v>
                </c:pt>
                <c:pt idx="814">
                  <c:v>1.7589999999999999</c:v>
                </c:pt>
                <c:pt idx="815">
                  <c:v>1</c:v>
                </c:pt>
                <c:pt idx="816">
                  <c:v>1.0229999999999999</c:v>
                </c:pt>
                <c:pt idx="817">
                  <c:v>#N/A</c:v>
                </c:pt>
                <c:pt idx="818">
                  <c:v>#N/A</c:v>
                </c:pt>
                <c:pt idx="819">
                  <c:v>1.0920000000000001</c:v>
                </c:pt>
                <c:pt idx="820">
                  <c:v>1.115</c:v>
                </c:pt>
                <c:pt idx="821">
                  <c:v>#N/A</c:v>
                </c:pt>
                <c:pt idx="822">
                  <c:v>#N/A</c:v>
                </c:pt>
                <c:pt idx="823">
                  <c:v>1.1839999999999999</c:v>
                </c:pt>
                <c:pt idx="824">
                  <c:v>#N/A</c:v>
                </c:pt>
                <c:pt idx="825">
                  <c:v>#N/A</c:v>
                </c:pt>
                <c:pt idx="826">
                  <c:v>1.2530000000000001</c:v>
                </c:pt>
                <c:pt idx="827">
                  <c:v>1.276</c:v>
                </c:pt>
                <c:pt idx="828">
                  <c:v>1.2989999999999999</c:v>
                </c:pt>
                <c:pt idx="829">
                  <c:v>#N/A</c:v>
                </c:pt>
                <c:pt idx="830">
                  <c:v>1.345</c:v>
                </c:pt>
                <c:pt idx="831">
                  <c:v>#N/A</c:v>
                </c:pt>
                <c:pt idx="832">
                  <c:v>#N/A</c:v>
                </c:pt>
                <c:pt idx="833">
                  <c:v>#N/A</c:v>
                </c:pt>
                <c:pt idx="834">
                  <c:v>1.4370000000000001</c:v>
                </c:pt>
                <c:pt idx="835">
                  <c:v>#N/A</c:v>
                </c:pt>
                <c:pt idx="836">
                  <c:v>1.4830000000000001</c:v>
                </c:pt>
                <c:pt idx="837">
                  <c:v>1.506</c:v>
                </c:pt>
                <c:pt idx="838">
                  <c:v>1.5289999999999999</c:v>
                </c:pt>
                <c:pt idx="839">
                  <c:v>#N/A</c:v>
                </c:pt>
                <c:pt idx="840">
                  <c:v>1.575</c:v>
                </c:pt>
                <c:pt idx="841">
                  <c:v>1.5979999999999999</c:v>
                </c:pt>
                <c:pt idx="842">
                  <c:v>#N/A</c:v>
                </c:pt>
                <c:pt idx="843">
                  <c:v>1.6440000000000001</c:v>
                </c:pt>
                <c:pt idx="844">
                  <c:v>1.667</c:v>
                </c:pt>
                <c:pt idx="845">
                  <c:v>1.69</c:v>
                </c:pt>
                <c:pt idx="846">
                  <c:v>1.7130000000000001</c:v>
                </c:pt>
                <c:pt idx="847">
                  <c:v>#N/A</c:v>
                </c:pt>
                <c:pt idx="848">
                  <c:v>#N/A</c:v>
                </c:pt>
                <c:pt idx="849">
                  <c:v>#N/A</c:v>
                </c:pt>
                <c:pt idx="850">
                  <c:v>1.0229999999999999</c:v>
                </c:pt>
                <c:pt idx="851">
                  <c:v>#N/A</c:v>
                </c:pt>
                <c:pt idx="852">
                  <c:v>#N/A</c:v>
                </c:pt>
                <c:pt idx="853">
                  <c:v>#N/A</c:v>
                </c:pt>
                <c:pt idx="854">
                  <c:v>#N/A</c:v>
                </c:pt>
                <c:pt idx="855">
                  <c:v>#N/A</c:v>
                </c:pt>
                <c:pt idx="856">
                  <c:v>#N/A</c:v>
                </c:pt>
                <c:pt idx="857">
                  <c:v>1.1839999999999999</c:v>
                </c:pt>
                <c:pt idx="858">
                  <c:v>#N/A</c:v>
                </c:pt>
                <c:pt idx="859">
                  <c:v>1.23</c:v>
                </c:pt>
                <c:pt idx="860">
                  <c:v>1.2530000000000001</c:v>
                </c:pt>
                <c:pt idx="861">
                  <c:v>1.276</c:v>
                </c:pt>
                <c:pt idx="862">
                  <c:v>1.2989999999999999</c:v>
                </c:pt>
                <c:pt idx="863">
                  <c:v>#N/A</c:v>
                </c:pt>
                <c:pt idx="864">
                  <c:v>1.345</c:v>
                </c:pt>
                <c:pt idx="865">
                  <c:v>1.3679999999999999</c:v>
                </c:pt>
                <c:pt idx="866">
                  <c:v>#N/A</c:v>
                </c:pt>
                <c:pt idx="867">
                  <c:v>1.4139999999999999</c:v>
                </c:pt>
                <c:pt idx="868">
                  <c:v>1.4370000000000001</c:v>
                </c:pt>
                <c:pt idx="869">
                  <c:v>#N/A</c:v>
                </c:pt>
                <c:pt idx="870">
                  <c:v>#N/A</c:v>
                </c:pt>
                <c:pt idx="871">
                  <c:v>#N/A</c:v>
                </c:pt>
                <c:pt idx="872">
                  <c:v>1.5289999999999999</c:v>
                </c:pt>
                <c:pt idx="873">
                  <c:v>1.552</c:v>
                </c:pt>
                <c:pt idx="874">
                  <c:v>#N/A</c:v>
                </c:pt>
                <c:pt idx="875">
                  <c:v>#N/A</c:v>
                </c:pt>
                <c:pt idx="876">
                  <c:v>#N/A</c:v>
                </c:pt>
                <c:pt idx="877">
                  <c:v>1.6440000000000001</c:v>
                </c:pt>
                <c:pt idx="878">
                  <c:v>#N/A</c:v>
                </c:pt>
                <c:pt idx="879">
                  <c:v>1.69</c:v>
                </c:pt>
                <c:pt idx="880">
                  <c:v>#N/A</c:v>
                </c:pt>
                <c:pt idx="881">
                  <c:v>#N/A</c:v>
                </c:pt>
                <c:pt idx="882">
                  <c:v>#N/A</c:v>
                </c:pt>
                <c:pt idx="883">
                  <c:v>1</c:v>
                </c:pt>
                <c:pt idx="884">
                  <c:v>#N/A</c:v>
                </c:pt>
                <c:pt idx="885">
                  <c:v>#N/A</c:v>
                </c:pt>
                <c:pt idx="886">
                  <c:v>1.069</c:v>
                </c:pt>
                <c:pt idx="887">
                  <c:v>#N/A</c:v>
                </c:pt>
                <c:pt idx="888">
                  <c:v>1.115</c:v>
                </c:pt>
                <c:pt idx="889">
                  <c:v>#N/A</c:v>
                </c:pt>
                <c:pt idx="890">
                  <c:v>1.161</c:v>
                </c:pt>
                <c:pt idx="891">
                  <c:v>1.1839999999999999</c:v>
                </c:pt>
                <c:pt idx="892">
                  <c:v>#N/A</c:v>
                </c:pt>
                <c:pt idx="893">
                  <c:v>#N/A</c:v>
                </c:pt>
                <c:pt idx="894">
                  <c:v>#N/A</c:v>
                </c:pt>
                <c:pt idx="895">
                  <c:v>#N/A</c:v>
                </c:pt>
                <c:pt idx="896">
                  <c:v>1.2989999999999999</c:v>
                </c:pt>
                <c:pt idx="897">
                  <c:v>1.3220000000000001</c:v>
                </c:pt>
                <c:pt idx="898">
                  <c:v>#N/A</c:v>
                </c:pt>
                <c:pt idx="899">
                  <c:v>#N/A</c:v>
                </c:pt>
                <c:pt idx="900">
                  <c:v>1.391</c:v>
                </c:pt>
                <c:pt idx="901">
                  <c:v>#N/A</c:v>
                </c:pt>
                <c:pt idx="902">
                  <c:v>1.4370000000000001</c:v>
                </c:pt>
                <c:pt idx="903">
                  <c:v>1.46</c:v>
                </c:pt>
                <c:pt idx="904">
                  <c:v>1.4830000000000001</c:v>
                </c:pt>
                <c:pt idx="905">
                  <c:v>1.506</c:v>
                </c:pt>
                <c:pt idx="906">
                  <c:v>#N/A</c:v>
                </c:pt>
                <c:pt idx="907">
                  <c:v>#N/A</c:v>
                </c:pt>
                <c:pt idx="908">
                  <c:v>#N/A</c:v>
                </c:pt>
                <c:pt idx="909">
                  <c:v>#N/A</c:v>
                </c:pt>
                <c:pt idx="910">
                  <c:v>#N/A</c:v>
                </c:pt>
                <c:pt idx="911">
                  <c:v>#N/A</c:v>
                </c:pt>
                <c:pt idx="912">
                  <c:v>1.667</c:v>
                </c:pt>
                <c:pt idx="913">
                  <c:v>#N/A</c:v>
                </c:pt>
                <c:pt idx="914">
                  <c:v>1.7130000000000001</c:v>
                </c:pt>
                <c:pt idx="915">
                  <c:v>#N/A</c:v>
                </c:pt>
                <c:pt idx="916">
                  <c:v>#N/A</c:v>
                </c:pt>
                <c:pt idx="917">
                  <c:v>#N/A</c:v>
                </c:pt>
                <c:pt idx="918">
                  <c:v>1.0229999999999999</c:v>
                </c:pt>
                <c:pt idx="919">
                  <c:v>1.046</c:v>
                </c:pt>
                <c:pt idx="920">
                  <c:v>#N/A</c:v>
                </c:pt>
                <c:pt idx="921">
                  <c:v>#N/A</c:v>
                </c:pt>
                <c:pt idx="922">
                  <c:v>1.115</c:v>
                </c:pt>
                <c:pt idx="923">
                  <c:v>#N/A</c:v>
                </c:pt>
                <c:pt idx="924">
                  <c:v>#N/A</c:v>
                </c:pt>
                <c:pt idx="925">
                  <c:v>1.1839999999999999</c:v>
                </c:pt>
                <c:pt idx="926">
                  <c:v>1.2070000000000001</c:v>
                </c:pt>
                <c:pt idx="927">
                  <c:v>#N/A</c:v>
                </c:pt>
                <c:pt idx="928">
                  <c:v>1.2530000000000001</c:v>
                </c:pt>
                <c:pt idx="929">
                  <c:v>#N/A</c:v>
                </c:pt>
                <c:pt idx="930">
                  <c:v>#N/A</c:v>
                </c:pt>
                <c:pt idx="931">
                  <c:v>1.3220000000000001</c:v>
                </c:pt>
                <c:pt idx="932">
                  <c:v>#N/A</c:v>
                </c:pt>
                <c:pt idx="933">
                  <c:v>#N/A</c:v>
                </c:pt>
                <c:pt idx="934">
                  <c:v>#N/A</c:v>
                </c:pt>
                <c:pt idx="935">
                  <c:v>1.4139999999999999</c:v>
                </c:pt>
                <c:pt idx="936">
                  <c:v>1.4370000000000001</c:v>
                </c:pt>
                <c:pt idx="937">
                  <c:v>1.46</c:v>
                </c:pt>
                <c:pt idx="938">
                  <c:v>1.4830000000000001</c:v>
                </c:pt>
                <c:pt idx="939">
                  <c:v>1.506</c:v>
                </c:pt>
                <c:pt idx="940">
                  <c:v>#N/A</c:v>
                </c:pt>
                <c:pt idx="941">
                  <c:v>1.552</c:v>
                </c:pt>
                <c:pt idx="942">
                  <c:v>#N/A</c:v>
                </c:pt>
                <c:pt idx="943">
                  <c:v>1.5979999999999999</c:v>
                </c:pt>
                <c:pt idx="944">
                  <c:v>1.621</c:v>
                </c:pt>
                <c:pt idx="945">
                  <c:v>#N/A</c:v>
                </c:pt>
                <c:pt idx="946">
                  <c:v>1.667</c:v>
                </c:pt>
                <c:pt idx="947">
                  <c:v>1.69</c:v>
                </c:pt>
                <c:pt idx="948">
                  <c:v>#N/A</c:v>
                </c:pt>
                <c:pt idx="949">
                  <c:v>#N/A</c:v>
                </c:pt>
                <c:pt idx="950">
                  <c:v>#N/A</c:v>
                </c:pt>
                <c:pt idx="951">
                  <c:v>1</c:v>
                </c:pt>
                <c:pt idx="952">
                  <c:v>1.0229999999999999</c:v>
                </c:pt>
                <c:pt idx="953">
                  <c:v>#N/A</c:v>
                </c:pt>
                <c:pt idx="954">
                  <c:v>1.069</c:v>
                </c:pt>
                <c:pt idx="955">
                  <c:v>1.0920000000000001</c:v>
                </c:pt>
                <c:pt idx="956">
                  <c:v>1.115</c:v>
                </c:pt>
                <c:pt idx="957">
                  <c:v>#N/A</c:v>
                </c:pt>
                <c:pt idx="958">
                  <c:v>#N/A</c:v>
                </c:pt>
                <c:pt idx="959">
                  <c:v>#N/A</c:v>
                </c:pt>
                <c:pt idx="960">
                  <c:v>1.2070000000000001</c:v>
                </c:pt>
                <c:pt idx="961">
                  <c:v>1.23</c:v>
                </c:pt>
                <c:pt idx="962">
                  <c:v>#N/A</c:v>
                </c:pt>
                <c:pt idx="963">
                  <c:v>1.276</c:v>
                </c:pt>
                <c:pt idx="964">
                  <c:v>#N/A</c:v>
                </c:pt>
                <c:pt idx="965">
                  <c:v>#N/A</c:v>
                </c:pt>
                <c:pt idx="966">
                  <c:v>#N/A</c:v>
                </c:pt>
                <c:pt idx="967">
                  <c:v>1.3679999999999999</c:v>
                </c:pt>
                <c:pt idx="968">
                  <c:v>#N/A</c:v>
                </c:pt>
                <c:pt idx="969">
                  <c:v>1.4139999999999999</c:v>
                </c:pt>
                <c:pt idx="970">
                  <c:v>1.4370000000000001</c:v>
                </c:pt>
                <c:pt idx="971">
                  <c:v>1.46</c:v>
                </c:pt>
                <c:pt idx="972">
                  <c:v>1.4830000000000001</c:v>
                </c:pt>
                <c:pt idx="973">
                  <c:v>#N/A</c:v>
                </c:pt>
                <c:pt idx="974">
                  <c:v>#N/A</c:v>
                </c:pt>
                <c:pt idx="975">
                  <c:v>1.552</c:v>
                </c:pt>
                <c:pt idx="976">
                  <c:v>#N/A</c:v>
                </c:pt>
                <c:pt idx="977">
                  <c:v>#N/A</c:v>
                </c:pt>
                <c:pt idx="978">
                  <c:v>1.621</c:v>
                </c:pt>
                <c:pt idx="979">
                  <c:v>#N/A</c:v>
                </c:pt>
                <c:pt idx="980">
                  <c:v>1.667</c:v>
                </c:pt>
                <c:pt idx="981">
                  <c:v>1.69</c:v>
                </c:pt>
                <c:pt idx="982">
                  <c:v>#N/A</c:v>
                </c:pt>
                <c:pt idx="983">
                  <c:v>#N/A</c:v>
                </c:pt>
                <c:pt idx="984">
                  <c:v>#N/A</c:v>
                </c:pt>
                <c:pt idx="985">
                  <c:v>#N/A</c:v>
                </c:pt>
                <c:pt idx="986">
                  <c:v>#N/A</c:v>
                </c:pt>
                <c:pt idx="987">
                  <c:v>#N/A</c:v>
                </c:pt>
                <c:pt idx="988">
                  <c:v>1.069</c:v>
                </c:pt>
                <c:pt idx="989">
                  <c:v>1.0920000000000001</c:v>
                </c:pt>
                <c:pt idx="990">
                  <c:v>#N/A</c:v>
                </c:pt>
                <c:pt idx="991">
                  <c:v>#N/A</c:v>
                </c:pt>
                <c:pt idx="992">
                  <c:v>#N/A</c:v>
                </c:pt>
                <c:pt idx="993">
                  <c:v>#N/A</c:v>
                </c:pt>
                <c:pt idx="994">
                  <c:v>#N/A</c:v>
                </c:pt>
                <c:pt idx="995">
                  <c:v>1.23</c:v>
                </c:pt>
                <c:pt idx="996">
                  <c:v>1.2530000000000001</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Calc'!$I$2:$I$2000</c:f>
              <c:numCache>
                <c:formatCode>General</c:formatCode>
                <c:ptCount val="14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#N/A</c:v>
                </c:pt>
                <c:pt idx="20">
                  <c:v>2025</c:v>
                </c:pt>
                <c:pt idx="21">
                  <c:v>#N/A</c:v>
                </c:pt>
                <c:pt idx="22">
                  <c:v>#N/A</c:v>
                </c:pt>
                <c:pt idx="23">
                  <c:v>#N/A</c:v>
                </c:pt>
                <c:pt idx="24">
                  <c:v>#N/A</c:v>
                </c:pt>
                <c:pt idx="25">
                  <c:v>#N/A</c:v>
                </c:pt>
                <c:pt idx="26">
                  <c:v>2024</c:v>
                </c:pt>
                <c:pt idx="27">
                  <c:v>2022</c:v>
                </c:pt>
                <c:pt idx="28">
                  <c:v>2025</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2020</c:v>
                </c:pt>
                <c:pt idx="46">
                  <c:v>#N/A</c:v>
                </c:pt>
                <c:pt idx="47">
                  <c:v>#N/A</c:v>
                </c:pt>
                <c:pt idx="48">
                  <c:v>#N/A</c:v>
                </c:pt>
                <c:pt idx="49">
                  <c:v>2014</c:v>
                </c:pt>
                <c:pt idx="50">
                  <c:v>2025</c:v>
                </c:pt>
                <c:pt idx="51">
                  <c:v>#N/A</c:v>
                </c:pt>
                <c:pt idx="52">
                  <c:v>2023</c:v>
                </c:pt>
                <c:pt idx="53">
                  <c:v>#N/A</c:v>
                </c:pt>
                <c:pt idx="54">
                  <c:v>2018</c:v>
                </c:pt>
                <c:pt idx="55">
                  <c:v>#N/A</c:v>
                </c:pt>
                <c:pt idx="56">
                  <c:v>2020</c:v>
                </c:pt>
                <c:pt idx="57">
                  <c:v>#N/A</c:v>
                </c:pt>
                <c:pt idx="58">
                  <c:v>#N/A</c:v>
                </c:pt>
                <c:pt idx="59">
                  <c:v>#N/A</c:v>
                </c:pt>
                <c:pt idx="60">
                  <c:v>2026</c:v>
                </c:pt>
                <c:pt idx="61">
                  <c:v>#N/A</c:v>
                </c:pt>
                <c:pt idx="62">
                  <c:v>#N/A</c:v>
                </c:pt>
                <c:pt idx="63">
                  <c:v>#N/A</c:v>
                </c:pt>
                <c:pt idx="64">
                  <c:v>2026</c:v>
                </c:pt>
                <c:pt idx="65">
                  <c:v>2017</c:v>
                </c:pt>
                <c:pt idx="66">
                  <c:v>#N/A</c:v>
                </c:pt>
                <c:pt idx="67">
                  <c:v>2026</c:v>
                </c:pt>
                <c:pt idx="68">
                  <c:v>#N/A</c:v>
                </c:pt>
                <c:pt idx="69">
                  <c:v>#N/A</c:v>
                </c:pt>
                <c:pt idx="70">
                  <c:v>#N/A</c:v>
                </c:pt>
                <c:pt idx="71">
                  <c:v>2024</c:v>
                </c:pt>
                <c:pt idx="72">
                  <c:v>#N/A</c:v>
                </c:pt>
                <c:pt idx="73">
                  <c:v>#N/A</c:v>
                </c:pt>
                <c:pt idx="74">
                  <c:v>#N/A</c:v>
                </c:pt>
                <c:pt idx="75">
                  <c:v>#N/A</c:v>
                </c:pt>
                <c:pt idx="76">
                  <c:v>#N/A</c:v>
                </c:pt>
                <c:pt idx="77">
                  <c:v>#N/A</c:v>
                </c:pt>
                <c:pt idx="78">
                  <c:v>#N/A</c:v>
                </c:pt>
                <c:pt idx="79">
                  <c:v>#N/A</c:v>
                </c:pt>
                <c:pt idx="80">
                  <c:v>#N/A</c:v>
                </c:pt>
                <c:pt idx="81">
                  <c:v>#N/A</c:v>
                </c:pt>
                <c:pt idx="82">
                  <c:v>#N/A</c:v>
                </c:pt>
                <c:pt idx="83">
                  <c:v>2023</c:v>
                </c:pt>
                <c:pt idx="84">
                  <c:v>2024</c:v>
                </c:pt>
                <c:pt idx="85">
                  <c:v>#N/A</c:v>
                </c:pt>
                <c:pt idx="86">
                  <c:v>#N/A</c:v>
                </c:pt>
                <c:pt idx="87">
                  <c:v>#N/A</c:v>
                </c:pt>
                <c:pt idx="88">
                  <c:v>#N/A</c:v>
                </c:pt>
                <c:pt idx="89">
                  <c:v>#N/A</c:v>
                </c:pt>
                <c:pt idx="90">
                  <c:v>2025</c:v>
                </c:pt>
                <c:pt idx="91">
                  <c:v>2025</c:v>
                </c:pt>
                <c:pt idx="92">
                  <c:v>#N/A</c:v>
                </c:pt>
                <c:pt idx="93">
                  <c:v>#N/A</c:v>
                </c:pt>
                <c:pt idx="94">
                  <c:v>#N/A</c:v>
                </c:pt>
                <c:pt idx="95">
                  <c:v>#N/A</c:v>
                </c:pt>
                <c:pt idx="96">
                  <c:v>#N/A</c:v>
                </c:pt>
                <c:pt idx="97">
                  <c:v>#N/A</c:v>
                </c:pt>
                <c:pt idx="98">
                  <c:v>#N/A</c:v>
                </c:pt>
                <c:pt idx="99">
                  <c:v>#N/A</c:v>
                </c:pt>
                <c:pt idx="100">
                  <c:v>#N/A</c:v>
                </c:pt>
                <c:pt idx="101">
                  <c:v>#N/A</c:v>
                </c:pt>
                <c:pt idx="102">
                  <c:v>#N/A</c:v>
                </c:pt>
                <c:pt idx="103">
                  <c:v>2026</c:v>
                </c:pt>
                <c:pt idx="104">
                  <c:v>#N/A</c:v>
                </c:pt>
                <c:pt idx="105">
                  <c:v>2021</c:v>
                </c:pt>
                <c:pt idx="106">
                  <c:v>2023</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#N/A</c:v>
                </c:pt>
                <c:pt idx="127">
                  <c:v>#N/A</c:v>
                </c:pt>
                <c:pt idx="128">
                  <c:v>2020</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2025</c:v>
                </c:pt>
                <c:pt idx="142">
                  <c:v>2024</c:v>
                </c:pt>
                <c:pt idx="143">
                  <c:v>#N/A</c:v>
                </c:pt>
                <c:pt idx="144">
                  <c:v>2025</c:v>
                </c:pt>
                <c:pt idx="145">
                  <c:v>#N/A</c:v>
                </c:pt>
                <c:pt idx="146">
                  <c:v>#N/A</c:v>
                </c:pt>
                <c:pt idx="147">
                  <c:v>#N/A</c:v>
                </c:pt>
                <c:pt idx="148">
                  <c:v>#N/A</c:v>
                </c:pt>
                <c:pt idx="149">
                  <c:v>2026</c:v>
                </c:pt>
                <c:pt idx="150">
                  <c:v>#N/A</c:v>
                </c:pt>
                <c:pt idx="151">
                  <c:v>#N/A</c:v>
                </c:pt>
                <c:pt idx="152">
                  <c:v>#N/A</c:v>
                </c:pt>
                <c:pt idx="153">
                  <c:v>2015</c:v>
                </c:pt>
                <c:pt idx="154">
                  <c:v>2020</c:v>
                </c:pt>
                <c:pt idx="155">
                  <c:v>#N/A</c:v>
                </c:pt>
                <c:pt idx="156">
                  <c:v>#N/A</c:v>
                </c:pt>
                <c:pt idx="157">
                  <c:v>#N/A</c:v>
                </c:pt>
                <c:pt idx="158">
                  <c:v>2024</c:v>
                </c:pt>
                <c:pt idx="159">
                  <c:v>#N/A</c:v>
                </c:pt>
                <c:pt idx="160">
                  <c:v>#N/A</c:v>
                </c:pt>
                <c:pt idx="161">
                  <c:v>#N/A</c:v>
                </c:pt>
                <c:pt idx="162">
                  <c:v>#N/A</c:v>
                </c:pt>
                <c:pt idx="163">
                  <c:v>#N/A</c:v>
                </c:pt>
                <c:pt idx="164">
                  <c:v>#N/A</c:v>
                </c:pt>
                <c:pt idx="165">
                  <c:v>2020</c:v>
                </c:pt>
                <c:pt idx="166">
                  <c:v>#N/A</c:v>
                </c:pt>
                <c:pt idx="167">
                  <c:v>2019</c:v>
                </c:pt>
                <c:pt idx="168">
                  <c:v>#N/A</c:v>
                </c:pt>
                <c:pt idx="169">
                  <c:v>#N/A</c:v>
                </c:pt>
                <c:pt idx="170">
                  <c:v>#N/A</c:v>
                </c:pt>
                <c:pt idx="171">
                  <c:v>#N/A</c:v>
                </c:pt>
                <c:pt idx="172">
                  <c:v>#N/A</c:v>
                </c:pt>
                <c:pt idx="173">
                  <c:v>#N/A</c:v>
                </c:pt>
                <c:pt idx="174">
                  <c:v>#N/A</c:v>
                </c:pt>
                <c:pt idx="175">
                  <c:v>#N/A</c:v>
                </c:pt>
                <c:pt idx="176">
                  <c:v>2018</c:v>
                </c:pt>
                <c:pt idx="177">
                  <c:v>#N/A</c:v>
                </c:pt>
                <c:pt idx="178">
                  <c:v>2016</c:v>
                </c:pt>
                <c:pt idx="179">
                  <c:v>2020</c:v>
                </c:pt>
                <c:pt idx="180">
                  <c:v>#N/A</c:v>
                </c:pt>
                <c:pt idx="181">
                  <c:v>#N/A</c:v>
                </c:pt>
                <c:pt idx="182">
                  <c:v>2026</c:v>
                </c:pt>
                <c:pt idx="183">
                  <c:v>#N/A</c:v>
                </c:pt>
                <c:pt idx="184">
                  <c:v>#N/A</c:v>
                </c:pt>
                <c:pt idx="185">
                  <c:v>2026</c:v>
                </c:pt>
                <c:pt idx="186">
                  <c:v>#N/A</c:v>
                </c:pt>
                <c:pt idx="187">
                  <c:v>#N/A</c:v>
                </c:pt>
                <c:pt idx="188">
                  <c:v>#N/A</c:v>
                </c:pt>
                <c:pt idx="189">
                  <c:v>2015</c:v>
                </c:pt>
                <c:pt idx="190">
                  <c:v>2023</c:v>
                </c:pt>
                <c:pt idx="191">
                  <c:v>#N/A</c:v>
                </c:pt>
                <c:pt idx="192">
                  <c:v>#N/A</c:v>
                </c:pt>
                <c:pt idx="193">
                  <c:v>#N/A</c:v>
                </c:pt>
                <c:pt idx="194">
                  <c:v>#N/A</c:v>
                </c:pt>
                <c:pt idx="195">
                  <c:v>2026</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2019</c:v>
                </c:pt>
                <c:pt idx="213">
                  <c:v>#N/A</c:v>
                </c:pt>
                <c:pt idx="214">
                  <c:v>2022</c:v>
                </c:pt>
                <c:pt idx="215">
                  <c:v>#N/A</c:v>
                </c:pt>
                <c:pt idx="216">
                  <c:v>#N/A</c:v>
                </c:pt>
                <c:pt idx="217">
                  <c:v>#N/A</c:v>
                </c:pt>
                <c:pt idx="218">
                  <c:v>#N/A</c:v>
                </c:pt>
                <c:pt idx="219">
                  <c:v>2018</c:v>
                </c:pt>
                <c:pt idx="220">
                  <c:v>#N/A</c:v>
                </c:pt>
                <c:pt idx="221">
                  <c:v>#N/A</c:v>
                </c:pt>
                <c:pt idx="222">
                  <c:v>#N/A</c:v>
                </c:pt>
                <c:pt idx="223">
                  <c:v>#N/A</c:v>
                </c:pt>
                <c:pt idx="224">
                  <c:v>#N/A</c:v>
                </c:pt>
                <c:pt idx="225">
                  <c:v>#N/A</c:v>
                </c:pt>
                <c:pt idx="226">
                  <c:v>#N/A</c:v>
                </c:pt>
                <c:pt idx="227">
                  <c:v>#N/A</c:v>
                </c:pt>
                <c:pt idx="228">
                  <c:v>2025</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2022</c:v>
                </c:pt>
                <c:pt idx="244">
                  <c:v>2026</c:v>
                </c:pt>
                <c:pt idx="245">
                  <c:v>#N/A</c:v>
                </c:pt>
                <c:pt idx="246">
                  <c:v>#N/A</c:v>
                </c:pt>
                <c:pt idx="247">
                  <c:v>#N/A</c:v>
                </c:pt>
                <c:pt idx="248">
                  <c:v>#N/A</c:v>
                </c:pt>
                <c:pt idx="249">
                  <c:v>2019</c:v>
                </c:pt>
                <c:pt idx="250">
                  <c:v>#N/A</c:v>
                </c:pt>
                <c:pt idx="251">
                  <c:v>#N/A</c:v>
                </c:pt>
                <c:pt idx="252">
                  <c:v>#N/A</c:v>
                </c:pt>
                <c:pt idx="253">
                  <c:v>#N/A</c:v>
                </c:pt>
                <c:pt idx="254">
                  <c:v>#N/A</c:v>
                </c:pt>
                <c:pt idx="255">
                  <c:v>#N/A</c:v>
                </c:pt>
                <c:pt idx="256">
                  <c:v>2025</c:v>
                </c:pt>
                <c:pt idx="257">
                  <c:v>#N/A</c:v>
                </c:pt>
                <c:pt idx="258">
                  <c:v>#N/A</c:v>
                </c:pt>
                <c:pt idx="259">
                  <c:v>2024</c:v>
                </c:pt>
                <c:pt idx="260">
                  <c:v>#N/A</c:v>
                </c:pt>
                <c:pt idx="261">
                  <c:v>2025</c:v>
                </c:pt>
                <c:pt idx="262">
                  <c:v>2025</c:v>
                </c:pt>
                <c:pt idx="263">
                  <c:v>#N/A</c:v>
                </c:pt>
                <c:pt idx="264">
                  <c:v>#N/A</c:v>
                </c:pt>
                <c:pt idx="265">
                  <c:v>2021</c:v>
                </c:pt>
                <c:pt idx="266">
                  <c:v>#N/A</c:v>
                </c:pt>
                <c:pt idx="267">
                  <c:v>#N/A</c:v>
                </c:pt>
                <c:pt idx="268">
                  <c:v>#N/A</c:v>
                </c:pt>
                <c:pt idx="269">
                  <c:v>2016</c:v>
                </c:pt>
                <c:pt idx="270">
                  <c:v>#N/A</c:v>
                </c:pt>
                <c:pt idx="271">
                  <c:v>#N/A</c:v>
                </c:pt>
                <c:pt idx="272">
                  <c:v>#N/A</c:v>
                </c:pt>
                <c:pt idx="273">
                  <c:v>2023</c:v>
                </c:pt>
                <c:pt idx="274">
                  <c:v>#N/A</c:v>
                </c:pt>
                <c:pt idx="275">
                  <c:v>#N/A</c:v>
                </c:pt>
                <c:pt idx="276">
                  <c:v>#N/A</c:v>
                </c:pt>
                <c:pt idx="277">
                  <c:v>#N/A</c:v>
                </c:pt>
                <c:pt idx="278">
                  <c:v>2006</c:v>
                </c:pt>
                <c:pt idx="279">
                  <c:v>2023</c:v>
                </c:pt>
                <c:pt idx="280">
                  <c:v>#N/A</c:v>
                </c:pt>
                <c:pt idx="281">
                  <c:v>#N/A</c:v>
                </c:pt>
                <c:pt idx="282">
                  <c:v>#N/A</c:v>
                </c:pt>
                <c:pt idx="283">
                  <c:v>#N/A</c:v>
                </c:pt>
                <c:pt idx="284">
                  <c:v>#N/A</c:v>
                </c:pt>
                <c:pt idx="285">
                  <c:v>#N/A</c:v>
                </c:pt>
                <c:pt idx="286">
                  <c:v>#N/A</c:v>
                </c:pt>
                <c:pt idx="287">
                  <c:v>2024</c:v>
                </c:pt>
                <c:pt idx="288">
                  <c:v>#N/A</c:v>
                </c:pt>
                <c:pt idx="289">
                  <c:v>#N/A</c:v>
                </c:pt>
                <c:pt idx="290">
                  <c:v>#N/A</c:v>
                </c:pt>
                <c:pt idx="291">
                  <c:v>#N/A</c:v>
                </c:pt>
                <c:pt idx="292">
                  <c:v>2025</c:v>
                </c:pt>
                <c:pt idx="293">
                  <c:v>#N/A</c:v>
                </c:pt>
                <c:pt idx="294">
                  <c:v>#N/A</c:v>
                </c:pt>
                <c:pt idx="295">
                  <c:v>#N/A</c:v>
                </c:pt>
                <c:pt idx="296">
                  <c:v>#N/A</c:v>
                </c:pt>
                <c:pt idx="297">
                  <c:v>#N/A</c:v>
                </c:pt>
                <c:pt idx="298">
                  <c:v>#N/A</c:v>
                </c:pt>
                <c:pt idx="299">
                  <c:v>#N/A</c:v>
                </c:pt>
                <c:pt idx="300">
                  <c:v>#N/A</c:v>
                </c:pt>
                <c:pt idx="301">
                  <c:v>#N/A</c:v>
                </c:pt>
                <c:pt idx="302">
                  <c:v>#N/A</c:v>
                </c:pt>
                <c:pt idx="303">
                  <c:v>2018</c:v>
                </c:pt>
                <c:pt idx="304">
                  <c:v>2024</c:v>
                </c:pt>
                <c:pt idx="305">
                  <c:v>2022</c:v>
                </c:pt>
                <c:pt idx="306">
                  <c:v>#N/A</c:v>
                </c:pt>
                <c:pt idx="307">
                  <c:v>#N/A</c:v>
                </c:pt>
                <c:pt idx="308">
                  <c:v>#N/A</c:v>
                </c:pt>
                <c:pt idx="309">
                  <c:v>#N/A</c:v>
                </c:pt>
                <c:pt idx="310">
                  <c:v>#N/A</c:v>
                </c:pt>
                <c:pt idx="311">
                  <c:v>2025</c:v>
                </c:pt>
                <c:pt idx="312">
                  <c:v>#N/A</c:v>
                </c:pt>
                <c:pt idx="313">
                  <c:v>#N/A</c:v>
                </c:pt>
                <c:pt idx="314">
                  <c:v>#N/A</c:v>
                </c:pt>
                <c:pt idx="315">
                  <c:v>2018</c:v>
                </c:pt>
                <c:pt idx="316">
                  <c:v>2023</c:v>
                </c:pt>
                <c:pt idx="317">
                  <c:v>#N/A</c:v>
                </c:pt>
                <c:pt idx="318">
                  <c:v>#N/A</c:v>
                </c:pt>
                <c:pt idx="319">
                  <c:v>#N/A</c:v>
                </c:pt>
                <c:pt idx="320">
                  <c:v>2022</c:v>
                </c:pt>
                <c:pt idx="321">
                  <c:v>#N/A</c:v>
                </c:pt>
                <c:pt idx="322">
                  <c:v>#N/A</c:v>
                </c:pt>
                <c:pt idx="323">
                  <c:v>#N/A</c:v>
                </c:pt>
                <c:pt idx="324">
                  <c:v>#N/A</c:v>
                </c:pt>
                <c:pt idx="325">
                  <c:v>2012</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2025</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2017</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2025</c:v>
                </c:pt>
                <c:pt idx="400">
                  <c:v>2026</c:v>
                </c:pt>
                <c:pt idx="401">
                  <c:v>#N/A</c:v>
                </c:pt>
                <c:pt idx="402">
                  <c:v>#N/A</c:v>
                </c:pt>
                <c:pt idx="403">
                  <c:v>#N/A</c:v>
                </c:pt>
                <c:pt idx="404">
                  <c:v>#N/A</c:v>
                </c:pt>
                <c:pt idx="405">
                  <c:v>#N/A</c:v>
                </c:pt>
                <c:pt idx="406">
                  <c:v>#N/A</c:v>
                </c:pt>
                <c:pt idx="407">
                  <c:v>#N/A</c:v>
                </c:pt>
                <c:pt idx="408">
                  <c:v>#N/A</c:v>
                </c:pt>
                <c:pt idx="409">
                  <c:v>#N/A</c:v>
                </c:pt>
                <c:pt idx="410">
                  <c:v>#N/A</c:v>
                </c:pt>
                <c:pt idx="411">
                  <c:v>#N/A</c:v>
                </c:pt>
                <c:pt idx="412">
                  <c:v>2022</c:v>
                </c:pt>
                <c:pt idx="413">
                  <c:v>#N/A</c:v>
                </c:pt>
                <c:pt idx="414">
                  <c:v>#N/A</c:v>
                </c:pt>
                <c:pt idx="415">
                  <c:v>#N/A</c:v>
                </c:pt>
                <c:pt idx="416">
                  <c:v>#N/A</c:v>
                </c:pt>
                <c:pt idx="417">
                  <c:v>#N/A</c:v>
                </c:pt>
                <c:pt idx="418">
                  <c:v>2015</c:v>
                </c:pt>
                <c:pt idx="419">
                  <c:v>#N/A</c:v>
                </c:pt>
                <c:pt idx="420">
                  <c:v>#N/A</c:v>
                </c:pt>
                <c:pt idx="421">
                  <c:v>2023</c:v>
                </c:pt>
                <c:pt idx="422">
                  <c:v>2025</c:v>
                </c:pt>
                <c:pt idx="423">
                  <c:v>#N/A</c:v>
                </c:pt>
                <c:pt idx="424">
                  <c:v>#N/A</c:v>
                </c:pt>
                <c:pt idx="425">
                  <c:v>2021</c:v>
                </c:pt>
                <c:pt idx="426">
                  <c:v>#N/A</c:v>
                </c:pt>
                <c:pt idx="427">
                  <c:v>2018</c:v>
                </c:pt>
                <c:pt idx="428">
                  <c:v>#N/A</c:v>
                </c:pt>
                <c:pt idx="429">
                  <c:v>#N/A</c:v>
                </c:pt>
                <c:pt idx="430">
                  <c:v>2019</c:v>
                </c:pt>
                <c:pt idx="431">
                  <c:v>#N/A</c:v>
                </c:pt>
                <c:pt idx="432">
                  <c:v>#N/A</c:v>
                </c:pt>
                <c:pt idx="433">
                  <c:v>#N/A</c:v>
                </c:pt>
                <c:pt idx="434">
                  <c:v>#N/A</c:v>
                </c:pt>
                <c:pt idx="435">
                  <c:v>#N/A</c:v>
                </c:pt>
                <c:pt idx="436">
                  <c:v>#N/A</c:v>
                </c:pt>
                <c:pt idx="437">
                  <c:v>#N/A</c:v>
                </c:pt>
                <c:pt idx="438">
                  <c:v>#N/A</c:v>
                </c:pt>
                <c:pt idx="439">
                  <c:v>2024</c:v>
                </c:pt>
                <c:pt idx="440">
                  <c:v>#N/A</c:v>
                </c:pt>
                <c:pt idx="441">
                  <c:v>2026</c:v>
                </c:pt>
                <c:pt idx="442">
                  <c:v>#N/A</c:v>
                </c:pt>
                <c:pt idx="443">
                  <c:v>#N/A</c:v>
                </c:pt>
                <c:pt idx="444">
                  <c:v>#N/A</c:v>
                </c:pt>
                <c:pt idx="445">
                  <c:v>2025</c:v>
                </c:pt>
                <c:pt idx="446">
                  <c:v>#N/A</c:v>
                </c:pt>
                <c:pt idx="447">
                  <c:v>#N/A</c:v>
                </c:pt>
                <c:pt idx="448">
                  <c:v>2016</c:v>
                </c:pt>
                <c:pt idx="449">
                  <c:v>2017</c:v>
                </c:pt>
                <c:pt idx="450">
                  <c:v>#N/A</c:v>
                </c:pt>
                <c:pt idx="451">
                  <c:v>#N/A</c:v>
                </c:pt>
                <c:pt idx="452">
                  <c:v>2025</c:v>
                </c:pt>
                <c:pt idx="453">
                  <c:v>#N/A</c:v>
                </c:pt>
                <c:pt idx="454">
                  <c:v>#N/A</c:v>
                </c:pt>
                <c:pt idx="455">
                  <c:v>#N/A</c:v>
                </c:pt>
                <c:pt idx="456">
                  <c:v>#N/A</c:v>
                </c:pt>
                <c:pt idx="457">
                  <c:v>#N/A</c:v>
                </c:pt>
                <c:pt idx="458">
                  <c:v>#N/A</c:v>
                </c:pt>
                <c:pt idx="459">
                  <c:v>#N/A</c:v>
                </c:pt>
                <c:pt idx="460">
                  <c:v>#N/A</c:v>
                </c:pt>
                <c:pt idx="461">
                  <c:v>2019</c:v>
                </c:pt>
                <c:pt idx="462">
                  <c:v>2026</c:v>
                </c:pt>
                <c:pt idx="463">
                  <c:v>#N/A</c:v>
                </c:pt>
                <c:pt idx="464">
                  <c:v>#N/A</c:v>
                </c:pt>
                <c:pt idx="465">
                  <c:v>2023</c:v>
                </c:pt>
                <c:pt idx="466">
                  <c:v>#N/A</c:v>
                </c:pt>
                <c:pt idx="467">
                  <c:v>#N/A</c:v>
                </c:pt>
                <c:pt idx="468">
                  <c:v>#N/A</c:v>
                </c:pt>
                <c:pt idx="469">
                  <c:v>2024</c:v>
                </c:pt>
                <c:pt idx="470">
                  <c:v>2021</c:v>
                </c:pt>
                <c:pt idx="471">
                  <c:v>2017</c:v>
                </c:pt>
                <c:pt idx="472">
                  <c:v>2022</c:v>
                </c:pt>
                <c:pt idx="473">
                  <c:v>2026</c:v>
                </c:pt>
                <c:pt idx="474">
                  <c:v>2025</c:v>
                </c:pt>
                <c:pt idx="475">
                  <c:v>#N/A</c:v>
                </c:pt>
                <c:pt idx="476">
                  <c:v>2024</c:v>
                </c:pt>
                <c:pt idx="477">
                  <c:v>#N/A</c:v>
                </c:pt>
                <c:pt idx="478">
                  <c:v>#N/A</c:v>
                </c:pt>
                <c:pt idx="479">
                  <c:v>#N/A</c:v>
                </c:pt>
                <c:pt idx="480">
                  <c:v>#N/A</c:v>
                </c:pt>
                <c:pt idx="481">
                  <c:v>#N/A</c:v>
                </c:pt>
                <c:pt idx="482">
                  <c:v>#N/A</c:v>
                </c:pt>
                <c:pt idx="483">
                  <c:v>#N/A</c:v>
                </c:pt>
                <c:pt idx="484">
                  <c:v>#N/A</c:v>
                </c:pt>
                <c:pt idx="485">
                  <c:v>#N/A</c:v>
                </c:pt>
                <c:pt idx="486">
                  <c:v>#N/A</c:v>
                </c:pt>
                <c:pt idx="487">
                  <c:v>#N/A</c:v>
                </c:pt>
                <c:pt idx="488">
                  <c:v>2026</c:v>
                </c:pt>
                <c:pt idx="489">
                  <c:v>#N/A</c:v>
                </c:pt>
                <c:pt idx="490">
                  <c:v>#N/A</c:v>
                </c:pt>
                <c:pt idx="491">
                  <c:v>#N/A</c:v>
                </c:pt>
                <c:pt idx="492">
                  <c:v>#N/A</c:v>
                </c:pt>
                <c:pt idx="493">
                  <c:v>#N/A</c:v>
                </c:pt>
                <c:pt idx="494">
                  <c:v>#N/A</c:v>
                </c:pt>
                <c:pt idx="495">
                  <c:v>#N/A</c:v>
                </c:pt>
                <c:pt idx="496">
                  <c:v>#N/A</c:v>
                </c:pt>
                <c:pt idx="497">
                  <c:v>#N/A</c:v>
                </c:pt>
                <c:pt idx="498">
                  <c:v>2022</c:v>
                </c:pt>
                <c:pt idx="499">
                  <c:v>#N/A</c:v>
                </c:pt>
                <c:pt idx="500">
                  <c:v>#N/A</c:v>
                </c:pt>
                <c:pt idx="501">
                  <c:v>#N/A</c:v>
                </c:pt>
                <c:pt idx="502">
                  <c:v>#N/A</c:v>
                </c:pt>
                <c:pt idx="503">
                  <c:v>#N/A</c:v>
                </c:pt>
                <c:pt idx="504">
                  <c:v>#N/A</c:v>
                </c:pt>
                <c:pt idx="505">
                  <c:v>2024</c:v>
                </c:pt>
                <c:pt idx="506">
                  <c:v>#N/A</c:v>
                </c:pt>
                <c:pt idx="507">
                  <c:v>#N/A</c:v>
                </c:pt>
                <c:pt idx="508">
                  <c:v>2026</c:v>
                </c:pt>
                <c:pt idx="509">
                  <c:v>#N/A</c:v>
                </c:pt>
                <c:pt idx="510">
                  <c:v>2024</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2024</c:v>
                </c:pt>
                <c:pt idx="551">
                  <c:v>#N/A</c:v>
                </c:pt>
                <c:pt idx="552">
                  <c:v>#N/A</c:v>
                </c:pt>
                <c:pt idx="553">
                  <c:v>#N/A</c:v>
                </c:pt>
                <c:pt idx="554">
                  <c:v>#N/A</c:v>
                </c:pt>
                <c:pt idx="555">
                  <c:v>#N/A</c:v>
                </c:pt>
                <c:pt idx="556">
                  <c:v>#N/A</c:v>
                </c:pt>
                <c:pt idx="557">
                  <c:v>#N/A</c:v>
                </c:pt>
                <c:pt idx="558">
                  <c:v>#N/A</c:v>
                </c:pt>
                <c:pt idx="559">
                  <c:v>#N/A</c:v>
                </c:pt>
                <c:pt idx="560">
                  <c:v>2017</c:v>
                </c:pt>
                <c:pt idx="561">
                  <c:v>#N/A</c:v>
                </c:pt>
                <c:pt idx="562">
                  <c:v>#N/A</c:v>
                </c:pt>
                <c:pt idx="563">
                  <c:v>#N/A</c:v>
                </c:pt>
                <c:pt idx="564">
                  <c:v>#N/A</c:v>
                </c:pt>
                <c:pt idx="565">
                  <c:v>#N/A</c:v>
                </c:pt>
                <c:pt idx="566">
                  <c:v>2024</c:v>
                </c:pt>
                <c:pt idx="567">
                  <c:v>#N/A</c:v>
                </c:pt>
                <c:pt idx="568">
                  <c:v>#N/A</c:v>
                </c:pt>
                <c:pt idx="569">
                  <c:v>#N/A</c:v>
                </c:pt>
                <c:pt idx="570">
                  <c:v>#N/A</c:v>
                </c:pt>
                <c:pt idx="571">
                  <c:v>#N/A</c:v>
                </c:pt>
                <c:pt idx="572">
                  <c:v>2025</c:v>
                </c:pt>
                <c:pt idx="573">
                  <c:v>#N/A</c:v>
                </c:pt>
                <c:pt idx="574">
                  <c:v>2025</c:v>
                </c:pt>
                <c:pt idx="575">
                  <c:v>#N/A</c:v>
                </c:pt>
                <c:pt idx="576">
                  <c:v>#N/A</c:v>
                </c:pt>
                <c:pt idx="577">
                  <c:v>2024</c:v>
                </c:pt>
                <c:pt idx="578">
                  <c:v>#N/A</c:v>
                </c:pt>
                <c:pt idx="579">
                  <c:v>#N/A</c:v>
                </c:pt>
                <c:pt idx="580">
                  <c:v>#N/A</c:v>
                </c:pt>
                <c:pt idx="581">
                  <c:v>2026</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2014</c:v>
                </c:pt>
                <c:pt idx="601">
                  <c:v>2025</c:v>
                </c:pt>
                <c:pt idx="602">
                  <c:v>#N/A</c:v>
                </c:pt>
                <c:pt idx="603">
                  <c:v>#N/A</c:v>
                </c:pt>
                <c:pt idx="604">
                  <c:v>#N/A</c:v>
                </c:pt>
                <c:pt idx="605">
                  <c:v>#N/A</c:v>
                </c:pt>
                <c:pt idx="606">
                  <c:v>#N/A</c:v>
                </c:pt>
                <c:pt idx="607">
                  <c:v>#N/A</c:v>
                </c:pt>
                <c:pt idx="608">
                  <c:v>#N/A</c:v>
                </c:pt>
                <c:pt idx="609">
                  <c:v>2025</c:v>
                </c:pt>
                <c:pt idx="610">
                  <c:v>#N/A</c:v>
                </c:pt>
                <c:pt idx="611">
                  <c:v>#N/A</c:v>
                </c:pt>
                <c:pt idx="612">
                  <c:v>#N/A</c:v>
                </c:pt>
                <c:pt idx="613">
                  <c:v>#N/A</c:v>
                </c:pt>
                <c:pt idx="614">
                  <c:v>2021</c:v>
                </c:pt>
                <c:pt idx="615">
                  <c:v>#N/A</c:v>
                </c:pt>
                <c:pt idx="616">
                  <c:v>#N/A</c:v>
                </c:pt>
                <c:pt idx="617">
                  <c:v>#N/A</c:v>
                </c:pt>
                <c:pt idx="618">
                  <c:v>#N/A</c:v>
                </c:pt>
                <c:pt idx="619">
                  <c:v>#N/A</c:v>
                </c:pt>
                <c:pt idx="620">
                  <c:v>#N/A</c:v>
                </c:pt>
                <c:pt idx="621">
                  <c:v>#N/A</c:v>
                </c:pt>
                <c:pt idx="622">
                  <c:v>#N/A</c:v>
                </c:pt>
                <c:pt idx="623">
                  <c:v>#N/A</c:v>
                </c:pt>
                <c:pt idx="624">
                  <c:v>#N/A</c:v>
                </c:pt>
                <c:pt idx="625">
                  <c:v>2022</c:v>
                </c:pt>
                <c:pt idx="626">
                  <c:v>#N/A</c:v>
                </c:pt>
                <c:pt idx="627">
                  <c:v>#N/A</c:v>
                </c:pt>
                <c:pt idx="628">
                  <c:v>#N/A</c:v>
                </c:pt>
                <c:pt idx="629">
                  <c:v>#N/A</c:v>
                </c:pt>
                <c:pt idx="630">
                  <c:v>#N/A</c:v>
                </c:pt>
                <c:pt idx="631">
                  <c:v>2026</c:v>
                </c:pt>
                <c:pt idx="632">
                  <c:v>2021</c:v>
                </c:pt>
                <c:pt idx="633">
                  <c:v>2026</c:v>
                </c:pt>
                <c:pt idx="634">
                  <c:v>#N/A</c:v>
                </c:pt>
                <c:pt idx="635">
                  <c:v>#N/A</c:v>
                </c:pt>
                <c:pt idx="636">
                  <c:v>#N/A</c:v>
                </c:pt>
                <c:pt idx="637">
                  <c:v>#N/A</c:v>
                </c:pt>
                <c:pt idx="638">
                  <c:v>#N/A</c:v>
                </c:pt>
                <c:pt idx="639">
                  <c:v>#N/A</c:v>
                </c:pt>
                <c:pt idx="640">
                  <c:v>#N/A</c:v>
                </c:pt>
                <c:pt idx="641">
                  <c:v>#N/A</c:v>
                </c:pt>
                <c:pt idx="642">
                  <c:v>2024</c:v>
                </c:pt>
                <c:pt idx="643">
                  <c:v>2025</c:v>
                </c:pt>
                <c:pt idx="644">
                  <c:v>#N/A</c:v>
                </c:pt>
                <c:pt idx="645">
                  <c:v>2020</c:v>
                </c:pt>
                <c:pt idx="646">
                  <c:v>#N/A</c:v>
                </c:pt>
                <c:pt idx="647">
                  <c:v>#N/A</c:v>
                </c:pt>
                <c:pt idx="648">
                  <c:v>#N/A</c:v>
                </c:pt>
                <c:pt idx="649">
                  <c:v>#N/A</c:v>
                </c:pt>
                <c:pt idx="650">
                  <c:v>#N/A</c:v>
                </c:pt>
                <c:pt idx="651">
                  <c:v>2026</c:v>
                </c:pt>
                <c:pt idx="652">
                  <c:v>#N/A</c:v>
                </c:pt>
                <c:pt idx="653">
                  <c:v>#N/A</c:v>
                </c:pt>
                <c:pt idx="654">
                  <c:v>#N/A</c:v>
                </c:pt>
                <c:pt idx="655">
                  <c:v>#N/A</c:v>
                </c:pt>
                <c:pt idx="656">
                  <c:v>#N/A</c:v>
                </c:pt>
                <c:pt idx="657">
                  <c:v>#N/A</c:v>
                </c:pt>
                <c:pt idx="658">
                  <c:v>2024</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2015</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2020</c:v>
                </c:pt>
                <c:pt idx="686">
                  <c:v>#N/A</c:v>
                </c:pt>
                <c:pt idx="687">
                  <c:v>#N/A</c:v>
                </c:pt>
                <c:pt idx="688">
                  <c:v>#N/A</c:v>
                </c:pt>
                <c:pt idx="689">
                  <c:v>#N/A</c:v>
                </c:pt>
                <c:pt idx="690">
                  <c:v>#N/A</c:v>
                </c:pt>
                <c:pt idx="691">
                  <c:v>2014</c:v>
                </c:pt>
                <c:pt idx="692">
                  <c:v>#N/A</c:v>
                </c:pt>
                <c:pt idx="693">
                  <c:v>#N/A</c:v>
                </c:pt>
                <c:pt idx="694">
                  <c:v>#N/A</c:v>
                </c:pt>
                <c:pt idx="695">
                  <c:v>#N/A</c:v>
                </c:pt>
                <c:pt idx="696">
                  <c:v>2024</c:v>
                </c:pt>
                <c:pt idx="697">
                  <c:v>#N/A</c:v>
                </c:pt>
                <c:pt idx="698">
                  <c:v>#N/A</c:v>
                </c:pt>
                <c:pt idx="699">
                  <c:v>#N/A</c:v>
                </c:pt>
                <c:pt idx="700">
                  <c:v>#N/A</c:v>
                </c:pt>
                <c:pt idx="701">
                  <c:v>#N/A</c:v>
                </c:pt>
                <c:pt idx="702">
                  <c:v>#N/A</c:v>
                </c:pt>
                <c:pt idx="703">
                  <c:v>#N/A</c:v>
                </c:pt>
                <c:pt idx="704">
                  <c:v>2021</c:v>
                </c:pt>
                <c:pt idx="705">
                  <c:v>2025</c:v>
                </c:pt>
                <c:pt idx="706">
                  <c:v>2022</c:v>
                </c:pt>
                <c:pt idx="707">
                  <c:v>#N/A</c:v>
                </c:pt>
                <c:pt idx="708">
                  <c:v>2024</c:v>
                </c:pt>
                <c:pt idx="709">
                  <c:v>2016</c:v>
                </c:pt>
                <c:pt idx="710">
                  <c:v>#N/A</c:v>
                </c:pt>
                <c:pt idx="711">
                  <c:v>#N/A</c:v>
                </c:pt>
                <c:pt idx="712">
                  <c:v>#N/A</c:v>
                </c:pt>
                <c:pt idx="713">
                  <c:v>#N/A</c:v>
                </c:pt>
                <c:pt idx="714">
                  <c:v>#N/A</c:v>
                </c:pt>
                <c:pt idx="715">
                  <c:v>#N/A</c:v>
                </c:pt>
                <c:pt idx="716">
                  <c:v>#N/A</c:v>
                </c:pt>
                <c:pt idx="717">
                  <c:v>2022</c:v>
                </c:pt>
                <c:pt idx="718">
                  <c:v>2021</c:v>
                </c:pt>
                <c:pt idx="719">
                  <c:v>2024</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2025</c:v>
                </c:pt>
                <c:pt idx="740">
                  <c:v>#N/A</c:v>
                </c:pt>
                <c:pt idx="741">
                  <c:v>#N/A</c:v>
                </c:pt>
                <c:pt idx="742">
                  <c:v>#N/A</c:v>
                </c:pt>
                <c:pt idx="743">
                  <c:v>#N/A</c:v>
                </c:pt>
                <c:pt idx="744">
                  <c:v>#N/A</c:v>
                </c:pt>
                <c:pt idx="745">
                  <c:v>2025</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2023</c:v>
                </c:pt>
                <c:pt idx="760">
                  <c:v>#N/A</c:v>
                </c:pt>
                <c:pt idx="761">
                  <c:v>2026</c:v>
                </c:pt>
                <c:pt idx="762">
                  <c:v>2022</c:v>
                </c:pt>
                <c:pt idx="763">
                  <c:v>#N/A</c:v>
                </c:pt>
                <c:pt idx="764">
                  <c:v>#N/A</c:v>
                </c:pt>
                <c:pt idx="765">
                  <c:v>#N/A</c:v>
                </c:pt>
                <c:pt idx="766">
                  <c:v>2026</c:v>
                </c:pt>
                <c:pt idx="767">
                  <c:v>#N/A</c:v>
                </c:pt>
                <c:pt idx="768">
                  <c:v>#N/A</c:v>
                </c:pt>
                <c:pt idx="769">
                  <c:v>#N/A</c:v>
                </c:pt>
                <c:pt idx="770">
                  <c:v>#N/A</c:v>
                </c:pt>
                <c:pt idx="771">
                  <c:v>#N/A</c:v>
                </c:pt>
                <c:pt idx="772">
                  <c:v>#N/A</c:v>
                </c:pt>
                <c:pt idx="773">
                  <c:v>#N/A</c:v>
                </c:pt>
                <c:pt idx="774">
                  <c:v>#N/A</c:v>
                </c:pt>
                <c:pt idx="775">
                  <c:v>#N/A</c:v>
                </c:pt>
                <c:pt idx="776">
                  <c:v>2018</c:v>
                </c:pt>
                <c:pt idx="777">
                  <c:v>#N/A</c:v>
                </c:pt>
                <c:pt idx="778">
                  <c:v>#N/A</c:v>
                </c:pt>
                <c:pt idx="779">
                  <c:v>#N/A</c:v>
                </c:pt>
                <c:pt idx="780">
                  <c:v>#N/A</c:v>
                </c:pt>
                <c:pt idx="781">
                  <c:v>#N/A</c:v>
                </c:pt>
                <c:pt idx="782">
                  <c:v>#N/A</c:v>
                </c:pt>
                <c:pt idx="783">
                  <c:v>#N/A</c:v>
                </c:pt>
                <c:pt idx="784">
                  <c:v>#N/A</c:v>
                </c:pt>
                <c:pt idx="785">
                  <c:v>2025</c:v>
                </c:pt>
                <c:pt idx="786">
                  <c:v>#N/A</c:v>
                </c:pt>
                <c:pt idx="787">
                  <c:v>#N/A</c:v>
                </c:pt>
                <c:pt idx="788">
                  <c:v>#N/A</c:v>
                </c:pt>
                <c:pt idx="789">
                  <c:v>#N/A</c:v>
                </c:pt>
                <c:pt idx="790">
                  <c:v>#N/A</c:v>
                </c:pt>
                <c:pt idx="791">
                  <c:v>#N/A</c:v>
                </c:pt>
                <c:pt idx="792">
                  <c:v>#N/A</c:v>
                </c:pt>
                <c:pt idx="793">
                  <c:v>#N/A</c:v>
                </c:pt>
                <c:pt idx="794">
                  <c:v>2024</c:v>
                </c:pt>
                <c:pt idx="795">
                  <c:v>#N/A</c:v>
                </c:pt>
                <c:pt idx="796">
                  <c:v>#N/A</c:v>
                </c:pt>
                <c:pt idx="797">
                  <c:v>#N/A</c:v>
                </c:pt>
                <c:pt idx="798">
                  <c:v>2023</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2020</c:v>
                </c:pt>
                <c:pt idx="813">
                  <c:v>#N/A</c:v>
                </c:pt>
                <c:pt idx="814">
                  <c:v>#N/A</c:v>
                </c:pt>
                <c:pt idx="815">
                  <c:v>#N/A</c:v>
                </c:pt>
                <c:pt idx="816">
                  <c:v>#N/A</c:v>
                </c:pt>
                <c:pt idx="817">
                  <c:v>#N/A</c:v>
                </c:pt>
                <c:pt idx="818">
                  <c:v>#N/A</c:v>
                </c:pt>
                <c:pt idx="819">
                  <c:v>#N/A</c:v>
                </c:pt>
                <c:pt idx="820">
                  <c:v>#N/A</c:v>
                </c:pt>
                <c:pt idx="821">
                  <c:v>2023</c:v>
                </c:pt>
                <c:pt idx="822">
                  <c:v>#N/A</c:v>
                </c:pt>
                <c:pt idx="823">
                  <c:v>2002</c:v>
                </c:pt>
                <c:pt idx="824">
                  <c:v>2025</c:v>
                </c:pt>
                <c:pt idx="825">
                  <c:v>#N/A</c:v>
                </c:pt>
                <c:pt idx="826">
                  <c:v>#N/A</c:v>
                </c:pt>
                <c:pt idx="827">
                  <c:v>#N/A</c:v>
                </c:pt>
                <c:pt idx="828">
                  <c:v>2015</c:v>
                </c:pt>
                <c:pt idx="829">
                  <c:v>#N/A</c:v>
                </c:pt>
                <c:pt idx="830">
                  <c:v>2021</c:v>
                </c:pt>
                <c:pt idx="831">
                  <c:v>#N/A</c:v>
                </c:pt>
                <c:pt idx="832">
                  <c:v>2025</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2026</c:v>
                </c:pt>
                <c:pt idx="847">
                  <c:v>#N/A</c:v>
                </c:pt>
                <c:pt idx="848">
                  <c:v>#N/A</c:v>
                </c:pt>
                <c:pt idx="849">
                  <c:v>#N/A</c:v>
                </c:pt>
                <c:pt idx="850">
                  <c:v>2023</c:v>
                </c:pt>
                <c:pt idx="851">
                  <c:v>#N/A</c:v>
                </c:pt>
                <c:pt idx="852">
                  <c:v>#N/A</c:v>
                </c:pt>
                <c:pt idx="853">
                  <c:v>#N/A</c:v>
                </c:pt>
                <c:pt idx="854">
                  <c:v>2026</c:v>
                </c:pt>
                <c:pt idx="855">
                  <c:v>#N/A</c:v>
                </c:pt>
                <c:pt idx="856">
                  <c:v>#N/A</c:v>
                </c:pt>
                <c:pt idx="857">
                  <c:v>2019</c:v>
                </c:pt>
                <c:pt idx="858">
                  <c:v>#N/A</c:v>
                </c:pt>
                <c:pt idx="859">
                  <c:v>#N/A</c:v>
                </c:pt>
                <c:pt idx="860">
                  <c:v>#N/A</c:v>
                </c:pt>
                <c:pt idx="861">
                  <c:v>#N/A</c:v>
                </c:pt>
                <c:pt idx="862">
                  <c:v>2022</c:v>
                </c:pt>
                <c:pt idx="863">
                  <c:v>#N/A</c:v>
                </c:pt>
                <c:pt idx="864">
                  <c:v>#N/A</c:v>
                </c:pt>
                <c:pt idx="865">
                  <c:v>2025</c:v>
                </c:pt>
                <c:pt idx="866">
                  <c:v>#N/A</c:v>
                </c:pt>
                <c:pt idx="867">
                  <c:v>#N/A</c:v>
                </c:pt>
                <c:pt idx="868">
                  <c:v>#N/A</c:v>
                </c:pt>
                <c:pt idx="869">
                  <c:v>#N/A</c:v>
                </c:pt>
                <c:pt idx="870">
                  <c:v>#N/A</c:v>
                </c:pt>
                <c:pt idx="871">
                  <c:v>#N/A</c:v>
                </c:pt>
                <c:pt idx="872">
                  <c:v>#N/A</c:v>
                </c:pt>
                <c:pt idx="873">
                  <c:v>#N/A</c:v>
                </c:pt>
                <c:pt idx="874">
                  <c:v>#N/A</c:v>
                </c:pt>
                <c:pt idx="875">
                  <c:v>2025</c:v>
                </c:pt>
                <c:pt idx="876">
                  <c:v>#N/A</c:v>
                </c:pt>
                <c:pt idx="877">
                  <c:v>2024</c:v>
                </c:pt>
                <c:pt idx="878">
                  <c:v>#N/A</c:v>
                </c:pt>
                <c:pt idx="879">
                  <c:v>2021</c:v>
                </c:pt>
                <c:pt idx="880">
                  <c:v>2019</c:v>
                </c:pt>
                <c:pt idx="881">
                  <c:v>#N/A</c:v>
                </c:pt>
                <c:pt idx="882">
                  <c:v>#N/A</c:v>
                </c:pt>
                <c:pt idx="883">
                  <c:v>#N/A</c:v>
                </c:pt>
                <c:pt idx="884">
                  <c:v>2023</c:v>
                </c:pt>
                <c:pt idx="885">
                  <c:v>#N/A</c:v>
                </c:pt>
                <c:pt idx="886">
                  <c:v>#N/A</c:v>
                </c:pt>
                <c:pt idx="887">
                  <c:v>#N/A</c:v>
                </c:pt>
                <c:pt idx="888">
                  <c:v>#N/A</c:v>
                </c:pt>
                <c:pt idx="889">
                  <c:v>#N/A</c:v>
                </c:pt>
                <c:pt idx="890">
                  <c:v>#N/A</c:v>
                </c:pt>
                <c:pt idx="891">
                  <c:v>#N/A</c:v>
                </c:pt>
                <c:pt idx="892">
                  <c:v>2025</c:v>
                </c:pt>
                <c:pt idx="893">
                  <c:v>2026</c:v>
                </c:pt>
                <c:pt idx="894">
                  <c:v>#N/A</c:v>
                </c:pt>
                <c:pt idx="895">
                  <c:v>#N/A</c:v>
                </c:pt>
                <c:pt idx="896">
                  <c:v>#N/A</c:v>
                </c:pt>
                <c:pt idx="897">
                  <c:v>#N/A</c:v>
                </c:pt>
                <c:pt idx="898">
                  <c:v>#N/A</c:v>
                </c:pt>
                <c:pt idx="899">
                  <c:v>#N/A</c:v>
                </c:pt>
                <c:pt idx="900">
                  <c:v>2022</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2025</c:v>
                </c:pt>
                <c:pt idx="915">
                  <c:v>#N/A</c:v>
                </c:pt>
                <c:pt idx="916">
                  <c:v>2024</c:v>
                </c:pt>
                <c:pt idx="917">
                  <c:v>#N/A</c:v>
                </c:pt>
                <c:pt idx="918">
                  <c:v>#N/A</c:v>
                </c:pt>
                <c:pt idx="919">
                  <c:v>#N/A</c:v>
                </c:pt>
                <c:pt idx="920">
                  <c:v>#N/A</c:v>
                </c:pt>
                <c:pt idx="921">
                  <c:v>#N/A</c:v>
                </c:pt>
                <c:pt idx="922">
                  <c:v>2024</c:v>
                </c:pt>
                <c:pt idx="923">
                  <c:v>#N/A</c:v>
                </c:pt>
                <c:pt idx="924">
                  <c:v>#N/A</c:v>
                </c:pt>
                <c:pt idx="925">
                  <c:v>#N/A</c:v>
                </c:pt>
                <c:pt idx="926">
                  <c:v>#N/A</c:v>
                </c:pt>
                <c:pt idx="927">
                  <c:v>#N/A</c:v>
                </c:pt>
                <c:pt idx="928">
                  <c:v>#N/A</c:v>
                </c:pt>
                <c:pt idx="929">
                  <c:v>#N/A</c:v>
                </c:pt>
                <c:pt idx="930">
                  <c:v>#N/A</c:v>
                </c:pt>
                <c:pt idx="931">
                  <c:v>#N/A</c:v>
                </c:pt>
                <c:pt idx="932">
                  <c:v>2021</c:v>
                </c:pt>
                <c:pt idx="933">
                  <c:v>2024</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2024</c:v>
                </c:pt>
                <c:pt idx="953">
                  <c:v>#N/A</c:v>
                </c:pt>
                <c:pt idx="954">
                  <c:v>#N/A</c:v>
                </c:pt>
                <c:pt idx="955">
                  <c:v>#N/A</c:v>
                </c:pt>
                <c:pt idx="956">
                  <c:v>#N/A</c:v>
                </c:pt>
                <c:pt idx="957">
                  <c:v>2023</c:v>
                </c:pt>
                <c:pt idx="958">
                  <c:v>2025</c:v>
                </c:pt>
                <c:pt idx="959">
                  <c:v>#N/A</c:v>
                </c:pt>
                <c:pt idx="960">
                  <c:v>#N/A</c:v>
                </c:pt>
                <c:pt idx="961">
                  <c:v>#N/A</c:v>
                </c:pt>
                <c:pt idx="962">
                  <c:v>#N/A</c:v>
                </c:pt>
                <c:pt idx="963">
                  <c:v>2017</c:v>
                </c:pt>
                <c:pt idx="964">
                  <c:v>#N/A</c:v>
                </c:pt>
                <c:pt idx="965">
                  <c:v>2012</c:v>
                </c:pt>
                <c:pt idx="966">
                  <c:v>#N/A</c:v>
                </c:pt>
                <c:pt idx="967">
                  <c:v>2005</c:v>
                </c:pt>
                <c:pt idx="968">
                  <c:v>#N/A</c:v>
                </c:pt>
                <c:pt idx="969">
                  <c:v>#N/A</c:v>
                </c:pt>
                <c:pt idx="970">
                  <c:v>#N/A</c:v>
                </c:pt>
                <c:pt idx="971">
                  <c:v>#N/A</c:v>
                </c:pt>
                <c:pt idx="972">
                  <c:v>2019</c:v>
                </c:pt>
                <c:pt idx="973">
                  <c:v>#N/A</c:v>
                </c:pt>
                <c:pt idx="974">
                  <c:v>#N/A</c:v>
                </c:pt>
                <c:pt idx="975">
                  <c:v>#N/A</c:v>
                </c:pt>
                <c:pt idx="976">
                  <c:v>2026</c:v>
                </c:pt>
                <c:pt idx="977">
                  <c:v>#N/A</c:v>
                </c:pt>
                <c:pt idx="978">
                  <c:v>#N/A</c:v>
                </c:pt>
                <c:pt idx="979">
                  <c:v>#N/A</c:v>
                </c:pt>
                <c:pt idx="980">
                  <c:v>#N/A</c:v>
                </c:pt>
                <c:pt idx="981">
                  <c:v>2021</c:v>
                </c:pt>
                <c:pt idx="982">
                  <c:v>#N/A</c:v>
                </c:pt>
                <c:pt idx="983">
                  <c:v>#N/A</c:v>
                </c:pt>
                <c:pt idx="984">
                  <c:v>#N/A</c:v>
                </c:pt>
                <c:pt idx="985">
                  <c:v>#N/A</c:v>
                </c:pt>
                <c:pt idx="986">
                  <c:v>2025</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Calc'!$J$1:$J$2000</c:f>
              <c:numCache>
                <c:formatCode>General</c:formatCode>
                <c:ptCount val="15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#N/A</c:v>
                </c:pt>
                <c:pt idx="21">
                  <c:v>2.5060000000000002</c:v>
                </c:pt>
                <c:pt idx="22">
                  <c:v>#N/A</c:v>
                </c:pt>
                <c:pt idx="23">
                  <c:v>#N/A</c:v>
                </c:pt>
                <c:pt idx="24">
                  <c:v>#N/A</c:v>
                </c:pt>
                <c:pt idx="25">
                  <c:v>#N/A</c:v>
                </c:pt>
                <c:pt idx="26">
                  <c:v>#N/A</c:v>
                </c:pt>
                <c:pt idx="27">
                  <c:v>2.6440000000000001</c:v>
                </c:pt>
                <c:pt idx="28">
                  <c:v>2.6669999999999998</c:v>
                </c:pt>
                <c:pt idx="29">
                  <c:v>2.69</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2.2989999999999999</c:v>
                </c:pt>
                <c:pt idx="47">
                  <c:v>#N/A</c:v>
                </c:pt>
                <c:pt idx="48">
                  <c:v>#N/A</c:v>
                </c:pt>
                <c:pt idx="49">
                  <c:v>#N/A</c:v>
                </c:pt>
                <c:pt idx="50">
                  <c:v>2.391</c:v>
                </c:pt>
                <c:pt idx="51">
                  <c:v>2.4140000000000001</c:v>
                </c:pt>
                <c:pt idx="52">
                  <c:v>#N/A</c:v>
                </c:pt>
                <c:pt idx="53">
                  <c:v>2.46</c:v>
                </c:pt>
                <c:pt idx="54">
                  <c:v>#N/A</c:v>
                </c:pt>
                <c:pt idx="55">
                  <c:v>2.5060000000000002</c:v>
                </c:pt>
                <c:pt idx="56">
                  <c:v>#N/A</c:v>
                </c:pt>
                <c:pt idx="57">
                  <c:v>2.552</c:v>
                </c:pt>
                <c:pt idx="58">
                  <c:v>#N/A</c:v>
                </c:pt>
                <c:pt idx="59">
                  <c:v>#N/A</c:v>
                </c:pt>
                <c:pt idx="60">
                  <c:v>#N/A</c:v>
                </c:pt>
                <c:pt idx="61">
                  <c:v>2.6440000000000001</c:v>
                </c:pt>
                <c:pt idx="62">
                  <c:v>#N/A</c:v>
                </c:pt>
                <c:pt idx="63">
                  <c:v>#N/A</c:v>
                </c:pt>
                <c:pt idx="64">
                  <c:v>#N/A</c:v>
                </c:pt>
                <c:pt idx="65">
                  <c:v>2.7359999999999998</c:v>
                </c:pt>
                <c:pt idx="66">
                  <c:v>2.7589999999999999</c:v>
                </c:pt>
                <c:pt idx="67">
                  <c:v>#N/A</c:v>
                </c:pt>
                <c:pt idx="68">
                  <c:v>2.0230000000000001</c:v>
                </c:pt>
                <c:pt idx="69">
                  <c:v>#N/A</c:v>
                </c:pt>
                <c:pt idx="70">
                  <c:v>#N/A</c:v>
                </c:pt>
                <c:pt idx="71">
                  <c:v>#N/A</c:v>
                </c:pt>
                <c:pt idx="72">
                  <c:v>2.1150000000000002</c:v>
                </c:pt>
                <c:pt idx="73">
                  <c:v>#N/A</c:v>
                </c:pt>
                <c:pt idx="74">
                  <c:v>#N/A</c:v>
                </c:pt>
                <c:pt idx="75">
                  <c:v>#N/A</c:v>
                </c:pt>
                <c:pt idx="76">
                  <c:v>#N/A</c:v>
                </c:pt>
                <c:pt idx="77">
                  <c:v>#N/A</c:v>
                </c:pt>
                <c:pt idx="78">
                  <c:v>#N/A</c:v>
                </c:pt>
                <c:pt idx="79">
                  <c:v>#N/A</c:v>
                </c:pt>
                <c:pt idx="80">
                  <c:v>#N/A</c:v>
                </c:pt>
                <c:pt idx="81">
                  <c:v>#N/A</c:v>
                </c:pt>
                <c:pt idx="82">
                  <c:v>#N/A</c:v>
                </c:pt>
                <c:pt idx="83">
                  <c:v>#N/A</c:v>
                </c:pt>
                <c:pt idx="84">
                  <c:v>2.391</c:v>
                </c:pt>
                <c:pt idx="85">
                  <c:v>2.4140000000000001</c:v>
                </c:pt>
                <c:pt idx="86">
                  <c:v>#N/A</c:v>
                </c:pt>
                <c:pt idx="87">
                  <c:v>#N/A</c:v>
                </c:pt>
                <c:pt idx="88">
                  <c:v>#N/A</c:v>
                </c:pt>
                <c:pt idx="89">
                  <c:v>#N/A</c:v>
                </c:pt>
                <c:pt idx="90">
                  <c:v>#N/A</c:v>
                </c:pt>
                <c:pt idx="91">
                  <c:v>2.552</c:v>
                </c:pt>
                <c:pt idx="92">
                  <c:v>2.5750000000000002</c:v>
                </c:pt>
                <c:pt idx="93">
                  <c:v>#N/A</c:v>
                </c:pt>
                <c:pt idx="94">
                  <c:v>#N/A</c:v>
                </c:pt>
                <c:pt idx="95">
                  <c:v>#N/A</c:v>
                </c:pt>
                <c:pt idx="96">
                  <c:v>#N/A</c:v>
                </c:pt>
                <c:pt idx="97">
                  <c:v>#N/A</c:v>
                </c:pt>
                <c:pt idx="98">
                  <c:v>#N/A</c:v>
                </c:pt>
                <c:pt idx="99">
                  <c:v>#N/A</c:v>
                </c:pt>
                <c:pt idx="100">
                  <c:v>#N/A</c:v>
                </c:pt>
                <c:pt idx="101">
                  <c:v>#N/A</c:v>
                </c:pt>
                <c:pt idx="102">
                  <c:v>#N/A</c:v>
                </c:pt>
                <c:pt idx="103">
                  <c:v>#N/A</c:v>
                </c:pt>
                <c:pt idx="104">
                  <c:v>2.069</c:v>
                </c:pt>
                <c:pt idx="105">
                  <c:v>#N/A</c:v>
                </c:pt>
                <c:pt idx="106">
                  <c:v>2.1150000000000002</c:v>
                </c:pt>
                <c:pt idx="107">
                  <c:v>2.1379999999999999</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#N/A</c:v>
                </c:pt>
                <c:pt idx="128">
                  <c:v>#N/A</c:v>
                </c:pt>
                <c:pt idx="129">
                  <c:v>2.6440000000000001</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2.161</c:v>
                </c:pt>
                <c:pt idx="143">
                  <c:v>2.1840000000000002</c:v>
                </c:pt>
                <c:pt idx="144">
                  <c:v>#N/A</c:v>
                </c:pt>
                <c:pt idx="145">
                  <c:v>2.23</c:v>
                </c:pt>
                <c:pt idx="146">
                  <c:v>#N/A</c:v>
                </c:pt>
                <c:pt idx="147">
                  <c:v>#N/A</c:v>
                </c:pt>
                <c:pt idx="148">
                  <c:v>#N/A</c:v>
                </c:pt>
                <c:pt idx="149">
                  <c:v>#N/A</c:v>
                </c:pt>
                <c:pt idx="150">
                  <c:v>2.3449999999999998</c:v>
                </c:pt>
                <c:pt idx="151">
                  <c:v>#N/A</c:v>
                </c:pt>
                <c:pt idx="152">
                  <c:v>#N/A</c:v>
                </c:pt>
                <c:pt idx="153">
                  <c:v>#N/A</c:v>
                </c:pt>
                <c:pt idx="154">
                  <c:v>2.4369999999999998</c:v>
                </c:pt>
                <c:pt idx="155">
                  <c:v>2.46</c:v>
                </c:pt>
                <c:pt idx="156">
                  <c:v>#N/A</c:v>
                </c:pt>
                <c:pt idx="157">
                  <c:v>#N/A</c:v>
                </c:pt>
                <c:pt idx="158">
                  <c:v>#N/A</c:v>
                </c:pt>
                <c:pt idx="159">
                  <c:v>2.552</c:v>
                </c:pt>
                <c:pt idx="160">
                  <c:v>#N/A</c:v>
                </c:pt>
                <c:pt idx="161">
                  <c:v>#N/A</c:v>
                </c:pt>
                <c:pt idx="162">
                  <c:v>#N/A</c:v>
                </c:pt>
                <c:pt idx="163">
                  <c:v>#N/A</c:v>
                </c:pt>
                <c:pt idx="164">
                  <c:v>#N/A</c:v>
                </c:pt>
                <c:pt idx="165">
                  <c:v>#N/A</c:v>
                </c:pt>
                <c:pt idx="166">
                  <c:v>2.7130000000000001</c:v>
                </c:pt>
                <c:pt idx="167">
                  <c:v>#N/A</c:v>
                </c:pt>
                <c:pt idx="168">
                  <c:v>2.7589999999999999</c:v>
                </c:pt>
                <c:pt idx="169">
                  <c:v>#N/A</c:v>
                </c:pt>
                <c:pt idx="170">
                  <c:v>#N/A</c:v>
                </c:pt>
                <c:pt idx="171">
                  <c:v>#N/A</c:v>
                </c:pt>
                <c:pt idx="172">
                  <c:v>#N/A</c:v>
                </c:pt>
                <c:pt idx="173">
                  <c:v>#N/A</c:v>
                </c:pt>
                <c:pt idx="174">
                  <c:v>#N/A</c:v>
                </c:pt>
                <c:pt idx="175">
                  <c:v>#N/A</c:v>
                </c:pt>
                <c:pt idx="176">
                  <c:v>#N/A</c:v>
                </c:pt>
                <c:pt idx="177">
                  <c:v>2.1840000000000002</c:v>
                </c:pt>
                <c:pt idx="178">
                  <c:v>#N/A</c:v>
                </c:pt>
                <c:pt idx="179">
                  <c:v>2.23</c:v>
                </c:pt>
                <c:pt idx="180">
                  <c:v>2.2530000000000001</c:v>
                </c:pt>
                <c:pt idx="181">
                  <c:v>#N/A</c:v>
                </c:pt>
                <c:pt idx="182">
                  <c:v>#N/A</c:v>
                </c:pt>
                <c:pt idx="183">
                  <c:v>2.3220000000000001</c:v>
                </c:pt>
                <c:pt idx="184">
                  <c:v>#N/A</c:v>
                </c:pt>
                <c:pt idx="185">
                  <c:v>#N/A</c:v>
                </c:pt>
                <c:pt idx="186">
                  <c:v>2.391</c:v>
                </c:pt>
                <c:pt idx="187">
                  <c:v>#N/A</c:v>
                </c:pt>
                <c:pt idx="188">
                  <c:v>#N/A</c:v>
                </c:pt>
                <c:pt idx="189">
                  <c:v>#N/A</c:v>
                </c:pt>
                <c:pt idx="190">
                  <c:v>2.4830000000000001</c:v>
                </c:pt>
                <c:pt idx="191">
                  <c:v>2.5060000000000002</c:v>
                </c:pt>
                <c:pt idx="192">
                  <c:v>#N/A</c:v>
                </c:pt>
                <c:pt idx="193">
                  <c:v>#N/A</c:v>
                </c:pt>
                <c:pt idx="194">
                  <c:v>#N/A</c:v>
                </c:pt>
                <c:pt idx="195">
                  <c:v>#N/A</c:v>
                </c:pt>
                <c:pt idx="196">
                  <c:v>2.621</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2.23</c:v>
                </c:pt>
                <c:pt idx="214">
                  <c:v>#N/A</c:v>
                </c:pt>
                <c:pt idx="215">
                  <c:v>2.2759999999999998</c:v>
                </c:pt>
                <c:pt idx="216">
                  <c:v>#N/A</c:v>
                </c:pt>
                <c:pt idx="217">
                  <c:v>#N/A</c:v>
                </c:pt>
                <c:pt idx="218">
                  <c:v>#N/A</c:v>
                </c:pt>
                <c:pt idx="219">
                  <c:v>#N/A</c:v>
                </c:pt>
                <c:pt idx="220">
                  <c:v>2.391</c:v>
                </c:pt>
                <c:pt idx="221">
                  <c:v>#N/A</c:v>
                </c:pt>
                <c:pt idx="222">
                  <c:v>#N/A</c:v>
                </c:pt>
                <c:pt idx="223">
                  <c:v>#N/A</c:v>
                </c:pt>
                <c:pt idx="224">
                  <c:v>#N/A</c:v>
                </c:pt>
                <c:pt idx="225">
                  <c:v>#N/A</c:v>
                </c:pt>
                <c:pt idx="226">
                  <c:v>#N/A</c:v>
                </c:pt>
                <c:pt idx="227">
                  <c:v>#N/A</c:v>
                </c:pt>
                <c:pt idx="228">
                  <c:v>#N/A</c:v>
                </c:pt>
                <c:pt idx="229">
                  <c:v>2.5979999999999999</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2.161</c:v>
                </c:pt>
                <c:pt idx="245">
                  <c:v>2.1840000000000002</c:v>
                </c:pt>
                <c:pt idx="246">
                  <c:v>#N/A</c:v>
                </c:pt>
                <c:pt idx="247">
                  <c:v>#N/A</c:v>
                </c:pt>
                <c:pt idx="248">
                  <c:v>#N/A</c:v>
                </c:pt>
                <c:pt idx="249">
                  <c:v>#N/A</c:v>
                </c:pt>
                <c:pt idx="250">
                  <c:v>2.2989999999999999</c:v>
                </c:pt>
                <c:pt idx="251">
                  <c:v>#N/A</c:v>
                </c:pt>
                <c:pt idx="252">
                  <c:v>#N/A</c:v>
                </c:pt>
                <c:pt idx="253">
                  <c:v>#N/A</c:v>
                </c:pt>
                <c:pt idx="254">
                  <c:v>#N/A</c:v>
                </c:pt>
                <c:pt idx="255">
                  <c:v>#N/A</c:v>
                </c:pt>
                <c:pt idx="256">
                  <c:v>#N/A</c:v>
                </c:pt>
                <c:pt idx="257">
                  <c:v>2.46</c:v>
                </c:pt>
                <c:pt idx="258">
                  <c:v>#N/A</c:v>
                </c:pt>
                <c:pt idx="259">
                  <c:v>#N/A</c:v>
                </c:pt>
                <c:pt idx="260">
                  <c:v>2.5289999999999999</c:v>
                </c:pt>
                <c:pt idx="261">
                  <c:v>#N/A</c:v>
                </c:pt>
                <c:pt idx="262">
                  <c:v>2.5750000000000002</c:v>
                </c:pt>
                <c:pt idx="263">
                  <c:v>2.5979999999999999</c:v>
                </c:pt>
                <c:pt idx="264">
                  <c:v>#N/A</c:v>
                </c:pt>
                <c:pt idx="265">
                  <c:v>#N/A</c:v>
                </c:pt>
                <c:pt idx="266">
                  <c:v>2.6669999999999998</c:v>
                </c:pt>
                <c:pt idx="267">
                  <c:v>#N/A</c:v>
                </c:pt>
                <c:pt idx="268">
                  <c:v>#N/A</c:v>
                </c:pt>
                <c:pt idx="269">
                  <c:v>#N/A</c:v>
                </c:pt>
                <c:pt idx="270">
                  <c:v>2.7589999999999999</c:v>
                </c:pt>
                <c:pt idx="271">
                  <c:v>#N/A</c:v>
                </c:pt>
                <c:pt idx="272">
                  <c:v>#N/A</c:v>
                </c:pt>
                <c:pt idx="273">
                  <c:v>#N/A</c:v>
                </c:pt>
                <c:pt idx="274">
                  <c:v>2.069</c:v>
                </c:pt>
                <c:pt idx="275">
                  <c:v>#N/A</c:v>
                </c:pt>
                <c:pt idx="276">
                  <c:v>#N/A</c:v>
                </c:pt>
                <c:pt idx="277">
                  <c:v>#N/A</c:v>
                </c:pt>
                <c:pt idx="278">
                  <c:v>#N/A</c:v>
                </c:pt>
                <c:pt idx="279">
                  <c:v>2.1840000000000002</c:v>
                </c:pt>
                <c:pt idx="280">
                  <c:v>2.2069999999999999</c:v>
                </c:pt>
                <c:pt idx="281">
                  <c:v>#N/A</c:v>
                </c:pt>
                <c:pt idx="282">
                  <c:v>#N/A</c:v>
                </c:pt>
                <c:pt idx="283">
                  <c:v>#N/A</c:v>
                </c:pt>
                <c:pt idx="284">
                  <c:v>#N/A</c:v>
                </c:pt>
                <c:pt idx="285">
                  <c:v>#N/A</c:v>
                </c:pt>
                <c:pt idx="286">
                  <c:v>#N/A</c:v>
                </c:pt>
                <c:pt idx="287">
                  <c:v>#N/A</c:v>
                </c:pt>
                <c:pt idx="288">
                  <c:v>2.391</c:v>
                </c:pt>
                <c:pt idx="289">
                  <c:v>#N/A</c:v>
                </c:pt>
                <c:pt idx="290">
                  <c:v>#N/A</c:v>
                </c:pt>
                <c:pt idx="291">
                  <c:v>#N/A</c:v>
                </c:pt>
                <c:pt idx="292">
                  <c:v>#N/A</c:v>
                </c:pt>
                <c:pt idx="293">
                  <c:v>2.5060000000000002</c:v>
                </c:pt>
                <c:pt idx="294">
                  <c:v>#N/A</c:v>
                </c:pt>
                <c:pt idx="295">
                  <c:v>#N/A</c:v>
                </c:pt>
                <c:pt idx="296">
                  <c:v>#N/A</c:v>
                </c:pt>
                <c:pt idx="297">
                  <c:v>#N/A</c:v>
                </c:pt>
                <c:pt idx="298">
                  <c:v>#N/A</c:v>
                </c:pt>
                <c:pt idx="299">
                  <c:v>#N/A</c:v>
                </c:pt>
                <c:pt idx="300">
                  <c:v>#N/A</c:v>
                </c:pt>
                <c:pt idx="301">
                  <c:v>#N/A</c:v>
                </c:pt>
                <c:pt idx="302">
                  <c:v>#N/A</c:v>
                </c:pt>
                <c:pt idx="303">
                  <c:v>#N/A</c:v>
                </c:pt>
                <c:pt idx="304">
                  <c:v>2.7589999999999999</c:v>
                </c:pt>
                <c:pt idx="305">
                  <c:v>2</c:v>
                </c:pt>
                <c:pt idx="306">
                  <c:v>2.0230000000000001</c:v>
                </c:pt>
                <c:pt idx="307">
                  <c:v>#N/A</c:v>
                </c:pt>
                <c:pt idx="308">
                  <c:v>#N/A</c:v>
                </c:pt>
                <c:pt idx="309">
                  <c:v>#N/A</c:v>
                </c:pt>
                <c:pt idx="310">
                  <c:v>#N/A</c:v>
                </c:pt>
                <c:pt idx="311">
                  <c:v>#N/A</c:v>
                </c:pt>
                <c:pt idx="312">
                  <c:v>2.161</c:v>
                </c:pt>
                <c:pt idx="313">
                  <c:v>#N/A</c:v>
                </c:pt>
                <c:pt idx="314">
                  <c:v>#N/A</c:v>
                </c:pt>
                <c:pt idx="315">
                  <c:v>#N/A</c:v>
                </c:pt>
                <c:pt idx="316">
                  <c:v>2.2530000000000001</c:v>
                </c:pt>
                <c:pt idx="317">
                  <c:v>2.2759999999999998</c:v>
                </c:pt>
                <c:pt idx="318">
                  <c:v>#N/A</c:v>
                </c:pt>
                <c:pt idx="319">
                  <c:v>#N/A</c:v>
                </c:pt>
                <c:pt idx="320">
                  <c:v>#N/A</c:v>
                </c:pt>
                <c:pt idx="321">
                  <c:v>2.3679999999999999</c:v>
                </c:pt>
                <c:pt idx="322">
                  <c:v>#N/A</c:v>
                </c:pt>
                <c:pt idx="323">
                  <c:v>#N/A</c:v>
                </c:pt>
                <c:pt idx="324">
                  <c:v>#N/A</c:v>
                </c:pt>
                <c:pt idx="325">
                  <c:v>#N/A</c:v>
                </c:pt>
                <c:pt idx="326">
                  <c:v>2.4830000000000001</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2.161</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2.621</c:v>
                </c:pt>
                <c:pt idx="401">
                  <c:v>2.6440000000000001</c:v>
                </c:pt>
                <c:pt idx="402">
                  <c:v>#N/A</c:v>
                </c:pt>
                <c:pt idx="403">
                  <c:v>#N/A</c:v>
                </c:pt>
                <c:pt idx="404">
                  <c:v>#N/A</c:v>
                </c:pt>
                <c:pt idx="405">
                  <c:v>#N/A</c:v>
                </c:pt>
                <c:pt idx="406">
                  <c:v>#N/A</c:v>
                </c:pt>
                <c:pt idx="407">
                  <c:v>#N/A</c:v>
                </c:pt>
                <c:pt idx="408">
                  <c:v>#N/A</c:v>
                </c:pt>
                <c:pt idx="409">
                  <c:v>#N/A</c:v>
                </c:pt>
                <c:pt idx="410">
                  <c:v>#N/A</c:v>
                </c:pt>
                <c:pt idx="411">
                  <c:v>#N/A</c:v>
                </c:pt>
                <c:pt idx="412">
                  <c:v>#N/A</c:v>
                </c:pt>
                <c:pt idx="413">
                  <c:v>2.1379999999999999</c:v>
                </c:pt>
                <c:pt idx="414">
                  <c:v>#N/A</c:v>
                </c:pt>
                <c:pt idx="415">
                  <c:v>#N/A</c:v>
                </c:pt>
                <c:pt idx="416">
                  <c:v>#N/A</c:v>
                </c:pt>
                <c:pt idx="417">
                  <c:v>#N/A</c:v>
                </c:pt>
                <c:pt idx="418">
                  <c:v>#N/A</c:v>
                </c:pt>
                <c:pt idx="419">
                  <c:v>2.2759999999999998</c:v>
                </c:pt>
                <c:pt idx="420">
                  <c:v>#N/A</c:v>
                </c:pt>
                <c:pt idx="421">
                  <c:v>#N/A</c:v>
                </c:pt>
                <c:pt idx="422">
                  <c:v>2.3449999999999998</c:v>
                </c:pt>
                <c:pt idx="423">
                  <c:v>2.3679999999999999</c:v>
                </c:pt>
                <c:pt idx="424">
                  <c:v>#N/A</c:v>
                </c:pt>
                <c:pt idx="425">
                  <c:v>#N/A</c:v>
                </c:pt>
                <c:pt idx="426">
                  <c:v>2.4369999999999998</c:v>
                </c:pt>
                <c:pt idx="427">
                  <c:v>#N/A</c:v>
                </c:pt>
                <c:pt idx="428">
                  <c:v>2.4830000000000001</c:v>
                </c:pt>
                <c:pt idx="429">
                  <c:v>#N/A</c:v>
                </c:pt>
                <c:pt idx="430">
                  <c:v>#N/A</c:v>
                </c:pt>
                <c:pt idx="431">
                  <c:v>2.552</c:v>
                </c:pt>
                <c:pt idx="432">
                  <c:v>#N/A</c:v>
                </c:pt>
                <c:pt idx="433">
                  <c:v>#N/A</c:v>
                </c:pt>
                <c:pt idx="434">
                  <c:v>#N/A</c:v>
                </c:pt>
                <c:pt idx="435">
                  <c:v>#N/A</c:v>
                </c:pt>
                <c:pt idx="436">
                  <c:v>#N/A</c:v>
                </c:pt>
                <c:pt idx="437">
                  <c:v>#N/A</c:v>
                </c:pt>
                <c:pt idx="438">
                  <c:v>#N/A</c:v>
                </c:pt>
                <c:pt idx="439">
                  <c:v>#N/A</c:v>
                </c:pt>
                <c:pt idx="440">
                  <c:v>2.7589999999999999</c:v>
                </c:pt>
                <c:pt idx="441">
                  <c:v>#N/A</c:v>
                </c:pt>
                <c:pt idx="442">
                  <c:v>2.0230000000000001</c:v>
                </c:pt>
                <c:pt idx="443">
                  <c:v>#N/A</c:v>
                </c:pt>
                <c:pt idx="444">
                  <c:v>#N/A</c:v>
                </c:pt>
                <c:pt idx="445">
                  <c:v>#N/A</c:v>
                </c:pt>
                <c:pt idx="446">
                  <c:v>2.1150000000000002</c:v>
                </c:pt>
                <c:pt idx="447">
                  <c:v>#N/A</c:v>
                </c:pt>
                <c:pt idx="448">
                  <c:v>#N/A</c:v>
                </c:pt>
                <c:pt idx="449">
                  <c:v>2.1840000000000002</c:v>
                </c:pt>
                <c:pt idx="450">
                  <c:v>2.2069999999999999</c:v>
                </c:pt>
                <c:pt idx="451">
                  <c:v>#N/A</c:v>
                </c:pt>
                <c:pt idx="452">
                  <c:v>#N/A</c:v>
                </c:pt>
                <c:pt idx="453">
                  <c:v>2.2759999999999998</c:v>
                </c:pt>
                <c:pt idx="454">
                  <c:v>#N/A</c:v>
                </c:pt>
                <c:pt idx="455">
                  <c:v>#N/A</c:v>
                </c:pt>
                <c:pt idx="456">
                  <c:v>#N/A</c:v>
                </c:pt>
                <c:pt idx="457">
                  <c:v>#N/A</c:v>
                </c:pt>
                <c:pt idx="458">
                  <c:v>#N/A</c:v>
                </c:pt>
                <c:pt idx="459">
                  <c:v>#N/A</c:v>
                </c:pt>
                <c:pt idx="460">
                  <c:v>#N/A</c:v>
                </c:pt>
                <c:pt idx="461">
                  <c:v>#N/A</c:v>
                </c:pt>
                <c:pt idx="462">
                  <c:v>2.4830000000000001</c:v>
                </c:pt>
                <c:pt idx="463">
                  <c:v>2.5060000000000002</c:v>
                </c:pt>
                <c:pt idx="464">
                  <c:v>#N/A</c:v>
                </c:pt>
                <c:pt idx="465">
                  <c:v>#N/A</c:v>
                </c:pt>
                <c:pt idx="466">
                  <c:v>2.5750000000000002</c:v>
                </c:pt>
                <c:pt idx="467">
                  <c:v>#N/A</c:v>
                </c:pt>
                <c:pt idx="468">
                  <c:v>#N/A</c:v>
                </c:pt>
                <c:pt idx="469">
                  <c:v>#N/A</c:v>
                </c:pt>
                <c:pt idx="470">
                  <c:v>2.6669999999999998</c:v>
                </c:pt>
                <c:pt idx="471">
                  <c:v>2.69</c:v>
                </c:pt>
                <c:pt idx="472">
                  <c:v>2.7130000000000001</c:v>
                </c:pt>
                <c:pt idx="473">
                  <c:v>2.7359999999999998</c:v>
                </c:pt>
                <c:pt idx="474">
                  <c:v>2.7589999999999999</c:v>
                </c:pt>
                <c:pt idx="475">
                  <c:v>2</c:v>
                </c:pt>
                <c:pt idx="476">
                  <c:v>#N/A</c:v>
                </c:pt>
                <c:pt idx="477">
                  <c:v>2.0459999999999998</c:v>
                </c:pt>
                <c:pt idx="478">
                  <c:v>#N/A</c:v>
                </c:pt>
                <c:pt idx="479">
                  <c:v>#N/A</c:v>
                </c:pt>
                <c:pt idx="480">
                  <c:v>#N/A</c:v>
                </c:pt>
                <c:pt idx="481">
                  <c:v>#N/A</c:v>
                </c:pt>
                <c:pt idx="482">
                  <c:v>#N/A</c:v>
                </c:pt>
                <c:pt idx="483">
                  <c:v>#N/A</c:v>
                </c:pt>
                <c:pt idx="484">
                  <c:v>#N/A</c:v>
                </c:pt>
                <c:pt idx="485">
                  <c:v>#N/A</c:v>
                </c:pt>
                <c:pt idx="486">
                  <c:v>#N/A</c:v>
                </c:pt>
                <c:pt idx="487">
                  <c:v>#N/A</c:v>
                </c:pt>
                <c:pt idx="488">
                  <c:v>#N/A</c:v>
                </c:pt>
                <c:pt idx="489">
                  <c:v>2.3220000000000001</c:v>
                </c:pt>
                <c:pt idx="490">
                  <c:v>#N/A</c:v>
                </c:pt>
                <c:pt idx="491">
                  <c:v>#N/A</c:v>
                </c:pt>
                <c:pt idx="492">
                  <c:v>#N/A</c:v>
                </c:pt>
                <c:pt idx="493">
                  <c:v>#N/A</c:v>
                </c:pt>
                <c:pt idx="494">
                  <c:v>#N/A</c:v>
                </c:pt>
                <c:pt idx="495">
                  <c:v>#N/A</c:v>
                </c:pt>
                <c:pt idx="496">
                  <c:v>#N/A</c:v>
                </c:pt>
                <c:pt idx="497">
                  <c:v>#N/A</c:v>
                </c:pt>
                <c:pt idx="498">
                  <c:v>#N/A</c:v>
                </c:pt>
                <c:pt idx="499">
                  <c:v>2.552</c:v>
                </c:pt>
                <c:pt idx="500">
                  <c:v>#N/A</c:v>
                </c:pt>
                <c:pt idx="501">
                  <c:v>#N/A</c:v>
                </c:pt>
                <c:pt idx="502">
                  <c:v>#N/A</c:v>
                </c:pt>
                <c:pt idx="503">
                  <c:v>#N/A</c:v>
                </c:pt>
                <c:pt idx="504">
                  <c:v>#N/A</c:v>
                </c:pt>
                <c:pt idx="505">
                  <c:v>#N/A</c:v>
                </c:pt>
                <c:pt idx="506">
                  <c:v>2.7130000000000001</c:v>
                </c:pt>
                <c:pt idx="507">
                  <c:v>#N/A</c:v>
                </c:pt>
                <c:pt idx="508">
                  <c:v>#N/A</c:v>
                </c:pt>
                <c:pt idx="509">
                  <c:v>2</c:v>
                </c:pt>
                <c:pt idx="510">
                  <c:v>#N/A</c:v>
                </c:pt>
                <c:pt idx="511">
                  <c:v>2.0459999999999998</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2.1840000000000002</c:v>
                </c:pt>
                <c:pt idx="552">
                  <c:v>#N/A</c:v>
                </c:pt>
                <c:pt idx="553">
                  <c:v>#N/A</c:v>
                </c:pt>
                <c:pt idx="554">
                  <c:v>#N/A</c:v>
                </c:pt>
                <c:pt idx="555">
                  <c:v>#N/A</c:v>
                </c:pt>
                <c:pt idx="556">
                  <c:v>#N/A</c:v>
                </c:pt>
                <c:pt idx="557">
                  <c:v>#N/A</c:v>
                </c:pt>
                <c:pt idx="558">
                  <c:v>#N/A</c:v>
                </c:pt>
                <c:pt idx="559">
                  <c:v>#N/A</c:v>
                </c:pt>
                <c:pt idx="560">
                  <c:v>#N/A</c:v>
                </c:pt>
                <c:pt idx="561">
                  <c:v>2.4140000000000001</c:v>
                </c:pt>
                <c:pt idx="562">
                  <c:v>#N/A</c:v>
                </c:pt>
                <c:pt idx="563">
                  <c:v>#N/A</c:v>
                </c:pt>
                <c:pt idx="564">
                  <c:v>#N/A</c:v>
                </c:pt>
                <c:pt idx="565">
                  <c:v>#N/A</c:v>
                </c:pt>
                <c:pt idx="566">
                  <c:v>#N/A</c:v>
                </c:pt>
                <c:pt idx="567">
                  <c:v>2.552</c:v>
                </c:pt>
                <c:pt idx="568">
                  <c:v>#N/A</c:v>
                </c:pt>
                <c:pt idx="569">
                  <c:v>#N/A</c:v>
                </c:pt>
                <c:pt idx="570">
                  <c:v>#N/A</c:v>
                </c:pt>
                <c:pt idx="571">
                  <c:v>#N/A</c:v>
                </c:pt>
                <c:pt idx="572">
                  <c:v>#N/A</c:v>
                </c:pt>
                <c:pt idx="573">
                  <c:v>2.69</c:v>
                </c:pt>
                <c:pt idx="574">
                  <c:v>#N/A</c:v>
                </c:pt>
                <c:pt idx="575">
                  <c:v>2.7359999999999998</c:v>
                </c:pt>
                <c:pt idx="576">
                  <c:v>#N/A</c:v>
                </c:pt>
                <c:pt idx="577">
                  <c:v>#N/A</c:v>
                </c:pt>
                <c:pt idx="578">
                  <c:v>2.0230000000000001</c:v>
                </c:pt>
                <c:pt idx="579">
                  <c:v>#N/A</c:v>
                </c:pt>
                <c:pt idx="580">
                  <c:v>#N/A</c:v>
                </c:pt>
                <c:pt idx="581">
                  <c:v>#N/A</c:v>
                </c:pt>
                <c:pt idx="582">
                  <c:v>2.1150000000000002</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2.552</c:v>
                </c:pt>
                <c:pt idx="602">
                  <c:v>2.5750000000000002</c:v>
                </c:pt>
                <c:pt idx="603">
                  <c:v>#N/A</c:v>
                </c:pt>
                <c:pt idx="604">
                  <c:v>#N/A</c:v>
                </c:pt>
                <c:pt idx="605">
                  <c:v>#N/A</c:v>
                </c:pt>
                <c:pt idx="606">
                  <c:v>#N/A</c:v>
                </c:pt>
                <c:pt idx="607">
                  <c:v>#N/A</c:v>
                </c:pt>
                <c:pt idx="608">
                  <c:v>#N/A</c:v>
                </c:pt>
                <c:pt idx="609">
                  <c:v>#N/A</c:v>
                </c:pt>
                <c:pt idx="610">
                  <c:v>2.7589999999999999</c:v>
                </c:pt>
                <c:pt idx="611">
                  <c:v>#N/A</c:v>
                </c:pt>
                <c:pt idx="612">
                  <c:v>#N/A</c:v>
                </c:pt>
                <c:pt idx="613">
                  <c:v>#N/A</c:v>
                </c:pt>
                <c:pt idx="614">
                  <c:v>#N/A</c:v>
                </c:pt>
                <c:pt idx="615">
                  <c:v>2.0920000000000001</c:v>
                </c:pt>
                <c:pt idx="616">
                  <c:v>#N/A</c:v>
                </c:pt>
                <c:pt idx="617">
                  <c:v>#N/A</c:v>
                </c:pt>
                <c:pt idx="618">
                  <c:v>#N/A</c:v>
                </c:pt>
                <c:pt idx="619">
                  <c:v>#N/A</c:v>
                </c:pt>
                <c:pt idx="620">
                  <c:v>#N/A</c:v>
                </c:pt>
                <c:pt idx="621">
                  <c:v>#N/A</c:v>
                </c:pt>
                <c:pt idx="622">
                  <c:v>#N/A</c:v>
                </c:pt>
                <c:pt idx="623">
                  <c:v>#N/A</c:v>
                </c:pt>
                <c:pt idx="624">
                  <c:v>#N/A</c:v>
                </c:pt>
                <c:pt idx="625">
                  <c:v>#N/A</c:v>
                </c:pt>
                <c:pt idx="626">
                  <c:v>2.3449999999999998</c:v>
                </c:pt>
                <c:pt idx="627">
                  <c:v>#N/A</c:v>
                </c:pt>
                <c:pt idx="628">
                  <c:v>#N/A</c:v>
                </c:pt>
                <c:pt idx="629">
                  <c:v>#N/A</c:v>
                </c:pt>
                <c:pt idx="630">
                  <c:v>#N/A</c:v>
                </c:pt>
                <c:pt idx="631">
                  <c:v>#N/A</c:v>
                </c:pt>
                <c:pt idx="632">
                  <c:v>2.4830000000000001</c:v>
                </c:pt>
                <c:pt idx="633">
                  <c:v>2.5060000000000002</c:v>
                </c:pt>
                <c:pt idx="634">
                  <c:v>2.5289999999999999</c:v>
                </c:pt>
                <c:pt idx="635">
                  <c:v>#N/A</c:v>
                </c:pt>
                <c:pt idx="636">
                  <c:v>#N/A</c:v>
                </c:pt>
                <c:pt idx="637">
                  <c:v>#N/A</c:v>
                </c:pt>
                <c:pt idx="638">
                  <c:v>#N/A</c:v>
                </c:pt>
                <c:pt idx="639">
                  <c:v>#N/A</c:v>
                </c:pt>
                <c:pt idx="640">
                  <c:v>#N/A</c:v>
                </c:pt>
                <c:pt idx="641">
                  <c:v>#N/A</c:v>
                </c:pt>
                <c:pt idx="642">
                  <c:v>#N/A</c:v>
                </c:pt>
                <c:pt idx="643">
                  <c:v>2.7359999999999998</c:v>
                </c:pt>
                <c:pt idx="644">
                  <c:v>2.7589999999999999</c:v>
                </c:pt>
                <c:pt idx="645">
                  <c:v>#N/A</c:v>
                </c:pt>
                <c:pt idx="646">
                  <c:v>2.0230000000000001</c:v>
                </c:pt>
                <c:pt idx="647">
                  <c:v>#N/A</c:v>
                </c:pt>
                <c:pt idx="648">
                  <c:v>#N/A</c:v>
                </c:pt>
                <c:pt idx="649">
                  <c:v>#N/A</c:v>
                </c:pt>
                <c:pt idx="650">
                  <c:v>#N/A</c:v>
                </c:pt>
                <c:pt idx="651">
                  <c:v>#N/A</c:v>
                </c:pt>
                <c:pt idx="652">
                  <c:v>2.161</c:v>
                </c:pt>
                <c:pt idx="653">
                  <c:v>#N/A</c:v>
                </c:pt>
                <c:pt idx="654">
                  <c:v>#N/A</c:v>
                </c:pt>
                <c:pt idx="655">
                  <c:v>#N/A</c:v>
                </c:pt>
                <c:pt idx="656">
                  <c:v>#N/A</c:v>
                </c:pt>
                <c:pt idx="657">
                  <c:v>#N/A</c:v>
                </c:pt>
                <c:pt idx="658">
                  <c:v>#N/A</c:v>
                </c:pt>
                <c:pt idx="659">
                  <c:v>2.3220000000000001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2.6440000000000001</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2.161</c:v>
                </c:pt>
                <c:pt idx="687">
                  <c:v>#N/A</c:v>
                </c:pt>
                <c:pt idx="688">
                  <c:v>#N/A</c:v>
                </c:pt>
                <c:pt idx="689">
                  <c:v>#N/A</c:v>
                </c:pt>
                <c:pt idx="690">
                  <c:v>#N/A</c:v>
                </c:pt>
                <c:pt idx="691">
                  <c:v>#N/A</c:v>
                </c:pt>
                <c:pt idx="692">
                  <c:v>2.2989999999999999</c:v>
                </c:pt>
                <c:pt idx="693">
                  <c:v>#N/A</c:v>
                </c:pt>
                <c:pt idx="694">
                  <c:v>#N/A</c:v>
                </c:pt>
                <c:pt idx="695">
                  <c:v>#N/A</c:v>
                </c:pt>
                <c:pt idx="696">
                  <c:v>#N/A</c:v>
                </c:pt>
                <c:pt idx="697">
                  <c:v>2.4140000000000001</c:v>
                </c:pt>
                <c:pt idx="698">
                  <c:v>#N/A</c:v>
                </c:pt>
                <c:pt idx="699">
                  <c:v>#N/A</c:v>
                </c:pt>
                <c:pt idx="700">
                  <c:v>#N/A</c:v>
                </c:pt>
                <c:pt idx="701">
                  <c:v>#N/A</c:v>
                </c:pt>
                <c:pt idx="702">
                  <c:v>#N/A</c:v>
                </c:pt>
                <c:pt idx="703">
                  <c:v>#N/A</c:v>
                </c:pt>
                <c:pt idx="704">
                  <c:v>#N/A</c:v>
                </c:pt>
                <c:pt idx="705">
                  <c:v>2.5979999999999999</c:v>
                </c:pt>
                <c:pt idx="706">
                  <c:v>2.621</c:v>
                </c:pt>
                <c:pt idx="707">
                  <c:v>2.6440000000000001</c:v>
                </c:pt>
                <c:pt idx="708">
                  <c:v>#N/A</c:v>
                </c:pt>
                <c:pt idx="709">
                  <c:v>2.69</c:v>
                </c:pt>
                <c:pt idx="710">
                  <c:v>2.7130000000000001</c:v>
                </c:pt>
                <c:pt idx="711">
                  <c:v>#N/A</c:v>
                </c:pt>
                <c:pt idx="712">
                  <c:v>#N/A</c:v>
                </c:pt>
                <c:pt idx="713">
                  <c:v>#N/A</c:v>
                </c:pt>
                <c:pt idx="714">
                  <c:v>#N/A</c:v>
                </c:pt>
                <c:pt idx="715">
                  <c:v>#N/A</c:v>
                </c:pt>
                <c:pt idx="716">
                  <c:v>#N/A</c:v>
                </c:pt>
                <c:pt idx="717">
                  <c:v>#N/A</c:v>
                </c:pt>
                <c:pt idx="718">
                  <c:v>2.1150000000000002</c:v>
                </c:pt>
                <c:pt idx="719">
                  <c:v>2.1379999999999999</c:v>
                </c:pt>
                <c:pt idx="720">
                  <c:v>2.161</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2.621</c:v>
                </c:pt>
                <c:pt idx="741">
                  <c:v>#N/A</c:v>
                </c:pt>
                <c:pt idx="742">
                  <c:v>#N/A</c:v>
                </c:pt>
                <c:pt idx="743">
                  <c:v>#N/A</c:v>
                </c:pt>
                <c:pt idx="744">
                  <c:v>#N/A</c:v>
                </c:pt>
                <c:pt idx="745">
                  <c:v>#N/A</c:v>
                </c:pt>
                <c:pt idx="746">
                  <c:v>2.7589999999999999</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2.2989999999999999</c:v>
                </c:pt>
                <c:pt idx="761">
                  <c:v>#N/A</c:v>
                </c:pt>
                <c:pt idx="762">
                  <c:v>2.3449999999999998</c:v>
                </c:pt>
                <c:pt idx="763">
                  <c:v>2.3679999999999999</c:v>
                </c:pt>
                <c:pt idx="764">
                  <c:v>#N/A</c:v>
                </c:pt>
                <c:pt idx="765">
                  <c:v>#N/A</c:v>
                </c:pt>
                <c:pt idx="766">
                  <c:v>#N/A</c:v>
                </c:pt>
                <c:pt idx="767">
                  <c:v>2.46</c:v>
                </c:pt>
                <c:pt idx="768">
                  <c:v>#N/A</c:v>
                </c:pt>
                <c:pt idx="769">
                  <c:v>#N/A</c:v>
                </c:pt>
                <c:pt idx="770">
                  <c:v>#N/A</c:v>
                </c:pt>
                <c:pt idx="771">
                  <c:v>#N/A</c:v>
                </c:pt>
                <c:pt idx="772">
                  <c:v>#N/A</c:v>
                </c:pt>
                <c:pt idx="773">
                  <c:v>#N/A</c:v>
                </c:pt>
                <c:pt idx="774">
                  <c:v>#N/A</c:v>
                </c:pt>
                <c:pt idx="775">
                  <c:v>#N/A</c:v>
                </c:pt>
                <c:pt idx="776">
                  <c:v>#N/A</c:v>
                </c:pt>
                <c:pt idx="777">
                  <c:v>2.69</c:v>
                </c:pt>
                <c:pt idx="778">
                  <c:v>#N/A</c:v>
                </c:pt>
                <c:pt idx="779">
                  <c:v>#N/A</c:v>
                </c:pt>
                <c:pt idx="780">
                  <c:v>#N/A</c:v>
                </c:pt>
                <c:pt idx="781">
                  <c:v>#N/A</c:v>
                </c:pt>
                <c:pt idx="782">
                  <c:v>#N/A</c:v>
                </c:pt>
                <c:pt idx="783">
                  <c:v>#N/A</c:v>
                </c:pt>
                <c:pt idx="784">
                  <c:v>#N/A</c:v>
                </c:pt>
                <c:pt idx="785">
                  <c:v>#N/A</c:v>
                </c:pt>
                <c:pt idx="786">
                  <c:v>2.1150000000000002</c:v>
                </c:pt>
                <c:pt idx="787">
                  <c:v>#N/A</c:v>
                </c:pt>
                <c:pt idx="788">
                  <c:v>#N/A</c:v>
                </c:pt>
                <c:pt idx="789">
                  <c:v>#N/A</c:v>
                </c:pt>
                <c:pt idx="790">
                  <c:v>#N/A</c:v>
                </c:pt>
                <c:pt idx="791">
                  <c:v>#N/A</c:v>
                </c:pt>
                <c:pt idx="792">
                  <c:v>#N/A</c:v>
                </c:pt>
                <c:pt idx="793">
                  <c:v>#N/A</c:v>
                </c:pt>
                <c:pt idx="794">
                  <c:v>#N/A</c:v>
                </c:pt>
                <c:pt idx="795">
                  <c:v>2.3220000000000001</c:v>
                </c:pt>
                <c:pt idx="796">
                  <c:v>#N/A</c:v>
                </c:pt>
                <c:pt idx="797">
                  <c:v>#N/A</c:v>
                </c:pt>
                <c:pt idx="798">
                  <c:v>#N/A</c:v>
                </c:pt>
                <c:pt idx="799">
                  <c:v>2.4140000000000001</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2.7359999999999998</c:v>
                </c:pt>
                <c:pt idx="814">
                  <c:v>#N/A</c:v>
                </c:pt>
                <c:pt idx="815">
                  <c:v>#N/A</c:v>
                </c:pt>
                <c:pt idx="816">
                  <c:v>#N/A</c:v>
                </c:pt>
                <c:pt idx="817">
                  <c:v>#N/A</c:v>
                </c:pt>
                <c:pt idx="818">
                  <c:v>#N/A</c:v>
                </c:pt>
                <c:pt idx="819">
                  <c:v>#N/A</c:v>
                </c:pt>
                <c:pt idx="820">
                  <c:v>#N/A</c:v>
                </c:pt>
                <c:pt idx="821">
                  <c:v>#N/A</c:v>
                </c:pt>
                <c:pt idx="822">
                  <c:v>2.161</c:v>
                </c:pt>
                <c:pt idx="823">
                  <c:v>#N/A</c:v>
                </c:pt>
                <c:pt idx="824">
                  <c:v>2.2069999999999999</c:v>
                </c:pt>
                <c:pt idx="825">
                  <c:v>2.23</c:v>
                </c:pt>
                <c:pt idx="826">
                  <c:v>#N/A</c:v>
                </c:pt>
                <c:pt idx="827">
                  <c:v>#N/A</c:v>
                </c:pt>
                <c:pt idx="828">
                  <c:v>#N/A</c:v>
                </c:pt>
                <c:pt idx="829">
                  <c:v>2.3220000000000001</c:v>
                </c:pt>
                <c:pt idx="830">
                  <c:v>#N/A</c:v>
                </c:pt>
                <c:pt idx="831">
                  <c:v>2.3679999999999999</c:v>
                </c:pt>
                <c:pt idx="832">
                  <c:v>#N/A</c:v>
                </c:pt>
                <c:pt idx="833">
                  <c:v>2.4140000000000001</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2.7359999999999998</c:v>
                </c:pt>
                <c:pt idx="848">
                  <c:v>#N/A</c:v>
                </c:pt>
                <c:pt idx="849">
                  <c:v>#N/A</c:v>
                </c:pt>
                <c:pt idx="850">
                  <c:v>#N/A</c:v>
                </c:pt>
                <c:pt idx="851">
                  <c:v>2.0459999999999998</c:v>
                </c:pt>
                <c:pt idx="852">
                  <c:v>#N/A</c:v>
                </c:pt>
                <c:pt idx="853">
                  <c:v>#N/A</c:v>
                </c:pt>
                <c:pt idx="854">
                  <c:v>#N/A</c:v>
                </c:pt>
                <c:pt idx="855">
                  <c:v>2.1379999999999999</c:v>
                </c:pt>
                <c:pt idx="856">
                  <c:v>#N/A</c:v>
                </c:pt>
                <c:pt idx="857">
                  <c:v>#N/A</c:v>
                </c:pt>
                <c:pt idx="858">
                  <c:v>2.2069999999999999</c:v>
                </c:pt>
                <c:pt idx="859">
                  <c:v>#N/A</c:v>
                </c:pt>
                <c:pt idx="860">
                  <c:v>#N/A</c:v>
                </c:pt>
                <c:pt idx="861">
                  <c:v>#N/A</c:v>
                </c:pt>
                <c:pt idx="862">
                  <c:v>#N/A</c:v>
                </c:pt>
                <c:pt idx="863">
                  <c:v>2.3220000000000001</c:v>
                </c:pt>
                <c:pt idx="864">
                  <c:v>#N/A</c:v>
                </c:pt>
                <c:pt idx="865">
                  <c:v>#N/A</c:v>
                </c:pt>
                <c:pt idx="866">
                  <c:v>2.391</c:v>
                </c:pt>
                <c:pt idx="867">
                  <c:v>#N/A</c:v>
                </c:pt>
                <c:pt idx="868">
                  <c:v>#N/A</c:v>
                </c:pt>
                <c:pt idx="869">
                  <c:v>#N/A</c:v>
                </c:pt>
                <c:pt idx="870">
                  <c:v>#N/A</c:v>
                </c:pt>
                <c:pt idx="871">
                  <c:v>#N/A</c:v>
                </c:pt>
                <c:pt idx="872">
                  <c:v>#N/A</c:v>
                </c:pt>
                <c:pt idx="873">
                  <c:v>#N/A</c:v>
                </c:pt>
                <c:pt idx="874">
                  <c:v>#N/A</c:v>
                </c:pt>
                <c:pt idx="875">
                  <c:v>#N/A</c:v>
                </c:pt>
                <c:pt idx="876">
                  <c:v>2.621</c:v>
                </c:pt>
                <c:pt idx="877">
                  <c:v>#N/A</c:v>
                </c:pt>
                <c:pt idx="878">
                  <c:v>2.6669999999999998</c:v>
                </c:pt>
                <c:pt idx="879">
                  <c:v>#N/A</c:v>
                </c:pt>
                <c:pt idx="880">
                  <c:v>2.7130000000000001</c:v>
                </c:pt>
                <c:pt idx="881">
                  <c:v>2.7359999999999998</c:v>
                </c:pt>
                <c:pt idx="882">
                  <c:v>#N/A</c:v>
                </c:pt>
                <c:pt idx="883">
                  <c:v>#N/A</c:v>
                </c:pt>
                <c:pt idx="884">
                  <c:v>#N/A</c:v>
                </c:pt>
                <c:pt idx="885">
                  <c:v>2.0459999999999998</c:v>
                </c:pt>
                <c:pt idx="886">
                  <c:v>#N/A</c:v>
                </c:pt>
                <c:pt idx="887">
                  <c:v>#N/A</c:v>
                </c:pt>
                <c:pt idx="888">
                  <c:v>#N/A</c:v>
                </c:pt>
                <c:pt idx="889">
                  <c:v>#N/A</c:v>
                </c:pt>
                <c:pt idx="890">
                  <c:v>#N/A</c:v>
                </c:pt>
                <c:pt idx="891">
                  <c:v>#N/A</c:v>
                </c:pt>
                <c:pt idx="892">
                  <c:v>#N/A</c:v>
                </c:pt>
                <c:pt idx="893">
                  <c:v>2.23</c:v>
                </c:pt>
                <c:pt idx="894">
                  <c:v>2.2530000000000001</c:v>
                </c:pt>
                <c:pt idx="895">
                  <c:v>#N/A</c:v>
                </c:pt>
                <c:pt idx="896">
                  <c:v>#N/A</c:v>
                </c:pt>
                <c:pt idx="897">
                  <c:v>#N/A</c:v>
                </c:pt>
                <c:pt idx="898">
                  <c:v>#N/A</c:v>
                </c:pt>
                <c:pt idx="899">
                  <c:v>#N/A</c:v>
                </c:pt>
                <c:pt idx="900">
                  <c:v>#N/A</c:v>
                </c:pt>
                <c:pt idx="901">
                  <c:v>2.4140000000000001</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2.7359999999999998</c:v>
                </c:pt>
                <c:pt idx="916">
                  <c:v>#N/A</c:v>
                </c:pt>
                <c:pt idx="917">
                  <c:v>2</c:v>
                </c:pt>
                <c:pt idx="918">
                  <c:v>#N/A</c:v>
                </c:pt>
                <c:pt idx="919">
                  <c:v>#N/A</c:v>
                </c:pt>
                <c:pt idx="920">
                  <c:v>#N/A</c:v>
                </c:pt>
                <c:pt idx="921">
                  <c:v>#N/A</c:v>
                </c:pt>
                <c:pt idx="922">
                  <c:v>#N/A</c:v>
                </c:pt>
                <c:pt idx="923">
                  <c:v>2.1379999999999999</c:v>
                </c:pt>
                <c:pt idx="924">
                  <c:v>#N/A</c:v>
                </c:pt>
                <c:pt idx="925">
                  <c:v>#N/A</c:v>
                </c:pt>
                <c:pt idx="926">
                  <c:v>#N/A</c:v>
                </c:pt>
                <c:pt idx="927">
                  <c:v>#N/A</c:v>
                </c:pt>
                <c:pt idx="928">
                  <c:v>#N/A</c:v>
                </c:pt>
                <c:pt idx="929">
                  <c:v>#N/A</c:v>
                </c:pt>
                <c:pt idx="930">
                  <c:v>#N/A</c:v>
                </c:pt>
                <c:pt idx="931">
                  <c:v>#N/A</c:v>
                </c:pt>
                <c:pt idx="932">
                  <c:v>#N/A</c:v>
                </c:pt>
                <c:pt idx="933">
                  <c:v>2.3679999999999999</c:v>
                </c:pt>
                <c:pt idx="934">
                  <c:v>2.391</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2.0459999999999998</c:v>
                </c:pt>
                <c:pt idx="954">
                  <c:v>#N/A</c:v>
                </c:pt>
                <c:pt idx="955">
                  <c:v>#N/A</c:v>
                </c:pt>
                <c:pt idx="956">
                  <c:v>#N/A</c:v>
                </c:pt>
                <c:pt idx="957">
                  <c:v>#N/A</c:v>
                </c:pt>
                <c:pt idx="958">
                  <c:v>2.161</c:v>
                </c:pt>
                <c:pt idx="959">
                  <c:v>2.1840000000000002</c:v>
                </c:pt>
                <c:pt idx="960">
                  <c:v>#N/A</c:v>
                </c:pt>
                <c:pt idx="961">
                  <c:v>#N/A</c:v>
                </c:pt>
                <c:pt idx="962">
                  <c:v>#N/A</c:v>
                </c:pt>
                <c:pt idx="963">
                  <c:v>#N/A</c:v>
                </c:pt>
                <c:pt idx="964">
                  <c:v>2.2989999999999999</c:v>
                </c:pt>
                <c:pt idx="965">
                  <c:v>#N/A</c:v>
                </c:pt>
                <c:pt idx="966">
                  <c:v>2.3449999999999998</c:v>
                </c:pt>
                <c:pt idx="967">
                  <c:v>#N/A</c:v>
                </c:pt>
                <c:pt idx="968">
                  <c:v>2.391</c:v>
                </c:pt>
                <c:pt idx="969">
                  <c:v>#N/A</c:v>
                </c:pt>
                <c:pt idx="970">
                  <c:v>#N/A</c:v>
                </c:pt>
                <c:pt idx="971">
                  <c:v>#N/A</c:v>
                </c:pt>
                <c:pt idx="972">
                  <c:v>#N/A</c:v>
                </c:pt>
                <c:pt idx="973">
                  <c:v>2.5060000000000002</c:v>
                </c:pt>
                <c:pt idx="974">
                  <c:v>#N/A</c:v>
                </c:pt>
                <c:pt idx="975">
                  <c:v>#N/A</c:v>
                </c:pt>
                <c:pt idx="976">
                  <c:v>#N/A</c:v>
                </c:pt>
                <c:pt idx="977">
                  <c:v>2.5979999999999999</c:v>
                </c:pt>
                <c:pt idx="978">
                  <c:v>#N/A</c:v>
                </c:pt>
                <c:pt idx="979">
                  <c:v>#N/A</c:v>
                </c:pt>
                <c:pt idx="980">
                  <c:v>#N/A</c:v>
                </c:pt>
                <c:pt idx="981">
                  <c:v>#N/A</c:v>
                </c:pt>
                <c:pt idx="982">
                  <c:v>2.7130000000000001</c:v>
                </c:pt>
                <c:pt idx="983">
                  <c:v>#N/A</c:v>
                </c:pt>
                <c:pt idx="984">
                  <c:v>#N/A</c:v>
                </c:pt>
                <c:pt idx="985">
                  <c:v>#N/A</c:v>
                </c:pt>
                <c:pt idx="986">
                  <c:v>#N/A</c:v>
                </c:pt>
                <c:pt idx="987">
                  <c:v>2.0459999999999998</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Calc'!$K$2:$K$2000</c:f>
              <c:numCache>
                <c:formatCode>General</c:formatCode>
                <c:ptCount val="14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#N/A</c:v>
                </c:pt>
                <c:pt idx="18">
                  <c:v>2023</c:v>
                </c:pt>
                <c:pt idx="19">
                  <c:v>2021</c:v>
                </c:pt>
                <c:pt idx="20">
                  <c:v>#N/A</c:v>
                </c:pt>
                <c:pt idx="21">
                  <c:v>#N/A</c:v>
                </c:pt>
                <c:pt idx="22">
                  <c:v>2022</c:v>
                </c:pt>
                <c:pt idx="23">
                  <c:v>#N/A</c:v>
                </c:pt>
                <c:pt idx="24">
                  <c:v>#N/A</c:v>
                </c:pt>
                <c:pt idx="25">
                  <c:v>#N/A</c:v>
                </c:pt>
                <c:pt idx="26">
                  <c:v>#N/A</c:v>
                </c:pt>
                <c:pt idx="27">
                  <c:v>#N/A</c:v>
                </c:pt>
                <c:pt idx="28">
                  <c:v>#N/A</c:v>
                </c:pt>
                <c:pt idx="29">
                  <c:v>2024</c:v>
                </c:pt>
                <c:pt idx="30">
                  <c:v>#N/A</c:v>
                </c:pt>
                <c:pt idx="31">
                  <c:v>2024</c:v>
                </c:pt>
                <c:pt idx="32">
                  <c:v>#N/A</c:v>
                </c:pt>
                <c:pt idx="33">
                  <c:v>2020</c:v>
                </c:pt>
                <c:pt idx="34">
                  <c:v>2026</c:v>
                </c:pt>
                <c:pt idx="35">
                  <c:v>#N/A</c:v>
                </c:pt>
                <c:pt idx="36">
                  <c:v>#N/A</c:v>
                </c:pt>
                <c:pt idx="37">
                  <c:v>#N/A</c:v>
                </c:pt>
                <c:pt idx="38">
                  <c:v>2025</c:v>
                </c:pt>
                <c:pt idx="39">
                  <c:v>2025</c:v>
                </c:pt>
                <c:pt idx="40">
                  <c:v>#N/A</c:v>
                </c:pt>
                <c:pt idx="41">
                  <c:v>#N/A</c:v>
                </c:pt>
                <c:pt idx="42">
                  <c:v>#N/A</c:v>
                </c:pt>
                <c:pt idx="43">
                  <c:v>2023</c:v>
                </c:pt>
                <c:pt idx="44">
                  <c:v>#N/A</c:v>
                </c:pt>
                <c:pt idx="45">
                  <c:v>#N/A</c:v>
                </c:pt>
                <c:pt idx="46">
                  <c:v>#N/A</c:v>
                </c:pt>
                <c:pt idx="47">
                  <c:v>#N/A</c:v>
                </c:pt>
                <c:pt idx="48">
                  <c:v>#N/A</c:v>
                </c:pt>
                <c:pt idx="49">
                  <c:v>#N/A</c:v>
                </c:pt>
                <c:pt idx="50">
                  <c:v>#N/A</c:v>
                </c:pt>
                <c:pt idx="51">
                  <c:v>#N/A</c:v>
                </c:pt>
                <c:pt idx="52">
                  <c:v>#N/A</c:v>
                </c:pt>
                <c:pt idx="53">
                  <c:v>2022</c:v>
                </c:pt>
                <c:pt idx="54">
                  <c:v>#N/A</c:v>
                </c:pt>
                <c:pt idx="55">
                  <c:v>2023</c:v>
                </c:pt>
                <c:pt idx="56">
                  <c:v>#N/A</c:v>
                </c:pt>
                <c:pt idx="57">
                  <c:v>#N/A</c:v>
                </c:pt>
                <c:pt idx="58">
                  <c:v>2024</c:v>
                </c:pt>
                <c:pt idx="59">
                  <c:v>2020</c:v>
                </c:pt>
                <c:pt idx="60">
                  <c:v>#N/A</c:v>
                </c:pt>
                <c:pt idx="61">
                  <c:v>#N/A</c:v>
                </c:pt>
                <c:pt idx="62">
                  <c:v>#N/A</c:v>
                </c:pt>
                <c:pt idx="63">
                  <c:v>#N/A</c:v>
                </c:pt>
                <c:pt idx="64">
                  <c:v>#N/A</c:v>
                </c:pt>
                <c:pt idx="65">
                  <c:v>#N/A</c:v>
                </c:pt>
                <c:pt idx="66">
                  <c:v>#N/A</c:v>
                </c:pt>
                <c:pt idx="67">
                  <c:v>#N/A</c:v>
                </c:pt>
                <c:pt idx="68">
                  <c:v>2025</c:v>
                </c:pt>
                <c:pt idx="69">
                  <c:v>#N/A</c:v>
                </c:pt>
                <c:pt idx="70">
                  <c:v>#N/A</c:v>
                </c:pt>
                <c:pt idx="71">
                  <c:v>#N/A</c:v>
                </c:pt>
                <c:pt idx="72">
                  <c:v>#N/A</c:v>
                </c:pt>
                <c:pt idx="73">
                  <c:v>2022</c:v>
                </c:pt>
                <c:pt idx="74">
                  <c:v>#N/A</c:v>
                </c:pt>
                <c:pt idx="75">
                  <c:v>#N/A</c:v>
                </c:pt>
                <c:pt idx="76">
                  <c:v>2026</c:v>
                </c:pt>
                <c:pt idx="77">
                  <c:v>2024</c:v>
                </c:pt>
                <c:pt idx="78">
                  <c:v>#N/A</c:v>
                </c:pt>
                <c:pt idx="79">
                  <c:v>2026</c:v>
                </c:pt>
                <c:pt idx="80">
                  <c:v>#N/A</c:v>
                </c:pt>
                <c:pt idx="81">
                  <c:v>#N/A</c:v>
                </c:pt>
                <c:pt idx="82">
                  <c:v>#N/A</c:v>
                </c:pt>
                <c:pt idx="83">
                  <c:v>#N/A</c:v>
                </c:pt>
                <c:pt idx="84">
                  <c:v>#N/A</c:v>
                </c:pt>
                <c:pt idx="85">
                  <c:v>#N/A</c:v>
                </c:pt>
                <c:pt idx="86">
                  <c:v>#N/A</c:v>
                </c:pt>
                <c:pt idx="87">
                  <c:v>#N/A</c:v>
                </c:pt>
                <c:pt idx="88">
                  <c:v>2026</c:v>
                </c:pt>
                <c:pt idx="89">
                  <c:v>#N/A</c:v>
                </c:pt>
                <c:pt idx="90">
                  <c:v>#N/A</c:v>
                </c:pt>
                <c:pt idx="91">
                  <c:v>#N/A</c:v>
                </c:pt>
                <c:pt idx="92">
                  <c:v>#N/A</c:v>
                </c:pt>
                <c:pt idx="93">
                  <c:v>2018</c:v>
                </c:pt>
                <c:pt idx="94">
                  <c:v>#N/A</c:v>
                </c:pt>
                <c:pt idx="95">
                  <c:v>#N/A</c:v>
                </c:pt>
                <c:pt idx="96">
                  <c:v>#N/A</c:v>
                </c:pt>
                <c:pt idx="97">
                  <c:v>#N/A</c:v>
                </c:pt>
                <c:pt idx="98">
                  <c:v>2023</c:v>
                </c:pt>
                <c:pt idx="99">
                  <c:v>2021</c:v>
                </c:pt>
                <c:pt idx="100">
                  <c:v>2024</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2024</c:v>
                </c:pt>
                <c:pt idx="115">
                  <c:v>#N/A</c:v>
                </c:pt>
                <c:pt idx="116">
                  <c:v>#N/A</c:v>
                </c:pt>
                <c:pt idx="117">
                  <c:v>#N/A</c:v>
                </c:pt>
                <c:pt idx="118">
                  <c:v>#N/A</c:v>
                </c:pt>
                <c:pt idx="119">
                  <c:v>#N/A</c:v>
                </c:pt>
                <c:pt idx="120">
                  <c:v>2025</c:v>
                </c:pt>
                <c:pt idx="121">
                  <c:v>#N/A</c:v>
                </c:pt>
                <c:pt idx="122">
                  <c:v>#N/A</c:v>
                </c:pt>
                <c:pt idx="123">
                  <c:v>#N/A</c:v>
                </c:pt>
                <c:pt idx="124">
                  <c:v>#N/A</c:v>
                </c:pt>
                <c:pt idx="125">
                  <c:v>#N/A</c:v>
                </c:pt>
                <c:pt idx="126">
                  <c:v>#N/A</c:v>
                </c:pt>
                <c:pt idx="127">
                  <c:v>#N/A</c:v>
                </c:pt>
                <c:pt idx="128">
                  <c:v>#N/A</c:v>
                </c:pt>
                <c:pt idx="129">
                  <c:v>2025</c:v>
                </c:pt>
                <c:pt idx="130">
                  <c:v>#N/A</c:v>
                </c:pt>
                <c:pt idx="131">
                  <c:v>#N/A</c:v>
                </c:pt>
                <c:pt idx="132">
                  <c:v>#N/A</c:v>
                </c:pt>
                <c:pt idx="133">
                  <c:v>#N/A</c:v>
                </c:pt>
                <c:pt idx="134">
                  <c:v>#N/A</c:v>
                </c:pt>
                <c:pt idx="135">
                  <c:v>#N/A</c:v>
                </c:pt>
                <c:pt idx="136">
                  <c:v>#N/A</c:v>
                </c:pt>
                <c:pt idx="137">
                  <c:v>2026</c:v>
                </c:pt>
                <c:pt idx="138">
                  <c:v>2019</c:v>
                </c:pt>
                <c:pt idx="139">
                  <c:v>#N/A</c:v>
                </c:pt>
                <c:pt idx="140">
                  <c:v>#N/A</c:v>
                </c:pt>
                <c:pt idx="141">
                  <c:v>#N/A</c:v>
                </c:pt>
                <c:pt idx="142">
                  <c:v>#N/A</c:v>
                </c:pt>
                <c:pt idx="143">
                  <c:v>2025</c:v>
                </c:pt>
                <c:pt idx="144">
                  <c:v>#N/A</c:v>
                </c:pt>
                <c:pt idx="145">
                  <c:v>2023</c:v>
                </c:pt>
                <c:pt idx="146">
                  <c:v>#N/A</c:v>
                </c:pt>
                <c:pt idx="147">
                  <c:v>2013</c:v>
                </c:pt>
                <c:pt idx="148">
                  <c:v>#N/A</c:v>
                </c:pt>
                <c:pt idx="149">
                  <c:v>#N/A</c:v>
                </c:pt>
                <c:pt idx="150">
                  <c:v>2025</c:v>
                </c:pt>
                <c:pt idx="151">
                  <c:v>#N/A</c:v>
                </c:pt>
                <c:pt idx="152">
                  <c:v>#N/A</c:v>
                </c:pt>
                <c:pt idx="153">
                  <c:v>#N/A</c:v>
                </c:pt>
                <c:pt idx="154">
                  <c:v>#N/A</c:v>
                </c:pt>
                <c:pt idx="155">
                  <c:v>#N/A</c:v>
                </c:pt>
                <c:pt idx="156">
                  <c:v>#N/A</c:v>
                </c:pt>
                <c:pt idx="157">
                  <c:v>#N/A</c:v>
                </c:pt>
                <c:pt idx="158">
                  <c:v>#N/A</c:v>
                </c:pt>
                <c:pt idx="159">
                  <c:v>#N/A</c:v>
                </c:pt>
                <c:pt idx="160">
                  <c:v>#N/A</c:v>
                </c:pt>
                <c:pt idx="161">
                  <c:v>#N/A</c:v>
                </c:pt>
                <c:pt idx="162">
                  <c:v>2023</c:v>
                </c:pt>
                <c:pt idx="163">
                  <c:v>2026</c:v>
                </c:pt>
                <c:pt idx="164">
                  <c:v>2023</c:v>
                </c:pt>
                <c:pt idx="165">
                  <c:v>#N/A</c:v>
                </c:pt>
                <c:pt idx="166">
                  <c:v>2025</c:v>
                </c:pt>
                <c:pt idx="167">
                  <c:v>#N/A</c:v>
                </c:pt>
                <c:pt idx="168">
                  <c:v>#N/A</c:v>
                </c:pt>
                <c:pt idx="169">
                  <c:v>#N/A</c:v>
                </c:pt>
                <c:pt idx="170">
                  <c:v>#N/A</c:v>
                </c:pt>
                <c:pt idx="171">
                  <c:v>2023</c:v>
                </c:pt>
                <c:pt idx="172">
                  <c:v>2025</c:v>
                </c:pt>
                <c:pt idx="173">
                  <c:v>#N/A</c:v>
                </c:pt>
                <c:pt idx="174">
                  <c:v>2026</c:v>
                </c:pt>
                <c:pt idx="175">
                  <c:v>#N/A</c:v>
                </c:pt>
                <c:pt idx="176">
                  <c:v>#N/A</c:v>
                </c:pt>
                <c:pt idx="177">
                  <c:v>2024</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2025</c:v>
                </c:pt>
                <c:pt idx="195">
                  <c:v>#N/A</c:v>
                </c:pt>
                <c:pt idx="196">
                  <c:v>#N/A</c:v>
                </c:pt>
                <c:pt idx="197">
                  <c:v>#N/A</c:v>
                </c:pt>
                <c:pt idx="198">
                  <c:v>#N/A</c:v>
                </c:pt>
                <c:pt idx="199">
                  <c:v>#N/A</c:v>
                </c:pt>
                <c:pt idx="200">
                  <c:v>2023</c:v>
                </c:pt>
                <c:pt idx="201">
                  <c:v>#N/A</c:v>
                </c:pt>
                <c:pt idx="202">
                  <c:v>2019</c:v>
                </c:pt>
                <c:pt idx="203">
                  <c:v>2025</c:v>
                </c:pt>
                <c:pt idx="204">
                  <c:v>2025</c:v>
                </c:pt>
                <c:pt idx="205">
                  <c:v>#N/A</c:v>
                </c:pt>
                <c:pt idx="206">
                  <c:v>#N/A</c:v>
                </c:pt>
                <c:pt idx="207">
                  <c:v>#N/A</c:v>
                </c:pt>
                <c:pt idx="208">
                  <c:v>2018</c:v>
                </c:pt>
                <c:pt idx="209">
                  <c:v>2021</c:v>
                </c:pt>
                <c:pt idx="210">
                  <c:v>#N/A</c:v>
                </c:pt>
                <c:pt idx="211">
                  <c:v>#N/A</c:v>
                </c:pt>
                <c:pt idx="212">
                  <c:v>#N/A</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2024</c:v>
                </c:pt>
                <c:pt idx="226">
                  <c:v>2026</c:v>
                </c:pt>
                <c:pt idx="227">
                  <c:v>2025</c:v>
                </c:pt>
                <c:pt idx="228">
                  <c:v>#N/A</c:v>
                </c:pt>
                <c:pt idx="229">
                  <c:v>2025</c:v>
                </c:pt>
                <c:pt idx="230">
                  <c:v>2024</c:v>
                </c:pt>
                <c:pt idx="231">
                  <c:v>2024</c:v>
                </c:pt>
                <c:pt idx="232">
                  <c:v>2026</c:v>
                </c:pt>
                <c:pt idx="233">
                  <c:v>2019</c:v>
                </c:pt>
                <c:pt idx="234">
                  <c:v>2025</c:v>
                </c:pt>
                <c:pt idx="235">
                  <c:v>2025</c:v>
                </c:pt>
                <c:pt idx="236">
                  <c:v>#N/A</c:v>
                </c:pt>
                <c:pt idx="237">
                  <c:v>2024</c:v>
                </c:pt>
                <c:pt idx="238">
                  <c:v>#N/A</c:v>
                </c:pt>
                <c:pt idx="239">
                  <c:v>#N/A</c:v>
                </c:pt>
                <c:pt idx="240">
                  <c:v>2024</c:v>
                </c:pt>
                <c:pt idx="241">
                  <c:v>2025</c:v>
                </c:pt>
                <c:pt idx="242">
                  <c:v>2025</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2014</c:v>
                </c:pt>
                <c:pt idx="258">
                  <c:v>#N/A</c:v>
                </c:pt>
                <c:pt idx="259">
                  <c:v>#N/A</c:v>
                </c:pt>
                <c:pt idx="260">
                  <c:v>#N/A</c:v>
                </c:pt>
                <c:pt idx="261">
                  <c:v>#N/A</c:v>
                </c:pt>
                <c:pt idx="262">
                  <c:v>#N/A</c:v>
                </c:pt>
                <c:pt idx="263">
                  <c:v>2024</c:v>
                </c:pt>
                <c:pt idx="264">
                  <c:v>#N/A</c:v>
                </c:pt>
                <c:pt idx="265">
                  <c:v>#N/A</c:v>
                </c:pt>
                <c:pt idx="266">
                  <c:v>#N/A</c:v>
                </c:pt>
                <c:pt idx="267">
                  <c:v>#N/A</c:v>
                </c:pt>
                <c:pt idx="268">
                  <c:v>#N/A</c:v>
                </c:pt>
                <c:pt idx="269">
                  <c:v>#N/A</c:v>
                </c:pt>
                <c:pt idx="270">
                  <c:v>#N/A</c:v>
                </c:pt>
                <c:pt idx="271">
                  <c:v>#N/A</c:v>
                </c:pt>
                <c:pt idx="272">
                  <c:v>2024</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2023</c:v>
                </c:pt>
                <c:pt idx="289">
                  <c:v>#N/A</c:v>
                </c:pt>
                <c:pt idx="290">
                  <c:v>#N/A</c:v>
                </c:pt>
                <c:pt idx="291">
                  <c:v>#N/A</c:v>
                </c:pt>
                <c:pt idx="292">
                  <c:v>#N/A</c:v>
                </c:pt>
                <c:pt idx="293">
                  <c:v>#N/A</c:v>
                </c:pt>
                <c:pt idx="294">
                  <c:v>#N/A</c:v>
                </c:pt>
                <c:pt idx="295">
                  <c:v>#N/A</c:v>
                </c:pt>
                <c:pt idx="296">
                  <c:v>#N/A</c:v>
                </c:pt>
                <c:pt idx="297">
                  <c:v>#N/A</c:v>
                </c:pt>
                <c:pt idx="298">
                  <c:v>#N/A</c:v>
                </c:pt>
                <c:pt idx="299">
                  <c:v>#N/A</c:v>
                </c:pt>
                <c:pt idx="300">
                  <c:v>2024</c:v>
                </c:pt>
                <c:pt idx="301">
                  <c:v>2024</c:v>
                </c:pt>
                <c:pt idx="302">
                  <c:v>#N/A</c:v>
                </c:pt>
                <c:pt idx="303">
                  <c:v>#N/A</c:v>
                </c:pt>
                <c:pt idx="304">
                  <c:v>#N/A</c:v>
                </c:pt>
                <c:pt idx="305">
                  <c:v>#N/A</c:v>
                </c:pt>
                <c:pt idx="306">
                  <c:v>2022</c:v>
                </c:pt>
                <c:pt idx="307">
                  <c:v>2021</c:v>
                </c:pt>
                <c:pt idx="308">
                  <c:v>#N/A</c:v>
                </c:pt>
                <c:pt idx="309">
                  <c:v>#N/A</c:v>
                </c:pt>
                <c:pt idx="310">
                  <c:v>#N/A</c:v>
                </c:pt>
                <c:pt idx="311">
                  <c:v>#N/A</c:v>
                </c:pt>
                <c:pt idx="312">
                  <c:v>#N/A</c:v>
                </c:pt>
                <c:pt idx="313">
                  <c:v>2026</c:v>
                </c:pt>
                <c:pt idx="314">
                  <c:v>#N/A</c:v>
                </c:pt>
                <c:pt idx="315">
                  <c:v>#N/A</c:v>
                </c:pt>
                <c:pt idx="316">
                  <c:v>#N/A</c:v>
                </c:pt>
                <c:pt idx="317">
                  <c:v>2020</c:v>
                </c:pt>
                <c:pt idx="318">
                  <c:v>#N/A</c:v>
                </c:pt>
                <c:pt idx="319">
                  <c:v>#N/A</c:v>
                </c:pt>
                <c:pt idx="320">
                  <c:v>#N/A</c:v>
                </c:pt>
                <c:pt idx="321">
                  <c:v>#N/A</c:v>
                </c:pt>
                <c:pt idx="322">
                  <c:v>#N/A</c:v>
                </c:pt>
                <c:pt idx="323">
                  <c:v>2016</c:v>
                </c:pt>
                <c:pt idx="324">
                  <c:v>#N/A</c:v>
                </c:pt>
                <c:pt idx="325">
                  <c:v>#N/A</c:v>
                </c:pt>
                <c:pt idx="326">
                  <c:v>#N/A</c:v>
                </c:pt>
                <c:pt idx="327">
                  <c:v>#N/A</c:v>
                </c:pt>
                <c:pt idx="328">
                  <c:v>#N/A</c:v>
                </c:pt>
                <c:pt idx="329">
                  <c:v>#N/A</c:v>
                </c:pt>
                <c:pt idx="330">
                  <c:v>#N/A</c:v>
                </c:pt>
                <c:pt idx="331">
                  <c:v>#N/A</c:v>
                </c:pt>
                <c:pt idx="332">
                  <c:v>#N/A</c:v>
                </c:pt>
                <c:pt idx="333">
                  <c:v>2026</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2026</c:v>
                </c:pt>
                <c:pt idx="348">
                  <c:v>2026</c:v>
                </c:pt>
                <c:pt idx="349">
                  <c:v>#N/A</c:v>
                </c:pt>
                <c:pt idx="350">
                  <c:v>#N/A</c:v>
                </c:pt>
                <c:pt idx="351">
                  <c:v>#N/A</c:v>
                </c:pt>
                <c:pt idx="352">
                  <c:v>#N/A</c:v>
                </c:pt>
                <c:pt idx="353">
                  <c:v>#N/A</c:v>
                </c:pt>
                <c:pt idx="354">
                  <c:v>#N/A</c:v>
                </c:pt>
                <c:pt idx="355">
                  <c:v>#N/A</c:v>
                </c:pt>
                <c:pt idx="356">
                  <c:v>#N/A</c:v>
                </c:pt>
                <c:pt idx="357">
                  <c:v>#N/A</c:v>
                </c:pt>
                <c:pt idx="358">
                  <c:v>2020</c:v>
                </c:pt>
                <c:pt idx="359">
                  <c:v>2026</c:v>
                </c:pt>
                <c:pt idx="360">
                  <c:v>#N/A</c:v>
                </c:pt>
                <c:pt idx="361">
                  <c:v>#N/A</c:v>
                </c:pt>
                <c:pt idx="362">
                  <c:v>2020</c:v>
                </c:pt>
                <c:pt idx="363">
                  <c:v>#N/A</c:v>
                </c:pt>
                <c:pt idx="364">
                  <c:v>#N/A</c:v>
                </c:pt>
                <c:pt idx="365">
                  <c:v>2015</c:v>
                </c:pt>
                <c:pt idx="366">
                  <c:v>#N/A</c:v>
                </c:pt>
                <c:pt idx="367">
                  <c:v>#N/A</c:v>
                </c:pt>
                <c:pt idx="368">
                  <c:v>#N/A</c:v>
                </c:pt>
                <c:pt idx="369">
                  <c:v>#N/A</c:v>
                </c:pt>
                <c:pt idx="370">
                  <c:v>#N/A</c:v>
                </c:pt>
                <c:pt idx="371">
                  <c:v>#N/A</c:v>
                </c:pt>
                <c:pt idx="372">
                  <c:v>#N/A</c:v>
                </c:pt>
                <c:pt idx="373">
                  <c:v>2021</c:v>
                </c:pt>
                <c:pt idx="374">
                  <c:v>#N/A</c:v>
                </c:pt>
                <c:pt idx="375">
                  <c:v>#N/A</c:v>
                </c:pt>
                <c:pt idx="376">
                  <c:v>#N/A</c:v>
                </c:pt>
                <c:pt idx="377">
                  <c:v>2014</c:v>
                </c:pt>
                <c:pt idx="378">
                  <c:v>2017</c:v>
                </c:pt>
                <c:pt idx="379">
                  <c:v>#N/A</c:v>
                </c:pt>
                <c:pt idx="380">
                  <c:v>2026</c:v>
                </c:pt>
                <c:pt idx="381">
                  <c:v>#N/A</c:v>
                </c:pt>
                <c:pt idx="382">
                  <c:v>#N/A</c:v>
                </c:pt>
                <c:pt idx="383">
                  <c:v>#N/A</c:v>
                </c:pt>
                <c:pt idx="384">
                  <c:v>#N/A</c:v>
                </c:pt>
                <c:pt idx="385">
                  <c:v>#N/A</c:v>
                </c:pt>
                <c:pt idx="386">
                  <c:v>2025</c:v>
                </c:pt>
                <c:pt idx="387">
                  <c:v>#N/A</c:v>
                </c:pt>
                <c:pt idx="388">
                  <c:v>#N/A</c:v>
                </c:pt>
                <c:pt idx="389">
                  <c:v>#N/A</c:v>
                </c:pt>
                <c:pt idx="390">
                  <c:v>#N/A</c:v>
                </c:pt>
                <c:pt idx="391">
                  <c:v>2026</c:v>
                </c:pt>
                <c:pt idx="392">
                  <c:v>#N/A</c:v>
                </c:pt>
                <c:pt idx="393">
                  <c:v>#N/A</c:v>
                </c:pt>
                <c:pt idx="394">
                  <c:v>2023</c:v>
                </c:pt>
                <c:pt idx="395">
                  <c:v>#N/A</c:v>
                </c:pt>
                <c:pt idx="396">
                  <c:v>#N/A</c:v>
                </c:pt>
                <c:pt idx="397">
                  <c:v>#N/A</c:v>
                </c:pt>
                <c:pt idx="398">
                  <c:v>#N/A</c:v>
                </c:pt>
                <c:pt idx="399">
                  <c:v>#N/A</c:v>
                </c:pt>
                <c:pt idx="400">
                  <c:v>#N/A</c:v>
                </c:pt>
                <c:pt idx="401">
                  <c:v>#N/A</c:v>
                </c:pt>
                <c:pt idx="402">
                  <c:v>#N/A</c:v>
                </c:pt>
                <c:pt idx="403">
                  <c:v>#N/A</c:v>
                </c:pt>
                <c:pt idx="404">
                  <c:v>#N/A</c:v>
                </c:pt>
                <c:pt idx="405">
                  <c:v>#N/A</c:v>
                </c:pt>
                <c:pt idx="406">
                  <c:v>2026</c:v>
                </c:pt>
                <c:pt idx="407">
                  <c:v>#N/A</c:v>
                </c:pt>
                <c:pt idx="408">
                  <c:v>2025</c:v>
                </c:pt>
                <c:pt idx="409">
                  <c:v>#N/A</c:v>
                </c:pt>
                <c:pt idx="410">
                  <c:v>#N/A</c:v>
                </c:pt>
                <c:pt idx="411">
                  <c:v>#N/A</c:v>
                </c:pt>
                <c:pt idx="412">
                  <c:v>#N/A</c:v>
                </c:pt>
                <c:pt idx="413">
                  <c:v>#N/A</c:v>
                </c:pt>
                <c:pt idx="414">
                  <c:v>#N/A</c:v>
                </c:pt>
                <c:pt idx="415">
                  <c:v>#N/A</c:v>
                </c:pt>
                <c:pt idx="416">
                  <c:v>#N/A</c:v>
                </c:pt>
                <c:pt idx="417">
                  <c:v>#N/A</c:v>
                </c:pt>
                <c:pt idx="418">
                  <c:v>#N/A</c:v>
                </c:pt>
                <c:pt idx="419">
                  <c:v>2026</c:v>
                </c:pt>
                <c:pt idx="420">
                  <c:v>#N/A</c:v>
                </c:pt>
                <c:pt idx="421">
                  <c:v>#N/A</c:v>
                </c:pt>
                <c:pt idx="422">
                  <c:v>#N/A</c:v>
                </c:pt>
                <c:pt idx="423">
                  <c:v>2021</c:v>
                </c:pt>
                <c:pt idx="424">
                  <c:v>2026</c:v>
                </c:pt>
                <c:pt idx="425">
                  <c:v>#N/A</c:v>
                </c:pt>
                <c:pt idx="426">
                  <c:v>#N/A</c:v>
                </c:pt>
                <c:pt idx="427">
                  <c:v>#N/A</c:v>
                </c:pt>
                <c:pt idx="428">
                  <c:v>2025</c:v>
                </c:pt>
                <c:pt idx="429">
                  <c:v>2025</c:v>
                </c:pt>
                <c:pt idx="430">
                  <c:v>#N/A</c:v>
                </c:pt>
                <c:pt idx="431">
                  <c:v>2026</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2026</c:v>
                </c:pt>
                <c:pt idx="451">
                  <c:v>#N/A</c:v>
                </c:pt>
                <c:pt idx="452">
                  <c:v>#N/A</c:v>
                </c:pt>
                <c:pt idx="453">
                  <c:v>2025</c:v>
                </c:pt>
                <c:pt idx="454">
                  <c:v>2020</c:v>
                </c:pt>
                <c:pt idx="455">
                  <c:v>#N/A</c:v>
                </c:pt>
                <c:pt idx="456">
                  <c:v>#N/A</c:v>
                </c:pt>
                <c:pt idx="457">
                  <c:v>#N/A</c:v>
                </c:pt>
                <c:pt idx="458">
                  <c:v>#N/A</c:v>
                </c:pt>
                <c:pt idx="459">
                  <c:v>#N/A</c:v>
                </c:pt>
                <c:pt idx="460">
                  <c:v>#N/A</c:v>
                </c:pt>
                <c:pt idx="461">
                  <c:v>#N/A</c:v>
                </c:pt>
                <c:pt idx="462">
                  <c:v>#N/A</c:v>
                </c:pt>
                <c:pt idx="463">
                  <c:v>#N/A</c:v>
                </c:pt>
                <c:pt idx="464">
                  <c:v>2026</c:v>
                </c:pt>
                <c:pt idx="465">
                  <c:v>#N/A</c:v>
                </c:pt>
                <c:pt idx="466">
                  <c:v>2026</c:v>
                </c:pt>
                <c:pt idx="467">
                  <c:v>#N/A</c:v>
                </c:pt>
                <c:pt idx="468">
                  <c:v>#N/A</c:v>
                </c:pt>
                <c:pt idx="469">
                  <c:v>#N/A</c:v>
                </c:pt>
                <c:pt idx="470">
                  <c:v>#N/A</c:v>
                </c:pt>
                <c:pt idx="471">
                  <c:v>#N/A</c:v>
                </c:pt>
                <c:pt idx="472">
                  <c:v>#N/A</c:v>
                </c:pt>
                <c:pt idx="473">
                  <c:v>#N/A</c:v>
                </c:pt>
                <c:pt idx="474">
                  <c:v>#N/A</c:v>
                </c:pt>
                <c:pt idx="475">
                  <c:v>#N/A</c:v>
                </c:pt>
                <c:pt idx="476">
                  <c:v>#N/A</c:v>
                </c:pt>
                <c:pt idx="477">
                  <c:v>#N/A</c:v>
                </c:pt>
                <c:pt idx="478">
                  <c:v>2023</c:v>
                </c:pt>
                <c:pt idx="479">
                  <c:v>2022</c:v>
                </c:pt>
                <c:pt idx="480">
                  <c:v>#N/A</c:v>
                </c:pt>
                <c:pt idx="481">
                  <c:v>#N/A</c:v>
                </c:pt>
                <c:pt idx="482">
                  <c:v>2024</c:v>
                </c:pt>
                <c:pt idx="483">
                  <c:v>2021</c:v>
                </c:pt>
                <c:pt idx="484">
                  <c:v>2023</c:v>
                </c:pt>
                <c:pt idx="485">
                  <c:v>2024</c:v>
                </c:pt>
                <c:pt idx="486">
                  <c:v>#N/A</c:v>
                </c:pt>
                <c:pt idx="487">
                  <c:v>#N/A</c:v>
                </c:pt>
                <c:pt idx="488">
                  <c:v>#N/A</c:v>
                </c:pt>
                <c:pt idx="489">
                  <c:v>#N/A</c:v>
                </c:pt>
                <c:pt idx="490">
                  <c:v>#N/A</c:v>
                </c:pt>
                <c:pt idx="491">
                  <c:v>#N/A</c:v>
                </c:pt>
                <c:pt idx="492">
                  <c:v>#N/A</c:v>
                </c:pt>
                <c:pt idx="493">
                  <c:v>#N/A</c:v>
                </c:pt>
                <c:pt idx="494">
                  <c:v>#N/A</c:v>
                </c:pt>
                <c:pt idx="495">
                  <c:v>#N/A</c:v>
                </c:pt>
                <c:pt idx="496">
                  <c:v>2026</c:v>
                </c:pt>
                <c:pt idx="497">
                  <c:v>#N/A</c:v>
                </c:pt>
                <c:pt idx="498">
                  <c:v>#N/A</c:v>
                </c:pt>
                <c:pt idx="499">
                  <c:v>#N/A</c:v>
                </c:pt>
                <c:pt idx="500">
                  <c:v>2024</c:v>
                </c:pt>
                <c:pt idx="501">
                  <c:v>2024</c:v>
                </c:pt>
                <c:pt idx="502">
                  <c:v>2026</c:v>
                </c:pt>
                <c:pt idx="503">
                  <c:v>2025</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2021</c:v>
                </c:pt>
                <c:pt idx="517">
                  <c:v>#N/A</c:v>
                </c:pt>
                <c:pt idx="518">
                  <c:v>#N/A</c:v>
                </c:pt>
                <c:pt idx="519">
                  <c:v>#N/A</c:v>
                </c:pt>
                <c:pt idx="520">
                  <c:v>#N/A</c:v>
                </c:pt>
                <c:pt idx="521">
                  <c:v>2017</c:v>
                </c:pt>
                <c:pt idx="522">
                  <c:v>2020</c:v>
                </c:pt>
                <c:pt idx="523">
                  <c:v>2025</c:v>
                </c:pt>
                <c:pt idx="524">
                  <c:v>#N/A</c:v>
                </c:pt>
                <c:pt idx="525">
                  <c:v>#N/A</c:v>
                </c:pt>
                <c:pt idx="526">
                  <c:v>2026</c:v>
                </c:pt>
                <c:pt idx="527">
                  <c:v>#N/A</c:v>
                </c:pt>
                <c:pt idx="528">
                  <c:v>#N/A</c:v>
                </c:pt>
                <c:pt idx="529">
                  <c:v>#N/A</c:v>
                </c:pt>
                <c:pt idx="530">
                  <c:v>#N/A</c:v>
                </c:pt>
                <c:pt idx="531">
                  <c:v>#N/A</c:v>
                </c:pt>
                <c:pt idx="532">
                  <c:v>2026</c:v>
                </c:pt>
                <c:pt idx="533">
                  <c:v>#N/A</c:v>
                </c:pt>
                <c:pt idx="534">
                  <c:v>#N/A</c:v>
                </c:pt>
                <c:pt idx="535">
                  <c:v>2024</c:v>
                </c:pt>
                <c:pt idx="536">
                  <c:v>#N/A</c:v>
                </c:pt>
                <c:pt idx="537">
                  <c:v>#N/A</c:v>
                </c:pt>
                <c:pt idx="538">
                  <c:v>#N/A</c:v>
                </c:pt>
                <c:pt idx="539">
                  <c:v>#N/A</c:v>
                </c:pt>
                <c:pt idx="540">
                  <c:v>#N/A</c:v>
                </c:pt>
                <c:pt idx="541">
                  <c:v>#N/A</c:v>
                </c:pt>
                <c:pt idx="542">
                  <c:v>#N/A</c:v>
                </c:pt>
                <c:pt idx="543">
                  <c:v>#N/A</c:v>
                </c:pt>
                <c:pt idx="544">
                  <c:v>2025</c:v>
                </c:pt>
                <c:pt idx="545">
                  <c:v>#N/A</c:v>
                </c:pt>
                <c:pt idx="546">
                  <c:v>#N/A</c:v>
                </c:pt>
                <c:pt idx="547">
                  <c:v>#N/A</c:v>
                </c:pt>
                <c:pt idx="548">
                  <c:v>2022</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2022</c:v>
                </c:pt>
                <c:pt idx="565">
                  <c:v>2026</c:v>
                </c:pt>
                <c:pt idx="566">
                  <c:v>#N/A</c:v>
                </c:pt>
                <c:pt idx="567">
                  <c:v>#N/A</c:v>
                </c:pt>
                <c:pt idx="568">
                  <c:v>#N/A</c:v>
                </c:pt>
                <c:pt idx="569">
                  <c:v>2024</c:v>
                </c:pt>
                <c:pt idx="570">
                  <c:v>#N/A</c:v>
                </c:pt>
                <c:pt idx="571">
                  <c:v>#N/A</c:v>
                </c:pt>
                <c:pt idx="572">
                  <c:v>#N/A</c:v>
                </c:pt>
                <c:pt idx="573">
                  <c:v>#N/A</c:v>
                </c:pt>
                <c:pt idx="574">
                  <c:v>#N/A</c:v>
                </c:pt>
                <c:pt idx="575">
                  <c:v>#N/A</c:v>
                </c:pt>
                <c:pt idx="576">
                  <c:v>2019</c:v>
                </c:pt>
                <c:pt idx="577">
                  <c:v>#N/A</c:v>
                </c:pt>
                <c:pt idx="578">
                  <c:v>#N/A</c:v>
                </c:pt>
                <c:pt idx="579">
                  <c:v>#N/A</c:v>
                </c:pt>
                <c:pt idx="580">
                  <c:v>#N/A</c:v>
                </c:pt>
                <c:pt idx="581">
                  <c:v>#N/A</c:v>
                </c:pt>
                <c:pt idx="582">
                  <c:v>#N/A</c:v>
                </c:pt>
                <c:pt idx="583">
                  <c:v>2021</c:v>
                </c:pt>
                <c:pt idx="584">
                  <c:v>#N/A</c:v>
                </c:pt>
                <c:pt idx="585">
                  <c:v>#N/A</c:v>
                </c:pt>
                <c:pt idx="586">
                  <c:v>#N/A</c:v>
                </c:pt>
                <c:pt idx="587">
                  <c:v>#N/A</c:v>
                </c:pt>
                <c:pt idx="588">
                  <c:v>#N/A</c:v>
                </c:pt>
                <c:pt idx="589">
                  <c:v>#N/A</c:v>
                </c:pt>
                <c:pt idx="590">
                  <c:v>#N/A</c:v>
                </c:pt>
                <c:pt idx="591">
                  <c:v>#N/A</c:v>
                </c:pt>
                <c:pt idx="592">
                  <c:v>2025</c:v>
                </c:pt>
                <c:pt idx="593">
                  <c:v>#N/A</c:v>
                </c:pt>
                <c:pt idx="594">
                  <c:v>#N/A</c:v>
                </c:pt>
                <c:pt idx="595">
                  <c:v>#N/A</c:v>
                </c:pt>
                <c:pt idx="596">
                  <c:v>#N/A</c:v>
                </c:pt>
                <c:pt idx="597">
                  <c:v>2026</c:v>
                </c:pt>
                <c:pt idx="598">
                  <c:v>#N/A</c:v>
                </c:pt>
                <c:pt idx="599">
                  <c:v>#N/A</c:v>
                </c:pt>
                <c:pt idx="600">
                  <c:v>#N/A</c:v>
                </c:pt>
                <c:pt idx="601">
                  <c:v>#N/A</c:v>
                </c:pt>
                <c:pt idx="602">
                  <c:v>#N/A</c:v>
                </c:pt>
                <c:pt idx="603">
                  <c:v>#N/A</c:v>
                </c:pt>
                <c:pt idx="604">
                  <c:v>2025</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2022</c:v>
                </c:pt>
                <c:pt idx="618">
                  <c:v>2026</c:v>
                </c:pt>
                <c:pt idx="619">
                  <c:v>#N/A</c:v>
                </c:pt>
                <c:pt idx="620">
                  <c:v>#N/A</c:v>
                </c:pt>
                <c:pt idx="621">
                  <c:v>#N/A</c:v>
                </c:pt>
                <c:pt idx="622">
                  <c:v>#N/A</c:v>
                </c:pt>
                <c:pt idx="623">
                  <c:v>2025</c:v>
                </c:pt>
                <c:pt idx="624">
                  <c:v>#N/A</c:v>
                </c:pt>
                <c:pt idx="625">
                  <c:v>#N/A</c:v>
                </c:pt>
                <c:pt idx="626">
                  <c:v>2026</c:v>
                </c:pt>
                <c:pt idx="627">
                  <c:v>2021</c:v>
                </c:pt>
                <c:pt idx="628">
                  <c:v>2026</c:v>
                </c:pt>
                <c:pt idx="629">
                  <c:v>2022</c:v>
                </c:pt>
                <c:pt idx="630">
                  <c:v>#N/A</c:v>
                </c:pt>
                <c:pt idx="631">
                  <c:v>#N/A</c:v>
                </c:pt>
                <c:pt idx="632">
                  <c:v>#N/A</c:v>
                </c:pt>
                <c:pt idx="633">
                  <c:v>#N/A</c:v>
                </c:pt>
                <c:pt idx="634">
                  <c:v>#N/A</c:v>
                </c:pt>
                <c:pt idx="635">
                  <c:v>#N/A</c:v>
                </c:pt>
                <c:pt idx="636">
                  <c:v>#N/A</c:v>
                </c:pt>
                <c:pt idx="637">
                  <c:v>#N/A</c:v>
                </c:pt>
                <c:pt idx="638">
                  <c:v>#N/A</c:v>
                </c:pt>
                <c:pt idx="639">
                  <c:v>#N/A</c:v>
                </c:pt>
                <c:pt idx="640">
                  <c:v>#N/A</c:v>
                </c:pt>
                <c:pt idx="641">
                  <c:v>2021</c:v>
                </c:pt>
                <c:pt idx="642">
                  <c:v>#N/A</c:v>
                </c:pt>
                <c:pt idx="643">
                  <c:v>#N/A</c:v>
                </c:pt>
                <c:pt idx="644">
                  <c:v>#N/A</c:v>
                </c:pt>
                <c:pt idx="645">
                  <c:v>#N/A</c:v>
                </c:pt>
                <c:pt idx="646">
                  <c:v>#N/A</c:v>
                </c:pt>
                <c:pt idx="647">
                  <c:v>#N/A</c:v>
                </c:pt>
                <c:pt idx="648">
                  <c:v>2026</c:v>
                </c:pt>
                <c:pt idx="649">
                  <c:v>#N/A</c:v>
                </c:pt>
                <c:pt idx="650">
                  <c:v>#N/A</c:v>
                </c:pt>
                <c:pt idx="651">
                  <c:v>#N/A</c:v>
                </c:pt>
                <c:pt idx="652">
                  <c:v>#N/A</c:v>
                </c:pt>
                <c:pt idx="653">
                  <c:v>2024</c:v>
                </c:pt>
                <c:pt idx="654">
                  <c:v>#N/A</c:v>
                </c:pt>
                <c:pt idx="655">
                  <c:v>#N/A</c:v>
                </c:pt>
                <c:pt idx="656">
                  <c:v>#N/A</c:v>
                </c:pt>
                <c:pt idx="657">
                  <c:v>2026</c:v>
                </c:pt>
                <c:pt idx="658">
                  <c:v>#N/A</c:v>
                </c:pt>
                <c:pt idx="659">
                  <c:v>#N/A</c:v>
                </c:pt>
                <c:pt idx="660">
                  <c:v>#N/A</c:v>
                </c:pt>
                <c:pt idx="661">
                  <c:v>#N/A</c:v>
                </c:pt>
                <c:pt idx="662">
                  <c:v>#N/A</c:v>
                </c:pt>
                <c:pt idx="663">
                  <c:v>#N/A</c:v>
                </c:pt>
                <c:pt idx="664">
                  <c:v>2019</c:v>
                </c:pt>
                <c:pt idx="665">
                  <c:v>#N/A</c:v>
                </c:pt>
                <c:pt idx="666">
                  <c:v>#N/A</c:v>
                </c:pt>
                <c:pt idx="667">
                  <c:v>#N/A</c:v>
                </c:pt>
                <c:pt idx="668">
                  <c:v>#N/A</c:v>
                </c:pt>
                <c:pt idx="669">
                  <c:v>#N/A</c:v>
                </c:pt>
                <c:pt idx="670">
                  <c:v>#N/A</c:v>
                </c:pt>
                <c:pt idx="671">
                  <c:v>#N/A</c:v>
                </c:pt>
                <c:pt idx="672">
                  <c:v>#N/A</c:v>
                </c:pt>
                <c:pt idx="673">
                  <c:v>2026</c:v>
                </c:pt>
                <c:pt idx="674">
                  <c:v>#N/A</c:v>
                </c:pt>
                <c:pt idx="675">
                  <c:v>2025</c:v>
                </c:pt>
                <c:pt idx="676">
                  <c:v>#N/A</c:v>
                </c:pt>
                <c:pt idx="677">
                  <c:v>#N/A</c:v>
                </c:pt>
                <c:pt idx="678">
                  <c:v>#N/A</c:v>
                </c:pt>
                <c:pt idx="679">
                  <c:v>#N/A</c:v>
                </c:pt>
                <c:pt idx="680">
                  <c:v>#N/A</c:v>
                </c:pt>
                <c:pt idx="681">
                  <c:v>#N/A</c:v>
                </c:pt>
                <c:pt idx="682">
                  <c:v>#N/A</c:v>
                </c:pt>
                <c:pt idx="683">
                  <c:v>#N/A</c:v>
                </c:pt>
                <c:pt idx="684">
                  <c:v>2022</c:v>
                </c:pt>
                <c:pt idx="685">
                  <c:v>#N/A</c:v>
                </c:pt>
                <c:pt idx="686">
                  <c:v>2025</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2024</c:v>
                </c:pt>
                <c:pt idx="708">
                  <c:v>#N/A</c:v>
                </c:pt>
                <c:pt idx="709">
                  <c:v>#N/A</c:v>
                </c:pt>
                <c:pt idx="710">
                  <c:v>#N/A</c:v>
                </c:pt>
                <c:pt idx="711">
                  <c:v>2021</c:v>
                </c:pt>
                <c:pt idx="712">
                  <c:v>2026</c:v>
                </c:pt>
                <c:pt idx="713">
                  <c:v>#N/A</c:v>
                </c:pt>
                <c:pt idx="714">
                  <c:v>#N/A</c:v>
                </c:pt>
                <c:pt idx="715">
                  <c:v>2026</c:v>
                </c:pt>
                <c:pt idx="716">
                  <c:v>#N/A</c:v>
                </c:pt>
                <c:pt idx="717">
                  <c:v>#N/A</c:v>
                </c:pt>
                <c:pt idx="718">
                  <c:v>#N/A</c:v>
                </c:pt>
                <c:pt idx="719">
                  <c:v>#N/A</c:v>
                </c:pt>
                <c:pt idx="720">
                  <c:v>2026</c:v>
                </c:pt>
                <c:pt idx="721">
                  <c:v>2025</c:v>
                </c:pt>
                <c:pt idx="722">
                  <c:v>#N/A</c:v>
                </c:pt>
                <c:pt idx="723">
                  <c:v>#N/A</c:v>
                </c:pt>
                <c:pt idx="724">
                  <c:v>2026</c:v>
                </c:pt>
                <c:pt idx="725">
                  <c:v>2025</c:v>
                </c:pt>
                <c:pt idx="726">
                  <c:v>2026</c:v>
                </c:pt>
                <c:pt idx="727">
                  <c:v>2023</c:v>
                </c:pt>
                <c:pt idx="728">
                  <c:v>#N/A</c:v>
                </c:pt>
                <c:pt idx="729">
                  <c:v>#N/A</c:v>
                </c:pt>
                <c:pt idx="730">
                  <c:v>#N/A</c:v>
                </c:pt>
                <c:pt idx="731">
                  <c:v>#N/A</c:v>
                </c:pt>
                <c:pt idx="732">
                  <c:v>#N/A</c:v>
                </c:pt>
                <c:pt idx="733">
                  <c:v>#N/A</c:v>
                </c:pt>
                <c:pt idx="734">
                  <c:v>#N/A</c:v>
                </c:pt>
                <c:pt idx="735">
                  <c:v>2026</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2026</c:v>
                </c:pt>
                <c:pt idx="765">
                  <c:v>#N/A</c:v>
                </c:pt>
                <c:pt idx="766">
                  <c:v>#N/A</c:v>
                </c:pt>
                <c:pt idx="767">
                  <c:v>#N/A</c:v>
                </c:pt>
                <c:pt idx="768">
                  <c:v>#N/A</c:v>
                </c:pt>
                <c:pt idx="769">
                  <c:v>#N/A</c:v>
                </c:pt>
                <c:pt idx="770">
                  <c:v>2024</c:v>
                </c:pt>
                <c:pt idx="771">
                  <c:v>#N/A</c:v>
                </c:pt>
                <c:pt idx="772">
                  <c:v>#N/A</c:v>
                </c:pt>
                <c:pt idx="773">
                  <c:v>2017</c:v>
                </c:pt>
                <c:pt idx="774">
                  <c:v>2026</c:v>
                </c:pt>
                <c:pt idx="775">
                  <c:v>#N/A</c:v>
                </c:pt>
                <c:pt idx="776">
                  <c:v>#N/A</c:v>
                </c:pt>
                <c:pt idx="777">
                  <c:v>#N/A</c:v>
                </c:pt>
                <c:pt idx="778">
                  <c:v>#N/A</c:v>
                </c:pt>
                <c:pt idx="779">
                  <c:v>2025</c:v>
                </c:pt>
                <c:pt idx="780">
                  <c:v>2026</c:v>
                </c:pt>
                <c:pt idx="781">
                  <c:v>2025</c:v>
                </c:pt>
                <c:pt idx="782">
                  <c:v>#N/A</c:v>
                </c:pt>
                <c:pt idx="783">
                  <c:v>#N/A</c:v>
                </c:pt>
                <c:pt idx="784">
                  <c:v>#N/A</c:v>
                </c:pt>
                <c:pt idx="785">
                  <c:v>#N/A</c:v>
                </c:pt>
                <c:pt idx="786">
                  <c:v>2016</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2024</c:v>
                </c:pt>
                <c:pt idx="800">
                  <c:v>#N/A</c:v>
                </c:pt>
                <c:pt idx="801">
                  <c:v>#N/A</c:v>
                </c:pt>
                <c:pt idx="802">
                  <c:v>#N/A</c:v>
                </c:pt>
                <c:pt idx="803">
                  <c:v>2024</c:v>
                </c:pt>
                <c:pt idx="804">
                  <c:v>2026</c:v>
                </c:pt>
                <c:pt idx="805">
                  <c:v>#N/A</c:v>
                </c:pt>
                <c:pt idx="806">
                  <c:v>#N/A</c:v>
                </c:pt>
                <c:pt idx="807">
                  <c:v>#N/A</c:v>
                </c:pt>
                <c:pt idx="808">
                  <c:v>#N/A</c:v>
                </c:pt>
                <c:pt idx="809">
                  <c:v>#N/A</c:v>
                </c:pt>
                <c:pt idx="810">
                  <c:v>2025</c:v>
                </c:pt>
                <c:pt idx="811">
                  <c:v>#N/A</c:v>
                </c:pt>
                <c:pt idx="812">
                  <c:v>#N/A</c:v>
                </c:pt>
                <c:pt idx="813">
                  <c:v>#N/A</c:v>
                </c:pt>
                <c:pt idx="814">
                  <c:v>#N/A</c:v>
                </c:pt>
                <c:pt idx="815">
                  <c:v>#N/A</c:v>
                </c:pt>
                <c:pt idx="816">
                  <c:v>2025</c:v>
                </c:pt>
                <c:pt idx="817">
                  <c:v>2025</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2022</c:v>
                </c:pt>
                <c:pt idx="832">
                  <c:v>#N/A</c:v>
                </c:pt>
                <c:pt idx="833">
                  <c:v>#N/A</c:v>
                </c:pt>
                <c:pt idx="834">
                  <c:v>2025</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2020</c:v>
                </c:pt>
                <c:pt idx="848">
                  <c:v>2023</c:v>
                </c:pt>
                <c:pt idx="849">
                  <c:v>#N/A</c:v>
                </c:pt>
                <c:pt idx="850">
                  <c:v>#N/A</c:v>
                </c:pt>
                <c:pt idx="851">
                  <c:v>#N/A</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2025</c:v>
                </c:pt>
                <c:pt idx="871">
                  <c:v>#N/A</c:v>
                </c:pt>
                <c:pt idx="872">
                  <c:v>#N/A</c:v>
                </c:pt>
                <c:pt idx="873">
                  <c:v>#N/A</c:v>
                </c:pt>
                <c:pt idx="874">
                  <c:v>#N/A</c:v>
                </c:pt>
                <c:pt idx="875">
                  <c:v>#N/A</c:v>
                </c:pt>
                <c:pt idx="876">
                  <c:v>#N/A</c:v>
                </c:pt>
                <c:pt idx="877">
                  <c:v>#N/A</c:v>
                </c:pt>
                <c:pt idx="878">
                  <c:v>#N/A</c:v>
                </c:pt>
                <c:pt idx="879">
                  <c:v>#N/A</c:v>
                </c:pt>
                <c:pt idx="880">
                  <c:v>#N/A</c:v>
                </c:pt>
                <c:pt idx="881">
                  <c:v>2026</c:v>
                </c:pt>
                <c:pt idx="882">
                  <c:v>#N/A</c:v>
                </c:pt>
                <c:pt idx="883">
                  <c:v>#N/A</c:v>
                </c:pt>
                <c:pt idx="884">
                  <c:v>#N/A</c:v>
                </c:pt>
                <c:pt idx="885">
                  <c:v>#N/A</c:v>
                </c:pt>
                <c:pt idx="886">
                  <c:v>2025</c:v>
                </c:pt>
                <c:pt idx="887">
                  <c:v>#N/A</c:v>
                </c:pt>
                <c:pt idx="888">
                  <c:v>2026</c:v>
                </c:pt>
                <c:pt idx="889">
                  <c:v>#N/A</c:v>
                </c:pt>
                <c:pt idx="890">
                  <c:v>#N/A</c:v>
                </c:pt>
                <c:pt idx="891">
                  <c:v>#N/A</c:v>
                </c:pt>
                <c:pt idx="892">
                  <c:v>#N/A</c:v>
                </c:pt>
                <c:pt idx="893">
                  <c:v>#N/A</c:v>
                </c:pt>
                <c:pt idx="894">
                  <c:v>2025</c:v>
                </c:pt>
                <c:pt idx="895">
                  <c:v>#N/A</c:v>
                </c:pt>
                <c:pt idx="896">
                  <c:v>#N/A</c:v>
                </c:pt>
                <c:pt idx="897">
                  <c:v>2026</c:v>
                </c:pt>
                <c:pt idx="898">
                  <c:v>2025</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2022</c:v>
                </c:pt>
                <c:pt idx="913">
                  <c:v>#N/A</c:v>
                </c:pt>
                <c:pt idx="914">
                  <c:v>#N/A</c:v>
                </c:pt>
                <c:pt idx="915">
                  <c:v>2023</c:v>
                </c:pt>
                <c:pt idx="916">
                  <c:v>#N/A</c:v>
                </c:pt>
                <c:pt idx="917">
                  <c:v>#N/A</c:v>
                </c:pt>
                <c:pt idx="918">
                  <c:v>#N/A</c:v>
                </c:pt>
                <c:pt idx="919">
                  <c:v>2021</c:v>
                </c:pt>
                <c:pt idx="920">
                  <c:v>2025</c:v>
                </c:pt>
                <c:pt idx="921">
                  <c:v>#N/A</c:v>
                </c:pt>
                <c:pt idx="922">
                  <c:v>#N/A</c:v>
                </c:pt>
                <c:pt idx="923">
                  <c:v>2019</c:v>
                </c:pt>
                <c:pt idx="924">
                  <c:v>#N/A</c:v>
                </c:pt>
                <c:pt idx="925">
                  <c:v>#N/A</c:v>
                </c:pt>
                <c:pt idx="926">
                  <c:v>2026</c:v>
                </c:pt>
                <c:pt idx="927">
                  <c:v>#N/A</c:v>
                </c:pt>
                <c:pt idx="928">
                  <c:v>#N/A</c:v>
                </c:pt>
                <c:pt idx="929">
                  <c:v>#N/A</c:v>
                </c:pt>
                <c:pt idx="930">
                  <c:v>#N/A</c:v>
                </c:pt>
                <c:pt idx="931">
                  <c:v>2026</c:v>
                </c:pt>
                <c:pt idx="932">
                  <c:v>#N/A</c:v>
                </c:pt>
                <c:pt idx="933">
                  <c:v>#N/A</c:v>
                </c:pt>
                <c:pt idx="934">
                  <c:v>#N/A</c:v>
                </c:pt>
                <c:pt idx="935">
                  <c:v>#N/A</c:v>
                </c:pt>
                <c:pt idx="936">
                  <c:v>#N/A</c:v>
                </c:pt>
                <c:pt idx="937">
                  <c:v>#N/A</c:v>
                </c:pt>
                <c:pt idx="938">
                  <c:v>#N/A</c:v>
                </c:pt>
                <c:pt idx="939">
                  <c:v>#N/A</c:v>
                </c:pt>
                <c:pt idx="940">
                  <c:v>#N/A</c:v>
                </c:pt>
                <c:pt idx="941">
                  <c:v>2026</c:v>
                </c:pt>
                <c:pt idx="942">
                  <c:v>#N/A</c:v>
                </c:pt>
                <c:pt idx="943">
                  <c:v>#N/A</c:v>
                </c:pt>
                <c:pt idx="944">
                  <c:v>2020</c:v>
                </c:pt>
                <c:pt idx="945">
                  <c:v>#N/A</c:v>
                </c:pt>
                <c:pt idx="946">
                  <c:v>#N/A</c:v>
                </c:pt>
                <c:pt idx="947">
                  <c:v>2021</c:v>
                </c:pt>
                <c:pt idx="948">
                  <c:v>2025</c:v>
                </c:pt>
                <c:pt idx="949">
                  <c:v>2026</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2023</c:v>
                </c:pt>
                <c:pt idx="974">
                  <c:v>#N/A</c:v>
                </c:pt>
                <c:pt idx="975">
                  <c:v>2026</c:v>
                </c:pt>
                <c:pt idx="976">
                  <c:v>#N/A</c:v>
                </c:pt>
                <c:pt idx="977">
                  <c:v>#N/A</c:v>
                </c:pt>
                <c:pt idx="978">
                  <c:v>2026</c:v>
                </c:pt>
                <c:pt idx="979">
                  <c:v>#N/A</c:v>
                </c:pt>
                <c:pt idx="980">
                  <c:v>#N/A</c:v>
                </c:pt>
                <c:pt idx="981">
                  <c:v>#N/A</c:v>
                </c:pt>
                <c:pt idx="982">
                  <c:v>2025</c:v>
                </c:pt>
                <c:pt idx="983">
                  <c:v>2025</c:v>
                </c:pt>
                <c:pt idx="984">
                  <c:v>2022</c:v>
                </c:pt>
                <c:pt idx="985">
                  <c:v>2026</c:v>
                </c:pt>
                <c:pt idx="986">
                  <c:v>#N/A</c:v>
                </c:pt>
                <c:pt idx="987">
                  <c:v>#N/A</c:v>
                </c:pt>
                <c:pt idx="988">
                  <c:v>#N/A</c:v>
                </c:pt>
                <c:pt idx="989">
                  <c:v>2024</c:v>
                </c:pt>
                <c:pt idx="990">
                  <c:v>#N/A</c:v>
                </c:pt>
                <c:pt idx="991">
                  <c:v>#N/A</c:v>
                </c:pt>
                <c:pt idx="992">
                  <c:v>#N/A</c:v>
                </c:pt>
                <c:pt idx="993">
                  <c:v>2024</c:v>
                </c:pt>
                <c:pt idx="994">
                  <c:v>#N/A</c:v>
                </c:pt>
                <c:pt idx="995">
                  <c:v>#N/A</c:v>
                </c:pt>
                <c:pt idx="996">
                  <c:v>#N/A</c:v>
                </c:pt>
                <c:pt idx="997">
                  <c:v>2023</c:v>
                </c:pt>
                <c:pt idx="998">
                  <c:v>2026</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Calc'!$L$1:$L$2000</c:f>
              <c:numCache>
                <c:formatCode>General</c:formatCode>
                <c:ptCount val="15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#N/A</c:v>
                </c:pt>
                <c:pt idx="19">
                  <c:v>3.46</c:v>
                </c:pt>
                <c:pt idx="20">
                  <c:v>3.4830000000000001</c:v>
                </c:pt>
                <c:pt idx="21">
                  <c:v>#N/A</c:v>
                </c:pt>
                <c:pt idx="22">
                  <c:v>#N/A</c:v>
                </c:pt>
                <c:pt idx="23">
                  <c:v>3.552</c:v>
                </c:pt>
                <c:pt idx="24">
                  <c:v>#N/A</c:v>
                </c:pt>
                <c:pt idx="25">
                  <c:v>#N/A</c:v>
                </c:pt>
                <c:pt idx="26">
                  <c:v>#N/A</c:v>
                </c:pt>
                <c:pt idx="27">
                  <c:v>#N/A</c:v>
                </c:pt>
                <c:pt idx="28">
                  <c:v>#N/A</c:v>
                </c:pt>
                <c:pt idx="29">
                  <c:v>#N/A</c:v>
                </c:pt>
                <c:pt idx="30">
                  <c:v>3.7130000000000001</c:v>
                </c:pt>
                <c:pt idx="31">
                  <c:v>#N/A</c:v>
                </c:pt>
                <c:pt idx="32">
                  <c:v>3.7589999999999999</c:v>
                </c:pt>
                <c:pt idx="33">
                  <c:v>#N/A</c:v>
                </c:pt>
                <c:pt idx="34">
                  <c:v>3.0230000000000001</c:v>
                </c:pt>
                <c:pt idx="35">
                  <c:v>3.0459999999999998</c:v>
                </c:pt>
                <c:pt idx="36">
                  <c:v>#N/A</c:v>
                </c:pt>
                <c:pt idx="37">
                  <c:v>#N/A</c:v>
                </c:pt>
                <c:pt idx="38">
                  <c:v>#N/A</c:v>
                </c:pt>
                <c:pt idx="39">
                  <c:v>3.1379999999999999</c:v>
                </c:pt>
                <c:pt idx="40">
                  <c:v>3.161</c:v>
                </c:pt>
                <c:pt idx="41">
                  <c:v>#N/A</c:v>
                </c:pt>
                <c:pt idx="42">
                  <c:v>#N/A</c:v>
                </c:pt>
                <c:pt idx="43">
                  <c:v>#N/A</c:v>
                </c:pt>
                <c:pt idx="44">
                  <c:v>3.2530000000000001</c:v>
                </c:pt>
                <c:pt idx="45">
                  <c:v>#N/A</c:v>
                </c:pt>
                <c:pt idx="46">
                  <c:v>#N/A</c:v>
                </c:pt>
                <c:pt idx="47">
                  <c:v>#N/A</c:v>
                </c:pt>
                <c:pt idx="48">
                  <c:v>#N/A</c:v>
                </c:pt>
                <c:pt idx="49">
                  <c:v>#N/A</c:v>
                </c:pt>
                <c:pt idx="50">
                  <c:v>#N/A</c:v>
                </c:pt>
                <c:pt idx="51">
                  <c:v>#N/A</c:v>
                </c:pt>
                <c:pt idx="52">
                  <c:v>#N/A</c:v>
                </c:pt>
                <c:pt idx="53">
                  <c:v>#N/A</c:v>
                </c:pt>
                <c:pt idx="54">
                  <c:v>3.4830000000000001</c:v>
                </c:pt>
                <c:pt idx="55">
                  <c:v>#N/A</c:v>
                </c:pt>
                <c:pt idx="56">
                  <c:v>3.5289999999999999</c:v>
                </c:pt>
                <c:pt idx="57">
                  <c:v>#N/A</c:v>
                </c:pt>
                <c:pt idx="58">
                  <c:v>#N/A</c:v>
                </c:pt>
                <c:pt idx="59">
                  <c:v>3.5979999999999999</c:v>
                </c:pt>
                <c:pt idx="60">
                  <c:v>3.621</c:v>
                </c:pt>
                <c:pt idx="61">
                  <c:v>#N/A</c:v>
                </c:pt>
                <c:pt idx="62">
                  <c:v>#N/A</c:v>
                </c:pt>
                <c:pt idx="63">
                  <c:v>#N/A</c:v>
                </c:pt>
                <c:pt idx="64">
                  <c:v>#N/A</c:v>
                </c:pt>
                <c:pt idx="65">
                  <c:v>#N/A</c:v>
                </c:pt>
                <c:pt idx="66">
                  <c:v>#N/A</c:v>
                </c:pt>
                <c:pt idx="67">
                  <c:v>#N/A</c:v>
                </c:pt>
                <c:pt idx="68">
                  <c:v>#N/A</c:v>
                </c:pt>
                <c:pt idx="69">
                  <c:v>3.0459999999999998</c:v>
                </c:pt>
                <c:pt idx="70">
                  <c:v>#N/A</c:v>
                </c:pt>
                <c:pt idx="71">
                  <c:v>#N/A</c:v>
                </c:pt>
                <c:pt idx="72">
                  <c:v>#N/A</c:v>
                </c:pt>
                <c:pt idx="73">
                  <c:v>#N/A</c:v>
                </c:pt>
                <c:pt idx="74">
                  <c:v>3.161</c:v>
                </c:pt>
                <c:pt idx="75">
                  <c:v>#N/A</c:v>
                </c:pt>
                <c:pt idx="76">
                  <c:v>#N/A</c:v>
                </c:pt>
                <c:pt idx="77">
                  <c:v>3.23</c:v>
                </c:pt>
                <c:pt idx="78">
                  <c:v>3.2530000000000001</c:v>
                </c:pt>
                <c:pt idx="79">
                  <c:v>#N/A</c:v>
                </c:pt>
                <c:pt idx="80">
                  <c:v>3.2989999999999999</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#N/A</c:v>
                </c:pt>
                <c:pt idx="94">
                  <c:v>3.621</c:v>
                </c:pt>
                <c:pt idx="95">
                  <c:v>#N/A</c:v>
                </c:pt>
                <c:pt idx="96">
                  <c:v>#N/A</c:v>
                </c:pt>
                <c:pt idx="97">
                  <c:v>#N/A</c:v>
                </c:pt>
                <c:pt idx="98">
                  <c:v>#N/A</c:v>
                </c:pt>
                <c:pt idx="99">
                  <c:v>3.7359999999999998</c:v>
                </c:pt>
                <c:pt idx="100">
                  <c:v>3.7589999999999999</c:v>
                </c:pt>
                <c:pt idx="101">
                  <c:v>3</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3.46</c:v>
                </c:pt>
                <c:pt idx="122">
                  <c:v>#N/A</c:v>
                </c:pt>
                <c:pt idx="123">
                  <c:v>#N/A</c:v>
                </c:pt>
                <c:pt idx="124">
                  <c:v>#N/A</c:v>
                </c:pt>
                <c:pt idx="125">
                  <c:v>#N/A</c:v>
                </c:pt>
                <c:pt idx="126">
                  <c:v>#N/A</c:v>
                </c:pt>
                <c:pt idx="127">
                  <c:v>#N/A</c:v>
                </c:pt>
                <c:pt idx="128">
                  <c:v>#N/A</c:v>
                </c:pt>
                <c:pt idx="129">
                  <c:v>#N/A</c:v>
                </c:pt>
                <c:pt idx="130">
                  <c:v>3.6669999999999998</c:v>
                </c:pt>
                <c:pt idx="131">
                  <c:v>#N/A</c:v>
                </c:pt>
                <c:pt idx="132">
                  <c:v>#N/A</c:v>
                </c:pt>
                <c:pt idx="133">
                  <c:v>#N/A</c:v>
                </c:pt>
                <c:pt idx="134">
                  <c:v>#N/A</c:v>
                </c:pt>
                <c:pt idx="135">
                  <c:v>#N/A</c:v>
                </c:pt>
                <c:pt idx="136">
                  <c:v>#N/A</c:v>
                </c:pt>
                <c:pt idx="137">
                  <c:v>#N/A</c:v>
                </c:pt>
                <c:pt idx="138">
                  <c:v>3.069</c:v>
                </c:pt>
                <c:pt idx="139">
                  <c:v>3.0920000000000001</c:v>
                </c:pt>
                <c:pt idx="140">
                  <c:v>#N/A</c:v>
                </c:pt>
                <c:pt idx="141">
                  <c:v>#N/A</c:v>
                </c:pt>
                <c:pt idx="142">
                  <c:v>#N/A</c:v>
                </c:pt>
                <c:pt idx="143">
                  <c:v>#N/A</c:v>
                </c:pt>
                <c:pt idx="144">
                  <c:v>3.2069999999999999</c:v>
                </c:pt>
                <c:pt idx="145">
                  <c:v>#N/A</c:v>
                </c:pt>
                <c:pt idx="146">
                  <c:v>3.2530000000000001</c:v>
                </c:pt>
                <c:pt idx="147">
                  <c:v>#N/A</c:v>
                </c:pt>
                <c:pt idx="148">
                  <c:v>3.2989999999999999</c:v>
                </c:pt>
                <c:pt idx="149">
                  <c:v>#N/A</c:v>
                </c:pt>
                <c:pt idx="150">
                  <c:v>#N/A</c:v>
                </c:pt>
                <c:pt idx="151">
                  <c:v>3.3679999999999999</c:v>
                </c:pt>
                <c:pt idx="152">
                  <c:v>#N/A</c:v>
                </c:pt>
                <c:pt idx="153">
                  <c:v>#N/A</c:v>
                </c:pt>
                <c:pt idx="154">
                  <c:v>#N/A</c:v>
                </c:pt>
                <c:pt idx="155">
                  <c:v>#N/A</c:v>
                </c:pt>
                <c:pt idx="156">
                  <c:v>#N/A</c:v>
                </c:pt>
                <c:pt idx="157">
                  <c:v>#N/A</c:v>
                </c:pt>
                <c:pt idx="158">
                  <c:v>#N/A</c:v>
                </c:pt>
                <c:pt idx="159">
                  <c:v>#N/A</c:v>
                </c:pt>
                <c:pt idx="160">
                  <c:v>#N/A</c:v>
                </c:pt>
                <c:pt idx="161">
                  <c:v>#N/A</c:v>
                </c:pt>
                <c:pt idx="162">
                  <c:v>#N/A</c:v>
                </c:pt>
                <c:pt idx="163">
                  <c:v>3.6440000000000001</c:v>
                </c:pt>
                <c:pt idx="164">
                  <c:v>3.6669999999999998</c:v>
                </c:pt>
                <c:pt idx="165">
                  <c:v>3.69</c:v>
                </c:pt>
                <c:pt idx="166">
                  <c:v>#N/A</c:v>
                </c:pt>
                <c:pt idx="167">
                  <c:v>3.7359999999999998</c:v>
                </c:pt>
                <c:pt idx="168">
                  <c:v>#N/A</c:v>
                </c:pt>
                <c:pt idx="169">
                  <c:v>#N/A</c:v>
                </c:pt>
                <c:pt idx="170">
                  <c:v>#N/A</c:v>
                </c:pt>
                <c:pt idx="171">
                  <c:v>#N/A</c:v>
                </c:pt>
                <c:pt idx="172">
                  <c:v>3.069</c:v>
                </c:pt>
                <c:pt idx="173">
                  <c:v>3.0920000000000001</c:v>
                </c:pt>
                <c:pt idx="174">
                  <c:v>#N/A</c:v>
                </c:pt>
                <c:pt idx="175">
                  <c:v>3.1379999999999999</c:v>
                </c:pt>
                <c:pt idx="176">
                  <c:v>#N/A</c:v>
                </c:pt>
                <c:pt idx="177">
                  <c:v>#N/A</c:v>
                </c:pt>
                <c:pt idx="178">
                  <c:v>3.2069999999999999</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3.5979999999999999</c:v>
                </c:pt>
                <c:pt idx="196">
                  <c:v>#N/A</c:v>
                </c:pt>
                <c:pt idx="197">
                  <c:v>#N/A</c:v>
                </c:pt>
                <c:pt idx="198">
                  <c:v>#N/A</c:v>
                </c:pt>
                <c:pt idx="199">
                  <c:v>#N/A</c:v>
                </c:pt>
                <c:pt idx="200">
                  <c:v>#N/A</c:v>
                </c:pt>
                <c:pt idx="201">
                  <c:v>3.7359999999999998</c:v>
                </c:pt>
                <c:pt idx="202">
                  <c:v>#N/A</c:v>
                </c:pt>
                <c:pt idx="203">
                  <c:v>3</c:v>
                </c:pt>
                <c:pt idx="204">
                  <c:v>3.0230000000000001</c:v>
                </c:pt>
                <c:pt idx="205">
                  <c:v>3.0459999999999998</c:v>
                </c:pt>
                <c:pt idx="206">
                  <c:v>#N/A</c:v>
                </c:pt>
                <c:pt idx="207">
                  <c:v>#N/A</c:v>
                </c:pt>
                <c:pt idx="208">
                  <c:v>#N/A</c:v>
                </c:pt>
                <c:pt idx="209">
                  <c:v>3.1379999999999999</c:v>
                </c:pt>
                <c:pt idx="210">
                  <c:v>3.161</c:v>
                </c:pt>
                <c:pt idx="211">
                  <c:v>#N/A</c:v>
                </c:pt>
                <c:pt idx="212">
                  <c:v>#N/A</c:v>
                </c:pt>
                <c:pt idx="213">
                  <c:v>#N/A</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3.5289999999999999</c:v>
                </c:pt>
                <c:pt idx="227">
                  <c:v>3.552</c:v>
                </c:pt>
                <c:pt idx="228">
                  <c:v>3.5750000000000002</c:v>
                </c:pt>
                <c:pt idx="229">
                  <c:v>#N/A</c:v>
                </c:pt>
                <c:pt idx="230">
                  <c:v>3.621</c:v>
                </c:pt>
                <c:pt idx="231">
                  <c:v>3.6440000000000001</c:v>
                </c:pt>
                <c:pt idx="232">
                  <c:v>3.6669999999999998</c:v>
                </c:pt>
                <c:pt idx="233">
                  <c:v>3.69</c:v>
                </c:pt>
                <c:pt idx="234">
                  <c:v>3.7130000000000001</c:v>
                </c:pt>
                <c:pt idx="235">
                  <c:v>3.7359999999999998</c:v>
                </c:pt>
                <c:pt idx="236">
                  <c:v>3.7589999999999999</c:v>
                </c:pt>
                <c:pt idx="237">
                  <c:v>#N/A</c:v>
                </c:pt>
                <c:pt idx="238">
                  <c:v>3.0230000000000001</c:v>
                </c:pt>
                <c:pt idx="239">
                  <c:v>#N/A</c:v>
                </c:pt>
                <c:pt idx="240">
                  <c:v>#N/A</c:v>
                </c:pt>
                <c:pt idx="241">
                  <c:v>3.0920000000000001</c:v>
                </c:pt>
                <c:pt idx="242">
                  <c:v>3.1150000000000002</c:v>
                </c:pt>
                <c:pt idx="243">
                  <c:v>3.1379999999999999</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3.4830000000000001</c:v>
                </c:pt>
                <c:pt idx="259">
                  <c:v>#N/A</c:v>
                </c:pt>
                <c:pt idx="260">
                  <c:v>#N/A</c:v>
                </c:pt>
                <c:pt idx="261">
                  <c:v>#N/A</c:v>
                </c:pt>
                <c:pt idx="262">
                  <c:v>#N/A</c:v>
                </c:pt>
                <c:pt idx="263">
                  <c:v>#N/A</c:v>
                </c:pt>
                <c:pt idx="264">
                  <c:v>3.621</c:v>
                </c:pt>
                <c:pt idx="265">
                  <c:v>#N/A</c:v>
                </c:pt>
                <c:pt idx="266">
                  <c:v>#N/A</c:v>
                </c:pt>
                <c:pt idx="267">
                  <c:v>#N/A</c:v>
                </c:pt>
                <c:pt idx="268">
                  <c:v>#N/A</c:v>
                </c:pt>
                <c:pt idx="269">
                  <c:v>#N/A</c:v>
                </c:pt>
                <c:pt idx="270">
                  <c:v>#N/A</c:v>
                </c:pt>
                <c:pt idx="271">
                  <c:v>#N/A</c:v>
                </c:pt>
                <c:pt idx="272">
                  <c:v>#N/A</c:v>
                </c:pt>
                <c:pt idx="273">
                  <c:v>3.0459999999999998</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3.4140000000000001</c:v>
                </c:pt>
                <c:pt idx="290">
                  <c:v>#N/A</c:v>
                </c:pt>
                <c:pt idx="291">
                  <c:v>#N/A</c:v>
                </c:pt>
                <c:pt idx="292">
                  <c:v>#N/A</c:v>
                </c:pt>
                <c:pt idx="293">
                  <c:v>#N/A</c:v>
                </c:pt>
                <c:pt idx="294">
                  <c:v>#N/A</c:v>
                </c:pt>
                <c:pt idx="295">
                  <c:v>#N/A</c:v>
                </c:pt>
                <c:pt idx="296">
                  <c:v>#N/A</c:v>
                </c:pt>
                <c:pt idx="297">
                  <c:v>#N/A</c:v>
                </c:pt>
                <c:pt idx="298">
                  <c:v>#N/A</c:v>
                </c:pt>
                <c:pt idx="299">
                  <c:v>#N/A</c:v>
                </c:pt>
                <c:pt idx="300">
                  <c:v>#N/A</c:v>
                </c:pt>
                <c:pt idx="301">
                  <c:v>3.69</c:v>
                </c:pt>
                <c:pt idx="302">
                  <c:v>3.7130000000000001</c:v>
                </c:pt>
                <c:pt idx="303">
                  <c:v>#N/A</c:v>
                </c:pt>
                <c:pt idx="304">
                  <c:v>#N/A</c:v>
                </c:pt>
                <c:pt idx="305">
                  <c:v>#N/A</c:v>
                </c:pt>
                <c:pt idx="306">
                  <c:v>#N/A</c:v>
                </c:pt>
                <c:pt idx="307">
                  <c:v>3.0459999999999998</c:v>
                </c:pt>
                <c:pt idx="308">
                  <c:v>3.069</c:v>
                </c:pt>
                <c:pt idx="309">
                  <c:v>#N/A</c:v>
                </c:pt>
                <c:pt idx="310">
                  <c:v>#N/A</c:v>
                </c:pt>
                <c:pt idx="311">
                  <c:v>#N/A</c:v>
                </c:pt>
                <c:pt idx="312">
                  <c:v>#N/A</c:v>
                </c:pt>
                <c:pt idx="313">
                  <c:v>#N/A</c:v>
                </c:pt>
                <c:pt idx="314">
                  <c:v>3.2069999999999999</c:v>
                </c:pt>
                <c:pt idx="315">
                  <c:v>#N/A</c:v>
                </c:pt>
                <c:pt idx="316">
                  <c:v>#N/A</c:v>
                </c:pt>
                <c:pt idx="317">
                  <c:v>#N/A</c:v>
                </c:pt>
                <c:pt idx="318">
                  <c:v>3.2989999999999999</c:v>
                </c:pt>
                <c:pt idx="319">
                  <c:v>#N/A</c:v>
                </c:pt>
                <c:pt idx="320">
                  <c:v>#N/A</c:v>
                </c:pt>
                <c:pt idx="321">
                  <c:v>#N/A</c:v>
                </c:pt>
                <c:pt idx="322">
                  <c:v>#N/A</c:v>
                </c:pt>
                <c:pt idx="323">
                  <c:v>#N/A</c:v>
                </c:pt>
                <c:pt idx="324">
                  <c:v>3.4369999999999998</c:v>
                </c:pt>
                <c:pt idx="325">
                  <c:v>#N/A</c:v>
                </c:pt>
                <c:pt idx="326">
                  <c:v>#N/A</c:v>
                </c:pt>
                <c:pt idx="327">
                  <c:v>#N/A</c:v>
                </c:pt>
                <c:pt idx="328">
                  <c:v>#N/A</c:v>
                </c:pt>
                <c:pt idx="329">
                  <c:v>#N/A</c:v>
                </c:pt>
                <c:pt idx="330">
                  <c:v>#N/A</c:v>
                </c:pt>
                <c:pt idx="331">
                  <c:v>#N/A</c:v>
                </c:pt>
                <c:pt idx="332">
                  <c:v>#N/A</c:v>
                </c:pt>
                <c:pt idx="333">
                  <c:v>#N/A</c:v>
                </c:pt>
                <c:pt idx="334">
                  <c:v>3.6669999999999998</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3.2069999999999999</c:v>
                </c:pt>
                <c:pt idx="349">
                  <c:v>3.23</c:v>
                </c:pt>
                <c:pt idx="350">
                  <c:v>#N/A</c:v>
                </c:pt>
                <c:pt idx="351">
                  <c:v>#N/A</c:v>
                </c:pt>
                <c:pt idx="352">
                  <c:v>#N/A</c:v>
                </c:pt>
                <c:pt idx="353">
                  <c:v>#N/A</c:v>
                </c:pt>
                <c:pt idx="354">
                  <c:v>#N/A</c:v>
                </c:pt>
                <c:pt idx="355">
                  <c:v>#N/A</c:v>
                </c:pt>
                <c:pt idx="356">
                  <c:v>#N/A</c:v>
                </c:pt>
                <c:pt idx="357">
                  <c:v>#N/A</c:v>
                </c:pt>
                <c:pt idx="358">
                  <c:v>#N/A</c:v>
                </c:pt>
                <c:pt idx="359">
                  <c:v>3.46</c:v>
                </c:pt>
                <c:pt idx="360">
                  <c:v>3.4830000000000001</c:v>
                </c:pt>
                <c:pt idx="361">
                  <c:v>#N/A</c:v>
                </c:pt>
                <c:pt idx="362">
                  <c:v>#N/A</c:v>
                </c:pt>
                <c:pt idx="363">
                  <c:v>3.552</c:v>
                </c:pt>
                <c:pt idx="364">
                  <c:v>#N/A</c:v>
                </c:pt>
                <c:pt idx="365">
                  <c:v>#N/A</c:v>
                </c:pt>
                <c:pt idx="366">
                  <c:v>3.621</c:v>
                </c:pt>
                <c:pt idx="367">
                  <c:v>#N/A</c:v>
                </c:pt>
                <c:pt idx="368">
                  <c:v>#N/A</c:v>
                </c:pt>
                <c:pt idx="369">
                  <c:v>#N/A</c:v>
                </c:pt>
                <c:pt idx="370">
                  <c:v>#N/A</c:v>
                </c:pt>
                <c:pt idx="371">
                  <c:v>#N/A</c:v>
                </c:pt>
                <c:pt idx="372">
                  <c:v>#N/A</c:v>
                </c:pt>
                <c:pt idx="373">
                  <c:v>#N/A</c:v>
                </c:pt>
                <c:pt idx="374">
                  <c:v>3.0230000000000001</c:v>
                </c:pt>
                <c:pt idx="375">
                  <c:v>#N/A</c:v>
                </c:pt>
                <c:pt idx="376">
                  <c:v>#N/A</c:v>
                </c:pt>
                <c:pt idx="377">
                  <c:v>#N/A</c:v>
                </c:pt>
                <c:pt idx="378">
                  <c:v>3.1150000000000002</c:v>
                </c:pt>
                <c:pt idx="379">
                  <c:v>3.1379999999999999</c:v>
                </c:pt>
                <c:pt idx="380">
                  <c:v>#N/A</c:v>
                </c:pt>
                <c:pt idx="381">
                  <c:v>3.1840000000000002</c:v>
                </c:pt>
                <c:pt idx="382">
                  <c:v>#N/A</c:v>
                </c:pt>
                <c:pt idx="383">
                  <c:v>#N/A</c:v>
                </c:pt>
                <c:pt idx="384">
                  <c:v>#N/A</c:v>
                </c:pt>
                <c:pt idx="385">
                  <c:v>#N/A</c:v>
                </c:pt>
                <c:pt idx="386">
                  <c:v>#N/A</c:v>
                </c:pt>
                <c:pt idx="387">
                  <c:v>3.3220000000000001</c:v>
                </c:pt>
                <c:pt idx="388">
                  <c:v>#N/A</c:v>
                </c:pt>
                <c:pt idx="389">
                  <c:v>#N/A</c:v>
                </c:pt>
                <c:pt idx="390">
                  <c:v>#N/A</c:v>
                </c:pt>
                <c:pt idx="391">
                  <c:v>#N/A</c:v>
                </c:pt>
                <c:pt idx="392">
                  <c:v>3.4369999999999998</c:v>
                </c:pt>
                <c:pt idx="393">
                  <c:v>#N/A</c:v>
                </c:pt>
                <c:pt idx="394">
                  <c:v>#N/A</c:v>
                </c:pt>
                <c:pt idx="395">
                  <c:v>3.5060000000000002</c:v>
                </c:pt>
                <c:pt idx="396">
                  <c:v>#N/A</c:v>
                </c:pt>
                <c:pt idx="397">
                  <c:v>#N/A</c:v>
                </c:pt>
                <c:pt idx="398">
                  <c:v>#N/A</c:v>
                </c:pt>
                <c:pt idx="399">
                  <c:v>#N/A</c:v>
                </c:pt>
                <c:pt idx="400">
                  <c:v>#N/A</c:v>
                </c:pt>
                <c:pt idx="401">
                  <c:v>#N/A</c:v>
                </c:pt>
                <c:pt idx="402">
                  <c:v>#N/A</c:v>
                </c:pt>
                <c:pt idx="403">
                  <c:v>#N/A</c:v>
                </c:pt>
                <c:pt idx="404">
                  <c:v>#N/A</c:v>
                </c:pt>
                <c:pt idx="405">
                  <c:v>#N/A</c:v>
                </c:pt>
                <c:pt idx="406">
                  <c:v>#N/A</c:v>
                </c:pt>
                <c:pt idx="407">
                  <c:v>3</c:v>
                </c:pt>
                <c:pt idx="408">
                  <c:v>#N/A</c:v>
                </c:pt>
                <c:pt idx="409">
                  <c:v>3.0459999999999998</c:v>
                </c:pt>
                <c:pt idx="410">
                  <c:v>#N/A</c:v>
                </c:pt>
                <c:pt idx="411">
                  <c:v>#N/A</c:v>
                </c:pt>
                <c:pt idx="412">
                  <c:v>#N/A</c:v>
                </c:pt>
                <c:pt idx="413">
                  <c:v>#N/A</c:v>
                </c:pt>
                <c:pt idx="414">
                  <c:v>#N/A</c:v>
                </c:pt>
                <c:pt idx="415">
                  <c:v>#N/A</c:v>
                </c:pt>
                <c:pt idx="416">
                  <c:v>#N/A</c:v>
                </c:pt>
                <c:pt idx="417">
                  <c:v>#N/A</c:v>
                </c:pt>
                <c:pt idx="418">
                  <c:v>#N/A</c:v>
                </c:pt>
                <c:pt idx="419">
                  <c:v>#N/A</c:v>
                </c:pt>
                <c:pt idx="420">
                  <c:v>3.2989999999999999</c:v>
                </c:pt>
                <c:pt idx="421">
                  <c:v>#N/A</c:v>
                </c:pt>
                <c:pt idx="422">
                  <c:v>#N/A</c:v>
                </c:pt>
                <c:pt idx="423">
                  <c:v>#N/A</c:v>
                </c:pt>
                <c:pt idx="424">
                  <c:v>3.391</c:v>
                </c:pt>
                <c:pt idx="425">
                  <c:v>3.4140000000000001</c:v>
                </c:pt>
                <c:pt idx="426">
                  <c:v>#N/A</c:v>
                </c:pt>
                <c:pt idx="427">
                  <c:v>#N/A</c:v>
                </c:pt>
                <c:pt idx="428">
                  <c:v>#N/A</c:v>
                </c:pt>
                <c:pt idx="429">
                  <c:v>3.5060000000000002</c:v>
                </c:pt>
                <c:pt idx="430">
                  <c:v>3.5289999999999999</c:v>
                </c:pt>
                <c:pt idx="431">
                  <c:v>#N/A</c:v>
                </c:pt>
                <c:pt idx="432">
                  <c:v>3.5750000000000002</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3.23</c:v>
                </c:pt>
                <c:pt idx="452">
                  <c:v>#N/A</c:v>
                </c:pt>
                <c:pt idx="453">
                  <c:v>#N/A</c:v>
                </c:pt>
                <c:pt idx="454">
                  <c:v>3.2989999999999999</c:v>
                </c:pt>
                <c:pt idx="455">
                  <c:v>3.3220000000000001</c:v>
                </c:pt>
                <c:pt idx="456">
                  <c:v>#N/A</c:v>
                </c:pt>
                <c:pt idx="457">
                  <c:v>#N/A</c:v>
                </c:pt>
                <c:pt idx="458">
                  <c:v>#N/A</c:v>
                </c:pt>
                <c:pt idx="459">
                  <c:v>#N/A</c:v>
                </c:pt>
                <c:pt idx="460">
                  <c:v>#N/A</c:v>
                </c:pt>
                <c:pt idx="461">
                  <c:v>#N/A</c:v>
                </c:pt>
                <c:pt idx="462">
                  <c:v>#N/A</c:v>
                </c:pt>
                <c:pt idx="463">
                  <c:v>#N/A</c:v>
                </c:pt>
                <c:pt idx="464">
                  <c:v>#N/A</c:v>
                </c:pt>
                <c:pt idx="465">
                  <c:v>3.552</c:v>
                </c:pt>
                <c:pt idx="466">
                  <c:v>#N/A</c:v>
                </c:pt>
                <c:pt idx="467">
                  <c:v>3.5979999999999999</c:v>
                </c:pt>
                <c:pt idx="468">
                  <c:v>#N/A</c:v>
                </c:pt>
                <c:pt idx="469">
                  <c:v>#N/A</c:v>
                </c:pt>
                <c:pt idx="470">
                  <c:v>#N/A</c:v>
                </c:pt>
                <c:pt idx="471">
                  <c:v>#N/A</c:v>
                </c:pt>
                <c:pt idx="472">
                  <c:v>#N/A</c:v>
                </c:pt>
                <c:pt idx="473">
                  <c:v>#N/A</c:v>
                </c:pt>
                <c:pt idx="474">
                  <c:v>#N/A</c:v>
                </c:pt>
                <c:pt idx="475">
                  <c:v>#N/A</c:v>
                </c:pt>
                <c:pt idx="476">
                  <c:v>#N/A</c:v>
                </c:pt>
                <c:pt idx="477">
                  <c:v>#N/A</c:v>
                </c:pt>
                <c:pt idx="478">
                  <c:v>#N/A</c:v>
                </c:pt>
                <c:pt idx="479">
                  <c:v>3.0920000000000001</c:v>
                </c:pt>
                <c:pt idx="480">
                  <c:v>3.1150000000000002</c:v>
                </c:pt>
                <c:pt idx="481">
                  <c:v>#N/A</c:v>
                </c:pt>
                <c:pt idx="482">
                  <c:v>#N/A</c:v>
                </c:pt>
                <c:pt idx="483">
                  <c:v>3.1840000000000002</c:v>
                </c:pt>
                <c:pt idx="484">
                  <c:v>3.2069999999999999</c:v>
                </c:pt>
                <c:pt idx="485">
                  <c:v>3.23</c:v>
                </c:pt>
                <c:pt idx="486">
                  <c:v>3.2530000000000001</c:v>
                </c:pt>
                <c:pt idx="487">
                  <c:v>#N/A</c:v>
                </c:pt>
                <c:pt idx="488">
                  <c:v>#N/A</c:v>
                </c:pt>
                <c:pt idx="489">
                  <c:v>#N/A</c:v>
                </c:pt>
                <c:pt idx="490">
                  <c:v>#N/A</c:v>
                </c:pt>
                <c:pt idx="491">
                  <c:v>#N/A</c:v>
                </c:pt>
                <c:pt idx="492">
                  <c:v>#N/A</c:v>
                </c:pt>
                <c:pt idx="493">
                  <c:v>#N/A</c:v>
                </c:pt>
                <c:pt idx="494">
                  <c:v>#N/A</c:v>
                </c:pt>
                <c:pt idx="495">
                  <c:v>#N/A</c:v>
                </c:pt>
                <c:pt idx="496">
                  <c:v>#N/A</c:v>
                </c:pt>
                <c:pt idx="497">
                  <c:v>3.5060000000000002</c:v>
                </c:pt>
                <c:pt idx="498">
                  <c:v>#N/A</c:v>
                </c:pt>
                <c:pt idx="499">
                  <c:v>#N/A</c:v>
                </c:pt>
                <c:pt idx="500">
                  <c:v>#N/A</c:v>
                </c:pt>
                <c:pt idx="501">
                  <c:v>3.5979999999999999</c:v>
                </c:pt>
                <c:pt idx="502">
                  <c:v>3.621</c:v>
                </c:pt>
                <c:pt idx="503">
                  <c:v>3.6440000000000001</c:v>
                </c:pt>
                <c:pt idx="504">
                  <c:v>3.6669999999999998</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3.2989999999999999</c:v>
                </c:pt>
                <c:pt idx="523">
                  <c:v>3.3220000000000001</c:v>
                </c:pt>
                <c:pt idx="524">
                  <c:v>3.3449999999999998</c:v>
                </c:pt>
                <c:pt idx="525">
                  <c:v>#N/A</c:v>
                </c:pt>
                <c:pt idx="526">
                  <c:v>#N/A</c:v>
                </c:pt>
                <c:pt idx="527">
                  <c:v>3.4140000000000001</c:v>
                </c:pt>
                <c:pt idx="528">
                  <c:v>#N/A</c:v>
                </c:pt>
                <c:pt idx="529">
                  <c:v>#N/A</c:v>
                </c:pt>
                <c:pt idx="530">
                  <c:v>#N/A</c:v>
                </c:pt>
                <c:pt idx="531">
                  <c:v>#N/A</c:v>
                </c:pt>
                <c:pt idx="532">
                  <c:v>#N/A</c:v>
                </c:pt>
                <c:pt idx="533">
                  <c:v>3.552</c:v>
                </c:pt>
                <c:pt idx="534">
                  <c:v>#N/A</c:v>
                </c:pt>
                <c:pt idx="535">
                  <c:v>#N/A</c:v>
                </c:pt>
                <c:pt idx="536">
                  <c:v>3.621</c:v>
                </c:pt>
                <c:pt idx="537">
                  <c:v>#N/A</c:v>
                </c:pt>
                <c:pt idx="538">
                  <c:v>#N/A</c:v>
                </c:pt>
                <c:pt idx="539">
                  <c:v>#N/A</c:v>
                </c:pt>
                <c:pt idx="540">
                  <c:v>#N/A</c:v>
                </c:pt>
                <c:pt idx="541">
                  <c:v>#N/A</c:v>
                </c:pt>
                <c:pt idx="542">
                  <c:v>#N/A</c:v>
                </c:pt>
                <c:pt idx="543">
                  <c:v>#N/A</c:v>
                </c:pt>
                <c:pt idx="544">
                  <c:v>#N/A</c:v>
                </c:pt>
                <c:pt idx="545">
                  <c:v>3.0459999999999998</c:v>
                </c:pt>
                <c:pt idx="546">
                  <c:v>#N/A</c:v>
                </c:pt>
                <c:pt idx="547">
                  <c:v>#N/A</c:v>
                </c:pt>
                <c:pt idx="548">
                  <c:v>#N/A</c:v>
                </c:pt>
                <c:pt idx="549">
                  <c:v>3.1379999999999999</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3.5289999999999999</c:v>
                </c:pt>
                <c:pt idx="567">
                  <c:v>#N/A</c:v>
                </c:pt>
                <c:pt idx="568">
                  <c:v>#N/A</c:v>
                </c:pt>
                <c:pt idx="569">
                  <c:v>#N/A</c:v>
                </c:pt>
                <c:pt idx="570">
                  <c:v>3.621</c:v>
                </c:pt>
                <c:pt idx="571">
                  <c:v>#N/A</c:v>
                </c:pt>
                <c:pt idx="572">
                  <c:v>#N/A</c:v>
                </c:pt>
                <c:pt idx="573">
                  <c:v>#N/A</c:v>
                </c:pt>
                <c:pt idx="574">
                  <c:v>#N/A</c:v>
                </c:pt>
                <c:pt idx="575">
                  <c:v>#N/A</c:v>
                </c:pt>
                <c:pt idx="576">
                  <c:v>#N/A</c:v>
                </c:pt>
                <c:pt idx="577">
                  <c:v>3</c:v>
                </c:pt>
                <c:pt idx="578">
                  <c:v>#N/A</c:v>
                </c:pt>
                <c:pt idx="579">
                  <c:v>#N/A</c:v>
                </c:pt>
                <c:pt idx="580">
                  <c:v>#N/A</c:v>
                </c:pt>
                <c:pt idx="581">
                  <c:v>#N/A</c:v>
                </c:pt>
                <c:pt idx="582">
                  <c:v>#N/A</c:v>
                </c:pt>
                <c:pt idx="583">
                  <c:v>#N/A</c:v>
                </c:pt>
                <c:pt idx="584">
                  <c:v>3.161</c:v>
                </c:pt>
                <c:pt idx="585">
                  <c:v>#N/A</c:v>
                </c:pt>
                <c:pt idx="586">
                  <c:v>#N/A</c:v>
                </c:pt>
                <c:pt idx="587">
                  <c:v>#N/A</c:v>
                </c:pt>
                <c:pt idx="588">
                  <c:v>#N/A</c:v>
                </c:pt>
                <c:pt idx="589">
                  <c:v>#N/A</c:v>
                </c:pt>
                <c:pt idx="590">
                  <c:v>#N/A</c:v>
                </c:pt>
                <c:pt idx="591">
                  <c:v>#N/A</c:v>
                </c:pt>
                <c:pt idx="592">
                  <c:v>#N/A</c:v>
                </c:pt>
                <c:pt idx="593">
                  <c:v>3.3679999999999999</c:v>
                </c:pt>
                <c:pt idx="594">
                  <c:v>#N/A</c:v>
                </c:pt>
                <c:pt idx="595">
                  <c:v>#N/A</c:v>
                </c:pt>
                <c:pt idx="596">
                  <c:v>#N/A</c:v>
                </c:pt>
                <c:pt idx="597">
                  <c:v>#N/A</c:v>
                </c:pt>
                <c:pt idx="598">
                  <c:v>3.4830000000000001</c:v>
                </c:pt>
                <c:pt idx="599">
                  <c:v>#N/A</c:v>
                </c:pt>
                <c:pt idx="600">
                  <c:v>#N/A</c:v>
                </c:pt>
                <c:pt idx="601">
                  <c:v>#N/A</c:v>
                </c:pt>
                <c:pt idx="602">
                  <c:v>#N/A</c:v>
                </c:pt>
                <c:pt idx="603">
                  <c:v>#N/A</c:v>
                </c:pt>
                <c:pt idx="604">
                  <c:v>#N/A</c:v>
                </c:pt>
                <c:pt idx="605">
                  <c:v>3.6440000000000001</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3.161</c:v>
                </c:pt>
                <c:pt idx="619">
                  <c:v>3.1840000000000002</c:v>
                </c:pt>
                <c:pt idx="620">
                  <c:v>#N/A</c:v>
                </c:pt>
                <c:pt idx="621">
                  <c:v>#N/A</c:v>
                </c:pt>
                <c:pt idx="622">
                  <c:v>#N/A</c:v>
                </c:pt>
                <c:pt idx="623">
                  <c:v>#N/A</c:v>
                </c:pt>
                <c:pt idx="624">
                  <c:v>3.2989999999999999</c:v>
                </c:pt>
                <c:pt idx="625">
                  <c:v>#N/A</c:v>
                </c:pt>
                <c:pt idx="626">
                  <c:v>#N/A</c:v>
                </c:pt>
                <c:pt idx="627">
                  <c:v>3.3679999999999999</c:v>
                </c:pt>
                <c:pt idx="628">
                  <c:v>3.391</c:v>
                </c:pt>
                <c:pt idx="629">
                  <c:v>3.4140000000000001</c:v>
                </c:pt>
                <c:pt idx="630">
                  <c:v>3.4369999999999998</c:v>
                </c:pt>
                <c:pt idx="631">
                  <c:v>#N/A</c:v>
                </c:pt>
                <c:pt idx="632">
                  <c:v>#N/A</c:v>
                </c:pt>
                <c:pt idx="633">
                  <c:v>#N/A</c:v>
                </c:pt>
                <c:pt idx="634">
                  <c:v>#N/A</c:v>
                </c:pt>
                <c:pt idx="635">
                  <c:v>#N/A</c:v>
                </c:pt>
                <c:pt idx="636">
                  <c:v>#N/A</c:v>
                </c:pt>
                <c:pt idx="637">
                  <c:v>#N/A</c:v>
                </c:pt>
                <c:pt idx="638">
                  <c:v>#N/A</c:v>
                </c:pt>
                <c:pt idx="639">
                  <c:v>#N/A</c:v>
                </c:pt>
                <c:pt idx="640">
                  <c:v>#N/A</c:v>
                </c:pt>
                <c:pt idx="641">
                  <c:v>#N/A</c:v>
                </c:pt>
                <c:pt idx="642">
                  <c:v>3.7130000000000001</c:v>
                </c:pt>
                <c:pt idx="643">
                  <c:v>#N/A</c:v>
                </c:pt>
                <c:pt idx="644">
                  <c:v>#N/A</c:v>
                </c:pt>
                <c:pt idx="645">
                  <c:v>#N/A</c:v>
                </c:pt>
                <c:pt idx="646">
                  <c:v>#N/A</c:v>
                </c:pt>
                <c:pt idx="647">
                  <c:v>#N/A</c:v>
                </c:pt>
                <c:pt idx="648">
                  <c:v>#N/A</c:v>
                </c:pt>
                <c:pt idx="649">
                  <c:v>3.0920000000000001</c:v>
                </c:pt>
                <c:pt idx="650">
                  <c:v>#N/A</c:v>
                </c:pt>
                <c:pt idx="651">
                  <c:v>#N/A</c:v>
                </c:pt>
                <c:pt idx="652">
                  <c:v>#N/A</c:v>
                </c:pt>
                <c:pt idx="653">
                  <c:v>#N/A</c:v>
                </c:pt>
                <c:pt idx="654">
                  <c:v>3.2069999999999999</c:v>
                </c:pt>
                <c:pt idx="655">
                  <c:v>#N/A</c:v>
                </c:pt>
                <c:pt idx="656">
                  <c:v>#N/A</c:v>
                </c:pt>
                <c:pt idx="657">
                  <c:v>#N/A</c:v>
                </c:pt>
                <c:pt idx="658">
                  <c:v>3.2989999999999999</c:v>
                </c:pt>
                <c:pt idx="659">
                  <c:v>#N/A</c:v>
                </c:pt>
                <c:pt idx="660">
                  <c:v>#N/A</c:v>
                </c:pt>
                <c:pt idx="661">
                  <c:v>#N/A</c:v>
                </c:pt>
                <c:pt idx="662">
                  <c:v>#N/A</c:v>
                </c:pt>
                <c:pt idx="663">
                  <c:v>#N/A</c:v>
                </c:pt>
                <c:pt idx="664">
                  <c:v>#N/A</c:v>
                </c:pt>
                <c:pt idx="665">
                  <c:v>3.46</c:v>
                </c:pt>
                <c:pt idx="666">
                  <c:v>#N/A</c:v>
                </c:pt>
                <c:pt idx="667">
                  <c:v>#N/A</c:v>
                </c:pt>
                <c:pt idx="668">
                  <c:v>#N/A</c:v>
                </c:pt>
                <c:pt idx="669">
                  <c:v>#N/A</c:v>
                </c:pt>
                <c:pt idx="670">
                  <c:v>#N/A</c:v>
                </c:pt>
                <c:pt idx="671">
                  <c:v>#N/A</c:v>
                </c:pt>
                <c:pt idx="672">
                  <c:v>#N/A</c:v>
                </c:pt>
                <c:pt idx="673">
                  <c:v>#N/A</c:v>
                </c:pt>
                <c:pt idx="674">
                  <c:v>3.6669999999999998</c:v>
                </c:pt>
                <c:pt idx="675">
                  <c:v>#N/A</c:v>
                </c:pt>
                <c:pt idx="676">
                  <c:v>3.7130000000000001</c:v>
                </c:pt>
                <c:pt idx="677">
                  <c:v>#N/A</c:v>
                </c:pt>
                <c:pt idx="678">
                  <c:v>#N/A</c:v>
                </c:pt>
                <c:pt idx="679">
                  <c:v>#N/A</c:v>
                </c:pt>
                <c:pt idx="680">
                  <c:v>#N/A</c:v>
                </c:pt>
                <c:pt idx="681">
                  <c:v>#N/A</c:v>
                </c:pt>
                <c:pt idx="682">
                  <c:v>#N/A</c:v>
                </c:pt>
                <c:pt idx="683">
                  <c:v>#N/A</c:v>
                </c:pt>
                <c:pt idx="684">
                  <c:v>#N/A</c:v>
                </c:pt>
                <c:pt idx="685">
                  <c:v>3.1379999999999999</c:v>
                </c:pt>
                <c:pt idx="686">
                  <c:v>#N/A</c:v>
                </c:pt>
                <c:pt idx="687">
                  <c:v>3.1840000000000002</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3.6669999999999998</c:v>
                </c:pt>
                <c:pt idx="709">
                  <c:v>#N/A</c:v>
                </c:pt>
                <c:pt idx="710">
                  <c:v>#N/A</c:v>
                </c:pt>
                <c:pt idx="711">
                  <c:v>#N/A</c:v>
                </c:pt>
                <c:pt idx="712">
                  <c:v>3.7589999999999999</c:v>
                </c:pt>
                <c:pt idx="713">
                  <c:v>3</c:v>
                </c:pt>
                <c:pt idx="714">
                  <c:v>#N/A</c:v>
                </c:pt>
                <c:pt idx="715">
                  <c:v>#N/A</c:v>
                </c:pt>
                <c:pt idx="716">
                  <c:v>3.069</c:v>
                </c:pt>
                <c:pt idx="717">
                  <c:v>#N/A</c:v>
                </c:pt>
                <c:pt idx="718">
                  <c:v>#N/A</c:v>
                </c:pt>
                <c:pt idx="719">
                  <c:v>#N/A</c:v>
                </c:pt>
                <c:pt idx="720">
                  <c:v>#N/A</c:v>
                </c:pt>
                <c:pt idx="721">
                  <c:v>3.1840000000000002</c:v>
                </c:pt>
                <c:pt idx="722">
                  <c:v>3.2069999999999999</c:v>
                </c:pt>
                <c:pt idx="723">
                  <c:v>#N/A</c:v>
                </c:pt>
                <c:pt idx="724">
                  <c:v>#N/A</c:v>
                </c:pt>
                <c:pt idx="725">
                  <c:v>3.2759999999999998</c:v>
                </c:pt>
                <c:pt idx="726">
                  <c:v>3.2989999999999999</c:v>
                </c:pt>
                <c:pt idx="727">
                  <c:v>3.3220000000000001</c:v>
                </c:pt>
                <c:pt idx="728">
                  <c:v>3.3449999999999998</c:v>
                </c:pt>
                <c:pt idx="729">
                  <c:v>#N/A</c:v>
                </c:pt>
                <c:pt idx="730">
                  <c:v>#N/A</c:v>
                </c:pt>
                <c:pt idx="731">
                  <c:v>#N/A</c:v>
                </c:pt>
                <c:pt idx="732">
                  <c:v>#N/A</c:v>
                </c:pt>
                <c:pt idx="733">
                  <c:v>#N/A</c:v>
                </c:pt>
                <c:pt idx="734">
                  <c:v>#N/A</c:v>
                </c:pt>
                <c:pt idx="735">
                  <c:v>#N/A</c:v>
                </c:pt>
                <c:pt idx="736">
                  <c:v>3.5289999999999999</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3.4140000000000001</c:v>
                </c:pt>
                <c:pt idx="766">
                  <c:v>#N/A</c:v>
                </c:pt>
                <c:pt idx="767">
                  <c:v>#N/A</c:v>
                </c:pt>
                <c:pt idx="768">
                  <c:v>#N/A</c:v>
                </c:pt>
                <c:pt idx="769">
                  <c:v>#N/A</c:v>
                </c:pt>
                <c:pt idx="770">
                  <c:v>#N/A</c:v>
                </c:pt>
                <c:pt idx="771">
                  <c:v>3.552</c:v>
                </c:pt>
                <c:pt idx="772">
                  <c:v>#N/A</c:v>
                </c:pt>
                <c:pt idx="773">
                  <c:v>#N/A</c:v>
                </c:pt>
                <c:pt idx="774">
                  <c:v>3.621</c:v>
                </c:pt>
                <c:pt idx="775">
                  <c:v>3.6440000000000001</c:v>
                </c:pt>
                <c:pt idx="776">
                  <c:v>#N/A</c:v>
                </c:pt>
                <c:pt idx="777">
                  <c:v>#N/A</c:v>
                </c:pt>
                <c:pt idx="778">
                  <c:v>#N/A</c:v>
                </c:pt>
                <c:pt idx="779">
                  <c:v>#N/A</c:v>
                </c:pt>
                <c:pt idx="780">
                  <c:v>3.7589999999999999</c:v>
                </c:pt>
                <c:pt idx="781">
                  <c:v>3</c:v>
                </c:pt>
                <c:pt idx="782">
                  <c:v>3.0230000000000001</c:v>
                </c:pt>
                <c:pt idx="783">
                  <c:v>#N/A</c:v>
                </c:pt>
                <c:pt idx="784">
                  <c:v>#N/A</c:v>
                </c:pt>
                <c:pt idx="785">
                  <c:v>#N/A</c:v>
                </c:pt>
                <c:pt idx="786">
                  <c:v>#N/A</c:v>
                </c:pt>
                <c:pt idx="787">
                  <c:v>3.1379999999999999</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3.4369999999999998</c:v>
                </c:pt>
                <c:pt idx="801">
                  <c:v>#N/A</c:v>
                </c:pt>
                <c:pt idx="802">
                  <c:v>#N/A</c:v>
                </c:pt>
                <c:pt idx="803">
                  <c:v>#N/A</c:v>
                </c:pt>
                <c:pt idx="804">
                  <c:v>3.5289999999999999</c:v>
                </c:pt>
                <c:pt idx="805">
                  <c:v>3.552</c:v>
                </c:pt>
                <c:pt idx="806">
                  <c:v>#N/A</c:v>
                </c:pt>
                <c:pt idx="807">
                  <c:v>#N/A</c:v>
                </c:pt>
                <c:pt idx="808">
                  <c:v>#N/A</c:v>
                </c:pt>
                <c:pt idx="809">
                  <c:v>#N/A</c:v>
                </c:pt>
                <c:pt idx="810">
                  <c:v>#N/A</c:v>
                </c:pt>
                <c:pt idx="811">
                  <c:v>3.69</c:v>
                </c:pt>
                <c:pt idx="812">
                  <c:v>#N/A</c:v>
                </c:pt>
                <c:pt idx="813">
                  <c:v>#N/A</c:v>
                </c:pt>
                <c:pt idx="814">
                  <c:v>#N/A</c:v>
                </c:pt>
                <c:pt idx="815">
                  <c:v>#N/A</c:v>
                </c:pt>
                <c:pt idx="816">
                  <c:v>#N/A</c:v>
                </c:pt>
                <c:pt idx="817">
                  <c:v>3.0459999999999998</c:v>
                </c:pt>
                <c:pt idx="818">
                  <c:v>3.069</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3.391</c:v>
                </c:pt>
                <c:pt idx="833">
                  <c:v>#N/A</c:v>
                </c:pt>
                <c:pt idx="834">
                  <c:v>#N/A</c:v>
                </c:pt>
                <c:pt idx="835">
                  <c:v>3.46</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3.7589999999999999</c:v>
                </c:pt>
                <c:pt idx="849">
                  <c:v>3</c:v>
                </c:pt>
                <c:pt idx="850">
                  <c:v>#N/A</c:v>
                </c:pt>
                <c:pt idx="851">
                  <c:v>#N/A</c:v>
                </c:pt>
                <c:pt idx="852">
                  <c:v>#N/A</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3.5060000000000002</c:v>
                </c:pt>
                <c:pt idx="872">
                  <c:v>#N/A</c:v>
                </c:pt>
                <c:pt idx="873">
                  <c:v>#N/A</c:v>
                </c:pt>
                <c:pt idx="874">
                  <c:v>#N/A</c:v>
                </c:pt>
                <c:pt idx="875">
                  <c:v>#N/A</c:v>
                </c:pt>
                <c:pt idx="876">
                  <c:v>#N/A</c:v>
                </c:pt>
                <c:pt idx="877">
                  <c:v>#N/A</c:v>
                </c:pt>
                <c:pt idx="878">
                  <c:v>#N/A</c:v>
                </c:pt>
                <c:pt idx="879">
                  <c:v>#N/A</c:v>
                </c:pt>
                <c:pt idx="880">
                  <c:v>#N/A</c:v>
                </c:pt>
                <c:pt idx="881">
                  <c:v>#N/A</c:v>
                </c:pt>
                <c:pt idx="882">
                  <c:v>3.7589999999999999</c:v>
                </c:pt>
                <c:pt idx="883">
                  <c:v>#N/A</c:v>
                </c:pt>
                <c:pt idx="884">
                  <c:v>#N/A</c:v>
                </c:pt>
                <c:pt idx="885">
                  <c:v>#N/A</c:v>
                </c:pt>
                <c:pt idx="886">
                  <c:v>#N/A</c:v>
                </c:pt>
                <c:pt idx="887">
                  <c:v>3.0920000000000001</c:v>
                </c:pt>
                <c:pt idx="888">
                  <c:v>#N/A</c:v>
                </c:pt>
                <c:pt idx="889">
                  <c:v>3.1379999999999999</c:v>
                </c:pt>
                <c:pt idx="890">
                  <c:v>#N/A</c:v>
                </c:pt>
                <c:pt idx="891">
                  <c:v>#N/A</c:v>
                </c:pt>
                <c:pt idx="892">
                  <c:v>#N/A</c:v>
                </c:pt>
                <c:pt idx="893">
                  <c:v>#N/A</c:v>
                </c:pt>
                <c:pt idx="894">
                  <c:v>#N/A</c:v>
                </c:pt>
                <c:pt idx="895">
                  <c:v>3.2759999999999998</c:v>
                </c:pt>
                <c:pt idx="896">
                  <c:v>#N/A</c:v>
                </c:pt>
                <c:pt idx="897">
                  <c:v>#N/A</c:v>
                </c:pt>
                <c:pt idx="898">
                  <c:v>3.3449999999999998</c:v>
                </c:pt>
                <c:pt idx="899">
                  <c:v>3.3679999999999999</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3.69</c:v>
                </c:pt>
                <c:pt idx="914">
                  <c:v>#N/A</c:v>
                </c:pt>
                <c:pt idx="915">
                  <c:v>#N/A</c:v>
                </c:pt>
                <c:pt idx="916">
                  <c:v>3.7589999999999999</c:v>
                </c:pt>
                <c:pt idx="917">
                  <c:v>#N/A</c:v>
                </c:pt>
                <c:pt idx="918">
                  <c:v>#N/A</c:v>
                </c:pt>
                <c:pt idx="919">
                  <c:v>#N/A</c:v>
                </c:pt>
                <c:pt idx="920">
                  <c:v>3.069</c:v>
                </c:pt>
                <c:pt idx="921">
                  <c:v>3.0920000000000001</c:v>
                </c:pt>
                <c:pt idx="922">
                  <c:v>#N/A</c:v>
                </c:pt>
                <c:pt idx="923">
                  <c:v>#N/A</c:v>
                </c:pt>
                <c:pt idx="924">
                  <c:v>3.161</c:v>
                </c:pt>
                <c:pt idx="925">
                  <c:v>#N/A</c:v>
                </c:pt>
                <c:pt idx="926">
                  <c:v>#N/A</c:v>
                </c:pt>
                <c:pt idx="927">
                  <c:v>3.23</c:v>
                </c:pt>
                <c:pt idx="928">
                  <c:v>#N/A</c:v>
                </c:pt>
                <c:pt idx="929">
                  <c:v>#N/A</c:v>
                </c:pt>
                <c:pt idx="930">
                  <c:v>#N/A</c:v>
                </c:pt>
                <c:pt idx="931">
                  <c:v>#N/A</c:v>
                </c:pt>
                <c:pt idx="932">
                  <c:v>3.3449999999999998</c:v>
                </c:pt>
                <c:pt idx="933">
                  <c:v>#N/A</c:v>
                </c:pt>
                <c:pt idx="934">
                  <c:v>#N/A</c:v>
                </c:pt>
                <c:pt idx="935">
                  <c:v>#N/A</c:v>
                </c:pt>
                <c:pt idx="936">
                  <c:v>#N/A</c:v>
                </c:pt>
                <c:pt idx="937">
                  <c:v>#N/A</c:v>
                </c:pt>
                <c:pt idx="938">
                  <c:v>#N/A</c:v>
                </c:pt>
                <c:pt idx="939">
                  <c:v>#N/A</c:v>
                </c:pt>
                <c:pt idx="940">
                  <c:v>#N/A</c:v>
                </c:pt>
                <c:pt idx="941">
                  <c:v>#N/A</c:v>
                </c:pt>
                <c:pt idx="942">
                  <c:v>3.5750000000000002</c:v>
                </c:pt>
                <c:pt idx="943">
                  <c:v>#N/A</c:v>
                </c:pt>
                <c:pt idx="944">
                  <c:v>#N/A</c:v>
                </c:pt>
                <c:pt idx="945">
                  <c:v>3.6440000000000001</c:v>
                </c:pt>
                <c:pt idx="946">
                  <c:v>#N/A</c:v>
                </c:pt>
                <c:pt idx="947">
                  <c:v>#N/A</c:v>
                </c:pt>
                <c:pt idx="948">
                  <c:v>3.7130000000000001</c:v>
                </c:pt>
                <c:pt idx="949">
                  <c:v>3.7359999999999998</c:v>
                </c:pt>
                <c:pt idx="950">
                  <c:v>3.7589999999999999</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3.5289999999999999</c:v>
                </c:pt>
                <c:pt idx="975">
                  <c:v>#N/A</c:v>
                </c:pt>
                <c:pt idx="976">
                  <c:v>3.5750000000000002</c:v>
                </c:pt>
                <c:pt idx="977">
                  <c:v>#N/A</c:v>
                </c:pt>
                <c:pt idx="978">
                  <c:v>#N/A</c:v>
                </c:pt>
                <c:pt idx="979">
                  <c:v>3.6440000000000001</c:v>
                </c:pt>
                <c:pt idx="980">
                  <c:v>#N/A</c:v>
                </c:pt>
                <c:pt idx="981">
                  <c:v>#N/A</c:v>
                </c:pt>
                <c:pt idx="982">
                  <c:v>#N/A</c:v>
                </c:pt>
                <c:pt idx="983">
                  <c:v>3.7359999999999998</c:v>
                </c:pt>
                <c:pt idx="984">
                  <c:v>3.7589999999999999</c:v>
                </c:pt>
                <c:pt idx="985">
                  <c:v>3</c:v>
                </c:pt>
                <c:pt idx="986">
                  <c:v>3.0230000000000001</c:v>
                </c:pt>
                <c:pt idx="987">
                  <c:v>#N/A</c:v>
                </c:pt>
                <c:pt idx="988">
                  <c:v>#N/A</c:v>
                </c:pt>
                <c:pt idx="989">
                  <c:v>#N/A</c:v>
                </c:pt>
                <c:pt idx="990">
                  <c:v>3.1150000000000002</c:v>
                </c:pt>
                <c:pt idx="991">
                  <c:v>#N/A</c:v>
                </c:pt>
                <c:pt idx="992">
                  <c:v>#N/A</c:v>
                </c:pt>
                <c:pt idx="993">
                  <c:v>#N/A</c:v>
                </c:pt>
                <c:pt idx="994">
                  <c:v>3.2069999999999999</c:v>
                </c:pt>
                <c:pt idx="995">
                  <c:v>#N/A</c:v>
                </c:pt>
                <c:pt idx="996">
                  <c:v>#N/A</c:v>
                </c:pt>
                <c:pt idx="997">
                  <c:v>#N/A</c:v>
                </c:pt>
                <c:pt idx="998">
                  <c:v>3.2989999999999999</c:v>
                </c:pt>
                <c:pt idx="999">
                  <c:v>3.3220000000000001</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Calc'!$M$2:$M$2000</c:f>
              <c:numCache>
                <c:formatCode>General</c:formatCode>
                <c:ptCount val="14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1994</c:v>
                </c:pt>
                <c:pt idx="25">
                  <c:v>1990</c:v>
                </c:pt>
                <c:pt idx="26">
                  <c:v>#N/A</c:v>
                </c:pt>
                <c:pt idx="27">
                  <c:v>#N/A</c:v>
                </c:pt>
                <c:pt idx="28">
                  <c:v>#N/A</c:v>
                </c:pt>
                <c:pt idx="29">
                  <c:v>#N/A</c:v>
                </c:pt>
                <c:pt idx="30">
                  <c:v>2020</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2010</c:v>
                </c:pt>
                <c:pt idx="47">
                  <c:v>#N/A</c:v>
                </c:pt>
                <c:pt idx="48">
                  <c:v>#N/A</c:v>
                </c:pt>
                <c:pt idx="49">
                  <c:v>#N/A</c:v>
                </c:pt>
                <c:pt idx="50">
                  <c:v>#N/A</c:v>
                </c:pt>
                <c:pt idx="51">
                  <c:v>1997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1978</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2009</c:v>
                </c:pt>
                <c:pt idx="103">
                  <c:v>#N/A</c:v>
                </c:pt>
                <c:pt idx="104">
                  <c:v>#N/A</c:v>
                </c:pt>
                <c:pt idx="105">
                  <c:v>#N/A</c:v>
                </c:pt>
                <c:pt idx="106">
                  <c:v>#N/A</c:v>
                </c:pt>
                <c:pt idx="107">
                  <c:v>2019</c:v>
                </c:pt>
                <c:pt idx="108">
                  <c:v>#N/A</c:v>
                </c:pt>
                <c:pt idx="109">
                  <c:v>#N/A</c:v>
                </c:pt>
                <c:pt idx="110">
                  <c:v>2010</c:v>
                </c:pt>
                <c:pt idx="111">
                  <c:v>2014</c:v>
                </c:pt>
                <c:pt idx="112">
                  <c:v>1994</c:v>
                </c:pt>
                <c:pt idx="113">
                  <c:v>2005</c:v>
                </c:pt>
                <c:pt idx="114">
                  <c:v>#N/A</c:v>
                </c:pt>
                <c:pt idx="115">
                  <c:v>2010</c:v>
                </c:pt>
                <c:pt idx="116">
                  <c:v>2020</c:v>
                </c:pt>
                <c:pt idx="117">
                  <c:v>2013</c:v>
                </c:pt>
                <c:pt idx="118">
                  <c:v>2025</c:v>
                </c:pt>
                <c:pt idx="119">
                  <c:v>#N/A</c:v>
                </c:pt>
                <c:pt idx="120">
                  <c:v>#N/A</c:v>
                </c:pt>
                <c:pt idx="121">
                  <c:v>1991</c:v>
                </c:pt>
                <c:pt idx="122">
                  <c:v>#N/A</c:v>
                </c:pt>
                <c:pt idx="123">
                  <c:v>2010</c:v>
                </c:pt>
                <c:pt idx="124">
                  <c:v>#N/A</c:v>
                </c:pt>
                <c:pt idx="125">
                  <c:v>#N/A</c:v>
                </c:pt>
                <c:pt idx="126">
                  <c:v>#N/A</c:v>
                </c:pt>
                <c:pt idx="127">
                  <c:v>#N/A</c:v>
                </c:pt>
                <c:pt idx="128">
                  <c:v>#N/A</c:v>
                </c:pt>
                <c:pt idx="129">
                  <c:v>#N/A</c:v>
                </c:pt>
                <c:pt idx="130">
                  <c:v>#N/A</c:v>
                </c:pt>
                <c:pt idx="131">
                  <c:v>#N/A</c:v>
                </c:pt>
                <c:pt idx="132">
                  <c:v>1998</c:v>
                </c:pt>
                <c:pt idx="133">
                  <c:v>1997</c:v>
                </c:pt>
                <c:pt idx="134">
                  <c:v>2019</c:v>
                </c:pt>
                <c:pt idx="135">
                  <c:v>#N/A</c:v>
                </c:pt>
                <c:pt idx="136">
                  <c:v>#N/A</c:v>
                </c:pt>
                <c:pt idx="137">
                  <c:v>#N/A</c:v>
                </c:pt>
                <c:pt idx="138">
                  <c:v>#N/A</c:v>
                </c:pt>
                <c:pt idx="139">
                  <c:v>#N/A</c:v>
                </c:pt>
                <c:pt idx="140">
                  <c:v>#N/A</c:v>
                </c:pt>
                <c:pt idx="141">
                  <c:v>#N/A</c:v>
                </c:pt>
                <c:pt idx="142">
                  <c:v>#N/A</c:v>
                </c:pt>
                <c:pt idx="143">
                  <c:v>#N/A</c:v>
                </c:pt>
                <c:pt idx="144">
                  <c:v>#N/A</c:v>
                </c:pt>
                <c:pt idx="145">
                  <c:v>#N/A</c:v>
                </c:pt>
                <c:pt idx="146">
                  <c:v>2017</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2025</c:v>
                </c:pt>
                <c:pt idx="160">
                  <c:v>#N/A</c:v>
                </c:pt>
                <c:pt idx="161">
                  <c:v>#N/A</c:v>
                </c:pt>
                <c:pt idx="162">
                  <c:v>#N/A</c:v>
                </c:pt>
                <c:pt idx="163">
                  <c:v>#N/A</c:v>
                </c:pt>
                <c:pt idx="164">
                  <c:v>#N/A</c:v>
                </c:pt>
                <c:pt idx="165">
                  <c:v>#N/A</c:v>
                </c:pt>
                <c:pt idx="166">
                  <c:v>#N/A</c:v>
                </c:pt>
                <c:pt idx="167">
                  <c:v>#N/A</c:v>
                </c:pt>
                <c:pt idx="168">
                  <c:v>2015</c:v>
                </c:pt>
                <c:pt idx="169">
                  <c:v>#N/A</c:v>
                </c:pt>
                <c:pt idx="170">
                  <c:v>1998</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2026</c:v>
                </c:pt>
                <c:pt idx="212">
                  <c:v>#N/A</c:v>
                </c:pt>
                <c:pt idx="213">
                  <c:v>#N/A</c:v>
                </c:pt>
                <c:pt idx="214">
                  <c:v>#N/A</c:v>
                </c:pt>
                <c:pt idx="215">
                  <c:v>#N/A</c:v>
                </c:pt>
                <c:pt idx="216">
                  <c:v>#N/A</c:v>
                </c:pt>
                <c:pt idx="217">
                  <c:v>2010</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2002</c:v>
                </c:pt>
                <c:pt idx="249">
                  <c:v>#N/A</c:v>
                </c:pt>
                <c:pt idx="250">
                  <c:v>#N/A</c:v>
                </c:pt>
                <c:pt idx="251">
                  <c:v>#N/A</c:v>
                </c:pt>
                <c:pt idx="252">
                  <c:v>1990</c:v>
                </c:pt>
                <c:pt idx="253">
                  <c:v>2026</c:v>
                </c:pt>
                <c:pt idx="254">
                  <c:v>2006</c:v>
                </c:pt>
                <c:pt idx="255">
                  <c:v>2003</c:v>
                </c:pt>
                <c:pt idx="256">
                  <c:v>#N/A</c:v>
                </c:pt>
                <c:pt idx="257">
                  <c:v>#N/A</c:v>
                </c:pt>
                <c:pt idx="258">
                  <c:v>#N/A</c:v>
                </c:pt>
                <c:pt idx="259">
                  <c:v>#N/A</c:v>
                </c:pt>
                <c:pt idx="260">
                  <c:v>#N/A</c:v>
                </c:pt>
                <c:pt idx="261">
                  <c:v>#N/A</c:v>
                </c:pt>
                <c:pt idx="262">
                  <c:v>#N/A</c:v>
                </c:pt>
                <c:pt idx="263">
                  <c:v>#N/A</c:v>
                </c:pt>
                <c:pt idx="264">
                  <c:v>2006</c:v>
                </c:pt>
                <c:pt idx="265">
                  <c:v>#N/A</c:v>
                </c:pt>
                <c:pt idx="266">
                  <c:v>2023</c:v>
                </c:pt>
                <c:pt idx="267">
                  <c:v>#N/A</c:v>
                </c:pt>
                <c:pt idx="268">
                  <c:v>2008</c:v>
                </c:pt>
                <c:pt idx="269">
                  <c:v>#N/A</c:v>
                </c:pt>
                <c:pt idx="270">
                  <c:v>#N/A</c:v>
                </c:pt>
                <c:pt idx="271">
                  <c:v>2010</c:v>
                </c:pt>
                <c:pt idx="272">
                  <c:v>#N/A</c:v>
                </c:pt>
                <c:pt idx="273">
                  <c:v>#N/A</c:v>
                </c:pt>
                <c:pt idx="274">
                  <c:v>#N/A</c:v>
                </c:pt>
                <c:pt idx="275">
                  <c:v>2011</c:v>
                </c:pt>
                <c:pt idx="276">
                  <c:v>#N/A</c:v>
                </c:pt>
                <c:pt idx="277">
                  <c:v>#N/A</c:v>
                </c:pt>
                <c:pt idx="278">
                  <c:v>#N/A</c:v>
                </c:pt>
                <c:pt idx="279">
                  <c:v>#N/A</c:v>
                </c:pt>
                <c:pt idx="280">
                  <c:v>#N/A</c:v>
                </c:pt>
                <c:pt idx="281">
                  <c:v>#N/A</c:v>
                </c:pt>
                <c:pt idx="282">
                  <c:v>#N/A</c:v>
                </c:pt>
                <c:pt idx="283">
                  <c:v>#N/A</c:v>
                </c:pt>
                <c:pt idx="284">
                  <c:v>2024</c:v>
                </c:pt>
                <c:pt idx="285">
                  <c:v>2008</c:v>
                </c:pt>
                <c:pt idx="286">
                  <c:v>#N/A</c:v>
                </c:pt>
                <c:pt idx="287">
                  <c:v>#N/A</c:v>
                </c:pt>
                <c:pt idx="288">
                  <c:v>#N/A</c:v>
                </c:pt>
                <c:pt idx="289">
                  <c:v>#N/A</c:v>
                </c:pt>
                <c:pt idx="290">
                  <c:v>#N/A</c:v>
                </c:pt>
                <c:pt idx="291">
                  <c:v>#N/A</c:v>
                </c:pt>
                <c:pt idx="292">
                  <c:v>#N/A</c:v>
                </c:pt>
                <c:pt idx="293">
                  <c:v>2004</c:v>
                </c:pt>
                <c:pt idx="294">
                  <c:v>2015</c:v>
                </c:pt>
                <c:pt idx="295">
                  <c:v>2017</c:v>
                </c:pt>
                <c:pt idx="296">
                  <c:v>#N/A</c:v>
                </c:pt>
                <c:pt idx="297">
                  <c:v>#N/A</c:v>
                </c:pt>
                <c:pt idx="298">
                  <c:v>#N/A</c:v>
                </c:pt>
                <c:pt idx="299">
                  <c:v>#N/A</c:v>
                </c:pt>
                <c:pt idx="300">
                  <c:v>#N/A</c:v>
                </c:pt>
                <c:pt idx="301">
                  <c:v>#N/A</c:v>
                </c:pt>
                <c:pt idx="302">
                  <c:v>1990</c:v>
                </c:pt>
                <c:pt idx="303">
                  <c:v>#N/A</c:v>
                </c:pt>
                <c:pt idx="304">
                  <c:v>#N/A</c:v>
                </c:pt>
                <c:pt idx="305">
                  <c:v>#N/A</c:v>
                </c:pt>
                <c:pt idx="306">
                  <c:v>#N/A</c:v>
                </c:pt>
                <c:pt idx="307">
                  <c:v>#N/A</c:v>
                </c:pt>
                <c:pt idx="308">
                  <c:v>2007</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2006</c:v>
                </c:pt>
                <c:pt idx="325">
                  <c:v>#N/A</c:v>
                </c:pt>
                <c:pt idx="326">
                  <c:v>#N/A</c:v>
                </c:pt>
                <c:pt idx="327">
                  <c:v>#N/A</c:v>
                </c:pt>
                <c:pt idx="328">
                  <c:v>#N/A</c:v>
                </c:pt>
                <c:pt idx="329">
                  <c:v>2010</c:v>
                </c:pt>
                <c:pt idx="330">
                  <c:v>2014</c:v>
                </c:pt>
                <c:pt idx="331">
                  <c:v>2018</c:v>
                </c:pt>
                <c:pt idx="332">
                  <c:v>#N/A</c:v>
                </c:pt>
                <c:pt idx="333">
                  <c:v>#N/A</c:v>
                </c:pt>
                <c:pt idx="334">
                  <c:v>#N/A</c:v>
                </c:pt>
                <c:pt idx="335">
                  <c:v>#N/A</c:v>
                </c:pt>
                <c:pt idx="336">
                  <c:v>2002</c:v>
                </c:pt>
                <c:pt idx="337">
                  <c:v>2007</c:v>
                </c:pt>
                <c:pt idx="338">
                  <c:v>2022</c:v>
                </c:pt>
                <c:pt idx="339">
                  <c:v>#N/A</c:v>
                </c:pt>
                <c:pt idx="340">
                  <c:v>#N/A</c:v>
                </c:pt>
                <c:pt idx="341">
                  <c:v>#N/A</c:v>
                </c:pt>
                <c:pt idx="342">
                  <c:v>#N/A</c:v>
                </c:pt>
                <c:pt idx="343">
                  <c:v>#N/A</c:v>
                </c:pt>
                <c:pt idx="344">
                  <c:v>2020</c:v>
                </c:pt>
                <c:pt idx="345">
                  <c:v>#N/A</c:v>
                </c:pt>
                <c:pt idx="346">
                  <c:v>#N/A</c:v>
                </c:pt>
                <c:pt idx="347">
                  <c:v>#N/A</c:v>
                </c:pt>
                <c:pt idx="348">
                  <c:v>#N/A</c:v>
                </c:pt>
                <c:pt idx="349">
                  <c:v>#N/A</c:v>
                </c:pt>
                <c:pt idx="350">
                  <c:v>#N/A</c:v>
                </c:pt>
                <c:pt idx="351">
                  <c:v>#N/A</c:v>
                </c:pt>
                <c:pt idx="352">
                  <c:v>2014</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1984</c:v>
                </c:pt>
                <c:pt idx="372">
                  <c:v>2022</c:v>
                </c:pt>
                <c:pt idx="373">
                  <c:v>#N/A</c:v>
                </c:pt>
                <c:pt idx="374">
                  <c:v>#N/A</c:v>
                </c:pt>
                <c:pt idx="375">
                  <c:v>#N/A</c:v>
                </c:pt>
                <c:pt idx="376">
                  <c:v>#N/A</c:v>
                </c:pt>
                <c:pt idx="377">
                  <c:v>#N/A</c:v>
                </c:pt>
                <c:pt idx="378">
                  <c:v>#N/A</c:v>
                </c:pt>
                <c:pt idx="379">
                  <c:v>#N/A</c:v>
                </c:pt>
                <c:pt idx="380">
                  <c:v>#N/A</c:v>
                </c:pt>
                <c:pt idx="381">
                  <c:v>#N/A</c:v>
                </c:pt>
                <c:pt idx="382">
                  <c:v>2017</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2026</c:v>
                </c:pt>
                <c:pt idx="403">
                  <c:v>2013</c:v>
                </c:pt>
                <c:pt idx="404">
                  <c:v>2025</c:v>
                </c:pt>
                <c:pt idx="405">
                  <c:v>#N/A</c:v>
                </c:pt>
                <c:pt idx="406">
                  <c:v>#N/A</c:v>
                </c:pt>
                <c:pt idx="407">
                  <c:v>#N/A</c:v>
                </c:pt>
                <c:pt idx="408">
                  <c:v>#N/A</c:v>
                </c:pt>
                <c:pt idx="409">
                  <c:v>2012</c:v>
                </c:pt>
                <c:pt idx="410">
                  <c:v>#N/A</c:v>
                </c:pt>
                <c:pt idx="411">
                  <c:v>2017</c:v>
                </c:pt>
                <c:pt idx="412">
                  <c:v>#N/A</c:v>
                </c:pt>
                <c:pt idx="413">
                  <c:v>#N/A</c:v>
                </c:pt>
                <c:pt idx="414">
                  <c:v>#N/A</c:v>
                </c:pt>
                <c:pt idx="415">
                  <c:v>#N/A</c:v>
                </c:pt>
                <c:pt idx="416">
                  <c:v>2007</c:v>
                </c:pt>
                <c:pt idx="417">
                  <c:v>#N/A</c:v>
                </c:pt>
                <c:pt idx="418">
                  <c:v>#N/A</c:v>
                </c:pt>
                <c:pt idx="419">
                  <c:v>#N/A</c:v>
                </c:pt>
                <c:pt idx="420">
                  <c:v>2011</c:v>
                </c:pt>
                <c:pt idx="421">
                  <c:v>#N/A</c:v>
                </c:pt>
                <c:pt idx="422">
                  <c:v>#N/A</c:v>
                </c:pt>
                <c:pt idx="423">
                  <c:v>#N/A</c:v>
                </c:pt>
                <c:pt idx="424">
                  <c:v>#N/A</c:v>
                </c:pt>
                <c:pt idx="425">
                  <c:v>#N/A</c:v>
                </c:pt>
                <c:pt idx="426">
                  <c:v>#N/A</c:v>
                </c:pt>
                <c:pt idx="427">
                  <c:v>#N/A</c:v>
                </c:pt>
                <c:pt idx="428">
                  <c:v>#N/A</c:v>
                </c:pt>
                <c:pt idx="429">
                  <c:v>#N/A</c:v>
                </c:pt>
                <c:pt idx="430">
                  <c:v>#N/A</c:v>
                </c:pt>
                <c:pt idx="431">
                  <c:v>#N/A</c:v>
                </c:pt>
                <c:pt idx="432">
                  <c:v>2001</c:v>
                </c:pt>
                <c:pt idx="433">
                  <c:v>2007</c:v>
                </c:pt>
                <c:pt idx="434">
                  <c:v>2006</c:v>
                </c:pt>
                <c:pt idx="435">
                  <c:v>#N/A</c:v>
                </c:pt>
                <c:pt idx="436">
                  <c:v>#N/A</c:v>
                </c:pt>
                <c:pt idx="437">
                  <c:v>2019</c:v>
                </c:pt>
                <c:pt idx="438">
                  <c:v>#N/A</c:v>
                </c:pt>
                <c:pt idx="439">
                  <c:v>#N/A</c:v>
                </c:pt>
                <c:pt idx="440">
                  <c:v>#N/A</c:v>
                </c:pt>
                <c:pt idx="441">
                  <c:v>#N/A</c:v>
                </c:pt>
                <c:pt idx="442">
                  <c:v>2015</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2020</c:v>
                </c:pt>
                <c:pt idx="456">
                  <c:v>#N/A</c:v>
                </c:pt>
                <c:pt idx="457">
                  <c:v>2006</c:v>
                </c:pt>
                <c:pt idx="458">
                  <c:v>1986</c:v>
                </c:pt>
                <c:pt idx="459">
                  <c:v>#N/A</c:v>
                </c:pt>
                <c:pt idx="460">
                  <c:v>#N/A</c:v>
                </c:pt>
                <c:pt idx="461">
                  <c:v>#N/A</c:v>
                </c:pt>
                <c:pt idx="462">
                  <c:v>#N/A</c:v>
                </c:pt>
                <c:pt idx="463">
                  <c:v>#N/A</c:v>
                </c:pt>
                <c:pt idx="464">
                  <c:v>#N/A</c:v>
                </c:pt>
                <c:pt idx="465">
                  <c:v>#N/A</c:v>
                </c:pt>
                <c:pt idx="466">
                  <c:v>#N/A</c:v>
                </c:pt>
                <c:pt idx="467">
                  <c:v>1995</c:v>
                </c:pt>
                <c:pt idx="468">
                  <c:v>#N/A</c:v>
                </c:pt>
                <c:pt idx="469">
                  <c:v>#N/A</c:v>
                </c:pt>
                <c:pt idx="470">
                  <c:v>#N/A</c:v>
                </c:pt>
                <c:pt idx="471">
                  <c:v>#N/A</c:v>
                </c:pt>
                <c:pt idx="472">
                  <c:v>#N/A</c:v>
                </c:pt>
                <c:pt idx="473">
                  <c:v>#N/A</c:v>
                </c:pt>
                <c:pt idx="474">
                  <c:v>#N/A</c:v>
                </c:pt>
                <c:pt idx="475">
                  <c:v>#N/A</c:v>
                </c:pt>
                <c:pt idx="476">
                  <c:v>#N/A</c:v>
                </c:pt>
                <c:pt idx="477">
                  <c:v>2019</c:v>
                </c:pt>
                <c:pt idx="478">
                  <c:v>#N/A</c:v>
                </c:pt>
                <c:pt idx="479">
                  <c:v>#N/A</c:v>
                </c:pt>
                <c:pt idx="480">
                  <c:v>#N/A</c:v>
                </c:pt>
                <c:pt idx="481">
                  <c:v>2001</c:v>
                </c:pt>
                <c:pt idx="482">
                  <c:v>#N/A</c:v>
                </c:pt>
                <c:pt idx="483">
                  <c:v>#N/A</c:v>
                </c:pt>
                <c:pt idx="484">
                  <c:v>#N/A</c:v>
                </c:pt>
                <c:pt idx="485">
                  <c:v>#N/A</c:v>
                </c:pt>
                <c:pt idx="486">
                  <c:v>#N/A</c:v>
                </c:pt>
                <c:pt idx="487">
                  <c:v>#N/A</c:v>
                </c:pt>
                <c:pt idx="488">
                  <c:v>#N/A</c:v>
                </c:pt>
                <c:pt idx="489">
                  <c:v>#N/A</c:v>
                </c:pt>
                <c:pt idx="490">
                  <c:v>#N/A</c:v>
                </c:pt>
                <c:pt idx="491">
                  <c:v>#N/A</c:v>
                </c:pt>
                <c:pt idx="492">
                  <c:v>#N/A</c:v>
                </c:pt>
                <c:pt idx="493">
                  <c:v>2020</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2012</c:v>
                </c:pt>
                <c:pt idx="512">
                  <c:v>2011</c:v>
                </c:pt>
                <c:pt idx="513">
                  <c:v>1987</c:v>
                </c:pt>
                <c:pt idx="514">
                  <c:v>#N/A</c:v>
                </c:pt>
                <c:pt idx="515">
                  <c:v>#N/A</c:v>
                </c:pt>
                <c:pt idx="516">
                  <c:v>#N/A</c:v>
                </c:pt>
                <c:pt idx="517">
                  <c:v>2002</c:v>
                </c:pt>
                <c:pt idx="518">
                  <c:v>2003</c:v>
                </c:pt>
                <c:pt idx="519">
                  <c:v>2020</c:v>
                </c:pt>
                <c:pt idx="520">
                  <c:v>2022</c:v>
                </c:pt>
                <c:pt idx="521">
                  <c:v>#N/A</c:v>
                </c:pt>
                <c:pt idx="522">
                  <c:v>#N/A</c:v>
                </c:pt>
                <c:pt idx="523">
                  <c:v>#N/A</c:v>
                </c:pt>
                <c:pt idx="524">
                  <c:v>#N/A</c:v>
                </c:pt>
                <c:pt idx="525">
                  <c:v>#N/A</c:v>
                </c:pt>
                <c:pt idx="526">
                  <c:v>#N/A</c:v>
                </c:pt>
                <c:pt idx="527">
                  <c:v>#N/A</c:v>
                </c:pt>
                <c:pt idx="528">
                  <c:v>#N/A</c:v>
                </c:pt>
                <c:pt idx="529">
                  <c:v>#N/A</c:v>
                </c:pt>
                <c:pt idx="530">
                  <c:v>#N/A</c:v>
                </c:pt>
                <c:pt idx="531">
                  <c:v>2023</c:v>
                </c:pt>
                <c:pt idx="532">
                  <c:v>#N/A</c:v>
                </c:pt>
                <c:pt idx="533">
                  <c:v>#N/A</c:v>
                </c:pt>
                <c:pt idx="534">
                  <c:v>1983</c:v>
                </c:pt>
                <c:pt idx="535">
                  <c:v>#N/A</c:v>
                </c:pt>
                <c:pt idx="536">
                  <c:v>#N/A</c:v>
                </c:pt>
                <c:pt idx="537">
                  <c:v>#N/A</c:v>
                </c:pt>
                <c:pt idx="538">
                  <c:v>#N/A</c:v>
                </c:pt>
                <c:pt idx="539">
                  <c:v>#N/A</c:v>
                </c:pt>
                <c:pt idx="540">
                  <c:v>2011</c:v>
                </c:pt>
                <c:pt idx="541">
                  <c:v>#N/A</c:v>
                </c:pt>
                <c:pt idx="542">
                  <c:v>#N/A</c:v>
                </c:pt>
                <c:pt idx="543">
                  <c:v>#N/A</c:v>
                </c:pt>
                <c:pt idx="544">
                  <c:v>#N/A</c:v>
                </c:pt>
                <c:pt idx="545">
                  <c:v>2016</c:v>
                </c:pt>
                <c:pt idx="546">
                  <c:v>1995</c:v>
                </c:pt>
                <c:pt idx="547">
                  <c:v>#N/A</c:v>
                </c:pt>
                <c:pt idx="548">
                  <c:v>#N/A</c:v>
                </c:pt>
                <c:pt idx="549">
                  <c:v>#N/A</c:v>
                </c:pt>
                <c:pt idx="550">
                  <c:v>#N/A</c:v>
                </c:pt>
                <c:pt idx="551">
                  <c:v>#N/A</c:v>
                </c:pt>
                <c:pt idx="552">
                  <c:v>#N/A</c:v>
                </c:pt>
                <c:pt idx="553">
                  <c:v>#N/A</c:v>
                </c:pt>
                <c:pt idx="554">
                  <c:v>#N/A</c:v>
                </c:pt>
                <c:pt idx="555">
                  <c:v>#N/A</c:v>
                </c:pt>
                <c:pt idx="556">
                  <c:v>#N/A</c:v>
                </c:pt>
                <c:pt idx="557">
                  <c:v>#N/A</c:v>
                </c:pt>
                <c:pt idx="558">
                  <c:v>1987</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1987</c:v>
                </c:pt>
                <c:pt idx="589">
                  <c:v>2015</c:v>
                </c:pt>
                <c:pt idx="590">
                  <c:v>2019</c:v>
                </c:pt>
                <c:pt idx="591">
                  <c:v>2017</c:v>
                </c:pt>
                <c:pt idx="592">
                  <c:v>#N/A</c:v>
                </c:pt>
                <c:pt idx="593">
                  <c:v>#N/A</c:v>
                </c:pt>
                <c:pt idx="594">
                  <c:v>2014</c:v>
                </c:pt>
                <c:pt idx="595">
                  <c:v>2019</c:v>
                </c:pt>
                <c:pt idx="596">
                  <c:v>#N/A</c:v>
                </c:pt>
                <c:pt idx="597">
                  <c:v>#N/A</c:v>
                </c:pt>
                <c:pt idx="598">
                  <c:v>#N/A</c:v>
                </c:pt>
                <c:pt idx="599">
                  <c:v>#N/A</c:v>
                </c:pt>
                <c:pt idx="600">
                  <c:v>#N/A</c:v>
                </c:pt>
                <c:pt idx="601">
                  <c:v>#N/A</c:v>
                </c:pt>
                <c:pt idx="602">
                  <c:v>#N/A</c:v>
                </c:pt>
                <c:pt idx="603">
                  <c:v>2022</c:v>
                </c:pt>
                <c:pt idx="604">
                  <c:v>#N/A</c:v>
                </c:pt>
                <c:pt idx="605">
                  <c:v>2025</c:v>
                </c:pt>
                <c:pt idx="606">
                  <c:v>#N/A</c:v>
                </c:pt>
                <c:pt idx="607">
                  <c:v>#N/A</c:v>
                </c:pt>
                <c:pt idx="608">
                  <c:v>#N/A</c:v>
                </c:pt>
                <c:pt idx="609">
                  <c:v>#N/A</c:v>
                </c:pt>
                <c:pt idx="610">
                  <c:v>#N/A</c:v>
                </c:pt>
                <c:pt idx="611">
                  <c:v>2023</c:v>
                </c:pt>
                <c:pt idx="612">
                  <c:v>#N/A</c:v>
                </c:pt>
                <c:pt idx="613">
                  <c:v>2015</c:v>
                </c:pt>
                <c:pt idx="614">
                  <c:v>#N/A</c:v>
                </c:pt>
                <c:pt idx="615">
                  <c:v>#N/A</c:v>
                </c:pt>
                <c:pt idx="616">
                  <c:v>#N/A</c:v>
                </c:pt>
                <c:pt idx="617">
                  <c:v>#N/A</c:v>
                </c:pt>
                <c:pt idx="618">
                  <c:v>#N/A</c:v>
                </c:pt>
                <c:pt idx="619">
                  <c:v>#N/A</c:v>
                </c:pt>
                <c:pt idx="620">
                  <c:v>#N/A</c:v>
                </c:pt>
                <c:pt idx="621">
                  <c:v>#N/A</c:v>
                </c:pt>
                <c:pt idx="622">
                  <c:v>#N/A</c:v>
                </c:pt>
                <c:pt idx="623">
                  <c:v>#N/A</c:v>
                </c:pt>
                <c:pt idx="624">
                  <c:v>2012</c:v>
                </c:pt>
                <c:pt idx="625">
                  <c:v>#N/A</c:v>
                </c:pt>
                <c:pt idx="626">
                  <c:v>#N/A</c:v>
                </c:pt>
                <c:pt idx="627">
                  <c:v>#N/A</c:v>
                </c:pt>
                <c:pt idx="628">
                  <c:v>#N/A</c:v>
                </c:pt>
                <c:pt idx="629">
                  <c:v>#N/A</c:v>
                </c:pt>
                <c:pt idx="630">
                  <c:v>#N/A</c:v>
                </c:pt>
                <c:pt idx="631">
                  <c:v>#N/A</c:v>
                </c:pt>
                <c:pt idx="632">
                  <c:v>#N/A</c:v>
                </c:pt>
                <c:pt idx="633">
                  <c:v>#N/A</c:v>
                </c:pt>
                <c:pt idx="634">
                  <c:v>2009</c:v>
                </c:pt>
                <c:pt idx="635">
                  <c:v>2007</c:v>
                </c:pt>
                <c:pt idx="636">
                  <c:v>2012</c:v>
                </c:pt>
                <c:pt idx="637">
                  <c:v>2005</c:v>
                </c:pt>
                <c:pt idx="638">
                  <c:v>2020</c:v>
                </c:pt>
                <c:pt idx="639">
                  <c:v>2015</c:v>
                </c:pt>
                <c:pt idx="640">
                  <c:v>#N/A</c:v>
                </c:pt>
                <c:pt idx="641">
                  <c:v>#N/A</c:v>
                </c:pt>
                <c:pt idx="642">
                  <c:v>#N/A</c:v>
                </c:pt>
                <c:pt idx="643">
                  <c:v>#N/A</c:v>
                </c:pt>
                <c:pt idx="644">
                  <c:v>#N/A</c:v>
                </c:pt>
                <c:pt idx="645">
                  <c:v>#N/A</c:v>
                </c:pt>
                <c:pt idx="646">
                  <c:v>#N/A</c:v>
                </c:pt>
                <c:pt idx="647">
                  <c:v>2003</c:v>
                </c:pt>
                <c:pt idx="648">
                  <c:v>#N/A</c:v>
                </c:pt>
                <c:pt idx="649">
                  <c:v>#N/A</c:v>
                </c:pt>
                <c:pt idx="650">
                  <c:v>#N/A</c:v>
                </c:pt>
                <c:pt idx="651">
                  <c:v>#N/A</c:v>
                </c:pt>
                <c:pt idx="652">
                  <c:v>#N/A</c:v>
                </c:pt>
                <c:pt idx="653">
                  <c:v>#N/A</c:v>
                </c:pt>
                <c:pt idx="654">
                  <c:v>2023</c:v>
                </c:pt>
                <c:pt idx="655">
                  <c:v>2014</c:v>
                </c:pt>
                <c:pt idx="656">
                  <c:v>#N/A</c:v>
                </c:pt>
                <c:pt idx="657">
                  <c:v>#N/A</c:v>
                </c:pt>
                <c:pt idx="658">
                  <c:v>#N/A</c:v>
                </c:pt>
                <c:pt idx="659">
                  <c:v>1992</c:v>
                </c:pt>
                <c:pt idx="660">
                  <c:v>#N/A</c:v>
                </c:pt>
                <c:pt idx="661">
                  <c:v>#N/A</c:v>
                </c:pt>
                <c:pt idx="662">
                  <c:v>2026</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2020</c:v>
                </c:pt>
                <c:pt idx="681">
                  <c:v>2024</c:v>
                </c:pt>
                <c:pt idx="682">
                  <c:v>2026</c:v>
                </c:pt>
                <c:pt idx="683">
                  <c:v>#N/A</c:v>
                </c:pt>
                <c:pt idx="684">
                  <c:v>#N/A</c:v>
                </c:pt>
                <c:pt idx="685">
                  <c:v>#N/A</c:v>
                </c:pt>
                <c:pt idx="686">
                  <c:v>#N/A</c:v>
                </c:pt>
                <c:pt idx="687">
                  <c:v>#N/A</c:v>
                </c:pt>
                <c:pt idx="688">
                  <c:v>#N/A</c:v>
                </c:pt>
                <c:pt idx="689">
                  <c:v>#N/A</c:v>
                </c:pt>
                <c:pt idx="690">
                  <c:v>#N/A</c:v>
                </c:pt>
                <c:pt idx="691">
                  <c:v>#N/A</c:v>
                </c:pt>
                <c:pt idx="692">
                  <c:v>#N/A</c:v>
                </c:pt>
                <c:pt idx="693">
                  <c:v>#N/A</c:v>
                </c:pt>
                <c:pt idx="694">
                  <c:v>1980</c:v>
                </c:pt>
                <c:pt idx="695">
                  <c:v>#N/A</c:v>
                </c:pt>
                <c:pt idx="696">
                  <c:v>#N/A</c:v>
                </c:pt>
                <c:pt idx="697">
                  <c:v>2019</c:v>
                </c:pt>
                <c:pt idx="698">
                  <c:v>#N/A</c:v>
                </c:pt>
                <c:pt idx="699">
                  <c:v>#N/A</c:v>
                </c:pt>
                <c:pt idx="700">
                  <c:v>2007</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2026</c:v>
                </c:pt>
                <c:pt idx="714">
                  <c:v>2023</c:v>
                </c:pt>
                <c:pt idx="715">
                  <c:v>#N/A</c:v>
                </c:pt>
                <c:pt idx="716">
                  <c:v>2014</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2010</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2015</c:v>
                </c:pt>
                <c:pt idx="745">
                  <c:v>#N/A</c:v>
                </c:pt>
                <c:pt idx="746">
                  <c:v>#N/A</c:v>
                </c:pt>
                <c:pt idx="747">
                  <c:v>#N/A</c:v>
                </c:pt>
                <c:pt idx="748">
                  <c:v>#N/A</c:v>
                </c:pt>
                <c:pt idx="749">
                  <c:v>2014</c:v>
                </c:pt>
                <c:pt idx="750">
                  <c:v>#N/A</c:v>
                </c:pt>
                <c:pt idx="751">
                  <c:v>2008</c:v>
                </c:pt>
                <c:pt idx="752">
                  <c:v>2000</c:v>
                </c:pt>
                <c:pt idx="753">
                  <c:v>2010</c:v>
                </c:pt>
                <c:pt idx="754">
                  <c:v>2002</c:v>
                </c:pt>
                <c:pt idx="755">
                  <c:v>1996</c:v>
                </c:pt>
                <c:pt idx="756">
                  <c:v>2001</c:v>
                </c:pt>
                <c:pt idx="757">
                  <c:v>2024</c:v>
                </c:pt>
                <c:pt idx="758">
                  <c:v>2010</c:v>
                </c:pt>
                <c:pt idx="759">
                  <c:v>#N/A</c:v>
                </c:pt>
                <c:pt idx="760">
                  <c:v>#N/A</c:v>
                </c:pt>
                <c:pt idx="761">
                  <c:v>#N/A</c:v>
                </c:pt>
                <c:pt idx="762">
                  <c:v>#N/A</c:v>
                </c:pt>
                <c:pt idx="763">
                  <c:v>#N/A</c:v>
                </c:pt>
                <c:pt idx="764">
                  <c:v>#N/A</c:v>
                </c:pt>
                <c:pt idx="765">
                  <c:v>2012</c:v>
                </c:pt>
                <c:pt idx="766">
                  <c:v>#N/A</c:v>
                </c:pt>
                <c:pt idx="767">
                  <c:v>#N/A</c:v>
                </c:pt>
                <c:pt idx="768">
                  <c:v>#N/A</c:v>
                </c:pt>
                <c:pt idx="769">
                  <c:v>#N/A</c:v>
                </c:pt>
                <c:pt idx="770">
                  <c:v>#N/A</c:v>
                </c:pt>
                <c:pt idx="771">
                  <c:v>2006</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2022</c:v>
                </c:pt>
                <c:pt idx="788">
                  <c:v>2023</c:v>
                </c:pt>
                <c:pt idx="789">
                  <c:v>#N/A</c:v>
                </c:pt>
                <c:pt idx="790">
                  <c:v>#N/A</c:v>
                </c:pt>
                <c:pt idx="791">
                  <c:v>#N/A</c:v>
                </c:pt>
                <c:pt idx="792">
                  <c:v>#N/A</c:v>
                </c:pt>
                <c:pt idx="793">
                  <c:v>2016</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2014</c:v>
                </c:pt>
                <c:pt idx="809">
                  <c:v>#N/A</c:v>
                </c:pt>
                <c:pt idx="810">
                  <c:v>#N/A</c:v>
                </c:pt>
                <c:pt idx="811">
                  <c:v>#N/A</c:v>
                </c:pt>
                <c:pt idx="812">
                  <c:v>#N/A</c:v>
                </c:pt>
                <c:pt idx="813">
                  <c:v>#N/A</c:v>
                </c:pt>
                <c:pt idx="814">
                  <c:v>#N/A</c:v>
                </c:pt>
                <c:pt idx="815">
                  <c:v>#N/A</c:v>
                </c:pt>
                <c:pt idx="816">
                  <c:v>#N/A</c:v>
                </c:pt>
                <c:pt idx="817">
                  <c:v>#N/A</c:v>
                </c:pt>
                <c:pt idx="818">
                  <c:v>#N/A</c:v>
                </c:pt>
                <c:pt idx="819">
                  <c:v>#N/A</c:v>
                </c:pt>
                <c:pt idx="820">
                  <c:v>2020</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1982</c:v>
                </c:pt>
                <c:pt idx="839">
                  <c:v>#N/A</c:v>
                </c:pt>
                <c:pt idx="840">
                  <c:v>#N/A</c:v>
                </c:pt>
                <c:pt idx="841">
                  <c:v>2013</c:v>
                </c:pt>
                <c:pt idx="842">
                  <c:v>#N/A</c:v>
                </c:pt>
                <c:pt idx="843">
                  <c:v>#N/A</c:v>
                </c:pt>
                <c:pt idx="844">
                  <c:v>#N/A</c:v>
                </c:pt>
                <c:pt idx="845">
                  <c:v>#N/A</c:v>
                </c:pt>
                <c:pt idx="846">
                  <c:v>#N/A</c:v>
                </c:pt>
                <c:pt idx="847">
                  <c:v>#N/A</c:v>
                </c:pt>
                <c:pt idx="848">
                  <c:v>#N/A</c:v>
                </c:pt>
                <c:pt idx="849">
                  <c:v>#N/A</c:v>
                </c:pt>
                <c:pt idx="850">
                  <c:v>#N/A</c:v>
                </c:pt>
                <c:pt idx="851">
                  <c:v>1998</c:v>
                </c:pt>
                <c:pt idx="852">
                  <c:v>#N/A</c:v>
                </c:pt>
                <c:pt idx="853">
                  <c:v>2017</c:v>
                </c:pt>
                <c:pt idx="854">
                  <c:v>#N/A</c:v>
                </c:pt>
                <c:pt idx="855">
                  <c:v>2006</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2021</c:v>
                </c:pt>
                <c:pt idx="869">
                  <c:v>2000</c:v>
                </c:pt>
                <c:pt idx="870">
                  <c:v>#N/A</c:v>
                </c:pt>
                <c:pt idx="871">
                  <c:v>#N/A</c:v>
                </c:pt>
                <c:pt idx="872">
                  <c:v>#N/A</c:v>
                </c:pt>
                <c:pt idx="873">
                  <c:v>2014</c:v>
                </c:pt>
                <c:pt idx="874">
                  <c:v>2013</c:v>
                </c:pt>
                <c:pt idx="875">
                  <c:v>#N/A</c:v>
                </c:pt>
                <c:pt idx="876">
                  <c:v>#N/A</c:v>
                </c:pt>
                <c:pt idx="877">
                  <c:v>#N/A</c:v>
                </c:pt>
                <c:pt idx="878">
                  <c:v>#N/A</c:v>
                </c:pt>
                <c:pt idx="879">
                  <c:v>#N/A</c:v>
                </c:pt>
                <c:pt idx="880">
                  <c:v>#N/A</c:v>
                </c:pt>
                <c:pt idx="881">
                  <c:v>#N/A</c:v>
                </c:pt>
                <c:pt idx="882">
                  <c:v>#N/A</c:v>
                </c:pt>
                <c:pt idx="883">
                  <c:v>2004</c:v>
                </c:pt>
                <c:pt idx="884">
                  <c:v>#N/A</c:v>
                </c:pt>
                <c:pt idx="885">
                  <c:v>#N/A</c:v>
                </c:pt>
                <c:pt idx="886">
                  <c:v>#N/A</c:v>
                </c:pt>
                <c:pt idx="887">
                  <c:v>#N/A</c:v>
                </c:pt>
                <c:pt idx="888">
                  <c:v>#N/A</c:v>
                </c:pt>
                <c:pt idx="889">
                  <c:v>#N/A</c:v>
                </c:pt>
                <c:pt idx="890">
                  <c:v>#N/A</c:v>
                </c:pt>
                <c:pt idx="891">
                  <c:v>2014</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1999</c:v>
                </c:pt>
                <c:pt idx="906">
                  <c:v>2002</c:v>
                </c:pt>
                <c:pt idx="907">
                  <c:v>1993</c:v>
                </c:pt>
                <c:pt idx="908">
                  <c:v>2025</c:v>
                </c:pt>
                <c:pt idx="909">
                  <c:v>2024</c:v>
                </c:pt>
                <c:pt idx="910">
                  <c:v>2021</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2012</c:v>
                </c:pt>
                <c:pt idx="929">
                  <c:v>2021</c:v>
                </c:pt>
                <c:pt idx="930">
                  <c:v>#N/A</c:v>
                </c:pt>
                <c:pt idx="931">
                  <c:v>#N/A</c:v>
                </c:pt>
                <c:pt idx="932">
                  <c:v>#N/A</c:v>
                </c:pt>
                <c:pt idx="933">
                  <c:v>#N/A</c:v>
                </c:pt>
                <c:pt idx="934">
                  <c:v>#N/A</c:v>
                </c:pt>
                <c:pt idx="935">
                  <c:v>#N/A</c:v>
                </c:pt>
                <c:pt idx="936">
                  <c:v>#N/A</c:v>
                </c:pt>
                <c:pt idx="937">
                  <c:v>#N/A</c:v>
                </c:pt>
                <c:pt idx="938">
                  <c:v>#N/A</c:v>
                </c:pt>
                <c:pt idx="939">
                  <c:v>1992</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1998</c:v>
                </c:pt>
                <c:pt idx="957">
                  <c:v>#N/A</c:v>
                </c:pt>
                <c:pt idx="958">
                  <c:v>#N/A</c:v>
                </c:pt>
                <c:pt idx="959">
                  <c:v>#N/A</c:v>
                </c:pt>
                <c:pt idx="960">
                  <c:v>#N/A</c:v>
                </c:pt>
                <c:pt idx="961">
                  <c:v>2023</c:v>
                </c:pt>
                <c:pt idx="962">
                  <c:v>#N/A</c:v>
                </c:pt>
                <c:pt idx="963">
                  <c:v>#N/A</c:v>
                </c:pt>
                <c:pt idx="964">
                  <c:v>2011</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2017</c:v>
                </c:pt>
                <c:pt idx="991">
                  <c:v>2010</c:v>
                </c:pt>
                <c:pt idx="992">
                  <c:v>1994</c:v>
                </c:pt>
                <c:pt idx="993">
                  <c:v>#N/A</c:v>
                </c:pt>
                <c:pt idx="994">
                  <c:v>#N/A</c:v>
                </c:pt>
                <c:pt idx="995">
                  <c:v>#N/A</c:v>
                </c:pt>
                <c:pt idx="996">
                  <c:v>2025</c:v>
                </c:pt>
                <c:pt idx="997">
                  <c:v>#N/A</c:v>
                </c:pt>
                <c:pt idx="998">
                  <c:v>#N/A</c:v>
                </c:pt>
                <c:pt idx="999">
                  <c:v>2022</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Calc'!$N$1:$N$2000</c:f>
              <c:numCache>
                <c:formatCode>General</c:formatCode>
                <c:ptCount val="15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4.5979999999999999</c:v>
                </c:pt>
                <c:pt idx="26">
                  <c:v>4.6210000000000004</c:v>
                </c:pt>
                <c:pt idx="27">
                  <c:v>#N/A</c:v>
                </c:pt>
                <c:pt idx="28">
                  <c:v>#N/A</c:v>
                </c:pt>
                <c:pt idx="29">
                  <c:v>#N/A</c:v>
                </c:pt>
                <c:pt idx="30">
                  <c:v>#N/A</c:v>
                </c:pt>
                <c:pt idx="31">
                  <c:v>4.7359999999999998</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4.3220000000000001</c:v>
                </c:pt>
                <c:pt idx="48">
                  <c:v>#N/A</c:v>
                </c:pt>
                <c:pt idx="49">
                  <c:v>#N/A</c:v>
                </c:pt>
                <c:pt idx="50">
                  <c:v>#N/A</c:v>
                </c:pt>
                <c:pt idx="51">
                  <c:v>#N/A</c:v>
                </c:pt>
                <c:pt idx="52">
                  <c:v>4.4370000000000003</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4.1379999999999999</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4.0460000000000003</c:v>
                </c:pt>
                <c:pt idx="104">
                  <c:v>#N/A</c:v>
                </c:pt>
                <c:pt idx="105">
                  <c:v>#N/A</c:v>
                </c:pt>
                <c:pt idx="106">
                  <c:v>#N/A</c:v>
                </c:pt>
                <c:pt idx="107">
                  <c:v>#N/A</c:v>
                </c:pt>
                <c:pt idx="108">
                  <c:v>4.1609999999999996</c:v>
                </c:pt>
                <c:pt idx="109">
                  <c:v>#N/A</c:v>
                </c:pt>
                <c:pt idx="110">
                  <c:v>#N/A</c:v>
                </c:pt>
                <c:pt idx="111">
                  <c:v>4.2300000000000004</c:v>
                </c:pt>
                <c:pt idx="112">
                  <c:v>4.2530000000000001</c:v>
                </c:pt>
                <c:pt idx="113">
                  <c:v>4.2759999999999998</c:v>
                </c:pt>
                <c:pt idx="114">
                  <c:v>4.2990000000000004</c:v>
                </c:pt>
                <c:pt idx="115">
                  <c:v>#N/A</c:v>
                </c:pt>
                <c:pt idx="116">
                  <c:v>4.3449999999999998</c:v>
                </c:pt>
                <c:pt idx="117">
                  <c:v>4.3680000000000003</c:v>
                </c:pt>
                <c:pt idx="118">
                  <c:v>4.391</c:v>
                </c:pt>
                <c:pt idx="119">
                  <c:v>4.4139999999999997</c:v>
                </c:pt>
                <c:pt idx="120">
                  <c:v>#N/A</c:v>
                </c:pt>
                <c:pt idx="121">
                  <c:v>#N/A</c:v>
                </c:pt>
                <c:pt idx="122">
                  <c:v>4.4829999999999997</c:v>
                </c:pt>
                <c:pt idx="123">
                  <c:v>#N/A</c:v>
                </c:pt>
                <c:pt idx="124">
                  <c:v>4.5289999999999999</c:v>
                </c:pt>
                <c:pt idx="125">
                  <c:v>#N/A</c:v>
                </c:pt>
                <c:pt idx="126">
                  <c:v>#N/A</c:v>
                </c:pt>
                <c:pt idx="127">
                  <c:v>#N/A</c:v>
                </c:pt>
                <c:pt idx="128">
                  <c:v>#N/A</c:v>
                </c:pt>
                <c:pt idx="129">
                  <c:v>#N/A</c:v>
                </c:pt>
                <c:pt idx="130">
                  <c:v>#N/A</c:v>
                </c:pt>
                <c:pt idx="131">
                  <c:v>#N/A</c:v>
                </c:pt>
                <c:pt idx="132">
                  <c:v>#N/A</c:v>
                </c:pt>
                <c:pt idx="133">
                  <c:v>4.7359999999999998</c:v>
                </c:pt>
                <c:pt idx="134">
                  <c:v>4.7590000000000003</c:v>
                </c:pt>
                <c:pt idx="135">
                  <c:v>4</c:v>
                </c:pt>
                <c:pt idx="136">
                  <c:v>#N/A</c:v>
                </c:pt>
                <c:pt idx="137">
                  <c:v>#N/A</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4.5750000000000002</c:v>
                </c:pt>
                <c:pt idx="161">
                  <c:v>#N/A</c:v>
                </c:pt>
                <c:pt idx="162">
                  <c:v>#N/A</c:v>
                </c:pt>
                <c:pt idx="163">
                  <c:v>#N/A</c:v>
                </c:pt>
                <c:pt idx="164">
                  <c:v>#N/A</c:v>
                </c:pt>
                <c:pt idx="165">
                  <c:v>#N/A</c:v>
                </c:pt>
                <c:pt idx="166">
                  <c:v>#N/A</c:v>
                </c:pt>
                <c:pt idx="167">
                  <c:v>#N/A</c:v>
                </c:pt>
                <c:pt idx="168">
                  <c:v>#N/A</c:v>
                </c:pt>
                <c:pt idx="169">
                  <c:v>4</c:v>
                </c:pt>
                <c:pt idx="170">
                  <c:v>#N/A</c:v>
                </c:pt>
                <c:pt idx="171">
                  <c:v>4.0460000000000003</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4.2069999999999999</c:v>
                </c:pt>
                <c:pt idx="213">
                  <c:v>#N/A</c:v>
                </c:pt>
                <c:pt idx="214">
                  <c:v>#N/A</c:v>
                </c:pt>
                <c:pt idx="215">
                  <c:v>#N/A</c:v>
                </c:pt>
                <c:pt idx="216">
                  <c:v>#N/A</c:v>
                </c:pt>
                <c:pt idx="217">
                  <c:v>#N/A</c:v>
                </c:pt>
                <c:pt idx="218">
                  <c:v>4.3449999999999998</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4.2759999999999998</c:v>
                </c:pt>
                <c:pt idx="250">
                  <c:v>#N/A</c:v>
                </c:pt>
                <c:pt idx="251">
                  <c:v>#N/A</c:v>
                </c:pt>
                <c:pt idx="252">
                  <c:v>#N/A</c:v>
                </c:pt>
                <c:pt idx="253">
                  <c:v>4.3680000000000003</c:v>
                </c:pt>
                <c:pt idx="254">
                  <c:v>4.391</c:v>
                </c:pt>
                <c:pt idx="255">
                  <c:v>4.4139999999999997</c:v>
                </c:pt>
                <c:pt idx="256">
                  <c:v>4.4370000000000003</c:v>
                </c:pt>
                <c:pt idx="257">
                  <c:v>#N/A</c:v>
                </c:pt>
                <c:pt idx="258">
                  <c:v>#N/A</c:v>
                </c:pt>
                <c:pt idx="259">
                  <c:v>#N/A</c:v>
                </c:pt>
                <c:pt idx="260">
                  <c:v>#N/A</c:v>
                </c:pt>
                <c:pt idx="261">
                  <c:v>#N/A</c:v>
                </c:pt>
                <c:pt idx="262">
                  <c:v>#N/A</c:v>
                </c:pt>
                <c:pt idx="263">
                  <c:v>#N/A</c:v>
                </c:pt>
                <c:pt idx="264">
                  <c:v>#N/A</c:v>
                </c:pt>
                <c:pt idx="265">
                  <c:v>4.6440000000000001</c:v>
                </c:pt>
                <c:pt idx="266">
                  <c:v>#N/A</c:v>
                </c:pt>
                <c:pt idx="267">
                  <c:v>4.6899999999999995</c:v>
                </c:pt>
                <c:pt idx="268">
                  <c:v>#N/A</c:v>
                </c:pt>
                <c:pt idx="269">
                  <c:v>4.7359999999999998</c:v>
                </c:pt>
                <c:pt idx="270">
                  <c:v>#N/A</c:v>
                </c:pt>
                <c:pt idx="271">
                  <c:v>#N/A</c:v>
                </c:pt>
                <c:pt idx="272">
                  <c:v>4.0229999999999997</c:v>
                </c:pt>
                <c:pt idx="273">
                  <c:v>#N/A</c:v>
                </c:pt>
                <c:pt idx="274">
                  <c:v>#N/A</c:v>
                </c:pt>
                <c:pt idx="275">
                  <c:v>#N/A</c:v>
                </c:pt>
                <c:pt idx="276">
                  <c:v>4.1150000000000002</c:v>
                </c:pt>
                <c:pt idx="277">
                  <c:v>#N/A</c:v>
                </c:pt>
                <c:pt idx="278">
                  <c:v>#N/A</c:v>
                </c:pt>
                <c:pt idx="279">
                  <c:v>#N/A</c:v>
                </c:pt>
                <c:pt idx="280">
                  <c:v>#N/A</c:v>
                </c:pt>
                <c:pt idx="281">
                  <c:v>#N/A</c:v>
                </c:pt>
                <c:pt idx="282">
                  <c:v>#N/A</c:v>
                </c:pt>
                <c:pt idx="283">
                  <c:v>#N/A</c:v>
                </c:pt>
                <c:pt idx="284">
                  <c:v>#N/A</c:v>
                </c:pt>
                <c:pt idx="285">
                  <c:v>4.3220000000000001</c:v>
                </c:pt>
                <c:pt idx="286">
                  <c:v>4.3449999999999998</c:v>
                </c:pt>
                <c:pt idx="287">
                  <c:v>#N/A</c:v>
                </c:pt>
                <c:pt idx="288">
                  <c:v>#N/A</c:v>
                </c:pt>
                <c:pt idx="289">
                  <c:v>#N/A</c:v>
                </c:pt>
                <c:pt idx="290">
                  <c:v>#N/A</c:v>
                </c:pt>
                <c:pt idx="291">
                  <c:v>#N/A</c:v>
                </c:pt>
                <c:pt idx="292">
                  <c:v>#N/A</c:v>
                </c:pt>
                <c:pt idx="293">
                  <c:v>#N/A</c:v>
                </c:pt>
                <c:pt idx="294">
                  <c:v>4.5289999999999999</c:v>
                </c:pt>
                <c:pt idx="295">
                  <c:v>4.5519999999999996</c:v>
                </c:pt>
                <c:pt idx="296">
                  <c:v>4.5750000000000002</c:v>
                </c:pt>
                <c:pt idx="297">
                  <c:v>#N/A</c:v>
                </c:pt>
                <c:pt idx="298">
                  <c:v>#N/A</c:v>
                </c:pt>
                <c:pt idx="299">
                  <c:v>#N/A</c:v>
                </c:pt>
                <c:pt idx="300">
                  <c:v>#N/A</c:v>
                </c:pt>
                <c:pt idx="301">
                  <c:v>#N/A</c:v>
                </c:pt>
                <c:pt idx="302">
                  <c:v>#N/A</c:v>
                </c:pt>
                <c:pt idx="303">
                  <c:v>4.7359999999999998</c:v>
                </c:pt>
                <c:pt idx="304">
                  <c:v>#N/A</c:v>
                </c:pt>
                <c:pt idx="305">
                  <c:v>#N/A</c:v>
                </c:pt>
                <c:pt idx="306">
                  <c:v>#N/A</c:v>
                </c:pt>
                <c:pt idx="307">
                  <c:v>#N/A</c:v>
                </c:pt>
                <c:pt idx="308">
                  <c:v>#N/A</c:v>
                </c:pt>
                <c:pt idx="309">
                  <c:v>4.0919999999999996</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4.46</c:v>
                </c:pt>
                <c:pt idx="326">
                  <c:v>#N/A</c:v>
                </c:pt>
                <c:pt idx="327">
                  <c:v>#N/A</c:v>
                </c:pt>
                <c:pt idx="328">
                  <c:v>#N/A</c:v>
                </c:pt>
                <c:pt idx="329">
                  <c:v>#N/A</c:v>
                </c:pt>
                <c:pt idx="330">
                  <c:v>4.5750000000000002</c:v>
                </c:pt>
                <c:pt idx="331">
                  <c:v>4.5979999999999999</c:v>
                </c:pt>
                <c:pt idx="332">
                  <c:v>4.6210000000000004</c:v>
                </c:pt>
                <c:pt idx="333">
                  <c:v>#N/A</c:v>
                </c:pt>
                <c:pt idx="334">
                  <c:v>#N/A</c:v>
                </c:pt>
                <c:pt idx="335">
                  <c:v>#N/A</c:v>
                </c:pt>
                <c:pt idx="336">
                  <c:v>#N/A</c:v>
                </c:pt>
                <c:pt idx="337">
                  <c:v>4.7359999999999998</c:v>
                </c:pt>
                <c:pt idx="338">
                  <c:v>4.7590000000000003</c:v>
                </c:pt>
                <c:pt idx="339">
                  <c:v>4</c:v>
                </c:pt>
                <c:pt idx="340">
                  <c:v>#N/A</c:v>
                </c:pt>
                <c:pt idx="341">
                  <c:v>#N/A</c:v>
                </c:pt>
                <c:pt idx="342">
                  <c:v>#N/A</c:v>
                </c:pt>
                <c:pt idx="343">
                  <c:v>#N/A</c:v>
                </c:pt>
                <c:pt idx="344">
                  <c:v>#N/A</c:v>
                </c:pt>
                <c:pt idx="345">
                  <c:v>4.1379999999999999</c:v>
                </c:pt>
                <c:pt idx="346">
                  <c:v>#N/A</c:v>
                </c:pt>
                <c:pt idx="347">
                  <c:v>#N/A</c:v>
                </c:pt>
                <c:pt idx="348">
                  <c:v>#N/A</c:v>
                </c:pt>
                <c:pt idx="349">
                  <c:v>#N/A</c:v>
                </c:pt>
                <c:pt idx="350">
                  <c:v>#N/A</c:v>
                </c:pt>
                <c:pt idx="351">
                  <c:v>#N/A</c:v>
                </c:pt>
                <c:pt idx="352">
                  <c:v>#N/A</c:v>
                </c:pt>
                <c:pt idx="353">
                  <c:v>4.3220000000000001</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4.7590000000000003</c:v>
                </c:pt>
                <c:pt idx="373">
                  <c:v>4</c:v>
                </c:pt>
                <c:pt idx="374">
                  <c:v>#N/A</c:v>
                </c:pt>
                <c:pt idx="375">
                  <c:v>#N/A</c:v>
                </c:pt>
                <c:pt idx="376">
                  <c:v>#N/A</c:v>
                </c:pt>
                <c:pt idx="377">
                  <c:v>#N/A</c:v>
                </c:pt>
                <c:pt idx="378">
                  <c:v>#N/A</c:v>
                </c:pt>
                <c:pt idx="379">
                  <c:v>#N/A</c:v>
                </c:pt>
                <c:pt idx="380">
                  <c:v>#N/A</c:v>
                </c:pt>
                <c:pt idx="381">
                  <c:v>#N/A</c:v>
                </c:pt>
                <c:pt idx="382">
                  <c:v>#N/A</c:v>
                </c:pt>
                <c:pt idx="383">
                  <c:v>4.2300000000000004</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4.6899999999999995</c:v>
                </c:pt>
                <c:pt idx="404">
                  <c:v>4.7130000000000001</c:v>
                </c:pt>
                <c:pt idx="405">
                  <c:v>4.7359999999999998</c:v>
                </c:pt>
                <c:pt idx="406">
                  <c:v>#N/A</c:v>
                </c:pt>
                <c:pt idx="407">
                  <c:v>#N/A</c:v>
                </c:pt>
                <c:pt idx="408">
                  <c:v>#N/A</c:v>
                </c:pt>
                <c:pt idx="409">
                  <c:v>#N/A</c:v>
                </c:pt>
                <c:pt idx="410">
                  <c:v>4.069</c:v>
                </c:pt>
                <c:pt idx="411">
                  <c:v>#N/A</c:v>
                </c:pt>
                <c:pt idx="412">
                  <c:v>4.1150000000000002</c:v>
                </c:pt>
                <c:pt idx="413">
                  <c:v>#N/A</c:v>
                </c:pt>
                <c:pt idx="414">
                  <c:v>#N/A</c:v>
                </c:pt>
                <c:pt idx="415">
                  <c:v>#N/A</c:v>
                </c:pt>
                <c:pt idx="416">
                  <c:v>#N/A</c:v>
                </c:pt>
                <c:pt idx="417">
                  <c:v>4.2300000000000004</c:v>
                </c:pt>
                <c:pt idx="418">
                  <c:v>#N/A</c:v>
                </c:pt>
                <c:pt idx="419">
                  <c:v>#N/A</c:v>
                </c:pt>
                <c:pt idx="420">
                  <c:v>#N/A</c:v>
                </c:pt>
                <c:pt idx="421">
                  <c:v>4.3220000000000001</c:v>
                </c:pt>
                <c:pt idx="422">
                  <c:v>#N/A</c:v>
                </c:pt>
                <c:pt idx="423">
                  <c:v>#N/A</c:v>
                </c:pt>
                <c:pt idx="424">
                  <c:v>#N/A</c:v>
                </c:pt>
                <c:pt idx="425">
                  <c:v>#N/A</c:v>
                </c:pt>
                <c:pt idx="426">
                  <c:v>#N/A</c:v>
                </c:pt>
                <c:pt idx="427">
                  <c:v>#N/A</c:v>
                </c:pt>
                <c:pt idx="428">
                  <c:v>#N/A</c:v>
                </c:pt>
                <c:pt idx="429">
                  <c:v>#N/A</c:v>
                </c:pt>
                <c:pt idx="430">
                  <c:v>#N/A</c:v>
                </c:pt>
                <c:pt idx="431">
                  <c:v>#N/A</c:v>
                </c:pt>
                <c:pt idx="432">
                  <c:v>#N/A</c:v>
                </c:pt>
                <c:pt idx="433">
                  <c:v>4.5979999999999999</c:v>
                </c:pt>
                <c:pt idx="434">
                  <c:v>4.6210000000000004</c:v>
                </c:pt>
                <c:pt idx="435">
                  <c:v>4.6440000000000001</c:v>
                </c:pt>
                <c:pt idx="436">
                  <c:v>#N/A</c:v>
                </c:pt>
                <c:pt idx="437">
                  <c:v>#N/A</c:v>
                </c:pt>
                <c:pt idx="438">
                  <c:v>4.7130000000000001</c:v>
                </c:pt>
                <c:pt idx="439">
                  <c:v>#N/A</c:v>
                </c:pt>
                <c:pt idx="440">
                  <c:v>#N/A</c:v>
                </c:pt>
                <c:pt idx="441">
                  <c:v>#N/A</c:v>
                </c:pt>
                <c:pt idx="442">
                  <c:v>#N/A</c:v>
                </c:pt>
                <c:pt idx="443">
                  <c:v>4.0460000000000003</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4.3449999999999998</c:v>
                </c:pt>
                <c:pt idx="457">
                  <c:v>#N/A</c:v>
                </c:pt>
                <c:pt idx="458">
                  <c:v>4.391</c:v>
                </c:pt>
                <c:pt idx="459">
                  <c:v>4.4139999999999997</c:v>
                </c:pt>
                <c:pt idx="460">
                  <c:v>#N/A</c:v>
                </c:pt>
                <c:pt idx="461">
                  <c:v>#N/A</c:v>
                </c:pt>
                <c:pt idx="462">
                  <c:v>#N/A</c:v>
                </c:pt>
                <c:pt idx="463">
                  <c:v>#N/A</c:v>
                </c:pt>
                <c:pt idx="464">
                  <c:v>#N/A</c:v>
                </c:pt>
                <c:pt idx="465">
                  <c:v>#N/A</c:v>
                </c:pt>
                <c:pt idx="466">
                  <c:v>#N/A</c:v>
                </c:pt>
                <c:pt idx="467">
                  <c:v>#N/A</c:v>
                </c:pt>
                <c:pt idx="468">
                  <c:v>4.6210000000000004</c:v>
                </c:pt>
                <c:pt idx="469">
                  <c:v>#N/A</c:v>
                </c:pt>
                <c:pt idx="470">
                  <c:v>#N/A</c:v>
                </c:pt>
                <c:pt idx="471">
                  <c:v>#N/A</c:v>
                </c:pt>
                <c:pt idx="472">
                  <c:v>#N/A</c:v>
                </c:pt>
                <c:pt idx="473">
                  <c:v>#N/A</c:v>
                </c:pt>
                <c:pt idx="474">
                  <c:v>#N/A</c:v>
                </c:pt>
                <c:pt idx="475">
                  <c:v>#N/A</c:v>
                </c:pt>
                <c:pt idx="476">
                  <c:v>#N/A</c:v>
                </c:pt>
                <c:pt idx="477">
                  <c:v>#N/A</c:v>
                </c:pt>
                <c:pt idx="478">
                  <c:v>4.069</c:v>
                </c:pt>
                <c:pt idx="479">
                  <c:v>#N/A</c:v>
                </c:pt>
                <c:pt idx="480">
                  <c:v>#N/A</c:v>
                </c:pt>
                <c:pt idx="481">
                  <c:v>#N/A</c:v>
                </c:pt>
                <c:pt idx="482">
                  <c:v>4.1609999999999996</c:v>
                </c:pt>
                <c:pt idx="483">
                  <c:v>#N/A</c:v>
                </c:pt>
                <c:pt idx="484">
                  <c:v>#N/A</c:v>
                </c:pt>
                <c:pt idx="485">
                  <c:v>#N/A</c:v>
                </c:pt>
                <c:pt idx="486">
                  <c:v>#N/A</c:v>
                </c:pt>
                <c:pt idx="487">
                  <c:v>#N/A</c:v>
                </c:pt>
                <c:pt idx="488">
                  <c:v>#N/A</c:v>
                </c:pt>
                <c:pt idx="489">
                  <c:v>#N/A</c:v>
                </c:pt>
                <c:pt idx="490">
                  <c:v>#N/A</c:v>
                </c:pt>
                <c:pt idx="491">
                  <c:v>#N/A</c:v>
                </c:pt>
                <c:pt idx="492">
                  <c:v>#N/A</c:v>
                </c:pt>
                <c:pt idx="493">
                  <c:v>#N/A</c:v>
                </c:pt>
                <c:pt idx="494">
                  <c:v>4.4370000000000003</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4.069</c:v>
                </c:pt>
                <c:pt idx="513">
                  <c:v>4.0919999999999996</c:v>
                </c:pt>
                <c:pt idx="514">
                  <c:v>4.1150000000000002</c:v>
                </c:pt>
                <c:pt idx="515">
                  <c:v>#N/A</c:v>
                </c:pt>
                <c:pt idx="516">
                  <c:v>#N/A</c:v>
                </c:pt>
                <c:pt idx="517">
                  <c:v>#N/A</c:v>
                </c:pt>
                <c:pt idx="518">
                  <c:v>4.2069999999999999</c:v>
                </c:pt>
                <c:pt idx="519">
                  <c:v>4.2300000000000004</c:v>
                </c:pt>
                <c:pt idx="520">
                  <c:v>4.2530000000000001</c:v>
                </c:pt>
                <c:pt idx="521">
                  <c:v>4.2759999999999998</c:v>
                </c:pt>
                <c:pt idx="522">
                  <c:v>#N/A</c:v>
                </c:pt>
                <c:pt idx="523">
                  <c:v>#N/A</c:v>
                </c:pt>
                <c:pt idx="524">
                  <c:v>#N/A</c:v>
                </c:pt>
                <c:pt idx="525">
                  <c:v>#N/A</c:v>
                </c:pt>
                <c:pt idx="526">
                  <c:v>#N/A</c:v>
                </c:pt>
                <c:pt idx="527">
                  <c:v>#N/A</c:v>
                </c:pt>
                <c:pt idx="528">
                  <c:v>#N/A</c:v>
                </c:pt>
                <c:pt idx="529">
                  <c:v>#N/A</c:v>
                </c:pt>
                <c:pt idx="530">
                  <c:v>#N/A</c:v>
                </c:pt>
                <c:pt idx="531">
                  <c:v>#N/A</c:v>
                </c:pt>
                <c:pt idx="532">
                  <c:v>4.5289999999999999</c:v>
                </c:pt>
                <c:pt idx="533">
                  <c:v>#N/A</c:v>
                </c:pt>
                <c:pt idx="534">
                  <c:v>#N/A</c:v>
                </c:pt>
                <c:pt idx="535">
                  <c:v>4.5979999999999999</c:v>
                </c:pt>
                <c:pt idx="536">
                  <c:v>#N/A</c:v>
                </c:pt>
                <c:pt idx="537">
                  <c:v>#N/A</c:v>
                </c:pt>
                <c:pt idx="538">
                  <c:v>#N/A</c:v>
                </c:pt>
                <c:pt idx="539">
                  <c:v>#N/A</c:v>
                </c:pt>
                <c:pt idx="540">
                  <c:v>#N/A</c:v>
                </c:pt>
                <c:pt idx="541">
                  <c:v>4.7359999999999998</c:v>
                </c:pt>
                <c:pt idx="542">
                  <c:v>#N/A</c:v>
                </c:pt>
                <c:pt idx="543">
                  <c:v>#N/A</c:v>
                </c:pt>
                <c:pt idx="544">
                  <c:v>#N/A</c:v>
                </c:pt>
                <c:pt idx="545">
                  <c:v>#N/A</c:v>
                </c:pt>
                <c:pt idx="546">
                  <c:v>4.069</c:v>
                </c:pt>
                <c:pt idx="547">
                  <c:v>4.0919999999999996</c:v>
                </c:pt>
                <c:pt idx="548">
                  <c:v>#N/A</c:v>
                </c:pt>
                <c:pt idx="549">
                  <c:v>#N/A</c:v>
                </c:pt>
                <c:pt idx="550">
                  <c:v>#N/A</c:v>
                </c:pt>
                <c:pt idx="551">
                  <c:v>#N/A</c:v>
                </c:pt>
                <c:pt idx="552">
                  <c:v>#N/A</c:v>
                </c:pt>
                <c:pt idx="553">
                  <c:v>#N/A</c:v>
                </c:pt>
                <c:pt idx="554">
                  <c:v>#N/A</c:v>
                </c:pt>
                <c:pt idx="555">
                  <c:v>#N/A</c:v>
                </c:pt>
                <c:pt idx="556">
                  <c:v>#N/A</c:v>
                </c:pt>
                <c:pt idx="557">
                  <c:v>#N/A</c:v>
                </c:pt>
                <c:pt idx="558">
                  <c:v>#N/A</c:v>
                </c:pt>
                <c:pt idx="559">
                  <c:v>4.3680000000000003</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4.2759999999999998</c:v>
                </c:pt>
                <c:pt idx="590">
                  <c:v>4.2990000000000004</c:v>
                </c:pt>
                <c:pt idx="591">
                  <c:v>4.3220000000000001</c:v>
                </c:pt>
                <c:pt idx="592">
                  <c:v>4.3449999999999998</c:v>
                </c:pt>
                <c:pt idx="593">
                  <c:v>#N/A</c:v>
                </c:pt>
                <c:pt idx="594">
                  <c:v>#N/A</c:v>
                </c:pt>
                <c:pt idx="595">
                  <c:v>4.4139999999999997</c:v>
                </c:pt>
                <c:pt idx="596">
                  <c:v>4.4370000000000003</c:v>
                </c:pt>
                <c:pt idx="597">
                  <c:v>#N/A</c:v>
                </c:pt>
                <c:pt idx="598">
                  <c:v>#N/A</c:v>
                </c:pt>
                <c:pt idx="599">
                  <c:v>#N/A</c:v>
                </c:pt>
                <c:pt idx="600">
                  <c:v>#N/A</c:v>
                </c:pt>
                <c:pt idx="601">
                  <c:v>#N/A</c:v>
                </c:pt>
                <c:pt idx="602">
                  <c:v>#N/A</c:v>
                </c:pt>
                <c:pt idx="603">
                  <c:v>#N/A</c:v>
                </c:pt>
                <c:pt idx="604">
                  <c:v>4.6210000000000004</c:v>
                </c:pt>
                <c:pt idx="605">
                  <c:v>#N/A</c:v>
                </c:pt>
                <c:pt idx="606">
                  <c:v>4.6669999999999998</c:v>
                </c:pt>
                <c:pt idx="607">
                  <c:v>#N/A</c:v>
                </c:pt>
                <c:pt idx="608">
                  <c:v>#N/A</c:v>
                </c:pt>
                <c:pt idx="609">
                  <c:v>#N/A</c:v>
                </c:pt>
                <c:pt idx="610">
                  <c:v>#N/A</c:v>
                </c:pt>
                <c:pt idx="611">
                  <c:v>#N/A</c:v>
                </c:pt>
                <c:pt idx="612">
                  <c:v>4.0229999999999997</c:v>
                </c:pt>
                <c:pt idx="613">
                  <c:v>#N/A</c:v>
                </c:pt>
                <c:pt idx="614">
                  <c:v>4.069</c:v>
                </c:pt>
                <c:pt idx="615">
                  <c:v>#N/A</c:v>
                </c:pt>
                <c:pt idx="616">
                  <c:v>#N/A</c:v>
                </c:pt>
                <c:pt idx="617">
                  <c:v>#N/A</c:v>
                </c:pt>
                <c:pt idx="618">
                  <c:v>#N/A</c:v>
                </c:pt>
                <c:pt idx="619">
                  <c:v>#N/A</c:v>
                </c:pt>
                <c:pt idx="620">
                  <c:v>#N/A</c:v>
                </c:pt>
                <c:pt idx="621">
                  <c:v>#N/A</c:v>
                </c:pt>
                <c:pt idx="622">
                  <c:v>#N/A</c:v>
                </c:pt>
                <c:pt idx="623">
                  <c:v>#N/A</c:v>
                </c:pt>
                <c:pt idx="624">
                  <c:v>#N/A</c:v>
                </c:pt>
                <c:pt idx="625">
                  <c:v>4.3220000000000001</c:v>
                </c:pt>
                <c:pt idx="626">
                  <c:v>#N/A</c:v>
                </c:pt>
                <c:pt idx="627">
                  <c:v>#N/A</c:v>
                </c:pt>
                <c:pt idx="628">
                  <c:v>#N/A</c:v>
                </c:pt>
                <c:pt idx="629">
                  <c:v>#N/A</c:v>
                </c:pt>
                <c:pt idx="630">
                  <c:v>#N/A</c:v>
                </c:pt>
                <c:pt idx="631">
                  <c:v>#N/A</c:v>
                </c:pt>
                <c:pt idx="632">
                  <c:v>#N/A</c:v>
                </c:pt>
                <c:pt idx="633">
                  <c:v>#N/A</c:v>
                </c:pt>
                <c:pt idx="634">
                  <c:v>#N/A</c:v>
                </c:pt>
                <c:pt idx="635">
                  <c:v>4.5519999999999996</c:v>
                </c:pt>
                <c:pt idx="636">
                  <c:v>4.5750000000000002</c:v>
                </c:pt>
                <c:pt idx="637">
                  <c:v>4.5979999999999999</c:v>
                </c:pt>
                <c:pt idx="638">
                  <c:v>4.6210000000000004</c:v>
                </c:pt>
                <c:pt idx="639">
                  <c:v>4.6440000000000001</c:v>
                </c:pt>
                <c:pt idx="640">
                  <c:v>4.6669999999999998</c:v>
                </c:pt>
                <c:pt idx="641">
                  <c:v>#N/A</c:v>
                </c:pt>
                <c:pt idx="642">
                  <c:v>#N/A</c:v>
                </c:pt>
                <c:pt idx="643">
                  <c:v>#N/A</c:v>
                </c:pt>
                <c:pt idx="644">
                  <c:v>#N/A</c:v>
                </c:pt>
                <c:pt idx="645">
                  <c:v>#N/A</c:v>
                </c:pt>
                <c:pt idx="646">
                  <c:v>#N/A</c:v>
                </c:pt>
                <c:pt idx="647">
                  <c:v>#N/A</c:v>
                </c:pt>
                <c:pt idx="648">
                  <c:v>4.069</c:v>
                </c:pt>
                <c:pt idx="649">
                  <c:v>#N/A</c:v>
                </c:pt>
                <c:pt idx="650">
                  <c:v>#N/A</c:v>
                </c:pt>
                <c:pt idx="651">
                  <c:v>#N/A</c:v>
                </c:pt>
                <c:pt idx="652">
                  <c:v>#N/A</c:v>
                </c:pt>
                <c:pt idx="653">
                  <c:v>#N/A</c:v>
                </c:pt>
                <c:pt idx="654">
                  <c:v>#N/A</c:v>
                </c:pt>
                <c:pt idx="655">
                  <c:v>4.2300000000000004</c:v>
                </c:pt>
                <c:pt idx="656">
                  <c:v>4.2530000000000001</c:v>
                </c:pt>
                <c:pt idx="657">
                  <c:v>#N/A</c:v>
                </c:pt>
                <c:pt idx="658">
                  <c:v>#N/A</c:v>
                </c:pt>
                <c:pt idx="659">
                  <c:v>#N/A</c:v>
                </c:pt>
                <c:pt idx="660">
                  <c:v>4.3449999999999998</c:v>
                </c:pt>
                <c:pt idx="661">
                  <c:v>#N/A</c:v>
                </c:pt>
                <c:pt idx="662">
                  <c:v>#N/A</c:v>
                </c:pt>
                <c:pt idx="663">
                  <c:v>4.4139999999999997</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4.0460000000000003</c:v>
                </c:pt>
                <c:pt idx="682">
                  <c:v>4.069</c:v>
                </c:pt>
                <c:pt idx="683">
                  <c:v>4.0919999999999996</c:v>
                </c:pt>
                <c:pt idx="684">
                  <c:v>#N/A</c:v>
                </c:pt>
                <c:pt idx="685">
                  <c:v>#N/A</c:v>
                </c:pt>
                <c:pt idx="686">
                  <c:v>#N/A</c:v>
                </c:pt>
                <c:pt idx="687">
                  <c:v>#N/A</c:v>
                </c:pt>
                <c:pt idx="688">
                  <c:v>#N/A</c:v>
                </c:pt>
                <c:pt idx="689">
                  <c:v>#N/A</c:v>
                </c:pt>
                <c:pt idx="690">
                  <c:v>#N/A</c:v>
                </c:pt>
                <c:pt idx="691">
                  <c:v>#N/A</c:v>
                </c:pt>
                <c:pt idx="692">
                  <c:v>#N/A</c:v>
                </c:pt>
                <c:pt idx="693">
                  <c:v>#N/A</c:v>
                </c:pt>
                <c:pt idx="694">
                  <c:v>#N/A</c:v>
                </c:pt>
                <c:pt idx="695">
                  <c:v>4.3680000000000003</c:v>
                </c:pt>
                <c:pt idx="696">
                  <c:v>#N/A</c:v>
                </c:pt>
                <c:pt idx="697">
                  <c:v>#N/A</c:v>
                </c:pt>
                <c:pt idx="698">
                  <c:v>4.4370000000000003</c:v>
                </c:pt>
                <c:pt idx="699">
                  <c:v>#N/A</c:v>
                </c:pt>
                <c:pt idx="700">
                  <c:v>#N/A</c:v>
                </c:pt>
                <c:pt idx="701">
                  <c:v>4.5060000000000002</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4.0229999999999997</c:v>
                </c:pt>
                <c:pt idx="715">
                  <c:v>4.0460000000000003</c:v>
                </c:pt>
                <c:pt idx="716">
                  <c:v>#N/A</c:v>
                </c:pt>
                <c:pt idx="717">
                  <c:v>4.0919999999999996</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4.4139999999999997</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4.7359999999999998</c:v>
                </c:pt>
                <c:pt idx="746">
                  <c:v>#N/A</c:v>
                </c:pt>
                <c:pt idx="747">
                  <c:v>#N/A</c:v>
                </c:pt>
                <c:pt idx="748">
                  <c:v>#N/A</c:v>
                </c:pt>
                <c:pt idx="749">
                  <c:v>#N/A</c:v>
                </c:pt>
                <c:pt idx="750">
                  <c:v>4.069</c:v>
                </c:pt>
                <c:pt idx="751">
                  <c:v>#N/A</c:v>
                </c:pt>
                <c:pt idx="752">
                  <c:v>4.1150000000000002</c:v>
                </c:pt>
                <c:pt idx="753">
                  <c:v>4.1379999999999999</c:v>
                </c:pt>
                <c:pt idx="754">
                  <c:v>4.1609999999999996</c:v>
                </c:pt>
                <c:pt idx="755">
                  <c:v>4.1840000000000002</c:v>
                </c:pt>
                <c:pt idx="756">
                  <c:v>4.2069999999999999</c:v>
                </c:pt>
                <c:pt idx="757">
                  <c:v>4.2300000000000004</c:v>
                </c:pt>
                <c:pt idx="758">
                  <c:v>4.2530000000000001</c:v>
                </c:pt>
                <c:pt idx="759">
                  <c:v>4.2759999999999998</c:v>
                </c:pt>
                <c:pt idx="760">
                  <c:v>#N/A</c:v>
                </c:pt>
                <c:pt idx="761">
                  <c:v>#N/A</c:v>
                </c:pt>
                <c:pt idx="762">
                  <c:v>#N/A</c:v>
                </c:pt>
                <c:pt idx="763">
                  <c:v>#N/A</c:v>
                </c:pt>
                <c:pt idx="764">
                  <c:v>#N/A</c:v>
                </c:pt>
                <c:pt idx="765">
                  <c:v>#N/A</c:v>
                </c:pt>
                <c:pt idx="766">
                  <c:v>4.4370000000000003</c:v>
                </c:pt>
                <c:pt idx="767">
                  <c:v>#N/A</c:v>
                </c:pt>
                <c:pt idx="768">
                  <c:v>#N/A</c:v>
                </c:pt>
                <c:pt idx="769">
                  <c:v>#N/A</c:v>
                </c:pt>
                <c:pt idx="770">
                  <c:v>#N/A</c:v>
                </c:pt>
                <c:pt idx="771">
                  <c:v>#N/A</c:v>
                </c:pt>
                <c:pt idx="772">
                  <c:v>4.5750000000000002</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4.2990000000000004</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4.6440000000000001</c:v>
                </c:pt>
                <c:pt idx="810">
                  <c:v>#N/A</c:v>
                </c:pt>
                <c:pt idx="811">
                  <c:v>#N/A</c:v>
                </c:pt>
                <c:pt idx="812">
                  <c:v>#N/A</c:v>
                </c:pt>
                <c:pt idx="813">
                  <c:v>#N/A</c:v>
                </c:pt>
                <c:pt idx="814">
                  <c:v>#N/A</c:v>
                </c:pt>
                <c:pt idx="815">
                  <c:v>#N/A</c:v>
                </c:pt>
                <c:pt idx="816">
                  <c:v>#N/A</c:v>
                </c:pt>
                <c:pt idx="817">
                  <c:v>#N/A</c:v>
                </c:pt>
                <c:pt idx="818">
                  <c:v>#N/A</c:v>
                </c:pt>
                <c:pt idx="819">
                  <c:v>#N/A</c:v>
                </c:pt>
                <c:pt idx="820">
                  <c:v>#N/A</c:v>
                </c:pt>
                <c:pt idx="821">
                  <c:v>4.1379999999999999</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4.5519999999999996</c:v>
                </c:pt>
                <c:pt idx="840">
                  <c:v>#N/A</c:v>
                </c:pt>
                <c:pt idx="841">
                  <c:v>#N/A</c:v>
                </c:pt>
                <c:pt idx="842">
                  <c:v>4.6210000000000004</c:v>
                </c:pt>
                <c:pt idx="843">
                  <c:v>#N/A</c:v>
                </c:pt>
                <c:pt idx="844">
                  <c:v>#N/A</c:v>
                </c:pt>
                <c:pt idx="845">
                  <c:v>#N/A</c:v>
                </c:pt>
                <c:pt idx="846">
                  <c:v>#N/A</c:v>
                </c:pt>
                <c:pt idx="847">
                  <c:v>#N/A</c:v>
                </c:pt>
                <c:pt idx="848">
                  <c:v>#N/A</c:v>
                </c:pt>
                <c:pt idx="849">
                  <c:v>#N/A</c:v>
                </c:pt>
                <c:pt idx="850">
                  <c:v>#N/A</c:v>
                </c:pt>
                <c:pt idx="851">
                  <c:v>#N/A</c:v>
                </c:pt>
                <c:pt idx="852">
                  <c:v>4.069</c:v>
                </c:pt>
                <c:pt idx="853">
                  <c:v>#N/A</c:v>
                </c:pt>
                <c:pt idx="854">
                  <c:v>4.1150000000000002</c:v>
                </c:pt>
                <c:pt idx="855">
                  <c:v>#N/A</c:v>
                </c:pt>
                <c:pt idx="856">
                  <c:v>4.1609999999999996</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4.46</c:v>
                </c:pt>
                <c:pt idx="870">
                  <c:v>4.4829999999999997</c:v>
                </c:pt>
                <c:pt idx="871">
                  <c:v>#N/A</c:v>
                </c:pt>
                <c:pt idx="872">
                  <c:v>#N/A</c:v>
                </c:pt>
                <c:pt idx="873">
                  <c:v>#N/A</c:v>
                </c:pt>
                <c:pt idx="874">
                  <c:v>4.5750000000000002</c:v>
                </c:pt>
                <c:pt idx="875">
                  <c:v>4.5979999999999999</c:v>
                </c:pt>
                <c:pt idx="876">
                  <c:v>#N/A</c:v>
                </c:pt>
                <c:pt idx="877">
                  <c:v>#N/A</c:v>
                </c:pt>
                <c:pt idx="878">
                  <c:v>#N/A</c:v>
                </c:pt>
                <c:pt idx="879">
                  <c:v>#N/A</c:v>
                </c:pt>
                <c:pt idx="880">
                  <c:v>#N/A</c:v>
                </c:pt>
                <c:pt idx="881">
                  <c:v>#N/A</c:v>
                </c:pt>
                <c:pt idx="882">
                  <c:v>#N/A</c:v>
                </c:pt>
                <c:pt idx="883">
                  <c:v>#N/A</c:v>
                </c:pt>
                <c:pt idx="884">
                  <c:v>4.0229999999999997</c:v>
                </c:pt>
                <c:pt idx="885">
                  <c:v>#N/A</c:v>
                </c:pt>
                <c:pt idx="886">
                  <c:v>#N/A</c:v>
                </c:pt>
                <c:pt idx="887">
                  <c:v>#N/A</c:v>
                </c:pt>
                <c:pt idx="888">
                  <c:v>#N/A</c:v>
                </c:pt>
                <c:pt idx="889">
                  <c:v>#N/A</c:v>
                </c:pt>
                <c:pt idx="890">
                  <c:v>#N/A</c:v>
                </c:pt>
                <c:pt idx="891">
                  <c:v>#N/A</c:v>
                </c:pt>
                <c:pt idx="892">
                  <c:v>4.2069999999999999</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4.5289999999999999</c:v>
                </c:pt>
                <c:pt idx="907">
                  <c:v>4.5519999999999996</c:v>
                </c:pt>
                <c:pt idx="908">
                  <c:v>4.5750000000000002</c:v>
                </c:pt>
                <c:pt idx="909">
                  <c:v>4.5979999999999999</c:v>
                </c:pt>
                <c:pt idx="910">
                  <c:v>4.6210000000000004</c:v>
                </c:pt>
                <c:pt idx="911">
                  <c:v>4.6440000000000001</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4.2759999999999998</c:v>
                </c:pt>
                <c:pt idx="930">
                  <c:v>4.2990000000000004</c:v>
                </c:pt>
                <c:pt idx="931">
                  <c:v>#N/A</c:v>
                </c:pt>
                <c:pt idx="932">
                  <c:v>#N/A</c:v>
                </c:pt>
                <c:pt idx="933">
                  <c:v>#N/A</c:v>
                </c:pt>
                <c:pt idx="934">
                  <c:v>#N/A</c:v>
                </c:pt>
                <c:pt idx="935">
                  <c:v>#N/A</c:v>
                </c:pt>
                <c:pt idx="936">
                  <c:v>#N/A</c:v>
                </c:pt>
                <c:pt idx="937">
                  <c:v>#N/A</c:v>
                </c:pt>
                <c:pt idx="938">
                  <c:v>#N/A</c:v>
                </c:pt>
                <c:pt idx="939">
                  <c:v>#N/A</c:v>
                </c:pt>
                <c:pt idx="940">
                  <c:v>4.5289999999999999</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4.1379999999999999</c:v>
                </c:pt>
                <c:pt idx="958">
                  <c:v>#N/A</c:v>
                </c:pt>
                <c:pt idx="959">
                  <c:v>#N/A</c:v>
                </c:pt>
                <c:pt idx="960">
                  <c:v>#N/A</c:v>
                </c:pt>
                <c:pt idx="961">
                  <c:v>#N/A</c:v>
                </c:pt>
                <c:pt idx="962">
                  <c:v>4.2530000000000001</c:v>
                </c:pt>
                <c:pt idx="963">
                  <c:v>#N/A</c:v>
                </c:pt>
                <c:pt idx="964">
                  <c:v>#N/A</c:v>
                </c:pt>
                <c:pt idx="965">
                  <c:v>4.3220000000000001</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4.1379999999999999</c:v>
                </c:pt>
                <c:pt idx="992">
                  <c:v>4.1609999999999996</c:v>
                </c:pt>
                <c:pt idx="993">
                  <c:v>4.1840000000000002</c:v>
                </c:pt>
                <c:pt idx="994">
                  <c:v>#N/A</c:v>
                </c:pt>
                <c:pt idx="995">
                  <c:v>#N/A</c:v>
                </c:pt>
                <c:pt idx="996">
                  <c:v>#N/A</c:v>
                </c:pt>
                <c:pt idx="997">
                  <c:v>4.2759999999999998</c:v>
                </c:pt>
                <c:pt idx="998">
                  <c:v>#N/A</c:v>
                </c:pt>
                <c:pt idx="999">
                  <c:v>#N/A</c:v>
                </c:pt>
                <c:pt idx="1000">
                  <c:v>4.3449999999999998</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a:pPr>
            <a:r>
              <a:rPr lang="en-US" sz="1200" b="1"/>
              <a:t>Influence by generation — the top 20</a:t>
            </a:r>
          </a:p>
        </c:rich>
      </c:tx>
      <c:overlay val="0"/>
    </c:title>
    <c:autoTitleDeleted val="0"/>
    <c:plotArea>
      <c:layout/>
      <c:barChart>
        <c:barDir val="bar"/>
        <c:grouping val="stacked"/>
        <c:varyColors val="0"/>
        <c:ser>
          <c:idx val="0"/>
          <c:order val="0"/>
          <c:tx>
            <c:strRef>
              <c:f>'Map Analysis'!$AQ$4</c:f>
            </c:strRef>
          </c:tx>
          <c:spPr>
            <a:solidFill>
              <a:srgbClr val="0D366B"/>
            </a:solidFill>
            <a:ln w="19050">
              <a:solidFill>
                <a:srgbClr val="FFFFFF"/>
              </a:solidFill>
            </a:ln>
          </c:spPr>
          <c:invertIfNegative val="0"/>
          <c:cat>
            <c:strRef>
              <c:f>'Map Analysis'!$AO$5:$AO$24</c:f>
            </c:strRef>
          </c:cat>
          <c:val>
            <c:numRef>
              <c:f>'Map Analysis'!$AQ$5:$AQ$24</c:f>
            </c:numRef>
          </c:val>
        </c:ser>
        <c:ser>
          <c:idx val="1"/>
          <c:order val="1"/>
          <c:tx>
            <c:strRef>
              <c:f>'Map Analysis'!$AR$4</c:f>
            </c:strRef>
          </c:tx>
          <c:spPr>
            <a:solidFill>
              <a:srgbClr val="1C5CAB"/>
            </a:solidFill>
            <a:ln w="19050">
              <a:solidFill>
                <a:srgbClr val="FFFFFF"/>
              </a:solidFill>
            </a:ln>
          </c:spPr>
          <c:invertIfNegative val="0"/>
          <c:cat>
            <c:strRef>
              <c:f>'Map Analysis'!$AO$5:$AO$24</c:f>
            </c:strRef>
          </c:cat>
          <c:val>
            <c:numRef>
              <c:f>'Map Analysis'!$AR$5:$AR$24</c:f>
            </c:numRef>
          </c:val>
        </c:ser>
        <c:ser>
          <c:idx val="2"/>
          <c:order val="2"/>
          <c:tx>
            <c:strRef>
              <c:f>'Map Analysis'!$AS$4</c:f>
            </c:strRef>
          </c:tx>
          <c:spPr>
            <a:solidFill>
              <a:srgbClr val="3987E5"/>
            </a:solidFill>
            <a:ln w="19050">
              <a:solidFill>
                <a:srgbClr val="FFFFFF"/>
              </a:solidFill>
            </a:ln>
          </c:spPr>
          <c:invertIfNegative val="0"/>
          <c:cat>
            <c:strRef>
              <c:f>'Map Analysis'!$AO$5:$AO$24</c:f>
            </c:strRef>
          </c:cat>
          <c:val>
            <c:numRef>
              <c:f>'Map Analysis'!$AS$5:$AS$24</c:f>
            </c:numRef>
          </c:val>
        </c:ser>
        <c:ser>
          <c:idx val="3"/>
          <c:order val="3"/>
          <c:tx>
            <c:strRef>
              <c:f>'Map Analysis'!$AT$4</c:f>
            </c:strRef>
          </c:tx>
          <c:spPr>
            <a:solidFill>
              <a:srgbClr val="86B6EF"/>
            </a:solidFill>
            <a:ln w="19050">
              <a:solidFill>
                <a:srgbClr val="FFFFFF"/>
              </a:solidFill>
            </a:ln>
          </c:spPr>
          <c:invertIfNegative val="0"/>
          <c:cat>
            <c:strRef>
              <c:f>'Map Analysis'!$AO$5:$AO$24</c:f>
            </c:strRef>
          </c:cat>
          <c:val>
            <c:numRef>
              <c:f>'Map Analysis'!$AT$5:$AT$24</c:f>
            </c:numRef>
          </c:val>
        </c:ser>
        <c:gapWidth val="40"/>
        <c:overlap val="100"/>
        <c:axId val="2010"/>
        <c:axId val="2020"/>
      </c:barChart>
      <c:catAx>
        <c:axId val="2010"/>
        <c:scaling>
          <c:orientation val="maxMin"/>
        </c:scaling>
        <c:delete val="0"/>
        <c:axPos val="l"/>
        <c:numFmt formatCode="General" sourceLinked="0"/>
        <c:majorTickMark val="none"/>
        <c:minorTickMark val="none"/>
        <c:tickLblPos val="nextTo"/>
        <c:spPr>
          <a:ln>
            <a:solidFill>
              <a:srgbClr val="D9D9D9"/>
            </a:solidFill>
          </a:ln>
        </c:spPr>
        <c:txPr>
          <a:bodyPr/>
          <a:lstStyle/>
          <a:p>
            <a:pPr>
              <a:defRPr sz="900">
                <a:solidFill>
                  <a:srgbClr val="404040"/>
                </a:solidFill>
              </a:defRPr>
            </a:pPr>
            <a:endParaRPr lang="en-US"/>
          </a:p>
        </c:txPr>
        <c:crossAx val="2020"/>
        <c:crosses val="autoZero"/>
        <c:auto val="1"/>
        <c:lblAlgn val="ctr"/>
        <c:lblOffset val="100"/>
        <c:tickLblSkip val="1"/>
        <c:noMultiLvlLbl val="1"/>
      </c:catAx>
      <c:valAx>
        <c:axId val="2020"/>
        <c:scaling>
          <c:orientation val="minMax"/>
        </c:scaling>
        <c:delete val="0"/>
        <c:axPos val="t"/>
        <c:majorGridlines>
          <c:spPr>
            <a:ln>
              <a:solidFill>
                <a:srgbClr val="D9D9D9"/>
              </a:solidFill>
            </a:ln>
          </c:spPr>
        </c:majorGridlines>
        <c:title>
          <c:tx>
            <c:rich>
              <a:bodyPr/>
              <a:lstStyle/>
              <a:p>
                <a:pPr>
                  <a:defRPr/>
                </a:pPr>
                <a:r>
                  <a:rPr lang="en-US" sz="900" b="0"/>
                  <a:t>Influence (each generation worth α times the one above)</a:t>
                </a:r>
              </a:p>
            </c:rich>
          </c:tx>
          <c:overlay val="0"/>
        </c:title>
        <c:numFmt formatCode="0" sourceLinked="0"/>
        <c:majorTickMark val="none"/>
        <c:minorTickMark val="none"/>
        <c:tickLblPos val="nextTo"/>
        <c:spPr>
          <a:ln>
            <a:solidFill>
              <a:srgbClr val="D9D9D9"/>
            </a:solidFill>
          </a:ln>
        </c:spPr>
        <c:txPr>
          <a:bodyPr/>
          <a:lstStyle/>
          <a:p>
            <a:pPr>
              <a:defRPr sz="900">
                <a:solidFill>
                  <a:srgbClr val="404040"/>
                </a:solidFill>
              </a:defRPr>
            </a:pPr>
            <a:endParaRPr lang="en-US"/>
          </a:p>
        </c:txPr>
        <c:crossAx val="2010"/>
        <c:crosses val="max"/>
        <c:crossBetween val="between"/>
      </c:valAx>
    </c:plotArea>
    <c:legend>
      <c:legendPos val="b"/>
      <c:overlay val="0"/>
      <c:txPr>
        <a:bodyPr/>
        <a:lstStyle/>
        <a:p>
          <a:pPr>
            <a:defRPr sz="900">
              <a:solidFill>
                <a:srgbClr val="404040"/>
              </a:solidFill>
            </a:defRPr>
          </a:pPr>
          <a:endParaRPr lang="en-US"/>
        </a:p>
      </c:txPr>
    </c:legend>
    <c:plotVisOnly val="1"/>
    <c:dispBlanksAs val="gap"/>
  </c:chart>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oneCellAnchor>
    <xdr:from>
      <xdr:col>0</xdr:col>
      <xdr:colOff>56029</xdr:colOff>
      <xdr:row>53</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54</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71</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71</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88</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88</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106</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107</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oneCellAnchor>
    <xdr:from>
      <xdr:col>33</xdr:col>
      <xdr:colOff>112059</xdr:colOff>
      <xdr:row>39</xdr:row>
      <xdr:rowOff>67236</xdr:rowOff>
    </xdr:from>
    <xdr:ext cx="10800000" cy="6840000"/>
    <xdr:graphicFrame macro="">
      <xdr:nvGraphicFramePr>
        <xdr:cNvPr id="10" name="Influence chart">
          <a:extLst>
            <a:ext uri="{FF2B5EF4-FFF2-40B4-BE49-F238E27FC236}">
              <a16:creationId xmlns:a16="http://schemas.microsoft.com/office/drawing/2014/main" id="{00000000-0008-0000-1A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1001" totalsRowShown="0">
  <autoFilter ref="A1:J1001" xr:uid="{00000000-0009-0000-0100-000001000000}"/>
  <sortState xmlns:xlrd2="http://schemas.microsoft.com/office/spreadsheetml/2017/richdata2" ref="A2:J1001">
    <sortCondition ref="A996:A1001"/>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634" totalsRowShown="0">
  <autoFilter ref="A1:G1634" xr:uid="{00000000-0009-0000-0100-000002000000}"/>
  <sortState xmlns:xlrd2="http://schemas.microsoft.com/office/spreadsheetml/2017/richdata2" ref="A2:G1634">
    <sortCondition ref="B2:B1634"/>
    <sortCondition ref="A2:A1634"/>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8" totalsRowShown="0">
  <autoFilter ref="A1:J78" xr:uid="{00000000-0009-0000-0100-000004000000}"/>
  <sortState xmlns:xlrd2="http://schemas.microsoft.com/office/spreadsheetml/2017/richdata2" ref="A2:J78">
    <sortCondition ref="A63:A78"/>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71" totalsRowShown="0">
  <autoFilter ref="A1:N71" xr:uid="{00000000-0009-0000-0100-000005000000}"/>
  <sortState xmlns:xlrd2="http://schemas.microsoft.com/office/spreadsheetml/2017/richdata2" ref="A2:N71">
    <sortCondition ref="B2:B71"/>
    <sortCondition ref="C2:C71"/>
    <sortCondition ref="A2:A71"/>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38" totalsRowShown="0">
  <autoFilter ref="A1:I38" xr:uid="{4B2D17DB-B773-4722-B212-4474DB6E4080}"/>
  <sortState xmlns:xlrd2="http://schemas.microsoft.com/office/spreadsheetml/2017/richdata2" ref="A2:I38">
    <sortCondition ref="A21:A38"/>
  </sortState>
  <tableColumns count="9">
    <tableColumn id="1" xr3:uid="{00000000-0010-0000-0900-000001000000}" name="Name"/>
    <tableColumn id="2" xr3:uid="{00000000-0010-0000-0900-000002000000}" name="Rarity"/>
    <tableColumn id="3" xr3:uid="{00000000-0010-0000-0900-000003000000}" name="Type"/>
    <tableColumn id="4" xr3:uid="{00000000-0010-0000-0900-000004000000}" name="Description"/>
    <tableColumn id="5" xr3:uid="{00000000-0010-0000-0900-000005000000}" name="Effect"/>
    <tableColumn id="6" xr3:uid="{00000000-0010-0000-0900-000006000000}" name="Tags"/>
    <tableColumn id="7" xr3:uid="{00000000-0010-0000-0900-000007000000}" name="Game"/>
    <tableColumn id="8" xr3:uid="{00000000-0010-0000-0900-000008000000}" name="Image"/>
    <tableColumn id="9" xr3:uid="{00000000-0010-0000-0900-000009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3" totalsRowShown="0">
  <autoFilter ref="A1:I23" xr:uid="{1092B8EE-14AD-44C2-B11E-A3053582A1BC}"/>
  <sortState xmlns:xlrd2="http://schemas.microsoft.com/office/spreadsheetml/2017/richdata2" ref="A2:I23">
    <sortCondition ref="A15:A23"/>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J5" totalsRowShown="0">
  <autoFilter ref="A1:J5" xr:uid="{00000000-0009-0000-0100-000011000000}"/>
  <tableColumns count="10">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9" xr3:uid="{6632B4F0-26ED-49AC-A420-43E189800EF3}" name="On Destruction"/>
    <tableColumn id="10" xr3:uid="{4DCB8B6A-9924-46FD-AFBE-164045B9E564}" name="On Destruction Effect"/>
    <tableColumn id="6" xr3:uid="{00000000-0010-0000-1000-000006000000}" name="Health"/>
    <tableColumn id="8" xr3:uid="{71ABE5B8-CBD9-43EB-B21D-795F0938B1FC}" name="Tag"/>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5" totalsRowShown="0">
  <autoFilter ref="A1:J155"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065E43C-C43F-480C-9D98-E1AF0796AEFA}" name="Table15" displayName="Table15" ref="A1:O5" totalsRowShown="0">
  <autoFilter ref="A1:O5" xr:uid="{D065E43C-C43F-480C-9D98-E1AF0796AEFA}"/>
  <tableColumns count="15">
    <tableColumn id="1" xr3:uid="{82F456A7-19DF-40E1-8498-EAE04CE74B22}" name="Name"/>
    <tableColumn id="2" xr3:uid="{CBF3DBDF-4578-409A-A6E2-FDFEF8E58BFD}" name="Game"/>
    <tableColumn id="3" xr3:uid="{BFA8DC44-7A6F-4E12-9C5E-D549DD3DB27C}" name="Description"/>
    <tableColumn id="4" xr3:uid="{52D0DCC8-9986-4A8D-A868-614FBC76E014}" name="Image"/>
    <tableColumn id="5" xr3:uid="{7734945C-AC52-4200-B481-32214848D632}" name="Pool"/>
    <tableColumn id="6" xr3:uid="{5C093DE9-F4AF-461F-8FFB-70DA55D0405B}" name="Loot Kinds"/>
    <tableColumn id="7" xr3:uid="{E1047428-643F-4FDD-9860-F88D5AFBD5C6}" name="Currency"/>
    <tableColumn id="8" xr3:uid="{CE844EB0-9DB3-40B4-BC76-028FA5C83C82}" name="Sale"/>
    <tableColumn id="9" xr3:uid="{4DE516D6-D1EB-40E8-A5F1-9BC913B37AD2}" name="Effect"/>
    <tableColumn id="10" xr3:uid="{20A07AE8-E0D2-485D-85AD-EF028E933378}" name="Item Slots"/>
    <tableColumn id="11" xr3:uid="{4A925AD1-E9D8-4148-87D7-865C592C1BA7}" name="Loot Slots"/>
    <tableColumn id="12" xr3:uid="{9BFADA0D-670C-4879-B99E-1E29443A2966}" name="Rarity"/>
    <tableColumn id="13" xr3:uid="{EB562574-5C9F-4F20-8685-F090E7814E4E}" name="Boss"/>
    <tableColumn id="14" xr3:uid="{22B0C459-CFAF-486E-B63C-CDE6108E3222}" name="Loot Tag"/>
    <tableColumn id="15" xr3:uid="{D454CB6E-D401-466D-85E2-7FB23094B4AD}" name="Pack Slot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41AD1A66-5A1E-4E76-915C-3C5F0FC9C7E4}" name="Table31" displayName="Table31" ref="A1:G3113" totalsRowShown="0">
  <autoFilter ref="A1:G3113" xr:uid="{41AD1A66-5A1E-4E76-915C-3C5F0FC9C7E4}"/>
  <sortState xmlns:xlrd2="http://schemas.microsoft.com/office/spreadsheetml/2017/richdata2" ref="A2:G3113">
    <sortCondition ref="C2:C3113"/>
    <sortCondition ref="B2:B3113"/>
  </sortState>
  <tableColumns count="7">
    <tableColumn id="1" xr3:uid="{00000000-0010-0000-1A00-000001000000}" name="Name"/>
    <tableColumn id="2" xr3:uid="{00000000-0010-0000-1A00-000002000000}" name="Artist"/>
    <tableColumn id="3" xr3:uid="{00000000-0010-0000-1A00-000003000000}" name="Album"/>
    <tableColumn id="4" xr3:uid="{00000000-0010-0000-1A00-000004000000}" name="Year"/>
    <tableColumn id="5" xr3:uid="{00000000-0010-0000-1A00-000005000000}" name="Game"/>
    <tableColumn id="6" xr3:uid="{00000000-0010-0000-1A00-000006000000}" name="File"/>
    <tableColumn id="7" xr3:uid="{00000000-0010-0000-1A00-000007000000}" name="Tags"/>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H9" totalsRowShown="0">
  <autoFilter ref="A1:H9" xr:uid="{00000000-0009-0000-0100-000012000000}"/>
  <sortState xmlns:xlrd2="http://schemas.microsoft.com/office/spreadsheetml/2017/richdata2" ref="A2:H9">
    <sortCondition ref="C2:C9"/>
    <sortCondition ref="A2:A9"/>
  </sortState>
  <tableColumns count="8">
    <tableColumn id="1" xr3:uid="{00000000-0010-0000-1100-000001000000}" name="Name"/>
    <tableColumn id="9" xr3:uid="{00000000-0010-0000-1100-000009000000}" name="Game"/>
    <tableColumn id="2" xr3:uid="{00000000-0010-0000-1100-000002000000}" name="Difficulty"/>
    <tableColumn id="6" xr3:uid="{00000000-0010-0000-1100-000006000000}" name="Description"/>
    <tableColumn id="14" xr3:uid="{B54406AB-E286-4304-816D-45219C10F4BA}" name="Effect"/>
    <tableColumn id="7" xr3:uid="{00000000-0010-0000-1100-000007000000}" name="Tag Type"/>
    <tableColumn id="11" xr3:uid="{357F031A-8DF3-4440-9966-DD470A1C8331}" name="Tag % Up"/>
    <tableColumn id="12" xr3:uid="{E31263B9-1337-4903-8E48-82048F8ED4EB}" name="Img"/>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671" Type="http://schemas.openxmlformats.org/officeDocument/2006/relationships/hyperlink" Target="https://store.steampowered.com/app/1491200/Few_Nights_More/"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629" Type="http://schemas.openxmlformats.org/officeDocument/2006/relationships/hyperlink" Target="https://store.steampowered.com/app/3219180/Cursemark/"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682" Type="http://schemas.openxmlformats.org/officeDocument/2006/relationships/hyperlink" Target="https://store.steampowered.com/app/2111190/MULLET_MADJACK/"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693" Type="http://schemas.openxmlformats.org/officeDocument/2006/relationships/hyperlink" Target="https://store.steampowered.com/app/1307660/Ravenbound/"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631" Type="http://schemas.openxmlformats.org/officeDocument/2006/relationships/hyperlink" Target="https://store.steampowered.com/app/4236430/RentPoly/"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642" Type="http://schemas.openxmlformats.org/officeDocument/2006/relationships/hyperlink" Target="https://store.steampowered.com/app/1955830/Touhou_Hero_of_Ice_Fairy/"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653" Type="http://schemas.openxmlformats.org/officeDocument/2006/relationships/hyperlink" Target="https://store.steampowered.com/app/3330210/Kinny_and_the_Cosmic_Cauldron/"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664" Type="http://schemas.openxmlformats.org/officeDocument/2006/relationships/hyperlink" Target="https://store.steampowered.com/app/334420/Out_There_%CE%A9_Edition/"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675" Type="http://schemas.openxmlformats.org/officeDocument/2006/relationships/hyperlink" Target="https://store.steampowered.com/app/3208110/Luck_Loot/"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686" Type="http://schemas.openxmlformats.org/officeDocument/2006/relationships/hyperlink" Target="https://store.steampowered.com/app/1252680/SENTRY/" TargetMode="External"/><Relationship Id="rId36" Type="http://schemas.openxmlformats.org/officeDocument/2006/relationships/hyperlink" Target="https://store.steampowered.com/app/2667120/Ballionaire/" TargetMode="External"/><Relationship Id="rId339" Type="http://schemas.openxmlformats.org/officeDocument/2006/relationships/hyperlink" Target="https://store.steampowered.com/app/3808690/Pathogenic/" TargetMode="External"/><Relationship Id="rId546" Type="http://schemas.openxmlformats.org/officeDocument/2006/relationships/hyperlink" Target="https://store.steampowered.com/app/943140/Sparklite/" TargetMode="External"/><Relationship Id="rId101" Type="http://schemas.openxmlformats.org/officeDocument/2006/relationships/hyperlink" Target="https://store.steampowered.com/app/1313140/Cult_of_the_Lamb/" TargetMode="External"/><Relationship Id="rId185" Type="http://schemas.openxmlformats.org/officeDocument/2006/relationships/hyperlink" Target="https://store.steampowered.com/app/212680/FTL_Faster_Than_Light/" TargetMode="External"/><Relationship Id="rId406" Type="http://schemas.openxmlformats.org/officeDocument/2006/relationships/hyperlink" Target="https://store.steampowered.com/app/2178480/Shiren_the_Wanderer_The_Mystery_Dungeon_of_Serpentcoil_Island/" TargetMode="External"/><Relationship Id="rId392" Type="http://schemas.openxmlformats.org/officeDocument/2006/relationships/hyperlink" Target="https://store.steampowered.com/app/3542380/Rune_Dice/" TargetMode="External"/><Relationship Id="rId613" Type="http://schemas.openxmlformats.org/officeDocument/2006/relationships/hyperlink" Target="https://store.steampowered.com/app/3621330/Pro_Jank_Footy/" TargetMode="External"/><Relationship Id="rId697" Type="http://schemas.openxmlformats.org/officeDocument/2006/relationships/hyperlink" Target="https://store.steampowered.com/app/2050590/Fhtagn_Simulator/" TargetMode="External"/><Relationship Id="rId252" Type="http://schemas.openxmlformats.org/officeDocument/2006/relationships/hyperlink" Target="https://store.steampowered.com/app/3032830/Katanaut/" TargetMode="External"/><Relationship Id="rId47" Type="http://schemas.openxmlformats.org/officeDocument/2006/relationships/hyperlink" Target="https://store.steampowered.com/app/2789810/Bingle_Bingle/" TargetMode="External"/><Relationship Id="rId112" Type="http://schemas.openxmlformats.org/officeDocument/2006/relationships/hyperlink" Target="https://store.steampowered.com/app/588650/Dead_Cells/"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624" Type="http://schemas.openxmlformats.org/officeDocument/2006/relationships/hyperlink" Target="https://store.steampowered.com/app/2837790/Spinny_Dungeon/" TargetMode="External"/><Relationship Id="rId263" Type="http://schemas.openxmlformats.org/officeDocument/2006/relationships/hyperlink" Target="https://store.steampowered.com/app/1452070/LONE_RUIN/" TargetMode="External"/><Relationship Id="rId470" Type="http://schemas.openxmlformats.org/officeDocument/2006/relationships/hyperlink" Target="https://store.steampowered.com/app/1244800/Terraformers/"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428" Type="http://schemas.openxmlformats.org/officeDocument/2006/relationships/hyperlink" Target="https://store.steampowered.com/app/1990110/SpellRogue/" TargetMode="External"/><Relationship Id="rId635" Type="http://schemas.openxmlformats.org/officeDocument/2006/relationships/hyperlink" Target="https://store.steampowered.com/app/3569420/Chained_Beasts/"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702" Type="http://schemas.openxmlformats.org/officeDocument/2006/relationships/hyperlink" Target="https://store.steampowered.com/app/3081280/Wretch_Divine_Ascent/"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79" Type="http://schemas.openxmlformats.org/officeDocument/2006/relationships/hyperlink" Target="https://store.steampowered.com/app/2427700/Backpack_Battles/" TargetMode="External"/><Relationship Id="rId341" Type="http://schemas.openxmlformats.org/officeDocument/2006/relationships/hyperlink" Target="https://store.steampowered.com/app/1296610/Peglin/" TargetMode="External"/><Relationship Id="rId439" Type="http://schemas.openxmlformats.org/officeDocument/2006/relationships/hyperlink" Target="https://store.steampowered.com/app/2060750/Star_Survivor/" TargetMode="External"/><Relationship Id="rId646" Type="http://schemas.openxmlformats.org/officeDocument/2006/relationships/hyperlink" Target="https://store.steampowered.com/app/3493400/BLOODLETTER/" TargetMode="External"/><Relationship Id="rId201" Type="http://schemas.openxmlformats.org/officeDocument/2006/relationships/hyperlink" Target="https://store.steampowered.com/app/1245430/Golden_Light/" TargetMode="External"/><Relationship Id="rId285" Type="http://schemas.openxmlformats.org/officeDocument/2006/relationships/hyperlink" Target="https://store.steampowered.com/app/2455920/Mimic_Logic/" TargetMode="External"/><Relationship Id="rId506" Type="http://schemas.openxmlformats.org/officeDocument/2006/relationships/hyperlink" Target="https://store.steampowered.com/app/1794680/Vampire_Survivors/" TargetMode="External"/><Relationship Id="rId492" Type="http://schemas.openxmlformats.org/officeDocument/2006/relationships/hyperlink" Target="https://store.steampowered.com/app/1005120/Touhou_Genso_Wanderer_Lotus_Labyrinth_R/" TargetMode="External"/><Relationship Id="rId145" Type="http://schemas.openxmlformats.org/officeDocument/2006/relationships/hyperlink" Target="https://store.steampowered.com/app/1967260/Double_Dragon_Gaiden_Rise_Of_The_Dragons/" TargetMode="External"/><Relationship Id="rId352" Type="http://schemas.openxmlformats.org/officeDocument/2006/relationships/hyperlink" Target="https://store.steampowered.com/app/2059170/Quasimorph/" TargetMode="External"/><Relationship Id="rId212" Type="http://schemas.openxmlformats.org/officeDocument/2006/relationships/hyperlink" Target="https://store.steampowered.com/app/1512480/Gunlocked/" TargetMode="External"/><Relationship Id="rId657" Type="http://schemas.openxmlformats.org/officeDocument/2006/relationships/hyperlink" Target="https://store.steampowered.com/app/3975750/The_Gate_Must_Stand/" TargetMode="External"/><Relationship Id="rId296" Type="http://schemas.openxmlformats.org/officeDocument/2006/relationships/hyperlink" Target="https://store.steampowered.com/app/3052450/Morimens/"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363" Type="http://schemas.openxmlformats.org/officeDocument/2006/relationships/hyperlink" Target="https://store.steampowered.com/app/2185780/Return_to_abys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668" Type="http://schemas.openxmlformats.org/officeDocument/2006/relationships/hyperlink" Target="https://store.steampowered.com/app/255070/Abyss_Odyssey/" TargetMode="External"/><Relationship Id="rId18" Type="http://schemas.openxmlformats.org/officeDocument/2006/relationships/hyperlink" Target="https://store.steampowered.com/app/333300/ADOM_Ancient_Domains_Of_Mystery/"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637" Type="http://schemas.openxmlformats.org/officeDocument/2006/relationships/hyperlink" Target="https://store.steampowered.com/app/1691190/Rogue_Waters/" TargetMode="External"/><Relationship Id="rId679" Type="http://schemas.openxmlformats.org/officeDocument/2006/relationships/hyperlink" Target="https://store.steampowered.com/app/858820/Tribes_of_Midgard/"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690" Type="http://schemas.openxmlformats.org/officeDocument/2006/relationships/hyperlink" Target="https://store.steampowered.com/app/2375530/Descenders_Next/" TargetMode="External"/><Relationship Id="rId704" Type="http://schemas.openxmlformats.org/officeDocument/2006/relationships/hyperlink" Target="https://store.steampowered.com/app/1184820/Poker_Quest_Swords_and_Spades/"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648" Type="http://schemas.openxmlformats.org/officeDocument/2006/relationships/hyperlink" Target="https://store.steampowered.com/app/3140180/THYSIASTERY/"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659" Type="http://schemas.openxmlformats.org/officeDocument/2006/relationships/hyperlink" Target="https://store.steampowered.com/app/1709050/Nitro_Kid/"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670" Type="http://schemas.openxmlformats.org/officeDocument/2006/relationships/hyperlink" Target="https://store.steampowered.com/app/1932210/Takara_Cards/"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628" Type="http://schemas.openxmlformats.org/officeDocument/2006/relationships/hyperlink" Target="https://store.steampowered.com/app/1769170/Shattered_Pixel_Dungeon/"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681" Type="http://schemas.openxmlformats.org/officeDocument/2006/relationships/hyperlink" Target="https://store.steampowered.com/app/3648730/Blood_Vial/"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639" Type="http://schemas.openxmlformats.org/officeDocument/2006/relationships/hyperlink" Target="https://store.steampowered.com/app/364510/Transcendence/"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650" Type="http://schemas.openxmlformats.org/officeDocument/2006/relationships/hyperlink" Target="https://store.steampowered.com/app/2131010/The_Land_Beneath_Us/"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692" Type="http://schemas.openxmlformats.org/officeDocument/2006/relationships/hyperlink" Target="https://store.steampowered.com/app/407560/Killing_Room/"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661" Type="http://schemas.openxmlformats.org/officeDocument/2006/relationships/hyperlink" Target="https://store.steampowered.com/app/3091140/Lootbound/"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630" Type="http://schemas.openxmlformats.org/officeDocument/2006/relationships/hyperlink" Target="https://store.steampowered.com/app/3520420/Nullpoint_Protocol/" TargetMode="External"/><Relationship Id="rId672" Type="http://schemas.openxmlformats.org/officeDocument/2006/relationships/hyperlink" Target="https://store.steampowered.com/app/2518630/None_Shall_Intrude/"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641" Type="http://schemas.openxmlformats.org/officeDocument/2006/relationships/hyperlink" Target="https://store.steampowered.com/app/2334170/Metal_Bringer/" TargetMode="External"/><Relationship Id="rId683" Type="http://schemas.openxmlformats.org/officeDocument/2006/relationships/hyperlink" Target="https://store.steampowered.com/app/383230/Dungeon_Souls/"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652" Type="http://schemas.openxmlformats.org/officeDocument/2006/relationships/hyperlink" Target="https://store.steampowered.com/app/4843210/Hell_Deck/" TargetMode="External"/><Relationship Id="rId694" Type="http://schemas.openxmlformats.org/officeDocument/2006/relationships/hyperlink" Target="https://store.steampowered.com/app/926390/Infected_Shelter/"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663" Type="http://schemas.openxmlformats.org/officeDocument/2006/relationships/hyperlink" Target="https://store.steampowered.com/app/428750/Neon_Chrome/"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632" Type="http://schemas.openxmlformats.org/officeDocument/2006/relationships/hyperlink" Target="https://store.steampowered.com/app/2292060/Spell_Disk/" TargetMode="External"/><Relationship Id="rId271" Type="http://schemas.openxmlformats.org/officeDocument/2006/relationships/hyperlink" Target="https://store.steampowered.com/app/2369580/Mad_King_Redemption/" TargetMode="External"/><Relationship Id="rId674" Type="http://schemas.openxmlformats.org/officeDocument/2006/relationships/hyperlink" Target="https://store.steampowered.com/app/5048870/Scopa_Sweep/"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643" Type="http://schemas.openxmlformats.org/officeDocument/2006/relationships/hyperlink" Target="https://store.steampowered.com/app/971220/Rogue_Monster_Rush/"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685" Type="http://schemas.openxmlformats.org/officeDocument/2006/relationships/hyperlink" Target="https://store.steampowered.com/app/2535950/Battlestar_Galactica_Scattered_Hopes/"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654" Type="http://schemas.openxmlformats.org/officeDocument/2006/relationships/hyperlink" Target="https://store.steampowered.com/app/2343160/ROGUEFP/" TargetMode="External"/><Relationship Id="rId696" Type="http://schemas.openxmlformats.org/officeDocument/2006/relationships/hyperlink" Target="https://store.steampowered.com/app/2323980/Dungeons_Jewels/"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665" Type="http://schemas.openxmlformats.org/officeDocument/2006/relationships/hyperlink" Target="https://store.steampowered.com/app/250580/Paranautical_Activity_Deluxe_Atonement_Editio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634" Type="http://schemas.openxmlformats.org/officeDocument/2006/relationships/hyperlink" Target="https://store.steampowered.com/app/3161400/Infinity_Sweeper/" TargetMode="External"/><Relationship Id="rId676" Type="http://schemas.openxmlformats.org/officeDocument/2006/relationships/hyperlink" Target="https://store.steampowered.com/app/1285670/Post_Void/"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701" Type="http://schemas.openxmlformats.org/officeDocument/2006/relationships/hyperlink" Target="https://store.steampowered.com/app/2005870/House_of_Necrosi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645" Type="http://schemas.openxmlformats.org/officeDocument/2006/relationships/hyperlink" Target="https://store.steampowered.com/app/3636060/RogueDiceR/" TargetMode="External"/><Relationship Id="rId687" Type="http://schemas.openxmlformats.org/officeDocument/2006/relationships/hyperlink" Target="https://store.steampowered.com/app/2491640/SNAKE_FARM/"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656" Type="http://schemas.openxmlformats.org/officeDocument/2006/relationships/hyperlink" Target="https://store.steampowered.com/app/4638590/Goaldeck/"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698" Type="http://schemas.openxmlformats.org/officeDocument/2006/relationships/hyperlink" Target="https://store.steampowered.com/app/1963570/Cuisineer/"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hyperlink" Target="https://store.steampowered.com/app/3977340/Poly_Fighter/"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667" Type="http://schemas.openxmlformats.org/officeDocument/2006/relationships/hyperlink" Target="https://store.steampowered.com/app/490950/Frost/"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636" Type="http://schemas.openxmlformats.org/officeDocument/2006/relationships/hyperlink" Target="https://store.steampowered.com/app/943370/Bravery_and_Gree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678" Type="http://schemas.openxmlformats.org/officeDocument/2006/relationships/hyperlink" Target="https://store.steampowered.com/app/1649630/Berserk_Mode/"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703" Type="http://schemas.openxmlformats.org/officeDocument/2006/relationships/hyperlink" Target="https://store.steampowered.com/app/2824310/Lucky_Hunt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647" Type="http://schemas.openxmlformats.org/officeDocument/2006/relationships/hyperlink" Target="https://store.steampowered.com/app/1849790/Uncle_Chops_Rocket_Shop/" TargetMode="External"/><Relationship Id="rId689" Type="http://schemas.openxmlformats.org/officeDocument/2006/relationships/hyperlink" Target="https://store.steampowered.com/app/681280/Descenders/"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658" Type="http://schemas.openxmlformats.org/officeDocument/2006/relationships/hyperlink" Target="https://store.steampowered.com/app/4625810/Internet_Survivor_Survivors/"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627" Type="http://schemas.openxmlformats.org/officeDocument/2006/relationships/hyperlink" Target="https://store.steampowered.com/app/2124120/SULFUR/" TargetMode="External"/><Relationship Id="rId669" Type="http://schemas.openxmlformats.org/officeDocument/2006/relationships/hyperlink" Target="https://store.steampowered.com/app/624690/NEXT_JUMP_Shmup_Tactics/?curator_clanid=33043922"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680" Type="http://schemas.openxmlformats.org/officeDocument/2006/relationships/hyperlink" Target="https://store.steampowered.com/app/1766010/Force_Reboot/"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638" Type="http://schemas.openxmlformats.org/officeDocument/2006/relationships/hyperlink" Target="https://store.steampowered.com/app/1652250/Tales_Tactic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705" Type="http://schemas.openxmlformats.org/officeDocument/2006/relationships/table" Target="../tables/table1.xm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691" Type="http://schemas.openxmlformats.org/officeDocument/2006/relationships/hyperlink" Target="https://store.steampowered.com/app/396750/EVERSPACE/?curator_clanid=44055518"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649" Type="http://schemas.openxmlformats.org/officeDocument/2006/relationships/hyperlink" Target="https://store.steampowered.com/app/3597200/Grai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660" Type="http://schemas.openxmlformats.org/officeDocument/2006/relationships/hyperlink" Target="https://store.steampowered.com/app/3092360/Super_Alloy_Crush/"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640" Type="http://schemas.openxmlformats.org/officeDocument/2006/relationships/hyperlink" Target="https://store.steampowered.com/app/1851280/Samurai_Bringer/"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651" Type="http://schemas.openxmlformats.org/officeDocument/2006/relationships/hyperlink" Target="https://store.steampowered.com/app/848030/Roundguard/"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662" Type="http://schemas.openxmlformats.org/officeDocument/2006/relationships/hyperlink" Target="https://store.steampowered.com/app/2500460/Inventorix/"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673" Type="http://schemas.openxmlformats.org/officeDocument/2006/relationships/hyperlink" Target="https://store.steampowered.com/app/4422430/DAICE/"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684" Type="http://schemas.openxmlformats.org/officeDocument/2006/relationships/hyperlink" Target="https://store.steampowered.com/app/343100/Overture/"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695" Type="http://schemas.openxmlformats.org/officeDocument/2006/relationships/hyperlink" Target="https://store.steampowered.com/app/4268460/ShoreTile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33" Type="http://schemas.openxmlformats.org/officeDocument/2006/relationships/hyperlink" Target="https://store.steampowered.com/app/1969810/Enter_the_Chronosphere/"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700" Type="http://schemas.openxmlformats.org/officeDocument/2006/relationships/hyperlink" Target="https://store.steampowered.com/app/3035330/Dicealo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 Id="rId644" Type="http://schemas.openxmlformats.org/officeDocument/2006/relationships/hyperlink" Target="https://store.steampowered.com/app/384490/NECROPOLIS_BRUTAL_EDITION/" TargetMode="External"/><Relationship Id="rId283" Type="http://schemas.openxmlformats.org/officeDocument/2006/relationships/hyperlink" Target="https://store.steampowered.com/app/1490610/METALLIC_CHILD/"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43" Type="http://schemas.openxmlformats.org/officeDocument/2006/relationships/hyperlink" Target="https://store.steampowered.com/app/219740/Dont_Starve/" TargetMode="External"/><Relationship Id="rId350" Type="http://schemas.openxmlformats.org/officeDocument/2006/relationships/hyperlink" Target="https://store.steampowered.com/app/3618850/Pronoun_Palace/"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448" Type="http://schemas.openxmlformats.org/officeDocument/2006/relationships/hyperlink" Target="https://store.steampowered.com/app/1767170/Super_Bullet_Break/" TargetMode="External"/><Relationship Id="rId655" Type="http://schemas.openxmlformats.org/officeDocument/2006/relationships/hyperlink" Target="https://store.steampowered.com/app/3634010/Islantiles/"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89" Type="http://schemas.openxmlformats.org/officeDocument/2006/relationships/hyperlink" Target="https://store.steampowered.com/app/774801/Crab_Champion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99" Type="http://schemas.openxmlformats.org/officeDocument/2006/relationships/hyperlink" Target="https://store.steampowered.com/app/1861290/Devil_Spire/" TargetMode="External"/><Relationship Id="rId459" Type="http://schemas.openxmlformats.org/officeDocument/2006/relationships/hyperlink" Target="https://store.steampowered.com/app/528230/SYNTHETIK_Legion_Rising/" TargetMode="External"/><Relationship Id="rId666" Type="http://schemas.openxmlformats.org/officeDocument/2006/relationships/hyperlink" Target="https://store.steampowered.com/app/234390/Teleglitch_Die_More_Edition/"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319" Type="http://schemas.openxmlformats.org/officeDocument/2006/relationships/hyperlink" Target="https://store.steampowered.com/app/2068280/Nordic_Ashes_Survivors_of_Ragnarok/" TargetMode="External"/><Relationship Id="rId526" Type="http://schemas.openxmlformats.org/officeDocument/2006/relationships/hyperlink" Target="https://store.steampowered.com/app/3140120/Wordatro/"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677" Type="http://schemas.openxmlformats.org/officeDocument/2006/relationships/hyperlink" Target="https://store.steampowered.com/app/363420/Leap_of_Fate/" TargetMode="External"/><Relationship Id="rId232" Type="http://schemas.openxmlformats.org/officeDocument/2006/relationships/hyperlink" Target="https://store.steampowered.com/app/619820/Heroes_of_Hammerwatch_II/" TargetMode="External"/><Relationship Id="rId27" Type="http://schemas.openxmlformats.org/officeDocument/2006/relationships/hyperlink" Target="https://store.steampowered.com/app/1755830/Astrea_SixSided_Oracles/"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83" Type="http://schemas.openxmlformats.org/officeDocument/2006/relationships/hyperlink" Target="https://store.steampowered.com/app/1494560/Rogue_Voltage/"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43" Type="http://schemas.openxmlformats.org/officeDocument/2006/relationships/hyperlink" Target="https://store.steampowered.com/app/3141310/Inkshade/" TargetMode="External"/><Relationship Id="rId450" Type="http://schemas.openxmlformats.org/officeDocument/2006/relationships/hyperlink" Target="https://store.steampowered.com/app/224820/Super_House_of_Dead_Ninjas/" TargetMode="External"/><Relationship Id="rId688" Type="http://schemas.openxmlformats.org/officeDocument/2006/relationships/hyperlink" Target="https://store.steampowered.com/app/3877790/Hunters_Moon_A_Sovereign_Syndicate_Adventure/"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87" Type="http://schemas.openxmlformats.org/officeDocument/2006/relationships/hyperlink" Target="https://store.steampowered.com/app/465200/Fury_Unleashed/"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54" Type="http://schemas.openxmlformats.org/officeDocument/2006/relationships/hyperlink" Target="https://store.steampowered.com/app/2002220/Keepers_Toll/" TargetMode="External"/><Relationship Id="rId699" Type="http://schemas.openxmlformats.org/officeDocument/2006/relationships/hyperlink" Target="https://store.steampowered.com/app/1393420/TOKOYO_The_Tower_of_Perpetuity/"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461" Type="http://schemas.openxmlformats.org/officeDocument/2006/relationships/hyperlink" Target="https://store.steampowered.com/app/1199030/Tainted_Grail_Conquest/" TargetMode="External"/><Relationship Id="rId559" Type="http://schemas.openxmlformats.org/officeDocument/2006/relationships/hyperlink" Target="https://store.steampowered.com/app/3271280/Shroom_and_Gloom/"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419" Type="http://schemas.openxmlformats.org/officeDocument/2006/relationships/hyperlink" Target="https://store.steampowered.com/app/3631290/Slots__Daggers/" TargetMode="External"/><Relationship Id="rId626" Type="http://schemas.openxmlformats.org/officeDocument/2006/relationships/hyperlink" Target="https://store.steampowered.com/app/4274730/Roguefort"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s>
</file>

<file path=xl/worksheets/_rels/sheet2.xml.rels><?xml version="1.0" encoding="UTF-8" standalone="yes"?>
<Relationships xmlns="http://schemas.openxmlformats.org/package/2006/relationships"><Relationship Id="rId21" Type="http://schemas.openxmlformats.org/officeDocument/2006/relationships/hyperlink" Target="https://blog.roguetemple.com/2008/05/24/lambdarogue-development-goes-strong/" TargetMode="External"/><Relationship Id="rId170" Type="http://schemas.openxmlformats.org/officeDocument/2006/relationships/hyperlink" Target="https://www.youtube.com/watch?v=txv0XsRrFwo"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playroguefort.com/"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nichegamer.com/patch-quest-interview/" TargetMode="External"/><Relationship Id="rId1032" Type="http://schemas.openxmlformats.org/officeDocument/2006/relationships/hyperlink" Target="https://steamcommunity.com/games/3877790/announcements/detail/595164831678464963" TargetMode="External"/><Relationship Id="rId707" Type="http://schemas.openxmlformats.org/officeDocument/2006/relationships/hyperlink" Target="https://youtu.be/pkhzUQ39ts4" TargetMode="External"/><Relationship Id="rId914" Type="http://schemas.openxmlformats.org/officeDocument/2006/relationships/hyperlink" Target="https://steamcommunity.com/games/2742830/announcements/detail/572625355297261274" TargetMode="External"/><Relationship Id="rId43" Type="http://schemas.openxmlformats.org/officeDocument/2006/relationships/hyperlink" Target="https://store.steampowered.com/app/3314790/CloverPit/" TargetMode="External"/><Relationship Id="rId192" Type="http://schemas.openxmlformats.org/officeDocument/2006/relationships/hyperlink" Target="https://podcasts.apple.com/us/podcast/slay-the-spire-with-anthony-giovannetti/id1435365252?i=1000447140877" TargetMode="External"/><Relationship Id="rId497" Type="http://schemas.openxmlformats.org/officeDocument/2006/relationships/hyperlink" Target="https://store.steampowered.com/app/3548520/DOG_WITCH/" TargetMode="External"/><Relationship Id="rId357" Type="http://schemas.openxmlformats.org/officeDocument/2006/relationships/hyperlink" Target="https://x.com/sparklewing925/status/1926056500113346640"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www.reddit.com/r/roguelites/comments/1t6eumj/we_spent_2_years_making_a_coop_action_roguelite/" TargetMode="External"/><Relationship Id="rId1054" Type="http://schemas.openxmlformats.org/officeDocument/2006/relationships/hyperlink" Target="https://www.videogamesgood.com/post/bitsummit-10-developer-q-a-cuisineer-dishes-up-dungeon-crawling-and-restaurant-sim-action"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youtube.com/watch?v=k0nC4o912Ys"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37320/announcements/detail/4673137508062083951"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1065" Type="http://schemas.openxmlformats.org/officeDocument/2006/relationships/hyperlink" Target="https://clever-plays.com/blog/the-evolution-of-clever-plays-and-how-we-design-game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steamcommunity.com/app/1713810/discussions/0/5706632550004301654/"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62790/announcements/detail/1694779751808309596"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howtomarketagame.com/2025/08/13/gnomes-tower-defense-with-10-month-dev-time-hits-367484/" TargetMode="External"/><Relationship Id="rId958" Type="http://schemas.openxmlformats.org/officeDocument/2006/relationships/hyperlink" Target="https://store.steampowered.com/app/2116210/Devil_Peach_Soda/"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www.gamespark.jp/article/2025/07/24/155340.html"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1003" Type="http://schemas.openxmlformats.org/officeDocument/2006/relationships/hyperlink" Target="https://x.com/GamingonPhone/status/2096546451623129115?s=20" TargetMode="Externa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store.steampowered.com/app/2348610/Slime_3K_Rise_Against_Despot/" TargetMode="External"/><Relationship Id="rId969" Type="http://schemas.openxmlformats.org/officeDocument/2006/relationships/hyperlink" Target="https://store.steampowered.com/app/1337520/Risk_of_Rain_Returns/"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indiedb.com/news/dev-blog-10-references-and-pop-culture-in-space-prison"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rpgcodex.net/content.php?id=8133" TargetMode="External"/><Relationship Id="rId1014" Type="http://schemas.openxmlformats.org/officeDocument/2006/relationships/hyperlink" Target="https://store.steampowered.com/app/1649630/Berserk_Mode/"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turnbasedlovers.com/10-turns-interview/with-cobalt-core-dev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youtube.com/watch?v=uKyeo6l_pAQ"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1025" Type="http://schemas.openxmlformats.org/officeDocument/2006/relationships/hyperlink" Target="https://store.steampowered.com/app/343100/Overture/"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gamedeveloper.com/game-platforms/eugene-paik-talks-about-vagante-a-roguelite-8-years-in-the-making" TargetMode="External"/><Relationship Id="rId907" Type="http://schemas.openxmlformats.org/officeDocument/2006/relationships/hyperlink" Target="https://youtu.be/6jw72rP6Zmk"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rogueliker.com/footgun-underground-interview/"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www.gamespress.com/Test-Your-Sea-Legs-in-the-Curse-of-Pirates-Demo-the-Chaotic-Action-Rog" TargetMode="External"/><Relationship Id="rId1036" Type="http://schemas.openxmlformats.org/officeDocument/2006/relationships/hyperlink" Target="https://news.xbox.com/en-us/2015/10/21/games-everspace-brings-roguelike-action-to-the-space-shooter-genre/"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www.gamecast-blog.com/archives/66001023.html" TargetMode="External"/><Relationship Id="rId918" Type="http://schemas.openxmlformats.org/officeDocument/2006/relationships/hyperlink" Target="https://www.gamebusiness.jp/article/2022/06/15/20252.html"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www.gamesradar.com/modern-roguelikes-are-in-great-shape-but-where-does-the-genre-go-next/" TargetMode="External"/><Relationship Id="rId971" Type="http://schemas.openxmlformats.org/officeDocument/2006/relationships/hyperlink" Target="https://www.dualshockers.com/godbreakers-hands-on-preview-reveal/"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theyoungfolks.com/video-games/154551/interview-joris-dormans-details-the-gameplay-and-story-of-unexplored-2/" TargetMode="External"/><Relationship Id="rId1047" Type="http://schemas.openxmlformats.org/officeDocument/2006/relationships/hyperlink" Target="https://steamcommunity.com/games/4268460/announcements/detail/704397413072245351"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www.youtube.com/watch?v=QZU3KnG_XTU"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steamcommunity.com/games/3066570/announcements/detail/4356754561281185320" TargetMode="External"/><Relationship Id="rId982" Type="http://schemas.openxmlformats.org/officeDocument/2006/relationships/hyperlink" Target="https://www.reddit.com/r/AndroidGaming/comments/jyfdyo/comment/gdbln46/"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engadget.com/2013-08-15-wasteland-kings-is-vlambeers-next-big-little-game.html" TargetMode="External"/><Relationship Id="rId1058" Type="http://schemas.openxmlformats.org/officeDocument/2006/relationships/hyperlink" Target="https://steamcommunity.com/games/2824310/announcements/detail/4188990401404675789"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ore.steampowered.com/app/2420510/HoloCure__Save_the_Fans/" TargetMode="External"/><Relationship Id="rId993" Type="http://schemas.openxmlformats.org/officeDocument/2006/relationships/hyperlink" Target="https://steamcommunity.com/games/3520420/announcements/detail/496091347752584206"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1069" Type="http://schemas.openxmlformats.org/officeDocument/2006/relationships/hyperlink" Target="https://store.steampowered.com/app/1184820/Poker_Quest_Swords_and_Spades/"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www.gamedeveloper.com/game-platforms/playing-catch-up-i-castle-of-the-winds-i-rick-saada"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1494560/announcements/detail/4187858160655360600" TargetMode="External"/><Relationship Id="rId920" Type="http://schemas.openxmlformats.org/officeDocument/2006/relationships/hyperlink" Target="https://www.reddit.com/r/nintendo/comments/6k942k/comment/djkavl3/"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rubberchickengames.com/2014/10/14/entrevista-a-terri-vellmann-criador-de-heavy-bullets/"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www.youtube.com/watch?v=l-aec7fgtbE"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1007" Type="http://schemas.openxmlformats.org/officeDocument/2006/relationships/hyperlink" Target="https://store.steampowered.com/app/250580/Paranautical_Activity_Deluxe_Atonement_Edition/"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www.screenhype.co.uk/undermine-2-interview-thorium-entertainment-exclusive/" TargetMode="External"/><Relationship Id="rId1060" Type="http://schemas.openxmlformats.org/officeDocument/2006/relationships/hyperlink" Target="https://www.gamespark.jp/article/2018/10/21/84669.html"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facebook.com/groups/132728896890594/posts/2551615688335224/" TargetMode="External"/><Relationship Id="rId942" Type="http://schemas.openxmlformats.org/officeDocument/2006/relationships/hyperlink" Target="https://store.steampowered.com/news/app/2002220/view/3716075659957435965?l=english"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1018" Type="http://schemas.openxmlformats.org/officeDocument/2006/relationships/hyperlink" Target="https://store.steampowered.com/app/3648730/Blood_Vial/"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60750/Star_Survivor/" TargetMode="External"/><Relationship Id="rId886" Type="http://schemas.openxmlformats.org/officeDocument/2006/relationships/hyperlink" Target="https://rpgcodex.net/content.php?id=102"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071" Type="http://schemas.openxmlformats.org/officeDocument/2006/relationships/table" Target="../tables/table2.xm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campaign-mode.ghost.io/messhof-talks-building-blood-dungeon-inspiration-from-games-like-vampire-survivors-and-more/" TargetMode="External"/><Relationship Id="rId1029" Type="http://schemas.openxmlformats.org/officeDocument/2006/relationships/hyperlink" Target="https://steamcommunity.com/games/3877790/announcements/detail/595164831678464963"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eamcommunity.com/games/1227280/announcements/detail/4522268823003961902"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creators.spotify.com/pod/show/openindie/episodes/29---Pixlpunk---Tiny-Rogues---RubyDev---Austria-e2ainqm/a-aafpjfq"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www.pentadact.com/2015-09-25-natural-numbers-in-game-design/" TargetMode="External"/><Relationship Id="rId964" Type="http://schemas.openxmlformats.org/officeDocument/2006/relationships/hyperlink" Target="https://www.reddit.com/r/AndroidGaming/comments/jyfdyo/comment/gdbln46/"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spark.jp/article/2026/05/10/166209.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youtube.com/watch?v=KElU1pZqfQs"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gamespark.jp/article/2023/02/15/127110.html"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020" Type="http://schemas.openxmlformats.org/officeDocument/2006/relationships/hyperlink" Target="https://store.steampowered.com/app/383230/Dungeon_Souls/"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1123770/announcements/detail/1697231221626410268" TargetMode="External"/><Relationship Id="rId902" Type="http://schemas.openxmlformats.org/officeDocument/2006/relationships/hyperlink" Target="https://www.gamemeca.com/en/view.php?gid=1778935" TargetMode="External"/><Relationship Id="rId986" Type="http://schemas.openxmlformats.org/officeDocument/2006/relationships/hyperlink" Target="https://www.youtube.com/watch?v=ni91J3g5gg8"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eb.archive.org/web/20250319160658/https:/www.whatsitlike.com.au/interview-with-tiago-zaidan-vampire-hunters/" TargetMode="External"/><Relationship Id="rId1031" Type="http://schemas.openxmlformats.org/officeDocument/2006/relationships/hyperlink" Target="https://steamcommunity.com/games/3877790/announcements/detail/595164831678464963"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www.reddit.com/r/godot/comments/1lo0rfm/14_months_of_work_on_my_1st_game_demo_is_now/"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997" Type="http://schemas.openxmlformats.org/officeDocument/2006/relationships/hyperlink" Target="https://doctorhummer.itch.io/irule"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newsletter.gamediscover.co/p/how-sulfur-sold-50k-real-fast-and" TargetMode="External"/><Relationship Id="rId1042" Type="http://schemas.openxmlformats.org/officeDocument/2006/relationships/hyperlink" Target="https://steamcommunity.com/games/1307660/announcements/detail/3694684194527145154"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iosgaming/comments/1hjehh9/comment/mbg6to4/"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gamingbolt.com/morbid-metal-interview-shapeshifting-level-design-combat-and-more" TargetMode="External"/><Relationship Id="rId1053" Type="http://schemas.openxmlformats.org/officeDocument/2006/relationships/hyperlink" Target="https://www.videogamesgood.com/post/bitsummit-10-developer-q-a-cuisineer-dishes-up-dungeon-crawling-and-restaurant-sim-action"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www.reddit.com/r/roguelites/comments/1t6eumj/we_spent_2_years_making_a_coop_action_roguelite/" TargetMode="External"/><Relationship Id="rId935" Type="http://schemas.openxmlformats.org/officeDocument/2006/relationships/hyperlink" Target="https://www.youtube.com/watch?v=fCUbwNqQzWg"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www.nintendolife.com/news/2021/02/feature_curse_of_the_dead_gods_devs_on_early_access_switch_challenges_and_hades_comparisons" TargetMode="External"/><Relationship Id="rId879" Type="http://schemas.openxmlformats.org/officeDocument/2006/relationships/hyperlink" Target="https://www.indiegamemag.com/ido-yehieli-interview-nephews-and-niches/"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store.steampowered.com/app/2796640/The_Magus_Circle/" TargetMode="External"/><Relationship Id="rId1064" Type="http://schemas.openxmlformats.org/officeDocument/2006/relationships/hyperlink" Target="https://thunderrockinnovations.com/presskit/presskit.html"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eamcommunity.com/app/1861290/discussions/0/3942398662635612705/"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105840/announcements/detail/526488742956893954"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app/3228590/discussions/0/591779267908673222/" TargetMode="External"/><Relationship Id="rId1002" Type="http://schemas.openxmlformats.org/officeDocument/2006/relationships/hyperlink" Target="https://www.youtube.com/watch?v=bexVkGq9Z9w"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store.steampowered.com/app/2348610/Slime_3K_Rise_Against_Despot/"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thesixthaxis.com/2026/08/18/interview-how-star-wars-galactic-racer-brings-some-good-tricks-to-the-arcade-racer/"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www.indiedb.com/news/dev-blog-10-references-and-pop-culture-in-space-prison" TargetMode="External"/><Relationship Id="rId828" Type="http://schemas.openxmlformats.org/officeDocument/2006/relationships/hyperlink" Target="https://www.gamedeveloper.com/design/road-to-the-igf-spry-fox-s-and-wild-shadow-studios-i-realm-of-the-mad-god-i-" TargetMode="External"/><Relationship Id="rId1013" Type="http://schemas.openxmlformats.org/officeDocument/2006/relationships/hyperlink" Target="https://store.steampowered.com/app/1649630/Berserk_Mode/"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www.indiegamemag.com/ido-yehieli-interview-nephews-and-niches/" TargetMode="External"/><Relationship Id="rId979" Type="http://schemas.openxmlformats.org/officeDocument/2006/relationships/hyperlink" Target="https://store.steampowered.com/app/2128270/Path_of_Achra/"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youtube.com/watch?v=uKyeo6l_pAQ" TargetMode="External"/><Relationship Id="rId839" Type="http://schemas.openxmlformats.org/officeDocument/2006/relationships/hyperlink" Target="https://itch.io/t/9805/immortal-redneck-the-definitive-redneck-fps-roguelite"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1024" Type="http://schemas.openxmlformats.org/officeDocument/2006/relationships/hyperlink" Target="https://store.steampowered.com/app/343100/Overture/"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crpgaddict.blogspot.com/2011/05/omega-everything-is-reference.html" TargetMode="External"/><Relationship Id="rId906" Type="http://schemas.openxmlformats.org/officeDocument/2006/relationships/hyperlink" Target="https://www.gamedeveloper.com/business/i-am-overburdened-recap-and-numbers"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rogueliker.com/footgun-underground-interview/"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1035" Type="http://schemas.openxmlformats.org/officeDocument/2006/relationships/hyperlink" Target="https://news.xbox.com/en-us/2015/10/21/games-everspace-brings-roguelike-action-to-the-space-shooter-genre/"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youtube.com/watch?v=cX-tottt9i0"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cliqist.com/2015/01/30/children-morta-interview/"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dualshockers.com/godbreakers-hands-on-preview-reveal/" TargetMode="External"/><Relationship Id="rId1046" Type="http://schemas.openxmlformats.org/officeDocument/2006/relationships/hyperlink" Target="https://infectedshelter.com/presskit.html"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reviewfix.com/2018/08/review-fix-exclusive-inside-caves-of-qud/" TargetMode="External"/><Relationship Id="rId928" Type="http://schemas.openxmlformats.org/officeDocument/2006/relationships/hyperlink" Target="https://www.youtube.com/watch?v=QZU3KnG_XTU"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steamcommunity.com/games/3066570/announcements/detail/4356754561281185320" TargetMode="External"/><Relationship Id="rId981" Type="http://schemas.openxmlformats.org/officeDocument/2006/relationships/hyperlink" Target="https://www.reddit.com/r/AndroidGaming/comments/jyfdyo/comment/gdbln46/" TargetMode="External"/><Relationship Id="rId1057" Type="http://schemas.openxmlformats.org/officeDocument/2006/relationships/hyperlink" Target="https://www.4gamer.net/games/379/G037986/20220808041/"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reviewfix.com/2018/03/review-fix-exclusive-inside-immortal-redneck/"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gamebanshee.com/news/104059-dungeons-of-dredmor-review-interview-and-patch-update.htm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store.steampowered.com/app/2420510/HoloCure__Save_the_Fans/" TargetMode="External"/><Relationship Id="rId992" Type="http://schemas.openxmlformats.org/officeDocument/2006/relationships/hyperlink" Target="https://www.gamespress.com/it/Cursemark-Demo-Now-Available"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www.quartertothree.com/fp/2013/07/30/ten-things-you-should-know-about-sunless-sea/" TargetMode="External"/><Relationship Id="rId1068" Type="http://schemas.openxmlformats.org/officeDocument/2006/relationships/hyperlink" Target="https://x.com/Wretch_DA/status/2044458676057215135?a=0JioIj5eamWB2Y-gngQ&amp;s=20"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692890/announcements/detail/4599817768902300278"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steamcommunity.com/games/981430/announcements/detail/3728349046587300862"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www.youtube.com/watch?v=QZU3KnG_XTU" TargetMode="External"/><Relationship Id="rId1006" Type="http://schemas.openxmlformats.org/officeDocument/2006/relationships/hyperlink" Target="https://store.steampowered.com/app/250580/Paranautical_Activity_Deluxe_Atonement_Edition/"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facebook.com/groups/132728896890594/posts/2551615688335224/" TargetMode="External"/><Relationship Id="rId941" Type="http://schemas.openxmlformats.org/officeDocument/2006/relationships/hyperlink" Target="https://store.steampowered.com/news/app/2002220/view/3716075659957435965?l=english"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ore.steampowered.com/app/1271280/Rift_Wizard/" TargetMode="External"/><Relationship Id="rId1017" Type="http://schemas.openxmlformats.org/officeDocument/2006/relationships/hyperlink" Target="https://store.steampowered.com/app/1766010/Force_Reboot/"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turnbasedlovers.com/10-turns-interview/with-cobalt-core-devs/" TargetMode="External"/><Relationship Id="rId1070" Type="http://schemas.openxmlformats.org/officeDocument/2006/relationships/hyperlink" Target="https://store.steampowered.com/app/1184820/Poker_Quest_Swords_and_Spade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campaign-mode.ghost.io/messhof-talks-building-blood-dungeon-inspiration-from-games-like-vampire-survivors-and-more/"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eamcommunity.com/games/1732090/announcements/detail/3328736922033412095" TargetMode="External"/><Relationship Id="rId1028" Type="http://schemas.openxmlformats.org/officeDocument/2006/relationships/hyperlink" Target="https://store.steampowered.com/app/2491640/SNAKE_FARM/"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www.youtube.com/watch?v=txv0XsRrFwo"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toogytime.wordpress.com/2014/12/16/toogy-talk-crawl-an-interview-with-barney-cumming-of-powerhoof/"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www.reddit.com/r/AndroidGaming/comments/jyfdyo/comment/gdbln46/" TargetMode="External"/><Relationship Id="rId1039" Type="http://schemas.openxmlformats.org/officeDocument/2006/relationships/hyperlink" Target="https://steamcommunity.com/app/407560/discussions/0/343787283757028784/"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dtf.ru/gamedev/141739-otzyvy-i-obshenie-na-meropriyatiyah-uchat-luchshe-lyubyh-kursov-beseda-s-avtorom-rogalika-despots-game"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www.gamesradar.com/modern-roguelikes-are-in-great-shape-but-where-does-the-genre-go-next/" TargetMode="External"/><Relationship Id="rId974" Type="http://schemas.openxmlformats.org/officeDocument/2006/relationships/hyperlink" Target="https://www.youtube.com/watch?v=hlNHCK_WBaE"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www.gamegrin.com/articles/developer-interview-neon-abyss-2-veewo-games/"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www.gamemeca.com/en/view.php?gid=1778935"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1619520/announcements/detail/3692434297316940519" TargetMode="External"/><Relationship Id="rId985" Type="http://schemas.openxmlformats.org/officeDocument/2006/relationships/hyperlink" Target="https://www.reddit.com/r/Games/comments/1jxz6nn/spinny_dungeon_typing_monkey_landlord_vs_zombies/" TargetMode="External"/><Relationship Id="rId638" Type="http://schemas.openxmlformats.org/officeDocument/2006/relationships/hyperlink" Target="https://www.dualshockers.com/touhou-genso-wanderer-interview-director-jyunya-talks-about-the-best-rouge-like-game-in-japan/" TargetMode="External"/><Relationship Id="rId845" Type="http://schemas.openxmlformats.org/officeDocument/2006/relationships/hyperlink" Target="https://web.archive.org/web/20250319160658/https:/www.whatsitlike.com.au/interview-with-tiago-zaidan-vampire-hunters/" TargetMode="External"/><Relationship Id="rId1030" Type="http://schemas.openxmlformats.org/officeDocument/2006/relationships/hyperlink" Target="https://steamcommunity.com/games/3877790/announcements/detail/595164831678464963"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137" Type="http://schemas.openxmlformats.org/officeDocument/2006/relationships/hyperlink" Target="https://store.steampowered.com/app/465200/Fury_Unleashed/"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89" Type="http://schemas.openxmlformats.org/officeDocument/2006/relationships/hyperlink" Target="https://steamcommunity.com/games/2068280/announcements/detail/5301322539098227375" TargetMode="External"/><Relationship Id="rId912" Type="http://schemas.openxmlformats.org/officeDocument/2006/relationships/hyperlink" Target="https://web.archive.org/web/20230609153941/https:/www.thecgview.com/p/roboquest-developer-interview" TargetMode="External"/><Relationship Id="rId996" Type="http://schemas.openxmlformats.org/officeDocument/2006/relationships/hyperlink" Target="https://x.com/EffortStarGames/status/1788742633642418421" TargetMode="External"/><Relationship Id="rId41" Type="http://schemas.openxmlformats.org/officeDocument/2006/relationships/hyperlink" Target="https://forum.gamemaker.io/index.php?threads/cats-dice-a-big-number-dice-building-roguelike-inspired-by-games-such-as-balatro-and-slice-dice.114871/" TargetMode="External"/><Relationship Id="rId551" Type="http://schemas.openxmlformats.org/officeDocument/2006/relationships/hyperlink" Target="https://gamerant.com/lone-ruin-interview-roguelike-indie-game-design-inspirations-visuals-coding/" TargetMode="External"/><Relationship Id="rId649" Type="http://schemas.openxmlformats.org/officeDocument/2006/relationships/hyperlink" Target="https://x.com/ArturSmiarowski/status/1870390372389597210" TargetMode="External"/><Relationship Id="rId856" Type="http://schemas.openxmlformats.org/officeDocument/2006/relationships/hyperlink" Target="https://newsletter.gamediscover.co/p/how-sulfur-sold-50k-real-fast-and"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509" Type="http://schemas.openxmlformats.org/officeDocument/2006/relationships/hyperlink" Target="https://en.wikipedia.org/wiki/Luck_Be_a_Landlord" TargetMode="External"/><Relationship Id="rId1041" Type="http://schemas.openxmlformats.org/officeDocument/2006/relationships/hyperlink" Target="https://steamcommunity.com/games/1307660/announcements/detail/369468419452714515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923" Type="http://schemas.openxmlformats.org/officeDocument/2006/relationships/hyperlink" Target="https://youtu.be/wJ2cgBoxsi4" TargetMode="External"/><Relationship Id="rId52" Type="http://schemas.openxmlformats.org/officeDocument/2006/relationships/hyperlink" Target="https://x.com/PlayLuckyShot/status/2084999450808782908"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562" Type="http://schemas.openxmlformats.org/officeDocument/2006/relationships/hyperlink" Target="https://monstervine.com/ic/IC-LR-Interview.mp3" TargetMode="External"/><Relationship Id="rId215" Type="http://schemas.openxmlformats.org/officeDocument/2006/relationships/hyperlink" Target="https://rogueliker.com/vellum-inspirations/" TargetMode="External"/><Relationship Id="rId422" Type="http://schemas.openxmlformats.org/officeDocument/2006/relationships/hyperlink" Target="https://steamcommunity.com/app/1425000/discussions/0/595137684887848950/" TargetMode="External"/><Relationship Id="rId867" Type="http://schemas.openxmlformats.org/officeDocument/2006/relationships/hyperlink" Target="https://www.thegamer.com/moonlighter-2-the-endless-vault-preview-inteview-hades-inspired/" TargetMode="External"/><Relationship Id="rId1052" Type="http://schemas.openxmlformats.org/officeDocument/2006/relationships/hyperlink" Target="https://www.videogamesgood.com/post/bitsummit-10-developer-q-a-cuisineer-dishes-up-dungeon-crawling-and-restaurant-sim-action"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reddit.com/r/roguelikes/comments/13qgts/new_roguelike_legend_of_dungeon_inspired_by_my/" TargetMode="External"/><Relationship Id="rId934" Type="http://schemas.openxmlformats.org/officeDocument/2006/relationships/hyperlink" Target="https://www.youtube.com/watch?v=fCUbwNqQzWg"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1123770/announcements/detail/1697231221626410268"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nervetower.neocities.org/int_yonemitsu_ps" TargetMode="External"/><Relationship Id="rId1063" Type="http://schemas.openxmlformats.org/officeDocument/2006/relationships/hyperlink" Target="https://www.cheatcc.com/articles/starvaders-interview-pengonauts-discuss-the-origins-and-design-philosophy-of-its-debut-title/"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reddit.com/r/IndieGaming/comments/1h0xiwq/been_working_on_pebble_knights_a_mix_of_survival/" TargetMode="External"/><Relationship Id="rId945" Type="http://schemas.openxmlformats.org/officeDocument/2006/relationships/hyperlink" Target="https://github.com/HappyAlfred/fushigi-no-pixel-dungeon"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2060750/Star_Survivor/"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2105840/announcements/detail/526488742956893954" TargetMode="External"/><Relationship Id="rId889" Type="http://schemas.openxmlformats.org/officeDocument/2006/relationships/hyperlink" Target="https://www.reddit.com/r/roguelites/comments/1t6eumj/we_spent_2_years_making_a_coop_action_roguelite/"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youtu.be/_Ner8cAfsBg"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2066020/announcements/detail/538872373928001896" TargetMode="External"/><Relationship Id="rId1001" Type="http://schemas.openxmlformats.org/officeDocument/2006/relationships/hyperlink" Target="https://www.youtube.com/watch?v=bexVkGq9Z9w"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thesixthaxis.com/2026/08/18/interview-how-star-wars-galactic-racer-brings-some-good-tricks-to-the-arcade-racer/"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www.gamedeveloper.com/design/road-to-the-igf-spry-fox-s-and-wild-shadow-studios-i-realm-of-the-mad-god-i-" TargetMode="External"/><Relationship Id="rId1012" Type="http://schemas.openxmlformats.org/officeDocument/2006/relationships/hyperlink" Target="https://www.youtube.com/watch?v=OnAd4r85BN4"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www.indiegamemag.com/ido-yehieli-interview-nephews-and-niches/"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kickstarter.com/projects/1926605606/stoneshard-open-world-roguelike-rpg-with-tactical" TargetMode="External"/><Relationship Id="rId740" Type="http://schemas.openxmlformats.org/officeDocument/2006/relationships/hyperlink" Target="https://www.youtube.com/watch?v=uKyeo6l_pAQ" TargetMode="External"/><Relationship Id="rId838" Type="http://schemas.openxmlformats.org/officeDocument/2006/relationships/hyperlink" Target="https://www.gamedeveloper.com/design/-play-86-interview-with-adom-creator-dr-thomas-biskup" TargetMode="External"/><Relationship Id="rId1023" Type="http://schemas.openxmlformats.org/officeDocument/2006/relationships/hyperlink" Target="https://store.steampowered.com/app/383230/Dungeon_Souls/"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tech4gamers.com/heading-out-interview/" TargetMode="External"/><Relationship Id="rId905" Type="http://schemas.openxmlformats.org/officeDocument/2006/relationships/hyperlink" Target="https://www.indiegamesdeveloper.com/showcases-and-interviews/developer-interview/noisy-head-games-interview-beyond-the-long-night/" TargetMode="External"/><Relationship Id="rId989" Type="http://schemas.openxmlformats.org/officeDocument/2006/relationships/hyperlink" Target="https://www.reddit.com/r/cavesofqud/comments/1rkl6fb/roguefort_v021_is_now_out_thanks_to_you_all/"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rogueliker.com/footgun-underground-interview/" TargetMode="External"/><Relationship Id="rId849" Type="http://schemas.openxmlformats.org/officeDocument/2006/relationships/hyperlink" Target="https://valleesdeletrange.wordpress.com/2026/03/09/sol-cesto-le-bandit-manchot-et-ses-deux-tetes-entretien-avec-chariospirale-et-docgeraud/"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1034" Type="http://schemas.openxmlformats.org/officeDocument/2006/relationships/hyperlink" Target="https://www.redbull.com/us-en/descenders-interview"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ww.reddit.com/r/pcgaming/comments/1ix1kj1/comment/meiosvh/"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cliqist.com/2015/01/30/children-morta-interview/"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1045" Type="http://schemas.openxmlformats.org/officeDocument/2006/relationships/hyperlink" Target="https://infectedshelter.com/presskit.html"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store.steampowered.com/app/1890310/Rogue_Blight/"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steamcommunity.com/games/3066570/announcements/detail/4356754561281185320"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nichegamer.com/patch-quest-interview/" TargetMode="External"/><Relationship Id="rId1056" Type="http://schemas.openxmlformats.org/officeDocument/2006/relationships/hyperlink" Target="https://www.4gamer.net/games/379/G037986/20220808041/" TargetMode="External"/><Relationship Id="rId840" Type="http://schemas.openxmlformats.org/officeDocument/2006/relationships/hyperlink" Target="https://reviewfix.com/2018/03/review-fix-exclusive-inside-immortal-redneck/" TargetMode="External"/><Relationship Id="rId938" Type="http://schemas.openxmlformats.org/officeDocument/2006/relationships/hyperlink" Target="https://www.gamebanshee.com/news/104059-dungeons-of-dredmor-review-interview-and-patch-update.html"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2342950/announcements/detail/524208404882784298" TargetMode="External"/><Relationship Id="rId991" Type="http://schemas.openxmlformats.org/officeDocument/2006/relationships/hyperlink" Target="https://www.gamespress.com/it/Cursemark-Demo-Now-Available" TargetMode="External"/><Relationship Id="rId1067" Type="http://schemas.openxmlformats.org/officeDocument/2006/relationships/hyperlink" Target="https://x.com/Wretch_DA/status/2044458676057215135?a=0JioIj5eamWB2Y-gngQ&amp;s=20"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www.rpgsite.net/interview/20000-brian-bucklew-caves-of-qud-interview-expansions-switch-port-unity-controller-support-coffee"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www.youtube.com/watch?v=sKnZGU2DbGA&amp;t=144s"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ore.steampowered.com/app/2088840/Picayune_Dreams/"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steamcommunity.com/games/981430/announcements/detail/3728349046587300862"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1005" Type="http://schemas.openxmlformats.org/officeDocument/2006/relationships/hyperlink" Target="https://x.com/Arcaludi/status/1955570874318512177?s=20"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store.steampowered.com/app/2348610/Slime_3K_Rise_Against_Despot/"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indiedb.com/news/dev-blog-10-references-and-pop-culture-in-space-prison" TargetMode="External"/><Relationship Id="rId940" Type="http://schemas.openxmlformats.org/officeDocument/2006/relationships/hyperlink" Target="https://www.gamebanshee.com/news/104059-dungeons-of-dredmor-review-interview-and-patch-update.html" TargetMode="External"/><Relationship Id="rId1016" Type="http://schemas.openxmlformats.org/officeDocument/2006/relationships/hyperlink" Target="http://gamesradar.com/tribes-of-midgard-wants-to-create-a-whole-new-genre-says-creative-director/"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2067920/announcements/detail/3908626109457877555"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turnbasedlovers.com/10-turns-interview/with-cobalt-core-dev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dvvdev.itch.io/stray-path"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1027" Type="http://schemas.openxmlformats.org/officeDocument/2006/relationships/hyperlink" Target="https://store.steampowered.com/news/app/2535950/view/540007781835473286?l=english"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www.screenhype.co.uk/undermine-2-interview-thorium-entertainment-exclusive/" TargetMode="External"/><Relationship Id="rId909" Type="http://schemas.openxmlformats.org/officeDocument/2006/relationships/hyperlink" Target="https://legendofkeepers.fandom.com/wiki/Legend_of_Keepers"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toogytime.wordpress.com/2014/12/16/toogy-talk-crawl-an-interview-with-barney-cumming-of-powerhoof/" TargetMode="External"/><Relationship Id="rId962" Type="http://schemas.openxmlformats.org/officeDocument/2006/relationships/hyperlink" Target="https://blog.roguetemple.com/2008/05/24/lambdarogue-development-goes-strong/"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bbs.ruliweb.com/news/read/152932" TargetMode="External"/><Relationship Id="rId1038" Type="http://schemas.openxmlformats.org/officeDocument/2006/relationships/hyperlink" Target="https://steamcommunity.com/app/407560/discussions/0/343787283757028784/"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www.gamesradar.com/modern-roguelikes-are-in-great-shape-but-where-does-the-genre-go-next/"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www.youtube.com/watch?v=hALQHBpwysY&amp;t=690s" TargetMode="External"/><Relationship Id="rId1049" Type="http://schemas.openxmlformats.org/officeDocument/2006/relationships/hyperlink" Target="https://store.steampowered.com/app/2050590/Fhtagn_Simulator/" TargetMode="External"/><Relationship Id="rId833" Type="http://schemas.openxmlformats.org/officeDocument/2006/relationships/hyperlink" Target="https://www.gamegrin.com/articles/developer-interview-neon-abyss-2-veewo-games/"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shacknews.com/article/135007/tape-to-tape-interview-with-lead-game-designer-hugo-julien"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ore.steampowered.com/app/3494210/Choo_Choo_Survivor_2/" TargetMode="External"/><Relationship Id="rId984" Type="http://schemas.openxmlformats.org/officeDocument/2006/relationships/hyperlink" Target="https://x.com/usermarcel/status/1925473078953328860?s=20"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www.engadget.com/2013-08-15-wasteland-kings-is-vlambeers-next-big-little-game.html"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legendofkeepers.fandom.com/wiki/Legend_of_Keepers"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068280/announcements/detail/5301322539098227375" TargetMode="External"/><Relationship Id="rId995" Type="http://schemas.openxmlformats.org/officeDocument/2006/relationships/hyperlink" Target="https://x.com/EffortStarGames/status/1788742633642418421"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gamedeveloper.com/game-platforms/playing-catch-up-i-castle-of-the-winds-i-rick-saada" TargetMode="External"/><Relationship Id="rId1040" Type="http://schemas.openxmlformats.org/officeDocument/2006/relationships/hyperlink" Target="https://steamcommunity.com/app/407560/discussions/0/343787283757028784/"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brubomb.itch.io/dunjungle/devlog/579365/dunjungle-demo-is-available"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eamcommunity.com/games/2067920/announcements/detail/3908626109457877555"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www.gamedeveloper.com/production/prototyping-i-let-s-revolution-i-transforming-i-minesweeper-i-into-a-turn-based-strategy-roguelike"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051" Type="http://schemas.openxmlformats.org/officeDocument/2006/relationships/hyperlink" Target="https://store.steampowered.com/app/2050590/Fhtagn_Simulator/"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fCUbwNqQzWg" TargetMode="External"/><Relationship Id="rId1009" Type="http://schemas.openxmlformats.org/officeDocument/2006/relationships/hyperlink" Target="https://www.gamebillet.com/next-jump-shmup-tactics"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nervetower.neocities.org/int_yonemitsu_ps" TargetMode="External"/><Relationship Id="rId1062" Type="http://schemas.openxmlformats.org/officeDocument/2006/relationships/hyperlink" Target="https://steamcommunity.com/app/1184810/discussions/0/5297878338986789757/" TargetMode="External"/><Relationship Id="rId737" Type="http://schemas.openxmlformats.org/officeDocument/2006/relationships/hyperlink" Target="https://www.reddit.com/r/IndieGaming/comments/1h0xiwq/been_working_on_pebble_knights_a_mix_of_survival/" TargetMode="External"/><Relationship Id="rId944" Type="http://schemas.openxmlformats.org/officeDocument/2006/relationships/hyperlink" Target="https://github.com/HappyAlfred/fushigi-no-pixel-dungeon"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eamcommunity.com/games/2105840/announcements/detail/670626757615813587" TargetMode="External"/><Relationship Id="rId804" Type="http://schemas.openxmlformats.org/officeDocument/2006/relationships/hyperlink" Target="https://store.steampowered.com/app/2060750/Star_Survivor/"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rogueliker.com/shadowveil-legend-of-the-five-rings-interview/"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youtu.be/_Ner8cAfsBg" TargetMode="External"/><Relationship Id="rId955" Type="http://schemas.openxmlformats.org/officeDocument/2006/relationships/hyperlink" Target="https://campaign-mode.ghost.io/messhof-talks-building-blood-dungeon-inspiration-from-games-like-vampire-survivors-and-more/"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eamcommunity.com/games/2088570/announcements/detail/6770639657665738311"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reddit.com/r/Games/comments/w6vkdf/tape_to_tape_a_roguelite_hockey_game/" TargetMode="External"/><Relationship Id="rId1000" Type="http://schemas.openxmlformats.org/officeDocument/2006/relationships/hyperlink" Target="https://www.shacknews.com/article/117995/roundguard-on-apple-arcade-game-designer-andrea-roberts-interview"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steamcommunity.com/games/3123120/announcements/detail/502834694432228039" TargetMode="External"/><Relationship Id="rId966" Type="http://schemas.openxmlformats.org/officeDocument/2006/relationships/hyperlink" Target="https://www.thesixthaxis.com/2026/08/18/interview-how-star-wars-galactic-racer-brings-some-good-tricks-to-the-arcade-racer/"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www.gamedeveloper.com/business/paper-heroes-colm-larkin-and-guild-of-dungeoneering" TargetMode="External"/><Relationship Id="rId1011" Type="http://schemas.openxmlformats.org/officeDocument/2006/relationships/hyperlink" Target="https://www.reddit.com/r/Steam/comments/i8i3ji/released_post_void_on_steam_last_week_im_12_of/"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sulyRl3GJ5c"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developer.com/design/-play-86-interview-with-adom-creator-dr-thomas-biskup" TargetMode="External"/><Relationship Id="rId1022" Type="http://schemas.openxmlformats.org/officeDocument/2006/relationships/hyperlink" Target="https://store.steampowered.com/app/383230/Dungeon_Souls/"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www.demonlore.com/" TargetMode="External"/><Relationship Id="rId904" Type="http://schemas.openxmlformats.org/officeDocument/2006/relationships/hyperlink" Target="https://www.indiegamesdeveloper.com/showcases-and-interviews/developer-interview/noisy-head-games-interview-beyond-the-long-night/"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playroguefort.com/"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inven.co.kr/webzine/news/?news=194987" TargetMode="External"/><Relationship Id="rId848" Type="http://schemas.openxmlformats.org/officeDocument/2006/relationships/hyperlink" Target="https://valleesdeletrange.wordpress.com/2026/03/09/sol-cesto-le-bandit-manchot-et-ses-deux-tetes-entretien-avec-chariospirale-et-docgeraud/" TargetMode="External"/><Relationship Id="rId1033" Type="http://schemas.openxmlformats.org/officeDocument/2006/relationships/hyperlink" Target="https://www.redbull.com/us-en/descenders-interview"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www.reddit.com/r/pcgaming/comments/1ix1kj1/comment/meiosvh/" TargetMode="External"/><Relationship Id="rId347" Type="http://schemas.openxmlformats.org/officeDocument/2006/relationships/hyperlink" Target="https://steamcommunity.com/app/1461910/discussions/0/3363649332031630216/?l=finnish" TargetMode="External"/><Relationship Id="rId999" Type="http://schemas.openxmlformats.org/officeDocument/2006/relationships/hyperlink" Target="https://gamingbolt.com/necropolis-interview-spelunky-meets-dark-souls"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cliqist.com/2015/01/30/children-morta-interview/" TargetMode="External"/><Relationship Id="rId859" Type="http://schemas.openxmlformats.org/officeDocument/2006/relationships/hyperlink" Target="https://howtomarketagame.com/2025/08/13/gnomes-tower-defense-with-10-month-dev-time-hits-367484/"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1044" Type="http://schemas.openxmlformats.org/officeDocument/2006/relationships/hyperlink" Target="https://infectedshelter.com/presskit.html"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steamcommunity.com/games/2530490/announcements/detail/3658666178359170700"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steamcommunity.com/games/3066570/announcements/detail/4356754561281185320"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1055" Type="http://schemas.openxmlformats.org/officeDocument/2006/relationships/hyperlink" Target="https://www.4gamer.net/games/379/G037986/20220808041/"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gamebanshee.com/news/104059-dungeons-of-dredmor-review-interview-and-patch-update.html"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2342950/announcements/detail/3801662447199262264" TargetMode="External"/><Relationship Id="rId990" Type="http://schemas.openxmlformats.org/officeDocument/2006/relationships/hyperlink" Target="https://playroguefort.com/faq/"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1066" Type="http://schemas.openxmlformats.org/officeDocument/2006/relationships/hyperlink" Target="https://clever-plays.com/blog/the-evolution-of-clever-plays-and-how-we-design-games/" TargetMode="External"/><Relationship Id="rId850" Type="http://schemas.openxmlformats.org/officeDocument/2006/relationships/hyperlink" Target="https://spacemyfriend.itch.io/cavity-busters" TargetMode="External"/><Relationship Id="rId948" Type="http://schemas.openxmlformats.org/officeDocument/2006/relationships/hyperlink" Target="https://steamcommunity.com/app/1315610/discussions/0/2956041222230440519/"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62790/announcements/detail/1694779751808309596"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howtomarketagame.com/2025/08/13/gnomes-tower-defense-with-10-month-dev-time-hits-367484/" TargetMode="External"/><Relationship Id="rId959" Type="http://schemas.openxmlformats.org/officeDocument/2006/relationships/hyperlink" Target="https://localthunk.com/blog/balatro-timeline-3aarh"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v.daum.net/v/pIwu8NNfMg?f=p" TargetMode="External"/><Relationship Id="rId1004" Type="http://schemas.openxmlformats.org/officeDocument/2006/relationships/hyperlink" Target="https://x.com/Arcaludi/status/1955570874318512177?s=20"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store.steampowered.com/app/2348610/Slime_3K_Rise_Against_Despot/"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indiedb.com/news/dev-blog-10-references-and-pop-culture-in-space-prison"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1015" Type="http://schemas.openxmlformats.org/officeDocument/2006/relationships/hyperlink" Target="http://gamesradar.com/tribes-of-midgard-wants-to-create-a-whole-new-genre-says-creative-directo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turnbasedlovers.com/10-turns-interview/with-cobalt-core-dev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www.youtube.com/watch?v=uKyeo6l_pAQ" TargetMode="External"/><Relationship Id="rId950" Type="http://schemas.openxmlformats.org/officeDocument/2006/relationships/hyperlink" Target="https://dvvdev.itch.io/stray-path" TargetMode="External"/><Relationship Id="rId1026" Type="http://schemas.openxmlformats.org/officeDocument/2006/relationships/hyperlink" Target="https://store.steampowered.com/app/343100/Overture/"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legendofkeepers.fandom.com/wiki/Legend_of_Keepers"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turtlefoxgames.itch.io/talented/devlog/354683/devlog-17-experimentation"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cheerfulghost.com/jdodson/posts/1590/interview-with-death-road-to-canada-s-kepa-auwae" TargetMode="External"/><Relationship Id="rId961" Type="http://schemas.openxmlformats.org/officeDocument/2006/relationships/hyperlink" Target="https://blog.roguetemple.com/2008/05/24/lambdarogue-development-goes-strong/"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www.gamespark.jp/article/2025/12/23/160936.html" TargetMode="External"/><Relationship Id="rId1037" Type="http://schemas.openxmlformats.org/officeDocument/2006/relationships/hyperlink" Target="https://news.xbox.com/en-us/2015/10/21/games-everspace-brings-roguelike-action-to-the-space-shooter-genre/"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store.steampowered.com/news/app/3430340/view/521993383330187163?l=englis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www.gamesradar.com/modern-roguelikes-are-in-great-shape-but-where-does-the-genre-go-next/" TargetMode="External"/><Relationship Id="rId972" Type="http://schemas.openxmlformats.org/officeDocument/2006/relationships/hyperlink" Target="https://www.youtube.com/watch?v=hALQHBpwysY&amp;t=690s"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theyoungfolks.com/video-games/154551/interview-joris-dormans-details-the-gameplay-and-story-of-unexplored-2/" TargetMode="External"/><Relationship Id="rId1048" Type="http://schemas.openxmlformats.org/officeDocument/2006/relationships/hyperlink" Target="https://store.steampowered.com/app/2323980/Dungeons_Jewels/"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923750/announcements/detail/503962497384974869" TargetMode="External"/><Relationship Id="rId983" Type="http://schemas.openxmlformats.org/officeDocument/2006/relationships/hyperlink" Target="https://x.com/usermarcel/status/1895421072134345188?s=20"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1059" Type="http://schemas.openxmlformats.org/officeDocument/2006/relationships/hyperlink" Target="https://steamcommunity.com/games/2824310/announcements/detail/4188990401404675789" TargetMode="External"/><Relationship Id="rId843" Type="http://schemas.openxmlformats.org/officeDocument/2006/relationships/hyperlink" Target="https://www.engadget.com/2013-08-15-wasteland-kings-is-vlambeers-next-big-little-game.html"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legendofkeepers.fandom.com/wiki/Legend_of_Keep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1914580/announcements/detail/3096792662638547858" TargetMode="External"/><Relationship Id="rId994" Type="http://schemas.openxmlformats.org/officeDocument/2006/relationships/hyperlink" Target="https://www.gamespress.com/it/RENTPOLY-New-Indie-Roguelike-Board-Game-in-Development-from-Sunpeak-Ga"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www.gamedeveloper.com/game-platforms/playing-catch-up-i-castle-of-the-winds-i-rick-saada"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reddit.com/r/nintendo/comments/6k942k/comment/djkavl3/"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1494560/announcements/detail/4187858160655360600"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www.gamedeveloper.com/production/prototyping-i-let-s-revolution-i-transforming-i-minesweeper-i-into-a-turn-based-strategy-roguelike" TargetMode="External"/><Relationship Id="rId1050" Type="http://schemas.openxmlformats.org/officeDocument/2006/relationships/hyperlink" Target="https://store.steampowered.com/app/2050590/Fhtagn_Simulator/"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shacknews.com/article/127385/rogue-lords-interview-running-with-the-devil"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1008" Type="http://schemas.openxmlformats.org/officeDocument/2006/relationships/hyperlink" Target="https://archive.ph/DXMFW"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eamcommunity.com/games/2400160/announcements/detail/4686648941196507636"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reddit.com/r/Games/comments/17dw9zh/trash_of_the_titans_tabagain_its_into_the_breach/" TargetMode="External"/><Relationship Id="rId1061" Type="http://schemas.openxmlformats.org/officeDocument/2006/relationships/hyperlink" Target="https://steamcommunity.com/games/3112170/announcements/detail/539981147242761692"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github.com/HappyAlfred/fushigi-no-pixel-dungeon" TargetMode="External"/><Relationship Id="rId1019" Type="http://schemas.openxmlformats.org/officeDocument/2006/relationships/hyperlink" Target="https://steamcommunity.com/app/2111190/discussions/0/3812906855242189423/"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803" Type="http://schemas.openxmlformats.org/officeDocument/2006/relationships/hyperlink" Target="https://store.steampowered.com/app/2060750/Star_Survivor/"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442" Type="http://schemas.openxmlformats.org/officeDocument/2006/relationships/hyperlink" Target="https://roguebasin.com/index.php/ROGUE-FP" TargetMode="External"/><Relationship Id="rId887" Type="http://schemas.openxmlformats.org/officeDocument/2006/relationships/hyperlink" Target="https://shmuplations.com/chunsoft30th/" TargetMode="External"/><Relationship Id="rId302" Type="http://schemas.openxmlformats.org/officeDocument/2006/relationships/hyperlink" Target="https://www.youtube.com/watch?v=7SjRhK9wdEE" TargetMode="External"/><Relationship Id="rId747" Type="http://schemas.openxmlformats.org/officeDocument/2006/relationships/hyperlink" Target="https://youtu.be/_Ner8cAfsBg" TargetMode="External"/><Relationship Id="rId954" Type="http://schemas.openxmlformats.org/officeDocument/2006/relationships/hyperlink" Target="https://campaign-mode.ghost.io/messhof-talks-building-blood-dungeon-inspiration-from-games-like-vampire-survivors-and-more/"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814" Type="http://schemas.openxmlformats.org/officeDocument/2006/relationships/hyperlink" Target="https://steamcommunity.com/games/1105670/announcements/detail/2996568545566483264" TargetMode="External"/><Relationship Id="rId246" Type="http://schemas.openxmlformats.org/officeDocument/2006/relationships/hyperlink" Target="https://www.polygon.com/2013/6/20/4439320/our-darker-purpose-kickstarter-avidly-wild-games/" TargetMode="External"/><Relationship Id="rId453" Type="http://schemas.openxmlformats.org/officeDocument/2006/relationships/hyperlink" Target="https://mcvuk.com/development-news/when-we-made-moonlighter/"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creators.spotify.com/pod/profile/openindie/episodes/29---Pixlpunk---Tiny-Rogues---RubyDev---Austria-e2ainqm/a-aafpjfq"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758" Type="http://schemas.openxmlformats.org/officeDocument/2006/relationships/hyperlink" Target="https://steamcommunity.com/games/1000010/announcements/detail/1712958942358263915" TargetMode="External"/><Relationship Id="rId965" Type="http://schemas.openxmlformats.org/officeDocument/2006/relationships/hyperlink" Target="https://www.unlok.ca/wayward/inspiration-time-world-building/" TargetMode="External"/><Relationship Id="rId10" Type="http://schemas.openxmlformats.org/officeDocument/2006/relationships/hyperlink" Target="https://roguebasin.com/index.php/LambdaRogue" TargetMode="External"/><Relationship Id="rId94" Type="http://schemas.openxmlformats.org/officeDocument/2006/relationships/hyperlink" Target="https://roguebasin.com/index.php/ZMAngband"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developer.com/business/paper-heroes-colm-larkin-and-guild-of-dungeoneering" TargetMode="External"/><Relationship Id="rId257" Type="http://schemas.openxmlformats.org/officeDocument/2006/relationships/hyperlink" Target="https://www.youtube.com/watch?v=G8e_zxWb3QA" TargetMode="External"/><Relationship Id="rId464" Type="http://schemas.openxmlformats.org/officeDocument/2006/relationships/hyperlink" Target="https://www.reddit.com/r/Games/comments/10uappd/the_ouroboros_king_oriol_cosp_chess_based/" TargetMode="External"/><Relationship Id="rId1010" Type="http://schemas.openxmlformats.org/officeDocument/2006/relationships/hyperlink" Target="https://www.gamebillet.com/next-jump-shmup-tactics" TargetMode="External"/><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sulyRl3GJ5c"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836" Type="http://schemas.openxmlformats.org/officeDocument/2006/relationships/hyperlink" Target="https://www.gamespark.jp/article/2023/02/15/127110.html" TargetMode="External"/><Relationship Id="rId1021" Type="http://schemas.openxmlformats.org/officeDocument/2006/relationships/hyperlink" Target="https://store.steampowered.com/app/383230/Dungeon_Souls/" TargetMode="External"/><Relationship Id="rId903" Type="http://schemas.openxmlformats.org/officeDocument/2006/relationships/hyperlink" Target="https://www.gamemeca.com/en/view.php?gid=1778935" TargetMode="External"/><Relationship Id="rId32" Type="http://schemas.openxmlformats.org/officeDocument/2006/relationships/hyperlink" Target="https://www.reddit.com/r/IndieGaming/comments/1iooyqr/roguelike_autobattler_cute_creatures_what_do_you/" TargetMode="External"/><Relationship Id="rId181" Type="http://schemas.openxmlformats.org/officeDocument/2006/relationships/hyperlink" Target="https://www.youtube.com/watch?v=5fR9VYTfm2A&amp;t=1s"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steamcommunity.com/games/2835570/announcements/detail/4181107834755509907" TargetMode="External"/><Relationship Id="rId998" Type="http://schemas.openxmlformats.org/officeDocument/2006/relationships/hyperlink" Target="https://transarchive.kronosaur.com/design/WhatisTranscendence.html"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design/building-i-enter-the-gungeon-i-s-dungeon-climbing-spin-off-i-exit-the-gungeon-i-" TargetMode="External"/><Relationship Id="rId1043" Type="http://schemas.openxmlformats.org/officeDocument/2006/relationships/hyperlink" Target="https://steamcommunity.com/games/1307660/announcements/detail/3694684194527145154"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steamcommunity.com/games/2530490/announcements/detail/3658666178359170700" TargetMode="External"/><Relationship Id="rId54" Type="http://schemas.openxmlformats.org/officeDocument/2006/relationships/hyperlink" Target="https://store.steampowered.com/app/3205380/Omelet_You_Cook/"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31.xml"/><Relationship Id="rId2" Type="http://schemas.openxmlformats.org/officeDocument/2006/relationships/table" Target="../tables/table30.xml"/><Relationship Id="rId1" Type="http://schemas.openxmlformats.org/officeDocument/2006/relationships/table" Target="../tables/table29.xml"/><Relationship Id="rId5" Type="http://schemas.openxmlformats.org/officeDocument/2006/relationships/table" Target="../tables/table33.xml"/><Relationship Id="rId4"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2" Type="http://schemas.openxmlformats.org/officeDocument/2006/relationships/table" Target="../tables/table58.xml"/><Relationship Id="rId1" Type="http://schemas.openxmlformats.org/officeDocument/2006/relationships/hyperlink" Target="https://firch.github.io/BuncoWeb/" TargetMode="Externa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60.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01"/>
  <sheetViews>
    <sheetView topLeftCell="A965" zoomScaleNormal="100" workbookViewId="0">
      <selection activeCell="F1003" sqref="F1003"/>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157</v>
      </c>
      <c r="B1" t="s">
        <v>158</v>
      </c>
      <c r="C1" t="s">
        <v>159</v>
      </c>
      <c r="D1" t="s">
        <v>160</v>
      </c>
      <c r="E1" t="s">
        <v>161</v>
      </c>
      <c r="F1" t="s">
        <v>162</v>
      </c>
      <c r="G1" t="s">
        <v>163</v>
      </c>
      <c r="H1" t="s">
        <v>164</v>
      </c>
      <c r="I1" t="s">
        <v>165</v>
      </c>
      <c r="J1" t="s">
        <v>166</v>
      </c>
    </row>
    <row r="2" spans="1:10" ht="15" customHeight="1" x14ac:dyDescent="0.25">
      <c r="A2" t="s">
        <v>167</v>
      </c>
      <c r="B2">
        <v>2024</v>
      </c>
      <c r="C2" t="s">
        <v>168</v>
      </c>
      <c r="D2" t="b">
        <f>TRUE()</f>
        <v>1</v>
      </c>
      <c r="E2" t="b">
        <f>COUNTIF(connections!A:A, A2) &gt; 0</f>
        <v>0</v>
      </c>
      <c r="G2" t="s">
        <v>169</v>
      </c>
    </row>
    <row r="3" spans="1:10" ht="15" customHeight="1" x14ac:dyDescent="0.25">
      <c r="A3" t="s">
        <v>170</v>
      </c>
      <c r="B3">
        <v>2010</v>
      </c>
      <c r="C3" t="s">
        <v>171</v>
      </c>
      <c r="D3" t="b">
        <f>TRUE()</f>
        <v>1</v>
      </c>
      <c r="E3" t="b">
        <f>COUNTIF(connections!A:A, A3) &gt; 0</f>
        <v>1</v>
      </c>
      <c r="G3" t="s">
        <v>172</v>
      </c>
    </row>
    <row r="4" spans="1:10" ht="15" customHeight="1" x14ac:dyDescent="0.25">
      <c r="A4" t="s">
        <v>173</v>
      </c>
      <c r="B4">
        <v>2026</v>
      </c>
      <c r="C4" t="s">
        <v>174</v>
      </c>
      <c r="D4" t="b">
        <f>TRUE()</f>
        <v>1</v>
      </c>
      <c r="E4" t="b">
        <f>COUNTIF(connections!A:A, A4) &gt; 0</f>
        <v>0</v>
      </c>
      <c r="G4" t="s">
        <v>175</v>
      </c>
      <c r="J4" s="1" t="s">
        <v>176</v>
      </c>
    </row>
    <row r="5" spans="1:10" ht="15" customHeight="1" x14ac:dyDescent="0.25">
      <c r="A5" t="s">
        <v>177</v>
      </c>
      <c r="B5">
        <v>2022</v>
      </c>
      <c r="C5" t="s">
        <v>168</v>
      </c>
      <c r="D5" t="b">
        <f>TRUE()</f>
        <v>1</v>
      </c>
      <c r="E5" t="b">
        <f>COUNTIF(connections!A:A, A5) &gt; 0</f>
        <v>1</v>
      </c>
      <c r="G5" t="s">
        <v>178</v>
      </c>
      <c r="H5" t="s">
        <v>179</v>
      </c>
      <c r="I5" t="s">
        <v>180</v>
      </c>
      <c r="J5" s="1" t="s">
        <v>181</v>
      </c>
    </row>
    <row r="6" spans="1:10" ht="15" customHeight="1" x14ac:dyDescent="0.25">
      <c r="A6" t="s">
        <v>182</v>
      </c>
      <c r="B6">
        <v>2017</v>
      </c>
      <c r="C6" t="s">
        <v>168</v>
      </c>
      <c r="D6" t="b">
        <f>TRUE()</f>
        <v>1</v>
      </c>
      <c r="E6" t="b">
        <f>COUNTIF(connections!A:A, A6) &gt; 0</f>
        <v>1</v>
      </c>
      <c r="G6" t="s">
        <v>183</v>
      </c>
      <c r="H6" t="s">
        <v>179</v>
      </c>
      <c r="I6" t="s">
        <v>184</v>
      </c>
      <c r="J6" s="1" t="s">
        <v>185</v>
      </c>
    </row>
    <row r="7" spans="1:10" ht="15" customHeight="1" x14ac:dyDescent="0.25">
      <c r="A7" t="s">
        <v>186</v>
      </c>
      <c r="B7">
        <v>2021</v>
      </c>
      <c r="C7" t="s">
        <v>168</v>
      </c>
      <c r="D7" t="b">
        <f>TRUE()</f>
        <v>1</v>
      </c>
      <c r="E7" t="b">
        <f>COUNTIF(connections!A:A, A7) &gt; 0</f>
        <v>0</v>
      </c>
      <c r="G7" t="s">
        <v>187</v>
      </c>
      <c r="H7" t="s">
        <v>179</v>
      </c>
      <c r="I7" t="s">
        <v>188</v>
      </c>
      <c r="J7" s="1" t="s">
        <v>189</v>
      </c>
    </row>
    <row r="8" spans="1:10" ht="15" customHeight="1" x14ac:dyDescent="0.25">
      <c r="A8" t="s">
        <v>190</v>
      </c>
      <c r="B8">
        <v>2026</v>
      </c>
      <c r="C8" t="s">
        <v>168</v>
      </c>
      <c r="D8" t="b">
        <f>TRUE()</f>
        <v>1</v>
      </c>
      <c r="E8" t="b">
        <f>COUNTIF(connections!A:A, A8) &gt; 0</f>
        <v>0</v>
      </c>
      <c r="F8" t="s">
        <v>191</v>
      </c>
      <c r="G8" t="s">
        <v>192</v>
      </c>
      <c r="H8" t="s">
        <v>179</v>
      </c>
      <c r="I8" t="s">
        <v>8302</v>
      </c>
      <c r="J8" s="1" t="s">
        <v>193</v>
      </c>
    </row>
    <row r="9" spans="1:10" ht="15" customHeight="1" x14ac:dyDescent="0.25">
      <c r="A9" t="s">
        <v>194</v>
      </c>
      <c r="B9">
        <v>2026</v>
      </c>
      <c r="C9" t="s">
        <v>171</v>
      </c>
      <c r="D9" t="b">
        <f>TRUE()</f>
        <v>1</v>
      </c>
      <c r="E9" t="b">
        <f>COUNTIF(connections!A:A, A9) &gt; 0</f>
        <v>0</v>
      </c>
      <c r="G9" t="s">
        <v>195</v>
      </c>
      <c r="J9" s="1" t="s">
        <v>196</v>
      </c>
    </row>
    <row r="10" spans="1:10" ht="15" customHeight="1" x14ac:dyDescent="0.25">
      <c r="A10" t="s">
        <v>197</v>
      </c>
      <c r="B10">
        <v>2015</v>
      </c>
      <c r="C10" t="s">
        <v>171</v>
      </c>
      <c r="D10" t="b">
        <f>TRUE()</f>
        <v>1</v>
      </c>
      <c r="E10" t="b">
        <f>COUNTIF(connections!A:A, A10) &gt; 0</f>
        <v>1</v>
      </c>
      <c r="G10" t="s">
        <v>198</v>
      </c>
      <c r="H10" t="s">
        <v>179</v>
      </c>
      <c r="I10" t="s">
        <v>199</v>
      </c>
      <c r="J10" s="1" t="s">
        <v>200</v>
      </c>
    </row>
    <row r="11" spans="1:10" ht="15" customHeight="1" x14ac:dyDescent="0.25">
      <c r="A11" t="s">
        <v>201</v>
      </c>
      <c r="B11">
        <v>2024</v>
      </c>
      <c r="C11" t="s">
        <v>174</v>
      </c>
      <c r="D11" t="b">
        <f>TRUE()</f>
        <v>1</v>
      </c>
      <c r="E11" t="b">
        <f>COUNTIF(connections!A:A, A11) &gt; 0</f>
        <v>1</v>
      </c>
      <c r="G11" t="s">
        <v>202</v>
      </c>
      <c r="H11" t="s">
        <v>179</v>
      </c>
      <c r="I11" t="s">
        <v>203</v>
      </c>
      <c r="J11" s="1" t="s">
        <v>204</v>
      </c>
    </row>
    <row r="12" spans="1:10" ht="15" customHeight="1" x14ac:dyDescent="0.25">
      <c r="A12" t="s">
        <v>205</v>
      </c>
      <c r="B12">
        <v>2013</v>
      </c>
      <c r="C12" t="s">
        <v>168</v>
      </c>
      <c r="D12" t="b">
        <f>TRUE()</f>
        <v>1</v>
      </c>
      <c r="E12" t="b">
        <f>COUNTIF(connections!A:A, A12) &gt; 0</f>
        <v>0</v>
      </c>
      <c r="F12" t="s">
        <v>191</v>
      </c>
      <c r="G12" t="s">
        <v>206</v>
      </c>
    </row>
    <row r="13" spans="1:10" ht="15" customHeight="1" x14ac:dyDescent="0.25">
      <c r="A13" t="s">
        <v>207</v>
      </c>
      <c r="B13">
        <v>2025</v>
      </c>
      <c r="C13" t="s">
        <v>174</v>
      </c>
      <c r="D13" t="b">
        <f>TRUE()</f>
        <v>1</v>
      </c>
      <c r="E13" t="b">
        <f>COUNTIF(connections!A:A, A13) &gt; 0</f>
        <v>0</v>
      </c>
      <c r="G13" t="s">
        <v>208</v>
      </c>
    </row>
    <row r="14" spans="1:10" ht="15" customHeight="1" x14ac:dyDescent="0.25">
      <c r="A14" t="s">
        <v>209</v>
      </c>
      <c r="B14">
        <v>2017</v>
      </c>
      <c r="C14" t="s">
        <v>168</v>
      </c>
      <c r="D14" t="b">
        <f>TRUE()</f>
        <v>1</v>
      </c>
      <c r="E14" t="b">
        <f>COUNTIF(connections!A:A, A14) &gt; 0</f>
        <v>0</v>
      </c>
      <c r="G14" t="s">
        <v>210</v>
      </c>
      <c r="H14" t="s">
        <v>179</v>
      </c>
      <c r="I14" t="s">
        <v>211</v>
      </c>
      <c r="J14" s="1" t="s">
        <v>212</v>
      </c>
    </row>
    <row r="15" spans="1:10" ht="15" customHeight="1" x14ac:dyDescent="0.25">
      <c r="A15" t="s">
        <v>213</v>
      </c>
      <c r="B15">
        <v>2019</v>
      </c>
      <c r="C15" t="s">
        <v>214</v>
      </c>
      <c r="D15" t="b">
        <f>TRUE()</f>
        <v>1</v>
      </c>
      <c r="E15" t="b">
        <f>COUNTIF(connections!A:A, A15) &gt; 0</f>
        <v>1</v>
      </c>
      <c r="G15" t="s">
        <v>215</v>
      </c>
      <c r="H15" t="s">
        <v>179</v>
      </c>
      <c r="I15" t="s">
        <v>216</v>
      </c>
      <c r="J15" s="10" t="s">
        <v>217</v>
      </c>
    </row>
    <row r="16" spans="1:10" ht="15" customHeight="1" x14ac:dyDescent="0.25">
      <c r="A16" t="s">
        <v>218</v>
      </c>
      <c r="B16">
        <v>2025</v>
      </c>
      <c r="C16" t="s">
        <v>168</v>
      </c>
      <c r="D16" t="b">
        <f>TRUE()</f>
        <v>1</v>
      </c>
      <c r="E16" t="b">
        <f>COUNTIF(connections!A:A, A16) &gt; 0</f>
        <v>0</v>
      </c>
      <c r="G16" t="s">
        <v>219</v>
      </c>
    </row>
    <row r="17" spans="1:10" ht="15" customHeight="1" x14ac:dyDescent="0.25">
      <c r="A17" t="s">
        <v>220</v>
      </c>
      <c r="B17">
        <v>2025</v>
      </c>
      <c r="C17" t="s">
        <v>168</v>
      </c>
      <c r="D17" t="b">
        <f>TRUE()</f>
        <v>1</v>
      </c>
      <c r="E17" t="b">
        <f>COUNTIF(connections!A:A, A17) &gt; 0</f>
        <v>0</v>
      </c>
      <c r="F17" t="s">
        <v>221</v>
      </c>
      <c r="G17" t="s">
        <v>222</v>
      </c>
      <c r="H17" t="s">
        <v>179</v>
      </c>
      <c r="I17" t="s">
        <v>223</v>
      </c>
      <c r="J17" s="1" t="s">
        <v>224</v>
      </c>
    </row>
    <row r="18" spans="1:10" ht="15" customHeight="1" x14ac:dyDescent="0.25">
      <c r="A18" t="s">
        <v>16882</v>
      </c>
      <c r="B18">
        <v>2014</v>
      </c>
      <c r="C18" t="s">
        <v>168</v>
      </c>
      <c r="D18" t="b">
        <v>0</v>
      </c>
      <c r="E18" t="b">
        <f>COUNTIF(connections!A:A, A18) &gt; 0</f>
        <v>0</v>
      </c>
      <c r="G18" t="s">
        <v>16883</v>
      </c>
      <c r="J18" s="10" t="s">
        <v>16884</v>
      </c>
    </row>
    <row r="19" spans="1:10" ht="15" customHeight="1" x14ac:dyDescent="0.25">
      <c r="A19" t="s">
        <v>7867</v>
      </c>
      <c r="B19">
        <v>2025</v>
      </c>
      <c r="C19" t="s">
        <v>168</v>
      </c>
      <c r="D19" t="b">
        <f>TRUE()</f>
        <v>1</v>
      </c>
      <c r="E19" t="b">
        <f>COUNTIF(connections!A:A, A19) &gt; 0</f>
        <v>0</v>
      </c>
      <c r="G19" t="s">
        <v>7868</v>
      </c>
      <c r="H19" t="s">
        <v>179</v>
      </c>
      <c r="I19" t="s">
        <v>7874</v>
      </c>
      <c r="J19" s="10" t="s">
        <v>7869</v>
      </c>
    </row>
    <row r="20" spans="1:10" ht="15" customHeight="1" x14ac:dyDescent="0.25">
      <c r="A20" t="s">
        <v>225</v>
      </c>
      <c r="B20">
        <v>2023</v>
      </c>
      <c r="C20" t="s">
        <v>174</v>
      </c>
      <c r="D20" t="b">
        <f>TRUE()</f>
        <v>1</v>
      </c>
      <c r="E20" t="b">
        <f>COUNTIF(connections!A:A, A20) &gt; 0</f>
        <v>0</v>
      </c>
      <c r="G20" t="s">
        <v>226</v>
      </c>
      <c r="H20" t="s">
        <v>179</v>
      </c>
      <c r="I20" t="s">
        <v>227</v>
      </c>
      <c r="J20" s="1" t="s">
        <v>228</v>
      </c>
    </row>
    <row r="21" spans="1:10" ht="15" customHeight="1" x14ac:dyDescent="0.25">
      <c r="A21" t="s">
        <v>229</v>
      </c>
      <c r="B21">
        <v>2021</v>
      </c>
      <c r="C21" t="s">
        <v>174</v>
      </c>
      <c r="D21" t="b">
        <f>TRUE()</f>
        <v>1</v>
      </c>
      <c r="E21" t="b">
        <f>COUNTIF(connections!A:A, A21) &gt; 0</f>
        <v>1</v>
      </c>
      <c r="G21" t="s">
        <v>230</v>
      </c>
      <c r="H21" t="s">
        <v>179</v>
      </c>
      <c r="I21" t="s">
        <v>231</v>
      </c>
      <c r="J21" s="1" t="s">
        <v>232</v>
      </c>
    </row>
    <row r="22" spans="1:10" ht="15" customHeight="1" x14ac:dyDescent="0.25">
      <c r="A22" t="s">
        <v>233</v>
      </c>
      <c r="B22">
        <v>2025</v>
      </c>
      <c r="C22" t="s">
        <v>214</v>
      </c>
      <c r="D22" t="b">
        <f>TRUE()</f>
        <v>1</v>
      </c>
      <c r="E22" t="b">
        <f>COUNTIF(connections!A:A, A22) &gt; 0</f>
        <v>1</v>
      </c>
      <c r="G22" t="s">
        <v>234</v>
      </c>
      <c r="H22" t="s">
        <v>179</v>
      </c>
      <c r="I22" t="s">
        <v>235</v>
      </c>
      <c r="J22" s="1" t="s">
        <v>236</v>
      </c>
    </row>
    <row r="23" spans="1:10" ht="15" customHeight="1" x14ac:dyDescent="0.25">
      <c r="A23" t="s">
        <v>237</v>
      </c>
      <c r="B23">
        <v>2023</v>
      </c>
      <c r="C23" t="s">
        <v>168</v>
      </c>
      <c r="D23" t="b">
        <f>TRUE()</f>
        <v>1</v>
      </c>
      <c r="E23" t="b">
        <f>COUNTIF(connections!A:A, A23) &gt; 0</f>
        <v>0</v>
      </c>
      <c r="G23" t="s">
        <v>238</v>
      </c>
      <c r="H23" t="s">
        <v>179</v>
      </c>
      <c r="I23" t="s">
        <v>239</v>
      </c>
      <c r="J23" s="1" t="s">
        <v>240</v>
      </c>
    </row>
    <row r="24" spans="1:10" ht="15" customHeight="1" x14ac:dyDescent="0.25">
      <c r="A24" t="s">
        <v>241</v>
      </c>
      <c r="B24">
        <v>2022</v>
      </c>
      <c r="C24" t="s">
        <v>174</v>
      </c>
      <c r="D24" t="b">
        <f>TRUE()</f>
        <v>1</v>
      </c>
      <c r="E24" t="b">
        <f>COUNTIF(connections!A:A, A24) &gt; 0</f>
        <v>0</v>
      </c>
      <c r="G24" t="s">
        <v>242</v>
      </c>
      <c r="H24" t="s">
        <v>179</v>
      </c>
      <c r="I24" t="s">
        <v>243</v>
      </c>
      <c r="J24" s="1" t="s">
        <v>244</v>
      </c>
    </row>
    <row r="25" spans="1:10" ht="15" customHeight="1" x14ac:dyDescent="0.25">
      <c r="A25" t="s">
        <v>245</v>
      </c>
      <c r="B25">
        <v>2025</v>
      </c>
      <c r="C25" t="s">
        <v>168</v>
      </c>
      <c r="D25" t="b">
        <f>TRUE()</f>
        <v>1</v>
      </c>
      <c r="E25" t="b">
        <f>COUNTIF(connections!A:A, A25) &gt; 0</f>
        <v>0</v>
      </c>
      <c r="G25" t="s">
        <v>246</v>
      </c>
      <c r="J25" s="10" t="s">
        <v>247</v>
      </c>
    </row>
    <row r="26" spans="1:10" ht="15" customHeight="1" x14ac:dyDescent="0.25">
      <c r="A26" t="s">
        <v>248</v>
      </c>
      <c r="B26">
        <v>1994</v>
      </c>
      <c r="C26" t="s">
        <v>171</v>
      </c>
      <c r="D26" t="b">
        <f>TRUE()</f>
        <v>1</v>
      </c>
      <c r="E26" t="b">
        <f>COUNTIF(connections!A:A, A26) &gt; 0</f>
        <v>1</v>
      </c>
      <c r="G26" t="s">
        <v>249</v>
      </c>
      <c r="H26" t="s">
        <v>179</v>
      </c>
      <c r="I26" t="s">
        <v>250</v>
      </c>
      <c r="J26" s="1" t="s">
        <v>251</v>
      </c>
    </row>
    <row r="27" spans="1:10" ht="15" customHeight="1" x14ac:dyDescent="0.25">
      <c r="A27" t="s">
        <v>252</v>
      </c>
      <c r="B27">
        <v>1990</v>
      </c>
      <c r="C27" t="s">
        <v>171</v>
      </c>
      <c r="D27" t="b">
        <f>TRUE()</f>
        <v>1</v>
      </c>
      <c r="E27" t="b">
        <f>COUNTIF(connections!A:A, A27) &gt; 0</f>
        <v>1</v>
      </c>
      <c r="G27" t="s">
        <v>253</v>
      </c>
      <c r="H27" t="s">
        <v>179</v>
      </c>
      <c r="I27" t="s">
        <v>254</v>
      </c>
    </row>
    <row r="28" spans="1:10" ht="15" customHeight="1" x14ac:dyDescent="0.25">
      <c r="A28" t="s">
        <v>8068</v>
      </c>
      <c r="B28">
        <v>2024</v>
      </c>
      <c r="C28" t="s">
        <v>214</v>
      </c>
      <c r="D28" t="b">
        <f>TRUE()</f>
        <v>1</v>
      </c>
      <c r="E28" t="b">
        <f>COUNTIF(connections!A:A, A28) &gt; 0</f>
        <v>0</v>
      </c>
      <c r="G28" t="s">
        <v>8069</v>
      </c>
      <c r="J28" s="10" t="s">
        <v>8070</v>
      </c>
    </row>
    <row r="29" spans="1:10" ht="15" customHeight="1" x14ac:dyDescent="0.25">
      <c r="A29" t="s">
        <v>255</v>
      </c>
      <c r="B29">
        <v>2022</v>
      </c>
      <c r="C29" t="s">
        <v>214</v>
      </c>
      <c r="D29" t="b">
        <f>FALSE()</f>
        <v>0</v>
      </c>
      <c r="E29" t="b">
        <f>COUNTIF(connections!A:A, A29) &gt; 0</f>
        <v>1</v>
      </c>
      <c r="F29" t="s">
        <v>256</v>
      </c>
      <c r="G29" t="s">
        <v>257</v>
      </c>
      <c r="H29" t="s">
        <v>179</v>
      </c>
      <c r="I29" t="s">
        <v>258</v>
      </c>
      <c r="J29" s="1" t="s">
        <v>259</v>
      </c>
    </row>
    <row r="30" spans="1:10" ht="15" customHeight="1" x14ac:dyDescent="0.25">
      <c r="A30" t="s">
        <v>260</v>
      </c>
      <c r="B30">
        <v>2025</v>
      </c>
      <c r="C30" t="s">
        <v>214</v>
      </c>
      <c r="D30" t="b">
        <f>FALSE()</f>
        <v>0</v>
      </c>
      <c r="E30" t="b">
        <f>COUNTIF(connections!A:A, A30) &gt; 0</f>
        <v>0</v>
      </c>
      <c r="F30" t="s">
        <v>256</v>
      </c>
      <c r="G30" t="s">
        <v>261</v>
      </c>
    </row>
    <row r="31" spans="1:10" ht="15" customHeight="1" x14ac:dyDescent="0.25">
      <c r="A31" t="s">
        <v>262</v>
      </c>
      <c r="B31">
        <v>2024</v>
      </c>
      <c r="C31" t="s">
        <v>174</v>
      </c>
      <c r="D31" t="b">
        <f>TRUE()</f>
        <v>1</v>
      </c>
      <c r="E31" t="b">
        <f>COUNTIF(connections!A:A, A31) &gt; 0</f>
        <v>0</v>
      </c>
      <c r="F31" t="s">
        <v>263</v>
      </c>
      <c r="G31" t="s">
        <v>264</v>
      </c>
    </row>
    <row r="32" spans="1:10" ht="15" customHeight="1" x14ac:dyDescent="0.25">
      <c r="A32" t="s">
        <v>265</v>
      </c>
      <c r="B32">
        <v>2020</v>
      </c>
      <c r="C32" t="s">
        <v>171</v>
      </c>
      <c r="D32" t="b">
        <f>TRUE()</f>
        <v>1</v>
      </c>
      <c r="E32" t="b">
        <f>COUNTIF(connections!A:A, A32) &gt; 0</f>
        <v>0</v>
      </c>
      <c r="F32" t="s">
        <v>266</v>
      </c>
      <c r="G32" t="s">
        <v>267</v>
      </c>
    </row>
    <row r="33" spans="1:10" ht="15" customHeight="1" x14ac:dyDescent="0.25">
      <c r="A33" t="s">
        <v>268</v>
      </c>
      <c r="B33">
        <v>2024</v>
      </c>
      <c r="C33" t="s">
        <v>174</v>
      </c>
      <c r="D33" t="b">
        <f>TRUE()</f>
        <v>1</v>
      </c>
      <c r="E33" t="b">
        <f>COUNTIF(connections!A:A, A33) &gt; 0</f>
        <v>0</v>
      </c>
      <c r="F33" t="s">
        <v>269</v>
      </c>
      <c r="G33" t="s">
        <v>270</v>
      </c>
      <c r="H33" t="s">
        <v>179</v>
      </c>
      <c r="I33" t="s">
        <v>271</v>
      </c>
      <c r="J33" s="10" t="s">
        <v>272</v>
      </c>
    </row>
    <row r="34" spans="1:10" ht="15" customHeight="1" x14ac:dyDescent="0.25">
      <c r="A34" t="s">
        <v>273</v>
      </c>
      <c r="B34">
        <v>2025</v>
      </c>
      <c r="C34" t="s">
        <v>168</v>
      </c>
      <c r="D34" t="b">
        <v>1</v>
      </c>
      <c r="E34" t="b">
        <f>COUNTIF(connections!A:A, A34) &gt; 0</f>
        <v>0</v>
      </c>
      <c r="G34" t="s">
        <v>274</v>
      </c>
    </row>
    <row r="35" spans="1:10" ht="15" customHeight="1" x14ac:dyDescent="0.25">
      <c r="A35" t="s">
        <v>275</v>
      </c>
      <c r="B35">
        <v>2020</v>
      </c>
      <c r="C35" t="s">
        <v>174</v>
      </c>
      <c r="D35" t="b">
        <f>TRUE()</f>
        <v>1</v>
      </c>
      <c r="E35" t="b">
        <f>COUNTIF(connections!A:A, A35) &gt; 0</f>
        <v>0</v>
      </c>
      <c r="G35" t="s">
        <v>276</v>
      </c>
      <c r="H35" t="s">
        <v>179</v>
      </c>
      <c r="I35" t="s">
        <v>277</v>
      </c>
      <c r="J35" s="1" t="s">
        <v>278</v>
      </c>
    </row>
    <row r="36" spans="1:10" ht="15" customHeight="1" x14ac:dyDescent="0.25">
      <c r="A36" t="s">
        <v>279</v>
      </c>
      <c r="B36">
        <v>2026</v>
      </c>
      <c r="C36" t="s">
        <v>174</v>
      </c>
      <c r="D36" t="b">
        <f>TRUE()</f>
        <v>1</v>
      </c>
      <c r="E36" t="b">
        <f>COUNTIF(connections!A:A, A36) &gt; 0</f>
        <v>0</v>
      </c>
      <c r="G36" t="s">
        <v>280</v>
      </c>
      <c r="J36" s="10" t="s">
        <v>281</v>
      </c>
    </row>
    <row r="37" spans="1:10" ht="15" customHeight="1" x14ac:dyDescent="0.25">
      <c r="A37" t="s">
        <v>282</v>
      </c>
      <c r="B37">
        <v>2024</v>
      </c>
      <c r="C37" t="s">
        <v>168</v>
      </c>
      <c r="D37" t="b">
        <f>TRUE()</f>
        <v>1</v>
      </c>
      <c r="E37" t="b">
        <f>COUNTIF(connections!A:A, A37) &gt; 0</f>
        <v>0</v>
      </c>
      <c r="G37" t="s">
        <v>283</v>
      </c>
      <c r="H37" t="s">
        <v>179</v>
      </c>
      <c r="I37" t="s">
        <v>284</v>
      </c>
      <c r="J37" s="1" t="s">
        <v>285</v>
      </c>
    </row>
    <row r="38" spans="1:10" ht="15" customHeight="1" x14ac:dyDescent="0.25">
      <c r="A38" t="s">
        <v>286</v>
      </c>
      <c r="B38">
        <v>2026</v>
      </c>
      <c r="C38" t="s">
        <v>168</v>
      </c>
      <c r="D38" t="b">
        <f>TRUE()</f>
        <v>1</v>
      </c>
      <c r="E38" t="b">
        <f>COUNTIF(connections!A:A, A38) &gt; 0</f>
        <v>0</v>
      </c>
      <c r="G38" t="s">
        <v>287</v>
      </c>
      <c r="J38" s="10" t="s">
        <v>288</v>
      </c>
    </row>
    <row r="39" spans="1:10" ht="15" customHeight="1" x14ac:dyDescent="0.25">
      <c r="A39" t="s">
        <v>289</v>
      </c>
      <c r="B39">
        <v>2022</v>
      </c>
      <c r="C39" t="s">
        <v>168</v>
      </c>
      <c r="D39" t="b">
        <f>TRUE()</f>
        <v>1</v>
      </c>
      <c r="E39" t="b">
        <f>COUNTIF(connections!A:A, A39) &gt; 0</f>
        <v>0</v>
      </c>
      <c r="G39" t="s">
        <v>290</v>
      </c>
      <c r="H39" t="s">
        <v>179</v>
      </c>
      <c r="I39" t="s">
        <v>8275</v>
      </c>
      <c r="J39" s="10" t="s">
        <v>8276</v>
      </c>
    </row>
    <row r="40" spans="1:10" ht="15" customHeight="1" x14ac:dyDescent="0.25">
      <c r="A40" t="s">
        <v>291</v>
      </c>
      <c r="B40">
        <v>2025</v>
      </c>
      <c r="C40" t="s">
        <v>174</v>
      </c>
      <c r="D40" t="b">
        <f>TRUE()</f>
        <v>1</v>
      </c>
      <c r="E40" t="b">
        <f>COUNTIF(connections!A:A, A40) &gt; 0</f>
        <v>0</v>
      </c>
      <c r="G40" t="s">
        <v>292</v>
      </c>
    </row>
    <row r="41" spans="1:10" ht="15" customHeight="1" x14ac:dyDescent="0.25">
      <c r="A41" t="s">
        <v>293</v>
      </c>
      <c r="B41">
        <v>2025</v>
      </c>
      <c r="C41" t="s">
        <v>174</v>
      </c>
      <c r="D41" t="b">
        <f>TRUE()</f>
        <v>1</v>
      </c>
      <c r="E41" t="b">
        <f>COUNTIF(connections!A:A, A41) &gt; 0</f>
        <v>0</v>
      </c>
      <c r="G41" t="s">
        <v>294</v>
      </c>
    </row>
    <row r="42" spans="1:10" ht="15" customHeight="1" x14ac:dyDescent="0.25">
      <c r="A42" t="s">
        <v>295</v>
      </c>
      <c r="B42">
        <v>2025</v>
      </c>
      <c r="C42" t="s">
        <v>168</v>
      </c>
      <c r="D42" t="b">
        <f>TRUE()</f>
        <v>1</v>
      </c>
      <c r="E42" t="b">
        <f>COUNTIF(connections!A:A, A42) &gt; 0</f>
        <v>0</v>
      </c>
      <c r="F42" t="s">
        <v>296</v>
      </c>
      <c r="G42" t="s">
        <v>297</v>
      </c>
      <c r="H42" t="s">
        <v>179</v>
      </c>
      <c r="I42" t="s">
        <v>298</v>
      </c>
      <c r="J42" s="1" t="s">
        <v>299</v>
      </c>
    </row>
    <row r="43" spans="1:10" ht="15" customHeight="1" x14ac:dyDescent="0.25">
      <c r="A43" t="s">
        <v>300</v>
      </c>
      <c r="B43">
        <v>2023</v>
      </c>
      <c r="C43" t="s">
        <v>168</v>
      </c>
      <c r="D43" t="b">
        <f>TRUE()</f>
        <v>1</v>
      </c>
      <c r="E43" t="b">
        <f>COUNTIF(connections!A:A, A43) &gt; 0</f>
        <v>0</v>
      </c>
      <c r="F43" t="s">
        <v>266</v>
      </c>
      <c r="G43" t="s">
        <v>301</v>
      </c>
    </row>
    <row r="44" spans="1:10" ht="15" customHeight="1" x14ac:dyDescent="0.25">
      <c r="A44" t="s">
        <v>302</v>
      </c>
      <c r="B44">
        <v>2022</v>
      </c>
      <c r="C44" t="s">
        <v>168</v>
      </c>
      <c r="D44" t="b">
        <f>TRUE()</f>
        <v>1</v>
      </c>
      <c r="E44" t="b">
        <f>COUNTIF(connections!A:A, A44) &gt; 0</f>
        <v>0</v>
      </c>
      <c r="G44" t="s">
        <v>303</v>
      </c>
      <c r="H44" t="s">
        <v>179</v>
      </c>
      <c r="I44" t="s">
        <v>304</v>
      </c>
      <c r="J44" s="1" t="s">
        <v>305</v>
      </c>
    </row>
    <row r="45" spans="1:10" ht="15" customHeight="1" x14ac:dyDescent="0.25">
      <c r="A45" t="s">
        <v>306</v>
      </c>
      <c r="B45">
        <v>2023</v>
      </c>
      <c r="C45" t="s">
        <v>174</v>
      </c>
      <c r="D45" t="b">
        <f>TRUE()</f>
        <v>1</v>
      </c>
      <c r="E45" t="b">
        <f>COUNTIF(connections!A:A, A45) &gt; 0</f>
        <v>0</v>
      </c>
      <c r="F45" t="s">
        <v>307</v>
      </c>
      <c r="G45" t="s">
        <v>308</v>
      </c>
      <c r="H45" t="s">
        <v>179</v>
      </c>
      <c r="I45" t="s">
        <v>309</v>
      </c>
      <c r="J45" s="1" t="s">
        <v>310</v>
      </c>
    </row>
    <row r="46" spans="1:10" ht="15" customHeight="1" x14ac:dyDescent="0.25">
      <c r="A46" t="s">
        <v>311</v>
      </c>
      <c r="B46">
        <v>2025</v>
      </c>
      <c r="C46" t="s">
        <v>168</v>
      </c>
      <c r="D46" t="b">
        <f>TRUE()</f>
        <v>1</v>
      </c>
      <c r="E46" t="b">
        <f>COUNTIF(connections!A:A, A46) &gt; 0</f>
        <v>0</v>
      </c>
      <c r="F46" t="s">
        <v>266</v>
      </c>
      <c r="G46" t="s">
        <v>312</v>
      </c>
      <c r="H46" t="s">
        <v>179</v>
      </c>
      <c r="I46" t="s">
        <v>313</v>
      </c>
      <c r="J46" s="1" t="s">
        <v>314</v>
      </c>
    </row>
    <row r="47" spans="1:10" ht="15" customHeight="1" x14ac:dyDescent="0.25">
      <c r="A47" t="s">
        <v>315</v>
      </c>
      <c r="B47">
        <v>2020</v>
      </c>
      <c r="C47" t="s">
        <v>214</v>
      </c>
      <c r="D47" t="b">
        <f>TRUE()</f>
        <v>1</v>
      </c>
      <c r="E47" t="b">
        <f>COUNTIF(connections!A:A, A47) &gt; 0</f>
        <v>1</v>
      </c>
      <c r="G47" t="s">
        <v>316</v>
      </c>
      <c r="H47" t="s">
        <v>179</v>
      </c>
      <c r="I47" t="s">
        <v>317</v>
      </c>
      <c r="J47" s="1" t="s">
        <v>318</v>
      </c>
    </row>
    <row r="48" spans="1:10" ht="15" customHeight="1" x14ac:dyDescent="0.25">
      <c r="A48" t="s">
        <v>319</v>
      </c>
      <c r="B48">
        <v>2010</v>
      </c>
      <c r="C48" t="s">
        <v>171</v>
      </c>
      <c r="D48" t="b">
        <f>TRUE()</f>
        <v>1</v>
      </c>
      <c r="E48" t="b">
        <f>COUNTIF(connections!A:A, A48) &gt; 0</f>
        <v>0</v>
      </c>
      <c r="F48" t="s">
        <v>320</v>
      </c>
      <c r="G48" t="s">
        <v>321</v>
      </c>
    </row>
    <row r="49" spans="1:10" ht="15" customHeight="1" x14ac:dyDescent="0.25">
      <c r="A49" t="s">
        <v>322</v>
      </c>
      <c r="B49">
        <v>2025</v>
      </c>
      <c r="C49" t="s">
        <v>168</v>
      </c>
      <c r="D49" t="b">
        <f>TRUE()</f>
        <v>1</v>
      </c>
      <c r="E49" t="b">
        <f>COUNTIF(connections!A:A, A49) &gt; 0</f>
        <v>0</v>
      </c>
      <c r="G49" t="s">
        <v>323</v>
      </c>
      <c r="J49" s="10" t="s">
        <v>324</v>
      </c>
    </row>
    <row r="50" spans="1:10" ht="15" customHeight="1" x14ac:dyDescent="0.25">
      <c r="A50" t="s">
        <v>325</v>
      </c>
      <c r="B50">
        <v>2020</v>
      </c>
      <c r="C50" t="s">
        <v>168</v>
      </c>
      <c r="D50" t="b">
        <f>TRUE()</f>
        <v>1</v>
      </c>
      <c r="E50" t="b">
        <f>COUNTIF(connections!A:A, A50) &gt; 0</f>
        <v>1</v>
      </c>
      <c r="F50" t="s">
        <v>256</v>
      </c>
      <c r="G50" t="s">
        <v>326</v>
      </c>
      <c r="H50" t="s">
        <v>179</v>
      </c>
      <c r="I50" t="s">
        <v>327</v>
      </c>
      <c r="J50" s="1" t="s">
        <v>328</v>
      </c>
    </row>
    <row r="51" spans="1:10" ht="15" customHeight="1" x14ac:dyDescent="0.25">
      <c r="A51" t="s">
        <v>329</v>
      </c>
      <c r="B51">
        <v>2014</v>
      </c>
      <c r="C51" t="s">
        <v>214</v>
      </c>
      <c r="D51" t="b">
        <f>TRUE()</f>
        <v>1</v>
      </c>
      <c r="E51" t="b">
        <f>COUNTIF(connections!A:A, A51) &gt; 0</f>
        <v>1</v>
      </c>
      <c r="G51" t="s">
        <v>330</v>
      </c>
    </row>
    <row r="52" spans="1:10" ht="15" customHeight="1" x14ac:dyDescent="0.25">
      <c r="A52" t="s">
        <v>331</v>
      </c>
      <c r="B52">
        <v>2025</v>
      </c>
      <c r="C52" t="s">
        <v>214</v>
      </c>
      <c r="D52" t="b">
        <f>FALSE()</f>
        <v>0</v>
      </c>
      <c r="E52" t="b">
        <f>COUNTIF(connections!A:A, A52) &gt; 0</f>
        <v>0</v>
      </c>
      <c r="G52" t="s">
        <v>332</v>
      </c>
    </row>
    <row r="53" spans="1:10" ht="15" customHeight="1" x14ac:dyDescent="0.25">
      <c r="A53" t="s">
        <v>333</v>
      </c>
      <c r="B53">
        <v>1997</v>
      </c>
      <c r="C53" t="s">
        <v>171</v>
      </c>
      <c r="D53" t="b">
        <f>TRUE()</f>
        <v>1</v>
      </c>
      <c r="E53" t="b">
        <f>COUNTIF(connections!A:A, A53) &gt; 0</f>
        <v>1</v>
      </c>
      <c r="G53" t="s">
        <v>334</v>
      </c>
      <c r="H53" t="s">
        <v>179</v>
      </c>
      <c r="I53" t="s">
        <v>335</v>
      </c>
    </row>
    <row r="54" spans="1:10" ht="15" customHeight="1" x14ac:dyDescent="0.25">
      <c r="A54" t="s">
        <v>336</v>
      </c>
      <c r="B54">
        <v>2023</v>
      </c>
      <c r="C54" t="s">
        <v>214</v>
      </c>
      <c r="D54" t="b">
        <f>TRUE()</f>
        <v>1</v>
      </c>
      <c r="E54" t="b">
        <f>COUNTIF(connections!A:A, A54) &gt; 0</f>
        <v>1</v>
      </c>
      <c r="G54" t="s">
        <v>337</v>
      </c>
      <c r="H54" t="s">
        <v>179</v>
      </c>
      <c r="I54" t="s">
        <v>8094</v>
      </c>
      <c r="J54" s="10" t="s">
        <v>8095</v>
      </c>
    </row>
    <row r="55" spans="1:10" ht="15" customHeight="1" x14ac:dyDescent="0.25">
      <c r="A55" t="s">
        <v>338</v>
      </c>
      <c r="B55">
        <v>2022</v>
      </c>
      <c r="C55" t="s">
        <v>174</v>
      </c>
      <c r="D55" t="b">
        <f>TRUE()</f>
        <v>1</v>
      </c>
      <c r="E55" t="b">
        <f>COUNTIF(connections!A:A, A55) &gt; 0</f>
        <v>1</v>
      </c>
      <c r="G55" t="s">
        <v>339</v>
      </c>
      <c r="H55" t="s">
        <v>179</v>
      </c>
      <c r="I55" t="s">
        <v>340</v>
      </c>
      <c r="J55" s="1" t="s">
        <v>341</v>
      </c>
    </row>
    <row r="56" spans="1:10" ht="15" customHeight="1" x14ac:dyDescent="0.25">
      <c r="A56" t="s">
        <v>342</v>
      </c>
      <c r="B56">
        <v>2018</v>
      </c>
      <c r="C56" t="s">
        <v>214</v>
      </c>
      <c r="D56" t="b">
        <f>TRUE()</f>
        <v>1</v>
      </c>
      <c r="E56" t="b">
        <f>COUNTIF(connections!A:A, A56) &gt; 0</f>
        <v>1</v>
      </c>
      <c r="G56" t="s">
        <v>343</v>
      </c>
      <c r="H56" t="s">
        <v>179</v>
      </c>
      <c r="I56" t="s">
        <v>344</v>
      </c>
      <c r="J56" s="1" t="s">
        <v>344</v>
      </c>
    </row>
    <row r="57" spans="1:10" ht="15" customHeight="1" x14ac:dyDescent="0.25">
      <c r="A57" t="s">
        <v>345</v>
      </c>
      <c r="B57">
        <v>2023</v>
      </c>
      <c r="C57" t="s">
        <v>174</v>
      </c>
      <c r="D57" t="b">
        <f>TRUE()</f>
        <v>1</v>
      </c>
      <c r="E57" t="b">
        <f>COUNTIF(connections!A:A, A57) &gt; 0</f>
        <v>1</v>
      </c>
      <c r="F57" t="s">
        <v>346</v>
      </c>
      <c r="G57" t="s">
        <v>347</v>
      </c>
      <c r="H57" t="s">
        <v>179</v>
      </c>
      <c r="I57" t="s">
        <v>348</v>
      </c>
      <c r="J57" s="1" t="s">
        <v>349</v>
      </c>
    </row>
    <row r="58" spans="1:10" ht="15" customHeight="1" x14ac:dyDescent="0.25">
      <c r="A58" t="s">
        <v>350</v>
      </c>
      <c r="B58">
        <v>2020</v>
      </c>
      <c r="C58" t="s">
        <v>214</v>
      </c>
      <c r="D58" t="b">
        <f>TRUE()</f>
        <v>1</v>
      </c>
      <c r="E58" t="b">
        <f>COUNTIF(connections!A:A, A58) &gt; 0</f>
        <v>0</v>
      </c>
      <c r="G58" t="s">
        <v>351</v>
      </c>
    </row>
    <row r="59" spans="1:10" ht="15" customHeight="1" x14ac:dyDescent="0.25">
      <c r="A59" t="s">
        <v>352</v>
      </c>
      <c r="B59">
        <v>2025</v>
      </c>
      <c r="C59" t="s">
        <v>168</v>
      </c>
      <c r="D59" t="b">
        <f>TRUE()</f>
        <v>1</v>
      </c>
      <c r="E59" t="b">
        <f>COUNTIF(connections!A:A, A59) &gt; 0</f>
        <v>1</v>
      </c>
      <c r="G59" t="s">
        <v>353</v>
      </c>
      <c r="H59" t="s">
        <v>179</v>
      </c>
      <c r="I59" t="s">
        <v>354</v>
      </c>
      <c r="J59" s="1" t="s">
        <v>355</v>
      </c>
    </row>
    <row r="60" spans="1:10" ht="15" customHeight="1" x14ac:dyDescent="0.25">
      <c r="A60" t="s">
        <v>356</v>
      </c>
      <c r="B60">
        <v>2024</v>
      </c>
      <c r="C60" t="s">
        <v>174</v>
      </c>
      <c r="D60" t="b">
        <f>TRUE()</f>
        <v>1</v>
      </c>
      <c r="E60" t="b">
        <f>COUNTIF(connections!A:A, A60) &gt; 0</f>
        <v>1</v>
      </c>
      <c r="F60" t="s">
        <v>346</v>
      </c>
      <c r="G60" t="s">
        <v>357</v>
      </c>
      <c r="H60" t="s">
        <v>179</v>
      </c>
      <c r="I60" t="s">
        <v>358</v>
      </c>
      <c r="J60" s="1" t="s">
        <v>359</v>
      </c>
    </row>
    <row r="61" spans="1:10" ht="15" customHeight="1" x14ac:dyDescent="0.25">
      <c r="A61" t="s">
        <v>360</v>
      </c>
      <c r="B61">
        <v>2020</v>
      </c>
      <c r="C61" t="s">
        <v>174</v>
      </c>
      <c r="D61" t="b">
        <f>TRUE()</f>
        <v>1</v>
      </c>
      <c r="E61" t="b">
        <f>COUNTIF(connections!A:A, A61) &gt; 0</f>
        <v>0</v>
      </c>
      <c r="G61" t="s">
        <v>361</v>
      </c>
      <c r="H61" t="s">
        <v>179</v>
      </c>
      <c r="I61" t="s">
        <v>362</v>
      </c>
      <c r="J61" s="1" t="s">
        <v>363</v>
      </c>
    </row>
    <row r="62" spans="1:10" ht="15" customHeight="1" x14ac:dyDescent="0.25">
      <c r="A62" t="s">
        <v>364</v>
      </c>
      <c r="B62">
        <v>2026</v>
      </c>
      <c r="C62" t="s">
        <v>214</v>
      </c>
      <c r="D62" t="b">
        <f>TRUE()</f>
        <v>1</v>
      </c>
      <c r="E62" t="b">
        <f>COUNTIF(connections!A:A, A62) &gt; 0</f>
        <v>0</v>
      </c>
      <c r="G62" t="s">
        <v>365</v>
      </c>
      <c r="J62" s="10" t="s">
        <v>366</v>
      </c>
    </row>
    <row r="63" spans="1:10" ht="15" customHeight="1" x14ac:dyDescent="0.25">
      <c r="A63" t="s">
        <v>367</v>
      </c>
      <c r="B63">
        <v>2015</v>
      </c>
      <c r="C63" t="s">
        <v>168</v>
      </c>
      <c r="D63" t="b">
        <f>TRUE()</f>
        <v>1</v>
      </c>
      <c r="E63" t="b">
        <f>COUNTIF(connections!A:A, A63) &gt; 0</f>
        <v>0</v>
      </c>
      <c r="G63" t="s">
        <v>368</v>
      </c>
      <c r="H63" t="s">
        <v>179</v>
      </c>
      <c r="I63" t="s">
        <v>369</v>
      </c>
      <c r="J63" s="1" t="s">
        <v>370</v>
      </c>
    </row>
    <row r="64" spans="1:10" ht="15" customHeight="1" x14ac:dyDescent="0.25">
      <c r="A64" t="s">
        <v>371</v>
      </c>
      <c r="B64">
        <v>1998</v>
      </c>
      <c r="C64" t="s">
        <v>168</v>
      </c>
      <c r="D64" t="b">
        <f>TRUE()</f>
        <v>1</v>
      </c>
      <c r="E64" t="b">
        <f>COUNTIF(connections!A:A, A64) &gt; 0</f>
        <v>1</v>
      </c>
      <c r="G64" t="s">
        <v>372</v>
      </c>
    </row>
    <row r="65" spans="1:10" ht="15" customHeight="1" x14ac:dyDescent="0.25">
      <c r="A65" t="s">
        <v>373</v>
      </c>
      <c r="B65">
        <v>2007</v>
      </c>
      <c r="C65" t="s">
        <v>168</v>
      </c>
      <c r="D65" t="b">
        <f>FALSE()</f>
        <v>0</v>
      </c>
      <c r="E65" t="b">
        <f>COUNTIF(connections!A:A, A65) &gt; 0</f>
        <v>0</v>
      </c>
      <c r="G65" t="s">
        <v>374</v>
      </c>
    </row>
    <row r="66" spans="1:10" ht="15" customHeight="1" x14ac:dyDescent="0.25">
      <c r="A66" t="s">
        <v>7905</v>
      </c>
      <c r="B66">
        <v>2026</v>
      </c>
      <c r="C66" t="s">
        <v>214</v>
      </c>
      <c r="D66" t="b">
        <f>TRUE()</f>
        <v>1</v>
      </c>
      <c r="E66" t="b">
        <f>COUNTIF(connections!A:A, A66) &gt; 0</f>
        <v>0</v>
      </c>
      <c r="G66" t="s">
        <v>7906</v>
      </c>
      <c r="H66" t="s">
        <v>179</v>
      </c>
      <c r="I66" t="s">
        <v>8093</v>
      </c>
      <c r="J66" s="10" t="s">
        <v>7907</v>
      </c>
    </row>
    <row r="67" spans="1:10" ht="15" customHeight="1" x14ac:dyDescent="0.25">
      <c r="A67" t="s">
        <v>375</v>
      </c>
      <c r="B67">
        <v>2017</v>
      </c>
      <c r="C67" t="s">
        <v>214</v>
      </c>
      <c r="D67" t="b">
        <f>TRUE()</f>
        <v>1</v>
      </c>
      <c r="E67" t="b">
        <f>COUNTIF(connections!A:A, A67) &gt; 0</f>
        <v>1</v>
      </c>
      <c r="G67" t="s">
        <v>376</v>
      </c>
      <c r="H67" t="s">
        <v>179</v>
      </c>
      <c r="I67" t="s">
        <v>377</v>
      </c>
      <c r="J67" s="1" t="s">
        <v>378</v>
      </c>
    </row>
    <row r="68" spans="1:10" ht="15" customHeight="1" x14ac:dyDescent="0.25">
      <c r="A68" t="s">
        <v>379</v>
      </c>
      <c r="B68">
        <v>2023</v>
      </c>
      <c r="C68" t="s">
        <v>168</v>
      </c>
      <c r="D68" t="b">
        <f>TRUE()</f>
        <v>1</v>
      </c>
      <c r="E68" t="b">
        <f>COUNTIF(connections!A:A, A68) &gt; 0</f>
        <v>0</v>
      </c>
      <c r="G68" t="s">
        <v>380</v>
      </c>
      <c r="H68" t="s">
        <v>179</v>
      </c>
      <c r="I68" t="s">
        <v>381</v>
      </c>
      <c r="J68" s="1" t="s">
        <v>382</v>
      </c>
    </row>
    <row r="69" spans="1:10" ht="15" customHeight="1" x14ac:dyDescent="0.25">
      <c r="A69" t="s">
        <v>16958</v>
      </c>
      <c r="B69">
        <v>2026</v>
      </c>
      <c r="C69" t="s">
        <v>214</v>
      </c>
      <c r="D69" t="b">
        <v>1</v>
      </c>
      <c r="E69" t="b">
        <f>COUNTIF(connections!A:A, A69) &gt; 0</f>
        <v>0</v>
      </c>
      <c r="F69" t="s">
        <v>266</v>
      </c>
      <c r="G69" t="s">
        <v>16962</v>
      </c>
      <c r="J69" s="10" t="s">
        <v>16963</v>
      </c>
    </row>
    <row r="70" spans="1:10" ht="15" customHeight="1" x14ac:dyDescent="0.25">
      <c r="A70" t="s">
        <v>383</v>
      </c>
      <c r="B70">
        <v>2025</v>
      </c>
      <c r="C70" t="s">
        <v>174</v>
      </c>
      <c r="D70" t="b">
        <f>TRUE()</f>
        <v>1</v>
      </c>
      <c r="E70" t="b">
        <f>COUNTIF(connections!A:A, A70) &gt; 0</f>
        <v>0</v>
      </c>
      <c r="G70" t="s">
        <v>384</v>
      </c>
      <c r="H70" t="s">
        <v>179</v>
      </c>
      <c r="I70" t="s">
        <v>385</v>
      </c>
    </row>
    <row r="71" spans="1:10" ht="15" customHeight="1" x14ac:dyDescent="0.25">
      <c r="A71" t="s">
        <v>386</v>
      </c>
      <c r="B71">
        <v>2024</v>
      </c>
      <c r="C71" t="s">
        <v>168</v>
      </c>
      <c r="D71" t="b">
        <f>TRUE()</f>
        <v>1</v>
      </c>
      <c r="E71" t="b">
        <f>COUNTIF(connections!A:A, A71) &gt; 0</f>
        <v>0</v>
      </c>
      <c r="G71" t="s">
        <v>387</v>
      </c>
      <c r="H71" t="s">
        <v>179</v>
      </c>
      <c r="I71" t="s">
        <v>388</v>
      </c>
      <c r="J71" s="1" t="s">
        <v>389</v>
      </c>
    </row>
    <row r="72" spans="1:10" ht="15" customHeight="1" x14ac:dyDescent="0.25">
      <c r="A72" t="s">
        <v>390</v>
      </c>
      <c r="B72">
        <v>2020</v>
      </c>
      <c r="C72" t="s">
        <v>168</v>
      </c>
      <c r="D72" t="b">
        <f>FALSE()</f>
        <v>0</v>
      </c>
      <c r="E72" t="b">
        <f>COUNTIF(connections!A:A, A72) &gt; 0</f>
        <v>0</v>
      </c>
      <c r="F72" t="s">
        <v>391</v>
      </c>
      <c r="G72" t="s">
        <v>392</v>
      </c>
      <c r="H72" t="s">
        <v>179</v>
      </c>
      <c r="I72" t="s">
        <v>393</v>
      </c>
      <c r="J72" s="1" t="s">
        <v>394</v>
      </c>
    </row>
    <row r="73" spans="1:10" ht="15" customHeight="1" x14ac:dyDescent="0.25">
      <c r="A73" t="s">
        <v>395</v>
      </c>
      <c r="B73">
        <v>2024</v>
      </c>
      <c r="C73" t="s">
        <v>214</v>
      </c>
      <c r="D73" t="b">
        <f>TRUE()</f>
        <v>1</v>
      </c>
      <c r="E73" t="b">
        <f>COUNTIF(connections!A:A, A73) &gt; 0</f>
        <v>0</v>
      </c>
      <c r="F73" t="s">
        <v>396</v>
      </c>
      <c r="G73" t="s">
        <v>397</v>
      </c>
      <c r="H73" t="s">
        <v>179</v>
      </c>
      <c r="I73" t="s">
        <v>398</v>
      </c>
      <c r="J73" s="1" t="s">
        <v>399</v>
      </c>
    </row>
    <row r="74" spans="1:10" ht="15" customHeight="1" x14ac:dyDescent="0.25">
      <c r="A74" t="s">
        <v>400</v>
      </c>
      <c r="B74">
        <v>1978</v>
      </c>
      <c r="C74" t="s">
        <v>171</v>
      </c>
      <c r="D74" t="b">
        <f>FALSE()</f>
        <v>0</v>
      </c>
      <c r="E74" t="b">
        <f>COUNTIF(connections!A:A, A74) &gt; 0</f>
        <v>0</v>
      </c>
      <c r="G74" t="s">
        <v>401</v>
      </c>
      <c r="H74" t="s">
        <v>179</v>
      </c>
      <c r="I74" t="s">
        <v>402</v>
      </c>
    </row>
    <row r="75" spans="1:10" ht="15" customHeight="1" x14ac:dyDescent="0.25">
      <c r="A75" t="s">
        <v>403</v>
      </c>
      <c r="B75">
        <v>2022</v>
      </c>
      <c r="C75" t="s">
        <v>174</v>
      </c>
      <c r="D75" t="b">
        <f>TRUE()</f>
        <v>1</v>
      </c>
      <c r="E75" t="b">
        <f>COUNTIF(connections!A:A, A75) &gt; 0</f>
        <v>0</v>
      </c>
      <c r="G75" t="s">
        <v>404</v>
      </c>
      <c r="H75" t="s">
        <v>179</v>
      </c>
      <c r="I75" t="s">
        <v>405</v>
      </c>
      <c r="J75" s="1" t="s">
        <v>406</v>
      </c>
    </row>
    <row r="76" spans="1:10" ht="15" customHeight="1" x14ac:dyDescent="0.25">
      <c r="A76" t="s">
        <v>16929</v>
      </c>
      <c r="B76">
        <v>2022</v>
      </c>
      <c r="C76" t="s">
        <v>168</v>
      </c>
      <c r="D76" t="b">
        <v>1</v>
      </c>
      <c r="E76" t="b">
        <f>COUNTIF(connections!A:A, A76) &gt; 0</f>
        <v>0</v>
      </c>
      <c r="G76" t="s">
        <v>16930</v>
      </c>
      <c r="J76" s="10" t="s">
        <v>16931</v>
      </c>
    </row>
    <row r="77" spans="1:10" ht="15" customHeight="1" x14ac:dyDescent="0.25">
      <c r="A77" t="s">
        <v>407</v>
      </c>
      <c r="B77">
        <v>2023</v>
      </c>
      <c r="C77" t="s">
        <v>168</v>
      </c>
      <c r="D77" t="b">
        <f>TRUE()</f>
        <v>1</v>
      </c>
      <c r="E77" t="b">
        <f>COUNTIF(connections!A:A, A77) &gt; 0</f>
        <v>0</v>
      </c>
      <c r="G77" t="s">
        <v>408</v>
      </c>
      <c r="H77" t="s">
        <v>179</v>
      </c>
      <c r="I77" t="s">
        <v>409</v>
      </c>
      <c r="J77" s="1" t="s">
        <v>410</v>
      </c>
    </row>
    <row r="78" spans="1:10" ht="15" customHeight="1" x14ac:dyDescent="0.25">
      <c r="A78" t="s">
        <v>411</v>
      </c>
      <c r="B78">
        <v>2026</v>
      </c>
      <c r="C78" t="s">
        <v>174</v>
      </c>
      <c r="D78" t="b">
        <f>TRUE()</f>
        <v>1</v>
      </c>
      <c r="E78" t="b">
        <f>COUNTIF(connections!A:A, A78) &gt; 0</f>
        <v>0</v>
      </c>
      <c r="G78" t="s">
        <v>412</v>
      </c>
      <c r="J78" s="10" t="s">
        <v>3011</v>
      </c>
    </row>
    <row r="79" spans="1:10" ht="15" customHeight="1" x14ac:dyDescent="0.25">
      <c r="A79" t="s">
        <v>413</v>
      </c>
      <c r="B79">
        <v>2024</v>
      </c>
      <c r="C79" t="s">
        <v>174</v>
      </c>
      <c r="D79" t="b">
        <f>TRUE()</f>
        <v>1</v>
      </c>
      <c r="E79" t="b">
        <f>COUNTIF(connections!A:A, A79) &gt; 0</f>
        <v>0</v>
      </c>
      <c r="F79" t="s">
        <v>346</v>
      </c>
      <c r="G79" t="s">
        <v>414</v>
      </c>
      <c r="H79" t="s">
        <v>179</v>
      </c>
      <c r="I79" t="s">
        <v>415</v>
      </c>
      <c r="J79" s="1" t="s">
        <v>416</v>
      </c>
    </row>
    <row r="80" spans="1:10" ht="15" customHeight="1" x14ac:dyDescent="0.25">
      <c r="A80" t="s">
        <v>417</v>
      </c>
      <c r="B80">
        <v>2022</v>
      </c>
      <c r="C80" t="s">
        <v>168</v>
      </c>
      <c r="D80" t="b">
        <f>TRUE()</f>
        <v>1</v>
      </c>
      <c r="E80" t="b">
        <f>COUNTIF(connections!A:A, A80) &gt; 0</f>
        <v>0</v>
      </c>
      <c r="G80" t="s">
        <v>418</v>
      </c>
      <c r="J80" s="10" t="s">
        <v>419</v>
      </c>
    </row>
    <row r="81" spans="1:10" ht="15" customHeight="1" x14ac:dyDescent="0.25">
      <c r="A81" t="s">
        <v>420</v>
      </c>
      <c r="B81">
        <v>2026</v>
      </c>
      <c r="C81" t="s">
        <v>174</v>
      </c>
      <c r="D81" t="b">
        <f>TRUE()</f>
        <v>1</v>
      </c>
      <c r="E81" t="b">
        <f>COUNTIF(connections!A:A, A81) &gt; 0</f>
        <v>0</v>
      </c>
      <c r="F81" t="s">
        <v>346</v>
      </c>
      <c r="G81" t="s">
        <v>421</v>
      </c>
      <c r="J81" s="10" t="s">
        <v>422</v>
      </c>
    </row>
    <row r="82" spans="1:10" ht="15" customHeight="1" x14ac:dyDescent="0.25">
      <c r="A82" t="s">
        <v>9828</v>
      </c>
      <c r="B82">
        <v>2021</v>
      </c>
      <c r="C82" t="s">
        <v>168</v>
      </c>
      <c r="D82" t="b">
        <v>0</v>
      </c>
      <c r="E82" t="b">
        <f>COUNTIF(connections!A:A, A82) &gt; 0</f>
        <v>0</v>
      </c>
      <c r="F82" t="s">
        <v>9832</v>
      </c>
      <c r="G82" t="s">
        <v>9829</v>
      </c>
      <c r="H82" t="s">
        <v>179</v>
      </c>
      <c r="I82" t="s">
        <v>9831</v>
      </c>
      <c r="J82" s="10" t="s">
        <v>9830</v>
      </c>
    </row>
    <row r="83" spans="1:10" ht="15" customHeight="1" x14ac:dyDescent="0.25">
      <c r="A83" t="s">
        <v>423</v>
      </c>
      <c r="B83">
        <v>2019</v>
      </c>
      <c r="C83" t="s">
        <v>168</v>
      </c>
      <c r="D83" t="b">
        <f>TRUE()</f>
        <v>1</v>
      </c>
      <c r="E83" t="b">
        <f>COUNTIF(connections!A:A, A83) &gt; 0</f>
        <v>0</v>
      </c>
      <c r="G83" t="s">
        <v>424</v>
      </c>
      <c r="H83" t="s">
        <v>179</v>
      </c>
      <c r="I83" t="s">
        <v>425</v>
      </c>
      <c r="J83" s="1" t="s">
        <v>426</v>
      </c>
    </row>
    <row r="84" spans="1:10" ht="15" customHeight="1" x14ac:dyDescent="0.25">
      <c r="A84" t="s">
        <v>427</v>
      </c>
      <c r="B84">
        <v>2019</v>
      </c>
      <c r="C84" t="s">
        <v>168</v>
      </c>
      <c r="D84" t="b">
        <f>TRUE()</f>
        <v>1</v>
      </c>
      <c r="E84" t="b">
        <f>COUNTIF(connections!A:A, A84) &gt; 0</f>
        <v>1</v>
      </c>
      <c r="G84" t="s">
        <v>428</v>
      </c>
      <c r="H84" t="s">
        <v>179</v>
      </c>
      <c r="I84" t="s">
        <v>429</v>
      </c>
      <c r="J84" s="1" t="s">
        <v>430</v>
      </c>
    </row>
    <row r="85" spans="1:10" ht="15" customHeight="1" x14ac:dyDescent="0.25">
      <c r="A85" t="s">
        <v>431</v>
      </c>
      <c r="B85">
        <v>2023</v>
      </c>
      <c r="C85" t="s">
        <v>214</v>
      </c>
      <c r="D85" t="b">
        <f>FALSE()</f>
        <v>0</v>
      </c>
      <c r="E85" t="b">
        <f>COUNTIF(connections!A:A, A85) &gt; 0</f>
        <v>1</v>
      </c>
      <c r="F85" t="s">
        <v>396</v>
      </c>
      <c r="G85" t="s">
        <v>432</v>
      </c>
      <c r="H85" t="s">
        <v>179</v>
      </c>
      <c r="I85" t="s">
        <v>433</v>
      </c>
      <c r="J85" s="1" t="s">
        <v>434</v>
      </c>
    </row>
    <row r="86" spans="1:10" ht="15" customHeight="1" x14ac:dyDescent="0.25">
      <c r="A86" t="s">
        <v>435</v>
      </c>
      <c r="B86">
        <v>2024</v>
      </c>
      <c r="C86" t="s">
        <v>214</v>
      </c>
      <c r="D86" t="b">
        <f>FALSE()</f>
        <v>0</v>
      </c>
      <c r="E86" t="b">
        <f>COUNTIF(connections!A:A, A86) &gt; 0</f>
        <v>0</v>
      </c>
      <c r="F86" t="s">
        <v>396</v>
      </c>
      <c r="G86" t="s">
        <v>436</v>
      </c>
      <c r="H86" t="s">
        <v>179</v>
      </c>
      <c r="I86" t="s">
        <v>437</v>
      </c>
      <c r="J86" s="1" t="s">
        <v>438</v>
      </c>
    </row>
    <row r="87" spans="1:10" ht="15" customHeight="1" x14ac:dyDescent="0.25">
      <c r="A87" t="s">
        <v>9888</v>
      </c>
      <c r="B87">
        <v>2026</v>
      </c>
      <c r="C87" t="s">
        <v>168</v>
      </c>
      <c r="D87" t="b">
        <v>1</v>
      </c>
      <c r="E87" t="b">
        <f>COUNTIF(connections!A:A, A87) &gt; 0</f>
        <v>0</v>
      </c>
      <c r="G87" t="s">
        <v>9889</v>
      </c>
      <c r="H87" t="s">
        <v>179</v>
      </c>
      <c r="I87" t="s">
        <v>9886</v>
      </c>
      <c r="J87" s="10" t="s">
        <v>9887</v>
      </c>
    </row>
    <row r="88" spans="1:10" ht="15" customHeight="1" x14ac:dyDescent="0.25">
      <c r="A88" t="s">
        <v>4442</v>
      </c>
      <c r="B88">
        <v>2026</v>
      </c>
      <c r="C88" t="s">
        <v>168</v>
      </c>
      <c r="D88" t="b">
        <v>1</v>
      </c>
      <c r="E88" t="b">
        <f>COUNTIF(connections!A:A, A88) &gt; 0</f>
        <v>0</v>
      </c>
      <c r="F88" t="s">
        <v>1797</v>
      </c>
      <c r="G88" t="s">
        <v>16943</v>
      </c>
      <c r="J88" s="10" t="s">
        <v>16944</v>
      </c>
    </row>
    <row r="89" spans="1:10" ht="15" customHeight="1" x14ac:dyDescent="0.25">
      <c r="A89" t="s">
        <v>439</v>
      </c>
      <c r="B89">
        <v>2023</v>
      </c>
      <c r="C89" t="s">
        <v>168</v>
      </c>
      <c r="D89" t="b">
        <f>TRUE()</f>
        <v>1</v>
      </c>
      <c r="E89" t="b">
        <f>COUNTIF(connections!A:A, A89) &gt; 0</f>
        <v>0</v>
      </c>
      <c r="G89" t="s">
        <v>440</v>
      </c>
    </row>
    <row r="90" spans="1:10" ht="15" customHeight="1" x14ac:dyDescent="0.25">
      <c r="A90" t="s">
        <v>14271</v>
      </c>
      <c r="B90">
        <v>2026</v>
      </c>
      <c r="C90" t="s">
        <v>174</v>
      </c>
      <c r="D90" t="b">
        <v>0</v>
      </c>
      <c r="E90" t="b">
        <f>COUNTIF(connections!A:A, A90) &gt; 0</f>
        <v>0</v>
      </c>
      <c r="G90" t="s">
        <v>14272</v>
      </c>
      <c r="J90" s="10" t="s">
        <v>14273</v>
      </c>
    </row>
    <row r="91" spans="1:10" ht="15" customHeight="1" x14ac:dyDescent="0.25">
      <c r="A91" t="s">
        <v>441</v>
      </c>
      <c r="B91">
        <v>2024</v>
      </c>
      <c r="C91" t="s">
        <v>168</v>
      </c>
      <c r="D91" t="b">
        <f>TRUE()</f>
        <v>1</v>
      </c>
      <c r="E91" t="b">
        <f>COUNTIF(connections!A:A, A91) &gt; 0</f>
        <v>0</v>
      </c>
      <c r="G91" t="s">
        <v>442</v>
      </c>
      <c r="H91" t="s">
        <v>179</v>
      </c>
      <c r="I91" t="s">
        <v>443</v>
      </c>
      <c r="J91" s="1" t="s">
        <v>444</v>
      </c>
    </row>
    <row r="92" spans="1:10" ht="15" customHeight="1" x14ac:dyDescent="0.25">
      <c r="A92" t="s">
        <v>445</v>
      </c>
      <c r="B92">
        <v>2025</v>
      </c>
      <c r="C92" t="s">
        <v>214</v>
      </c>
      <c r="D92" t="b">
        <f>FALSE()</f>
        <v>0</v>
      </c>
      <c r="E92" t="b">
        <f>COUNTIF(connections!A:A, A92) &gt; 0</f>
        <v>0</v>
      </c>
      <c r="F92" t="s">
        <v>396</v>
      </c>
      <c r="G92" t="s">
        <v>446</v>
      </c>
    </row>
    <row r="93" spans="1:10" ht="15" customHeight="1" x14ac:dyDescent="0.25">
      <c r="A93" t="s">
        <v>447</v>
      </c>
      <c r="B93">
        <v>2025</v>
      </c>
      <c r="C93" t="s">
        <v>214</v>
      </c>
      <c r="D93" t="b">
        <f>FALSE()</f>
        <v>0</v>
      </c>
      <c r="E93" t="b">
        <f>COUNTIF(connections!A:A, A93) &gt; 0</f>
        <v>0</v>
      </c>
      <c r="G93" t="s">
        <v>448</v>
      </c>
    </row>
    <row r="94" spans="1:10" ht="15" customHeight="1" x14ac:dyDescent="0.25">
      <c r="A94" t="s">
        <v>449</v>
      </c>
      <c r="B94">
        <v>2022</v>
      </c>
      <c r="C94" t="s">
        <v>168</v>
      </c>
      <c r="D94" t="b">
        <f>TRUE()</f>
        <v>1</v>
      </c>
      <c r="E94" t="b">
        <f>COUNTIF(connections!A:A, A94) &gt; 0</f>
        <v>1</v>
      </c>
      <c r="F94" t="s">
        <v>450</v>
      </c>
      <c r="G94" t="s">
        <v>451</v>
      </c>
      <c r="H94" t="s">
        <v>179</v>
      </c>
      <c r="I94" t="s">
        <v>452</v>
      </c>
      <c r="J94" s="1" t="s">
        <v>453</v>
      </c>
    </row>
    <row r="95" spans="1:10" ht="15" customHeight="1" x14ac:dyDescent="0.25">
      <c r="A95" t="s">
        <v>454</v>
      </c>
      <c r="B95">
        <v>2018</v>
      </c>
      <c r="C95" t="s">
        <v>174</v>
      </c>
      <c r="D95" t="b">
        <f>TRUE()</f>
        <v>1</v>
      </c>
      <c r="E95" t="b">
        <f>COUNTIF(connections!A:A, A95) &gt; 0</f>
        <v>1</v>
      </c>
      <c r="G95" t="s">
        <v>455</v>
      </c>
    </row>
    <row r="96" spans="1:10" ht="15" customHeight="1" x14ac:dyDescent="0.25">
      <c r="A96" t="s">
        <v>456</v>
      </c>
      <c r="B96">
        <v>2022</v>
      </c>
      <c r="C96" t="s">
        <v>168</v>
      </c>
      <c r="D96" t="b">
        <f>TRUE()</f>
        <v>1</v>
      </c>
      <c r="E96" t="b">
        <f>COUNTIF(connections!A:A, A96) &gt; 0</f>
        <v>1</v>
      </c>
      <c r="F96" t="s">
        <v>457</v>
      </c>
      <c r="G96" t="s">
        <v>458</v>
      </c>
      <c r="H96" t="s">
        <v>179</v>
      </c>
      <c r="I96" t="s">
        <v>459</v>
      </c>
      <c r="J96" s="1" t="s">
        <v>460</v>
      </c>
    </row>
    <row r="97" spans="1:10" ht="15" customHeight="1" x14ac:dyDescent="0.25">
      <c r="A97" t="s">
        <v>461</v>
      </c>
      <c r="B97">
        <v>2021</v>
      </c>
      <c r="C97" t="s">
        <v>168</v>
      </c>
      <c r="D97" t="b">
        <v>1</v>
      </c>
      <c r="E97" t="b">
        <f>COUNTIF(connections!A:A, A97) &gt; 0</f>
        <v>0</v>
      </c>
      <c r="G97" t="s">
        <v>462</v>
      </c>
      <c r="H97" t="s">
        <v>179</v>
      </c>
      <c r="I97" t="s">
        <v>463</v>
      </c>
      <c r="J97" s="1" t="s">
        <v>464</v>
      </c>
    </row>
    <row r="98" spans="1:10" ht="15" customHeight="1" x14ac:dyDescent="0.25">
      <c r="A98" t="s">
        <v>465</v>
      </c>
      <c r="B98">
        <v>2020</v>
      </c>
      <c r="C98" t="s">
        <v>168</v>
      </c>
      <c r="D98" t="b">
        <f>TRUE()</f>
        <v>1</v>
      </c>
      <c r="E98" t="b">
        <f>COUNTIF(connections!A:A, A98) &gt; 0</f>
        <v>0</v>
      </c>
      <c r="F98" t="s">
        <v>391</v>
      </c>
      <c r="G98" t="s">
        <v>466</v>
      </c>
      <c r="H98" t="s">
        <v>179</v>
      </c>
      <c r="I98" t="s">
        <v>467</v>
      </c>
      <c r="J98" s="1" t="s">
        <v>468</v>
      </c>
    </row>
    <row r="99" spans="1:10" ht="15" customHeight="1" x14ac:dyDescent="0.25">
      <c r="A99" t="s">
        <v>14231</v>
      </c>
      <c r="B99">
        <v>2022</v>
      </c>
      <c r="C99" t="s">
        <v>168</v>
      </c>
      <c r="D99" t="b">
        <v>1</v>
      </c>
      <c r="E99" t="b">
        <f>COUNTIF(connections!A:A, A99) &gt; 0</f>
        <v>0</v>
      </c>
      <c r="G99" t="s">
        <v>14232</v>
      </c>
      <c r="H99" t="s">
        <v>179</v>
      </c>
      <c r="I99" t="s">
        <v>14235</v>
      </c>
      <c r="J99" s="10" t="s">
        <v>14233</v>
      </c>
    </row>
    <row r="100" spans="1:10" ht="15" customHeight="1" x14ac:dyDescent="0.25">
      <c r="A100" t="s">
        <v>469</v>
      </c>
      <c r="B100">
        <v>2023</v>
      </c>
      <c r="C100" t="s">
        <v>174</v>
      </c>
      <c r="D100" t="b">
        <f>TRUE()</f>
        <v>1</v>
      </c>
      <c r="E100" t="b">
        <f>COUNTIF(connections!A:A, A100) &gt; 0</f>
        <v>0</v>
      </c>
      <c r="G100" t="s">
        <v>470</v>
      </c>
      <c r="J100" s="1" t="s">
        <v>471</v>
      </c>
    </row>
    <row r="101" spans="1:10" ht="15" customHeight="1" x14ac:dyDescent="0.25">
      <c r="A101" t="s">
        <v>472</v>
      </c>
      <c r="B101">
        <v>2021</v>
      </c>
      <c r="C101" t="s">
        <v>174</v>
      </c>
      <c r="D101" t="b">
        <f>TRUE()</f>
        <v>1</v>
      </c>
      <c r="E101" t="b">
        <f>COUNTIF(connections!A:A, A101) &gt; 0</f>
        <v>0</v>
      </c>
      <c r="G101" t="s">
        <v>473</v>
      </c>
      <c r="H101" t="s">
        <v>179</v>
      </c>
      <c r="I101" t="s">
        <v>474</v>
      </c>
      <c r="J101" s="1" t="s">
        <v>475</v>
      </c>
    </row>
    <row r="102" spans="1:10" ht="15" customHeight="1" x14ac:dyDescent="0.25">
      <c r="A102" t="s">
        <v>476</v>
      </c>
      <c r="B102">
        <v>2024</v>
      </c>
      <c r="C102" t="s">
        <v>174</v>
      </c>
      <c r="D102" t="b">
        <f>TRUE()</f>
        <v>1</v>
      </c>
      <c r="E102" t="b">
        <f>COUNTIF(connections!A:A, A102) &gt; 0</f>
        <v>0</v>
      </c>
      <c r="F102" t="s">
        <v>266</v>
      </c>
      <c r="G102" t="s">
        <v>477</v>
      </c>
      <c r="H102" t="s">
        <v>179</v>
      </c>
      <c r="I102" t="s">
        <v>478</v>
      </c>
      <c r="J102" s="1" t="s">
        <v>479</v>
      </c>
    </row>
    <row r="103" spans="1:10" ht="15" customHeight="1" x14ac:dyDescent="0.25">
      <c r="A103" t="s">
        <v>480</v>
      </c>
      <c r="B103">
        <v>2025</v>
      </c>
      <c r="C103" t="s">
        <v>168</v>
      </c>
      <c r="D103" t="b">
        <f>TRUE()</f>
        <v>1</v>
      </c>
      <c r="E103" t="b">
        <f>COUNTIF(connections!A:A, A103) &gt; 0</f>
        <v>0</v>
      </c>
      <c r="G103" t="s">
        <v>481</v>
      </c>
    </row>
    <row r="104" spans="1:10" ht="15" customHeight="1" x14ac:dyDescent="0.25">
      <c r="A104" t="s">
        <v>482</v>
      </c>
      <c r="B104">
        <v>2009</v>
      </c>
      <c r="C104" t="s">
        <v>171</v>
      </c>
      <c r="D104" t="b">
        <f>TRUE()</f>
        <v>1</v>
      </c>
      <c r="E104" t="b">
        <f>COUNTIF(connections!A:A, A104) &gt; 0</f>
        <v>1</v>
      </c>
      <c r="G104" t="s">
        <v>483</v>
      </c>
      <c r="H104" t="s">
        <v>179</v>
      </c>
      <c r="I104" t="s">
        <v>484</v>
      </c>
    </row>
    <row r="105" spans="1:10" ht="15" customHeight="1" x14ac:dyDescent="0.25">
      <c r="A105" t="s">
        <v>485</v>
      </c>
      <c r="B105">
        <v>2026</v>
      </c>
      <c r="C105" t="s">
        <v>214</v>
      </c>
      <c r="D105" t="b">
        <f>TRUE()</f>
        <v>1</v>
      </c>
      <c r="E105" t="b">
        <f>COUNTIF(connections!A:A, A105) &gt; 0</f>
        <v>0</v>
      </c>
      <c r="G105" t="s">
        <v>486</v>
      </c>
      <c r="H105" t="s">
        <v>179</v>
      </c>
      <c r="I105" t="s">
        <v>487</v>
      </c>
      <c r="J105" s="1" t="s">
        <v>488</v>
      </c>
    </row>
    <row r="106" spans="1:10" ht="15" customHeight="1" x14ac:dyDescent="0.25">
      <c r="A106" t="s">
        <v>489</v>
      </c>
      <c r="B106">
        <v>2022</v>
      </c>
      <c r="C106" t="s">
        <v>168</v>
      </c>
      <c r="D106" t="b">
        <f>TRUE()</f>
        <v>1</v>
      </c>
      <c r="E106" t="b">
        <f>COUNTIF(connections!A:A, A106) &gt; 0</f>
        <v>1</v>
      </c>
      <c r="G106" t="s">
        <v>490</v>
      </c>
      <c r="H106" t="s">
        <v>179</v>
      </c>
      <c r="I106" t="s">
        <v>491</v>
      </c>
      <c r="J106" s="1" t="s">
        <v>492</v>
      </c>
    </row>
    <row r="107" spans="1:10" ht="15" customHeight="1" x14ac:dyDescent="0.25">
      <c r="A107" t="s">
        <v>493</v>
      </c>
      <c r="B107">
        <v>2021</v>
      </c>
      <c r="C107" t="s">
        <v>214</v>
      </c>
      <c r="D107" t="b">
        <f>TRUE()</f>
        <v>1</v>
      </c>
      <c r="E107" t="b">
        <f>COUNTIF(connections!A:A, A107) &gt; 0</f>
        <v>0</v>
      </c>
      <c r="G107" t="s">
        <v>494</v>
      </c>
      <c r="H107" t="s">
        <v>179</v>
      </c>
      <c r="I107" t="s">
        <v>495</v>
      </c>
      <c r="J107" s="1" t="s">
        <v>496</v>
      </c>
    </row>
    <row r="108" spans="1:10" ht="15" customHeight="1" x14ac:dyDescent="0.25">
      <c r="A108" t="s">
        <v>497</v>
      </c>
      <c r="B108">
        <v>2023</v>
      </c>
      <c r="C108" t="s">
        <v>214</v>
      </c>
      <c r="D108" t="b">
        <f>TRUE()</f>
        <v>1</v>
      </c>
      <c r="E108" t="b">
        <f>COUNTIF(connections!A:A, A108) &gt; 0</f>
        <v>1</v>
      </c>
      <c r="F108" t="s">
        <v>498</v>
      </c>
      <c r="G108" t="s">
        <v>499</v>
      </c>
      <c r="H108" t="s">
        <v>179</v>
      </c>
      <c r="I108" t="s">
        <v>500</v>
      </c>
      <c r="J108" s="1" t="s">
        <v>501</v>
      </c>
    </row>
    <row r="109" spans="1:10" ht="15" customHeight="1" x14ac:dyDescent="0.25">
      <c r="A109" t="s">
        <v>7783</v>
      </c>
      <c r="B109">
        <v>2019</v>
      </c>
      <c r="C109" t="s">
        <v>171</v>
      </c>
      <c r="D109" t="b">
        <f>TRUE()</f>
        <v>1</v>
      </c>
      <c r="E109" t="b">
        <f>COUNTIF(connections!A:A, A109) &gt; 0</f>
        <v>0</v>
      </c>
      <c r="G109" t="s">
        <v>7784</v>
      </c>
    </row>
    <row r="110" spans="1:10" ht="15" customHeight="1" x14ac:dyDescent="0.25">
      <c r="A110" t="s">
        <v>502</v>
      </c>
      <c r="B110">
        <v>2018</v>
      </c>
      <c r="C110" t="s">
        <v>168</v>
      </c>
      <c r="D110" t="b">
        <f>TRUE()</f>
        <v>1</v>
      </c>
      <c r="E110" t="b">
        <f>COUNTIF(connections!A:A, A110) &gt; 0</f>
        <v>1</v>
      </c>
      <c r="G110" t="s">
        <v>503</v>
      </c>
      <c r="H110" t="s">
        <v>179</v>
      </c>
      <c r="I110" t="s">
        <v>504</v>
      </c>
    </row>
    <row r="111" spans="1:10" ht="15" customHeight="1" x14ac:dyDescent="0.25">
      <c r="A111" t="s">
        <v>505</v>
      </c>
      <c r="B111">
        <v>2016</v>
      </c>
      <c r="C111" t="s">
        <v>168</v>
      </c>
      <c r="D111" t="b">
        <f>FALSE()</f>
        <v>0</v>
      </c>
      <c r="E111" t="b">
        <f>COUNTIF(connections!A:A, A111) &gt; 0</f>
        <v>0</v>
      </c>
      <c r="G111" t="s">
        <v>506</v>
      </c>
      <c r="H111" t="s">
        <v>179</v>
      </c>
      <c r="I111" t="s">
        <v>507</v>
      </c>
      <c r="J111" s="1" t="s">
        <v>508</v>
      </c>
    </row>
    <row r="112" spans="1:10" ht="15" customHeight="1" x14ac:dyDescent="0.25">
      <c r="A112" t="s">
        <v>509</v>
      </c>
      <c r="B112">
        <v>2010</v>
      </c>
      <c r="C112" t="s">
        <v>171</v>
      </c>
      <c r="D112" t="b">
        <f>TRUE()</f>
        <v>1</v>
      </c>
      <c r="E112" t="b">
        <f>COUNTIF(connections!A:A, A112) &gt; 0</f>
        <v>1</v>
      </c>
      <c r="G112" t="s">
        <v>510</v>
      </c>
    </row>
    <row r="113" spans="1:10" ht="15" customHeight="1" x14ac:dyDescent="0.25">
      <c r="A113" t="s">
        <v>511</v>
      </c>
      <c r="B113">
        <v>2014</v>
      </c>
      <c r="C113" t="s">
        <v>171</v>
      </c>
      <c r="D113" t="b">
        <f>TRUE()</f>
        <v>1</v>
      </c>
      <c r="E113" t="b">
        <f>COUNTIF(connections!A:A, A113) &gt; 0</f>
        <v>0</v>
      </c>
      <c r="G113" t="s">
        <v>512</v>
      </c>
      <c r="J113" s="10" t="s">
        <v>513</v>
      </c>
    </row>
    <row r="114" spans="1:10" ht="15" customHeight="1" x14ac:dyDescent="0.25">
      <c r="A114" t="s">
        <v>514</v>
      </c>
      <c r="B114">
        <v>1994</v>
      </c>
      <c r="C114" t="s">
        <v>171</v>
      </c>
      <c r="D114" t="b">
        <f>TRUE()</f>
        <v>1</v>
      </c>
      <c r="E114" t="b">
        <f>COUNTIF(connections!A:A, A114) &gt; 0</f>
        <v>1</v>
      </c>
      <c r="G114" t="s">
        <v>515</v>
      </c>
      <c r="H114" t="s">
        <v>179</v>
      </c>
      <c r="I114" t="s">
        <v>516</v>
      </c>
    </row>
    <row r="115" spans="1:10" ht="15" customHeight="1" x14ac:dyDescent="0.25">
      <c r="A115" t="s">
        <v>517</v>
      </c>
      <c r="B115">
        <v>2005</v>
      </c>
      <c r="C115" t="s">
        <v>171</v>
      </c>
      <c r="D115" t="b">
        <f>TRUE()</f>
        <v>1</v>
      </c>
      <c r="E115" t="b">
        <f>COUNTIF(connections!A:A, A115) &gt; 0</f>
        <v>1</v>
      </c>
      <c r="G115" t="s">
        <v>518</v>
      </c>
      <c r="H115" t="s">
        <v>179</v>
      </c>
      <c r="I115" t="s">
        <v>519</v>
      </c>
    </row>
    <row r="116" spans="1:10" ht="15" customHeight="1" x14ac:dyDescent="0.25">
      <c r="A116" t="s">
        <v>520</v>
      </c>
      <c r="B116">
        <v>2024</v>
      </c>
      <c r="C116" t="s">
        <v>174</v>
      </c>
      <c r="D116" t="b">
        <f>TRUE()</f>
        <v>1</v>
      </c>
      <c r="E116" t="b">
        <f>COUNTIF(connections!A:A, A116) &gt; 0</f>
        <v>0</v>
      </c>
      <c r="F116" t="s">
        <v>521</v>
      </c>
      <c r="G116" t="s">
        <v>522</v>
      </c>
    </row>
    <row r="117" spans="1:10" ht="15" customHeight="1" x14ac:dyDescent="0.25">
      <c r="A117" t="s">
        <v>523</v>
      </c>
      <c r="B117">
        <v>2010</v>
      </c>
      <c r="C117" t="s">
        <v>171</v>
      </c>
      <c r="D117" t="b">
        <f>TRUE()</f>
        <v>1</v>
      </c>
      <c r="E117" t="b">
        <f>COUNTIF(connections!A:A, A117) &gt; 0</f>
        <v>1</v>
      </c>
      <c r="F117" t="s">
        <v>450</v>
      </c>
      <c r="G117" t="s">
        <v>524</v>
      </c>
      <c r="H117" t="s">
        <v>179</v>
      </c>
      <c r="I117" t="s">
        <v>525</v>
      </c>
    </row>
    <row r="118" spans="1:10" ht="15" customHeight="1" x14ac:dyDescent="0.25">
      <c r="A118" t="s">
        <v>526</v>
      </c>
      <c r="B118">
        <v>2020</v>
      </c>
      <c r="C118" t="s">
        <v>171</v>
      </c>
      <c r="D118" t="b">
        <f>TRUE()</f>
        <v>1</v>
      </c>
      <c r="E118" t="b">
        <f>COUNTIF(connections!A:A, A118) &gt; 0</f>
        <v>0</v>
      </c>
      <c r="F118" t="s">
        <v>450</v>
      </c>
      <c r="G118" t="s">
        <v>527</v>
      </c>
      <c r="H118" t="s">
        <v>179</v>
      </c>
      <c r="I118" t="s">
        <v>7444</v>
      </c>
    </row>
    <row r="119" spans="1:10" ht="15" customHeight="1" x14ac:dyDescent="0.25">
      <c r="A119" t="s">
        <v>528</v>
      </c>
      <c r="B119">
        <v>2013</v>
      </c>
      <c r="C119" t="s">
        <v>171</v>
      </c>
      <c r="D119" t="b">
        <f>TRUE()</f>
        <v>1</v>
      </c>
      <c r="E119" t="b">
        <f>COUNTIF(connections!A:A, A119) &gt; 0</f>
        <v>1</v>
      </c>
      <c r="F119" t="s">
        <v>450</v>
      </c>
      <c r="G119" t="s">
        <v>529</v>
      </c>
      <c r="H119" t="s">
        <v>179</v>
      </c>
      <c r="I119" t="s">
        <v>7445</v>
      </c>
    </row>
    <row r="120" spans="1:10" ht="15" customHeight="1" x14ac:dyDescent="0.25">
      <c r="A120" t="s">
        <v>530</v>
      </c>
      <c r="B120">
        <v>2025</v>
      </c>
      <c r="C120" t="s">
        <v>171</v>
      </c>
      <c r="D120" t="b">
        <f>TRUE()</f>
        <v>1</v>
      </c>
      <c r="E120" t="b">
        <f>COUNTIF(connections!A:A, A120) &gt; 0</f>
        <v>0</v>
      </c>
      <c r="F120" t="s">
        <v>450</v>
      </c>
      <c r="G120" t="s">
        <v>531</v>
      </c>
      <c r="H120" t="s">
        <v>179</v>
      </c>
      <c r="I120" t="s">
        <v>7446</v>
      </c>
    </row>
    <row r="121" spans="1:10" ht="15" customHeight="1" x14ac:dyDescent="0.25">
      <c r="A121" t="s">
        <v>532</v>
      </c>
      <c r="B121">
        <v>2015</v>
      </c>
      <c r="C121" t="s">
        <v>168</v>
      </c>
      <c r="D121" t="b">
        <v>1</v>
      </c>
      <c r="E121" t="b">
        <f>COUNTIF(connections!A:A, A121) &gt; 0</f>
        <v>1</v>
      </c>
      <c r="G121" t="s">
        <v>533</v>
      </c>
      <c r="J121" s="10" t="s">
        <v>534</v>
      </c>
    </row>
    <row r="122" spans="1:10" ht="15" customHeight="1" x14ac:dyDescent="0.25">
      <c r="A122" t="s">
        <v>535</v>
      </c>
      <c r="B122">
        <v>2025</v>
      </c>
      <c r="C122" t="s">
        <v>174</v>
      </c>
      <c r="D122" t="b">
        <f>TRUE()</f>
        <v>1</v>
      </c>
      <c r="E122" t="b">
        <f>COUNTIF(connections!A:A, A122) &gt; 0</f>
        <v>0</v>
      </c>
      <c r="F122" t="s">
        <v>521</v>
      </c>
      <c r="G122" t="s">
        <v>536</v>
      </c>
      <c r="H122" t="s">
        <v>179</v>
      </c>
      <c r="I122" t="s">
        <v>8299</v>
      </c>
      <c r="J122" s="1" t="s">
        <v>537</v>
      </c>
    </row>
    <row r="123" spans="1:10" ht="15" customHeight="1" x14ac:dyDescent="0.25">
      <c r="A123" t="s">
        <v>538</v>
      </c>
      <c r="B123">
        <v>1991</v>
      </c>
      <c r="C123" t="s">
        <v>171</v>
      </c>
      <c r="D123" t="b">
        <f>TRUE()</f>
        <v>1</v>
      </c>
      <c r="E123" t="b">
        <f>COUNTIF(connections!A:A, A123) &gt; 0</f>
        <v>0</v>
      </c>
      <c r="G123" t="s">
        <v>539</v>
      </c>
      <c r="H123" t="s">
        <v>179</v>
      </c>
      <c r="I123" t="s">
        <v>540</v>
      </c>
    </row>
    <row r="124" spans="1:10" ht="15" customHeight="1" x14ac:dyDescent="0.25">
      <c r="A124" t="s">
        <v>541</v>
      </c>
      <c r="B124">
        <v>2017</v>
      </c>
      <c r="C124" t="s">
        <v>168</v>
      </c>
      <c r="D124" t="b">
        <f>TRUE()</f>
        <v>1</v>
      </c>
      <c r="E124" t="b">
        <f>COUNTIF(connections!A:A, A124) &gt; 0</f>
        <v>1</v>
      </c>
      <c r="G124" t="s">
        <v>542</v>
      </c>
      <c r="H124" t="s">
        <v>179</v>
      </c>
      <c r="I124" t="s">
        <v>543</v>
      </c>
      <c r="J124" s="1" t="s">
        <v>544</v>
      </c>
    </row>
    <row r="125" spans="1:10" ht="15" customHeight="1" x14ac:dyDescent="0.25">
      <c r="A125" t="s">
        <v>545</v>
      </c>
      <c r="B125">
        <v>2010</v>
      </c>
      <c r="C125" t="s">
        <v>171</v>
      </c>
      <c r="D125" t="b">
        <f>TRUE()</f>
        <v>1</v>
      </c>
      <c r="E125" t="b">
        <f>COUNTIF(connections!A:A, A125) &gt; 0</f>
        <v>1</v>
      </c>
      <c r="G125" t="s">
        <v>546</v>
      </c>
      <c r="H125" t="s">
        <v>179</v>
      </c>
      <c r="I125" t="s">
        <v>547</v>
      </c>
      <c r="J125" s="1" t="s">
        <v>548</v>
      </c>
    </row>
    <row r="126" spans="1:10" ht="15" customHeight="1" x14ac:dyDescent="0.25">
      <c r="A126" t="s">
        <v>549</v>
      </c>
      <c r="B126">
        <v>2020</v>
      </c>
      <c r="C126" t="s">
        <v>168</v>
      </c>
      <c r="D126" t="b">
        <f>TRUE()</f>
        <v>1</v>
      </c>
      <c r="E126" t="b">
        <f>COUNTIF(connections!A:A, A126) &gt; 0</f>
        <v>0</v>
      </c>
      <c r="G126" t="s">
        <v>550</v>
      </c>
      <c r="H126" t="s">
        <v>179</v>
      </c>
      <c r="I126" t="s">
        <v>551</v>
      </c>
      <c r="J126" s="1" t="s">
        <v>552</v>
      </c>
    </row>
    <row r="127" spans="1:10" ht="15" customHeight="1" x14ac:dyDescent="0.25">
      <c r="A127" t="s">
        <v>553</v>
      </c>
      <c r="B127">
        <v>2025</v>
      </c>
      <c r="C127" t="s">
        <v>214</v>
      </c>
      <c r="D127" t="b">
        <f>FALSE()</f>
        <v>0</v>
      </c>
      <c r="E127" t="b">
        <f>COUNTIF(connections!A:A, A127) &gt; 0</f>
        <v>0</v>
      </c>
      <c r="G127" t="s">
        <v>554</v>
      </c>
    </row>
    <row r="128" spans="1:10" ht="15" customHeight="1" x14ac:dyDescent="0.25">
      <c r="A128" t="s">
        <v>555</v>
      </c>
      <c r="B128">
        <v>2023</v>
      </c>
      <c r="C128" t="s">
        <v>168</v>
      </c>
      <c r="D128" t="b">
        <f>TRUE()</f>
        <v>1</v>
      </c>
      <c r="E128" t="b">
        <f>COUNTIF(connections!A:A, A128) &gt; 0</f>
        <v>0</v>
      </c>
      <c r="G128" t="s">
        <v>556</v>
      </c>
      <c r="H128" t="s">
        <v>179</v>
      </c>
      <c r="I128" t="s">
        <v>557</v>
      </c>
      <c r="J128" s="1" t="s">
        <v>558</v>
      </c>
    </row>
    <row r="129" spans="1:10" ht="15" customHeight="1" x14ac:dyDescent="0.25">
      <c r="A129" t="s">
        <v>14228</v>
      </c>
      <c r="B129">
        <v>2026</v>
      </c>
      <c r="C129" t="s">
        <v>168</v>
      </c>
      <c r="D129" t="b">
        <v>1</v>
      </c>
      <c r="E129" t="b">
        <f>COUNTIF(connections!A:A, A129) &gt; 0</f>
        <v>0</v>
      </c>
      <c r="G129" t="s">
        <v>14229</v>
      </c>
      <c r="J129" s="10" t="s">
        <v>14230</v>
      </c>
    </row>
    <row r="130" spans="1:10" ht="15" customHeight="1" x14ac:dyDescent="0.25">
      <c r="A130" t="s">
        <v>9903</v>
      </c>
      <c r="B130">
        <v>2020</v>
      </c>
      <c r="C130" t="s">
        <v>214</v>
      </c>
      <c r="D130" t="b">
        <v>0</v>
      </c>
      <c r="E130" t="b">
        <f>COUNTIF(connections!A:A, A130) &gt; 0</f>
        <v>0</v>
      </c>
      <c r="G130" t="s">
        <v>9904</v>
      </c>
      <c r="J130" s="10" t="s">
        <v>9905</v>
      </c>
    </row>
    <row r="131" spans="1:10" ht="15" customHeight="1" x14ac:dyDescent="0.25">
      <c r="A131" t="s">
        <v>559</v>
      </c>
      <c r="B131">
        <v>2025</v>
      </c>
      <c r="C131" t="s">
        <v>174</v>
      </c>
      <c r="D131" t="b">
        <f>TRUE()</f>
        <v>1</v>
      </c>
      <c r="E131" t="b">
        <f>COUNTIF(connections!A:A, A131) &gt; 0</f>
        <v>0</v>
      </c>
      <c r="F131" t="s">
        <v>560</v>
      </c>
      <c r="G131" t="s">
        <v>561</v>
      </c>
      <c r="H131" t="s">
        <v>179</v>
      </c>
      <c r="I131" t="s">
        <v>562</v>
      </c>
    </row>
    <row r="132" spans="1:10" ht="15" customHeight="1" x14ac:dyDescent="0.25">
      <c r="A132" t="s">
        <v>563</v>
      </c>
      <c r="B132">
        <v>2022</v>
      </c>
      <c r="C132" t="s">
        <v>168</v>
      </c>
      <c r="D132" t="b">
        <f>TRUE()</f>
        <v>1</v>
      </c>
      <c r="E132" t="b">
        <f>COUNTIF(connections!A:A, A132) &gt; 0</f>
        <v>1</v>
      </c>
      <c r="G132" t="s">
        <v>564</v>
      </c>
      <c r="H132" t="s">
        <v>179</v>
      </c>
      <c r="I132" t="s">
        <v>8277</v>
      </c>
      <c r="J132" s="10" t="s">
        <v>565</v>
      </c>
    </row>
    <row r="133" spans="1:10" ht="15" customHeight="1" x14ac:dyDescent="0.25">
      <c r="A133" t="s">
        <v>566</v>
      </c>
      <c r="B133">
        <v>2019</v>
      </c>
      <c r="C133" t="s">
        <v>168</v>
      </c>
      <c r="D133" t="b">
        <f>TRUE()</f>
        <v>1</v>
      </c>
      <c r="E133" t="b">
        <f>COUNTIF(connections!A:A, A133) &gt; 0</f>
        <v>1</v>
      </c>
      <c r="G133" t="s">
        <v>567</v>
      </c>
      <c r="H133" t="s">
        <v>179</v>
      </c>
      <c r="I133" t="s">
        <v>568</v>
      </c>
      <c r="J133" s="1" t="s">
        <v>569</v>
      </c>
    </row>
    <row r="134" spans="1:10" ht="15" customHeight="1" x14ac:dyDescent="0.25">
      <c r="A134" t="s">
        <v>570</v>
      </c>
      <c r="B134">
        <v>1998</v>
      </c>
      <c r="C134" t="s">
        <v>171</v>
      </c>
      <c r="D134" t="b">
        <f>TRUE()</f>
        <v>1</v>
      </c>
      <c r="E134" t="b">
        <f>COUNTIF(connections!A:A, A134) &gt; 0</f>
        <v>1</v>
      </c>
      <c r="G134" t="s">
        <v>571</v>
      </c>
      <c r="H134" t="s">
        <v>179</v>
      </c>
      <c r="I134" t="s">
        <v>572</v>
      </c>
    </row>
    <row r="135" spans="1:10" ht="15" customHeight="1" x14ac:dyDescent="0.25">
      <c r="A135" t="s">
        <v>573</v>
      </c>
      <c r="B135">
        <v>1997</v>
      </c>
      <c r="C135" t="s">
        <v>171</v>
      </c>
      <c r="D135" t="b">
        <f>TRUE()</f>
        <v>1</v>
      </c>
      <c r="E135" t="b">
        <f>COUNTIF(connections!A:A, A135) &gt; 0</f>
        <v>1</v>
      </c>
      <c r="G135" t="s">
        <v>574</v>
      </c>
      <c r="H135" t="s">
        <v>179</v>
      </c>
      <c r="I135" t="s">
        <v>575</v>
      </c>
    </row>
    <row r="136" spans="1:10" ht="15" customHeight="1" x14ac:dyDescent="0.25">
      <c r="A136" t="s">
        <v>576</v>
      </c>
      <c r="B136">
        <v>2019</v>
      </c>
      <c r="C136" t="s">
        <v>171</v>
      </c>
      <c r="D136" t="b">
        <f>TRUE()</f>
        <v>1</v>
      </c>
      <c r="E136" t="b">
        <f>COUNTIF(connections!A:A, A136) &gt; 0</f>
        <v>0</v>
      </c>
      <c r="G136" t="s">
        <v>577</v>
      </c>
    </row>
    <row r="137" spans="1:10" ht="15" customHeight="1" x14ac:dyDescent="0.25">
      <c r="A137" t="s">
        <v>578</v>
      </c>
      <c r="B137">
        <v>2023</v>
      </c>
      <c r="C137" t="s">
        <v>168</v>
      </c>
      <c r="D137" t="b">
        <f>TRUE()</f>
        <v>1</v>
      </c>
      <c r="E137" t="b">
        <f>COUNTIF(connections!A:A, A137) &gt; 0</f>
        <v>1</v>
      </c>
      <c r="F137" t="s">
        <v>579</v>
      </c>
      <c r="G137" t="s">
        <v>580</v>
      </c>
      <c r="H137" t="s">
        <v>179</v>
      </c>
      <c r="I137" t="s">
        <v>581</v>
      </c>
      <c r="J137" s="1" t="s">
        <v>582</v>
      </c>
    </row>
    <row r="138" spans="1:10" ht="15" customHeight="1" x14ac:dyDescent="0.25">
      <c r="A138" t="s">
        <v>583</v>
      </c>
      <c r="B138">
        <v>2025</v>
      </c>
      <c r="C138" t="s">
        <v>168</v>
      </c>
      <c r="D138" t="b">
        <f>TRUE()</f>
        <v>1</v>
      </c>
      <c r="E138" t="b">
        <f>COUNTIF(connections!A:A, A138) &gt; 0</f>
        <v>0</v>
      </c>
      <c r="F138" t="s">
        <v>579</v>
      </c>
      <c r="G138" t="s">
        <v>584</v>
      </c>
      <c r="H138" t="s">
        <v>179</v>
      </c>
      <c r="I138" t="s">
        <v>585</v>
      </c>
      <c r="J138" s="1" t="s">
        <v>586</v>
      </c>
    </row>
    <row r="139" spans="1:10" ht="15" customHeight="1" x14ac:dyDescent="0.25">
      <c r="A139" t="s">
        <v>587</v>
      </c>
      <c r="B139">
        <v>2026</v>
      </c>
      <c r="C139" t="s">
        <v>174</v>
      </c>
      <c r="D139" t="b">
        <f>TRUE()</f>
        <v>1</v>
      </c>
      <c r="E139" t="b">
        <f>COUNTIF(connections!A:A, A139) &gt; 0</f>
        <v>0</v>
      </c>
      <c r="G139" t="s">
        <v>588</v>
      </c>
      <c r="J139" s="10" t="s">
        <v>589</v>
      </c>
    </row>
    <row r="140" spans="1:10" ht="15" customHeight="1" x14ac:dyDescent="0.25">
      <c r="A140" t="s">
        <v>590</v>
      </c>
      <c r="B140">
        <v>2019</v>
      </c>
      <c r="C140" t="s">
        <v>174</v>
      </c>
      <c r="D140" t="b">
        <f>TRUE()</f>
        <v>1</v>
      </c>
      <c r="E140" t="b">
        <f>COUNTIF(connections!A:A, A140) &gt; 0</f>
        <v>0</v>
      </c>
      <c r="G140" t="s">
        <v>591</v>
      </c>
      <c r="H140" t="s">
        <v>179</v>
      </c>
      <c r="I140" t="s">
        <v>592</v>
      </c>
      <c r="J140" s="1" t="s">
        <v>593</v>
      </c>
    </row>
    <row r="141" spans="1:10" ht="15" customHeight="1" x14ac:dyDescent="0.25">
      <c r="A141" t="s">
        <v>594</v>
      </c>
      <c r="B141">
        <v>2026</v>
      </c>
      <c r="C141" t="s">
        <v>168</v>
      </c>
      <c r="D141" t="b">
        <f>TRUE()</f>
        <v>1</v>
      </c>
      <c r="E141" t="b">
        <f>COUNTIF(connections!A:A, A141) &gt; 0</f>
        <v>0</v>
      </c>
      <c r="G141" t="s">
        <v>595</v>
      </c>
    </row>
    <row r="142" spans="1:10" ht="15" customHeight="1" x14ac:dyDescent="0.25">
      <c r="A142" t="s">
        <v>596</v>
      </c>
      <c r="B142">
        <v>2025</v>
      </c>
      <c r="C142" t="s">
        <v>168</v>
      </c>
      <c r="D142" t="b">
        <f>TRUE()</f>
        <v>1</v>
      </c>
      <c r="E142" t="b">
        <f>COUNTIF(connections!A:A, A142) &gt; 0</f>
        <v>0</v>
      </c>
      <c r="G142" t="s">
        <v>597</v>
      </c>
      <c r="H142" t="s">
        <v>179</v>
      </c>
      <c r="I142" t="s">
        <v>8084</v>
      </c>
      <c r="J142" s="10" t="s">
        <v>8085</v>
      </c>
    </row>
    <row r="143" spans="1:10" ht="15" customHeight="1" x14ac:dyDescent="0.25">
      <c r="A143" t="s">
        <v>598</v>
      </c>
      <c r="B143">
        <v>2025</v>
      </c>
      <c r="C143" t="s">
        <v>214</v>
      </c>
      <c r="D143" t="b">
        <f>TRUE()</f>
        <v>1</v>
      </c>
      <c r="E143" t="b">
        <f>COUNTIF(connections!A:A, A143) &gt; 0</f>
        <v>1</v>
      </c>
      <c r="F143" t="s">
        <v>346</v>
      </c>
      <c r="G143" t="s">
        <v>599</v>
      </c>
      <c r="H143" t="s">
        <v>179</v>
      </c>
      <c r="I143" t="s">
        <v>600</v>
      </c>
      <c r="J143" s="1" t="s">
        <v>601</v>
      </c>
    </row>
    <row r="144" spans="1:10" ht="15" customHeight="1" x14ac:dyDescent="0.25">
      <c r="A144" t="s">
        <v>602</v>
      </c>
      <c r="B144">
        <v>2024</v>
      </c>
      <c r="C144" t="s">
        <v>214</v>
      </c>
      <c r="D144" t="b">
        <f>TRUE()</f>
        <v>1</v>
      </c>
      <c r="E144" t="b">
        <f>COUNTIF(connections!A:A, A144) &gt; 0</f>
        <v>0</v>
      </c>
      <c r="F144" t="s">
        <v>269</v>
      </c>
      <c r="G144" t="s">
        <v>603</v>
      </c>
      <c r="J144" s="10" t="s">
        <v>604</v>
      </c>
    </row>
    <row r="145" spans="1:10" ht="15" customHeight="1" x14ac:dyDescent="0.25">
      <c r="A145" t="s">
        <v>605</v>
      </c>
      <c r="B145">
        <v>2025</v>
      </c>
      <c r="C145" t="s">
        <v>174</v>
      </c>
      <c r="D145" t="b">
        <f>TRUE()</f>
        <v>1</v>
      </c>
      <c r="E145" t="b">
        <f>COUNTIF(connections!A:A, A145) &gt; 0</f>
        <v>0</v>
      </c>
      <c r="F145" t="s">
        <v>606</v>
      </c>
      <c r="G145" t="s">
        <v>607</v>
      </c>
    </row>
    <row r="146" spans="1:10" ht="15" customHeight="1" x14ac:dyDescent="0.25">
      <c r="A146" t="s">
        <v>608</v>
      </c>
      <c r="B146">
        <v>2025</v>
      </c>
      <c r="C146" t="s">
        <v>214</v>
      </c>
      <c r="D146" t="b">
        <f>FALSE()</f>
        <v>0</v>
      </c>
      <c r="E146" t="b">
        <f>COUNTIF(connections!A:A, A146) &gt; 0</f>
        <v>0</v>
      </c>
      <c r="F146" t="s">
        <v>609</v>
      </c>
      <c r="G146" t="s">
        <v>610</v>
      </c>
    </row>
    <row r="147" spans="1:10" ht="15" customHeight="1" x14ac:dyDescent="0.25">
      <c r="A147" t="s">
        <v>611</v>
      </c>
      <c r="B147">
        <v>2023</v>
      </c>
      <c r="C147" t="s">
        <v>174</v>
      </c>
      <c r="D147" t="b">
        <f>TRUE()</f>
        <v>1</v>
      </c>
      <c r="E147" t="b">
        <f>COUNTIF(connections!A:A, A147) &gt; 0</f>
        <v>0</v>
      </c>
      <c r="F147" t="s">
        <v>266</v>
      </c>
      <c r="G147" t="s">
        <v>612</v>
      </c>
      <c r="H147" t="s">
        <v>179</v>
      </c>
      <c r="I147" t="s">
        <v>613</v>
      </c>
      <c r="J147" s="1" t="s">
        <v>614</v>
      </c>
    </row>
    <row r="148" spans="1:10" ht="15" customHeight="1" x14ac:dyDescent="0.25">
      <c r="A148" t="s">
        <v>615</v>
      </c>
      <c r="B148">
        <v>2017</v>
      </c>
      <c r="C148" t="s">
        <v>171</v>
      </c>
      <c r="D148" t="b">
        <f>TRUE()</f>
        <v>1</v>
      </c>
      <c r="E148" t="b">
        <f>COUNTIF(connections!A:A, A148) &gt; 0</f>
        <v>1</v>
      </c>
      <c r="G148" t="s">
        <v>616</v>
      </c>
    </row>
    <row r="149" spans="1:10" ht="15" customHeight="1" x14ac:dyDescent="0.25">
      <c r="A149" t="s">
        <v>617</v>
      </c>
      <c r="B149">
        <v>2013</v>
      </c>
      <c r="C149" t="s">
        <v>174</v>
      </c>
      <c r="D149" t="b">
        <f>TRUE()</f>
        <v>1</v>
      </c>
      <c r="E149" t="b">
        <f>COUNTIF(connections!A:A, A149) &gt; 0</f>
        <v>0</v>
      </c>
      <c r="G149" t="s">
        <v>618</v>
      </c>
      <c r="H149" t="s">
        <v>179</v>
      </c>
      <c r="I149" t="s">
        <v>619</v>
      </c>
      <c r="J149" s="1" t="s">
        <v>620</v>
      </c>
    </row>
    <row r="150" spans="1:10" ht="15" customHeight="1" x14ac:dyDescent="0.25">
      <c r="A150" t="s">
        <v>621</v>
      </c>
      <c r="B150">
        <v>2020</v>
      </c>
      <c r="C150" t="s">
        <v>168</v>
      </c>
      <c r="D150" t="b">
        <f>TRUE()</f>
        <v>1</v>
      </c>
      <c r="E150" t="b">
        <f>COUNTIF(connections!A:A, A150) &gt; 0</f>
        <v>0</v>
      </c>
      <c r="F150" t="s">
        <v>457</v>
      </c>
      <c r="G150" t="s">
        <v>622</v>
      </c>
      <c r="H150" t="s">
        <v>179</v>
      </c>
      <c r="I150" t="s">
        <v>623</v>
      </c>
      <c r="J150" s="1" t="s">
        <v>624</v>
      </c>
    </row>
    <row r="151" spans="1:10" ht="15" customHeight="1" x14ac:dyDescent="0.25">
      <c r="A151" t="s">
        <v>7613</v>
      </c>
      <c r="B151">
        <v>2026</v>
      </c>
      <c r="C151" t="s">
        <v>214</v>
      </c>
      <c r="D151" t="b">
        <f>TRUE()</f>
        <v>1</v>
      </c>
      <c r="E151" t="b">
        <f>COUNTIF(connections!A:A, A151) &gt; 0</f>
        <v>0</v>
      </c>
      <c r="G151" t="s">
        <v>7612</v>
      </c>
      <c r="J151" s="10" t="s">
        <v>7611</v>
      </c>
    </row>
    <row r="152" spans="1:10" ht="15" customHeight="1" x14ac:dyDescent="0.25">
      <c r="A152" t="s">
        <v>625</v>
      </c>
      <c r="B152">
        <v>2025</v>
      </c>
      <c r="C152" t="s">
        <v>174</v>
      </c>
      <c r="D152" t="b">
        <f>TRUE()</f>
        <v>1</v>
      </c>
      <c r="E152" t="b">
        <f>COUNTIF(connections!A:A, A152) &gt; 0</f>
        <v>0</v>
      </c>
      <c r="G152" t="s">
        <v>626</v>
      </c>
    </row>
    <row r="153" spans="1:10" ht="15" customHeight="1" x14ac:dyDescent="0.25">
      <c r="A153" t="s">
        <v>627</v>
      </c>
      <c r="B153">
        <v>2022</v>
      </c>
      <c r="C153" t="s">
        <v>168</v>
      </c>
      <c r="D153" t="b">
        <f>TRUE()</f>
        <v>1</v>
      </c>
      <c r="E153" t="b">
        <f>COUNTIF(connections!A:A, A153) &gt; 0</f>
        <v>0</v>
      </c>
      <c r="G153" t="s">
        <v>628</v>
      </c>
      <c r="H153" t="s">
        <v>179</v>
      </c>
      <c r="I153" t="s">
        <v>629</v>
      </c>
      <c r="J153" s="1" t="s">
        <v>630</v>
      </c>
    </row>
    <row r="154" spans="1:10" ht="15" customHeight="1" x14ac:dyDescent="0.25">
      <c r="A154" t="s">
        <v>9833</v>
      </c>
      <c r="B154">
        <v>2025</v>
      </c>
      <c r="C154" t="s">
        <v>168</v>
      </c>
      <c r="D154" t="b">
        <v>1</v>
      </c>
      <c r="E154" t="b">
        <f>COUNTIF(connections!A:A, A154) &gt; 0</f>
        <v>0</v>
      </c>
      <c r="G154" t="s">
        <v>9834</v>
      </c>
      <c r="H154" t="s">
        <v>179</v>
      </c>
      <c r="I154" t="s">
        <v>9836</v>
      </c>
      <c r="J154" s="10" t="s">
        <v>9835</v>
      </c>
    </row>
    <row r="155" spans="1:10" ht="15" customHeight="1" x14ac:dyDescent="0.25">
      <c r="A155" t="s">
        <v>631</v>
      </c>
      <c r="B155">
        <v>2015</v>
      </c>
      <c r="C155" t="s">
        <v>214</v>
      </c>
      <c r="D155" t="b">
        <f>TRUE()</f>
        <v>1</v>
      </c>
      <c r="E155" t="b">
        <f>COUNTIF(connections!A:A, A155) &gt; 0</f>
        <v>0</v>
      </c>
      <c r="G155" t="s">
        <v>632</v>
      </c>
      <c r="H155" t="s">
        <v>179</v>
      </c>
      <c r="I155" t="s">
        <v>633</v>
      </c>
      <c r="J155" s="1" t="s">
        <v>634</v>
      </c>
    </row>
    <row r="156" spans="1:10" ht="15" customHeight="1" x14ac:dyDescent="0.25">
      <c r="A156" t="s">
        <v>635</v>
      </c>
      <c r="B156">
        <v>2020</v>
      </c>
      <c r="C156" t="s">
        <v>214</v>
      </c>
      <c r="D156" t="b">
        <f>TRUE()</f>
        <v>1</v>
      </c>
      <c r="E156" t="b">
        <f>COUNTIF(connections!A:A, A156) &gt; 0</f>
        <v>1</v>
      </c>
      <c r="F156" t="s">
        <v>396</v>
      </c>
      <c r="G156" t="s">
        <v>636</v>
      </c>
      <c r="H156" t="s">
        <v>179</v>
      </c>
      <c r="I156" t="s">
        <v>637</v>
      </c>
      <c r="J156" s="1" t="s">
        <v>638</v>
      </c>
    </row>
    <row r="157" spans="1:10" ht="15" customHeight="1" x14ac:dyDescent="0.25">
      <c r="A157" t="s">
        <v>14069</v>
      </c>
      <c r="B157">
        <v>2026</v>
      </c>
      <c r="C157" t="s">
        <v>168</v>
      </c>
      <c r="D157" t="b">
        <v>1</v>
      </c>
      <c r="E157" t="b">
        <f>COUNTIF(connections!A:A, A157) &gt; 0</f>
        <v>0</v>
      </c>
      <c r="G157" t="s">
        <v>14073</v>
      </c>
      <c r="J157" s="10" t="s">
        <v>14074</v>
      </c>
    </row>
    <row r="158" spans="1:10" ht="15" customHeight="1" x14ac:dyDescent="0.25">
      <c r="A158" t="s">
        <v>639</v>
      </c>
      <c r="B158">
        <v>2023</v>
      </c>
      <c r="C158" t="s">
        <v>168</v>
      </c>
      <c r="D158" t="b">
        <f>TRUE()</f>
        <v>1</v>
      </c>
      <c r="E158" t="b">
        <f>COUNTIF(connections!A:A, A158) &gt; 0</f>
        <v>0</v>
      </c>
      <c r="G158" t="s">
        <v>640</v>
      </c>
      <c r="H158" t="s">
        <v>179</v>
      </c>
      <c r="I158" t="s">
        <v>641</v>
      </c>
      <c r="J158" s="1" t="s">
        <v>642</v>
      </c>
    </row>
    <row r="159" spans="1:10" ht="15" customHeight="1" x14ac:dyDescent="0.25">
      <c r="A159" t="s">
        <v>643</v>
      </c>
      <c r="B159">
        <v>2023</v>
      </c>
      <c r="C159" t="s">
        <v>168</v>
      </c>
      <c r="D159" t="b">
        <f>TRUE()</f>
        <v>1</v>
      </c>
      <c r="E159" t="b">
        <f>COUNTIF(connections!A:A, A159) &gt; 0</f>
        <v>1</v>
      </c>
      <c r="F159" t="s">
        <v>9409</v>
      </c>
      <c r="G159" t="s">
        <v>645</v>
      </c>
      <c r="H159" t="s">
        <v>179</v>
      </c>
      <c r="I159" t="s">
        <v>646</v>
      </c>
      <c r="J159" s="1" t="s">
        <v>647</v>
      </c>
    </row>
    <row r="160" spans="1:10" ht="15" customHeight="1" x14ac:dyDescent="0.25">
      <c r="A160" t="s">
        <v>9863</v>
      </c>
      <c r="B160">
        <v>2024</v>
      </c>
      <c r="C160" t="s">
        <v>214</v>
      </c>
      <c r="D160" t="b">
        <v>1</v>
      </c>
      <c r="E160" t="b">
        <f>COUNTIF(connections!A:A, A160) &gt; 0</f>
        <v>0</v>
      </c>
      <c r="F160" t="s">
        <v>9865</v>
      </c>
      <c r="G160" t="s">
        <v>9864</v>
      </c>
      <c r="H160" t="s">
        <v>179</v>
      </c>
      <c r="I160" t="s">
        <v>9869</v>
      </c>
      <c r="J160" s="10" t="s">
        <v>9866</v>
      </c>
    </row>
    <row r="161" spans="1:10" ht="15" customHeight="1" x14ac:dyDescent="0.25">
      <c r="A161" t="s">
        <v>648</v>
      </c>
      <c r="B161">
        <v>2025</v>
      </c>
      <c r="C161" t="s">
        <v>171</v>
      </c>
      <c r="D161" t="b">
        <f>TRUE()</f>
        <v>1</v>
      </c>
      <c r="E161" t="b">
        <f>COUNTIF(connections!A:A, A161) &gt; 0</f>
        <v>0</v>
      </c>
      <c r="F161" t="s">
        <v>6924</v>
      </c>
      <c r="G161" t="s">
        <v>649</v>
      </c>
      <c r="H161" t="s">
        <v>179</v>
      </c>
      <c r="I161" t="s">
        <v>650</v>
      </c>
    </row>
    <row r="162" spans="1:10" ht="15" customHeight="1" x14ac:dyDescent="0.25">
      <c r="A162" t="s">
        <v>651</v>
      </c>
      <c r="B162">
        <v>2023</v>
      </c>
      <c r="C162" t="s">
        <v>168</v>
      </c>
      <c r="D162" t="b">
        <f>TRUE()</f>
        <v>1</v>
      </c>
      <c r="E162" t="b">
        <f>COUNTIF(connections!A:A, A162) &gt; 0</f>
        <v>0</v>
      </c>
      <c r="G162" t="s">
        <v>652</v>
      </c>
      <c r="H162" t="s">
        <v>179</v>
      </c>
      <c r="I162" t="s">
        <v>653</v>
      </c>
      <c r="J162" s="1" t="s">
        <v>654</v>
      </c>
    </row>
    <row r="163" spans="1:10" ht="15" customHeight="1" x14ac:dyDescent="0.25">
      <c r="A163" t="s">
        <v>655</v>
      </c>
      <c r="B163">
        <v>2017</v>
      </c>
      <c r="C163" t="s">
        <v>168</v>
      </c>
      <c r="D163" t="b">
        <f>TRUE()</f>
        <v>1</v>
      </c>
      <c r="E163" t="b">
        <f>COUNTIF(connections!A:A, A163) &gt; 0</f>
        <v>0</v>
      </c>
      <c r="G163" t="s">
        <v>656</v>
      </c>
      <c r="H163" t="s">
        <v>179</v>
      </c>
      <c r="I163" t="s">
        <v>657</v>
      </c>
      <c r="J163" s="1" t="s">
        <v>658</v>
      </c>
    </row>
    <row r="164" spans="1:10" ht="15" customHeight="1" x14ac:dyDescent="0.25">
      <c r="A164" t="s">
        <v>659</v>
      </c>
      <c r="B164">
        <v>2023</v>
      </c>
      <c r="C164" t="s">
        <v>174</v>
      </c>
      <c r="D164" t="b">
        <f>TRUE()</f>
        <v>1</v>
      </c>
      <c r="E164" t="b">
        <f>COUNTIF(connections!A:A, A164) &gt; 0</f>
        <v>0</v>
      </c>
      <c r="F164" t="s">
        <v>256</v>
      </c>
      <c r="G164" t="s">
        <v>660</v>
      </c>
      <c r="H164" t="s">
        <v>179</v>
      </c>
      <c r="I164" t="s">
        <v>661</v>
      </c>
      <c r="J164" s="1" t="s">
        <v>662</v>
      </c>
    </row>
    <row r="165" spans="1:10" ht="15" customHeight="1" x14ac:dyDescent="0.25">
      <c r="A165" t="s">
        <v>663</v>
      </c>
      <c r="B165">
        <v>2026</v>
      </c>
      <c r="C165" t="s">
        <v>174</v>
      </c>
      <c r="D165" t="b">
        <f>TRUE()</f>
        <v>1</v>
      </c>
      <c r="E165" t="b">
        <f>COUNTIF(connections!A:A, A165) &gt; 0</f>
        <v>0</v>
      </c>
      <c r="F165" t="s">
        <v>256</v>
      </c>
      <c r="G165" t="s">
        <v>664</v>
      </c>
    </row>
    <row r="166" spans="1:10" ht="15" customHeight="1" x14ac:dyDescent="0.25">
      <c r="A166" t="s">
        <v>665</v>
      </c>
      <c r="B166">
        <v>2023</v>
      </c>
      <c r="C166" t="s">
        <v>174</v>
      </c>
      <c r="D166" t="b">
        <f>TRUE()</f>
        <v>1</v>
      </c>
      <c r="E166" t="b">
        <f>COUNTIF(connections!A:A, A166) &gt; 0</f>
        <v>0</v>
      </c>
      <c r="G166" t="s">
        <v>666</v>
      </c>
      <c r="H166" t="s">
        <v>179</v>
      </c>
      <c r="I166" t="s">
        <v>667</v>
      </c>
      <c r="J166" s="1" t="s">
        <v>668</v>
      </c>
    </row>
    <row r="167" spans="1:10" ht="15" customHeight="1" x14ac:dyDescent="0.25">
      <c r="A167" t="s">
        <v>669</v>
      </c>
      <c r="B167">
        <v>2020</v>
      </c>
      <c r="C167" t="s">
        <v>214</v>
      </c>
      <c r="D167" t="b">
        <v>1</v>
      </c>
      <c r="E167" t="b">
        <f>COUNTIF(connections!A:A, A167) &gt; 0</f>
        <v>0</v>
      </c>
      <c r="G167" t="s">
        <v>670</v>
      </c>
      <c r="H167" t="s">
        <v>179</v>
      </c>
      <c r="I167" t="s">
        <v>671</v>
      </c>
      <c r="J167" s="1" t="s">
        <v>672</v>
      </c>
    </row>
    <row r="168" spans="1:10" ht="15" customHeight="1" x14ac:dyDescent="0.25">
      <c r="A168" t="s">
        <v>673</v>
      </c>
      <c r="B168">
        <v>2025</v>
      </c>
      <c r="C168" t="s">
        <v>174</v>
      </c>
      <c r="D168" t="b">
        <f>TRUE()</f>
        <v>1</v>
      </c>
      <c r="E168" t="b">
        <f>COUNTIF(connections!A:A, A168) &gt; 0</f>
        <v>0</v>
      </c>
      <c r="G168" t="s">
        <v>674</v>
      </c>
      <c r="H168" t="s">
        <v>179</v>
      </c>
      <c r="I168" t="s">
        <v>675</v>
      </c>
      <c r="J168" s="1" t="s">
        <v>676</v>
      </c>
    </row>
    <row r="169" spans="1:10" ht="15" customHeight="1" x14ac:dyDescent="0.25">
      <c r="A169" t="s">
        <v>677</v>
      </c>
      <c r="B169">
        <v>2019</v>
      </c>
      <c r="C169" t="s">
        <v>214</v>
      </c>
      <c r="D169" t="b">
        <f>TRUE()</f>
        <v>1</v>
      </c>
      <c r="E169" t="b">
        <f>COUNTIF(connections!A:A, A169) &gt; 0</f>
        <v>1</v>
      </c>
      <c r="G169" t="s">
        <v>678</v>
      </c>
      <c r="H169" t="s">
        <v>179</v>
      </c>
      <c r="I169" t="s">
        <v>679</v>
      </c>
      <c r="J169" s="1" t="s">
        <v>680</v>
      </c>
    </row>
    <row r="170" spans="1:10" ht="15" customHeight="1" x14ac:dyDescent="0.25">
      <c r="A170" t="s">
        <v>681</v>
      </c>
      <c r="B170">
        <v>2015</v>
      </c>
      <c r="C170" t="s">
        <v>171</v>
      </c>
      <c r="D170" t="b">
        <f>TRUE()</f>
        <v>1</v>
      </c>
      <c r="E170" t="b">
        <f>COUNTIF(connections!A:A, A170) &gt; 0</f>
        <v>1</v>
      </c>
      <c r="F170" t="s">
        <v>391</v>
      </c>
      <c r="G170" t="s">
        <v>682</v>
      </c>
      <c r="H170" t="s">
        <v>179</v>
      </c>
      <c r="I170" t="s">
        <v>683</v>
      </c>
      <c r="J170" s="1" t="s">
        <v>684</v>
      </c>
    </row>
    <row r="171" spans="1:10" ht="15" customHeight="1" x14ac:dyDescent="0.25">
      <c r="A171" t="s">
        <v>685</v>
      </c>
      <c r="B171">
        <v>2017</v>
      </c>
      <c r="C171" t="s">
        <v>168</v>
      </c>
      <c r="D171" t="b">
        <f>FALSE()</f>
        <v>0</v>
      </c>
      <c r="E171" t="b">
        <f>COUNTIF(connections!A:A, A171) &gt; 0</f>
        <v>0</v>
      </c>
      <c r="F171" t="s">
        <v>686</v>
      </c>
      <c r="G171" t="s">
        <v>687</v>
      </c>
      <c r="H171" t="s">
        <v>179</v>
      </c>
      <c r="I171" t="s">
        <v>688</v>
      </c>
      <c r="J171" s="1" t="s">
        <v>689</v>
      </c>
    </row>
    <row r="172" spans="1:10" ht="15" customHeight="1" x14ac:dyDescent="0.25">
      <c r="A172" t="s">
        <v>690</v>
      </c>
      <c r="B172">
        <v>1998</v>
      </c>
      <c r="C172" t="s">
        <v>171</v>
      </c>
      <c r="D172" t="b">
        <f>TRUE()</f>
        <v>1</v>
      </c>
      <c r="E172" t="b">
        <f>COUNTIF(connections!A:A, A172) &gt; 0</f>
        <v>0</v>
      </c>
      <c r="G172" t="s">
        <v>691</v>
      </c>
      <c r="H172" t="s">
        <v>179</v>
      </c>
      <c r="I172" t="s">
        <v>692</v>
      </c>
    </row>
    <row r="173" spans="1:10" ht="15" customHeight="1" x14ac:dyDescent="0.25">
      <c r="A173" t="s">
        <v>693</v>
      </c>
      <c r="B173">
        <v>2023</v>
      </c>
      <c r="C173" t="s">
        <v>174</v>
      </c>
      <c r="D173" t="b">
        <f>FALSE()</f>
        <v>0</v>
      </c>
      <c r="E173" t="b">
        <f>COUNTIF(connections!A:A, A173) &gt; 0</f>
        <v>0</v>
      </c>
      <c r="G173" t="s">
        <v>694</v>
      </c>
    </row>
    <row r="174" spans="1:10" ht="15" customHeight="1" x14ac:dyDescent="0.25">
      <c r="A174" t="s">
        <v>695</v>
      </c>
      <c r="B174">
        <v>2025</v>
      </c>
      <c r="C174" t="s">
        <v>174</v>
      </c>
      <c r="D174" t="b">
        <f>FALSE()</f>
        <v>0</v>
      </c>
      <c r="E174" t="b">
        <f>COUNTIF(connections!A:A, A174) &gt; 0</f>
        <v>0</v>
      </c>
      <c r="G174" t="s">
        <v>696</v>
      </c>
      <c r="J174" s="1" t="s">
        <v>697</v>
      </c>
    </row>
    <row r="175" spans="1:10" ht="15" customHeight="1" x14ac:dyDescent="0.25">
      <c r="A175" t="s">
        <v>17065</v>
      </c>
      <c r="B175">
        <v>2023</v>
      </c>
      <c r="C175" t="s">
        <v>168</v>
      </c>
      <c r="D175" t="b">
        <v>1</v>
      </c>
      <c r="E175" t="b">
        <f>COUNTIF(connections!A:A, A175) &gt; 0</f>
        <v>0</v>
      </c>
      <c r="F175" t="s">
        <v>256</v>
      </c>
      <c r="G175" t="s">
        <v>17066</v>
      </c>
      <c r="J175" s="10" t="s">
        <v>17067</v>
      </c>
    </row>
    <row r="176" spans="1:10" ht="15" customHeight="1" x14ac:dyDescent="0.25">
      <c r="A176" t="s">
        <v>698</v>
      </c>
      <c r="B176">
        <v>2026</v>
      </c>
      <c r="C176" t="s">
        <v>174</v>
      </c>
      <c r="D176" t="b">
        <f>TRUE()</f>
        <v>1</v>
      </c>
      <c r="E176" t="b">
        <f>COUNTIF(connections!A:A, A176) &gt; 0</f>
        <v>0</v>
      </c>
      <c r="G176" t="s">
        <v>699</v>
      </c>
      <c r="J176" s="10" t="s">
        <v>700</v>
      </c>
    </row>
    <row r="177" spans="1:10" ht="15" customHeight="1" x14ac:dyDescent="0.25">
      <c r="A177" t="s">
        <v>701</v>
      </c>
      <c r="B177">
        <v>2022</v>
      </c>
      <c r="C177" t="s">
        <v>168</v>
      </c>
      <c r="D177" t="b">
        <f>TRUE()</f>
        <v>1</v>
      </c>
      <c r="E177" t="b">
        <f>COUNTIF(connections!A:A, A177) &gt; 0</f>
        <v>1</v>
      </c>
      <c r="G177" t="s">
        <v>702</v>
      </c>
      <c r="H177" t="s">
        <v>179</v>
      </c>
      <c r="I177" t="s">
        <v>703</v>
      </c>
      <c r="J177" s="1" t="s">
        <v>704</v>
      </c>
    </row>
    <row r="178" spans="1:10" ht="15" customHeight="1" x14ac:dyDescent="0.25">
      <c r="A178" t="s">
        <v>705</v>
      </c>
      <c r="B178">
        <v>2018</v>
      </c>
      <c r="C178" t="s">
        <v>214</v>
      </c>
      <c r="D178" t="b">
        <f>TRUE()</f>
        <v>1</v>
      </c>
      <c r="E178" t="b">
        <f>COUNTIF(connections!A:A, A178) &gt; 0</f>
        <v>0</v>
      </c>
      <c r="G178" t="s">
        <v>706</v>
      </c>
      <c r="H178" t="s">
        <v>179</v>
      </c>
      <c r="I178" t="s">
        <v>707</v>
      </c>
      <c r="J178" s="1" t="s">
        <v>708</v>
      </c>
    </row>
    <row r="179" spans="1:10" ht="15" customHeight="1" x14ac:dyDescent="0.25">
      <c r="A179" t="s">
        <v>709</v>
      </c>
      <c r="B179">
        <v>2024</v>
      </c>
      <c r="C179" t="s">
        <v>174</v>
      </c>
      <c r="D179" t="b">
        <f>TRUE()</f>
        <v>1</v>
      </c>
      <c r="E179" t="b">
        <f>COUNTIF(connections!A:A, A179) &gt; 0</f>
        <v>1</v>
      </c>
      <c r="F179" t="s">
        <v>346</v>
      </c>
      <c r="G179" t="s">
        <v>710</v>
      </c>
      <c r="J179" s="10" t="s">
        <v>711</v>
      </c>
    </row>
    <row r="180" spans="1:10" ht="15" customHeight="1" x14ac:dyDescent="0.25">
      <c r="A180" t="s">
        <v>712</v>
      </c>
      <c r="B180">
        <v>2016</v>
      </c>
      <c r="C180" t="s">
        <v>214</v>
      </c>
      <c r="D180" t="b">
        <f>TRUE()</f>
        <v>1</v>
      </c>
      <c r="E180" t="b">
        <f>COUNTIF(connections!A:A, A180) &gt; 0</f>
        <v>1</v>
      </c>
      <c r="G180" t="s">
        <v>713</v>
      </c>
      <c r="H180" t="s">
        <v>179</v>
      </c>
      <c r="I180" t="s">
        <v>714</v>
      </c>
      <c r="J180" s="1" t="s">
        <v>715</v>
      </c>
    </row>
    <row r="181" spans="1:10" ht="15" customHeight="1" x14ac:dyDescent="0.25">
      <c r="A181" t="s">
        <v>716</v>
      </c>
      <c r="B181">
        <v>2020</v>
      </c>
      <c r="C181" t="s">
        <v>214</v>
      </c>
      <c r="D181" t="b">
        <f>TRUE()</f>
        <v>1</v>
      </c>
      <c r="E181" t="b">
        <f>COUNTIF(connections!A:A, A181) &gt; 0</f>
        <v>0</v>
      </c>
      <c r="G181" t="s">
        <v>717</v>
      </c>
    </row>
    <row r="182" spans="1:10" ht="15" customHeight="1" x14ac:dyDescent="0.25">
      <c r="A182" t="s">
        <v>7787</v>
      </c>
      <c r="B182">
        <v>2026</v>
      </c>
      <c r="C182" t="s">
        <v>168</v>
      </c>
      <c r="D182" t="b">
        <f>TRUE()</f>
        <v>1</v>
      </c>
      <c r="E182" t="b">
        <f>COUNTIF(connections!A:A, A182) &gt; 0</f>
        <v>0</v>
      </c>
      <c r="G182" t="s">
        <v>7788</v>
      </c>
      <c r="J182" s="10" t="s">
        <v>7789</v>
      </c>
    </row>
    <row r="183" spans="1:10" ht="15" customHeight="1" x14ac:dyDescent="0.25">
      <c r="A183" t="s">
        <v>718</v>
      </c>
      <c r="B183">
        <v>2020</v>
      </c>
      <c r="C183" t="s">
        <v>168</v>
      </c>
      <c r="D183" t="b">
        <f>TRUE()</f>
        <v>1</v>
      </c>
      <c r="E183" t="b">
        <f>COUNTIF(connections!A:A, A183) &gt; 0</f>
        <v>1</v>
      </c>
      <c r="G183" t="s">
        <v>719</v>
      </c>
      <c r="H183" t="s">
        <v>179</v>
      </c>
      <c r="I183" t="s">
        <v>720</v>
      </c>
      <c r="J183" s="1" t="s">
        <v>721</v>
      </c>
    </row>
    <row r="184" spans="1:10" ht="15" customHeight="1" x14ac:dyDescent="0.25">
      <c r="A184" t="s">
        <v>722</v>
      </c>
      <c r="B184">
        <v>2026</v>
      </c>
      <c r="C184" t="s">
        <v>214</v>
      </c>
      <c r="D184" t="b">
        <f>TRUE()</f>
        <v>1</v>
      </c>
      <c r="E184" t="b">
        <f>COUNTIF(connections!A:A, A184) &gt; 0</f>
        <v>0</v>
      </c>
      <c r="F184" t="s">
        <v>723</v>
      </c>
      <c r="G184" t="s">
        <v>724</v>
      </c>
    </row>
    <row r="185" spans="1:10" ht="15" customHeight="1" x14ac:dyDescent="0.25">
      <c r="A185" t="s">
        <v>14196</v>
      </c>
      <c r="B185">
        <v>2026</v>
      </c>
      <c r="C185" t="s">
        <v>168</v>
      </c>
      <c r="D185" t="b">
        <v>1</v>
      </c>
      <c r="E185" t="b">
        <f>COUNTIF(connections!A:A, A185) &gt; 0</f>
        <v>0</v>
      </c>
      <c r="G185" t="s">
        <v>14197</v>
      </c>
      <c r="J185" s="10" t="s">
        <v>14198</v>
      </c>
    </row>
    <row r="186" spans="1:10" ht="15" customHeight="1" x14ac:dyDescent="0.25">
      <c r="A186" t="s">
        <v>725</v>
      </c>
      <c r="B186">
        <v>2023</v>
      </c>
      <c r="C186" t="s">
        <v>168</v>
      </c>
      <c r="D186" t="b">
        <f>FALSE()</f>
        <v>0</v>
      </c>
      <c r="E186" t="b">
        <f>COUNTIF(connections!A:A, A186) &gt; 0</f>
        <v>0</v>
      </c>
      <c r="G186" t="s">
        <v>726</v>
      </c>
      <c r="H186" t="s">
        <v>179</v>
      </c>
      <c r="I186" t="s">
        <v>727</v>
      </c>
      <c r="J186" s="1" t="s">
        <v>728</v>
      </c>
    </row>
    <row r="187" spans="1:10" ht="15" customHeight="1" x14ac:dyDescent="0.25">
      <c r="A187" t="s">
        <v>16902</v>
      </c>
      <c r="B187">
        <v>2026</v>
      </c>
      <c r="C187" t="s">
        <v>214</v>
      </c>
      <c r="D187" t="b">
        <v>0</v>
      </c>
      <c r="E187" t="b">
        <f>COUNTIF(connections!A:A, A187) &gt; 0</f>
        <v>0</v>
      </c>
      <c r="F187" t="s">
        <v>266</v>
      </c>
      <c r="G187" t="s">
        <v>16903</v>
      </c>
      <c r="H187" t="s">
        <v>179</v>
      </c>
      <c r="I187" t="s">
        <v>16910</v>
      </c>
      <c r="J187" s="10" t="s">
        <v>16904</v>
      </c>
    </row>
    <row r="188" spans="1:10" ht="15" customHeight="1" x14ac:dyDescent="0.25">
      <c r="A188" t="s">
        <v>729</v>
      </c>
      <c r="B188">
        <v>2019</v>
      </c>
      <c r="C188" t="s">
        <v>168</v>
      </c>
      <c r="D188" t="b">
        <f>TRUE()</f>
        <v>1</v>
      </c>
      <c r="E188" t="b">
        <f>COUNTIF(connections!A:A, A188) &gt; 0</f>
        <v>1</v>
      </c>
      <c r="G188" t="s">
        <v>730</v>
      </c>
      <c r="H188" t="s">
        <v>179</v>
      </c>
      <c r="I188" t="s">
        <v>731</v>
      </c>
      <c r="J188" s="1" t="s">
        <v>732</v>
      </c>
    </row>
    <row r="189" spans="1:10" ht="15" customHeight="1" x14ac:dyDescent="0.25">
      <c r="A189" t="s">
        <v>733</v>
      </c>
      <c r="B189">
        <v>2026</v>
      </c>
      <c r="C189" t="s">
        <v>168</v>
      </c>
      <c r="D189" t="b">
        <f>TRUE()</f>
        <v>1</v>
      </c>
      <c r="E189" t="b">
        <f>COUNTIF(connections!A:A, A189) &gt; 0</f>
        <v>0</v>
      </c>
      <c r="G189" t="s">
        <v>734</v>
      </c>
      <c r="J189" s="10" t="s">
        <v>735</v>
      </c>
    </row>
    <row r="190" spans="1:10" ht="15" customHeight="1" x14ac:dyDescent="0.25">
      <c r="A190" t="s">
        <v>736</v>
      </c>
      <c r="B190">
        <v>2025</v>
      </c>
      <c r="C190" t="s">
        <v>168</v>
      </c>
      <c r="D190" t="b">
        <f>TRUE()</f>
        <v>1</v>
      </c>
      <c r="E190" t="b">
        <f>COUNTIF(connections!A:A, A190) &gt; 0</f>
        <v>0</v>
      </c>
      <c r="G190" t="s">
        <v>737</v>
      </c>
    </row>
    <row r="191" spans="1:10" ht="15" customHeight="1" x14ac:dyDescent="0.25">
      <c r="A191" t="s">
        <v>738</v>
      </c>
      <c r="B191">
        <v>2015</v>
      </c>
      <c r="C191" t="s">
        <v>214</v>
      </c>
      <c r="D191" t="b">
        <f>TRUE()</f>
        <v>1</v>
      </c>
      <c r="E191" t="b">
        <f>COUNTIF(connections!A:A, A191) &gt; 0</f>
        <v>1</v>
      </c>
      <c r="G191" t="s">
        <v>739</v>
      </c>
      <c r="H191" t="s">
        <v>179</v>
      </c>
      <c r="I191" t="s">
        <v>740</v>
      </c>
      <c r="J191" s="1" t="s">
        <v>741</v>
      </c>
    </row>
    <row r="192" spans="1:10" ht="15" customHeight="1" x14ac:dyDescent="0.25">
      <c r="A192" t="s">
        <v>742</v>
      </c>
      <c r="B192">
        <v>2023</v>
      </c>
      <c r="C192" t="s">
        <v>214</v>
      </c>
      <c r="D192" t="b">
        <f>TRUE()</f>
        <v>1</v>
      </c>
      <c r="E192" t="b">
        <f>COUNTIF(connections!A:A, A192) &gt; 0</f>
        <v>0</v>
      </c>
      <c r="G192" t="s">
        <v>743</v>
      </c>
      <c r="H192" t="s">
        <v>179</v>
      </c>
      <c r="I192" t="s">
        <v>744</v>
      </c>
      <c r="J192" s="1" t="s">
        <v>745</v>
      </c>
    </row>
    <row r="193" spans="1:10" ht="15" customHeight="1" x14ac:dyDescent="0.25">
      <c r="A193" t="s">
        <v>746</v>
      </c>
      <c r="B193">
        <v>2022</v>
      </c>
      <c r="C193" t="s">
        <v>168</v>
      </c>
      <c r="D193" t="b">
        <f>TRUE()</f>
        <v>1</v>
      </c>
      <c r="E193" t="b">
        <f>COUNTIF(connections!A:A, A193) &gt; 0</f>
        <v>1</v>
      </c>
      <c r="F193" t="s">
        <v>747</v>
      </c>
      <c r="G193" t="s">
        <v>748</v>
      </c>
      <c r="H193" t="s">
        <v>179</v>
      </c>
      <c r="I193" t="s">
        <v>749</v>
      </c>
      <c r="J193" s="1" t="s">
        <v>750</v>
      </c>
    </row>
    <row r="194" spans="1:10" ht="15" customHeight="1" x14ac:dyDescent="0.25">
      <c r="A194" t="s">
        <v>751</v>
      </c>
      <c r="B194">
        <v>2018</v>
      </c>
      <c r="C194" t="s">
        <v>168</v>
      </c>
      <c r="D194" t="b">
        <f>TRUE()</f>
        <v>1</v>
      </c>
      <c r="E194" t="b">
        <f>COUNTIF(connections!A:A, A194) &gt; 0</f>
        <v>1</v>
      </c>
      <c r="G194" t="s">
        <v>752</v>
      </c>
      <c r="H194" t="s">
        <v>179</v>
      </c>
      <c r="I194" t="s">
        <v>753</v>
      </c>
      <c r="J194" s="1" t="s">
        <v>754</v>
      </c>
    </row>
    <row r="195" spans="1:10" ht="15" customHeight="1" x14ac:dyDescent="0.25">
      <c r="A195" t="s">
        <v>755</v>
      </c>
      <c r="B195">
        <v>2020</v>
      </c>
      <c r="C195" t="s">
        <v>168</v>
      </c>
      <c r="D195" t="b">
        <f>TRUE()</f>
        <v>1</v>
      </c>
      <c r="E195" t="b">
        <f>COUNTIF(connections!A:A, A195) &gt; 0</f>
        <v>0</v>
      </c>
      <c r="F195" t="s">
        <v>450</v>
      </c>
      <c r="G195" t="s">
        <v>756</v>
      </c>
      <c r="H195" t="s">
        <v>179</v>
      </c>
      <c r="I195" t="s">
        <v>757</v>
      </c>
      <c r="J195" s="1" t="s">
        <v>758</v>
      </c>
    </row>
    <row r="196" spans="1:10" ht="15" customHeight="1" x14ac:dyDescent="0.25">
      <c r="A196" t="s">
        <v>759</v>
      </c>
      <c r="B196">
        <v>2025</v>
      </c>
      <c r="C196" t="s">
        <v>174</v>
      </c>
      <c r="D196" t="b">
        <f>TRUE()</f>
        <v>1</v>
      </c>
      <c r="E196" t="b">
        <f>COUNTIF(connections!A:A, A196) &gt; 0</f>
        <v>0</v>
      </c>
      <c r="F196" t="s">
        <v>307</v>
      </c>
      <c r="G196" t="s">
        <v>760</v>
      </c>
      <c r="H196" t="s">
        <v>179</v>
      </c>
      <c r="I196" t="s">
        <v>761</v>
      </c>
      <c r="J196" s="1" t="s">
        <v>762</v>
      </c>
    </row>
    <row r="197" spans="1:10" ht="15" customHeight="1" x14ac:dyDescent="0.25">
      <c r="A197" t="s">
        <v>763</v>
      </c>
      <c r="B197">
        <v>2026</v>
      </c>
      <c r="C197" t="s">
        <v>214</v>
      </c>
      <c r="D197" t="b">
        <f>TRUE()</f>
        <v>1</v>
      </c>
      <c r="E197" t="b">
        <f>COUNTIF(connections!A:A, A197) &gt; 0</f>
        <v>0</v>
      </c>
      <c r="G197" t="s">
        <v>764</v>
      </c>
      <c r="J197" s="10" t="s">
        <v>765</v>
      </c>
    </row>
    <row r="198" spans="1:10" ht="15" customHeight="1" x14ac:dyDescent="0.25">
      <c r="A198" t="s">
        <v>766</v>
      </c>
      <c r="B198">
        <v>2025</v>
      </c>
      <c r="C198" t="s">
        <v>168</v>
      </c>
      <c r="D198" t="b">
        <v>1</v>
      </c>
      <c r="E198" t="b">
        <f>COUNTIF(connections!A:A, A198) &gt; 0</f>
        <v>0</v>
      </c>
      <c r="F198" t="s">
        <v>450</v>
      </c>
      <c r="G198" t="s">
        <v>767</v>
      </c>
    </row>
    <row r="199" spans="1:10" ht="15" customHeight="1" x14ac:dyDescent="0.25">
      <c r="A199" t="s">
        <v>768</v>
      </c>
      <c r="B199">
        <v>2025</v>
      </c>
      <c r="C199" t="s">
        <v>168</v>
      </c>
      <c r="D199" t="b">
        <f>FALSE()</f>
        <v>0</v>
      </c>
      <c r="E199" t="b">
        <f>COUNTIF(connections!A:A, A199) &gt; 0</f>
        <v>0</v>
      </c>
      <c r="G199" t="s">
        <v>769</v>
      </c>
    </row>
    <row r="200" spans="1:10" ht="15" customHeight="1" x14ac:dyDescent="0.25">
      <c r="A200" t="s">
        <v>770</v>
      </c>
      <c r="B200">
        <v>2023</v>
      </c>
      <c r="C200" t="s">
        <v>168</v>
      </c>
      <c r="D200" t="b">
        <f>TRUE()</f>
        <v>1</v>
      </c>
      <c r="E200" t="b">
        <f>COUNTIF(connections!A:A, A200) &gt; 0</f>
        <v>1</v>
      </c>
      <c r="F200" t="s">
        <v>191</v>
      </c>
      <c r="G200" t="s">
        <v>771</v>
      </c>
      <c r="H200" t="s">
        <v>179</v>
      </c>
      <c r="I200" t="s">
        <v>772</v>
      </c>
      <c r="J200" s="1" t="s">
        <v>773</v>
      </c>
    </row>
    <row r="201" spans="1:10" ht="15" customHeight="1" x14ac:dyDescent="0.25">
      <c r="A201" t="s">
        <v>774</v>
      </c>
      <c r="B201">
        <v>2016</v>
      </c>
      <c r="C201" t="s">
        <v>168</v>
      </c>
      <c r="D201" t="b">
        <f>TRUE()</f>
        <v>1</v>
      </c>
      <c r="E201" t="b">
        <f>COUNTIF(connections!A:A, A201) &gt; 0</f>
        <v>0</v>
      </c>
      <c r="F201" t="s">
        <v>450</v>
      </c>
      <c r="G201" t="s">
        <v>775</v>
      </c>
      <c r="H201" t="s">
        <v>179</v>
      </c>
      <c r="I201" t="s">
        <v>776</v>
      </c>
      <c r="J201" s="1" t="s">
        <v>777</v>
      </c>
    </row>
    <row r="202" spans="1:10" ht="15" customHeight="1" x14ac:dyDescent="0.25">
      <c r="A202" t="s">
        <v>778</v>
      </c>
      <c r="B202">
        <v>2023</v>
      </c>
      <c r="C202" t="s">
        <v>174</v>
      </c>
      <c r="D202" t="b">
        <f>TRUE()</f>
        <v>1</v>
      </c>
      <c r="E202" t="b">
        <f>COUNTIF(connections!A:A, A202) &gt; 0</f>
        <v>1</v>
      </c>
      <c r="F202" t="s">
        <v>779</v>
      </c>
      <c r="G202" t="s">
        <v>780</v>
      </c>
      <c r="H202" t="s">
        <v>179</v>
      </c>
      <c r="I202" t="s">
        <v>781</v>
      </c>
      <c r="J202" s="1" t="s">
        <v>782</v>
      </c>
    </row>
    <row r="203" spans="1:10" ht="15" customHeight="1" x14ac:dyDescent="0.25">
      <c r="A203" t="s">
        <v>783</v>
      </c>
      <c r="B203">
        <v>2014</v>
      </c>
      <c r="C203" t="s">
        <v>168</v>
      </c>
      <c r="D203" t="b">
        <v>1</v>
      </c>
      <c r="E203" t="b">
        <f>COUNTIF(connections!A:A, A203) &gt; 0</f>
        <v>0</v>
      </c>
      <c r="G203" t="s">
        <v>784</v>
      </c>
      <c r="H203" t="s">
        <v>179</v>
      </c>
      <c r="I203" t="s">
        <v>785</v>
      </c>
      <c r="J203" s="10" t="s">
        <v>786</v>
      </c>
    </row>
    <row r="204" spans="1:10" ht="15" customHeight="1" x14ac:dyDescent="0.25">
      <c r="A204" t="s">
        <v>787</v>
      </c>
      <c r="B204">
        <v>2019</v>
      </c>
      <c r="C204" t="s">
        <v>174</v>
      </c>
      <c r="D204" t="b">
        <f>TRUE()</f>
        <v>1</v>
      </c>
      <c r="E204" t="b">
        <f>COUNTIF(connections!A:A, A204) &gt; 0</f>
        <v>0</v>
      </c>
      <c r="G204" t="s">
        <v>788</v>
      </c>
      <c r="H204" t="s">
        <v>179</v>
      </c>
      <c r="I204" t="s">
        <v>789</v>
      </c>
      <c r="J204" s="1" t="s">
        <v>790</v>
      </c>
    </row>
    <row r="205" spans="1:10" ht="15" customHeight="1" x14ac:dyDescent="0.25">
      <c r="A205" t="s">
        <v>791</v>
      </c>
      <c r="B205">
        <v>2025</v>
      </c>
      <c r="C205" t="s">
        <v>174</v>
      </c>
      <c r="D205" t="b">
        <f>TRUE()</f>
        <v>1</v>
      </c>
      <c r="E205" t="b">
        <f>COUNTIF(connections!A:A, A205) &gt; 0</f>
        <v>0</v>
      </c>
      <c r="G205" t="s">
        <v>792</v>
      </c>
      <c r="H205" t="s">
        <v>179</v>
      </c>
      <c r="I205" t="s">
        <v>793</v>
      </c>
      <c r="J205" s="1" t="s">
        <v>794</v>
      </c>
    </row>
    <row r="206" spans="1:10" ht="15" customHeight="1" x14ac:dyDescent="0.25">
      <c r="A206" t="s">
        <v>795</v>
      </c>
      <c r="B206">
        <v>2025</v>
      </c>
      <c r="C206" t="s">
        <v>174</v>
      </c>
      <c r="D206" t="b">
        <f>TRUE()</f>
        <v>1</v>
      </c>
      <c r="E206" t="b">
        <f>COUNTIF(connections!A:A, A206) &gt; 0</f>
        <v>0</v>
      </c>
      <c r="G206" t="s">
        <v>796</v>
      </c>
      <c r="H206" t="s">
        <v>179</v>
      </c>
      <c r="I206" t="s">
        <v>797</v>
      </c>
      <c r="J206" s="1" t="s">
        <v>798</v>
      </c>
    </row>
    <row r="207" spans="1:10" ht="15" customHeight="1" x14ac:dyDescent="0.25">
      <c r="A207" t="s">
        <v>799</v>
      </c>
      <c r="B207">
        <v>2014</v>
      </c>
      <c r="C207" t="s">
        <v>168</v>
      </c>
      <c r="D207" t="b">
        <f>TRUE()</f>
        <v>1</v>
      </c>
      <c r="E207" t="b">
        <f>COUNTIF(connections!A:A, A207) &gt; 0</f>
        <v>0</v>
      </c>
      <c r="G207" t="s">
        <v>800</v>
      </c>
      <c r="H207" t="s">
        <v>179</v>
      </c>
      <c r="I207" t="s">
        <v>801</v>
      </c>
      <c r="J207" s="1" t="s">
        <v>802</v>
      </c>
    </row>
    <row r="208" spans="1:10" ht="15" customHeight="1" x14ac:dyDescent="0.25">
      <c r="A208" t="s">
        <v>7908</v>
      </c>
      <c r="B208">
        <v>2026</v>
      </c>
      <c r="C208" t="s">
        <v>168</v>
      </c>
      <c r="D208" t="b">
        <f>TRUE()</f>
        <v>1</v>
      </c>
      <c r="E208" t="b">
        <f>COUNTIF(connections!A:A, A208) &gt; 0</f>
        <v>0</v>
      </c>
      <c r="F208" t="s">
        <v>609</v>
      </c>
      <c r="G208" t="s">
        <v>7909</v>
      </c>
      <c r="J208" s="10" t="s">
        <v>7910</v>
      </c>
    </row>
    <row r="209" spans="1:10" ht="15" customHeight="1" x14ac:dyDescent="0.25">
      <c r="A209" t="s">
        <v>803</v>
      </c>
      <c r="B209">
        <v>2024</v>
      </c>
      <c r="C209" t="s">
        <v>168</v>
      </c>
      <c r="D209" t="b">
        <f>TRUE()</f>
        <v>1</v>
      </c>
      <c r="E209" t="b">
        <f>COUNTIF(connections!A:A, A209) &gt; 0</f>
        <v>1</v>
      </c>
      <c r="F209" t="s">
        <v>609</v>
      </c>
      <c r="G209" t="s">
        <v>804</v>
      </c>
      <c r="H209" t="s">
        <v>179</v>
      </c>
      <c r="I209" t="s">
        <v>9815</v>
      </c>
      <c r="J209" s="10" t="s">
        <v>9816</v>
      </c>
    </row>
    <row r="210" spans="1:10" ht="15" customHeight="1" x14ac:dyDescent="0.25">
      <c r="A210" t="s">
        <v>805</v>
      </c>
      <c r="B210">
        <v>2018</v>
      </c>
      <c r="C210" t="s">
        <v>174</v>
      </c>
      <c r="D210" t="b">
        <f>TRUE()</f>
        <v>1</v>
      </c>
      <c r="E210" t="b">
        <f>COUNTIF(connections!A:A, A210) &gt; 0</f>
        <v>1</v>
      </c>
      <c r="G210" t="s">
        <v>806</v>
      </c>
    </row>
    <row r="211" spans="1:10" ht="15" customHeight="1" x14ac:dyDescent="0.25">
      <c r="A211" t="s">
        <v>807</v>
      </c>
      <c r="B211">
        <v>2021</v>
      </c>
      <c r="C211" t="s">
        <v>174</v>
      </c>
      <c r="D211" t="b">
        <f>TRUE()</f>
        <v>1</v>
      </c>
      <c r="E211" t="b">
        <f>COUNTIF(connections!A:A, A211) &gt; 0</f>
        <v>0</v>
      </c>
      <c r="G211" t="s">
        <v>808</v>
      </c>
      <c r="H211" t="s">
        <v>179</v>
      </c>
      <c r="I211" t="s">
        <v>809</v>
      </c>
      <c r="J211" s="1" t="s">
        <v>810</v>
      </c>
    </row>
    <row r="212" spans="1:10" ht="15" customHeight="1" x14ac:dyDescent="0.25">
      <c r="A212" t="s">
        <v>811</v>
      </c>
      <c r="B212">
        <v>2012</v>
      </c>
      <c r="C212" t="s">
        <v>168</v>
      </c>
      <c r="D212" t="b">
        <f>TRUE()</f>
        <v>1</v>
      </c>
      <c r="E212" t="b">
        <f>COUNTIF(connections!A:A, A212) &gt; 0</f>
        <v>1</v>
      </c>
      <c r="G212" t="s">
        <v>812</v>
      </c>
    </row>
    <row r="213" spans="1:10" ht="15" customHeight="1" x14ac:dyDescent="0.25">
      <c r="A213" t="s">
        <v>813</v>
      </c>
      <c r="B213">
        <v>2026</v>
      </c>
      <c r="C213" t="s">
        <v>171</v>
      </c>
      <c r="D213" t="b">
        <f>TRUE()</f>
        <v>1</v>
      </c>
      <c r="E213" t="b">
        <f>COUNTIF(connections!A:A, A213) &gt; 0</f>
        <v>0</v>
      </c>
      <c r="F213" t="s">
        <v>814</v>
      </c>
      <c r="G213" t="s">
        <v>815</v>
      </c>
      <c r="H213" t="s">
        <v>179</v>
      </c>
      <c r="I213" t="s">
        <v>816</v>
      </c>
      <c r="J213" s="1" t="s">
        <v>817</v>
      </c>
    </row>
    <row r="214" spans="1:10" ht="15" customHeight="1" x14ac:dyDescent="0.25">
      <c r="A214" t="s">
        <v>818</v>
      </c>
      <c r="B214">
        <v>2019</v>
      </c>
      <c r="C214" t="s">
        <v>214</v>
      </c>
      <c r="D214" t="b">
        <f>TRUE()</f>
        <v>1</v>
      </c>
      <c r="E214" t="b">
        <f>COUNTIF(connections!A:A, A214) &gt; 0</f>
        <v>1</v>
      </c>
      <c r="G214" t="s">
        <v>819</v>
      </c>
    </row>
    <row r="215" spans="1:10" ht="15" customHeight="1" x14ac:dyDescent="0.25">
      <c r="A215" t="s">
        <v>820</v>
      </c>
      <c r="B215">
        <v>2025</v>
      </c>
      <c r="C215" t="s">
        <v>174</v>
      </c>
      <c r="D215" t="b">
        <f>TRUE()</f>
        <v>1</v>
      </c>
      <c r="E215" t="b">
        <f>COUNTIF(connections!A:A, A215) &gt; 0</f>
        <v>0</v>
      </c>
      <c r="F215" t="s">
        <v>263</v>
      </c>
      <c r="G215" t="s">
        <v>821</v>
      </c>
      <c r="H215" t="s">
        <v>179</v>
      </c>
      <c r="I215" t="s">
        <v>822</v>
      </c>
      <c r="J215" s="1" t="s">
        <v>823</v>
      </c>
    </row>
    <row r="216" spans="1:10" ht="15" customHeight="1" x14ac:dyDescent="0.25">
      <c r="A216" t="s">
        <v>824</v>
      </c>
      <c r="B216">
        <v>2022</v>
      </c>
      <c r="C216" t="s">
        <v>214</v>
      </c>
      <c r="D216" t="b">
        <v>1</v>
      </c>
      <c r="E216" t="b">
        <f>COUNTIF(connections!A:A, A216) &gt; 0</f>
        <v>0</v>
      </c>
      <c r="G216" t="s">
        <v>825</v>
      </c>
      <c r="H216" t="s">
        <v>179</v>
      </c>
      <c r="I216" t="s">
        <v>826</v>
      </c>
      <c r="J216" s="1" t="s">
        <v>827</v>
      </c>
    </row>
    <row r="217" spans="1:10" ht="15" customHeight="1" x14ac:dyDescent="0.25">
      <c r="A217" t="s">
        <v>16978</v>
      </c>
      <c r="B217">
        <v>2019</v>
      </c>
      <c r="C217" t="s">
        <v>168</v>
      </c>
      <c r="D217" t="b">
        <v>1</v>
      </c>
      <c r="E217" t="b">
        <f>COUNTIF(connections!A:A, A217) &gt; 0</f>
        <v>1</v>
      </c>
      <c r="G217" t="s">
        <v>16979</v>
      </c>
      <c r="H217" t="s">
        <v>179</v>
      </c>
      <c r="I217" t="s">
        <v>16987</v>
      </c>
      <c r="J217" s="10" t="s">
        <v>16980</v>
      </c>
    </row>
    <row r="218" spans="1:10" ht="15" customHeight="1" x14ac:dyDescent="0.25">
      <c r="A218" t="s">
        <v>16983</v>
      </c>
      <c r="B218">
        <v>2025</v>
      </c>
      <c r="C218" t="s">
        <v>168</v>
      </c>
      <c r="D218" t="b">
        <v>1</v>
      </c>
      <c r="E218" t="b">
        <f>COUNTIF(connections!A:A, A218) &gt; 0</f>
        <v>0</v>
      </c>
      <c r="G218" t="s">
        <v>16984</v>
      </c>
      <c r="J218" s="10" t="s">
        <v>16985</v>
      </c>
    </row>
    <row r="219" spans="1:10" ht="15" customHeight="1" x14ac:dyDescent="0.25">
      <c r="A219" t="s">
        <v>828</v>
      </c>
      <c r="B219">
        <v>2010</v>
      </c>
      <c r="C219" t="s">
        <v>171</v>
      </c>
      <c r="D219" t="b">
        <f>TRUE()</f>
        <v>1</v>
      </c>
      <c r="E219" t="b">
        <f>COUNTIF(connections!A:A, A219) &gt; 0</f>
        <v>1</v>
      </c>
      <c r="G219" t="s">
        <v>829</v>
      </c>
    </row>
    <row r="220" spans="1:10" ht="15" customHeight="1" x14ac:dyDescent="0.25">
      <c r="A220" t="s">
        <v>830</v>
      </c>
      <c r="B220">
        <v>2025</v>
      </c>
      <c r="C220" t="s">
        <v>168</v>
      </c>
      <c r="D220" t="b">
        <f>TRUE()</f>
        <v>1</v>
      </c>
      <c r="E220" t="b">
        <f>COUNTIF(connections!A:A, A220) &gt; 0</f>
        <v>0</v>
      </c>
      <c r="G220" t="s">
        <v>831</v>
      </c>
      <c r="H220" t="s">
        <v>179</v>
      </c>
      <c r="I220" t="s">
        <v>832</v>
      </c>
      <c r="J220" s="1" t="s">
        <v>833</v>
      </c>
    </row>
    <row r="221" spans="1:10" ht="15" customHeight="1" x14ac:dyDescent="0.25">
      <c r="A221" t="s">
        <v>8348</v>
      </c>
      <c r="B221">
        <v>2018</v>
      </c>
      <c r="C221" t="s">
        <v>214</v>
      </c>
      <c r="D221" t="b">
        <v>1</v>
      </c>
      <c r="E221" t="b">
        <f>COUNTIF(connections!A:A, A221) &gt; 0</f>
        <v>1</v>
      </c>
      <c r="G221" t="s">
        <v>8350</v>
      </c>
      <c r="J221" s="10" t="s">
        <v>8349</v>
      </c>
    </row>
    <row r="222" spans="1:10" ht="15" customHeight="1" x14ac:dyDescent="0.25">
      <c r="A222" t="s">
        <v>8347</v>
      </c>
      <c r="B222">
        <v>2021</v>
      </c>
      <c r="C222" t="s">
        <v>168</v>
      </c>
      <c r="D222" t="b">
        <f>TRUE()</f>
        <v>1</v>
      </c>
      <c r="E222" t="b">
        <f>COUNTIF(connections!A:A, A222) &gt; 0</f>
        <v>1</v>
      </c>
      <c r="G222" t="s">
        <v>834</v>
      </c>
      <c r="H222" t="s">
        <v>179</v>
      </c>
      <c r="I222" t="s">
        <v>835</v>
      </c>
      <c r="J222" s="1" t="s">
        <v>836</v>
      </c>
    </row>
    <row r="223" spans="1:10" ht="15" customHeight="1" x14ac:dyDescent="0.25">
      <c r="A223" t="s">
        <v>9919</v>
      </c>
      <c r="B223">
        <v>2026</v>
      </c>
      <c r="C223" t="s">
        <v>168</v>
      </c>
      <c r="D223" t="b">
        <v>1</v>
      </c>
      <c r="E223" t="b">
        <f>COUNTIF(connections!A:A, A223) &gt; 0</f>
        <v>0</v>
      </c>
      <c r="G223" t="s">
        <v>9920</v>
      </c>
      <c r="J223" s="10" t="s">
        <v>9921</v>
      </c>
    </row>
    <row r="224" spans="1:10" ht="15" customHeight="1" x14ac:dyDescent="0.25">
      <c r="A224" t="s">
        <v>837</v>
      </c>
      <c r="B224">
        <v>2019</v>
      </c>
      <c r="C224" t="s">
        <v>168</v>
      </c>
      <c r="D224" t="b">
        <f>TRUE()</f>
        <v>1</v>
      </c>
      <c r="E224" t="b">
        <f>COUNTIF(connections!A:A, A224) &gt; 0</f>
        <v>0</v>
      </c>
      <c r="G224" t="s">
        <v>838</v>
      </c>
    </row>
    <row r="225" spans="1:10" ht="15" customHeight="1" x14ac:dyDescent="0.25">
      <c r="A225" t="s">
        <v>9842</v>
      </c>
      <c r="B225">
        <v>2022</v>
      </c>
      <c r="C225" t="s">
        <v>168</v>
      </c>
      <c r="D225" t="b">
        <v>1</v>
      </c>
      <c r="E225" t="b">
        <f>COUNTIF(connections!A:A, A225) &gt; 0</f>
        <v>0</v>
      </c>
      <c r="G225" t="s">
        <v>9843</v>
      </c>
      <c r="H225" t="s">
        <v>179</v>
      </c>
      <c r="I225" t="s">
        <v>9845</v>
      </c>
      <c r="J225" s="10" t="s">
        <v>9844</v>
      </c>
    </row>
    <row r="226" spans="1:10" ht="15" customHeight="1" x14ac:dyDescent="0.25">
      <c r="A226" t="s">
        <v>839</v>
      </c>
      <c r="B226">
        <v>1996</v>
      </c>
      <c r="C226" t="s">
        <v>168</v>
      </c>
      <c r="D226" t="b">
        <f>TRUE()</f>
        <v>1</v>
      </c>
      <c r="E226" t="b">
        <f>COUNTIF(connections!A:A, A226) &gt; 0</f>
        <v>1</v>
      </c>
      <c r="G226" t="s">
        <v>840</v>
      </c>
      <c r="H226" t="s">
        <v>179</v>
      </c>
      <c r="I226" t="s">
        <v>841</v>
      </c>
    </row>
    <row r="227" spans="1:10" ht="15" customHeight="1" x14ac:dyDescent="0.25">
      <c r="A227" t="s">
        <v>842</v>
      </c>
      <c r="B227">
        <v>2024</v>
      </c>
      <c r="C227" t="s">
        <v>174</v>
      </c>
      <c r="D227" t="b">
        <f>TRUE()</f>
        <v>1</v>
      </c>
      <c r="E227" t="b">
        <f>COUNTIF(connections!A:A, A227) &gt; 0</f>
        <v>0</v>
      </c>
      <c r="F227" t="s">
        <v>307</v>
      </c>
      <c r="G227" t="s">
        <v>843</v>
      </c>
      <c r="H227" t="s">
        <v>179</v>
      </c>
      <c r="I227" t="s">
        <v>844</v>
      </c>
      <c r="J227" s="1" t="s">
        <v>845</v>
      </c>
    </row>
    <row r="228" spans="1:10" ht="15" customHeight="1" x14ac:dyDescent="0.25">
      <c r="A228" t="s">
        <v>846</v>
      </c>
      <c r="B228">
        <v>2026</v>
      </c>
      <c r="C228" t="s">
        <v>174</v>
      </c>
      <c r="D228" t="b">
        <f>TRUE()</f>
        <v>1</v>
      </c>
      <c r="E228" t="b">
        <f>COUNTIF(connections!A:A, A228) &gt; 0</f>
        <v>0</v>
      </c>
      <c r="F228" t="s">
        <v>307</v>
      </c>
      <c r="G228" t="s">
        <v>847</v>
      </c>
    </row>
    <row r="229" spans="1:10" ht="15" customHeight="1" x14ac:dyDescent="0.25">
      <c r="A229" t="s">
        <v>848</v>
      </c>
      <c r="B229">
        <v>2025</v>
      </c>
      <c r="C229" t="s">
        <v>174</v>
      </c>
      <c r="D229" t="b">
        <f>TRUE()</f>
        <v>1</v>
      </c>
      <c r="E229" t="b">
        <f>COUNTIF(connections!A:A, A229) &gt; 0</f>
        <v>0</v>
      </c>
      <c r="G229" t="s">
        <v>849</v>
      </c>
      <c r="J229" s="10" t="s">
        <v>850</v>
      </c>
    </row>
    <row r="230" spans="1:10" ht="15" customHeight="1" x14ac:dyDescent="0.25">
      <c r="A230" t="s">
        <v>851</v>
      </c>
      <c r="B230">
        <v>2025</v>
      </c>
      <c r="C230" t="s">
        <v>214</v>
      </c>
      <c r="D230" t="b">
        <f>FALSE()</f>
        <v>0</v>
      </c>
      <c r="E230" t="b">
        <f>COUNTIF(connections!A:A, A230) &gt; 0</f>
        <v>0</v>
      </c>
      <c r="F230" t="s">
        <v>307</v>
      </c>
      <c r="G230" t="s">
        <v>852</v>
      </c>
      <c r="H230" t="s">
        <v>179</v>
      </c>
      <c r="I230" t="s">
        <v>853</v>
      </c>
      <c r="J230" s="10" t="s">
        <v>854</v>
      </c>
    </row>
    <row r="231" spans="1:10" ht="15" customHeight="1" x14ac:dyDescent="0.25">
      <c r="A231" t="s">
        <v>855</v>
      </c>
      <c r="B231">
        <v>2025</v>
      </c>
      <c r="C231" t="s">
        <v>174</v>
      </c>
      <c r="D231" t="b">
        <f>TRUE()</f>
        <v>1</v>
      </c>
      <c r="E231" t="b">
        <f>COUNTIF(connections!A:A, A231) &gt; 0</f>
        <v>0</v>
      </c>
      <c r="F231" t="s">
        <v>17106</v>
      </c>
      <c r="G231" t="s">
        <v>856</v>
      </c>
      <c r="H231" t="s">
        <v>179</v>
      </c>
      <c r="I231" t="s">
        <v>17105</v>
      </c>
      <c r="J231" s="10" t="s">
        <v>3019</v>
      </c>
    </row>
    <row r="232" spans="1:10" ht="15" customHeight="1" x14ac:dyDescent="0.25">
      <c r="A232" t="s">
        <v>857</v>
      </c>
      <c r="B232">
        <v>2024</v>
      </c>
      <c r="C232" t="s">
        <v>174</v>
      </c>
      <c r="D232" t="b">
        <f>TRUE()</f>
        <v>1</v>
      </c>
      <c r="E232" t="b">
        <f>COUNTIF(connections!A:A, A232) &gt; 0</f>
        <v>0</v>
      </c>
      <c r="F232" t="s">
        <v>307</v>
      </c>
      <c r="G232" t="s">
        <v>858</v>
      </c>
      <c r="H232" t="s">
        <v>179</v>
      </c>
      <c r="I232" t="s">
        <v>859</v>
      </c>
      <c r="J232" s="10" t="s">
        <v>860</v>
      </c>
    </row>
    <row r="233" spans="1:10" ht="15" customHeight="1" x14ac:dyDescent="0.25">
      <c r="A233" t="s">
        <v>861</v>
      </c>
      <c r="B233">
        <v>2024</v>
      </c>
      <c r="C233" t="s">
        <v>174</v>
      </c>
      <c r="D233" t="b">
        <f>FALSE()</f>
        <v>0</v>
      </c>
      <c r="E233" t="b">
        <f>COUNTIF(connections!A:A, A233) &gt; 0</f>
        <v>0</v>
      </c>
      <c r="F233" t="s">
        <v>307</v>
      </c>
      <c r="G233" t="s">
        <v>862</v>
      </c>
      <c r="H233" t="s">
        <v>179</v>
      </c>
      <c r="I233" t="s">
        <v>863</v>
      </c>
      <c r="J233" s="1" t="s">
        <v>864</v>
      </c>
    </row>
    <row r="234" spans="1:10" ht="15" customHeight="1" x14ac:dyDescent="0.25">
      <c r="A234" t="s">
        <v>8266</v>
      </c>
      <c r="B234">
        <v>2026</v>
      </c>
      <c r="C234" t="s">
        <v>174</v>
      </c>
      <c r="D234" t="b">
        <f>TRUE()</f>
        <v>1</v>
      </c>
      <c r="E234" t="b">
        <f>COUNTIF(connections!A:A, A234) &gt; 0</f>
        <v>0</v>
      </c>
      <c r="F234" t="s">
        <v>307</v>
      </c>
      <c r="G234" t="s">
        <v>8267</v>
      </c>
      <c r="J234" s="10" t="s">
        <v>8268</v>
      </c>
    </row>
    <row r="235" spans="1:10" ht="15" customHeight="1" x14ac:dyDescent="0.25">
      <c r="A235" t="s">
        <v>865</v>
      </c>
      <c r="B235">
        <v>2019</v>
      </c>
      <c r="C235" t="s">
        <v>174</v>
      </c>
      <c r="D235" t="b">
        <f>TRUE()</f>
        <v>1</v>
      </c>
      <c r="E235" t="b">
        <f>COUNTIF(connections!A:A, A235) &gt; 0</f>
        <v>1</v>
      </c>
      <c r="F235" t="s">
        <v>307</v>
      </c>
      <c r="G235" t="s">
        <v>866</v>
      </c>
      <c r="H235" t="s">
        <v>179</v>
      </c>
      <c r="I235" t="s">
        <v>867</v>
      </c>
      <c r="J235" s="1" t="s">
        <v>868</v>
      </c>
    </row>
    <row r="236" spans="1:10" ht="15" customHeight="1" x14ac:dyDescent="0.25">
      <c r="A236" t="s">
        <v>869</v>
      </c>
      <c r="B236">
        <v>2025</v>
      </c>
      <c r="C236" t="s">
        <v>174</v>
      </c>
      <c r="D236" t="b">
        <f>TRUE()</f>
        <v>1</v>
      </c>
      <c r="E236" t="b">
        <f>COUNTIF(connections!A:A, A236) &gt; 0</f>
        <v>0</v>
      </c>
      <c r="F236" t="s">
        <v>307</v>
      </c>
      <c r="G236" t="s">
        <v>870</v>
      </c>
    </row>
    <row r="237" spans="1:10" ht="15" customHeight="1" x14ac:dyDescent="0.25">
      <c r="A237" t="s">
        <v>871</v>
      </c>
      <c r="B237">
        <v>2025</v>
      </c>
      <c r="C237" t="s">
        <v>174</v>
      </c>
      <c r="D237" t="b">
        <f>TRUE()</f>
        <v>1</v>
      </c>
      <c r="E237" t="b">
        <f>COUNTIF(connections!A:A, A237) &gt; 0</f>
        <v>0</v>
      </c>
      <c r="F237" t="s">
        <v>307</v>
      </c>
      <c r="G237" t="s">
        <v>872</v>
      </c>
      <c r="H237" t="s">
        <v>179</v>
      </c>
      <c r="I237" t="s">
        <v>873</v>
      </c>
      <c r="J237" s="1" t="s">
        <v>874</v>
      </c>
    </row>
    <row r="238" spans="1:10" ht="15" customHeight="1" x14ac:dyDescent="0.25">
      <c r="A238" t="s">
        <v>875</v>
      </c>
      <c r="B238">
        <v>2021</v>
      </c>
      <c r="C238" t="s">
        <v>168</v>
      </c>
      <c r="D238" t="b">
        <f>FALSE()</f>
        <v>0</v>
      </c>
      <c r="E238" t="b">
        <f>COUNTIF(connections!A:A, A238) &gt; 0</f>
        <v>0</v>
      </c>
      <c r="G238" t="s">
        <v>876</v>
      </c>
      <c r="H238" t="s">
        <v>179</v>
      </c>
      <c r="I238" t="s">
        <v>877</v>
      </c>
      <c r="J238" s="1" t="s">
        <v>878</v>
      </c>
    </row>
    <row r="239" spans="1:10" ht="15" customHeight="1" x14ac:dyDescent="0.25">
      <c r="A239" t="s">
        <v>879</v>
      </c>
      <c r="B239">
        <v>2024</v>
      </c>
      <c r="C239" t="s">
        <v>174</v>
      </c>
      <c r="D239" t="b">
        <f>TRUE()</f>
        <v>1</v>
      </c>
      <c r="E239" t="b">
        <f>COUNTIF(connections!A:A, A239) &gt; 0</f>
        <v>0</v>
      </c>
      <c r="G239" t="s">
        <v>880</v>
      </c>
    </row>
    <row r="240" spans="1:10" ht="15" customHeight="1" x14ac:dyDescent="0.25">
      <c r="A240" t="s">
        <v>881</v>
      </c>
      <c r="B240">
        <v>2023</v>
      </c>
      <c r="C240" t="s">
        <v>168</v>
      </c>
      <c r="D240" t="b">
        <f>TRUE()</f>
        <v>1</v>
      </c>
      <c r="E240" t="b">
        <f>COUNTIF(connections!A:A, A240) &gt; 0</f>
        <v>0</v>
      </c>
      <c r="G240" t="s">
        <v>882</v>
      </c>
      <c r="H240" t="s">
        <v>179</v>
      </c>
      <c r="I240" t="s">
        <v>883</v>
      </c>
      <c r="J240" s="1" t="s">
        <v>884</v>
      </c>
    </row>
    <row r="241" spans="1:10" ht="15" customHeight="1" x14ac:dyDescent="0.25">
      <c r="A241" t="s">
        <v>885</v>
      </c>
      <c r="B241">
        <v>2026</v>
      </c>
      <c r="C241" t="s">
        <v>168</v>
      </c>
      <c r="D241" t="b">
        <f>TRUE()</f>
        <v>1</v>
      </c>
      <c r="E241" t="b">
        <f>COUNTIF(connections!A:A, A241) &gt; 0</f>
        <v>0</v>
      </c>
      <c r="F241" t="s">
        <v>644</v>
      </c>
      <c r="G241" t="s">
        <v>886</v>
      </c>
      <c r="J241" s="10" t="s">
        <v>887</v>
      </c>
    </row>
    <row r="242" spans="1:10" ht="15" customHeight="1" x14ac:dyDescent="0.25">
      <c r="A242" t="s">
        <v>888</v>
      </c>
      <c r="B242">
        <v>2024</v>
      </c>
      <c r="C242" t="s">
        <v>174</v>
      </c>
      <c r="D242" t="b">
        <f>TRUE()</f>
        <v>1</v>
      </c>
      <c r="E242" t="b">
        <f>COUNTIF(connections!A:A, A242) &gt; 0</f>
        <v>0</v>
      </c>
      <c r="G242" t="s">
        <v>889</v>
      </c>
    </row>
    <row r="243" spans="1:10" ht="15" customHeight="1" x14ac:dyDescent="0.25">
      <c r="A243" t="s">
        <v>890</v>
      </c>
      <c r="B243">
        <v>2025</v>
      </c>
      <c r="C243" t="s">
        <v>174</v>
      </c>
      <c r="D243" t="b">
        <f>TRUE()</f>
        <v>1</v>
      </c>
      <c r="E243" t="b">
        <f>COUNTIF(connections!A:A, A243) &gt; 0</f>
        <v>0</v>
      </c>
      <c r="G243" t="s">
        <v>891</v>
      </c>
    </row>
    <row r="244" spans="1:10" ht="15" customHeight="1" x14ac:dyDescent="0.25">
      <c r="A244" t="s">
        <v>892</v>
      </c>
      <c r="B244">
        <v>2025</v>
      </c>
      <c r="C244" t="s">
        <v>174</v>
      </c>
      <c r="D244" t="b">
        <f>TRUE()</f>
        <v>1</v>
      </c>
      <c r="E244" t="b">
        <f>COUNTIF(connections!A:A, A244) &gt; 0</f>
        <v>0</v>
      </c>
      <c r="G244" t="s">
        <v>893</v>
      </c>
      <c r="H244" t="s">
        <v>179</v>
      </c>
      <c r="I244" t="s">
        <v>894</v>
      </c>
      <c r="J244" s="1" t="s">
        <v>895</v>
      </c>
    </row>
    <row r="245" spans="1:10" ht="15" customHeight="1" x14ac:dyDescent="0.25">
      <c r="A245" t="s">
        <v>896</v>
      </c>
      <c r="B245">
        <v>2022</v>
      </c>
      <c r="C245" t="s">
        <v>214</v>
      </c>
      <c r="D245" t="b">
        <f>TRUE()</f>
        <v>1</v>
      </c>
      <c r="E245" t="b">
        <f>COUNTIF(connections!A:A, A245) &gt; 0</f>
        <v>1</v>
      </c>
      <c r="F245" t="s">
        <v>897</v>
      </c>
      <c r="G245" t="s">
        <v>898</v>
      </c>
      <c r="H245" t="s">
        <v>179</v>
      </c>
      <c r="I245" t="s">
        <v>899</v>
      </c>
      <c r="J245" s="1" t="s">
        <v>900</v>
      </c>
    </row>
    <row r="246" spans="1:10" ht="15" customHeight="1" x14ac:dyDescent="0.25">
      <c r="A246" t="s">
        <v>901</v>
      </c>
      <c r="B246">
        <v>2026</v>
      </c>
      <c r="C246" t="s">
        <v>214</v>
      </c>
      <c r="D246" t="b">
        <f>TRUE()</f>
        <v>1</v>
      </c>
      <c r="E246" t="b">
        <f>COUNTIF(connections!A:A, A246) &gt; 0</f>
        <v>0</v>
      </c>
      <c r="G246" t="s">
        <v>902</v>
      </c>
      <c r="J246" s="10" t="s">
        <v>903</v>
      </c>
    </row>
    <row r="247" spans="1:10" ht="15" customHeight="1" x14ac:dyDescent="0.25">
      <c r="A247" t="s">
        <v>904</v>
      </c>
      <c r="B247">
        <v>2026</v>
      </c>
      <c r="C247" t="s">
        <v>168</v>
      </c>
      <c r="D247" t="b">
        <f>FALSE()</f>
        <v>0</v>
      </c>
      <c r="E247" t="b">
        <f>COUNTIF(connections!A:A, A247) &gt; 0</f>
        <v>0</v>
      </c>
      <c r="G247" t="s">
        <v>905</v>
      </c>
    </row>
    <row r="248" spans="1:10" ht="15" customHeight="1" x14ac:dyDescent="0.25">
      <c r="A248" t="s">
        <v>906</v>
      </c>
      <c r="B248">
        <v>2013</v>
      </c>
      <c r="C248" t="s">
        <v>168</v>
      </c>
      <c r="D248" t="b">
        <f>TRUE()</f>
        <v>1</v>
      </c>
      <c r="E248" t="b">
        <f>COUNTIF(connections!A:A, A248) &gt; 0</f>
        <v>1</v>
      </c>
      <c r="G248" t="s">
        <v>907</v>
      </c>
      <c r="H248" t="s">
        <v>179</v>
      </c>
      <c r="I248" t="s">
        <v>908</v>
      </c>
      <c r="J248" s="1" t="s">
        <v>909</v>
      </c>
    </row>
    <row r="249" spans="1:10" ht="15" customHeight="1" x14ac:dyDescent="0.25">
      <c r="A249" t="s">
        <v>910</v>
      </c>
      <c r="B249">
        <v>2014</v>
      </c>
      <c r="C249" t="s">
        <v>168</v>
      </c>
      <c r="D249" t="b">
        <f>TRUE()</f>
        <v>1</v>
      </c>
      <c r="E249" t="b">
        <f>COUNTIF(connections!A:A, A249) &gt; 0</f>
        <v>1</v>
      </c>
      <c r="G249" t="s">
        <v>911</v>
      </c>
      <c r="H249" t="s">
        <v>179</v>
      </c>
      <c r="I249" t="s">
        <v>912</v>
      </c>
      <c r="J249" s="1" t="s">
        <v>913</v>
      </c>
    </row>
    <row r="250" spans="1:10" ht="15" customHeight="1" x14ac:dyDescent="0.25">
      <c r="A250" t="s">
        <v>914</v>
      </c>
      <c r="B250">
        <v>2002</v>
      </c>
      <c r="C250" t="s">
        <v>171</v>
      </c>
      <c r="D250" t="b">
        <f>TRUE()</f>
        <v>1</v>
      </c>
      <c r="E250" t="b">
        <f>COUNTIF(connections!A:A, A250) &gt; 0</f>
        <v>1</v>
      </c>
      <c r="G250" t="s">
        <v>915</v>
      </c>
    </row>
    <row r="251" spans="1:10" ht="15" customHeight="1" x14ac:dyDescent="0.25">
      <c r="A251" t="s">
        <v>916</v>
      </c>
      <c r="B251">
        <v>2019</v>
      </c>
      <c r="C251" t="s">
        <v>214</v>
      </c>
      <c r="D251" t="b">
        <f>TRUE()</f>
        <v>1</v>
      </c>
      <c r="E251" t="b">
        <f>COUNTIF(connections!A:A, A251) &gt; 0</f>
        <v>1</v>
      </c>
      <c r="G251" t="s">
        <v>917</v>
      </c>
    </row>
    <row r="252" spans="1:10" ht="15" customHeight="1" x14ac:dyDescent="0.25">
      <c r="A252" t="s">
        <v>918</v>
      </c>
      <c r="B252">
        <v>2023</v>
      </c>
      <c r="C252" t="s">
        <v>168</v>
      </c>
      <c r="D252" t="b">
        <f>FALSE()</f>
        <v>0</v>
      </c>
      <c r="E252" t="b">
        <f>COUNTIF(connections!A:A, A252) &gt; 0</f>
        <v>0</v>
      </c>
      <c r="F252" t="s">
        <v>221</v>
      </c>
      <c r="G252" t="s">
        <v>919</v>
      </c>
      <c r="H252" t="s">
        <v>179</v>
      </c>
      <c r="I252" t="s">
        <v>920</v>
      </c>
      <c r="J252" s="1" t="s">
        <v>921</v>
      </c>
    </row>
    <row r="253" spans="1:10" ht="15" customHeight="1" x14ac:dyDescent="0.25">
      <c r="A253" t="s">
        <v>922</v>
      </c>
      <c r="B253">
        <v>2015</v>
      </c>
      <c r="C253" t="s">
        <v>168</v>
      </c>
      <c r="D253" t="b">
        <f>TRUE()</f>
        <v>1</v>
      </c>
      <c r="E253" t="b">
        <f>COUNTIF(connections!A:A, A253) &gt; 0</f>
        <v>1</v>
      </c>
      <c r="G253" t="s">
        <v>923</v>
      </c>
      <c r="H253" t="s">
        <v>179</v>
      </c>
      <c r="I253" t="s">
        <v>924</v>
      </c>
      <c r="J253" s="1" t="s">
        <v>925</v>
      </c>
    </row>
    <row r="254" spans="1:10" ht="15" customHeight="1" x14ac:dyDescent="0.25">
      <c r="A254" t="s">
        <v>926</v>
      </c>
      <c r="B254">
        <v>1990</v>
      </c>
      <c r="C254" t="s">
        <v>171</v>
      </c>
      <c r="D254" t="b">
        <f>TRUE()</f>
        <v>1</v>
      </c>
      <c r="E254" t="b">
        <f>COUNTIF(connections!A:A, A254) &gt; 0</f>
        <v>0</v>
      </c>
      <c r="G254" t="s">
        <v>927</v>
      </c>
      <c r="H254" t="s">
        <v>179</v>
      </c>
      <c r="I254" t="s">
        <v>928</v>
      </c>
    </row>
    <row r="255" spans="1:10" ht="15" customHeight="1" x14ac:dyDescent="0.25">
      <c r="A255" t="s">
        <v>7802</v>
      </c>
      <c r="B255">
        <v>2026</v>
      </c>
      <c r="C255" t="s">
        <v>171</v>
      </c>
      <c r="D255" t="b">
        <f>TRUE()</f>
        <v>1</v>
      </c>
      <c r="E255" t="b">
        <f>COUNTIF(connections!A:A, A255) &gt; 0</f>
        <v>0</v>
      </c>
      <c r="G255" t="s">
        <v>7816</v>
      </c>
      <c r="J255" s="10" t="s">
        <v>7803</v>
      </c>
    </row>
    <row r="256" spans="1:10" ht="15" customHeight="1" x14ac:dyDescent="0.25">
      <c r="A256" t="s">
        <v>929</v>
      </c>
      <c r="B256">
        <v>2006</v>
      </c>
      <c r="C256" t="s">
        <v>171</v>
      </c>
      <c r="D256" t="b">
        <f>TRUE()</f>
        <v>1</v>
      </c>
      <c r="E256" t="b">
        <f>COUNTIF(connections!A:A, A256) &gt; 0</f>
        <v>0</v>
      </c>
      <c r="G256" t="s">
        <v>930</v>
      </c>
      <c r="H256" t="s">
        <v>179</v>
      </c>
      <c r="I256" t="s">
        <v>931</v>
      </c>
    </row>
    <row r="257" spans="1:10" ht="15" customHeight="1" x14ac:dyDescent="0.25">
      <c r="A257" t="s">
        <v>932</v>
      </c>
      <c r="B257">
        <v>2003</v>
      </c>
      <c r="C257" t="s">
        <v>171</v>
      </c>
      <c r="D257" t="b">
        <f>TRUE()</f>
        <v>1</v>
      </c>
      <c r="E257" t="b">
        <f>COUNTIF(connections!A:A, A257) &gt; 0</f>
        <v>0</v>
      </c>
      <c r="G257" t="s">
        <v>933</v>
      </c>
    </row>
    <row r="258" spans="1:10" ht="15" customHeight="1" x14ac:dyDescent="0.25">
      <c r="A258" t="s">
        <v>934</v>
      </c>
      <c r="B258">
        <v>2025</v>
      </c>
      <c r="C258" t="s">
        <v>214</v>
      </c>
      <c r="D258" t="b">
        <v>0</v>
      </c>
      <c r="E258" t="b">
        <v>0</v>
      </c>
      <c r="G258" t="s">
        <v>935</v>
      </c>
      <c r="H258" t="s">
        <v>179</v>
      </c>
      <c r="I258" t="s">
        <v>936</v>
      </c>
      <c r="J258" s="10" t="s">
        <v>937</v>
      </c>
    </row>
    <row r="259" spans="1:10" ht="15" customHeight="1" x14ac:dyDescent="0.25">
      <c r="A259" t="s">
        <v>938</v>
      </c>
      <c r="B259">
        <v>2014</v>
      </c>
      <c r="C259" t="s">
        <v>174</v>
      </c>
      <c r="D259" t="b">
        <f>TRUE()</f>
        <v>1</v>
      </c>
      <c r="E259" t="b">
        <f>COUNTIF(connections!A:A, A259) &gt; 0</f>
        <v>1</v>
      </c>
      <c r="G259" t="s">
        <v>939</v>
      </c>
    </row>
    <row r="260" spans="1:10" ht="15" customHeight="1" x14ac:dyDescent="0.25">
      <c r="A260" t="s">
        <v>940</v>
      </c>
      <c r="B260">
        <v>2020</v>
      </c>
      <c r="C260" t="s">
        <v>168</v>
      </c>
      <c r="D260" t="b">
        <f>TRUE()</f>
        <v>1</v>
      </c>
      <c r="E260" t="b">
        <f>COUNTIF(connections!A:A, A260) &gt; 0</f>
        <v>0</v>
      </c>
      <c r="G260" t="s">
        <v>941</v>
      </c>
      <c r="H260" t="s">
        <v>179</v>
      </c>
      <c r="I260" t="s">
        <v>942</v>
      </c>
      <c r="J260" s="1" t="s">
        <v>943</v>
      </c>
    </row>
    <row r="261" spans="1:10" ht="15" customHeight="1" x14ac:dyDescent="0.25">
      <c r="A261" t="s">
        <v>944</v>
      </c>
      <c r="B261">
        <v>2024</v>
      </c>
      <c r="C261" t="s">
        <v>214</v>
      </c>
      <c r="D261" t="b">
        <f>TRUE()</f>
        <v>1</v>
      </c>
      <c r="E261" t="b">
        <f>COUNTIF(connections!A:A, A261) &gt; 0</f>
        <v>0</v>
      </c>
      <c r="F261" t="s">
        <v>609</v>
      </c>
      <c r="G261" t="s">
        <v>945</v>
      </c>
    </row>
    <row r="262" spans="1:10" ht="15" customHeight="1" x14ac:dyDescent="0.25">
      <c r="A262" t="s">
        <v>7944</v>
      </c>
      <c r="B262">
        <v>2026</v>
      </c>
      <c r="C262" t="s">
        <v>168</v>
      </c>
      <c r="D262" t="b">
        <f>TRUE()</f>
        <v>1</v>
      </c>
      <c r="E262" t="b">
        <f>COUNTIF(connections!A:A, A262) &gt; 0</f>
        <v>0</v>
      </c>
      <c r="G262" t="s">
        <v>7945</v>
      </c>
      <c r="J262" s="10" t="s">
        <v>7946</v>
      </c>
    </row>
    <row r="263" spans="1:10" ht="15" customHeight="1" x14ac:dyDescent="0.25">
      <c r="A263" t="s">
        <v>946</v>
      </c>
      <c r="B263">
        <v>2025</v>
      </c>
      <c r="C263" t="s">
        <v>214</v>
      </c>
      <c r="D263" t="b">
        <f>TRUE()</f>
        <v>1</v>
      </c>
      <c r="E263" t="b">
        <f>COUNTIF(connections!A:A, A263) &gt; 0</f>
        <v>0</v>
      </c>
      <c r="G263" t="s">
        <v>947</v>
      </c>
      <c r="H263" t="s">
        <v>179</v>
      </c>
      <c r="I263" t="s">
        <v>948</v>
      </c>
      <c r="J263" s="10" t="s">
        <v>949</v>
      </c>
    </row>
    <row r="264" spans="1:10" ht="15" customHeight="1" x14ac:dyDescent="0.25">
      <c r="A264" t="s">
        <v>950</v>
      </c>
      <c r="B264">
        <v>2025</v>
      </c>
      <c r="C264" t="s">
        <v>214</v>
      </c>
      <c r="D264" t="b">
        <f>TRUE()</f>
        <v>1</v>
      </c>
      <c r="E264" t="b">
        <f>COUNTIF(connections!A:A, A264) &gt; 0</f>
        <v>0</v>
      </c>
      <c r="G264" t="s">
        <v>951</v>
      </c>
    </row>
    <row r="265" spans="1:10" ht="15" customHeight="1" x14ac:dyDescent="0.25">
      <c r="A265" t="s">
        <v>952</v>
      </c>
      <c r="B265">
        <v>2024</v>
      </c>
      <c r="C265" t="s">
        <v>174</v>
      </c>
      <c r="D265" t="b">
        <f>TRUE()</f>
        <v>1</v>
      </c>
      <c r="E265" t="b">
        <f>COUNTIF(connections!A:A, A265) &gt; 0</f>
        <v>1</v>
      </c>
      <c r="F265" t="s">
        <v>346</v>
      </c>
      <c r="G265" t="s">
        <v>953</v>
      </c>
      <c r="H265" t="s">
        <v>179</v>
      </c>
      <c r="I265" t="s">
        <v>954</v>
      </c>
      <c r="J265" s="1" t="s">
        <v>955</v>
      </c>
    </row>
    <row r="266" spans="1:10" ht="15" customHeight="1" x14ac:dyDescent="0.25">
      <c r="A266" t="s">
        <v>956</v>
      </c>
      <c r="B266">
        <v>2006</v>
      </c>
      <c r="C266" t="s">
        <v>171</v>
      </c>
      <c r="D266" t="b">
        <f>TRUE()</f>
        <v>1</v>
      </c>
      <c r="E266" t="b">
        <f>COUNTIF(connections!A:A, A266) &gt; 0</f>
        <v>1</v>
      </c>
      <c r="G266" t="s">
        <v>957</v>
      </c>
      <c r="H266" t="s">
        <v>179</v>
      </c>
      <c r="I266" t="s">
        <v>958</v>
      </c>
    </row>
    <row r="267" spans="1:10" ht="15" customHeight="1" x14ac:dyDescent="0.25">
      <c r="A267" t="s">
        <v>959</v>
      </c>
      <c r="B267">
        <v>2021</v>
      </c>
      <c r="C267" t="s">
        <v>214</v>
      </c>
      <c r="D267" t="b">
        <v>1</v>
      </c>
      <c r="E267" t="b">
        <f>COUNTIF(connections!A:A, A267) &gt; 0</f>
        <v>0</v>
      </c>
      <c r="F267" t="s">
        <v>606</v>
      </c>
      <c r="G267" t="s">
        <v>960</v>
      </c>
      <c r="H267" t="s">
        <v>179</v>
      </c>
      <c r="I267" t="s">
        <v>961</v>
      </c>
      <c r="J267" s="1" t="s">
        <v>962</v>
      </c>
    </row>
    <row r="268" spans="1:10" ht="15" customHeight="1" x14ac:dyDescent="0.25">
      <c r="A268" t="s">
        <v>963</v>
      </c>
      <c r="B268">
        <v>2023</v>
      </c>
      <c r="C268" t="s">
        <v>171</v>
      </c>
      <c r="D268" t="b">
        <f>TRUE()</f>
        <v>1</v>
      </c>
      <c r="E268" t="b">
        <f>COUNTIF(connections!A:A, A268) &gt; 0</f>
        <v>0</v>
      </c>
      <c r="G268" t="s">
        <v>964</v>
      </c>
      <c r="H268" t="s">
        <v>179</v>
      </c>
      <c r="I268" t="s">
        <v>965</v>
      </c>
      <c r="J268" s="10" t="s">
        <v>966</v>
      </c>
    </row>
    <row r="269" spans="1:10" ht="15" customHeight="1" x14ac:dyDescent="0.25">
      <c r="A269" t="s">
        <v>967</v>
      </c>
      <c r="B269">
        <v>1993</v>
      </c>
      <c r="C269" t="s">
        <v>168</v>
      </c>
      <c r="D269" t="b">
        <f>FALSE()</f>
        <v>0</v>
      </c>
      <c r="E269" t="b">
        <f>COUNTIF(connections!A:A, A269) &gt; 0</f>
        <v>0</v>
      </c>
      <c r="G269" t="s">
        <v>968</v>
      </c>
    </row>
    <row r="270" spans="1:10" ht="15" customHeight="1" x14ac:dyDescent="0.25">
      <c r="A270" t="s">
        <v>969</v>
      </c>
      <c r="B270">
        <v>2008</v>
      </c>
      <c r="C270" t="s">
        <v>171</v>
      </c>
      <c r="D270" t="b">
        <f>TRUE()</f>
        <v>1</v>
      </c>
      <c r="E270" t="b">
        <f>COUNTIF(connections!A:A, A270) &gt; 0</f>
        <v>0</v>
      </c>
      <c r="G270" t="s">
        <v>970</v>
      </c>
      <c r="H270" t="s">
        <v>179</v>
      </c>
      <c r="I270" t="s">
        <v>971</v>
      </c>
    </row>
    <row r="271" spans="1:10" ht="15" customHeight="1" x14ac:dyDescent="0.25">
      <c r="A271" t="s">
        <v>972</v>
      </c>
      <c r="B271">
        <v>2016</v>
      </c>
      <c r="C271" t="s">
        <v>214</v>
      </c>
      <c r="D271" t="b">
        <f>TRUE()</f>
        <v>1</v>
      </c>
      <c r="E271" t="b">
        <f>COUNTIF(connections!A:A, A271) &gt; 0</f>
        <v>0</v>
      </c>
      <c r="G271" t="s">
        <v>973</v>
      </c>
      <c r="H271" t="s">
        <v>179</v>
      </c>
      <c r="I271" t="s">
        <v>974</v>
      </c>
      <c r="J271" s="10" t="s">
        <v>975</v>
      </c>
    </row>
    <row r="272" spans="1:10" ht="15" customHeight="1" x14ac:dyDescent="0.25">
      <c r="A272" t="s">
        <v>16951</v>
      </c>
      <c r="B272">
        <v>2016</v>
      </c>
      <c r="C272" t="s">
        <v>168</v>
      </c>
      <c r="D272" t="b">
        <v>1</v>
      </c>
      <c r="E272" t="b">
        <f>COUNTIF(connections!A:A, A272) &gt; 0</f>
        <v>0</v>
      </c>
      <c r="G272" t="s">
        <v>16952</v>
      </c>
      <c r="J272" s="10" t="s">
        <v>16953</v>
      </c>
    </row>
    <row r="273" spans="1:10" ht="15" customHeight="1" x14ac:dyDescent="0.25">
      <c r="A273" t="s">
        <v>976</v>
      </c>
      <c r="B273">
        <v>2010</v>
      </c>
      <c r="C273" t="s">
        <v>171</v>
      </c>
      <c r="D273" t="b">
        <f>TRUE()</f>
        <v>1</v>
      </c>
      <c r="E273" t="b">
        <f>COUNTIF(connections!A:A, A273) &gt; 0</f>
        <v>1</v>
      </c>
      <c r="G273" t="s">
        <v>977</v>
      </c>
      <c r="H273" t="s">
        <v>179</v>
      </c>
      <c r="I273" t="s">
        <v>978</v>
      </c>
      <c r="J273" s="1" t="s">
        <v>979</v>
      </c>
    </row>
    <row r="274" spans="1:10" ht="15" customHeight="1" x14ac:dyDescent="0.25">
      <c r="A274" t="s">
        <v>980</v>
      </c>
      <c r="B274">
        <v>2024</v>
      </c>
      <c r="C274" t="s">
        <v>174</v>
      </c>
      <c r="D274" t="b">
        <f>TRUE()</f>
        <v>1</v>
      </c>
      <c r="E274" t="b">
        <f>COUNTIF(connections!A:A, A274) &gt; 0</f>
        <v>0</v>
      </c>
      <c r="F274" t="s">
        <v>346</v>
      </c>
      <c r="G274" t="s">
        <v>981</v>
      </c>
      <c r="H274" t="s">
        <v>179</v>
      </c>
      <c r="I274" t="s">
        <v>982</v>
      </c>
      <c r="J274" s="1" t="s">
        <v>983</v>
      </c>
    </row>
    <row r="275" spans="1:10" ht="15" customHeight="1" x14ac:dyDescent="0.25">
      <c r="A275" t="s">
        <v>17055</v>
      </c>
      <c r="B275">
        <v>2023</v>
      </c>
      <c r="C275" t="s">
        <v>214</v>
      </c>
      <c r="D275" t="b">
        <v>1</v>
      </c>
      <c r="E275" t="b">
        <f>COUNTIF(connections!A:A, A275) &gt; 0</f>
        <v>1</v>
      </c>
      <c r="G275" t="s">
        <v>17057</v>
      </c>
      <c r="J275" s="10" t="s">
        <v>17056</v>
      </c>
    </row>
    <row r="276" spans="1:10" ht="15" customHeight="1" x14ac:dyDescent="0.25">
      <c r="A276" t="s">
        <v>984</v>
      </c>
      <c r="B276">
        <v>2024</v>
      </c>
      <c r="C276" t="s">
        <v>168</v>
      </c>
      <c r="D276" t="b">
        <f>TRUE()</f>
        <v>1</v>
      </c>
      <c r="E276" t="b">
        <f>COUNTIF(connections!A:A, A276) &gt; 0</f>
        <v>0</v>
      </c>
      <c r="G276" t="s">
        <v>985</v>
      </c>
      <c r="H276" t="s">
        <v>179</v>
      </c>
      <c r="I276" t="s">
        <v>7827</v>
      </c>
      <c r="J276" s="10" t="s">
        <v>7828</v>
      </c>
    </row>
    <row r="277" spans="1:10" ht="15" customHeight="1" x14ac:dyDescent="0.25">
      <c r="A277" t="s">
        <v>986</v>
      </c>
      <c r="B277">
        <v>2011</v>
      </c>
      <c r="C277" t="s">
        <v>171</v>
      </c>
      <c r="D277" t="b">
        <f>TRUE()</f>
        <v>1</v>
      </c>
      <c r="E277" t="b">
        <f>COUNTIF(connections!A:A, A277) &gt; 0</f>
        <v>1</v>
      </c>
      <c r="G277" t="s">
        <v>987</v>
      </c>
      <c r="H277" t="s">
        <v>179</v>
      </c>
      <c r="I277" t="s">
        <v>988</v>
      </c>
      <c r="J277" s="1" t="s">
        <v>989</v>
      </c>
    </row>
    <row r="278" spans="1:10" ht="15" customHeight="1" x14ac:dyDescent="0.25">
      <c r="A278" t="s">
        <v>990</v>
      </c>
      <c r="B278">
        <v>2018</v>
      </c>
      <c r="C278" t="s">
        <v>168</v>
      </c>
      <c r="D278" t="b">
        <f>TRUE()</f>
        <v>1</v>
      </c>
      <c r="E278" t="b">
        <f>COUNTIF(connections!A:A, A278) &gt; 0</f>
        <v>1</v>
      </c>
      <c r="G278" t="s">
        <v>991</v>
      </c>
      <c r="H278" t="s">
        <v>179</v>
      </c>
      <c r="I278" t="s">
        <v>992</v>
      </c>
      <c r="J278" s="1" t="s">
        <v>993</v>
      </c>
    </row>
    <row r="279" spans="1:10" ht="15" customHeight="1" x14ac:dyDescent="0.25">
      <c r="A279" t="s">
        <v>994</v>
      </c>
      <c r="B279">
        <v>2025</v>
      </c>
      <c r="C279" t="s">
        <v>168</v>
      </c>
      <c r="D279" t="b">
        <f>TRUE()</f>
        <v>1</v>
      </c>
      <c r="E279" t="b">
        <f>COUNTIF(connections!A:A, A279) &gt; 0</f>
        <v>0</v>
      </c>
      <c r="G279" t="s">
        <v>995</v>
      </c>
    </row>
    <row r="280" spans="1:10" ht="15" customHeight="1" x14ac:dyDescent="0.25">
      <c r="A280" t="s">
        <v>996</v>
      </c>
      <c r="B280">
        <v>2006</v>
      </c>
      <c r="C280" t="s">
        <v>214</v>
      </c>
      <c r="D280" t="b">
        <f>TRUE()</f>
        <v>1</v>
      </c>
      <c r="E280" t="b">
        <f>COUNTIF(connections!A:A, A280) &gt; 0</f>
        <v>1</v>
      </c>
      <c r="G280" t="s">
        <v>997</v>
      </c>
      <c r="H280" t="s">
        <v>179</v>
      </c>
      <c r="I280" t="s">
        <v>998</v>
      </c>
      <c r="J280" s="1" t="s">
        <v>999</v>
      </c>
    </row>
    <row r="281" spans="1:10" ht="15" customHeight="1" x14ac:dyDescent="0.25">
      <c r="A281" t="s">
        <v>1000</v>
      </c>
      <c r="B281">
        <v>2023</v>
      </c>
      <c r="C281" t="s">
        <v>214</v>
      </c>
      <c r="D281" t="b">
        <f>TRUE()</f>
        <v>1</v>
      </c>
      <c r="E281" t="b">
        <f>COUNTIF(connections!A:A, A281) &gt; 0</f>
        <v>0</v>
      </c>
      <c r="G281" t="s">
        <v>1001</v>
      </c>
    </row>
    <row r="282" spans="1:10" ht="15" customHeight="1" x14ac:dyDescent="0.25">
      <c r="A282" t="s">
        <v>1002</v>
      </c>
      <c r="B282">
        <v>2025</v>
      </c>
      <c r="C282" t="s">
        <v>168</v>
      </c>
      <c r="D282" t="b">
        <f>TRUE()</f>
        <v>1</v>
      </c>
      <c r="E282" t="b">
        <f>COUNTIF(connections!A:A, A282) &gt; 0</f>
        <v>1</v>
      </c>
      <c r="G282" t="s">
        <v>1003</v>
      </c>
      <c r="H282" t="s">
        <v>179</v>
      </c>
      <c r="I282" t="s">
        <v>1004</v>
      </c>
      <c r="J282" s="1" t="s">
        <v>1005</v>
      </c>
    </row>
    <row r="283" spans="1:10" ht="15" customHeight="1" x14ac:dyDescent="0.25">
      <c r="A283" t="s">
        <v>1006</v>
      </c>
      <c r="B283">
        <v>2013</v>
      </c>
      <c r="C283" t="s">
        <v>168</v>
      </c>
      <c r="D283" t="b">
        <f>TRUE()</f>
        <v>1</v>
      </c>
      <c r="E283" t="b">
        <f>COUNTIF(connections!A:A, A283) &gt; 0</f>
        <v>0</v>
      </c>
      <c r="G283" t="s">
        <v>1007</v>
      </c>
      <c r="H283" t="s">
        <v>179</v>
      </c>
      <c r="I283" t="s">
        <v>8278</v>
      </c>
      <c r="J283" s="10" t="s">
        <v>1008</v>
      </c>
    </row>
    <row r="284" spans="1:10" ht="15" customHeight="1" x14ac:dyDescent="0.25">
      <c r="A284" t="s">
        <v>1009</v>
      </c>
      <c r="B284">
        <v>2023</v>
      </c>
      <c r="C284" t="s">
        <v>168</v>
      </c>
      <c r="D284" t="b">
        <f>TRUE()</f>
        <v>1</v>
      </c>
      <c r="E284" t="b">
        <f>COUNTIF(connections!A:A, A284) &gt; 0</f>
        <v>0</v>
      </c>
      <c r="G284" t="s">
        <v>1010</v>
      </c>
      <c r="H284" t="s">
        <v>179</v>
      </c>
      <c r="I284" t="s">
        <v>1011</v>
      </c>
      <c r="J284" s="1" t="s">
        <v>1012</v>
      </c>
    </row>
    <row r="285" spans="1:10" ht="15" customHeight="1" x14ac:dyDescent="0.25">
      <c r="A285" t="s">
        <v>1013</v>
      </c>
      <c r="B285">
        <v>2023</v>
      </c>
      <c r="C285" t="s">
        <v>168</v>
      </c>
      <c r="D285" t="b">
        <f>TRUE()</f>
        <v>1</v>
      </c>
      <c r="E285" t="b">
        <f>COUNTIF(connections!A:A, A285) &gt; 0</f>
        <v>0</v>
      </c>
      <c r="G285" t="s">
        <v>1014</v>
      </c>
      <c r="H285" t="s">
        <v>179</v>
      </c>
      <c r="I285" t="s">
        <v>1015</v>
      </c>
      <c r="J285" s="10" t="s">
        <v>1016</v>
      </c>
    </row>
    <row r="286" spans="1:10" ht="15" customHeight="1" x14ac:dyDescent="0.25">
      <c r="A286" t="s">
        <v>1017</v>
      </c>
      <c r="B286">
        <v>2024</v>
      </c>
      <c r="C286" t="s">
        <v>171</v>
      </c>
      <c r="D286" t="b">
        <f>TRUE()</f>
        <v>1</v>
      </c>
      <c r="E286" t="b">
        <f>COUNTIF(connections!A:A, A286) &gt; 0</f>
        <v>0</v>
      </c>
      <c r="G286" t="s">
        <v>1018</v>
      </c>
    </row>
    <row r="287" spans="1:10" ht="15" customHeight="1" x14ac:dyDescent="0.25">
      <c r="A287" t="s">
        <v>1019</v>
      </c>
      <c r="B287">
        <v>2008</v>
      </c>
      <c r="C287" t="s">
        <v>171</v>
      </c>
      <c r="D287" t="b">
        <f>TRUE()</f>
        <v>1</v>
      </c>
      <c r="E287" t="b">
        <f>COUNTIF(connections!A:A, A287) &gt; 0</f>
        <v>1</v>
      </c>
      <c r="G287" t="s">
        <v>1020</v>
      </c>
    </row>
    <row r="288" spans="1:10" ht="15" customHeight="1" x14ac:dyDescent="0.25">
      <c r="A288" t="s">
        <v>1021</v>
      </c>
      <c r="B288">
        <v>2022</v>
      </c>
      <c r="C288" t="s">
        <v>168</v>
      </c>
      <c r="D288" t="b">
        <f>TRUE()</f>
        <v>1</v>
      </c>
      <c r="E288" t="b">
        <f>COUNTIF(connections!A:A, A288) &gt; 0</f>
        <v>1</v>
      </c>
      <c r="F288" t="s">
        <v>1022</v>
      </c>
      <c r="G288" t="s">
        <v>1023</v>
      </c>
      <c r="H288" t="s">
        <v>179</v>
      </c>
      <c r="I288" t="s">
        <v>1024</v>
      </c>
      <c r="J288" s="1" t="s">
        <v>1025</v>
      </c>
    </row>
    <row r="289" spans="1:10" ht="15" customHeight="1" x14ac:dyDescent="0.25">
      <c r="A289" t="s">
        <v>1026</v>
      </c>
      <c r="B289">
        <v>2024</v>
      </c>
      <c r="C289" t="s">
        <v>214</v>
      </c>
      <c r="D289" t="b">
        <f>TRUE()</f>
        <v>1</v>
      </c>
      <c r="E289" t="b">
        <f>COUNTIF(connections!A:A, A289) &gt; 0</f>
        <v>0</v>
      </c>
      <c r="F289" t="s">
        <v>396</v>
      </c>
      <c r="G289" t="s">
        <v>1027</v>
      </c>
      <c r="H289" t="s">
        <v>179</v>
      </c>
      <c r="I289" t="s">
        <v>1028</v>
      </c>
      <c r="J289" s="1" t="s">
        <v>1029</v>
      </c>
    </row>
    <row r="290" spans="1:10" ht="15" customHeight="1" x14ac:dyDescent="0.25">
      <c r="A290" t="s">
        <v>1030</v>
      </c>
      <c r="B290">
        <v>2023</v>
      </c>
      <c r="C290" t="s">
        <v>174</v>
      </c>
      <c r="D290" t="b">
        <f>TRUE()</f>
        <v>1</v>
      </c>
      <c r="E290" t="b">
        <f>COUNTIF(connections!A:A, A290) &gt; 0</f>
        <v>1</v>
      </c>
      <c r="G290" t="s">
        <v>1031</v>
      </c>
      <c r="H290" t="s">
        <v>179</v>
      </c>
      <c r="I290" t="s">
        <v>1032</v>
      </c>
      <c r="J290" s="1" t="s">
        <v>1033</v>
      </c>
    </row>
    <row r="291" spans="1:10" ht="15" customHeight="1" x14ac:dyDescent="0.25">
      <c r="A291" t="s">
        <v>1034</v>
      </c>
      <c r="B291">
        <v>2025</v>
      </c>
      <c r="C291" t="s">
        <v>168</v>
      </c>
      <c r="D291" t="b">
        <f>TRUE()</f>
        <v>1</v>
      </c>
      <c r="E291" t="b">
        <f>COUNTIF(connections!A:A, A291) &gt; 0</f>
        <v>0</v>
      </c>
      <c r="G291" t="s">
        <v>1035</v>
      </c>
      <c r="H291" t="s">
        <v>179</v>
      </c>
      <c r="I291" t="s">
        <v>1036</v>
      </c>
      <c r="J291" s="1" t="s">
        <v>1037</v>
      </c>
    </row>
    <row r="292" spans="1:10" ht="15" customHeight="1" x14ac:dyDescent="0.25">
      <c r="A292" t="s">
        <v>14215</v>
      </c>
      <c r="B292">
        <v>2026</v>
      </c>
      <c r="C292" t="s">
        <v>168</v>
      </c>
      <c r="D292" t="b">
        <v>1</v>
      </c>
      <c r="E292" t="b">
        <f>COUNTIF(connections!A:A, A292) &gt; 0</f>
        <v>0</v>
      </c>
      <c r="G292" t="s">
        <v>14217</v>
      </c>
      <c r="J292" s="10" t="s">
        <v>14216</v>
      </c>
    </row>
    <row r="293" spans="1:10" ht="15" customHeight="1" x14ac:dyDescent="0.25">
      <c r="A293" t="s">
        <v>1038</v>
      </c>
      <c r="B293">
        <v>2016</v>
      </c>
      <c r="C293" t="s">
        <v>168</v>
      </c>
      <c r="D293" t="b">
        <f>TRUE()</f>
        <v>1</v>
      </c>
      <c r="E293" t="b">
        <f>COUNTIF(connections!A:A, A293) &gt; 0</f>
        <v>1</v>
      </c>
      <c r="G293" t="s">
        <v>1039</v>
      </c>
      <c r="H293" t="s">
        <v>179</v>
      </c>
      <c r="I293" t="s">
        <v>1040</v>
      </c>
      <c r="J293" s="1" t="s">
        <v>1041</v>
      </c>
    </row>
    <row r="294" spans="1:10" ht="15" customHeight="1" x14ac:dyDescent="0.25">
      <c r="A294" t="s">
        <v>1042</v>
      </c>
      <c r="B294">
        <v>2025</v>
      </c>
      <c r="C294" t="s">
        <v>214</v>
      </c>
      <c r="D294" t="b">
        <f>TRUE()</f>
        <v>1</v>
      </c>
      <c r="E294" t="b">
        <f>COUNTIF(connections!A:A, A294) &gt; 0</f>
        <v>0</v>
      </c>
      <c r="G294" t="s">
        <v>1043</v>
      </c>
    </row>
    <row r="295" spans="1:10" ht="15" customHeight="1" x14ac:dyDescent="0.25">
      <c r="A295" t="s">
        <v>1044</v>
      </c>
      <c r="B295">
        <v>2004</v>
      </c>
      <c r="C295" t="s">
        <v>171</v>
      </c>
      <c r="D295" t="b">
        <f>TRUE()</f>
        <v>1</v>
      </c>
      <c r="E295" t="b">
        <f>COUNTIF(connections!A:A, A295) &gt; 0</f>
        <v>0</v>
      </c>
      <c r="G295" t="s">
        <v>1045</v>
      </c>
      <c r="H295" t="s">
        <v>179</v>
      </c>
      <c r="I295" t="s">
        <v>1046</v>
      </c>
    </row>
    <row r="296" spans="1:10" ht="15" customHeight="1" x14ac:dyDescent="0.25">
      <c r="A296" t="s">
        <v>1047</v>
      </c>
      <c r="B296">
        <v>2015</v>
      </c>
      <c r="C296" t="s">
        <v>171</v>
      </c>
      <c r="D296" t="b">
        <f>TRUE()</f>
        <v>1</v>
      </c>
      <c r="E296" t="b">
        <f>COUNTIF(connections!A:A, A296) &gt; 0</f>
        <v>1</v>
      </c>
      <c r="G296" t="s">
        <v>1048</v>
      </c>
    </row>
    <row r="297" spans="1:10" ht="15" customHeight="1" x14ac:dyDescent="0.25">
      <c r="A297" t="s">
        <v>1049</v>
      </c>
      <c r="B297">
        <v>2017</v>
      </c>
      <c r="C297" t="s">
        <v>171</v>
      </c>
      <c r="D297" t="b">
        <f>TRUE()</f>
        <v>1</v>
      </c>
      <c r="E297" t="b">
        <f>COUNTIF(connections!A:A, A297) &gt; 0</f>
        <v>0</v>
      </c>
      <c r="G297" t="s">
        <v>1050</v>
      </c>
    </row>
    <row r="298" spans="1:10" ht="15" customHeight="1" x14ac:dyDescent="0.25">
      <c r="A298" t="s">
        <v>17028</v>
      </c>
      <c r="B298">
        <v>2017</v>
      </c>
      <c r="C298" t="s">
        <v>168</v>
      </c>
      <c r="D298" t="b">
        <v>1</v>
      </c>
      <c r="E298" t="b">
        <f>COUNTIF(connections!A:A, A298) &gt; 0</f>
        <v>0</v>
      </c>
      <c r="F298" t="s">
        <v>266</v>
      </c>
      <c r="G298" t="s">
        <v>17029</v>
      </c>
      <c r="H298" t="s">
        <v>179</v>
      </c>
      <c r="I298" t="s">
        <v>17033</v>
      </c>
      <c r="J298" s="10" t="s">
        <v>17030</v>
      </c>
    </row>
    <row r="299" spans="1:10" ht="15" customHeight="1" x14ac:dyDescent="0.25">
      <c r="A299" t="s">
        <v>1051</v>
      </c>
      <c r="B299">
        <v>2026</v>
      </c>
      <c r="C299" t="s">
        <v>168</v>
      </c>
      <c r="D299" t="b">
        <f>TRUE()</f>
        <v>1</v>
      </c>
      <c r="E299" t="b">
        <f>COUNTIF(connections!A:A, A299) &gt; 0</f>
        <v>0</v>
      </c>
      <c r="F299" t="s">
        <v>6924</v>
      </c>
      <c r="G299" t="s">
        <v>1052</v>
      </c>
      <c r="H299" t="s">
        <v>179</v>
      </c>
      <c r="I299" t="s">
        <v>1053</v>
      </c>
      <c r="J299" s="1" t="s">
        <v>1054</v>
      </c>
    </row>
    <row r="300" spans="1:10" ht="15" customHeight="1" x14ac:dyDescent="0.25">
      <c r="A300" t="s">
        <v>1055</v>
      </c>
      <c r="B300">
        <v>2023</v>
      </c>
      <c r="C300" t="s">
        <v>168</v>
      </c>
      <c r="D300" t="b">
        <f>FALSE()</f>
        <v>0</v>
      </c>
      <c r="E300" t="b">
        <f>COUNTIF(connections!A:A, A300) &gt; 0</f>
        <v>0</v>
      </c>
      <c r="G300" t="s">
        <v>1056</v>
      </c>
      <c r="H300" t="s">
        <v>179</v>
      </c>
      <c r="I300" t="s">
        <v>1057</v>
      </c>
      <c r="J300" s="1" t="s">
        <v>1058</v>
      </c>
    </row>
    <row r="301" spans="1:10" ht="15" customHeight="1" x14ac:dyDescent="0.25">
      <c r="A301" t="s">
        <v>1059</v>
      </c>
      <c r="B301">
        <v>2020</v>
      </c>
      <c r="C301" t="s">
        <v>168</v>
      </c>
      <c r="D301" t="b">
        <f>TRUE()</f>
        <v>1</v>
      </c>
      <c r="E301" t="b">
        <f>COUNTIF(connections!A:A, A301) &gt; 0</f>
        <v>0</v>
      </c>
      <c r="G301" t="s">
        <v>1060</v>
      </c>
      <c r="H301" t="s">
        <v>179</v>
      </c>
      <c r="I301" t="s">
        <v>1061</v>
      </c>
      <c r="J301" s="1" t="s">
        <v>1062</v>
      </c>
    </row>
    <row r="302" spans="1:10" ht="15" customHeight="1" x14ac:dyDescent="0.25">
      <c r="A302" t="s">
        <v>1063</v>
      </c>
      <c r="B302">
        <v>2024</v>
      </c>
      <c r="C302" t="s">
        <v>174</v>
      </c>
      <c r="D302" t="b">
        <f>TRUE()</f>
        <v>1</v>
      </c>
      <c r="E302" t="b">
        <f>COUNTIF(connections!A:A, A302) &gt; 0</f>
        <v>0</v>
      </c>
      <c r="G302" t="s">
        <v>1064</v>
      </c>
      <c r="H302" t="s">
        <v>179</v>
      </c>
      <c r="I302" t="s">
        <v>1065</v>
      </c>
      <c r="J302" s="1" t="s">
        <v>1066</v>
      </c>
    </row>
    <row r="303" spans="1:10" ht="15" customHeight="1" x14ac:dyDescent="0.25">
      <c r="A303" t="s">
        <v>1067</v>
      </c>
      <c r="B303">
        <v>2024</v>
      </c>
      <c r="C303" t="s">
        <v>174</v>
      </c>
      <c r="D303" t="b">
        <f>FALSE()</f>
        <v>0</v>
      </c>
      <c r="E303" t="b">
        <f>COUNTIF(connections!A:A, A303) &gt; 0</f>
        <v>0</v>
      </c>
      <c r="F303" t="s">
        <v>1068</v>
      </c>
      <c r="G303" t="s">
        <v>1069</v>
      </c>
      <c r="H303" t="s">
        <v>179</v>
      </c>
      <c r="I303" t="s">
        <v>1070</v>
      </c>
      <c r="J303" s="1" t="s">
        <v>1071</v>
      </c>
    </row>
    <row r="304" spans="1:10" ht="15" customHeight="1" x14ac:dyDescent="0.25">
      <c r="A304" t="s">
        <v>1072</v>
      </c>
      <c r="B304">
        <v>1990</v>
      </c>
      <c r="C304" t="s">
        <v>171</v>
      </c>
      <c r="D304" t="b">
        <f>TRUE()</f>
        <v>1</v>
      </c>
      <c r="E304" t="b">
        <f>COUNTIF(connections!A:A, A304) &gt; 0</f>
        <v>1</v>
      </c>
      <c r="G304" t="s">
        <v>1073</v>
      </c>
      <c r="H304" t="s">
        <v>179</v>
      </c>
      <c r="I304" t="s">
        <v>1074</v>
      </c>
    </row>
    <row r="305" spans="1:10" ht="15" customHeight="1" x14ac:dyDescent="0.25">
      <c r="A305" t="s">
        <v>1075</v>
      </c>
      <c r="B305">
        <v>2018</v>
      </c>
      <c r="C305" t="s">
        <v>214</v>
      </c>
      <c r="D305" t="b">
        <f>TRUE()</f>
        <v>1</v>
      </c>
      <c r="E305" t="b">
        <f>COUNTIF(connections!A:A, A305) &gt; 0</f>
        <v>0</v>
      </c>
      <c r="G305" t="s">
        <v>1076</v>
      </c>
    </row>
    <row r="306" spans="1:10" ht="15" customHeight="1" x14ac:dyDescent="0.25">
      <c r="A306" t="s">
        <v>1077</v>
      </c>
      <c r="B306">
        <v>2024</v>
      </c>
      <c r="C306" t="s">
        <v>214</v>
      </c>
      <c r="D306" t="b">
        <f>TRUE()</f>
        <v>1</v>
      </c>
      <c r="E306" t="b">
        <f>COUNTIF(connections!A:A, A306) &gt; 0</f>
        <v>0</v>
      </c>
      <c r="F306" t="s">
        <v>644</v>
      </c>
      <c r="G306" t="s">
        <v>1078</v>
      </c>
      <c r="H306" t="s">
        <v>179</v>
      </c>
      <c r="I306" t="s">
        <v>1079</v>
      </c>
      <c r="J306" s="1" t="s">
        <v>1080</v>
      </c>
    </row>
    <row r="307" spans="1:10" ht="15" customHeight="1" x14ac:dyDescent="0.25">
      <c r="A307" t="s">
        <v>16895</v>
      </c>
      <c r="B307">
        <v>2022</v>
      </c>
      <c r="C307" t="s">
        <v>214</v>
      </c>
      <c r="D307" t="b">
        <v>0</v>
      </c>
      <c r="E307" t="b">
        <f>COUNTIF(connections!A:A, A307) &gt; 0</f>
        <v>1</v>
      </c>
      <c r="F307" t="s">
        <v>1797</v>
      </c>
      <c r="G307" t="s">
        <v>16896</v>
      </c>
      <c r="H307" t="s">
        <v>179</v>
      </c>
      <c r="I307" t="s">
        <v>16915</v>
      </c>
      <c r="J307" s="10" t="s">
        <v>16897</v>
      </c>
    </row>
    <row r="308" spans="1:10" ht="15" customHeight="1" x14ac:dyDescent="0.25">
      <c r="A308" t="s">
        <v>17060</v>
      </c>
      <c r="B308">
        <v>2022</v>
      </c>
      <c r="C308" t="s">
        <v>174</v>
      </c>
      <c r="D308" t="b">
        <v>1</v>
      </c>
      <c r="E308" t="b">
        <f>COUNTIF(connections!A:A, A308) &gt; 0</f>
        <v>0</v>
      </c>
      <c r="G308" t="s">
        <v>17061</v>
      </c>
      <c r="H308" t="s">
        <v>179</v>
      </c>
      <c r="I308" t="s">
        <v>17064</v>
      </c>
      <c r="J308" s="10" t="s">
        <v>17062</v>
      </c>
    </row>
    <row r="309" spans="1:10" ht="15" customHeight="1" x14ac:dyDescent="0.25">
      <c r="A309" t="s">
        <v>1081</v>
      </c>
      <c r="B309">
        <v>2021</v>
      </c>
      <c r="C309" t="s">
        <v>174</v>
      </c>
      <c r="D309" t="b">
        <f>TRUE()</f>
        <v>1</v>
      </c>
      <c r="E309" t="b">
        <f>COUNTIF(connections!A:A, A309) &gt; 0</f>
        <v>1</v>
      </c>
      <c r="G309" t="s">
        <v>1082</v>
      </c>
      <c r="H309" t="s">
        <v>179</v>
      </c>
      <c r="I309" t="s">
        <v>1083</v>
      </c>
      <c r="J309" s="1" t="s">
        <v>1084</v>
      </c>
    </row>
    <row r="310" spans="1:10" ht="15" customHeight="1" x14ac:dyDescent="0.25">
      <c r="A310" t="s">
        <v>1085</v>
      </c>
      <c r="B310">
        <v>2007</v>
      </c>
      <c r="C310" t="s">
        <v>171</v>
      </c>
      <c r="D310" t="b">
        <f>TRUE()</f>
        <v>1</v>
      </c>
      <c r="E310" t="b">
        <f>COUNTIF(connections!A:A, A310) &gt; 0</f>
        <v>1</v>
      </c>
      <c r="G310" t="s">
        <v>1086</v>
      </c>
      <c r="H310" t="s">
        <v>179</v>
      </c>
      <c r="I310" t="s">
        <v>1087</v>
      </c>
    </row>
    <row r="311" spans="1:10" ht="15" customHeight="1" x14ac:dyDescent="0.25">
      <c r="A311" t="s">
        <v>1088</v>
      </c>
      <c r="B311">
        <v>2024</v>
      </c>
      <c r="C311" t="s">
        <v>168</v>
      </c>
      <c r="D311" t="b">
        <f>TRUE()</f>
        <v>1</v>
      </c>
      <c r="E311" t="b">
        <f>COUNTIF(connections!A:A, A311) &gt; 0</f>
        <v>0</v>
      </c>
      <c r="F311" t="s">
        <v>644</v>
      </c>
      <c r="G311" t="s">
        <v>1089</v>
      </c>
      <c r="H311" t="s">
        <v>179</v>
      </c>
      <c r="I311" t="s">
        <v>1090</v>
      </c>
      <c r="J311" s="1" t="s">
        <v>1091</v>
      </c>
    </row>
    <row r="312" spans="1:10" ht="15" customHeight="1" x14ac:dyDescent="0.25">
      <c r="A312" t="s">
        <v>1092</v>
      </c>
      <c r="B312">
        <v>2022</v>
      </c>
      <c r="C312" t="s">
        <v>168</v>
      </c>
      <c r="D312" t="b">
        <f>TRUE()</f>
        <v>1</v>
      </c>
      <c r="E312" t="b">
        <f>COUNTIF(connections!A:A, A312) &gt; 0</f>
        <v>1</v>
      </c>
      <c r="G312" t="s">
        <v>1093</v>
      </c>
    </row>
    <row r="313" spans="1:10" ht="15" customHeight="1" x14ac:dyDescent="0.25">
      <c r="A313" t="s">
        <v>1094</v>
      </c>
      <c r="B313">
        <v>2025</v>
      </c>
      <c r="C313" t="s">
        <v>214</v>
      </c>
      <c r="D313" t="b">
        <f>FALSE()</f>
        <v>0</v>
      </c>
      <c r="E313" t="b">
        <f>COUNTIF(connections!A:A, A313) &gt; 0</f>
        <v>0</v>
      </c>
      <c r="G313" t="s">
        <v>1095</v>
      </c>
      <c r="H313" t="s">
        <v>179</v>
      </c>
      <c r="I313" t="s">
        <v>8279</v>
      </c>
      <c r="J313" s="10" t="s">
        <v>8280</v>
      </c>
    </row>
    <row r="314" spans="1:10" ht="15" customHeight="1" x14ac:dyDescent="0.25">
      <c r="A314" t="s">
        <v>1096</v>
      </c>
      <c r="B314">
        <v>2017</v>
      </c>
      <c r="C314" t="s">
        <v>168</v>
      </c>
      <c r="D314" t="b">
        <f>TRUE()</f>
        <v>1</v>
      </c>
      <c r="E314" t="b">
        <f>COUNTIF(connections!A:A, A314) &gt; 0</f>
        <v>0</v>
      </c>
      <c r="F314" t="s">
        <v>266</v>
      </c>
      <c r="G314" t="s">
        <v>1097</v>
      </c>
      <c r="H314" t="s">
        <v>179</v>
      </c>
      <c r="I314" t="s">
        <v>1098</v>
      </c>
      <c r="J314" s="1" t="s">
        <v>1099</v>
      </c>
    </row>
    <row r="315" spans="1:10" ht="15" customHeight="1" x14ac:dyDescent="0.25">
      <c r="A315" t="s">
        <v>1100</v>
      </c>
      <c r="B315">
        <v>2026</v>
      </c>
      <c r="C315" t="s">
        <v>174</v>
      </c>
      <c r="D315" t="b">
        <v>1</v>
      </c>
      <c r="E315" t="b">
        <v>0</v>
      </c>
      <c r="F315" t="s">
        <v>579</v>
      </c>
      <c r="G315" t="s">
        <v>1101</v>
      </c>
      <c r="J315" s="10" t="s">
        <v>1102</v>
      </c>
    </row>
    <row r="316" spans="1:10" ht="15" customHeight="1" x14ac:dyDescent="0.25">
      <c r="A316" t="s">
        <v>1103</v>
      </c>
      <c r="B316">
        <v>2024</v>
      </c>
      <c r="C316" t="s">
        <v>168</v>
      </c>
      <c r="D316" t="b">
        <v>1</v>
      </c>
      <c r="E316" t="b">
        <v>0</v>
      </c>
      <c r="F316" t="s">
        <v>606</v>
      </c>
      <c r="G316" t="s">
        <v>1104</v>
      </c>
      <c r="H316" t="s">
        <v>179</v>
      </c>
      <c r="I316" t="s">
        <v>1105</v>
      </c>
      <c r="J316" s="1" t="s">
        <v>1106</v>
      </c>
    </row>
    <row r="317" spans="1:10" ht="15" customHeight="1" x14ac:dyDescent="0.25">
      <c r="A317" t="s">
        <v>1107</v>
      </c>
      <c r="B317">
        <v>2018</v>
      </c>
      <c r="C317" t="s">
        <v>214</v>
      </c>
      <c r="D317" t="b">
        <f>TRUE()</f>
        <v>1</v>
      </c>
      <c r="E317" t="b">
        <f>COUNTIF(connections!A:A, A317) &gt; 0</f>
        <v>1</v>
      </c>
      <c r="G317" t="s">
        <v>1108</v>
      </c>
      <c r="H317" t="s">
        <v>179</v>
      </c>
      <c r="I317" t="s">
        <v>1109</v>
      </c>
      <c r="J317" s="1" t="s">
        <v>1110</v>
      </c>
    </row>
    <row r="318" spans="1:10" ht="15" customHeight="1" x14ac:dyDescent="0.25">
      <c r="A318" t="s">
        <v>1111</v>
      </c>
      <c r="B318">
        <v>2023</v>
      </c>
      <c r="C318" t="s">
        <v>214</v>
      </c>
      <c r="D318" t="b">
        <f>TRUE()</f>
        <v>1</v>
      </c>
      <c r="E318" t="b">
        <f>COUNTIF(connections!A:A, A318) &gt; 0</f>
        <v>0</v>
      </c>
      <c r="G318" t="s">
        <v>1112</v>
      </c>
      <c r="H318" t="s">
        <v>179</v>
      </c>
      <c r="I318" t="s">
        <v>1113</v>
      </c>
      <c r="J318" s="1" t="s">
        <v>1114</v>
      </c>
    </row>
    <row r="319" spans="1:10" ht="15" customHeight="1" x14ac:dyDescent="0.25">
      <c r="A319" t="s">
        <v>1115</v>
      </c>
      <c r="B319">
        <v>2020</v>
      </c>
      <c r="C319" t="s">
        <v>174</v>
      </c>
      <c r="D319" t="b">
        <f>TRUE()</f>
        <v>1</v>
      </c>
      <c r="E319" t="b">
        <f>COUNTIF(connections!A:A, A319) &gt; 0</f>
        <v>1</v>
      </c>
      <c r="F319" t="s">
        <v>266</v>
      </c>
      <c r="G319" t="s">
        <v>1116</v>
      </c>
      <c r="H319" t="s">
        <v>179</v>
      </c>
      <c r="I319" t="s">
        <v>1117</v>
      </c>
      <c r="J319" s="10" t="s">
        <v>1118</v>
      </c>
    </row>
    <row r="320" spans="1:10" ht="15" customHeight="1" x14ac:dyDescent="0.25">
      <c r="A320" t="s">
        <v>16939</v>
      </c>
      <c r="B320">
        <v>2022</v>
      </c>
      <c r="C320" t="s">
        <v>168</v>
      </c>
      <c r="D320" t="b">
        <v>1</v>
      </c>
      <c r="E320" t="b">
        <f>COUNTIF(connections!A:A, A320) &gt; 0</f>
        <v>0</v>
      </c>
      <c r="G320" t="s">
        <v>16941</v>
      </c>
      <c r="J320" s="10" t="s">
        <v>16940</v>
      </c>
    </row>
    <row r="321" spans="1:10" ht="15" customHeight="1" x14ac:dyDescent="0.25">
      <c r="A321" t="s">
        <v>1119</v>
      </c>
      <c r="B321">
        <v>2025</v>
      </c>
      <c r="C321" t="s">
        <v>168</v>
      </c>
      <c r="D321" t="b">
        <f>FALSE()</f>
        <v>0</v>
      </c>
      <c r="E321" t="b">
        <f>COUNTIF(connections!A:A, A321) &gt; 0</f>
        <v>0</v>
      </c>
      <c r="G321" t="s">
        <v>1120</v>
      </c>
    </row>
    <row r="322" spans="1:10" ht="15" customHeight="1" x14ac:dyDescent="0.25">
      <c r="A322" t="s">
        <v>1121</v>
      </c>
      <c r="B322">
        <v>2022</v>
      </c>
      <c r="C322" t="s">
        <v>214</v>
      </c>
      <c r="D322" t="b">
        <f>TRUE()</f>
        <v>1</v>
      </c>
      <c r="E322" t="b">
        <f>COUNTIF(connections!A:A, A322) &gt; 0</f>
        <v>1</v>
      </c>
      <c r="G322" t="s">
        <v>1122</v>
      </c>
      <c r="H322" t="s">
        <v>179</v>
      </c>
      <c r="I322" t="s">
        <v>1123</v>
      </c>
      <c r="J322" s="1" t="s">
        <v>1124</v>
      </c>
    </row>
    <row r="323" spans="1:10" ht="15" customHeight="1" x14ac:dyDescent="0.25">
      <c r="A323" t="s">
        <v>1125</v>
      </c>
      <c r="B323">
        <v>2017</v>
      </c>
      <c r="C323" t="s">
        <v>168</v>
      </c>
      <c r="D323" t="b">
        <f>TRUE()</f>
        <v>1</v>
      </c>
      <c r="E323" t="b">
        <f>COUNTIF(connections!A:A, A323) &gt; 0</f>
        <v>0</v>
      </c>
      <c r="G323" t="s">
        <v>1126</v>
      </c>
      <c r="H323" t="s">
        <v>179</v>
      </c>
      <c r="I323" t="s">
        <v>1127</v>
      </c>
      <c r="J323" s="1" t="s">
        <v>1128</v>
      </c>
    </row>
    <row r="324" spans="1:10" ht="15" customHeight="1" x14ac:dyDescent="0.25">
      <c r="A324" t="s">
        <v>1129</v>
      </c>
      <c r="B324">
        <v>2025</v>
      </c>
      <c r="C324" t="s">
        <v>168</v>
      </c>
      <c r="D324" t="b">
        <f>TRUE()</f>
        <v>1</v>
      </c>
      <c r="E324" t="b">
        <f>COUNTIF(connections!A:A, A324) &gt; 0</f>
        <v>0</v>
      </c>
      <c r="G324" t="s">
        <v>1130</v>
      </c>
      <c r="H324" t="s">
        <v>179</v>
      </c>
      <c r="I324" t="s">
        <v>1131</v>
      </c>
      <c r="J324" s="1" t="s">
        <v>1132</v>
      </c>
    </row>
    <row r="325" spans="1:10" ht="15" customHeight="1" x14ac:dyDescent="0.25">
      <c r="A325" t="s">
        <v>16879</v>
      </c>
      <c r="B325">
        <v>2016</v>
      </c>
      <c r="C325" t="s">
        <v>174</v>
      </c>
      <c r="D325" t="b">
        <v>0</v>
      </c>
      <c r="E325" t="b">
        <f>COUNTIF(connections!A:A, A325) &gt; 0</f>
        <v>0</v>
      </c>
      <c r="G325" t="s">
        <v>16880</v>
      </c>
      <c r="H325" t="s">
        <v>179</v>
      </c>
      <c r="I325" t="s">
        <v>16885</v>
      </c>
      <c r="J325" s="10" t="s">
        <v>16881</v>
      </c>
    </row>
    <row r="326" spans="1:10" ht="15" customHeight="1" x14ac:dyDescent="0.25">
      <c r="A326" t="s">
        <v>1133</v>
      </c>
      <c r="B326">
        <v>2006</v>
      </c>
      <c r="C326" t="s">
        <v>171</v>
      </c>
      <c r="D326" t="b">
        <f>TRUE()</f>
        <v>1</v>
      </c>
      <c r="E326" t="b">
        <f>COUNTIF(connections!A:A, A326) &gt; 0</f>
        <v>0</v>
      </c>
      <c r="G326" t="s">
        <v>1134</v>
      </c>
      <c r="H326" t="s">
        <v>179</v>
      </c>
      <c r="I326" t="s">
        <v>1135</v>
      </c>
    </row>
    <row r="327" spans="1:10" ht="15" customHeight="1" x14ac:dyDescent="0.25">
      <c r="A327" t="s">
        <v>1136</v>
      </c>
      <c r="B327">
        <v>2012</v>
      </c>
      <c r="C327" t="s">
        <v>214</v>
      </c>
      <c r="D327" t="b">
        <f>TRUE()</f>
        <v>1</v>
      </c>
      <c r="E327" t="b">
        <f>COUNTIF(connections!A:A, A327) &gt; 0</f>
        <v>1</v>
      </c>
      <c r="F327" t="s">
        <v>266</v>
      </c>
      <c r="G327" t="s">
        <v>1137</v>
      </c>
      <c r="H327" t="s">
        <v>179</v>
      </c>
      <c r="I327" t="s">
        <v>1138</v>
      </c>
      <c r="J327" s="1" t="s">
        <v>1139</v>
      </c>
    </row>
    <row r="328" spans="1:10" ht="15" customHeight="1" x14ac:dyDescent="0.25">
      <c r="A328" t="s">
        <v>9900</v>
      </c>
      <c r="B328">
        <v>2025</v>
      </c>
      <c r="C328" t="s">
        <v>168</v>
      </c>
      <c r="D328" t="b">
        <v>0</v>
      </c>
      <c r="E328" t="b">
        <f>COUNTIF(connections!A:A, A328) &gt; 0</f>
        <v>0</v>
      </c>
      <c r="G328" t="s">
        <v>9901</v>
      </c>
      <c r="J328" s="10" t="s">
        <v>9902</v>
      </c>
    </row>
    <row r="329" spans="1:10" ht="15" customHeight="1" x14ac:dyDescent="0.25">
      <c r="A329" t="s">
        <v>1140</v>
      </c>
      <c r="B329">
        <v>2013</v>
      </c>
      <c r="C329" t="s">
        <v>168</v>
      </c>
      <c r="D329" t="b">
        <f>TRUE()</f>
        <v>1</v>
      </c>
      <c r="E329" t="b">
        <f>COUNTIF(connections!A:A, A329) &gt; 0</f>
        <v>0</v>
      </c>
      <c r="G329" t="s">
        <v>1141</v>
      </c>
      <c r="J329" s="10" t="s">
        <v>1142</v>
      </c>
    </row>
    <row r="330" spans="1:10" ht="15" customHeight="1" x14ac:dyDescent="0.25">
      <c r="A330" t="s">
        <v>1143</v>
      </c>
      <c r="B330">
        <v>2020</v>
      </c>
      <c r="C330" t="s">
        <v>168</v>
      </c>
      <c r="D330" t="b">
        <f>TRUE()</f>
        <v>1</v>
      </c>
      <c r="E330" t="b">
        <f>COUNTIF(connections!A:A, A330) &gt; 0</f>
        <v>0</v>
      </c>
      <c r="G330" t="s">
        <v>1144</v>
      </c>
      <c r="H330" t="s">
        <v>179</v>
      </c>
      <c r="I330" t="s">
        <v>1145</v>
      </c>
      <c r="J330" s="1" t="s">
        <v>1146</v>
      </c>
    </row>
    <row r="331" spans="1:10" ht="15" customHeight="1" x14ac:dyDescent="0.25">
      <c r="A331" t="s">
        <v>1147</v>
      </c>
      <c r="B331">
        <v>2010</v>
      </c>
      <c r="C331" t="s">
        <v>171</v>
      </c>
      <c r="D331" t="b">
        <f>TRUE()</f>
        <v>1</v>
      </c>
      <c r="E331" t="b">
        <f>COUNTIF(connections!A:A, A331) &gt; 0</f>
        <v>1</v>
      </c>
      <c r="F331" t="s">
        <v>320</v>
      </c>
      <c r="G331" t="s">
        <v>1148</v>
      </c>
    </row>
    <row r="332" spans="1:10" ht="15" customHeight="1" x14ac:dyDescent="0.25">
      <c r="A332" t="s">
        <v>1149</v>
      </c>
      <c r="B332">
        <v>2014</v>
      </c>
      <c r="C332" t="s">
        <v>171</v>
      </c>
      <c r="D332" t="b">
        <f>TRUE()</f>
        <v>1</v>
      </c>
      <c r="E332" t="b">
        <f>COUNTIF(connections!A:A, A332) &gt; 0</f>
        <v>1</v>
      </c>
      <c r="F332" t="s">
        <v>320</v>
      </c>
      <c r="G332" t="s">
        <v>1150</v>
      </c>
    </row>
    <row r="333" spans="1:10" ht="15" customHeight="1" x14ac:dyDescent="0.25">
      <c r="A333" t="s">
        <v>9809</v>
      </c>
      <c r="B333">
        <v>2018</v>
      </c>
      <c r="C333" t="s">
        <v>171</v>
      </c>
      <c r="D333" t="b">
        <v>1</v>
      </c>
      <c r="E333" t="b">
        <f>COUNTIF(connections!A:A, A333) &gt; 0</f>
        <v>0</v>
      </c>
      <c r="G333" t="s">
        <v>9808</v>
      </c>
      <c r="H333" t="s">
        <v>179</v>
      </c>
      <c r="I333" t="s">
        <v>9814</v>
      </c>
    </row>
    <row r="334" spans="1:10" ht="15" customHeight="1" x14ac:dyDescent="0.25">
      <c r="A334" t="s">
        <v>1151</v>
      </c>
      <c r="B334">
        <v>2024</v>
      </c>
      <c r="C334" t="s">
        <v>168</v>
      </c>
      <c r="D334" t="b">
        <f>TRUE()</f>
        <v>1</v>
      </c>
      <c r="E334" t="b">
        <f>COUNTIF(connections!A:A, A334) &gt; 0</f>
        <v>0</v>
      </c>
      <c r="F334" t="s">
        <v>266</v>
      </c>
      <c r="G334" t="s">
        <v>1152</v>
      </c>
      <c r="H334" t="s">
        <v>179</v>
      </c>
      <c r="I334" t="s">
        <v>1153</v>
      </c>
      <c r="J334" s="1" t="s">
        <v>1154</v>
      </c>
    </row>
    <row r="335" spans="1:10" ht="15" customHeight="1" x14ac:dyDescent="0.25">
      <c r="A335" t="s">
        <v>1155</v>
      </c>
      <c r="B335">
        <v>2026</v>
      </c>
      <c r="C335" t="s">
        <v>174</v>
      </c>
      <c r="D335" t="b">
        <f>TRUE()</f>
        <v>1</v>
      </c>
      <c r="E335" t="b">
        <f>COUNTIF(connections!A:A, A335) &gt; 0</f>
        <v>0</v>
      </c>
      <c r="F335" t="s">
        <v>1156</v>
      </c>
      <c r="G335" t="s">
        <v>1157</v>
      </c>
    </row>
    <row r="336" spans="1:10" ht="15" customHeight="1" x14ac:dyDescent="0.25">
      <c r="A336" t="s">
        <v>1158</v>
      </c>
      <c r="B336">
        <v>2025</v>
      </c>
      <c r="C336" t="s">
        <v>168</v>
      </c>
      <c r="D336" t="b">
        <f>TRUE()</f>
        <v>1</v>
      </c>
      <c r="E336" t="b">
        <f>COUNTIF(connections!A:A, A336) &gt; 0</f>
        <v>0</v>
      </c>
      <c r="G336" t="s">
        <v>1159</v>
      </c>
    </row>
    <row r="337" spans="1:10" ht="15" customHeight="1" x14ac:dyDescent="0.25">
      <c r="A337" t="s">
        <v>1160</v>
      </c>
      <c r="B337">
        <v>2024</v>
      </c>
      <c r="C337" t="s">
        <v>168</v>
      </c>
      <c r="D337" t="b">
        <f>TRUE()</f>
        <v>1</v>
      </c>
      <c r="E337" t="b">
        <f>COUNTIF(connections!A:A, A337) &gt; 0</f>
        <v>0</v>
      </c>
      <c r="G337" t="s">
        <v>1161</v>
      </c>
      <c r="H337" t="s">
        <v>179</v>
      </c>
      <c r="I337" t="s">
        <v>1162</v>
      </c>
    </row>
    <row r="338" spans="1:10" ht="15" customHeight="1" x14ac:dyDescent="0.25">
      <c r="A338" t="s">
        <v>1163</v>
      </c>
      <c r="B338">
        <v>2002</v>
      </c>
      <c r="C338" t="s">
        <v>171</v>
      </c>
      <c r="D338" t="b">
        <f>TRUE()</f>
        <v>1</v>
      </c>
      <c r="E338" t="b">
        <f>COUNTIF(connections!A:A, A338) &gt; 0</f>
        <v>1</v>
      </c>
      <c r="F338" t="s">
        <v>269</v>
      </c>
      <c r="G338" t="s">
        <v>1164</v>
      </c>
      <c r="H338" t="s">
        <v>179</v>
      </c>
      <c r="I338" t="s">
        <v>1165</v>
      </c>
    </row>
    <row r="339" spans="1:10" ht="15" customHeight="1" x14ac:dyDescent="0.25">
      <c r="A339" t="s">
        <v>1166</v>
      </c>
      <c r="B339">
        <v>2007</v>
      </c>
      <c r="C339" t="s">
        <v>171</v>
      </c>
      <c r="D339" t="b">
        <f>TRUE()</f>
        <v>1</v>
      </c>
      <c r="E339" t="b">
        <f>COUNTIF(connections!A:A, A339) &gt; 0</f>
        <v>1</v>
      </c>
      <c r="F339" t="s">
        <v>269</v>
      </c>
      <c r="G339" t="s">
        <v>1167</v>
      </c>
      <c r="H339" t="s">
        <v>179</v>
      </c>
      <c r="I339" t="s">
        <v>1168</v>
      </c>
    </row>
    <row r="340" spans="1:10" ht="15" customHeight="1" x14ac:dyDescent="0.25">
      <c r="A340" t="s">
        <v>1169</v>
      </c>
      <c r="B340">
        <v>2022</v>
      </c>
      <c r="C340" t="s">
        <v>171</v>
      </c>
      <c r="D340" t="b">
        <f>TRUE()</f>
        <v>1</v>
      </c>
      <c r="E340" t="b">
        <f>COUNTIF(connections!A:A, A340) &gt; 0</f>
        <v>0</v>
      </c>
      <c r="F340" t="s">
        <v>269</v>
      </c>
      <c r="G340" t="s">
        <v>1170</v>
      </c>
      <c r="J340" s="10" t="s">
        <v>1171</v>
      </c>
    </row>
    <row r="341" spans="1:10" ht="15" customHeight="1" x14ac:dyDescent="0.25">
      <c r="A341" t="s">
        <v>1172</v>
      </c>
      <c r="B341">
        <v>2024</v>
      </c>
      <c r="C341" t="s">
        <v>168</v>
      </c>
      <c r="D341" t="b">
        <f>FALSE()</f>
        <v>0</v>
      </c>
      <c r="E341" t="b">
        <f>COUNTIF(connections!A:A, A341) &gt; 0</f>
        <v>1</v>
      </c>
      <c r="G341" t="s">
        <v>1173</v>
      </c>
      <c r="H341" t="s">
        <v>179</v>
      </c>
      <c r="I341" t="s">
        <v>1174</v>
      </c>
      <c r="J341" s="1" t="s">
        <v>1175</v>
      </c>
    </row>
    <row r="342" spans="1:10" ht="15" customHeight="1" x14ac:dyDescent="0.25">
      <c r="A342" t="s">
        <v>1176</v>
      </c>
      <c r="B342">
        <v>2026</v>
      </c>
      <c r="C342" t="s">
        <v>168</v>
      </c>
      <c r="D342" t="b">
        <f>TRUE()</f>
        <v>1</v>
      </c>
      <c r="E342" t="b">
        <f>COUNTIF(connections!A:A, A342) &gt; 0</f>
        <v>0</v>
      </c>
      <c r="G342" t="s">
        <v>1177</v>
      </c>
      <c r="J342" s="10" t="s">
        <v>1178</v>
      </c>
    </row>
    <row r="343" spans="1:10" ht="15" customHeight="1" x14ac:dyDescent="0.25">
      <c r="A343" t="s">
        <v>1179</v>
      </c>
      <c r="B343">
        <v>2020</v>
      </c>
      <c r="C343" t="s">
        <v>168</v>
      </c>
      <c r="D343" t="b">
        <f>FALSE()</f>
        <v>0</v>
      </c>
      <c r="E343" t="b">
        <f>COUNTIF(connections!A:A, A343) &gt; 0</f>
        <v>1</v>
      </c>
      <c r="G343" t="s">
        <v>1180</v>
      </c>
      <c r="H343" t="s">
        <v>179</v>
      </c>
      <c r="I343" t="s">
        <v>1181</v>
      </c>
      <c r="J343" s="1" t="s">
        <v>1182</v>
      </c>
    </row>
    <row r="344" spans="1:10" ht="15" customHeight="1" x14ac:dyDescent="0.25">
      <c r="A344" t="s">
        <v>1183</v>
      </c>
      <c r="B344">
        <v>2023</v>
      </c>
      <c r="C344" t="s">
        <v>168</v>
      </c>
      <c r="D344" t="b">
        <f>FALSE()</f>
        <v>0</v>
      </c>
      <c r="E344" t="b">
        <f>COUNTIF(connections!A:A, A344) &gt; 0</f>
        <v>0</v>
      </c>
      <c r="G344" t="s">
        <v>1184</v>
      </c>
      <c r="H344" t="s">
        <v>179</v>
      </c>
      <c r="I344" t="s">
        <v>1185</v>
      </c>
      <c r="J344" s="1" t="s">
        <v>1186</v>
      </c>
    </row>
    <row r="345" spans="1:10" ht="15" customHeight="1" x14ac:dyDescent="0.25">
      <c r="A345" t="s">
        <v>1187</v>
      </c>
      <c r="B345">
        <v>2024</v>
      </c>
      <c r="C345" t="s">
        <v>168</v>
      </c>
      <c r="D345" t="b">
        <f>TRUE()</f>
        <v>1</v>
      </c>
      <c r="E345" t="b">
        <f>COUNTIF(connections!A:A, A345) &gt; 0</f>
        <v>0</v>
      </c>
      <c r="G345" t="s">
        <v>1188</v>
      </c>
    </row>
    <row r="346" spans="1:10" ht="15" customHeight="1" x14ac:dyDescent="0.25">
      <c r="A346" t="s">
        <v>1189</v>
      </c>
      <c r="B346">
        <v>2020</v>
      </c>
      <c r="C346" t="s">
        <v>171</v>
      </c>
      <c r="D346" t="b">
        <f>TRUE()</f>
        <v>1</v>
      </c>
      <c r="E346" t="b">
        <f>COUNTIF(connections!A:A, A346) &gt; 0</f>
        <v>0</v>
      </c>
      <c r="G346" t="s">
        <v>1190</v>
      </c>
      <c r="H346" t="s">
        <v>179</v>
      </c>
      <c r="I346" t="s">
        <v>1191</v>
      </c>
      <c r="J346" s="1" t="s">
        <v>1192</v>
      </c>
    </row>
    <row r="347" spans="1:10" ht="15" customHeight="1" x14ac:dyDescent="0.25">
      <c r="A347" t="s">
        <v>1193</v>
      </c>
      <c r="B347">
        <v>2025</v>
      </c>
      <c r="C347" t="s">
        <v>214</v>
      </c>
      <c r="D347" t="b">
        <v>1</v>
      </c>
      <c r="E347" t="b">
        <f>COUNTIF(connections!A:A, A347) &gt; 0</f>
        <v>0</v>
      </c>
      <c r="F347" t="s">
        <v>396</v>
      </c>
      <c r="G347" t="s">
        <v>1194</v>
      </c>
      <c r="H347" t="s">
        <v>179</v>
      </c>
      <c r="I347" t="s">
        <v>1195</v>
      </c>
      <c r="J347" s="1" t="s">
        <v>1196</v>
      </c>
    </row>
    <row r="348" spans="1:10" ht="15" customHeight="1" x14ac:dyDescent="0.25">
      <c r="A348" t="s">
        <v>1197</v>
      </c>
      <c r="B348">
        <v>2024</v>
      </c>
      <c r="C348" t="s">
        <v>168</v>
      </c>
      <c r="D348" t="b">
        <f>FALSE()</f>
        <v>0</v>
      </c>
      <c r="E348" t="b">
        <f>COUNTIF(connections!A:A, A348) &gt; 0</f>
        <v>0</v>
      </c>
      <c r="F348" t="s">
        <v>269</v>
      </c>
      <c r="G348" t="s">
        <v>1198</v>
      </c>
      <c r="H348" t="s">
        <v>179</v>
      </c>
      <c r="I348" t="s">
        <v>1199</v>
      </c>
      <c r="J348" s="1" t="s">
        <v>1200</v>
      </c>
    </row>
    <row r="349" spans="1:10" ht="15" customHeight="1" x14ac:dyDescent="0.25">
      <c r="A349" t="s">
        <v>16837</v>
      </c>
      <c r="B349">
        <v>2026</v>
      </c>
      <c r="C349" t="s">
        <v>174</v>
      </c>
      <c r="D349" t="b">
        <v>1</v>
      </c>
      <c r="E349" t="b">
        <f>COUNTIF(connections!A:A, A349) &gt; 0</f>
        <v>0</v>
      </c>
      <c r="G349" t="s">
        <v>16838</v>
      </c>
      <c r="J349" s="10" t="s">
        <v>16839</v>
      </c>
    </row>
    <row r="350" spans="1:10" ht="15" customHeight="1" x14ac:dyDescent="0.25">
      <c r="A350" t="s">
        <v>1201</v>
      </c>
      <c r="B350">
        <v>2026</v>
      </c>
      <c r="C350" t="s">
        <v>174</v>
      </c>
      <c r="D350" t="b">
        <f>FALSE()</f>
        <v>0</v>
      </c>
      <c r="E350" t="b">
        <f>COUNTIF(connections!A:A, A350) &gt; 0</f>
        <v>0</v>
      </c>
      <c r="F350" t="s">
        <v>256</v>
      </c>
      <c r="G350" t="s">
        <v>1202</v>
      </c>
    </row>
    <row r="351" spans="1:10" ht="15" customHeight="1" x14ac:dyDescent="0.25">
      <c r="A351" t="s">
        <v>1203</v>
      </c>
      <c r="B351">
        <v>2023</v>
      </c>
      <c r="C351" t="s">
        <v>168</v>
      </c>
      <c r="D351" t="b">
        <f>TRUE()</f>
        <v>1</v>
      </c>
      <c r="E351" t="b">
        <f>COUNTIF(connections!A:A, A351) &gt; 0</f>
        <v>0</v>
      </c>
      <c r="G351" t="s">
        <v>1204</v>
      </c>
      <c r="H351" t="s">
        <v>179</v>
      </c>
      <c r="I351" t="s">
        <v>1205</v>
      </c>
      <c r="J351" s="1" t="s">
        <v>1206</v>
      </c>
    </row>
    <row r="352" spans="1:10" ht="15" customHeight="1" x14ac:dyDescent="0.25">
      <c r="A352" t="s">
        <v>1207</v>
      </c>
      <c r="B352">
        <v>2025</v>
      </c>
      <c r="C352" t="s">
        <v>168</v>
      </c>
      <c r="D352" t="b">
        <v>1</v>
      </c>
      <c r="E352" t="b">
        <f>COUNTIF(connections!A:A, A352) &gt; 0</f>
        <v>0</v>
      </c>
      <c r="G352" t="s">
        <v>1208</v>
      </c>
      <c r="H352" t="s">
        <v>179</v>
      </c>
      <c r="I352" t="s">
        <v>1209</v>
      </c>
      <c r="J352" s="1" t="s">
        <v>1210</v>
      </c>
    </row>
    <row r="353" spans="1:10" ht="15" customHeight="1" x14ac:dyDescent="0.25">
      <c r="A353" t="s">
        <v>1211</v>
      </c>
      <c r="B353">
        <v>2020</v>
      </c>
      <c r="C353" t="s">
        <v>168</v>
      </c>
      <c r="D353" t="b">
        <f>TRUE()</f>
        <v>1</v>
      </c>
      <c r="E353" t="b">
        <f>COUNTIF(connections!A:A, A353) &gt; 0</f>
        <v>0</v>
      </c>
      <c r="G353" t="s">
        <v>1212</v>
      </c>
      <c r="H353" t="s">
        <v>179</v>
      </c>
      <c r="I353" t="s">
        <v>1213</v>
      </c>
      <c r="J353" s="1" t="s">
        <v>1214</v>
      </c>
    </row>
    <row r="354" spans="1:10" ht="15" customHeight="1" x14ac:dyDescent="0.25">
      <c r="A354" t="s">
        <v>1215</v>
      </c>
      <c r="B354">
        <v>2014</v>
      </c>
      <c r="C354" t="s">
        <v>171</v>
      </c>
      <c r="D354" t="b">
        <f>TRUE()</f>
        <v>1</v>
      </c>
      <c r="E354" t="b">
        <f>COUNTIF(connections!A:A, A354) &gt; 0</f>
        <v>0</v>
      </c>
      <c r="G354" t="s">
        <v>1216</v>
      </c>
      <c r="H354" t="s">
        <v>179</v>
      </c>
      <c r="I354" t="s">
        <v>1217</v>
      </c>
      <c r="J354" s="1" t="s">
        <v>1218</v>
      </c>
    </row>
    <row r="355" spans="1:10" ht="15" customHeight="1" x14ac:dyDescent="0.25">
      <c r="A355" t="s">
        <v>1219</v>
      </c>
      <c r="B355">
        <v>2020</v>
      </c>
      <c r="C355" t="s">
        <v>168</v>
      </c>
      <c r="D355" t="b">
        <f>TRUE()</f>
        <v>1</v>
      </c>
      <c r="E355" t="b">
        <f>COUNTIF(connections!A:A, A355) &gt; 0</f>
        <v>0</v>
      </c>
      <c r="G355" t="s">
        <v>1220</v>
      </c>
      <c r="H355" t="s">
        <v>179</v>
      </c>
      <c r="I355" t="s">
        <v>1221</v>
      </c>
      <c r="J355" s="1" t="s">
        <v>1222</v>
      </c>
    </row>
    <row r="356" spans="1:10" ht="15" customHeight="1" x14ac:dyDescent="0.25">
      <c r="A356" t="s">
        <v>1223</v>
      </c>
      <c r="B356">
        <v>2022</v>
      </c>
      <c r="C356" t="s">
        <v>168</v>
      </c>
      <c r="D356" t="b">
        <f>TRUE()</f>
        <v>1</v>
      </c>
      <c r="E356" t="b">
        <f>COUNTIF(connections!A:A, A356) &gt; 0</f>
        <v>0</v>
      </c>
      <c r="G356" t="s">
        <v>1224</v>
      </c>
      <c r="H356" t="s">
        <v>179</v>
      </c>
      <c r="I356" t="s">
        <v>1225</v>
      </c>
      <c r="J356" s="1" t="s">
        <v>1226</v>
      </c>
    </row>
    <row r="357" spans="1:10" ht="15" customHeight="1" x14ac:dyDescent="0.25">
      <c r="A357" t="s">
        <v>1227</v>
      </c>
      <c r="B357">
        <v>2016</v>
      </c>
      <c r="C357" t="s">
        <v>168</v>
      </c>
      <c r="D357" t="b">
        <f>TRUE()</f>
        <v>1</v>
      </c>
      <c r="E357" t="b">
        <f>COUNTIF(connections!A:A, A357) &gt; 0</f>
        <v>1</v>
      </c>
      <c r="G357" t="s">
        <v>1228</v>
      </c>
      <c r="H357" t="s">
        <v>179</v>
      </c>
      <c r="I357" t="s">
        <v>1229</v>
      </c>
      <c r="J357" s="1" t="s">
        <v>1230</v>
      </c>
    </row>
    <row r="358" spans="1:10" ht="15" customHeight="1" x14ac:dyDescent="0.25">
      <c r="A358" t="s">
        <v>1231</v>
      </c>
      <c r="B358">
        <v>2020</v>
      </c>
      <c r="C358" t="s">
        <v>168</v>
      </c>
      <c r="D358" t="b">
        <f>TRUE()</f>
        <v>1</v>
      </c>
      <c r="E358" t="b">
        <f>COUNTIF(connections!A:A, A358) &gt; 0</f>
        <v>0</v>
      </c>
      <c r="G358" t="s">
        <v>1232</v>
      </c>
      <c r="H358" t="s">
        <v>179</v>
      </c>
      <c r="I358" t="s">
        <v>1233</v>
      </c>
      <c r="J358" s="1" t="s">
        <v>1234</v>
      </c>
    </row>
    <row r="359" spans="1:10" ht="15" customHeight="1" x14ac:dyDescent="0.25">
      <c r="A359" t="s">
        <v>1235</v>
      </c>
      <c r="B359">
        <v>2023</v>
      </c>
      <c r="C359" t="s">
        <v>168</v>
      </c>
      <c r="D359" t="b">
        <f>TRUE()</f>
        <v>1</v>
      </c>
      <c r="E359" t="b">
        <f>COUNTIF(connections!A:A, A359) &gt; 0</f>
        <v>0</v>
      </c>
      <c r="G359" t="s">
        <v>1236</v>
      </c>
    </row>
    <row r="360" spans="1:10" ht="15" customHeight="1" x14ac:dyDescent="0.25">
      <c r="A360" t="s">
        <v>1237</v>
      </c>
      <c r="B360">
        <v>2020</v>
      </c>
      <c r="C360" t="s">
        <v>174</v>
      </c>
      <c r="D360" t="b">
        <f>TRUE()</f>
        <v>1</v>
      </c>
      <c r="E360" t="b">
        <f>COUNTIF(connections!A:A, A360) &gt; 0</f>
        <v>0</v>
      </c>
      <c r="G360" t="s">
        <v>1238</v>
      </c>
      <c r="H360" t="s">
        <v>179</v>
      </c>
      <c r="I360" t="s">
        <v>1239</v>
      </c>
      <c r="J360" s="10" t="s">
        <v>1240</v>
      </c>
    </row>
    <row r="361" spans="1:10" ht="15" customHeight="1" x14ac:dyDescent="0.25">
      <c r="A361" t="s">
        <v>14280</v>
      </c>
      <c r="B361">
        <v>2026</v>
      </c>
      <c r="C361" t="s">
        <v>174</v>
      </c>
      <c r="D361" t="b">
        <v>0</v>
      </c>
      <c r="E361" t="b">
        <f>COUNTIF(connections!A:A, A361) &gt; 0</f>
        <v>0</v>
      </c>
      <c r="G361" t="s">
        <v>14281</v>
      </c>
      <c r="J361" s="10" t="s">
        <v>14282</v>
      </c>
    </row>
    <row r="362" spans="1:10" ht="15" customHeight="1" x14ac:dyDescent="0.25">
      <c r="A362" t="s">
        <v>1241</v>
      </c>
      <c r="B362">
        <v>2025</v>
      </c>
      <c r="C362" t="s">
        <v>168</v>
      </c>
      <c r="D362" t="b">
        <f>FALSE()</f>
        <v>0</v>
      </c>
      <c r="E362" t="b">
        <f>COUNTIF(connections!A:A, A362) &gt; 0</f>
        <v>0</v>
      </c>
      <c r="F362" t="s">
        <v>269</v>
      </c>
      <c r="G362" t="s">
        <v>1242</v>
      </c>
    </row>
    <row r="363" spans="1:10" ht="15" customHeight="1" x14ac:dyDescent="0.25">
      <c r="A363" t="s">
        <v>1243</v>
      </c>
      <c r="B363">
        <v>2023</v>
      </c>
      <c r="C363" t="s">
        <v>168</v>
      </c>
      <c r="D363" t="b">
        <f>TRUE()</f>
        <v>1</v>
      </c>
      <c r="E363" t="b">
        <f>COUNTIF(connections!A:A, A363) &gt; 0</f>
        <v>0</v>
      </c>
      <c r="G363" t="s">
        <v>1244</v>
      </c>
      <c r="H363" t="s">
        <v>179</v>
      </c>
      <c r="I363" t="s">
        <v>1245</v>
      </c>
      <c r="J363" s="1" t="s">
        <v>1246</v>
      </c>
    </row>
    <row r="364" spans="1:10" ht="15" customHeight="1" x14ac:dyDescent="0.25">
      <c r="A364" t="s">
        <v>1247</v>
      </c>
      <c r="B364">
        <v>2020</v>
      </c>
      <c r="C364" t="s">
        <v>174</v>
      </c>
      <c r="D364" t="b">
        <f>TRUE()</f>
        <v>1</v>
      </c>
      <c r="E364" t="b">
        <f>COUNTIF(connections!A:A, A364) &gt; 0</f>
        <v>1</v>
      </c>
      <c r="G364" t="s">
        <v>1248</v>
      </c>
      <c r="H364" t="s">
        <v>179</v>
      </c>
      <c r="I364" t="s">
        <v>1249</v>
      </c>
      <c r="J364" s="1" t="s">
        <v>1250</v>
      </c>
    </row>
    <row r="365" spans="1:10" ht="15" customHeight="1" x14ac:dyDescent="0.25">
      <c r="A365" t="s">
        <v>1251</v>
      </c>
      <c r="B365">
        <v>2021</v>
      </c>
      <c r="C365" t="s">
        <v>168</v>
      </c>
      <c r="D365" t="b">
        <f>TRUE()</f>
        <v>1</v>
      </c>
      <c r="E365" t="b">
        <f>COUNTIF(connections!A:A, A365) &gt; 0</f>
        <v>1</v>
      </c>
      <c r="G365" t="s">
        <v>1252</v>
      </c>
      <c r="H365" t="s">
        <v>179</v>
      </c>
      <c r="I365" t="s">
        <v>1253</v>
      </c>
    </row>
    <row r="366" spans="1:10" ht="15" customHeight="1" x14ac:dyDescent="0.25">
      <c r="A366" t="s">
        <v>1254</v>
      </c>
      <c r="B366">
        <v>2024</v>
      </c>
      <c r="C366" t="s">
        <v>168</v>
      </c>
      <c r="D366" t="b">
        <f>TRUE()</f>
        <v>1</v>
      </c>
      <c r="E366" t="b">
        <f>COUNTIF(connections!A:A, A366) &gt; 0</f>
        <v>0</v>
      </c>
      <c r="G366" t="s">
        <v>1255</v>
      </c>
      <c r="J366" s="10" t="s">
        <v>1256</v>
      </c>
    </row>
    <row r="367" spans="1:10" ht="15" customHeight="1" x14ac:dyDescent="0.25">
      <c r="A367" t="s">
        <v>1257</v>
      </c>
      <c r="B367">
        <v>2015</v>
      </c>
      <c r="C367" t="s">
        <v>174</v>
      </c>
      <c r="D367" t="b">
        <f>TRUE()</f>
        <v>1</v>
      </c>
      <c r="E367" t="b">
        <f>COUNTIF(connections!A:A, A367) &gt; 0</f>
        <v>1</v>
      </c>
      <c r="G367" t="s">
        <v>1258</v>
      </c>
      <c r="J367" s="1" t="s">
        <v>1259</v>
      </c>
    </row>
    <row r="368" spans="1:10" ht="15" customHeight="1" x14ac:dyDescent="0.25">
      <c r="A368" t="s">
        <v>1260</v>
      </c>
      <c r="B368">
        <v>2017</v>
      </c>
      <c r="C368" t="s">
        <v>214</v>
      </c>
      <c r="D368" t="b">
        <f>FALSE()</f>
        <v>0</v>
      </c>
      <c r="E368" t="b">
        <f>COUNTIF(connections!A:A, A368) &gt; 0</f>
        <v>0</v>
      </c>
      <c r="G368" t="s">
        <v>1261</v>
      </c>
      <c r="H368" t="s">
        <v>179</v>
      </c>
      <c r="I368" t="s">
        <v>1262</v>
      </c>
      <c r="J368" s="1" t="s">
        <v>1263</v>
      </c>
    </row>
    <row r="369" spans="1:10" ht="15" customHeight="1" x14ac:dyDescent="0.25">
      <c r="A369" t="s">
        <v>1264</v>
      </c>
      <c r="B369">
        <v>2020</v>
      </c>
      <c r="C369" t="s">
        <v>168</v>
      </c>
      <c r="D369" t="b">
        <f>TRUE()</f>
        <v>1</v>
      </c>
      <c r="E369" t="b">
        <f>COUNTIF(connections!A:A, A369) &gt; 0</f>
        <v>1</v>
      </c>
      <c r="G369" t="s">
        <v>1265</v>
      </c>
      <c r="H369" t="s">
        <v>179</v>
      </c>
      <c r="I369" t="s">
        <v>1266</v>
      </c>
      <c r="J369" s="1" t="s">
        <v>1267</v>
      </c>
    </row>
    <row r="370" spans="1:10" ht="15" customHeight="1" x14ac:dyDescent="0.25">
      <c r="A370" t="s">
        <v>1268</v>
      </c>
      <c r="B370">
        <v>2022</v>
      </c>
      <c r="C370" t="s">
        <v>168</v>
      </c>
      <c r="D370" t="b">
        <f>TRUE()</f>
        <v>1</v>
      </c>
      <c r="E370" t="b">
        <f>COUNTIF(connections!A:A, A370) &gt; 0</f>
        <v>1</v>
      </c>
      <c r="F370" t="s">
        <v>266</v>
      </c>
      <c r="G370" t="s">
        <v>1269</v>
      </c>
      <c r="H370" t="s">
        <v>179</v>
      </c>
      <c r="I370" t="s">
        <v>1270</v>
      </c>
      <c r="J370" s="1" t="s">
        <v>1271</v>
      </c>
    </row>
    <row r="371" spans="1:10" ht="15" customHeight="1" x14ac:dyDescent="0.25">
      <c r="A371" t="s">
        <v>1272</v>
      </c>
      <c r="B371">
        <v>2025</v>
      </c>
      <c r="C371" t="s">
        <v>168</v>
      </c>
      <c r="D371" t="b">
        <f>TRUE()</f>
        <v>1</v>
      </c>
      <c r="E371" t="b">
        <f>COUNTIF(connections!A:A, A371) &gt; 0</f>
        <v>0</v>
      </c>
      <c r="F371" t="s">
        <v>266</v>
      </c>
      <c r="G371" t="s">
        <v>1273</v>
      </c>
      <c r="H371" t="s">
        <v>179</v>
      </c>
      <c r="I371" t="s">
        <v>1274</v>
      </c>
      <c r="J371" s="1" t="s">
        <v>1275</v>
      </c>
    </row>
    <row r="372" spans="1:10" ht="15" customHeight="1" x14ac:dyDescent="0.25">
      <c r="A372" t="s">
        <v>7667</v>
      </c>
      <c r="B372">
        <v>2025</v>
      </c>
      <c r="C372" t="s">
        <v>168</v>
      </c>
      <c r="D372" t="b">
        <f>TRUE()</f>
        <v>1</v>
      </c>
      <c r="E372" t="b">
        <f>COUNTIF(connections!A:A, A372) &gt; 0</f>
        <v>0</v>
      </c>
      <c r="G372" t="s">
        <v>7668</v>
      </c>
      <c r="H372" t="s">
        <v>179</v>
      </c>
      <c r="I372" t="s">
        <v>7671</v>
      </c>
      <c r="J372" s="10" t="s">
        <v>7669</v>
      </c>
    </row>
    <row r="373" spans="1:10" ht="15" customHeight="1" x14ac:dyDescent="0.25">
      <c r="A373" t="s">
        <v>1276</v>
      </c>
      <c r="B373">
        <v>1984</v>
      </c>
      <c r="C373" t="s">
        <v>171</v>
      </c>
      <c r="D373" t="b">
        <f>TRUE()</f>
        <v>1</v>
      </c>
      <c r="E373" t="b">
        <f>COUNTIF(connections!A:A, A373) &gt; 0</f>
        <v>1</v>
      </c>
      <c r="G373" t="s">
        <v>1277</v>
      </c>
      <c r="H373" t="s">
        <v>179</v>
      </c>
      <c r="I373" t="s">
        <v>1278</v>
      </c>
    </row>
    <row r="374" spans="1:10" ht="15" customHeight="1" x14ac:dyDescent="0.25">
      <c r="A374" t="s">
        <v>1279</v>
      </c>
      <c r="B374">
        <v>2022</v>
      </c>
      <c r="C374" t="s">
        <v>171</v>
      </c>
      <c r="D374" t="b">
        <f>TRUE()</f>
        <v>1</v>
      </c>
      <c r="E374" t="b">
        <f>COUNTIF(connections!A:A, A374) &gt; 0</f>
        <v>1</v>
      </c>
      <c r="G374" t="s">
        <v>1280</v>
      </c>
      <c r="H374" t="s">
        <v>179</v>
      </c>
      <c r="I374" t="s">
        <v>1281</v>
      </c>
    </row>
    <row r="375" spans="1:10" ht="15" customHeight="1" x14ac:dyDescent="0.25">
      <c r="A375" t="s">
        <v>1282</v>
      </c>
      <c r="B375">
        <v>2021</v>
      </c>
      <c r="C375" t="s">
        <v>174</v>
      </c>
      <c r="D375" t="b">
        <f>TRUE()</f>
        <v>1</v>
      </c>
      <c r="E375" t="b">
        <f>COUNTIF(connections!A:A, A375) &gt; 0</f>
        <v>0</v>
      </c>
      <c r="F375" t="s">
        <v>191</v>
      </c>
      <c r="G375" t="s">
        <v>1283</v>
      </c>
      <c r="H375" t="s">
        <v>179</v>
      </c>
      <c r="I375" t="s">
        <v>1284</v>
      </c>
      <c r="J375" s="1" t="s">
        <v>1285</v>
      </c>
    </row>
    <row r="376" spans="1:10" ht="15" customHeight="1" x14ac:dyDescent="0.25">
      <c r="A376" t="s">
        <v>1286</v>
      </c>
      <c r="B376">
        <v>2019</v>
      </c>
      <c r="C376" t="s">
        <v>168</v>
      </c>
      <c r="D376" t="b">
        <f>TRUE()</f>
        <v>1</v>
      </c>
      <c r="E376" t="b">
        <f>COUNTIF(connections!A:A, A376) &gt; 0</f>
        <v>1</v>
      </c>
      <c r="F376" t="s">
        <v>191</v>
      </c>
      <c r="G376" t="s">
        <v>1287</v>
      </c>
      <c r="H376" t="s">
        <v>179</v>
      </c>
      <c r="I376" t="s">
        <v>1288</v>
      </c>
      <c r="J376" s="1" t="s">
        <v>1289</v>
      </c>
    </row>
    <row r="377" spans="1:10" ht="15" customHeight="1" x14ac:dyDescent="0.25">
      <c r="A377" t="s">
        <v>1290</v>
      </c>
      <c r="B377">
        <v>2024</v>
      </c>
      <c r="C377" t="s">
        <v>168</v>
      </c>
      <c r="D377" t="b">
        <f>TRUE()</f>
        <v>1</v>
      </c>
      <c r="E377" t="b">
        <f>COUNTIF(connections!A:A, A377) &gt; 0</f>
        <v>1</v>
      </c>
      <c r="F377" t="s">
        <v>191</v>
      </c>
      <c r="G377" t="s">
        <v>1291</v>
      </c>
      <c r="H377" t="s">
        <v>179</v>
      </c>
      <c r="I377" t="s">
        <v>1292</v>
      </c>
      <c r="J377" s="1" t="s">
        <v>1293</v>
      </c>
    </row>
    <row r="378" spans="1:10" ht="15" customHeight="1" x14ac:dyDescent="0.25">
      <c r="A378" t="s">
        <v>1294</v>
      </c>
      <c r="B378">
        <v>2023</v>
      </c>
      <c r="C378" t="s">
        <v>168</v>
      </c>
      <c r="D378" t="b">
        <f>TRUE()</f>
        <v>1</v>
      </c>
      <c r="E378" t="b">
        <f>COUNTIF(connections!A:A, A378) &gt; 0</f>
        <v>1</v>
      </c>
      <c r="F378" t="s">
        <v>191</v>
      </c>
      <c r="G378" t="s">
        <v>1295</v>
      </c>
      <c r="H378" t="s">
        <v>179</v>
      </c>
      <c r="I378" t="s">
        <v>1296</v>
      </c>
      <c r="J378" s="1" t="s">
        <v>1297</v>
      </c>
    </row>
    <row r="379" spans="1:10" ht="15" customHeight="1" x14ac:dyDescent="0.25">
      <c r="A379" t="s">
        <v>1298</v>
      </c>
      <c r="B379">
        <v>2014</v>
      </c>
      <c r="C379" t="s">
        <v>174</v>
      </c>
      <c r="D379" t="b">
        <f>TRUE()</f>
        <v>1</v>
      </c>
      <c r="E379" t="b">
        <f>COUNTIF(connections!A:A, A379) &gt; 0</f>
        <v>1</v>
      </c>
      <c r="G379" t="s">
        <v>1299</v>
      </c>
      <c r="H379" t="s">
        <v>179</v>
      </c>
      <c r="I379" t="s">
        <v>1300</v>
      </c>
      <c r="J379" s="1" t="s">
        <v>1301</v>
      </c>
    </row>
    <row r="380" spans="1:10" ht="15" customHeight="1" x14ac:dyDescent="0.25">
      <c r="A380" t="s">
        <v>1302</v>
      </c>
      <c r="B380">
        <v>2017</v>
      </c>
      <c r="C380" t="s">
        <v>174</v>
      </c>
      <c r="D380" t="b">
        <f>TRUE()</f>
        <v>1</v>
      </c>
      <c r="E380" t="b">
        <f>COUNTIF(connections!A:A, A380) &gt; 0</f>
        <v>0</v>
      </c>
      <c r="G380" t="s">
        <v>1303</v>
      </c>
      <c r="H380" t="s">
        <v>179</v>
      </c>
      <c r="I380" t="s">
        <v>8090</v>
      </c>
      <c r="J380" s="10" t="s">
        <v>8091</v>
      </c>
    </row>
    <row r="381" spans="1:10" ht="15" customHeight="1" x14ac:dyDescent="0.25">
      <c r="A381" t="s">
        <v>1304</v>
      </c>
      <c r="B381">
        <v>2026</v>
      </c>
      <c r="C381" t="s">
        <v>168</v>
      </c>
      <c r="D381" t="b">
        <v>1</v>
      </c>
      <c r="E381" t="b">
        <f>COUNTIF(connections!A:A, A381) &gt; 0</f>
        <v>0</v>
      </c>
      <c r="G381" t="s">
        <v>1305</v>
      </c>
      <c r="J381" s="10" t="s">
        <v>1306</v>
      </c>
    </row>
    <row r="382" spans="1:10" ht="15" customHeight="1" x14ac:dyDescent="0.25">
      <c r="A382" t="s">
        <v>7813</v>
      </c>
      <c r="B382">
        <v>2026</v>
      </c>
      <c r="C382" t="s">
        <v>174</v>
      </c>
      <c r="D382" t="b">
        <f>TRUE()</f>
        <v>1</v>
      </c>
      <c r="E382" t="b">
        <f>COUNTIF(connections!A:A, A382) &gt; 0</f>
        <v>0</v>
      </c>
      <c r="G382" t="s">
        <v>7814</v>
      </c>
      <c r="J382" s="10" t="s">
        <v>7815</v>
      </c>
    </row>
    <row r="383" spans="1:10" ht="15" customHeight="1" x14ac:dyDescent="0.25">
      <c r="A383" t="s">
        <v>1307</v>
      </c>
      <c r="B383">
        <v>2025</v>
      </c>
      <c r="C383" t="s">
        <v>168</v>
      </c>
      <c r="D383" t="b">
        <f>FALSE()</f>
        <v>0</v>
      </c>
      <c r="E383" t="b">
        <f>COUNTIF(connections!A:A, A383) &gt; 0</f>
        <v>0</v>
      </c>
      <c r="F383" t="s">
        <v>606</v>
      </c>
      <c r="G383" t="s">
        <v>1308</v>
      </c>
    </row>
    <row r="384" spans="1:10" ht="15" customHeight="1" x14ac:dyDescent="0.25">
      <c r="A384" t="s">
        <v>1309</v>
      </c>
      <c r="B384">
        <v>2017</v>
      </c>
      <c r="C384" t="s">
        <v>171</v>
      </c>
      <c r="D384" t="b">
        <f>TRUE()</f>
        <v>1</v>
      </c>
      <c r="E384" t="b">
        <f>COUNTIF(connections!A:A, A384) &gt; 0</f>
        <v>0</v>
      </c>
      <c r="G384" t="s">
        <v>1310</v>
      </c>
      <c r="J384" s="1" t="s">
        <v>1311</v>
      </c>
    </row>
    <row r="385" spans="1:10" ht="15" customHeight="1" x14ac:dyDescent="0.25">
      <c r="A385" t="s">
        <v>1312</v>
      </c>
      <c r="B385">
        <v>2017</v>
      </c>
      <c r="C385" t="s">
        <v>168</v>
      </c>
      <c r="D385" t="b">
        <f>TRUE()</f>
        <v>1</v>
      </c>
      <c r="E385" t="b">
        <f>COUNTIF(connections!A:A, A385) &gt; 0</f>
        <v>0</v>
      </c>
      <c r="G385" t="s">
        <v>1313</v>
      </c>
    </row>
    <row r="386" spans="1:10" ht="15" customHeight="1" x14ac:dyDescent="0.25">
      <c r="A386" t="s">
        <v>1314</v>
      </c>
      <c r="B386">
        <v>2025</v>
      </c>
      <c r="C386" t="s">
        <v>168</v>
      </c>
      <c r="D386" t="b">
        <f>FALSE()</f>
        <v>0</v>
      </c>
      <c r="E386" t="b">
        <f>COUNTIF(connections!A:A, A386) &gt; 0</f>
        <v>0</v>
      </c>
      <c r="G386" t="s">
        <v>1315</v>
      </c>
      <c r="H386" t="s">
        <v>179</v>
      </c>
      <c r="I386" t="s">
        <v>1316</v>
      </c>
      <c r="J386" s="1" t="s">
        <v>1317</v>
      </c>
    </row>
    <row r="387" spans="1:10" ht="15" customHeight="1" x14ac:dyDescent="0.25">
      <c r="A387" t="s">
        <v>1318</v>
      </c>
      <c r="B387">
        <v>2022</v>
      </c>
      <c r="C387" t="s">
        <v>168</v>
      </c>
      <c r="D387" t="b">
        <f>TRUE()</f>
        <v>1</v>
      </c>
      <c r="E387" t="b">
        <f>COUNTIF(connections!A:A, A387) &gt; 0</f>
        <v>0</v>
      </c>
      <c r="F387" t="s">
        <v>191</v>
      </c>
      <c r="G387" t="s">
        <v>1319</v>
      </c>
      <c r="H387" t="s">
        <v>179</v>
      </c>
      <c r="I387" t="s">
        <v>1320</v>
      </c>
      <c r="J387" s="1" t="s">
        <v>1321</v>
      </c>
    </row>
    <row r="388" spans="1:10" ht="15" customHeight="1" x14ac:dyDescent="0.25">
      <c r="A388" t="s">
        <v>1322</v>
      </c>
      <c r="B388">
        <v>2025</v>
      </c>
      <c r="C388" t="s">
        <v>174</v>
      </c>
      <c r="D388" t="b">
        <f>TRUE()</f>
        <v>1</v>
      </c>
      <c r="E388" t="b">
        <f>COUNTIF(connections!A:A, A388) &gt; 0</f>
        <v>0</v>
      </c>
      <c r="G388" t="s">
        <v>1323</v>
      </c>
      <c r="H388" t="s">
        <v>179</v>
      </c>
      <c r="I388" t="s">
        <v>1324</v>
      </c>
      <c r="J388" s="1" t="s">
        <v>1325</v>
      </c>
    </row>
    <row r="389" spans="1:10" ht="15" customHeight="1" x14ac:dyDescent="0.25">
      <c r="A389" t="s">
        <v>1326</v>
      </c>
      <c r="B389">
        <v>2023</v>
      </c>
      <c r="C389" t="s">
        <v>168</v>
      </c>
      <c r="D389" t="b">
        <v>1</v>
      </c>
      <c r="E389" t="b">
        <f>COUNTIF(connections!A:A, A389) &gt; 0</f>
        <v>0</v>
      </c>
      <c r="G389" t="s">
        <v>1327</v>
      </c>
    </row>
    <row r="390" spans="1:10" ht="15" customHeight="1" x14ac:dyDescent="0.25">
      <c r="A390" t="s">
        <v>1328</v>
      </c>
      <c r="B390">
        <v>2017</v>
      </c>
      <c r="C390" t="s">
        <v>168</v>
      </c>
      <c r="D390" t="b">
        <v>1</v>
      </c>
      <c r="E390" t="b">
        <f>COUNTIF(connections!A:A, A390) &gt; 0</f>
        <v>0</v>
      </c>
      <c r="G390" t="s">
        <v>1329</v>
      </c>
      <c r="H390" t="s">
        <v>179</v>
      </c>
      <c r="I390" t="s">
        <v>1330</v>
      </c>
      <c r="J390" s="1" t="s">
        <v>1331</v>
      </c>
    </row>
    <row r="391" spans="1:10" ht="15" customHeight="1" x14ac:dyDescent="0.25">
      <c r="A391" t="s">
        <v>1332</v>
      </c>
      <c r="B391">
        <v>2014</v>
      </c>
      <c r="C391" t="s">
        <v>168</v>
      </c>
      <c r="D391" t="b">
        <v>1</v>
      </c>
      <c r="E391" t="b">
        <f>COUNTIF(connections!A:A, A391) &gt; 0</f>
        <v>0</v>
      </c>
      <c r="G391" t="s">
        <v>1333</v>
      </c>
      <c r="H391" t="s">
        <v>179</v>
      </c>
      <c r="I391" t="s">
        <v>1334</v>
      </c>
      <c r="J391" s="1" t="s">
        <v>1335</v>
      </c>
    </row>
    <row r="392" spans="1:10" ht="15" customHeight="1" x14ac:dyDescent="0.25">
      <c r="A392" t="s">
        <v>1336</v>
      </c>
      <c r="B392">
        <v>2025</v>
      </c>
      <c r="C392" t="s">
        <v>168</v>
      </c>
      <c r="D392" t="b">
        <f>TRUE()</f>
        <v>1</v>
      </c>
      <c r="E392" t="b">
        <f>COUNTIF(connections!A:A, A392) &gt; 0</f>
        <v>0</v>
      </c>
      <c r="G392" t="s">
        <v>1337</v>
      </c>
      <c r="H392" t="s">
        <v>179</v>
      </c>
      <c r="I392" t="s">
        <v>1338</v>
      </c>
      <c r="J392" s="1" t="s">
        <v>1339</v>
      </c>
    </row>
    <row r="393" spans="1:10" ht="15" customHeight="1" x14ac:dyDescent="0.25">
      <c r="A393" t="s">
        <v>14292</v>
      </c>
      <c r="B393">
        <v>2026</v>
      </c>
      <c r="C393" t="s">
        <v>174</v>
      </c>
      <c r="D393" t="b">
        <v>0</v>
      </c>
      <c r="E393" t="b">
        <f>COUNTIF(connections!A:A, A393) &gt; 0</f>
        <v>0</v>
      </c>
      <c r="G393" t="s">
        <v>14293</v>
      </c>
      <c r="H393" t="s">
        <v>179</v>
      </c>
      <c r="I393" t="s">
        <v>14295</v>
      </c>
      <c r="J393" s="10" t="s">
        <v>14294</v>
      </c>
    </row>
    <row r="394" spans="1:10" ht="15" customHeight="1" x14ac:dyDescent="0.25">
      <c r="A394" t="s">
        <v>1340</v>
      </c>
      <c r="B394">
        <v>2026</v>
      </c>
      <c r="C394" t="s">
        <v>168</v>
      </c>
      <c r="D394" t="b">
        <f>TRUE()</f>
        <v>1</v>
      </c>
      <c r="E394" t="b">
        <f>COUNTIF(connections!A:A, A394) &gt; 0</f>
        <v>0</v>
      </c>
      <c r="F394" t="s">
        <v>191</v>
      </c>
      <c r="G394" t="s">
        <v>1341</v>
      </c>
      <c r="J394" s="10" t="s">
        <v>1342</v>
      </c>
    </row>
    <row r="395" spans="1:10" ht="15" customHeight="1" x14ac:dyDescent="0.25">
      <c r="A395" t="s">
        <v>1343</v>
      </c>
      <c r="B395">
        <v>2023</v>
      </c>
      <c r="C395" t="s">
        <v>168</v>
      </c>
      <c r="D395" t="b">
        <f>FALSE()</f>
        <v>0</v>
      </c>
      <c r="E395" t="b">
        <f>COUNTIF(connections!A:A, A395) &gt; 0</f>
        <v>0</v>
      </c>
      <c r="G395" t="s">
        <v>1344</v>
      </c>
    </row>
    <row r="396" spans="1:10" ht="15" customHeight="1" x14ac:dyDescent="0.25">
      <c r="A396" t="s">
        <v>1345</v>
      </c>
      <c r="B396">
        <v>2023</v>
      </c>
      <c r="C396" t="s">
        <v>174</v>
      </c>
      <c r="D396" t="b">
        <f>TRUE()</f>
        <v>1</v>
      </c>
      <c r="E396" t="b">
        <f>COUNTIF(connections!A:A, A396) &gt; 0</f>
        <v>0</v>
      </c>
      <c r="G396" t="s">
        <v>1346</v>
      </c>
      <c r="H396" t="s">
        <v>179</v>
      </c>
      <c r="I396" t="s">
        <v>1347</v>
      </c>
      <c r="J396" s="1" t="s">
        <v>1348</v>
      </c>
    </row>
    <row r="397" spans="1:10" ht="15" customHeight="1" x14ac:dyDescent="0.25">
      <c r="A397" t="s">
        <v>1349</v>
      </c>
      <c r="B397">
        <v>2025</v>
      </c>
      <c r="C397" t="s">
        <v>168</v>
      </c>
      <c r="D397" t="b">
        <f>TRUE()</f>
        <v>1</v>
      </c>
      <c r="E397" t="b">
        <f>COUNTIF(connections!A:A, A397) &gt; 0</f>
        <v>0</v>
      </c>
      <c r="G397" t="s">
        <v>1350</v>
      </c>
      <c r="H397" t="s">
        <v>179</v>
      </c>
      <c r="I397" t="s">
        <v>1351</v>
      </c>
      <c r="J397" s="1" t="s">
        <v>1352</v>
      </c>
    </row>
    <row r="398" spans="1:10" ht="15" customHeight="1" x14ac:dyDescent="0.25">
      <c r="A398" t="s">
        <v>1353</v>
      </c>
      <c r="B398">
        <v>2023</v>
      </c>
      <c r="C398" t="s">
        <v>168</v>
      </c>
      <c r="D398" t="b">
        <f>TRUE()</f>
        <v>1</v>
      </c>
      <c r="E398" t="b">
        <f>COUNTIF(connections!A:A, A398) &gt; 0</f>
        <v>0</v>
      </c>
      <c r="F398" t="s">
        <v>191</v>
      </c>
      <c r="G398" t="s">
        <v>1354</v>
      </c>
      <c r="H398" t="s">
        <v>179</v>
      </c>
      <c r="I398" t="s">
        <v>1355</v>
      </c>
      <c r="J398" s="1" t="s">
        <v>1356</v>
      </c>
    </row>
    <row r="399" spans="1:10" ht="15" customHeight="1" x14ac:dyDescent="0.25">
      <c r="A399" t="s">
        <v>1357</v>
      </c>
      <c r="B399">
        <v>2018</v>
      </c>
      <c r="C399" t="s">
        <v>168</v>
      </c>
      <c r="D399" t="b">
        <f>TRUE()</f>
        <v>1</v>
      </c>
      <c r="E399" t="b">
        <f>COUNTIF(connections!A:A, A399) &gt; 0</f>
        <v>1</v>
      </c>
      <c r="G399" t="s">
        <v>1358</v>
      </c>
      <c r="H399" t="s">
        <v>179</v>
      </c>
      <c r="I399" t="s">
        <v>1359</v>
      </c>
      <c r="J399" s="1" t="s">
        <v>1360</v>
      </c>
    </row>
    <row r="400" spans="1:10" ht="15" customHeight="1" x14ac:dyDescent="0.25">
      <c r="A400" t="s">
        <v>1361</v>
      </c>
      <c r="B400">
        <v>2025</v>
      </c>
      <c r="C400" t="s">
        <v>168</v>
      </c>
      <c r="D400" t="b">
        <f>TRUE()</f>
        <v>1</v>
      </c>
      <c r="E400" t="b">
        <f>COUNTIF(connections!A:A, A400) &gt; 0</f>
        <v>0</v>
      </c>
      <c r="G400" t="s">
        <v>1362</v>
      </c>
      <c r="H400" t="s">
        <v>179</v>
      </c>
      <c r="I400" t="s">
        <v>1363</v>
      </c>
      <c r="J400" s="1" t="s">
        <v>1364</v>
      </c>
    </row>
    <row r="401" spans="1:10" ht="15" customHeight="1" x14ac:dyDescent="0.25">
      <c r="A401" t="s">
        <v>1365</v>
      </c>
      <c r="B401">
        <v>2025</v>
      </c>
      <c r="C401" t="s">
        <v>214</v>
      </c>
      <c r="D401" t="b">
        <f>TRUE()</f>
        <v>1</v>
      </c>
      <c r="E401" t="b">
        <f>COUNTIF(connections!A:A, A401) &gt; 0</f>
        <v>0</v>
      </c>
      <c r="G401" t="s">
        <v>1366</v>
      </c>
      <c r="J401" s="10" t="s">
        <v>1367</v>
      </c>
    </row>
    <row r="402" spans="1:10" ht="15" customHeight="1" x14ac:dyDescent="0.25">
      <c r="A402" t="s">
        <v>1368</v>
      </c>
      <c r="B402">
        <v>2026</v>
      </c>
      <c r="C402" t="s">
        <v>214</v>
      </c>
      <c r="D402" t="b">
        <f>TRUE()</f>
        <v>1</v>
      </c>
      <c r="E402" t="b">
        <f>COUNTIF(connections!A:A, A402) &gt; 0</f>
        <v>0</v>
      </c>
      <c r="G402" t="s">
        <v>1369</v>
      </c>
    </row>
    <row r="403" spans="1:10" ht="15" customHeight="1" x14ac:dyDescent="0.25">
      <c r="A403" t="s">
        <v>1370</v>
      </c>
      <c r="B403">
        <v>2023</v>
      </c>
      <c r="C403" t="s">
        <v>168</v>
      </c>
      <c r="D403" t="b">
        <f>TRUE()</f>
        <v>1</v>
      </c>
      <c r="E403" t="b">
        <f>COUNTIF(connections!A:A, A403) &gt; 0</f>
        <v>0</v>
      </c>
      <c r="G403" t="s">
        <v>1371</v>
      </c>
      <c r="H403" t="s">
        <v>179</v>
      </c>
      <c r="I403" t="s">
        <v>1372</v>
      </c>
      <c r="J403" s="1" t="s">
        <v>1373</v>
      </c>
    </row>
    <row r="404" spans="1:10" ht="15" customHeight="1" x14ac:dyDescent="0.25">
      <c r="A404" t="s">
        <v>1374</v>
      </c>
      <c r="B404">
        <v>2026</v>
      </c>
      <c r="C404" t="s">
        <v>171</v>
      </c>
      <c r="D404" t="b">
        <f>TRUE()</f>
        <v>1</v>
      </c>
      <c r="E404" t="b">
        <f>COUNTIF(connections!A:A, A404) &gt; 0</f>
        <v>0</v>
      </c>
      <c r="G404" t="s">
        <v>1375</v>
      </c>
      <c r="J404" s="10" t="s">
        <v>1376</v>
      </c>
    </row>
    <row r="405" spans="1:10" ht="15" customHeight="1" x14ac:dyDescent="0.25">
      <c r="A405" t="s">
        <v>1377</v>
      </c>
      <c r="B405">
        <v>2013</v>
      </c>
      <c r="C405" t="s">
        <v>171</v>
      </c>
      <c r="D405" t="b">
        <f>TRUE()</f>
        <v>1</v>
      </c>
      <c r="E405" t="b">
        <f>COUNTIF(connections!A:A, A405) &gt; 0</f>
        <v>1</v>
      </c>
      <c r="G405" t="s">
        <v>1378</v>
      </c>
      <c r="H405" t="s">
        <v>179</v>
      </c>
      <c r="I405" t="s">
        <v>1379</v>
      </c>
    </row>
    <row r="406" spans="1:10" ht="15" customHeight="1" x14ac:dyDescent="0.25">
      <c r="A406" t="s">
        <v>1380</v>
      </c>
      <c r="B406">
        <v>2025</v>
      </c>
      <c r="C406" t="s">
        <v>171</v>
      </c>
      <c r="D406" t="b">
        <f>TRUE()</f>
        <v>1</v>
      </c>
      <c r="E406" t="b">
        <f>COUNTIF(connections!A:A, A406) &gt; 0</f>
        <v>0</v>
      </c>
      <c r="F406" t="s">
        <v>1381</v>
      </c>
      <c r="G406" t="s">
        <v>1382</v>
      </c>
      <c r="H406" t="s">
        <v>179</v>
      </c>
      <c r="I406" t="s">
        <v>17104</v>
      </c>
      <c r="J406" s="10" t="s">
        <v>17107</v>
      </c>
    </row>
    <row r="407" spans="1:10" ht="15" customHeight="1" x14ac:dyDescent="0.25">
      <c r="A407" t="s">
        <v>1383</v>
      </c>
      <c r="B407">
        <v>2026</v>
      </c>
      <c r="C407" t="s">
        <v>168</v>
      </c>
      <c r="D407" t="b">
        <f>TRUE()</f>
        <v>1</v>
      </c>
      <c r="E407" t="b">
        <f>COUNTIF(connections!A:A, A407) &gt; 0</f>
        <v>0</v>
      </c>
      <c r="G407" t="s">
        <v>1384</v>
      </c>
      <c r="J407" s="10" t="s">
        <v>1385</v>
      </c>
    </row>
    <row r="408" spans="1:10" ht="15" customHeight="1" x14ac:dyDescent="0.25">
      <c r="A408" t="s">
        <v>1386</v>
      </c>
      <c r="B408">
        <v>2026</v>
      </c>
      <c r="C408" t="s">
        <v>174</v>
      </c>
      <c r="D408" t="b">
        <f>TRUE()</f>
        <v>1</v>
      </c>
      <c r="E408" t="b">
        <f>COUNTIF(connections!A:A, A408) &gt; 0</f>
        <v>0</v>
      </c>
      <c r="G408" t="s">
        <v>1387</v>
      </c>
    </row>
    <row r="409" spans="1:10" ht="15" customHeight="1" x14ac:dyDescent="0.25">
      <c r="A409" t="s">
        <v>1388</v>
      </c>
      <c r="B409">
        <v>2026</v>
      </c>
      <c r="C409" t="s">
        <v>168</v>
      </c>
      <c r="D409" t="b">
        <f>TRUE()</f>
        <v>1</v>
      </c>
      <c r="E409" t="b">
        <f>COUNTIF(connections!A:A, A409) &gt; 0</f>
        <v>0</v>
      </c>
      <c r="F409" t="s">
        <v>1389</v>
      </c>
      <c r="G409" t="s">
        <v>1390</v>
      </c>
      <c r="H409" t="s">
        <v>179</v>
      </c>
      <c r="I409" t="s">
        <v>1391</v>
      </c>
    </row>
    <row r="410" spans="1:10" ht="15" customHeight="1" x14ac:dyDescent="0.25">
      <c r="A410" t="s">
        <v>16973</v>
      </c>
      <c r="B410">
        <v>2025</v>
      </c>
      <c r="C410" t="s">
        <v>174</v>
      </c>
      <c r="D410" t="b">
        <v>1</v>
      </c>
      <c r="E410" t="b">
        <f>COUNTIF(connections!A:A, A410) &gt; 0</f>
        <v>0</v>
      </c>
      <c r="G410" t="s">
        <v>16974</v>
      </c>
      <c r="J410" s="10" t="s">
        <v>16975</v>
      </c>
    </row>
    <row r="411" spans="1:10" ht="15" customHeight="1" x14ac:dyDescent="0.25">
      <c r="A411" t="s">
        <v>1392</v>
      </c>
      <c r="B411">
        <v>2012</v>
      </c>
      <c r="C411" t="s">
        <v>171</v>
      </c>
      <c r="D411" t="b">
        <f>TRUE()</f>
        <v>1</v>
      </c>
      <c r="E411" t="b">
        <f>COUNTIF(connections!A:A, A411) &gt; 0</f>
        <v>0</v>
      </c>
      <c r="G411" t="s">
        <v>1393</v>
      </c>
      <c r="J411" s="10" t="s">
        <v>1394</v>
      </c>
    </row>
    <row r="412" spans="1:10" ht="15" customHeight="1" x14ac:dyDescent="0.25">
      <c r="A412" t="s">
        <v>1395</v>
      </c>
      <c r="B412">
        <v>2025</v>
      </c>
      <c r="C412" t="s">
        <v>168</v>
      </c>
      <c r="D412" t="b">
        <f>TRUE()</f>
        <v>1</v>
      </c>
      <c r="E412" t="b">
        <f>COUNTIF(connections!A:A, A412) &gt; 0</f>
        <v>0</v>
      </c>
      <c r="G412" t="s">
        <v>1396</v>
      </c>
      <c r="H412" t="s">
        <v>179</v>
      </c>
      <c r="I412" t="s">
        <v>1397</v>
      </c>
      <c r="J412" s="1" t="s">
        <v>1398</v>
      </c>
    </row>
    <row r="413" spans="1:10" ht="15" customHeight="1" x14ac:dyDescent="0.25">
      <c r="A413" t="s">
        <v>1399</v>
      </c>
      <c r="B413">
        <v>2017</v>
      </c>
      <c r="C413" t="s">
        <v>171</v>
      </c>
      <c r="D413" t="b">
        <f>TRUE()</f>
        <v>1</v>
      </c>
      <c r="E413" t="b">
        <f>COUNTIF(connections!A:A, A413) &gt; 0</f>
        <v>0</v>
      </c>
      <c r="G413" t="s">
        <v>1400</v>
      </c>
    </row>
    <row r="414" spans="1:10" ht="15" customHeight="1" x14ac:dyDescent="0.25">
      <c r="A414" t="s">
        <v>14223</v>
      </c>
      <c r="B414">
        <v>2022</v>
      </c>
      <c r="C414" t="s">
        <v>214</v>
      </c>
      <c r="D414" t="b">
        <v>1</v>
      </c>
      <c r="E414" t="b">
        <f>COUNTIF(connections!A:A, A414) &gt; 0</f>
        <v>0</v>
      </c>
      <c r="F414" t="s">
        <v>396</v>
      </c>
      <c r="G414" t="s">
        <v>14224</v>
      </c>
      <c r="H414" t="s">
        <v>179</v>
      </c>
      <c r="I414" t="s">
        <v>14225</v>
      </c>
    </row>
    <row r="415" spans="1:10" ht="15" customHeight="1" x14ac:dyDescent="0.25">
      <c r="A415" t="s">
        <v>1401</v>
      </c>
      <c r="B415">
        <v>2022</v>
      </c>
      <c r="C415" t="s">
        <v>168</v>
      </c>
      <c r="D415" t="b">
        <f>TRUE()</f>
        <v>1</v>
      </c>
      <c r="E415" t="b">
        <f>COUNTIF(connections!A:A, A415) &gt; 0</f>
        <v>0</v>
      </c>
      <c r="G415" t="s">
        <v>1402</v>
      </c>
      <c r="H415" t="s">
        <v>179</v>
      </c>
      <c r="I415" t="s">
        <v>1403</v>
      </c>
      <c r="J415" s="1" t="s">
        <v>1404</v>
      </c>
    </row>
    <row r="416" spans="1:10" ht="15" customHeight="1" x14ac:dyDescent="0.25">
      <c r="A416" t="s">
        <v>1405</v>
      </c>
      <c r="B416">
        <v>2017</v>
      </c>
      <c r="C416" t="s">
        <v>168</v>
      </c>
      <c r="D416" t="b">
        <f>TRUE()</f>
        <v>1</v>
      </c>
      <c r="E416" t="b">
        <f>COUNTIF(connections!A:A, A416) &gt; 0</f>
        <v>0</v>
      </c>
      <c r="G416" t="s">
        <v>1406</v>
      </c>
      <c r="H416" t="s">
        <v>179</v>
      </c>
      <c r="I416" t="s">
        <v>1407</v>
      </c>
      <c r="J416" s="1" t="s">
        <v>1408</v>
      </c>
    </row>
    <row r="417" spans="1:10" ht="15" customHeight="1" x14ac:dyDescent="0.25">
      <c r="A417" t="s">
        <v>1409</v>
      </c>
      <c r="B417">
        <v>2016</v>
      </c>
      <c r="C417" t="s">
        <v>168</v>
      </c>
      <c r="D417" t="b">
        <v>1</v>
      </c>
      <c r="E417" t="b">
        <f>COUNTIF(connections!A:A, A417) &gt; 0</f>
        <v>0</v>
      </c>
      <c r="G417" t="s">
        <v>1410</v>
      </c>
      <c r="J417" s="10" t="s">
        <v>1411</v>
      </c>
    </row>
    <row r="418" spans="1:10" ht="15" customHeight="1" x14ac:dyDescent="0.25">
      <c r="A418" t="s">
        <v>1412</v>
      </c>
      <c r="B418">
        <v>2007</v>
      </c>
      <c r="C418" t="s">
        <v>171</v>
      </c>
      <c r="D418" t="b">
        <f>TRUE()</f>
        <v>1</v>
      </c>
      <c r="E418" t="b">
        <f>COUNTIF(connections!A:A, A418) &gt; 0</f>
        <v>1</v>
      </c>
      <c r="G418" t="s">
        <v>1413</v>
      </c>
      <c r="H418" t="s">
        <v>179</v>
      </c>
      <c r="I418" t="s">
        <v>1414</v>
      </c>
    </row>
    <row r="419" spans="1:10" ht="15" customHeight="1" x14ac:dyDescent="0.25">
      <c r="A419" t="s">
        <v>17044</v>
      </c>
      <c r="B419">
        <v>2019</v>
      </c>
      <c r="C419" t="s">
        <v>168</v>
      </c>
      <c r="D419" t="b">
        <v>1</v>
      </c>
      <c r="E419" t="b">
        <f>COUNTIF(connections!A:A, A419) &gt; 0</f>
        <v>0</v>
      </c>
      <c r="F419" t="s">
        <v>450</v>
      </c>
      <c r="G419" t="s">
        <v>17045</v>
      </c>
      <c r="H419" t="s">
        <v>179</v>
      </c>
      <c r="I419" t="s">
        <v>17049</v>
      </c>
      <c r="J419" s="10" t="s">
        <v>17046</v>
      </c>
    </row>
    <row r="420" spans="1:10" ht="15" customHeight="1" x14ac:dyDescent="0.25">
      <c r="A420" t="s">
        <v>1415</v>
      </c>
      <c r="B420">
        <v>2015</v>
      </c>
      <c r="C420" t="s">
        <v>214</v>
      </c>
      <c r="D420" t="b">
        <f>TRUE()</f>
        <v>1</v>
      </c>
      <c r="E420" t="b">
        <f>COUNTIF(connections!A:A, A420) &gt; 0</f>
        <v>0</v>
      </c>
      <c r="G420" t="s">
        <v>1416</v>
      </c>
      <c r="H420" t="s">
        <v>179</v>
      </c>
      <c r="I420" t="s">
        <v>8373</v>
      </c>
    </row>
    <row r="421" spans="1:10" ht="15" customHeight="1" x14ac:dyDescent="0.25">
      <c r="A421" t="s">
        <v>14220</v>
      </c>
      <c r="B421">
        <v>2026</v>
      </c>
      <c r="C421" t="s">
        <v>174</v>
      </c>
      <c r="D421" t="b">
        <v>0</v>
      </c>
      <c r="E421" t="b">
        <f>COUNTIF(connections!A:A, A421) &gt; 0</f>
        <v>0</v>
      </c>
      <c r="G421" t="s">
        <v>14221</v>
      </c>
      <c r="J421" s="10" t="s">
        <v>14222</v>
      </c>
    </row>
    <row r="422" spans="1:10" ht="15" customHeight="1" x14ac:dyDescent="0.25">
      <c r="A422" t="s">
        <v>1417</v>
      </c>
      <c r="B422">
        <v>2011</v>
      </c>
      <c r="C422" t="s">
        <v>171</v>
      </c>
      <c r="D422" t="b">
        <f>TRUE()</f>
        <v>1</v>
      </c>
      <c r="E422" t="b">
        <f>COUNTIF(connections!A:A, A422) &gt; 0</f>
        <v>0</v>
      </c>
      <c r="F422" t="s">
        <v>266</v>
      </c>
      <c r="G422" t="s">
        <v>1418</v>
      </c>
      <c r="H422" t="s">
        <v>179</v>
      </c>
      <c r="I422" t="s">
        <v>1419</v>
      </c>
    </row>
    <row r="423" spans="1:10" ht="15" customHeight="1" x14ac:dyDescent="0.25">
      <c r="A423" t="s">
        <v>1420</v>
      </c>
      <c r="B423">
        <v>2023</v>
      </c>
      <c r="C423" t="s">
        <v>214</v>
      </c>
      <c r="D423" t="b">
        <f>TRUE()</f>
        <v>1</v>
      </c>
      <c r="E423" t="b">
        <f>COUNTIF(connections!A:A, A423) &gt; 0</f>
        <v>1</v>
      </c>
      <c r="G423" t="s">
        <v>1421</v>
      </c>
      <c r="H423" t="s">
        <v>179</v>
      </c>
      <c r="I423" t="s">
        <v>1422</v>
      </c>
      <c r="J423" s="10" t="s">
        <v>1423</v>
      </c>
    </row>
    <row r="424" spans="1:10" ht="16.5" customHeight="1" x14ac:dyDescent="0.25">
      <c r="A424" t="s">
        <v>1424</v>
      </c>
      <c r="B424">
        <v>2025</v>
      </c>
      <c r="C424" t="s">
        <v>214</v>
      </c>
      <c r="D424" t="b">
        <f>TRUE()</f>
        <v>1</v>
      </c>
      <c r="E424" t="b">
        <f>COUNTIF(connections!A:A, A424) &gt; 0</f>
        <v>0</v>
      </c>
      <c r="G424" t="s">
        <v>1425</v>
      </c>
      <c r="J424" s="10" t="s">
        <v>1426</v>
      </c>
    </row>
    <row r="425" spans="1:10" ht="15" customHeight="1" x14ac:dyDescent="0.25">
      <c r="A425" t="s">
        <v>1427</v>
      </c>
      <c r="B425">
        <v>2021</v>
      </c>
      <c r="C425" t="s">
        <v>174</v>
      </c>
      <c r="D425" t="b">
        <f>TRUE()</f>
        <v>1</v>
      </c>
      <c r="E425" t="b">
        <f>COUNTIF(connections!A:A, A425) &gt; 0</f>
        <v>1</v>
      </c>
      <c r="G425" t="s">
        <v>1428</v>
      </c>
      <c r="H425" t="s">
        <v>179</v>
      </c>
      <c r="I425" t="s">
        <v>1429</v>
      </c>
      <c r="J425" s="1" t="s">
        <v>1430</v>
      </c>
    </row>
    <row r="426" spans="1:10" ht="15" customHeight="1" x14ac:dyDescent="0.25">
      <c r="A426" t="s">
        <v>7948</v>
      </c>
      <c r="B426">
        <v>2026</v>
      </c>
      <c r="C426" t="s">
        <v>174</v>
      </c>
      <c r="D426" t="b">
        <f>TRUE()</f>
        <v>1</v>
      </c>
      <c r="E426" t="b">
        <f>COUNTIF(connections!A:A, A426) &gt; 0</f>
        <v>0</v>
      </c>
      <c r="G426" t="s">
        <v>7949</v>
      </c>
      <c r="J426" s="10" t="s">
        <v>7950</v>
      </c>
    </row>
    <row r="427" spans="1:10" ht="15" customHeight="1" x14ac:dyDescent="0.25">
      <c r="A427" t="s">
        <v>1431</v>
      </c>
      <c r="B427">
        <v>2021</v>
      </c>
      <c r="C427" t="s">
        <v>214</v>
      </c>
      <c r="D427" t="b">
        <f>TRUE()</f>
        <v>1</v>
      </c>
      <c r="E427" t="b">
        <f>COUNTIF(connections!A:A, A427) &gt; 0</f>
        <v>0</v>
      </c>
      <c r="G427" t="s">
        <v>1432</v>
      </c>
      <c r="H427" t="s">
        <v>179</v>
      </c>
      <c r="I427" t="s">
        <v>1433</v>
      </c>
      <c r="J427" s="1" t="s">
        <v>1434</v>
      </c>
    </row>
    <row r="428" spans="1:10" ht="15" customHeight="1" x14ac:dyDescent="0.25">
      <c r="A428" t="s">
        <v>16842</v>
      </c>
      <c r="B428">
        <v>2026</v>
      </c>
      <c r="C428" t="s">
        <v>168</v>
      </c>
      <c r="D428" t="b">
        <v>1</v>
      </c>
      <c r="E428" t="b">
        <f>COUNTIF(connections!A:A, A428) &gt; 0</f>
        <v>0</v>
      </c>
      <c r="F428" t="s">
        <v>320</v>
      </c>
      <c r="G428" t="s">
        <v>16843</v>
      </c>
      <c r="J428" s="10" t="s">
        <v>16848</v>
      </c>
    </row>
    <row r="429" spans="1:10" ht="15" customHeight="1" x14ac:dyDescent="0.25">
      <c r="A429" t="s">
        <v>1435</v>
      </c>
      <c r="B429">
        <v>2018</v>
      </c>
      <c r="C429" t="s">
        <v>214</v>
      </c>
      <c r="D429" t="b">
        <f>TRUE()</f>
        <v>1</v>
      </c>
      <c r="E429" t="b">
        <f>COUNTIF(connections!A:A, A429) &gt; 0</f>
        <v>1</v>
      </c>
      <c r="F429" t="s">
        <v>266</v>
      </c>
      <c r="G429" t="s">
        <v>1436</v>
      </c>
      <c r="H429" t="s">
        <v>179</v>
      </c>
      <c r="I429" t="s">
        <v>1437</v>
      </c>
      <c r="J429" s="1" t="s">
        <v>1438</v>
      </c>
    </row>
    <row r="430" spans="1:10" ht="15" customHeight="1" x14ac:dyDescent="0.25">
      <c r="A430" t="s">
        <v>1439</v>
      </c>
      <c r="B430">
        <v>2025</v>
      </c>
      <c r="C430" t="s">
        <v>174</v>
      </c>
      <c r="D430" t="b">
        <f>TRUE()</f>
        <v>1</v>
      </c>
      <c r="E430" t="b">
        <f>COUNTIF(connections!A:A, A430) &gt; 0</f>
        <v>0</v>
      </c>
      <c r="G430" t="s">
        <v>1440</v>
      </c>
      <c r="J430" s="10" t="s">
        <v>1441</v>
      </c>
    </row>
    <row r="431" spans="1:10" ht="15" customHeight="1" x14ac:dyDescent="0.25">
      <c r="A431" t="s">
        <v>16859</v>
      </c>
      <c r="B431">
        <v>2025</v>
      </c>
      <c r="C431" t="s">
        <v>174</v>
      </c>
      <c r="D431" t="b">
        <v>1</v>
      </c>
      <c r="E431" t="b">
        <f>COUNTIF(connections!A:A, A431) &gt; 0</f>
        <v>0</v>
      </c>
      <c r="G431" t="s">
        <v>16860</v>
      </c>
      <c r="J431" s="10" t="s">
        <v>16861</v>
      </c>
    </row>
    <row r="432" spans="1:10" ht="15" customHeight="1" x14ac:dyDescent="0.25">
      <c r="A432" t="s">
        <v>1442</v>
      </c>
      <c r="B432">
        <v>2019</v>
      </c>
      <c r="C432" t="s">
        <v>214</v>
      </c>
      <c r="D432" t="b">
        <f>TRUE()</f>
        <v>1</v>
      </c>
      <c r="E432" t="b">
        <f>COUNTIF(connections!A:A, A432) &gt; 0</f>
        <v>0</v>
      </c>
      <c r="G432" t="s">
        <v>1443</v>
      </c>
      <c r="H432" t="s">
        <v>179</v>
      </c>
      <c r="I432" t="s">
        <v>1444</v>
      </c>
      <c r="J432" s="1" t="s">
        <v>1445</v>
      </c>
    </row>
    <row r="433" spans="1:10" ht="15" customHeight="1" x14ac:dyDescent="0.25">
      <c r="A433" t="s">
        <v>16834</v>
      </c>
      <c r="B433">
        <v>2026</v>
      </c>
      <c r="C433" t="s">
        <v>174</v>
      </c>
      <c r="D433" t="b">
        <v>1</v>
      </c>
      <c r="E433" t="b">
        <f>COUNTIF(connections!A:A, A433) &gt; 0</f>
        <v>0</v>
      </c>
      <c r="G433" t="s">
        <v>16835</v>
      </c>
      <c r="J433" s="10" t="s">
        <v>16836</v>
      </c>
    </row>
    <row r="434" spans="1:10" ht="15" customHeight="1" x14ac:dyDescent="0.25">
      <c r="A434" t="s">
        <v>1446</v>
      </c>
      <c r="B434">
        <v>2001</v>
      </c>
      <c r="C434" t="s">
        <v>171</v>
      </c>
      <c r="D434" t="b">
        <f>TRUE()</f>
        <v>1</v>
      </c>
      <c r="E434" t="b">
        <f>COUNTIF(connections!A:A, A434) &gt; 0</f>
        <v>1</v>
      </c>
      <c r="G434" t="s">
        <v>1447</v>
      </c>
      <c r="H434" t="s">
        <v>179</v>
      </c>
      <c r="I434" t="s">
        <v>1448</v>
      </c>
    </row>
    <row r="435" spans="1:10" ht="15" customHeight="1" x14ac:dyDescent="0.25">
      <c r="A435" t="s">
        <v>1449</v>
      </c>
      <c r="B435">
        <v>2007</v>
      </c>
      <c r="C435" t="s">
        <v>171</v>
      </c>
      <c r="D435" t="b">
        <f>TRUE()</f>
        <v>1</v>
      </c>
      <c r="E435" t="b">
        <f>COUNTIF(connections!A:A, A435) &gt; 0</f>
        <v>0</v>
      </c>
      <c r="G435" t="s">
        <v>1450</v>
      </c>
      <c r="H435" t="s">
        <v>179</v>
      </c>
      <c r="I435" t="s">
        <v>1451</v>
      </c>
    </row>
    <row r="436" spans="1:10" ht="15" customHeight="1" x14ac:dyDescent="0.25">
      <c r="A436" t="s">
        <v>1452</v>
      </c>
      <c r="B436">
        <v>2006</v>
      </c>
      <c r="C436" t="s">
        <v>171</v>
      </c>
      <c r="D436" t="b">
        <f>TRUE()</f>
        <v>1</v>
      </c>
      <c r="E436" t="b">
        <f>COUNTIF(connections!A:A, A436) &gt; 0</f>
        <v>1</v>
      </c>
      <c r="G436" t="s">
        <v>1453</v>
      </c>
      <c r="H436" t="s">
        <v>179</v>
      </c>
      <c r="I436" t="s">
        <v>1454</v>
      </c>
    </row>
    <row r="437" spans="1:10" ht="15" customHeight="1" x14ac:dyDescent="0.25">
      <c r="A437" t="s">
        <v>1455</v>
      </c>
      <c r="B437">
        <v>2025</v>
      </c>
      <c r="C437" t="s">
        <v>168</v>
      </c>
      <c r="D437" t="b">
        <f>TRUE()</f>
        <v>1</v>
      </c>
      <c r="E437" t="b">
        <f>COUNTIF(connections!A:A, A437) &gt; 0</f>
        <v>0</v>
      </c>
      <c r="G437" t="s">
        <v>1456</v>
      </c>
    </row>
    <row r="438" spans="1:10" ht="15" customHeight="1" x14ac:dyDescent="0.25">
      <c r="A438" t="s">
        <v>1457</v>
      </c>
      <c r="B438">
        <v>2018</v>
      </c>
      <c r="C438" t="s">
        <v>168</v>
      </c>
      <c r="D438" t="b">
        <f>FALSE()</f>
        <v>0</v>
      </c>
      <c r="E438" t="b">
        <f>COUNTIF(connections!A:A, A438) &gt; 0</f>
        <v>0</v>
      </c>
      <c r="F438" t="s">
        <v>256</v>
      </c>
      <c r="G438" t="s">
        <v>1458</v>
      </c>
    </row>
    <row r="439" spans="1:10" ht="15" customHeight="1" x14ac:dyDescent="0.25">
      <c r="A439" t="s">
        <v>1459</v>
      </c>
      <c r="B439">
        <v>2019</v>
      </c>
      <c r="C439" t="s">
        <v>171</v>
      </c>
      <c r="D439" t="b">
        <f>TRUE()</f>
        <v>1</v>
      </c>
      <c r="E439" t="b">
        <f>COUNTIF(connections!A:A, A439) &gt; 0</f>
        <v>0</v>
      </c>
      <c r="F439" t="s">
        <v>266</v>
      </c>
      <c r="G439" t="s">
        <v>1460</v>
      </c>
      <c r="H439" t="s">
        <v>179</v>
      </c>
      <c r="I439" t="s">
        <v>1461</v>
      </c>
      <c r="J439" s="1" t="s">
        <v>1462</v>
      </c>
    </row>
    <row r="440" spans="1:10" ht="15" customHeight="1" x14ac:dyDescent="0.25">
      <c r="A440" t="s">
        <v>1463</v>
      </c>
      <c r="B440">
        <v>2023</v>
      </c>
      <c r="C440" t="s">
        <v>168</v>
      </c>
      <c r="D440" t="b">
        <f>TRUE()</f>
        <v>1</v>
      </c>
      <c r="E440" t="b">
        <f>COUNTIF(connections!A:A, A440) &gt; 0</f>
        <v>0</v>
      </c>
      <c r="G440" t="s">
        <v>1464</v>
      </c>
      <c r="H440" t="s">
        <v>179</v>
      </c>
      <c r="I440" t="s">
        <v>1465</v>
      </c>
      <c r="J440" s="1" t="s">
        <v>1466</v>
      </c>
    </row>
    <row r="441" spans="1:10" ht="15" customHeight="1" x14ac:dyDescent="0.25">
      <c r="A441" t="s">
        <v>1467</v>
      </c>
      <c r="B441">
        <v>2024</v>
      </c>
      <c r="C441" t="s">
        <v>214</v>
      </c>
      <c r="D441" t="b">
        <f>TRUE()</f>
        <v>1</v>
      </c>
      <c r="E441" t="b">
        <f>COUNTIF(connections!A:A, A441) &gt; 0</f>
        <v>0</v>
      </c>
      <c r="G441" t="s">
        <v>1468</v>
      </c>
      <c r="H441" t="s">
        <v>179</v>
      </c>
      <c r="I441" t="s">
        <v>1469</v>
      </c>
      <c r="J441" s="1" t="s">
        <v>1470</v>
      </c>
    </row>
    <row r="442" spans="1:10" ht="15" customHeight="1" x14ac:dyDescent="0.25">
      <c r="A442" t="s">
        <v>1471</v>
      </c>
      <c r="B442">
        <v>2025</v>
      </c>
      <c r="C442" t="s">
        <v>168</v>
      </c>
      <c r="D442" t="b">
        <f>TRUE()</f>
        <v>1</v>
      </c>
      <c r="E442" t="b">
        <f>COUNTIF(connections!A:A, A442) &gt; 0</f>
        <v>0</v>
      </c>
      <c r="G442" t="s">
        <v>1472</v>
      </c>
      <c r="J442" s="10" t="s">
        <v>1473</v>
      </c>
    </row>
    <row r="443" spans="1:10" ht="15" customHeight="1" x14ac:dyDescent="0.25">
      <c r="A443" t="s">
        <v>9897</v>
      </c>
      <c r="B443">
        <v>2026</v>
      </c>
      <c r="C443" t="s">
        <v>214</v>
      </c>
      <c r="D443" t="b">
        <v>0</v>
      </c>
      <c r="E443" t="b">
        <f>COUNTIF(connections!A:A, A443) &gt; 0</f>
        <v>0</v>
      </c>
      <c r="G443" t="s">
        <v>9898</v>
      </c>
      <c r="J443" s="10" t="s">
        <v>9899</v>
      </c>
    </row>
    <row r="444" spans="1:10" ht="15" customHeight="1" x14ac:dyDescent="0.25">
      <c r="A444" t="s">
        <v>1474</v>
      </c>
      <c r="B444">
        <v>2015</v>
      </c>
      <c r="C444" t="s">
        <v>171</v>
      </c>
      <c r="D444" t="b">
        <f>TRUE()</f>
        <v>1</v>
      </c>
      <c r="E444" t="b">
        <f>COUNTIF(connections!A:A, A444) &gt; 0</f>
        <v>0</v>
      </c>
      <c r="G444" t="s">
        <v>1475</v>
      </c>
      <c r="H444" t="s">
        <v>179</v>
      </c>
      <c r="I444" t="s">
        <v>1476</v>
      </c>
      <c r="J444" s="1" t="s">
        <v>1477</v>
      </c>
    </row>
    <row r="445" spans="1:10" ht="15" customHeight="1" x14ac:dyDescent="0.25">
      <c r="A445" t="s">
        <v>1478</v>
      </c>
      <c r="B445">
        <v>2023</v>
      </c>
      <c r="C445" t="s">
        <v>168</v>
      </c>
      <c r="D445" t="b">
        <f>TRUE()</f>
        <v>1</v>
      </c>
      <c r="E445" t="b">
        <f>COUNTIF(connections!A:A, A445) &gt; 0</f>
        <v>0</v>
      </c>
      <c r="G445" t="s">
        <v>1479</v>
      </c>
      <c r="H445" t="s">
        <v>179</v>
      </c>
      <c r="I445" t="s">
        <v>1480</v>
      </c>
      <c r="J445" s="1" t="s">
        <v>1481</v>
      </c>
    </row>
    <row r="446" spans="1:10" ht="15" customHeight="1" x14ac:dyDescent="0.25">
      <c r="A446" t="s">
        <v>7939</v>
      </c>
      <c r="B446">
        <v>2026</v>
      </c>
      <c r="C446" t="s">
        <v>168</v>
      </c>
      <c r="D446" t="b">
        <f>TRUE()</f>
        <v>1</v>
      </c>
      <c r="E446" t="b">
        <f>COUNTIF(connections!A:A, A446) &gt; 0</f>
        <v>0</v>
      </c>
      <c r="G446" t="s">
        <v>7940</v>
      </c>
      <c r="J446" s="10" t="s">
        <v>7941</v>
      </c>
    </row>
    <row r="447" spans="1:10" ht="15" customHeight="1" x14ac:dyDescent="0.25">
      <c r="A447" t="s">
        <v>1482</v>
      </c>
      <c r="B447">
        <v>2025</v>
      </c>
      <c r="C447" t="s">
        <v>214</v>
      </c>
      <c r="D447" t="b">
        <v>1</v>
      </c>
      <c r="E447" t="b">
        <f>COUNTIF(connections!A:A, A447) &gt; 0</f>
        <v>0</v>
      </c>
      <c r="G447" t="s">
        <v>1483</v>
      </c>
      <c r="H447" t="s">
        <v>179</v>
      </c>
      <c r="I447" t="s">
        <v>12641</v>
      </c>
      <c r="J447" s="10" t="s">
        <v>12642</v>
      </c>
    </row>
    <row r="448" spans="1:10" ht="15" customHeight="1" x14ac:dyDescent="0.25">
      <c r="A448" t="s">
        <v>1484</v>
      </c>
      <c r="B448">
        <v>2025</v>
      </c>
      <c r="C448" t="s">
        <v>168</v>
      </c>
      <c r="D448" t="b">
        <f>TRUE()</f>
        <v>1</v>
      </c>
      <c r="E448" t="b">
        <f>COUNTIF(connections!A:A, A448) &gt; 0</f>
        <v>0</v>
      </c>
      <c r="F448" t="s">
        <v>391</v>
      </c>
      <c r="G448" t="s">
        <v>1485</v>
      </c>
      <c r="H448" t="s">
        <v>179</v>
      </c>
      <c r="I448" t="s">
        <v>1486</v>
      </c>
      <c r="J448" s="1" t="s">
        <v>1487</v>
      </c>
    </row>
    <row r="449" spans="1:10" ht="15" customHeight="1" x14ac:dyDescent="0.25">
      <c r="A449" t="s">
        <v>17034</v>
      </c>
      <c r="B449">
        <v>2016</v>
      </c>
      <c r="C449" t="s">
        <v>168</v>
      </c>
      <c r="D449" t="b">
        <v>1</v>
      </c>
      <c r="E449" t="b">
        <f>COUNTIF(connections!A:A, A449) &gt; 0</f>
        <v>0</v>
      </c>
      <c r="G449" t="s">
        <v>17035</v>
      </c>
      <c r="J449" s="10" t="s">
        <v>17036</v>
      </c>
    </row>
    <row r="450" spans="1:10" ht="15" customHeight="1" x14ac:dyDescent="0.25">
      <c r="A450" t="s">
        <v>1488</v>
      </c>
      <c r="B450">
        <v>2016</v>
      </c>
      <c r="C450" t="s">
        <v>214</v>
      </c>
      <c r="D450" t="b">
        <f>TRUE()</f>
        <v>1</v>
      </c>
      <c r="E450" t="b">
        <f>COUNTIF(connections!A:A, A450) &gt; 0</f>
        <v>1</v>
      </c>
      <c r="G450" t="s">
        <v>1489</v>
      </c>
      <c r="H450" t="s">
        <v>179</v>
      </c>
      <c r="I450" t="s">
        <v>1490</v>
      </c>
      <c r="J450" s="1" t="s">
        <v>1491</v>
      </c>
    </row>
    <row r="451" spans="1:10" ht="15" customHeight="1" x14ac:dyDescent="0.25">
      <c r="A451" t="s">
        <v>9877</v>
      </c>
      <c r="B451">
        <v>2017</v>
      </c>
      <c r="C451" t="s">
        <v>214</v>
      </c>
      <c r="D451" t="b">
        <v>0</v>
      </c>
      <c r="E451" t="b">
        <f>COUNTIF(connections!A:A, A451) &gt; 0</f>
        <v>0</v>
      </c>
      <c r="G451" t="s">
        <v>9878</v>
      </c>
      <c r="H451" t="s">
        <v>179</v>
      </c>
      <c r="I451" t="s">
        <v>9880</v>
      </c>
      <c r="J451" s="10" t="s">
        <v>9879</v>
      </c>
    </row>
    <row r="452" spans="1:10" ht="15" customHeight="1" x14ac:dyDescent="0.25">
      <c r="A452" t="s">
        <v>14299</v>
      </c>
      <c r="B452">
        <v>2026</v>
      </c>
      <c r="C452" t="s">
        <v>174</v>
      </c>
      <c r="D452" t="b">
        <v>1</v>
      </c>
      <c r="E452" t="b">
        <f>COUNTIF(connections!A:A, A452) &gt; 0</f>
        <v>0</v>
      </c>
      <c r="G452" t="s">
        <v>14300</v>
      </c>
      <c r="J452" s="10" t="s">
        <v>14301</v>
      </c>
    </row>
    <row r="453" spans="1:10" ht="15" customHeight="1" x14ac:dyDescent="0.25">
      <c r="A453" t="s">
        <v>1492</v>
      </c>
      <c r="B453">
        <v>2023</v>
      </c>
      <c r="C453" t="s">
        <v>168</v>
      </c>
      <c r="D453" t="b">
        <f>TRUE()</f>
        <v>1</v>
      </c>
      <c r="E453" t="b">
        <f>COUNTIF(connections!A:A, A453) &gt; 0</f>
        <v>0</v>
      </c>
      <c r="F453" t="s">
        <v>521</v>
      </c>
      <c r="G453" t="s">
        <v>1493</v>
      </c>
      <c r="H453" t="s">
        <v>179</v>
      </c>
      <c r="I453" t="s">
        <v>1494</v>
      </c>
      <c r="J453" s="1" t="s">
        <v>1012</v>
      </c>
    </row>
    <row r="454" spans="1:10" ht="15" customHeight="1" x14ac:dyDescent="0.25">
      <c r="A454" t="s">
        <v>1495</v>
      </c>
      <c r="B454">
        <v>2025</v>
      </c>
      <c r="C454" t="s">
        <v>214</v>
      </c>
      <c r="D454" t="b">
        <f>TRUE()</f>
        <v>1</v>
      </c>
      <c r="E454" t="b">
        <f>COUNTIF(connections!A:A, A454) &gt; 0</f>
        <v>0</v>
      </c>
      <c r="F454" t="s">
        <v>1022</v>
      </c>
      <c r="G454" t="s">
        <v>1496</v>
      </c>
      <c r="H454" t="s">
        <v>179</v>
      </c>
      <c r="I454" t="s">
        <v>1497</v>
      </c>
      <c r="J454" s="1" t="s">
        <v>1498</v>
      </c>
    </row>
    <row r="455" spans="1:10" ht="15" customHeight="1" x14ac:dyDescent="0.25">
      <c r="A455" t="s">
        <v>1499</v>
      </c>
      <c r="B455">
        <v>2025</v>
      </c>
      <c r="C455" t="s">
        <v>174</v>
      </c>
      <c r="D455" t="b">
        <f>TRUE()</f>
        <v>1</v>
      </c>
      <c r="E455" t="b">
        <f>COUNTIF(connections!A:A, A455) &gt; 0</f>
        <v>0</v>
      </c>
      <c r="F455" t="s">
        <v>1022</v>
      </c>
      <c r="G455" t="s">
        <v>1500</v>
      </c>
      <c r="H455" t="s">
        <v>179</v>
      </c>
      <c r="I455" t="s">
        <v>1501</v>
      </c>
      <c r="J455" s="1" t="s">
        <v>1502</v>
      </c>
    </row>
    <row r="456" spans="1:10" ht="15" customHeight="1" x14ac:dyDescent="0.25">
      <c r="A456" t="s">
        <v>1503</v>
      </c>
      <c r="B456">
        <v>2020</v>
      </c>
      <c r="C456" t="s">
        <v>174</v>
      </c>
      <c r="D456" t="b">
        <f>TRUE()</f>
        <v>1</v>
      </c>
      <c r="E456" t="b">
        <f>COUNTIF(connections!A:A, A456) &gt; 0</f>
        <v>1</v>
      </c>
      <c r="G456" t="s">
        <v>1504</v>
      </c>
    </row>
    <row r="457" spans="1:10" ht="15" customHeight="1" x14ac:dyDescent="0.25">
      <c r="A457" t="s">
        <v>1505</v>
      </c>
      <c r="B457">
        <v>2020</v>
      </c>
      <c r="C457" t="s">
        <v>171</v>
      </c>
      <c r="D457" t="b">
        <f>TRUE()</f>
        <v>1</v>
      </c>
      <c r="E457" t="b">
        <f>COUNTIF(connections!A:A, A457) &gt; 0</f>
        <v>0</v>
      </c>
      <c r="G457" t="s">
        <v>1506</v>
      </c>
      <c r="H457" t="s">
        <v>179</v>
      </c>
      <c r="I457" t="s">
        <v>1507</v>
      </c>
    </row>
    <row r="458" spans="1:10" ht="15" customHeight="1" x14ac:dyDescent="0.25">
      <c r="A458" t="s">
        <v>1508</v>
      </c>
      <c r="B458">
        <v>2024</v>
      </c>
      <c r="C458" t="s">
        <v>168</v>
      </c>
      <c r="D458" t="b">
        <f>TRUE()</f>
        <v>1</v>
      </c>
      <c r="E458" t="b">
        <f>COUNTIF(connections!A:A, A458) &gt; 0</f>
        <v>1</v>
      </c>
      <c r="F458" t="s">
        <v>644</v>
      </c>
      <c r="G458" t="s">
        <v>1509</v>
      </c>
      <c r="H458" t="s">
        <v>179</v>
      </c>
      <c r="I458" t="s">
        <v>1510</v>
      </c>
      <c r="J458" s="1" t="s">
        <v>1511</v>
      </c>
    </row>
    <row r="459" spans="1:10" ht="15" customHeight="1" x14ac:dyDescent="0.25">
      <c r="A459" t="s">
        <v>1512</v>
      </c>
      <c r="B459">
        <v>2006</v>
      </c>
      <c r="C459" t="s">
        <v>171</v>
      </c>
      <c r="D459" t="b">
        <f>TRUE()</f>
        <v>1</v>
      </c>
      <c r="E459" t="b">
        <f>COUNTIF(connections!A:A, A459) &gt; 0</f>
        <v>0</v>
      </c>
      <c r="G459" t="s">
        <v>1513</v>
      </c>
      <c r="H459" t="s">
        <v>179</v>
      </c>
      <c r="I459" t="s">
        <v>1514</v>
      </c>
    </row>
    <row r="460" spans="1:10" ht="15" customHeight="1" x14ac:dyDescent="0.25">
      <c r="A460" t="s">
        <v>1515</v>
      </c>
      <c r="B460">
        <v>1986</v>
      </c>
      <c r="C460" t="s">
        <v>171</v>
      </c>
      <c r="D460" t="b">
        <f>TRUE()</f>
        <v>1</v>
      </c>
      <c r="E460" t="b">
        <f>COUNTIF(connections!A:A, A460) &gt; 0</f>
        <v>1</v>
      </c>
      <c r="G460" t="s">
        <v>1516</v>
      </c>
      <c r="H460" t="s">
        <v>179</v>
      </c>
      <c r="I460" t="s">
        <v>1517</v>
      </c>
    </row>
    <row r="461" spans="1:10" ht="15" customHeight="1" x14ac:dyDescent="0.25">
      <c r="A461" t="s">
        <v>16924</v>
      </c>
      <c r="B461">
        <v>2016</v>
      </c>
      <c r="C461" t="s">
        <v>168</v>
      </c>
      <c r="D461" t="b">
        <v>1</v>
      </c>
      <c r="E461" t="b">
        <f>COUNTIF(connections!A:A, A461) &gt; 0</f>
        <v>0</v>
      </c>
      <c r="G461" t="s">
        <v>16925</v>
      </c>
      <c r="J461" s="10" t="s">
        <v>16926</v>
      </c>
    </row>
    <row r="462" spans="1:10" ht="15" customHeight="1" x14ac:dyDescent="0.25">
      <c r="A462" t="s">
        <v>8056</v>
      </c>
      <c r="B462">
        <v>2013</v>
      </c>
      <c r="C462" t="s">
        <v>168</v>
      </c>
      <c r="D462" t="b">
        <f>TRUE()</f>
        <v>1</v>
      </c>
      <c r="E462" t="b">
        <f>COUNTIF(connections!A:A, A462) &gt; 0</f>
        <v>0</v>
      </c>
      <c r="G462" t="s">
        <v>8057</v>
      </c>
      <c r="J462" s="10" t="s">
        <v>8058</v>
      </c>
    </row>
    <row r="463" spans="1:10" ht="15" customHeight="1" x14ac:dyDescent="0.25">
      <c r="A463" t="s">
        <v>1518</v>
      </c>
      <c r="B463">
        <v>2019</v>
      </c>
      <c r="C463" t="s">
        <v>214</v>
      </c>
      <c r="D463" t="b">
        <f>TRUE()</f>
        <v>1</v>
      </c>
      <c r="E463" t="b">
        <f>COUNTIF(connections!A:A, A463) &gt; 0</f>
        <v>0</v>
      </c>
      <c r="G463" t="s">
        <v>1519</v>
      </c>
      <c r="H463" t="s">
        <v>179</v>
      </c>
      <c r="I463" t="s">
        <v>1520</v>
      </c>
      <c r="J463" s="1" t="s">
        <v>1521</v>
      </c>
    </row>
    <row r="464" spans="1:10" ht="15" customHeight="1" x14ac:dyDescent="0.25">
      <c r="A464" t="s">
        <v>7914</v>
      </c>
      <c r="B464">
        <v>2026</v>
      </c>
      <c r="C464" t="s">
        <v>214</v>
      </c>
      <c r="D464" t="b">
        <f>TRUE()</f>
        <v>1</v>
      </c>
      <c r="E464" t="b">
        <f>COUNTIF(connections!A:A, A464) &gt; 0</f>
        <v>0</v>
      </c>
      <c r="G464" t="s">
        <v>7915</v>
      </c>
      <c r="J464" s="10" t="s">
        <v>7916</v>
      </c>
    </row>
    <row r="465" spans="1:10" ht="15" customHeight="1" x14ac:dyDescent="0.25">
      <c r="A465" t="s">
        <v>1522</v>
      </c>
      <c r="B465">
        <v>2024</v>
      </c>
      <c r="C465" t="s">
        <v>168</v>
      </c>
      <c r="D465" t="b">
        <f>TRUE()</f>
        <v>1</v>
      </c>
      <c r="E465" t="b">
        <f>COUNTIF(connections!A:A, A465) &gt; 0</f>
        <v>0</v>
      </c>
      <c r="F465" t="s">
        <v>256</v>
      </c>
      <c r="G465" t="s">
        <v>1523</v>
      </c>
    </row>
    <row r="466" spans="1:10" ht="15" customHeight="1" x14ac:dyDescent="0.25">
      <c r="A466" t="s">
        <v>1524</v>
      </c>
      <c r="B466">
        <v>2026</v>
      </c>
      <c r="C466" t="s">
        <v>174</v>
      </c>
      <c r="D466" t="b">
        <v>1</v>
      </c>
      <c r="E466" t="b">
        <f>COUNTIF(connections!A:A, A466) &gt; 0</f>
        <v>0</v>
      </c>
      <c r="G466" t="s">
        <v>1525</v>
      </c>
    </row>
    <row r="467" spans="1:10" ht="15" customHeight="1" x14ac:dyDescent="0.25">
      <c r="A467" t="s">
        <v>1526</v>
      </c>
      <c r="B467">
        <v>2023</v>
      </c>
      <c r="C467" t="s">
        <v>214</v>
      </c>
      <c r="D467" t="b">
        <v>1</v>
      </c>
      <c r="E467" t="b">
        <f>COUNTIF(connections!A:A, A467) &gt; 0</f>
        <v>0</v>
      </c>
      <c r="G467" t="s">
        <v>1527</v>
      </c>
      <c r="H467" t="s">
        <v>179</v>
      </c>
      <c r="I467" t="s">
        <v>1528</v>
      </c>
      <c r="J467" s="1" t="s">
        <v>1529</v>
      </c>
    </row>
    <row r="468" spans="1:10" ht="15" customHeight="1" x14ac:dyDescent="0.25">
      <c r="A468" t="s">
        <v>7952</v>
      </c>
      <c r="B468">
        <v>2026</v>
      </c>
      <c r="C468" t="s">
        <v>174</v>
      </c>
      <c r="D468" t="b">
        <f>TRUE()</f>
        <v>1</v>
      </c>
      <c r="E468" t="b">
        <f>COUNTIF(connections!A:A, A468) &gt; 0</f>
        <v>0</v>
      </c>
      <c r="G468" t="s">
        <v>7953</v>
      </c>
      <c r="J468" s="10" t="s">
        <v>7954</v>
      </c>
    </row>
    <row r="469" spans="1:10" ht="15" customHeight="1" x14ac:dyDescent="0.25">
      <c r="A469" t="s">
        <v>1530</v>
      </c>
      <c r="B469">
        <v>1995</v>
      </c>
      <c r="C469" t="s">
        <v>171</v>
      </c>
      <c r="D469" t="b">
        <f>TRUE()</f>
        <v>1</v>
      </c>
      <c r="E469" t="b">
        <f>COUNTIF(connections!A:A, A469) &gt; 0</f>
        <v>1</v>
      </c>
      <c r="G469" t="s">
        <v>1531</v>
      </c>
      <c r="H469" t="s">
        <v>179</v>
      </c>
      <c r="I469" t="s">
        <v>1532</v>
      </c>
    </row>
    <row r="470" spans="1:10" ht="15" customHeight="1" x14ac:dyDescent="0.25">
      <c r="A470" t="s">
        <v>1533</v>
      </c>
      <c r="B470">
        <v>2023</v>
      </c>
      <c r="C470" t="s">
        <v>168</v>
      </c>
      <c r="D470" t="b">
        <f>TRUE()</f>
        <v>1</v>
      </c>
      <c r="E470" t="b">
        <f>COUNTIF(connections!A:A, A470) &gt; 0</f>
        <v>0</v>
      </c>
      <c r="G470" t="s">
        <v>1534</v>
      </c>
      <c r="H470" t="s">
        <v>179</v>
      </c>
      <c r="I470" t="s">
        <v>1535</v>
      </c>
      <c r="J470" s="1" t="s">
        <v>1536</v>
      </c>
    </row>
    <row r="471" spans="1:10" ht="15" customHeight="1" x14ac:dyDescent="0.25">
      <c r="A471" t="s">
        <v>1537</v>
      </c>
      <c r="B471">
        <v>2024</v>
      </c>
      <c r="C471" t="s">
        <v>214</v>
      </c>
      <c r="D471" t="b">
        <f>TRUE()</f>
        <v>1</v>
      </c>
      <c r="E471" t="b">
        <f>COUNTIF(connections!A:A, A471) &gt; 0</f>
        <v>0</v>
      </c>
      <c r="F471" t="s">
        <v>266</v>
      </c>
      <c r="G471" t="s">
        <v>1538</v>
      </c>
      <c r="H471" t="s">
        <v>179</v>
      </c>
      <c r="I471" t="s">
        <v>1539</v>
      </c>
      <c r="J471" s="1" t="s">
        <v>1540</v>
      </c>
    </row>
    <row r="472" spans="1:10" ht="15" customHeight="1" x14ac:dyDescent="0.25">
      <c r="A472" t="s">
        <v>1541</v>
      </c>
      <c r="B472">
        <v>2021</v>
      </c>
      <c r="C472" t="s">
        <v>214</v>
      </c>
      <c r="D472" t="b">
        <f>TRUE()</f>
        <v>1</v>
      </c>
      <c r="E472" t="b">
        <f>COUNTIF(connections!A:A, A472) &gt; 0</f>
        <v>1</v>
      </c>
      <c r="G472" t="s">
        <v>1542</v>
      </c>
      <c r="H472" t="s">
        <v>179</v>
      </c>
      <c r="I472" t="s">
        <v>1543</v>
      </c>
      <c r="J472" s="1" t="s">
        <v>1544</v>
      </c>
    </row>
    <row r="473" spans="1:10" ht="15" customHeight="1" x14ac:dyDescent="0.25">
      <c r="A473" t="s">
        <v>1545</v>
      </c>
      <c r="B473">
        <v>2017</v>
      </c>
      <c r="C473" t="s">
        <v>214</v>
      </c>
      <c r="D473" t="b">
        <f>TRUE()</f>
        <v>1</v>
      </c>
      <c r="E473" t="b">
        <f>COUNTIF(connections!A:A, A473) &gt; 0</f>
        <v>1</v>
      </c>
      <c r="G473" t="s">
        <v>1546</v>
      </c>
    </row>
    <row r="474" spans="1:10" ht="15" customHeight="1" x14ac:dyDescent="0.25">
      <c r="A474" t="s">
        <v>1547</v>
      </c>
      <c r="B474">
        <v>2022</v>
      </c>
      <c r="C474" t="s">
        <v>214</v>
      </c>
      <c r="D474" t="b">
        <f>FALSE()</f>
        <v>0</v>
      </c>
      <c r="E474" t="b">
        <f>COUNTIF(connections!A:A, A474) &gt; 0</f>
        <v>0</v>
      </c>
      <c r="F474" t="s">
        <v>644</v>
      </c>
      <c r="G474" t="s">
        <v>1548</v>
      </c>
      <c r="H474" t="s">
        <v>179</v>
      </c>
      <c r="I474" t="s">
        <v>1549</v>
      </c>
      <c r="J474" s="1" t="s">
        <v>1550</v>
      </c>
    </row>
    <row r="475" spans="1:10" ht="15" customHeight="1" x14ac:dyDescent="0.25">
      <c r="A475" t="s">
        <v>16857</v>
      </c>
      <c r="B475">
        <v>2026</v>
      </c>
      <c r="C475" t="s">
        <v>214</v>
      </c>
      <c r="D475" t="b">
        <v>0</v>
      </c>
      <c r="E475" t="b">
        <f>COUNTIF(connections!A:A, A475) &gt; 0</f>
        <v>0</v>
      </c>
      <c r="G475" t="s">
        <v>16858</v>
      </c>
      <c r="J475" s="10" t="s">
        <v>16856</v>
      </c>
    </row>
    <row r="476" spans="1:10" ht="15" customHeight="1" x14ac:dyDescent="0.25">
      <c r="A476" t="s">
        <v>1551</v>
      </c>
      <c r="B476">
        <v>2025</v>
      </c>
      <c r="C476" t="s">
        <v>214</v>
      </c>
      <c r="D476" t="b">
        <f>TRUE()</f>
        <v>1</v>
      </c>
      <c r="E476" t="b">
        <f>COUNTIF(connections!A:A, A476) &gt; 0</f>
        <v>0</v>
      </c>
      <c r="G476" t="s">
        <v>1552</v>
      </c>
      <c r="H476" t="s">
        <v>179</v>
      </c>
      <c r="I476" t="s">
        <v>9818</v>
      </c>
      <c r="J476" s="10" t="s">
        <v>9819</v>
      </c>
    </row>
    <row r="477" spans="1:10" ht="15" customHeight="1" x14ac:dyDescent="0.25">
      <c r="A477" t="s">
        <v>1553</v>
      </c>
      <c r="B477">
        <v>2026</v>
      </c>
      <c r="C477" t="s">
        <v>168</v>
      </c>
      <c r="D477" t="b">
        <f>TRUE()</f>
        <v>1</v>
      </c>
      <c r="E477" t="b">
        <f>COUNTIF(connections!A:A, A477) &gt; 0</f>
        <v>0</v>
      </c>
      <c r="G477" t="s">
        <v>1554</v>
      </c>
    </row>
    <row r="478" spans="1:10" ht="15" customHeight="1" x14ac:dyDescent="0.25">
      <c r="A478" t="s">
        <v>9782</v>
      </c>
      <c r="B478">
        <v>2024</v>
      </c>
      <c r="C478" t="s">
        <v>214</v>
      </c>
      <c r="D478" t="b">
        <v>1</v>
      </c>
      <c r="E478" t="b">
        <f>COUNTIF(connections!A:A, A478) &gt; 0</f>
        <v>0</v>
      </c>
      <c r="G478" t="s">
        <v>9783</v>
      </c>
      <c r="J478" s="10" t="s">
        <v>9784</v>
      </c>
    </row>
    <row r="479" spans="1:10" ht="15" customHeight="1" x14ac:dyDescent="0.25">
      <c r="A479" t="s">
        <v>1555</v>
      </c>
      <c r="B479">
        <v>2019</v>
      </c>
      <c r="C479" t="s">
        <v>171</v>
      </c>
      <c r="D479" t="b">
        <f>TRUE()</f>
        <v>1</v>
      </c>
      <c r="E479" t="b">
        <f>COUNTIF(connections!A:A, A479) &gt; 0</f>
        <v>0</v>
      </c>
      <c r="G479" t="s">
        <v>1556</v>
      </c>
    </row>
    <row r="480" spans="1:10" ht="15" customHeight="1" x14ac:dyDescent="0.25">
      <c r="A480" t="s">
        <v>1557</v>
      </c>
      <c r="B480">
        <v>2023</v>
      </c>
      <c r="C480" t="s">
        <v>174</v>
      </c>
      <c r="D480" t="b">
        <f>TRUE()</f>
        <v>1</v>
      </c>
      <c r="E480" t="b">
        <f>COUNTIF(connections!A:A, A480) &gt; 0</f>
        <v>1</v>
      </c>
      <c r="G480" t="s">
        <v>1558</v>
      </c>
      <c r="J480" s="10" t="s">
        <v>1559</v>
      </c>
    </row>
    <row r="481" spans="1:10" ht="15" customHeight="1" x14ac:dyDescent="0.25">
      <c r="A481" t="s">
        <v>1560</v>
      </c>
      <c r="B481">
        <v>2022</v>
      </c>
      <c r="C481" t="s">
        <v>174</v>
      </c>
      <c r="D481" t="b">
        <f>TRUE()</f>
        <v>1</v>
      </c>
      <c r="E481" t="b">
        <f>COUNTIF(connections!A:A, A481) &gt; 0</f>
        <v>0</v>
      </c>
      <c r="G481" t="s">
        <v>1561</v>
      </c>
    </row>
    <row r="482" spans="1:10" ht="15" customHeight="1" x14ac:dyDescent="0.25">
      <c r="A482" t="s">
        <v>1562</v>
      </c>
      <c r="B482">
        <v>2025</v>
      </c>
      <c r="C482" t="s">
        <v>168</v>
      </c>
      <c r="D482" t="b">
        <f>TRUE()</f>
        <v>1</v>
      </c>
      <c r="E482" t="b">
        <f>COUNTIF(connections!A:A, A482) &gt; 0</f>
        <v>0</v>
      </c>
      <c r="G482" t="s">
        <v>1563</v>
      </c>
      <c r="H482" t="s">
        <v>179</v>
      </c>
      <c r="I482" t="s">
        <v>7825</v>
      </c>
      <c r="J482" s="10" t="s">
        <v>7826</v>
      </c>
    </row>
    <row r="483" spans="1:10" ht="15" customHeight="1" x14ac:dyDescent="0.25">
      <c r="A483" t="s">
        <v>1564</v>
      </c>
      <c r="B483">
        <v>2001</v>
      </c>
      <c r="C483" t="s">
        <v>171</v>
      </c>
      <c r="D483" t="b">
        <f>TRUE()</f>
        <v>1</v>
      </c>
      <c r="E483" t="b">
        <f>COUNTIF(connections!A:A, A483) &gt; 0</f>
        <v>1</v>
      </c>
      <c r="G483" t="s">
        <v>1565</v>
      </c>
    </row>
    <row r="484" spans="1:10" ht="15" customHeight="1" x14ac:dyDescent="0.25">
      <c r="A484" t="s">
        <v>1566</v>
      </c>
      <c r="B484">
        <v>2024</v>
      </c>
      <c r="C484" t="s">
        <v>174</v>
      </c>
      <c r="D484" t="b">
        <f>TRUE()</f>
        <v>1</v>
      </c>
      <c r="E484" t="b">
        <f>COUNTIF(connections!A:A, A484) &gt; 0</f>
        <v>0</v>
      </c>
      <c r="G484" t="s">
        <v>1567</v>
      </c>
      <c r="H484" t="s">
        <v>179</v>
      </c>
      <c r="I484" t="s">
        <v>16911</v>
      </c>
      <c r="J484" s="10" t="s">
        <v>16912</v>
      </c>
    </row>
    <row r="485" spans="1:10" ht="15" customHeight="1" x14ac:dyDescent="0.25">
      <c r="A485" t="s">
        <v>1568</v>
      </c>
      <c r="B485">
        <v>2021</v>
      </c>
      <c r="C485" t="s">
        <v>174</v>
      </c>
      <c r="D485" t="b">
        <f>TRUE()</f>
        <v>1</v>
      </c>
      <c r="E485" t="b">
        <f>COUNTIF(connections!A:A, A485) &gt; 0</f>
        <v>1</v>
      </c>
      <c r="F485" t="s">
        <v>346</v>
      </c>
      <c r="G485" t="s">
        <v>1569</v>
      </c>
      <c r="H485" t="s">
        <v>179</v>
      </c>
      <c r="I485" t="s">
        <v>1570</v>
      </c>
      <c r="J485" s="1" t="s">
        <v>1571</v>
      </c>
    </row>
    <row r="486" spans="1:10" ht="15" customHeight="1" x14ac:dyDescent="0.25">
      <c r="A486" t="s">
        <v>1572</v>
      </c>
      <c r="B486">
        <v>2023</v>
      </c>
      <c r="C486" t="s">
        <v>174</v>
      </c>
      <c r="D486" t="b">
        <f>TRUE()</f>
        <v>1</v>
      </c>
      <c r="E486" t="b">
        <f>COUNTIF(connections!A:A, A486) &gt; 0</f>
        <v>0</v>
      </c>
      <c r="F486" t="s">
        <v>346</v>
      </c>
      <c r="G486" t="s">
        <v>1573</v>
      </c>
      <c r="H486" t="s">
        <v>179</v>
      </c>
      <c r="I486" t="s">
        <v>1574</v>
      </c>
      <c r="J486" s="1" t="s">
        <v>1575</v>
      </c>
    </row>
    <row r="487" spans="1:10" ht="15" customHeight="1" x14ac:dyDescent="0.25">
      <c r="A487" t="s">
        <v>17088</v>
      </c>
      <c r="B487">
        <v>2024</v>
      </c>
      <c r="C487" t="s">
        <v>174</v>
      </c>
      <c r="D487" t="b">
        <v>1</v>
      </c>
      <c r="E487" t="b">
        <f>COUNTIF(connections!A:A, A487) &gt; 0</f>
        <v>0</v>
      </c>
      <c r="G487" t="s">
        <v>17089</v>
      </c>
      <c r="J487" s="10" t="s">
        <v>17111</v>
      </c>
    </row>
    <row r="488" spans="1:10" ht="15" customHeight="1" x14ac:dyDescent="0.25">
      <c r="A488" t="s">
        <v>1576</v>
      </c>
      <c r="B488">
        <v>2026</v>
      </c>
      <c r="C488" t="s">
        <v>168</v>
      </c>
      <c r="D488" t="b">
        <f>TRUE()</f>
        <v>1</v>
      </c>
      <c r="E488" t="b">
        <f>COUNTIF(connections!A:A, A488) &gt; 0</f>
        <v>0</v>
      </c>
      <c r="G488" t="s">
        <v>1577</v>
      </c>
      <c r="J488" s="10" t="s">
        <v>1578</v>
      </c>
    </row>
    <row r="489" spans="1:10" ht="15" customHeight="1" x14ac:dyDescent="0.25">
      <c r="A489" t="s">
        <v>9848</v>
      </c>
      <c r="B489">
        <v>2022</v>
      </c>
      <c r="C489" t="s">
        <v>168</v>
      </c>
      <c r="D489" t="b">
        <v>1</v>
      </c>
      <c r="E489" t="b">
        <f>COUNTIF(connections!A:A, A489) &gt; 0</f>
        <v>0</v>
      </c>
      <c r="G489" t="s">
        <v>9849</v>
      </c>
      <c r="H489" t="s">
        <v>179</v>
      </c>
      <c r="I489" t="s">
        <v>9853</v>
      </c>
      <c r="J489" s="10" t="s">
        <v>9850</v>
      </c>
    </row>
    <row r="490" spans="1:10" ht="15" customHeight="1" x14ac:dyDescent="0.25">
      <c r="A490" t="s">
        <v>1579</v>
      </c>
      <c r="B490">
        <v>2026</v>
      </c>
      <c r="C490" t="s">
        <v>214</v>
      </c>
      <c r="D490" t="b">
        <f>TRUE()</f>
        <v>1</v>
      </c>
      <c r="E490" t="b">
        <f>COUNTIF(connections!A:A, A490) &gt; 0</f>
        <v>0</v>
      </c>
      <c r="F490" t="s">
        <v>256</v>
      </c>
      <c r="G490" t="s">
        <v>1580</v>
      </c>
    </row>
    <row r="491" spans="1:10" ht="15" customHeight="1" x14ac:dyDescent="0.25">
      <c r="A491" t="s">
        <v>1581</v>
      </c>
      <c r="B491">
        <v>2026</v>
      </c>
      <c r="C491" t="s">
        <v>168</v>
      </c>
      <c r="D491" t="b">
        <f>FALSE()</f>
        <v>0</v>
      </c>
      <c r="E491" t="b">
        <f>COUNTIF(connections!A:A, A491) &gt; 0</f>
        <v>0</v>
      </c>
      <c r="G491" t="s">
        <v>1582</v>
      </c>
      <c r="J491" s="1" t="s">
        <v>1583</v>
      </c>
    </row>
    <row r="492" spans="1:10" ht="16.5" customHeight="1" x14ac:dyDescent="0.25">
      <c r="A492" t="s">
        <v>1584</v>
      </c>
      <c r="B492">
        <v>2019</v>
      </c>
      <c r="C492" t="s">
        <v>168</v>
      </c>
      <c r="D492" t="b">
        <f>TRUE()</f>
        <v>1</v>
      </c>
      <c r="E492" t="b">
        <f>COUNTIF(connections!A:A, A492) &gt; 0</f>
        <v>1</v>
      </c>
      <c r="G492" t="s">
        <v>1585</v>
      </c>
    </row>
    <row r="493" spans="1:10" ht="15" customHeight="1" x14ac:dyDescent="0.25">
      <c r="A493" t="s">
        <v>1586</v>
      </c>
      <c r="B493">
        <v>2023</v>
      </c>
      <c r="C493" t="s">
        <v>168</v>
      </c>
      <c r="D493" t="b">
        <f>TRUE()</f>
        <v>1</v>
      </c>
      <c r="E493" t="b">
        <f>COUNTIF(connections!A:A, A493) &gt; 0</f>
        <v>1</v>
      </c>
      <c r="G493" t="s">
        <v>1587</v>
      </c>
    </row>
    <row r="494" spans="1:10" ht="15" customHeight="1" x14ac:dyDescent="0.25">
      <c r="A494" t="s">
        <v>1588</v>
      </c>
      <c r="B494">
        <v>2025</v>
      </c>
      <c r="C494" t="s">
        <v>168</v>
      </c>
      <c r="D494" t="b">
        <f>TRUE()</f>
        <v>1</v>
      </c>
      <c r="E494" t="b">
        <f>COUNTIF(connections!A:A, A494) &gt; 0</f>
        <v>0</v>
      </c>
      <c r="G494" t="s">
        <v>1589</v>
      </c>
    </row>
    <row r="495" spans="1:10" ht="15" customHeight="1" x14ac:dyDescent="0.25">
      <c r="A495" t="s">
        <v>1590</v>
      </c>
      <c r="B495">
        <v>2020</v>
      </c>
      <c r="C495" t="s">
        <v>171</v>
      </c>
      <c r="D495" t="b">
        <f>TRUE()</f>
        <v>1</v>
      </c>
      <c r="E495" t="b">
        <f>COUNTIF(connections!A:A, A495) &gt; 0</f>
        <v>0</v>
      </c>
      <c r="G495" t="s">
        <v>1591</v>
      </c>
      <c r="H495" t="s">
        <v>179</v>
      </c>
      <c r="I495" t="s">
        <v>1592</v>
      </c>
      <c r="J495" s="1" t="s">
        <v>1593</v>
      </c>
    </row>
    <row r="496" spans="1:10" ht="15" customHeight="1" x14ac:dyDescent="0.25">
      <c r="A496" t="s">
        <v>1594</v>
      </c>
      <c r="B496">
        <v>2018</v>
      </c>
      <c r="C496" t="s">
        <v>168</v>
      </c>
      <c r="D496" t="b">
        <f>TRUE()</f>
        <v>1</v>
      </c>
      <c r="E496" t="b">
        <f>COUNTIF(connections!A:A, A496) &gt; 0</f>
        <v>0</v>
      </c>
      <c r="G496" t="s">
        <v>1595</v>
      </c>
      <c r="H496" t="s">
        <v>179</v>
      </c>
      <c r="I496" t="s">
        <v>1596</v>
      </c>
      <c r="J496" s="1" t="s">
        <v>1597</v>
      </c>
    </row>
    <row r="497" spans="1:10" ht="15" customHeight="1" x14ac:dyDescent="0.25">
      <c r="A497" t="s">
        <v>1598</v>
      </c>
      <c r="B497">
        <v>2025</v>
      </c>
      <c r="C497" t="s">
        <v>168</v>
      </c>
      <c r="D497" t="b">
        <f>TRUE()</f>
        <v>1</v>
      </c>
      <c r="E497" t="b">
        <f>COUNTIF(connections!A:A, A497) &gt; 0</f>
        <v>0</v>
      </c>
      <c r="G497" t="s">
        <v>1599</v>
      </c>
      <c r="H497" t="s">
        <v>179</v>
      </c>
      <c r="I497" t="s">
        <v>1600</v>
      </c>
      <c r="J497" s="10" t="s">
        <v>1601</v>
      </c>
    </row>
    <row r="498" spans="1:10" ht="15" customHeight="1" x14ac:dyDescent="0.25">
      <c r="A498" t="s">
        <v>1602</v>
      </c>
      <c r="B498">
        <v>2026</v>
      </c>
      <c r="C498" t="s">
        <v>174</v>
      </c>
      <c r="D498" t="b">
        <f>TRUE()</f>
        <v>1</v>
      </c>
      <c r="E498" t="b">
        <f>COUNTIF(connections!A:A, A498) &gt; 0</f>
        <v>0</v>
      </c>
      <c r="G498" t="s">
        <v>1603</v>
      </c>
      <c r="J498" s="10" t="s">
        <v>1604</v>
      </c>
    </row>
    <row r="499" spans="1:10" ht="15" customHeight="1" x14ac:dyDescent="0.25">
      <c r="A499" t="s">
        <v>1605</v>
      </c>
      <c r="B499">
        <v>2025</v>
      </c>
      <c r="C499" t="s">
        <v>168</v>
      </c>
      <c r="D499" t="b">
        <f>TRUE()</f>
        <v>1</v>
      </c>
      <c r="E499" t="b">
        <f>COUNTIF(connections!A:A, A499) &gt; 0</f>
        <v>0</v>
      </c>
      <c r="G499" t="s">
        <v>1606</v>
      </c>
      <c r="H499" t="s">
        <v>179</v>
      </c>
      <c r="I499" t="s">
        <v>1607</v>
      </c>
      <c r="J499" s="1" t="s">
        <v>1608</v>
      </c>
    </row>
    <row r="500" spans="1:10" ht="15" customHeight="1" x14ac:dyDescent="0.25">
      <c r="A500" t="s">
        <v>1609</v>
      </c>
      <c r="B500">
        <v>2022</v>
      </c>
      <c r="C500" t="s">
        <v>214</v>
      </c>
      <c r="D500" t="b">
        <f>FALSE()</f>
        <v>0</v>
      </c>
      <c r="E500" t="b">
        <f>COUNTIF(connections!A:A, A500) &gt; 0</f>
        <v>0</v>
      </c>
      <c r="G500" t="s">
        <v>1610</v>
      </c>
      <c r="H500" t="s">
        <v>179</v>
      </c>
      <c r="I500" t="s">
        <v>1611</v>
      </c>
      <c r="J500" s="1" t="s">
        <v>1612</v>
      </c>
    </row>
    <row r="501" spans="1:10" ht="15" customHeight="1" x14ac:dyDescent="0.25">
      <c r="A501" t="s">
        <v>1613</v>
      </c>
      <c r="B501">
        <v>2025</v>
      </c>
      <c r="C501" t="s">
        <v>168</v>
      </c>
      <c r="D501" t="b">
        <f>TRUE()</f>
        <v>1</v>
      </c>
      <c r="E501" t="b">
        <f>COUNTIF(connections!A:A, A501) &gt; 0</f>
        <v>1</v>
      </c>
      <c r="G501" t="s">
        <v>1614</v>
      </c>
      <c r="H501" t="s">
        <v>179</v>
      </c>
      <c r="I501" t="s">
        <v>1615</v>
      </c>
      <c r="J501" s="1" t="s">
        <v>1616</v>
      </c>
    </row>
    <row r="502" spans="1:10" ht="15" customHeight="1" x14ac:dyDescent="0.25">
      <c r="A502" t="s">
        <v>1617</v>
      </c>
      <c r="B502">
        <v>2024</v>
      </c>
      <c r="C502" t="s">
        <v>174</v>
      </c>
      <c r="D502" t="b">
        <f>TRUE()</f>
        <v>1</v>
      </c>
      <c r="E502" t="b">
        <f>COUNTIF(connections!A:A, A502) &gt; 0</f>
        <v>0</v>
      </c>
      <c r="G502" t="s">
        <v>1618</v>
      </c>
    </row>
    <row r="503" spans="1:10" ht="15" customHeight="1" x14ac:dyDescent="0.25">
      <c r="A503" t="s">
        <v>1619</v>
      </c>
      <c r="B503">
        <v>2024</v>
      </c>
      <c r="C503" t="s">
        <v>174</v>
      </c>
      <c r="D503" t="b">
        <f>TRUE()</f>
        <v>1</v>
      </c>
      <c r="E503" t="b">
        <f>COUNTIF(connections!A:A, A503) &gt; 0</f>
        <v>1</v>
      </c>
      <c r="G503" t="s">
        <v>1620</v>
      </c>
      <c r="H503" t="s">
        <v>179</v>
      </c>
      <c r="I503" t="s">
        <v>1621</v>
      </c>
      <c r="J503" s="1" t="s">
        <v>1622</v>
      </c>
    </row>
    <row r="504" spans="1:10" ht="15" customHeight="1" x14ac:dyDescent="0.25">
      <c r="A504" t="s">
        <v>1623</v>
      </c>
      <c r="B504">
        <v>2026</v>
      </c>
      <c r="C504" t="s">
        <v>174</v>
      </c>
      <c r="D504" t="b">
        <f>TRUE()</f>
        <v>1</v>
      </c>
      <c r="E504" t="b">
        <f>COUNTIF(connections!A:A, A504) &gt; 0</f>
        <v>0</v>
      </c>
      <c r="G504" t="s">
        <v>1624</v>
      </c>
    </row>
    <row r="505" spans="1:10" ht="15" customHeight="1" x14ac:dyDescent="0.25">
      <c r="A505" t="s">
        <v>1625</v>
      </c>
      <c r="B505">
        <v>2025</v>
      </c>
      <c r="C505" t="s">
        <v>174</v>
      </c>
      <c r="D505" t="b">
        <f>TRUE()</f>
        <v>1</v>
      </c>
      <c r="E505" t="b">
        <f>COUNTIF(connections!A:A, A505) &gt; 0</f>
        <v>0</v>
      </c>
      <c r="G505" t="s">
        <v>1626</v>
      </c>
      <c r="H505" t="s">
        <v>179</v>
      </c>
      <c r="I505" t="s">
        <v>1627</v>
      </c>
      <c r="J505" s="1" t="s">
        <v>1628</v>
      </c>
    </row>
    <row r="506" spans="1:10" ht="15" customHeight="1" x14ac:dyDescent="0.25">
      <c r="A506" t="s">
        <v>14253</v>
      </c>
      <c r="B506">
        <v>2025</v>
      </c>
      <c r="C506" t="s">
        <v>168</v>
      </c>
      <c r="D506" t="b">
        <v>0</v>
      </c>
      <c r="E506" t="b">
        <f>COUNTIF(connections!A:A, A506) &gt; 0</f>
        <v>0</v>
      </c>
      <c r="F506" t="s">
        <v>269</v>
      </c>
      <c r="G506" t="s">
        <v>14254</v>
      </c>
      <c r="J506" s="10" t="s">
        <v>14255</v>
      </c>
    </row>
    <row r="507" spans="1:10" ht="15" customHeight="1" x14ac:dyDescent="0.25">
      <c r="A507" t="s">
        <v>1629</v>
      </c>
      <c r="B507">
        <v>2024</v>
      </c>
      <c r="C507" t="s">
        <v>214</v>
      </c>
      <c r="D507" t="b">
        <f>TRUE()</f>
        <v>1</v>
      </c>
      <c r="E507" t="b">
        <f>COUNTIF(connections!A:A, A507) &gt; 0</f>
        <v>0</v>
      </c>
      <c r="G507" t="s">
        <v>1630</v>
      </c>
      <c r="H507" t="s">
        <v>179</v>
      </c>
      <c r="I507" t="s">
        <v>1631</v>
      </c>
      <c r="J507" s="1" t="s">
        <v>1632</v>
      </c>
    </row>
    <row r="508" spans="1:10" ht="15" customHeight="1" x14ac:dyDescent="0.25">
      <c r="A508" t="s">
        <v>1633</v>
      </c>
      <c r="B508">
        <v>2020</v>
      </c>
      <c r="C508" t="s">
        <v>168</v>
      </c>
      <c r="D508" t="b">
        <f>TRUE()</f>
        <v>1</v>
      </c>
      <c r="E508" t="b">
        <f>COUNTIF(connections!A:A, A508) &gt; 0</f>
        <v>0</v>
      </c>
      <c r="G508" t="s">
        <v>1634</v>
      </c>
      <c r="H508" t="s">
        <v>179</v>
      </c>
      <c r="I508" t="s">
        <v>1635</v>
      </c>
      <c r="J508" s="1" t="s">
        <v>1636</v>
      </c>
    </row>
    <row r="509" spans="1:10" ht="15" customHeight="1" x14ac:dyDescent="0.25">
      <c r="A509" t="s">
        <v>1637</v>
      </c>
      <c r="B509">
        <v>2021</v>
      </c>
      <c r="C509" t="s">
        <v>168</v>
      </c>
      <c r="D509" t="b">
        <v>1</v>
      </c>
      <c r="E509" t="b">
        <f>COUNTIF(connections!A:A, A509) &gt; 0</f>
        <v>0</v>
      </c>
      <c r="G509" t="s">
        <v>1638</v>
      </c>
      <c r="H509" t="s">
        <v>179</v>
      </c>
      <c r="I509" t="s">
        <v>1639</v>
      </c>
      <c r="J509" s="1" t="s">
        <v>1640</v>
      </c>
    </row>
    <row r="510" spans="1:10" ht="15" customHeight="1" x14ac:dyDescent="0.25">
      <c r="A510" t="s">
        <v>1641</v>
      </c>
      <c r="B510">
        <v>2026</v>
      </c>
      <c r="C510" t="s">
        <v>214</v>
      </c>
      <c r="D510" t="b">
        <f>TRUE()</f>
        <v>1</v>
      </c>
      <c r="E510" t="b">
        <f>COUNTIF(connections!A:A, A510) &gt; 0</f>
        <v>0</v>
      </c>
      <c r="F510" t="s">
        <v>521</v>
      </c>
      <c r="G510" t="s">
        <v>1642</v>
      </c>
      <c r="H510" t="s">
        <v>179</v>
      </c>
      <c r="I510" t="s">
        <v>1643</v>
      </c>
      <c r="J510" s="1" t="s">
        <v>1644</v>
      </c>
    </row>
    <row r="511" spans="1:10" ht="15" customHeight="1" x14ac:dyDescent="0.25">
      <c r="A511" t="s">
        <v>1645</v>
      </c>
      <c r="B511">
        <v>2025</v>
      </c>
      <c r="C511" t="s">
        <v>168</v>
      </c>
      <c r="D511" t="b">
        <v>1</v>
      </c>
      <c r="E511" t="b">
        <f>COUNTIF(connections!A:A, A511) &gt; 0</f>
        <v>0</v>
      </c>
      <c r="G511" t="s">
        <v>1646</v>
      </c>
    </row>
    <row r="512" spans="1:10" ht="15" customHeight="1" x14ac:dyDescent="0.25">
      <c r="A512" t="s">
        <v>1647</v>
      </c>
      <c r="B512">
        <v>2024</v>
      </c>
      <c r="C512" t="s">
        <v>214</v>
      </c>
      <c r="D512" t="b">
        <v>1</v>
      </c>
      <c r="E512" t="b">
        <f>COUNTIF(connections!A:A, A512) &gt; 0</f>
        <v>1</v>
      </c>
      <c r="G512" t="s">
        <v>1648</v>
      </c>
      <c r="H512" t="s">
        <v>179</v>
      </c>
      <c r="I512" t="s">
        <v>1649</v>
      </c>
      <c r="J512" s="1" t="s">
        <v>1650</v>
      </c>
    </row>
    <row r="513" spans="1:10" ht="15" customHeight="1" x14ac:dyDescent="0.25">
      <c r="A513" t="s">
        <v>1651</v>
      </c>
      <c r="B513">
        <v>2012</v>
      </c>
      <c r="C513" t="s">
        <v>171</v>
      </c>
      <c r="D513" t="b">
        <f>TRUE()</f>
        <v>1</v>
      </c>
      <c r="E513" t="b">
        <f>COUNTIF(connections!A:A, A513) &gt; 0</f>
        <v>1</v>
      </c>
      <c r="F513" t="s">
        <v>320</v>
      </c>
      <c r="G513" t="s">
        <v>1652</v>
      </c>
    </row>
    <row r="514" spans="1:10" ht="15" customHeight="1" x14ac:dyDescent="0.25">
      <c r="A514" t="s">
        <v>1653</v>
      </c>
      <c r="B514">
        <v>2011</v>
      </c>
      <c r="C514" t="s">
        <v>171</v>
      </c>
      <c r="D514" t="b">
        <f>TRUE()</f>
        <v>1</v>
      </c>
      <c r="E514" t="b">
        <f>COUNTIF(connections!A:A, A514) &gt; 0</f>
        <v>1</v>
      </c>
      <c r="F514" t="s">
        <v>320</v>
      </c>
      <c r="G514" t="s">
        <v>1654</v>
      </c>
    </row>
    <row r="515" spans="1:10" ht="15" customHeight="1" x14ac:dyDescent="0.25">
      <c r="A515" t="s">
        <v>1655</v>
      </c>
      <c r="B515">
        <v>1987</v>
      </c>
      <c r="C515" t="s">
        <v>171</v>
      </c>
      <c r="D515" t="b">
        <v>1</v>
      </c>
      <c r="E515" t="b">
        <f>COUNTIF(connections!A:A, A515) &gt; 0</f>
        <v>0</v>
      </c>
      <c r="G515" t="s">
        <v>1656</v>
      </c>
      <c r="H515" t="s">
        <v>179</v>
      </c>
      <c r="I515" t="s">
        <v>1657</v>
      </c>
    </row>
    <row r="516" spans="1:10" ht="15" customHeight="1" x14ac:dyDescent="0.25">
      <c r="A516" t="s">
        <v>1658</v>
      </c>
      <c r="B516">
        <v>2023</v>
      </c>
      <c r="C516" t="s">
        <v>168</v>
      </c>
      <c r="D516" t="b">
        <f>TRUE()</f>
        <v>1</v>
      </c>
      <c r="E516" t="b">
        <f>COUNTIF(connections!A:A, A516) &gt; 0</f>
        <v>0</v>
      </c>
      <c r="G516" t="s">
        <v>1659</v>
      </c>
      <c r="H516" t="s">
        <v>179</v>
      </c>
      <c r="I516" t="s">
        <v>1660</v>
      </c>
      <c r="J516" s="1" t="s">
        <v>1661</v>
      </c>
    </row>
    <row r="517" spans="1:10" ht="15" customHeight="1" x14ac:dyDescent="0.25">
      <c r="A517" t="s">
        <v>1662</v>
      </c>
      <c r="B517">
        <v>2022</v>
      </c>
      <c r="C517" t="s">
        <v>168</v>
      </c>
      <c r="D517" t="b">
        <f>TRUE()</f>
        <v>1</v>
      </c>
      <c r="E517" t="b">
        <f>COUNTIF(connections!A:A, A517) &gt; 0</f>
        <v>0</v>
      </c>
      <c r="G517" t="s">
        <v>1663</v>
      </c>
    </row>
    <row r="518" spans="1:10" ht="15" customHeight="1" x14ac:dyDescent="0.25">
      <c r="A518" t="s">
        <v>1664</v>
      </c>
      <c r="B518">
        <v>2021</v>
      </c>
      <c r="C518" t="s">
        <v>174</v>
      </c>
      <c r="D518" t="b">
        <f>TRUE()</f>
        <v>1</v>
      </c>
      <c r="E518" t="b">
        <f>COUNTIF(connections!A:A, A518) &gt; 0</f>
        <v>0</v>
      </c>
      <c r="G518" t="s">
        <v>1665</v>
      </c>
      <c r="H518" t="s">
        <v>179</v>
      </c>
      <c r="I518" t="s">
        <v>1666</v>
      </c>
      <c r="J518" s="1" t="s">
        <v>1667</v>
      </c>
    </row>
    <row r="519" spans="1:10" ht="15" customHeight="1" x14ac:dyDescent="0.25">
      <c r="A519" t="s">
        <v>1668</v>
      </c>
      <c r="B519">
        <v>2002</v>
      </c>
      <c r="C519" t="s">
        <v>171</v>
      </c>
      <c r="D519" t="b">
        <f>TRUE()</f>
        <v>1</v>
      </c>
      <c r="E519" t="b">
        <f>COUNTIF(connections!A:A, A519) &gt; 0</f>
        <v>1</v>
      </c>
      <c r="G519" t="s">
        <v>1669</v>
      </c>
      <c r="H519" t="s">
        <v>179</v>
      </c>
      <c r="I519" t="s">
        <v>1670</v>
      </c>
    </row>
    <row r="520" spans="1:10" ht="15" customHeight="1" x14ac:dyDescent="0.25">
      <c r="A520" t="s">
        <v>1671</v>
      </c>
      <c r="B520">
        <v>2003</v>
      </c>
      <c r="C520" t="s">
        <v>171</v>
      </c>
      <c r="D520" t="b">
        <f>TRUE()</f>
        <v>1</v>
      </c>
      <c r="E520" t="b">
        <f>COUNTIF(connections!A:A, A520) &gt; 0</f>
        <v>0</v>
      </c>
      <c r="G520" t="s">
        <v>1672</v>
      </c>
      <c r="H520" t="s">
        <v>179</v>
      </c>
      <c r="I520" t="s">
        <v>1673</v>
      </c>
    </row>
    <row r="521" spans="1:10" ht="15" customHeight="1" x14ac:dyDescent="0.25">
      <c r="A521" t="s">
        <v>1674</v>
      </c>
      <c r="B521">
        <v>2020</v>
      </c>
      <c r="C521" t="s">
        <v>171</v>
      </c>
      <c r="D521" t="b">
        <f>TRUE()</f>
        <v>1</v>
      </c>
      <c r="E521" t="b">
        <f>COUNTIF(connections!A:A, A521) &gt; 0</f>
        <v>1</v>
      </c>
      <c r="G521" t="s">
        <v>1675</v>
      </c>
    </row>
    <row r="522" spans="1:10" ht="15" customHeight="1" x14ac:dyDescent="0.25">
      <c r="A522" t="s">
        <v>1676</v>
      </c>
      <c r="B522">
        <v>2022</v>
      </c>
      <c r="C522" t="s">
        <v>171</v>
      </c>
      <c r="D522" t="b">
        <f>TRUE()</f>
        <v>1</v>
      </c>
      <c r="E522" t="b">
        <f>COUNTIF(connections!A:A, A522) &gt; 0</f>
        <v>0</v>
      </c>
      <c r="G522" t="s">
        <v>1677</v>
      </c>
    </row>
    <row r="523" spans="1:10" ht="15" customHeight="1" x14ac:dyDescent="0.25">
      <c r="A523" t="s">
        <v>1678</v>
      </c>
      <c r="B523">
        <v>2017</v>
      </c>
      <c r="C523" t="s">
        <v>174</v>
      </c>
      <c r="D523" t="b">
        <f>TRUE()</f>
        <v>1</v>
      </c>
      <c r="E523" t="b">
        <f>COUNTIF(connections!A:A, A523) &gt; 0</f>
        <v>1</v>
      </c>
      <c r="G523" t="s">
        <v>1679</v>
      </c>
      <c r="H523" t="s">
        <v>179</v>
      </c>
      <c r="I523" t="s">
        <v>1680</v>
      </c>
      <c r="J523" s="1" t="s">
        <v>1681</v>
      </c>
    </row>
    <row r="524" spans="1:10" ht="15" customHeight="1" x14ac:dyDescent="0.25">
      <c r="A524" t="s">
        <v>1682</v>
      </c>
      <c r="B524">
        <v>2020</v>
      </c>
      <c r="C524" t="s">
        <v>174</v>
      </c>
      <c r="D524" t="b">
        <f>TRUE()</f>
        <v>1</v>
      </c>
      <c r="E524" t="b">
        <f>COUNTIF(connections!A:A, A524) &gt; 0</f>
        <v>1</v>
      </c>
      <c r="G524" t="s">
        <v>1683</v>
      </c>
      <c r="H524" t="s">
        <v>179</v>
      </c>
      <c r="I524" t="s">
        <v>1684</v>
      </c>
      <c r="J524" s="1" t="s">
        <v>1685</v>
      </c>
    </row>
    <row r="525" spans="1:10" ht="15" customHeight="1" x14ac:dyDescent="0.25">
      <c r="A525" t="s">
        <v>1686</v>
      </c>
      <c r="B525">
        <v>2025</v>
      </c>
      <c r="C525" t="s">
        <v>174</v>
      </c>
      <c r="D525" t="b">
        <f>TRUE()</f>
        <v>1</v>
      </c>
      <c r="E525" t="b">
        <f>COUNTIF(connections!A:A, A525) &gt; 0</f>
        <v>0</v>
      </c>
      <c r="G525" t="s">
        <v>1687</v>
      </c>
    </row>
    <row r="526" spans="1:10" ht="15" customHeight="1" x14ac:dyDescent="0.25">
      <c r="A526" t="s">
        <v>1688</v>
      </c>
      <c r="B526">
        <v>2025</v>
      </c>
      <c r="C526" t="s">
        <v>168</v>
      </c>
      <c r="D526" t="b">
        <f>TRUE()</f>
        <v>1</v>
      </c>
      <c r="E526" t="b">
        <f>COUNTIF(connections!A:A, A526) &gt; 0</f>
        <v>0</v>
      </c>
      <c r="G526" t="s">
        <v>1689</v>
      </c>
      <c r="H526" t="s">
        <v>179</v>
      </c>
      <c r="I526" t="s">
        <v>1690</v>
      </c>
      <c r="J526" s="1" t="s">
        <v>1691</v>
      </c>
    </row>
    <row r="527" spans="1:10" ht="15" customHeight="1" x14ac:dyDescent="0.25">
      <c r="A527" t="s">
        <v>1692</v>
      </c>
      <c r="B527">
        <v>2015</v>
      </c>
      <c r="C527" t="s">
        <v>168</v>
      </c>
      <c r="D527" t="b">
        <f>TRUE()</f>
        <v>1</v>
      </c>
      <c r="E527" t="b">
        <f>COUNTIF(connections!A:A, A527) &gt; 0</f>
        <v>0</v>
      </c>
      <c r="G527" t="s">
        <v>1693</v>
      </c>
      <c r="H527" t="s">
        <v>179</v>
      </c>
      <c r="I527" t="s">
        <v>1694</v>
      </c>
      <c r="J527" s="1" t="s">
        <v>1695</v>
      </c>
    </row>
    <row r="528" spans="1:10" ht="15" customHeight="1" x14ac:dyDescent="0.25">
      <c r="A528" t="s">
        <v>1696</v>
      </c>
      <c r="B528">
        <v>2026</v>
      </c>
      <c r="C528" t="s">
        <v>174</v>
      </c>
      <c r="D528" t="b">
        <f>TRUE()</f>
        <v>1</v>
      </c>
      <c r="E528" t="b">
        <f>COUNTIF(connections!A:A, A528) &gt; 0</f>
        <v>0</v>
      </c>
      <c r="G528" t="s">
        <v>1697</v>
      </c>
      <c r="J528" s="10" t="s">
        <v>1698</v>
      </c>
    </row>
    <row r="529" spans="1:10" ht="15" customHeight="1" x14ac:dyDescent="0.25">
      <c r="A529" t="s">
        <v>1699</v>
      </c>
      <c r="B529">
        <v>2016</v>
      </c>
      <c r="C529" t="s">
        <v>168</v>
      </c>
      <c r="D529" t="b">
        <v>1</v>
      </c>
      <c r="E529" t="b">
        <f>COUNTIF(connections!A:A, A529) &gt; 0</f>
        <v>1</v>
      </c>
      <c r="G529" t="s">
        <v>1700</v>
      </c>
      <c r="H529" t="s">
        <v>179</v>
      </c>
      <c r="I529" t="s">
        <v>1701</v>
      </c>
      <c r="J529" s="1" t="s">
        <v>1702</v>
      </c>
    </row>
    <row r="530" spans="1:10" ht="15" customHeight="1" x14ac:dyDescent="0.25">
      <c r="A530" t="s">
        <v>1703</v>
      </c>
      <c r="B530">
        <v>2024</v>
      </c>
      <c r="C530" t="s">
        <v>168</v>
      </c>
      <c r="D530" t="b">
        <f>TRUE()</f>
        <v>1</v>
      </c>
      <c r="E530" t="b">
        <f>COUNTIF(connections!A:A, A530) &gt; 0</f>
        <v>0</v>
      </c>
      <c r="G530" t="s">
        <v>1704</v>
      </c>
    </row>
    <row r="531" spans="1:10" ht="15" customHeight="1" x14ac:dyDescent="0.25">
      <c r="A531" t="s">
        <v>1705</v>
      </c>
      <c r="B531">
        <v>2018</v>
      </c>
      <c r="C531" t="s">
        <v>168</v>
      </c>
      <c r="D531" t="b">
        <f>TRUE()</f>
        <v>1</v>
      </c>
      <c r="E531" t="b">
        <f>COUNTIF(connections!A:A, A531) &gt; 0</f>
        <v>1</v>
      </c>
      <c r="G531" t="s">
        <v>1706</v>
      </c>
      <c r="H531" t="s">
        <v>179</v>
      </c>
      <c r="I531" t="s">
        <v>1707</v>
      </c>
      <c r="J531" s="1" t="s">
        <v>1708</v>
      </c>
    </row>
    <row r="532" spans="1:10" ht="15" customHeight="1" x14ac:dyDescent="0.25">
      <c r="A532" t="s">
        <v>1709</v>
      </c>
      <c r="B532">
        <v>2025</v>
      </c>
      <c r="C532" t="s">
        <v>168</v>
      </c>
      <c r="D532" t="b">
        <f>TRUE()</f>
        <v>1</v>
      </c>
      <c r="E532" t="b">
        <f>COUNTIF(connections!A:A, A532) &gt; 0</f>
        <v>0</v>
      </c>
      <c r="G532" t="s">
        <v>1710</v>
      </c>
    </row>
    <row r="533" spans="1:10" ht="15" customHeight="1" x14ac:dyDescent="0.25">
      <c r="A533" t="s">
        <v>1711</v>
      </c>
      <c r="B533">
        <v>2023</v>
      </c>
      <c r="C533" t="s">
        <v>171</v>
      </c>
      <c r="D533" t="b">
        <f>TRUE()</f>
        <v>1</v>
      </c>
      <c r="E533" t="b">
        <f>COUNTIF(connections!A:A, A533) &gt; 0</f>
        <v>0</v>
      </c>
      <c r="G533" t="s">
        <v>1712</v>
      </c>
      <c r="H533" t="s">
        <v>179</v>
      </c>
      <c r="I533" t="s">
        <v>1713</v>
      </c>
      <c r="J533" s="1" t="s">
        <v>1714</v>
      </c>
    </row>
    <row r="534" spans="1:10" ht="15" customHeight="1" x14ac:dyDescent="0.25">
      <c r="A534" t="s">
        <v>9942</v>
      </c>
      <c r="B534">
        <v>2026</v>
      </c>
      <c r="C534" t="s">
        <v>174</v>
      </c>
      <c r="D534" t="b">
        <v>0</v>
      </c>
      <c r="E534" t="b">
        <f>COUNTIF(connections!A:A, A534) &gt; 0</f>
        <v>0</v>
      </c>
      <c r="G534" t="s">
        <v>9943</v>
      </c>
      <c r="J534" s="10" t="s">
        <v>9944</v>
      </c>
    </row>
    <row r="535" spans="1:10" ht="15" customHeight="1" x14ac:dyDescent="0.25">
      <c r="A535" t="s">
        <v>1715</v>
      </c>
      <c r="B535">
        <v>2026</v>
      </c>
      <c r="C535" t="s">
        <v>168</v>
      </c>
      <c r="D535" t="b">
        <f>TRUE()</f>
        <v>1</v>
      </c>
      <c r="E535" t="b">
        <f>COUNTIF(connections!A:A, A535) &gt; 0</f>
        <v>0</v>
      </c>
      <c r="G535" t="s">
        <v>1716</v>
      </c>
    </row>
    <row r="536" spans="1:10" ht="15" customHeight="1" x14ac:dyDescent="0.25">
      <c r="A536" t="s">
        <v>1717</v>
      </c>
      <c r="B536">
        <v>1983</v>
      </c>
      <c r="C536" t="s">
        <v>171</v>
      </c>
      <c r="D536" t="b">
        <f>TRUE()</f>
        <v>1</v>
      </c>
      <c r="E536" t="b">
        <f>COUNTIF(connections!A:A, A536) &gt; 0</f>
        <v>1</v>
      </c>
      <c r="G536" t="s">
        <v>1718</v>
      </c>
      <c r="H536" t="s">
        <v>179</v>
      </c>
      <c r="I536" t="s">
        <v>1719</v>
      </c>
    </row>
    <row r="537" spans="1:10" ht="15" customHeight="1" x14ac:dyDescent="0.25">
      <c r="A537" t="s">
        <v>1720</v>
      </c>
      <c r="B537">
        <v>2024</v>
      </c>
      <c r="C537" t="s">
        <v>174</v>
      </c>
      <c r="D537" t="b">
        <f>TRUE()</f>
        <v>1</v>
      </c>
      <c r="E537" t="b">
        <f>COUNTIF(connections!A:A, A537) &gt; 0</f>
        <v>0</v>
      </c>
      <c r="F537" t="s">
        <v>560</v>
      </c>
      <c r="G537" t="s">
        <v>1721</v>
      </c>
      <c r="H537" t="s">
        <v>179</v>
      </c>
      <c r="I537" t="s">
        <v>1722</v>
      </c>
      <c r="J537" s="1" t="s">
        <v>1723</v>
      </c>
    </row>
    <row r="538" spans="1:10" ht="15" customHeight="1" x14ac:dyDescent="0.25">
      <c r="A538" t="s">
        <v>1724</v>
      </c>
      <c r="B538">
        <v>2025</v>
      </c>
      <c r="C538" t="s">
        <v>168</v>
      </c>
      <c r="D538" t="b">
        <f>FALSE()</f>
        <v>0</v>
      </c>
      <c r="E538" t="b">
        <f>COUNTIF(connections!A:A, A538) &gt; 0</f>
        <v>0</v>
      </c>
      <c r="G538" t="s">
        <v>1725</v>
      </c>
    </row>
    <row r="539" spans="1:10" ht="15" customHeight="1" x14ac:dyDescent="0.25">
      <c r="A539" t="s">
        <v>1726</v>
      </c>
      <c r="B539">
        <v>2023</v>
      </c>
      <c r="C539" t="s">
        <v>168</v>
      </c>
      <c r="D539" t="b">
        <f>TRUE()</f>
        <v>1</v>
      </c>
      <c r="E539" t="b">
        <f>COUNTIF(connections!A:A, A539) &gt; 0</f>
        <v>0</v>
      </c>
      <c r="G539" t="s">
        <v>1727</v>
      </c>
      <c r="H539" t="s">
        <v>179</v>
      </c>
      <c r="I539" t="s">
        <v>1728</v>
      </c>
      <c r="J539" s="1" t="s">
        <v>1729</v>
      </c>
    </row>
    <row r="540" spans="1:10" ht="15" customHeight="1" x14ac:dyDescent="0.25">
      <c r="A540" t="s">
        <v>1730</v>
      </c>
      <c r="B540">
        <v>2018</v>
      </c>
      <c r="C540" t="s">
        <v>168</v>
      </c>
      <c r="D540" t="b">
        <f>TRUE()</f>
        <v>1</v>
      </c>
      <c r="E540" t="b">
        <f>COUNTIF(connections!A:A, A540) &gt; 0</f>
        <v>1</v>
      </c>
      <c r="F540" t="s">
        <v>269</v>
      </c>
      <c r="G540" t="s">
        <v>1731</v>
      </c>
      <c r="H540" t="s">
        <v>179</v>
      </c>
      <c r="I540" t="s">
        <v>1732</v>
      </c>
      <c r="J540" s="1" t="s">
        <v>1733</v>
      </c>
    </row>
    <row r="541" spans="1:10" ht="15" customHeight="1" x14ac:dyDescent="0.25">
      <c r="A541" t="s">
        <v>1734</v>
      </c>
      <c r="B541">
        <v>2022</v>
      </c>
      <c r="C541" t="s">
        <v>168</v>
      </c>
      <c r="D541" t="b">
        <f>TRUE()</f>
        <v>1</v>
      </c>
      <c r="E541" t="b">
        <f>COUNTIF(connections!A:A, A541) &gt; 0</f>
        <v>0</v>
      </c>
      <c r="F541" t="s">
        <v>269</v>
      </c>
      <c r="G541" t="s">
        <v>1735</v>
      </c>
      <c r="H541" t="s">
        <v>179</v>
      </c>
      <c r="I541" t="s">
        <v>1736</v>
      </c>
      <c r="J541" s="1" t="s">
        <v>1737</v>
      </c>
    </row>
    <row r="542" spans="1:10" ht="15" customHeight="1" x14ac:dyDescent="0.25">
      <c r="A542" t="s">
        <v>1738</v>
      </c>
      <c r="B542">
        <v>2011</v>
      </c>
      <c r="C542" t="s">
        <v>171</v>
      </c>
      <c r="D542" t="b">
        <f>TRUE()</f>
        <v>1</v>
      </c>
      <c r="E542" t="b">
        <f>COUNTIF(connections!A:A, A542) &gt; 0</f>
        <v>1</v>
      </c>
      <c r="F542" t="s">
        <v>320</v>
      </c>
      <c r="G542" t="s">
        <v>1739</v>
      </c>
    </row>
    <row r="543" spans="1:10" ht="15" customHeight="1" x14ac:dyDescent="0.25">
      <c r="A543" t="s">
        <v>1740</v>
      </c>
      <c r="B543">
        <v>2023</v>
      </c>
      <c r="C543" t="s">
        <v>168</v>
      </c>
      <c r="D543" t="b">
        <f>TRUE()</f>
        <v>1</v>
      </c>
      <c r="E543" t="b">
        <f>COUNTIF(connections!A:A, A543) &gt; 0</f>
        <v>0</v>
      </c>
      <c r="G543" t="s">
        <v>1741</v>
      </c>
      <c r="H543" t="s">
        <v>179</v>
      </c>
      <c r="I543" t="s">
        <v>1742</v>
      </c>
      <c r="J543" s="1" t="s">
        <v>1743</v>
      </c>
    </row>
    <row r="544" spans="1:10" ht="15" customHeight="1" x14ac:dyDescent="0.25">
      <c r="A544" t="s">
        <v>1744</v>
      </c>
      <c r="B544">
        <v>2021</v>
      </c>
      <c r="C544" t="s">
        <v>168</v>
      </c>
      <c r="D544" t="b">
        <f>TRUE()</f>
        <v>1</v>
      </c>
      <c r="E544" t="b">
        <f>COUNTIF(connections!A:A, A544) &gt; 0</f>
        <v>1</v>
      </c>
      <c r="G544" t="s">
        <v>1745</v>
      </c>
      <c r="H544" t="s">
        <v>179</v>
      </c>
      <c r="I544" t="s">
        <v>1746</v>
      </c>
      <c r="J544" s="1" t="s">
        <v>1747</v>
      </c>
    </row>
    <row r="545" spans="1:10" ht="15" customHeight="1" x14ac:dyDescent="0.25">
      <c r="A545" t="s">
        <v>16948</v>
      </c>
      <c r="B545">
        <v>2024</v>
      </c>
      <c r="C545" t="s">
        <v>168</v>
      </c>
      <c r="D545" t="b">
        <v>1</v>
      </c>
      <c r="E545" t="b">
        <f>COUNTIF(connections!A:A, A545) &gt; 0</f>
        <v>0</v>
      </c>
      <c r="G545" t="s">
        <v>16949</v>
      </c>
      <c r="J545" s="10" t="s">
        <v>16950</v>
      </c>
    </row>
    <row r="546" spans="1:10" ht="15" customHeight="1" x14ac:dyDescent="0.25">
      <c r="A546" t="s">
        <v>1748</v>
      </c>
      <c r="B546">
        <v>2025</v>
      </c>
      <c r="C546" t="s">
        <v>174</v>
      </c>
      <c r="D546" t="b">
        <f>TRUE()</f>
        <v>1</v>
      </c>
      <c r="E546" t="b">
        <f>COUNTIF(connections!A:A, A546) &gt; 0</f>
        <v>0</v>
      </c>
      <c r="G546" t="s">
        <v>1749</v>
      </c>
    </row>
    <row r="547" spans="1:10" ht="15" customHeight="1" x14ac:dyDescent="0.25">
      <c r="A547" t="s">
        <v>1750</v>
      </c>
      <c r="B547">
        <v>2016</v>
      </c>
      <c r="C547" t="s">
        <v>171</v>
      </c>
      <c r="D547" t="b">
        <f>TRUE()</f>
        <v>1</v>
      </c>
      <c r="E547" t="b">
        <f>COUNTIF(connections!A:A, A547) &gt; 0</f>
        <v>0</v>
      </c>
      <c r="G547" t="s">
        <v>1751</v>
      </c>
      <c r="H547" t="s">
        <v>179</v>
      </c>
      <c r="I547" t="s">
        <v>7776</v>
      </c>
      <c r="J547" s="10" t="s">
        <v>1752</v>
      </c>
    </row>
    <row r="548" spans="1:10" ht="15" customHeight="1" x14ac:dyDescent="0.25">
      <c r="A548" t="s">
        <v>1753</v>
      </c>
      <c r="B548">
        <v>1995</v>
      </c>
      <c r="C548" t="s">
        <v>171</v>
      </c>
      <c r="D548" t="b">
        <f>TRUE()</f>
        <v>1</v>
      </c>
      <c r="E548" t="b">
        <f>COUNTIF(connections!A:A, A548) &gt; 0</f>
        <v>1</v>
      </c>
      <c r="G548" t="s">
        <v>1754</v>
      </c>
      <c r="H548" t="s">
        <v>179</v>
      </c>
      <c r="I548" t="s">
        <v>1755</v>
      </c>
    </row>
    <row r="549" spans="1:10" ht="15" customHeight="1" x14ac:dyDescent="0.25">
      <c r="A549" t="s">
        <v>1756</v>
      </c>
      <c r="B549">
        <v>2024</v>
      </c>
      <c r="C549" t="s">
        <v>168</v>
      </c>
      <c r="D549" t="b">
        <f>TRUE()</f>
        <v>1</v>
      </c>
      <c r="E549" t="b">
        <f>COUNTIF(connections!A:A, A549) &gt; 0</f>
        <v>0</v>
      </c>
      <c r="G549" t="s">
        <v>1757</v>
      </c>
      <c r="H549" t="s">
        <v>179</v>
      </c>
      <c r="I549" t="s">
        <v>1758</v>
      </c>
      <c r="J549" s="1" t="s">
        <v>1759</v>
      </c>
    </row>
    <row r="550" spans="1:10" ht="15" customHeight="1" x14ac:dyDescent="0.25">
      <c r="A550" t="s">
        <v>1760</v>
      </c>
      <c r="B550">
        <v>2022</v>
      </c>
      <c r="C550" t="s">
        <v>174</v>
      </c>
      <c r="D550" t="b">
        <f>TRUE()</f>
        <v>1</v>
      </c>
      <c r="E550" t="b">
        <f>COUNTIF(connections!A:A, A550) &gt; 0</f>
        <v>0</v>
      </c>
      <c r="G550" t="s">
        <v>1761</v>
      </c>
      <c r="J550" s="10" t="s">
        <v>1762</v>
      </c>
    </row>
    <row r="551" spans="1:10" ht="15" customHeight="1" x14ac:dyDescent="0.25">
      <c r="A551" t="s">
        <v>1763</v>
      </c>
      <c r="B551">
        <v>2022</v>
      </c>
      <c r="C551" t="s">
        <v>168</v>
      </c>
      <c r="D551" t="b">
        <f>TRUE()</f>
        <v>1</v>
      </c>
      <c r="E551" t="b">
        <f>COUNTIF(connections!A:A, A551) &gt; 0</f>
        <v>0</v>
      </c>
      <c r="F551" t="s">
        <v>450</v>
      </c>
      <c r="G551" t="s">
        <v>1764</v>
      </c>
      <c r="H551" t="s">
        <v>179</v>
      </c>
      <c r="I551" t="s">
        <v>1765</v>
      </c>
      <c r="J551" s="1" t="s">
        <v>1766</v>
      </c>
    </row>
    <row r="552" spans="1:10" ht="15" customHeight="1" x14ac:dyDescent="0.25">
      <c r="A552" t="s">
        <v>1767</v>
      </c>
      <c r="B552">
        <v>2024</v>
      </c>
      <c r="C552" t="s">
        <v>214</v>
      </c>
      <c r="D552" t="b">
        <f>FALSE()</f>
        <v>0</v>
      </c>
      <c r="E552" t="b">
        <f>COUNTIF(connections!A:A, A552) &gt; 0</f>
        <v>0</v>
      </c>
      <c r="F552" t="s">
        <v>450</v>
      </c>
      <c r="G552" t="s">
        <v>1768</v>
      </c>
      <c r="H552" t="s">
        <v>179</v>
      </c>
      <c r="I552" t="s">
        <v>1769</v>
      </c>
      <c r="J552" s="1" t="s">
        <v>1770</v>
      </c>
    </row>
    <row r="553" spans="1:10" ht="15" customHeight="1" x14ac:dyDescent="0.25">
      <c r="A553" t="s">
        <v>4351</v>
      </c>
      <c r="B553">
        <v>2016</v>
      </c>
      <c r="C553" t="s">
        <v>168</v>
      </c>
      <c r="D553" t="b">
        <v>1</v>
      </c>
      <c r="E553" t="b">
        <f>COUNTIF(connections!A:A, A553) &gt; 0</f>
        <v>0</v>
      </c>
      <c r="G553" t="s">
        <v>14263</v>
      </c>
      <c r="J553" s="10" t="s">
        <v>14264</v>
      </c>
    </row>
    <row r="554" spans="1:10" ht="15" customHeight="1" x14ac:dyDescent="0.25">
      <c r="A554" t="s">
        <v>1771</v>
      </c>
      <c r="B554">
        <v>2022</v>
      </c>
      <c r="C554" t="s">
        <v>168</v>
      </c>
      <c r="D554" t="b">
        <f>TRUE()</f>
        <v>1</v>
      </c>
      <c r="E554" t="b">
        <f>COUNTIF(connections!A:A, A554) &gt; 0</f>
        <v>1</v>
      </c>
      <c r="F554" t="s">
        <v>450</v>
      </c>
      <c r="G554" t="s">
        <v>1772</v>
      </c>
      <c r="H554" t="s">
        <v>179</v>
      </c>
      <c r="I554" t="s">
        <v>1773</v>
      </c>
      <c r="J554" s="1" t="s">
        <v>1774</v>
      </c>
    </row>
    <row r="555" spans="1:10" ht="15" customHeight="1" x14ac:dyDescent="0.25">
      <c r="A555" t="s">
        <v>1775</v>
      </c>
      <c r="B555">
        <v>2024</v>
      </c>
      <c r="C555" t="s">
        <v>168</v>
      </c>
      <c r="D555" t="b">
        <f>TRUE()</f>
        <v>1</v>
      </c>
      <c r="E555" t="b">
        <f>COUNTIF(connections!A:A, A555) &gt; 0</f>
        <v>0</v>
      </c>
      <c r="F555" t="s">
        <v>450</v>
      </c>
      <c r="G555" t="s">
        <v>1776</v>
      </c>
      <c r="H555" t="s">
        <v>179</v>
      </c>
      <c r="I555" t="s">
        <v>1777</v>
      </c>
      <c r="J555" s="1" t="s">
        <v>1778</v>
      </c>
    </row>
    <row r="556" spans="1:10" ht="15" customHeight="1" x14ac:dyDescent="0.25">
      <c r="A556" t="s">
        <v>1779</v>
      </c>
      <c r="B556">
        <v>2019</v>
      </c>
      <c r="C556" t="s">
        <v>168</v>
      </c>
      <c r="D556" t="b">
        <f>TRUE()</f>
        <v>1</v>
      </c>
      <c r="E556" t="b">
        <f>COUNTIF(connections!A:A, A556) &gt; 0</f>
        <v>1</v>
      </c>
      <c r="G556" t="s">
        <v>1780</v>
      </c>
      <c r="H556" t="s">
        <v>179</v>
      </c>
      <c r="I556" t="s">
        <v>1781</v>
      </c>
      <c r="J556" s="1" t="s">
        <v>1782</v>
      </c>
    </row>
    <row r="557" spans="1:10" ht="15" customHeight="1" x14ac:dyDescent="0.25">
      <c r="A557" t="s">
        <v>1783</v>
      </c>
      <c r="B557">
        <v>2025</v>
      </c>
      <c r="C557" t="s">
        <v>168</v>
      </c>
      <c r="D557" t="b">
        <f>TRUE()</f>
        <v>1</v>
      </c>
      <c r="E557" t="b">
        <f>COUNTIF(connections!A:A, A557) &gt; 0</f>
        <v>0</v>
      </c>
      <c r="G557" t="s">
        <v>1784</v>
      </c>
    </row>
    <row r="558" spans="1:10" ht="15" customHeight="1" x14ac:dyDescent="0.25">
      <c r="A558" t="s">
        <v>16864</v>
      </c>
      <c r="B558">
        <v>2016</v>
      </c>
      <c r="C558" t="s">
        <v>168</v>
      </c>
      <c r="D558" t="b">
        <v>0</v>
      </c>
      <c r="E558" t="b">
        <f>COUNTIF(connections!A:A, A558) &gt; 0</f>
        <v>0</v>
      </c>
      <c r="G558" t="s">
        <v>16865</v>
      </c>
      <c r="J558" s="10" t="s">
        <v>16866</v>
      </c>
    </row>
    <row r="559" spans="1:10" ht="15" customHeight="1" x14ac:dyDescent="0.25">
      <c r="A559" t="s">
        <v>1785</v>
      </c>
      <c r="B559">
        <v>2022</v>
      </c>
      <c r="C559" t="s">
        <v>168</v>
      </c>
      <c r="D559" t="b">
        <f>TRUE()</f>
        <v>1</v>
      </c>
      <c r="E559" t="b">
        <f>COUNTIF(connections!A:A, A559) &gt; 0</f>
        <v>0</v>
      </c>
      <c r="G559" t="s">
        <v>1786</v>
      </c>
    </row>
    <row r="560" spans="1:10" ht="15" customHeight="1" x14ac:dyDescent="0.25">
      <c r="A560" t="s">
        <v>1787</v>
      </c>
      <c r="B560">
        <v>1987</v>
      </c>
      <c r="C560" t="s">
        <v>171</v>
      </c>
      <c r="D560" t="b">
        <f>TRUE()</f>
        <v>1</v>
      </c>
      <c r="E560" t="b">
        <f>COUNTIF(connections!A:A, A560) &gt; 0</f>
        <v>1</v>
      </c>
      <c r="G560" t="s">
        <v>1788</v>
      </c>
      <c r="H560" t="s">
        <v>179</v>
      </c>
      <c r="I560" t="s">
        <v>1789</v>
      </c>
    </row>
    <row r="561" spans="1:10" ht="15" customHeight="1" x14ac:dyDescent="0.25">
      <c r="A561" t="s">
        <v>1790</v>
      </c>
      <c r="B561">
        <v>2025</v>
      </c>
      <c r="C561" t="s">
        <v>168</v>
      </c>
      <c r="D561" t="b">
        <f>TRUE()</f>
        <v>1</v>
      </c>
      <c r="E561" t="b">
        <f>COUNTIF(connections!A:A, A561) &gt; 0</f>
        <v>0</v>
      </c>
      <c r="G561" t="s">
        <v>1791</v>
      </c>
      <c r="J561" s="10" t="s">
        <v>1792</v>
      </c>
    </row>
    <row r="562" spans="1:10" ht="15" customHeight="1" x14ac:dyDescent="0.25">
      <c r="A562" t="s">
        <v>16886</v>
      </c>
      <c r="B562">
        <v>2017</v>
      </c>
      <c r="C562" t="s">
        <v>214</v>
      </c>
      <c r="D562" t="b">
        <v>1</v>
      </c>
      <c r="E562" t="b">
        <f>COUNTIF(connections!A:A, A562) &gt; 0</f>
        <v>1</v>
      </c>
      <c r="F562" t="s">
        <v>266</v>
      </c>
      <c r="G562" t="s">
        <v>16887</v>
      </c>
      <c r="H562" t="s">
        <v>179</v>
      </c>
      <c r="I562" t="s">
        <v>16916</v>
      </c>
      <c r="J562" s="10" t="s">
        <v>16888</v>
      </c>
    </row>
    <row r="563" spans="1:10" ht="15" customHeight="1" x14ac:dyDescent="0.25">
      <c r="A563" t="s">
        <v>1793</v>
      </c>
      <c r="B563">
        <v>2021</v>
      </c>
      <c r="C563" t="s">
        <v>168</v>
      </c>
      <c r="D563" t="b">
        <f>TRUE()</f>
        <v>1</v>
      </c>
      <c r="E563" t="b">
        <f>COUNTIF(connections!A:A, A563) &gt; 0</f>
        <v>0</v>
      </c>
      <c r="G563" t="s">
        <v>1794</v>
      </c>
      <c r="J563" s="10" t="s">
        <v>1795</v>
      </c>
    </row>
    <row r="564" spans="1:10" ht="15" customHeight="1" x14ac:dyDescent="0.25">
      <c r="A564" t="s">
        <v>1796</v>
      </c>
      <c r="B564">
        <v>2025</v>
      </c>
      <c r="C564" t="s">
        <v>168</v>
      </c>
      <c r="D564" t="b">
        <f>TRUE()</f>
        <v>1</v>
      </c>
      <c r="E564" t="b">
        <f>COUNTIF(connections!A:A, A564) &gt; 0</f>
        <v>0</v>
      </c>
      <c r="F564" t="s">
        <v>1797</v>
      </c>
      <c r="G564" t="s">
        <v>1798</v>
      </c>
      <c r="H564" t="s">
        <v>179</v>
      </c>
      <c r="I564" t="s">
        <v>1799</v>
      </c>
      <c r="J564" s="1" t="s">
        <v>1800</v>
      </c>
    </row>
    <row r="565" spans="1:10" ht="15" customHeight="1" x14ac:dyDescent="0.25">
      <c r="A565" t="s">
        <v>1801</v>
      </c>
      <c r="B565">
        <v>2024</v>
      </c>
      <c r="C565" t="s">
        <v>168</v>
      </c>
      <c r="D565" t="b">
        <f>TRUE()</f>
        <v>1</v>
      </c>
      <c r="E565" t="b">
        <f>COUNTIF(connections!A:A, A565) &gt; 0</f>
        <v>0</v>
      </c>
      <c r="G565" t="s">
        <v>1802</v>
      </c>
    </row>
    <row r="566" spans="1:10" ht="15" customHeight="1" x14ac:dyDescent="0.25">
      <c r="A566" t="s">
        <v>16849</v>
      </c>
      <c r="B566">
        <v>2022</v>
      </c>
      <c r="C566" t="s">
        <v>174</v>
      </c>
      <c r="D566" t="b">
        <v>1</v>
      </c>
      <c r="E566" t="b">
        <f>COUNTIF(connections!A:A, A566) &gt; 0</f>
        <v>0</v>
      </c>
      <c r="G566" t="s">
        <v>16850</v>
      </c>
      <c r="J566" s="10" t="s">
        <v>16851</v>
      </c>
    </row>
    <row r="567" spans="1:10" ht="15" customHeight="1" x14ac:dyDescent="0.25">
      <c r="A567" t="s">
        <v>1803</v>
      </c>
      <c r="B567">
        <v>2026</v>
      </c>
      <c r="C567" t="s">
        <v>174</v>
      </c>
      <c r="D567" t="b">
        <f>TRUE()</f>
        <v>1</v>
      </c>
      <c r="E567" t="b">
        <f>COUNTIF(connections!A:A, A567) &gt; 0</f>
        <v>0</v>
      </c>
      <c r="G567" t="s">
        <v>1804</v>
      </c>
    </row>
    <row r="568" spans="1:10" ht="15" customHeight="1" x14ac:dyDescent="0.25">
      <c r="A568" t="s">
        <v>1805</v>
      </c>
      <c r="B568">
        <v>2024</v>
      </c>
      <c r="C568" t="s">
        <v>214</v>
      </c>
      <c r="D568" t="b">
        <f>TRUE()</f>
        <v>1</v>
      </c>
      <c r="E568" t="b">
        <f>COUNTIF(connections!A:A, A568) &gt; 0</f>
        <v>1</v>
      </c>
      <c r="G568" t="s">
        <v>1806</v>
      </c>
      <c r="H568" t="s">
        <v>179</v>
      </c>
      <c r="I568" t="s">
        <v>1807</v>
      </c>
      <c r="J568" s="10" t="s">
        <v>1808</v>
      </c>
    </row>
    <row r="569" spans="1:10" ht="15" customHeight="1" x14ac:dyDescent="0.25">
      <c r="A569" t="s">
        <v>1809</v>
      </c>
      <c r="B569">
        <v>2019</v>
      </c>
      <c r="C569" t="s">
        <v>168</v>
      </c>
      <c r="D569" t="b">
        <f>TRUE()</f>
        <v>1</v>
      </c>
      <c r="E569" t="b">
        <f>COUNTIF(connections!A:A, A569) &gt; 0</f>
        <v>1</v>
      </c>
      <c r="G569" t="s">
        <v>1810</v>
      </c>
      <c r="H569" t="s">
        <v>179</v>
      </c>
      <c r="I569" t="s">
        <v>1811</v>
      </c>
      <c r="J569" s="1" t="s">
        <v>1812</v>
      </c>
    </row>
    <row r="570" spans="1:10" ht="15" customHeight="1" x14ac:dyDescent="0.25">
      <c r="A570" t="s">
        <v>1813</v>
      </c>
      <c r="B570">
        <v>2022</v>
      </c>
      <c r="C570" t="s">
        <v>168</v>
      </c>
      <c r="D570" t="b">
        <f>TRUE()</f>
        <v>1</v>
      </c>
      <c r="E570" t="b">
        <f>COUNTIF(connections!A:A, A570) &gt; 0</f>
        <v>0</v>
      </c>
      <c r="G570" t="s">
        <v>1814</v>
      </c>
      <c r="H570" t="s">
        <v>179</v>
      </c>
      <c r="I570" t="s">
        <v>1815</v>
      </c>
      <c r="J570" s="1" t="s">
        <v>1816</v>
      </c>
    </row>
    <row r="571" spans="1:10" ht="15" customHeight="1" x14ac:dyDescent="0.25">
      <c r="A571" t="s">
        <v>16898</v>
      </c>
      <c r="B571">
        <v>2024</v>
      </c>
      <c r="C571" t="s">
        <v>174</v>
      </c>
      <c r="D571" t="b">
        <v>0</v>
      </c>
      <c r="E571" t="b">
        <f>COUNTIF(connections!A:A, A571) &gt; 0</f>
        <v>1</v>
      </c>
      <c r="G571" t="s">
        <v>16899</v>
      </c>
      <c r="H571" t="s">
        <v>179</v>
      </c>
      <c r="I571" t="s">
        <v>16913</v>
      </c>
      <c r="J571" s="10" t="s">
        <v>16900</v>
      </c>
    </row>
    <row r="572" spans="1:10" ht="15" customHeight="1" x14ac:dyDescent="0.25">
      <c r="A572" t="s">
        <v>1817</v>
      </c>
      <c r="B572">
        <v>2025</v>
      </c>
      <c r="C572" t="s">
        <v>168</v>
      </c>
      <c r="D572" t="b">
        <f>TRUE()</f>
        <v>1</v>
      </c>
      <c r="E572" t="b">
        <f>COUNTIF(connections!A:A, A572) &gt; 0</f>
        <v>0</v>
      </c>
      <c r="G572" t="s">
        <v>1818</v>
      </c>
      <c r="H572" t="s">
        <v>179</v>
      </c>
      <c r="I572" t="s">
        <v>1819</v>
      </c>
      <c r="J572" s="1" t="s">
        <v>1820</v>
      </c>
    </row>
    <row r="573" spans="1:10" ht="15" customHeight="1" x14ac:dyDescent="0.25">
      <c r="A573" t="s">
        <v>1821</v>
      </c>
      <c r="B573">
        <v>2023</v>
      </c>
      <c r="C573" t="s">
        <v>168</v>
      </c>
      <c r="D573" t="b">
        <f>TRUE()</f>
        <v>1</v>
      </c>
      <c r="E573" t="b">
        <f>COUNTIF(connections!A:A, A573) &gt; 0</f>
        <v>0</v>
      </c>
      <c r="G573" t="s">
        <v>1822</v>
      </c>
      <c r="H573" t="s">
        <v>179</v>
      </c>
      <c r="I573" t="s">
        <v>1823</v>
      </c>
      <c r="J573" s="1" t="s">
        <v>1824</v>
      </c>
    </row>
    <row r="574" spans="1:10" ht="15" customHeight="1" x14ac:dyDescent="0.25">
      <c r="A574" t="s">
        <v>1825</v>
      </c>
      <c r="B574">
        <v>2025</v>
      </c>
      <c r="C574" t="s">
        <v>214</v>
      </c>
      <c r="D574" t="b">
        <f>TRUE()</f>
        <v>1</v>
      </c>
      <c r="E574" t="b">
        <f>COUNTIF(connections!A:A, A574) &gt; 0</f>
        <v>0</v>
      </c>
      <c r="G574" t="s">
        <v>1826</v>
      </c>
      <c r="H574" t="s">
        <v>179</v>
      </c>
      <c r="I574" t="s">
        <v>1827</v>
      </c>
      <c r="J574" s="1" t="s">
        <v>1828</v>
      </c>
    </row>
    <row r="575" spans="1:10" ht="15" customHeight="1" x14ac:dyDescent="0.25">
      <c r="A575" t="s">
        <v>1829</v>
      </c>
      <c r="B575">
        <v>2022</v>
      </c>
      <c r="C575" t="s">
        <v>168</v>
      </c>
      <c r="D575" t="b">
        <f>TRUE()</f>
        <v>1</v>
      </c>
      <c r="E575" t="b">
        <f>COUNTIF(connections!A:A, A575) &gt; 0</f>
        <v>0</v>
      </c>
      <c r="G575" t="s">
        <v>1830</v>
      </c>
      <c r="H575" t="s">
        <v>179</v>
      </c>
      <c r="I575" t="s">
        <v>1831</v>
      </c>
      <c r="J575" s="1" t="s">
        <v>1832</v>
      </c>
    </row>
    <row r="576" spans="1:10" ht="15" customHeight="1" x14ac:dyDescent="0.25">
      <c r="A576" t="s">
        <v>1833</v>
      </c>
      <c r="B576">
        <v>2025</v>
      </c>
      <c r="C576" t="s">
        <v>214</v>
      </c>
      <c r="D576" t="b">
        <f>FALSE()</f>
        <v>0</v>
      </c>
      <c r="E576" t="b">
        <f>COUNTIF(connections!A:A, A576) &gt; 0</f>
        <v>0</v>
      </c>
      <c r="F576" t="s">
        <v>498</v>
      </c>
      <c r="G576" t="s">
        <v>1834</v>
      </c>
    </row>
    <row r="577" spans="1:10" ht="15" customHeight="1" x14ac:dyDescent="0.25">
      <c r="A577" t="s">
        <v>1835</v>
      </c>
      <c r="B577">
        <v>2019</v>
      </c>
      <c r="C577" t="s">
        <v>168</v>
      </c>
      <c r="D577" t="b">
        <f>TRUE()</f>
        <v>1</v>
      </c>
      <c r="E577" t="b">
        <f>COUNTIF(connections!A:A, A577) &gt; 0</f>
        <v>1</v>
      </c>
      <c r="F577" t="s">
        <v>266</v>
      </c>
      <c r="G577" t="s">
        <v>1836</v>
      </c>
      <c r="H577" t="s">
        <v>179</v>
      </c>
      <c r="I577" t="s">
        <v>1837</v>
      </c>
      <c r="J577" s="1" t="s">
        <v>1838</v>
      </c>
    </row>
    <row r="578" spans="1:10" ht="15" customHeight="1" x14ac:dyDescent="0.25">
      <c r="A578" t="s">
        <v>1839</v>
      </c>
      <c r="B578">
        <v>2019</v>
      </c>
      <c r="C578" t="s">
        <v>174</v>
      </c>
      <c r="D578" t="b">
        <f>TRUE()</f>
        <v>1</v>
      </c>
      <c r="E578" t="b">
        <f>COUNTIF(connections!A:A, A578) &gt; 0</f>
        <v>0</v>
      </c>
      <c r="G578" t="s">
        <v>1840</v>
      </c>
      <c r="H578" t="s">
        <v>179</v>
      </c>
      <c r="I578" t="s">
        <v>1841</v>
      </c>
      <c r="J578" s="1" t="s">
        <v>1842</v>
      </c>
    </row>
    <row r="579" spans="1:10" ht="15" customHeight="1" x14ac:dyDescent="0.25">
      <c r="A579" t="s">
        <v>1843</v>
      </c>
      <c r="B579">
        <v>2024</v>
      </c>
      <c r="C579" t="s">
        <v>214</v>
      </c>
      <c r="D579" t="b">
        <f>TRUE()</f>
        <v>1</v>
      </c>
      <c r="E579" t="b">
        <f>COUNTIF(connections!A:A, A579) &gt; 0</f>
        <v>1</v>
      </c>
      <c r="G579" t="s">
        <v>1844</v>
      </c>
      <c r="H579" t="s">
        <v>179</v>
      </c>
      <c r="I579" t="s">
        <v>1845</v>
      </c>
      <c r="J579" s="1" t="s">
        <v>1846</v>
      </c>
    </row>
    <row r="580" spans="1:10" ht="15" customHeight="1" x14ac:dyDescent="0.25">
      <c r="A580" t="s">
        <v>1847</v>
      </c>
      <c r="B580">
        <v>2015</v>
      </c>
      <c r="C580" t="s">
        <v>168</v>
      </c>
      <c r="D580" t="b">
        <f>TRUE()</f>
        <v>1</v>
      </c>
      <c r="E580" t="b">
        <f>COUNTIF(connections!A:A, A580) &gt; 0</f>
        <v>1</v>
      </c>
      <c r="G580" t="s">
        <v>1848</v>
      </c>
      <c r="H580" t="s">
        <v>179</v>
      </c>
      <c r="I580" t="s">
        <v>1849</v>
      </c>
      <c r="J580" s="1" t="s">
        <v>1850</v>
      </c>
    </row>
    <row r="581" spans="1:10" ht="15" customHeight="1" x14ac:dyDescent="0.25">
      <c r="A581" t="s">
        <v>14201</v>
      </c>
      <c r="B581">
        <v>2026</v>
      </c>
      <c r="C581" t="s">
        <v>168</v>
      </c>
      <c r="D581" t="b">
        <v>1</v>
      </c>
      <c r="E581" t="b">
        <f>COUNTIF(connections!A:A, A581) &gt; 0</f>
        <v>0</v>
      </c>
      <c r="G581" t="s">
        <v>14202</v>
      </c>
      <c r="J581" s="10" t="s">
        <v>14203</v>
      </c>
    </row>
    <row r="582" spans="1:10" ht="15" customHeight="1" x14ac:dyDescent="0.25">
      <c r="A582" t="s">
        <v>1851</v>
      </c>
      <c r="B582">
        <v>2025</v>
      </c>
      <c r="C582" t="s">
        <v>168</v>
      </c>
      <c r="D582" t="b">
        <f>TRUE()</f>
        <v>1</v>
      </c>
      <c r="E582" t="b">
        <f>COUNTIF(connections!A:A, A582) &gt; 0</f>
        <v>0</v>
      </c>
      <c r="G582" t="s">
        <v>1852</v>
      </c>
      <c r="H582" t="s">
        <v>179</v>
      </c>
      <c r="I582" t="s">
        <v>1853</v>
      </c>
      <c r="J582" s="1" t="s">
        <v>1854</v>
      </c>
    </row>
    <row r="583" spans="1:10" ht="15" customHeight="1" x14ac:dyDescent="0.25">
      <c r="A583" t="s">
        <v>1855</v>
      </c>
      <c r="B583">
        <v>2026</v>
      </c>
      <c r="C583" t="s">
        <v>214</v>
      </c>
      <c r="D583" t="b">
        <f>TRUE()</f>
        <v>1</v>
      </c>
      <c r="E583" t="b">
        <f>COUNTIF(connections!A:A, A583) &gt; 0</f>
        <v>1</v>
      </c>
      <c r="G583" t="s">
        <v>1856</v>
      </c>
    </row>
    <row r="584" spans="1:10" ht="15" customHeight="1" x14ac:dyDescent="0.25">
      <c r="A584" t="s">
        <v>1857</v>
      </c>
      <c r="B584">
        <v>2023</v>
      </c>
      <c r="C584" t="s">
        <v>168</v>
      </c>
      <c r="D584" t="b">
        <f>TRUE()</f>
        <v>1</v>
      </c>
      <c r="E584" t="b">
        <f>COUNTIF(connections!A:A, A584) &gt; 0</f>
        <v>0</v>
      </c>
      <c r="G584" t="s">
        <v>1858</v>
      </c>
    </row>
    <row r="585" spans="1:10" ht="15" customHeight="1" x14ac:dyDescent="0.25">
      <c r="A585" t="s">
        <v>1859</v>
      </c>
      <c r="B585">
        <v>2021</v>
      </c>
      <c r="C585" t="s">
        <v>174</v>
      </c>
      <c r="D585" t="b">
        <v>1</v>
      </c>
      <c r="E585" t="b">
        <f>COUNTIF(connections!A:A, A585) &gt; 0</f>
        <v>0</v>
      </c>
      <c r="G585" t="s">
        <v>1860</v>
      </c>
      <c r="H585" t="s">
        <v>179</v>
      </c>
      <c r="I585" t="s">
        <v>1861</v>
      </c>
      <c r="J585" s="10" t="s">
        <v>1862</v>
      </c>
    </row>
    <row r="586" spans="1:10" ht="15" customHeight="1" x14ac:dyDescent="0.25">
      <c r="A586" t="s">
        <v>1863</v>
      </c>
      <c r="B586">
        <v>2018</v>
      </c>
      <c r="C586" t="s">
        <v>168</v>
      </c>
      <c r="D586" t="b">
        <f>FALSE()</f>
        <v>0</v>
      </c>
      <c r="E586" t="b">
        <f>COUNTIF(connections!A:A, A586) &gt; 0</f>
        <v>0</v>
      </c>
      <c r="G586" t="s">
        <v>1864</v>
      </c>
      <c r="H586" t="s">
        <v>179</v>
      </c>
      <c r="I586" t="s">
        <v>1865</v>
      </c>
      <c r="J586" s="1" t="s">
        <v>1866</v>
      </c>
    </row>
    <row r="587" spans="1:10" ht="15" customHeight="1" x14ac:dyDescent="0.25">
      <c r="A587" t="s">
        <v>1867</v>
      </c>
      <c r="B587">
        <v>2026</v>
      </c>
      <c r="C587" t="s">
        <v>168</v>
      </c>
      <c r="D587" t="b">
        <f>TRUE()</f>
        <v>1</v>
      </c>
      <c r="E587" t="b">
        <f>COUNTIF(connections!A:A, A587) &gt; 0</f>
        <v>0</v>
      </c>
      <c r="G587" t="s">
        <v>1868</v>
      </c>
    </row>
    <row r="588" spans="1:10" ht="15" customHeight="1" x14ac:dyDescent="0.25">
      <c r="A588" t="s">
        <v>1869</v>
      </c>
      <c r="B588">
        <v>2025</v>
      </c>
      <c r="C588" t="s">
        <v>168</v>
      </c>
      <c r="D588" t="b">
        <f>TRUE()</f>
        <v>1</v>
      </c>
      <c r="E588" t="b">
        <f>COUNTIF(connections!A:A, A588) &gt; 0</f>
        <v>0</v>
      </c>
      <c r="G588" t="s">
        <v>1870</v>
      </c>
    </row>
    <row r="589" spans="1:10" ht="15" customHeight="1" x14ac:dyDescent="0.25">
      <c r="A589" t="s">
        <v>1871</v>
      </c>
      <c r="B589">
        <v>2026</v>
      </c>
      <c r="C589" t="s">
        <v>168</v>
      </c>
      <c r="D589" t="b">
        <f>TRUE()</f>
        <v>1</v>
      </c>
      <c r="E589" t="b">
        <f>COUNTIF(connections!A:A, A589) &gt; 0</f>
        <v>0</v>
      </c>
      <c r="G589" t="s">
        <v>1872</v>
      </c>
      <c r="J589" s="10" t="s">
        <v>1873</v>
      </c>
    </row>
    <row r="590" spans="1:10" ht="15" customHeight="1" x14ac:dyDescent="0.25">
      <c r="A590" t="s">
        <v>1874</v>
      </c>
      <c r="B590">
        <v>1987</v>
      </c>
      <c r="C590" t="s">
        <v>171</v>
      </c>
      <c r="D590" t="b">
        <f>TRUE()</f>
        <v>1</v>
      </c>
      <c r="E590" t="b">
        <f>COUNTIF(connections!A:A, A590) &gt; 0</f>
        <v>1</v>
      </c>
      <c r="G590" t="s">
        <v>1875</v>
      </c>
      <c r="H590" t="s">
        <v>179</v>
      </c>
      <c r="I590" t="s">
        <v>1876</v>
      </c>
    </row>
    <row r="591" spans="1:10" ht="15" customHeight="1" x14ac:dyDescent="0.25">
      <c r="A591" t="s">
        <v>1877</v>
      </c>
      <c r="B591">
        <v>2015</v>
      </c>
      <c r="C591" t="s">
        <v>171</v>
      </c>
      <c r="D591" t="b">
        <f>TRUE()</f>
        <v>1</v>
      </c>
      <c r="E591" t="b">
        <f>COUNTIF(connections!A:A, A591) &gt; 0</f>
        <v>1</v>
      </c>
      <c r="G591" t="s">
        <v>1878</v>
      </c>
    </row>
    <row r="592" spans="1:10" ht="15" customHeight="1" x14ac:dyDescent="0.25">
      <c r="A592" t="s">
        <v>1879</v>
      </c>
      <c r="B592">
        <v>2019</v>
      </c>
      <c r="C592" t="s">
        <v>171</v>
      </c>
      <c r="D592" t="b">
        <f>TRUE()</f>
        <v>1</v>
      </c>
      <c r="E592" t="b">
        <f>COUNTIF(connections!A:A, A592) &gt; 0</f>
        <v>0</v>
      </c>
      <c r="G592" t="s">
        <v>1880</v>
      </c>
      <c r="H592" t="s">
        <v>179</v>
      </c>
      <c r="I592" t="s">
        <v>1881</v>
      </c>
      <c r="J592" s="10" t="s">
        <v>1882</v>
      </c>
    </row>
    <row r="593" spans="1:10" ht="15" customHeight="1" x14ac:dyDescent="0.25">
      <c r="A593" t="s">
        <v>1883</v>
      </c>
      <c r="B593">
        <v>2017</v>
      </c>
      <c r="C593" t="s">
        <v>171</v>
      </c>
      <c r="D593" t="b">
        <f>TRUE()</f>
        <v>1</v>
      </c>
      <c r="E593" t="b">
        <f>COUNTIF(connections!A:A, A593) &gt; 0</f>
        <v>1</v>
      </c>
      <c r="G593" t="s">
        <v>1884</v>
      </c>
    </row>
    <row r="594" spans="1:10" ht="15" customHeight="1" x14ac:dyDescent="0.25">
      <c r="A594" t="s">
        <v>1885</v>
      </c>
      <c r="B594">
        <v>2025</v>
      </c>
      <c r="C594" t="s">
        <v>174</v>
      </c>
      <c r="D594" t="b">
        <f>TRUE()</f>
        <v>1</v>
      </c>
      <c r="E594" t="b">
        <f>COUNTIF(connections!A:A, A594) &gt; 0</f>
        <v>0</v>
      </c>
      <c r="F594" t="s">
        <v>256</v>
      </c>
      <c r="G594" t="s">
        <v>1886</v>
      </c>
    </row>
    <row r="595" spans="1:10" ht="15" customHeight="1" x14ac:dyDescent="0.25">
      <c r="A595" t="s">
        <v>1887</v>
      </c>
      <c r="B595">
        <v>2020</v>
      </c>
      <c r="C595" t="s">
        <v>168</v>
      </c>
      <c r="D595" t="b">
        <f>TRUE()</f>
        <v>1</v>
      </c>
      <c r="E595" t="b">
        <f>COUNTIF(connections!A:A, A595) &gt; 0</f>
        <v>0</v>
      </c>
      <c r="G595" t="s">
        <v>1888</v>
      </c>
      <c r="H595" t="s">
        <v>179</v>
      </c>
      <c r="I595" t="s">
        <v>1889</v>
      </c>
      <c r="J595" s="1" t="s">
        <v>1890</v>
      </c>
    </row>
    <row r="596" spans="1:10" ht="15" customHeight="1" x14ac:dyDescent="0.25">
      <c r="A596" t="s">
        <v>1891</v>
      </c>
      <c r="B596">
        <v>2014</v>
      </c>
      <c r="C596" t="s">
        <v>171</v>
      </c>
      <c r="D596" t="b">
        <f>TRUE()</f>
        <v>1</v>
      </c>
      <c r="E596" t="b">
        <f>COUNTIF(connections!A:A, A596) &gt; 0</f>
        <v>1</v>
      </c>
      <c r="G596" t="s">
        <v>1892</v>
      </c>
      <c r="H596" t="s">
        <v>179</v>
      </c>
      <c r="I596" t="s">
        <v>1893</v>
      </c>
      <c r="J596" s="10" t="s">
        <v>1894</v>
      </c>
    </row>
    <row r="597" spans="1:10" ht="15" customHeight="1" x14ac:dyDescent="0.25">
      <c r="A597" t="s">
        <v>1895</v>
      </c>
      <c r="B597">
        <v>2019</v>
      </c>
      <c r="C597" t="s">
        <v>171</v>
      </c>
      <c r="D597" t="b">
        <f>TRUE()</f>
        <v>1</v>
      </c>
      <c r="E597" t="b">
        <f>COUNTIF(connections!A:A, A597) &gt; 0</f>
        <v>0</v>
      </c>
      <c r="G597" t="s">
        <v>1896</v>
      </c>
      <c r="H597" t="s">
        <v>179</v>
      </c>
      <c r="I597" t="s">
        <v>1897</v>
      </c>
      <c r="J597" s="1" t="s">
        <v>1898</v>
      </c>
    </row>
    <row r="598" spans="1:10" ht="15" customHeight="1" x14ac:dyDescent="0.25">
      <c r="A598" t="s">
        <v>9839</v>
      </c>
      <c r="B598">
        <v>2021</v>
      </c>
      <c r="C598" t="s">
        <v>168</v>
      </c>
      <c r="D598" t="b">
        <v>0</v>
      </c>
      <c r="E598" t="b">
        <f>COUNTIF(connections!A:A, A598) &gt; 0</f>
        <v>0</v>
      </c>
      <c r="G598" t="s">
        <v>9840</v>
      </c>
      <c r="H598" t="s">
        <v>179</v>
      </c>
      <c r="I598" t="s">
        <v>9841</v>
      </c>
      <c r="J598" s="10" t="s">
        <v>9838</v>
      </c>
    </row>
    <row r="599" spans="1:10" ht="15" customHeight="1" x14ac:dyDescent="0.25">
      <c r="A599" t="s">
        <v>7790</v>
      </c>
      <c r="B599">
        <v>2026</v>
      </c>
      <c r="C599" t="s">
        <v>174</v>
      </c>
      <c r="D599" t="b">
        <f>TRUE()</f>
        <v>1</v>
      </c>
      <c r="E599" t="b">
        <f>COUNTIF(connections!A:A, A599) &gt; 0</f>
        <v>0</v>
      </c>
      <c r="G599" t="s">
        <v>7773</v>
      </c>
      <c r="J599" s="10" t="s">
        <v>7774</v>
      </c>
    </row>
    <row r="600" spans="1:10" ht="15" customHeight="1" x14ac:dyDescent="0.25">
      <c r="A600" t="s">
        <v>1899</v>
      </c>
      <c r="B600">
        <v>2023</v>
      </c>
      <c r="C600" t="s">
        <v>168</v>
      </c>
      <c r="D600" t="b">
        <f>FALSE()</f>
        <v>0</v>
      </c>
      <c r="E600" t="b">
        <f>COUNTIF(connections!A:A, A600) &gt; 0</f>
        <v>0</v>
      </c>
      <c r="G600" t="s">
        <v>1900</v>
      </c>
      <c r="H600" t="s">
        <v>179</v>
      </c>
      <c r="I600" t="s">
        <v>1901</v>
      </c>
      <c r="J600" s="1" t="s">
        <v>1902</v>
      </c>
    </row>
    <row r="601" spans="1:10" ht="15" customHeight="1" x14ac:dyDescent="0.25">
      <c r="A601" t="s">
        <v>1903</v>
      </c>
      <c r="B601">
        <v>2014</v>
      </c>
      <c r="C601" t="s">
        <v>168</v>
      </c>
      <c r="D601" t="b">
        <v>1</v>
      </c>
      <c r="E601" t="b">
        <f>COUNTIF(connections!A:A, A601) &gt; 0</f>
        <v>0</v>
      </c>
      <c r="G601" t="s">
        <v>1904</v>
      </c>
      <c r="J601" s="10" t="s">
        <v>1905</v>
      </c>
    </row>
    <row r="602" spans="1:10" ht="15" customHeight="1" x14ac:dyDescent="0.25">
      <c r="A602" t="s">
        <v>16867</v>
      </c>
      <c r="B602">
        <v>2014</v>
      </c>
      <c r="C602" t="s">
        <v>214</v>
      </c>
      <c r="D602" t="b">
        <v>0</v>
      </c>
      <c r="E602" t="b">
        <f>COUNTIF(connections!A:A, A602) &gt; 0</f>
        <v>0</v>
      </c>
      <c r="G602" t="s">
        <v>16868</v>
      </c>
      <c r="J602" s="10" t="s">
        <v>16869</v>
      </c>
    </row>
    <row r="603" spans="1:10" ht="15" customHeight="1" x14ac:dyDescent="0.25">
      <c r="A603" t="s">
        <v>1906</v>
      </c>
      <c r="B603">
        <v>2025</v>
      </c>
      <c r="C603" t="s">
        <v>214</v>
      </c>
      <c r="D603" t="b">
        <f>FALSE()</f>
        <v>0</v>
      </c>
      <c r="E603" t="b">
        <f>COUNTIF(connections!A:A, A603) &gt; 0</f>
        <v>0</v>
      </c>
      <c r="G603" t="s">
        <v>1907</v>
      </c>
      <c r="H603" t="s">
        <v>179</v>
      </c>
      <c r="I603" t="s">
        <v>1908</v>
      </c>
      <c r="J603" s="1" t="s">
        <v>1909</v>
      </c>
    </row>
    <row r="604" spans="1:10" ht="15" customHeight="1" x14ac:dyDescent="0.25">
      <c r="A604" t="s">
        <v>12685</v>
      </c>
      <c r="B604">
        <v>2015</v>
      </c>
      <c r="C604" t="s">
        <v>168</v>
      </c>
      <c r="D604" t="b">
        <v>1</v>
      </c>
      <c r="E604" t="b">
        <f>COUNTIF(connections!A:A, A604) &gt; 0</f>
        <v>1</v>
      </c>
      <c r="G604" t="s">
        <v>16955</v>
      </c>
      <c r="J604" s="10" t="s">
        <v>16956</v>
      </c>
    </row>
    <row r="605" spans="1:10" ht="15" customHeight="1" x14ac:dyDescent="0.25">
      <c r="A605" t="s">
        <v>1910</v>
      </c>
      <c r="B605">
        <v>2022</v>
      </c>
      <c r="C605" t="s">
        <v>171</v>
      </c>
      <c r="D605" t="b">
        <f>TRUE()</f>
        <v>1</v>
      </c>
      <c r="E605" t="b">
        <f>COUNTIF(connections!A:A, A605) &gt; 0</f>
        <v>0</v>
      </c>
      <c r="G605" t="s">
        <v>1911</v>
      </c>
      <c r="H605" t="s">
        <v>179</v>
      </c>
      <c r="I605" t="s">
        <v>1912</v>
      </c>
    </row>
    <row r="606" spans="1:10" ht="15" customHeight="1" x14ac:dyDescent="0.25">
      <c r="A606" t="s">
        <v>1913</v>
      </c>
      <c r="B606">
        <v>2025</v>
      </c>
      <c r="C606" t="s">
        <v>174</v>
      </c>
      <c r="D606" t="b">
        <f>TRUE()</f>
        <v>1</v>
      </c>
      <c r="E606" t="b">
        <f>COUNTIF(connections!A:A, A606) &gt; 0</f>
        <v>0</v>
      </c>
      <c r="G606" t="s">
        <v>1914</v>
      </c>
      <c r="H606" t="s">
        <v>179</v>
      </c>
      <c r="I606" t="s">
        <v>1915</v>
      </c>
      <c r="J606" s="1" t="s">
        <v>1916</v>
      </c>
    </row>
    <row r="607" spans="1:10" ht="15" customHeight="1" x14ac:dyDescent="0.25">
      <c r="A607" t="s">
        <v>1917</v>
      </c>
      <c r="B607">
        <v>2025</v>
      </c>
      <c r="C607" t="s">
        <v>171</v>
      </c>
      <c r="D607" t="b">
        <f>TRUE()</f>
        <v>1</v>
      </c>
      <c r="E607" t="b">
        <f>COUNTIF(connections!A:A, A607) &gt; 0</f>
        <v>0</v>
      </c>
      <c r="G607" t="s">
        <v>1918</v>
      </c>
    </row>
    <row r="608" spans="1:10" ht="15" customHeight="1" x14ac:dyDescent="0.25">
      <c r="A608" t="s">
        <v>1919</v>
      </c>
      <c r="B608">
        <v>2023</v>
      </c>
      <c r="C608" t="s">
        <v>168</v>
      </c>
      <c r="D608" t="b">
        <f>TRUE()</f>
        <v>1</v>
      </c>
      <c r="E608" t="b">
        <f>COUNTIF(connections!A:A, A608) &gt; 0</f>
        <v>0</v>
      </c>
      <c r="G608" t="s">
        <v>1920</v>
      </c>
      <c r="H608" t="s">
        <v>179</v>
      </c>
      <c r="I608" t="s">
        <v>1921</v>
      </c>
      <c r="J608" s="1" t="s">
        <v>1922</v>
      </c>
    </row>
    <row r="609" spans="1:10" ht="15" customHeight="1" x14ac:dyDescent="0.25">
      <c r="A609" t="s">
        <v>16870</v>
      </c>
      <c r="B609">
        <v>2013</v>
      </c>
      <c r="C609" t="s">
        <v>168</v>
      </c>
      <c r="D609" t="b">
        <v>1</v>
      </c>
      <c r="E609" t="b">
        <f>COUNTIF(connections!A:A, A609) &gt; 0</f>
        <v>0</v>
      </c>
      <c r="G609" t="s">
        <v>16871</v>
      </c>
      <c r="J609" s="10" t="s">
        <v>16872</v>
      </c>
    </row>
    <row r="610" spans="1:10" ht="15" customHeight="1" x14ac:dyDescent="0.25">
      <c r="A610" t="s">
        <v>7877</v>
      </c>
      <c r="B610">
        <v>2026</v>
      </c>
      <c r="C610" t="s">
        <v>168</v>
      </c>
      <c r="D610" t="b">
        <f>TRUE()</f>
        <v>1</v>
      </c>
      <c r="E610" t="b">
        <f>COUNTIF(connections!A:A, A610) &gt; 0</f>
        <v>0</v>
      </c>
      <c r="G610" t="s">
        <v>7878</v>
      </c>
      <c r="J610" s="10" t="s">
        <v>7879</v>
      </c>
    </row>
    <row r="611" spans="1:10" ht="15" customHeight="1" x14ac:dyDescent="0.25">
      <c r="A611" t="s">
        <v>1923</v>
      </c>
      <c r="B611">
        <v>2025</v>
      </c>
      <c r="C611" t="s">
        <v>214</v>
      </c>
      <c r="D611" t="b">
        <f>TRUE()</f>
        <v>1</v>
      </c>
      <c r="E611" t="b">
        <f>COUNTIF(connections!A:A, A611) &gt; 0</f>
        <v>0</v>
      </c>
      <c r="F611" t="s">
        <v>1156</v>
      </c>
      <c r="G611" t="s">
        <v>1924</v>
      </c>
    </row>
    <row r="612" spans="1:10" ht="15" customHeight="1" x14ac:dyDescent="0.25">
      <c r="A612" t="s">
        <v>1925</v>
      </c>
      <c r="B612">
        <v>2021</v>
      </c>
      <c r="C612" t="s">
        <v>168</v>
      </c>
      <c r="D612" t="b">
        <f>TRUE()</f>
        <v>1</v>
      </c>
      <c r="E612" t="b">
        <f>COUNTIF(connections!A:A, A612) &gt; 0</f>
        <v>1</v>
      </c>
      <c r="G612" t="s">
        <v>1926</v>
      </c>
      <c r="H612" t="s">
        <v>179</v>
      </c>
      <c r="I612" t="s">
        <v>1927</v>
      </c>
      <c r="J612" s="1" t="s">
        <v>1928</v>
      </c>
    </row>
    <row r="613" spans="1:10" ht="15" customHeight="1" x14ac:dyDescent="0.25">
      <c r="A613" t="s">
        <v>1929</v>
      </c>
      <c r="B613">
        <v>2023</v>
      </c>
      <c r="C613" t="s">
        <v>171</v>
      </c>
      <c r="D613" t="b">
        <f>TRUE()</f>
        <v>1</v>
      </c>
      <c r="E613" t="b">
        <f>COUNTIF(connections!A:A, A613) &gt; 0</f>
        <v>0</v>
      </c>
      <c r="G613" t="s">
        <v>1930</v>
      </c>
      <c r="H613" t="s">
        <v>179</v>
      </c>
      <c r="I613" t="s">
        <v>1931</v>
      </c>
      <c r="J613" s="1" t="s">
        <v>1932</v>
      </c>
    </row>
    <row r="614" spans="1:10" ht="15" customHeight="1" x14ac:dyDescent="0.25">
      <c r="A614" t="s">
        <v>1933</v>
      </c>
      <c r="B614">
        <v>2026</v>
      </c>
      <c r="C614" t="s">
        <v>168</v>
      </c>
      <c r="D614" t="b">
        <v>1</v>
      </c>
      <c r="E614" t="b">
        <f>COUNTIF(connections!A:A, A614) &gt; 0</f>
        <v>0</v>
      </c>
      <c r="G614" t="s">
        <v>1934</v>
      </c>
      <c r="J614" s="10" t="s">
        <v>1935</v>
      </c>
    </row>
    <row r="615" spans="1:10" ht="15" customHeight="1" x14ac:dyDescent="0.25">
      <c r="A615" t="s">
        <v>1936</v>
      </c>
      <c r="B615">
        <v>2015</v>
      </c>
      <c r="C615" t="s">
        <v>171</v>
      </c>
      <c r="D615" t="b">
        <f>TRUE()</f>
        <v>1</v>
      </c>
      <c r="E615" t="b">
        <f>COUNTIF(connections!A:A, A615) &gt; 0</f>
        <v>0</v>
      </c>
      <c r="G615" t="s">
        <v>1937</v>
      </c>
      <c r="H615" t="s">
        <v>179</v>
      </c>
      <c r="I615" t="s">
        <v>1938</v>
      </c>
    </row>
    <row r="616" spans="1:10" ht="15" customHeight="1" x14ac:dyDescent="0.25">
      <c r="A616" t="s">
        <v>1939</v>
      </c>
      <c r="B616">
        <v>2021</v>
      </c>
      <c r="C616" t="s">
        <v>214</v>
      </c>
      <c r="D616" t="b">
        <f>TRUE()</f>
        <v>1</v>
      </c>
      <c r="E616" t="b">
        <f>COUNTIF(connections!A:A, A616) &gt; 0</f>
        <v>1</v>
      </c>
      <c r="F616" t="s">
        <v>1156</v>
      </c>
      <c r="G616" t="s">
        <v>1940</v>
      </c>
      <c r="H616" t="s">
        <v>179</v>
      </c>
      <c r="I616" t="s">
        <v>1941</v>
      </c>
      <c r="J616" s="1" t="s">
        <v>1942</v>
      </c>
    </row>
    <row r="617" spans="1:10" ht="15" customHeight="1" x14ac:dyDescent="0.25">
      <c r="A617" t="s">
        <v>12647</v>
      </c>
      <c r="B617">
        <v>2026</v>
      </c>
      <c r="C617" t="s">
        <v>168</v>
      </c>
      <c r="D617" t="b">
        <v>1</v>
      </c>
      <c r="E617" t="b">
        <f>COUNTIF(connections!A:A, A617) &gt; 0</f>
        <v>0</v>
      </c>
      <c r="G617" t="s">
        <v>12648</v>
      </c>
      <c r="J617" s="10" t="s">
        <v>12649</v>
      </c>
    </row>
    <row r="618" spans="1:10" ht="15" customHeight="1" x14ac:dyDescent="0.25">
      <c r="A618" t="s">
        <v>8074</v>
      </c>
      <c r="B618">
        <v>2026</v>
      </c>
      <c r="C618" t="s">
        <v>168</v>
      </c>
      <c r="D618" t="b">
        <f>TRUE()</f>
        <v>1</v>
      </c>
      <c r="E618" t="b">
        <f>COUNTIF(connections!A:A, A618) &gt; 0</f>
        <v>0</v>
      </c>
      <c r="F618" t="s">
        <v>1022</v>
      </c>
      <c r="G618" t="s">
        <v>8075</v>
      </c>
      <c r="J618" s="10" t="s">
        <v>8076</v>
      </c>
    </row>
    <row r="619" spans="1:10" ht="15" customHeight="1" x14ac:dyDescent="0.25">
      <c r="A619" t="s">
        <v>1943</v>
      </c>
      <c r="B619">
        <v>2022</v>
      </c>
      <c r="C619" t="s">
        <v>174</v>
      </c>
      <c r="D619" t="b">
        <f>TRUE()</f>
        <v>1</v>
      </c>
      <c r="E619" t="b">
        <f>COUNTIF(connections!A:A, A619) &gt; 0</f>
        <v>1</v>
      </c>
      <c r="F619" t="s">
        <v>346</v>
      </c>
      <c r="G619" t="s">
        <v>1944</v>
      </c>
      <c r="H619" t="s">
        <v>179</v>
      </c>
      <c r="I619" t="s">
        <v>1945</v>
      </c>
      <c r="J619" s="1" t="s">
        <v>1946</v>
      </c>
    </row>
    <row r="620" spans="1:10" ht="15" customHeight="1" x14ac:dyDescent="0.25">
      <c r="A620" t="s">
        <v>1947</v>
      </c>
      <c r="B620">
        <v>2026</v>
      </c>
      <c r="C620" t="s">
        <v>174</v>
      </c>
      <c r="D620" t="b">
        <f>TRUE()</f>
        <v>1</v>
      </c>
      <c r="E620" t="b">
        <f>COUNTIF(connections!A:A, A620) &gt; 0</f>
        <v>0</v>
      </c>
      <c r="G620" t="s">
        <v>1948</v>
      </c>
      <c r="J620" s="10" t="s">
        <v>1949</v>
      </c>
    </row>
    <row r="621" spans="1:10" ht="15" customHeight="1" x14ac:dyDescent="0.25">
      <c r="A621" t="s">
        <v>7614</v>
      </c>
      <c r="B621">
        <v>2026</v>
      </c>
      <c r="C621" t="s">
        <v>168</v>
      </c>
      <c r="D621" t="b">
        <f>TRUE()</f>
        <v>1</v>
      </c>
      <c r="E621" t="b">
        <f>COUNTIF(connections!A:A, A621) &gt; 0</f>
        <v>0</v>
      </c>
      <c r="G621" t="s">
        <v>7615</v>
      </c>
      <c r="J621" s="10" t="s">
        <v>7616</v>
      </c>
    </row>
    <row r="622" spans="1:10" ht="15" customHeight="1" x14ac:dyDescent="0.25">
      <c r="A622" t="s">
        <v>1950</v>
      </c>
      <c r="B622">
        <v>2024</v>
      </c>
      <c r="C622" t="s">
        <v>168</v>
      </c>
      <c r="D622" t="b">
        <f>TRUE()</f>
        <v>1</v>
      </c>
      <c r="E622" t="b">
        <f>COUNTIF(connections!A:A, A622) &gt; 0</f>
        <v>0</v>
      </c>
      <c r="G622" t="s">
        <v>1951</v>
      </c>
      <c r="H622" t="s">
        <v>179</v>
      </c>
      <c r="I622" t="s">
        <v>1952</v>
      </c>
      <c r="J622" s="1" t="s">
        <v>1953</v>
      </c>
    </row>
    <row r="623" spans="1:10" ht="15" customHeight="1" x14ac:dyDescent="0.25">
      <c r="A623" t="s">
        <v>1954</v>
      </c>
      <c r="B623">
        <v>2023</v>
      </c>
      <c r="C623" t="s">
        <v>168</v>
      </c>
      <c r="D623" t="b">
        <f>TRUE()</f>
        <v>1</v>
      </c>
      <c r="E623" t="b">
        <f>COUNTIF(connections!A:A, A623) &gt; 0</f>
        <v>0</v>
      </c>
      <c r="G623" t="s">
        <v>1955</v>
      </c>
      <c r="H623" t="s">
        <v>179</v>
      </c>
      <c r="I623" t="s">
        <v>1956</v>
      </c>
      <c r="J623" s="1" t="s">
        <v>1957</v>
      </c>
    </row>
    <row r="624" spans="1:10" ht="15" customHeight="1" x14ac:dyDescent="0.25">
      <c r="A624" t="s">
        <v>9881</v>
      </c>
      <c r="B624">
        <v>2025</v>
      </c>
      <c r="C624" t="s">
        <v>168</v>
      </c>
      <c r="D624" t="b">
        <v>1</v>
      </c>
      <c r="E624" t="b">
        <f>COUNTIF(connections!A:A, A624) &gt; 0</f>
        <v>0</v>
      </c>
      <c r="G624" t="s">
        <v>9883</v>
      </c>
      <c r="H624" t="s">
        <v>179</v>
      </c>
      <c r="I624" t="s">
        <v>9885</v>
      </c>
      <c r="J624" s="10" t="s">
        <v>9882</v>
      </c>
    </row>
    <row r="625" spans="1:10" ht="15" customHeight="1" x14ac:dyDescent="0.25">
      <c r="A625" t="s">
        <v>1958</v>
      </c>
      <c r="B625">
        <v>2025</v>
      </c>
      <c r="C625" t="s">
        <v>174</v>
      </c>
      <c r="D625" t="b">
        <f>TRUE()</f>
        <v>1</v>
      </c>
      <c r="E625" t="b">
        <f>COUNTIF(connections!A:A, A625) &gt; 0</f>
        <v>0</v>
      </c>
      <c r="F625" t="s">
        <v>307</v>
      </c>
      <c r="G625" t="s">
        <v>1959</v>
      </c>
      <c r="H625" t="s">
        <v>179</v>
      </c>
      <c r="I625" t="s">
        <v>1960</v>
      </c>
      <c r="J625" s="1" t="s">
        <v>1961</v>
      </c>
    </row>
    <row r="626" spans="1:10" ht="15" customHeight="1" x14ac:dyDescent="0.25">
      <c r="A626" t="s">
        <v>1962</v>
      </c>
      <c r="B626">
        <v>2012</v>
      </c>
      <c r="C626" t="s">
        <v>171</v>
      </c>
      <c r="D626" t="b">
        <f>TRUE()</f>
        <v>1</v>
      </c>
      <c r="E626" t="b">
        <f>COUNTIF(connections!A:A, A626) &gt; 0</f>
        <v>1</v>
      </c>
      <c r="G626" t="s">
        <v>1963</v>
      </c>
      <c r="H626" t="s">
        <v>179</v>
      </c>
      <c r="I626" t="s">
        <v>8281</v>
      </c>
      <c r="J626" s="10" t="s">
        <v>1964</v>
      </c>
    </row>
    <row r="627" spans="1:10" ht="15" customHeight="1" x14ac:dyDescent="0.25">
      <c r="A627" t="s">
        <v>1965</v>
      </c>
      <c r="B627">
        <v>2022</v>
      </c>
      <c r="C627" t="s">
        <v>214</v>
      </c>
      <c r="D627" t="b">
        <f>FALSE()</f>
        <v>0</v>
      </c>
      <c r="E627" t="b">
        <f>COUNTIF(connections!A:A, A627) &gt; 0</f>
        <v>0</v>
      </c>
      <c r="F627" t="s">
        <v>256</v>
      </c>
      <c r="G627" t="s">
        <v>1966</v>
      </c>
      <c r="H627" t="s">
        <v>179</v>
      </c>
      <c r="I627" t="s">
        <v>1967</v>
      </c>
      <c r="J627" s="1" t="s">
        <v>1968</v>
      </c>
    </row>
    <row r="628" spans="1:10" ht="15" customHeight="1" x14ac:dyDescent="0.25">
      <c r="A628" t="s">
        <v>1969</v>
      </c>
      <c r="B628">
        <v>2026</v>
      </c>
      <c r="C628" t="s">
        <v>174</v>
      </c>
      <c r="D628" t="b">
        <f>TRUE()</f>
        <v>1</v>
      </c>
      <c r="E628" t="b">
        <f>COUNTIF(connections!A:A, A628) &gt; 0</f>
        <v>0</v>
      </c>
      <c r="G628" t="s">
        <v>1970</v>
      </c>
      <c r="H628" t="s">
        <v>179</v>
      </c>
      <c r="I628" t="s">
        <v>8282</v>
      </c>
      <c r="J628" s="1" t="s">
        <v>1971</v>
      </c>
    </row>
    <row r="629" spans="1:10" ht="15" customHeight="1" x14ac:dyDescent="0.25">
      <c r="A629" t="s">
        <v>1972</v>
      </c>
      <c r="B629">
        <v>2021</v>
      </c>
      <c r="C629" t="s">
        <v>174</v>
      </c>
      <c r="D629" t="b">
        <f>TRUE()</f>
        <v>1</v>
      </c>
      <c r="E629" t="b">
        <f>COUNTIF(connections!A:A, A629) &gt; 0</f>
        <v>0</v>
      </c>
      <c r="F629" t="s">
        <v>346</v>
      </c>
      <c r="G629" t="s">
        <v>1973</v>
      </c>
    </row>
    <row r="630" spans="1:10" ht="15" customHeight="1" x14ac:dyDescent="0.25">
      <c r="A630" t="s">
        <v>1974</v>
      </c>
      <c r="B630">
        <v>2026</v>
      </c>
      <c r="C630" t="s">
        <v>174</v>
      </c>
      <c r="D630" t="b">
        <f>TRUE()</f>
        <v>1</v>
      </c>
      <c r="E630" t="b">
        <f>COUNTIF(connections!A:A, A630) &gt; 0</f>
        <v>0</v>
      </c>
      <c r="G630" t="s">
        <v>1975</v>
      </c>
    </row>
    <row r="631" spans="1:10" ht="15" customHeight="1" x14ac:dyDescent="0.25">
      <c r="A631" t="s">
        <v>1976</v>
      </c>
      <c r="B631">
        <v>2022</v>
      </c>
      <c r="C631" t="s">
        <v>174</v>
      </c>
      <c r="D631" t="b">
        <f>TRUE()</f>
        <v>1</v>
      </c>
      <c r="E631" t="b">
        <f>COUNTIF(connections!A:A, A631) &gt; 0</f>
        <v>0</v>
      </c>
      <c r="F631" t="s">
        <v>1977</v>
      </c>
      <c r="G631" t="s">
        <v>1978</v>
      </c>
      <c r="H631" t="s">
        <v>179</v>
      </c>
      <c r="I631" t="s">
        <v>1979</v>
      </c>
    </row>
    <row r="632" spans="1:10" ht="15" customHeight="1" x14ac:dyDescent="0.25">
      <c r="A632" t="s">
        <v>1980</v>
      </c>
      <c r="B632">
        <v>2024</v>
      </c>
      <c r="C632" t="s">
        <v>168</v>
      </c>
      <c r="D632" t="b">
        <f>FALSE()</f>
        <v>0</v>
      </c>
      <c r="E632" t="b">
        <f>COUNTIF(connections!A:A, A632) &gt; 0</f>
        <v>0</v>
      </c>
      <c r="G632" t="s">
        <v>1981</v>
      </c>
      <c r="H632" t="s">
        <v>179</v>
      </c>
      <c r="I632" t="s">
        <v>1982</v>
      </c>
      <c r="J632" s="1" t="s">
        <v>1983</v>
      </c>
    </row>
    <row r="633" spans="1:10" ht="15" customHeight="1" x14ac:dyDescent="0.25">
      <c r="A633" t="s">
        <v>1984</v>
      </c>
      <c r="B633">
        <v>2026</v>
      </c>
      <c r="C633" t="s">
        <v>214</v>
      </c>
      <c r="D633" t="b">
        <f>TRUE()</f>
        <v>1</v>
      </c>
      <c r="E633" t="b">
        <f>COUNTIF(connections!A:A, A633) &gt; 0</f>
        <v>0</v>
      </c>
      <c r="F633" t="s">
        <v>1977</v>
      </c>
      <c r="G633" t="s">
        <v>1985</v>
      </c>
      <c r="H633" t="s">
        <v>179</v>
      </c>
      <c r="I633" t="s">
        <v>1986</v>
      </c>
    </row>
    <row r="634" spans="1:10" ht="15" customHeight="1" x14ac:dyDescent="0.25">
      <c r="A634" t="s">
        <v>1987</v>
      </c>
      <c r="B634">
        <v>2021</v>
      </c>
      <c r="C634" t="s">
        <v>214</v>
      </c>
      <c r="D634" t="b">
        <f>TRUE()</f>
        <v>1</v>
      </c>
      <c r="E634" t="b">
        <f>COUNTIF(connections!A:A, A634) &gt; 0</f>
        <v>1</v>
      </c>
      <c r="F634" t="s">
        <v>1977</v>
      </c>
      <c r="G634" t="s">
        <v>1988</v>
      </c>
      <c r="H634" t="s">
        <v>179</v>
      </c>
      <c r="I634" t="s">
        <v>1989</v>
      </c>
    </row>
    <row r="635" spans="1:10" ht="15" customHeight="1" x14ac:dyDescent="0.25">
      <c r="A635" t="s">
        <v>1990</v>
      </c>
      <c r="B635">
        <v>2026</v>
      </c>
      <c r="C635" t="s">
        <v>214</v>
      </c>
      <c r="D635" t="b">
        <f>TRUE()</f>
        <v>1</v>
      </c>
      <c r="E635" t="b">
        <f>COUNTIF(connections!A:A, A635) &gt; 0</f>
        <v>0</v>
      </c>
      <c r="F635" t="s">
        <v>1977</v>
      </c>
      <c r="G635" t="s">
        <v>1991</v>
      </c>
      <c r="H635" t="s">
        <v>179</v>
      </c>
      <c r="I635" t="s">
        <v>1992</v>
      </c>
    </row>
    <row r="636" spans="1:10" ht="15" customHeight="1" x14ac:dyDescent="0.25">
      <c r="A636" t="s">
        <v>1993</v>
      </c>
      <c r="B636">
        <v>2009</v>
      </c>
      <c r="C636" t="s">
        <v>171</v>
      </c>
      <c r="D636" t="b">
        <f>TRUE()</f>
        <v>1</v>
      </c>
      <c r="E636" t="b">
        <f>COUNTIF(connections!A:A, A636) &gt; 0</f>
        <v>0</v>
      </c>
      <c r="F636" t="s">
        <v>1977</v>
      </c>
      <c r="G636" t="s">
        <v>1994</v>
      </c>
      <c r="H636" t="s">
        <v>179</v>
      </c>
      <c r="I636" t="s">
        <v>1995</v>
      </c>
    </row>
    <row r="637" spans="1:10" ht="15" customHeight="1" x14ac:dyDescent="0.25">
      <c r="A637" t="s">
        <v>1996</v>
      </c>
      <c r="B637">
        <v>2007</v>
      </c>
      <c r="C637" t="s">
        <v>171</v>
      </c>
      <c r="D637" t="b">
        <f>TRUE()</f>
        <v>1</v>
      </c>
      <c r="E637" t="b">
        <f>COUNTIF(connections!A:A, A637) &gt; 0</f>
        <v>1</v>
      </c>
      <c r="F637" t="s">
        <v>1977</v>
      </c>
      <c r="G637" t="s">
        <v>1997</v>
      </c>
      <c r="H637" t="s">
        <v>179</v>
      </c>
      <c r="I637" t="s">
        <v>1998</v>
      </c>
    </row>
    <row r="638" spans="1:10" ht="15" customHeight="1" x14ac:dyDescent="0.25">
      <c r="A638" t="s">
        <v>1999</v>
      </c>
      <c r="B638">
        <v>2012</v>
      </c>
      <c r="C638" t="s">
        <v>171</v>
      </c>
      <c r="D638" t="b">
        <f>TRUE()</f>
        <v>1</v>
      </c>
      <c r="E638" t="b">
        <f>COUNTIF(connections!A:A, A638) &gt; 0</f>
        <v>0</v>
      </c>
      <c r="F638" t="s">
        <v>1977</v>
      </c>
      <c r="G638" t="s">
        <v>2000</v>
      </c>
    </row>
    <row r="639" spans="1:10" ht="15" customHeight="1" x14ac:dyDescent="0.25">
      <c r="A639" t="s">
        <v>2001</v>
      </c>
      <c r="B639">
        <v>2005</v>
      </c>
      <c r="C639" t="s">
        <v>171</v>
      </c>
      <c r="D639" t="b">
        <f>TRUE()</f>
        <v>1</v>
      </c>
      <c r="E639" t="b">
        <f>COUNTIF(connections!A:A, A639) &gt; 0</f>
        <v>1</v>
      </c>
      <c r="F639" t="s">
        <v>1977</v>
      </c>
      <c r="G639" t="s">
        <v>2002</v>
      </c>
      <c r="H639" t="s">
        <v>179</v>
      </c>
      <c r="I639" t="s">
        <v>2003</v>
      </c>
    </row>
    <row r="640" spans="1:10" ht="15" customHeight="1" x14ac:dyDescent="0.25">
      <c r="A640" t="s">
        <v>2004</v>
      </c>
      <c r="B640">
        <v>2020</v>
      </c>
      <c r="C640" t="s">
        <v>171</v>
      </c>
      <c r="D640" t="b">
        <f>TRUE()</f>
        <v>1</v>
      </c>
      <c r="E640" t="b">
        <f>COUNTIF(connections!A:A, A640) &gt; 0</f>
        <v>0</v>
      </c>
      <c r="F640" t="s">
        <v>1977</v>
      </c>
      <c r="G640" t="s">
        <v>2005</v>
      </c>
    </row>
    <row r="641" spans="1:10" ht="15" customHeight="1" x14ac:dyDescent="0.25">
      <c r="A641" t="s">
        <v>2006</v>
      </c>
      <c r="B641">
        <v>2015</v>
      </c>
      <c r="C641" t="s">
        <v>171</v>
      </c>
      <c r="D641" t="b">
        <f>TRUE()</f>
        <v>1</v>
      </c>
      <c r="E641" t="b">
        <f>COUNTIF(connections!A:A, A641) &gt; 0</f>
        <v>0</v>
      </c>
      <c r="F641" t="s">
        <v>1977</v>
      </c>
      <c r="G641" t="s">
        <v>2007</v>
      </c>
    </row>
    <row r="642" spans="1:10" ht="15" customHeight="1" x14ac:dyDescent="0.25">
      <c r="A642" t="s">
        <v>7896</v>
      </c>
      <c r="B642">
        <v>2026</v>
      </c>
      <c r="C642" t="s">
        <v>168</v>
      </c>
      <c r="D642" t="b">
        <f>TRUE()</f>
        <v>1</v>
      </c>
      <c r="E642" t="b">
        <f>COUNTIF(connections!A:A, A642) &gt; 0</f>
        <v>0</v>
      </c>
      <c r="F642" t="s">
        <v>1977</v>
      </c>
      <c r="G642" t="s">
        <v>7897</v>
      </c>
      <c r="H642" t="s">
        <v>179</v>
      </c>
      <c r="I642" t="s">
        <v>7898</v>
      </c>
    </row>
    <row r="643" spans="1:10" ht="15" customHeight="1" x14ac:dyDescent="0.25">
      <c r="A643" t="s">
        <v>17116</v>
      </c>
      <c r="B643">
        <v>2021</v>
      </c>
      <c r="C643" t="s">
        <v>174</v>
      </c>
      <c r="D643" t="b">
        <v>1</v>
      </c>
      <c r="E643" t="b">
        <f>COUNTIF(connections!A:A, A643) &gt; 0</f>
        <v>0</v>
      </c>
      <c r="G643" t="s">
        <v>17115</v>
      </c>
      <c r="J643" s="10" t="s">
        <v>17114</v>
      </c>
    </row>
    <row r="644" spans="1:10" ht="15" customHeight="1" x14ac:dyDescent="0.25">
      <c r="A644" t="s">
        <v>2008</v>
      </c>
      <c r="B644">
        <v>2024</v>
      </c>
      <c r="C644" t="s">
        <v>214</v>
      </c>
      <c r="D644" t="b">
        <f>TRUE()</f>
        <v>1</v>
      </c>
      <c r="E644" t="b">
        <f>COUNTIF(connections!A:A, A644) &gt; 0</f>
        <v>1</v>
      </c>
      <c r="F644" t="s">
        <v>1977</v>
      </c>
      <c r="G644" t="s">
        <v>2009</v>
      </c>
    </row>
    <row r="645" spans="1:10" ht="15" customHeight="1" x14ac:dyDescent="0.25">
      <c r="A645" t="s">
        <v>2010</v>
      </c>
      <c r="B645">
        <v>2025</v>
      </c>
      <c r="C645" t="s">
        <v>214</v>
      </c>
      <c r="D645" t="b">
        <f>TRUE()</f>
        <v>1</v>
      </c>
      <c r="E645" t="b">
        <f>COUNTIF(connections!A:A, A645) &gt; 0</f>
        <v>0</v>
      </c>
      <c r="F645" t="s">
        <v>1977</v>
      </c>
      <c r="G645" t="s">
        <v>2011</v>
      </c>
      <c r="H645" t="s">
        <v>179</v>
      </c>
      <c r="I645" t="s">
        <v>2012</v>
      </c>
    </row>
    <row r="646" spans="1:10" ht="15" customHeight="1" x14ac:dyDescent="0.25">
      <c r="A646" t="s">
        <v>14099</v>
      </c>
      <c r="B646">
        <v>2026</v>
      </c>
      <c r="C646" t="s">
        <v>168</v>
      </c>
      <c r="D646" t="b">
        <v>1</v>
      </c>
      <c r="E646" t="b">
        <f>COUNTIF(connections!A:A, A646) &gt; 0</f>
        <v>0</v>
      </c>
      <c r="G646" t="s">
        <v>14100</v>
      </c>
      <c r="J646" s="10" t="s">
        <v>14101</v>
      </c>
    </row>
    <row r="647" spans="1:10" ht="15" customHeight="1" x14ac:dyDescent="0.25">
      <c r="A647" t="s">
        <v>2013</v>
      </c>
      <c r="B647">
        <v>2020</v>
      </c>
      <c r="C647" t="s">
        <v>214</v>
      </c>
      <c r="D647" t="b">
        <f>TRUE()</f>
        <v>1</v>
      </c>
      <c r="E647" t="b">
        <f>COUNTIF(connections!A:A, A647) &gt; 0</f>
        <v>1</v>
      </c>
      <c r="G647" t="s">
        <v>2014</v>
      </c>
    </row>
    <row r="648" spans="1:10" ht="15" customHeight="1" x14ac:dyDescent="0.25">
      <c r="A648" t="s">
        <v>16918</v>
      </c>
      <c r="B648">
        <v>2020</v>
      </c>
      <c r="C648" t="s">
        <v>168</v>
      </c>
      <c r="D648" t="b">
        <v>1</v>
      </c>
      <c r="E648" t="b">
        <f>COUNTIF(connections!A:A, A648) &gt; 0</f>
        <v>1</v>
      </c>
      <c r="G648" t="s">
        <v>16919</v>
      </c>
      <c r="H648" t="s">
        <v>179</v>
      </c>
      <c r="I648" t="s">
        <v>16920</v>
      </c>
      <c r="J648" s="10" t="s">
        <v>16921</v>
      </c>
    </row>
    <row r="649" spans="1:10" ht="15" customHeight="1" x14ac:dyDescent="0.25">
      <c r="A649" t="s">
        <v>2015</v>
      </c>
      <c r="B649">
        <v>2003</v>
      </c>
      <c r="C649" t="s">
        <v>171</v>
      </c>
      <c r="D649" t="b">
        <f>TRUE()</f>
        <v>1</v>
      </c>
      <c r="E649" t="b">
        <f>COUNTIF(connections!A:A, A649) &gt; 0</f>
        <v>1</v>
      </c>
      <c r="G649" t="s">
        <v>2016</v>
      </c>
      <c r="H649" t="s">
        <v>179</v>
      </c>
      <c r="I649" t="s">
        <v>2017</v>
      </c>
    </row>
    <row r="650" spans="1:10" ht="15" customHeight="1" x14ac:dyDescent="0.25">
      <c r="A650" t="s">
        <v>9909</v>
      </c>
      <c r="B650">
        <v>2026</v>
      </c>
      <c r="C650" t="s">
        <v>174</v>
      </c>
      <c r="D650" t="b">
        <v>0</v>
      </c>
      <c r="E650" t="b">
        <f>COUNTIF(connections!A:A, A650) &gt; 0</f>
        <v>0</v>
      </c>
      <c r="G650" t="s">
        <v>9910</v>
      </c>
      <c r="J650" s="10" t="s">
        <v>9911</v>
      </c>
    </row>
    <row r="651" spans="1:10" ht="15" customHeight="1" x14ac:dyDescent="0.25">
      <c r="A651" t="s">
        <v>2018</v>
      </c>
      <c r="B651">
        <v>2024</v>
      </c>
      <c r="C651" t="s">
        <v>168</v>
      </c>
      <c r="D651" t="b">
        <f>TRUE()</f>
        <v>1</v>
      </c>
      <c r="E651" t="b">
        <f>COUNTIF(connections!A:A, A651) &gt; 0</f>
        <v>0</v>
      </c>
      <c r="G651" t="s">
        <v>2019</v>
      </c>
    </row>
    <row r="652" spans="1:10" ht="15" customHeight="1" x14ac:dyDescent="0.25">
      <c r="A652" t="s">
        <v>9912</v>
      </c>
      <c r="B652">
        <v>2026</v>
      </c>
      <c r="C652" t="s">
        <v>168</v>
      </c>
      <c r="D652" t="b">
        <v>0</v>
      </c>
      <c r="E652" t="b">
        <f>COUNTIF(connections!A:A, A652) &gt; 0</f>
        <v>0</v>
      </c>
      <c r="G652" t="s">
        <v>9914</v>
      </c>
      <c r="J652" s="10" t="s">
        <v>9913</v>
      </c>
    </row>
    <row r="653" spans="1:10" ht="15" customHeight="1" x14ac:dyDescent="0.25">
      <c r="A653" t="s">
        <v>2020</v>
      </c>
      <c r="B653">
        <v>2026</v>
      </c>
      <c r="C653" t="s">
        <v>214</v>
      </c>
      <c r="D653" t="b">
        <f>TRUE()</f>
        <v>1</v>
      </c>
      <c r="E653" t="b">
        <f>COUNTIF(connections!A:A, A653) &gt; 0</f>
        <v>0</v>
      </c>
      <c r="F653" t="s">
        <v>723</v>
      </c>
      <c r="G653" t="s">
        <v>2021</v>
      </c>
      <c r="J653" s="1" t="s">
        <v>2022</v>
      </c>
    </row>
    <row r="654" spans="1:10" ht="15" customHeight="1" x14ac:dyDescent="0.25">
      <c r="A654" t="s">
        <v>2023</v>
      </c>
      <c r="B654">
        <v>2022</v>
      </c>
      <c r="C654" t="s">
        <v>168</v>
      </c>
      <c r="D654" t="b">
        <f>TRUE()</f>
        <v>1</v>
      </c>
      <c r="E654" t="b">
        <f>COUNTIF(connections!A:A, A654) &gt; 0</f>
        <v>0</v>
      </c>
      <c r="G654" t="s">
        <v>2024</v>
      </c>
      <c r="H654" t="s">
        <v>179</v>
      </c>
      <c r="I654" t="s">
        <v>2025</v>
      </c>
      <c r="J654" s="1" t="s">
        <v>2026</v>
      </c>
    </row>
    <row r="655" spans="1:10" ht="15" customHeight="1" x14ac:dyDescent="0.25">
      <c r="A655" t="s">
        <v>8062</v>
      </c>
      <c r="B655">
        <v>2024</v>
      </c>
      <c r="C655" t="s">
        <v>174</v>
      </c>
      <c r="D655" t="b">
        <f>TRUE()</f>
        <v>1</v>
      </c>
      <c r="E655" t="b">
        <f>COUNTIF(connections!A:A, A655) &gt; 0</f>
        <v>0</v>
      </c>
      <c r="G655" t="s">
        <v>8063</v>
      </c>
      <c r="J655" s="10" t="s">
        <v>8064</v>
      </c>
    </row>
    <row r="656" spans="1:10" ht="15" customHeight="1" x14ac:dyDescent="0.25">
      <c r="A656" t="s">
        <v>2027</v>
      </c>
      <c r="B656">
        <v>2023</v>
      </c>
      <c r="C656" t="s">
        <v>171</v>
      </c>
      <c r="D656" t="b">
        <f>TRUE()</f>
        <v>1</v>
      </c>
      <c r="E656" t="b">
        <f>COUNTIF(connections!A:A, A656) &gt; 0</f>
        <v>0</v>
      </c>
      <c r="G656" t="s">
        <v>2028</v>
      </c>
      <c r="H656" t="s">
        <v>179</v>
      </c>
      <c r="I656" t="s">
        <v>2029</v>
      </c>
      <c r="J656" s="1" t="s">
        <v>2030</v>
      </c>
    </row>
    <row r="657" spans="1:10" ht="15" customHeight="1" x14ac:dyDescent="0.25">
      <c r="A657" t="s">
        <v>2031</v>
      </c>
      <c r="B657">
        <v>2014</v>
      </c>
      <c r="C657" t="s">
        <v>171</v>
      </c>
      <c r="D657" t="b">
        <f>TRUE()</f>
        <v>1</v>
      </c>
      <c r="E657" t="b">
        <f>COUNTIF(connections!A:A, A657) &gt; 0</f>
        <v>0</v>
      </c>
      <c r="G657" t="s">
        <v>2032</v>
      </c>
      <c r="H657" t="s">
        <v>179</v>
      </c>
      <c r="I657" t="s">
        <v>2033</v>
      </c>
      <c r="J657" s="1" t="s">
        <v>2034</v>
      </c>
    </row>
    <row r="658" spans="1:10" ht="15" customHeight="1" x14ac:dyDescent="0.25">
      <c r="A658" t="s">
        <v>2035</v>
      </c>
      <c r="B658">
        <v>2024</v>
      </c>
      <c r="C658" t="s">
        <v>168</v>
      </c>
      <c r="D658" t="b">
        <v>1</v>
      </c>
      <c r="E658" t="b">
        <f>COUNTIF(connections!A:A, A658) &gt; 0</f>
        <v>1</v>
      </c>
      <c r="G658" t="s">
        <v>2036</v>
      </c>
      <c r="H658" t="s">
        <v>179</v>
      </c>
      <c r="I658" t="s">
        <v>7829</v>
      </c>
      <c r="J658" s="10" t="s">
        <v>7830</v>
      </c>
    </row>
    <row r="659" spans="1:10" ht="15" customHeight="1" x14ac:dyDescent="0.25">
      <c r="A659" t="s">
        <v>2037</v>
      </c>
      <c r="B659">
        <v>2026</v>
      </c>
      <c r="C659" t="s">
        <v>174</v>
      </c>
      <c r="D659" t="b">
        <f>TRUE()</f>
        <v>1</v>
      </c>
      <c r="E659" t="b">
        <f>COUNTIF(connections!A:A, A659) &gt; 0</f>
        <v>0</v>
      </c>
      <c r="F659" t="s">
        <v>346</v>
      </c>
      <c r="G659" t="s">
        <v>2038</v>
      </c>
      <c r="H659" t="s">
        <v>179</v>
      </c>
      <c r="I659" t="s">
        <v>2039</v>
      </c>
      <c r="J659" s="1" t="s">
        <v>2040</v>
      </c>
    </row>
    <row r="660" spans="1:10" ht="15" customHeight="1" x14ac:dyDescent="0.25">
      <c r="A660" t="s">
        <v>2041</v>
      </c>
      <c r="B660">
        <v>2024</v>
      </c>
      <c r="C660" t="s">
        <v>214</v>
      </c>
      <c r="D660" t="b">
        <f>TRUE()</f>
        <v>1</v>
      </c>
      <c r="E660" t="b">
        <f>COUNTIF(connections!A:A, A660) &gt; 0</f>
        <v>0</v>
      </c>
      <c r="G660" t="s">
        <v>2042</v>
      </c>
      <c r="H660" t="s">
        <v>179</v>
      </c>
      <c r="I660" t="s">
        <v>2043</v>
      </c>
      <c r="J660" s="1" t="s">
        <v>2044</v>
      </c>
    </row>
    <row r="661" spans="1:10" ht="15" customHeight="1" x14ac:dyDescent="0.25">
      <c r="A661" t="s">
        <v>2045</v>
      </c>
      <c r="B661">
        <v>1992</v>
      </c>
      <c r="C661" t="s">
        <v>171</v>
      </c>
      <c r="D661" t="b">
        <f>TRUE()</f>
        <v>1</v>
      </c>
      <c r="E661" t="b">
        <f>COUNTIF(connections!A:A, A661) &gt; 0</f>
        <v>1</v>
      </c>
      <c r="G661" t="s">
        <v>2046</v>
      </c>
      <c r="H661" t="s">
        <v>179</v>
      </c>
      <c r="I661" t="s">
        <v>2047</v>
      </c>
    </row>
    <row r="662" spans="1:10" ht="15" customHeight="1" x14ac:dyDescent="0.25">
      <c r="A662" t="s">
        <v>2048</v>
      </c>
      <c r="B662">
        <v>2024</v>
      </c>
      <c r="C662" t="s">
        <v>168</v>
      </c>
      <c r="D662" t="b">
        <f>TRUE()</f>
        <v>1</v>
      </c>
      <c r="E662" t="b">
        <f>COUNTIF(connections!A:A, A662) &gt; 0</f>
        <v>0</v>
      </c>
      <c r="G662" t="s">
        <v>2049</v>
      </c>
    </row>
    <row r="663" spans="1:10" ht="15" customHeight="1" x14ac:dyDescent="0.25">
      <c r="A663" t="s">
        <v>2050</v>
      </c>
      <c r="B663">
        <v>2015</v>
      </c>
      <c r="C663" t="s">
        <v>168</v>
      </c>
      <c r="D663" t="b">
        <f>TRUE()</f>
        <v>1</v>
      </c>
      <c r="E663" t="b">
        <f>COUNTIF(connections!A:A, A663) &gt; 0</f>
        <v>0</v>
      </c>
      <c r="G663" t="s">
        <v>2051</v>
      </c>
      <c r="J663" s="10" t="s">
        <v>2052</v>
      </c>
    </row>
    <row r="664" spans="1:10" ht="15" customHeight="1" x14ac:dyDescent="0.25">
      <c r="A664" t="s">
        <v>7881</v>
      </c>
      <c r="B664">
        <v>2026</v>
      </c>
      <c r="C664" t="s">
        <v>171</v>
      </c>
      <c r="D664" t="b">
        <f>TRUE()</f>
        <v>1</v>
      </c>
      <c r="E664" t="b">
        <f>COUNTIF(connections!A:A, A664) &gt; 0</f>
        <v>0</v>
      </c>
      <c r="G664" t="s">
        <v>7883</v>
      </c>
      <c r="J664" s="10" t="s">
        <v>7884</v>
      </c>
    </row>
    <row r="665" spans="1:10" ht="15" customHeight="1" x14ac:dyDescent="0.25">
      <c r="A665" t="s">
        <v>9906</v>
      </c>
      <c r="B665">
        <v>2025</v>
      </c>
      <c r="C665" t="s">
        <v>168</v>
      </c>
      <c r="D665" t="b">
        <v>0</v>
      </c>
      <c r="E665" t="b">
        <f>COUNTIF(connections!A:A, A665) &gt; 0</f>
        <v>0</v>
      </c>
      <c r="G665" t="s">
        <v>9907</v>
      </c>
      <c r="J665" s="10" t="s">
        <v>9908</v>
      </c>
    </row>
    <row r="666" spans="1:10" ht="15" customHeight="1" x14ac:dyDescent="0.25">
      <c r="A666" t="s">
        <v>2053</v>
      </c>
      <c r="B666">
        <v>2019</v>
      </c>
      <c r="C666" t="s">
        <v>174</v>
      </c>
      <c r="D666" t="b">
        <f>TRUE()</f>
        <v>1</v>
      </c>
      <c r="E666" t="b">
        <f>COUNTIF(connections!A:A, A666) &gt; 0</f>
        <v>0</v>
      </c>
      <c r="G666" t="s">
        <v>2054</v>
      </c>
      <c r="H666" t="s">
        <v>179</v>
      </c>
      <c r="I666" t="s">
        <v>2055</v>
      </c>
      <c r="J666" s="1" t="s">
        <v>2056</v>
      </c>
    </row>
    <row r="667" spans="1:10" ht="15" customHeight="1" x14ac:dyDescent="0.25">
      <c r="A667" t="s">
        <v>17039</v>
      </c>
      <c r="B667">
        <v>2023</v>
      </c>
      <c r="C667" t="s">
        <v>168</v>
      </c>
      <c r="D667" t="b">
        <v>1</v>
      </c>
      <c r="E667" t="b">
        <f>COUNTIF(connections!A:A, A667) &gt; 0</f>
        <v>0</v>
      </c>
      <c r="G667" t="s">
        <v>17040</v>
      </c>
      <c r="J667" s="10" t="s">
        <v>17041</v>
      </c>
    </row>
    <row r="668" spans="1:10" ht="15" customHeight="1" x14ac:dyDescent="0.25">
      <c r="A668" t="s">
        <v>2057</v>
      </c>
      <c r="B668">
        <v>2023</v>
      </c>
      <c r="C668" t="s">
        <v>168</v>
      </c>
      <c r="D668" t="b">
        <f>TRUE()</f>
        <v>1</v>
      </c>
      <c r="E668" t="b">
        <f>COUNTIF(connections!A:A, A668) &gt; 0</f>
        <v>1</v>
      </c>
      <c r="G668" t="s">
        <v>2058</v>
      </c>
      <c r="H668" t="s">
        <v>179</v>
      </c>
      <c r="I668" t="s">
        <v>2059</v>
      </c>
      <c r="J668" s="1" t="s">
        <v>2060</v>
      </c>
    </row>
    <row r="669" spans="1:10" ht="15" customHeight="1" x14ac:dyDescent="0.25">
      <c r="A669" t="s">
        <v>2061</v>
      </c>
      <c r="B669">
        <v>2025</v>
      </c>
      <c r="C669" t="s">
        <v>168</v>
      </c>
      <c r="D669" t="b">
        <f>TRUE()</f>
        <v>1</v>
      </c>
      <c r="E669" t="b">
        <f>COUNTIF(connections!A:A, A669) &gt; 0</f>
        <v>0</v>
      </c>
      <c r="F669" t="s">
        <v>266</v>
      </c>
      <c r="G669" t="s">
        <v>2062</v>
      </c>
    </row>
    <row r="670" spans="1:10" ht="15" customHeight="1" x14ac:dyDescent="0.25">
      <c r="A670" t="s">
        <v>2063</v>
      </c>
      <c r="B670">
        <v>2024</v>
      </c>
      <c r="C670" t="s">
        <v>168</v>
      </c>
      <c r="D670" t="b">
        <f>TRUE()</f>
        <v>1</v>
      </c>
      <c r="E670" t="b">
        <f>COUNTIF(connections!A:A, A670) &gt; 0</f>
        <v>0</v>
      </c>
      <c r="G670" t="s">
        <v>2064</v>
      </c>
    </row>
    <row r="671" spans="1:10" ht="15" customHeight="1" x14ac:dyDescent="0.25">
      <c r="A671" t="s">
        <v>2065</v>
      </c>
      <c r="B671">
        <v>2010</v>
      </c>
      <c r="C671" t="s">
        <v>168</v>
      </c>
      <c r="D671" t="b">
        <f>TRUE()</f>
        <v>1</v>
      </c>
      <c r="E671" t="b">
        <f>COUNTIF(connections!A:A, A671) &gt; 0</f>
        <v>1</v>
      </c>
      <c r="G671" t="s">
        <v>2066</v>
      </c>
      <c r="H671" t="s">
        <v>179</v>
      </c>
      <c r="I671" t="s">
        <v>2067</v>
      </c>
      <c r="J671" s="1" t="s">
        <v>2068</v>
      </c>
    </row>
    <row r="672" spans="1:10" ht="15" customHeight="1" x14ac:dyDescent="0.25">
      <c r="A672" t="s">
        <v>2069</v>
      </c>
      <c r="B672">
        <v>2012</v>
      </c>
      <c r="C672" t="s">
        <v>168</v>
      </c>
      <c r="D672" t="b">
        <f>TRUE()</f>
        <v>1</v>
      </c>
      <c r="E672" t="b">
        <f>COUNTIF(connections!A:A, A672) &gt; 0</f>
        <v>0</v>
      </c>
      <c r="G672" t="s">
        <v>2070</v>
      </c>
      <c r="H672" t="s">
        <v>179</v>
      </c>
      <c r="I672" t="s">
        <v>2071</v>
      </c>
    </row>
    <row r="673" spans="1:10" ht="15" customHeight="1" x14ac:dyDescent="0.25">
      <c r="A673" t="s">
        <v>7871</v>
      </c>
      <c r="B673">
        <v>2025</v>
      </c>
      <c r="C673" t="s">
        <v>168</v>
      </c>
      <c r="D673" t="b">
        <f>TRUE()</f>
        <v>1</v>
      </c>
      <c r="E673" t="b">
        <f>COUNTIF(connections!A:A, A673) &gt; 0</f>
        <v>0</v>
      </c>
      <c r="G673" t="s">
        <v>7872</v>
      </c>
      <c r="H673" t="s">
        <v>179</v>
      </c>
      <c r="I673" t="s">
        <v>7875</v>
      </c>
      <c r="J673" s="10" t="s">
        <v>7873</v>
      </c>
    </row>
    <row r="674" spans="1:10" ht="15" customHeight="1" x14ac:dyDescent="0.25">
      <c r="A674" t="s">
        <v>2072</v>
      </c>
      <c r="B674">
        <v>2015</v>
      </c>
      <c r="C674" t="s">
        <v>214</v>
      </c>
      <c r="D674" t="b">
        <f>TRUE()</f>
        <v>1</v>
      </c>
      <c r="E674" t="b">
        <f>COUNTIF(connections!A:A, A674) &gt; 0</f>
        <v>1</v>
      </c>
      <c r="G674" t="s">
        <v>2073</v>
      </c>
      <c r="H674" t="s">
        <v>179</v>
      </c>
      <c r="I674" t="s">
        <v>2074</v>
      </c>
      <c r="J674" s="10" t="s">
        <v>2075</v>
      </c>
    </row>
    <row r="675" spans="1:10" ht="15" customHeight="1" x14ac:dyDescent="0.25">
      <c r="A675" t="s">
        <v>14206</v>
      </c>
      <c r="B675">
        <v>2026</v>
      </c>
      <c r="C675" t="s">
        <v>174</v>
      </c>
      <c r="D675" t="b">
        <v>1</v>
      </c>
      <c r="E675" t="b">
        <f>COUNTIF(connections!A:A, A675) &gt; 0</f>
        <v>0</v>
      </c>
      <c r="G675" t="s">
        <v>14209</v>
      </c>
      <c r="J675" s="10" t="s">
        <v>14210</v>
      </c>
    </row>
    <row r="676" spans="1:10" ht="15" customHeight="1" x14ac:dyDescent="0.25">
      <c r="A676" t="s">
        <v>2076</v>
      </c>
      <c r="B676">
        <v>2022</v>
      </c>
      <c r="C676" t="s">
        <v>168</v>
      </c>
      <c r="D676" t="b">
        <f>TRUE()</f>
        <v>1</v>
      </c>
      <c r="E676" t="b">
        <f>COUNTIF(connections!A:A, A676) &gt; 0</f>
        <v>0</v>
      </c>
      <c r="G676" t="s">
        <v>2077</v>
      </c>
      <c r="H676" t="s">
        <v>179</v>
      </c>
      <c r="I676" t="s">
        <v>2078</v>
      </c>
      <c r="J676" s="1" t="s">
        <v>2079</v>
      </c>
    </row>
    <row r="677" spans="1:10" ht="15" customHeight="1" x14ac:dyDescent="0.25">
      <c r="A677" t="s">
        <v>2080</v>
      </c>
      <c r="B677">
        <v>2025</v>
      </c>
      <c r="C677" t="s">
        <v>174</v>
      </c>
      <c r="D677" t="b">
        <f>TRUE()</f>
        <v>1</v>
      </c>
      <c r="E677" t="b">
        <f>COUNTIF(connections!A:A, A677) &gt; 0</f>
        <v>0</v>
      </c>
      <c r="G677" t="s">
        <v>2081</v>
      </c>
      <c r="J677" s="10" t="s">
        <v>2082</v>
      </c>
    </row>
    <row r="678" spans="1:10" ht="15" customHeight="1" x14ac:dyDescent="0.25">
      <c r="A678" t="s">
        <v>2083</v>
      </c>
      <c r="B678">
        <v>2023</v>
      </c>
      <c r="C678" t="s">
        <v>168</v>
      </c>
      <c r="D678" t="b">
        <f>TRUE()</f>
        <v>1</v>
      </c>
      <c r="E678" t="b">
        <f>COUNTIF(connections!A:A, A678) &gt; 0</f>
        <v>0</v>
      </c>
      <c r="G678" t="s">
        <v>2084</v>
      </c>
      <c r="H678" t="s">
        <v>179</v>
      </c>
      <c r="I678" t="s">
        <v>2085</v>
      </c>
      <c r="J678" s="1" t="s">
        <v>2086</v>
      </c>
    </row>
    <row r="679" spans="1:10" ht="15" customHeight="1" x14ac:dyDescent="0.25">
      <c r="A679" t="s">
        <v>2087</v>
      </c>
      <c r="B679">
        <v>2023</v>
      </c>
      <c r="C679" t="s">
        <v>168</v>
      </c>
      <c r="D679" t="b">
        <f>TRUE()</f>
        <v>1</v>
      </c>
      <c r="E679" t="b">
        <f>COUNTIF(connections!A:A, A679) &gt; 0</f>
        <v>1</v>
      </c>
      <c r="G679" t="s">
        <v>2088</v>
      </c>
      <c r="H679" t="s">
        <v>179</v>
      </c>
      <c r="I679" t="s">
        <v>2089</v>
      </c>
      <c r="J679" s="1" t="s">
        <v>2090</v>
      </c>
    </row>
    <row r="680" spans="1:10" ht="15" customHeight="1" x14ac:dyDescent="0.25">
      <c r="A680" t="s">
        <v>2091</v>
      </c>
      <c r="B680">
        <v>2021</v>
      </c>
      <c r="C680" t="s">
        <v>168</v>
      </c>
      <c r="D680" t="b">
        <f>TRUE()</f>
        <v>1</v>
      </c>
      <c r="E680" t="b">
        <f>COUNTIF(connections!A:A, A680) &gt; 0</f>
        <v>1</v>
      </c>
      <c r="G680" t="s">
        <v>2092</v>
      </c>
      <c r="H680" t="s">
        <v>179</v>
      </c>
      <c r="I680" t="s">
        <v>2093</v>
      </c>
      <c r="J680" s="1" t="s">
        <v>2094</v>
      </c>
    </row>
    <row r="681" spans="1:10" ht="15" customHeight="1" x14ac:dyDescent="0.25">
      <c r="A681" t="s">
        <v>2095</v>
      </c>
      <c r="B681">
        <v>2025</v>
      </c>
      <c r="C681" t="s">
        <v>168</v>
      </c>
      <c r="D681" t="b">
        <f>TRUE()</f>
        <v>1</v>
      </c>
      <c r="E681" t="b">
        <f>COUNTIF(connections!A:A, A681) &gt; 0</f>
        <v>0</v>
      </c>
      <c r="F681" t="s">
        <v>391</v>
      </c>
      <c r="G681" t="s">
        <v>2096</v>
      </c>
      <c r="H681" t="s">
        <v>179</v>
      </c>
      <c r="I681" t="s">
        <v>2097</v>
      </c>
      <c r="J681" s="1" t="s">
        <v>2098</v>
      </c>
    </row>
    <row r="682" spans="1:10" ht="15" customHeight="1" x14ac:dyDescent="0.25">
      <c r="A682" t="s">
        <v>2099</v>
      </c>
      <c r="B682">
        <v>2020</v>
      </c>
      <c r="C682" t="s">
        <v>171</v>
      </c>
      <c r="D682" t="b">
        <f>TRUE()</f>
        <v>1</v>
      </c>
      <c r="E682" t="b">
        <f>COUNTIF(connections!A:A, A682) &gt; 0</f>
        <v>1</v>
      </c>
      <c r="G682" t="s">
        <v>2100</v>
      </c>
      <c r="H682" t="s">
        <v>179</v>
      </c>
      <c r="I682" t="s">
        <v>2101</v>
      </c>
      <c r="J682" s="1" t="s">
        <v>2102</v>
      </c>
    </row>
    <row r="683" spans="1:10" ht="15" customHeight="1" x14ac:dyDescent="0.25">
      <c r="A683" t="s">
        <v>2103</v>
      </c>
      <c r="B683">
        <v>2024</v>
      </c>
      <c r="C683" t="s">
        <v>171</v>
      </c>
      <c r="D683" t="b">
        <f>TRUE()</f>
        <v>1</v>
      </c>
      <c r="E683" t="b">
        <f>COUNTIF(connections!A:A, A683) &gt; 0</f>
        <v>1</v>
      </c>
      <c r="G683" t="s">
        <v>2104</v>
      </c>
      <c r="H683" t="s">
        <v>179</v>
      </c>
      <c r="I683" t="s">
        <v>2105</v>
      </c>
      <c r="J683" s="1" t="s">
        <v>2106</v>
      </c>
    </row>
    <row r="684" spans="1:10" ht="15" customHeight="1" x14ac:dyDescent="0.25">
      <c r="A684" t="s">
        <v>2107</v>
      </c>
      <c r="B684">
        <v>2026</v>
      </c>
      <c r="C684" t="s">
        <v>171</v>
      </c>
      <c r="D684" t="b">
        <f>TRUE()</f>
        <v>1</v>
      </c>
      <c r="E684" t="b">
        <f>COUNTIF(connections!A:A, A684) &gt; 0</f>
        <v>0</v>
      </c>
      <c r="G684" t="s">
        <v>2108</v>
      </c>
      <c r="J684" s="1" t="s">
        <v>2109</v>
      </c>
    </row>
    <row r="685" spans="1:10" ht="15" customHeight="1" x14ac:dyDescent="0.25">
      <c r="A685" t="s">
        <v>7886</v>
      </c>
      <c r="B685">
        <v>2026</v>
      </c>
      <c r="C685" t="s">
        <v>168</v>
      </c>
      <c r="D685" t="b">
        <f>TRUE()</f>
        <v>1</v>
      </c>
      <c r="E685" t="b">
        <f>COUNTIF(connections!A:A, A685) &gt; 0</f>
        <v>0</v>
      </c>
      <c r="G685" t="s">
        <v>7887</v>
      </c>
      <c r="J685" s="10" t="s">
        <v>7888</v>
      </c>
    </row>
    <row r="686" spans="1:10" ht="15" customHeight="1" x14ac:dyDescent="0.25">
      <c r="A686" t="s">
        <v>2110</v>
      </c>
      <c r="B686">
        <v>2022</v>
      </c>
      <c r="C686" t="s">
        <v>174</v>
      </c>
      <c r="D686" t="b">
        <f>TRUE()</f>
        <v>1</v>
      </c>
      <c r="E686" t="b">
        <f>COUNTIF(connections!A:A, A686) &gt; 0</f>
        <v>0</v>
      </c>
      <c r="G686" t="s">
        <v>2111</v>
      </c>
      <c r="H686" t="s">
        <v>179</v>
      </c>
      <c r="I686" t="s">
        <v>2112</v>
      </c>
      <c r="J686" s="1" t="s">
        <v>2113</v>
      </c>
    </row>
    <row r="687" spans="1:10" ht="15" customHeight="1" x14ac:dyDescent="0.25">
      <c r="A687" t="s">
        <v>2114</v>
      </c>
      <c r="B687">
        <v>2020</v>
      </c>
      <c r="C687" t="s">
        <v>214</v>
      </c>
      <c r="D687" t="b">
        <f>TRUE()</f>
        <v>1</v>
      </c>
      <c r="E687" t="b">
        <f>COUNTIF(connections!A:A, A687) &gt; 0</f>
        <v>1</v>
      </c>
      <c r="G687" t="s">
        <v>2115</v>
      </c>
      <c r="H687" t="s">
        <v>179</v>
      </c>
      <c r="I687" t="s">
        <v>2116</v>
      </c>
      <c r="J687" s="1" t="s">
        <v>2117</v>
      </c>
    </row>
    <row r="688" spans="1:10" ht="15" customHeight="1" x14ac:dyDescent="0.25">
      <c r="A688" t="s">
        <v>2118</v>
      </c>
      <c r="B688">
        <v>2025</v>
      </c>
      <c r="C688" t="s">
        <v>174</v>
      </c>
      <c r="D688" t="b">
        <f>FALSE()</f>
        <v>0</v>
      </c>
      <c r="E688" t="b">
        <f>COUNTIF(connections!A:A, A688) &gt; 0</f>
        <v>0</v>
      </c>
      <c r="G688" t="s">
        <v>2119</v>
      </c>
      <c r="H688" t="s">
        <v>179</v>
      </c>
      <c r="I688" t="s">
        <v>2120</v>
      </c>
      <c r="J688" s="1" t="s">
        <v>2121</v>
      </c>
    </row>
    <row r="689" spans="1:10" ht="15" customHeight="1" x14ac:dyDescent="0.25">
      <c r="A689" t="s">
        <v>2122</v>
      </c>
      <c r="B689">
        <v>2017</v>
      </c>
      <c r="C689" t="s">
        <v>168</v>
      </c>
      <c r="D689" t="b">
        <f>TRUE()</f>
        <v>1</v>
      </c>
      <c r="E689" t="b">
        <f>COUNTIF(connections!A:A, A689) &gt; 0</f>
        <v>1</v>
      </c>
      <c r="G689" t="s">
        <v>2123</v>
      </c>
    </row>
    <row r="690" spans="1:10" ht="15" customHeight="1" x14ac:dyDescent="0.25">
      <c r="A690" t="s">
        <v>2124</v>
      </c>
      <c r="B690">
        <v>2013</v>
      </c>
      <c r="C690" t="s">
        <v>168</v>
      </c>
      <c r="D690" t="b">
        <f>TRUE()</f>
        <v>1</v>
      </c>
      <c r="E690" t="b">
        <f>COUNTIF(connections!A:A, A690) &gt; 0</f>
        <v>1</v>
      </c>
      <c r="F690" t="s">
        <v>266</v>
      </c>
      <c r="G690" t="s">
        <v>2125</v>
      </c>
      <c r="H690" t="s">
        <v>179</v>
      </c>
      <c r="I690" t="s">
        <v>2126</v>
      </c>
      <c r="J690" s="1" t="s">
        <v>2127</v>
      </c>
    </row>
    <row r="691" spans="1:10" ht="15" customHeight="1" x14ac:dyDescent="0.25">
      <c r="A691" t="s">
        <v>2128</v>
      </c>
      <c r="B691">
        <v>2020</v>
      </c>
      <c r="C691" t="s">
        <v>168</v>
      </c>
      <c r="D691" t="b">
        <f>TRUE()</f>
        <v>1</v>
      </c>
      <c r="E691" t="b">
        <f>COUNTIF(connections!A:A, A691) &gt; 0</f>
        <v>1</v>
      </c>
      <c r="F691" t="s">
        <v>266</v>
      </c>
      <c r="G691" t="s">
        <v>2129</v>
      </c>
      <c r="H691" t="s">
        <v>179</v>
      </c>
      <c r="I691" t="s">
        <v>2130</v>
      </c>
      <c r="J691" s="1" t="s">
        <v>2131</v>
      </c>
    </row>
    <row r="692" spans="1:10" ht="15" customHeight="1" x14ac:dyDescent="0.25">
      <c r="A692" t="s">
        <v>2132</v>
      </c>
      <c r="B692">
        <v>2023</v>
      </c>
      <c r="C692" t="s">
        <v>168</v>
      </c>
      <c r="D692" t="b">
        <f>TRUE()</f>
        <v>1</v>
      </c>
      <c r="E692" t="b">
        <f>COUNTIF(connections!A:A, A692) &gt; 0</f>
        <v>0</v>
      </c>
      <c r="F692" t="s">
        <v>266</v>
      </c>
      <c r="G692" t="s">
        <v>2133</v>
      </c>
      <c r="H692" t="s">
        <v>179</v>
      </c>
      <c r="I692" t="s">
        <v>2134</v>
      </c>
      <c r="J692" s="1" t="s">
        <v>2135</v>
      </c>
    </row>
    <row r="693" spans="1:10" ht="15" customHeight="1" x14ac:dyDescent="0.25">
      <c r="A693" t="s">
        <v>2136</v>
      </c>
      <c r="B693">
        <v>2014</v>
      </c>
      <c r="C693" t="s">
        <v>214</v>
      </c>
      <c r="D693" t="b">
        <f>TRUE()</f>
        <v>1</v>
      </c>
      <c r="E693" t="b">
        <f>COUNTIF(connections!A:A, A693) &gt; 0</f>
        <v>0</v>
      </c>
      <c r="G693" t="s">
        <v>2137</v>
      </c>
    </row>
    <row r="694" spans="1:10" ht="15" customHeight="1" x14ac:dyDescent="0.25">
      <c r="A694" t="s">
        <v>2138</v>
      </c>
      <c r="B694">
        <v>2020</v>
      </c>
      <c r="C694" t="s">
        <v>168</v>
      </c>
      <c r="D694" t="b">
        <f>TRUE()</f>
        <v>1</v>
      </c>
      <c r="E694" t="b">
        <f>COUNTIF(connections!A:A, A694) &gt; 0</f>
        <v>1</v>
      </c>
      <c r="G694" t="s">
        <v>2139</v>
      </c>
      <c r="H694" t="s">
        <v>179</v>
      </c>
      <c r="I694" t="s">
        <v>2140</v>
      </c>
      <c r="J694" s="1" t="s">
        <v>2141</v>
      </c>
    </row>
    <row r="695" spans="1:10" ht="15" customHeight="1" x14ac:dyDescent="0.25">
      <c r="A695" t="s">
        <v>2142</v>
      </c>
      <c r="B695">
        <v>2024</v>
      </c>
      <c r="C695" t="s">
        <v>168</v>
      </c>
      <c r="D695" t="b">
        <f>TRUE()</f>
        <v>1</v>
      </c>
      <c r="E695" t="b">
        <f>COUNTIF(connections!A:A, A695) &gt; 0</f>
        <v>0</v>
      </c>
      <c r="F695" t="s">
        <v>266</v>
      </c>
      <c r="G695" t="s">
        <v>2143</v>
      </c>
      <c r="H695" t="s">
        <v>179</v>
      </c>
      <c r="I695" t="s">
        <v>2144</v>
      </c>
      <c r="J695" s="1" t="s">
        <v>2145</v>
      </c>
    </row>
    <row r="696" spans="1:10" ht="15" customHeight="1" x14ac:dyDescent="0.25">
      <c r="A696" t="s">
        <v>2146</v>
      </c>
      <c r="B696">
        <v>1980</v>
      </c>
      <c r="C696" t="s">
        <v>171</v>
      </c>
      <c r="D696" t="b">
        <f>TRUE()</f>
        <v>1</v>
      </c>
      <c r="E696" t="b">
        <f>COUNTIF(connections!A:A, A696) &gt; 0</f>
        <v>1</v>
      </c>
      <c r="G696" t="s">
        <v>2147</v>
      </c>
      <c r="H696" t="s">
        <v>179</v>
      </c>
      <c r="I696" t="s">
        <v>2148</v>
      </c>
      <c r="J696" s="1" t="s">
        <v>2149</v>
      </c>
    </row>
    <row r="697" spans="1:10" ht="15" customHeight="1" x14ac:dyDescent="0.25">
      <c r="A697" t="s">
        <v>9788</v>
      </c>
      <c r="B697">
        <v>2026</v>
      </c>
      <c r="C697" t="s">
        <v>168</v>
      </c>
      <c r="D697" t="b">
        <v>1</v>
      </c>
      <c r="E697" t="b">
        <f>COUNTIF(connections!A:A, A697) &gt; 0</f>
        <v>0</v>
      </c>
      <c r="G697" t="s">
        <v>9789</v>
      </c>
      <c r="J697" s="10" t="s">
        <v>9790</v>
      </c>
    </row>
    <row r="698" spans="1:10" ht="15" customHeight="1" x14ac:dyDescent="0.25">
      <c r="A698" t="s">
        <v>2150</v>
      </c>
      <c r="B698">
        <v>2024</v>
      </c>
      <c r="C698" t="s">
        <v>214</v>
      </c>
      <c r="D698" t="b">
        <f>TRUE()</f>
        <v>1</v>
      </c>
      <c r="E698" t="b">
        <f>COUNTIF(connections!A:A, A698) &gt; 0</f>
        <v>0</v>
      </c>
      <c r="G698" t="s">
        <v>2151</v>
      </c>
    </row>
    <row r="699" spans="1:10" ht="15" customHeight="1" x14ac:dyDescent="0.25">
      <c r="A699" t="s">
        <v>2152</v>
      </c>
      <c r="B699">
        <v>2019</v>
      </c>
      <c r="C699" t="s">
        <v>171</v>
      </c>
      <c r="D699" t="b">
        <f>TRUE()</f>
        <v>1</v>
      </c>
      <c r="E699" t="b">
        <f>COUNTIF(connections!A:A, A699) &gt; 0</f>
        <v>0</v>
      </c>
      <c r="G699" t="s">
        <v>2153</v>
      </c>
    </row>
    <row r="700" spans="1:10" ht="15" customHeight="1" x14ac:dyDescent="0.25">
      <c r="A700" t="s">
        <v>2154</v>
      </c>
      <c r="B700">
        <v>2026</v>
      </c>
      <c r="C700" t="s">
        <v>168</v>
      </c>
      <c r="D700" t="b">
        <f>TRUE()</f>
        <v>1</v>
      </c>
      <c r="E700" t="b">
        <f>COUNTIF(connections!A:A, A700) &gt; 0</f>
        <v>0</v>
      </c>
      <c r="G700" t="s">
        <v>2155</v>
      </c>
    </row>
    <row r="701" spans="1:10" ht="15" customHeight="1" x14ac:dyDescent="0.25">
      <c r="A701" t="s">
        <v>2156</v>
      </c>
      <c r="B701">
        <v>2024</v>
      </c>
      <c r="C701" t="s">
        <v>168</v>
      </c>
      <c r="D701" t="b">
        <f>FALSE()</f>
        <v>0</v>
      </c>
      <c r="E701" t="b">
        <f>COUNTIF(connections!A:A, A701) &gt; 0</f>
        <v>0</v>
      </c>
      <c r="F701" t="s">
        <v>266</v>
      </c>
      <c r="G701" t="s">
        <v>2157</v>
      </c>
    </row>
    <row r="702" spans="1:10" ht="15" customHeight="1" x14ac:dyDescent="0.25">
      <c r="A702" t="s">
        <v>2158</v>
      </c>
      <c r="B702">
        <v>2007</v>
      </c>
      <c r="C702" t="s">
        <v>171</v>
      </c>
      <c r="D702" t="b">
        <f>TRUE()</f>
        <v>1</v>
      </c>
      <c r="E702" t="b">
        <f>COUNTIF(connections!A:A, A702) &gt; 0</f>
        <v>0</v>
      </c>
      <c r="G702" t="s">
        <v>2159</v>
      </c>
      <c r="H702" t="s">
        <v>179</v>
      </c>
      <c r="I702" t="s">
        <v>2160</v>
      </c>
    </row>
    <row r="703" spans="1:10" ht="15" customHeight="1" x14ac:dyDescent="0.25">
      <c r="A703" t="s">
        <v>2161</v>
      </c>
      <c r="B703">
        <v>2021</v>
      </c>
      <c r="C703" t="s">
        <v>168</v>
      </c>
      <c r="D703" t="b">
        <f>TRUE()</f>
        <v>1</v>
      </c>
      <c r="E703" t="b">
        <f>COUNTIF(connections!A:A, A703) &gt; 0</f>
        <v>0</v>
      </c>
      <c r="G703" t="s">
        <v>2162</v>
      </c>
      <c r="H703" t="s">
        <v>179</v>
      </c>
      <c r="I703" t="s">
        <v>2163</v>
      </c>
      <c r="J703" s="1" t="s">
        <v>2164</v>
      </c>
    </row>
    <row r="704" spans="1:10" ht="15" customHeight="1" x14ac:dyDescent="0.25">
      <c r="A704" t="s">
        <v>2165</v>
      </c>
      <c r="B704">
        <v>2013</v>
      </c>
      <c r="C704" t="s">
        <v>168</v>
      </c>
      <c r="D704" t="b">
        <f>TRUE()</f>
        <v>1</v>
      </c>
      <c r="E704" t="b">
        <f>COUNTIF(connections!A:A, A704) &gt; 0</f>
        <v>1</v>
      </c>
      <c r="G704" t="s">
        <v>2166</v>
      </c>
      <c r="H704" t="s">
        <v>179</v>
      </c>
      <c r="I704" t="s">
        <v>2167</v>
      </c>
      <c r="J704" s="1" t="s">
        <v>2168</v>
      </c>
    </row>
    <row r="705" spans="1:10" ht="15" customHeight="1" x14ac:dyDescent="0.25">
      <c r="A705" t="s">
        <v>2169</v>
      </c>
      <c r="B705">
        <v>2020</v>
      </c>
      <c r="C705" t="s">
        <v>168</v>
      </c>
      <c r="D705" t="b">
        <f>TRUE()</f>
        <v>1</v>
      </c>
      <c r="E705" t="b">
        <f>COUNTIF(connections!A:A, A705) &gt; 0</f>
        <v>0</v>
      </c>
      <c r="G705" t="s">
        <v>2170</v>
      </c>
      <c r="H705" t="s">
        <v>179</v>
      </c>
      <c r="I705" t="s">
        <v>2171</v>
      </c>
      <c r="J705" s="1" t="s">
        <v>2172</v>
      </c>
    </row>
    <row r="706" spans="1:10" ht="15" customHeight="1" x14ac:dyDescent="0.25">
      <c r="A706" t="s">
        <v>2173</v>
      </c>
      <c r="B706">
        <v>2021</v>
      </c>
      <c r="C706" t="s">
        <v>214</v>
      </c>
      <c r="D706" t="b">
        <f>TRUE()</f>
        <v>1</v>
      </c>
      <c r="E706" t="b">
        <f>COUNTIF(connections!A:A, A706) &gt; 0</f>
        <v>0</v>
      </c>
      <c r="F706" t="s">
        <v>1797</v>
      </c>
      <c r="G706" t="s">
        <v>2174</v>
      </c>
      <c r="H706" t="s">
        <v>179</v>
      </c>
      <c r="I706" t="s">
        <v>2175</v>
      </c>
      <c r="J706" s="1" t="s">
        <v>2176</v>
      </c>
    </row>
    <row r="707" spans="1:10" ht="15" customHeight="1" x14ac:dyDescent="0.25">
      <c r="A707" t="s">
        <v>14260</v>
      </c>
      <c r="B707">
        <v>2025</v>
      </c>
      <c r="C707" t="s">
        <v>214</v>
      </c>
      <c r="D707" t="b">
        <v>0</v>
      </c>
      <c r="E707" t="b">
        <f>COUNTIF(connections!A:A, A707) &gt; 0</f>
        <v>0</v>
      </c>
      <c r="F707" t="s">
        <v>396</v>
      </c>
      <c r="G707" t="s">
        <v>14261</v>
      </c>
      <c r="J707" s="10" t="s">
        <v>14262</v>
      </c>
    </row>
    <row r="708" spans="1:10" ht="15" customHeight="1" x14ac:dyDescent="0.25">
      <c r="A708" t="s">
        <v>2177</v>
      </c>
      <c r="B708">
        <v>2022</v>
      </c>
      <c r="C708" t="s">
        <v>214</v>
      </c>
      <c r="D708" t="b">
        <f>TRUE()</f>
        <v>1</v>
      </c>
      <c r="E708" t="b">
        <f>COUNTIF(connections!A:A, A708) &gt; 0</f>
        <v>1</v>
      </c>
      <c r="F708" t="s">
        <v>396</v>
      </c>
      <c r="G708" t="s">
        <v>2178</v>
      </c>
    </row>
    <row r="709" spans="1:10" ht="15" customHeight="1" x14ac:dyDescent="0.25">
      <c r="A709" t="s">
        <v>2179</v>
      </c>
      <c r="B709">
        <v>2024</v>
      </c>
      <c r="C709" t="s">
        <v>174</v>
      </c>
      <c r="D709" t="b">
        <v>1</v>
      </c>
      <c r="E709" t="b">
        <f>COUNTIF(connections!A:A, A709) &gt; 0</f>
        <v>0</v>
      </c>
      <c r="G709" t="s">
        <v>2180</v>
      </c>
      <c r="J709" s="10" t="s">
        <v>2181</v>
      </c>
    </row>
    <row r="710" spans="1:10" ht="15" customHeight="1" x14ac:dyDescent="0.25">
      <c r="A710" t="s">
        <v>14236</v>
      </c>
      <c r="B710">
        <v>2024</v>
      </c>
      <c r="C710" t="s">
        <v>214</v>
      </c>
      <c r="D710" t="b">
        <v>0</v>
      </c>
      <c r="E710" t="b">
        <f>COUNTIF(connections!A:A, A710) &gt; 0</f>
        <v>0</v>
      </c>
      <c r="G710" t="s">
        <v>14237</v>
      </c>
      <c r="H710" t="s">
        <v>179</v>
      </c>
      <c r="I710" t="s">
        <v>14239</v>
      </c>
      <c r="J710" s="10" t="s">
        <v>14238</v>
      </c>
    </row>
    <row r="711" spans="1:10" ht="15" customHeight="1" x14ac:dyDescent="0.25">
      <c r="A711" t="s">
        <v>2182</v>
      </c>
      <c r="B711">
        <v>2016</v>
      </c>
      <c r="C711" t="s">
        <v>214</v>
      </c>
      <c r="D711" t="b">
        <v>1</v>
      </c>
      <c r="E711" t="b">
        <f>COUNTIF(connections!A:A, A711) &gt; 0</f>
        <v>0</v>
      </c>
      <c r="G711" t="s">
        <v>2183</v>
      </c>
    </row>
    <row r="712" spans="1:10" ht="15" customHeight="1" x14ac:dyDescent="0.25">
      <c r="A712" t="s">
        <v>2184</v>
      </c>
      <c r="B712">
        <v>2022</v>
      </c>
      <c r="C712" t="s">
        <v>168</v>
      </c>
      <c r="D712" t="b">
        <f>TRUE()</f>
        <v>1</v>
      </c>
      <c r="E712" t="b">
        <f>COUNTIF(connections!A:A, A712) &gt; 0</f>
        <v>1</v>
      </c>
      <c r="G712" t="s">
        <v>2185</v>
      </c>
      <c r="H712" t="s">
        <v>179</v>
      </c>
      <c r="I712" t="s">
        <v>2186</v>
      </c>
      <c r="J712" s="1" t="s">
        <v>2187</v>
      </c>
    </row>
    <row r="713" spans="1:10" ht="15" customHeight="1" x14ac:dyDescent="0.25">
      <c r="A713" t="s">
        <v>2188</v>
      </c>
      <c r="B713">
        <v>2021</v>
      </c>
      <c r="C713" t="s">
        <v>174</v>
      </c>
      <c r="D713" t="b">
        <f>TRUE()</f>
        <v>1</v>
      </c>
      <c r="E713" t="b">
        <f>COUNTIF(connections!A:A, A713) &gt; 0</f>
        <v>1</v>
      </c>
      <c r="G713" t="s">
        <v>2189</v>
      </c>
      <c r="H713" t="s">
        <v>179</v>
      </c>
      <c r="I713" t="s">
        <v>2190</v>
      </c>
      <c r="J713" s="1" t="s">
        <v>2191</v>
      </c>
    </row>
    <row r="714" spans="1:10" ht="15" customHeight="1" x14ac:dyDescent="0.25">
      <c r="A714" t="s">
        <v>14267</v>
      </c>
      <c r="B714">
        <v>2026</v>
      </c>
      <c r="C714" t="s">
        <v>174</v>
      </c>
      <c r="D714" t="b">
        <v>1</v>
      </c>
      <c r="E714" t="b">
        <f>COUNTIF(connections!A:A, A714) &gt; 0</f>
        <v>0</v>
      </c>
      <c r="F714" t="s">
        <v>307</v>
      </c>
      <c r="G714" t="s">
        <v>14268</v>
      </c>
      <c r="J714" s="10" t="s">
        <v>14269</v>
      </c>
    </row>
    <row r="715" spans="1:10" ht="15" customHeight="1" x14ac:dyDescent="0.25">
      <c r="A715" t="s">
        <v>14104</v>
      </c>
      <c r="B715">
        <v>2026</v>
      </c>
      <c r="C715" t="s">
        <v>171</v>
      </c>
      <c r="D715" t="b">
        <v>1</v>
      </c>
      <c r="E715" t="b">
        <f>COUNTIF(connections!A:A, A715) &gt; 0</f>
        <v>0</v>
      </c>
      <c r="G715" t="s">
        <v>14105</v>
      </c>
      <c r="J715" s="10" t="s">
        <v>14106</v>
      </c>
    </row>
    <row r="716" spans="1:10" ht="15" customHeight="1" x14ac:dyDescent="0.25">
      <c r="A716" t="s">
        <v>2192</v>
      </c>
      <c r="B716">
        <v>2023</v>
      </c>
      <c r="C716" t="s">
        <v>171</v>
      </c>
      <c r="D716" t="b">
        <f>TRUE()</f>
        <v>1</v>
      </c>
      <c r="E716" t="b">
        <f>COUNTIF(connections!A:A, A716) &gt; 0</f>
        <v>0</v>
      </c>
      <c r="G716" t="s">
        <v>2193</v>
      </c>
      <c r="H716" t="s">
        <v>179</v>
      </c>
      <c r="I716" t="s">
        <v>14391</v>
      </c>
      <c r="J716" s="10" t="s">
        <v>14392</v>
      </c>
    </row>
    <row r="717" spans="1:10" ht="15" customHeight="1" x14ac:dyDescent="0.25">
      <c r="A717" t="s">
        <v>2194</v>
      </c>
      <c r="B717">
        <v>2026</v>
      </c>
      <c r="C717" t="s">
        <v>174</v>
      </c>
      <c r="D717" t="b">
        <f>TRUE()</f>
        <v>1</v>
      </c>
      <c r="E717" t="b">
        <f>COUNTIF(connections!A:A, A717) &gt; 0</f>
        <v>0</v>
      </c>
      <c r="F717" t="s">
        <v>346</v>
      </c>
      <c r="G717" t="s">
        <v>2195</v>
      </c>
    </row>
    <row r="718" spans="1:10" ht="15" customHeight="1" x14ac:dyDescent="0.25">
      <c r="A718" t="s">
        <v>2196</v>
      </c>
      <c r="B718">
        <v>2014</v>
      </c>
      <c r="C718" t="s">
        <v>171</v>
      </c>
      <c r="D718" t="b">
        <f>TRUE()</f>
        <v>1</v>
      </c>
      <c r="E718" t="b">
        <f>COUNTIF(connections!A:A, A718) &gt; 0</f>
        <v>0</v>
      </c>
      <c r="G718" t="s">
        <v>2197</v>
      </c>
      <c r="J718" s="1" t="s">
        <v>2198</v>
      </c>
    </row>
    <row r="719" spans="1:10" ht="15" customHeight="1" x14ac:dyDescent="0.25">
      <c r="A719" t="s">
        <v>2199</v>
      </c>
      <c r="B719">
        <v>2022</v>
      </c>
      <c r="C719" t="s">
        <v>214</v>
      </c>
      <c r="D719" t="b">
        <f>FALSE()</f>
        <v>0</v>
      </c>
      <c r="E719" t="b">
        <f>COUNTIF(connections!A:A, A719) &gt; 0</f>
        <v>0</v>
      </c>
      <c r="G719" t="s">
        <v>2200</v>
      </c>
      <c r="H719" t="s">
        <v>179</v>
      </c>
      <c r="I719" t="s">
        <v>2201</v>
      </c>
      <c r="J719" s="1" t="s">
        <v>2202</v>
      </c>
    </row>
    <row r="720" spans="1:10" ht="15" customHeight="1" x14ac:dyDescent="0.25">
      <c r="A720" t="s">
        <v>2203</v>
      </c>
      <c r="B720">
        <v>2021</v>
      </c>
      <c r="C720" t="s">
        <v>214</v>
      </c>
      <c r="D720" t="b">
        <f>TRUE()</f>
        <v>1</v>
      </c>
      <c r="E720" t="b">
        <f>COUNTIF(connections!A:A, A720) &gt; 0</f>
        <v>1</v>
      </c>
      <c r="F720" t="s">
        <v>307</v>
      </c>
      <c r="G720" t="s">
        <v>2204</v>
      </c>
      <c r="H720" t="s">
        <v>179</v>
      </c>
      <c r="I720" t="s">
        <v>2205</v>
      </c>
      <c r="J720" s="1" t="s">
        <v>2206</v>
      </c>
    </row>
    <row r="721" spans="1:10" ht="15" customHeight="1" x14ac:dyDescent="0.25">
      <c r="A721" t="s">
        <v>2207</v>
      </c>
      <c r="B721">
        <v>2024</v>
      </c>
      <c r="C721" t="s">
        <v>214</v>
      </c>
      <c r="D721" t="b">
        <f>TRUE()</f>
        <v>1</v>
      </c>
      <c r="E721" t="b">
        <f>COUNTIF(connections!A:A, A721) &gt; 0</f>
        <v>0</v>
      </c>
      <c r="F721" t="s">
        <v>307</v>
      </c>
      <c r="G721" t="s">
        <v>2208</v>
      </c>
      <c r="H721" t="s">
        <v>179</v>
      </c>
      <c r="I721" t="s">
        <v>2209</v>
      </c>
      <c r="J721" s="1" t="s">
        <v>2210</v>
      </c>
    </row>
    <row r="722" spans="1:10" ht="15" customHeight="1" x14ac:dyDescent="0.25">
      <c r="A722" t="s">
        <v>2211</v>
      </c>
      <c r="B722">
        <v>2026</v>
      </c>
      <c r="C722" t="s">
        <v>174</v>
      </c>
      <c r="D722" t="b">
        <v>1</v>
      </c>
      <c r="E722" t="b">
        <f>COUNTIF(connections!A:A, A722) &gt; 0</f>
        <v>0</v>
      </c>
      <c r="G722" t="s">
        <v>2212</v>
      </c>
      <c r="J722" s="10" t="s">
        <v>2213</v>
      </c>
    </row>
    <row r="723" spans="1:10" ht="15" customHeight="1" x14ac:dyDescent="0.25">
      <c r="A723" t="s">
        <v>2214</v>
      </c>
      <c r="B723">
        <v>2025</v>
      </c>
      <c r="C723" t="s">
        <v>174</v>
      </c>
      <c r="D723" t="b">
        <f>TRUE()</f>
        <v>1</v>
      </c>
      <c r="E723" t="b">
        <f>COUNTIF(connections!A:A, A723) &gt; 0</f>
        <v>0</v>
      </c>
      <c r="F723" t="s">
        <v>346</v>
      </c>
      <c r="G723" t="s">
        <v>2215</v>
      </c>
      <c r="J723" s="10" t="s">
        <v>2216</v>
      </c>
    </row>
    <row r="724" spans="1:10" ht="15" customHeight="1" x14ac:dyDescent="0.25">
      <c r="A724" t="s">
        <v>14287</v>
      </c>
      <c r="B724">
        <v>2020</v>
      </c>
      <c r="C724" t="s">
        <v>168</v>
      </c>
      <c r="D724" t="b">
        <v>1</v>
      </c>
      <c r="E724" t="b">
        <f>COUNTIF(connections!A:A, A724) &gt; 0</f>
        <v>0</v>
      </c>
      <c r="G724" t="s">
        <v>14288</v>
      </c>
      <c r="H724" t="s">
        <v>179</v>
      </c>
      <c r="I724" t="s">
        <v>14297</v>
      </c>
      <c r="J724" s="10" t="s">
        <v>14289</v>
      </c>
    </row>
    <row r="725" spans="1:10" ht="15" customHeight="1" x14ac:dyDescent="0.25">
      <c r="A725" t="s">
        <v>2217</v>
      </c>
      <c r="B725">
        <v>2021</v>
      </c>
      <c r="C725" t="s">
        <v>168</v>
      </c>
      <c r="D725" t="b">
        <f>FALSE()</f>
        <v>0</v>
      </c>
      <c r="E725" t="b">
        <f>COUNTIF(connections!A:A, A725) &gt; 0</f>
        <v>1</v>
      </c>
      <c r="G725" t="s">
        <v>2218</v>
      </c>
      <c r="H725" t="s">
        <v>179</v>
      </c>
      <c r="I725" t="s">
        <v>2219</v>
      </c>
      <c r="J725" s="1" t="s">
        <v>2220</v>
      </c>
    </row>
    <row r="726" spans="1:10" ht="15" customHeight="1" x14ac:dyDescent="0.25">
      <c r="A726" t="s">
        <v>2221</v>
      </c>
      <c r="B726">
        <v>2026</v>
      </c>
      <c r="C726" t="s">
        <v>174</v>
      </c>
      <c r="D726" t="b">
        <f>TRUE()</f>
        <v>1</v>
      </c>
      <c r="E726" t="b">
        <f>COUNTIF(connections!A:A, A726) &gt; 0</f>
        <v>0</v>
      </c>
      <c r="F726" t="s">
        <v>307</v>
      </c>
      <c r="G726" t="s">
        <v>2222</v>
      </c>
      <c r="J726" s="10" t="s">
        <v>2223</v>
      </c>
    </row>
    <row r="727" spans="1:10" ht="15" customHeight="1" x14ac:dyDescent="0.25">
      <c r="A727" t="s">
        <v>2224</v>
      </c>
      <c r="B727">
        <v>2025</v>
      </c>
      <c r="C727" t="s">
        <v>174</v>
      </c>
      <c r="D727" t="b">
        <f>TRUE()</f>
        <v>1</v>
      </c>
      <c r="E727" t="b">
        <f>COUNTIF(connections!A:A, A727) &gt; 0</f>
        <v>0</v>
      </c>
      <c r="G727" t="s">
        <v>2225</v>
      </c>
      <c r="H727" t="s">
        <v>179</v>
      </c>
      <c r="I727" t="s">
        <v>2226</v>
      </c>
      <c r="J727" s="1" t="s">
        <v>2227</v>
      </c>
    </row>
    <row r="728" spans="1:10" ht="15" customHeight="1" x14ac:dyDescent="0.25">
      <c r="A728" t="s">
        <v>2228</v>
      </c>
      <c r="B728">
        <v>2026</v>
      </c>
      <c r="C728" t="s">
        <v>174</v>
      </c>
      <c r="D728" t="b">
        <f>TRUE()</f>
        <v>1</v>
      </c>
      <c r="E728" t="b">
        <f>COUNTIF(connections!A:A, A728) &gt; 0</f>
        <v>0</v>
      </c>
      <c r="G728" t="s">
        <v>2229</v>
      </c>
      <c r="J728" s="10" t="s">
        <v>2230</v>
      </c>
    </row>
    <row r="729" spans="1:10" ht="15" customHeight="1" x14ac:dyDescent="0.25">
      <c r="A729" t="s">
        <v>2231</v>
      </c>
      <c r="B729">
        <v>2023</v>
      </c>
      <c r="C729" t="s">
        <v>174</v>
      </c>
      <c r="D729" t="b">
        <f>TRUE()</f>
        <v>1</v>
      </c>
      <c r="E729" t="b">
        <f>COUNTIF(connections!A:A, A729) &gt; 0</f>
        <v>0</v>
      </c>
      <c r="G729" t="s">
        <v>2232</v>
      </c>
      <c r="H729" t="s">
        <v>179</v>
      </c>
      <c r="I729" t="s">
        <v>14393</v>
      </c>
      <c r="J729" s="10" t="s">
        <v>2233</v>
      </c>
    </row>
    <row r="730" spans="1:10" ht="14.25" customHeight="1" x14ac:dyDescent="0.25">
      <c r="A730" t="s">
        <v>8329</v>
      </c>
      <c r="B730">
        <v>2022</v>
      </c>
      <c r="C730" t="s">
        <v>168</v>
      </c>
      <c r="D730" t="b">
        <f>TRUE()</f>
        <v>1</v>
      </c>
      <c r="E730" t="b">
        <f>COUNTIF(connections!A:A, A730) &gt; 0</f>
        <v>1</v>
      </c>
      <c r="G730" t="s">
        <v>8330</v>
      </c>
      <c r="H730" t="s">
        <v>179</v>
      </c>
      <c r="I730" t="s">
        <v>8372</v>
      </c>
      <c r="J730" s="10" t="s">
        <v>8331</v>
      </c>
    </row>
    <row r="731" spans="1:10" ht="15" customHeight="1" x14ac:dyDescent="0.25">
      <c r="A731" t="s">
        <v>14250</v>
      </c>
      <c r="B731">
        <v>2022</v>
      </c>
      <c r="C731" t="s">
        <v>168</v>
      </c>
      <c r="D731" t="b">
        <v>0</v>
      </c>
      <c r="E731" t="b">
        <f>COUNTIF(connections!A:A, A731) &gt; 0</f>
        <v>1</v>
      </c>
      <c r="G731" t="s">
        <v>14251</v>
      </c>
      <c r="J731" s="10" t="s">
        <v>14252</v>
      </c>
    </row>
    <row r="732" spans="1:10" x14ac:dyDescent="0.25">
      <c r="A732" t="s">
        <v>2234</v>
      </c>
      <c r="B732">
        <v>2010</v>
      </c>
      <c r="C732" t="s">
        <v>171</v>
      </c>
      <c r="D732" t="b">
        <f>TRUE()</f>
        <v>1</v>
      </c>
      <c r="E732" t="b">
        <f>COUNTIF(connections!A:A, A732) &gt; 0</f>
        <v>0</v>
      </c>
      <c r="F732" t="s">
        <v>320</v>
      </c>
      <c r="G732" t="s">
        <v>2235</v>
      </c>
    </row>
    <row r="733" spans="1:10" x14ac:dyDescent="0.25">
      <c r="A733" t="s">
        <v>2236</v>
      </c>
      <c r="B733">
        <v>2024</v>
      </c>
      <c r="C733" t="s">
        <v>168</v>
      </c>
      <c r="D733" t="b">
        <f>TRUE()</f>
        <v>1</v>
      </c>
      <c r="E733" t="b">
        <f>COUNTIF(connections!A:A, A733) &gt; 0</f>
        <v>0</v>
      </c>
      <c r="G733" t="s">
        <v>2237</v>
      </c>
      <c r="H733" t="s">
        <v>179</v>
      </c>
      <c r="I733" t="s">
        <v>8092</v>
      </c>
      <c r="J733" s="10" t="s">
        <v>2238</v>
      </c>
    </row>
    <row r="734" spans="1:10" x14ac:dyDescent="0.25">
      <c r="A734" t="s">
        <v>9860</v>
      </c>
      <c r="B734">
        <v>2026</v>
      </c>
      <c r="C734" t="s">
        <v>168</v>
      </c>
      <c r="D734" t="b">
        <v>0</v>
      </c>
      <c r="E734" t="b">
        <f>COUNTIF(connections!A:A, A734) &gt; 0</f>
        <v>0</v>
      </c>
      <c r="G734" t="s">
        <v>9861</v>
      </c>
      <c r="J734" s="10" t="s">
        <v>9862</v>
      </c>
    </row>
    <row r="735" spans="1:10" x14ac:dyDescent="0.25">
      <c r="A735" t="s">
        <v>2239</v>
      </c>
      <c r="B735">
        <v>2022</v>
      </c>
      <c r="C735" t="s">
        <v>168</v>
      </c>
      <c r="D735" t="b">
        <f>TRUE()</f>
        <v>1</v>
      </c>
      <c r="E735" t="b">
        <f>COUNTIF(connections!A:A, A735) &gt; 0</f>
        <v>0</v>
      </c>
      <c r="G735" t="s">
        <v>2240</v>
      </c>
      <c r="H735" t="s">
        <v>179</v>
      </c>
      <c r="I735" t="s">
        <v>2241</v>
      </c>
      <c r="J735" s="1" t="s">
        <v>2242</v>
      </c>
    </row>
    <row r="736" spans="1:10" x14ac:dyDescent="0.25">
      <c r="A736" t="s">
        <v>2243</v>
      </c>
      <c r="B736">
        <v>2023</v>
      </c>
      <c r="C736" t="s">
        <v>168</v>
      </c>
      <c r="D736" t="b">
        <v>1</v>
      </c>
      <c r="E736" t="b">
        <f>COUNTIF(connections!A:A, A736) &gt; 0</f>
        <v>0</v>
      </c>
      <c r="G736" t="s">
        <v>2244</v>
      </c>
      <c r="J736" s="10" t="s">
        <v>2245</v>
      </c>
    </row>
    <row r="737" spans="1:10" x14ac:dyDescent="0.25">
      <c r="A737" t="s">
        <v>16905</v>
      </c>
      <c r="B737">
        <v>2026</v>
      </c>
      <c r="C737" t="s">
        <v>174</v>
      </c>
      <c r="D737" t="b">
        <v>0</v>
      </c>
      <c r="E737" t="b">
        <f>COUNTIF(connections!A:A, A737) &gt; 0</f>
        <v>0</v>
      </c>
      <c r="G737" t="s">
        <v>16907</v>
      </c>
      <c r="H737" t="s">
        <v>179</v>
      </c>
      <c r="I737" t="s">
        <v>16909</v>
      </c>
      <c r="J737" s="10" t="s">
        <v>16906</v>
      </c>
    </row>
    <row r="738" spans="1:10" x14ac:dyDescent="0.25">
      <c r="A738" t="s">
        <v>2246</v>
      </c>
      <c r="B738">
        <v>2020</v>
      </c>
      <c r="C738" t="s">
        <v>168</v>
      </c>
      <c r="D738" t="b">
        <f>TRUE()</f>
        <v>1</v>
      </c>
      <c r="E738" t="b">
        <f>COUNTIF(connections!A:A, A738) &gt; 0</f>
        <v>1</v>
      </c>
      <c r="G738" t="s">
        <v>2247</v>
      </c>
      <c r="H738" t="s">
        <v>179</v>
      </c>
      <c r="I738" t="s">
        <v>2248</v>
      </c>
      <c r="J738" s="1" t="s">
        <v>2249</v>
      </c>
    </row>
    <row r="739" spans="1:10" x14ac:dyDescent="0.25">
      <c r="A739" t="s">
        <v>2250</v>
      </c>
      <c r="B739">
        <v>2023</v>
      </c>
      <c r="C739" t="s">
        <v>168</v>
      </c>
      <c r="D739" t="b">
        <f>TRUE()</f>
        <v>1</v>
      </c>
      <c r="E739" t="b">
        <f>COUNTIF(connections!A:A, A739) &gt; 0</f>
        <v>0</v>
      </c>
      <c r="F739" t="s">
        <v>644</v>
      </c>
      <c r="G739" t="s">
        <v>2251</v>
      </c>
    </row>
    <row r="740" spans="1:10" x14ac:dyDescent="0.25">
      <c r="A740" t="s">
        <v>2252</v>
      </c>
      <c r="B740">
        <v>2023</v>
      </c>
      <c r="C740" t="s">
        <v>168</v>
      </c>
      <c r="D740" t="b">
        <f>FALSE()</f>
        <v>0</v>
      </c>
      <c r="E740" t="b">
        <f>COUNTIF(connections!A:A, A740) &gt; 0</f>
        <v>0</v>
      </c>
      <c r="G740" t="s">
        <v>2253</v>
      </c>
      <c r="H740" t="s">
        <v>179</v>
      </c>
      <c r="I740" t="s">
        <v>2254</v>
      </c>
      <c r="J740" s="1" t="s">
        <v>2255</v>
      </c>
    </row>
    <row r="741" spans="1:10" x14ac:dyDescent="0.25">
      <c r="A741" t="s">
        <v>2256</v>
      </c>
      <c r="B741">
        <v>2025</v>
      </c>
      <c r="C741" t="s">
        <v>214</v>
      </c>
      <c r="D741" t="b">
        <f>TRUE()</f>
        <v>1</v>
      </c>
      <c r="E741" t="b">
        <f>COUNTIF(connections!A:A, A741) &gt; 0</f>
        <v>0</v>
      </c>
      <c r="G741" t="s">
        <v>2257</v>
      </c>
      <c r="J741" s="1" t="s">
        <v>2258</v>
      </c>
    </row>
    <row r="742" spans="1:10" x14ac:dyDescent="0.25">
      <c r="A742" t="s">
        <v>16964</v>
      </c>
      <c r="B742">
        <v>2024</v>
      </c>
      <c r="C742" t="s">
        <v>168</v>
      </c>
      <c r="D742" t="b">
        <v>1</v>
      </c>
      <c r="E742" t="b">
        <f>COUNTIF(connections!A:A, A742) &gt; 0</f>
        <v>0</v>
      </c>
      <c r="F742" t="s">
        <v>396</v>
      </c>
      <c r="G742" t="s">
        <v>16965</v>
      </c>
      <c r="J742" s="10" t="s">
        <v>16966</v>
      </c>
    </row>
    <row r="743" spans="1:10" x14ac:dyDescent="0.25">
      <c r="A743" t="s">
        <v>2259</v>
      </c>
      <c r="B743">
        <v>2025</v>
      </c>
      <c r="C743" t="s">
        <v>168</v>
      </c>
      <c r="D743" t="b">
        <f>TRUE()</f>
        <v>1</v>
      </c>
      <c r="E743" t="b">
        <f>COUNTIF(connections!A:A, A743) &gt; 0</f>
        <v>0</v>
      </c>
      <c r="G743" t="s">
        <v>2260</v>
      </c>
    </row>
    <row r="744" spans="1:10" x14ac:dyDescent="0.25">
      <c r="A744" t="s">
        <v>2261</v>
      </c>
      <c r="B744">
        <v>2022</v>
      </c>
      <c r="C744" t="s">
        <v>168</v>
      </c>
      <c r="D744" t="b">
        <f>TRUE()</f>
        <v>1</v>
      </c>
      <c r="E744" t="b">
        <f>COUNTIF(connections!A:A, A744) &gt; 0</f>
        <v>1</v>
      </c>
      <c r="G744" t="s">
        <v>2262</v>
      </c>
      <c r="H744" t="s">
        <v>179</v>
      </c>
      <c r="I744" t="s">
        <v>2263</v>
      </c>
      <c r="J744" s="1" t="s">
        <v>2264</v>
      </c>
    </row>
    <row r="745" spans="1:10" x14ac:dyDescent="0.25">
      <c r="A745" t="s">
        <v>2265</v>
      </c>
      <c r="B745">
        <v>2026</v>
      </c>
      <c r="C745" t="s">
        <v>168</v>
      </c>
      <c r="D745" t="b">
        <f>TRUE()</f>
        <v>1</v>
      </c>
      <c r="E745" t="b">
        <f>COUNTIF(connections!A:A, A745) &gt; 0</f>
        <v>0</v>
      </c>
      <c r="G745" t="s">
        <v>2266</v>
      </c>
      <c r="J745" s="10" t="s">
        <v>2267</v>
      </c>
    </row>
    <row r="746" spans="1:10" x14ac:dyDescent="0.25">
      <c r="A746" t="s">
        <v>2268</v>
      </c>
      <c r="B746">
        <v>2015</v>
      </c>
      <c r="C746" t="s">
        <v>171</v>
      </c>
      <c r="D746" t="b">
        <f>TRUE()</f>
        <v>1</v>
      </c>
      <c r="E746" t="b">
        <f>COUNTIF(connections!A:A, A746) &gt; 0</f>
        <v>0</v>
      </c>
      <c r="G746" t="s">
        <v>2269</v>
      </c>
      <c r="H746" t="s">
        <v>179</v>
      </c>
      <c r="I746" t="s">
        <v>2270</v>
      </c>
    </row>
    <row r="747" spans="1:10" x14ac:dyDescent="0.25">
      <c r="A747" t="s">
        <v>2271</v>
      </c>
      <c r="B747">
        <v>2025</v>
      </c>
      <c r="C747" t="s">
        <v>214</v>
      </c>
      <c r="D747" t="b">
        <f>TRUE()</f>
        <v>1</v>
      </c>
      <c r="E747" t="b">
        <f>COUNTIF(connections!A:A, A747) &gt; 0</f>
        <v>0</v>
      </c>
      <c r="G747" t="s">
        <v>2272</v>
      </c>
    </row>
    <row r="748" spans="1:10" x14ac:dyDescent="0.25">
      <c r="A748" t="s">
        <v>2273</v>
      </c>
      <c r="B748">
        <v>2025</v>
      </c>
      <c r="C748" t="s">
        <v>168</v>
      </c>
      <c r="D748" t="b">
        <f>TRUE()</f>
        <v>1</v>
      </c>
      <c r="E748" t="b">
        <f>COUNTIF(connections!A:A, A748) &gt; 0</f>
        <v>0</v>
      </c>
      <c r="G748" t="s">
        <v>2274</v>
      </c>
      <c r="H748" t="s">
        <v>179</v>
      </c>
      <c r="I748" t="s">
        <v>8300</v>
      </c>
      <c r="J748" s="10" t="s">
        <v>8301</v>
      </c>
    </row>
    <row r="749" spans="1:10" x14ac:dyDescent="0.25">
      <c r="A749" t="s">
        <v>2275</v>
      </c>
      <c r="B749">
        <v>2023</v>
      </c>
      <c r="C749" t="s">
        <v>168</v>
      </c>
      <c r="D749" t="b">
        <f>TRUE()</f>
        <v>1</v>
      </c>
      <c r="E749" t="b">
        <f>COUNTIF(connections!A:A, A749) &gt; 0</f>
        <v>0</v>
      </c>
      <c r="G749" t="s">
        <v>2276</v>
      </c>
      <c r="J749" s="10" t="s">
        <v>2277</v>
      </c>
    </row>
    <row r="750" spans="1:10" x14ac:dyDescent="0.25">
      <c r="A750" t="s">
        <v>7894</v>
      </c>
      <c r="B750">
        <v>2025</v>
      </c>
      <c r="C750" t="s">
        <v>168</v>
      </c>
      <c r="D750" t="b">
        <f>TRUE()</f>
        <v>1</v>
      </c>
      <c r="E750" t="b">
        <f>COUNTIF(connections!A:A, A750) &gt; 0</f>
        <v>0</v>
      </c>
      <c r="G750" t="s">
        <v>7895</v>
      </c>
      <c r="J750" s="10" t="s">
        <v>7893</v>
      </c>
    </row>
    <row r="751" spans="1:10" x14ac:dyDescent="0.25">
      <c r="A751" t="s">
        <v>2278</v>
      </c>
      <c r="B751">
        <v>2014</v>
      </c>
      <c r="C751" t="s">
        <v>171</v>
      </c>
      <c r="D751" t="b">
        <f>TRUE()</f>
        <v>1</v>
      </c>
      <c r="E751" t="b">
        <f>COUNTIF(connections!A:A, A751) &gt; 0</f>
        <v>1</v>
      </c>
      <c r="G751" t="s">
        <v>2279</v>
      </c>
      <c r="H751" t="s">
        <v>179</v>
      </c>
      <c r="I751" t="s">
        <v>14149</v>
      </c>
      <c r="J751" s="10" t="s">
        <v>14150</v>
      </c>
    </row>
    <row r="752" spans="1:10" x14ac:dyDescent="0.25">
      <c r="A752" t="s">
        <v>2280</v>
      </c>
      <c r="B752">
        <v>2022</v>
      </c>
      <c r="C752" t="s">
        <v>168</v>
      </c>
      <c r="D752" t="b">
        <f>TRUE()</f>
        <v>1</v>
      </c>
      <c r="E752" t="b">
        <f>COUNTIF(connections!A:A, A752) &gt; 0</f>
        <v>0</v>
      </c>
      <c r="F752" t="s">
        <v>644</v>
      </c>
      <c r="G752" t="s">
        <v>2281</v>
      </c>
      <c r="H752" t="s">
        <v>179</v>
      </c>
      <c r="I752" t="s">
        <v>2282</v>
      </c>
      <c r="J752" s="1" t="s">
        <v>2283</v>
      </c>
    </row>
    <row r="753" spans="1:10" x14ac:dyDescent="0.25">
      <c r="A753" t="s">
        <v>2284</v>
      </c>
      <c r="B753">
        <v>2008</v>
      </c>
      <c r="C753" t="s">
        <v>171</v>
      </c>
      <c r="D753" t="b">
        <f>TRUE()</f>
        <v>1</v>
      </c>
      <c r="E753" t="b">
        <f>COUNTIF(connections!A:A, A753) &gt; 0</f>
        <v>1</v>
      </c>
      <c r="G753" t="s">
        <v>2285</v>
      </c>
      <c r="H753" t="s">
        <v>179</v>
      </c>
      <c r="I753" t="s">
        <v>2286</v>
      </c>
    </row>
    <row r="754" spans="1:10" x14ac:dyDescent="0.25">
      <c r="A754" t="s">
        <v>2287</v>
      </c>
      <c r="B754">
        <v>2000</v>
      </c>
      <c r="C754" t="s">
        <v>171</v>
      </c>
      <c r="D754" t="b">
        <f>TRUE()</f>
        <v>1</v>
      </c>
      <c r="E754" t="b">
        <f>COUNTIF(connections!A:A, A754) &gt; 0</f>
        <v>1</v>
      </c>
      <c r="G754" t="s">
        <v>2288</v>
      </c>
      <c r="H754" t="s">
        <v>179</v>
      </c>
      <c r="I754" t="s">
        <v>2289</v>
      </c>
    </row>
    <row r="755" spans="1:10" x14ac:dyDescent="0.25">
      <c r="A755" t="s">
        <v>2290</v>
      </c>
      <c r="B755">
        <v>2010</v>
      </c>
      <c r="C755" t="s">
        <v>171</v>
      </c>
      <c r="D755" t="b">
        <f>TRUE()</f>
        <v>1</v>
      </c>
      <c r="E755" t="b">
        <f>COUNTIF(connections!A:A, A755) &gt; 0</f>
        <v>1</v>
      </c>
      <c r="G755" t="s">
        <v>2291</v>
      </c>
      <c r="H755" t="s">
        <v>179</v>
      </c>
      <c r="I755" t="s">
        <v>2292</v>
      </c>
    </row>
    <row r="756" spans="1:10" x14ac:dyDescent="0.25">
      <c r="A756" t="s">
        <v>2293</v>
      </c>
      <c r="B756">
        <v>2002</v>
      </c>
      <c r="C756" t="s">
        <v>171</v>
      </c>
      <c r="D756" t="b">
        <f>TRUE()</f>
        <v>1</v>
      </c>
      <c r="E756" t="b">
        <f>COUNTIF(connections!A:A, A756) &gt; 0</f>
        <v>0</v>
      </c>
      <c r="G756" t="s">
        <v>2294</v>
      </c>
      <c r="H756" t="s">
        <v>179</v>
      </c>
      <c r="I756" t="s">
        <v>2295</v>
      </c>
    </row>
    <row r="757" spans="1:10" x14ac:dyDescent="0.25">
      <c r="A757" t="s">
        <v>2296</v>
      </c>
      <c r="B757">
        <v>1996</v>
      </c>
      <c r="C757" t="s">
        <v>171</v>
      </c>
      <c r="D757" t="b">
        <f>TRUE()</f>
        <v>1</v>
      </c>
      <c r="E757" t="b">
        <f>COUNTIF(connections!A:A, A757) &gt; 0</f>
        <v>1</v>
      </c>
      <c r="G757" t="s">
        <v>2297</v>
      </c>
      <c r="H757" t="s">
        <v>179</v>
      </c>
      <c r="I757" t="s">
        <v>2298</v>
      </c>
    </row>
    <row r="758" spans="1:10" x14ac:dyDescent="0.25">
      <c r="A758" t="s">
        <v>2299</v>
      </c>
      <c r="B758">
        <v>2001</v>
      </c>
      <c r="C758" t="s">
        <v>171</v>
      </c>
      <c r="D758" t="b">
        <f>TRUE()</f>
        <v>1</v>
      </c>
      <c r="E758" t="b">
        <f>COUNTIF(connections!A:A, A758) &gt; 0</f>
        <v>0</v>
      </c>
      <c r="G758" t="s">
        <v>2300</v>
      </c>
      <c r="H758" t="s">
        <v>179</v>
      </c>
      <c r="I758" t="s">
        <v>2301</v>
      </c>
    </row>
    <row r="759" spans="1:10" x14ac:dyDescent="0.25">
      <c r="A759" t="s">
        <v>2302</v>
      </c>
      <c r="B759">
        <v>2024</v>
      </c>
      <c r="C759" t="s">
        <v>171</v>
      </c>
      <c r="D759" t="b">
        <f>TRUE()</f>
        <v>1</v>
      </c>
      <c r="E759" t="b">
        <f>COUNTIF(connections!A:A, A759) &gt; 0</f>
        <v>0</v>
      </c>
      <c r="G759" t="s">
        <v>2303</v>
      </c>
      <c r="H759" t="s">
        <v>179</v>
      </c>
      <c r="I759" t="s">
        <v>2304</v>
      </c>
      <c r="J759" s="1" t="s">
        <v>2305</v>
      </c>
    </row>
    <row r="760" spans="1:10" x14ac:dyDescent="0.25">
      <c r="A760" t="s">
        <v>2306</v>
      </c>
      <c r="B760">
        <v>2010</v>
      </c>
      <c r="C760" t="s">
        <v>171</v>
      </c>
      <c r="D760" t="b">
        <f>TRUE()</f>
        <v>1</v>
      </c>
      <c r="E760" t="b">
        <f>COUNTIF(connections!A:A, A760) &gt; 0</f>
        <v>1</v>
      </c>
      <c r="G760" t="s">
        <v>2307</v>
      </c>
      <c r="H760" t="s">
        <v>179</v>
      </c>
      <c r="I760" t="s">
        <v>2308</v>
      </c>
      <c r="J760" s="1" t="s">
        <v>2309</v>
      </c>
    </row>
    <row r="761" spans="1:10" x14ac:dyDescent="0.25">
      <c r="A761" t="s">
        <v>2310</v>
      </c>
      <c r="B761">
        <v>2023</v>
      </c>
      <c r="C761" t="s">
        <v>214</v>
      </c>
      <c r="D761" t="b">
        <f>TRUE()</f>
        <v>1</v>
      </c>
      <c r="E761" t="b">
        <f>COUNTIF(connections!A:A, A761) &gt; 0</f>
        <v>1</v>
      </c>
      <c r="G761" t="s">
        <v>2311</v>
      </c>
      <c r="H761" t="s">
        <v>179</v>
      </c>
      <c r="I761" t="s">
        <v>2312</v>
      </c>
      <c r="J761" s="1" t="s">
        <v>2313</v>
      </c>
    </row>
    <row r="762" spans="1:10" x14ac:dyDescent="0.25">
      <c r="A762" t="s">
        <v>2314</v>
      </c>
      <c r="B762">
        <v>2010</v>
      </c>
      <c r="C762" t="s">
        <v>168</v>
      </c>
      <c r="D762" t="b">
        <f>TRUE()</f>
        <v>1</v>
      </c>
      <c r="E762" t="b">
        <f>COUNTIF(connections!A:A, A762) &gt; 0</f>
        <v>1</v>
      </c>
      <c r="G762" t="s">
        <v>2315</v>
      </c>
    </row>
    <row r="763" spans="1:10" x14ac:dyDescent="0.25">
      <c r="A763" t="s">
        <v>17050</v>
      </c>
      <c r="B763">
        <v>2026</v>
      </c>
      <c r="C763" t="s">
        <v>214</v>
      </c>
      <c r="D763" t="b">
        <v>1</v>
      </c>
      <c r="E763" t="b">
        <f>COUNTIF(connections!A:A, A763) &gt; 0</f>
        <v>0</v>
      </c>
      <c r="G763" t="s">
        <v>17051</v>
      </c>
      <c r="J763" s="10" t="s">
        <v>17052</v>
      </c>
    </row>
    <row r="764" spans="1:10" x14ac:dyDescent="0.25">
      <c r="A764" t="s">
        <v>2316</v>
      </c>
      <c r="B764">
        <v>2022</v>
      </c>
      <c r="C764" t="s">
        <v>214</v>
      </c>
      <c r="D764" t="b">
        <f>TRUE()</f>
        <v>1</v>
      </c>
      <c r="E764" t="b">
        <f>COUNTIF(connections!A:A, A764) &gt; 0</f>
        <v>1</v>
      </c>
      <c r="F764" t="s">
        <v>1156</v>
      </c>
      <c r="G764" t="s">
        <v>2317</v>
      </c>
      <c r="H764" t="s">
        <v>179</v>
      </c>
      <c r="I764" t="s">
        <v>2318</v>
      </c>
      <c r="J764" s="1" t="s">
        <v>2319</v>
      </c>
    </row>
    <row r="765" spans="1:10" x14ac:dyDescent="0.25">
      <c r="A765" t="s">
        <v>2320</v>
      </c>
      <c r="B765">
        <v>2022</v>
      </c>
      <c r="C765" t="s">
        <v>168</v>
      </c>
      <c r="D765" t="b">
        <f>TRUE()</f>
        <v>1</v>
      </c>
      <c r="E765" t="b">
        <f>COUNTIF(connections!A:A, A765) &gt; 0</f>
        <v>0</v>
      </c>
      <c r="F765" t="s">
        <v>1022</v>
      </c>
      <c r="G765" t="s">
        <v>2321</v>
      </c>
    </row>
    <row r="766" spans="1:10" x14ac:dyDescent="0.25">
      <c r="A766" t="s">
        <v>7901</v>
      </c>
      <c r="B766">
        <v>2026</v>
      </c>
      <c r="C766" t="s">
        <v>174</v>
      </c>
      <c r="D766" t="b">
        <f>TRUE()</f>
        <v>1</v>
      </c>
      <c r="E766" t="b">
        <f>COUNTIF(connections!A:A, A766) &gt; 0</f>
        <v>0</v>
      </c>
      <c r="G766" t="s">
        <v>7902</v>
      </c>
      <c r="J766" s="10" t="s">
        <v>7903</v>
      </c>
    </row>
    <row r="767" spans="1:10" x14ac:dyDescent="0.25">
      <c r="A767" t="s">
        <v>2322</v>
      </c>
      <c r="B767">
        <v>2012</v>
      </c>
      <c r="C767" t="s">
        <v>171</v>
      </c>
      <c r="D767" t="b">
        <f>TRUE()</f>
        <v>1</v>
      </c>
      <c r="E767" t="b">
        <f>COUNTIF(connections!A:A, A767) &gt; 0</f>
        <v>0</v>
      </c>
      <c r="G767" t="s">
        <v>2323</v>
      </c>
    </row>
    <row r="768" spans="1:10" x14ac:dyDescent="0.25">
      <c r="A768" t="s">
        <v>2324</v>
      </c>
      <c r="B768">
        <v>2026</v>
      </c>
      <c r="C768" t="s">
        <v>214</v>
      </c>
      <c r="D768" t="b">
        <f>TRUE()</f>
        <v>1</v>
      </c>
      <c r="E768" t="b">
        <f>COUNTIF(connections!A:A, A768) &gt; 0</f>
        <v>0</v>
      </c>
      <c r="G768" t="s">
        <v>2325</v>
      </c>
      <c r="J768" s="10" t="s">
        <v>2326</v>
      </c>
    </row>
    <row r="769" spans="1:10" x14ac:dyDescent="0.25">
      <c r="A769" t="s">
        <v>2327</v>
      </c>
      <c r="B769">
        <v>2020</v>
      </c>
      <c r="C769" t="s">
        <v>168</v>
      </c>
      <c r="D769" t="b">
        <f>TRUE()</f>
        <v>1</v>
      </c>
      <c r="E769" t="b">
        <f>COUNTIF(connections!A:A, A769) &gt; 0</f>
        <v>1</v>
      </c>
      <c r="G769" t="s">
        <v>2328</v>
      </c>
      <c r="H769" t="s">
        <v>179</v>
      </c>
      <c r="I769" t="s">
        <v>2329</v>
      </c>
      <c r="J769" s="1" t="s">
        <v>2330</v>
      </c>
    </row>
    <row r="770" spans="1:10" x14ac:dyDescent="0.25">
      <c r="A770" t="s">
        <v>2331</v>
      </c>
      <c r="B770">
        <v>2026</v>
      </c>
      <c r="C770" t="s">
        <v>168</v>
      </c>
      <c r="D770" t="b">
        <f>TRUE()</f>
        <v>1</v>
      </c>
      <c r="E770" t="b">
        <f>COUNTIF(connections!A:A, A770) &gt; 0</f>
        <v>0</v>
      </c>
      <c r="G770" t="s">
        <v>2332</v>
      </c>
      <c r="H770" t="s">
        <v>179</v>
      </c>
      <c r="I770" t="s">
        <v>8297</v>
      </c>
      <c r="J770" s="10" t="s">
        <v>8298</v>
      </c>
    </row>
    <row r="771" spans="1:10" x14ac:dyDescent="0.25">
      <c r="A771" t="s">
        <v>2333</v>
      </c>
      <c r="B771">
        <v>2014</v>
      </c>
      <c r="C771" t="s">
        <v>168</v>
      </c>
      <c r="D771" t="b">
        <f>TRUE()</f>
        <v>1</v>
      </c>
      <c r="E771" t="b">
        <f>COUNTIF(connections!A:A, A771) &gt; 0</f>
        <v>0</v>
      </c>
      <c r="G771" t="s">
        <v>2334</v>
      </c>
      <c r="H771" t="s">
        <v>179</v>
      </c>
      <c r="I771" t="s">
        <v>8283</v>
      </c>
      <c r="J771" s="10" t="s">
        <v>2335</v>
      </c>
    </row>
    <row r="772" spans="1:10" x14ac:dyDescent="0.25">
      <c r="A772" t="s">
        <v>2336</v>
      </c>
      <c r="B772">
        <v>2024</v>
      </c>
      <c r="C772" t="s">
        <v>174</v>
      </c>
      <c r="D772" t="b">
        <f>TRUE()</f>
        <v>1</v>
      </c>
      <c r="E772" t="b">
        <f>COUNTIF(connections!A:A, A772) &gt; 0</f>
        <v>0</v>
      </c>
      <c r="F772" t="s">
        <v>263</v>
      </c>
      <c r="G772" t="s">
        <v>2337</v>
      </c>
      <c r="H772" t="s">
        <v>179</v>
      </c>
      <c r="I772" t="s">
        <v>2338</v>
      </c>
      <c r="J772" s="1" t="s">
        <v>2339</v>
      </c>
    </row>
    <row r="773" spans="1:10" x14ac:dyDescent="0.25">
      <c r="A773" t="s">
        <v>2340</v>
      </c>
      <c r="B773">
        <v>2006</v>
      </c>
      <c r="C773" t="s">
        <v>171</v>
      </c>
      <c r="D773" t="b">
        <f>TRUE()</f>
        <v>1</v>
      </c>
      <c r="E773" t="b">
        <f>COUNTIF(connections!A:A, A773) &gt; 0</f>
        <v>1</v>
      </c>
      <c r="G773" t="s">
        <v>2341</v>
      </c>
      <c r="H773" t="s">
        <v>179</v>
      </c>
      <c r="I773" t="s">
        <v>2342</v>
      </c>
    </row>
    <row r="774" spans="1:10" x14ac:dyDescent="0.25">
      <c r="A774" t="s">
        <v>2343</v>
      </c>
      <c r="B774">
        <v>2018</v>
      </c>
      <c r="C774" t="s">
        <v>168</v>
      </c>
      <c r="D774" t="b">
        <f>FALSE()</f>
        <v>0</v>
      </c>
      <c r="E774" t="b">
        <f>COUNTIF(connections!A:A, A774) &gt; 0</f>
        <v>0</v>
      </c>
      <c r="G774" t="s">
        <v>2344</v>
      </c>
      <c r="H774" t="s">
        <v>179</v>
      </c>
      <c r="I774" t="s">
        <v>2345</v>
      </c>
      <c r="J774" s="1" t="s">
        <v>2346</v>
      </c>
    </row>
    <row r="775" spans="1:10" x14ac:dyDescent="0.25">
      <c r="A775" t="s">
        <v>89</v>
      </c>
      <c r="B775">
        <v>2017</v>
      </c>
      <c r="C775" t="s">
        <v>174</v>
      </c>
      <c r="D775" t="b">
        <f>TRUE()</f>
        <v>1</v>
      </c>
      <c r="E775" t="b">
        <f>COUNTIF(connections!A:A, A775) &gt; 0</f>
        <v>1</v>
      </c>
      <c r="G775" t="s">
        <v>2347</v>
      </c>
      <c r="H775" t="s">
        <v>179</v>
      </c>
      <c r="I775" t="s">
        <v>2348</v>
      </c>
      <c r="J775" s="1" t="s">
        <v>2349</v>
      </c>
    </row>
    <row r="776" spans="1:10" x14ac:dyDescent="0.25">
      <c r="A776" t="s">
        <v>38</v>
      </c>
      <c r="B776">
        <v>2026</v>
      </c>
      <c r="C776" t="s">
        <v>174</v>
      </c>
      <c r="D776" t="b">
        <f>TRUE()</f>
        <v>1</v>
      </c>
      <c r="E776" t="b">
        <f>COUNTIF(connections!A:A, A776) &gt; 0</f>
        <v>0</v>
      </c>
      <c r="G776" t="s">
        <v>2350</v>
      </c>
      <c r="H776" t="s">
        <v>179</v>
      </c>
      <c r="I776" t="s">
        <v>2351</v>
      </c>
      <c r="J776" s="1" t="s">
        <v>2352</v>
      </c>
    </row>
    <row r="777" spans="1:10" x14ac:dyDescent="0.25">
      <c r="A777" t="s">
        <v>9822</v>
      </c>
      <c r="B777">
        <v>2026</v>
      </c>
      <c r="C777" t="s">
        <v>168</v>
      </c>
      <c r="D777" t="b">
        <v>0</v>
      </c>
      <c r="E777" t="b">
        <f>COUNTIF(connections!A:A, A777) &gt; 0</f>
        <v>0</v>
      </c>
      <c r="G777" t="s">
        <v>9823</v>
      </c>
      <c r="H777" t="s">
        <v>179</v>
      </c>
      <c r="I777" t="s">
        <v>9824</v>
      </c>
      <c r="J777" s="10" t="s">
        <v>9825</v>
      </c>
    </row>
    <row r="778" spans="1:10" x14ac:dyDescent="0.25">
      <c r="A778" t="s">
        <v>2353</v>
      </c>
      <c r="B778">
        <v>2018</v>
      </c>
      <c r="C778" t="s">
        <v>214</v>
      </c>
      <c r="D778" t="b">
        <f>TRUE()</f>
        <v>1</v>
      </c>
      <c r="E778" t="b">
        <f>COUNTIF(connections!A:A, A778) &gt; 0</f>
        <v>1</v>
      </c>
      <c r="F778" t="s">
        <v>307</v>
      </c>
      <c r="G778" t="s">
        <v>2354</v>
      </c>
      <c r="H778" t="s">
        <v>179</v>
      </c>
      <c r="I778" t="s">
        <v>2355</v>
      </c>
      <c r="J778" s="1" t="s">
        <v>2356</v>
      </c>
    </row>
    <row r="779" spans="1:10" x14ac:dyDescent="0.25">
      <c r="A779" t="s">
        <v>8334</v>
      </c>
      <c r="B779">
        <v>2024</v>
      </c>
      <c r="C779" t="s">
        <v>168</v>
      </c>
      <c r="D779" t="b">
        <f>TRUE()</f>
        <v>1</v>
      </c>
      <c r="E779" t="b">
        <f>COUNTIF(connections!A:A, A779) &gt; 0</f>
        <v>0</v>
      </c>
      <c r="G779" t="s">
        <v>8335</v>
      </c>
      <c r="H779" t="s">
        <v>179</v>
      </c>
      <c r="I779" t="s">
        <v>8336</v>
      </c>
    </row>
    <row r="780" spans="1:10" x14ac:dyDescent="0.25">
      <c r="A780" t="s">
        <v>2357</v>
      </c>
      <c r="B780">
        <v>2023</v>
      </c>
      <c r="C780" t="s">
        <v>168</v>
      </c>
      <c r="D780" t="b">
        <f>TRUE()</f>
        <v>1</v>
      </c>
      <c r="E780" t="b">
        <f>COUNTIF(connections!A:A, A780) &gt; 0</f>
        <v>1</v>
      </c>
      <c r="G780" t="s">
        <v>2358</v>
      </c>
      <c r="H780" t="s">
        <v>179</v>
      </c>
      <c r="I780" t="s">
        <v>2359</v>
      </c>
      <c r="J780" s="1" t="s">
        <v>2360</v>
      </c>
    </row>
    <row r="781" spans="1:10" x14ac:dyDescent="0.25">
      <c r="A781" t="s">
        <v>2361</v>
      </c>
      <c r="B781">
        <v>2025</v>
      </c>
      <c r="C781" t="s">
        <v>174</v>
      </c>
      <c r="D781" t="b">
        <f>TRUE()</f>
        <v>1</v>
      </c>
      <c r="E781" t="b">
        <f>COUNTIF(connections!A:A, A781) &gt; 0</f>
        <v>0</v>
      </c>
      <c r="F781" t="s">
        <v>346</v>
      </c>
      <c r="G781" t="s">
        <v>2362</v>
      </c>
    </row>
    <row r="782" spans="1:10" x14ac:dyDescent="0.25">
      <c r="A782" t="s">
        <v>2363</v>
      </c>
      <c r="B782">
        <v>2026</v>
      </c>
      <c r="C782" t="s">
        <v>174</v>
      </c>
      <c r="D782" t="b">
        <f>TRUE()</f>
        <v>1</v>
      </c>
      <c r="E782" t="b">
        <f>COUNTIF(connections!A:A, A782) &gt; 0</f>
        <v>0</v>
      </c>
      <c r="F782" t="s">
        <v>346</v>
      </c>
      <c r="G782" t="s">
        <v>2364</v>
      </c>
    </row>
    <row r="783" spans="1:10" x14ac:dyDescent="0.25">
      <c r="A783" t="s">
        <v>2365</v>
      </c>
      <c r="B783">
        <v>2025</v>
      </c>
      <c r="C783" t="s">
        <v>174</v>
      </c>
      <c r="D783" t="b">
        <f>FALSE()</f>
        <v>0</v>
      </c>
      <c r="E783" t="b">
        <f>COUNTIF(connections!A:A, A783) &gt; 0</f>
        <v>0</v>
      </c>
      <c r="F783" t="s">
        <v>346</v>
      </c>
      <c r="G783" t="s">
        <v>2366</v>
      </c>
      <c r="H783" t="s">
        <v>179</v>
      </c>
      <c r="I783" t="s">
        <v>2367</v>
      </c>
      <c r="J783" s="1" t="s">
        <v>2368</v>
      </c>
    </row>
    <row r="784" spans="1:10" x14ac:dyDescent="0.25">
      <c r="A784" t="s">
        <v>16968</v>
      </c>
      <c r="B784">
        <v>2023</v>
      </c>
      <c r="C784" t="s">
        <v>168</v>
      </c>
      <c r="D784" t="b">
        <v>1</v>
      </c>
      <c r="E784" t="b">
        <f>COUNTIF(connections!A:A, A784) &gt; 0</f>
        <v>1</v>
      </c>
      <c r="F784" t="s">
        <v>4916</v>
      </c>
      <c r="G784" t="s">
        <v>16969</v>
      </c>
      <c r="J784" s="10" t="s">
        <v>16970</v>
      </c>
    </row>
    <row r="785" spans="1:10" x14ac:dyDescent="0.25">
      <c r="A785" t="s">
        <v>2369</v>
      </c>
      <c r="B785">
        <v>2021</v>
      </c>
      <c r="C785" t="s">
        <v>168</v>
      </c>
      <c r="D785" t="b">
        <f>TRUE()</f>
        <v>1</v>
      </c>
      <c r="E785" t="b">
        <f>COUNTIF(connections!A:A, A785) &gt; 0</f>
        <v>1</v>
      </c>
      <c r="F785" t="s">
        <v>4916</v>
      </c>
      <c r="G785" t="s">
        <v>2370</v>
      </c>
      <c r="H785" t="s">
        <v>179</v>
      </c>
      <c r="I785" t="s">
        <v>2371</v>
      </c>
      <c r="J785" s="1" t="s">
        <v>2372</v>
      </c>
    </row>
    <row r="786" spans="1:10" x14ac:dyDescent="0.25">
      <c r="A786" t="s">
        <v>2373</v>
      </c>
      <c r="B786">
        <v>2025</v>
      </c>
      <c r="C786" t="s">
        <v>168</v>
      </c>
      <c r="D786" t="b">
        <f>TRUE()</f>
        <v>1</v>
      </c>
      <c r="E786" t="b">
        <f>COUNTIF(connections!A:A, A786) &gt; 0</f>
        <v>0</v>
      </c>
      <c r="G786" t="s">
        <v>2374</v>
      </c>
      <c r="H786" t="s">
        <v>179</v>
      </c>
      <c r="I786" t="s">
        <v>2375</v>
      </c>
      <c r="J786" s="1" t="s">
        <v>2376</v>
      </c>
    </row>
    <row r="787" spans="1:10" x14ac:dyDescent="0.25">
      <c r="A787" t="s">
        <v>2377</v>
      </c>
      <c r="B787">
        <v>2025</v>
      </c>
      <c r="C787" t="s">
        <v>214</v>
      </c>
      <c r="D787" t="b">
        <v>1</v>
      </c>
      <c r="E787" t="b">
        <f>COUNTIF(connections!A:A, A787) &gt; 0</f>
        <v>0</v>
      </c>
      <c r="G787" t="s">
        <v>2378</v>
      </c>
      <c r="H787" t="s">
        <v>179</v>
      </c>
      <c r="I787" t="s">
        <v>2379</v>
      </c>
      <c r="J787" s="1" t="s">
        <v>2380</v>
      </c>
    </row>
    <row r="788" spans="1:10" x14ac:dyDescent="0.25">
      <c r="A788" t="s">
        <v>2381</v>
      </c>
      <c r="B788">
        <v>2016</v>
      </c>
      <c r="C788" t="s">
        <v>174</v>
      </c>
      <c r="D788" t="b">
        <f>FALSE()</f>
        <v>0</v>
      </c>
      <c r="E788" t="b">
        <f>COUNTIF(connections!A:A, A788) &gt; 0</f>
        <v>0</v>
      </c>
      <c r="G788" t="s">
        <v>2382</v>
      </c>
      <c r="H788" t="s">
        <v>179</v>
      </c>
      <c r="I788" t="s">
        <v>2383</v>
      </c>
      <c r="J788" s="1" t="s">
        <v>2384</v>
      </c>
    </row>
    <row r="789" spans="1:10" x14ac:dyDescent="0.25">
      <c r="A789" t="s">
        <v>2385</v>
      </c>
      <c r="B789">
        <v>2022</v>
      </c>
      <c r="C789" t="s">
        <v>171</v>
      </c>
      <c r="D789" t="b">
        <f>TRUE()</f>
        <v>1</v>
      </c>
      <c r="E789" t="b">
        <f>COUNTIF(connections!A:A, A789) &gt; 0</f>
        <v>1</v>
      </c>
      <c r="G789" t="s">
        <v>2386</v>
      </c>
    </row>
    <row r="790" spans="1:10" x14ac:dyDescent="0.25">
      <c r="A790" t="s">
        <v>2387</v>
      </c>
      <c r="B790">
        <v>2023</v>
      </c>
      <c r="C790" t="s">
        <v>171</v>
      </c>
      <c r="D790" t="b">
        <f>TRUE()</f>
        <v>1</v>
      </c>
      <c r="E790" t="b">
        <f>COUNTIF(connections!A:A, A790) &gt; 0</f>
        <v>0</v>
      </c>
      <c r="G790" t="s">
        <v>2388</v>
      </c>
    </row>
    <row r="791" spans="1:10" x14ac:dyDescent="0.25">
      <c r="A791" t="s">
        <v>2389</v>
      </c>
      <c r="B791">
        <v>2022</v>
      </c>
      <c r="C791" t="s">
        <v>168</v>
      </c>
      <c r="D791" t="b">
        <f>TRUE()</f>
        <v>1</v>
      </c>
      <c r="E791" t="b">
        <f>COUNTIF(connections!A:A, A791) &gt; 0</f>
        <v>1</v>
      </c>
      <c r="G791" t="s">
        <v>2390</v>
      </c>
      <c r="H791" t="s">
        <v>179</v>
      </c>
      <c r="I791" t="s">
        <v>2391</v>
      </c>
      <c r="J791" s="1" t="s">
        <v>2392</v>
      </c>
    </row>
    <row r="792" spans="1:10" x14ac:dyDescent="0.25">
      <c r="A792" t="s">
        <v>9855</v>
      </c>
      <c r="B792">
        <v>2021</v>
      </c>
      <c r="C792" t="s">
        <v>168</v>
      </c>
      <c r="D792" t="b">
        <v>1</v>
      </c>
      <c r="E792" t="b">
        <f>COUNTIF(connections!A:A, A792) &gt; 0</f>
        <v>0</v>
      </c>
      <c r="G792" t="s">
        <v>9856</v>
      </c>
      <c r="H792" t="s">
        <v>179</v>
      </c>
      <c r="I792" t="s">
        <v>9859</v>
      </c>
      <c r="J792" s="10" t="s">
        <v>9857</v>
      </c>
    </row>
    <row r="793" spans="1:10" x14ac:dyDescent="0.25">
      <c r="A793" t="s">
        <v>2393</v>
      </c>
      <c r="B793">
        <v>2015</v>
      </c>
      <c r="C793" t="s">
        <v>168</v>
      </c>
      <c r="D793" t="b">
        <f>FALSE()</f>
        <v>0</v>
      </c>
      <c r="E793" t="b">
        <f>COUNTIF(connections!A:A, A793) &gt; 0</f>
        <v>0</v>
      </c>
      <c r="F793" t="s">
        <v>266</v>
      </c>
      <c r="G793" t="s">
        <v>2394</v>
      </c>
    </row>
    <row r="794" spans="1:10" x14ac:dyDescent="0.25">
      <c r="A794" t="s">
        <v>2395</v>
      </c>
      <c r="B794">
        <v>2019</v>
      </c>
      <c r="C794" t="s">
        <v>168</v>
      </c>
      <c r="D794" t="b">
        <f>TRUE()</f>
        <v>1</v>
      </c>
      <c r="E794" t="b">
        <f>COUNTIF(connections!A:A, A794) &gt; 0</f>
        <v>1</v>
      </c>
      <c r="G794" t="s">
        <v>2396</v>
      </c>
      <c r="J794" s="1" t="s">
        <v>2397</v>
      </c>
    </row>
    <row r="795" spans="1:10" x14ac:dyDescent="0.25">
      <c r="A795" t="s">
        <v>2398</v>
      </c>
      <c r="B795">
        <v>2016</v>
      </c>
      <c r="C795" t="s">
        <v>171</v>
      </c>
      <c r="D795" t="b">
        <f>TRUE()</f>
        <v>1</v>
      </c>
      <c r="E795" t="b">
        <f>COUNTIF(connections!A:A, A795) &gt; 0</f>
        <v>0</v>
      </c>
      <c r="G795" t="s">
        <v>2399</v>
      </c>
      <c r="H795" t="s">
        <v>179</v>
      </c>
      <c r="I795" t="s">
        <v>2400</v>
      </c>
      <c r="J795" s="10" t="s">
        <v>2401</v>
      </c>
    </row>
    <row r="796" spans="1:10" x14ac:dyDescent="0.25">
      <c r="A796" t="s">
        <v>8065</v>
      </c>
      <c r="B796">
        <v>2024</v>
      </c>
      <c r="C796" t="s">
        <v>214</v>
      </c>
      <c r="D796" t="b">
        <f>TRUE()</f>
        <v>1</v>
      </c>
      <c r="E796" t="b">
        <f>COUNTIF(connections!A:A, A796) &gt; 0</f>
        <v>0</v>
      </c>
      <c r="F796" t="s">
        <v>266</v>
      </c>
      <c r="G796" t="s">
        <v>8066</v>
      </c>
      <c r="H796" t="s">
        <v>179</v>
      </c>
      <c r="I796" t="s">
        <v>8284</v>
      </c>
      <c r="J796" s="10" t="s">
        <v>8067</v>
      </c>
    </row>
    <row r="797" spans="1:10" x14ac:dyDescent="0.25">
      <c r="A797" t="s">
        <v>7809</v>
      </c>
      <c r="B797">
        <v>2019</v>
      </c>
      <c r="C797" t="s">
        <v>168</v>
      </c>
      <c r="D797" t="b">
        <f>TRUE()</f>
        <v>1</v>
      </c>
      <c r="E797" t="b">
        <f>COUNTIF(connections!A:A, A797) &gt; 0</f>
        <v>0</v>
      </c>
      <c r="G797" t="s">
        <v>7810</v>
      </c>
      <c r="H797" t="s">
        <v>179</v>
      </c>
      <c r="I797" t="s">
        <v>8285</v>
      </c>
      <c r="J797" s="10" t="s">
        <v>7811</v>
      </c>
    </row>
    <row r="798" spans="1:10" x14ac:dyDescent="0.25">
      <c r="A798" t="s">
        <v>14207</v>
      </c>
      <c r="B798">
        <v>2023</v>
      </c>
      <c r="C798" t="s">
        <v>168</v>
      </c>
      <c r="D798" t="b">
        <v>1</v>
      </c>
      <c r="E798" t="b">
        <f>COUNTIF(connections!A:A, A798) &gt; 0</f>
        <v>1</v>
      </c>
      <c r="G798" t="s">
        <v>14208</v>
      </c>
      <c r="J798" s="10" t="s">
        <v>14211</v>
      </c>
    </row>
    <row r="799" spans="1:10" x14ac:dyDescent="0.25">
      <c r="A799" t="s">
        <v>2402</v>
      </c>
      <c r="B799">
        <v>2022</v>
      </c>
      <c r="C799" t="s">
        <v>168</v>
      </c>
      <c r="D799" t="b">
        <f>TRUE()</f>
        <v>1</v>
      </c>
      <c r="E799" t="b">
        <f>COUNTIF(connections!A:A, A799) &gt; 0</f>
        <v>1</v>
      </c>
      <c r="G799" t="s">
        <v>2403</v>
      </c>
      <c r="H799" t="s">
        <v>179</v>
      </c>
      <c r="I799" t="s">
        <v>2404</v>
      </c>
      <c r="J799" s="1" t="s">
        <v>2405</v>
      </c>
    </row>
    <row r="800" spans="1:10" x14ac:dyDescent="0.25">
      <c r="A800" t="s">
        <v>2406</v>
      </c>
      <c r="B800">
        <v>2023</v>
      </c>
      <c r="C800" t="s">
        <v>214</v>
      </c>
      <c r="D800" t="b">
        <f>TRUE()</f>
        <v>1</v>
      </c>
      <c r="E800" t="b">
        <f>COUNTIF(connections!A:A, A800) &gt; 0</f>
        <v>0</v>
      </c>
      <c r="G800" t="s">
        <v>2407</v>
      </c>
      <c r="H800" t="s">
        <v>179</v>
      </c>
      <c r="I800" t="s">
        <v>7823</v>
      </c>
      <c r="J800" s="10" t="s">
        <v>7824</v>
      </c>
    </row>
    <row r="801" spans="1:10" x14ac:dyDescent="0.25">
      <c r="A801" t="s">
        <v>2408</v>
      </c>
      <c r="B801">
        <v>2024</v>
      </c>
      <c r="C801" t="s">
        <v>174</v>
      </c>
      <c r="D801" t="b">
        <f>TRUE()</f>
        <v>1</v>
      </c>
      <c r="E801" t="b">
        <f>COUNTIF(connections!A:A, A801) &gt; 0</f>
        <v>0</v>
      </c>
      <c r="G801" t="s">
        <v>2409</v>
      </c>
      <c r="H801" t="s">
        <v>179</v>
      </c>
      <c r="I801" t="s">
        <v>2410</v>
      </c>
      <c r="J801" s="1" t="s">
        <v>2411</v>
      </c>
    </row>
    <row r="802" spans="1:10" x14ac:dyDescent="0.25">
      <c r="A802" t="s">
        <v>2412</v>
      </c>
      <c r="B802">
        <v>2012</v>
      </c>
      <c r="C802" t="s">
        <v>168</v>
      </c>
      <c r="D802" t="b">
        <f>TRUE()</f>
        <v>1</v>
      </c>
      <c r="E802" t="b">
        <f>COUNTIF(connections!A:A, A802) &gt; 0</f>
        <v>1</v>
      </c>
      <c r="G802" t="s">
        <v>2413</v>
      </c>
      <c r="H802" t="s">
        <v>179</v>
      </c>
      <c r="I802" t="s">
        <v>2414</v>
      </c>
      <c r="J802" s="1" t="s">
        <v>2415</v>
      </c>
    </row>
    <row r="803" spans="1:10" x14ac:dyDescent="0.25">
      <c r="A803" t="s">
        <v>2416</v>
      </c>
      <c r="B803">
        <v>2020</v>
      </c>
      <c r="C803" t="s">
        <v>168</v>
      </c>
      <c r="D803" t="b">
        <f>TRUE()</f>
        <v>1</v>
      </c>
      <c r="E803" t="b">
        <f>COUNTIF(connections!A:A, A803) &gt; 0</f>
        <v>0</v>
      </c>
      <c r="G803" t="s">
        <v>2417</v>
      </c>
      <c r="H803" t="s">
        <v>179</v>
      </c>
      <c r="I803" t="s">
        <v>2418</v>
      </c>
      <c r="J803" s="1" t="s">
        <v>2419</v>
      </c>
    </row>
    <row r="804" spans="1:10" x14ac:dyDescent="0.25">
      <c r="A804" t="s">
        <v>2420</v>
      </c>
      <c r="B804">
        <v>2008</v>
      </c>
      <c r="C804" t="s">
        <v>168</v>
      </c>
      <c r="D804" t="b">
        <f>TRUE()</f>
        <v>1</v>
      </c>
      <c r="E804" t="b">
        <f>COUNTIF(connections!A:A, A804) &gt; 0</f>
        <v>1</v>
      </c>
      <c r="G804" t="s">
        <v>2421</v>
      </c>
      <c r="H804" t="s">
        <v>179</v>
      </c>
      <c r="I804" t="s">
        <v>2422</v>
      </c>
    </row>
    <row r="805" spans="1:10" x14ac:dyDescent="0.25">
      <c r="A805" t="s">
        <v>2423</v>
      </c>
      <c r="B805">
        <v>2024</v>
      </c>
      <c r="C805" t="s">
        <v>174</v>
      </c>
      <c r="D805" t="b">
        <f>TRUE()</f>
        <v>1</v>
      </c>
      <c r="E805" t="b">
        <f>COUNTIF(connections!A:A, A805) &gt; 0</f>
        <v>0</v>
      </c>
      <c r="F805" t="s">
        <v>346</v>
      </c>
      <c r="G805" t="s">
        <v>2424</v>
      </c>
      <c r="H805" t="s">
        <v>179</v>
      </c>
      <c r="I805" t="s">
        <v>2425</v>
      </c>
      <c r="J805" s="1" t="s">
        <v>2426</v>
      </c>
    </row>
    <row r="806" spans="1:10" x14ac:dyDescent="0.25">
      <c r="A806" t="s">
        <v>14076</v>
      </c>
      <c r="B806">
        <v>2026</v>
      </c>
      <c r="C806" t="s">
        <v>174</v>
      </c>
      <c r="D806" t="b">
        <v>1</v>
      </c>
      <c r="E806" t="b">
        <f>COUNTIF(connections!A:A, A806) &gt; 0</f>
        <v>0</v>
      </c>
      <c r="G806" t="s">
        <v>14078</v>
      </c>
      <c r="J806" s="10" t="s">
        <v>14079</v>
      </c>
    </row>
    <row r="807" spans="1:10" x14ac:dyDescent="0.25">
      <c r="A807" t="s">
        <v>2427</v>
      </c>
      <c r="B807">
        <v>2022</v>
      </c>
      <c r="C807" t="s">
        <v>168</v>
      </c>
      <c r="D807" t="b">
        <f>TRUE()</f>
        <v>1</v>
      </c>
      <c r="E807" t="b">
        <f>COUNTIF(connections!A:A, A807) &gt; 0</f>
        <v>0</v>
      </c>
      <c r="G807" t="s">
        <v>2428</v>
      </c>
      <c r="H807" t="s">
        <v>179</v>
      </c>
      <c r="I807" t="s">
        <v>2429</v>
      </c>
      <c r="J807" s="1" t="s">
        <v>2430</v>
      </c>
    </row>
    <row r="808" spans="1:10" x14ac:dyDescent="0.25">
      <c r="A808" t="s">
        <v>2431</v>
      </c>
      <c r="B808">
        <v>2023</v>
      </c>
      <c r="C808" t="s">
        <v>168</v>
      </c>
      <c r="D808" t="b">
        <f>TRUE()</f>
        <v>1</v>
      </c>
      <c r="E808" t="b">
        <f>COUNTIF(connections!A:A, A808) &gt; 0</f>
        <v>0</v>
      </c>
      <c r="G808" t="s">
        <v>2432</v>
      </c>
      <c r="H808" t="s">
        <v>179</v>
      </c>
      <c r="I808" t="s">
        <v>2433</v>
      </c>
      <c r="J808" s="1" t="s">
        <v>2434</v>
      </c>
    </row>
    <row r="809" spans="1:10" x14ac:dyDescent="0.25">
      <c r="A809" t="s">
        <v>2435</v>
      </c>
      <c r="B809">
        <v>2019</v>
      </c>
      <c r="C809" t="s">
        <v>168</v>
      </c>
      <c r="D809" t="b">
        <f>TRUE()</f>
        <v>1</v>
      </c>
      <c r="E809" t="b">
        <f>COUNTIF(connections!A:A, A809) &gt; 0</f>
        <v>1</v>
      </c>
      <c r="G809" t="s">
        <v>2436</v>
      </c>
      <c r="H809" t="s">
        <v>179</v>
      </c>
      <c r="I809" t="s">
        <v>2437</v>
      </c>
      <c r="J809" s="1" t="s">
        <v>2438</v>
      </c>
    </row>
    <row r="810" spans="1:10" x14ac:dyDescent="0.25">
      <c r="A810" t="s">
        <v>2439</v>
      </c>
      <c r="B810">
        <v>2014</v>
      </c>
      <c r="C810" t="s">
        <v>171</v>
      </c>
      <c r="D810" t="b">
        <f>TRUE()</f>
        <v>1</v>
      </c>
      <c r="E810" t="b">
        <f>COUNTIF(connections!A:A, A810) &gt; 0</f>
        <v>1</v>
      </c>
      <c r="G810" t="s">
        <v>2440</v>
      </c>
      <c r="H810" t="s">
        <v>179</v>
      </c>
      <c r="I810" t="s">
        <v>2441</v>
      </c>
      <c r="J810" s="1" t="s">
        <v>2442</v>
      </c>
    </row>
    <row r="811" spans="1:10" x14ac:dyDescent="0.25">
      <c r="A811" t="s">
        <v>2443</v>
      </c>
      <c r="B811">
        <v>2024</v>
      </c>
      <c r="C811" t="s">
        <v>168</v>
      </c>
      <c r="D811" t="b">
        <f>FALSE()</f>
        <v>0</v>
      </c>
      <c r="E811" t="b">
        <f>COUNTIF(connections!A:A, A811) &gt; 0</f>
        <v>0</v>
      </c>
      <c r="G811" t="s">
        <v>2444</v>
      </c>
      <c r="H811" t="s">
        <v>179</v>
      </c>
      <c r="I811" t="s">
        <v>2445</v>
      </c>
      <c r="J811" s="1" t="s">
        <v>2446</v>
      </c>
    </row>
    <row r="812" spans="1:10" x14ac:dyDescent="0.25">
      <c r="A812" t="s">
        <v>2447</v>
      </c>
      <c r="B812">
        <v>2025</v>
      </c>
      <c r="C812" t="s">
        <v>174</v>
      </c>
      <c r="D812" t="b">
        <f>TRUE()</f>
        <v>1</v>
      </c>
      <c r="E812" t="b">
        <f>COUNTIF(connections!A:A, A812) &gt; 0</f>
        <v>0</v>
      </c>
      <c r="G812" t="s">
        <v>2448</v>
      </c>
      <c r="H812" t="s">
        <v>179</v>
      </c>
      <c r="I812" t="s">
        <v>2449</v>
      </c>
      <c r="J812" s="1" t="s">
        <v>2450</v>
      </c>
    </row>
    <row r="813" spans="1:10" x14ac:dyDescent="0.25">
      <c r="A813" t="s">
        <v>2451</v>
      </c>
      <c r="B813">
        <v>2017</v>
      </c>
      <c r="C813" t="s">
        <v>168</v>
      </c>
      <c r="D813" t="b">
        <f>TRUE()</f>
        <v>1</v>
      </c>
      <c r="E813" t="b">
        <f>COUNTIF(connections!A:A, A813) &gt; 0</f>
        <v>1</v>
      </c>
      <c r="G813" t="s">
        <v>2452</v>
      </c>
      <c r="H813" t="s">
        <v>179</v>
      </c>
      <c r="I813" t="s">
        <v>2453</v>
      </c>
      <c r="J813" s="1" t="s">
        <v>2454</v>
      </c>
    </row>
    <row r="814" spans="1:10" x14ac:dyDescent="0.25">
      <c r="A814" t="s">
        <v>8286</v>
      </c>
      <c r="B814">
        <v>2020</v>
      </c>
      <c r="C814" t="s">
        <v>214</v>
      </c>
      <c r="D814" t="b">
        <f>TRUE()</f>
        <v>1</v>
      </c>
      <c r="E814" t="b">
        <f>COUNTIF(connections!A:A, A814) &gt; 0</f>
        <v>0</v>
      </c>
      <c r="G814" t="s">
        <v>8287</v>
      </c>
      <c r="H814" t="s">
        <v>179</v>
      </c>
      <c r="I814" t="s">
        <v>8288</v>
      </c>
      <c r="J814" s="10" t="s">
        <v>8289</v>
      </c>
    </row>
    <row r="815" spans="1:10" x14ac:dyDescent="0.25">
      <c r="A815" t="s">
        <v>2455</v>
      </c>
      <c r="B815">
        <v>2023</v>
      </c>
      <c r="C815" t="s">
        <v>168</v>
      </c>
      <c r="D815" t="b">
        <f>TRUE()</f>
        <v>1</v>
      </c>
      <c r="E815" t="b">
        <f>COUNTIF(connections!A:A, A815) &gt; 0</f>
        <v>0</v>
      </c>
      <c r="F815" t="s">
        <v>266</v>
      </c>
      <c r="G815" t="s">
        <v>2456</v>
      </c>
      <c r="H815" t="s">
        <v>179</v>
      </c>
      <c r="I815" t="s">
        <v>2457</v>
      </c>
      <c r="J815" s="1" t="s">
        <v>2458</v>
      </c>
    </row>
    <row r="816" spans="1:10" x14ac:dyDescent="0.25">
      <c r="A816" t="s">
        <v>9933</v>
      </c>
      <c r="B816">
        <v>2026</v>
      </c>
      <c r="C816" t="s">
        <v>168</v>
      </c>
      <c r="D816" t="b">
        <v>1</v>
      </c>
      <c r="E816" t="b">
        <f>COUNTIF(connections!A:A, A816) &gt; 0</f>
        <v>0</v>
      </c>
      <c r="F816" t="s">
        <v>779</v>
      </c>
      <c r="G816" t="s">
        <v>9934</v>
      </c>
      <c r="J816" s="10" t="s">
        <v>9935</v>
      </c>
    </row>
    <row r="817" spans="1:10" x14ac:dyDescent="0.25">
      <c r="A817" t="s">
        <v>2459</v>
      </c>
      <c r="B817">
        <v>2025</v>
      </c>
      <c r="C817" t="s">
        <v>168</v>
      </c>
      <c r="D817" t="b">
        <f>TRUE()</f>
        <v>1</v>
      </c>
      <c r="E817" t="b">
        <f>COUNTIF(connections!A:A, A817) &gt; 0</f>
        <v>0</v>
      </c>
      <c r="G817" t="s">
        <v>2460</v>
      </c>
      <c r="H817" t="s">
        <v>179</v>
      </c>
      <c r="I817" t="s">
        <v>2461</v>
      </c>
      <c r="J817" s="1" t="s">
        <v>2462</v>
      </c>
    </row>
    <row r="818" spans="1:10" x14ac:dyDescent="0.25">
      <c r="A818" t="s">
        <v>2463</v>
      </c>
      <c r="B818">
        <v>2025</v>
      </c>
      <c r="C818" t="s">
        <v>174</v>
      </c>
      <c r="D818" t="b">
        <f>TRUE()</f>
        <v>1</v>
      </c>
      <c r="E818" t="b">
        <f>COUNTIF(connections!A:A, A818) &gt; 0</f>
        <v>1</v>
      </c>
      <c r="F818" t="s">
        <v>269</v>
      </c>
      <c r="G818" t="s">
        <v>2464</v>
      </c>
      <c r="H818" t="s">
        <v>179</v>
      </c>
      <c r="I818" t="s">
        <v>2465</v>
      </c>
      <c r="J818" s="1" t="s">
        <v>2466</v>
      </c>
    </row>
    <row r="819" spans="1:10" x14ac:dyDescent="0.25">
      <c r="A819" t="s">
        <v>2467</v>
      </c>
      <c r="B819">
        <v>2025</v>
      </c>
      <c r="C819" t="s">
        <v>174</v>
      </c>
      <c r="D819" t="b">
        <f>TRUE()</f>
        <v>1</v>
      </c>
      <c r="E819" t="b">
        <f>COUNTIF(connections!A:A, A819) &gt; 0</f>
        <v>0</v>
      </c>
      <c r="G819" t="s">
        <v>2468</v>
      </c>
    </row>
    <row r="820" spans="1:10" x14ac:dyDescent="0.25">
      <c r="A820" t="s">
        <v>2469</v>
      </c>
      <c r="B820">
        <v>2025</v>
      </c>
      <c r="C820" t="s">
        <v>168</v>
      </c>
      <c r="D820" t="b">
        <f>FALSE()</f>
        <v>0</v>
      </c>
      <c r="E820" t="b">
        <f>COUNTIF(connections!A:A, A820) &gt; 0</f>
        <v>0</v>
      </c>
      <c r="G820" t="s">
        <v>2470</v>
      </c>
      <c r="H820" t="s">
        <v>179</v>
      </c>
      <c r="I820" t="s">
        <v>2471</v>
      </c>
      <c r="J820" s="1" t="s">
        <v>2472</v>
      </c>
    </row>
    <row r="821" spans="1:10" x14ac:dyDescent="0.25">
      <c r="A821" t="s">
        <v>8059</v>
      </c>
      <c r="B821">
        <v>2026</v>
      </c>
      <c r="C821" t="s">
        <v>168</v>
      </c>
      <c r="D821" t="b">
        <f>TRUE()</f>
        <v>1</v>
      </c>
      <c r="E821" t="b">
        <f>COUNTIF(connections!A:A, A821) &gt; 0</f>
        <v>0</v>
      </c>
      <c r="G821" t="s">
        <v>8060</v>
      </c>
      <c r="J821" s="10" t="s">
        <v>8061</v>
      </c>
    </row>
    <row r="822" spans="1:10" x14ac:dyDescent="0.25">
      <c r="A822" t="s">
        <v>2473</v>
      </c>
      <c r="B822">
        <v>2020</v>
      </c>
      <c r="C822" t="s">
        <v>171</v>
      </c>
      <c r="D822" t="b">
        <f>TRUE()</f>
        <v>1</v>
      </c>
      <c r="E822" t="b">
        <f>COUNTIF(connections!A:A, A822) &gt; 0</f>
        <v>1</v>
      </c>
      <c r="G822" t="s">
        <v>2474</v>
      </c>
    </row>
    <row r="823" spans="1:10" x14ac:dyDescent="0.25">
      <c r="A823" t="s">
        <v>2475</v>
      </c>
      <c r="B823">
        <v>2023</v>
      </c>
      <c r="C823" t="s">
        <v>214</v>
      </c>
      <c r="D823" t="b">
        <f>FALSE()</f>
        <v>0</v>
      </c>
      <c r="E823" t="b">
        <f>COUNTIF(connections!A:A, A823) &gt; 0</f>
        <v>0</v>
      </c>
      <c r="F823" t="s">
        <v>450</v>
      </c>
      <c r="G823" t="s">
        <v>2476</v>
      </c>
      <c r="H823" t="s">
        <v>179</v>
      </c>
      <c r="I823" t="s">
        <v>8290</v>
      </c>
      <c r="J823" s="10" t="s">
        <v>8291</v>
      </c>
    </row>
    <row r="824" spans="1:10" x14ac:dyDescent="0.25">
      <c r="A824" t="s">
        <v>2477</v>
      </c>
      <c r="B824">
        <v>2017</v>
      </c>
      <c r="C824" t="s">
        <v>168</v>
      </c>
      <c r="D824" t="b">
        <v>1</v>
      </c>
      <c r="E824" t="b">
        <f>COUNTIF(connections!A:A, A824) &gt; 0</f>
        <v>0</v>
      </c>
      <c r="G824" t="s">
        <v>2478</v>
      </c>
      <c r="H824" t="s">
        <v>179</v>
      </c>
      <c r="I824" t="s">
        <v>2479</v>
      </c>
      <c r="J824" s="10" t="s">
        <v>2480</v>
      </c>
    </row>
    <row r="825" spans="1:10" x14ac:dyDescent="0.25">
      <c r="A825" t="s">
        <v>2481</v>
      </c>
      <c r="B825">
        <v>2002</v>
      </c>
      <c r="C825" t="s">
        <v>214</v>
      </c>
      <c r="D825" t="b">
        <f>TRUE()</f>
        <v>1</v>
      </c>
      <c r="E825" t="b">
        <f>COUNTIF(connections!A:A, A825) &gt; 0</f>
        <v>1</v>
      </c>
      <c r="F825" t="s">
        <v>266</v>
      </c>
      <c r="G825" t="s">
        <v>2482</v>
      </c>
      <c r="H825" t="s">
        <v>179</v>
      </c>
      <c r="I825" t="s">
        <v>2483</v>
      </c>
    </row>
    <row r="826" spans="1:10" x14ac:dyDescent="0.25">
      <c r="A826" t="s">
        <v>9871</v>
      </c>
      <c r="B826">
        <v>2025</v>
      </c>
      <c r="C826" t="s">
        <v>214</v>
      </c>
      <c r="D826" t="b">
        <v>1</v>
      </c>
      <c r="E826" t="b">
        <f>COUNTIF(connections!A:A, A826) &gt; 0</f>
        <v>0</v>
      </c>
      <c r="G826" t="s">
        <v>9872</v>
      </c>
      <c r="H826" t="s">
        <v>179</v>
      </c>
      <c r="I826" t="s">
        <v>9874</v>
      </c>
      <c r="J826" s="10" t="s">
        <v>9873</v>
      </c>
    </row>
    <row r="827" spans="1:10" x14ac:dyDescent="0.25">
      <c r="A827" t="s">
        <v>2484</v>
      </c>
      <c r="B827">
        <v>2019</v>
      </c>
      <c r="C827" t="s">
        <v>168</v>
      </c>
      <c r="D827" t="b">
        <f>TRUE()</f>
        <v>1</v>
      </c>
      <c r="E827" t="b">
        <f>COUNTIF(connections!A:A, A827) &gt; 0</f>
        <v>0</v>
      </c>
      <c r="G827" t="s">
        <v>2485</v>
      </c>
      <c r="H827" t="s">
        <v>179</v>
      </c>
      <c r="I827" t="s">
        <v>2486</v>
      </c>
      <c r="J827" s="1" t="s">
        <v>2487</v>
      </c>
    </row>
    <row r="828" spans="1:10" x14ac:dyDescent="0.25">
      <c r="A828" t="s">
        <v>2488</v>
      </c>
      <c r="B828">
        <v>2024</v>
      </c>
      <c r="C828" t="s">
        <v>168</v>
      </c>
      <c r="D828" t="b">
        <f>TRUE()</f>
        <v>1</v>
      </c>
      <c r="E828" t="b">
        <f>COUNTIF(connections!A:A, A828) &gt; 0</f>
        <v>0</v>
      </c>
      <c r="G828" t="s">
        <v>2489</v>
      </c>
      <c r="H828" t="s">
        <v>179</v>
      </c>
      <c r="I828" t="s">
        <v>14147</v>
      </c>
      <c r="J828" s="10" t="s">
        <v>14148</v>
      </c>
    </row>
    <row r="829" spans="1:10" x14ac:dyDescent="0.25">
      <c r="A829" t="s">
        <v>2490</v>
      </c>
      <c r="B829">
        <v>2017</v>
      </c>
      <c r="C829" t="s">
        <v>168</v>
      </c>
      <c r="D829" t="b">
        <f>TRUE()</f>
        <v>1</v>
      </c>
      <c r="E829" t="b">
        <f>COUNTIF(connections!A:A, A829) &gt; 0</f>
        <v>1</v>
      </c>
      <c r="G829" t="s">
        <v>2491</v>
      </c>
      <c r="H829" t="s">
        <v>179</v>
      </c>
      <c r="I829" t="s">
        <v>2492</v>
      </c>
      <c r="J829" s="1" t="s">
        <v>2493</v>
      </c>
    </row>
    <row r="830" spans="1:10" x14ac:dyDescent="0.25">
      <c r="A830" t="s">
        <v>2494</v>
      </c>
      <c r="B830">
        <v>2015</v>
      </c>
      <c r="C830" t="s">
        <v>214</v>
      </c>
      <c r="D830" t="b">
        <f>TRUE()</f>
        <v>1</v>
      </c>
      <c r="E830" t="b">
        <f>COUNTIF(connections!A:A, A830) &gt; 0</f>
        <v>1</v>
      </c>
      <c r="F830" t="s">
        <v>644</v>
      </c>
      <c r="G830" t="s">
        <v>2495</v>
      </c>
      <c r="H830" t="s">
        <v>179</v>
      </c>
      <c r="I830" t="s">
        <v>2496</v>
      </c>
      <c r="J830" s="1" t="s">
        <v>2497</v>
      </c>
    </row>
    <row r="831" spans="1:10" x14ac:dyDescent="0.25">
      <c r="A831" t="s">
        <v>16853</v>
      </c>
      <c r="B831">
        <v>2026</v>
      </c>
      <c r="C831" t="s">
        <v>168</v>
      </c>
      <c r="D831" t="b">
        <v>0</v>
      </c>
      <c r="E831" t="b">
        <f>COUNTIF(connections!A:A, A831) &gt; 0</f>
        <v>0</v>
      </c>
      <c r="G831" t="s">
        <v>16854</v>
      </c>
      <c r="J831" s="10" t="s">
        <v>16855</v>
      </c>
    </row>
    <row r="832" spans="1:10" x14ac:dyDescent="0.25">
      <c r="A832" t="s">
        <v>2498</v>
      </c>
      <c r="B832">
        <v>2021</v>
      </c>
      <c r="C832" t="s">
        <v>214</v>
      </c>
      <c r="D832" t="b">
        <f>TRUE()</f>
        <v>1</v>
      </c>
      <c r="E832" t="b">
        <f>COUNTIF(connections!A:A, A832) &gt; 0</f>
        <v>1</v>
      </c>
      <c r="G832" t="s">
        <v>2499</v>
      </c>
      <c r="H832" t="s">
        <v>179</v>
      </c>
      <c r="I832" t="s">
        <v>2500</v>
      </c>
      <c r="J832" s="1" t="s">
        <v>2501</v>
      </c>
    </row>
    <row r="833" spans="1:10" x14ac:dyDescent="0.25">
      <c r="A833" t="s">
        <v>2502</v>
      </c>
      <c r="B833">
        <v>2022</v>
      </c>
      <c r="C833" t="s">
        <v>174</v>
      </c>
      <c r="D833" t="b">
        <v>1</v>
      </c>
      <c r="E833" t="b">
        <f>COUNTIF(connections!A:A, A833) &gt; 0</f>
        <v>0</v>
      </c>
      <c r="G833" t="s">
        <v>2503</v>
      </c>
      <c r="H833" t="s">
        <v>179</v>
      </c>
      <c r="I833" t="s">
        <v>2504</v>
      </c>
      <c r="J833" s="1" t="s">
        <v>2505</v>
      </c>
    </row>
    <row r="834" spans="1:10" x14ac:dyDescent="0.25">
      <c r="A834" t="s">
        <v>2506</v>
      </c>
      <c r="B834">
        <v>2025</v>
      </c>
      <c r="C834" t="s">
        <v>214</v>
      </c>
      <c r="D834" t="b">
        <f>TRUE()</f>
        <v>1</v>
      </c>
      <c r="E834" t="b">
        <f>COUNTIF(connections!A:A, A834) &gt; 0</f>
        <v>0</v>
      </c>
      <c r="G834" t="s">
        <v>2507</v>
      </c>
      <c r="H834" t="s">
        <v>179</v>
      </c>
      <c r="I834" t="s">
        <v>2508</v>
      </c>
      <c r="J834" s="1" t="s">
        <v>2509</v>
      </c>
    </row>
    <row r="835" spans="1:10" x14ac:dyDescent="0.25">
      <c r="A835" t="s">
        <v>2510</v>
      </c>
      <c r="B835">
        <v>2013</v>
      </c>
      <c r="C835" t="s">
        <v>168</v>
      </c>
      <c r="D835" t="b">
        <f>TRUE()</f>
        <v>1</v>
      </c>
      <c r="E835" t="b">
        <f>COUNTIF(connections!A:A, A835) &gt; 0</f>
        <v>1</v>
      </c>
      <c r="G835" t="s">
        <v>2511</v>
      </c>
      <c r="H835" t="s">
        <v>179</v>
      </c>
      <c r="I835" t="s">
        <v>2512</v>
      </c>
      <c r="J835" s="1" t="s">
        <v>2513</v>
      </c>
    </row>
    <row r="836" spans="1:10" x14ac:dyDescent="0.25">
      <c r="A836" t="s">
        <v>2514</v>
      </c>
      <c r="B836">
        <v>2025</v>
      </c>
      <c r="C836" t="s">
        <v>174</v>
      </c>
      <c r="D836" t="b">
        <f>TRUE()</f>
        <v>1</v>
      </c>
      <c r="E836" t="b">
        <f>COUNTIF(connections!A:A, A836) &gt; 0</f>
        <v>1</v>
      </c>
      <c r="G836" t="s">
        <v>2515</v>
      </c>
      <c r="H836" t="s">
        <v>179</v>
      </c>
      <c r="I836" t="s">
        <v>8086</v>
      </c>
      <c r="J836" s="10" t="s">
        <v>8087</v>
      </c>
    </row>
    <row r="837" spans="1:10" x14ac:dyDescent="0.25">
      <c r="A837" t="s">
        <v>2516</v>
      </c>
      <c r="B837">
        <v>2025</v>
      </c>
      <c r="C837" t="s">
        <v>168</v>
      </c>
      <c r="D837" t="b">
        <f>TRUE()</f>
        <v>1</v>
      </c>
      <c r="E837" t="b">
        <f>COUNTIF(connections!A:A, A837) &gt; 0</f>
        <v>0</v>
      </c>
      <c r="G837" t="s">
        <v>2517</v>
      </c>
    </row>
    <row r="838" spans="1:10" x14ac:dyDescent="0.25">
      <c r="A838" t="s">
        <v>2518</v>
      </c>
      <c r="B838">
        <v>2023</v>
      </c>
      <c r="C838" t="s">
        <v>168</v>
      </c>
      <c r="D838" t="b">
        <f>TRUE()</f>
        <v>1</v>
      </c>
      <c r="E838" t="b">
        <f>COUNTIF(connections!A:A, A838) &gt; 0</f>
        <v>0</v>
      </c>
      <c r="F838" t="s">
        <v>269</v>
      </c>
      <c r="G838" t="s">
        <v>2519</v>
      </c>
      <c r="H838" t="s">
        <v>179</v>
      </c>
      <c r="I838" t="s">
        <v>2520</v>
      </c>
      <c r="J838" s="1" t="s">
        <v>2521</v>
      </c>
    </row>
    <row r="839" spans="1:10" x14ac:dyDescent="0.25">
      <c r="A839" t="s">
        <v>2522</v>
      </c>
      <c r="B839">
        <v>2016</v>
      </c>
      <c r="C839" t="s">
        <v>168</v>
      </c>
      <c r="D839" t="b">
        <f>TRUE()</f>
        <v>1</v>
      </c>
      <c r="E839" t="b">
        <f>COUNTIF(connections!A:A, A839) &gt; 0</f>
        <v>0</v>
      </c>
      <c r="F839" t="s">
        <v>779</v>
      </c>
      <c r="G839" t="s">
        <v>2523</v>
      </c>
      <c r="H839" t="s">
        <v>179</v>
      </c>
      <c r="I839" t="s">
        <v>2524</v>
      </c>
      <c r="J839" s="1" t="s">
        <v>2525</v>
      </c>
    </row>
    <row r="840" spans="1:10" x14ac:dyDescent="0.25">
      <c r="A840" t="s">
        <v>2526</v>
      </c>
      <c r="B840">
        <v>1982</v>
      </c>
      <c r="C840" t="s">
        <v>171</v>
      </c>
      <c r="D840" t="b">
        <f>TRUE()</f>
        <v>1</v>
      </c>
      <c r="E840" t="b">
        <f>COUNTIF(connections!A:A, A840) &gt; 0</f>
        <v>1</v>
      </c>
      <c r="G840" t="s">
        <v>2527</v>
      </c>
      <c r="J840" s="10" t="s">
        <v>2528</v>
      </c>
    </row>
    <row r="841" spans="1:10" x14ac:dyDescent="0.25">
      <c r="A841" t="s">
        <v>2529</v>
      </c>
      <c r="B841">
        <v>2021</v>
      </c>
      <c r="C841" t="s">
        <v>168</v>
      </c>
      <c r="D841" t="b">
        <f>TRUE()</f>
        <v>1</v>
      </c>
      <c r="E841" t="b">
        <f>COUNTIF(connections!A:A, A841) &gt; 0</f>
        <v>1</v>
      </c>
      <c r="G841" t="s">
        <v>2530</v>
      </c>
      <c r="H841" t="s">
        <v>179</v>
      </c>
      <c r="I841" t="s">
        <v>8292</v>
      </c>
      <c r="J841" s="10" t="s">
        <v>2531</v>
      </c>
    </row>
    <row r="842" spans="1:10" x14ac:dyDescent="0.25">
      <c r="A842" t="s">
        <v>2532</v>
      </c>
      <c r="B842">
        <v>2025</v>
      </c>
      <c r="C842" t="s">
        <v>168</v>
      </c>
      <c r="D842" t="b">
        <f>TRUE()</f>
        <v>1</v>
      </c>
      <c r="E842" t="b">
        <f>COUNTIF(connections!A:A, A842) &gt; 0</f>
        <v>0</v>
      </c>
      <c r="G842" t="s">
        <v>2533</v>
      </c>
      <c r="J842" s="10" t="s">
        <v>2534</v>
      </c>
    </row>
    <row r="843" spans="1:10" x14ac:dyDescent="0.25">
      <c r="A843" t="s">
        <v>2535</v>
      </c>
      <c r="B843">
        <v>2013</v>
      </c>
      <c r="C843" t="s">
        <v>171</v>
      </c>
      <c r="D843" t="b">
        <f>TRUE()</f>
        <v>1</v>
      </c>
      <c r="E843" t="b">
        <f>COUNTIF(connections!A:A, A843) &gt; 0</f>
        <v>0</v>
      </c>
      <c r="G843" t="s">
        <v>2536</v>
      </c>
      <c r="J843" s="1" t="s">
        <v>2537</v>
      </c>
    </row>
    <row r="844" spans="1:10" x14ac:dyDescent="0.25">
      <c r="A844" t="s">
        <v>2538</v>
      </c>
      <c r="B844">
        <v>2022</v>
      </c>
      <c r="C844" t="s">
        <v>168</v>
      </c>
      <c r="D844" t="b">
        <f>TRUE()</f>
        <v>1</v>
      </c>
      <c r="E844" t="b">
        <f>COUNTIF(connections!A:A, A844) &gt; 0</f>
        <v>0</v>
      </c>
      <c r="G844" t="s">
        <v>2539</v>
      </c>
      <c r="H844" t="s">
        <v>179</v>
      </c>
      <c r="I844" t="s">
        <v>2540</v>
      </c>
      <c r="J844" s="1" t="s">
        <v>2541</v>
      </c>
    </row>
    <row r="845" spans="1:10" x14ac:dyDescent="0.25">
      <c r="A845" t="s">
        <v>2542</v>
      </c>
      <c r="B845">
        <v>2025</v>
      </c>
      <c r="C845" t="s">
        <v>168</v>
      </c>
      <c r="D845" t="b">
        <f>TRUE()</f>
        <v>1</v>
      </c>
      <c r="E845" t="b">
        <f>COUNTIF(connections!A:A, A845) &gt; 0</f>
        <v>0</v>
      </c>
      <c r="G845" t="s">
        <v>2543</v>
      </c>
      <c r="H845" t="s">
        <v>179</v>
      </c>
      <c r="I845" t="s">
        <v>2544</v>
      </c>
      <c r="J845" s="1" t="s">
        <v>2545</v>
      </c>
    </row>
    <row r="846" spans="1:10" x14ac:dyDescent="0.25">
      <c r="A846" t="s">
        <v>2546</v>
      </c>
      <c r="B846">
        <v>2021</v>
      </c>
      <c r="C846" t="s">
        <v>168</v>
      </c>
      <c r="D846" t="b">
        <f>TRUE()</f>
        <v>1</v>
      </c>
      <c r="E846" t="b">
        <f>COUNTIF(connections!A:A, A846) &gt; 0</f>
        <v>0</v>
      </c>
      <c r="G846" t="s">
        <v>2547</v>
      </c>
    </row>
    <row r="847" spans="1:10" x14ac:dyDescent="0.25">
      <c r="A847" t="s">
        <v>2548</v>
      </c>
      <c r="B847">
        <v>2018</v>
      </c>
      <c r="C847" t="s">
        <v>168</v>
      </c>
      <c r="D847" t="b">
        <f>TRUE()</f>
        <v>1</v>
      </c>
      <c r="E847" t="b">
        <f>COUNTIF(connections!A:A, A847) &gt; 0</f>
        <v>1</v>
      </c>
      <c r="G847" t="s">
        <v>2549</v>
      </c>
      <c r="H847" t="s">
        <v>179</v>
      </c>
      <c r="I847" t="s">
        <v>2550</v>
      </c>
      <c r="J847" s="1" t="s">
        <v>2551</v>
      </c>
    </row>
    <row r="848" spans="1:10" x14ac:dyDescent="0.25">
      <c r="A848" t="s">
        <v>2552</v>
      </c>
      <c r="B848">
        <v>2026</v>
      </c>
      <c r="C848" t="s">
        <v>214</v>
      </c>
      <c r="D848" t="b">
        <f>TRUE()</f>
        <v>1</v>
      </c>
      <c r="E848" t="b">
        <f>COUNTIF(connections!A:A, A848) &gt; 0</f>
        <v>0</v>
      </c>
      <c r="G848" t="s">
        <v>2553</v>
      </c>
      <c r="J848" s="1" t="s">
        <v>2554</v>
      </c>
    </row>
    <row r="849" spans="1:10" x14ac:dyDescent="0.25">
      <c r="A849" t="s">
        <v>2555</v>
      </c>
      <c r="B849">
        <v>2020</v>
      </c>
      <c r="C849" t="s">
        <v>174</v>
      </c>
      <c r="D849" t="b">
        <f>TRUE()</f>
        <v>1</v>
      </c>
      <c r="E849" t="b">
        <f>COUNTIF(connections!A:A, A849) &gt; 0</f>
        <v>0</v>
      </c>
      <c r="G849" t="s">
        <v>2556</v>
      </c>
      <c r="H849" t="s">
        <v>179</v>
      </c>
      <c r="I849" t="s">
        <v>2557</v>
      </c>
      <c r="J849" s="1" t="s">
        <v>2558</v>
      </c>
    </row>
    <row r="850" spans="1:10" x14ac:dyDescent="0.25">
      <c r="A850" t="s">
        <v>16891</v>
      </c>
      <c r="B850">
        <v>2023</v>
      </c>
      <c r="C850" t="s">
        <v>174</v>
      </c>
      <c r="D850" t="b">
        <v>1</v>
      </c>
      <c r="E850" t="b">
        <f>COUNTIF(connections!A:A, A850) &gt; 0</f>
        <v>0</v>
      </c>
      <c r="F850" t="s">
        <v>266</v>
      </c>
      <c r="G850" t="s">
        <v>16892</v>
      </c>
      <c r="H850" t="s">
        <v>179</v>
      </c>
      <c r="I850" t="s">
        <v>16914</v>
      </c>
      <c r="J850" s="10" t="s">
        <v>16893</v>
      </c>
    </row>
    <row r="851" spans="1:10" x14ac:dyDescent="0.25">
      <c r="A851" t="s">
        <v>2559</v>
      </c>
      <c r="B851">
        <v>2023</v>
      </c>
      <c r="C851" t="s">
        <v>168</v>
      </c>
      <c r="D851" t="b">
        <f>TRUE()</f>
        <v>1</v>
      </c>
      <c r="E851" t="b">
        <f>COUNTIF(connections!A:A, A851) &gt; 0</f>
        <v>0</v>
      </c>
      <c r="G851" t="s">
        <v>2560</v>
      </c>
      <c r="H851" t="s">
        <v>179</v>
      </c>
      <c r="I851" t="s">
        <v>2561</v>
      </c>
      <c r="J851" s="1" t="s">
        <v>2562</v>
      </c>
    </row>
    <row r="852" spans="1:10" x14ac:dyDescent="0.25">
      <c r="A852" t="s">
        <v>14240</v>
      </c>
      <c r="B852">
        <v>2023</v>
      </c>
      <c r="C852" t="s">
        <v>214</v>
      </c>
      <c r="D852" t="b">
        <v>1</v>
      </c>
      <c r="E852" t="b">
        <f>COUNTIF(connections!A:A, A852) &gt; 0</f>
        <v>0</v>
      </c>
      <c r="G852" t="s">
        <v>14241</v>
      </c>
      <c r="H852" t="s">
        <v>179</v>
      </c>
      <c r="I852" t="s">
        <v>14243</v>
      </c>
      <c r="J852" s="10" t="s">
        <v>14242</v>
      </c>
    </row>
    <row r="853" spans="1:10" x14ac:dyDescent="0.25">
      <c r="A853" t="s">
        <v>2563</v>
      </c>
      <c r="B853">
        <v>1998</v>
      </c>
      <c r="C853" t="s">
        <v>171</v>
      </c>
      <c r="D853" t="b">
        <f>TRUE()</f>
        <v>1</v>
      </c>
      <c r="E853" t="b">
        <f>COUNTIF(connections!A:A, A853) &gt; 0</f>
        <v>1</v>
      </c>
      <c r="G853" t="s">
        <v>2564</v>
      </c>
      <c r="H853" t="s">
        <v>179</v>
      </c>
      <c r="I853" t="s">
        <v>2565</v>
      </c>
      <c r="J853" s="1" t="s">
        <v>2566</v>
      </c>
    </row>
    <row r="854" spans="1:10" x14ac:dyDescent="0.25">
      <c r="A854" t="s">
        <v>2567</v>
      </c>
      <c r="B854">
        <v>2026</v>
      </c>
      <c r="C854" t="s">
        <v>174</v>
      </c>
      <c r="D854" t="b">
        <f>TRUE()</f>
        <v>1</v>
      </c>
      <c r="E854" t="b">
        <f>COUNTIF(connections!A:A, A854) &gt; 0</f>
        <v>0</v>
      </c>
      <c r="G854" t="s">
        <v>2568</v>
      </c>
      <c r="J854" s="10" t="s">
        <v>2569</v>
      </c>
    </row>
    <row r="855" spans="1:10" x14ac:dyDescent="0.25">
      <c r="A855" t="s">
        <v>2570</v>
      </c>
      <c r="B855">
        <v>2017</v>
      </c>
      <c r="C855" t="s">
        <v>171</v>
      </c>
      <c r="D855" t="b">
        <f>TRUE()</f>
        <v>1</v>
      </c>
      <c r="E855" t="b">
        <f>COUNTIF(connections!A:A, A855) &gt; 0</f>
        <v>1</v>
      </c>
      <c r="G855" t="s">
        <v>2571</v>
      </c>
      <c r="H855" t="s">
        <v>179</v>
      </c>
      <c r="I855" t="s">
        <v>2572</v>
      </c>
      <c r="J855" s="1" t="s">
        <v>2573</v>
      </c>
    </row>
    <row r="856" spans="1:10" x14ac:dyDescent="0.25">
      <c r="A856" t="s">
        <v>2574</v>
      </c>
      <c r="B856">
        <v>2026</v>
      </c>
      <c r="C856" t="s">
        <v>214</v>
      </c>
      <c r="D856" t="b">
        <f>FALSE()</f>
        <v>0</v>
      </c>
      <c r="E856" t="b">
        <f>COUNTIF(connections!A:A, A856) &gt; 0</f>
        <v>0</v>
      </c>
      <c r="F856" t="s">
        <v>2575</v>
      </c>
      <c r="G856" t="s">
        <v>2576</v>
      </c>
      <c r="H856" t="s">
        <v>179</v>
      </c>
      <c r="I856" t="s">
        <v>2577</v>
      </c>
      <c r="J856" s="1" t="s">
        <v>2578</v>
      </c>
    </row>
    <row r="857" spans="1:10" x14ac:dyDescent="0.25">
      <c r="A857" t="s">
        <v>2579</v>
      </c>
      <c r="B857">
        <v>2006</v>
      </c>
      <c r="C857" t="s">
        <v>171</v>
      </c>
      <c r="D857" t="b">
        <f>TRUE()</f>
        <v>1</v>
      </c>
      <c r="E857" t="b">
        <f>COUNTIF(connections!A:A, A857) &gt; 0</f>
        <v>0</v>
      </c>
      <c r="G857" t="s">
        <v>2580</v>
      </c>
      <c r="H857" t="s">
        <v>179</v>
      </c>
      <c r="I857" t="s">
        <v>2581</v>
      </c>
    </row>
    <row r="858" spans="1:10" x14ac:dyDescent="0.25">
      <c r="A858" t="s">
        <v>2582</v>
      </c>
      <c r="B858">
        <v>2023</v>
      </c>
      <c r="C858" t="s">
        <v>168</v>
      </c>
      <c r="D858" t="b">
        <f>TRUE()</f>
        <v>1</v>
      </c>
      <c r="E858" t="b">
        <f>COUNTIF(connections!A:A, A858) &gt; 0</f>
        <v>0</v>
      </c>
      <c r="F858" t="s">
        <v>606</v>
      </c>
      <c r="G858" t="s">
        <v>2583</v>
      </c>
      <c r="H858" t="s">
        <v>179</v>
      </c>
      <c r="I858" t="s">
        <v>2584</v>
      </c>
      <c r="J858" s="1" t="s">
        <v>2585</v>
      </c>
    </row>
    <row r="859" spans="1:10" x14ac:dyDescent="0.25">
      <c r="A859" t="s">
        <v>2586</v>
      </c>
      <c r="B859">
        <v>2019</v>
      </c>
      <c r="C859" t="s">
        <v>214</v>
      </c>
      <c r="D859" t="b">
        <f>TRUE()</f>
        <v>1</v>
      </c>
      <c r="E859" t="b">
        <f>COUNTIF(connections!A:A, A859) &gt; 0</f>
        <v>1</v>
      </c>
      <c r="G859" t="s">
        <v>2587</v>
      </c>
    </row>
    <row r="860" spans="1:10" x14ac:dyDescent="0.25">
      <c r="A860" t="s">
        <v>2588</v>
      </c>
      <c r="B860">
        <v>2026</v>
      </c>
      <c r="C860" t="s">
        <v>168</v>
      </c>
      <c r="D860" t="b">
        <v>1</v>
      </c>
      <c r="E860" t="b">
        <f>COUNTIF(connections!A:A, A860) &gt; 0</f>
        <v>0</v>
      </c>
      <c r="G860" t="s">
        <v>2589</v>
      </c>
      <c r="J860" s="10" t="s">
        <v>2590</v>
      </c>
    </row>
    <row r="861" spans="1:10" x14ac:dyDescent="0.25">
      <c r="A861" t="s">
        <v>2591</v>
      </c>
      <c r="B861">
        <v>2024</v>
      </c>
      <c r="C861" t="s">
        <v>168</v>
      </c>
      <c r="D861" t="b">
        <f>TRUE()</f>
        <v>1</v>
      </c>
      <c r="E861" t="b">
        <f>COUNTIF(connections!A:A, A861) &gt; 0</f>
        <v>0</v>
      </c>
      <c r="G861" t="s">
        <v>2592</v>
      </c>
      <c r="H861" t="s">
        <v>179</v>
      </c>
      <c r="I861" t="s">
        <v>2593</v>
      </c>
      <c r="J861" s="1" t="s">
        <v>2594</v>
      </c>
    </row>
    <row r="862" spans="1:10" x14ac:dyDescent="0.25">
      <c r="A862" t="s">
        <v>16874</v>
      </c>
      <c r="B862">
        <v>2012</v>
      </c>
      <c r="C862" t="s">
        <v>168</v>
      </c>
      <c r="D862" t="b">
        <v>1</v>
      </c>
      <c r="E862" t="b">
        <f>COUNTIF(connections!A:A, A862) &gt; 0</f>
        <v>0</v>
      </c>
      <c r="G862" t="s">
        <v>16875</v>
      </c>
      <c r="J862" s="10" t="s">
        <v>16876</v>
      </c>
    </row>
    <row r="863" spans="1:10" x14ac:dyDescent="0.25">
      <c r="A863" t="s">
        <v>2595</v>
      </c>
      <c r="B863">
        <v>2024</v>
      </c>
      <c r="C863" t="s">
        <v>168</v>
      </c>
      <c r="D863" t="b">
        <f>TRUE()</f>
        <v>1</v>
      </c>
      <c r="E863" t="b">
        <f>COUNTIF(connections!A:A, A863) &gt; 0</f>
        <v>0</v>
      </c>
      <c r="G863" t="s">
        <v>2596</v>
      </c>
    </row>
    <row r="864" spans="1:10" x14ac:dyDescent="0.25">
      <c r="A864" t="s">
        <v>2597</v>
      </c>
      <c r="B864">
        <v>2022</v>
      </c>
      <c r="C864" t="s">
        <v>214</v>
      </c>
      <c r="D864" t="b">
        <f>TRUE()</f>
        <v>1</v>
      </c>
      <c r="E864" t="b">
        <f>COUNTIF(connections!A:A, A864) &gt; 0</f>
        <v>0</v>
      </c>
      <c r="G864" t="s">
        <v>2598</v>
      </c>
      <c r="H864" t="s">
        <v>179</v>
      </c>
      <c r="I864" t="s">
        <v>2599</v>
      </c>
      <c r="J864" s="1" t="s">
        <v>2600</v>
      </c>
    </row>
    <row r="865" spans="1:10" x14ac:dyDescent="0.25">
      <c r="A865" t="s">
        <v>2601</v>
      </c>
      <c r="B865">
        <v>2026</v>
      </c>
      <c r="C865" t="s">
        <v>168</v>
      </c>
      <c r="D865" t="b">
        <f>TRUE()</f>
        <v>1</v>
      </c>
      <c r="E865" t="b">
        <f>COUNTIF(connections!A:A, A865) &gt; 0</f>
        <v>0</v>
      </c>
      <c r="G865" t="s">
        <v>2602</v>
      </c>
      <c r="J865" s="10" t="s">
        <v>2603</v>
      </c>
    </row>
    <row r="866" spans="1:10" x14ac:dyDescent="0.25">
      <c r="A866" t="s">
        <v>2604</v>
      </c>
      <c r="B866">
        <v>2024</v>
      </c>
      <c r="C866" t="s">
        <v>168</v>
      </c>
      <c r="D866" t="b">
        <f>TRUE()</f>
        <v>1</v>
      </c>
      <c r="E866" t="b">
        <f>COUNTIF(connections!A:A, A866) &gt; 0</f>
        <v>0</v>
      </c>
      <c r="G866" t="s">
        <v>2605</v>
      </c>
    </row>
    <row r="867" spans="1:10" x14ac:dyDescent="0.25">
      <c r="A867" t="s">
        <v>2606</v>
      </c>
      <c r="B867">
        <v>2025</v>
      </c>
      <c r="C867" t="s">
        <v>214</v>
      </c>
      <c r="D867" t="b">
        <f>TRUE()</f>
        <v>1</v>
      </c>
      <c r="E867" t="b">
        <f>COUNTIF(connections!A:A, A867) &gt; 0</f>
        <v>1</v>
      </c>
      <c r="G867" t="s">
        <v>2607</v>
      </c>
    </row>
    <row r="868" spans="1:10" x14ac:dyDescent="0.25">
      <c r="A868" t="s">
        <v>154</v>
      </c>
      <c r="B868">
        <v>2011</v>
      </c>
      <c r="C868" t="s">
        <v>168</v>
      </c>
      <c r="D868" t="b">
        <f>TRUE()</f>
        <v>1</v>
      </c>
      <c r="E868" t="b">
        <f>COUNTIF(connections!A:A, A868) &gt; 0</f>
        <v>1</v>
      </c>
      <c r="G868" t="s">
        <v>2608</v>
      </c>
      <c r="H868" t="s">
        <v>179</v>
      </c>
      <c r="I868" t="s">
        <v>2609</v>
      </c>
      <c r="J868" s="1" t="s">
        <v>2610</v>
      </c>
    </row>
    <row r="869" spans="1:10" x14ac:dyDescent="0.25">
      <c r="A869" t="s">
        <v>2611</v>
      </c>
      <c r="B869">
        <v>2014</v>
      </c>
      <c r="C869" t="s">
        <v>168</v>
      </c>
      <c r="D869" t="b">
        <f>TRUE()</f>
        <v>1</v>
      </c>
      <c r="E869" t="b">
        <f>COUNTIF(connections!A:A, A869) &gt; 0</f>
        <v>1</v>
      </c>
      <c r="G869" t="s">
        <v>2612</v>
      </c>
      <c r="H869" t="s">
        <v>179</v>
      </c>
      <c r="I869" t="s">
        <v>2613</v>
      </c>
      <c r="J869" s="1" t="s">
        <v>2614</v>
      </c>
    </row>
    <row r="870" spans="1:10" x14ac:dyDescent="0.25">
      <c r="A870" t="s">
        <v>2615</v>
      </c>
      <c r="B870">
        <v>2021</v>
      </c>
      <c r="C870" t="s">
        <v>171</v>
      </c>
      <c r="D870" t="b">
        <f>TRUE()</f>
        <v>1</v>
      </c>
      <c r="E870" t="b">
        <f>COUNTIF(connections!A:A, A870) &gt; 0</f>
        <v>0</v>
      </c>
      <c r="G870" t="s">
        <v>2616</v>
      </c>
    </row>
    <row r="871" spans="1:10" x14ac:dyDescent="0.25">
      <c r="A871" t="s">
        <v>2617</v>
      </c>
      <c r="B871">
        <v>2000</v>
      </c>
      <c r="C871" t="s">
        <v>171</v>
      </c>
      <c r="D871" t="b">
        <f>TRUE()</f>
        <v>1</v>
      </c>
      <c r="E871" t="b">
        <f>COUNTIF(connections!A:A, A871) &gt; 0</f>
        <v>1</v>
      </c>
      <c r="G871" t="s">
        <v>2618</v>
      </c>
      <c r="H871" t="s">
        <v>179</v>
      </c>
      <c r="I871" t="s">
        <v>2619</v>
      </c>
    </row>
    <row r="872" spans="1:10" x14ac:dyDescent="0.25">
      <c r="A872" t="s">
        <v>2620</v>
      </c>
      <c r="B872">
        <v>2025</v>
      </c>
      <c r="C872" t="s">
        <v>174</v>
      </c>
      <c r="D872" t="b">
        <f>FALSE()</f>
        <v>0</v>
      </c>
      <c r="E872" t="b">
        <f>COUNTIF(connections!A:A, A872) &gt; 0</f>
        <v>0</v>
      </c>
      <c r="F872" t="s">
        <v>1068</v>
      </c>
      <c r="G872" t="s">
        <v>2621</v>
      </c>
    </row>
    <row r="873" spans="1:10" x14ac:dyDescent="0.25">
      <c r="A873" t="s">
        <v>2622</v>
      </c>
      <c r="B873">
        <v>2016</v>
      </c>
      <c r="C873" t="s">
        <v>168</v>
      </c>
      <c r="D873" t="b">
        <f>TRUE()</f>
        <v>1</v>
      </c>
      <c r="E873" t="b">
        <f>COUNTIF(connections!A:A, A873) &gt; 0</f>
        <v>0</v>
      </c>
      <c r="G873" t="s">
        <v>2623</v>
      </c>
      <c r="H873" t="s">
        <v>179</v>
      </c>
      <c r="I873" t="s">
        <v>2624</v>
      </c>
      <c r="J873" s="1" t="s">
        <v>2625</v>
      </c>
    </row>
    <row r="874" spans="1:10" x14ac:dyDescent="0.25">
      <c r="A874" t="s">
        <v>16845</v>
      </c>
      <c r="B874">
        <v>2026</v>
      </c>
      <c r="C874" t="s">
        <v>168</v>
      </c>
      <c r="D874" t="b">
        <v>0</v>
      </c>
      <c r="E874" t="b">
        <f>COUNTIF(connections!A:A, A874) &gt; 0</f>
        <v>0</v>
      </c>
      <c r="F874" t="s">
        <v>396</v>
      </c>
      <c r="G874" t="s">
        <v>16846</v>
      </c>
      <c r="J874" s="10" t="s">
        <v>16847</v>
      </c>
    </row>
    <row r="875" spans="1:10" x14ac:dyDescent="0.25">
      <c r="A875" t="s">
        <v>2626</v>
      </c>
      <c r="B875">
        <v>2014</v>
      </c>
      <c r="C875" t="s">
        <v>171</v>
      </c>
      <c r="D875" t="b">
        <f>TRUE()</f>
        <v>1</v>
      </c>
      <c r="E875" t="b">
        <f>COUNTIF(connections!A:A, A875) &gt; 0</f>
        <v>1</v>
      </c>
      <c r="G875" t="s">
        <v>2627</v>
      </c>
      <c r="H875" t="s">
        <v>179</v>
      </c>
      <c r="I875" t="s">
        <v>2628</v>
      </c>
    </row>
    <row r="876" spans="1:10" x14ac:dyDescent="0.25">
      <c r="A876" t="s">
        <v>2629</v>
      </c>
      <c r="B876">
        <v>2013</v>
      </c>
      <c r="C876" t="s">
        <v>171</v>
      </c>
      <c r="D876" t="b">
        <f>TRUE()</f>
        <v>1</v>
      </c>
      <c r="E876" t="b">
        <f>COUNTIF(connections!A:A, A876) &gt; 0</f>
        <v>0</v>
      </c>
      <c r="G876" t="s">
        <v>2630</v>
      </c>
    </row>
    <row r="877" spans="1:10" x14ac:dyDescent="0.25">
      <c r="A877" t="s">
        <v>2631</v>
      </c>
      <c r="B877">
        <v>2025</v>
      </c>
      <c r="C877" t="s">
        <v>214</v>
      </c>
      <c r="D877" t="b">
        <f>FALSE()</f>
        <v>0</v>
      </c>
      <c r="E877" t="b">
        <f>COUNTIF(connections!A:A, A877) &gt; 0</f>
        <v>0</v>
      </c>
      <c r="G877" t="s">
        <v>2632</v>
      </c>
      <c r="H877" t="s">
        <v>179</v>
      </c>
      <c r="I877" t="s">
        <v>2633</v>
      </c>
      <c r="J877" s="1" t="s">
        <v>2634</v>
      </c>
    </row>
    <row r="878" spans="1:10" x14ac:dyDescent="0.25">
      <c r="A878" t="s">
        <v>14283</v>
      </c>
      <c r="B878">
        <v>2024</v>
      </c>
      <c r="C878" t="s">
        <v>168</v>
      </c>
      <c r="D878" t="b">
        <v>1</v>
      </c>
      <c r="E878" t="b">
        <f>COUNTIF(connections!A:A, A878) &gt; 0</f>
        <v>0</v>
      </c>
      <c r="G878" t="s">
        <v>14284</v>
      </c>
      <c r="H878" t="s">
        <v>179</v>
      </c>
      <c r="I878" t="s">
        <v>14296</v>
      </c>
      <c r="J878" s="10" t="s">
        <v>14285</v>
      </c>
    </row>
    <row r="879" spans="1:10" x14ac:dyDescent="0.25">
      <c r="A879" t="s">
        <v>2635</v>
      </c>
      <c r="B879">
        <v>2024</v>
      </c>
      <c r="C879" t="s">
        <v>214</v>
      </c>
      <c r="D879" t="b">
        <f>TRUE()</f>
        <v>1</v>
      </c>
      <c r="E879" t="b">
        <f>COUNTIF(connections!A:A, A879) &gt; 0</f>
        <v>0</v>
      </c>
      <c r="G879" t="s">
        <v>2636</v>
      </c>
    </row>
    <row r="880" spans="1:10" x14ac:dyDescent="0.25">
      <c r="A880" t="s">
        <v>2637</v>
      </c>
      <c r="B880">
        <v>2023</v>
      </c>
      <c r="C880" t="s">
        <v>168</v>
      </c>
      <c r="D880" t="b">
        <f>TRUE()</f>
        <v>1</v>
      </c>
      <c r="E880" t="b">
        <f>COUNTIF(connections!A:A, A880) &gt; 0</f>
        <v>0</v>
      </c>
      <c r="G880" t="s">
        <v>2638</v>
      </c>
      <c r="H880" t="s">
        <v>179</v>
      </c>
      <c r="I880" t="s">
        <v>8293</v>
      </c>
      <c r="J880" s="10" t="s">
        <v>2639</v>
      </c>
    </row>
    <row r="881" spans="1:10" x14ac:dyDescent="0.25">
      <c r="A881" t="s">
        <v>2640</v>
      </c>
      <c r="B881">
        <v>2021</v>
      </c>
      <c r="C881" t="s">
        <v>214</v>
      </c>
      <c r="D881" t="b">
        <f>TRUE()</f>
        <v>1</v>
      </c>
      <c r="E881" t="b">
        <f>COUNTIF(connections!A:A, A881) &gt; 0</f>
        <v>0</v>
      </c>
      <c r="G881" t="s">
        <v>2641</v>
      </c>
      <c r="H881" t="s">
        <v>179</v>
      </c>
      <c r="I881" t="s">
        <v>2642</v>
      </c>
      <c r="J881" s="1" t="s">
        <v>2643</v>
      </c>
    </row>
    <row r="882" spans="1:10" x14ac:dyDescent="0.25">
      <c r="A882" t="s">
        <v>2644</v>
      </c>
      <c r="B882">
        <v>2019</v>
      </c>
      <c r="C882" t="s">
        <v>214</v>
      </c>
      <c r="D882" t="b">
        <f>TRUE()</f>
        <v>1</v>
      </c>
      <c r="E882" t="b">
        <f>COUNTIF(connections!A:A, A882) &gt; 0</f>
        <v>1</v>
      </c>
      <c r="G882" t="s">
        <v>2645</v>
      </c>
      <c r="H882" t="s">
        <v>179</v>
      </c>
      <c r="I882" t="s">
        <v>2646</v>
      </c>
      <c r="J882" s="1" t="s">
        <v>2647</v>
      </c>
    </row>
    <row r="883" spans="1:10" x14ac:dyDescent="0.25">
      <c r="A883" t="s">
        <v>7889</v>
      </c>
      <c r="B883">
        <v>2026</v>
      </c>
      <c r="C883" t="s">
        <v>174</v>
      </c>
      <c r="D883" t="b">
        <f>TRUE()</f>
        <v>1</v>
      </c>
      <c r="E883" t="b">
        <f>COUNTIF(connections!A:A, A883) &gt; 0</f>
        <v>0</v>
      </c>
      <c r="G883" t="s">
        <v>7890</v>
      </c>
      <c r="J883" s="10" t="s">
        <v>7891</v>
      </c>
    </row>
    <row r="884" spans="1:10" x14ac:dyDescent="0.25">
      <c r="A884" t="s">
        <v>8096</v>
      </c>
      <c r="B884">
        <v>2026</v>
      </c>
      <c r="C884" t="s">
        <v>168</v>
      </c>
      <c r="D884" t="b">
        <f>TRUE()</f>
        <v>1</v>
      </c>
      <c r="E884" t="b">
        <f>COUNTIF(connections!A:A, A884) &gt; 0</f>
        <v>0</v>
      </c>
      <c r="G884" t="s">
        <v>8098</v>
      </c>
      <c r="J884" s="10" t="s">
        <v>8097</v>
      </c>
    </row>
    <row r="885" spans="1:10" x14ac:dyDescent="0.25">
      <c r="A885" t="s">
        <v>2648</v>
      </c>
      <c r="B885">
        <v>2004</v>
      </c>
      <c r="C885" t="s">
        <v>171</v>
      </c>
      <c r="D885" t="b">
        <f>TRUE()</f>
        <v>1</v>
      </c>
      <c r="E885" t="b">
        <f>COUNTIF(connections!A:A, A885) &gt; 0</f>
        <v>0</v>
      </c>
      <c r="G885" t="s">
        <v>2649</v>
      </c>
      <c r="H885" t="s">
        <v>179</v>
      </c>
      <c r="I885" t="s">
        <v>2650</v>
      </c>
    </row>
    <row r="886" spans="1:10" x14ac:dyDescent="0.25">
      <c r="A886" t="s">
        <v>2651</v>
      </c>
      <c r="B886">
        <v>2023</v>
      </c>
      <c r="C886" t="s">
        <v>214</v>
      </c>
      <c r="D886" t="b">
        <f>TRUE()</f>
        <v>1</v>
      </c>
      <c r="E886" t="b">
        <f>COUNTIF(connections!A:A, A886) &gt; 0</f>
        <v>0</v>
      </c>
      <c r="F886" t="s">
        <v>1156</v>
      </c>
      <c r="G886" t="s">
        <v>2652</v>
      </c>
      <c r="H886" t="s">
        <v>179</v>
      </c>
      <c r="I886" t="s">
        <v>2653</v>
      </c>
      <c r="J886" s="1" t="s">
        <v>2654</v>
      </c>
    </row>
    <row r="887" spans="1:10" x14ac:dyDescent="0.25">
      <c r="A887" t="s">
        <v>2655</v>
      </c>
      <c r="B887">
        <v>2024</v>
      </c>
      <c r="C887" t="s">
        <v>168</v>
      </c>
      <c r="D887" t="b">
        <f>TRUE()</f>
        <v>1</v>
      </c>
      <c r="E887" t="b">
        <f>COUNTIF(connections!A:A, A887) &gt; 0</f>
        <v>0</v>
      </c>
      <c r="G887" t="s">
        <v>2656</v>
      </c>
      <c r="H887" t="s">
        <v>179</v>
      </c>
      <c r="I887" t="s">
        <v>2657</v>
      </c>
      <c r="J887" s="1" t="s">
        <v>2658</v>
      </c>
    </row>
    <row r="888" spans="1:10" x14ac:dyDescent="0.25">
      <c r="A888" t="s">
        <v>2659</v>
      </c>
      <c r="B888">
        <v>2025</v>
      </c>
      <c r="C888" t="s">
        <v>174</v>
      </c>
      <c r="D888" t="b">
        <f>TRUE()</f>
        <v>1</v>
      </c>
      <c r="E888" t="b">
        <f>COUNTIF(connections!A:A, A888) &gt; 0</f>
        <v>0</v>
      </c>
      <c r="G888" t="s">
        <v>2660</v>
      </c>
      <c r="H888" t="s">
        <v>179</v>
      </c>
      <c r="I888" t="s">
        <v>8088</v>
      </c>
      <c r="J888" s="10" t="s">
        <v>2977</v>
      </c>
    </row>
    <row r="889" spans="1:10" x14ac:dyDescent="0.25">
      <c r="A889" t="s">
        <v>2661</v>
      </c>
      <c r="B889">
        <v>2024</v>
      </c>
      <c r="C889" t="s">
        <v>168</v>
      </c>
      <c r="D889" t="b">
        <f>TRUE()</f>
        <v>1</v>
      </c>
      <c r="E889" t="b">
        <f>COUNTIF(connections!A:A, A889) &gt; 0</f>
        <v>0</v>
      </c>
      <c r="G889" t="s">
        <v>2662</v>
      </c>
    </row>
    <row r="890" spans="1:10" x14ac:dyDescent="0.25">
      <c r="A890" t="s">
        <v>2663</v>
      </c>
      <c r="B890">
        <v>2026</v>
      </c>
      <c r="C890" t="s">
        <v>174</v>
      </c>
      <c r="D890" t="b">
        <f>TRUE()</f>
        <v>1</v>
      </c>
      <c r="E890" t="b">
        <f>COUNTIF(connections!A:A, A890) &gt; 0</f>
        <v>0</v>
      </c>
      <c r="F890" t="s">
        <v>498</v>
      </c>
      <c r="G890" t="s">
        <v>2664</v>
      </c>
      <c r="H890" t="s">
        <v>179</v>
      </c>
      <c r="I890" t="s">
        <v>2665</v>
      </c>
      <c r="J890" s="1" t="s">
        <v>2666</v>
      </c>
    </row>
    <row r="891" spans="1:10" x14ac:dyDescent="0.25">
      <c r="A891" t="s">
        <v>2667</v>
      </c>
      <c r="B891">
        <v>2022</v>
      </c>
      <c r="C891" t="s">
        <v>168</v>
      </c>
      <c r="D891" t="b">
        <f>TRUE()</f>
        <v>1</v>
      </c>
      <c r="E891" t="b">
        <f>COUNTIF(connections!A:A, A891) &gt; 0</f>
        <v>1</v>
      </c>
      <c r="G891" t="s">
        <v>2668</v>
      </c>
      <c r="H891" t="s">
        <v>179</v>
      </c>
      <c r="I891" t="s">
        <v>2669</v>
      </c>
      <c r="J891" s="1" t="s">
        <v>2670</v>
      </c>
    </row>
    <row r="892" spans="1:10" x14ac:dyDescent="0.25">
      <c r="A892" t="s">
        <v>2671</v>
      </c>
      <c r="B892">
        <v>2018</v>
      </c>
      <c r="C892" t="s">
        <v>168</v>
      </c>
      <c r="D892" t="b">
        <f>TRUE()</f>
        <v>1</v>
      </c>
      <c r="E892" t="b">
        <f>COUNTIF(connections!A:A, A892) &gt; 0</f>
        <v>0</v>
      </c>
      <c r="G892" t="s">
        <v>2672</v>
      </c>
    </row>
    <row r="893" spans="1:10" x14ac:dyDescent="0.25">
      <c r="A893" t="s">
        <v>2673</v>
      </c>
      <c r="B893">
        <v>2014</v>
      </c>
      <c r="C893" t="s">
        <v>171</v>
      </c>
      <c r="D893" t="b">
        <f>TRUE()</f>
        <v>1</v>
      </c>
      <c r="E893" t="b">
        <f>COUNTIF(connections!A:A, A893) &gt; 0</f>
        <v>0</v>
      </c>
      <c r="G893" t="s">
        <v>2674</v>
      </c>
      <c r="J893" s="10" t="s">
        <v>2675</v>
      </c>
    </row>
    <row r="894" spans="1:10" x14ac:dyDescent="0.25">
      <c r="A894" t="s">
        <v>2676</v>
      </c>
      <c r="B894">
        <v>2025</v>
      </c>
      <c r="C894" t="s">
        <v>214</v>
      </c>
      <c r="D894" t="b">
        <f>FALSE()</f>
        <v>0</v>
      </c>
      <c r="E894" t="b">
        <f>COUNTIF(connections!A:A, A894) &gt; 0</f>
        <v>0</v>
      </c>
      <c r="F894" t="s">
        <v>396</v>
      </c>
      <c r="G894" t="s">
        <v>2677</v>
      </c>
    </row>
    <row r="895" spans="1:10" x14ac:dyDescent="0.25">
      <c r="A895" t="s">
        <v>14277</v>
      </c>
      <c r="B895">
        <v>2026</v>
      </c>
      <c r="C895" t="s">
        <v>214</v>
      </c>
      <c r="D895" t="b">
        <v>0</v>
      </c>
      <c r="E895" t="b">
        <f>COUNTIF(connections!A:A, A895) &gt; 0</f>
        <v>0</v>
      </c>
      <c r="G895" t="s">
        <v>14278</v>
      </c>
      <c r="J895" s="10" t="s">
        <v>14279</v>
      </c>
    </row>
    <row r="896" spans="1:10" x14ac:dyDescent="0.25">
      <c r="A896" t="s">
        <v>2678</v>
      </c>
      <c r="B896">
        <v>2025</v>
      </c>
      <c r="C896" t="s">
        <v>174</v>
      </c>
      <c r="D896" t="b">
        <f>TRUE()</f>
        <v>1</v>
      </c>
      <c r="E896" t="b">
        <f>COUNTIF(connections!A:A, A896) &gt; 0</f>
        <v>0</v>
      </c>
      <c r="G896" t="s">
        <v>2679</v>
      </c>
    </row>
    <row r="897" spans="1:10" x14ac:dyDescent="0.25">
      <c r="A897" t="s">
        <v>2680</v>
      </c>
      <c r="B897">
        <v>2023</v>
      </c>
      <c r="C897" t="s">
        <v>168</v>
      </c>
      <c r="D897" t="b">
        <f>TRUE()</f>
        <v>1</v>
      </c>
      <c r="E897" t="b">
        <f>COUNTIF(connections!A:A, A897) &gt; 0</f>
        <v>0</v>
      </c>
      <c r="G897" t="s">
        <v>2681</v>
      </c>
      <c r="H897" t="s">
        <v>179</v>
      </c>
      <c r="I897" t="s">
        <v>9817</v>
      </c>
      <c r="J897" s="10" t="s">
        <v>2682</v>
      </c>
    </row>
    <row r="898" spans="1:10" x14ac:dyDescent="0.25">
      <c r="A898" t="s">
        <v>2683</v>
      </c>
      <c r="B898">
        <v>2023</v>
      </c>
      <c r="C898" t="s">
        <v>168</v>
      </c>
      <c r="D898" t="b">
        <f>TRUE()</f>
        <v>1</v>
      </c>
      <c r="E898" t="b">
        <f>COUNTIF(connections!A:A, A898) &gt; 0</f>
        <v>0</v>
      </c>
      <c r="G898" t="s">
        <v>2684</v>
      </c>
      <c r="H898" t="s">
        <v>179</v>
      </c>
      <c r="I898" t="s">
        <v>2685</v>
      </c>
      <c r="J898" s="1" t="s">
        <v>2686</v>
      </c>
    </row>
    <row r="899" spans="1:10" x14ac:dyDescent="0.25">
      <c r="A899" t="s">
        <v>7918</v>
      </c>
      <c r="B899">
        <v>2026</v>
      </c>
      <c r="C899" t="s">
        <v>174</v>
      </c>
      <c r="D899" t="b">
        <f>TRUE()</f>
        <v>1</v>
      </c>
      <c r="E899" t="b">
        <f>COUNTIF(connections!A:A, A899) &gt; 0</f>
        <v>0</v>
      </c>
      <c r="G899" t="s">
        <v>7919</v>
      </c>
      <c r="J899" s="10" t="s">
        <v>7920</v>
      </c>
    </row>
    <row r="900" spans="1:10" x14ac:dyDescent="0.25">
      <c r="A900" t="s">
        <v>2687</v>
      </c>
      <c r="B900">
        <v>2025</v>
      </c>
      <c r="C900" t="s">
        <v>174</v>
      </c>
      <c r="D900" t="b">
        <f>TRUE()</f>
        <v>1</v>
      </c>
      <c r="E900" t="b">
        <f>COUNTIF(connections!A:A, A900) &gt; 0</f>
        <v>1</v>
      </c>
      <c r="F900" t="s">
        <v>1022</v>
      </c>
      <c r="G900" t="s">
        <v>2688</v>
      </c>
      <c r="J900" s="10" t="s">
        <v>2689</v>
      </c>
    </row>
    <row r="901" spans="1:10" x14ac:dyDescent="0.25">
      <c r="A901" t="s">
        <v>2690</v>
      </c>
      <c r="B901">
        <v>2022</v>
      </c>
      <c r="C901" t="s">
        <v>168</v>
      </c>
      <c r="D901" t="b">
        <f>TRUE()</f>
        <v>1</v>
      </c>
      <c r="E901" t="b">
        <f>COUNTIF(connections!A:A, A901) &gt; 0</f>
        <v>1</v>
      </c>
      <c r="G901" t="s">
        <v>2691</v>
      </c>
      <c r="H901" t="s">
        <v>179</v>
      </c>
      <c r="I901" t="s">
        <v>2692</v>
      </c>
      <c r="J901" s="1" t="s">
        <v>2693</v>
      </c>
    </row>
    <row r="902" spans="1:10" x14ac:dyDescent="0.25">
      <c r="A902" t="s">
        <v>2694</v>
      </c>
      <c r="B902">
        <v>2022</v>
      </c>
      <c r="C902" t="s">
        <v>214</v>
      </c>
      <c r="D902" t="b">
        <f>TRUE()</f>
        <v>1</v>
      </c>
      <c r="E902" t="b">
        <f>COUNTIF(connections!A:A, A902) &gt; 0</f>
        <v>0</v>
      </c>
      <c r="G902" t="s">
        <v>2695</v>
      </c>
      <c r="H902" t="s">
        <v>179</v>
      </c>
      <c r="I902" t="s">
        <v>2696</v>
      </c>
      <c r="J902" s="1" t="s">
        <v>2697</v>
      </c>
    </row>
    <row r="903" spans="1:10" x14ac:dyDescent="0.25">
      <c r="A903" t="s">
        <v>2698</v>
      </c>
      <c r="B903">
        <v>1991</v>
      </c>
      <c r="C903" t="s">
        <v>168</v>
      </c>
      <c r="D903" t="b">
        <f>TRUE()</f>
        <v>1</v>
      </c>
      <c r="E903" t="b">
        <f>COUNTIF(connections!A:A, A903) &gt; 0</f>
        <v>1</v>
      </c>
      <c r="G903" t="s">
        <v>2699</v>
      </c>
      <c r="H903" t="s">
        <v>179</v>
      </c>
      <c r="I903" t="s">
        <v>2700</v>
      </c>
    </row>
    <row r="904" spans="1:10" x14ac:dyDescent="0.25">
      <c r="A904" t="s">
        <v>2701</v>
      </c>
      <c r="B904">
        <v>2019</v>
      </c>
      <c r="C904" t="s">
        <v>168</v>
      </c>
      <c r="D904" t="b">
        <f>TRUE()</f>
        <v>1</v>
      </c>
      <c r="E904" t="b">
        <f>COUNTIF(connections!A:A, A904) &gt; 0</f>
        <v>0</v>
      </c>
      <c r="G904" t="s">
        <v>2702</v>
      </c>
    </row>
    <row r="905" spans="1:10" x14ac:dyDescent="0.25">
      <c r="A905" t="s">
        <v>17083</v>
      </c>
      <c r="B905">
        <v>2020</v>
      </c>
      <c r="C905" t="s">
        <v>168</v>
      </c>
      <c r="D905" t="b">
        <v>1</v>
      </c>
      <c r="E905" t="b">
        <f>COUNTIF(connections!A:A, A905) &gt; 0</f>
        <v>0</v>
      </c>
      <c r="G905" t="s">
        <v>17084</v>
      </c>
      <c r="J905" s="10" t="s">
        <v>17085</v>
      </c>
    </row>
    <row r="906" spans="1:10" x14ac:dyDescent="0.25">
      <c r="A906" t="s">
        <v>2703</v>
      </c>
      <c r="B906">
        <v>2022</v>
      </c>
      <c r="C906" t="s">
        <v>168</v>
      </c>
      <c r="D906" t="b">
        <f>TRUE()</f>
        <v>1</v>
      </c>
      <c r="E906" t="b">
        <f>COUNTIF(connections!A:A, A906) &gt; 0</f>
        <v>0</v>
      </c>
      <c r="G906" t="s">
        <v>2704</v>
      </c>
      <c r="H906" t="s">
        <v>179</v>
      </c>
      <c r="I906" t="s">
        <v>2705</v>
      </c>
      <c r="J906" s="1" t="s">
        <v>2706</v>
      </c>
    </row>
    <row r="907" spans="1:10" x14ac:dyDescent="0.25">
      <c r="A907" t="s">
        <v>2707</v>
      </c>
      <c r="B907">
        <v>1999</v>
      </c>
      <c r="C907" t="s">
        <v>171</v>
      </c>
      <c r="D907" t="b">
        <f>TRUE()</f>
        <v>1</v>
      </c>
      <c r="E907" t="b">
        <f>COUNTIF(connections!A:A, A907) &gt; 0</f>
        <v>1</v>
      </c>
      <c r="G907" t="s">
        <v>2708</v>
      </c>
      <c r="H907" t="s">
        <v>179</v>
      </c>
      <c r="I907" t="s">
        <v>2709</v>
      </c>
    </row>
    <row r="908" spans="1:10" x14ac:dyDescent="0.25">
      <c r="A908" t="s">
        <v>2710</v>
      </c>
      <c r="B908">
        <v>2002</v>
      </c>
      <c r="C908" t="s">
        <v>171</v>
      </c>
      <c r="D908" t="b">
        <f>TRUE()</f>
        <v>1</v>
      </c>
      <c r="E908" t="b">
        <f>COUNTIF(connections!A:A, A908) &gt; 0</f>
        <v>0</v>
      </c>
      <c r="G908" t="s">
        <v>2711</v>
      </c>
      <c r="H908" t="s">
        <v>179</v>
      </c>
      <c r="I908" t="s">
        <v>2712</v>
      </c>
    </row>
    <row r="909" spans="1:10" x14ac:dyDescent="0.25">
      <c r="A909" t="s">
        <v>2713</v>
      </c>
      <c r="B909">
        <v>1993</v>
      </c>
      <c r="C909" t="s">
        <v>171</v>
      </c>
      <c r="D909" t="b">
        <f>TRUE()</f>
        <v>1</v>
      </c>
      <c r="E909" t="b">
        <f>COUNTIF(connections!A:A, A909) &gt; 0</f>
        <v>1</v>
      </c>
      <c r="G909" t="s">
        <v>2714</v>
      </c>
      <c r="H909" t="s">
        <v>179</v>
      </c>
      <c r="I909" t="s">
        <v>2715</v>
      </c>
    </row>
    <row r="910" spans="1:10" x14ac:dyDescent="0.25">
      <c r="A910" t="s">
        <v>2716</v>
      </c>
      <c r="B910">
        <v>2025</v>
      </c>
      <c r="C910" t="s">
        <v>171</v>
      </c>
      <c r="D910" t="b">
        <f>TRUE()</f>
        <v>1</v>
      </c>
      <c r="E910" t="b">
        <f>COUNTIF(connections!A:A, A910) &gt; 0</f>
        <v>0</v>
      </c>
      <c r="F910" t="s">
        <v>320</v>
      </c>
      <c r="G910" t="s">
        <v>2717</v>
      </c>
      <c r="H910" t="s">
        <v>179</v>
      </c>
      <c r="I910" t="s">
        <v>2718</v>
      </c>
      <c r="J910" s="1" t="s">
        <v>2719</v>
      </c>
    </row>
    <row r="911" spans="1:10" x14ac:dyDescent="0.25">
      <c r="A911" t="s">
        <v>2720</v>
      </c>
      <c r="B911">
        <v>2024</v>
      </c>
      <c r="C911" t="s">
        <v>171</v>
      </c>
      <c r="D911" t="b">
        <f>TRUE()</f>
        <v>1</v>
      </c>
      <c r="E911" t="b">
        <f>COUNTIF(connections!A:A, A911) &gt; 0</f>
        <v>0</v>
      </c>
      <c r="F911" t="s">
        <v>320</v>
      </c>
      <c r="G911" t="s">
        <v>2721</v>
      </c>
      <c r="J911" s="10" t="s">
        <v>2722</v>
      </c>
    </row>
    <row r="912" spans="1:10" x14ac:dyDescent="0.25">
      <c r="A912" t="s">
        <v>2723</v>
      </c>
      <c r="B912">
        <v>2021</v>
      </c>
      <c r="C912" t="s">
        <v>171</v>
      </c>
      <c r="D912" t="b">
        <f>TRUE()</f>
        <v>1</v>
      </c>
      <c r="E912" t="b">
        <f>COUNTIF(connections!A:A, A912) &gt; 0</f>
        <v>0</v>
      </c>
      <c r="F912" t="s">
        <v>320</v>
      </c>
      <c r="G912" t="s">
        <v>2724</v>
      </c>
      <c r="J912" s="10" t="s">
        <v>2725</v>
      </c>
    </row>
    <row r="913" spans="1:10" x14ac:dyDescent="0.25">
      <c r="A913" t="s">
        <v>14257</v>
      </c>
      <c r="B913">
        <v>2023</v>
      </c>
      <c r="C913" t="s">
        <v>168</v>
      </c>
      <c r="D913" t="b">
        <v>0</v>
      </c>
      <c r="E913" t="b">
        <f>COUNTIF(connections!A:A, A913) &gt; 0</f>
        <v>0</v>
      </c>
      <c r="F913" t="s">
        <v>320</v>
      </c>
      <c r="G913" t="s">
        <v>14258</v>
      </c>
      <c r="J913" s="10" t="s">
        <v>14259</v>
      </c>
    </row>
    <row r="914" spans="1:10" x14ac:dyDescent="0.25">
      <c r="A914" t="s">
        <v>2726</v>
      </c>
      <c r="B914">
        <v>2022</v>
      </c>
      <c r="C914" t="s">
        <v>174</v>
      </c>
      <c r="D914" t="b">
        <f>TRUE()</f>
        <v>1</v>
      </c>
      <c r="E914" t="b">
        <f>COUNTIF(connections!A:A, A914) &gt; 0</f>
        <v>0</v>
      </c>
      <c r="F914" t="s">
        <v>320</v>
      </c>
      <c r="G914" t="s">
        <v>2727</v>
      </c>
    </row>
    <row r="915" spans="1:10" x14ac:dyDescent="0.25">
      <c r="A915" t="s">
        <v>9939</v>
      </c>
      <c r="B915">
        <v>2024</v>
      </c>
      <c r="C915" t="s">
        <v>168</v>
      </c>
      <c r="D915" t="b">
        <v>0</v>
      </c>
      <c r="E915" t="b">
        <f>COUNTIF(connections!A:A, A915) &gt; 0</f>
        <v>0</v>
      </c>
      <c r="F915" t="s">
        <v>320</v>
      </c>
      <c r="G915" t="s">
        <v>9940</v>
      </c>
      <c r="J915" s="10" t="s">
        <v>9941</v>
      </c>
    </row>
    <row r="916" spans="1:10" x14ac:dyDescent="0.25">
      <c r="A916" t="s">
        <v>2728</v>
      </c>
      <c r="B916">
        <v>2025</v>
      </c>
      <c r="C916" t="s">
        <v>214</v>
      </c>
      <c r="D916" t="b">
        <f>TRUE()</f>
        <v>1</v>
      </c>
      <c r="E916" t="b">
        <f>COUNTIF(connections!A:A, A916) &gt; 0</f>
        <v>0</v>
      </c>
      <c r="G916" t="s">
        <v>2729</v>
      </c>
    </row>
    <row r="917" spans="1:10" x14ac:dyDescent="0.25">
      <c r="A917" t="s">
        <v>2730</v>
      </c>
      <c r="B917">
        <v>2023</v>
      </c>
      <c r="C917" t="s">
        <v>174</v>
      </c>
      <c r="D917" t="b">
        <f>TRUE()</f>
        <v>1</v>
      </c>
      <c r="E917" t="b">
        <f>COUNTIF(connections!A:A, A917) &gt; 0</f>
        <v>0</v>
      </c>
      <c r="F917" t="s">
        <v>396</v>
      </c>
      <c r="G917" t="s">
        <v>2731</v>
      </c>
      <c r="H917" t="s">
        <v>179</v>
      </c>
      <c r="I917" t="s">
        <v>2732</v>
      </c>
      <c r="J917" s="1" t="s">
        <v>2733</v>
      </c>
    </row>
    <row r="918" spans="1:10" x14ac:dyDescent="0.25">
      <c r="A918" t="s">
        <v>2734</v>
      </c>
      <c r="B918">
        <v>2024</v>
      </c>
      <c r="C918" t="s">
        <v>214</v>
      </c>
      <c r="D918" t="b">
        <f>TRUE()</f>
        <v>1</v>
      </c>
      <c r="E918" t="b">
        <f>COUNTIF(connections!A:A, A918) &gt; 0</f>
        <v>0</v>
      </c>
      <c r="F918" t="s">
        <v>396</v>
      </c>
      <c r="G918" t="s">
        <v>2735</v>
      </c>
    </row>
    <row r="919" spans="1:10" x14ac:dyDescent="0.25">
      <c r="A919" t="s">
        <v>2736</v>
      </c>
      <c r="B919">
        <v>2017</v>
      </c>
      <c r="C919" t="s">
        <v>168</v>
      </c>
      <c r="D919" t="b">
        <f>TRUE()</f>
        <v>1</v>
      </c>
      <c r="E919" t="b">
        <f>COUNTIF(connections!A:A, A919) &gt; 0</f>
        <v>0</v>
      </c>
      <c r="G919" t="s">
        <v>2737</v>
      </c>
      <c r="H919" t="s">
        <v>179</v>
      </c>
      <c r="I919" t="s">
        <v>8294</v>
      </c>
      <c r="J919" s="10" t="s">
        <v>2738</v>
      </c>
    </row>
    <row r="920" spans="1:10" x14ac:dyDescent="0.25">
      <c r="A920" t="s">
        <v>2739</v>
      </c>
      <c r="B920">
        <v>2014</v>
      </c>
      <c r="C920" t="s">
        <v>168</v>
      </c>
      <c r="D920" t="b">
        <f>TRUE()</f>
        <v>1</v>
      </c>
      <c r="E920" t="b">
        <f>COUNTIF(connections!A:A, A920) &gt; 0</f>
        <v>1</v>
      </c>
      <c r="G920" t="s">
        <v>2740</v>
      </c>
      <c r="H920" t="s">
        <v>179</v>
      </c>
      <c r="I920" t="s">
        <v>2741</v>
      </c>
      <c r="J920" s="1" t="s">
        <v>2742</v>
      </c>
    </row>
    <row r="921" spans="1:10" x14ac:dyDescent="0.25">
      <c r="A921" t="s">
        <v>2743</v>
      </c>
      <c r="B921">
        <v>2021</v>
      </c>
      <c r="C921" t="s">
        <v>174</v>
      </c>
      <c r="D921" t="b">
        <f>TRUE()</f>
        <v>1</v>
      </c>
      <c r="E921" t="b">
        <f>COUNTIF(connections!A:A, A921) &gt; 0</f>
        <v>1</v>
      </c>
      <c r="F921" t="s">
        <v>396</v>
      </c>
      <c r="G921" t="s">
        <v>2744</v>
      </c>
      <c r="H921" t="s">
        <v>179</v>
      </c>
      <c r="I921" t="s">
        <v>2745</v>
      </c>
      <c r="J921" s="1" t="s">
        <v>2746</v>
      </c>
    </row>
    <row r="922" spans="1:10" x14ac:dyDescent="0.25">
      <c r="A922" t="s">
        <v>2747</v>
      </c>
      <c r="B922">
        <v>2025</v>
      </c>
      <c r="C922" t="s">
        <v>174</v>
      </c>
      <c r="D922" t="b">
        <f>TRUE()</f>
        <v>1</v>
      </c>
      <c r="E922" t="b">
        <f>COUNTIF(connections!A:A, A922) &gt; 0</f>
        <v>0</v>
      </c>
      <c r="G922" t="s">
        <v>2748</v>
      </c>
    </row>
    <row r="923" spans="1:10" x14ac:dyDescent="0.25">
      <c r="A923" t="s">
        <v>14244</v>
      </c>
      <c r="B923">
        <v>2003</v>
      </c>
      <c r="C923" t="s">
        <v>168</v>
      </c>
      <c r="D923" t="b">
        <v>1</v>
      </c>
      <c r="E923" t="b">
        <f>COUNTIF(connections!A:A, A923) &gt; 0</f>
        <v>0</v>
      </c>
      <c r="F923" t="s">
        <v>266</v>
      </c>
      <c r="G923" t="s">
        <v>14245</v>
      </c>
      <c r="H923" t="s">
        <v>179</v>
      </c>
      <c r="I923" t="s">
        <v>14249</v>
      </c>
      <c r="J923" s="10" t="s">
        <v>14248</v>
      </c>
    </row>
    <row r="924" spans="1:10" x14ac:dyDescent="0.25">
      <c r="A924" t="s">
        <v>8071</v>
      </c>
      <c r="B924">
        <v>2024</v>
      </c>
      <c r="C924" t="s">
        <v>214</v>
      </c>
      <c r="D924" t="b">
        <f>TRUE()</f>
        <v>1</v>
      </c>
      <c r="E924" t="b">
        <f>COUNTIF(connections!A:A, A924) &gt; 0</f>
        <v>0</v>
      </c>
      <c r="G924" t="s">
        <v>8072</v>
      </c>
      <c r="J924" s="10" t="s">
        <v>8073</v>
      </c>
    </row>
    <row r="925" spans="1:10" x14ac:dyDescent="0.25">
      <c r="A925" t="s">
        <v>2749</v>
      </c>
      <c r="B925">
        <v>2019</v>
      </c>
      <c r="C925" t="s">
        <v>174</v>
      </c>
      <c r="D925" t="b">
        <f>TRUE()</f>
        <v>1</v>
      </c>
      <c r="E925" t="b">
        <f>COUNTIF(connections!A:A, A925) &gt; 0</f>
        <v>0</v>
      </c>
      <c r="G925" t="s">
        <v>2750</v>
      </c>
      <c r="H925" t="s">
        <v>179</v>
      </c>
      <c r="I925" t="s">
        <v>8295</v>
      </c>
      <c r="J925" s="1" t="s">
        <v>2751</v>
      </c>
    </row>
    <row r="926" spans="1:10" x14ac:dyDescent="0.25">
      <c r="A926" t="s">
        <v>16933</v>
      </c>
      <c r="B926">
        <v>2021</v>
      </c>
      <c r="C926" t="s">
        <v>168</v>
      </c>
      <c r="D926" t="b">
        <v>1</v>
      </c>
      <c r="E926" t="b">
        <f>COUNTIF(connections!A:A, A926) &gt; 0</f>
        <v>0</v>
      </c>
      <c r="G926" t="s">
        <v>16934</v>
      </c>
      <c r="H926" t="s">
        <v>179</v>
      </c>
      <c r="I926" t="s">
        <v>16938</v>
      </c>
      <c r="J926" s="10" t="s">
        <v>16935</v>
      </c>
    </row>
    <row r="927" spans="1:10" x14ac:dyDescent="0.25">
      <c r="A927" t="s">
        <v>2752</v>
      </c>
      <c r="B927">
        <v>2017</v>
      </c>
      <c r="C927" t="s">
        <v>168</v>
      </c>
      <c r="D927" t="b">
        <f>TRUE()</f>
        <v>1</v>
      </c>
      <c r="E927" t="b">
        <f>COUNTIF(connections!A:A, A927) &gt; 0</f>
        <v>0</v>
      </c>
      <c r="G927" t="s">
        <v>2753</v>
      </c>
      <c r="J927" s="10" t="s">
        <v>2754</v>
      </c>
    </row>
    <row r="928" spans="1:10" x14ac:dyDescent="0.25">
      <c r="A928" t="s">
        <v>2755</v>
      </c>
      <c r="B928">
        <v>2026</v>
      </c>
      <c r="C928" t="s">
        <v>174</v>
      </c>
      <c r="D928" t="b">
        <f>TRUE()</f>
        <v>1</v>
      </c>
      <c r="E928" t="b">
        <f>COUNTIF(connections!A:A, A928) &gt; 0</f>
        <v>0</v>
      </c>
      <c r="G928" t="s">
        <v>2756</v>
      </c>
      <c r="H928" t="s">
        <v>179</v>
      </c>
      <c r="I928" t="s">
        <v>8089</v>
      </c>
      <c r="J928" s="1" t="s">
        <v>2757</v>
      </c>
    </row>
    <row r="929" spans="1:10" x14ac:dyDescent="0.25">
      <c r="A929" t="s">
        <v>2758</v>
      </c>
      <c r="B929">
        <v>2025</v>
      </c>
      <c r="C929" t="s">
        <v>168</v>
      </c>
      <c r="D929" t="b">
        <f>TRUE()</f>
        <v>1</v>
      </c>
      <c r="E929" t="b">
        <f>COUNTIF(connections!A:A, A929) &gt; 0</f>
        <v>0</v>
      </c>
      <c r="G929" t="s">
        <v>2759</v>
      </c>
      <c r="H929" t="s">
        <v>179</v>
      </c>
      <c r="I929" t="s">
        <v>8083</v>
      </c>
      <c r="J929" s="1" t="s">
        <v>2760</v>
      </c>
    </row>
    <row r="930" spans="1:10" x14ac:dyDescent="0.25">
      <c r="A930" t="s">
        <v>2761</v>
      </c>
      <c r="B930">
        <v>2012</v>
      </c>
      <c r="C930" t="s">
        <v>171</v>
      </c>
      <c r="D930" t="b">
        <f>TRUE()</f>
        <v>1</v>
      </c>
      <c r="E930" t="b">
        <f>COUNTIF(connections!A:A, A930) &gt; 0</f>
        <v>1</v>
      </c>
      <c r="G930" t="s">
        <v>2762</v>
      </c>
    </row>
    <row r="931" spans="1:10" x14ac:dyDescent="0.25">
      <c r="A931" t="s">
        <v>2763</v>
      </c>
      <c r="B931">
        <v>2021</v>
      </c>
      <c r="C931" t="s">
        <v>171</v>
      </c>
      <c r="D931" t="b">
        <f>TRUE()</f>
        <v>1</v>
      </c>
      <c r="E931" t="b">
        <f>COUNTIF(connections!A:A, A931) &gt; 0</f>
        <v>0</v>
      </c>
      <c r="G931" t="s">
        <v>2764</v>
      </c>
      <c r="H931" t="s">
        <v>179</v>
      </c>
      <c r="I931" t="s">
        <v>2765</v>
      </c>
      <c r="J931" s="1" t="s">
        <v>2766</v>
      </c>
    </row>
    <row r="932" spans="1:10" x14ac:dyDescent="0.25">
      <c r="A932" t="s">
        <v>12651</v>
      </c>
      <c r="B932">
        <v>2025</v>
      </c>
      <c r="C932" t="s">
        <v>168</v>
      </c>
      <c r="D932" t="b">
        <v>1</v>
      </c>
      <c r="E932" t="b">
        <f>COUNTIF(connections!A:A, A932) &gt; 0</f>
        <v>0</v>
      </c>
      <c r="F932" t="s">
        <v>521</v>
      </c>
      <c r="G932" t="s">
        <v>12652</v>
      </c>
      <c r="J932" s="10" t="s">
        <v>12653</v>
      </c>
    </row>
    <row r="933" spans="1:10" x14ac:dyDescent="0.25">
      <c r="A933" t="s">
        <v>7665</v>
      </c>
      <c r="B933">
        <v>2026</v>
      </c>
      <c r="C933" t="s">
        <v>174</v>
      </c>
      <c r="D933" t="b">
        <f>TRUE()</f>
        <v>1</v>
      </c>
      <c r="E933" t="b">
        <f>COUNTIF(connections!A:A, A933) &gt; 0</f>
        <v>0</v>
      </c>
      <c r="G933" t="s">
        <v>7666</v>
      </c>
      <c r="J933" s="10" t="s">
        <v>7664</v>
      </c>
    </row>
    <row r="934" spans="1:10" x14ac:dyDescent="0.25">
      <c r="A934" t="s">
        <v>2767</v>
      </c>
      <c r="B934">
        <v>2021</v>
      </c>
      <c r="C934" t="s">
        <v>214</v>
      </c>
      <c r="D934" t="b">
        <f>FALSE()</f>
        <v>0</v>
      </c>
      <c r="E934" t="b">
        <f>COUNTIF(connections!A:A, A934) &gt; 0</f>
        <v>1</v>
      </c>
      <c r="F934" t="s">
        <v>2768</v>
      </c>
      <c r="G934" t="s">
        <v>2769</v>
      </c>
      <c r="H934" t="s">
        <v>179</v>
      </c>
      <c r="I934" t="s">
        <v>2770</v>
      </c>
      <c r="J934" s="1" t="s">
        <v>2771</v>
      </c>
    </row>
    <row r="935" spans="1:10" x14ac:dyDescent="0.25">
      <c r="A935" t="s">
        <v>14274</v>
      </c>
      <c r="B935">
        <v>2024</v>
      </c>
      <c r="C935" t="s">
        <v>214</v>
      </c>
      <c r="D935" t="b">
        <v>0</v>
      </c>
      <c r="E935" t="b">
        <f>COUNTIF(connections!A:A, A935) &gt; 0</f>
        <v>0</v>
      </c>
      <c r="G935" t="s">
        <v>14275</v>
      </c>
      <c r="J935" s="10" t="s">
        <v>14276</v>
      </c>
    </row>
    <row r="936" spans="1:10" x14ac:dyDescent="0.25">
      <c r="A936" t="s">
        <v>2772</v>
      </c>
      <c r="B936">
        <v>2024</v>
      </c>
      <c r="C936" t="s">
        <v>168</v>
      </c>
      <c r="D936" t="b">
        <f>FALSE()</f>
        <v>0</v>
      </c>
      <c r="E936" t="b">
        <f>COUNTIF(connections!A:A, A936) &gt; 0</f>
        <v>0</v>
      </c>
      <c r="F936" t="s">
        <v>269</v>
      </c>
      <c r="G936" t="s">
        <v>2773</v>
      </c>
    </row>
    <row r="937" spans="1:10" x14ac:dyDescent="0.25">
      <c r="A937" t="s">
        <v>2774</v>
      </c>
      <c r="B937">
        <v>2019</v>
      </c>
      <c r="C937" t="s">
        <v>168</v>
      </c>
      <c r="D937" t="b">
        <f>TRUE()</f>
        <v>1</v>
      </c>
      <c r="E937" t="b">
        <f>COUNTIF(connections!A:A, A937) &gt; 0</f>
        <v>1</v>
      </c>
      <c r="F937" t="s">
        <v>609</v>
      </c>
      <c r="G937" t="s">
        <v>2775</v>
      </c>
      <c r="H937" t="s">
        <v>179</v>
      </c>
      <c r="I937" t="s">
        <v>2776</v>
      </c>
      <c r="J937" s="1" t="s">
        <v>2777</v>
      </c>
    </row>
    <row r="938" spans="1:10" x14ac:dyDescent="0.25">
      <c r="A938" t="s">
        <v>2778</v>
      </c>
      <c r="B938">
        <v>2025</v>
      </c>
      <c r="C938" t="s">
        <v>168</v>
      </c>
      <c r="D938" t="b">
        <f>TRUE()</f>
        <v>1</v>
      </c>
      <c r="E938" t="b">
        <f>COUNTIF(connections!A:A, A938) &gt; 0</f>
        <v>0</v>
      </c>
      <c r="F938" t="s">
        <v>609</v>
      </c>
      <c r="G938" t="s">
        <v>2779</v>
      </c>
    </row>
    <row r="939" spans="1:10" x14ac:dyDescent="0.25">
      <c r="A939" t="s">
        <v>2780</v>
      </c>
      <c r="B939">
        <v>2017</v>
      </c>
      <c r="C939" t="s">
        <v>168</v>
      </c>
      <c r="D939" t="b">
        <f>TRUE()</f>
        <v>1</v>
      </c>
      <c r="E939" t="b">
        <f>COUNTIF(connections!A:A, A939) &gt; 0</f>
        <v>1</v>
      </c>
      <c r="G939" t="s">
        <v>2781</v>
      </c>
      <c r="H939" t="s">
        <v>179</v>
      </c>
      <c r="I939" t="s">
        <v>12643</v>
      </c>
      <c r="J939" s="10" t="s">
        <v>12644</v>
      </c>
    </row>
    <row r="940" spans="1:10" x14ac:dyDescent="0.25">
      <c r="A940" t="s">
        <v>2782</v>
      </c>
      <c r="B940">
        <v>2022</v>
      </c>
      <c r="C940" t="s">
        <v>168</v>
      </c>
      <c r="D940" t="b">
        <f>TRUE()</f>
        <v>1</v>
      </c>
      <c r="E940" t="b">
        <f>COUNTIF(connections!A:A, A940) &gt; 0</f>
        <v>0</v>
      </c>
      <c r="G940" t="s">
        <v>2783</v>
      </c>
    </row>
    <row r="941" spans="1:10" x14ac:dyDescent="0.25">
      <c r="A941" t="s">
        <v>2784</v>
      </c>
      <c r="B941">
        <v>1992</v>
      </c>
      <c r="C941" t="s">
        <v>171</v>
      </c>
      <c r="D941" t="b">
        <f>TRUE()</f>
        <v>1</v>
      </c>
      <c r="E941" t="b">
        <f>COUNTIF(connections!A:A, A941) &gt; 0</f>
        <v>1</v>
      </c>
      <c r="G941" t="s">
        <v>2785</v>
      </c>
      <c r="H941" t="s">
        <v>179</v>
      </c>
      <c r="I941" t="s">
        <v>2786</v>
      </c>
      <c r="J941" s="1" t="s">
        <v>2787</v>
      </c>
    </row>
    <row r="942" spans="1:10" x14ac:dyDescent="0.25">
      <c r="A942" t="s">
        <v>2788</v>
      </c>
      <c r="B942">
        <v>2018</v>
      </c>
      <c r="C942" t="s">
        <v>168</v>
      </c>
      <c r="D942" t="b">
        <f>TRUE()</f>
        <v>1</v>
      </c>
      <c r="E942" t="b">
        <f>COUNTIF(connections!A:A, A942) &gt; 0</f>
        <v>0</v>
      </c>
      <c r="G942" t="s">
        <v>2789</v>
      </c>
    </row>
    <row r="943" spans="1:10" x14ac:dyDescent="0.25">
      <c r="A943" t="s">
        <v>2790</v>
      </c>
      <c r="B943">
        <v>2026</v>
      </c>
      <c r="C943" t="s">
        <v>174</v>
      </c>
      <c r="D943" t="b">
        <f>TRUE()</f>
        <v>1</v>
      </c>
      <c r="E943" t="b">
        <f>COUNTIF(connections!A:A, A943) &gt; 0</f>
        <v>0</v>
      </c>
      <c r="F943" t="s">
        <v>1797</v>
      </c>
      <c r="G943" t="s">
        <v>2791</v>
      </c>
    </row>
    <row r="944" spans="1:10" x14ac:dyDescent="0.25">
      <c r="A944" t="s">
        <v>2792</v>
      </c>
      <c r="B944">
        <v>2023</v>
      </c>
      <c r="C944" t="s">
        <v>168</v>
      </c>
      <c r="D944" t="b">
        <f>TRUE()</f>
        <v>1</v>
      </c>
      <c r="E944" t="b">
        <f>COUNTIF(connections!A:A, A944) &gt; 0</f>
        <v>0</v>
      </c>
      <c r="F944" t="s">
        <v>1797</v>
      </c>
      <c r="G944" t="s">
        <v>2793</v>
      </c>
      <c r="H944" t="s">
        <v>179</v>
      </c>
      <c r="I944" t="s">
        <v>2794</v>
      </c>
      <c r="J944" s="1" t="s">
        <v>2795</v>
      </c>
    </row>
    <row r="945" spans="1:10" x14ac:dyDescent="0.25">
      <c r="A945" t="s">
        <v>2796</v>
      </c>
      <c r="B945">
        <v>2021</v>
      </c>
      <c r="C945" t="s">
        <v>168</v>
      </c>
      <c r="D945" t="b">
        <f>TRUE()</f>
        <v>1</v>
      </c>
      <c r="E945" t="b">
        <f>COUNTIF(connections!A:A, A945) &gt; 0</f>
        <v>1</v>
      </c>
      <c r="F945" t="s">
        <v>1797</v>
      </c>
      <c r="G945" t="s">
        <v>2797</v>
      </c>
      <c r="H945" t="s">
        <v>179</v>
      </c>
      <c r="I945" t="s">
        <v>2798</v>
      </c>
      <c r="J945" s="1" t="s">
        <v>2799</v>
      </c>
    </row>
    <row r="946" spans="1:10" x14ac:dyDescent="0.25">
      <c r="A946" t="s">
        <v>2800</v>
      </c>
      <c r="B946">
        <v>2020</v>
      </c>
      <c r="C946" t="s">
        <v>174</v>
      </c>
      <c r="D946" t="b">
        <f>TRUE()</f>
        <v>1</v>
      </c>
      <c r="E946" t="b">
        <f>COUNTIF(connections!A:A, A946) &gt; 0</f>
        <v>0</v>
      </c>
      <c r="G946" t="s">
        <v>2801</v>
      </c>
      <c r="H946" t="s">
        <v>179</v>
      </c>
      <c r="I946" t="s">
        <v>2802</v>
      </c>
      <c r="J946" s="1" t="s">
        <v>2803</v>
      </c>
    </row>
    <row r="947" spans="1:10" x14ac:dyDescent="0.25">
      <c r="A947" t="s">
        <v>2804</v>
      </c>
      <c r="B947">
        <v>2024</v>
      </c>
      <c r="C947" t="s">
        <v>168</v>
      </c>
      <c r="D947" t="b">
        <f>TRUE()</f>
        <v>1</v>
      </c>
      <c r="E947" t="b">
        <f>COUNTIF(connections!A:A, A947) &gt; 0</f>
        <v>0</v>
      </c>
      <c r="G947" t="s">
        <v>2805</v>
      </c>
    </row>
    <row r="948" spans="1:10" x14ac:dyDescent="0.25">
      <c r="A948" t="s">
        <v>2806</v>
      </c>
      <c r="B948">
        <v>2026</v>
      </c>
      <c r="C948" t="s">
        <v>168</v>
      </c>
      <c r="D948" t="b">
        <f>TRUE()</f>
        <v>1</v>
      </c>
      <c r="E948" t="b">
        <f>COUNTIF(connections!A:A, A948) &gt; 0</f>
        <v>0</v>
      </c>
      <c r="F948" t="s">
        <v>269</v>
      </c>
      <c r="G948" t="s">
        <v>2807</v>
      </c>
      <c r="H948" t="s">
        <v>179</v>
      </c>
      <c r="I948" t="s">
        <v>2808</v>
      </c>
      <c r="J948" s="1" t="s">
        <v>2809</v>
      </c>
    </row>
    <row r="949" spans="1:10" x14ac:dyDescent="0.25">
      <c r="A949" t="s">
        <v>2810</v>
      </c>
      <c r="B949">
        <v>2021</v>
      </c>
      <c r="C949" t="s">
        <v>174</v>
      </c>
      <c r="D949" t="b">
        <f>TRUE()</f>
        <v>1</v>
      </c>
      <c r="E949" t="b">
        <f>COUNTIF(connections!A:A, A949) &gt; 0</f>
        <v>1</v>
      </c>
      <c r="F949" t="s">
        <v>1022</v>
      </c>
      <c r="G949" t="s">
        <v>2811</v>
      </c>
    </row>
    <row r="950" spans="1:10" x14ac:dyDescent="0.25">
      <c r="A950" t="s">
        <v>2812</v>
      </c>
      <c r="B950">
        <v>2025</v>
      </c>
      <c r="C950" t="s">
        <v>174</v>
      </c>
      <c r="D950" t="b">
        <f>TRUE()</f>
        <v>1</v>
      </c>
      <c r="E950" t="b">
        <f>COUNTIF(connections!A:A, A950) &gt; 0</f>
        <v>0</v>
      </c>
      <c r="G950" t="s">
        <v>2813</v>
      </c>
    </row>
    <row r="951" spans="1:10" x14ac:dyDescent="0.25">
      <c r="A951" t="s">
        <v>2814</v>
      </c>
      <c r="B951">
        <v>2026</v>
      </c>
      <c r="C951" t="s">
        <v>174</v>
      </c>
      <c r="D951" t="b">
        <f>TRUE()</f>
        <v>1</v>
      </c>
      <c r="E951" t="b">
        <f>COUNTIF(connections!A:A, A951) &gt; 0</f>
        <v>0</v>
      </c>
      <c r="G951" t="s">
        <v>2815</v>
      </c>
    </row>
    <row r="952" spans="1:10" x14ac:dyDescent="0.25">
      <c r="A952" t="s">
        <v>2816</v>
      </c>
      <c r="B952">
        <v>2019</v>
      </c>
      <c r="C952" t="s">
        <v>168</v>
      </c>
      <c r="D952" t="b">
        <f>TRUE()</f>
        <v>1</v>
      </c>
      <c r="E952" t="b">
        <f>COUNTIF(connections!A:A, A952) &gt; 0</f>
        <v>1</v>
      </c>
      <c r="F952" t="s">
        <v>266</v>
      </c>
      <c r="G952" t="s">
        <v>2817</v>
      </c>
      <c r="H952" t="s">
        <v>179</v>
      </c>
      <c r="I952" t="s">
        <v>2818</v>
      </c>
      <c r="J952" s="1" t="s">
        <v>2819</v>
      </c>
    </row>
    <row r="953" spans="1:10" x14ac:dyDescent="0.25">
      <c r="A953" t="s">
        <v>2820</v>
      </c>
      <c r="B953">
        <v>2022</v>
      </c>
      <c r="C953" t="s">
        <v>168</v>
      </c>
      <c r="D953" t="b">
        <f>TRUE()</f>
        <v>1</v>
      </c>
      <c r="E953" t="b">
        <f>COUNTIF(connections!A:A, A953) &gt; 0</f>
        <v>1</v>
      </c>
      <c r="G953" t="s">
        <v>2821</v>
      </c>
      <c r="H953" t="s">
        <v>179</v>
      </c>
      <c r="I953" t="s">
        <v>2822</v>
      </c>
      <c r="J953" s="10" t="s">
        <v>2823</v>
      </c>
    </row>
    <row r="954" spans="1:10" x14ac:dyDescent="0.25">
      <c r="A954" t="s">
        <v>2824</v>
      </c>
      <c r="B954">
        <v>2024</v>
      </c>
      <c r="C954" t="s">
        <v>214</v>
      </c>
      <c r="D954" t="b">
        <f>TRUE()</f>
        <v>1</v>
      </c>
      <c r="E954" t="b">
        <f>COUNTIF(connections!A:A, A954) &gt; 0</f>
        <v>0</v>
      </c>
      <c r="F954" t="s">
        <v>266</v>
      </c>
      <c r="G954" t="s">
        <v>2825</v>
      </c>
    </row>
    <row r="955" spans="1:10" x14ac:dyDescent="0.25">
      <c r="A955" t="s">
        <v>2826</v>
      </c>
      <c r="B955">
        <v>2023</v>
      </c>
      <c r="C955" t="s">
        <v>168</v>
      </c>
      <c r="D955" t="b">
        <f>TRUE()</f>
        <v>1</v>
      </c>
      <c r="E955" t="b">
        <f>COUNTIF(connections!A:A, A955) &gt; 0</f>
        <v>0</v>
      </c>
      <c r="G955" t="s">
        <v>2827</v>
      </c>
      <c r="H955" t="s">
        <v>179</v>
      </c>
      <c r="I955" t="s">
        <v>2828</v>
      </c>
      <c r="J955" s="1" t="s">
        <v>2829</v>
      </c>
    </row>
    <row r="956" spans="1:10" x14ac:dyDescent="0.25">
      <c r="A956" t="s">
        <v>2830</v>
      </c>
      <c r="B956">
        <v>2024</v>
      </c>
      <c r="C956" t="s">
        <v>168</v>
      </c>
      <c r="D956" t="b">
        <f>TRUE()</f>
        <v>1</v>
      </c>
      <c r="E956" t="b">
        <f>COUNTIF(connections!A:A, A956) &gt; 0</f>
        <v>0</v>
      </c>
      <c r="G956" t="s">
        <v>2831</v>
      </c>
    </row>
    <row r="957" spans="1:10" x14ac:dyDescent="0.25">
      <c r="A957" t="s">
        <v>2832</v>
      </c>
      <c r="B957">
        <v>2024</v>
      </c>
      <c r="C957" t="s">
        <v>168</v>
      </c>
      <c r="D957" t="b">
        <v>1</v>
      </c>
      <c r="E957" t="b">
        <f>COUNTIF(connections!A:A, A957) &gt; 0</f>
        <v>0</v>
      </c>
      <c r="G957" t="s">
        <v>2833</v>
      </c>
      <c r="J957" s="1" t="s">
        <v>2834</v>
      </c>
    </row>
    <row r="958" spans="1:10" x14ac:dyDescent="0.25">
      <c r="A958" t="s">
        <v>2835</v>
      </c>
      <c r="B958">
        <v>1998</v>
      </c>
      <c r="C958" t="s">
        <v>171</v>
      </c>
      <c r="D958" t="b">
        <f>TRUE()</f>
        <v>1</v>
      </c>
      <c r="E958" t="b">
        <f>COUNTIF(connections!A:A, A958) &gt; 0</f>
        <v>0</v>
      </c>
      <c r="G958" t="s">
        <v>2836</v>
      </c>
      <c r="H958" t="s">
        <v>179</v>
      </c>
      <c r="I958" t="s">
        <v>2837</v>
      </c>
    </row>
    <row r="959" spans="1:10" x14ac:dyDescent="0.25">
      <c r="A959" t="s">
        <v>2838</v>
      </c>
      <c r="B959">
        <v>2023</v>
      </c>
      <c r="C959" t="s">
        <v>214</v>
      </c>
      <c r="D959" t="b">
        <f>TRUE()</f>
        <v>1</v>
      </c>
      <c r="E959" t="b">
        <f>COUNTIF(connections!A:A, A959) &gt; 0</f>
        <v>1</v>
      </c>
      <c r="F959" t="s">
        <v>609</v>
      </c>
      <c r="G959" t="s">
        <v>2839</v>
      </c>
      <c r="H959" t="s">
        <v>179</v>
      </c>
      <c r="I959" t="s">
        <v>2840</v>
      </c>
      <c r="J959" s="1" t="s">
        <v>2841</v>
      </c>
    </row>
    <row r="960" spans="1:10" x14ac:dyDescent="0.25">
      <c r="A960" t="s">
        <v>2842</v>
      </c>
      <c r="B960">
        <v>2025</v>
      </c>
      <c r="C960" t="s">
        <v>214</v>
      </c>
      <c r="D960" t="b">
        <f>TRUE()</f>
        <v>1</v>
      </c>
      <c r="E960" t="b">
        <f>COUNTIF(connections!A:A, A960) &gt; 0</f>
        <v>0</v>
      </c>
      <c r="F960" t="s">
        <v>609</v>
      </c>
      <c r="G960" t="s">
        <v>2843</v>
      </c>
    </row>
    <row r="961" spans="1:10" x14ac:dyDescent="0.25">
      <c r="A961" t="s">
        <v>7804</v>
      </c>
      <c r="B961">
        <v>2026</v>
      </c>
      <c r="C961" t="s">
        <v>168</v>
      </c>
      <c r="D961" t="b">
        <f>TRUE()</f>
        <v>1</v>
      </c>
      <c r="E961" t="b">
        <f>COUNTIF(connections!A:A, A961) &gt; 0</f>
        <v>0</v>
      </c>
      <c r="G961" t="s">
        <v>7805</v>
      </c>
      <c r="J961" s="10" t="s">
        <v>7806</v>
      </c>
    </row>
    <row r="962" spans="1:10" x14ac:dyDescent="0.25">
      <c r="A962" t="s">
        <v>2844</v>
      </c>
      <c r="B962">
        <v>2026</v>
      </c>
      <c r="C962" t="s">
        <v>168</v>
      </c>
      <c r="D962" t="b">
        <f>TRUE()</f>
        <v>1</v>
      </c>
      <c r="E962" t="b">
        <f>COUNTIF(connections!A:A, A962) &gt; 0</f>
        <v>0</v>
      </c>
      <c r="G962" t="s">
        <v>2845</v>
      </c>
    </row>
    <row r="963" spans="1:10" x14ac:dyDescent="0.25">
      <c r="A963" t="s">
        <v>2846</v>
      </c>
      <c r="B963">
        <v>2023</v>
      </c>
      <c r="C963" t="s">
        <v>171</v>
      </c>
      <c r="D963" t="b">
        <f>TRUE()</f>
        <v>1</v>
      </c>
      <c r="E963" t="b">
        <f>COUNTIF(connections!A:A, A963) &gt; 0</f>
        <v>0</v>
      </c>
      <c r="F963" t="s">
        <v>266</v>
      </c>
      <c r="G963" t="s">
        <v>2847</v>
      </c>
      <c r="H963" t="s">
        <v>179</v>
      </c>
      <c r="I963" t="s">
        <v>12639</v>
      </c>
      <c r="J963" s="10" t="s">
        <v>12640</v>
      </c>
    </row>
    <row r="964" spans="1:10" x14ac:dyDescent="0.25">
      <c r="A964" t="s">
        <v>2848</v>
      </c>
      <c r="B964">
        <v>2025</v>
      </c>
      <c r="C964" t="s">
        <v>168</v>
      </c>
      <c r="D964" t="b">
        <f>TRUE()</f>
        <v>1</v>
      </c>
      <c r="E964" t="b">
        <f>COUNTIF(connections!A:A, A964) &gt; 0</f>
        <v>0</v>
      </c>
      <c r="G964" t="s">
        <v>2849</v>
      </c>
      <c r="H964" t="s">
        <v>179</v>
      </c>
      <c r="I964" t="s">
        <v>2850</v>
      </c>
      <c r="J964" s="1" t="s">
        <v>2851</v>
      </c>
    </row>
    <row r="965" spans="1:10" x14ac:dyDescent="0.25">
      <c r="A965" t="s">
        <v>2852</v>
      </c>
      <c r="B965">
        <v>2017</v>
      </c>
      <c r="C965" t="s">
        <v>214</v>
      </c>
      <c r="D965" t="b">
        <f>TRUE()</f>
        <v>1</v>
      </c>
      <c r="E965" t="b">
        <f>COUNTIF(connections!A:A, A965) &gt; 0</f>
        <v>0</v>
      </c>
      <c r="G965" t="s">
        <v>2853</v>
      </c>
      <c r="H965" t="s">
        <v>179</v>
      </c>
      <c r="I965" t="s">
        <v>2854</v>
      </c>
      <c r="J965" s="1" t="s">
        <v>2855</v>
      </c>
    </row>
    <row r="966" spans="1:10" x14ac:dyDescent="0.25">
      <c r="A966" t="s">
        <v>2856</v>
      </c>
      <c r="B966">
        <v>2011</v>
      </c>
      <c r="C966" t="s">
        <v>171</v>
      </c>
      <c r="D966" t="b">
        <f>TRUE()</f>
        <v>1</v>
      </c>
      <c r="E966" t="b">
        <f>COUNTIF(connections!A:A, A966) &gt; 0</f>
        <v>0</v>
      </c>
      <c r="G966" t="s">
        <v>2857</v>
      </c>
    </row>
    <row r="967" spans="1:10" x14ac:dyDescent="0.25">
      <c r="A967" t="s">
        <v>2858</v>
      </c>
      <c r="B967">
        <v>2012</v>
      </c>
      <c r="C967" t="s">
        <v>214</v>
      </c>
      <c r="D967" t="b">
        <f>TRUE()</f>
        <v>1</v>
      </c>
      <c r="E967" t="b">
        <f>COUNTIF(connections!A:A, A967) &gt; 0</f>
        <v>0</v>
      </c>
      <c r="G967" t="s">
        <v>2859</v>
      </c>
      <c r="H967" t="s">
        <v>179</v>
      </c>
      <c r="I967" t="s">
        <v>2860</v>
      </c>
      <c r="J967" s="1" t="s">
        <v>2861</v>
      </c>
    </row>
    <row r="968" spans="1:10" x14ac:dyDescent="0.25">
      <c r="A968" t="s">
        <v>2862</v>
      </c>
      <c r="B968">
        <v>2017</v>
      </c>
      <c r="C968" t="s">
        <v>168</v>
      </c>
      <c r="D968" t="b">
        <f>FALSE()</f>
        <v>0</v>
      </c>
      <c r="E968" t="b">
        <f>COUNTIF(connections!A:A, A968) &gt; 0</f>
        <v>0</v>
      </c>
      <c r="F968" t="s">
        <v>644</v>
      </c>
      <c r="G968" t="s">
        <v>2863</v>
      </c>
      <c r="H968" t="s">
        <v>179</v>
      </c>
      <c r="I968" t="s">
        <v>2864</v>
      </c>
      <c r="J968" s="1" t="s">
        <v>2865</v>
      </c>
    </row>
    <row r="969" spans="1:10" x14ac:dyDescent="0.25">
      <c r="A969" t="s">
        <v>2866</v>
      </c>
      <c r="B969">
        <v>2005</v>
      </c>
      <c r="C969" t="s">
        <v>214</v>
      </c>
      <c r="D969" t="b">
        <f>TRUE()</f>
        <v>1</v>
      </c>
      <c r="E969" t="b">
        <f>COUNTIF(connections!A:A, A969) &gt; 0</f>
        <v>1</v>
      </c>
      <c r="F969" t="s">
        <v>266</v>
      </c>
      <c r="G969" t="s">
        <v>2867</v>
      </c>
      <c r="H969" t="s">
        <v>179</v>
      </c>
      <c r="I969" t="s">
        <v>2868</v>
      </c>
      <c r="J969" s="1" t="s">
        <v>2869</v>
      </c>
    </row>
    <row r="970" spans="1:10" x14ac:dyDescent="0.25">
      <c r="A970" t="s">
        <v>2870</v>
      </c>
      <c r="B970">
        <v>2020</v>
      </c>
      <c r="C970" t="s">
        <v>168</v>
      </c>
      <c r="D970" t="b">
        <f>FALSE()</f>
        <v>0</v>
      </c>
      <c r="E970" t="b">
        <f>COUNTIF(connections!A:A, A970) &gt; 0</f>
        <v>1</v>
      </c>
      <c r="G970" t="s">
        <v>2871</v>
      </c>
      <c r="H970" t="s">
        <v>179</v>
      </c>
      <c r="I970" t="s">
        <v>2872</v>
      </c>
      <c r="J970" s="10" t="s">
        <v>2873</v>
      </c>
    </row>
    <row r="971" spans="1:10" x14ac:dyDescent="0.25">
      <c r="A971" t="s">
        <v>2874</v>
      </c>
      <c r="B971">
        <v>2025</v>
      </c>
      <c r="C971" t="s">
        <v>168</v>
      </c>
      <c r="D971" t="b">
        <f>TRUE()</f>
        <v>1</v>
      </c>
      <c r="E971" t="b">
        <f>COUNTIF(connections!A:A, A971) &gt; 0</f>
        <v>0</v>
      </c>
      <c r="G971" t="s">
        <v>2875</v>
      </c>
    </row>
    <row r="972" spans="1:10" x14ac:dyDescent="0.25">
      <c r="A972" t="s">
        <v>2876</v>
      </c>
      <c r="B972">
        <v>2025</v>
      </c>
      <c r="C972" t="s">
        <v>168</v>
      </c>
      <c r="D972" t="b">
        <f>FALSE()</f>
        <v>0</v>
      </c>
      <c r="E972" t="b">
        <f>COUNTIF(connections!A:A, A972) &gt; 0</f>
        <v>0</v>
      </c>
      <c r="G972" t="s">
        <v>2877</v>
      </c>
    </row>
    <row r="973" spans="1:10" x14ac:dyDescent="0.25">
      <c r="A973" t="s">
        <v>2878</v>
      </c>
      <c r="B973">
        <v>2024</v>
      </c>
      <c r="C973" t="s">
        <v>168</v>
      </c>
      <c r="D973" t="b">
        <f>TRUE()</f>
        <v>1</v>
      </c>
      <c r="E973" t="b">
        <f>COUNTIF(connections!A:A, A973) &gt; 0</f>
        <v>0</v>
      </c>
      <c r="G973" t="s">
        <v>2879</v>
      </c>
    </row>
    <row r="974" spans="1:10" x14ac:dyDescent="0.25">
      <c r="A974" t="s">
        <v>2880</v>
      </c>
      <c r="B974">
        <v>2019</v>
      </c>
      <c r="C974" t="s">
        <v>214</v>
      </c>
      <c r="D974" t="b">
        <f>FALSE()</f>
        <v>0</v>
      </c>
      <c r="E974" t="b">
        <f>COUNTIF(connections!A:A, A974) &gt; 0</f>
        <v>0</v>
      </c>
      <c r="G974" t="s">
        <v>2881</v>
      </c>
    </row>
    <row r="975" spans="1:10" x14ac:dyDescent="0.25">
      <c r="A975" t="s">
        <v>2882</v>
      </c>
      <c r="B975">
        <v>2023</v>
      </c>
      <c r="C975" t="s">
        <v>174</v>
      </c>
      <c r="D975" t="b">
        <f>TRUE()</f>
        <v>1</v>
      </c>
      <c r="E975" t="b">
        <f>COUNTIF(connections!A:A, A975) &gt; 0</f>
        <v>1</v>
      </c>
      <c r="G975" t="s">
        <v>2883</v>
      </c>
      <c r="H975" t="s">
        <v>179</v>
      </c>
      <c r="I975" t="s">
        <v>2884</v>
      </c>
      <c r="J975" s="1" t="s">
        <v>2885</v>
      </c>
    </row>
    <row r="976" spans="1:10" x14ac:dyDescent="0.25">
      <c r="A976" t="s">
        <v>2886</v>
      </c>
      <c r="B976">
        <v>2024</v>
      </c>
      <c r="C976" t="s">
        <v>168</v>
      </c>
      <c r="D976" t="b">
        <f>TRUE()</f>
        <v>1</v>
      </c>
      <c r="E976" t="b">
        <f>COUNTIF(connections!A:A, A976) &gt; 0</f>
        <v>0</v>
      </c>
      <c r="G976" t="s">
        <v>2887</v>
      </c>
    </row>
    <row r="977" spans="1:10" x14ac:dyDescent="0.25">
      <c r="A977" t="s">
        <v>2888</v>
      </c>
      <c r="B977">
        <v>2026</v>
      </c>
      <c r="C977" t="s">
        <v>174</v>
      </c>
      <c r="D977" t="b">
        <f>TRUE()</f>
        <v>1</v>
      </c>
      <c r="E977" t="b">
        <f>COUNTIF(connections!A:A, A977) &gt; 0</f>
        <v>0</v>
      </c>
      <c r="G977" t="s">
        <v>2889</v>
      </c>
    </row>
    <row r="978" spans="1:10" x14ac:dyDescent="0.25">
      <c r="A978" t="s">
        <v>2890</v>
      </c>
      <c r="B978">
        <v>2026</v>
      </c>
      <c r="C978" t="s">
        <v>214</v>
      </c>
      <c r="D978" t="b">
        <v>1</v>
      </c>
      <c r="E978" t="b">
        <f>COUNTIF(connections!A:A, A978) &gt; 0</f>
        <v>0</v>
      </c>
      <c r="F978" t="s">
        <v>396</v>
      </c>
      <c r="G978" t="s">
        <v>2891</v>
      </c>
      <c r="J978" s="1" t="s">
        <v>2892</v>
      </c>
    </row>
    <row r="979" spans="1:10" x14ac:dyDescent="0.25">
      <c r="A979" t="s">
        <v>2893</v>
      </c>
      <c r="B979">
        <v>2023</v>
      </c>
      <c r="C979" t="s">
        <v>168</v>
      </c>
      <c r="D979" t="b">
        <v>1</v>
      </c>
      <c r="E979" t="b">
        <f>COUNTIF(connections!A:A, A979) &gt; 0</f>
        <v>1</v>
      </c>
      <c r="G979" t="s">
        <v>2894</v>
      </c>
      <c r="J979" s="1" t="s">
        <v>2895</v>
      </c>
    </row>
    <row r="980" spans="1:10" x14ac:dyDescent="0.25">
      <c r="A980" t="s">
        <v>2896</v>
      </c>
      <c r="B980">
        <v>2026</v>
      </c>
      <c r="C980" t="s">
        <v>174</v>
      </c>
      <c r="D980" t="b">
        <f>TRUE()</f>
        <v>1</v>
      </c>
      <c r="E980" t="b">
        <f>COUNTIF(connections!A:A, A980) &gt; 0</f>
        <v>0</v>
      </c>
      <c r="G980" t="s">
        <v>2897</v>
      </c>
    </row>
    <row r="981" spans="1:10" x14ac:dyDescent="0.25">
      <c r="A981" t="s">
        <v>2898</v>
      </c>
      <c r="B981">
        <v>2018</v>
      </c>
      <c r="C981" t="s">
        <v>168</v>
      </c>
      <c r="D981" t="b">
        <f>TRUE()</f>
        <v>1</v>
      </c>
      <c r="E981" t="b">
        <f>COUNTIF(connections!A:A, A981) &gt; 0</f>
        <v>1</v>
      </c>
      <c r="G981" t="s">
        <v>2899</v>
      </c>
      <c r="H981" t="s">
        <v>179</v>
      </c>
      <c r="I981" t="s">
        <v>2900</v>
      </c>
      <c r="J981" s="1" t="s">
        <v>2901</v>
      </c>
    </row>
    <row r="982" spans="1:10" x14ac:dyDescent="0.25">
      <c r="A982" t="s">
        <v>2902</v>
      </c>
      <c r="B982">
        <v>2024</v>
      </c>
      <c r="C982" t="s">
        <v>168</v>
      </c>
      <c r="D982" t="b">
        <f>TRUE()</f>
        <v>1</v>
      </c>
      <c r="E982" t="b">
        <f>COUNTIF(connections!A:A, A982) &gt; 0</f>
        <v>0</v>
      </c>
      <c r="G982" t="s">
        <v>2903</v>
      </c>
      <c r="H982" t="s">
        <v>179</v>
      </c>
      <c r="I982" t="s">
        <v>2904</v>
      </c>
      <c r="J982" s="1" t="s">
        <v>2905</v>
      </c>
    </row>
    <row r="983" spans="1:10" x14ac:dyDescent="0.25">
      <c r="A983" t="s">
        <v>2906</v>
      </c>
      <c r="B983">
        <v>2021</v>
      </c>
      <c r="C983" t="s">
        <v>214</v>
      </c>
      <c r="D983" t="b">
        <f>TRUE()</f>
        <v>1</v>
      </c>
      <c r="E983" t="b">
        <f>COUNTIF(connections!A:A, A983) &gt; 0</f>
        <v>0</v>
      </c>
      <c r="F983" t="s">
        <v>1156</v>
      </c>
      <c r="G983" t="s">
        <v>2907</v>
      </c>
      <c r="H983" t="s">
        <v>179</v>
      </c>
      <c r="I983" t="s">
        <v>2908</v>
      </c>
      <c r="J983" s="1" t="s">
        <v>2909</v>
      </c>
    </row>
    <row r="984" spans="1:10" x14ac:dyDescent="0.25">
      <c r="A984" t="s">
        <v>2910</v>
      </c>
      <c r="B984">
        <v>2025</v>
      </c>
      <c r="C984" t="s">
        <v>174</v>
      </c>
      <c r="D984" t="b">
        <f>TRUE()</f>
        <v>1</v>
      </c>
      <c r="E984" t="b">
        <f>COUNTIF(connections!A:A, A984) &gt; 0</f>
        <v>0</v>
      </c>
      <c r="F984" t="s">
        <v>723</v>
      </c>
      <c r="G984" t="s">
        <v>2911</v>
      </c>
      <c r="H984" t="s">
        <v>179</v>
      </c>
      <c r="I984" t="s">
        <v>9820</v>
      </c>
      <c r="J984" s="10" t="s">
        <v>9821</v>
      </c>
    </row>
    <row r="985" spans="1:10" x14ac:dyDescent="0.25">
      <c r="A985" t="s">
        <v>2912</v>
      </c>
      <c r="B985">
        <v>2025</v>
      </c>
      <c r="C985" t="s">
        <v>174</v>
      </c>
      <c r="D985" t="b">
        <f>TRUE()</f>
        <v>1</v>
      </c>
      <c r="E985" t="b">
        <f>COUNTIF(connections!A:A, A985) &gt; 0</f>
        <v>0</v>
      </c>
      <c r="F985" t="s">
        <v>723</v>
      </c>
      <c r="G985" t="s">
        <v>2913</v>
      </c>
      <c r="H985" t="s">
        <v>179</v>
      </c>
      <c r="I985" t="s">
        <v>2914</v>
      </c>
      <c r="J985" s="1" t="s">
        <v>2915</v>
      </c>
    </row>
    <row r="986" spans="1:10" x14ac:dyDescent="0.25">
      <c r="A986" t="s">
        <v>2916</v>
      </c>
      <c r="B986">
        <v>2022</v>
      </c>
      <c r="C986" t="s">
        <v>174</v>
      </c>
      <c r="D986" t="b">
        <f>TRUE()</f>
        <v>1</v>
      </c>
      <c r="E986" t="b">
        <f>COUNTIF(connections!A:A, A986) &gt; 0</f>
        <v>1</v>
      </c>
      <c r="F986" t="s">
        <v>723</v>
      </c>
      <c r="G986" t="s">
        <v>2917</v>
      </c>
      <c r="H986" t="s">
        <v>179</v>
      </c>
      <c r="I986" t="s">
        <v>2918</v>
      </c>
      <c r="J986" s="1" t="s">
        <v>2919</v>
      </c>
    </row>
    <row r="987" spans="1:10" x14ac:dyDescent="0.25">
      <c r="A987" t="s">
        <v>2920</v>
      </c>
      <c r="B987">
        <v>2026</v>
      </c>
      <c r="C987" t="s">
        <v>174</v>
      </c>
      <c r="D987" t="b">
        <f>TRUE()</f>
        <v>1</v>
      </c>
      <c r="E987" t="b">
        <f>COUNTIF(connections!A:A, A987) &gt; 0</f>
        <v>0</v>
      </c>
      <c r="G987" t="s">
        <v>2921</v>
      </c>
      <c r="H987" t="s">
        <v>179</v>
      </c>
      <c r="I987" t="s">
        <v>14186</v>
      </c>
      <c r="J987" s="10" t="s">
        <v>2922</v>
      </c>
    </row>
    <row r="988" spans="1:10" x14ac:dyDescent="0.25">
      <c r="A988" t="s">
        <v>17108</v>
      </c>
      <c r="B988">
        <v>2025</v>
      </c>
      <c r="C988" t="s">
        <v>214</v>
      </c>
      <c r="D988" t="b">
        <v>1</v>
      </c>
      <c r="E988" t="b">
        <f>COUNTIF(connections!A:A, A988) &gt; 0</f>
        <v>0</v>
      </c>
      <c r="G988" t="s">
        <v>17109</v>
      </c>
      <c r="J988" s="10" t="s">
        <v>17110</v>
      </c>
    </row>
    <row r="989" spans="1:10" x14ac:dyDescent="0.25">
      <c r="A989" t="s">
        <v>2923</v>
      </c>
      <c r="B989">
        <v>2025</v>
      </c>
      <c r="C989" t="s">
        <v>168</v>
      </c>
      <c r="D989" t="b">
        <f>TRUE()</f>
        <v>1</v>
      </c>
      <c r="E989" t="b">
        <f>COUNTIF(connections!A:A, A989) &gt; 0</f>
        <v>0</v>
      </c>
      <c r="G989" t="s">
        <v>2924</v>
      </c>
    </row>
    <row r="990" spans="1:10" x14ac:dyDescent="0.25">
      <c r="A990" t="s">
        <v>2925</v>
      </c>
      <c r="B990">
        <v>2023</v>
      </c>
      <c r="C990" t="s">
        <v>168</v>
      </c>
      <c r="D990" t="b">
        <f>TRUE()</f>
        <v>1</v>
      </c>
      <c r="E990" t="b">
        <f>COUNTIF(connections!A:A, A990) &gt; 0</f>
        <v>0</v>
      </c>
      <c r="F990" t="s">
        <v>450</v>
      </c>
      <c r="G990" t="s">
        <v>2926</v>
      </c>
      <c r="H990" t="s">
        <v>179</v>
      </c>
      <c r="I990" t="s">
        <v>2927</v>
      </c>
      <c r="J990" s="1" t="s">
        <v>2928</v>
      </c>
    </row>
    <row r="991" spans="1:10" x14ac:dyDescent="0.25">
      <c r="A991" t="s">
        <v>2929</v>
      </c>
      <c r="B991">
        <v>2024</v>
      </c>
      <c r="C991" t="s">
        <v>174</v>
      </c>
      <c r="D991" t="b">
        <f>TRUE()</f>
        <v>1</v>
      </c>
      <c r="E991" t="b">
        <f>COUNTIF(connections!A:A, A991) &gt; 0</f>
        <v>0</v>
      </c>
      <c r="F991" t="s">
        <v>1068</v>
      </c>
      <c r="G991" t="s">
        <v>2930</v>
      </c>
      <c r="H991" t="s">
        <v>179</v>
      </c>
      <c r="I991" t="s">
        <v>2931</v>
      </c>
      <c r="J991" s="1" t="s">
        <v>2932</v>
      </c>
    </row>
    <row r="992" spans="1:10" x14ac:dyDescent="0.25">
      <c r="A992" t="s">
        <v>2933</v>
      </c>
      <c r="B992">
        <v>2017</v>
      </c>
      <c r="C992" t="s">
        <v>171</v>
      </c>
      <c r="D992" t="b">
        <f>TRUE()</f>
        <v>1</v>
      </c>
      <c r="E992" t="b">
        <f>COUNTIF(connections!A:A, A992) &gt; 0</f>
        <v>0</v>
      </c>
      <c r="G992" t="s">
        <v>2934</v>
      </c>
    </row>
    <row r="993" spans="1:10" x14ac:dyDescent="0.25">
      <c r="A993" t="s">
        <v>2935</v>
      </c>
      <c r="B993">
        <v>2010</v>
      </c>
      <c r="C993" t="s">
        <v>171</v>
      </c>
      <c r="D993" t="b">
        <f>TRUE()</f>
        <v>1</v>
      </c>
      <c r="E993" t="b">
        <f>COUNTIF(connections!A:A, A993) &gt; 0</f>
        <v>1</v>
      </c>
      <c r="G993" t="s">
        <v>2936</v>
      </c>
      <c r="H993" t="s">
        <v>179</v>
      </c>
      <c r="I993" t="s">
        <v>2937</v>
      </c>
      <c r="J993" s="10" t="s">
        <v>2938</v>
      </c>
    </row>
    <row r="994" spans="1:10" x14ac:dyDescent="0.25">
      <c r="A994" t="s">
        <v>2939</v>
      </c>
      <c r="B994">
        <v>1994</v>
      </c>
      <c r="C994" t="s">
        <v>171</v>
      </c>
      <c r="D994" t="b">
        <f>TRUE()</f>
        <v>1</v>
      </c>
      <c r="E994" t="b">
        <f>COUNTIF(connections!A:A, A994) &gt; 0</f>
        <v>1</v>
      </c>
      <c r="G994" t="s">
        <v>2940</v>
      </c>
      <c r="H994" t="s">
        <v>179</v>
      </c>
      <c r="I994" t="s">
        <v>2941</v>
      </c>
    </row>
    <row r="995" spans="1:10" x14ac:dyDescent="0.25">
      <c r="A995" t="s">
        <v>2942</v>
      </c>
      <c r="B995">
        <v>2024</v>
      </c>
      <c r="C995" t="s">
        <v>174</v>
      </c>
      <c r="D995" t="b">
        <f>TRUE()</f>
        <v>1</v>
      </c>
      <c r="E995" t="b">
        <f>COUNTIF(connections!A:A, A995) &gt; 0</f>
        <v>0</v>
      </c>
      <c r="F995" t="s">
        <v>266</v>
      </c>
      <c r="G995" t="s">
        <v>2943</v>
      </c>
      <c r="H995" t="s">
        <v>179</v>
      </c>
      <c r="I995" t="s">
        <v>2944</v>
      </c>
      <c r="J995" s="1" t="s">
        <v>2945</v>
      </c>
    </row>
    <row r="996" spans="1:10" x14ac:dyDescent="0.25">
      <c r="A996" t="s">
        <v>2946</v>
      </c>
      <c r="B996">
        <v>2014</v>
      </c>
      <c r="C996" t="s">
        <v>168</v>
      </c>
      <c r="D996" t="b">
        <f>TRUE()</f>
        <v>1</v>
      </c>
      <c r="E996" t="b">
        <f>COUNTIF(connections!A:A, A996) &gt; 0</f>
        <v>1</v>
      </c>
      <c r="G996" t="s">
        <v>2947</v>
      </c>
      <c r="H996" t="s">
        <v>179</v>
      </c>
      <c r="I996" t="s">
        <v>2948</v>
      </c>
      <c r="J996" s="1" t="s">
        <v>2949</v>
      </c>
    </row>
    <row r="997" spans="1:10" x14ac:dyDescent="0.25">
      <c r="A997" t="s">
        <v>2950</v>
      </c>
      <c r="B997">
        <v>2020</v>
      </c>
      <c r="C997" t="s">
        <v>168</v>
      </c>
      <c r="D997" t="b">
        <f>TRUE()</f>
        <v>1</v>
      </c>
      <c r="E997" t="b">
        <f>COUNTIF(connections!A:A, A997) &gt; 0</f>
        <v>0</v>
      </c>
      <c r="G997" t="s">
        <v>2951</v>
      </c>
      <c r="H997" t="s">
        <v>179</v>
      </c>
      <c r="I997" t="s">
        <v>2952</v>
      </c>
      <c r="J997" s="1" t="s">
        <v>2953</v>
      </c>
    </row>
    <row r="998" spans="1:10" x14ac:dyDescent="0.25">
      <c r="A998" t="s">
        <v>2954</v>
      </c>
      <c r="B998">
        <v>2025</v>
      </c>
      <c r="C998" t="s">
        <v>171</v>
      </c>
      <c r="D998" t="b">
        <f>TRUE()</f>
        <v>1</v>
      </c>
      <c r="E998" t="b">
        <f>COUNTIF(connections!A:A, A998) &gt; 0</f>
        <v>0</v>
      </c>
      <c r="G998" t="s">
        <v>2955</v>
      </c>
      <c r="H998" t="s">
        <v>179</v>
      </c>
      <c r="I998" t="s">
        <v>2956</v>
      </c>
    </row>
    <row r="999" spans="1:10" x14ac:dyDescent="0.25">
      <c r="A999" t="s">
        <v>2957</v>
      </c>
      <c r="B999">
        <v>2023</v>
      </c>
      <c r="C999" t="s">
        <v>174</v>
      </c>
      <c r="D999" t="b">
        <f>TRUE()</f>
        <v>1</v>
      </c>
      <c r="E999" t="b">
        <f>COUNTIF(connections!A:A, A999) &gt; 0</f>
        <v>1</v>
      </c>
      <c r="G999" t="s">
        <v>2958</v>
      </c>
      <c r="H999" t="s">
        <v>179</v>
      </c>
      <c r="I999" t="s">
        <v>2959</v>
      </c>
      <c r="J999" s="1" t="s">
        <v>2960</v>
      </c>
    </row>
    <row r="1000" spans="1:10" x14ac:dyDescent="0.25">
      <c r="A1000" t="s">
        <v>2961</v>
      </c>
      <c r="B1000">
        <v>2026</v>
      </c>
      <c r="C1000" t="s">
        <v>174</v>
      </c>
      <c r="D1000" t="b">
        <f>TRUE()</f>
        <v>1</v>
      </c>
      <c r="E1000" t="b">
        <f>COUNTIF(connections!A:A, A1000) &gt; 0</f>
        <v>0</v>
      </c>
      <c r="G1000" t="s">
        <v>2962</v>
      </c>
      <c r="J1000" s="10" t="s">
        <v>2963</v>
      </c>
    </row>
    <row r="1001" spans="1:10" x14ac:dyDescent="0.25">
      <c r="A1001" t="s">
        <v>2964</v>
      </c>
      <c r="B1001">
        <v>2022</v>
      </c>
      <c r="C1001" t="s">
        <v>171</v>
      </c>
      <c r="D1001" t="b">
        <f>TRUE()</f>
        <v>1</v>
      </c>
      <c r="E1001" t="b">
        <f>COUNTIF(connections!A:A, A1001) &gt; 0</f>
        <v>0</v>
      </c>
      <c r="G1001" t="s">
        <v>2965</v>
      </c>
      <c r="H1001" t="s">
        <v>179</v>
      </c>
      <c r="I1001" t="s">
        <v>2966</v>
      </c>
      <c r="J1001" s="10" t="s">
        <v>2967</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20" r:id="rId12" xr:uid="{00000000-0004-0000-0000-00000B000000}"/>
    <hyperlink ref="J21" r:id="rId13" xr:uid="{00000000-0004-0000-0000-00000C000000}"/>
    <hyperlink ref="J22" r:id="rId14" xr:uid="{00000000-0004-0000-0000-00000D000000}"/>
    <hyperlink ref="J23" r:id="rId15" xr:uid="{00000000-0004-0000-0000-00000E000000}"/>
    <hyperlink ref="J24" r:id="rId16" xr:uid="{00000000-0004-0000-0000-00000F000000}"/>
    <hyperlink ref="J25" r:id="rId17" xr:uid="{00000000-0004-0000-0000-000010000000}"/>
    <hyperlink ref="J26" r:id="rId18" xr:uid="{00000000-0004-0000-0000-000011000000}"/>
    <hyperlink ref="J29" r:id="rId19" xr:uid="{00000000-0004-0000-0000-000012000000}"/>
    <hyperlink ref="J33" r:id="rId20" xr:uid="{00000000-0004-0000-0000-000013000000}"/>
    <hyperlink ref="J35" r:id="rId21" xr:uid="{00000000-0004-0000-0000-000014000000}"/>
    <hyperlink ref="J36" r:id="rId22" xr:uid="{00000000-0004-0000-0000-000015000000}"/>
    <hyperlink ref="J37" r:id="rId23" xr:uid="{00000000-0004-0000-0000-000016000000}"/>
    <hyperlink ref="J38" r:id="rId24" xr:uid="{00000000-0004-0000-0000-000017000000}"/>
    <hyperlink ref="J42" r:id="rId25" xr:uid="{00000000-0004-0000-0000-000018000000}"/>
    <hyperlink ref="J44" r:id="rId26" xr:uid="{00000000-0004-0000-0000-000019000000}"/>
    <hyperlink ref="J45" r:id="rId27" xr:uid="{00000000-0004-0000-0000-00001A000000}"/>
    <hyperlink ref="J46" r:id="rId28" xr:uid="{00000000-0004-0000-0000-00001B000000}"/>
    <hyperlink ref="J47" r:id="rId29" xr:uid="{00000000-0004-0000-0000-00001C000000}"/>
    <hyperlink ref="J49" r:id="rId30" xr:uid="{00000000-0004-0000-0000-00001D000000}"/>
    <hyperlink ref="J50" r:id="rId31" xr:uid="{00000000-0004-0000-0000-00001E000000}"/>
    <hyperlink ref="J55" r:id="rId32" xr:uid="{00000000-0004-0000-0000-00001F000000}"/>
    <hyperlink ref="J56" r:id="rId33" xr:uid="{00000000-0004-0000-0000-000020000000}"/>
    <hyperlink ref="J57" r:id="rId34" xr:uid="{00000000-0004-0000-0000-000021000000}"/>
    <hyperlink ref="J59" r:id="rId35" xr:uid="{00000000-0004-0000-0000-000022000000}"/>
    <hyperlink ref="J60" r:id="rId36" xr:uid="{00000000-0004-0000-0000-000023000000}"/>
    <hyperlink ref="J61" r:id="rId37" xr:uid="{00000000-0004-0000-0000-000024000000}"/>
    <hyperlink ref="J62" r:id="rId38" xr:uid="{00000000-0004-0000-0000-000025000000}"/>
    <hyperlink ref="J63" r:id="rId39" xr:uid="{00000000-0004-0000-0000-000026000000}"/>
    <hyperlink ref="J67" r:id="rId40" xr:uid="{00000000-0004-0000-0000-000027000000}"/>
    <hyperlink ref="J68" r:id="rId41" xr:uid="{00000000-0004-0000-0000-000028000000}"/>
    <hyperlink ref="J71" r:id="rId42" xr:uid="{00000000-0004-0000-0000-000029000000}"/>
    <hyperlink ref="J72" r:id="rId43" xr:uid="{00000000-0004-0000-0000-00002A000000}"/>
    <hyperlink ref="J73" r:id="rId44" xr:uid="{00000000-0004-0000-0000-00002B000000}"/>
    <hyperlink ref="J75" r:id="rId45" xr:uid="{00000000-0004-0000-0000-00002C000000}"/>
    <hyperlink ref="J77" r:id="rId46" xr:uid="{00000000-0004-0000-0000-00002D000000}"/>
    <hyperlink ref="J79" r:id="rId47" xr:uid="{00000000-0004-0000-0000-00002E000000}"/>
    <hyperlink ref="J80" r:id="rId48" xr:uid="{00000000-0004-0000-0000-00002F000000}"/>
    <hyperlink ref="J81" r:id="rId49" xr:uid="{00000000-0004-0000-0000-000030000000}"/>
    <hyperlink ref="J83" r:id="rId50" xr:uid="{00000000-0004-0000-0000-000031000000}"/>
    <hyperlink ref="J84" r:id="rId51" xr:uid="{00000000-0004-0000-0000-000032000000}"/>
    <hyperlink ref="J85" r:id="rId52" xr:uid="{00000000-0004-0000-0000-000033000000}"/>
    <hyperlink ref="J86" r:id="rId53" xr:uid="{00000000-0004-0000-0000-000034000000}"/>
    <hyperlink ref="J91" r:id="rId54" xr:uid="{00000000-0004-0000-0000-000035000000}"/>
    <hyperlink ref="J94" r:id="rId55" xr:uid="{00000000-0004-0000-0000-000036000000}"/>
    <hyperlink ref="J96" r:id="rId56" xr:uid="{00000000-0004-0000-0000-000037000000}"/>
    <hyperlink ref="J97" r:id="rId57" xr:uid="{00000000-0004-0000-0000-000038000000}"/>
    <hyperlink ref="J98" r:id="rId58" xr:uid="{00000000-0004-0000-0000-000039000000}"/>
    <hyperlink ref="J100" r:id="rId59" xr:uid="{00000000-0004-0000-0000-00003A000000}"/>
    <hyperlink ref="J101" r:id="rId60" xr:uid="{00000000-0004-0000-0000-00003B000000}"/>
    <hyperlink ref="J102" r:id="rId61" xr:uid="{00000000-0004-0000-0000-00003C000000}"/>
    <hyperlink ref="J105" r:id="rId62" xr:uid="{00000000-0004-0000-0000-00003D000000}"/>
    <hyperlink ref="J106" r:id="rId63" xr:uid="{00000000-0004-0000-0000-00003E000000}"/>
    <hyperlink ref="J107" r:id="rId64" xr:uid="{00000000-0004-0000-0000-00003F000000}"/>
    <hyperlink ref="J108" r:id="rId65" xr:uid="{00000000-0004-0000-0000-000040000000}"/>
    <hyperlink ref="J111" r:id="rId66" xr:uid="{00000000-0004-0000-0000-000041000000}"/>
    <hyperlink ref="J113" r:id="rId67" xr:uid="{00000000-0004-0000-0000-000042000000}"/>
    <hyperlink ref="J121" r:id="rId68" xr:uid="{00000000-0004-0000-0000-000043000000}"/>
    <hyperlink ref="J122" r:id="rId69" xr:uid="{00000000-0004-0000-0000-000044000000}"/>
    <hyperlink ref="J124" r:id="rId70" xr:uid="{00000000-0004-0000-0000-000045000000}"/>
    <hyperlink ref="J125" r:id="rId71" xr:uid="{00000000-0004-0000-0000-000046000000}"/>
    <hyperlink ref="J126" r:id="rId72" xr:uid="{00000000-0004-0000-0000-000047000000}"/>
    <hyperlink ref="J128" r:id="rId73" xr:uid="{00000000-0004-0000-0000-000048000000}"/>
    <hyperlink ref="J132" r:id="rId74" xr:uid="{00000000-0004-0000-0000-000049000000}"/>
    <hyperlink ref="J133" r:id="rId75" xr:uid="{00000000-0004-0000-0000-00004A000000}"/>
    <hyperlink ref="J137" r:id="rId76" xr:uid="{00000000-0004-0000-0000-00004B000000}"/>
    <hyperlink ref="J138" r:id="rId77" xr:uid="{00000000-0004-0000-0000-00004C000000}"/>
    <hyperlink ref="J139" r:id="rId78" xr:uid="{00000000-0004-0000-0000-00004D000000}"/>
    <hyperlink ref="J140" r:id="rId79" xr:uid="{00000000-0004-0000-0000-00004E000000}"/>
    <hyperlink ref="J143" r:id="rId80" xr:uid="{00000000-0004-0000-0000-00004F000000}"/>
    <hyperlink ref="J144" r:id="rId81" xr:uid="{00000000-0004-0000-0000-000050000000}"/>
    <hyperlink ref="J147" r:id="rId82" xr:uid="{00000000-0004-0000-0000-000051000000}"/>
    <hyperlink ref="J149" r:id="rId83" xr:uid="{00000000-0004-0000-0000-000052000000}"/>
    <hyperlink ref="J150" r:id="rId84" xr:uid="{00000000-0004-0000-0000-000053000000}"/>
    <hyperlink ref="J153" r:id="rId85" xr:uid="{00000000-0004-0000-0000-000054000000}"/>
    <hyperlink ref="J155" r:id="rId86" xr:uid="{00000000-0004-0000-0000-000055000000}"/>
    <hyperlink ref="J156" r:id="rId87" xr:uid="{00000000-0004-0000-0000-000056000000}"/>
    <hyperlink ref="J158" r:id="rId88" xr:uid="{00000000-0004-0000-0000-000057000000}"/>
    <hyperlink ref="J159" r:id="rId89" xr:uid="{00000000-0004-0000-0000-000058000000}"/>
    <hyperlink ref="J162" r:id="rId90" xr:uid="{00000000-0004-0000-0000-000059000000}"/>
    <hyperlink ref="J163" r:id="rId91" xr:uid="{00000000-0004-0000-0000-00005A000000}"/>
    <hyperlink ref="J164" r:id="rId92" xr:uid="{00000000-0004-0000-0000-00005B000000}"/>
    <hyperlink ref="J166" r:id="rId93" xr:uid="{00000000-0004-0000-0000-00005C000000}"/>
    <hyperlink ref="J167" r:id="rId94" xr:uid="{00000000-0004-0000-0000-00005D000000}"/>
    <hyperlink ref="J168" r:id="rId95" xr:uid="{00000000-0004-0000-0000-00005E000000}"/>
    <hyperlink ref="J169" r:id="rId96" xr:uid="{00000000-0004-0000-0000-00005F000000}"/>
    <hyperlink ref="J170" r:id="rId97" xr:uid="{00000000-0004-0000-0000-000060000000}"/>
    <hyperlink ref="J171" r:id="rId98" xr:uid="{00000000-0004-0000-0000-000061000000}"/>
    <hyperlink ref="J174" r:id="rId99" xr:uid="{00000000-0004-0000-0000-000062000000}"/>
    <hyperlink ref="J176" r:id="rId100" xr:uid="{00000000-0004-0000-0000-000063000000}"/>
    <hyperlink ref="J177" r:id="rId101" xr:uid="{00000000-0004-0000-0000-000064000000}"/>
    <hyperlink ref="J178" r:id="rId102" xr:uid="{00000000-0004-0000-0000-000065000000}"/>
    <hyperlink ref="J179" r:id="rId103" xr:uid="{00000000-0004-0000-0000-000066000000}"/>
    <hyperlink ref="J180" r:id="rId104" xr:uid="{00000000-0004-0000-0000-000067000000}"/>
    <hyperlink ref="J183" r:id="rId105" xr:uid="{00000000-0004-0000-0000-000068000000}"/>
    <hyperlink ref="J186" r:id="rId106" xr:uid="{00000000-0004-0000-0000-000069000000}"/>
    <hyperlink ref="J188" r:id="rId107" xr:uid="{00000000-0004-0000-0000-00006A000000}"/>
    <hyperlink ref="J189" r:id="rId108" xr:uid="{00000000-0004-0000-0000-00006B000000}"/>
    <hyperlink ref="J191" r:id="rId109" xr:uid="{00000000-0004-0000-0000-00006C000000}"/>
    <hyperlink ref="J192" r:id="rId110" xr:uid="{00000000-0004-0000-0000-00006D000000}"/>
    <hyperlink ref="J193" r:id="rId111" xr:uid="{00000000-0004-0000-0000-00006E000000}"/>
    <hyperlink ref="J194" r:id="rId112" xr:uid="{00000000-0004-0000-0000-00006F000000}"/>
    <hyperlink ref="J195" r:id="rId113" xr:uid="{00000000-0004-0000-0000-000070000000}"/>
    <hyperlink ref="J196" r:id="rId114" xr:uid="{00000000-0004-0000-0000-000071000000}"/>
    <hyperlink ref="J197" r:id="rId115" xr:uid="{00000000-0004-0000-0000-000072000000}"/>
    <hyperlink ref="J200" r:id="rId116" xr:uid="{00000000-0004-0000-0000-000073000000}"/>
    <hyperlink ref="J201" r:id="rId117" xr:uid="{00000000-0004-0000-0000-000074000000}"/>
    <hyperlink ref="J202" r:id="rId118" xr:uid="{00000000-0004-0000-0000-000075000000}"/>
    <hyperlink ref="J203" r:id="rId119" xr:uid="{00000000-0004-0000-0000-000076000000}"/>
    <hyperlink ref="J204" r:id="rId120" xr:uid="{00000000-0004-0000-0000-000077000000}"/>
    <hyperlink ref="J205" r:id="rId121" xr:uid="{00000000-0004-0000-0000-000078000000}"/>
    <hyperlink ref="J206" r:id="rId122" xr:uid="{00000000-0004-0000-0000-000079000000}"/>
    <hyperlink ref="J207" r:id="rId123" xr:uid="{00000000-0004-0000-0000-00007A000000}"/>
    <hyperlink ref="J211" r:id="rId124" xr:uid="{00000000-0004-0000-0000-00007B000000}"/>
    <hyperlink ref="J213" r:id="rId125" xr:uid="{00000000-0004-0000-0000-00007C000000}"/>
    <hyperlink ref="J215" r:id="rId126" xr:uid="{00000000-0004-0000-0000-00007D000000}"/>
    <hyperlink ref="J216" r:id="rId127" xr:uid="{00000000-0004-0000-0000-00007E000000}"/>
    <hyperlink ref="J220" r:id="rId128" xr:uid="{00000000-0004-0000-0000-00007F000000}"/>
    <hyperlink ref="J222" r:id="rId129" xr:uid="{00000000-0004-0000-0000-000080000000}"/>
    <hyperlink ref="J227" r:id="rId130" xr:uid="{00000000-0004-0000-0000-000081000000}"/>
    <hyperlink ref="J229" r:id="rId131" xr:uid="{00000000-0004-0000-0000-000082000000}"/>
    <hyperlink ref="J230" r:id="rId132" xr:uid="{00000000-0004-0000-0000-000083000000}"/>
    <hyperlink ref="J232" r:id="rId133" xr:uid="{00000000-0004-0000-0000-000084000000}"/>
    <hyperlink ref="J233" r:id="rId134" xr:uid="{00000000-0004-0000-0000-000085000000}"/>
    <hyperlink ref="J235" r:id="rId135" xr:uid="{00000000-0004-0000-0000-000086000000}"/>
    <hyperlink ref="J237" r:id="rId136" xr:uid="{00000000-0004-0000-0000-000087000000}"/>
    <hyperlink ref="J238" r:id="rId137" xr:uid="{00000000-0004-0000-0000-000088000000}"/>
    <hyperlink ref="J240" r:id="rId138" xr:uid="{00000000-0004-0000-0000-000089000000}"/>
    <hyperlink ref="J241" r:id="rId139" xr:uid="{00000000-0004-0000-0000-00008A000000}"/>
    <hyperlink ref="J244" r:id="rId140" xr:uid="{00000000-0004-0000-0000-00008B000000}"/>
    <hyperlink ref="J245" r:id="rId141" xr:uid="{00000000-0004-0000-0000-00008C000000}"/>
    <hyperlink ref="J246" r:id="rId142" xr:uid="{00000000-0004-0000-0000-00008D000000}"/>
    <hyperlink ref="J248" r:id="rId143" xr:uid="{00000000-0004-0000-0000-00008E000000}"/>
    <hyperlink ref="J249" r:id="rId144" xr:uid="{00000000-0004-0000-0000-00008F000000}"/>
    <hyperlink ref="J252" r:id="rId145" xr:uid="{00000000-0004-0000-0000-000090000000}"/>
    <hyperlink ref="J253" r:id="rId146" xr:uid="{00000000-0004-0000-0000-000091000000}"/>
    <hyperlink ref="J258" r:id="rId147" xr:uid="{00000000-0004-0000-0000-000092000000}"/>
    <hyperlink ref="J260" r:id="rId148" xr:uid="{00000000-0004-0000-0000-000093000000}"/>
    <hyperlink ref="J263" r:id="rId149" xr:uid="{00000000-0004-0000-0000-000094000000}"/>
    <hyperlink ref="J265" r:id="rId150" xr:uid="{00000000-0004-0000-0000-000095000000}"/>
    <hyperlink ref="J267" r:id="rId151" xr:uid="{00000000-0004-0000-0000-000096000000}"/>
    <hyperlink ref="J268" r:id="rId152" xr:uid="{00000000-0004-0000-0000-000097000000}"/>
    <hyperlink ref="J271" r:id="rId153" xr:uid="{00000000-0004-0000-0000-000098000000}"/>
    <hyperlink ref="J273" r:id="rId154" xr:uid="{00000000-0004-0000-0000-000099000000}"/>
    <hyperlink ref="J274" r:id="rId155" xr:uid="{00000000-0004-0000-0000-00009A000000}"/>
    <hyperlink ref="J277" r:id="rId156" xr:uid="{00000000-0004-0000-0000-00009B000000}"/>
    <hyperlink ref="J278" r:id="rId157" xr:uid="{00000000-0004-0000-0000-00009C000000}"/>
    <hyperlink ref="J280" r:id="rId158" xr:uid="{00000000-0004-0000-0000-00009D000000}"/>
    <hyperlink ref="J282" r:id="rId159" xr:uid="{00000000-0004-0000-0000-00009E000000}"/>
    <hyperlink ref="J283" r:id="rId160" xr:uid="{00000000-0004-0000-0000-00009F000000}"/>
    <hyperlink ref="J284" r:id="rId161" xr:uid="{00000000-0004-0000-0000-0000A0000000}"/>
    <hyperlink ref="J285" r:id="rId162" xr:uid="{00000000-0004-0000-0000-0000A1000000}"/>
    <hyperlink ref="J288" r:id="rId163" xr:uid="{00000000-0004-0000-0000-0000A2000000}"/>
    <hyperlink ref="J289" r:id="rId164" xr:uid="{00000000-0004-0000-0000-0000A3000000}"/>
    <hyperlink ref="J290" r:id="rId165" xr:uid="{00000000-0004-0000-0000-0000A4000000}"/>
    <hyperlink ref="J291" r:id="rId166" xr:uid="{00000000-0004-0000-0000-0000A5000000}"/>
    <hyperlink ref="J293" r:id="rId167" xr:uid="{00000000-0004-0000-0000-0000A6000000}"/>
    <hyperlink ref="J299" r:id="rId168" xr:uid="{00000000-0004-0000-0000-0000A7000000}"/>
    <hyperlink ref="J300" r:id="rId169" xr:uid="{00000000-0004-0000-0000-0000A8000000}"/>
    <hyperlink ref="J301" r:id="rId170" xr:uid="{00000000-0004-0000-0000-0000A9000000}"/>
    <hyperlink ref="J302" r:id="rId171" xr:uid="{00000000-0004-0000-0000-0000AA000000}"/>
    <hyperlink ref="J303" r:id="rId172" xr:uid="{00000000-0004-0000-0000-0000AB000000}"/>
    <hyperlink ref="J306" r:id="rId173" xr:uid="{00000000-0004-0000-0000-0000AC000000}"/>
    <hyperlink ref="J309" r:id="rId174" xr:uid="{00000000-0004-0000-0000-0000AD000000}"/>
    <hyperlink ref="J311" r:id="rId175" xr:uid="{00000000-0004-0000-0000-0000AE000000}"/>
    <hyperlink ref="J314" r:id="rId176" xr:uid="{00000000-0004-0000-0000-0000AF000000}"/>
    <hyperlink ref="J315" r:id="rId177" xr:uid="{00000000-0004-0000-0000-0000B0000000}"/>
    <hyperlink ref="J316" r:id="rId178" xr:uid="{00000000-0004-0000-0000-0000B1000000}"/>
    <hyperlink ref="J317" r:id="rId179" xr:uid="{00000000-0004-0000-0000-0000B2000000}"/>
    <hyperlink ref="J318" r:id="rId180" xr:uid="{00000000-0004-0000-0000-0000B3000000}"/>
    <hyperlink ref="J319" r:id="rId181" xr:uid="{00000000-0004-0000-0000-0000B4000000}"/>
    <hyperlink ref="J322" r:id="rId182" xr:uid="{00000000-0004-0000-0000-0000B5000000}"/>
    <hyperlink ref="J323" r:id="rId183" xr:uid="{00000000-0004-0000-0000-0000B6000000}"/>
    <hyperlink ref="J324" r:id="rId184" xr:uid="{00000000-0004-0000-0000-0000B7000000}"/>
    <hyperlink ref="J327" r:id="rId185" xr:uid="{00000000-0004-0000-0000-0000B8000000}"/>
    <hyperlink ref="J329" r:id="rId186" xr:uid="{00000000-0004-0000-0000-0000B9000000}"/>
    <hyperlink ref="J330" r:id="rId187" xr:uid="{00000000-0004-0000-0000-0000BA000000}"/>
    <hyperlink ref="J334" r:id="rId188" xr:uid="{00000000-0004-0000-0000-0000BB000000}"/>
    <hyperlink ref="J340" r:id="rId189" xr:uid="{00000000-0004-0000-0000-0000BC000000}"/>
    <hyperlink ref="J341" r:id="rId190" xr:uid="{00000000-0004-0000-0000-0000BD000000}"/>
    <hyperlink ref="J342" r:id="rId191" xr:uid="{00000000-0004-0000-0000-0000BE000000}"/>
    <hyperlink ref="J343" r:id="rId192" xr:uid="{00000000-0004-0000-0000-0000BF000000}"/>
    <hyperlink ref="J344" r:id="rId193" xr:uid="{00000000-0004-0000-0000-0000C0000000}"/>
    <hyperlink ref="J346" r:id="rId194" xr:uid="{00000000-0004-0000-0000-0000C1000000}"/>
    <hyperlink ref="J347" r:id="rId195" xr:uid="{00000000-0004-0000-0000-0000C2000000}"/>
    <hyperlink ref="J348" r:id="rId196" xr:uid="{00000000-0004-0000-0000-0000C3000000}"/>
    <hyperlink ref="J351" r:id="rId197" xr:uid="{00000000-0004-0000-0000-0000C4000000}"/>
    <hyperlink ref="J352" r:id="rId198" xr:uid="{00000000-0004-0000-0000-0000C5000000}"/>
    <hyperlink ref="J353" r:id="rId199" xr:uid="{00000000-0004-0000-0000-0000C6000000}"/>
    <hyperlink ref="J354" r:id="rId200" xr:uid="{00000000-0004-0000-0000-0000C7000000}"/>
    <hyperlink ref="J355" r:id="rId201" xr:uid="{00000000-0004-0000-0000-0000C8000000}"/>
    <hyperlink ref="J356" r:id="rId202" xr:uid="{00000000-0004-0000-0000-0000C9000000}"/>
    <hyperlink ref="J357" r:id="rId203" xr:uid="{00000000-0004-0000-0000-0000CA000000}"/>
    <hyperlink ref="J358" r:id="rId204" xr:uid="{00000000-0004-0000-0000-0000CB000000}"/>
    <hyperlink ref="J360" r:id="rId205" xr:uid="{00000000-0004-0000-0000-0000CC000000}"/>
    <hyperlink ref="J363" r:id="rId206" xr:uid="{00000000-0004-0000-0000-0000CD000000}"/>
    <hyperlink ref="J364" r:id="rId207" xr:uid="{00000000-0004-0000-0000-0000CE000000}"/>
    <hyperlink ref="J366" r:id="rId208" xr:uid="{00000000-0004-0000-0000-0000CF000000}"/>
    <hyperlink ref="J367" r:id="rId209" xr:uid="{00000000-0004-0000-0000-0000D0000000}"/>
    <hyperlink ref="J368" r:id="rId210" xr:uid="{00000000-0004-0000-0000-0000D1000000}"/>
    <hyperlink ref="J369" r:id="rId211" xr:uid="{00000000-0004-0000-0000-0000D2000000}"/>
    <hyperlink ref="J370" r:id="rId212" xr:uid="{00000000-0004-0000-0000-0000D3000000}"/>
    <hyperlink ref="J371" r:id="rId213" xr:uid="{00000000-0004-0000-0000-0000D4000000}"/>
    <hyperlink ref="J375" r:id="rId214" xr:uid="{00000000-0004-0000-0000-0000D5000000}"/>
    <hyperlink ref="J376" r:id="rId215" xr:uid="{00000000-0004-0000-0000-0000D6000000}"/>
    <hyperlink ref="J377" r:id="rId216" xr:uid="{00000000-0004-0000-0000-0000D7000000}"/>
    <hyperlink ref="J378" r:id="rId217" xr:uid="{00000000-0004-0000-0000-0000D8000000}"/>
    <hyperlink ref="J379" r:id="rId218" xr:uid="{00000000-0004-0000-0000-0000D9000000}"/>
    <hyperlink ref="J381" r:id="rId219" xr:uid="{00000000-0004-0000-0000-0000DA000000}"/>
    <hyperlink ref="J384" r:id="rId220" xr:uid="{00000000-0004-0000-0000-0000DB000000}"/>
    <hyperlink ref="J386" r:id="rId221" xr:uid="{00000000-0004-0000-0000-0000DC000000}"/>
    <hyperlink ref="J387" r:id="rId222" xr:uid="{00000000-0004-0000-0000-0000DD000000}"/>
    <hyperlink ref="J388" r:id="rId223" xr:uid="{00000000-0004-0000-0000-0000DE000000}"/>
    <hyperlink ref="J390" r:id="rId224" xr:uid="{00000000-0004-0000-0000-0000DF000000}"/>
    <hyperlink ref="J391" r:id="rId225" xr:uid="{00000000-0004-0000-0000-0000E0000000}"/>
    <hyperlink ref="J392" r:id="rId226" xr:uid="{00000000-0004-0000-0000-0000E1000000}"/>
    <hyperlink ref="J394" r:id="rId227" xr:uid="{00000000-0004-0000-0000-0000E2000000}"/>
    <hyperlink ref="J396" r:id="rId228" xr:uid="{00000000-0004-0000-0000-0000E3000000}"/>
    <hyperlink ref="J397" r:id="rId229" xr:uid="{00000000-0004-0000-0000-0000E4000000}"/>
    <hyperlink ref="J398" r:id="rId230" xr:uid="{00000000-0004-0000-0000-0000E5000000}"/>
    <hyperlink ref="J399" r:id="rId231" xr:uid="{00000000-0004-0000-0000-0000E6000000}"/>
    <hyperlink ref="J400" r:id="rId232" xr:uid="{00000000-0004-0000-0000-0000E7000000}"/>
    <hyperlink ref="J401" r:id="rId233" xr:uid="{00000000-0004-0000-0000-0000E8000000}"/>
    <hyperlink ref="J403" r:id="rId234" xr:uid="{00000000-0004-0000-0000-0000E9000000}"/>
    <hyperlink ref="J404" r:id="rId235" xr:uid="{00000000-0004-0000-0000-0000EA000000}"/>
    <hyperlink ref="J407" r:id="rId236" xr:uid="{00000000-0004-0000-0000-0000EB000000}"/>
    <hyperlink ref="J411" r:id="rId237" xr:uid="{00000000-0004-0000-0000-0000EC000000}"/>
    <hyperlink ref="J412" r:id="rId238" xr:uid="{00000000-0004-0000-0000-0000ED000000}"/>
    <hyperlink ref="J415" r:id="rId239" xr:uid="{00000000-0004-0000-0000-0000EE000000}"/>
    <hyperlink ref="J416" r:id="rId240" xr:uid="{00000000-0004-0000-0000-0000EF000000}"/>
    <hyperlink ref="J417" r:id="rId241" xr:uid="{00000000-0004-0000-0000-0000F0000000}"/>
    <hyperlink ref="J423" r:id="rId242" xr:uid="{00000000-0004-0000-0000-0000F1000000}"/>
    <hyperlink ref="J424" r:id="rId243" xr:uid="{00000000-0004-0000-0000-0000F2000000}"/>
    <hyperlink ref="J425" r:id="rId244" xr:uid="{00000000-0004-0000-0000-0000F3000000}"/>
    <hyperlink ref="J427" r:id="rId245" xr:uid="{00000000-0004-0000-0000-0000F4000000}"/>
    <hyperlink ref="J429" r:id="rId246" xr:uid="{00000000-0004-0000-0000-0000F5000000}"/>
    <hyperlink ref="J430" r:id="rId247" xr:uid="{00000000-0004-0000-0000-0000F6000000}"/>
    <hyperlink ref="J432" r:id="rId248" xr:uid="{00000000-0004-0000-0000-0000F7000000}"/>
    <hyperlink ref="J439" r:id="rId249" xr:uid="{00000000-0004-0000-0000-0000F8000000}"/>
    <hyperlink ref="J440" r:id="rId250" xr:uid="{00000000-0004-0000-0000-0000F9000000}"/>
    <hyperlink ref="J441" r:id="rId251" xr:uid="{00000000-0004-0000-0000-0000FA000000}"/>
    <hyperlink ref="J442" r:id="rId252" xr:uid="{00000000-0004-0000-0000-0000FB000000}"/>
    <hyperlink ref="J444" r:id="rId253" xr:uid="{00000000-0004-0000-0000-0000FC000000}"/>
    <hyperlink ref="J445" r:id="rId254" xr:uid="{00000000-0004-0000-0000-0000FD000000}"/>
    <hyperlink ref="J448" r:id="rId255" xr:uid="{00000000-0004-0000-0000-0000FE000000}"/>
    <hyperlink ref="J450" r:id="rId256" xr:uid="{00000000-0004-0000-0000-0000FF000000}"/>
    <hyperlink ref="J453" r:id="rId257" xr:uid="{00000000-0004-0000-0000-000000010000}"/>
    <hyperlink ref="J454" r:id="rId258" xr:uid="{00000000-0004-0000-0000-000001010000}"/>
    <hyperlink ref="J455" r:id="rId259" xr:uid="{00000000-0004-0000-0000-000002010000}"/>
    <hyperlink ref="J458" r:id="rId260" xr:uid="{00000000-0004-0000-0000-000003010000}"/>
    <hyperlink ref="J463" r:id="rId261" xr:uid="{00000000-0004-0000-0000-000004010000}"/>
    <hyperlink ref="J467" r:id="rId262" xr:uid="{00000000-0004-0000-0000-000005010000}"/>
    <hyperlink ref="J470" r:id="rId263" xr:uid="{00000000-0004-0000-0000-000006010000}"/>
    <hyperlink ref="J471" r:id="rId264" xr:uid="{00000000-0004-0000-0000-000007010000}"/>
    <hyperlink ref="J472" r:id="rId265" xr:uid="{00000000-0004-0000-0000-000008010000}"/>
    <hyperlink ref="J474" r:id="rId266" xr:uid="{00000000-0004-0000-0000-000009010000}"/>
    <hyperlink ref="J480" r:id="rId267" xr:uid="{00000000-0004-0000-0000-00000A010000}"/>
    <hyperlink ref="J485" r:id="rId268" xr:uid="{00000000-0004-0000-0000-00000B010000}"/>
    <hyperlink ref="J486" r:id="rId269" xr:uid="{00000000-0004-0000-0000-00000C010000}"/>
    <hyperlink ref="J488" r:id="rId270" xr:uid="{00000000-0004-0000-0000-00000D010000}"/>
    <hyperlink ref="J491" r:id="rId271" xr:uid="{00000000-0004-0000-0000-00000E010000}"/>
    <hyperlink ref="J495" r:id="rId272" xr:uid="{00000000-0004-0000-0000-00000F010000}"/>
    <hyperlink ref="J496" r:id="rId273" xr:uid="{00000000-0004-0000-0000-000010010000}"/>
    <hyperlink ref="J497" r:id="rId274" xr:uid="{00000000-0004-0000-0000-000011010000}"/>
    <hyperlink ref="J498" r:id="rId275" xr:uid="{00000000-0004-0000-0000-000012010000}"/>
    <hyperlink ref="J499" r:id="rId276" xr:uid="{00000000-0004-0000-0000-000013010000}"/>
    <hyperlink ref="J500" r:id="rId277" xr:uid="{00000000-0004-0000-0000-000014010000}"/>
    <hyperlink ref="J501" r:id="rId278" xr:uid="{00000000-0004-0000-0000-000015010000}"/>
    <hyperlink ref="J503" r:id="rId279" xr:uid="{00000000-0004-0000-0000-000016010000}"/>
    <hyperlink ref="J505" r:id="rId280" xr:uid="{00000000-0004-0000-0000-000017010000}"/>
    <hyperlink ref="J507" r:id="rId281" xr:uid="{00000000-0004-0000-0000-000018010000}"/>
    <hyperlink ref="J508" r:id="rId282" xr:uid="{00000000-0004-0000-0000-000019010000}"/>
    <hyperlink ref="J509" r:id="rId283" xr:uid="{00000000-0004-0000-0000-00001A010000}"/>
    <hyperlink ref="J510" r:id="rId284" xr:uid="{00000000-0004-0000-0000-00001B010000}"/>
    <hyperlink ref="J512" r:id="rId285" xr:uid="{00000000-0004-0000-0000-00001C010000}"/>
    <hyperlink ref="J516" r:id="rId286" xr:uid="{00000000-0004-0000-0000-00001D010000}"/>
    <hyperlink ref="J518" r:id="rId287" xr:uid="{00000000-0004-0000-0000-00001E010000}"/>
    <hyperlink ref="J523" r:id="rId288" xr:uid="{00000000-0004-0000-0000-00001F010000}"/>
    <hyperlink ref="J524" r:id="rId289" xr:uid="{00000000-0004-0000-0000-000020010000}"/>
    <hyperlink ref="J526" r:id="rId290" xr:uid="{00000000-0004-0000-0000-000021010000}"/>
    <hyperlink ref="J527" r:id="rId291" xr:uid="{00000000-0004-0000-0000-000022010000}"/>
    <hyperlink ref="J528" r:id="rId292" xr:uid="{00000000-0004-0000-0000-000023010000}"/>
    <hyperlink ref="J529" r:id="rId293" xr:uid="{00000000-0004-0000-0000-000024010000}"/>
    <hyperlink ref="J531" r:id="rId294" xr:uid="{00000000-0004-0000-0000-000025010000}"/>
    <hyperlink ref="J533" r:id="rId295" xr:uid="{00000000-0004-0000-0000-000026010000}"/>
    <hyperlink ref="J537" r:id="rId296" xr:uid="{00000000-0004-0000-0000-000027010000}"/>
    <hyperlink ref="J539" r:id="rId297" xr:uid="{00000000-0004-0000-0000-000028010000}"/>
    <hyperlink ref="J540" r:id="rId298" xr:uid="{00000000-0004-0000-0000-000029010000}"/>
    <hyperlink ref="J541" r:id="rId299" xr:uid="{00000000-0004-0000-0000-00002A010000}"/>
    <hyperlink ref="J543" r:id="rId300" xr:uid="{00000000-0004-0000-0000-00002B010000}"/>
    <hyperlink ref="J544" r:id="rId301" xr:uid="{00000000-0004-0000-0000-00002C010000}"/>
    <hyperlink ref="J547" r:id="rId302" xr:uid="{00000000-0004-0000-0000-00002D010000}"/>
    <hyperlink ref="J549" r:id="rId303" xr:uid="{00000000-0004-0000-0000-00002E010000}"/>
    <hyperlink ref="J550" r:id="rId304" xr:uid="{00000000-0004-0000-0000-00002F010000}"/>
    <hyperlink ref="J551" r:id="rId305" xr:uid="{00000000-0004-0000-0000-000030010000}"/>
    <hyperlink ref="J552" r:id="rId306" xr:uid="{00000000-0004-0000-0000-000031010000}"/>
    <hyperlink ref="J554" r:id="rId307" xr:uid="{00000000-0004-0000-0000-000032010000}"/>
    <hyperlink ref="J555" r:id="rId308" xr:uid="{00000000-0004-0000-0000-000033010000}"/>
    <hyperlink ref="J556" r:id="rId309" xr:uid="{00000000-0004-0000-0000-000034010000}"/>
    <hyperlink ref="J561" r:id="rId310" xr:uid="{00000000-0004-0000-0000-000035010000}"/>
    <hyperlink ref="J563" r:id="rId311" xr:uid="{00000000-0004-0000-0000-000036010000}"/>
    <hyperlink ref="J564" r:id="rId312" xr:uid="{00000000-0004-0000-0000-000037010000}"/>
    <hyperlink ref="J568" r:id="rId313" xr:uid="{00000000-0004-0000-0000-000038010000}"/>
    <hyperlink ref="J569" r:id="rId314" xr:uid="{00000000-0004-0000-0000-000039010000}"/>
    <hyperlink ref="J570" r:id="rId315" xr:uid="{00000000-0004-0000-0000-00003A010000}"/>
    <hyperlink ref="J572" r:id="rId316" xr:uid="{00000000-0004-0000-0000-00003B010000}"/>
    <hyperlink ref="J573" r:id="rId317" xr:uid="{00000000-0004-0000-0000-00003C010000}"/>
    <hyperlink ref="J574" r:id="rId318" xr:uid="{00000000-0004-0000-0000-00003D010000}"/>
    <hyperlink ref="J575" r:id="rId319" xr:uid="{00000000-0004-0000-0000-00003E010000}"/>
    <hyperlink ref="J577" r:id="rId320" xr:uid="{00000000-0004-0000-0000-00003F010000}"/>
    <hyperlink ref="J578" r:id="rId321" xr:uid="{00000000-0004-0000-0000-000040010000}"/>
    <hyperlink ref="J579" r:id="rId322" xr:uid="{00000000-0004-0000-0000-000041010000}"/>
    <hyperlink ref="J580" r:id="rId323" xr:uid="{00000000-0004-0000-0000-000042010000}"/>
    <hyperlink ref="J582" r:id="rId324" xr:uid="{00000000-0004-0000-0000-000043010000}"/>
    <hyperlink ref="J585" r:id="rId325" xr:uid="{00000000-0004-0000-0000-000044010000}"/>
    <hyperlink ref="J586" r:id="rId326" xr:uid="{00000000-0004-0000-0000-000045010000}"/>
    <hyperlink ref="J589" r:id="rId327" xr:uid="{00000000-0004-0000-0000-000046010000}"/>
    <hyperlink ref="J592" r:id="rId328" xr:uid="{00000000-0004-0000-0000-000047010000}"/>
    <hyperlink ref="J595" r:id="rId329" xr:uid="{00000000-0004-0000-0000-000048010000}"/>
    <hyperlink ref="J596" r:id="rId330" xr:uid="{00000000-0004-0000-0000-000049010000}"/>
    <hyperlink ref="J597" r:id="rId331" xr:uid="{00000000-0004-0000-0000-00004A010000}"/>
    <hyperlink ref="J600" r:id="rId332" xr:uid="{00000000-0004-0000-0000-00004B010000}"/>
    <hyperlink ref="J601" r:id="rId333" xr:uid="{00000000-0004-0000-0000-00004C010000}"/>
    <hyperlink ref="J603" r:id="rId334" xr:uid="{00000000-0004-0000-0000-00004D010000}"/>
    <hyperlink ref="J606" r:id="rId335" xr:uid="{00000000-0004-0000-0000-00004E010000}"/>
    <hyperlink ref="J608" r:id="rId336" xr:uid="{00000000-0004-0000-0000-00004F010000}"/>
    <hyperlink ref="J612" r:id="rId337" xr:uid="{00000000-0004-0000-0000-000050010000}"/>
    <hyperlink ref="J613" r:id="rId338" xr:uid="{00000000-0004-0000-0000-000051010000}"/>
    <hyperlink ref="J614" r:id="rId339" xr:uid="{00000000-0004-0000-0000-000052010000}"/>
    <hyperlink ref="J616" r:id="rId340" xr:uid="{00000000-0004-0000-0000-000053010000}"/>
    <hyperlink ref="J619" r:id="rId341" xr:uid="{00000000-0004-0000-0000-000054010000}"/>
    <hyperlink ref="J620" r:id="rId342" xr:uid="{00000000-0004-0000-0000-000055010000}"/>
    <hyperlink ref="J622" r:id="rId343" xr:uid="{00000000-0004-0000-0000-000056010000}"/>
    <hyperlink ref="J623" r:id="rId344" xr:uid="{00000000-0004-0000-0000-000057010000}"/>
    <hyperlink ref="J625" r:id="rId345" xr:uid="{00000000-0004-0000-0000-000058010000}"/>
    <hyperlink ref="J626" r:id="rId346" xr:uid="{00000000-0004-0000-0000-000059010000}"/>
    <hyperlink ref="J627" r:id="rId347" xr:uid="{00000000-0004-0000-0000-00005A010000}"/>
    <hyperlink ref="J628" r:id="rId348" xr:uid="{00000000-0004-0000-0000-00005B010000}"/>
    <hyperlink ref="J632" r:id="rId349" xr:uid="{00000000-0004-0000-0000-00005C010000}"/>
    <hyperlink ref="J653" r:id="rId350" xr:uid="{00000000-0004-0000-0000-00005D010000}"/>
    <hyperlink ref="J654" r:id="rId351" xr:uid="{00000000-0004-0000-0000-00005E010000}"/>
    <hyperlink ref="J656" r:id="rId352" xr:uid="{00000000-0004-0000-0000-00005F010000}"/>
    <hyperlink ref="J657" r:id="rId353" xr:uid="{00000000-0004-0000-0000-000060010000}"/>
    <hyperlink ref="J659" r:id="rId354" xr:uid="{00000000-0004-0000-0000-000061010000}"/>
    <hyperlink ref="J660" r:id="rId355" xr:uid="{00000000-0004-0000-0000-000062010000}"/>
    <hyperlink ref="J663" r:id="rId356" xr:uid="{00000000-0004-0000-0000-000063010000}"/>
    <hyperlink ref="J666" r:id="rId357" xr:uid="{00000000-0004-0000-0000-000064010000}"/>
    <hyperlink ref="J668" r:id="rId358" xr:uid="{00000000-0004-0000-0000-000065010000}"/>
    <hyperlink ref="J671" r:id="rId359" xr:uid="{00000000-0004-0000-0000-000066010000}"/>
    <hyperlink ref="J674" r:id="rId360" xr:uid="{00000000-0004-0000-0000-000067010000}"/>
    <hyperlink ref="J676" r:id="rId361" xr:uid="{00000000-0004-0000-0000-000068010000}"/>
    <hyperlink ref="J677" r:id="rId362" xr:uid="{00000000-0004-0000-0000-000069010000}"/>
    <hyperlink ref="J678" r:id="rId363" xr:uid="{00000000-0004-0000-0000-00006A010000}"/>
    <hyperlink ref="J679" r:id="rId364" xr:uid="{00000000-0004-0000-0000-00006B010000}"/>
    <hyperlink ref="J680" r:id="rId365" xr:uid="{00000000-0004-0000-0000-00006C010000}"/>
    <hyperlink ref="J681" r:id="rId366" xr:uid="{00000000-0004-0000-0000-00006D010000}"/>
    <hyperlink ref="J682" r:id="rId367" xr:uid="{00000000-0004-0000-0000-00006E010000}"/>
    <hyperlink ref="J683" r:id="rId368" xr:uid="{00000000-0004-0000-0000-00006F010000}"/>
    <hyperlink ref="J684" r:id="rId369" xr:uid="{00000000-0004-0000-0000-000070010000}"/>
    <hyperlink ref="J686" r:id="rId370" xr:uid="{00000000-0004-0000-0000-000071010000}"/>
    <hyperlink ref="J687" r:id="rId371" xr:uid="{00000000-0004-0000-0000-000072010000}"/>
    <hyperlink ref="J688" r:id="rId372" xr:uid="{00000000-0004-0000-0000-000073010000}"/>
    <hyperlink ref="J690" r:id="rId373" xr:uid="{00000000-0004-0000-0000-000074010000}"/>
    <hyperlink ref="J691" r:id="rId374" xr:uid="{00000000-0004-0000-0000-000075010000}"/>
    <hyperlink ref="J692" r:id="rId375" xr:uid="{00000000-0004-0000-0000-000076010000}"/>
    <hyperlink ref="J694" r:id="rId376" xr:uid="{00000000-0004-0000-0000-000077010000}"/>
    <hyperlink ref="J695" r:id="rId377" xr:uid="{00000000-0004-0000-0000-000078010000}"/>
    <hyperlink ref="J696" r:id="rId378" xr:uid="{00000000-0004-0000-0000-000079010000}"/>
    <hyperlink ref="J703" r:id="rId379" xr:uid="{00000000-0004-0000-0000-00007A010000}"/>
    <hyperlink ref="J704" r:id="rId380" xr:uid="{00000000-0004-0000-0000-00007B010000}"/>
    <hyperlink ref="J705" r:id="rId381" xr:uid="{00000000-0004-0000-0000-00007C010000}"/>
    <hyperlink ref="J706" r:id="rId382" xr:uid="{00000000-0004-0000-0000-00007D010000}"/>
    <hyperlink ref="J709" r:id="rId383" xr:uid="{00000000-0004-0000-0000-00007E010000}"/>
    <hyperlink ref="J712" r:id="rId384" xr:uid="{00000000-0004-0000-0000-00007F010000}"/>
    <hyperlink ref="J713" r:id="rId385" xr:uid="{00000000-0004-0000-0000-000080010000}"/>
    <hyperlink ref="J718" r:id="rId386" xr:uid="{00000000-0004-0000-0000-000081010000}"/>
    <hyperlink ref="J719" r:id="rId387" xr:uid="{00000000-0004-0000-0000-000082010000}"/>
    <hyperlink ref="J720" r:id="rId388" xr:uid="{00000000-0004-0000-0000-000083010000}"/>
    <hyperlink ref="J721" r:id="rId389" xr:uid="{00000000-0004-0000-0000-000084010000}"/>
    <hyperlink ref="J722" r:id="rId390" xr:uid="{00000000-0004-0000-0000-000085010000}"/>
    <hyperlink ref="J725" r:id="rId391" xr:uid="{00000000-0004-0000-0000-000086010000}"/>
    <hyperlink ref="J726" r:id="rId392" xr:uid="{00000000-0004-0000-0000-000087010000}"/>
    <hyperlink ref="J727" r:id="rId393" xr:uid="{00000000-0004-0000-0000-000088010000}"/>
    <hyperlink ref="J728" r:id="rId394" xr:uid="{00000000-0004-0000-0000-000089010000}"/>
    <hyperlink ref="J729" r:id="rId395" xr:uid="{00000000-0004-0000-0000-00008A010000}"/>
    <hyperlink ref="J733" r:id="rId396" xr:uid="{00000000-0004-0000-0000-00008B010000}"/>
    <hyperlink ref="J735" r:id="rId397" xr:uid="{00000000-0004-0000-0000-00008C010000}"/>
    <hyperlink ref="J736" r:id="rId398" xr:uid="{00000000-0004-0000-0000-00008D010000}"/>
    <hyperlink ref="J738" r:id="rId399" xr:uid="{00000000-0004-0000-0000-00008E010000}"/>
    <hyperlink ref="J740" r:id="rId400" xr:uid="{00000000-0004-0000-0000-00008F010000}"/>
    <hyperlink ref="J741" r:id="rId401" xr:uid="{00000000-0004-0000-0000-000090010000}"/>
    <hyperlink ref="J744" r:id="rId402" xr:uid="{00000000-0004-0000-0000-000091010000}"/>
    <hyperlink ref="J745" r:id="rId403" xr:uid="{00000000-0004-0000-0000-000092010000}"/>
    <hyperlink ref="J749" r:id="rId404" xr:uid="{00000000-0004-0000-0000-000093010000}"/>
    <hyperlink ref="J752" r:id="rId405" xr:uid="{00000000-0004-0000-0000-000094010000}"/>
    <hyperlink ref="J759" r:id="rId406" xr:uid="{00000000-0004-0000-0000-000095010000}"/>
    <hyperlink ref="J760" r:id="rId407" xr:uid="{00000000-0004-0000-0000-000096010000}"/>
    <hyperlink ref="J761" r:id="rId408" xr:uid="{00000000-0004-0000-0000-000097010000}"/>
    <hyperlink ref="J764" r:id="rId409" xr:uid="{00000000-0004-0000-0000-000098010000}"/>
    <hyperlink ref="J768" r:id="rId410" xr:uid="{00000000-0004-0000-0000-000099010000}"/>
    <hyperlink ref="J769" r:id="rId411" xr:uid="{00000000-0004-0000-0000-00009A010000}"/>
    <hyperlink ref="J771" r:id="rId412" xr:uid="{00000000-0004-0000-0000-00009B010000}"/>
    <hyperlink ref="J772" r:id="rId413" xr:uid="{00000000-0004-0000-0000-00009C010000}"/>
    <hyperlink ref="J774" r:id="rId414" xr:uid="{00000000-0004-0000-0000-00009D010000}"/>
    <hyperlink ref="J775" r:id="rId415" xr:uid="{00000000-0004-0000-0000-00009E010000}"/>
    <hyperlink ref="J776" r:id="rId416" xr:uid="{00000000-0004-0000-0000-00009F010000}"/>
    <hyperlink ref="J778" r:id="rId417" xr:uid="{00000000-0004-0000-0000-0000A0010000}"/>
    <hyperlink ref="J780" r:id="rId418" xr:uid="{00000000-0004-0000-0000-0000A1010000}"/>
    <hyperlink ref="J783" r:id="rId419" xr:uid="{00000000-0004-0000-0000-0000A2010000}"/>
    <hyperlink ref="J785" r:id="rId420" xr:uid="{00000000-0004-0000-0000-0000A3010000}"/>
    <hyperlink ref="J786" r:id="rId421" xr:uid="{00000000-0004-0000-0000-0000A4010000}"/>
    <hyperlink ref="J787" r:id="rId422" xr:uid="{00000000-0004-0000-0000-0000A5010000}"/>
    <hyperlink ref="J788" r:id="rId423" xr:uid="{00000000-0004-0000-0000-0000A6010000}"/>
    <hyperlink ref="J791" r:id="rId424" xr:uid="{00000000-0004-0000-0000-0000A7010000}"/>
    <hyperlink ref="J794" r:id="rId425" xr:uid="{00000000-0004-0000-0000-0000A8010000}"/>
    <hyperlink ref="J795" r:id="rId426" xr:uid="{00000000-0004-0000-0000-0000A9010000}"/>
    <hyperlink ref="J799" r:id="rId427" xr:uid="{00000000-0004-0000-0000-0000AA010000}"/>
    <hyperlink ref="J801" r:id="rId428" xr:uid="{00000000-0004-0000-0000-0000AB010000}"/>
    <hyperlink ref="J802" r:id="rId429" xr:uid="{00000000-0004-0000-0000-0000AC010000}"/>
    <hyperlink ref="J803" r:id="rId430" xr:uid="{00000000-0004-0000-0000-0000AD010000}"/>
    <hyperlink ref="J805" r:id="rId431" xr:uid="{00000000-0004-0000-0000-0000AE010000}"/>
    <hyperlink ref="J807" r:id="rId432" xr:uid="{00000000-0004-0000-0000-0000AF010000}"/>
    <hyperlink ref="J808" r:id="rId433" xr:uid="{00000000-0004-0000-0000-0000B0010000}"/>
    <hyperlink ref="J809" r:id="rId434" xr:uid="{00000000-0004-0000-0000-0000B1010000}"/>
    <hyperlink ref="J810" r:id="rId435" xr:uid="{00000000-0004-0000-0000-0000B2010000}"/>
    <hyperlink ref="J811" r:id="rId436" xr:uid="{00000000-0004-0000-0000-0000B3010000}"/>
    <hyperlink ref="J812" r:id="rId437" xr:uid="{00000000-0004-0000-0000-0000B4010000}"/>
    <hyperlink ref="J813" r:id="rId438" xr:uid="{00000000-0004-0000-0000-0000B5010000}"/>
    <hyperlink ref="J815" r:id="rId439" xr:uid="{00000000-0004-0000-0000-0000B6010000}"/>
    <hyperlink ref="J817" r:id="rId440" xr:uid="{00000000-0004-0000-0000-0000B7010000}"/>
    <hyperlink ref="J818" r:id="rId441" xr:uid="{00000000-0004-0000-0000-0000B8010000}"/>
    <hyperlink ref="J820" r:id="rId442" xr:uid="{00000000-0004-0000-0000-0000B9010000}"/>
    <hyperlink ref="J824" r:id="rId443" xr:uid="{00000000-0004-0000-0000-0000BA010000}"/>
    <hyperlink ref="J827" r:id="rId444" xr:uid="{00000000-0004-0000-0000-0000BB010000}"/>
    <hyperlink ref="J829" r:id="rId445" xr:uid="{00000000-0004-0000-0000-0000BC010000}"/>
    <hyperlink ref="J830" r:id="rId446" xr:uid="{00000000-0004-0000-0000-0000BD010000}"/>
    <hyperlink ref="J832" r:id="rId447" xr:uid="{00000000-0004-0000-0000-0000BE010000}"/>
    <hyperlink ref="J833" r:id="rId448" xr:uid="{00000000-0004-0000-0000-0000BF010000}"/>
    <hyperlink ref="J834" r:id="rId449" xr:uid="{00000000-0004-0000-0000-0000C0010000}"/>
    <hyperlink ref="J835" r:id="rId450" xr:uid="{00000000-0004-0000-0000-0000C1010000}"/>
    <hyperlink ref="J838" r:id="rId451" xr:uid="{00000000-0004-0000-0000-0000C2010000}"/>
    <hyperlink ref="J839" r:id="rId452" xr:uid="{00000000-0004-0000-0000-0000C3010000}"/>
    <hyperlink ref="J840" r:id="rId453" xr:uid="{00000000-0004-0000-0000-0000C4010000}"/>
    <hyperlink ref="J841" r:id="rId454" xr:uid="{00000000-0004-0000-0000-0000C5010000}"/>
    <hyperlink ref="J842" r:id="rId455" xr:uid="{00000000-0004-0000-0000-0000C6010000}"/>
    <hyperlink ref="J843" r:id="rId456" xr:uid="{00000000-0004-0000-0000-0000C7010000}"/>
    <hyperlink ref="J844" r:id="rId457" xr:uid="{00000000-0004-0000-0000-0000C8010000}"/>
    <hyperlink ref="J845" r:id="rId458" xr:uid="{00000000-0004-0000-0000-0000C9010000}"/>
    <hyperlink ref="J847" r:id="rId459" xr:uid="{00000000-0004-0000-0000-0000CA010000}"/>
    <hyperlink ref="J848" r:id="rId460" xr:uid="{00000000-0004-0000-0000-0000CB010000}"/>
    <hyperlink ref="J849" r:id="rId461" xr:uid="{00000000-0004-0000-0000-0000CC010000}"/>
    <hyperlink ref="J851" r:id="rId462" xr:uid="{00000000-0004-0000-0000-0000CD010000}"/>
    <hyperlink ref="J853" r:id="rId463" xr:uid="{00000000-0004-0000-0000-0000CE010000}"/>
    <hyperlink ref="J854" r:id="rId464" xr:uid="{00000000-0004-0000-0000-0000CF010000}"/>
    <hyperlink ref="J855" r:id="rId465" xr:uid="{00000000-0004-0000-0000-0000D0010000}"/>
    <hyperlink ref="J856" r:id="rId466" xr:uid="{00000000-0004-0000-0000-0000D1010000}"/>
    <hyperlink ref="J858" r:id="rId467" xr:uid="{00000000-0004-0000-0000-0000D2010000}"/>
    <hyperlink ref="J860" r:id="rId468" xr:uid="{00000000-0004-0000-0000-0000D3010000}"/>
    <hyperlink ref="J861" r:id="rId469" xr:uid="{00000000-0004-0000-0000-0000D4010000}"/>
    <hyperlink ref="J864" r:id="rId470" xr:uid="{00000000-0004-0000-0000-0000D5010000}"/>
    <hyperlink ref="J865" r:id="rId471" xr:uid="{00000000-0004-0000-0000-0000D6010000}"/>
    <hyperlink ref="J868" r:id="rId472" xr:uid="{00000000-0004-0000-0000-0000D7010000}"/>
    <hyperlink ref="J869" r:id="rId473" xr:uid="{00000000-0004-0000-0000-0000D8010000}"/>
    <hyperlink ref="J873" r:id="rId474" xr:uid="{00000000-0004-0000-0000-0000D9010000}"/>
    <hyperlink ref="J877" r:id="rId475" xr:uid="{00000000-0004-0000-0000-0000DA010000}"/>
    <hyperlink ref="J880" r:id="rId476" xr:uid="{00000000-0004-0000-0000-0000DB010000}"/>
    <hyperlink ref="J881" r:id="rId477" xr:uid="{00000000-0004-0000-0000-0000DC010000}"/>
    <hyperlink ref="J882" r:id="rId478" xr:uid="{00000000-0004-0000-0000-0000DD010000}"/>
    <hyperlink ref="J886" r:id="rId479" xr:uid="{00000000-0004-0000-0000-0000DE010000}"/>
    <hyperlink ref="J887" r:id="rId480" xr:uid="{00000000-0004-0000-0000-0000DF010000}"/>
    <hyperlink ref="J890" r:id="rId481" xr:uid="{00000000-0004-0000-0000-0000E0010000}"/>
    <hyperlink ref="J891" r:id="rId482" xr:uid="{00000000-0004-0000-0000-0000E1010000}"/>
    <hyperlink ref="J893" r:id="rId483" xr:uid="{00000000-0004-0000-0000-0000E2010000}"/>
    <hyperlink ref="J897" r:id="rId484" xr:uid="{00000000-0004-0000-0000-0000E3010000}"/>
    <hyperlink ref="J898" r:id="rId485" xr:uid="{00000000-0004-0000-0000-0000E4010000}"/>
    <hyperlink ref="J900" r:id="rId486" xr:uid="{00000000-0004-0000-0000-0000E5010000}"/>
    <hyperlink ref="J901" r:id="rId487" xr:uid="{00000000-0004-0000-0000-0000E6010000}"/>
    <hyperlink ref="J902" r:id="rId488" xr:uid="{00000000-0004-0000-0000-0000E7010000}"/>
    <hyperlink ref="J906" r:id="rId489" xr:uid="{00000000-0004-0000-0000-0000E8010000}"/>
    <hyperlink ref="J910" r:id="rId490" xr:uid="{00000000-0004-0000-0000-0000E9010000}"/>
    <hyperlink ref="J911" r:id="rId491" xr:uid="{00000000-0004-0000-0000-0000EA010000}"/>
    <hyperlink ref="J912" r:id="rId492" xr:uid="{00000000-0004-0000-0000-0000EB010000}"/>
    <hyperlink ref="J917" r:id="rId493" xr:uid="{00000000-0004-0000-0000-0000EC010000}"/>
    <hyperlink ref="J919" r:id="rId494" xr:uid="{00000000-0004-0000-0000-0000ED010000}"/>
    <hyperlink ref="J920" r:id="rId495" xr:uid="{00000000-0004-0000-0000-0000EE010000}"/>
    <hyperlink ref="J921" r:id="rId496" xr:uid="{00000000-0004-0000-0000-0000EF010000}"/>
    <hyperlink ref="J925" r:id="rId497" xr:uid="{00000000-0004-0000-0000-0000F0010000}"/>
    <hyperlink ref="J927" r:id="rId498" xr:uid="{00000000-0004-0000-0000-0000F1010000}"/>
    <hyperlink ref="J928" r:id="rId499" xr:uid="{00000000-0004-0000-0000-0000F2010000}"/>
    <hyperlink ref="J929" r:id="rId500" xr:uid="{00000000-0004-0000-0000-0000F3010000}"/>
    <hyperlink ref="J931" r:id="rId501" xr:uid="{00000000-0004-0000-0000-0000F4010000}"/>
    <hyperlink ref="J934" r:id="rId502" xr:uid="{00000000-0004-0000-0000-0000F5010000}"/>
    <hyperlink ref="J937" r:id="rId503" xr:uid="{00000000-0004-0000-0000-0000F6010000}"/>
    <hyperlink ref="J941" r:id="rId504" xr:uid="{00000000-0004-0000-0000-0000F7010000}"/>
    <hyperlink ref="J944" r:id="rId505" xr:uid="{00000000-0004-0000-0000-0000F8010000}"/>
    <hyperlink ref="J945" r:id="rId506" xr:uid="{00000000-0004-0000-0000-0000F9010000}"/>
    <hyperlink ref="J946" r:id="rId507" xr:uid="{00000000-0004-0000-0000-0000FA010000}"/>
    <hyperlink ref="J948" r:id="rId508" xr:uid="{00000000-0004-0000-0000-0000FB010000}"/>
    <hyperlink ref="J952" r:id="rId509" xr:uid="{00000000-0004-0000-0000-0000FC010000}"/>
    <hyperlink ref="J953" r:id="rId510" xr:uid="{00000000-0004-0000-0000-0000FD010000}"/>
    <hyperlink ref="J955" r:id="rId511" xr:uid="{00000000-0004-0000-0000-0000FE010000}"/>
    <hyperlink ref="J957" r:id="rId512" xr:uid="{00000000-0004-0000-0000-0000FF010000}"/>
    <hyperlink ref="J959" r:id="rId513" xr:uid="{00000000-0004-0000-0000-000000020000}"/>
    <hyperlink ref="J964" r:id="rId514" xr:uid="{00000000-0004-0000-0000-000001020000}"/>
    <hyperlink ref="J965" r:id="rId515" xr:uid="{00000000-0004-0000-0000-000002020000}"/>
    <hyperlink ref="J967" r:id="rId516" xr:uid="{00000000-0004-0000-0000-000003020000}"/>
    <hyperlink ref="J968" r:id="rId517" xr:uid="{00000000-0004-0000-0000-000004020000}"/>
    <hyperlink ref="J969" r:id="rId518" xr:uid="{00000000-0004-0000-0000-000005020000}"/>
    <hyperlink ref="J970" r:id="rId519" xr:uid="{00000000-0004-0000-0000-000006020000}"/>
    <hyperlink ref="J975" r:id="rId520" xr:uid="{00000000-0004-0000-0000-000007020000}"/>
    <hyperlink ref="J978" r:id="rId521" xr:uid="{00000000-0004-0000-0000-000008020000}"/>
    <hyperlink ref="J979" r:id="rId522" xr:uid="{00000000-0004-0000-0000-000009020000}"/>
    <hyperlink ref="J981" r:id="rId523" xr:uid="{00000000-0004-0000-0000-00000A020000}"/>
    <hyperlink ref="J982" r:id="rId524" xr:uid="{00000000-0004-0000-0000-00000B020000}"/>
    <hyperlink ref="J983" r:id="rId525" xr:uid="{00000000-0004-0000-0000-00000C020000}"/>
    <hyperlink ref="J985" r:id="rId526" xr:uid="{00000000-0004-0000-0000-00000D020000}"/>
    <hyperlink ref="J986" r:id="rId527" xr:uid="{00000000-0004-0000-0000-00000E020000}"/>
    <hyperlink ref="J987" r:id="rId528" xr:uid="{00000000-0004-0000-0000-00000F020000}"/>
    <hyperlink ref="J990" r:id="rId529" xr:uid="{00000000-0004-0000-0000-000010020000}"/>
    <hyperlink ref="J991" r:id="rId530" xr:uid="{00000000-0004-0000-0000-000011020000}"/>
    <hyperlink ref="J993" r:id="rId531" xr:uid="{00000000-0004-0000-0000-000012020000}"/>
    <hyperlink ref="J995" r:id="rId532" xr:uid="{00000000-0004-0000-0000-000013020000}"/>
    <hyperlink ref="J996" r:id="rId533" xr:uid="{00000000-0004-0000-0000-000014020000}"/>
    <hyperlink ref="J997" r:id="rId534" xr:uid="{00000000-0004-0000-0000-000015020000}"/>
    <hyperlink ref="J999" r:id="rId535" xr:uid="{00000000-0004-0000-0000-000016020000}"/>
    <hyperlink ref="J1000" r:id="rId536" xr:uid="{00000000-0004-0000-0000-000017020000}"/>
    <hyperlink ref="J1001" r:id="rId537" xr:uid="{00000000-0004-0000-0000-000018020000}"/>
    <hyperlink ref="J151" r:id="rId538" xr:uid="{08E49B8B-AB87-44CE-BD88-6A72072643F3}"/>
    <hyperlink ref="J621" r:id="rId539" xr:uid="{613E919C-99D5-4936-BD6E-E1B66FD364CC}"/>
    <hyperlink ref="J933" r:id="rId540" xr:uid="{E1E31E7C-5F84-456C-A725-1102F7BDFFA9}"/>
    <hyperlink ref="J372" r:id="rId541" xr:uid="{5B8526DA-B3CA-4EDD-8B84-1FB063CB34A6}"/>
    <hyperlink ref="J599" r:id="rId542" xr:uid="{4863D5B6-519D-4E1A-9424-9DAA192EB2F3}"/>
    <hyperlink ref="J182" r:id="rId543" xr:uid="{19307F1E-725C-4350-9F21-BBD4EC653E57}"/>
    <hyperlink ref="J255" r:id="rId544" xr:uid="{A0B1F6E9-F5A5-41CA-94C6-0DB2795B6D97}"/>
    <hyperlink ref="J961" r:id="rId545" xr:uid="{D3DC6B32-2913-4474-A207-EC23EF7C13A0}"/>
    <hyperlink ref="J797" r:id="rId546" xr:uid="{E6533295-AEB0-4582-96BC-AB1C31608544}"/>
    <hyperlink ref="J382" r:id="rId547" xr:uid="{107DEEB3-057C-4FEB-BCF1-E2DAB94E6F4E}"/>
    <hyperlink ref="J800" r:id="rId548" xr:uid="{83E867E7-804D-467B-82B9-5BA5921CE73F}"/>
    <hyperlink ref="J482" r:id="rId549" xr:uid="{E2F21C55-8B73-4F19-847B-9F98DB332EAE}"/>
    <hyperlink ref="J276" r:id="rId550" xr:uid="{329075B2-60F0-4BC2-9885-87D0F6DA2532}"/>
    <hyperlink ref="J658" r:id="rId551" xr:uid="{29C1BA05-6D3C-4DB9-ACCA-BACF951FFCF2}"/>
    <hyperlink ref="J19" r:id="rId552" xr:uid="{B1E80D83-91E1-4C19-BEF8-B703E9D0175F}"/>
    <hyperlink ref="J673" r:id="rId553" xr:uid="{F303BDB3-5201-4543-9648-08791ABDB3FE}"/>
    <hyperlink ref="J610" r:id="rId554" xr:uid="{F3C83FBE-7599-4D8D-98B4-DEECC58B1D37}"/>
    <hyperlink ref="J664" r:id="rId555" xr:uid="{383C2980-826A-4E46-9851-E40F883782B5}"/>
    <hyperlink ref="J685" r:id="rId556" xr:uid="{19EED455-3B7D-449F-85DE-CBD241AA8B10}"/>
    <hyperlink ref="J883" r:id="rId557" xr:uid="{9E30504A-97C5-46EA-9ADF-AE454DEB581B}"/>
    <hyperlink ref="J750" r:id="rId558" xr:uid="{E8B34758-00B4-43F3-BA4F-CEBBE79FC242}"/>
    <hyperlink ref="J766" r:id="rId559" xr:uid="{5A04ABF3-4935-4035-823B-C911F62C0AD5}"/>
    <hyperlink ref="J66" r:id="rId560" xr:uid="{AFB88A0E-7CB4-42A0-8B90-6B191939BC9F}"/>
    <hyperlink ref="J208" r:id="rId561" xr:uid="{1576A441-276D-4899-A6CE-6A87E32139DA}"/>
    <hyperlink ref="J464" r:id="rId562" xr:uid="{05DAEC17-A7F8-4842-9CEA-39134B2BD9B8}"/>
    <hyperlink ref="J899" r:id="rId563" xr:uid="{60DC6AFA-F684-4D60-B31F-CA3BC377A4C4}"/>
    <hyperlink ref="J446" r:id="rId564" xr:uid="{83C75E3D-2420-4744-880A-C445E4900CA5}"/>
    <hyperlink ref="J262" r:id="rId565" xr:uid="{15EB7BDE-1EA2-47E7-9B46-41BED1F5E9C7}"/>
    <hyperlink ref="J426" r:id="rId566" xr:uid="{E2DCC958-C941-43FF-800D-77191DB9CDA3}"/>
    <hyperlink ref="J78" r:id="rId567" xr:uid="{CAA3CDF3-927D-48C3-9A57-154E10ADA3A9}"/>
    <hyperlink ref="J468" r:id="rId568" xr:uid="{7383201A-98AF-4897-BC53-16F52C40DD15}"/>
    <hyperlink ref="J462" r:id="rId569" xr:uid="{6BC662B8-39A2-48AE-B1FB-7E65A53B6CFA}"/>
    <hyperlink ref="J655" r:id="rId570" xr:uid="{EA1D64FF-A635-48FB-8FE3-3DAEC0661DDD}"/>
    <hyperlink ref="J796" r:id="rId571" xr:uid="{4FEAC80D-0062-42F7-A8AC-2235456304AC}"/>
    <hyperlink ref="J28" r:id="rId572" xr:uid="{87F7525E-206C-4CE2-838E-D526179D44E9}"/>
    <hyperlink ref="J924" r:id="rId573" xr:uid="{AC413CB7-944C-4B86-A1CE-939EF2BC8A8E}"/>
    <hyperlink ref="J618" r:id="rId574" xr:uid="{C8542F65-93AB-4E4A-A5D5-765CA6631289}"/>
    <hyperlink ref="J142" r:id="rId575" xr:uid="{F5C46010-8F43-4D6D-8244-ADAE109EFB61}"/>
    <hyperlink ref="J836" r:id="rId576" xr:uid="{4C630EA0-6037-4A15-9250-F2BE93B3F445}"/>
    <hyperlink ref="J888" r:id="rId577" xr:uid="{0458BECB-B19A-4DBF-8191-5957E5571B68}"/>
    <hyperlink ref="J380" r:id="rId578" xr:uid="{D851FA6F-78E8-45A7-89CD-74768FD7FE98}"/>
    <hyperlink ref="J54" r:id="rId579" xr:uid="{9563617C-E7C6-48E4-9A11-516BAD696086}"/>
    <hyperlink ref="J884" r:id="rId580" xr:uid="{FBAE9485-01DE-4708-949B-19EA67B27899}"/>
    <hyperlink ref="J234" r:id="rId581" xr:uid="{86A723EC-ECF5-4194-AC26-E60E03B562CE}"/>
    <hyperlink ref="J39" r:id="rId582" xr:uid="{DA79EC17-EBF2-4B6B-9EA8-A6A8E6F7E613}"/>
    <hyperlink ref="J313" r:id="rId583" xr:uid="{E7B35C2B-58D6-4CE5-960A-5A41E3DDF317}"/>
    <hyperlink ref="J814" r:id="rId584" xr:uid="{1C99CD87-086F-45AC-96A2-BC486C5DB756}"/>
    <hyperlink ref="J823" r:id="rId585" xr:uid="{B8B4D480-4229-4F08-993A-60EC6E1B90C9}"/>
    <hyperlink ref="J770" r:id="rId586" xr:uid="{3C7C8D86-F171-4E35-84E4-D205C8979876}"/>
    <hyperlink ref="J748" r:id="rId587" xr:uid="{4C6843DB-D27F-4A4F-8A70-54163BD5DA93}"/>
    <hyperlink ref="J730" r:id="rId588" xr:uid="{47CD558E-17EF-46B7-907E-AF7B25FB6DD7}"/>
    <hyperlink ref="J221" r:id="rId589" xr:uid="{2EF8F3BC-1380-4DF8-9FB4-A7261A89E970}"/>
    <hyperlink ref="J478" r:id="rId590" xr:uid="{3EB3F29A-8B57-4E1F-BCC9-816F798D197C}"/>
    <hyperlink ref="J697" r:id="rId591" xr:uid="{937F458A-2B3F-4299-90DC-7976DBDDA83D}"/>
    <hyperlink ref="J209" r:id="rId592" xr:uid="{5BBCD969-F4D0-43C8-86E1-73E3C4C7F278}"/>
    <hyperlink ref="J476" r:id="rId593" xr:uid="{88C9ED9A-015C-4625-830C-FFE63BAD81F8}"/>
    <hyperlink ref="J984" r:id="rId594" xr:uid="{CE05D1E9-F87C-4776-8FB8-5D6811A78005}"/>
    <hyperlink ref="J777" r:id="rId595" xr:uid="{E8712393-31BF-4385-BDC3-D2A89D7D6C28}"/>
    <hyperlink ref="J82" r:id="rId596" xr:uid="{6B2328D0-BAA1-42C1-B310-C6E7EA3B1395}"/>
    <hyperlink ref="J154" r:id="rId597" xr:uid="{7D6C633A-AAFB-40F6-B080-B1644F347ED5}"/>
    <hyperlink ref="J598" r:id="rId598" xr:uid="{46BB2717-4F9C-4B1D-A33F-795A075342B9}"/>
    <hyperlink ref="J225" r:id="rId599" xr:uid="{AA6514A1-0765-4C27-9A9E-87CFBE55F776}"/>
    <hyperlink ref="J489" r:id="rId600" xr:uid="{5705DC59-1A23-4604-B997-CF993E7836A1}"/>
    <hyperlink ref="J792" r:id="rId601" xr:uid="{70330357-48C8-4A65-9A66-D06E5B7683B7}"/>
    <hyperlink ref="J734" r:id="rId602" xr:uid="{0A4B9F13-F5E8-4807-A550-63000D3A578D}"/>
    <hyperlink ref="J160" r:id="rId603" xr:uid="{ED53488C-D1C3-4DB9-98BC-D5F56B13154A}"/>
    <hyperlink ref="J826" r:id="rId604" xr:uid="{B6DEAF4F-CF5F-488C-9ADD-7EC6D4A1C37E}"/>
    <hyperlink ref="J451" r:id="rId605" xr:uid="{CAB1429C-2765-4EDE-BAA1-BA16F9386CD4}"/>
    <hyperlink ref="J624" r:id="rId606" xr:uid="{BA76B65D-512F-464E-9C00-3F44AB10B16B}"/>
    <hyperlink ref="J87" r:id="rId607" xr:uid="{5FC0A498-3695-4902-8788-03FC16DC5D11}"/>
    <hyperlink ref="J443" r:id="rId608" xr:uid="{32B2C52D-AE57-4ADF-BFF9-38ED8C230E05}"/>
    <hyperlink ref="J328" r:id="rId609" xr:uid="{2DFA74F0-F2A4-4071-9E05-B79F6829B91B}"/>
    <hyperlink ref="J130" r:id="rId610" xr:uid="{C88E0C6D-5E50-4DD1-8ED3-9BDABCCBA58C}"/>
    <hyperlink ref="J665" r:id="rId611" xr:uid="{766FEF58-E322-4484-8062-1E05F877938B}"/>
    <hyperlink ref="J650" r:id="rId612" xr:uid="{44A154C9-0A13-4EC4-9C0C-0ECBA4D37CAA}"/>
    <hyperlink ref="J652" r:id="rId613" xr:uid="{CEC1BFBF-7DC0-4457-9E12-17BABC63FC6A}"/>
    <hyperlink ref="J223" r:id="rId614" xr:uid="{5A7B42F9-4310-4881-A212-8C3279C43D9B}"/>
    <hyperlink ref="J816" r:id="rId615" xr:uid="{E819D4E0-9208-40C1-AC92-C0376C7BAE84}"/>
    <hyperlink ref="J915" r:id="rId616" xr:uid="{0E7C56AA-7AE0-4202-9D62-2ABD84A2D68A}"/>
    <hyperlink ref="J534" r:id="rId617" xr:uid="{7215BC9F-3804-40A0-A90F-E8FBD622D038}"/>
    <hyperlink ref="J963" r:id="rId618" xr:uid="{E666E031-2B8F-47AD-8A15-4CFFDAFCE677}"/>
    <hyperlink ref="J447" r:id="rId619" xr:uid="{4694A639-8B0F-47DB-88F0-14E073F5030A}"/>
    <hyperlink ref="J939" r:id="rId620" xr:uid="{7E26E2F1-969C-40CD-816A-BA88D28795A4}"/>
    <hyperlink ref="J617" r:id="rId621" xr:uid="{C7EC3DB0-EF9A-40C0-92DC-8AA505119817}"/>
    <hyperlink ref="J932" r:id="rId622" xr:uid="{C767ADF0-4B5A-4DC9-9296-4582B2B27FCE}"/>
    <hyperlink ref="J157" r:id="rId623" xr:uid="{1ABC2A7E-566E-4AC3-9E17-0339BCD3BD0E}"/>
    <hyperlink ref="J806" r:id="rId624" xr:uid="{00D9BB6E-6BBE-406B-967A-A02599684B26}"/>
    <hyperlink ref="J646" r:id="rId625" xr:uid="{4423FAA2-D603-4211-B235-7170A9F8D7B0}"/>
    <hyperlink ref="J715" r:id="rId626" xr:uid="{93C3395B-C2B0-47DE-8FF4-AA6D0A2B38F2}"/>
    <hyperlink ref="J828" r:id="rId627" xr:uid="{3CFF9720-0EDE-4C2B-B053-19543E0C0851}"/>
    <hyperlink ref="J751" r:id="rId628" xr:uid="{D167E75B-25A0-4C82-8708-185E83FB4899}"/>
    <hyperlink ref="J185" r:id="rId629" xr:uid="{0287ADF2-6156-4099-B0E1-9085D77A36E2}"/>
    <hyperlink ref="J581" r:id="rId630" xr:uid="{6DD397B2-B83E-4903-833F-769A9B6BC626}"/>
    <hyperlink ref="J675" r:id="rId631" xr:uid="{0DBEA446-6D32-4FC0-A74C-1BD659E6417D}"/>
    <hyperlink ref="J798" r:id="rId632" xr:uid="{D77A88EA-854D-449E-9EDC-8A843792937C}"/>
    <hyperlink ref="J292" r:id="rId633" xr:uid="{23FD6BB7-5A22-45B5-BB93-0C57B39FF4FE}"/>
    <hyperlink ref="J421" r:id="rId634" xr:uid="{052A262F-BC1E-4B05-AC5D-0239D50B7477}"/>
    <hyperlink ref="J129" r:id="rId635" xr:uid="{637C0946-482B-4898-8027-63BE0ACE8E5C}"/>
    <hyperlink ref="J99" r:id="rId636" xr:uid="{B0AF6813-9ADC-4900-BF34-88E08BB1B01F}"/>
    <hyperlink ref="J710" r:id="rId637" xr:uid="{F55BDBA3-4B0E-48C9-B946-B19C9A4D013D}"/>
    <hyperlink ref="J852" r:id="rId638" xr:uid="{8C75E721-2A17-4384-96E4-69314336F75E}"/>
    <hyperlink ref="J923" r:id="rId639" xr:uid="{0EB077F1-2EED-4D18-8CC3-1FAEBC170C5A}"/>
    <hyperlink ref="J731" r:id="rId640" xr:uid="{13999D16-DD9E-4363-8C20-F298C68C61EA}"/>
    <hyperlink ref="J506" r:id="rId641" xr:uid="{F2D04C85-8967-4B75-BCB3-EAA0BF11C76E}"/>
    <hyperlink ref="J913" r:id="rId642" xr:uid="{19FB3D0C-902E-4A08-BE42-97D7C69D8F90}"/>
    <hyperlink ref="J707" r:id="rId643" xr:uid="{1161DE5C-599F-45BB-A41B-5F648EB6A28C}"/>
    <hyperlink ref="J553" r:id="rId644" xr:uid="{B7043384-2D8C-4709-8DE7-BC79D53FF87B}"/>
    <hyperlink ref="J714" r:id="rId645" xr:uid="{C05EA2D7-BD34-4A11-9D9E-90894CCB9B5C}"/>
    <hyperlink ref="J90" r:id="rId646" xr:uid="{D468B6A8-AAAC-4939-B1CA-C7D76484303B}"/>
    <hyperlink ref="J935" r:id="rId647" xr:uid="{096CD9F5-629B-42AE-8929-EA381634948D}"/>
    <hyperlink ref="J895" r:id="rId648" xr:uid="{BCCC07E3-3383-400E-822D-47BCAC3CC7C9}"/>
    <hyperlink ref="J361" r:id="rId649" xr:uid="{C2BBBDAF-2CA3-4123-9BA2-D7757CB8BE8C}"/>
    <hyperlink ref="J878" r:id="rId650" xr:uid="{BFF3DFC0-4DFF-44C4-9594-7704DF4AAB10}"/>
    <hyperlink ref="J724" r:id="rId651" xr:uid="{24CE789C-E395-4DAD-BB5F-4E535095D0FA}"/>
    <hyperlink ref="J393" r:id="rId652" xr:uid="{AAE5A618-AA5B-4E95-9F7E-EDCB65254C93}"/>
    <hyperlink ref="J452" r:id="rId653" xr:uid="{6BE62804-6BEF-49E2-9EB0-71D7BD2C7A8E}"/>
    <hyperlink ref="J716" r:id="rId654" xr:uid="{8CB517EA-B9B4-47C8-9A12-946106F4D99F}"/>
    <hyperlink ref="J433" r:id="rId655" xr:uid="{CC7319A0-3E3A-4291-95A8-C1E52DEDA8B5}"/>
    <hyperlink ref="J349" r:id="rId656" xr:uid="{8F1CE047-E536-4588-A33C-55175E60FC6F}"/>
    <hyperlink ref="J874" r:id="rId657" xr:uid="{ABD13D35-89E2-420D-B6DF-CA7D916198A7}"/>
    <hyperlink ref="J428" r:id="rId658" xr:uid="{AEBC8715-C779-41E8-AB36-5F306609F787}"/>
    <hyperlink ref="J566" r:id="rId659" xr:uid="{66E040BC-03C9-4ACE-A011-CDBE5F9B9BEF}"/>
    <hyperlink ref="J831" r:id="rId660" xr:uid="{8F40A6B8-9B91-4DC3-B7FD-42763175A27F}"/>
    <hyperlink ref="J475" r:id="rId661" xr:uid="{FCE910B6-150D-4DC0-ADF1-8DCDE45B7F39}"/>
    <hyperlink ref="J431" r:id="rId662" xr:uid="{AA640364-30F4-42B1-AB77-1E041C98D9E0}"/>
    <hyperlink ref="J558" r:id="rId663" xr:uid="{51AD6E5C-B6B7-419E-B86C-AFB257C629AB}"/>
    <hyperlink ref="J602" r:id="rId664" xr:uid="{460F6879-0210-442C-922A-2B8E1D216CF2}"/>
    <hyperlink ref="J609" r:id="rId665" xr:uid="{BCAF047A-4B5F-48BF-B58C-F26CE5ED954F}"/>
    <hyperlink ref="J862" r:id="rId666" xr:uid="{95FAE40F-37D5-47B9-B1C2-07BE344665C5}"/>
    <hyperlink ref="J325" r:id="rId667" xr:uid="{18B21A46-F6D6-483C-B227-FF0E0B2A2101}"/>
    <hyperlink ref="J18" r:id="rId668" xr:uid="{568AD924-9782-4730-AD9A-9A0ECABECDB7}"/>
    <hyperlink ref="J562" r:id="rId669" xr:uid="{7BC4BDA8-1724-40E6-97BE-AD12E30009F0}"/>
    <hyperlink ref="J850" r:id="rId670" xr:uid="{CB7DC043-2719-43B8-A387-5D8559FF29EA}"/>
    <hyperlink ref="J307" r:id="rId671" xr:uid="{304F1CC1-3076-451C-971A-91392F184DDD}"/>
    <hyperlink ref="J571" r:id="rId672" xr:uid="{7C6C5E57-34E4-4651-912B-A9653B31DE54}"/>
    <hyperlink ref="J187" r:id="rId673" xr:uid="{57894639-673A-4DF8-B76B-7EBF51D0A316}"/>
    <hyperlink ref="J737" r:id="rId674" xr:uid="{8C3F4FF7-6908-423A-88D3-710A1840DDDC}"/>
    <hyperlink ref="J484" r:id="rId675" xr:uid="{E769E106-BB9E-4484-AFEF-0F83E0F92087}"/>
    <hyperlink ref="J648" r:id="rId676" xr:uid="{50396342-A9C3-41D0-BF47-CAA29101EB4B}"/>
    <hyperlink ref="J461" r:id="rId677" xr:uid="{A98A8DC8-3FA4-4B95-863F-A3E4ACA38C89}"/>
    <hyperlink ref="J76" r:id="rId678" xr:uid="{5C02244F-F608-4E32-8CA2-D8E830EAE0F4}"/>
    <hyperlink ref="J926" r:id="rId679" xr:uid="{3FE2672A-7C3C-4AA1-AE0A-4A8544D9073A}"/>
    <hyperlink ref="J320" r:id="rId680" xr:uid="{9B374341-8941-49CC-BFCA-0B1A1A5ED51B}"/>
    <hyperlink ref="J88" r:id="rId681" xr:uid="{AF3903AA-5700-4DE8-9DDE-6E0CCCCF1A37}"/>
    <hyperlink ref="J545" r:id="rId682" xr:uid="{F0C25F50-F605-466E-A5C5-49B1E4A87206}"/>
    <hyperlink ref="J272" r:id="rId683" xr:uid="{A2C84974-3322-4898-A639-34AE237836F4}"/>
    <hyperlink ref="J604" r:id="rId684" xr:uid="{A40F4940-459E-42C9-8D2E-4C0F73BF1D1E}"/>
    <hyperlink ref="J69" r:id="rId685" xr:uid="{AC817240-8E29-46CB-A760-7D89E23E62A1}"/>
    <hyperlink ref="J742" r:id="rId686" xr:uid="{AF315DDB-2DCF-49C7-A669-3CC0A9EDFB24}"/>
    <hyperlink ref="J784" r:id="rId687" xr:uid="{320EC2A5-53EA-4F6B-BB93-9D502050A7C3}"/>
    <hyperlink ref="J410" r:id="rId688" xr:uid="{1A4167F4-204A-4696-ABD4-8D92C462B2C2}"/>
    <hyperlink ref="J217" r:id="rId689" xr:uid="{9BCBFD17-B492-425D-992C-A666BF99E1B0}"/>
    <hyperlink ref="J218" r:id="rId690" xr:uid="{B764DB61-7890-4298-A68A-230B2BC1B19D}"/>
    <hyperlink ref="J298" r:id="rId691" xr:uid="{8EFF4636-0E79-44A1-A0F3-9B57D92865E6}"/>
    <hyperlink ref="J449" r:id="rId692" xr:uid="{5D3DA79F-43A5-4272-9756-538540147039}"/>
    <hyperlink ref="J667" r:id="rId693" xr:uid="{8B331692-534D-40E3-823F-F0DB7D9F5FBF}"/>
    <hyperlink ref="J419" r:id="rId694" xr:uid="{AA88789B-60E2-47F3-8A9C-FAFA751C08E4}"/>
    <hyperlink ref="J763" r:id="rId695" xr:uid="{F6E60A72-1B66-4521-A73D-786B171211FB}"/>
    <hyperlink ref="J275" r:id="rId696" xr:uid="{EDA1C219-F6D9-40B7-AE78-AE13C65932E1}"/>
    <hyperlink ref="J308" r:id="rId697" xr:uid="{1DD7B0A6-4659-4656-A6FD-6BDB5D7CE079}"/>
    <hyperlink ref="J175" r:id="rId698" xr:uid="{D12B76FA-A7DE-4350-B790-7B08DD2E6BD8}"/>
    <hyperlink ref="J905" r:id="rId699" xr:uid="{38D24EBB-017A-4617-8CDC-83C307081291}"/>
    <hyperlink ref="J231" r:id="rId700" xr:uid="{C04AE886-7243-49C0-9CD4-6F85CD9A0CE4}"/>
    <hyperlink ref="J406" r:id="rId701" xr:uid="{C00F9F0F-E2E0-425A-A46F-1C729602844C}"/>
    <hyperlink ref="J988" r:id="rId702" xr:uid="{5778D78E-0B6F-4AA0-9946-0AE06E28A862}"/>
    <hyperlink ref="J487" r:id="rId703" xr:uid="{DC9C0741-188A-484C-ACFA-B089233BFB32}"/>
    <hyperlink ref="J643" r:id="rId704" xr:uid="{5D505926-1B40-41A9-AA88-5520C3F87519}"/>
  </hyperlinks>
  <pageMargins left="0.7" right="0.7" top="0.75" bottom="0.75" header="0.511811023622047" footer="0.511811023622047"/>
  <pageSetup orientation="portrait" horizontalDpi="300" verticalDpi="300"/>
  <tableParts count="1">
    <tablePart r:id="rId70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34"/>
  <sheetViews>
    <sheetView topLeftCell="A1591" zoomScaleNormal="100" workbookViewId="0">
      <selection activeCell="A1635" sqref="A1635"/>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2968</v>
      </c>
      <c r="B1" t="s">
        <v>2969</v>
      </c>
      <c r="C1" t="s">
        <v>2970</v>
      </c>
      <c r="D1" t="s">
        <v>2971</v>
      </c>
      <c r="E1" t="s">
        <v>2972</v>
      </c>
      <c r="F1" t="s">
        <v>8385</v>
      </c>
      <c r="G1" t="s">
        <v>9427</v>
      </c>
    </row>
    <row r="2" spans="1:7" x14ac:dyDescent="0.25">
      <c r="A2" t="s">
        <v>1286</v>
      </c>
      <c r="B2" t="s">
        <v>167</v>
      </c>
      <c r="C2">
        <v>2019</v>
      </c>
      <c r="E2" t="s">
        <v>3005</v>
      </c>
      <c r="F2" t="s">
        <v>9428</v>
      </c>
      <c r="G2" t="s">
        <v>179</v>
      </c>
    </row>
    <row r="3" spans="1:7" x14ac:dyDescent="0.25">
      <c r="A3" t="s">
        <v>1753</v>
      </c>
      <c r="B3" t="s">
        <v>170</v>
      </c>
      <c r="C3">
        <v>1995</v>
      </c>
      <c r="E3" t="s">
        <v>3261</v>
      </c>
      <c r="F3" t="s">
        <v>8878</v>
      </c>
      <c r="G3" t="s">
        <v>3979</v>
      </c>
    </row>
    <row r="4" spans="1:7" x14ac:dyDescent="0.25">
      <c r="A4" t="s">
        <v>2015</v>
      </c>
      <c r="B4" t="s">
        <v>170</v>
      </c>
      <c r="C4">
        <v>2003</v>
      </c>
      <c r="E4" t="s">
        <v>3261</v>
      </c>
      <c r="F4" t="s">
        <v>9369</v>
      </c>
      <c r="G4" t="s">
        <v>3979</v>
      </c>
    </row>
    <row r="5" spans="1:7" x14ac:dyDescent="0.25">
      <c r="A5" t="s">
        <v>1081</v>
      </c>
      <c r="B5" t="s">
        <v>173</v>
      </c>
      <c r="C5">
        <v>2021</v>
      </c>
      <c r="D5" t="s">
        <v>179</v>
      </c>
      <c r="F5" t="s">
        <v>9429</v>
      </c>
      <c r="G5" t="s">
        <v>3979</v>
      </c>
    </row>
    <row r="6" spans="1:7" x14ac:dyDescent="0.25">
      <c r="A6" t="s">
        <v>1835</v>
      </c>
      <c r="B6" t="s">
        <v>177</v>
      </c>
      <c r="C6">
        <v>2019</v>
      </c>
      <c r="E6" s="10" t="s">
        <v>9771</v>
      </c>
      <c r="F6" t="s">
        <v>9770</v>
      </c>
      <c r="G6" t="s">
        <v>3979</v>
      </c>
    </row>
    <row r="7" spans="1:7" x14ac:dyDescent="0.25">
      <c r="A7" t="s">
        <v>2796</v>
      </c>
      <c r="B7" t="s">
        <v>177</v>
      </c>
      <c r="C7">
        <v>2021</v>
      </c>
      <c r="E7" t="s">
        <v>3005</v>
      </c>
      <c r="F7" t="s">
        <v>9430</v>
      </c>
      <c r="G7" t="s">
        <v>3979</v>
      </c>
    </row>
    <row r="8" spans="1:7" x14ac:dyDescent="0.25">
      <c r="A8" t="s">
        <v>681</v>
      </c>
      <c r="B8" t="s">
        <v>182</v>
      </c>
      <c r="C8">
        <v>2015</v>
      </c>
      <c r="E8" t="s">
        <v>3075</v>
      </c>
      <c r="F8" t="s">
        <v>8536</v>
      </c>
      <c r="G8" t="s">
        <v>3979</v>
      </c>
    </row>
    <row r="9" spans="1:7" x14ac:dyDescent="0.25">
      <c r="A9" t="s">
        <v>154</v>
      </c>
      <c r="B9" t="s">
        <v>182</v>
      </c>
      <c r="C9">
        <v>2011</v>
      </c>
      <c r="E9" t="s">
        <v>3075</v>
      </c>
      <c r="F9" t="s">
        <v>9214</v>
      </c>
      <c r="G9" t="s">
        <v>3979</v>
      </c>
    </row>
    <row r="10" spans="1:7" x14ac:dyDescent="0.25">
      <c r="A10" t="s">
        <v>182</v>
      </c>
      <c r="B10" t="s">
        <v>186</v>
      </c>
      <c r="C10">
        <v>2017</v>
      </c>
      <c r="D10" t="s">
        <v>179</v>
      </c>
      <c r="F10" t="s">
        <v>9431</v>
      </c>
      <c r="G10" t="s">
        <v>3979</v>
      </c>
    </row>
    <row r="11" spans="1:7" x14ac:dyDescent="0.25">
      <c r="A11" t="s">
        <v>2065</v>
      </c>
      <c r="B11" t="s">
        <v>190</v>
      </c>
      <c r="C11">
        <v>2010</v>
      </c>
      <c r="E11" t="s">
        <v>2974</v>
      </c>
      <c r="F11" t="s">
        <v>8954</v>
      </c>
      <c r="G11" t="s">
        <v>3979</v>
      </c>
    </row>
    <row r="12" spans="1:7" x14ac:dyDescent="0.25">
      <c r="A12" t="s">
        <v>2490</v>
      </c>
      <c r="B12" t="s">
        <v>190</v>
      </c>
      <c r="C12">
        <v>2017</v>
      </c>
      <c r="D12" t="s">
        <v>179</v>
      </c>
      <c r="F12" t="s">
        <v>9432</v>
      </c>
      <c r="G12" t="s">
        <v>3979</v>
      </c>
    </row>
    <row r="13" spans="1:7" x14ac:dyDescent="0.25">
      <c r="A13" t="s">
        <v>197</v>
      </c>
      <c r="B13" t="s">
        <v>194</v>
      </c>
      <c r="C13">
        <v>2015</v>
      </c>
      <c r="D13" t="s">
        <v>179</v>
      </c>
      <c r="F13" t="s">
        <v>9433</v>
      </c>
      <c r="G13" t="s">
        <v>3979</v>
      </c>
    </row>
    <row r="14" spans="1:7" x14ac:dyDescent="0.25">
      <c r="A14" t="s">
        <v>2146</v>
      </c>
      <c r="B14" t="s">
        <v>197</v>
      </c>
      <c r="C14">
        <v>1980</v>
      </c>
      <c r="E14" t="s">
        <v>3308</v>
      </c>
      <c r="F14" t="s">
        <v>8983</v>
      </c>
      <c r="G14" t="s">
        <v>3979</v>
      </c>
    </row>
    <row r="15" spans="1:7" x14ac:dyDescent="0.25">
      <c r="A15" t="s">
        <v>2261</v>
      </c>
      <c r="B15" t="s">
        <v>201</v>
      </c>
      <c r="C15">
        <v>2022</v>
      </c>
      <c r="D15" t="s">
        <v>179</v>
      </c>
      <c r="F15" t="s">
        <v>9434</v>
      </c>
      <c r="G15" t="s">
        <v>3979</v>
      </c>
    </row>
    <row r="16" spans="1:7" x14ac:dyDescent="0.25">
      <c r="A16" t="s">
        <v>89</v>
      </c>
      <c r="B16" t="s">
        <v>201</v>
      </c>
      <c r="C16">
        <v>2017</v>
      </c>
      <c r="E16" t="s">
        <v>3331</v>
      </c>
      <c r="F16" t="s">
        <v>9435</v>
      </c>
      <c r="G16" t="s">
        <v>3979</v>
      </c>
    </row>
    <row r="17" spans="1:7" x14ac:dyDescent="0.25">
      <c r="A17" t="s">
        <v>2420</v>
      </c>
      <c r="B17" t="s">
        <v>205</v>
      </c>
      <c r="C17">
        <v>2008</v>
      </c>
      <c r="E17" s="10" t="s">
        <v>3378</v>
      </c>
      <c r="F17" t="s">
        <v>9973</v>
      </c>
      <c r="G17" t="s">
        <v>3979</v>
      </c>
    </row>
    <row r="18" spans="1:7" x14ac:dyDescent="0.25">
      <c r="A18" t="s">
        <v>154</v>
      </c>
      <c r="B18" t="s">
        <v>205</v>
      </c>
      <c r="C18">
        <v>2011</v>
      </c>
      <c r="E18" s="10" t="s">
        <v>3378</v>
      </c>
      <c r="F18" t="s">
        <v>9973</v>
      </c>
      <c r="G18" t="s">
        <v>3979</v>
      </c>
    </row>
    <row r="19" spans="1:7" x14ac:dyDescent="0.25">
      <c r="A19" t="s">
        <v>89</v>
      </c>
      <c r="B19" t="s">
        <v>207</v>
      </c>
      <c r="C19">
        <v>2017</v>
      </c>
      <c r="E19" t="s">
        <v>2974</v>
      </c>
      <c r="F19" t="s">
        <v>9032</v>
      </c>
      <c r="G19" t="s">
        <v>3979</v>
      </c>
    </row>
    <row r="20" spans="1:7" x14ac:dyDescent="0.25">
      <c r="A20" t="s">
        <v>154</v>
      </c>
      <c r="B20" t="s">
        <v>209</v>
      </c>
      <c r="C20">
        <v>2011</v>
      </c>
      <c r="E20" t="s">
        <v>3390</v>
      </c>
      <c r="F20" t="s">
        <v>9215</v>
      </c>
      <c r="G20" t="s">
        <v>3979</v>
      </c>
    </row>
    <row r="21" spans="1:7" x14ac:dyDescent="0.25">
      <c r="A21" t="s">
        <v>1136</v>
      </c>
      <c r="B21" t="s">
        <v>213</v>
      </c>
      <c r="C21">
        <v>2012</v>
      </c>
      <c r="E21" t="s">
        <v>3186</v>
      </c>
      <c r="F21" t="s">
        <v>8702</v>
      </c>
      <c r="G21" t="s">
        <v>3979</v>
      </c>
    </row>
    <row r="22" spans="1:7" x14ac:dyDescent="0.25">
      <c r="A22" t="s">
        <v>1038</v>
      </c>
      <c r="B22" t="s">
        <v>218</v>
      </c>
      <c r="C22">
        <v>2016</v>
      </c>
      <c r="E22" t="s">
        <v>3171</v>
      </c>
      <c r="F22" t="s">
        <v>8674</v>
      </c>
      <c r="G22" t="s">
        <v>3979</v>
      </c>
    </row>
    <row r="23" spans="1:7" x14ac:dyDescent="0.25">
      <c r="A23" t="s">
        <v>2898</v>
      </c>
      <c r="B23" t="s">
        <v>218</v>
      </c>
      <c r="C23">
        <v>2018</v>
      </c>
      <c r="E23" t="s">
        <v>3171</v>
      </c>
      <c r="F23" t="s">
        <v>9325</v>
      </c>
      <c r="G23" t="s">
        <v>3979</v>
      </c>
    </row>
    <row r="24" spans="1:7" x14ac:dyDescent="0.25">
      <c r="A24" t="s">
        <v>751</v>
      </c>
      <c r="B24" t="s">
        <v>220</v>
      </c>
      <c r="C24">
        <v>2018</v>
      </c>
      <c r="E24" t="s">
        <v>3102</v>
      </c>
      <c r="F24" t="s">
        <v>8572</v>
      </c>
      <c r="G24" t="s">
        <v>3979</v>
      </c>
    </row>
    <row r="25" spans="1:7" x14ac:dyDescent="0.25">
      <c r="A25" t="s">
        <v>1264</v>
      </c>
      <c r="B25" t="s">
        <v>7867</v>
      </c>
      <c r="C25">
        <v>2020</v>
      </c>
      <c r="E25" s="10" t="s">
        <v>7866</v>
      </c>
      <c r="F25" t="s">
        <v>8735</v>
      </c>
      <c r="G25" t="s">
        <v>3979</v>
      </c>
    </row>
    <row r="26" spans="1:7" x14ac:dyDescent="0.25">
      <c r="A26" t="s">
        <v>1847</v>
      </c>
      <c r="B26" t="s">
        <v>7867</v>
      </c>
      <c r="C26">
        <v>2015</v>
      </c>
      <c r="E26" s="10" t="s">
        <v>7866</v>
      </c>
      <c r="F26" t="s">
        <v>8918</v>
      </c>
      <c r="G26" t="s">
        <v>3979</v>
      </c>
    </row>
    <row r="27" spans="1:7" x14ac:dyDescent="0.25">
      <c r="A27" t="s">
        <v>2138</v>
      </c>
      <c r="B27" t="s">
        <v>7867</v>
      </c>
      <c r="C27">
        <v>2020</v>
      </c>
      <c r="E27" s="10" t="s">
        <v>7866</v>
      </c>
      <c r="F27" t="s">
        <v>8978</v>
      </c>
      <c r="G27" t="s">
        <v>3979</v>
      </c>
    </row>
    <row r="28" spans="1:7" x14ac:dyDescent="0.25">
      <c r="A28" t="s">
        <v>2013</v>
      </c>
      <c r="B28" t="s">
        <v>225</v>
      </c>
      <c r="C28">
        <v>2020</v>
      </c>
      <c r="D28" t="s">
        <v>179</v>
      </c>
      <c r="F28" t="s">
        <v>9826</v>
      </c>
      <c r="G28" t="s">
        <v>3979</v>
      </c>
    </row>
    <row r="29" spans="1:7" x14ac:dyDescent="0.25">
      <c r="A29" t="s">
        <v>89</v>
      </c>
      <c r="B29" t="s">
        <v>225</v>
      </c>
      <c r="C29">
        <v>2017</v>
      </c>
      <c r="E29" t="s">
        <v>3296</v>
      </c>
      <c r="F29" t="s">
        <v>9436</v>
      </c>
      <c r="G29" t="s">
        <v>3979</v>
      </c>
    </row>
    <row r="30" spans="1:7" x14ac:dyDescent="0.25">
      <c r="A30" t="s">
        <v>738</v>
      </c>
      <c r="B30" t="s">
        <v>229</v>
      </c>
      <c r="C30">
        <v>2015</v>
      </c>
      <c r="E30" t="s">
        <v>3085</v>
      </c>
      <c r="F30" t="s">
        <v>8550</v>
      </c>
      <c r="G30" t="s">
        <v>3979</v>
      </c>
    </row>
    <row r="31" spans="1:7" x14ac:dyDescent="0.25">
      <c r="A31" t="s">
        <v>89</v>
      </c>
      <c r="B31" t="s">
        <v>229</v>
      </c>
      <c r="C31">
        <v>2017</v>
      </c>
      <c r="E31" t="s">
        <v>3332</v>
      </c>
      <c r="F31" t="s">
        <v>9437</v>
      </c>
      <c r="G31" t="s">
        <v>179</v>
      </c>
    </row>
    <row r="32" spans="1:7" x14ac:dyDescent="0.25">
      <c r="A32" t="s">
        <v>751</v>
      </c>
      <c r="B32" t="s">
        <v>233</v>
      </c>
      <c r="C32">
        <v>2018</v>
      </c>
      <c r="E32" t="s">
        <v>2974</v>
      </c>
      <c r="F32" t="s">
        <v>8573</v>
      </c>
      <c r="G32" t="s">
        <v>3979</v>
      </c>
    </row>
    <row r="33" spans="1:7" x14ac:dyDescent="0.25">
      <c r="A33" t="s">
        <v>1038</v>
      </c>
      <c r="B33" t="s">
        <v>237</v>
      </c>
      <c r="C33">
        <v>2016</v>
      </c>
      <c r="E33" t="s">
        <v>3172</v>
      </c>
      <c r="F33" t="s">
        <v>8675</v>
      </c>
      <c r="G33" t="s">
        <v>3979</v>
      </c>
    </row>
    <row r="34" spans="1:7" x14ac:dyDescent="0.25">
      <c r="A34" t="s">
        <v>1847</v>
      </c>
      <c r="B34" t="s">
        <v>237</v>
      </c>
      <c r="C34">
        <v>2015</v>
      </c>
      <c r="E34" t="s">
        <v>3172</v>
      </c>
      <c r="F34" t="s">
        <v>8919</v>
      </c>
      <c r="G34" t="s">
        <v>3979</v>
      </c>
    </row>
    <row r="35" spans="1:7" x14ac:dyDescent="0.25">
      <c r="A35" t="s">
        <v>1435</v>
      </c>
      <c r="B35" t="s">
        <v>241</v>
      </c>
      <c r="C35">
        <v>2018</v>
      </c>
      <c r="E35" t="s">
        <v>3235</v>
      </c>
      <c r="F35" t="s">
        <v>8806</v>
      </c>
      <c r="G35" t="s">
        <v>3979</v>
      </c>
    </row>
    <row r="36" spans="1:7" x14ac:dyDescent="0.25">
      <c r="A36" t="s">
        <v>89</v>
      </c>
      <c r="B36" t="s">
        <v>241</v>
      </c>
      <c r="C36">
        <v>2017</v>
      </c>
      <c r="E36" t="s">
        <v>3235</v>
      </c>
      <c r="F36" t="s">
        <v>9033</v>
      </c>
      <c r="G36" t="s">
        <v>3979</v>
      </c>
    </row>
    <row r="37" spans="1:7" x14ac:dyDescent="0.25">
      <c r="A37" t="s">
        <v>751</v>
      </c>
      <c r="B37" t="s">
        <v>245</v>
      </c>
      <c r="C37">
        <v>2018</v>
      </c>
      <c r="E37" t="s">
        <v>3103</v>
      </c>
      <c r="F37" t="s">
        <v>8574</v>
      </c>
      <c r="G37" t="s">
        <v>3979</v>
      </c>
    </row>
    <row r="38" spans="1:7" x14ac:dyDescent="0.25">
      <c r="A38" t="s">
        <v>1286</v>
      </c>
      <c r="B38" t="s">
        <v>245</v>
      </c>
      <c r="C38">
        <v>2019</v>
      </c>
      <c r="E38" t="s">
        <v>3103</v>
      </c>
      <c r="F38" t="s">
        <v>8746</v>
      </c>
      <c r="G38" t="s">
        <v>3979</v>
      </c>
    </row>
    <row r="39" spans="1:7" x14ac:dyDescent="0.25">
      <c r="A39" t="s">
        <v>154</v>
      </c>
      <c r="B39" t="s">
        <v>245</v>
      </c>
      <c r="C39">
        <v>2011</v>
      </c>
      <c r="E39" t="s">
        <v>3103</v>
      </c>
      <c r="F39" t="s">
        <v>9216</v>
      </c>
      <c r="G39" t="s">
        <v>3979</v>
      </c>
    </row>
    <row r="40" spans="1:7" x14ac:dyDescent="0.25">
      <c r="A40" t="s">
        <v>1276</v>
      </c>
      <c r="B40" t="s">
        <v>248</v>
      </c>
      <c r="C40">
        <v>1984</v>
      </c>
      <c r="E40" t="s">
        <v>3210</v>
      </c>
      <c r="F40" t="s">
        <v>8739</v>
      </c>
      <c r="G40" t="s">
        <v>3979</v>
      </c>
    </row>
    <row r="41" spans="1:7" x14ac:dyDescent="0.25">
      <c r="A41" t="s">
        <v>1787</v>
      </c>
      <c r="B41" t="s">
        <v>248</v>
      </c>
      <c r="C41">
        <v>1987</v>
      </c>
      <c r="E41" s="10" t="s">
        <v>8359</v>
      </c>
      <c r="F41" t="s">
        <v>8884</v>
      </c>
      <c r="G41" t="s">
        <v>3979</v>
      </c>
    </row>
    <row r="42" spans="1:7" x14ac:dyDescent="0.25">
      <c r="A42" t="s">
        <v>2146</v>
      </c>
      <c r="B42" t="s">
        <v>248</v>
      </c>
      <c r="C42">
        <v>1980</v>
      </c>
      <c r="E42" s="10" t="s">
        <v>8359</v>
      </c>
      <c r="F42" t="s">
        <v>8984</v>
      </c>
      <c r="G42" t="s">
        <v>3979</v>
      </c>
    </row>
    <row r="43" spans="1:7" x14ac:dyDescent="0.25">
      <c r="A43" t="s">
        <v>1717</v>
      </c>
      <c r="B43" t="s">
        <v>252</v>
      </c>
      <c r="C43">
        <v>1983</v>
      </c>
      <c r="E43" t="s">
        <v>3259</v>
      </c>
      <c r="F43" t="s">
        <v>8874</v>
      </c>
      <c r="G43" t="s">
        <v>3979</v>
      </c>
    </row>
    <row r="44" spans="1:7" x14ac:dyDescent="0.25">
      <c r="A44" t="s">
        <v>738</v>
      </c>
      <c r="B44" t="s">
        <v>8068</v>
      </c>
      <c r="C44">
        <v>2015</v>
      </c>
      <c r="E44" s="10" t="s">
        <v>8080</v>
      </c>
      <c r="F44" t="s">
        <v>8551</v>
      </c>
      <c r="G44" t="s">
        <v>3979</v>
      </c>
    </row>
    <row r="45" spans="1:7" x14ac:dyDescent="0.25">
      <c r="A45" t="s">
        <v>1435</v>
      </c>
      <c r="B45" t="s">
        <v>8068</v>
      </c>
      <c r="C45">
        <v>2018</v>
      </c>
      <c r="E45" s="10" t="s">
        <v>8080</v>
      </c>
      <c r="F45" t="s">
        <v>8807</v>
      </c>
      <c r="G45" t="s">
        <v>3979</v>
      </c>
    </row>
    <row r="46" spans="1:7" x14ac:dyDescent="0.25">
      <c r="A46" t="s">
        <v>255</v>
      </c>
      <c r="B46" t="s">
        <v>260</v>
      </c>
      <c r="C46">
        <v>2022</v>
      </c>
      <c r="D46" t="s">
        <v>179</v>
      </c>
      <c r="F46" t="s">
        <v>9438</v>
      </c>
      <c r="G46" t="s">
        <v>3979</v>
      </c>
    </row>
    <row r="47" spans="1:7" x14ac:dyDescent="0.25">
      <c r="A47" t="s">
        <v>345</v>
      </c>
      <c r="B47" t="s">
        <v>262</v>
      </c>
      <c r="C47">
        <v>2023</v>
      </c>
      <c r="E47" s="10" t="s">
        <v>8313</v>
      </c>
      <c r="F47" t="s">
        <v>8456</v>
      </c>
      <c r="G47" t="s">
        <v>3979</v>
      </c>
    </row>
    <row r="48" spans="1:7" x14ac:dyDescent="0.25">
      <c r="A48" t="s">
        <v>1568</v>
      </c>
      <c r="B48" t="s">
        <v>262</v>
      </c>
      <c r="C48">
        <v>2021</v>
      </c>
      <c r="E48" s="10" t="s">
        <v>8313</v>
      </c>
      <c r="F48" t="s">
        <v>8835</v>
      </c>
      <c r="G48" t="s">
        <v>3979</v>
      </c>
    </row>
    <row r="49" spans="1:7" x14ac:dyDescent="0.25">
      <c r="A49" t="s">
        <v>1682</v>
      </c>
      <c r="B49" t="s">
        <v>262</v>
      </c>
      <c r="C49">
        <v>2020</v>
      </c>
      <c r="E49" s="10" t="s">
        <v>8313</v>
      </c>
      <c r="F49" t="s">
        <v>8862</v>
      </c>
      <c r="G49" t="s">
        <v>3979</v>
      </c>
    </row>
    <row r="50" spans="1:7" x14ac:dyDescent="0.25">
      <c r="A50" t="s">
        <v>89</v>
      </c>
      <c r="B50" t="s">
        <v>262</v>
      </c>
      <c r="C50">
        <v>2017</v>
      </c>
      <c r="E50" s="10" t="s">
        <v>8313</v>
      </c>
      <c r="F50" t="s">
        <v>9034</v>
      </c>
      <c r="G50" t="s">
        <v>3979</v>
      </c>
    </row>
    <row r="51" spans="1:7" x14ac:dyDescent="0.25">
      <c r="A51" t="s">
        <v>545</v>
      </c>
      <c r="B51" t="s">
        <v>265</v>
      </c>
      <c r="C51">
        <v>2010</v>
      </c>
      <c r="E51" t="s">
        <v>2974</v>
      </c>
      <c r="F51" t="s">
        <v>8529</v>
      </c>
      <c r="G51" t="s">
        <v>3979</v>
      </c>
    </row>
    <row r="52" spans="1:7" x14ac:dyDescent="0.25">
      <c r="A52" t="s">
        <v>1115</v>
      </c>
      <c r="B52" t="s">
        <v>268</v>
      </c>
      <c r="C52">
        <v>2020</v>
      </c>
      <c r="D52" t="s">
        <v>179</v>
      </c>
      <c r="F52" t="s">
        <v>9439</v>
      </c>
      <c r="G52" t="s">
        <v>3979</v>
      </c>
    </row>
    <row r="53" spans="1:7" x14ac:dyDescent="0.25">
      <c r="A53" t="s">
        <v>1435</v>
      </c>
      <c r="B53" t="s">
        <v>268</v>
      </c>
      <c r="C53">
        <v>2018</v>
      </c>
      <c r="E53" t="s">
        <v>3005</v>
      </c>
      <c r="F53" t="s">
        <v>9440</v>
      </c>
      <c r="G53" t="s">
        <v>179</v>
      </c>
    </row>
    <row r="54" spans="1:7" x14ac:dyDescent="0.25">
      <c r="A54" t="s">
        <v>1030</v>
      </c>
      <c r="B54" t="s">
        <v>273</v>
      </c>
      <c r="C54">
        <v>2023</v>
      </c>
      <c r="D54" t="s">
        <v>179</v>
      </c>
      <c r="F54" t="s">
        <v>9441</v>
      </c>
      <c r="G54" t="s">
        <v>3979</v>
      </c>
    </row>
    <row r="55" spans="1:7" x14ac:dyDescent="0.25">
      <c r="A55" t="s">
        <v>1136</v>
      </c>
      <c r="B55" t="s">
        <v>275</v>
      </c>
      <c r="C55">
        <v>2018</v>
      </c>
      <c r="E55" t="s">
        <v>3187</v>
      </c>
      <c r="F55" t="s">
        <v>8703</v>
      </c>
      <c r="G55" t="s">
        <v>3979</v>
      </c>
    </row>
    <row r="56" spans="1:7" x14ac:dyDescent="0.25">
      <c r="A56" t="s">
        <v>89</v>
      </c>
      <c r="B56" t="s">
        <v>275</v>
      </c>
      <c r="C56">
        <v>2017</v>
      </c>
      <c r="E56" t="s">
        <v>3187</v>
      </c>
      <c r="F56" t="s">
        <v>9035</v>
      </c>
      <c r="G56" t="s">
        <v>3979</v>
      </c>
    </row>
    <row r="57" spans="1:7" x14ac:dyDescent="0.25">
      <c r="A57" t="s">
        <v>865</v>
      </c>
      <c r="B57" t="s">
        <v>279</v>
      </c>
      <c r="C57">
        <v>2019</v>
      </c>
      <c r="E57" t="s">
        <v>3130</v>
      </c>
      <c r="F57" t="s">
        <v>9370</v>
      </c>
      <c r="G57" t="s">
        <v>3979</v>
      </c>
    </row>
    <row r="58" spans="1:7" x14ac:dyDescent="0.25">
      <c r="A58" t="s">
        <v>89</v>
      </c>
      <c r="B58" t="s">
        <v>279</v>
      </c>
      <c r="C58">
        <v>2017</v>
      </c>
      <c r="E58" t="s">
        <v>3130</v>
      </c>
      <c r="F58" t="s">
        <v>9371</v>
      </c>
      <c r="G58" t="s">
        <v>3979</v>
      </c>
    </row>
    <row r="59" spans="1:7" x14ac:dyDescent="0.25">
      <c r="A59" t="s">
        <v>2796</v>
      </c>
      <c r="B59" t="s">
        <v>282</v>
      </c>
      <c r="C59">
        <v>2021</v>
      </c>
      <c r="E59" t="s">
        <v>3005</v>
      </c>
      <c r="F59" t="s">
        <v>9442</v>
      </c>
      <c r="G59" t="s">
        <v>179</v>
      </c>
    </row>
    <row r="60" spans="1:7" x14ac:dyDescent="0.25">
      <c r="A60" t="s">
        <v>489</v>
      </c>
      <c r="B60" t="s">
        <v>286</v>
      </c>
      <c r="C60">
        <v>2022</v>
      </c>
      <c r="E60" t="s">
        <v>3057</v>
      </c>
      <c r="F60" t="s">
        <v>8508</v>
      </c>
      <c r="G60" t="s">
        <v>3979</v>
      </c>
    </row>
    <row r="61" spans="1:7" x14ac:dyDescent="0.25">
      <c r="A61" t="s">
        <v>839</v>
      </c>
      <c r="B61" t="s">
        <v>286</v>
      </c>
      <c r="C61">
        <v>1996</v>
      </c>
      <c r="E61" t="s">
        <v>3122</v>
      </c>
      <c r="F61" t="s">
        <v>8606</v>
      </c>
      <c r="G61" t="s">
        <v>3979</v>
      </c>
    </row>
    <row r="62" spans="1:7" x14ac:dyDescent="0.25">
      <c r="A62" t="s">
        <v>2796</v>
      </c>
      <c r="B62" t="s">
        <v>286</v>
      </c>
      <c r="C62">
        <v>2021</v>
      </c>
      <c r="E62" t="s">
        <v>3057</v>
      </c>
      <c r="F62" t="s">
        <v>9282</v>
      </c>
      <c r="G62" t="s">
        <v>3979</v>
      </c>
    </row>
    <row r="63" spans="1:7" x14ac:dyDescent="0.25">
      <c r="A63" t="s">
        <v>2796</v>
      </c>
      <c r="B63" t="s">
        <v>289</v>
      </c>
      <c r="C63">
        <v>2021</v>
      </c>
      <c r="E63" t="s">
        <v>2974</v>
      </c>
      <c r="F63" t="s">
        <v>9283</v>
      </c>
      <c r="G63" t="s">
        <v>3979</v>
      </c>
    </row>
    <row r="64" spans="1:7" x14ac:dyDescent="0.25">
      <c r="A64" t="s">
        <v>1943</v>
      </c>
      <c r="B64" t="s">
        <v>291</v>
      </c>
      <c r="C64">
        <v>2022</v>
      </c>
      <c r="E64" t="s">
        <v>3292</v>
      </c>
      <c r="F64" t="s">
        <v>8943</v>
      </c>
      <c r="G64" t="s">
        <v>3979</v>
      </c>
    </row>
    <row r="65" spans="1:7" x14ac:dyDescent="0.25">
      <c r="A65" t="s">
        <v>89</v>
      </c>
      <c r="B65" t="s">
        <v>291</v>
      </c>
      <c r="C65">
        <v>2017</v>
      </c>
      <c r="E65" t="s">
        <v>3292</v>
      </c>
      <c r="F65" t="s">
        <v>9036</v>
      </c>
      <c r="G65" t="s">
        <v>3979</v>
      </c>
    </row>
    <row r="66" spans="1:7" x14ac:dyDescent="0.25">
      <c r="A66" t="s">
        <v>738</v>
      </c>
      <c r="B66" t="s">
        <v>293</v>
      </c>
      <c r="C66">
        <v>2015</v>
      </c>
      <c r="D66" t="s">
        <v>3086</v>
      </c>
      <c r="E66" t="s">
        <v>3087</v>
      </c>
      <c r="F66" t="s">
        <v>8552</v>
      </c>
      <c r="G66" t="s">
        <v>3979</v>
      </c>
    </row>
    <row r="67" spans="1:7" x14ac:dyDescent="0.25">
      <c r="A67" t="s">
        <v>89</v>
      </c>
      <c r="B67" t="s">
        <v>293</v>
      </c>
      <c r="C67">
        <v>2017</v>
      </c>
      <c r="E67" t="s">
        <v>2974</v>
      </c>
      <c r="F67" t="s">
        <v>9037</v>
      </c>
      <c r="G67" t="s">
        <v>3979</v>
      </c>
    </row>
    <row r="68" spans="1:7" x14ac:dyDescent="0.25">
      <c r="A68" t="s">
        <v>1286</v>
      </c>
      <c r="B68" t="s">
        <v>295</v>
      </c>
      <c r="C68">
        <v>2019</v>
      </c>
      <c r="E68" t="s">
        <v>3215</v>
      </c>
      <c r="F68" t="s">
        <v>8747</v>
      </c>
      <c r="G68" t="s">
        <v>3979</v>
      </c>
    </row>
    <row r="69" spans="1:7" x14ac:dyDescent="0.25">
      <c r="A69" t="s">
        <v>2796</v>
      </c>
      <c r="B69" t="s">
        <v>295</v>
      </c>
      <c r="C69">
        <v>2021</v>
      </c>
      <c r="E69" t="s">
        <v>3005</v>
      </c>
      <c r="F69" t="s">
        <v>9443</v>
      </c>
      <c r="G69" t="s">
        <v>179</v>
      </c>
    </row>
    <row r="70" spans="1:7" x14ac:dyDescent="0.25">
      <c r="A70" t="s">
        <v>1038</v>
      </c>
      <c r="B70" t="s">
        <v>300</v>
      </c>
      <c r="C70">
        <v>2016</v>
      </c>
      <c r="E70" t="s">
        <v>3173</v>
      </c>
      <c r="F70" t="s">
        <v>9444</v>
      </c>
      <c r="G70" t="s">
        <v>179</v>
      </c>
    </row>
    <row r="71" spans="1:7" x14ac:dyDescent="0.25">
      <c r="A71" t="s">
        <v>154</v>
      </c>
      <c r="B71" t="s">
        <v>300</v>
      </c>
      <c r="C71">
        <v>2011</v>
      </c>
      <c r="E71" t="s">
        <v>3173</v>
      </c>
      <c r="F71" t="s">
        <v>9445</v>
      </c>
      <c r="G71" t="s">
        <v>179</v>
      </c>
    </row>
    <row r="72" spans="1:7" x14ac:dyDescent="0.25">
      <c r="A72" t="s">
        <v>566</v>
      </c>
      <c r="B72" t="s">
        <v>302</v>
      </c>
      <c r="C72">
        <v>2019</v>
      </c>
      <c r="E72" t="s">
        <v>3069</v>
      </c>
      <c r="F72" t="s">
        <v>8530</v>
      </c>
      <c r="G72" t="s">
        <v>3979</v>
      </c>
    </row>
    <row r="73" spans="1:7" x14ac:dyDescent="0.25">
      <c r="A73" t="s">
        <v>729</v>
      </c>
      <c r="B73" t="s">
        <v>302</v>
      </c>
      <c r="C73">
        <v>2019</v>
      </c>
      <c r="D73" t="s">
        <v>179</v>
      </c>
      <c r="E73" t="s">
        <v>3069</v>
      </c>
      <c r="F73" t="s">
        <v>8549</v>
      </c>
      <c r="G73" t="s">
        <v>3979</v>
      </c>
    </row>
    <row r="74" spans="1:7" x14ac:dyDescent="0.25">
      <c r="A74" t="s">
        <v>751</v>
      </c>
      <c r="B74" t="s">
        <v>302</v>
      </c>
      <c r="C74">
        <v>2018</v>
      </c>
      <c r="E74" t="s">
        <v>3069</v>
      </c>
      <c r="F74" t="s">
        <v>8575</v>
      </c>
      <c r="G74" t="s">
        <v>3979</v>
      </c>
    </row>
    <row r="75" spans="1:7" x14ac:dyDescent="0.25">
      <c r="A75" t="s">
        <v>1286</v>
      </c>
      <c r="B75" t="s">
        <v>302</v>
      </c>
      <c r="C75">
        <v>2019</v>
      </c>
      <c r="E75" t="s">
        <v>3069</v>
      </c>
      <c r="F75" t="s">
        <v>8748</v>
      </c>
      <c r="G75" t="s">
        <v>3979</v>
      </c>
    </row>
    <row r="76" spans="1:7" x14ac:dyDescent="0.25">
      <c r="A76" t="s">
        <v>89</v>
      </c>
      <c r="B76" t="s">
        <v>302</v>
      </c>
      <c r="C76">
        <v>2017</v>
      </c>
      <c r="E76" t="s">
        <v>3333</v>
      </c>
      <c r="F76" t="s">
        <v>9446</v>
      </c>
      <c r="G76" t="s">
        <v>3979</v>
      </c>
    </row>
    <row r="77" spans="1:7" x14ac:dyDescent="0.25">
      <c r="A77" t="s">
        <v>2898</v>
      </c>
      <c r="B77" t="s">
        <v>302</v>
      </c>
      <c r="C77">
        <v>2018</v>
      </c>
      <c r="E77" t="s">
        <v>3069</v>
      </c>
      <c r="F77" t="s">
        <v>9326</v>
      </c>
      <c r="G77" t="s">
        <v>3979</v>
      </c>
    </row>
    <row r="78" spans="1:7" x14ac:dyDescent="0.25">
      <c r="A78" t="s">
        <v>89</v>
      </c>
      <c r="B78" t="s">
        <v>306</v>
      </c>
      <c r="C78">
        <v>2017</v>
      </c>
      <c r="E78" t="s">
        <v>3334</v>
      </c>
      <c r="F78" t="s">
        <v>9038</v>
      </c>
      <c r="G78" t="s">
        <v>3979</v>
      </c>
    </row>
    <row r="79" spans="1:7" x14ac:dyDescent="0.25">
      <c r="A79" t="s">
        <v>489</v>
      </c>
      <c r="B79" t="s">
        <v>311</v>
      </c>
      <c r="C79">
        <v>2022</v>
      </c>
      <c r="E79" t="s">
        <v>2974</v>
      </c>
      <c r="F79" t="s">
        <v>8509</v>
      </c>
      <c r="G79" t="s">
        <v>3979</v>
      </c>
    </row>
    <row r="80" spans="1:7" x14ac:dyDescent="0.25">
      <c r="A80" t="s">
        <v>1038</v>
      </c>
      <c r="B80" t="s">
        <v>311</v>
      </c>
      <c r="C80">
        <v>2016</v>
      </c>
      <c r="E80" t="s">
        <v>2974</v>
      </c>
      <c r="F80" t="s">
        <v>8676</v>
      </c>
      <c r="G80" t="s">
        <v>3979</v>
      </c>
    </row>
    <row r="81" spans="1:7" x14ac:dyDescent="0.25">
      <c r="A81" t="s">
        <v>1586</v>
      </c>
      <c r="B81" t="s">
        <v>311</v>
      </c>
      <c r="C81">
        <v>2023</v>
      </c>
      <c r="E81" t="s">
        <v>2974</v>
      </c>
      <c r="F81" t="s">
        <v>8859</v>
      </c>
      <c r="G81" t="s">
        <v>3979</v>
      </c>
    </row>
    <row r="82" spans="1:7" x14ac:dyDescent="0.25">
      <c r="A82" t="s">
        <v>1847</v>
      </c>
      <c r="B82" t="s">
        <v>311</v>
      </c>
      <c r="C82">
        <v>2015</v>
      </c>
      <c r="E82" t="s">
        <v>2974</v>
      </c>
      <c r="F82" t="s">
        <v>8920</v>
      </c>
      <c r="G82" t="s">
        <v>3979</v>
      </c>
    </row>
    <row r="83" spans="1:7" x14ac:dyDescent="0.25">
      <c r="A83" t="s">
        <v>2796</v>
      </c>
      <c r="B83" t="s">
        <v>311</v>
      </c>
      <c r="C83">
        <v>2021</v>
      </c>
      <c r="E83" t="s">
        <v>2974</v>
      </c>
      <c r="F83" t="s">
        <v>9284</v>
      </c>
      <c r="G83" t="s">
        <v>3979</v>
      </c>
    </row>
    <row r="84" spans="1:7" x14ac:dyDescent="0.25">
      <c r="A84" t="s">
        <v>1147</v>
      </c>
      <c r="B84" t="s">
        <v>319</v>
      </c>
      <c r="C84">
        <v>2010</v>
      </c>
      <c r="D84" t="s">
        <v>179</v>
      </c>
      <c r="F84" t="s">
        <v>9447</v>
      </c>
      <c r="G84" t="s">
        <v>3979</v>
      </c>
    </row>
    <row r="85" spans="1:7" x14ac:dyDescent="0.25">
      <c r="A85" t="s">
        <v>751</v>
      </c>
      <c r="B85" t="s">
        <v>322</v>
      </c>
      <c r="C85">
        <v>2018</v>
      </c>
      <c r="E85" t="s">
        <v>3104</v>
      </c>
      <c r="F85" t="s">
        <v>8576</v>
      </c>
      <c r="G85" t="s">
        <v>3979</v>
      </c>
    </row>
    <row r="86" spans="1:7" x14ac:dyDescent="0.25">
      <c r="A86" t="s">
        <v>1038</v>
      </c>
      <c r="B86" t="s">
        <v>325</v>
      </c>
      <c r="C86">
        <v>2016</v>
      </c>
      <c r="E86" t="s">
        <v>3174</v>
      </c>
      <c r="F86" t="s">
        <v>8677</v>
      </c>
      <c r="G86" t="s">
        <v>3979</v>
      </c>
    </row>
    <row r="87" spans="1:7" x14ac:dyDescent="0.25">
      <c r="A87" t="s">
        <v>1847</v>
      </c>
      <c r="B87" t="s">
        <v>325</v>
      </c>
      <c r="C87">
        <v>2015</v>
      </c>
      <c r="E87" t="s">
        <v>3174</v>
      </c>
      <c r="F87" t="s">
        <v>8921</v>
      </c>
      <c r="G87" t="s">
        <v>3979</v>
      </c>
    </row>
    <row r="88" spans="1:7" x14ac:dyDescent="0.25">
      <c r="A88" t="s">
        <v>89</v>
      </c>
      <c r="B88" t="s">
        <v>325</v>
      </c>
      <c r="C88">
        <v>2017</v>
      </c>
      <c r="E88" t="s">
        <v>3174</v>
      </c>
      <c r="F88" t="s">
        <v>9039</v>
      </c>
      <c r="G88" t="s">
        <v>3979</v>
      </c>
    </row>
    <row r="89" spans="1:7" x14ac:dyDescent="0.25">
      <c r="A89" t="s">
        <v>170</v>
      </c>
      <c r="B89" t="s">
        <v>329</v>
      </c>
      <c r="C89">
        <v>2010</v>
      </c>
      <c r="D89" t="s">
        <v>179</v>
      </c>
      <c r="F89" t="s">
        <v>9448</v>
      </c>
      <c r="G89" t="s">
        <v>3979</v>
      </c>
    </row>
    <row r="90" spans="1:7" x14ac:dyDescent="0.25">
      <c r="A90" t="s">
        <v>2713</v>
      </c>
      <c r="B90" t="s">
        <v>333</v>
      </c>
      <c r="C90">
        <v>1993</v>
      </c>
      <c r="E90" t="s">
        <v>3005</v>
      </c>
      <c r="F90" t="s">
        <v>9449</v>
      </c>
      <c r="G90" t="s">
        <v>179</v>
      </c>
    </row>
    <row r="91" spans="1:7" x14ac:dyDescent="0.25">
      <c r="A91" t="s">
        <v>338</v>
      </c>
      <c r="B91" t="s">
        <v>336</v>
      </c>
      <c r="C91">
        <v>2022</v>
      </c>
      <c r="E91" t="s">
        <v>3007</v>
      </c>
      <c r="F91" t="s">
        <v>8448</v>
      </c>
      <c r="G91" t="s">
        <v>3979</v>
      </c>
    </row>
    <row r="92" spans="1:7" x14ac:dyDescent="0.25">
      <c r="A92" t="s">
        <v>2498</v>
      </c>
      <c r="B92" t="s">
        <v>336</v>
      </c>
      <c r="C92">
        <v>2021</v>
      </c>
      <c r="E92" t="s">
        <v>2974</v>
      </c>
      <c r="F92" t="s">
        <v>9190</v>
      </c>
      <c r="G92" t="s">
        <v>3979</v>
      </c>
    </row>
    <row r="93" spans="1:7" x14ac:dyDescent="0.25">
      <c r="A93" t="s">
        <v>865</v>
      </c>
      <c r="B93" t="s">
        <v>338</v>
      </c>
      <c r="C93">
        <v>2019</v>
      </c>
      <c r="E93" t="s">
        <v>2974</v>
      </c>
      <c r="F93" t="s">
        <v>8625</v>
      </c>
      <c r="G93" t="s">
        <v>3979</v>
      </c>
    </row>
    <row r="94" spans="1:7" x14ac:dyDescent="0.25">
      <c r="A94" t="s">
        <v>1427</v>
      </c>
      <c r="B94" t="s">
        <v>338</v>
      </c>
      <c r="C94">
        <v>2021</v>
      </c>
      <c r="E94" t="s">
        <v>2974</v>
      </c>
      <c r="F94" t="s">
        <v>8794</v>
      </c>
      <c r="G94" t="s">
        <v>3979</v>
      </c>
    </row>
    <row r="95" spans="1:7" x14ac:dyDescent="0.25">
      <c r="A95" t="s">
        <v>1435</v>
      </c>
      <c r="B95" t="s">
        <v>338</v>
      </c>
      <c r="C95">
        <v>2018</v>
      </c>
      <c r="E95" t="s">
        <v>3236</v>
      </c>
      <c r="F95" t="s">
        <v>8808</v>
      </c>
      <c r="G95" t="s">
        <v>3979</v>
      </c>
    </row>
    <row r="96" spans="1:7" x14ac:dyDescent="0.25">
      <c r="A96" t="s">
        <v>1568</v>
      </c>
      <c r="B96" t="s">
        <v>338</v>
      </c>
      <c r="C96">
        <v>2021</v>
      </c>
      <c r="E96" t="s">
        <v>2974</v>
      </c>
      <c r="F96" t="s">
        <v>8836</v>
      </c>
      <c r="G96" t="s">
        <v>3979</v>
      </c>
    </row>
    <row r="97" spans="1:7" x14ac:dyDescent="0.25">
      <c r="A97" t="s">
        <v>89</v>
      </c>
      <c r="B97" t="s">
        <v>338</v>
      </c>
      <c r="C97">
        <v>2017</v>
      </c>
      <c r="E97" t="s">
        <v>3236</v>
      </c>
      <c r="F97" t="s">
        <v>9040</v>
      </c>
      <c r="G97" t="s">
        <v>3979</v>
      </c>
    </row>
    <row r="98" spans="1:7" x14ac:dyDescent="0.25">
      <c r="A98" t="s">
        <v>1568</v>
      </c>
      <c r="B98" t="s">
        <v>345</v>
      </c>
      <c r="C98">
        <v>2021</v>
      </c>
      <c r="E98" t="s">
        <v>3250</v>
      </c>
      <c r="F98" t="s">
        <v>8837</v>
      </c>
      <c r="G98" t="s">
        <v>3979</v>
      </c>
    </row>
    <row r="99" spans="1:7" x14ac:dyDescent="0.25">
      <c r="A99" t="s">
        <v>89</v>
      </c>
      <c r="B99" t="s">
        <v>345</v>
      </c>
      <c r="C99">
        <v>2017</v>
      </c>
      <c r="E99" s="10" t="s">
        <v>9923</v>
      </c>
      <c r="F99" t="s">
        <v>9924</v>
      </c>
      <c r="G99" t="s">
        <v>3979</v>
      </c>
    </row>
    <row r="100" spans="1:7" x14ac:dyDescent="0.25">
      <c r="A100" t="s">
        <v>2698</v>
      </c>
      <c r="B100" t="s">
        <v>350</v>
      </c>
      <c r="C100">
        <v>1991</v>
      </c>
      <c r="E100" s="10" t="s">
        <v>3406</v>
      </c>
      <c r="F100" t="s">
        <v>9372</v>
      </c>
      <c r="G100" t="s">
        <v>3979</v>
      </c>
    </row>
    <row r="101" spans="1:7" x14ac:dyDescent="0.25">
      <c r="A101" t="s">
        <v>803</v>
      </c>
      <c r="B101" t="s">
        <v>352</v>
      </c>
      <c r="C101">
        <v>2024</v>
      </c>
      <c r="E101" t="s">
        <v>7618</v>
      </c>
      <c r="F101" t="s">
        <v>8599</v>
      </c>
      <c r="G101" t="s">
        <v>3979</v>
      </c>
    </row>
    <row r="102" spans="1:7" x14ac:dyDescent="0.25">
      <c r="A102" t="s">
        <v>2796</v>
      </c>
      <c r="B102" t="s">
        <v>352</v>
      </c>
      <c r="C102">
        <v>2021</v>
      </c>
      <c r="E102" t="s">
        <v>7618</v>
      </c>
      <c r="F102" t="s">
        <v>9285</v>
      </c>
      <c r="G102" t="s">
        <v>3979</v>
      </c>
    </row>
    <row r="103" spans="1:7" x14ac:dyDescent="0.25">
      <c r="A103" t="s">
        <v>1568</v>
      </c>
      <c r="B103" t="s">
        <v>356</v>
      </c>
      <c r="C103">
        <v>2021</v>
      </c>
      <c r="E103" t="s">
        <v>2974</v>
      </c>
      <c r="F103" t="s">
        <v>8838</v>
      </c>
      <c r="G103" t="s">
        <v>3979</v>
      </c>
    </row>
    <row r="104" spans="1:7" x14ac:dyDescent="0.25">
      <c r="A104" t="s">
        <v>89</v>
      </c>
      <c r="B104" t="s">
        <v>360</v>
      </c>
      <c r="C104">
        <v>2017</v>
      </c>
      <c r="E104" t="s">
        <v>3005</v>
      </c>
      <c r="F104" t="s">
        <v>9450</v>
      </c>
      <c r="G104" t="s">
        <v>179</v>
      </c>
    </row>
    <row r="105" spans="1:7" x14ac:dyDescent="0.25">
      <c r="A105" t="s">
        <v>338</v>
      </c>
      <c r="B105" t="s">
        <v>364</v>
      </c>
      <c r="C105">
        <v>2022</v>
      </c>
      <c r="E105" t="s">
        <v>3008</v>
      </c>
      <c r="F105" t="s">
        <v>8449</v>
      </c>
      <c r="G105" t="s">
        <v>3979</v>
      </c>
    </row>
    <row r="106" spans="1:7" x14ac:dyDescent="0.25">
      <c r="A106" t="s">
        <v>89</v>
      </c>
      <c r="B106" t="s">
        <v>364</v>
      </c>
      <c r="C106">
        <v>2017</v>
      </c>
      <c r="E106" t="s">
        <v>3008</v>
      </c>
      <c r="F106" t="s">
        <v>9041</v>
      </c>
      <c r="G106" t="s">
        <v>3979</v>
      </c>
    </row>
    <row r="107" spans="1:7" x14ac:dyDescent="0.25">
      <c r="A107" t="s">
        <v>1787</v>
      </c>
      <c r="B107" t="s">
        <v>367</v>
      </c>
      <c r="C107">
        <v>1987</v>
      </c>
      <c r="E107" t="s">
        <v>3265</v>
      </c>
      <c r="F107" t="s">
        <v>8885</v>
      </c>
      <c r="G107" t="s">
        <v>3979</v>
      </c>
    </row>
    <row r="108" spans="1:7" x14ac:dyDescent="0.25">
      <c r="A108" t="s">
        <v>2420</v>
      </c>
      <c r="B108" t="s">
        <v>367</v>
      </c>
      <c r="C108">
        <v>2008</v>
      </c>
      <c r="E108" t="s">
        <v>3265</v>
      </c>
      <c r="F108" t="s">
        <v>9153</v>
      </c>
      <c r="G108" t="s">
        <v>3979</v>
      </c>
    </row>
    <row r="109" spans="1:7" x14ac:dyDescent="0.25">
      <c r="A109" t="s">
        <v>2146</v>
      </c>
      <c r="B109" t="s">
        <v>371</v>
      </c>
      <c r="C109">
        <v>1980</v>
      </c>
      <c r="E109" s="10" t="s">
        <v>8387</v>
      </c>
      <c r="F109" t="s">
        <v>8388</v>
      </c>
      <c r="G109" t="s">
        <v>3979</v>
      </c>
    </row>
    <row r="110" spans="1:7" x14ac:dyDescent="0.25">
      <c r="A110" t="s">
        <v>2713</v>
      </c>
      <c r="B110" t="s">
        <v>371</v>
      </c>
      <c r="C110">
        <v>1993</v>
      </c>
      <c r="E110" s="10" t="s">
        <v>8387</v>
      </c>
      <c r="F110" t="s">
        <v>8386</v>
      </c>
      <c r="G110" t="s">
        <v>3979</v>
      </c>
    </row>
    <row r="111" spans="1:7" x14ac:dyDescent="0.25">
      <c r="A111" t="s">
        <v>371</v>
      </c>
      <c r="B111" t="s">
        <v>373</v>
      </c>
      <c r="C111">
        <v>1998</v>
      </c>
      <c r="D111" t="s">
        <v>179</v>
      </c>
      <c r="F111" t="s">
        <v>9451</v>
      </c>
      <c r="G111" t="s">
        <v>3979</v>
      </c>
    </row>
    <row r="112" spans="1:7" x14ac:dyDescent="0.25">
      <c r="A112" t="s">
        <v>1855</v>
      </c>
      <c r="B112" t="s">
        <v>7905</v>
      </c>
      <c r="C112">
        <v>2026</v>
      </c>
      <c r="E112" t="s">
        <v>2974</v>
      </c>
      <c r="F112" t="s">
        <v>8938</v>
      </c>
      <c r="G112" t="s">
        <v>3979</v>
      </c>
    </row>
    <row r="113" spans="1:7" x14ac:dyDescent="0.25">
      <c r="A113" t="s">
        <v>2586</v>
      </c>
      <c r="B113" t="s">
        <v>7905</v>
      </c>
      <c r="C113">
        <v>2019</v>
      </c>
      <c r="E113" t="s">
        <v>2974</v>
      </c>
      <c r="F113" t="s">
        <v>9206</v>
      </c>
      <c r="G113" t="s">
        <v>3979</v>
      </c>
    </row>
    <row r="114" spans="1:7" x14ac:dyDescent="0.25">
      <c r="A114" t="s">
        <v>2606</v>
      </c>
      <c r="B114" t="s">
        <v>7905</v>
      </c>
      <c r="C114">
        <v>2025</v>
      </c>
      <c r="E114" s="10" t="s">
        <v>7904</v>
      </c>
      <c r="F114" t="s">
        <v>9212</v>
      </c>
      <c r="G114" t="s">
        <v>3979</v>
      </c>
    </row>
    <row r="115" spans="1:7" x14ac:dyDescent="0.25">
      <c r="A115" t="s">
        <v>751</v>
      </c>
      <c r="B115" t="s">
        <v>379</v>
      </c>
      <c r="C115">
        <v>2018</v>
      </c>
      <c r="E115" t="s">
        <v>3105</v>
      </c>
      <c r="F115" t="s">
        <v>8577</v>
      </c>
      <c r="G115" t="s">
        <v>3979</v>
      </c>
    </row>
    <row r="116" spans="1:7" x14ac:dyDescent="0.25">
      <c r="A116" t="s">
        <v>1286</v>
      </c>
      <c r="B116" t="s">
        <v>379</v>
      </c>
      <c r="C116">
        <v>2019</v>
      </c>
      <c r="E116" t="s">
        <v>3105</v>
      </c>
      <c r="F116" t="s">
        <v>8749</v>
      </c>
      <c r="G116" t="s">
        <v>3979</v>
      </c>
    </row>
    <row r="117" spans="1:7" x14ac:dyDescent="0.25">
      <c r="A117" t="s">
        <v>677</v>
      </c>
      <c r="B117" t="s">
        <v>16958</v>
      </c>
      <c r="C117">
        <v>2019</v>
      </c>
      <c r="D117" t="s">
        <v>179</v>
      </c>
      <c r="F117" t="s">
        <v>16961</v>
      </c>
      <c r="G117" t="s">
        <v>3979</v>
      </c>
    </row>
    <row r="118" spans="1:7" x14ac:dyDescent="0.25">
      <c r="A118" t="s">
        <v>1136</v>
      </c>
      <c r="B118" t="s">
        <v>16958</v>
      </c>
      <c r="C118">
        <v>2012</v>
      </c>
      <c r="E118" s="10" t="s">
        <v>16959</v>
      </c>
      <c r="F118" t="s">
        <v>16960</v>
      </c>
      <c r="G118" t="s">
        <v>3979</v>
      </c>
    </row>
    <row r="119" spans="1:7" x14ac:dyDescent="0.25">
      <c r="A119" t="s">
        <v>345</v>
      </c>
      <c r="B119" t="s">
        <v>383</v>
      </c>
      <c r="C119">
        <v>2023</v>
      </c>
      <c r="E119" t="s">
        <v>3010</v>
      </c>
      <c r="F119" t="s">
        <v>9452</v>
      </c>
      <c r="G119" t="s">
        <v>179</v>
      </c>
    </row>
    <row r="120" spans="1:7" x14ac:dyDescent="0.25">
      <c r="A120" t="s">
        <v>449</v>
      </c>
      <c r="B120" t="s">
        <v>386</v>
      </c>
      <c r="C120">
        <v>2022</v>
      </c>
      <c r="E120" s="10" t="s">
        <v>3048</v>
      </c>
      <c r="F120" t="s">
        <v>9974</v>
      </c>
      <c r="G120" t="s">
        <v>3979</v>
      </c>
    </row>
    <row r="121" spans="1:7" x14ac:dyDescent="0.25">
      <c r="A121" t="s">
        <v>770</v>
      </c>
      <c r="B121" t="s">
        <v>386</v>
      </c>
      <c r="C121">
        <v>2023</v>
      </c>
      <c r="E121" s="10" t="s">
        <v>3048</v>
      </c>
      <c r="F121" t="s">
        <v>9974</v>
      </c>
      <c r="G121" t="s">
        <v>3979</v>
      </c>
    </row>
    <row r="122" spans="1:7" x14ac:dyDescent="0.25">
      <c r="A122" t="s">
        <v>1294</v>
      </c>
      <c r="B122" t="s">
        <v>386</v>
      </c>
      <c r="C122">
        <v>2023</v>
      </c>
      <c r="E122" s="10" t="s">
        <v>3048</v>
      </c>
      <c r="F122" t="s">
        <v>9974</v>
      </c>
      <c r="G122" t="s">
        <v>3979</v>
      </c>
    </row>
    <row r="123" spans="1:7" x14ac:dyDescent="0.25">
      <c r="A123" t="s">
        <v>1771</v>
      </c>
      <c r="B123" t="s">
        <v>386</v>
      </c>
      <c r="C123">
        <v>2022</v>
      </c>
      <c r="E123" s="10" t="s">
        <v>3048</v>
      </c>
      <c r="F123" t="s">
        <v>9974</v>
      </c>
      <c r="G123" t="s">
        <v>3979</v>
      </c>
    </row>
    <row r="124" spans="1:7" x14ac:dyDescent="0.25">
      <c r="A124" t="s">
        <v>2667</v>
      </c>
      <c r="B124" t="s">
        <v>386</v>
      </c>
      <c r="C124">
        <v>2022</v>
      </c>
      <c r="E124" s="10" t="s">
        <v>3048</v>
      </c>
      <c r="F124" t="s">
        <v>9974</v>
      </c>
      <c r="G124" t="s">
        <v>3979</v>
      </c>
    </row>
    <row r="125" spans="1:7" x14ac:dyDescent="0.25">
      <c r="A125" t="s">
        <v>2796</v>
      </c>
      <c r="B125" t="s">
        <v>386</v>
      </c>
      <c r="C125">
        <v>2021</v>
      </c>
      <c r="E125" s="10" t="s">
        <v>3048</v>
      </c>
      <c r="F125" t="s">
        <v>9453</v>
      </c>
      <c r="G125" t="s">
        <v>3979</v>
      </c>
    </row>
    <row r="126" spans="1:7" x14ac:dyDescent="0.25">
      <c r="A126" t="s">
        <v>635</v>
      </c>
      <c r="B126" t="s">
        <v>395</v>
      </c>
      <c r="C126">
        <v>2020</v>
      </c>
      <c r="D126" t="s">
        <v>179</v>
      </c>
      <c r="F126" t="s">
        <v>9454</v>
      </c>
      <c r="G126" t="s">
        <v>3979</v>
      </c>
    </row>
    <row r="127" spans="1:7" x14ac:dyDescent="0.25">
      <c r="A127" t="s">
        <v>89</v>
      </c>
      <c r="B127" t="s">
        <v>395</v>
      </c>
      <c r="C127">
        <v>2017</v>
      </c>
      <c r="E127" t="s">
        <v>3335</v>
      </c>
      <c r="F127" t="s">
        <v>9042</v>
      </c>
      <c r="G127" t="s">
        <v>3979</v>
      </c>
    </row>
    <row r="128" spans="1:7" x14ac:dyDescent="0.25">
      <c r="A128" t="s">
        <v>89</v>
      </c>
      <c r="B128" t="s">
        <v>403</v>
      </c>
      <c r="C128">
        <v>2017</v>
      </c>
      <c r="E128" t="s">
        <v>3336</v>
      </c>
      <c r="F128" t="s">
        <v>9043</v>
      </c>
      <c r="G128" t="s">
        <v>3979</v>
      </c>
    </row>
    <row r="129" spans="1:7" x14ac:dyDescent="0.25">
      <c r="A129" t="s">
        <v>1809</v>
      </c>
      <c r="B129" t="s">
        <v>16929</v>
      </c>
      <c r="C129">
        <v>2019</v>
      </c>
      <c r="E129" s="10" t="s">
        <v>16931</v>
      </c>
      <c r="F129" t="s">
        <v>16932</v>
      </c>
      <c r="G129" t="s">
        <v>3979</v>
      </c>
    </row>
    <row r="130" spans="1:7" x14ac:dyDescent="0.25">
      <c r="A130" t="s">
        <v>16918</v>
      </c>
      <c r="B130" t="s">
        <v>16929</v>
      </c>
      <c r="C130">
        <v>2020</v>
      </c>
      <c r="E130" s="10" t="s">
        <v>16931</v>
      </c>
      <c r="F130" t="s">
        <v>16932</v>
      </c>
      <c r="G130" t="s">
        <v>3979</v>
      </c>
    </row>
    <row r="131" spans="1:7" x14ac:dyDescent="0.25">
      <c r="A131" t="s">
        <v>1038</v>
      </c>
      <c r="B131" t="s">
        <v>407</v>
      </c>
      <c r="C131">
        <v>2016</v>
      </c>
      <c r="E131" t="s">
        <v>3175</v>
      </c>
      <c r="F131" t="s">
        <v>9374</v>
      </c>
      <c r="G131" t="s">
        <v>3979</v>
      </c>
    </row>
    <row r="132" spans="1:7" x14ac:dyDescent="0.25">
      <c r="A132" t="s">
        <v>1136</v>
      </c>
      <c r="B132" t="s">
        <v>407</v>
      </c>
      <c r="C132">
        <v>2012</v>
      </c>
      <c r="E132" s="10" t="s">
        <v>9355</v>
      </c>
      <c r="F132" t="s">
        <v>9357</v>
      </c>
      <c r="G132" t="s">
        <v>3979</v>
      </c>
    </row>
    <row r="133" spans="1:7" x14ac:dyDescent="0.25">
      <c r="A133" t="s">
        <v>1286</v>
      </c>
      <c r="B133" t="s">
        <v>407</v>
      </c>
      <c r="C133">
        <v>2019</v>
      </c>
      <c r="E133" s="10" t="s">
        <v>9355</v>
      </c>
      <c r="F133" t="s">
        <v>9356</v>
      </c>
      <c r="G133" t="s">
        <v>3979</v>
      </c>
    </row>
    <row r="134" spans="1:7" x14ac:dyDescent="0.25">
      <c r="A134" t="s">
        <v>154</v>
      </c>
      <c r="B134" t="s">
        <v>407</v>
      </c>
      <c r="C134">
        <v>2011</v>
      </c>
      <c r="E134" t="s">
        <v>3175</v>
      </c>
      <c r="F134" t="s">
        <v>9373</v>
      </c>
      <c r="G134" t="s">
        <v>3979</v>
      </c>
    </row>
    <row r="135" spans="1:7" x14ac:dyDescent="0.25">
      <c r="A135" t="s">
        <v>345</v>
      </c>
      <c r="B135" t="s">
        <v>411</v>
      </c>
      <c r="C135">
        <v>2023</v>
      </c>
      <c r="E135" t="s">
        <v>3011</v>
      </c>
      <c r="F135" t="s">
        <v>8457</v>
      </c>
      <c r="G135" t="s">
        <v>3979</v>
      </c>
    </row>
    <row r="136" spans="1:7" x14ac:dyDescent="0.25">
      <c r="A136" t="s">
        <v>345</v>
      </c>
      <c r="B136" t="s">
        <v>413</v>
      </c>
      <c r="C136">
        <v>2023</v>
      </c>
      <c r="E136" t="s">
        <v>2974</v>
      </c>
      <c r="F136" t="s">
        <v>8458</v>
      </c>
      <c r="G136" t="s">
        <v>3979</v>
      </c>
    </row>
    <row r="137" spans="1:7" x14ac:dyDescent="0.25">
      <c r="A137" t="s">
        <v>1568</v>
      </c>
      <c r="B137" t="s">
        <v>413</v>
      </c>
      <c r="C137">
        <v>2021</v>
      </c>
      <c r="E137" t="s">
        <v>2974</v>
      </c>
      <c r="F137" t="s">
        <v>8839</v>
      </c>
      <c r="G137" t="s">
        <v>3979</v>
      </c>
    </row>
    <row r="138" spans="1:7" x14ac:dyDescent="0.25">
      <c r="A138" t="s">
        <v>2316</v>
      </c>
      <c r="B138" t="s">
        <v>413</v>
      </c>
      <c r="C138">
        <v>2022</v>
      </c>
      <c r="E138" t="s">
        <v>2974</v>
      </c>
      <c r="F138" t="s">
        <v>9028</v>
      </c>
      <c r="G138" t="s">
        <v>3979</v>
      </c>
    </row>
    <row r="139" spans="1:7" x14ac:dyDescent="0.25">
      <c r="A139" t="s">
        <v>2796</v>
      </c>
      <c r="B139" t="s">
        <v>417</v>
      </c>
      <c r="C139">
        <v>2021</v>
      </c>
      <c r="E139" t="s">
        <v>3005</v>
      </c>
      <c r="F139" t="s">
        <v>9455</v>
      </c>
      <c r="G139" t="s">
        <v>179</v>
      </c>
    </row>
    <row r="140" spans="1:7" x14ac:dyDescent="0.25">
      <c r="A140" t="s">
        <v>345</v>
      </c>
      <c r="B140" t="s">
        <v>420</v>
      </c>
      <c r="C140">
        <v>2023</v>
      </c>
      <c r="E140" t="s">
        <v>3012</v>
      </c>
      <c r="F140" t="s">
        <v>9975</v>
      </c>
      <c r="G140" t="s">
        <v>3979</v>
      </c>
    </row>
    <row r="141" spans="1:7" x14ac:dyDescent="0.25">
      <c r="A141" t="s">
        <v>1286</v>
      </c>
      <c r="B141" t="s">
        <v>420</v>
      </c>
      <c r="C141">
        <v>2019</v>
      </c>
      <c r="E141" t="s">
        <v>3012</v>
      </c>
      <c r="F141" t="s">
        <v>9456</v>
      </c>
      <c r="G141" t="s">
        <v>3979</v>
      </c>
    </row>
    <row r="142" spans="1:7" x14ac:dyDescent="0.25">
      <c r="A142" t="s">
        <v>1427</v>
      </c>
      <c r="B142" t="s">
        <v>420</v>
      </c>
      <c r="C142">
        <v>2021</v>
      </c>
      <c r="E142" t="s">
        <v>3012</v>
      </c>
      <c r="F142" t="s">
        <v>9975</v>
      </c>
      <c r="G142" t="s">
        <v>3979</v>
      </c>
    </row>
    <row r="143" spans="1:7" x14ac:dyDescent="0.25">
      <c r="A143" t="s">
        <v>89</v>
      </c>
      <c r="B143" t="s">
        <v>420</v>
      </c>
      <c r="C143">
        <v>2017</v>
      </c>
      <c r="E143" t="s">
        <v>3012</v>
      </c>
      <c r="F143" t="s">
        <v>9457</v>
      </c>
      <c r="G143" t="s">
        <v>3979</v>
      </c>
    </row>
    <row r="144" spans="1:7" x14ac:dyDescent="0.25">
      <c r="A144" t="s">
        <v>2796</v>
      </c>
      <c r="B144" t="s">
        <v>420</v>
      </c>
      <c r="C144">
        <v>2021</v>
      </c>
      <c r="E144" t="s">
        <v>3012</v>
      </c>
      <c r="F144" t="s">
        <v>9458</v>
      </c>
      <c r="G144" t="s">
        <v>3979</v>
      </c>
    </row>
    <row r="145" spans="1:7" x14ac:dyDescent="0.25">
      <c r="A145" t="s">
        <v>1847</v>
      </c>
      <c r="B145" t="s">
        <v>423</v>
      </c>
      <c r="C145">
        <v>2015</v>
      </c>
      <c r="E145" t="s">
        <v>2974</v>
      </c>
      <c r="F145" t="s">
        <v>8922</v>
      </c>
      <c r="G145" t="s">
        <v>3979</v>
      </c>
    </row>
    <row r="146" spans="1:7" x14ac:dyDescent="0.25">
      <c r="A146" t="s">
        <v>2420</v>
      </c>
      <c r="B146" t="s">
        <v>423</v>
      </c>
      <c r="C146">
        <v>2008</v>
      </c>
      <c r="E146" t="s">
        <v>2974</v>
      </c>
      <c r="F146" t="s">
        <v>9154</v>
      </c>
      <c r="G146" t="s">
        <v>3979</v>
      </c>
    </row>
    <row r="147" spans="1:7" x14ac:dyDescent="0.25">
      <c r="A147" t="s">
        <v>154</v>
      </c>
      <c r="B147" t="s">
        <v>423</v>
      </c>
      <c r="C147">
        <v>2011</v>
      </c>
      <c r="E147" t="s">
        <v>2974</v>
      </c>
      <c r="F147" t="s">
        <v>9217</v>
      </c>
      <c r="G147" t="s">
        <v>3979</v>
      </c>
    </row>
    <row r="148" spans="1:7" x14ac:dyDescent="0.25">
      <c r="A148" t="s">
        <v>431</v>
      </c>
      <c r="B148" t="s">
        <v>435</v>
      </c>
      <c r="C148">
        <v>2023</v>
      </c>
      <c r="D148" t="s">
        <v>179</v>
      </c>
      <c r="F148" t="s">
        <v>9459</v>
      </c>
      <c r="G148" t="s">
        <v>3979</v>
      </c>
    </row>
    <row r="149" spans="1:7" x14ac:dyDescent="0.25">
      <c r="A149" t="s">
        <v>177</v>
      </c>
      <c r="B149" t="s">
        <v>9888</v>
      </c>
      <c r="C149">
        <v>2022</v>
      </c>
      <c r="E149" s="10" t="s">
        <v>9890</v>
      </c>
      <c r="F149" t="s">
        <v>9892</v>
      </c>
      <c r="G149" t="s">
        <v>3979</v>
      </c>
    </row>
    <row r="150" spans="1:7" x14ac:dyDescent="0.25">
      <c r="A150" t="s">
        <v>922</v>
      </c>
      <c r="B150" t="s">
        <v>9888</v>
      </c>
      <c r="C150">
        <v>2015</v>
      </c>
      <c r="E150" s="10" t="s">
        <v>9890</v>
      </c>
      <c r="F150" t="s">
        <v>9895</v>
      </c>
      <c r="G150" t="s">
        <v>3979</v>
      </c>
    </row>
    <row r="151" spans="1:7" x14ac:dyDescent="0.25">
      <c r="A151" t="s">
        <v>1613</v>
      </c>
      <c r="B151" t="s">
        <v>9888</v>
      </c>
      <c r="C151">
        <v>2025</v>
      </c>
      <c r="E151" s="10" t="s">
        <v>9890</v>
      </c>
      <c r="F151" t="s">
        <v>9894</v>
      </c>
      <c r="G151" t="s">
        <v>3979</v>
      </c>
    </row>
    <row r="152" spans="1:7" x14ac:dyDescent="0.25">
      <c r="A152" t="s">
        <v>2124</v>
      </c>
      <c r="B152" t="s">
        <v>9888</v>
      </c>
      <c r="C152">
        <v>2013</v>
      </c>
      <c r="E152" s="10" t="s">
        <v>9890</v>
      </c>
      <c r="F152" t="s">
        <v>9893</v>
      </c>
      <c r="G152" t="s">
        <v>3979</v>
      </c>
    </row>
    <row r="153" spans="1:7" x14ac:dyDescent="0.25">
      <c r="A153" t="s">
        <v>2420</v>
      </c>
      <c r="B153" t="s">
        <v>9888</v>
      </c>
      <c r="C153">
        <v>2008</v>
      </c>
      <c r="E153" s="10" t="s">
        <v>9890</v>
      </c>
      <c r="F153" t="s">
        <v>9896</v>
      </c>
      <c r="G153" t="s">
        <v>3979</v>
      </c>
    </row>
    <row r="154" spans="1:7" x14ac:dyDescent="0.25">
      <c r="A154" t="s">
        <v>2796</v>
      </c>
      <c r="B154" t="s">
        <v>9888</v>
      </c>
      <c r="C154">
        <v>2021</v>
      </c>
      <c r="E154" s="10" t="s">
        <v>9890</v>
      </c>
      <c r="F154" t="s">
        <v>9891</v>
      </c>
      <c r="G154" t="s">
        <v>3979</v>
      </c>
    </row>
    <row r="155" spans="1:7" x14ac:dyDescent="0.25">
      <c r="A155" t="s">
        <v>16918</v>
      </c>
      <c r="B155" t="s">
        <v>4442</v>
      </c>
      <c r="C155">
        <v>2020</v>
      </c>
      <c r="E155" s="10" t="s">
        <v>16944</v>
      </c>
      <c r="F155" t="s">
        <v>16945</v>
      </c>
      <c r="G155" t="s">
        <v>3979</v>
      </c>
    </row>
    <row r="156" spans="1:7" x14ac:dyDescent="0.25">
      <c r="A156" t="s">
        <v>1286</v>
      </c>
      <c r="B156" t="s">
        <v>439</v>
      </c>
      <c r="C156">
        <v>2019</v>
      </c>
      <c r="E156" t="s">
        <v>2974</v>
      </c>
      <c r="F156" t="s">
        <v>8750</v>
      </c>
      <c r="G156" t="s">
        <v>3979</v>
      </c>
    </row>
    <row r="157" spans="1:7" x14ac:dyDescent="0.25">
      <c r="A157" t="s">
        <v>2796</v>
      </c>
      <c r="B157" t="s">
        <v>439</v>
      </c>
      <c r="C157">
        <v>2021</v>
      </c>
      <c r="E157" t="s">
        <v>3005</v>
      </c>
      <c r="F157" t="s">
        <v>9460</v>
      </c>
      <c r="G157" t="s">
        <v>179</v>
      </c>
    </row>
    <row r="158" spans="1:7" x14ac:dyDescent="0.25">
      <c r="A158" t="s">
        <v>2796</v>
      </c>
      <c r="B158" t="s">
        <v>441</v>
      </c>
      <c r="C158">
        <v>2021</v>
      </c>
      <c r="E158" t="s">
        <v>3005</v>
      </c>
      <c r="F158" t="s">
        <v>9461</v>
      </c>
      <c r="G158" t="s">
        <v>179</v>
      </c>
    </row>
    <row r="159" spans="1:7" x14ac:dyDescent="0.25">
      <c r="A159" t="s">
        <v>2435</v>
      </c>
      <c r="B159" t="s">
        <v>449</v>
      </c>
      <c r="C159">
        <v>2019</v>
      </c>
      <c r="D159" t="s">
        <v>179</v>
      </c>
      <c r="F159" t="s">
        <v>9462</v>
      </c>
      <c r="G159" t="s">
        <v>3979</v>
      </c>
    </row>
    <row r="160" spans="1:7" x14ac:dyDescent="0.25">
      <c r="A160" t="s">
        <v>2796</v>
      </c>
      <c r="B160" t="s">
        <v>449</v>
      </c>
      <c r="C160">
        <v>2021</v>
      </c>
      <c r="E160" t="s">
        <v>3005</v>
      </c>
      <c r="F160" t="s">
        <v>9463</v>
      </c>
      <c r="G160" t="s">
        <v>179</v>
      </c>
    </row>
    <row r="161" spans="1:7" x14ac:dyDescent="0.25">
      <c r="A161" t="s">
        <v>839</v>
      </c>
      <c r="B161" t="s">
        <v>454</v>
      </c>
      <c r="C161">
        <v>1996</v>
      </c>
      <c r="E161" t="s">
        <v>3123</v>
      </c>
      <c r="F161" t="s">
        <v>8607</v>
      </c>
      <c r="G161" t="s">
        <v>3979</v>
      </c>
    </row>
    <row r="162" spans="1:7" x14ac:dyDescent="0.25">
      <c r="A162" t="s">
        <v>89</v>
      </c>
      <c r="B162" t="s">
        <v>456</v>
      </c>
      <c r="C162">
        <v>2017</v>
      </c>
      <c r="E162" t="s">
        <v>2974</v>
      </c>
      <c r="F162" t="s">
        <v>9044</v>
      </c>
      <c r="G162" t="s">
        <v>3979</v>
      </c>
    </row>
    <row r="163" spans="1:7" x14ac:dyDescent="0.25">
      <c r="A163" t="s">
        <v>2796</v>
      </c>
      <c r="B163" t="s">
        <v>456</v>
      </c>
      <c r="C163">
        <v>2021</v>
      </c>
      <c r="E163" t="s">
        <v>3005</v>
      </c>
      <c r="F163" t="s">
        <v>9464</v>
      </c>
      <c r="G163" t="s">
        <v>179</v>
      </c>
    </row>
    <row r="164" spans="1:7" x14ac:dyDescent="0.25">
      <c r="A164" t="s">
        <v>333</v>
      </c>
      <c r="B164" t="s">
        <v>461</v>
      </c>
      <c r="C164">
        <v>1997</v>
      </c>
      <c r="E164" s="10" t="s">
        <v>14001</v>
      </c>
      <c r="F164" t="s">
        <v>14002</v>
      </c>
      <c r="G164" t="s">
        <v>3979</v>
      </c>
    </row>
    <row r="165" spans="1:7" x14ac:dyDescent="0.25">
      <c r="A165" t="s">
        <v>1699</v>
      </c>
      <c r="B165" t="s">
        <v>461</v>
      </c>
      <c r="C165">
        <v>2016</v>
      </c>
      <c r="D165" t="s">
        <v>179</v>
      </c>
      <c r="F165" t="s">
        <v>9465</v>
      </c>
      <c r="G165" t="s">
        <v>3979</v>
      </c>
    </row>
    <row r="166" spans="1:7" x14ac:dyDescent="0.25">
      <c r="A166" t="s">
        <v>681</v>
      </c>
      <c r="B166" t="s">
        <v>465</v>
      </c>
      <c r="C166">
        <v>2015</v>
      </c>
      <c r="E166" t="s">
        <v>3076</v>
      </c>
      <c r="F166" t="s">
        <v>8537</v>
      </c>
      <c r="G166" t="s">
        <v>3979</v>
      </c>
    </row>
    <row r="167" spans="1:7" x14ac:dyDescent="0.25">
      <c r="A167" t="s">
        <v>2124</v>
      </c>
      <c r="B167" t="s">
        <v>14231</v>
      </c>
      <c r="C167">
        <v>2013</v>
      </c>
      <c r="E167" t="s">
        <v>2974</v>
      </c>
      <c r="F167" t="s">
        <v>14234</v>
      </c>
      <c r="G167" t="s">
        <v>3979</v>
      </c>
    </row>
    <row r="168" spans="1:7" x14ac:dyDescent="0.25">
      <c r="A168" t="s">
        <v>89</v>
      </c>
      <c r="B168" t="s">
        <v>469</v>
      </c>
      <c r="C168">
        <v>2017</v>
      </c>
      <c r="E168" t="s">
        <v>2974</v>
      </c>
      <c r="F168" t="s">
        <v>9045</v>
      </c>
      <c r="G168" t="s">
        <v>3979</v>
      </c>
    </row>
    <row r="169" spans="1:7" x14ac:dyDescent="0.25">
      <c r="A169" t="s">
        <v>2743</v>
      </c>
      <c r="B169" t="s">
        <v>469</v>
      </c>
      <c r="C169">
        <v>2021</v>
      </c>
      <c r="D169" t="s">
        <v>179</v>
      </c>
      <c r="F169" t="s">
        <v>9466</v>
      </c>
      <c r="G169" t="s">
        <v>3979</v>
      </c>
    </row>
    <row r="170" spans="1:7" x14ac:dyDescent="0.25">
      <c r="A170" t="s">
        <v>89</v>
      </c>
      <c r="B170" t="s">
        <v>472</v>
      </c>
      <c r="C170">
        <v>2017</v>
      </c>
      <c r="E170" t="s">
        <v>3337</v>
      </c>
      <c r="F170" t="s">
        <v>9046</v>
      </c>
      <c r="G170" t="s">
        <v>3979</v>
      </c>
    </row>
    <row r="171" spans="1:7" x14ac:dyDescent="0.25">
      <c r="A171" t="s">
        <v>1136</v>
      </c>
      <c r="B171" t="s">
        <v>476</v>
      </c>
      <c r="C171">
        <v>2012</v>
      </c>
      <c r="E171" t="s">
        <v>3188</v>
      </c>
      <c r="F171" t="s">
        <v>8704</v>
      </c>
      <c r="G171" t="s">
        <v>3979</v>
      </c>
    </row>
    <row r="172" spans="1:7" x14ac:dyDescent="0.25">
      <c r="A172" t="s">
        <v>89</v>
      </c>
      <c r="B172" t="s">
        <v>476</v>
      </c>
      <c r="C172">
        <v>2017</v>
      </c>
      <c r="E172" t="s">
        <v>3188</v>
      </c>
      <c r="F172" t="s">
        <v>9047</v>
      </c>
      <c r="G172" t="s">
        <v>3979</v>
      </c>
    </row>
    <row r="173" spans="1:7" x14ac:dyDescent="0.25">
      <c r="A173" t="s">
        <v>1264</v>
      </c>
      <c r="B173" t="s">
        <v>480</v>
      </c>
      <c r="C173">
        <v>2020</v>
      </c>
      <c r="E173" t="s">
        <v>3208</v>
      </c>
      <c r="F173" t="s">
        <v>8736</v>
      </c>
      <c r="G173" t="s">
        <v>3979</v>
      </c>
    </row>
    <row r="174" spans="1:7" x14ac:dyDescent="0.25">
      <c r="A174" t="s">
        <v>1286</v>
      </c>
      <c r="B174" t="s">
        <v>480</v>
      </c>
      <c r="C174">
        <v>2019</v>
      </c>
      <c r="E174" t="s">
        <v>3208</v>
      </c>
      <c r="F174" t="s">
        <v>8751</v>
      </c>
      <c r="G174" t="s">
        <v>3979</v>
      </c>
    </row>
    <row r="175" spans="1:7" x14ac:dyDescent="0.25">
      <c r="A175" t="s">
        <v>2138</v>
      </c>
      <c r="B175" t="s">
        <v>480</v>
      </c>
      <c r="C175">
        <v>2020</v>
      </c>
      <c r="E175" t="s">
        <v>3208</v>
      </c>
      <c r="F175" t="s">
        <v>8979</v>
      </c>
      <c r="G175" t="s">
        <v>3979</v>
      </c>
    </row>
    <row r="176" spans="1:7" x14ac:dyDescent="0.25">
      <c r="A176" t="s">
        <v>2146</v>
      </c>
      <c r="B176" t="s">
        <v>482</v>
      </c>
      <c r="C176">
        <v>1980</v>
      </c>
      <c r="E176" t="s">
        <v>3309</v>
      </c>
      <c r="F176" t="s">
        <v>8985</v>
      </c>
      <c r="G176" t="s">
        <v>3979</v>
      </c>
    </row>
    <row r="177" spans="1:7" x14ac:dyDescent="0.25">
      <c r="A177" t="s">
        <v>818</v>
      </c>
      <c r="B177" t="s">
        <v>485</v>
      </c>
      <c r="C177">
        <v>2019</v>
      </c>
      <c r="E177" t="s">
        <v>2974</v>
      </c>
      <c r="F177" t="s">
        <v>8603</v>
      </c>
      <c r="G177" t="s">
        <v>3979</v>
      </c>
    </row>
    <row r="178" spans="1:7" x14ac:dyDescent="0.25">
      <c r="A178" t="s">
        <v>1136</v>
      </c>
      <c r="B178" t="s">
        <v>485</v>
      </c>
      <c r="C178">
        <v>2012</v>
      </c>
      <c r="E178" t="s">
        <v>2974</v>
      </c>
      <c r="F178" t="s">
        <v>8705</v>
      </c>
      <c r="G178" t="s">
        <v>3979</v>
      </c>
    </row>
    <row r="179" spans="1:7" x14ac:dyDescent="0.25">
      <c r="A179" t="s">
        <v>1568</v>
      </c>
      <c r="B179" t="s">
        <v>485</v>
      </c>
      <c r="C179">
        <v>2021</v>
      </c>
      <c r="E179" t="s">
        <v>2974</v>
      </c>
      <c r="F179" t="s">
        <v>8840</v>
      </c>
      <c r="G179" t="s">
        <v>3979</v>
      </c>
    </row>
    <row r="180" spans="1:7" x14ac:dyDescent="0.25">
      <c r="A180" t="s">
        <v>89</v>
      </c>
      <c r="B180" t="s">
        <v>485</v>
      </c>
      <c r="C180">
        <v>2017</v>
      </c>
      <c r="E180" t="s">
        <v>2974</v>
      </c>
      <c r="F180" t="s">
        <v>9048</v>
      </c>
      <c r="G180" t="s">
        <v>3979</v>
      </c>
    </row>
    <row r="181" spans="1:7" x14ac:dyDescent="0.25">
      <c r="A181" t="s">
        <v>2395</v>
      </c>
      <c r="B181" t="s">
        <v>489</v>
      </c>
      <c r="C181">
        <v>2019</v>
      </c>
      <c r="D181" t="s">
        <v>179</v>
      </c>
      <c r="F181" t="s">
        <v>9467</v>
      </c>
      <c r="G181" t="s">
        <v>3979</v>
      </c>
    </row>
    <row r="182" spans="1:7" x14ac:dyDescent="0.25">
      <c r="A182" t="s">
        <v>2796</v>
      </c>
      <c r="B182" t="s">
        <v>489</v>
      </c>
      <c r="C182">
        <v>2021</v>
      </c>
      <c r="E182" t="s">
        <v>3005</v>
      </c>
      <c r="F182" t="s">
        <v>9468</v>
      </c>
      <c r="G182" t="s">
        <v>179</v>
      </c>
    </row>
    <row r="183" spans="1:7" x14ac:dyDescent="0.25">
      <c r="A183" t="s">
        <v>1038</v>
      </c>
      <c r="B183" t="s">
        <v>493</v>
      </c>
      <c r="C183">
        <v>2016</v>
      </c>
      <c r="E183" t="s">
        <v>3176</v>
      </c>
      <c r="F183" t="s">
        <v>8678</v>
      </c>
      <c r="G183" t="s">
        <v>3979</v>
      </c>
    </row>
    <row r="184" spans="1:7" x14ac:dyDescent="0.25">
      <c r="A184" t="s">
        <v>154</v>
      </c>
      <c r="B184" t="s">
        <v>493</v>
      </c>
      <c r="C184">
        <v>2011</v>
      </c>
      <c r="E184" t="s">
        <v>3176</v>
      </c>
      <c r="F184" t="s">
        <v>9218</v>
      </c>
      <c r="G184" t="s">
        <v>3979</v>
      </c>
    </row>
    <row r="185" spans="1:7" x14ac:dyDescent="0.25">
      <c r="A185" t="s">
        <v>2644</v>
      </c>
      <c r="B185" t="s">
        <v>493</v>
      </c>
      <c r="C185">
        <v>2019</v>
      </c>
      <c r="E185" t="s">
        <v>3176</v>
      </c>
      <c r="F185" t="s">
        <v>9271</v>
      </c>
      <c r="G185" t="s">
        <v>3979</v>
      </c>
    </row>
    <row r="186" spans="1:7" x14ac:dyDescent="0.25">
      <c r="A186" t="s">
        <v>1427</v>
      </c>
      <c r="B186" t="s">
        <v>497</v>
      </c>
      <c r="C186">
        <v>2021</v>
      </c>
      <c r="E186" s="10" t="s">
        <v>8310</v>
      </c>
      <c r="F186" t="s">
        <v>8795</v>
      </c>
      <c r="G186" t="s">
        <v>3979</v>
      </c>
    </row>
    <row r="187" spans="1:7" x14ac:dyDescent="0.25">
      <c r="A187" t="s">
        <v>681</v>
      </c>
      <c r="B187" t="s">
        <v>7783</v>
      </c>
      <c r="C187">
        <v>2015</v>
      </c>
      <c r="D187" t="s">
        <v>179</v>
      </c>
      <c r="F187" t="s">
        <v>9469</v>
      </c>
      <c r="G187" t="s">
        <v>3979</v>
      </c>
    </row>
    <row r="188" spans="1:7" x14ac:dyDescent="0.25">
      <c r="A188" t="s">
        <v>252</v>
      </c>
      <c r="B188" t="s">
        <v>509</v>
      </c>
      <c r="C188">
        <v>1990</v>
      </c>
      <c r="E188" t="s">
        <v>2992</v>
      </c>
      <c r="F188" t="s">
        <v>8429</v>
      </c>
      <c r="G188" t="s">
        <v>3979</v>
      </c>
    </row>
    <row r="189" spans="1:7" x14ac:dyDescent="0.25">
      <c r="A189" t="s">
        <v>482</v>
      </c>
      <c r="B189" t="s">
        <v>509</v>
      </c>
      <c r="C189">
        <v>2009</v>
      </c>
      <c r="E189" s="10" t="s">
        <v>8390</v>
      </c>
      <c r="F189" t="s">
        <v>8392</v>
      </c>
      <c r="G189" t="s">
        <v>3979</v>
      </c>
    </row>
    <row r="190" spans="1:7" x14ac:dyDescent="0.25">
      <c r="A190" t="s">
        <v>828</v>
      </c>
      <c r="B190" t="s">
        <v>509</v>
      </c>
      <c r="C190">
        <v>2010</v>
      </c>
      <c r="E190" s="10" t="s">
        <v>8390</v>
      </c>
      <c r="F190" t="s">
        <v>8391</v>
      </c>
      <c r="G190" t="s">
        <v>3979</v>
      </c>
    </row>
    <row r="191" spans="1:7" x14ac:dyDescent="0.25">
      <c r="A191" t="s">
        <v>839</v>
      </c>
      <c r="B191" t="s">
        <v>509</v>
      </c>
      <c r="C191">
        <v>1996</v>
      </c>
      <c r="E191" t="s">
        <v>2992</v>
      </c>
      <c r="F191" t="s">
        <v>8608</v>
      </c>
      <c r="G191" t="s">
        <v>3979</v>
      </c>
    </row>
    <row r="192" spans="1:7" x14ac:dyDescent="0.25">
      <c r="A192" t="s">
        <v>914</v>
      </c>
      <c r="B192" t="s">
        <v>509</v>
      </c>
      <c r="C192">
        <v>2002</v>
      </c>
      <c r="E192" t="s">
        <v>3139</v>
      </c>
      <c r="F192" t="s">
        <v>9470</v>
      </c>
      <c r="G192" t="s">
        <v>179</v>
      </c>
    </row>
    <row r="193" spans="1:7" x14ac:dyDescent="0.25">
      <c r="A193" t="s">
        <v>2420</v>
      </c>
      <c r="B193" t="s">
        <v>509</v>
      </c>
      <c r="C193">
        <v>2008</v>
      </c>
      <c r="E193" s="10" t="s">
        <v>8390</v>
      </c>
      <c r="F193" t="s">
        <v>8389</v>
      </c>
      <c r="G193" t="s">
        <v>3979</v>
      </c>
    </row>
    <row r="194" spans="1:7" x14ac:dyDescent="0.25">
      <c r="A194" t="s">
        <v>2563</v>
      </c>
      <c r="B194" t="s">
        <v>509</v>
      </c>
      <c r="C194">
        <v>1998</v>
      </c>
      <c r="E194" t="s">
        <v>3139</v>
      </c>
      <c r="F194" t="s">
        <v>9471</v>
      </c>
      <c r="G194" t="s">
        <v>179</v>
      </c>
    </row>
    <row r="195" spans="1:7" x14ac:dyDescent="0.25">
      <c r="A195" t="s">
        <v>509</v>
      </c>
      <c r="B195" t="s">
        <v>511</v>
      </c>
      <c r="C195">
        <v>2010</v>
      </c>
      <c r="D195" t="s">
        <v>179</v>
      </c>
      <c r="F195" t="s">
        <v>9472</v>
      </c>
      <c r="G195" t="s">
        <v>3979</v>
      </c>
    </row>
    <row r="196" spans="1:7" x14ac:dyDescent="0.25">
      <c r="A196" t="s">
        <v>1515</v>
      </c>
      <c r="B196" t="s">
        <v>514</v>
      </c>
      <c r="C196">
        <v>1986</v>
      </c>
      <c r="E196" s="10" t="s">
        <v>8369</v>
      </c>
      <c r="F196" t="s">
        <v>8828</v>
      </c>
      <c r="G196" t="s">
        <v>3979</v>
      </c>
    </row>
    <row r="197" spans="1:7" x14ac:dyDescent="0.25">
      <c r="A197" t="s">
        <v>1787</v>
      </c>
      <c r="B197" t="s">
        <v>514</v>
      </c>
      <c r="C197">
        <v>1987</v>
      </c>
      <c r="E197" s="10" t="s">
        <v>8369</v>
      </c>
      <c r="F197" t="s">
        <v>8886</v>
      </c>
      <c r="G197" t="s">
        <v>3979</v>
      </c>
    </row>
    <row r="198" spans="1:7" x14ac:dyDescent="0.25">
      <c r="A198" t="s">
        <v>1874</v>
      </c>
      <c r="B198" t="s">
        <v>514</v>
      </c>
      <c r="C198">
        <v>1987</v>
      </c>
      <c r="E198" s="10" t="s">
        <v>8369</v>
      </c>
      <c r="F198" t="s">
        <v>8939</v>
      </c>
      <c r="G198" t="s">
        <v>3979</v>
      </c>
    </row>
    <row r="199" spans="1:7" x14ac:dyDescent="0.25">
      <c r="A199" t="s">
        <v>2146</v>
      </c>
      <c r="B199" t="s">
        <v>514</v>
      </c>
      <c r="C199">
        <v>1980</v>
      </c>
      <c r="F199" t="s">
        <v>9473</v>
      </c>
      <c r="G199" t="s">
        <v>179</v>
      </c>
    </row>
    <row r="200" spans="1:7" x14ac:dyDescent="0.25">
      <c r="A200" t="s">
        <v>1568</v>
      </c>
      <c r="B200" t="s">
        <v>520</v>
      </c>
      <c r="C200">
        <v>2021</v>
      </c>
      <c r="E200" t="s">
        <v>3251</v>
      </c>
      <c r="F200" t="s">
        <v>9474</v>
      </c>
      <c r="G200" t="s">
        <v>179</v>
      </c>
    </row>
    <row r="201" spans="1:7" x14ac:dyDescent="0.25">
      <c r="A201" t="s">
        <v>914</v>
      </c>
      <c r="B201" t="s">
        <v>523</v>
      </c>
      <c r="C201">
        <v>2002</v>
      </c>
      <c r="E201" t="s">
        <v>3140</v>
      </c>
      <c r="F201" t="s">
        <v>8640</v>
      </c>
      <c r="G201" t="s">
        <v>3979</v>
      </c>
    </row>
    <row r="202" spans="1:7" x14ac:dyDescent="0.25">
      <c r="A202" t="s">
        <v>956</v>
      </c>
      <c r="B202" t="s">
        <v>523</v>
      </c>
      <c r="C202">
        <v>2006</v>
      </c>
      <c r="E202" t="s">
        <v>3140</v>
      </c>
      <c r="F202" t="s">
        <v>9375</v>
      </c>
      <c r="G202" t="s">
        <v>3979</v>
      </c>
    </row>
    <row r="203" spans="1:7" x14ac:dyDescent="0.25">
      <c r="A203" t="s">
        <v>528</v>
      </c>
      <c r="B203" t="s">
        <v>526</v>
      </c>
      <c r="C203">
        <v>2010</v>
      </c>
      <c r="E203" t="s">
        <v>3065</v>
      </c>
      <c r="F203" t="s">
        <v>8526</v>
      </c>
      <c r="G203" t="s">
        <v>3979</v>
      </c>
    </row>
    <row r="204" spans="1:7" x14ac:dyDescent="0.25">
      <c r="A204" t="s">
        <v>523</v>
      </c>
      <c r="B204" t="s">
        <v>528</v>
      </c>
      <c r="C204">
        <v>2010</v>
      </c>
      <c r="E204" t="s">
        <v>3066</v>
      </c>
      <c r="F204" t="s">
        <v>8527</v>
      </c>
      <c r="G204" t="s">
        <v>3979</v>
      </c>
    </row>
    <row r="205" spans="1:7" x14ac:dyDescent="0.25">
      <c r="A205" t="s">
        <v>528</v>
      </c>
      <c r="B205" t="s">
        <v>530</v>
      </c>
      <c r="C205">
        <v>2013</v>
      </c>
      <c r="D205" t="s">
        <v>179</v>
      </c>
      <c r="F205" t="s">
        <v>9475</v>
      </c>
      <c r="G205" t="s">
        <v>3979</v>
      </c>
    </row>
    <row r="206" spans="1:7" x14ac:dyDescent="0.25">
      <c r="A206" t="s">
        <v>1446</v>
      </c>
      <c r="B206" t="s">
        <v>532</v>
      </c>
      <c r="C206">
        <v>2001</v>
      </c>
      <c r="E206" t="s">
        <v>3244</v>
      </c>
      <c r="F206" t="s">
        <v>8825</v>
      </c>
      <c r="G206" t="s">
        <v>3979</v>
      </c>
    </row>
    <row r="207" spans="1:7" x14ac:dyDescent="0.25">
      <c r="A207" t="s">
        <v>2015</v>
      </c>
      <c r="B207" t="s">
        <v>532</v>
      </c>
      <c r="C207">
        <v>2003</v>
      </c>
      <c r="E207" t="s">
        <v>3244</v>
      </c>
      <c r="F207" t="s">
        <v>9476</v>
      </c>
      <c r="G207" t="s">
        <v>179</v>
      </c>
    </row>
    <row r="208" spans="1:7" x14ac:dyDescent="0.25">
      <c r="A208" t="s">
        <v>2420</v>
      </c>
      <c r="B208" t="s">
        <v>532</v>
      </c>
      <c r="C208">
        <v>2008</v>
      </c>
      <c r="E208" t="s">
        <v>3244</v>
      </c>
      <c r="F208" t="s">
        <v>9155</v>
      </c>
      <c r="G208" t="s">
        <v>3979</v>
      </c>
    </row>
    <row r="209" spans="1:7" x14ac:dyDescent="0.25">
      <c r="A209" t="s">
        <v>345</v>
      </c>
      <c r="B209" t="s">
        <v>535</v>
      </c>
      <c r="C209">
        <v>2023</v>
      </c>
      <c r="E209" t="s">
        <v>3013</v>
      </c>
      <c r="F209" t="s">
        <v>8459</v>
      </c>
      <c r="G209" t="s">
        <v>3979</v>
      </c>
    </row>
    <row r="210" spans="1:7" x14ac:dyDescent="0.25">
      <c r="A210" t="s">
        <v>2353</v>
      </c>
      <c r="B210" t="s">
        <v>535</v>
      </c>
      <c r="C210">
        <v>2018</v>
      </c>
      <c r="E210" t="s">
        <v>3013</v>
      </c>
      <c r="F210" t="s">
        <v>9141</v>
      </c>
      <c r="G210" t="s">
        <v>3979</v>
      </c>
    </row>
    <row r="211" spans="1:7" x14ac:dyDescent="0.25">
      <c r="A211" t="s">
        <v>2146</v>
      </c>
      <c r="B211" t="s">
        <v>538</v>
      </c>
      <c r="C211">
        <v>1980</v>
      </c>
      <c r="E211" t="s">
        <v>3310</v>
      </c>
      <c r="F211" t="s">
        <v>8986</v>
      </c>
      <c r="G211" t="s">
        <v>3979</v>
      </c>
    </row>
    <row r="212" spans="1:7" x14ac:dyDescent="0.25">
      <c r="A212" t="s">
        <v>2420</v>
      </c>
      <c r="B212" t="s">
        <v>541</v>
      </c>
      <c r="C212">
        <v>2008</v>
      </c>
      <c r="E212" t="s">
        <v>3379</v>
      </c>
      <c r="F212" t="s">
        <v>9156</v>
      </c>
      <c r="G212" t="s">
        <v>3979</v>
      </c>
    </row>
    <row r="213" spans="1:7" x14ac:dyDescent="0.25">
      <c r="A213" t="s">
        <v>248</v>
      </c>
      <c r="B213" t="s">
        <v>545</v>
      </c>
      <c r="C213">
        <v>1994</v>
      </c>
      <c r="F213" t="s">
        <v>9477</v>
      </c>
      <c r="G213" t="s">
        <v>179</v>
      </c>
    </row>
    <row r="214" spans="1:7" x14ac:dyDescent="0.25">
      <c r="A214" t="s">
        <v>996</v>
      </c>
      <c r="B214" t="s">
        <v>545</v>
      </c>
      <c r="C214">
        <v>2006</v>
      </c>
      <c r="E214" s="10" t="s">
        <v>8355</v>
      </c>
      <c r="F214" t="s">
        <v>8666</v>
      </c>
      <c r="G214" t="s">
        <v>3979</v>
      </c>
    </row>
    <row r="215" spans="1:7" x14ac:dyDescent="0.25">
      <c r="A215" t="s">
        <v>1874</v>
      </c>
      <c r="B215" t="s">
        <v>545</v>
      </c>
      <c r="C215">
        <v>1987</v>
      </c>
      <c r="E215" s="10" t="s">
        <v>8367</v>
      </c>
      <c r="F215" t="s">
        <v>8940</v>
      </c>
      <c r="G215" t="s">
        <v>3979</v>
      </c>
    </row>
    <row r="216" spans="1:7" x14ac:dyDescent="0.25">
      <c r="A216" t="s">
        <v>1038</v>
      </c>
      <c r="B216" t="s">
        <v>549</v>
      </c>
      <c r="C216">
        <v>2016</v>
      </c>
      <c r="E216" s="10" t="s">
        <v>8366</v>
      </c>
      <c r="F216" t="s">
        <v>8679</v>
      </c>
      <c r="G216" t="s">
        <v>3979</v>
      </c>
    </row>
    <row r="217" spans="1:7" x14ac:dyDescent="0.25">
      <c r="A217" t="s">
        <v>154</v>
      </c>
      <c r="B217" t="s">
        <v>549</v>
      </c>
      <c r="C217">
        <v>2011</v>
      </c>
      <c r="E217" t="s">
        <v>3391</v>
      </c>
      <c r="F217" t="s">
        <v>9219</v>
      </c>
      <c r="G217" t="s">
        <v>3979</v>
      </c>
    </row>
    <row r="218" spans="1:7" x14ac:dyDescent="0.25">
      <c r="A218" t="s">
        <v>1172</v>
      </c>
      <c r="B218" t="s">
        <v>553</v>
      </c>
      <c r="C218">
        <v>2024</v>
      </c>
      <c r="D218" t="s">
        <v>179</v>
      </c>
      <c r="F218" t="s">
        <v>9478</v>
      </c>
      <c r="G218" t="s">
        <v>3979</v>
      </c>
    </row>
    <row r="219" spans="1:7" x14ac:dyDescent="0.25">
      <c r="A219" t="s">
        <v>1435</v>
      </c>
      <c r="B219" t="s">
        <v>553</v>
      </c>
      <c r="C219">
        <v>2018</v>
      </c>
      <c r="E219" t="s">
        <v>2974</v>
      </c>
      <c r="F219" t="s">
        <v>8809</v>
      </c>
      <c r="G219" t="s">
        <v>3979</v>
      </c>
    </row>
    <row r="220" spans="1:7" x14ac:dyDescent="0.25">
      <c r="A220" t="s">
        <v>1092</v>
      </c>
      <c r="B220" t="s">
        <v>555</v>
      </c>
      <c r="C220">
        <v>2022</v>
      </c>
      <c r="E220" t="s">
        <v>558</v>
      </c>
      <c r="F220" t="s">
        <v>8699</v>
      </c>
      <c r="G220" t="s">
        <v>3979</v>
      </c>
    </row>
    <row r="221" spans="1:7" x14ac:dyDescent="0.25">
      <c r="A221" t="s">
        <v>2369</v>
      </c>
      <c r="B221" t="s">
        <v>555</v>
      </c>
      <c r="C221">
        <v>2021</v>
      </c>
      <c r="E221" t="s">
        <v>558</v>
      </c>
      <c r="F221" t="s">
        <v>9145</v>
      </c>
      <c r="G221" t="s">
        <v>3979</v>
      </c>
    </row>
    <row r="222" spans="1:7" x14ac:dyDescent="0.25">
      <c r="A222" t="s">
        <v>89</v>
      </c>
      <c r="B222" t="s">
        <v>559</v>
      </c>
      <c r="C222">
        <v>2017</v>
      </c>
      <c r="E222" t="s">
        <v>3338</v>
      </c>
      <c r="F222" t="s">
        <v>9049</v>
      </c>
      <c r="G222" t="s">
        <v>3979</v>
      </c>
    </row>
    <row r="223" spans="1:7" x14ac:dyDescent="0.25">
      <c r="A223" t="s">
        <v>681</v>
      </c>
      <c r="B223" t="s">
        <v>563</v>
      </c>
      <c r="C223">
        <v>2015</v>
      </c>
      <c r="E223" t="s">
        <v>3077</v>
      </c>
      <c r="F223" t="s">
        <v>9976</v>
      </c>
      <c r="G223" t="s">
        <v>179</v>
      </c>
    </row>
    <row r="224" spans="1:7" x14ac:dyDescent="0.25">
      <c r="A224" t="s">
        <v>2316</v>
      </c>
      <c r="B224" t="s">
        <v>563</v>
      </c>
      <c r="C224">
        <v>2022</v>
      </c>
      <c r="E224" t="s">
        <v>3077</v>
      </c>
      <c r="F224" t="s">
        <v>9976</v>
      </c>
      <c r="G224" t="s">
        <v>179</v>
      </c>
    </row>
    <row r="225" spans="1:7" x14ac:dyDescent="0.25">
      <c r="A225" t="s">
        <v>89</v>
      </c>
      <c r="B225" t="s">
        <v>563</v>
      </c>
      <c r="C225">
        <v>2017</v>
      </c>
      <c r="E225" t="s">
        <v>3339</v>
      </c>
      <c r="F225" t="s">
        <v>9479</v>
      </c>
      <c r="G225" t="s">
        <v>179</v>
      </c>
    </row>
    <row r="226" spans="1:7" x14ac:dyDescent="0.25">
      <c r="A226" t="s">
        <v>2796</v>
      </c>
      <c r="B226" t="s">
        <v>563</v>
      </c>
      <c r="C226">
        <v>2021</v>
      </c>
      <c r="E226" t="s">
        <v>3077</v>
      </c>
      <c r="F226" t="s">
        <v>9976</v>
      </c>
      <c r="G226" t="s">
        <v>179</v>
      </c>
    </row>
    <row r="227" spans="1:7" x14ac:dyDescent="0.25">
      <c r="A227" t="s">
        <v>1847</v>
      </c>
      <c r="B227" t="s">
        <v>566</v>
      </c>
      <c r="C227">
        <v>2015</v>
      </c>
      <c r="E227" s="10" t="s">
        <v>8311</v>
      </c>
      <c r="F227" t="s">
        <v>8923</v>
      </c>
      <c r="G227" t="s">
        <v>3979</v>
      </c>
    </row>
    <row r="228" spans="1:7" x14ac:dyDescent="0.25">
      <c r="A228" t="s">
        <v>2165</v>
      </c>
      <c r="B228" t="s">
        <v>566</v>
      </c>
      <c r="C228">
        <v>2013</v>
      </c>
      <c r="E228" s="10" t="s">
        <v>8311</v>
      </c>
      <c r="F228" t="s">
        <v>9005</v>
      </c>
      <c r="G228" t="s">
        <v>3979</v>
      </c>
    </row>
    <row r="229" spans="1:7" x14ac:dyDescent="0.25">
      <c r="A229" t="s">
        <v>154</v>
      </c>
      <c r="B229" t="s">
        <v>566</v>
      </c>
      <c r="C229">
        <v>2011</v>
      </c>
      <c r="E229" s="10" t="s">
        <v>8311</v>
      </c>
      <c r="F229" t="s">
        <v>9220</v>
      </c>
      <c r="G229" t="s">
        <v>3979</v>
      </c>
    </row>
    <row r="230" spans="1:7" x14ac:dyDescent="0.25">
      <c r="A230" t="s">
        <v>573</v>
      </c>
      <c r="B230" t="s">
        <v>570</v>
      </c>
      <c r="C230">
        <v>1997</v>
      </c>
      <c r="D230" t="s">
        <v>179</v>
      </c>
      <c r="F230" t="s">
        <v>9480</v>
      </c>
      <c r="G230" t="s">
        <v>3979</v>
      </c>
    </row>
    <row r="231" spans="1:7" x14ac:dyDescent="0.25">
      <c r="A231" t="s">
        <v>2713</v>
      </c>
      <c r="B231" t="s">
        <v>573</v>
      </c>
      <c r="C231">
        <v>1993</v>
      </c>
      <c r="D231" t="s">
        <v>179</v>
      </c>
      <c r="E231" t="s">
        <v>3024</v>
      </c>
      <c r="F231" t="s">
        <v>9481</v>
      </c>
      <c r="G231" t="s">
        <v>3979</v>
      </c>
    </row>
    <row r="232" spans="1:7" x14ac:dyDescent="0.25">
      <c r="A232" t="s">
        <v>1085</v>
      </c>
      <c r="B232" t="s">
        <v>576</v>
      </c>
      <c r="C232">
        <v>2007</v>
      </c>
      <c r="D232" t="s">
        <v>179</v>
      </c>
      <c r="F232" t="s">
        <v>9482</v>
      </c>
      <c r="G232" t="s">
        <v>3979</v>
      </c>
    </row>
    <row r="233" spans="1:7" x14ac:dyDescent="0.25">
      <c r="A233" t="s">
        <v>896</v>
      </c>
      <c r="B233" t="s">
        <v>578</v>
      </c>
      <c r="C233">
        <v>2022</v>
      </c>
      <c r="E233" s="10" t="s">
        <v>586</v>
      </c>
      <c r="F233" t="s">
        <v>8632</v>
      </c>
      <c r="G233" t="s">
        <v>3979</v>
      </c>
    </row>
    <row r="234" spans="1:7" x14ac:dyDescent="0.25">
      <c r="A234" t="s">
        <v>2796</v>
      </c>
      <c r="B234" t="s">
        <v>578</v>
      </c>
      <c r="C234">
        <v>2021</v>
      </c>
      <c r="E234" t="s">
        <v>3005</v>
      </c>
      <c r="F234" t="s">
        <v>9483</v>
      </c>
      <c r="G234" t="s">
        <v>179</v>
      </c>
    </row>
    <row r="235" spans="1:7" x14ac:dyDescent="0.25">
      <c r="A235" t="s">
        <v>578</v>
      </c>
      <c r="B235" t="s">
        <v>583</v>
      </c>
      <c r="C235">
        <v>2023</v>
      </c>
      <c r="D235" t="s">
        <v>179</v>
      </c>
      <c r="F235" t="s">
        <v>9484</v>
      </c>
      <c r="G235" t="s">
        <v>3979</v>
      </c>
    </row>
    <row r="236" spans="1:7" x14ac:dyDescent="0.25">
      <c r="A236" t="s">
        <v>345</v>
      </c>
      <c r="B236" t="s">
        <v>587</v>
      </c>
      <c r="C236">
        <v>2023</v>
      </c>
      <c r="E236" t="s">
        <v>3014</v>
      </c>
      <c r="F236" t="s">
        <v>8460</v>
      </c>
      <c r="G236" t="s">
        <v>3979</v>
      </c>
    </row>
    <row r="237" spans="1:7" x14ac:dyDescent="0.25">
      <c r="A237" t="s">
        <v>1568</v>
      </c>
      <c r="B237" t="s">
        <v>587</v>
      </c>
      <c r="C237">
        <v>2021</v>
      </c>
      <c r="E237" s="10" t="s">
        <v>8314</v>
      </c>
      <c r="F237" t="s">
        <v>8841</v>
      </c>
      <c r="G237" t="s">
        <v>3979</v>
      </c>
    </row>
    <row r="238" spans="1:7" x14ac:dyDescent="0.25">
      <c r="A238" t="s">
        <v>738</v>
      </c>
      <c r="B238" t="s">
        <v>590</v>
      </c>
      <c r="C238">
        <v>2015</v>
      </c>
      <c r="E238" t="s">
        <v>2974</v>
      </c>
      <c r="F238" t="s">
        <v>8553</v>
      </c>
      <c r="G238" t="s">
        <v>3979</v>
      </c>
    </row>
    <row r="239" spans="1:7" x14ac:dyDescent="0.25">
      <c r="A239" t="s">
        <v>89</v>
      </c>
      <c r="B239" t="s">
        <v>590</v>
      </c>
      <c r="C239">
        <v>2017</v>
      </c>
      <c r="E239" t="s">
        <v>2974</v>
      </c>
      <c r="F239" t="s">
        <v>9050</v>
      </c>
      <c r="G239" t="s">
        <v>3979</v>
      </c>
    </row>
    <row r="240" spans="1:7" x14ac:dyDescent="0.25">
      <c r="A240" t="s">
        <v>701</v>
      </c>
      <c r="B240" t="s">
        <v>594</v>
      </c>
      <c r="C240">
        <v>2022</v>
      </c>
      <c r="E240" t="s">
        <v>2974</v>
      </c>
      <c r="F240" t="s">
        <v>8543</v>
      </c>
      <c r="G240" t="s">
        <v>3979</v>
      </c>
    </row>
    <row r="241" spans="1:7" x14ac:dyDescent="0.25">
      <c r="A241" t="s">
        <v>1286</v>
      </c>
      <c r="B241" t="s">
        <v>594</v>
      </c>
      <c r="C241">
        <v>2019</v>
      </c>
      <c r="E241" t="s">
        <v>2974</v>
      </c>
      <c r="F241" t="s">
        <v>8752</v>
      </c>
      <c r="G241" t="s">
        <v>3979</v>
      </c>
    </row>
    <row r="242" spans="1:7" x14ac:dyDescent="0.25">
      <c r="A242" t="s">
        <v>896</v>
      </c>
      <c r="B242" t="s">
        <v>596</v>
      </c>
      <c r="C242">
        <v>2022</v>
      </c>
      <c r="E242" t="s">
        <v>3134</v>
      </c>
      <c r="F242" t="s">
        <v>8633</v>
      </c>
      <c r="G242" t="s">
        <v>3979</v>
      </c>
    </row>
    <row r="243" spans="1:7" x14ac:dyDescent="0.25">
      <c r="A243" t="s">
        <v>1809</v>
      </c>
      <c r="B243" t="s">
        <v>596</v>
      </c>
      <c r="C243">
        <v>2019</v>
      </c>
      <c r="E243" t="s">
        <v>3281</v>
      </c>
      <c r="F243" t="s">
        <v>9485</v>
      </c>
      <c r="G243" t="s">
        <v>179</v>
      </c>
    </row>
    <row r="244" spans="1:7" x14ac:dyDescent="0.25">
      <c r="A244" t="s">
        <v>2420</v>
      </c>
      <c r="B244" t="s">
        <v>596</v>
      </c>
      <c r="C244">
        <v>2008</v>
      </c>
      <c r="E244" t="s">
        <v>3134</v>
      </c>
      <c r="F244" t="s">
        <v>9157</v>
      </c>
      <c r="G244" t="s">
        <v>3979</v>
      </c>
    </row>
    <row r="245" spans="1:7" x14ac:dyDescent="0.25">
      <c r="A245" t="s">
        <v>345</v>
      </c>
      <c r="B245" t="s">
        <v>598</v>
      </c>
      <c r="C245">
        <v>2023</v>
      </c>
      <c r="E245" t="s">
        <v>601</v>
      </c>
      <c r="F245" t="s">
        <v>8461</v>
      </c>
      <c r="G245" t="s">
        <v>3979</v>
      </c>
    </row>
    <row r="246" spans="1:7" x14ac:dyDescent="0.25">
      <c r="A246" t="s">
        <v>497</v>
      </c>
      <c r="B246" t="s">
        <v>598</v>
      </c>
      <c r="C246">
        <v>2024</v>
      </c>
      <c r="E246" t="s">
        <v>601</v>
      </c>
      <c r="F246" t="s">
        <v>8523</v>
      </c>
      <c r="G246" t="s">
        <v>3979</v>
      </c>
    </row>
    <row r="247" spans="1:7" x14ac:dyDescent="0.25">
      <c r="A247" t="s">
        <v>489</v>
      </c>
      <c r="B247" t="s">
        <v>602</v>
      </c>
      <c r="C247">
        <v>2022</v>
      </c>
      <c r="E247" t="s">
        <v>3058</v>
      </c>
      <c r="F247" t="s">
        <v>8510</v>
      </c>
      <c r="G247" t="s">
        <v>3979</v>
      </c>
    </row>
    <row r="248" spans="1:7" x14ac:dyDescent="0.25">
      <c r="A248" t="s">
        <v>89</v>
      </c>
      <c r="B248" t="s">
        <v>602</v>
      </c>
      <c r="C248">
        <v>2017</v>
      </c>
      <c r="E248" t="s">
        <v>3058</v>
      </c>
      <c r="F248" t="s">
        <v>9486</v>
      </c>
      <c r="G248" t="s">
        <v>3979</v>
      </c>
    </row>
    <row r="249" spans="1:7" x14ac:dyDescent="0.25">
      <c r="A249" t="s">
        <v>154</v>
      </c>
      <c r="B249" t="s">
        <v>602</v>
      </c>
      <c r="C249">
        <v>2011</v>
      </c>
      <c r="E249" t="s">
        <v>3058</v>
      </c>
      <c r="F249" t="s">
        <v>9487</v>
      </c>
      <c r="G249" t="s">
        <v>3979</v>
      </c>
    </row>
    <row r="250" spans="1:7" x14ac:dyDescent="0.25">
      <c r="A250" t="s">
        <v>345</v>
      </c>
      <c r="B250" t="s">
        <v>605</v>
      </c>
      <c r="C250">
        <v>2023</v>
      </c>
      <c r="E250" t="s">
        <v>3015</v>
      </c>
      <c r="F250" t="s">
        <v>8462</v>
      </c>
      <c r="G250" t="s">
        <v>3979</v>
      </c>
    </row>
    <row r="251" spans="1:7" x14ac:dyDescent="0.25">
      <c r="A251" t="s">
        <v>1286</v>
      </c>
      <c r="B251" t="s">
        <v>611</v>
      </c>
      <c r="C251">
        <v>2019</v>
      </c>
      <c r="E251" s="10" t="s">
        <v>8395</v>
      </c>
      <c r="F251" t="s">
        <v>8394</v>
      </c>
      <c r="G251" t="s">
        <v>3979</v>
      </c>
    </row>
    <row r="252" spans="1:7" x14ac:dyDescent="0.25">
      <c r="A252" t="s">
        <v>1427</v>
      </c>
      <c r="B252" t="s">
        <v>611</v>
      </c>
      <c r="C252">
        <v>2021</v>
      </c>
      <c r="E252" s="10" t="s">
        <v>8395</v>
      </c>
      <c r="F252" t="s">
        <v>8796</v>
      </c>
      <c r="G252" t="s">
        <v>3979</v>
      </c>
    </row>
    <row r="253" spans="1:7" x14ac:dyDescent="0.25">
      <c r="A253" t="s">
        <v>1435</v>
      </c>
      <c r="B253" t="s">
        <v>611</v>
      </c>
      <c r="C253">
        <v>2018</v>
      </c>
      <c r="E253" s="10" t="s">
        <v>8395</v>
      </c>
      <c r="F253" t="s">
        <v>8393</v>
      </c>
      <c r="G253" t="s">
        <v>3979</v>
      </c>
    </row>
    <row r="254" spans="1:7" x14ac:dyDescent="0.25">
      <c r="A254" t="s">
        <v>89</v>
      </c>
      <c r="B254" t="s">
        <v>611</v>
      </c>
      <c r="C254">
        <v>2017</v>
      </c>
      <c r="E254" s="10" t="s">
        <v>8395</v>
      </c>
      <c r="F254" t="s">
        <v>9051</v>
      </c>
      <c r="G254" t="s">
        <v>3979</v>
      </c>
    </row>
    <row r="255" spans="1:7" x14ac:dyDescent="0.25">
      <c r="A255" t="s">
        <v>956</v>
      </c>
      <c r="B255" t="s">
        <v>615</v>
      </c>
      <c r="C255">
        <v>2006</v>
      </c>
      <c r="E255" t="s">
        <v>3156</v>
      </c>
      <c r="F255" t="s">
        <v>9488</v>
      </c>
      <c r="G255" t="s">
        <v>179</v>
      </c>
    </row>
    <row r="256" spans="1:7" x14ac:dyDescent="0.25">
      <c r="A256" t="s">
        <v>2420</v>
      </c>
      <c r="B256" t="s">
        <v>617</v>
      </c>
      <c r="C256">
        <v>2008</v>
      </c>
      <c r="E256" t="s">
        <v>3380</v>
      </c>
      <c r="F256" t="s">
        <v>9158</v>
      </c>
      <c r="G256" t="s">
        <v>3979</v>
      </c>
    </row>
    <row r="257" spans="1:7" x14ac:dyDescent="0.25">
      <c r="A257" t="s">
        <v>1847</v>
      </c>
      <c r="B257" t="s">
        <v>621</v>
      </c>
      <c r="C257">
        <v>2015</v>
      </c>
      <c r="E257" t="s">
        <v>3286</v>
      </c>
      <c r="F257" t="s">
        <v>9489</v>
      </c>
      <c r="G257" t="s">
        <v>179</v>
      </c>
    </row>
    <row r="258" spans="1:7" x14ac:dyDescent="0.25">
      <c r="A258" t="s">
        <v>345</v>
      </c>
      <c r="B258" t="s">
        <v>7613</v>
      </c>
      <c r="C258">
        <v>2023</v>
      </c>
      <c r="E258" t="s">
        <v>7609</v>
      </c>
      <c r="F258" t="s">
        <v>8463</v>
      </c>
      <c r="G258" t="s">
        <v>3979</v>
      </c>
    </row>
    <row r="259" spans="1:7" x14ac:dyDescent="0.25">
      <c r="A259" t="s">
        <v>7610</v>
      </c>
      <c r="B259" t="s">
        <v>7613</v>
      </c>
      <c r="C259">
        <v>2021</v>
      </c>
      <c r="E259" t="s">
        <v>7609</v>
      </c>
      <c r="F259" t="s">
        <v>8842</v>
      </c>
      <c r="G259" t="s">
        <v>3979</v>
      </c>
    </row>
    <row r="260" spans="1:7" x14ac:dyDescent="0.25">
      <c r="A260" t="s">
        <v>89</v>
      </c>
      <c r="B260" t="s">
        <v>625</v>
      </c>
      <c r="C260">
        <v>2017</v>
      </c>
      <c r="E260" t="s">
        <v>3340</v>
      </c>
      <c r="F260" t="s">
        <v>9052</v>
      </c>
      <c r="G260" t="s">
        <v>3979</v>
      </c>
    </row>
    <row r="261" spans="1:7" x14ac:dyDescent="0.25">
      <c r="A261" t="s">
        <v>154</v>
      </c>
      <c r="B261" t="s">
        <v>627</v>
      </c>
      <c r="C261">
        <v>2011</v>
      </c>
      <c r="E261" s="10" t="s">
        <v>3392</v>
      </c>
      <c r="F261" t="s">
        <v>9368</v>
      </c>
      <c r="G261" t="s">
        <v>3979</v>
      </c>
    </row>
    <row r="262" spans="1:7" x14ac:dyDescent="0.25">
      <c r="A262" t="s">
        <v>2796</v>
      </c>
      <c r="B262" t="s">
        <v>9833</v>
      </c>
      <c r="C262">
        <v>2021</v>
      </c>
      <c r="E262" t="s">
        <v>2974</v>
      </c>
      <c r="F262" t="s">
        <v>9837</v>
      </c>
      <c r="G262" t="s">
        <v>3979</v>
      </c>
    </row>
    <row r="263" spans="1:7" x14ac:dyDescent="0.25">
      <c r="A263" t="s">
        <v>1136</v>
      </c>
      <c r="B263" t="s">
        <v>631</v>
      </c>
      <c r="C263">
        <v>2012</v>
      </c>
      <c r="E263" t="s">
        <v>634</v>
      </c>
      <c r="F263" t="s">
        <v>8706</v>
      </c>
      <c r="G263" t="s">
        <v>3979</v>
      </c>
    </row>
    <row r="264" spans="1:7" x14ac:dyDescent="0.25">
      <c r="A264" t="s">
        <v>89</v>
      </c>
      <c r="B264" t="s">
        <v>635</v>
      </c>
      <c r="C264">
        <v>2017</v>
      </c>
      <c r="E264" t="s">
        <v>3341</v>
      </c>
      <c r="F264" t="s">
        <v>9053</v>
      </c>
      <c r="G264" t="s">
        <v>3979</v>
      </c>
    </row>
    <row r="265" spans="1:7" x14ac:dyDescent="0.25">
      <c r="A265" t="s">
        <v>751</v>
      </c>
      <c r="B265" t="s">
        <v>14069</v>
      </c>
      <c r="C265">
        <v>2018</v>
      </c>
      <c r="E265" s="10" t="s">
        <v>14071</v>
      </c>
      <c r="F265" t="s">
        <v>14072</v>
      </c>
      <c r="G265" t="s">
        <v>3979</v>
      </c>
    </row>
    <row r="266" spans="1:7" x14ac:dyDescent="0.25">
      <c r="A266" t="s">
        <v>2246</v>
      </c>
      <c r="B266" t="s">
        <v>14069</v>
      </c>
      <c r="C266">
        <v>2020</v>
      </c>
      <c r="E266" s="10" t="s">
        <v>14068</v>
      </c>
      <c r="F266" t="s">
        <v>14070</v>
      </c>
      <c r="G266" t="s">
        <v>3979</v>
      </c>
    </row>
    <row r="267" spans="1:7" x14ac:dyDescent="0.25">
      <c r="A267" t="s">
        <v>738</v>
      </c>
      <c r="B267" t="s">
        <v>639</v>
      </c>
      <c r="C267">
        <v>2015</v>
      </c>
      <c r="E267" s="10" t="s">
        <v>3088</v>
      </c>
      <c r="F267" t="s">
        <v>9367</v>
      </c>
      <c r="G267" t="s">
        <v>3979</v>
      </c>
    </row>
    <row r="268" spans="1:7" x14ac:dyDescent="0.25">
      <c r="A268" t="s">
        <v>1264</v>
      </c>
      <c r="B268" t="s">
        <v>643</v>
      </c>
      <c r="C268">
        <v>2020</v>
      </c>
      <c r="E268" s="10" t="s">
        <v>8274</v>
      </c>
      <c r="F268" t="s">
        <v>9977</v>
      </c>
      <c r="G268" t="s">
        <v>179</v>
      </c>
    </row>
    <row r="269" spans="1:7" x14ac:dyDescent="0.25">
      <c r="A269" t="s">
        <v>1286</v>
      </c>
      <c r="B269" t="s">
        <v>643</v>
      </c>
      <c r="C269">
        <v>2019</v>
      </c>
      <c r="E269" s="10" t="s">
        <v>8274</v>
      </c>
      <c r="F269" t="s">
        <v>9977</v>
      </c>
      <c r="G269" t="s">
        <v>179</v>
      </c>
    </row>
    <row r="270" spans="1:7" x14ac:dyDescent="0.25">
      <c r="A270" t="s">
        <v>1809</v>
      </c>
      <c r="B270" t="s">
        <v>643</v>
      </c>
      <c r="C270">
        <v>2019</v>
      </c>
      <c r="E270" s="10" t="s">
        <v>8274</v>
      </c>
      <c r="F270" t="s">
        <v>9977</v>
      </c>
      <c r="G270" t="s">
        <v>179</v>
      </c>
    </row>
    <row r="271" spans="1:7" x14ac:dyDescent="0.25">
      <c r="A271" t="s">
        <v>2128</v>
      </c>
      <c r="B271" t="s">
        <v>643</v>
      </c>
      <c r="C271">
        <v>2020</v>
      </c>
      <c r="E271" s="10" t="s">
        <v>8274</v>
      </c>
      <c r="F271" t="s">
        <v>9977</v>
      </c>
      <c r="G271" t="s">
        <v>179</v>
      </c>
    </row>
    <row r="272" spans="1:7" x14ac:dyDescent="0.25">
      <c r="A272" t="s">
        <v>89</v>
      </c>
      <c r="B272" t="s">
        <v>643</v>
      </c>
      <c r="C272">
        <v>2017</v>
      </c>
      <c r="E272" s="10" t="s">
        <v>8274</v>
      </c>
      <c r="F272" t="s">
        <v>9977</v>
      </c>
      <c r="G272" t="s">
        <v>179</v>
      </c>
    </row>
    <row r="273" spans="1:7" x14ac:dyDescent="0.25">
      <c r="A273" t="s">
        <v>2420</v>
      </c>
      <c r="B273" t="s">
        <v>643</v>
      </c>
      <c r="C273">
        <v>2008</v>
      </c>
      <c r="E273" s="10" t="s">
        <v>8274</v>
      </c>
      <c r="F273" t="s">
        <v>9977</v>
      </c>
      <c r="G273" t="s">
        <v>179</v>
      </c>
    </row>
    <row r="274" spans="1:7" x14ac:dyDescent="0.25">
      <c r="A274" t="s">
        <v>154</v>
      </c>
      <c r="B274" t="s">
        <v>643</v>
      </c>
      <c r="C274">
        <v>2011</v>
      </c>
      <c r="E274" s="10" t="s">
        <v>8274</v>
      </c>
      <c r="F274" t="s">
        <v>9977</v>
      </c>
      <c r="G274" t="s">
        <v>179</v>
      </c>
    </row>
    <row r="275" spans="1:7" x14ac:dyDescent="0.25">
      <c r="A275" t="s">
        <v>1488</v>
      </c>
      <c r="B275" t="s">
        <v>9863</v>
      </c>
      <c r="C275">
        <v>2016</v>
      </c>
      <c r="E275" s="10" t="s">
        <v>9867</v>
      </c>
      <c r="F275" t="s">
        <v>9868</v>
      </c>
      <c r="G275" t="s">
        <v>3979</v>
      </c>
    </row>
    <row r="276" spans="1:7" x14ac:dyDescent="0.25">
      <c r="A276" t="s">
        <v>248</v>
      </c>
      <c r="B276" t="s">
        <v>648</v>
      </c>
      <c r="C276">
        <v>1994</v>
      </c>
      <c r="E276" s="10" t="s">
        <v>2979</v>
      </c>
      <c r="F276" t="s">
        <v>9365</v>
      </c>
      <c r="G276" t="s">
        <v>3979</v>
      </c>
    </row>
    <row r="277" spans="1:7" x14ac:dyDescent="0.25">
      <c r="A277" t="s">
        <v>252</v>
      </c>
      <c r="B277" t="s">
        <v>648</v>
      </c>
      <c r="C277">
        <v>1990</v>
      </c>
      <c r="E277" s="10" t="s">
        <v>2993</v>
      </c>
      <c r="F277" t="s">
        <v>8430</v>
      </c>
      <c r="G277" t="s">
        <v>3979</v>
      </c>
    </row>
    <row r="278" spans="1:7" x14ac:dyDescent="0.25">
      <c r="A278" t="s">
        <v>2796</v>
      </c>
      <c r="B278" t="s">
        <v>651</v>
      </c>
      <c r="C278">
        <v>2021</v>
      </c>
      <c r="E278" t="s">
        <v>3005</v>
      </c>
      <c r="F278" t="s">
        <v>9490</v>
      </c>
      <c r="G278" t="s">
        <v>179</v>
      </c>
    </row>
    <row r="279" spans="1:7" x14ac:dyDescent="0.25">
      <c r="A279" t="s">
        <v>839</v>
      </c>
      <c r="B279" t="s">
        <v>655</v>
      </c>
      <c r="C279">
        <v>1996</v>
      </c>
      <c r="E279" s="10" t="s">
        <v>8306</v>
      </c>
      <c r="F279" t="s">
        <v>8609</v>
      </c>
      <c r="G279" t="s">
        <v>3979</v>
      </c>
    </row>
    <row r="280" spans="1:7" x14ac:dyDescent="0.25">
      <c r="A280" t="s">
        <v>154</v>
      </c>
      <c r="B280" t="s">
        <v>655</v>
      </c>
      <c r="C280">
        <v>2011</v>
      </c>
      <c r="E280" s="10" t="s">
        <v>8306</v>
      </c>
      <c r="F280" t="s">
        <v>9221</v>
      </c>
      <c r="G280" t="s">
        <v>3979</v>
      </c>
    </row>
    <row r="281" spans="1:7" x14ac:dyDescent="0.25">
      <c r="A281" t="s">
        <v>1568</v>
      </c>
      <c r="B281" t="s">
        <v>659</v>
      </c>
      <c r="C281">
        <v>2021</v>
      </c>
      <c r="E281" t="s">
        <v>2974</v>
      </c>
      <c r="F281" t="s">
        <v>8843</v>
      </c>
      <c r="G281" t="s">
        <v>3979</v>
      </c>
    </row>
    <row r="282" spans="1:7" x14ac:dyDescent="0.25">
      <c r="A282" t="s">
        <v>345</v>
      </c>
      <c r="B282" t="s">
        <v>663</v>
      </c>
      <c r="C282">
        <v>2023</v>
      </c>
      <c r="E282" t="s">
        <v>2974</v>
      </c>
      <c r="F282" t="s">
        <v>8464</v>
      </c>
      <c r="G282" t="s">
        <v>3979</v>
      </c>
    </row>
    <row r="283" spans="1:7" x14ac:dyDescent="0.25">
      <c r="A283" t="s">
        <v>1435</v>
      </c>
      <c r="B283" t="s">
        <v>663</v>
      </c>
      <c r="C283">
        <v>2018</v>
      </c>
      <c r="E283" t="s">
        <v>2974</v>
      </c>
      <c r="F283" t="s">
        <v>8810</v>
      </c>
      <c r="G283" t="s">
        <v>3979</v>
      </c>
    </row>
    <row r="284" spans="1:7" x14ac:dyDescent="0.25">
      <c r="A284" t="s">
        <v>89</v>
      </c>
      <c r="B284" t="s">
        <v>663</v>
      </c>
      <c r="C284">
        <v>2017</v>
      </c>
      <c r="E284" t="s">
        <v>2974</v>
      </c>
      <c r="F284" t="s">
        <v>9054</v>
      </c>
      <c r="G284" t="s">
        <v>3979</v>
      </c>
    </row>
    <row r="285" spans="1:7" x14ac:dyDescent="0.25">
      <c r="A285" t="s">
        <v>502</v>
      </c>
      <c r="B285" t="s">
        <v>665</v>
      </c>
      <c r="C285">
        <v>2018</v>
      </c>
      <c r="D285" t="s">
        <v>179</v>
      </c>
      <c r="F285" t="s">
        <v>9491</v>
      </c>
      <c r="G285" t="s">
        <v>3979</v>
      </c>
    </row>
    <row r="286" spans="1:7" x14ac:dyDescent="0.25">
      <c r="A286" t="s">
        <v>1682</v>
      </c>
      <c r="B286" t="s">
        <v>665</v>
      </c>
      <c r="C286">
        <v>2020</v>
      </c>
      <c r="E286" t="s">
        <v>2974</v>
      </c>
      <c r="F286" t="s">
        <v>8863</v>
      </c>
      <c r="G286" t="s">
        <v>3979</v>
      </c>
    </row>
    <row r="287" spans="1:7" x14ac:dyDescent="0.25">
      <c r="A287" t="s">
        <v>89</v>
      </c>
      <c r="B287" t="s">
        <v>665</v>
      </c>
      <c r="C287">
        <v>2017</v>
      </c>
      <c r="E287" s="10" t="s">
        <v>8315</v>
      </c>
      <c r="F287" t="s">
        <v>9055</v>
      </c>
      <c r="G287" t="s">
        <v>3979</v>
      </c>
    </row>
    <row r="288" spans="1:7" x14ac:dyDescent="0.25">
      <c r="A288" t="s">
        <v>1753</v>
      </c>
      <c r="B288" t="s">
        <v>669</v>
      </c>
      <c r="C288">
        <v>1995</v>
      </c>
      <c r="E288" s="10" t="s">
        <v>8308</v>
      </c>
      <c r="F288" t="s">
        <v>8879</v>
      </c>
      <c r="G288" t="s">
        <v>3979</v>
      </c>
    </row>
    <row r="289" spans="1:7" x14ac:dyDescent="0.25">
      <c r="A289" t="s">
        <v>89</v>
      </c>
      <c r="B289" t="s">
        <v>673</v>
      </c>
      <c r="C289">
        <v>2017</v>
      </c>
      <c r="E289" t="s">
        <v>3342</v>
      </c>
      <c r="F289" t="s">
        <v>9056</v>
      </c>
      <c r="G289" t="s">
        <v>3979</v>
      </c>
    </row>
    <row r="290" spans="1:7" x14ac:dyDescent="0.25">
      <c r="A290" t="s">
        <v>1136</v>
      </c>
      <c r="B290" t="s">
        <v>677</v>
      </c>
      <c r="C290">
        <v>2012</v>
      </c>
      <c r="E290" t="s">
        <v>3189</v>
      </c>
      <c r="F290" t="s">
        <v>9366</v>
      </c>
      <c r="G290" t="s">
        <v>3979</v>
      </c>
    </row>
    <row r="291" spans="1:7" x14ac:dyDescent="0.25">
      <c r="A291" t="s">
        <v>2146</v>
      </c>
      <c r="B291" t="s">
        <v>681</v>
      </c>
      <c r="C291">
        <v>1980</v>
      </c>
      <c r="E291" t="s">
        <v>3311</v>
      </c>
      <c r="F291" t="s">
        <v>8987</v>
      </c>
      <c r="G291" t="s">
        <v>3979</v>
      </c>
    </row>
    <row r="292" spans="1:7" x14ac:dyDescent="0.25">
      <c r="A292" t="s">
        <v>2165</v>
      </c>
      <c r="B292" t="s">
        <v>681</v>
      </c>
      <c r="C292">
        <v>2013</v>
      </c>
      <c r="E292" t="s">
        <v>3311</v>
      </c>
      <c r="F292" t="s">
        <v>9006</v>
      </c>
      <c r="G292" t="s">
        <v>3979</v>
      </c>
    </row>
    <row r="293" spans="1:7" x14ac:dyDescent="0.25">
      <c r="A293" t="s">
        <v>2420</v>
      </c>
      <c r="B293" t="s">
        <v>681</v>
      </c>
      <c r="C293">
        <v>2008</v>
      </c>
      <c r="E293" t="s">
        <v>3311</v>
      </c>
      <c r="F293" t="s">
        <v>9159</v>
      </c>
      <c r="G293" t="s">
        <v>3979</v>
      </c>
    </row>
    <row r="294" spans="1:7" x14ac:dyDescent="0.25">
      <c r="A294" t="s">
        <v>154</v>
      </c>
      <c r="B294" t="s">
        <v>681</v>
      </c>
      <c r="C294">
        <v>2011</v>
      </c>
      <c r="E294" t="s">
        <v>3311</v>
      </c>
      <c r="F294" t="s">
        <v>9222</v>
      </c>
      <c r="G294" t="s">
        <v>3979</v>
      </c>
    </row>
    <row r="295" spans="1:7" x14ac:dyDescent="0.25">
      <c r="A295" t="s">
        <v>2939</v>
      </c>
      <c r="B295" t="s">
        <v>690</v>
      </c>
      <c r="C295">
        <v>1994</v>
      </c>
      <c r="E295" t="s">
        <v>3425</v>
      </c>
      <c r="F295" t="s">
        <v>9329</v>
      </c>
      <c r="G295" t="s">
        <v>3979</v>
      </c>
    </row>
    <row r="296" spans="1:7" x14ac:dyDescent="0.25">
      <c r="A296" t="s">
        <v>751</v>
      </c>
      <c r="B296" t="s">
        <v>17065</v>
      </c>
      <c r="C296">
        <v>2018</v>
      </c>
      <c r="E296" s="10" t="s">
        <v>17068</v>
      </c>
      <c r="F296" t="s">
        <v>17069</v>
      </c>
      <c r="G296" t="s">
        <v>3979</v>
      </c>
    </row>
    <row r="297" spans="1:7" x14ac:dyDescent="0.25">
      <c r="A297" t="s">
        <v>1286</v>
      </c>
      <c r="B297" t="s">
        <v>17065</v>
      </c>
      <c r="C297">
        <v>2019</v>
      </c>
      <c r="E297" s="10" t="s">
        <v>17068</v>
      </c>
      <c r="F297" t="s">
        <v>17069</v>
      </c>
      <c r="G297" t="s">
        <v>3979</v>
      </c>
    </row>
    <row r="298" spans="1:7" x14ac:dyDescent="0.25">
      <c r="A298" t="s">
        <v>1705</v>
      </c>
      <c r="B298" t="s">
        <v>17065</v>
      </c>
      <c r="C298">
        <v>2018</v>
      </c>
      <c r="E298" s="10" t="s">
        <v>17068</v>
      </c>
      <c r="F298" t="s">
        <v>17069</v>
      </c>
      <c r="G298" t="s">
        <v>3979</v>
      </c>
    </row>
    <row r="299" spans="1:7" x14ac:dyDescent="0.25">
      <c r="A299" t="s">
        <v>345</v>
      </c>
      <c r="B299" t="s">
        <v>698</v>
      </c>
      <c r="C299">
        <v>2023</v>
      </c>
      <c r="E299" t="s">
        <v>3016</v>
      </c>
      <c r="F299" t="s">
        <v>9348</v>
      </c>
      <c r="G299" t="s">
        <v>3979</v>
      </c>
    </row>
    <row r="300" spans="1:7" x14ac:dyDescent="0.25">
      <c r="A300" t="s">
        <v>1943</v>
      </c>
      <c r="B300" t="s">
        <v>698</v>
      </c>
      <c r="C300">
        <v>2022</v>
      </c>
      <c r="E300" t="s">
        <v>3016</v>
      </c>
      <c r="F300" t="s">
        <v>9347</v>
      </c>
      <c r="G300" t="s">
        <v>3979</v>
      </c>
    </row>
    <row r="301" spans="1:7" x14ac:dyDescent="0.25">
      <c r="A301" t="s">
        <v>751</v>
      </c>
      <c r="B301" t="s">
        <v>701</v>
      </c>
      <c r="C301">
        <v>2018</v>
      </c>
      <c r="E301" t="s">
        <v>3106</v>
      </c>
      <c r="F301" t="s">
        <v>9978</v>
      </c>
      <c r="G301" t="s">
        <v>179</v>
      </c>
    </row>
    <row r="302" spans="1:7" x14ac:dyDescent="0.25">
      <c r="A302" t="s">
        <v>906</v>
      </c>
      <c r="B302" t="s">
        <v>701</v>
      </c>
      <c r="C302">
        <v>2013</v>
      </c>
      <c r="E302" t="s">
        <v>3106</v>
      </c>
      <c r="F302" t="s">
        <v>9978</v>
      </c>
      <c r="G302" t="s">
        <v>179</v>
      </c>
    </row>
    <row r="303" spans="1:7" x14ac:dyDescent="0.25">
      <c r="A303" t="s">
        <v>1038</v>
      </c>
      <c r="B303" t="s">
        <v>701</v>
      </c>
      <c r="C303">
        <v>2016</v>
      </c>
      <c r="E303" t="s">
        <v>3106</v>
      </c>
      <c r="F303" t="s">
        <v>9978</v>
      </c>
      <c r="G303" t="s">
        <v>179</v>
      </c>
    </row>
    <row r="304" spans="1:7" x14ac:dyDescent="0.25">
      <c r="A304" t="s">
        <v>1286</v>
      </c>
      <c r="B304" t="s">
        <v>701</v>
      </c>
      <c r="C304">
        <v>2019</v>
      </c>
      <c r="E304" t="s">
        <v>3106</v>
      </c>
      <c r="F304" t="s">
        <v>9978</v>
      </c>
      <c r="G304" t="s">
        <v>179</v>
      </c>
    </row>
    <row r="305" spans="1:7" x14ac:dyDescent="0.25">
      <c r="A305" t="s">
        <v>154</v>
      </c>
      <c r="B305" t="s">
        <v>701</v>
      </c>
      <c r="C305">
        <v>2011</v>
      </c>
      <c r="E305" t="s">
        <v>3106</v>
      </c>
      <c r="F305" t="s">
        <v>9978</v>
      </c>
      <c r="G305" t="s">
        <v>179</v>
      </c>
    </row>
    <row r="306" spans="1:7" x14ac:dyDescent="0.25">
      <c r="A306" t="s">
        <v>1136</v>
      </c>
      <c r="B306" t="s">
        <v>705</v>
      </c>
      <c r="C306">
        <v>2012</v>
      </c>
      <c r="E306" t="s">
        <v>3190</v>
      </c>
      <c r="F306" t="s">
        <v>9376</v>
      </c>
      <c r="G306" t="s">
        <v>3979</v>
      </c>
    </row>
    <row r="307" spans="1:7" x14ac:dyDescent="0.25">
      <c r="A307" t="s">
        <v>2494</v>
      </c>
      <c r="B307" t="s">
        <v>705</v>
      </c>
      <c r="C307">
        <v>2015</v>
      </c>
      <c r="D307" t="s">
        <v>179</v>
      </c>
      <c r="F307" t="s">
        <v>9492</v>
      </c>
      <c r="G307" t="s">
        <v>3979</v>
      </c>
    </row>
    <row r="308" spans="1:7" x14ac:dyDescent="0.25">
      <c r="A308" t="s">
        <v>1568</v>
      </c>
      <c r="B308" t="s">
        <v>709</v>
      </c>
      <c r="C308">
        <v>2021</v>
      </c>
      <c r="E308" t="s">
        <v>3252</v>
      </c>
      <c r="F308" t="s">
        <v>8844</v>
      </c>
      <c r="G308" t="s">
        <v>3979</v>
      </c>
    </row>
    <row r="309" spans="1:7" x14ac:dyDescent="0.25">
      <c r="A309" t="s">
        <v>712</v>
      </c>
      <c r="B309" t="s">
        <v>716</v>
      </c>
      <c r="C309">
        <v>2016</v>
      </c>
      <c r="D309" t="s">
        <v>179</v>
      </c>
      <c r="F309" t="s">
        <v>9493</v>
      </c>
      <c r="G309" t="s">
        <v>3979</v>
      </c>
    </row>
    <row r="310" spans="1:7" x14ac:dyDescent="0.25">
      <c r="A310" t="s">
        <v>770</v>
      </c>
      <c r="B310" t="s">
        <v>7787</v>
      </c>
      <c r="C310">
        <v>2023</v>
      </c>
      <c r="E310" s="10" t="s">
        <v>9925</v>
      </c>
      <c r="F310" t="s">
        <v>9926</v>
      </c>
      <c r="G310" t="s">
        <v>3979</v>
      </c>
    </row>
    <row r="311" spans="1:7" x14ac:dyDescent="0.25">
      <c r="A311" t="s">
        <v>1286</v>
      </c>
      <c r="B311" t="s">
        <v>7787</v>
      </c>
      <c r="C311">
        <v>2019</v>
      </c>
      <c r="E311" t="s">
        <v>7789</v>
      </c>
      <c r="F311" t="s">
        <v>8753</v>
      </c>
      <c r="G311" t="s">
        <v>3979</v>
      </c>
    </row>
    <row r="312" spans="1:7" x14ac:dyDescent="0.25">
      <c r="A312" t="s">
        <v>2796</v>
      </c>
      <c r="B312" t="s">
        <v>7787</v>
      </c>
      <c r="C312">
        <v>2021</v>
      </c>
      <c r="E312" t="s">
        <v>7789</v>
      </c>
      <c r="F312" t="s">
        <v>9286</v>
      </c>
      <c r="G312" t="s">
        <v>3979</v>
      </c>
    </row>
    <row r="313" spans="1:7" x14ac:dyDescent="0.25">
      <c r="A313" t="s">
        <v>738</v>
      </c>
      <c r="B313" t="s">
        <v>718</v>
      </c>
      <c r="C313">
        <v>2015</v>
      </c>
      <c r="E313" s="10" t="s">
        <v>8317</v>
      </c>
      <c r="F313" t="s">
        <v>8554</v>
      </c>
      <c r="G313" t="s">
        <v>3979</v>
      </c>
    </row>
    <row r="314" spans="1:7" x14ac:dyDescent="0.25">
      <c r="A314" t="s">
        <v>839</v>
      </c>
      <c r="B314" t="s">
        <v>718</v>
      </c>
      <c r="C314">
        <v>1996</v>
      </c>
      <c r="E314" s="10" t="s">
        <v>8316</v>
      </c>
      <c r="F314" t="s">
        <v>8610</v>
      </c>
      <c r="G314" t="s">
        <v>3979</v>
      </c>
    </row>
    <row r="315" spans="1:7" x14ac:dyDescent="0.25">
      <c r="A315" t="s">
        <v>1286</v>
      </c>
      <c r="B315" t="s">
        <v>718</v>
      </c>
      <c r="C315">
        <v>2019</v>
      </c>
      <c r="E315" s="10" t="s">
        <v>8316</v>
      </c>
      <c r="F315" t="s">
        <v>8754</v>
      </c>
      <c r="G315" t="s">
        <v>3979</v>
      </c>
    </row>
    <row r="316" spans="1:7" x14ac:dyDescent="0.25">
      <c r="A316" t="s">
        <v>345</v>
      </c>
      <c r="B316" t="s">
        <v>722</v>
      </c>
      <c r="C316">
        <v>2023</v>
      </c>
      <c r="E316" t="s">
        <v>3017</v>
      </c>
      <c r="F316" t="s">
        <v>9979</v>
      </c>
      <c r="G316" t="s">
        <v>179</v>
      </c>
    </row>
    <row r="317" spans="1:7" x14ac:dyDescent="0.25">
      <c r="A317" t="s">
        <v>1427</v>
      </c>
      <c r="B317" t="s">
        <v>722</v>
      </c>
      <c r="C317">
        <v>2021</v>
      </c>
      <c r="E317" t="s">
        <v>3017</v>
      </c>
      <c r="F317" t="s">
        <v>9979</v>
      </c>
      <c r="G317" t="s">
        <v>179</v>
      </c>
    </row>
    <row r="318" spans="1:7" x14ac:dyDescent="0.25">
      <c r="A318" t="s">
        <v>1843</v>
      </c>
      <c r="B318" t="s">
        <v>722</v>
      </c>
      <c r="C318">
        <v>2024</v>
      </c>
      <c r="E318" t="s">
        <v>3017</v>
      </c>
      <c r="F318" t="s">
        <v>9979</v>
      </c>
      <c r="G318" t="s">
        <v>179</v>
      </c>
    </row>
    <row r="319" spans="1:7" x14ac:dyDescent="0.25">
      <c r="A319" t="s">
        <v>89</v>
      </c>
      <c r="B319" t="s">
        <v>722</v>
      </c>
      <c r="C319">
        <v>2017</v>
      </c>
      <c r="E319" t="s">
        <v>3017</v>
      </c>
      <c r="F319" t="s">
        <v>9979</v>
      </c>
      <c r="G319" t="s">
        <v>179</v>
      </c>
    </row>
    <row r="320" spans="1:7" x14ac:dyDescent="0.25">
      <c r="A320" t="s">
        <v>2498</v>
      </c>
      <c r="B320" t="s">
        <v>722</v>
      </c>
      <c r="C320">
        <v>2021</v>
      </c>
      <c r="E320" t="s">
        <v>3017</v>
      </c>
      <c r="F320" t="s">
        <v>9979</v>
      </c>
      <c r="G320" t="s">
        <v>179</v>
      </c>
    </row>
    <row r="321" spans="1:7" x14ac:dyDescent="0.25">
      <c r="A321" t="s">
        <v>839</v>
      </c>
      <c r="B321" t="s">
        <v>14196</v>
      </c>
      <c r="C321">
        <v>1996</v>
      </c>
      <c r="E321" s="10" t="s">
        <v>14199</v>
      </c>
      <c r="F321" t="s">
        <v>14200</v>
      </c>
      <c r="G321" t="s">
        <v>3979</v>
      </c>
    </row>
    <row r="322" spans="1:7" x14ac:dyDescent="0.25">
      <c r="A322" t="s">
        <v>1286</v>
      </c>
      <c r="B322" t="s">
        <v>14196</v>
      </c>
      <c r="C322">
        <v>2019</v>
      </c>
      <c r="E322" s="10" t="s">
        <v>14199</v>
      </c>
      <c r="F322" t="s">
        <v>14200</v>
      </c>
      <c r="G322" t="s">
        <v>3979</v>
      </c>
    </row>
    <row r="323" spans="1:7" x14ac:dyDescent="0.25">
      <c r="A323" t="s">
        <v>16898</v>
      </c>
      <c r="B323" t="s">
        <v>16902</v>
      </c>
      <c r="C323">
        <v>2024</v>
      </c>
      <c r="D323" t="s">
        <v>179</v>
      </c>
      <c r="F323" t="s">
        <v>16908</v>
      </c>
      <c r="G323" t="s">
        <v>3979</v>
      </c>
    </row>
    <row r="324" spans="1:7" x14ac:dyDescent="0.25">
      <c r="A324" t="s">
        <v>738</v>
      </c>
      <c r="B324" t="s">
        <v>729</v>
      </c>
      <c r="C324">
        <v>2015</v>
      </c>
      <c r="E324" t="s">
        <v>3089</v>
      </c>
      <c r="F324" t="s">
        <v>9494</v>
      </c>
      <c r="G324" t="s">
        <v>179</v>
      </c>
    </row>
    <row r="325" spans="1:7" x14ac:dyDescent="0.25">
      <c r="A325" t="s">
        <v>839</v>
      </c>
      <c r="B325" t="s">
        <v>733</v>
      </c>
      <c r="C325">
        <v>1996</v>
      </c>
      <c r="E325" t="s">
        <v>3124</v>
      </c>
      <c r="F325" t="s">
        <v>8611</v>
      </c>
      <c r="G325" t="s">
        <v>3979</v>
      </c>
    </row>
    <row r="326" spans="1:7" x14ac:dyDescent="0.25">
      <c r="A326" t="s">
        <v>2087</v>
      </c>
      <c r="B326" t="s">
        <v>733</v>
      </c>
      <c r="C326">
        <v>2023</v>
      </c>
      <c r="E326" t="s">
        <v>3299</v>
      </c>
      <c r="F326" t="s">
        <v>9495</v>
      </c>
      <c r="G326" t="s">
        <v>3979</v>
      </c>
    </row>
    <row r="327" spans="1:7" x14ac:dyDescent="0.25">
      <c r="A327" t="s">
        <v>2128</v>
      </c>
      <c r="B327" t="s">
        <v>733</v>
      </c>
      <c r="C327">
        <v>2020</v>
      </c>
      <c r="E327" t="s">
        <v>3124</v>
      </c>
      <c r="F327" t="s">
        <v>8967</v>
      </c>
      <c r="G327" t="s">
        <v>3979</v>
      </c>
    </row>
    <row r="328" spans="1:7" x14ac:dyDescent="0.25">
      <c r="A328" t="s">
        <v>2796</v>
      </c>
      <c r="B328" t="s">
        <v>733</v>
      </c>
      <c r="C328">
        <v>2021</v>
      </c>
      <c r="E328" t="s">
        <v>3413</v>
      </c>
      <c r="F328" t="s">
        <v>9287</v>
      </c>
      <c r="G328" t="s">
        <v>3979</v>
      </c>
    </row>
    <row r="329" spans="1:7" x14ac:dyDescent="0.25">
      <c r="A329" t="s">
        <v>1264</v>
      </c>
      <c r="B329" t="s">
        <v>736</v>
      </c>
      <c r="C329">
        <v>2020</v>
      </c>
      <c r="E329" t="s">
        <v>3209</v>
      </c>
      <c r="F329" t="s">
        <v>9377</v>
      </c>
      <c r="G329" t="s">
        <v>3979</v>
      </c>
    </row>
    <row r="330" spans="1:7" x14ac:dyDescent="0.25">
      <c r="A330" t="s">
        <v>1286</v>
      </c>
      <c r="B330" t="s">
        <v>736</v>
      </c>
      <c r="C330">
        <v>2019</v>
      </c>
      <c r="E330" t="s">
        <v>3209</v>
      </c>
      <c r="F330" t="s">
        <v>9378</v>
      </c>
      <c r="G330" t="s">
        <v>3979</v>
      </c>
    </row>
    <row r="331" spans="1:7" x14ac:dyDescent="0.25">
      <c r="A331" t="s">
        <v>738</v>
      </c>
      <c r="B331" t="s">
        <v>742</v>
      </c>
      <c r="C331">
        <v>2015</v>
      </c>
      <c r="D331" t="s">
        <v>179</v>
      </c>
      <c r="F331" t="s">
        <v>9496</v>
      </c>
      <c r="G331" t="s">
        <v>3979</v>
      </c>
    </row>
    <row r="332" spans="1:7" x14ac:dyDescent="0.25">
      <c r="A332" t="s">
        <v>2713</v>
      </c>
      <c r="B332" t="s">
        <v>746</v>
      </c>
      <c r="C332">
        <v>1993</v>
      </c>
      <c r="E332" t="s">
        <v>3408</v>
      </c>
      <c r="F332" t="s">
        <v>9275</v>
      </c>
      <c r="G332" t="s">
        <v>3979</v>
      </c>
    </row>
    <row r="333" spans="1:7" x14ac:dyDescent="0.25">
      <c r="A333" t="s">
        <v>2124</v>
      </c>
      <c r="B333" t="s">
        <v>751</v>
      </c>
      <c r="C333">
        <v>2013</v>
      </c>
      <c r="E333" t="s">
        <v>3301</v>
      </c>
      <c r="F333" t="s">
        <v>8961</v>
      </c>
      <c r="G333" t="s">
        <v>3979</v>
      </c>
    </row>
    <row r="334" spans="1:7" x14ac:dyDescent="0.25">
      <c r="A334" t="s">
        <v>2165</v>
      </c>
      <c r="B334" t="s">
        <v>751</v>
      </c>
      <c r="C334">
        <v>2013</v>
      </c>
      <c r="E334" t="s">
        <v>3321</v>
      </c>
      <c r="F334" t="s">
        <v>9497</v>
      </c>
      <c r="G334" t="s">
        <v>179</v>
      </c>
    </row>
    <row r="335" spans="1:7" x14ac:dyDescent="0.25">
      <c r="A335" t="s">
        <v>154</v>
      </c>
      <c r="B335" t="s">
        <v>751</v>
      </c>
      <c r="C335">
        <v>2011</v>
      </c>
      <c r="E335" t="s">
        <v>3301</v>
      </c>
      <c r="F335" t="s">
        <v>9223</v>
      </c>
      <c r="G335" t="s">
        <v>3979</v>
      </c>
    </row>
    <row r="336" spans="1:7" x14ac:dyDescent="0.25">
      <c r="A336" t="s">
        <v>1847</v>
      </c>
      <c r="B336" t="s">
        <v>755</v>
      </c>
      <c r="C336">
        <v>2015</v>
      </c>
      <c r="E336" t="s">
        <v>3287</v>
      </c>
      <c r="F336" t="s">
        <v>8924</v>
      </c>
      <c r="G336" t="s">
        <v>3979</v>
      </c>
    </row>
    <row r="337" spans="1:7" x14ac:dyDescent="0.25">
      <c r="A337" t="s">
        <v>154</v>
      </c>
      <c r="B337" t="s">
        <v>755</v>
      </c>
      <c r="C337">
        <v>2011</v>
      </c>
      <c r="E337" t="s">
        <v>3393</v>
      </c>
      <c r="F337" t="s">
        <v>9224</v>
      </c>
      <c r="G337" t="s">
        <v>3979</v>
      </c>
    </row>
    <row r="338" spans="1:7" x14ac:dyDescent="0.25">
      <c r="A338" t="s">
        <v>345</v>
      </c>
      <c r="B338" t="s">
        <v>759</v>
      </c>
      <c r="C338">
        <v>2023</v>
      </c>
      <c r="E338" t="s">
        <v>3018</v>
      </c>
      <c r="F338" t="s">
        <v>8465</v>
      </c>
      <c r="G338" t="s">
        <v>3979</v>
      </c>
    </row>
    <row r="339" spans="1:7" x14ac:dyDescent="0.25">
      <c r="A339" t="s">
        <v>1435</v>
      </c>
      <c r="B339" t="s">
        <v>763</v>
      </c>
      <c r="C339">
        <v>2018</v>
      </c>
      <c r="E339" t="s">
        <v>3237</v>
      </c>
      <c r="F339" t="s">
        <v>8811</v>
      </c>
      <c r="G339" t="s">
        <v>3979</v>
      </c>
    </row>
    <row r="340" spans="1:7" x14ac:dyDescent="0.25">
      <c r="A340" t="s">
        <v>2138</v>
      </c>
      <c r="B340" t="s">
        <v>766</v>
      </c>
      <c r="C340">
        <v>2020</v>
      </c>
      <c r="E340" s="10" t="s">
        <v>8340</v>
      </c>
      <c r="F340" t="s">
        <v>8980</v>
      </c>
      <c r="G340" t="s">
        <v>3979</v>
      </c>
    </row>
    <row r="341" spans="1:7" x14ac:dyDescent="0.25">
      <c r="A341" t="s">
        <v>839</v>
      </c>
      <c r="B341" t="s">
        <v>770</v>
      </c>
      <c r="C341">
        <v>1996</v>
      </c>
      <c r="E341" t="s">
        <v>3125</v>
      </c>
      <c r="F341" t="s">
        <v>9980</v>
      </c>
      <c r="G341" t="s">
        <v>179</v>
      </c>
    </row>
    <row r="342" spans="1:7" x14ac:dyDescent="0.25">
      <c r="A342" t="s">
        <v>1286</v>
      </c>
      <c r="B342" t="s">
        <v>770</v>
      </c>
      <c r="C342">
        <v>2019</v>
      </c>
      <c r="E342" t="s">
        <v>3216</v>
      </c>
      <c r="F342" t="s">
        <v>8755</v>
      </c>
      <c r="G342" t="s">
        <v>3979</v>
      </c>
    </row>
    <row r="343" spans="1:7" x14ac:dyDescent="0.25">
      <c r="A343" t="s">
        <v>2796</v>
      </c>
      <c r="B343" t="s">
        <v>770</v>
      </c>
      <c r="C343">
        <v>2021</v>
      </c>
      <c r="E343" t="s">
        <v>3125</v>
      </c>
      <c r="F343" t="s">
        <v>9980</v>
      </c>
      <c r="G343" t="s">
        <v>179</v>
      </c>
    </row>
    <row r="344" spans="1:7" x14ac:dyDescent="0.25">
      <c r="A344" t="s">
        <v>1847</v>
      </c>
      <c r="B344" t="s">
        <v>774</v>
      </c>
      <c r="C344">
        <v>2015</v>
      </c>
      <c r="E344" s="10" t="s">
        <v>8305</v>
      </c>
      <c r="F344" t="s">
        <v>9498</v>
      </c>
      <c r="G344" t="s">
        <v>3979</v>
      </c>
    </row>
    <row r="345" spans="1:7" x14ac:dyDescent="0.25">
      <c r="A345" t="s">
        <v>805</v>
      </c>
      <c r="B345" t="s">
        <v>778</v>
      </c>
      <c r="C345">
        <v>2018</v>
      </c>
      <c r="E345" t="s">
        <v>2974</v>
      </c>
      <c r="F345" t="s">
        <v>8602</v>
      </c>
      <c r="G345" t="s">
        <v>3979</v>
      </c>
    </row>
    <row r="346" spans="1:7" x14ac:dyDescent="0.25">
      <c r="A346" t="s">
        <v>1136</v>
      </c>
      <c r="B346" t="s">
        <v>778</v>
      </c>
      <c r="C346">
        <v>2012</v>
      </c>
      <c r="E346" t="s">
        <v>2974</v>
      </c>
      <c r="F346" t="s">
        <v>8707</v>
      </c>
      <c r="G346" t="s">
        <v>3979</v>
      </c>
    </row>
    <row r="347" spans="1:7" x14ac:dyDescent="0.25">
      <c r="A347" t="s">
        <v>1435</v>
      </c>
      <c r="B347" t="s">
        <v>778</v>
      </c>
      <c r="C347">
        <v>2018</v>
      </c>
      <c r="E347" t="s">
        <v>2974</v>
      </c>
      <c r="F347" t="s">
        <v>8812</v>
      </c>
      <c r="G347" t="s">
        <v>3979</v>
      </c>
    </row>
    <row r="348" spans="1:7" x14ac:dyDescent="0.25">
      <c r="A348" t="s">
        <v>1136</v>
      </c>
      <c r="B348" t="s">
        <v>783</v>
      </c>
      <c r="C348">
        <v>2012</v>
      </c>
      <c r="E348" t="s">
        <v>3191</v>
      </c>
      <c r="F348" t="s">
        <v>8708</v>
      </c>
      <c r="G348" t="s">
        <v>3979</v>
      </c>
    </row>
    <row r="349" spans="1:7" x14ac:dyDescent="0.25">
      <c r="A349" t="s">
        <v>738</v>
      </c>
      <c r="B349" t="s">
        <v>787</v>
      </c>
      <c r="C349">
        <v>2015</v>
      </c>
      <c r="E349" t="s">
        <v>3090</v>
      </c>
      <c r="F349" t="s">
        <v>8555</v>
      </c>
      <c r="G349" t="s">
        <v>3979</v>
      </c>
    </row>
    <row r="350" spans="1:7" x14ac:dyDescent="0.25">
      <c r="A350" t="s">
        <v>1257</v>
      </c>
      <c r="B350" t="s">
        <v>787</v>
      </c>
      <c r="C350">
        <v>2015</v>
      </c>
      <c r="E350" t="s">
        <v>3090</v>
      </c>
      <c r="F350" t="s">
        <v>8734</v>
      </c>
      <c r="G350" t="s">
        <v>3979</v>
      </c>
    </row>
    <row r="351" spans="1:7" x14ac:dyDescent="0.25">
      <c r="A351" t="s">
        <v>1678</v>
      </c>
      <c r="B351" t="s">
        <v>787</v>
      </c>
      <c r="C351">
        <v>2017</v>
      </c>
      <c r="E351" t="s">
        <v>3090</v>
      </c>
      <c r="F351" t="s">
        <v>8861</v>
      </c>
      <c r="G351" t="s">
        <v>3979</v>
      </c>
    </row>
    <row r="352" spans="1:7" x14ac:dyDescent="0.25">
      <c r="A352" t="s">
        <v>89</v>
      </c>
      <c r="B352" t="s">
        <v>787</v>
      </c>
      <c r="C352">
        <v>2017</v>
      </c>
      <c r="E352" t="s">
        <v>3090</v>
      </c>
      <c r="F352" t="s">
        <v>9057</v>
      </c>
      <c r="G352" t="s">
        <v>3979</v>
      </c>
    </row>
    <row r="353" spans="1:7" x14ac:dyDescent="0.25">
      <c r="A353" t="s">
        <v>89</v>
      </c>
      <c r="B353" t="s">
        <v>791</v>
      </c>
      <c r="C353">
        <v>2017</v>
      </c>
      <c r="E353" t="s">
        <v>3343</v>
      </c>
      <c r="F353" t="s">
        <v>9499</v>
      </c>
      <c r="G353" t="s">
        <v>179</v>
      </c>
    </row>
    <row r="354" spans="1:7" x14ac:dyDescent="0.25">
      <c r="A354" t="s">
        <v>89</v>
      </c>
      <c r="B354" t="s">
        <v>795</v>
      </c>
      <c r="C354">
        <v>2017</v>
      </c>
      <c r="E354" t="s">
        <v>2974</v>
      </c>
      <c r="F354" t="s">
        <v>9058</v>
      </c>
      <c r="G354" t="s">
        <v>3979</v>
      </c>
    </row>
    <row r="355" spans="1:7" x14ac:dyDescent="0.25">
      <c r="A355" t="s">
        <v>2882</v>
      </c>
      <c r="B355" t="s">
        <v>795</v>
      </c>
      <c r="C355">
        <v>2023</v>
      </c>
      <c r="E355" t="s">
        <v>2974</v>
      </c>
      <c r="F355" t="s">
        <v>9322</v>
      </c>
      <c r="G355" t="s">
        <v>3979</v>
      </c>
    </row>
    <row r="356" spans="1:7" x14ac:dyDescent="0.25">
      <c r="A356" t="s">
        <v>1787</v>
      </c>
      <c r="B356" t="s">
        <v>799</v>
      </c>
      <c r="C356">
        <v>1987</v>
      </c>
      <c r="E356" t="s">
        <v>3266</v>
      </c>
      <c r="F356" t="s">
        <v>9379</v>
      </c>
      <c r="G356" t="s">
        <v>3979</v>
      </c>
    </row>
    <row r="357" spans="1:7" x14ac:dyDescent="0.25">
      <c r="A357" t="s">
        <v>1264</v>
      </c>
      <c r="B357" t="s">
        <v>7908</v>
      </c>
      <c r="C357">
        <v>2020</v>
      </c>
      <c r="E357" s="10" t="s">
        <v>7911</v>
      </c>
      <c r="F357" t="s">
        <v>8737</v>
      </c>
      <c r="G357" t="s">
        <v>3979</v>
      </c>
    </row>
    <row r="358" spans="1:7" x14ac:dyDescent="0.25">
      <c r="A358" t="s">
        <v>2128</v>
      </c>
      <c r="B358" t="s">
        <v>7908</v>
      </c>
      <c r="C358">
        <v>2020</v>
      </c>
      <c r="E358" s="10" t="s">
        <v>7911</v>
      </c>
      <c r="F358" t="s">
        <v>8968</v>
      </c>
      <c r="G358" t="s">
        <v>3979</v>
      </c>
    </row>
    <row r="359" spans="1:7" x14ac:dyDescent="0.25">
      <c r="A359" t="s">
        <v>2138</v>
      </c>
      <c r="B359" t="s">
        <v>7908</v>
      </c>
      <c r="C359">
        <v>2020</v>
      </c>
      <c r="E359" s="10" t="s">
        <v>7911</v>
      </c>
      <c r="F359" t="s">
        <v>8981</v>
      </c>
      <c r="G359" t="s">
        <v>3979</v>
      </c>
    </row>
    <row r="360" spans="1:7" x14ac:dyDescent="0.25">
      <c r="A360" t="s">
        <v>2893</v>
      </c>
      <c r="B360" t="s">
        <v>7908</v>
      </c>
      <c r="C360">
        <v>2023</v>
      </c>
      <c r="E360" s="10" t="s">
        <v>7911</v>
      </c>
      <c r="F360" t="s">
        <v>9323</v>
      </c>
      <c r="G360" t="s">
        <v>3979</v>
      </c>
    </row>
    <row r="361" spans="1:7" x14ac:dyDescent="0.25">
      <c r="A361" t="s">
        <v>2796</v>
      </c>
      <c r="B361" t="s">
        <v>803</v>
      </c>
      <c r="C361">
        <v>2021</v>
      </c>
      <c r="E361" t="s">
        <v>3005</v>
      </c>
      <c r="F361" t="s">
        <v>9500</v>
      </c>
      <c r="G361" t="s">
        <v>179</v>
      </c>
    </row>
    <row r="362" spans="1:7" x14ac:dyDescent="0.25">
      <c r="A362" t="s">
        <v>738</v>
      </c>
      <c r="B362" t="s">
        <v>805</v>
      </c>
      <c r="C362">
        <v>2015</v>
      </c>
      <c r="E362" t="s">
        <v>3091</v>
      </c>
      <c r="F362" t="s">
        <v>8556</v>
      </c>
      <c r="G362" t="s">
        <v>3979</v>
      </c>
    </row>
    <row r="363" spans="1:7" x14ac:dyDescent="0.25">
      <c r="A363" t="s">
        <v>1136</v>
      </c>
      <c r="B363" t="s">
        <v>805</v>
      </c>
      <c r="C363">
        <v>2012</v>
      </c>
      <c r="E363" t="s">
        <v>3091</v>
      </c>
      <c r="F363" t="s">
        <v>8709</v>
      </c>
      <c r="G363" t="s">
        <v>3979</v>
      </c>
    </row>
    <row r="364" spans="1:7" x14ac:dyDescent="0.25">
      <c r="A364" t="s">
        <v>89</v>
      </c>
      <c r="B364" t="s">
        <v>807</v>
      </c>
      <c r="C364">
        <v>2017</v>
      </c>
      <c r="E364" t="s">
        <v>3344</v>
      </c>
      <c r="F364" t="s">
        <v>9059</v>
      </c>
      <c r="G364" t="s">
        <v>3979</v>
      </c>
    </row>
    <row r="365" spans="1:7" x14ac:dyDescent="0.25">
      <c r="A365" t="s">
        <v>839</v>
      </c>
      <c r="B365" t="s">
        <v>811</v>
      </c>
      <c r="C365">
        <v>1996</v>
      </c>
      <c r="E365" s="10" t="s">
        <v>7880</v>
      </c>
      <c r="F365" t="s">
        <v>9981</v>
      </c>
      <c r="G365" t="s">
        <v>179</v>
      </c>
    </row>
    <row r="366" spans="1:7" x14ac:dyDescent="0.25">
      <c r="A366" t="s">
        <v>1787</v>
      </c>
      <c r="B366" t="s">
        <v>811</v>
      </c>
      <c r="C366">
        <v>1987</v>
      </c>
      <c r="E366" s="10" t="s">
        <v>7880</v>
      </c>
      <c r="F366" t="s">
        <v>9981</v>
      </c>
      <c r="G366" t="s">
        <v>179</v>
      </c>
    </row>
    <row r="367" spans="1:7" x14ac:dyDescent="0.25">
      <c r="A367" t="s">
        <v>2146</v>
      </c>
      <c r="B367" t="s">
        <v>811</v>
      </c>
      <c r="C367">
        <v>1980</v>
      </c>
      <c r="E367" s="10" t="s">
        <v>7880</v>
      </c>
      <c r="F367" t="s">
        <v>9981</v>
      </c>
      <c r="G367" t="s">
        <v>179</v>
      </c>
    </row>
    <row r="368" spans="1:7" x14ac:dyDescent="0.25">
      <c r="A368" t="s">
        <v>681</v>
      </c>
      <c r="B368" t="s">
        <v>813</v>
      </c>
      <c r="C368">
        <v>2015</v>
      </c>
      <c r="E368" t="s">
        <v>3078</v>
      </c>
      <c r="F368" t="s">
        <v>8538</v>
      </c>
      <c r="G368" t="s">
        <v>3979</v>
      </c>
    </row>
    <row r="369" spans="1:7" x14ac:dyDescent="0.25">
      <c r="A369" t="s">
        <v>1286</v>
      </c>
      <c r="B369" t="s">
        <v>813</v>
      </c>
      <c r="C369">
        <v>2019</v>
      </c>
      <c r="E369" t="s">
        <v>3078</v>
      </c>
      <c r="F369" t="s">
        <v>8756</v>
      </c>
      <c r="G369" t="s">
        <v>3979</v>
      </c>
    </row>
    <row r="370" spans="1:7" x14ac:dyDescent="0.25">
      <c r="A370" t="s">
        <v>89</v>
      </c>
      <c r="B370" t="s">
        <v>820</v>
      </c>
      <c r="C370">
        <v>2017</v>
      </c>
      <c r="E370" t="s">
        <v>2974</v>
      </c>
      <c r="F370" t="s">
        <v>9060</v>
      </c>
      <c r="G370" t="s">
        <v>3979</v>
      </c>
    </row>
    <row r="371" spans="1:7" x14ac:dyDescent="0.25">
      <c r="A371" t="s">
        <v>839</v>
      </c>
      <c r="B371" t="s">
        <v>824</v>
      </c>
      <c r="C371">
        <v>1996</v>
      </c>
      <c r="E371" s="10" t="s">
        <v>8402</v>
      </c>
      <c r="F371" t="s">
        <v>8403</v>
      </c>
      <c r="G371" t="s">
        <v>3979</v>
      </c>
    </row>
    <row r="372" spans="1:7" x14ac:dyDescent="0.25">
      <c r="A372" t="s">
        <v>1136</v>
      </c>
      <c r="B372" t="s">
        <v>16978</v>
      </c>
      <c r="C372">
        <v>2012</v>
      </c>
      <c r="E372" s="10" t="s">
        <v>16981</v>
      </c>
      <c r="F372" t="s">
        <v>16982</v>
      </c>
      <c r="G372" t="s">
        <v>3979</v>
      </c>
    </row>
    <row r="373" spans="1:7" x14ac:dyDescent="0.25">
      <c r="A373" t="s">
        <v>2420</v>
      </c>
      <c r="B373" t="s">
        <v>16978</v>
      </c>
      <c r="C373">
        <v>2008</v>
      </c>
      <c r="E373" s="10" t="s">
        <v>16981</v>
      </c>
      <c r="F373" t="s">
        <v>16982</v>
      </c>
      <c r="G373" t="s">
        <v>3979</v>
      </c>
    </row>
    <row r="374" spans="1:7" x14ac:dyDescent="0.25">
      <c r="A374" t="s">
        <v>16978</v>
      </c>
      <c r="B374" t="s">
        <v>16983</v>
      </c>
      <c r="C374">
        <v>2019</v>
      </c>
      <c r="D374" t="s">
        <v>179</v>
      </c>
      <c r="F374" t="s">
        <v>16986</v>
      </c>
      <c r="G374" t="s">
        <v>3979</v>
      </c>
    </row>
    <row r="375" spans="1:7" x14ac:dyDescent="0.25">
      <c r="A375" t="s">
        <v>956</v>
      </c>
      <c r="B375" t="s">
        <v>828</v>
      </c>
      <c r="C375">
        <v>2006</v>
      </c>
      <c r="E375" t="s">
        <v>3157</v>
      </c>
      <c r="F375" t="s">
        <v>8657</v>
      </c>
      <c r="G375" t="s">
        <v>3979</v>
      </c>
    </row>
    <row r="376" spans="1:7" x14ac:dyDescent="0.25">
      <c r="A376" t="s">
        <v>2796</v>
      </c>
      <c r="B376" t="s">
        <v>830</v>
      </c>
      <c r="C376">
        <v>2021</v>
      </c>
      <c r="E376" t="s">
        <v>3414</v>
      </c>
      <c r="F376" t="s">
        <v>9501</v>
      </c>
      <c r="G376" t="s">
        <v>179</v>
      </c>
    </row>
    <row r="377" spans="1:7" x14ac:dyDescent="0.25">
      <c r="A377" t="s">
        <v>8348</v>
      </c>
      <c r="B377" t="s">
        <v>8347</v>
      </c>
      <c r="C377">
        <v>2018</v>
      </c>
      <c r="D377" t="s">
        <v>179</v>
      </c>
      <c r="F377" t="s">
        <v>9502</v>
      </c>
      <c r="G377" t="s">
        <v>3979</v>
      </c>
    </row>
    <row r="378" spans="1:7" x14ac:dyDescent="0.25">
      <c r="A378" t="s">
        <v>916</v>
      </c>
      <c r="B378" t="s">
        <v>8347</v>
      </c>
      <c r="C378">
        <v>2019</v>
      </c>
      <c r="E378" s="10" t="s">
        <v>8346</v>
      </c>
      <c r="F378" t="s">
        <v>9503</v>
      </c>
      <c r="G378" t="s">
        <v>179</v>
      </c>
    </row>
    <row r="379" spans="1:7" x14ac:dyDescent="0.25">
      <c r="A379" t="s">
        <v>1264</v>
      </c>
      <c r="B379" t="s">
        <v>9919</v>
      </c>
      <c r="C379">
        <v>2020</v>
      </c>
      <c r="E379" s="10" t="s">
        <v>9921</v>
      </c>
      <c r="F379" t="s">
        <v>9922</v>
      </c>
      <c r="G379" t="s">
        <v>3979</v>
      </c>
    </row>
    <row r="380" spans="1:7" x14ac:dyDescent="0.25">
      <c r="A380" t="s">
        <v>751</v>
      </c>
      <c r="B380" t="s">
        <v>837</v>
      </c>
      <c r="C380">
        <v>2018</v>
      </c>
      <c r="E380" t="s">
        <v>3107</v>
      </c>
      <c r="F380" t="s">
        <v>8578</v>
      </c>
      <c r="G380" t="s">
        <v>3979</v>
      </c>
    </row>
    <row r="381" spans="1:7" x14ac:dyDescent="0.25">
      <c r="A381" t="s">
        <v>154</v>
      </c>
      <c r="B381" t="s">
        <v>837</v>
      </c>
      <c r="C381">
        <v>2011</v>
      </c>
      <c r="E381" t="s">
        <v>3107</v>
      </c>
      <c r="F381" t="s">
        <v>9225</v>
      </c>
      <c r="G381" t="s">
        <v>3979</v>
      </c>
    </row>
    <row r="382" spans="1:7" x14ac:dyDescent="0.25">
      <c r="A382" t="s">
        <v>371</v>
      </c>
      <c r="B382" t="s">
        <v>9842</v>
      </c>
      <c r="C382">
        <v>1998</v>
      </c>
      <c r="E382" s="10" t="s">
        <v>9846</v>
      </c>
      <c r="F382" t="s">
        <v>9847</v>
      </c>
      <c r="G382" t="s">
        <v>3979</v>
      </c>
    </row>
    <row r="383" spans="1:7" x14ac:dyDescent="0.25">
      <c r="A383" t="s">
        <v>252</v>
      </c>
      <c r="B383" t="s">
        <v>839</v>
      </c>
      <c r="C383">
        <v>1990</v>
      </c>
      <c r="E383" t="s">
        <v>2994</v>
      </c>
      <c r="F383" t="s">
        <v>8431</v>
      </c>
      <c r="G383" t="s">
        <v>3979</v>
      </c>
    </row>
    <row r="384" spans="1:7" x14ac:dyDescent="0.25">
      <c r="A384" t="s">
        <v>1717</v>
      </c>
      <c r="B384" t="s">
        <v>839</v>
      </c>
      <c r="C384">
        <v>1983</v>
      </c>
      <c r="E384" t="s">
        <v>2994</v>
      </c>
      <c r="F384" t="s">
        <v>8875</v>
      </c>
      <c r="G384" t="s">
        <v>3979</v>
      </c>
    </row>
    <row r="385" spans="1:7" x14ac:dyDescent="0.25">
      <c r="A385" t="s">
        <v>1787</v>
      </c>
      <c r="B385" t="s">
        <v>839</v>
      </c>
      <c r="C385">
        <v>1987</v>
      </c>
      <c r="E385" t="s">
        <v>2994</v>
      </c>
      <c r="F385" t="s">
        <v>8887</v>
      </c>
      <c r="G385" t="s">
        <v>3979</v>
      </c>
    </row>
    <row r="386" spans="1:7" x14ac:dyDescent="0.25">
      <c r="A386" t="s">
        <v>865</v>
      </c>
      <c r="B386" t="s">
        <v>842</v>
      </c>
      <c r="C386">
        <v>2019</v>
      </c>
      <c r="E386" t="s">
        <v>3131</v>
      </c>
      <c r="F386" t="s">
        <v>8626</v>
      </c>
      <c r="G386" t="s">
        <v>3979</v>
      </c>
    </row>
    <row r="387" spans="1:7" x14ac:dyDescent="0.25">
      <c r="A387" t="s">
        <v>1121</v>
      </c>
      <c r="B387" t="s">
        <v>842</v>
      </c>
      <c r="C387">
        <v>2022</v>
      </c>
      <c r="E387" t="s">
        <v>2974</v>
      </c>
      <c r="F387" t="s">
        <v>8701</v>
      </c>
      <c r="G387" t="s">
        <v>3979</v>
      </c>
    </row>
    <row r="388" spans="1:7" x14ac:dyDescent="0.25">
      <c r="A388" t="s">
        <v>89</v>
      </c>
      <c r="B388" t="s">
        <v>842</v>
      </c>
      <c r="C388">
        <v>2017</v>
      </c>
      <c r="E388" t="s">
        <v>3345</v>
      </c>
      <c r="F388" t="s">
        <v>9061</v>
      </c>
      <c r="G388" t="s">
        <v>3979</v>
      </c>
    </row>
    <row r="389" spans="1:7" x14ac:dyDescent="0.25">
      <c r="A389" t="s">
        <v>345</v>
      </c>
      <c r="B389" t="s">
        <v>846</v>
      </c>
      <c r="C389">
        <v>2023</v>
      </c>
      <c r="E389" t="s">
        <v>3005</v>
      </c>
      <c r="F389" t="s">
        <v>9504</v>
      </c>
      <c r="G389" t="s">
        <v>3979</v>
      </c>
    </row>
    <row r="390" spans="1:7" x14ac:dyDescent="0.25">
      <c r="A390" t="s">
        <v>1427</v>
      </c>
      <c r="B390" t="s">
        <v>9774</v>
      </c>
      <c r="C390">
        <v>2021</v>
      </c>
      <c r="E390" s="10" t="s">
        <v>9773</v>
      </c>
      <c r="F390" t="s">
        <v>9772</v>
      </c>
      <c r="G390" t="s">
        <v>3979</v>
      </c>
    </row>
    <row r="391" spans="1:7" x14ac:dyDescent="0.25">
      <c r="A391" t="s">
        <v>154</v>
      </c>
      <c r="B391" t="s">
        <v>846</v>
      </c>
      <c r="C391">
        <v>2011</v>
      </c>
      <c r="E391" t="s">
        <v>3394</v>
      </c>
      <c r="F391" t="s">
        <v>9226</v>
      </c>
      <c r="G391" t="s">
        <v>3979</v>
      </c>
    </row>
    <row r="392" spans="1:7" x14ac:dyDescent="0.25">
      <c r="A392" t="s">
        <v>865</v>
      </c>
      <c r="B392" t="s">
        <v>848</v>
      </c>
      <c r="C392">
        <v>2019</v>
      </c>
      <c r="E392" s="10" t="s">
        <v>17094</v>
      </c>
      <c r="F392" t="s">
        <v>17095</v>
      </c>
      <c r="G392" t="s">
        <v>3979</v>
      </c>
    </row>
    <row r="393" spans="1:7" x14ac:dyDescent="0.25">
      <c r="A393" t="s">
        <v>89</v>
      </c>
      <c r="B393" t="s">
        <v>848</v>
      </c>
      <c r="C393">
        <v>2017</v>
      </c>
      <c r="E393" t="s">
        <v>3346</v>
      </c>
      <c r="F393" t="s">
        <v>9062</v>
      </c>
      <c r="G393" t="s">
        <v>3979</v>
      </c>
    </row>
    <row r="394" spans="1:7" x14ac:dyDescent="0.25">
      <c r="A394" t="s">
        <v>345</v>
      </c>
      <c r="B394" t="s">
        <v>855</v>
      </c>
      <c r="C394">
        <v>2023</v>
      </c>
      <c r="E394" t="s">
        <v>3019</v>
      </c>
      <c r="F394" t="s">
        <v>8466</v>
      </c>
      <c r="G394" t="s">
        <v>3979</v>
      </c>
    </row>
    <row r="395" spans="1:7" x14ac:dyDescent="0.25">
      <c r="A395" t="s">
        <v>865</v>
      </c>
      <c r="B395" t="s">
        <v>855</v>
      </c>
      <c r="C395">
        <v>2019</v>
      </c>
      <c r="E395" t="s">
        <v>3019</v>
      </c>
      <c r="F395" t="s">
        <v>8627</v>
      </c>
      <c r="G395" t="s">
        <v>3979</v>
      </c>
    </row>
    <row r="396" spans="1:7" x14ac:dyDescent="0.25">
      <c r="A396" t="s">
        <v>1427</v>
      </c>
      <c r="B396" t="s">
        <v>855</v>
      </c>
      <c r="C396">
        <v>2021</v>
      </c>
      <c r="E396" t="s">
        <v>3019</v>
      </c>
      <c r="F396" t="s">
        <v>8797</v>
      </c>
      <c r="G396" t="s">
        <v>3979</v>
      </c>
    </row>
    <row r="397" spans="1:7" x14ac:dyDescent="0.25">
      <c r="A397" t="s">
        <v>1682</v>
      </c>
      <c r="B397" t="s">
        <v>855</v>
      </c>
      <c r="C397">
        <v>2020</v>
      </c>
      <c r="E397" t="s">
        <v>3019</v>
      </c>
      <c r="F397" t="s">
        <v>8864</v>
      </c>
      <c r="G397" t="s">
        <v>3979</v>
      </c>
    </row>
    <row r="398" spans="1:7" x14ac:dyDescent="0.25">
      <c r="A398" t="s">
        <v>89</v>
      </c>
      <c r="B398" t="s">
        <v>855</v>
      </c>
      <c r="C398">
        <v>2017</v>
      </c>
      <c r="E398" t="s">
        <v>3019</v>
      </c>
      <c r="F398" t="s">
        <v>9063</v>
      </c>
      <c r="G398" t="s">
        <v>3979</v>
      </c>
    </row>
    <row r="399" spans="1:7" x14ac:dyDescent="0.25">
      <c r="A399" t="s">
        <v>1136</v>
      </c>
      <c r="B399" t="s">
        <v>857</v>
      </c>
      <c r="C399">
        <v>2012</v>
      </c>
      <c r="E399" t="s">
        <v>3192</v>
      </c>
      <c r="F399" t="s">
        <v>8710</v>
      </c>
      <c r="G399" t="s">
        <v>3979</v>
      </c>
    </row>
    <row r="400" spans="1:7" x14ac:dyDescent="0.25">
      <c r="A400" t="s">
        <v>1435</v>
      </c>
      <c r="B400" t="s">
        <v>857</v>
      </c>
      <c r="C400">
        <v>2018</v>
      </c>
      <c r="E400" t="s">
        <v>3192</v>
      </c>
      <c r="F400" t="s">
        <v>8813</v>
      </c>
      <c r="G400" t="s">
        <v>3979</v>
      </c>
    </row>
    <row r="401" spans="1:7" x14ac:dyDescent="0.25">
      <c r="A401" t="s">
        <v>1682</v>
      </c>
      <c r="B401" t="s">
        <v>857</v>
      </c>
      <c r="C401">
        <v>2020</v>
      </c>
      <c r="E401" t="s">
        <v>3192</v>
      </c>
      <c r="F401" t="s">
        <v>8865</v>
      </c>
      <c r="G401" t="s">
        <v>3979</v>
      </c>
    </row>
    <row r="402" spans="1:7" x14ac:dyDescent="0.25">
      <c r="A402" t="s">
        <v>2188</v>
      </c>
      <c r="B402" t="s">
        <v>857</v>
      </c>
      <c r="C402">
        <v>2021</v>
      </c>
      <c r="E402" t="s">
        <v>3192</v>
      </c>
      <c r="F402" t="s">
        <v>9021</v>
      </c>
      <c r="G402" t="s">
        <v>3979</v>
      </c>
    </row>
    <row r="403" spans="1:7" x14ac:dyDescent="0.25">
      <c r="A403" t="s">
        <v>89</v>
      </c>
      <c r="B403" t="s">
        <v>857</v>
      </c>
      <c r="C403">
        <v>2017</v>
      </c>
      <c r="E403" t="s">
        <v>3192</v>
      </c>
      <c r="F403" t="s">
        <v>9064</v>
      </c>
      <c r="G403" t="s">
        <v>3979</v>
      </c>
    </row>
    <row r="404" spans="1:7" x14ac:dyDescent="0.25">
      <c r="A404" t="s">
        <v>2420</v>
      </c>
      <c r="B404" t="s">
        <v>857</v>
      </c>
      <c r="C404">
        <v>2008</v>
      </c>
      <c r="E404" t="s">
        <v>3192</v>
      </c>
      <c r="F404" t="s">
        <v>9160</v>
      </c>
      <c r="G404" t="s">
        <v>3979</v>
      </c>
    </row>
    <row r="405" spans="1:7" x14ac:dyDescent="0.25">
      <c r="A405" t="s">
        <v>89</v>
      </c>
      <c r="B405" t="s">
        <v>861</v>
      </c>
      <c r="C405">
        <v>2017</v>
      </c>
      <c r="E405" t="s">
        <v>2974</v>
      </c>
      <c r="F405" t="s">
        <v>9065</v>
      </c>
      <c r="G405" t="s">
        <v>3979</v>
      </c>
    </row>
    <row r="406" spans="1:7" x14ac:dyDescent="0.25">
      <c r="A406" t="s">
        <v>356</v>
      </c>
      <c r="B406" t="s">
        <v>8266</v>
      </c>
      <c r="C406">
        <v>2024</v>
      </c>
      <c r="E406" t="s">
        <v>2974</v>
      </c>
      <c r="F406" t="s">
        <v>8496</v>
      </c>
      <c r="G406" t="s">
        <v>3979</v>
      </c>
    </row>
    <row r="407" spans="1:7" x14ac:dyDescent="0.25">
      <c r="A407" t="s">
        <v>1568</v>
      </c>
      <c r="B407" t="s">
        <v>8266</v>
      </c>
      <c r="C407">
        <v>2021</v>
      </c>
      <c r="E407" t="s">
        <v>2974</v>
      </c>
      <c r="F407" t="s">
        <v>8845</v>
      </c>
      <c r="G407" t="s">
        <v>3979</v>
      </c>
    </row>
    <row r="408" spans="1:7" x14ac:dyDescent="0.25">
      <c r="A408" t="s">
        <v>1843</v>
      </c>
      <c r="B408" t="s">
        <v>8266</v>
      </c>
      <c r="C408">
        <v>2024</v>
      </c>
      <c r="E408" t="s">
        <v>2974</v>
      </c>
      <c r="F408" t="s">
        <v>8916</v>
      </c>
      <c r="G408" t="s">
        <v>3979</v>
      </c>
    </row>
    <row r="409" spans="1:7" x14ac:dyDescent="0.25">
      <c r="A409" t="s">
        <v>2463</v>
      </c>
      <c r="B409" t="s">
        <v>8266</v>
      </c>
      <c r="C409">
        <v>2025</v>
      </c>
      <c r="D409" t="s">
        <v>179</v>
      </c>
      <c r="F409" t="s">
        <v>9505</v>
      </c>
      <c r="G409" t="s">
        <v>3979</v>
      </c>
    </row>
    <row r="410" spans="1:7" x14ac:dyDescent="0.25">
      <c r="A410" t="s">
        <v>938</v>
      </c>
      <c r="B410" t="s">
        <v>865</v>
      </c>
      <c r="C410">
        <v>2014</v>
      </c>
      <c r="E410" t="s">
        <v>3153</v>
      </c>
      <c r="F410" t="s">
        <v>8654</v>
      </c>
      <c r="G410" t="s">
        <v>3979</v>
      </c>
    </row>
    <row r="411" spans="1:7" x14ac:dyDescent="0.25">
      <c r="A411" t="s">
        <v>738</v>
      </c>
      <c r="B411" t="s">
        <v>869</v>
      </c>
      <c r="C411">
        <v>2015</v>
      </c>
      <c r="E411" t="s">
        <v>3092</v>
      </c>
      <c r="F411" t="s">
        <v>8557</v>
      </c>
      <c r="G411" t="s">
        <v>3979</v>
      </c>
    </row>
    <row r="412" spans="1:7" x14ac:dyDescent="0.25">
      <c r="A412" t="s">
        <v>865</v>
      </c>
      <c r="B412" t="s">
        <v>869</v>
      </c>
      <c r="C412">
        <v>2019</v>
      </c>
      <c r="E412" t="s">
        <v>3092</v>
      </c>
      <c r="F412" t="s">
        <v>8628</v>
      </c>
      <c r="G412" t="s">
        <v>3979</v>
      </c>
    </row>
    <row r="413" spans="1:7" x14ac:dyDescent="0.25">
      <c r="A413" t="s">
        <v>89</v>
      </c>
      <c r="B413" t="s">
        <v>869</v>
      </c>
      <c r="C413">
        <v>2017</v>
      </c>
      <c r="E413" t="s">
        <v>3092</v>
      </c>
      <c r="F413" t="s">
        <v>9066</v>
      </c>
      <c r="G413" t="s">
        <v>3979</v>
      </c>
    </row>
    <row r="414" spans="1:7" x14ac:dyDescent="0.25">
      <c r="A414" t="s">
        <v>89</v>
      </c>
      <c r="B414" t="s">
        <v>871</v>
      </c>
      <c r="C414">
        <v>2017</v>
      </c>
      <c r="E414" t="s">
        <v>3347</v>
      </c>
      <c r="F414" t="s">
        <v>9067</v>
      </c>
      <c r="G414" t="s">
        <v>3979</v>
      </c>
    </row>
    <row r="415" spans="1:7" x14ac:dyDescent="0.25">
      <c r="A415" t="s">
        <v>89</v>
      </c>
      <c r="B415" t="s">
        <v>879</v>
      </c>
      <c r="C415">
        <v>2017</v>
      </c>
      <c r="E415" t="s">
        <v>2974</v>
      </c>
      <c r="F415" t="s">
        <v>9068</v>
      </c>
      <c r="G415" t="s">
        <v>3979</v>
      </c>
    </row>
    <row r="416" spans="1:7" x14ac:dyDescent="0.25">
      <c r="A416" t="s">
        <v>177</v>
      </c>
      <c r="B416" t="s">
        <v>881</v>
      </c>
      <c r="C416">
        <v>2022</v>
      </c>
      <c r="E416" t="s">
        <v>2974</v>
      </c>
      <c r="F416" t="s">
        <v>8412</v>
      </c>
      <c r="G416" t="s">
        <v>3979</v>
      </c>
    </row>
    <row r="417" spans="1:7" x14ac:dyDescent="0.25">
      <c r="A417" t="s">
        <v>2796</v>
      </c>
      <c r="B417" t="s">
        <v>881</v>
      </c>
      <c r="C417">
        <v>2021</v>
      </c>
      <c r="E417" t="s">
        <v>2974</v>
      </c>
      <c r="F417" t="s">
        <v>9288</v>
      </c>
      <c r="G417" t="s">
        <v>3979</v>
      </c>
    </row>
    <row r="418" spans="1:7" x14ac:dyDescent="0.25">
      <c r="A418" t="s">
        <v>701</v>
      </c>
      <c r="B418" t="s">
        <v>885</v>
      </c>
      <c r="C418">
        <v>2022</v>
      </c>
      <c r="E418" s="10" t="s">
        <v>14003</v>
      </c>
      <c r="F418" t="s">
        <v>14004</v>
      </c>
      <c r="G418" t="s">
        <v>3979</v>
      </c>
    </row>
    <row r="419" spans="1:7" x14ac:dyDescent="0.25">
      <c r="A419" t="s">
        <v>738</v>
      </c>
      <c r="B419" t="s">
        <v>885</v>
      </c>
      <c r="C419">
        <v>2015</v>
      </c>
      <c r="E419" s="10" t="s">
        <v>14003</v>
      </c>
      <c r="F419" t="s">
        <v>14005</v>
      </c>
      <c r="G419" t="s">
        <v>3979</v>
      </c>
    </row>
    <row r="420" spans="1:7" x14ac:dyDescent="0.25">
      <c r="A420" t="s">
        <v>746</v>
      </c>
      <c r="B420" t="s">
        <v>885</v>
      </c>
      <c r="C420">
        <v>2022</v>
      </c>
      <c r="E420" t="s">
        <v>3101</v>
      </c>
      <c r="F420" t="s">
        <v>8571</v>
      </c>
      <c r="G420" t="s">
        <v>3979</v>
      </c>
    </row>
    <row r="421" spans="1:7" x14ac:dyDescent="0.25">
      <c r="A421" t="s">
        <v>1568</v>
      </c>
      <c r="B421" t="s">
        <v>888</v>
      </c>
      <c r="C421">
        <v>2021</v>
      </c>
      <c r="E421" t="s">
        <v>3253</v>
      </c>
      <c r="F421" t="s">
        <v>8846</v>
      </c>
      <c r="G421" t="s">
        <v>3979</v>
      </c>
    </row>
    <row r="422" spans="1:7" x14ac:dyDescent="0.25">
      <c r="A422" t="s">
        <v>865</v>
      </c>
      <c r="B422" t="s">
        <v>890</v>
      </c>
      <c r="C422">
        <v>2019</v>
      </c>
      <c r="E422" t="s">
        <v>3132</v>
      </c>
      <c r="F422" t="s">
        <v>8629</v>
      </c>
      <c r="G422" t="s">
        <v>3979</v>
      </c>
    </row>
    <row r="423" spans="1:7" x14ac:dyDescent="0.25">
      <c r="A423" t="s">
        <v>89</v>
      </c>
      <c r="B423" t="s">
        <v>890</v>
      </c>
      <c r="C423">
        <v>2017</v>
      </c>
      <c r="E423" t="s">
        <v>3132</v>
      </c>
      <c r="F423" t="s">
        <v>9069</v>
      </c>
      <c r="G423" t="s">
        <v>3979</v>
      </c>
    </row>
    <row r="424" spans="1:7" x14ac:dyDescent="0.25">
      <c r="A424" t="s">
        <v>345</v>
      </c>
      <c r="B424" t="s">
        <v>892</v>
      </c>
      <c r="C424">
        <v>2023</v>
      </c>
      <c r="E424" t="s">
        <v>3020</v>
      </c>
      <c r="F424" t="s">
        <v>9380</v>
      </c>
      <c r="G424" t="s">
        <v>3979</v>
      </c>
    </row>
    <row r="425" spans="1:7" x14ac:dyDescent="0.25">
      <c r="A425" t="s">
        <v>1435</v>
      </c>
      <c r="B425" t="s">
        <v>896</v>
      </c>
      <c r="C425">
        <v>2018</v>
      </c>
      <c r="E425" s="10" t="s">
        <v>8318</v>
      </c>
      <c r="F425" t="s">
        <v>8814</v>
      </c>
      <c r="G425" t="s">
        <v>3979</v>
      </c>
    </row>
    <row r="426" spans="1:7" x14ac:dyDescent="0.25">
      <c r="A426" t="s">
        <v>1488</v>
      </c>
      <c r="B426" t="s">
        <v>896</v>
      </c>
      <c r="C426">
        <v>2016</v>
      </c>
      <c r="E426" t="s">
        <v>2974</v>
      </c>
      <c r="F426" t="s">
        <v>8826</v>
      </c>
      <c r="G426" t="s">
        <v>3979</v>
      </c>
    </row>
    <row r="427" spans="1:7" x14ac:dyDescent="0.25">
      <c r="A427" t="s">
        <v>598</v>
      </c>
      <c r="B427" t="s">
        <v>901</v>
      </c>
      <c r="C427">
        <v>2025</v>
      </c>
      <c r="E427" t="s">
        <v>2974</v>
      </c>
      <c r="F427" t="s">
        <v>8532</v>
      </c>
      <c r="G427" t="s">
        <v>3979</v>
      </c>
    </row>
    <row r="428" spans="1:7" x14ac:dyDescent="0.25">
      <c r="A428" t="s">
        <v>906</v>
      </c>
      <c r="B428" t="s">
        <v>910</v>
      </c>
      <c r="C428">
        <v>2013</v>
      </c>
      <c r="D428" t="s">
        <v>179</v>
      </c>
      <c r="F428" t="s">
        <v>9506</v>
      </c>
      <c r="G428" t="s">
        <v>3979</v>
      </c>
    </row>
    <row r="429" spans="1:7" x14ac:dyDescent="0.25">
      <c r="A429" t="s">
        <v>2420</v>
      </c>
      <c r="B429" t="s">
        <v>922</v>
      </c>
      <c r="C429">
        <v>2008</v>
      </c>
      <c r="E429" t="s">
        <v>3381</v>
      </c>
      <c r="F429" t="s">
        <v>9161</v>
      </c>
      <c r="G429" t="s">
        <v>3979</v>
      </c>
    </row>
    <row r="430" spans="1:7" x14ac:dyDescent="0.25">
      <c r="A430" t="s">
        <v>1072</v>
      </c>
      <c r="B430" t="s">
        <v>926</v>
      </c>
      <c r="C430">
        <v>1990</v>
      </c>
      <c r="D430" t="s">
        <v>179</v>
      </c>
      <c r="E430" t="s">
        <v>3185</v>
      </c>
      <c r="F430" t="s">
        <v>8697</v>
      </c>
      <c r="G430" t="s">
        <v>3979</v>
      </c>
    </row>
    <row r="431" spans="1:7" x14ac:dyDescent="0.25">
      <c r="A431" t="s">
        <v>2713</v>
      </c>
      <c r="B431" t="s">
        <v>7802</v>
      </c>
      <c r="C431">
        <v>1993</v>
      </c>
      <c r="D431" t="s">
        <v>179</v>
      </c>
      <c r="F431" t="s">
        <v>9507</v>
      </c>
      <c r="G431" t="s">
        <v>3979</v>
      </c>
    </row>
    <row r="432" spans="1:7" x14ac:dyDescent="0.25">
      <c r="A432" t="s">
        <v>2713</v>
      </c>
      <c r="B432" t="s">
        <v>929</v>
      </c>
      <c r="C432">
        <v>1993</v>
      </c>
      <c r="D432" t="s">
        <v>179</v>
      </c>
      <c r="F432" t="s">
        <v>9508</v>
      </c>
      <c r="G432" t="s">
        <v>3979</v>
      </c>
    </row>
    <row r="433" spans="1:7" x14ac:dyDescent="0.25">
      <c r="A433" t="s">
        <v>1787</v>
      </c>
      <c r="B433" t="s">
        <v>932</v>
      </c>
      <c r="C433">
        <v>1987</v>
      </c>
      <c r="E433" t="s">
        <v>3267</v>
      </c>
      <c r="F433" t="s">
        <v>8888</v>
      </c>
      <c r="G433" t="s">
        <v>3979</v>
      </c>
    </row>
    <row r="434" spans="1:7" x14ac:dyDescent="0.25">
      <c r="A434" t="s">
        <v>2767</v>
      </c>
      <c r="B434" t="s">
        <v>934</v>
      </c>
      <c r="C434">
        <v>2021</v>
      </c>
      <c r="E434" s="10" t="s">
        <v>8341</v>
      </c>
      <c r="F434" t="s">
        <v>9381</v>
      </c>
      <c r="G434" t="s">
        <v>3979</v>
      </c>
    </row>
    <row r="435" spans="1:7" x14ac:dyDescent="0.25">
      <c r="A435" t="s">
        <v>751</v>
      </c>
      <c r="B435" t="s">
        <v>940</v>
      </c>
      <c r="C435">
        <v>2018</v>
      </c>
      <c r="E435" t="s">
        <v>3108</v>
      </c>
      <c r="F435" t="s">
        <v>8579</v>
      </c>
      <c r="G435" t="s">
        <v>3979</v>
      </c>
    </row>
    <row r="436" spans="1:7" x14ac:dyDescent="0.25">
      <c r="A436" t="s">
        <v>1286</v>
      </c>
      <c r="B436" t="s">
        <v>940</v>
      </c>
      <c r="C436">
        <v>2019</v>
      </c>
      <c r="E436" t="s">
        <v>3108</v>
      </c>
      <c r="F436" t="s">
        <v>8757</v>
      </c>
      <c r="G436" t="s">
        <v>3979</v>
      </c>
    </row>
    <row r="437" spans="1:7" x14ac:dyDescent="0.25">
      <c r="A437" t="s">
        <v>154</v>
      </c>
      <c r="B437" t="s">
        <v>940</v>
      </c>
      <c r="C437">
        <v>2011</v>
      </c>
      <c r="E437" t="s">
        <v>3108</v>
      </c>
      <c r="F437" t="s">
        <v>9227</v>
      </c>
      <c r="G437" t="s">
        <v>3979</v>
      </c>
    </row>
    <row r="438" spans="1:7" x14ac:dyDescent="0.25">
      <c r="A438" t="s">
        <v>1488</v>
      </c>
      <c r="B438" t="s">
        <v>944</v>
      </c>
      <c r="C438">
        <v>2016</v>
      </c>
      <c r="E438" t="s">
        <v>3245</v>
      </c>
      <c r="F438" t="s">
        <v>8827</v>
      </c>
      <c r="G438" t="s">
        <v>3979</v>
      </c>
    </row>
    <row r="439" spans="1:7" x14ac:dyDescent="0.25">
      <c r="A439" t="s">
        <v>345</v>
      </c>
      <c r="B439" t="s">
        <v>7944</v>
      </c>
      <c r="C439">
        <v>2023</v>
      </c>
      <c r="E439" s="10" t="s">
        <v>7943</v>
      </c>
      <c r="F439" t="s">
        <v>8467</v>
      </c>
      <c r="G439" t="s">
        <v>3979</v>
      </c>
    </row>
    <row r="440" spans="1:7" x14ac:dyDescent="0.25">
      <c r="A440" t="s">
        <v>345</v>
      </c>
      <c r="B440" t="s">
        <v>946</v>
      </c>
      <c r="C440">
        <v>2023</v>
      </c>
      <c r="E440" t="s">
        <v>2974</v>
      </c>
      <c r="F440" t="s">
        <v>8468</v>
      </c>
      <c r="G440" t="s">
        <v>3979</v>
      </c>
    </row>
    <row r="441" spans="1:7" x14ac:dyDescent="0.25">
      <c r="A441" t="s">
        <v>345</v>
      </c>
      <c r="B441" t="s">
        <v>950</v>
      </c>
      <c r="C441">
        <v>2023</v>
      </c>
      <c r="E441" t="s">
        <v>3021</v>
      </c>
      <c r="F441" t="s">
        <v>8469</v>
      </c>
      <c r="G441" t="s">
        <v>3979</v>
      </c>
    </row>
    <row r="442" spans="1:7" x14ac:dyDescent="0.25">
      <c r="A442" t="s">
        <v>865</v>
      </c>
      <c r="B442" t="s">
        <v>952</v>
      </c>
      <c r="C442">
        <v>2019</v>
      </c>
      <c r="E442" t="s">
        <v>3133</v>
      </c>
      <c r="F442" t="s">
        <v>8630</v>
      </c>
      <c r="G442" t="s">
        <v>3979</v>
      </c>
    </row>
    <row r="443" spans="1:7" x14ac:dyDescent="0.25">
      <c r="A443" t="s">
        <v>1943</v>
      </c>
      <c r="B443" t="s">
        <v>952</v>
      </c>
      <c r="C443">
        <v>2022</v>
      </c>
      <c r="E443" t="s">
        <v>3133</v>
      </c>
      <c r="F443" t="s">
        <v>8944</v>
      </c>
      <c r="G443" t="s">
        <v>3979</v>
      </c>
    </row>
    <row r="444" spans="1:7" x14ac:dyDescent="0.25">
      <c r="A444" t="s">
        <v>89</v>
      </c>
      <c r="B444" t="s">
        <v>952</v>
      </c>
      <c r="C444">
        <v>2017</v>
      </c>
      <c r="E444" t="s">
        <v>3133</v>
      </c>
      <c r="F444" t="s">
        <v>9070</v>
      </c>
      <c r="G444" t="s">
        <v>3979</v>
      </c>
    </row>
    <row r="445" spans="1:7" x14ac:dyDescent="0.25">
      <c r="A445" t="s">
        <v>1530</v>
      </c>
      <c r="B445" t="s">
        <v>956</v>
      </c>
      <c r="C445">
        <v>1995</v>
      </c>
      <c r="E445" t="s">
        <v>3246</v>
      </c>
      <c r="F445" t="s">
        <v>8829</v>
      </c>
      <c r="G445" t="s">
        <v>3979</v>
      </c>
    </row>
    <row r="446" spans="1:7" x14ac:dyDescent="0.25">
      <c r="A446" t="s">
        <v>1435</v>
      </c>
      <c r="B446" t="s">
        <v>959</v>
      </c>
      <c r="C446">
        <v>2018</v>
      </c>
      <c r="E446" s="10" t="s">
        <v>9801</v>
      </c>
      <c r="F446" t="s">
        <v>9800</v>
      </c>
      <c r="G446" t="s">
        <v>3979</v>
      </c>
    </row>
    <row r="447" spans="1:7" x14ac:dyDescent="0.25">
      <c r="A447" t="s">
        <v>1435</v>
      </c>
      <c r="B447" t="s">
        <v>963</v>
      </c>
      <c r="C447">
        <v>2018</v>
      </c>
      <c r="E447" t="s">
        <v>2974</v>
      </c>
      <c r="F447" t="s">
        <v>8815</v>
      </c>
      <c r="G447" t="s">
        <v>3979</v>
      </c>
    </row>
    <row r="448" spans="1:7" x14ac:dyDescent="0.25">
      <c r="A448" t="s">
        <v>1668</v>
      </c>
      <c r="B448" t="s">
        <v>963</v>
      </c>
      <c r="C448">
        <v>2002</v>
      </c>
      <c r="E448" t="s">
        <v>2974</v>
      </c>
      <c r="F448" t="s">
        <v>8860</v>
      </c>
      <c r="G448" t="s">
        <v>3979</v>
      </c>
    </row>
    <row r="449" spans="1:7" x14ac:dyDescent="0.25">
      <c r="A449" t="s">
        <v>1753</v>
      </c>
      <c r="B449" t="s">
        <v>963</v>
      </c>
      <c r="C449">
        <v>1995</v>
      </c>
      <c r="E449" t="s">
        <v>2974</v>
      </c>
      <c r="F449" t="s">
        <v>8880</v>
      </c>
      <c r="G449" t="s">
        <v>3979</v>
      </c>
    </row>
    <row r="450" spans="1:7" x14ac:dyDescent="0.25">
      <c r="A450" t="s">
        <v>2713</v>
      </c>
      <c r="B450" t="s">
        <v>963</v>
      </c>
      <c r="C450">
        <v>1993</v>
      </c>
      <c r="E450" t="s">
        <v>2974</v>
      </c>
      <c r="F450" t="s">
        <v>9509</v>
      </c>
      <c r="G450" t="s">
        <v>3979</v>
      </c>
    </row>
    <row r="451" spans="1:7" x14ac:dyDescent="0.25">
      <c r="A451" t="s">
        <v>2713</v>
      </c>
      <c r="B451" t="s">
        <v>969</v>
      </c>
      <c r="C451">
        <v>1993</v>
      </c>
      <c r="E451" t="s">
        <v>3005</v>
      </c>
      <c r="F451" t="s">
        <v>9510</v>
      </c>
      <c r="G451" t="s">
        <v>179</v>
      </c>
    </row>
    <row r="452" spans="1:7" x14ac:dyDescent="0.25">
      <c r="A452" t="s">
        <v>738</v>
      </c>
      <c r="B452" t="s">
        <v>972</v>
      </c>
      <c r="C452">
        <v>2015</v>
      </c>
      <c r="E452" t="s">
        <v>3093</v>
      </c>
      <c r="F452" t="s">
        <v>8558</v>
      </c>
      <c r="G452" t="s">
        <v>3979</v>
      </c>
    </row>
    <row r="453" spans="1:7" x14ac:dyDescent="0.25">
      <c r="A453" t="s">
        <v>1847</v>
      </c>
      <c r="B453" t="s">
        <v>16951</v>
      </c>
      <c r="C453">
        <v>2015</v>
      </c>
      <c r="E453" s="10" t="s">
        <v>16953</v>
      </c>
      <c r="F453" t="s">
        <v>16954</v>
      </c>
      <c r="G453" t="s">
        <v>3979</v>
      </c>
    </row>
    <row r="454" spans="1:7" x14ac:dyDescent="0.25">
      <c r="A454" t="s">
        <v>12685</v>
      </c>
      <c r="B454" t="s">
        <v>16951</v>
      </c>
      <c r="C454">
        <v>2015</v>
      </c>
      <c r="E454" s="10" t="s">
        <v>16953</v>
      </c>
      <c r="F454" t="s">
        <v>16954</v>
      </c>
      <c r="G454" t="s">
        <v>3979</v>
      </c>
    </row>
    <row r="455" spans="1:7" x14ac:dyDescent="0.25">
      <c r="A455" t="s">
        <v>2124</v>
      </c>
      <c r="B455" t="s">
        <v>16951</v>
      </c>
      <c r="C455">
        <v>2013</v>
      </c>
      <c r="E455" s="10" t="s">
        <v>16953</v>
      </c>
      <c r="F455" t="s">
        <v>16954</v>
      </c>
      <c r="G455" t="s">
        <v>3979</v>
      </c>
    </row>
    <row r="456" spans="1:7" x14ac:dyDescent="0.25">
      <c r="A456" t="s">
        <v>2314</v>
      </c>
      <c r="B456" t="s">
        <v>16951</v>
      </c>
      <c r="C456">
        <v>2010</v>
      </c>
      <c r="E456" s="10" t="s">
        <v>16953</v>
      </c>
      <c r="F456" t="s">
        <v>16954</v>
      </c>
      <c r="G456" t="s">
        <v>3979</v>
      </c>
    </row>
    <row r="457" spans="1:7" x14ac:dyDescent="0.25">
      <c r="A457" t="s">
        <v>248</v>
      </c>
      <c r="B457" t="s">
        <v>976</v>
      </c>
      <c r="C457">
        <v>1994</v>
      </c>
      <c r="E457" t="s">
        <v>2980</v>
      </c>
      <c r="F457" t="s">
        <v>9982</v>
      </c>
      <c r="G457" t="s">
        <v>179</v>
      </c>
    </row>
    <row r="458" spans="1:7" x14ac:dyDescent="0.25">
      <c r="A458" t="s">
        <v>252</v>
      </c>
      <c r="B458" t="s">
        <v>976</v>
      </c>
      <c r="C458">
        <v>1990</v>
      </c>
      <c r="E458" t="s">
        <v>2980</v>
      </c>
      <c r="F458" t="s">
        <v>9982</v>
      </c>
      <c r="G458" t="s">
        <v>179</v>
      </c>
    </row>
    <row r="459" spans="1:7" x14ac:dyDescent="0.25">
      <c r="A459" t="s">
        <v>514</v>
      </c>
      <c r="B459" t="s">
        <v>976</v>
      </c>
      <c r="C459">
        <v>1989</v>
      </c>
      <c r="E459" t="s">
        <v>3064</v>
      </c>
      <c r="F459" t="s">
        <v>8524</v>
      </c>
      <c r="G459" t="s">
        <v>3979</v>
      </c>
    </row>
    <row r="460" spans="1:7" x14ac:dyDescent="0.25">
      <c r="A460" t="s">
        <v>839</v>
      </c>
      <c r="B460" t="s">
        <v>976</v>
      </c>
      <c r="C460">
        <v>1996</v>
      </c>
      <c r="E460" t="s">
        <v>3064</v>
      </c>
      <c r="F460" t="s">
        <v>8612</v>
      </c>
      <c r="G460" t="s">
        <v>3979</v>
      </c>
    </row>
    <row r="461" spans="1:7" x14ac:dyDescent="0.25">
      <c r="A461" t="s">
        <v>914</v>
      </c>
      <c r="B461" t="s">
        <v>976</v>
      </c>
      <c r="C461">
        <v>2002</v>
      </c>
      <c r="E461" t="s">
        <v>2980</v>
      </c>
      <c r="F461" t="s">
        <v>9982</v>
      </c>
      <c r="G461" t="s">
        <v>179</v>
      </c>
    </row>
    <row r="462" spans="1:7" x14ac:dyDescent="0.25">
      <c r="A462" t="s">
        <v>956</v>
      </c>
      <c r="B462" t="s">
        <v>976</v>
      </c>
      <c r="C462">
        <v>2006</v>
      </c>
      <c r="E462" t="s">
        <v>3064</v>
      </c>
      <c r="F462" t="s">
        <v>8658</v>
      </c>
      <c r="G462" t="s">
        <v>3979</v>
      </c>
    </row>
    <row r="463" spans="1:7" x14ac:dyDescent="0.25">
      <c r="A463" t="s">
        <v>996</v>
      </c>
      <c r="B463" t="s">
        <v>976</v>
      </c>
      <c r="C463">
        <v>2006</v>
      </c>
      <c r="E463" t="s">
        <v>2980</v>
      </c>
      <c r="F463" t="s">
        <v>9982</v>
      </c>
      <c r="G463" t="s">
        <v>179</v>
      </c>
    </row>
    <row r="464" spans="1:7" x14ac:dyDescent="0.25">
      <c r="A464" t="s">
        <v>1019</v>
      </c>
      <c r="B464" t="s">
        <v>976</v>
      </c>
      <c r="C464">
        <v>2008</v>
      </c>
      <c r="E464" t="s">
        <v>2980</v>
      </c>
      <c r="F464" t="s">
        <v>9982</v>
      </c>
      <c r="G464" t="s">
        <v>179</v>
      </c>
    </row>
    <row r="465" spans="1:7" x14ac:dyDescent="0.25">
      <c r="A465" t="s">
        <v>2563</v>
      </c>
      <c r="B465" t="s">
        <v>976</v>
      </c>
      <c r="C465">
        <v>1998</v>
      </c>
      <c r="E465" t="s">
        <v>2980</v>
      </c>
      <c r="F465" t="s">
        <v>9982</v>
      </c>
      <c r="G465" t="s">
        <v>179</v>
      </c>
    </row>
    <row r="466" spans="1:7" x14ac:dyDescent="0.25">
      <c r="A466" t="s">
        <v>1568</v>
      </c>
      <c r="B466" t="s">
        <v>980</v>
      </c>
      <c r="C466">
        <v>2021</v>
      </c>
      <c r="E466" t="s">
        <v>2974</v>
      </c>
      <c r="F466" t="s">
        <v>8847</v>
      </c>
      <c r="G466" t="s">
        <v>3979</v>
      </c>
    </row>
    <row r="467" spans="1:7" x14ac:dyDescent="0.25">
      <c r="A467" t="s">
        <v>89</v>
      </c>
      <c r="B467" t="s">
        <v>17055</v>
      </c>
      <c r="C467">
        <v>2017</v>
      </c>
      <c r="E467" s="10" t="s">
        <v>17056</v>
      </c>
      <c r="F467" t="s">
        <v>17058</v>
      </c>
      <c r="G467" t="s">
        <v>3979</v>
      </c>
    </row>
    <row r="468" spans="1:7" x14ac:dyDescent="0.25">
      <c r="A468" t="s">
        <v>154</v>
      </c>
      <c r="B468" t="s">
        <v>984</v>
      </c>
      <c r="C468">
        <v>2011</v>
      </c>
      <c r="E468" t="s">
        <v>2974</v>
      </c>
      <c r="F468" t="s">
        <v>9228</v>
      </c>
      <c r="G468" t="s">
        <v>3979</v>
      </c>
    </row>
    <row r="469" spans="1:7" x14ac:dyDescent="0.25">
      <c r="A469" t="s">
        <v>996</v>
      </c>
      <c r="B469" t="s">
        <v>986</v>
      </c>
      <c r="C469">
        <v>2006</v>
      </c>
      <c r="E469" s="10" t="s">
        <v>9802</v>
      </c>
      <c r="F469" t="s">
        <v>9803</v>
      </c>
      <c r="G469" t="s">
        <v>3979</v>
      </c>
    </row>
    <row r="470" spans="1:7" x14ac:dyDescent="0.25">
      <c r="A470" t="s">
        <v>1530</v>
      </c>
      <c r="B470" t="s">
        <v>986</v>
      </c>
      <c r="C470">
        <v>1995</v>
      </c>
      <c r="E470" s="10" t="s">
        <v>9802</v>
      </c>
      <c r="F470" t="s">
        <v>9827</v>
      </c>
      <c r="G470" t="s">
        <v>3979</v>
      </c>
    </row>
    <row r="471" spans="1:7" x14ac:dyDescent="0.25">
      <c r="A471" t="s">
        <v>1564</v>
      </c>
      <c r="B471" t="s">
        <v>986</v>
      </c>
      <c r="C471">
        <v>2001</v>
      </c>
      <c r="E471" s="10" t="s">
        <v>9802</v>
      </c>
      <c r="F471" t="s">
        <v>9804</v>
      </c>
      <c r="G471" t="s">
        <v>3979</v>
      </c>
    </row>
    <row r="472" spans="1:7" x14ac:dyDescent="0.25">
      <c r="A472" t="s">
        <v>2713</v>
      </c>
      <c r="B472" t="s">
        <v>986</v>
      </c>
      <c r="C472">
        <v>1993</v>
      </c>
      <c r="E472" s="10" t="s">
        <v>9802</v>
      </c>
      <c r="F472" t="s">
        <v>9805</v>
      </c>
      <c r="G472" t="s">
        <v>3979</v>
      </c>
    </row>
    <row r="473" spans="1:7" x14ac:dyDescent="0.25">
      <c r="A473" t="s">
        <v>2165</v>
      </c>
      <c r="B473" t="s">
        <v>990</v>
      </c>
      <c r="C473">
        <v>2013</v>
      </c>
      <c r="E473" s="10" t="s">
        <v>8303</v>
      </c>
      <c r="F473" t="s">
        <v>9511</v>
      </c>
      <c r="G473" t="s">
        <v>179</v>
      </c>
    </row>
    <row r="474" spans="1:7" x14ac:dyDescent="0.25">
      <c r="A474" t="s">
        <v>751</v>
      </c>
      <c r="B474" t="s">
        <v>994</v>
      </c>
      <c r="C474">
        <v>2018</v>
      </c>
      <c r="E474" t="s">
        <v>3109</v>
      </c>
      <c r="F474" t="s">
        <v>8580</v>
      </c>
      <c r="G474" t="s">
        <v>3979</v>
      </c>
    </row>
    <row r="475" spans="1:7" x14ac:dyDescent="0.25">
      <c r="A475" t="s">
        <v>1286</v>
      </c>
      <c r="B475" t="s">
        <v>994</v>
      </c>
      <c r="C475">
        <v>2019</v>
      </c>
      <c r="E475" t="s">
        <v>3109</v>
      </c>
      <c r="F475" t="s">
        <v>8758</v>
      </c>
      <c r="G475" t="s">
        <v>3979</v>
      </c>
    </row>
    <row r="476" spans="1:7" x14ac:dyDescent="0.25">
      <c r="A476" t="s">
        <v>2165</v>
      </c>
      <c r="B476" t="s">
        <v>994</v>
      </c>
      <c r="C476">
        <v>2013</v>
      </c>
      <c r="E476" t="s">
        <v>3109</v>
      </c>
      <c r="F476" t="s">
        <v>9007</v>
      </c>
      <c r="G476" t="s">
        <v>3979</v>
      </c>
    </row>
    <row r="477" spans="1:7" x14ac:dyDescent="0.25">
      <c r="A477" t="s">
        <v>2327</v>
      </c>
      <c r="B477" t="s">
        <v>994</v>
      </c>
      <c r="C477">
        <v>2020</v>
      </c>
      <c r="E477" s="10" t="s">
        <v>9778</v>
      </c>
      <c r="F477" t="s">
        <v>9779</v>
      </c>
      <c r="G477" t="s">
        <v>3979</v>
      </c>
    </row>
    <row r="478" spans="1:7" x14ac:dyDescent="0.25">
      <c r="A478" t="s">
        <v>2420</v>
      </c>
      <c r="B478" t="s">
        <v>994</v>
      </c>
      <c r="C478">
        <v>2008</v>
      </c>
      <c r="E478" t="s">
        <v>3109</v>
      </c>
      <c r="F478" t="s">
        <v>9162</v>
      </c>
      <c r="G478" t="s">
        <v>3979</v>
      </c>
    </row>
    <row r="479" spans="1:7" x14ac:dyDescent="0.25">
      <c r="A479" t="s">
        <v>1276</v>
      </c>
      <c r="B479" t="s">
        <v>996</v>
      </c>
      <c r="C479">
        <v>1984</v>
      </c>
      <c r="E479" t="s">
        <v>3211</v>
      </c>
      <c r="F479" t="s">
        <v>8740</v>
      </c>
      <c r="G479" t="s">
        <v>3979</v>
      </c>
    </row>
    <row r="480" spans="1:7" x14ac:dyDescent="0.25">
      <c r="A480" t="s">
        <v>2586</v>
      </c>
      <c r="B480" t="s">
        <v>1000</v>
      </c>
      <c r="C480">
        <v>2019</v>
      </c>
      <c r="E480" t="s">
        <v>2974</v>
      </c>
      <c r="F480" t="s">
        <v>9207</v>
      </c>
      <c r="G480" t="s">
        <v>3979</v>
      </c>
    </row>
    <row r="481" spans="1:7" x14ac:dyDescent="0.25">
      <c r="A481" t="s">
        <v>2420</v>
      </c>
      <c r="B481" t="s">
        <v>1006</v>
      </c>
      <c r="C481">
        <v>2008</v>
      </c>
      <c r="E481" t="s">
        <v>3382</v>
      </c>
      <c r="F481" t="s">
        <v>9163</v>
      </c>
      <c r="G481" t="s">
        <v>3979</v>
      </c>
    </row>
    <row r="482" spans="1:7" x14ac:dyDescent="0.25">
      <c r="A482" t="s">
        <v>2796</v>
      </c>
      <c r="B482" t="s">
        <v>1009</v>
      </c>
      <c r="C482">
        <v>2021</v>
      </c>
      <c r="E482" t="s">
        <v>3005</v>
      </c>
      <c r="F482" t="s">
        <v>9512</v>
      </c>
      <c r="G482" t="s">
        <v>179</v>
      </c>
    </row>
    <row r="483" spans="1:7" x14ac:dyDescent="0.25">
      <c r="A483" t="s">
        <v>839</v>
      </c>
      <c r="B483" t="s">
        <v>1013</v>
      </c>
      <c r="C483">
        <v>1996</v>
      </c>
      <c r="E483" s="10" t="s">
        <v>9792</v>
      </c>
      <c r="F483" t="s">
        <v>9794</v>
      </c>
      <c r="G483" t="s">
        <v>3979</v>
      </c>
    </row>
    <row r="484" spans="1:7" x14ac:dyDescent="0.25">
      <c r="A484" t="s">
        <v>2327</v>
      </c>
      <c r="B484" t="s">
        <v>1013</v>
      </c>
      <c r="C484">
        <v>2020</v>
      </c>
      <c r="E484" s="10" t="s">
        <v>9792</v>
      </c>
      <c r="F484" t="s">
        <v>9793</v>
      </c>
      <c r="G484" t="s">
        <v>3979</v>
      </c>
    </row>
    <row r="485" spans="1:7" x14ac:dyDescent="0.25">
      <c r="A485" t="s">
        <v>2796</v>
      </c>
      <c r="B485" t="s">
        <v>1013</v>
      </c>
      <c r="C485">
        <v>2021</v>
      </c>
      <c r="E485" s="10" t="s">
        <v>9792</v>
      </c>
      <c r="F485" t="s">
        <v>9513</v>
      </c>
      <c r="G485" t="s">
        <v>3979</v>
      </c>
    </row>
    <row r="486" spans="1:7" x14ac:dyDescent="0.25">
      <c r="A486" t="s">
        <v>1019</v>
      </c>
      <c r="B486" t="s">
        <v>1017</v>
      </c>
      <c r="C486">
        <v>2008</v>
      </c>
      <c r="D486" t="s">
        <v>179</v>
      </c>
      <c r="F486" t="s">
        <v>9514</v>
      </c>
      <c r="G486" t="s">
        <v>3979</v>
      </c>
    </row>
    <row r="487" spans="1:7" x14ac:dyDescent="0.25">
      <c r="A487" t="s">
        <v>248</v>
      </c>
      <c r="B487" t="s">
        <v>1019</v>
      </c>
      <c r="C487">
        <v>1994</v>
      </c>
      <c r="F487" t="s">
        <v>9515</v>
      </c>
      <c r="G487" t="s">
        <v>179</v>
      </c>
    </row>
    <row r="488" spans="1:7" x14ac:dyDescent="0.25">
      <c r="A488" t="s">
        <v>252</v>
      </c>
      <c r="B488" t="s">
        <v>1019</v>
      </c>
      <c r="C488">
        <v>1990</v>
      </c>
      <c r="F488" t="s">
        <v>9516</v>
      </c>
      <c r="G488" t="s">
        <v>179</v>
      </c>
    </row>
    <row r="489" spans="1:7" x14ac:dyDescent="0.25">
      <c r="A489" t="s">
        <v>1787</v>
      </c>
      <c r="B489" t="s">
        <v>1019</v>
      </c>
      <c r="C489">
        <v>1987</v>
      </c>
      <c r="F489" t="s">
        <v>9517</v>
      </c>
      <c r="G489" t="s">
        <v>179</v>
      </c>
    </row>
    <row r="490" spans="1:7" x14ac:dyDescent="0.25">
      <c r="A490" t="s">
        <v>751</v>
      </c>
      <c r="B490" t="s">
        <v>1021</v>
      </c>
      <c r="C490">
        <v>2018</v>
      </c>
      <c r="E490" t="s">
        <v>2974</v>
      </c>
      <c r="F490" t="s">
        <v>9518</v>
      </c>
      <c r="G490" t="s">
        <v>179</v>
      </c>
    </row>
    <row r="491" spans="1:7" x14ac:dyDescent="0.25">
      <c r="A491" t="s">
        <v>1286</v>
      </c>
      <c r="B491" t="s">
        <v>1021</v>
      </c>
      <c r="C491">
        <v>2019</v>
      </c>
      <c r="E491" t="s">
        <v>2974</v>
      </c>
      <c r="F491" t="s">
        <v>9519</v>
      </c>
      <c r="G491" t="s">
        <v>179</v>
      </c>
    </row>
    <row r="492" spans="1:7" x14ac:dyDescent="0.25">
      <c r="A492" t="s">
        <v>89</v>
      </c>
      <c r="B492" t="s">
        <v>1021</v>
      </c>
      <c r="C492">
        <v>2017</v>
      </c>
      <c r="E492" t="s">
        <v>2974</v>
      </c>
      <c r="F492" t="s">
        <v>9520</v>
      </c>
      <c r="G492" t="s">
        <v>179</v>
      </c>
    </row>
    <row r="493" spans="1:7" x14ac:dyDescent="0.25">
      <c r="A493" t="s">
        <v>154</v>
      </c>
      <c r="B493" t="s">
        <v>1021</v>
      </c>
      <c r="C493">
        <v>2011</v>
      </c>
      <c r="E493" t="s">
        <v>2974</v>
      </c>
      <c r="F493" t="s">
        <v>9521</v>
      </c>
      <c r="G493" t="s">
        <v>179</v>
      </c>
    </row>
    <row r="494" spans="1:7" x14ac:dyDescent="0.25">
      <c r="A494" t="s">
        <v>89</v>
      </c>
      <c r="B494" t="s">
        <v>1026</v>
      </c>
      <c r="C494">
        <v>2017</v>
      </c>
      <c r="E494" t="s">
        <v>3348</v>
      </c>
      <c r="F494" t="s">
        <v>9071</v>
      </c>
      <c r="G494" t="s">
        <v>3979</v>
      </c>
    </row>
    <row r="495" spans="1:7" x14ac:dyDescent="0.25">
      <c r="A495" t="s">
        <v>1568</v>
      </c>
      <c r="B495" t="s">
        <v>1030</v>
      </c>
      <c r="C495">
        <v>2021</v>
      </c>
      <c r="E495" t="s">
        <v>3005</v>
      </c>
      <c r="F495" t="s">
        <v>9522</v>
      </c>
      <c r="G495" t="s">
        <v>179</v>
      </c>
    </row>
    <row r="496" spans="1:7" x14ac:dyDescent="0.25">
      <c r="A496" t="s">
        <v>2128</v>
      </c>
      <c r="B496" t="s">
        <v>1034</v>
      </c>
      <c r="C496">
        <v>2020</v>
      </c>
      <c r="E496" t="s">
        <v>3304</v>
      </c>
      <c r="F496" t="s">
        <v>9523</v>
      </c>
      <c r="G496" t="s">
        <v>3979</v>
      </c>
    </row>
    <row r="497" spans="1:7" x14ac:dyDescent="0.25">
      <c r="A497" t="s">
        <v>1286</v>
      </c>
      <c r="B497" t="s">
        <v>14215</v>
      </c>
      <c r="C497">
        <v>2019</v>
      </c>
      <c r="E497" s="10" t="s">
        <v>14218</v>
      </c>
      <c r="F497" t="s">
        <v>14219</v>
      </c>
      <c r="G497" t="s">
        <v>3979</v>
      </c>
    </row>
    <row r="498" spans="1:7" x14ac:dyDescent="0.25">
      <c r="A498" t="s">
        <v>1787</v>
      </c>
      <c r="B498" t="s">
        <v>14215</v>
      </c>
      <c r="C498">
        <v>1987</v>
      </c>
      <c r="E498" s="10" t="s">
        <v>14218</v>
      </c>
      <c r="F498" t="s">
        <v>14219</v>
      </c>
      <c r="G498" t="s">
        <v>3979</v>
      </c>
    </row>
    <row r="499" spans="1:7" x14ac:dyDescent="0.25">
      <c r="A499" t="s">
        <v>1847</v>
      </c>
      <c r="B499" t="s">
        <v>1038</v>
      </c>
      <c r="C499">
        <v>2015</v>
      </c>
      <c r="E499" t="s">
        <v>3288</v>
      </c>
      <c r="F499" t="s">
        <v>8925</v>
      </c>
      <c r="G499" t="s">
        <v>3979</v>
      </c>
    </row>
    <row r="500" spans="1:7" x14ac:dyDescent="0.25">
      <c r="A500" t="s">
        <v>2420</v>
      </c>
      <c r="B500" t="s">
        <v>1038</v>
      </c>
      <c r="C500">
        <v>2008</v>
      </c>
      <c r="E500" t="s">
        <v>3288</v>
      </c>
      <c r="F500" t="s">
        <v>9164</v>
      </c>
      <c r="G500" t="s">
        <v>3979</v>
      </c>
    </row>
    <row r="501" spans="1:7" x14ac:dyDescent="0.25">
      <c r="A501" t="s">
        <v>154</v>
      </c>
      <c r="B501" t="s">
        <v>1038</v>
      </c>
      <c r="C501">
        <v>2011</v>
      </c>
      <c r="E501" t="s">
        <v>3288</v>
      </c>
      <c r="F501" t="s">
        <v>9229</v>
      </c>
      <c r="G501" t="s">
        <v>3979</v>
      </c>
    </row>
    <row r="502" spans="1:7" x14ac:dyDescent="0.25">
      <c r="A502" t="s">
        <v>482</v>
      </c>
      <c r="B502" t="s">
        <v>1042</v>
      </c>
      <c r="C502">
        <v>2009</v>
      </c>
      <c r="E502" t="s">
        <v>3050</v>
      </c>
      <c r="F502" t="s">
        <v>8501</v>
      </c>
      <c r="G502" t="s">
        <v>3979</v>
      </c>
    </row>
    <row r="503" spans="1:7" x14ac:dyDescent="0.25">
      <c r="A503" t="s">
        <v>738</v>
      </c>
      <c r="B503" t="s">
        <v>1042</v>
      </c>
      <c r="C503">
        <v>2015</v>
      </c>
      <c r="E503" t="s">
        <v>3094</v>
      </c>
      <c r="F503" t="s">
        <v>8559</v>
      </c>
      <c r="G503" t="s">
        <v>3979</v>
      </c>
    </row>
    <row r="504" spans="1:7" x14ac:dyDescent="0.25">
      <c r="A504" t="s">
        <v>839</v>
      </c>
      <c r="B504" t="s">
        <v>1042</v>
      </c>
      <c r="C504">
        <v>1996</v>
      </c>
      <c r="E504" t="s">
        <v>3050</v>
      </c>
      <c r="F504" t="s">
        <v>8613</v>
      </c>
      <c r="G504" t="s">
        <v>3979</v>
      </c>
    </row>
    <row r="505" spans="1:7" x14ac:dyDescent="0.25">
      <c r="A505" t="s">
        <v>1038</v>
      </c>
      <c r="B505" t="s">
        <v>1042</v>
      </c>
      <c r="C505">
        <v>2016</v>
      </c>
      <c r="E505" t="s">
        <v>3094</v>
      </c>
      <c r="F505" t="s">
        <v>8680</v>
      </c>
      <c r="G505" t="s">
        <v>3979</v>
      </c>
    </row>
    <row r="506" spans="1:7" x14ac:dyDescent="0.25">
      <c r="A506" t="s">
        <v>1357</v>
      </c>
      <c r="B506" t="s">
        <v>1042</v>
      </c>
      <c r="C506">
        <v>2018</v>
      </c>
      <c r="E506" t="s">
        <v>3094</v>
      </c>
      <c r="F506" t="s">
        <v>8789</v>
      </c>
      <c r="G506" t="s">
        <v>3979</v>
      </c>
    </row>
    <row r="507" spans="1:7" x14ac:dyDescent="0.25">
      <c r="A507" t="s">
        <v>2473</v>
      </c>
      <c r="B507" t="s">
        <v>1042</v>
      </c>
      <c r="C507">
        <v>2020</v>
      </c>
      <c r="E507" t="s">
        <v>3050</v>
      </c>
      <c r="F507" t="s">
        <v>9188</v>
      </c>
      <c r="G507" t="s">
        <v>3979</v>
      </c>
    </row>
    <row r="508" spans="1:7" x14ac:dyDescent="0.25">
      <c r="A508" t="s">
        <v>2617</v>
      </c>
      <c r="B508" t="s">
        <v>1044</v>
      </c>
      <c r="C508">
        <v>2000</v>
      </c>
      <c r="D508" t="s">
        <v>179</v>
      </c>
      <c r="E508" t="s">
        <v>3317</v>
      </c>
      <c r="F508" t="s">
        <v>9269</v>
      </c>
      <c r="G508" t="s">
        <v>3979</v>
      </c>
    </row>
    <row r="509" spans="1:7" x14ac:dyDescent="0.25">
      <c r="A509" t="s">
        <v>2713</v>
      </c>
      <c r="B509" t="s">
        <v>1047</v>
      </c>
      <c r="C509">
        <v>1993</v>
      </c>
      <c r="D509" t="s">
        <v>179</v>
      </c>
      <c r="F509" t="s">
        <v>9524</v>
      </c>
      <c r="G509" t="s">
        <v>3979</v>
      </c>
    </row>
    <row r="510" spans="1:7" x14ac:dyDescent="0.25">
      <c r="A510" t="s">
        <v>1047</v>
      </c>
      <c r="B510" t="s">
        <v>1049</v>
      </c>
      <c r="C510">
        <v>2015</v>
      </c>
      <c r="D510" t="s">
        <v>179</v>
      </c>
      <c r="F510" t="s">
        <v>9525</v>
      </c>
      <c r="G510" t="s">
        <v>3979</v>
      </c>
    </row>
    <row r="511" spans="1:7" x14ac:dyDescent="0.25">
      <c r="A511" t="s">
        <v>1136</v>
      </c>
      <c r="B511" t="s">
        <v>17028</v>
      </c>
      <c r="C511">
        <v>2012</v>
      </c>
      <c r="E511" s="10" t="s">
        <v>17031</v>
      </c>
      <c r="F511" t="s">
        <v>17032</v>
      </c>
      <c r="G511" t="s">
        <v>3979</v>
      </c>
    </row>
    <row r="512" spans="1:7" x14ac:dyDescent="0.25">
      <c r="A512" t="s">
        <v>2165</v>
      </c>
      <c r="B512" t="s">
        <v>17028</v>
      </c>
      <c r="C512">
        <v>2013</v>
      </c>
      <c r="E512" s="10" t="s">
        <v>17031</v>
      </c>
      <c r="F512" t="s">
        <v>17032</v>
      </c>
      <c r="G512" t="s">
        <v>3979</v>
      </c>
    </row>
    <row r="513" spans="1:7" x14ac:dyDescent="0.25">
      <c r="A513" t="s">
        <v>154</v>
      </c>
      <c r="B513" t="s">
        <v>17028</v>
      </c>
      <c r="C513">
        <v>2011</v>
      </c>
      <c r="E513" s="10" t="s">
        <v>17031</v>
      </c>
      <c r="F513" t="s">
        <v>17032</v>
      </c>
      <c r="G513" t="s">
        <v>3979</v>
      </c>
    </row>
    <row r="514" spans="1:7" x14ac:dyDescent="0.25">
      <c r="A514" t="s">
        <v>770</v>
      </c>
      <c r="B514" t="s">
        <v>1051</v>
      </c>
      <c r="C514">
        <v>2023</v>
      </c>
      <c r="E514" t="s">
        <v>2974</v>
      </c>
      <c r="F514" t="s">
        <v>8594</v>
      </c>
      <c r="G514" t="s">
        <v>3979</v>
      </c>
    </row>
    <row r="515" spans="1:7" x14ac:dyDescent="0.25">
      <c r="A515" t="s">
        <v>2128</v>
      </c>
      <c r="B515" t="s">
        <v>1051</v>
      </c>
      <c r="C515">
        <v>2020</v>
      </c>
      <c r="E515" t="s">
        <v>2974</v>
      </c>
      <c r="F515" t="s">
        <v>8969</v>
      </c>
      <c r="G515" t="s">
        <v>3979</v>
      </c>
    </row>
    <row r="516" spans="1:7" x14ac:dyDescent="0.25">
      <c r="A516" t="s">
        <v>89</v>
      </c>
      <c r="B516" t="s">
        <v>1051</v>
      </c>
      <c r="C516">
        <v>2017</v>
      </c>
      <c r="E516" t="s">
        <v>2974</v>
      </c>
      <c r="F516" t="s">
        <v>9072</v>
      </c>
      <c r="G516" t="s">
        <v>3979</v>
      </c>
    </row>
    <row r="517" spans="1:7" x14ac:dyDescent="0.25">
      <c r="A517" t="s">
        <v>922</v>
      </c>
      <c r="B517" t="s">
        <v>1059</v>
      </c>
      <c r="C517">
        <v>2015</v>
      </c>
      <c r="E517" s="10" t="s">
        <v>8374</v>
      </c>
      <c r="F517" t="s">
        <v>8647</v>
      </c>
      <c r="G517" t="s">
        <v>3979</v>
      </c>
    </row>
    <row r="518" spans="1:7" x14ac:dyDescent="0.25">
      <c r="A518" t="s">
        <v>1038</v>
      </c>
      <c r="B518" t="s">
        <v>1059</v>
      </c>
      <c r="C518">
        <v>2016</v>
      </c>
      <c r="D518" t="s">
        <v>179</v>
      </c>
      <c r="F518" t="s">
        <v>9526</v>
      </c>
      <c r="G518" t="s">
        <v>3979</v>
      </c>
    </row>
    <row r="519" spans="1:7" x14ac:dyDescent="0.25">
      <c r="A519" t="s">
        <v>2498</v>
      </c>
      <c r="B519" t="s">
        <v>1063</v>
      </c>
      <c r="C519">
        <v>2021</v>
      </c>
      <c r="E519" t="s">
        <v>3005</v>
      </c>
      <c r="F519" t="s">
        <v>9527</v>
      </c>
      <c r="G519" t="s">
        <v>179</v>
      </c>
    </row>
    <row r="520" spans="1:7" x14ac:dyDescent="0.25">
      <c r="A520" t="s">
        <v>2146</v>
      </c>
      <c r="B520" t="s">
        <v>1072</v>
      </c>
      <c r="C520">
        <v>1980</v>
      </c>
      <c r="E520" t="s">
        <v>3312</v>
      </c>
      <c r="F520" t="s">
        <v>8988</v>
      </c>
      <c r="G520" t="s">
        <v>3979</v>
      </c>
    </row>
    <row r="521" spans="1:7" x14ac:dyDescent="0.25">
      <c r="A521" t="s">
        <v>1787</v>
      </c>
      <c r="B521" t="s">
        <v>1075</v>
      </c>
      <c r="C521">
        <v>1987</v>
      </c>
      <c r="E521" t="s">
        <v>3268</v>
      </c>
      <c r="F521" t="s">
        <v>8889</v>
      </c>
      <c r="G521" t="s">
        <v>3979</v>
      </c>
    </row>
    <row r="522" spans="1:7" x14ac:dyDescent="0.25">
      <c r="A522" t="s">
        <v>896</v>
      </c>
      <c r="B522" t="s">
        <v>1077</v>
      </c>
      <c r="C522">
        <v>2022</v>
      </c>
      <c r="E522" t="s">
        <v>1080</v>
      </c>
      <c r="F522" t="s">
        <v>8634</v>
      </c>
      <c r="G522" t="s">
        <v>3979</v>
      </c>
    </row>
    <row r="523" spans="1:7" x14ac:dyDescent="0.25">
      <c r="A523" t="s">
        <v>2420</v>
      </c>
      <c r="B523" t="s">
        <v>1077</v>
      </c>
      <c r="C523">
        <v>2008</v>
      </c>
      <c r="E523" t="s">
        <v>1080</v>
      </c>
      <c r="F523" t="s">
        <v>9165</v>
      </c>
      <c r="G523" t="s">
        <v>3979</v>
      </c>
    </row>
    <row r="524" spans="1:7" x14ac:dyDescent="0.25">
      <c r="A524" t="s">
        <v>1568</v>
      </c>
      <c r="B524" t="s">
        <v>17060</v>
      </c>
      <c r="C524">
        <v>2021</v>
      </c>
      <c r="E524" s="10" t="s">
        <v>17062</v>
      </c>
      <c r="F524" t="s">
        <v>17063</v>
      </c>
      <c r="G524" t="s">
        <v>3979</v>
      </c>
    </row>
    <row r="525" spans="1:7" x14ac:dyDescent="0.25">
      <c r="A525" t="s">
        <v>1682</v>
      </c>
      <c r="B525" t="s">
        <v>17060</v>
      </c>
      <c r="C525">
        <v>2020</v>
      </c>
      <c r="E525" s="10" t="s">
        <v>17062</v>
      </c>
      <c r="F525" t="s">
        <v>17063</v>
      </c>
      <c r="G525" t="s">
        <v>3979</v>
      </c>
    </row>
    <row r="526" spans="1:7" x14ac:dyDescent="0.25">
      <c r="A526" t="s">
        <v>89</v>
      </c>
      <c r="B526" t="s">
        <v>17060</v>
      </c>
      <c r="C526">
        <v>2017</v>
      </c>
      <c r="E526" s="10" t="s">
        <v>17062</v>
      </c>
      <c r="F526" t="s">
        <v>17063</v>
      </c>
      <c r="G526" t="s">
        <v>3979</v>
      </c>
    </row>
    <row r="527" spans="1:7" x14ac:dyDescent="0.25">
      <c r="A527" t="s">
        <v>1435</v>
      </c>
      <c r="B527" t="s">
        <v>1081</v>
      </c>
      <c r="C527">
        <v>2018</v>
      </c>
      <c r="E527" t="s">
        <v>3238</v>
      </c>
      <c r="F527" t="s">
        <v>9983</v>
      </c>
      <c r="G527" t="s">
        <v>179</v>
      </c>
    </row>
    <row r="528" spans="1:7" x14ac:dyDescent="0.25">
      <c r="A528" t="s">
        <v>89</v>
      </c>
      <c r="B528" t="s">
        <v>1081</v>
      </c>
      <c r="C528">
        <v>2017</v>
      </c>
      <c r="E528" t="s">
        <v>3238</v>
      </c>
      <c r="F528" t="s">
        <v>9983</v>
      </c>
      <c r="G528" t="s">
        <v>179</v>
      </c>
    </row>
    <row r="529" spans="1:7" x14ac:dyDescent="0.25">
      <c r="A529" t="s">
        <v>570</v>
      </c>
      <c r="B529" t="s">
        <v>1085</v>
      </c>
      <c r="C529">
        <v>1998</v>
      </c>
      <c r="D529" t="s">
        <v>179</v>
      </c>
      <c r="F529" t="s">
        <v>9528</v>
      </c>
      <c r="G529" t="s">
        <v>3979</v>
      </c>
    </row>
    <row r="530" spans="1:7" x14ac:dyDescent="0.25">
      <c r="A530" t="s">
        <v>16968</v>
      </c>
      <c r="B530" t="s">
        <v>1088</v>
      </c>
      <c r="C530">
        <v>2023</v>
      </c>
      <c r="D530" t="s">
        <v>179</v>
      </c>
      <c r="F530" t="s">
        <v>16972</v>
      </c>
      <c r="G530" t="s">
        <v>3979</v>
      </c>
    </row>
    <row r="531" spans="1:7" x14ac:dyDescent="0.25">
      <c r="A531" t="s">
        <v>2796</v>
      </c>
      <c r="B531" t="s">
        <v>1088</v>
      </c>
      <c r="C531">
        <v>2021</v>
      </c>
      <c r="E531" t="s">
        <v>1091</v>
      </c>
      <c r="F531" t="s">
        <v>9289</v>
      </c>
      <c r="G531" t="s">
        <v>3979</v>
      </c>
    </row>
    <row r="532" spans="1:7" x14ac:dyDescent="0.25">
      <c r="A532" t="s">
        <v>2369</v>
      </c>
      <c r="B532" t="s">
        <v>1092</v>
      </c>
      <c r="C532">
        <v>2021</v>
      </c>
      <c r="E532" t="s">
        <v>3005</v>
      </c>
      <c r="F532" t="s">
        <v>9529</v>
      </c>
      <c r="G532" t="s">
        <v>179</v>
      </c>
    </row>
    <row r="533" spans="1:7" x14ac:dyDescent="0.25">
      <c r="A533" t="s">
        <v>2165</v>
      </c>
      <c r="B533" t="s">
        <v>1096</v>
      </c>
      <c r="C533">
        <v>2013</v>
      </c>
      <c r="E533" t="s">
        <v>3322</v>
      </c>
      <c r="F533" t="s">
        <v>9008</v>
      </c>
      <c r="G533" t="s">
        <v>3979</v>
      </c>
    </row>
    <row r="534" spans="1:7" x14ac:dyDescent="0.25">
      <c r="A534" t="s">
        <v>2420</v>
      </c>
      <c r="B534" t="s">
        <v>1096</v>
      </c>
      <c r="C534">
        <v>2008</v>
      </c>
      <c r="E534" t="s">
        <v>3322</v>
      </c>
      <c r="F534" t="s">
        <v>9166</v>
      </c>
      <c r="G534" t="s">
        <v>3979</v>
      </c>
    </row>
    <row r="535" spans="1:7" x14ac:dyDescent="0.25">
      <c r="A535" t="s">
        <v>778</v>
      </c>
      <c r="B535" t="s">
        <v>1100</v>
      </c>
      <c r="C535">
        <v>2023</v>
      </c>
      <c r="E535" t="s">
        <v>2974</v>
      </c>
      <c r="F535" t="s">
        <v>8598</v>
      </c>
      <c r="G535" t="s">
        <v>3979</v>
      </c>
    </row>
    <row r="536" spans="1:7" x14ac:dyDescent="0.25">
      <c r="A536" t="s">
        <v>1081</v>
      </c>
      <c r="B536" t="s">
        <v>1100</v>
      </c>
      <c r="C536">
        <v>2021</v>
      </c>
      <c r="E536" t="s">
        <v>2974</v>
      </c>
      <c r="F536" t="s">
        <v>8698</v>
      </c>
      <c r="G536" t="s">
        <v>3979</v>
      </c>
    </row>
    <row r="537" spans="1:7" x14ac:dyDescent="0.25">
      <c r="A537" t="s">
        <v>1435</v>
      </c>
      <c r="B537" t="s">
        <v>1100</v>
      </c>
      <c r="C537">
        <v>2018</v>
      </c>
      <c r="E537" t="s">
        <v>3239</v>
      </c>
      <c r="F537" t="s">
        <v>8816</v>
      </c>
      <c r="G537" t="s">
        <v>3979</v>
      </c>
    </row>
    <row r="538" spans="1:7" x14ac:dyDescent="0.25">
      <c r="A538" t="s">
        <v>89</v>
      </c>
      <c r="B538" t="s">
        <v>1100</v>
      </c>
      <c r="C538">
        <v>2017</v>
      </c>
      <c r="E538" t="s">
        <v>3239</v>
      </c>
      <c r="F538" t="s">
        <v>9073</v>
      </c>
      <c r="G538" t="s">
        <v>3979</v>
      </c>
    </row>
    <row r="539" spans="1:7" x14ac:dyDescent="0.25">
      <c r="A539" t="s">
        <v>338</v>
      </c>
      <c r="B539" t="s">
        <v>1103</v>
      </c>
      <c r="C539">
        <v>2022</v>
      </c>
      <c r="E539" s="10" t="s">
        <v>8304</v>
      </c>
      <c r="F539" t="s">
        <v>8450</v>
      </c>
      <c r="G539" t="s">
        <v>3979</v>
      </c>
    </row>
    <row r="540" spans="1:7" x14ac:dyDescent="0.25">
      <c r="A540" t="s">
        <v>489</v>
      </c>
      <c r="B540" t="s">
        <v>1103</v>
      </c>
      <c r="C540">
        <v>2022</v>
      </c>
      <c r="E540" s="10" t="s">
        <v>8304</v>
      </c>
      <c r="F540" t="s">
        <v>8511</v>
      </c>
      <c r="G540" t="s">
        <v>3979</v>
      </c>
    </row>
    <row r="541" spans="1:7" x14ac:dyDescent="0.25">
      <c r="A541" t="s">
        <v>1943</v>
      </c>
      <c r="B541" t="s">
        <v>1103</v>
      </c>
      <c r="C541">
        <v>2022</v>
      </c>
      <c r="E541" s="10" t="s">
        <v>8304</v>
      </c>
      <c r="F541" t="s">
        <v>8945</v>
      </c>
      <c r="G541" t="s">
        <v>3979</v>
      </c>
    </row>
    <row r="542" spans="1:7" x14ac:dyDescent="0.25">
      <c r="A542" t="s">
        <v>1107</v>
      </c>
      <c r="B542" t="s">
        <v>1111</v>
      </c>
      <c r="C542">
        <v>2018</v>
      </c>
      <c r="D542" t="s">
        <v>179</v>
      </c>
      <c r="F542" t="s">
        <v>9530</v>
      </c>
      <c r="G542" t="s">
        <v>3979</v>
      </c>
    </row>
    <row r="543" spans="1:7" x14ac:dyDescent="0.25">
      <c r="A543" t="s">
        <v>1136</v>
      </c>
      <c r="B543" t="s">
        <v>1115</v>
      </c>
      <c r="C543">
        <v>2012</v>
      </c>
      <c r="E543" t="s">
        <v>3193</v>
      </c>
      <c r="F543" t="s">
        <v>8711</v>
      </c>
      <c r="G543" t="s">
        <v>3979</v>
      </c>
    </row>
    <row r="544" spans="1:7" x14ac:dyDescent="0.25">
      <c r="A544" t="s">
        <v>89</v>
      </c>
      <c r="B544" t="s">
        <v>1115</v>
      </c>
      <c r="C544">
        <v>2017</v>
      </c>
      <c r="E544" t="s">
        <v>3193</v>
      </c>
      <c r="F544" t="s">
        <v>9074</v>
      </c>
      <c r="G544" t="s">
        <v>3979</v>
      </c>
    </row>
    <row r="545" spans="1:7" x14ac:dyDescent="0.25">
      <c r="A545" t="s">
        <v>16918</v>
      </c>
      <c r="B545" t="s">
        <v>16939</v>
      </c>
      <c r="C545">
        <v>2020</v>
      </c>
      <c r="E545" s="10" t="s">
        <v>16940</v>
      </c>
      <c r="F545" t="s">
        <v>16942</v>
      </c>
      <c r="G545" t="s">
        <v>3979</v>
      </c>
    </row>
    <row r="546" spans="1:7" x14ac:dyDescent="0.25">
      <c r="A546" t="s">
        <v>1286</v>
      </c>
      <c r="B546" t="s">
        <v>1121</v>
      </c>
      <c r="C546">
        <v>2019</v>
      </c>
      <c r="E546" t="s">
        <v>3217</v>
      </c>
      <c r="F546" t="s">
        <v>8759</v>
      </c>
      <c r="G546" t="s">
        <v>3979</v>
      </c>
    </row>
    <row r="547" spans="1:7" x14ac:dyDescent="0.25">
      <c r="A547" t="s">
        <v>89</v>
      </c>
      <c r="B547" t="s">
        <v>1121</v>
      </c>
      <c r="C547">
        <v>2017</v>
      </c>
      <c r="E547" t="s">
        <v>3217</v>
      </c>
      <c r="F547" t="s">
        <v>9075</v>
      </c>
      <c r="G547" t="s">
        <v>3979</v>
      </c>
    </row>
    <row r="548" spans="1:7" x14ac:dyDescent="0.25">
      <c r="A548" t="s">
        <v>154</v>
      </c>
      <c r="B548" t="s">
        <v>1125</v>
      </c>
      <c r="C548">
        <v>2011</v>
      </c>
      <c r="E548" t="s">
        <v>3005</v>
      </c>
      <c r="F548" t="s">
        <v>9531</v>
      </c>
      <c r="G548" t="s">
        <v>179</v>
      </c>
    </row>
    <row r="549" spans="1:7" x14ac:dyDescent="0.25">
      <c r="A549" t="s">
        <v>1427</v>
      </c>
      <c r="B549" t="s">
        <v>1129</v>
      </c>
      <c r="C549">
        <v>2021</v>
      </c>
      <c r="E549" t="s">
        <v>3231</v>
      </c>
      <c r="F549" t="s">
        <v>8798</v>
      </c>
      <c r="G549" t="s">
        <v>3979</v>
      </c>
    </row>
    <row r="550" spans="1:7" x14ac:dyDescent="0.25">
      <c r="A550" t="s">
        <v>248</v>
      </c>
      <c r="B550" t="s">
        <v>1133</v>
      </c>
      <c r="C550">
        <v>1994</v>
      </c>
      <c r="E550" t="s">
        <v>2981</v>
      </c>
      <c r="F550" t="s">
        <v>8419</v>
      </c>
      <c r="G550" t="s">
        <v>3979</v>
      </c>
    </row>
    <row r="551" spans="1:7" x14ac:dyDescent="0.25">
      <c r="A551" t="s">
        <v>914</v>
      </c>
      <c r="B551" t="s">
        <v>1133</v>
      </c>
      <c r="C551">
        <v>2002</v>
      </c>
      <c r="E551" t="s">
        <v>2981</v>
      </c>
      <c r="F551" t="s">
        <v>8641</v>
      </c>
      <c r="G551" t="s">
        <v>3979</v>
      </c>
    </row>
    <row r="552" spans="1:7" x14ac:dyDescent="0.25">
      <c r="A552" t="s">
        <v>1530</v>
      </c>
      <c r="B552" t="s">
        <v>1133</v>
      </c>
      <c r="C552">
        <v>1995</v>
      </c>
      <c r="E552" t="s">
        <v>2981</v>
      </c>
      <c r="F552" t="s">
        <v>9382</v>
      </c>
      <c r="G552" t="s">
        <v>3979</v>
      </c>
    </row>
    <row r="553" spans="1:7" x14ac:dyDescent="0.25">
      <c r="A553" t="s">
        <v>1787</v>
      </c>
      <c r="B553" t="s">
        <v>1133</v>
      </c>
      <c r="C553">
        <v>1987</v>
      </c>
      <c r="E553" t="s">
        <v>2981</v>
      </c>
      <c r="F553" t="s">
        <v>8890</v>
      </c>
      <c r="G553" t="s">
        <v>3979</v>
      </c>
    </row>
    <row r="554" spans="1:7" x14ac:dyDescent="0.25">
      <c r="A554" t="s">
        <v>2420</v>
      </c>
      <c r="B554" t="s">
        <v>1136</v>
      </c>
      <c r="C554">
        <v>2008</v>
      </c>
      <c r="E554" t="s">
        <v>3383</v>
      </c>
      <c r="F554" t="s">
        <v>9532</v>
      </c>
      <c r="G554" t="s">
        <v>179</v>
      </c>
    </row>
    <row r="555" spans="1:7" x14ac:dyDescent="0.25">
      <c r="A555" t="s">
        <v>2866</v>
      </c>
      <c r="B555" t="s">
        <v>1136</v>
      </c>
      <c r="C555">
        <v>2005</v>
      </c>
      <c r="E555" s="10" t="s">
        <v>8354</v>
      </c>
      <c r="F555" t="s">
        <v>9321</v>
      </c>
      <c r="G555" t="s">
        <v>3979</v>
      </c>
    </row>
    <row r="556" spans="1:7" x14ac:dyDescent="0.25">
      <c r="A556" t="s">
        <v>154</v>
      </c>
      <c r="B556" t="s">
        <v>1140</v>
      </c>
      <c r="C556">
        <v>2011</v>
      </c>
      <c r="E556" t="s">
        <v>3395</v>
      </c>
      <c r="F556" t="s">
        <v>9230</v>
      </c>
      <c r="G556" t="s">
        <v>3979</v>
      </c>
    </row>
    <row r="557" spans="1:7" x14ac:dyDescent="0.25">
      <c r="A557" t="s">
        <v>751</v>
      </c>
      <c r="B557" t="s">
        <v>1143</v>
      </c>
      <c r="C557">
        <v>2018</v>
      </c>
      <c r="E557" t="s">
        <v>3110</v>
      </c>
      <c r="F557" t="s">
        <v>8581</v>
      </c>
      <c r="G557" t="s">
        <v>3979</v>
      </c>
    </row>
    <row r="558" spans="1:7" x14ac:dyDescent="0.25">
      <c r="A558" t="s">
        <v>2165</v>
      </c>
      <c r="B558" t="s">
        <v>1143</v>
      </c>
      <c r="C558">
        <v>2013</v>
      </c>
      <c r="E558" t="s">
        <v>3110</v>
      </c>
      <c r="F558" t="s">
        <v>9009</v>
      </c>
      <c r="G558" t="s">
        <v>3979</v>
      </c>
    </row>
    <row r="559" spans="1:7" x14ac:dyDescent="0.25">
      <c r="A559" t="s">
        <v>2707</v>
      </c>
      <c r="B559" t="s">
        <v>1147</v>
      </c>
      <c r="C559">
        <v>1999</v>
      </c>
      <c r="E559" t="s">
        <v>3407</v>
      </c>
      <c r="F559" t="s">
        <v>9274</v>
      </c>
      <c r="G559" t="s">
        <v>3979</v>
      </c>
    </row>
    <row r="560" spans="1:7" x14ac:dyDescent="0.25">
      <c r="A560" t="s">
        <v>1653</v>
      </c>
      <c r="B560" t="s">
        <v>1149</v>
      </c>
      <c r="C560">
        <v>2011</v>
      </c>
      <c r="D560" t="s">
        <v>179</v>
      </c>
      <c r="F560" t="s">
        <v>9533</v>
      </c>
      <c r="G560" t="s">
        <v>3979</v>
      </c>
    </row>
    <row r="561" spans="1:7" x14ac:dyDescent="0.25">
      <c r="A561" t="s">
        <v>1738</v>
      </c>
      <c r="B561" t="s">
        <v>1149</v>
      </c>
      <c r="C561">
        <v>2011</v>
      </c>
      <c r="D561" t="s">
        <v>179</v>
      </c>
      <c r="F561" t="s">
        <v>9534</v>
      </c>
      <c r="G561" t="s">
        <v>3979</v>
      </c>
    </row>
    <row r="562" spans="1:7" x14ac:dyDescent="0.25">
      <c r="A562" t="s">
        <v>1753</v>
      </c>
      <c r="B562" t="s">
        <v>9809</v>
      </c>
      <c r="C562">
        <v>1995</v>
      </c>
      <c r="E562" s="10" t="s">
        <v>9810</v>
      </c>
      <c r="F562" t="s">
        <v>9813</v>
      </c>
      <c r="G562" t="s">
        <v>3979</v>
      </c>
    </row>
    <row r="563" spans="1:7" x14ac:dyDescent="0.25">
      <c r="A563" t="s">
        <v>1962</v>
      </c>
      <c r="B563" t="s">
        <v>9809</v>
      </c>
      <c r="C563">
        <v>2012</v>
      </c>
      <c r="E563" s="10" t="s">
        <v>9810</v>
      </c>
      <c r="F563" t="s">
        <v>9811</v>
      </c>
      <c r="G563" t="s">
        <v>3979</v>
      </c>
    </row>
    <row r="564" spans="1:7" x14ac:dyDescent="0.25">
      <c r="A564" t="s">
        <v>2278</v>
      </c>
      <c r="B564" t="s">
        <v>9809</v>
      </c>
      <c r="C564">
        <v>2014</v>
      </c>
      <c r="E564" s="10" t="s">
        <v>9810</v>
      </c>
      <c r="F564" t="s">
        <v>9812</v>
      </c>
      <c r="G564" t="s">
        <v>3979</v>
      </c>
    </row>
    <row r="565" spans="1:7" x14ac:dyDescent="0.25">
      <c r="A565" t="s">
        <v>751</v>
      </c>
      <c r="B565" t="s">
        <v>1151</v>
      </c>
      <c r="C565">
        <v>2018</v>
      </c>
      <c r="E565" t="s">
        <v>3111</v>
      </c>
      <c r="F565" t="s">
        <v>8582</v>
      </c>
      <c r="G565" t="s">
        <v>3979</v>
      </c>
    </row>
    <row r="566" spans="1:7" x14ac:dyDescent="0.25">
      <c r="A566" t="s">
        <v>1038</v>
      </c>
      <c r="B566" t="s">
        <v>1151</v>
      </c>
      <c r="C566">
        <v>2016</v>
      </c>
      <c r="E566" t="s">
        <v>3111</v>
      </c>
      <c r="F566" t="s">
        <v>8681</v>
      </c>
      <c r="G566" t="s">
        <v>3979</v>
      </c>
    </row>
    <row r="567" spans="1:7" x14ac:dyDescent="0.25">
      <c r="A567" t="s">
        <v>2246</v>
      </c>
      <c r="B567" t="s">
        <v>1151</v>
      </c>
      <c r="C567">
        <v>2020</v>
      </c>
      <c r="E567" t="s">
        <v>2974</v>
      </c>
      <c r="F567" t="s">
        <v>9024</v>
      </c>
      <c r="G567" t="s">
        <v>3979</v>
      </c>
    </row>
    <row r="568" spans="1:7" x14ac:dyDescent="0.25">
      <c r="A568" t="s">
        <v>345</v>
      </c>
      <c r="B568" t="s">
        <v>1155</v>
      </c>
      <c r="C568">
        <v>2023</v>
      </c>
      <c r="E568" t="s">
        <v>3022</v>
      </c>
      <c r="F568" t="s">
        <v>8470</v>
      </c>
      <c r="G568" t="s">
        <v>3979</v>
      </c>
    </row>
    <row r="569" spans="1:7" x14ac:dyDescent="0.25">
      <c r="A569" t="s">
        <v>701</v>
      </c>
      <c r="B569" t="s">
        <v>1158</v>
      </c>
      <c r="C569">
        <v>2022</v>
      </c>
      <c r="E569" t="s">
        <v>3081</v>
      </c>
      <c r="F569" t="s">
        <v>8544</v>
      </c>
      <c r="G569" t="s">
        <v>3979</v>
      </c>
    </row>
    <row r="570" spans="1:7" x14ac:dyDescent="0.25">
      <c r="A570" t="s">
        <v>1286</v>
      </c>
      <c r="B570" t="s">
        <v>1158</v>
      </c>
      <c r="C570">
        <v>2019</v>
      </c>
      <c r="E570" t="s">
        <v>3081</v>
      </c>
      <c r="F570" t="s">
        <v>8760</v>
      </c>
      <c r="G570" t="s">
        <v>3979</v>
      </c>
    </row>
    <row r="571" spans="1:7" x14ac:dyDescent="0.25">
      <c r="A571" t="s">
        <v>2128</v>
      </c>
      <c r="B571" t="s">
        <v>1160</v>
      </c>
      <c r="C571">
        <v>2020</v>
      </c>
      <c r="E571" t="s">
        <v>3005</v>
      </c>
      <c r="F571" t="s">
        <v>9535</v>
      </c>
      <c r="G571" t="s">
        <v>179</v>
      </c>
    </row>
    <row r="572" spans="1:7" x14ac:dyDescent="0.25">
      <c r="A572" t="s">
        <v>248</v>
      </c>
      <c r="B572" t="s">
        <v>1163</v>
      </c>
      <c r="C572">
        <v>1994</v>
      </c>
      <c r="E572" s="10" t="s">
        <v>8396</v>
      </c>
      <c r="F572" t="s">
        <v>8397</v>
      </c>
      <c r="G572" t="s">
        <v>3979</v>
      </c>
    </row>
    <row r="573" spans="1:7" x14ac:dyDescent="0.25">
      <c r="A573" t="s">
        <v>1276</v>
      </c>
      <c r="B573" t="s">
        <v>1163</v>
      </c>
      <c r="C573">
        <v>1984</v>
      </c>
      <c r="E573" t="s">
        <v>3212</v>
      </c>
      <c r="F573" t="s">
        <v>8741</v>
      </c>
      <c r="G573" t="s">
        <v>3979</v>
      </c>
    </row>
    <row r="574" spans="1:7" x14ac:dyDescent="0.25">
      <c r="A574" t="s">
        <v>1163</v>
      </c>
      <c r="B574" t="s">
        <v>1166</v>
      </c>
      <c r="C574">
        <v>2002</v>
      </c>
      <c r="D574" t="s">
        <v>179</v>
      </c>
      <c r="F574" t="s">
        <v>9536</v>
      </c>
      <c r="G574" t="s">
        <v>3979</v>
      </c>
    </row>
    <row r="575" spans="1:7" x14ac:dyDescent="0.25">
      <c r="A575" t="s">
        <v>248</v>
      </c>
      <c r="B575" t="s">
        <v>1169</v>
      </c>
      <c r="C575">
        <v>1994</v>
      </c>
      <c r="E575" t="s">
        <v>2982</v>
      </c>
      <c r="F575" t="s">
        <v>8420</v>
      </c>
      <c r="G575" t="s">
        <v>3979</v>
      </c>
    </row>
    <row r="576" spans="1:7" x14ac:dyDescent="0.25">
      <c r="A576" t="s">
        <v>1166</v>
      </c>
      <c r="B576" t="s">
        <v>1169</v>
      </c>
      <c r="C576">
        <v>2007</v>
      </c>
      <c r="D576" t="s">
        <v>179</v>
      </c>
      <c r="F576" t="s">
        <v>9537</v>
      </c>
      <c r="G576" t="s">
        <v>3979</v>
      </c>
    </row>
    <row r="577" spans="1:7" x14ac:dyDescent="0.25">
      <c r="A577" t="s">
        <v>1276</v>
      </c>
      <c r="B577" t="s">
        <v>1169</v>
      </c>
      <c r="C577">
        <v>1984</v>
      </c>
      <c r="E577" t="s">
        <v>2982</v>
      </c>
      <c r="F577" t="s">
        <v>8742</v>
      </c>
      <c r="G577" t="s">
        <v>3979</v>
      </c>
    </row>
    <row r="578" spans="1:7" x14ac:dyDescent="0.25">
      <c r="A578" t="s">
        <v>2796</v>
      </c>
      <c r="B578" t="s">
        <v>1172</v>
      </c>
      <c r="C578">
        <v>2021</v>
      </c>
      <c r="E578" t="s">
        <v>2974</v>
      </c>
      <c r="F578" t="s">
        <v>9290</v>
      </c>
      <c r="G578" t="s">
        <v>3979</v>
      </c>
    </row>
    <row r="579" spans="1:7" x14ac:dyDescent="0.25">
      <c r="A579" t="s">
        <v>1172</v>
      </c>
      <c r="B579" t="s">
        <v>1176</v>
      </c>
      <c r="C579">
        <v>2024</v>
      </c>
      <c r="D579" t="s">
        <v>179</v>
      </c>
      <c r="F579" t="s">
        <v>9538</v>
      </c>
      <c r="G579" t="s">
        <v>3979</v>
      </c>
    </row>
    <row r="580" spans="1:7" x14ac:dyDescent="0.25">
      <c r="A580" t="s">
        <v>1179</v>
      </c>
      <c r="B580" t="s">
        <v>1183</v>
      </c>
      <c r="C580">
        <v>2020</v>
      </c>
      <c r="D580" t="s">
        <v>179</v>
      </c>
      <c r="F580" t="s">
        <v>9539</v>
      </c>
      <c r="G580" t="s">
        <v>3979</v>
      </c>
    </row>
    <row r="581" spans="1:7" x14ac:dyDescent="0.25">
      <c r="A581" t="s">
        <v>345</v>
      </c>
      <c r="B581" t="s">
        <v>1187</v>
      </c>
      <c r="C581">
        <v>2023</v>
      </c>
      <c r="E581" s="10" t="s">
        <v>8384</v>
      </c>
      <c r="F581" t="s">
        <v>8471</v>
      </c>
      <c r="G581" t="s">
        <v>3979</v>
      </c>
    </row>
    <row r="582" spans="1:7" x14ac:dyDescent="0.25">
      <c r="A582" t="s">
        <v>2796</v>
      </c>
      <c r="B582" t="s">
        <v>1187</v>
      </c>
      <c r="C582">
        <v>2021</v>
      </c>
      <c r="E582" t="s">
        <v>3415</v>
      </c>
      <c r="F582" t="s">
        <v>9291</v>
      </c>
      <c r="G582" t="s">
        <v>3979</v>
      </c>
    </row>
    <row r="583" spans="1:7" x14ac:dyDescent="0.25">
      <c r="A583" t="s">
        <v>1787</v>
      </c>
      <c r="B583" t="s">
        <v>1189</v>
      </c>
      <c r="C583">
        <v>1987</v>
      </c>
      <c r="E583" t="s">
        <v>3269</v>
      </c>
      <c r="F583" t="s">
        <v>9540</v>
      </c>
      <c r="G583" t="s">
        <v>179</v>
      </c>
    </row>
    <row r="584" spans="1:7" x14ac:dyDescent="0.25">
      <c r="A584" t="s">
        <v>489</v>
      </c>
      <c r="B584" t="s">
        <v>1193</v>
      </c>
      <c r="C584">
        <v>2022</v>
      </c>
      <c r="E584" s="10" t="s">
        <v>8375</v>
      </c>
      <c r="F584" t="s">
        <v>9362</v>
      </c>
      <c r="G584" t="s">
        <v>3979</v>
      </c>
    </row>
    <row r="585" spans="1:7" x14ac:dyDescent="0.25">
      <c r="A585" t="s">
        <v>1541</v>
      </c>
      <c r="B585" t="s">
        <v>1193</v>
      </c>
      <c r="C585">
        <v>2021</v>
      </c>
      <c r="E585" s="10" t="s">
        <v>8375</v>
      </c>
      <c r="F585" t="s">
        <v>9363</v>
      </c>
      <c r="G585" t="s">
        <v>3979</v>
      </c>
    </row>
    <row r="586" spans="1:7" x14ac:dyDescent="0.25">
      <c r="A586" t="s">
        <v>2690</v>
      </c>
      <c r="B586" t="s">
        <v>1193</v>
      </c>
      <c r="C586">
        <v>2022</v>
      </c>
      <c r="E586" s="10" t="s">
        <v>8375</v>
      </c>
      <c r="F586" t="s">
        <v>9364</v>
      </c>
      <c r="G586" t="s">
        <v>3979</v>
      </c>
    </row>
    <row r="587" spans="1:7" x14ac:dyDescent="0.25">
      <c r="A587" t="s">
        <v>345</v>
      </c>
      <c r="B587" t="s">
        <v>16837</v>
      </c>
      <c r="C587">
        <v>2023</v>
      </c>
      <c r="E587" s="10" t="s">
        <v>16841</v>
      </c>
      <c r="F587" t="s">
        <v>16840</v>
      </c>
      <c r="G587" t="s">
        <v>3979</v>
      </c>
    </row>
    <row r="588" spans="1:7" x14ac:dyDescent="0.25">
      <c r="A588" t="s">
        <v>338</v>
      </c>
      <c r="B588" t="s">
        <v>1203</v>
      </c>
      <c r="C588">
        <v>2022</v>
      </c>
      <c r="E588" s="10" t="s">
        <v>8319</v>
      </c>
      <c r="F588" t="s">
        <v>8451</v>
      </c>
      <c r="G588" t="s">
        <v>3979</v>
      </c>
    </row>
    <row r="589" spans="1:7" x14ac:dyDescent="0.25">
      <c r="A589" t="s">
        <v>839</v>
      </c>
      <c r="B589" t="s">
        <v>1203</v>
      </c>
      <c r="C589">
        <v>1996</v>
      </c>
      <c r="E589" s="10" t="s">
        <v>8320</v>
      </c>
      <c r="F589" t="s">
        <v>8614</v>
      </c>
      <c r="G589" t="s">
        <v>3979</v>
      </c>
    </row>
    <row r="590" spans="1:7" x14ac:dyDescent="0.25">
      <c r="A590" t="s">
        <v>2796</v>
      </c>
      <c r="B590" t="s">
        <v>1203</v>
      </c>
      <c r="C590">
        <v>2021</v>
      </c>
      <c r="E590" t="s">
        <v>3005</v>
      </c>
      <c r="F590" t="s">
        <v>9541</v>
      </c>
      <c r="G590" t="s">
        <v>179</v>
      </c>
    </row>
    <row r="591" spans="1:7" x14ac:dyDescent="0.25">
      <c r="A591" t="s">
        <v>1286</v>
      </c>
      <c r="B591" t="s">
        <v>1207</v>
      </c>
      <c r="C591">
        <v>2019</v>
      </c>
      <c r="E591" s="10" t="s">
        <v>12645</v>
      </c>
      <c r="F591" t="s">
        <v>12646</v>
      </c>
      <c r="G591" t="s">
        <v>3979</v>
      </c>
    </row>
    <row r="592" spans="1:7" x14ac:dyDescent="0.25">
      <c r="A592" t="s">
        <v>2128</v>
      </c>
      <c r="B592" t="s">
        <v>1207</v>
      </c>
      <c r="C592">
        <v>2020</v>
      </c>
      <c r="E592" s="10" t="s">
        <v>12645</v>
      </c>
      <c r="F592" t="s">
        <v>12646</v>
      </c>
      <c r="G592" t="s">
        <v>3979</v>
      </c>
    </row>
    <row r="593" spans="1:7" x14ac:dyDescent="0.25">
      <c r="A593" t="s">
        <v>1038</v>
      </c>
      <c r="B593" t="s">
        <v>1211</v>
      </c>
      <c r="C593">
        <v>2016</v>
      </c>
      <c r="E593" t="s">
        <v>2974</v>
      </c>
      <c r="F593" t="s">
        <v>8682</v>
      </c>
      <c r="G593" t="s">
        <v>3979</v>
      </c>
    </row>
    <row r="594" spans="1:7" x14ac:dyDescent="0.25">
      <c r="A594" t="s">
        <v>1286</v>
      </c>
      <c r="B594" t="s">
        <v>1211</v>
      </c>
      <c r="C594">
        <v>2019</v>
      </c>
      <c r="E594" t="s">
        <v>2974</v>
      </c>
      <c r="F594" t="s">
        <v>8761</v>
      </c>
      <c r="G594" t="s">
        <v>3979</v>
      </c>
    </row>
    <row r="595" spans="1:7" x14ac:dyDescent="0.25">
      <c r="A595" t="s">
        <v>2420</v>
      </c>
      <c r="B595" t="s">
        <v>1211</v>
      </c>
      <c r="C595">
        <v>2008</v>
      </c>
      <c r="E595" t="s">
        <v>2974</v>
      </c>
      <c r="F595" t="s">
        <v>9167</v>
      </c>
      <c r="G595" t="s">
        <v>3979</v>
      </c>
    </row>
    <row r="596" spans="1:7" x14ac:dyDescent="0.25">
      <c r="A596" t="s">
        <v>154</v>
      </c>
      <c r="B596" t="s">
        <v>1211</v>
      </c>
      <c r="C596">
        <v>2011</v>
      </c>
      <c r="E596" t="s">
        <v>2974</v>
      </c>
      <c r="F596" t="s">
        <v>9231</v>
      </c>
      <c r="G596" t="s">
        <v>3979</v>
      </c>
    </row>
    <row r="597" spans="1:7" x14ac:dyDescent="0.25">
      <c r="A597" t="s">
        <v>956</v>
      </c>
      <c r="B597" t="s">
        <v>1215</v>
      </c>
      <c r="C597">
        <v>2006</v>
      </c>
      <c r="E597" t="s">
        <v>2974</v>
      </c>
      <c r="F597" t="s">
        <v>8659</v>
      </c>
      <c r="G597" t="s">
        <v>3979</v>
      </c>
    </row>
    <row r="598" spans="1:7" x14ac:dyDescent="0.25">
      <c r="A598" t="s">
        <v>2146</v>
      </c>
      <c r="B598" t="s">
        <v>1219</v>
      </c>
      <c r="C598">
        <v>1980</v>
      </c>
      <c r="E598" t="s">
        <v>3313</v>
      </c>
      <c r="F598" t="s">
        <v>8989</v>
      </c>
      <c r="G598" t="s">
        <v>3979</v>
      </c>
    </row>
    <row r="599" spans="1:7" x14ac:dyDescent="0.25">
      <c r="A599" t="s">
        <v>154</v>
      </c>
      <c r="B599" t="s">
        <v>1219</v>
      </c>
      <c r="C599">
        <v>2011</v>
      </c>
      <c r="E599" t="s">
        <v>3313</v>
      </c>
      <c r="F599" t="s">
        <v>9232</v>
      </c>
      <c r="G599" t="s">
        <v>3979</v>
      </c>
    </row>
    <row r="600" spans="1:7" x14ac:dyDescent="0.25">
      <c r="A600" t="s">
        <v>89</v>
      </c>
      <c r="B600" t="s">
        <v>1223</v>
      </c>
      <c r="C600">
        <v>2022</v>
      </c>
      <c r="E600" t="s">
        <v>3349</v>
      </c>
      <c r="F600" t="s">
        <v>9542</v>
      </c>
      <c r="G600" t="s">
        <v>179</v>
      </c>
    </row>
    <row r="601" spans="1:7" x14ac:dyDescent="0.25">
      <c r="A601" t="s">
        <v>922</v>
      </c>
      <c r="B601" t="s">
        <v>1227</v>
      </c>
      <c r="C601">
        <v>2015</v>
      </c>
      <c r="E601" t="s">
        <v>3146</v>
      </c>
      <c r="F601" t="s">
        <v>8648</v>
      </c>
      <c r="G601" t="s">
        <v>3979</v>
      </c>
    </row>
    <row r="602" spans="1:7" x14ac:dyDescent="0.25">
      <c r="A602" t="s">
        <v>1038</v>
      </c>
      <c r="B602" t="s">
        <v>1227</v>
      </c>
      <c r="C602">
        <v>2016</v>
      </c>
      <c r="E602" s="10" t="s">
        <v>9777</v>
      </c>
      <c r="F602" t="s">
        <v>9776</v>
      </c>
      <c r="G602" t="s">
        <v>3979</v>
      </c>
    </row>
    <row r="603" spans="1:7" x14ac:dyDescent="0.25">
      <c r="A603" t="s">
        <v>1847</v>
      </c>
      <c r="B603" t="s">
        <v>1227</v>
      </c>
      <c r="C603">
        <v>2015</v>
      </c>
      <c r="E603" t="s">
        <v>3289</v>
      </c>
      <c r="F603" t="s">
        <v>8926</v>
      </c>
      <c r="G603" t="s">
        <v>3979</v>
      </c>
    </row>
    <row r="604" spans="1:7" x14ac:dyDescent="0.25">
      <c r="A604" t="s">
        <v>2420</v>
      </c>
      <c r="B604" t="s">
        <v>1227</v>
      </c>
      <c r="C604">
        <v>2008</v>
      </c>
      <c r="E604" t="s">
        <v>3289</v>
      </c>
      <c r="F604" t="s">
        <v>9168</v>
      </c>
      <c r="G604" t="s">
        <v>3979</v>
      </c>
    </row>
    <row r="605" spans="1:7" x14ac:dyDescent="0.25">
      <c r="A605" t="s">
        <v>2510</v>
      </c>
      <c r="B605" t="s">
        <v>1227</v>
      </c>
      <c r="C605">
        <v>2013</v>
      </c>
      <c r="E605" t="s">
        <v>3289</v>
      </c>
      <c r="F605" t="s">
        <v>9201</v>
      </c>
      <c r="G605" t="s">
        <v>3979</v>
      </c>
    </row>
    <row r="606" spans="1:7" x14ac:dyDescent="0.25">
      <c r="A606" t="s">
        <v>154</v>
      </c>
      <c r="B606" t="s">
        <v>1227</v>
      </c>
      <c r="C606">
        <v>2011</v>
      </c>
      <c r="E606" s="10" t="s">
        <v>9777</v>
      </c>
      <c r="F606" t="s">
        <v>9775</v>
      </c>
      <c r="G606" t="s">
        <v>3979</v>
      </c>
    </row>
    <row r="607" spans="1:7" x14ac:dyDescent="0.25">
      <c r="A607" t="s">
        <v>1227</v>
      </c>
      <c r="B607" t="s">
        <v>1231</v>
      </c>
      <c r="C607">
        <v>2026</v>
      </c>
      <c r="D607" t="s">
        <v>179</v>
      </c>
      <c r="F607" t="s">
        <v>9543</v>
      </c>
      <c r="G607" t="s">
        <v>3979</v>
      </c>
    </row>
    <row r="608" spans="1:7" x14ac:dyDescent="0.25">
      <c r="A608" t="s">
        <v>2796</v>
      </c>
      <c r="B608" t="s">
        <v>1235</v>
      </c>
      <c r="C608">
        <v>2021</v>
      </c>
      <c r="E608" t="s">
        <v>3005</v>
      </c>
      <c r="F608" t="s">
        <v>9544</v>
      </c>
      <c r="G608" t="s">
        <v>179</v>
      </c>
    </row>
    <row r="609" spans="1:7" x14ac:dyDescent="0.25">
      <c r="A609" t="s">
        <v>738</v>
      </c>
      <c r="B609" t="s">
        <v>1237</v>
      </c>
      <c r="C609">
        <v>2015</v>
      </c>
      <c r="E609" s="10" t="s">
        <v>8376</v>
      </c>
      <c r="F609" t="s">
        <v>8560</v>
      </c>
      <c r="G609" t="s">
        <v>3979</v>
      </c>
    </row>
    <row r="610" spans="1:7" x14ac:dyDescent="0.25">
      <c r="A610" t="s">
        <v>839</v>
      </c>
      <c r="B610" t="s">
        <v>1237</v>
      </c>
      <c r="C610">
        <v>1996</v>
      </c>
      <c r="E610" s="10" t="s">
        <v>8376</v>
      </c>
      <c r="F610" t="s">
        <v>8615</v>
      </c>
      <c r="G610" t="s">
        <v>3979</v>
      </c>
    </row>
    <row r="611" spans="1:7" x14ac:dyDescent="0.25">
      <c r="A611" t="s">
        <v>89</v>
      </c>
      <c r="B611" t="s">
        <v>1237</v>
      </c>
      <c r="C611">
        <v>2017</v>
      </c>
      <c r="E611" t="s">
        <v>3350</v>
      </c>
      <c r="F611" t="s">
        <v>9076</v>
      </c>
      <c r="G611" t="s">
        <v>3979</v>
      </c>
    </row>
    <row r="612" spans="1:7" x14ac:dyDescent="0.25">
      <c r="A612" t="s">
        <v>2796</v>
      </c>
      <c r="B612" t="s">
        <v>1243</v>
      </c>
      <c r="C612">
        <v>2021</v>
      </c>
      <c r="E612" t="s">
        <v>1246</v>
      </c>
      <c r="F612" t="s">
        <v>9292</v>
      </c>
      <c r="G612" t="s">
        <v>3979</v>
      </c>
    </row>
    <row r="613" spans="1:7" x14ac:dyDescent="0.25">
      <c r="A613" t="s">
        <v>89</v>
      </c>
      <c r="B613" t="s">
        <v>1247</v>
      </c>
      <c r="C613">
        <v>2017</v>
      </c>
      <c r="E613" t="s">
        <v>3351</v>
      </c>
      <c r="F613" t="s">
        <v>9545</v>
      </c>
      <c r="G613" t="s">
        <v>179</v>
      </c>
    </row>
    <row r="614" spans="1:7" x14ac:dyDescent="0.25">
      <c r="A614" t="s">
        <v>681</v>
      </c>
      <c r="B614" t="s">
        <v>1251</v>
      </c>
      <c r="C614">
        <v>2015</v>
      </c>
      <c r="E614" t="s">
        <v>2974</v>
      </c>
      <c r="F614" t="s">
        <v>8539</v>
      </c>
      <c r="G614" t="s">
        <v>3979</v>
      </c>
    </row>
    <row r="615" spans="1:7" x14ac:dyDescent="0.25">
      <c r="A615" t="s">
        <v>1251</v>
      </c>
      <c r="B615" t="s">
        <v>1254</v>
      </c>
      <c r="C615">
        <v>2021</v>
      </c>
      <c r="D615" t="s">
        <v>179</v>
      </c>
      <c r="F615" t="s">
        <v>9546</v>
      </c>
      <c r="G615" t="s">
        <v>3979</v>
      </c>
    </row>
    <row r="616" spans="1:7" x14ac:dyDescent="0.25">
      <c r="A616" t="s">
        <v>1136</v>
      </c>
      <c r="B616" t="s">
        <v>1257</v>
      </c>
      <c r="C616">
        <v>2012</v>
      </c>
      <c r="E616" s="10" t="s">
        <v>8352</v>
      </c>
      <c r="F616" t="s">
        <v>8712</v>
      </c>
      <c r="G616" t="s">
        <v>3979</v>
      </c>
    </row>
    <row r="617" spans="1:7" x14ac:dyDescent="0.25">
      <c r="A617" t="s">
        <v>2420</v>
      </c>
      <c r="B617" t="s">
        <v>1257</v>
      </c>
      <c r="C617">
        <v>2008</v>
      </c>
      <c r="E617" s="10" t="s">
        <v>8352</v>
      </c>
      <c r="F617" t="s">
        <v>9169</v>
      </c>
      <c r="G617" t="s">
        <v>3979</v>
      </c>
    </row>
    <row r="618" spans="1:7" x14ac:dyDescent="0.25">
      <c r="A618" t="s">
        <v>1038</v>
      </c>
      <c r="B618" t="s">
        <v>1264</v>
      </c>
      <c r="C618">
        <v>2016</v>
      </c>
      <c r="E618" t="s">
        <v>3177</v>
      </c>
      <c r="F618" t="s">
        <v>8683</v>
      </c>
      <c r="G618" t="s">
        <v>3979</v>
      </c>
    </row>
    <row r="619" spans="1:7" x14ac:dyDescent="0.25">
      <c r="A619" t="s">
        <v>2796</v>
      </c>
      <c r="B619" t="s">
        <v>1268</v>
      </c>
      <c r="C619">
        <v>2021</v>
      </c>
      <c r="E619" t="s">
        <v>2974</v>
      </c>
      <c r="F619" t="s">
        <v>9293</v>
      </c>
      <c r="G619" t="s">
        <v>3979</v>
      </c>
    </row>
    <row r="620" spans="1:7" x14ac:dyDescent="0.25">
      <c r="A620" t="s">
        <v>1268</v>
      </c>
      <c r="B620" t="s">
        <v>1272</v>
      </c>
      <c r="C620">
        <v>2022</v>
      </c>
      <c r="D620" t="s">
        <v>179</v>
      </c>
      <c r="F620" t="s">
        <v>9547</v>
      </c>
      <c r="G620" t="s">
        <v>3979</v>
      </c>
    </row>
    <row r="621" spans="1:7" x14ac:dyDescent="0.25">
      <c r="A621" t="s">
        <v>1847</v>
      </c>
      <c r="B621" t="s">
        <v>7667</v>
      </c>
      <c r="C621">
        <v>2015</v>
      </c>
      <c r="E621" t="s">
        <v>7670</v>
      </c>
      <c r="F621" t="s">
        <v>8927</v>
      </c>
      <c r="G621" t="s">
        <v>3979</v>
      </c>
    </row>
    <row r="622" spans="1:7" x14ac:dyDescent="0.25">
      <c r="A622" t="s">
        <v>2146</v>
      </c>
      <c r="B622" t="s">
        <v>1276</v>
      </c>
      <c r="C622">
        <v>1980</v>
      </c>
      <c r="F622" t="s">
        <v>9548</v>
      </c>
      <c r="G622" t="s">
        <v>179</v>
      </c>
    </row>
    <row r="623" spans="1:7" x14ac:dyDescent="0.25">
      <c r="A623" t="s">
        <v>2340</v>
      </c>
      <c r="B623" t="s">
        <v>1279</v>
      </c>
      <c r="C623">
        <v>2006</v>
      </c>
      <c r="E623" t="s">
        <v>3330</v>
      </c>
      <c r="F623" t="s">
        <v>9031</v>
      </c>
      <c r="G623" t="s">
        <v>3979</v>
      </c>
    </row>
    <row r="624" spans="1:7" x14ac:dyDescent="0.25">
      <c r="A624" t="s">
        <v>89</v>
      </c>
      <c r="B624" t="s">
        <v>1282</v>
      </c>
      <c r="C624">
        <v>2017</v>
      </c>
      <c r="F624" t="s">
        <v>9549</v>
      </c>
      <c r="G624" t="s">
        <v>179</v>
      </c>
    </row>
    <row r="625" spans="1:7" x14ac:dyDescent="0.25">
      <c r="A625" t="s">
        <v>738</v>
      </c>
      <c r="B625" t="s">
        <v>1286</v>
      </c>
      <c r="C625">
        <v>2015</v>
      </c>
      <c r="E625" s="10" t="s">
        <v>8312</v>
      </c>
      <c r="F625" t="s">
        <v>8561</v>
      </c>
      <c r="G625" t="s">
        <v>3979</v>
      </c>
    </row>
    <row r="626" spans="1:7" x14ac:dyDescent="0.25">
      <c r="A626" t="s">
        <v>751</v>
      </c>
      <c r="B626" t="s">
        <v>1286</v>
      </c>
      <c r="C626">
        <v>2018</v>
      </c>
      <c r="E626" s="10" t="s">
        <v>8312</v>
      </c>
      <c r="F626" t="s">
        <v>8583</v>
      </c>
      <c r="G626" t="s">
        <v>3979</v>
      </c>
    </row>
    <row r="627" spans="1:7" x14ac:dyDescent="0.25">
      <c r="A627" t="s">
        <v>1038</v>
      </c>
      <c r="B627" t="s">
        <v>1286</v>
      </c>
      <c r="C627">
        <v>2016</v>
      </c>
      <c r="E627" s="10" t="s">
        <v>8312</v>
      </c>
      <c r="F627" t="s">
        <v>8684</v>
      </c>
      <c r="G627" t="s">
        <v>3979</v>
      </c>
    </row>
    <row r="628" spans="1:7" x14ac:dyDescent="0.25">
      <c r="A628" t="s">
        <v>2165</v>
      </c>
      <c r="B628" t="s">
        <v>1286</v>
      </c>
      <c r="C628">
        <v>2013</v>
      </c>
      <c r="E628" s="10" t="s">
        <v>8312</v>
      </c>
      <c r="F628" t="s">
        <v>9010</v>
      </c>
      <c r="G628" t="s">
        <v>3979</v>
      </c>
    </row>
    <row r="629" spans="1:7" x14ac:dyDescent="0.25">
      <c r="A629" t="s">
        <v>89</v>
      </c>
      <c r="B629" t="s">
        <v>1286</v>
      </c>
      <c r="C629">
        <v>2017</v>
      </c>
      <c r="E629" s="10" t="s">
        <v>8312</v>
      </c>
      <c r="F629" t="s">
        <v>9077</v>
      </c>
      <c r="G629" t="s">
        <v>3979</v>
      </c>
    </row>
    <row r="630" spans="1:7" x14ac:dyDescent="0.25">
      <c r="A630" t="s">
        <v>2420</v>
      </c>
      <c r="B630" t="s">
        <v>1286</v>
      </c>
      <c r="C630">
        <v>2008</v>
      </c>
      <c r="E630" s="10" t="s">
        <v>8312</v>
      </c>
      <c r="F630" t="s">
        <v>9170</v>
      </c>
      <c r="G630" t="s">
        <v>3979</v>
      </c>
    </row>
    <row r="631" spans="1:7" x14ac:dyDescent="0.25">
      <c r="A631" t="s">
        <v>154</v>
      </c>
      <c r="B631" t="s">
        <v>1286</v>
      </c>
      <c r="C631">
        <v>2011</v>
      </c>
      <c r="E631" s="10" t="s">
        <v>8312</v>
      </c>
      <c r="F631" t="s">
        <v>9233</v>
      </c>
      <c r="G631" t="s">
        <v>3979</v>
      </c>
    </row>
    <row r="632" spans="1:7" x14ac:dyDescent="0.25">
      <c r="A632" t="s">
        <v>2898</v>
      </c>
      <c r="B632" t="s">
        <v>1286</v>
      </c>
      <c r="C632">
        <v>2018</v>
      </c>
      <c r="E632" s="10" t="s">
        <v>8312</v>
      </c>
      <c r="F632" t="s">
        <v>9327</v>
      </c>
      <c r="G632" t="s">
        <v>3979</v>
      </c>
    </row>
    <row r="633" spans="1:7" x14ac:dyDescent="0.25">
      <c r="A633" t="s">
        <v>1286</v>
      </c>
      <c r="B633" t="s">
        <v>1290</v>
      </c>
      <c r="C633">
        <v>2019</v>
      </c>
      <c r="D633" t="s">
        <v>179</v>
      </c>
      <c r="F633" t="s">
        <v>9550</v>
      </c>
      <c r="G633" t="s">
        <v>3979</v>
      </c>
    </row>
    <row r="634" spans="1:7" x14ac:dyDescent="0.25">
      <c r="A634" t="s">
        <v>839</v>
      </c>
      <c r="B634" t="s">
        <v>1294</v>
      </c>
      <c r="C634">
        <v>1996</v>
      </c>
      <c r="E634" s="10" t="s">
        <v>9972</v>
      </c>
      <c r="F634" t="s">
        <v>9551</v>
      </c>
      <c r="G634" t="s">
        <v>3979</v>
      </c>
    </row>
    <row r="635" spans="1:7" x14ac:dyDescent="0.25">
      <c r="A635" t="s">
        <v>2796</v>
      </c>
      <c r="B635" t="s">
        <v>1294</v>
      </c>
      <c r="C635">
        <v>2021</v>
      </c>
      <c r="E635" t="s">
        <v>3005</v>
      </c>
      <c r="F635" t="s">
        <v>9552</v>
      </c>
      <c r="G635" t="s">
        <v>179</v>
      </c>
    </row>
    <row r="636" spans="1:7" x14ac:dyDescent="0.25">
      <c r="A636" t="s">
        <v>1136</v>
      </c>
      <c r="B636" t="s">
        <v>1298</v>
      </c>
      <c r="C636">
        <v>2012</v>
      </c>
      <c r="E636" t="s">
        <v>3194</v>
      </c>
      <c r="F636" t="s">
        <v>9383</v>
      </c>
      <c r="G636" t="s">
        <v>3979</v>
      </c>
    </row>
    <row r="637" spans="1:7" x14ac:dyDescent="0.25">
      <c r="A637" t="s">
        <v>1298</v>
      </c>
      <c r="B637" t="s">
        <v>1302</v>
      </c>
      <c r="C637">
        <v>2014</v>
      </c>
      <c r="D637" t="s">
        <v>179</v>
      </c>
      <c r="F637" t="s">
        <v>9553</v>
      </c>
      <c r="G637" t="s">
        <v>3979</v>
      </c>
    </row>
    <row r="638" spans="1:7" x14ac:dyDescent="0.25">
      <c r="A638" t="s">
        <v>803</v>
      </c>
      <c r="B638" t="s">
        <v>1304</v>
      </c>
      <c r="C638">
        <v>2024</v>
      </c>
      <c r="E638" t="s">
        <v>2974</v>
      </c>
      <c r="F638" t="s">
        <v>8600</v>
      </c>
      <c r="G638" t="s">
        <v>3979</v>
      </c>
    </row>
    <row r="639" spans="1:7" x14ac:dyDescent="0.25">
      <c r="A639" t="s">
        <v>1298</v>
      </c>
      <c r="B639" t="s">
        <v>1304</v>
      </c>
      <c r="C639">
        <v>2014</v>
      </c>
      <c r="D639" t="s">
        <v>179</v>
      </c>
      <c r="F639" t="s">
        <v>9554</v>
      </c>
      <c r="G639" t="s">
        <v>3979</v>
      </c>
    </row>
    <row r="640" spans="1:7" x14ac:dyDescent="0.25">
      <c r="A640" t="s">
        <v>89</v>
      </c>
      <c r="B640" t="s">
        <v>7813</v>
      </c>
      <c r="C640">
        <v>2017</v>
      </c>
      <c r="E640" t="s">
        <v>7812</v>
      </c>
      <c r="F640" t="s">
        <v>9078</v>
      </c>
      <c r="G640" t="s">
        <v>3979</v>
      </c>
    </row>
    <row r="641" spans="1:7" x14ac:dyDescent="0.25">
      <c r="A641" t="s">
        <v>333</v>
      </c>
      <c r="B641" t="s">
        <v>1309</v>
      </c>
      <c r="C641">
        <v>1997</v>
      </c>
      <c r="E641" t="s">
        <v>3001</v>
      </c>
      <c r="F641" t="s">
        <v>9385</v>
      </c>
      <c r="G641" t="s">
        <v>3979</v>
      </c>
    </row>
    <row r="642" spans="1:7" x14ac:dyDescent="0.25">
      <c r="A642" t="s">
        <v>1787</v>
      </c>
      <c r="B642" t="s">
        <v>1309</v>
      </c>
      <c r="C642">
        <v>1987</v>
      </c>
      <c r="E642" t="s">
        <v>3270</v>
      </c>
      <c r="F642" t="s">
        <v>8891</v>
      </c>
      <c r="G642" t="s">
        <v>3979</v>
      </c>
    </row>
    <row r="643" spans="1:7" x14ac:dyDescent="0.25">
      <c r="A643" t="s">
        <v>1847</v>
      </c>
      <c r="B643" t="s">
        <v>1309</v>
      </c>
      <c r="C643">
        <v>2015</v>
      </c>
      <c r="E643" t="s">
        <v>3001</v>
      </c>
      <c r="F643" t="s">
        <v>9555</v>
      </c>
      <c r="G643" t="s">
        <v>179</v>
      </c>
    </row>
    <row r="644" spans="1:7" x14ac:dyDescent="0.25">
      <c r="A644" t="s">
        <v>2015</v>
      </c>
      <c r="B644" t="s">
        <v>1309</v>
      </c>
      <c r="C644">
        <v>2003</v>
      </c>
      <c r="E644" t="s">
        <v>3297</v>
      </c>
      <c r="F644" t="s">
        <v>9384</v>
      </c>
      <c r="G644" t="s">
        <v>3979</v>
      </c>
    </row>
    <row r="645" spans="1:7" x14ac:dyDescent="0.25">
      <c r="A645" t="s">
        <v>1136</v>
      </c>
      <c r="B645" t="s">
        <v>1312</v>
      </c>
      <c r="C645">
        <v>2012</v>
      </c>
      <c r="E645" t="s">
        <v>3195</v>
      </c>
      <c r="F645" t="s">
        <v>8713</v>
      </c>
      <c r="G645" t="s">
        <v>3979</v>
      </c>
    </row>
    <row r="646" spans="1:7" x14ac:dyDescent="0.25">
      <c r="A646" t="s">
        <v>154</v>
      </c>
      <c r="B646" t="s">
        <v>1312</v>
      </c>
      <c r="C646">
        <v>2011</v>
      </c>
      <c r="E646" t="s">
        <v>3195</v>
      </c>
      <c r="F646" t="s">
        <v>9234</v>
      </c>
      <c r="G646" t="s">
        <v>3979</v>
      </c>
    </row>
    <row r="647" spans="1:7" x14ac:dyDescent="0.25">
      <c r="A647" t="s">
        <v>1286</v>
      </c>
      <c r="B647" t="s">
        <v>1318</v>
      </c>
      <c r="C647">
        <v>2019</v>
      </c>
      <c r="E647" t="s">
        <v>3218</v>
      </c>
      <c r="F647" t="s">
        <v>9556</v>
      </c>
      <c r="G647" t="s">
        <v>179</v>
      </c>
    </row>
    <row r="648" spans="1:7" x14ac:dyDescent="0.25">
      <c r="A648" t="s">
        <v>336</v>
      </c>
      <c r="B648" t="s">
        <v>1322</v>
      </c>
      <c r="C648">
        <v>2023</v>
      </c>
      <c r="E648" t="s">
        <v>2974</v>
      </c>
      <c r="F648" t="s">
        <v>8442</v>
      </c>
      <c r="G648" t="s">
        <v>3979</v>
      </c>
    </row>
    <row r="649" spans="1:7" x14ac:dyDescent="0.25">
      <c r="A649" t="s">
        <v>1136</v>
      </c>
      <c r="B649" t="s">
        <v>1326</v>
      </c>
      <c r="C649">
        <v>2012</v>
      </c>
      <c r="E649" s="10" t="s">
        <v>8405</v>
      </c>
      <c r="F649" t="s">
        <v>8404</v>
      </c>
      <c r="G649" t="s">
        <v>3979</v>
      </c>
    </row>
    <row r="650" spans="1:7" x14ac:dyDescent="0.25">
      <c r="A650" t="s">
        <v>1136</v>
      </c>
      <c r="B650" t="s">
        <v>1328</v>
      </c>
      <c r="C650">
        <v>2012</v>
      </c>
      <c r="E650" s="10" t="s">
        <v>8307</v>
      </c>
      <c r="F650" t="s">
        <v>8714</v>
      </c>
      <c r="G650" t="s">
        <v>3979</v>
      </c>
    </row>
    <row r="651" spans="1:7" x14ac:dyDescent="0.25">
      <c r="A651" t="s">
        <v>2420</v>
      </c>
      <c r="B651" t="s">
        <v>1332</v>
      </c>
      <c r="C651">
        <v>2008</v>
      </c>
      <c r="E651" s="10" t="s">
        <v>8377</v>
      </c>
      <c r="F651" t="s">
        <v>9171</v>
      </c>
      <c r="G651" t="s">
        <v>3979</v>
      </c>
    </row>
    <row r="652" spans="1:7" x14ac:dyDescent="0.25">
      <c r="A652" t="s">
        <v>738</v>
      </c>
      <c r="B652" t="s">
        <v>1336</v>
      </c>
      <c r="C652">
        <v>2015</v>
      </c>
      <c r="E652" t="s">
        <v>3095</v>
      </c>
      <c r="F652" t="s">
        <v>9984</v>
      </c>
      <c r="G652" t="s">
        <v>179</v>
      </c>
    </row>
    <row r="653" spans="1:7" x14ac:dyDescent="0.25">
      <c r="A653" t="s">
        <v>839</v>
      </c>
      <c r="B653" t="s">
        <v>1336</v>
      </c>
      <c r="C653">
        <v>1996</v>
      </c>
      <c r="E653" t="s">
        <v>3126</v>
      </c>
      <c r="F653" t="s">
        <v>8616</v>
      </c>
      <c r="G653" t="s">
        <v>3979</v>
      </c>
    </row>
    <row r="654" spans="1:7" x14ac:dyDescent="0.25">
      <c r="A654" t="s">
        <v>1286</v>
      </c>
      <c r="B654" t="s">
        <v>1336</v>
      </c>
      <c r="C654">
        <v>2019</v>
      </c>
      <c r="E654" t="s">
        <v>3095</v>
      </c>
      <c r="F654" t="s">
        <v>9984</v>
      </c>
      <c r="G654" t="s">
        <v>179</v>
      </c>
    </row>
    <row r="655" spans="1:7" x14ac:dyDescent="0.25">
      <c r="A655" t="s">
        <v>1286</v>
      </c>
      <c r="B655" t="s">
        <v>1340</v>
      </c>
      <c r="C655">
        <v>2019</v>
      </c>
      <c r="E655" t="s">
        <v>3219</v>
      </c>
      <c r="F655" t="s">
        <v>8762</v>
      </c>
      <c r="G655" t="s">
        <v>3979</v>
      </c>
    </row>
    <row r="656" spans="1:7" x14ac:dyDescent="0.25">
      <c r="A656" t="s">
        <v>1294</v>
      </c>
      <c r="B656" t="s">
        <v>1340</v>
      </c>
      <c r="C656">
        <v>2023</v>
      </c>
      <c r="E656" t="s">
        <v>3229</v>
      </c>
      <c r="F656" t="s">
        <v>8784</v>
      </c>
      <c r="G656" t="s">
        <v>3979</v>
      </c>
    </row>
    <row r="657" spans="1:7" x14ac:dyDescent="0.25">
      <c r="A657" t="s">
        <v>89</v>
      </c>
      <c r="B657" t="s">
        <v>1340</v>
      </c>
      <c r="C657">
        <v>2017</v>
      </c>
      <c r="E657" t="s">
        <v>3352</v>
      </c>
      <c r="F657" t="s">
        <v>9079</v>
      </c>
      <c r="G657" t="s">
        <v>3979</v>
      </c>
    </row>
    <row r="658" spans="1:7" x14ac:dyDescent="0.25">
      <c r="A658" t="s">
        <v>2796</v>
      </c>
      <c r="B658" t="s">
        <v>1340</v>
      </c>
      <c r="C658">
        <v>2021</v>
      </c>
      <c r="E658" t="s">
        <v>3229</v>
      </c>
      <c r="F658" t="s">
        <v>9294</v>
      </c>
      <c r="G658" t="s">
        <v>3979</v>
      </c>
    </row>
    <row r="659" spans="1:7" x14ac:dyDescent="0.25">
      <c r="A659" t="s">
        <v>2870</v>
      </c>
      <c r="B659" t="s">
        <v>1343</v>
      </c>
      <c r="C659">
        <v>2020</v>
      </c>
      <c r="D659" t="s">
        <v>179</v>
      </c>
      <c r="F659" t="s">
        <v>9557</v>
      </c>
      <c r="G659" t="s">
        <v>3979</v>
      </c>
    </row>
    <row r="660" spans="1:7" x14ac:dyDescent="0.25">
      <c r="A660" t="s">
        <v>454</v>
      </c>
      <c r="B660" t="s">
        <v>1345</v>
      </c>
      <c r="C660">
        <v>2018</v>
      </c>
      <c r="D660" t="s">
        <v>179</v>
      </c>
      <c r="E660" t="s">
        <v>3049</v>
      </c>
      <c r="F660" t="s">
        <v>8500</v>
      </c>
      <c r="G660" t="s">
        <v>3979</v>
      </c>
    </row>
    <row r="661" spans="1:7" x14ac:dyDescent="0.25">
      <c r="A661" t="s">
        <v>89</v>
      </c>
      <c r="B661" t="s">
        <v>1345</v>
      </c>
      <c r="C661">
        <v>2017</v>
      </c>
      <c r="E661" t="s">
        <v>3049</v>
      </c>
      <c r="F661" t="s">
        <v>9080</v>
      </c>
      <c r="G661" t="s">
        <v>3979</v>
      </c>
    </row>
    <row r="662" spans="1:7" x14ac:dyDescent="0.25">
      <c r="A662" t="s">
        <v>1286</v>
      </c>
      <c r="B662" t="s">
        <v>1349</v>
      </c>
      <c r="C662">
        <v>2019</v>
      </c>
      <c r="E662" t="s">
        <v>3220</v>
      </c>
      <c r="F662" t="s">
        <v>9558</v>
      </c>
      <c r="G662" t="s">
        <v>179</v>
      </c>
    </row>
    <row r="663" spans="1:7" x14ac:dyDescent="0.25">
      <c r="A663" t="s">
        <v>489</v>
      </c>
      <c r="B663" t="s">
        <v>1353</v>
      </c>
      <c r="C663">
        <v>2022</v>
      </c>
      <c r="E663" t="s">
        <v>3059</v>
      </c>
      <c r="F663" t="s">
        <v>8512</v>
      </c>
      <c r="G663" t="s">
        <v>3979</v>
      </c>
    </row>
    <row r="664" spans="1:7" x14ac:dyDescent="0.25">
      <c r="A664" t="s">
        <v>2796</v>
      </c>
      <c r="B664" t="s">
        <v>1353</v>
      </c>
      <c r="C664">
        <v>2021</v>
      </c>
      <c r="E664" t="s">
        <v>3005</v>
      </c>
      <c r="F664" t="s">
        <v>9559</v>
      </c>
      <c r="G664" t="s">
        <v>179</v>
      </c>
    </row>
    <row r="665" spans="1:7" x14ac:dyDescent="0.25">
      <c r="A665" t="s">
        <v>1357</v>
      </c>
      <c r="B665" t="s">
        <v>1361</v>
      </c>
      <c r="C665">
        <v>2018</v>
      </c>
      <c r="D665" t="s">
        <v>179</v>
      </c>
      <c r="F665" t="s">
        <v>9560</v>
      </c>
      <c r="G665" t="s">
        <v>3979</v>
      </c>
    </row>
    <row r="666" spans="1:7" x14ac:dyDescent="0.25">
      <c r="A666" t="s">
        <v>563</v>
      </c>
      <c r="B666" t="s">
        <v>1365</v>
      </c>
      <c r="C666">
        <v>2022</v>
      </c>
      <c r="D666" t="s">
        <v>179</v>
      </c>
      <c r="F666" t="s">
        <v>9561</v>
      </c>
      <c r="G666" t="s">
        <v>3979</v>
      </c>
    </row>
    <row r="667" spans="1:7" x14ac:dyDescent="0.25">
      <c r="A667" t="s">
        <v>456</v>
      </c>
      <c r="B667" t="s">
        <v>1368</v>
      </c>
      <c r="C667">
        <v>2022</v>
      </c>
      <c r="D667" t="s">
        <v>179</v>
      </c>
      <c r="F667" t="s">
        <v>9562</v>
      </c>
      <c r="G667" t="s">
        <v>3979</v>
      </c>
    </row>
    <row r="668" spans="1:7" x14ac:dyDescent="0.25">
      <c r="A668" t="s">
        <v>89</v>
      </c>
      <c r="B668" t="s">
        <v>1368</v>
      </c>
      <c r="C668">
        <v>2017</v>
      </c>
      <c r="E668" t="s">
        <v>2974</v>
      </c>
      <c r="F668" t="s">
        <v>9563</v>
      </c>
      <c r="G668" t="s">
        <v>179</v>
      </c>
    </row>
    <row r="669" spans="1:7" x14ac:dyDescent="0.25">
      <c r="A669" t="s">
        <v>1584</v>
      </c>
      <c r="B669" t="s">
        <v>1370</v>
      </c>
      <c r="C669">
        <v>2019</v>
      </c>
      <c r="E669" s="10" t="s">
        <v>1373</v>
      </c>
      <c r="F669" t="s">
        <v>8856</v>
      </c>
      <c r="G669" t="s">
        <v>3979</v>
      </c>
    </row>
    <row r="670" spans="1:7" x14ac:dyDescent="0.25">
      <c r="A670" t="s">
        <v>2796</v>
      </c>
      <c r="B670" t="s">
        <v>1370</v>
      </c>
      <c r="C670">
        <v>2021</v>
      </c>
      <c r="E670" s="10" t="s">
        <v>1373</v>
      </c>
      <c r="F670" t="s">
        <v>9295</v>
      </c>
      <c r="G670" t="s">
        <v>3979</v>
      </c>
    </row>
    <row r="671" spans="1:7" x14ac:dyDescent="0.25">
      <c r="A671" t="s">
        <v>2713</v>
      </c>
      <c r="B671" t="s">
        <v>1374</v>
      </c>
      <c r="C671">
        <v>1993</v>
      </c>
      <c r="E671" t="s">
        <v>3005</v>
      </c>
      <c r="F671" t="s">
        <v>9564</v>
      </c>
      <c r="G671" t="s">
        <v>179</v>
      </c>
    </row>
    <row r="672" spans="1:7" x14ac:dyDescent="0.25">
      <c r="A672" t="s">
        <v>1753</v>
      </c>
      <c r="B672" t="s">
        <v>1380</v>
      </c>
      <c r="C672">
        <v>1995</v>
      </c>
      <c r="E672" t="s">
        <v>3262</v>
      </c>
      <c r="F672" t="s">
        <v>8881</v>
      </c>
      <c r="G672" t="s">
        <v>3979</v>
      </c>
    </row>
    <row r="673" spans="1:7" x14ac:dyDescent="0.25">
      <c r="A673" t="s">
        <v>2713</v>
      </c>
      <c r="B673" t="s">
        <v>1380</v>
      </c>
      <c r="C673">
        <v>1993</v>
      </c>
      <c r="E673" t="s">
        <v>3262</v>
      </c>
      <c r="F673" t="s">
        <v>9276</v>
      </c>
      <c r="G673" t="s">
        <v>3979</v>
      </c>
    </row>
    <row r="674" spans="1:7" x14ac:dyDescent="0.25">
      <c r="A674" t="s">
        <v>345</v>
      </c>
      <c r="B674" t="s">
        <v>1383</v>
      </c>
      <c r="C674">
        <v>2023</v>
      </c>
      <c r="E674" t="s">
        <v>3023</v>
      </c>
      <c r="F674" t="s">
        <v>8472</v>
      </c>
      <c r="G674" t="s">
        <v>3979</v>
      </c>
    </row>
    <row r="675" spans="1:7" x14ac:dyDescent="0.25">
      <c r="A675" t="s">
        <v>489</v>
      </c>
      <c r="B675" t="s">
        <v>1383</v>
      </c>
      <c r="C675">
        <v>2022</v>
      </c>
      <c r="E675" t="s">
        <v>2974</v>
      </c>
      <c r="F675" t="s">
        <v>8513</v>
      </c>
      <c r="G675" t="s">
        <v>3979</v>
      </c>
    </row>
    <row r="676" spans="1:7" x14ac:dyDescent="0.25">
      <c r="A676" t="s">
        <v>345</v>
      </c>
      <c r="B676" t="s">
        <v>1386</v>
      </c>
      <c r="C676">
        <v>2023</v>
      </c>
      <c r="E676" t="s">
        <v>3024</v>
      </c>
      <c r="F676" t="s">
        <v>9985</v>
      </c>
      <c r="G676" t="s">
        <v>3979</v>
      </c>
    </row>
    <row r="677" spans="1:7" x14ac:dyDescent="0.25">
      <c r="A677" t="s">
        <v>910</v>
      </c>
      <c r="B677" t="s">
        <v>1386</v>
      </c>
      <c r="C677">
        <v>2014</v>
      </c>
      <c r="E677" t="s">
        <v>3024</v>
      </c>
      <c r="F677" t="s">
        <v>9349</v>
      </c>
      <c r="G677" t="s">
        <v>3979</v>
      </c>
    </row>
    <row r="678" spans="1:7" x14ac:dyDescent="0.25">
      <c r="A678" t="s">
        <v>89</v>
      </c>
      <c r="B678" t="s">
        <v>1386</v>
      </c>
      <c r="C678">
        <v>2017</v>
      </c>
      <c r="E678" t="s">
        <v>3024</v>
      </c>
      <c r="F678" t="s">
        <v>9985</v>
      </c>
      <c r="G678" t="s">
        <v>3979</v>
      </c>
    </row>
    <row r="679" spans="1:7" x14ac:dyDescent="0.25">
      <c r="A679" t="s">
        <v>2882</v>
      </c>
      <c r="B679" t="s">
        <v>1386</v>
      </c>
      <c r="C679">
        <v>2023</v>
      </c>
      <c r="E679" s="10" t="s">
        <v>3024</v>
      </c>
      <c r="F679" t="s">
        <v>9335</v>
      </c>
      <c r="G679" t="s">
        <v>3979</v>
      </c>
    </row>
    <row r="680" spans="1:7" x14ac:dyDescent="0.25">
      <c r="A680" t="s">
        <v>2796</v>
      </c>
      <c r="B680" t="s">
        <v>1388</v>
      </c>
      <c r="C680">
        <v>2021</v>
      </c>
      <c r="E680" t="s">
        <v>3005</v>
      </c>
      <c r="F680" t="s">
        <v>9565</v>
      </c>
      <c r="G680" t="s">
        <v>179</v>
      </c>
    </row>
    <row r="681" spans="1:7" x14ac:dyDescent="0.25">
      <c r="A681" t="s">
        <v>738</v>
      </c>
      <c r="B681" t="s">
        <v>16973</v>
      </c>
      <c r="C681">
        <v>2015</v>
      </c>
      <c r="E681" s="10" t="s">
        <v>16976</v>
      </c>
      <c r="F681" t="s">
        <v>16977</v>
      </c>
      <c r="G681" t="s">
        <v>3979</v>
      </c>
    </row>
    <row r="682" spans="1:7" x14ac:dyDescent="0.25">
      <c r="A682" t="s">
        <v>1503</v>
      </c>
      <c r="B682" t="s">
        <v>16973</v>
      </c>
      <c r="C682">
        <v>2020</v>
      </c>
      <c r="E682" s="10" t="s">
        <v>16976</v>
      </c>
      <c r="F682" t="s">
        <v>16977</v>
      </c>
      <c r="G682" t="s">
        <v>3979</v>
      </c>
    </row>
    <row r="683" spans="1:7" x14ac:dyDescent="0.25">
      <c r="A683" t="s">
        <v>1619</v>
      </c>
      <c r="B683" t="s">
        <v>16973</v>
      </c>
      <c r="C683">
        <v>2024</v>
      </c>
      <c r="E683" s="10" t="s">
        <v>16976</v>
      </c>
      <c r="F683" t="s">
        <v>16977</v>
      </c>
      <c r="G683" t="s">
        <v>3979</v>
      </c>
    </row>
    <row r="684" spans="1:7" x14ac:dyDescent="0.25">
      <c r="A684" t="s">
        <v>89</v>
      </c>
      <c r="B684" t="s">
        <v>16973</v>
      </c>
      <c r="C684">
        <v>2017</v>
      </c>
      <c r="E684" s="10" t="s">
        <v>16976</v>
      </c>
      <c r="F684" t="s">
        <v>16977</v>
      </c>
      <c r="G684" t="s">
        <v>3979</v>
      </c>
    </row>
    <row r="685" spans="1:7" x14ac:dyDescent="0.25">
      <c r="A685" t="s">
        <v>248</v>
      </c>
      <c r="B685" t="s">
        <v>1392</v>
      </c>
      <c r="C685">
        <v>1994</v>
      </c>
      <c r="E685" t="s">
        <v>2983</v>
      </c>
      <c r="F685" t="s">
        <v>8421</v>
      </c>
      <c r="G685" t="s">
        <v>3979</v>
      </c>
    </row>
    <row r="686" spans="1:7" x14ac:dyDescent="0.25">
      <c r="A686" t="s">
        <v>681</v>
      </c>
      <c r="B686" t="s">
        <v>1392</v>
      </c>
      <c r="C686">
        <v>2015</v>
      </c>
      <c r="E686" t="s">
        <v>2983</v>
      </c>
      <c r="F686" t="s">
        <v>8540</v>
      </c>
      <c r="G686" t="s">
        <v>3979</v>
      </c>
    </row>
    <row r="687" spans="1:7" x14ac:dyDescent="0.25">
      <c r="A687" t="s">
        <v>1377</v>
      </c>
      <c r="B687" t="s">
        <v>1392</v>
      </c>
      <c r="C687">
        <v>2013</v>
      </c>
      <c r="E687" t="s">
        <v>2983</v>
      </c>
      <c r="F687" t="s">
        <v>8791</v>
      </c>
      <c r="G687" t="s">
        <v>3979</v>
      </c>
    </row>
    <row r="688" spans="1:7" x14ac:dyDescent="0.25">
      <c r="A688" t="s">
        <v>1787</v>
      </c>
      <c r="B688" t="s">
        <v>1392</v>
      </c>
      <c r="C688">
        <v>1987</v>
      </c>
      <c r="E688" t="s">
        <v>2983</v>
      </c>
      <c r="F688" t="s">
        <v>8892</v>
      </c>
      <c r="G688" t="s">
        <v>3979</v>
      </c>
    </row>
    <row r="689" spans="1:7" x14ac:dyDescent="0.25">
      <c r="A689" t="s">
        <v>2045</v>
      </c>
      <c r="B689" t="s">
        <v>1392</v>
      </c>
      <c r="C689">
        <v>1992</v>
      </c>
      <c r="E689" t="s">
        <v>2983</v>
      </c>
      <c r="F689" t="s">
        <v>8952</v>
      </c>
      <c r="G689" t="s">
        <v>3979</v>
      </c>
    </row>
    <row r="690" spans="1:7" x14ac:dyDescent="0.25">
      <c r="A690" t="s">
        <v>2146</v>
      </c>
      <c r="B690" t="s">
        <v>1392</v>
      </c>
      <c r="C690">
        <v>1980</v>
      </c>
      <c r="E690" t="s">
        <v>2983</v>
      </c>
      <c r="F690" t="s">
        <v>8990</v>
      </c>
      <c r="G690" t="s">
        <v>3979</v>
      </c>
    </row>
    <row r="691" spans="1:7" x14ac:dyDescent="0.25">
      <c r="A691" t="s">
        <v>2796</v>
      </c>
      <c r="B691" t="s">
        <v>1395</v>
      </c>
      <c r="C691">
        <v>2021</v>
      </c>
      <c r="E691" t="s">
        <v>3005</v>
      </c>
      <c r="F691" t="s">
        <v>9566</v>
      </c>
      <c r="G691" t="s">
        <v>179</v>
      </c>
    </row>
    <row r="692" spans="1:7" x14ac:dyDescent="0.25">
      <c r="A692" t="s">
        <v>828</v>
      </c>
      <c r="B692" t="s">
        <v>1399</v>
      </c>
      <c r="C692">
        <v>2010</v>
      </c>
      <c r="E692" s="10" t="s">
        <v>9359</v>
      </c>
      <c r="F692" t="s">
        <v>9358</v>
      </c>
      <c r="G692" t="s">
        <v>3979</v>
      </c>
    </row>
    <row r="693" spans="1:7" x14ac:dyDescent="0.25">
      <c r="A693" t="s">
        <v>986</v>
      </c>
      <c r="B693" t="s">
        <v>1399</v>
      </c>
      <c r="C693">
        <v>2011</v>
      </c>
      <c r="E693" t="s">
        <v>3160</v>
      </c>
      <c r="F693" t="s">
        <v>8663</v>
      </c>
      <c r="G693" t="s">
        <v>3979</v>
      </c>
    </row>
    <row r="694" spans="1:7" x14ac:dyDescent="0.25">
      <c r="A694" t="s">
        <v>1564</v>
      </c>
      <c r="B694" t="s">
        <v>1399</v>
      </c>
      <c r="C694">
        <v>2001</v>
      </c>
      <c r="E694" t="s">
        <v>3160</v>
      </c>
      <c r="F694" t="s">
        <v>8834</v>
      </c>
      <c r="G694" t="s">
        <v>3979</v>
      </c>
    </row>
    <row r="695" spans="1:7" x14ac:dyDescent="0.25">
      <c r="A695" t="s">
        <v>2611</v>
      </c>
      <c r="B695" t="s">
        <v>14223</v>
      </c>
      <c r="C695">
        <v>2014</v>
      </c>
      <c r="E695" s="10" t="s">
        <v>14226</v>
      </c>
      <c r="F695" t="s">
        <v>14227</v>
      </c>
      <c r="G695" t="s">
        <v>3979</v>
      </c>
    </row>
    <row r="696" spans="1:7" x14ac:dyDescent="0.25">
      <c r="A696" t="s">
        <v>2796</v>
      </c>
      <c r="B696" t="s">
        <v>1401</v>
      </c>
      <c r="C696">
        <v>2021</v>
      </c>
      <c r="E696" t="s">
        <v>3416</v>
      </c>
      <c r="F696" t="s">
        <v>9567</v>
      </c>
      <c r="G696" t="s">
        <v>179</v>
      </c>
    </row>
    <row r="697" spans="1:7" x14ac:dyDescent="0.25">
      <c r="A697" t="s">
        <v>1038</v>
      </c>
      <c r="B697" t="s">
        <v>1405</v>
      </c>
      <c r="C697">
        <v>2016</v>
      </c>
      <c r="E697" s="10" t="s">
        <v>8361</v>
      </c>
      <c r="F697" t="s">
        <v>8685</v>
      </c>
      <c r="G697" t="s">
        <v>3979</v>
      </c>
    </row>
    <row r="698" spans="1:7" x14ac:dyDescent="0.25">
      <c r="A698" t="s">
        <v>2165</v>
      </c>
      <c r="B698" t="s">
        <v>1405</v>
      </c>
      <c r="C698">
        <v>2013</v>
      </c>
      <c r="E698" t="s">
        <v>3323</v>
      </c>
      <c r="F698" t="s">
        <v>9011</v>
      </c>
      <c r="G698" t="s">
        <v>3979</v>
      </c>
    </row>
    <row r="699" spans="1:7" x14ac:dyDescent="0.25">
      <c r="A699" t="s">
        <v>2420</v>
      </c>
      <c r="B699" t="s">
        <v>1405</v>
      </c>
      <c r="C699">
        <v>2008</v>
      </c>
      <c r="E699" s="10" t="s">
        <v>8361</v>
      </c>
      <c r="F699" t="s">
        <v>9172</v>
      </c>
      <c r="G699" t="s">
        <v>3979</v>
      </c>
    </row>
    <row r="700" spans="1:7" x14ac:dyDescent="0.25">
      <c r="A700" t="s">
        <v>2946</v>
      </c>
      <c r="B700" t="s">
        <v>1405</v>
      </c>
      <c r="C700">
        <v>2014</v>
      </c>
      <c r="E700" s="10" t="s">
        <v>8360</v>
      </c>
      <c r="F700" t="s">
        <v>9332</v>
      </c>
      <c r="G700" t="s">
        <v>3979</v>
      </c>
    </row>
    <row r="701" spans="1:7" x14ac:dyDescent="0.25">
      <c r="A701" t="s">
        <v>2124</v>
      </c>
      <c r="B701" t="s">
        <v>1409</v>
      </c>
      <c r="C701">
        <v>2013</v>
      </c>
      <c r="E701" t="s">
        <v>3302</v>
      </c>
      <c r="F701" t="s">
        <v>8962</v>
      </c>
      <c r="G701" t="s">
        <v>3979</v>
      </c>
    </row>
    <row r="702" spans="1:7" x14ac:dyDescent="0.25">
      <c r="A702" t="s">
        <v>248</v>
      </c>
      <c r="B702" t="s">
        <v>1412</v>
      </c>
      <c r="C702">
        <v>1994</v>
      </c>
      <c r="E702" t="s">
        <v>2984</v>
      </c>
      <c r="F702" t="s">
        <v>14017</v>
      </c>
      <c r="G702" t="s">
        <v>3979</v>
      </c>
    </row>
    <row r="703" spans="1:7" x14ac:dyDescent="0.25">
      <c r="A703" t="s">
        <v>252</v>
      </c>
      <c r="B703" t="s">
        <v>1412</v>
      </c>
      <c r="C703">
        <v>1990</v>
      </c>
      <c r="E703" t="s">
        <v>2984</v>
      </c>
      <c r="F703" t="s">
        <v>14017</v>
      </c>
      <c r="G703" t="s">
        <v>3979</v>
      </c>
    </row>
    <row r="704" spans="1:7" x14ac:dyDescent="0.25">
      <c r="A704" t="s">
        <v>1787</v>
      </c>
      <c r="B704" t="s">
        <v>1412</v>
      </c>
      <c r="C704">
        <v>1987</v>
      </c>
      <c r="E704" t="s">
        <v>2984</v>
      </c>
      <c r="F704" t="s">
        <v>14017</v>
      </c>
      <c r="G704" t="s">
        <v>3979</v>
      </c>
    </row>
    <row r="705" spans="1:7" x14ac:dyDescent="0.25">
      <c r="A705" t="s">
        <v>1874</v>
      </c>
      <c r="B705" t="s">
        <v>1412</v>
      </c>
      <c r="C705">
        <v>1987</v>
      </c>
      <c r="E705" t="s">
        <v>2984</v>
      </c>
      <c r="F705" t="s">
        <v>14017</v>
      </c>
      <c r="G705" t="s">
        <v>3979</v>
      </c>
    </row>
    <row r="706" spans="1:7" x14ac:dyDescent="0.25">
      <c r="A706" t="s">
        <v>2563</v>
      </c>
      <c r="B706" t="s">
        <v>1412</v>
      </c>
      <c r="C706">
        <v>1998</v>
      </c>
      <c r="E706" t="s">
        <v>2984</v>
      </c>
      <c r="F706" t="s">
        <v>14017</v>
      </c>
      <c r="G706" t="s">
        <v>3979</v>
      </c>
    </row>
    <row r="707" spans="1:7" x14ac:dyDescent="0.25">
      <c r="A707" t="s">
        <v>751</v>
      </c>
      <c r="B707" t="s">
        <v>17044</v>
      </c>
      <c r="C707">
        <v>2018</v>
      </c>
      <c r="E707" s="10" t="s">
        <v>17047</v>
      </c>
      <c r="F707" t="s">
        <v>17048</v>
      </c>
      <c r="G707" t="s">
        <v>3979</v>
      </c>
    </row>
    <row r="708" spans="1:7" x14ac:dyDescent="0.25">
      <c r="A708" t="s">
        <v>2165</v>
      </c>
      <c r="B708" t="s">
        <v>17044</v>
      </c>
      <c r="C708">
        <v>2013</v>
      </c>
      <c r="E708" s="10" t="s">
        <v>17047</v>
      </c>
      <c r="F708" t="s">
        <v>17048</v>
      </c>
      <c r="G708" t="s">
        <v>3979</v>
      </c>
    </row>
    <row r="709" spans="1:7" x14ac:dyDescent="0.25">
      <c r="A709" t="s">
        <v>154</v>
      </c>
      <c r="B709" t="s">
        <v>17044</v>
      </c>
      <c r="C709">
        <v>2011</v>
      </c>
      <c r="E709" s="10" t="s">
        <v>17047</v>
      </c>
      <c r="F709" t="s">
        <v>17048</v>
      </c>
      <c r="G709" t="s">
        <v>3979</v>
      </c>
    </row>
    <row r="710" spans="1:7" x14ac:dyDescent="0.25">
      <c r="A710" t="s">
        <v>2866</v>
      </c>
      <c r="B710" t="s">
        <v>1415</v>
      </c>
      <c r="C710">
        <v>2005</v>
      </c>
      <c r="D710" t="s">
        <v>179</v>
      </c>
      <c r="F710" t="s">
        <v>9568</v>
      </c>
      <c r="G710" t="s">
        <v>3979</v>
      </c>
    </row>
    <row r="711" spans="1:7" x14ac:dyDescent="0.25">
      <c r="A711" t="s">
        <v>252</v>
      </c>
      <c r="B711" t="s">
        <v>1417</v>
      </c>
      <c r="C711">
        <v>1990</v>
      </c>
      <c r="E711" t="s">
        <v>2974</v>
      </c>
      <c r="F711" t="s">
        <v>9386</v>
      </c>
      <c r="G711" t="s">
        <v>3979</v>
      </c>
    </row>
    <row r="712" spans="1:7" x14ac:dyDescent="0.25">
      <c r="A712" t="s">
        <v>914</v>
      </c>
      <c r="B712" t="s">
        <v>1417</v>
      </c>
      <c r="C712">
        <v>2002</v>
      </c>
      <c r="E712" t="s">
        <v>2974</v>
      </c>
      <c r="F712" t="s">
        <v>8642</v>
      </c>
      <c r="G712" t="s">
        <v>3979</v>
      </c>
    </row>
    <row r="713" spans="1:7" x14ac:dyDescent="0.25">
      <c r="A713" t="s">
        <v>2146</v>
      </c>
      <c r="B713" t="s">
        <v>1417</v>
      </c>
      <c r="C713">
        <v>1980</v>
      </c>
      <c r="E713" t="s">
        <v>2974</v>
      </c>
      <c r="F713" t="s">
        <v>8991</v>
      </c>
      <c r="G713" t="s">
        <v>3979</v>
      </c>
    </row>
    <row r="714" spans="1:7" x14ac:dyDescent="0.25">
      <c r="A714" t="s">
        <v>1682</v>
      </c>
      <c r="B714" t="s">
        <v>1420</v>
      </c>
      <c r="C714">
        <v>2020</v>
      </c>
      <c r="D714" t="s">
        <v>179</v>
      </c>
      <c r="F714" t="s">
        <v>9569</v>
      </c>
      <c r="G714" t="s">
        <v>3979</v>
      </c>
    </row>
    <row r="715" spans="1:7" x14ac:dyDescent="0.25">
      <c r="A715" t="s">
        <v>1298</v>
      </c>
      <c r="B715" t="s">
        <v>1424</v>
      </c>
      <c r="C715">
        <v>2014</v>
      </c>
      <c r="E715" t="s">
        <v>2974</v>
      </c>
      <c r="F715" t="s">
        <v>8788</v>
      </c>
      <c r="G715" t="s">
        <v>3979</v>
      </c>
    </row>
    <row r="716" spans="1:7" x14ac:dyDescent="0.25">
      <c r="A716" t="s">
        <v>1427</v>
      </c>
      <c r="B716" t="s">
        <v>1424</v>
      </c>
      <c r="C716">
        <v>2021</v>
      </c>
      <c r="E716" t="s">
        <v>2974</v>
      </c>
      <c r="F716" t="s">
        <v>8799</v>
      </c>
      <c r="G716" t="s">
        <v>3979</v>
      </c>
    </row>
    <row r="717" spans="1:7" x14ac:dyDescent="0.25">
      <c r="A717" t="s">
        <v>1682</v>
      </c>
      <c r="B717" t="s">
        <v>1427</v>
      </c>
      <c r="C717">
        <v>2020</v>
      </c>
      <c r="E717" t="s">
        <v>3258</v>
      </c>
      <c r="F717" t="s">
        <v>8866</v>
      </c>
      <c r="G717" t="s">
        <v>3979</v>
      </c>
    </row>
    <row r="718" spans="1:7" x14ac:dyDescent="0.25">
      <c r="A718" t="s">
        <v>89</v>
      </c>
      <c r="B718" t="s">
        <v>1427</v>
      </c>
      <c r="C718">
        <v>2017</v>
      </c>
      <c r="E718" t="s">
        <v>3258</v>
      </c>
      <c r="F718" t="s">
        <v>9081</v>
      </c>
      <c r="G718" t="s">
        <v>3979</v>
      </c>
    </row>
    <row r="719" spans="1:7" x14ac:dyDescent="0.25">
      <c r="A719" t="s">
        <v>345</v>
      </c>
      <c r="B719" t="s">
        <v>7948</v>
      </c>
      <c r="C719">
        <v>2023</v>
      </c>
      <c r="E719" s="10" t="s">
        <v>7947</v>
      </c>
      <c r="F719" t="s">
        <v>8473</v>
      </c>
      <c r="G719" t="s">
        <v>3979</v>
      </c>
    </row>
    <row r="720" spans="1:7" x14ac:dyDescent="0.25">
      <c r="A720" t="s">
        <v>712</v>
      </c>
      <c r="B720" t="s">
        <v>1431</v>
      </c>
      <c r="C720">
        <v>2016</v>
      </c>
      <c r="E720" t="s">
        <v>3082</v>
      </c>
      <c r="F720" t="s">
        <v>8546</v>
      </c>
      <c r="G720" t="s">
        <v>3979</v>
      </c>
    </row>
    <row r="721" spans="1:7" x14ac:dyDescent="0.25">
      <c r="A721" t="s">
        <v>1136</v>
      </c>
      <c r="B721" t="s">
        <v>1431</v>
      </c>
      <c r="C721">
        <v>2012</v>
      </c>
      <c r="E721" t="s">
        <v>3082</v>
      </c>
      <c r="F721" t="s">
        <v>8715</v>
      </c>
      <c r="G721" t="s">
        <v>3979</v>
      </c>
    </row>
    <row r="722" spans="1:7" x14ac:dyDescent="0.25">
      <c r="A722" t="s">
        <v>2796</v>
      </c>
      <c r="B722" t="s">
        <v>16842</v>
      </c>
      <c r="C722">
        <v>2021</v>
      </c>
      <c r="E722" t="s">
        <v>3005</v>
      </c>
      <c r="F722" t="s">
        <v>16844</v>
      </c>
      <c r="G722" t="s">
        <v>179</v>
      </c>
    </row>
    <row r="723" spans="1:7" x14ac:dyDescent="0.25">
      <c r="A723" t="s">
        <v>1136</v>
      </c>
      <c r="B723" t="s">
        <v>1435</v>
      </c>
      <c r="C723">
        <v>2012</v>
      </c>
      <c r="D723" t="s">
        <v>179</v>
      </c>
      <c r="E723" t="s">
        <v>3196</v>
      </c>
      <c r="F723" t="s">
        <v>8716</v>
      </c>
      <c r="G723" t="s">
        <v>3979</v>
      </c>
    </row>
    <row r="724" spans="1:7" x14ac:dyDescent="0.25">
      <c r="A724" t="s">
        <v>1377</v>
      </c>
      <c r="B724" t="s">
        <v>1435</v>
      </c>
      <c r="C724">
        <v>2013</v>
      </c>
      <c r="E724" t="s">
        <v>3230</v>
      </c>
      <c r="F724" t="s">
        <v>9570</v>
      </c>
      <c r="G724" t="s">
        <v>179</v>
      </c>
    </row>
    <row r="725" spans="1:7" x14ac:dyDescent="0.25">
      <c r="A725" t="s">
        <v>89</v>
      </c>
      <c r="B725" t="s">
        <v>1439</v>
      </c>
      <c r="C725">
        <v>2017</v>
      </c>
      <c r="E725" t="s">
        <v>2974</v>
      </c>
      <c r="F725" t="s">
        <v>9082</v>
      </c>
      <c r="G725" t="s">
        <v>3979</v>
      </c>
    </row>
    <row r="726" spans="1:7" x14ac:dyDescent="0.25">
      <c r="A726" t="s">
        <v>336</v>
      </c>
      <c r="B726" t="s">
        <v>16859</v>
      </c>
      <c r="C726">
        <v>2023</v>
      </c>
      <c r="E726" s="10" t="s">
        <v>16862</v>
      </c>
      <c r="F726" t="s">
        <v>16863</v>
      </c>
      <c r="G726" t="s">
        <v>3979</v>
      </c>
    </row>
    <row r="727" spans="1:7" x14ac:dyDescent="0.25">
      <c r="A727" t="s">
        <v>1568</v>
      </c>
      <c r="B727" t="s">
        <v>16859</v>
      </c>
      <c r="C727">
        <v>2021</v>
      </c>
      <c r="E727" s="10" t="s">
        <v>16862</v>
      </c>
      <c r="F727" t="s">
        <v>16863</v>
      </c>
      <c r="G727" t="s">
        <v>3979</v>
      </c>
    </row>
    <row r="728" spans="1:7" x14ac:dyDescent="0.25">
      <c r="A728" t="s">
        <v>738</v>
      </c>
      <c r="B728" t="s">
        <v>1442</v>
      </c>
      <c r="C728">
        <v>2015</v>
      </c>
      <c r="E728" t="s">
        <v>3096</v>
      </c>
      <c r="F728" t="s">
        <v>8562</v>
      </c>
      <c r="G728" t="s">
        <v>3979</v>
      </c>
    </row>
    <row r="729" spans="1:7" x14ac:dyDescent="0.25">
      <c r="A729" t="s">
        <v>89</v>
      </c>
      <c r="B729" t="s">
        <v>1442</v>
      </c>
      <c r="C729">
        <v>2017</v>
      </c>
      <c r="E729" t="s">
        <v>3096</v>
      </c>
      <c r="F729" t="s">
        <v>9083</v>
      </c>
      <c r="G729" t="s">
        <v>3979</v>
      </c>
    </row>
    <row r="730" spans="1:7" x14ac:dyDescent="0.25">
      <c r="A730" t="s">
        <v>345</v>
      </c>
      <c r="B730" t="s">
        <v>16834</v>
      </c>
      <c r="C730">
        <v>2023</v>
      </c>
      <c r="E730" s="10" t="s">
        <v>17100</v>
      </c>
      <c r="F730" t="s">
        <v>17101</v>
      </c>
      <c r="G730" t="s">
        <v>3979</v>
      </c>
    </row>
    <row r="731" spans="1:7" x14ac:dyDescent="0.25">
      <c r="A731" t="s">
        <v>1787</v>
      </c>
      <c r="B731" t="s">
        <v>1446</v>
      </c>
      <c r="C731">
        <v>1987</v>
      </c>
      <c r="E731" t="s">
        <v>3271</v>
      </c>
      <c r="F731" t="s">
        <v>8893</v>
      </c>
      <c r="G731" t="s">
        <v>3979</v>
      </c>
    </row>
    <row r="732" spans="1:7" x14ac:dyDescent="0.25">
      <c r="A732" t="s">
        <v>1452</v>
      </c>
      <c r="B732" t="s">
        <v>1449</v>
      </c>
      <c r="C732">
        <v>2006</v>
      </c>
      <c r="D732" t="s">
        <v>179</v>
      </c>
      <c r="F732" t="s">
        <v>9571</v>
      </c>
      <c r="G732" t="s">
        <v>3979</v>
      </c>
    </row>
    <row r="733" spans="1:7" x14ac:dyDescent="0.25">
      <c r="A733" t="s">
        <v>2713</v>
      </c>
      <c r="B733" t="s">
        <v>1452</v>
      </c>
      <c r="C733">
        <v>1993</v>
      </c>
      <c r="E733" t="s">
        <v>3005</v>
      </c>
      <c r="F733" t="s">
        <v>9572</v>
      </c>
      <c r="G733" t="s">
        <v>179</v>
      </c>
    </row>
    <row r="734" spans="1:7" x14ac:dyDescent="0.25">
      <c r="A734" t="s">
        <v>770</v>
      </c>
      <c r="B734" t="s">
        <v>1455</v>
      </c>
      <c r="C734">
        <v>2023</v>
      </c>
      <c r="E734" t="s">
        <v>3118</v>
      </c>
      <c r="F734" t="s">
        <v>8595</v>
      </c>
      <c r="G734" t="s">
        <v>3979</v>
      </c>
    </row>
    <row r="735" spans="1:7" x14ac:dyDescent="0.25">
      <c r="A735" t="s">
        <v>839</v>
      </c>
      <c r="B735" t="s">
        <v>1455</v>
      </c>
      <c r="C735">
        <v>1996</v>
      </c>
      <c r="E735" t="s">
        <v>3118</v>
      </c>
      <c r="F735" t="s">
        <v>9387</v>
      </c>
      <c r="G735" t="s">
        <v>3979</v>
      </c>
    </row>
    <row r="736" spans="1:7" x14ac:dyDescent="0.25">
      <c r="A736" t="s">
        <v>1294</v>
      </c>
      <c r="B736" t="s">
        <v>1455</v>
      </c>
      <c r="C736">
        <v>2023</v>
      </c>
      <c r="E736" t="s">
        <v>3118</v>
      </c>
      <c r="F736" t="s">
        <v>8785</v>
      </c>
      <c r="G736" t="s">
        <v>3979</v>
      </c>
    </row>
    <row r="737" spans="1:7" x14ac:dyDescent="0.25">
      <c r="A737" t="s">
        <v>2796</v>
      </c>
      <c r="B737" t="s">
        <v>1455</v>
      </c>
      <c r="C737">
        <v>2021</v>
      </c>
      <c r="E737" t="s">
        <v>3118</v>
      </c>
      <c r="F737" t="s">
        <v>9296</v>
      </c>
      <c r="G737" t="s">
        <v>3979</v>
      </c>
    </row>
    <row r="738" spans="1:7" x14ac:dyDescent="0.25">
      <c r="A738" t="s">
        <v>914</v>
      </c>
      <c r="B738" t="s">
        <v>1459</v>
      </c>
      <c r="C738">
        <v>2002</v>
      </c>
      <c r="D738" t="s">
        <v>179</v>
      </c>
      <c r="F738" t="s">
        <v>9573</v>
      </c>
      <c r="G738" t="s">
        <v>3979</v>
      </c>
    </row>
    <row r="739" spans="1:7" x14ac:dyDescent="0.25">
      <c r="A739" t="s">
        <v>2369</v>
      </c>
      <c r="B739" t="s">
        <v>1463</v>
      </c>
      <c r="C739">
        <v>2021</v>
      </c>
      <c r="E739" t="s">
        <v>3005</v>
      </c>
      <c r="F739" t="s">
        <v>9574</v>
      </c>
      <c r="G739" t="s">
        <v>179</v>
      </c>
    </row>
    <row r="740" spans="1:7" x14ac:dyDescent="0.25">
      <c r="A740" t="s">
        <v>1925</v>
      </c>
      <c r="B740" t="s">
        <v>1467</v>
      </c>
      <c r="C740">
        <v>2021</v>
      </c>
      <c r="E740" t="s">
        <v>2974</v>
      </c>
      <c r="F740" t="s">
        <v>8942</v>
      </c>
      <c r="G740" t="s">
        <v>3979</v>
      </c>
    </row>
    <row r="741" spans="1:7" x14ac:dyDescent="0.25">
      <c r="A741" t="s">
        <v>89</v>
      </c>
      <c r="B741" t="s">
        <v>1467</v>
      </c>
      <c r="C741">
        <v>2017</v>
      </c>
      <c r="E741" t="s">
        <v>3353</v>
      </c>
      <c r="F741" t="s">
        <v>9084</v>
      </c>
      <c r="G741" t="s">
        <v>3979</v>
      </c>
    </row>
    <row r="742" spans="1:7" x14ac:dyDescent="0.25">
      <c r="A742" t="s">
        <v>2498</v>
      </c>
      <c r="B742" t="s">
        <v>1467</v>
      </c>
      <c r="C742">
        <v>2021</v>
      </c>
      <c r="E742" t="s">
        <v>2974</v>
      </c>
      <c r="F742" t="s">
        <v>9191</v>
      </c>
      <c r="G742" t="s">
        <v>3979</v>
      </c>
    </row>
    <row r="743" spans="1:7" x14ac:dyDescent="0.25">
      <c r="A743" t="s">
        <v>751</v>
      </c>
      <c r="B743" t="s">
        <v>1471</v>
      </c>
      <c r="C743">
        <v>2018</v>
      </c>
      <c r="E743" t="s">
        <v>3112</v>
      </c>
      <c r="F743" t="s">
        <v>8584</v>
      </c>
      <c r="G743" t="s">
        <v>3979</v>
      </c>
    </row>
    <row r="744" spans="1:7" x14ac:dyDescent="0.25">
      <c r="A744" t="s">
        <v>248</v>
      </c>
      <c r="B744" t="s">
        <v>1474</v>
      </c>
      <c r="C744">
        <v>1994</v>
      </c>
      <c r="E744" t="s">
        <v>2974</v>
      </c>
      <c r="F744" t="s">
        <v>8422</v>
      </c>
      <c r="G744" t="s">
        <v>3979</v>
      </c>
    </row>
    <row r="745" spans="1:7" x14ac:dyDescent="0.25">
      <c r="A745" t="s">
        <v>996</v>
      </c>
      <c r="B745" t="s">
        <v>1474</v>
      </c>
      <c r="C745">
        <v>2006</v>
      </c>
      <c r="E745" t="s">
        <v>3162</v>
      </c>
      <c r="F745" t="s">
        <v>8667</v>
      </c>
      <c r="G745" t="s">
        <v>3979</v>
      </c>
    </row>
    <row r="746" spans="1:7" x14ac:dyDescent="0.25">
      <c r="A746" t="s">
        <v>1787</v>
      </c>
      <c r="B746" t="s">
        <v>1474</v>
      </c>
      <c r="C746">
        <v>1987</v>
      </c>
      <c r="E746" t="s">
        <v>2974</v>
      </c>
      <c r="F746" t="s">
        <v>8894</v>
      </c>
      <c r="G746" t="s">
        <v>3979</v>
      </c>
    </row>
    <row r="747" spans="1:7" x14ac:dyDescent="0.25">
      <c r="A747" t="s">
        <v>154</v>
      </c>
      <c r="B747" t="s">
        <v>1478</v>
      </c>
      <c r="C747">
        <v>2011</v>
      </c>
      <c r="E747" s="10" t="s">
        <v>9806</v>
      </c>
      <c r="F747" t="s">
        <v>9807</v>
      </c>
      <c r="G747" t="s">
        <v>3979</v>
      </c>
    </row>
    <row r="748" spans="1:7" x14ac:dyDescent="0.25">
      <c r="A748" t="s">
        <v>2796</v>
      </c>
      <c r="B748" t="s">
        <v>1478</v>
      </c>
      <c r="C748">
        <v>2021</v>
      </c>
      <c r="E748" s="10" t="s">
        <v>9806</v>
      </c>
      <c r="F748" t="s">
        <v>9575</v>
      </c>
      <c r="G748" t="s">
        <v>3979</v>
      </c>
    </row>
    <row r="749" spans="1:7" x14ac:dyDescent="0.25">
      <c r="A749" t="s">
        <v>371</v>
      </c>
      <c r="B749" t="s">
        <v>7939</v>
      </c>
      <c r="C749">
        <v>1998</v>
      </c>
      <c r="E749" s="10" t="s">
        <v>7942</v>
      </c>
      <c r="F749" t="s">
        <v>9576</v>
      </c>
      <c r="G749" t="s">
        <v>179</v>
      </c>
    </row>
    <row r="750" spans="1:7" x14ac:dyDescent="0.25">
      <c r="A750" t="s">
        <v>1943</v>
      </c>
      <c r="B750" t="s">
        <v>1482</v>
      </c>
      <c r="C750">
        <v>2022</v>
      </c>
      <c r="E750" s="10" t="s">
        <v>8309</v>
      </c>
      <c r="F750" t="s">
        <v>8946</v>
      </c>
      <c r="G750" t="s">
        <v>3979</v>
      </c>
    </row>
    <row r="751" spans="1:7" x14ac:dyDescent="0.25">
      <c r="A751" t="s">
        <v>489</v>
      </c>
      <c r="B751" t="s">
        <v>1484</v>
      </c>
      <c r="C751">
        <v>2022</v>
      </c>
      <c r="E751" t="s">
        <v>3060</v>
      </c>
      <c r="F751" t="s">
        <v>8514</v>
      </c>
      <c r="G751" t="s">
        <v>3979</v>
      </c>
    </row>
    <row r="752" spans="1:7" x14ac:dyDescent="0.25">
      <c r="A752" t="s">
        <v>681</v>
      </c>
      <c r="B752" t="s">
        <v>1484</v>
      </c>
      <c r="C752">
        <v>2015</v>
      </c>
      <c r="E752" t="s">
        <v>3079</v>
      </c>
      <c r="F752" t="s">
        <v>8541</v>
      </c>
      <c r="G752" t="s">
        <v>3979</v>
      </c>
    </row>
    <row r="753" spans="1:7" x14ac:dyDescent="0.25">
      <c r="A753" t="s">
        <v>1286</v>
      </c>
      <c r="B753" t="s">
        <v>1484</v>
      </c>
      <c r="C753">
        <v>2019</v>
      </c>
      <c r="E753" t="s">
        <v>3079</v>
      </c>
      <c r="F753" t="s">
        <v>8763</v>
      </c>
      <c r="G753" t="s">
        <v>3979</v>
      </c>
    </row>
    <row r="754" spans="1:7" x14ac:dyDescent="0.25">
      <c r="A754" t="s">
        <v>2796</v>
      </c>
      <c r="B754" t="s">
        <v>1484</v>
      </c>
      <c r="C754">
        <v>2021</v>
      </c>
      <c r="E754" t="s">
        <v>3079</v>
      </c>
      <c r="F754" t="s">
        <v>9297</v>
      </c>
      <c r="G754" t="s">
        <v>3979</v>
      </c>
    </row>
    <row r="755" spans="1:7" x14ac:dyDescent="0.25">
      <c r="A755" t="s">
        <v>154</v>
      </c>
      <c r="B755" t="s">
        <v>17034</v>
      </c>
      <c r="C755">
        <v>2011</v>
      </c>
      <c r="E755" s="10" t="s">
        <v>17037</v>
      </c>
      <c r="F755" t="s">
        <v>17038</v>
      </c>
      <c r="G755" t="s">
        <v>3979</v>
      </c>
    </row>
    <row r="756" spans="1:7" x14ac:dyDescent="0.25">
      <c r="A756" t="s">
        <v>2739</v>
      </c>
      <c r="B756" t="s">
        <v>17034</v>
      </c>
      <c r="C756">
        <v>2014</v>
      </c>
      <c r="E756" s="10" t="s">
        <v>17037</v>
      </c>
      <c r="F756" t="s">
        <v>17038</v>
      </c>
      <c r="G756" t="s">
        <v>3979</v>
      </c>
    </row>
    <row r="757" spans="1:7" x14ac:dyDescent="0.25">
      <c r="A757" t="s">
        <v>2946</v>
      </c>
      <c r="B757" t="s">
        <v>17034</v>
      </c>
      <c r="C757">
        <v>2014</v>
      </c>
      <c r="E757" s="10" t="s">
        <v>17037</v>
      </c>
      <c r="F757" t="s">
        <v>17038</v>
      </c>
      <c r="G757" t="s">
        <v>3979</v>
      </c>
    </row>
    <row r="758" spans="1:7" x14ac:dyDescent="0.25">
      <c r="A758" t="s">
        <v>1568</v>
      </c>
      <c r="B758" t="s">
        <v>14299</v>
      </c>
      <c r="C758">
        <v>2021</v>
      </c>
      <c r="E758" s="10" t="s">
        <v>14298</v>
      </c>
      <c r="F758" t="s">
        <v>14302</v>
      </c>
      <c r="G758" t="s">
        <v>3979</v>
      </c>
    </row>
    <row r="759" spans="1:7" x14ac:dyDescent="0.25">
      <c r="A759" t="s">
        <v>89</v>
      </c>
      <c r="B759" t="s">
        <v>14299</v>
      </c>
      <c r="C759">
        <v>2017</v>
      </c>
      <c r="E759" s="10" t="s">
        <v>14298</v>
      </c>
      <c r="F759" t="s">
        <v>14302</v>
      </c>
      <c r="G759" t="s">
        <v>3979</v>
      </c>
    </row>
    <row r="760" spans="1:7" x14ac:dyDescent="0.25">
      <c r="A760" t="s">
        <v>2796</v>
      </c>
      <c r="B760" t="s">
        <v>1492</v>
      </c>
      <c r="C760">
        <v>2021</v>
      </c>
      <c r="E760" t="s">
        <v>3005</v>
      </c>
      <c r="F760" t="s">
        <v>9577</v>
      </c>
      <c r="G760" t="s">
        <v>179</v>
      </c>
    </row>
    <row r="761" spans="1:7" x14ac:dyDescent="0.25">
      <c r="A761" t="s">
        <v>336</v>
      </c>
      <c r="B761" t="s">
        <v>1495</v>
      </c>
      <c r="C761">
        <v>2023</v>
      </c>
      <c r="E761" t="s">
        <v>3003</v>
      </c>
      <c r="F761" t="s">
        <v>8443</v>
      </c>
      <c r="G761" t="s">
        <v>3979</v>
      </c>
    </row>
    <row r="762" spans="1:7" x14ac:dyDescent="0.25">
      <c r="A762" t="s">
        <v>2498</v>
      </c>
      <c r="B762" t="s">
        <v>1495</v>
      </c>
      <c r="C762">
        <v>2021</v>
      </c>
      <c r="E762" t="s">
        <v>3003</v>
      </c>
      <c r="F762" t="s">
        <v>9192</v>
      </c>
      <c r="G762" t="s">
        <v>3979</v>
      </c>
    </row>
    <row r="763" spans="1:7" x14ac:dyDescent="0.25">
      <c r="A763" t="s">
        <v>2586</v>
      </c>
      <c r="B763" t="s">
        <v>1495</v>
      </c>
      <c r="C763">
        <v>2019</v>
      </c>
      <c r="E763" t="s">
        <v>3003</v>
      </c>
      <c r="F763" t="s">
        <v>9208</v>
      </c>
      <c r="G763" t="s">
        <v>3979</v>
      </c>
    </row>
    <row r="764" spans="1:7" x14ac:dyDescent="0.25">
      <c r="A764" t="s">
        <v>1081</v>
      </c>
      <c r="B764" t="s">
        <v>1499</v>
      </c>
      <c r="C764">
        <v>2021</v>
      </c>
      <c r="D764" t="s">
        <v>179</v>
      </c>
      <c r="F764" t="s">
        <v>9578</v>
      </c>
      <c r="G764" t="s">
        <v>3979</v>
      </c>
    </row>
    <row r="765" spans="1:7" x14ac:dyDescent="0.25">
      <c r="A765" t="s">
        <v>89</v>
      </c>
      <c r="B765" t="s">
        <v>1503</v>
      </c>
      <c r="C765">
        <v>2017</v>
      </c>
      <c r="E765" t="s">
        <v>2974</v>
      </c>
      <c r="F765" t="s">
        <v>9085</v>
      </c>
      <c r="G765" t="s">
        <v>3979</v>
      </c>
    </row>
    <row r="766" spans="1:7" x14ac:dyDescent="0.25">
      <c r="A766" t="s">
        <v>333</v>
      </c>
      <c r="B766" t="s">
        <v>1505</v>
      </c>
      <c r="C766">
        <v>1997</v>
      </c>
      <c r="E766" s="10" t="s">
        <v>9929</v>
      </c>
      <c r="F766" t="s">
        <v>14016</v>
      </c>
      <c r="G766" t="s">
        <v>3979</v>
      </c>
    </row>
    <row r="767" spans="1:7" x14ac:dyDescent="0.25">
      <c r="A767" t="s">
        <v>482</v>
      </c>
      <c r="B767" t="s">
        <v>1505</v>
      </c>
      <c r="C767">
        <v>2009</v>
      </c>
      <c r="E767" s="10" t="s">
        <v>9929</v>
      </c>
      <c r="F767" t="s">
        <v>14034</v>
      </c>
      <c r="G767" t="s">
        <v>3979</v>
      </c>
    </row>
    <row r="768" spans="1:7" x14ac:dyDescent="0.25">
      <c r="A768" t="s">
        <v>2001</v>
      </c>
      <c r="B768" t="s">
        <v>1505</v>
      </c>
      <c r="C768">
        <v>2005</v>
      </c>
      <c r="E768" s="10" t="s">
        <v>9929</v>
      </c>
      <c r="F768" t="s">
        <v>14016</v>
      </c>
      <c r="G768" t="s">
        <v>3979</v>
      </c>
    </row>
    <row r="769" spans="1:7" x14ac:dyDescent="0.25">
      <c r="A769" t="s">
        <v>2563</v>
      </c>
      <c r="B769" t="s">
        <v>1505</v>
      </c>
      <c r="C769">
        <v>1998</v>
      </c>
      <c r="E769" s="10" t="s">
        <v>9929</v>
      </c>
      <c r="F769" t="s">
        <v>14035</v>
      </c>
      <c r="G769" t="s">
        <v>3979</v>
      </c>
    </row>
    <row r="770" spans="1:7" x14ac:dyDescent="0.25">
      <c r="A770" t="s">
        <v>2570</v>
      </c>
      <c r="B770" t="s">
        <v>1505</v>
      </c>
      <c r="C770">
        <v>2017</v>
      </c>
      <c r="E770" t="s">
        <v>3051</v>
      </c>
      <c r="F770" t="s">
        <v>9205</v>
      </c>
      <c r="G770" t="s">
        <v>3979</v>
      </c>
    </row>
    <row r="771" spans="1:7" x14ac:dyDescent="0.25">
      <c r="A771" t="s">
        <v>1038</v>
      </c>
      <c r="B771" t="s">
        <v>1508</v>
      </c>
      <c r="C771">
        <v>2016</v>
      </c>
      <c r="E771" t="s">
        <v>2974</v>
      </c>
      <c r="F771" t="s">
        <v>8686</v>
      </c>
      <c r="G771" t="s">
        <v>3979</v>
      </c>
    </row>
    <row r="772" spans="1:7" x14ac:dyDescent="0.25">
      <c r="A772" t="s">
        <v>154</v>
      </c>
      <c r="B772" t="s">
        <v>1508</v>
      </c>
      <c r="C772">
        <v>2011</v>
      </c>
      <c r="E772" t="s">
        <v>2974</v>
      </c>
      <c r="F772" t="s">
        <v>9235</v>
      </c>
      <c r="G772" t="s">
        <v>3979</v>
      </c>
    </row>
    <row r="773" spans="1:7" x14ac:dyDescent="0.25">
      <c r="A773" t="s">
        <v>248</v>
      </c>
      <c r="B773" t="s">
        <v>1512</v>
      </c>
      <c r="C773">
        <v>1994</v>
      </c>
      <c r="E773" t="s">
        <v>2985</v>
      </c>
      <c r="F773" t="s">
        <v>8423</v>
      </c>
      <c r="G773" t="s">
        <v>3979</v>
      </c>
    </row>
    <row r="774" spans="1:7" x14ac:dyDescent="0.25">
      <c r="A774" t="s">
        <v>252</v>
      </c>
      <c r="B774" t="s">
        <v>1512</v>
      </c>
      <c r="C774">
        <v>1990</v>
      </c>
      <c r="E774" s="10" t="s">
        <v>9927</v>
      </c>
      <c r="F774" t="s">
        <v>8432</v>
      </c>
      <c r="G774" t="s">
        <v>3979</v>
      </c>
    </row>
    <row r="775" spans="1:7" x14ac:dyDescent="0.25">
      <c r="A775" t="s">
        <v>839</v>
      </c>
      <c r="B775" t="s">
        <v>1512</v>
      </c>
      <c r="C775">
        <v>1996</v>
      </c>
      <c r="E775" s="10" t="s">
        <v>9927</v>
      </c>
      <c r="F775" t="s">
        <v>8617</v>
      </c>
      <c r="G775" t="s">
        <v>3979</v>
      </c>
    </row>
    <row r="776" spans="1:7" x14ac:dyDescent="0.25">
      <c r="A776" t="s">
        <v>1717</v>
      </c>
      <c r="B776" t="s">
        <v>1512</v>
      </c>
      <c r="C776">
        <v>1983</v>
      </c>
      <c r="E776" s="10" t="s">
        <v>9927</v>
      </c>
      <c r="F776" t="s">
        <v>9928</v>
      </c>
      <c r="G776" t="s">
        <v>3979</v>
      </c>
    </row>
    <row r="777" spans="1:7" x14ac:dyDescent="0.25">
      <c r="A777" t="s">
        <v>1787</v>
      </c>
      <c r="B777" t="s">
        <v>1512</v>
      </c>
      <c r="C777">
        <v>1987</v>
      </c>
      <c r="E777" s="10" t="s">
        <v>2985</v>
      </c>
      <c r="F777" t="s">
        <v>8895</v>
      </c>
      <c r="G777" t="s">
        <v>3979</v>
      </c>
    </row>
    <row r="778" spans="1:7" x14ac:dyDescent="0.25">
      <c r="A778" t="s">
        <v>2146</v>
      </c>
      <c r="B778" t="s">
        <v>1515</v>
      </c>
      <c r="C778">
        <v>1980</v>
      </c>
      <c r="E778" t="s">
        <v>3314</v>
      </c>
      <c r="F778" t="s">
        <v>8992</v>
      </c>
      <c r="G778" t="s">
        <v>3979</v>
      </c>
    </row>
    <row r="779" spans="1:7" x14ac:dyDescent="0.25">
      <c r="A779" t="s">
        <v>1136</v>
      </c>
      <c r="B779" t="s">
        <v>16924</v>
      </c>
      <c r="C779">
        <v>2012</v>
      </c>
      <c r="E779" s="10" t="s">
        <v>17102</v>
      </c>
      <c r="F779" t="s">
        <v>17103</v>
      </c>
      <c r="G779" t="s">
        <v>3979</v>
      </c>
    </row>
    <row r="780" spans="1:7" x14ac:dyDescent="0.25">
      <c r="A780" t="s">
        <v>2420</v>
      </c>
      <c r="B780" t="s">
        <v>16924</v>
      </c>
      <c r="C780">
        <v>2008</v>
      </c>
      <c r="E780" s="10" t="s">
        <v>17102</v>
      </c>
      <c r="F780" t="s">
        <v>17103</v>
      </c>
      <c r="G780" t="s">
        <v>3979</v>
      </c>
    </row>
    <row r="781" spans="1:7" x14ac:dyDescent="0.25">
      <c r="A781" t="s">
        <v>154</v>
      </c>
      <c r="B781" t="s">
        <v>16924</v>
      </c>
      <c r="C781">
        <v>2011</v>
      </c>
      <c r="E781" s="10" t="s">
        <v>16927</v>
      </c>
      <c r="F781" t="s">
        <v>16928</v>
      </c>
      <c r="G781" t="s">
        <v>3979</v>
      </c>
    </row>
    <row r="782" spans="1:7" x14ac:dyDescent="0.25">
      <c r="A782" t="s">
        <v>2146</v>
      </c>
      <c r="B782" t="s">
        <v>8056</v>
      </c>
      <c r="C782">
        <v>1980</v>
      </c>
      <c r="E782" s="10" t="s">
        <v>8077</v>
      </c>
      <c r="F782" t="s">
        <v>8993</v>
      </c>
      <c r="G782" t="s">
        <v>3979</v>
      </c>
    </row>
    <row r="783" spans="1:7" x14ac:dyDescent="0.25">
      <c r="A783" t="s">
        <v>375</v>
      </c>
      <c r="B783" t="s">
        <v>1518</v>
      </c>
      <c r="C783">
        <v>2017</v>
      </c>
      <c r="E783" s="10" t="s">
        <v>3046</v>
      </c>
      <c r="F783" t="s">
        <v>9410</v>
      </c>
      <c r="G783" t="s">
        <v>3979</v>
      </c>
    </row>
    <row r="784" spans="1:7" x14ac:dyDescent="0.25">
      <c r="A784" t="s">
        <v>738</v>
      </c>
      <c r="B784" t="s">
        <v>1518</v>
      </c>
      <c r="C784">
        <v>2015</v>
      </c>
      <c r="E784" s="10" t="s">
        <v>3046</v>
      </c>
      <c r="F784" t="s">
        <v>9411</v>
      </c>
      <c r="G784" t="s">
        <v>3979</v>
      </c>
    </row>
    <row r="785" spans="1:7" x14ac:dyDescent="0.25">
      <c r="A785" t="s">
        <v>1107</v>
      </c>
      <c r="B785" t="s">
        <v>1518</v>
      </c>
      <c r="C785">
        <v>2018</v>
      </c>
      <c r="E785" s="10" t="s">
        <v>3046</v>
      </c>
      <c r="F785" t="s">
        <v>9412</v>
      </c>
      <c r="G785" t="s">
        <v>3979</v>
      </c>
    </row>
    <row r="786" spans="1:7" x14ac:dyDescent="0.25">
      <c r="A786" t="s">
        <v>89</v>
      </c>
      <c r="B786" t="s">
        <v>1518</v>
      </c>
      <c r="C786">
        <v>2017</v>
      </c>
      <c r="E786" s="10" t="s">
        <v>3046</v>
      </c>
      <c r="F786" t="s">
        <v>9413</v>
      </c>
      <c r="G786" t="s">
        <v>3979</v>
      </c>
    </row>
    <row r="787" spans="1:7" x14ac:dyDescent="0.25">
      <c r="A787" t="s">
        <v>2796</v>
      </c>
      <c r="B787" t="s">
        <v>7914</v>
      </c>
      <c r="C787">
        <v>2021</v>
      </c>
      <c r="E787" s="10" t="s">
        <v>7913</v>
      </c>
      <c r="F787" t="s">
        <v>9298</v>
      </c>
      <c r="G787" t="s">
        <v>3979</v>
      </c>
    </row>
    <row r="788" spans="1:7" x14ac:dyDescent="0.25">
      <c r="A788" t="s">
        <v>2796</v>
      </c>
      <c r="B788" t="s">
        <v>1522</v>
      </c>
      <c r="C788">
        <v>2021</v>
      </c>
      <c r="E788" t="s">
        <v>3005</v>
      </c>
      <c r="F788" t="s">
        <v>9579</v>
      </c>
      <c r="G788" t="s">
        <v>179</v>
      </c>
    </row>
    <row r="789" spans="1:7" x14ac:dyDescent="0.25">
      <c r="A789" t="s">
        <v>1427</v>
      </c>
      <c r="B789" t="s">
        <v>1524</v>
      </c>
      <c r="C789">
        <v>2021</v>
      </c>
      <c r="E789" s="10" t="s">
        <v>8351</v>
      </c>
      <c r="F789" t="s">
        <v>8800</v>
      </c>
      <c r="G789" t="s">
        <v>3979</v>
      </c>
    </row>
    <row r="790" spans="1:7" x14ac:dyDescent="0.25">
      <c r="A790" t="s">
        <v>1647</v>
      </c>
      <c r="B790" t="s">
        <v>1524</v>
      </c>
      <c r="C790">
        <v>2024</v>
      </c>
      <c r="D790" t="s">
        <v>179</v>
      </c>
      <c r="F790" t="s">
        <v>9580</v>
      </c>
      <c r="G790" t="s">
        <v>3979</v>
      </c>
    </row>
    <row r="791" spans="1:7" x14ac:dyDescent="0.25">
      <c r="A791" t="s">
        <v>1377</v>
      </c>
      <c r="B791" t="s">
        <v>1526</v>
      </c>
      <c r="C791">
        <v>2013</v>
      </c>
      <c r="E791" s="10" t="s">
        <v>8378</v>
      </c>
      <c r="F791" t="s">
        <v>8792</v>
      </c>
      <c r="G791" t="s">
        <v>3979</v>
      </c>
    </row>
    <row r="792" spans="1:7" x14ac:dyDescent="0.25">
      <c r="A792" t="s">
        <v>1435</v>
      </c>
      <c r="B792" t="s">
        <v>1526</v>
      </c>
      <c r="C792">
        <v>2018</v>
      </c>
      <c r="E792" s="10" t="s">
        <v>8378</v>
      </c>
      <c r="F792" t="s">
        <v>9388</v>
      </c>
      <c r="G792" t="s">
        <v>3979</v>
      </c>
    </row>
    <row r="793" spans="1:7" x14ac:dyDescent="0.25">
      <c r="A793" t="s">
        <v>345</v>
      </c>
      <c r="B793" t="s">
        <v>7952</v>
      </c>
      <c r="C793">
        <v>2023</v>
      </c>
      <c r="E793" s="10" t="s">
        <v>7951</v>
      </c>
      <c r="F793" t="s">
        <v>9581</v>
      </c>
      <c r="G793" t="s">
        <v>179</v>
      </c>
    </row>
    <row r="794" spans="1:7" x14ac:dyDescent="0.25">
      <c r="A794" t="s">
        <v>1787</v>
      </c>
      <c r="B794" t="s">
        <v>1530</v>
      </c>
      <c r="C794">
        <v>1987</v>
      </c>
      <c r="E794" t="s">
        <v>3272</v>
      </c>
      <c r="F794" t="s">
        <v>8896</v>
      </c>
      <c r="G794" t="s">
        <v>3979</v>
      </c>
    </row>
    <row r="795" spans="1:7" x14ac:dyDescent="0.25">
      <c r="A795" t="s">
        <v>922</v>
      </c>
      <c r="B795" t="s">
        <v>1533</v>
      </c>
      <c r="C795">
        <v>2015</v>
      </c>
      <c r="E795" t="s">
        <v>3147</v>
      </c>
      <c r="F795" t="s">
        <v>8649</v>
      </c>
      <c r="G795" t="s">
        <v>3979</v>
      </c>
    </row>
    <row r="796" spans="1:7" x14ac:dyDescent="0.25">
      <c r="A796" t="s">
        <v>1847</v>
      </c>
      <c r="B796" t="s">
        <v>1533</v>
      </c>
      <c r="C796">
        <v>2015</v>
      </c>
      <c r="E796" t="s">
        <v>3147</v>
      </c>
      <c r="F796" t="s">
        <v>8928</v>
      </c>
      <c r="G796" t="s">
        <v>3979</v>
      </c>
    </row>
    <row r="797" spans="1:7" x14ac:dyDescent="0.25">
      <c r="A797" t="s">
        <v>2369</v>
      </c>
      <c r="B797" t="s">
        <v>1533</v>
      </c>
      <c r="C797">
        <v>2021</v>
      </c>
      <c r="E797" t="s">
        <v>3147</v>
      </c>
      <c r="F797" t="s">
        <v>9146</v>
      </c>
      <c r="G797" t="s">
        <v>3979</v>
      </c>
    </row>
    <row r="798" spans="1:7" x14ac:dyDescent="0.25">
      <c r="A798" t="s">
        <v>1136</v>
      </c>
      <c r="B798" t="s">
        <v>1537</v>
      </c>
      <c r="C798">
        <v>2012</v>
      </c>
      <c r="E798" t="s">
        <v>3005</v>
      </c>
      <c r="F798" t="s">
        <v>9582</v>
      </c>
      <c r="G798" t="s">
        <v>179</v>
      </c>
    </row>
    <row r="799" spans="1:7" x14ac:dyDescent="0.25">
      <c r="A799" t="s">
        <v>922</v>
      </c>
      <c r="B799" t="s">
        <v>1545</v>
      </c>
      <c r="C799">
        <v>2015</v>
      </c>
      <c r="E799" t="s">
        <v>3148</v>
      </c>
      <c r="F799" t="s">
        <v>9583</v>
      </c>
      <c r="G799" t="s">
        <v>179</v>
      </c>
    </row>
    <row r="800" spans="1:7" x14ac:dyDescent="0.25">
      <c r="A800" t="s">
        <v>2420</v>
      </c>
      <c r="B800" t="s">
        <v>1545</v>
      </c>
      <c r="C800">
        <v>2008</v>
      </c>
      <c r="E800" t="s">
        <v>3148</v>
      </c>
      <c r="F800" t="s">
        <v>9584</v>
      </c>
      <c r="G800" t="s">
        <v>179</v>
      </c>
    </row>
    <row r="801" spans="1:7" x14ac:dyDescent="0.25">
      <c r="A801" t="s">
        <v>336</v>
      </c>
      <c r="B801" t="s">
        <v>1551</v>
      </c>
      <c r="C801">
        <v>2023</v>
      </c>
      <c r="E801" t="s">
        <v>3004</v>
      </c>
      <c r="F801" t="s">
        <v>8444</v>
      </c>
      <c r="G801" t="s">
        <v>3979</v>
      </c>
    </row>
    <row r="802" spans="1:7" x14ac:dyDescent="0.25">
      <c r="A802" t="s">
        <v>345</v>
      </c>
      <c r="B802" t="s">
        <v>1551</v>
      </c>
      <c r="C802">
        <v>2023</v>
      </c>
      <c r="E802" t="s">
        <v>3004</v>
      </c>
      <c r="F802" t="s">
        <v>8474</v>
      </c>
      <c r="G802" t="s">
        <v>3979</v>
      </c>
    </row>
    <row r="803" spans="1:7" x14ac:dyDescent="0.25">
      <c r="A803" t="s">
        <v>1744</v>
      </c>
      <c r="B803" t="s">
        <v>1553</v>
      </c>
      <c r="C803">
        <v>2021</v>
      </c>
      <c r="E803" t="s">
        <v>3260</v>
      </c>
      <c r="F803" t="s">
        <v>8877</v>
      </c>
      <c r="G803" t="s">
        <v>3979</v>
      </c>
    </row>
    <row r="804" spans="1:7" x14ac:dyDescent="0.25">
      <c r="A804" t="s">
        <v>2128</v>
      </c>
      <c r="B804" t="s">
        <v>1553</v>
      </c>
      <c r="C804">
        <v>2020</v>
      </c>
      <c r="E804" t="s">
        <v>3260</v>
      </c>
      <c r="F804" t="s">
        <v>8970</v>
      </c>
      <c r="G804" t="s">
        <v>3979</v>
      </c>
    </row>
    <row r="805" spans="1:7" x14ac:dyDescent="0.25">
      <c r="A805" t="s">
        <v>1286</v>
      </c>
      <c r="B805" t="s">
        <v>9782</v>
      </c>
      <c r="C805">
        <v>2019</v>
      </c>
      <c r="E805" s="10" t="s">
        <v>9785</v>
      </c>
      <c r="F805" t="s">
        <v>9787</v>
      </c>
      <c r="G805" t="s">
        <v>3979</v>
      </c>
    </row>
    <row r="806" spans="1:7" x14ac:dyDescent="0.25">
      <c r="A806" t="s">
        <v>89</v>
      </c>
      <c r="B806" t="s">
        <v>9782</v>
      </c>
      <c r="C806">
        <v>2017</v>
      </c>
      <c r="E806" s="10" t="s">
        <v>9785</v>
      </c>
      <c r="F806" t="s">
        <v>9786</v>
      </c>
      <c r="G806" t="s">
        <v>3979</v>
      </c>
    </row>
    <row r="807" spans="1:7" x14ac:dyDescent="0.25">
      <c r="A807" t="s">
        <v>1787</v>
      </c>
      <c r="B807" t="s">
        <v>1555</v>
      </c>
      <c r="C807">
        <v>1987</v>
      </c>
      <c r="E807" t="s">
        <v>2974</v>
      </c>
      <c r="F807" t="s">
        <v>8897</v>
      </c>
      <c r="G807" t="s">
        <v>3979</v>
      </c>
    </row>
    <row r="808" spans="1:7" x14ac:dyDescent="0.25">
      <c r="A808" t="s">
        <v>154</v>
      </c>
      <c r="B808" t="s">
        <v>1555</v>
      </c>
      <c r="C808">
        <v>2011</v>
      </c>
      <c r="E808" t="s">
        <v>2974</v>
      </c>
      <c r="F808" t="s">
        <v>9236</v>
      </c>
      <c r="G808" t="s">
        <v>3979</v>
      </c>
    </row>
    <row r="809" spans="1:7" x14ac:dyDescent="0.25">
      <c r="A809" t="s">
        <v>828</v>
      </c>
      <c r="B809" t="s">
        <v>1557</v>
      </c>
      <c r="C809">
        <v>2010</v>
      </c>
      <c r="E809" t="s">
        <v>3120</v>
      </c>
      <c r="F809" t="s">
        <v>8604</v>
      </c>
      <c r="G809" t="s">
        <v>3979</v>
      </c>
    </row>
    <row r="810" spans="1:7" x14ac:dyDescent="0.25">
      <c r="A810" t="s">
        <v>1435</v>
      </c>
      <c r="B810" t="s">
        <v>1557</v>
      </c>
      <c r="C810">
        <v>2018</v>
      </c>
      <c r="E810" s="10" t="s">
        <v>9780</v>
      </c>
      <c r="F810" t="s">
        <v>9781</v>
      </c>
      <c r="G810" t="s">
        <v>3979</v>
      </c>
    </row>
    <row r="811" spans="1:7" x14ac:dyDescent="0.25">
      <c r="A811" t="s">
        <v>2278</v>
      </c>
      <c r="B811" t="s">
        <v>1557</v>
      </c>
      <c r="C811">
        <v>2014</v>
      </c>
      <c r="E811" t="s">
        <v>3120</v>
      </c>
      <c r="F811" t="s">
        <v>9025</v>
      </c>
      <c r="G811" t="s">
        <v>3979</v>
      </c>
    </row>
    <row r="812" spans="1:7" x14ac:dyDescent="0.25">
      <c r="A812" t="s">
        <v>89</v>
      </c>
      <c r="B812" t="s">
        <v>1557</v>
      </c>
      <c r="C812">
        <v>2017</v>
      </c>
      <c r="E812" t="s">
        <v>3120</v>
      </c>
      <c r="F812" t="s">
        <v>9086</v>
      </c>
      <c r="G812" t="s">
        <v>3979</v>
      </c>
    </row>
    <row r="813" spans="1:7" x14ac:dyDescent="0.25">
      <c r="A813" t="s">
        <v>89</v>
      </c>
      <c r="B813" t="s">
        <v>1560</v>
      </c>
      <c r="C813">
        <v>2017</v>
      </c>
      <c r="E813" s="10" t="s">
        <v>3354</v>
      </c>
      <c r="F813" t="s">
        <v>9087</v>
      </c>
      <c r="G813" t="s">
        <v>3979</v>
      </c>
    </row>
    <row r="814" spans="1:7" x14ac:dyDescent="0.25">
      <c r="A814" t="s">
        <v>1286</v>
      </c>
      <c r="B814" t="s">
        <v>1562</v>
      </c>
      <c r="C814">
        <v>2019</v>
      </c>
      <c r="E814" t="s">
        <v>3221</v>
      </c>
      <c r="F814" t="s">
        <v>8764</v>
      </c>
      <c r="G814" t="s">
        <v>3979</v>
      </c>
    </row>
    <row r="815" spans="1:7" x14ac:dyDescent="0.25">
      <c r="A815" t="s">
        <v>1276</v>
      </c>
      <c r="B815" t="s">
        <v>1564</v>
      </c>
      <c r="C815">
        <v>1984</v>
      </c>
      <c r="E815" t="s">
        <v>3213</v>
      </c>
      <c r="F815" t="s">
        <v>8743</v>
      </c>
      <c r="G815" t="s">
        <v>3979</v>
      </c>
    </row>
    <row r="816" spans="1:7" x14ac:dyDescent="0.25">
      <c r="A816" t="s">
        <v>738</v>
      </c>
      <c r="B816" t="s">
        <v>1566</v>
      </c>
      <c r="C816">
        <v>2015</v>
      </c>
      <c r="E816" t="s">
        <v>2974</v>
      </c>
      <c r="F816" t="s">
        <v>8563</v>
      </c>
      <c r="G816" t="s">
        <v>3979</v>
      </c>
    </row>
    <row r="817" spans="1:7" x14ac:dyDescent="0.25">
      <c r="A817" t="s">
        <v>89</v>
      </c>
      <c r="B817" t="s">
        <v>1566</v>
      </c>
      <c r="C817">
        <v>2017</v>
      </c>
      <c r="E817" t="s">
        <v>2974</v>
      </c>
      <c r="F817" t="s">
        <v>9088</v>
      </c>
      <c r="G817" t="s">
        <v>3979</v>
      </c>
    </row>
    <row r="818" spans="1:7" x14ac:dyDescent="0.25">
      <c r="A818" t="s">
        <v>2353</v>
      </c>
      <c r="B818" t="s">
        <v>1566</v>
      </c>
      <c r="C818">
        <v>2018</v>
      </c>
      <c r="E818" t="s">
        <v>2974</v>
      </c>
      <c r="F818" t="s">
        <v>9142</v>
      </c>
      <c r="G818" t="s">
        <v>3979</v>
      </c>
    </row>
    <row r="819" spans="1:7" x14ac:dyDescent="0.25">
      <c r="A819" t="s">
        <v>89</v>
      </c>
      <c r="B819" t="s">
        <v>1568</v>
      </c>
      <c r="C819">
        <v>2017</v>
      </c>
      <c r="E819" t="s">
        <v>3355</v>
      </c>
      <c r="F819" t="s">
        <v>9089</v>
      </c>
      <c r="G819" t="s">
        <v>3979</v>
      </c>
    </row>
    <row r="820" spans="1:7" x14ac:dyDescent="0.25">
      <c r="A820" t="s">
        <v>1568</v>
      </c>
      <c r="B820" t="s">
        <v>1572</v>
      </c>
      <c r="C820">
        <v>2021</v>
      </c>
      <c r="E820" t="s">
        <v>3005</v>
      </c>
      <c r="F820" t="s">
        <v>9585</v>
      </c>
      <c r="G820" t="s">
        <v>179</v>
      </c>
    </row>
    <row r="821" spans="1:7" x14ac:dyDescent="0.25">
      <c r="A821" t="s">
        <v>1568</v>
      </c>
      <c r="B821" t="s">
        <v>17088</v>
      </c>
      <c r="C821">
        <v>2021</v>
      </c>
      <c r="E821" s="10" t="s">
        <v>17090</v>
      </c>
      <c r="F821" t="s">
        <v>17091</v>
      </c>
      <c r="G821" t="s">
        <v>3979</v>
      </c>
    </row>
    <row r="822" spans="1:7" x14ac:dyDescent="0.25">
      <c r="A822" t="s">
        <v>89</v>
      </c>
      <c r="B822" t="s">
        <v>17088</v>
      </c>
      <c r="C822">
        <v>2017</v>
      </c>
      <c r="E822" s="10" t="s">
        <v>17090</v>
      </c>
      <c r="F822" t="s">
        <v>17091</v>
      </c>
      <c r="G822" t="s">
        <v>3979</v>
      </c>
    </row>
    <row r="823" spans="1:7" x14ac:dyDescent="0.25">
      <c r="A823" t="s">
        <v>345</v>
      </c>
      <c r="B823" t="s">
        <v>1576</v>
      </c>
      <c r="C823">
        <v>2023</v>
      </c>
      <c r="E823" t="s">
        <v>3025</v>
      </c>
      <c r="F823" t="s">
        <v>8475</v>
      </c>
      <c r="G823" t="s">
        <v>3979</v>
      </c>
    </row>
    <row r="824" spans="1:7" x14ac:dyDescent="0.25">
      <c r="A824" t="s">
        <v>1809</v>
      </c>
      <c r="B824" t="s">
        <v>9848</v>
      </c>
      <c r="C824">
        <v>2019</v>
      </c>
      <c r="E824" s="10" t="s">
        <v>9852</v>
      </c>
      <c r="F824" t="s">
        <v>9851</v>
      </c>
      <c r="G824" t="s">
        <v>3979</v>
      </c>
    </row>
    <row r="825" spans="1:7" x14ac:dyDescent="0.25">
      <c r="A825" t="s">
        <v>2498</v>
      </c>
      <c r="B825" t="s">
        <v>1579</v>
      </c>
      <c r="C825">
        <v>2021</v>
      </c>
      <c r="E825" t="s">
        <v>2974</v>
      </c>
      <c r="F825" t="s">
        <v>9193</v>
      </c>
      <c r="G825" t="s">
        <v>3979</v>
      </c>
    </row>
    <row r="826" spans="1:7" x14ac:dyDescent="0.25">
      <c r="A826" t="s">
        <v>1809</v>
      </c>
      <c r="B826" t="s">
        <v>1586</v>
      </c>
      <c r="C826">
        <v>2019</v>
      </c>
      <c r="E826" t="s">
        <v>3282</v>
      </c>
      <c r="F826" t="s">
        <v>8911</v>
      </c>
      <c r="G826" t="s">
        <v>3979</v>
      </c>
    </row>
    <row r="827" spans="1:7" x14ac:dyDescent="0.25">
      <c r="A827" t="s">
        <v>89</v>
      </c>
      <c r="B827" t="s">
        <v>1586</v>
      </c>
      <c r="C827">
        <v>2017</v>
      </c>
      <c r="E827" t="s">
        <v>3282</v>
      </c>
      <c r="F827" t="s">
        <v>9389</v>
      </c>
      <c r="G827" t="s">
        <v>3979</v>
      </c>
    </row>
    <row r="828" spans="1:7" x14ac:dyDescent="0.25">
      <c r="A828" t="s">
        <v>154</v>
      </c>
      <c r="B828" t="s">
        <v>1586</v>
      </c>
      <c r="C828">
        <v>2011</v>
      </c>
      <c r="E828" t="s">
        <v>3282</v>
      </c>
      <c r="F828" t="s">
        <v>9390</v>
      </c>
      <c r="G828" t="s">
        <v>3979</v>
      </c>
    </row>
    <row r="829" spans="1:7" x14ac:dyDescent="0.25">
      <c r="A829" t="s">
        <v>489</v>
      </c>
      <c r="B829" t="s">
        <v>1588</v>
      </c>
      <c r="C829">
        <v>2022</v>
      </c>
      <c r="E829" t="s">
        <v>3061</v>
      </c>
      <c r="F829" t="s">
        <v>8515</v>
      </c>
      <c r="G829" t="s">
        <v>3979</v>
      </c>
    </row>
    <row r="830" spans="1:7" x14ac:dyDescent="0.25">
      <c r="A830" t="s">
        <v>615</v>
      </c>
      <c r="B830" t="s">
        <v>1590</v>
      </c>
      <c r="C830">
        <v>2017</v>
      </c>
      <c r="E830" t="s">
        <v>3071</v>
      </c>
      <c r="F830" t="s">
        <v>8533</v>
      </c>
      <c r="G830" t="s">
        <v>3979</v>
      </c>
    </row>
    <row r="831" spans="1:7" x14ac:dyDescent="0.25">
      <c r="A831" t="s">
        <v>1435</v>
      </c>
      <c r="B831" t="s">
        <v>1590</v>
      </c>
      <c r="C831">
        <v>2018</v>
      </c>
      <c r="E831" s="10" t="s">
        <v>17096</v>
      </c>
      <c r="F831" t="s">
        <v>17097</v>
      </c>
      <c r="G831" t="s">
        <v>3979</v>
      </c>
    </row>
    <row r="832" spans="1:7" x14ac:dyDescent="0.25">
      <c r="A832" t="s">
        <v>2124</v>
      </c>
      <c r="B832" t="s">
        <v>1594</v>
      </c>
      <c r="C832">
        <v>2013</v>
      </c>
      <c r="E832" s="10" t="s">
        <v>17092</v>
      </c>
      <c r="F832" t="s">
        <v>17093</v>
      </c>
      <c r="G832" t="s">
        <v>3979</v>
      </c>
    </row>
    <row r="833" spans="1:7" x14ac:dyDescent="0.25">
      <c r="A833" t="s">
        <v>2420</v>
      </c>
      <c r="B833" t="s">
        <v>1594</v>
      </c>
      <c r="C833">
        <v>2008</v>
      </c>
      <c r="E833" t="s">
        <v>3384</v>
      </c>
      <c r="F833" t="s">
        <v>9173</v>
      </c>
      <c r="G833" t="s">
        <v>3979</v>
      </c>
    </row>
    <row r="834" spans="1:7" x14ac:dyDescent="0.25">
      <c r="A834" t="s">
        <v>154</v>
      </c>
      <c r="B834" t="s">
        <v>1594</v>
      </c>
      <c r="C834">
        <v>2011</v>
      </c>
      <c r="E834" t="s">
        <v>3384</v>
      </c>
      <c r="F834" t="s">
        <v>9237</v>
      </c>
      <c r="G834" t="s">
        <v>3979</v>
      </c>
    </row>
    <row r="835" spans="1:7" x14ac:dyDescent="0.25">
      <c r="A835" t="s">
        <v>1286</v>
      </c>
      <c r="B835" t="s">
        <v>1598</v>
      </c>
      <c r="C835">
        <v>2019</v>
      </c>
      <c r="E835" t="s">
        <v>3222</v>
      </c>
      <c r="F835" t="s">
        <v>8765</v>
      </c>
      <c r="G835" t="s">
        <v>3979</v>
      </c>
    </row>
    <row r="836" spans="1:7" x14ac:dyDescent="0.25">
      <c r="A836" t="s">
        <v>1705</v>
      </c>
      <c r="B836" t="s">
        <v>1598</v>
      </c>
      <c r="C836">
        <v>2018</v>
      </c>
      <c r="E836" t="s">
        <v>3222</v>
      </c>
      <c r="F836" t="s">
        <v>8873</v>
      </c>
      <c r="G836" t="s">
        <v>3979</v>
      </c>
    </row>
    <row r="837" spans="1:7" x14ac:dyDescent="0.25">
      <c r="A837" t="s">
        <v>154</v>
      </c>
      <c r="B837" t="s">
        <v>1598</v>
      </c>
      <c r="C837">
        <v>2011</v>
      </c>
      <c r="E837" t="s">
        <v>3222</v>
      </c>
      <c r="F837" t="s">
        <v>9238</v>
      </c>
      <c r="G837" t="s">
        <v>3979</v>
      </c>
    </row>
    <row r="838" spans="1:7" x14ac:dyDescent="0.25">
      <c r="A838" t="s">
        <v>1427</v>
      </c>
      <c r="B838" t="s">
        <v>1602</v>
      </c>
      <c r="C838">
        <v>2021</v>
      </c>
      <c r="E838" t="s">
        <v>3232</v>
      </c>
      <c r="F838" t="s">
        <v>8801</v>
      </c>
      <c r="G838" t="s">
        <v>3979</v>
      </c>
    </row>
    <row r="839" spans="1:7" x14ac:dyDescent="0.25">
      <c r="A839" t="s">
        <v>1435</v>
      </c>
      <c r="B839" t="s">
        <v>1602</v>
      </c>
      <c r="C839">
        <v>2018</v>
      </c>
      <c r="E839" t="s">
        <v>3232</v>
      </c>
      <c r="F839" t="s">
        <v>8817</v>
      </c>
      <c r="G839" t="s">
        <v>3979</v>
      </c>
    </row>
    <row r="840" spans="1:7" x14ac:dyDescent="0.25">
      <c r="A840" t="s">
        <v>1682</v>
      </c>
      <c r="B840" t="s">
        <v>1602</v>
      </c>
      <c r="C840">
        <v>2020</v>
      </c>
      <c r="E840" t="s">
        <v>3232</v>
      </c>
      <c r="F840" t="s">
        <v>8867</v>
      </c>
      <c r="G840" t="s">
        <v>3979</v>
      </c>
    </row>
    <row r="841" spans="1:7" x14ac:dyDescent="0.25">
      <c r="A841" t="s">
        <v>89</v>
      </c>
      <c r="B841" t="s">
        <v>1602</v>
      </c>
      <c r="C841">
        <v>2017</v>
      </c>
      <c r="E841" t="s">
        <v>3232</v>
      </c>
      <c r="F841" t="s">
        <v>9090</v>
      </c>
      <c r="G841" t="s">
        <v>3979</v>
      </c>
    </row>
    <row r="842" spans="1:7" x14ac:dyDescent="0.25">
      <c r="A842" t="s">
        <v>1568</v>
      </c>
      <c r="B842" t="s">
        <v>1605</v>
      </c>
      <c r="C842">
        <v>2021</v>
      </c>
      <c r="D842" t="s">
        <v>179</v>
      </c>
      <c r="F842" t="s">
        <v>9586</v>
      </c>
      <c r="G842" t="s">
        <v>3979</v>
      </c>
    </row>
    <row r="843" spans="1:7" x14ac:dyDescent="0.25">
      <c r="A843" t="s">
        <v>2796</v>
      </c>
      <c r="B843" t="s">
        <v>1605</v>
      </c>
      <c r="C843">
        <v>2021</v>
      </c>
      <c r="E843" t="s">
        <v>3417</v>
      </c>
      <c r="F843" t="s">
        <v>9587</v>
      </c>
      <c r="G843" t="s">
        <v>179</v>
      </c>
    </row>
    <row r="844" spans="1:7" x14ac:dyDescent="0.25">
      <c r="A844" t="s">
        <v>1744</v>
      </c>
      <c r="B844" t="s">
        <v>1613</v>
      </c>
      <c r="C844">
        <v>2021</v>
      </c>
      <c r="D844" t="s">
        <v>179</v>
      </c>
      <c r="F844" t="s">
        <v>9588</v>
      </c>
      <c r="G844" t="s">
        <v>3979</v>
      </c>
    </row>
    <row r="845" spans="1:7" x14ac:dyDescent="0.25">
      <c r="A845" t="s">
        <v>2128</v>
      </c>
      <c r="B845" t="s">
        <v>1613</v>
      </c>
      <c r="C845">
        <v>2020</v>
      </c>
      <c r="E845" t="s">
        <v>2974</v>
      </c>
      <c r="F845" t="s">
        <v>8971</v>
      </c>
      <c r="G845" t="s">
        <v>3979</v>
      </c>
    </row>
    <row r="846" spans="1:7" x14ac:dyDescent="0.25">
      <c r="A846" t="s">
        <v>2796</v>
      </c>
      <c r="B846" t="s">
        <v>1613</v>
      </c>
      <c r="C846">
        <v>2021</v>
      </c>
      <c r="E846" t="s">
        <v>2974</v>
      </c>
      <c r="F846" t="s">
        <v>9299</v>
      </c>
      <c r="G846" t="s">
        <v>3979</v>
      </c>
    </row>
    <row r="847" spans="1:7" x14ac:dyDescent="0.25">
      <c r="A847" t="s">
        <v>89</v>
      </c>
      <c r="B847" t="s">
        <v>1617</v>
      </c>
      <c r="C847">
        <v>2017</v>
      </c>
      <c r="E847" t="s">
        <v>3356</v>
      </c>
      <c r="F847" t="s">
        <v>9589</v>
      </c>
      <c r="G847" t="s">
        <v>179</v>
      </c>
    </row>
    <row r="848" spans="1:7" x14ac:dyDescent="0.25">
      <c r="A848" t="s">
        <v>89</v>
      </c>
      <c r="B848" t="s">
        <v>1619</v>
      </c>
      <c r="C848">
        <v>2017</v>
      </c>
      <c r="E848" t="s">
        <v>3357</v>
      </c>
      <c r="F848" t="s">
        <v>9590</v>
      </c>
      <c r="G848" t="s">
        <v>179</v>
      </c>
    </row>
    <row r="849" spans="1:7" x14ac:dyDescent="0.25">
      <c r="A849" t="s">
        <v>345</v>
      </c>
      <c r="B849" t="s">
        <v>1623</v>
      </c>
      <c r="C849">
        <v>2023</v>
      </c>
      <c r="E849" t="s">
        <v>3026</v>
      </c>
      <c r="F849" t="s">
        <v>9986</v>
      </c>
      <c r="G849" t="s">
        <v>179</v>
      </c>
    </row>
    <row r="850" spans="1:7" x14ac:dyDescent="0.25">
      <c r="A850" t="s">
        <v>356</v>
      </c>
      <c r="B850" t="s">
        <v>1623</v>
      </c>
      <c r="C850">
        <v>2024</v>
      </c>
      <c r="E850" t="s">
        <v>3026</v>
      </c>
      <c r="F850" t="s">
        <v>9986</v>
      </c>
      <c r="G850" t="s">
        <v>179</v>
      </c>
    </row>
    <row r="851" spans="1:7" x14ac:dyDescent="0.25">
      <c r="A851" t="s">
        <v>2498</v>
      </c>
      <c r="B851" t="s">
        <v>1625</v>
      </c>
      <c r="C851">
        <v>2021</v>
      </c>
      <c r="E851" t="s">
        <v>2974</v>
      </c>
      <c r="F851" t="s">
        <v>9194</v>
      </c>
      <c r="G851" t="s">
        <v>3979</v>
      </c>
    </row>
    <row r="852" spans="1:7" x14ac:dyDescent="0.25">
      <c r="A852" t="s">
        <v>14250</v>
      </c>
      <c r="B852" t="s">
        <v>14253</v>
      </c>
      <c r="C852">
        <v>2022</v>
      </c>
      <c r="D852" t="s">
        <v>179</v>
      </c>
      <c r="F852" t="s">
        <v>14256</v>
      </c>
      <c r="G852" t="s">
        <v>3979</v>
      </c>
    </row>
    <row r="853" spans="1:7" x14ac:dyDescent="0.25">
      <c r="A853" t="s">
        <v>1435</v>
      </c>
      <c r="B853" t="s">
        <v>1629</v>
      </c>
      <c r="C853">
        <v>2018</v>
      </c>
      <c r="E853" t="s">
        <v>3240</v>
      </c>
      <c r="F853" t="s">
        <v>8818</v>
      </c>
      <c r="G853" t="s">
        <v>3979</v>
      </c>
    </row>
    <row r="854" spans="1:7" x14ac:dyDescent="0.25">
      <c r="A854" t="s">
        <v>751</v>
      </c>
      <c r="B854" t="s">
        <v>1633</v>
      </c>
      <c r="C854">
        <v>2018</v>
      </c>
      <c r="E854" t="s">
        <v>3113</v>
      </c>
      <c r="F854" t="s">
        <v>9399</v>
      </c>
      <c r="G854" t="s">
        <v>3979</v>
      </c>
    </row>
    <row r="855" spans="1:7" x14ac:dyDescent="0.25">
      <c r="A855" t="s">
        <v>1286</v>
      </c>
      <c r="B855" t="s">
        <v>1637</v>
      </c>
      <c r="C855">
        <v>2019</v>
      </c>
      <c r="E855" s="10" t="s">
        <v>8345</v>
      </c>
      <c r="F855" t="s">
        <v>9398</v>
      </c>
      <c r="G855" t="s">
        <v>3979</v>
      </c>
    </row>
    <row r="856" spans="1:7" x14ac:dyDescent="0.25">
      <c r="A856" t="s">
        <v>839</v>
      </c>
      <c r="B856" t="s">
        <v>1641</v>
      </c>
      <c r="C856">
        <v>1996</v>
      </c>
      <c r="E856" t="s">
        <v>3127</v>
      </c>
      <c r="F856" t="s">
        <v>8618</v>
      </c>
      <c r="G856" t="s">
        <v>3979</v>
      </c>
    </row>
    <row r="857" spans="1:7" x14ac:dyDescent="0.25">
      <c r="A857" t="s">
        <v>154</v>
      </c>
      <c r="B857" t="s">
        <v>1641</v>
      </c>
      <c r="C857">
        <v>2011</v>
      </c>
      <c r="D857" t="s">
        <v>179</v>
      </c>
      <c r="F857" t="s">
        <v>9591</v>
      </c>
      <c r="G857" t="s">
        <v>3979</v>
      </c>
    </row>
    <row r="858" spans="1:7" x14ac:dyDescent="0.25">
      <c r="A858" t="s">
        <v>1753</v>
      </c>
      <c r="B858" t="s">
        <v>1645</v>
      </c>
      <c r="C858">
        <v>1995</v>
      </c>
      <c r="E858" s="10" t="s">
        <v>8344</v>
      </c>
      <c r="F858" t="s">
        <v>9592</v>
      </c>
      <c r="G858" t="s">
        <v>3979</v>
      </c>
    </row>
    <row r="859" spans="1:7" x14ac:dyDescent="0.25">
      <c r="A859" t="s">
        <v>1653</v>
      </c>
      <c r="B859" t="s">
        <v>1651</v>
      </c>
      <c r="C859">
        <v>2011</v>
      </c>
      <c r="D859" t="s">
        <v>179</v>
      </c>
      <c r="F859" t="s">
        <v>9593</v>
      </c>
      <c r="G859" t="s">
        <v>3979</v>
      </c>
    </row>
    <row r="860" spans="1:7" x14ac:dyDescent="0.25">
      <c r="A860" t="s">
        <v>1147</v>
      </c>
      <c r="B860" t="s">
        <v>1653</v>
      </c>
      <c r="C860">
        <v>2010</v>
      </c>
      <c r="D860" t="s">
        <v>179</v>
      </c>
      <c r="F860" t="s">
        <v>9594</v>
      </c>
      <c r="G860" t="s">
        <v>3979</v>
      </c>
    </row>
    <row r="861" spans="1:7" x14ac:dyDescent="0.25">
      <c r="A861" t="s">
        <v>2146</v>
      </c>
      <c r="B861" t="s">
        <v>1655</v>
      </c>
      <c r="C861">
        <v>1980</v>
      </c>
      <c r="E861" t="s">
        <v>3005</v>
      </c>
      <c r="F861" t="s">
        <v>9595</v>
      </c>
      <c r="G861" t="s">
        <v>179</v>
      </c>
    </row>
    <row r="862" spans="1:7" x14ac:dyDescent="0.25">
      <c r="A862" t="s">
        <v>2713</v>
      </c>
      <c r="B862" t="s">
        <v>1658</v>
      </c>
      <c r="C862">
        <v>1993</v>
      </c>
      <c r="E862" t="s">
        <v>1661</v>
      </c>
      <c r="F862" t="s">
        <v>9277</v>
      </c>
      <c r="G862" t="s">
        <v>3979</v>
      </c>
    </row>
    <row r="863" spans="1:7" x14ac:dyDescent="0.25">
      <c r="A863" t="s">
        <v>2796</v>
      </c>
      <c r="B863" t="s">
        <v>1662</v>
      </c>
      <c r="C863">
        <v>2021</v>
      </c>
      <c r="E863" t="s">
        <v>3005</v>
      </c>
      <c r="F863" t="s">
        <v>9596</v>
      </c>
      <c r="G863" t="s">
        <v>179</v>
      </c>
    </row>
    <row r="864" spans="1:7" x14ac:dyDescent="0.25">
      <c r="A864" t="s">
        <v>89</v>
      </c>
      <c r="B864" t="s">
        <v>1664</v>
      </c>
      <c r="C864">
        <v>2017</v>
      </c>
      <c r="E864" t="s">
        <v>3358</v>
      </c>
      <c r="F864" t="s">
        <v>9091</v>
      </c>
      <c r="G864" t="s">
        <v>3979</v>
      </c>
    </row>
    <row r="865" spans="1:7" x14ac:dyDescent="0.25">
      <c r="A865" t="s">
        <v>2713</v>
      </c>
      <c r="B865" t="s">
        <v>1668</v>
      </c>
      <c r="C865">
        <v>1993</v>
      </c>
      <c r="E865" t="s">
        <v>3005</v>
      </c>
      <c r="F865" t="s">
        <v>9597</v>
      </c>
      <c r="G865" t="s">
        <v>179</v>
      </c>
    </row>
    <row r="866" spans="1:7" x14ac:dyDescent="0.25">
      <c r="A866" t="s">
        <v>1668</v>
      </c>
      <c r="B866" t="s">
        <v>1671</v>
      </c>
      <c r="C866">
        <v>2002</v>
      </c>
      <c r="D866" t="s">
        <v>179</v>
      </c>
      <c r="F866" t="s">
        <v>9598</v>
      </c>
      <c r="G866" t="s">
        <v>3979</v>
      </c>
    </row>
    <row r="867" spans="1:7" x14ac:dyDescent="0.25">
      <c r="A867" t="s">
        <v>2713</v>
      </c>
      <c r="B867" t="s">
        <v>1674</v>
      </c>
      <c r="C867">
        <v>1993</v>
      </c>
      <c r="E867" t="s">
        <v>3409</v>
      </c>
      <c r="F867" t="s">
        <v>9278</v>
      </c>
      <c r="G867" t="s">
        <v>3979</v>
      </c>
    </row>
    <row r="868" spans="1:7" x14ac:dyDescent="0.25">
      <c r="A868" t="s">
        <v>1674</v>
      </c>
      <c r="B868" t="s">
        <v>1676</v>
      </c>
      <c r="C868">
        <v>2022</v>
      </c>
      <c r="D868" t="s">
        <v>179</v>
      </c>
      <c r="F868" t="s">
        <v>9599</v>
      </c>
      <c r="G868" t="s">
        <v>3979</v>
      </c>
    </row>
    <row r="869" spans="1:7" x14ac:dyDescent="0.25">
      <c r="A869" t="s">
        <v>938</v>
      </c>
      <c r="B869" t="s">
        <v>1678</v>
      </c>
      <c r="C869">
        <v>2014</v>
      </c>
      <c r="E869" t="s">
        <v>1681</v>
      </c>
      <c r="F869" t="s">
        <v>8655</v>
      </c>
      <c r="G869" t="s">
        <v>3979</v>
      </c>
    </row>
    <row r="870" spans="1:7" x14ac:dyDescent="0.25">
      <c r="A870" t="s">
        <v>89</v>
      </c>
      <c r="B870" t="s">
        <v>1682</v>
      </c>
      <c r="C870">
        <v>2017</v>
      </c>
      <c r="E870" t="s">
        <v>3005</v>
      </c>
      <c r="F870" t="s">
        <v>9600</v>
      </c>
      <c r="G870" t="s">
        <v>179</v>
      </c>
    </row>
    <row r="871" spans="1:7" x14ac:dyDescent="0.25">
      <c r="A871" t="s">
        <v>1420</v>
      </c>
      <c r="B871" t="s">
        <v>1686</v>
      </c>
      <c r="C871">
        <v>2023</v>
      </c>
      <c r="D871" t="s">
        <v>179</v>
      </c>
      <c r="E871" s="10" t="s">
        <v>9405</v>
      </c>
      <c r="F871" t="s">
        <v>9404</v>
      </c>
      <c r="G871" t="s">
        <v>3979</v>
      </c>
    </row>
    <row r="872" spans="1:7" x14ac:dyDescent="0.25">
      <c r="A872" t="s">
        <v>1682</v>
      </c>
      <c r="B872" t="s">
        <v>1686</v>
      </c>
      <c r="C872">
        <v>2020</v>
      </c>
      <c r="D872" t="s">
        <v>179</v>
      </c>
      <c r="F872" t="s">
        <v>9601</v>
      </c>
      <c r="G872" t="s">
        <v>3979</v>
      </c>
    </row>
    <row r="873" spans="1:7" x14ac:dyDescent="0.25">
      <c r="A873" t="s">
        <v>896</v>
      </c>
      <c r="B873" t="s">
        <v>1688</v>
      </c>
      <c r="C873">
        <v>2022</v>
      </c>
      <c r="E873" t="s">
        <v>3135</v>
      </c>
      <c r="F873" t="s">
        <v>8635</v>
      </c>
      <c r="G873" t="s">
        <v>3979</v>
      </c>
    </row>
    <row r="874" spans="1:7" x14ac:dyDescent="0.25">
      <c r="A874" t="s">
        <v>2796</v>
      </c>
      <c r="B874" t="s">
        <v>1688</v>
      </c>
      <c r="C874">
        <v>2021</v>
      </c>
      <c r="E874" t="s">
        <v>3135</v>
      </c>
      <c r="F874" t="s">
        <v>9300</v>
      </c>
      <c r="G874" t="s">
        <v>3979</v>
      </c>
    </row>
    <row r="875" spans="1:7" x14ac:dyDescent="0.25">
      <c r="A875" t="s">
        <v>1136</v>
      </c>
      <c r="B875" t="s">
        <v>1692</v>
      </c>
      <c r="C875">
        <v>2012</v>
      </c>
      <c r="E875" t="s">
        <v>3197</v>
      </c>
      <c r="F875" t="s">
        <v>9391</v>
      </c>
      <c r="G875" t="s">
        <v>3979</v>
      </c>
    </row>
    <row r="876" spans="1:7" x14ac:dyDescent="0.25">
      <c r="A876" t="s">
        <v>2420</v>
      </c>
      <c r="B876" t="s">
        <v>1692</v>
      </c>
      <c r="C876">
        <v>2008</v>
      </c>
      <c r="E876" t="s">
        <v>3197</v>
      </c>
      <c r="F876" t="s">
        <v>9392</v>
      </c>
      <c r="G876" t="s">
        <v>3979</v>
      </c>
    </row>
    <row r="877" spans="1:7" x14ac:dyDescent="0.25">
      <c r="A877" t="s">
        <v>154</v>
      </c>
      <c r="B877" t="s">
        <v>1692</v>
      </c>
      <c r="C877">
        <v>2011</v>
      </c>
      <c r="E877" t="s">
        <v>3197</v>
      </c>
      <c r="F877" t="s">
        <v>9393</v>
      </c>
      <c r="G877" t="s">
        <v>3979</v>
      </c>
    </row>
    <row r="878" spans="1:7" x14ac:dyDescent="0.25">
      <c r="A878" t="s">
        <v>233</v>
      </c>
      <c r="B878" t="s">
        <v>1696</v>
      </c>
      <c r="C878">
        <v>2025</v>
      </c>
      <c r="E878" t="s">
        <v>2978</v>
      </c>
      <c r="F878" t="s">
        <v>9340</v>
      </c>
      <c r="G878" t="s">
        <v>3979</v>
      </c>
    </row>
    <row r="879" spans="1:7" x14ac:dyDescent="0.25">
      <c r="A879" t="s">
        <v>2008</v>
      </c>
      <c r="B879" t="s">
        <v>1696</v>
      </c>
      <c r="C879">
        <v>2024</v>
      </c>
      <c r="E879" t="s">
        <v>2978</v>
      </c>
      <c r="F879" t="s">
        <v>9350</v>
      </c>
      <c r="G879" t="s">
        <v>3979</v>
      </c>
    </row>
    <row r="880" spans="1:7" x14ac:dyDescent="0.25">
      <c r="A880" t="s">
        <v>89</v>
      </c>
      <c r="B880" t="s">
        <v>1696</v>
      </c>
      <c r="C880">
        <v>2017</v>
      </c>
      <c r="E880" t="s">
        <v>3359</v>
      </c>
      <c r="F880" t="s">
        <v>9092</v>
      </c>
      <c r="G880" t="s">
        <v>3979</v>
      </c>
    </row>
    <row r="881" spans="1:7" x14ac:dyDescent="0.25">
      <c r="A881" t="s">
        <v>338</v>
      </c>
      <c r="B881" t="s">
        <v>1703</v>
      </c>
      <c r="C881">
        <v>2022</v>
      </c>
      <c r="D881" t="s">
        <v>179</v>
      </c>
      <c r="F881" t="s">
        <v>9602</v>
      </c>
      <c r="G881" t="s">
        <v>3979</v>
      </c>
    </row>
    <row r="882" spans="1:7" x14ac:dyDescent="0.25">
      <c r="A882" t="s">
        <v>2165</v>
      </c>
      <c r="B882" t="s">
        <v>1705</v>
      </c>
      <c r="C882">
        <v>2013</v>
      </c>
      <c r="E882" t="s">
        <v>3324</v>
      </c>
      <c r="F882" t="s">
        <v>9012</v>
      </c>
      <c r="G882" t="s">
        <v>3979</v>
      </c>
    </row>
    <row r="883" spans="1:7" x14ac:dyDescent="0.25">
      <c r="A883" t="s">
        <v>154</v>
      </c>
      <c r="B883" t="s">
        <v>1705</v>
      </c>
      <c r="C883">
        <v>2011</v>
      </c>
      <c r="E883" t="s">
        <v>3324</v>
      </c>
      <c r="F883" t="s">
        <v>9239</v>
      </c>
      <c r="G883" t="s">
        <v>3979</v>
      </c>
    </row>
    <row r="884" spans="1:7" x14ac:dyDescent="0.25">
      <c r="A884" t="s">
        <v>1705</v>
      </c>
      <c r="B884" t="s">
        <v>1709</v>
      </c>
      <c r="C884">
        <v>2018</v>
      </c>
      <c r="D884" t="s">
        <v>179</v>
      </c>
      <c r="F884" t="s">
        <v>9603</v>
      </c>
      <c r="G884" t="s">
        <v>3979</v>
      </c>
    </row>
    <row r="885" spans="1:7" x14ac:dyDescent="0.25">
      <c r="A885" t="s">
        <v>1286</v>
      </c>
      <c r="B885" t="s">
        <v>8380</v>
      </c>
      <c r="C885">
        <v>2019</v>
      </c>
      <c r="E885" s="10" t="s">
        <v>8379</v>
      </c>
      <c r="F885" t="s">
        <v>8766</v>
      </c>
      <c r="G885" t="s">
        <v>3979</v>
      </c>
    </row>
    <row r="886" spans="1:7" x14ac:dyDescent="0.25">
      <c r="A886" t="s">
        <v>248</v>
      </c>
      <c r="B886" t="s">
        <v>1711</v>
      </c>
      <c r="C886">
        <v>1994</v>
      </c>
      <c r="E886" t="s">
        <v>2974</v>
      </c>
      <c r="F886" t="s">
        <v>8424</v>
      </c>
      <c r="G886" t="s">
        <v>3979</v>
      </c>
    </row>
    <row r="887" spans="1:7" x14ac:dyDescent="0.25">
      <c r="A887" t="s">
        <v>482</v>
      </c>
      <c r="B887" t="s">
        <v>1711</v>
      </c>
      <c r="C887">
        <v>2009</v>
      </c>
      <c r="E887" t="s">
        <v>2974</v>
      </c>
      <c r="F887" t="s">
        <v>8502</v>
      </c>
      <c r="G887" t="s">
        <v>3979</v>
      </c>
    </row>
    <row r="888" spans="1:7" x14ac:dyDescent="0.25">
      <c r="A888" t="s">
        <v>1787</v>
      </c>
      <c r="B888" t="s">
        <v>1711</v>
      </c>
      <c r="C888">
        <v>1987</v>
      </c>
      <c r="E888" t="s">
        <v>2974</v>
      </c>
      <c r="F888" t="s">
        <v>8898</v>
      </c>
      <c r="G888" t="s">
        <v>3979</v>
      </c>
    </row>
    <row r="889" spans="1:7" x14ac:dyDescent="0.25">
      <c r="A889" t="s">
        <v>2780</v>
      </c>
      <c r="B889" t="s">
        <v>1711</v>
      </c>
      <c r="C889">
        <v>2017</v>
      </c>
      <c r="E889" t="s">
        <v>2974</v>
      </c>
      <c r="F889" t="s">
        <v>9280</v>
      </c>
      <c r="G889" t="s">
        <v>3979</v>
      </c>
    </row>
    <row r="890" spans="1:7" x14ac:dyDescent="0.25">
      <c r="A890" t="s">
        <v>2087</v>
      </c>
      <c r="B890" t="s">
        <v>1715</v>
      </c>
      <c r="C890">
        <v>2023</v>
      </c>
      <c r="E890" s="10" t="s">
        <v>8381</v>
      </c>
      <c r="F890" t="s">
        <v>8957</v>
      </c>
      <c r="G890" t="s">
        <v>3979</v>
      </c>
    </row>
    <row r="891" spans="1:7" x14ac:dyDescent="0.25">
      <c r="A891" t="s">
        <v>2128</v>
      </c>
      <c r="B891" t="s">
        <v>1715</v>
      </c>
      <c r="C891">
        <v>2020</v>
      </c>
      <c r="E891" t="s">
        <v>2974</v>
      </c>
      <c r="F891" t="s">
        <v>8972</v>
      </c>
      <c r="G891" t="s">
        <v>3979</v>
      </c>
    </row>
    <row r="892" spans="1:7" x14ac:dyDescent="0.25">
      <c r="A892" t="s">
        <v>2146</v>
      </c>
      <c r="B892" t="s">
        <v>1717</v>
      </c>
      <c r="C892">
        <v>1980</v>
      </c>
      <c r="E892" t="s">
        <v>3315</v>
      </c>
      <c r="F892" t="s">
        <v>8994</v>
      </c>
      <c r="G892" t="s">
        <v>3979</v>
      </c>
    </row>
    <row r="893" spans="1:7" x14ac:dyDescent="0.25">
      <c r="A893" t="s">
        <v>89</v>
      </c>
      <c r="B893" t="s">
        <v>1720</v>
      </c>
      <c r="C893">
        <v>2017</v>
      </c>
      <c r="E893" t="s">
        <v>3360</v>
      </c>
      <c r="F893" t="s">
        <v>9604</v>
      </c>
      <c r="G893" t="s">
        <v>179</v>
      </c>
    </row>
    <row r="894" spans="1:7" x14ac:dyDescent="0.25">
      <c r="A894" t="s">
        <v>89</v>
      </c>
      <c r="B894" t="s">
        <v>1726</v>
      </c>
      <c r="C894">
        <v>2017</v>
      </c>
      <c r="E894" t="s">
        <v>2974</v>
      </c>
      <c r="F894" t="s">
        <v>9093</v>
      </c>
      <c r="G894" t="s">
        <v>3979</v>
      </c>
    </row>
    <row r="895" spans="1:7" x14ac:dyDescent="0.25">
      <c r="A895" t="s">
        <v>2796</v>
      </c>
      <c r="B895" t="s">
        <v>1726</v>
      </c>
      <c r="C895">
        <v>2021</v>
      </c>
      <c r="E895" t="s">
        <v>2974</v>
      </c>
      <c r="F895" t="s">
        <v>9301</v>
      </c>
      <c r="G895" t="s">
        <v>3979</v>
      </c>
    </row>
    <row r="896" spans="1:7" x14ac:dyDescent="0.25">
      <c r="A896" t="s">
        <v>2739</v>
      </c>
      <c r="B896" t="s">
        <v>1730</v>
      </c>
      <c r="C896">
        <v>2014</v>
      </c>
      <c r="D896" t="s">
        <v>179</v>
      </c>
      <c r="F896" t="s">
        <v>9605</v>
      </c>
      <c r="G896" t="s">
        <v>3979</v>
      </c>
    </row>
    <row r="897" spans="1:7" x14ac:dyDescent="0.25">
      <c r="A897" t="s">
        <v>1730</v>
      </c>
      <c r="B897" t="s">
        <v>1734</v>
      </c>
      <c r="C897">
        <v>2018</v>
      </c>
      <c r="D897" t="s">
        <v>179</v>
      </c>
      <c r="F897" t="s">
        <v>9606</v>
      </c>
      <c r="G897" t="s">
        <v>3979</v>
      </c>
    </row>
    <row r="898" spans="1:7" x14ac:dyDescent="0.25">
      <c r="A898" t="s">
        <v>1147</v>
      </c>
      <c r="B898" t="s">
        <v>1738</v>
      </c>
      <c r="C898">
        <v>2010</v>
      </c>
      <c r="D898" t="s">
        <v>179</v>
      </c>
      <c r="F898" t="s">
        <v>9607</v>
      </c>
      <c r="G898" t="s">
        <v>3979</v>
      </c>
    </row>
    <row r="899" spans="1:7" x14ac:dyDescent="0.25">
      <c r="A899" t="s">
        <v>2420</v>
      </c>
      <c r="B899" t="s">
        <v>1740</v>
      </c>
      <c r="C899">
        <v>2008</v>
      </c>
      <c r="E899" t="s">
        <v>3385</v>
      </c>
      <c r="F899" t="s">
        <v>9174</v>
      </c>
      <c r="G899" t="s">
        <v>3979</v>
      </c>
    </row>
    <row r="900" spans="1:7" x14ac:dyDescent="0.25">
      <c r="A900" t="s">
        <v>2128</v>
      </c>
      <c r="B900" t="s">
        <v>1744</v>
      </c>
      <c r="C900">
        <v>2020</v>
      </c>
      <c r="E900" t="s">
        <v>3305</v>
      </c>
      <c r="F900" t="s">
        <v>9608</v>
      </c>
      <c r="G900" t="s">
        <v>179</v>
      </c>
    </row>
    <row r="901" spans="1:7" x14ac:dyDescent="0.25">
      <c r="A901" t="s">
        <v>16918</v>
      </c>
      <c r="B901" t="s">
        <v>16948</v>
      </c>
      <c r="C901">
        <v>2020</v>
      </c>
      <c r="E901" s="10" t="s">
        <v>16946</v>
      </c>
      <c r="F901" t="s">
        <v>16947</v>
      </c>
      <c r="G901" t="s">
        <v>3979</v>
      </c>
    </row>
    <row r="902" spans="1:7" x14ac:dyDescent="0.25">
      <c r="A902" t="s">
        <v>1427</v>
      </c>
      <c r="B902" t="s">
        <v>1748</v>
      </c>
      <c r="C902">
        <v>2021</v>
      </c>
      <c r="E902" t="s">
        <v>2974</v>
      </c>
      <c r="F902" t="s">
        <v>8802</v>
      </c>
      <c r="G902" t="s">
        <v>3979</v>
      </c>
    </row>
    <row r="903" spans="1:7" x14ac:dyDescent="0.25">
      <c r="A903" t="s">
        <v>1891</v>
      </c>
      <c r="B903" t="s">
        <v>1750</v>
      </c>
      <c r="C903">
        <v>2014</v>
      </c>
      <c r="D903" t="s">
        <v>179</v>
      </c>
      <c r="F903" t="s">
        <v>9609</v>
      </c>
      <c r="G903" t="s">
        <v>3979</v>
      </c>
    </row>
    <row r="904" spans="1:7" x14ac:dyDescent="0.25">
      <c r="A904" t="s">
        <v>1787</v>
      </c>
      <c r="B904" t="s">
        <v>1753</v>
      </c>
      <c r="C904">
        <v>1987</v>
      </c>
      <c r="E904" s="10" t="s">
        <v>8398</v>
      </c>
      <c r="F904" t="s">
        <v>8399</v>
      </c>
      <c r="G904" t="s">
        <v>3979</v>
      </c>
    </row>
    <row r="905" spans="1:7" x14ac:dyDescent="0.25">
      <c r="A905" t="s">
        <v>2713</v>
      </c>
      <c r="B905" t="s">
        <v>1753</v>
      </c>
      <c r="C905">
        <v>1993</v>
      </c>
      <c r="D905" t="s">
        <v>179</v>
      </c>
      <c r="E905" t="s">
        <v>3024</v>
      </c>
      <c r="F905" t="s">
        <v>9610</v>
      </c>
      <c r="G905" t="s">
        <v>3979</v>
      </c>
    </row>
    <row r="906" spans="1:7" x14ac:dyDescent="0.25">
      <c r="A906" t="s">
        <v>2796</v>
      </c>
      <c r="B906" t="s">
        <v>1756</v>
      </c>
      <c r="C906">
        <v>2021</v>
      </c>
      <c r="E906" t="s">
        <v>3005</v>
      </c>
      <c r="F906" t="s">
        <v>9611</v>
      </c>
      <c r="G906" t="s">
        <v>179</v>
      </c>
    </row>
    <row r="907" spans="1:7" x14ac:dyDescent="0.25">
      <c r="A907" t="s">
        <v>738</v>
      </c>
      <c r="B907" t="s">
        <v>1760</v>
      </c>
      <c r="C907">
        <v>2015</v>
      </c>
      <c r="E907" t="s">
        <v>3097</v>
      </c>
      <c r="F907" t="s">
        <v>8564</v>
      </c>
      <c r="G907" t="s">
        <v>3979</v>
      </c>
    </row>
    <row r="908" spans="1:7" x14ac:dyDescent="0.25">
      <c r="A908" t="s">
        <v>89</v>
      </c>
      <c r="B908" t="s">
        <v>1760</v>
      </c>
      <c r="C908">
        <v>2017</v>
      </c>
      <c r="E908" t="s">
        <v>3097</v>
      </c>
      <c r="F908" t="s">
        <v>9094</v>
      </c>
      <c r="G908" t="s">
        <v>3979</v>
      </c>
    </row>
    <row r="909" spans="1:7" x14ac:dyDescent="0.25">
      <c r="A909" t="s">
        <v>1038</v>
      </c>
      <c r="B909" t="s">
        <v>1763</v>
      </c>
      <c r="C909">
        <v>2016</v>
      </c>
      <c r="E909" t="s">
        <v>3178</v>
      </c>
      <c r="F909" t="s">
        <v>8687</v>
      </c>
      <c r="G909" t="s">
        <v>3979</v>
      </c>
    </row>
    <row r="910" spans="1:7" x14ac:dyDescent="0.25">
      <c r="A910" t="s">
        <v>1847</v>
      </c>
      <c r="B910" t="s">
        <v>1763</v>
      </c>
      <c r="C910">
        <v>2015</v>
      </c>
      <c r="E910" t="s">
        <v>3178</v>
      </c>
      <c r="F910" t="s">
        <v>8929</v>
      </c>
      <c r="G910" t="s">
        <v>3979</v>
      </c>
    </row>
    <row r="911" spans="1:7" x14ac:dyDescent="0.25">
      <c r="A911" t="s">
        <v>2420</v>
      </c>
      <c r="B911" t="s">
        <v>4351</v>
      </c>
      <c r="C911">
        <v>2008</v>
      </c>
      <c r="E911" s="10" t="s">
        <v>14265</v>
      </c>
      <c r="F911" t="s">
        <v>14266</v>
      </c>
      <c r="G911" t="s">
        <v>3979</v>
      </c>
    </row>
    <row r="912" spans="1:7" x14ac:dyDescent="0.25">
      <c r="A912" t="s">
        <v>1771</v>
      </c>
      <c r="B912" t="s">
        <v>1775</v>
      </c>
      <c r="C912">
        <v>2022</v>
      </c>
      <c r="D912" t="s">
        <v>179</v>
      </c>
      <c r="F912" t="s">
        <v>9612</v>
      </c>
      <c r="G912" t="s">
        <v>3979</v>
      </c>
    </row>
    <row r="913" spans="1:7" x14ac:dyDescent="0.25">
      <c r="A913" t="s">
        <v>751</v>
      </c>
      <c r="B913" t="s">
        <v>1779</v>
      </c>
      <c r="C913">
        <v>2018</v>
      </c>
      <c r="E913" s="10" t="s">
        <v>8357</v>
      </c>
      <c r="F913" t="s">
        <v>8585</v>
      </c>
      <c r="G913" t="s">
        <v>3979</v>
      </c>
    </row>
    <row r="914" spans="1:7" x14ac:dyDescent="0.25">
      <c r="A914" t="s">
        <v>1038</v>
      </c>
      <c r="B914" t="s">
        <v>1779</v>
      </c>
      <c r="C914">
        <v>2016</v>
      </c>
      <c r="E914" s="10" t="s">
        <v>8357</v>
      </c>
      <c r="F914" t="s">
        <v>8688</v>
      </c>
      <c r="G914" t="s">
        <v>3979</v>
      </c>
    </row>
    <row r="915" spans="1:7" x14ac:dyDescent="0.25">
      <c r="A915" t="s">
        <v>154</v>
      </c>
      <c r="B915" t="s">
        <v>1779</v>
      </c>
      <c r="C915">
        <v>2011</v>
      </c>
      <c r="E915" t="s">
        <v>2974</v>
      </c>
      <c r="F915" t="s">
        <v>9240</v>
      </c>
      <c r="G915" t="s">
        <v>3979</v>
      </c>
    </row>
    <row r="916" spans="1:7" x14ac:dyDescent="0.25">
      <c r="A916" t="s">
        <v>1779</v>
      </c>
      <c r="B916" t="s">
        <v>1783</v>
      </c>
      <c r="C916">
        <v>2019</v>
      </c>
      <c r="D916" t="s">
        <v>179</v>
      </c>
      <c r="F916" t="s">
        <v>9613</v>
      </c>
      <c r="G916" t="s">
        <v>3979</v>
      </c>
    </row>
    <row r="917" spans="1:7" x14ac:dyDescent="0.25">
      <c r="A917" t="s">
        <v>2796</v>
      </c>
      <c r="B917" t="s">
        <v>1785</v>
      </c>
      <c r="C917">
        <v>2021</v>
      </c>
      <c r="E917" t="s">
        <v>3005</v>
      </c>
      <c r="F917" t="s">
        <v>9614</v>
      </c>
      <c r="G917" t="s">
        <v>179</v>
      </c>
    </row>
    <row r="918" spans="1:7" x14ac:dyDescent="0.25">
      <c r="A918" t="s">
        <v>1276</v>
      </c>
      <c r="B918" t="s">
        <v>1787</v>
      </c>
      <c r="C918">
        <v>1984</v>
      </c>
      <c r="E918" t="s">
        <v>3214</v>
      </c>
      <c r="F918" t="s">
        <v>8744</v>
      </c>
      <c r="G918" t="s">
        <v>3979</v>
      </c>
    </row>
    <row r="919" spans="1:7" x14ac:dyDescent="0.25">
      <c r="A919" t="s">
        <v>718</v>
      </c>
      <c r="B919" t="s">
        <v>1790</v>
      </c>
      <c r="C919">
        <v>2020</v>
      </c>
      <c r="E919" t="s">
        <v>3084</v>
      </c>
      <c r="F919" t="s">
        <v>8548</v>
      </c>
      <c r="G919" t="s">
        <v>3979</v>
      </c>
    </row>
    <row r="920" spans="1:7" x14ac:dyDescent="0.25">
      <c r="A920" t="s">
        <v>1286</v>
      </c>
      <c r="B920" t="s">
        <v>1790</v>
      </c>
      <c r="C920">
        <v>2019</v>
      </c>
      <c r="E920" t="s">
        <v>3084</v>
      </c>
      <c r="F920" t="s">
        <v>8767</v>
      </c>
      <c r="G920" t="s">
        <v>3979</v>
      </c>
    </row>
    <row r="921" spans="1:7" x14ac:dyDescent="0.25">
      <c r="A921" t="s">
        <v>681</v>
      </c>
      <c r="B921" t="s">
        <v>16886</v>
      </c>
      <c r="C921">
        <v>2015</v>
      </c>
      <c r="E921" s="10" t="s">
        <v>16889</v>
      </c>
      <c r="F921" t="s">
        <v>16890</v>
      </c>
      <c r="G921" t="s">
        <v>3979</v>
      </c>
    </row>
    <row r="922" spans="1:7" x14ac:dyDescent="0.25">
      <c r="A922" t="s">
        <v>1136</v>
      </c>
      <c r="B922" t="s">
        <v>16886</v>
      </c>
      <c r="C922">
        <v>2012</v>
      </c>
      <c r="E922" s="10" t="s">
        <v>16889</v>
      </c>
      <c r="F922" t="s">
        <v>16890</v>
      </c>
      <c r="G922" t="s">
        <v>3979</v>
      </c>
    </row>
    <row r="923" spans="1:7" x14ac:dyDescent="0.25">
      <c r="A923" t="s">
        <v>1286</v>
      </c>
      <c r="B923" t="s">
        <v>1793</v>
      </c>
      <c r="C923">
        <v>2019</v>
      </c>
      <c r="E923" t="s">
        <v>3005</v>
      </c>
      <c r="F923" t="s">
        <v>9615</v>
      </c>
      <c r="G923" t="s">
        <v>179</v>
      </c>
    </row>
    <row r="924" spans="1:7" x14ac:dyDescent="0.25">
      <c r="A924" t="s">
        <v>2796</v>
      </c>
      <c r="B924" t="s">
        <v>1796</v>
      </c>
      <c r="C924">
        <v>2021</v>
      </c>
      <c r="E924" t="s">
        <v>3005</v>
      </c>
      <c r="F924" t="s">
        <v>9616</v>
      </c>
      <c r="G924" t="s">
        <v>179</v>
      </c>
    </row>
    <row r="925" spans="1:7" x14ac:dyDescent="0.25">
      <c r="A925" t="s">
        <v>1038</v>
      </c>
      <c r="B925" t="s">
        <v>1801</v>
      </c>
      <c r="C925">
        <v>2016</v>
      </c>
      <c r="E925" s="10" t="s">
        <v>9796</v>
      </c>
      <c r="F925" t="s">
        <v>9795</v>
      </c>
      <c r="G925" t="s">
        <v>3979</v>
      </c>
    </row>
    <row r="926" spans="1:7" x14ac:dyDescent="0.25">
      <c r="A926" t="s">
        <v>2796</v>
      </c>
      <c r="B926" t="s">
        <v>1801</v>
      </c>
      <c r="C926">
        <v>2021</v>
      </c>
      <c r="E926" t="s">
        <v>2974</v>
      </c>
      <c r="F926" t="s">
        <v>9302</v>
      </c>
      <c r="G926" t="s">
        <v>3979</v>
      </c>
    </row>
    <row r="927" spans="1:7" x14ac:dyDescent="0.25">
      <c r="A927" t="s">
        <v>1435</v>
      </c>
      <c r="B927" t="s">
        <v>16849</v>
      </c>
      <c r="C927">
        <v>2018</v>
      </c>
      <c r="E927" t="s">
        <v>2974</v>
      </c>
      <c r="F927" t="s">
        <v>16852</v>
      </c>
      <c r="G927" t="s">
        <v>3979</v>
      </c>
    </row>
    <row r="928" spans="1:7" x14ac:dyDescent="0.25">
      <c r="A928" t="s">
        <v>89</v>
      </c>
      <c r="B928" t="s">
        <v>16849</v>
      </c>
      <c r="C928">
        <v>2017</v>
      </c>
      <c r="E928" t="s">
        <v>2974</v>
      </c>
      <c r="F928" t="s">
        <v>16852</v>
      </c>
      <c r="G928" t="s">
        <v>3979</v>
      </c>
    </row>
    <row r="929" spans="1:7" x14ac:dyDescent="0.25">
      <c r="A929" t="s">
        <v>1568</v>
      </c>
      <c r="B929" t="s">
        <v>1803</v>
      </c>
      <c r="C929">
        <v>2021</v>
      </c>
      <c r="E929" t="s">
        <v>2974</v>
      </c>
      <c r="F929" t="s">
        <v>8848</v>
      </c>
      <c r="G929" t="s">
        <v>3979</v>
      </c>
    </row>
    <row r="930" spans="1:7" x14ac:dyDescent="0.25">
      <c r="A930" t="s">
        <v>1805</v>
      </c>
      <c r="B930" t="s">
        <v>1803</v>
      </c>
      <c r="C930">
        <v>2024</v>
      </c>
      <c r="D930" t="s">
        <v>179</v>
      </c>
      <c r="F930" t="s">
        <v>8910</v>
      </c>
      <c r="G930" t="s">
        <v>3979</v>
      </c>
    </row>
    <row r="931" spans="1:7" x14ac:dyDescent="0.25">
      <c r="A931" t="s">
        <v>89</v>
      </c>
      <c r="B931" t="s">
        <v>1803</v>
      </c>
      <c r="C931">
        <v>2017</v>
      </c>
      <c r="E931" t="s">
        <v>2974</v>
      </c>
      <c r="F931" t="s">
        <v>9095</v>
      </c>
      <c r="G931" t="s">
        <v>3979</v>
      </c>
    </row>
    <row r="932" spans="1:7" x14ac:dyDescent="0.25">
      <c r="A932" t="s">
        <v>2369</v>
      </c>
      <c r="B932" t="s">
        <v>1803</v>
      </c>
      <c r="C932">
        <v>2021</v>
      </c>
      <c r="E932" t="s">
        <v>2974</v>
      </c>
      <c r="F932" t="s">
        <v>9147</v>
      </c>
      <c r="G932" t="s">
        <v>3979</v>
      </c>
    </row>
    <row r="933" spans="1:7" x14ac:dyDescent="0.25">
      <c r="A933" t="s">
        <v>2514</v>
      </c>
      <c r="B933" t="s">
        <v>1803</v>
      </c>
      <c r="C933">
        <v>2025</v>
      </c>
      <c r="E933" t="s">
        <v>2974</v>
      </c>
      <c r="F933" t="s">
        <v>9202</v>
      </c>
      <c r="G933" t="s">
        <v>3979</v>
      </c>
    </row>
    <row r="934" spans="1:7" x14ac:dyDescent="0.25">
      <c r="A934" t="s">
        <v>2420</v>
      </c>
      <c r="B934" t="s">
        <v>1809</v>
      </c>
      <c r="C934">
        <v>2008</v>
      </c>
      <c r="E934" t="s">
        <v>2974</v>
      </c>
      <c r="F934" t="s">
        <v>9175</v>
      </c>
      <c r="G934" t="s">
        <v>3979</v>
      </c>
    </row>
    <row r="935" spans="1:7" x14ac:dyDescent="0.25">
      <c r="A935" t="s">
        <v>2796</v>
      </c>
      <c r="B935" t="s">
        <v>1813</v>
      </c>
      <c r="C935">
        <v>2021</v>
      </c>
      <c r="E935" t="s">
        <v>3005</v>
      </c>
      <c r="F935" t="s">
        <v>9617</v>
      </c>
      <c r="G935" t="s">
        <v>179</v>
      </c>
    </row>
    <row r="936" spans="1:7" x14ac:dyDescent="0.25">
      <c r="A936" t="s">
        <v>16895</v>
      </c>
      <c r="B936" t="s">
        <v>16898</v>
      </c>
      <c r="C936">
        <v>2022</v>
      </c>
      <c r="D936" t="s">
        <v>179</v>
      </c>
      <c r="F936" t="s">
        <v>16901</v>
      </c>
      <c r="G936" t="s">
        <v>3979</v>
      </c>
    </row>
    <row r="937" spans="1:7" x14ac:dyDescent="0.25">
      <c r="A937" t="s">
        <v>489</v>
      </c>
      <c r="B937" t="s">
        <v>1817</v>
      </c>
      <c r="C937">
        <v>2022</v>
      </c>
      <c r="E937" t="s">
        <v>1820</v>
      </c>
      <c r="F937" t="s">
        <v>8516</v>
      </c>
      <c r="G937" t="s">
        <v>3979</v>
      </c>
    </row>
    <row r="938" spans="1:7" x14ac:dyDescent="0.25">
      <c r="A938" t="s">
        <v>154</v>
      </c>
      <c r="B938" t="s">
        <v>1817</v>
      </c>
      <c r="C938">
        <v>2011</v>
      </c>
      <c r="E938" t="s">
        <v>1820</v>
      </c>
      <c r="F938" t="s">
        <v>9241</v>
      </c>
      <c r="G938" t="s">
        <v>3979</v>
      </c>
    </row>
    <row r="939" spans="1:7" x14ac:dyDescent="0.25">
      <c r="A939" t="s">
        <v>2796</v>
      </c>
      <c r="B939" t="s">
        <v>1821</v>
      </c>
      <c r="C939">
        <v>2021</v>
      </c>
      <c r="E939" t="s">
        <v>3005</v>
      </c>
      <c r="F939" t="s">
        <v>9618</v>
      </c>
      <c r="G939" t="s">
        <v>179</v>
      </c>
    </row>
    <row r="940" spans="1:7" x14ac:dyDescent="0.25">
      <c r="A940" t="s">
        <v>2177</v>
      </c>
      <c r="B940" t="s">
        <v>1825</v>
      </c>
      <c r="C940">
        <v>2022</v>
      </c>
      <c r="E940" t="s">
        <v>2974</v>
      </c>
      <c r="F940" t="s">
        <v>9018</v>
      </c>
      <c r="G940" t="s">
        <v>3979</v>
      </c>
    </row>
    <row r="941" spans="1:7" x14ac:dyDescent="0.25">
      <c r="A941" t="s">
        <v>89</v>
      </c>
      <c r="B941" t="s">
        <v>1825</v>
      </c>
      <c r="C941">
        <v>2017</v>
      </c>
      <c r="E941" t="s">
        <v>2974</v>
      </c>
      <c r="F941" t="s">
        <v>9096</v>
      </c>
      <c r="G941" t="s">
        <v>3979</v>
      </c>
    </row>
    <row r="942" spans="1:7" x14ac:dyDescent="0.25">
      <c r="A942" t="s">
        <v>2165</v>
      </c>
      <c r="B942" t="s">
        <v>1829</v>
      </c>
      <c r="C942">
        <v>2013</v>
      </c>
      <c r="E942" s="10" t="s">
        <v>8322</v>
      </c>
      <c r="F942" t="s">
        <v>9013</v>
      </c>
      <c r="G942" t="s">
        <v>3979</v>
      </c>
    </row>
    <row r="943" spans="1:7" x14ac:dyDescent="0.25">
      <c r="A943" t="s">
        <v>154</v>
      </c>
      <c r="B943" t="s">
        <v>1829</v>
      </c>
      <c r="C943">
        <v>2011</v>
      </c>
      <c r="E943" s="10" t="s">
        <v>8322</v>
      </c>
      <c r="F943" t="s">
        <v>9242</v>
      </c>
      <c r="G943" t="s">
        <v>3979</v>
      </c>
    </row>
    <row r="944" spans="1:7" x14ac:dyDescent="0.25">
      <c r="A944" t="s">
        <v>2796</v>
      </c>
      <c r="B944" t="s">
        <v>1829</v>
      </c>
      <c r="C944">
        <v>2021</v>
      </c>
      <c r="E944" t="s">
        <v>3005</v>
      </c>
      <c r="F944" t="s">
        <v>9619</v>
      </c>
      <c r="G944" t="s">
        <v>179</v>
      </c>
    </row>
    <row r="945" spans="1:7" x14ac:dyDescent="0.25">
      <c r="A945" t="s">
        <v>154</v>
      </c>
      <c r="B945" t="s">
        <v>1835</v>
      </c>
      <c r="C945">
        <v>2011</v>
      </c>
      <c r="E945" t="s">
        <v>3396</v>
      </c>
      <c r="F945" t="s">
        <v>9243</v>
      </c>
      <c r="G945" t="s">
        <v>3979</v>
      </c>
    </row>
    <row r="946" spans="1:7" x14ac:dyDescent="0.25">
      <c r="A946" t="s">
        <v>938</v>
      </c>
      <c r="B946" t="s">
        <v>1839</v>
      </c>
      <c r="C946">
        <v>2014</v>
      </c>
      <c r="E946" s="10" t="s">
        <v>3154</v>
      </c>
      <c r="F946" t="s">
        <v>9620</v>
      </c>
      <c r="G946" t="s">
        <v>3979</v>
      </c>
    </row>
    <row r="947" spans="1:7" x14ac:dyDescent="0.25">
      <c r="A947" t="s">
        <v>1136</v>
      </c>
      <c r="B947" t="s">
        <v>1839</v>
      </c>
      <c r="C947">
        <v>2012</v>
      </c>
      <c r="E947" t="s">
        <v>3198</v>
      </c>
      <c r="F947" t="s">
        <v>8717</v>
      </c>
      <c r="G947" t="s">
        <v>3979</v>
      </c>
    </row>
    <row r="948" spans="1:7" x14ac:dyDescent="0.25">
      <c r="A948" t="s">
        <v>2498</v>
      </c>
      <c r="B948" t="s">
        <v>1843</v>
      </c>
      <c r="C948">
        <v>2021</v>
      </c>
      <c r="E948" t="s">
        <v>2974</v>
      </c>
      <c r="F948" t="s">
        <v>9195</v>
      </c>
      <c r="G948" t="s">
        <v>3979</v>
      </c>
    </row>
    <row r="949" spans="1:7" x14ac:dyDescent="0.25">
      <c r="A949" t="s">
        <v>154</v>
      </c>
      <c r="B949" t="s">
        <v>1843</v>
      </c>
      <c r="C949">
        <v>2011</v>
      </c>
      <c r="E949" t="s">
        <v>2974</v>
      </c>
      <c r="F949" t="s">
        <v>9244</v>
      </c>
      <c r="G949" t="s">
        <v>3979</v>
      </c>
    </row>
    <row r="950" spans="1:7" x14ac:dyDescent="0.25">
      <c r="A950" t="s">
        <v>2796</v>
      </c>
      <c r="B950" t="s">
        <v>1843</v>
      </c>
      <c r="C950">
        <v>2021</v>
      </c>
      <c r="E950" t="s">
        <v>2974</v>
      </c>
      <c r="F950" t="s">
        <v>9303</v>
      </c>
      <c r="G950" t="s">
        <v>3979</v>
      </c>
    </row>
    <row r="951" spans="1:7" x14ac:dyDescent="0.25">
      <c r="A951" t="s">
        <v>1136</v>
      </c>
      <c r="B951" t="s">
        <v>1847</v>
      </c>
      <c r="C951">
        <v>2012</v>
      </c>
      <c r="E951" s="10" t="s">
        <v>8362</v>
      </c>
      <c r="F951" t="s">
        <v>8718</v>
      </c>
      <c r="G951" t="s">
        <v>3979</v>
      </c>
    </row>
    <row r="952" spans="1:7" x14ac:dyDescent="0.25">
      <c r="A952" t="s">
        <v>2314</v>
      </c>
      <c r="B952" t="s">
        <v>1847</v>
      </c>
      <c r="C952">
        <v>2010</v>
      </c>
      <c r="E952" t="s">
        <v>3329</v>
      </c>
      <c r="F952" t="s">
        <v>9027</v>
      </c>
      <c r="G952" t="s">
        <v>3979</v>
      </c>
    </row>
    <row r="953" spans="1:7" x14ac:dyDescent="0.25">
      <c r="A953" t="s">
        <v>2420</v>
      </c>
      <c r="B953" t="s">
        <v>1847</v>
      </c>
      <c r="C953">
        <v>2008</v>
      </c>
      <c r="E953" s="10" t="s">
        <v>8362</v>
      </c>
      <c r="F953" t="s">
        <v>9176</v>
      </c>
      <c r="G953" t="s">
        <v>3979</v>
      </c>
    </row>
    <row r="954" spans="1:7" x14ac:dyDescent="0.25">
      <c r="A954" t="s">
        <v>154</v>
      </c>
      <c r="B954" t="s">
        <v>1847</v>
      </c>
      <c r="C954">
        <v>2011</v>
      </c>
      <c r="E954" s="10" t="s">
        <v>8362</v>
      </c>
      <c r="F954" t="s">
        <v>9245</v>
      </c>
      <c r="G954" t="s">
        <v>3979</v>
      </c>
    </row>
    <row r="955" spans="1:7" x14ac:dyDescent="0.25">
      <c r="A955" t="s">
        <v>2035</v>
      </c>
      <c r="B955" t="s">
        <v>14201</v>
      </c>
      <c r="C955">
        <v>2024</v>
      </c>
      <c r="E955" s="10" t="s">
        <v>14204</v>
      </c>
      <c r="F955" t="s">
        <v>14205</v>
      </c>
      <c r="G955" t="s">
        <v>3979</v>
      </c>
    </row>
    <row r="956" spans="1:7" x14ac:dyDescent="0.25">
      <c r="A956" t="s">
        <v>1286</v>
      </c>
      <c r="B956" t="s">
        <v>1851</v>
      </c>
      <c r="C956">
        <v>2019</v>
      </c>
      <c r="E956" t="s">
        <v>3005</v>
      </c>
      <c r="F956" t="s">
        <v>9621</v>
      </c>
      <c r="G956" t="s">
        <v>179</v>
      </c>
    </row>
    <row r="957" spans="1:7" x14ac:dyDescent="0.25">
      <c r="A957" t="s">
        <v>336</v>
      </c>
      <c r="B957" t="s">
        <v>1855</v>
      </c>
      <c r="C957">
        <v>2023</v>
      </c>
      <c r="E957" t="s">
        <v>2974</v>
      </c>
      <c r="F957" t="s">
        <v>8445</v>
      </c>
      <c r="G957" t="s">
        <v>3979</v>
      </c>
    </row>
    <row r="958" spans="1:7" x14ac:dyDescent="0.25">
      <c r="A958" t="s">
        <v>2498</v>
      </c>
      <c r="B958" t="s">
        <v>1855</v>
      </c>
      <c r="C958">
        <v>2021</v>
      </c>
      <c r="E958" t="s">
        <v>2974</v>
      </c>
      <c r="F958" t="s">
        <v>9196</v>
      </c>
      <c r="G958" t="s">
        <v>3979</v>
      </c>
    </row>
    <row r="959" spans="1:7" x14ac:dyDescent="0.25">
      <c r="A959" t="s">
        <v>2606</v>
      </c>
      <c r="B959" t="s">
        <v>1855</v>
      </c>
      <c r="C959">
        <v>2025</v>
      </c>
      <c r="E959" t="s">
        <v>2974</v>
      </c>
      <c r="F959" t="s">
        <v>9213</v>
      </c>
      <c r="G959" t="s">
        <v>3979</v>
      </c>
    </row>
    <row r="960" spans="1:7" x14ac:dyDescent="0.25">
      <c r="A960" t="s">
        <v>751</v>
      </c>
      <c r="B960" t="s">
        <v>1857</v>
      </c>
      <c r="C960">
        <v>2018</v>
      </c>
      <c r="E960" t="s">
        <v>3005</v>
      </c>
      <c r="F960" t="s">
        <v>9622</v>
      </c>
      <c r="G960" t="s">
        <v>179</v>
      </c>
    </row>
    <row r="961" spans="1:7" x14ac:dyDescent="0.25">
      <c r="A961" t="s">
        <v>89</v>
      </c>
      <c r="B961" t="s">
        <v>1859</v>
      </c>
      <c r="C961">
        <v>2017</v>
      </c>
      <c r="E961" t="s">
        <v>3361</v>
      </c>
      <c r="F961" t="s">
        <v>9987</v>
      </c>
      <c r="G961" t="s">
        <v>179</v>
      </c>
    </row>
    <row r="962" spans="1:7" x14ac:dyDescent="0.25">
      <c r="A962" t="s">
        <v>154</v>
      </c>
      <c r="B962" t="s">
        <v>1859</v>
      </c>
      <c r="C962">
        <v>2011</v>
      </c>
      <c r="E962" t="s">
        <v>3361</v>
      </c>
      <c r="F962" t="s">
        <v>9987</v>
      </c>
      <c r="G962" t="s">
        <v>179</v>
      </c>
    </row>
    <row r="963" spans="1:7" x14ac:dyDescent="0.25">
      <c r="A963" t="s">
        <v>643</v>
      </c>
      <c r="B963" t="s">
        <v>1867</v>
      </c>
      <c r="C963">
        <v>2023</v>
      </c>
      <c r="E963" t="s">
        <v>3073</v>
      </c>
      <c r="F963" t="s">
        <v>9623</v>
      </c>
      <c r="G963" t="s">
        <v>3979</v>
      </c>
    </row>
    <row r="964" spans="1:7" x14ac:dyDescent="0.25">
      <c r="A964" t="s">
        <v>1038</v>
      </c>
      <c r="B964" t="s">
        <v>1869</v>
      </c>
      <c r="C964">
        <v>2016</v>
      </c>
      <c r="E964" t="s">
        <v>3179</v>
      </c>
      <c r="F964" t="s">
        <v>8689</v>
      </c>
      <c r="G964" t="s">
        <v>3979</v>
      </c>
    </row>
    <row r="965" spans="1:7" x14ac:dyDescent="0.25">
      <c r="A965" t="s">
        <v>1847</v>
      </c>
      <c r="B965" t="s">
        <v>1869</v>
      </c>
      <c r="C965">
        <v>2015</v>
      </c>
      <c r="E965" t="s">
        <v>3179</v>
      </c>
      <c r="F965" t="s">
        <v>8930</v>
      </c>
      <c r="G965" t="s">
        <v>3979</v>
      </c>
    </row>
    <row r="966" spans="1:7" x14ac:dyDescent="0.25">
      <c r="A966" t="s">
        <v>1508</v>
      </c>
      <c r="B966" t="s">
        <v>1871</v>
      </c>
      <c r="C966">
        <v>2024</v>
      </c>
      <c r="D966" t="s">
        <v>179</v>
      </c>
      <c r="F966" t="s">
        <v>9624</v>
      </c>
      <c r="G966" t="s">
        <v>3979</v>
      </c>
    </row>
    <row r="967" spans="1:7" x14ac:dyDescent="0.25">
      <c r="A967" t="s">
        <v>1847</v>
      </c>
      <c r="B967" t="s">
        <v>1871</v>
      </c>
      <c r="C967">
        <v>2015</v>
      </c>
      <c r="E967" t="s">
        <v>3290</v>
      </c>
      <c r="F967" t="s">
        <v>9625</v>
      </c>
      <c r="G967" t="s">
        <v>179</v>
      </c>
    </row>
    <row r="968" spans="1:7" x14ac:dyDescent="0.25">
      <c r="A968" t="s">
        <v>2246</v>
      </c>
      <c r="B968" t="s">
        <v>1871</v>
      </c>
      <c r="C968">
        <v>2020</v>
      </c>
      <c r="E968" t="s">
        <v>3290</v>
      </c>
      <c r="F968" t="s">
        <v>9626</v>
      </c>
      <c r="G968" t="s">
        <v>179</v>
      </c>
    </row>
    <row r="969" spans="1:7" x14ac:dyDescent="0.25">
      <c r="A969" t="s">
        <v>2146</v>
      </c>
      <c r="B969" t="s">
        <v>1874</v>
      </c>
      <c r="C969">
        <v>1980</v>
      </c>
      <c r="E969" s="10" t="s">
        <v>8406</v>
      </c>
      <c r="F969" t="s">
        <v>8407</v>
      </c>
      <c r="G969" t="s">
        <v>3979</v>
      </c>
    </row>
    <row r="970" spans="1:7" x14ac:dyDescent="0.25">
      <c r="A970" t="s">
        <v>2713</v>
      </c>
      <c r="B970" t="s">
        <v>1877</v>
      </c>
      <c r="C970">
        <v>1993</v>
      </c>
      <c r="D970" t="s">
        <v>179</v>
      </c>
      <c r="F970" t="s">
        <v>9627</v>
      </c>
      <c r="G970" t="s">
        <v>3979</v>
      </c>
    </row>
    <row r="971" spans="1:7" x14ac:dyDescent="0.25">
      <c r="A971" t="s">
        <v>1883</v>
      </c>
      <c r="B971" t="s">
        <v>1879</v>
      </c>
      <c r="C971">
        <v>2017</v>
      </c>
      <c r="D971" t="s">
        <v>179</v>
      </c>
      <c r="F971" t="s">
        <v>9628</v>
      </c>
      <c r="G971" t="s">
        <v>3979</v>
      </c>
    </row>
    <row r="972" spans="1:7" x14ac:dyDescent="0.25">
      <c r="A972" t="s">
        <v>1877</v>
      </c>
      <c r="B972" t="s">
        <v>1883</v>
      </c>
      <c r="C972">
        <v>2015</v>
      </c>
      <c r="D972" t="s">
        <v>179</v>
      </c>
      <c r="F972" t="s">
        <v>9629</v>
      </c>
      <c r="G972" t="s">
        <v>3979</v>
      </c>
    </row>
    <row r="973" spans="1:7" x14ac:dyDescent="0.25">
      <c r="A973" t="s">
        <v>345</v>
      </c>
      <c r="B973" t="s">
        <v>1885</v>
      </c>
      <c r="C973">
        <v>2023</v>
      </c>
      <c r="E973" t="s">
        <v>3027</v>
      </c>
      <c r="F973" t="s">
        <v>8476</v>
      </c>
      <c r="G973" t="s">
        <v>3979</v>
      </c>
    </row>
    <row r="974" spans="1:7" x14ac:dyDescent="0.25">
      <c r="A974" t="s">
        <v>356</v>
      </c>
      <c r="B974" t="s">
        <v>1885</v>
      </c>
      <c r="C974">
        <v>2024</v>
      </c>
      <c r="E974" t="s">
        <v>3027</v>
      </c>
      <c r="F974" t="s">
        <v>8497</v>
      </c>
      <c r="G974" t="s">
        <v>3979</v>
      </c>
    </row>
    <row r="975" spans="1:7" x14ac:dyDescent="0.25">
      <c r="A975" t="s">
        <v>1568</v>
      </c>
      <c r="B975" t="s">
        <v>1885</v>
      </c>
      <c r="C975">
        <v>2021</v>
      </c>
      <c r="E975" t="s">
        <v>3027</v>
      </c>
      <c r="F975" t="s">
        <v>8849</v>
      </c>
      <c r="G975" t="s">
        <v>3979</v>
      </c>
    </row>
    <row r="976" spans="1:7" x14ac:dyDescent="0.25">
      <c r="A976" t="s">
        <v>1136</v>
      </c>
      <c r="B976" t="s">
        <v>1887</v>
      </c>
      <c r="C976">
        <v>2012</v>
      </c>
      <c r="E976" t="s">
        <v>3199</v>
      </c>
      <c r="F976" t="s">
        <v>8719</v>
      </c>
      <c r="G976" t="s">
        <v>3979</v>
      </c>
    </row>
    <row r="977" spans="1:7" x14ac:dyDescent="0.25">
      <c r="A977" t="s">
        <v>1847</v>
      </c>
      <c r="B977" t="s">
        <v>1887</v>
      </c>
      <c r="C977">
        <v>2015</v>
      </c>
      <c r="E977" t="s">
        <v>3199</v>
      </c>
      <c r="F977" t="s">
        <v>8931</v>
      </c>
      <c r="G977" t="s">
        <v>3979</v>
      </c>
    </row>
    <row r="978" spans="1:7" x14ac:dyDescent="0.25">
      <c r="A978" t="s">
        <v>89</v>
      </c>
      <c r="B978" t="s">
        <v>1887</v>
      </c>
      <c r="C978">
        <v>2017</v>
      </c>
      <c r="E978" t="s">
        <v>3199</v>
      </c>
      <c r="F978" t="s">
        <v>9097</v>
      </c>
      <c r="G978" t="s">
        <v>3979</v>
      </c>
    </row>
    <row r="979" spans="1:7" x14ac:dyDescent="0.25">
      <c r="A979" t="s">
        <v>1753</v>
      </c>
      <c r="B979" t="s">
        <v>1891</v>
      </c>
      <c r="C979">
        <v>1995</v>
      </c>
      <c r="E979" t="s">
        <v>3263</v>
      </c>
      <c r="F979" t="s">
        <v>14015</v>
      </c>
      <c r="G979" t="s">
        <v>3979</v>
      </c>
    </row>
    <row r="980" spans="1:7" x14ac:dyDescent="0.25">
      <c r="A980" t="s">
        <v>2713</v>
      </c>
      <c r="B980" t="s">
        <v>1891</v>
      </c>
      <c r="C980">
        <v>1993</v>
      </c>
      <c r="E980" t="s">
        <v>3263</v>
      </c>
      <c r="F980" t="s">
        <v>14015</v>
      </c>
      <c r="G980" t="s">
        <v>3979</v>
      </c>
    </row>
    <row r="981" spans="1:7" x14ac:dyDescent="0.25">
      <c r="A981" t="s">
        <v>1962</v>
      </c>
      <c r="B981" t="s">
        <v>1895</v>
      </c>
      <c r="C981">
        <v>2012</v>
      </c>
      <c r="E981" t="s">
        <v>3294</v>
      </c>
      <c r="F981" t="s">
        <v>9630</v>
      </c>
      <c r="G981" t="s">
        <v>179</v>
      </c>
    </row>
    <row r="982" spans="1:7" x14ac:dyDescent="0.25">
      <c r="A982" t="s">
        <v>197</v>
      </c>
      <c r="B982" t="s">
        <v>7790</v>
      </c>
      <c r="C982">
        <v>2015</v>
      </c>
      <c r="E982" s="10" t="s">
        <v>8323</v>
      </c>
      <c r="F982" t="s">
        <v>8416</v>
      </c>
      <c r="G982" t="s">
        <v>3979</v>
      </c>
    </row>
    <row r="983" spans="1:7" x14ac:dyDescent="0.25">
      <c r="A983" t="s">
        <v>1545</v>
      </c>
      <c r="B983" t="s">
        <v>7790</v>
      </c>
      <c r="C983">
        <v>2017</v>
      </c>
      <c r="E983" t="s">
        <v>7775</v>
      </c>
      <c r="F983" t="s">
        <v>8832</v>
      </c>
      <c r="G983" t="s">
        <v>3979</v>
      </c>
    </row>
    <row r="984" spans="1:7" x14ac:dyDescent="0.25">
      <c r="A984" t="s">
        <v>2316</v>
      </c>
      <c r="B984" t="s">
        <v>7790</v>
      </c>
      <c r="C984">
        <v>2022</v>
      </c>
      <c r="E984" s="10" t="s">
        <v>8324</v>
      </c>
      <c r="F984" t="s">
        <v>9029</v>
      </c>
      <c r="G984" t="s">
        <v>3979</v>
      </c>
    </row>
    <row r="985" spans="1:7" x14ac:dyDescent="0.25">
      <c r="A985" t="s">
        <v>2353</v>
      </c>
      <c r="B985" t="s">
        <v>7790</v>
      </c>
      <c r="C985">
        <v>2018</v>
      </c>
      <c r="E985" s="10" t="s">
        <v>8324</v>
      </c>
      <c r="F985" t="s">
        <v>9143</v>
      </c>
      <c r="G985" t="s">
        <v>3979</v>
      </c>
    </row>
    <row r="986" spans="1:7" x14ac:dyDescent="0.25">
      <c r="A986" t="s">
        <v>2498</v>
      </c>
      <c r="B986" t="s">
        <v>7790</v>
      </c>
      <c r="C986">
        <v>2021</v>
      </c>
      <c r="E986" t="s">
        <v>7775</v>
      </c>
      <c r="F986" t="s">
        <v>9197</v>
      </c>
      <c r="G986" t="s">
        <v>3979</v>
      </c>
    </row>
    <row r="987" spans="1:7" x14ac:dyDescent="0.25">
      <c r="A987" t="s">
        <v>839</v>
      </c>
      <c r="B987" t="s">
        <v>1903</v>
      </c>
      <c r="C987">
        <v>1996</v>
      </c>
      <c r="E987" s="10" t="s">
        <v>8325</v>
      </c>
      <c r="F987" t="s">
        <v>8619</v>
      </c>
      <c r="G987" t="s">
        <v>3979</v>
      </c>
    </row>
    <row r="988" spans="1:7" x14ac:dyDescent="0.25">
      <c r="A988" t="s">
        <v>906</v>
      </c>
      <c r="B988" t="s">
        <v>1903</v>
      </c>
      <c r="C988">
        <v>2013</v>
      </c>
      <c r="E988" s="10" t="s">
        <v>8325</v>
      </c>
      <c r="F988" t="s">
        <v>8637</v>
      </c>
      <c r="G988" t="s">
        <v>3979</v>
      </c>
    </row>
    <row r="989" spans="1:7" x14ac:dyDescent="0.25">
      <c r="A989" t="s">
        <v>1136</v>
      </c>
      <c r="B989" t="s">
        <v>1903</v>
      </c>
      <c r="C989">
        <v>2012</v>
      </c>
      <c r="E989" t="s">
        <v>3200</v>
      </c>
      <c r="F989" t="s">
        <v>8720</v>
      </c>
      <c r="G989" t="s">
        <v>3979</v>
      </c>
    </row>
    <row r="990" spans="1:7" x14ac:dyDescent="0.25">
      <c r="A990" t="s">
        <v>154</v>
      </c>
      <c r="B990" t="s">
        <v>1903</v>
      </c>
      <c r="C990">
        <v>2011</v>
      </c>
      <c r="E990" t="s">
        <v>3200</v>
      </c>
      <c r="F990" t="s">
        <v>9246</v>
      </c>
      <c r="G990" t="s">
        <v>3979</v>
      </c>
    </row>
    <row r="991" spans="1:7" x14ac:dyDescent="0.25">
      <c r="A991" t="s">
        <v>839</v>
      </c>
      <c r="B991" t="s">
        <v>12685</v>
      </c>
      <c r="C991">
        <v>1996</v>
      </c>
      <c r="E991" s="10" t="s">
        <v>16956</v>
      </c>
      <c r="F991" t="s">
        <v>16957</v>
      </c>
      <c r="G991" t="s">
        <v>3979</v>
      </c>
    </row>
    <row r="992" spans="1:7" x14ac:dyDescent="0.25">
      <c r="A992" t="s">
        <v>2065</v>
      </c>
      <c r="B992" t="s">
        <v>12685</v>
      </c>
      <c r="C992">
        <v>2010</v>
      </c>
      <c r="E992" s="10" t="s">
        <v>16956</v>
      </c>
      <c r="F992" t="s">
        <v>16957</v>
      </c>
      <c r="G992" t="s">
        <v>3979</v>
      </c>
    </row>
    <row r="993" spans="1:7" x14ac:dyDescent="0.25">
      <c r="A993" t="s">
        <v>154</v>
      </c>
      <c r="B993" t="s">
        <v>12685</v>
      </c>
      <c r="C993">
        <v>2011</v>
      </c>
      <c r="E993" s="10" t="s">
        <v>16956</v>
      </c>
      <c r="F993" t="s">
        <v>16957</v>
      </c>
      <c r="G993" t="s">
        <v>3979</v>
      </c>
    </row>
    <row r="994" spans="1:7" x14ac:dyDescent="0.25">
      <c r="A994" t="s">
        <v>1787</v>
      </c>
      <c r="B994" t="s">
        <v>1910</v>
      </c>
      <c r="C994">
        <v>1987</v>
      </c>
      <c r="E994" t="s">
        <v>2974</v>
      </c>
      <c r="F994" t="s">
        <v>8899</v>
      </c>
      <c r="G994" t="s">
        <v>3979</v>
      </c>
    </row>
    <row r="995" spans="1:7" x14ac:dyDescent="0.25">
      <c r="A995" t="s">
        <v>89</v>
      </c>
      <c r="B995" t="s">
        <v>1913</v>
      </c>
      <c r="C995">
        <v>2017</v>
      </c>
      <c r="E995" t="s">
        <v>3005</v>
      </c>
      <c r="F995" t="s">
        <v>9631</v>
      </c>
      <c r="G995" t="s">
        <v>179</v>
      </c>
    </row>
    <row r="996" spans="1:7" x14ac:dyDescent="0.25">
      <c r="A996" t="s">
        <v>2001</v>
      </c>
      <c r="B996" t="s">
        <v>1917</v>
      </c>
      <c r="C996">
        <v>2005</v>
      </c>
      <c r="E996" t="s">
        <v>3295</v>
      </c>
      <c r="F996" t="s">
        <v>8951</v>
      </c>
      <c r="G996" t="s">
        <v>3979</v>
      </c>
    </row>
    <row r="997" spans="1:7" x14ac:dyDescent="0.25">
      <c r="A997" t="s">
        <v>154</v>
      </c>
      <c r="B997" t="s">
        <v>1919</v>
      </c>
      <c r="C997">
        <v>2011</v>
      </c>
      <c r="E997" t="s">
        <v>2974</v>
      </c>
      <c r="F997" t="s">
        <v>9247</v>
      </c>
      <c r="G997" t="s">
        <v>3979</v>
      </c>
    </row>
    <row r="998" spans="1:7" x14ac:dyDescent="0.25">
      <c r="A998" t="s">
        <v>2420</v>
      </c>
      <c r="B998" t="s">
        <v>16870</v>
      </c>
      <c r="C998">
        <v>2008</v>
      </c>
      <c r="E998" s="10" t="s">
        <v>16872</v>
      </c>
      <c r="F998" t="s">
        <v>16873</v>
      </c>
      <c r="G998" t="s">
        <v>3979</v>
      </c>
    </row>
    <row r="999" spans="1:7" x14ac:dyDescent="0.25">
      <c r="A999" t="s">
        <v>154</v>
      </c>
      <c r="B999" t="s">
        <v>16870</v>
      </c>
      <c r="C999">
        <v>2011</v>
      </c>
      <c r="E999" s="10" t="s">
        <v>16872</v>
      </c>
      <c r="F999" t="s">
        <v>16873</v>
      </c>
      <c r="G999" t="s">
        <v>3979</v>
      </c>
    </row>
    <row r="1000" spans="1:7" x14ac:dyDescent="0.25">
      <c r="A1000" t="s">
        <v>1038</v>
      </c>
      <c r="B1000" t="s">
        <v>7877</v>
      </c>
      <c r="C1000">
        <v>2016</v>
      </c>
      <c r="E1000" s="10" t="s">
        <v>7876</v>
      </c>
      <c r="F1000" t="s">
        <v>9632</v>
      </c>
      <c r="G1000" t="s">
        <v>3979</v>
      </c>
    </row>
    <row r="1001" spans="1:7" x14ac:dyDescent="0.25">
      <c r="A1001" t="s">
        <v>345</v>
      </c>
      <c r="B1001" t="s">
        <v>1923</v>
      </c>
      <c r="C1001">
        <v>2023</v>
      </c>
      <c r="E1001" t="s">
        <v>3028</v>
      </c>
      <c r="F1001" t="s">
        <v>8477</v>
      </c>
      <c r="G1001" t="s">
        <v>3979</v>
      </c>
    </row>
    <row r="1002" spans="1:7" x14ac:dyDescent="0.25">
      <c r="A1002" t="s">
        <v>1038</v>
      </c>
      <c r="B1002" t="s">
        <v>1925</v>
      </c>
      <c r="C1002">
        <v>2016</v>
      </c>
      <c r="E1002" s="10" t="s">
        <v>8364</v>
      </c>
      <c r="F1002" t="s">
        <v>14014</v>
      </c>
      <c r="G1002" t="s">
        <v>3979</v>
      </c>
    </row>
    <row r="1003" spans="1:7" x14ac:dyDescent="0.25">
      <c r="A1003" t="s">
        <v>154</v>
      </c>
      <c r="B1003" t="s">
        <v>1925</v>
      </c>
      <c r="C1003">
        <v>2011</v>
      </c>
      <c r="E1003" s="10" t="s">
        <v>8364</v>
      </c>
      <c r="F1003" t="s">
        <v>14014</v>
      </c>
      <c r="G1003" t="s">
        <v>3979</v>
      </c>
    </row>
    <row r="1004" spans="1:7" x14ac:dyDescent="0.25">
      <c r="A1004" t="s">
        <v>956</v>
      </c>
      <c r="B1004" t="s">
        <v>1929</v>
      </c>
      <c r="C1004">
        <v>2006</v>
      </c>
      <c r="E1004" t="s">
        <v>1932</v>
      </c>
      <c r="F1004" t="s">
        <v>14013</v>
      </c>
      <c r="G1004" t="s">
        <v>3979</v>
      </c>
    </row>
    <row r="1005" spans="1:7" x14ac:dyDescent="0.25">
      <c r="A1005" t="s">
        <v>2099</v>
      </c>
      <c r="B1005" t="s">
        <v>1929</v>
      </c>
      <c r="C1005">
        <v>2020</v>
      </c>
      <c r="E1005" t="s">
        <v>1932</v>
      </c>
      <c r="F1005" t="s">
        <v>14036</v>
      </c>
      <c r="G1005" t="s">
        <v>3979</v>
      </c>
    </row>
    <row r="1006" spans="1:7" x14ac:dyDescent="0.25">
      <c r="A1006" t="s">
        <v>2563</v>
      </c>
      <c r="B1006" t="s">
        <v>1929</v>
      </c>
      <c r="C1006">
        <v>1998</v>
      </c>
      <c r="E1006" s="10" t="s">
        <v>1932</v>
      </c>
      <c r="F1006" t="s">
        <v>14013</v>
      </c>
      <c r="G1006" t="s">
        <v>3979</v>
      </c>
    </row>
    <row r="1007" spans="1:7" x14ac:dyDescent="0.25">
      <c r="A1007" t="s">
        <v>1038</v>
      </c>
      <c r="B1007" t="s">
        <v>1933</v>
      </c>
      <c r="C1007">
        <v>2016</v>
      </c>
      <c r="E1007" t="s">
        <v>3180</v>
      </c>
      <c r="F1007" t="s">
        <v>8690</v>
      </c>
      <c r="G1007" t="s">
        <v>3979</v>
      </c>
    </row>
    <row r="1008" spans="1:7" x14ac:dyDescent="0.25">
      <c r="A1008" t="s">
        <v>1809</v>
      </c>
      <c r="B1008" t="s">
        <v>1933</v>
      </c>
      <c r="C1008">
        <v>2019</v>
      </c>
      <c r="E1008" t="s">
        <v>3283</v>
      </c>
      <c r="F1008" t="s">
        <v>8912</v>
      </c>
      <c r="G1008" t="s">
        <v>3979</v>
      </c>
    </row>
    <row r="1009" spans="1:7" x14ac:dyDescent="0.25">
      <c r="A1009" t="s">
        <v>154</v>
      </c>
      <c r="B1009" t="s">
        <v>1933</v>
      </c>
      <c r="C1009">
        <v>2011</v>
      </c>
      <c r="E1009" t="s">
        <v>3397</v>
      </c>
      <c r="F1009" t="s">
        <v>9248</v>
      </c>
      <c r="G1009" t="s">
        <v>3979</v>
      </c>
    </row>
    <row r="1010" spans="1:7" x14ac:dyDescent="0.25">
      <c r="A1010" t="s">
        <v>1787</v>
      </c>
      <c r="B1010" t="s">
        <v>1936</v>
      </c>
      <c r="C1010">
        <v>1987</v>
      </c>
      <c r="E1010" t="s">
        <v>3273</v>
      </c>
      <c r="F1010" t="s">
        <v>8900</v>
      </c>
      <c r="G1010" t="s">
        <v>3979</v>
      </c>
    </row>
    <row r="1011" spans="1:7" x14ac:dyDescent="0.25">
      <c r="A1011" t="s">
        <v>1435</v>
      </c>
      <c r="B1011" t="s">
        <v>1939</v>
      </c>
      <c r="C1011">
        <v>2018</v>
      </c>
      <c r="E1011" t="s">
        <v>3241</v>
      </c>
      <c r="F1011" t="s">
        <v>8819</v>
      </c>
      <c r="G1011" t="s">
        <v>3979</v>
      </c>
    </row>
    <row r="1012" spans="1:7" x14ac:dyDescent="0.25">
      <c r="A1012" t="s">
        <v>89</v>
      </c>
      <c r="B1012" t="s">
        <v>1939</v>
      </c>
      <c r="C1012">
        <v>2017</v>
      </c>
      <c r="E1012" t="s">
        <v>3241</v>
      </c>
      <c r="F1012" t="s">
        <v>9098</v>
      </c>
      <c r="G1012" t="s">
        <v>3979</v>
      </c>
    </row>
    <row r="1013" spans="1:7" x14ac:dyDescent="0.25">
      <c r="A1013" t="s">
        <v>701</v>
      </c>
      <c r="B1013" t="s">
        <v>12647</v>
      </c>
      <c r="C1013">
        <v>2022</v>
      </c>
      <c r="E1013" s="10" t="s">
        <v>12650</v>
      </c>
      <c r="F1013" t="s">
        <v>12677</v>
      </c>
      <c r="G1013" t="s">
        <v>3979</v>
      </c>
    </row>
    <row r="1014" spans="1:7" x14ac:dyDescent="0.25">
      <c r="A1014" t="s">
        <v>2128</v>
      </c>
      <c r="B1014" t="s">
        <v>12647</v>
      </c>
      <c r="C1014">
        <v>2020</v>
      </c>
      <c r="E1014" s="10" t="s">
        <v>12650</v>
      </c>
      <c r="F1014" t="s">
        <v>12677</v>
      </c>
      <c r="G1014" t="s">
        <v>3979</v>
      </c>
    </row>
    <row r="1015" spans="1:7" x14ac:dyDescent="0.25">
      <c r="A1015" t="s">
        <v>489</v>
      </c>
      <c r="B1015" t="s">
        <v>8074</v>
      </c>
      <c r="C1015">
        <v>2022</v>
      </c>
      <c r="E1015" s="10" t="s">
        <v>8082</v>
      </c>
      <c r="F1015" t="s">
        <v>8517</v>
      </c>
      <c r="G1015" t="s">
        <v>3979</v>
      </c>
    </row>
    <row r="1016" spans="1:7" x14ac:dyDescent="0.25">
      <c r="A1016" t="s">
        <v>2369</v>
      </c>
      <c r="B1016" t="s">
        <v>8074</v>
      </c>
      <c r="C1016">
        <v>2021</v>
      </c>
      <c r="E1016" s="10" t="s">
        <v>8082</v>
      </c>
      <c r="F1016" t="s">
        <v>9148</v>
      </c>
      <c r="G1016" t="s">
        <v>3979</v>
      </c>
    </row>
    <row r="1017" spans="1:7" x14ac:dyDescent="0.25">
      <c r="A1017" t="s">
        <v>89</v>
      </c>
      <c r="B1017" t="s">
        <v>1943</v>
      </c>
      <c r="C1017">
        <v>2017</v>
      </c>
      <c r="E1017" t="s">
        <v>3362</v>
      </c>
      <c r="F1017" t="s">
        <v>9099</v>
      </c>
      <c r="G1017" t="s">
        <v>3979</v>
      </c>
    </row>
    <row r="1018" spans="1:7" x14ac:dyDescent="0.25">
      <c r="A1018" t="s">
        <v>345</v>
      </c>
      <c r="B1018" t="s">
        <v>1947</v>
      </c>
      <c r="C1018">
        <v>2023</v>
      </c>
      <c r="E1018" t="s">
        <v>3029</v>
      </c>
      <c r="F1018" t="s">
        <v>8478</v>
      </c>
      <c r="G1018" t="s">
        <v>3979</v>
      </c>
    </row>
    <row r="1019" spans="1:7" x14ac:dyDescent="0.25">
      <c r="A1019" t="s">
        <v>1843</v>
      </c>
      <c r="B1019" t="s">
        <v>1947</v>
      </c>
      <c r="C1019">
        <v>2024</v>
      </c>
      <c r="E1019" t="s">
        <v>3029</v>
      </c>
      <c r="F1019" t="s">
        <v>8917</v>
      </c>
      <c r="G1019" t="s">
        <v>3979</v>
      </c>
    </row>
    <row r="1020" spans="1:7" x14ac:dyDescent="0.25">
      <c r="A1020" t="s">
        <v>1943</v>
      </c>
      <c r="B1020" t="s">
        <v>1947</v>
      </c>
      <c r="C1020">
        <v>2022</v>
      </c>
      <c r="E1020" t="s">
        <v>3029</v>
      </c>
      <c r="F1020" t="s">
        <v>8947</v>
      </c>
      <c r="G1020" t="s">
        <v>3979</v>
      </c>
    </row>
    <row r="1021" spans="1:7" x14ac:dyDescent="0.25">
      <c r="A1021" t="s">
        <v>177</v>
      </c>
      <c r="B1021" t="s">
        <v>7614</v>
      </c>
      <c r="C1021">
        <v>2022</v>
      </c>
      <c r="E1021" t="s">
        <v>7617</v>
      </c>
      <c r="F1021" t="s">
        <v>9339</v>
      </c>
      <c r="G1021" t="s">
        <v>3979</v>
      </c>
    </row>
    <row r="1022" spans="1:7" x14ac:dyDescent="0.25">
      <c r="A1022" t="s">
        <v>352</v>
      </c>
      <c r="B1022" t="s">
        <v>7614</v>
      </c>
      <c r="C1022">
        <v>2025</v>
      </c>
      <c r="E1022" t="s">
        <v>7617</v>
      </c>
      <c r="F1022" t="s">
        <v>9341</v>
      </c>
      <c r="G1022" t="s">
        <v>3979</v>
      </c>
    </row>
    <row r="1023" spans="1:7" x14ac:dyDescent="0.25">
      <c r="A1023" t="s">
        <v>489</v>
      </c>
      <c r="B1023" t="s">
        <v>7614</v>
      </c>
      <c r="C1023">
        <v>2022</v>
      </c>
      <c r="E1023" t="s">
        <v>7617</v>
      </c>
      <c r="F1023" t="s">
        <v>9342</v>
      </c>
      <c r="G1023" t="s">
        <v>3979</v>
      </c>
    </row>
    <row r="1024" spans="1:7" x14ac:dyDescent="0.25">
      <c r="A1024" t="s">
        <v>598</v>
      </c>
      <c r="B1024" t="s">
        <v>7614</v>
      </c>
      <c r="C1024">
        <v>2025</v>
      </c>
      <c r="E1024" t="s">
        <v>7617</v>
      </c>
      <c r="F1024" t="s">
        <v>9343</v>
      </c>
      <c r="G1024" t="s">
        <v>3979</v>
      </c>
    </row>
    <row r="1025" spans="1:7" x14ac:dyDescent="0.25">
      <c r="A1025" t="s">
        <v>803</v>
      </c>
      <c r="B1025" t="s">
        <v>7614</v>
      </c>
      <c r="C1025">
        <v>2024</v>
      </c>
      <c r="E1025" t="s">
        <v>7617</v>
      </c>
      <c r="F1025" t="s">
        <v>9344</v>
      </c>
      <c r="G1025" t="s">
        <v>3979</v>
      </c>
    </row>
    <row r="1026" spans="1:7" x14ac:dyDescent="0.25">
      <c r="A1026" t="s">
        <v>1613</v>
      </c>
      <c r="B1026" t="s">
        <v>7614</v>
      </c>
      <c r="C1026">
        <v>2025</v>
      </c>
      <c r="E1026" t="s">
        <v>7617</v>
      </c>
      <c r="F1026" t="s">
        <v>9345</v>
      </c>
      <c r="G1026" t="s">
        <v>3979</v>
      </c>
    </row>
    <row r="1027" spans="1:7" x14ac:dyDescent="0.25">
      <c r="A1027" t="s">
        <v>154</v>
      </c>
      <c r="B1027" t="s">
        <v>7614</v>
      </c>
      <c r="C1027">
        <v>2011</v>
      </c>
      <c r="E1027" t="s">
        <v>7617</v>
      </c>
      <c r="F1027" t="s">
        <v>9346</v>
      </c>
      <c r="G1027" t="s">
        <v>3979</v>
      </c>
    </row>
    <row r="1028" spans="1:7" x14ac:dyDescent="0.25">
      <c r="A1028" t="s">
        <v>325</v>
      </c>
      <c r="B1028" t="s">
        <v>1950</v>
      </c>
      <c r="C1028">
        <v>2020</v>
      </c>
      <c r="E1028" t="s">
        <v>1953</v>
      </c>
      <c r="F1028" t="s">
        <v>8440</v>
      </c>
      <c r="G1028" t="s">
        <v>3979</v>
      </c>
    </row>
    <row r="1029" spans="1:7" x14ac:dyDescent="0.25">
      <c r="A1029" t="s">
        <v>489</v>
      </c>
      <c r="B1029" t="s">
        <v>1950</v>
      </c>
      <c r="C1029">
        <v>2022</v>
      </c>
      <c r="E1029" t="s">
        <v>1953</v>
      </c>
      <c r="F1029" t="s">
        <v>8518</v>
      </c>
      <c r="G1029" t="s">
        <v>3979</v>
      </c>
    </row>
    <row r="1030" spans="1:7" x14ac:dyDescent="0.25">
      <c r="A1030" t="s">
        <v>2796</v>
      </c>
      <c r="B1030" t="s">
        <v>1950</v>
      </c>
      <c r="C1030">
        <v>2021</v>
      </c>
      <c r="E1030" s="10" t="s">
        <v>1953</v>
      </c>
      <c r="F1030" t="s">
        <v>9304</v>
      </c>
      <c r="G1030" t="s">
        <v>3979</v>
      </c>
    </row>
    <row r="1031" spans="1:7" x14ac:dyDescent="0.25">
      <c r="A1031" t="s">
        <v>839</v>
      </c>
      <c r="B1031" t="s">
        <v>1954</v>
      </c>
      <c r="C1031">
        <v>1996</v>
      </c>
      <c r="E1031" s="10" t="s">
        <v>1957</v>
      </c>
      <c r="F1031" t="s">
        <v>8620</v>
      </c>
      <c r="G1031" t="s">
        <v>3979</v>
      </c>
    </row>
    <row r="1032" spans="1:7" x14ac:dyDescent="0.25">
      <c r="A1032" t="s">
        <v>2796</v>
      </c>
      <c r="B1032" t="s">
        <v>1954</v>
      </c>
      <c r="C1032">
        <v>2021</v>
      </c>
      <c r="E1032" t="s">
        <v>3005</v>
      </c>
      <c r="F1032" t="s">
        <v>9633</v>
      </c>
      <c r="G1032" t="s">
        <v>179</v>
      </c>
    </row>
    <row r="1033" spans="1:7" x14ac:dyDescent="0.25">
      <c r="A1033" t="s">
        <v>2796</v>
      </c>
      <c r="B1033" t="s">
        <v>9881</v>
      </c>
      <c r="C1033">
        <v>2021</v>
      </c>
      <c r="E1033" t="s">
        <v>3005</v>
      </c>
      <c r="F1033" t="s">
        <v>9884</v>
      </c>
      <c r="G1033" t="s">
        <v>179</v>
      </c>
    </row>
    <row r="1034" spans="1:7" x14ac:dyDescent="0.25">
      <c r="A1034" t="s">
        <v>345</v>
      </c>
      <c r="B1034" t="s">
        <v>1958</v>
      </c>
      <c r="C1034">
        <v>2023</v>
      </c>
      <c r="E1034" t="s">
        <v>1961</v>
      </c>
      <c r="F1034" t="s">
        <v>8479</v>
      </c>
      <c r="G1034" t="s">
        <v>3979</v>
      </c>
    </row>
    <row r="1035" spans="1:7" x14ac:dyDescent="0.25">
      <c r="A1035" t="s">
        <v>482</v>
      </c>
      <c r="B1035" t="s">
        <v>1962</v>
      </c>
      <c r="C1035">
        <v>2009</v>
      </c>
      <c r="E1035" t="s">
        <v>3052</v>
      </c>
      <c r="F1035" t="s">
        <v>8503</v>
      </c>
      <c r="G1035" t="s">
        <v>3979</v>
      </c>
    </row>
    <row r="1036" spans="1:7" x14ac:dyDescent="0.25">
      <c r="A1036" t="s">
        <v>345</v>
      </c>
      <c r="B1036" t="s">
        <v>1969</v>
      </c>
      <c r="C1036">
        <v>2023</v>
      </c>
      <c r="E1036" t="s">
        <v>3005</v>
      </c>
      <c r="F1036" t="s">
        <v>9634</v>
      </c>
      <c r="G1036" t="s">
        <v>179</v>
      </c>
    </row>
    <row r="1037" spans="1:7" x14ac:dyDescent="0.25">
      <c r="A1037" t="s">
        <v>1568</v>
      </c>
      <c r="B1037" t="s">
        <v>1972</v>
      </c>
      <c r="C1037">
        <v>2021</v>
      </c>
      <c r="E1037" t="s">
        <v>3254</v>
      </c>
      <c r="F1037" t="s">
        <v>8850</v>
      </c>
      <c r="G1037" t="s">
        <v>3979</v>
      </c>
    </row>
    <row r="1038" spans="1:7" x14ac:dyDescent="0.25">
      <c r="A1038" t="s">
        <v>89</v>
      </c>
      <c r="B1038" t="s">
        <v>1974</v>
      </c>
      <c r="C1038">
        <v>2017</v>
      </c>
      <c r="E1038" t="s">
        <v>2974</v>
      </c>
      <c r="F1038" t="s">
        <v>9100</v>
      </c>
      <c r="G1038" t="s">
        <v>3979</v>
      </c>
    </row>
    <row r="1039" spans="1:7" x14ac:dyDescent="0.25">
      <c r="A1039" t="s">
        <v>1427</v>
      </c>
      <c r="B1039" t="s">
        <v>1976</v>
      </c>
      <c r="C1039">
        <v>2021</v>
      </c>
      <c r="E1039" t="s">
        <v>3233</v>
      </c>
      <c r="F1039" t="s">
        <v>8803</v>
      </c>
      <c r="G1039" t="s">
        <v>3979</v>
      </c>
    </row>
    <row r="1040" spans="1:7" x14ac:dyDescent="0.25">
      <c r="A1040" t="s">
        <v>89</v>
      </c>
      <c r="B1040" t="s">
        <v>1984</v>
      </c>
      <c r="C1040">
        <v>2017</v>
      </c>
      <c r="E1040" t="s">
        <v>3363</v>
      </c>
      <c r="F1040" t="s">
        <v>9101</v>
      </c>
      <c r="G1040" t="s">
        <v>3979</v>
      </c>
    </row>
    <row r="1041" spans="1:7" x14ac:dyDescent="0.25">
      <c r="A1041" t="s">
        <v>916</v>
      </c>
      <c r="B1041" t="s">
        <v>1987</v>
      </c>
      <c r="C1041">
        <v>2019</v>
      </c>
      <c r="F1041" t="s">
        <v>9635</v>
      </c>
      <c r="G1041" t="s">
        <v>179</v>
      </c>
    </row>
    <row r="1042" spans="1:7" x14ac:dyDescent="0.25">
      <c r="A1042" t="s">
        <v>1987</v>
      </c>
      <c r="B1042" t="s">
        <v>1990</v>
      </c>
      <c r="C1042">
        <v>2021</v>
      </c>
      <c r="F1042" t="s">
        <v>9636</v>
      </c>
      <c r="G1042" t="s">
        <v>179</v>
      </c>
    </row>
    <row r="1043" spans="1:7" x14ac:dyDescent="0.25">
      <c r="A1043" t="s">
        <v>89</v>
      </c>
      <c r="B1043" t="s">
        <v>1990</v>
      </c>
      <c r="C1043">
        <v>2017</v>
      </c>
      <c r="F1043" t="s">
        <v>9637</v>
      </c>
      <c r="G1043" t="s">
        <v>179</v>
      </c>
    </row>
    <row r="1044" spans="1:7" x14ac:dyDescent="0.25">
      <c r="A1044" t="s">
        <v>1996</v>
      </c>
      <c r="B1044" t="s">
        <v>1993</v>
      </c>
      <c r="C1044">
        <v>2007</v>
      </c>
      <c r="D1044" t="s">
        <v>179</v>
      </c>
      <c r="F1044" t="s">
        <v>9638</v>
      </c>
      <c r="G1044" t="s">
        <v>3979</v>
      </c>
    </row>
    <row r="1045" spans="1:7" x14ac:dyDescent="0.25">
      <c r="A1045" t="s">
        <v>2001</v>
      </c>
      <c r="B1045" t="s">
        <v>1996</v>
      </c>
      <c r="C1045">
        <v>2005</v>
      </c>
      <c r="D1045" t="s">
        <v>179</v>
      </c>
      <c r="F1045" t="s">
        <v>9639</v>
      </c>
      <c r="G1045" t="s">
        <v>3979</v>
      </c>
    </row>
    <row r="1046" spans="1:7" x14ac:dyDescent="0.25">
      <c r="A1046" t="s">
        <v>2001</v>
      </c>
      <c r="B1046" t="s">
        <v>1999</v>
      </c>
      <c r="C1046">
        <v>2005</v>
      </c>
      <c r="D1046" t="s">
        <v>179</v>
      </c>
      <c r="F1046" t="s">
        <v>9640</v>
      </c>
      <c r="G1046" t="s">
        <v>3979</v>
      </c>
    </row>
    <row r="1047" spans="1:7" x14ac:dyDescent="0.25">
      <c r="A1047" t="s">
        <v>2713</v>
      </c>
      <c r="B1047" t="s">
        <v>2001</v>
      </c>
      <c r="C1047">
        <v>1993</v>
      </c>
      <c r="D1047" t="s">
        <v>179</v>
      </c>
      <c r="F1047" t="s">
        <v>9641</v>
      </c>
      <c r="G1047" t="s">
        <v>3979</v>
      </c>
    </row>
    <row r="1048" spans="1:7" x14ac:dyDescent="0.25">
      <c r="A1048" t="s">
        <v>2001</v>
      </c>
      <c r="B1048" t="s">
        <v>2004</v>
      </c>
      <c r="C1048">
        <v>2005</v>
      </c>
      <c r="D1048" t="s">
        <v>179</v>
      </c>
      <c r="F1048" t="s">
        <v>9642</v>
      </c>
      <c r="G1048" t="s">
        <v>3979</v>
      </c>
    </row>
    <row r="1049" spans="1:7" x14ac:dyDescent="0.25">
      <c r="A1049" t="s">
        <v>2001</v>
      </c>
      <c r="B1049" t="s">
        <v>2006</v>
      </c>
      <c r="C1049">
        <v>2005</v>
      </c>
      <c r="D1049" t="s">
        <v>179</v>
      </c>
      <c r="F1049" t="s">
        <v>9643</v>
      </c>
      <c r="G1049" t="s">
        <v>3979</v>
      </c>
    </row>
    <row r="1050" spans="1:7" x14ac:dyDescent="0.25">
      <c r="A1050" t="s">
        <v>2796</v>
      </c>
      <c r="B1050" t="s">
        <v>7896</v>
      </c>
      <c r="C1050">
        <v>2021</v>
      </c>
      <c r="E1050" s="10" t="s">
        <v>7899</v>
      </c>
      <c r="F1050" t="s">
        <v>9644</v>
      </c>
      <c r="G1050" t="s">
        <v>179</v>
      </c>
    </row>
    <row r="1051" spans="1:7" x14ac:dyDescent="0.25">
      <c r="A1051" t="s">
        <v>865</v>
      </c>
      <c r="B1051" t="s">
        <v>17116</v>
      </c>
      <c r="C1051">
        <v>2019</v>
      </c>
      <c r="E1051" s="10" t="s">
        <v>17114</v>
      </c>
      <c r="F1051" t="s">
        <v>17117</v>
      </c>
      <c r="G1051" t="s">
        <v>3979</v>
      </c>
    </row>
    <row r="1052" spans="1:7" x14ac:dyDescent="0.25">
      <c r="A1052" t="s">
        <v>89</v>
      </c>
      <c r="B1052" t="s">
        <v>17116</v>
      </c>
      <c r="C1052">
        <v>2017</v>
      </c>
      <c r="E1052" s="10" t="s">
        <v>17114</v>
      </c>
      <c r="F1052" t="s">
        <v>17117</v>
      </c>
      <c r="G1052" t="s">
        <v>3979</v>
      </c>
    </row>
    <row r="1053" spans="1:7" x14ac:dyDescent="0.25">
      <c r="A1053" t="s">
        <v>2128</v>
      </c>
      <c r="B1053" t="s">
        <v>2008</v>
      </c>
      <c r="C1053">
        <v>2020</v>
      </c>
      <c r="E1053" t="s">
        <v>2974</v>
      </c>
      <c r="F1053" t="s">
        <v>9645</v>
      </c>
      <c r="G1053" t="s">
        <v>3979</v>
      </c>
    </row>
    <row r="1054" spans="1:7" x14ac:dyDescent="0.25">
      <c r="A1054" t="s">
        <v>1427</v>
      </c>
      <c r="B1054" t="s">
        <v>2010</v>
      </c>
      <c r="C1054">
        <v>2021</v>
      </c>
      <c r="E1054" t="s">
        <v>3234</v>
      </c>
      <c r="F1054" t="s">
        <v>9646</v>
      </c>
      <c r="G1054" t="s">
        <v>179</v>
      </c>
    </row>
    <row r="1055" spans="1:7" x14ac:dyDescent="0.25">
      <c r="A1055" t="s">
        <v>2008</v>
      </c>
      <c r="B1055" t="s">
        <v>2010</v>
      </c>
      <c r="C1055">
        <v>2024</v>
      </c>
      <c r="E1055" t="s">
        <v>3234</v>
      </c>
      <c r="F1055" t="s">
        <v>9647</v>
      </c>
      <c r="G1055" t="s">
        <v>179</v>
      </c>
    </row>
    <row r="1056" spans="1:7" x14ac:dyDescent="0.25">
      <c r="A1056" t="s">
        <v>89</v>
      </c>
      <c r="B1056" t="s">
        <v>2010</v>
      </c>
      <c r="C1056">
        <v>2017</v>
      </c>
      <c r="E1056" t="s">
        <v>3234</v>
      </c>
      <c r="F1056" t="s">
        <v>9648</v>
      </c>
      <c r="G1056" t="s">
        <v>179</v>
      </c>
    </row>
    <row r="1057" spans="1:7" x14ac:dyDescent="0.25">
      <c r="A1057" t="s">
        <v>89</v>
      </c>
      <c r="B1057" t="s">
        <v>14099</v>
      </c>
      <c r="C1057">
        <v>2017</v>
      </c>
      <c r="E1057" s="10" t="s">
        <v>14102</v>
      </c>
      <c r="F1057" t="s">
        <v>14103</v>
      </c>
      <c r="G1057" t="s">
        <v>3979</v>
      </c>
    </row>
    <row r="1058" spans="1:7" x14ac:dyDescent="0.25">
      <c r="A1058" t="s">
        <v>922</v>
      </c>
      <c r="B1058" t="s">
        <v>16918</v>
      </c>
      <c r="C1058">
        <v>2015</v>
      </c>
      <c r="E1058" s="10" t="s">
        <v>16922</v>
      </c>
      <c r="F1058" t="s">
        <v>16923</v>
      </c>
      <c r="G1058" t="s">
        <v>3979</v>
      </c>
    </row>
    <row r="1059" spans="1:7" x14ac:dyDescent="0.25">
      <c r="A1059" t="s">
        <v>248</v>
      </c>
      <c r="B1059" t="s">
        <v>2015</v>
      </c>
      <c r="C1059">
        <v>1994</v>
      </c>
      <c r="E1059" t="s">
        <v>2986</v>
      </c>
      <c r="F1059" t="s">
        <v>8425</v>
      </c>
      <c r="G1059" t="s">
        <v>3979</v>
      </c>
    </row>
    <row r="1060" spans="1:7" x14ac:dyDescent="0.25">
      <c r="A1060" t="s">
        <v>252</v>
      </c>
      <c r="B1060" t="s">
        <v>2015</v>
      </c>
      <c r="C1060">
        <v>1990</v>
      </c>
      <c r="E1060" t="s">
        <v>2986</v>
      </c>
      <c r="F1060" t="s">
        <v>8433</v>
      </c>
      <c r="G1060" t="s">
        <v>3979</v>
      </c>
    </row>
    <row r="1061" spans="1:7" x14ac:dyDescent="0.25">
      <c r="A1061" t="s">
        <v>839</v>
      </c>
      <c r="B1061" t="s">
        <v>2015</v>
      </c>
      <c r="C1061">
        <v>1996</v>
      </c>
      <c r="E1061" t="s">
        <v>2986</v>
      </c>
      <c r="F1061" t="s">
        <v>8621</v>
      </c>
      <c r="G1061" t="s">
        <v>3979</v>
      </c>
    </row>
    <row r="1062" spans="1:7" x14ac:dyDescent="0.25">
      <c r="A1062" t="s">
        <v>1530</v>
      </c>
      <c r="B1062" t="s">
        <v>2015</v>
      </c>
      <c r="C1062">
        <v>1995</v>
      </c>
      <c r="E1062" t="s">
        <v>2986</v>
      </c>
      <c r="F1062" t="s">
        <v>9400</v>
      </c>
      <c r="G1062" t="s">
        <v>3979</v>
      </c>
    </row>
    <row r="1063" spans="1:7" x14ac:dyDescent="0.25">
      <c r="A1063" t="s">
        <v>1717</v>
      </c>
      <c r="B1063" t="s">
        <v>2015</v>
      </c>
      <c r="C1063">
        <v>1983</v>
      </c>
      <c r="E1063" t="s">
        <v>2986</v>
      </c>
      <c r="F1063" t="s">
        <v>8876</v>
      </c>
      <c r="G1063" t="s">
        <v>3979</v>
      </c>
    </row>
    <row r="1064" spans="1:7" x14ac:dyDescent="0.25">
      <c r="A1064" t="s">
        <v>1787</v>
      </c>
      <c r="B1064" t="s">
        <v>2015</v>
      </c>
      <c r="C1064">
        <v>1987</v>
      </c>
      <c r="E1064" t="s">
        <v>3274</v>
      </c>
      <c r="F1064" t="s">
        <v>8901</v>
      </c>
      <c r="G1064" t="s">
        <v>3979</v>
      </c>
    </row>
    <row r="1065" spans="1:7" x14ac:dyDescent="0.25">
      <c r="A1065" t="s">
        <v>1809</v>
      </c>
      <c r="B1065" t="s">
        <v>2018</v>
      </c>
      <c r="C1065">
        <v>2019</v>
      </c>
      <c r="E1065" t="s">
        <v>3284</v>
      </c>
      <c r="F1065" t="s">
        <v>9649</v>
      </c>
      <c r="G1065" t="s">
        <v>179</v>
      </c>
    </row>
    <row r="1066" spans="1:7" x14ac:dyDescent="0.25">
      <c r="A1066" t="s">
        <v>154</v>
      </c>
      <c r="B1066" t="s">
        <v>2020</v>
      </c>
      <c r="C1066">
        <v>2011</v>
      </c>
      <c r="E1066" t="s">
        <v>3398</v>
      </c>
      <c r="F1066" t="s">
        <v>9249</v>
      </c>
      <c r="G1066" t="s">
        <v>3979</v>
      </c>
    </row>
    <row r="1067" spans="1:7" x14ac:dyDescent="0.25">
      <c r="A1067" t="s">
        <v>2644</v>
      </c>
      <c r="B1067" t="s">
        <v>2020</v>
      </c>
      <c r="C1067">
        <v>2019</v>
      </c>
      <c r="E1067" t="s">
        <v>3405</v>
      </c>
      <c r="F1067" t="s">
        <v>9272</v>
      </c>
      <c r="G1067" t="s">
        <v>3979</v>
      </c>
    </row>
    <row r="1068" spans="1:7" x14ac:dyDescent="0.25">
      <c r="A1068" t="s">
        <v>1286</v>
      </c>
      <c r="B1068" t="s">
        <v>2023</v>
      </c>
      <c r="C1068">
        <v>2019</v>
      </c>
      <c r="E1068" t="s">
        <v>3223</v>
      </c>
      <c r="F1068" t="s">
        <v>8768</v>
      </c>
      <c r="G1068" t="s">
        <v>3979</v>
      </c>
    </row>
    <row r="1069" spans="1:7" x14ac:dyDescent="0.25">
      <c r="A1069" t="s">
        <v>2124</v>
      </c>
      <c r="B1069" t="s">
        <v>2023</v>
      </c>
      <c r="C1069">
        <v>2013</v>
      </c>
      <c r="E1069" t="s">
        <v>3223</v>
      </c>
      <c r="F1069" t="s">
        <v>8963</v>
      </c>
      <c r="G1069" t="s">
        <v>3979</v>
      </c>
    </row>
    <row r="1070" spans="1:7" x14ac:dyDescent="0.25">
      <c r="A1070" t="s">
        <v>2898</v>
      </c>
      <c r="B1070" t="s">
        <v>2023</v>
      </c>
      <c r="C1070">
        <v>2018</v>
      </c>
      <c r="E1070" t="s">
        <v>3223</v>
      </c>
      <c r="F1070" t="s">
        <v>9328</v>
      </c>
      <c r="G1070" t="s">
        <v>3979</v>
      </c>
    </row>
    <row r="1071" spans="1:7" x14ac:dyDescent="0.25">
      <c r="A1071" t="s">
        <v>1121</v>
      </c>
      <c r="B1071" t="s">
        <v>8062</v>
      </c>
      <c r="C1071">
        <v>2022</v>
      </c>
      <c r="D1071" t="s">
        <v>179</v>
      </c>
      <c r="F1071" t="s">
        <v>9650</v>
      </c>
      <c r="G1071" t="s">
        <v>3979</v>
      </c>
    </row>
    <row r="1072" spans="1:7" x14ac:dyDescent="0.25">
      <c r="A1072" t="s">
        <v>914</v>
      </c>
      <c r="B1072" t="s">
        <v>2027</v>
      </c>
      <c r="C1072">
        <v>2002</v>
      </c>
      <c r="E1072" t="s">
        <v>3141</v>
      </c>
      <c r="F1072" t="s">
        <v>8643</v>
      </c>
      <c r="G1072" t="s">
        <v>3979</v>
      </c>
    </row>
    <row r="1073" spans="1:7" x14ac:dyDescent="0.25">
      <c r="A1073" t="s">
        <v>2146</v>
      </c>
      <c r="B1073" t="s">
        <v>2027</v>
      </c>
      <c r="C1073">
        <v>1980</v>
      </c>
      <c r="E1073" t="s">
        <v>3141</v>
      </c>
      <c r="F1073" t="s">
        <v>8995</v>
      </c>
      <c r="G1073" t="s">
        <v>3979</v>
      </c>
    </row>
    <row r="1074" spans="1:7" x14ac:dyDescent="0.25">
      <c r="A1074" t="s">
        <v>170</v>
      </c>
      <c r="B1074" t="s">
        <v>2031</v>
      </c>
      <c r="C1074">
        <v>2010</v>
      </c>
      <c r="E1074" t="s">
        <v>2973</v>
      </c>
      <c r="F1074" t="s">
        <v>8411</v>
      </c>
      <c r="G1074" t="s">
        <v>3979</v>
      </c>
    </row>
    <row r="1075" spans="1:7" x14ac:dyDescent="0.25">
      <c r="A1075" t="s">
        <v>986</v>
      </c>
      <c r="B1075" t="s">
        <v>2031</v>
      </c>
      <c r="C1075">
        <v>2011</v>
      </c>
      <c r="E1075" t="s">
        <v>2973</v>
      </c>
      <c r="F1075" t="s">
        <v>8664</v>
      </c>
      <c r="G1075" t="s">
        <v>3979</v>
      </c>
    </row>
    <row r="1076" spans="1:7" x14ac:dyDescent="0.25">
      <c r="A1076" t="s">
        <v>1286</v>
      </c>
      <c r="B1076" t="s">
        <v>2035</v>
      </c>
      <c r="C1076">
        <v>2019</v>
      </c>
      <c r="E1076" s="10" t="s">
        <v>8382</v>
      </c>
      <c r="F1076" t="s">
        <v>8769</v>
      </c>
      <c r="G1076" t="s">
        <v>3979</v>
      </c>
    </row>
    <row r="1077" spans="1:7" x14ac:dyDescent="0.25">
      <c r="A1077" t="s">
        <v>345</v>
      </c>
      <c r="B1077" t="s">
        <v>2037</v>
      </c>
      <c r="C1077">
        <v>2023</v>
      </c>
      <c r="E1077" t="s">
        <v>3030</v>
      </c>
      <c r="F1077" t="s">
        <v>8480</v>
      </c>
      <c r="G1077" t="s">
        <v>3979</v>
      </c>
    </row>
    <row r="1078" spans="1:7" x14ac:dyDescent="0.25">
      <c r="A1078" t="s">
        <v>709</v>
      </c>
      <c r="B1078" t="s">
        <v>2037</v>
      </c>
      <c r="C1078">
        <v>2024</v>
      </c>
      <c r="E1078" t="s">
        <v>3058</v>
      </c>
      <c r="F1078" t="s">
        <v>8545</v>
      </c>
      <c r="G1078" t="s">
        <v>3979</v>
      </c>
    </row>
    <row r="1079" spans="1:7" x14ac:dyDescent="0.25">
      <c r="A1079" t="s">
        <v>329</v>
      </c>
      <c r="B1079" t="s">
        <v>2041</v>
      </c>
      <c r="C1079">
        <v>2014</v>
      </c>
      <c r="E1079" t="s">
        <v>3000</v>
      </c>
      <c r="F1079" t="s">
        <v>9988</v>
      </c>
      <c r="G1079" t="s">
        <v>179</v>
      </c>
    </row>
    <row r="1080" spans="1:7" x14ac:dyDescent="0.25">
      <c r="A1080" t="s">
        <v>489</v>
      </c>
      <c r="B1080" t="s">
        <v>2041</v>
      </c>
      <c r="C1080">
        <v>2022</v>
      </c>
      <c r="E1080" t="s">
        <v>3000</v>
      </c>
      <c r="F1080" t="s">
        <v>9988</v>
      </c>
      <c r="G1080" t="s">
        <v>179</v>
      </c>
    </row>
    <row r="1081" spans="1:7" x14ac:dyDescent="0.25">
      <c r="A1081" t="s">
        <v>1787</v>
      </c>
      <c r="B1081" t="s">
        <v>2045</v>
      </c>
      <c r="C1081">
        <v>1987</v>
      </c>
      <c r="E1081" t="s">
        <v>3275</v>
      </c>
      <c r="F1081" t="s">
        <v>8902</v>
      </c>
      <c r="G1081" t="s">
        <v>3979</v>
      </c>
    </row>
    <row r="1082" spans="1:7" x14ac:dyDescent="0.25">
      <c r="A1082" t="s">
        <v>2146</v>
      </c>
      <c r="B1082" t="s">
        <v>2045</v>
      </c>
      <c r="C1082">
        <v>1980</v>
      </c>
      <c r="E1082" t="s">
        <v>3275</v>
      </c>
      <c r="F1082" t="s">
        <v>8996</v>
      </c>
      <c r="G1082" t="s">
        <v>3979</v>
      </c>
    </row>
    <row r="1083" spans="1:7" x14ac:dyDescent="0.25">
      <c r="A1083" t="s">
        <v>1038</v>
      </c>
      <c r="B1083" t="s">
        <v>2048</v>
      </c>
      <c r="C1083">
        <v>2016</v>
      </c>
      <c r="E1083" t="s">
        <v>3181</v>
      </c>
      <c r="F1083" t="s">
        <v>8691</v>
      </c>
      <c r="G1083" t="s">
        <v>3979</v>
      </c>
    </row>
    <row r="1084" spans="1:7" x14ac:dyDescent="0.25">
      <c r="A1084" t="s">
        <v>1847</v>
      </c>
      <c r="B1084" t="s">
        <v>2048</v>
      </c>
      <c r="C1084">
        <v>2015</v>
      </c>
      <c r="E1084" t="s">
        <v>3181</v>
      </c>
      <c r="F1084" t="s">
        <v>8932</v>
      </c>
      <c r="G1084" t="s">
        <v>3979</v>
      </c>
    </row>
    <row r="1085" spans="1:7" x14ac:dyDescent="0.25">
      <c r="A1085" t="s">
        <v>154</v>
      </c>
      <c r="B1085" t="s">
        <v>2050</v>
      </c>
      <c r="C1085">
        <v>2011</v>
      </c>
      <c r="E1085" t="s">
        <v>3399</v>
      </c>
      <c r="F1085" t="s">
        <v>9250</v>
      </c>
      <c r="G1085" t="s">
        <v>3979</v>
      </c>
    </row>
    <row r="1086" spans="1:7" x14ac:dyDescent="0.25">
      <c r="A1086" t="s">
        <v>811</v>
      </c>
      <c r="B1086" t="s">
        <v>7881</v>
      </c>
      <c r="C1086">
        <v>2012</v>
      </c>
      <c r="E1086" s="10" t="s">
        <v>7882</v>
      </c>
      <c r="F1086" t="s">
        <v>9394</v>
      </c>
      <c r="G1086" t="s">
        <v>3979</v>
      </c>
    </row>
    <row r="1087" spans="1:7" x14ac:dyDescent="0.25">
      <c r="A1087" t="s">
        <v>1488</v>
      </c>
      <c r="B1087" t="s">
        <v>2053</v>
      </c>
      <c r="C1087">
        <v>2016</v>
      </c>
      <c r="E1087" t="s">
        <v>3005</v>
      </c>
      <c r="F1087" t="s">
        <v>9651</v>
      </c>
      <c r="G1087" t="s">
        <v>179</v>
      </c>
    </row>
    <row r="1088" spans="1:7" x14ac:dyDescent="0.25">
      <c r="A1088" t="s">
        <v>89</v>
      </c>
      <c r="B1088" t="s">
        <v>2053</v>
      </c>
      <c r="C1088">
        <v>2017</v>
      </c>
      <c r="E1088" t="s">
        <v>3005</v>
      </c>
      <c r="F1088" t="s">
        <v>9652</v>
      </c>
      <c r="G1088" t="s">
        <v>179</v>
      </c>
    </row>
    <row r="1089" spans="1:7" x14ac:dyDescent="0.25">
      <c r="A1089" t="s">
        <v>701</v>
      </c>
      <c r="B1089" t="s">
        <v>17039</v>
      </c>
      <c r="C1089">
        <v>2022</v>
      </c>
      <c r="E1089" s="10" t="s">
        <v>17042</v>
      </c>
      <c r="F1089" t="s">
        <v>17043</v>
      </c>
      <c r="G1089" t="s">
        <v>3979</v>
      </c>
    </row>
    <row r="1090" spans="1:7" x14ac:dyDescent="0.25">
      <c r="A1090" t="s">
        <v>2128</v>
      </c>
      <c r="B1090" t="s">
        <v>17039</v>
      </c>
      <c r="C1090">
        <v>2020</v>
      </c>
      <c r="E1090" s="10" t="s">
        <v>17042</v>
      </c>
      <c r="F1090" t="s">
        <v>17043</v>
      </c>
      <c r="G1090" t="s">
        <v>3979</v>
      </c>
    </row>
    <row r="1091" spans="1:7" x14ac:dyDescent="0.25">
      <c r="A1091" t="s">
        <v>89</v>
      </c>
      <c r="B1091" t="s">
        <v>17039</v>
      </c>
      <c r="C1091">
        <v>2017</v>
      </c>
      <c r="E1091" s="10" t="s">
        <v>17042</v>
      </c>
      <c r="F1091" t="s">
        <v>17043</v>
      </c>
      <c r="G1091" t="s">
        <v>3979</v>
      </c>
    </row>
    <row r="1092" spans="1:7" x14ac:dyDescent="0.25">
      <c r="A1092" t="s">
        <v>718</v>
      </c>
      <c r="B1092" t="s">
        <v>2057</v>
      </c>
      <c r="C1092">
        <v>2020</v>
      </c>
      <c r="D1092" t="s">
        <v>179</v>
      </c>
      <c r="F1092" t="s">
        <v>9653</v>
      </c>
      <c r="G1092" t="s">
        <v>3979</v>
      </c>
    </row>
    <row r="1093" spans="1:7" x14ac:dyDescent="0.25">
      <c r="A1093" t="s">
        <v>751</v>
      </c>
      <c r="B1093" t="s">
        <v>2061</v>
      </c>
      <c r="C1093">
        <v>2018</v>
      </c>
      <c r="E1093" t="s">
        <v>2974</v>
      </c>
      <c r="F1093" t="s">
        <v>8586</v>
      </c>
      <c r="G1093" t="s">
        <v>3979</v>
      </c>
    </row>
    <row r="1094" spans="1:7" x14ac:dyDescent="0.25">
      <c r="A1094" t="s">
        <v>1286</v>
      </c>
      <c r="B1094" t="s">
        <v>2061</v>
      </c>
      <c r="C1094">
        <v>2019</v>
      </c>
      <c r="E1094" t="s">
        <v>2974</v>
      </c>
      <c r="F1094" t="s">
        <v>8770</v>
      </c>
      <c r="G1094" t="s">
        <v>3979</v>
      </c>
    </row>
    <row r="1095" spans="1:7" x14ac:dyDescent="0.25">
      <c r="A1095" t="s">
        <v>1286</v>
      </c>
      <c r="B1095" t="s">
        <v>2063</v>
      </c>
      <c r="C1095">
        <v>2019</v>
      </c>
      <c r="E1095" t="s">
        <v>3224</v>
      </c>
      <c r="F1095" t="s">
        <v>8771</v>
      </c>
      <c r="G1095" t="s">
        <v>3979</v>
      </c>
    </row>
    <row r="1096" spans="1:7" x14ac:dyDescent="0.25">
      <c r="A1096" t="s">
        <v>2327</v>
      </c>
      <c r="B1096" t="s">
        <v>2063</v>
      </c>
      <c r="C1096">
        <v>2020</v>
      </c>
      <c r="E1096" t="s">
        <v>3224</v>
      </c>
      <c r="F1096" t="s">
        <v>9030</v>
      </c>
      <c r="G1096" t="s">
        <v>3979</v>
      </c>
    </row>
    <row r="1097" spans="1:7" x14ac:dyDescent="0.25">
      <c r="A1097" t="s">
        <v>1787</v>
      </c>
      <c r="B1097" t="s">
        <v>2065</v>
      </c>
      <c r="C1097">
        <v>1987</v>
      </c>
      <c r="E1097" s="10" t="s">
        <v>8353</v>
      </c>
      <c r="F1097" t="s">
        <v>8903</v>
      </c>
      <c r="G1097" t="s">
        <v>3979</v>
      </c>
    </row>
    <row r="1098" spans="1:7" x14ac:dyDescent="0.25">
      <c r="A1098" t="s">
        <v>2420</v>
      </c>
      <c r="B1098" t="s">
        <v>2065</v>
      </c>
      <c r="C1098">
        <v>2008</v>
      </c>
      <c r="E1098" s="10" t="s">
        <v>8353</v>
      </c>
      <c r="F1098" t="s">
        <v>9177</v>
      </c>
      <c r="G1098" t="s">
        <v>3979</v>
      </c>
    </row>
    <row r="1099" spans="1:7" x14ac:dyDescent="0.25">
      <c r="A1099" t="s">
        <v>532</v>
      </c>
      <c r="B1099" t="s">
        <v>2069</v>
      </c>
      <c r="C1099">
        <v>2015</v>
      </c>
      <c r="E1099" t="s">
        <v>3067</v>
      </c>
      <c r="F1099" t="s">
        <v>9654</v>
      </c>
      <c r="G1099" t="s">
        <v>179</v>
      </c>
    </row>
    <row r="1100" spans="1:7" x14ac:dyDescent="0.25">
      <c r="A1100" t="s">
        <v>2146</v>
      </c>
      <c r="B1100" t="s">
        <v>2069</v>
      </c>
      <c r="C1100">
        <v>1980</v>
      </c>
      <c r="E1100" t="s">
        <v>3316</v>
      </c>
      <c r="F1100" t="s">
        <v>9989</v>
      </c>
      <c r="G1100" t="s">
        <v>179</v>
      </c>
    </row>
    <row r="1101" spans="1:7" x14ac:dyDescent="0.25">
      <c r="A1101" t="s">
        <v>2420</v>
      </c>
      <c r="B1101" t="s">
        <v>2069</v>
      </c>
      <c r="C1101">
        <v>2008</v>
      </c>
      <c r="E1101" t="s">
        <v>3316</v>
      </c>
      <c r="F1101" t="s">
        <v>9989</v>
      </c>
      <c r="G1101" t="s">
        <v>179</v>
      </c>
    </row>
    <row r="1102" spans="1:7" x14ac:dyDescent="0.25">
      <c r="A1102" t="s">
        <v>839</v>
      </c>
      <c r="B1102" t="s">
        <v>7871</v>
      </c>
      <c r="C1102">
        <v>1996</v>
      </c>
      <c r="E1102" s="10" t="s">
        <v>7870</v>
      </c>
      <c r="F1102" t="s">
        <v>9990</v>
      </c>
      <c r="G1102" t="s">
        <v>179</v>
      </c>
    </row>
    <row r="1103" spans="1:7" x14ac:dyDescent="0.25">
      <c r="A1103" t="s">
        <v>1286</v>
      </c>
      <c r="B1103" t="s">
        <v>7871</v>
      </c>
      <c r="C1103">
        <v>2019</v>
      </c>
      <c r="E1103" s="10" t="s">
        <v>7870</v>
      </c>
      <c r="F1103" t="s">
        <v>9990</v>
      </c>
      <c r="G1103" t="s">
        <v>179</v>
      </c>
    </row>
    <row r="1104" spans="1:7" x14ac:dyDescent="0.25">
      <c r="A1104" t="s">
        <v>1136</v>
      </c>
      <c r="B1104" t="s">
        <v>2072</v>
      </c>
      <c r="C1104">
        <v>2012</v>
      </c>
      <c r="E1104" t="s">
        <v>3201</v>
      </c>
      <c r="F1104" t="s">
        <v>8721</v>
      </c>
      <c r="G1104" t="s">
        <v>3979</v>
      </c>
    </row>
    <row r="1105" spans="1:7" x14ac:dyDescent="0.25">
      <c r="A1105" t="s">
        <v>345</v>
      </c>
      <c r="B1105" t="s">
        <v>14206</v>
      </c>
      <c r="C1105">
        <v>2023</v>
      </c>
      <c r="E1105" s="10" t="s">
        <v>14214</v>
      </c>
      <c r="F1105" t="s">
        <v>14212</v>
      </c>
      <c r="G1105" t="s">
        <v>3979</v>
      </c>
    </row>
    <row r="1106" spans="1:7" x14ac:dyDescent="0.25">
      <c r="A1106" t="s">
        <v>14207</v>
      </c>
      <c r="B1106" t="s">
        <v>14206</v>
      </c>
      <c r="C1106">
        <v>2023</v>
      </c>
      <c r="D1106" t="s">
        <v>179</v>
      </c>
      <c r="F1106" t="s">
        <v>14213</v>
      </c>
      <c r="G1106" t="s">
        <v>3979</v>
      </c>
    </row>
    <row r="1107" spans="1:7" x14ac:dyDescent="0.25">
      <c r="A1107" t="s">
        <v>1847</v>
      </c>
      <c r="B1107" t="s">
        <v>2076</v>
      </c>
      <c r="C1107">
        <v>2015</v>
      </c>
      <c r="E1107" t="s">
        <v>2974</v>
      </c>
      <c r="F1107" t="s">
        <v>8933</v>
      </c>
      <c r="G1107" t="s">
        <v>3979</v>
      </c>
    </row>
    <row r="1108" spans="1:7" x14ac:dyDescent="0.25">
      <c r="A1108" t="s">
        <v>345</v>
      </c>
      <c r="B1108" t="s">
        <v>2080</v>
      </c>
      <c r="C1108">
        <v>2023</v>
      </c>
      <c r="E1108" t="s">
        <v>3031</v>
      </c>
      <c r="F1108" t="s">
        <v>8481</v>
      </c>
      <c r="G1108" t="s">
        <v>3979</v>
      </c>
    </row>
    <row r="1109" spans="1:7" x14ac:dyDescent="0.25">
      <c r="A1109" t="s">
        <v>89</v>
      </c>
      <c r="B1109" t="s">
        <v>2080</v>
      </c>
      <c r="C1109">
        <v>2017</v>
      </c>
      <c r="E1109" t="s">
        <v>3031</v>
      </c>
      <c r="F1109" t="s">
        <v>9102</v>
      </c>
      <c r="G1109" t="s">
        <v>3979</v>
      </c>
    </row>
    <row r="1110" spans="1:7" x14ac:dyDescent="0.25">
      <c r="A1110" t="s">
        <v>2796</v>
      </c>
      <c r="B1110" t="s">
        <v>2083</v>
      </c>
      <c r="C1110">
        <v>2021</v>
      </c>
      <c r="E1110" t="s">
        <v>3005</v>
      </c>
      <c r="F1110" t="s">
        <v>9655</v>
      </c>
      <c r="G1110" t="s">
        <v>179</v>
      </c>
    </row>
    <row r="1111" spans="1:7" x14ac:dyDescent="0.25">
      <c r="A1111" t="s">
        <v>154</v>
      </c>
      <c r="B1111" t="s">
        <v>2091</v>
      </c>
      <c r="C1111">
        <v>2011</v>
      </c>
      <c r="E1111" t="s">
        <v>3400</v>
      </c>
      <c r="F1111" t="s">
        <v>9251</v>
      </c>
      <c r="G1111" t="s">
        <v>3979</v>
      </c>
    </row>
    <row r="1112" spans="1:7" x14ac:dyDescent="0.25">
      <c r="A1112" t="s">
        <v>2796</v>
      </c>
      <c r="B1112" t="s">
        <v>2095</v>
      </c>
      <c r="C1112">
        <v>2021</v>
      </c>
      <c r="E1112" t="s">
        <v>3005</v>
      </c>
      <c r="F1112" t="s">
        <v>9656</v>
      </c>
      <c r="G1112" t="s">
        <v>179</v>
      </c>
    </row>
    <row r="1113" spans="1:7" x14ac:dyDescent="0.25">
      <c r="A1113" t="s">
        <v>2957</v>
      </c>
      <c r="B1113" t="s">
        <v>2095</v>
      </c>
      <c r="C1113">
        <v>2023</v>
      </c>
      <c r="D1113" t="s">
        <v>179</v>
      </c>
      <c r="F1113" t="s">
        <v>9657</v>
      </c>
      <c r="G1113" t="s">
        <v>3979</v>
      </c>
    </row>
    <row r="1114" spans="1:7" x14ac:dyDescent="0.25">
      <c r="A1114" t="s">
        <v>482</v>
      </c>
      <c r="B1114" t="s">
        <v>2099</v>
      </c>
      <c r="C1114">
        <v>2009</v>
      </c>
      <c r="E1114" s="10" t="s">
        <v>2102</v>
      </c>
      <c r="F1114" t="s">
        <v>8504</v>
      </c>
      <c r="G1114" t="s">
        <v>3979</v>
      </c>
    </row>
    <row r="1115" spans="1:7" x14ac:dyDescent="0.25">
      <c r="A1115" t="s">
        <v>839</v>
      </c>
      <c r="B1115" t="s">
        <v>2099</v>
      </c>
      <c r="C1115">
        <v>1996</v>
      </c>
      <c r="E1115" t="s">
        <v>3128</v>
      </c>
      <c r="F1115" t="s">
        <v>9991</v>
      </c>
      <c r="G1115" t="s">
        <v>179</v>
      </c>
    </row>
    <row r="1116" spans="1:7" x14ac:dyDescent="0.25">
      <c r="A1116" t="s">
        <v>956</v>
      </c>
      <c r="B1116" t="s">
        <v>2099</v>
      </c>
      <c r="C1116">
        <v>2006</v>
      </c>
      <c r="E1116" t="s">
        <v>3128</v>
      </c>
      <c r="F1116" t="s">
        <v>9991</v>
      </c>
      <c r="G1116" t="s">
        <v>179</v>
      </c>
    </row>
    <row r="1117" spans="1:7" x14ac:dyDescent="0.25">
      <c r="A1117" t="s">
        <v>1787</v>
      </c>
      <c r="B1117" t="s">
        <v>2099</v>
      </c>
      <c r="C1117">
        <v>1987</v>
      </c>
      <c r="E1117" t="s">
        <v>3128</v>
      </c>
      <c r="F1117" t="s">
        <v>9991</v>
      </c>
      <c r="G1117" t="s">
        <v>179</v>
      </c>
    </row>
    <row r="1118" spans="1:7" x14ac:dyDescent="0.25">
      <c r="A1118" t="s">
        <v>2563</v>
      </c>
      <c r="B1118" t="s">
        <v>2099</v>
      </c>
      <c r="C1118">
        <v>1998</v>
      </c>
      <c r="E1118" t="s">
        <v>3128</v>
      </c>
      <c r="F1118" t="s">
        <v>9991</v>
      </c>
      <c r="G1118" t="s">
        <v>179</v>
      </c>
    </row>
    <row r="1119" spans="1:7" x14ac:dyDescent="0.25">
      <c r="A1119" t="s">
        <v>2099</v>
      </c>
      <c r="B1119" t="s">
        <v>2103</v>
      </c>
      <c r="C1119">
        <v>2020</v>
      </c>
      <c r="D1119" t="s">
        <v>179</v>
      </c>
      <c r="F1119" t="s">
        <v>9658</v>
      </c>
      <c r="G1119" t="s">
        <v>3979</v>
      </c>
    </row>
    <row r="1120" spans="1:7" x14ac:dyDescent="0.25">
      <c r="A1120" t="s">
        <v>2103</v>
      </c>
      <c r="B1120" t="s">
        <v>2107</v>
      </c>
      <c r="C1120">
        <v>2024</v>
      </c>
      <c r="D1120" t="s">
        <v>179</v>
      </c>
      <c r="F1120" t="s">
        <v>9659</v>
      </c>
      <c r="G1120" t="s">
        <v>3979</v>
      </c>
    </row>
    <row r="1121" spans="1:7" x14ac:dyDescent="0.25">
      <c r="A1121" t="s">
        <v>2128</v>
      </c>
      <c r="B1121" t="s">
        <v>7886</v>
      </c>
      <c r="C1121">
        <v>2020</v>
      </c>
      <c r="E1121" s="10" t="s">
        <v>7885</v>
      </c>
      <c r="F1121" t="s">
        <v>9992</v>
      </c>
      <c r="G1121" t="s">
        <v>179</v>
      </c>
    </row>
    <row r="1122" spans="1:7" x14ac:dyDescent="0.25">
      <c r="A1122" t="s">
        <v>2796</v>
      </c>
      <c r="B1122" t="s">
        <v>7886</v>
      </c>
      <c r="C1122">
        <v>2021</v>
      </c>
      <c r="E1122" s="10" t="s">
        <v>7885</v>
      </c>
      <c r="F1122" t="s">
        <v>9992</v>
      </c>
      <c r="G1122" t="s">
        <v>179</v>
      </c>
    </row>
    <row r="1123" spans="1:7" x14ac:dyDescent="0.25">
      <c r="A1123" t="s">
        <v>89</v>
      </c>
      <c r="B1123" t="s">
        <v>2110</v>
      </c>
      <c r="C1123">
        <v>2017</v>
      </c>
      <c r="E1123" t="s">
        <v>3364</v>
      </c>
      <c r="F1123" t="s">
        <v>9103</v>
      </c>
      <c r="G1123" t="s">
        <v>3979</v>
      </c>
    </row>
    <row r="1124" spans="1:7" x14ac:dyDescent="0.25">
      <c r="A1124" t="s">
        <v>89</v>
      </c>
      <c r="B1124" t="s">
        <v>2114</v>
      </c>
      <c r="C1124">
        <v>2017</v>
      </c>
      <c r="E1124" t="s">
        <v>3365</v>
      </c>
      <c r="F1124" t="s">
        <v>9104</v>
      </c>
      <c r="G1124" t="s">
        <v>3979</v>
      </c>
    </row>
    <row r="1125" spans="1:7" x14ac:dyDescent="0.25">
      <c r="A1125" t="s">
        <v>922</v>
      </c>
      <c r="B1125" t="s">
        <v>2122</v>
      </c>
      <c r="C1125">
        <v>2015</v>
      </c>
      <c r="E1125" t="s">
        <v>3149</v>
      </c>
      <c r="F1125" t="s">
        <v>8650</v>
      </c>
      <c r="G1125" t="s">
        <v>3979</v>
      </c>
    </row>
    <row r="1126" spans="1:7" x14ac:dyDescent="0.25">
      <c r="A1126" t="s">
        <v>2124</v>
      </c>
      <c r="B1126" t="s">
        <v>2128</v>
      </c>
      <c r="C1126">
        <v>2013</v>
      </c>
      <c r="D1126" t="s">
        <v>179</v>
      </c>
      <c r="F1126" t="s">
        <v>9660</v>
      </c>
      <c r="G1126" t="s">
        <v>3979</v>
      </c>
    </row>
    <row r="1127" spans="1:7" x14ac:dyDescent="0.25">
      <c r="A1127" t="s">
        <v>2124</v>
      </c>
      <c r="B1127" t="s">
        <v>2132</v>
      </c>
      <c r="C1127">
        <v>2013</v>
      </c>
      <c r="D1127" t="s">
        <v>179</v>
      </c>
      <c r="F1127" t="s">
        <v>9661</v>
      </c>
      <c r="G1127" t="s">
        <v>3979</v>
      </c>
    </row>
    <row r="1128" spans="1:7" x14ac:dyDescent="0.25">
      <c r="A1128" t="s">
        <v>2128</v>
      </c>
      <c r="B1128" t="s">
        <v>2132</v>
      </c>
      <c r="C1128">
        <v>2020</v>
      </c>
      <c r="D1128" t="s">
        <v>179</v>
      </c>
      <c r="E1128" s="10" t="s">
        <v>2135</v>
      </c>
      <c r="F1128" t="s">
        <v>12638</v>
      </c>
      <c r="G1128" t="s">
        <v>3979</v>
      </c>
    </row>
    <row r="1129" spans="1:7" x14ac:dyDescent="0.25">
      <c r="A1129" t="s">
        <v>906</v>
      </c>
      <c r="B1129" t="s">
        <v>2136</v>
      </c>
      <c r="C1129">
        <v>2013</v>
      </c>
      <c r="E1129" t="s">
        <v>3137</v>
      </c>
      <c r="F1129" t="s">
        <v>8638</v>
      </c>
      <c r="G1129" t="s">
        <v>3979</v>
      </c>
    </row>
    <row r="1130" spans="1:7" x14ac:dyDescent="0.25">
      <c r="A1130" t="s">
        <v>1136</v>
      </c>
      <c r="B1130" t="s">
        <v>2136</v>
      </c>
      <c r="C1130">
        <v>2012</v>
      </c>
      <c r="E1130" t="s">
        <v>3137</v>
      </c>
      <c r="F1130" t="s">
        <v>8722</v>
      </c>
      <c r="G1130" t="s">
        <v>3979</v>
      </c>
    </row>
    <row r="1131" spans="1:7" x14ac:dyDescent="0.25">
      <c r="A1131" t="s">
        <v>751</v>
      </c>
      <c r="B1131" t="s">
        <v>2138</v>
      </c>
      <c r="C1131">
        <v>2018</v>
      </c>
      <c r="E1131" s="10" t="s">
        <v>9401</v>
      </c>
      <c r="F1131" t="s">
        <v>9395</v>
      </c>
      <c r="G1131" t="s">
        <v>3979</v>
      </c>
    </row>
    <row r="1132" spans="1:7" x14ac:dyDescent="0.25">
      <c r="A1132" t="s">
        <v>1038</v>
      </c>
      <c r="B1132" t="s">
        <v>2138</v>
      </c>
      <c r="C1132">
        <v>2016</v>
      </c>
      <c r="E1132" s="10" t="s">
        <v>8326</v>
      </c>
      <c r="F1132" t="s">
        <v>8692</v>
      </c>
      <c r="G1132" t="s">
        <v>3979</v>
      </c>
    </row>
    <row r="1133" spans="1:7" x14ac:dyDescent="0.25">
      <c r="A1133" t="s">
        <v>1264</v>
      </c>
      <c r="B1133" t="s">
        <v>2138</v>
      </c>
      <c r="C1133">
        <v>2020</v>
      </c>
      <c r="E1133" s="10" t="s">
        <v>9401</v>
      </c>
      <c r="F1133" t="s">
        <v>9396</v>
      </c>
      <c r="G1133" t="s">
        <v>3979</v>
      </c>
    </row>
    <row r="1134" spans="1:7" x14ac:dyDescent="0.25">
      <c r="A1134" t="s">
        <v>1847</v>
      </c>
      <c r="B1134" t="s">
        <v>2138</v>
      </c>
      <c r="C1134">
        <v>2015</v>
      </c>
      <c r="E1134" s="10" t="s">
        <v>9401</v>
      </c>
      <c r="F1134" t="s">
        <v>9397</v>
      </c>
      <c r="G1134" t="s">
        <v>3979</v>
      </c>
    </row>
    <row r="1135" spans="1:7" x14ac:dyDescent="0.25">
      <c r="A1135" t="s">
        <v>1847</v>
      </c>
      <c r="B1135" t="s">
        <v>2142</v>
      </c>
      <c r="C1135">
        <v>2015</v>
      </c>
      <c r="E1135" t="s">
        <v>2974</v>
      </c>
      <c r="F1135" t="s">
        <v>8934</v>
      </c>
      <c r="G1135" t="s">
        <v>3979</v>
      </c>
    </row>
    <row r="1136" spans="1:7" x14ac:dyDescent="0.25">
      <c r="A1136" t="s">
        <v>89</v>
      </c>
      <c r="B1136" t="s">
        <v>9788</v>
      </c>
      <c r="C1136">
        <v>2017</v>
      </c>
      <c r="E1136" s="10" t="s">
        <v>9790</v>
      </c>
      <c r="F1136" t="s">
        <v>9791</v>
      </c>
      <c r="G1136" t="s">
        <v>3979</v>
      </c>
    </row>
    <row r="1137" spans="1:7" x14ac:dyDescent="0.25">
      <c r="A1137" t="s">
        <v>177</v>
      </c>
      <c r="B1137" t="s">
        <v>2150</v>
      </c>
      <c r="C1137">
        <v>2022</v>
      </c>
      <c r="E1137" t="s">
        <v>2975</v>
      </c>
      <c r="F1137" t="s">
        <v>8413</v>
      </c>
      <c r="G1137" t="s">
        <v>3979</v>
      </c>
    </row>
    <row r="1138" spans="1:7" x14ac:dyDescent="0.25">
      <c r="A1138" t="s">
        <v>1682</v>
      </c>
      <c r="B1138" t="s">
        <v>2150</v>
      </c>
      <c r="C1138">
        <v>2020</v>
      </c>
      <c r="E1138" t="s">
        <v>2975</v>
      </c>
      <c r="F1138" t="s">
        <v>8868</v>
      </c>
      <c r="G1138" t="s">
        <v>3979</v>
      </c>
    </row>
    <row r="1139" spans="1:7" x14ac:dyDescent="0.25">
      <c r="A1139" t="s">
        <v>89</v>
      </c>
      <c r="B1139" t="s">
        <v>2150</v>
      </c>
      <c r="C1139">
        <v>2017</v>
      </c>
      <c r="E1139" t="s">
        <v>2975</v>
      </c>
      <c r="F1139" t="s">
        <v>9105</v>
      </c>
      <c r="G1139" t="s">
        <v>3979</v>
      </c>
    </row>
    <row r="1140" spans="1:7" x14ac:dyDescent="0.25">
      <c r="A1140" t="s">
        <v>248</v>
      </c>
      <c r="B1140" t="s">
        <v>2152</v>
      </c>
      <c r="C1140">
        <v>1994</v>
      </c>
      <c r="E1140" t="s">
        <v>2987</v>
      </c>
      <c r="F1140" t="s">
        <v>9402</v>
      </c>
      <c r="G1140" t="s">
        <v>3979</v>
      </c>
    </row>
    <row r="1141" spans="1:7" x14ac:dyDescent="0.25">
      <c r="A1141" t="s">
        <v>2563</v>
      </c>
      <c r="B1141" t="s">
        <v>2152</v>
      </c>
      <c r="C1141">
        <v>1998</v>
      </c>
      <c r="E1141" t="s">
        <v>2987</v>
      </c>
      <c r="F1141" t="s">
        <v>9403</v>
      </c>
      <c r="G1141" t="s">
        <v>3979</v>
      </c>
    </row>
    <row r="1142" spans="1:7" x14ac:dyDescent="0.25">
      <c r="A1142" t="s">
        <v>345</v>
      </c>
      <c r="B1142" t="s">
        <v>2154</v>
      </c>
      <c r="C1142">
        <v>2023</v>
      </c>
      <c r="E1142" t="s">
        <v>2974</v>
      </c>
      <c r="F1142" t="s">
        <v>8482</v>
      </c>
      <c r="G1142" t="s">
        <v>3979</v>
      </c>
    </row>
    <row r="1143" spans="1:7" x14ac:dyDescent="0.25">
      <c r="A1143" t="s">
        <v>2796</v>
      </c>
      <c r="B1143" t="s">
        <v>2154</v>
      </c>
      <c r="C1143">
        <v>2021</v>
      </c>
      <c r="E1143" t="s">
        <v>2974</v>
      </c>
      <c r="F1143" t="s">
        <v>9305</v>
      </c>
      <c r="G1143" t="s">
        <v>3979</v>
      </c>
    </row>
    <row r="1144" spans="1:7" x14ac:dyDescent="0.25">
      <c r="A1144" t="s">
        <v>2146</v>
      </c>
      <c r="B1144" t="s">
        <v>2158</v>
      </c>
      <c r="C1144">
        <v>1980</v>
      </c>
      <c r="E1144" t="s">
        <v>3317</v>
      </c>
      <c r="F1144" t="s">
        <v>8997</v>
      </c>
      <c r="G1144" t="s">
        <v>3979</v>
      </c>
    </row>
    <row r="1145" spans="1:7" x14ac:dyDescent="0.25">
      <c r="A1145" t="s">
        <v>2617</v>
      </c>
      <c r="B1145" t="s">
        <v>2158</v>
      </c>
      <c r="C1145">
        <v>2000</v>
      </c>
      <c r="D1145" t="s">
        <v>179</v>
      </c>
      <c r="F1145" t="s">
        <v>9662</v>
      </c>
      <c r="G1145" t="s">
        <v>3979</v>
      </c>
    </row>
    <row r="1146" spans="1:7" x14ac:dyDescent="0.25">
      <c r="A1146" t="s">
        <v>2165</v>
      </c>
      <c r="B1146" t="s">
        <v>2161</v>
      </c>
      <c r="C1146">
        <v>2013</v>
      </c>
      <c r="E1146" t="s">
        <v>3325</v>
      </c>
      <c r="F1146" t="s">
        <v>9663</v>
      </c>
      <c r="G1146" t="s">
        <v>179</v>
      </c>
    </row>
    <row r="1147" spans="1:7" x14ac:dyDescent="0.25">
      <c r="A1147" t="s">
        <v>2420</v>
      </c>
      <c r="B1147" t="s">
        <v>2165</v>
      </c>
      <c r="C1147">
        <v>2008</v>
      </c>
      <c r="E1147" t="s">
        <v>3386</v>
      </c>
      <c r="F1147" t="s">
        <v>9178</v>
      </c>
      <c r="G1147" t="s">
        <v>3979</v>
      </c>
    </row>
    <row r="1148" spans="1:7" x14ac:dyDescent="0.25">
      <c r="A1148" t="s">
        <v>154</v>
      </c>
      <c r="B1148" t="s">
        <v>2165</v>
      </c>
      <c r="C1148">
        <v>2011</v>
      </c>
      <c r="E1148" t="s">
        <v>3386</v>
      </c>
      <c r="F1148" t="s">
        <v>9252</v>
      </c>
      <c r="G1148" t="s">
        <v>3979</v>
      </c>
    </row>
    <row r="1149" spans="1:7" x14ac:dyDescent="0.25">
      <c r="A1149" t="s">
        <v>2165</v>
      </c>
      <c r="B1149" t="s">
        <v>2169</v>
      </c>
      <c r="C1149">
        <v>2013</v>
      </c>
      <c r="D1149" t="s">
        <v>179</v>
      </c>
      <c r="F1149" t="s">
        <v>9664</v>
      </c>
      <c r="G1149" t="s">
        <v>3979</v>
      </c>
    </row>
    <row r="1150" spans="1:7" x14ac:dyDescent="0.25">
      <c r="A1150" t="s">
        <v>89</v>
      </c>
      <c r="B1150" t="s">
        <v>2173</v>
      </c>
      <c r="C1150">
        <v>2017</v>
      </c>
      <c r="E1150" s="10" t="s">
        <v>9797</v>
      </c>
      <c r="F1150" t="s">
        <v>9665</v>
      </c>
      <c r="G1150" t="s">
        <v>3979</v>
      </c>
    </row>
    <row r="1151" spans="1:7" x14ac:dyDescent="0.25">
      <c r="A1151" t="s">
        <v>336</v>
      </c>
      <c r="B1151" t="s">
        <v>2179</v>
      </c>
      <c r="C1151">
        <v>2023</v>
      </c>
      <c r="E1151" s="10" t="s">
        <v>8327</v>
      </c>
      <c r="F1151" t="s">
        <v>8446</v>
      </c>
      <c r="G1151" t="s">
        <v>3979</v>
      </c>
    </row>
    <row r="1152" spans="1:7" x14ac:dyDescent="0.25">
      <c r="A1152" t="s">
        <v>338</v>
      </c>
      <c r="B1152" t="s">
        <v>2179</v>
      </c>
      <c r="C1152">
        <v>2022</v>
      </c>
      <c r="E1152" t="s">
        <v>3009</v>
      </c>
      <c r="F1152" t="s">
        <v>8452</v>
      </c>
      <c r="G1152" t="s">
        <v>3979</v>
      </c>
    </row>
    <row r="1153" spans="1:7" x14ac:dyDescent="0.25">
      <c r="A1153" t="s">
        <v>1136</v>
      </c>
      <c r="B1153" t="s">
        <v>2179</v>
      </c>
      <c r="C1153">
        <v>2012</v>
      </c>
      <c r="E1153" t="s">
        <v>3009</v>
      </c>
      <c r="F1153" t="s">
        <v>8723</v>
      </c>
      <c r="G1153" t="s">
        <v>3979</v>
      </c>
    </row>
    <row r="1154" spans="1:7" x14ac:dyDescent="0.25">
      <c r="A1154" t="s">
        <v>1435</v>
      </c>
      <c r="B1154" t="s">
        <v>2179</v>
      </c>
      <c r="C1154">
        <v>2018</v>
      </c>
      <c r="E1154" t="s">
        <v>3009</v>
      </c>
      <c r="F1154" t="s">
        <v>8820</v>
      </c>
      <c r="G1154" t="s">
        <v>3979</v>
      </c>
    </row>
    <row r="1155" spans="1:7" x14ac:dyDescent="0.25">
      <c r="A1155" t="s">
        <v>1943</v>
      </c>
      <c r="B1155" t="s">
        <v>2179</v>
      </c>
      <c r="C1155">
        <v>2022</v>
      </c>
      <c r="E1155" s="10" t="s">
        <v>8327</v>
      </c>
      <c r="F1155" t="s">
        <v>8948</v>
      </c>
      <c r="G1155" t="s">
        <v>3979</v>
      </c>
    </row>
    <row r="1156" spans="1:7" x14ac:dyDescent="0.25">
      <c r="A1156" t="s">
        <v>89</v>
      </c>
      <c r="B1156" t="s">
        <v>2179</v>
      </c>
      <c r="C1156">
        <v>2017</v>
      </c>
      <c r="E1156" t="s">
        <v>3009</v>
      </c>
      <c r="F1156" t="s">
        <v>9106</v>
      </c>
      <c r="G1156" t="s">
        <v>3979</v>
      </c>
    </row>
    <row r="1157" spans="1:7" x14ac:dyDescent="0.25">
      <c r="A1157" t="s">
        <v>986</v>
      </c>
      <c r="B1157" t="s">
        <v>2182</v>
      </c>
      <c r="C1157">
        <v>2011</v>
      </c>
      <c r="E1157" t="s">
        <v>3161</v>
      </c>
      <c r="F1157" t="s">
        <v>9666</v>
      </c>
      <c r="G1157" t="s">
        <v>179</v>
      </c>
    </row>
    <row r="1158" spans="1:7" x14ac:dyDescent="0.25">
      <c r="A1158" t="s">
        <v>2526</v>
      </c>
      <c r="B1158" t="s">
        <v>2182</v>
      </c>
      <c r="C1158">
        <v>1982</v>
      </c>
      <c r="E1158" t="s">
        <v>3161</v>
      </c>
      <c r="F1158" t="s">
        <v>9203</v>
      </c>
      <c r="G1158" t="s">
        <v>3979</v>
      </c>
    </row>
    <row r="1159" spans="1:7" x14ac:dyDescent="0.25">
      <c r="A1159" t="s">
        <v>89</v>
      </c>
      <c r="B1159" t="s">
        <v>2184</v>
      </c>
      <c r="C1159">
        <v>2017</v>
      </c>
      <c r="E1159" s="10" t="s">
        <v>8328</v>
      </c>
      <c r="F1159" t="s">
        <v>9107</v>
      </c>
      <c r="G1159" t="s">
        <v>3979</v>
      </c>
    </row>
    <row r="1160" spans="1:7" x14ac:dyDescent="0.25">
      <c r="A1160" t="s">
        <v>2796</v>
      </c>
      <c r="B1160" t="s">
        <v>2184</v>
      </c>
      <c r="C1160">
        <v>2021</v>
      </c>
      <c r="E1160" s="10" t="s">
        <v>8328</v>
      </c>
      <c r="F1160" t="s">
        <v>9306</v>
      </c>
      <c r="G1160" t="s">
        <v>3979</v>
      </c>
    </row>
    <row r="1161" spans="1:7" x14ac:dyDescent="0.25">
      <c r="A1161" t="s">
        <v>89</v>
      </c>
      <c r="B1161" t="s">
        <v>2188</v>
      </c>
      <c r="C1161">
        <v>2017</v>
      </c>
      <c r="E1161" t="s">
        <v>3366</v>
      </c>
      <c r="F1161" t="s">
        <v>9667</v>
      </c>
      <c r="G1161" t="s">
        <v>179</v>
      </c>
    </row>
    <row r="1162" spans="1:7" x14ac:dyDescent="0.25">
      <c r="A1162" t="s">
        <v>89</v>
      </c>
      <c r="B1162" t="s">
        <v>14267</v>
      </c>
      <c r="C1162">
        <v>2017</v>
      </c>
      <c r="E1162" t="s">
        <v>3005</v>
      </c>
      <c r="F1162" t="s">
        <v>14270</v>
      </c>
      <c r="G1162" t="s">
        <v>179</v>
      </c>
    </row>
    <row r="1163" spans="1:7" x14ac:dyDescent="0.25">
      <c r="A1163" t="s">
        <v>545</v>
      </c>
      <c r="B1163" t="s">
        <v>14104</v>
      </c>
      <c r="C1163">
        <v>2010</v>
      </c>
      <c r="E1163" s="10" t="s">
        <v>14107</v>
      </c>
      <c r="F1163" t="s">
        <v>14108</v>
      </c>
      <c r="G1163" t="s">
        <v>3979</v>
      </c>
    </row>
    <row r="1164" spans="1:7" x14ac:dyDescent="0.25">
      <c r="A1164" t="s">
        <v>996</v>
      </c>
      <c r="B1164" t="s">
        <v>14104</v>
      </c>
      <c r="C1164">
        <v>2006</v>
      </c>
      <c r="E1164" s="10" t="s">
        <v>14107</v>
      </c>
      <c r="F1164" t="s">
        <v>14108</v>
      </c>
      <c r="G1164" t="s">
        <v>3979</v>
      </c>
    </row>
    <row r="1165" spans="1:7" x14ac:dyDescent="0.25">
      <c r="A1165" t="s">
        <v>2099</v>
      </c>
      <c r="B1165" t="s">
        <v>14104</v>
      </c>
      <c r="C1165">
        <v>2020</v>
      </c>
      <c r="E1165" s="10" t="s">
        <v>14163</v>
      </c>
      <c r="F1165" t="s">
        <v>14164</v>
      </c>
      <c r="G1165" t="s">
        <v>3979</v>
      </c>
    </row>
    <row r="1166" spans="1:7" x14ac:dyDescent="0.25">
      <c r="A1166" t="s">
        <v>2784</v>
      </c>
      <c r="B1166" t="s">
        <v>14104</v>
      </c>
      <c r="C1166">
        <v>1992</v>
      </c>
      <c r="E1166" s="10" t="s">
        <v>14109</v>
      </c>
      <c r="F1166" t="s">
        <v>14110</v>
      </c>
      <c r="G1166" t="s">
        <v>3979</v>
      </c>
    </row>
    <row r="1167" spans="1:7" x14ac:dyDescent="0.25">
      <c r="A1167" t="s">
        <v>482</v>
      </c>
      <c r="B1167" t="s">
        <v>2192</v>
      </c>
      <c r="C1167">
        <v>2009</v>
      </c>
      <c r="E1167" t="s">
        <v>3053</v>
      </c>
      <c r="F1167" t="s">
        <v>8505</v>
      </c>
      <c r="G1167" t="s">
        <v>3979</v>
      </c>
    </row>
    <row r="1168" spans="1:7" x14ac:dyDescent="0.25">
      <c r="A1168" t="s">
        <v>2146</v>
      </c>
      <c r="B1168" t="s">
        <v>2192</v>
      </c>
      <c r="C1168">
        <v>1980</v>
      </c>
      <c r="E1168" t="s">
        <v>3053</v>
      </c>
      <c r="F1168" t="s">
        <v>8998</v>
      </c>
      <c r="G1168" t="s">
        <v>3979</v>
      </c>
    </row>
    <row r="1169" spans="1:7" x14ac:dyDescent="0.25">
      <c r="A1169" t="s">
        <v>345</v>
      </c>
      <c r="B1169" t="s">
        <v>2194</v>
      </c>
      <c r="C1169">
        <v>2023</v>
      </c>
      <c r="E1169" s="10" t="s">
        <v>3032</v>
      </c>
      <c r="F1169" t="s">
        <v>9668</v>
      </c>
      <c r="G1169" t="s">
        <v>179</v>
      </c>
    </row>
    <row r="1170" spans="1:7" x14ac:dyDescent="0.25">
      <c r="A1170" t="s">
        <v>89</v>
      </c>
      <c r="B1170" t="s">
        <v>2194</v>
      </c>
      <c r="C1170">
        <v>2017</v>
      </c>
      <c r="E1170" s="10" t="s">
        <v>3032</v>
      </c>
      <c r="F1170" t="s">
        <v>9669</v>
      </c>
      <c r="G1170" t="s">
        <v>179</v>
      </c>
    </row>
    <row r="1171" spans="1:7" x14ac:dyDescent="0.25">
      <c r="A1171" t="s">
        <v>2146</v>
      </c>
      <c r="B1171" t="s">
        <v>2196</v>
      </c>
      <c r="C1171">
        <v>1980</v>
      </c>
      <c r="E1171" t="s">
        <v>3318</v>
      </c>
      <c r="F1171" t="s">
        <v>8999</v>
      </c>
      <c r="G1171" t="s">
        <v>3979</v>
      </c>
    </row>
    <row r="1172" spans="1:7" x14ac:dyDescent="0.25">
      <c r="A1172" t="s">
        <v>345</v>
      </c>
      <c r="B1172" t="s">
        <v>2207</v>
      </c>
      <c r="C1172">
        <v>2023</v>
      </c>
      <c r="E1172" t="s">
        <v>3033</v>
      </c>
      <c r="F1172" t="s">
        <v>8483</v>
      </c>
      <c r="G1172" t="s">
        <v>3979</v>
      </c>
    </row>
    <row r="1173" spans="1:7" x14ac:dyDescent="0.25">
      <c r="A1173" t="s">
        <v>2203</v>
      </c>
      <c r="B1173" t="s">
        <v>2207</v>
      </c>
      <c r="C1173">
        <v>2021</v>
      </c>
      <c r="E1173" t="s">
        <v>3033</v>
      </c>
      <c r="F1173" t="s">
        <v>9022</v>
      </c>
      <c r="G1173" t="s">
        <v>3979</v>
      </c>
    </row>
    <row r="1174" spans="1:7" x14ac:dyDescent="0.25">
      <c r="A1174" t="s">
        <v>952</v>
      </c>
      <c r="B1174" t="s">
        <v>2211</v>
      </c>
      <c r="C1174">
        <v>2024</v>
      </c>
      <c r="E1174" t="s">
        <v>2974</v>
      </c>
      <c r="F1174" t="s">
        <v>8656</v>
      </c>
      <c r="G1174" t="s">
        <v>3979</v>
      </c>
    </row>
    <row r="1175" spans="1:7" x14ac:dyDescent="0.25">
      <c r="A1175" t="s">
        <v>345</v>
      </c>
      <c r="B1175" t="s">
        <v>2214</v>
      </c>
      <c r="C1175">
        <v>2023</v>
      </c>
      <c r="E1175" t="s">
        <v>3034</v>
      </c>
      <c r="F1175" t="s">
        <v>8484</v>
      </c>
      <c r="G1175" t="s">
        <v>3979</v>
      </c>
    </row>
    <row r="1176" spans="1:7" x14ac:dyDescent="0.25">
      <c r="A1176" t="s">
        <v>1568</v>
      </c>
      <c r="B1176" t="s">
        <v>2214</v>
      </c>
      <c r="C1176">
        <v>2021</v>
      </c>
      <c r="E1176" t="s">
        <v>3034</v>
      </c>
      <c r="F1176" t="s">
        <v>8851</v>
      </c>
      <c r="G1176" t="s">
        <v>3979</v>
      </c>
    </row>
    <row r="1177" spans="1:7" x14ac:dyDescent="0.25">
      <c r="A1177" t="s">
        <v>89</v>
      </c>
      <c r="B1177" t="s">
        <v>2214</v>
      </c>
      <c r="C1177">
        <v>2017</v>
      </c>
      <c r="E1177" t="s">
        <v>3034</v>
      </c>
      <c r="F1177" t="s">
        <v>9108</v>
      </c>
      <c r="G1177" t="s">
        <v>3979</v>
      </c>
    </row>
    <row r="1178" spans="1:7" x14ac:dyDescent="0.25">
      <c r="A1178" t="s">
        <v>2498</v>
      </c>
      <c r="B1178" t="s">
        <v>2214</v>
      </c>
      <c r="C1178">
        <v>2021</v>
      </c>
      <c r="E1178" t="s">
        <v>3034</v>
      </c>
      <c r="F1178" t="s">
        <v>9198</v>
      </c>
      <c r="G1178" t="s">
        <v>3979</v>
      </c>
    </row>
    <row r="1179" spans="1:7" x14ac:dyDescent="0.25">
      <c r="A1179" t="s">
        <v>89</v>
      </c>
      <c r="B1179" t="s">
        <v>14287</v>
      </c>
      <c r="C1179">
        <v>2017</v>
      </c>
      <c r="E1179" s="10" t="s">
        <v>14291</v>
      </c>
      <c r="F1179" t="s">
        <v>14290</v>
      </c>
      <c r="G1179" t="s">
        <v>3979</v>
      </c>
    </row>
    <row r="1180" spans="1:7" x14ac:dyDescent="0.25">
      <c r="A1180" t="s">
        <v>1943</v>
      </c>
      <c r="B1180" t="s">
        <v>2221</v>
      </c>
      <c r="C1180">
        <v>2022</v>
      </c>
      <c r="E1180" t="s">
        <v>3293</v>
      </c>
      <c r="F1180" t="s">
        <v>8949</v>
      </c>
      <c r="G1180" t="s">
        <v>3979</v>
      </c>
    </row>
    <row r="1181" spans="1:7" x14ac:dyDescent="0.25">
      <c r="A1181" t="s">
        <v>345</v>
      </c>
      <c r="B1181" t="s">
        <v>2224</v>
      </c>
      <c r="C1181">
        <v>2023</v>
      </c>
      <c r="E1181" t="s">
        <v>3035</v>
      </c>
      <c r="F1181" t="s">
        <v>8485</v>
      </c>
      <c r="G1181" t="s">
        <v>3979</v>
      </c>
    </row>
    <row r="1182" spans="1:7" x14ac:dyDescent="0.25">
      <c r="A1182" t="s">
        <v>738</v>
      </c>
      <c r="B1182" t="s">
        <v>2224</v>
      </c>
      <c r="C1182">
        <v>2015</v>
      </c>
      <c r="E1182" s="10" t="s">
        <v>9406</v>
      </c>
      <c r="F1182" t="s">
        <v>9408</v>
      </c>
      <c r="G1182" t="s">
        <v>3979</v>
      </c>
    </row>
    <row r="1183" spans="1:7" x14ac:dyDescent="0.25">
      <c r="A1183" t="s">
        <v>839</v>
      </c>
      <c r="B1183" t="s">
        <v>2224</v>
      </c>
      <c r="C1183">
        <v>1996</v>
      </c>
      <c r="E1183" s="10" t="s">
        <v>9406</v>
      </c>
      <c r="F1183" t="s">
        <v>9407</v>
      </c>
      <c r="G1183" t="s">
        <v>3979</v>
      </c>
    </row>
    <row r="1184" spans="1:7" x14ac:dyDescent="0.25">
      <c r="A1184" t="s">
        <v>1568</v>
      </c>
      <c r="B1184" t="s">
        <v>2224</v>
      </c>
      <c r="C1184">
        <v>2021</v>
      </c>
      <c r="E1184" t="s">
        <v>3255</v>
      </c>
      <c r="F1184" t="s">
        <v>9670</v>
      </c>
      <c r="G1184" t="s">
        <v>179</v>
      </c>
    </row>
    <row r="1185" spans="1:7" x14ac:dyDescent="0.25">
      <c r="A1185" t="s">
        <v>345</v>
      </c>
      <c r="B1185" t="s">
        <v>2228</v>
      </c>
      <c r="C1185">
        <v>2023</v>
      </c>
      <c r="E1185" t="s">
        <v>3036</v>
      </c>
      <c r="F1185" t="s">
        <v>8486</v>
      </c>
      <c r="G1185" t="s">
        <v>3979</v>
      </c>
    </row>
    <row r="1186" spans="1:7" x14ac:dyDescent="0.25">
      <c r="A1186" t="s">
        <v>89</v>
      </c>
      <c r="B1186" t="s">
        <v>2228</v>
      </c>
      <c r="C1186">
        <v>2017</v>
      </c>
      <c r="E1186" t="s">
        <v>3036</v>
      </c>
      <c r="F1186" t="s">
        <v>9109</v>
      </c>
      <c r="G1186" t="s">
        <v>3979</v>
      </c>
    </row>
    <row r="1187" spans="1:7" x14ac:dyDescent="0.25">
      <c r="A1187" t="s">
        <v>1541</v>
      </c>
      <c r="B1187" t="s">
        <v>2231</v>
      </c>
      <c r="C1187">
        <v>2021</v>
      </c>
      <c r="E1187" t="s">
        <v>2233</v>
      </c>
      <c r="F1187" t="s">
        <v>8831</v>
      </c>
      <c r="G1187" t="s">
        <v>3979</v>
      </c>
    </row>
    <row r="1188" spans="1:7" x14ac:dyDescent="0.25">
      <c r="A1188" t="s">
        <v>89</v>
      </c>
      <c r="B1188" t="s">
        <v>2231</v>
      </c>
      <c r="C1188">
        <v>2017</v>
      </c>
      <c r="E1188" t="s">
        <v>2233</v>
      </c>
      <c r="F1188" t="s">
        <v>9110</v>
      </c>
      <c r="G1188" t="s">
        <v>3979</v>
      </c>
    </row>
    <row r="1189" spans="1:7" x14ac:dyDescent="0.25">
      <c r="A1189" t="s">
        <v>2796</v>
      </c>
      <c r="B1189" t="s">
        <v>8329</v>
      </c>
      <c r="C1189">
        <v>2021</v>
      </c>
      <c r="E1189" t="s">
        <v>3005</v>
      </c>
      <c r="F1189" t="s">
        <v>9671</v>
      </c>
      <c r="G1189" t="s">
        <v>179</v>
      </c>
    </row>
    <row r="1190" spans="1:7" x14ac:dyDescent="0.25">
      <c r="A1190" t="s">
        <v>1147</v>
      </c>
      <c r="B1190" t="s">
        <v>2234</v>
      </c>
      <c r="C1190">
        <v>2010</v>
      </c>
      <c r="D1190" t="s">
        <v>179</v>
      </c>
      <c r="F1190" t="s">
        <v>9672</v>
      </c>
      <c r="G1190" t="s">
        <v>3979</v>
      </c>
    </row>
    <row r="1191" spans="1:7" x14ac:dyDescent="0.25">
      <c r="A1191" t="s">
        <v>712</v>
      </c>
      <c r="B1191" t="s">
        <v>2236</v>
      </c>
      <c r="C1191">
        <v>2016</v>
      </c>
      <c r="E1191" t="s">
        <v>3083</v>
      </c>
      <c r="F1191" t="s">
        <v>8547</v>
      </c>
      <c r="G1191" t="s">
        <v>3979</v>
      </c>
    </row>
    <row r="1192" spans="1:7" x14ac:dyDescent="0.25">
      <c r="A1192" t="s">
        <v>738</v>
      </c>
      <c r="B1192" t="s">
        <v>2236</v>
      </c>
      <c r="C1192">
        <v>2015</v>
      </c>
      <c r="E1192" t="s">
        <v>3083</v>
      </c>
      <c r="F1192" t="s">
        <v>8565</v>
      </c>
      <c r="G1192" t="s">
        <v>3979</v>
      </c>
    </row>
    <row r="1193" spans="1:7" x14ac:dyDescent="0.25">
      <c r="A1193" t="s">
        <v>1107</v>
      </c>
      <c r="B1193" t="s">
        <v>2236</v>
      </c>
      <c r="C1193">
        <v>2018</v>
      </c>
      <c r="E1193" t="s">
        <v>3083</v>
      </c>
      <c r="F1193" t="s">
        <v>8700</v>
      </c>
      <c r="G1193" t="s">
        <v>3979</v>
      </c>
    </row>
    <row r="1194" spans="1:7" x14ac:dyDescent="0.25">
      <c r="A1194" t="s">
        <v>2796</v>
      </c>
      <c r="B1194" t="s">
        <v>2239</v>
      </c>
      <c r="C1194">
        <v>2021</v>
      </c>
      <c r="E1194" t="s">
        <v>3005</v>
      </c>
      <c r="F1194" t="s">
        <v>9673</v>
      </c>
      <c r="G1194" t="s">
        <v>179</v>
      </c>
    </row>
    <row r="1195" spans="1:7" x14ac:dyDescent="0.25">
      <c r="A1195" t="s">
        <v>345</v>
      </c>
      <c r="B1195" t="s">
        <v>2243</v>
      </c>
      <c r="C1195">
        <v>2023</v>
      </c>
      <c r="E1195" t="s">
        <v>2974</v>
      </c>
      <c r="F1195" t="s">
        <v>8487</v>
      </c>
      <c r="G1195" t="s">
        <v>3979</v>
      </c>
    </row>
    <row r="1196" spans="1:7" x14ac:dyDescent="0.25">
      <c r="A1196" t="s">
        <v>154</v>
      </c>
      <c r="B1196" t="s">
        <v>2243</v>
      </c>
      <c r="C1196">
        <v>2011</v>
      </c>
      <c r="E1196" t="s">
        <v>2974</v>
      </c>
      <c r="F1196" t="s">
        <v>9253</v>
      </c>
      <c r="G1196" t="s">
        <v>3979</v>
      </c>
    </row>
    <row r="1197" spans="1:7" x14ac:dyDescent="0.25">
      <c r="A1197" t="s">
        <v>345</v>
      </c>
      <c r="B1197" t="s">
        <v>16905</v>
      </c>
      <c r="C1197">
        <v>2023</v>
      </c>
      <c r="E1197" t="s">
        <v>2974</v>
      </c>
      <c r="F1197" t="s">
        <v>16917</v>
      </c>
      <c r="G1197" t="s">
        <v>3979</v>
      </c>
    </row>
    <row r="1198" spans="1:7" x14ac:dyDescent="0.25">
      <c r="A1198" t="s">
        <v>2796</v>
      </c>
      <c r="B1198" t="s">
        <v>16905</v>
      </c>
      <c r="C1198">
        <v>2021</v>
      </c>
      <c r="E1198" t="s">
        <v>2974</v>
      </c>
      <c r="F1198" t="s">
        <v>16917</v>
      </c>
      <c r="G1198" t="s">
        <v>3979</v>
      </c>
    </row>
    <row r="1199" spans="1:7" x14ac:dyDescent="0.25">
      <c r="A1199" t="s">
        <v>427</v>
      </c>
      <c r="B1199" t="s">
        <v>2246</v>
      </c>
      <c r="C1199">
        <v>2019</v>
      </c>
      <c r="E1199" t="s">
        <v>2974</v>
      </c>
      <c r="F1199" t="s">
        <v>9674</v>
      </c>
      <c r="G1199" t="s">
        <v>179</v>
      </c>
    </row>
    <row r="1200" spans="1:7" x14ac:dyDescent="0.25">
      <c r="A1200" t="s">
        <v>751</v>
      </c>
      <c r="B1200" t="s">
        <v>2246</v>
      </c>
      <c r="C1200">
        <v>2018</v>
      </c>
      <c r="E1200" t="s">
        <v>2974</v>
      </c>
      <c r="F1200" t="s">
        <v>8587</v>
      </c>
      <c r="G1200" t="s">
        <v>3979</v>
      </c>
    </row>
    <row r="1201" spans="1:7" x14ac:dyDescent="0.25">
      <c r="A1201" t="s">
        <v>922</v>
      </c>
      <c r="B1201" t="s">
        <v>2246</v>
      </c>
      <c r="C1201">
        <v>2015</v>
      </c>
      <c r="E1201" t="s">
        <v>2974</v>
      </c>
      <c r="F1201" t="s">
        <v>8651</v>
      </c>
      <c r="G1201" t="s">
        <v>3979</v>
      </c>
    </row>
    <row r="1202" spans="1:7" x14ac:dyDescent="0.25">
      <c r="A1202" t="s">
        <v>2122</v>
      </c>
      <c r="B1202" t="s">
        <v>2246</v>
      </c>
      <c r="C1202">
        <v>2017</v>
      </c>
      <c r="E1202" t="s">
        <v>2974</v>
      </c>
      <c r="F1202" t="s">
        <v>8960</v>
      </c>
      <c r="G1202" t="s">
        <v>3979</v>
      </c>
    </row>
    <row r="1203" spans="1:7" x14ac:dyDescent="0.25">
      <c r="A1203" t="s">
        <v>2451</v>
      </c>
      <c r="B1203" t="s">
        <v>2246</v>
      </c>
      <c r="C1203">
        <v>2017</v>
      </c>
      <c r="E1203" t="s">
        <v>2974</v>
      </c>
      <c r="F1203" t="s">
        <v>9187</v>
      </c>
      <c r="G1203" t="s">
        <v>3979</v>
      </c>
    </row>
    <row r="1204" spans="1:7" x14ac:dyDescent="0.25">
      <c r="A1204" t="s">
        <v>2796</v>
      </c>
      <c r="B1204" t="s">
        <v>2250</v>
      </c>
      <c r="C1204">
        <v>2021</v>
      </c>
      <c r="E1204" t="s">
        <v>3005</v>
      </c>
      <c r="F1204" t="s">
        <v>9675</v>
      </c>
      <c r="G1204" t="s">
        <v>179</v>
      </c>
    </row>
    <row r="1205" spans="1:7" x14ac:dyDescent="0.25">
      <c r="A1205" t="s">
        <v>2217</v>
      </c>
      <c r="B1205" t="s">
        <v>2252</v>
      </c>
      <c r="C1205">
        <v>2021</v>
      </c>
      <c r="E1205" s="10" t="s">
        <v>8342</v>
      </c>
      <c r="F1205" t="s">
        <v>9676</v>
      </c>
      <c r="G1205" t="s">
        <v>3979</v>
      </c>
    </row>
    <row r="1206" spans="1:7" x14ac:dyDescent="0.25">
      <c r="A1206" t="s">
        <v>89</v>
      </c>
      <c r="B1206" t="s">
        <v>2256</v>
      </c>
      <c r="C1206">
        <v>2017</v>
      </c>
      <c r="E1206" t="s">
        <v>3367</v>
      </c>
      <c r="F1206" t="s">
        <v>9111</v>
      </c>
      <c r="G1206" t="s">
        <v>3979</v>
      </c>
    </row>
    <row r="1207" spans="1:7" x14ac:dyDescent="0.25">
      <c r="A1207" t="s">
        <v>2586</v>
      </c>
      <c r="B1207" t="s">
        <v>2256</v>
      </c>
      <c r="C1207">
        <v>2019</v>
      </c>
      <c r="E1207" t="s">
        <v>3367</v>
      </c>
      <c r="F1207" t="s">
        <v>9209</v>
      </c>
      <c r="G1207" t="s">
        <v>3979</v>
      </c>
    </row>
    <row r="1208" spans="1:7" x14ac:dyDescent="0.25">
      <c r="A1208" t="s">
        <v>213</v>
      </c>
      <c r="B1208" t="s">
        <v>16964</v>
      </c>
      <c r="C1208">
        <v>2019</v>
      </c>
      <c r="D1208" t="s">
        <v>179</v>
      </c>
      <c r="F1208" t="s">
        <v>16967</v>
      </c>
      <c r="G1208" t="s">
        <v>3979</v>
      </c>
    </row>
    <row r="1209" spans="1:7" x14ac:dyDescent="0.25">
      <c r="A1209" t="s">
        <v>839</v>
      </c>
      <c r="B1209" t="s">
        <v>2259</v>
      </c>
      <c r="C1209">
        <v>1996</v>
      </c>
      <c r="E1209" s="10" t="s">
        <v>9354</v>
      </c>
      <c r="F1209" t="s">
        <v>9416</v>
      </c>
      <c r="G1209" t="s">
        <v>3979</v>
      </c>
    </row>
    <row r="1210" spans="1:7" x14ac:dyDescent="0.25">
      <c r="A1210" t="s">
        <v>990</v>
      </c>
      <c r="B1210" t="s">
        <v>2259</v>
      </c>
      <c r="C1210">
        <v>2018</v>
      </c>
      <c r="D1210" t="s">
        <v>179</v>
      </c>
      <c r="F1210" t="s">
        <v>9414</v>
      </c>
      <c r="G1210" t="s">
        <v>3979</v>
      </c>
    </row>
    <row r="1211" spans="1:7" x14ac:dyDescent="0.25">
      <c r="A1211" t="s">
        <v>1038</v>
      </c>
      <c r="B1211" t="s">
        <v>2259</v>
      </c>
      <c r="C1211">
        <v>2016</v>
      </c>
      <c r="E1211" t="s">
        <v>2974</v>
      </c>
      <c r="F1211" t="s">
        <v>9677</v>
      </c>
      <c r="G1211" t="s">
        <v>179</v>
      </c>
    </row>
    <row r="1212" spans="1:7" x14ac:dyDescent="0.25">
      <c r="A1212" t="s">
        <v>1286</v>
      </c>
      <c r="B1212" t="s">
        <v>2259</v>
      </c>
      <c r="C1212">
        <v>2019</v>
      </c>
      <c r="E1212" s="10" t="s">
        <v>9354</v>
      </c>
      <c r="F1212" t="s">
        <v>9417</v>
      </c>
      <c r="G1212" t="s">
        <v>3979</v>
      </c>
    </row>
    <row r="1213" spans="1:7" x14ac:dyDescent="0.25">
      <c r="A1213" t="s">
        <v>1809</v>
      </c>
      <c r="B1213" t="s">
        <v>2259</v>
      </c>
      <c r="C1213">
        <v>2019</v>
      </c>
      <c r="E1213" s="10" t="s">
        <v>9354</v>
      </c>
      <c r="F1213" t="s">
        <v>9415</v>
      </c>
      <c r="G1213" t="s">
        <v>3979</v>
      </c>
    </row>
    <row r="1214" spans="1:7" x14ac:dyDescent="0.25">
      <c r="A1214" t="s">
        <v>1002</v>
      </c>
      <c r="B1214" t="s">
        <v>2265</v>
      </c>
      <c r="C1214">
        <v>2025</v>
      </c>
      <c r="E1214" t="s">
        <v>3170</v>
      </c>
      <c r="F1214" t="s">
        <v>8672</v>
      </c>
      <c r="G1214" t="s">
        <v>3979</v>
      </c>
    </row>
    <row r="1215" spans="1:7" x14ac:dyDescent="0.25">
      <c r="A1215" t="s">
        <v>1286</v>
      </c>
      <c r="B1215" t="s">
        <v>2265</v>
      </c>
      <c r="C1215">
        <v>2019</v>
      </c>
      <c r="E1215" t="s">
        <v>2974</v>
      </c>
      <c r="F1215" t="s">
        <v>8772</v>
      </c>
      <c r="G1215" t="s">
        <v>3979</v>
      </c>
    </row>
    <row r="1216" spans="1:7" x14ac:dyDescent="0.25">
      <c r="A1216" t="s">
        <v>2128</v>
      </c>
      <c r="B1216" t="s">
        <v>2265</v>
      </c>
      <c r="C1216">
        <v>2020</v>
      </c>
      <c r="E1216" t="s">
        <v>2974</v>
      </c>
      <c r="F1216" t="s">
        <v>8973</v>
      </c>
      <c r="G1216" t="s">
        <v>3979</v>
      </c>
    </row>
    <row r="1217" spans="1:7" x14ac:dyDescent="0.25">
      <c r="A1217" t="s">
        <v>248</v>
      </c>
      <c r="B1217" t="s">
        <v>2268</v>
      </c>
      <c r="C1217">
        <v>1994</v>
      </c>
      <c r="E1217" t="s">
        <v>2988</v>
      </c>
      <c r="F1217" t="s">
        <v>8426</v>
      </c>
      <c r="G1217" t="s">
        <v>3979</v>
      </c>
    </row>
    <row r="1218" spans="1:7" x14ac:dyDescent="0.25">
      <c r="A1218" t="s">
        <v>1874</v>
      </c>
      <c r="B1218" t="s">
        <v>2268</v>
      </c>
      <c r="C1218">
        <v>1987</v>
      </c>
      <c r="E1218" t="s">
        <v>2988</v>
      </c>
      <c r="F1218" t="s">
        <v>8941</v>
      </c>
      <c r="G1218" t="s">
        <v>3979</v>
      </c>
    </row>
    <row r="1219" spans="1:7" x14ac:dyDescent="0.25">
      <c r="A1219" t="s">
        <v>738</v>
      </c>
      <c r="B1219" t="s">
        <v>2271</v>
      </c>
      <c r="C1219">
        <v>2015</v>
      </c>
      <c r="E1219" t="s">
        <v>3098</v>
      </c>
      <c r="F1219" t="s">
        <v>8566</v>
      </c>
      <c r="G1219" t="s">
        <v>3979</v>
      </c>
    </row>
    <row r="1220" spans="1:7" x14ac:dyDescent="0.25">
      <c r="A1220" t="s">
        <v>1286</v>
      </c>
      <c r="B1220" t="s">
        <v>2271</v>
      </c>
      <c r="C1220">
        <v>2019</v>
      </c>
      <c r="E1220" s="10" t="s">
        <v>3098</v>
      </c>
      <c r="F1220" t="s">
        <v>8400</v>
      </c>
      <c r="G1220" t="s">
        <v>3979</v>
      </c>
    </row>
    <row r="1221" spans="1:7" x14ac:dyDescent="0.25">
      <c r="A1221" t="s">
        <v>89</v>
      </c>
      <c r="B1221" t="s">
        <v>2271</v>
      </c>
      <c r="C1221">
        <v>2017</v>
      </c>
      <c r="E1221" t="s">
        <v>3098</v>
      </c>
      <c r="F1221" t="s">
        <v>9112</v>
      </c>
      <c r="G1221" t="s">
        <v>3979</v>
      </c>
    </row>
    <row r="1222" spans="1:7" x14ac:dyDescent="0.25">
      <c r="A1222" t="s">
        <v>1136</v>
      </c>
      <c r="B1222" t="s">
        <v>2273</v>
      </c>
      <c r="C1222">
        <v>2012</v>
      </c>
      <c r="E1222" t="s">
        <v>3202</v>
      </c>
      <c r="F1222" t="s">
        <v>8724</v>
      </c>
      <c r="G1222" t="s">
        <v>3979</v>
      </c>
    </row>
    <row r="1223" spans="1:7" x14ac:dyDescent="0.25">
      <c r="A1223" t="s">
        <v>2057</v>
      </c>
      <c r="B1223" t="s">
        <v>2273</v>
      </c>
      <c r="C1223">
        <v>2023</v>
      </c>
      <c r="E1223" t="s">
        <v>3202</v>
      </c>
      <c r="F1223" t="s">
        <v>8953</v>
      </c>
      <c r="G1223" t="s">
        <v>3979</v>
      </c>
    </row>
    <row r="1224" spans="1:7" x14ac:dyDescent="0.25">
      <c r="A1224" t="s">
        <v>2124</v>
      </c>
      <c r="B1224" t="s">
        <v>2273</v>
      </c>
      <c r="C1224">
        <v>2013</v>
      </c>
      <c r="E1224" t="s">
        <v>3202</v>
      </c>
      <c r="F1224" t="s">
        <v>8964</v>
      </c>
      <c r="G1224" t="s">
        <v>3979</v>
      </c>
    </row>
    <row r="1225" spans="1:7" x14ac:dyDescent="0.25">
      <c r="A1225" t="s">
        <v>489</v>
      </c>
      <c r="B1225" t="s">
        <v>2275</v>
      </c>
      <c r="C1225">
        <v>2022</v>
      </c>
      <c r="E1225" t="s">
        <v>3062</v>
      </c>
      <c r="F1225" t="s">
        <v>8519</v>
      </c>
      <c r="G1225" t="s">
        <v>3979</v>
      </c>
    </row>
    <row r="1226" spans="1:7" x14ac:dyDescent="0.25">
      <c r="A1226" t="s">
        <v>2128</v>
      </c>
      <c r="B1226" t="s">
        <v>2275</v>
      </c>
      <c r="C1226">
        <v>2020</v>
      </c>
      <c r="E1226" t="s">
        <v>3062</v>
      </c>
      <c r="F1226" t="s">
        <v>8974</v>
      </c>
      <c r="G1226" t="s">
        <v>3979</v>
      </c>
    </row>
    <row r="1227" spans="1:7" x14ac:dyDescent="0.25">
      <c r="A1227" t="s">
        <v>1294</v>
      </c>
      <c r="B1227" t="s">
        <v>7894</v>
      </c>
      <c r="C1227">
        <v>2023</v>
      </c>
      <c r="E1227" s="10" t="s">
        <v>7892</v>
      </c>
      <c r="F1227" t="s">
        <v>8786</v>
      </c>
      <c r="G1227" t="s">
        <v>3979</v>
      </c>
    </row>
    <row r="1228" spans="1:7" x14ac:dyDescent="0.25">
      <c r="A1228" t="s">
        <v>1962</v>
      </c>
      <c r="B1228" t="s">
        <v>2278</v>
      </c>
      <c r="C1228">
        <v>2012</v>
      </c>
      <c r="D1228" t="s">
        <v>179</v>
      </c>
      <c r="F1228" t="s">
        <v>9678</v>
      </c>
      <c r="G1228" t="s">
        <v>3979</v>
      </c>
    </row>
    <row r="1229" spans="1:7" x14ac:dyDescent="0.25">
      <c r="A1229" t="s">
        <v>1286</v>
      </c>
      <c r="B1229" t="s">
        <v>2280</v>
      </c>
      <c r="C1229">
        <v>2019</v>
      </c>
      <c r="E1229" t="s">
        <v>2974</v>
      </c>
      <c r="F1229" t="s">
        <v>8773</v>
      </c>
      <c r="G1229" t="s">
        <v>3979</v>
      </c>
    </row>
    <row r="1230" spans="1:7" x14ac:dyDescent="0.25">
      <c r="A1230" t="s">
        <v>1682</v>
      </c>
      <c r="B1230" t="s">
        <v>2280</v>
      </c>
      <c r="C1230">
        <v>2020</v>
      </c>
      <c r="E1230" t="s">
        <v>2974</v>
      </c>
      <c r="F1230" t="s">
        <v>8869</v>
      </c>
      <c r="G1230" t="s">
        <v>3979</v>
      </c>
    </row>
    <row r="1231" spans="1:7" x14ac:dyDescent="0.25">
      <c r="A1231" t="s">
        <v>154</v>
      </c>
      <c r="B1231" t="s">
        <v>2280</v>
      </c>
      <c r="C1231">
        <v>2011</v>
      </c>
      <c r="E1231" t="s">
        <v>2974</v>
      </c>
      <c r="F1231" t="s">
        <v>9254</v>
      </c>
      <c r="G1231" t="s">
        <v>3979</v>
      </c>
    </row>
    <row r="1232" spans="1:7" x14ac:dyDescent="0.25">
      <c r="A1232" t="s">
        <v>2287</v>
      </c>
      <c r="B1232" t="s">
        <v>2284</v>
      </c>
      <c r="C1232">
        <v>2000</v>
      </c>
      <c r="D1232" t="s">
        <v>179</v>
      </c>
      <c r="F1232" t="s">
        <v>9679</v>
      </c>
      <c r="G1232" t="s">
        <v>3979</v>
      </c>
    </row>
    <row r="1233" spans="1:7" x14ac:dyDescent="0.25">
      <c r="A1233" t="s">
        <v>1753</v>
      </c>
      <c r="B1233" t="s">
        <v>2287</v>
      </c>
      <c r="C1233">
        <v>1995</v>
      </c>
      <c r="D1233" t="s">
        <v>179</v>
      </c>
      <c r="F1233" t="s">
        <v>9680</v>
      </c>
      <c r="G1233" t="s">
        <v>3979</v>
      </c>
    </row>
    <row r="1234" spans="1:7" x14ac:dyDescent="0.25">
      <c r="A1234" t="s">
        <v>2284</v>
      </c>
      <c r="B1234" t="s">
        <v>2290</v>
      </c>
      <c r="C1234">
        <v>2008</v>
      </c>
      <c r="D1234" t="s">
        <v>179</v>
      </c>
      <c r="F1234" t="s">
        <v>9681</v>
      </c>
      <c r="G1234" t="s">
        <v>3979</v>
      </c>
    </row>
    <row r="1235" spans="1:7" x14ac:dyDescent="0.25">
      <c r="A1235" t="s">
        <v>2287</v>
      </c>
      <c r="B1235" t="s">
        <v>2293</v>
      </c>
      <c r="C1235">
        <v>2000</v>
      </c>
      <c r="D1235" t="s">
        <v>179</v>
      </c>
      <c r="F1235" t="s">
        <v>9682</v>
      </c>
      <c r="G1235" t="s">
        <v>3979</v>
      </c>
    </row>
    <row r="1236" spans="1:7" x14ac:dyDescent="0.25">
      <c r="A1236" t="s">
        <v>1753</v>
      </c>
      <c r="B1236" t="s">
        <v>2296</v>
      </c>
      <c r="C1236">
        <v>1995</v>
      </c>
      <c r="D1236" t="s">
        <v>179</v>
      </c>
      <c r="F1236" t="s">
        <v>9683</v>
      </c>
      <c r="G1236" t="s">
        <v>3979</v>
      </c>
    </row>
    <row r="1237" spans="1:7" x14ac:dyDescent="0.25">
      <c r="A1237" t="s">
        <v>2296</v>
      </c>
      <c r="B1237" t="s">
        <v>2299</v>
      </c>
      <c r="C1237">
        <v>1996</v>
      </c>
      <c r="D1237" t="s">
        <v>179</v>
      </c>
      <c r="F1237" t="s">
        <v>9684</v>
      </c>
      <c r="G1237" t="s">
        <v>3979</v>
      </c>
    </row>
    <row r="1238" spans="1:7" x14ac:dyDescent="0.25">
      <c r="A1238" t="s">
        <v>2306</v>
      </c>
      <c r="B1238" t="s">
        <v>2302</v>
      </c>
      <c r="C1238">
        <v>2010</v>
      </c>
      <c r="D1238" t="s">
        <v>179</v>
      </c>
      <c r="F1238" t="s">
        <v>9685</v>
      </c>
      <c r="G1238" t="s">
        <v>3979</v>
      </c>
    </row>
    <row r="1239" spans="1:7" x14ac:dyDescent="0.25">
      <c r="A1239" t="s">
        <v>2290</v>
      </c>
      <c r="B1239" t="s">
        <v>2306</v>
      </c>
      <c r="C1239">
        <v>2010</v>
      </c>
      <c r="D1239" t="s">
        <v>179</v>
      </c>
      <c r="F1239" t="s">
        <v>9686</v>
      </c>
      <c r="G1239" t="s">
        <v>3979</v>
      </c>
    </row>
    <row r="1240" spans="1:7" x14ac:dyDescent="0.25">
      <c r="A1240" t="s">
        <v>681</v>
      </c>
      <c r="B1240" t="s">
        <v>2310</v>
      </c>
      <c r="C1240">
        <v>2015</v>
      </c>
      <c r="E1240" t="s">
        <v>3080</v>
      </c>
      <c r="F1240" t="s">
        <v>8542</v>
      </c>
      <c r="G1240" t="s">
        <v>3979</v>
      </c>
    </row>
    <row r="1241" spans="1:7" x14ac:dyDescent="0.25">
      <c r="A1241" t="s">
        <v>738</v>
      </c>
      <c r="B1241" t="s">
        <v>2310</v>
      </c>
      <c r="C1241">
        <v>2015</v>
      </c>
      <c r="E1241" t="s">
        <v>3080</v>
      </c>
      <c r="F1241" t="s">
        <v>8567</v>
      </c>
      <c r="G1241" t="s">
        <v>3979</v>
      </c>
    </row>
    <row r="1242" spans="1:7" x14ac:dyDescent="0.25">
      <c r="A1242" t="s">
        <v>1435</v>
      </c>
      <c r="B1242" t="s">
        <v>2310</v>
      </c>
      <c r="C1242">
        <v>2018</v>
      </c>
      <c r="E1242" t="s">
        <v>3080</v>
      </c>
      <c r="F1242" t="s">
        <v>8821</v>
      </c>
      <c r="G1242" t="s">
        <v>3979</v>
      </c>
    </row>
    <row r="1243" spans="1:7" x14ac:dyDescent="0.25">
      <c r="A1243" t="s">
        <v>89</v>
      </c>
      <c r="B1243" t="s">
        <v>2310</v>
      </c>
      <c r="C1243">
        <v>2017</v>
      </c>
      <c r="E1243" t="s">
        <v>3080</v>
      </c>
      <c r="F1243" t="s">
        <v>9113</v>
      </c>
      <c r="G1243" t="s">
        <v>3979</v>
      </c>
    </row>
    <row r="1244" spans="1:7" x14ac:dyDescent="0.25">
      <c r="A1244" t="s">
        <v>342</v>
      </c>
      <c r="B1244" t="s">
        <v>17050</v>
      </c>
      <c r="C1244">
        <v>2018</v>
      </c>
      <c r="E1244" s="10" t="s">
        <v>17053</v>
      </c>
      <c r="F1244" t="s">
        <v>17054</v>
      </c>
      <c r="G1244" t="s">
        <v>3979</v>
      </c>
    </row>
    <row r="1245" spans="1:7" x14ac:dyDescent="0.25">
      <c r="A1245" t="s">
        <v>922</v>
      </c>
      <c r="B1245" t="s">
        <v>2320</v>
      </c>
      <c r="C1245">
        <v>2015</v>
      </c>
      <c r="E1245" s="10" t="s">
        <v>3150</v>
      </c>
      <c r="F1245" t="s">
        <v>14012</v>
      </c>
      <c r="G1245" t="s">
        <v>3979</v>
      </c>
    </row>
    <row r="1246" spans="1:7" x14ac:dyDescent="0.25">
      <c r="A1246" t="s">
        <v>2420</v>
      </c>
      <c r="B1246" t="s">
        <v>2320</v>
      </c>
      <c r="C1246">
        <v>2008</v>
      </c>
      <c r="E1246" s="10" t="s">
        <v>3150</v>
      </c>
      <c r="F1246" t="s">
        <v>14012</v>
      </c>
      <c r="G1246" t="s">
        <v>3979</v>
      </c>
    </row>
    <row r="1247" spans="1:7" x14ac:dyDescent="0.25">
      <c r="A1247" t="s">
        <v>1427</v>
      </c>
      <c r="B1247" t="s">
        <v>7901</v>
      </c>
      <c r="C1247">
        <v>2021</v>
      </c>
      <c r="E1247" s="10" t="s">
        <v>7900</v>
      </c>
      <c r="F1247" t="s">
        <v>9993</v>
      </c>
      <c r="G1247" t="s">
        <v>179</v>
      </c>
    </row>
    <row r="1248" spans="1:7" x14ac:dyDescent="0.25">
      <c r="A1248" t="s">
        <v>89</v>
      </c>
      <c r="B1248" t="s">
        <v>7901</v>
      </c>
      <c r="C1248">
        <v>2017</v>
      </c>
      <c r="E1248" s="10" t="s">
        <v>7900</v>
      </c>
      <c r="F1248" t="s">
        <v>9993</v>
      </c>
      <c r="G1248" t="s">
        <v>179</v>
      </c>
    </row>
    <row r="1249" spans="1:7" x14ac:dyDescent="0.25">
      <c r="A1249" t="s">
        <v>252</v>
      </c>
      <c r="B1249" t="s">
        <v>2322</v>
      </c>
      <c r="C1249">
        <v>1990</v>
      </c>
      <c r="E1249" t="s">
        <v>2995</v>
      </c>
      <c r="F1249" t="s">
        <v>8434</v>
      </c>
      <c r="G1249" t="s">
        <v>3979</v>
      </c>
    </row>
    <row r="1250" spans="1:7" x14ac:dyDescent="0.25">
      <c r="A1250" t="s">
        <v>2687</v>
      </c>
      <c r="B1250" t="s">
        <v>2324</v>
      </c>
      <c r="C1250">
        <v>2025</v>
      </c>
      <c r="D1250" t="s">
        <v>179</v>
      </c>
      <c r="F1250" t="s">
        <v>9687</v>
      </c>
      <c r="G1250" t="s">
        <v>3979</v>
      </c>
    </row>
    <row r="1251" spans="1:7" x14ac:dyDescent="0.25">
      <c r="A1251" t="s">
        <v>8347</v>
      </c>
      <c r="B1251" t="s">
        <v>2331</v>
      </c>
      <c r="C1251">
        <v>2021</v>
      </c>
      <c r="E1251" t="s">
        <v>2974</v>
      </c>
      <c r="F1251" t="s">
        <v>8605</v>
      </c>
      <c r="G1251" t="s">
        <v>3979</v>
      </c>
    </row>
    <row r="1252" spans="1:7" x14ac:dyDescent="0.25">
      <c r="A1252" t="s">
        <v>2357</v>
      </c>
      <c r="B1252" t="s">
        <v>2331</v>
      </c>
      <c r="C1252">
        <v>2023</v>
      </c>
      <c r="E1252" t="s">
        <v>2974</v>
      </c>
      <c r="F1252" t="s">
        <v>9144</v>
      </c>
      <c r="G1252" t="s">
        <v>3979</v>
      </c>
    </row>
    <row r="1253" spans="1:7" x14ac:dyDescent="0.25">
      <c r="A1253" t="s">
        <v>2820</v>
      </c>
      <c r="B1253" t="s">
        <v>2331</v>
      </c>
      <c r="C1253">
        <v>2022</v>
      </c>
      <c r="D1253" t="s">
        <v>179</v>
      </c>
      <c r="F1253" t="s">
        <v>9688</v>
      </c>
      <c r="G1253" t="s">
        <v>3979</v>
      </c>
    </row>
    <row r="1254" spans="1:7" x14ac:dyDescent="0.25">
      <c r="A1254" t="s">
        <v>2420</v>
      </c>
      <c r="B1254" t="s">
        <v>2333</v>
      </c>
      <c r="C1254">
        <v>2008</v>
      </c>
      <c r="E1254" t="s">
        <v>2974</v>
      </c>
      <c r="F1254" t="s">
        <v>9179</v>
      </c>
      <c r="G1254" t="s">
        <v>3979</v>
      </c>
    </row>
    <row r="1255" spans="1:7" x14ac:dyDescent="0.25">
      <c r="A1255" t="s">
        <v>345</v>
      </c>
      <c r="B1255" t="s">
        <v>2336</v>
      </c>
      <c r="C1255">
        <v>2023</v>
      </c>
      <c r="E1255" t="s">
        <v>3037</v>
      </c>
      <c r="F1255" t="s">
        <v>9689</v>
      </c>
      <c r="G1255" t="s">
        <v>179</v>
      </c>
    </row>
    <row r="1256" spans="1:7" x14ac:dyDescent="0.25">
      <c r="A1256" t="s">
        <v>1787</v>
      </c>
      <c r="B1256" t="s">
        <v>2340</v>
      </c>
      <c r="C1256">
        <v>1987</v>
      </c>
      <c r="E1256" t="s">
        <v>3276</v>
      </c>
      <c r="F1256" t="s">
        <v>8904</v>
      </c>
      <c r="G1256" t="s">
        <v>3979</v>
      </c>
    </row>
    <row r="1257" spans="1:7" x14ac:dyDescent="0.25">
      <c r="A1257" t="s">
        <v>738</v>
      </c>
      <c r="B1257" t="s">
        <v>89</v>
      </c>
      <c r="C1257">
        <v>2015</v>
      </c>
      <c r="E1257" t="s">
        <v>3099</v>
      </c>
      <c r="F1257" t="s">
        <v>8568</v>
      </c>
      <c r="G1257" t="s">
        <v>3979</v>
      </c>
    </row>
    <row r="1258" spans="1:7" x14ac:dyDescent="0.25">
      <c r="A1258" t="s">
        <v>938</v>
      </c>
      <c r="B1258" t="s">
        <v>89</v>
      </c>
      <c r="C1258">
        <v>2014</v>
      </c>
      <c r="E1258" t="s">
        <v>3155</v>
      </c>
      <c r="F1258" t="s">
        <v>9690</v>
      </c>
      <c r="G1258" t="s">
        <v>179</v>
      </c>
    </row>
    <row r="1259" spans="1:7" x14ac:dyDescent="0.25">
      <c r="A1259" t="s">
        <v>1136</v>
      </c>
      <c r="B1259" t="s">
        <v>89</v>
      </c>
      <c r="C1259">
        <v>2012</v>
      </c>
      <c r="E1259" t="s">
        <v>3203</v>
      </c>
      <c r="F1259" t="s">
        <v>8725</v>
      </c>
      <c r="G1259" t="s">
        <v>3979</v>
      </c>
    </row>
    <row r="1260" spans="1:7" x14ac:dyDescent="0.25">
      <c r="A1260" t="s">
        <v>154</v>
      </c>
      <c r="B1260" t="s">
        <v>89</v>
      </c>
      <c r="C1260">
        <v>2011</v>
      </c>
      <c r="E1260" t="s">
        <v>3155</v>
      </c>
      <c r="F1260" t="s">
        <v>9691</v>
      </c>
      <c r="G1260" t="s">
        <v>179</v>
      </c>
    </row>
    <row r="1261" spans="1:7" x14ac:dyDescent="0.25">
      <c r="A1261" t="s">
        <v>89</v>
      </c>
      <c r="B1261" t="s">
        <v>38</v>
      </c>
      <c r="C1261">
        <v>2017</v>
      </c>
      <c r="D1261" t="s">
        <v>179</v>
      </c>
      <c r="F1261" t="s">
        <v>9692</v>
      </c>
      <c r="G1261" t="s">
        <v>3979</v>
      </c>
    </row>
    <row r="1262" spans="1:7" x14ac:dyDescent="0.25">
      <c r="A1262" t="s">
        <v>1136</v>
      </c>
      <c r="B1262" t="s">
        <v>2353</v>
      </c>
      <c r="C1262">
        <v>2012</v>
      </c>
      <c r="E1262" t="s">
        <v>2974</v>
      </c>
      <c r="F1262" t="s">
        <v>8726</v>
      </c>
      <c r="G1262" t="s">
        <v>3979</v>
      </c>
    </row>
    <row r="1263" spans="1:7" x14ac:dyDescent="0.25">
      <c r="A1263" t="s">
        <v>89</v>
      </c>
      <c r="B1263" t="s">
        <v>2353</v>
      </c>
      <c r="C1263">
        <v>2017</v>
      </c>
      <c r="E1263" t="s">
        <v>2974</v>
      </c>
      <c r="F1263" t="s">
        <v>9114</v>
      </c>
      <c r="G1263" t="s">
        <v>3979</v>
      </c>
    </row>
    <row r="1264" spans="1:7" x14ac:dyDescent="0.25">
      <c r="A1264" t="s">
        <v>2357</v>
      </c>
      <c r="B1264" t="s">
        <v>8334</v>
      </c>
      <c r="C1264">
        <v>2023</v>
      </c>
      <c r="D1264" t="s">
        <v>179</v>
      </c>
      <c r="F1264" t="s">
        <v>9693</v>
      </c>
      <c r="G1264" t="s">
        <v>3979</v>
      </c>
    </row>
    <row r="1265" spans="1:7" x14ac:dyDescent="0.25">
      <c r="A1265" t="s">
        <v>177</v>
      </c>
      <c r="B1265" t="s">
        <v>2357</v>
      </c>
      <c r="C1265">
        <v>2022</v>
      </c>
      <c r="E1265" s="10" t="s">
        <v>2360</v>
      </c>
      <c r="F1265" t="s">
        <v>8414</v>
      </c>
      <c r="G1265" t="s">
        <v>3979</v>
      </c>
    </row>
    <row r="1266" spans="1:7" x14ac:dyDescent="0.25">
      <c r="A1266" t="s">
        <v>489</v>
      </c>
      <c r="B1266" t="s">
        <v>2357</v>
      </c>
      <c r="C1266">
        <v>2022</v>
      </c>
      <c r="E1266" s="10" t="s">
        <v>2360</v>
      </c>
      <c r="F1266" t="s">
        <v>8520</v>
      </c>
      <c r="G1266" t="s">
        <v>3979</v>
      </c>
    </row>
    <row r="1267" spans="1:7" x14ac:dyDescent="0.25">
      <c r="A1267" t="s">
        <v>8347</v>
      </c>
      <c r="B1267" t="s">
        <v>2357</v>
      </c>
      <c r="C1267">
        <v>2021</v>
      </c>
      <c r="D1267" t="s">
        <v>179</v>
      </c>
      <c r="F1267" t="s">
        <v>9694</v>
      </c>
      <c r="G1267" t="s">
        <v>3979</v>
      </c>
    </row>
    <row r="1268" spans="1:7" x14ac:dyDescent="0.25">
      <c r="A1268" t="s">
        <v>916</v>
      </c>
      <c r="B1268" t="s">
        <v>2357</v>
      </c>
      <c r="C1268">
        <v>2019</v>
      </c>
      <c r="E1268" s="10" t="s">
        <v>2360</v>
      </c>
      <c r="F1268" t="s">
        <v>9695</v>
      </c>
      <c r="G1268" t="s">
        <v>179</v>
      </c>
    </row>
    <row r="1269" spans="1:7" x14ac:dyDescent="0.25">
      <c r="A1269" t="s">
        <v>1294</v>
      </c>
      <c r="B1269" t="s">
        <v>2357</v>
      </c>
      <c r="C1269">
        <v>2023</v>
      </c>
      <c r="E1269" s="10" t="s">
        <v>2360</v>
      </c>
      <c r="F1269" t="s">
        <v>8787</v>
      </c>
      <c r="G1269" t="s">
        <v>3979</v>
      </c>
    </row>
    <row r="1270" spans="1:7" x14ac:dyDescent="0.25">
      <c r="A1270" t="s">
        <v>2389</v>
      </c>
      <c r="B1270" t="s">
        <v>2357</v>
      </c>
      <c r="C1270">
        <v>2022</v>
      </c>
      <c r="E1270" s="10" t="s">
        <v>2360</v>
      </c>
      <c r="F1270" t="s">
        <v>9150</v>
      </c>
      <c r="G1270" t="s">
        <v>3979</v>
      </c>
    </row>
    <row r="1271" spans="1:7" x14ac:dyDescent="0.25">
      <c r="A1271" t="s">
        <v>2796</v>
      </c>
      <c r="B1271" t="s">
        <v>2357</v>
      </c>
      <c r="C1271">
        <v>2021</v>
      </c>
      <c r="E1271" s="10" t="s">
        <v>8333</v>
      </c>
      <c r="F1271" t="s">
        <v>9307</v>
      </c>
      <c r="G1271" t="s">
        <v>3979</v>
      </c>
    </row>
    <row r="1272" spans="1:7" x14ac:dyDescent="0.25">
      <c r="A1272" t="s">
        <v>1557</v>
      </c>
      <c r="B1272" t="s">
        <v>2361</v>
      </c>
      <c r="C1272">
        <v>2023</v>
      </c>
      <c r="E1272" t="s">
        <v>3249</v>
      </c>
      <c r="F1272" t="s">
        <v>8833</v>
      </c>
      <c r="G1272" t="s">
        <v>3979</v>
      </c>
    </row>
    <row r="1273" spans="1:7" x14ac:dyDescent="0.25">
      <c r="A1273" t="s">
        <v>1568</v>
      </c>
      <c r="B1273" t="s">
        <v>2361</v>
      </c>
      <c r="C1273">
        <v>2021</v>
      </c>
      <c r="E1273" t="s">
        <v>3249</v>
      </c>
      <c r="F1273" t="s">
        <v>8852</v>
      </c>
      <c r="G1273" t="s">
        <v>3979</v>
      </c>
    </row>
    <row r="1274" spans="1:7" x14ac:dyDescent="0.25">
      <c r="A1274" t="s">
        <v>1753</v>
      </c>
      <c r="B1274" t="s">
        <v>2361</v>
      </c>
      <c r="C1274">
        <v>1995</v>
      </c>
      <c r="E1274" t="s">
        <v>3249</v>
      </c>
      <c r="F1274" t="s">
        <v>8882</v>
      </c>
      <c r="G1274" t="s">
        <v>3979</v>
      </c>
    </row>
    <row r="1275" spans="1:7" x14ac:dyDescent="0.25">
      <c r="A1275" t="s">
        <v>89</v>
      </c>
      <c r="B1275" t="s">
        <v>2361</v>
      </c>
      <c r="C1275">
        <v>2017</v>
      </c>
      <c r="E1275" t="s">
        <v>3249</v>
      </c>
      <c r="F1275" t="s">
        <v>9115</v>
      </c>
      <c r="G1275" t="s">
        <v>3979</v>
      </c>
    </row>
    <row r="1276" spans="1:7" x14ac:dyDescent="0.25">
      <c r="A1276" t="s">
        <v>345</v>
      </c>
      <c r="B1276" t="s">
        <v>2363</v>
      </c>
      <c r="C1276">
        <v>2023</v>
      </c>
      <c r="E1276" t="s">
        <v>3038</v>
      </c>
      <c r="F1276" t="s">
        <v>8488</v>
      </c>
      <c r="G1276" t="s">
        <v>3979</v>
      </c>
    </row>
    <row r="1277" spans="1:7" x14ac:dyDescent="0.25">
      <c r="A1277" t="s">
        <v>89</v>
      </c>
      <c r="B1277" t="s">
        <v>2363</v>
      </c>
      <c r="C1277">
        <v>2017</v>
      </c>
      <c r="E1277" t="s">
        <v>3038</v>
      </c>
      <c r="F1277" t="s">
        <v>9116</v>
      </c>
      <c r="G1277" t="s">
        <v>3979</v>
      </c>
    </row>
    <row r="1278" spans="1:7" x14ac:dyDescent="0.25">
      <c r="A1278" t="s">
        <v>2796</v>
      </c>
      <c r="B1278" t="s">
        <v>16968</v>
      </c>
      <c r="C1278">
        <v>2021</v>
      </c>
      <c r="E1278" s="10" t="s">
        <v>16970</v>
      </c>
      <c r="F1278" t="s">
        <v>16971</v>
      </c>
      <c r="G1278" t="s">
        <v>3979</v>
      </c>
    </row>
    <row r="1279" spans="1:7" x14ac:dyDescent="0.25">
      <c r="A1279" t="s">
        <v>345</v>
      </c>
      <c r="B1279" t="s">
        <v>2373</v>
      </c>
      <c r="C1279">
        <v>2023</v>
      </c>
      <c r="E1279" t="s">
        <v>3039</v>
      </c>
      <c r="F1279" t="s">
        <v>8489</v>
      </c>
      <c r="G1279" t="s">
        <v>3979</v>
      </c>
    </row>
    <row r="1280" spans="1:7" x14ac:dyDescent="0.25">
      <c r="A1280" t="s">
        <v>770</v>
      </c>
      <c r="B1280" t="s">
        <v>2373</v>
      </c>
      <c r="C1280">
        <v>2023</v>
      </c>
      <c r="E1280" t="s">
        <v>3039</v>
      </c>
      <c r="F1280" t="s">
        <v>8596</v>
      </c>
      <c r="G1280" t="s">
        <v>3979</v>
      </c>
    </row>
    <row r="1281" spans="1:7" x14ac:dyDescent="0.25">
      <c r="A1281" t="s">
        <v>2796</v>
      </c>
      <c r="B1281" t="s">
        <v>2373</v>
      </c>
      <c r="C1281">
        <v>2021</v>
      </c>
      <c r="E1281" t="s">
        <v>2974</v>
      </c>
      <c r="F1281" t="s">
        <v>9308</v>
      </c>
      <c r="G1281" t="s">
        <v>3979</v>
      </c>
    </row>
    <row r="1282" spans="1:7" x14ac:dyDescent="0.25">
      <c r="A1282" t="s">
        <v>345</v>
      </c>
      <c r="B1282" t="s">
        <v>2377</v>
      </c>
      <c r="C1282">
        <v>2023</v>
      </c>
      <c r="E1282" t="s">
        <v>3040</v>
      </c>
      <c r="F1282" t="s">
        <v>9696</v>
      </c>
      <c r="G1282" t="s">
        <v>179</v>
      </c>
    </row>
    <row r="1283" spans="1:7" x14ac:dyDescent="0.25">
      <c r="A1283" t="s">
        <v>865</v>
      </c>
      <c r="B1283" t="s">
        <v>2377</v>
      </c>
      <c r="C1283">
        <v>2019</v>
      </c>
      <c r="E1283" s="10" t="s">
        <v>8365</v>
      </c>
      <c r="F1283" t="s">
        <v>9697</v>
      </c>
      <c r="G1283" t="s">
        <v>179</v>
      </c>
    </row>
    <row r="1284" spans="1:7" x14ac:dyDescent="0.25">
      <c r="A1284" t="s">
        <v>1427</v>
      </c>
      <c r="B1284" t="s">
        <v>2377</v>
      </c>
      <c r="C1284">
        <v>2021</v>
      </c>
      <c r="E1284" s="10" t="s">
        <v>8365</v>
      </c>
      <c r="F1284" t="s">
        <v>8804</v>
      </c>
      <c r="G1284" t="s">
        <v>3979</v>
      </c>
    </row>
    <row r="1285" spans="1:7" x14ac:dyDescent="0.25">
      <c r="A1285" t="s">
        <v>1136</v>
      </c>
      <c r="B1285" t="s">
        <v>2381</v>
      </c>
      <c r="C1285">
        <v>2012</v>
      </c>
      <c r="E1285" t="s">
        <v>3204</v>
      </c>
      <c r="F1285" t="s">
        <v>9698</v>
      </c>
      <c r="G1285" t="s">
        <v>179</v>
      </c>
    </row>
    <row r="1286" spans="1:7" x14ac:dyDescent="0.25">
      <c r="A1286" t="s">
        <v>248</v>
      </c>
      <c r="B1286" t="s">
        <v>2385</v>
      </c>
      <c r="C1286">
        <v>1994</v>
      </c>
      <c r="E1286" t="s">
        <v>2989</v>
      </c>
      <c r="F1286" t="s">
        <v>8427</v>
      </c>
      <c r="G1286" t="s">
        <v>3979</v>
      </c>
    </row>
    <row r="1287" spans="1:7" x14ac:dyDescent="0.25">
      <c r="A1287" t="s">
        <v>2784</v>
      </c>
      <c r="B1287" t="s">
        <v>2385</v>
      </c>
      <c r="C1287">
        <v>1992</v>
      </c>
      <c r="E1287" t="s">
        <v>2989</v>
      </c>
      <c r="F1287" t="s">
        <v>9281</v>
      </c>
      <c r="G1287" t="s">
        <v>3979</v>
      </c>
    </row>
    <row r="1288" spans="1:7" x14ac:dyDescent="0.25">
      <c r="A1288" t="s">
        <v>996</v>
      </c>
      <c r="B1288" t="s">
        <v>2387</v>
      </c>
      <c r="C1288">
        <v>2006</v>
      </c>
      <c r="E1288" t="s">
        <v>3163</v>
      </c>
      <c r="F1288" t="s">
        <v>8668</v>
      </c>
      <c r="G1288" t="s">
        <v>3979</v>
      </c>
    </row>
    <row r="1289" spans="1:7" x14ac:dyDescent="0.25">
      <c r="A1289" t="s">
        <v>2385</v>
      </c>
      <c r="B1289" t="s">
        <v>2387</v>
      </c>
      <c r="C1289">
        <v>2022</v>
      </c>
      <c r="D1289" t="s">
        <v>179</v>
      </c>
      <c r="F1289" t="s">
        <v>9699</v>
      </c>
      <c r="G1289" t="s">
        <v>3979</v>
      </c>
    </row>
    <row r="1290" spans="1:7" x14ac:dyDescent="0.25">
      <c r="A1290" t="s">
        <v>1286</v>
      </c>
      <c r="B1290" t="s">
        <v>2389</v>
      </c>
      <c r="C1290">
        <v>2019</v>
      </c>
      <c r="E1290" t="s">
        <v>3225</v>
      </c>
      <c r="F1290" t="s">
        <v>8774</v>
      </c>
      <c r="G1290" t="s">
        <v>3979</v>
      </c>
    </row>
    <row r="1291" spans="1:7" x14ac:dyDescent="0.25">
      <c r="A1291" t="s">
        <v>2128</v>
      </c>
      <c r="B1291" t="s">
        <v>2389</v>
      </c>
      <c r="C1291">
        <v>2020</v>
      </c>
      <c r="E1291" s="10" t="s">
        <v>8339</v>
      </c>
      <c r="F1291" t="s">
        <v>8975</v>
      </c>
      <c r="G1291" t="s">
        <v>3979</v>
      </c>
    </row>
    <row r="1292" spans="1:7" x14ac:dyDescent="0.25">
      <c r="A1292" t="s">
        <v>2796</v>
      </c>
      <c r="B1292" t="s">
        <v>2389</v>
      </c>
      <c r="C1292">
        <v>2021</v>
      </c>
      <c r="E1292" t="s">
        <v>3225</v>
      </c>
      <c r="F1292" t="s">
        <v>9309</v>
      </c>
      <c r="G1292" t="s">
        <v>3979</v>
      </c>
    </row>
    <row r="1293" spans="1:7" x14ac:dyDescent="0.25">
      <c r="A1293" t="s">
        <v>751</v>
      </c>
      <c r="B1293" t="s">
        <v>9855</v>
      </c>
      <c r="C1293">
        <v>2018</v>
      </c>
      <c r="E1293" s="10" t="s">
        <v>9854</v>
      </c>
      <c r="F1293" t="s">
        <v>9858</v>
      </c>
      <c r="G1293" t="s">
        <v>3979</v>
      </c>
    </row>
    <row r="1294" spans="1:7" x14ac:dyDescent="0.25">
      <c r="A1294" t="s">
        <v>751</v>
      </c>
      <c r="B1294" t="s">
        <v>2395</v>
      </c>
      <c r="C1294">
        <v>2018</v>
      </c>
      <c r="E1294" t="s">
        <v>3114</v>
      </c>
      <c r="F1294" t="s">
        <v>8588</v>
      </c>
      <c r="G1294" t="s">
        <v>3979</v>
      </c>
    </row>
    <row r="1295" spans="1:7" x14ac:dyDescent="0.25">
      <c r="A1295" t="s">
        <v>2165</v>
      </c>
      <c r="B1295" t="s">
        <v>2395</v>
      </c>
      <c r="C1295">
        <v>2013</v>
      </c>
      <c r="E1295" t="s">
        <v>3114</v>
      </c>
      <c r="F1295" t="s">
        <v>9014</v>
      </c>
      <c r="G1295" t="s">
        <v>3979</v>
      </c>
    </row>
    <row r="1296" spans="1:7" x14ac:dyDescent="0.25">
      <c r="A1296" t="s">
        <v>154</v>
      </c>
      <c r="B1296" t="s">
        <v>2395</v>
      </c>
      <c r="C1296">
        <v>2011</v>
      </c>
      <c r="E1296" t="s">
        <v>3114</v>
      </c>
      <c r="F1296" t="s">
        <v>9255</v>
      </c>
      <c r="G1296" t="s">
        <v>3979</v>
      </c>
    </row>
    <row r="1297" spans="1:7" x14ac:dyDescent="0.25">
      <c r="A1297" t="s">
        <v>482</v>
      </c>
      <c r="B1297" t="s">
        <v>2398</v>
      </c>
      <c r="C1297">
        <v>2009</v>
      </c>
      <c r="E1297" t="s">
        <v>3054</v>
      </c>
      <c r="F1297" t="s">
        <v>8506</v>
      </c>
      <c r="G1297" t="s">
        <v>3979</v>
      </c>
    </row>
    <row r="1298" spans="1:7" x14ac:dyDescent="0.25">
      <c r="A1298" t="s">
        <v>914</v>
      </c>
      <c r="B1298" t="s">
        <v>2398</v>
      </c>
      <c r="C1298">
        <v>2002</v>
      </c>
      <c r="E1298" t="s">
        <v>3054</v>
      </c>
      <c r="F1298" t="s">
        <v>8644</v>
      </c>
      <c r="G1298" t="s">
        <v>3979</v>
      </c>
    </row>
    <row r="1299" spans="1:7" x14ac:dyDescent="0.25">
      <c r="A1299" t="s">
        <v>738</v>
      </c>
      <c r="B1299" t="s">
        <v>8065</v>
      </c>
      <c r="C1299">
        <v>2015</v>
      </c>
      <c r="E1299" s="10" t="s">
        <v>8079</v>
      </c>
      <c r="F1299" t="s">
        <v>9700</v>
      </c>
      <c r="G1299" t="s">
        <v>179</v>
      </c>
    </row>
    <row r="1300" spans="1:7" x14ac:dyDescent="0.25">
      <c r="A1300" t="s">
        <v>906</v>
      </c>
      <c r="B1300" t="s">
        <v>8065</v>
      </c>
      <c r="C1300">
        <v>2013</v>
      </c>
      <c r="E1300" s="10" t="s">
        <v>8079</v>
      </c>
      <c r="F1300" t="s">
        <v>9701</v>
      </c>
      <c r="G1300" t="s">
        <v>179</v>
      </c>
    </row>
    <row r="1301" spans="1:7" x14ac:dyDescent="0.25">
      <c r="A1301" t="s">
        <v>1247</v>
      </c>
      <c r="B1301" t="s">
        <v>8065</v>
      </c>
      <c r="C1301">
        <v>2020</v>
      </c>
      <c r="E1301" s="10" t="s">
        <v>8079</v>
      </c>
      <c r="F1301" t="s">
        <v>9702</v>
      </c>
      <c r="G1301" t="s">
        <v>179</v>
      </c>
    </row>
    <row r="1302" spans="1:7" x14ac:dyDescent="0.25">
      <c r="A1302" t="s">
        <v>1286</v>
      </c>
      <c r="B1302" t="s">
        <v>8065</v>
      </c>
      <c r="C1302">
        <v>2019</v>
      </c>
      <c r="E1302" s="10" t="s">
        <v>8079</v>
      </c>
      <c r="F1302" t="s">
        <v>9703</v>
      </c>
      <c r="G1302" t="s">
        <v>179</v>
      </c>
    </row>
    <row r="1303" spans="1:7" x14ac:dyDescent="0.25">
      <c r="A1303" t="s">
        <v>1136</v>
      </c>
      <c r="B1303" t="s">
        <v>7809</v>
      </c>
      <c r="C1303">
        <v>2012</v>
      </c>
      <c r="E1303" t="s">
        <v>7808</v>
      </c>
      <c r="F1303" t="s">
        <v>8727</v>
      </c>
      <c r="G1303" t="s">
        <v>3979</v>
      </c>
    </row>
    <row r="1304" spans="1:7" x14ac:dyDescent="0.25">
      <c r="A1304" t="s">
        <v>2165</v>
      </c>
      <c r="B1304" t="s">
        <v>7809</v>
      </c>
      <c r="C1304">
        <v>2013</v>
      </c>
      <c r="E1304" t="s">
        <v>7811</v>
      </c>
      <c r="F1304" t="s">
        <v>9015</v>
      </c>
      <c r="G1304" t="s">
        <v>3979</v>
      </c>
    </row>
    <row r="1305" spans="1:7" x14ac:dyDescent="0.25">
      <c r="A1305" t="s">
        <v>154</v>
      </c>
      <c r="B1305" t="s">
        <v>7809</v>
      </c>
      <c r="C1305">
        <v>2011</v>
      </c>
      <c r="E1305" t="s">
        <v>7808</v>
      </c>
      <c r="F1305" t="s">
        <v>9256</v>
      </c>
      <c r="G1305" t="s">
        <v>3979</v>
      </c>
    </row>
    <row r="1306" spans="1:7" x14ac:dyDescent="0.25">
      <c r="A1306" t="s">
        <v>2796</v>
      </c>
      <c r="B1306" t="s">
        <v>2402</v>
      </c>
      <c r="C1306">
        <v>2021</v>
      </c>
      <c r="E1306" t="s">
        <v>3005</v>
      </c>
      <c r="F1306" t="s">
        <v>9704</v>
      </c>
      <c r="G1306" t="s">
        <v>179</v>
      </c>
    </row>
    <row r="1307" spans="1:7" x14ac:dyDescent="0.25">
      <c r="A1307" t="s">
        <v>1377</v>
      </c>
      <c r="B1307" t="s">
        <v>2406</v>
      </c>
      <c r="C1307">
        <v>2013</v>
      </c>
      <c r="E1307" s="10" t="s">
        <v>8358</v>
      </c>
      <c r="F1307" t="s">
        <v>9705</v>
      </c>
      <c r="G1307" t="s">
        <v>179</v>
      </c>
    </row>
    <row r="1308" spans="1:7" x14ac:dyDescent="0.25">
      <c r="A1308" t="s">
        <v>1435</v>
      </c>
      <c r="B1308" t="s">
        <v>2406</v>
      </c>
      <c r="C1308">
        <v>2018</v>
      </c>
      <c r="E1308" t="s">
        <v>3242</v>
      </c>
      <c r="F1308" t="s">
        <v>9706</v>
      </c>
      <c r="G1308" t="s">
        <v>179</v>
      </c>
    </row>
    <row r="1309" spans="1:7" x14ac:dyDescent="0.25">
      <c r="A1309" t="s">
        <v>1847</v>
      </c>
      <c r="B1309" t="s">
        <v>2406</v>
      </c>
      <c r="C1309">
        <v>2015</v>
      </c>
      <c r="E1309" s="10" t="s">
        <v>8358</v>
      </c>
      <c r="F1309" t="s">
        <v>8935</v>
      </c>
      <c r="G1309" t="s">
        <v>3979</v>
      </c>
    </row>
    <row r="1310" spans="1:7" x14ac:dyDescent="0.25">
      <c r="A1310" t="s">
        <v>865</v>
      </c>
      <c r="B1310" t="s">
        <v>2408</v>
      </c>
      <c r="C1310">
        <v>2019</v>
      </c>
      <c r="E1310" t="s">
        <v>2974</v>
      </c>
      <c r="F1310" t="s">
        <v>9707</v>
      </c>
      <c r="G1310" t="s">
        <v>179</v>
      </c>
    </row>
    <row r="1311" spans="1:7" x14ac:dyDescent="0.25">
      <c r="A1311" t="s">
        <v>89</v>
      </c>
      <c r="B1311" t="s">
        <v>2408</v>
      </c>
      <c r="C1311">
        <v>2017</v>
      </c>
      <c r="E1311" t="s">
        <v>2974</v>
      </c>
      <c r="F1311" t="s">
        <v>9708</v>
      </c>
      <c r="G1311" t="s">
        <v>179</v>
      </c>
    </row>
    <row r="1312" spans="1:7" x14ac:dyDescent="0.25">
      <c r="A1312" t="s">
        <v>2420</v>
      </c>
      <c r="B1312" t="s">
        <v>2412</v>
      </c>
      <c r="C1312">
        <v>2008</v>
      </c>
      <c r="D1312" t="s">
        <v>179</v>
      </c>
      <c r="F1312" t="s">
        <v>9709</v>
      </c>
      <c r="G1312" t="s">
        <v>3979</v>
      </c>
    </row>
    <row r="1313" spans="1:7" x14ac:dyDescent="0.25">
      <c r="A1313" t="s">
        <v>2412</v>
      </c>
      <c r="B1313" t="s">
        <v>2416</v>
      </c>
      <c r="C1313">
        <v>2012</v>
      </c>
      <c r="D1313" t="s">
        <v>179</v>
      </c>
      <c r="F1313" t="s">
        <v>9710</v>
      </c>
      <c r="G1313" t="s">
        <v>3979</v>
      </c>
    </row>
    <row r="1314" spans="1:7" x14ac:dyDescent="0.25">
      <c r="A1314" t="s">
        <v>1787</v>
      </c>
      <c r="B1314" t="s">
        <v>2420</v>
      </c>
      <c r="C1314">
        <v>1987</v>
      </c>
      <c r="E1314" t="s">
        <v>3277</v>
      </c>
      <c r="F1314" t="s">
        <v>8905</v>
      </c>
      <c r="G1314" t="s">
        <v>3979</v>
      </c>
    </row>
    <row r="1315" spans="1:7" x14ac:dyDescent="0.25">
      <c r="A1315" t="s">
        <v>338</v>
      </c>
      <c r="B1315" t="s">
        <v>2423</v>
      </c>
      <c r="C1315">
        <v>2022</v>
      </c>
      <c r="E1315" t="s">
        <v>2974</v>
      </c>
      <c r="F1315" t="s">
        <v>8453</v>
      </c>
      <c r="G1315" t="s">
        <v>3979</v>
      </c>
    </row>
    <row r="1316" spans="1:7" x14ac:dyDescent="0.25">
      <c r="A1316" t="s">
        <v>1568</v>
      </c>
      <c r="B1316" t="s">
        <v>2423</v>
      </c>
      <c r="C1316">
        <v>2021</v>
      </c>
      <c r="E1316" t="s">
        <v>2974</v>
      </c>
      <c r="F1316" t="s">
        <v>8853</v>
      </c>
      <c r="G1316" t="s">
        <v>3979</v>
      </c>
    </row>
    <row r="1317" spans="1:7" x14ac:dyDescent="0.25">
      <c r="A1317" t="s">
        <v>89</v>
      </c>
      <c r="B1317" t="s">
        <v>2423</v>
      </c>
      <c r="C1317">
        <v>2017</v>
      </c>
      <c r="E1317" t="s">
        <v>2974</v>
      </c>
      <c r="F1317" t="s">
        <v>9117</v>
      </c>
      <c r="G1317" t="s">
        <v>3979</v>
      </c>
    </row>
    <row r="1318" spans="1:7" x14ac:dyDescent="0.25">
      <c r="A1318" t="s">
        <v>1568</v>
      </c>
      <c r="B1318" t="s">
        <v>14076</v>
      </c>
      <c r="C1318">
        <v>2021</v>
      </c>
      <c r="E1318" s="10" t="s">
        <v>14075</v>
      </c>
      <c r="F1318" t="s">
        <v>14077</v>
      </c>
      <c r="G1318" t="s">
        <v>3979</v>
      </c>
    </row>
    <row r="1319" spans="1:7" x14ac:dyDescent="0.25">
      <c r="A1319" t="s">
        <v>2916</v>
      </c>
      <c r="B1319" t="s">
        <v>14076</v>
      </c>
      <c r="C1319">
        <v>2022</v>
      </c>
      <c r="D1319" t="s">
        <v>179</v>
      </c>
      <c r="F1319" t="s">
        <v>14089</v>
      </c>
      <c r="G1319" t="s">
        <v>3979</v>
      </c>
    </row>
    <row r="1320" spans="1:7" x14ac:dyDescent="0.25">
      <c r="A1320" t="s">
        <v>1584</v>
      </c>
      <c r="B1320" t="s">
        <v>2427</v>
      </c>
      <c r="C1320">
        <v>2019</v>
      </c>
      <c r="E1320" s="10" t="s">
        <v>8321</v>
      </c>
      <c r="F1320" t="s">
        <v>8857</v>
      </c>
      <c r="G1320" t="s">
        <v>3979</v>
      </c>
    </row>
    <row r="1321" spans="1:7" x14ac:dyDescent="0.25">
      <c r="A1321" t="s">
        <v>2796</v>
      </c>
      <c r="B1321" t="s">
        <v>2427</v>
      </c>
      <c r="C1321">
        <v>2021</v>
      </c>
      <c r="E1321" t="s">
        <v>3005</v>
      </c>
      <c r="F1321" t="s">
        <v>9711</v>
      </c>
      <c r="G1321" t="s">
        <v>179</v>
      </c>
    </row>
    <row r="1322" spans="1:7" x14ac:dyDescent="0.25">
      <c r="A1322" t="s">
        <v>1286</v>
      </c>
      <c r="B1322" t="s">
        <v>2431</v>
      </c>
      <c r="C1322">
        <v>2019</v>
      </c>
      <c r="E1322" t="s">
        <v>2974</v>
      </c>
      <c r="F1322" t="s">
        <v>8775</v>
      </c>
      <c r="G1322" t="s">
        <v>3979</v>
      </c>
    </row>
    <row r="1323" spans="1:7" x14ac:dyDescent="0.25">
      <c r="A1323" t="s">
        <v>89</v>
      </c>
      <c r="B1323" t="s">
        <v>2431</v>
      </c>
      <c r="C1323">
        <v>2017</v>
      </c>
      <c r="E1323" t="s">
        <v>2974</v>
      </c>
      <c r="F1323" t="s">
        <v>9118</v>
      </c>
      <c r="G1323" t="s">
        <v>3979</v>
      </c>
    </row>
    <row r="1324" spans="1:7" x14ac:dyDescent="0.25">
      <c r="A1324" t="s">
        <v>2420</v>
      </c>
      <c r="B1324" t="s">
        <v>2435</v>
      </c>
      <c r="C1324">
        <v>2008</v>
      </c>
      <c r="E1324" t="s">
        <v>2438</v>
      </c>
      <c r="F1324" t="s">
        <v>9180</v>
      </c>
      <c r="G1324" t="s">
        <v>3979</v>
      </c>
    </row>
    <row r="1325" spans="1:7" x14ac:dyDescent="0.25">
      <c r="A1325" t="s">
        <v>248</v>
      </c>
      <c r="B1325" t="s">
        <v>2439</v>
      </c>
      <c r="C1325">
        <v>1994</v>
      </c>
      <c r="E1325" t="s">
        <v>2990</v>
      </c>
      <c r="F1325" t="s">
        <v>8428</v>
      </c>
      <c r="G1325" t="s">
        <v>3979</v>
      </c>
    </row>
    <row r="1326" spans="1:7" x14ac:dyDescent="0.25">
      <c r="A1326" t="s">
        <v>545</v>
      </c>
      <c r="B1326" t="s">
        <v>2439</v>
      </c>
      <c r="C1326">
        <v>2010</v>
      </c>
      <c r="D1326" t="s">
        <v>179</v>
      </c>
      <c r="F1326" t="s">
        <v>9712</v>
      </c>
      <c r="G1326" t="s">
        <v>3979</v>
      </c>
    </row>
    <row r="1327" spans="1:7" x14ac:dyDescent="0.25">
      <c r="A1327" t="s">
        <v>345</v>
      </c>
      <c r="B1327" t="s">
        <v>2447</v>
      </c>
      <c r="C1327">
        <v>2023</v>
      </c>
      <c r="E1327" t="s">
        <v>3005</v>
      </c>
      <c r="F1327" t="s">
        <v>9713</v>
      </c>
      <c r="G1327" t="s">
        <v>179</v>
      </c>
    </row>
    <row r="1328" spans="1:7" x14ac:dyDescent="0.25">
      <c r="A1328" t="s">
        <v>2369</v>
      </c>
      <c r="B1328" t="s">
        <v>2447</v>
      </c>
      <c r="C1328">
        <v>2021</v>
      </c>
      <c r="E1328" t="s">
        <v>2974</v>
      </c>
      <c r="F1328" t="s">
        <v>9149</v>
      </c>
      <c r="G1328" t="s">
        <v>3979</v>
      </c>
    </row>
    <row r="1329" spans="1:7" x14ac:dyDescent="0.25">
      <c r="A1329" t="s">
        <v>154</v>
      </c>
      <c r="B1329" t="s">
        <v>2451</v>
      </c>
      <c r="C1329">
        <v>2011</v>
      </c>
      <c r="E1329" t="s">
        <v>3401</v>
      </c>
      <c r="F1329" t="s">
        <v>9257</v>
      </c>
      <c r="G1329" t="s">
        <v>3979</v>
      </c>
    </row>
    <row r="1330" spans="1:7" x14ac:dyDescent="0.25">
      <c r="A1330" t="s">
        <v>751</v>
      </c>
      <c r="B1330" t="s">
        <v>8286</v>
      </c>
      <c r="C1330">
        <v>2018</v>
      </c>
      <c r="E1330" s="10" t="s">
        <v>8296</v>
      </c>
      <c r="F1330" t="s">
        <v>9994</v>
      </c>
      <c r="G1330" t="s">
        <v>179</v>
      </c>
    </row>
    <row r="1331" spans="1:7" x14ac:dyDescent="0.25">
      <c r="A1331" t="s">
        <v>1435</v>
      </c>
      <c r="B1331" t="s">
        <v>8286</v>
      </c>
      <c r="C1331">
        <v>2018</v>
      </c>
      <c r="E1331" s="10" t="s">
        <v>8296</v>
      </c>
      <c r="F1331" t="s">
        <v>9994</v>
      </c>
      <c r="G1331" t="s">
        <v>179</v>
      </c>
    </row>
    <row r="1332" spans="1:7" x14ac:dyDescent="0.25">
      <c r="A1332" t="s">
        <v>89</v>
      </c>
      <c r="B1332" t="s">
        <v>8286</v>
      </c>
      <c r="C1332">
        <v>2017</v>
      </c>
      <c r="E1332" s="10" t="s">
        <v>8296</v>
      </c>
      <c r="F1332" t="s">
        <v>9994</v>
      </c>
      <c r="G1332" t="s">
        <v>179</v>
      </c>
    </row>
    <row r="1333" spans="1:7" x14ac:dyDescent="0.25">
      <c r="A1333" t="s">
        <v>177</v>
      </c>
      <c r="B1333" t="s">
        <v>2455</v>
      </c>
      <c r="C1333">
        <v>2022</v>
      </c>
      <c r="E1333" s="10" t="s">
        <v>2458</v>
      </c>
      <c r="F1333" t="s">
        <v>8415</v>
      </c>
      <c r="G1333" t="s">
        <v>3979</v>
      </c>
    </row>
    <row r="1334" spans="1:7" x14ac:dyDescent="0.25">
      <c r="A1334" t="s">
        <v>449</v>
      </c>
      <c r="B1334" t="s">
        <v>2455</v>
      </c>
      <c r="C1334">
        <v>2022</v>
      </c>
      <c r="E1334" s="10" t="s">
        <v>2458</v>
      </c>
      <c r="F1334" t="s">
        <v>8499</v>
      </c>
      <c r="G1334" t="s">
        <v>3979</v>
      </c>
    </row>
    <row r="1335" spans="1:7" x14ac:dyDescent="0.25">
      <c r="A1335" t="s">
        <v>489</v>
      </c>
      <c r="B1335" t="s">
        <v>2455</v>
      </c>
      <c r="C1335">
        <v>2022</v>
      </c>
      <c r="E1335" s="10" t="s">
        <v>2458</v>
      </c>
      <c r="F1335" t="s">
        <v>8521</v>
      </c>
      <c r="G1335" t="s">
        <v>3979</v>
      </c>
    </row>
    <row r="1336" spans="1:7" x14ac:dyDescent="0.25">
      <c r="A1336" t="s">
        <v>1835</v>
      </c>
      <c r="B1336" t="s">
        <v>2455</v>
      </c>
      <c r="C1336">
        <v>2019</v>
      </c>
      <c r="E1336" s="10" t="s">
        <v>2458</v>
      </c>
      <c r="F1336" t="s">
        <v>8915</v>
      </c>
      <c r="G1336" t="s">
        <v>3979</v>
      </c>
    </row>
    <row r="1337" spans="1:7" x14ac:dyDescent="0.25">
      <c r="A1337" t="s">
        <v>2184</v>
      </c>
      <c r="B1337" t="s">
        <v>2455</v>
      </c>
      <c r="C1337">
        <v>2022</v>
      </c>
      <c r="E1337" s="10" t="s">
        <v>2458</v>
      </c>
      <c r="F1337" t="s">
        <v>9020</v>
      </c>
      <c r="G1337" t="s">
        <v>3979</v>
      </c>
    </row>
    <row r="1338" spans="1:7" x14ac:dyDescent="0.25">
      <c r="A1338" t="s">
        <v>8329</v>
      </c>
      <c r="B1338" t="s">
        <v>2455</v>
      </c>
      <c r="C1338">
        <v>2022</v>
      </c>
      <c r="E1338" s="10" t="s">
        <v>2458</v>
      </c>
      <c r="F1338" t="s">
        <v>9023</v>
      </c>
      <c r="G1338" t="s">
        <v>3979</v>
      </c>
    </row>
    <row r="1339" spans="1:7" x14ac:dyDescent="0.25">
      <c r="A1339" t="s">
        <v>2389</v>
      </c>
      <c r="B1339" t="s">
        <v>2455</v>
      </c>
      <c r="C1339">
        <v>2022</v>
      </c>
      <c r="E1339" s="10" t="s">
        <v>2458</v>
      </c>
      <c r="F1339" t="s">
        <v>9151</v>
      </c>
      <c r="G1339" t="s">
        <v>3979</v>
      </c>
    </row>
    <row r="1340" spans="1:7" x14ac:dyDescent="0.25">
      <c r="A1340" t="s">
        <v>2402</v>
      </c>
      <c r="B1340" t="s">
        <v>2455</v>
      </c>
      <c r="C1340">
        <v>2022</v>
      </c>
      <c r="E1340" s="10" t="s">
        <v>2458</v>
      </c>
      <c r="F1340" t="s">
        <v>9152</v>
      </c>
      <c r="G1340" t="s">
        <v>3979</v>
      </c>
    </row>
    <row r="1341" spans="1:7" x14ac:dyDescent="0.25">
      <c r="A1341" t="s">
        <v>2796</v>
      </c>
      <c r="B1341" t="s">
        <v>2455</v>
      </c>
      <c r="C1341">
        <v>2021</v>
      </c>
      <c r="E1341" s="10" t="s">
        <v>2458</v>
      </c>
      <c r="F1341" t="s">
        <v>9714</v>
      </c>
      <c r="G1341" t="s">
        <v>179</v>
      </c>
    </row>
    <row r="1342" spans="1:7" x14ac:dyDescent="0.25">
      <c r="A1342" t="s">
        <v>2820</v>
      </c>
      <c r="B1342" t="s">
        <v>2455</v>
      </c>
      <c r="C1342">
        <v>2022</v>
      </c>
      <c r="E1342" s="10" t="s">
        <v>2458</v>
      </c>
      <c r="F1342" t="s">
        <v>9320</v>
      </c>
      <c r="G1342" t="s">
        <v>3979</v>
      </c>
    </row>
    <row r="1343" spans="1:7" x14ac:dyDescent="0.25">
      <c r="A1343" t="s">
        <v>1286</v>
      </c>
      <c r="B1343" t="s">
        <v>9933</v>
      </c>
      <c r="C1343">
        <v>2019</v>
      </c>
      <c r="E1343" s="10" t="s">
        <v>9932</v>
      </c>
      <c r="F1343" t="s">
        <v>9937</v>
      </c>
      <c r="G1343" t="s">
        <v>3979</v>
      </c>
    </row>
    <row r="1344" spans="1:7" x14ac:dyDescent="0.25">
      <c r="A1344" t="s">
        <v>2087</v>
      </c>
      <c r="B1344" t="s">
        <v>9933</v>
      </c>
      <c r="C1344">
        <v>2023</v>
      </c>
      <c r="E1344" s="10" t="s">
        <v>9932</v>
      </c>
      <c r="F1344" t="s">
        <v>9938</v>
      </c>
      <c r="G1344" t="s">
        <v>3979</v>
      </c>
    </row>
    <row r="1345" spans="1:7" x14ac:dyDescent="0.25">
      <c r="A1345" t="s">
        <v>89</v>
      </c>
      <c r="B1345" t="s">
        <v>9933</v>
      </c>
      <c r="C1345">
        <v>2017</v>
      </c>
      <c r="E1345" s="10" t="s">
        <v>9932</v>
      </c>
      <c r="F1345" t="s">
        <v>9936</v>
      </c>
      <c r="G1345" t="s">
        <v>3979</v>
      </c>
    </row>
    <row r="1346" spans="1:7" x14ac:dyDescent="0.25">
      <c r="A1346" t="s">
        <v>1286</v>
      </c>
      <c r="B1346" t="s">
        <v>2459</v>
      </c>
      <c r="C1346">
        <v>2019</v>
      </c>
      <c r="E1346" s="10" t="s">
        <v>14010</v>
      </c>
      <c r="F1346" t="s">
        <v>9715</v>
      </c>
      <c r="G1346" t="s">
        <v>3979</v>
      </c>
    </row>
    <row r="1347" spans="1:7" x14ac:dyDescent="0.25">
      <c r="A1347" t="s">
        <v>1435</v>
      </c>
      <c r="B1347" t="s">
        <v>2463</v>
      </c>
      <c r="C1347">
        <v>2018</v>
      </c>
      <c r="E1347" s="10" t="s">
        <v>17098</v>
      </c>
      <c r="F1347" t="s">
        <v>17099</v>
      </c>
      <c r="G1347" t="s">
        <v>3979</v>
      </c>
    </row>
    <row r="1348" spans="1:7" x14ac:dyDescent="0.25">
      <c r="A1348" t="s">
        <v>89</v>
      </c>
      <c r="B1348" t="s">
        <v>2463</v>
      </c>
      <c r="C1348">
        <v>2017</v>
      </c>
      <c r="E1348" s="10" t="s">
        <v>3368</v>
      </c>
      <c r="F1348" t="s">
        <v>9119</v>
      </c>
      <c r="G1348" t="s">
        <v>3979</v>
      </c>
    </row>
    <row r="1349" spans="1:7" x14ac:dyDescent="0.25">
      <c r="A1349" t="s">
        <v>345</v>
      </c>
      <c r="B1349" t="s">
        <v>2467</v>
      </c>
      <c r="C1349">
        <v>2023</v>
      </c>
      <c r="E1349" t="s">
        <v>3041</v>
      </c>
      <c r="F1349" t="s">
        <v>8490</v>
      </c>
      <c r="G1349" t="s">
        <v>3979</v>
      </c>
    </row>
    <row r="1350" spans="1:7" x14ac:dyDescent="0.25">
      <c r="A1350" t="s">
        <v>1568</v>
      </c>
      <c r="B1350" t="s">
        <v>2467</v>
      </c>
      <c r="C1350">
        <v>2021</v>
      </c>
      <c r="E1350" t="s">
        <v>3041</v>
      </c>
      <c r="F1350" t="s">
        <v>8854</v>
      </c>
      <c r="G1350" t="s">
        <v>3979</v>
      </c>
    </row>
    <row r="1351" spans="1:7" x14ac:dyDescent="0.25">
      <c r="A1351" t="s">
        <v>1943</v>
      </c>
      <c r="B1351" t="s">
        <v>2467</v>
      </c>
      <c r="C1351">
        <v>2022</v>
      </c>
      <c r="E1351" t="s">
        <v>3041</v>
      </c>
      <c r="F1351" t="s">
        <v>8950</v>
      </c>
      <c r="G1351" t="s">
        <v>3979</v>
      </c>
    </row>
    <row r="1352" spans="1:7" x14ac:dyDescent="0.25">
      <c r="A1352" t="s">
        <v>489</v>
      </c>
      <c r="B1352" t="s">
        <v>8059</v>
      </c>
      <c r="C1352">
        <v>2022</v>
      </c>
      <c r="E1352" s="10" t="s">
        <v>8078</v>
      </c>
      <c r="F1352" t="s">
        <v>8401</v>
      </c>
      <c r="G1352" t="s">
        <v>3979</v>
      </c>
    </row>
    <row r="1353" spans="1:7" x14ac:dyDescent="0.25">
      <c r="A1353" t="s">
        <v>839</v>
      </c>
      <c r="B1353" t="s">
        <v>8059</v>
      </c>
      <c r="C1353">
        <v>1996</v>
      </c>
      <c r="E1353" s="10" t="s">
        <v>8078</v>
      </c>
      <c r="F1353" t="s">
        <v>8622</v>
      </c>
      <c r="G1353" t="s">
        <v>3979</v>
      </c>
    </row>
    <row r="1354" spans="1:7" x14ac:dyDescent="0.25">
      <c r="A1354" t="s">
        <v>2796</v>
      </c>
      <c r="B1354" t="s">
        <v>8059</v>
      </c>
      <c r="C1354">
        <v>2021</v>
      </c>
      <c r="E1354" s="10" t="s">
        <v>8078</v>
      </c>
      <c r="F1354" t="s">
        <v>9310</v>
      </c>
      <c r="G1354" t="s">
        <v>3979</v>
      </c>
    </row>
    <row r="1355" spans="1:7" x14ac:dyDescent="0.25">
      <c r="A1355" t="s">
        <v>248</v>
      </c>
      <c r="B1355" t="s">
        <v>2473</v>
      </c>
      <c r="C1355">
        <v>1994</v>
      </c>
      <c r="E1355" s="10" t="s">
        <v>2991</v>
      </c>
      <c r="F1355" t="s">
        <v>14009</v>
      </c>
      <c r="G1355" t="s">
        <v>3979</v>
      </c>
    </row>
    <row r="1356" spans="1:7" x14ac:dyDescent="0.25">
      <c r="A1356" t="s">
        <v>738</v>
      </c>
      <c r="B1356" t="s">
        <v>2473</v>
      </c>
      <c r="C1356">
        <v>2015</v>
      </c>
      <c r="E1356" s="10" t="s">
        <v>2991</v>
      </c>
      <c r="F1356" t="s">
        <v>14009</v>
      </c>
      <c r="G1356" t="s">
        <v>3979</v>
      </c>
    </row>
    <row r="1357" spans="1:7" x14ac:dyDescent="0.25">
      <c r="A1357" t="s">
        <v>839</v>
      </c>
      <c r="B1357" t="s">
        <v>2473</v>
      </c>
      <c r="C1357">
        <v>1996</v>
      </c>
      <c r="E1357" s="10" t="s">
        <v>2991</v>
      </c>
      <c r="F1357" t="s">
        <v>14009</v>
      </c>
      <c r="G1357" t="s">
        <v>3979</v>
      </c>
    </row>
    <row r="1358" spans="1:7" x14ac:dyDescent="0.25">
      <c r="A1358" t="s">
        <v>2420</v>
      </c>
      <c r="B1358" t="s">
        <v>2477</v>
      </c>
      <c r="C1358">
        <v>2008</v>
      </c>
      <c r="E1358" t="s">
        <v>3387</v>
      </c>
      <c r="F1358" t="s">
        <v>9716</v>
      </c>
      <c r="G1358" t="s">
        <v>179</v>
      </c>
    </row>
    <row r="1359" spans="1:7" x14ac:dyDescent="0.25">
      <c r="A1359" t="s">
        <v>1530</v>
      </c>
      <c r="B1359" t="s">
        <v>2481</v>
      </c>
      <c r="C1359">
        <v>1995</v>
      </c>
      <c r="E1359" t="s">
        <v>3247</v>
      </c>
      <c r="F1359" t="s">
        <v>8830</v>
      </c>
      <c r="G1359" t="s">
        <v>3979</v>
      </c>
    </row>
    <row r="1360" spans="1:7" x14ac:dyDescent="0.25">
      <c r="A1360" t="s">
        <v>1787</v>
      </c>
      <c r="B1360" t="s">
        <v>2481</v>
      </c>
      <c r="C1360">
        <v>1987</v>
      </c>
      <c r="E1360" t="s">
        <v>3247</v>
      </c>
      <c r="F1360" t="s">
        <v>8906</v>
      </c>
      <c r="G1360" t="s">
        <v>3979</v>
      </c>
    </row>
    <row r="1361" spans="1:7" x14ac:dyDescent="0.25">
      <c r="A1361" t="s">
        <v>1427</v>
      </c>
      <c r="B1361" t="s">
        <v>9871</v>
      </c>
      <c r="C1361">
        <v>2021</v>
      </c>
      <c r="E1361" s="10" t="s">
        <v>9870</v>
      </c>
      <c r="F1361" t="s">
        <v>9876</v>
      </c>
      <c r="G1361" t="s">
        <v>3979</v>
      </c>
    </row>
    <row r="1362" spans="1:7" x14ac:dyDescent="0.25">
      <c r="A1362" t="s">
        <v>89</v>
      </c>
      <c r="B1362" t="s">
        <v>9871</v>
      </c>
      <c r="C1362">
        <v>2017</v>
      </c>
      <c r="E1362" s="10" t="s">
        <v>9870</v>
      </c>
      <c r="F1362" t="s">
        <v>9875</v>
      </c>
      <c r="G1362" t="s">
        <v>3979</v>
      </c>
    </row>
    <row r="1363" spans="1:7" x14ac:dyDescent="0.25">
      <c r="A1363" t="s">
        <v>1847</v>
      </c>
      <c r="B1363" t="s">
        <v>2484</v>
      </c>
      <c r="C1363">
        <v>2015</v>
      </c>
      <c r="E1363" t="s">
        <v>2487</v>
      </c>
      <c r="F1363" t="s">
        <v>8936</v>
      </c>
      <c r="G1363" t="s">
        <v>3979</v>
      </c>
    </row>
    <row r="1364" spans="1:7" x14ac:dyDescent="0.25">
      <c r="A1364" t="s">
        <v>2420</v>
      </c>
      <c r="B1364" t="s">
        <v>2484</v>
      </c>
      <c r="C1364">
        <v>2008</v>
      </c>
      <c r="E1364" t="s">
        <v>3388</v>
      </c>
      <c r="F1364" t="s">
        <v>9181</v>
      </c>
      <c r="G1364" t="s">
        <v>3979</v>
      </c>
    </row>
    <row r="1365" spans="1:7" x14ac:dyDescent="0.25">
      <c r="A1365" t="s">
        <v>154</v>
      </c>
      <c r="B1365" t="s">
        <v>2484</v>
      </c>
      <c r="C1365">
        <v>2011</v>
      </c>
      <c r="E1365" t="s">
        <v>3388</v>
      </c>
      <c r="F1365" t="s">
        <v>9258</v>
      </c>
      <c r="G1365" t="s">
        <v>3979</v>
      </c>
    </row>
    <row r="1366" spans="1:7" x14ac:dyDescent="0.25">
      <c r="A1366" t="s">
        <v>1446</v>
      </c>
      <c r="B1366" t="s">
        <v>8371</v>
      </c>
      <c r="C1366">
        <v>2001</v>
      </c>
      <c r="E1366" s="10" t="s">
        <v>8370</v>
      </c>
      <c r="F1366" t="s">
        <v>14011</v>
      </c>
      <c r="G1366" t="s">
        <v>3979</v>
      </c>
    </row>
    <row r="1367" spans="1:7" x14ac:dyDescent="0.25">
      <c r="A1367" t="s">
        <v>1809</v>
      </c>
      <c r="B1367" t="s">
        <v>8371</v>
      </c>
      <c r="C1367">
        <v>2019</v>
      </c>
      <c r="E1367" t="s">
        <v>3285</v>
      </c>
      <c r="F1367" t="s">
        <v>8913</v>
      </c>
      <c r="G1367" t="s">
        <v>3979</v>
      </c>
    </row>
    <row r="1368" spans="1:7" x14ac:dyDescent="0.25">
      <c r="A1368" t="s">
        <v>2087</v>
      </c>
      <c r="B1368" t="s">
        <v>8371</v>
      </c>
      <c r="C1368">
        <v>2023</v>
      </c>
      <c r="E1368" s="10" t="s">
        <v>8370</v>
      </c>
      <c r="F1368" t="s">
        <v>14011</v>
      </c>
      <c r="G1368" t="s">
        <v>3979</v>
      </c>
    </row>
    <row r="1369" spans="1:7" x14ac:dyDescent="0.25">
      <c r="A1369" t="s">
        <v>2165</v>
      </c>
      <c r="B1369" t="s">
        <v>2490</v>
      </c>
      <c r="C1369">
        <v>2013</v>
      </c>
      <c r="E1369" t="s">
        <v>3326</v>
      </c>
      <c r="F1369" t="s">
        <v>9016</v>
      </c>
      <c r="G1369" t="s">
        <v>3979</v>
      </c>
    </row>
    <row r="1370" spans="1:7" x14ac:dyDescent="0.25">
      <c r="A1370" t="s">
        <v>906</v>
      </c>
      <c r="B1370" t="s">
        <v>2494</v>
      </c>
      <c r="C1370">
        <v>2013</v>
      </c>
      <c r="E1370" s="10" t="s">
        <v>8368</v>
      </c>
      <c r="F1370" t="s">
        <v>9717</v>
      </c>
      <c r="G1370" t="s">
        <v>179</v>
      </c>
    </row>
    <row r="1371" spans="1:7" x14ac:dyDescent="0.25">
      <c r="A1371" t="s">
        <v>1136</v>
      </c>
      <c r="B1371" t="s">
        <v>2494</v>
      </c>
      <c r="C1371">
        <v>2012</v>
      </c>
      <c r="E1371" t="s">
        <v>3190</v>
      </c>
      <c r="F1371" t="s">
        <v>9718</v>
      </c>
      <c r="G1371" t="s">
        <v>179</v>
      </c>
    </row>
    <row r="1372" spans="1:7" x14ac:dyDescent="0.25">
      <c r="A1372" t="s">
        <v>916</v>
      </c>
      <c r="B1372" t="s">
        <v>2498</v>
      </c>
      <c r="C1372">
        <v>2019</v>
      </c>
      <c r="E1372" t="s">
        <v>3142</v>
      </c>
      <c r="F1372" t="s">
        <v>8645</v>
      </c>
      <c r="G1372" t="s">
        <v>3979</v>
      </c>
    </row>
    <row r="1373" spans="1:7" x14ac:dyDescent="0.25">
      <c r="A1373" t="s">
        <v>89</v>
      </c>
      <c r="B1373" t="s">
        <v>2502</v>
      </c>
      <c r="C1373">
        <v>2017</v>
      </c>
      <c r="E1373" s="10" t="s">
        <v>8343</v>
      </c>
      <c r="F1373" t="s">
        <v>9120</v>
      </c>
      <c r="G1373" t="s">
        <v>3979</v>
      </c>
    </row>
    <row r="1374" spans="1:7" x14ac:dyDescent="0.25">
      <c r="A1374" t="s">
        <v>996</v>
      </c>
      <c r="B1374" t="s">
        <v>2506</v>
      </c>
      <c r="C1374">
        <v>2006</v>
      </c>
      <c r="E1374" t="s">
        <v>3164</v>
      </c>
      <c r="F1374" t="s">
        <v>9719</v>
      </c>
      <c r="G1374" t="s">
        <v>179</v>
      </c>
    </row>
    <row r="1375" spans="1:7" x14ac:dyDescent="0.25">
      <c r="A1375" t="s">
        <v>1286</v>
      </c>
      <c r="B1375" t="s">
        <v>2506</v>
      </c>
      <c r="C1375">
        <v>2019</v>
      </c>
      <c r="E1375" t="s">
        <v>3164</v>
      </c>
      <c r="F1375" t="s">
        <v>9337</v>
      </c>
      <c r="G1375" t="s">
        <v>3979</v>
      </c>
    </row>
    <row r="1376" spans="1:7" x14ac:dyDescent="0.25">
      <c r="A1376" t="s">
        <v>1541</v>
      </c>
      <c r="B1376" t="s">
        <v>2506</v>
      </c>
      <c r="C1376">
        <v>2021</v>
      </c>
      <c r="E1376" t="s">
        <v>3164</v>
      </c>
      <c r="F1376" t="s">
        <v>9338</v>
      </c>
      <c r="G1376" t="s">
        <v>3979</v>
      </c>
    </row>
    <row r="1377" spans="1:7" x14ac:dyDescent="0.25">
      <c r="A1377" t="s">
        <v>1568</v>
      </c>
      <c r="B1377" t="s">
        <v>2514</v>
      </c>
      <c r="C1377">
        <v>2021</v>
      </c>
      <c r="E1377" t="s">
        <v>3256</v>
      </c>
      <c r="F1377" t="s">
        <v>8855</v>
      </c>
      <c r="G1377" t="s">
        <v>3979</v>
      </c>
    </row>
    <row r="1378" spans="1:7" x14ac:dyDescent="0.25">
      <c r="A1378" t="s">
        <v>2087</v>
      </c>
      <c r="B1378" t="s">
        <v>2516</v>
      </c>
      <c r="C1378">
        <v>2023</v>
      </c>
      <c r="E1378" t="s">
        <v>3300</v>
      </c>
      <c r="F1378" t="s">
        <v>8958</v>
      </c>
      <c r="G1378" t="s">
        <v>3979</v>
      </c>
    </row>
    <row r="1379" spans="1:7" x14ac:dyDescent="0.25">
      <c r="A1379" t="s">
        <v>2128</v>
      </c>
      <c r="B1379" t="s">
        <v>2516</v>
      </c>
      <c r="C1379">
        <v>2020</v>
      </c>
      <c r="E1379" t="s">
        <v>3300</v>
      </c>
      <c r="F1379" t="s">
        <v>8976</v>
      </c>
      <c r="G1379" t="s">
        <v>3979</v>
      </c>
    </row>
    <row r="1380" spans="1:7" x14ac:dyDescent="0.25">
      <c r="A1380" t="s">
        <v>2138</v>
      </c>
      <c r="B1380" t="s">
        <v>2516</v>
      </c>
      <c r="C1380">
        <v>2020</v>
      </c>
      <c r="E1380" t="s">
        <v>3300</v>
      </c>
      <c r="F1380" t="s">
        <v>8982</v>
      </c>
      <c r="G1380" t="s">
        <v>3979</v>
      </c>
    </row>
    <row r="1381" spans="1:7" x14ac:dyDescent="0.25">
      <c r="A1381" t="s">
        <v>2796</v>
      </c>
      <c r="B1381" t="s">
        <v>2518</v>
      </c>
      <c r="C1381">
        <v>2021</v>
      </c>
      <c r="E1381" t="s">
        <v>3418</v>
      </c>
      <c r="F1381" t="s">
        <v>9311</v>
      </c>
      <c r="G1381" t="s">
        <v>3979</v>
      </c>
    </row>
    <row r="1382" spans="1:7" x14ac:dyDescent="0.25">
      <c r="A1382" t="s">
        <v>1136</v>
      </c>
      <c r="B1382" t="s">
        <v>2522</v>
      </c>
      <c r="C1382">
        <v>2012</v>
      </c>
      <c r="E1382" t="s">
        <v>3205</v>
      </c>
      <c r="F1382" t="s">
        <v>8728</v>
      </c>
      <c r="G1382" t="s">
        <v>3979</v>
      </c>
    </row>
    <row r="1383" spans="1:7" x14ac:dyDescent="0.25">
      <c r="A1383" t="s">
        <v>2420</v>
      </c>
      <c r="B1383" t="s">
        <v>2522</v>
      </c>
      <c r="C1383">
        <v>2008</v>
      </c>
      <c r="E1383" t="s">
        <v>3205</v>
      </c>
      <c r="F1383" t="s">
        <v>9182</v>
      </c>
      <c r="G1383" t="s">
        <v>3979</v>
      </c>
    </row>
    <row r="1384" spans="1:7" x14ac:dyDescent="0.25">
      <c r="A1384" t="s">
        <v>154</v>
      </c>
      <c r="B1384" t="s">
        <v>2522</v>
      </c>
      <c r="C1384">
        <v>2011</v>
      </c>
      <c r="E1384" t="s">
        <v>3205</v>
      </c>
      <c r="F1384" t="s">
        <v>9259</v>
      </c>
      <c r="G1384" t="s">
        <v>3979</v>
      </c>
    </row>
    <row r="1385" spans="1:7" x14ac:dyDescent="0.25">
      <c r="A1385" t="s">
        <v>333</v>
      </c>
      <c r="B1385" t="s">
        <v>2529</v>
      </c>
      <c r="C1385">
        <v>1997</v>
      </c>
      <c r="E1385" t="s">
        <v>3002</v>
      </c>
      <c r="F1385" t="s">
        <v>8441</v>
      </c>
      <c r="G1385" t="s">
        <v>3979</v>
      </c>
    </row>
    <row r="1386" spans="1:7" x14ac:dyDescent="0.25">
      <c r="A1386" t="s">
        <v>1038</v>
      </c>
      <c r="B1386" t="s">
        <v>2529</v>
      </c>
      <c r="C1386">
        <v>2016</v>
      </c>
      <c r="E1386" t="s">
        <v>3002</v>
      </c>
      <c r="F1386" t="s">
        <v>8693</v>
      </c>
      <c r="G1386" t="s">
        <v>3979</v>
      </c>
    </row>
    <row r="1387" spans="1:7" x14ac:dyDescent="0.25">
      <c r="A1387" t="s">
        <v>2529</v>
      </c>
      <c r="B1387" t="s">
        <v>2532</v>
      </c>
      <c r="C1387">
        <v>2021</v>
      </c>
      <c r="D1387" t="s">
        <v>179</v>
      </c>
      <c r="F1387" t="s">
        <v>9720</v>
      </c>
      <c r="G1387" t="s">
        <v>3979</v>
      </c>
    </row>
    <row r="1388" spans="1:7" x14ac:dyDescent="0.25">
      <c r="A1388" t="s">
        <v>839</v>
      </c>
      <c r="B1388" t="s">
        <v>2535</v>
      </c>
      <c r="C1388">
        <v>1996</v>
      </c>
      <c r="E1388" t="s">
        <v>3129</v>
      </c>
      <c r="F1388" t="s">
        <v>8623</v>
      </c>
      <c r="G1388" t="s">
        <v>3979</v>
      </c>
    </row>
    <row r="1389" spans="1:7" x14ac:dyDescent="0.25">
      <c r="A1389" t="s">
        <v>1787</v>
      </c>
      <c r="B1389" t="s">
        <v>2535</v>
      </c>
      <c r="C1389">
        <v>1987</v>
      </c>
      <c r="E1389" t="s">
        <v>3278</v>
      </c>
      <c r="F1389" t="s">
        <v>8907</v>
      </c>
      <c r="G1389" t="s">
        <v>3979</v>
      </c>
    </row>
    <row r="1390" spans="1:7" x14ac:dyDescent="0.25">
      <c r="A1390" t="s">
        <v>2146</v>
      </c>
      <c r="B1390" t="s">
        <v>2535</v>
      </c>
      <c r="C1390">
        <v>1980</v>
      </c>
      <c r="E1390" t="s">
        <v>3278</v>
      </c>
      <c r="F1390" t="s">
        <v>9000</v>
      </c>
      <c r="G1390" t="s">
        <v>3979</v>
      </c>
    </row>
    <row r="1391" spans="1:7" x14ac:dyDescent="0.25">
      <c r="A1391" t="s">
        <v>1435</v>
      </c>
      <c r="B1391" t="s">
        <v>2538</v>
      </c>
      <c r="C1391">
        <v>2018</v>
      </c>
      <c r="E1391" t="s">
        <v>2974</v>
      </c>
      <c r="F1391" t="s">
        <v>8822</v>
      </c>
      <c r="G1391" t="s">
        <v>3979</v>
      </c>
    </row>
    <row r="1392" spans="1:7" x14ac:dyDescent="0.25">
      <c r="A1392" t="s">
        <v>1286</v>
      </c>
      <c r="B1392" t="s">
        <v>2542</v>
      </c>
      <c r="C1392">
        <v>2019</v>
      </c>
      <c r="E1392" t="s">
        <v>3226</v>
      </c>
      <c r="F1392" t="s">
        <v>8776</v>
      </c>
      <c r="G1392" t="s">
        <v>3979</v>
      </c>
    </row>
    <row r="1393" spans="1:7" x14ac:dyDescent="0.25">
      <c r="A1393" t="s">
        <v>2548</v>
      </c>
      <c r="B1393" t="s">
        <v>2546</v>
      </c>
      <c r="C1393">
        <v>2018</v>
      </c>
      <c r="D1393" t="s">
        <v>179</v>
      </c>
      <c r="F1393" t="s">
        <v>9721</v>
      </c>
      <c r="G1393" t="s">
        <v>3979</v>
      </c>
    </row>
    <row r="1394" spans="1:7" x14ac:dyDescent="0.25">
      <c r="A1394" t="s">
        <v>2124</v>
      </c>
      <c r="B1394" t="s">
        <v>2548</v>
      </c>
      <c r="C1394">
        <v>2013</v>
      </c>
      <c r="E1394" t="s">
        <v>3303</v>
      </c>
      <c r="F1394" t="s">
        <v>8965</v>
      </c>
      <c r="G1394" t="s">
        <v>3979</v>
      </c>
    </row>
    <row r="1395" spans="1:7" x14ac:dyDescent="0.25">
      <c r="A1395" t="s">
        <v>342</v>
      </c>
      <c r="B1395" t="s">
        <v>2552</v>
      </c>
      <c r="C1395">
        <v>2018</v>
      </c>
      <c r="E1395" t="s">
        <v>2974</v>
      </c>
      <c r="F1395" t="s">
        <v>8454</v>
      </c>
      <c r="G1395" t="s">
        <v>3979</v>
      </c>
    </row>
    <row r="1396" spans="1:7" x14ac:dyDescent="0.25">
      <c r="A1396" t="s">
        <v>345</v>
      </c>
      <c r="B1396" t="s">
        <v>2552</v>
      </c>
      <c r="C1396">
        <v>2023</v>
      </c>
      <c r="E1396" s="10" t="s">
        <v>9799</v>
      </c>
      <c r="F1396" t="s">
        <v>9995</v>
      </c>
      <c r="G1396" t="s">
        <v>179</v>
      </c>
    </row>
    <row r="1397" spans="1:7" x14ac:dyDescent="0.25">
      <c r="A1397" t="s">
        <v>9798</v>
      </c>
      <c r="B1397" t="s">
        <v>2552</v>
      </c>
      <c r="C1397">
        <v>2025</v>
      </c>
      <c r="E1397" s="10" t="s">
        <v>9799</v>
      </c>
      <c r="F1397" t="s">
        <v>9995</v>
      </c>
      <c r="G1397" t="s">
        <v>179</v>
      </c>
    </row>
    <row r="1398" spans="1:7" x14ac:dyDescent="0.25">
      <c r="A1398" t="s">
        <v>1290</v>
      </c>
      <c r="B1398" t="s">
        <v>2552</v>
      </c>
      <c r="C1398">
        <v>2024</v>
      </c>
      <c r="E1398" s="10" t="s">
        <v>9799</v>
      </c>
      <c r="F1398" t="s">
        <v>9995</v>
      </c>
      <c r="G1398" t="s">
        <v>179</v>
      </c>
    </row>
    <row r="1399" spans="1:7" x14ac:dyDescent="0.25">
      <c r="A1399" t="s">
        <v>89</v>
      </c>
      <c r="B1399" t="s">
        <v>2552</v>
      </c>
      <c r="C1399">
        <v>2017</v>
      </c>
      <c r="E1399" t="s">
        <v>3369</v>
      </c>
      <c r="F1399" t="s">
        <v>9121</v>
      </c>
      <c r="G1399" t="s">
        <v>3979</v>
      </c>
    </row>
    <row r="1400" spans="1:7" x14ac:dyDescent="0.25">
      <c r="A1400" t="s">
        <v>89</v>
      </c>
      <c r="B1400" t="s">
        <v>2555</v>
      </c>
      <c r="C1400">
        <v>2017</v>
      </c>
      <c r="E1400" t="s">
        <v>3370</v>
      </c>
      <c r="F1400" t="s">
        <v>9122</v>
      </c>
      <c r="G1400" t="s">
        <v>3979</v>
      </c>
    </row>
    <row r="1401" spans="1:7" x14ac:dyDescent="0.25">
      <c r="A1401" t="s">
        <v>16886</v>
      </c>
      <c r="B1401" t="s">
        <v>16891</v>
      </c>
      <c r="C1401">
        <v>2017</v>
      </c>
      <c r="D1401" t="s">
        <v>179</v>
      </c>
      <c r="F1401" t="s">
        <v>16894</v>
      </c>
      <c r="G1401" t="s">
        <v>3979</v>
      </c>
    </row>
    <row r="1402" spans="1:7" x14ac:dyDescent="0.25">
      <c r="A1402" t="s">
        <v>2065</v>
      </c>
      <c r="B1402" t="s">
        <v>2559</v>
      </c>
      <c r="C1402">
        <v>2010</v>
      </c>
      <c r="E1402" t="s">
        <v>2974</v>
      </c>
      <c r="F1402" t="s">
        <v>8955</v>
      </c>
      <c r="G1402" t="s">
        <v>3979</v>
      </c>
    </row>
    <row r="1403" spans="1:7" x14ac:dyDescent="0.25">
      <c r="A1403" t="s">
        <v>154</v>
      </c>
      <c r="B1403" t="s">
        <v>2559</v>
      </c>
      <c r="C1403">
        <v>2011</v>
      </c>
      <c r="E1403" t="s">
        <v>2974</v>
      </c>
      <c r="F1403" t="s">
        <v>9260</v>
      </c>
      <c r="G1403" t="s">
        <v>3979</v>
      </c>
    </row>
    <row r="1404" spans="1:7" x14ac:dyDescent="0.25">
      <c r="A1404" t="s">
        <v>2796</v>
      </c>
      <c r="B1404" t="s">
        <v>2559</v>
      </c>
      <c r="C1404">
        <v>2021</v>
      </c>
      <c r="E1404" s="10" t="s">
        <v>8409</v>
      </c>
      <c r="F1404" t="s">
        <v>8410</v>
      </c>
      <c r="G1404" t="s">
        <v>3979</v>
      </c>
    </row>
    <row r="1405" spans="1:7" x14ac:dyDescent="0.25">
      <c r="A1405" t="s">
        <v>2586</v>
      </c>
      <c r="B1405" t="s">
        <v>14240</v>
      </c>
      <c r="C1405">
        <v>2019</v>
      </c>
      <c r="E1405" t="s">
        <v>2974</v>
      </c>
      <c r="F1405" t="s">
        <v>14303</v>
      </c>
      <c r="G1405" t="s">
        <v>3979</v>
      </c>
    </row>
    <row r="1406" spans="1:7" x14ac:dyDescent="0.25">
      <c r="A1406" t="s">
        <v>2939</v>
      </c>
      <c r="B1406" t="s">
        <v>2563</v>
      </c>
      <c r="C1406">
        <v>1994</v>
      </c>
      <c r="E1406" t="s">
        <v>3426</v>
      </c>
      <c r="F1406" t="s">
        <v>9330</v>
      </c>
      <c r="G1406" t="s">
        <v>3979</v>
      </c>
    </row>
    <row r="1407" spans="1:7" x14ac:dyDescent="0.25">
      <c r="A1407" t="s">
        <v>89</v>
      </c>
      <c r="B1407" t="s">
        <v>2567</v>
      </c>
      <c r="C1407">
        <v>2017</v>
      </c>
      <c r="E1407" t="s">
        <v>3371</v>
      </c>
      <c r="F1407" t="s">
        <v>9123</v>
      </c>
      <c r="G1407" t="s">
        <v>3979</v>
      </c>
    </row>
    <row r="1408" spans="1:7" x14ac:dyDescent="0.25">
      <c r="A1408" t="s">
        <v>976</v>
      </c>
      <c r="B1408" t="s">
        <v>2570</v>
      </c>
      <c r="C1408">
        <v>2010</v>
      </c>
      <c r="E1408" t="s">
        <v>3159</v>
      </c>
      <c r="F1408" t="s">
        <v>8662</v>
      </c>
      <c r="G1408" t="s">
        <v>3979</v>
      </c>
    </row>
    <row r="1409" spans="1:7" x14ac:dyDescent="0.25">
      <c r="A1409" t="s">
        <v>1753</v>
      </c>
      <c r="B1409" t="s">
        <v>2570</v>
      </c>
      <c r="C1409">
        <v>1995</v>
      </c>
      <c r="E1409" t="s">
        <v>3264</v>
      </c>
      <c r="F1409" t="s">
        <v>8883</v>
      </c>
      <c r="G1409" t="s">
        <v>3979</v>
      </c>
    </row>
    <row r="1410" spans="1:7" x14ac:dyDescent="0.25">
      <c r="A1410" t="s">
        <v>2563</v>
      </c>
      <c r="B1410" t="s">
        <v>2570</v>
      </c>
      <c r="C1410">
        <v>1998</v>
      </c>
      <c r="E1410" t="s">
        <v>3159</v>
      </c>
      <c r="F1410" t="s">
        <v>9204</v>
      </c>
      <c r="G1410" t="s">
        <v>3979</v>
      </c>
    </row>
    <row r="1411" spans="1:7" x14ac:dyDescent="0.25">
      <c r="A1411" t="s">
        <v>333</v>
      </c>
      <c r="B1411" t="s">
        <v>2579</v>
      </c>
      <c r="C1411">
        <v>1997</v>
      </c>
      <c r="D1411" t="s">
        <v>179</v>
      </c>
      <c r="F1411" t="s">
        <v>9722</v>
      </c>
      <c r="G1411" t="s">
        <v>3979</v>
      </c>
    </row>
    <row r="1412" spans="1:7" x14ac:dyDescent="0.25">
      <c r="A1412" t="s">
        <v>1286</v>
      </c>
      <c r="B1412" t="s">
        <v>2582</v>
      </c>
      <c r="C1412">
        <v>2019</v>
      </c>
      <c r="E1412" t="s">
        <v>3227</v>
      </c>
      <c r="F1412" t="s">
        <v>8777</v>
      </c>
      <c r="G1412" t="s">
        <v>3979</v>
      </c>
    </row>
    <row r="1413" spans="1:7" x14ac:dyDescent="0.25">
      <c r="A1413" t="s">
        <v>89</v>
      </c>
      <c r="B1413" t="s">
        <v>2582</v>
      </c>
      <c r="C1413">
        <v>2017</v>
      </c>
      <c r="E1413" s="10" t="s">
        <v>3227</v>
      </c>
      <c r="F1413" t="s">
        <v>9351</v>
      </c>
      <c r="G1413" t="s">
        <v>3979</v>
      </c>
    </row>
    <row r="1414" spans="1:7" x14ac:dyDescent="0.25">
      <c r="A1414" t="s">
        <v>154</v>
      </c>
      <c r="B1414" t="s">
        <v>2582</v>
      </c>
      <c r="C1414">
        <v>2011</v>
      </c>
      <c r="E1414" s="10" t="s">
        <v>9353</v>
      </c>
      <c r="F1414" t="s">
        <v>9352</v>
      </c>
      <c r="G1414" t="s">
        <v>3979</v>
      </c>
    </row>
    <row r="1415" spans="1:7" x14ac:dyDescent="0.25">
      <c r="A1415" t="s">
        <v>916</v>
      </c>
      <c r="B1415" t="s">
        <v>2586</v>
      </c>
      <c r="C1415">
        <v>2019</v>
      </c>
      <c r="E1415" t="s">
        <v>3143</v>
      </c>
      <c r="F1415" t="s">
        <v>8646</v>
      </c>
      <c r="G1415" t="s">
        <v>3979</v>
      </c>
    </row>
    <row r="1416" spans="1:7" x14ac:dyDescent="0.25">
      <c r="A1416" t="s">
        <v>2128</v>
      </c>
      <c r="B1416" t="s">
        <v>2588</v>
      </c>
      <c r="C1416">
        <v>2020</v>
      </c>
      <c r="E1416" s="10" t="s">
        <v>3306</v>
      </c>
      <c r="F1416" t="s">
        <v>9723</v>
      </c>
      <c r="G1416" t="s">
        <v>3979</v>
      </c>
    </row>
    <row r="1417" spans="1:7" x14ac:dyDescent="0.25">
      <c r="A1417" t="s">
        <v>566</v>
      </c>
      <c r="B1417" t="s">
        <v>2591</v>
      </c>
      <c r="C1417">
        <v>2019</v>
      </c>
      <c r="E1417" t="s">
        <v>3070</v>
      </c>
      <c r="F1417" t="s">
        <v>8531</v>
      </c>
      <c r="G1417" t="s">
        <v>3979</v>
      </c>
    </row>
    <row r="1418" spans="1:7" x14ac:dyDescent="0.25">
      <c r="A1418" t="s">
        <v>751</v>
      </c>
      <c r="B1418" t="s">
        <v>2591</v>
      </c>
      <c r="C1418">
        <v>2018</v>
      </c>
      <c r="E1418" t="s">
        <v>3070</v>
      </c>
      <c r="F1418" t="s">
        <v>8589</v>
      </c>
      <c r="G1418" t="s">
        <v>3979</v>
      </c>
    </row>
    <row r="1419" spans="1:7" x14ac:dyDescent="0.25">
      <c r="A1419" t="s">
        <v>1286</v>
      </c>
      <c r="B1419" t="s">
        <v>2591</v>
      </c>
      <c r="C1419">
        <v>2019</v>
      </c>
      <c r="E1419" t="s">
        <v>3228</v>
      </c>
      <c r="F1419" t="s">
        <v>8778</v>
      </c>
      <c r="G1419" t="s">
        <v>3979</v>
      </c>
    </row>
    <row r="1420" spans="1:7" x14ac:dyDescent="0.25">
      <c r="A1420" t="s">
        <v>2420</v>
      </c>
      <c r="B1420" t="s">
        <v>16874</v>
      </c>
      <c r="C1420">
        <v>2008</v>
      </c>
      <c r="E1420" s="10" t="s">
        <v>16877</v>
      </c>
      <c r="F1420" t="s">
        <v>16878</v>
      </c>
      <c r="G1420" t="s">
        <v>3979</v>
      </c>
    </row>
    <row r="1421" spans="1:7" x14ac:dyDescent="0.25">
      <c r="A1421" t="s">
        <v>2796</v>
      </c>
      <c r="B1421" t="s">
        <v>2595</v>
      </c>
      <c r="C1421">
        <v>2021</v>
      </c>
      <c r="E1421" t="s">
        <v>3005</v>
      </c>
      <c r="F1421" t="s">
        <v>9724</v>
      </c>
      <c r="G1421" t="s">
        <v>179</v>
      </c>
    </row>
    <row r="1422" spans="1:7" x14ac:dyDescent="0.25">
      <c r="A1422" t="s">
        <v>1136</v>
      </c>
      <c r="B1422" t="s">
        <v>2597</v>
      </c>
      <c r="C1422">
        <v>2012</v>
      </c>
      <c r="E1422" t="s">
        <v>2974</v>
      </c>
      <c r="F1422" t="s">
        <v>8729</v>
      </c>
      <c r="G1422" t="s">
        <v>3979</v>
      </c>
    </row>
    <row r="1423" spans="1:7" x14ac:dyDescent="0.25">
      <c r="A1423" t="s">
        <v>2796</v>
      </c>
      <c r="B1423" t="s">
        <v>2601</v>
      </c>
      <c r="C1423">
        <v>2021</v>
      </c>
      <c r="E1423" t="s">
        <v>3419</v>
      </c>
      <c r="F1423" t="s">
        <v>9725</v>
      </c>
      <c r="G1423" t="s">
        <v>179</v>
      </c>
    </row>
    <row r="1424" spans="1:7" x14ac:dyDescent="0.25">
      <c r="A1424" t="s">
        <v>2128</v>
      </c>
      <c r="B1424" t="s">
        <v>2604</v>
      </c>
      <c r="C1424">
        <v>2020</v>
      </c>
      <c r="E1424" t="s">
        <v>3307</v>
      </c>
      <c r="F1424" t="s">
        <v>9726</v>
      </c>
      <c r="G1424" t="s">
        <v>179</v>
      </c>
    </row>
    <row r="1425" spans="1:7" x14ac:dyDescent="0.25">
      <c r="A1425" t="s">
        <v>916</v>
      </c>
      <c r="B1425" t="s">
        <v>2606</v>
      </c>
      <c r="C1425">
        <v>2019</v>
      </c>
      <c r="E1425" t="s">
        <v>3144</v>
      </c>
      <c r="F1425" t="s">
        <v>9727</v>
      </c>
      <c r="G1425" t="s">
        <v>179</v>
      </c>
    </row>
    <row r="1426" spans="1:7" x14ac:dyDescent="0.25">
      <c r="A1426" t="s">
        <v>2586</v>
      </c>
      <c r="B1426" t="s">
        <v>2606</v>
      </c>
      <c r="C1426">
        <v>2019</v>
      </c>
      <c r="E1426" t="s">
        <v>3144</v>
      </c>
      <c r="F1426" t="s">
        <v>9210</v>
      </c>
      <c r="G1426" t="s">
        <v>3979</v>
      </c>
    </row>
    <row r="1427" spans="1:7" x14ac:dyDescent="0.25">
      <c r="A1427" t="s">
        <v>828</v>
      </c>
      <c r="B1427" t="s">
        <v>154</v>
      </c>
      <c r="C1427">
        <v>2010</v>
      </c>
      <c r="E1427" t="s">
        <v>3121</v>
      </c>
      <c r="F1427" t="s">
        <v>9996</v>
      </c>
      <c r="G1427" t="s">
        <v>179</v>
      </c>
    </row>
    <row r="1428" spans="1:7" x14ac:dyDescent="0.25">
      <c r="A1428" t="s">
        <v>2420</v>
      </c>
      <c r="B1428" t="s">
        <v>154</v>
      </c>
      <c r="C1428">
        <v>2008</v>
      </c>
      <c r="E1428" t="s">
        <v>3121</v>
      </c>
      <c r="F1428" t="s">
        <v>9996</v>
      </c>
      <c r="G1428" t="s">
        <v>179</v>
      </c>
    </row>
    <row r="1429" spans="1:7" x14ac:dyDescent="0.25">
      <c r="A1429" t="s">
        <v>154</v>
      </c>
      <c r="B1429" t="s">
        <v>2611</v>
      </c>
      <c r="C1429">
        <v>2011</v>
      </c>
      <c r="D1429" t="s">
        <v>179</v>
      </c>
      <c r="F1429" t="s">
        <v>9728</v>
      </c>
      <c r="G1429" t="s">
        <v>3979</v>
      </c>
    </row>
    <row r="1430" spans="1:7" x14ac:dyDescent="0.25">
      <c r="A1430" t="s">
        <v>615</v>
      </c>
      <c r="B1430" t="s">
        <v>2615</v>
      </c>
      <c r="C1430">
        <v>2017</v>
      </c>
      <c r="E1430" t="s">
        <v>3072</v>
      </c>
      <c r="F1430" t="s">
        <v>8534</v>
      </c>
      <c r="G1430" t="s">
        <v>3979</v>
      </c>
    </row>
    <row r="1431" spans="1:7" x14ac:dyDescent="0.25">
      <c r="A1431" t="s">
        <v>986</v>
      </c>
      <c r="B1431" t="s">
        <v>2615</v>
      </c>
      <c r="C1431">
        <v>2011</v>
      </c>
      <c r="E1431" t="s">
        <v>3072</v>
      </c>
      <c r="F1431" t="s">
        <v>8665</v>
      </c>
      <c r="G1431" t="s">
        <v>3979</v>
      </c>
    </row>
    <row r="1432" spans="1:7" x14ac:dyDescent="0.25">
      <c r="A1432" t="s">
        <v>996</v>
      </c>
      <c r="B1432" t="s">
        <v>2615</v>
      </c>
      <c r="C1432">
        <v>2006</v>
      </c>
      <c r="E1432" t="s">
        <v>3165</v>
      </c>
      <c r="F1432" t="s">
        <v>8669</v>
      </c>
      <c r="G1432" t="s">
        <v>3979</v>
      </c>
    </row>
    <row r="1433" spans="1:7" x14ac:dyDescent="0.25">
      <c r="A1433" t="s">
        <v>2146</v>
      </c>
      <c r="B1433" t="s">
        <v>2617</v>
      </c>
      <c r="C1433">
        <v>1980</v>
      </c>
      <c r="E1433" t="s">
        <v>3317</v>
      </c>
      <c r="F1433" t="s">
        <v>9001</v>
      </c>
      <c r="G1433" t="s">
        <v>3979</v>
      </c>
    </row>
    <row r="1434" spans="1:7" x14ac:dyDescent="0.25">
      <c r="A1434" t="s">
        <v>2713</v>
      </c>
      <c r="B1434" t="s">
        <v>2617</v>
      </c>
      <c r="C1434">
        <v>1993</v>
      </c>
      <c r="E1434" t="s">
        <v>3410</v>
      </c>
      <c r="F1434" t="s">
        <v>9729</v>
      </c>
      <c r="G1434" t="s">
        <v>179</v>
      </c>
    </row>
    <row r="1435" spans="1:7" x14ac:dyDescent="0.25">
      <c r="A1435" t="s">
        <v>906</v>
      </c>
      <c r="B1435" t="s">
        <v>2622</v>
      </c>
      <c r="C1435">
        <v>2013</v>
      </c>
      <c r="E1435" t="s">
        <v>3138</v>
      </c>
      <c r="F1435" t="s">
        <v>8639</v>
      </c>
      <c r="G1435" t="s">
        <v>3979</v>
      </c>
    </row>
    <row r="1436" spans="1:7" x14ac:dyDescent="0.25">
      <c r="A1436" t="s">
        <v>252</v>
      </c>
      <c r="B1436" t="s">
        <v>2626</v>
      </c>
      <c r="C1436">
        <v>1990</v>
      </c>
      <c r="E1436" t="s">
        <v>2996</v>
      </c>
      <c r="F1436" t="s">
        <v>8435</v>
      </c>
      <c r="G1436" t="s">
        <v>3979</v>
      </c>
    </row>
    <row r="1437" spans="1:7" x14ac:dyDescent="0.25">
      <c r="A1437" t="s">
        <v>1412</v>
      </c>
      <c r="B1437" t="s">
        <v>2626</v>
      </c>
      <c r="C1437">
        <v>2007</v>
      </c>
      <c r="E1437" t="s">
        <v>2996</v>
      </c>
      <c r="F1437" t="s">
        <v>8793</v>
      </c>
      <c r="G1437" t="s">
        <v>3979</v>
      </c>
    </row>
    <row r="1438" spans="1:7" x14ac:dyDescent="0.25">
      <c r="A1438" t="s">
        <v>2015</v>
      </c>
      <c r="B1438" t="s">
        <v>2626</v>
      </c>
      <c r="C1438">
        <v>2003</v>
      </c>
      <c r="E1438" t="s">
        <v>2996</v>
      </c>
      <c r="F1438" t="s">
        <v>9730</v>
      </c>
      <c r="G1438" t="s">
        <v>179</v>
      </c>
    </row>
    <row r="1439" spans="1:7" x14ac:dyDescent="0.25">
      <c r="A1439" t="s">
        <v>2935</v>
      </c>
      <c r="B1439" t="s">
        <v>2629</v>
      </c>
      <c r="C1439">
        <v>2010</v>
      </c>
      <c r="D1439" t="s">
        <v>179</v>
      </c>
      <c r="E1439" t="s">
        <v>3424</v>
      </c>
      <c r="F1439" t="s">
        <v>9731</v>
      </c>
      <c r="G1439" t="s">
        <v>3979</v>
      </c>
    </row>
    <row r="1440" spans="1:7" x14ac:dyDescent="0.25">
      <c r="A1440" t="s">
        <v>681</v>
      </c>
      <c r="B1440" t="s">
        <v>14283</v>
      </c>
      <c r="C1440">
        <v>2015</v>
      </c>
      <c r="E1440" t="s">
        <v>2974</v>
      </c>
      <c r="F1440" t="s">
        <v>14286</v>
      </c>
      <c r="G1440" t="s">
        <v>3979</v>
      </c>
    </row>
    <row r="1441" spans="1:7" x14ac:dyDescent="0.25">
      <c r="A1441" t="s">
        <v>315</v>
      </c>
      <c r="B1441" t="s">
        <v>2635</v>
      </c>
      <c r="C1441">
        <v>2020</v>
      </c>
      <c r="E1441" t="s">
        <v>2999</v>
      </c>
      <c r="F1441" t="s">
        <v>8439</v>
      </c>
      <c r="G1441" t="s">
        <v>3979</v>
      </c>
    </row>
    <row r="1442" spans="1:7" x14ac:dyDescent="0.25">
      <c r="A1442" t="s">
        <v>89</v>
      </c>
      <c r="B1442" t="s">
        <v>2635</v>
      </c>
      <c r="C1442">
        <v>2017</v>
      </c>
      <c r="E1442" t="s">
        <v>3372</v>
      </c>
      <c r="F1442" t="s">
        <v>9124</v>
      </c>
      <c r="G1442" t="s">
        <v>3979</v>
      </c>
    </row>
    <row r="1443" spans="1:7" x14ac:dyDescent="0.25">
      <c r="A1443" t="s">
        <v>154</v>
      </c>
      <c r="B1443" t="s">
        <v>2637</v>
      </c>
      <c r="C1443">
        <v>2011</v>
      </c>
      <c r="E1443" t="s">
        <v>3402</v>
      </c>
      <c r="F1443" t="s">
        <v>9261</v>
      </c>
      <c r="G1443" t="s">
        <v>3979</v>
      </c>
    </row>
    <row r="1444" spans="1:7" x14ac:dyDescent="0.25">
      <c r="A1444" t="s">
        <v>2690</v>
      </c>
      <c r="B1444" t="s">
        <v>2637</v>
      </c>
      <c r="C1444">
        <v>2022</v>
      </c>
      <c r="E1444" t="s">
        <v>3402</v>
      </c>
      <c r="F1444" t="s">
        <v>9273</v>
      </c>
      <c r="G1444" t="s">
        <v>3979</v>
      </c>
    </row>
    <row r="1445" spans="1:7" x14ac:dyDescent="0.25">
      <c r="A1445" t="s">
        <v>375</v>
      </c>
      <c r="B1445" t="s">
        <v>2640</v>
      </c>
      <c r="C1445">
        <v>2017</v>
      </c>
      <c r="E1445" t="s">
        <v>3047</v>
      </c>
      <c r="F1445" t="s">
        <v>8498</v>
      </c>
      <c r="G1445" t="s">
        <v>3979</v>
      </c>
    </row>
    <row r="1446" spans="1:7" x14ac:dyDescent="0.25">
      <c r="A1446" t="s">
        <v>1435</v>
      </c>
      <c r="B1446" t="s">
        <v>2640</v>
      </c>
      <c r="C1446">
        <v>2018</v>
      </c>
      <c r="E1446" t="s">
        <v>3047</v>
      </c>
      <c r="F1446" t="s">
        <v>8823</v>
      </c>
      <c r="G1446" t="s">
        <v>3979</v>
      </c>
    </row>
    <row r="1447" spans="1:7" x14ac:dyDescent="0.25">
      <c r="A1447" t="s">
        <v>89</v>
      </c>
      <c r="B1447" t="s">
        <v>2640</v>
      </c>
      <c r="C1447">
        <v>2017</v>
      </c>
      <c r="E1447" t="s">
        <v>3047</v>
      </c>
      <c r="F1447" t="s">
        <v>9125</v>
      </c>
      <c r="G1447" t="s">
        <v>3979</v>
      </c>
    </row>
    <row r="1448" spans="1:7" x14ac:dyDescent="0.25">
      <c r="A1448" t="s">
        <v>2473</v>
      </c>
      <c r="B1448" t="s">
        <v>2640</v>
      </c>
      <c r="C1448">
        <v>2020</v>
      </c>
      <c r="E1448" s="10" t="s">
        <v>8337</v>
      </c>
      <c r="F1448" t="s">
        <v>9189</v>
      </c>
      <c r="G1448" t="s">
        <v>3979</v>
      </c>
    </row>
    <row r="1449" spans="1:7" x14ac:dyDescent="0.25">
      <c r="A1449" t="s">
        <v>154</v>
      </c>
      <c r="B1449" t="s">
        <v>2644</v>
      </c>
      <c r="C1449">
        <v>2011</v>
      </c>
      <c r="D1449" t="s">
        <v>179</v>
      </c>
      <c r="F1449" t="s">
        <v>9732</v>
      </c>
      <c r="G1449" t="s">
        <v>3979</v>
      </c>
    </row>
    <row r="1450" spans="1:7" x14ac:dyDescent="0.25">
      <c r="A1450" t="s">
        <v>345</v>
      </c>
      <c r="B1450" t="s">
        <v>7889</v>
      </c>
      <c r="C1450">
        <v>2023</v>
      </c>
      <c r="E1450" t="s">
        <v>2974</v>
      </c>
      <c r="F1450" t="s">
        <v>8491</v>
      </c>
      <c r="G1450" t="s">
        <v>3979</v>
      </c>
    </row>
    <row r="1451" spans="1:7" x14ac:dyDescent="0.25">
      <c r="A1451" t="s">
        <v>2796</v>
      </c>
      <c r="B1451" t="s">
        <v>8096</v>
      </c>
      <c r="C1451">
        <v>2021</v>
      </c>
      <c r="E1451" s="10" t="s">
        <v>8097</v>
      </c>
      <c r="F1451" t="s">
        <v>9312</v>
      </c>
      <c r="G1451" t="s">
        <v>3979</v>
      </c>
    </row>
    <row r="1452" spans="1:7" x14ac:dyDescent="0.25">
      <c r="A1452" t="s">
        <v>2713</v>
      </c>
      <c r="B1452" t="s">
        <v>2648</v>
      </c>
      <c r="C1452">
        <v>1993</v>
      </c>
      <c r="D1452" t="s">
        <v>179</v>
      </c>
      <c r="F1452" t="s">
        <v>9733</v>
      </c>
      <c r="G1452" t="s">
        <v>3979</v>
      </c>
    </row>
    <row r="1453" spans="1:7" x14ac:dyDescent="0.25">
      <c r="A1453" t="s">
        <v>1435</v>
      </c>
      <c r="B1453" t="s">
        <v>2651</v>
      </c>
      <c r="C1453">
        <v>2018</v>
      </c>
      <c r="E1453" t="s">
        <v>3243</v>
      </c>
      <c r="F1453" t="s">
        <v>9734</v>
      </c>
      <c r="G1453" t="s">
        <v>179</v>
      </c>
    </row>
    <row r="1454" spans="1:7" x14ac:dyDescent="0.25">
      <c r="A1454" t="s">
        <v>1939</v>
      </c>
      <c r="B1454" t="s">
        <v>2651</v>
      </c>
      <c r="C1454">
        <v>2021</v>
      </c>
      <c r="E1454" t="s">
        <v>3243</v>
      </c>
      <c r="F1454" t="s">
        <v>9735</v>
      </c>
      <c r="G1454" t="s">
        <v>179</v>
      </c>
    </row>
    <row r="1455" spans="1:7" x14ac:dyDescent="0.25">
      <c r="A1455" t="s">
        <v>2316</v>
      </c>
      <c r="B1455" t="s">
        <v>2651</v>
      </c>
      <c r="C1455">
        <v>2022</v>
      </c>
      <c r="E1455" t="s">
        <v>3243</v>
      </c>
      <c r="F1455" t="s">
        <v>9736</v>
      </c>
      <c r="G1455" t="s">
        <v>179</v>
      </c>
    </row>
    <row r="1456" spans="1:7" x14ac:dyDescent="0.25">
      <c r="A1456" t="s">
        <v>89</v>
      </c>
      <c r="B1456" t="s">
        <v>2651</v>
      </c>
      <c r="C1456">
        <v>2017</v>
      </c>
      <c r="E1456" t="s">
        <v>3243</v>
      </c>
      <c r="F1456" t="s">
        <v>9126</v>
      </c>
      <c r="G1456" t="s">
        <v>3979</v>
      </c>
    </row>
    <row r="1457" spans="1:7" x14ac:dyDescent="0.25">
      <c r="A1457" t="s">
        <v>751</v>
      </c>
      <c r="B1457" t="s">
        <v>2655</v>
      </c>
      <c r="C1457">
        <v>2018</v>
      </c>
      <c r="D1457" t="s">
        <v>179</v>
      </c>
      <c r="E1457" t="s">
        <v>3115</v>
      </c>
      <c r="F1457" t="s">
        <v>8590</v>
      </c>
      <c r="G1457" t="s">
        <v>3979</v>
      </c>
    </row>
    <row r="1458" spans="1:7" x14ac:dyDescent="0.25">
      <c r="A1458" t="s">
        <v>229</v>
      </c>
      <c r="B1458" t="s">
        <v>2659</v>
      </c>
      <c r="C1458">
        <v>2021</v>
      </c>
      <c r="E1458" t="s">
        <v>2977</v>
      </c>
      <c r="F1458" t="s">
        <v>8418</v>
      </c>
      <c r="G1458" t="s">
        <v>3979</v>
      </c>
    </row>
    <row r="1459" spans="1:7" x14ac:dyDescent="0.25">
      <c r="A1459" t="s">
        <v>345</v>
      </c>
      <c r="B1459" t="s">
        <v>2659</v>
      </c>
      <c r="C1459">
        <v>2023</v>
      </c>
      <c r="E1459" t="s">
        <v>2977</v>
      </c>
      <c r="F1459" t="s">
        <v>8492</v>
      </c>
      <c r="G1459" t="s">
        <v>3979</v>
      </c>
    </row>
    <row r="1460" spans="1:7" x14ac:dyDescent="0.25">
      <c r="A1460" t="s">
        <v>1427</v>
      </c>
      <c r="B1460" t="s">
        <v>2659</v>
      </c>
      <c r="C1460">
        <v>2021</v>
      </c>
      <c r="E1460" t="s">
        <v>2977</v>
      </c>
      <c r="F1460" t="s">
        <v>8805</v>
      </c>
      <c r="G1460" t="s">
        <v>3979</v>
      </c>
    </row>
    <row r="1461" spans="1:7" x14ac:dyDescent="0.25">
      <c r="A1461" t="s">
        <v>1682</v>
      </c>
      <c r="B1461" t="s">
        <v>2659</v>
      </c>
      <c r="C1461">
        <v>2020</v>
      </c>
      <c r="E1461" t="s">
        <v>2977</v>
      </c>
      <c r="F1461" t="s">
        <v>8870</v>
      </c>
      <c r="G1461" t="s">
        <v>3979</v>
      </c>
    </row>
    <row r="1462" spans="1:7" x14ac:dyDescent="0.25">
      <c r="A1462" t="s">
        <v>89</v>
      </c>
      <c r="B1462" t="s">
        <v>2659</v>
      </c>
      <c r="C1462">
        <v>2017</v>
      </c>
      <c r="E1462" t="s">
        <v>2977</v>
      </c>
      <c r="F1462" t="s">
        <v>9127</v>
      </c>
      <c r="G1462" t="s">
        <v>3979</v>
      </c>
    </row>
    <row r="1463" spans="1:7" x14ac:dyDescent="0.25">
      <c r="A1463" t="s">
        <v>770</v>
      </c>
      <c r="B1463" t="s">
        <v>2661</v>
      </c>
      <c r="C1463">
        <v>2023</v>
      </c>
      <c r="E1463" t="s">
        <v>3119</v>
      </c>
      <c r="F1463" t="s">
        <v>8597</v>
      </c>
      <c r="G1463" t="s">
        <v>3979</v>
      </c>
    </row>
    <row r="1464" spans="1:7" x14ac:dyDescent="0.25">
      <c r="A1464" t="s">
        <v>803</v>
      </c>
      <c r="B1464" t="s">
        <v>2661</v>
      </c>
      <c r="C1464">
        <v>2024</v>
      </c>
      <c r="E1464" t="s">
        <v>3119</v>
      </c>
      <c r="F1464" t="s">
        <v>8601</v>
      </c>
      <c r="G1464" t="s">
        <v>3979</v>
      </c>
    </row>
    <row r="1465" spans="1:7" x14ac:dyDescent="0.25">
      <c r="A1465" t="s">
        <v>2796</v>
      </c>
      <c r="B1465" t="s">
        <v>2661</v>
      </c>
      <c r="C1465">
        <v>2021</v>
      </c>
      <c r="E1465" t="s">
        <v>3005</v>
      </c>
      <c r="F1465" t="s">
        <v>9737</v>
      </c>
      <c r="G1465" t="s">
        <v>179</v>
      </c>
    </row>
    <row r="1466" spans="1:7" x14ac:dyDescent="0.25">
      <c r="A1466" t="s">
        <v>2188</v>
      </c>
      <c r="B1466" t="s">
        <v>2663</v>
      </c>
      <c r="C1466">
        <v>2021</v>
      </c>
      <c r="E1466" t="s">
        <v>3328</v>
      </c>
      <c r="F1466" t="s">
        <v>9738</v>
      </c>
      <c r="G1466" t="s">
        <v>179</v>
      </c>
    </row>
    <row r="1467" spans="1:7" x14ac:dyDescent="0.25">
      <c r="A1467" t="s">
        <v>89</v>
      </c>
      <c r="B1467" t="s">
        <v>2663</v>
      </c>
      <c r="C1467">
        <v>2017</v>
      </c>
      <c r="E1467" t="s">
        <v>2974</v>
      </c>
      <c r="F1467" t="s">
        <v>9128</v>
      </c>
      <c r="G1467" t="s">
        <v>3979</v>
      </c>
    </row>
    <row r="1468" spans="1:7" x14ac:dyDescent="0.25">
      <c r="A1468" t="s">
        <v>1038</v>
      </c>
      <c r="B1468" t="s">
        <v>2667</v>
      </c>
      <c r="C1468">
        <v>2016</v>
      </c>
      <c r="E1468" t="s">
        <v>3182</v>
      </c>
      <c r="F1468" t="s">
        <v>8694</v>
      </c>
      <c r="G1468" t="s">
        <v>3979</v>
      </c>
    </row>
    <row r="1469" spans="1:7" x14ac:dyDescent="0.25">
      <c r="A1469" t="s">
        <v>1286</v>
      </c>
      <c r="B1469" t="s">
        <v>2667</v>
      </c>
      <c r="C1469">
        <v>2019</v>
      </c>
      <c r="E1469" t="s">
        <v>3182</v>
      </c>
      <c r="F1469" t="s">
        <v>8779</v>
      </c>
      <c r="G1469" t="s">
        <v>3979</v>
      </c>
    </row>
    <row r="1470" spans="1:7" x14ac:dyDescent="0.25">
      <c r="A1470" t="s">
        <v>154</v>
      </c>
      <c r="B1470" t="s">
        <v>2671</v>
      </c>
      <c r="C1470">
        <v>2011</v>
      </c>
      <c r="E1470" t="s">
        <v>3403</v>
      </c>
      <c r="F1470" t="s">
        <v>9262</v>
      </c>
      <c r="G1470" t="s">
        <v>3979</v>
      </c>
    </row>
    <row r="1471" spans="1:7" x14ac:dyDescent="0.25">
      <c r="A1471" t="s">
        <v>2713</v>
      </c>
      <c r="B1471" t="s">
        <v>2673</v>
      </c>
      <c r="C1471">
        <v>1993</v>
      </c>
      <c r="E1471" t="s">
        <v>3411</v>
      </c>
      <c r="F1471" t="s">
        <v>9279</v>
      </c>
      <c r="G1471" t="s">
        <v>3979</v>
      </c>
    </row>
    <row r="1472" spans="1:7" x14ac:dyDescent="0.25">
      <c r="A1472" t="s">
        <v>345</v>
      </c>
      <c r="B1472" t="s">
        <v>2678</v>
      </c>
      <c r="C1472">
        <v>2023</v>
      </c>
      <c r="E1472" t="s">
        <v>3042</v>
      </c>
      <c r="F1472" t="s">
        <v>8493</v>
      </c>
      <c r="G1472" t="s">
        <v>3979</v>
      </c>
    </row>
    <row r="1473" spans="1:7" x14ac:dyDescent="0.25">
      <c r="A1473" t="s">
        <v>2310</v>
      </c>
      <c r="B1473" t="s">
        <v>2678</v>
      </c>
      <c r="C1473">
        <v>2023</v>
      </c>
      <c r="E1473" t="s">
        <v>2974</v>
      </c>
      <c r="F1473" t="s">
        <v>9026</v>
      </c>
      <c r="G1473" t="s">
        <v>3979</v>
      </c>
    </row>
    <row r="1474" spans="1:7" x14ac:dyDescent="0.25">
      <c r="A1474" t="s">
        <v>89</v>
      </c>
      <c r="B1474" t="s">
        <v>2678</v>
      </c>
      <c r="C1474">
        <v>2017</v>
      </c>
      <c r="E1474" t="s">
        <v>2974</v>
      </c>
      <c r="F1474" t="s">
        <v>9129</v>
      </c>
      <c r="G1474" t="s">
        <v>3979</v>
      </c>
    </row>
    <row r="1475" spans="1:7" x14ac:dyDescent="0.25">
      <c r="A1475" t="s">
        <v>2796</v>
      </c>
      <c r="B1475" t="s">
        <v>2680</v>
      </c>
      <c r="C1475">
        <v>2021</v>
      </c>
      <c r="E1475" t="s">
        <v>3420</v>
      </c>
      <c r="F1475" t="s">
        <v>9313</v>
      </c>
      <c r="G1475" t="s">
        <v>3979</v>
      </c>
    </row>
    <row r="1476" spans="1:7" x14ac:dyDescent="0.25">
      <c r="A1476" t="s">
        <v>2796</v>
      </c>
      <c r="B1476" t="s">
        <v>2683</v>
      </c>
      <c r="C1476">
        <v>2021</v>
      </c>
      <c r="E1476" t="s">
        <v>3005</v>
      </c>
      <c r="F1476" t="s">
        <v>9739</v>
      </c>
      <c r="G1476" t="s">
        <v>179</v>
      </c>
    </row>
    <row r="1477" spans="1:7" x14ac:dyDescent="0.25">
      <c r="A1477" t="s">
        <v>1809</v>
      </c>
      <c r="B1477" t="s">
        <v>7918</v>
      </c>
      <c r="C1477">
        <v>2019</v>
      </c>
      <c r="E1477" s="10" t="s">
        <v>7917</v>
      </c>
      <c r="F1477" t="s">
        <v>8914</v>
      </c>
      <c r="G1477" t="s">
        <v>3979</v>
      </c>
    </row>
    <row r="1478" spans="1:7" x14ac:dyDescent="0.25">
      <c r="A1478" t="s">
        <v>89</v>
      </c>
      <c r="B1478" t="s">
        <v>7918</v>
      </c>
      <c r="C1478">
        <v>2017</v>
      </c>
      <c r="E1478" s="10" t="s">
        <v>7917</v>
      </c>
      <c r="F1478" t="s">
        <v>9130</v>
      </c>
      <c r="G1478" t="s">
        <v>3979</v>
      </c>
    </row>
    <row r="1479" spans="1:7" x14ac:dyDescent="0.25">
      <c r="A1479" t="s">
        <v>201</v>
      </c>
      <c r="B1479" t="s">
        <v>2687</v>
      </c>
      <c r="C1479">
        <v>2024</v>
      </c>
      <c r="E1479" t="s">
        <v>2976</v>
      </c>
      <c r="F1479" t="s">
        <v>8417</v>
      </c>
      <c r="G1479" t="s">
        <v>3979</v>
      </c>
    </row>
    <row r="1480" spans="1:7" x14ac:dyDescent="0.25">
      <c r="A1480" t="s">
        <v>336</v>
      </c>
      <c r="B1480" t="s">
        <v>2687</v>
      </c>
      <c r="C1480">
        <v>2023</v>
      </c>
      <c r="E1480" t="s">
        <v>2976</v>
      </c>
      <c r="F1480" t="s">
        <v>8447</v>
      </c>
      <c r="G1480" t="s">
        <v>3979</v>
      </c>
    </row>
    <row r="1481" spans="1:7" x14ac:dyDescent="0.25">
      <c r="A1481" t="s">
        <v>2498</v>
      </c>
      <c r="B1481" t="s">
        <v>2687</v>
      </c>
      <c r="C1481">
        <v>2021</v>
      </c>
      <c r="E1481" t="s">
        <v>2976</v>
      </c>
      <c r="F1481" t="s">
        <v>9199</v>
      </c>
      <c r="G1481" t="s">
        <v>3979</v>
      </c>
    </row>
    <row r="1482" spans="1:7" x14ac:dyDescent="0.25">
      <c r="A1482" t="s">
        <v>2586</v>
      </c>
      <c r="B1482" t="s">
        <v>2687</v>
      </c>
      <c r="C1482">
        <v>2019</v>
      </c>
      <c r="E1482" t="s">
        <v>2976</v>
      </c>
      <c r="F1482" t="s">
        <v>9211</v>
      </c>
      <c r="G1482" t="s">
        <v>3979</v>
      </c>
    </row>
    <row r="1483" spans="1:7" x14ac:dyDescent="0.25">
      <c r="A1483" t="s">
        <v>839</v>
      </c>
      <c r="B1483" t="s">
        <v>2690</v>
      </c>
      <c r="C1483">
        <v>1996</v>
      </c>
      <c r="E1483" s="10" t="s">
        <v>9336</v>
      </c>
      <c r="F1483" t="s">
        <v>9997</v>
      </c>
      <c r="G1483" t="s">
        <v>3979</v>
      </c>
    </row>
    <row r="1484" spans="1:7" x14ac:dyDescent="0.25">
      <c r="A1484" t="s">
        <v>1038</v>
      </c>
      <c r="B1484" t="s">
        <v>2690</v>
      </c>
      <c r="C1484">
        <v>2016</v>
      </c>
      <c r="E1484" t="s">
        <v>3183</v>
      </c>
      <c r="F1484" t="s">
        <v>9997</v>
      </c>
      <c r="G1484" t="s">
        <v>3979</v>
      </c>
    </row>
    <row r="1485" spans="1:7" x14ac:dyDescent="0.25">
      <c r="A1485" t="s">
        <v>1286</v>
      </c>
      <c r="B1485" t="s">
        <v>2690</v>
      </c>
      <c r="C1485">
        <v>2019</v>
      </c>
      <c r="E1485" t="s">
        <v>3183</v>
      </c>
      <c r="F1485" t="s">
        <v>8780</v>
      </c>
      <c r="G1485" t="s">
        <v>3979</v>
      </c>
    </row>
    <row r="1486" spans="1:7" x14ac:dyDescent="0.25">
      <c r="A1486" t="s">
        <v>1847</v>
      </c>
      <c r="B1486" t="s">
        <v>2690</v>
      </c>
      <c r="C1486">
        <v>2015</v>
      </c>
      <c r="E1486" t="s">
        <v>3183</v>
      </c>
      <c r="F1486" t="s">
        <v>9997</v>
      </c>
      <c r="G1486" t="s">
        <v>3979</v>
      </c>
    </row>
    <row r="1487" spans="1:7" x14ac:dyDescent="0.25">
      <c r="A1487" t="s">
        <v>2091</v>
      </c>
      <c r="B1487" t="s">
        <v>2690</v>
      </c>
      <c r="C1487">
        <v>2021</v>
      </c>
      <c r="E1487" s="10" t="s">
        <v>8338</v>
      </c>
      <c r="F1487" t="s">
        <v>8959</v>
      </c>
      <c r="G1487" t="s">
        <v>3979</v>
      </c>
    </row>
    <row r="1488" spans="1:7" x14ac:dyDescent="0.25">
      <c r="A1488" t="s">
        <v>154</v>
      </c>
      <c r="B1488" t="s">
        <v>2690</v>
      </c>
      <c r="C1488">
        <v>2011</v>
      </c>
      <c r="E1488" t="s">
        <v>3183</v>
      </c>
      <c r="F1488" t="s">
        <v>9997</v>
      </c>
      <c r="G1488" t="s">
        <v>3979</v>
      </c>
    </row>
    <row r="1489" spans="1:7" x14ac:dyDescent="0.25">
      <c r="A1489" t="s">
        <v>2796</v>
      </c>
      <c r="B1489" t="s">
        <v>2690</v>
      </c>
      <c r="C1489">
        <v>2021</v>
      </c>
      <c r="E1489" s="10" t="s">
        <v>3183</v>
      </c>
      <c r="F1489" t="s">
        <v>9997</v>
      </c>
      <c r="G1489" t="s">
        <v>3979</v>
      </c>
    </row>
    <row r="1490" spans="1:7" x14ac:dyDescent="0.25">
      <c r="A1490" t="s">
        <v>738</v>
      </c>
      <c r="B1490" t="s">
        <v>2694</v>
      </c>
      <c r="C1490">
        <v>2015</v>
      </c>
      <c r="E1490" t="s">
        <v>2974</v>
      </c>
      <c r="F1490" t="s">
        <v>8569</v>
      </c>
      <c r="G1490" t="s">
        <v>3979</v>
      </c>
    </row>
    <row r="1491" spans="1:7" x14ac:dyDescent="0.25">
      <c r="A1491" t="s">
        <v>2146</v>
      </c>
      <c r="B1491" t="s">
        <v>2698</v>
      </c>
      <c r="C1491">
        <v>1980</v>
      </c>
      <c r="E1491" t="s">
        <v>3319</v>
      </c>
      <c r="F1491" t="s">
        <v>9002</v>
      </c>
      <c r="G1491" t="s">
        <v>3979</v>
      </c>
    </row>
    <row r="1492" spans="1:7" x14ac:dyDescent="0.25">
      <c r="A1492" t="s">
        <v>2698</v>
      </c>
      <c r="B1492" t="s">
        <v>2701</v>
      </c>
      <c r="C1492">
        <v>1991</v>
      </c>
      <c r="D1492" t="s">
        <v>179</v>
      </c>
      <c r="F1492" t="s">
        <v>9740</v>
      </c>
      <c r="G1492" t="s">
        <v>3979</v>
      </c>
    </row>
    <row r="1493" spans="1:7" x14ac:dyDescent="0.25">
      <c r="A1493" t="s">
        <v>1038</v>
      </c>
      <c r="B1493" t="s">
        <v>17083</v>
      </c>
      <c r="C1493">
        <v>2016</v>
      </c>
      <c r="E1493" s="10" t="s">
        <v>17086</v>
      </c>
      <c r="F1493" t="s">
        <v>17087</v>
      </c>
      <c r="G1493" t="s">
        <v>3979</v>
      </c>
    </row>
    <row r="1494" spans="1:7" x14ac:dyDescent="0.25">
      <c r="A1494" t="s">
        <v>2124</v>
      </c>
      <c r="B1494" t="s">
        <v>17083</v>
      </c>
      <c r="C1494">
        <v>2013</v>
      </c>
      <c r="E1494" s="10" t="s">
        <v>17086</v>
      </c>
      <c r="F1494" t="s">
        <v>17087</v>
      </c>
      <c r="G1494" t="s">
        <v>3979</v>
      </c>
    </row>
    <row r="1495" spans="1:7" x14ac:dyDescent="0.25">
      <c r="A1495" t="s">
        <v>2165</v>
      </c>
      <c r="B1495" t="s">
        <v>17083</v>
      </c>
      <c r="C1495">
        <v>2013</v>
      </c>
      <c r="E1495" s="10" t="s">
        <v>17086</v>
      </c>
      <c r="F1495" t="s">
        <v>17087</v>
      </c>
      <c r="G1495" t="s">
        <v>3979</v>
      </c>
    </row>
    <row r="1496" spans="1:7" x14ac:dyDescent="0.25">
      <c r="A1496" t="s">
        <v>1038</v>
      </c>
      <c r="B1496" t="s">
        <v>2703</v>
      </c>
      <c r="C1496">
        <v>2016</v>
      </c>
      <c r="E1496" t="s">
        <v>3184</v>
      </c>
      <c r="F1496" t="s">
        <v>8695</v>
      </c>
      <c r="G1496" t="s">
        <v>3979</v>
      </c>
    </row>
    <row r="1497" spans="1:7" x14ac:dyDescent="0.25">
      <c r="A1497" t="s">
        <v>154</v>
      </c>
      <c r="B1497" t="s">
        <v>2703</v>
      </c>
      <c r="C1497">
        <v>2011</v>
      </c>
      <c r="E1497" t="s">
        <v>3184</v>
      </c>
      <c r="F1497" t="s">
        <v>9263</v>
      </c>
      <c r="G1497" t="s">
        <v>3979</v>
      </c>
    </row>
    <row r="1498" spans="1:7" x14ac:dyDescent="0.25">
      <c r="A1498" t="s">
        <v>2713</v>
      </c>
      <c r="B1498" t="s">
        <v>2707</v>
      </c>
      <c r="C1498">
        <v>1993</v>
      </c>
      <c r="D1498" t="s">
        <v>179</v>
      </c>
      <c r="F1498" t="s">
        <v>9741</v>
      </c>
      <c r="G1498" t="s">
        <v>3979</v>
      </c>
    </row>
    <row r="1499" spans="1:7" x14ac:dyDescent="0.25">
      <c r="A1499" t="s">
        <v>2707</v>
      </c>
      <c r="B1499" t="s">
        <v>2710</v>
      </c>
      <c r="C1499">
        <v>1999</v>
      </c>
      <c r="D1499" t="s">
        <v>179</v>
      </c>
      <c r="F1499" t="s">
        <v>9742</v>
      </c>
      <c r="G1499" t="s">
        <v>3979</v>
      </c>
    </row>
    <row r="1500" spans="1:7" x14ac:dyDescent="0.25">
      <c r="A1500" t="s">
        <v>2146</v>
      </c>
      <c r="B1500" t="s">
        <v>2713</v>
      </c>
      <c r="C1500">
        <v>1980</v>
      </c>
      <c r="E1500" t="s">
        <v>3320</v>
      </c>
      <c r="F1500" t="s">
        <v>9003</v>
      </c>
      <c r="G1500" t="s">
        <v>3979</v>
      </c>
    </row>
    <row r="1501" spans="1:7" x14ac:dyDescent="0.25">
      <c r="A1501" t="s">
        <v>956</v>
      </c>
      <c r="B1501" t="s">
        <v>2716</v>
      </c>
      <c r="C1501">
        <v>2006</v>
      </c>
      <c r="E1501" t="s">
        <v>2719</v>
      </c>
      <c r="F1501" t="s">
        <v>8660</v>
      </c>
      <c r="G1501" t="s">
        <v>3979</v>
      </c>
    </row>
    <row r="1502" spans="1:7" x14ac:dyDescent="0.25">
      <c r="A1502" t="s">
        <v>1149</v>
      </c>
      <c r="B1502" t="s">
        <v>2720</v>
      </c>
      <c r="C1502">
        <v>2014</v>
      </c>
      <c r="D1502" t="s">
        <v>179</v>
      </c>
      <c r="F1502" t="s">
        <v>9743</v>
      </c>
      <c r="G1502" t="s">
        <v>3979</v>
      </c>
    </row>
    <row r="1503" spans="1:7" x14ac:dyDescent="0.25">
      <c r="A1503" t="s">
        <v>1651</v>
      </c>
      <c r="B1503" t="s">
        <v>2723</v>
      </c>
      <c r="C1503">
        <v>2012</v>
      </c>
      <c r="D1503" t="s">
        <v>179</v>
      </c>
      <c r="F1503" t="s">
        <v>9744</v>
      </c>
      <c r="G1503" t="s">
        <v>3979</v>
      </c>
    </row>
    <row r="1504" spans="1:7" x14ac:dyDescent="0.25">
      <c r="A1504" t="s">
        <v>89</v>
      </c>
      <c r="B1504" t="s">
        <v>2726</v>
      </c>
      <c r="C1504">
        <v>2017</v>
      </c>
      <c r="E1504" s="10" t="s">
        <v>14008</v>
      </c>
      <c r="F1504" t="s">
        <v>9745</v>
      </c>
      <c r="G1504" t="s">
        <v>3979</v>
      </c>
    </row>
    <row r="1505" spans="1:7" x14ac:dyDescent="0.25">
      <c r="A1505" t="s">
        <v>2177</v>
      </c>
      <c r="B1505" t="s">
        <v>2728</v>
      </c>
      <c r="C1505">
        <v>2022</v>
      </c>
      <c r="E1505" t="s">
        <v>3327</v>
      </c>
      <c r="F1505" t="s">
        <v>9019</v>
      </c>
      <c r="G1505" t="s">
        <v>3979</v>
      </c>
    </row>
    <row r="1506" spans="1:7" x14ac:dyDescent="0.25">
      <c r="A1506" t="s">
        <v>1682</v>
      </c>
      <c r="B1506" t="s">
        <v>2730</v>
      </c>
      <c r="C1506">
        <v>2020</v>
      </c>
      <c r="E1506" t="s">
        <v>2974</v>
      </c>
      <c r="F1506" t="s">
        <v>8871</v>
      </c>
      <c r="G1506" t="s">
        <v>3979</v>
      </c>
    </row>
    <row r="1507" spans="1:7" x14ac:dyDescent="0.25">
      <c r="A1507" t="s">
        <v>89</v>
      </c>
      <c r="B1507" t="s">
        <v>2730</v>
      </c>
      <c r="C1507">
        <v>2017</v>
      </c>
      <c r="E1507" t="s">
        <v>2974</v>
      </c>
      <c r="F1507" t="s">
        <v>9131</v>
      </c>
      <c r="G1507" t="s">
        <v>3979</v>
      </c>
    </row>
    <row r="1508" spans="1:7" x14ac:dyDescent="0.25">
      <c r="A1508" t="s">
        <v>1357</v>
      </c>
      <c r="B1508" t="s">
        <v>2734</v>
      </c>
      <c r="C1508">
        <v>2018</v>
      </c>
      <c r="E1508" t="s">
        <v>2974</v>
      </c>
      <c r="F1508" t="s">
        <v>8790</v>
      </c>
      <c r="G1508" t="s">
        <v>3979</v>
      </c>
    </row>
    <row r="1509" spans="1:7" x14ac:dyDescent="0.25">
      <c r="A1509" t="s">
        <v>2796</v>
      </c>
      <c r="B1509" t="s">
        <v>2734</v>
      </c>
      <c r="C1509">
        <v>2021</v>
      </c>
      <c r="E1509" t="s">
        <v>2974</v>
      </c>
      <c r="F1509" t="s">
        <v>9314</v>
      </c>
      <c r="G1509" t="s">
        <v>3979</v>
      </c>
    </row>
    <row r="1510" spans="1:7" x14ac:dyDescent="0.25">
      <c r="A1510" t="s">
        <v>922</v>
      </c>
      <c r="B1510" t="s">
        <v>2736</v>
      </c>
      <c r="C1510">
        <v>2015</v>
      </c>
      <c r="E1510" t="s">
        <v>3151</v>
      </c>
      <c r="F1510" t="s">
        <v>8652</v>
      </c>
      <c r="G1510" t="s">
        <v>3979</v>
      </c>
    </row>
    <row r="1511" spans="1:7" x14ac:dyDescent="0.25">
      <c r="A1511" t="s">
        <v>154</v>
      </c>
      <c r="B1511" t="s">
        <v>2739</v>
      </c>
      <c r="C1511">
        <v>2011</v>
      </c>
      <c r="E1511" t="s">
        <v>3404</v>
      </c>
      <c r="F1511" t="s">
        <v>9264</v>
      </c>
      <c r="G1511" t="s">
        <v>3979</v>
      </c>
    </row>
    <row r="1512" spans="1:7" x14ac:dyDescent="0.25">
      <c r="A1512" t="s">
        <v>1136</v>
      </c>
      <c r="B1512" t="s">
        <v>2743</v>
      </c>
      <c r="C1512">
        <v>2012</v>
      </c>
      <c r="E1512" t="s">
        <v>2974</v>
      </c>
      <c r="F1512" t="s">
        <v>8730</v>
      </c>
      <c r="G1512" t="s">
        <v>3979</v>
      </c>
    </row>
    <row r="1513" spans="1:7" x14ac:dyDescent="0.25">
      <c r="A1513" t="s">
        <v>89</v>
      </c>
      <c r="B1513" t="s">
        <v>2743</v>
      </c>
      <c r="C1513">
        <v>2017</v>
      </c>
      <c r="E1513" t="s">
        <v>2974</v>
      </c>
      <c r="F1513" t="s">
        <v>9132</v>
      </c>
      <c r="G1513" t="s">
        <v>3979</v>
      </c>
    </row>
    <row r="1514" spans="1:7" x14ac:dyDescent="0.25">
      <c r="A1514" t="s">
        <v>336</v>
      </c>
      <c r="B1514" t="s">
        <v>2747</v>
      </c>
      <c r="C1514">
        <v>2023</v>
      </c>
      <c r="E1514" t="s">
        <v>3005</v>
      </c>
      <c r="F1514" t="s">
        <v>9746</v>
      </c>
      <c r="G1514" t="s">
        <v>179</v>
      </c>
    </row>
    <row r="1515" spans="1:7" x14ac:dyDescent="0.25">
      <c r="A1515" t="s">
        <v>1787</v>
      </c>
      <c r="B1515" t="s">
        <v>14244</v>
      </c>
      <c r="C1515">
        <v>1987</v>
      </c>
      <c r="E1515" s="10" t="s">
        <v>14246</v>
      </c>
      <c r="F1515" t="s">
        <v>14247</v>
      </c>
      <c r="G1515" t="s">
        <v>3979</v>
      </c>
    </row>
    <row r="1516" spans="1:7" x14ac:dyDescent="0.25">
      <c r="A1516" t="s">
        <v>1435</v>
      </c>
      <c r="B1516" t="s">
        <v>8071</v>
      </c>
      <c r="C1516">
        <v>2018</v>
      </c>
      <c r="E1516" s="10" t="s">
        <v>8081</v>
      </c>
      <c r="F1516" t="s">
        <v>8824</v>
      </c>
      <c r="G1516" t="s">
        <v>3979</v>
      </c>
    </row>
    <row r="1517" spans="1:7" x14ac:dyDescent="0.25">
      <c r="A1517" t="s">
        <v>1136</v>
      </c>
      <c r="B1517" t="s">
        <v>2749</v>
      </c>
      <c r="C1517">
        <v>2012</v>
      </c>
      <c r="E1517" t="s">
        <v>2974</v>
      </c>
      <c r="F1517" t="s">
        <v>8731</v>
      </c>
      <c r="G1517" t="s">
        <v>3979</v>
      </c>
    </row>
    <row r="1518" spans="1:7" x14ac:dyDescent="0.25">
      <c r="A1518" t="s">
        <v>839</v>
      </c>
      <c r="B1518" t="s">
        <v>16933</v>
      </c>
      <c r="C1518">
        <v>1996</v>
      </c>
      <c r="E1518" s="10" t="s">
        <v>16936</v>
      </c>
      <c r="F1518" t="s">
        <v>16937</v>
      </c>
      <c r="G1518" t="s">
        <v>3979</v>
      </c>
    </row>
    <row r="1519" spans="1:7" x14ac:dyDescent="0.25">
      <c r="A1519" t="s">
        <v>910</v>
      </c>
      <c r="B1519" t="s">
        <v>16933</v>
      </c>
      <c r="C1519">
        <v>2014</v>
      </c>
      <c r="E1519" s="10" t="s">
        <v>16936</v>
      </c>
      <c r="F1519" t="s">
        <v>16937</v>
      </c>
      <c r="G1519" t="s">
        <v>3979</v>
      </c>
    </row>
    <row r="1520" spans="1:7" x14ac:dyDescent="0.25">
      <c r="A1520" t="s">
        <v>922</v>
      </c>
      <c r="B1520" t="s">
        <v>2752</v>
      </c>
      <c r="C1520">
        <v>2015</v>
      </c>
      <c r="E1520" t="s">
        <v>3152</v>
      </c>
      <c r="F1520" t="s">
        <v>8653</v>
      </c>
      <c r="G1520" t="s">
        <v>3979</v>
      </c>
    </row>
    <row r="1521" spans="1:7" x14ac:dyDescent="0.25">
      <c r="A1521" t="s">
        <v>2420</v>
      </c>
      <c r="B1521" t="s">
        <v>2752</v>
      </c>
      <c r="C1521">
        <v>2008</v>
      </c>
      <c r="E1521" t="s">
        <v>3152</v>
      </c>
      <c r="F1521" t="s">
        <v>9183</v>
      </c>
      <c r="G1521" t="s">
        <v>3979</v>
      </c>
    </row>
    <row r="1522" spans="1:7" x14ac:dyDescent="0.25">
      <c r="A1522" t="s">
        <v>154</v>
      </c>
      <c r="B1522" t="s">
        <v>2752</v>
      </c>
      <c r="C1522">
        <v>2011</v>
      </c>
      <c r="E1522" t="s">
        <v>3152</v>
      </c>
      <c r="F1522" t="s">
        <v>9265</v>
      </c>
      <c r="G1522" t="s">
        <v>3979</v>
      </c>
    </row>
    <row r="1523" spans="1:7" x14ac:dyDescent="0.25">
      <c r="A1523" t="s">
        <v>336</v>
      </c>
      <c r="B1523" t="s">
        <v>2755</v>
      </c>
      <c r="C1523">
        <v>2023</v>
      </c>
      <c r="E1523" s="10" t="s">
        <v>3006</v>
      </c>
      <c r="F1523" t="s">
        <v>9998</v>
      </c>
      <c r="G1523" t="s">
        <v>3979</v>
      </c>
    </row>
    <row r="1524" spans="1:7" x14ac:dyDescent="0.25">
      <c r="A1524" t="s">
        <v>2606</v>
      </c>
      <c r="B1524" t="s">
        <v>2755</v>
      </c>
      <c r="C1524">
        <v>2025</v>
      </c>
      <c r="E1524" s="10" t="s">
        <v>3006</v>
      </c>
      <c r="F1524" t="s">
        <v>9998</v>
      </c>
      <c r="G1524" t="s">
        <v>3979</v>
      </c>
    </row>
    <row r="1525" spans="1:7" x14ac:dyDescent="0.25">
      <c r="A1525" t="s">
        <v>751</v>
      </c>
      <c r="B1525" t="s">
        <v>2758</v>
      </c>
      <c r="C1525">
        <v>2018</v>
      </c>
      <c r="E1525" t="s">
        <v>2974</v>
      </c>
      <c r="F1525" t="s">
        <v>8591</v>
      </c>
      <c r="G1525" t="s">
        <v>3979</v>
      </c>
    </row>
    <row r="1526" spans="1:7" x14ac:dyDescent="0.25">
      <c r="A1526" t="s">
        <v>996</v>
      </c>
      <c r="B1526" t="s">
        <v>2761</v>
      </c>
      <c r="C1526">
        <v>2006</v>
      </c>
      <c r="E1526" s="10" t="s">
        <v>3166</v>
      </c>
      <c r="F1526" t="s">
        <v>14007</v>
      </c>
      <c r="G1526" t="s">
        <v>3979</v>
      </c>
    </row>
    <row r="1527" spans="1:7" x14ac:dyDescent="0.25">
      <c r="A1527" t="s">
        <v>154</v>
      </c>
      <c r="B1527" t="s">
        <v>2761</v>
      </c>
      <c r="C1527">
        <v>2011</v>
      </c>
      <c r="E1527" s="10" t="s">
        <v>3166</v>
      </c>
      <c r="F1527" t="s">
        <v>14006</v>
      </c>
      <c r="G1527" t="s">
        <v>3979</v>
      </c>
    </row>
    <row r="1528" spans="1:7" x14ac:dyDescent="0.25">
      <c r="A1528" t="s">
        <v>248</v>
      </c>
      <c r="B1528" t="s">
        <v>2763</v>
      </c>
      <c r="C1528">
        <v>1994</v>
      </c>
      <c r="D1528" t="s">
        <v>179</v>
      </c>
      <c r="F1528" t="s">
        <v>9747</v>
      </c>
      <c r="G1528" t="s">
        <v>3979</v>
      </c>
    </row>
    <row r="1529" spans="1:7" x14ac:dyDescent="0.25">
      <c r="A1529" t="s">
        <v>2128</v>
      </c>
      <c r="B1529" t="s">
        <v>12651</v>
      </c>
      <c r="C1529">
        <v>2020</v>
      </c>
      <c r="E1529" s="10" t="s">
        <v>12654</v>
      </c>
      <c r="F1529" t="s">
        <v>12655</v>
      </c>
      <c r="G1529" t="s">
        <v>3979</v>
      </c>
    </row>
    <row r="1530" spans="1:7" x14ac:dyDescent="0.25">
      <c r="A1530" t="s">
        <v>345</v>
      </c>
      <c r="B1530" t="s">
        <v>7665</v>
      </c>
      <c r="C1530">
        <v>2023</v>
      </c>
      <c r="E1530" t="s">
        <v>7664</v>
      </c>
      <c r="F1530" t="s">
        <v>8494</v>
      </c>
      <c r="G1530" t="s">
        <v>3979</v>
      </c>
    </row>
    <row r="1531" spans="1:7" x14ac:dyDescent="0.25">
      <c r="A1531" t="s">
        <v>2498</v>
      </c>
      <c r="B1531" t="s">
        <v>7665</v>
      </c>
      <c r="C1531">
        <v>2021</v>
      </c>
      <c r="E1531" t="s">
        <v>7664</v>
      </c>
      <c r="F1531" t="s">
        <v>9200</v>
      </c>
      <c r="G1531" t="s">
        <v>3979</v>
      </c>
    </row>
    <row r="1532" spans="1:7" x14ac:dyDescent="0.25">
      <c r="A1532" t="s">
        <v>751</v>
      </c>
      <c r="B1532" t="s">
        <v>2774</v>
      </c>
      <c r="C1532">
        <v>2018</v>
      </c>
      <c r="E1532" t="s">
        <v>3116</v>
      </c>
      <c r="F1532" t="s">
        <v>8592</v>
      </c>
      <c r="G1532" t="s">
        <v>3979</v>
      </c>
    </row>
    <row r="1533" spans="1:7" x14ac:dyDescent="0.25">
      <c r="A1533" t="s">
        <v>1038</v>
      </c>
      <c r="B1533" t="s">
        <v>2774</v>
      </c>
      <c r="C1533">
        <v>2016</v>
      </c>
      <c r="E1533" s="10" t="s">
        <v>8383</v>
      </c>
      <c r="F1533" t="s">
        <v>8696</v>
      </c>
      <c r="G1533" t="s">
        <v>3979</v>
      </c>
    </row>
    <row r="1534" spans="1:7" x14ac:dyDescent="0.25">
      <c r="A1534" t="s">
        <v>2165</v>
      </c>
      <c r="B1534" t="s">
        <v>2774</v>
      </c>
      <c r="C1534">
        <v>2013</v>
      </c>
      <c r="E1534" t="s">
        <v>3116</v>
      </c>
      <c r="F1534" t="s">
        <v>9017</v>
      </c>
      <c r="G1534" t="s">
        <v>3979</v>
      </c>
    </row>
    <row r="1535" spans="1:7" x14ac:dyDescent="0.25">
      <c r="A1535" t="s">
        <v>89</v>
      </c>
      <c r="B1535" t="s">
        <v>2774</v>
      </c>
      <c r="C1535">
        <v>2017</v>
      </c>
      <c r="E1535" s="10" t="s">
        <v>9360</v>
      </c>
      <c r="F1535" t="s">
        <v>9361</v>
      </c>
      <c r="G1535" t="s">
        <v>3979</v>
      </c>
    </row>
    <row r="1536" spans="1:7" x14ac:dyDescent="0.25">
      <c r="A1536" t="s">
        <v>154</v>
      </c>
      <c r="B1536" t="s">
        <v>2774</v>
      </c>
      <c r="C1536">
        <v>2011</v>
      </c>
      <c r="E1536" t="s">
        <v>3116</v>
      </c>
      <c r="F1536" t="s">
        <v>9266</v>
      </c>
      <c r="G1536" t="s">
        <v>3979</v>
      </c>
    </row>
    <row r="1537" spans="1:7" x14ac:dyDescent="0.25">
      <c r="A1537" t="s">
        <v>1286</v>
      </c>
      <c r="B1537" t="s">
        <v>2778</v>
      </c>
      <c r="C1537">
        <v>2019</v>
      </c>
      <c r="E1537" s="10" t="s">
        <v>8383</v>
      </c>
      <c r="F1537" t="s">
        <v>9334</v>
      </c>
      <c r="G1537" t="s">
        <v>3979</v>
      </c>
    </row>
    <row r="1538" spans="1:7" x14ac:dyDescent="0.25">
      <c r="A1538" t="s">
        <v>2774</v>
      </c>
      <c r="B1538" t="s">
        <v>2778</v>
      </c>
      <c r="C1538">
        <v>2019</v>
      </c>
      <c r="D1538" t="s">
        <v>179</v>
      </c>
      <c r="F1538" t="s">
        <v>9748</v>
      </c>
      <c r="G1538" t="s">
        <v>3979</v>
      </c>
    </row>
    <row r="1539" spans="1:7" x14ac:dyDescent="0.25">
      <c r="A1539" t="s">
        <v>482</v>
      </c>
      <c r="B1539" t="s">
        <v>2780</v>
      </c>
      <c r="C1539">
        <v>2009</v>
      </c>
      <c r="E1539" t="s">
        <v>3055</v>
      </c>
      <c r="F1539" t="s">
        <v>8507</v>
      </c>
      <c r="G1539" t="s">
        <v>3979</v>
      </c>
    </row>
    <row r="1540" spans="1:7" x14ac:dyDescent="0.25">
      <c r="A1540" t="s">
        <v>1787</v>
      </c>
      <c r="B1540" t="s">
        <v>2780</v>
      </c>
      <c r="C1540">
        <v>1987</v>
      </c>
      <c r="E1540" s="10" t="s">
        <v>8356</v>
      </c>
      <c r="F1540" t="s">
        <v>8908</v>
      </c>
      <c r="G1540" t="s">
        <v>3979</v>
      </c>
    </row>
    <row r="1541" spans="1:7" x14ac:dyDescent="0.25">
      <c r="A1541" t="s">
        <v>2146</v>
      </c>
      <c r="B1541" t="s">
        <v>2780</v>
      </c>
      <c r="C1541">
        <v>1980</v>
      </c>
      <c r="E1541" s="10" t="s">
        <v>8356</v>
      </c>
      <c r="F1541" t="s">
        <v>9004</v>
      </c>
      <c r="G1541" t="s">
        <v>3979</v>
      </c>
    </row>
    <row r="1542" spans="1:7" x14ac:dyDescent="0.25">
      <c r="A1542" t="s">
        <v>2780</v>
      </c>
      <c r="B1542" t="s">
        <v>2782</v>
      </c>
      <c r="C1542">
        <v>2017</v>
      </c>
      <c r="D1542" t="s">
        <v>179</v>
      </c>
      <c r="F1542" t="s">
        <v>9749</v>
      </c>
      <c r="G1542" t="s">
        <v>3979</v>
      </c>
    </row>
    <row r="1543" spans="1:7" x14ac:dyDescent="0.25">
      <c r="A1543" t="s">
        <v>1787</v>
      </c>
      <c r="B1543" t="s">
        <v>2784</v>
      </c>
      <c r="C1543">
        <v>1987</v>
      </c>
      <c r="E1543" t="s">
        <v>3279</v>
      </c>
      <c r="F1543" t="s">
        <v>9750</v>
      </c>
      <c r="G1543" t="s">
        <v>179</v>
      </c>
    </row>
    <row r="1544" spans="1:7" x14ac:dyDescent="0.25">
      <c r="A1544" t="s">
        <v>1874</v>
      </c>
      <c r="B1544" t="s">
        <v>2784</v>
      </c>
      <c r="C1544">
        <v>1987</v>
      </c>
      <c r="E1544" t="s">
        <v>3279</v>
      </c>
      <c r="F1544" t="s">
        <v>9751</v>
      </c>
      <c r="G1544" t="s">
        <v>179</v>
      </c>
    </row>
    <row r="1545" spans="1:7" x14ac:dyDescent="0.25">
      <c r="A1545" t="s">
        <v>839</v>
      </c>
      <c r="B1545" t="s">
        <v>2788</v>
      </c>
      <c r="C1545">
        <v>1996</v>
      </c>
      <c r="E1545" s="10" t="s">
        <v>3158</v>
      </c>
      <c r="F1545" t="s">
        <v>8408</v>
      </c>
      <c r="G1545" t="s">
        <v>3979</v>
      </c>
    </row>
    <row r="1546" spans="1:7" x14ac:dyDescent="0.25">
      <c r="A1546" t="s">
        <v>956</v>
      </c>
      <c r="B1546" t="s">
        <v>2788</v>
      </c>
      <c r="C1546">
        <v>2018</v>
      </c>
      <c r="E1546" t="s">
        <v>3158</v>
      </c>
      <c r="F1546" t="s">
        <v>8661</v>
      </c>
      <c r="G1546" t="s">
        <v>3979</v>
      </c>
    </row>
    <row r="1547" spans="1:7" x14ac:dyDescent="0.25">
      <c r="A1547" t="s">
        <v>2420</v>
      </c>
      <c r="B1547" t="s">
        <v>2788</v>
      </c>
      <c r="C1547">
        <v>2018</v>
      </c>
      <c r="E1547" t="s">
        <v>3158</v>
      </c>
      <c r="F1547" t="s">
        <v>9184</v>
      </c>
      <c r="G1547" t="s">
        <v>3979</v>
      </c>
    </row>
    <row r="1548" spans="1:7" x14ac:dyDescent="0.25">
      <c r="A1548" t="s">
        <v>2796</v>
      </c>
      <c r="B1548" t="s">
        <v>2790</v>
      </c>
      <c r="C1548">
        <v>2021</v>
      </c>
      <c r="D1548" t="s">
        <v>179</v>
      </c>
      <c r="F1548" t="s">
        <v>9752</v>
      </c>
      <c r="G1548" t="s">
        <v>3979</v>
      </c>
    </row>
    <row r="1549" spans="1:7" x14ac:dyDescent="0.25">
      <c r="A1549" t="s">
        <v>489</v>
      </c>
      <c r="B1549" t="s">
        <v>2792</v>
      </c>
      <c r="C1549">
        <v>2022</v>
      </c>
      <c r="E1549" s="10" t="s">
        <v>8363</v>
      </c>
      <c r="F1549" t="s">
        <v>9753</v>
      </c>
      <c r="G1549" t="s">
        <v>179</v>
      </c>
    </row>
    <row r="1550" spans="1:7" x14ac:dyDescent="0.25">
      <c r="A1550" t="s">
        <v>2389</v>
      </c>
      <c r="B1550" t="s">
        <v>2792</v>
      </c>
      <c r="C1550">
        <v>2022</v>
      </c>
      <c r="E1550" s="10" t="s">
        <v>8363</v>
      </c>
      <c r="F1550" t="s">
        <v>9754</v>
      </c>
      <c r="G1550" t="s">
        <v>179</v>
      </c>
    </row>
    <row r="1551" spans="1:7" x14ac:dyDescent="0.25">
      <c r="A1551" t="s">
        <v>2796</v>
      </c>
      <c r="B1551" t="s">
        <v>2792</v>
      </c>
      <c r="C1551">
        <v>2021</v>
      </c>
      <c r="E1551" t="s">
        <v>2974</v>
      </c>
      <c r="F1551" t="s">
        <v>9315</v>
      </c>
      <c r="G1551" t="s">
        <v>3979</v>
      </c>
    </row>
    <row r="1552" spans="1:7" x14ac:dyDescent="0.25">
      <c r="A1552" t="s">
        <v>1584</v>
      </c>
      <c r="B1552" t="s">
        <v>2796</v>
      </c>
      <c r="C1552">
        <v>2019</v>
      </c>
      <c r="E1552" t="s">
        <v>3257</v>
      </c>
      <c r="F1552" t="s">
        <v>8858</v>
      </c>
      <c r="G1552" t="s">
        <v>3979</v>
      </c>
    </row>
    <row r="1553" spans="1:7" x14ac:dyDescent="0.25">
      <c r="A1553" t="s">
        <v>89</v>
      </c>
      <c r="B1553" t="s">
        <v>2800</v>
      </c>
      <c r="C1553">
        <v>2017</v>
      </c>
      <c r="E1553" t="s">
        <v>3373</v>
      </c>
      <c r="F1553" t="s">
        <v>9133</v>
      </c>
      <c r="G1553" t="s">
        <v>3979</v>
      </c>
    </row>
    <row r="1554" spans="1:7" x14ac:dyDescent="0.25">
      <c r="A1554" t="s">
        <v>643</v>
      </c>
      <c r="B1554" t="s">
        <v>2804</v>
      </c>
      <c r="C1554">
        <v>2023</v>
      </c>
      <c r="E1554" t="s">
        <v>3074</v>
      </c>
      <c r="F1554" t="s">
        <v>8535</v>
      </c>
      <c r="G1554" t="s">
        <v>3979</v>
      </c>
    </row>
    <row r="1555" spans="1:7" x14ac:dyDescent="0.25">
      <c r="A1555" t="s">
        <v>1021</v>
      </c>
      <c r="B1555" t="s">
        <v>2804</v>
      </c>
      <c r="C1555">
        <v>2022</v>
      </c>
      <c r="E1555" t="s">
        <v>3074</v>
      </c>
      <c r="F1555" t="s">
        <v>8673</v>
      </c>
      <c r="G1555" t="s">
        <v>3979</v>
      </c>
    </row>
    <row r="1556" spans="1:7" x14ac:dyDescent="0.25">
      <c r="A1556" t="s">
        <v>1264</v>
      </c>
      <c r="B1556" t="s">
        <v>2804</v>
      </c>
      <c r="C1556">
        <v>2020</v>
      </c>
      <c r="E1556" t="s">
        <v>3074</v>
      </c>
      <c r="F1556" t="s">
        <v>8738</v>
      </c>
      <c r="G1556" t="s">
        <v>3979</v>
      </c>
    </row>
    <row r="1557" spans="1:7" x14ac:dyDescent="0.25">
      <c r="A1557" t="s">
        <v>1286</v>
      </c>
      <c r="B1557" t="s">
        <v>2804</v>
      </c>
      <c r="C1557">
        <v>2019</v>
      </c>
      <c r="E1557" t="s">
        <v>3074</v>
      </c>
      <c r="F1557" t="s">
        <v>8781</v>
      </c>
      <c r="G1557" t="s">
        <v>3979</v>
      </c>
    </row>
    <row r="1558" spans="1:7" x14ac:dyDescent="0.25">
      <c r="A1558" t="s">
        <v>2128</v>
      </c>
      <c r="B1558" t="s">
        <v>2804</v>
      </c>
      <c r="C1558">
        <v>2020</v>
      </c>
      <c r="E1558" t="s">
        <v>3074</v>
      </c>
      <c r="F1558" t="s">
        <v>8977</v>
      </c>
      <c r="G1558" t="s">
        <v>3979</v>
      </c>
    </row>
    <row r="1559" spans="1:7" x14ac:dyDescent="0.25">
      <c r="A1559" t="s">
        <v>2946</v>
      </c>
      <c r="B1559" t="s">
        <v>2804</v>
      </c>
      <c r="C1559">
        <v>2014</v>
      </c>
      <c r="E1559" t="s">
        <v>3074</v>
      </c>
      <c r="F1559" t="s">
        <v>9333</v>
      </c>
      <c r="G1559" t="s">
        <v>3979</v>
      </c>
    </row>
    <row r="1560" spans="1:7" x14ac:dyDescent="0.25">
      <c r="A1560" t="s">
        <v>2796</v>
      </c>
      <c r="B1560" t="s">
        <v>2806</v>
      </c>
      <c r="C1560">
        <v>2021</v>
      </c>
      <c r="E1560" t="s">
        <v>2974</v>
      </c>
      <c r="F1560" t="s">
        <v>9316</v>
      </c>
      <c r="G1560" t="s">
        <v>3979</v>
      </c>
    </row>
    <row r="1561" spans="1:7" x14ac:dyDescent="0.25">
      <c r="A1561" t="s">
        <v>916</v>
      </c>
      <c r="B1561" t="s">
        <v>2810</v>
      </c>
      <c r="C1561">
        <v>2019</v>
      </c>
      <c r="E1561" t="s">
        <v>3145</v>
      </c>
      <c r="F1561" t="s">
        <v>9999</v>
      </c>
      <c r="G1561" t="s">
        <v>179</v>
      </c>
    </row>
    <row r="1562" spans="1:7" x14ac:dyDescent="0.25">
      <c r="A1562" t="s">
        <v>89</v>
      </c>
      <c r="B1562" t="s">
        <v>2810</v>
      </c>
      <c r="C1562">
        <v>2017</v>
      </c>
      <c r="E1562" t="s">
        <v>3145</v>
      </c>
      <c r="F1562" t="s">
        <v>9999</v>
      </c>
      <c r="G1562" t="s">
        <v>179</v>
      </c>
    </row>
    <row r="1563" spans="1:7" x14ac:dyDescent="0.25">
      <c r="A1563" t="s">
        <v>2713</v>
      </c>
      <c r="B1563" t="s">
        <v>2810</v>
      </c>
      <c r="C1563">
        <v>1993</v>
      </c>
      <c r="E1563" t="s">
        <v>3145</v>
      </c>
      <c r="F1563" t="s">
        <v>9999</v>
      </c>
      <c r="G1563" t="s">
        <v>179</v>
      </c>
    </row>
    <row r="1564" spans="1:7" x14ac:dyDescent="0.25">
      <c r="A1564" t="s">
        <v>2810</v>
      </c>
      <c r="B1564" t="s">
        <v>2812</v>
      </c>
      <c r="C1564">
        <v>2021</v>
      </c>
      <c r="D1564" t="s">
        <v>179</v>
      </c>
      <c r="F1564" t="s">
        <v>9755</v>
      </c>
      <c r="G1564" t="s">
        <v>3979</v>
      </c>
    </row>
    <row r="1565" spans="1:7" x14ac:dyDescent="0.25">
      <c r="A1565" t="s">
        <v>738</v>
      </c>
      <c r="B1565" t="s">
        <v>2814</v>
      </c>
      <c r="C1565">
        <v>2015</v>
      </c>
      <c r="E1565" t="s">
        <v>3100</v>
      </c>
      <c r="F1565" t="s">
        <v>8570</v>
      </c>
      <c r="G1565" t="s">
        <v>3979</v>
      </c>
    </row>
    <row r="1566" spans="1:7" x14ac:dyDescent="0.25">
      <c r="A1566" t="s">
        <v>89</v>
      </c>
      <c r="B1566" t="s">
        <v>2814</v>
      </c>
      <c r="C1566">
        <v>2017</v>
      </c>
      <c r="E1566" t="s">
        <v>2974</v>
      </c>
      <c r="F1566" t="s">
        <v>9134</v>
      </c>
      <c r="G1566" t="s">
        <v>3979</v>
      </c>
    </row>
    <row r="1567" spans="1:7" x14ac:dyDescent="0.25">
      <c r="A1567" t="s">
        <v>1136</v>
      </c>
      <c r="B1567" t="s">
        <v>2816</v>
      </c>
      <c r="C1567">
        <v>2012</v>
      </c>
      <c r="E1567" t="s">
        <v>3206</v>
      </c>
      <c r="F1567" t="s">
        <v>8732</v>
      </c>
      <c r="G1567" t="s">
        <v>3979</v>
      </c>
    </row>
    <row r="1568" spans="1:7" x14ac:dyDescent="0.25">
      <c r="A1568" t="s">
        <v>2796</v>
      </c>
      <c r="B1568" t="s">
        <v>2820</v>
      </c>
      <c r="C1568">
        <v>2021</v>
      </c>
      <c r="E1568" t="s">
        <v>2974</v>
      </c>
      <c r="F1568" t="s">
        <v>9317</v>
      </c>
      <c r="G1568" t="s">
        <v>3979</v>
      </c>
    </row>
    <row r="1569" spans="1:7" x14ac:dyDescent="0.25">
      <c r="A1569" t="s">
        <v>996</v>
      </c>
      <c r="B1569" t="s">
        <v>2824</v>
      </c>
      <c r="C1569">
        <v>2006</v>
      </c>
      <c r="E1569" t="s">
        <v>3167</v>
      </c>
      <c r="F1569" t="s">
        <v>10000</v>
      </c>
      <c r="G1569" t="s">
        <v>179</v>
      </c>
    </row>
    <row r="1570" spans="1:7" x14ac:dyDescent="0.25">
      <c r="A1570" t="s">
        <v>1136</v>
      </c>
      <c r="B1570" t="s">
        <v>2824</v>
      </c>
      <c r="C1570">
        <v>2012</v>
      </c>
      <c r="E1570" t="s">
        <v>3167</v>
      </c>
      <c r="F1570" t="s">
        <v>10000</v>
      </c>
      <c r="G1570" t="s">
        <v>179</v>
      </c>
    </row>
    <row r="1571" spans="1:7" x14ac:dyDescent="0.25">
      <c r="A1571" t="s">
        <v>1847</v>
      </c>
      <c r="B1571" t="s">
        <v>2826</v>
      </c>
      <c r="C1571">
        <v>2015</v>
      </c>
      <c r="E1571" t="s">
        <v>3291</v>
      </c>
      <c r="F1571" t="s">
        <v>8937</v>
      </c>
      <c r="G1571" t="s">
        <v>3979</v>
      </c>
    </row>
    <row r="1572" spans="1:7" x14ac:dyDescent="0.25">
      <c r="A1572" t="s">
        <v>449</v>
      </c>
      <c r="B1572" t="s">
        <v>2830</v>
      </c>
      <c r="C1572">
        <v>2022</v>
      </c>
      <c r="D1572" t="s">
        <v>179</v>
      </c>
      <c r="F1572" t="s">
        <v>9756</v>
      </c>
      <c r="G1572" t="s">
        <v>3979</v>
      </c>
    </row>
    <row r="1573" spans="1:7" x14ac:dyDescent="0.25">
      <c r="A1573" t="s">
        <v>489</v>
      </c>
      <c r="B1573" t="s">
        <v>2830</v>
      </c>
      <c r="C1573">
        <v>2022</v>
      </c>
      <c r="E1573" t="s">
        <v>3063</v>
      </c>
      <c r="F1573" t="s">
        <v>8522</v>
      </c>
      <c r="G1573" t="s">
        <v>3979</v>
      </c>
    </row>
    <row r="1574" spans="1:7" x14ac:dyDescent="0.25">
      <c r="A1574" t="s">
        <v>839</v>
      </c>
      <c r="B1574" t="s">
        <v>2832</v>
      </c>
      <c r="C1574">
        <v>1996</v>
      </c>
      <c r="E1574" s="10" t="s">
        <v>3423</v>
      </c>
      <c r="F1574" t="s">
        <v>8624</v>
      </c>
      <c r="G1574" t="s">
        <v>3979</v>
      </c>
    </row>
    <row r="1575" spans="1:7" x14ac:dyDescent="0.25">
      <c r="A1575" t="s">
        <v>2893</v>
      </c>
      <c r="B1575" t="s">
        <v>2832</v>
      </c>
      <c r="C1575">
        <v>2023</v>
      </c>
      <c r="E1575" t="s">
        <v>3423</v>
      </c>
      <c r="F1575" t="s">
        <v>9324</v>
      </c>
      <c r="G1575" t="s">
        <v>3979</v>
      </c>
    </row>
    <row r="1576" spans="1:7" x14ac:dyDescent="0.25">
      <c r="A1576" t="s">
        <v>2713</v>
      </c>
      <c r="B1576" t="s">
        <v>2835</v>
      </c>
      <c r="C1576">
        <v>1993</v>
      </c>
      <c r="E1576" t="s">
        <v>3005</v>
      </c>
      <c r="F1576" t="s">
        <v>9757</v>
      </c>
      <c r="G1576" t="s">
        <v>179</v>
      </c>
    </row>
    <row r="1577" spans="1:7" x14ac:dyDescent="0.25">
      <c r="A1577" t="s">
        <v>896</v>
      </c>
      <c r="B1577" t="s">
        <v>2838</v>
      </c>
      <c r="C1577">
        <v>2022</v>
      </c>
      <c r="E1577" t="s">
        <v>3136</v>
      </c>
      <c r="F1577" t="s">
        <v>8636</v>
      </c>
      <c r="G1577" t="s">
        <v>3979</v>
      </c>
    </row>
    <row r="1578" spans="1:7" x14ac:dyDescent="0.25">
      <c r="A1578" t="s">
        <v>2838</v>
      </c>
      <c r="B1578" t="s">
        <v>2842</v>
      </c>
      <c r="C1578">
        <v>2023</v>
      </c>
      <c r="D1578" t="s">
        <v>179</v>
      </c>
      <c r="F1578" t="s">
        <v>9758</v>
      </c>
      <c r="G1578" t="s">
        <v>3979</v>
      </c>
    </row>
    <row r="1579" spans="1:7" x14ac:dyDescent="0.25">
      <c r="A1579" t="s">
        <v>342</v>
      </c>
      <c r="B1579" t="s">
        <v>7804</v>
      </c>
      <c r="C1579">
        <v>2018</v>
      </c>
      <c r="E1579" t="s">
        <v>7807</v>
      </c>
      <c r="F1579" t="s">
        <v>8455</v>
      </c>
      <c r="G1579" t="s">
        <v>3979</v>
      </c>
    </row>
    <row r="1580" spans="1:7" x14ac:dyDescent="0.25">
      <c r="A1580" t="s">
        <v>2796</v>
      </c>
      <c r="B1580" t="s">
        <v>7804</v>
      </c>
      <c r="C1580">
        <v>2021</v>
      </c>
      <c r="E1580" t="s">
        <v>7807</v>
      </c>
      <c r="F1580" t="s">
        <v>9318</v>
      </c>
      <c r="G1580" t="s">
        <v>3979</v>
      </c>
    </row>
    <row r="1581" spans="1:7" x14ac:dyDescent="0.25">
      <c r="A1581" t="s">
        <v>2796</v>
      </c>
      <c r="B1581" t="s">
        <v>2844</v>
      </c>
      <c r="C1581">
        <v>2021</v>
      </c>
      <c r="D1581" t="s">
        <v>179</v>
      </c>
      <c r="E1581" t="s">
        <v>3421</v>
      </c>
      <c r="F1581" t="s">
        <v>9759</v>
      </c>
      <c r="G1581" t="s">
        <v>3979</v>
      </c>
    </row>
    <row r="1582" spans="1:7" x14ac:dyDescent="0.25">
      <c r="A1582" t="s">
        <v>482</v>
      </c>
      <c r="B1582" t="s">
        <v>2846</v>
      </c>
      <c r="C1582">
        <v>2009</v>
      </c>
      <c r="E1582" t="s">
        <v>3056</v>
      </c>
      <c r="F1582" t="s">
        <v>9425</v>
      </c>
      <c r="G1582" t="s">
        <v>3979</v>
      </c>
    </row>
    <row r="1583" spans="1:7" x14ac:dyDescent="0.25">
      <c r="A1583" t="s">
        <v>1136</v>
      </c>
      <c r="B1583" t="s">
        <v>2846</v>
      </c>
      <c r="C1583">
        <v>2012</v>
      </c>
      <c r="E1583" t="s">
        <v>3056</v>
      </c>
      <c r="F1583" t="s">
        <v>9426</v>
      </c>
      <c r="G1583" t="s">
        <v>3979</v>
      </c>
    </row>
    <row r="1584" spans="1:7" x14ac:dyDescent="0.25">
      <c r="A1584" t="s">
        <v>89</v>
      </c>
      <c r="B1584" t="s">
        <v>2848</v>
      </c>
      <c r="C1584">
        <v>2017</v>
      </c>
      <c r="E1584" t="s">
        <v>3374</v>
      </c>
      <c r="F1584" t="s">
        <v>9135</v>
      </c>
      <c r="G1584" t="s">
        <v>3979</v>
      </c>
    </row>
    <row r="1585" spans="1:7" x14ac:dyDescent="0.25">
      <c r="A1585" t="s">
        <v>996</v>
      </c>
      <c r="B1585" t="s">
        <v>2852</v>
      </c>
      <c r="C1585">
        <v>2006</v>
      </c>
      <c r="E1585" t="s">
        <v>3168</v>
      </c>
      <c r="F1585" t="s">
        <v>8670</v>
      </c>
      <c r="G1585" t="s">
        <v>3979</v>
      </c>
    </row>
    <row r="1586" spans="1:7" x14ac:dyDescent="0.25">
      <c r="A1586" t="s">
        <v>996</v>
      </c>
      <c r="B1586" t="s">
        <v>2856</v>
      </c>
      <c r="C1586">
        <v>2006</v>
      </c>
      <c r="E1586" t="s">
        <v>3169</v>
      </c>
      <c r="F1586" t="s">
        <v>8671</v>
      </c>
      <c r="G1586" t="s">
        <v>3979</v>
      </c>
    </row>
    <row r="1587" spans="1:7" x14ac:dyDescent="0.25">
      <c r="A1587" t="s">
        <v>2015</v>
      </c>
      <c r="B1587" t="s">
        <v>2856</v>
      </c>
      <c r="C1587">
        <v>2003</v>
      </c>
      <c r="E1587" t="s">
        <v>3298</v>
      </c>
      <c r="F1587" t="s">
        <v>9424</v>
      </c>
      <c r="G1587" t="s">
        <v>3979</v>
      </c>
    </row>
    <row r="1588" spans="1:7" x14ac:dyDescent="0.25">
      <c r="A1588" t="s">
        <v>2761</v>
      </c>
      <c r="B1588" t="s">
        <v>2856</v>
      </c>
      <c r="C1588">
        <v>2012</v>
      </c>
      <c r="E1588" s="10" t="s">
        <v>9930</v>
      </c>
      <c r="F1588" t="s">
        <v>9931</v>
      </c>
      <c r="G1588" t="s">
        <v>3979</v>
      </c>
    </row>
    <row r="1589" spans="1:7" x14ac:dyDescent="0.25">
      <c r="A1589" t="s">
        <v>1787</v>
      </c>
      <c r="B1589" t="s">
        <v>2858</v>
      </c>
      <c r="C1589">
        <v>1987</v>
      </c>
      <c r="E1589" t="s">
        <v>3280</v>
      </c>
      <c r="F1589" t="s">
        <v>8909</v>
      </c>
      <c r="G1589" t="s">
        <v>3979</v>
      </c>
    </row>
    <row r="1590" spans="1:7" x14ac:dyDescent="0.25">
      <c r="A1590" t="s">
        <v>2481</v>
      </c>
      <c r="B1590" t="s">
        <v>2866</v>
      </c>
      <c r="C1590">
        <v>2002</v>
      </c>
      <c r="D1590" t="s">
        <v>179</v>
      </c>
      <c r="F1590" t="s">
        <v>9760</v>
      </c>
      <c r="G1590" t="s">
        <v>3979</v>
      </c>
    </row>
    <row r="1591" spans="1:7" x14ac:dyDescent="0.25">
      <c r="A1591" t="s">
        <v>2796</v>
      </c>
      <c r="B1591" t="s">
        <v>2874</v>
      </c>
      <c r="C1591">
        <v>2021</v>
      </c>
      <c r="E1591" t="s">
        <v>3422</v>
      </c>
      <c r="F1591" t="s">
        <v>9319</v>
      </c>
      <c r="G1591" t="s">
        <v>3979</v>
      </c>
    </row>
    <row r="1592" spans="1:7" x14ac:dyDescent="0.25">
      <c r="A1592" t="s">
        <v>2816</v>
      </c>
      <c r="B1592" t="s">
        <v>2878</v>
      </c>
      <c r="C1592">
        <v>2019</v>
      </c>
      <c r="D1592" t="s">
        <v>179</v>
      </c>
      <c r="F1592" t="s">
        <v>9761</v>
      </c>
      <c r="G1592" t="s">
        <v>3979</v>
      </c>
    </row>
    <row r="1593" spans="1:7" x14ac:dyDescent="0.25">
      <c r="A1593" t="s">
        <v>541</v>
      </c>
      <c r="B1593" t="s">
        <v>2882</v>
      </c>
      <c r="C1593">
        <v>2017</v>
      </c>
      <c r="E1593" t="s">
        <v>3068</v>
      </c>
      <c r="F1593" t="s">
        <v>8528</v>
      </c>
      <c r="G1593" t="s">
        <v>3979</v>
      </c>
    </row>
    <row r="1594" spans="1:7" x14ac:dyDescent="0.25">
      <c r="A1594" t="s">
        <v>1682</v>
      </c>
      <c r="B1594" t="s">
        <v>2882</v>
      </c>
      <c r="C1594">
        <v>2020</v>
      </c>
      <c r="E1594" t="s">
        <v>3068</v>
      </c>
      <c r="F1594" t="s">
        <v>8872</v>
      </c>
      <c r="G1594" t="s">
        <v>3979</v>
      </c>
    </row>
    <row r="1595" spans="1:7" x14ac:dyDescent="0.25">
      <c r="A1595" t="s">
        <v>2124</v>
      </c>
      <c r="B1595" t="s">
        <v>2882</v>
      </c>
      <c r="C1595">
        <v>2013</v>
      </c>
      <c r="E1595" t="s">
        <v>3068</v>
      </c>
      <c r="F1595" t="s">
        <v>8966</v>
      </c>
      <c r="G1595" t="s">
        <v>3979</v>
      </c>
    </row>
    <row r="1596" spans="1:7" x14ac:dyDescent="0.25">
      <c r="A1596" t="s">
        <v>89</v>
      </c>
      <c r="B1596" t="s">
        <v>2882</v>
      </c>
      <c r="C1596">
        <v>2017</v>
      </c>
      <c r="E1596" t="s">
        <v>3068</v>
      </c>
      <c r="F1596" t="s">
        <v>9136</v>
      </c>
      <c r="G1596" t="s">
        <v>3979</v>
      </c>
    </row>
    <row r="1597" spans="1:7" x14ac:dyDescent="0.25">
      <c r="A1597" t="s">
        <v>2420</v>
      </c>
      <c r="B1597" t="s">
        <v>2882</v>
      </c>
      <c r="C1597">
        <v>2008</v>
      </c>
      <c r="E1597" t="s">
        <v>3068</v>
      </c>
      <c r="F1597" t="s">
        <v>9185</v>
      </c>
      <c r="G1597" t="s">
        <v>3979</v>
      </c>
    </row>
    <row r="1598" spans="1:7" x14ac:dyDescent="0.25">
      <c r="A1598" t="s">
        <v>154</v>
      </c>
      <c r="B1598" t="s">
        <v>2882</v>
      </c>
      <c r="C1598">
        <v>2011</v>
      </c>
      <c r="E1598" t="s">
        <v>3068</v>
      </c>
      <c r="F1598" t="s">
        <v>9267</v>
      </c>
      <c r="G1598" t="s">
        <v>3979</v>
      </c>
    </row>
    <row r="1599" spans="1:7" x14ac:dyDescent="0.25">
      <c r="A1599" t="s">
        <v>751</v>
      </c>
      <c r="B1599" t="s">
        <v>2886</v>
      </c>
      <c r="C1599">
        <v>2018</v>
      </c>
      <c r="D1599" t="s">
        <v>179</v>
      </c>
      <c r="E1599" t="s">
        <v>3117</v>
      </c>
      <c r="F1599" t="s">
        <v>8593</v>
      </c>
      <c r="G1599" t="s">
        <v>3979</v>
      </c>
    </row>
    <row r="1600" spans="1:7" x14ac:dyDescent="0.25">
      <c r="A1600" t="s">
        <v>1541</v>
      </c>
      <c r="B1600" t="s">
        <v>2888</v>
      </c>
      <c r="C1600">
        <v>2021</v>
      </c>
      <c r="E1600" t="s">
        <v>3248</v>
      </c>
      <c r="F1600" t="s">
        <v>9423</v>
      </c>
      <c r="G1600" t="s">
        <v>3979</v>
      </c>
    </row>
    <row r="1601" spans="1:7" x14ac:dyDescent="0.25">
      <c r="A1601" t="s">
        <v>2114</v>
      </c>
      <c r="B1601" t="s">
        <v>2888</v>
      </c>
      <c r="C1601">
        <v>2020</v>
      </c>
      <c r="D1601" t="s">
        <v>179</v>
      </c>
      <c r="F1601" t="s">
        <v>9762</v>
      </c>
      <c r="G1601" t="s">
        <v>3979</v>
      </c>
    </row>
    <row r="1602" spans="1:7" x14ac:dyDescent="0.25">
      <c r="A1602" t="s">
        <v>89</v>
      </c>
      <c r="B1602" t="s">
        <v>2888</v>
      </c>
      <c r="C1602">
        <v>2017</v>
      </c>
      <c r="E1602" t="s">
        <v>3375</v>
      </c>
      <c r="F1602" t="s">
        <v>9420</v>
      </c>
      <c r="G1602" t="s">
        <v>3979</v>
      </c>
    </row>
    <row r="1603" spans="1:7" x14ac:dyDescent="0.25">
      <c r="A1603" t="s">
        <v>2498</v>
      </c>
      <c r="B1603" t="s">
        <v>2888</v>
      </c>
      <c r="C1603">
        <v>2021</v>
      </c>
      <c r="E1603" s="10" t="s">
        <v>9422</v>
      </c>
      <c r="F1603" t="s">
        <v>9421</v>
      </c>
      <c r="G1603" t="s">
        <v>3979</v>
      </c>
    </row>
    <row r="1604" spans="1:7" x14ac:dyDescent="0.25">
      <c r="A1604" t="s">
        <v>17055</v>
      </c>
      <c r="B1604" t="s">
        <v>2890</v>
      </c>
      <c r="C1604">
        <v>2023</v>
      </c>
      <c r="D1604" t="s">
        <v>179</v>
      </c>
      <c r="F1604" t="s">
        <v>17059</v>
      </c>
      <c r="G1604" t="s">
        <v>3979</v>
      </c>
    </row>
    <row r="1605" spans="1:7" x14ac:dyDescent="0.25">
      <c r="A1605" t="s">
        <v>1286</v>
      </c>
      <c r="B1605" t="s">
        <v>2893</v>
      </c>
      <c r="C1605">
        <v>2019</v>
      </c>
      <c r="E1605" s="10" t="s">
        <v>7912</v>
      </c>
      <c r="F1605" t="s">
        <v>8782</v>
      </c>
      <c r="G1605" t="s">
        <v>3979</v>
      </c>
    </row>
    <row r="1606" spans="1:7" x14ac:dyDescent="0.25">
      <c r="A1606" t="s">
        <v>89</v>
      </c>
      <c r="B1606" t="s">
        <v>2896</v>
      </c>
      <c r="C1606">
        <v>2017</v>
      </c>
      <c r="E1606" t="s">
        <v>3376</v>
      </c>
      <c r="F1606" t="s">
        <v>9137</v>
      </c>
      <c r="G1606" t="s">
        <v>3979</v>
      </c>
    </row>
    <row r="1607" spans="1:7" x14ac:dyDescent="0.25">
      <c r="A1607" t="s">
        <v>2898</v>
      </c>
      <c r="B1607" t="s">
        <v>2902</v>
      </c>
      <c r="C1607">
        <v>2018</v>
      </c>
      <c r="D1607" t="s">
        <v>179</v>
      </c>
      <c r="F1607" t="s">
        <v>9763</v>
      </c>
      <c r="G1607" t="s">
        <v>3979</v>
      </c>
    </row>
    <row r="1608" spans="1:7" x14ac:dyDescent="0.25">
      <c r="A1608" t="s">
        <v>154</v>
      </c>
      <c r="B1608" t="s">
        <v>2906</v>
      </c>
      <c r="C1608">
        <v>2011</v>
      </c>
      <c r="E1608" t="s">
        <v>2974</v>
      </c>
      <c r="F1608" t="s">
        <v>9268</v>
      </c>
      <c r="G1608" t="s">
        <v>3979</v>
      </c>
    </row>
    <row r="1609" spans="1:7" x14ac:dyDescent="0.25">
      <c r="A1609" t="s">
        <v>345</v>
      </c>
      <c r="B1609" t="s">
        <v>2910</v>
      </c>
      <c r="C1609">
        <v>2023</v>
      </c>
      <c r="E1609" t="s">
        <v>3043</v>
      </c>
      <c r="F1609" t="s">
        <v>8495</v>
      </c>
      <c r="G1609" t="s">
        <v>3979</v>
      </c>
    </row>
    <row r="1610" spans="1:7" x14ac:dyDescent="0.25">
      <c r="A1610" t="s">
        <v>345</v>
      </c>
      <c r="B1610" t="s">
        <v>2912</v>
      </c>
      <c r="C1610">
        <v>2023</v>
      </c>
      <c r="E1610" t="s">
        <v>3044</v>
      </c>
      <c r="F1610" t="s">
        <v>9764</v>
      </c>
      <c r="G1610" t="s">
        <v>179</v>
      </c>
    </row>
    <row r="1611" spans="1:7" x14ac:dyDescent="0.25">
      <c r="A1611" t="s">
        <v>865</v>
      </c>
      <c r="B1611" t="s">
        <v>2916</v>
      </c>
      <c r="C1611">
        <v>2019</v>
      </c>
      <c r="E1611" s="10" t="s">
        <v>8332</v>
      </c>
      <c r="F1611" t="s">
        <v>8631</v>
      </c>
      <c r="G1611" t="s">
        <v>3979</v>
      </c>
    </row>
    <row r="1612" spans="1:7" x14ac:dyDescent="0.25">
      <c r="A1612" t="s">
        <v>89</v>
      </c>
      <c r="B1612" t="s">
        <v>2916</v>
      </c>
      <c r="C1612">
        <v>2017</v>
      </c>
      <c r="E1612" t="s">
        <v>3377</v>
      </c>
      <c r="F1612" t="s">
        <v>9138</v>
      </c>
      <c r="G1612" t="s">
        <v>3979</v>
      </c>
    </row>
    <row r="1613" spans="1:7" x14ac:dyDescent="0.25">
      <c r="A1613" t="s">
        <v>2072</v>
      </c>
      <c r="B1613" t="s">
        <v>2920</v>
      </c>
      <c r="C1613">
        <v>2015</v>
      </c>
      <c r="E1613" t="s">
        <v>2974</v>
      </c>
      <c r="F1613" t="s">
        <v>8956</v>
      </c>
      <c r="G1613" t="s">
        <v>3979</v>
      </c>
    </row>
    <row r="1614" spans="1:7" x14ac:dyDescent="0.25">
      <c r="A1614" t="s">
        <v>336</v>
      </c>
      <c r="B1614" t="s">
        <v>17108</v>
      </c>
      <c r="C1614">
        <v>2023</v>
      </c>
      <c r="E1614" s="10" t="s">
        <v>17112</v>
      </c>
      <c r="F1614" t="s">
        <v>17113</v>
      </c>
      <c r="G1614" t="s">
        <v>3979</v>
      </c>
    </row>
    <row r="1615" spans="1:7" x14ac:dyDescent="0.25">
      <c r="A1615" t="s">
        <v>338</v>
      </c>
      <c r="B1615" t="s">
        <v>17108</v>
      </c>
      <c r="C1615">
        <v>2022</v>
      </c>
      <c r="E1615" s="10" t="s">
        <v>17112</v>
      </c>
      <c r="F1615" t="s">
        <v>17113</v>
      </c>
      <c r="G1615" t="s">
        <v>3979</v>
      </c>
    </row>
    <row r="1616" spans="1:7" x14ac:dyDescent="0.25">
      <c r="A1616" t="s">
        <v>1286</v>
      </c>
      <c r="B1616" t="s">
        <v>2923</v>
      </c>
      <c r="C1616">
        <v>2019</v>
      </c>
      <c r="E1616" t="s">
        <v>3005</v>
      </c>
      <c r="F1616" t="s">
        <v>9765</v>
      </c>
      <c r="G1616" t="s">
        <v>179</v>
      </c>
    </row>
    <row r="1617" spans="1:7" x14ac:dyDescent="0.25">
      <c r="A1617" t="s">
        <v>2796</v>
      </c>
      <c r="B1617" t="s">
        <v>2925</v>
      </c>
      <c r="C1617">
        <v>2021</v>
      </c>
      <c r="E1617" t="s">
        <v>3005</v>
      </c>
      <c r="F1617" t="s">
        <v>9766</v>
      </c>
      <c r="G1617" t="s">
        <v>179</v>
      </c>
    </row>
    <row r="1618" spans="1:7" x14ac:dyDescent="0.25">
      <c r="A1618" t="s">
        <v>89</v>
      </c>
      <c r="B1618" t="s">
        <v>2929</v>
      </c>
      <c r="C1618">
        <v>2017</v>
      </c>
      <c r="E1618" t="s">
        <v>3005</v>
      </c>
      <c r="F1618" t="s">
        <v>9767</v>
      </c>
      <c r="G1618" t="s">
        <v>179</v>
      </c>
    </row>
    <row r="1619" spans="1:7" x14ac:dyDescent="0.25">
      <c r="A1619" t="s">
        <v>2439</v>
      </c>
      <c r="B1619" t="s">
        <v>2933</v>
      </c>
      <c r="C1619">
        <v>2014</v>
      </c>
      <c r="E1619" t="s">
        <v>3389</v>
      </c>
      <c r="F1619" t="s">
        <v>9186</v>
      </c>
      <c r="G1619" t="s">
        <v>3979</v>
      </c>
    </row>
    <row r="1620" spans="1:7" x14ac:dyDescent="0.25">
      <c r="A1620" t="s">
        <v>2713</v>
      </c>
      <c r="B1620" t="s">
        <v>2935</v>
      </c>
      <c r="C1620">
        <v>1993</v>
      </c>
      <c r="E1620" t="s">
        <v>3412</v>
      </c>
      <c r="F1620" t="s">
        <v>9768</v>
      </c>
      <c r="G1620" t="s">
        <v>179</v>
      </c>
    </row>
    <row r="1621" spans="1:7" x14ac:dyDescent="0.25">
      <c r="A1621" t="s">
        <v>252</v>
      </c>
      <c r="B1621" t="s">
        <v>2939</v>
      </c>
      <c r="C1621">
        <v>1990</v>
      </c>
      <c r="E1621" t="s">
        <v>2997</v>
      </c>
      <c r="F1621" t="s">
        <v>8436</v>
      </c>
      <c r="G1621" t="s">
        <v>3979</v>
      </c>
    </row>
    <row r="1622" spans="1:7" x14ac:dyDescent="0.25">
      <c r="A1622" t="s">
        <v>1286</v>
      </c>
      <c r="B1622" t="s">
        <v>2942</v>
      </c>
      <c r="C1622">
        <v>2019</v>
      </c>
      <c r="E1622" t="s">
        <v>2974</v>
      </c>
      <c r="F1622" t="s">
        <v>8783</v>
      </c>
      <c r="G1622" t="s">
        <v>3979</v>
      </c>
    </row>
    <row r="1623" spans="1:7" x14ac:dyDescent="0.25">
      <c r="A1623" t="s">
        <v>89</v>
      </c>
      <c r="B1623" t="s">
        <v>2942</v>
      </c>
      <c r="C1623">
        <v>2017</v>
      </c>
      <c r="E1623" t="s">
        <v>2974</v>
      </c>
      <c r="F1623" t="s">
        <v>9139</v>
      </c>
      <c r="G1623" t="s">
        <v>3979</v>
      </c>
    </row>
    <row r="1624" spans="1:7" x14ac:dyDescent="0.25">
      <c r="A1624" t="s">
        <v>2946</v>
      </c>
      <c r="B1624" t="s">
        <v>2950</v>
      </c>
      <c r="C1624">
        <v>2014</v>
      </c>
      <c r="D1624" t="s">
        <v>179</v>
      </c>
      <c r="F1624" t="s">
        <v>9769</v>
      </c>
      <c r="G1624" t="s">
        <v>3979</v>
      </c>
    </row>
    <row r="1625" spans="1:7" x14ac:dyDescent="0.25">
      <c r="A1625" t="s">
        <v>252</v>
      </c>
      <c r="B1625" t="s">
        <v>2954</v>
      </c>
      <c r="C1625">
        <v>1990</v>
      </c>
      <c r="E1625" t="s">
        <v>2998</v>
      </c>
      <c r="F1625" t="s">
        <v>8437</v>
      </c>
      <c r="G1625" t="s">
        <v>3979</v>
      </c>
    </row>
    <row r="1626" spans="1:7" x14ac:dyDescent="0.25">
      <c r="A1626" t="s">
        <v>517</v>
      </c>
      <c r="B1626" t="s">
        <v>2954</v>
      </c>
      <c r="C1626">
        <v>2005</v>
      </c>
      <c r="E1626" t="s">
        <v>2998</v>
      </c>
      <c r="F1626" t="s">
        <v>8525</v>
      </c>
      <c r="G1626" t="s">
        <v>3979</v>
      </c>
    </row>
    <row r="1627" spans="1:7" x14ac:dyDescent="0.25">
      <c r="A1627" t="s">
        <v>956</v>
      </c>
      <c r="B1627" t="s">
        <v>2954</v>
      </c>
      <c r="C1627">
        <v>2006</v>
      </c>
      <c r="E1627" t="s">
        <v>2998</v>
      </c>
      <c r="F1627" t="s">
        <v>9418</v>
      </c>
      <c r="G1627" t="s">
        <v>3979</v>
      </c>
    </row>
    <row r="1628" spans="1:7" x14ac:dyDescent="0.25">
      <c r="A1628" t="s">
        <v>1279</v>
      </c>
      <c r="B1628" t="s">
        <v>2954</v>
      </c>
      <c r="C1628">
        <v>2022</v>
      </c>
      <c r="E1628" t="s">
        <v>2998</v>
      </c>
      <c r="F1628" t="s">
        <v>8745</v>
      </c>
      <c r="G1628" t="s">
        <v>3979</v>
      </c>
    </row>
    <row r="1629" spans="1:7" x14ac:dyDescent="0.25">
      <c r="A1629" t="s">
        <v>2626</v>
      </c>
      <c r="B1629" t="s">
        <v>2954</v>
      </c>
      <c r="C1629">
        <v>2014</v>
      </c>
      <c r="E1629" t="s">
        <v>2998</v>
      </c>
      <c r="F1629" t="s">
        <v>9270</v>
      </c>
      <c r="G1629" t="s">
        <v>3979</v>
      </c>
    </row>
    <row r="1630" spans="1:7" x14ac:dyDescent="0.25">
      <c r="A1630" t="s">
        <v>2939</v>
      </c>
      <c r="B1630" t="s">
        <v>2954</v>
      </c>
      <c r="C1630">
        <v>1994</v>
      </c>
      <c r="E1630" t="s">
        <v>2998</v>
      </c>
      <c r="F1630" t="s">
        <v>9331</v>
      </c>
      <c r="G1630" t="s">
        <v>3979</v>
      </c>
    </row>
    <row r="1631" spans="1:7" x14ac:dyDescent="0.25">
      <c r="A1631" t="s">
        <v>1247</v>
      </c>
      <c r="B1631" t="s">
        <v>2957</v>
      </c>
      <c r="C1631">
        <v>2020</v>
      </c>
      <c r="E1631" t="s">
        <v>3207</v>
      </c>
      <c r="F1631" t="s">
        <v>8733</v>
      </c>
      <c r="G1631" t="s">
        <v>3979</v>
      </c>
    </row>
    <row r="1632" spans="1:7" x14ac:dyDescent="0.25">
      <c r="A1632" t="s">
        <v>89</v>
      </c>
      <c r="B1632" t="s">
        <v>2957</v>
      </c>
      <c r="C1632">
        <v>2017</v>
      </c>
      <c r="E1632" t="s">
        <v>3207</v>
      </c>
      <c r="F1632" t="s">
        <v>9140</v>
      </c>
      <c r="G1632" t="s">
        <v>3979</v>
      </c>
    </row>
    <row r="1633" spans="1:7" x14ac:dyDescent="0.25">
      <c r="A1633" t="s">
        <v>345</v>
      </c>
      <c r="B1633" t="s">
        <v>2961</v>
      </c>
      <c r="C1633">
        <v>2023</v>
      </c>
      <c r="E1633" t="s">
        <v>3045</v>
      </c>
      <c r="F1633" t="s">
        <v>9419</v>
      </c>
      <c r="G1633" t="s">
        <v>3979</v>
      </c>
    </row>
    <row r="1634" spans="1:7" x14ac:dyDescent="0.25">
      <c r="A1634" t="s">
        <v>252</v>
      </c>
      <c r="B1634" t="s">
        <v>2964</v>
      </c>
      <c r="C1634">
        <v>1990</v>
      </c>
      <c r="E1634" t="s">
        <v>2974</v>
      </c>
      <c r="F1634" t="s">
        <v>8438</v>
      </c>
      <c r="G1634" t="s">
        <v>3979</v>
      </c>
    </row>
  </sheetData>
  <hyperlinks>
    <hyperlink ref="E1137" r:id="rId1" xr:uid="{00000000-0004-0000-0100-000000000000}"/>
    <hyperlink ref="E1479" r:id="rId2" xr:uid="{00000000-0004-0000-0100-000001000000}"/>
    <hyperlink ref="E1458" r:id="rId3" xr:uid="{00000000-0004-0000-0100-000002000000}"/>
    <hyperlink ref="E878" r:id="rId4" xr:uid="{00000000-0004-0000-0100-000003000000}"/>
    <hyperlink ref="E276" r:id="rId5" xr:uid="{00000000-0004-0000-0100-000004000000}"/>
    <hyperlink ref="E457" r:id="rId6" xr:uid="{00000000-0004-0000-0100-000005000000}"/>
    <hyperlink ref="E550" r:id="rId7" xr:uid="{00000000-0004-0000-0100-000006000000}"/>
    <hyperlink ref="E575" r:id="rId8" xr:uid="{00000000-0004-0000-0100-000007000000}"/>
    <hyperlink ref="E685" r:id="rId9" xr:uid="{00000000-0004-0000-0100-000008000000}"/>
    <hyperlink ref="E773" r:id="rId10" xr:uid="{00000000-0004-0000-0100-000009000000}"/>
    <hyperlink ref="E1059" r:id="rId11" xr:uid="{00000000-0004-0000-0100-00000A000000}"/>
    <hyperlink ref="E1140" r:id="rId12" xr:uid="{00000000-0004-0000-0100-00000B000000}"/>
    <hyperlink ref="E1217" r:id="rId13" xr:uid="{00000000-0004-0000-0100-00000C000000}"/>
    <hyperlink ref="E1286" r:id="rId14" xr:uid="{00000000-0004-0000-0100-00000D000000}"/>
    <hyperlink ref="E1325" r:id="rId15" xr:uid="{00000000-0004-0000-0100-00000E000000}"/>
    <hyperlink ref="E1355" r:id="rId16" xr:uid="{00000000-0004-0000-0100-00000F000000}"/>
    <hyperlink ref="E188" r:id="rId17" xr:uid="{00000000-0004-0000-0100-000010000000}"/>
    <hyperlink ref="E277" r:id="rId18" xr:uid="{00000000-0004-0000-0100-000011000000}"/>
    <hyperlink ref="E383" r:id="rId19" xr:uid="{00000000-0004-0000-0100-000012000000}"/>
    <hyperlink ref="E458" r:id="rId20" xr:uid="{00000000-0004-0000-0100-000013000000}"/>
    <hyperlink ref="E774" r:id="rId21" xr:uid="{00000000-0004-0000-0100-000014000000}"/>
    <hyperlink ref="E1060" r:id="rId22" xr:uid="{00000000-0004-0000-0100-000015000000}"/>
    <hyperlink ref="E1249" r:id="rId23" xr:uid="{00000000-0004-0000-0100-000016000000}"/>
    <hyperlink ref="E1436" r:id="rId24" xr:uid="{00000000-0004-0000-0100-000017000000}"/>
    <hyperlink ref="E1621" r:id="rId25" xr:uid="{00000000-0004-0000-0100-000018000000}"/>
    <hyperlink ref="E1625" r:id="rId26" xr:uid="{00000000-0004-0000-0100-000019000000}"/>
    <hyperlink ref="E1441" r:id="rId27" xr:uid="{00000000-0004-0000-0100-00001A000000}"/>
    <hyperlink ref="E1028" r:id="rId28" xr:uid="{00000000-0004-0000-0100-00001B000000}"/>
    <hyperlink ref="E1079" r:id="rId29" xr:uid="{00000000-0004-0000-0100-00001C000000}"/>
    <hyperlink ref="E641" r:id="rId30" xr:uid="{00000000-0004-0000-0100-00001D000000}"/>
    <hyperlink ref="E1385" r:id="rId31" xr:uid="{00000000-0004-0000-0100-00001E000000}"/>
    <hyperlink ref="E761" r:id="rId32" xr:uid="{00000000-0004-0000-0100-00001F000000}"/>
    <hyperlink ref="E801" r:id="rId33" location=":~:text=A%20downloadable%20game%20for%20Windows,it%20to%20the%20next%20round." xr:uid="{00000000-0004-0000-0100-000020000000}"/>
    <hyperlink ref="E1480" r:id="rId34" xr:uid="{00000000-0004-0000-0100-000021000000}"/>
    <hyperlink ref="E1523" r:id="rId35" xr:uid="{00000000-0004-0000-0100-000022000000}"/>
    <hyperlink ref="E91" r:id="rId36" xr:uid="{00000000-0004-0000-0100-000023000000}"/>
    <hyperlink ref="E105" r:id="rId37" xr:uid="{00000000-0004-0000-0100-000024000000}"/>
    <hyperlink ref="E1152" r:id="rId38" location="c4335355681661031211" xr:uid="{00000000-0004-0000-0100-000025000000}"/>
    <hyperlink ref="E135" r:id="rId39" xr:uid="{00000000-0004-0000-0100-000026000000}"/>
    <hyperlink ref="E140" r:id="rId40" xr:uid="{00000000-0004-0000-0100-000027000000}"/>
    <hyperlink ref="E209" r:id="rId41" xr:uid="{00000000-0004-0000-0100-000028000000}"/>
    <hyperlink ref="E236" r:id="rId42" xr:uid="{00000000-0004-0000-0100-000029000000}"/>
    <hyperlink ref="E245" r:id="rId43" xr:uid="{00000000-0004-0000-0100-00002A000000}"/>
    <hyperlink ref="E250" r:id="rId44" location=":~:text=With%20inspirations%20from%20hometown%20superstars%20Nikola%20Jokić%2C,passion%20project%20using%20basketball%20as%20the%20medium." xr:uid="{00000000-0004-0000-0100-00002B000000}"/>
    <hyperlink ref="E299" r:id="rId45" xr:uid="{00000000-0004-0000-0100-00002C000000}"/>
    <hyperlink ref="E316" r:id="rId46" xr:uid="{00000000-0004-0000-0100-00002D000000}"/>
    <hyperlink ref="E338" r:id="rId47" xr:uid="{00000000-0004-0000-0100-00002E000000}"/>
    <hyperlink ref="E424" r:id="rId48" xr:uid="{00000000-0004-0000-0100-00002F000000}"/>
    <hyperlink ref="E568" r:id="rId49" xr:uid="{00000000-0004-0000-0100-000030000000}"/>
    <hyperlink ref="E674" r:id="rId50" xr:uid="{00000000-0004-0000-0100-000031000000}"/>
    <hyperlink ref="E802" r:id="rId51" location=":~:text=A%20downloadable%20game%20for%20Windows,it%20to%20the%20next%20round." xr:uid="{00000000-0004-0000-0100-000032000000}"/>
    <hyperlink ref="E823" r:id="rId52" xr:uid="{00000000-0004-0000-0100-000033000000}"/>
    <hyperlink ref="E849" r:id="rId53" xr:uid="{00000000-0004-0000-0100-000034000000}"/>
    <hyperlink ref="E973" r:id="rId54" xr:uid="{00000000-0004-0000-0100-000035000000}"/>
    <hyperlink ref="E1001" r:id="rId55" xr:uid="{00000000-0004-0000-0100-000036000000}"/>
    <hyperlink ref="E1018" r:id="rId56" xr:uid="{00000000-0004-0000-0100-000037000000}"/>
    <hyperlink ref="E1034" r:id="rId57" xr:uid="{00000000-0004-0000-0100-000038000000}"/>
    <hyperlink ref="E1077" r:id="rId58" xr:uid="{00000000-0004-0000-0100-000039000000}"/>
    <hyperlink ref="E1108" r:id="rId59" xr:uid="{00000000-0004-0000-0100-00003A000000}"/>
    <hyperlink ref="E1172" r:id="rId60" location=":~:text=RollScape%20is%20a%20game%20inspired,I%20played%20throughout%20the%20years." xr:uid="{00000000-0004-0000-0100-00003B000000}"/>
    <hyperlink ref="E1175" r:id="rId61" xr:uid="{00000000-0004-0000-0100-00003C000000}"/>
    <hyperlink ref="E1181" r:id="rId62" location=":~:text=%2C%20say%2C%20Arco?-,RunebornGame,make%20it%20even%20more%20unique." xr:uid="{00000000-0004-0000-0100-00003D000000}"/>
    <hyperlink ref="E1185" r:id="rId63" xr:uid="{00000000-0004-0000-0100-00003E000000}"/>
    <hyperlink ref="E1276" r:id="rId64" xr:uid="{00000000-0004-0000-0100-00003F000000}"/>
    <hyperlink ref="E1279" r:id="rId65" xr:uid="{00000000-0004-0000-0100-000040000000}"/>
    <hyperlink ref="E1282" r:id="rId66" xr:uid="{00000000-0004-0000-0100-000041000000}"/>
    <hyperlink ref="E1349" r:id="rId67" xr:uid="{00000000-0004-0000-0100-000042000000}"/>
    <hyperlink ref="E1459" r:id="rId68" xr:uid="{00000000-0004-0000-0100-000043000000}"/>
    <hyperlink ref="E1609" r:id="rId69" xr:uid="{00000000-0004-0000-0100-000044000000}"/>
    <hyperlink ref="E1633" r:id="rId70" xr:uid="{00000000-0004-0000-0100-000045000000}"/>
    <hyperlink ref="E850" r:id="rId71" xr:uid="{00000000-0004-0000-0100-000046000000}"/>
    <hyperlink ref="E974" r:id="rId72" xr:uid="{00000000-0004-0000-0100-000047000000}"/>
    <hyperlink ref="E1445" r:id="rId73" location=":~:text=The%20Last%20Spell's%20unique%20blend,build%20characters%20however%20they%20want." xr:uid="{00000000-0004-0000-0100-000048000000}"/>
    <hyperlink ref="E120" r:id="rId74" xr:uid="{00000000-0004-0000-0100-000049000000}"/>
    <hyperlink ref="E660" r:id="rId75" xr:uid="{00000000-0004-0000-0100-00004A000000}"/>
    <hyperlink ref="E502" r:id="rId76" xr:uid="{00000000-0004-0000-0100-00004B000000}"/>
    <hyperlink ref="E1035" r:id="rId77" xr:uid="{00000000-0004-0000-0100-00004D000000}"/>
    <hyperlink ref="E1167" r:id="rId78" xr:uid="{00000000-0004-0000-0100-00004E000000}"/>
    <hyperlink ref="E1297" r:id="rId79" location="c494631967651765393" xr:uid="{00000000-0004-0000-0100-00004F000000}"/>
    <hyperlink ref="E1539" r:id="rId80" xr:uid="{00000000-0004-0000-0100-000050000000}"/>
    <hyperlink ref="E1582" r:id="rId81" xr:uid="{00000000-0004-0000-0100-000051000000}"/>
    <hyperlink ref="E60" r:id="rId82" location="c735910198043297427" xr:uid="{00000000-0004-0000-0100-000052000000}"/>
    <hyperlink ref="E247" r:id="rId83" xr:uid="{00000000-0004-0000-0100-000053000000}"/>
    <hyperlink ref="E663" r:id="rId84" xr:uid="{00000000-0004-0000-0100-000054000000}"/>
    <hyperlink ref="E751" r:id="rId85" xr:uid="{00000000-0004-0000-0100-000055000000}"/>
    <hyperlink ref="E829" r:id="rId86" xr:uid="{00000000-0004-0000-0100-000056000000}"/>
    <hyperlink ref="E937" r:id="rId87" xr:uid="{00000000-0004-0000-0100-000057000000}"/>
    <hyperlink ref="E1029" r:id="rId88" xr:uid="{00000000-0004-0000-0100-000058000000}"/>
    <hyperlink ref="E1080" r:id="rId89" xr:uid="{00000000-0004-0000-0100-000059000000}"/>
    <hyperlink ref="E1225" r:id="rId90" xr:uid="{00000000-0004-0000-0100-00005A000000}"/>
    <hyperlink ref="E1573" r:id="rId91" xr:uid="{00000000-0004-0000-0100-00005B000000}"/>
    <hyperlink ref="E246" r:id="rId92" xr:uid="{00000000-0004-0000-0100-00005C000000}"/>
    <hyperlink ref="E459" r:id="rId93" xr:uid="{00000000-0004-0000-0100-00005D000000}"/>
    <hyperlink ref="E1626" r:id="rId94" xr:uid="{00000000-0004-0000-0100-00005E000000}"/>
    <hyperlink ref="E203" r:id="rId95" xr:uid="{00000000-0004-0000-0100-00005F000000}"/>
    <hyperlink ref="E204" r:id="rId96" xr:uid="{00000000-0004-0000-0100-000060000000}"/>
    <hyperlink ref="E1099" r:id="rId97" xr:uid="{00000000-0004-0000-0100-000061000000}"/>
    <hyperlink ref="E1417" r:id="rId98" xr:uid="{00000000-0004-0000-0100-000062000000}"/>
    <hyperlink ref="E830" r:id="rId99" location=":~:text=*Mainframe%20Defenders*%20is%20a%20roguelite%20game%20available,**Earning%20Matter%20and%20drops**%20*%20**Upgrading%20mechs**" xr:uid="{00000000-0004-0000-0100-000063000000}"/>
    <hyperlink ref="E1430" r:id="rId100" location="c5456682769558786398" xr:uid="{00000000-0004-0000-0100-000064000000}"/>
    <hyperlink ref="E963" r:id="rId101" xr:uid="{00000000-0004-0000-0100-000065000000}"/>
    <hyperlink ref="E1554" r:id="rId102" location=":~:text=Vellum's%20Inspirations,chapter%20of%20the%20original%20series." xr:uid="{00000000-0004-0000-0100-000066000000}"/>
    <hyperlink ref="E8" r:id="rId103" xr:uid="{00000000-0004-0000-0100-000067000000}"/>
    <hyperlink ref="E166" r:id="rId104" location=":~:text=The%20game%20was%20inspired%20by,of%20the%20NecroDancer%20and%20Cuphead." xr:uid="{00000000-0004-0000-0100-000068000000}"/>
    <hyperlink ref="E223" r:id="rId105" xr:uid="{00000000-0004-0000-0100-000069000000}"/>
    <hyperlink ref="E368" r:id="rId106" xr:uid="{00000000-0004-0000-0100-00006A000000}"/>
    <hyperlink ref="E686" r:id="rId107" xr:uid="{00000000-0004-0000-0100-00006B000000}"/>
    <hyperlink ref="E240" r:id="rId108" xr:uid="{00000000-0004-0000-0100-00006C000000}"/>
    <hyperlink ref="E569" r:id="rId109" xr:uid="{00000000-0004-0000-0100-00006D000000}"/>
    <hyperlink ref="E1078" r:id="rId110" xr:uid="{00000000-0004-0000-0100-00006E000000}"/>
    <hyperlink ref="E720" r:id="rId111" xr:uid="{00000000-0004-0000-0100-000070000000}"/>
    <hyperlink ref="E1191" r:id="rId112" xr:uid="{00000000-0004-0000-0100-000071000000}"/>
    <hyperlink ref="E919" r:id="rId113" xr:uid="{00000000-0004-0000-0100-000072000000}"/>
    <hyperlink ref="E73" r:id="rId114" xr:uid="{00000000-0004-0000-0100-000073000000}"/>
    <hyperlink ref="E66" r:id="rId115" xr:uid="{00000000-0004-0000-0100-000074000000}"/>
    <hyperlink ref="E267" r:id="rId116" xr:uid="{00000000-0004-0000-0100-000075000000}"/>
    <hyperlink ref="E324" r:id="rId117" xr:uid="{00000000-0004-0000-0100-000076000000}"/>
    <hyperlink ref="E349" r:id="rId118" xr:uid="{00000000-0004-0000-0100-000077000000}"/>
    <hyperlink ref="E362" r:id="rId119" xr:uid="{00000000-0004-0000-0100-000078000000}"/>
    <hyperlink ref="E411" r:id="rId120" xr:uid="{00000000-0004-0000-0100-000079000000}"/>
    <hyperlink ref="E452" r:id="rId121" location="c352788917764129482" xr:uid="{00000000-0004-0000-0100-00007A000000}"/>
    <hyperlink ref="E503" r:id="rId122" xr:uid="{00000000-0004-0000-0100-00007B000000}"/>
    <hyperlink ref="E652" r:id="rId123" xr:uid="{00000000-0004-0000-0100-00007C000000}"/>
    <hyperlink ref="E728" r:id="rId124" xr:uid="{00000000-0004-0000-0100-00007D000000}"/>
    <hyperlink ref="E907" r:id="rId125" xr:uid="{00000000-0004-0000-0100-00007E000000}"/>
    <hyperlink ref="E1192" r:id="rId126" xr:uid="{00000000-0004-0000-0100-00007F000000}"/>
    <hyperlink ref="E1241" r:id="rId127" xr:uid="{00000000-0004-0000-0100-000080000000}"/>
    <hyperlink ref="E1257" r:id="rId128" xr:uid="{00000000-0004-0000-0100-000081000000}"/>
    <hyperlink ref="E1356" r:id="rId129" xr:uid="{00000000-0004-0000-0100-000082000000}"/>
    <hyperlink ref="E1565" r:id="rId130" xr:uid="{00000000-0004-0000-0100-000083000000}"/>
    <hyperlink ref="E420"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74" r:id="rId136" location=":~:text=A%20big%20of%20Rogue%20Legacy%2C%20Spelunky%2C%20Hades.,kinda%20got%20inspiration%20from%20all%20of%20them." xr:uid="{00000000-0004-0000-0100-000089000000}"/>
    <hyperlink ref="E557" r:id="rId137" location=":~:text=Fury%20Unleashed%20was%20created%20by,like%20Contra%20and%20Metal%20Slug." xr:uid="{00000000-0004-0000-0100-00008A000000}"/>
    <hyperlink ref="E565" r:id="rId138" xr:uid="{00000000-0004-0000-0100-00008B000000}"/>
    <hyperlink ref="E743" r:id="rId139" xr:uid="{00000000-0004-0000-0100-00008C000000}"/>
    <hyperlink ref="E854" r:id="rId140" location=":~:text=Felix%20Soumpholphakdy:%20Dead%20Cells%20is%20a%20big,we%20wanted%20to%20craft%20a%20big%20world." xr:uid="{00000000-0004-0000-0100-00008D000000}"/>
    <hyperlink ref="E1131" r:id="rId141" xr:uid="{00000000-0004-0000-0100-00008E000000}"/>
    <hyperlink ref="E1294" r:id="rId142" xr:uid="{00000000-0004-0000-0100-00008F000000}"/>
    <hyperlink ref="E1418" r:id="rId143" xr:uid="{00000000-0004-0000-0100-000090000000}"/>
    <hyperlink ref="E1457" r:id="rId144" xr:uid="{00000000-0004-0000-0100-000091000000}"/>
    <hyperlink ref="E1599" r:id="rId145" xr:uid="{00000000-0004-0000-0100-000092000000}"/>
    <hyperlink ref="E121" r:id="rId146" xr:uid="{00000000-0004-0000-0100-000093000000}"/>
    <hyperlink ref="E1280" r:id="rId147" xr:uid="{00000000-0004-0000-0100-000094000000}"/>
    <hyperlink ref="E809" r:id="rId148" xr:uid="{00000000-0004-0000-0100-000095000000}"/>
    <hyperlink ref="E61" r:id="rId149" location="c758430178052462886" xr:uid="{00000000-0004-0000-0100-000096000000}"/>
    <hyperlink ref="E161" r:id="rId150" location="c353915309337431749" xr:uid="{00000000-0004-0000-0100-000097000000}"/>
    <hyperlink ref="E191" r:id="rId151" xr:uid="{00000000-0004-0000-0100-000098000000}"/>
    <hyperlink ref="E325" r:id="rId152" xr:uid="{00000000-0004-0000-0100-000099000000}"/>
    <hyperlink ref="E341" r:id="rId153" xr:uid="{00000000-0004-0000-0100-00009A000000}"/>
    <hyperlink ref="E460" r:id="rId154" xr:uid="{00000000-0004-0000-0100-00009B000000}"/>
    <hyperlink ref="E504" r:id="rId155" xr:uid="{00000000-0004-0000-0100-00009C000000}"/>
    <hyperlink ref="E634" r:id="rId156" xr:uid="{00000000-0004-0000-0100-00009D000000}"/>
    <hyperlink ref="E653" r:id="rId157" xr:uid="{00000000-0004-0000-0100-00009E000000}"/>
    <hyperlink ref="E735" r:id="rId158" xr:uid="{00000000-0004-0000-0100-00009F000000}"/>
    <hyperlink ref="E856" r:id="rId159" xr:uid="{00000000-0004-0000-0100-0000A1000000}"/>
    <hyperlink ref="E1061" r:id="rId160" xr:uid="{00000000-0004-0000-0100-0000A2000000}"/>
    <hyperlink ref="E1115" r:id="rId161" xr:uid="{00000000-0004-0000-0100-0000A3000000}"/>
    <hyperlink ref="E1388" r:id="rId162" xr:uid="{00000000-0004-0000-0100-0000A4000000}"/>
    <hyperlink ref="E57" r:id="rId163" xr:uid="{00000000-0004-0000-0100-0000A5000000}"/>
    <hyperlink ref="E386" r:id="rId164" xr:uid="{00000000-0004-0000-0100-0000A6000000}"/>
    <hyperlink ref="E412" r:id="rId165" xr:uid="{00000000-0004-0000-0100-0000A7000000}"/>
    <hyperlink ref="E422" r:id="rId166" xr:uid="{00000000-0004-0000-0100-0000A8000000}"/>
    <hyperlink ref="E242" r:id="rId167" xr:uid="{00000000-0004-0000-0100-0000A9000000}"/>
    <hyperlink ref="E873" r:id="rId168" xr:uid="{00000000-0004-0000-0100-0000AA000000}"/>
    <hyperlink ref="E1577" r:id="rId169" xr:uid="{00000000-0004-0000-0100-0000AB000000}"/>
    <hyperlink ref="E677" r:id="rId170" xr:uid="{00000000-0004-0000-0100-0000AC000000}"/>
    <hyperlink ref="E1129" r:id="rId171" xr:uid="{00000000-0004-0000-0100-0000AD000000}"/>
    <hyperlink ref="E1435" r:id="rId172" xr:uid="{00000000-0004-0000-0100-0000AE000000}"/>
    <hyperlink ref="E192" r:id="rId173" xr:uid="{00000000-0004-0000-0100-0000AF000000}"/>
    <hyperlink ref="E201" r:id="rId174" xr:uid="{00000000-0004-0000-0100-0000B0000000}"/>
    <hyperlink ref="E461" r:id="rId175" xr:uid="{00000000-0004-0000-0100-0000B1000000}"/>
    <hyperlink ref="E551" r:id="rId176" xr:uid="{00000000-0004-0000-0100-0000B2000000}"/>
    <hyperlink ref="E1298" r:id="rId177" location="c494631967651765393" xr:uid="{00000000-0004-0000-0100-0000B3000000}"/>
    <hyperlink ref="E1372" r:id="rId178" xr:uid="{00000000-0004-0000-0100-0000B4000000}"/>
    <hyperlink ref="E1415" r:id="rId179" xr:uid="{00000000-0004-0000-0100-0000B5000000}"/>
    <hyperlink ref="E1425" r:id="rId180" xr:uid="{00000000-0004-0000-0100-0000B6000000}"/>
    <hyperlink ref="E1561" r:id="rId181" xr:uid="{00000000-0004-0000-0100-0000B7000000}"/>
    <hyperlink ref="E601" r:id="rId182" xr:uid="{00000000-0004-0000-0100-0000B8000000}"/>
    <hyperlink ref="E795" r:id="rId183" location=":~:text=As%20inspiration%20from%20different%20games,dangerous%20to%20go%20alone%22%20line." xr:uid="{00000000-0004-0000-0100-0000B9000000}"/>
    <hyperlink ref="E799" r:id="rId184" xr:uid="{00000000-0004-0000-0100-0000BA000000}"/>
    <hyperlink ref="E1125" r:id="rId185" location="c1319962683447326488" xr:uid="{00000000-0004-0000-0100-0000BB000000}"/>
    <hyperlink ref="E1245" r:id="rId186" xr:uid="{00000000-0004-0000-0100-0000BC000000}"/>
    <hyperlink ref="E1510" r:id="rId187" xr:uid="{00000000-0004-0000-0100-0000BD000000}"/>
    <hyperlink ref="E1520" r:id="rId188" xr:uid="{00000000-0004-0000-0100-0000BE000000}"/>
    <hyperlink ref="E410" r:id="rId189" xr:uid="{00000000-0004-0000-0100-0000BF000000}"/>
    <hyperlink ref="E869" r:id="rId190" xr:uid="{00000000-0004-0000-0100-0000C0000000}"/>
    <hyperlink ref="E946" r:id="rId191" xr:uid="{00000000-0004-0000-0100-0000C1000000}"/>
    <hyperlink ref="E1258" r:id="rId192" xr:uid="{00000000-0004-0000-0100-0000C2000000}"/>
    <hyperlink ref="E202" r:id="rId193" xr:uid="{00000000-0004-0000-0100-0000C3000000}"/>
    <hyperlink ref="E255" r:id="rId194" location="msg5316" xr:uid="{00000000-0004-0000-0100-0000C4000000}"/>
    <hyperlink ref="E375" r:id="rId195" xr:uid="{00000000-0004-0000-0100-0000C5000000}"/>
    <hyperlink ref="E462" r:id="rId196" xr:uid="{00000000-0004-0000-0100-0000C6000000}"/>
    <hyperlink ref="E1116" r:id="rId197" xr:uid="{00000000-0004-0000-0100-0000C7000000}"/>
    <hyperlink ref="E1501" r:id="rId198" xr:uid="{00000000-0004-0000-0100-0000C8000000}"/>
    <hyperlink ref="E1546" r:id="rId199" xr:uid="{00000000-0004-0000-0100-0000C9000000}"/>
    <hyperlink ref="E1627" r:id="rId200" xr:uid="{00000000-0004-0000-0100-0000CA000000}"/>
    <hyperlink ref="E1408" r:id="rId201" xr:uid="{00000000-0004-0000-0100-0000CB000000}"/>
    <hyperlink ref="E693" r:id="rId202" xr:uid="{00000000-0004-0000-0100-0000CC000000}"/>
    <hyperlink ref="E1157" r:id="rId203" xr:uid="{00000000-0004-0000-0100-0000CD000000}"/>
    <hyperlink ref="E1431" r:id="rId204" location="c5456682769558786398" xr:uid="{00000000-0004-0000-0100-0000CE000000}"/>
    <hyperlink ref="E463" r:id="rId205" xr:uid="{00000000-0004-0000-0100-0000CF000000}"/>
    <hyperlink ref="E745" r:id="rId206" location="c606068060818832019" xr:uid="{00000000-0004-0000-0100-0000D0000000}"/>
    <hyperlink ref="E1288" r:id="rId207" location=":~:text=Escaped%20Lunatic-,Soulash%202%20%2D%20Adventures%20and%20Conquest%20in%20Procedural%20Fantasy%20Worlds,to%20the%20Roguelike%20design%20formula." xr:uid="{00000000-0004-0000-0100-0000D1000000}"/>
    <hyperlink ref="E1374" r:id="rId208" xr:uid="{00000000-0004-0000-0100-0000D2000000}"/>
    <hyperlink ref="E1526" r:id="rId209" xr:uid="{00000000-0004-0000-0100-0000D3000000}"/>
    <hyperlink ref="E1569" r:id="rId210" xr:uid="{00000000-0004-0000-0100-0000D4000000}"/>
    <hyperlink ref="E1585" r:id="rId211" xr:uid="{00000000-0004-0000-0100-0000D5000000}"/>
    <hyperlink ref="E1586" r:id="rId212" xr:uid="{00000000-0004-0000-0100-0000D6000000}"/>
    <hyperlink ref="E1214" r:id="rId213" xr:uid="{00000000-0004-0000-0100-0000D7000000}"/>
    <hyperlink ref="E464" r:id="rId214" xr:uid="{00000000-0004-0000-0100-0000D8000000}"/>
    <hyperlink ref="E1555"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31" r:id="rId219" xr:uid="{00000000-0004-0000-0100-0000DD000000}"/>
    <hyperlink ref="E505" r:id="rId220" xr:uid="{00000000-0004-0000-0100-0000DE000000}"/>
    <hyperlink ref="E566" r:id="rId221" xr:uid="{00000000-0004-0000-0100-0000DF000000}"/>
    <hyperlink ref="E618" r:id="rId222" location=":~:text=Gunfire%20Reborn%20is%20developed%20by,would%20be%20most%20beneficial%20design." xr:uid="{00000000-0004-0000-0100-0000E0000000}"/>
    <hyperlink ref="E909" r:id="rId223" xr:uid="{00000000-0004-0000-0100-0000E1000000}"/>
    <hyperlink ref="E964" r:id="rId224" location=":~:text=Odinfall%20Early%20Access%20on%20Steam&amp;text=According%20to%20Oscar%20Axelsson%20from,Throne%20and%20Enter%20the%20Gungeon." xr:uid="{00000000-0004-0000-0100-0000E2000000}"/>
    <hyperlink ref="E1007" r:id="rId225" xr:uid="{00000000-0004-0000-0100-0000E3000000}"/>
    <hyperlink ref="E1083" r:id="rId226" xr:uid="{00000000-0004-0000-0100-0000E4000000}"/>
    <hyperlink ref="E1386" r:id="rId227" xr:uid="{00000000-0004-0000-0100-0000E5000000}"/>
    <hyperlink ref="E1496" r:id="rId228" xr:uid="{00000000-0004-0000-0100-0000E6000000}"/>
    <hyperlink ref="E430" r:id="rId229" xr:uid="{00000000-0004-0000-0100-0000E7000000}"/>
    <hyperlink ref="E220" r:id="rId230" xr:uid="{00000000-0004-0000-0100-0000E8000000}"/>
    <hyperlink ref="E1193" r:id="rId231" xr:uid="{00000000-0004-0000-0100-0000E9000000}"/>
    <hyperlink ref="E21" r:id="rId232" xr:uid="{00000000-0004-0000-0100-0000EA000000}"/>
    <hyperlink ref="E55" r:id="rId233" xr:uid="{00000000-0004-0000-0100-0000EB000000}"/>
    <hyperlink ref="E171" r:id="rId234" location="c6027566653452797874" xr:uid="{00000000-0004-0000-0100-0000EC000000}"/>
    <hyperlink ref="E263" r:id="rId235" xr:uid="{00000000-0004-0000-0100-0000ED000000}"/>
    <hyperlink ref="E290" r:id="rId236" xr:uid="{00000000-0004-0000-0100-0000EE000000}"/>
    <hyperlink ref="E306" r:id="rId237" xr:uid="{00000000-0004-0000-0100-0000EF000000}"/>
    <hyperlink ref="E348" r:id="rId238" location="c617320168065346307" xr:uid="{00000000-0004-0000-0100-0000F0000000}"/>
    <hyperlink ref="E363" r:id="rId239" xr:uid="{00000000-0004-0000-0100-0000F1000000}"/>
    <hyperlink ref="E543" r:id="rId240" xr:uid="{00000000-0004-0000-0100-0000F2000000}"/>
    <hyperlink ref="E636" r:id="rId241" xr:uid="{00000000-0004-0000-0100-0000F3000000}"/>
    <hyperlink ref="E645" r:id="rId242" xr:uid="{00000000-0004-0000-0100-0000F4000000}"/>
    <hyperlink ref="E721" r:id="rId243" xr:uid="{00000000-0004-0000-0100-0000F5000000}"/>
    <hyperlink ref="E875" r:id="rId244" xr:uid="{00000000-0004-0000-0100-0000F6000000}"/>
    <hyperlink ref="E947" r:id="rId245" location="c1675812484339955409" xr:uid="{00000000-0004-0000-0100-0000F7000000}"/>
    <hyperlink ref="E989" r:id="rId246" xr:uid="{00000000-0004-0000-0100-0000F8000000}"/>
    <hyperlink ref="E1104" r:id="rId247" location="c483368526581048948" xr:uid="{00000000-0004-0000-0100-0000F9000000}"/>
    <hyperlink ref="E1130" r:id="rId248" xr:uid="{00000000-0004-0000-0100-0000FA000000}"/>
    <hyperlink ref="E1153" r:id="rId249" location="c4335355681661031211" xr:uid="{00000000-0004-0000-0100-0000FB000000}"/>
    <hyperlink ref="E1222" r:id="rId250" location=":~:text=MOBAs%20were%20a%20key%20inspiration,like%20action%20roguelites%20in%20general." xr:uid="{00000000-0004-0000-0100-0000FC000000}"/>
    <hyperlink ref="E1259" r:id="rId251" location=":~:text=Their%20initial%20goal%20was%20to,built%20on%20the%20libGDX%20framework." xr:uid="{00000000-0004-0000-0100-0000FD000000}"/>
    <hyperlink ref="E1285" r:id="rId252" xr:uid="{00000000-0004-0000-0100-0000FE000000}"/>
    <hyperlink ref="E1371" r:id="rId253" xr:uid="{00000000-0004-0000-0100-0000FF000000}"/>
    <hyperlink ref="E1382" r:id="rId254" xr:uid="{00000000-0004-0000-0100-000000010000}"/>
    <hyperlink ref="E1567" r:id="rId255" xr:uid="{00000000-0004-0000-0100-000001010000}"/>
    <hyperlink ref="E1570" r:id="rId256" xr:uid="{00000000-0004-0000-0100-000002010000}"/>
    <hyperlink ref="E1583" r:id="rId257" xr:uid="{00000000-0004-0000-0100-000003010000}"/>
    <hyperlink ref="E1631" r:id="rId258" xr:uid="{00000000-0004-0000-0100-000004010000}"/>
    <hyperlink ref="E350" r:id="rId259" xr:uid="{00000000-0004-0000-0100-000005010000}"/>
    <hyperlink ref="E173" r:id="rId260" location=":~:text=JW%2C%20GF:%20What%20are%20some,us%20a%20lot%20of%20motivation." xr:uid="{00000000-0004-0000-0100-000006010000}"/>
    <hyperlink ref="E329" r:id="rId261" xr:uid="{00000000-0004-0000-0100-000007010000}"/>
    <hyperlink ref="E1556" r:id="rId262" location=":~:text=Vellum's%20Inspirations,chapter%20of%20the%20original%20series." xr:uid="{00000000-0004-0000-0100-000008010000}"/>
    <hyperlink ref="E40" r:id="rId263" xr:uid="{00000000-0004-0000-0100-000009010000}"/>
    <hyperlink ref="E479" r:id="rId264" xr:uid="{00000000-0004-0000-0100-00000A010000}"/>
    <hyperlink ref="E573" r:id="rId265" xr:uid="{00000000-0004-0000-0100-00000B010000}"/>
    <hyperlink ref="E577" r:id="rId266" xr:uid="{00000000-0004-0000-0100-00000C010000}"/>
    <hyperlink ref="E918" r:id="rId267" xr:uid="{00000000-0004-0000-0100-00000D010000}"/>
    <hyperlink ref="E1628" r:id="rId268" xr:uid="{00000000-0004-0000-0100-00000E010000}"/>
    <hyperlink ref="E38" r:id="rId269" xr:uid="{00000000-0004-0000-0100-00000F010000}"/>
    <hyperlink ref="E68" r:id="rId270" xr:uid="{00000000-0004-0000-0100-000010010000}"/>
    <hyperlink ref="E116" r:id="rId271" xr:uid="{00000000-0004-0000-0100-000011010000}"/>
    <hyperlink ref="E141" r:id="rId272" xr:uid="{00000000-0004-0000-0100-000012010000}"/>
    <hyperlink ref="E174" r:id="rId273" location=":~:text=JW%2C%20GF:%20What%20are%20some,us%20a%20lot%20of%20motivation." xr:uid="{00000000-0004-0000-0100-000013010000}"/>
    <hyperlink ref="E330" r:id="rId274" xr:uid="{00000000-0004-0000-0100-000014010000}"/>
    <hyperlink ref="E342" r:id="rId275" location=":~:text=Death%20Must%20Die%20opens%20up,appropriation%2C%20even%20a%20love%20letter." xr:uid="{00000000-0004-0000-0100-000015010000}"/>
    <hyperlink ref="E369" r:id="rId276" xr:uid="{00000000-0004-0000-0100-000016010000}"/>
    <hyperlink ref="E475" r:id="rId277" location=":~:text=A%20big%20of%20Rogue%20Legacy%2C%20Spelunky%2C%20Hades.,kinda%20got%20inspiration%20from%20all%20of%20them." xr:uid="{00000000-0004-0000-0100-000017010000}"/>
    <hyperlink ref="E546" r:id="rId278" xr:uid="{00000000-0004-0000-0100-000018010000}"/>
    <hyperlink ref="E570" r:id="rId279" xr:uid="{00000000-0004-0000-0100-000019010000}"/>
    <hyperlink ref="E647" r:id="rId280" location=":~:text=Have%20a%20Nice%20Death%20also,movies%2C%20shorts%2C%20and%20ads." xr:uid="{00000000-0004-0000-0100-00001A010000}"/>
    <hyperlink ref="E654" r:id="rId281" xr:uid="{00000000-0004-0000-0100-00001B010000}"/>
    <hyperlink ref="E655" r:id="rId282" xr:uid="{00000000-0004-0000-0100-00001C010000}"/>
    <hyperlink ref="E662" r:id="rId283" xr:uid="{00000000-0004-0000-0100-00001D010000}"/>
    <hyperlink ref="E814" r:id="rId284" xr:uid="{00000000-0004-0000-0100-00001E010000}"/>
    <hyperlink ref="E835" r:id="rId285" xr:uid="{00000000-0004-0000-0100-00001F010000}"/>
    <hyperlink ref="E920" r:id="rId286" xr:uid="{00000000-0004-0000-0100-000020010000}"/>
    <hyperlink ref="E1095" r:id="rId287" xr:uid="{00000000-0004-0000-0100-000021010000}"/>
    <hyperlink ref="E1290" r:id="rId288" xr:uid="{00000000-0004-0000-0100-000022010000}"/>
    <hyperlink ref="E1346" r:id="rId289" xr:uid="{00000000-0004-0000-0100-000023010000}"/>
    <hyperlink ref="E1375" r:id="rId290" xr:uid="{00000000-0004-0000-0100-000024010000}"/>
    <hyperlink ref="E1392" r:id="rId291" xr:uid="{00000000-0004-0000-0100-000025010000}"/>
    <hyperlink ref="E1412" r:id="rId292" location=":~:text=Tape%20to%20Tape%20is%20a,the%20Spire%20and%20NHL%2094!" xr:uid="{00000000-0004-0000-0100-000026010000}"/>
    <hyperlink ref="E1419" r:id="rId293" xr:uid="{00000000-0004-0000-0100-000027010000}"/>
    <hyperlink ref="E1557" r:id="rId294" location=":~:text=Vellum's%20Inspirations,chapter%20of%20the%20original%20series." xr:uid="{00000000-0004-0000-0100-000028010000}"/>
    <hyperlink ref="E122" r:id="rId295" xr:uid="{00000000-0004-0000-0100-000029010000}"/>
    <hyperlink ref="E656" r:id="rId296" xr:uid="{00000000-0004-0000-0100-00002A010000}"/>
    <hyperlink ref="E506" r:id="rId297" xr:uid="{00000000-0004-0000-0100-00002B010000}"/>
    <hyperlink ref="E687" r:id="rId298" xr:uid="{00000000-0004-0000-0100-00002C010000}"/>
    <hyperlink ref="E724" r:id="rId299" xr:uid="{00000000-0004-0000-0100-00002D010000}"/>
    <hyperlink ref="E1437" r:id="rId300" xr:uid="{00000000-0004-0000-0100-00002E010000}"/>
    <hyperlink ref="E142" r:id="rId301" xr:uid="{00000000-0004-0000-0100-00002F010000}"/>
    <hyperlink ref="E317" r:id="rId302" xr:uid="{00000000-0004-0000-0100-000031010000}"/>
    <hyperlink ref="E549" r:id="rId303" location="c695373095208229623" xr:uid="{00000000-0004-0000-0100-000032010000}"/>
    <hyperlink ref="E838" r:id="rId304" xr:uid="{00000000-0004-0000-0100-000033010000}"/>
    <hyperlink ref="E1039" r:id="rId305" xr:uid="{00000000-0004-0000-0100-000034010000}"/>
    <hyperlink ref="E1054" r:id="rId306" xr:uid="{00000000-0004-0000-0100-000035010000}"/>
    <hyperlink ref="E1460"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39" r:id="rId310" xr:uid="{00000000-0004-0000-0100-000039010000}"/>
    <hyperlink ref="E527" r:id="rId311" xr:uid="{00000000-0004-0000-0100-00003A010000}"/>
    <hyperlink ref="E537" r:id="rId312" xr:uid="{00000000-0004-0000-0100-00003B010000}"/>
    <hyperlink ref="E839" r:id="rId313" xr:uid="{00000000-0004-0000-0100-00003C010000}"/>
    <hyperlink ref="E853" r:id="rId314" xr:uid="{00000000-0004-0000-0100-00003D010000}"/>
    <hyperlink ref="E1011" r:id="rId315" xr:uid="{00000000-0004-0000-0100-00003E010000}"/>
    <hyperlink ref="E1154" r:id="rId316" location="c4335355681661031211" xr:uid="{00000000-0004-0000-0100-00003F010000}"/>
    <hyperlink ref="E1308" r:id="rId317" location=":~:text=is%20blowing%20up!-,830%20concurrent%20players%2C%20I%20can't%20believe%20it!,has%20been%20a%20wild%20ride." xr:uid="{00000000-0004-0000-0100-000040010000}"/>
    <hyperlink ref="E1446" r:id="rId318" location=":~:text=The%20Last%20Spell's%20unique%20blend,build%20characters%20however%20they%20want." xr:uid="{00000000-0004-0000-0100-000041010000}"/>
    <hyperlink ref="E1453" r:id="rId319" xr:uid="{00000000-0004-0000-0100-000042010000}"/>
    <hyperlink ref="E206" r:id="rId320" xr:uid="{00000000-0004-0000-0100-000043010000}"/>
    <hyperlink ref="E438" r:id="rId321" location="c4346617656897843847" xr:uid="{00000000-0004-0000-0100-000044010000}"/>
    <hyperlink ref="E445" r:id="rId322" xr:uid="{00000000-0004-0000-0100-000045010000}"/>
    <hyperlink ref="E552" r:id="rId323" xr:uid="{00000000-0004-0000-0100-000046010000}"/>
    <hyperlink ref="E1062" r:id="rId324" xr:uid="{00000000-0004-0000-0100-000047010000}"/>
    <hyperlink ref="E1359" r:id="rId325" xr:uid="{00000000-0004-0000-0100-000048010000}"/>
    <hyperlink ref="E1187" r:id="rId326" xr:uid="{00000000-0004-0000-0100-000049010000}"/>
    <hyperlink ref="E1376" r:id="rId327" xr:uid="{00000000-0004-0000-0100-00004A010000}"/>
    <hyperlink ref="E1600" r:id="rId328" xr:uid="{00000000-0004-0000-0100-00004B010000}"/>
    <hyperlink ref="E1272" r:id="rId329" xr:uid="{00000000-0004-0000-0100-00004C010000}"/>
    <hyperlink ref="E694" r:id="rId330" xr:uid="{00000000-0004-0000-0100-00004D010000}"/>
    <hyperlink ref="E98" r:id="rId331" xr:uid="{00000000-0004-0000-0100-00004E010000}"/>
    <hyperlink ref="E200" r:id="rId332" xr:uid="{00000000-0004-0000-0100-00004F010000}"/>
    <hyperlink ref="E308" r:id="rId333" xr:uid="{00000000-0004-0000-0100-000050010000}"/>
    <hyperlink ref="E421" r:id="rId334" xr:uid="{00000000-0004-0000-0100-000051010000}"/>
    <hyperlink ref="E975" r:id="rId335" xr:uid="{00000000-0004-0000-0100-000052010000}"/>
    <hyperlink ref="E1037" r:id="rId336" xr:uid="{00000000-0004-0000-0100-000053010000}"/>
    <hyperlink ref="E1176" r:id="rId337" xr:uid="{00000000-0004-0000-0100-000054010000}"/>
    <hyperlink ref="E1184"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273" r:id="rId339" xr:uid="{00000000-0004-0000-0100-000056010000}"/>
    <hyperlink ref="E1350" r:id="rId340" xr:uid="{00000000-0004-0000-0100-000057010000}"/>
    <hyperlink ref="E1377" r:id="rId341" xr:uid="{00000000-0004-0000-0100-000058010000}"/>
    <hyperlink ref="E1552" r:id="rId342" location=":~:text=The%20game%20was%20inspired%20by,assets%2C%20art%2C%20and%20music." xr:uid="{00000000-0004-0000-0100-000059010000}"/>
    <hyperlink ref="E351" r:id="rId343" xr:uid="{00000000-0004-0000-0100-00005A010000}"/>
    <hyperlink ref="E397" r:id="rId344" xr:uid="{00000000-0004-0000-0100-00005B010000}"/>
    <hyperlink ref="E717" r:id="rId345" xr:uid="{00000000-0004-0000-0100-00005C010000}"/>
    <hyperlink ref="E840" r:id="rId346" xr:uid="{00000000-0004-0000-0100-00005D010000}"/>
    <hyperlink ref="E1138" r:id="rId347" xr:uid="{00000000-0004-0000-0100-00005E010000}"/>
    <hyperlink ref="E1461" r:id="rId348" xr:uid="{00000000-0004-0000-0100-00005F010000}"/>
    <hyperlink ref="E836" r:id="rId349" xr:uid="{00000000-0004-0000-0100-000060010000}"/>
    <hyperlink ref="E43" r:id="rId350" xr:uid="{00000000-0004-0000-0100-000061010000}"/>
    <hyperlink ref="E384" r:id="rId351" xr:uid="{00000000-0004-0000-0100-000062010000}"/>
    <hyperlink ref="E1063" r:id="rId352" xr:uid="{00000000-0004-0000-0100-000063010000}"/>
    <hyperlink ref="E803" r:id="rId353" xr:uid="{00000000-0004-0000-0100-000064010000}"/>
    <hyperlink ref="E3" r:id="rId354" xr:uid="{00000000-0004-0000-0100-000065010000}"/>
    <hyperlink ref="E672" r:id="rId355" location=":~:text=House%20of%20Necrosis%20is%20a,Linux)%20and%20the%20Steam%20Deck" xr:uid="{00000000-0004-0000-0100-000066010000}"/>
    <hyperlink ref="E979" r:id="rId356" xr:uid="{00000000-0004-0000-0100-000067010000}"/>
    <hyperlink ref="E1274" r:id="rId357" xr:uid="{00000000-0004-0000-0100-000068010000}"/>
    <hyperlink ref="E1409" r:id="rId358" xr:uid="{00000000-0004-0000-0100-000069010000}"/>
    <hyperlink ref="E123" r:id="rId359" xr:uid="{00000000-0004-0000-0100-00006A010000}"/>
    <hyperlink ref="E107" r:id="rId360" xr:uid="{00000000-0004-0000-0100-00006B010000}"/>
    <hyperlink ref="E356" r:id="rId361" xr:uid="{00000000-0004-0000-0100-00006C010000}"/>
    <hyperlink ref="E385" r:id="rId362" xr:uid="{00000000-0004-0000-0100-00006D010000}"/>
    <hyperlink ref="E433" r:id="rId363" xr:uid="{00000000-0004-0000-0100-00006E010000}"/>
    <hyperlink ref="E521" r:id="rId364" xr:uid="{00000000-0004-0000-0100-000070010000}"/>
    <hyperlink ref="E553" r:id="rId365" xr:uid="{00000000-0004-0000-0100-000071010000}"/>
    <hyperlink ref="E688" r:id="rId366" xr:uid="{00000000-0004-0000-0100-000072010000}"/>
    <hyperlink ref="E731" r:id="rId367" xr:uid="{00000000-0004-0000-0100-000073010000}"/>
    <hyperlink ref="E777" r:id="rId368" xr:uid="{00000000-0004-0000-0100-000074010000}"/>
    <hyperlink ref="E794" r:id="rId369" xr:uid="{00000000-0004-0000-0100-000075010000}"/>
    <hyperlink ref="E1010" r:id="rId370" xr:uid="{00000000-0004-0000-0100-000076010000}"/>
    <hyperlink ref="E1064" r:id="rId371" xr:uid="{00000000-0004-0000-0100-000077010000}"/>
    <hyperlink ref="E1081" r:id="rId372" xr:uid="{00000000-0004-0000-0100-000078010000}"/>
    <hyperlink ref="E1117" r:id="rId373" xr:uid="{00000000-0004-0000-0100-000079010000}"/>
    <hyperlink ref="E1360" r:id="rId374" xr:uid="{00000000-0004-0000-0100-00007A010000}"/>
    <hyperlink ref="E1389" r:id="rId375" xr:uid="{00000000-0004-0000-0100-00007B010000}"/>
    <hyperlink ref="E1543" r:id="rId376" xr:uid="{00000000-0004-0000-0100-00007C010000}"/>
    <hyperlink ref="E1589" r:id="rId377" xr:uid="{00000000-0004-0000-0100-00007D010000}"/>
    <hyperlink ref="E826" r:id="rId378" xr:uid="{00000000-0004-0000-0100-00007E010000}"/>
    <hyperlink ref="E1008" r:id="rId379" location="c574921459914427191" xr:uid="{00000000-0004-0000-0100-00007F010000}"/>
    <hyperlink ref="E1065" r:id="rId380" xr:uid="{00000000-0004-0000-0100-000080010000}"/>
    <hyperlink ref="E318" r:id="rId381" xr:uid="{00000000-0004-0000-0100-000081010000}"/>
    <hyperlink ref="E1019" r:id="rId382" xr:uid="{00000000-0004-0000-0100-000082010000}"/>
    <hyperlink ref="E34" r:id="rId383" xr:uid="{00000000-0004-0000-0100-000083010000}"/>
    <hyperlink ref="E87" r:id="rId384" location=":~:text=I%20got%20addicted%20to%20Stardew,simply%20stat%20upgrades%20or%20something)." xr:uid="{00000000-0004-0000-0100-000084010000}"/>
    <hyperlink ref="E336" r:id="rId385" xr:uid="{00000000-0004-0000-0100-000085010000}"/>
    <hyperlink ref="E499" r:id="rId386" location=":~:text=Though%20Crooks%20stated%20that%20The,Souls%2C%20and%20Metal%20Gear%20Solid." xr:uid="{00000000-0004-0000-0100-000086010000}"/>
    <hyperlink ref="E603" r:id="rId387" xr:uid="{00000000-0004-0000-0100-000087010000}"/>
    <hyperlink ref="E643" r:id="rId388" xr:uid="{00000000-0004-0000-0100-000088010000}"/>
    <hyperlink ref="E796" r:id="rId389" location=":~:text=As%20inspiration%20from%20different%20games,dangerous%20to%20go%20alone%22%20line." xr:uid="{00000000-0004-0000-0100-000089010000}"/>
    <hyperlink ref="E910" r:id="rId390" xr:uid="{00000000-0004-0000-0100-00008A010000}"/>
    <hyperlink ref="E965" r:id="rId391" location=":~:text=Odinfall%20Early%20Access%20on%20Steam&amp;text=According%20to%20Oscar%20Axelsson%20from,Throne%20and%20Enter%20the%20Gungeon." xr:uid="{00000000-0004-0000-0100-00008B010000}"/>
    <hyperlink ref="E967" r:id="rId392" xr:uid="{00000000-0004-0000-0100-00008C010000}"/>
    <hyperlink ref="E1084" r:id="rId393" xr:uid="{00000000-0004-0000-0100-00008D010000}"/>
    <hyperlink ref="E1134" r:id="rId394" xr:uid="{00000000-0004-0000-0100-00008E010000}"/>
    <hyperlink ref="E1363" r:id="rId395" xr:uid="{00000000-0004-0000-0100-00008F010000}"/>
    <hyperlink ref="E1218" r:id="rId396" xr:uid="{00000000-0004-0000-0100-000090010000}"/>
    <hyperlink ref="E1544" r:id="rId397" xr:uid="{00000000-0004-0000-0100-000091010000}"/>
    <hyperlink ref="E1454" r:id="rId398" xr:uid="{00000000-0004-0000-0100-000092010000}"/>
    <hyperlink ref="E64" r:id="rId399" xr:uid="{00000000-0004-0000-0100-000093010000}"/>
    <hyperlink ref="E300" r:id="rId400" xr:uid="{00000000-0004-0000-0100-000094010000}"/>
    <hyperlink ref="E443" r:id="rId401" xr:uid="{00000000-0004-0000-0100-000095010000}"/>
    <hyperlink ref="E1020" r:id="rId402" xr:uid="{00000000-0004-0000-0100-000096010000}"/>
    <hyperlink ref="E1180" r:id="rId403" xr:uid="{00000000-0004-0000-0100-000097010000}"/>
    <hyperlink ref="E1351" r:id="rId404" xr:uid="{00000000-0004-0000-0100-000098010000}"/>
    <hyperlink ref="E981" r:id="rId405" xr:uid="{00000000-0004-0000-0100-000099010000}"/>
    <hyperlink ref="E996" r:id="rId406" xr:uid="{00000000-0004-0000-0100-00009A010000}"/>
    <hyperlink ref="E879" r:id="rId407" xr:uid="{00000000-0004-0000-0100-00009B010000}"/>
    <hyperlink ref="E1055" r:id="rId408" xr:uid="{00000000-0004-0000-0100-00009C010000}"/>
    <hyperlink ref="E4" r:id="rId409" xr:uid="{00000000-0004-0000-0100-00009E010000}"/>
    <hyperlink ref="E207" r:id="rId410" xr:uid="{00000000-0004-0000-0100-00009F010000}"/>
    <hyperlink ref="E644" r:id="rId411" xr:uid="{00000000-0004-0000-0100-0000A0010000}"/>
    <hyperlink ref="E1438" r:id="rId412" xr:uid="{00000000-0004-0000-0100-0000A1010000}"/>
    <hyperlink ref="E1587" r:id="rId413" xr:uid="{00000000-0004-0000-0100-0000A2010000}"/>
    <hyperlink ref="E689" r:id="rId414" xr:uid="{00000000-0004-0000-0100-0000A3010000}"/>
    <hyperlink ref="E1223" r:id="rId415" location=":~:text=MOBAs%20were%20a%20key%20inspiration,like%20action%20roguelites%20in%20general." xr:uid="{00000000-0004-0000-0100-0000A4010000}"/>
    <hyperlink ref="E326" r:id="rId416" xr:uid="{00000000-0004-0000-0100-0000A5010000}"/>
    <hyperlink ref="E1378" r:id="rId417" xr:uid="{00000000-0004-0000-0100-0000A6010000}"/>
    <hyperlink ref="E701" r:id="rId418" xr:uid="{00000000-0004-0000-0100-0000A7010000}"/>
    <hyperlink ref="E1224" r:id="rId419" location=":~:text=MOBAs%20were%20a%20key%20inspiration,like%20action%20roguelites%20in%20general." xr:uid="{00000000-0004-0000-0100-0000A8010000}"/>
    <hyperlink ref="E1394" r:id="rId420" xr:uid="{00000000-0004-0000-0100-0000A9010000}"/>
    <hyperlink ref="E327" r:id="rId421" xr:uid="{00000000-0004-0000-0100-0000AA010000}"/>
    <hyperlink ref="E496" r:id="rId422" location="c595137684887857500" xr:uid="{00000000-0004-0000-0100-0000AB010000}"/>
    <hyperlink ref="E804" r:id="rId423" xr:uid="{00000000-0004-0000-0100-0000AC010000}"/>
    <hyperlink ref="E900" r:id="rId424" xr:uid="{00000000-0004-0000-0100-0000AD010000}"/>
    <hyperlink ref="E1226" r:id="rId425" xr:uid="{00000000-0004-0000-0100-0000AE010000}"/>
    <hyperlink ref="E1379" r:id="rId426" xr:uid="{00000000-0004-0000-0100-0000AF010000}"/>
    <hyperlink ref="E1416" r:id="rId427" xr:uid="{00000000-0004-0000-0100-0000B0010000}"/>
    <hyperlink ref="E1558" r:id="rId428" location=":~:text=Vellum's%20Inspirations,chapter%20of%20the%20original%20series." xr:uid="{00000000-0004-0000-0100-0000B1010000}"/>
    <hyperlink ref="E175" r:id="rId429" location=":~:text=JW%2C%20GF:%20What%20are%20some,us%20a%20lot%20of%20motivation." xr:uid="{00000000-0004-0000-0100-0000B2010000}"/>
    <hyperlink ref="E1380" r:id="rId430" xr:uid="{00000000-0004-0000-0100-0000B3010000}"/>
    <hyperlink ref="E14" r:id="rId431" xr:uid="{00000000-0004-0000-0100-0000B4010000}"/>
    <hyperlink ref="E176" r:id="rId432" xr:uid="{00000000-0004-0000-0100-0000B5010000}"/>
    <hyperlink ref="E211" r:id="rId433" xr:uid="{00000000-0004-0000-0100-0000B6010000}"/>
    <hyperlink ref="E291" r:id="rId434" xr:uid="{00000000-0004-0000-0100-0000B7010000}"/>
    <hyperlink ref="E520" r:id="rId435" location=":~:text=Fatal%20Labyrinth%20is%20Sega's%20first,is%20a%20game%2Dbreaking%20affair.%20Also%20it%20shares%20a%20lot%20of%20similarities" xr:uid="{00000000-0004-0000-0100-0000B8010000}"/>
    <hyperlink ref="E598" r:id="rId436" xr:uid="{00000000-0004-0000-0100-0000B9010000}"/>
    <hyperlink ref="E690" r:id="rId437" xr:uid="{00000000-0004-0000-0100-0000BA010000}"/>
    <hyperlink ref="E778" r:id="rId438" xr:uid="{00000000-0004-0000-0100-0000BB010000}"/>
    <hyperlink ref="E892" r:id="rId439" xr:uid="{00000000-0004-0000-0100-0000BC010000}"/>
    <hyperlink ref="E1100" r:id="rId440" xr:uid="{00000000-0004-0000-0100-0000BD010000}"/>
    <hyperlink ref="E1144" r:id="rId441" location=":~:text=Apparently%2C%20Ota%20was%20a%20well%20known%20figure,to%20connect%20Tokyo's%20three%20main%20universities%20that" xr:uid="{00000000-0004-0000-0100-0000BE010000}"/>
    <hyperlink ref="E1168" r:id="rId442" xr:uid="{00000000-0004-0000-0100-0000BF010000}"/>
    <hyperlink ref="E1171" r:id="rId443" xr:uid="{00000000-0004-0000-0100-0000C0010000}"/>
    <hyperlink ref="E1390" r:id="rId444" xr:uid="{00000000-0004-0000-0100-0000C1010000}"/>
    <hyperlink ref="E1433" r:id="rId445" location=":~:text=Apparently%2C%20Ota%20was%20a%20well%20known%20figure,to%20connect%20Tokyo's%20three%20main%20universities%20that" xr:uid="{00000000-0004-0000-0100-0000C2010000}"/>
    <hyperlink ref="E1491" r:id="rId446" xr:uid="{00000000-0004-0000-0100-0000C3010000}"/>
    <hyperlink ref="E1500" r:id="rId447" xr:uid="{00000000-0004-0000-0100-0000C4010000}"/>
    <hyperlink ref="E292" r:id="rId448" xr:uid="{00000000-0004-0000-0100-0000C5010000}"/>
    <hyperlink ref="E334" r:id="rId449" xr:uid="{00000000-0004-0000-0100-0000C6010000}"/>
    <hyperlink ref="E476" r:id="rId450" location=":~:text=A%20big%20of%20Rogue%20Legacy%2C%20Spelunky%2C%20Hades.,kinda%20got%20inspiration%20from%20all%20of%20them." xr:uid="{00000000-0004-0000-0100-0000C7010000}"/>
    <hyperlink ref="E558" r:id="rId451" location=":~:text=Fury%20Unleashed%20was%20created%20by,like%20Contra%20and%20Metal%20Slug." xr:uid="{00000000-0004-0000-0100-0000C8010000}"/>
    <hyperlink ref="E698" r:id="rId452" xr:uid="{00000000-0004-0000-0100-0000C9010000}"/>
    <hyperlink ref="E882" r:id="rId453" xr:uid="{00000000-0004-0000-0100-0000CA010000}"/>
    <hyperlink ref="E1146" r:id="rId454" xr:uid="{00000000-0004-0000-0100-0000CB010000}"/>
    <hyperlink ref="E1295" r:id="rId455" xr:uid="{00000000-0004-0000-0100-0000CC010000}"/>
    <hyperlink ref="E1369" r:id="rId456" location="c1693785035807819716" xr:uid="{00000000-0004-0000-0100-0000CD010000}"/>
    <hyperlink ref="E1505" r:id="rId457" xr:uid="{00000000-0004-0000-0100-0000CE010000}"/>
    <hyperlink ref="E1466" r:id="rId458" xr:uid="{00000000-0004-0000-0100-0000CF010000}"/>
    <hyperlink ref="E1173" r:id="rId459" location=":~:text=RollScape%20is%20a%20game%20inspired,I%20played%20throughout%20the%20years." xr:uid="{00000000-0004-0000-0100-0000D0010000}"/>
    <hyperlink ref="E968" r:id="rId460" xr:uid="{00000000-0004-0000-0100-0000D1010000}"/>
    <hyperlink ref="E811" r:id="rId461" xr:uid="{00000000-0004-0000-0100-0000D2010000}"/>
    <hyperlink ref="E952" r:id="rId462" xr:uid="{00000000-0004-0000-0100-0000D3010000}"/>
    <hyperlink ref="E224" r:id="rId463" xr:uid="{00000000-0004-0000-0100-0000D4010000}"/>
    <hyperlink ref="E1455" r:id="rId464" xr:uid="{00000000-0004-0000-0100-0000D5010000}"/>
    <hyperlink ref="E1096"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7" r:id="rId477" location=":~:text=What%20they%20said%20about%20it,rewards%20that%20come%20with%20them." xr:uid="{00000000-0004-0000-0100-0000E2010000}"/>
    <hyperlink ref="E128" r:id="rId478" xr:uid="{00000000-0004-0000-0100-0000E3010000}"/>
    <hyperlink ref="E143" r:id="rId479" xr:uid="{00000000-0004-0000-0100-0000E4010000}"/>
    <hyperlink ref="E170" r:id="rId480" xr:uid="{00000000-0004-0000-0100-0000E5010000}"/>
    <hyperlink ref="E172" r:id="rId481" location="c6027566653452797874" xr:uid="{00000000-0004-0000-0100-0000E6010000}"/>
    <hyperlink ref="E222" r:id="rId482" xr:uid="{00000000-0004-0000-0100-0000E7010000}"/>
    <hyperlink ref="E225" r:id="rId483" xr:uid="{00000000-0004-0000-0100-0000E8010000}"/>
    <hyperlink ref="E248" r:id="rId484" xr:uid="{00000000-0004-0000-0100-0000E9010000}"/>
    <hyperlink ref="E260" r:id="rId485" xr:uid="{00000000-0004-0000-0100-0000EA010000}"/>
    <hyperlink ref="E264" r:id="rId486" location=":~:text=Oh%20and%20did%20I%20mention,insanely%20replayable%20for%20similar%20reasons." xr:uid="{00000000-0004-0000-0100-0000EB010000}"/>
    <hyperlink ref="E289" r:id="rId487" xr:uid="{00000000-0004-0000-0100-0000EC010000}"/>
    <hyperlink ref="E319" r:id="rId488" xr:uid="{00000000-0004-0000-0100-0000ED010000}"/>
    <hyperlink ref="E352" r:id="rId489" xr:uid="{00000000-0004-0000-0100-0000EE010000}"/>
    <hyperlink ref="E353" r:id="rId490" xr:uid="{00000000-0004-0000-0100-0000EF010000}"/>
    <hyperlink ref="E364" r:id="rId491" xr:uid="{00000000-0004-0000-0100-0000F0010000}"/>
    <hyperlink ref="E388" r:id="rId492" xr:uid="{00000000-0004-0000-0100-0000F1010000}"/>
    <hyperlink ref="E393" r:id="rId493" xr:uid="{00000000-0004-0000-0100-0000F2010000}"/>
    <hyperlink ref="E403" r:id="rId494" xr:uid="{00000000-0004-0000-0100-0000F3010000}"/>
    <hyperlink ref="E413" r:id="rId495" xr:uid="{00000000-0004-0000-0100-0000F4010000}"/>
    <hyperlink ref="E414" r:id="rId496" xr:uid="{00000000-0004-0000-0100-0000F5010000}"/>
    <hyperlink ref="E423" r:id="rId497" xr:uid="{00000000-0004-0000-0100-0000F6010000}"/>
    <hyperlink ref="E528" r:id="rId498" xr:uid="{00000000-0004-0000-0100-0000F7010000}"/>
    <hyperlink ref="E538" r:id="rId499" xr:uid="{00000000-0004-0000-0100-0000F8010000}"/>
    <hyperlink ref="E544" r:id="rId500" xr:uid="{00000000-0004-0000-0100-0000F9010000}"/>
    <hyperlink ref="E547" r:id="rId501" xr:uid="{00000000-0004-0000-0100-0000FA010000}"/>
    <hyperlink ref="E611" r:id="rId502" xr:uid="{00000000-0004-0000-0100-0000FB010000}"/>
    <hyperlink ref="E657" r:id="rId503" xr:uid="{00000000-0004-0000-0100-0000FC010000}"/>
    <hyperlink ref="E661" r:id="rId504" xr:uid="{00000000-0004-0000-0100-0000FD010000}"/>
    <hyperlink ref="E718" r:id="rId505" xr:uid="{00000000-0004-0000-0100-0000FE010000}"/>
    <hyperlink ref="E729" r:id="rId506" xr:uid="{00000000-0004-0000-0100-0000FF010000}"/>
    <hyperlink ref="E812" r:id="rId507" xr:uid="{00000000-0004-0000-0100-000000020000}"/>
    <hyperlink ref="E813" r:id="rId508" location="c3194745319530070972" xr:uid="{00000000-0004-0000-0100-000001020000}"/>
    <hyperlink ref="E819" r:id="rId509" location=":~:text=Dan%20DiIorio%20developed%20Luck%20Be,pondering%20why%20rent%20was%20necessary." xr:uid="{00000000-0004-0000-0100-000002020000}"/>
    <hyperlink ref="E827" r:id="rId510" xr:uid="{00000000-0004-0000-0100-000003020000}"/>
    <hyperlink ref="E841" r:id="rId511" xr:uid="{00000000-0004-0000-0100-000004020000}"/>
    <hyperlink ref="E848" r:id="rId512" xr:uid="{00000000-0004-0000-0100-000005020000}"/>
    <hyperlink ref="E864" r:id="rId513" xr:uid="{00000000-0004-0000-0100-000006020000}"/>
    <hyperlink ref="E880" r:id="rId514" xr:uid="{00000000-0004-0000-0100-000007020000}"/>
    <hyperlink ref="E893" r:id="rId515" xr:uid="{00000000-0004-0000-0100-000008020000}"/>
    <hyperlink ref="E908" r:id="rId516" xr:uid="{00000000-0004-0000-0100-000009020000}"/>
    <hyperlink ref="E961" r:id="rId517" xr:uid="{00000000-0004-0000-0100-00000A020000}"/>
    <hyperlink ref="E1012" r:id="rId518" xr:uid="{00000000-0004-0000-0100-00000B020000}"/>
    <hyperlink ref="E1017" r:id="rId519" location=":~:text=As%20design%20of%20the%20game,Bandicoot%20and%20Donkey%20Kong%20Country." xr:uid="{00000000-0004-0000-0100-00000C020000}"/>
    <hyperlink ref="E1040" r:id="rId520" xr:uid="{00000000-0004-0000-0100-00000D020000}"/>
    <hyperlink ref="E1056" r:id="rId521" xr:uid="{00000000-0004-0000-0100-00000E020000}"/>
    <hyperlink ref="E1109" r:id="rId522" xr:uid="{00000000-0004-0000-0100-00000F020000}"/>
    <hyperlink ref="E1123" r:id="rId523" xr:uid="{00000000-0004-0000-0100-000010020000}"/>
    <hyperlink ref="E1139" r:id="rId524" xr:uid="{00000000-0004-0000-0100-000011020000}"/>
    <hyperlink ref="E1156" r:id="rId525" location="c4335355681661031211" xr:uid="{00000000-0004-0000-0100-000012020000}"/>
    <hyperlink ref="E1170"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177" r:id="rId527" xr:uid="{00000000-0004-0000-0100-000014020000}"/>
    <hyperlink ref="E1186" r:id="rId528" xr:uid="{00000000-0004-0000-0100-000015020000}"/>
    <hyperlink ref="E1188" r:id="rId529" xr:uid="{00000000-0004-0000-0100-000016020000}"/>
    <hyperlink ref="E1206" r:id="rId530" xr:uid="{00000000-0004-0000-0100-000017020000}"/>
    <hyperlink ref="E1275" r:id="rId531" xr:uid="{00000000-0004-0000-0100-000018020000}"/>
    <hyperlink ref="E1277" r:id="rId532" xr:uid="{00000000-0004-0000-0100-000019020000}"/>
    <hyperlink ref="E1348" r:id="rId533" xr:uid="{00000000-0004-0000-0100-00001A020000}"/>
    <hyperlink ref="E1399" r:id="rId534" xr:uid="{00000000-0004-0000-0100-00001B020000}"/>
    <hyperlink ref="E1400" r:id="rId535" location="c3005556719742617866" xr:uid="{00000000-0004-0000-0100-00001C020000}"/>
    <hyperlink ref="E1407" r:id="rId536" xr:uid="{00000000-0004-0000-0100-00001D020000}"/>
    <hyperlink ref="E1442" r:id="rId537" location=":~:text=hotloopgames-,I%20am%20a%20solo%20developer%20working%20on%20The%20Last%20Flame,plays%20as%20an%20auto%2Dbattler." xr:uid="{00000000-0004-0000-0100-00001E020000}"/>
    <hyperlink ref="E1456" r:id="rId538" xr:uid="{00000000-0004-0000-0100-00001F020000}"/>
    <hyperlink ref="E1462" r:id="rId539" xr:uid="{00000000-0004-0000-0100-000020020000}"/>
    <hyperlink ref="E1504" r:id="rId540" xr:uid="{00000000-0004-0000-0100-000021020000}"/>
    <hyperlink ref="E1553" r:id="rId541" xr:uid="{00000000-0004-0000-0100-000023020000}"/>
    <hyperlink ref="E1562" r:id="rId542" xr:uid="{00000000-0004-0000-0100-000024020000}"/>
    <hyperlink ref="E1584" r:id="rId543" xr:uid="{00000000-0004-0000-0100-000025020000}"/>
    <hyperlink ref="E1596" r:id="rId544" xr:uid="{00000000-0004-0000-0100-000026020000}"/>
    <hyperlink ref="E1602" r:id="rId545" xr:uid="{00000000-0004-0000-0100-000027020000}"/>
    <hyperlink ref="E1606" r:id="rId546" xr:uid="{00000000-0004-0000-0100-000028020000}"/>
    <hyperlink ref="E1612" r:id="rId547" xr:uid="{00000000-0004-0000-0100-000029020000}"/>
    <hyperlink ref="E1632" r:id="rId548" xr:uid="{00000000-0004-0000-0100-00002A020000}"/>
    <hyperlink ref="E210" r:id="rId549" xr:uid="{00000000-0004-0000-0100-00002B020000}"/>
    <hyperlink ref="E221" r:id="rId550" xr:uid="{00000000-0004-0000-0100-00002C020000}"/>
    <hyperlink ref="E797" r:id="rId551" location=":~:text=As%20inspiration%20from%20different%20games,dangerous%20to%20go%20alone%22%20line." xr:uid="{00000000-0004-0000-0100-00002D020000}"/>
    <hyperlink ref="E108" r:id="rId552" xr:uid="{00000000-0004-0000-0100-00002E020000}"/>
    <hyperlink ref="E208" r:id="rId553" xr:uid="{00000000-0004-0000-0100-00002F020000}"/>
    <hyperlink ref="E212" r:id="rId554" xr:uid="{00000000-0004-0000-0100-000030020000}"/>
    <hyperlink ref="E244" r:id="rId555" xr:uid="{00000000-0004-0000-0100-000031020000}"/>
    <hyperlink ref="E256" r:id="rId556" xr:uid="{00000000-0004-0000-0100-000032020000}"/>
    <hyperlink ref="E293" r:id="rId557" xr:uid="{00000000-0004-0000-0100-000033020000}"/>
    <hyperlink ref="E429" r:id="rId558" location=":~:text=Much%20of%20the%20game%20was,similar%20gameplay%20would%20be%20like." xr:uid="{00000000-0004-0000-0100-000034020000}"/>
    <hyperlink ref="E478" r:id="rId559" location=":~:text=A%20big%20of%20Rogue%20Legacy%2C%20Spelunky%2C%20Hades.,kinda%20got%20inspiration%20from%20all%20of%20them." xr:uid="{00000000-0004-0000-0100-000035020000}"/>
    <hyperlink ref="E481" r:id="rId560" xr:uid="{00000000-0004-0000-0100-000036020000}"/>
    <hyperlink ref="E604" r:id="rId561" xr:uid="{00000000-0004-0000-0100-000037020000}"/>
    <hyperlink ref="E800" r:id="rId562" xr:uid="{00000000-0004-0000-0100-000038020000}"/>
    <hyperlink ref="E833" r:id="rId563" xr:uid="{00000000-0004-0000-0100-000039020000}"/>
    <hyperlink ref="E876" r:id="rId564" xr:uid="{00000000-0004-0000-0100-00003A020000}"/>
    <hyperlink ref="E899" r:id="rId565" xr:uid="{00000000-0004-0000-0100-00003B020000}"/>
    <hyperlink ref="E1101" r:id="rId566" xr:uid="{00000000-0004-0000-0100-00003C020000}"/>
    <hyperlink ref="E1147" r:id="rId567" location=":~:text=The%20game%20was%20developed%20by,development%2C%20including%20an%20experience%20system." xr:uid="{00000000-0004-0000-0100-00003D020000}"/>
    <hyperlink ref="E1246" r:id="rId568" xr:uid="{00000000-0004-0000-0100-00003E020000}"/>
    <hyperlink ref="E1324" r:id="rId569" xr:uid="{00000000-0004-0000-0100-00003F020000}"/>
    <hyperlink ref="E1358" r:id="rId570" xr:uid="{00000000-0004-0000-0100-000040020000}"/>
    <hyperlink ref="E1364" r:id="rId571" location=":~:text=Lead%20designer%20Matt%20Dabrowski%20credited,inspirations%20for%20Streets%20of%20Rogue." xr:uid="{00000000-0004-0000-0100-000041020000}"/>
    <hyperlink ref="E1383" r:id="rId572" xr:uid="{00000000-0004-0000-0100-000042020000}"/>
    <hyperlink ref="E1521" r:id="rId573" xr:uid="{00000000-0004-0000-0100-000043020000}"/>
    <hyperlink ref="E1547" r:id="rId574" xr:uid="{00000000-0004-0000-0100-000044020000}"/>
    <hyperlink ref="E1619" r:id="rId575" xr:uid="{00000000-0004-0000-0100-000045020000}"/>
    <hyperlink ref="E507" r:id="rId576" xr:uid="{00000000-0004-0000-0100-000046020000}"/>
    <hyperlink ref="E320" r:id="rId577" xr:uid="{00000000-0004-0000-0100-000047020000}"/>
    <hyperlink ref="E762" r:id="rId578" xr:uid="{00000000-0004-0000-0100-000048020000}"/>
    <hyperlink ref="E1178" r:id="rId579" xr:uid="{00000000-0004-0000-0100-000049020000}"/>
    <hyperlink ref="E1481" r:id="rId580" xr:uid="{00000000-0004-0000-0100-00004A020000}"/>
    <hyperlink ref="E605" r:id="rId581" xr:uid="{00000000-0004-0000-0100-00004B020000}"/>
    <hyperlink ref="E1158" r:id="rId582" xr:uid="{00000000-0004-0000-0100-00004C020000}"/>
    <hyperlink ref="E194" r:id="rId583" xr:uid="{00000000-0004-0000-0100-00004D020000}"/>
    <hyperlink ref="E465" r:id="rId584" xr:uid="{00000000-0004-0000-0100-00004E020000}"/>
    <hyperlink ref="E1118" r:id="rId585" xr:uid="{00000000-0004-0000-0100-000050020000}"/>
    <hyperlink ref="E1141" r:id="rId586" xr:uid="{00000000-0004-0000-0100-000051020000}"/>
    <hyperlink ref="E1410" r:id="rId587" xr:uid="{00000000-0004-0000-0100-000052020000}"/>
    <hyperlink ref="E770" r:id="rId588" xr:uid="{00000000-0004-0000-0100-000053020000}"/>
    <hyperlink ref="E763" r:id="rId589" xr:uid="{00000000-0004-0000-0100-000054020000}"/>
    <hyperlink ref="E1207" r:id="rId590" xr:uid="{00000000-0004-0000-0100-000055020000}"/>
    <hyperlink ref="E1426" r:id="rId591" xr:uid="{00000000-0004-0000-0100-000056020000}"/>
    <hyperlink ref="E1482" r:id="rId592" xr:uid="{00000000-0004-0000-0100-000057020000}"/>
    <hyperlink ref="E1524"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4" r:id="rId598" xr:uid="{00000000-0004-0000-0100-00005D020000}"/>
    <hyperlink ref="E184" r:id="rId599" xr:uid="{00000000-0004-0000-0100-00005E020000}"/>
    <hyperlink ref="E217" r:id="rId600" xr:uid="{00000000-0004-0000-0100-00005F020000}"/>
    <hyperlink ref="E249" r:id="rId601" xr:uid="{00000000-0004-0000-0100-000060020000}"/>
    <hyperlink ref="E261" r:id="rId602" xr:uid="{00000000-0004-0000-0100-000061020000}"/>
    <hyperlink ref="E294" r:id="rId603" xr:uid="{00000000-0004-0000-0100-000062020000}"/>
    <hyperlink ref="E337" r:id="rId604" xr:uid="{00000000-0004-0000-0100-000063020000}"/>
    <hyperlink ref="E556" r:id="rId605" location="c846961716375428005" xr:uid="{00000000-0004-0000-0100-000064020000}"/>
    <hyperlink ref="E599" r:id="rId606" xr:uid="{00000000-0004-0000-0100-000065020000}"/>
    <hyperlink ref="E646" r:id="rId607" xr:uid="{00000000-0004-0000-0100-000066020000}"/>
    <hyperlink ref="E828" r:id="rId608" xr:uid="{00000000-0004-0000-0100-000067020000}"/>
    <hyperlink ref="E834" r:id="rId609" xr:uid="{00000000-0004-0000-0100-000068020000}"/>
    <hyperlink ref="E837" r:id="rId610" xr:uid="{00000000-0004-0000-0100-000069020000}"/>
    <hyperlink ref="E877" r:id="rId611" xr:uid="{00000000-0004-0000-0100-00006A020000}"/>
    <hyperlink ref="E883" r:id="rId612" xr:uid="{00000000-0004-0000-0100-00006B020000}"/>
    <hyperlink ref="E938" r:id="rId613" xr:uid="{00000000-0004-0000-0100-00006C020000}"/>
    <hyperlink ref="E945" r:id="rId614" xr:uid="{00000000-0004-0000-0100-00006D020000}"/>
    <hyperlink ref="E962" r:id="rId615" xr:uid="{00000000-0004-0000-0100-00006E020000}"/>
    <hyperlink ref="E990" r:id="rId616" xr:uid="{00000000-0004-0000-0100-00006F020000}"/>
    <hyperlink ref="E1009" r:id="rId617" xr:uid="{00000000-0004-0000-0100-000071020000}"/>
    <hyperlink ref="E1066" r:id="rId618" xr:uid="{00000000-0004-0000-0100-000072020000}"/>
    <hyperlink ref="E1085" r:id="rId619" xr:uid="{00000000-0004-0000-0100-000073020000}"/>
    <hyperlink ref="E1148" r:id="rId620" location=":~:text=The%20game%20was%20developed%20by,development%2C%20including%20an%20experience%20system." xr:uid="{00000000-0004-0000-0100-000074020000}"/>
    <hyperlink ref="E1260" r:id="rId621" xr:uid="{00000000-0004-0000-0100-000075020000}"/>
    <hyperlink ref="E1296" r:id="rId622" xr:uid="{00000000-0004-0000-0100-000076020000}"/>
    <hyperlink ref="E1329" r:id="rId623" xr:uid="{00000000-0004-0000-0100-000077020000}"/>
    <hyperlink ref="E1384" r:id="rId624" xr:uid="{00000000-0004-0000-0100-000078020000}"/>
    <hyperlink ref="E1443" r:id="rId625" location="c592882772895432824" xr:uid="{00000000-0004-0000-0100-000079020000}"/>
    <hyperlink ref="E1497" r:id="rId626" xr:uid="{00000000-0004-0000-0100-00007A020000}"/>
    <hyperlink ref="E1511" r:id="rId627" xr:uid="{00000000-0004-0000-0100-00007B020000}"/>
    <hyperlink ref="E1522" r:id="rId628" xr:uid="{00000000-0004-0000-0100-00007C020000}"/>
    <hyperlink ref="E1527" r:id="rId629" xr:uid="{00000000-0004-0000-0100-00007D020000}"/>
    <hyperlink ref="E1536" r:id="rId630" xr:uid="{00000000-0004-0000-0100-00007E020000}"/>
    <hyperlink ref="E508" r:id="rId631" location=":~:text=Apparently%2C%20Ota%20was%20a%20well%20known%20figure,to%20connect%20Tokyo's%20three%20main%20universities%20that" xr:uid="{00000000-0004-0000-0100-00007F020000}"/>
    <hyperlink ref="E1629" r:id="rId632" xr:uid="{00000000-0004-0000-0100-000080020000}"/>
    <hyperlink ref="E185" r:id="rId633" xr:uid="{00000000-0004-0000-0100-000081020000}"/>
    <hyperlink ref="E1067" r:id="rId634" xr:uid="{00000000-0004-0000-0100-000082020000}"/>
    <hyperlink ref="E124" r:id="rId635" xr:uid="{00000000-0004-0000-0100-000083020000}"/>
    <hyperlink ref="E1444" r:id="rId636" location="c592882772895432824" xr:uid="{00000000-0004-0000-0100-000084020000}"/>
    <hyperlink ref="E100" r:id="rId637" xr:uid="{00000000-0004-0000-0100-000085020000}"/>
    <hyperlink ref="E559" r:id="rId638" xr:uid="{00000000-0004-0000-0100-000086020000}"/>
    <hyperlink ref="E231" r:id="rId639" xr:uid="{00000000-0004-0000-0100-000088020000}"/>
    <hyperlink ref="E332" r:id="rId640" xr:uid="{00000000-0004-0000-0100-000089020000}"/>
    <hyperlink ref="E673" r:id="rId641" location=":~:text=House%20of%20Necrosis%20is%20a,Linux)%20and%20the%20Steam%20Deck" xr:uid="{00000000-0004-0000-0100-00008A020000}"/>
    <hyperlink ref="E862" r:id="rId642" xr:uid="{00000000-0004-0000-0100-00008B020000}"/>
    <hyperlink ref="E867" r:id="rId643" xr:uid="{00000000-0004-0000-0100-00008C020000}"/>
    <hyperlink ref="E905" r:id="rId644" xr:uid="{00000000-0004-0000-0100-00008D020000}"/>
    <hyperlink ref="E980" r:id="rId645" xr:uid="{00000000-0004-0000-0100-00008E020000}"/>
    <hyperlink ref="E1434" r:id="rId646" xr:uid="{00000000-0004-0000-0100-00008F020000}"/>
    <hyperlink ref="E1471" r:id="rId647" xr:uid="{00000000-0004-0000-0100-000090020000}"/>
    <hyperlink ref="E1563" r:id="rId648" xr:uid="{00000000-0004-0000-0100-000091020000}"/>
    <hyperlink ref="E1287" r:id="rId649" xr:uid="{00000000-0004-0000-0100-000092020000}"/>
    <hyperlink ref="E62" r:id="rId650" location="c735910198043297427" xr:uid="{00000000-0004-0000-0100-000093020000}"/>
    <hyperlink ref="E125" r:id="rId651" xr:uid="{00000000-0004-0000-0100-000095020000}"/>
    <hyperlink ref="E144" r:id="rId652" xr:uid="{00000000-0004-0000-0100-000096020000}"/>
    <hyperlink ref="E226" r:id="rId653" xr:uid="{00000000-0004-0000-0100-000097020000}"/>
    <hyperlink ref="E328" r:id="rId654" location="c562532756309107833" xr:uid="{00000000-0004-0000-0100-000098020000}"/>
    <hyperlink ref="E343" r:id="rId655" xr:uid="{00000000-0004-0000-0100-000099020000}"/>
    <hyperlink ref="E376" r:id="rId656" xr:uid="{00000000-0004-0000-0100-00009A020000}"/>
    <hyperlink ref="E582" r:id="rId657" xr:uid="{00000000-0004-0000-0100-00009B020000}"/>
    <hyperlink ref="E612" r:id="rId658" xr:uid="{00000000-0004-0000-0100-00009C020000}"/>
    <hyperlink ref="E658" r:id="rId659" xr:uid="{00000000-0004-0000-0100-00009D020000}"/>
    <hyperlink ref="E696" r:id="rId660" xr:uid="{00000000-0004-0000-0100-00009E020000}"/>
    <hyperlink ref="E874" r:id="rId661" xr:uid="{00000000-0004-0000-0100-00009F020000}"/>
    <hyperlink ref="E1030" r:id="rId662" xr:uid="{00000000-0004-0000-0100-0000A0020000}"/>
    <hyperlink ref="E1381" r:id="rId663" xr:uid="{00000000-0004-0000-0100-0000A2020000}"/>
    <hyperlink ref="E1423" r:id="rId664" xr:uid="{00000000-0004-0000-0100-0000A3020000}"/>
    <hyperlink ref="E1475" r:id="rId665" xr:uid="{00000000-0004-0000-0100-0000A4020000}"/>
    <hyperlink ref="E1591" r:id="rId666" location=":~:text=Runs%20in%20Whisker%20Squadron:%20Survivor,to%20engage%20the%20boost%20thrusters." xr:uid="{00000000-0004-0000-0100-0000A5020000}"/>
    <hyperlink ref="E1575" r:id="rId667" xr:uid="{00000000-0004-0000-0100-0000A6020000}"/>
    <hyperlink ref="E23" r:id="rId668" xr:uid="{00000000-0004-0000-0100-0000A7020000}"/>
    <hyperlink ref="E77" r:id="rId669" xr:uid="{00000000-0004-0000-0100-0000A8020000}"/>
    <hyperlink ref="E295" r:id="rId670" xr:uid="{00000000-0004-0000-0100-0000A9020000}"/>
    <hyperlink ref="E1406" r:id="rId671" xr:uid="{00000000-0004-0000-0100-0000AA020000}"/>
    <hyperlink ref="E1630" r:id="rId672" xr:uid="{00000000-0004-0000-0100-0000AB020000}"/>
    <hyperlink ref="E1559" r:id="rId673" location=":~:text=Vellum's%20Inspirations,chapter%20of%20the%20original%20series." xr:uid="{00000000-0004-0000-0100-0000AC020000}"/>
    <hyperlink ref="E259" r:id="rId674" xr:uid="{DC257F92-B893-4A80-84AF-3BA7F10C76A1}"/>
    <hyperlink ref="E258" r:id="rId675" xr:uid="{7306A171-7F4B-47C2-B91E-E6BB1E82D970}"/>
    <hyperlink ref="E1023" r:id="rId676" xr:uid="{9998D6E1-A959-4C80-BCA2-BE69C5A7A99B}"/>
    <hyperlink ref="E1021" r:id="rId677" xr:uid="{B9E4EED7-E892-464F-9EBD-AA4E7BD71993}"/>
    <hyperlink ref="E1027" r:id="rId678" xr:uid="{B56B3719-2C0F-4F11-9155-40E4DB5FD2F2}"/>
    <hyperlink ref="E1024" r:id="rId679" xr:uid="{3273FC85-56B0-4591-95CD-373A480AC68B}"/>
    <hyperlink ref="E1022" r:id="rId680" xr:uid="{3264C784-5E91-4DBF-993E-1FEF95430F6C}"/>
    <hyperlink ref="E1026" r:id="rId681" xr:uid="{8F547E23-D0FA-4AF7-B467-053D4459C3E3}"/>
    <hyperlink ref="E1025" r:id="rId682" xr:uid="{2EDB5F00-8479-4A8F-BB77-B6BDE0431C57}"/>
    <hyperlink ref="E101" r:id="rId683" xr:uid="{D89045FC-4BEC-49BE-8903-287735AA0711}"/>
    <hyperlink ref="E1531" r:id="rId684" xr:uid="{17049E58-CC8C-463C-9767-C1A2569408D4}"/>
    <hyperlink ref="E1530" r:id="rId685" xr:uid="{B62B2547-7D21-4B1B-94F2-4AFC24DACA33}"/>
    <hyperlink ref="E621" r:id="rId686" xr:uid="{234AA154-DC6F-4634-8B71-CC47EBBC5B91}"/>
    <hyperlink ref="E986" r:id="rId687" xr:uid="{756853BF-0C1D-4493-A2E8-263710241BDE}"/>
    <hyperlink ref="E983" r:id="rId688" xr:uid="{1B3C08D6-6EDC-4ADD-BB77-852F9AAA6A80}"/>
    <hyperlink ref="E311" r:id="rId689" xr:uid="{CA2B30A3-EBB5-47EB-A4E7-44FF06BC11B7}"/>
    <hyperlink ref="E312" r:id="rId690" xr:uid="{AD1A4BDA-AB26-44FB-977C-6D4B0B1D0018}"/>
    <hyperlink ref="E1580" r:id="rId691" xr:uid="{A51A4A30-5304-4DC4-8375-CC026AF08628}"/>
    <hyperlink ref="E1579" r:id="rId692" xr:uid="{4C958F54-1C40-43A7-92EF-A9310F99312E}"/>
    <hyperlink ref="E1303" r:id="rId693" xr:uid="{C119554A-953F-485E-9B46-A70B4EB12957}"/>
    <hyperlink ref="E1305" r:id="rId694" xr:uid="{1ABE2D94-FE62-43D5-8CEE-063DFE0E2DAA}"/>
    <hyperlink ref="E1304" r:id="rId695" xr:uid="{7C8D1E95-463B-4139-B901-2361FC6FBF28}"/>
    <hyperlink ref="E640" r:id="rId696" xr:uid="{F1783B7A-9900-4667-B9BB-65FBD38E7C11}"/>
    <hyperlink ref="E26" r:id="rId697" xr:uid="{2ACB47B8-071E-42EF-B4CC-D5635A151212}"/>
    <hyperlink ref="E27" r:id="rId698" xr:uid="{FAE39DDD-5E06-4849-9826-36858752CACC}"/>
    <hyperlink ref="E25" r:id="rId699" xr:uid="{56EFD205-F197-49E0-959D-67AE62661490}"/>
    <hyperlink ref="E1103" r:id="rId700" xr:uid="{62145C9D-17FD-49E4-91A9-15463C8D4953}"/>
    <hyperlink ref="E1102" r:id="rId701" xr:uid="{9441C145-D2B7-4DDC-966C-EEF4E3AB0D09}"/>
    <hyperlink ref="E1000" r:id="rId702" xr:uid="{B8B18927-8DBA-4A3C-8766-2BA089C10618}"/>
    <hyperlink ref="E365" r:id="rId703" xr:uid="{E1E9E0DE-0275-4E22-B235-2D70703E5EF6}"/>
    <hyperlink ref="E367" r:id="rId704" xr:uid="{C64C902E-5CF7-473F-9209-D3742DCCF37C}"/>
    <hyperlink ref="E366" r:id="rId705" xr:uid="{4EB89765-CE1B-453D-AE3B-8A2E8F62FAD6}"/>
    <hyperlink ref="E1086" r:id="rId706" xr:uid="{C9381C14-D9BA-490C-B78E-D8D7978D4295}"/>
    <hyperlink ref="E1122" r:id="rId707" xr:uid="{5D6A7A9E-8E93-4677-B335-07D810F5F2CE}"/>
    <hyperlink ref="E1121" r:id="rId708" xr:uid="{02E4BCE0-E5A5-438F-BAA4-3B55B72ABA69}"/>
    <hyperlink ref="E1227" r:id="rId709" xr:uid="{F9C0DC33-F291-48A5-BAA6-CD749F38B8F7}"/>
    <hyperlink ref="E1050" r:id="rId710" xr:uid="{C6DAE36B-9FFF-40F4-A975-40308D682ABB}"/>
    <hyperlink ref="E1248" r:id="rId711" xr:uid="{A28AAA5F-E3AF-4CB4-AC75-ED4C73D4241A}"/>
    <hyperlink ref="E1247" r:id="rId712" xr:uid="{684CF565-3C19-420F-ABEF-80608A7964D0}"/>
    <hyperlink ref="E114" r:id="rId713" xr:uid="{C3ACE80B-944E-4458-A021-866DA3743B12}"/>
    <hyperlink ref="E360" r:id="rId714" xr:uid="{70D4547A-51BA-461F-AD30-640DF48CD22D}"/>
    <hyperlink ref="E358" r:id="rId715" xr:uid="{78E56607-57DD-4F76-9014-6DBAEEDF827E}"/>
    <hyperlink ref="E359" r:id="rId716" xr:uid="{7341875F-BDED-41CC-B25D-136FCED18006}"/>
    <hyperlink ref="E357" r:id="rId717" xr:uid="{E0D4E947-25EC-492F-BC8B-0B1CBC953CF7}"/>
    <hyperlink ref="E1574" r:id="rId718" xr:uid="{4F24E171-1AF4-474B-B100-D115B2BFEE71}"/>
    <hyperlink ref="E1605" r:id="rId719" xr:uid="{4A06958D-32E3-4D6F-858C-3E2C787D20FD}"/>
    <hyperlink ref="E787" r:id="rId720" location="c842879193508275230" xr:uid="{F47CC886-9EFA-4939-8863-C8F17F77FDAD}"/>
    <hyperlink ref="E1478" r:id="rId721" xr:uid="{3AB3A00F-98CF-4435-8833-0A851E2C073C}"/>
    <hyperlink ref="E1477" r:id="rId722" xr:uid="{C406D397-30DB-48EC-8075-D7B6C232C5C8}"/>
    <hyperlink ref="E749" r:id="rId723" xr:uid="{007CFBC1-8CEA-4212-B4F0-0FF066C08E2A}"/>
    <hyperlink ref="E439" r:id="rId724" xr:uid="{C5B07F6A-C6B6-4369-9FE3-E7625C1D2C8A}"/>
    <hyperlink ref="E719" r:id="rId725" xr:uid="{9003B96D-F683-49D5-81C9-E8A2CCEE4A21}"/>
    <hyperlink ref="E793" r:id="rId726" xr:uid="{400C9351-54FE-4B8D-9B9A-0B0C219C35CE}"/>
    <hyperlink ref="E782" r:id="rId727" xr:uid="{ED53DE22-9D86-4500-B1B3-6F8BDF546600}"/>
    <hyperlink ref="E1354" r:id="rId728" xr:uid="{9B852CA2-E54A-49EA-8814-23E1B14CD3C1}"/>
    <hyperlink ref="E1353" r:id="rId729" xr:uid="{94E018E0-042D-408B-9779-5894F881B159}"/>
    <hyperlink ref="E1300" r:id="rId730" xr:uid="{B5B7069D-BF7F-482C-915D-665DFFD3BABF}"/>
    <hyperlink ref="E1299" r:id="rId731" xr:uid="{396298D9-2ACA-4C5D-B2C6-C5EE2CDEFB0B}"/>
    <hyperlink ref="E1301" r:id="rId732" xr:uid="{FAF1DFA1-959D-4AEE-BB2F-EA12E94967CF}"/>
    <hyperlink ref="E1302" r:id="rId733" xr:uid="{EC4E5489-3B8D-43C5-BF19-2C2EA22E2606}"/>
    <hyperlink ref="E44" r:id="rId734" xr:uid="{C2596C1D-9A69-44EE-BF12-80C2168233D1}"/>
    <hyperlink ref="E45" r:id="rId735" xr:uid="{F621E8F5-0491-493D-B769-B7CD77BC5B23}"/>
    <hyperlink ref="E1516" r:id="rId736" xr:uid="{4127133D-D589-4277-AA21-D2599470279E}"/>
    <hyperlink ref="E1016" r:id="rId737" xr:uid="{34B7B3C3-0C4A-46CD-92BB-6FF3B597AAD7}"/>
    <hyperlink ref="E1015" r:id="rId738" xr:uid="{E49398C4-F888-4174-851D-12018E96BA3D}"/>
    <hyperlink ref="E1451" r:id="rId739" xr:uid="{9139EA07-E310-4E9B-ABA2-63D541902482}"/>
    <hyperlink ref="E271" r:id="rId740" xr:uid="{76A98E02-4371-4D92-BF10-7771BDF4B0F6}"/>
    <hyperlink ref="E270" r:id="rId741" xr:uid="{8AB47C2C-DCB0-459E-AB93-D035E87D88FF}"/>
    <hyperlink ref="E273" r:id="rId742" xr:uid="{FBD758DD-5EB8-4F17-834D-B309931C342F}"/>
    <hyperlink ref="E272" r:id="rId743" xr:uid="{C357B225-7211-4499-8BFB-A49F13205C07}"/>
    <hyperlink ref="E269" r:id="rId744" xr:uid="{00F517EE-3EC6-4A52-8DFC-A393770262A5}"/>
    <hyperlink ref="E268" r:id="rId745" xr:uid="{0E72ABCF-08D0-4F45-A663-49A14B6D3325}"/>
    <hyperlink ref="E274" r:id="rId746" xr:uid="{11C937CA-10C7-48B7-AC81-1843474BD01D}"/>
    <hyperlink ref="E1330" r:id="rId747" xr:uid="{FD39470D-1885-4635-9DE7-3856687F8611}"/>
    <hyperlink ref="E1332" r:id="rId748" xr:uid="{B4C62739-016F-4CAE-877E-BF3AEB7ADA8F}"/>
    <hyperlink ref="E1331" r:id="rId749" xr:uid="{09DF1C7B-5846-4CAD-A11F-2136F1192AF6}"/>
    <hyperlink ref="E473" r:id="rId750" xr:uid="{CBC0B082-DD9E-43F8-A179-EB2FFD643FC6}"/>
    <hyperlink ref="E540" r:id="rId751" xr:uid="{5B454A0F-BECB-457F-91B8-ABBCD80D5EE9}"/>
    <hyperlink ref="E541" r:id="rId752" xr:uid="{70D922DB-1822-47F7-8B64-F66186EE28F1}"/>
    <hyperlink ref="E539" r:id="rId753" xr:uid="{0DAEA923-B4B1-4CE6-AB24-DD07A4C5365C}"/>
    <hyperlink ref="E344" r:id="rId754" xr:uid="{95BE4862-33A9-41C4-8487-E447A22797B8}"/>
    <hyperlink ref="E280" r:id="rId755" xr:uid="{5D7AF87A-D596-4C40-8C0F-2F19514A0A9D}"/>
    <hyperlink ref="E279" r:id="rId756" xr:uid="{3914E137-AC2F-4C98-A6AB-2D587913BF39}"/>
    <hyperlink ref="E650" r:id="rId757" xr:uid="{84ADC6BC-5F07-417B-9B2B-58031F51D973}"/>
    <hyperlink ref="E288" r:id="rId758" xr:uid="{4F864965-905D-417C-B363-49B2D25D94EC}"/>
    <hyperlink ref="E750" r:id="rId759" xr:uid="{CA9C0EC1-29DC-44CD-B0A4-2A7DDED681BC}"/>
    <hyperlink ref="E186" r:id="rId760" xr:uid="{785E53CE-FB4B-4280-B57B-EE316B786B50}"/>
    <hyperlink ref="E229" r:id="rId761" xr:uid="{0A8F7EBD-A01D-4336-ADAF-3E8859ED6C33}"/>
    <hyperlink ref="E228" r:id="rId762" xr:uid="{925C99C9-F4C2-4063-9736-FCABD2EEBF72}"/>
    <hyperlink ref="E227" r:id="rId763" xr:uid="{9699B4B8-EC77-439B-95B7-F7574579CD6B}"/>
    <hyperlink ref="E631" r:id="rId764" xr:uid="{8BBD1517-1DCE-403B-8565-4BFD22DDFA25}"/>
    <hyperlink ref="E627" r:id="rId765" xr:uid="{3FA28012-FC78-4A3F-86BA-7FA7BE001059}"/>
    <hyperlink ref="E625" r:id="rId766" xr:uid="{63657D3F-DEFB-4369-85C3-789E96AA8DA6}"/>
    <hyperlink ref="E630" r:id="rId767" xr:uid="{47813FC8-AFE1-427F-AE89-3CCA78408CDC}"/>
    <hyperlink ref="E628" r:id="rId768" xr:uid="{8EE78B8A-CFD9-4BD2-BF05-F408D13A3E25}"/>
    <hyperlink ref="E632" r:id="rId769" xr:uid="{7A6842FA-45F0-40DD-BE37-924F321DF9C9}"/>
    <hyperlink ref="E626" r:id="rId770" xr:uid="{4E0E38B3-9659-4837-A810-D00636B0F10E}"/>
    <hyperlink ref="E629" r:id="rId771" xr:uid="{3EE1E877-C07F-4E95-9F44-3EDCCAF9EBFB}"/>
    <hyperlink ref="E47" r:id="rId772" xr:uid="{DFD5D4A8-7664-41B0-9962-1C8FEF851212}"/>
    <hyperlink ref="E50" r:id="rId773" xr:uid="{9629D6C9-CF08-4AC0-8B04-519412692BBD}"/>
    <hyperlink ref="E49" r:id="rId774" xr:uid="{4295EFFB-07CE-41CD-A14C-BB24DAE390ED}"/>
    <hyperlink ref="E48" r:id="rId775" xr:uid="{9B4A4D25-5438-41E3-ACD7-DD973CE47DD7}"/>
    <hyperlink ref="E237" r:id="rId776" xr:uid="{BACCE9B6-8ECA-41FB-996C-80C0BBD415CD}"/>
    <hyperlink ref="E233" r:id="rId777" xr:uid="{EA72B976-24C7-4518-87D0-8D6F01A0FB47}"/>
    <hyperlink ref="E287" r:id="rId778" xr:uid="{FF59F731-3E2D-4AB5-89ED-B4165A50B489}"/>
    <hyperlink ref="E315" r:id="rId779" xr:uid="{0A249B19-B1F8-4F67-9C2D-71FBBCA252A4}"/>
    <hyperlink ref="E314" r:id="rId780" xr:uid="{12E79190-6A49-41BE-8F44-8CA69A0A8A44}"/>
    <hyperlink ref="E313" r:id="rId781" xr:uid="{E9B5AA31-7CD9-4E41-9454-B6162DBA1459}"/>
    <hyperlink ref="E425" r:id="rId782" xr:uid="{726AE619-0F35-48FB-9070-2DCF26273A7E}"/>
    <hyperlink ref="E588" r:id="rId783" xr:uid="{3296730B-09C4-46E7-9B11-07FEBF67FEB1}"/>
    <hyperlink ref="E589" r:id="rId784" xr:uid="{8845AD77-949C-4FC1-9539-BD096F56CB51}"/>
    <hyperlink ref="E669" r:id="rId785" xr:uid="{359A4A08-94B1-422A-9D9E-365B26FBDD74}"/>
    <hyperlink ref="E670" r:id="rId786" xr:uid="{F9BEED06-E57B-48E9-ABF3-6585B5B3DD63}"/>
    <hyperlink ref="E1320" r:id="rId787" xr:uid="{B02B0A49-D286-479A-85A0-76A995A240D2}"/>
    <hyperlink ref="E943" r:id="rId788" xr:uid="{07C49B31-0A15-4F18-8CE5-D295AAB93256}"/>
    <hyperlink ref="E942" r:id="rId789" xr:uid="{B34B45B8-CB27-4006-8F1B-38115E7B81EE}"/>
    <hyperlink ref="E982" r:id="rId790" xr:uid="{ABDD3C61-D776-44CB-8F85-C5D4E7AF66EF}"/>
    <hyperlink ref="E985" r:id="rId791" xr:uid="{5D28E741-06CB-471F-AA5B-C6279839952F}"/>
    <hyperlink ref="E984" r:id="rId792" xr:uid="{E4D6DAFF-DB98-4039-BDDF-E2905AEA2385}"/>
    <hyperlink ref="E988" r:id="rId793" xr:uid="{79A1D462-8052-48AD-A68B-D0084DBAA7CF}"/>
    <hyperlink ref="E987" r:id="rId794" xr:uid="{6C22384B-4E97-4E31-B844-A350F9331DF2}"/>
    <hyperlink ref="E1031" r:id="rId795" xr:uid="{1C3C92C2-D6A0-4FF2-825C-129534F4D777}"/>
    <hyperlink ref="E1132" r:id="rId796" xr:uid="{8F81F563-6034-417A-ADBA-73030B013656}"/>
    <hyperlink ref="E1155" r:id="rId797" xr:uid="{EECFB546-0535-4851-899A-9C580A482C6F}"/>
    <hyperlink ref="E1151" r:id="rId798" xr:uid="{CBC2BBAD-B637-4106-BCD6-E9E4C844256B}"/>
    <hyperlink ref="E1159" r:id="rId799" xr:uid="{1F25C809-BB94-4A11-937B-D24471D02480}"/>
    <hyperlink ref="E1160" r:id="rId800" xr:uid="{97D98395-3C28-4831-B9C4-7B4829982C41}"/>
    <hyperlink ref="E1114" r:id="rId801" xr:uid="{C0E7C7EF-C119-405A-AE69-5F625741B5F3}"/>
    <hyperlink ref="E1341" r:id="rId802" xr:uid="{FD983225-12F5-46E5-A904-A1A9774FC711}"/>
    <hyperlink ref="E1335" r:id="rId803" xr:uid="{7C2AF8B1-58BF-4182-B42A-0F6104811C8E}"/>
    <hyperlink ref="E1339" r:id="rId804" xr:uid="{F30E44C9-EDD2-4BB8-B6FA-25CAF04351F8}"/>
    <hyperlink ref="E1333" r:id="rId805" xr:uid="{F4ECDF04-F27A-4F84-8CB9-7356501E47FD}"/>
    <hyperlink ref="E1337" r:id="rId806" xr:uid="{08A19CA9-DB9A-4EE0-9B5B-D245133EE9B9}"/>
    <hyperlink ref="E1340" r:id="rId807" xr:uid="{65642D69-0458-4C57-8626-D97111EBF706}"/>
    <hyperlink ref="E1342" r:id="rId808" xr:uid="{0AE53E53-BBA4-453D-9A0C-99E74A37CA52}"/>
    <hyperlink ref="E1334" r:id="rId809" xr:uid="{47A80645-C8E0-457D-B80A-EC24FB351F8D}"/>
    <hyperlink ref="E1336" r:id="rId810" xr:uid="{0C918335-C59E-49B6-AA43-C0CD9D8C4CF8}"/>
    <hyperlink ref="E1338" r:id="rId811" xr:uid="{1CB6077E-3092-489F-9B0C-6BAB87F17770}"/>
    <hyperlink ref="E1611" r:id="rId812" xr:uid="{3599CE02-A1AD-432F-9855-98EFC546B7C0}"/>
    <hyperlink ref="E1271" r:id="rId813" xr:uid="{ECA9D5F3-38EC-498C-B3FC-78D322956F5C}"/>
    <hyperlink ref="E1448" r:id="rId814" xr:uid="{8076755B-565E-4386-9385-FC02DF98FC86}"/>
    <hyperlink ref="E1487" r:id="rId815" xr:uid="{7FF7EDF5-A200-4775-9665-1C31DEADB023}"/>
    <hyperlink ref="E1291" r:id="rId816" xr:uid="{B4062A1F-3513-4E54-9725-FE70A8E2102C}"/>
    <hyperlink ref="E340" r:id="rId817" location="c591779267908675739" xr:uid="{8E09EE43-7AB1-4EFD-96D7-1D97BCB75A35}"/>
    <hyperlink ref="E434" r:id="rId818" xr:uid="{7AE028C1-55B7-49AF-A33B-C95B2C367207}"/>
    <hyperlink ref="E1205" r:id="rId819" xr:uid="{6E425835-5875-41B2-97A4-FA58DA438409}"/>
    <hyperlink ref="E1373" r:id="rId820" xr:uid="{A9769E26-0749-461F-861E-611D6D59A357}"/>
    <hyperlink ref="E858" r:id="rId821" xr:uid="{490B68C1-1A21-42E5-A4E5-45420F7FAE91}"/>
    <hyperlink ref="E855" r:id="rId822" xr:uid="{B422FF40-64E0-4B24-8F53-496AF4717AFF}"/>
    <hyperlink ref="E378" r:id="rId823" xr:uid="{616EFB2C-AC95-483E-A44D-39F69D8AAE04}"/>
    <hyperlink ref="E789" r:id="rId824" xr:uid="{CF9B0B49-4BC6-4E6E-A28C-97AD2449D1F4}"/>
    <hyperlink ref="E616" r:id="rId825" xr:uid="{CC3D205F-F4A2-4C98-812B-DFCFF767C3AE}"/>
    <hyperlink ref="E617" r:id="rId826" xr:uid="{0F0790E3-9AC0-413F-984C-498AA74C3589}"/>
    <hyperlink ref="E1098" r:id="rId827" xr:uid="{8EF70CC2-1F7C-44FC-B27F-D40F33719C00}"/>
    <hyperlink ref="E1097" r:id="rId828" xr:uid="{2D78A1F7-4C7B-4BBB-81A4-11B12B8FADDA}"/>
    <hyperlink ref="E555" r:id="rId829" xr:uid="{20287799-1A8F-4339-9E95-0AA01F352BD4}"/>
    <hyperlink ref="E214" r:id="rId830" xr:uid="{CAFAA947-4D25-464D-B292-52BCA67FD2CF}"/>
    <hyperlink ref="E1541" r:id="rId831" xr:uid="{4AC722E2-BCE9-43C4-A80B-4BBCC96FDAEE}"/>
    <hyperlink ref="E1540" r:id="rId832" xr:uid="{96213E6F-FE44-40A6-807C-E0126EE2DDC9}"/>
    <hyperlink ref="E914" r:id="rId833" xr:uid="{4F1594D2-3031-43C8-B872-3A5312FF9FDF}"/>
    <hyperlink ref="E913" r:id="rId834" xr:uid="{676A4F1E-EFAA-4DDC-8D28-7E9C8508C7F1}"/>
    <hyperlink ref="E1309" r:id="rId835" xr:uid="{488C3614-7E9C-44DA-9CFF-02ED9DA6D335}"/>
    <hyperlink ref="E1307" r:id="rId836" xr:uid="{7B3BFBD2-3751-4A52-8F1F-FC662C98C177}"/>
    <hyperlink ref="E42" r:id="rId837" xr:uid="{BFB33606-7E8A-49A2-9856-BB5128AD9376}"/>
    <hyperlink ref="E41" r:id="rId838" xr:uid="{56249F62-B66B-48AF-9B7E-3D57F062A187}"/>
    <hyperlink ref="E700" r:id="rId839" xr:uid="{275CD9A7-2606-4BD7-8AB4-6F7F649B0D82}"/>
    <hyperlink ref="E697" r:id="rId840" xr:uid="{D782717C-86B3-4AB9-9BAE-50DC60637C21}"/>
    <hyperlink ref="E699" r:id="rId841" xr:uid="{B4136A1E-1840-4253-B890-D50610D9B7FF}"/>
    <hyperlink ref="E951" r:id="rId842" xr:uid="{F010C842-1A27-45E7-91BD-D6A667117A83}"/>
    <hyperlink ref="E953" r:id="rId843" xr:uid="{7A735F72-FCBF-4C95-B717-33123075389C}"/>
    <hyperlink ref="E954" r:id="rId844" xr:uid="{0DAFB786-CEC3-42A8-9F7A-4F3B58233AB6}"/>
    <hyperlink ref="E1549" r:id="rId845" xr:uid="{7647C012-527B-47FA-AA69-5F88131531AA}"/>
    <hyperlink ref="E1550" r:id="rId846" xr:uid="{466561B0-4A38-497E-9D82-476E22D32111}"/>
    <hyperlink ref="E1002" r:id="rId847" xr:uid="{1F54E98D-2D75-4E65-9A48-E714F01AAEAE}"/>
    <hyperlink ref="E1283" r:id="rId848" xr:uid="{C7A1DF84-E16D-4F1B-9452-9D09780CAB3C}"/>
    <hyperlink ref="E1284" r:id="rId849" xr:uid="{27E54E7F-D861-41B7-A5CB-0379F6FCE10A}"/>
    <hyperlink ref="E216" r:id="rId850" xr:uid="{098EDA8A-FC68-4111-B577-99F1B304BAB2}"/>
    <hyperlink ref="E215" r:id="rId851" xr:uid="{694E1CFD-5FA2-4B53-95A3-ED335D58CE37}"/>
    <hyperlink ref="E1370" r:id="rId852" xr:uid="{DC2E963B-8BB6-4612-927B-0C9EA135745A}"/>
    <hyperlink ref="E198" r:id="rId853" xr:uid="{775D1500-27BD-4FBE-BB82-12C0B18B2018}"/>
    <hyperlink ref="E197" r:id="rId854" xr:uid="{55744FEF-21E1-4B4A-BBEE-FD5B94DE8333}"/>
    <hyperlink ref="E196" r:id="rId855" xr:uid="{22C5AEF3-D8A0-494C-9B46-B4D333E55377}"/>
    <hyperlink ref="E1368" r:id="rId856" xr:uid="{5D245017-B18B-409F-9B15-14C242BCD0D6}"/>
    <hyperlink ref="E1366" r:id="rId857" xr:uid="{851E31D8-E443-46B1-9D46-BF582D4B9332}"/>
    <hyperlink ref="E517" r:id="rId858" xr:uid="{D6991607-8EBB-408C-8E7B-5174D1FE7C25}"/>
    <hyperlink ref="E585" r:id="rId859" xr:uid="{B23B7F09-3736-473F-82D1-8854D9E5C331}"/>
    <hyperlink ref="E584" r:id="rId860" xr:uid="{D57488C7-0308-4F7D-B7CF-AF40CAE04472}"/>
    <hyperlink ref="E586" r:id="rId861" xr:uid="{1755DCC3-224A-4152-BCC8-91981498AEEA}"/>
    <hyperlink ref="E609" r:id="rId862" xr:uid="{85D4F570-895C-488C-AEA6-5A95B93B5E1E}"/>
    <hyperlink ref="E610" r:id="rId863" xr:uid="{D1B3C96A-0C81-4008-828E-3BFAF10EED79}"/>
    <hyperlink ref="E651" r:id="rId864" xr:uid="{83D780E2-27AD-4B1C-BF2E-B3DF2589421A}"/>
    <hyperlink ref="E791" r:id="rId865" xr:uid="{AC1196BC-823B-4E18-B98E-7B1DA3BCA411}"/>
    <hyperlink ref="E792" r:id="rId866" xr:uid="{5D671CD6-0D00-4D6B-ACAE-C99CDCDB4448}"/>
    <hyperlink ref="E885" r:id="rId867" xr:uid="{4CD7DA82-E939-4B3D-98DD-54522C1793F9}"/>
    <hyperlink ref="E890" r:id="rId868" xr:uid="{E1F3E9F4-E70F-4F16-A094-D418B14B769B}"/>
    <hyperlink ref="E1076" r:id="rId869" xr:uid="{6693F16F-A7B4-44BB-AEBE-E88D3EB7D2F7}"/>
    <hyperlink ref="E1266" r:id="rId870" xr:uid="{D8A1008B-A01D-4497-B3E9-9891BA45CAB2}"/>
    <hyperlink ref="E1265" r:id="rId871" xr:uid="{82C02E44-C4DC-473C-BDD8-A6E324C69864}"/>
    <hyperlink ref="E1269" r:id="rId872" xr:uid="{F1CB7E5D-3685-4C6E-9108-2997A0AD6DBC}"/>
    <hyperlink ref="E1270" r:id="rId873" xr:uid="{03B04C2D-E6F0-440A-91A9-8F416D1240BA}"/>
    <hyperlink ref="E1268" r:id="rId874" xr:uid="{0AAD27CE-179A-46C7-9DE7-1181659193FE}"/>
    <hyperlink ref="E1533" r:id="rId875" xr:uid="{7270D518-4F12-42D1-BD6E-647FF9122757}"/>
    <hyperlink ref="E581" r:id="rId876" xr:uid="{A0B4227F-FBD1-42C8-BEFA-134B9493FB24}"/>
    <hyperlink ref="E110" r:id="rId877" xr:uid="{3CE67439-D239-4023-8A19-D6F26C6CA8BA}"/>
    <hyperlink ref="E109" r:id="rId878" xr:uid="{C2C160AB-6C9B-414E-A8DB-DCAA600B5072}"/>
    <hyperlink ref="E193" r:id="rId879" xr:uid="{49C2C811-46C2-4B58-9309-B7C58B5B2ABC}"/>
    <hyperlink ref="E190" r:id="rId880" xr:uid="{5FE2E83A-CB29-4B37-B96C-9BBBCC8914FE}"/>
    <hyperlink ref="E189" r:id="rId881" xr:uid="{4CACDD5A-E810-4BD7-B13F-DDC8A372CD63}"/>
    <hyperlink ref="E253" r:id="rId882" xr:uid="{CB5AEC32-697D-40F3-BA64-6B3893675488}"/>
    <hyperlink ref="E251" r:id="rId883" xr:uid="{231242F9-3604-4FE0-9058-1BDA1AABB819}"/>
    <hyperlink ref="E254" r:id="rId884" xr:uid="{91F61043-B371-4C99-87BB-E8FFCDF21E47}"/>
    <hyperlink ref="E252" r:id="rId885" xr:uid="{481E9431-DB0B-468A-8511-238D002E429E}"/>
    <hyperlink ref="E572" r:id="rId886" xr:uid="{BC0C56FF-7E02-4782-A758-30EA62F91D58}"/>
    <hyperlink ref="E904" r:id="rId887" xr:uid="{693AF152-A04D-404E-832F-D81C4C6C72FE}"/>
    <hyperlink ref="E1220" r:id="rId888" xr:uid="{6F248362-153F-424C-B354-6378D4D86F9C}"/>
    <hyperlink ref="E1352" r:id="rId889" xr:uid="{72BB5EFD-4348-413A-A37F-B4261299BADA}"/>
    <hyperlink ref="E371" r:id="rId890" xr:uid="{3A4D9878-45DC-465A-829F-2C4D66BB6733}"/>
    <hyperlink ref="E649" r:id="rId891" xr:uid="{CED3A7A0-6700-4430-A9D8-EAD1DBB90DDF}"/>
    <hyperlink ref="E969" r:id="rId892" xr:uid="{764782B1-752B-4ADB-854C-43DC3582A794}"/>
    <hyperlink ref="E1545" r:id="rId893" xr:uid="{408BADD1-F02E-4742-A102-A3054E30FF9A}"/>
    <hyperlink ref="E1404" r:id="rId894" xr:uid="{A8B96687-1D31-40EF-965F-99E753AE39D9}"/>
    <hyperlink ref="E1537" r:id="rId895" xr:uid="{18465332-FF83-449D-91A7-19D14BE88B01}"/>
    <hyperlink ref="E679" r:id="rId896" xr:uid="{25012F1C-655D-4BC4-9590-99A023CDF835}"/>
    <hyperlink ref="E1489" r:id="rId897" xr:uid="{447EB0F0-5D2B-47F5-9BD0-080715AB0256}"/>
    <hyperlink ref="E1483" r:id="rId898" xr:uid="{0B6AF708-429B-4DEB-BBF8-B1E18E421858}"/>
    <hyperlink ref="E1413" r:id="rId899" location=":~:text=Tape%20to%20Tape%20is%20a,the%20Spire%20and%20NHL%2094!" xr:uid="{01F42245-6207-4EA5-B13B-26DF6E587502}"/>
    <hyperlink ref="E1414" r:id="rId900" xr:uid="{0A49EF2C-0ACF-4551-A67F-5774EB5FF316}"/>
    <hyperlink ref="E1213" r:id="rId901" xr:uid="{901952AC-5261-4F8B-A7DA-FD756206185B}"/>
    <hyperlink ref="E1209" r:id="rId902" xr:uid="{32BB0F5E-E9E8-4B8E-850A-73B887186C35}"/>
    <hyperlink ref="E1212" r:id="rId903" xr:uid="{079A2C82-59A4-45F8-A66C-A330504F5447}"/>
    <hyperlink ref="E133" r:id="rId904" xr:uid="{7C10F27A-851F-4EFA-BD55-1891DD749201}"/>
    <hyperlink ref="E132" r:id="rId905" xr:uid="{C5589458-FD86-4B03-9FC5-B7DE5B5C6556}"/>
    <hyperlink ref="E692" r:id="rId906" xr:uid="{8894A55A-387F-4B46-B832-548B4F667DEC}"/>
    <hyperlink ref="E1535" r:id="rId907" xr:uid="{00000000-0004-0000-0100-000022020000}"/>
    <hyperlink ref="E783" r:id="rId908" xr:uid="{8E10D83C-5A16-4037-936B-6F9639278741}"/>
    <hyperlink ref="E784" r:id="rId909" xr:uid="{3D4BB26A-FCBE-4543-A790-EEB3D6411AC7}"/>
    <hyperlink ref="E785" r:id="rId910" xr:uid="{8CF8E004-EB68-4419-9B70-A5ECCF68950E}"/>
    <hyperlink ref="E786" r:id="rId911" xr:uid="{2A31699E-CB86-4EEA-A791-161EB671C05A}"/>
    <hyperlink ref="E1133" r:id="rId912" xr:uid="{DDDCE849-AB71-43C9-A93D-8A4A043F5D0A}"/>
    <hyperlink ref="E1169" r:id="rId91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71" r:id="rId914" xr:uid="{060A54A0-5C1A-4148-9996-6217B1124F43}"/>
    <hyperlink ref="E1183" r:id="rId915" xr:uid="{CD3FDDA4-5E08-4BE3-9D56-70BC77B8669E}"/>
    <hyperlink ref="E1182" r:id="rId916" xr:uid="{B1AA0B17-12B4-41E9-BFE0-B91C20A86B95}"/>
    <hyperlink ref="E1603" r:id="rId917" xr:uid="{508B9C26-B242-4B92-973D-4B544876A77E}"/>
    <hyperlink ref="E6" r:id="rId918" xr:uid="{D7730D62-AD40-4354-9848-2FB8647B3572}"/>
    <hyperlink ref="E390" r:id="rId919" xr:uid="{7EA2BD5D-8B2C-4DED-BFA6-A661D8FBA1C5}"/>
    <hyperlink ref="E606" r:id="rId920" xr:uid="{97787A1A-E2C2-46F7-8AA2-FA4B05512EB8}"/>
    <hyperlink ref="E602" r:id="rId921" xr:uid="{AB0A20F1-EBC2-4199-B86C-D62905DC12C5}"/>
    <hyperlink ref="E477" r:id="rId922" xr:uid="{0EBF6961-FB1E-4633-8B18-30F7E5CAB77E}"/>
    <hyperlink ref="E17" r:id="rId923" xr:uid="{176916E2-4D0D-469A-8474-634FECDFF1C1}"/>
    <hyperlink ref="E810" r:id="rId924" xr:uid="{3D4C04D2-6AE3-4D89-BBAE-06BF049D3432}"/>
    <hyperlink ref="E806" r:id="rId925" xr:uid="{BC0CD3AA-1000-4097-9405-5E7509125D61}"/>
    <hyperlink ref="E805" r:id="rId926" xr:uid="{10C7CB92-34C9-4C91-9F7D-38AC2632FB9C}"/>
    <hyperlink ref="E1136" r:id="rId927" xr:uid="{9A209131-91C2-47DA-9343-040EA37D9799}"/>
    <hyperlink ref="E484" r:id="rId928" xr:uid="{40FADE62-3A79-4BDE-9241-35BE232C69D2}"/>
    <hyperlink ref="E483" r:id="rId929" xr:uid="{B9E6DB63-D54B-417A-A882-555A30B502D0}"/>
    <hyperlink ref="E485" r:id="rId930" xr:uid="{813E3F76-595D-45E8-BF5F-1341D18FA4C1}"/>
    <hyperlink ref="E925" r:id="rId931" xr:uid="{677DA3C6-679F-421F-8472-3FB85FD0234D}"/>
    <hyperlink ref="E1150" r:id="rId932" xr:uid="{F73646FA-036E-4988-AFC9-793AB9CE9724}"/>
    <hyperlink ref="E1396" r:id="rId933" xr:uid="{62C726DA-BDC6-4670-8FF5-95A0733B2A20}"/>
    <hyperlink ref="E1398" r:id="rId934" xr:uid="{1041E3A8-FE6D-4E72-8951-321E28C18EF9}"/>
    <hyperlink ref="E1397" r:id="rId935" xr:uid="{53D77B59-C94D-4875-8305-F65AD900C7FB}"/>
    <hyperlink ref="E446" r:id="rId936" xr:uid="{6531EF04-810E-438B-BE68-CEBFE15F8671}"/>
    <hyperlink ref="E469" r:id="rId937" xr:uid="{09B3B4C3-6DEB-4FB3-BD0C-FFDC11F2F1EF}"/>
    <hyperlink ref="E470" r:id="rId938" xr:uid="{83D2FD83-ED47-4B2D-81F1-F540DAC08AF7}"/>
    <hyperlink ref="E472" r:id="rId939" xr:uid="{EA7F8853-1BDF-4CDB-8A3A-6048E4FC5080}"/>
    <hyperlink ref="E471" r:id="rId940" xr:uid="{102D5306-EE09-4B49-9ECD-6FAF02718947}"/>
    <hyperlink ref="E748" r:id="rId941" xr:uid="{43253D50-F540-4E17-ABDB-564C599908B6}"/>
    <hyperlink ref="E747" r:id="rId942" xr:uid="{180A7930-9682-4F77-AE74-E4AFF42333B0}"/>
    <hyperlink ref="E563" r:id="rId943" xr:uid="{0858361D-FB9C-414B-A428-CB73E4173EA7}"/>
    <hyperlink ref="E564" r:id="rId944" xr:uid="{689C50E7-68F0-4B3A-86BB-F38B13326175}"/>
    <hyperlink ref="E562" r:id="rId945" xr:uid="{717C2047-1B56-45C6-8068-2D3EDC2A6F2D}"/>
    <hyperlink ref="E382" r:id="rId946" location="c3942398662638896391" xr:uid="{71CEEC41-C5A5-4062-AE63-A2188D3F3FD9}"/>
    <hyperlink ref="E824" r:id="rId947" xr:uid="{55BB54F4-301A-4CFF-BE11-5B75F02621E0}"/>
    <hyperlink ref="E1293" r:id="rId948" location="c2956041222231044287" xr:uid="{E366B09B-274A-4825-BF0E-DF0381D3C606}"/>
    <hyperlink ref="E275" r:id="rId949" xr:uid="{0977E198-AF05-4ACB-93FE-821C291C5E21}"/>
    <hyperlink ref="E1362" r:id="rId950" xr:uid="{1CA8457B-6325-4FC5-81B4-15458CC9791B}"/>
    <hyperlink ref="E1361" r:id="rId951" xr:uid="{BCC76CDC-5EA7-43E4-A361-3FEE1FCA9FB4}"/>
    <hyperlink ref="E154" r:id="rId952" xr:uid="{987D1FEA-B4FA-4349-8AF7-D41623914FE6}"/>
    <hyperlink ref="E149" r:id="rId953" xr:uid="{00398E05-ADAC-4794-9811-9DE52D58C3D8}"/>
    <hyperlink ref="E152" r:id="rId954" xr:uid="{6EE11CE2-DCED-4B06-AF48-CEEEE18DD69F}"/>
    <hyperlink ref="E151" r:id="rId955" xr:uid="{0A4C8332-EB1A-43CB-B539-5B5871CC3BBD}"/>
    <hyperlink ref="E150" r:id="rId956" xr:uid="{2306F4C4-587F-429E-A746-D1FB16C575B5}"/>
    <hyperlink ref="E153" r:id="rId957" xr:uid="{FDD913AD-D361-4D67-A774-9B9721449D76}"/>
    <hyperlink ref="E379" r:id="rId958" xr:uid="{D632B27D-F282-4486-838B-9C1C6003210B}"/>
    <hyperlink ref="E99" r:id="rId959" xr:uid="{AC12A527-76A1-4CAB-B55C-84DE6B00DDEF}"/>
    <hyperlink ref="E310" r:id="rId960" xr:uid="{DC11A27F-F4E2-4BF2-BBC5-AB8920B8C1E9}"/>
    <hyperlink ref="E775" r:id="rId961" xr:uid="{39E79B4E-2A6F-49D5-8952-D0E91E6DCD23}"/>
    <hyperlink ref="E776" r:id="rId962" xr:uid="{D52A3931-5E76-48A6-A7FB-1F268BF4E2D0}"/>
    <hyperlink ref="E766" r:id="rId963" xr:uid="{1E8BDF0B-CCB6-436D-9D30-D9FE5A76A9D1}"/>
    <hyperlink ref="E768" r:id="rId964" xr:uid="{F1126184-55FF-4D20-B04B-DAEE62CFEC07}"/>
    <hyperlink ref="E1588" r:id="rId965" xr:uid="{84A0A47D-ED47-48FF-A435-846C6D7770AC}"/>
    <hyperlink ref="E1345" r:id="rId966" xr:uid="{23656846-16E9-4579-A4F4-473BB5DAF40A}"/>
    <hyperlink ref="E1343" r:id="rId967" xr:uid="{A4128955-AC4C-4965-B39F-A76E2BAB6264}"/>
    <hyperlink ref="E1344" r:id="rId968" xr:uid="{0D347706-5370-4087-AAA5-3F7317EDDCBD}"/>
    <hyperlink ref="E1128" r:id="rId969" xr:uid="{33AE2D76-447C-46EB-AD90-71DC3B143217}"/>
    <hyperlink ref="E591" r:id="rId970" xr:uid="{9B4CFEFC-B5A8-4405-BB7F-C6A86AC715BC}"/>
    <hyperlink ref="E592" r:id="rId971" xr:uid="{0ABCA731-94D5-4932-AB43-CD0E2DDECEB0}"/>
    <hyperlink ref="E1014" r:id="rId972" xr:uid="{C9FDB476-0397-4584-94A8-7F5104499F74}"/>
    <hyperlink ref="E1013" r:id="rId973" xr:uid="{31761495-207C-43C7-86A8-C6F133484FB8}"/>
    <hyperlink ref="E1529" r:id="rId974" xr:uid="{1EFDAA4F-9794-46F7-9A99-F173B5627E93}"/>
    <hyperlink ref="E164" r:id="rId975" xr:uid="{2C00614B-D896-49F9-8F2C-2487DE9EDA13}"/>
    <hyperlink ref="E418" r:id="rId976" xr:uid="{D9B91CEA-D399-44FA-964A-BA5ADD9409B1}"/>
    <hyperlink ref="E419" r:id="rId977" xr:uid="{41F824A1-6903-4089-BCD2-45171D359AC6}"/>
    <hyperlink ref="E1357" r:id="rId978" xr:uid="{5954B24C-AE91-4CB4-820D-AB9D57CC639F}"/>
    <hyperlink ref="E1006" r:id="rId979" xr:uid="{D989FB00-2BFE-419A-B8AD-E350D6AFB6C7}"/>
    <hyperlink ref="E1003" r:id="rId980" xr:uid="{083A2A46-8C1B-4AB7-B900-CDB0927C5172}"/>
    <hyperlink ref="E767" r:id="rId981" xr:uid="{2967C0AC-B2D0-4F42-9BAD-F39E8183FAB6}"/>
    <hyperlink ref="E769" r:id="rId982" xr:uid="{D678E850-9CB1-48D7-88E3-AEA7105392F9}"/>
    <hyperlink ref="E266" r:id="rId983" xr:uid="{70711725-68E5-4C30-AECB-1EC6647351FE}"/>
    <hyperlink ref="E265" r:id="rId984" xr:uid="{8D90F0B1-4D38-4659-91BA-8F7D79C6BA5F}"/>
    <hyperlink ref="E1318" r:id="rId985" xr:uid="{DA0AE06F-C799-4ABC-BCA9-4B73DAEBEE89}"/>
    <hyperlink ref="E1057" r:id="rId986" xr:uid="{B41A03C8-2182-4704-B870-F585A22146BD}"/>
    <hyperlink ref="E1163" r:id="rId987" xr:uid="{138DBC65-7345-4BBD-961B-6DD873B649A5}"/>
    <hyperlink ref="E1164" r:id="rId988" xr:uid="{676EA65F-BA58-4668-A158-5414AD47E1A4}"/>
    <hyperlink ref="E1166" r:id="rId989" xr:uid="{DCCCC46A-22C5-44A9-BE60-8E7F2C80D20E}"/>
    <hyperlink ref="E1165" r:id="rId990" xr:uid="{A8125A2B-FEC8-406F-9786-A0941B8FB576}"/>
    <hyperlink ref="E321" r:id="rId991" xr:uid="{4955B17A-8F3A-4552-9027-DDE082976682}"/>
    <hyperlink ref="E322" r:id="rId992" xr:uid="{164A8271-E06F-43CC-A10F-F8FB76B6C4CD}"/>
    <hyperlink ref="E955" r:id="rId993" xr:uid="{D2DAF381-E902-4D41-90D9-9D0D31E3565B}"/>
    <hyperlink ref="E1105" r:id="rId994" xr:uid="{605169DD-A5A2-41E0-BDEE-61D92FF19317}"/>
    <hyperlink ref="E497" r:id="rId995" xr:uid="{AA378541-BE1B-425B-9060-187AE33F0B79}"/>
    <hyperlink ref="E498" r:id="rId996" xr:uid="{DF01702C-C5F4-4BE3-B268-AFE7C7311947}"/>
    <hyperlink ref="E695" r:id="rId997" xr:uid="{FE7D6A57-CE28-4635-A8B0-740DABF70654}"/>
    <hyperlink ref="E1515" r:id="rId998" xr:uid="{53B2621E-4B29-41BB-944F-DC29C1E6B4D2}"/>
    <hyperlink ref="E911" r:id="rId999" xr:uid="{8D23B1B0-31E9-4E7F-A5BE-E76553ECBD16}"/>
    <hyperlink ref="E1179" r:id="rId1000" xr:uid="{0DA4FC72-7F80-4E88-8404-EAC236096F42}"/>
    <hyperlink ref="E759" r:id="rId1001" xr:uid="{67D44BFD-8915-4BCD-BAE9-EB0E9C213D86}"/>
    <hyperlink ref="E758" r:id="rId1002" xr:uid="{E4BFCD12-5CB4-4755-A2EC-1638385E6F8B}"/>
    <hyperlink ref="E587" r:id="rId1003" xr:uid="{5988F7B9-EF1F-4C99-B515-FFE200CDDD56}"/>
    <hyperlink ref="E727" r:id="rId1004" xr:uid="{FBC941D0-11AD-4180-AAA9-DBB7F3F72D25}"/>
    <hyperlink ref="E726" r:id="rId1005" xr:uid="{43DAB0B0-C592-4608-8E2F-4C130A974F38}"/>
    <hyperlink ref="E998" r:id="rId1006" xr:uid="{45EC6B84-5DA2-405F-8143-91C6553F1BA5}"/>
    <hyperlink ref="E999" r:id="rId1007" xr:uid="{918DE377-454A-4B56-8524-DEFA527E74CE}"/>
    <hyperlink ref="E1420" r:id="rId1008" xr:uid="{5CDA3A34-C419-4888-942F-063A1B602D13}"/>
    <hyperlink ref="E921" r:id="rId1009" xr:uid="{60451FC7-F76F-4AB1-85FA-7B2F3B62894E}"/>
    <hyperlink ref="E922" r:id="rId1010" xr:uid="{4606CDB7-D226-4E78-8D77-AEFB110F28F9}"/>
    <hyperlink ref="E1058" r:id="rId1011" xr:uid="{21AF05B2-7709-4DC3-B231-F37AA7E0A5C2}"/>
    <hyperlink ref="E781" r:id="rId1012" xr:uid="{D760B26F-1999-47D8-9629-67650F271EA7}"/>
    <hyperlink ref="E129" r:id="rId1013" xr:uid="{3FB4063F-29A3-409B-8F66-DBA511EE1588}"/>
    <hyperlink ref="E130" r:id="rId1014" xr:uid="{AB684E5C-0A83-4BCF-BA54-63BF5C3E822F}"/>
    <hyperlink ref="E1518" r:id="rId1015" xr:uid="{DC01FB08-8D69-4C8A-8430-F85D20535CA9}"/>
    <hyperlink ref="E1519" r:id="rId1016" xr:uid="{FF03DCC1-3B64-451F-840C-CE8A27539E10}"/>
    <hyperlink ref="E545" r:id="rId1017" xr:uid="{67A78683-E9D0-450B-A83D-09EB8614B580}"/>
    <hyperlink ref="E155" r:id="rId1018" xr:uid="{4E142F49-2BF4-4C3E-A645-363CDA95D3B2}"/>
    <hyperlink ref="E901" r:id="rId1019" xr:uid="{842065A9-B413-420A-9632-8F5D41A7D188}"/>
    <hyperlink ref="E453" r:id="rId1020" xr:uid="{A87216AE-7540-4FF9-BCF0-C78864A29841}"/>
    <hyperlink ref="E455" r:id="rId1021" xr:uid="{A35B82EB-D997-49C2-AF64-3623AC839185}"/>
    <hyperlink ref="E454" r:id="rId1022" xr:uid="{451EEF26-D512-47FE-917D-2B54EF5886AF}"/>
    <hyperlink ref="E456" r:id="rId1023" xr:uid="{EE62A980-C5D9-422A-A395-CEEDF5619930}"/>
    <hyperlink ref="E993" r:id="rId1024" xr:uid="{B10D61A8-F531-47BE-A656-AE716C988AF7}"/>
    <hyperlink ref="E992" r:id="rId1025" xr:uid="{AC091F1E-DF2B-461B-A50B-7D031504631A}"/>
    <hyperlink ref="E991" r:id="rId1026" xr:uid="{D686F756-291F-4BC2-B523-6A74DAC21584}"/>
    <hyperlink ref="E118" r:id="rId1027" xr:uid="{B4A24569-D210-4211-B6E8-5BF5DB79ADC3}"/>
    <hyperlink ref="E1278" r:id="rId1028" xr:uid="{22A58301-AF6D-4EEC-A065-982FF40DE85D}"/>
    <hyperlink ref="E683" r:id="rId1029" xr:uid="{6E2C01C6-957E-4458-87E0-CE9C7F2BAF3E}"/>
    <hyperlink ref="E684" r:id="rId1030" xr:uid="{A65B79B1-47CF-4D68-AB4C-51B6AEB48D25}"/>
    <hyperlink ref="E681" r:id="rId1031" xr:uid="{531D34E0-D6D2-41AE-B27E-4FD9D04F8646}"/>
    <hyperlink ref="E682" r:id="rId1032" xr:uid="{9F437ECF-98FC-4C01-B23A-61094A5B3444}"/>
    <hyperlink ref="E373" r:id="rId1033" xr:uid="{8B0AF8B7-448F-440C-BF1D-2722D8D43D4B}"/>
    <hyperlink ref="E372" r:id="rId1034" xr:uid="{84D7E4DB-1689-4F6D-A118-03218C6ADFBC}"/>
    <hyperlink ref="E513" r:id="rId1035" xr:uid="{EDDAD884-144D-4F91-B804-4EC220811CBB}"/>
    <hyperlink ref="E512" r:id="rId1036" xr:uid="{02DA2A66-0571-4722-BF5E-A5E1968C2069}"/>
    <hyperlink ref="E511" r:id="rId1037" xr:uid="{E54605F0-9A7D-417E-A7B6-069344F8B1DF}"/>
    <hyperlink ref="E755" r:id="rId1038" xr:uid="{C6A7C7E2-C426-424D-8EE0-ED6F88EC7B32}"/>
    <hyperlink ref="E756" r:id="rId1039" xr:uid="{B051F414-C05A-4497-A742-0548A36617FD}"/>
    <hyperlink ref="E757" r:id="rId1040" xr:uid="{1581763F-D5CC-4711-87F5-B873F7CA53FA}"/>
    <hyperlink ref="E1090" r:id="rId1041" xr:uid="{0131492B-368F-4839-900B-4BFBDD98E420}"/>
    <hyperlink ref="E1091" r:id="rId1042" xr:uid="{225B1909-569B-4CBB-B216-2D7C31A6F381}"/>
    <hyperlink ref="E1089" r:id="rId1043" xr:uid="{24D408AD-ABED-491C-A9AC-7370B3DED798}"/>
    <hyperlink ref="E708" r:id="rId1044" xr:uid="{1B5A3267-8B6F-48A3-B4C2-F505ECD0CAF7}"/>
    <hyperlink ref="E709" r:id="rId1045" xr:uid="{F833C4AA-5602-40F8-A538-F13D16A19036}"/>
    <hyperlink ref="E707" r:id="rId1046" xr:uid="{D0E010F0-548C-461A-A394-1AE1A86E5033}"/>
    <hyperlink ref="E1244" r:id="rId1047" xr:uid="{C1B955FF-68C5-499A-A8DD-E2191923A5EA}"/>
    <hyperlink ref="E467" r:id="rId1048" xr:uid="{21FBBD25-9EC2-4291-9075-4A67F977D262}"/>
    <hyperlink ref="E526" r:id="rId1049" xr:uid="{E509C2F3-1AC5-41B0-97B5-86CDF733B844}"/>
    <hyperlink ref="E524" r:id="rId1050" xr:uid="{612939D5-65A1-4A80-BAEC-B132F3566BCD}"/>
    <hyperlink ref="E525" r:id="rId1051" xr:uid="{5C9310BA-E9CF-4CEB-8AA0-BF68F07A492C}"/>
    <hyperlink ref="E298" r:id="rId1052" xr:uid="{F0322E79-4FF7-4F1C-93F3-F401ABEDCDE3}"/>
    <hyperlink ref="E297" r:id="rId1053" xr:uid="{EEF485F7-D7E3-4B2F-99A3-F5D17E9FAA33}"/>
    <hyperlink ref="E296" r:id="rId1054" xr:uid="{36236954-F0E5-47B5-95D8-F73EB3CA1C0B}"/>
    <hyperlink ref="E1494" r:id="rId1055" xr:uid="{CEDEEF53-7AEB-4475-B9D2-74F4CD373FF4}"/>
    <hyperlink ref="E1495" r:id="rId1056" xr:uid="{92379A84-0E14-4932-8626-1EFD41FCD3BE}"/>
    <hyperlink ref="E1493" r:id="rId1057" xr:uid="{1BFD6024-A109-433D-8F90-F0DA57EF8949}"/>
    <hyperlink ref="E822" r:id="rId1058" xr:uid="{81A671DB-2119-4E06-85FB-7456C8265111}"/>
    <hyperlink ref="E821" r:id="rId1059" xr:uid="{EBCBB42B-130B-48DC-893D-71788C3595AA}"/>
    <hyperlink ref="E832" r:id="rId1060" xr:uid="{0B509FCF-EEA6-4716-BB51-D6896C391776}"/>
    <hyperlink ref="E392" r:id="rId1061" xr:uid="{A2729E97-7DA3-4740-9350-DB44F5CB9E6E}"/>
    <hyperlink ref="E831" r:id="rId1062" location="c2952629277993168576" xr:uid="{95D4657F-70EC-489A-9D0E-9E91030C35DF}"/>
    <hyperlink ref="E1347" r:id="rId1063" xr:uid="{E63CBC32-749D-417F-8EF4-5504C8476FF7}"/>
    <hyperlink ref="E730" r:id="rId1064" xr:uid="{C70D5E59-A215-4075-8D92-F800ABD16456}"/>
    <hyperlink ref="E780" r:id="rId1065" xr:uid="{ABB194F0-022D-4B79-9410-D94CB633BF48}"/>
    <hyperlink ref="E779" r:id="rId1066" xr:uid="{5180B388-5CA4-4CA5-8259-1236E37580B5}"/>
    <hyperlink ref="E1614" r:id="rId1067" xr:uid="{CE9D590B-EB2D-41DA-9DB0-4001DA7F50B2}"/>
    <hyperlink ref="E1615" r:id="rId1068" xr:uid="{2D0AADF7-2A61-43B5-8100-E19C2BC25E65}"/>
    <hyperlink ref="E1051" r:id="rId1069" xr:uid="{99BCBFF4-FAA8-41E4-9937-E7C865F0840C}"/>
    <hyperlink ref="E1052" r:id="rId1070" xr:uid="{1C936D97-3329-4680-93D5-36A021EF92F1}"/>
  </hyperlinks>
  <pageMargins left="0.7" right="0.7" top="0.75" bottom="0.75" header="0.511811023622047" footer="0.511811023622047"/>
  <pageSetup orientation="portrait" horizontalDpi="300" verticalDpi="300"/>
  <tableParts count="1">
    <tablePart r:id="rId107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M15" sqref="M15"/>
    </sheetView>
  </sheetViews>
  <sheetFormatPr defaultRowHeight="15" x14ac:dyDescent="0.25"/>
  <cols>
    <col min="1" max="1" width="22.140625" bestFit="1" customWidth="1"/>
    <col min="2" max="2" width="45.57031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58.28515625" customWidth="1"/>
    <col min="16" max="16" width="18.7109375" bestFit="1" customWidth="1"/>
    <col min="17" max="17" width="21.140625" bestFit="1" customWidth="1"/>
  </cols>
  <sheetData>
    <row r="1" spans="1:17" x14ac:dyDescent="0.25">
      <c r="A1" t="s">
        <v>157</v>
      </c>
      <c r="B1" t="s">
        <v>1</v>
      </c>
      <c r="C1" t="s">
        <v>3427</v>
      </c>
      <c r="D1" t="s">
        <v>3428</v>
      </c>
      <c r="E1" t="s">
        <v>3429</v>
      </c>
      <c r="F1" t="s">
        <v>3430</v>
      </c>
      <c r="G1" t="s">
        <v>3431</v>
      </c>
      <c r="H1" t="s">
        <v>3432</v>
      </c>
      <c r="I1" t="s">
        <v>3433</v>
      </c>
      <c r="J1" t="s">
        <v>3434</v>
      </c>
      <c r="K1" t="s">
        <v>3435</v>
      </c>
      <c r="L1" t="s">
        <v>3436</v>
      </c>
      <c r="M1" t="s">
        <v>3437</v>
      </c>
      <c r="N1" t="s">
        <v>3438</v>
      </c>
      <c r="O1" t="s">
        <v>3439</v>
      </c>
      <c r="P1" t="s">
        <v>8253</v>
      </c>
      <c r="Q1" t="s">
        <v>163</v>
      </c>
    </row>
    <row r="2" spans="1:17" x14ac:dyDescent="0.25">
      <c r="A2" t="s">
        <v>3441</v>
      </c>
      <c r="B2" t="s">
        <v>2796</v>
      </c>
      <c r="C2">
        <v>7</v>
      </c>
      <c r="D2">
        <v>3</v>
      </c>
      <c r="E2">
        <v>1</v>
      </c>
      <c r="F2">
        <v>0</v>
      </c>
      <c r="G2">
        <v>1</v>
      </c>
      <c r="H2">
        <v>0</v>
      </c>
      <c r="I2">
        <v>0</v>
      </c>
      <c r="J2">
        <v>0</v>
      </c>
      <c r="K2">
        <v>0</v>
      </c>
      <c r="L2">
        <v>0</v>
      </c>
      <c r="M2" t="s">
        <v>8242</v>
      </c>
      <c r="N2" t="s">
        <v>3442</v>
      </c>
      <c r="O2" t="s">
        <v>3443</v>
      </c>
      <c r="P2" t="s">
        <v>8260</v>
      </c>
      <c r="Q2" t="s">
        <v>3445</v>
      </c>
    </row>
    <row r="3" spans="1:17" x14ac:dyDescent="0.25">
      <c r="A3" t="s">
        <v>3446</v>
      </c>
      <c r="B3" t="s">
        <v>345</v>
      </c>
      <c r="C3">
        <v>7</v>
      </c>
      <c r="D3">
        <v>3</v>
      </c>
      <c r="E3">
        <v>0</v>
      </c>
      <c r="F3">
        <v>0</v>
      </c>
      <c r="G3">
        <v>0</v>
      </c>
      <c r="H3">
        <v>0</v>
      </c>
      <c r="I3">
        <v>0</v>
      </c>
      <c r="J3">
        <v>0</v>
      </c>
      <c r="K3">
        <v>0</v>
      </c>
      <c r="L3">
        <v>2</v>
      </c>
      <c r="M3" t="s">
        <v>8044</v>
      </c>
      <c r="N3" t="s">
        <v>7938</v>
      </c>
      <c r="O3" t="s">
        <v>3448</v>
      </c>
      <c r="P3" t="s">
        <v>8254</v>
      </c>
      <c r="Q3" t="s">
        <v>3449</v>
      </c>
    </row>
    <row r="4" spans="1:17" x14ac:dyDescent="0.25">
      <c r="A4" t="s">
        <v>3450</v>
      </c>
      <c r="B4" t="s">
        <v>89</v>
      </c>
      <c r="C4">
        <v>8</v>
      </c>
      <c r="D4">
        <v>3</v>
      </c>
      <c r="E4">
        <v>2</v>
      </c>
      <c r="F4">
        <v>0</v>
      </c>
      <c r="G4">
        <v>0</v>
      </c>
      <c r="H4">
        <v>0</v>
      </c>
      <c r="I4">
        <v>0</v>
      </c>
      <c r="J4">
        <v>0</v>
      </c>
      <c r="K4">
        <v>0</v>
      </c>
      <c r="L4">
        <v>0</v>
      </c>
      <c r="M4" t="s">
        <v>8027</v>
      </c>
      <c r="N4" t="s">
        <v>3451</v>
      </c>
      <c r="O4" t="s">
        <v>3452</v>
      </c>
      <c r="P4" t="s">
        <v>3453</v>
      </c>
      <c r="Q4" t="s">
        <v>3450</v>
      </c>
    </row>
    <row r="5" spans="1:17" x14ac:dyDescent="0.25">
      <c r="A5" t="s">
        <v>3454</v>
      </c>
      <c r="B5" t="s">
        <v>14111</v>
      </c>
      <c r="C5">
        <v>6</v>
      </c>
      <c r="D5">
        <v>3</v>
      </c>
      <c r="E5">
        <v>0</v>
      </c>
      <c r="F5">
        <v>0</v>
      </c>
      <c r="G5">
        <v>0</v>
      </c>
      <c r="H5">
        <v>0</v>
      </c>
      <c r="I5">
        <v>0</v>
      </c>
      <c r="J5">
        <v>1</v>
      </c>
      <c r="K5">
        <v>0</v>
      </c>
      <c r="L5">
        <v>0</v>
      </c>
      <c r="M5" t="s">
        <v>8028</v>
      </c>
      <c r="N5" t="s">
        <v>3455</v>
      </c>
      <c r="O5" t="s">
        <v>3456</v>
      </c>
      <c r="P5" t="s">
        <v>3457</v>
      </c>
      <c r="Q5" t="s">
        <v>3454</v>
      </c>
    </row>
    <row r="6" spans="1:17" x14ac:dyDescent="0.25">
      <c r="A6" t="s">
        <v>3458</v>
      </c>
      <c r="B6" t="s">
        <v>2037</v>
      </c>
      <c r="C6">
        <v>7</v>
      </c>
      <c r="D6">
        <v>3</v>
      </c>
      <c r="E6">
        <v>0</v>
      </c>
      <c r="F6">
        <v>0</v>
      </c>
      <c r="G6">
        <v>2</v>
      </c>
      <c r="H6">
        <v>0</v>
      </c>
      <c r="I6">
        <v>0</v>
      </c>
      <c r="J6">
        <v>0</v>
      </c>
      <c r="K6">
        <v>0</v>
      </c>
      <c r="L6">
        <v>0</v>
      </c>
      <c r="M6" t="s">
        <v>8021</v>
      </c>
      <c r="N6" t="s">
        <v>3459</v>
      </c>
      <c r="O6" t="s">
        <v>3460</v>
      </c>
      <c r="P6" t="s">
        <v>3444</v>
      </c>
      <c r="Q6" t="s">
        <v>3458</v>
      </c>
    </row>
    <row r="7" spans="1:17" x14ac:dyDescent="0.25">
      <c r="A7" t="s">
        <v>3461</v>
      </c>
      <c r="B7" t="s">
        <v>1809</v>
      </c>
      <c r="C7">
        <v>7</v>
      </c>
      <c r="D7">
        <v>3</v>
      </c>
      <c r="E7">
        <v>0</v>
      </c>
      <c r="F7">
        <v>0</v>
      </c>
      <c r="G7">
        <v>0</v>
      </c>
      <c r="H7">
        <v>2</v>
      </c>
      <c r="I7">
        <v>0</v>
      </c>
      <c r="J7">
        <v>0</v>
      </c>
      <c r="K7">
        <v>0</v>
      </c>
      <c r="L7">
        <v>0</v>
      </c>
      <c r="M7" t="s">
        <v>8022</v>
      </c>
      <c r="N7" t="s">
        <v>3463</v>
      </c>
      <c r="O7" t="s">
        <v>3464</v>
      </c>
      <c r="P7" t="s">
        <v>8258</v>
      </c>
      <c r="Q7" t="s">
        <v>3461</v>
      </c>
    </row>
    <row r="8" spans="1:17" x14ac:dyDescent="0.25">
      <c r="A8" t="s">
        <v>3465</v>
      </c>
      <c r="B8" t="s">
        <v>2796</v>
      </c>
      <c r="C8">
        <v>7</v>
      </c>
      <c r="D8">
        <v>3</v>
      </c>
      <c r="E8">
        <v>0</v>
      </c>
      <c r="F8">
        <v>0</v>
      </c>
      <c r="G8">
        <v>2</v>
      </c>
      <c r="H8">
        <v>0</v>
      </c>
      <c r="I8">
        <v>0</v>
      </c>
      <c r="J8">
        <v>0</v>
      </c>
      <c r="K8">
        <v>0</v>
      </c>
      <c r="L8">
        <v>0</v>
      </c>
      <c r="M8" t="s">
        <v>8024</v>
      </c>
      <c r="N8" t="s">
        <v>3442</v>
      </c>
      <c r="O8" t="s">
        <v>3466</v>
      </c>
      <c r="P8" t="s">
        <v>3467</v>
      </c>
      <c r="Q8" t="s">
        <v>3468</v>
      </c>
    </row>
    <row r="9" spans="1:17" x14ac:dyDescent="0.25">
      <c r="A9" t="s">
        <v>3469</v>
      </c>
      <c r="B9" t="s">
        <v>38</v>
      </c>
      <c r="C9">
        <v>7</v>
      </c>
      <c r="D9">
        <v>3</v>
      </c>
      <c r="E9">
        <v>0</v>
      </c>
      <c r="F9">
        <v>0</v>
      </c>
      <c r="G9">
        <v>1</v>
      </c>
      <c r="H9">
        <v>1</v>
      </c>
      <c r="I9">
        <v>0</v>
      </c>
      <c r="J9">
        <v>0</v>
      </c>
      <c r="K9">
        <v>0</v>
      </c>
      <c r="L9">
        <v>0</v>
      </c>
      <c r="M9" t="s">
        <v>8026</v>
      </c>
      <c r="N9" t="s">
        <v>3451</v>
      </c>
      <c r="O9" t="s">
        <v>3470</v>
      </c>
      <c r="P9" t="s">
        <v>3444</v>
      </c>
      <c r="Q9" t="s">
        <v>3469</v>
      </c>
    </row>
    <row r="10" spans="1:17" x14ac:dyDescent="0.25">
      <c r="A10" t="s">
        <v>3471</v>
      </c>
      <c r="B10" t="s">
        <v>2146</v>
      </c>
      <c r="C10">
        <v>5</v>
      </c>
      <c r="D10">
        <v>3</v>
      </c>
      <c r="E10">
        <v>0</v>
      </c>
      <c r="F10">
        <v>0</v>
      </c>
      <c r="G10">
        <v>0</v>
      </c>
      <c r="H10">
        <v>0</v>
      </c>
      <c r="I10">
        <v>0</v>
      </c>
      <c r="J10">
        <v>0</v>
      </c>
      <c r="K10">
        <v>0</v>
      </c>
      <c r="L10">
        <v>2</v>
      </c>
      <c r="M10" t="s">
        <v>3472</v>
      </c>
      <c r="N10" t="s">
        <v>7450</v>
      </c>
      <c r="O10" t="s">
        <v>3473</v>
      </c>
      <c r="P10" t="s">
        <v>3444</v>
      </c>
      <c r="Q10" t="s">
        <v>3471</v>
      </c>
    </row>
    <row r="11" spans="1:17" x14ac:dyDescent="0.25">
      <c r="A11" t="s">
        <v>14027</v>
      </c>
      <c r="B11" t="s">
        <v>352</v>
      </c>
      <c r="C11">
        <v>7</v>
      </c>
      <c r="D11">
        <v>3</v>
      </c>
      <c r="E11">
        <v>1</v>
      </c>
      <c r="F11">
        <v>0</v>
      </c>
      <c r="G11">
        <v>0</v>
      </c>
      <c r="H11">
        <v>0</v>
      </c>
      <c r="I11">
        <v>0</v>
      </c>
      <c r="J11">
        <v>0</v>
      </c>
      <c r="K11">
        <v>0</v>
      </c>
      <c r="L11">
        <v>0</v>
      </c>
      <c r="M11" t="s">
        <v>14029</v>
      </c>
      <c r="N11" t="s">
        <v>3451</v>
      </c>
      <c r="O11" t="s">
        <v>14030</v>
      </c>
      <c r="P11" t="s">
        <v>14024</v>
      </c>
      <c r="Q11" t="s">
        <v>14028</v>
      </c>
    </row>
    <row r="12" spans="1:17" x14ac:dyDescent="0.25">
      <c r="A12" t="s">
        <v>3474</v>
      </c>
      <c r="B12" t="s">
        <v>1286</v>
      </c>
      <c r="C12">
        <v>7</v>
      </c>
      <c r="D12">
        <v>3</v>
      </c>
      <c r="E12">
        <v>1</v>
      </c>
      <c r="F12">
        <v>1</v>
      </c>
      <c r="G12">
        <v>0</v>
      </c>
      <c r="H12">
        <v>0</v>
      </c>
      <c r="I12">
        <v>0</v>
      </c>
      <c r="J12">
        <v>0</v>
      </c>
      <c r="K12">
        <v>0</v>
      </c>
      <c r="L12">
        <v>0</v>
      </c>
      <c r="M12" t="s">
        <v>8023</v>
      </c>
      <c r="N12" t="s">
        <v>3475</v>
      </c>
      <c r="O12" t="s">
        <v>3476</v>
      </c>
      <c r="P12" t="s">
        <v>3444</v>
      </c>
      <c r="Q12" t="s">
        <v>3474</v>
      </c>
    </row>
    <row r="13" spans="1:17" x14ac:dyDescent="0.25">
      <c r="A13" t="s">
        <v>3477</v>
      </c>
      <c r="B13" t="s">
        <v>1314</v>
      </c>
      <c r="C13">
        <v>7</v>
      </c>
      <c r="D13">
        <v>3</v>
      </c>
      <c r="E13">
        <v>0</v>
      </c>
      <c r="F13">
        <v>1</v>
      </c>
      <c r="G13">
        <v>1</v>
      </c>
      <c r="H13">
        <v>0</v>
      </c>
      <c r="I13">
        <v>0</v>
      </c>
      <c r="J13">
        <v>0</v>
      </c>
      <c r="K13">
        <v>0</v>
      </c>
      <c r="L13">
        <v>0</v>
      </c>
      <c r="M13" t="s">
        <v>8043</v>
      </c>
      <c r="N13" t="s">
        <v>3479</v>
      </c>
      <c r="O13" t="s">
        <v>3480</v>
      </c>
      <c r="P13" t="s">
        <v>3444</v>
      </c>
      <c r="Q13" t="s">
        <v>3477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8"/>
  <sheetViews>
    <sheetView topLeftCell="A46" workbookViewId="0">
      <selection activeCell="B81" sqref="B81"/>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157</v>
      </c>
      <c r="B1" t="s">
        <v>3481</v>
      </c>
      <c r="C1" t="s">
        <v>159</v>
      </c>
      <c r="D1" t="s">
        <v>3439</v>
      </c>
      <c r="E1" t="s">
        <v>3482</v>
      </c>
      <c r="F1" t="s">
        <v>3483</v>
      </c>
      <c r="G1" t="s">
        <v>3484</v>
      </c>
      <c r="H1" t="s">
        <v>3485</v>
      </c>
      <c r="I1" t="s">
        <v>163</v>
      </c>
      <c r="J1" t="s">
        <v>3486</v>
      </c>
    </row>
    <row r="2" spans="1:10" x14ac:dyDescent="0.25">
      <c r="A2" t="s">
        <v>3487</v>
      </c>
      <c r="B2" t="s">
        <v>3488</v>
      </c>
      <c r="C2" t="s">
        <v>3526</v>
      </c>
      <c r="D2" t="s">
        <v>3490</v>
      </c>
      <c r="E2" t="s">
        <v>3491</v>
      </c>
      <c r="F2" t="s">
        <v>489</v>
      </c>
      <c r="G2" t="s">
        <v>3492</v>
      </c>
      <c r="I2" t="s">
        <v>3493</v>
      </c>
      <c r="J2" t="s">
        <v>3427</v>
      </c>
    </row>
    <row r="3" spans="1:10" x14ac:dyDescent="0.25">
      <c r="A3" t="s">
        <v>3494</v>
      </c>
      <c r="B3" t="s">
        <v>41</v>
      </c>
      <c r="C3" t="s">
        <v>3495</v>
      </c>
      <c r="D3" t="s">
        <v>7434</v>
      </c>
      <c r="E3" t="s">
        <v>3496</v>
      </c>
      <c r="F3" t="s">
        <v>89</v>
      </c>
      <c r="G3" t="s">
        <v>3497</v>
      </c>
      <c r="I3" t="s">
        <v>3494</v>
      </c>
      <c r="J3" t="s">
        <v>3498</v>
      </c>
    </row>
    <row r="4" spans="1:10" x14ac:dyDescent="0.25">
      <c r="A4" t="s">
        <v>3499</v>
      </c>
      <c r="B4" t="s">
        <v>3500</v>
      </c>
      <c r="C4" t="s">
        <v>3501</v>
      </c>
      <c r="D4" t="s">
        <v>3502</v>
      </c>
      <c r="E4" t="s">
        <v>3503</v>
      </c>
      <c r="F4" t="s">
        <v>2925</v>
      </c>
      <c r="G4" t="s">
        <v>3504</v>
      </c>
      <c r="I4" t="s">
        <v>3505</v>
      </c>
      <c r="J4" t="s">
        <v>3506</v>
      </c>
    </row>
    <row r="5" spans="1:10" x14ac:dyDescent="0.25">
      <c r="A5" t="s">
        <v>3508</v>
      </c>
      <c r="B5" t="s">
        <v>3500</v>
      </c>
      <c r="C5" t="s">
        <v>3509</v>
      </c>
      <c r="D5" t="s">
        <v>3510</v>
      </c>
      <c r="E5" t="s">
        <v>3511</v>
      </c>
      <c r="F5" t="s">
        <v>1641</v>
      </c>
      <c r="G5" t="s">
        <v>3512</v>
      </c>
      <c r="I5" t="s">
        <v>3513</v>
      </c>
      <c r="J5" t="s">
        <v>3506</v>
      </c>
    </row>
    <row r="6" spans="1:10" x14ac:dyDescent="0.25">
      <c r="A6" t="s">
        <v>3514</v>
      </c>
      <c r="B6" t="s">
        <v>0</v>
      </c>
      <c r="C6" t="s">
        <v>3501</v>
      </c>
      <c r="D6" t="s">
        <v>3515</v>
      </c>
      <c r="E6" t="s">
        <v>3516</v>
      </c>
      <c r="F6" t="s">
        <v>154</v>
      </c>
      <c r="G6" t="s">
        <v>3517</v>
      </c>
      <c r="I6" t="s">
        <v>3518</v>
      </c>
      <c r="J6" t="s">
        <v>3427</v>
      </c>
    </row>
    <row r="7" spans="1:10" x14ac:dyDescent="0.25">
      <c r="A7" t="s">
        <v>3519</v>
      </c>
      <c r="B7" t="s">
        <v>3500</v>
      </c>
      <c r="C7" t="s">
        <v>3489</v>
      </c>
      <c r="D7" t="s">
        <v>3520</v>
      </c>
      <c r="E7" t="s">
        <v>3521</v>
      </c>
      <c r="F7" t="s">
        <v>2611</v>
      </c>
      <c r="G7" t="s">
        <v>3522</v>
      </c>
      <c r="I7" t="s">
        <v>3523</v>
      </c>
      <c r="J7" t="s">
        <v>3524</v>
      </c>
    </row>
    <row r="8" spans="1:10" x14ac:dyDescent="0.25">
      <c r="A8" t="s">
        <v>9961</v>
      </c>
      <c r="B8" t="s">
        <v>3488</v>
      </c>
      <c r="C8" t="s">
        <v>9962</v>
      </c>
      <c r="D8" t="s">
        <v>9963</v>
      </c>
      <c r="E8" t="s">
        <v>9965</v>
      </c>
      <c r="F8" t="s">
        <v>154</v>
      </c>
      <c r="G8" t="s">
        <v>4574</v>
      </c>
      <c r="I8" t="s">
        <v>9964</v>
      </c>
      <c r="J8" t="s">
        <v>3498</v>
      </c>
    </row>
    <row r="9" spans="1:10" x14ac:dyDescent="0.25">
      <c r="A9" t="s">
        <v>3525</v>
      </c>
      <c r="B9" t="s">
        <v>3488</v>
      </c>
      <c r="C9" t="s">
        <v>3526</v>
      </c>
      <c r="D9" t="s">
        <v>8269</v>
      </c>
      <c r="E9" t="s">
        <v>3527</v>
      </c>
      <c r="F9" t="s">
        <v>2611</v>
      </c>
      <c r="G9" t="s">
        <v>3528</v>
      </c>
      <c r="H9" t="s">
        <v>3529</v>
      </c>
      <c r="I9" t="s">
        <v>3530</v>
      </c>
      <c r="J9" t="s">
        <v>3531</v>
      </c>
    </row>
    <row r="10" spans="1:10" x14ac:dyDescent="0.25">
      <c r="A10" t="s">
        <v>3453</v>
      </c>
      <c r="B10" t="s">
        <v>3532</v>
      </c>
      <c r="C10" t="s">
        <v>3495</v>
      </c>
      <c r="D10" t="s">
        <v>3533</v>
      </c>
      <c r="E10" t="s">
        <v>3534</v>
      </c>
      <c r="F10" t="s">
        <v>89</v>
      </c>
      <c r="I10" t="s">
        <v>3535</v>
      </c>
      <c r="J10" t="s">
        <v>3427</v>
      </c>
    </row>
    <row r="11" spans="1:10" x14ac:dyDescent="0.25">
      <c r="A11" t="s">
        <v>3536</v>
      </c>
      <c r="B11" t="s">
        <v>41</v>
      </c>
      <c r="C11" t="s">
        <v>3537</v>
      </c>
      <c r="D11" t="s">
        <v>3538</v>
      </c>
      <c r="E11" t="s">
        <v>3539</v>
      </c>
      <c r="F11" t="s">
        <v>2611</v>
      </c>
      <c r="G11" t="s">
        <v>3540</v>
      </c>
      <c r="I11" t="s">
        <v>3541</v>
      </c>
      <c r="J11" t="s">
        <v>3542</v>
      </c>
    </row>
    <row r="12" spans="1:10" x14ac:dyDescent="0.25">
      <c r="A12" t="s">
        <v>3543</v>
      </c>
      <c r="B12" t="s">
        <v>3544</v>
      </c>
      <c r="C12" t="s">
        <v>3501</v>
      </c>
      <c r="D12" t="s">
        <v>3545</v>
      </c>
      <c r="E12" t="s">
        <v>3546</v>
      </c>
      <c r="F12" t="s">
        <v>89</v>
      </c>
      <c r="I12" t="s">
        <v>3547</v>
      </c>
      <c r="J12" t="s">
        <v>3548</v>
      </c>
    </row>
    <row r="13" spans="1:10" x14ac:dyDescent="0.25">
      <c r="A13" t="s">
        <v>12634</v>
      </c>
      <c r="B13" t="s">
        <v>3488</v>
      </c>
      <c r="C13" t="s">
        <v>3509</v>
      </c>
      <c r="D13" t="s">
        <v>12635</v>
      </c>
      <c r="E13" t="s">
        <v>12672</v>
      </c>
      <c r="F13" t="s">
        <v>489</v>
      </c>
      <c r="G13" t="s">
        <v>12637</v>
      </c>
      <c r="I13" t="s">
        <v>12636</v>
      </c>
      <c r="J13" t="s">
        <v>3506</v>
      </c>
    </row>
    <row r="14" spans="1:10" x14ac:dyDescent="0.25">
      <c r="A14" t="s">
        <v>7329</v>
      </c>
      <c r="B14" t="s">
        <v>3488</v>
      </c>
      <c r="C14" t="s">
        <v>3501</v>
      </c>
      <c r="D14" t="s">
        <v>7337</v>
      </c>
      <c r="E14" t="s">
        <v>7343</v>
      </c>
      <c r="F14" t="s">
        <v>89</v>
      </c>
      <c r="G14" t="s">
        <v>7330</v>
      </c>
      <c r="H14" t="s">
        <v>3653</v>
      </c>
      <c r="I14" t="s">
        <v>7329</v>
      </c>
      <c r="J14" t="s">
        <v>3574</v>
      </c>
    </row>
    <row r="15" spans="1:10" x14ac:dyDescent="0.25">
      <c r="A15" t="s">
        <v>7817</v>
      </c>
      <c r="B15" t="s">
        <v>3500</v>
      </c>
      <c r="C15" t="s">
        <v>3509</v>
      </c>
      <c r="D15" t="s">
        <v>8243</v>
      </c>
      <c r="E15" t="s">
        <v>8270</v>
      </c>
      <c r="F15" t="s">
        <v>2611</v>
      </c>
      <c r="G15" t="s">
        <v>4628</v>
      </c>
      <c r="H15" t="s">
        <v>3689</v>
      </c>
      <c r="I15" t="s">
        <v>7817</v>
      </c>
      <c r="J15" t="s">
        <v>3959</v>
      </c>
    </row>
    <row r="16" spans="1:10" x14ac:dyDescent="0.25">
      <c r="A16" t="s">
        <v>12662</v>
      </c>
      <c r="B16" t="s">
        <v>3488</v>
      </c>
      <c r="C16" t="s">
        <v>3509</v>
      </c>
      <c r="D16" t="s">
        <v>12663</v>
      </c>
      <c r="E16" t="s">
        <v>12673</v>
      </c>
      <c r="F16" t="s">
        <v>2124</v>
      </c>
      <c r="G16" t="s">
        <v>12664</v>
      </c>
      <c r="I16" t="s">
        <v>12665</v>
      </c>
      <c r="J16" t="s">
        <v>4427</v>
      </c>
    </row>
    <row r="17" spans="1:10" x14ac:dyDescent="0.25">
      <c r="A17" t="s">
        <v>3549</v>
      </c>
      <c r="B17" t="s">
        <v>3500</v>
      </c>
      <c r="C17" t="s">
        <v>3550</v>
      </c>
      <c r="D17" t="s">
        <v>3551</v>
      </c>
      <c r="E17" t="s">
        <v>3552</v>
      </c>
      <c r="F17" t="s">
        <v>154</v>
      </c>
      <c r="G17" t="s">
        <v>3553</v>
      </c>
      <c r="I17" t="s">
        <v>3554</v>
      </c>
      <c r="J17" t="s">
        <v>3427</v>
      </c>
    </row>
    <row r="18" spans="1:10" x14ac:dyDescent="0.25">
      <c r="A18" t="s">
        <v>3555</v>
      </c>
      <c r="B18" t="s">
        <v>3500</v>
      </c>
      <c r="C18" t="s">
        <v>3509</v>
      </c>
      <c r="D18" t="s">
        <v>3556</v>
      </c>
      <c r="E18" t="s">
        <v>3557</v>
      </c>
      <c r="F18" t="s">
        <v>2796</v>
      </c>
      <c r="G18" t="s">
        <v>3558</v>
      </c>
      <c r="I18" t="s">
        <v>3555</v>
      </c>
      <c r="J18" t="s">
        <v>3506</v>
      </c>
    </row>
    <row r="19" spans="1:10" x14ac:dyDescent="0.25">
      <c r="A19" t="s">
        <v>3559</v>
      </c>
      <c r="B19" t="s">
        <v>3500</v>
      </c>
      <c r="C19" t="s">
        <v>3495</v>
      </c>
      <c r="D19" t="s">
        <v>3560</v>
      </c>
      <c r="E19" t="s">
        <v>3561</v>
      </c>
      <c r="F19" t="s">
        <v>2796</v>
      </c>
      <c r="G19" t="s">
        <v>3562</v>
      </c>
      <c r="I19" t="s">
        <v>3559</v>
      </c>
      <c r="J19" t="s">
        <v>3563</v>
      </c>
    </row>
    <row r="20" spans="1:10" x14ac:dyDescent="0.25">
      <c r="A20" t="s">
        <v>3564</v>
      </c>
      <c r="B20" t="s">
        <v>41</v>
      </c>
      <c r="C20" t="s">
        <v>3565</v>
      </c>
      <c r="D20" t="s">
        <v>3566</v>
      </c>
      <c r="E20" t="s">
        <v>3567</v>
      </c>
      <c r="F20" t="s">
        <v>2611</v>
      </c>
      <c r="G20" t="s">
        <v>307</v>
      </c>
      <c r="I20" t="s">
        <v>3564</v>
      </c>
      <c r="J20" t="s">
        <v>3568</v>
      </c>
    </row>
    <row r="21" spans="1:10" x14ac:dyDescent="0.25">
      <c r="A21" t="s">
        <v>3457</v>
      </c>
      <c r="B21" t="s">
        <v>3500</v>
      </c>
      <c r="C21" t="s">
        <v>3565</v>
      </c>
      <c r="D21" t="s">
        <v>3447</v>
      </c>
      <c r="E21" t="s">
        <v>3569</v>
      </c>
      <c r="F21" t="s">
        <v>154</v>
      </c>
      <c r="G21" t="s">
        <v>307</v>
      </c>
      <c r="I21" t="s">
        <v>3457</v>
      </c>
      <c r="J21" t="s">
        <v>3506</v>
      </c>
    </row>
    <row r="22" spans="1:10" x14ac:dyDescent="0.25">
      <c r="A22" t="s">
        <v>8126</v>
      </c>
      <c r="B22" t="s">
        <v>3500</v>
      </c>
      <c r="C22" t="s">
        <v>3565</v>
      </c>
      <c r="D22" t="s">
        <v>8127</v>
      </c>
      <c r="E22" t="s">
        <v>8133</v>
      </c>
      <c r="F22" t="s">
        <v>154</v>
      </c>
      <c r="I22" t="s">
        <v>8128</v>
      </c>
      <c r="J22" t="s">
        <v>3574</v>
      </c>
    </row>
    <row r="23" spans="1:10" x14ac:dyDescent="0.25">
      <c r="A23" t="s">
        <v>7777</v>
      </c>
      <c r="B23" t="s">
        <v>3488</v>
      </c>
      <c r="C23" t="s">
        <v>3495</v>
      </c>
      <c r="D23" t="s">
        <v>7780</v>
      </c>
      <c r="E23" t="s">
        <v>7785</v>
      </c>
      <c r="F23" t="s">
        <v>38</v>
      </c>
      <c r="G23" t="s">
        <v>3620</v>
      </c>
      <c r="H23" t="s">
        <v>3653</v>
      </c>
      <c r="I23" t="s">
        <v>7778</v>
      </c>
      <c r="J23" t="s">
        <v>3563</v>
      </c>
    </row>
    <row r="24" spans="1:10" x14ac:dyDescent="0.25">
      <c r="A24" t="s">
        <v>14054</v>
      </c>
      <c r="B24" t="s">
        <v>3500</v>
      </c>
      <c r="C24" t="s">
        <v>3509</v>
      </c>
      <c r="D24" t="s">
        <v>14055</v>
      </c>
      <c r="E24" t="s">
        <v>14080</v>
      </c>
      <c r="F24" t="s">
        <v>1943</v>
      </c>
      <c r="G24" t="s">
        <v>14056</v>
      </c>
      <c r="I24" t="s">
        <v>14057</v>
      </c>
      <c r="J24" t="s">
        <v>3506</v>
      </c>
    </row>
    <row r="25" spans="1:10" x14ac:dyDescent="0.25">
      <c r="A25" t="s">
        <v>3570</v>
      </c>
      <c r="B25" t="s">
        <v>3488</v>
      </c>
      <c r="C25" t="s">
        <v>3509</v>
      </c>
      <c r="D25" t="s">
        <v>3571</v>
      </c>
      <c r="E25" t="s">
        <v>3572</v>
      </c>
      <c r="F25" t="s">
        <v>2611</v>
      </c>
      <c r="I25" t="s">
        <v>3573</v>
      </c>
      <c r="J25" t="s">
        <v>3574</v>
      </c>
    </row>
    <row r="26" spans="1:10" x14ac:dyDescent="0.25">
      <c r="A26" t="s">
        <v>7818</v>
      </c>
      <c r="B26" t="s">
        <v>3500</v>
      </c>
      <c r="C26" t="s">
        <v>3509</v>
      </c>
      <c r="D26" t="s">
        <v>7819</v>
      </c>
      <c r="E26" t="s">
        <v>7822</v>
      </c>
      <c r="F26" t="s">
        <v>2611</v>
      </c>
      <c r="G26" t="s">
        <v>7820</v>
      </c>
      <c r="I26" t="s">
        <v>7821</v>
      </c>
      <c r="J26" t="s">
        <v>3563</v>
      </c>
    </row>
    <row r="27" spans="1:10" x14ac:dyDescent="0.25">
      <c r="A27" t="s">
        <v>3575</v>
      </c>
      <c r="B27" t="s">
        <v>41</v>
      </c>
      <c r="C27" t="s">
        <v>3495</v>
      </c>
      <c r="D27" t="s">
        <v>3576</v>
      </c>
      <c r="E27" t="s">
        <v>3577</v>
      </c>
      <c r="F27" t="s">
        <v>1641</v>
      </c>
      <c r="G27" t="s">
        <v>3578</v>
      </c>
      <c r="I27" t="s">
        <v>3579</v>
      </c>
      <c r="J27" t="s">
        <v>3563</v>
      </c>
    </row>
    <row r="28" spans="1:10" x14ac:dyDescent="0.25">
      <c r="A28" t="s">
        <v>7791</v>
      </c>
      <c r="B28" t="s">
        <v>41</v>
      </c>
      <c r="C28" t="s">
        <v>3509</v>
      </c>
      <c r="D28" t="s">
        <v>7792</v>
      </c>
      <c r="E28" t="s">
        <v>7799</v>
      </c>
      <c r="F28" t="s">
        <v>2128</v>
      </c>
      <c r="G28" t="s">
        <v>3659</v>
      </c>
      <c r="I28" t="s">
        <v>7791</v>
      </c>
      <c r="J28" t="s">
        <v>3568</v>
      </c>
    </row>
    <row r="29" spans="1:10" x14ac:dyDescent="0.25">
      <c r="A29" t="s">
        <v>125</v>
      </c>
      <c r="B29" t="s">
        <v>0</v>
      </c>
      <c r="C29" t="s">
        <v>3509</v>
      </c>
      <c r="D29" t="s">
        <v>3580</v>
      </c>
      <c r="E29" t="s">
        <v>3581</v>
      </c>
      <c r="F29" t="s">
        <v>89</v>
      </c>
      <c r="G29" t="s">
        <v>3582</v>
      </c>
      <c r="I29" t="s">
        <v>126</v>
      </c>
      <c r="J29" t="s">
        <v>3563</v>
      </c>
    </row>
    <row r="30" spans="1:10" x14ac:dyDescent="0.25">
      <c r="A30" t="s">
        <v>3583</v>
      </c>
      <c r="B30" t="s">
        <v>41</v>
      </c>
      <c r="C30" t="s">
        <v>3501</v>
      </c>
      <c r="D30" t="s">
        <v>7795</v>
      </c>
      <c r="E30" t="s">
        <v>3584</v>
      </c>
      <c r="F30" t="s">
        <v>2796</v>
      </c>
      <c r="G30" t="s">
        <v>3585</v>
      </c>
      <c r="I30" t="s">
        <v>3586</v>
      </c>
      <c r="J30" t="s">
        <v>3427</v>
      </c>
    </row>
    <row r="31" spans="1:10" x14ac:dyDescent="0.25">
      <c r="A31" t="s">
        <v>3587</v>
      </c>
      <c r="B31" t="s">
        <v>3500</v>
      </c>
      <c r="C31" t="s">
        <v>3509</v>
      </c>
      <c r="D31" t="s">
        <v>7579</v>
      </c>
      <c r="E31" t="s">
        <v>3588</v>
      </c>
      <c r="F31" t="s">
        <v>2611</v>
      </c>
      <c r="G31" t="s">
        <v>3589</v>
      </c>
      <c r="I31" t="s">
        <v>3590</v>
      </c>
      <c r="J31" t="s">
        <v>3531</v>
      </c>
    </row>
    <row r="32" spans="1:10" x14ac:dyDescent="0.25">
      <c r="A32" t="s">
        <v>7793</v>
      </c>
      <c r="B32" t="s">
        <v>3500</v>
      </c>
      <c r="C32" t="s">
        <v>3495</v>
      </c>
      <c r="D32" t="s">
        <v>7794</v>
      </c>
      <c r="E32" t="s">
        <v>7800</v>
      </c>
      <c r="F32" t="s">
        <v>2128</v>
      </c>
      <c r="G32" t="s">
        <v>3517</v>
      </c>
      <c r="I32" t="s">
        <v>7793</v>
      </c>
      <c r="J32" t="s">
        <v>3427</v>
      </c>
    </row>
    <row r="33" spans="1:10" x14ac:dyDescent="0.25">
      <c r="A33" t="s">
        <v>3591</v>
      </c>
      <c r="B33" t="s">
        <v>0</v>
      </c>
      <c r="C33" t="s">
        <v>3592</v>
      </c>
      <c r="D33" t="s">
        <v>3593</v>
      </c>
      <c r="E33" t="s">
        <v>3594</v>
      </c>
      <c r="F33" t="s">
        <v>154</v>
      </c>
      <c r="G33" t="s">
        <v>3517</v>
      </c>
      <c r="I33" t="s">
        <v>3595</v>
      </c>
      <c r="J33" t="s">
        <v>3563</v>
      </c>
    </row>
    <row r="34" spans="1:10" x14ac:dyDescent="0.25">
      <c r="A34" t="s">
        <v>14058</v>
      </c>
      <c r="B34" t="s">
        <v>41</v>
      </c>
      <c r="C34" t="s">
        <v>3509</v>
      </c>
      <c r="D34" t="s">
        <v>14059</v>
      </c>
      <c r="E34" t="s">
        <v>14081</v>
      </c>
      <c r="F34" t="s">
        <v>1943</v>
      </c>
      <c r="G34" t="s">
        <v>3612</v>
      </c>
      <c r="I34" t="s">
        <v>14060</v>
      </c>
      <c r="J34" t="s">
        <v>3427</v>
      </c>
    </row>
    <row r="35" spans="1:10" x14ac:dyDescent="0.25">
      <c r="A35" t="s">
        <v>3596</v>
      </c>
      <c r="B35" t="s">
        <v>3500</v>
      </c>
      <c r="C35" t="s">
        <v>3509</v>
      </c>
      <c r="D35" t="s">
        <v>3597</v>
      </c>
      <c r="E35" t="s">
        <v>3598</v>
      </c>
      <c r="F35" t="s">
        <v>489</v>
      </c>
      <c r="G35" t="s">
        <v>3528</v>
      </c>
      <c r="I35" t="s">
        <v>3596</v>
      </c>
      <c r="J35" t="s">
        <v>3568</v>
      </c>
    </row>
    <row r="36" spans="1:10" x14ac:dyDescent="0.25">
      <c r="A36" t="s">
        <v>9958</v>
      </c>
      <c r="B36" t="s">
        <v>41</v>
      </c>
      <c r="C36" t="s">
        <v>3526</v>
      </c>
      <c r="D36" t="s">
        <v>9959</v>
      </c>
      <c r="E36" t="s">
        <v>9966</v>
      </c>
      <c r="F36" t="s">
        <v>2611</v>
      </c>
      <c r="G36" t="s">
        <v>9955</v>
      </c>
      <c r="I36" t="s">
        <v>9960</v>
      </c>
      <c r="J36" t="s">
        <v>3563</v>
      </c>
    </row>
    <row r="37" spans="1:10" x14ac:dyDescent="0.25">
      <c r="A37" t="s">
        <v>12630</v>
      </c>
      <c r="B37" t="s">
        <v>3488</v>
      </c>
      <c r="C37" t="s">
        <v>3509</v>
      </c>
      <c r="D37" t="s">
        <v>12629</v>
      </c>
      <c r="E37" t="s">
        <v>12674</v>
      </c>
      <c r="F37" t="s">
        <v>7905</v>
      </c>
      <c r="G37" t="s">
        <v>12631</v>
      </c>
      <c r="I37" t="s">
        <v>12632</v>
      </c>
      <c r="J37" t="s">
        <v>3574</v>
      </c>
    </row>
    <row r="38" spans="1:10" x14ac:dyDescent="0.25">
      <c r="A38" t="s">
        <v>3599</v>
      </c>
      <c r="B38" t="s">
        <v>3544</v>
      </c>
      <c r="C38" t="s">
        <v>3509</v>
      </c>
      <c r="D38" t="s">
        <v>3600</v>
      </c>
      <c r="E38" t="s">
        <v>3601</v>
      </c>
      <c r="F38" t="s">
        <v>38</v>
      </c>
      <c r="G38" t="s">
        <v>3602</v>
      </c>
      <c r="I38" t="s">
        <v>3603</v>
      </c>
      <c r="J38" t="s">
        <v>3548</v>
      </c>
    </row>
    <row r="39" spans="1:10" x14ac:dyDescent="0.25">
      <c r="A39" t="s">
        <v>3604</v>
      </c>
      <c r="B39" t="s">
        <v>3500</v>
      </c>
      <c r="C39" t="s">
        <v>3537</v>
      </c>
      <c r="D39" t="s">
        <v>3605</v>
      </c>
      <c r="E39" t="s">
        <v>3606</v>
      </c>
      <c r="F39" t="s">
        <v>154</v>
      </c>
      <c r="G39" t="s">
        <v>3607</v>
      </c>
      <c r="I39" t="s">
        <v>3608</v>
      </c>
      <c r="J39" t="s">
        <v>3542</v>
      </c>
    </row>
    <row r="40" spans="1:10" x14ac:dyDescent="0.25">
      <c r="A40" t="s">
        <v>7779</v>
      </c>
      <c r="B40" t="s">
        <v>3500</v>
      </c>
      <c r="C40" t="s">
        <v>3495</v>
      </c>
      <c r="D40" t="s">
        <v>7781</v>
      </c>
      <c r="E40" t="s">
        <v>7786</v>
      </c>
      <c r="F40" t="s">
        <v>38</v>
      </c>
      <c r="G40" t="s">
        <v>3829</v>
      </c>
      <c r="I40" t="s">
        <v>7782</v>
      </c>
      <c r="J40" t="s">
        <v>3563</v>
      </c>
    </row>
    <row r="41" spans="1:10" x14ac:dyDescent="0.25">
      <c r="A41" t="s">
        <v>3609</v>
      </c>
      <c r="B41" t="s">
        <v>41</v>
      </c>
      <c r="C41" t="s">
        <v>3509</v>
      </c>
      <c r="D41" t="s">
        <v>3610</v>
      </c>
      <c r="E41" t="s">
        <v>3611</v>
      </c>
      <c r="F41" t="s">
        <v>1641</v>
      </c>
      <c r="G41" t="s">
        <v>3612</v>
      </c>
      <c r="I41" t="s">
        <v>3613</v>
      </c>
      <c r="J41" t="s">
        <v>3506</v>
      </c>
    </row>
    <row r="42" spans="1:10" x14ac:dyDescent="0.25">
      <c r="A42" t="s">
        <v>3614</v>
      </c>
      <c r="B42" t="s">
        <v>41</v>
      </c>
      <c r="C42" t="s">
        <v>3501</v>
      </c>
      <c r="D42" t="s">
        <v>3615</v>
      </c>
      <c r="E42" t="s">
        <v>3616</v>
      </c>
      <c r="F42" t="s">
        <v>154</v>
      </c>
      <c r="G42" t="s">
        <v>256</v>
      </c>
      <c r="I42" t="s">
        <v>3614</v>
      </c>
      <c r="J42" t="s">
        <v>3427</v>
      </c>
    </row>
    <row r="43" spans="1:10" x14ac:dyDescent="0.25">
      <c r="A43" t="s">
        <v>3617</v>
      </c>
      <c r="B43" t="s">
        <v>3488</v>
      </c>
      <c r="C43" t="s">
        <v>3501</v>
      </c>
      <c r="D43" t="s">
        <v>3618</v>
      </c>
      <c r="E43" t="s">
        <v>3619</v>
      </c>
      <c r="F43" t="s">
        <v>89</v>
      </c>
      <c r="G43" t="s">
        <v>3620</v>
      </c>
      <c r="I43" t="s">
        <v>3617</v>
      </c>
      <c r="J43" t="s">
        <v>3427</v>
      </c>
    </row>
    <row r="44" spans="1:10" x14ac:dyDescent="0.25">
      <c r="A44" t="s">
        <v>3621</v>
      </c>
      <c r="B44" t="s">
        <v>3500</v>
      </c>
      <c r="C44" t="s">
        <v>3495</v>
      </c>
      <c r="D44" t="s">
        <v>3622</v>
      </c>
      <c r="E44" t="s">
        <v>3623</v>
      </c>
      <c r="F44" t="s">
        <v>89</v>
      </c>
      <c r="G44" t="s">
        <v>3624</v>
      </c>
      <c r="I44" t="s">
        <v>3625</v>
      </c>
      <c r="J44" t="s">
        <v>3427</v>
      </c>
    </row>
    <row r="45" spans="1:10" x14ac:dyDescent="0.25">
      <c r="A45" t="s">
        <v>3626</v>
      </c>
      <c r="B45" t="s">
        <v>3500</v>
      </c>
      <c r="C45" t="s">
        <v>3509</v>
      </c>
      <c r="D45" t="s">
        <v>3627</v>
      </c>
      <c r="E45" t="s">
        <v>3628</v>
      </c>
      <c r="F45" t="s">
        <v>485</v>
      </c>
      <c r="G45" t="s">
        <v>14385</v>
      </c>
      <c r="I45" t="s">
        <v>3629</v>
      </c>
      <c r="J45" t="s">
        <v>3568</v>
      </c>
    </row>
    <row r="46" spans="1:10" x14ac:dyDescent="0.25">
      <c r="A46" t="s">
        <v>3630</v>
      </c>
      <c r="B46" t="s">
        <v>41</v>
      </c>
      <c r="C46" t="s">
        <v>3565</v>
      </c>
      <c r="D46" t="s">
        <v>3631</v>
      </c>
      <c r="E46" t="s">
        <v>3632</v>
      </c>
      <c r="F46" t="s">
        <v>154</v>
      </c>
      <c r="G46" t="s">
        <v>3633</v>
      </c>
      <c r="I46" t="s">
        <v>3634</v>
      </c>
      <c r="J46" t="s">
        <v>3574</v>
      </c>
    </row>
    <row r="47" spans="1:10" x14ac:dyDescent="0.25">
      <c r="A47" t="s">
        <v>3635</v>
      </c>
      <c r="B47" t="s">
        <v>41</v>
      </c>
      <c r="C47" t="s">
        <v>3501</v>
      </c>
      <c r="D47" t="s">
        <v>3636</v>
      </c>
      <c r="E47" t="s">
        <v>3637</v>
      </c>
      <c r="F47" t="s">
        <v>154</v>
      </c>
      <c r="G47" t="s">
        <v>12633</v>
      </c>
      <c r="I47" t="s">
        <v>3638</v>
      </c>
      <c r="J47" t="s">
        <v>3574</v>
      </c>
    </row>
    <row r="48" spans="1:10" x14ac:dyDescent="0.25">
      <c r="A48" t="s">
        <v>9954</v>
      </c>
      <c r="B48" t="s">
        <v>3500</v>
      </c>
      <c r="C48" t="s">
        <v>3526</v>
      </c>
      <c r="D48" t="s">
        <v>9967</v>
      </c>
      <c r="E48" t="s">
        <v>9968</v>
      </c>
      <c r="F48" t="s">
        <v>2611</v>
      </c>
      <c r="G48" t="s">
        <v>9957</v>
      </c>
      <c r="H48" t="s">
        <v>3653</v>
      </c>
      <c r="I48" t="s">
        <v>9956</v>
      </c>
      <c r="J48" t="s">
        <v>3563</v>
      </c>
    </row>
    <row r="49" spans="1:10" x14ac:dyDescent="0.25">
      <c r="A49" t="s">
        <v>12666</v>
      </c>
      <c r="B49" t="s">
        <v>3488</v>
      </c>
      <c r="C49" t="s">
        <v>3501</v>
      </c>
      <c r="D49" t="s">
        <v>12667</v>
      </c>
      <c r="E49" t="s">
        <v>12675</v>
      </c>
      <c r="F49" t="s">
        <v>7905</v>
      </c>
      <c r="G49" t="s">
        <v>4414</v>
      </c>
      <c r="I49" t="s">
        <v>12668</v>
      </c>
      <c r="J49" t="s">
        <v>7553</v>
      </c>
    </row>
    <row r="50" spans="1:10" x14ac:dyDescent="0.25">
      <c r="A50" t="s">
        <v>3639</v>
      </c>
      <c r="B50" t="s">
        <v>41</v>
      </c>
      <c r="C50" t="s">
        <v>3640</v>
      </c>
      <c r="D50" t="s">
        <v>3641</v>
      </c>
      <c r="E50" t="s">
        <v>3642</v>
      </c>
      <c r="F50" t="s">
        <v>89</v>
      </c>
      <c r="G50" t="s">
        <v>3643</v>
      </c>
      <c r="I50" t="s">
        <v>3644</v>
      </c>
      <c r="J50" t="s">
        <v>3506</v>
      </c>
    </row>
    <row r="51" spans="1:10" x14ac:dyDescent="0.25">
      <c r="A51" t="s">
        <v>4713</v>
      </c>
      <c r="B51" t="s">
        <v>3488</v>
      </c>
      <c r="C51" t="s">
        <v>3501</v>
      </c>
      <c r="D51" t="s">
        <v>7339</v>
      </c>
      <c r="E51" t="s">
        <v>7344</v>
      </c>
      <c r="F51" t="s">
        <v>89</v>
      </c>
      <c r="G51" t="s">
        <v>4621</v>
      </c>
      <c r="I51" t="s">
        <v>4716</v>
      </c>
      <c r="J51" t="s">
        <v>3563</v>
      </c>
    </row>
    <row r="52" spans="1:10" x14ac:dyDescent="0.25">
      <c r="A52" t="s">
        <v>4737</v>
      </c>
      <c r="B52" t="s">
        <v>41</v>
      </c>
      <c r="C52" t="s">
        <v>3509</v>
      </c>
      <c r="D52" t="s">
        <v>14067</v>
      </c>
      <c r="E52" t="s">
        <v>14082</v>
      </c>
      <c r="F52" t="s">
        <v>1314</v>
      </c>
      <c r="I52" t="s">
        <v>4740</v>
      </c>
      <c r="J52" t="s">
        <v>3427</v>
      </c>
    </row>
    <row r="53" spans="1:10" x14ac:dyDescent="0.25">
      <c r="A53" t="s">
        <v>3645</v>
      </c>
      <c r="B53" t="s">
        <v>3544</v>
      </c>
      <c r="C53" t="s">
        <v>3509</v>
      </c>
      <c r="D53" t="s">
        <v>3646</v>
      </c>
      <c r="E53" t="s">
        <v>3647</v>
      </c>
      <c r="F53" t="s">
        <v>89</v>
      </c>
      <c r="G53" t="s">
        <v>3643</v>
      </c>
      <c r="I53" t="s">
        <v>3648</v>
      </c>
      <c r="J53" t="s">
        <v>3568</v>
      </c>
    </row>
    <row r="54" spans="1:10" x14ac:dyDescent="0.25">
      <c r="A54" t="s">
        <v>3649</v>
      </c>
      <c r="B54" t="s">
        <v>3500</v>
      </c>
      <c r="C54" t="s">
        <v>3509</v>
      </c>
      <c r="D54" t="s">
        <v>3650</v>
      </c>
      <c r="E54" t="s">
        <v>3651</v>
      </c>
      <c r="F54" t="s">
        <v>2611</v>
      </c>
      <c r="G54" t="s">
        <v>3652</v>
      </c>
      <c r="H54" t="s">
        <v>3653</v>
      </c>
      <c r="I54" t="s">
        <v>3654</v>
      </c>
      <c r="J54" t="s">
        <v>3563</v>
      </c>
    </row>
    <row r="55" spans="1:10" x14ac:dyDescent="0.25">
      <c r="A55" t="s">
        <v>3467</v>
      </c>
      <c r="B55" t="s">
        <v>3500</v>
      </c>
      <c r="C55" t="s">
        <v>3495</v>
      </c>
      <c r="D55" t="s">
        <v>3533</v>
      </c>
      <c r="E55" t="s">
        <v>3534</v>
      </c>
      <c r="F55" t="s">
        <v>2796</v>
      </c>
      <c r="G55" t="s">
        <v>3585</v>
      </c>
      <c r="I55" t="s">
        <v>3467</v>
      </c>
      <c r="J55" t="s">
        <v>3427</v>
      </c>
    </row>
    <row r="56" spans="1:10" x14ac:dyDescent="0.25">
      <c r="A56" t="s">
        <v>3655</v>
      </c>
      <c r="B56" t="s">
        <v>41</v>
      </c>
      <c r="C56" t="s">
        <v>3656</v>
      </c>
      <c r="D56" t="s">
        <v>3657</v>
      </c>
      <c r="E56" t="s">
        <v>3658</v>
      </c>
      <c r="F56" t="s">
        <v>2611</v>
      </c>
      <c r="G56" t="s">
        <v>3659</v>
      </c>
      <c r="H56" t="s">
        <v>3653</v>
      </c>
      <c r="I56" t="s">
        <v>3660</v>
      </c>
      <c r="J56" t="s">
        <v>3568</v>
      </c>
    </row>
    <row r="57" spans="1:10" x14ac:dyDescent="0.25">
      <c r="A57" t="s">
        <v>7796</v>
      </c>
      <c r="B57" t="s">
        <v>3488</v>
      </c>
      <c r="C57" t="s">
        <v>3509</v>
      </c>
      <c r="D57" t="s">
        <v>7797</v>
      </c>
      <c r="E57" t="s">
        <v>7801</v>
      </c>
      <c r="F57" t="s">
        <v>2128</v>
      </c>
      <c r="I57" t="s">
        <v>7798</v>
      </c>
      <c r="J57" t="s">
        <v>3427</v>
      </c>
    </row>
    <row r="58" spans="1:10" x14ac:dyDescent="0.25">
      <c r="A58" t="s">
        <v>7331</v>
      </c>
      <c r="B58" t="s">
        <v>3500</v>
      </c>
      <c r="C58" t="s">
        <v>3495</v>
      </c>
      <c r="D58" t="s">
        <v>7332</v>
      </c>
      <c r="E58" t="s">
        <v>7345</v>
      </c>
      <c r="F58" t="s">
        <v>38</v>
      </c>
      <c r="I58" t="s">
        <v>7333</v>
      </c>
      <c r="J58" t="s">
        <v>3542</v>
      </c>
    </row>
    <row r="59" spans="1:10" x14ac:dyDescent="0.25">
      <c r="A59" t="s">
        <v>7340</v>
      </c>
      <c r="B59" t="s">
        <v>3500</v>
      </c>
      <c r="C59" t="s">
        <v>3495</v>
      </c>
      <c r="D59" t="s">
        <v>7342</v>
      </c>
      <c r="E59" t="s">
        <v>7346</v>
      </c>
      <c r="F59" t="s">
        <v>38</v>
      </c>
      <c r="I59" t="s">
        <v>7341</v>
      </c>
      <c r="J59" t="s">
        <v>3959</v>
      </c>
    </row>
    <row r="60" spans="1:10" x14ac:dyDescent="0.25">
      <c r="A60" t="s">
        <v>3665</v>
      </c>
      <c r="B60" t="s">
        <v>3544</v>
      </c>
      <c r="C60" t="s">
        <v>3509</v>
      </c>
      <c r="D60" t="s">
        <v>3666</v>
      </c>
      <c r="E60" t="s">
        <v>3667</v>
      </c>
      <c r="F60" t="s">
        <v>89</v>
      </c>
      <c r="I60" t="s">
        <v>3668</v>
      </c>
      <c r="J60" t="s">
        <v>3568</v>
      </c>
    </row>
    <row r="61" spans="1:10" x14ac:dyDescent="0.25">
      <c r="A61" t="s">
        <v>3669</v>
      </c>
      <c r="B61" t="s">
        <v>3544</v>
      </c>
      <c r="C61" t="s">
        <v>3509</v>
      </c>
      <c r="D61" t="s">
        <v>3670</v>
      </c>
      <c r="E61" t="s">
        <v>3671</v>
      </c>
      <c r="F61" t="s">
        <v>89</v>
      </c>
      <c r="G61" t="s">
        <v>3672</v>
      </c>
      <c r="I61" t="s">
        <v>3673</v>
      </c>
      <c r="J61" t="s">
        <v>3548</v>
      </c>
    </row>
    <row r="62" spans="1:10" x14ac:dyDescent="0.25">
      <c r="A62" t="s">
        <v>14061</v>
      </c>
      <c r="B62" t="s">
        <v>41</v>
      </c>
      <c r="C62" t="s">
        <v>3509</v>
      </c>
      <c r="D62" t="s">
        <v>14062</v>
      </c>
      <c r="E62" t="s">
        <v>14083</v>
      </c>
      <c r="F62" t="s">
        <v>1943</v>
      </c>
      <c r="G62" t="s">
        <v>256</v>
      </c>
      <c r="I62" t="s">
        <v>14063</v>
      </c>
      <c r="J62" t="s">
        <v>3427</v>
      </c>
    </row>
    <row r="63" spans="1:10" x14ac:dyDescent="0.25">
      <c r="A63" t="s">
        <v>14037</v>
      </c>
      <c r="B63" t="s">
        <v>3500</v>
      </c>
      <c r="C63" t="s">
        <v>14038</v>
      </c>
      <c r="D63" t="s">
        <v>14039</v>
      </c>
      <c r="E63" t="s">
        <v>14084</v>
      </c>
      <c r="F63" t="s">
        <v>2611</v>
      </c>
      <c r="G63" t="s">
        <v>7330</v>
      </c>
      <c r="I63" t="s">
        <v>14037</v>
      </c>
      <c r="J63" t="s">
        <v>3574</v>
      </c>
    </row>
    <row r="64" spans="1:10" x14ac:dyDescent="0.25">
      <c r="A64" t="s">
        <v>3674</v>
      </c>
      <c r="B64" t="s">
        <v>3500</v>
      </c>
      <c r="C64" t="s">
        <v>3495</v>
      </c>
      <c r="D64" t="s">
        <v>3675</v>
      </c>
      <c r="E64" t="s">
        <v>3676</v>
      </c>
      <c r="F64" t="s">
        <v>489</v>
      </c>
      <c r="G64" t="s">
        <v>3677</v>
      </c>
      <c r="I64" t="s">
        <v>3674</v>
      </c>
      <c r="J64" t="s">
        <v>3506</v>
      </c>
    </row>
    <row r="65" spans="1:10" x14ac:dyDescent="0.25">
      <c r="A65" t="s">
        <v>3678</v>
      </c>
      <c r="B65" t="s">
        <v>3488</v>
      </c>
      <c r="C65" t="s">
        <v>3565</v>
      </c>
      <c r="D65" t="s">
        <v>3679</v>
      </c>
      <c r="E65" t="s">
        <v>3680</v>
      </c>
      <c r="F65" t="s">
        <v>1641</v>
      </c>
      <c r="G65" t="s">
        <v>3681</v>
      </c>
      <c r="I65" t="s">
        <v>3682</v>
      </c>
      <c r="J65" t="s">
        <v>3568</v>
      </c>
    </row>
    <row r="66" spans="1:10" x14ac:dyDescent="0.25">
      <c r="A66" t="s">
        <v>14112</v>
      </c>
      <c r="B66" t="s">
        <v>0</v>
      </c>
      <c r="C66" t="s">
        <v>3509</v>
      </c>
      <c r="D66" t="s">
        <v>14165</v>
      </c>
      <c r="E66" t="s">
        <v>14113</v>
      </c>
      <c r="F66" t="s">
        <v>2611</v>
      </c>
      <c r="G66" t="s">
        <v>14114</v>
      </c>
      <c r="I66" t="s">
        <v>14115</v>
      </c>
      <c r="J66" t="s">
        <v>3563</v>
      </c>
    </row>
    <row r="67" spans="1:10" x14ac:dyDescent="0.25">
      <c r="A67" t="s">
        <v>3683</v>
      </c>
      <c r="B67" t="s">
        <v>3500</v>
      </c>
      <c r="C67" t="s">
        <v>3489</v>
      </c>
      <c r="D67" t="s">
        <v>7580</v>
      </c>
      <c r="E67" t="s">
        <v>7602</v>
      </c>
      <c r="F67" t="s">
        <v>2611</v>
      </c>
      <c r="G67" t="s">
        <v>3684</v>
      </c>
      <c r="I67" t="s">
        <v>3685</v>
      </c>
      <c r="J67" t="s">
        <v>3524</v>
      </c>
    </row>
    <row r="68" spans="1:10" x14ac:dyDescent="0.25">
      <c r="A68" t="s">
        <v>3686</v>
      </c>
      <c r="B68" t="s">
        <v>3500</v>
      </c>
      <c r="C68" t="s">
        <v>3501</v>
      </c>
      <c r="D68" t="s">
        <v>3687</v>
      </c>
      <c r="E68" t="s">
        <v>3688</v>
      </c>
      <c r="F68" t="s">
        <v>154</v>
      </c>
      <c r="G68" t="s">
        <v>3672</v>
      </c>
      <c r="H68" t="s">
        <v>3689</v>
      </c>
      <c r="I68" t="s">
        <v>3686</v>
      </c>
      <c r="J68" t="s">
        <v>3690</v>
      </c>
    </row>
    <row r="69" spans="1:10" x14ac:dyDescent="0.25">
      <c r="A69" t="s">
        <v>9951</v>
      </c>
      <c r="B69" t="s">
        <v>3500</v>
      </c>
      <c r="C69" t="s">
        <v>3565</v>
      </c>
      <c r="D69" t="s">
        <v>9952</v>
      </c>
      <c r="E69" t="s">
        <v>9969</v>
      </c>
      <c r="F69" t="s">
        <v>154</v>
      </c>
      <c r="G69" t="s">
        <v>4574</v>
      </c>
      <c r="I69" t="s">
        <v>9953</v>
      </c>
      <c r="J69" t="s">
        <v>3563</v>
      </c>
    </row>
    <row r="70" spans="1:10" x14ac:dyDescent="0.25">
      <c r="A70" t="s">
        <v>3691</v>
      </c>
      <c r="B70" t="s">
        <v>3500</v>
      </c>
      <c r="C70" t="s">
        <v>3526</v>
      </c>
      <c r="D70" t="s">
        <v>3692</v>
      </c>
      <c r="E70" t="s">
        <v>3693</v>
      </c>
      <c r="F70" t="s">
        <v>154</v>
      </c>
      <c r="G70" t="s">
        <v>3694</v>
      </c>
      <c r="H70" t="s">
        <v>3529</v>
      </c>
      <c r="I70" t="s">
        <v>3695</v>
      </c>
      <c r="J70" t="s">
        <v>3506</v>
      </c>
    </row>
    <row r="71" spans="1:10" x14ac:dyDescent="0.25">
      <c r="A71" t="s">
        <v>4834</v>
      </c>
      <c r="B71" t="s">
        <v>3500</v>
      </c>
      <c r="C71" t="s">
        <v>9962</v>
      </c>
      <c r="D71" t="s">
        <v>14188</v>
      </c>
      <c r="E71" t="s">
        <v>14194</v>
      </c>
      <c r="F71" t="s">
        <v>154</v>
      </c>
      <c r="G71" t="s">
        <v>4574</v>
      </c>
      <c r="H71" t="s">
        <v>3529</v>
      </c>
      <c r="I71" t="s">
        <v>4837</v>
      </c>
      <c r="J71" t="s">
        <v>4427</v>
      </c>
    </row>
    <row r="72" spans="1:10" x14ac:dyDescent="0.25">
      <c r="A72" t="s">
        <v>3696</v>
      </c>
      <c r="B72" t="s">
        <v>3500</v>
      </c>
      <c r="C72" t="s">
        <v>3509</v>
      </c>
      <c r="D72" t="s">
        <v>3697</v>
      </c>
      <c r="E72" t="s">
        <v>3698</v>
      </c>
      <c r="F72" t="s">
        <v>2611</v>
      </c>
      <c r="H72" t="s">
        <v>3653</v>
      </c>
      <c r="I72" t="s">
        <v>3699</v>
      </c>
      <c r="J72" t="s">
        <v>3506</v>
      </c>
    </row>
    <row r="73" spans="1:10" x14ac:dyDescent="0.25">
      <c r="A73" t="s">
        <v>12669</v>
      </c>
      <c r="B73" t="s">
        <v>3709</v>
      </c>
      <c r="C73" t="s">
        <v>3509</v>
      </c>
      <c r="D73" t="s">
        <v>12670</v>
      </c>
      <c r="E73" t="s">
        <v>12676</v>
      </c>
      <c r="F73" t="s">
        <v>7905</v>
      </c>
      <c r="I73" t="s">
        <v>12671</v>
      </c>
      <c r="J73" t="s">
        <v>7551</v>
      </c>
    </row>
    <row r="74" spans="1:10" x14ac:dyDescent="0.25">
      <c r="A74" t="s">
        <v>3700</v>
      </c>
      <c r="B74" t="s">
        <v>3500</v>
      </c>
      <c r="C74" t="s">
        <v>3495</v>
      </c>
      <c r="D74" t="s">
        <v>3701</v>
      </c>
      <c r="E74" t="s">
        <v>3702</v>
      </c>
      <c r="F74" t="s">
        <v>545</v>
      </c>
      <c r="G74" t="s">
        <v>3703</v>
      </c>
      <c r="I74" t="s">
        <v>3704</v>
      </c>
      <c r="J74" t="s">
        <v>3563</v>
      </c>
    </row>
    <row r="75" spans="1:10" x14ac:dyDescent="0.25">
      <c r="A75" t="s">
        <v>3705</v>
      </c>
      <c r="B75" t="s">
        <v>41</v>
      </c>
      <c r="C75" t="s">
        <v>3640</v>
      </c>
      <c r="D75" t="s">
        <v>3706</v>
      </c>
      <c r="E75" t="s">
        <v>3707</v>
      </c>
      <c r="F75" t="s">
        <v>89</v>
      </c>
      <c r="I75" t="s">
        <v>3705</v>
      </c>
      <c r="J75" t="s">
        <v>3506</v>
      </c>
    </row>
    <row r="76" spans="1:10" x14ac:dyDescent="0.25">
      <c r="A76" t="s">
        <v>14064</v>
      </c>
      <c r="B76" t="s">
        <v>3500</v>
      </c>
      <c r="C76" t="s">
        <v>3509</v>
      </c>
      <c r="D76" t="s">
        <v>14065</v>
      </c>
      <c r="E76" t="s">
        <v>14085</v>
      </c>
      <c r="F76" t="s">
        <v>1943</v>
      </c>
      <c r="G76" t="s">
        <v>3624</v>
      </c>
      <c r="I76" t="s">
        <v>14066</v>
      </c>
      <c r="J76" t="s">
        <v>3427</v>
      </c>
    </row>
    <row r="77" spans="1:10" x14ac:dyDescent="0.25">
      <c r="A77" t="s">
        <v>7334</v>
      </c>
      <c r="B77" t="s">
        <v>3500</v>
      </c>
      <c r="C77" t="s">
        <v>3509</v>
      </c>
      <c r="D77" t="s">
        <v>7336</v>
      </c>
      <c r="E77" t="s">
        <v>7347</v>
      </c>
      <c r="F77" t="s">
        <v>89</v>
      </c>
      <c r="G77" t="s">
        <v>7338</v>
      </c>
      <c r="I77" t="s">
        <v>7335</v>
      </c>
      <c r="J77" t="s">
        <v>3574</v>
      </c>
    </row>
    <row r="78" spans="1:10" x14ac:dyDescent="0.25">
      <c r="A78" t="s">
        <v>3713</v>
      </c>
      <c r="B78" t="s">
        <v>41</v>
      </c>
      <c r="C78" t="s">
        <v>3656</v>
      </c>
      <c r="D78" t="s">
        <v>3714</v>
      </c>
      <c r="E78" t="s">
        <v>3715</v>
      </c>
      <c r="F78" t="s">
        <v>2611</v>
      </c>
      <c r="G78" t="s">
        <v>3716</v>
      </c>
      <c r="I78" t="s">
        <v>3717</v>
      </c>
      <c r="J78" t="s">
        <v>3563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71"/>
  <sheetViews>
    <sheetView topLeftCell="A25" workbookViewId="0">
      <selection activeCell="A72" sqref="A72"/>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157</v>
      </c>
      <c r="B1" t="s">
        <v>159</v>
      </c>
      <c r="C1" t="s">
        <v>3718</v>
      </c>
      <c r="D1" t="s">
        <v>3719</v>
      </c>
      <c r="E1" t="s">
        <v>1</v>
      </c>
      <c r="F1" t="s">
        <v>3427</v>
      </c>
      <c r="G1" t="s">
        <v>3720</v>
      </c>
      <c r="H1" t="s">
        <v>3721</v>
      </c>
      <c r="I1" t="s">
        <v>3722</v>
      </c>
      <c r="J1" t="s">
        <v>3723</v>
      </c>
      <c r="K1" t="s">
        <v>163</v>
      </c>
      <c r="L1" t="s">
        <v>3724</v>
      </c>
      <c r="M1" t="s">
        <v>8013</v>
      </c>
      <c r="N1" t="s">
        <v>7991</v>
      </c>
    </row>
    <row r="2" spans="1:14" x14ac:dyDescent="0.25">
      <c r="A2" t="s">
        <v>3725</v>
      </c>
      <c r="B2" t="s">
        <v>168</v>
      </c>
      <c r="C2" t="s">
        <v>3726</v>
      </c>
      <c r="D2" t="s">
        <v>3727</v>
      </c>
      <c r="E2" t="s">
        <v>154</v>
      </c>
      <c r="F2">
        <v>1</v>
      </c>
      <c r="G2">
        <v>1</v>
      </c>
      <c r="H2" t="s">
        <v>3728</v>
      </c>
      <c r="I2" t="s">
        <v>8017</v>
      </c>
      <c r="J2" t="s">
        <v>3444</v>
      </c>
      <c r="K2" t="s">
        <v>3729</v>
      </c>
      <c r="L2" t="s">
        <v>3730</v>
      </c>
      <c r="M2" t="s">
        <v>8014</v>
      </c>
      <c r="N2" t="s">
        <v>4294</v>
      </c>
    </row>
    <row r="3" spans="1:14" x14ac:dyDescent="0.25">
      <c r="A3" t="s">
        <v>3731</v>
      </c>
      <c r="B3" t="s">
        <v>168</v>
      </c>
      <c r="C3" t="s">
        <v>3726</v>
      </c>
      <c r="D3" t="s">
        <v>3727</v>
      </c>
      <c r="E3" t="s">
        <v>489</v>
      </c>
      <c r="F3">
        <v>1</v>
      </c>
      <c r="G3">
        <v>1</v>
      </c>
      <c r="H3" t="s">
        <v>3728</v>
      </c>
      <c r="I3" t="s">
        <v>3732</v>
      </c>
      <c r="J3" t="s">
        <v>3444</v>
      </c>
      <c r="K3" t="s">
        <v>3733</v>
      </c>
      <c r="L3" t="s">
        <v>3492</v>
      </c>
      <c r="M3" t="s">
        <v>8014</v>
      </c>
    </row>
    <row r="4" spans="1:14" x14ac:dyDescent="0.25">
      <c r="A4" t="s">
        <v>7831</v>
      </c>
      <c r="B4" t="s">
        <v>168</v>
      </c>
      <c r="C4" t="s">
        <v>3726</v>
      </c>
      <c r="D4" t="s">
        <v>3727</v>
      </c>
      <c r="E4" t="s">
        <v>1038</v>
      </c>
      <c r="F4">
        <v>1</v>
      </c>
      <c r="G4">
        <v>1</v>
      </c>
      <c r="H4" t="s">
        <v>3735</v>
      </c>
      <c r="I4" t="s">
        <v>7832</v>
      </c>
      <c r="J4" t="s">
        <v>3444</v>
      </c>
      <c r="K4" t="s">
        <v>7831</v>
      </c>
      <c r="L4" t="s">
        <v>7834</v>
      </c>
      <c r="M4" t="s">
        <v>8014</v>
      </c>
    </row>
    <row r="5" spans="1:14" x14ac:dyDescent="0.25">
      <c r="A5" t="s">
        <v>7324</v>
      </c>
      <c r="B5" t="s">
        <v>168</v>
      </c>
      <c r="C5" t="s">
        <v>3726</v>
      </c>
      <c r="D5" t="s">
        <v>3727</v>
      </c>
      <c r="E5" t="s">
        <v>2165</v>
      </c>
      <c r="F5">
        <v>1</v>
      </c>
      <c r="G5">
        <v>1</v>
      </c>
      <c r="H5" t="s">
        <v>3735</v>
      </c>
      <c r="I5" t="s">
        <v>7325</v>
      </c>
      <c r="J5" t="s">
        <v>3444</v>
      </c>
      <c r="K5" t="s">
        <v>7324</v>
      </c>
      <c r="L5" t="s">
        <v>7326</v>
      </c>
      <c r="M5" t="s">
        <v>8014</v>
      </c>
    </row>
    <row r="6" spans="1:14" x14ac:dyDescent="0.25">
      <c r="A6" t="s">
        <v>3734</v>
      </c>
      <c r="B6" t="s">
        <v>168</v>
      </c>
      <c r="C6" t="s">
        <v>3726</v>
      </c>
      <c r="D6" t="s">
        <v>3727</v>
      </c>
      <c r="E6" t="s">
        <v>2611</v>
      </c>
      <c r="F6">
        <v>1</v>
      </c>
      <c r="G6">
        <v>1</v>
      </c>
      <c r="H6" t="s">
        <v>3735</v>
      </c>
      <c r="I6" t="s">
        <v>3736</v>
      </c>
      <c r="J6" t="s">
        <v>7412</v>
      </c>
      <c r="K6" t="s">
        <v>3737</v>
      </c>
      <c r="L6" t="s">
        <v>3659</v>
      </c>
      <c r="M6" t="s">
        <v>8014</v>
      </c>
    </row>
    <row r="7" spans="1:14" x14ac:dyDescent="0.25">
      <c r="A7" t="s">
        <v>3738</v>
      </c>
      <c r="B7" t="s">
        <v>168</v>
      </c>
      <c r="C7" t="s">
        <v>3726</v>
      </c>
      <c r="D7" t="s">
        <v>3727</v>
      </c>
      <c r="E7" t="s">
        <v>1038</v>
      </c>
      <c r="F7">
        <v>1</v>
      </c>
      <c r="G7">
        <v>1</v>
      </c>
      <c r="H7" t="s">
        <v>3739</v>
      </c>
      <c r="I7" t="s">
        <v>8010</v>
      </c>
      <c r="J7" t="s">
        <v>3444</v>
      </c>
      <c r="K7" t="s">
        <v>3740</v>
      </c>
      <c r="L7" t="s">
        <v>7833</v>
      </c>
      <c r="M7" t="s">
        <v>8014</v>
      </c>
    </row>
    <row r="8" spans="1:14" x14ac:dyDescent="0.25">
      <c r="A8" t="s">
        <v>3741</v>
      </c>
      <c r="B8" t="s">
        <v>168</v>
      </c>
      <c r="C8" t="s">
        <v>3726</v>
      </c>
      <c r="D8" t="s">
        <v>3727</v>
      </c>
      <c r="E8" t="s">
        <v>1744</v>
      </c>
      <c r="F8">
        <v>1</v>
      </c>
      <c r="G8">
        <v>1</v>
      </c>
      <c r="H8" t="s">
        <v>3735</v>
      </c>
      <c r="I8" t="s">
        <v>3742</v>
      </c>
      <c r="J8" t="s">
        <v>3444</v>
      </c>
      <c r="K8" t="s">
        <v>3743</v>
      </c>
      <c r="M8" t="s">
        <v>8014</v>
      </c>
    </row>
    <row r="9" spans="1:14" x14ac:dyDescent="0.25">
      <c r="A9" t="s">
        <v>14018</v>
      </c>
      <c r="B9" t="s">
        <v>168</v>
      </c>
      <c r="C9" t="s">
        <v>3726</v>
      </c>
      <c r="D9" t="s">
        <v>3727</v>
      </c>
      <c r="E9" t="s">
        <v>177</v>
      </c>
      <c r="F9">
        <v>3</v>
      </c>
      <c r="G9">
        <v>1</v>
      </c>
      <c r="H9" t="s">
        <v>3735</v>
      </c>
      <c r="I9" t="s">
        <v>14020</v>
      </c>
      <c r="J9" t="s">
        <v>7373</v>
      </c>
      <c r="K9" t="s">
        <v>14019</v>
      </c>
      <c r="L9" t="s">
        <v>12658</v>
      </c>
      <c r="M9" t="s">
        <v>8014</v>
      </c>
    </row>
    <row r="10" spans="1:14" x14ac:dyDescent="0.25">
      <c r="A10" t="s">
        <v>3744</v>
      </c>
      <c r="B10" t="s">
        <v>168</v>
      </c>
      <c r="C10" t="s">
        <v>3726</v>
      </c>
      <c r="D10" t="s">
        <v>3727</v>
      </c>
      <c r="E10" t="s">
        <v>1286</v>
      </c>
      <c r="F10">
        <v>1</v>
      </c>
      <c r="G10">
        <v>1</v>
      </c>
      <c r="H10" t="s">
        <v>3728</v>
      </c>
      <c r="I10" t="s">
        <v>3745</v>
      </c>
      <c r="J10" t="s">
        <v>3444</v>
      </c>
      <c r="K10" t="s">
        <v>3744</v>
      </c>
      <c r="L10" t="s">
        <v>3746</v>
      </c>
      <c r="M10" t="s">
        <v>8014</v>
      </c>
    </row>
    <row r="11" spans="1:14" x14ac:dyDescent="0.25">
      <c r="A11" t="s">
        <v>5050</v>
      </c>
      <c r="B11" t="s">
        <v>168</v>
      </c>
      <c r="C11" t="s">
        <v>3726</v>
      </c>
      <c r="D11" t="s">
        <v>3727</v>
      </c>
      <c r="E11" t="s">
        <v>154</v>
      </c>
      <c r="F11">
        <v>1</v>
      </c>
      <c r="G11">
        <v>1</v>
      </c>
      <c r="H11" t="s">
        <v>3728</v>
      </c>
      <c r="I11" t="s">
        <v>7937</v>
      </c>
      <c r="J11" t="s">
        <v>3444</v>
      </c>
      <c r="K11" t="s">
        <v>5050</v>
      </c>
      <c r="M11" t="s">
        <v>8014</v>
      </c>
    </row>
    <row r="12" spans="1:14" x14ac:dyDescent="0.25">
      <c r="A12" t="s">
        <v>3747</v>
      </c>
      <c r="B12" t="s">
        <v>168</v>
      </c>
      <c r="C12" t="s">
        <v>3726</v>
      </c>
      <c r="D12" t="s">
        <v>3727</v>
      </c>
      <c r="E12" t="s">
        <v>2611</v>
      </c>
      <c r="F12">
        <v>1</v>
      </c>
      <c r="G12">
        <v>1</v>
      </c>
      <c r="H12" t="s">
        <v>3735</v>
      </c>
      <c r="I12" t="s">
        <v>3748</v>
      </c>
      <c r="J12" t="s">
        <v>7418</v>
      </c>
      <c r="K12" t="s">
        <v>3749</v>
      </c>
      <c r="M12" t="s">
        <v>8014</v>
      </c>
    </row>
    <row r="13" spans="1:14" x14ac:dyDescent="0.25">
      <c r="A13" t="s">
        <v>3750</v>
      </c>
      <c r="B13" t="s">
        <v>168</v>
      </c>
      <c r="C13" t="s">
        <v>3726</v>
      </c>
      <c r="D13" t="s">
        <v>3727</v>
      </c>
      <c r="E13" t="s">
        <v>352</v>
      </c>
      <c r="F13">
        <v>1</v>
      </c>
      <c r="G13">
        <v>1</v>
      </c>
      <c r="H13" t="s">
        <v>3728</v>
      </c>
      <c r="I13" t="s">
        <v>3751</v>
      </c>
      <c r="J13" t="s">
        <v>3444</v>
      </c>
      <c r="K13" t="s">
        <v>3752</v>
      </c>
      <c r="L13" t="s">
        <v>3746</v>
      </c>
      <c r="M13" t="s">
        <v>8014</v>
      </c>
    </row>
    <row r="14" spans="1:14" x14ac:dyDescent="0.25">
      <c r="A14" t="s">
        <v>3753</v>
      </c>
      <c r="B14" t="s">
        <v>168</v>
      </c>
      <c r="C14" t="s">
        <v>3726</v>
      </c>
      <c r="D14" t="s">
        <v>3727</v>
      </c>
      <c r="E14" t="s">
        <v>154</v>
      </c>
      <c r="F14">
        <v>1</v>
      </c>
      <c r="G14">
        <v>1</v>
      </c>
      <c r="H14" t="s">
        <v>3728</v>
      </c>
      <c r="I14" t="s">
        <v>8019</v>
      </c>
      <c r="J14" t="s">
        <v>3444</v>
      </c>
      <c r="K14" t="s">
        <v>3753</v>
      </c>
      <c r="L14" t="s">
        <v>3754</v>
      </c>
      <c r="M14" t="s">
        <v>8014</v>
      </c>
      <c r="N14" t="s">
        <v>4294</v>
      </c>
    </row>
    <row r="15" spans="1:14" x14ac:dyDescent="0.25">
      <c r="A15" t="s">
        <v>3755</v>
      </c>
      <c r="B15" t="s">
        <v>168</v>
      </c>
      <c r="C15" t="s">
        <v>3726</v>
      </c>
      <c r="D15" t="s">
        <v>3727</v>
      </c>
      <c r="E15" t="s">
        <v>2124</v>
      </c>
      <c r="F15">
        <v>1</v>
      </c>
      <c r="G15">
        <v>1</v>
      </c>
      <c r="H15" t="s">
        <v>3728</v>
      </c>
      <c r="I15" t="s">
        <v>3756</v>
      </c>
      <c r="J15" t="s">
        <v>3444</v>
      </c>
      <c r="K15" t="s">
        <v>3755</v>
      </c>
      <c r="L15" t="s">
        <v>3659</v>
      </c>
      <c r="M15" t="s">
        <v>8014</v>
      </c>
    </row>
    <row r="16" spans="1:14" x14ac:dyDescent="0.25">
      <c r="A16" t="s">
        <v>3757</v>
      </c>
      <c r="B16" t="s">
        <v>168</v>
      </c>
      <c r="C16" t="s">
        <v>3726</v>
      </c>
      <c r="D16" t="s">
        <v>3727</v>
      </c>
      <c r="E16" t="s">
        <v>1286</v>
      </c>
      <c r="F16">
        <v>1</v>
      </c>
      <c r="G16">
        <v>1</v>
      </c>
      <c r="H16" t="s">
        <v>3735</v>
      </c>
      <c r="I16" t="s">
        <v>3758</v>
      </c>
      <c r="J16" t="s">
        <v>3444</v>
      </c>
      <c r="K16" t="s">
        <v>3757</v>
      </c>
      <c r="L16" t="s">
        <v>450</v>
      </c>
      <c r="M16" t="s">
        <v>8014</v>
      </c>
    </row>
    <row r="17" spans="1:14" x14ac:dyDescent="0.25">
      <c r="A17" t="s">
        <v>3759</v>
      </c>
      <c r="B17" t="s">
        <v>168</v>
      </c>
      <c r="C17" t="s">
        <v>3760</v>
      </c>
      <c r="D17" t="s">
        <v>3727</v>
      </c>
      <c r="E17" t="s">
        <v>2611</v>
      </c>
      <c r="F17">
        <v>1</v>
      </c>
      <c r="G17">
        <v>2</v>
      </c>
      <c r="H17" t="s">
        <v>3728</v>
      </c>
      <c r="I17" t="s">
        <v>8016</v>
      </c>
      <c r="J17" t="s">
        <v>7404</v>
      </c>
      <c r="K17" t="s">
        <v>3759</v>
      </c>
      <c r="L17" t="s">
        <v>3746</v>
      </c>
      <c r="M17" t="s">
        <v>8014</v>
      </c>
      <c r="N17" t="s">
        <v>4299</v>
      </c>
    </row>
    <row r="18" spans="1:14" x14ac:dyDescent="0.25">
      <c r="A18" t="s">
        <v>3761</v>
      </c>
      <c r="B18" t="s">
        <v>168</v>
      </c>
      <c r="C18" t="s">
        <v>3760</v>
      </c>
      <c r="D18" t="s">
        <v>3727</v>
      </c>
      <c r="E18" t="s">
        <v>2124</v>
      </c>
      <c r="F18">
        <v>1</v>
      </c>
      <c r="G18">
        <v>2</v>
      </c>
      <c r="H18" t="s">
        <v>3728</v>
      </c>
      <c r="I18" t="s">
        <v>3762</v>
      </c>
      <c r="J18" t="s">
        <v>3444</v>
      </c>
      <c r="K18" t="s">
        <v>3761</v>
      </c>
      <c r="L18" t="s">
        <v>3492</v>
      </c>
      <c r="M18" t="s">
        <v>8014</v>
      </c>
    </row>
    <row r="19" spans="1:14" x14ac:dyDescent="0.25">
      <c r="A19" t="s">
        <v>3763</v>
      </c>
      <c r="B19" t="s">
        <v>168</v>
      </c>
      <c r="C19" t="s">
        <v>3760</v>
      </c>
      <c r="D19" t="s">
        <v>3727</v>
      </c>
      <c r="E19" t="s">
        <v>2611</v>
      </c>
      <c r="F19">
        <v>1</v>
      </c>
      <c r="G19">
        <v>2</v>
      </c>
      <c r="H19" t="s">
        <v>3735</v>
      </c>
      <c r="I19" t="s">
        <v>3764</v>
      </c>
      <c r="J19" t="s">
        <v>3444</v>
      </c>
      <c r="K19" t="s">
        <v>3765</v>
      </c>
      <c r="L19" t="s">
        <v>3766</v>
      </c>
      <c r="M19" t="s">
        <v>8014</v>
      </c>
    </row>
    <row r="20" spans="1:14" x14ac:dyDescent="0.25">
      <c r="A20" t="s">
        <v>3767</v>
      </c>
      <c r="B20" t="s">
        <v>168</v>
      </c>
      <c r="C20" t="s">
        <v>3760</v>
      </c>
      <c r="D20" t="s">
        <v>3727</v>
      </c>
      <c r="E20" t="s">
        <v>154</v>
      </c>
      <c r="F20">
        <v>1</v>
      </c>
      <c r="G20">
        <v>2</v>
      </c>
      <c r="H20" t="s">
        <v>3728</v>
      </c>
      <c r="I20" t="s">
        <v>3768</v>
      </c>
      <c r="J20" t="s">
        <v>7422</v>
      </c>
      <c r="K20" t="s">
        <v>3769</v>
      </c>
      <c r="L20" t="s">
        <v>3659</v>
      </c>
      <c r="M20" t="s">
        <v>8014</v>
      </c>
    </row>
    <row r="21" spans="1:14" x14ac:dyDescent="0.25">
      <c r="A21" t="s">
        <v>7837</v>
      </c>
      <c r="B21" t="s">
        <v>168</v>
      </c>
      <c r="C21" t="s">
        <v>3760</v>
      </c>
      <c r="D21" t="s">
        <v>3727</v>
      </c>
      <c r="E21" t="s">
        <v>1038</v>
      </c>
      <c r="F21">
        <v>1</v>
      </c>
      <c r="G21">
        <v>2</v>
      </c>
      <c r="H21" t="s">
        <v>3735</v>
      </c>
      <c r="I21" t="s">
        <v>7838</v>
      </c>
      <c r="J21" t="s">
        <v>3444</v>
      </c>
      <c r="K21" t="s">
        <v>7837</v>
      </c>
      <c r="L21" t="s">
        <v>3791</v>
      </c>
      <c r="M21" t="s">
        <v>8014</v>
      </c>
    </row>
    <row r="22" spans="1:14" x14ac:dyDescent="0.25">
      <c r="A22" t="s">
        <v>7835</v>
      </c>
      <c r="B22" t="s">
        <v>168</v>
      </c>
      <c r="C22" t="s">
        <v>3760</v>
      </c>
      <c r="D22" t="s">
        <v>3727</v>
      </c>
      <c r="E22" t="s">
        <v>1038</v>
      </c>
      <c r="F22">
        <v>1</v>
      </c>
      <c r="G22">
        <v>2</v>
      </c>
      <c r="H22" t="s">
        <v>3735</v>
      </c>
      <c r="I22" t="s">
        <v>8040</v>
      </c>
      <c r="J22" t="s">
        <v>3444</v>
      </c>
      <c r="K22" t="s">
        <v>7836</v>
      </c>
      <c r="L22" t="s">
        <v>7834</v>
      </c>
      <c r="M22" t="s">
        <v>8014</v>
      </c>
      <c r="N22" t="s">
        <v>4292</v>
      </c>
    </row>
    <row r="23" spans="1:14" x14ac:dyDescent="0.25">
      <c r="A23" t="s">
        <v>3770</v>
      </c>
      <c r="B23" t="s">
        <v>168</v>
      </c>
      <c r="C23" t="s">
        <v>3760</v>
      </c>
      <c r="D23" t="s">
        <v>3771</v>
      </c>
      <c r="E23" t="s">
        <v>352</v>
      </c>
      <c r="F23">
        <v>1</v>
      </c>
      <c r="G23">
        <v>2</v>
      </c>
      <c r="H23" t="s">
        <v>3728</v>
      </c>
      <c r="I23" t="s">
        <v>8008</v>
      </c>
      <c r="J23" t="s">
        <v>3444</v>
      </c>
      <c r="K23" t="s">
        <v>3772</v>
      </c>
      <c r="L23" t="s">
        <v>3746</v>
      </c>
      <c r="M23" t="s">
        <v>8014</v>
      </c>
      <c r="N23" t="s">
        <v>4292</v>
      </c>
    </row>
    <row r="24" spans="1:14" x14ac:dyDescent="0.25">
      <c r="A24" t="s">
        <v>3773</v>
      </c>
      <c r="B24" t="s">
        <v>168</v>
      </c>
      <c r="C24" t="s">
        <v>3774</v>
      </c>
      <c r="D24" t="s">
        <v>3727</v>
      </c>
      <c r="E24" t="s">
        <v>2611</v>
      </c>
      <c r="F24">
        <v>1</v>
      </c>
      <c r="G24">
        <v>3</v>
      </c>
      <c r="H24" t="s">
        <v>3735</v>
      </c>
      <c r="I24" t="s">
        <v>7401</v>
      </c>
      <c r="J24" t="s">
        <v>7403</v>
      </c>
      <c r="K24" t="s">
        <v>3773</v>
      </c>
      <c r="M24" t="s">
        <v>8014</v>
      </c>
    </row>
    <row r="25" spans="1:14" x14ac:dyDescent="0.25">
      <c r="A25" t="s">
        <v>3775</v>
      </c>
      <c r="B25" t="s">
        <v>168</v>
      </c>
      <c r="C25" t="s">
        <v>3774</v>
      </c>
      <c r="D25" t="s">
        <v>3776</v>
      </c>
      <c r="E25" t="s">
        <v>1286</v>
      </c>
      <c r="F25">
        <v>1</v>
      </c>
      <c r="G25">
        <v>3</v>
      </c>
      <c r="H25" t="s">
        <v>3728</v>
      </c>
      <c r="I25" t="s">
        <v>3777</v>
      </c>
      <c r="J25" t="s">
        <v>3444</v>
      </c>
      <c r="K25" t="s">
        <v>3778</v>
      </c>
      <c r="L25" t="s">
        <v>3779</v>
      </c>
      <c r="M25" t="s">
        <v>8014</v>
      </c>
    </row>
    <row r="26" spans="1:14" x14ac:dyDescent="0.25">
      <c r="A26" t="s">
        <v>3780</v>
      </c>
      <c r="B26" t="s">
        <v>168</v>
      </c>
      <c r="C26" t="s">
        <v>3774</v>
      </c>
      <c r="D26" t="s">
        <v>3727</v>
      </c>
      <c r="E26" t="s">
        <v>1286</v>
      </c>
      <c r="F26">
        <v>1</v>
      </c>
      <c r="G26">
        <v>3</v>
      </c>
      <c r="H26" t="s">
        <v>3735</v>
      </c>
      <c r="I26" t="s">
        <v>3781</v>
      </c>
      <c r="J26" t="s">
        <v>7395</v>
      </c>
      <c r="K26" t="s">
        <v>3782</v>
      </c>
      <c r="M26" t="s">
        <v>8014</v>
      </c>
    </row>
    <row r="27" spans="1:14" x14ac:dyDescent="0.25">
      <c r="A27" t="s">
        <v>3783</v>
      </c>
      <c r="B27" t="s">
        <v>168</v>
      </c>
      <c r="C27" t="s">
        <v>3774</v>
      </c>
      <c r="D27" t="s">
        <v>3784</v>
      </c>
      <c r="E27" t="s">
        <v>352</v>
      </c>
      <c r="F27">
        <v>1</v>
      </c>
      <c r="G27">
        <v>3</v>
      </c>
      <c r="H27" t="s">
        <v>3728</v>
      </c>
      <c r="I27" t="s">
        <v>8009</v>
      </c>
      <c r="J27" t="s">
        <v>3444</v>
      </c>
      <c r="K27" t="s">
        <v>3785</v>
      </c>
      <c r="L27" t="s">
        <v>3746</v>
      </c>
      <c r="M27" t="s">
        <v>8014</v>
      </c>
      <c r="N27" t="s">
        <v>4294</v>
      </c>
    </row>
    <row r="28" spans="1:14" x14ac:dyDescent="0.25">
      <c r="A28" t="s">
        <v>3786</v>
      </c>
      <c r="B28" t="s">
        <v>174</v>
      </c>
      <c r="C28" t="s">
        <v>3726</v>
      </c>
      <c r="D28" t="s">
        <v>3727</v>
      </c>
      <c r="E28" t="s">
        <v>89</v>
      </c>
      <c r="F28">
        <v>1</v>
      </c>
      <c r="G28">
        <v>1</v>
      </c>
      <c r="H28" t="s">
        <v>3735</v>
      </c>
      <c r="I28" t="s">
        <v>3787</v>
      </c>
      <c r="J28" t="s">
        <v>5230</v>
      </c>
      <c r="K28" t="s">
        <v>3786</v>
      </c>
      <c r="M28" t="s">
        <v>8014</v>
      </c>
    </row>
    <row r="29" spans="1:14" x14ac:dyDescent="0.25">
      <c r="A29" t="s">
        <v>3788</v>
      </c>
      <c r="B29" t="s">
        <v>174</v>
      </c>
      <c r="C29" t="s">
        <v>3726</v>
      </c>
      <c r="D29" t="s">
        <v>3727</v>
      </c>
      <c r="E29" t="s">
        <v>89</v>
      </c>
      <c r="F29">
        <v>1</v>
      </c>
      <c r="G29">
        <v>1</v>
      </c>
      <c r="H29" t="s">
        <v>3735</v>
      </c>
      <c r="I29" t="s">
        <v>3789</v>
      </c>
      <c r="J29" t="s">
        <v>3444</v>
      </c>
      <c r="K29" t="s">
        <v>3790</v>
      </c>
      <c r="L29" t="s">
        <v>3791</v>
      </c>
      <c r="M29" t="s">
        <v>8014</v>
      </c>
    </row>
    <row r="30" spans="1:14" x14ac:dyDescent="0.25">
      <c r="A30" t="s">
        <v>3792</v>
      </c>
      <c r="B30" t="s">
        <v>174</v>
      </c>
      <c r="C30" t="s">
        <v>3726</v>
      </c>
      <c r="D30" t="s">
        <v>3727</v>
      </c>
      <c r="E30" t="s">
        <v>952</v>
      </c>
      <c r="F30">
        <v>1</v>
      </c>
      <c r="G30">
        <v>1</v>
      </c>
      <c r="H30" t="s">
        <v>3735</v>
      </c>
      <c r="I30" t="s">
        <v>3793</v>
      </c>
      <c r="J30" t="s">
        <v>3444</v>
      </c>
      <c r="K30" t="s">
        <v>3794</v>
      </c>
      <c r="L30" t="s">
        <v>3795</v>
      </c>
      <c r="M30" t="s">
        <v>8014</v>
      </c>
    </row>
    <row r="31" spans="1:14" x14ac:dyDescent="0.25">
      <c r="A31" t="s">
        <v>3796</v>
      </c>
      <c r="B31" t="s">
        <v>174</v>
      </c>
      <c r="C31" t="s">
        <v>3726</v>
      </c>
      <c r="D31" t="s">
        <v>3727</v>
      </c>
      <c r="E31" t="s">
        <v>952</v>
      </c>
      <c r="F31">
        <v>1</v>
      </c>
      <c r="G31">
        <v>1</v>
      </c>
      <c r="H31" t="s">
        <v>3735</v>
      </c>
      <c r="I31" t="s">
        <v>3797</v>
      </c>
      <c r="J31" t="s">
        <v>7421</v>
      </c>
      <c r="K31" t="s">
        <v>3798</v>
      </c>
      <c r="L31" t="s">
        <v>3799</v>
      </c>
      <c r="M31" t="s">
        <v>8014</v>
      </c>
    </row>
    <row r="32" spans="1:14" x14ac:dyDescent="0.25">
      <c r="A32" t="s">
        <v>3800</v>
      </c>
      <c r="B32" t="s">
        <v>174</v>
      </c>
      <c r="C32" t="s">
        <v>3726</v>
      </c>
      <c r="D32" t="s">
        <v>3727</v>
      </c>
      <c r="E32" t="s">
        <v>38</v>
      </c>
      <c r="F32">
        <v>1</v>
      </c>
      <c r="G32">
        <v>1</v>
      </c>
      <c r="H32" t="s">
        <v>3735</v>
      </c>
      <c r="I32" t="s">
        <v>3801</v>
      </c>
      <c r="J32" t="s">
        <v>3444</v>
      </c>
      <c r="K32" t="s">
        <v>3802</v>
      </c>
      <c r="L32" t="s">
        <v>3803</v>
      </c>
      <c r="M32" t="s">
        <v>8014</v>
      </c>
    </row>
    <row r="33" spans="1:14" x14ac:dyDescent="0.25">
      <c r="A33" t="s">
        <v>3804</v>
      </c>
      <c r="B33" t="s">
        <v>174</v>
      </c>
      <c r="C33" t="s">
        <v>3726</v>
      </c>
      <c r="D33" t="s">
        <v>3727</v>
      </c>
      <c r="E33" t="s">
        <v>38</v>
      </c>
      <c r="F33">
        <v>1</v>
      </c>
      <c r="G33">
        <v>1</v>
      </c>
      <c r="H33" t="s">
        <v>3735</v>
      </c>
      <c r="I33" t="s">
        <v>14395</v>
      </c>
      <c r="J33" t="s">
        <v>3444</v>
      </c>
      <c r="K33" t="s">
        <v>3805</v>
      </c>
      <c r="L33" t="s">
        <v>3806</v>
      </c>
      <c r="M33" t="s">
        <v>8014</v>
      </c>
    </row>
    <row r="34" spans="1:14" x14ac:dyDescent="0.25">
      <c r="A34" t="s">
        <v>3807</v>
      </c>
      <c r="B34" t="s">
        <v>174</v>
      </c>
      <c r="C34" t="s">
        <v>3726</v>
      </c>
      <c r="D34" t="s">
        <v>3776</v>
      </c>
      <c r="E34" t="s">
        <v>89</v>
      </c>
      <c r="F34">
        <v>1</v>
      </c>
      <c r="G34">
        <v>1</v>
      </c>
      <c r="H34" t="s">
        <v>3728</v>
      </c>
      <c r="I34" t="s">
        <v>3808</v>
      </c>
      <c r="J34" t="s">
        <v>7394</v>
      </c>
      <c r="K34" t="s">
        <v>3809</v>
      </c>
      <c r="L34" t="s">
        <v>3810</v>
      </c>
      <c r="M34" t="s">
        <v>8014</v>
      </c>
    </row>
    <row r="35" spans="1:14" x14ac:dyDescent="0.25">
      <c r="A35" t="s">
        <v>12656</v>
      </c>
      <c r="B35" t="s">
        <v>174</v>
      </c>
      <c r="C35" t="s">
        <v>3726</v>
      </c>
      <c r="D35" t="s">
        <v>3727</v>
      </c>
      <c r="E35" t="s">
        <v>1943</v>
      </c>
      <c r="F35">
        <v>1</v>
      </c>
      <c r="G35">
        <v>1</v>
      </c>
      <c r="H35" t="s">
        <v>3735</v>
      </c>
      <c r="I35" t="s">
        <v>14090</v>
      </c>
      <c r="J35" t="s">
        <v>3444</v>
      </c>
      <c r="K35" t="s">
        <v>12657</v>
      </c>
      <c r="L35" t="s">
        <v>12658</v>
      </c>
      <c r="M35" t="s">
        <v>8014</v>
      </c>
    </row>
    <row r="36" spans="1:14" x14ac:dyDescent="0.25">
      <c r="A36" t="s">
        <v>3811</v>
      </c>
      <c r="B36" t="s">
        <v>174</v>
      </c>
      <c r="C36" t="s">
        <v>3760</v>
      </c>
      <c r="D36" t="s">
        <v>3727</v>
      </c>
      <c r="E36" t="s">
        <v>89</v>
      </c>
      <c r="F36">
        <v>1</v>
      </c>
      <c r="G36">
        <v>2</v>
      </c>
      <c r="H36" t="s">
        <v>3728</v>
      </c>
      <c r="I36" t="s">
        <v>3812</v>
      </c>
      <c r="J36" t="s">
        <v>3444</v>
      </c>
      <c r="K36" t="s">
        <v>3813</v>
      </c>
      <c r="M36" t="s">
        <v>8014</v>
      </c>
    </row>
    <row r="37" spans="1:14" x14ac:dyDescent="0.25">
      <c r="A37" t="s">
        <v>3814</v>
      </c>
      <c r="B37" t="s">
        <v>174</v>
      </c>
      <c r="C37" t="s">
        <v>3760</v>
      </c>
      <c r="D37" t="s">
        <v>3727</v>
      </c>
      <c r="E37" t="s">
        <v>89</v>
      </c>
      <c r="F37">
        <v>1</v>
      </c>
      <c r="G37">
        <v>2</v>
      </c>
      <c r="H37" t="s">
        <v>3815</v>
      </c>
      <c r="I37" t="s">
        <v>8044</v>
      </c>
      <c r="J37" t="s">
        <v>3444</v>
      </c>
      <c r="K37" t="s">
        <v>3814</v>
      </c>
      <c r="M37" t="s">
        <v>8015</v>
      </c>
    </row>
    <row r="38" spans="1:14" x14ac:dyDescent="0.25">
      <c r="A38" t="s">
        <v>3816</v>
      </c>
      <c r="B38" t="s">
        <v>174</v>
      </c>
      <c r="C38" t="s">
        <v>3760</v>
      </c>
      <c r="D38" t="s">
        <v>3727</v>
      </c>
      <c r="E38" t="s">
        <v>38</v>
      </c>
      <c r="F38">
        <v>1</v>
      </c>
      <c r="G38">
        <v>2</v>
      </c>
      <c r="H38" t="s">
        <v>3735</v>
      </c>
      <c r="I38" t="s">
        <v>3817</v>
      </c>
      <c r="J38" t="s">
        <v>7431</v>
      </c>
      <c r="K38" t="s">
        <v>3818</v>
      </c>
      <c r="M38" t="s">
        <v>8014</v>
      </c>
    </row>
    <row r="39" spans="1:14" x14ac:dyDescent="0.25">
      <c r="A39" t="s">
        <v>3819</v>
      </c>
      <c r="B39" t="s">
        <v>174</v>
      </c>
      <c r="C39" t="s">
        <v>3774</v>
      </c>
      <c r="D39" t="s">
        <v>3727</v>
      </c>
      <c r="E39" t="s">
        <v>89</v>
      </c>
      <c r="F39">
        <v>1</v>
      </c>
      <c r="G39">
        <v>3</v>
      </c>
      <c r="H39" t="s">
        <v>3815</v>
      </c>
      <c r="I39" t="s">
        <v>8033</v>
      </c>
      <c r="J39" t="s">
        <v>7377</v>
      </c>
      <c r="K39" t="s">
        <v>3819</v>
      </c>
      <c r="M39" t="s">
        <v>8015</v>
      </c>
    </row>
    <row r="40" spans="1:14" x14ac:dyDescent="0.25">
      <c r="A40" t="s">
        <v>3820</v>
      </c>
      <c r="B40" t="s">
        <v>174</v>
      </c>
      <c r="C40" t="s">
        <v>3774</v>
      </c>
      <c r="D40" t="s">
        <v>3776</v>
      </c>
      <c r="E40" t="s">
        <v>89</v>
      </c>
      <c r="F40">
        <v>1</v>
      </c>
      <c r="G40">
        <v>3</v>
      </c>
      <c r="H40" t="s">
        <v>3821</v>
      </c>
      <c r="I40" t="s">
        <v>3822</v>
      </c>
      <c r="J40" t="s">
        <v>7389</v>
      </c>
      <c r="K40" t="s">
        <v>3820</v>
      </c>
      <c r="M40" t="s">
        <v>8014</v>
      </c>
    </row>
    <row r="41" spans="1:14" x14ac:dyDescent="0.25">
      <c r="A41" t="s">
        <v>3823</v>
      </c>
      <c r="B41" t="s">
        <v>214</v>
      </c>
      <c r="C41" t="s">
        <v>3726</v>
      </c>
      <c r="D41" t="s">
        <v>3727</v>
      </c>
      <c r="E41" t="s">
        <v>1641</v>
      </c>
      <c r="F41">
        <v>1</v>
      </c>
      <c r="G41">
        <v>1</v>
      </c>
      <c r="H41" t="s">
        <v>3728</v>
      </c>
      <c r="I41" t="s">
        <v>3824</v>
      </c>
      <c r="J41" t="s">
        <v>7405</v>
      </c>
      <c r="K41" t="s">
        <v>3823</v>
      </c>
      <c r="M41" t="s">
        <v>8014</v>
      </c>
    </row>
    <row r="42" spans="1:14" x14ac:dyDescent="0.25">
      <c r="A42" t="s">
        <v>7660</v>
      </c>
      <c r="B42" t="s">
        <v>214</v>
      </c>
      <c r="C42" t="s">
        <v>3726</v>
      </c>
      <c r="D42" t="s">
        <v>3727</v>
      </c>
      <c r="E42" t="s">
        <v>1641</v>
      </c>
      <c r="F42">
        <v>1</v>
      </c>
      <c r="G42">
        <v>1</v>
      </c>
      <c r="H42" t="s">
        <v>3735</v>
      </c>
      <c r="I42" t="s">
        <v>7661</v>
      </c>
      <c r="J42" t="s">
        <v>3444</v>
      </c>
      <c r="K42" t="s">
        <v>7662</v>
      </c>
      <c r="L42" t="s">
        <v>7663</v>
      </c>
      <c r="M42" t="s">
        <v>8014</v>
      </c>
    </row>
    <row r="43" spans="1:14" x14ac:dyDescent="0.25">
      <c r="A43" t="s">
        <v>3825</v>
      </c>
      <c r="B43" t="s">
        <v>214</v>
      </c>
      <c r="C43" t="s">
        <v>3726</v>
      </c>
      <c r="D43" t="s">
        <v>3727</v>
      </c>
      <c r="E43" t="s">
        <v>1193</v>
      </c>
      <c r="F43">
        <v>1</v>
      </c>
      <c r="G43">
        <v>1</v>
      </c>
      <c r="H43" t="s">
        <v>3728</v>
      </c>
      <c r="I43" t="s">
        <v>8018</v>
      </c>
      <c r="J43" t="s">
        <v>3444</v>
      </c>
      <c r="K43" t="s">
        <v>3825</v>
      </c>
      <c r="L43" t="s">
        <v>3826</v>
      </c>
      <c r="M43" t="s">
        <v>8014</v>
      </c>
      <c r="N43" t="s">
        <v>4294</v>
      </c>
    </row>
    <row r="44" spans="1:14" x14ac:dyDescent="0.25">
      <c r="A44" t="s">
        <v>17071</v>
      </c>
      <c r="B44" t="s">
        <v>214</v>
      </c>
      <c r="C44" t="s">
        <v>3726</v>
      </c>
      <c r="D44" t="s">
        <v>3727</v>
      </c>
      <c r="E44" t="s">
        <v>7905</v>
      </c>
      <c r="F44">
        <v>1</v>
      </c>
      <c r="G44">
        <v>1</v>
      </c>
      <c r="H44" t="s">
        <v>3739</v>
      </c>
      <c r="I44" t="s">
        <v>17073</v>
      </c>
      <c r="J44" t="s">
        <v>3444</v>
      </c>
      <c r="K44" t="s">
        <v>17071</v>
      </c>
      <c r="L44" t="s">
        <v>17072</v>
      </c>
      <c r="M44" t="s">
        <v>8014</v>
      </c>
    </row>
    <row r="45" spans="1:14" x14ac:dyDescent="0.25">
      <c r="A45" t="s">
        <v>7406</v>
      </c>
      <c r="B45" t="s">
        <v>214</v>
      </c>
      <c r="C45" t="s">
        <v>3726</v>
      </c>
      <c r="D45" t="s">
        <v>3727</v>
      </c>
      <c r="E45" t="s">
        <v>1641</v>
      </c>
      <c r="F45">
        <v>1</v>
      </c>
      <c r="G45">
        <v>1</v>
      </c>
      <c r="H45" t="s">
        <v>3728</v>
      </c>
      <c r="I45" t="s">
        <v>7407</v>
      </c>
      <c r="J45" t="s">
        <v>3444</v>
      </c>
      <c r="K45" t="s">
        <v>7406</v>
      </c>
      <c r="L45" t="s">
        <v>7408</v>
      </c>
      <c r="M45" t="s">
        <v>8014</v>
      </c>
    </row>
    <row r="46" spans="1:14" x14ac:dyDescent="0.25">
      <c r="A46" t="s">
        <v>3827</v>
      </c>
      <c r="B46" t="s">
        <v>214</v>
      </c>
      <c r="C46" t="s">
        <v>3726</v>
      </c>
      <c r="D46" t="s">
        <v>3727</v>
      </c>
      <c r="E46" t="s">
        <v>493</v>
      </c>
      <c r="F46">
        <v>1</v>
      </c>
      <c r="G46">
        <v>1</v>
      </c>
      <c r="H46" t="s">
        <v>3739</v>
      </c>
      <c r="I46" t="s">
        <v>3828</v>
      </c>
      <c r="J46" t="s">
        <v>3444</v>
      </c>
      <c r="K46" t="s">
        <v>3827</v>
      </c>
      <c r="L46" t="s">
        <v>3829</v>
      </c>
      <c r="M46" t="s">
        <v>8014</v>
      </c>
    </row>
    <row r="47" spans="1:14" x14ac:dyDescent="0.25">
      <c r="A47" t="s">
        <v>7649</v>
      </c>
      <c r="B47" t="s">
        <v>214</v>
      </c>
      <c r="C47" t="s">
        <v>3760</v>
      </c>
      <c r="D47" t="s">
        <v>3727</v>
      </c>
      <c r="E47" t="s">
        <v>1641</v>
      </c>
      <c r="F47">
        <v>1</v>
      </c>
      <c r="G47">
        <v>2</v>
      </c>
      <c r="H47" t="s">
        <v>3728</v>
      </c>
      <c r="I47" t="s">
        <v>7650</v>
      </c>
      <c r="J47" t="s">
        <v>3444</v>
      </c>
      <c r="K47" t="s">
        <v>7651</v>
      </c>
      <c r="L47" t="s">
        <v>7652</v>
      </c>
      <c r="M47" t="s">
        <v>8014</v>
      </c>
    </row>
    <row r="48" spans="1:14" x14ac:dyDescent="0.25">
      <c r="A48" t="s">
        <v>7932</v>
      </c>
      <c r="B48" t="s">
        <v>214</v>
      </c>
      <c r="C48" t="s">
        <v>3760</v>
      </c>
      <c r="D48" t="s">
        <v>3727</v>
      </c>
      <c r="E48" t="s">
        <v>1641</v>
      </c>
      <c r="F48">
        <v>1</v>
      </c>
      <c r="G48">
        <v>2</v>
      </c>
      <c r="H48" t="s">
        <v>3821</v>
      </c>
      <c r="I48" t="s">
        <v>7933</v>
      </c>
      <c r="J48" t="s">
        <v>7936</v>
      </c>
      <c r="K48" t="s">
        <v>7935</v>
      </c>
      <c r="M48" t="s">
        <v>8014</v>
      </c>
    </row>
    <row r="49" spans="1:14" x14ac:dyDescent="0.25">
      <c r="A49" t="s">
        <v>7921</v>
      </c>
      <c r="B49" t="s">
        <v>214</v>
      </c>
      <c r="C49" t="s">
        <v>3760</v>
      </c>
      <c r="D49" t="s">
        <v>3727</v>
      </c>
      <c r="E49" t="s">
        <v>1641</v>
      </c>
      <c r="F49">
        <v>1</v>
      </c>
      <c r="G49">
        <v>2</v>
      </c>
      <c r="H49" t="s">
        <v>3739</v>
      </c>
      <c r="I49" t="s">
        <v>7922</v>
      </c>
      <c r="J49" t="s">
        <v>3444</v>
      </c>
      <c r="K49" t="s">
        <v>7921</v>
      </c>
      <c r="L49" t="s">
        <v>7934</v>
      </c>
      <c r="M49" t="s">
        <v>8014</v>
      </c>
    </row>
    <row r="50" spans="1:14" x14ac:dyDescent="0.25">
      <c r="A50" t="s">
        <v>3830</v>
      </c>
      <c r="B50" t="s">
        <v>214</v>
      </c>
      <c r="C50" t="s">
        <v>3760</v>
      </c>
      <c r="D50" t="s">
        <v>3727</v>
      </c>
      <c r="E50" t="s">
        <v>1641</v>
      </c>
      <c r="F50">
        <v>1</v>
      </c>
      <c r="G50">
        <v>2</v>
      </c>
      <c r="H50" t="s">
        <v>3735</v>
      </c>
      <c r="I50" t="s">
        <v>3831</v>
      </c>
      <c r="J50" t="s">
        <v>7376</v>
      </c>
      <c r="K50" t="s">
        <v>3830</v>
      </c>
      <c r="M50" t="s">
        <v>8014</v>
      </c>
    </row>
    <row r="51" spans="1:14" x14ac:dyDescent="0.25">
      <c r="A51" t="s">
        <v>3832</v>
      </c>
      <c r="B51" t="s">
        <v>214</v>
      </c>
      <c r="C51" t="s">
        <v>3760</v>
      </c>
      <c r="D51" t="s">
        <v>3727</v>
      </c>
      <c r="E51" t="s">
        <v>1641</v>
      </c>
      <c r="F51">
        <v>1</v>
      </c>
      <c r="G51">
        <v>2</v>
      </c>
      <c r="H51" t="s">
        <v>3735</v>
      </c>
      <c r="I51" t="s">
        <v>3833</v>
      </c>
      <c r="J51" t="s">
        <v>7372</v>
      </c>
      <c r="K51" t="s">
        <v>3834</v>
      </c>
      <c r="L51" t="s">
        <v>3803</v>
      </c>
      <c r="M51" t="s">
        <v>8014</v>
      </c>
    </row>
    <row r="52" spans="1:14" x14ac:dyDescent="0.25">
      <c r="A52" t="s">
        <v>3835</v>
      </c>
      <c r="B52" t="s">
        <v>214</v>
      </c>
      <c r="C52" t="s">
        <v>3760</v>
      </c>
      <c r="D52" t="s">
        <v>3771</v>
      </c>
      <c r="E52" t="s">
        <v>493</v>
      </c>
      <c r="F52">
        <v>1</v>
      </c>
      <c r="G52">
        <v>2</v>
      </c>
      <c r="H52" t="s">
        <v>3735</v>
      </c>
      <c r="I52" t="s">
        <v>3836</v>
      </c>
      <c r="J52" t="s">
        <v>7369</v>
      </c>
      <c r="K52" t="s">
        <v>3835</v>
      </c>
      <c r="M52" t="s">
        <v>8014</v>
      </c>
    </row>
    <row r="53" spans="1:14" x14ac:dyDescent="0.25">
      <c r="A53" t="s">
        <v>3837</v>
      </c>
      <c r="B53" t="s">
        <v>214</v>
      </c>
      <c r="C53" t="s">
        <v>3760</v>
      </c>
      <c r="D53" t="s">
        <v>3727</v>
      </c>
      <c r="E53" t="s">
        <v>1641</v>
      </c>
      <c r="F53">
        <v>1</v>
      </c>
      <c r="G53">
        <v>2</v>
      </c>
      <c r="H53" t="s">
        <v>3728</v>
      </c>
      <c r="I53" t="s">
        <v>3838</v>
      </c>
      <c r="J53" t="s">
        <v>3444</v>
      </c>
      <c r="K53" t="s">
        <v>3837</v>
      </c>
      <c r="L53" t="s">
        <v>3839</v>
      </c>
      <c r="M53" t="s">
        <v>8014</v>
      </c>
    </row>
    <row r="54" spans="1:14" x14ac:dyDescent="0.25">
      <c r="A54" t="s">
        <v>17077</v>
      </c>
      <c r="B54" t="s">
        <v>214</v>
      </c>
      <c r="C54" t="s">
        <v>3760</v>
      </c>
      <c r="D54" t="s">
        <v>3727</v>
      </c>
      <c r="E54" t="s">
        <v>7905</v>
      </c>
      <c r="F54">
        <v>1</v>
      </c>
      <c r="G54">
        <v>2</v>
      </c>
      <c r="H54" t="s">
        <v>3735</v>
      </c>
      <c r="I54" t="s">
        <v>17075</v>
      </c>
      <c r="J54" t="s">
        <v>3444</v>
      </c>
      <c r="K54" t="s">
        <v>17077</v>
      </c>
      <c r="L54" t="s">
        <v>3869</v>
      </c>
      <c r="M54" t="s">
        <v>8014</v>
      </c>
    </row>
    <row r="55" spans="1:14" x14ac:dyDescent="0.25">
      <c r="A55" t="s">
        <v>3840</v>
      </c>
      <c r="B55" t="s">
        <v>214</v>
      </c>
      <c r="C55" t="s">
        <v>3760</v>
      </c>
      <c r="D55" t="s">
        <v>3727</v>
      </c>
      <c r="E55" t="s">
        <v>1641</v>
      </c>
      <c r="F55">
        <v>1</v>
      </c>
      <c r="G55">
        <v>2</v>
      </c>
      <c r="H55" t="s">
        <v>3735</v>
      </c>
      <c r="I55" t="s">
        <v>3841</v>
      </c>
      <c r="J55" t="s">
        <v>7645</v>
      </c>
      <c r="K55" t="s">
        <v>3840</v>
      </c>
      <c r="L55" t="s">
        <v>3842</v>
      </c>
      <c r="M55" t="s">
        <v>8014</v>
      </c>
    </row>
    <row r="56" spans="1:14" x14ac:dyDescent="0.25">
      <c r="A56" t="s">
        <v>3843</v>
      </c>
      <c r="B56" t="s">
        <v>214</v>
      </c>
      <c r="C56" t="s">
        <v>3760</v>
      </c>
      <c r="D56" t="s">
        <v>3727</v>
      </c>
      <c r="E56" t="s">
        <v>1641</v>
      </c>
      <c r="F56">
        <v>1</v>
      </c>
      <c r="G56">
        <v>2</v>
      </c>
      <c r="H56" t="s">
        <v>3735</v>
      </c>
      <c r="I56" t="s">
        <v>3844</v>
      </c>
      <c r="J56" t="s">
        <v>3444</v>
      </c>
      <c r="K56" t="s">
        <v>3845</v>
      </c>
      <c r="L56" t="s">
        <v>3846</v>
      </c>
      <c r="M56" t="s">
        <v>8014</v>
      </c>
    </row>
    <row r="57" spans="1:14" x14ac:dyDescent="0.25">
      <c r="A57" t="s">
        <v>3847</v>
      </c>
      <c r="B57" t="s">
        <v>214</v>
      </c>
      <c r="C57" t="s">
        <v>3760</v>
      </c>
      <c r="D57" t="s">
        <v>3727</v>
      </c>
      <c r="E57" t="s">
        <v>1121</v>
      </c>
      <c r="F57">
        <v>1</v>
      </c>
      <c r="G57">
        <v>2</v>
      </c>
      <c r="H57" t="s">
        <v>3821</v>
      </c>
      <c r="I57" t="s">
        <v>3848</v>
      </c>
      <c r="J57" t="s">
        <v>3444</v>
      </c>
      <c r="K57" t="s">
        <v>3847</v>
      </c>
      <c r="M57" t="s">
        <v>8014</v>
      </c>
    </row>
    <row r="58" spans="1:14" x14ac:dyDescent="0.25">
      <c r="A58" t="s">
        <v>3849</v>
      </c>
      <c r="B58" t="s">
        <v>214</v>
      </c>
      <c r="C58" t="s">
        <v>3774</v>
      </c>
      <c r="D58" t="s">
        <v>3727</v>
      </c>
      <c r="E58" t="s">
        <v>493</v>
      </c>
      <c r="F58">
        <v>1</v>
      </c>
      <c r="G58">
        <v>3</v>
      </c>
      <c r="H58" t="s">
        <v>3821</v>
      </c>
      <c r="I58" t="s">
        <v>3850</v>
      </c>
      <c r="J58" t="s">
        <v>7432</v>
      </c>
      <c r="K58" t="s">
        <v>3851</v>
      </c>
      <c r="M58" t="s">
        <v>8014</v>
      </c>
    </row>
    <row r="59" spans="1:14" x14ac:dyDescent="0.25">
      <c r="A59" t="s">
        <v>17074</v>
      </c>
      <c r="B59" t="s">
        <v>214</v>
      </c>
      <c r="C59" t="s">
        <v>3774</v>
      </c>
      <c r="D59" t="s">
        <v>3727</v>
      </c>
      <c r="E59" t="s">
        <v>7905</v>
      </c>
      <c r="F59">
        <v>1</v>
      </c>
      <c r="G59">
        <v>3</v>
      </c>
      <c r="H59" t="s">
        <v>3735</v>
      </c>
      <c r="I59" t="s">
        <v>17076</v>
      </c>
      <c r="J59" t="s">
        <v>3444</v>
      </c>
      <c r="K59" t="s">
        <v>17074</v>
      </c>
      <c r="M59" t="s">
        <v>8014</v>
      </c>
      <c r="N59">
        <v>3</v>
      </c>
    </row>
    <row r="60" spans="1:14" x14ac:dyDescent="0.25">
      <c r="A60" t="s">
        <v>7926</v>
      </c>
      <c r="B60" t="s">
        <v>214</v>
      </c>
      <c r="C60" t="s">
        <v>3774</v>
      </c>
      <c r="D60" t="s">
        <v>3727</v>
      </c>
      <c r="E60" t="s">
        <v>1641</v>
      </c>
      <c r="F60">
        <v>1</v>
      </c>
      <c r="G60">
        <v>3</v>
      </c>
      <c r="H60" t="s">
        <v>3728</v>
      </c>
      <c r="I60" t="s">
        <v>7929</v>
      </c>
      <c r="J60" t="s">
        <v>7927</v>
      </c>
      <c r="K60" t="s">
        <v>7931</v>
      </c>
      <c r="L60" t="s">
        <v>7930</v>
      </c>
      <c r="M60" t="s">
        <v>8014</v>
      </c>
    </row>
    <row r="61" spans="1:14" x14ac:dyDescent="0.25">
      <c r="A61" t="s">
        <v>3852</v>
      </c>
      <c r="B61" t="s">
        <v>214</v>
      </c>
      <c r="C61" t="s">
        <v>3774</v>
      </c>
      <c r="D61" t="s">
        <v>3727</v>
      </c>
      <c r="E61" t="s">
        <v>1641</v>
      </c>
      <c r="F61">
        <v>1</v>
      </c>
      <c r="G61">
        <v>3</v>
      </c>
      <c r="H61" t="s">
        <v>3735</v>
      </c>
      <c r="I61" t="s">
        <v>3853</v>
      </c>
      <c r="K61" t="s">
        <v>3854</v>
      </c>
      <c r="L61" t="s">
        <v>3855</v>
      </c>
      <c r="M61" t="s">
        <v>8014</v>
      </c>
    </row>
    <row r="62" spans="1:14" x14ac:dyDescent="0.25">
      <c r="A62" t="s">
        <v>17078</v>
      </c>
      <c r="B62" t="s">
        <v>214</v>
      </c>
      <c r="C62" t="s">
        <v>3893</v>
      </c>
      <c r="D62" t="s">
        <v>3727</v>
      </c>
      <c r="E62" t="s">
        <v>7905</v>
      </c>
      <c r="F62">
        <v>1</v>
      </c>
      <c r="G62">
        <v>4</v>
      </c>
      <c r="H62" t="s">
        <v>3735</v>
      </c>
      <c r="I62" t="s">
        <v>17079</v>
      </c>
      <c r="J62" t="s">
        <v>3444</v>
      </c>
      <c r="K62" t="s">
        <v>17078</v>
      </c>
      <c r="M62" t="s">
        <v>8014</v>
      </c>
    </row>
    <row r="63" spans="1:14" x14ac:dyDescent="0.25">
      <c r="A63" t="s">
        <v>1160</v>
      </c>
      <c r="B63" t="s">
        <v>214</v>
      </c>
      <c r="C63" t="s">
        <v>3893</v>
      </c>
      <c r="D63" t="s">
        <v>3727</v>
      </c>
      <c r="E63" t="s">
        <v>1641</v>
      </c>
      <c r="F63">
        <v>1</v>
      </c>
      <c r="G63">
        <v>4</v>
      </c>
      <c r="H63" t="s">
        <v>3735</v>
      </c>
      <c r="I63" t="s">
        <v>7653</v>
      </c>
      <c r="J63" t="s">
        <v>7659</v>
      </c>
      <c r="K63" t="s">
        <v>1160</v>
      </c>
      <c r="L63" t="s">
        <v>450</v>
      </c>
      <c r="M63" t="s">
        <v>8014</v>
      </c>
    </row>
    <row r="64" spans="1:14" x14ac:dyDescent="0.25">
      <c r="A64" t="s">
        <v>7923</v>
      </c>
      <c r="B64" t="s">
        <v>214</v>
      </c>
      <c r="C64" t="s">
        <v>3893</v>
      </c>
      <c r="D64" t="s">
        <v>3727</v>
      </c>
      <c r="E64" t="s">
        <v>1641</v>
      </c>
      <c r="F64">
        <v>1</v>
      </c>
      <c r="G64">
        <v>4</v>
      </c>
      <c r="H64" t="s">
        <v>3728</v>
      </c>
      <c r="I64" t="s">
        <v>7924</v>
      </c>
      <c r="J64" t="s">
        <v>3444</v>
      </c>
      <c r="K64" t="s">
        <v>7925</v>
      </c>
      <c r="L64" t="s">
        <v>3846</v>
      </c>
      <c r="M64" t="s">
        <v>8014</v>
      </c>
    </row>
    <row r="65" spans="1:13" x14ac:dyDescent="0.25">
      <c r="A65" t="s">
        <v>7846</v>
      </c>
      <c r="B65" t="s">
        <v>171</v>
      </c>
      <c r="C65" t="s">
        <v>3726</v>
      </c>
      <c r="D65" t="s">
        <v>3727</v>
      </c>
      <c r="E65" t="s">
        <v>1787</v>
      </c>
      <c r="F65">
        <v>1</v>
      </c>
      <c r="G65">
        <v>1</v>
      </c>
      <c r="H65" t="s">
        <v>3815</v>
      </c>
      <c r="I65" t="s">
        <v>8034</v>
      </c>
      <c r="J65" t="s">
        <v>3444</v>
      </c>
      <c r="K65" t="s">
        <v>7847</v>
      </c>
      <c r="M65" t="s">
        <v>8015</v>
      </c>
    </row>
    <row r="66" spans="1:13" x14ac:dyDescent="0.25">
      <c r="A66" t="s">
        <v>3856</v>
      </c>
      <c r="B66" t="s">
        <v>171</v>
      </c>
      <c r="C66" t="s">
        <v>3726</v>
      </c>
      <c r="D66" t="s">
        <v>3727</v>
      </c>
      <c r="E66" t="s">
        <v>1787</v>
      </c>
      <c r="F66">
        <v>1</v>
      </c>
      <c r="G66">
        <v>1</v>
      </c>
      <c r="H66" t="s">
        <v>3821</v>
      </c>
      <c r="I66" t="s">
        <v>3857</v>
      </c>
      <c r="J66" t="s">
        <v>7433</v>
      </c>
      <c r="K66" t="s">
        <v>3856</v>
      </c>
      <c r="M66" t="s">
        <v>8014</v>
      </c>
    </row>
    <row r="67" spans="1:13" x14ac:dyDescent="0.25">
      <c r="A67" t="s">
        <v>7646</v>
      </c>
      <c r="B67" t="s">
        <v>171</v>
      </c>
      <c r="C67" t="s">
        <v>3726</v>
      </c>
      <c r="D67" t="s">
        <v>3727</v>
      </c>
      <c r="E67" t="s">
        <v>681</v>
      </c>
      <c r="F67">
        <v>1</v>
      </c>
      <c r="G67">
        <v>1</v>
      </c>
      <c r="H67" t="s">
        <v>3728</v>
      </c>
      <c r="I67" t="s">
        <v>7647</v>
      </c>
      <c r="J67" t="s">
        <v>3444</v>
      </c>
      <c r="K67" t="s">
        <v>7646</v>
      </c>
      <c r="L67" t="s">
        <v>7648</v>
      </c>
      <c r="M67" t="s">
        <v>8014</v>
      </c>
    </row>
    <row r="68" spans="1:13" x14ac:dyDescent="0.25">
      <c r="A68" t="s">
        <v>3858</v>
      </c>
      <c r="B68" t="s">
        <v>171</v>
      </c>
      <c r="C68" t="s">
        <v>3760</v>
      </c>
      <c r="D68" t="s">
        <v>3727</v>
      </c>
      <c r="E68" t="s">
        <v>1787</v>
      </c>
      <c r="F68">
        <v>1</v>
      </c>
      <c r="G68">
        <v>2</v>
      </c>
      <c r="H68" t="s">
        <v>3815</v>
      </c>
      <c r="I68" t="s">
        <v>8035</v>
      </c>
      <c r="J68" t="s">
        <v>7364</v>
      </c>
      <c r="K68" t="s">
        <v>3859</v>
      </c>
      <c r="M68" t="s">
        <v>8015</v>
      </c>
    </row>
    <row r="69" spans="1:13" x14ac:dyDescent="0.25">
      <c r="A69" t="s">
        <v>3860</v>
      </c>
      <c r="B69" t="s">
        <v>171</v>
      </c>
      <c r="C69" t="s">
        <v>3760</v>
      </c>
      <c r="D69" t="s">
        <v>3727</v>
      </c>
      <c r="E69" t="s">
        <v>1787</v>
      </c>
      <c r="F69">
        <v>1</v>
      </c>
      <c r="G69">
        <v>2</v>
      </c>
      <c r="H69" t="s">
        <v>3735</v>
      </c>
      <c r="I69" t="s">
        <v>3861</v>
      </c>
      <c r="J69" t="s">
        <v>7365</v>
      </c>
      <c r="K69" t="s">
        <v>3860</v>
      </c>
      <c r="M69" t="s">
        <v>8014</v>
      </c>
    </row>
    <row r="70" spans="1:13" x14ac:dyDescent="0.25">
      <c r="A70" t="s">
        <v>7843</v>
      </c>
      <c r="B70" t="s">
        <v>171</v>
      </c>
      <c r="C70" t="s">
        <v>3774</v>
      </c>
      <c r="D70" t="s">
        <v>3727</v>
      </c>
      <c r="E70" t="s">
        <v>545</v>
      </c>
      <c r="F70">
        <v>1</v>
      </c>
      <c r="G70">
        <v>3</v>
      </c>
      <c r="H70" t="s">
        <v>3735</v>
      </c>
      <c r="I70" t="s">
        <v>7844</v>
      </c>
      <c r="J70" t="s">
        <v>3444</v>
      </c>
      <c r="K70" t="s">
        <v>7845</v>
      </c>
      <c r="L70" t="s">
        <v>3803</v>
      </c>
      <c r="M70" t="s">
        <v>8014</v>
      </c>
    </row>
    <row r="71" spans="1:13" x14ac:dyDescent="0.25">
      <c r="A71" t="s">
        <v>3862</v>
      </c>
      <c r="B71" t="s">
        <v>171</v>
      </c>
      <c r="C71" t="s">
        <v>3774</v>
      </c>
      <c r="D71" t="s">
        <v>3727</v>
      </c>
      <c r="E71" t="s">
        <v>1787</v>
      </c>
      <c r="F71">
        <v>1</v>
      </c>
      <c r="G71">
        <v>3</v>
      </c>
      <c r="H71" t="s">
        <v>3735</v>
      </c>
      <c r="I71" t="s">
        <v>3863</v>
      </c>
      <c r="J71" t="s">
        <v>3444</v>
      </c>
      <c r="K71" t="s">
        <v>3862</v>
      </c>
      <c r="M71" t="s">
        <v>8014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E53" sqref="E53"/>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157</v>
      </c>
      <c r="B1" t="s">
        <v>159</v>
      </c>
      <c r="C1" t="s">
        <v>3718</v>
      </c>
      <c r="D1" t="s">
        <v>3719</v>
      </c>
      <c r="E1" t="s">
        <v>1</v>
      </c>
      <c r="F1" t="s">
        <v>3427</v>
      </c>
      <c r="G1" t="s">
        <v>3720</v>
      </c>
      <c r="H1" t="s">
        <v>3721</v>
      </c>
      <c r="I1" t="s">
        <v>3722</v>
      </c>
      <c r="J1" t="s">
        <v>3723</v>
      </c>
      <c r="K1" t="s">
        <v>163</v>
      </c>
      <c r="L1" t="s">
        <v>3724</v>
      </c>
      <c r="M1" t="s">
        <v>7435</v>
      </c>
      <c r="N1" t="s">
        <v>8013</v>
      </c>
      <c r="O1" t="s">
        <v>7991</v>
      </c>
    </row>
    <row r="2" spans="1:15" x14ac:dyDescent="0.25">
      <c r="A2" t="s">
        <v>12659</v>
      </c>
      <c r="B2" t="s">
        <v>168</v>
      </c>
      <c r="C2" t="s">
        <v>3726</v>
      </c>
      <c r="D2" t="s">
        <v>3776</v>
      </c>
      <c r="E2" t="s">
        <v>2611</v>
      </c>
      <c r="F2">
        <v>1</v>
      </c>
      <c r="G2">
        <v>3</v>
      </c>
      <c r="H2" t="s">
        <v>3728</v>
      </c>
      <c r="I2" t="s">
        <v>12660</v>
      </c>
      <c r="J2" t="s">
        <v>3444</v>
      </c>
      <c r="K2" t="s">
        <v>12661</v>
      </c>
      <c r="N2" t="s">
        <v>8014</v>
      </c>
    </row>
    <row r="3" spans="1:15" x14ac:dyDescent="0.25">
      <c r="A3" t="s">
        <v>3864</v>
      </c>
      <c r="B3" t="s">
        <v>168</v>
      </c>
      <c r="C3" t="s">
        <v>3726</v>
      </c>
      <c r="D3" t="s">
        <v>3776</v>
      </c>
      <c r="E3" t="s">
        <v>1038</v>
      </c>
      <c r="F3">
        <v>1</v>
      </c>
      <c r="G3">
        <v>3</v>
      </c>
      <c r="H3" t="s">
        <v>3739</v>
      </c>
      <c r="I3" t="s">
        <v>8039</v>
      </c>
      <c r="J3" t="s">
        <v>7416</v>
      </c>
      <c r="K3" t="s">
        <v>3864</v>
      </c>
      <c r="L3" t="s">
        <v>3865</v>
      </c>
      <c r="N3" t="s">
        <v>8014</v>
      </c>
    </row>
    <row r="4" spans="1:15" x14ac:dyDescent="0.25">
      <c r="A4" t="s">
        <v>3866</v>
      </c>
      <c r="B4" t="s">
        <v>168</v>
      </c>
      <c r="C4" t="s">
        <v>3726</v>
      </c>
      <c r="D4" t="s">
        <v>3776</v>
      </c>
      <c r="E4" t="s">
        <v>1744</v>
      </c>
      <c r="F4">
        <v>1</v>
      </c>
      <c r="G4">
        <v>3</v>
      </c>
      <c r="H4" t="s">
        <v>3728</v>
      </c>
      <c r="I4" t="s">
        <v>3867</v>
      </c>
      <c r="J4" t="s">
        <v>3444</v>
      </c>
      <c r="K4" t="s">
        <v>3868</v>
      </c>
      <c r="L4" t="s">
        <v>3869</v>
      </c>
      <c r="N4" t="s">
        <v>8014</v>
      </c>
    </row>
    <row r="5" spans="1:15" x14ac:dyDescent="0.25">
      <c r="A5" t="s">
        <v>3870</v>
      </c>
      <c r="B5" t="s">
        <v>168</v>
      </c>
      <c r="C5" t="s">
        <v>3726</v>
      </c>
      <c r="D5" t="s">
        <v>3776</v>
      </c>
      <c r="E5" t="s">
        <v>2124</v>
      </c>
      <c r="F5">
        <v>1</v>
      </c>
      <c r="G5">
        <v>3</v>
      </c>
      <c r="H5" t="s">
        <v>3821</v>
      </c>
      <c r="I5" t="s">
        <v>3871</v>
      </c>
      <c r="J5" t="s">
        <v>7348</v>
      </c>
      <c r="K5" t="s">
        <v>3870</v>
      </c>
      <c r="N5" t="s">
        <v>8014</v>
      </c>
    </row>
    <row r="6" spans="1:15" x14ac:dyDescent="0.25">
      <c r="A6" t="s">
        <v>3872</v>
      </c>
      <c r="B6" t="s">
        <v>168</v>
      </c>
      <c r="C6" t="s">
        <v>3726</v>
      </c>
      <c r="D6" t="s">
        <v>3727</v>
      </c>
      <c r="E6" t="s">
        <v>154</v>
      </c>
      <c r="F6">
        <v>1</v>
      </c>
      <c r="G6">
        <v>3</v>
      </c>
      <c r="H6" t="s">
        <v>3815</v>
      </c>
      <c r="I6" t="s">
        <v>8036</v>
      </c>
      <c r="J6" t="s">
        <v>7424</v>
      </c>
      <c r="K6" t="s">
        <v>3872</v>
      </c>
      <c r="N6" t="s">
        <v>8015</v>
      </c>
    </row>
    <row r="7" spans="1:15" x14ac:dyDescent="0.25">
      <c r="A7" t="s">
        <v>7327</v>
      </c>
      <c r="B7" t="s">
        <v>168</v>
      </c>
      <c r="C7" t="s">
        <v>3726</v>
      </c>
      <c r="D7" t="s">
        <v>3776</v>
      </c>
      <c r="E7" t="s">
        <v>2165</v>
      </c>
      <c r="F7">
        <v>1</v>
      </c>
      <c r="G7">
        <v>3</v>
      </c>
      <c r="H7" t="s">
        <v>3735</v>
      </c>
      <c r="I7" t="s">
        <v>7328</v>
      </c>
      <c r="J7" t="s">
        <v>3444</v>
      </c>
      <c r="K7" t="s">
        <v>7327</v>
      </c>
      <c r="L7" t="s">
        <v>4538</v>
      </c>
      <c r="N7" t="s">
        <v>8014</v>
      </c>
    </row>
    <row r="8" spans="1:15" x14ac:dyDescent="0.25">
      <c r="A8" t="s">
        <v>3873</v>
      </c>
      <c r="B8" t="s">
        <v>168</v>
      </c>
      <c r="C8" t="s">
        <v>3726</v>
      </c>
      <c r="D8" t="s">
        <v>3776</v>
      </c>
      <c r="E8" t="s">
        <v>2611</v>
      </c>
      <c r="F8">
        <v>1</v>
      </c>
      <c r="G8">
        <v>3</v>
      </c>
      <c r="H8" t="s">
        <v>3728</v>
      </c>
      <c r="I8" t="s">
        <v>3874</v>
      </c>
      <c r="J8" t="s">
        <v>7426</v>
      </c>
      <c r="K8" t="s">
        <v>3875</v>
      </c>
      <c r="N8" t="s">
        <v>8014</v>
      </c>
    </row>
    <row r="9" spans="1:15" x14ac:dyDescent="0.25">
      <c r="A9" t="s">
        <v>3876</v>
      </c>
      <c r="B9" t="s">
        <v>168</v>
      </c>
      <c r="C9" t="s">
        <v>3726</v>
      </c>
      <c r="D9" t="s">
        <v>3727</v>
      </c>
      <c r="E9" t="s">
        <v>1286</v>
      </c>
      <c r="F9">
        <v>1</v>
      </c>
      <c r="G9">
        <v>3</v>
      </c>
      <c r="H9" t="s">
        <v>3739</v>
      </c>
      <c r="I9" t="s">
        <v>3877</v>
      </c>
      <c r="J9" t="s">
        <v>3444</v>
      </c>
      <c r="K9" t="s">
        <v>3876</v>
      </c>
      <c r="N9" t="s">
        <v>8014</v>
      </c>
    </row>
    <row r="10" spans="1:15" x14ac:dyDescent="0.25">
      <c r="A10" t="s">
        <v>3878</v>
      </c>
      <c r="B10" t="s">
        <v>168</v>
      </c>
      <c r="C10" t="s">
        <v>3726</v>
      </c>
      <c r="D10" t="s">
        <v>3727</v>
      </c>
      <c r="E10" t="s">
        <v>154</v>
      </c>
      <c r="F10">
        <v>1</v>
      </c>
      <c r="G10">
        <v>3</v>
      </c>
      <c r="H10" t="s">
        <v>3821</v>
      </c>
      <c r="I10" t="s">
        <v>3879</v>
      </c>
      <c r="J10" t="s">
        <v>3444</v>
      </c>
      <c r="K10" t="s">
        <v>3878</v>
      </c>
      <c r="N10" t="s">
        <v>8014</v>
      </c>
    </row>
    <row r="11" spans="1:15" x14ac:dyDescent="0.25">
      <c r="A11" t="s">
        <v>7856</v>
      </c>
      <c r="B11" t="s">
        <v>168</v>
      </c>
      <c r="C11" t="s">
        <v>3726</v>
      </c>
      <c r="D11" t="s">
        <v>3727</v>
      </c>
      <c r="E11" t="s">
        <v>2611</v>
      </c>
      <c r="F11">
        <v>1</v>
      </c>
      <c r="G11">
        <v>3</v>
      </c>
      <c r="H11" t="s">
        <v>3735</v>
      </c>
      <c r="I11" t="s">
        <v>7857</v>
      </c>
      <c r="J11" t="s">
        <v>3444</v>
      </c>
      <c r="K11" t="s">
        <v>7858</v>
      </c>
      <c r="N11" t="s">
        <v>8014</v>
      </c>
    </row>
    <row r="12" spans="1:15" x14ac:dyDescent="0.25">
      <c r="A12" t="s">
        <v>3880</v>
      </c>
      <c r="B12" t="s">
        <v>168</v>
      </c>
      <c r="C12" t="s">
        <v>3760</v>
      </c>
      <c r="D12" t="s">
        <v>3881</v>
      </c>
      <c r="E12" t="s">
        <v>1286</v>
      </c>
      <c r="F12">
        <v>1</v>
      </c>
      <c r="G12">
        <v>5</v>
      </c>
      <c r="H12" t="s">
        <v>3739</v>
      </c>
      <c r="I12" t="s">
        <v>3882</v>
      </c>
      <c r="J12" t="s">
        <v>3444</v>
      </c>
      <c r="K12" t="s">
        <v>3880</v>
      </c>
      <c r="N12" t="s">
        <v>8014</v>
      </c>
    </row>
    <row r="13" spans="1:15" x14ac:dyDescent="0.25">
      <c r="A13" t="s">
        <v>3883</v>
      </c>
      <c r="B13" t="s">
        <v>168</v>
      </c>
      <c r="C13" t="s">
        <v>3760</v>
      </c>
      <c r="D13" t="s">
        <v>3727</v>
      </c>
      <c r="E13" t="s">
        <v>154</v>
      </c>
      <c r="F13">
        <v>1</v>
      </c>
      <c r="G13">
        <v>5</v>
      </c>
      <c r="H13" t="s">
        <v>3735</v>
      </c>
      <c r="I13" t="s">
        <v>3884</v>
      </c>
      <c r="J13" t="s">
        <v>3444</v>
      </c>
      <c r="K13" t="s">
        <v>3885</v>
      </c>
      <c r="N13" t="s">
        <v>8014</v>
      </c>
    </row>
    <row r="14" spans="1:15" x14ac:dyDescent="0.25">
      <c r="A14" t="s">
        <v>7839</v>
      </c>
      <c r="B14" t="s">
        <v>168</v>
      </c>
      <c r="C14" t="s">
        <v>3760</v>
      </c>
      <c r="D14" t="s">
        <v>3727</v>
      </c>
      <c r="E14" t="s">
        <v>1038</v>
      </c>
      <c r="F14">
        <v>1</v>
      </c>
      <c r="G14">
        <v>5</v>
      </c>
      <c r="H14" t="s">
        <v>3735</v>
      </c>
      <c r="I14" t="s">
        <v>7840</v>
      </c>
      <c r="J14" t="s">
        <v>3444</v>
      </c>
      <c r="K14" t="s">
        <v>7841</v>
      </c>
      <c r="L14" t="s">
        <v>7842</v>
      </c>
      <c r="N14" t="s">
        <v>8014</v>
      </c>
    </row>
    <row r="15" spans="1:15" x14ac:dyDescent="0.25">
      <c r="A15" t="s">
        <v>3886</v>
      </c>
      <c r="B15" t="s">
        <v>168</v>
      </c>
      <c r="C15" t="s">
        <v>3760</v>
      </c>
      <c r="D15" t="s">
        <v>3727</v>
      </c>
      <c r="E15" t="s">
        <v>1021</v>
      </c>
      <c r="F15">
        <v>1</v>
      </c>
      <c r="G15">
        <v>5</v>
      </c>
      <c r="H15" t="s">
        <v>3735</v>
      </c>
      <c r="I15" t="s">
        <v>3887</v>
      </c>
      <c r="J15" t="s">
        <v>7414</v>
      </c>
      <c r="K15" t="s">
        <v>3888</v>
      </c>
      <c r="N15" t="s">
        <v>8014</v>
      </c>
    </row>
    <row r="16" spans="1:15" x14ac:dyDescent="0.25">
      <c r="A16" t="s">
        <v>3889</v>
      </c>
      <c r="B16" t="s">
        <v>168</v>
      </c>
      <c r="C16" t="s">
        <v>3760</v>
      </c>
      <c r="D16" t="s">
        <v>3727</v>
      </c>
      <c r="E16" t="s">
        <v>1290</v>
      </c>
      <c r="F16">
        <v>1</v>
      </c>
      <c r="G16">
        <v>5</v>
      </c>
      <c r="H16" t="s">
        <v>3735</v>
      </c>
      <c r="I16" t="s">
        <v>3890</v>
      </c>
      <c r="J16" t="s">
        <v>3444</v>
      </c>
      <c r="K16" t="s">
        <v>3889</v>
      </c>
      <c r="N16" t="s">
        <v>8014</v>
      </c>
    </row>
    <row r="17" spans="1:14" x14ac:dyDescent="0.25">
      <c r="A17" t="s">
        <v>7854</v>
      </c>
      <c r="B17" t="s">
        <v>168</v>
      </c>
      <c r="C17" t="s">
        <v>3760</v>
      </c>
      <c r="D17" t="s">
        <v>7855</v>
      </c>
      <c r="E17" t="s">
        <v>1038</v>
      </c>
      <c r="F17">
        <v>1</v>
      </c>
      <c r="G17">
        <v>5</v>
      </c>
      <c r="H17" t="s">
        <v>3735</v>
      </c>
      <c r="I17" t="s">
        <v>7853</v>
      </c>
      <c r="J17" t="s">
        <v>3444</v>
      </c>
      <c r="K17" t="s">
        <v>7854</v>
      </c>
      <c r="N17" t="s">
        <v>8014</v>
      </c>
    </row>
    <row r="18" spans="1:14" x14ac:dyDescent="0.25">
      <c r="A18" t="s">
        <v>3454</v>
      </c>
      <c r="B18" t="s">
        <v>168</v>
      </c>
      <c r="C18" t="s">
        <v>3774</v>
      </c>
      <c r="D18" t="s">
        <v>3727</v>
      </c>
      <c r="E18" t="s">
        <v>154</v>
      </c>
      <c r="F18">
        <v>1</v>
      </c>
      <c r="G18">
        <v>7</v>
      </c>
      <c r="H18" t="s">
        <v>3728</v>
      </c>
      <c r="I18" t="s">
        <v>3891</v>
      </c>
      <c r="J18" t="s">
        <v>3444</v>
      </c>
      <c r="K18" t="s">
        <v>3454</v>
      </c>
      <c r="N18" t="s">
        <v>8014</v>
      </c>
    </row>
    <row r="19" spans="1:14" x14ac:dyDescent="0.25">
      <c r="A19" t="s">
        <v>3892</v>
      </c>
      <c r="B19" t="s">
        <v>168</v>
      </c>
      <c r="C19" t="s">
        <v>3893</v>
      </c>
      <c r="D19" t="s">
        <v>3771</v>
      </c>
      <c r="E19" t="s">
        <v>1038</v>
      </c>
      <c r="F19">
        <v>1</v>
      </c>
      <c r="G19">
        <v>9</v>
      </c>
      <c r="H19" t="s">
        <v>3728</v>
      </c>
      <c r="I19" t="s">
        <v>3894</v>
      </c>
      <c r="J19" t="s">
        <v>3444</v>
      </c>
      <c r="K19" t="s">
        <v>3892</v>
      </c>
      <c r="L19" t="s">
        <v>3746</v>
      </c>
      <c r="N19" t="s">
        <v>8014</v>
      </c>
    </row>
    <row r="20" spans="1:14" x14ac:dyDescent="0.25">
      <c r="A20" t="s">
        <v>14022</v>
      </c>
      <c r="B20" t="s">
        <v>168</v>
      </c>
      <c r="C20" t="s">
        <v>3893</v>
      </c>
      <c r="D20" t="s">
        <v>3942</v>
      </c>
      <c r="E20" t="s">
        <v>2611</v>
      </c>
      <c r="F20">
        <v>1</v>
      </c>
      <c r="G20">
        <v>9</v>
      </c>
      <c r="H20" t="s">
        <v>3728</v>
      </c>
      <c r="I20" t="s">
        <v>14021</v>
      </c>
      <c r="J20" t="s">
        <v>7348</v>
      </c>
      <c r="K20" t="s">
        <v>14023</v>
      </c>
      <c r="N20" t="s">
        <v>8014</v>
      </c>
    </row>
    <row r="21" spans="1:14" x14ac:dyDescent="0.25">
      <c r="A21" t="s">
        <v>7859</v>
      </c>
      <c r="B21" t="s">
        <v>168</v>
      </c>
      <c r="C21" t="s">
        <v>3893</v>
      </c>
      <c r="D21" t="s">
        <v>3776</v>
      </c>
      <c r="E21" t="s">
        <v>701</v>
      </c>
      <c r="F21">
        <v>1</v>
      </c>
      <c r="G21">
        <v>9</v>
      </c>
      <c r="H21" t="s">
        <v>3735</v>
      </c>
      <c r="I21" t="s">
        <v>7860</v>
      </c>
      <c r="J21" t="s">
        <v>3444</v>
      </c>
      <c r="K21" t="s">
        <v>7861</v>
      </c>
      <c r="N21" t="s">
        <v>8014</v>
      </c>
    </row>
    <row r="22" spans="1:14" x14ac:dyDescent="0.25">
      <c r="A22" t="s">
        <v>7849</v>
      </c>
      <c r="B22" t="s">
        <v>174</v>
      </c>
      <c r="C22" t="s">
        <v>3726</v>
      </c>
      <c r="D22" t="s">
        <v>3727</v>
      </c>
      <c r="E22" t="s">
        <v>89</v>
      </c>
      <c r="F22">
        <v>1</v>
      </c>
      <c r="G22">
        <v>3</v>
      </c>
      <c r="H22" t="s">
        <v>3735</v>
      </c>
      <c r="I22" t="s">
        <v>7848</v>
      </c>
      <c r="J22" t="s">
        <v>3444</v>
      </c>
      <c r="K22" t="s">
        <v>7850</v>
      </c>
      <c r="N22" t="s">
        <v>8014</v>
      </c>
    </row>
    <row r="23" spans="1:14" x14ac:dyDescent="0.25">
      <c r="A23" t="s">
        <v>3895</v>
      </c>
      <c r="B23" t="s">
        <v>174</v>
      </c>
      <c r="C23" t="s">
        <v>3726</v>
      </c>
      <c r="D23" t="s">
        <v>3776</v>
      </c>
      <c r="E23" t="s">
        <v>89</v>
      </c>
      <c r="F23">
        <v>1</v>
      </c>
      <c r="G23">
        <v>3</v>
      </c>
      <c r="H23" t="s">
        <v>3735</v>
      </c>
      <c r="I23" t="s">
        <v>3896</v>
      </c>
      <c r="J23" t="s">
        <v>3444</v>
      </c>
      <c r="K23" t="s">
        <v>3897</v>
      </c>
      <c r="N23" t="s">
        <v>8014</v>
      </c>
    </row>
    <row r="24" spans="1:14" x14ac:dyDescent="0.25">
      <c r="A24" t="s">
        <v>14051</v>
      </c>
      <c r="B24" t="s">
        <v>174</v>
      </c>
      <c r="C24" t="s">
        <v>3726</v>
      </c>
      <c r="D24" t="s">
        <v>3776</v>
      </c>
      <c r="E24" t="s">
        <v>1943</v>
      </c>
      <c r="F24">
        <v>1</v>
      </c>
      <c r="G24">
        <v>3</v>
      </c>
      <c r="H24" t="s">
        <v>3735</v>
      </c>
      <c r="I24" t="s">
        <v>14053</v>
      </c>
      <c r="J24" t="s">
        <v>3444</v>
      </c>
      <c r="K24" t="s">
        <v>14052</v>
      </c>
      <c r="L24" t="s">
        <v>3810</v>
      </c>
      <c r="N24" t="s">
        <v>8014</v>
      </c>
    </row>
    <row r="25" spans="1:14" x14ac:dyDescent="0.25">
      <c r="A25" t="s">
        <v>3898</v>
      </c>
      <c r="B25" t="s">
        <v>174</v>
      </c>
      <c r="C25" t="s">
        <v>3726</v>
      </c>
      <c r="D25" t="s">
        <v>3727</v>
      </c>
      <c r="E25" t="s">
        <v>38</v>
      </c>
      <c r="F25">
        <v>1</v>
      </c>
      <c r="G25">
        <v>3</v>
      </c>
      <c r="H25" t="s">
        <v>3735</v>
      </c>
      <c r="I25" t="s">
        <v>3899</v>
      </c>
      <c r="J25" t="s">
        <v>7379</v>
      </c>
      <c r="K25" t="s">
        <v>3898</v>
      </c>
      <c r="N25" t="s">
        <v>8014</v>
      </c>
    </row>
    <row r="26" spans="1:14" x14ac:dyDescent="0.25">
      <c r="A26" t="s">
        <v>3900</v>
      </c>
      <c r="B26" t="s">
        <v>174</v>
      </c>
      <c r="C26" t="s">
        <v>3760</v>
      </c>
      <c r="D26" t="s">
        <v>3727</v>
      </c>
      <c r="E26" t="s">
        <v>345</v>
      </c>
      <c r="F26">
        <v>1</v>
      </c>
      <c r="G26">
        <v>5</v>
      </c>
      <c r="H26" t="s">
        <v>3815</v>
      </c>
      <c r="I26" t="s">
        <v>8029</v>
      </c>
      <c r="J26" t="s">
        <v>3444</v>
      </c>
      <c r="K26" t="s">
        <v>3901</v>
      </c>
      <c r="N26" t="s">
        <v>8015</v>
      </c>
    </row>
    <row r="27" spans="1:14" x14ac:dyDescent="0.25">
      <c r="A27" t="s">
        <v>3902</v>
      </c>
      <c r="B27" t="s">
        <v>174</v>
      </c>
      <c r="C27" t="s">
        <v>3760</v>
      </c>
      <c r="D27" t="s">
        <v>3727</v>
      </c>
      <c r="E27" t="s">
        <v>345</v>
      </c>
      <c r="F27">
        <v>1</v>
      </c>
      <c r="G27">
        <v>5</v>
      </c>
      <c r="H27" t="s">
        <v>3815</v>
      </c>
      <c r="I27" t="s">
        <v>8032</v>
      </c>
      <c r="J27" t="s">
        <v>3444</v>
      </c>
      <c r="K27" t="s">
        <v>3903</v>
      </c>
      <c r="N27" t="s">
        <v>8015</v>
      </c>
    </row>
    <row r="28" spans="1:14" x14ac:dyDescent="0.25">
      <c r="A28" t="s">
        <v>3904</v>
      </c>
      <c r="B28" t="s">
        <v>174</v>
      </c>
      <c r="C28" t="s">
        <v>3760</v>
      </c>
      <c r="D28" t="s">
        <v>3727</v>
      </c>
      <c r="E28" t="s">
        <v>345</v>
      </c>
      <c r="F28">
        <v>1</v>
      </c>
      <c r="G28">
        <v>5</v>
      </c>
      <c r="H28" t="s">
        <v>3815</v>
      </c>
      <c r="I28" t="s">
        <v>8030</v>
      </c>
      <c r="J28" t="s">
        <v>3444</v>
      </c>
      <c r="K28" t="s">
        <v>3905</v>
      </c>
      <c r="N28" t="s">
        <v>8015</v>
      </c>
    </row>
    <row r="29" spans="1:14" x14ac:dyDescent="0.25">
      <c r="A29" t="s">
        <v>3906</v>
      </c>
      <c r="B29" t="s">
        <v>174</v>
      </c>
      <c r="C29" t="s">
        <v>3760</v>
      </c>
      <c r="D29" t="s">
        <v>3776</v>
      </c>
      <c r="E29" t="s">
        <v>38</v>
      </c>
      <c r="F29">
        <v>1</v>
      </c>
      <c r="G29">
        <v>5</v>
      </c>
      <c r="H29" t="s">
        <v>3728</v>
      </c>
      <c r="I29" t="s">
        <v>3907</v>
      </c>
      <c r="J29" t="s">
        <v>7430</v>
      </c>
      <c r="K29" t="s">
        <v>3908</v>
      </c>
      <c r="N29" t="s">
        <v>8014</v>
      </c>
    </row>
    <row r="30" spans="1:14" x14ac:dyDescent="0.25">
      <c r="A30" t="s">
        <v>3909</v>
      </c>
      <c r="B30" t="s">
        <v>174</v>
      </c>
      <c r="C30" t="s">
        <v>3760</v>
      </c>
      <c r="D30" t="s">
        <v>3727</v>
      </c>
      <c r="E30" t="s">
        <v>345</v>
      </c>
      <c r="F30">
        <v>1</v>
      </c>
      <c r="G30">
        <v>5</v>
      </c>
      <c r="H30" t="s">
        <v>3815</v>
      </c>
      <c r="I30" t="s">
        <v>8031</v>
      </c>
      <c r="J30" t="s">
        <v>3444</v>
      </c>
      <c r="K30" t="s">
        <v>3910</v>
      </c>
      <c r="N30" t="s">
        <v>8015</v>
      </c>
    </row>
    <row r="31" spans="1:14" x14ac:dyDescent="0.25">
      <c r="A31" t="s">
        <v>3911</v>
      </c>
      <c r="B31" t="s">
        <v>174</v>
      </c>
      <c r="C31" t="s">
        <v>3774</v>
      </c>
      <c r="D31" t="s">
        <v>3727</v>
      </c>
      <c r="E31" t="s">
        <v>345</v>
      </c>
      <c r="F31">
        <v>1</v>
      </c>
      <c r="G31">
        <v>7</v>
      </c>
      <c r="H31" t="s">
        <v>3815</v>
      </c>
      <c r="I31" t="s">
        <v>8045</v>
      </c>
      <c r="J31" t="s">
        <v>3444</v>
      </c>
      <c r="K31" t="s">
        <v>3913</v>
      </c>
      <c r="N31" t="s">
        <v>8015</v>
      </c>
    </row>
    <row r="32" spans="1:14" x14ac:dyDescent="0.25">
      <c r="A32" t="s">
        <v>7851</v>
      </c>
      <c r="B32" t="s">
        <v>174</v>
      </c>
      <c r="C32" t="s">
        <v>3774</v>
      </c>
      <c r="D32" t="s">
        <v>3727</v>
      </c>
      <c r="E32" t="s">
        <v>345</v>
      </c>
      <c r="F32">
        <v>1</v>
      </c>
      <c r="G32">
        <v>7</v>
      </c>
      <c r="H32" t="s">
        <v>3815</v>
      </c>
      <c r="I32" t="s">
        <v>8037</v>
      </c>
      <c r="J32" t="s">
        <v>3444</v>
      </c>
      <c r="K32" t="s">
        <v>7852</v>
      </c>
      <c r="N32" t="s">
        <v>8015</v>
      </c>
    </row>
    <row r="33" spans="1:14" x14ac:dyDescent="0.25">
      <c r="A33" t="s">
        <v>3914</v>
      </c>
      <c r="B33" t="s">
        <v>174</v>
      </c>
      <c r="C33" t="s">
        <v>3774</v>
      </c>
      <c r="D33" t="s">
        <v>3727</v>
      </c>
      <c r="E33" t="s">
        <v>89</v>
      </c>
      <c r="F33">
        <v>1</v>
      </c>
      <c r="G33">
        <v>7</v>
      </c>
      <c r="H33" t="s">
        <v>3815</v>
      </c>
      <c r="I33" t="s">
        <v>3915</v>
      </c>
      <c r="J33" t="s">
        <v>7400</v>
      </c>
      <c r="K33" t="s">
        <v>3916</v>
      </c>
      <c r="N33" t="s">
        <v>8015</v>
      </c>
    </row>
    <row r="34" spans="1:14" x14ac:dyDescent="0.25">
      <c r="A34" t="s">
        <v>3917</v>
      </c>
      <c r="B34" t="s">
        <v>174</v>
      </c>
      <c r="C34" t="s">
        <v>3893</v>
      </c>
      <c r="D34" t="s">
        <v>3776</v>
      </c>
      <c r="E34" t="s">
        <v>89</v>
      </c>
      <c r="F34">
        <v>1</v>
      </c>
      <c r="G34">
        <v>9</v>
      </c>
      <c r="H34" t="s">
        <v>3735</v>
      </c>
      <c r="I34" t="s">
        <v>3918</v>
      </c>
      <c r="J34" t="s">
        <v>7427</v>
      </c>
      <c r="K34" t="s">
        <v>3919</v>
      </c>
      <c r="N34" t="s">
        <v>8014</v>
      </c>
    </row>
    <row r="35" spans="1:14" x14ac:dyDescent="0.25">
      <c r="A35" t="s">
        <v>3920</v>
      </c>
      <c r="B35" t="s">
        <v>214</v>
      </c>
      <c r="C35" t="s">
        <v>3726</v>
      </c>
      <c r="D35" t="s">
        <v>3776</v>
      </c>
      <c r="E35" t="s">
        <v>1121</v>
      </c>
      <c r="F35">
        <v>1</v>
      </c>
      <c r="G35">
        <v>3</v>
      </c>
      <c r="H35" t="s">
        <v>3728</v>
      </c>
      <c r="I35" t="s">
        <v>3921</v>
      </c>
      <c r="J35" t="s">
        <v>3444</v>
      </c>
      <c r="K35" t="s">
        <v>3922</v>
      </c>
      <c r="L35" t="s">
        <v>3754</v>
      </c>
      <c r="N35" t="s">
        <v>8014</v>
      </c>
    </row>
    <row r="36" spans="1:14" x14ac:dyDescent="0.25">
      <c r="A36" t="s">
        <v>3923</v>
      </c>
      <c r="B36" t="s">
        <v>214</v>
      </c>
      <c r="C36" t="s">
        <v>3726</v>
      </c>
      <c r="D36" t="s">
        <v>3727</v>
      </c>
      <c r="E36" t="s">
        <v>493</v>
      </c>
      <c r="F36">
        <v>1</v>
      </c>
      <c r="G36">
        <v>3</v>
      </c>
      <c r="H36" t="s">
        <v>3735</v>
      </c>
      <c r="I36" t="s">
        <v>3924</v>
      </c>
      <c r="J36" t="s">
        <v>7421</v>
      </c>
      <c r="K36" t="s">
        <v>3923</v>
      </c>
      <c r="L36" t="s">
        <v>3659</v>
      </c>
      <c r="N36" t="s">
        <v>8014</v>
      </c>
    </row>
    <row r="37" spans="1:14" x14ac:dyDescent="0.25">
      <c r="A37" t="s">
        <v>3925</v>
      </c>
      <c r="B37" t="s">
        <v>214</v>
      </c>
      <c r="C37" t="s">
        <v>3726</v>
      </c>
      <c r="D37" t="s">
        <v>3727</v>
      </c>
      <c r="E37" t="s">
        <v>1641</v>
      </c>
      <c r="F37">
        <v>1</v>
      </c>
      <c r="G37">
        <v>3</v>
      </c>
      <c r="H37" t="s">
        <v>3735</v>
      </c>
      <c r="I37" t="s">
        <v>3926</v>
      </c>
      <c r="J37" t="s">
        <v>3444</v>
      </c>
      <c r="K37" t="s">
        <v>3925</v>
      </c>
      <c r="L37" t="s">
        <v>3846</v>
      </c>
      <c r="N37" t="s">
        <v>8014</v>
      </c>
    </row>
    <row r="38" spans="1:14" x14ac:dyDescent="0.25">
      <c r="A38" t="s">
        <v>3927</v>
      </c>
      <c r="B38" t="s">
        <v>214</v>
      </c>
      <c r="C38" t="s">
        <v>3726</v>
      </c>
      <c r="D38" t="s">
        <v>3776</v>
      </c>
      <c r="E38" t="s">
        <v>493</v>
      </c>
      <c r="F38">
        <v>1</v>
      </c>
      <c r="G38">
        <v>3</v>
      </c>
      <c r="H38" t="s">
        <v>3739</v>
      </c>
      <c r="I38" t="s">
        <v>3928</v>
      </c>
      <c r="J38" t="s">
        <v>3444</v>
      </c>
      <c r="K38" t="s">
        <v>3927</v>
      </c>
      <c r="L38" t="s">
        <v>3829</v>
      </c>
      <c r="N38" t="s">
        <v>8014</v>
      </c>
    </row>
    <row r="39" spans="1:14" x14ac:dyDescent="0.25">
      <c r="A39" t="s">
        <v>3929</v>
      </c>
      <c r="B39" t="s">
        <v>214</v>
      </c>
      <c r="C39" t="s">
        <v>3726</v>
      </c>
      <c r="D39" t="s">
        <v>3727</v>
      </c>
      <c r="E39" t="s">
        <v>1641</v>
      </c>
      <c r="F39">
        <v>1</v>
      </c>
      <c r="G39">
        <v>3</v>
      </c>
      <c r="H39" t="s">
        <v>3735</v>
      </c>
      <c r="I39" t="s">
        <v>3930</v>
      </c>
      <c r="J39" t="s">
        <v>7413</v>
      </c>
      <c r="K39" t="s">
        <v>3929</v>
      </c>
      <c r="L39" t="s">
        <v>3846</v>
      </c>
      <c r="N39" t="s">
        <v>8014</v>
      </c>
    </row>
    <row r="40" spans="1:14" x14ac:dyDescent="0.25">
      <c r="A40" t="s">
        <v>3931</v>
      </c>
      <c r="B40" t="s">
        <v>214</v>
      </c>
      <c r="C40" t="s">
        <v>3726</v>
      </c>
      <c r="D40" t="s">
        <v>3727</v>
      </c>
      <c r="E40" t="s">
        <v>493</v>
      </c>
      <c r="F40">
        <v>1</v>
      </c>
      <c r="G40">
        <v>3</v>
      </c>
      <c r="H40" t="s">
        <v>3728</v>
      </c>
      <c r="I40" t="s">
        <v>3932</v>
      </c>
      <c r="J40" t="s">
        <v>3444</v>
      </c>
      <c r="K40" t="s">
        <v>3933</v>
      </c>
      <c r="N40" t="s">
        <v>8014</v>
      </c>
    </row>
    <row r="41" spans="1:14" x14ac:dyDescent="0.25">
      <c r="A41" t="s">
        <v>7863</v>
      </c>
      <c r="B41" t="s">
        <v>214</v>
      </c>
      <c r="C41" t="s">
        <v>3760</v>
      </c>
      <c r="D41" t="s">
        <v>3771</v>
      </c>
      <c r="E41" t="s">
        <v>1641</v>
      </c>
      <c r="F41">
        <v>1</v>
      </c>
      <c r="G41">
        <v>5</v>
      </c>
      <c r="H41" t="s">
        <v>3735</v>
      </c>
      <c r="I41" t="s">
        <v>7864</v>
      </c>
      <c r="J41" t="s">
        <v>3444</v>
      </c>
      <c r="K41" t="s">
        <v>7862</v>
      </c>
      <c r="L41" t="s">
        <v>7865</v>
      </c>
      <c r="N41" t="s">
        <v>8014</v>
      </c>
    </row>
    <row r="42" spans="1:14" x14ac:dyDescent="0.25">
      <c r="A42" t="s">
        <v>3934</v>
      </c>
      <c r="B42" t="s">
        <v>214</v>
      </c>
      <c r="C42" t="s">
        <v>3760</v>
      </c>
      <c r="D42" t="s">
        <v>3727</v>
      </c>
      <c r="E42" t="s">
        <v>1641</v>
      </c>
      <c r="F42">
        <v>1</v>
      </c>
      <c r="G42">
        <v>5</v>
      </c>
      <c r="H42" t="s">
        <v>3735</v>
      </c>
      <c r="I42" t="s">
        <v>3935</v>
      </c>
      <c r="J42" t="s">
        <v>3444</v>
      </c>
      <c r="K42" t="s">
        <v>3934</v>
      </c>
      <c r="N42" t="s">
        <v>8014</v>
      </c>
    </row>
    <row r="43" spans="1:14" x14ac:dyDescent="0.25">
      <c r="A43" t="s">
        <v>7396</v>
      </c>
      <c r="B43" t="s">
        <v>214</v>
      </c>
      <c r="C43" t="s">
        <v>3760</v>
      </c>
      <c r="D43" t="s">
        <v>3776</v>
      </c>
      <c r="E43" t="s">
        <v>1641</v>
      </c>
      <c r="F43">
        <v>1</v>
      </c>
      <c r="G43">
        <v>5</v>
      </c>
      <c r="H43" t="s">
        <v>7436</v>
      </c>
      <c r="I43" t="s">
        <v>8046</v>
      </c>
      <c r="J43" t="s">
        <v>7425</v>
      </c>
      <c r="K43" t="s">
        <v>7437</v>
      </c>
      <c r="L43" t="s">
        <v>3846</v>
      </c>
      <c r="M43">
        <v>3</v>
      </c>
      <c r="N43" t="s">
        <v>8014</v>
      </c>
    </row>
    <row r="44" spans="1:14" x14ac:dyDescent="0.25">
      <c r="A44" t="s">
        <v>3936</v>
      </c>
      <c r="B44" t="s">
        <v>214</v>
      </c>
      <c r="C44" t="s">
        <v>3760</v>
      </c>
      <c r="D44" t="s">
        <v>3881</v>
      </c>
      <c r="E44" t="s">
        <v>1641</v>
      </c>
      <c r="F44">
        <v>1</v>
      </c>
      <c r="G44">
        <v>5</v>
      </c>
      <c r="H44" t="s">
        <v>3739</v>
      </c>
      <c r="I44" t="s">
        <v>3937</v>
      </c>
      <c r="J44" t="s">
        <v>7430</v>
      </c>
      <c r="K44" t="s">
        <v>3938</v>
      </c>
      <c r="N44" t="s">
        <v>8014</v>
      </c>
    </row>
    <row r="45" spans="1:14" x14ac:dyDescent="0.25">
      <c r="A45" t="s">
        <v>3939</v>
      </c>
      <c r="B45" t="s">
        <v>214</v>
      </c>
      <c r="C45" t="s">
        <v>3760</v>
      </c>
      <c r="D45" t="s">
        <v>3727</v>
      </c>
      <c r="E45" t="s">
        <v>1641</v>
      </c>
      <c r="F45">
        <v>1</v>
      </c>
      <c r="G45">
        <v>5</v>
      </c>
      <c r="H45" t="s">
        <v>3735</v>
      </c>
      <c r="I45" t="s">
        <v>3940</v>
      </c>
      <c r="J45" t="s">
        <v>3444</v>
      </c>
      <c r="K45" t="s">
        <v>3939</v>
      </c>
      <c r="L45" t="s">
        <v>3846</v>
      </c>
      <c r="N45" t="s">
        <v>8014</v>
      </c>
    </row>
    <row r="46" spans="1:14" x14ac:dyDescent="0.25">
      <c r="A46" t="s">
        <v>3941</v>
      </c>
      <c r="B46" t="s">
        <v>214</v>
      </c>
      <c r="C46" t="s">
        <v>3774</v>
      </c>
      <c r="D46" t="s">
        <v>3942</v>
      </c>
      <c r="E46" t="s">
        <v>1641</v>
      </c>
      <c r="F46">
        <v>1</v>
      </c>
      <c r="G46">
        <v>7</v>
      </c>
      <c r="H46" t="s">
        <v>3821</v>
      </c>
      <c r="I46" t="s">
        <v>3943</v>
      </c>
      <c r="J46" t="s">
        <v>7348</v>
      </c>
      <c r="K46" t="s">
        <v>3944</v>
      </c>
      <c r="L46" t="s">
        <v>266</v>
      </c>
      <c r="N46" t="s">
        <v>8014</v>
      </c>
    </row>
    <row r="47" spans="1:14" x14ac:dyDescent="0.25">
      <c r="A47" t="s">
        <v>3945</v>
      </c>
      <c r="B47" t="s">
        <v>214</v>
      </c>
      <c r="C47" t="s">
        <v>3774</v>
      </c>
      <c r="D47" t="s">
        <v>3776</v>
      </c>
      <c r="E47" t="s">
        <v>1641</v>
      </c>
      <c r="F47">
        <v>1</v>
      </c>
      <c r="G47">
        <v>7</v>
      </c>
      <c r="H47" t="s">
        <v>3739</v>
      </c>
      <c r="I47" t="s">
        <v>3946</v>
      </c>
      <c r="J47" t="s">
        <v>7417</v>
      </c>
      <c r="K47" t="s">
        <v>3947</v>
      </c>
      <c r="N47" t="s">
        <v>8014</v>
      </c>
    </row>
    <row r="48" spans="1:14" x14ac:dyDescent="0.25">
      <c r="A48" t="s">
        <v>3948</v>
      </c>
      <c r="B48" t="s">
        <v>214</v>
      </c>
      <c r="C48" t="s">
        <v>3893</v>
      </c>
      <c r="D48" t="s">
        <v>3776</v>
      </c>
      <c r="E48" t="s">
        <v>1641</v>
      </c>
      <c r="F48">
        <v>1</v>
      </c>
      <c r="G48">
        <v>9</v>
      </c>
      <c r="H48" t="s">
        <v>3728</v>
      </c>
      <c r="I48" t="s">
        <v>8020</v>
      </c>
      <c r="J48" t="s">
        <v>3444</v>
      </c>
      <c r="K48" t="s">
        <v>3949</v>
      </c>
      <c r="L48" t="s">
        <v>14365</v>
      </c>
      <c r="N48" t="s">
        <v>8014</v>
      </c>
    </row>
    <row r="49" spans="1:14" x14ac:dyDescent="0.25">
      <c r="A49" t="s">
        <v>3950</v>
      </c>
      <c r="B49" t="s">
        <v>171</v>
      </c>
      <c r="C49" t="s">
        <v>3726</v>
      </c>
      <c r="D49" t="s">
        <v>3727</v>
      </c>
      <c r="E49" t="s">
        <v>681</v>
      </c>
      <c r="F49">
        <v>1</v>
      </c>
      <c r="G49">
        <v>3</v>
      </c>
      <c r="H49" t="s">
        <v>3815</v>
      </c>
      <c r="I49" t="s">
        <v>8025</v>
      </c>
      <c r="J49" t="s">
        <v>3444</v>
      </c>
      <c r="K49" t="s">
        <v>3950</v>
      </c>
      <c r="N49" t="s">
        <v>8015</v>
      </c>
    </row>
    <row r="50" spans="1:14" x14ac:dyDescent="0.25">
      <c r="A50" t="s">
        <v>3951</v>
      </c>
      <c r="B50" t="s">
        <v>171</v>
      </c>
      <c r="C50" t="s">
        <v>3760</v>
      </c>
      <c r="D50" t="s">
        <v>3727</v>
      </c>
      <c r="E50" t="s">
        <v>681</v>
      </c>
      <c r="F50">
        <v>1</v>
      </c>
      <c r="G50">
        <v>5</v>
      </c>
      <c r="H50" t="s">
        <v>3815</v>
      </c>
      <c r="I50" t="s">
        <v>8025</v>
      </c>
      <c r="J50" t="s">
        <v>3444</v>
      </c>
      <c r="K50" t="s">
        <v>3952</v>
      </c>
      <c r="N50" t="s">
        <v>8015</v>
      </c>
    </row>
    <row r="51" spans="1:14" x14ac:dyDescent="0.25">
      <c r="A51" t="s">
        <v>3953</v>
      </c>
      <c r="B51" t="s">
        <v>171</v>
      </c>
      <c r="C51" t="s">
        <v>3774</v>
      </c>
      <c r="D51" t="s">
        <v>3771</v>
      </c>
      <c r="E51" t="s">
        <v>2146</v>
      </c>
      <c r="F51">
        <v>1</v>
      </c>
      <c r="G51">
        <v>7</v>
      </c>
      <c r="H51" t="s">
        <v>3728</v>
      </c>
      <c r="I51" t="s">
        <v>3954</v>
      </c>
      <c r="J51" t="s">
        <v>7423</v>
      </c>
      <c r="K51" t="s">
        <v>3953</v>
      </c>
      <c r="N51" t="s">
        <v>8014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0" sqref="D40"/>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157</v>
      </c>
      <c r="B1" t="s">
        <v>159</v>
      </c>
      <c r="C1" t="s">
        <v>7351</v>
      </c>
      <c r="D1" t="s">
        <v>3439</v>
      </c>
      <c r="E1" t="s">
        <v>3482</v>
      </c>
    </row>
    <row r="2" spans="1:5" x14ac:dyDescent="0.25">
      <c r="A2" t="s">
        <v>7409</v>
      </c>
      <c r="B2" t="s">
        <v>7380</v>
      </c>
      <c r="C2" t="s">
        <v>7411</v>
      </c>
      <c r="D2" t="s">
        <v>7410</v>
      </c>
      <c r="E2" t="s">
        <v>7955</v>
      </c>
    </row>
    <row r="3" spans="1:5" x14ac:dyDescent="0.25">
      <c r="A3" t="s">
        <v>7438</v>
      </c>
      <c r="B3" t="s">
        <v>3664</v>
      </c>
      <c r="C3" t="s">
        <v>3444</v>
      </c>
      <c r="D3" t="s">
        <v>7439</v>
      </c>
      <c r="E3" t="s">
        <v>7956</v>
      </c>
    </row>
    <row r="4" spans="1:5" x14ac:dyDescent="0.25">
      <c r="A4" t="s">
        <v>7399</v>
      </c>
      <c r="B4" t="s">
        <v>3965</v>
      </c>
      <c r="C4" t="s">
        <v>7363</v>
      </c>
      <c r="D4" t="s">
        <v>7402</v>
      </c>
      <c r="E4" t="s">
        <v>7957</v>
      </c>
    </row>
    <row r="5" spans="1:5" x14ac:dyDescent="0.25">
      <c r="A5" t="s">
        <v>7369</v>
      </c>
      <c r="B5" t="s">
        <v>5254</v>
      </c>
      <c r="C5" t="s">
        <v>7359</v>
      </c>
      <c r="D5" t="s">
        <v>7371</v>
      </c>
      <c r="E5" t="s">
        <v>7958</v>
      </c>
    </row>
    <row r="6" spans="1:5" x14ac:dyDescent="0.25">
      <c r="A6" t="s">
        <v>7364</v>
      </c>
      <c r="B6" t="s">
        <v>5690</v>
      </c>
      <c r="C6" t="s">
        <v>7358</v>
      </c>
      <c r="D6" t="s">
        <v>7378</v>
      </c>
      <c r="E6" t="s">
        <v>7959</v>
      </c>
    </row>
    <row r="7" spans="1:5" x14ac:dyDescent="0.25">
      <c r="A7" t="s">
        <v>7415</v>
      </c>
      <c r="B7" t="s">
        <v>5690</v>
      </c>
      <c r="C7" t="s">
        <v>3444</v>
      </c>
      <c r="D7" t="s">
        <v>7429</v>
      </c>
      <c r="E7" t="s">
        <v>7960</v>
      </c>
    </row>
    <row r="8" spans="1:5" x14ac:dyDescent="0.25">
      <c r="A8" t="s">
        <v>7654</v>
      </c>
      <c r="B8" t="s">
        <v>5690</v>
      </c>
      <c r="C8" t="s">
        <v>7655</v>
      </c>
      <c r="D8" t="s">
        <v>7656</v>
      </c>
      <c r="E8" t="s">
        <v>7961</v>
      </c>
    </row>
    <row r="9" spans="1:5" x14ac:dyDescent="0.25">
      <c r="A9" t="s">
        <v>7657</v>
      </c>
      <c r="B9" t="s">
        <v>7352</v>
      </c>
      <c r="C9" t="s">
        <v>7354</v>
      </c>
      <c r="D9" t="s">
        <v>7658</v>
      </c>
      <c r="E9" t="s">
        <v>7962</v>
      </c>
    </row>
    <row r="10" spans="1:5" x14ac:dyDescent="0.25">
      <c r="A10" t="s">
        <v>5170</v>
      </c>
      <c r="B10" t="s">
        <v>7380</v>
      </c>
      <c r="C10" t="s">
        <v>7358</v>
      </c>
      <c r="D10" t="s">
        <v>7381</v>
      </c>
      <c r="E10" t="s">
        <v>7963</v>
      </c>
    </row>
    <row r="11" spans="1:5" x14ac:dyDescent="0.25">
      <c r="A11" t="s">
        <v>7356</v>
      </c>
      <c r="B11" t="s">
        <v>7357</v>
      </c>
      <c r="C11" t="s">
        <v>3444</v>
      </c>
      <c r="D11" t="s">
        <v>7388</v>
      </c>
      <c r="E11" t="s">
        <v>7964</v>
      </c>
    </row>
    <row r="12" spans="1:5" x14ac:dyDescent="0.25">
      <c r="A12" t="s">
        <v>1314</v>
      </c>
      <c r="B12" t="s">
        <v>3965</v>
      </c>
      <c r="C12" t="s">
        <v>7359</v>
      </c>
      <c r="D12" t="s">
        <v>7386</v>
      </c>
      <c r="E12" t="s">
        <v>7965</v>
      </c>
    </row>
    <row r="13" spans="1:5" x14ac:dyDescent="0.25">
      <c r="A13" t="s">
        <v>7377</v>
      </c>
      <c r="B13" t="s">
        <v>5690</v>
      </c>
      <c r="C13" t="s">
        <v>7358</v>
      </c>
      <c r="D13" t="s">
        <v>7440</v>
      </c>
      <c r="E13" t="s">
        <v>7966</v>
      </c>
    </row>
    <row r="14" spans="1:5" x14ac:dyDescent="0.25">
      <c r="A14" t="s">
        <v>7392</v>
      </c>
      <c r="B14" t="s">
        <v>7380</v>
      </c>
      <c r="C14" t="s">
        <v>3444</v>
      </c>
      <c r="D14" t="s">
        <v>7393</v>
      </c>
      <c r="E14" t="s">
        <v>7967</v>
      </c>
    </row>
    <row r="15" spans="1:5" x14ac:dyDescent="0.25">
      <c r="A15" t="s">
        <v>7390</v>
      </c>
      <c r="B15" t="s">
        <v>7352</v>
      </c>
      <c r="C15" t="s">
        <v>7354</v>
      </c>
      <c r="D15" t="s">
        <v>7391</v>
      </c>
      <c r="E15" t="s">
        <v>7968</v>
      </c>
    </row>
    <row r="16" spans="1:5" x14ac:dyDescent="0.25">
      <c r="A16" t="s">
        <v>7373</v>
      </c>
      <c r="B16" t="s">
        <v>3664</v>
      </c>
      <c r="C16" t="s">
        <v>3444</v>
      </c>
      <c r="D16" t="s">
        <v>7375</v>
      </c>
      <c r="E16" t="s">
        <v>7969</v>
      </c>
    </row>
    <row r="17" spans="1:5" x14ac:dyDescent="0.25">
      <c r="A17" t="s">
        <v>7419</v>
      </c>
      <c r="B17" t="s">
        <v>5690</v>
      </c>
      <c r="C17" t="s">
        <v>7363</v>
      </c>
      <c r="D17" t="s">
        <v>7420</v>
      </c>
      <c r="E17" t="s">
        <v>7970</v>
      </c>
    </row>
    <row r="18" spans="1:5" x14ac:dyDescent="0.25">
      <c r="A18" t="s">
        <v>7365</v>
      </c>
      <c r="B18" t="s">
        <v>3965</v>
      </c>
      <c r="C18" t="s">
        <v>3444</v>
      </c>
      <c r="D18" t="s">
        <v>7383</v>
      </c>
      <c r="E18" t="s">
        <v>7971</v>
      </c>
    </row>
    <row r="19" spans="1:5" x14ac:dyDescent="0.25">
      <c r="A19" t="s">
        <v>7379</v>
      </c>
      <c r="B19" t="s">
        <v>5690</v>
      </c>
      <c r="C19" t="s">
        <v>3444</v>
      </c>
      <c r="D19" t="s">
        <v>7441</v>
      </c>
      <c r="E19" t="s">
        <v>7972</v>
      </c>
    </row>
    <row r="20" spans="1:5" x14ac:dyDescent="0.25">
      <c r="A20" t="s">
        <v>7361</v>
      </c>
      <c r="B20" t="s">
        <v>5254</v>
      </c>
      <c r="C20" t="s">
        <v>7363</v>
      </c>
      <c r="D20" t="s">
        <v>7362</v>
      </c>
      <c r="E20" t="s">
        <v>7973</v>
      </c>
    </row>
    <row r="21" spans="1:5" x14ac:dyDescent="0.25">
      <c r="A21" t="s">
        <v>7355</v>
      </c>
      <c r="B21" t="s">
        <v>7352</v>
      </c>
      <c r="C21" t="s">
        <v>7358</v>
      </c>
      <c r="D21" t="s">
        <v>7385</v>
      </c>
      <c r="E21" t="s">
        <v>7974</v>
      </c>
    </row>
    <row r="22" spans="1:5" x14ac:dyDescent="0.25">
      <c r="A22" t="s">
        <v>7353</v>
      </c>
      <c r="B22" t="s">
        <v>7352</v>
      </c>
      <c r="C22" t="s">
        <v>7354</v>
      </c>
      <c r="D22" t="s">
        <v>7387</v>
      </c>
      <c r="E22" t="s">
        <v>7975</v>
      </c>
    </row>
    <row r="23" spans="1:5" x14ac:dyDescent="0.25">
      <c r="A23" t="s">
        <v>7368</v>
      </c>
      <c r="B23" t="s">
        <v>3664</v>
      </c>
      <c r="C23" t="s">
        <v>3444</v>
      </c>
      <c r="D23" t="s">
        <v>7382</v>
      </c>
      <c r="E23" t="s">
        <v>7976</v>
      </c>
    </row>
    <row r="24" spans="1:5" x14ac:dyDescent="0.25">
      <c r="A24" t="s">
        <v>5417</v>
      </c>
      <c r="B24" t="s">
        <v>5690</v>
      </c>
      <c r="C24" t="s">
        <v>7350</v>
      </c>
      <c r="D24" t="s">
        <v>7374</v>
      </c>
      <c r="E24" t="s">
        <v>7977</v>
      </c>
    </row>
    <row r="25" spans="1:5" x14ac:dyDescent="0.25">
      <c r="A25" t="s">
        <v>5230</v>
      </c>
      <c r="B25" t="s">
        <v>5254</v>
      </c>
      <c r="C25" t="s">
        <v>3444</v>
      </c>
      <c r="D25" t="s">
        <v>7370</v>
      </c>
      <c r="E25" t="s">
        <v>7978</v>
      </c>
    </row>
    <row r="26" spans="1:5" x14ac:dyDescent="0.25">
      <c r="A26" t="s">
        <v>7417</v>
      </c>
      <c r="B26" t="s">
        <v>5690</v>
      </c>
      <c r="C26" t="s">
        <v>3444</v>
      </c>
      <c r="D26" t="s">
        <v>7428</v>
      </c>
      <c r="E26" t="s">
        <v>7979</v>
      </c>
    </row>
    <row r="27" spans="1:5" x14ac:dyDescent="0.25">
      <c r="A27" t="s">
        <v>5244</v>
      </c>
      <c r="B27" t="s">
        <v>7380</v>
      </c>
      <c r="C27" t="s">
        <v>7354</v>
      </c>
      <c r="D27" t="s">
        <v>14396</v>
      </c>
      <c r="E27" t="s">
        <v>7980</v>
      </c>
    </row>
    <row r="28" spans="1:5" x14ac:dyDescent="0.25">
      <c r="A28" t="s">
        <v>7360</v>
      </c>
      <c r="B28" t="s">
        <v>3965</v>
      </c>
      <c r="C28" t="s">
        <v>7359</v>
      </c>
      <c r="D28" t="s">
        <v>7384</v>
      </c>
      <c r="E28" t="s">
        <v>7981</v>
      </c>
    </row>
    <row r="29" spans="1:5" x14ac:dyDescent="0.25">
      <c r="A29" t="s">
        <v>7367</v>
      </c>
      <c r="B29" t="s">
        <v>5254</v>
      </c>
      <c r="C29" t="s">
        <v>7366</v>
      </c>
      <c r="D29" t="s">
        <v>7442</v>
      </c>
      <c r="E29" t="s">
        <v>7982</v>
      </c>
    </row>
    <row r="30" spans="1:5" x14ac:dyDescent="0.25">
      <c r="A30" t="s">
        <v>7348</v>
      </c>
      <c r="B30" t="s">
        <v>3664</v>
      </c>
      <c r="C30" t="s">
        <v>3444</v>
      </c>
      <c r="D30" t="s">
        <v>7349</v>
      </c>
      <c r="E30" t="s">
        <v>7983</v>
      </c>
    </row>
    <row r="31" spans="1:5" x14ac:dyDescent="0.25">
      <c r="A31" t="s">
        <v>7397</v>
      </c>
      <c r="B31" t="s">
        <v>7380</v>
      </c>
      <c r="C31" t="s">
        <v>7358</v>
      </c>
      <c r="D31" t="s">
        <v>7398</v>
      </c>
      <c r="E31" t="s">
        <v>7984</v>
      </c>
    </row>
    <row r="32" spans="1:5" x14ac:dyDescent="0.25">
      <c r="A32" t="s">
        <v>7927</v>
      </c>
      <c r="B32" t="s">
        <v>7380</v>
      </c>
      <c r="C32" t="s">
        <v>3444</v>
      </c>
      <c r="D32" t="s">
        <v>7928</v>
      </c>
      <c r="E32" t="s">
        <v>7985</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39" sqref="D39"/>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157</v>
      </c>
      <c r="B1" t="s">
        <v>159</v>
      </c>
      <c r="C1" t="s">
        <v>1</v>
      </c>
      <c r="D1" t="s">
        <v>3955</v>
      </c>
      <c r="E1" t="s">
        <v>3956</v>
      </c>
      <c r="F1" t="s">
        <v>3957</v>
      </c>
      <c r="G1" t="s">
        <v>3958</v>
      </c>
      <c r="H1" t="s">
        <v>3959</v>
      </c>
      <c r="I1" t="s">
        <v>3960</v>
      </c>
      <c r="J1" t="s">
        <v>3961</v>
      </c>
      <c r="K1" t="s">
        <v>3962</v>
      </c>
      <c r="L1" t="s">
        <v>3963</v>
      </c>
      <c r="M1" t="s">
        <v>7</v>
      </c>
    </row>
    <row r="2" spans="1:13" x14ac:dyDescent="0.25">
      <c r="A2" t="s">
        <v>3984</v>
      </c>
      <c r="B2" t="s">
        <v>3974</v>
      </c>
      <c r="C2" t="s">
        <v>493</v>
      </c>
      <c r="D2" t="s">
        <v>8047</v>
      </c>
      <c r="E2" t="s">
        <v>3985</v>
      </c>
      <c r="F2" t="s">
        <v>8048</v>
      </c>
      <c r="G2" t="s">
        <v>3986</v>
      </c>
      <c r="H2" t="s">
        <v>3987</v>
      </c>
      <c r="I2" t="s">
        <v>3978</v>
      </c>
      <c r="J2" t="s">
        <v>179</v>
      </c>
      <c r="K2" t="s">
        <v>3988</v>
      </c>
      <c r="L2" t="s">
        <v>3989</v>
      </c>
      <c r="M2" t="s">
        <v>3984</v>
      </c>
    </row>
    <row r="3" spans="1:13" x14ac:dyDescent="0.25">
      <c r="A3" t="s">
        <v>3981</v>
      </c>
      <c r="B3" t="s">
        <v>3965</v>
      </c>
      <c r="C3" t="s">
        <v>89</v>
      </c>
      <c r="D3" t="s">
        <v>8049</v>
      </c>
      <c r="E3" t="s">
        <v>7447</v>
      </c>
      <c r="F3" t="s">
        <v>17080</v>
      </c>
      <c r="G3" t="s">
        <v>17081</v>
      </c>
      <c r="H3" t="s">
        <v>3982</v>
      </c>
      <c r="I3" t="s">
        <v>3444</v>
      </c>
      <c r="J3" t="s">
        <v>179</v>
      </c>
      <c r="K3" t="s">
        <v>3983</v>
      </c>
      <c r="L3" t="s">
        <v>3968</v>
      </c>
      <c r="M3" t="s">
        <v>3981</v>
      </c>
    </row>
    <row r="4" spans="1:13" x14ac:dyDescent="0.25">
      <c r="A4" t="s">
        <v>3973</v>
      </c>
      <c r="B4" t="s">
        <v>3974</v>
      </c>
      <c r="C4" t="s">
        <v>1641</v>
      </c>
      <c r="D4" t="s">
        <v>8050</v>
      </c>
      <c r="E4" t="s">
        <v>3975</v>
      </c>
      <c r="F4" t="s">
        <v>8051</v>
      </c>
      <c r="G4" t="s">
        <v>3976</v>
      </c>
      <c r="H4" t="s">
        <v>3977</v>
      </c>
      <c r="I4" t="s">
        <v>3978</v>
      </c>
      <c r="J4" t="s">
        <v>3979</v>
      </c>
      <c r="K4" t="s">
        <v>3980</v>
      </c>
      <c r="L4" t="s">
        <v>3968</v>
      </c>
      <c r="M4" t="s">
        <v>3973</v>
      </c>
    </row>
    <row r="5" spans="1:13" x14ac:dyDescent="0.25">
      <c r="A5" t="s">
        <v>3969</v>
      </c>
      <c r="B5" t="s">
        <v>3965</v>
      </c>
      <c r="C5" t="s">
        <v>1641</v>
      </c>
      <c r="D5" t="s">
        <v>7986</v>
      </c>
      <c r="E5" t="s">
        <v>3970</v>
      </c>
      <c r="F5" t="s">
        <v>9915</v>
      </c>
      <c r="G5" t="s">
        <v>9916</v>
      </c>
      <c r="H5" t="s">
        <v>3971</v>
      </c>
      <c r="I5" t="s">
        <v>3444</v>
      </c>
      <c r="J5" t="s">
        <v>179</v>
      </c>
      <c r="K5" t="s">
        <v>3972</v>
      </c>
      <c r="L5" t="s">
        <v>3968</v>
      </c>
      <c r="M5" t="s">
        <v>3969</v>
      </c>
    </row>
    <row r="6" spans="1:13" x14ac:dyDescent="0.25">
      <c r="A6" t="s">
        <v>3964</v>
      </c>
      <c r="B6" t="s">
        <v>3965</v>
      </c>
      <c r="C6" t="s">
        <v>89</v>
      </c>
      <c r="D6" t="s">
        <v>7636</v>
      </c>
      <c r="E6" t="s">
        <v>7448</v>
      </c>
      <c r="F6" t="s">
        <v>8052</v>
      </c>
      <c r="G6" t="s">
        <v>7449</v>
      </c>
      <c r="H6" t="s">
        <v>3966</v>
      </c>
      <c r="I6" t="s">
        <v>3444</v>
      </c>
      <c r="J6" t="s">
        <v>179</v>
      </c>
      <c r="K6" t="s">
        <v>3967</v>
      </c>
      <c r="L6" t="s">
        <v>3968</v>
      </c>
      <c r="M6" t="s">
        <v>3964</v>
      </c>
    </row>
    <row r="7" spans="1:13" x14ac:dyDescent="0.25">
      <c r="A7" t="s">
        <v>5119</v>
      </c>
      <c r="B7" t="s">
        <v>3974</v>
      </c>
      <c r="C7" t="s">
        <v>1641</v>
      </c>
      <c r="D7" t="s">
        <v>8053</v>
      </c>
      <c r="E7" t="s">
        <v>7603</v>
      </c>
      <c r="F7" t="s">
        <v>9917</v>
      </c>
      <c r="G7" t="s">
        <v>9918</v>
      </c>
      <c r="H7" t="s">
        <v>7586</v>
      </c>
      <c r="I7" t="s">
        <v>7587</v>
      </c>
      <c r="J7" t="s">
        <v>179</v>
      </c>
      <c r="K7" t="s">
        <v>7604</v>
      </c>
      <c r="L7" t="s">
        <v>3968</v>
      </c>
      <c r="M7" t="s">
        <v>5119</v>
      </c>
    </row>
    <row r="8" spans="1:13" x14ac:dyDescent="0.25">
      <c r="A8" t="s">
        <v>5248</v>
      </c>
      <c r="B8" t="s">
        <v>3974</v>
      </c>
      <c r="C8" t="s">
        <v>89</v>
      </c>
      <c r="H8" t="s">
        <v>7584</v>
      </c>
      <c r="I8" t="s">
        <v>7583</v>
      </c>
      <c r="J8" t="s">
        <v>179</v>
      </c>
      <c r="K8" t="s">
        <v>7605</v>
      </c>
      <c r="L8" t="s">
        <v>3968</v>
      </c>
      <c r="M8" t="s">
        <v>5248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7737</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17082</v>
      </c>
      <c r="W2" t="s">
        <v>51</v>
      </c>
      <c r="Y2" t="s">
        <v>52</v>
      </c>
      <c r="Z2" t="s">
        <v>53</v>
      </c>
      <c r="AA2" t="s">
        <v>54</v>
      </c>
      <c r="AC2" t="s">
        <v>55</v>
      </c>
      <c r="AD2" t="s">
        <v>56</v>
      </c>
    </row>
    <row r="3" spans="1:38" x14ac:dyDescent="0.25">
      <c r="A3" t="s">
        <v>153</v>
      </c>
      <c r="B3" t="s">
        <v>154</v>
      </c>
      <c r="C3" t="s">
        <v>39</v>
      </c>
      <c r="E3" t="s">
        <v>7756</v>
      </c>
      <c r="F3" t="s">
        <v>40</v>
      </c>
      <c r="G3" t="s">
        <v>41</v>
      </c>
      <c r="H3" t="s">
        <v>155</v>
      </c>
      <c r="O3" t="s">
        <v>156</v>
      </c>
      <c r="P3" t="s">
        <v>45</v>
      </c>
      <c r="R3" t="s">
        <v>14397</v>
      </c>
      <c r="S3" t="s">
        <v>98</v>
      </c>
      <c r="V3" t="s">
        <v>100</v>
      </c>
    </row>
    <row r="4" spans="1:38" x14ac:dyDescent="0.25">
      <c r="A4" t="s">
        <v>57</v>
      </c>
      <c r="B4" t="s">
        <v>38</v>
      </c>
      <c r="C4" t="s">
        <v>39</v>
      </c>
      <c r="F4" t="s">
        <v>40</v>
      </c>
      <c r="G4" t="s">
        <v>41</v>
      </c>
      <c r="H4" t="s">
        <v>58</v>
      </c>
      <c r="I4" t="s">
        <v>59</v>
      </c>
      <c r="K4" t="s">
        <v>60</v>
      </c>
      <c r="L4" t="s">
        <v>61</v>
      </c>
      <c r="O4" t="s">
        <v>62</v>
      </c>
      <c r="R4" t="s">
        <v>63</v>
      </c>
      <c r="S4" t="s">
        <v>64</v>
      </c>
      <c r="V4" t="s">
        <v>65</v>
      </c>
      <c r="W4" t="s">
        <v>66</v>
      </c>
      <c r="Z4" t="s">
        <v>67</v>
      </c>
    </row>
    <row r="5" spans="1:38" x14ac:dyDescent="0.25">
      <c r="A5" t="s">
        <v>125</v>
      </c>
      <c r="B5" t="s">
        <v>89</v>
      </c>
      <c r="C5" t="s">
        <v>39</v>
      </c>
      <c r="F5" t="s">
        <v>40</v>
      </c>
      <c r="G5" t="s">
        <v>41</v>
      </c>
      <c r="H5" t="s">
        <v>126</v>
      </c>
      <c r="I5" t="s">
        <v>127</v>
      </c>
      <c r="O5" t="s">
        <v>128</v>
      </c>
      <c r="P5" t="s">
        <v>45</v>
      </c>
      <c r="Q5" t="s">
        <v>129</v>
      </c>
      <c r="R5" t="s">
        <v>130</v>
      </c>
      <c r="S5" t="s">
        <v>98</v>
      </c>
      <c r="U5" t="s">
        <v>131</v>
      </c>
      <c r="V5" t="s">
        <v>132</v>
      </c>
      <c r="W5" t="s">
        <v>133</v>
      </c>
      <c r="Y5" t="s">
        <v>134</v>
      </c>
      <c r="Z5" t="s">
        <v>135</v>
      </c>
      <c r="AA5" t="s">
        <v>136</v>
      </c>
      <c r="AC5" t="s">
        <v>137</v>
      </c>
      <c r="AD5" t="s">
        <v>138</v>
      </c>
      <c r="AE5" t="s">
        <v>139</v>
      </c>
      <c r="AG5" t="s">
        <v>140</v>
      </c>
      <c r="AH5" t="s">
        <v>141</v>
      </c>
    </row>
    <row r="6" spans="1:38" x14ac:dyDescent="0.25">
      <c r="A6" t="s">
        <v>7751</v>
      </c>
      <c r="B6" t="s">
        <v>2690</v>
      </c>
      <c r="C6" t="s">
        <v>39</v>
      </c>
      <c r="F6" t="s">
        <v>40</v>
      </c>
      <c r="G6" t="s">
        <v>41</v>
      </c>
      <c r="H6" t="s">
        <v>7752</v>
      </c>
      <c r="O6" t="s">
        <v>7753</v>
      </c>
      <c r="R6" t="s">
        <v>7754</v>
      </c>
      <c r="S6" t="s">
        <v>98</v>
      </c>
      <c r="V6" t="s">
        <v>100</v>
      </c>
    </row>
    <row r="7" spans="1:38" x14ac:dyDescent="0.25">
      <c r="A7" t="s">
        <v>101</v>
      </c>
      <c r="B7" t="s">
        <v>38</v>
      </c>
      <c r="C7" t="s">
        <v>39</v>
      </c>
      <c r="F7" t="s">
        <v>40</v>
      </c>
      <c r="G7" t="s">
        <v>41</v>
      </c>
      <c r="H7" t="s">
        <v>102</v>
      </c>
      <c r="I7" t="s">
        <v>103</v>
      </c>
      <c r="O7" t="s">
        <v>104</v>
      </c>
      <c r="Q7" t="s">
        <v>105</v>
      </c>
      <c r="R7" t="s">
        <v>15121</v>
      </c>
      <c r="S7" t="s">
        <v>106</v>
      </c>
      <c r="U7" t="s">
        <v>107</v>
      </c>
      <c r="V7" t="s">
        <v>15122</v>
      </c>
    </row>
    <row r="8" spans="1:38" x14ac:dyDescent="0.25">
      <c r="A8" t="s">
        <v>108</v>
      </c>
      <c r="B8" t="s">
        <v>38</v>
      </c>
      <c r="C8" t="s">
        <v>39</v>
      </c>
      <c r="E8" t="s">
        <v>14398</v>
      </c>
      <c r="F8" t="s">
        <v>40</v>
      </c>
      <c r="G8" t="s">
        <v>41</v>
      </c>
      <c r="H8" t="s">
        <v>109</v>
      </c>
      <c r="I8" t="s">
        <v>110</v>
      </c>
      <c r="O8" t="s">
        <v>111</v>
      </c>
      <c r="Q8" t="s">
        <v>112</v>
      </c>
      <c r="R8" t="s">
        <v>113</v>
      </c>
      <c r="S8" t="s">
        <v>114</v>
      </c>
      <c r="U8" t="s">
        <v>115</v>
      </c>
      <c r="V8" t="s">
        <v>116</v>
      </c>
    </row>
    <row r="9" spans="1:38" x14ac:dyDescent="0.25">
      <c r="A9" t="s">
        <v>7748</v>
      </c>
      <c r="B9" t="s">
        <v>2690</v>
      </c>
      <c r="C9" t="s">
        <v>39</v>
      </c>
      <c r="F9" t="s">
        <v>40</v>
      </c>
      <c r="G9" t="s">
        <v>3488</v>
      </c>
      <c r="H9" t="s">
        <v>7749</v>
      </c>
      <c r="J9" t="s">
        <v>7750</v>
      </c>
      <c r="O9" t="s">
        <v>98</v>
      </c>
      <c r="R9" t="s">
        <v>100</v>
      </c>
    </row>
    <row r="10" spans="1:38" x14ac:dyDescent="0.25">
      <c r="A10" t="s">
        <v>78</v>
      </c>
      <c r="B10" t="s">
        <v>38</v>
      </c>
      <c r="C10" t="s">
        <v>39</v>
      </c>
      <c r="E10" t="s">
        <v>79</v>
      </c>
      <c r="F10" t="s">
        <v>40</v>
      </c>
      <c r="G10" t="s">
        <v>41</v>
      </c>
      <c r="H10" t="s">
        <v>80</v>
      </c>
      <c r="I10" t="s">
        <v>81</v>
      </c>
      <c r="O10" t="s">
        <v>82</v>
      </c>
      <c r="Q10" t="s">
        <v>83</v>
      </c>
      <c r="R10" t="s">
        <v>84</v>
      </c>
      <c r="S10" t="s">
        <v>85</v>
      </c>
      <c r="U10" t="s">
        <v>86</v>
      </c>
      <c r="V10" t="s">
        <v>87</v>
      </c>
    </row>
    <row r="11" spans="1:38" x14ac:dyDescent="0.25">
      <c r="A11" t="s">
        <v>7738</v>
      </c>
      <c r="B11" t="s">
        <v>38</v>
      </c>
      <c r="C11" t="s">
        <v>39</v>
      </c>
      <c r="E11" t="s">
        <v>14399</v>
      </c>
      <c r="F11" t="s">
        <v>40</v>
      </c>
      <c r="G11" t="s">
        <v>41</v>
      </c>
      <c r="H11" t="s">
        <v>7739</v>
      </c>
      <c r="I11" t="s">
        <v>7740</v>
      </c>
      <c r="O11" t="s">
        <v>14400</v>
      </c>
      <c r="Q11" t="s">
        <v>7741</v>
      </c>
      <c r="R11" t="s">
        <v>14401</v>
      </c>
      <c r="S11" t="s">
        <v>7742</v>
      </c>
      <c r="U11" t="s">
        <v>7743</v>
      </c>
      <c r="V11" t="s">
        <v>7744</v>
      </c>
      <c r="W11" t="s">
        <v>7745</v>
      </c>
      <c r="Y11" t="s">
        <v>7746</v>
      </c>
      <c r="Z11" t="s">
        <v>7747</v>
      </c>
    </row>
    <row r="12" spans="1:38" x14ac:dyDescent="0.25">
      <c r="A12" t="s">
        <v>142</v>
      </c>
      <c r="B12" t="s">
        <v>38</v>
      </c>
      <c r="C12" t="s">
        <v>39</v>
      </c>
      <c r="E12" t="s">
        <v>143</v>
      </c>
      <c r="F12" t="s">
        <v>40</v>
      </c>
      <c r="G12" t="s">
        <v>41</v>
      </c>
      <c r="H12" t="s">
        <v>144</v>
      </c>
      <c r="I12" t="s">
        <v>145</v>
      </c>
      <c r="O12" t="s">
        <v>146</v>
      </c>
      <c r="Q12" t="s">
        <v>147</v>
      </c>
      <c r="R12" t="s">
        <v>148</v>
      </c>
      <c r="S12" t="s">
        <v>149</v>
      </c>
      <c r="U12" t="s">
        <v>147</v>
      </c>
      <c r="V12" t="s">
        <v>150</v>
      </c>
      <c r="W12" t="s">
        <v>151</v>
      </c>
      <c r="Y12" t="s">
        <v>147</v>
      </c>
      <c r="Z12" t="s">
        <v>152</v>
      </c>
    </row>
    <row r="13" spans="1:38" x14ac:dyDescent="0.25">
      <c r="A13" t="s">
        <v>88</v>
      </c>
      <c r="B13" t="s">
        <v>89</v>
      </c>
      <c r="C13" t="s">
        <v>39</v>
      </c>
      <c r="F13" t="s">
        <v>40</v>
      </c>
      <c r="G13" t="s">
        <v>41</v>
      </c>
      <c r="H13" t="s">
        <v>90</v>
      </c>
      <c r="I13" t="s">
        <v>91</v>
      </c>
      <c r="M13" t="s">
        <v>92</v>
      </c>
      <c r="N13" t="s">
        <v>93</v>
      </c>
      <c r="O13" t="s">
        <v>94</v>
      </c>
      <c r="P13" t="s">
        <v>45</v>
      </c>
      <c r="R13" t="s">
        <v>95</v>
      </c>
      <c r="S13" t="s">
        <v>96</v>
      </c>
      <c r="T13" t="s">
        <v>49</v>
      </c>
      <c r="V13" t="s">
        <v>97</v>
      </c>
      <c r="W13" t="s">
        <v>98</v>
      </c>
      <c r="Y13" t="s">
        <v>99</v>
      </c>
      <c r="Z13" t="s">
        <v>100</v>
      </c>
    </row>
    <row r="14" spans="1:38" x14ac:dyDescent="0.25">
      <c r="A14" t="s">
        <v>7765</v>
      </c>
      <c r="B14" t="s">
        <v>89</v>
      </c>
      <c r="C14" t="s">
        <v>39</v>
      </c>
      <c r="E14" t="s">
        <v>14402</v>
      </c>
      <c r="F14" t="s">
        <v>40</v>
      </c>
      <c r="G14" t="s">
        <v>41</v>
      </c>
      <c r="H14" t="s">
        <v>7766</v>
      </c>
      <c r="I14" t="s">
        <v>7767</v>
      </c>
      <c r="O14" t="s">
        <v>7768</v>
      </c>
      <c r="Q14" t="s">
        <v>7769</v>
      </c>
      <c r="R14" t="s">
        <v>14403</v>
      </c>
      <c r="S14" t="s">
        <v>7770</v>
      </c>
      <c r="U14" t="s">
        <v>7769</v>
      </c>
      <c r="V14" t="s">
        <v>14404</v>
      </c>
      <c r="W14" t="s">
        <v>7771</v>
      </c>
      <c r="Y14" t="s">
        <v>7769</v>
      </c>
      <c r="Z14" t="s">
        <v>14405</v>
      </c>
      <c r="AA14" t="s">
        <v>98</v>
      </c>
      <c r="AC14" t="s">
        <v>7772</v>
      </c>
      <c r="AD14" t="s">
        <v>100</v>
      </c>
    </row>
    <row r="15" spans="1:38" x14ac:dyDescent="0.25">
      <c r="A15" t="s">
        <v>68</v>
      </c>
      <c r="B15" t="s">
        <v>38</v>
      </c>
      <c r="C15" t="s">
        <v>39</v>
      </c>
      <c r="E15" t="s">
        <v>69</v>
      </c>
      <c r="F15" t="s">
        <v>40</v>
      </c>
      <c r="G15" t="s">
        <v>41</v>
      </c>
      <c r="H15" t="s">
        <v>70</v>
      </c>
      <c r="I15" t="s">
        <v>71</v>
      </c>
      <c r="O15" t="s">
        <v>72</v>
      </c>
      <c r="Q15" t="s">
        <v>73</v>
      </c>
      <c r="R15" t="s">
        <v>74</v>
      </c>
      <c r="S15" t="s">
        <v>75</v>
      </c>
      <c r="U15" t="s">
        <v>76</v>
      </c>
      <c r="V15" t="s">
        <v>77</v>
      </c>
    </row>
    <row r="16" spans="1:38" x14ac:dyDescent="0.25">
      <c r="A16" t="s">
        <v>7755</v>
      </c>
      <c r="B16" t="s">
        <v>89</v>
      </c>
      <c r="C16" t="s">
        <v>39</v>
      </c>
      <c r="E16" t="s">
        <v>14406</v>
      </c>
      <c r="F16" t="s">
        <v>40</v>
      </c>
      <c r="G16" t="s">
        <v>41</v>
      </c>
      <c r="H16" t="s">
        <v>7757</v>
      </c>
      <c r="I16" t="s">
        <v>7758</v>
      </c>
      <c r="O16" t="s">
        <v>7742</v>
      </c>
      <c r="Q16" t="s">
        <v>7759</v>
      </c>
      <c r="R16" t="s">
        <v>7744</v>
      </c>
      <c r="S16" t="s">
        <v>14400</v>
      </c>
      <c r="U16" t="s">
        <v>7760</v>
      </c>
      <c r="V16" t="s">
        <v>14401</v>
      </c>
      <c r="W16" t="s">
        <v>7761</v>
      </c>
      <c r="Y16" t="s">
        <v>7762</v>
      </c>
      <c r="Z16" t="s">
        <v>7763</v>
      </c>
      <c r="AA16" t="s">
        <v>5690</v>
      </c>
      <c r="AC16" t="s">
        <v>7764</v>
      </c>
      <c r="AD16" t="s">
        <v>100</v>
      </c>
    </row>
    <row r="17" spans="1:22" x14ac:dyDescent="0.25">
      <c r="A17" t="s">
        <v>117</v>
      </c>
      <c r="B17" t="s">
        <v>38</v>
      </c>
      <c r="C17" t="s">
        <v>39</v>
      </c>
      <c r="E17" t="s">
        <v>14407</v>
      </c>
      <c r="F17" t="s">
        <v>40</v>
      </c>
      <c r="G17" t="s">
        <v>41</v>
      </c>
      <c r="H17" t="s">
        <v>118</v>
      </c>
      <c r="I17" t="s">
        <v>119</v>
      </c>
      <c r="O17" t="s">
        <v>120</v>
      </c>
      <c r="Q17" t="s">
        <v>121</v>
      </c>
      <c r="R17" t="s">
        <v>14408</v>
      </c>
      <c r="S17" t="s">
        <v>122</v>
      </c>
      <c r="U17" t="s">
        <v>123</v>
      </c>
      <c r="V17" t="s">
        <v>124</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38"/>
  <sheetViews>
    <sheetView workbookViewId="0">
      <selection activeCell="A39" sqref="A39"/>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34.5703125" bestFit="1" customWidth="1"/>
  </cols>
  <sheetData>
    <row r="1" spans="1:9" x14ac:dyDescent="0.25">
      <c r="A1" t="s">
        <v>157</v>
      </c>
      <c r="B1" t="s">
        <v>6</v>
      </c>
      <c r="C1" t="s">
        <v>159</v>
      </c>
      <c r="D1" t="s">
        <v>3439</v>
      </c>
      <c r="E1" t="s">
        <v>3482</v>
      </c>
      <c r="F1" t="s">
        <v>162</v>
      </c>
      <c r="G1" t="s">
        <v>1</v>
      </c>
      <c r="H1" t="s">
        <v>7</v>
      </c>
      <c r="I1" t="s">
        <v>7459</v>
      </c>
    </row>
    <row r="2" spans="1:9" x14ac:dyDescent="0.25">
      <c r="A2" t="s">
        <v>7491</v>
      </c>
      <c r="B2" t="s">
        <v>3500</v>
      </c>
      <c r="C2" t="s">
        <v>4476</v>
      </c>
      <c r="D2" t="s">
        <v>7492</v>
      </c>
      <c r="E2" t="s">
        <v>7502</v>
      </c>
      <c r="G2" t="s">
        <v>2611</v>
      </c>
      <c r="H2" t="s">
        <v>7503</v>
      </c>
      <c r="I2" t="s">
        <v>7474</v>
      </c>
    </row>
    <row r="3" spans="1:9" x14ac:dyDescent="0.25">
      <c r="A3" t="s">
        <v>7470</v>
      </c>
      <c r="B3" t="s">
        <v>3500</v>
      </c>
      <c r="C3" t="s">
        <v>4476</v>
      </c>
      <c r="D3" t="s">
        <v>7472</v>
      </c>
      <c r="E3" t="s">
        <v>7496</v>
      </c>
      <c r="F3" t="s">
        <v>8255</v>
      </c>
      <c r="G3" t="s">
        <v>154</v>
      </c>
      <c r="H3" t="s">
        <v>7471</v>
      </c>
      <c r="I3" t="s">
        <v>7461</v>
      </c>
    </row>
    <row r="4" spans="1:9" x14ac:dyDescent="0.25">
      <c r="A4" t="s">
        <v>7475</v>
      </c>
      <c r="B4" t="s">
        <v>3488</v>
      </c>
      <c r="C4" t="s">
        <v>4476</v>
      </c>
      <c r="D4" t="s">
        <v>7476</v>
      </c>
      <c r="E4" t="s">
        <v>7497</v>
      </c>
      <c r="F4" t="s">
        <v>8256</v>
      </c>
      <c r="G4" t="s">
        <v>154</v>
      </c>
      <c r="H4" t="s">
        <v>7480</v>
      </c>
      <c r="I4" t="s">
        <v>7474</v>
      </c>
    </row>
    <row r="5" spans="1:9" x14ac:dyDescent="0.25">
      <c r="A5" t="s">
        <v>7477</v>
      </c>
      <c r="B5" t="s">
        <v>3488</v>
      </c>
      <c r="C5" t="s">
        <v>4476</v>
      </c>
      <c r="D5" t="s">
        <v>7478</v>
      </c>
      <c r="E5" t="s">
        <v>7498</v>
      </c>
      <c r="F5" t="s">
        <v>8256</v>
      </c>
      <c r="G5" t="s">
        <v>154</v>
      </c>
      <c r="H5" t="s">
        <v>7479</v>
      </c>
      <c r="I5" t="s">
        <v>7474</v>
      </c>
    </row>
    <row r="6" spans="1:9" x14ac:dyDescent="0.25">
      <c r="A6" t="s">
        <v>7481</v>
      </c>
      <c r="B6" t="s">
        <v>3488</v>
      </c>
      <c r="C6" t="s">
        <v>4476</v>
      </c>
      <c r="D6" t="s">
        <v>7483</v>
      </c>
      <c r="E6" t="s">
        <v>7499</v>
      </c>
      <c r="F6" t="s">
        <v>8256</v>
      </c>
      <c r="G6" t="s">
        <v>154</v>
      </c>
      <c r="H6" t="s">
        <v>7482</v>
      </c>
      <c r="I6" t="s">
        <v>7474</v>
      </c>
    </row>
    <row r="7" spans="1:9" x14ac:dyDescent="0.25">
      <c r="A7" t="s">
        <v>9948</v>
      </c>
      <c r="B7" t="s">
        <v>3488</v>
      </c>
      <c r="C7" t="s">
        <v>4476</v>
      </c>
      <c r="D7" t="s">
        <v>9949</v>
      </c>
      <c r="E7" t="s">
        <v>9971</v>
      </c>
      <c r="F7" t="s">
        <v>8256</v>
      </c>
      <c r="G7" t="s">
        <v>154</v>
      </c>
      <c r="H7" t="s">
        <v>9950</v>
      </c>
      <c r="I7" t="s">
        <v>7474</v>
      </c>
    </row>
    <row r="8" spans="1:9" x14ac:dyDescent="0.25">
      <c r="A8" t="s">
        <v>5681</v>
      </c>
      <c r="B8" t="s">
        <v>3488</v>
      </c>
      <c r="C8" t="s">
        <v>3509</v>
      </c>
      <c r="D8" t="s">
        <v>14153</v>
      </c>
      <c r="E8" t="s">
        <v>14166</v>
      </c>
      <c r="F8" t="s">
        <v>14152</v>
      </c>
      <c r="G8" t="s">
        <v>89</v>
      </c>
      <c r="H8" t="s">
        <v>5684</v>
      </c>
      <c r="I8" t="s">
        <v>14154</v>
      </c>
    </row>
    <row r="9" spans="1:9" x14ac:dyDescent="0.25">
      <c r="A9" t="s">
        <v>5686</v>
      </c>
      <c r="B9" t="s">
        <v>3488</v>
      </c>
      <c r="C9" t="s">
        <v>4476</v>
      </c>
      <c r="D9" t="s">
        <v>14187</v>
      </c>
      <c r="E9" t="s">
        <v>14195</v>
      </c>
      <c r="F9" t="s">
        <v>14152</v>
      </c>
      <c r="G9" t="s">
        <v>89</v>
      </c>
      <c r="H9" t="s">
        <v>5686</v>
      </c>
      <c r="I9" t="s">
        <v>14154</v>
      </c>
    </row>
    <row r="10" spans="1:9" x14ac:dyDescent="0.25">
      <c r="A10" t="s">
        <v>7487</v>
      </c>
      <c r="B10" t="s">
        <v>3488</v>
      </c>
      <c r="C10" t="s">
        <v>4476</v>
      </c>
      <c r="D10" t="s">
        <v>7488</v>
      </c>
      <c r="E10" t="s">
        <v>7501</v>
      </c>
      <c r="G10" t="s">
        <v>2611</v>
      </c>
      <c r="H10" t="s">
        <v>7489</v>
      </c>
      <c r="I10" t="s">
        <v>7490</v>
      </c>
    </row>
    <row r="11" spans="1:9" x14ac:dyDescent="0.25">
      <c r="A11" t="s">
        <v>3507</v>
      </c>
      <c r="B11" t="s">
        <v>3488</v>
      </c>
      <c r="C11" t="s">
        <v>3509</v>
      </c>
      <c r="D11" t="s">
        <v>8182</v>
      </c>
      <c r="E11" t="s">
        <v>8134</v>
      </c>
      <c r="F11" t="s">
        <v>14134</v>
      </c>
      <c r="G11" t="s">
        <v>89</v>
      </c>
      <c r="H11" t="s">
        <v>3507</v>
      </c>
      <c r="I11" t="s">
        <v>7460</v>
      </c>
    </row>
    <row r="12" spans="1:9" x14ac:dyDescent="0.25">
      <c r="A12" t="s">
        <v>5752</v>
      </c>
      <c r="B12" t="s">
        <v>3500</v>
      </c>
      <c r="C12" t="s">
        <v>4476</v>
      </c>
      <c r="D12" t="s">
        <v>14167</v>
      </c>
      <c r="E12" t="s">
        <v>14168</v>
      </c>
      <c r="F12" t="s">
        <v>14134</v>
      </c>
      <c r="G12" t="s">
        <v>89</v>
      </c>
      <c r="H12" t="s">
        <v>5752</v>
      </c>
      <c r="I12" t="s">
        <v>14137</v>
      </c>
    </row>
    <row r="13" spans="1:9" x14ac:dyDescent="0.25">
      <c r="A13" t="s">
        <v>8124</v>
      </c>
      <c r="B13" t="s">
        <v>3488</v>
      </c>
      <c r="C13" t="s">
        <v>3509</v>
      </c>
      <c r="D13" t="s">
        <v>8181</v>
      </c>
      <c r="E13" t="s">
        <v>8135</v>
      </c>
      <c r="F13" t="s">
        <v>8257</v>
      </c>
      <c r="G13" t="s">
        <v>345</v>
      </c>
      <c r="H13" t="s">
        <v>8124</v>
      </c>
      <c r="I13" t="s">
        <v>7473</v>
      </c>
    </row>
    <row r="14" spans="1:9" x14ac:dyDescent="0.25">
      <c r="A14" t="s">
        <v>14158</v>
      </c>
      <c r="B14" t="s">
        <v>3500</v>
      </c>
      <c r="C14" t="s">
        <v>4476</v>
      </c>
      <c r="D14" t="s">
        <v>14159</v>
      </c>
      <c r="E14" t="s">
        <v>14169</v>
      </c>
      <c r="F14" t="s">
        <v>14160</v>
      </c>
      <c r="G14" t="s">
        <v>89</v>
      </c>
      <c r="H14" t="s">
        <v>14158</v>
      </c>
      <c r="I14" t="s">
        <v>14161</v>
      </c>
    </row>
    <row r="15" spans="1:9" x14ac:dyDescent="0.25">
      <c r="A15" t="s">
        <v>8099</v>
      </c>
      <c r="B15" t="s">
        <v>41</v>
      </c>
      <c r="C15" t="s">
        <v>3509</v>
      </c>
      <c r="D15" t="s">
        <v>8180</v>
      </c>
      <c r="E15" t="s">
        <v>8136</v>
      </c>
      <c r="F15" t="s">
        <v>8257</v>
      </c>
      <c r="G15" t="s">
        <v>345</v>
      </c>
      <c r="H15" t="s">
        <v>8100</v>
      </c>
      <c r="I15" t="s">
        <v>7473</v>
      </c>
    </row>
    <row r="16" spans="1:9" x14ac:dyDescent="0.25">
      <c r="A16" t="s">
        <v>5378</v>
      </c>
      <c r="B16" t="s">
        <v>41</v>
      </c>
      <c r="C16" t="s">
        <v>4476</v>
      </c>
      <c r="D16" t="s">
        <v>14140</v>
      </c>
      <c r="E16" t="s">
        <v>14170</v>
      </c>
      <c r="F16" t="s">
        <v>14151</v>
      </c>
      <c r="G16" t="s">
        <v>89</v>
      </c>
      <c r="H16" t="s">
        <v>5378</v>
      </c>
      <c r="I16" t="s">
        <v>14136</v>
      </c>
    </row>
    <row r="17" spans="1:9" x14ac:dyDescent="0.25">
      <c r="A17" t="s">
        <v>7672</v>
      </c>
      <c r="B17" t="s">
        <v>3488</v>
      </c>
      <c r="C17" t="s">
        <v>3509</v>
      </c>
      <c r="D17" t="s">
        <v>8179</v>
      </c>
      <c r="E17" t="s">
        <v>8137</v>
      </c>
      <c r="F17" t="s">
        <v>14135</v>
      </c>
      <c r="G17" t="s">
        <v>89</v>
      </c>
      <c r="H17" t="s">
        <v>7673</v>
      </c>
      <c r="I17" t="s">
        <v>7674</v>
      </c>
    </row>
    <row r="18" spans="1:9" x14ac:dyDescent="0.25">
      <c r="A18" t="s">
        <v>5954</v>
      </c>
      <c r="B18" t="s">
        <v>3488</v>
      </c>
      <c r="C18" t="s">
        <v>4476</v>
      </c>
      <c r="D18" t="s">
        <v>14146</v>
      </c>
      <c r="E18" t="s">
        <v>14171</v>
      </c>
      <c r="F18" t="s">
        <v>14134</v>
      </c>
      <c r="G18" t="s">
        <v>89</v>
      </c>
      <c r="H18" t="s">
        <v>5954</v>
      </c>
      <c r="I18" t="s">
        <v>14144</v>
      </c>
    </row>
    <row r="19" spans="1:9" x14ac:dyDescent="0.25">
      <c r="A19" t="s">
        <v>5968</v>
      </c>
      <c r="B19" t="s">
        <v>3488</v>
      </c>
      <c r="C19" t="s">
        <v>4476</v>
      </c>
      <c r="D19" t="s">
        <v>14141</v>
      </c>
      <c r="E19" t="s">
        <v>14172</v>
      </c>
      <c r="F19" t="s">
        <v>14151</v>
      </c>
      <c r="G19" t="s">
        <v>89</v>
      </c>
      <c r="H19" t="s">
        <v>5971</v>
      </c>
      <c r="I19" t="s">
        <v>14144</v>
      </c>
    </row>
    <row r="20" spans="1:9" x14ac:dyDescent="0.25">
      <c r="A20" t="s">
        <v>5975</v>
      </c>
      <c r="B20" t="s">
        <v>3500</v>
      </c>
      <c r="C20" t="s">
        <v>4476</v>
      </c>
      <c r="D20" t="s">
        <v>14173</v>
      </c>
      <c r="E20" t="s">
        <v>14174</v>
      </c>
      <c r="F20" t="s">
        <v>14157</v>
      </c>
      <c r="G20" t="s">
        <v>89</v>
      </c>
      <c r="H20" t="s">
        <v>5975</v>
      </c>
      <c r="I20" t="s">
        <v>14155</v>
      </c>
    </row>
    <row r="21" spans="1:9" x14ac:dyDescent="0.25">
      <c r="A21" t="s">
        <v>8115</v>
      </c>
      <c r="B21" t="s">
        <v>41</v>
      </c>
      <c r="C21" t="s">
        <v>4476</v>
      </c>
      <c r="D21" t="s">
        <v>8116</v>
      </c>
      <c r="E21" t="s">
        <v>8138</v>
      </c>
      <c r="F21" t="s">
        <v>8255</v>
      </c>
      <c r="G21" t="s">
        <v>154</v>
      </c>
      <c r="H21" t="s">
        <v>8117</v>
      </c>
      <c r="I21" t="s">
        <v>7461</v>
      </c>
    </row>
    <row r="22" spans="1:9" x14ac:dyDescent="0.25">
      <c r="A22" t="s">
        <v>7465</v>
      </c>
      <c r="B22" t="s">
        <v>3500</v>
      </c>
      <c r="C22" t="s">
        <v>4476</v>
      </c>
      <c r="D22" t="s">
        <v>8054</v>
      </c>
      <c r="E22" t="s">
        <v>8055</v>
      </c>
      <c r="F22" t="s">
        <v>8255</v>
      </c>
      <c r="G22" t="s">
        <v>154</v>
      </c>
      <c r="H22" t="s">
        <v>7466</v>
      </c>
      <c r="I22" t="s">
        <v>7461</v>
      </c>
    </row>
    <row r="23" spans="1:9" x14ac:dyDescent="0.25">
      <c r="A23" t="s">
        <v>6121</v>
      </c>
      <c r="B23" t="s">
        <v>3488</v>
      </c>
      <c r="C23" t="s">
        <v>4476</v>
      </c>
      <c r="D23" t="s">
        <v>14175</v>
      </c>
      <c r="E23" t="s">
        <v>14176</v>
      </c>
      <c r="F23" t="s">
        <v>14134</v>
      </c>
      <c r="G23" t="s">
        <v>89</v>
      </c>
      <c r="H23" t="s">
        <v>6121</v>
      </c>
      <c r="I23" t="s">
        <v>14144</v>
      </c>
    </row>
    <row r="24" spans="1:9" x14ac:dyDescent="0.25">
      <c r="A24" t="s">
        <v>6145</v>
      </c>
      <c r="B24" t="s">
        <v>41</v>
      </c>
      <c r="C24" t="s">
        <v>4476</v>
      </c>
      <c r="D24" t="s">
        <v>14142</v>
      </c>
      <c r="E24" t="s">
        <v>14177</v>
      </c>
      <c r="F24" t="s">
        <v>14151</v>
      </c>
      <c r="G24" t="s">
        <v>89</v>
      </c>
      <c r="H24" t="s">
        <v>6148</v>
      </c>
      <c r="I24" t="s">
        <v>14136</v>
      </c>
    </row>
    <row r="25" spans="1:9" x14ac:dyDescent="0.25">
      <c r="A25" t="s">
        <v>6158</v>
      </c>
      <c r="B25" t="s">
        <v>41</v>
      </c>
      <c r="C25" t="s">
        <v>4476</v>
      </c>
      <c r="D25" t="s">
        <v>14178</v>
      </c>
      <c r="E25" t="s">
        <v>14179</v>
      </c>
      <c r="F25" t="s">
        <v>14152</v>
      </c>
      <c r="G25" t="s">
        <v>89</v>
      </c>
      <c r="H25" t="s">
        <v>6158</v>
      </c>
      <c r="I25" t="s">
        <v>14156</v>
      </c>
    </row>
    <row r="26" spans="1:9" x14ac:dyDescent="0.25">
      <c r="A26" t="s">
        <v>7484</v>
      </c>
      <c r="B26" t="s">
        <v>3488</v>
      </c>
      <c r="C26" t="s">
        <v>4476</v>
      </c>
      <c r="D26" t="s">
        <v>7485</v>
      </c>
      <c r="E26" t="s">
        <v>7500</v>
      </c>
      <c r="F26" t="s">
        <v>8256</v>
      </c>
      <c r="G26" t="s">
        <v>2611</v>
      </c>
      <c r="H26" t="s">
        <v>7486</v>
      </c>
      <c r="I26" t="s">
        <v>7474</v>
      </c>
    </row>
    <row r="27" spans="1:9" x14ac:dyDescent="0.25">
      <c r="A27" t="s">
        <v>6180</v>
      </c>
      <c r="B27" t="s">
        <v>3488</v>
      </c>
      <c r="C27" t="s">
        <v>4476</v>
      </c>
      <c r="D27" t="s">
        <v>14145</v>
      </c>
      <c r="E27" t="s">
        <v>14180</v>
      </c>
      <c r="F27" t="s">
        <v>14151</v>
      </c>
      <c r="G27" t="s">
        <v>89</v>
      </c>
      <c r="H27" t="s">
        <v>6180</v>
      </c>
      <c r="I27" t="s">
        <v>14144</v>
      </c>
    </row>
    <row r="28" spans="1:9" x14ac:dyDescent="0.25">
      <c r="A28" t="s">
        <v>3661</v>
      </c>
      <c r="B28" t="s">
        <v>3500</v>
      </c>
      <c r="C28" t="s">
        <v>4476</v>
      </c>
      <c r="D28" t="s">
        <v>3662</v>
      </c>
      <c r="E28" t="s">
        <v>7493</v>
      </c>
      <c r="F28" t="s">
        <v>8257</v>
      </c>
      <c r="G28" t="s">
        <v>345</v>
      </c>
      <c r="H28" t="s">
        <v>3663</v>
      </c>
      <c r="I28" t="s">
        <v>7473</v>
      </c>
    </row>
    <row r="29" spans="1:9" x14ac:dyDescent="0.25">
      <c r="A29" t="s">
        <v>8125</v>
      </c>
      <c r="B29" t="s">
        <v>3500</v>
      </c>
      <c r="C29" t="s">
        <v>3509</v>
      </c>
      <c r="D29" t="s">
        <v>8177</v>
      </c>
      <c r="E29" t="s">
        <v>8139</v>
      </c>
      <c r="F29" t="s">
        <v>8257</v>
      </c>
      <c r="G29" t="s">
        <v>345</v>
      </c>
      <c r="H29" t="s">
        <v>8125</v>
      </c>
      <c r="I29" t="s">
        <v>7473</v>
      </c>
    </row>
    <row r="30" spans="1:9" x14ac:dyDescent="0.25">
      <c r="A30" t="s">
        <v>6210</v>
      </c>
      <c r="B30" t="s">
        <v>3500</v>
      </c>
      <c r="C30" t="s">
        <v>4476</v>
      </c>
      <c r="D30" t="s">
        <v>14138</v>
      </c>
      <c r="E30" t="s">
        <v>14181</v>
      </c>
      <c r="F30" t="s">
        <v>14134</v>
      </c>
      <c r="G30" t="s">
        <v>89</v>
      </c>
      <c r="H30" t="s">
        <v>6213</v>
      </c>
      <c r="I30" t="s">
        <v>14137</v>
      </c>
    </row>
    <row r="31" spans="1:9" x14ac:dyDescent="0.25">
      <c r="A31" t="s">
        <v>14139</v>
      </c>
      <c r="B31" t="s">
        <v>41</v>
      </c>
      <c r="C31" t="s">
        <v>4476</v>
      </c>
      <c r="D31" t="s">
        <v>14143</v>
      </c>
      <c r="E31" t="s">
        <v>14182</v>
      </c>
      <c r="F31" t="s">
        <v>14134</v>
      </c>
      <c r="G31" t="s">
        <v>89</v>
      </c>
      <c r="H31" t="s">
        <v>6242</v>
      </c>
      <c r="I31" t="s">
        <v>14136</v>
      </c>
    </row>
    <row r="32" spans="1:9" x14ac:dyDescent="0.25">
      <c r="A32" t="s">
        <v>7310</v>
      </c>
      <c r="B32" t="s">
        <v>41</v>
      </c>
      <c r="C32" t="s">
        <v>4476</v>
      </c>
      <c r="D32" t="s">
        <v>14183</v>
      </c>
      <c r="E32" t="s">
        <v>14184</v>
      </c>
      <c r="F32" t="s">
        <v>14135</v>
      </c>
      <c r="G32" t="s">
        <v>89</v>
      </c>
      <c r="H32" t="s">
        <v>7310</v>
      </c>
      <c r="I32" t="s">
        <v>14162</v>
      </c>
    </row>
    <row r="33" spans="1:9" x14ac:dyDescent="0.25">
      <c r="A33" t="s">
        <v>8131</v>
      </c>
      <c r="B33" t="s">
        <v>3500</v>
      </c>
      <c r="C33" t="s">
        <v>3509</v>
      </c>
      <c r="D33" t="s">
        <v>8178</v>
      </c>
      <c r="E33" t="s">
        <v>8140</v>
      </c>
      <c r="F33" t="s">
        <v>8257</v>
      </c>
      <c r="G33" t="s">
        <v>345</v>
      </c>
      <c r="H33" t="s">
        <v>8132</v>
      </c>
      <c r="I33" t="s">
        <v>7473</v>
      </c>
    </row>
    <row r="34" spans="1:9" x14ac:dyDescent="0.25">
      <c r="A34" t="s">
        <v>8129</v>
      </c>
      <c r="B34" t="s">
        <v>3500</v>
      </c>
      <c r="C34" t="s">
        <v>3509</v>
      </c>
      <c r="D34" t="s">
        <v>14185</v>
      </c>
      <c r="E34" t="s">
        <v>8141</v>
      </c>
      <c r="F34" t="s">
        <v>8257</v>
      </c>
      <c r="G34" t="s">
        <v>345</v>
      </c>
      <c r="H34" t="s">
        <v>8130</v>
      </c>
      <c r="I34" t="s">
        <v>7473</v>
      </c>
    </row>
    <row r="35" spans="1:9" x14ac:dyDescent="0.25">
      <c r="A35" t="s">
        <v>7462</v>
      </c>
      <c r="B35" t="s">
        <v>41</v>
      </c>
      <c r="C35" t="s">
        <v>4476</v>
      </c>
      <c r="D35" t="s">
        <v>4135</v>
      </c>
      <c r="E35" t="s">
        <v>4136</v>
      </c>
      <c r="F35" t="s">
        <v>8255</v>
      </c>
      <c r="G35" t="s">
        <v>154</v>
      </c>
      <c r="H35" t="s">
        <v>7494</v>
      </c>
      <c r="I35" t="s">
        <v>7461</v>
      </c>
    </row>
    <row r="36" spans="1:9" x14ac:dyDescent="0.25">
      <c r="A36" t="s">
        <v>7463</v>
      </c>
      <c r="B36" t="s">
        <v>41</v>
      </c>
      <c r="C36" t="s">
        <v>4476</v>
      </c>
      <c r="D36" t="s">
        <v>4190</v>
      </c>
      <c r="E36" t="s">
        <v>4191</v>
      </c>
      <c r="F36" t="s">
        <v>8255</v>
      </c>
      <c r="G36" t="s">
        <v>154</v>
      </c>
      <c r="H36" t="s">
        <v>7464</v>
      </c>
      <c r="I36" t="s">
        <v>7461</v>
      </c>
    </row>
    <row r="37" spans="1:9" x14ac:dyDescent="0.25">
      <c r="A37" t="s">
        <v>9945</v>
      </c>
      <c r="B37" t="s">
        <v>3500</v>
      </c>
      <c r="C37" t="s">
        <v>4476</v>
      </c>
      <c r="D37" t="s">
        <v>9946</v>
      </c>
      <c r="E37" t="s">
        <v>9970</v>
      </c>
      <c r="F37" t="s">
        <v>8255</v>
      </c>
      <c r="G37" t="s">
        <v>154</v>
      </c>
      <c r="H37" t="s">
        <v>9947</v>
      </c>
      <c r="I37" t="s">
        <v>7461</v>
      </c>
    </row>
    <row r="38" spans="1:9" x14ac:dyDescent="0.25">
      <c r="A38" t="s">
        <v>7467</v>
      </c>
      <c r="B38" t="s">
        <v>41</v>
      </c>
      <c r="C38" t="s">
        <v>4476</v>
      </c>
      <c r="D38" t="s">
        <v>7469</v>
      </c>
      <c r="E38" t="s">
        <v>7495</v>
      </c>
      <c r="F38" t="s">
        <v>8255</v>
      </c>
      <c r="G38" t="s">
        <v>154</v>
      </c>
      <c r="H38" t="s">
        <v>7468</v>
      </c>
      <c r="I38" t="s">
        <v>7461</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F28" sqref="F28"/>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3990</v>
      </c>
      <c r="B1" t="s">
        <v>1</v>
      </c>
      <c r="C1" t="s">
        <v>3991</v>
      </c>
      <c r="D1" t="s">
        <v>6</v>
      </c>
      <c r="E1" t="s">
        <v>3439</v>
      </c>
      <c r="F1" t="s">
        <v>3482</v>
      </c>
      <c r="G1" t="s">
        <v>162</v>
      </c>
      <c r="H1" t="s">
        <v>163</v>
      </c>
      <c r="I1" t="s">
        <v>3992</v>
      </c>
      <c r="K1" t="s">
        <v>3993</v>
      </c>
      <c r="L1" t="s">
        <v>1</v>
      </c>
      <c r="N1" t="s">
        <v>3994</v>
      </c>
      <c r="O1" t="s">
        <v>1</v>
      </c>
    </row>
    <row r="2" spans="1:15" x14ac:dyDescent="0.25">
      <c r="A2" t="s">
        <v>3995</v>
      </c>
      <c r="B2" t="s">
        <v>2146</v>
      </c>
      <c r="C2" t="s">
        <v>3996</v>
      </c>
      <c r="D2" t="s">
        <v>41</v>
      </c>
      <c r="E2" t="s">
        <v>3997</v>
      </c>
      <c r="F2" t="s">
        <v>3998</v>
      </c>
      <c r="K2" t="s">
        <v>3999</v>
      </c>
      <c r="L2" t="s">
        <v>1787</v>
      </c>
      <c r="N2" t="s">
        <v>4000</v>
      </c>
      <c r="O2" t="s">
        <v>2146</v>
      </c>
    </row>
    <row r="3" spans="1:15" x14ac:dyDescent="0.25">
      <c r="A3" t="s">
        <v>4001</v>
      </c>
      <c r="B3" t="s">
        <v>1276</v>
      </c>
      <c r="C3" t="s">
        <v>3996</v>
      </c>
      <c r="D3" t="s">
        <v>3500</v>
      </c>
      <c r="E3" t="s">
        <v>4002</v>
      </c>
      <c r="F3" t="s">
        <v>4003</v>
      </c>
      <c r="H3" t="s">
        <v>4004</v>
      </c>
      <c r="K3" t="s">
        <v>4005</v>
      </c>
      <c r="L3" t="s">
        <v>1787</v>
      </c>
      <c r="N3" t="s">
        <v>4006</v>
      </c>
      <c r="O3" t="s">
        <v>2146</v>
      </c>
    </row>
    <row r="4" spans="1:15" x14ac:dyDescent="0.25">
      <c r="A4" t="s">
        <v>4007</v>
      </c>
      <c r="B4" t="s">
        <v>2146</v>
      </c>
      <c r="C4" t="s">
        <v>3996</v>
      </c>
      <c r="D4" t="s">
        <v>3500</v>
      </c>
      <c r="E4" t="s">
        <v>4008</v>
      </c>
      <c r="F4" t="s">
        <v>4009</v>
      </c>
      <c r="K4" t="s">
        <v>4010</v>
      </c>
      <c r="L4" t="s">
        <v>1787</v>
      </c>
      <c r="N4" t="s">
        <v>4011</v>
      </c>
      <c r="O4" t="s">
        <v>2146</v>
      </c>
    </row>
    <row r="5" spans="1:15" x14ac:dyDescent="0.25">
      <c r="A5" t="s">
        <v>4012</v>
      </c>
      <c r="B5" t="s">
        <v>2146</v>
      </c>
      <c r="C5" t="s">
        <v>4013</v>
      </c>
      <c r="D5" t="s">
        <v>41</v>
      </c>
      <c r="E5" t="s">
        <v>4014</v>
      </c>
      <c r="F5" t="s">
        <v>4015</v>
      </c>
      <c r="H5" t="s">
        <v>4016</v>
      </c>
      <c r="I5" t="s">
        <v>7443</v>
      </c>
      <c r="K5" t="s">
        <v>4017</v>
      </c>
      <c r="L5" t="s">
        <v>1787</v>
      </c>
      <c r="N5" t="s">
        <v>4018</v>
      </c>
      <c r="O5" t="s">
        <v>2146</v>
      </c>
    </row>
    <row r="6" spans="1:15" x14ac:dyDescent="0.25">
      <c r="A6" t="s">
        <v>4019</v>
      </c>
      <c r="B6" t="s">
        <v>2146</v>
      </c>
      <c r="C6" t="s">
        <v>4013</v>
      </c>
      <c r="D6" t="s">
        <v>3500</v>
      </c>
      <c r="E6" t="s">
        <v>7585</v>
      </c>
      <c r="F6" t="s">
        <v>4020</v>
      </c>
      <c r="K6" t="s">
        <v>4021</v>
      </c>
      <c r="L6" t="s">
        <v>1787</v>
      </c>
      <c r="N6" t="s">
        <v>4022</v>
      </c>
      <c r="O6" t="s">
        <v>2146</v>
      </c>
    </row>
    <row r="7" spans="1:15" x14ac:dyDescent="0.25">
      <c r="A7" t="s">
        <v>4023</v>
      </c>
      <c r="B7" t="s">
        <v>2146</v>
      </c>
      <c r="C7" t="s">
        <v>4024</v>
      </c>
      <c r="D7" t="s">
        <v>41</v>
      </c>
      <c r="E7" t="s">
        <v>4025</v>
      </c>
      <c r="F7" t="s">
        <v>4026</v>
      </c>
      <c r="H7" t="s">
        <v>4027</v>
      </c>
      <c r="K7" t="s">
        <v>4028</v>
      </c>
      <c r="L7" t="s">
        <v>1787</v>
      </c>
      <c r="N7" t="s">
        <v>4029</v>
      </c>
      <c r="O7" t="s">
        <v>2146</v>
      </c>
    </row>
    <row r="8" spans="1:15" x14ac:dyDescent="0.25">
      <c r="A8" t="s">
        <v>4030</v>
      </c>
      <c r="B8" t="s">
        <v>1276</v>
      </c>
      <c r="C8" t="s">
        <v>3996</v>
      </c>
      <c r="D8" t="s">
        <v>3500</v>
      </c>
      <c r="E8" t="s">
        <v>4031</v>
      </c>
      <c r="F8" t="s">
        <v>4032</v>
      </c>
      <c r="G8" t="s">
        <v>8167</v>
      </c>
      <c r="K8" t="s">
        <v>4033</v>
      </c>
      <c r="L8" t="s">
        <v>1787</v>
      </c>
      <c r="N8" t="s">
        <v>4034</v>
      </c>
      <c r="O8" t="s">
        <v>2146</v>
      </c>
    </row>
    <row r="9" spans="1:15" x14ac:dyDescent="0.25">
      <c r="A9" t="s">
        <v>4035</v>
      </c>
      <c r="B9" t="s">
        <v>2146</v>
      </c>
      <c r="C9" t="s">
        <v>4013</v>
      </c>
      <c r="D9" t="s">
        <v>3488</v>
      </c>
      <c r="E9" t="s">
        <v>4036</v>
      </c>
      <c r="F9" t="s">
        <v>4037</v>
      </c>
      <c r="K9" t="s">
        <v>4038</v>
      </c>
      <c r="L9" t="s">
        <v>1787</v>
      </c>
      <c r="N9" t="s">
        <v>4039</v>
      </c>
      <c r="O9" t="s">
        <v>2146</v>
      </c>
    </row>
    <row r="10" spans="1:15" x14ac:dyDescent="0.25">
      <c r="A10" t="s">
        <v>5559</v>
      </c>
      <c r="B10" t="s">
        <v>2146</v>
      </c>
      <c r="C10" t="s">
        <v>4013</v>
      </c>
      <c r="D10" t="s">
        <v>3500</v>
      </c>
      <c r="E10" t="s">
        <v>12628</v>
      </c>
      <c r="F10" t="s">
        <v>12678</v>
      </c>
      <c r="H10" t="s">
        <v>5568</v>
      </c>
      <c r="K10" t="s">
        <v>4040</v>
      </c>
      <c r="L10" t="s">
        <v>1787</v>
      </c>
      <c r="N10" t="s">
        <v>4041</v>
      </c>
      <c r="O10" t="s">
        <v>2146</v>
      </c>
    </row>
    <row r="11" spans="1:15" x14ac:dyDescent="0.25">
      <c r="K11" t="s">
        <v>4042</v>
      </c>
      <c r="L11" t="s">
        <v>1787</v>
      </c>
      <c r="N11" t="s">
        <v>4043</v>
      </c>
      <c r="O11" t="s">
        <v>2146</v>
      </c>
    </row>
    <row r="12" spans="1:15" x14ac:dyDescent="0.25">
      <c r="K12" t="s">
        <v>4044</v>
      </c>
      <c r="L12" t="s">
        <v>1787</v>
      </c>
      <c r="N12" t="s">
        <v>4045</v>
      </c>
      <c r="O12" t="s">
        <v>2146</v>
      </c>
    </row>
    <row r="13" spans="1:15" x14ac:dyDescent="0.25">
      <c r="K13" t="s">
        <v>4046</v>
      </c>
      <c r="L13" t="s">
        <v>1787</v>
      </c>
      <c r="N13" t="s">
        <v>4047</v>
      </c>
      <c r="O13" t="s">
        <v>2146</v>
      </c>
    </row>
    <row r="14" spans="1:15" x14ac:dyDescent="0.25">
      <c r="K14" t="s">
        <v>4048</v>
      </c>
      <c r="L14" t="s">
        <v>1787</v>
      </c>
      <c r="N14" t="s">
        <v>4049</v>
      </c>
      <c r="O14" t="s">
        <v>2146</v>
      </c>
    </row>
    <row r="15" spans="1:15" x14ac:dyDescent="0.25">
      <c r="K15" t="s">
        <v>4050</v>
      </c>
      <c r="L15" t="s">
        <v>1787</v>
      </c>
      <c r="N15" t="s">
        <v>4051</v>
      </c>
      <c r="O15" t="s">
        <v>2146</v>
      </c>
    </row>
    <row r="16" spans="1:15" x14ac:dyDescent="0.25">
      <c r="K16" t="s">
        <v>4052</v>
      </c>
      <c r="L16" t="s">
        <v>1787</v>
      </c>
      <c r="N16" t="s">
        <v>4053</v>
      </c>
      <c r="O16" t="s">
        <v>2146</v>
      </c>
    </row>
    <row r="17" spans="11:15" x14ac:dyDescent="0.25">
      <c r="K17" t="s">
        <v>4054</v>
      </c>
      <c r="L17" t="s">
        <v>1787</v>
      </c>
      <c r="N17" t="s">
        <v>4055</v>
      </c>
      <c r="O17" t="s">
        <v>2146</v>
      </c>
    </row>
    <row r="18" spans="11:15" x14ac:dyDescent="0.25">
      <c r="K18" t="s">
        <v>4056</v>
      </c>
      <c r="L18" t="s">
        <v>1787</v>
      </c>
      <c r="N18" t="s">
        <v>4057</v>
      </c>
      <c r="O18" t="s">
        <v>2146</v>
      </c>
    </row>
    <row r="19" spans="11:15" x14ac:dyDescent="0.25">
      <c r="K19" t="s">
        <v>4058</v>
      </c>
      <c r="L19" t="s">
        <v>1787</v>
      </c>
      <c r="N19" t="s">
        <v>4059</v>
      </c>
      <c r="O19" t="s">
        <v>2146</v>
      </c>
    </row>
    <row r="20" spans="11:15" x14ac:dyDescent="0.25">
      <c r="K20" t="s">
        <v>4060</v>
      </c>
      <c r="L20" t="s">
        <v>1787</v>
      </c>
      <c r="N20" t="s">
        <v>4061</v>
      </c>
      <c r="O20" t="s">
        <v>2146</v>
      </c>
    </row>
    <row r="21" spans="11:15" x14ac:dyDescent="0.25">
      <c r="K21" t="s">
        <v>4062</v>
      </c>
      <c r="L21" t="s">
        <v>1787</v>
      </c>
      <c r="N21" t="s">
        <v>4063</v>
      </c>
      <c r="O21" t="s">
        <v>2146</v>
      </c>
    </row>
    <row r="22" spans="11:15" x14ac:dyDescent="0.25">
      <c r="K22" t="s">
        <v>4064</v>
      </c>
      <c r="L22" t="s">
        <v>1787</v>
      </c>
      <c r="N22" t="s">
        <v>4065</v>
      </c>
      <c r="O22" t="s">
        <v>2146</v>
      </c>
    </row>
    <row r="23" spans="11:15" x14ac:dyDescent="0.25">
      <c r="K23" t="s">
        <v>4066</v>
      </c>
      <c r="L23" t="s">
        <v>1787</v>
      </c>
      <c r="N23" t="s">
        <v>4067</v>
      </c>
      <c r="O23" t="s">
        <v>2146</v>
      </c>
    </row>
    <row r="24" spans="11:15" x14ac:dyDescent="0.25">
      <c r="K24" t="s">
        <v>4068</v>
      </c>
      <c r="L24" t="s">
        <v>1787</v>
      </c>
      <c r="N24" t="s">
        <v>4069</v>
      </c>
      <c r="O24" t="s">
        <v>2146</v>
      </c>
    </row>
    <row r="25" spans="11:15" x14ac:dyDescent="0.25">
      <c r="K25" t="s">
        <v>4070</v>
      </c>
      <c r="L25" t="s">
        <v>1787</v>
      </c>
      <c r="N25" t="s">
        <v>4071</v>
      </c>
      <c r="O25" t="s">
        <v>2146</v>
      </c>
    </row>
    <row r="26" spans="11:15" x14ac:dyDescent="0.25">
      <c r="K26" t="s">
        <v>4072</v>
      </c>
      <c r="L26" t="s">
        <v>1787</v>
      </c>
      <c r="N26" t="s">
        <v>4073</v>
      </c>
      <c r="O26" t="s">
        <v>2146</v>
      </c>
    </row>
    <row r="27" spans="11:15" x14ac:dyDescent="0.25">
      <c r="K27" t="s">
        <v>4074</v>
      </c>
      <c r="L27" t="s">
        <v>2858</v>
      </c>
      <c r="N27" t="s">
        <v>4075</v>
      </c>
      <c r="O27" t="s">
        <v>2146</v>
      </c>
    </row>
    <row r="28" spans="11:15" x14ac:dyDescent="0.25">
      <c r="K28" t="s">
        <v>4076</v>
      </c>
      <c r="L28" t="s">
        <v>2858</v>
      </c>
      <c r="N28" t="s">
        <v>4077</v>
      </c>
      <c r="O28" t="s">
        <v>2146</v>
      </c>
    </row>
    <row r="29" spans="11:15" x14ac:dyDescent="0.25">
      <c r="K29" t="s">
        <v>4078</v>
      </c>
      <c r="L29" t="s">
        <v>2858</v>
      </c>
      <c r="N29" t="s">
        <v>4079</v>
      </c>
      <c r="O29" t="s">
        <v>2146</v>
      </c>
    </row>
    <row r="30" spans="11:15" x14ac:dyDescent="0.25">
      <c r="K30" t="s">
        <v>4080</v>
      </c>
      <c r="L30" t="s">
        <v>2858</v>
      </c>
      <c r="N30" t="s">
        <v>4081</v>
      </c>
      <c r="O30" t="s">
        <v>2146</v>
      </c>
    </row>
    <row r="31" spans="11:15" x14ac:dyDescent="0.25">
      <c r="K31" t="s">
        <v>4082</v>
      </c>
      <c r="L31" t="s">
        <v>2858</v>
      </c>
      <c r="N31" t="s">
        <v>4083</v>
      </c>
      <c r="O31" t="s">
        <v>2146</v>
      </c>
    </row>
    <row r="32" spans="11:15" x14ac:dyDescent="0.25">
      <c r="K32" t="s">
        <v>4084</v>
      </c>
      <c r="L32" t="s">
        <v>2858</v>
      </c>
      <c r="N32" t="s">
        <v>4085</v>
      </c>
      <c r="O32" t="s">
        <v>2146</v>
      </c>
    </row>
    <row r="33" spans="11:15" x14ac:dyDescent="0.25">
      <c r="K33" t="s">
        <v>4086</v>
      </c>
      <c r="L33" t="s">
        <v>2858</v>
      </c>
      <c r="N33" t="s">
        <v>4087</v>
      </c>
      <c r="O33" t="s">
        <v>2146</v>
      </c>
    </row>
    <row r="34" spans="11:15" x14ac:dyDescent="0.25">
      <c r="K34" t="s">
        <v>4088</v>
      </c>
      <c r="L34" t="s">
        <v>2858</v>
      </c>
      <c r="N34" t="s">
        <v>4089</v>
      </c>
      <c r="O34" t="s">
        <v>2146</v>
      </c>
    </row>
    <row r="35" spans="11:15" x14ac:dyDescent="0.25">
      <c r="K35" t="s">
        <v>4090</v>
      </c>
      <c r="L35" t="s">
        <v>2858</v>
      </c>
      <c r="N35" t="s">
        <v>4091</v>
      </c>
      <c r="O35" t="s">
        <v>2146</v>
      </c>
    </row>
    <row r="36" spans="11:15" x14ac:dyDescent="0.25">
      <c r="K36" t="s">
        <v>4056</v>
      </c>
      <c r="L36" t="s">
        <v>2858</v>
      </c>
      <c r="N36" t="s">
        <v>4092</v>
      </c>
      <c r="O36" t="s">
        <v>2146</v>
      </c>
    </row>
    <row r="37" spans="11:15" x14ac:dyDescent="0.25">
      <c r="K37" t="s">
        <v>4093</v>
      </c>
      <c r="L37" t="s">
        <v>2858</v>
      </c>
      <c r="N37" t="s">
        <v>4094</v>
      </c>
      <c r="O37" t="s">
        <v>2146</v>
      </c>
    </row>
    <row r="38" spans="11:15" x14ac:dyDescent="0.25">
      <c r="N38" t="s">
        <v>4095</v>
      </c>
      <c r="O38" t="s">
        <v>2146</v>
      </c>
    </row>
    <row r="39" spans="11:15" x14ac:dyDescent="0.25">
      <c r="N39" t="s">
        <v>4096</v>
      </c>
      <c r="O39" t="s">
        <v>2146</v>
      </c>
    </row>
    <row r="40" spans="11:15" x14ac:dyDescent="0.25">
      <c r="N40" t="s">
        <v>4097</v>
      </c>
      <c r="O40" t="s">
        <v>2146</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D28" sqref="D28"/>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157</v>
      </c>
      <c r="B1" t="s">
        <v>3991</v>
      </c>
      <c r="C1" t="s">
        <v>3439</v>
      </c>
      <c r="D1" t="s">
        <v>3482</v>
      </c>
      <c r="E1" t="s">
        <v>4098</v>
      </c>
      <c r="F1" t="s">
        <v>4099</v>
      </c>
      <c r="G1" t="s">
        <v>3992</v>
      </c>
    </row>
    <row r="2" spans="1:7" x14ac:dyDescent="0.25">
      <c r="A2" t="s">
        <v>4112</v>
      </c>
      <c r="B2" t="s">
        <v>4013</v>
      </c>
      <c r="C2" t="s">
        <v>8232</v>
      </c>
      <c r="D2" t="s">
        <v>4113</v>
      </c>
      <c r="E2" t="s">
        <v>8233</v>
      </c>
      <c r="F2" t="s">
        <v>4114</v>
      </c>
    </row>
    <row r="3" spans="1:7" x14ac:dyDescent="0.25">
      <c r="A3" t="s">
        <v>4004</v>
      </c>
      <c r="B3" t="s">
        <v>3996</v>
      </c>
      <c r="C3" t="s">
        <v>7693</v>
      </c>
      <c r="D3" t="s">
        <v>7694</v>
      </c>
      <c r="E3" t="s">
        <v>4139</v>
      </c>
      <c r="F3" t="s">
        <v>4140</v>
      </c>
    </row>
    <row r="4" spans="1:7" x14ac:dyDescent="0.25">
      <c r="A4" t="s">
        <v>4123</v>
      </c>
      <c r="B4" t="s">
        <v>3996</v>
      </c>
      <c r="C4" t="s">
        <v>4124</v>
      </c>
      <c r="D4" t="s">
        <v>4125</v>
      </c>
      <c r="E4" t="s">
        <v>4126</v>
      </c>
      <c r="F4" t="s">
        <v>4127</v>
      </c>
      <c r="G4" t="s">
        <v>4128</v>
      </c>
    </row>
    <row r="5" spans="1:7" x14ac:dyDescent="0.25">
      <c r="A5" t="s">
        <v>4134</v>
      </c>
      <c r="B5" t="s">
        <v>4013</v>
      </c>
      <c r="C5" t="s">
        <v>4135</v>
      </c>
      <c r="D5" t="s">
        <v>4136</v>
      </c>
      <c r="E5" t="s">
        <v>4137</v>
      </c>
      <c r="F5" t="s">
        <v>4138</v>
      </c>
    </row>
    <row r="6" spans="1:7" x14ac:dyDescent="0.25">
      <c r="A6" t="s">
        <v>4129</v>
      </c>
      <c r="B6" t="s">
        <v>4013</v>
      </c>
      <c r="C6" t="s">
        <v>4130</v>
      </c>
      <c r="D6" t="s">
        <v>4131</v>
      </c>
      <c r="E6" t="s">
        <v>4132</v>
      </c>
      <c r="F6" t="s">
        <v>4133</v>
      </c>
    </row>
    <row r="7" spans="1:7" x14ac:dyDescent="0.25">
      <c r="A7" t="s">
        <v>4118</v>
      </c>
      <c r="B7" t="s">
        <v>3996</v>
      </c>
      <c r="C7" t="s">
        <v>4119</v>
      </c>
      <c r="D7" t="s">
        <v>4120</v>
      </c>
      <c r="E7" t="s">
        <v>4121</v>
      </c>
      <c r="F7" t="s">
        <v>4122</v>
      </c>
    </row>
    <row r="8" spans="1:7" x14ac:dyDescent="0.25">
      <c r="A8" t="s">
        <v>4115</v>
      </c>
      <c r="B8" t="s">
        <v>4013</v>
      </c>
      <c r="C8" t="s">
        <v>3615</v>
      </c>
      <c r="D8" t="s">
        <v>4116</v>
      </c>
      <c r="E8" t="s">
        <v>3618</v>
      </c>
      <c r="F8" t="s">
        <v>4117</v>
      </c>
    </row>
    <row r="9" spans="1:7" x14ac:dyDescent="0.25">
      <c r="A9" t="s">
        <v>4104</v>
      </c>
      <c r="B9" t="s">
        <v>3996</v>
      </c>
      <c r="C9" t="s">
        <v>4105</v>
      </c>
      <c r="D9" t="s">
        <v>4106</v>
      </c>
      <c r="E9" t="s">
        <v>4107</v>
      </c>
      <c r="F9" t="s">
        <v>4108</v>
      </c>
    </row>
    <row r="10" spans="1:7" x14ac:dyDescent="0.25">
      <c r="A10" t="s">
        <v>4100</v>
      </c>
      <c r="B10" t="s">
        <v>4013</v>
      </c>
      <c r="C10" t="s">
        <v>3556</v>
      </c>
      <c r="D10" t="s">
        <v>4101</v>
      </c>
      <c r="E10" t="s">
        <v>4102</v>
      </c>
      <c r="F10" t="s">
        <v>4103</v>
      </c>
    </row>
    <row r="11" spans="1:7" x14ac:dyDescent="0.25">
      <c r="A11" t="s">
        <v>4109</v>
      </c>
      <c r="B11" t="s">
        <v>4024</v>
      </c>
      <c r="C11" t="s">
        <v>4025</v>
      </c>
      <c r="D11" t="s">
        <v>4026</v>
      </c>
      <c r="E11" t="s">
        <v>4110</v>
      </c>
      <c r="F11" t="s">
        <v>4111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157</v>
      </c>
      <c r="B1" t="s">
        <v>6</v>
      </c>
      <c r="C1" t="s">
        <v>3991</v>
      </c>
      <c r="D1" t="s">
        <v>3955</v>
      </c>
      <c r="E1" t="s">
        <v>3956</v>
      </c>
      <c r="F1" t="s">
        <v>4141</v>
      </c>
      <c r="G1" t="s">
        <v>4142</v>
      </c>
      <c r="H1" t="s">
        <v>162</v>
      </c>
      <c r="I1" t="s">
        <v>3483</v>
      </c>
      <c r="J1" t="s">
        <v>163</v>
      </c>
    </row>
    <row r="2" spans="1:10" x14ac:dyDescent="0.25">
      <c r="A2" t="s">
        <v>4143</v>
      </c>
      <c r="B2" t="s">
        <v>41</v>
      </c>
      <c r="C2" t="s">
        <v>3996</v>
      </c>
      <c r="D2" t="s">
        <v>7703</v>
      </c>
      <c r="E2" t="s">
        <v>7704</v>
      </c>
      <c r="F2" t="s">
        <v>7705</v>
      </c>
      <c r="G2" t="s">
        <v>7706</v>
      </c>
      <c r="H2" t="s">
        <v>8167</v>
      </c>
      <c r="I2" t="s">
        <v>89</v>
      </c>
      <c r="J2" t="s">
        <v>4144</v>
      </c>
    </row>
    <row r="3" spans="1:10" x14ac:dyDescent="0.25">
      <c r="A3" t="s">
        <v>4145</v>
      </c>
      <c r="B3" t="s">
        <v>41</v>
      </c>
      <c r="C3" t="s">
        <v>4013</v>
      </c>
      <c r="D3" t="s">
        <v>4135</v>
      </c>
      <c r="E3" t="s">
        <v>4136</v>
      </c>
      <c r="F3" t="s">
        <v>4146</v>
      </c>
      <c r="G3" t="s">
        <v>4147</v>
      </c>
      <c r="I3" t="s">
        <v>89</v>
      </c>
      <c r="J3" t="s">
        <v>4148</v>
      </c>
    </row>
    <row r="4" spans="1:10" x14ac:dyDescent="0.25">
      <c r="A4" t="s">
        <v>4149</v>
      </c>
      <c r="B4" t="s">
        <v>41</v>
      </c>
      <c r="C4" t="s">
        <v>4013</v>
      </c>
      <c r="D4" t="s">
        <v>4150</v>
      </c>
      <c r="E4" t="s">
        <v>4151</v>
      </c>
      <c r="F4" t="s">
        <v>4152</v>
      </c>
      <c r="G4" t="s">
        <v>4153</v>
      </c>
      <c r="I4" t="s">
        <v>89</v>
      </c>
      <c r="J4" t="s">
        <v>4154</v>
      </c>
    </row>
    <row r="5" spans="1:10" x14ac:dyDescent="0.25">
      <c r="A5" t="s">
        <v>4155</v>
      </c>
      <c r="B5" t="s">
        <v>41</v>
      </c>
      <c r="C5" t="s">
        <v>4013</v>
      </c>
      <c r="D5" t="s">
        <v>4156</v>
      </c>
      <c r="E5" t="s">
        <v>4157</v>
      </c>
      <c r="F5" t="s">
        <v>4158</v>
      </c>
      <c r="G5" t="s">
        <v>4159</v>
      </c>
      <c r="I5" t="s">
        <v>89</v>
      </c>
      <c r="J5" t="s">
        <v>4160</v>
      </c>
    </row>
    <row r="6" spans="1:10" x14ac:dyDescent="0.25">
      <c r="A6" t="s">
        <v>4161</v>
      </c>
      <c r="B6" t="s">
        <v>3488</v>
      </c>
      <c r="C6" t="s">
        <v>4013</v>
      </c>
      <c r="D6" t="s">
        <v>3615</v>
      </c>
      <c r="E6" t="s">
        <v>4116</v>
      </c>
      <c r="F6" t="s">
        <v>4162</v>
      </c>
      <c r="G6" t="s">
        <v>4163</v>
      </c>
      <c r="I6" t="s">
        <v>89</v>
      </c>
      <c r="J6" t="s">
        <v>4164</v>
      </c>
    </row>
    <row r="7" spans="1:10" x14ac:dyDescent="0.25">
      <c r="A7" t="s">
        <v>4165</v>
      </c>
      <c r="B7" t="s">
        <v>41</v>
      </c>
      <c r="C7" t="s">
        <v>4013</v>
      </c>
      <c r="D7" t="s">
        <v>4166</v>
      </c>
      <c r="E7" t="s">
        <v>4167</v>
      </c>
      <c r="F7" t="s">
        <v>4168</v>
      </c>
      <c r="G7" t="s">
        <v>4169</v>
      </c>
      <c r="I7" t="s">
        <v>89</v>
      </c>
      <c r="J7" t="s">
        <v>4170</v>
      </c>
    </row>
    <row r="8" spans="1:10" x14ac:dyDescent="0.25">
      <c r="A8" t="s">
        <v>4171</v>
      </c>
      <c r="B8" t="s">
        <v>41</v>
      </c>
      <c r="C8" t="s">
        <v>4013</v>
      </c>
      <c r="D8" t="s">
        <v>4172</v>
      </c>
      <c r="E8" t="s">
        <v>4173</v>
      </c>
      <c r="F8" t="s">
        <v>4174</v>
      </c>
      <c r="G8" t="s">
        <v>4175</v>
      </c>
      <c r="I8" t="s">
        <v>89</v>
      </c>
      <c r="J8" t="s">
        <v>4176</v>
      </c>
    </row>
    <row r="9" spans="1:10" x14ac:dyDescent="0.25">
      <c r="A9" t="s">
        <v>4177</v>
      </c>
      <c r="B9" t="s">
        <v>41</v>
      </c>
      <c r="C9" t="s">
        <v>3996</v>
      </c>
      <c r="D9" t="s">
        <v>4178</v>
      </c>
      <c r="E9" t="s">
        <v>4179</v>
      </c>
      <c r="F9" t="s">
        <v>4180</v>
      </c>
      <c r="G9" t="s">
        <v>4181</v>
      </c>
      <c r="I9" t="s">
        <v>89</v>
      </c>
      <c r="J9" t="s">
        <v>4182</v>
      </c>
    </row>
    <row r="10" spans="1:10" x14ac:dyDescent="0.25">
      <c r="A10" t="s">
        <v>4183</v>
      </c>
      <c r="B10" t="s">
        <v>3500</v>
      </c>
      <c r="C10" t="s">
        <v>4013</v>
      </c>
      <c r="D10" t="s">
        <v>4184</v>
      </c>
      <c r="E10" t="s">
        <v>4185</v>
      </c>
      <c r="F10" t="s">
        <v>4186</v>
      </c>
      <c r="G10" t="s">
        <v>4187</v>
      </c>
      <c r="I10" t="s">
        <v>38</v>
      </c>
      <c r="J10" t="s">
        <v>4188</v>
      </c>
    </row>
    <row r="11" spans="1:10" x14ac:dyDescent="0.25">
      <c r="A11" t="s">
        <v>4189</v>
      </c>
      <c r="B11" t="s">
        <v>41</v>
      </c>
      <c r="C11" t="s">
        <v>4013</v>
      </c>
      <c r="D11" t="s">
        <v>4190</v>
      </c>
      <c r="E11" t="s">
        <v>4191</v>
      </c>
      <c r="F11" t="s">
        <v>4192</v>
      </c>
      <c r="G11" t="s">
        <v>4193</v>
      </c>
      <c r="I11" t="s">
        <v>2146</v>
      </c>
      <c r="J11" t="s">
        <v>3444</v>
      </c>
    </row>
    <row r="12" spans="1:10" x14ac:dyDescent="0.25">
      <c r="A12" t="s">
        <v>4194</v>
      </c>
      <c r="B12" t="s">
        <v>3488</v>
      </c>
      <c r="C12" t="s">
        <v>4013</v>
      </c>
      <c r="D12" t="s">
        <v>4195</v>
      </c>
      <c r="E12" t="s">
        <v>4196</v>
      </c>
      <c r="F12" t="s">
        <v>3444</v>
      </c>
      <c r="G12" t="s">
        <v>4197</v>
      </c>
      <c r="I12" t="s">
        <v>2146</v>
      </c>
      <c r="J12" t="s">
        <v>3444</v>
      </c>
    </row>
    <row r="13" spans="1:10" x14ac:dyDescent="0.25">
      <c r="A13" t="s">
        <v>4198</v>
      </c>
      <c r="B13" t="s">
        <v>3488</v>
      </c>
      <c r="C13" t="s">
        <v>4013</v>
      </c>
      <c r="D13" t="s">
        <v>4199</v>
      </c>
      <c r="E13" t="s">
        <v>4200</v>
      </c>
      <c r="F13" t="s">
        <v>4201</v>
      </c>
      <c r="G13" t="s">
        <v>4202</v>
      </c>
      <c r="I13" t="s">
        <v>2146</v>
      </c>
      <c r="J13" t="s">
        <v>3444</v>
      </c>
    </row>
    <row r="14" spans="1:10" x14ac:dyDescent="0.25">
      <c r="A14" t="s">
        <v>4203</v>
      </c>
      <c r="B14" t="s">
        <v>3500</v>
      </c>
      <c r="C14" t="s">
        <v>4013</v>
      </c>
      <c r="D14" t="s">
        <v>4204</v>
      </c>
      <c r="E14" t="s">
        <v>4205</v>
      </c>
      <c r="F14" t="s">
        <v>4206</v>
      </c>
      <c r="G14" t="s">
        <v>4207</v>
      </c>
      <c r="I14" t="s">
        <v>2146</v>
      </c>
      <c r="J14" t="s">
        <v>3444</v>
      </c>
    </row>
    <row r="15" spans="1:10" x14ac:dyDescent="0.25">
      <c r="A15" t="s">
        <v>4208</v>
      </c>
      <c r="B15" t="s">
        <v>41</v>
      </c>
      <c r="C15" t="s">
        <v>3996</v>
      </c>
      <c r="D15" t="s">
        <v>4178</v>
      </c>
      <c r="E15" t="s">
        <v>4179</v>
      </c>
      <c r="F15" t="s">
        <v>4209</v>
      </c>
      <c r="G15" t="s">
        <v>4210</v>
      </c>
      <c r="I15" t="s">
        <v>248</v>
      </c>
      <c r="J15" t="s">
        <v>3444</v>
      </c>
    </row>
    <row r="16" spans="1:10" x14ac:dyDescent="0.25">
      <c r="A16" t="s">
        <v>4211</v>
      </c>
      <c r="B16" t="s">
        <v>3500</v>
      </c>
      <c r="C16" t="s">
        <v>4024</v>
      </c>
      <c r="D16" t="s">
        <v>4212</v>
      </c>
      <c r="E16" t="s">
        <v>4197</v>
      </c>
      <c r="F16" t="s">
        <v>4212</v>
      </c>
      <c r="G16" t="s">
        <v>4197</v>
      </c>
      <c r="I16" t="s">
        <v>248</v>
      </c>
      <c r="J16" t="s">
        <v>3444</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157</v>
      </c>
      <c r="B1" t="s">
        <v>6</v>
      </c>
      <c r="C1" t="s">
        <v>1</v>
      </c>
      <c r="D1" t="s">
        <v>3991</v>
      </c>
      <c r="E1" t="s">
        <v>8192</v>
      </c>
      <c r="F1" t="s">
        <v>7593</v>
      </c>
      <c r="G1" t="s">
        <v>3439</v>
      </c>
      <c r="H1" t="s">
        <v>3482</v>
      </c>
      <c r="I1" t="s">
        <v>162</v>
      </c>
      <c r="J1" t="s">
        <v>163</v>
      </c>
    </row>
    <row r="2" spans="1:10" x14ac:dyDescent="0.25">
      <c r="A2" t="s">
        <v>7622</v>
      </c>
      <c r="B2" t="s">
        <v>3500</v>
      </c>
      <c r="C2" t="s">
        <v>2146</v>
      </c>
      <c r="D2" t="s">
        <v>4013</v>
      </c>
      <c r="E2" t="s">
        <v>14033</v>
      </c>
      <c r="F2">
        <v>2</v>
      </c>
      <c r="G2" t="s">
        <v>7630</v>
      </c>
      <c r="H2" t="s">
        <v>7637</v>
      </c>
      <c r="J2" t="s">
        <v>3444</v>
      </c>
    </row>
    <row r="3" spans="1:10" x14ac:dyDescent="0.25">
      <c r="A3" t="s">
        <v>7601</v>
      </c>
      <c r="B3" t="s">
        <v>3488</v>
      </c>
      <c r="C3" t="s">
        <v>1787</v>
      </c>
      <c r="D3" t="s">
        <v>3996</v>
      </c>
      <c r="E3" t="s">
        <v>7598</v>
      </c>
      <c r="F3">
        <v>4</v>
      </c>
      <c r="G3" t="s">
        <v>7600</v>
      </c>
      <c r="H3" t="s">
        <v>4009</v>
      </c>
      <c r="J3" t="s">
        <v>3444</v>
      </c>
    </row>
    <row r="4" spans="1:10" x14ac:dyDescent="0.25">
      <c r="A4" t="s">
        <v>7624</v>
      </c>
      <c r="B4" t="s">
        <v>3709</v>
      </c>
      <c r="C4" t="s">
        <v>1787</v>
      </c>
      <c r="D4" t="s">
        <v>4013</v>
      </c>
      <c r="E4" t="s">
        <v>14033</v>
      </c>
      <c r="F4">
        <v>1</v>
      </c>
      <c r="G4" t="s">
        <v>7632</v>
      </c>
      <c r="H4" t="s">
        <v>7638</v>
      </c>
      <c r="J4" t="s">
        <v>3444</v>
      </c>
    </row>
    <row r="5" spans="1:10" x14ac:dyDescent="0.25">
      <c r="A5" t="s">
        <v>7599</v>
      </c>
      <c r="B5" t="s">
        <v>3488</v>
      </c>
      <c r="C5" t="s">
        <v>2146</v>
      </c>
      <c r="D5" t="s">
        <v>4013</v>
      </c>
      <c r="E5" t="s">
        <v>14033</v>
      </c>
      <c r="F5">
        <v>3</v>
      </c>
      <c r="G5" t="s">
        <v>7626</v>
      </c>
      <c r="H5" t="s">
        <v>7607</v>
      </c>
      <c r="I5" t="s">
        <v>8168</v>
      </c>
      <c r="J5" t="s">
        <v>3444</v>
      </c>
    </row>
    <row r="6" spans="1:10" x14ac:dyDescent="0.25">
      <c r="A6" t="s">
        <v>7620</v>
      </c>
      <c r="B6" t="s">
        <v>41</v>
      </c>
      <c r="C6" t="s">
        <v>2146</v>
      </c>
      <c r="D6" t="s">
        <v>3996</v>
      </c>
      <c r="E6" t="s">
        <v>14033</v>
      </c>
      <c r="F6">
        <v>3</v>
      </c>
      <c r="G6" t="s">
        <v>7628</v>
      </c>
      <c r="H6" t="s">
        <v>7639</v>
      </c>
      <c r="J6" t="s">
        <v>3444</v>
      </c>
    </row>
    <row r="7" spans="1:10" x14ac:dyDescent="0.25">
      <c r="A7" t="s">
        <v>7619</v>
      </c>
      <c r="B7" t="s">
        <v>41</v>
      </c>
      <c r="C7" t="s">
        <v>2146</v>
      </c>
      <c r="D7" t="s">
        <v>3996</v>
      </c>
      <c r="E7" t="s">
        <v>14033</v>
      </c>
      <c r="F7">
        <v>3</v>
      </c>
      <c r="G7" t="s">
        <v>7627</v>
      </c>
      <c r="H7" t="s">
        <v>7640</v>
      </c>
      <c r="J7" t="s">
        <v>3444</v>
      </c>
    </row>
    <row r="8" spans="1:10" x14ac:dyDescent="0.25">
      <c r="A8" t="s">
        <v>7621</v>
      </c>
      <c r="B8" t="s">
        <v>41</v>
      </c>
      <c r="C8" t="s">
        <v>2146</v>
      </c>
      <c r="D8" t="s">
        <v>4013</v>
      </c>
      <c r="E8" t="s">
        <v>14033</v>
      </c>
      <c r="F8">
        <v>2</v>
      </c>
      <c r="G8" t="s">
        <v>7629</v>
      </c>
      <c r="H8" t="s">
        <v>7641</v>
      </c>
      <c r="J8" t="s">
        <v>3444</v>
      </c>
    </row>
    <row r="9" spans="1:10" x14ac:dyDescent="0.25">
      <c r="A9" t="s">
        <v>7597</v>
      </c>
      <c r="B9" t="s">
        <v>41</v>
      </c>
      <c r="C9" t="s">
        <v>2146</v>
      </c>
      <c r="D9" t="s">
        <v>4024</v>
      </c>
      <c r="E9" t="s">
        <v>3436</v>
      </c>
      <c r="F9">
        <v>4</v>
      </c>
      <c r="G9" t="s">
        <v>4212</v>
      </c>
      <c r="H9" t="s">
        <v>100</v>
      </c>
      <c r="J9" t="s">
        <v>3444</v>
      </c>
    </row>
    <row r="10" spans="1:10" x14ac:dyDescent="0.25">
      <c r="A10" t="s">
        <v>7634</v>
      </c>
      <c r="B10" t="s">
        <v>3500</v>
      </c>
      <c r="C10" t="s">
        <v>482</v>
      </c>
      <c r="D10" t="s">
        <v>4024</v>
      </c>
      <c r="E10" t="s">
        <v>14033</v>
      </c>
      <c r="F10">
        <v>2</v>
      </c>
      <c r="G10" t="s">
        <v>7635</v>
      </c>
      <c r="H10" t="s">
        <v>7642</v>
      </c>
      <c r="J10" t="s">
        <v>3444</v>
      </c>
    </row>
    <row r="11" spans="1:10" x14ac:dyDescent="0.25">
      <c r="A11" t="s">
        <v>7623</v>
      </c>
      <c r="B11" t="s">
        <v>3488</v>
      </c>
      <c r="C11" t="s">
        <v>2146</v>
      </c>
      <c r="D11" t="s">
        <v>4013</v>
      </c>
      <c r="E11" t="s">
        <v>14033</v>
      </c>
      <c r="F11">
        <v>3</v>
      </c>
      <c r="G11" t="s">
        <v>7631</v>
      </c>
      <c r="H11" t="s">
        <v>7643</v>
      </c>
      <c r="J11" t="s">
        <v>3444</v>
      </c>
    </row>
    <row r="12" spans="1:10" x14ac:dyDescent="0.25">
      <c r="A12" t="s">
        <v>7625</v>
      </c>
      <c r="B12" t="s">
        <v>3488</v>
      </c>
      <c r="C12" t="s">
        <v>2146</v>
      </c>
      <c r="D12" t="s">
        <v>4013</v>
      </c>
      <c r="E12" t="s">
        <v>14033</v>
      </c>
      <c r="F12">
        <v>3</v>
      </c>
      <c r="G12" t="s">
        <v>7633</v>
      </c>
      <c r="H12" t="s">
        <v>7644</v>
      </c>
      <c r="J12" t="s">
        <v>3444</v>
      </c>
    </row>
    <row r="13" spans="1:10" x14ac:dyDescent="0.25">
      <c r="A13" t="s">
        <v>3708</v>
      </c>
      <c r="B13" t="s">
        <v>3709</v>
      </c>
      <c r="C13" t="s">
        <v>1787</v>
      </c>
      <c r="D13" t="s">
        <v>4013</v>
      </c>
      <c r="E13" t="s">
        <v>7598</v>
      </c>
      <c r="F13">
        <v>1</v>
      </c>
      <c r="G13" t="s">
        <v>3710</v>
      </c>
      <c r="H13" t="s">
        <v>7606</v>
      </c>
      <c r="J13" t="s">
        <v>3444</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3"/>
  <sheetViews>
    <sheetView workbookViewId="0">
      <selection activeCell="C24" sqref="C24"/>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157</v>
      </c>
      <c r="B1" t="s">
        <v>6</v>
      </c>
      <c r="C1" t="s">
        <v>3719</v>
      </c>
      <c r="D1" t="s">
        <v>159</v>
      </c>
      <c r="E1" t="s">
        <v>3439</v>
      </c>
      <c r="F1" t="s">
        <v>3482</v>
      </c>
      <c r="G1" t="s">
        <v>3724</v>
      </c>
      <c r="H1" t="s">
        <v>1</v>
      </c>
      <c r="I1" t="s">
        <v>7</v>
      </c>
    </row>
    <row r="2" spans="1:9" x14ac:dyDescent="0.25">
      <c r="A2" t="s">
        <v>14047</v>
      </c>
      <c r="B2" t="s">
        <v>41</v>
      </c>
      <c r="C2" t="s">
        <v>3727</v>
      </c>
      <c r="D2" t="s">
        <v>3509</v>
      </c>
      <c r="E2" t="s">
        <v>14048</v>
      </c>
      <c r="F2" t="s">
        <v>14086</v>
      </c>
      <c r="G2" t="s">
        <v>14050</v>
      </c>
      <c r="H2" t="s">
        <v>2611</v>
      </c>
      <c r="I2" t="s">
        <v>14049</v>
      </c>
    </row>
    <row r="3" spans="1:9" x14ac:dyDescent="0.25">
      <c r="A3" t="s">
        <v>8103</v>
      </c>
      <c r="B3" t="s">
        <v>41</v>
      </c>
      <c r="C3" t="s">
        <v>3727</v>
      </c>
      <c r="D3" t="s">
        <v>3509</v>
      </c>
      <c r="E3" t="s">
        <v>8170</v>
      </c>
      <c r="F3" t="s">
        <v>8142</v>
      </c>
      <c r="G3" t="s">
        <v>8106</v>
      </c>
      <c r="H3" t="s">
        <v>154</v>
      </c>
      <c r="I3" t="s">
        <v>8104</v>
      </c>
    </row>
    <row r="4" spans="1:9" x14ac:dyDescent="0.25">
      <c r="A4" t="s">
        <v>8159</v>
      </c>
      <c r="B4" t="s">
        <v>3500</v>
      </c>
      <c r="C4" t="s">
        <v>3881</v>
      </c>
      <c r="D4" t="s">
        <v>8169</v>
      </c>
      <c r="E4" t="s">
        <v>8183</v>
      </c>
      <c r="F4" t="s">
        <v>8224</v>
      </c>
      <c r="G4" t="s">
        <v>4589</v>
      </c>
      <c r="H4" t="s">
        <v>336</v>
      </c>
      <c r="I4" t="s">
        <v>8159</v>
      </c>
    </row>
    <row r="5" spans="1:9" x14ac:dyDescent="0.25">
      <c r="A5" t="s">
        <v>8101</v>
      </c>
      <c r="B5" t="s">
        <v>3500</v>
      </c>
      <c r="C5" t="s">
        <v>3727</v>
      </c>
      <c r="D5" t="s">
        <v>3509</v>
      </c>
      <c r="E5" t="s">
        <v>8171</v>
      </c>
      <c r="F5" t="s">
        <v>8143</v>
      </c>
      <c r="G5" t="s">
        <v>4621</v>
      </c>
      <c r="H5" t="s">
        <v>154</v>
      </c>
      <c r="I5" t="s">
        <v>8102</v>
      </c>
    </row>
    <row r="6" spans="1:9" x14ac:dyDescent="0.25">
      <c r="A6" t="s">
        <v>8164</v>
      </c>
      <c r="B6" t="s">
        <v>3500</v>
      </c>
      <c r="C6" t="s">
        <v>3771</v>
      </c>
      <c r="D6" t="s">
        <v>8169</v>
      </c>
      <c r="E6" t="s">
        <v>8184</v>
      </c>
      <c r="F6" t="s">
        <v>8225</v>
      </c>
      <c r="G6" t="s">
        <v>4589</v>
      </c>
      <c r="H6" t="s">
        <v>336</v>
      </c>
      <c r="I6" t="s">
        <v>8164</v>
      </c>
    </row>
    <row r="7" spans="1:9" x14ac:dyDescent="0.25">
      <c r="A7" t="s">
        <v>8108</v>
      </c>
      <c r="B7" t="s">
        <v>3500</v>
      </c>
      <c r="C7" t="s">
        <v>3727</v>
      </c>
      <c r="D7" t="s">
        <v>3509</v>
      </c>
      <c r="E7" t="s">
        <v>8226</v>
      </c>
      <c r="F7" t="s">
        <v>8144</v>
      </c>
      <c r="G7" t="s">
        <v>4621</v>
      </c>
      <c r="H7" t="s">
        <v>2611</v>
      </c>
      <c r="I7" t="s">
        <v>8109</v>
      </c>
    </row>
    <row r="8" spans="1:9" x14ac:dyDescent="0.25">
      <c r="A8" t="s">
        <v>8162</v>
      </c>
      <c r="B8" t="s">
        <v>3488</v>
      </c>
      <c r="C8" t="s">
        <v>3771</v>
      </c>
      <c r="D8" t="s">
        <v>8169</v>
      </c>
      <c r="E8" t="s">
        <v>8185</v>
      </c>
      <c r="F8" t="s">
        <v>8227</v>
      </c>
      <c r="G8" t="s">
        <v>8163</v>
      </c>
      <c r="H8" t="s">
        <v>336</v>
      </c>
      <c r="I8" t="s">
        <v>8162</v>
      </c>
    </row>
    <row r="9" spans="1:9" x14ac:dyDescent="0.25">
      <c r="A9" t="s">
        <v>8105</v>
      </c>
      <c r="B9" t="s">
        <v>3488</v>
      </c>
      <c r="C9" t="s">
        <v>3727</v>
      </c>
      <c r="D9" t="s">
        <v>3509</v>
      </c>
      <c r="E9" t="s">
        <v>8172</v>
      </c>
      <c r="F9" t="s">
        <v>8145</v>
      </c>
      <c r="G9" t="s">
        <v>4621</v>
      </c>
      <c r="H9" t="s">
        <v>154</v>
      </c>
      <c r="I9" t="s">
        <v>8107</v>
      </c>
    </row>
    <row r="10" spans="1:9" x14ac:dyDescent="0.25">
      <c r="A10" t="s">
        <v>8160</v>
      </c>
      <c r="B10" t="s">
        <v>3488</v>
      </c>
      <c r="C10" t="s">
        <v>3727</v>
      </c>
      <c r="D10" t="s">
        <v>8169</v>
      </c>
      <c r="E10" t="s">
        <v>8186</v>
      </c>
      <c r="F10" t="s">
        <v>8228</v>
      </c>
      <c r="G10" t="s">
        <v>8161</v>
      </c>
      <c r="H10" t="s">
        <v>336</v>
      </c>
      <c r="I10" t="s">
        <v>8160</v>
      </c>
    </row>
    <row r="11" spans="1:9" x14ac:dyDescent="0.25">
      <c r="A11" t="s">
        <v>4557</v>
      </c>
      <c r="B11" t="s">
        <v>3488</v>
      </c>
      <c r="C11" t="s">
        <v>3727</v>
      </c>
      <c r="D11" t="s">
        <v>3509</v>
      </c>
      <c r="E11" t="s">
        <v>8244</v>
      </c>
      <c r="F11" t="s">
        <v>8271</v>
      </c>
      <c r="G11" t="s">
        <v>4773</v>
      </c>
      <c r="H11" t="s">
        <v>2796</v>
      </c>
      <c r="I11" t="s">
        <v>4557</v>
      </c>
    </row>
    <row r="12" spans="1:9" x14ac:dyDescent="0.25">
      <c r="A12" t="s">
        <v>8118</v>
      </c>
      <c r="B12" t="s">
        <v>3500</v>
      </c>
      <c r="C12" t="s">
        <v>3727</v>
      </c>
      <c r="D12" t="s">
        <v>3509</v>
      </c>
      <c r="E12" t="s">
        <v>8173</v>
      </c>
      <c r="F12" t="s">
        <v>8146</v>
      </c>
      <c r="H12" t="s">
        <v>2611</v>
      </c>
      <c r="I12" t="s">
        <v>8119</v>
      </c>
    </row>
    <row r="13" spans="1:9" x14ac:dyDescent="0.25">
      <c r="A13" t="s">
        <v>14040</v>
      </c>
      <c r="B13" t="s">
        <v>3500</v>
      </c>
      <c r="C13" t="s">
        <v>3727</v>
      </c>
      <c r="D13" t="s">
        <v>3509</v>
      </c>
      <c r="E13" t="s">
        <v>14041</v>
      </c>
      <c r="F13" t="s">
        <v>14087</v>
      </c>
      <c r="G13" t="s">
        <v>4621</v>
      </c>
      <c r="H13" t="s">
        <v>154</v>
      </c>
      <c r="I13" t="s">
        <v>14042</v>
      </c>
    </row>
    <row r="14" spans="1:9" x14ac:dyDescent="0.25">
      <c r="A14" t="s">
        <v>4586</v>
      </c>
      <c r="B14" t="s">
        <v>41</v>
      </c>
      <c r="C14" t="s">
        <v>3881</v>
      </c>
      <c r="D14" t="s">
        <v>8169</v>
      </c>
      <c r="E14" t="s">
        <v>8187</v>
      </c>
      <c r="F14" t="s">
        <v>8229</v>
      </c>
      <c r="G14" t="s">
        <v>8206</v>
      </c>
      <c r="H14" t="s">
        <v>336</v>
      </c>
      <c r="I14" t="s">
        <v>4586</v>
      </c>
    </row>
    <row r="15" spans="1:9" x14ac:dyDescent="0.25">
      <c r="A15" t="s">
        <v>14189</v>
      </c>
      <c r="B15" t="s">
        <v>3488</v>
      </c>
      <c r="C15" t="s">
        <v>3776</v>
      </c>
      <c r="D15" t="s">
        <v>3509</v>
      </c>
      <c r="E15" t="s">
        <v>14190</v>
      </c>
      <c r="F15" t="s">
        <v>14193</v>
      </c>
      <c r="G15" t="s">
        <v>14191</v>
      </c>
      <c r="H15" t="s">
        <v>338</v>
      </c>
      <c r="I15" t="s">
        <v>14192</v>
      </c>
    </row>
    <row r="16" spans="1:9" x14ac:dyDescent="0.25">
      <c r="A16" t="s">
        <v>8122</v>
      </c>
      <c r="B16" t="s">
        <v>41</v>
      </c>
      <c r="C16" t="s">
        <v>3727</v>
      </c>
      <c r="D16" t="s">
        <v>3509</v>
      </c>
      <c r="E16" t="s">
        <v>4402</v>
      </c>
      <c r="F16" t="s">
        <v>8147</v>
      </c>
      <c r="H16" t="s">
        <v>154</v>
      </c>
      <c r="I16" t="s">
        <v>8123</v>
      </c>
    </row>
    <row r="17" spans="1:9" x14ac:dyDescent="0.25">
      <c r="A17" t="s">
        <v>8114</v>
      </c>
      <c r="B17" t="s">
        <v>41</v>
      </c>
      <c r="C17" t="s">
        <v>3727</v>
      </c>
      <c r="D17" t="s">
        <v>3509</v>
      </c>
      <c r="E17" t="s">
        <v>8230</v>
      </c>
      <c r="F17" t="s">
        <v>8148</v>
      </c>
      <c r="H17" t="s">
        <v>2611</v>
      </c>
      <c r="I17" t="s">
        <v>8114</v>
      </c>
    </row>
    <row r="18" spans="1:9" x14ac:dyDescent="0.25">
      <c r="A18" t="s">
        <v>8120</v>
      </c>
      <c r="B18" t="s">
        <v>41</v>
      </c>
      <c r="C18" t="s">
        <v>3727</v>
      </c>
      <c r="D18" t="s">
        <v>3509</v>
      </c>
      <c r="E18" t="s">
        <v>8174</v>
      </c>
      <c r="F18" t="s">
        <v>8149</v>
      </c>
      <c r="H18" t="s">
        <v>154</v>
      </c>
      <c r="I18" t="s">
        <v>8121</v>
      </c>
    </row>
    <row r="19" spans="1:9" x14ac:dyDescent="0.25">
      <c r="A19" t="s">
        <v>4674</v>
      </c>
      <c r="B19" t="s">
        <v>3500</v>
      </c>
      <c r="C19" t="s">
        <v>3727</v>
      </c>
      <c r="D19" t="s">
        <v>3509</v>
      </c>
      <c r="E19" t="s">
        <v>3556</v>
      </c>
      <c r="F19" t="s">
        <v>3557</v>
      </c>
      <c r="H19" t="s">
        <v>154</v>
      </c>
      <c r="I19" t="s">
        <v>4676</v>
      </c>
    </row>
    <row r="20" spans="1:9" x14ac:dyDescent="0.25">
      <c r="A20" t="s">
        <v>8110</v>
      </c>
      <c r="B20" t="s">
        <v>3500</v>
      </c>
      <c r="C20" t="s">
        <v>3727</v>
      </c>
      <c r="D20" t="s">
        <v>3509</v>
      </c>
      <c r="E20" t="s">
        <v>8175</v>
      </c>
      <c r="F20" t="s">
        <v>3651</v>
      </c>
      <c r="G20" t="s">
        <v>4621</v>
      </c>
      <c r="H20" t="s">
        <v>2611</v>
      </c>
      <c r="I20" t="s">
        <v>8111</v>
      </c>
    </row>
    <row r="21" spans="1:9" x14ac:dyDescent="0.25">
      <c r="A21" t="s">
        <v>4880</v>
      </c>
      <c r="B21" t="s">
        <v>41</v>
      </c>
      <c r="C21" t="s">
        <v>3727</v>
      </c>
      <c r="D21" t="s">
        <v>3509</v>
      </c>
      <c r="E21" t="s">
        <v>8205</v>
      </c>
      <c r="F21" t="s">
        <v>8231</v>
      </c>
      <c r="G21" t="s">
        <v>8207</v>
      </c>
      <c r="H21" t="s">
        <v>336</v>
      </c>
      <c r="I21" t="s">
        <v>4880</v>
      </c>
    </row>
    <row r="22" spans="1:9" x14ac:dyDescent="0.25">
      <c r="A22" t="s">
        <v>14043</v>
      </c>
      <c r="B22" t="s">
        <v>41</v>
      </c>
      <c r="C22" t="s">
        <v>3727</v>
      </c>
      <c r="D22" t="s">
        <v>3509</v>
      </c>
      <c r="E22" t="s">
        <v>14044</v>
      </c>
      <c r="F22" t="s">
        <v>14088</v>
      </c>
      <c r="G22" t="s">
        <v>14045</v>
      </c>
      <c r="H22" t="s">
        <v>2611</v>
      </c>
      <c r="I22" t="s">
        <v>14046</v>
      </c>
    </row>
    <row r="23" spans="1:9" x14ac:dyDescent="0.25">
      <c r="A23" t="s">
        <v>8112</v>
      </c>
      <c r="B23" t="s">
        <v>3488</v>
      </c>
      <c r="C23" t="s">
        <v>3727</v>
      </c>
      <c r="D23" t="s">
        <v>3509</v>
      </c>
      <c r="E23" t="s">
        <v>8176</v>
      </c>
      <c r="F23" t="s">
        <v>3496</v>
      </c>
      <c r="G23" t="s">
        <v>3672</v>
      </c>
      <c r="H23" t="s">
        <v>2611</v>
      </c>
      <c r="I23" t="s">
        <v>8113</v>
      </c>
    </row>
  </sheetData>
  <phoneticPr fontId="8"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tabSelected="1" workbookViewId="0">
      <selection activeCell="H18" sqref="H18"/>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157</v>
      </c>
      <c r="B1" t="s">
        <v>6</v>
      </c>
      <c r="C1" t="s">
        <v>3719</v>
      </c>
      <c r="D1" t="s">
        <v>8192</v>
      </c>
      <c r="E1" t="s">
        <v>8193</v>
      </c>
      <c r="F1" t="s">
        <v>3482</v>
      </c>
      <c r="G1" t="s">
        <v>159</v>
      </c>
      <c r="H1" t="s">
        <v>3509</v>
      </c>
      <c r="I1" t="s">
        <v>8234</v>
      </c>
      <c r="J1" t="s">
        <v>3722</v>
      </c>
      <c r="K1" t="s">
        <v>8166</v>
      </c>
      <c r="L1" t="s">
        <v>3724</v>
      </c>
      <c r="M1" t="s">
        <v>1</v>
      </c>
      <c r="N1" t="s">
        <v>7</v>
      </c>
    </row>
    <row r="2" spans="1:14" x14ac:dyDescent="0.25">
      <c r="A2" t="s">
        <v>8263</v>
      </c>
      <c r="B2" t="s">
        <v>3488</v>
      </c>
      <c r="C2" t="s">
        <v>3776</v>
      </c>
      <c r="D2" t="s">
        <v>8194</v>
      </c>
      <c r="E2" t="s">
        <v>8152</v>
      </c>
      <c r="F2" t="s">
        <v>8213</v>
      </c>
      <c r="G2" t="s">
        <v>5410</v>
      </c>
      <c r="H2" t="s">
        <v>8264</v>
      </c>
      <c r="I2" t="s">
        <v>8272</v>
      </c>
      <c r="J2" t="s">
        <v>17118</v>
      </c>
      <c r="K2">
        <v>3</v>
      </c>
      <c r="L2" t="s">
        <v>3517</v>
      </c>
      <c r="M2" t="s">
        <v>2796</v>
      </c>
      <c r="N2" t="s">
        <v>8265</v>
      </c>
    </row>
    <row r="3" spans="1:14" x14ac:dyDescent="0.25">
      <c r="A3" t="s">
        <v>8211</v>
      </c>
      <c r="B3" t="s">
        <v>3488</v>
      </c>
      <c r="C3" t="s">
        <v>8212</v>
      </c>
      <c r="D3" t="s">
        <v>8194</v>
      </c>
      <c r="E3" t="s">
        <v>8216</v>
      </c>
      <c r="F3" t="s">
        <v>8252</v>
      </c>
      <c r="G3" t="s">
        <v>5410</v>
      </c>
      <c r="H3" t="s">
        <v>8214</v>
      </c>
      <c r="I3" t="s">
        <v>8235</v>
      </c>
      <c r="J3" t="s">
        <v>8191</v>
      </c>
      <c r="K3">
        <v>3</v>
      </c>
      <c r="M3" t="s">
        <v>336</v>
      </c>
      <c r="N3" t="s">
        <v>8215</v>
      </c>
    </row>
    <row r="4" spans="1:14" x14ac:dyDescent="0.25">
      <c r="A4" t="s">
        <v>8190</v>
      </c>
      <c r="B4" t="s">
        <v>3500</v>
      </c>
      <c r="C4" t="s">
        <v>3881</v>
      </c>
      <c r="D4" t="s">
        <v>8194</v>
      </c>
      <c r="E4" t="s">
        <v>3881</v>
      </c>
      <c r="F4" t="s">
        <v>8195</v>
      </c>
      <c r="G4" t="s">
        <v>5410</v>
      </c>
      <c r="H4" t="s">
        <v>8198</v>
      </c>
      <c r="I4" t="s">
        <v>8236</v>
      </c>
      <c r="J4" t="s">
        <v>8191</v>
      </c>
      <c r="K4">
        <v>3</v>
      </c>
      <c r="M4" t="s">
        <v>336</v>
      </c>
      <c r="N4" t="s">
        <v>8196</v>
      </c>
    </row>
    <row r="5" spans="1:14" x14ac:dyDescent="0.25">
      <c r="A5" t="s">
        <v>6800</v>
      </c>
      <c r="B5" t="s">
        <v>3488</v>
      </c>
      <c r="C5" t="s">
        <v>3771</v>
      </c>
      <c r="D5" t="s">
        <v>8219</v>
      </c>
      <c r="E5" t="s">
        <v>8220</v>
      </c>
      <c r="F5" t="s">
        <v>8213</v>
      </c>
      <c r="G5" t="s">
        <v>5417</v>
      </c>
      <c r="H5" t="s">
        <v>8237</v>
      </c>
      <c r="I5" t="s">
        <v>8238</v>
      </c>
      <c r="J5" t="s">
        <v>17070</v>
      </c>
      <c r="K5">
        <v>3</v>
      </c>
      <c r="M5" t="s">
        <v>1038</v>
      </c>
      <c r="N5" t="s">
        <v>8223</v>
      </c>
    </row>
    <row r="6" spans="1:14" x14ac:dyDescent="0.25">
      <c r="A6" t="s">
        <v>8245</v>
      </c>
      <c r="B6" t="s">
        <v>3500</v>
      </c>
      <c r="C6" t="s">
        <v>3727</v>
      </c>
      <c r="D6" t="s">
        <v>8246</v>
      </c>
      <c r="E6" t="s">
        <v>3727</v>
      </c>
      <c r="F6" t="s">
        <v>8195</v>
      </c>
      <c r="G6" t="s">
        <v>5417</v>
      </c>
      <c r="H6" t="s">
        <v>8259</v>
      </c>
      <c r="I6" t="s">
        <v>8273</v>
      </c>
      <c r="J6" t="s">
        <v>8247</v>
      </c>
      <c r="K6">
        <v>3</v>
      </c>
      <c r="L6" t="s">
        <v>8249</v>
      </c>
      <c r="M6" t="s">
        <v>2796</v>
      </c>
      <c r="N6" t="s">
        <v>8248</v>
      </c>
    </row>
    <row r="7" spans="1:14" x14ac:dyDescent="0.25">
      <c r="A7" t="s">
        <v>4661</v>
      </c>
      <c r="B7" t="s">
        <v>41</v>
      </c>
      <c r="C7" t="s">
        <v>3771</v>
      </c>
      <c r="D7" t="s">
        <v>8219</v>
      </c>
      <c r="E7" t="s">
        <v>8220</v>
      </c>
      <c r="F7" t="s">
        <v>8195</v>
      </c>
      <c r="G7" t="s">
        <v>5417</v>
      </c>
      <c r="H7" t="s">
        <v>3444</v>
      </c>
      <c r="J7" t="s">
        <v>17070</v>
      </c>
      <c r="K7">
        <v>3</v>
      </c>
      <c r="M7" t="s">
        <v>1038</v>
      </c>
      <c r="N7" t="s">
        <v>4664</v>
      </c>
    </row>
    <row r="8" spans="1:14" x14ac:dyDescent="0.25">
      <c r="A8" t="s">
        <v>8197</v>
      </c>
      <c r="B8" t="s">
        <v>3488</v>
      </c>
      <c r="C8" t="s">
        <v>3881</v>
      </c>
      <c r="D8" t="s">
        <v>8194</v>
      </c>
      <c r="E8" t="s">
        <v>3881</v>
      </c>
      <c r="F8" t="s">
        <v>8195</v>
      </c>
      <c r="G8" t="s">
        <v>5410</v>
      </c>
      <c r="H8" t="s">
        <v>8199</v>
      </c>
      <c r="I8" t="s">
        <v>8239</v>
      </c>
      <c r="J8" t="s">
        <v>8201</v>
      </c>
      <c r="K8">
        <v>3</v>
      </c>
      <c r="M8" t="s">
        <v>336</v>
      </c>
      <c r="N8" t="s">
        <v>8200</v>
      </c>
    </row>
    <row r="9" spans="1:14" x14ac:dyDescent="0.25">
      <c r="A9" t="s">
        <v>8250</v>
      </c>
      <c r="B9" t="s">
        <v>3488</v>
      </c>
      <c r="C9" t="s">
        <v>3727</v>
      </c>
      <c r="D9" t="s">
        <v>8246</v>
      </c>
      <c r="E9" t="s">
        <v>8220</v>
      </c>
      <c r="F9" t="s">
        <v>8195</v>
      </c>
      <c r="G9" t="s">
        <v>5417</v>
      </c>
      <c r="H9" t="s">
        <v>8259</v>
      </c>
      <c r="I9" t="s">
        <v>8273</v>
      </c>
      <c r="J9" t="s">
        <v>8247</v>
      </c>
      <c r="K9">
        <v>3</v>
      </c>
      <c r="L9" t="s">
        <v>8249</v>
      </c>
      <c r="M9" t="s">
        <v>2796</v>
      </c>
      <c r="N9" t="s">
        <v>8251</v>
      </c>
    </row>
    <row r="10" spans="1:14" x14ac:dyDescent="0.25">
      <c r="A10" t="s">
        <v>8260</v>
      </c>
      <c r="B10" t="s">
        <v>41</v>
      </c>
      <c r="C10" t="s">
        <v>3776</v>
      </c>
      <c r="D10" t="s">
        <v>8194</v>
      </c>
      <c r="E10" t="s">
        <v>8212</v>
      </c>
      <c r="F10" t="s">
        <v>8195</v>
      </c>
      <c r="G10" t="s">
        <v>5410</v>
      </c>
      <c r="H10" t="s">
        <v>3444</v>
      </c>
      <c r="J10" t="s">
        <v>17118</v>
      </c>
      <c r="K10">
        <v>3</v>
      </c>
      <c r="M10" t="s">
        <v>2796</v>
      </c>
      <c r="N10" t="s">
        <v>8260</v>
      </c>
    </row>
    <row r="11" spans="1:14" x14ac:dyDescent="0.25">
      <c r="A11" t="s">
        <v>8202</v>
      </c>
      <c r="B11" t="s">
        <v>41</v>
      </c>
      <c r="C11" t="s">
        <v>3881</v>
      </c>
      <c r="D11" t="s">
        <v>8194</v>
      </c>
      <c r="E11" t="s">
        <v>3881</v>
      </c>
      <c r="F11" t="s">
        <v>8195</v>
      </c>
      <c r="G11" t="s">
        <v>5410</v>
      </c>
      <c r="H11" t="s">
        <v>3444</v>
      </c>
      <c r="J11" t="s">
        <v>8204</v>
      </c>
      <c r="K11">
        <v>3</v>
      </c>
      <c r="L11" t="s">
        <v>3672</v>
      </c>
      <c r="M11" t="s">
        <v>336</v>
      </c>
      <c r="N11" t="s">
        <v>8203</v>
      </c>
    </row>
    <row r="12" spans="1:14" x14ac:dyDescent="0.25">
      <c r="A12" t="s">
        <v>14024</v>
      </c>
      <c r="B12" t="s">
        <v>41</v>
      </c>
      <c r="C12" t="s">
        <v>3776</v>
      </c>
      <c r="D12" t="s">
        <v>14032</v>
      </c>
      <c r="E12" t="s">
        <v>3942</v>
      </c>
      <c r="F12" t="s">
        <v>14031</v>
      </c>
      <c r="G12" t="s">
        <v>5417</v>
      </c>
      <c r="H12" t="s">
        <v>3444</v>
      </c>
      <c r="J12" t="s">
        <v>14025</v>
      </c>
      <c r="K12">
        <v>3</v>
      </c>
      <c r="L12" t="s">
        <v>14026</v>
      </c>
      <c r="M12" t="s">
        <v>352</v>
      </c>
      <c r="N12" t="s">
        <v>14024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157</v>
      </c>
      <c r="B1" t="s">
        <v>6797</v>
      </c>
      <c r="C1" t="s">
        <v>6798</v>
      </c>
      <c r="D1" t="s">
        <v>8209</v>
      </c>
    </row>
    <row r="2" spans="1:4" x14ac:dyDescent="0.25">
      <c r="A2" t="s">
        <v>8211</v>
      </c>
      <c r="B2" t="s">
        <v>8190</v>
      </c>
      <c r="C2" t="s">
        <v>8217</v>
      </c>
      <c r="D2" t="s">
        <v>8218</v>
      </c>
    </row>
    <row r="3" spans="1:4" x14ac:dyDescent="0.25">
      <c r="A3" t="s">
        <v>8190</v>
      </c>
      <c r="B3" t="s">
        <v>8202</v>
      </c>
      <c r="C3" t="s">
        <v>8208</v>
      </c>
      <c r="D3" t="s">
        <v>8218</v>
      </c>
    </row>
    <row r="4" spans="1:4" x14ac:dyDescent="0.25">
      <c r="A4" t="s">
        <v>6800</v>
      </c>
      <c r="B4" t="s">
        <v>4661</v>
      </c>
      <c r="C4" t="s">
        <v>8222</v>
      </c>
      <c r="D4" t="s">
        <v>8221</v>
      </c>
    </row>
    <row r="5" spans="1:4" x14ac:dyDescent="0.25">
      <c r="A5" t="s">
        <v>8197</v>
      </c>
      <c r="B5" t="s">
        <v>8190</v>
      </c>
      <c r="C5" t="s">
        <v>8210</v>
      </c>
      <c r="D5" t="s">
        <v>8218</v>
      </c>
    </row>
    <row r="6" spans="1:4" x14ac:dyDescent="0.25">
      <c r="A6" t="s">
        <v>8250</v>
      </c>
      <c r="B6" t="s">
        <v>8245</v>
      </c>
      <c r="C6" t="s">
        <v>4557</v>
      </c>
      <c r="D6" t="s">
        <v>8221</v>
      </c>
    </row>
    <row r="7" spans="1:4" x14ac:dyDescent="0.25">
      <c r="A7" t="s">
        <v>8263</v>
      </c>
      <c r="B7" t="s">
        <v>8260</v>
      </c>
      <c r="C7" t="s">
        <v>8262</v>
      </c>
      <c r="D7" t="s">
        <v>8221</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157</v>
      </c>
      <c r="B1" t="s">
        <v>6</v>
      </c>
      <c r="C1" t="s">
        <v>3719</v>
      </c>
      <c r="D1" t="s">
        <v>3439</v>
      </c>
      <c r="E1" t="s">
        <v>3482</v>
      </c>
      <c r="F1" t="s">
        <v>1</v>
      </c>
      <c r="G1" t="s">
        <v>7</v>
      </c>
    </row>
    <row r="2" spans="1:7" x14ac:dyDescent="0.25">
      <c r="A2" t="s">
        <v>7818</v>
      </c>
      <c r="B2" t="s">
        <v>41</v>
      </c>
      <c r="C2" t="s">
        <v>3771</v>
      </c>
      <c r="D2" t="s">
        <v>8188</v>
      </c>
      <c r="E2" t="s">
        <v>8240</v>
      </c>
      <c r="F2" t="s">
        <v>336</v>
      </c>
      <c r="G2" t="s">
        <v>7821</v>
      </c>
    </row>
    <row r="3" spans="1:7" x14ac:dyDescent="0.25">
      <c r="A3" t="s">
        <v>8165</v>
      </c>
      <c r="B3" t="s">
        <v>3488</v>
      </c>
      <c r="C3" t="s">
        <v>7855</v>
      </c>
      <c r="D3" t="s">
        <v>8189</v>
      </c>
      <c r="E3" t="s">
        <v>8241</v>
      </c>
      <c r="F3" t="s">
        <v>336</v>
      </c>
      <c r="G3" t="s">
        <v>8165</v>
      </c>
    </row>
    <row r="4" spans="1:7" x14ac:dyDescent="0.25">
      <c r="A4" t="s">
        <v>8156</v>
      </c>
      <c r="B4" t="s">
        <v>41</v>
      </c>
      <c r="C4" t="s">
        <v>3776</v>
      </c>
      <c r="D4" t="s">
        <v>3444</v>
      </c>
      <c r="E4" t="s">
        <v>3444</v>
      </c>
      <c r="F4" t="s">
        <v>336</v>
      </c>
      <c r="G4" t="s">
        <v>8157</v>
      </c>
    </row>
    <row r="5" spans="1:7" x14ac:dyDescent="0.25">
      <c r="A5" t="s">
        <v>8150</v>
      </c>
      <c r="B5" t="s">
        <v>3488</v>
      </c>
      <c r="C5" t="s">
        <v>8152</v>
      </c>
      <c r="D5" t="s">
        <v>8153</v>
      </c>
      <c r="E5" t="s">
        <v>8158</v>
      </c>
      <c r="F5" t="s">
        <v>336</v>
      </c>
      <c r="G5" t="s">
        <v>8154</v>
      </c>
    </row>
    <row r="6" spans="1:7" x14ac:dyDescent="0.25">
      <c r="A6" t="s">
        <v>8151</v>
      </c>
      <c r="B6" t="s">
        <v>3500</v>
      </c>
      <c r="C6" t="s">
        <v>3727</v>
      </c>
      <c r="D6" t="s">
        <v>7434</v>
      </c>
      <c r="E6" t="s">
        <v>3496</v>
      </c>
      <c r="F6" t="s">
        <v>336</v>
      </c>
      <c r="G6" t="s">
        <v>8155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157</v>
      </c>
      <c r="B1" t="s">
        <v>1</v>
      </c>
      <c r="C1" t="s">
        <v>3724</v>
      </c>
      <c r="D1" t="s">
        <v>7</v>
      </c>
      <c r="E1" t="s">
        <v>6</v>
      </c>
      <c r="F1" t="s">
        <v>4213</v>
      </c>
      <c r="G1" t="s">
        <v>4214</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4215</v>
      </c>
      <c r="B2" t="s">
        <v>154</v>
      </c>
      <c r="C2" t="s">
        <v>4216</v>
      </c>
      <c r="D2" t="s">
        <v>4217</v>
      </c>
      <c r="E2" t="s">
        <v>41</v>
      </c>
      <c r="L2" t="s">
        <v>4218</v>
      </c>
      <c r="N2" t="s">
        <v>4219</v>
      </c>
      <c r="O2" t="s">
        <v>49</v>
      </c>
      <c r="Q2" t="s">
        <v>4220</v>
      </c>
      <c r="R2" t="s">
        <v>3524</v>
      </c>
      <c r="U2" t="s">
        <v>4221</v>
      </c>
    </row>
    <row r="3" spans="1:37" x14ac:dyDescent="0.25">
      <c r="A3" t="s">
        <v>4222</v>
      </c>
      <c r="B3" t="s">
        <v>2611</v>
      </c>
      <c r="C3" t="s">
        <v>4216</v>
      </c>
      <c r="D3" t="s">
        <v>4223</v>
      </c>
      <c r="E3" t="s">
        <v>41</v>
      </c>
      <c r="G3" t="s">
        <v>179</v>
      </c>
      <c r="N3" t="s">
        <v>4224</v>
      </c>
      <c r="O3" t="s">
        <v>49</v>
      </c>
      <c r="Q3" t="s">
        <v>4225</v>
      </c>
      <c r="R3" t="s">
        <v>3524</v>
      </c>
      <c r="U3" t="s">
        <v>4226</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G25" sqref="G25"/>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4227</v>
      </c>
      <c r="B1" t="s">
        <v>1</v>
      </c>
      <c r="C1" t="s">
        <v>4228</v>
      </c>
      <c r="D1" t="s">
        <v>4229</v>
      </c>
      <c r="E1" t="s">
        <v>4230</v>
      </c>
      <c r="F1" t="s">
        <v>7</v>
      </c>
    </row>
    <row r="2" spans="1:6" x14ac:dyDescent="0.25">
      <c r="A2" t="s">
        <v>4231</v>
      </c>
      <c r="B2" t="s">
        <v>89</v>
      </c>
      <c r="C2" t="s">
        <v>4232</v>
      </c>
      <c r="D2" t="s">
        <v>4233</v>
      </c>
      <c r="E2" t="s">
        <v>3444</v>
      </c>
      <c r="F2" t="s">
        <v>4234</v>
      </c>
    </row>
    <row r="3" spans="1:6" x14ac:dyDescent="0.25">
      <c r="A3" t="s">
        <v>4235</v>
      </c>
      <c r="B3" t="s">
        <v>38</v>
      </c>
      <c r="C3" t="s">
        <v>4236</v>
      </c>
      <c r="D3" t="s">
        <v>4233</v>
      </c>
      <c r="E3">
        <v>3</v>
      </c>
      <c r="F3" t="s">
        <v>4235</v>
      </c>
    </row>
    <row r="4" spans="1:6" x14ac:dyDescent="0.25">
      <c r="A4" t="s">
        <v>4237</v>
      </c>
      <c r="B4" t="s">
        <v>38</v>
      </c>
      <c r="C4" t="s">
        <v>4238</v>
      </c>
      <c r="D4" t="s">
        <v>4233</v>
      </c>
      <c r="E4">
        <v>3</v>
      </c>
      <c r="F4" t="s">
        <v>4239</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157</v>
      </c>
      <c r="B1" t="s">
        <v>3439</v>
      </c>
      <c r="C1" t="s">
        <v>3482</v>
      </c>
      <c r="D1" t="s">
        <v>4240</v>
      </c>
      <c r="E1" t="s">
        <v>4241</v>
      </c>
      <c r="F1" t="s">
        <v>4242</v>
      </c>
    </row>
    <row r="2" spans="1:6" x14ac:dyDescent="0.25">
      <c r="A2" t="s">
        <v>4243</v>
      </c>
      <c r="B2" t="s">
        <v>4244</v>
      </c>
      <c r="C2" t="s">
        <v>4245</v>
      </c>
      <c r="E2" t="s">
        <v>4246</v>
      </c>
      <c r="F2" t="s">
        <v>4243</v>
      </c>
    </row>
    <row r="3" spans="1:6" x14ac:dyDescent="0.25">
      <c r="A3" t="s">
        <v>7578</v>
      </c>
      <c r="B3" t="s">
        <v>7581</v>
      </c>
      <c r="C3" t="s">
        <v>7608</v>
      </c>
      <c r="E3" t="s">
        <v>7582</v>
      </c>
      <c r="F3" t="s">
        <v>7578</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5"/>
  <sheetViews>
    <sheetView workbookViewId="0">
      <selection activeCell="C26" sqref="C26"/>
    </sheetView>
  </sheetViews>
  <sheetFormatPr defaultRowHeight="15" x14ac:dyDescent="0.25"/>
  <cols>
    <col min="1" max="1" width="13.85546875" bestFit="1" customWidth="1"/>
    <col min="2" max="2" width="10" bestFit="1" customWidth="1"/>
    <col min="3" max="3" width="103" bestFit="1" customWidth="1"/>
    <col min="4" max="4" width="23.42578125" bestFit="1" customWidth="1"/>
    <col min="5" max="5" width="34" bestFit="1" customWidth="1"/>
    <col min="6" max="6" width="63.42578125" bestFit="1" customWidth="1"/>
    <col min="7" max="7" width="22.42578125" bestFit="1" customWidth="1"/>
    <col min="8" max="8" width="9.140625" bestFit="1" customWidth="1"/>
    <col min="9" max="9" width="9.7109375" bestFit="1" customWidth="1"/>
    <col min="10" max="10" width="12" bestFit="1" customWidth="1"/>
  </cols>
  <sheetData>
    <row r="1" spans="1:10" x14ac:dyDescent="0.25">
      <c r="A1" t="s">
        <v>157</v>
      </c>
      <c r="B1" t="s">
        <v>159</v>
      </c>
      <c r="C1" t="s">
        <v>3439</v>
      </c>
      <c r="D1" t="s">
        <v>3482</v>
      </c>
      <c r="E1" t="s">
        <v>4240</v>
      </c>
      <c r="F1" t="s">
        <v>14348</v>
      </c>
      <c r="G1" t="s">
        <v>14394</v>
      </c>
      <c r="H1" t="s">
        <v>3427</v>
      </c>
      <c r="I1" t="s">
        <v>3724</v>
      </c>
      <c r="J1" t="s">
        <v>4242</v>
      </c>
    </row>
    <row r="2" spans="1:10" x14ac:dyDescent="0.25">
      <c r="A2" t="s">
        <v>4247</v>
      </c>
      <c r="B2" t="s">
        <v>4248</v>
      </c>
      <c r="C2" t="s">
        <v>4249</v>
      </c>
      <c r="D2" t="s">
        <v>4250</v>
      </c>
      <c r="E2" t="s">
        <v>4251</v>
      </c>
      <c r="H2">
        <v>1</v>
      </c>
      <c r="J2" t="s">
        <v>4247</v>
      </c>
    </row>
    <row r="3" spans="1:10" x14ac:dyDescent="0.25">
      <c r="A3" t="s">
        <v>14347</v>
      </c>
      <c r="B3" t="s">
        <v>4248</v>
      </c>
      <c r="C3" t="s">
        <v>14351</v>
      </c>
      <c r="D3" t="s">
        <v>14384</v>
      </c>
      <c r="F3" t="s">
        <v>14349</v>
      </c>
      <c r="G3" t="s">
        <v>14409</v>
      </c>
      <c r="H3">
        <v>3</v>
      </c>
      <c r="I3" t="s">
        <v>4840</v>
      </c>
      <c r="J3" t="s">
        <v>14347</v>
      </c>
    </row>
    <row r="4" spans="1:10" x14ac:dyDescent="0.25">
      <c r="A4" t="s">
        <v>14350</v>
      </c>
      <c r="B4" t="s">
        <v>4248</v>
      </c>
      <c r="C4" t="s">
        <v>14352</v>
      </c>
      <c r="D4" t="s">
        <v>14384</v>
      </c>
      <c r="F4" t="s">
        <v>14353</v>
      </c>
      <c r="G4" t="s">
        <v>14410</v>
      </c>
      <c r="H4">
        <v>5</v>
      </c>
      <c r="I4" t="s">
        <v>4840</v>
      </c>
      <c r="J4" t="s">
        <v>14354</v>
      </c>
    </row>
    <row r="5" spans="1:10" x14ac:dyDescent="0.25">
      <c r="A5" t="s">
        <v>14358</v>
      </c>
      <c r="B5" t="s">
        <v>4248</v>
      </c>
      <c r="C5" t="s">
        <v>14355</v>
      </c>
      <c r="D5" t="s">
        <v>14384</v>
      </c>
      <c r="F5" t="s">
        <v>14356</v>
      </c>
      <c r="G5" t="s">
        <v>14411</v>
      </c>
      <c r="H5">
        <v>3</v>
      </c>
      <c r="I5" t="s">
        <v>4840</v>
      </c>
      <c r="J5" t="s">
        <v>14357</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5"/>
  <sheetViews>
    <sheetView topLeftCell="A114" workbookViewId="0">
      <selection activeCell="A152" sqref="A15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3722</v>
      </c>
      <c r="B1" t="s">
        <v>159</v>
      </c>
      <c r="C1" t="s">
        <v>3718</v>
      </c>
      <c r="D1" t="s">
        <v>7987</v>
      </c>
      <c r="E1" t="s">
        <v>7988</v>
      </c>
      <c r="F1" t="s">
        <v>7989</v>
      </c>
      <c r="G1" t="s">
        <v>7990</v>
      </c>
      <c r="H1" t="s">
        <v>8013</v>
      </c>
      <c r="I1" t="s">
        <v>7991</v>
      </c>
      <c r="J1" t="s">
        <v>162</v>
      </c>
    </row>
    <row r="2" spans="1:10" x14ac:dyDescent="0.25">
      <c r="A2" t="s">
        <v>14025</v>
      </c>
      <c r="B2" t="s">
        <v>3735</v>
      </c>
      <c r="D2" t="s">
        <v>5723</v>
      </c>
      <c r="E2" t="s">
        <v>14024</v>
      </c>
      <c r="G2" t="s">
        <v>7993</v>
      </c>
      <c r="H2" t="s">
        <v>8014</v>
      </c>
    </row>
    <row r="3" spans="1:10" x14ac:dyDescent="0.25">
      <c r="A3" t="s">
        <v>3879</v>
      </c>
      <c r="B3" t="s">
        <v>3821</v>
      </c>
      <c r="C3" t="s">
        <v>3726</v>
      </c>
      <c r="D3" t="s">
        <v>7994</v>
      </c>
      <c r="E3" t="s">
        <v>3878</v>
      </c>
      <c r="G3" t="s">
        <v>7993</v>
      </c>
      <c r="H3" t="s">
        <v>8014</v>
      </c>
    </row>
    <row r="4" spans="1:10" x14ac:dyDescent="0.25">
      <c r="A4" t="s">
        <v>14029</v>
      </c>
      <c r="D4" t="s">
        <v>8002</v>
      </c>
      <c r="E4" t="s">
        <v>14027</v>
      </c>
      <c r="G4" t="s">
        <v>7993</v>
      </c>
      <c r="H4" t="s">
        <v>8015</v>
      </c>
    </row>
    <row r="5" spans="1:10" x14ac:dyDescent="0.25">
      <c r="A5" t="s">
        <v>3472</v>
      </c>
      <c r="D5" t="s">
        <v>8002</v>
      </c>
      <c r="E5" t="s">
        <v>3471</v>
      </c>
      <c r="G5" t="s">
        <v>7993</v>
      </c>
      <c r="H5" t="s">
        <v>8015</v>
      </c>
    </row>
    <row r="6" spans="1:10" x14ac:dyDescent="0.25">
      <c r="A6" t="s">
        <v>7840</v>
      </c>
      <c r="B6" t="s">
        <v>3735</v>
      </c>
      <c r="C6" t="s">
        <v>3760</v>
      </c>
      <c r="D6" t="s">
        <v>7994</v>
      </c>
      <c r="E6" t="s">
        <v>7839</v>
      </c>
      <c r="G6" t="s">
        <v>7993</v>
      </c>
      <c r="H6" t="s">
        <v>8014</v>
      </c>
    </row>
    <row r="7" spans="1:10" x14ac:dyDescent="0.25">
      <c r="A7" t="s">
        <v>8011</v>
      </c>
      <c r="D7" t="s">
        <v>6427</v>
      </c>
      <c r="E7" t="s">
        <v>5119</v>
      </c>
      <c r="F7" t="s">
        <v>8004</v>
      </c>
      <c r="G7" t="s">
        <v>8005</v>
      </c>
      <c r="H7" t="s">
        <v>8015</v>
      </c>
    </row>
    <row r="8" spans="1:10" x14ac:dyDescent="0.25">
      <c r="A8" t="s">
        <v>8012</v>
      </c>
      <c r="D8" t="s">
        <v>6427</v>
      </c>
      <c r="E8" t="s">
        <v>3984</v>
      </c>
      <c r="F8" t="s">
        <v>8004</v>
      </c>
      <c r="G8" t="s">
        <v>8005</v>
      </c>
      <c r="H8" t="s">
        <v>8015</v>
      </c>
    </row>
    <row r="9" spans="1:10" x14ac:dyDescent="0.25">
      <c r="A9" t="s">
        <v>3915</v>
      </c>
      <c r="B9" t="s">
        <v>3815</v>
      </c>
      <c r="C9" t="s">
        <v>3774</v>
      </c>
      <c r="D9" t="s">
        <v>7994</v>
      </c>
      <c r="E9" t="s">
        <v>3914</v>
      </c>
      <c r="G9" t="s">
        <v>7993</v>
      </c>
      <c r="H9" t="s">
        <v>8015</v>
      </c>
    </row>
    <row r="10" spans="1:10" x14ac:dyDescent="0.25">
      <c r="A10" t="s">
        <v>8041</v>
      </c>
      <c r="D10" t="s">
        <v>6427</v>
      </c>
      <c r="E10" t="s">
        <v>3973</v>
      </c>
      <c r="F10" t="s">
        <v>8004</v>
      </c>
      <c r="G10" t="s">
        <v>8005</v>
      </c>
      <c r="H10" t="s">
        <v>8015</v>
      </c>
    </row>
    <row r="11" spans="1:10" x14ac:dyDescent="0.25">
      <c r="A11" t="s">
        <v>3937</v>
      </c>
      <c r="B11" t="s">
        <v>3739</v>
      </c>
      <c r="C11" t="s">
        <v>3760</v>
      </c>
      <c r="D11" t="s">
        <v>7994</v>
      </c>
      <c r="E11" t="s">
        <v>3936</v>
      </c>
      <c r="G11" t="s">
        <v>7993</v>
      </c>
      <c r="H11" t="s">
        <v>8014</v>
      </c>
    </row>
    <row r="12" spans="1:10" x14ac:dyDescent="0.25">
      <c r="A12" t="s">
        <v>3861</v>
      </c>
      <c r="B12" t="s">
        <v>3735</v>
      </c>
      <c r="C12" t="s">
        <v>3760</v>
      </c>
      <c r="D12" t="s">
        <v>7992</v>
      </c>
      <c r="E12" t="s">
        <v>3860</v>
      </c>
      <c r="G12" t="s">
        <v>7993</v>
      </c>
      <c r="H12" t="s">
        <v>8014</v>
      </c>
    </row>
    <row r="13" spans="1:10" x14ac:dyDescent="0.25">
      <c r="A13" t="s">
        <v>3863</v>
      </c>
      <c r="B13" t="s">
        <v>3735</v>
      </c>
      <c r="C13" t="s">
        <v>3774</v>
      </c>
      <c r="D13" t="s">
        <v>7992</v>
      </c>
      <c r="E13" t="s">
        <v>3862</v>
      </c>
      <c r="G13" t="s">
        <v>7993</v>
      </c>
      <c r="H13" t="s">
        <v>8014</v>
      </c>
    </row>
    <row r="14" spans="1:10" x14ac:dyDescent="0.25">
      <c r="A14" t="s">
        <v>3841</v>
      </c>
      <c r="B14" t="s">
        <v>3735</v>
      </c>
      <c r="C14" t="s">
        <v>3760</v>
      </c>
      <c r="D14" t="s">
        <v>7992</v>
      </c>
      <c r="E14" t="s">
        <v>3840</v>
      </c>
      <c r="G14" t="s">
        <v>7993</v>
      </c>
      <c r="H14" t="s">
        <v>8014</v>
      </c>
    </row>
    <row r="15" spans="1:10" x14ac:dyDescent="0.25">
      <c r="A15" t="s">
        <v>3887</v>
      </c>
      <c r="B15" t="s">
        <v>3735</v>
      </c>
      <c r="C15" t="s">
        <v>3760</v>
      </c>
      <c r="D15" t="s">
        <v>7994</v>
      </c>
      <c r="E15" t="s">
        <v>3886</v>
      </c>
      <c r="G15" t="s">
        <v>7993</v>
      </c>
      <c r="H15" t="s">
        <v>8014</v>
      </c>
    </row>
    <row r="16" spans="1:10" x14ac:dyDescent="0.25">
      <c r="A16" t="s">
        <v>7401</v>
      </c>
      <c r="B16" t="s">
        <v>3735</v>
      </c>
      <c r="C16" t="s">
        <v>3774</v>
      </c>
      <c r="D16" t="s">
        <v>7992</v>
      </c>
      <c r="E16" t="s">
        <v>3773</v>
      </c>
      <c r="G16" t="s">
        <v>7993</v>
      </c>
      <c r="H16" t="s">
        <v>8014</v>
      </c>
    </row>
    <row r="17" spans="1:9" x14ac:dyDescent="0.25">
      <c r="A17" t="s">
        <v>3836</v>
      </c>
      <c r="B17" t="s">
        <v>3735</v>
      </c>
      <c r="C17" t="s">
        <v>3760</v>
      </c>
      <c r="D17" t="s">
        <v>7992</v>
      </c>
      <c r="E17" t="s">
        <v>3835</v>
      </c>
      <c r="G17" t="s">
        <v>7993</v>
      </c>
      <c r="H17" t="s">
        <v>8014</v>
      </c>
    </row>
    <row r="18" spans="1:9" x14ac:dyDescent="0.25">
      <c r="A18" t="s">
        <v>3884</v>
      </c>
      <c r="B18" t="s">
        <v>3735</v>
      </c>
      <c r="C18" t="s">
        <v>3760</v>
      </c>
      <c r="D18" t="s">
        <v>7994</v>
      </c>
      <c r="E18" t="s">
        <v>3883</v>
      </c>
      <c r="G18" t="s">
        <v>7993</v>
      </c>
      <c r="H18" t="s">
        <v>8014</v>
      </c>
    </row>
    <row r="19" spans="1:9" x14ac:dyDescent="0.25">
      <c r="A19" t="s">
        <v>3844</v>
      </c>
      <c r="B19" t="s">
        <v>3735</v>
      </c>
      <c r="C19" t="s">
        <v>3760</v>
      </c>
      <c r="D19" t="s">
        <v>7992</v>
      </c>
      <c r="E19" t="s">
        <v>3843</v>
      </c>
      <c r="G19" t="s">
        <v>7993</v>
      </c>
      <c r="H19" t="s">
        <v>8014</v>
      </c>
    </row>
    <row r="20" spans="1:9" x14ac:dyDescent="0.25">
      <c r="A20" t="s">
        <v>8021</v>
      </c>
      <c r="D20" t="s">
        <v>8002</v>
      </c>
      <c r="E20" t="s">
        <v>3458</v>
      </c>
      <c r="G20" t="s">
        <v>7993</v>
      </c>
      <c r="H20" t="s">
        <v>8015</v>
      </c>
    </row>
    <row r="21" spans="1:9" x14ac:dyDescent="0.25">
      <c r="A21" t="s">
        <v>17076</v>
      </c>
      <c r="B21" t="s">
        <v>3735</v>
      </c>
      <c r="C21" t="s">
        <v>3774</v>
      </c>
      <c r="D21" t="s">
        <v>7992</v>
      </c>
      <c r="E21" t="s">
        <v>17074</v>
      </c>
      <c r="G21" t="s">
        <v>7993</v>
      </c>
      <c r="H21" t="s">
        <v>8014</v>
      </c>
      <c r="I21">
        <v>3</v>
      </c>
    </row>
    <row r="22" spans="1:9" x14ac:dyDescent="0.25">
      <c r="A22" t="s">
        <v>17075</v>
      </c>
      <c r="B22" t="s">
        <v>3735</v>
      </c>
      <c r="C22" t="s">
        <v>3760</v>
      </c>
      <c r="D22" t="s">
        <v>7992</v>
      </c>
      <c r="E22" t="s">
        <v>17077</v>
      </c>
      <c r="G22" t="s">
        <v>7993</v>
      </c>
      <c r="H22" t="s">
        <v>8014</v>
      </c>
    </row>
    <row r="23" spans="1:9" x14ac:dyDescent="0.25">
      <c r="A23" t="s">
        <v>17073</v>
      </c>
      <c r="B23" t="s">
        <v>3739</v>
      </c>
      <c r="C23" t="s">
        <v>3726</v>
      </c>
      <c r="D23" t="s">
        <v>7992</v>
      </c>
      <c r="E23" t="s">
        <v>17071</v>
      </c>
      <c r="G23" t="s">
        <v>7993</v>
      </c>
      <c r="H23" t="s">
        <v>8014</v>
      </c>
    </row>
    <row r="24" spans="1:9" x14ac:dyDescent="0.25">
      <c r="A24" t="s">
        <v>3907</v>
      </c>
      <c r="B24" t="s">
        <v>3728</v>
      </c>
      <c r="C24" t="s">
        <v>3760</v>
      </c>
      <c r="D24" t="s">
        <v>7994</v>
      </c>
      <c r="E24" t="s">
        <v>7995</v>
      </c>
      <c r="G24" t="s">
        <v>7993</v>
      </c>
      <c r="H24" t="s">
        <v>8014</v>
      </c>
    </row>
    <row r="25" spans="1:9" x14ac:dyDescent="0.25">
      <c r="A25" t="s">
        <v>8022</v>
      </c>
      <c r="D25" t="s">
        <v>8002</v>
      </c>
      <c r="E25" t="s">
        <v>3461</v>
      </c>
      <c r="G25" t="s">
        <v>7993</v>
      </c>
      <c r="H25" t="s">
        <v>8015</v>
      </c>
    </row>
    <row r="26" spans="1:9" x14ac:dyDescent="0.25">
      <c r="A26" t="s">
        <v>3817</v>
      </c>
      <c r="B26" t="s">
        <v>3735</v>
      </c>
      <c r="C26" t="s">
        <v>3760</v>
      </c>
      <c r="D26" t="s">
        <v>7992</v>
      </c>
      <c r="E26" t="s">
        <v>3816</v>
      </c>
      <c r="G26" t="s">
        <v>7993</v>
      </c>
      <c r="H26" t="s">
        <v>8014</v>
      </c>
    </row>
    <row r="27" spans="1:9" x14ac:dyDescent="0.25">
      <c r="A27" t="s">
        <v>3877</v>
      </c>
      <c r="B27" t="s">
        <v>3739</v>
      </c>
      <c r="C27" t="s">
        <v>3726</v>
      </c>
      <c r="D27" t="s">
        <v>7994</v>
      </c>
      <c r="E27" t="s">
        <v>3876</v>
      </c>
      <c r="G27" t="s">
        <v>7993</v>
      </c>
      <c r="H27" t="s">
        <v>8014</v>
      </c>
    </row>
    <row r="28" spans="1:9" x14ac:dyDescent="0.25">
      <c r="A28" t="s">
        <v>8017</v>
      </c>
      <c r="B28" t="s">
        <v>3728</v>
      </c>
      <c r="C28" t="s">
        <v>3726</v>
      </c>
      <c r="D28" t="s">
        <v>7992</v>
      </c>
      <c r="E28" t="s">
        <v>3725</v>
      </c>
      <c r="G28" t="s">
        <v>7993</v>
      </c>
      <c r="H28" t="s">
        <v>8014</v>
      </c>
      <c r="I28">
        <v>3</v>
      </c>
    </row>
    <row r="29" spans="1:9" x14ac:dyDescent="0.25">
      <c r="A29" t="s">
        <v>8018</v>
      </c>
      <c r="B29" t="s">
        <v>3728</v>
      </c>
      <c r="C29" t="s">
        <v>3726</v>
      </c>
      <c r="D29" t="s">
        <v>7992</v>
      </c>
      <c r="E29" t="s">
        <v>3825</v>
      </c>
      <c r="G29" t="s">
        <v>7993</v>
      </c>
      <c r="H29" t="s">
        <v>8014</v>
      </c>
      <c r="I29">
        <v>3</v>
      </c>
    </row>
    <row r="30" spans="1:9" x14ac:dyDescent="0.25">
      <c r="A30" t="s">
        <v>8016</v>
      </c>
      <c r="B30" t="s">
        <v>3728</v>
      </c>
      <c r="C30" t="s">
        <v>3760</v>
      </c>
      <c r="D30" t="s">
        <v>7992</v>
      </c>
      <c r="E30" t="s">
        <v>3759</v>
      </c>
      <c r="G30" t="s">
        <v>7993</v>
      </c>
      <c r="H30" t="s">
        <v>8014</v>
      </c>
      <c r="I30">
        <v>5</v>
      </c>
    </row>
    <row r="31" spans="1:9" x14ac:dyDescent="0.25">
      <c r="A31" t="s">
        <v>8019</v>
      </c>
      <c r="B31" t="s">
        <v>3728</v>
      </c>
      <c r="C31" t="s">
        <v>3726</v>
      </c>
      <c r="D31" t="s">
        <v>7992</v>
      </c>
      <c r="E31" t="s">
        <v>3753</v>
      </c>
      <c r="G31" t="s">
        <v>7993</v>
      </c>
      <c r="H31" t="s">
        <v>8014</v>
      </c>
      <c r="I31">
        <v>3</v>
      </c>
    </row>
    <row r="32" spans="1:9" x14ac:dyDescent="0.25">
      <c r="A32" t="s">
        <v>12660</v>
      </c>
      <c r="B32" t="s">
        <v>3728</v>
      </c>
      <c r="C32" t="s">
        <v>3726</v>
      </c>
      <c r="D32" t="s">
        <v>7994</v>
      </c>
      <c r="E32" t="s">
        <v>12659</v>
      </c>
      <c r="G32" t="s">
        <v>7993</v>
      </c>
      <c r="H32" t="s">
        <v>8014</v>
      </c>
    </row>
    <row r="33" spans="1:9" x14ac:dyDescent="0.25">
      <c r="A33" t="s">
        <v>3921</v>
      </c>
      <c r="B33" t="s">
        <v>3728</v>
      </c>
      <c r="C33" t="s">
        <v>3726</v>
      </c>
      <c r="D33" t="s">
        <v>7994</v>
      </c>
      <c r="E33" t="s">
        <v>3920</v>
      </c>
      <c r="G33" t="s">
        <v>7993</v>
      </c>
      <c r="H33" t="s">
        <v>8014</v>
      </c>
    </row>
    <row r="34" spans="1:9" x14ac:dyDescent="0.25">
      <c r="A34" t="s">
        <v>3762</v>
      </c>
      <c r="B34" t="s">
        <v>3728</v>
      </c>
      <c r="C34" t="s">
        <v>3760</v>
      </c>
      <c r="D34" t="s">
        <v>7992</v>
      </c>
      <c r="E34" t="s">
        <v>3761</v>
      </c>
      <c r="G34" t="s">
        <v>7993</v>
      </c>
      <c r="H34" t="s">
        <v>8014</v>
      </c>
    </row>
    <row r="35" spans="1:9" x14ac:dyDescent="0.25">
      <c r="A35" t="s">
        <v>3932</v>
      </c>
      <c r="B35" t="s">
        <v>3728</v>
      </c>
      <c r="C35" t="s">
        <v>3726</v>
      </c>
      <c r="D35" t="s">
        <v>7994</v>
      </c>
      <c r="E35" t="s">
        <v>3931</v>
      </c>
      <c r="G35" t="s">
        <v>7993</v>
      </c>
      <c r="H35" t="s">
        <v>8014</v>
      </c>
    </row>
    <row r="36" spans="1:9" x14ac:dyDescent="0.25">
      <c r="A36" t="s">
        <v>7937</v>
      </c>
      <c r="B36" t="s">
        <v>3728</v>
      </c>
      <c r="C36" t="s">
        <v>3726</v>
      </c>
      <c r="D36" t="s">
        <v>7992</v>
      </c>
      <c r="E36" t="s">
        <v>5050</v>
      </c>
      <c r="G36" t="s">
        <v>7993</v>
      </c>
      <c r="H36" t="s">
        <v>8014</v>
      </c>
    </row>
    <row r="37" spans="1:9" x14ac:dyDescent="0.25">
      <c r="A37" t="s">
        <v>3777</v>
      </c>
      <c r="B37" t="s">
        <v>3728</v>
      </c>
      <c r="C37" t="s">
        <v>3774</v>
      </c>
      <c r="D37" t="s">
        <v>7992</v>
      </c>
      <c r="E37" t="s">
        <v>3775</v>
      </c>
      <c r="G37" t="s">
        <v>7993</v>
      </c>
      <c r="H37" t="s">
        <v>8014</v>
      </c>
    </row>
    <row r="38" spans="1:9" x14ac:dyDescent="0.25">
      <c r="A38" t="s">
        <v>3894</v>
      </c>
      <c r="B38" t="s">
        <v>3728</v>
      </c>
      <c r="C38" t="s">
        <v>3893</v>
      </c>
      <c r="D38" t="s">
        <v>7994</v>
      </c>
      <c r="E38" t="s">
        <v>3892</v>
      </c>
      <c r="G38" t="s">
        <v>7993</v>
      </c>
      <c r="H38" t="s">
        <v>8014</v>
      </c>
    </row>
    <row r="39" spans="1:9" x14ac:dyDescent="0.25">
      <c r="A39" t="s">
        <v>7650</v>
      </c>
      <c r="B39" t="s">
        <v>3728</v>
      </c>
      <c r="C39" t="s">
        <v>3760</v>
      </c>
      <c r="D39" t="s">
        <v>7992</v>
      </c>
      <c r="E39" t="s">
        <v>7649</v>
      </c>
      <c r="G39" t="s">
        <v>7993</v>
      </c>
      <c r="H39" t="s">
        <v>8014</v>
      </c>
    </row>
    <row r="40" spans="1:9" x14ac:dyDescent="0.25">
      <c r="A40" t="s">
        <v>3838</v>
      </c>
      <c r="B40" t="s">
        <v>3728</v>
      </c>
      <c r="C40" t="s">
        <v>3760</v>
      </c>
      <c r="D40" t="s">
        <v>7992</v>
      </c>
      <c r="E40" t="s">
        <v>3837</v>
      </c>
      <c r="G40" t="s">
        <v>7993</v>
      </c>
      <c r="H40" t="s">
        <v>8014</v>
      </c>
    </row>
    <row r="41" spans="1:9" x14ac:dyDescent="0.25">
      <c r="A41" t="s">
        <v>8000</v>
      </c>
      <c r="B41" t="s">
        <v>3728</v>
      </c>
      <c r="C41" t="s">
        <v>3760</v>
      </c>
      <c r="D41" t="s">
        <v>7994</v>
      </c>
      <c r="E41" t="s">
        <v>7396</v>
      </c>
      <c r="F41" t="s">
        <v>8001</v>
      </c>
      <c r="G41" t="s">
        <v>7993</v>
      </c>
      <c r="H41" t="s">
        <v>8014</v>
      </c>
    </row>
    <row r="42" spans="1:9" x14ac:dyDescent="0.25">
      <c r="A42" t="s">
        <v>7929</v>
      </c>
      <c r="B42" t="s">
        <v>3728</v>
      </c>
      <c r="C42" t="s">
        <v>3774</v>
      </c>
      <c r="D42" t="s">
        <v>7992</v>
      </c>
      <c r="E42" t="s">
        <v>7926</v>
      </c>
      <c r="G42" t="s">
        <v>7993</v>
      </c>
      <c r="H42" t="s">
        <v>8014</v>
      </c>
    </row>
    <row r="43" spans="1:9" x14ac:dyDescent="0.25">
      <c r="A43" t="s">
        <v>3751</v>
      </c>
      <c r="B43" t="s">
        <v>3728</v>
      </c>
      <c r="C43" t="s">
        <v>3726</v>
      </c>
      <c r="D43" t="s">
        <v>7992</v>
      </c>
      <c r="E43" t="s">
        <v>3750</v>
      </c>
      <c r="G43" t="s">
        <v>7993</v>
      </c>
      <c r="H43" t="s">
        <v>8014</v>
      </c>
    </row>
    <row r="44" spans="1:9" x14ac:dyDescent="0.25">
      <c r="A44" t="s">
        <v>8008</v>
      </c>
      <c r="B44" t="s">
        <v>3728</v>
      </c>
      <c r="C44" t="s">
        <v>3760</v>
      </c>
      <c r="D44" t="s">
        <v>7992</v>
      </c>
      <c r="E44" t="s">
        <v>3770</v>
      </c>
      <c r="G44" t="s">
        <v>7993</v>
      </c>
      <c r="H44" t="s">
        <v>8014</v>
      </c>
      <c r="I44">
        <v>2</v>
      </c>
    </row>
    <row r="45" spans="1:9" x14ac:dyDescent="0.25">
      <c r="A45" t="s">
        <v>8009</v>
      </c>
      <c r="B45" t="s">
        <v>3728</v>
      </c>
      <c r="C45" t="s">
        <v>3774</v>
      </c>
      <c r="D45" t="s">
        <v>7992</v>
      </c>
      <c r="E45" t="s">
        <v>3783</v>
      </c>
      <c r="G45" t="s">
        <v>7993</v>
      </c>
      <c r="H45" t="s">
        <v>8014</v>
      </c>
      <c r="I45">
        <v>3</v>
      </c>
    </row>
    <row r="46" spans="1:9" x14ac:dyDescent="0.25">
      <c r="A46" t="s">
        <v>14021</v>
      </c>
      <c r="B46" t="s">
        <v>3728</v>
      </c>
      <c r="C46" t="s">
        <v>3893</v>
      </c>
      <c r="D46" t="s">
        <v>7994</v>
      </c>
      <c r="E46" t="s">
        <v>14022</v>
      </c>
      <c r="G46" t="s">
        <v>7993</v>
      </c>
      <c r="H46" t="s">
        <v>8014</v>
      </c>
    </row>
    <row r="47" spans="1:9" x14ac:dyDescent="0.25">
      <c r="A47" t="s">
        <v>3745</v>
      </c>
      <c r="B47" t="s">
        <v>3728</v>
      </c>
      <c r="C47" t="s">
        <v>3726</v>
      </c>
      <c r="D47" t="s">
        <v>7992</v>
      </c>
      <c r="E47" t="s">
        <v>3744</v>
      </c>
      <c r="G47" t="s">
        <v>7993</v>
      </c>
      <c r="H47" t="s">
        <v>8014</v>
      </c>
    </row>
    <row r="48" spans="1:9" x14ac:dyDescent="0.25">
      <c r="A48" t="s">
        <v>3756</v>
      </c>
      <c r="B48" t="s">
        <v>3728</v>
      </c>
      <c r="C48" t="s">
        <v>3726</v>
      </c>
      <c r="D48" t="s">
        <v>7992</v>
      </c>
      <c r="E48" t="s">
        <v>3755</v>
      </c>
      <c r="G48" t="s">
        <v>7993</v>
      </c>
      <c r="H48" t="s">
        <v>8014</v>
      </c>
    </row>
    <row r="49" spans="1:8" x14ac:dyDescent="0.25">
      <c r="A49" t="s">
        <v>3867</v>
      </c>
      <c r="B49" t="s">
        <v>3728</v>
      </c>
      <c r="C49" t="s">
        <v>3726</v>
      </c>
      <c r="D49" t="s">
        <v>7994</v>
      </c>
      <c r="E49" t="s">
        <v>3866</v>
      </c>
      <c r="G49" t="s">
        <v>7993</v>
      </c>
      <c r="H49" t="s">
        <v>8014</v>
      </c>
    </row>
    <row r="50" spans="1:8" x14ac:dyDescent="0.25">
      <c r="A50" t="s">
        <v>7924</v>
      </c>
      <c r="B50" t="s">
        <v>3728</v>
      </c>
      <c r="C50" t="s">
        <v>3893</v>
      </c>
      <c r="D50" t="s">
        <v>7992</v>
      </c>
      <c r="E50" t="s">
        <v>7923</v>
      </c>
      <c r="G50" t="s">
        <v>7993</v>
      </c>
      <c r="H50" t="s">
        <v>8014</v>
      </c>
    </row>
    <row r="51" spans="1:8" x14ac:dyDescent="0.25">
      <c r="A51" t="s">
        <v>3732</v>
      </c>
      <c r="B51" t="s">
        <v>3728</v>
      </c>
      <c r="C51" t="s">
        <v>3726</v>
      </c>
      <c r="D51" t="s">
        <v>7992</v>
      </c>
      <c r="E51" t="s">
        <v>3731</v>
      </c>
      <c r="G51" t="s">
        <v>7993</v>
      </c>
      <c r="H51" t="s">
        <v>8014</v>
      </c>
    </row>
    <row r="52" spans="1:8" x14ac:dyDescent="0.25">
      <c r="A52" t="s">
        <v>7647</v>
      </c>
      <c r="B52" t="s">
        <v>3728</v>
      </c>
      <c r="C52" t="s">
        <v>3726</v>
      </c>
      <c r="D52" t="s">
        <v>7992</v>
      </c>
      <c r="E52" t="s">
        <v>7646</v>
      </c>
      <c r="G52" t="s">
        <v>7993</v>
      </c>
      <c r="H52" t="s">
        <v>8014</v>
      </c>
    </row>
    <row r="53" spans="1:8" x14ac:dyDescent="0.25">
      <c r="A53" t="s">
        <v>3812</v>
      </c>
      <c r="B53" t="s">
        <v>3728</v>
      </c>
      <c r="C53" t="s">
        <v>3760</v>
      </c>
      <c r="D53" t="s">
        <v>7992</v>
      </c>
      <c r="E53" t="s">
        <v>3811</v>
      </c>
      <c r="G53" t="s">
        <v>7993</v>
      </c>
      <c r="H53" t="s">
        <v>8014</v>
      </c>
    </row>
    <row r="54" spans="1:8" x14ac:dyDescent="0.25">
      <c r="A54" t="s">
        <v>3808</v>
      </c>
      <c r="B54" t="s">
        <v>3728</v>
      </c>
      <c r="C54" t="s">
        <v>3726</v>
      </c>
      <c r="D54" t="s">
        <v>7992</v>
      </c>
      <c r="E54" t="s">
        <v>3807</v>
      </c>
      <c r="G54" t="s">
        <v>7993</v>
      </c>
      <c r="H54" t="s">
        <v>8014</v>
      </c>
    </row>
    <row r="55" spans="1:8" x14ac:dyDescent="0.25">
      <c r="A55" t="s">
        <v>3768</v>
      </c>
      <c r="B55" t="s">
        <v>3728</v>
      </c>
      <c r="C55" t="s">
        <v>3760</v>
      </c>
      <c r="D55" t="s">
        <v>7992</v>
      </c>
      <c r="E55" t="s">
        <v>3767</v>
      </c>
      <c r="G55" t="s">
        <v>7993</v>
      </c>
      <c r="H55" t="s">
        <v>8014</v>
      </c>
    </row>
    <row r="56" spans="1:8" x14ac:dyDescent="0.25">
      <c r="A56" t="s">
        <v>7407</v>
      </c>
      <c r="B56" t="s">
        <v>3728</v>
      </c>
      <c r="C56" t="s">
        <v>3726</v>
      </c>
      <c r="D56" t="s">
        <v>7992</v>
      </c>
      <c r="E56" t="s">
        <v>7406</v>
      </c>
      <c r="G56" t="s">
        <v>7993</v>
      </c>
      <c r="H56" t="s">
        <v>8014</v>
      </c>
    </row>
    <row r="57" spans="1:8" x14ac:dyDescent="0.25">
      <c r="A57" t="s">
        <v>3874</v>
      </c>
      <c r="B57" t="s">
        <v>3728</v>
      </c>
      <c r="C57" t="s">
        <v>3726</v>
      </c>
      <c r="D57" t="s">
        <v>7994</v>
      </c>
      <c r="E57" t="s">
        <v>3873</v>
      </c>
      <c r="G57" t="s">
        <v>7993</v>
      </c>
      <c r="H57" t="s">
        <v>8014</v>
      </c>
    </row>
    <row r="58" spans="1:8" x14ac:dyDescent="0.25">
      <c r="A58" t="s">
        <v>3891</v>
      </c>
      <c r="B58" t="s">
        <v>3728</v>
      </c>
      <c r="C58" t="s">
        <v>3774</v>
      </c>
      <c r="D58" t="s">
        <v>7994</v>
      </c>
      <c r="E58" t="s">
        <v>3454</v>
      </c>
      <c r="G58" t="s">
        <v>7993</v>
      </c>
      <c r="H58" t="s">
        <v>8014</v>
      </c>
    </row>
    <row r="59" spans="1:8" x14ac:dyDescent="0.25">
      <c r="A59" t="s">
        <v>7661</v>
      </c>
      <c r="B59" t="s">
        <v>3735</v>
      </c>
      <c r="C59" t="s">
        <v>3726</v>
      </c>
      <c r="D59" t="s">
        <v>7992</v>
      </c>
      <c r="E59" t="s">
        <v>7660</v>
      </c>
      <c r="G59" t="s">
        <v>7993</v>
      </c>
      <c r="H59" t="s">
        <v>8014</v>
      </c>
    </row>
    <row r="60" spans="1:8" x14ac:dyDescent="0.25">
      <c r="A60" t="s">
        <v>7325</v>
      </c>
      <c r="B60" t="s">
        <v>3735</v>
      </c>
      <c r="C60" t="s">
        <v>3726</v>
      </c>
      <c r="D60" t="s">
        <v>7992</v>
      </c>
      <c r="E60" t="s">
        <v>7324</v>
      </c>
      <c r="G60" t="s">
        <v>7993</v>
      </c>
      <c r="H60" t="s">
        <v>8014</v>
      </c>
    </row>
    <row r="61" spans="1:8" x14ac:dyDescent="0.25">
      <c r="A61" t="s">
        <v>14020</v>
      </c>
      <c r="B61" t="s">
        <v>3735</v>
      </c>
      <c r="C61" t="s">
        <v>3726</v>
      </c>
      <c r="D61" t="s">
        <v>7992</v>
      </c>
      <c r="E61" t="s">
        <v>14018</v>
      </c>
      <c r="G61" t="s">
        <v>7993</v>
      </c>
      <c r="H61" t="s">
        <v>8014</v>
      </c>
    </row>
    <row r="62" spans="1:8" x14ac:dyDescent="0.25">
      <c r="A62" t="s">
        <v>7853</v>
      </c>
      <c r="B62" t="s">
        <v>3735</v>
      </c>
      <c r="C62" t="s">
        <v>3760</v>
      </c>
      <c r="D62" t="s">
        <v>7994</v>
      </c>
      <c r="E62" t="s">
        <v>7854</v>
      </c>
      <c r="G62" t="s">
        <v>7993</v>
      </c>
      <c r="H62" t="s">
        <v>8014</v>
      </c>
    </row>
    <row r="63" spans="1:8" x14ac:dyDescent="0.25">
      <c r="A63" t="s">
        <v>3742</v>
      </c>
      <c r="B63" t="s">
        <v>3735</v>
      </c>
      <c r="C63" t="s">
        <v>3726</v>
      </c>
      <c r="D63" t="s">
        <v>7992</v>
      </c>
      <c r="E63" t="s">
        <v>3741</v>
      </c>
      <c r="G63" t="s">
        <v>7993</v>
      </c>
      <c r="H63" t="s">
        <v>8014</v>
      </c>
    </row>
    <row r="64" spans="1:8" x14ac:dyDescent="0.25">
      <c r="A64" t="s">
        <v>3824</v>
      </c>
      <c r="B64" t="s">
        <v>3728</v>
      </c>
      <c r="C64" t="s">
        <v>3726</v>
      </c>
      <c r="D64" t="s">
        <v>7992</v>
      </c>
      <c r="E64" t="s">
        <v>3823</v>
      </c>
      <c r="G64" t="s">
        <v>7993</v>
      </c>
      <c r="H64" t="s">
        <v>8014</v>
      </c>
    </row>
    <row r="65" spans="1:8" x14ac:dyDescent="0.25">
      <c r="A65" t="s">
        <v>8029</v>
      </c>
      <c r="B65" t="s">
        <v>3815</v>
      </c>
      <c r="C65" t="s">
        <v>3760</v>
      </c>
      <c r="D65" t="s">
        <v>7994</v>
      </c>
      <c r="E65" t="s">
        <v>3900</v>
      </c>
      <c r="G65" t="s">
        <v>7993</v>
      </c>
      <c r="H65" t="s">
        <v>8015</v>
      </c>
    </row>
    <row r="66" spans="1:8" x14ac:dyDescent="0.25">
      <c r="A66" t="s">
        <v>8030</v>
      </c>
      <c r="B66" t="s">
        <v>3815</v>
      </c>
      <c r="C66" t="s">
        <v>3760</v>
      </c>
      <c r="D66" t="s">
        <v>7994</v>
      </c>
      <c r="E66" t="s">
        <v>3904</v>
      </c>
      <c r="G66" t="s">
        <v>7993</v>
      </c>
      <c r="H66" t="s">
        <v>8015</v>
      </c>
    </row>
    <row r="67" spans="1:8" x14ac:dyDescent="0.25">
      <c r="A67" t="s">
        <v>8031</v>
      </c>
      <c r="B67" t="s">
        <v>3815</v>
      </c>
      <c r="C67" t="s">
        <v>3760</v>
      </c>
      <c r="D67" t="s">
        <v>7994</v>
      </c>
      <c r="E67" t="s">
        <v>3909</v>
      </c>
      <c r="G67" t="s">
        <v>7993</v>
      </c>
      <c r="H67" t="s">
        <v>8015</v>
      </c>
    </row>
    <row r="68" spans="1:8" x14ac:dyDescent="0.25">
      <c r="A68" t="s">
        <v>8032</v>
      </c>
      <c r="B68" t="s">
        <v>3815</v>
      </c>
      <c r="C68" t="s">
        <v>3760</v>
      </c>
      <c r="D68" t="s">
        <v>7994</v>
      </c>
      <c r="E68" t="s">
        <v>3902</v>
      </c>
      <c r="G68" t="s">
        <v>7993</v>
      </c>
      <c r="H68" t="s">
        <v>8015</v>
      </c>
    </row>
    <row r="69" spans="1:8" x14ac:dyDescent="0.25">
      <c r="A69" t="s">
        <v>8033</v>
      </c>
      <c r="B69" t="s">
        <v>3815</v>
      </c>
      <c r="C69" t="s">
        <v>3774</v>
      </c>
      <c r="D69" t="s">
        <v>7992</v>
      </c>
      <c r="E69" t="s">
        <v>3819</v>
      </c>
      <c r="G69" t="s">
        <v>7993</v>
      </c>
      <c r="H69" t="s">
        <v>8015</v>
      </c>
    </row>
    <row r="70" spans="1:8" x14ac:dyDescent="0.25">
      <c r="A70" t="s">
        <v>8034</v>
      </c>
      <c r="B70" t="s">
        <v>3815</v>
      </c>
      <c r="C70" t="s">
        <v>3726</v>
      </c>
      <c r="D70" t="s">
        <v>7992</v>
      </c>
      <c r="E70" t="s">
        <v>7846</v>
      </c>
      <c r="G70" t="s">
        <v>7993</v>
      </c>
      <c r="H70" t="s">
        <v>8015</v>
      </c>
    </row>
    <row r="71" spans="1:8" x14ac:dyDescent="0.25">
      <c r="A71" t="s">
        <v>8035</v>
      </c>
      <c r="B71" t="s">
        <v>3815</v>
      </c>
      <c r="C71" t="s">
        <v>3760</v>
      </c>
      <c r="D71" t="s">
        <v>7992</v>
      </c>
      <c r="E71" t="s">
        <v>3858</v>
      </c>
      <c r="G71" t="s">
        <v>7993</v>
      </c>
      <c r="H71" t="s">
        <v>8015</v>
      </c>
    </row>
    <row r="72" spans="1:8" x14ac:dyDescent="0.25">
      <c r="A72" t="s">
        <v>8036</v>
      </c>
      <c r="B72" t="s">
        <v>3815</v>
      </c>
      <c r="C72" t="s">
        <v>3726</v>
      </c>
      <c r="D72" t="s">
        <v>7994</v>
      </c>
      <c r="E72" t="s">
        <v>3872</v>
      </c>
      <c r="G72" t="s">
        <v>7993</v>
      </c>
      <c r="H72" t="s">
        <v>8015</v>
      </c>
    </row>
    <row r="73" spans="1:8" x14ac:dyDescent="0.25">
      <c r="A73" t="s">
        <v>7996</v>
      </c>
      <c r="B73" t="s">
        <v>3735</v>
      </c>
      <c r="C73" t="s">
        <v>3760</v>
      </c>
      <c r="D73" t="s">
        <v>7994</v>
      </c>
      <c r="E73" t="s">
        <v>7396</v>
      </c>
      <c r="F73" t="s">
        <v>7997</v>
      </c>
      <c r="G73" t="s">
        <v>7993</v>
      </c>
      <c r="H73" t="s">
        <v>8014</v>
      </c>
    </row>
    <row r="74" spans="1:8" x14ac:dyDescent="0.25">
      <c r="A74" t="s">
        <v>7864</v>
      </c>
      <c r="B74" t="s">
        <v>3735</v>
      </c>
      <c r="C74" t="s">
        <v>3760</v>
      </c>
      <c r="D74" t="s">
        <v>7994</v>
      </c>
      <c r="E74" t="s">
        <v>7863</v>
      </c>
      <c r="G74" t="s">
        <v>7993</v>
      </c>
      <c r="H74" t="s">
        <v>8014</v>
      </c>
    </row>
    <row r="75" spans="1:8" x14ac:dyDescent="0.25">
      <c r="A75" t="s">
        <v>14053</v>
      </c>
      <c r="B75" t="s">
        <v>3735</v>
      </c>
      <c r="C75" t="s">
        <v>3726</v>
      </c>
      <c r="D75" t="s">
        <v>7994</v>
      </c>
      <c r="E75" t="s">
        <v>14051</v>
      </c>
      <c r="G75" t="s">
        <v>7993</v>
      </c>
      <c r="H75" t="s">
        <v>8014</v>
      </c>
    </row>
    <row r="76" spans="1:8" x14ac:dyDescent="0.25">
      <c r="A76" t="s">
        <v>7860</v>
      </c>
      <c r="B76" t="s">
        <v>3735</v>
      </c>
      <c r="C76" t="s">
        <v>3893</v>
      </c>
      <c r="D76" t="s">
        <v>7994</v>
      </c>
      <c r="E76" t="s">
        <v>7859</v>
      </c>
      <c r="G76" t="s">
        <v>7993</v>
      </c>
      <c r="H76" t="s">
        <v>8014</v>
      </c>
    </row>
    <row r="77" spans="1:8" x14ac:dyDescent="0.25">
      <c r="A77" t="s">
        <v>7922</v>
      </c>
      <c r="B77" t="s">
        <v>3739</v>
      </c>
      <c r="C77" t="s">
        <v>3760</v>
      </c>
      <c r="D77" t="s">
        <v>7992</v>
      </c>
      <c r="E77" t="s">
        <v>7921</v>
      </c>
      <c r="G77" t="s">
        <v>7993</v>
      </c>
      <c r="H77" t="s">
        <v>8014</v>
      </c>
    </row>
    <row r="78" spans="1:8" x14ac:dyDescent="0.25">
      <c r="A78" t="s">
        <v>3848</v>
      </c>
      <c r="B78" t="s">
        <v>3821</v>
      </c>
      <c r="C78" t="s">
        <v>3760</v>
      </c>
      <c r="D78" t="s">
        <v>7992</v>
      </c>
      <c r="E78" t="s">
        <v>3847</v>
      </c>
      <c r="G78" t="s">
        <v>7993</v>
      </c>
      <c r="H78" t="s">
        <v>8014</v>
      </c>
    </row>
    <row r="79" spans="1:8" x14ac:dyDescent="0.25">
      <c r="A79" t="s">
        <v>3935</v>
      </c>
      <c r="B79" t="s">
        <v>3735</v>
      </c>
      <c r="C79" t="s">
        <v>3760</v>
      </c>
      <c r="D79" t="s">
        <v>7994</v>
      </c>
      <c r="E79" t="s">
        <v>3934</v>
      </c>
      <c r="G79" t="s">
        <v>7993</v>
      </c>
      <c r="H79" t="s">
        <v>8014</v>
      </c>
    </row>
    <row r="80" spans="1:8" x14ac:dyDescent="0.25">
      <c r="A80" t="s">
        <v>3793</v>
      </c>
      <c r="B80" t="s">
        <v>3735</v>
      </c>
      <c r="C80" t="s">
        <v>3726</v>
      </c>
      <c r="D80" t="s">
        <v>7992</v>
      </c>
      <c r="E80" t="s">
        <v>3792</v>
      </c>
      <c r="G80" t="s">
        <v>7993</v>
      </c>
      <c r="H80" t="s">
        <v>8014</v>
      </c>
    </row>
    <row r="81" spans="1:8" x14ac:dyDescent="0.25">
      <c r="A81" t="s">
        <v>7844</v>
      </c>
      <c r="B81" t="s">
        <v>3735</v>
      </c>
      <c r="C81" t="s">
        <v>3774</v>
      </c>
      <c r="D81" t="s">
        <v>7992</v>
      </c>
      <c r="E81" t="s">
        <v>7843</v>
      </c>
      <c r="G81" t="s">
        <v>7993</v>
      </c>
      <c r="H81" t="s">
        <v>8014</v>
      </c>
    </row>
    <row r="82" spans="1:8" x14ac:dyDescent="0.25">
      <c r="A82" t="s">
        <v>3940</v>
      </c>
      <c r="B82" t="s">
        <v>3735</v>
      </c>
      <c r="C82" t="s">
        <v>3760</v>
      </c>
      <c r="D82" t="s">
        <v>7994</v>
      </c>
      <c r="E82" t="s">
        <v>3939</v>
      </c>
      <c r="G82" t="s">
        <v>7993</v>
      </c>
      <c r="H82" t="s">
        <v>8014</v>
      </c>
    </row>
    <row r="83" spans="1:8" x14ac:dyDescent="0.25">
      <c r="A83" t="s">
        <v>8023</v>
      </c>
      <c r="D83" t="s">
        <v>8002</v>
      </c>
      <c r="E83" t="s">
        <v>3474</v>
      </c>
      <c r="G83" t="s">
        <v>7993</v>
      </c>
      <c r="H83" t="s">
        <v>8015</v>
      </c>
    </row>
    <row r="84" spans="1:8" x14ac:dyDescent="0.25">
      <c r="A84" t="s">
        <v>3789</v>
      </c>
      <c r="B84" t="s">
        <v>3735</v>
      </c>
      <c r="C84" t="s">
        <v>3726</v>
      </c>
      <c r="D84" t="s">
        <v>7992</v>
      </c>
      <c r="E84" t="s">
        <v>3788</v>
      </c>
      <c r="G84" t="s">
        <v>7993</v>
      </c>
      <c r="H84" t="s">
        <v>8014</v>
      </c>
    </row>
    <row r="85" spans="1:8" x14ac:dyDescent="0.25">
      <c r="A85" t="s">
        <v>3850</v>
      </c>
      <c r="B85" t="s">
        <v>3821</v>
      </c>
      <c r="C85" t="s">
        <v>3774</v>
      </c>
      <c r="D85" t="s">
        <v>7992</v>
      </c>
      <c r="E85" t="s">
        <v>3849</v>
      </c>
      <c r="G85" t="s">
        <v>7993</v>
      </c>
      <c r="H85" t="s">
        <v>8014</v>
      </c>
    </row>
    <row r="86" spans="1:8" x14ac:dyDescent="0.25">
      <c r="A86" t="s">
        <v>3918</v>
      </c>
      <c r="B86" t="s">
        <v>3735</v>
      </c>
      <c r="C86" t="s">
        <v>3893</v>
      </c>
      <c r="D86" t="s">
        <v>7994</v>
      </c>
      <c r="E86" t="s">
        <v>3917</v>
      </c>
      <c r="G86" t="s">
        <v>7993</v>
      </c>
      <c r="H86" t="s">
        <v>8014</v>
      </c>
    </row>
    <row r="87" spans="1:8" x14ac:dyDescent="0.25">
      <c r="A87" t="s">
        <v>3943</v>
      </c>
      <c r="B87" t="s">
        <v>3821</v>
      </c>
      <c r="C87" t="s">
        <v>3774</v>
      </c>
      <c r="D87" t="s">
        <v>7994</v>
      </c>
      <c r="E87" t="s">
        <v>3941</v>
      </c>
      <c r="G87" t="s">
        <v>7993</v>
      </c>
      <c r="H87" t="s">
        <v>8014</v>
      </c>
    </row>
    <row r="88" spans="1:8" x14ac:dyDescent="0.25">
      <c r="A88" t="s">
        <v>3896</v>
      </c>
      <c r="B88" t="s">
        <v>3735</v>
      </c>
      <c r="C88" t="s">
        <v>3726</v>
      </c>
      <c r="D88" t="s">
        <v>7994</v>
      </c>
      <c r="E88" t="s">
        <v>3897</v>
      </c>
      <c r="G88" t="s">
        <v>7993</v>
      </c>
      <c r="H88" t="s">
        <v>8014</v>
      </c>
    </row>
    <row r="89" spans="1:8" x14ac:dyDescent="0.25">
      <c r="A89" t="s">
        <v>3758</v>
      </c>
      <c r="B89" t="s">
        <v>3735</v>
      </c>
      <c r="C89" t="s">
        <v>3726</v>
      </c>
      <c r="D89" t="s">
        <v>7992</v>
      </c>
      <c r="E89" t="s">
        <v>3757</v>
      </c>
      <c r="G89" t="s">
        <v>7993</v>
      </c>
      <c r="H89" t="s">
        <v>8014</v>
      </c>
    </row>
    <row r="90" spans="1:8" x14ac:dyDescent="0.25">
      <c r="A90" t="s">
        <v>3926</v>
      </c>
      <c r="B90" t="s">
        <v>3735</v>
      </c>
      <c r="C90" t="s">
        <v>3726</v>
      </c>
      <c r="D90" t="s">
        <v>7994</v>
      </c>
      <c r="E90" t="s">
        <v>3925</v>
      </c>
      <c r="G90" t="s">
        <v>7993</v>
      </c>
      <c r="H90" t="s">
        <v>8014</v>
      </c>
    </row>
    <row r="91" spans="1:8" x14ac:dyDescent="0.25">
      <c r="A91" t="s">
        <v>3781</v>
      </c>
      <c r="B91" t="s">
        <v>3735</v>
      </c>
      <c r="C91" t="s">
        <v>3774</v>
      </c>
      <c r="D91" t="s">
        <v>7992</v>
      </c>
      <c r="E91" t="s">
        <v>3780</v>
      </c>
      <c r="G91" t="s">
        <v>7993</v>
      </c>
      <c r="H91" t="s">
        <v>8014</v>
      </c>
    </row>
    <row r="92" spans="1:8" x14ac:dyDescent="0.25">
      <c r="A92" t="s">
        <v>8006</v>
      </c>
      <c r="D92" t="s">
        <v>6427</v>
      </c>
      <c r="E92" t="s">
        <v>3969</v>
      </c>
      <c r="F92" t="s">
        <v>8004</v>
      </c>
      <c r="G92" t="s">
        <v>8005</v>
      </c>
      <c r="H92" t="s">
        <v>8015</v>
      </c>
    </row>
    <row r="93" spans="1:8" x14ac:dyDescent="0.25">
      <c r="A93" t="s">
        <v>8007</v>
      </c>
      <c r="D93" t="s">
        <v>6427</v>
      </c>
      <c r="E93" t="s">
        <v>3964</v>
      </c>
      <c r="F93" t="s">
        <v>8004</v>
      </c>
      <c r="G93" t="s">
        <v>8005</v>
      </c>
      <c r="H93" t="s">
        <v>8015</v>
      </c>
    </row>
    <row r="94" spans="1:8" x14ac:dyDescent="0.25">
      <c r="A94" t="s">
        <v>8042</v>
      </c>
      <c r="D94" t="s">
        <v>6427</v>
      </c>
      <c r="E94" t="s">
        <v>3981</v>
      </c>
      <c r="F94" t="s">
        <v>8004</v>
      </c>
      <c r="G94" t="s">
        <v>8005</v>
      </c>
      <c r="H94" t="s">
        <v>8015</v>
      </c>
    </row>
    <row r="95" spans="1:8" x14ac:dyDescent="0.25">
      <c r="A95" t="s">
        <v>8020</v>
      </c>
      <c r="B95" t="s">
        <v>3728</v>
      </c>
      <c r="C95" t="s">
        <v>3893</v>
      </c>
      <c r="D95" t="s">
        <v>7994</v>
      </c>
      <c r="E95" t="s">
        <v>3948</v>
      </c>
      <c r="G95" t="s">
        <v>7993</v>
      </c>
      <c r="H95" t="s">
        <v>8014</v>
      </c>
    </row>
    <row r="96" spans="1:8" x14ac:dyDescent="0.25">
      <c r="A96" t="s">
        <v>8242</v>
      </c>
      <c r="D96" t="s">
        <v>8002</v>
      </c>
      <c r="E96" t="s">
        <v>3441</v>
      </c>
      <c r="G96" t="s">
        <v>7993</v>
      </c>
      <c r="H96" t="s">
        <v>8015</v>
      </c>
    </row>
    <row r="97" spans="1:8" x14ac:dyDescent="0.25">
      <c r="A97" t="s">
        <v>3924</v>
      </c>
      <c r="B97" t="s">
        <v>3735</v>
      </c>
      <c r="C97" t="s">
        <v>3726</v>
      </c>
      <c r="D97" t="s">
        <v>7994</v>
      </c>
      <c r="E97" t="s">
        <v>3923</v>
      </c>
      <c r="G97" t="s">
        <v>7993</v>
      </c>
      <c r="H97" t="s">
        <v>8014</v>
      </c>
    </row>
    <row r="98" spans="1:8" x14ac:dyDescent="0.25">
      <c r="A98" t="s">
        <v>8027</v>
      </c>
      <c r="D98" t="s">
        <v>8002</v>
      </c>
      <c r="E98" t="s">
        <v>3450</v>
      </c>
      <c r="G98" t="s">
        <v>7993</v>
      </c>
      <c r="H98" t="s">
        <v>8015</v>
      </c>
    </row>
    <row r="99" spans="1:8" x14ac:dyDescent="0.25">
      <c r="A99" t="s">
        <v>8026</v>
      </c>
      <c r="D99" t="s">
        <v>8002</v>
      </c>
      <c r="E99" t="s">
        <v>3469</v>
      </c>
      <c r="G99" t="s">
        <v>7993</v>
      </c>
      <c r="H99" t="s">
        <v>8015</v>
      </c>
    </row>
    <row r="100" spans="1:8" x14ac:dyDescent="0.25">
      <c r="A100" t="s">
        <v>8025</v>
      </c>
      <c r="B100" t="s">
        <v>3815</v>
      </c>
      <c r="C100" t="s">
        <v>3726</v>
      </c>
      <c r="D100" t="s">
        <v>7994</v>
      </c>
      <c r="E100" t="s">
        <v>3950</v>
      </c>
      <c r="G100" t="s">
        <v>7993</v>
      </c>
      <c r="H100" t="s">
        <v>8015</v>
      </c>
    </row>
    <row r="101" spans="1:8" x14ac:dyDescent="0.25">
      <c r="A101" t="s">
        <v>8025</v>
      </c>
      <c r="B101" t="s">
        <v>3815</v>
      </c>
      <c r="C101" t="s">
        <v>3760</v>
      </c>
      <c r="D101" t="s">
        <v>7994</v>
      </c>
      <c r="E101" t="s">
        <v>3951</v>
      </c>
      <c r="G101" t="s">
        <v>7993</v>
      </c>
      <c r="H101" t="s">
        <v>8015</v>
      </c>
    </row>
    <row r="102" spans="1:8" x14ac:dyDescent="0.25">
      <c r="A102" t="s">
        <v>3828</v>
      </c>
      <c r="B102" t="s">
        <v>3739</v>
      </c>
      <c r="C102" t="s">
        <v>3726</v>
      </c>
      <c r="D102" t="s">
        <v>7992</v>
      </c>
      <c r="E102" t="s">
        <v>3827</v>
      </c>
      <c r="G102" t="s">
        <v>7993</v>
      </c>
      <c r="H102" t="s">
        <v>8014</v>
      </c>
    </row>
    <row r="103" spans="1:8" x14ac:dyDescent="0.25">
      <c r="A103" t="s">
        <v>8010</v>
      </c>
      <c r="B103" t="s">
        <v>3739</v>
      </c>
      <c r="C103" t="s">
        <v>3726</v>
      </c>
      <c r="D103" t="s">
        <v>7992</v>
      </c>
      <c r="E103" t="s">
        <v>3738</v>
      </c>
      <c r="G103" t="s">
        <v>7993</v>
      </c>
      <c r="H103" t="s">
        <v>8014</v>
      </c>
    </row>
    <row r="104" spans="1:8" x14ac:dyDescent="0.25">
      <c r="A104" t="s">
        <v>8039</v>
      </c>
      <c r="B104" t="s">
        <v>3739</v>
      </c>
      <c r="C104" t="s">
        <v>3726</v>
      </c>
      <c r="D104" t="s">
        <v>7994</v>
      </c>
      <c r="E104" t="s">
        <v>3864</v>
      </c>
      <c r="G104" t="s">
        <v>7993</v>
      </c>
      <c r="H104" t="s">
        <v>8014</v>
      </c>
    </row>
    <row r="105" spans="1:8" x14ac:dyDescent="0.25">
      <c r="A105" t="s">
        <v>3928</v>
      </c>
      <c r="B105" t="s">
        <v>3739</v>
      </c>
      <c r="C105" t="s">
        <v>3726</v>
      </c>
      <c r="D105" t="s">
        <v>7994</v>
      </c>
      <c r="E105" t="s">
        <v>3927</v>
      </c>
      <c r="G105" t="s">
        <v>7993</v>
      </c>
      <c r="H105" t="s">
        <v>8014</v>
      </c>
    </row>
    <row r="106" spans="1:8" x14ac:dyDescent="0.25">
      <c r="A106" t="s">
        <v>8037</v>
      </c>
      <c r="B106" t="s">
        <v>3815</v>
      </c>
      <c r="C106" t="s">
        <v>3774</v>
      </c>
      <c r="D106" t="s">
        <v>7994</v>
      </c>
      <c r="E106" t="s">
        <v>7851</v>
      </c>
      <c r="G106" t="s">
        <v>7993</v>
      </c>
      <c r="H106" t="s">
        <v>8015</v>
      </c>
    </row>
    <row r="107" spans="1:8" x14ac:dyDescent="0.25">
      <c r="A107" t="s">
        <v>8043</v>
      </c>
      <c r="D107" t="s">
        <v>8002</v>
      </c>
      <c r="E107" t="s">
        <v>3477</v>
      </c>
      <c r="G107" t="s">
        <v>7993</v>
      </c>
      <c r="H107" t="s">
        <v>8015</v>
      </c>
    </row>
    <row r="108" spans="1:8" x14ac:dyDescent="0.25">
      <c r="A108" t="s">
        <v>3787</v>
      </c>
      <c r="B108" t="s">
        <v>3735</v>
      </c>
      <c r="C108" t="s">
        <v>3726</v>
      </c>
      <c r="D108" t="s">
        <v>7992</v>
      </c>
      <c r="E108" t="s">
        <v>3786</v>
      </c>
      <c r="G108" t="s">
        <v>7993</v>
      </c>
      <c r="H108" t="s">
        <v>8014</v>
      </c>
    </row>
    <row r="109" spans="1:8" x14ac:dyDescent="0.25">
      <c r="A109" t="s">
        <v>3890</v>
      </c>
      <c r="B109" t="s">
        <v>3735</v>
      </c>
      <c r="C109" t="s">
        <v>3760</v>
      </c>
      <c r="D109" t="s">
        <v>7994</v>
      </c>
      <c r="E109" t="s">
        <v>3889</v>
      </c>
      <c r="G109" t="s">
        <v>7993</v>
      </c>
      <c r="H109" t="s">
        <v>8014</v>
      </c>
    </row>
    <row r="110" spans="1:8" x14ac:dyDescent="0.25">
      <c r="A110" t="s">
        <v>7328</v>
      </c>
      <c r="B110" t="s">
        <v>3735</v>
      </c>
      <c r="C110" t="s">
        <v>3726</v>
      </c>
      <c r="D110" t="s">
        <v>7994</v>
      </c>
      <c r="E110" t="s">
        <v>7327</v>
      </c>
      <c r="G110" t="s">
        <v>7993</v>
      </c>
      <c r="H110" t="s">
        <v>8014</v>
      </c>
    </row>
    <row r="111" spans="1:8" x14ac:dyDescent="0.25">
      <c r="A111" t="s">
        <v>3801</v>
      </c>
      <c r="B111" t="s">
        <v>3735</v>
      </c>
      <c r="C111" t="s">
        <v>3726</v>
      </c>
      <c r="D111" t="s">
        <v>7992</v>
      </c>
      <c r="E111" t="s">
        <v>3800</v>
      </c>
      <c r="G111" t="s">
        <v>7993</v>
      </c>
      <c r="H111" t="s">
        <v>8014</v>
      </c>
    </row>
    <row r="112" spans="1:8" x14ac:dyDescent="0.25">
      <c r="A112" t="s">
        <v>3736</v>
      </c>
      <c r="B112" t="s">
        <v>3735</v>
      </c>
      <c r="C112" t="s">
        <v>3726</v>
      </c>
      <c r="D112" t="s">
        <v>7992</v>
      </c>
      <c r="E112" t="s">
        <v>3734</v>
      </c>
      <c r="G112" t="s">
        <v>7993</v>
      </c>
      <c r="H112" t="s">
        <v>8014</v>
      </c>
    </row>
    <row r="113" spans="1:9" x14ac:dyDescent="0.25">
      <c r="A113" t="s">
        <v>3930</v>
      </c>
      <c r="B113" t="s">
        <v>3735</v>
      </c>
      <c r="C113" t="s">
        <v>3726</v>
      </c>
      <c r="D113" t="s">
        <v>7994</v>
      </c>
      <c r="E113" t="s">
        <v>3929</v>
      </c>
      <c r="G113" t="s">
        <v>7993</v>
      </c>
      <c r="H113" t="s">
        <v>8014</v>
      </c>
    </row>
    <row r="114" spans="1:9" x14ac:dyDescent="0.25">
      <c r="A114" t="s">
        <v>8044</v>
      </c>
      <c r="D114" t="s">
        <v>8002</v>
      </c>
      <c r="E114" t="s">
        <v>3446</v>
      </c>
      <c r="G114" t="s">
        <v>7993</v>
      </c>
      <c r="H114" t="s">
        <v>8015</v>
      </c>
    </row>
    <row r="115" spans="1:9" x14ac:dyDescent="0.25">
      <c r="A115" t="s">
        <v>3831</v>
      </c>
      <c r="B115" t="s">
        <v>3735</v>
      </c>
      <c r="C115" t="s">
        <v>3760</v>
      </c>
      <c r="D115" t="s">
        <v>7992</v>
      </c>
      <c r="E115" t="s">
        <v>3830</v>
      </c>
      <c r="G115" t="s">
        <v>7993</v>
      </c>
      <c r="H115" t="s">
        <v>8014</v>
      </c>
    </row>
    <row r="116" spans="1:9" x14ac:dyDescent="0.25">
      <c r="A116" t="s">
        <v>3857</v>
      </c>
      <c r="B116" t="s">
        <v>3821</v>
      </c>
      <c r="C116" t="s">
        <v>3726</v>
      </c>
      <c r="D116" t="s">
        <v>7992</v>
      </c>
      <c r="E116" t="s">
        <v>3856</v>
      </c>
      <c r="G116" t="s">
        <v>7993</v>
      </c>
      <c r="H116" t="s">
        <v>8014</v>
      </c>
    </row>
    <row r="117" spans="1:9" x14ac:dyDescent="0.25">
      <c r="A117" t="s">
        <v>3764</v>
      </c>
      <c r="B117" t="s">
        <v>3735</v>
      </c>
      <c r="C117" t="s">
        <v>3760</v>
      </c>
      <c r="D117" t="s">
        <v>7992</v>
      </c>
      <c r="E117" t="s">
        <v>3763</v>
      </c>
      <c r="G117" t="s">
        <v>7993</v>
      </c>
      <c r="H117" t="s">
        <v>8014</v>
      </c>
    </row>
    <row r="118" spans="1:9" x14ac:dyDescent="0.25">
      <c r="A118" t="s">
        <v>7838</v>
      </c>
      <c r="B118" t="s">
        <v>3735</v>
      </c>
      <c r="C118" t="s">
        <v>3760</v>
      </c>
      <c r="D118" t="s">
        <v>7992</v>
      </c>
      <c r="E118" t="s">
        <v>7837</v>
      </c>
      <c r="G118" t="s">
        <v>7993</v>
      </c>
      <c r="H118" t="s">
        <v>8014</v>
      </c>
    </row>
    <row r="119" spans="1:9" x14ac:dyDescent="0.25">
      <c r="A119" t="s">
        <v>7832</v>
      </c>
      <c r="B119" t="s">
        <v>3735</v>
      </c>
      <c r="C119" t="s">
        <v>3726</v>
      </c>
      <c r="D119" t="s">
        <v>7992</v>
      </c>
      <c r="E119" t="s">
        <v>7831</v>
      </c>
      <c r="G119" t="s">
        <v>7993</v>
      </c>
      <c r="H119" t="s">
        <v>8014</v>
      </c>
    </row>
    <row r="120" spans="1:9" x14ac:dyDescent="0.25">
      <c r="A120" t="s">
        <v>8040</v>
      </c>
      <c r="B120" t="s">
        <v>3735</v>
      </c>
      <c r="C120" t="s">
        <v>3760</v>
      </c>
      <c r="D120" t="s">
        <v>7992</v>
      </c>
      <c r="E120" t="s">
        <v>7835</v>
      </c>
      <c r="G120" t="s">
        <v>7993</v>
      </c>
      <c r="H120" t="s">
        <v>8014</v>
      </c>
      <c r="I120">
        <v>2</v>
      </c>
    </row>
    <row r="121" spans="1:9" x14ac:dyDescent="0.25">
      <c r="A121" t="s">
        <v>14395</v>
      </c>
      <c r="B121" t="s">
        <v>3735</v>
      </c>
      <c r="C121" t="s">
        <v>3726</v>
      </c>
      <c r="D121" t="s">
        <v>7992</v>
      </c>
      <c r="E121" t="s">
        <v>3804</v>
      </c>
      <c r="G121" t="s">
        <v>7993</v>
      </c>
      <c r="H121" t="s">
        <v>8014</v>
      </c>
    </row>
    <row r="122" spans="1:9" x14ac:dyDescent="0.25">
      <c r="A122" t="s">
        <v>3954</v>
      </c>
      <c r="B122" t="s">
        <v>3728</v>
      </c>
      <c r="C122" t="s">
        <v>3774</v>
      </c>
      <c r="D122" t="s">
        <v>7994</v>
      </c>
      <c r="E122" t="s">
        <v>3953</v>
      </c>
      <c r="G122" t="s">
        <v>7993</v>
      </c>
      <c r="H122" t="s">
        <v>8014</v>
      </c>
    </row>
    <row r="123" spans="1:9" x14ac:dyDescent="0.25">
      <c r="A123" t="s">
        <v>3946</v>
      </c>
      <c r="B123" t="s">
        <v>3739</v>
      </c>
      <c r="C123" t="s">
        <v>3774</v>
      </c>
      <c r="D123" t="s">
        <v>7994</v>
      </c>
      <c r="E123" t="s">
        <v>3945</v>
      </c>
      <c r="G123" t="s">
        <v>7993</v>
      </c>
      <c r="H123" t="s">
        <v>8014</v>
      </c>
    </row>
    <row r="124" spans="1:9" x14ac:dyDescent="0.25">
      <c r="A124" t="s">
        <v>7653</v>
      </c>
      <c r="B124" t="s">
        <v>3735</v>
      </c>
      <c r="C124" t="s">
        <v>3893</v>
      </c>
      <c r="D124" t="s">
        <v>7992</v>
      </c>
      <c r="E124" t="s">
        <v>1160</v>
      </c>
      <c r="G124" t="s">
        <v>7993</v>
      </c>
      <c r="H124" t="s">
        <v>8014</v>
      </c>
    </row>
    <row r="125" spans="1:9" x14ac:dyDescent="0.25">
      <c r="A125" t="s">
        <v>3882</v>
      </c>
      <c r="B125" t="s">
        <v>3739</v>
      </c>
      <c r="C125" t="s">
        <v>3760</v>
      </c>
      <c r="D125" t="s">
        <v>7994</v>
      </c>
      <c r="E125" t="s">
        <v>3880</v>
      </c>
      <c r="G125" t="s">
        <v>7993</v>
      </c>
      <c r="H125" t="s">
        <v>8014</v>
      </c>
    </row>
    <row r="126" spans="1:9" x14ac:dyDescent="0.25">
      <c r="A126" t="s">
        <v>8024</v>
      </c>
      <c r="D126" t="s">
        <v>8002</v>
      </c>
      <c r="E126" t="s">
        <v>3465</v>
      </c>
      <c r="G126" t="s">
        <v>7993</v>
      </c>
      <c r="H126" t="s">
        <v>8015</v>
      </c>
    </row>
    <row r="127" spans="1:9" x14ac:dyDescent="0.25">
      <c r="A127" t="s">
        <v>7857</v>
      </c>
      <c r="B127" t="s">
        <v>3735</v>
      </c>
      <c r="C127" t="s">
        <v>3726</v>
      </c>
      <c r="D127" t="s">
        <v>7994</v>
      </c>
      <c r="E127" t="s">
        <v>7856</v>
      </c>
      <c r="G127" t="s">
        <v>7993</v>
      </c>
      <c r="H127" t="s">
        <v>8014</v>
      </c>
    </row>
    <row r="128" spans="1:9" x14ac:dyDescent="0.25">
      <c r="A128" t="s">
        <v>7848</v>
      </c>
      <c r="B128" t="s">
        <v>3735</v>
      </c>
      <c r="C128" t="s">
        <v>3726</v>
      </c>
      <c r="D128" t="s">
        <v>7994</v>
      </c>
      <c r="E128" t="s">
        <v>7849</v>
      </c>
      <c r="G128" t="s">
        <v>7993</v>
      </c>
      <c r="H128" t="s">
        <v>8014</v>
      </c>
    </row>
    <row r="129" spans="1:8" x14ac:dyDescent="0.25">
      <c r="A129" t="s">
        <v>7998</v>
      </c>
      <c r="B129" t="s">
        <v>3735</v>
      </c>
      <c r="C129" t="s">
        <v>3760</v>
      </c>
      <c r="D129" t="s">
        <v>7994</v>
      </c>
      <c r="E129" t="s">
        <v>7396</v>
      </c>
      <c r="F129" t="s">
        <v>7999</v>
      </c>
      <c r="G129" t="s">
        <v>7993</v>
      </c>
      <c r="H129" t="s">
        <v>8014</v>
      </c>
    </row>
    <row r="130" spans="1:8" x14ac:dyDescent="0.25">
      <c r="A130" t="s">
        <v>3797</v>
      </c>
      <c r="B130" t="s">
        <v>3735</v>
      </c>
      <c r="C130" t="s">
        <v>3726</v>
      </c>
      <c r="D130" t="s">
        <v>7992</v>
      </c>
      <c r="E130" t="s">
        <v>3796</v>
      </c>
      <c r="G130" t="s">
        <v>7993</v>
      </c>
      <c r="H130" t="s">
        <v>8014</v>
      </c>
    </row>
    <row r="131" spans="1:8" x14ac:dyDescent="0.25">
      <c r="A131" t="s">
        <v>3853</v>
      </c>
      <c r="B131" t="s">
        <v>3735</v>
      </c>
      <c r="C131" t="s">
        <v>3774</v>
      </c>
      <c r="D131" t="s">
        <v>7992</v>
      </c>
      <c r="E131" t="s">
        <v>3852</v>
      </c>
      <c r="G131" t="s">
        <v>7993</v>
      </c>
      <c r="H131" t="s">
        <v>8014</v>
      </c>
    </row>
    <row r="132" spans="1:8" x14ac:dyDescent="0.25">
      <c r="A132" t="s">
        <v>3748</v>
      </c>
      <c r="B132" t="s">
        <v>3735</v>
      </c>
      <c r="C132" t="s">
        <v>3726</v>
      </c>
      <c r="D132" t="s">
        <v>7992</v>
      </c>
      <c r="E132" t="s">
        <v>3747</v>
      </c>
      <c r="G132" t="s">
        <v>7993</v>
      </c>
      <c r="H132" t="s">
        <v>8014</v>
      </c>
    </row>
    <row r="133" spans="1:8" x14ac:dyDescent="0.25">
      <c r="A133" t="s">
        <v>17079</v>
      </c>
      <c r="B133" t="s">
        <v>3735</v>
      </c>
      <c r="C133" t="s">
        <v>3893</v>
      </c>
      <c r="D133" t="s">
        <v>7992</v>
      </c>
      <c r="E133" t="s">
        <v>17078</v>
      </c>
      <c r="G133" t="s">
        <v>7993</v>
      </c>
      <c r="H133" t="s">
        <v>8014</v>
      </c>
    </row>
    <row r="134" spans="1:8" x14ac:dyDescent="0.25">
      <c r="A134" t="s">
        <v>3899</v>
      </c>
      <c r="B134" t="s">
        <v>3735</v>
      </c>
      <c r="C134" t="s">
        <v>3726</v>
      </c>
      <c r="D134" t="s">
        <v>7994</v>
      </c>
      <c r="E134" t="s">
        <v>3898</v>
      </c>
      <c r="G134" t="s">
        <v>7993</v>
      </c>
      <c r="H134" t="s">
        <v>8014</v>
      </c>
    </row>
    <row r="135" spans="1:8" x14ac:dyDescent="0.25">
      <c r="A135" t="s">
        <v>8028</v>
      </c>
      <c r="D135" t="s">
        <v>8002</v>
      </c>
      <c r="E135" t="s">
        <v>3454</v>
      </c>
      <c r="G135" t="s">
        <v>7993</v>
      </c>
      <c r="H135" t="s">
        <v>8015</v>
      </c>
    </row>
    <row r="136" spans="1:8" x14ac:dyDescent="0.25">
      <c r="A136" t="s">
        <v>14090</v>
      </c>
      <c r="B136" t="s">
        <v>3735</v>
      </c>
      <c r="C136" t="s">
        <v>3726</v>
      </c>
      <c r="D136" t="s">
        <v>7992</v>
      </c>
      <c r="E136" t="s">
        <v>12656</v>
      </c>
      <c r="G136" t="s">
        <v>7993</v>
      </c>
      <c r="H136" t="s">
        <v>8014</v>
      </c>
    </row>
    <row r="137" spans="1:8" x14ac:dyDescent="0.25">
      <c r="A137" t="s">
        <v>3833</v>
      </c>
      <c r="B137" t="s">
        <v>3735</v>
      </c>
      <c r="C137" t="s">
        <v>3760</v>
      </c>
      <c r="D137" t="s">
        <v>7992</v>
      </c>
      <c r="E137" t="s">
        <v>3832</v>
      </c>
      <c r="G137" t="s">
        <v>7993</v>
      </c>
      <c r="H137" t="s">
        <v>8014</v>
      </c>
    </row>
    <row r="138" spans="1:8" x14ac:dyDescent="0.25">
      <c r="A138" t="s">
        <v>8038</v>
      </c>
      <c r="B138" t="s">
        <v>3815</v>
      </c>
      <c r="C138" t="s">
        <v>3774</v>
      </c>
      <c r="D138" t="s">
        <v>7994</v>
      </c>
      <c r="E138" t="s">
        <v>3911</v>
      </c>
      <c r="G138" t="s">
        <v>7993</v>
      </c>
      <c r="H138" t="s">
        <v>8015</v>
      </c>
    </row>
    <row r="139" spans="1:8" x14ac:dyDescent="0.25">
      <c r="A139" t="s">
        <v>7933</v>
      </c>
      <c r="B139" t="s">
        <v>3821</v>
      </c>
      <c r="C139" t="s">
        <v>3760</v>
      </c>
      <c r="D139" t="s">
        <v>7992</v>
      </c>
      <c r="E139" t="s">
        <v>7932</v>
      </c>
      <c r="G139" t="s">
        <v>7993</v>
      </c>
      <c r="H139" t="s">
        <v>8014</v>
      </c>
    </row>
    <row r="140" spans="1:8" x14ac:dyDescent="0.25">
      <c r="A140" t="s">
        <v>3871</v>
      </c>
      <c r="B140" t="s">
        <v>3821</v>
      </c>
      <c r="C140" t="s">
        <v>3726</v>
      </c>
      <c r="D140" t="s">
        <v>7994</v>
      </c>
      <c r="E140" t="s">
        <v>3870</v>
      </c>
      <c r="G140" t="s">
        <v>7993</v>
      </c>
      <c r="H140" t="s">
        <v>8014</v>
      </c>
    </row>
    <row r="141" spans="1:8" x14ac:dyDescent="0.25">
      <c r="A141" t="s">
        <v>3822</v>
      </c>
      <c r="B141" t="s">
        <v>3821</v>
      </c>
      <c r="C141" t="s">
        <v>3774</v>
      </c>
      <c r="D141" t="s">
        <v>7992</v>
      </c>
      <c r="E141" t="s">
        <v>3820</v>
      </c>
      <c r="G141" t="s">
        <v>7993</v>
      </c>
      <c r="H141" t="s">
        <v>8014</v>
      </c>
    </row>
    <row r="142" spans="1:8" x14ac:dyDescent="0.25">
      <c r="A142" t="s">
        <v>4232</v>
      </c>
      <c r="D142" t="s">
        <v>8003</v>
      </c>
      <c r="E142" t="s">
        <v>4231</v>
      </c>
      <c r="G142" t="s">
        <v>7993</v>
      </c>
      <c r="H142" t="s">
        <v>8015</v>
      </c>
    </row>
    <row r="143" spans="1:8" x14ac:dyDescent="0.25">
      <c r="A143" t="s">
        <v>4236</v>
      </c>
      <c r="D143" t="s">
        <v>8003</v>
      </c>
      <c r="E143" t="s">
        <v>4235</v>
      </c>
      <c r="G143" t="s">
        <v>7993</v>
      </c>
      <c r="H143" t="s">
        <v>8015</v>
      </c>
    </row>
    <row r="144" spans="1:8" x14ac:dyDescent="0.25">
      <c r="A144" t="s">
        <v>8044</v>
      </c>
      <c r="B144" t="s">
        <v>3815</v>
      </c>
      <c r="C144" t="s">
        <v>3760</v>
      </c>
      <c r="D144" t="s">
        <v>7992</v>
      </c>
      <c r="E144" t="s">
        <v>3814</v>
      </c>
      <c r="G144" t="s">
        <v>7993</v>
      </c>
      <c r="H144" t="s">
        <v>8015</v>
      </c>
    </row>
    <row r="145" spans="1:8" x14ac:dyDescent="0.25">
      <c r="A145" t="s">
        <v>4238</v>
      </c>
      <c r="D145" t="s">
        <v>8003</v>
      </c>
      <c r="E145" t="s">
        <v>4237</v>
      </c>
      <c r="G145" t="s">
        <v>7993</v>
      </c>
      <c r="H145" t="s">
        <v>8015</v>
      </c>
    </row>
    <row r="146" spans="1:8" x14ac:dyDescent="0.25">
      <c r="A146" t="s">
        <v>8191</v>
      </c>
      <c r="B146" t="s">
        <v>3735</v>
      </c>
      <c r="D146" t="s">
        <v>5723</v>
      </c>
      <c r="E146" t="s">
        <v>8190</v>
      </c>
      <c r="G146" t="s">
        <v>7993</v>
      </c>
      <c r="H146" t="s">
        <v>8014</v>
      </c>
    </row>
    <row r="147" spans="1:8" x14ac:dyDescent="0.25">
      <c r="A147" t="s">
        <v>8201</v>
      </c>
      <c r="B147" t="s">
        <v>3735</v>
      </c>
      <c r="D147" t="s">
        <v>5723</v>
      </c>
      <c r="E147" t="s">
        <v>8197</v>
      </c>
      <c r="G147" t="s">
        <v>7993</v>
      </c>
      <c r="H147" t="s">
        <v>8014</v>
      </c>
    </row>
    <row r="148" spans="1:8" x14ac:dyDescent="0.25">
      <c r="A148" t="s">
        <v>8204</v>
      </c>
      <c r="B148" t="s">
        <v>3728</v>
      </c>
      <c r="D148" t="s">
        <v>5723</v>
      </c>
      <c r="E148" t="s">
        <v>8202</v>
      </c>
      <c r="G148" t="s">
        <v>7993</v>
      </c>
      <c r="H148" t="s">
        <v>8014</v>
      </c>
    </row>
    <row r="149" spans="1:8" x14ac:dyDescent="0.25">
      <c r="A149" t="s">
        <v>8191</v>
      </c>
      <c r="B149" t="s">
        <v>3735</v>
      </c>
      <c r="D149" t="s">
        <v>5723</v>
      </c>
      <c r="E149" t="s">
        <v>8211</v>
      </c>
      <c r="G149" t="s">
        <v>7993</v>
      </c>
      <c r="H149" t="s">
        <v>8014</v>
      </c>
    </row>
    <row r="150" spans="1:8" x14ac:dyDescent="0.25">
      <c r="A150" t="s">
        <v>17070</v>
      </c>
      <c r="B150" t="s">
        <v>3735</v>
      </c>
      <c r="D150" t="s">
        <v>5723</v>
      </c>
      <c r="E150" t="s">
        <v>4661</v>
      </c>
      <c r="G150" t="s">
        <v>7993</v>
      </c>
      <c r="H150" t="s">
        <v>8014</v>
      </c>
    </row>
    <row r="151" spans="1:8" x14ac:dyDescent="0.25">
      <c r="A151" t="s">
        <v>17070</v>
      </c>
      <c r="B151" t="s">
        <v>3735</v>
      </c>
      <c r="D151" t="s">
        <v>5723</v>
      </c>
      <c r="E151" t="s">
        <v>6800</v>
      </c>
      <c r="G151" t="s">
        <v>7993</v>
      </c>
      <c r="H151" t="s">
        <v>8014</v>
      </c>
    </row>
    <row r="152" spans="1:8" x14ac:dyDescent="0.25">
      <c r="A152" t="s">
        <v>8247</v>
      </c>
      <c r="B152" t="s">
        <v>3728</v>
      </c>
      <c r="D152" t="s">
        <v>5723</v>
      </c>
      <c r="E152" t="s">
        <v>8245</v>
      </c>
      <c r="G152" t="s">
        <v>7993</v>
      </c>
      <c r="H152" t="s">
        <v>8014</v>
      </c>
    </row>
    <row r="153" spans="1:8" x14ac:dyDescent="0.25">
      <c r="A153" t="s">
        <v>8247</v>
      </c>
      <c r="B153" t="s">
        <v>3728</v>
      </c>
      <c r="D153" t="s">
        <v>5723</v>
      </c>
      <c r="E153" t="s">
        <v>8250</v>
      </c>
      <c r="G153" t="s">
        <v>7993</v>
      </c>
      <c r="H153" t="s">
        <v>8014</v>
      </c>
    </row>
    <row r="154" spans="1:8" x14ac:dyDescent="0.25">
      <c r="A154" t="inlineStr">
        <is>
          <t xml:space="preserve">Defeat a vampire with a melee weapon</t>
        </is>
      </c>
      <c r="B154" t="s">
        <v>3728</v>
      </c>
      <c r="D154" t="s">
        <v>5723</v>
      </c>
      <c r="E154" t="s">
        <v>8260</v>
      </c>
      <c r="G154" t="s">
        <v>7993</v>
      </c>
      <c r="H154" t="s">
        <v>8014</v>
      </c>
    </row>
    <row r="155" spans="1:8" x14ac:dyDescent="0.25">
      <c r="A155" t="inlineStr">
        <is>
          <t xml:space="preserve">Defeat a vampire with a melee weapon</t>
        </is>
      </c>
      <c r="B155" t="s">
        <v>3728</v>
      </c>
      <c r="D155" t="s">
        <v>5723</v>
      </c>
      <c r="E155" t="s">
        <v>8263</v>
      </c>
      <c r="G155" t="s">
        <v>7993</v>
      </c>
      <c r="H155" t="s">
        <v>8014</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O5"/>
  <sheetViews>
    <sheetView workbookViewId="0">
      <selection activeCell="D21" sqref="D21"/>
    </sheetView>
  </sheetViews>
  <sheetFormatPr defaultRowHeight="15" x14ac:dyDescent="0.25"/>
  <cols>
    <col min="1" max="1" width="19.28515625" bestFit="1" customWidth="1"/>
    <col min="2" max="2" width="26.5703125" bestFit="1" customWidth="1"/>
    <col min="3" max="3" width="13.28515625" customWidth="1"/>
    <col min="4" max="4" width="18.85546875" bestFit="1" customWidth="1"/>
    <col min="6" max="6" width="12.28515625" customWidth="1"/>
    <col min="7" max="7" width="11" customWidth="1"/>
    <col min="9" max="9" width="24.85546875" bestFit="1" customWidth="1"/>
    <col min="10" max="10" width="12" customWidth="1"/>
    <col min="11" max="11" width="11.7109375" customWidth="1"/>
    <col min="14" max="14" width="10.42578125" customWidth="1"/>
    <col min="15" max="15" width="11.85546875" customWidth="1"/>
  </cols>
  <sheetData>
    <row r="1" spans="1:15" x14ac:dyDescent="0.25">
      <c r="A1" t="s">
        <v>157</v>
      </c>
      <c r="B1" t="s">
        <v>1</v>
      </c>
      <c r="C1" t="s">
        <v>3439</v>
      </c>
      <c r="D1" t="s">
        <v>7</v>
      </c>
      <c r="E1" t="s">
        <v>14116</v>
      </c>
      <c r="F1" t="s">
        <v>14117</v>
      </c>
      <c r="G1" t="s">
        <v>14118</v>
      </c>
      <c r="H1" t="s">
        <v>14119</v>
      </c>
      <c r="I1" t="s">
        <v>3482</v>
      </c>
      <c r="J1" t="s">
        <v>14120</v>
      </c>
      <c r="K1" t="s">
        <v>14121</v>
      </c>
      <c r="L1" t="s">
        <v>6</v>
      </c>
      <c r="M1" t="s">
        <v>3544</v>
      </c>
      <c r="N1" t="s">
        <v>14122</v>
      </c>
      <c r="O1" t="s">
        <v>14123</v>
      </c>
    </row>
    <row r="2" spans="1:15" x14ac:dyDescent="0.25">
      <c r="A2" t="s">
        <v>3880</v>
      </c>
      <c r="B2" t="s">
        <v>1286</v>
      </c>
      <c r="D2" t="s">
        <v>3880</v>
      </c>
      <c r="I2" t="s">
        <v>14124</v>
      </c>
      <c r="J2">
        <v>3</v>
      </c>
      <c r="K2">
        <v>0</v>
      </c>
      <c r="M2" t="s">
        <v>3880</v>
      </c>
    </row>
    <row r="3" spans="1:15" x14ac:dyDescent="0.25">
      <c r="A3" t="s">
        <v>14125</v>
      </c>
      <c r="B3" t="s">
        <v>345</v>
      </c>
      <c r="D3" t="s">
        <v>14125</v>
      </c>
      <c r="F3" t="s">
        <v>14126</v>
      </c>
      <c r="J3">
        <v>1</v>
      </c>
      <c r="K3">
        <v>2</v>
      </c>
      <c r="N3" t="s">
        <v>8257</v>
      </c>
      <c r="O3">
        <v>2</v>
      </c>
    </row>
    <row r="4" spans="1:15" x14ac:dyDescent="0.25">
      <c r="A4" t="s">
        <v>14133</v>
      </c>
      <c r="B4" t="s">
        <v>2611</v>
      </c>
      <c r="D4" t="s">
        <v>14127</v>
      </c>
      <c r="I4" t="s">
        <v>14128</v>
      </c>
    </row>
    <row r="5" spans="1:15" x14ac:dyDescent="0.25">
      <c r="A5" t="s">
        <v>14132</v>
      </c>
      <c r="B5" t="s">
        <v>336</v>
      </c>
      <c r="D5" t="s">
        <v>14129</v>
      </c>
      <c r="H5" t="s">
        <v>14130</v>
      </c>
      <c r="I5" t="s">
        <v>14131</v>
      </c>
      <c r="J5">
        <v>0</v>
      </c>
      <c r="K5">
        <v>5</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3113"/>
  <sheetViews>
    <sheetView topLeftCell="A3034" workbookViewId="0">
      <selection activeCell="E3120" sqref="E3120"/>
    </sheetView>
  </sheetViews>
  <sheetFormatPr defaultRowHeight="15" x14ac:dyDescent="0.25"/>
  <cols>
    <col min="1" max="1" width="40.28515625" customWidth="1"/>
    <col min="2" max="2" width="43.7109375" customWidth="1"/>
    <col min="3" max="3" width="41" customWidth="1"/>
    <col min="4" max="4" width="7.140625" customWidth="1"/>
    <col min="5" max="5" width="34.140625" customWidth="1"/>
    <col min="6" max="6" width="42" customWidth="1"/>
  </cols>
  <sheetData>
    <row r="1" spans="1:7" x14ac:dyDescent="0.25">
      <c r="A1" t="s">
        <v>157</v>
      </c>
      <c r="B1" t="s">
        <v>10001</v>
      </c>
      <c r="C1" t="s">
        <v>10002</v>
      </c>
      <c r="D1" t="s">
        <v>158</v>
      </c>
      <c r="E1" t="s">
        <v>1</v>
      </c>
      <c r="F1" t="s">
        <v>163</v>
      </c>
      <c r="G1" t="s">
        <v>162</v>
      </c>
    </row>
    <row r="2" spans="1:7" x14ac:dyDescent="0.25">
      <c r="A2" t="s">
        <v>10008</v>
      </c>
      <c r="B2" t="s">
        <v>10009</v>
      </c>
      <c r="C2" t="s">
        <v>10010</v>
      </c>
      <c r="D2">
        <v>2017</v>
      </c>
      <c r="E2" t="s">
        <v>182</v>
      </c>
      <c r="F2" t="s">
        <v>10011</v>
      </c>
    </row>
    <row r="3" spans="1:7" x14ac:dyDescent="0.25">
      <c r="A3" t="s">
        <v>182</v>
      </c>
      <c r="B3" t="s">
        <v>10009</v>
      </c>
      <c r="C3" t="s">
        <v>10010</v>
      </c>
      <c r="D3">
        <v>2017</v>
      </c>
      <c r="E3" t="s">
        <v>182</v>
      </c>
      <c r="F3" t="s">
        <v>10012</v>
      </c>
      <c r="G3" t="s">
        <v>10007</v>
      </c>
    </row>
    <row r="4" spans="1:7" x14ac:dyDescent="0.25">
      <c r="A4" t="s">
        <v>10013</v>
      </c>
      <c r="B4" t="s">
        <v>10009</v>
      </c>
      <c r="C4" t="s">
        <v>10010</v>
      </c>
      <c r="D4">
        <v>2017</v>
      </c>
      <c r="E4" t="s">
        <v>182</v>
      </c>
      <c r="F4" t="s">
        <v>10014</v>
      </c>
    </row>
    <row r="5" spans="1:7" x14ac:dyDescent="0.25">
      <c r="A5" t="s">
        <v>10015</v>
      </c>
      <c r="B5" t="s">
        <v>10009</v>
      </c>
      <c r="C5" t="s">
        <v>10010</v>
      </c>
      <c r="D5">
        <v>2017</v>
      </c>
      <c r="E5" t="s">
        <v>182</v>
      </c>
      <c r="F5" t="s">
        <v>10016</v>
      </c>
    </row>
    <row r="6" spans="1:7" x14ac:dyDescent="0.25">
      <c r="A6" t="s">
        <v>10017</v>
      </c>
      <c r="B6" t="s">
        <v>10009</v>
      </c>
      <c r="C6" t="s">
        <v>10010</v>
      </c>
      <c r="D6">
        <v>2017</v>
      </c>
      <c r="E6" t="s">
        <v>182</v>
      </c>
      <c r="F6" t="s">
        <v>10018</v>
      </c>
    </row>
    <row r="7" spans="1:7" x14ac:dyDescent="0.25">
      <c r="A7" t="s">
        <v>10019</v>
      </c>
      <c r="B7" t="s">
        <v>10009</v>
      </c>
      <c r="C7" t="s">
        <v>10010</v>
      </c>
      <c r="D7">
        <v>2017</v>
      </c>
      <c r="E7" t="s">
        <v>182</v>
      </c>
      <c r="F7" t="s">
        <v>10020</v>
      </c>
    </row>
    <row r="8" spans="1:7" x14ac:dyDescent="0.25">
      <c r="A8" t="s">
        <v>10021</v>
      </c>
      <c r="B8" t="s">
        <v>10009</v>
      </c>
      <c r="C8" t="s">
        <v>10010</v>
      </c>
      <c r="D8">
        <v>2017</v>
      </c>
      <c r="E8" t="s">
        <v>182</v>
      </c>
      <c r="F8" t="s">
        <v>10022</v>
      </c>
    </row>
    <row r="9" spans="1:7" x14ac:dyDescent="0.25">
      <c r="A9" t="s">
        <v>10023</v>
      </c>
      <c r="B9" t="s">
        <v>10009</v>
      </c>
      <c r="C9" t="s">
        <v>10010</v>
      </c>
      <c r="D9">
        <v>2017</v>
      </c>
      <c r="E9" t="s">
        <v>182</v>
      </c>
      <c r="F9" t="s">
        <v>10024</v>
      </c>
    </row>
    <row r="10" spans="1:7" x14ac:dyDescent="0.25">
      <c r="A10" t="s">
        <v>10025</v>
      </c>
      <c r="B10" t="s">
        <v>10009</v>
      </c>
      <c r="C10" t="s">
        <v>10010</v>
      </c>
      <c r="D10">
        <v>2017</v>
      </c>
      <c r="E10" t="s">
        <v>182</v>
      </c>
      <c r="F10" t="s">
        <v>10026</v>
      </c>
    </row>
    <row r="11" spans="1:7" x14ac:dyDescent="0.25">
      <c r="A11" t="s">
        <v>10027</v>
      </c>
      <c r="B11" t="s">
        <v>10009</v>
      </c>
      <c r="C11" t="s">
        <v>10010</v>
      </c>
      <c r="D11">
        <v>2017</v>
      </c>
      <c r="E11" t="s">
        <v>182</v>
      </c>
      <c r="F11" t="s">
        <v>10028</v>
      </c>
    </row>
    <row r="12" spans="1:7" x14ac:dyDescent="0.25">
      <c r="A12" t="s">
        <v>10029</v>
      </c>
      <c r="B12" t="s">
        <v>10009</v>
      </c>
      <c r="C12" t="s">
        <v>10010</v>
      </c>
      <c r="D12">
        <v>2017</v>
      </c>
      <c r="E12" t="s">
        <v>182</v>
      </c>
      <c r="F12" t="s">
        <v>10030</v>
      </c>
    </row>
    <row r="13" spans="1:7" x14ac:dyDescent="0.25">
      <c r="A13" t="s">
        <v>10031</v>
      </c>
      <c r="B13" t="s">
        <v>10009</v>
      </c>
      <c r="C13" t="s">
        <v>10010</v>
      </c>
      <c r="D13">
        <v>2017</v>
      </c>
      <c r="E13" t="s">
        <v>182</v>
      </c>
      <c r="F13" t="s">
        <v>10032</v>
      </c>
    </row>
    <row r="14" spans="1:7" x14ac:dyDescent="0.25">
      <c r="A14" t="s">
        <v>10033</v>
      </c>
      <c r="B14" t="s">
        <v>10009</v>
      </c>
      <c r="C14" t="s">
        <v>10010</v>
      </c>
      <c r="D14">
        <v>2017</v>
      </c>
      <c r="E14" t="s">
        <v>182</v>
      </c>
      <c r="F14" t="s">
        <v>10034</v>
      </c>
    </row>
    <row r="15" spans="1:7" x14ac:dyDescent="0.25">
      <c r="A15" t="s">
        <v>10035</v>
      </c>
      <c r="B15" t="s">
        <v>10009</v>
      </c>
      <c r="C15" t="s">
        <v>10010</v>
      </c>
      <c r="D15">
        <v>2017</v>
      </c>
      <c r="E15" t="s">
        <v>182</v>
      </c>
      <c r="F15" t="s">
        <v>10036</v>
      </c>
    </row>
    <row r="16" spans="1:7" x14ac:dyDescent="0.25">
      <c r="A16" t="s">
        <v>10037</v>
      </c>
      <c r="B16" t="s">
        <v>10009</v>
      </c>
      <c r="C16" t="s">
        <v>10010</v>
      </c>
      <c r="D16">
        <v>2017</v>
      </c>
      <c r="E16" t="s">
        <v>182</v>
      </c>
      <c r="F16" t="s">
        <v>10038</v>
      </c>
    </row>
    <row r="17" spans="1:7" x14ac:dyDescent="0.25">
      <c r="A17" t="s">
        <v>10039</v>
      </c>
      <c r="B17" t="s">
        <v>10009</v>
      </c>
      <c r="C17" t="s">
        <v>10010</v>
      </c>
      <c r="D17">
        <v>2017</v>
      </c>
      <c r="E17" t="s">
        <v>182</v>
      </c>
      <c r="F17" t="s">
        <v>10040</v>
      </c>
    </row>
    <row r="18" spans="1:7" x14ac:dyDescent="0.25">
      <c r="A18" t="s">
        <v>10041</v>
      </c>
      <c r="B18" t="s">
        <v>10009</v>
      </c>
      <c r="C18" t="s">
        <v>10010</v>
      </c>
      <c r="D18">
        <v>2017</v>
      </c>
      <c r="E18" t="s">
        <v>182</v>
      </c>
      <c r="F18" t="s">
        <v>10042</v>
      </c>
    </row>
    <row r="19" spans="1:7" x14ac:dyDescent="0.25">
      <c r="A19" t="s">
        <v>15123</v>
      </c>
      <c r="B19" t="s">
        <v>15124</v>
      </c>
      <c r="C19" t="s">
        <v>15125</v>
      </c>
      <c r="D19">
        <v>2025</v>
      </c>
      <c r="E19" t="s">
        <v>220</v>
      </c>
      <c r="F19" t="s">
        <v>15126</v>
      </c>
      <c r="G19" t="s">
        <v>10007</v>
      </c>
    </row>
    <row r="20" spans="1:7" x14ac:dyDescent="0.25">
      <c r="A20" t="s">
        <v>15127</v>
      </c>
      <c r="B20" t="s">
        <v>15124</v>
      </c>
      <c r="C20" t="s">
        <v>15125</v>
      </c>
      <c r="D20">
        <v>2025</v>
      </c>
      <c r="E20" t="s">
        <v>220</v>
      </c>
      <c r="F20" t="s">
        <v>15128</v>
      </c>
    </row>
    <row r="21" spans="1:7" x14ac:dyDescent="0.25">
      <c r="A21" t="s">
        <v>15129</v>
      </c>
      <c r="B21" t="s">
        <v>15124</v>
      </c>
      <c r="C21" t="s">
        <v>15125</v>
      </c>
      <c r="D21">
        <v>2025</v>
      </c>
      <c r="E21" t="s">
        <v>220</v>
      </c>
      <c r="F21" t="s">
        <v>15130</v>
      </c>
    </row>
    <row r="22" spans="1:7" x14ac:dyDescent="0.25">
      <c r="A22" t="s">
        <v>15131</v>
      </c>
      <c r="B22" t="s">
        <v>15124</v>
      </c>
      <c r="C22" t="s">
        <v>15125</v>
      </c>
      <c r="D22">
        <v>2025</v>
      </c>
      <c r="E22" t="s">
        <v>220</v>
      </c>
      <c r="F22" t="s">
        <v>15132</v>
      </c>
    </row>
    <row r="23" spans="1:7" x14ac:dyDescent="0.25">
      <c r="A23" t="s">
        <v>15133</v>
      </c>
      <c r="B23" t="s">
        <v>15124</v>
      </c>
      <c r="C23" t="s">
        <v>15125</v>
      </c>
      <c r="D23">
        <v>2025</v>
      </c>
      <c r="E23" t="s">
        <v>220</v>
      </c>
      <c r="F23" t="s">
        <v>15134</v>
      </c>
    </row>
    <row r="24" spans="1:7" x14ac:dyDescent="0.25">
      <c r="A24" t="s">
        <v>15135</v>
      </c>
      <c r="B24" t="s">
        <v>15124</v>
      </c>
      <c r="C24" t="s">
        <v>15125</v>
      </c>
      <c r="D24">
        <v>2025</v>
      </c>
      <c r="E24" t="s">
        <v>220</v>
      </c>
      <c r="F24" t="s">
        <v>15136</v>
      </c>
    </row>
    <row r="25" spans="1:7" x14ac:dyDescent="0.25">
      <c r="A25" t="s">
        <v>15137</v>
      </c>
      <c r="B25" t="s">
        <v>15124</v>
      </c>
      <c r="C25" t="s">
        <v>15125</v>
      </c>
      <c r="D25">
        <v>2025</v>
      </c>
      <c r="E25" t="s">
        <v>220</v>
      </c>
      <c r="F25" t="s">
        <v>15138</v>
      </c>
    </row>
    <row r="26" spans="1:7" x14ac:dyDescent="0.25">
      <c r="A26" t="s">
        <v>15139</v>
      </c>
      <c r="B26" t="s">
        <v>15124</v>
      </c>
      <c r="C26" t="s">
        <v>15125</v>
      </c>
      <c r="D26">
        <v>2025</v>
      </c>
      <c r="E26" t="s">
        <v>220</v>
      </c>
      <c r="F26" t="s">
        <v>15140</v>
      </c>
    </row>
    <row r="27" spans="1:7" x14ac:dyDescent="0.25">
      <c r="A27" t="s">
        <v>15141</v>
      </c>
      <c r="B27" t="s">
        <v>15124</v>
      </c>
      <c r="C27" t="s">
        <v>15125</v>
      </c>
      <c r="D27">
        <v>2025</v>
      </c>
      <c r="E27" t="s">
        <v>220</v>
      </c>
      <c r="F27" t="s">
        <v>15142</v>
      </c>
    </row>
    <row r="28" spans="1:7" x14ac:dyDescent="0.25">
      <c r="A28" t="s">
        <v>15143</v>
      </c>
      <c r="B28" t="s">
        <v>15124</v>
      </c>
      <c r="C28" t="s">
        <v>15125</v>
      </c>
      <c r="D28">
        <v>2025</v>
      </c>
      <c r="E28" t="s">
        <v>220</v>
      </c>
      <c r="F28" t="s">
        <v>15144</v>
      </c>
    </row>
    <row r="29" spans="1:7" x14ac:dyDescent="0.25">
      <c r="A29" t="s">
        <v>15145</v>
      </c>
      <c r="B29" t="s">
        <v>15124</v>
      </c>
      <c r="C29" t="s">
        <v>15125</v>
      </c>
      <c r="D29">
        <v>2025</v>
      </c>
      <c r="E29" t="s">
        <v>220</v>
      </c>
      <c r="F29" t="s">
        <v>15146</v>
      </c>
    </row>
    <row r="30" spans="1:7" x14ac:dyDescent="0.25">
      <c r="A30" t="s">
        <v>15147</v>
      </c>
      <c r="B30" t="s">
        <v>15124</v>
      </c>
      <c r="C30" t="s">
        <v>15125</v>
      </c>
      <c r="D30">
        <v>2025</v>
      </c>
      <c r="E30" t="s">
        <v>220</v>
      </c>
      <c r="F30" t="s">
        <v>15148</v>
      </c>
    </row>
    <row r="31" spans="1:7" x14ac:dyDescent="0.25">
      <c r="A31" t="s">
        <v>15149</v>
      </c>
      <c r="B31" t="s">
        <v>15124</v>
      </c>
      <c r="C31" t="s">
        <v>15125</v>
      </c>
      <c r="D31">
        <v>2025</v>
      </c>
      <c r="E31" t="s">
        <v>220</v>
      </c>
      <c r="F31" t="s">
        <v>15150</v>
      </c>
    </row>
    <row r="32" spans="1:7" x14ac:dyDescent="0.25">
      <c r="A32" t="s">
        <v>15151</v>
      </c>
      <c r="B32" t="s">
        <v>15124</v>
      </c>
      <c r="C32" t="s">
        <v>15125</v>
      </c>
      <c r="D32">
        <v>2025</v>
      </c>
      <c r="E32" t="s">
        <v>220</v>
      </c>
      <c r="F32" t="s">
        <v>15152</v>
      </c>
    </row>
    <row r="33" spans="1:6" x14ac:dyDescent="0.25">
      <c r="A33" t="s">
        <v>15153</v>
      </c>
      <c r="B33" t="s">
        <v>15124</v>
      </c>
      <c r="C33" t="s">
        <v>15125</v>
      </c>
      <c r="D33">
        <v>2025</v>
      </c>
      <c r="E33" t="s">
        <v>220</v>
      </c>
      <c r="F33" t="s">
        <v>15154</v>
      </c>
    </row>
    <row r="34" spans="1:6" x14ac:dyDescent="0.25">
      <c r="A34" t="s">
        <v>15155</v>
      </c>
      <c r="B34" t="s">
        <v>15124</v>
      </c>
      <c r="C34" t="s">
        <v>15125</v>
      </c>
      <c r="D34">
        <v>2025</v>
      </c>
      <c r="E34" t="s">
        <v>220</v>
      </c>
      <c r="F34" t="s">
        <v>15156</v>
      </c>
    </row>
    <row r="35" spans="1:6" x14ac:dyDescent="0.25">
      <c r="A35" t="s">
        <v>15157</v>
      </c>
      <c r="B35" t="s">
        <v>15124</v>
      </c>
      <c r="C35" t="s">
        <v>15125</v>
      </c>
      <c r="D35">
        <v>2025</v>
      </c>
      <c r="E35" t="s">
        <v>220</v>
      </c>
      <c r="F35" t="s">
        <v>15158</v>
      </c>
    </row>
    <row r="36" spans="1:6" x14ac:dyDescent="0.25">
      <c r="A36" t="s">
        <v>15159</v>
      </c>
      <c r="B36" t="s">
        <v>15124</v>
      </c>
      <c r="C36" t="s">
        <v>15125</v>
      </c>
      <c r="D36">
        <v>2025</v>
      </c>
      <c r="E36" t="s">
        <v>220</v>
      </c>
      <c r="F36" t="s">
        <v>15160</v>
      </c>
    </row>
    <row r="37" spans="1:6" x14ac:dyDescent="0.25">
      <c r="A37" t="s">
        <v>15164</v>
      </c>
      <c r="B37" t="s">
        <v>15124</v>
      </c>
      <c r="C37" t="s">
        <v>15125</v>
      </c>
      <c r="D37">
        <v>2025</v>
      </c>
      <c r="E37" t="s">
        <v>220</v>
      </c>
      <c r="F37" t="s">
        <v>15165</v>
      </c>
    </row>
    <row r="38" spans="1:6" x14ac:dyDescent="0.25">
      <c r="A38" t="s">
        <v>15166</v>
      </c>
      <c r="B38" t="s">
        <v>15124</v>
      </c>
      <c r="C38" t="s">
        <v>15125</v>
      </c>
      <c r="D38">
        <v>2025</v>
      </c>
      <c r="E38" t="s">
        <v>220</v>
      </c>
      <c r="F38" t="s">
        <v>15167</v>
      </c>
    </row>
    <row r="39" spans="1:6" x14ac:dyDescent="0.25">
      <c r="A39" t="s">
        <v>15168</v>
      </c>
      <c r="B39" t="s">
        <v>15124</v>
      </c>
      <c r="C39" t="s">
        <v>15125</v>
      </c>
      <c r="D39">
        <v>2025</v>
      </c>
      <c r="E39" t="s">
        <v>220</v>
      </c>
      <c r="F39" t="s">
        <v>15169</v>
      </c>
    </row>
    <row r="40" spans="1:6" x14ac:dyDescent="0.25">
      <c r="A40" t="s">
        <v>15170</v>
      </c>
      <c r="B40" t="s">
        <v>15124</v>
      </c>
      <c r="C40" t="s">
        <v>15125</v>
      </c>
      <c r="D40">
        <v>2025</v>
      </c>
      <c r="E40" t="s">
        <v>220</v>
      </c>
      <c r="F40" t="s">
        <v>15171</v>
      </c>
    </row>
    <row r="41" spans="1:6" x14ac:dyDescent="0.25">
      <c r="A41" t="s">
        <v>15172</v>
      </c>
      <c r="B41" t="s">
        <v>15124</v>
      </c>
      <c r="C41" t="s">
        <v>15125</v>
      </c>
      <c r="D41">
        <v>2025</v>
      </c>
      <c r="E41" t="s">
        <v>220</v>
      </c>
      <c r="F41" t="s">
        <v>15173</v>
      </c>
    </row>
    <row r="42" spans="1:6" x14ac:dyDescent="0.25">
      <c r="A42" t="s">
        <v>15174</v>
      </c>
      <c r="B42" t="s">
        <v>15124</v>
      </c>
      <c r="C42" t="s">
        <v>15125</v>
      </c>
      <c r="D42">
        <v>2025</v>
      </c>
      <c r="E42" t="s">
        <v>220</v>
      </c>
      <c r="F42" t="s">
        <v>15175</v>
      </c>
    </row>
    <row r="43" spans="1:6" x14ac:dyDescent="0.25">
      <c r="A43" t="s">
        <v>15176</v>
      </c>
      <c r="B43" t="s">
        <v>15124</v>
      </c>
      <c r="C43" t="s">
        <v>15125</v>
      </c>
      <c r="D43">
        <v>2025</v>
      </c>
      <c r="E43" t="s">
        <v>220</v>
      </c>
      <c r="F43" t="s">
        <v>15177</v>
      </c>
    </row>
    <row r="44" spans="1:6" x14ac:dyDescent="0.25">
      <c r="A44" t="s">
        <v>15178</v>
      </c>
      <c r="B44" t="s">
        <v>15124</v>
      </c>
      <c r="C44" t="s">
        <v>15125</v>
      </c>
      <c r="D44">
        <v>2025</v>
      </c>
      <c r="E44" t="s">
        <v>220</v>
      </c>
      <c r="F44" t="s">
        <v>15179</v>
      </c>
    </row>
    <row r="45" spans="1:6" x14ac:dyDescent="0.25">
      <c r="A45" t="s">
        <v>15180</v>
      </c>
      <c r="B45" t="s">
        <v>15124</v>
      </c>
      <c r="C45" t="s">
        <v>15125</v>
      </c>
      <c r="D45">
        <v>2025</v>
      </c>
      <c r="E45" t="s">
        <v>220</v>
      </c>
      <c r="F45" t="s">
        <v>15181</v>
      </c>
    </row>
    <row r="46" spans="1:6" x14ac:dyDescent="0.25">
      <c r="A46" t="s">
        <v>15182</v>
      </c>
      <c r="B46" t="s">
        <v>15124</v>
      </c>
      <c r="C46" t="s">
        <v>15125</v>
      </c>
      <c r="D46">
        <v>2025</v>
      </c>
      <c r="E46" t="s">
        <v>220</v>
      </c>
      <c r="F46" t="s">
        <v>15183</v>
      </c>
    </row>
    <row r="47" spans="1:6" x14ac:dyDescent="0.25">
      <c r="A47" t="s">
        <v>15184</v>
      </c>
      <c r="B47" t="s">
        <v>15124</v>
      </c>
      <c r="C47" t="s">
        <v>15125</v>
      </c>
      <c r="D47">
        <v>2025</v>
      </c>
      <c r="E47" t="s">
        <v>220</v>
      </c>
      <c r="F47" t="s">
        <v>15185</v>
      </c>
    </row>
    <row r="48" spans="1:6" x14ac:dyDescent="0.25">
      <c r="A48" t="s">
        <v>15186</v>
      </c>
      <c r="B48" t="s">
        <v>15124</v>
      </c>
      <c r="C48" t="s">
        <v>15125</v>
      </c>
      <c r="D48">
        <v>2025</v>
      </c>
      <c r="E48" t="s">
        <v>220</v>
      </c>
      <c r="F48" t="s">
        <v>15187</v>
      </c>
    </row>
    <row r="49" spans="1:6" x14ac:dyDescent="0.25">
      <c r="A49" t="s">
        <v>15188</v>
      </c>
      <c r="B49" t="s">
        <v>15124</v>
      </c>
      <c r="C49" t="s">
        <v>15125</v>
      </c>
      <c r="D49">
        <v>2025</v>
      </c>
      <c r="E49" t="s">
        <v>220</v>
      </c>
      <c r="F49" t="s">
        <v>15189</v>
      </c>
    </row>
    <row r="50" spans="1:6" x14ac:dyDescent="0.25">
      <c r="A50" t="s">
        <v>15190</v>
      </c>
      <c r="B50" t="s">
        <v>15124</v>
      </c>
      <c r="C50" t="s">
        <v>15125</v>
      </c>
      <c r="D50">
        <v>2025</v>
      </c>
      <c r="E50" t="s">
        <v>220</v>
      </c>
      <c r="F50" t="s">
        <v>15191</v>
      </c>
    </row>
    <row r="51" spans="1:6" x14ac:dyDescent="0.25">
      <c r="A51" t="s">
        <v>15192</v>
      </c>
      <c r="B51" t="s">
        <v>15124</v>
      </c>
      <c r="C51" t="s">
        <v>15125</v>
      </c>
      <c r="D51">
        <v>2025</v>
      </c>
      <c r="E51" t="s">
        <v>220</v>
      </c>
      <c r="F51" t="s">
        <v>15193</v>
      </c>
    </row>
    <row r="52" spans="1:6" x14ac:dyDescent="0.25">
      <c r="A52" t="s">
        <v>15194</v>
      </c>
      <c r="B52" t="s">
        <v>15124</v>
      </c>
      <c r="C52" t="s">
        <v>15125</v>
      </c>
      <c r="D52">
        <v>2025</v>
      </c>
      <c r="E52" t="s">
        <v>220</v>
      </c>
      <c r="F52" t="s">
        <v>15195</v>
      </c>
    </row>
    <row r="53" spans="1:6" x14ac:dyDescent="0.25">
      <c r="A53" t="s">
        <v>15196</v>
      </c>
      <c r="B53" t="s">
        <v>15124</v>
      </c>
      <c r="C53" t="s">
        <v>15125</v>
      </c>
      <c r="D53">
        <v>2025</v>
      </c>
      <c r="E53" t="s">
        <v>220</v>
      </c>
      <c r="F53" t="s">
        <v>15197</v>
      </c>
    </row>
    <row r="54" spans="1:6" x14ac:dyDescent="0.25">
      <c r="A54" t="s">
        <v>15201</v>
      </c>
      <c r="B54" t="s">
        <v>15124</v>
      </c>
      <c r="C54" t="s">
        <v>15125</v>
      </c>
      <c r="D54">
        <v>2025</v>
      </c>
      <c r="E54" t="s">
        <v>220</v>
      </c>
      <c r="F54" t="s">
        <v>15202</v>
      </c>
    </row>
    <row r="55" spans="1:6" x14ac:dyDescent="0.25">
      <c r="A55" t="s">
        <v>15203</v>
      </c>
      <c r="B55" t="s">
        <v>15124</v>
      </c>
      <c r="C55" t="s">
        <v>15125</v>
      </c>
      <c r="D55">
        <v>2025</v>
      </c>
      <c r="E55" t="s">
        <v>220</v>
      </c>
      <c r="F55" t="s">
        <v>15204</v>
      </c>
    </row>
    <row r="56" spans="1:6" x14ac:dyDescent="0.25">
      <c r="A56" t="s">
        <v>15205</v>
      </c>
      <c r="B56" t="s">
        <v>15124</v>
      </c>
      <c r="C56" t="s">
        <v>15125</v>
      </c>
      <c r="D56">
        <v>2025</v>
      </c>
      <c r="E56" t="s">
        <v>220</v>
      </c>
      <c r="F56" t="s">
        <v>15206</v>
      </c>
    </row>
    <row r="57" spans="1:6" x14ac:dyDescent="0.25">
      <c r="A57" t="s">
        <v>15210</v>
      </c>
      <c r="B57" t="s">
        <v>15124</v>
      </c>
      <c r="C57" t="s">
        <v>15125</v>
      </c>
      <c r="D57">
        <v>2025</v>
      </c>
      <c r="E57" t="s">
        <v>220</v>
      </c>
      <c r="F57" t="s">
        <v>15211</v>
      </c>
    </row>
    <row r="58" spans="1:6" x14ac:dyDescent="0.25">
      <c r="A58" t="s">
        <v>15212</v>
      </c>
      <c r="B58" t="s">
        <v>15124</v>
      </c>
      <c r="C58" t="s">
        <v>15125</v>
      </c>
      <c r="D58">
        <v>2025</v>
      </c>
      <c r="E58" t="s">
        <v>220</v>
      </c>
      <c r="F58" t="s">
        <v>15213</v>
      </c>
    </row>
    <row r="59" spans="1:6" x14ac:dyDescent="0.25">
      <c r="A59" t="s">
        <v>15214</v>
      </c>
      <c r="B59" t="s">
        <v>15124</v>
      </c>
      <c r="C59" t="s">
        <v>15125</v>
      </c>
      <c r="D59">
        <v>2025</v>
      </c>
      <c r="E59" t="s">
        <v>220</v>
      </c>
      <c r="F59" t="s">
        <v>15215</v>
      </c>
    </row>
    <row r="60" spans="1:6" x14ac:dyDescent="0.25">
      <c r="A60" t="s">
        <v>15216</v>
      </c>
      <c r="B60" t="s">
        <v>15124</v>
      </c>
      <c r="C60" t="s">
        <v>15125</v>
      </c>
      <c r="D60">
        <v>2025</v>
      </c>
      <c r="E60" t="s">
        <v>220</v>
      </c>
      <c r="F60" t="s">
        <v>15217</v>
      </c>
    </row>
    <row r="61" spans="1:6" x14ac:dyDescent="0.25">
      <c r="A61" t="s">
        <v>15218</v>
      </c>
      <c r="B61" t="s">
        <v>15124</v>
      </c>
      <c r="C61" t="s">
        <v>15125</v>
      </c>
      <c r="D61">
        <v>2025</v>
      </c>
      <c r="E61" t="s">
        <v>220</v>
      </c>
      <c r="F61" t="s">
        <v>15219</v>
      </c>
    </row>
    <row r="62" spans="1:6" x14ac:dyDescent="0.25">
      <c r="A62" t="s">
        <v>15220</v>
      </c>
      <c r="B62" t="s">
        <v>15124</v>
      </c>
      <c r="C62" t="s">
        <v>15125</v>
      </c>
      <c r="D62">
        <v>2025</v>
      </c>
      <c r="E62" t="s">
        <v>220</v>
      </c>
      <c r="F62" t="s">
        <v>15221</v>
      </c>
    </row>
    <row r="63" spans="1:6" x14ac:dyDescent="0.25">
      <c r="A63" t="s">
        <v>4565</v>
      </c>
      <c r="B63" t="s">
        <v>15124</v>
      </c>
      <c r="C63" t="s">
        <v>15125</v>
      </c>
      <c r="D63">
        <v>2025</v>
      </c>
      <c r="E63" t="s">
        <v>220</v>
      </c>
      <c r="F63" t="s">
        <v>15222</v>
      </c>
    </row>
    <row r="64" spans="1:6" x14ac:dyDescent="0.25">
      <c r="A64" t="s">
        <v>15223</v>
      </c>
      <c r="B64" t="s">
        <v>15124</v>
      </c>
      <c r="C64" t="s">
        <v>15125</v>
      </c>
      <c r="D64">
        <v>2025</v>
      </c>
      <c r="E64" t="s">
        <v>220</v>
      </c>
      <c r="F64" t="s">
        <v>15224</v>
      </c>
    </row>
    <row r="65" spans="1:6" x14ac:dyDescent="0.25">
      <c r="A65" t="s">
        <v>15225</v>
      </c>
      <c r="B65" t="s">
        <v>15124</v>
      </c>
      <c r="C65" t="s">
        <v>15125</v>
      </c>
      <c r="D65">
        <v>2025</v>
      </c>
      <c r="E65" t="s">
        <v>220</v>
      </c>
      <c r="F65" t="s">
        <v>15226</v>
      </c>
    </row>
    <row r="66" spans="1:6" x14ac:dyDescent="0.25">
      <c r="A66" t="s">
        <v>15227</v>
      </c>
      <c r="B66" t="s">
        <v>15124</v>
      </c>
      <c r="C66" t="s">
        <v>15125</v>
      </c>
      <c r="D66">
        <v>2025</v>
      </c>
      <c r="E66" t="s">
        <v>220</v>
      </c>
      <c r="F66" t="s">
        <v>15228</v>
      </c>
    </row>
    <row r="67" spans="1:6" x14ac:dyDescent="0.25">
      <c r="A67" t="s">
        <v>15161</v>
      </c>
      <c r="B67" t="s">
        <v>15162</v>
      </c>
      <c r="C67" t="s">
        <v>15125</v>
      </c>
      <c r="D67">
        <v>2025</v>
      </c>
      <c r="E67" t="s">
        <v>220</v>
      </c>
      <c r="F67" t="s">
        <v>15163</v>
      </c>
    </row>
    <row r="68" spans="1:6" x14ac:dyDescent="0.25">
      <c r="A68" t="s">
        <v>15207</v>
      </c>
      <c r="B68" t="s">
        <v>15208</v>
      </c>
      <c r="C68" t="s">
        <v>15125</v>
      </c>
      <c r="D68">
        <v>2025</v>
      </c>
      <c r="E68" t="s">
        <v>220</v>
      </c>
      <c r="F68" t="s">
        <v>15209</v>
      </c>
    </row>
    <row r="69" spans="1:6" x14ac:dyDescent="0.25">
      <c r="A69" t="s">
        <v>15198</v>
      </c>
      <c r="B69" t="s">
        <v>15199</v>
      </c>
      <c r="C69" t="s">
        <v>15125</v>
      </c>
      <c r="D69">
        <v>2025</v>
      </c>
      <c r="E69" t="s">
        <v>220</v>
      </c>
      <c r="F69" t="s">
        <v>15200</v>
      </c>
    </row>
    <row r="70" spans="1:6" x14ac:dyDescent="0.25">
      <c r="A70" t="s">
        <v>7867</v>
      </c>
      <c r="B70" t="s">
        <v>13946</v>
      </c>
      <c r="C70" t="s">
        <v>14412</v>
      </c>
      <c r="D70">
        <v>2025</v>
      </c>
      <c r="E70" t="s">
        <v>7867</v>
      </c>
      <c r="F70" t="s">
        <v>14413</v>
      </c>
    </row>
    <row r="71" spans="1:6" x14ac:dyDescent="0.25">
      <c r="A71" t="s">
        <v>14414</v>
      </c>
      <c r="B71" t="s">
        <v>13946</v>
      </c>
      <c r="C71" t="s">
        <v>14412</v>
      </c>
      <c r="D71">
        <v>2025</v>
      </c>
      <c r="E71" t="s">
        <v>7867</v>
      </c>
      <c r="F71" t="s">
        <v>14415</v>
      </c>
    </row>
    <row r="72" spans="1:6" x14ac:dyDescent="0.25">
      <c r="A72" t="s">
        <v>14416</v>
      </c>
      <c r="B72" t="s">
        <v>13946</v>
      </c>
      <c r="C72" t="s">
        <v>14412</v>
      </c>
      <c r="D72">
        <v>2025</v>
      </c>
      <c r="E72" t="s">
        <v>7867</v>
      </c>
      <c r="F72" t="s">
        <v>14417</v>
      </c>
    </row>
    <row r="73" spans="1:6" x14ac:dyDescent="0.25">
      <c r="A73" t="s">
        <v>14418</v>
      </c>
      <c r="B73" t="s">
        <v>13946</v>
      </c>
      <c r="C73" t="s">
        <v>14412</v>
      </c>
      <c r="D73">
        <v>2025</v>
      </c>
      <c r="E73" t="s">
        <v>7867</v>
      </c>
      <c r="F73" t="s">
        <v>14419</v>
      </c>
    </row>
    <row r="74" spans="1:6" x14ac:dyDescent="0.25">
      <c r="A74" t="s">
        <v>14420</v>
      </c>
      <c r="B74" t="s">
        <v>13946</v>
      </c>
      <c r="C74" t="s">
        <v>14412</v>
      </c>
      <c r="D74">
        <v>2025</v>
      </c>
      <c r="E74" t="s">
        <v>7867</v>
      </c>
      <c r="F74" t="s">
        <v>14421</v>
      </c>
    </row>
    <row r="75" spans="1:6" x14ac:dyDescent="0.25">
      <c r="A75" t="s">
        <v>14422</v>
      </c>
      <c r="B75" t="s">
        <v>13946</v>
      </c>
      <c r="C75" t="s">
        <v>14412</v>
      </c>
      <c r="D75">
        <v>2025</v>
      </c>
      <c r="E75" t="s">
        <v>7867</v>
      </c>
      <c r="F75" t="s">
        <v>14423</v>
      </c>
    </row>
    <row r="76" spans="1:6" x14ac:dyDescent="0.25">
      <c r="A76" t="s">
        <v>14424</v>
      </c>
      <c r="B76" t="s">
        <v>13946</v>
      </c>
      <c r="C76" t="s">
        <v>14412</v>
      </c>
      <c r="D76">
        <v>2025</v>
      </c>
      <c r="E76" t="s">
        <v>7867</v>
      </c>
      <c r="F76" t="s">
        <v>14425</v>
      </c>
    </row>
    <row r="77" spans="1:6" x14ac:dyDescent="0.25">
      <c r="A77" t="s">
        <v>14426</v>
      </c>
      <c r="B77" t="s">
        <v>13946</v>
      </c>
      <c r="C77" t="s">
        <v>14412</v>
      </c>
      <c r="D77">
        <v>2025</v>
      </c>
      <c r="E77" t="s">
        <v>7867</v>
      </c>
      <c r="F77" t="s">
        <v>14427</v>
      </c>
    </row>
    <row r="78" spans="1:6" x14ac:dyDescent="0.25">
      <c r="A78" t="s">
        <v>14428</v>
      </c>
      <c r="B78" t="s">
        <v>13946</v>
      </c>
      <c r="C78" t="s">
        <v>14412</v>
      </c>
      <c r="D78">
        <v>2025</v>
      </c>
      <c r="E78" t="s">
        <v>7867</v>
      </c>
      <c r="F78" t="s">
        <v>14429</v>
      </c>
    </row>
    <row r="79" spans="1:6" x14ac:dyDescent="0.25">
      <c r="A79" t="s">
        <v>14430</v>
      </c>
      <c r="B79" t="s">
        <v>13946</v>
      </c>
      <c r="C79" t="s">
        <v>14412</v>
      </c>
      <c r="D79">
        <v>2025</v>
      </c>
      <c r="E79" t="s">
        <v>7867</v>
      </c>
      <c r="F79" t="s">
        <v>14431</v>
      </c>
    </row>
    <row r="80" spans="1:6" x14ac:dyDescent="0.25">
      <c r="A80" t="s">
        <v>14432</v>
      </c>
      <c r="B80" t="s">
        <v>13946</v>
      </c>
      <c r="C80" t="s">
        <v>14412</v>
      </c>
      <c r="D80">
        <v>2025</v>
      </c>
      <c r="E80" t="s">
        <v>7867</v>
      </c>
      <c r="F80" t="s">
        <v>14433</v>
      </c>
    </row>
    <row r="81" spans="1:6" x14ac:dyDescent="0.25">
      <c r="A81" t="s">
        <v>14434</v>
      </c>
      <c r="B81" t="s">
        <v>13946</v>
      </c>
      <c r="C81" t="s">
        <v>14412</v>
      </c>
      <c r="D81">
        <v>2025</v>
      </c>
      <c r="E81" t="s">
        <v>7867</v>
      </c>
      <c r="F81" t="s">
        <v>14435</v>
      </c>
    </row>
    <row r="82" spans="1:6" x14ac:dyDescent="0.25">
      <c r="A82" t="s">
        <v>14436</v>
      </c>
      <c r="B82" t="s">
        <v>13946</v>
      </c>
      <c r="C82" t="s">
        <v>14412</v>
      </c>
      <c r="D82">
        <v>2025</v>
      </c>
      <c r="E82" t="s">
        <v>7867</v>
      </c>
      <c r="F82" t="s">
        <v>14437</v>
      </c>
    </row>
    <row r="83" spans="1:6" x14ac:dyDescent="0.25">
      <c r="A83" t="s">
        <v>14438</v>
      </c>
      <c r="B83" t="s">
        <v>13946</v>
      </c>
      <c r="C83" t="s">
        <v>14412</v>
      </c>
      <c r="D83">
        <v>2025</v>
      </c>
      <c r="E83" t="s">
        <v>7867</v>
      </c>
      <c r="F83" t="s">
        <v>14439</v>
      </c>
    </row>
    <row r="84" spans="1:6" x14ac:dyDescent="0.25">
      <c r="A84" t="s">
        <v>14440</v>
      </c>
      <c r="B84" t="s">
        <v>13946</v>
      </c>
      <c r="C84" t="s">
        <v>14412</v>
      </c>
      <c r="D84">
        <v>2025</v>
      </c>
      <c r="E84" t="s">
        <v>7867</v>
      </c>
      <c r="F84" t="s">
        <v>14441</v>
      </c>
    </row>
    <row r="85" spans="1:6" x14ac:dyDescent="0.25">
      <c r="A85" t="s">
        <v>14442</v>
      </c>
      <c r="B85" t="s">
        <v>13946</v>
      </c>
      <c r="C85" t="s">
        <v>14412</v>
      </c>
      <c r="D85">
        <v>2025</v>
      </c>
      <c r="E85" t="s">
        <v>7867</v>
      </c>
      <c r="F85" t="s">
        <v>14443</v>
      </c>
    </row>
    <row r="86" spans="1:6" x14ac:dyDescent="0.25">
      <c r="A86" t="s">
        <v>13080</v>
      </c>
      <c r="B86" t="s">
        <v>12108</v>
      </c>
      <c r="C86" t="s">
        <v>13081</v>
      </c>
      <c r="D86">
        <v>2020</v>
      </c>
      <c r="E86" t="s">
        <v>325</v>
      </c>
      <c r="F86" t="s">
        <v>13082</v>
      </c>
    </row>
    <row r="87" spans="1:6" x14ac:dyDescent="0.25">
      <c r="A87" t="s">
        <v>13083</v>
      </c>
      <c r="B87" t="s">
        <v>12108</v>
      </c>
      <c r="C87" t="s">
        <v>13081</v>
      </c>
      <c r="D87">
        <v>2020</v>
      </c>
      <c r="E87" t="s">
        <v>325</v>
      </c>
      <c r="F87" t="s">
        <v>13084</v>
      </c>
    </row>
    <row r="88" spans="1:6" x14ac:dyDescent="0.25">
      <c r="A88" t="s">
        <v>13085</v>
      </c>
      <c r="B88" t="s">
        <v>12108</v>
      </c>
      <c r="C88" t="s">
        <v>13081</v>
      </c>
      <c r="D88">
        <v>2020</v>
      </c>
      <c r="E88" t="s">
        <v>325</v>
      </c>
      <c r="F88" t="s">
        <v>13086</v>
      </c>
    </row>
    <row r="89" spans="1:6" x14ac:dyDescent="0.25">
      <c r="A89" t="s">
        <v>13087</v>
      </c>
      <c r="B89" t="s">
        <v>12108</v>
      </c>
      <c r="C89" t="s">
        <v>13081</v>
      </c>
      <c r="D89">
        <v>2020</v>
      </c>
      <c r="E89" t="s">
        <v>325</v>
      </c>
      <c r="F89" t="s">
        <v>13088</v>
      </c>
    </row>
    <row r="90" spans="1:6" x14ac:dyDescent="0.25">
      <c r="A90" t="s">
        <v>13089</v>
      </c>
      <c r="B90" t="s">
        <v>12108</v>
      </c>
      <c r="C90" t="s">
        <v>13081</v>
      </c>
      <c r="D90">
        <v>2020</v>
      </c>
      <c r="E90" t="s">
        <v>325</v>
      </c>
      <c r="F90" t="s">
        <v>13090</v>
      </c>
    </row>
    <row r="91" spans="1:6" x14ac:dyDescent="0.25">
      <c r="A91" t="s">
        <v>13091</v>
      </c>
      <c r="B91" t="s">
        <v>12108</v>
      </c>
      <c r="C91" t="s">
        <v>13081</v>
      </c>
      <c r="D91">
        <v>2020</v>
      </c>
      <c r="E91" t="s">
        <v>325</v>
      </c>
      <c r="F91" t="s">
        <v>13092</v>
      </c>
    </row>
    <row r="92" spans="1:6" x14ac:dyDescent="0.25">
      <c r="A92" t="s">
        <v>13093</v>
      </c>
      <c r="B92" t="s">
        <v>12108</v>
      </c>
      <c r="C92" t="s">
        <v>13081</v>
      </c>
      <c r="D92">
        <v>2020</v>
      </c>
      <c r="E92" t="s">
        <v>325</v>
      </c>
      <c r="F92" t="s">
        <v>13094</v>
      </c>
    </row>
    <row r="93" spans="1:6" x14ac:dyDescent="0.25">
      <c r="A93" t="s">
        <v>13095</v>
      </c>
      <c r="B93" t="s">
        <v>12108</v>
      </c>
      <c r="C93" t="s">
        <v>13081</v>
      </c>
      <c r="D93">
        <v>2020</v>
      </c>
      <c r="E93" t="s">
        <v>325</v>
      </c>
      <c r="F93" t="s">
        <v>13096</v>
      </c>
    </row>
    <row r="94" spans="1:6" x14ac:dyDescent="0.25">
      <c r="A94" t="s">
        <v>4367</v>
      </c>
      <c r="B94" t="s">
        <v>12108</v>
      </c>
      <c r="C94" t="s">
        <v>13081</v>
      </c>
      <c r="D94">
        <v>2020</v>
      </c>
      <c r="E94" t="s">
        <v>325</v>
      </c>
      <c r="F94" t="s">
        <v>13097</v>
      </c>
    </row>
    <row r="95" spans="1:6" x14ac:dyDescent="0.25">
      <c r="A95" t="s">
        <v>13098</v>
      </c>
      <c r="B95" t="s">
        <v>12108</v>
      </c>
      <c r="C95" t="s">
        <v>13081</v>
      </c>
      <c r="D95">
        <v>2020</v>
      </c>
      <c r="E95" t="s">
        <v>325</v>
      </c>
      <c r="F95" t="s">
        <v>13099</v>
      </c>
    </row>
    <row r="96" spans="1:6" x14ac:dyDescent="0.25">
      <c r="A96" t="s">
        <v>13100</v>
      </c>
      <c r="B96" t="s">
        <v>12108</v>
      </c>
      <c r="C96" t="s">
        <v>13081</v>
      </c>
      <c r="D96">
        <v>2020</v>
      </c>
      <c r="E96" t="s">
        <v>325</v>
      </c>
      <c r="F96" t="s">
        <v>13101</v>
      </c>
    </row>
    <row r="97" spans="1:6" x14ac:dyDescent="0.25">
      <c r="A97" t="s">
        <v>13102</v>
      </c>
      <c r="B97" t="s">
        <v>12108</v>
      </c>
      <c r="C97" t="s">
        <v>13081</v>
      </c>
      <c r="D97">
        <v>2020</v>
      </c>
      <c r="E97" t="s">
        <v>325</v>
      </c>
      <c r="F97" t="s">
        <v>13103</v>
      </c>
    </row>
    <row r="98" spans="1:6" x14ac:dyDescent="0.25">
      <c r="A98" t="s">
        <v>13104</v>
      </c>
      <c r="B98" t="s">
        <v>12108</v>
      </c>
      <c r="C98" t="s">
        <v>13081</v>
      </c>
      <c r="D98">
        <v>2020</v>
      </c>
      <c r="E98" t="s">
        <v>325</v>
      </c>
      <c r="F98" t="s">
        <v>13105</v>
      </c>
    </row>
    <row r="99" spans="1:6" x14ac:dyDescent="0.25">
      <c r="A99" t="s">
        <v>13106</v>
      </c>
      <c r="B99" t="s">
        <v>12108</v>
      </c>
      <c r="C99" t="s">
        <v>13081</v>
      </c>
      <c r="D99">
        <v>2020</v>
      </c>
      <c r="E99" t="s">
        <v>325</v>
      </c>
      <c r="F99" t="s">
        <v>13107</v>
      </c>
    </row>
    <row r="100" spans="1:6" x14ac:dyDescent="0.25">
      <c r="A100" t="s">
        <v>13108</v>
      </c>
      <c r="B100" t="s">
        <v>12108</v>
      </c>
      <c r="C100" t="s">
        <v>13081</v>
      </c>
      <c r="D100">
        <v>2020</v>
      </c>
      <c r="E100" t="s">
        <v>325</v>
      </c>
      <c r="F100" t="s">
        <v>13109</v>
      </c>
    </row>
    <row r="101" spans="1:6" x14ac:dyDescent="0.25">
      <c r="A101" t="s">
        <v>13110</v>
      </c>
      <c r="B101" t="s">
        <v>12108</v>
      </c>
      <c r="C101" t="s">
        <v>13081</v>
      </c>
      <c r="D101">
        <v>2020</v>
      </c>
      <c r="E101" t="s">
        <v>325</v>
      </c>
      <c r="F101" t="s">
        <v>13111</v>
      </c>
    </row>
    <row r="102" spans="1:6" x14ac:dyDescent="0.25">
      <c r="A102" t="s">
        <v>13112</v>
      </c>
      <c r="B102" t="s">
        <v>12108</v>
      </c>
      <c r="C102" t="s">
        <v>13081</v>
      </c>
      <c r="D102">
        <v>2020</v>
      </c>
      <c r="E102" t="s">
        <v>325</v>
      </c>
      <c r="F102" t="s">
        <v>13113</v>
      </c>
    </row>
    <row r="103" spans="1:6" x14ac:dyDescent="0.25">
      <c r="A103" t="s">
        <v>13114</v>
      </c>
      <c r="B103" t="s">
        <v>12108</v>
      </c>
      <c r="C103" t="s">
        <v>13081</v>
      </c>
      <c r="D103">
        <v>2020</v>
      </c>
      <c r="E103" t="s">
        <v>325</v>
      </c>
      <c r="F103" t="s">
        <v>13115</v>
      </c>
    </row>
    <row r="104" spans="1:6" x14ac:dyDescent="0.25">
      <c r="A104" t="s">
        <v>13116</v>
      </c>
      <c r="B104" t="s">
        <v>12108</v>
      </c>
      <c r="C104" t="s">
        <v>13081</v>
      </c>
      <c r="D104">
        <v>2020</v>
      </c>
      <c r="E104" t="s">
        <v>325</v>
      </c>
      <c r="F104" t="s">
        <v>13117</v>
      </c>
    </row>
    <row r="105" spans="1:6" x14ac:dyDescent="0.25">
      <c r="A105" t="s">
        <v>13118</v>
      </c>
      <c r="B105" t="s">
        <v>12108</v>
      </c>
      <c r="C105" t="s">
        <v>13081</v>
      </c>
      <c r="D105">
        <v>2020</v>
      </c>
      <c r="E105" t="s">
        <v>325</v>
      </c>
      <c r="F105" t="s">
        <v>13119</v>
      </c>
    </row>
    <row r="106" spans="1:6" x14ac:dyDescent="0.25">
      <c r="A106" t="s">
        <v>13120</v>
      </c>
      <c r="B106" t="s">
        <v>12108</v>
      </c>
      <c r="C106" t="s">
        <v>13081</v>
      </c>
      <c r="D106">
        <v>2020</v>
      </c>
      <c r="E106" t="s">
        <v>325</v>
      </c>
      <c r="F106" t="s">
        <v>13121</v>
      </c>
    </row>
    <row r="107" spans="1:6" x14ac:dyDescent="0.25">
      <c r="A107" t="s">
        <v>13122</v>
      </c>
      <c r="B107" t="s">
        <v>12108</v>
      </c>
      <c r="C107" t="s">
        <v>13081</v>
      </c>
      <c r="D107">
        <v>2020</v>
      </c>
      <c r="E107" t="s">
        <v>325</v>
      </c>
      <c r="F107" t="s">
        <v>13123</v>
      </c>
    </row>
    <row r="108" spans="1:6" x14ac:dyDescent="0.25">
      <c r="A108" t="s">
        <v>10871</v>
      </c>
      <c r="B108" t="s">
        <v>12108</v>
      </c>
      <c r="C108" t="s">
        <v>13081</v>
      </c>
      <c r="D108">
        <v>2020</v>
      </c>
      <c r="E108" t="s">
        <v>325</v>
      </c>
      <c r="F108" t="s">
        <v>13124</v>
      </c>
    </row>
    <row r="109" spans="1:6" x14ac:dyDescent="0.25">
      <c r="A109" t="s">
        <v>13125</v>
      </c>
      <c r="B109" t="s">
        <v>12108</v>
      </c>
      <c r="C109" t="s">
        <v>13081</v>
      </c>
      <c r="D109">
        <v>2020</v>
      </c>
      <c r="E109" t="s">
        <v>325</v>
      </c>
      <c r="F109" t="s">
        <v>13126</v>
      </c>
    </row>
    <row r="110" spans="1:6" x14ac:dyDescent="0.25">
      <c r="A110" t="s">
        <v>13127</v>
      </c>
      <c r="B110" t="s">
        <v>12108</v>
      </c>
      <c r="C110" t="s">
        <v>13081</v>
      </c>
      <c r="D110">
        <v>2020</v>
      </c>
      <c r="E110" t="s">
        <v>325</v>
      </c>
      <c r="F110" t="s">
        <v>13128</v>
      </c>
    </row>
    <row r="111" spans="1:6" x14ac:dyDescent="0.25">
      <c r="A111" t="s">
        <v>13129</v>
      </c>
      <c r="B111" t="s">
        <v>12108</v>
      </c>
      <c r="C111" t="s">
        <v>13081</v>
      </c>
      <c r="D111">
        <v>2020</v>
      </c>
      <c r="E111" t="s">
        <v>325</v>
      </c>
      <c r="F111" t="s">
        <v>13130</v>
      </c>
    </row>
    <row r="112" spans="1:6" x14ac:dyDescent="0.25">
      <c r="A112" t="s">
        <v>13131</v>
      </c>
      <c r="B112" t="s">
        <v>12108</v>
      </c>
      <c r="C112" t="s">
        <v>13081</v>
      </c>
      <c r="D112">
        <v>2020</v>
      </c>
      <c r="E112" t="s">
        <v>325</v>
      </c>
      <c r="F112" t="s">
        <v>13132</v>
      </c>
    </row>
    <row r="113" spans="1:6" x14ac:dyDescent="0.25">
      <c r="A113" t="s">
        <v>13133</v>
      </c>
      <c r="B113" t="s">
        <v>12108</v>
      </c>
      <c r="C113" t="s">
        <v>13081</v>
      </c>
      <c r="D113">
        <v>2020</v>
      </c>
      <c r="E113" t="s">
        <v>325</v>
      </c>
      <c r="F113" t="s">
        <v>13134</v>
      </c>
    </row>
    <row r="114" spans="1:6" x14ac:dyDescent="0.25">
      <c r="A114" t="s">
        <v>13135</v>
      </c>
      <c r="B114" t="s">
        <v>12108</v>
      </c>
      <c r="C114" t="s">
        <v>13081</v>
      </c>
      <c r="D114">
        <v>2020</v>
      </c>
      <c r="E114" t="s">
        <v>325</v>
      </c>
      <c r="F114" t="s">
        <v>13136</v>
      </c>
    </row>
    <row r="115" spans="1:6" x14ac:dyDescent="0.25">
      <c r="A115" t="s">
        <v>13137</v>
      </c>
      <c r="B115" t="s">
        <v>12108</v>
      </c>
      <c r="C115" t="s">
        <v>13081</v>
      </c>
      <c r="D115">
        <v>2020</v>
      </c>
      <c r="E115" t="s">
        <v>325</v>
      </c>
      <c r="F115" t="s">
        <v>13138</v>
      </c>
    </row>
    <row r="116" spans="1:6" x14ac:dyDescent="0.25">
      <c r="A116" t="s">
        <v>13139</v>
      </c>
      <c r="B116" t="s">
        <v>12108</v>
      </c>
      <c r="C116" t="s">
        <v>13081</v>
      </c>
      <c r="D116">
        <v>2020</v>
      </c>
      <c r="E116" t="s">
        <v>325</v>
      </c>
      <c r="F116" t="s">
        <v>13140</v>
      </c>
    </row>
    <row r="117" spans="1:6" x14ac:dyDescent="0.25">
      <c r="A117" t="s">
        <v>13141</v>
      </c>
      <c r="B117" t="s">
        <v>12108</v>
      </c>
      <c r="C117" t="s">
        <v>13081</v>
      </c>
      <c r="D117">
        <v>2020</v>
      </c>
      <c r="E117" t="s">
        <v>325</v>
      </c>
      <c r="F117" t="s">
        <v>13142</v>
      </c>
    </row>
    <row r="118" spans="1:6" x14ac:dyDescent="0.25">
      <c r="A118" t="s">
        <v>13143</v>
      </c>
      <c r="B118" t="s">
        <v>12108</v>
      </c>
      <c r="C118" t="s">
        <v>13081</v>
      </c>
      <c r="D118">
        <v>2020</v>
      </c>
      <c r="E118" t="s">
        <v>325</v>
      </c>
      <c r="F118" t="s">
        <v>13144</v>
      </c>
    </row>
    <row r="119" spans="1:6" x14ac:dyDescent="0.25">
      <c r="A119" t="s">
        <v>13145</v>
      </c>
      <c r="B119" t="s">
        <v>12108</v>
      </c>
      <c r="C119" t="s">
        <v>13081</v>
      </c>
      <c r="D119">
        <v>2020</v>
      </c>
      <c r="E119" t="s">
        <v>325</v>
      </c>
      <c r="F119" t="s">
        <v>13146</v>
      </c>
    </row>
    <row r="120" spans="1:6" x14ac:dyDescent="0.25">
      <c r="A120" t="s">
        <v>13147</v>
      </c>
      <c r="B120" t="s">
        <v>12108</v>
      </c>
      <c r="C120" t="s">
        <v>13081</v>
      </c>
      <c r="D120">
        <v>2020</v>
      </c>
      <c r="E120" t="s">
        <v>325</v>
      </c>
      <c r="F120" t="s">
        <v>13148</v>
      </c>
    </row>
    <row r="121" spans="1:6" x14ac:dyDescent="0.25">
      <c r="A121" t="s">
        <v>13149</v>
      </c>
      <c r="B121" t="s">
        <v>12108</v>
      </c>
      <c r="C121" t="s">
        <v>13081</v>
      </c>
      <c r="D121">
        <v>2020</v>
      </c>
      <c r="E121" t="s">
        <v>325</v>
      </c>
      <c r="F121" t="s">
        <v>13150</v>
      </c>
    </row>
    <row r="122" spans="1:6" x14ac:dyDescent="0.25">
      <c r="A122" t="s">
        <v>13151</v>
      </c>
      <c r="B122" t="s">
        <v>12108</v>
      </c>
      <c r="C122" t="s">
        <v>13081</v>
      </c>
      <c r="D122">
        <v>2020</v>
      </c>
      <c r="E122" t="s">
        <v>325</v>
      </c>
      <c r="F122" t="s">
        <v>13152</v>
      </c>
    </row>
    <row r="123" spans="1:6" x14ac:dyDescent="0.25">
      <c r="A123" t="s">
        <v>13153</v>
      </c>
      <c r="B123" t="s">
        <v>12108</v>
      </c>
      <c r="C123" t="s">
        <v>13081</v>
      </c>
      <c r="D123">
        <v>2020</v>
      </c>
      <c r="E123" t="s">
        <v>325</v>
      </c>
      <c r="F123" t="s">
        <v>13154</v>
      </c>
    </row>
    <row r="124" spans="1:6" x14ac:dyDescent="0.25">
      <c r="A124" t="s">
        <v>13155</v>
      </c>
      <c r="B124" t="s">
        <v>12108</v>
      </c>
      <c r="C124" t="s">
        <v>13081</v>
      </c>
      <c r="D124">
        <v>2020</v>
      </c>
      <c r="E124" t="s">
        <v>325</v>
      </c>
      <c r="F124" t="s">
        <v>13156</v>
      </c>
    </row>
    <row r="125" spans="1:6" x14ac:dyDescent="0.25">
      <c r="A125" t="s">
        <v>13157</v>
      </c>
      <c r="B125" t="s">
        <v>12108</v>
      </c>
      <c r="C125" t="s">
        <v>13081</v>
      </c>
      <c r="D125">
        <v>2020</v>
      </c>
      <c r="E125" t="s">
        <v>325</v>
      </c>
      <c r="F125" t="s">
        <v>13158</v>
      </c>
    </row>
    <row r="126" spans="1:6" x14ac:dyDescent="0.25">
      <c r="A126" t="s">
        <v>13159</v>
      </c>
      <c r="B126" t="s">
        <v>12108</v>
      </c>
      <c r="C126" t="s">
        <v>13081</v>
      </c>
      <c r="D126">
        <v>2020</v>
      </c>
      <c r="E126" t="s">
        <v>325</v>
      </c>
      <c r="F126" t="s">
        <v>13160</v>
      </c>
    </row>
    <row r="127" spans="1:6" x14ac:dyDescent="0.25">
      <c r="A127" t="s">
        <v>13161</v>
      </c>
      <c r="B127" t="s">
        <v>12108</v>
      </c>
      <c r="C127" t="s">
        <v>13081</v>
      </c>
      <c r="D127">
        <v>2021</v>
      </c>
      <c r="E127" t="s">
        <v>325</v>
      </c>
      <c r="F127" t="s">
        <v>13162</v>
      </c>
    </row>
    <row r="128" spans="1:6" x14ac:dyDescent="0.25">
      <c r="A128" t="s">
        <v>15229</v>
      </c>
      <c r="B128" t="s">
        <v>15230</v>
      </c>
      <c r="C128" t="s">
        <v>15231</v>
      </c>
      <c r="D128">
        <v>2022</v>
      </c>
      <c r="E128" t="s">
        <v>338</v>
      </c>
      <c r="F128" t="s">
        <v>15232</v>
      </c>
    </row>
    <row r="129" spans="1:6" x14ac:dyDescent="0.25">
      <c r="A129" t="s">
        <v>15233</v>
      </c>
      <c r="B129" t="s">
        <v>15230</v>
      </c>
      <c r="C129" t="s">
        <v>15231</v>
      </c>
      <c r="D129">
        <v>2022</v>
      </c>
      <c r="E129" t="s">
        <v>338</v>
      </c>
      <c r="F129" t="s">
        <v>15234</v>
      </c>
    </row>
    <row r="130" spans="1:6" x14ac:dyDescent="0.25">
      <c r="A130" t="s">
        <v>15235</v>
      </c>
      <c r="B130" t="s">
        <v>15230</v>
      </c>
      <c r="C130" t="s">
        <v>15231</v>
      </c>
      <c r="D130">
        <v>2022</v>
      </c>
      <c r="E130" t="s">
        <v>338</v>
      </c>
      <c r="F130" t="s">
        <v>15236</v>
      </c>
    </row>
    <row r="131" spans="1:6" x14ac:dyDescent="0.25">
      <c r="A131" t="s">
        <v>15237</v>
      </c>
      <c r="B131" t="s">
        <v>15230</v>
      </c>
      <c r="C131" t="s">
        <v>15231</v>
      </c>
      <c r="D131">
        <v>2022</v>
      </c>
      <c r="E131" t="s">
        <v>338</v>
      </c>
      <c r="F131" t="s">
        <v>15238</v>
      </c>
    </row>
    <row r="132" spans="1:6" x14ac:dyDescent="0.25">
      <c r="A132" t="s">
        <v>15239</v>
      </c>
      <c r="B132" t="s">
        <v>15230</v>
      </c>
      <c r="C132" t="s">
        <v>15231</v>
      </c>
      <c r="D132">
        <v>2022</v>
      </c>
      <c r="E132" t="s">
        <v>338</v>
      </c>
      <c r="F132" t="s">
        <v>15240</v>
      </c>
    </row>
    <row r="133" spans="1:6" x14ac:dyDescent="0.25">
      <c r="A133" t="s">
        <v>15241</v>
      </c>
      <c r="B133" t="s">
        <v>15230</v>
      </c>
      <c r="C133" t="s">
        <v>15231</v>
      </c>
      <c r="D133">
        <v>2022</v>
      </c>
      <c r="E133" t="s">
        <v>338</v>
      </c>
      <c r="F133" t="s">
        <v>15242</v>
      </c>
    </row>
    <row r="134" spans="1:6" x14ac:dyDescent="0.25">
      <c r="A134" t="s">
        <v>15243</v>
      </c>
      <c r="B134" t="s">
        <v>15230</v>
      </c>
      <c r="C134" t="s">
        <v>15231</v>
      </c>
      <c r="D134">
        <v>2022</v>
      </c>
      <c r="E134" t="s">
        <v>338</v>
      </c>
      <c r="F134" t="s">
        <v>15244</v>
      </c>
    </row>
    <row r="135" spans="1:6" x14ac:dyDescent="0.25">
      <c r="A135" t="s">
        <v>15245</v>
      </c>
      <c r="B135" t="s">
        <v>15230</v>
      </c>
      <c r="C135" t="s">
        <v>15231</v>
      </c>
      <c r="D135">
        <v>2022</v>
      </c>
      <c r="E135" t="s">
        <v>338</v>
      </c>
      <c r="F135" t="s">
        <v>15246</v>
      </c>
    </row>
    <row r="136" spans="1:6" x14ac:dyDescent="0.25">
      <c r="A136" t="s">
        <v>15247</v>
      </c>
      <c r="B136" t="s">
        <v>15230</v>
      </c>
      <c r="C136" t="s">
        <v>15231</v>
      </c>
      <c r="D136">
        <v>2022</v>
      </c>
      <c r="E136" t="s">
        <v>338</v>
      </c>
      <c r="F136" t="s">
        <v>15248</v>
      </c>
    </row>
    <row r="137" spans="1:6" x14ac:dyDescent="0.25">
      <c r="A137" t="s">
        <v>15249</v>
      </c>
      <c r="B137" t="s">
        <v>15230</v>
      </c>
      <c r="C137" t="s">
        <v>15231</v>
      </c>
      <c r="D137">
        <v>2022</v>
      </c>
      <c r="E137" t="s">
        <v>338</v>
      </c>
      <c r="F137" t="s">
        <v>15250</v>
      </c>
    </row>
    <row r="138" spans="1:6" x14ac:dyDescent="0.25">
      <c r="A138" t="s">
        <v>15251</v>
      </c>
      <c r="B138" t="s">
        <v>15230</v>
      </c>
      <c r="C138" t="s">
        <v>15231</v>
      </c>
      <c r="D138">
        <v>2022</v>
      </c>
      <c r="E138" t="s">
        <v>338</v>
      </c>
      <c r="F138" t="s">
        <v>15252</v>
      </c>
    </row>
    <row r="139" spans="1:6" x14ac:dyDescent="0.25">
      <c r="A139" t="s">
        <v>15253</v>
      </c>
      <c r="B139" t="s">
        <v>15230</v>
      </c>
      <c r="C139" t="s">
        <v>15231</v>
      </c>
      <c r="D139">
        <v>2022</v>
      </c>
      <c r="E139" t="s">
        <v>338</v>
      </c>
      <c r="F139" t="s">
        <v>15254</v>
      </c>
    </row>
    <row r="140" spans="1:6" x14ac:dyDescent="0.25">
      <c r="A140" t="s">
        <v>15255</v>
      </c>
      <c r="B140" t="s">
        <v>15230</v>
      </c>
      <c r="C140" t="s">
        <v>15231</v>
      </c>
      <c r="D140">
        <v>2022</v>
      </c>
      <c r="E140" t="s">
        <v>338</v>
      </c>
      <c r="F140" t="s">
        <v>15256</v>
      </c>
    </row>
    <row r="141" spans="1:6" x14ac:dyDescent="0.25">
      <c r="A141" t="s">
        <v>15257</v>
      </c>
      <c r="B141" t="s">
        <v>15230</v>
      </c>
      <c r="C141" t="s">
        <v>15231</v>
      </c>
      <c r="D141">
        <v>2022</v>
      </c>
      <c r="E141" t="s">
        <v>338</v>
      </c>
      <c r="F141" t="s">
        <v>15258</v>
      </c>
    </row>
    <row r="142" spans="1:6" x14ac:dyDescent="0.25">
      <c r="A142" t="s">
        <v>15259</v>
      </c>
      <c r="B142" t="s">
        <v>15230</v>
      </c>
      <c r="C142" t="s">
        <v>15231</v>
      </c>
      <c r="D142">
        <v>2022</v>
      </c>
      <c r="E142" t="s">
        <v>338</v>
      </c>
      <c r="F142" t="s">
        <v>15260</v>
      </c>
    </row>
    <row r="143" spans="1:6" x14ac:dyDescent="0.25">
      <c r="A143" t="s">
        <v>15261</v>
      </c>
      <c r="B143" t="s">
        <v>15230</v>
      </c>
      <c r="C143" t="s">
        <v>15231</v>
      </c>
      <c r="D143">
        <v>2022</v>
      </c>
      <c r="E143" t="s">
        <v>338</v>
      </c>
      <c r="F143" t="s">
        <v>15262</v>
      </c>
    </row>
    <row r="144" spans="1:6" x14ac:dyDescent="0.25">
      <c r="A144" t="s">
        <v>15263</v>
      </c>
      <c r="B144" t="s">
        <v>15230</v>
      </c>
      <c r="C144" t="s">
        <v>15231</v>
      </c>
      <c r="D144">
        <v>2022</v>
      </c>
      <c r="E144" t="s">
        <v>338</v>
      </c>
      <c r="F144" t="s">
        <v>15264</v>
      </c>
    </row>
    <row r="145" spans="1:7" x14ac:dyDescent="0.25">
      <c r="A145" t="s">
        <v>15265</v>
      </c>
      <c r="B145" t="s">
        <v>15230</v>
      </c>
      <c r="C145" t="s">
        <v>15231</v>
      </c>
      <c r="D145">
        <v>2022</v>
      </c>
      <c r="E145" t="s">
        <v>338</v>
      </c>
      <c r="F145" t="s">
        <v>15266</v>
      </c>
    </row>
    <row r="146" spans="1:7" x14ac:dyDescent="0.25">
      <c r="A146" t="s">
        <v>15267</v>
      </c>
      <c r="B146" t="s">
        <v>15230</v>
      </c>
      <c r="C146" t="s">
        <v>15231</v>
      </c>
      <c r="D146">
        <v>2022</v>
      </c>
      <c r="E146" t="s">
        <v>338</v>
      </c>
      <c r="F146" t="s">
        <v>15268</v>
      </c>
    </row>
    <row r="147" spans="1:7" x14ac:dyDescent="0.25">
      <c r="A147" t="s">
        <v>15269</v>
      </c>
      <c r="B147" t="s">
        <v>15230</v>
      </c>
      <c r="C147" t="s">
        <v>15231</v>
      </c>
      <c r="D147">
        <v>2022</v>
      </c>
      <c r="E147" t="s">
        <v>338</v>
      </c>
      <c r="F147" t="s">
        <v>15270</v>
      </c>
    </row>
    <row r="148" spans="1:7" x14ac:dyDescent="0.25">
      <c r="A148" t="s">
        <v>15271</v>
      </c>
      <c r="B148" t="s">
        <v>15230</v>
      </c>
      <c r="C148" t="s">
        <v>15231</v>
      </c>
      <c r="D148">
        <v>2022</v>
      </c>
      <c r="E148" t="s">
        <v>338</v>
      </c>
      <c r="F148" t="s">
        <v>15272</v>
      </c>
    </row>
    <row r="149" spans="1:7" x14ac:dyDescent="0.25">
      <c r="A149" t="s">
        <v>10043</v>
      </c>
      <c r="B149" t="s">
        <v>10044</v>
      </c>
      <c r="C149" t="s">
        <v>10045</v>
      </c>
      <c r="D149">
        <v>2023</v>
      </c>
      <c r="E149" t="s">
        <v>345</v>
      </c>
      <c r="F149" t="s">
        <v>10046</v>
      </c>
      <c r="G149" t="s">
        <v>10007</v>
      </c>
    </row>
    <row r="150" spans="1:7" x14ac:dyDescent="0.25">
      <c r="A150" t="s">
        <v>10047</v>
      </c>
      <c r="B150" t="s">
        <v>10044</v>
      </c>
      <c r="C150" t="s">
        <v>10045</v>
      </c>
      <c r="D150">
        <v>2023</v>
      </c>
      <c r="E150" t="s">
        <v>345</v>
      </c>
      <c r="F150" t="s">
        <v>10048</v>
      </c>
    </row>
    <row r="151" spans="1:7" x14ac:dyDescent="0.25">
      <c r="A151" t="s">
        <v>10049</v>
      </c>
      <c r="B151" t="s">
        <v>10044</v>
      </c>
      <c r="C151" t="s">
        <v>10045</v>
      </c>
      <c r="D151">
        <v>2023</v>
      </c>
      <c r="E151" t="s">
        <v>345</v>
      </c>
      <c r="F151" t="s">
        <v>10050</v>
      </c>
    </row>
    <row r="152" spans="1:7" x14ac:dyDescent="0.25">
      <c r="A152" t="s">
        <v>10051</v>
      </c>
      <c r="B152" t="s">
        <v>10044</v>
      </c>
      <c r="C152" t="s">
        <v>10045</v>
      </c>
      <c r="D152">
        <v>2023</v>
      </c>
      <c r="E152" t="s">
        <v>345</v>
      </c>
      <c r="F152" t="s">
        <v>10052</v>
      </c>
    </row>
    <row r="153" spans="1:7" x14ac:dyDescent="0.25">
      <c r="A153" t="s">
        <v>10053</v>
      </c>
      <c r="B153" t="s">
        <v>10044</v>
      </c>
      <c r="C153" t="s">
        <v>10045</v>
      </c>
      <c r="D153">
        <v>2023</v>
      </c>
      <c r="E153" t="s">
        <v>345</v>
      </c>
      <c r="F153" t="s">
        <v>10054</v>
      </c>
    </row>
    <row r="154" spans="1:7" x14ac:dyDescent="0.25">
      <c r="A154" t="s">
        <v>10055</v>
      </c>
      <c r="B154" t="s">
        <v>10056</v>
      </c>
      <c r="C154" t="s">
        <v>10057</v>
      </c>
      <c r="D154">
        <v>2025</v>
      </c>
      <c r="E154" t="s">
        <v>352</v>
      </c>
      <c r="F154" t="s">
        <v>10058</v>
      </c>
      <c r="G154" t="s">
        <v>10007</v>
      </c>
    </row>
    <row r="155" spans="1:7" x14ac:dyDescent="0.25">
      <c r="A155" t="s">
        <v>10059</v>
      </c>
      <c r="B155" t="s">
        <v>10056</v>
      </c>
      <c r="C155" t="s">
        <v>10057</v>
      </c>
      <c r="D155">
        <v>2025</v>
      </c>
      <c r="E155" t="s">
        <v>352</v>
      </c>
      <c r="F155" t="s">
        <v>10060</v>
      </c>
    </row>
    <row r="156" spans="1:7" x14ac:dyDescent="0.25">
      <c r="A156" t="s">
        <v>10061</v>
      </c>
      <c r="B156" t="s">
        <v>10056</v>
      </c>
      <c r="C156" t="s">
        <v>10057</v>
      </c>
      <c r="D156">
        <v>2025</v>
      </c>
      <c r="E156" t="s">
        <v>352</v>
      </c>
      <c r="F156" t="s">
        <v>10062</v>
      </c>
    </row>
    <row r="157" spans="1:7" x14ac:dyDescent="0.25">
      <c r="A157" t="s">
        <v>10063</v>
      </c>
      <c r="B157" t="s">
        <v>10056</v>
      </c>
      <c r="C157" t="s">
        <v>10057</v>
      </c>
      <c r="D157">
        <v>2025</v>
      </c>
      <c r="E157" t="s">
        <v>352</v>
      </c>
      <c r="F157" t="s">
        <v>10064</v>
      </c>
    </row>
    <row r="158" spans="1:7" x14ac:dyDescent="0.25">
      <c r="A158" t="s">
        <v>10065</v>
      </c>
      <c r="B158" t="s">
        <v>10056</v>
      </c>
      <c r="C158" t="s">
        <v>10057</v>
      </c>
      <c r="D158">
        <v>2025</v>
      </c>
      <c r="E158" t="s">
        <v>352</v>
      </c>
      <c r="F158" t="s">
        <v>10066</v>
      </c>
    </row>
    <row r="159" spans="1:7" x14ac:dyDescent="0.25">
      <c r="A159" t="s">
        <v>10067</v>
      </c>
      <c r="B159" t="s">
        <v>10056</v>
      </c>
      <c r="C159" t="s">
        <v>10057</v>
      </c>
      <c r="D159">
        <v>2025</v>
      </c>
      <c r="E159" t="s">
        <v>352</v>
      </c>
      <c r="F159" t="s">
        <v>10068</v>
      </c>
    </row>
    <row r="160" spans="1:7" x14ac:dyDescent="0.25">
      <c r="A160" t="s">
        <v>10069</v>
      </c>
      <c r="B160" t="s">
        <v>10056</v>
      </c>
      <c r="C160" t="s">
        <v>10057</v>
      </c>
      <c r="D160">
        <v>2025</v>
      </c>
      <c r="E160" t="s">
        <v>352</v>
      </c>
      <c r="F160" t="s">
        <v>10070</v>
      </c>
    </row>
    <row r="161" spans="1:6" x14ac:dyDescent="0.25">
      <c r="A161" t="s">
        <v>10071</v>
      </c>
      <c r="B161" t="s">
        <v>10056</v>
      </c>
      <c r="C161" t="s">
        <v>10057</v>
      </c>
      <c r="D161">
        <v>2025</v>
      </c>
      <c r="E161" t="s">
        <v>352</v>
      </c>
      <c r="F161" t="s">
        <v>10072</v>
      </c>
    </row>
    <row r="162" spans="1:6" x14ac:dyDescent="0.25">
      <c r="A162" t="s">
        <v>10073</v>
      </c>
      <c r="B162" t="s">
        <v>10056</v>
      </c>
      <c r="C162" t="s">
        <v>10057</v>
      </c>
      <c r="D162">
        <v>2025</v>
      </c>
      <c r="E162" t="s">
        <v>352</v>
      </c>
      <c r="F162" t="s">
        <v>10074</v>
      </c>
    </row>
    <row r="163" spans="1:6" x14ac:dyDescent="0.25">
      <c r="A163" t="s">
        <v>10075</v>
      </c>
      <c r="B163" t="s">
        <v>10056</v>
      </c>
      <c r="C163" t="s">
        <v>10057</v>
      </c>
      <c r="D163">
        <v>2025</v>
      </c>
      <c r="E163" t="s">
        <v>352</v>
      </c>
      <c r="F163" t="s">
        <v>10076</v>
      </c>
    </row>
    <row r="164" spans="1:6" x14ac:dyDescent="0.25">
      <c r="A164" t="s">
        <v>10077</v>
      </c>
      <c r="B164" t="s">
        <v>10056</v>
      </c>
      <c r="C164" t="s">
        <v>10057</v>
      </c>
      <c r="D164">
        <v>2025</v>
      </c>
      <c r="E164" t="s">
        <v>352</v>
      </c>
      <c r="F164" t="s">
        <v>10078</v>
      </c>
    </row>
    <row r="165" spans="1:6" x14ac:dyDescent="0.25">
      <c r="A165" t="s">
        <v>10079</v>
      </c>
      <c r="B165" t="s">
        <v>10056</v>
      </c>
      <c r="C165" t="s">
        <v>10057</v>
      </c>
      <c r="D165">
        <v>2025</v>
      </c>
      <c r="E165" t="s">
        <v>352</v>
      </c>
      <c r="F165" t="s">
        <v>10080</v>
      </c>
    </row>
    <row r="166" spans="1:6" x14ac:dyDescent="0.25">
      <c r="A166" t="s">
        <v>10081</v>
      </c>
      <c r="B166" t="s">
        <v>10056</v>
      </c>
      <c r="C166" t="s">
        <v>10057</v>
      </c>
      <c r="D166">
        <v>2025</v>
      </c>
      <c r="E166" t="s">
        <v>352</v>
      </c>
      <c r="F166" t="s">
        <v>10082</v>
      </c>
    </row>
    <row r="167" spans="1:6" x14ac:dyDescent="0.25">
      <c r="A167" t="s">
        <v>7409</v>
      </c>
      <c r="B167" t="s">
        <v>10056</v>
      </c>
      <c r="C167" t="s">
        <v>10057</v>
      </c>
      <c r="D167">
        <v>2025</v>
      </c>
      <c r="E167" t="s">
        <v>352</v>
      </c>
      <c r="F167" t="s">
        <v>10083</v>
      </c>
    </row>
    <row r="168" spans="1:6" x14ac:dyDescent="0.25">
      <c r="A168" t="s">
        <v>10084</v>
      </c>
      <c r="B168" t="s">
        <v>10056</v>
      </c>
      <c r="C168" t="s">
        <v>10057</v>
      </c>
      <c r="D168">
        <v>2025</v>
      </c>
      <c r="E168" t="s">
        <v>352</v>
      </c>
      <c r="F168" t="s">
        <v>10085</v>
      </c>
    </row>
    <row r="169" spans="1:6" x14ac:dyDescent="0.25">
      <c r="A169" t="s">
        <v>10086</v>
      </c>
      <c r="B169" t="s">
        <v>10056</v>
      </c>
      <c r="C169" t="s">
        <v>10057</v>
      </c>
      <c r="D169">
        <v>2025</v>
      </c>
      <c r="E169" t="s">
        <v>352</v>
      </c>
      <c r="F169" t="s">
        <v>10087</v>
      </c>
    </row>
    <row r="170" spans="1:6" x14ac:dyDescent="0.25">
      <c r="A170" t="s">
        <v>10088</v>
      </c>
      <c r="B170" t="s">
        <v>10056</v>
      </c>
      <c r="C170" t="s">
        <v>10057</v>
      </c>
      <c r="D170">
        <v>2025</v>
      </c>
      <c r="E170" t="s">
        <v>352</v>
      </c>
      <c r="F170" t="s">
        <v>10089</v>
      </c>
    </row>
    <row r="171" spans="1:6" x14ac:dyDescent="0.25">
      <c r="A171" t="s">
        <v>10090</v>
      </c>
      <c r="B171" t="s">
        <v>10056</v>
      </c>
      <c r="C171" t="s">
        <v>10057</v>
      </c>
      <c r="D171">
        <v>2025</v>
      </c>
      <c r="E171" t="s">
        <v>352</v>
      </c>
      <c r="F171" t="s">
        <v>10091</v>
      </c>
    </row>
    <row r="172" spans="1:6" x14ac:dyDescent="0.25">
      <c r="A172" t="s">
        <v>10092</v>
      </c>
      <c r="B172" t="s">
        <v>10056</v>
      </c>
      <c r="C172" t="s">
        <v>10057</v>
      </c>
      <c r="D172">
        <v>2025</v>
      </c>
      <c r="E172" t="s">
        <v>352</v>
      </c>
      <c r="F172" t="s">
        <v>10093</v>
      </c>
    </row>
    <row r="173" spans="1:6" x14ac:dyDescent="0.25">
      <c r="A173" t="s">
        <v>10094</v>
      </c>
      <c r="B173" t="s">
        <v>10056</v>
      </c>
      <c r="C173" t="s">
        <v>10057</v>
      </c>
      <c r="D173">
        <v>2025</v>
      </c>
      <c r="E173" t="s">
        <v>352</v>
      </c>
      <c r="F173" t="s">
        <v>10095</v>
      </c>
    </row>
    <row r="174" spans="1:6" x14ac:dyDescent="0.25">
      <c r="A174" t="s">
        <v>10096</v>
      </c>
      <c r="B174" t="s">
        <v>10056</v>
      </c>
      <c r="C174" t="s">
        <v>10057</v>
      </c>
      <c r="D174">
        <v>2025</v>
      </c>
      <c r="E174" t="s">
        <v>352</v>
      </c>
      <c r="F174" t="s">
        <v>10097</v>
      </c>
    </row>
    <row r="175" spans="1:6" x14ac:dyDescent="0.25">
      <c r="A175" t="s">
        <v>10098</v>
      </c>
      <c r="B175" t="s">
        <v>10056</v>
      </c>
      <c r="C175" t="s">
        <v>10057</v>
      </c>
      <c r="D175">
        <v>2025</v>
      </c>
      <c r="E175" t="s">
        <v>352</v>
      </c>
      <c r="F175" t="s">
        <v>10099</v>
      </c>
    </row>
    <row r="176" spans="1:6" x14ac:dyDescent="0.25">
      <c r="A176" t="s">
        <v>14444</v>
      </c>
      <c r="B176" t="s">
        <v>14445</v>
      </c>
      <c r="C176" t="s">
        <v>14446</v>
      </c>
      <c r="D176">
        <v>2015</v>
      </c>
      <c r="E176" t="s">
        <v>367</v>
      </c>
      <c r="F176" t="s">
        <v>14447</v>
      </c>
    </row>
    <row r="177" spans="1:7" x14ac:dyDescent="0.25">
      <c r="A177" t="s">
        <v>14448</v>
      </c>
      <c r="B177" t="s">
        <v>14445</v>
      </c>
      <c r="C177" t="s">
        <v>14446</v>
      </c>
      <c r="D177">
        <v>2015</v>
      </c>
      <c r="E177" t="s">
        <v>367</v>
      </c>
      <c r="F177" t="s">
        <v>14449</v>
      </c>
    </row>
    <row r="178" spans="1:7" x14ac:dyDescent="0.25">
      <c r="A178" t="s">
        <v>14450</v>
      </c>
      <c r="B178" t="s">
        <v>14445</v>
      </c>
      <c r="C178" t="s">
        <v>14446</v>
      </c>
      <c r="D178">
        <v>2015</v>
      </c>
      <c r="E178" t="s">
        <v>367</v>
      </c>
      <c r="F178" t="s">
        <v>14451</v>
      </c>
      <c r="G178" t="s">
        <v>10007</v>
      </c>
    </row>
    <row r="179" spans="1:7" x14ac:dyDescent="0.25">
      <c r="A179" t="s">
        <v>14452</v>
      </c>
      <c r="B179" t="s">
        <v>14445</v>
      </c>
      <c r="C179" t="s">
        <v>14446</v>
      </c>
      <c r="D179">
        <v>2018</v>
      </c>
      <c r="E179" t="s">
        <v>367</v>
      </c>
      <c r="F179" t="s">
        <v>14453</v>
      </c>
    </row>
    <row r="180" spans="1:7" x14ac:dyDescent="0.25">
      <c r="A180" t="s">
        <v>14454</v>
      </c>
      <c r="B180" t="s">
        <v>14445</v>
      </c>
      <c r="C180" t="s">
        <v>14446</v>
      </c>
      <c r="D180">
        <v>2018</v>
      </c>
      <c r="E180" t="s">
        <v>367</v>
      </c>
      <c r="F180" t="s">
        <v>14455</v>
      </c>
    </row>
    <row r="181" spans="1:7" x14ac:dyDescent="0.25">
      <c r="A181" t="s">
        <v>14456</v>
      </c>
      <c r="B181" t="s">
        <v>14445</v>
      </c>
      <c r="C181" t="s">
        <v>14446</v>
      </c>
      <c r="D181">
        <v>2016</v>
      </c>
      <c r="E181" t="s">
        <v>367</v>
      </c>
      <c r="F181" t="s">
        <v>14457</v>
      </c>
    </row>
    <row r="182" spans="1:7" x14ac:dyDescent="0.25">
      <c r="A182" t="s">
        <v>14458</v>
      </c>
      <c r="B182" t="s">
        <v>14445</v>
      </c>
      <c r="C182" t="s">
        <v>14446</v>
      </c>
      <c r="D182">
        <v>2015</v>
      </c>
      <c r="E182" t="s">
        <v>367</v>
      </c>
      <c r="F182" t="s">
        <v>14459</v>
      </c>
    </row>
    <row r="183" spans="1:7" x14ac:dyDescent="0.25">
      <c r="A183" t="s">
        <v>14460</v>
      </c>
      <c r="B183" t="s">
        <v>14445</v>
      </c>
      <c r="C183" t="s">
        <v>14446</v>
      </c>
      <c r="D183">
        <v>2015</v>
      </c>
      <c r="E183" t="s">
        <v>367</v>
      </c>
      <c r="F183" t="s">
        <v>14461</v>
      </c>
    </row>
    <row r="184" spans="1:7" x14ac:dyDescent="0.25">
      <c r="A184" t="s">
        <v>14462</v>
      </c>
      <c r="B184" t="s">
        <v>14445</v>
      </c>
      <c r="C184" t="s">
        <v>14446</v>
      </c>
      <c r="D184">
        <v>2018</v>
      </c>
      <c r="E184" t="s">
        <v>367</v>
      </c>
      <c r="F184" t="s">
        <v>14463</v>
      </c>
    </row>
    <row r="185" spans="1:7" x14ac:dyDescent="0.25">
      <c r="A185" t="s">
        <v>14464</v>
      </c>
      <c r="B185" t="s">
        <v>14445</v>
      </c>
      <c r="C185" t="s">
        <v>14446</v>
      </c>
      <c r="D185">
        <v>2015</v>
      </c>
      <c r="E185" t="s">
        <v>367</v>
      </c>
      <c r="F185" t="s">
        <v>14465</v>
      </c>
    </row>
    <row r="186" spans="1:7" x14ac:dyDescent="0.25">
      <c r="A186" t="s">
        <v>14466</v>
      </c>
      <c r="B186" t="s">
        <v>14445</v>
      </c>
      <c r="C186" t="s">
        <v>14446</v>
      </c>
      <c r="D186">
        <v>2015</v>
      </c>
      <c r="E186" t="s">
        <v>367</v>
      </c>
      <c r="F186" t="s">
        <v>14467</v>
      </c>
    </row>
    <row r="187" spans="1:7" x14ac:dyDescent="0.25">
      <c r="A187" t="s">
        <v>10047</v>
      </c>
      <c r="B187" t="s">
        <v>14445</v>
      </c>
      <c r="C187" t="s">
        <v>14446</v>
      </c>
      <c r="D187">
        <v>2015</v>
      </c>
      <c r="E187" t="s">
        <v>367</v>
      </c>
      <c r="F187" t="s">
        <v>14468</v>
      </c>
    </row>
    <row r="188" spans="1:7" x14ac:dyDescent="0.25">
      <c r="A188" t="s">
        <v>14469</v>
      </c>
      <c r="B188" t="s">
        <v>14445</v>
      </c>
      <c r="C188" t="s">
        <v>14446</v>
      </c>
      <c r="D188">
        <v>2016</v>
      </c>
      <c r="E188" t="s">
        <v>367</v>
      </c>
      <c r="F188" t="s">
        <v>14470</v>
      </c>
    </row>
    <row r="189" spans="1:7" x14ac:dyDescent="0.25">
      <c r="A189" t="s">
        <v>14471</v>
      </c>
      <c r="B189" t="s">
        <v>14445</v>
      </c>
      <c r="C189" t="s">
        <v>14446</v>
      </c>
      <c r="D189">
        <v>2016</v>
      </c>
      <c r="E189" t="s">
        <v>367</v>
      </c>
      <c r="F189" t="s">
        <v>14472</v>
      </c>
    </row>
    <row r="190" spans="1:7" x14ac:dyDescent="0.25">
      <c r="A190" t="s">
        <v>14473</v>
      </c>
      <c r="B190" t="s">
        <v>14445</v>
      </c>
      <c r="C190" t="s">
        <v>14446</v>
      </c>
      <c r="D190">
        <v>2018</v>
      </c>
      <c r="E190" t="s">
        <v>367</v>
      </c>
      <c r="F190" t="s">
        <v>14474</v>
      </c>
    </row>
    <row r="191" spans="1:7" x14ac:dyDescent="0.25">
      <c r="A191" t="s">
        <v>14475</v>
      </c>
      <c r="B191" t="s">
        <v>14445</v>
      </c>
      <c r="C191" t="s">
        <v>14446</v>
      </c>
      <c r="D191">
        <v>2015</v>
      </c>
      <c r="E191" t="s">
        <v>367</v>
      </c>
      <c r="F191" t="s">
        <v>14476</v>
      </c>
    </row>
    <row r="192" spans="1:7" x14ac:dyDescent="0.25">
      <c r="A192" t="s">
        <v>14477</v>
      </c>
      <c r="B192" t="s">
        <v>14445</v>
      </c>
      <c r="C192" t="s">
        <v>14446</v>
      </c>
      <c r="D192">
        <v>2015</v>
      </c>
      <c r="E192" t="s">
        <v>367</v>
      </c>
      <c r="F192" t="s">
        <v>14478</v>
      </c>
    </row>
    <row r="193" spans="1:6" x14ac:dyDescent="0.25">
      <c r="A193" t="s">
        <v>14479</v>
      </c>
      <c r="B193" t="s">
        <v>14445</v>
      </c>
      <c r="C193" t="s">
        <v>14446</v>
      </c>
      <c r="D193">
        <v>2015</v>
      </c>
      <c r="E193" t="s">
        <v>367</v>
      </c>
      <c r="F193" t="s">
        <v>14480</v>
      </c>
    </row>
    <row r="194" spans="1:6" x14ac:dyDescent="0.25">
      <c r="A194" t="s">
        <v>14481</v>
      </c>
      <c r="B194" t="s">
        <v>14445</v>
      </c>
      <c r="C194" t="s">
        <v>14446</v>
      </c>
      <c r="D194">
        <v>2015</v>
      </c>
      <c r="E194" t="s">
        <v>367</v>
      </c>
      <c r="F194" t="s">
        <v>14482</v>
      </c>
    </row>
    <row r="195" spans="1:6" x14ac:dyDescent="0.25">
      <c r="A195" t="s">
        <v>14483</v>
      </c>
      <c r="B195" t="s">
        <v>14445</v>
      </c>
      <c r="C195" t="s">
        <v>14446</v>
      </c>
      <c r="D195">
        <v>2015</v>
      </c>
      <c r="E195" t="s">
        <v>367</v>
      </c>
      <c r="F195" t="s">
        <v>14484</v>
      </c>
    </row>
    <row r="196" spans="1:6" x14ac:dyDescent="0.25">
      <c r="A196" t="s">
        <v>14485</v>
      </c>
      <c r="B196" t="s">
        <v>14445</v>
      </c>
      <c r="C196" t="s">
        <v>14446</v>
      </c>
      <c r="D196">
        <v>2015</v>
      </c>
      <c r="E196" t="s">
        <v>367</v>
      </c>
      <c r="F196" t="s">
        <v>14486</v>
      </c>
    </row>
    <row r="197" spans="1:6" x14ac:dyDescent="0.25">
      <c r="A197" t="s">
        <v>14487</v>
      </c>
      <c r="B197" t="s">
        <v>14445</v>
      </c>
      <c r="C197" t="s">
        <v>14446</v>
      </c>
      <c r="D197">
        <v>2015</v>
      </c>
      <c r="E197" t="s">
        <v>367</v>
      </c>
      <c r="F197" t="s">
        <v>14488</v>
      </c>
    </row>
    <row r="198" spans="1:6" x14ac:dyDescent="0.25">
      <c r="A198" t="s">
        <v>14489</v>
      </c>
      <c r="B198" t="s">
        <v>14445</v>
      </c>
      <c r="C198" t="s">
        <v>14446</v>
      </c>
      <c r="D198">
        <v>2015</v>
      </c>
      <c r="E198" t="s">
        <v>367</v>
      </c>
      <c r="F198" t="s">
        <v>14490</v>
      </c>
    </row>
    <row r="199" spans="1:6" x14ac:dyDescent="0.25">
      <c r="A199" t="s">
        <v>14491</v>
      </c>
      <c r="B199" t="s">
        <v>14445</v>
      </c>
      <c r="C199" t="s">
        <v>14446</v>
      </c>
      <c r="D199">
        <v>2015</v>
      </c>
      <c r="E199" t="s">
        <v>367</v>
      </c>
      <c r="F199" t="s">
        <v>14492</v>
      </c>
    </row>
    <row r="200" spans="1:6" x14ac:dyDescent="0.25">
      <c r="A200" t="s">
        <v>14493</v>
      </c>
      <c r="B200" t="s">
        <v>14445</v>
      </c>
      <c r="C200" t="s">
        <v>14446</v>
      </c>
      <c r="D200">
        <v>2015</v>
      </c>
      <c r="E200" t="s">
        <v>367</v>
      </c>
      <c r="F200" t="s">
        <v>14494</v>
      </c>
    </row>
    <row r="201" spans="1:6" x14ac:dyDescent="0.25">
      <c r="A201" t="s">
        <v>14495</v>
      </c>
      <c r="B201" t="s">
        <v>14445</v>
      </c>
      <c r="C201" t="s">
        <v>14446</v>
      </c>
      <c r="D201">
        <v>2015</v>
      </c>
      <c r="E201" t="s">
        <v>367</v>
      </c>
      <c r="F201" t="s">
        <v>14496</v>
      </c>
    </row>
    <row r="202" spans="1:6" x14ac:dyDescent="0.25">
      <c r="A202" t="s">
        <v>14497</v>
      </c>
      <c r="B202" t="s">
        <v>14445</v>
      </c>
      <c r="C202" t="s">
        <v>14446</v>
      </c>
      <c r="D202">
        <v>2015</v>
      </c>
      <c r="E202" t="s">
        <v>367</v>
      </c>
      <c r="F202" t="s">
        <v>14498</v>
      </c>
    </row>
    <row r="203" spans="1:6" x14ac:dyDescent="0.25">
      <c r="A203" t="s">
        <v>14499</v>
      </c>
      <c r="B203" t="s">
        <v>14445</v>
      </c>
      <c r="C203" t="s">
        <v>14446</v>
      </c>
      <c r="D203">
        <v>2015</v>
      </c>
      <c r="E203" t="s">
        <v>367</v>
      </c>
      <c r="F203" t="s">
        <v>14500</v>
      </c>
    </row>
    <row r="204" spans="1:6" x14ac:dyDescent="0.25">
      <c r="A204" t="s">
        <v>14501</v>
      </c>
      <c r="B204" t="s">
        <v>14445</v>
      </c>
      <c r="C204" t="s">
        <v>14446</v>
      </c>
      <c r="D204">
        <v>2015</v>
      </c>
      <c r="E204" t="s">
        <v>367</v>
      </c>
      <c r="F204" t="s">
        <v>14502</v>
      </c>
    </row>
    <row r="205" spans="1:6" x14ac:dyDescent="0.25">
      <c r="A205" t="s">
        <v>14503</v>
      </c>
      <c r="B205" t="s">
        <v>14445</v>
      </c>
      <c r="C205" t="s">
        <v>14446</v>
      </c>
      <c r="D205">
        <v>2015</v>
      </c>
      <c r="E205" t="s">
        <v>367</v>
      </c>
      <c r="F205" t="s">
        <v>14504</v>
      </c>
    </row>
    <row r="206" spans="1:6" x14ac:dyDescent="0.25">
      <c r="A206" t="s">
        <v>14505</v>
      </c>
      <c r="B206" t="s">
        <v>14445</v>
      </c>
      <c r="C206" t="s">
        <v>14446</v>
      </c>
      <c r="D206">
        <v>2018</v>
      </c>
      <c r="E206" t="s">
        <v>367</v>
      </c>
      <c r="F206" t="s">
        <v>14506</v>
      </c>
    </row>
    <row r="207" spans="1:6" x14ac:dyDescent="0.25">
      <c r="A207" t="s">
        <v>14507</v>
      </c>
      <c r="B207" t="s">
        <v>14445</v>
      </c>
      <c r="C207" t="s">
        <v>14446</v>
      </c>
      <c r="D207">
        <v>2018</v>
      </c>
      <c r="E207" t="s">
        <v>367</v>
      </c>
      <c r="F207" t="s">
        <v>14508</v>
      </c>
    </row>
    <row r="208" spans="1:6" x14ac:dyDescent="0.25">
      <c r="A208" t="s">
        <v>14509</v>
      </c>
      <c r="B208" t="s">
        <v>14445</v>
      </c>
      <c r="C208" t="s">
        <v>14446</v>
      </c>
      <c r="D208">
        <v>2018</v>
      </c>
      <c r="E208" t="s">
        <v>367</v>
      </c>
      <c r="F208" t="s">
        <v>14510</v>
      </c>
    </row>
    <row r="209" spans="1:6" x14ac:dyDescent="0.25">
      <c r="A209" t="s">
        <v>14511</v>
      </c>
      <c r="B209" t="s">
        <v>14445</v>
      </c>
      <c r="C209" t="s">
        <v>14446</v>
      </c>
      <c r="D209">
        <v>2018</v>
      </c>
      <c r="E209" t="s">
        <v>367</v>
      </c>
      <c r="F209" t="s">
        <v>14512</v>
      </c>
    </row>
    <row r="210" spans="1:6" x14ac:dyDescent="0.25">
      <c r="A210" t="s">
        <v>14513</v>
      </c>
      <c r="B210" t="s">
        <v>14445</v>
      </c>
      <c r="C210" t="s">
        <v>14446</v>
      </c>
      <c r="D210">
        <v>2018</v>
      </c>
      <c r="E210" t="s">
        <v>367</v>
      </c>
      <c r="F210" t="s">
        <v>14514</v>
      </c>
    </row>
    <row r="211" spans="1:6" x14ac:dyDescent="0.25">
      <c r="A211" t="s">
        <v>14515</v>
      </c>
      <c r="B211" t="s">
        <v>14445</v>
      </c>
      <c r="C211" t="s">
        <v>14446</v>
      </c>
      <c r="D211">
        <v>2018</v>
      </c>
      <c r="E211" t="s">
        <v>367</v>
      </c>
      <c r="F211" t="s">
        <v>14516</v>
      </c>
    </row>
    <row r="212" spans="1:6" x14ac:dyDescent="0.25">
      <c r="A212" t="s">
        <v>14517</v>
      </c>
      <c r="B212" t="s">
        <v>14445</v>
      </c>
      <c r="C212" t="s">
        <v>14446</v>
      </c>
      <c r="D212">
        <v>2018</v>
      </c>
      <c r="E212" t="s">
        <v>367</v>
      </c>
      <c r="F212" t="s">
        <v>14518</v>
      </c>
    </row>
    <row r="213" spans="1:6" x14ac:dyDescent="0.25">
      <c r="A213" t="s">
        <v>14519</v>
      </c>
      <c r="B213" t="s">
        <v>14445</v>
      </c>
      <c r="C213" t="s">
        <v>14446</v>
      </c>
      <c r="D213">
        <v>2015</v>
      </c>
      <c r="E213" t="s">
        <v>367</v>
      </c>
      <c r="F213" t="s">
        <v>14520</v>
      </c>
    </row>
    <row r="214" spans="1:6" x14ac:dyDescent="0.25">
      <c r="A214" t="s">
        <v>14521</v>
      </c>
      <c r="B214" t="s">
        <v>14445</v>
      </c>
      <c r="C214" t="s">
        <v>14446</v>
      </c>
      <c r="D214">
        <v>2015</v>
      </c>
      <c r="E214" t="s">
        <v>367</v>
      </c>
      <c r="F214" t="s">
        <v>14522</v>
      </c>
    </row>
    <row r="215" spans="1:6" x14ac:dyDescent="0.25">
      <c r="A215" t="s">
        <v>14523</v>
      </c>
      <c r="B215" t="s">
        <v>14445</v>
      </c>
      <c r="C215" t="s">
        <v>14446</v>
      </c>
      <c r="D215">
        <v>2015</v>
      </c>
      <c r="E215" t="s">
        <v>367</v>
      </c>
      <c r="F215" t="s">
        <v>14524</v>
      </c>
    </row>
    <row r="216" spans="1:6" x14ac:dyDescent="0.25">
      <c r="A216" t="s">
        <v>14525</v>
      </c>
      <c r="B216" t="s">
        <v>14445</v>
      </c>
      <c r="C216" t="s">
        <v>14446</v>
      </c>
      <c r="D216">
        <v>2015</v>
      </c>
      <c r="E216" t="s">
        <v>367</v>
      </c>
      <c r="F216" t="s">
        <v>14526</v>
      </c>
    </row>
    <row r="217" spans="1:6" x14ac:dyDescent="0.25">
      <c r="A217" t="s">
        <v>14527</v>
      </c>
      <c r="B217" t="s">
        <v>14445</v>
      </c>
      <c r="C217" t="s">
        <v>14446</v>
      </c>
      <c r="D217">
        <v>2015</v>
      </c>
      <c r="E217" t="s">
        <v>367</v>
      </c>
      <c r="F217" t="s">
        <v>14528</v>
      </c>
    </row>
    <row r="218" spans="1:6" x14ac:dyDescent="0.25">
      <c r="A218" t="s">
        <v>14529</v>
      </c>
      <c r="B218" t="s">
        <v>14445</v>
      </c>
      <c r="C218" t="s">
        <v>14446</v>
      </c>
      <c r="D218">
        <v>2015</v>
      </c>
      <c r="E218" t="s">
        <v>367</v>
      </c>
      <c r="F218" t="s">
        <v>14530</v>
      </c>
    </row>
    <row r="219" spans="1:6" x14ac:dyDescent="0.25">
      <c r="A219" t="s">
        <v>14531</v>
      </c>
      <c r="B219" t="s">
        <v>14445</v>
      </c>
      <c r="C219" t="s">
        <v>14446</v>
      </c>
      <c r="D219">
        <v>2015</v>
      </c>
      <c r="E219" t="s">
        <v>367</v>
      </c>
      <c r="F219" t="s">
        <v>14532</v>
      </c>
    </row>
    <row r="220" spans="1:6" x14ac:dyDescent="0.25">
      <c r="A220" t="s">
        <v>375</v>
      </c>
      <c r="B220" t="s">
        <v>13163</v>
      </c>
      <c r="C220" t="s">
        <v>13164</v>
      </c>
      <c r="D220">
        <v>2017</v>
      </c>
      <c r="E220" t="s">
        <v>375</v>
      </c>
      <c r="F220" t="s">
        <v>13165</v>
      </c>
    </row>
    <row r="221" spans="1:6" x14ac:dyDescent="0.25">
      <c r="A221" t="s">
        <v>13166</v>
      </c>
      <c r="B221" t="s">
        <v>13163</v>
      </c>
      <c r="C221" t="s">
        <v>13164</v>
      </c>
      <c r="D221">
        <v>2017</v>
      </c>
      <c r="E221" t="s">
        <v>375</v>
      </c>
      <c r="F221" t="s">
        <v>13167</v>
      </c>
    </row>
    <row r="222" spans="1:6" x14ac:dyDescent="0.25">
      <c r="A222" t="s">
        <v>13168</v>
      </c>
      <c r="B222" t="s">
        <v>13163</v>
      </c>
      <c r="C222" t="s">
        <v>13164</v>
      </c>
      <c r="D222">
        <v>2017</v>
      </c>
      <c r="E222" t="s">
        <v>375</v>
      </c>
      <c r="F222" t="s">
        <v>13169</v>
      </c>
    </row>
    <row r="223" spans="1:6" x14ac:dyDescent="0.25">
      <c r="A223" t="s">
        <v>13170</v>
      </c>
      <c r="B223" t="s">
        <v>13163</v>
      </c>
      <c r="C223" t="s">
        <v>13164</v>
      </c>
      <c r="D223">
        <v>2017</v>
      </c>
      <c r="E223" t="s">
        <v>375</v>
      </c>
      <c r="F223" t="s">
        <v>13171</v>
      </c>
    </row>
    <row r="224" spans="1:6" x14ac:dyDescent="0.25">
      <c r="A224" t="s">
        <v>13172</v>
      </c>
      <c r="B224" t="s">
        <v>13163</v>
      </c>
      <c r="C224" t="s">
        <v>13164</v>
      </c>
      <c r="D224">
        <v>2017</v>
      </c>
      <c r="E224" t="s">
        <v>375</v>
      </c>
      <c r="F224" t="s">
        <v>13173</v>
      </c>
    </row>
    <row r="225" spans="1:6" x14ac:dyDescent="0.25">
      <c r="A225" t="s">
        <v>13174</v>
      </c>
      <c r="B225" t="s">
        <v>13163</v>
      </c>
      <c r="C225" t="s">
        <v>13164</v>
      </c>
      <c r="D225">
        <v>2017</v>
      </c>
      <c r="E225" t="s">
        <v>375</v>
      </c>
      <c r="F225" t="s">
        <v>13175</v>
      </c>
    </row>
    <row r="226" spans="1:6" x14ac:dyDescent="0.25">
      <c r="A226" t="s">
        <v>13176</v>
      </c>
      <c r="B226" t="s">
        <v>13163</v>
      </c>
      <c r="C226" t="s">
        <v>13164</v>
      </c>
      <c r="D226">
        <v>2017</v>
      </c>
      <c r="E226" t="s">
        <v>375</v>
      </c>
      <c r="F226" t="s">
        <v>13177</v>
      </c>
    </row>
    <row r="227" spans="1:6" x14ac:dyDescent="0.25">
      <c r="A227" t="s">
        <v>13178</v>
      </c>
      <c r="B227" t="s">
        <v>13163</v>
      </c>
      <c r="C227" t="s">
        <v>13164</v>
      </c>
      <c r="D227">
        <v>2017</v>
      </c>
      <c r="E227" t="s">
        <v>375</v>
      </c>
      <c r="F227" t="s">
        <v>13179</v>
      </c>
    </row>
    <row r="228" spans="1:6" x14ac:dyDescent="0.25">
      <c r="A228" t="s">
        <v>13180</v>
      </c>
      <c r="B228" t="s">
        <v>13163</v>
      </c>
      <c r="C228" t="s">
        <v>13164</v>
      </c>
      <c r="D228">
        <v>2017</v>
      </c>
      <c r="E228" t="s">
        <v>375</v>
      </c>
      <c r="F228" t="s">
        <v>13181</v>
      </c>
    </row>
    <row r="229" spans="1:6" x14ac:dyDescent="0.25">
      <c r="A229" t="s">
        <v>13182</v>
      </c>
      <c r="B229" t="s">
        <v>13163</v>
      </c>
      <c r="C229" t="s">
        <v>13164</v>
      </c>
      <c r="D229">
        <v>2017</v>
      </c>
      <c r="E229" t="s">
        <v>375</v>
      </c>
      <c r="F229" t="s">
        <v>13183</v>
      </c>
    </row>
    <row r="230" spans="1:6" x14ac:dyDescent="0.25">
      <c r="A230" t="s">
        <v>13184</v>
      </c>
      <c r="B230" t="s">
        <v>13163</v>
      </c>
      <c r="C230" t="s">
        <v>13164</v>
      </c>
      <c r="D230">
        <v>2017</v>
      </c>
      <c r="E230" t="s">
        <v>375</v>
      </c>
      <c r="F230" t="s">
        <v>13185</v>
      </c>
    </row>
    <row r="231" spans="1:6" x14ac:dyDescent="0.25">
      <c r="A231" t="s">
        <v>13186</v>
      </c>
      <c r="B231" t="s">
        <v>13163</v>
      </c>
      <c r="C231" t="s">
        <v>13164</v>
      </c>
      <c r="D231">
        <v>2017</v>
      </c>
      <c r="E231" t="s">
        <v>375</v>
      </c>
      <c r="F231" t="s">
        <v>13187</v>
      </c>
    </row>
    <row r="232" spans="1:6" x14ac:dyDescent="0.25">
      <c r="A232" t="s">
        <v>13188</v>
      </c>
      <c r="B232" t="s">
        <v>13163</v>
      </c>
      <c r="C232" t="s">
        <v>13164</v>
      </c>
      <c r="D232">
        <v>2017</v>
      </c>
      <c r="E232" t="s">
        <v>375</v>
      </c>
      <c r="F232" t="s">
        <v>13189</v>
      </c>
    </row>
    <row r="233" spans="1:6" x14ac:dyDescent="0.25">
      <c r="A233" t="s">
        <v>13190</v>
      </c>
      <c r="B233" t="s">
        <v>13163</v>
      </c>
      <c r="C233" t="s">
        <v>13164</v>
      </c>
      <c r="D233">
        <v>2017</v>
      </c>
      <c r="E233" t="s">
        <v>375</v>
      </c>
      <c r="F233" t="s">
        <v>13191</v>
      </c>
    </row>
    <row r="234" spans="1:6" x14ac:dyDescent="0.25">
      <c r="A234" t="s">
        <v>13192</v>
      </c>
      <c r="B234" t="s">
        <v>13163</v>
      </c>
      <c r="C234" t="s">
        <v>13164</v>
      </c>
      <c r="D234">
        <v>2017</v>
      </c>
      <c r="E234" t="s">
        <v>375</v>
      </c>
      <c r="F234" t="s">
        <v>13193</v>
      </c>
    </row>
    <row r="235" spans="1:6" x14ac:dyDescent="0.25">
      <c r="A235" t="s">
        <v>13194</v>
      </c>
      <c r="B235" t="s">
        <v>13163</v>
      </c>
      <c r="C235" t="s">
        <v>13164</v>
      </c>
      <c r="D235">
        <v>2017</v>
      </c>
      <c r="E235" t="s">
        <v>375</v>
      </c>
      <c r="F235" t="s">
        <v>13195</v>
      </c>
    </row>
    <row r="236" spans="1:6" x14ac:dyDescent="0.25">
      <c r="A236" t="s">
        <v>13196</v>
      </c>
      <c r="B236" t="s">
        <v>13163</v>
      </c>
      <c r="C236" t="s">
        <v>13164</v>
      </c>
      <c r="D236">
        <v>2017</v>
      </c>
      <c r="E236" t="s">
        <v>375</v>
      </c>
      <c r="F236" t="s">
        <v>13197</v>
      </c>
    </row>
    <row r="237" spans="1:6" x14ac:dyDescent="0.25">
      <c r="A237" t="s">
        <v>13198</v>
      </c>
      <c r="B237" t="s">
        <v>13163</v>
      </c>
      <c r="C237" t="s">
        <v>13164</v>
      </c>
      <c r="D237">
        <v>2017</v>
      </c>
      <c r="E237" t="s">
        <v>375</v>
      </c>
      <c r="F237" t="s">
        <v>13199</v>
      </c>
    </row>
    <row r="238" spans="1:6" x14ac:dyDescent="0.25">
      <c r="A238" t="s">
        <v>13200</v>
      </c>
      <c r="B238" t="s">
        <v>13163</v>
      </c>
      <c r="C238" t="s">
        <v>13164</v>
      </c>
      <c r="D238">
        <v>2017</v>
      </c>
      <c r="E238" t="s">
        <v>375</v>
      </c>
      <c r="F238" t="s">
        <v>13201</v>
      </c>
    </row>
    <row r="239" spans="1:6" x14ac:dyDescent="0.25">
      <c r="A239" t="s">
        <v>13202</v>
      </c>
      <c r="B239" t="s">
        <v>13163</v>
      </c>
      <c r="C239" t="s">
        <v>13164</v>
      </c>
      <c r="D239">
        <v>2017</v>
      </c>
      <c r="E239" t="s">
        <v>375</v>
      </c>
      <c r="F239" t="s">
        <v>13203</v>
      </c>
    </row>
    <row r="240" spans="1:6" x14ac:dyDescent="0.25">
      <c r="A240" t="s">
        <v>13204</v>
      </c>
      <c r="B240" t="s">
        <v>13163</v>
      </c>
      <c r="C240" t="s">
        <v>13164</v>
      </c>
      <c r="D240">
        <v>2017</v>
      </c>
      <c r="E240" t="s">
        <v>375</v>
      </c>
      <c r="F240" t="s">
        <v>13205</v>
      </c>
    </row>
    <row r="241" spans="1:7" x14ac:dyDescent="0.25">
      <c r="A241" t="s">
        <v>13206</v>
      </c>
      <c r="B241" t="s">
        <v>13163</v>
      </c>
      <c r="C241" t="s">
        <v>13164</v>
      </c>
      <c r="D241">
        <v>2017</v>
      </c>
      <c r="E241" t="s">
        <v>375</v>
      </c>
      <c r="F241" t="s">
        <v>13207</v>
      </c>
    </row>
    <row r="242" spans="1:7" x14ac:dyDescent="0.25">
      <c r="A242" t="s">
        <v>13208</v>
      </c>
      <c r="B242" t="s">
        <v>13163</v>
      </c>
      <c r="C242" t="s">
        <v>13164</v>
      </c>
      <c r="D242">
        <v>2017</v>
      </c>
      <c r="E242" t="s">
        <v>375</v>
      </c>
      <c r="F242" t="s">
        <v>13209</v>
      </c>
    </row>
    <row r="243" spans="1:7" x14ac:dyDescent="0.25">
      <c r="A243" t="s">
        <v>13210</v>
      </c>
      <c r="B243" t="s">
        <v>13163</v>
      </c>
      <c r="C243" t="s">
        <v>13164</v>
      </c>
      <c r="D243">
        <v>2017</v>
      </c>
      <c r="E243" t="s">
        <v>375</v>
      </c>
      <c r="F243" t="s">
        <v>13211</v>
      </c>
    </row>
    <row r="244" spans="1:7" x14ac:dyDescent="0.25">
      <c r="A244" t="s">
        <v>13212</v>
      </c>
      <c r="B244" t="s">
        <v>13163</v>
      </c>
      <c r="C244" t="s">
        <v>13164</v>
      </c>
      <c r="D244">
        <v>2017</v>
      </c>
      <c r="E244" t="s">
        <v>375</v>
      </c>
      <c r="F244" t="s">
        <v>13213</v>
      </c>
    </row>
    <row r="245" spans="1:7" x14ac:dyDescent="0.25">
      <c r="A245" t="s">
        <v>13214</v>
      </c>
      <c r="B245" t="s">
        <v>13163</v>
      </c>
      <c r="C245" t="s">
        <v>13164</v>
      </c>
      <c r="D245">
        <v>2017</v>
      </c>
      <c r="E245" t="s">
        <v>375</v>
      </c>
      <c r="F245" t="s">
        <v>13215</v>
      </c>
    </row>
    <row r="246" spans="1:7" x14ac:dyDescent="0.25">
      <c r="A246" t="s">
        <v>13216</v>
      </c>
      <c r="B246" t="s">
        <v>13163</v>
      </c>
      <c r="C246" t="s">
        <v>13164</v>
      </c>
      <c r="D246">
        <v>2017</v>
      </c>
      <c r="E246" t="s">
        <v>375</v>
      </c>
      <c r="F246" t="s">
        <v>13217</v>
      </c>
    </row>
    <row r="247" spans="1:7" x14ac:dyDescent="0.25">
      <c r="A247" t="s">
        <v>13218</v>
      </c>
      <c r="B247" t="s">
        <v>13163</v>
      </c>
      <c r="C247" t="s">
        <v>13164</v>
      </c>
      <c r="D247">
        <v>2017</v>
      </c>
      <c r="E247" t="s">
        <v>375</v>
      </c>
      <c r="F247" t="s">
        <v>13219</v>
      </c>
    </row>
    <row r="248" spans="1:7" x14ac:dyDescent="0.25">
      <c r="A248" t="s">
        <v>13220</v>
      </c>
      <c r="B248" t="s">
        <v>13163</v>
      </c>
      <c r="C248" t="s">
        <v>13164</v>
      </c>
      <c r="D248">
        <v>2017</v>
      </c>
      <c r="E248" t="s">
        <v>375</v>
      </c>
      <c r="F248" t="s">
        <v>13221</v>
      </c>
    </row>
    <row r="249" spans="1:7" x14ac:dyDescent="0.25">
      <c r="A249" t="s">
        <v>13222</v>
      </c>
      <c r="B249" t="s">
        <v>13163</v>
      </c>
      <c r="C249" t="s">
        <v>13164</v>
      </c>
      <c r="D249">
        <v>2017</v>
      </c>
      <c r="E249" t="s">
        <v>375</v>
      </c>
      <c r="F249" t="s">
        <v>13223</v>
      </c>
    </row>
    <row r="250" spans="1:7" x14ac:dyDescent="0.25">
      <c r="A250" t="s">
        <v>10100</v>
      </c>
      <c r="B250" t="s">
        <v>10101</v>
      </c>
      <c r="C250" t="s">
        <v>10102</v>
      </c>
      <c r="D250">
        <v>2024</v>
      </c>
      <c r="E250" t="s">
        <v>489</v>
      </c>
      <c r="F250" t="s">
        <v>10103</v>
      </c>
      <c r="G250" t="s">
        <v>10007</v>
      </c>
    </row>
    <row r="251" spans="1:7" x14ac:dyDescent="0.25">
      <c r="A251" t="s">
        <v>10104</v>
      </c>
      <c r="B251" t="s">
        <v>10101</v>
      </c>
      <c r="C251" t="s">
        <v>10102</v>
      </c>
      <c r="D251">
        <v>2024</v>
      </c>
      <c r="E251" t="s">
        <v>489</v>
      </c>
      <c r="F251" t="s">
        <v>10105</v>
      </c>
    </row>
    <row r="252" spans="1:7" x14ac:dyDescent="0.25">
      <c r="A252" t="s">
        <v>10114</v>
      </c>
      <c r="B252" t="s">
        <v>10101</v>
      </c>
      <c r="C252" t="s">
        <v>10102</v>
      </c>
      <c r="D252">
        <v>2024</v>
      </c>
      <c r="E252" t="s">
        <v>489</v>
      </c>
      <c r="F252" t="s">
        <v>10115</v>
      </c>
    </row>
    <row r="253" spans="1:7" x14ac:dyDescent="0.25">
      <c r="A253" t="s">
        <v>10116</v>
      </c>
      <c r="B253" t="s">
        <v>10101</v>
      </c>
      <c r="C253" t="s">
        <v>10102</v>
      </c>
      <c r="D253">
        <v>2024</v>
      </c>
      <c r="E253" t="s">
        <v>489</v>
      </c>
      <c r="F253" t="s">
        <v>10117</v>
      </c>
    </row>
    <row r="254" spans="1:7" x14ac:dyDescent="0.25">
      <c r="A254" t="s">
        <v>10118</v>
      </c>
      <c r="B254" t="s">
        <v>10101</v>
      </c>
      <c r="C254" t="s">
        <v>10102</v>
      </c>
      <c r="D254">
        <v>2024</v>
      </c>
      <c r="E254" t="s">
        <v>489</v>
      </c>
      <c r="F254" t="s">
        <v>10119</v>
      </c>
    </row>
    <row r="255" spans="1:7" x14ac:dyDescent="0.25">
      <c r="A255" t="s">
        <v>10106</v>
      </c>
      <c r="B255" t="s">
        <v>10107</v>
      </c>
      <c r="C255" t="s">
        <v>10102</v>
      </c>
      <c r="D255">
        <v>2024</v>
      </c>
      <c r="E255" t="s">
        <v>489</v>
      </c>
      <c r="F255" t="s">
        <v>10108</v>
      </c>
    </row>
    <row r="256" spans="1:7" x14ac:dyDescent="0.25">
      <c r="A256" t="s">
        <v>10109</v>
      </c>
      <c r="B256" t="s">
        <v>10107</v>
      </c>
      <c r="C256" t="s">
        <v>10102</v>
      </c>
      <c r="D256">
        <v>2024</v>
      </c>
      <c r="E256" t="s">
        <v>489</v>
      </c>
      <c r="F256" t="s">
        <v>10110</v>
      </c>
    </row>
    <row r="257" spans="1:7" x14ac:dyDescent="0.25">
      <c r="A257" t="s">
        <v>10120</v>
      </c>
      <c r="B257" t="s">
        <v>10107</v>
      </c>
      <c r="C257" t="s">
        <v>10102</v>
      </c>
      <c r="D257">
        <v>2024</v>
      </c>
      <c r="E257" t="s">
        <v>489</v>
      </c>
      <c r="F257" t="s">
        <v>10121</v>
      </c>
    </row>
    <row r="258" spans="1:7" x14ac:dyDescent="0.25">
      <c r="A258" t="s">
        <v>10122</v>
      </c>
      <c r="B258" t="s">
        <v>10107</v>
      </c>
      <c r="C258" t="s">
        <v>10102</v>
      </c>
      <c r="D258">
        <v>2024</v>
      </c>
      <c r="E258" t="s">
        <v>489</v>
      </c>
      <c r="F258" t="s">
        <v>10123</v>
      </c>
    </row>
    <row r="259" spans="1:7" x14ac:dyDescent="0.25">
      <c r="A259" t="s">
        <v>10111</v>
      </c>
      <c r="B259" t="s">
        <v>10112</v>
      </c>
      <c r="C259" t="s">
        <v>10102</v>
      </c>
      <c r="D259">
        <v>2024</v>
      </c>
      <c r="E259" t="s">
        <v>489</v>
      </c>
      <c r="F259" t="s">
        <v>10113</v>
      </c>
    </row>
    <row r="260" spans="1:7" x14ac:dyDescent="0.25">
      <c r="A260" t="s">
        <v>10124</v>
      </c>
      <c r="B260" t="s">
        <v>10112</v>
      </c>
      <c r="C260" t="s">
        <v>10102</v>
      </c>
      <c r="D260">
        <v>2024</v>
      </c>
      <c r="E260" t="s">
        <v>489</v>
      </c>
      <c r="F260" t="s">
        <v>10125</v>
      </c>
    </row>
    <row r="261" spans="1:7" x14ac:dyDescent="0.25">
      <c r="A261" t="s">
        <v>10126</v>
      </c>
      <c r="B261" t="s">
        <v>10127</v>
      </c>
      <c r="C261" t="s">
        <v>10128</v>
      </c>
      <c r="D261">
        <v>2022</v>
      </c>
      <c r="E261" t="s">
        <v>493</v>
      </c>
      <c r="F261" t="s">
        <v>10129</v>
      </c>
      <c r="G261" t="s">
        <v>10007</v>
      </c>
    </row>
    <row r="262" spans="1:7" x14ac:dyDescent="0.25">
      <c r="A262" t="s">
        <v>10130</v>
      </c>
      <c r="B262" t="s">
        <v>10127</v>
      </c>
      <c r="C262" t="s">
        <v>10128</v>
      </c>
      <c r="D262">
        <v>2022</v>
      </c>
      <c r="E262" t="s">
        <v>493</v>
      </c>
      <c r="F262" t="s">
        <v>10131</v>
      </c>
    </row>
    <row r="263" spans="1:7" x14ac:dyDescent="0.25">
      <c r="A263" t="s">
        <v>10132</v>
      </c>
      <c r="B263" t="s">
        <v>10127</v>
      </c>
      <c r="C263" t="s">
        <v>10128</v>
      </c>
      <c r="D263">
        <v>2022</v>
      </c>
      <c r="E263" t="s">
        <v>493</v>
      </c>
      <c r="F263" t="s">
        <v>10133</v>
      </c>
    </row>
    <row r="264" spans="1:7" x14ac:dyDescent="0.25">
      <c r="A264" t="s">
        <v>10134</v>
      </c>
      <c r="B264" t="s">
        <v>10127</v>
      </c>
      <c r="C264" t="s">
        <v>10128</v>
      </c>
      <c r="D264">
        <v>2022</v>
      </c>
      <c r="E264" t="s">
        <v>493</v>
      </c>
      <c r="F264" t="s">
        <v>10135</v>
      </c>
    </row>
    <row r="265" spans="1:7" x14ac:dyDescent="0.25">
      <c r="A265" t="s">
        <v>10136</v>
      </c>
      <c r="B265" t="s">
        <v>10127</v>
      </c>
      <c r="C265" t="s">
        <v>10128</v>
      </c>
      <c r="D265">
        <v>2022</v>
      </c>
      <c r="E265" t="s">
        <v>493</v>
      </c>
      <c r="F265" t="s">
        <v>10137</v>
      </c>
    </row>
    <row r="266" spans="1:7" x14ac:dyDescent="0.25">
      <c r="A266" t="s">
        <v>10138</v>
      </c>
      <c r="B266" t="s">
        <v>10127</v>
      </c>
      <c r="C266" t="s">
        <v>10128</v>
      </c>
      <c r="D266">
        <v>2022</v>
      </c>
      <c r="E266" t="s">
        <v>493</v>
      </c>
      <c r="F266" t="s">
        <v>10139</v>
      </c>
    </row>
    <row r="267" spans="1:7" x14ac:dyDescent="0.25">
      <c r="A267" t="s">
        <v>10140</v>
      </c>
      <c r="B267" t="s">
        <v>10127</v>
      </c>
      <c r="C267" t="s">
        <v>10128</v>
      </c>
      <c r="D267">
        <v>2022</v>
      </c>
      <c r="E267" t="s">
        <v>493</v>
      </c>
      <c r="F267" t="s">
        <v>10141</v>
      </c>
    </row>
    <row r="268" spans="1:7" x14ac:dyDescent="0.25">
      <c r="A268" t="s">
        <v>4387</v>
      </c>
      <c r="B268" t="s">
        <v>10127</v>
      </c>
      <c r="C268" t="s">
        <v>10128</v>
      </c>
      <c r="D268">
        <v>2022</v>
      </c>
      <c r="E268" t="s">
        <v>493</v>
      </c>
      <c r="F268" t="s">
        <v>10142</v>
      </c>
    </row>
    <row r="269" spans="1:7" x14ac:dyDescent="0.25">
      <c r="A269" t="s">
        <v>10143</v>
      </c>
      <c r="B269" t="s">
        <v>10127</v>
      </c>
      <c r="C269" t="s">
        <v>10128</v>
      </c>
      <c r="D269">
        <v>2022</v>
      </c>
      <c r="E269" t="s">
        <v>493</v>
      </c>
      <c r="F269" t="s">
        <v>10144</v>
      </c>
    </row>
    <row r="270" spans="1:7" x14ac:dyDescent="0.25">
      <c r="A270" t="s">
        <v>10145</v>
      </c>
      <c r="B270" t="s">
        <v>10127</v>
      </c>
      <c r="C270" t="s">
        <v>10128</v>
      </c>
      <c r="D270">
        <v>2022</v>
      </c>
      <c r="E270" t="s">
        <v>493</v>
      </c>
      <c r="F270" t="s">
        <v>10146</v>
      </c>
    </row>
    <row r="271" spans="1:7" x14ac:dyDescent="0.25">
      <c r="A271" t="s">
        <v>10147</v>
      </c>
      <c r="B271" t="s">
        <v>10127</v>
      </c>
      <c r="C271" t="s">
        <v>10128</v>
      </c>
      <c r="D271">
        <v>2022</v>
      </c>
      <c r="E271" t="s">
        <v>493</v>
      </c>
      <c r="F271" t="s">
        <v>10148</v>
      </c>
    </row>
    <row r="272" spans="1:7" x14ac:dyDescent="0.25">
      <c r="A272" t="s">
        <v>10149</v>
      </c>
      <c r="B272" t="s">
        <v>10127</v>
      </c>
      <c r="C272" t="s">
        <v>10128</v>
      </c>
      <c r="D272">
        <v>2022</v>
      </c>
      <c r="E272" t="s">
        <v>493</v>
      </c>
      <c r="F272" t="s">
        <v>10150</v>
      </c>
    </row>
    <row r="273" spans="1:6" x14ac:dyDescent="0.25">
      <c r="A273" t="s">
        <v>10151</v>
      </c>
      <c r="B273" t="s">
        <v>10127</v>
      </c>
      <c r="C273" t="s">
        <v>10128</v>
      </c>
      <c r="D273">
        <v>2022</v>
      </c>
      <c r="E273" t="s">
        <v>493</v>
      </c>
      <c r="F273" t="s">
        <v>10152</v>
      </c>
    </row>
    <row r="274" spans="1:6" x14ac:dyDescent="0.25">
      <c r="A274" t="s">
        <v>10153</v>
      </c>
      <c r="B274" t="s">
        <v>10127</v>
      </c>
      <c r="C274" t="s">
        <v>10128</v>
      </c>
      <c r="D274">
        <v>2022</v>
      </c>
      <c r="E274" t="s">
        <v>493</v>
      </c>
      <c r="F274" t="s">
        <v>10154</v>
      </c>
    </row>
    <row r="275" spans="1:6" x14ac:dyDescent="0.25">
      <c r="A275" t="s">
        <v>10155</v>
      </c>
      <c r="B275" t="s">
        <v>10127</v>
      </c>
      <c r="C275" t="s">
        <v>10128</v>
      </c>
      <c r="D275">
        <v>2022</v>
      </c>
      <c r="E275" t="s">
        <v>493</v>
      </c>
      <c r="F275" t="s">
        <v>10156</v>
      </c>
    </row>
    <row r="276" spans="1:6" x14ac:dyDescent="0.25">
      <c r="A276" t="s">
        <v>10157</v>
      </c>
      <c r="B276" t="s">
        <v>10127</v>
      </c>
      <c r="C276" t="s">
        <v>10128</v>
      </c>
      <c r="D276">
        <v>2022</v>
      </c>
      <c r="E276" t="s">
        <v>493</v>
      </c>
      <c r="F276" t="s">
        <v>10158</v>
      </c>
    </row>
    <row r="277" spans="1:6" x14ac:dyDescent="0.25">
      <c r="A277" t="s">
        <v>10159</v>
      </c>
      <c r="B277" t="s">
        <v>10127</v>
      </c>
      <c r="C277" t="s">
        <v>10128</v>
      </c>
      <c r="D277">
        <v>2022</v>
      </c>
      <c r="E277" t="s">
        <v>493</v>
      </c>
      <c r="F277" t="s">
        <v>10160</v>
      </c>
    </row>
    <row r="278" spans="1:6" x14ac:dyDescent="0.25">
      <c r="A278" t="s">
        <v>10161</v>
      </c>
      <c r="B278" t="s">
        <v>10127</v>
      </c>
      <c r="C278" t="s">
        <v>10128</v>
      </c>
      <c r="D278">
        <v>2022</v>
      </c>
      <c r="E278" t="s">
        <v>493</v>
      </c>
      <c r="F278" t="s">
        <v>10162</v>
      </c>
    </row>
    <row r="279" spans="1:6" x14ac:dyDescent="0.25">
      <c r="A279" t="s">
        <v>4389</v>
      </c>
      <c r="B279" t="s">
        <v>10127</v>
      </c>
      <c r="C279" t="s">
        <v>10128</v>
      </c>
      <c r="D279">
        <v>2022</v>
      </c>
      <c r="E279" t="s">
        <v>493</v>
      </c>
      <c r="F279" t="s">
        <v>10163</v>
      </c>
    </row>
    <row r="280" spans="1:6" x14ac:dyDescent="0.25">
      <c r="A280" t="s">
        <v>10164</v>
      </c>
      <c r="B280" t="s">
        <v>10127</v>
      </c>
      <c r="C280" t="s">
        <v>10128</v>
      </c>
      <c r="D280">
        <v>2022</v>
      </c>
      <c r="E280" t="s">
        <v>493</v>
      </c>
      <c r="F280" t="s">
        <v>10165</v>
      </c>
    </row>
    <row r="281" spans="1:6" x14ac:dyDescent="0.25">
      <c r="A281" t="s">
        <v>10166</v>
      </c>
      <c r="B281" t="s">
        <v>10127</v>
      </c>
      <c r="C281" t="s">
        <v>10128</v>
      </c>
      <c r="D281">
        <v>2022</v>
      </c>
      <c r="E281" t="s">
        <v>493</v>
      </c>
      <c r="F281" t="s">
        <v>10167</v>
      </c>
    </row>
    <row r="282" spans="1:6" x14ac:dyDescent="0.25">
      <c r="A282" t="s">
        <v>10168</v>
      </c>
      <c r="B282" t="s">
        <v>10127</v>
      </c>
      <c r="C282" t="s">
        <v>10128</v>
      </c>
      <c r="D282">
        <v>2022</v>
      </c>
      <c r="E282" t="s">
        <v>493</v>
      </c>
      <c r="F282" t="s">
        <v>10169</v>
      </c>
    </row>
    <row r="283" spans="1:6" x14ac:dyDescent="0.25">
      <c r="A283" t="s">
        <v>10170</v>
      </c>
      <c r="B283" t="s">
        <v>10127</v>
      </c>
      <c r="C283" t="s">
        <v>10128</v>
      </c>
      <c r="D283">
        <v>2022</v>
      </c>
      <c r="E283" t="s">
        <v>493</v>
      </c>
      <c r="F283" t="s">
        <v>10171</v>
      </c>
    </row>
    <row r="284" spans="1:6" x14ac:dyDescent="0.25">
      <c r="A284" t="s">
        <v>10172</v>
      </c>
      <c r="B284" t="s">
        <v>10127</v>
      </c>
      <c r="C284" t="s">
        <v>10128</v>
      </c>
      <c r="D284">
        <v>2022</v>
      </c>
      <c r="E284" t="s">
        <v>493</v>
      </c>
      <c r="F284" t="s">
        <v>10173</v>
      </c>
    </row>
    <row r="285" spans="1:6" x14ac:dyDescent="0.25">
      <c r="A285" t="s">
        <v>10174</v>
      </c>
      <c r="B285" t="s">
        <v>10127</v>
      </c>
      <c r="C285" t="s">
        <v>10128</v>
      </c>
      <c r="D285">
        <v>2022</v>
      </c>
      <c r="E285" t="s">
        <v>493</v>
      </c>
      <c r="F285" t="s">
        <v>10175</v>
      </c>
    </row>
    <row r="286" spans="1:6" x14ac:dyDescent="0.25">
      <c r="A286" t="s">
        <v>10176</v>
      </c>
      <c r="B286" t="s">
        <v>10127</v>
      </c>
      <c r="C286" t="s">
        <v>10128</v>
      </c>
      <c r="D286">
        <v>2022</v>
      </c>
      <c r="E286" t="s">
        <v>493</v>
      </c>
      <c r="F286" t="s">
        <v>10177</v>
      </c>
    </row>
    <row r="287" spans="1:6" x14ac:dyDescent="0.25">
      <c r="A287" t="s">
        <v>10178</v>
      </c>
      <c r="B287" t="s">
        <v>10127</v>
      </c>
      <c r="C287" t="s">
        <v>10128</v>
      </c>
      <c r="D287">
        <v>2022</v>
      </c>
      <c r="E287" t="s">
        <v>493</v>
      </c>
      <c r="F287" t="s">
        <v>10179</v>
      </c>
    </row>
    <row r="288" spans="1:6" x14ac:dyDescent="0.25">
      <c r="A288" t="s">
        <v>10180</v>
      </c>
      <c r="B288" t="s">
        <v>10127</v>
      </c>
      <c r="C288" t="s">
        <v>10128</v>
      </c>
      <c r="D288">
        <v>2022</v>
      </c>
      <c r="E288" t="s">
        <v>493</v>
      </c>
      <c r="F288" t="s">
        <v>10181</v>
      </c>
    </row>
    <row r="289" spans="1:7" x14ac:dyDescent="0.25">
      <c r="A289" t="s">
        <v>4390</v>
      </c>
      <c r="B289" t="s">
        <v>10127</v>
      </c>
      <c r="C289" t="s">
        <v>10128</v>
      </c>
      <c r="D289">
        <v>2022</v>
      </c>
      <c r="E289" t="s">
        <v>493</v>
      </c>
      <c r="F289" t="s">
        <v>10182</v>
      </c>
    </row>
    <row r="290" spans="1:7" x14ac:dyDescent="0.25">
      <c r="A290" t="s">
        <v>10183</v>
      </c>
      <c r="B290" t="s">
        <v>10127</v>
      </c>
      <c r="C290" t="s">
        <v>10128</v>
      </c>
      <c r="D290">
        <v>2022</v>
      </c>
      <c r="E290" t="s">
        <v>493</v>
      </c>
      <c r="F290" t="s">
        <v>10184</v>
      </c>
    </row>
    <row r="291" spans="1:7" x14ac:dyDescent="0.25">
      <c r="A291" t="s">
        <v>10185</v>
      </c>
      <c r="B291" t="s">
        <v>10127</v>
      </c>
      <c r="C291" t="s">
        <v>10128</v>
      </c>
      <c r="D291">
        <v>2022</v>
      </c>
      <c r="E291" t="s">
        <v>493</v>
      </c>
      <c r="F291" t="s">
        <v>10186</v>
      </c>
    </row>
    <row r="292" spans="1:7" x14ac:dyDescent="0.25">
      <c r="A292" t="s">
        <v>10187</v>
      </c>
      <c r="B292" t="s">
        <v>10127</v>
      </c>
      <c r="C292" t="s">
        <v>10128</v>
      </c>
      <c r="D292">
        <v>2022</v>
      </c>
      <c r="E292" t="s">
        <v>493</v>
      </c>
      <c r="F292" t="s">
        <v>10188</v>
      </c>
    </row>
    <row r="293" spans="1:7" x14ac:dyDescent="0.25">
      <c r="A293" t="s">
        <v>10189</v>
      </c>
      <c r="B293" t="s">
        <v>10127</v>
      </c>
      <c r="C293" t="s">
        <v>10128</v>
      </c>
      <c r="D293">
        <v>2022</v>
      </c>
      <c r="E293" t="s">
        <v>493</v>
      </c>
      <c r="F293" t="s">
        <v>10190</v>
      </c>
    </row>
    <row r="294" spans="1:7" x14ac:dyDescent="0.25">
      <c r="A294" t="s">
        <v>10191</v>
      </c>
      <c r="B294" t="s">
        <v>10127</v>
      </c>
      <c r="C294" t="s">
        <v>10128</v>
      </c>
      <c r="D294">
        <v>2022</v>
      </c>
      <c r="E294" t="s">
        <v>493</v>
      </c>
      <c r="F294" t="s">
        <v>10192</v>
      </c>
    </row>
    <row r="295" spans="1:7" x14ac:dyDescent="0.25">
      <c r="A295" t="s">
        <v>10193</v>
      </c>
      <c r="B295" t="s">
        <v>10127</v>
      </c>
      <c r="C295" t="s">
        <v>10128</v>
      </c>
      <c r="D295">
        <v>2022</v>
      </c>
      <c r="E295" t="s">
        <v>493</v>
      </c>
      <c r="F295" t="s">
        <v>10194</v>
      </c>
    </row>
    <row r="296" spans="1:7" x14ac:dyDescent="0.25">
      <c r="A296" t="s">
        <v>10195</v>
      </c>
      <c r="B296" t="s">
        <v>10127</v>
      </c>
      <c r="C296" t="s">
        <v>10128</v>
      </c>
      <c r="D296">
        <v>2022</v>
      </c>
      <c r="E296" t="s">
        <v>493</v>
      </c>
      <c r="F296" t="s">
        <v>10196</v>
      </c>
    </row>
    <row r="297" spans="1:7" x14ac:dyDescent="0.25">
      <c r="A297" t="s">
        <v>10197</v>
      </c>
      <c r="B297" t="s">
        <v>10127</v>
      </c>
      <c r="C297" t="s">
        <v>10128</v>
      </c>
      <c r="D297">
        <v>2022</v>
      </c>
      <c r="E297" t="s">
        <v>493</v>
      </c>
      <c r="F297" t="s">
        <v>10198</v>
      </c>
    </row>
    <row r="298" spans="1:7" x14ac:dyDescent="0.25">
      <c r="A298" t="s">
        <v>10199</v>
      </c>
      <c r="B298" t="s">
        <v>10127</v>
      </c>
      <c r="C298" t="s">
        <v>10128</v>
      </c>
      <c r="D298">
        <v>2022</v>
      </c>
      <c r="E298" t="s">
        <v>493</v>
      </c>
      <c r="F298" t="s">
        <v>10200</v>
      </c>
    </row>
    <row r="299" spans="1:7" x14ac:dyDescent="0.25">
      <c r="A299" t="s">
        <v>10201</v>
      </c>
      <c r="B299" t="s">
        <v>10127</v>
      </c>
      <c r="C299" t="s">
        <v>10128</v>
      </c>
      <c r="D299">
        <v>2022</v>
      </c>
      <c r="E299" t="s">
        <v>493</v>
      </c>
      <c r="F299" t="s">
        <v>10202</v>
      </c>
    </row>
    <row r="300" spans="1:7" x14ac:dyDescent="0.25">
      <c r="A300" t="s">
        <v>10203</v>
      </c>
      <c r="B300" t="s">
        <v>10127</v>
      </c>
      <c r="C300" t="s">
        <v>10128</v>
      </c>
      <c r="D300">
        <v>2022</v>
      </c>
      <c r="E300" t="s">
        <v>493</v>
      </c>
      <c r="F300" t="s">
        <v>10204</v>
      </c>
    </row>
    <row r="301" spans="1:7" x14ac:dyDescent="0.25">
      <c r="A301" t="s">
        <v>10205</v>
      </c>
      <c r="B301" t="s">
        <v>10127</v>
      </c>
      <c r="C301" t="s">
        <v>10128</v>
      </c>
      <c r="D301">
        <v>2022</v>
      </c>
      <c r="E301" t="s">
        <v>493</v>
      </c>
      <c r="F301" t="s">
        <v>10206</v>
      </c>
    </row>
    <row r="302" spans="1:7" x14ac:dyDescent="0.25">
      <c r="A302" t="s">
        <v>1910</v>
      </c>
      <c r="B302" t="s">
        <v>10207</v>
      </c>
      <c r="C302" t="s">
        <v>10208</v>
      </c>
      <c r="D302">
        <v>2024</v>
      </c>
      <c r="E302" t="s">
        <v>545</v>
      </c>
      <c r="F302" t="s">
        <v>10209</v>
      </c>
      <c r="G302" t="s">
        <v>10007</v>
      </c>
    </row>
    <row r="303" spans="1:7" x14ac:dyDescent="0.25">
      <c r="A303" t="s">
        <v>10210</v>
      </c>
      <c r="B303" t="s">
        <v>10207</v>
      </c>
      <c r="C303" t="s">
        <v>10208</v>
      </c>
      <c r="D303">
        <v>2024</v>
      </c>
      <c r="E303" t="s">
        <v>545</v>
      </c>
      <c r="F303" t="s">
        <v>10211</v>
      </c>
    </row>
    <row r="304" spans="1:7" x14ac:dyDescent="0.25">
      <c r="A304" t="s">
        <v>10212</v>
      </c>
      <c r="B304" t="s">
        <v>10207</v>
      </c>
      <c r="C304" t="s">
        <v>10208</v>
      </c>
      <c r="D304">
        <v>2024</v>
      </c>
      <c r="E304" t="s">
        <v>545</v>
      </c>
      <c r="F304" t="s">
        <v>10213</v>
      </c>
    </row>
    <row r="305" spans="1:6" x14ac:dyDescent="0.25">
      <c r="A305" t="s">
        <v>10214</v>
      </c>
      <c r="B305" t="s">
        <v>10207</v>
      </c>
      <c r="C305" t="s">
        <v>10208</v>
      </c>
      <c r="D305">
        <v>2024</v>
      </c>
      <c r="E305" t="s">
        <v>545</v>
      </c>
      <c r="F305" t="s">
        <v>10215</v>
      </c>
    </row>
    <row r="306" spans="1:6" x14ac:dyDescent="0.25">
      <c r="A306" t="s">
        <v>10216</v>
      </c>
      <c r="B306" t="s">
        <v>10207</v>
      </c>
      <c r="C306" t="s">
        <v>10208</v>
      </c>
      <c r="D306">
        <v>2024</v>
      </c>
      <c r="E306" t="s">
        <v>545</v>
      </c>
      <c r="F306" t="s">
        <v>10217</v>
      </c>
    </row>
    <row r="307" spans="1:6" x14ac:dyDescent="0.25">
      <c r="A307" t="s">
        <v>10218</v>
      </c>
      <c r="B307" t="s">
        <v>10207</v>
      </c>
      <c r="C307" t="s">
        <v>10208</v>
      </c>
      <c r="D307">
        <v>2024</v>
      </c>
      <c r="E307" t="s">
        <v>545</v>
      </c>
      <c r="F307" t="s">
        <v>10219</v>
      </c>
    </row>
    <row r="308" spans="1:6" x14ac:dyDescent="0.25">
      <c r="A308" t="s">
        <v>10220</v>
      </c>
      <c r="B308" t="s">
        <v>10207</v>
      </c>
      <c r="C308" t="s">
        <v>10208</v>
      </c>
      <c r="D308">
        <v>2024</v>
      </c>
      <c r="E308" t="s">
        <v>545</v>
      </c>
      <c r="F308" t="s">
        <v>10221</v>
      </c>
    </row>
    <row r="309" spans="1:6" x14ac:dyDescent="0.25">
      <c r="A309" t="s">
        <v>10222</v>
      </c>
      <c r="B309" t="s">
        <v>10207</v>
      </c>
      <c r="C309" t="s">
        <v>10208</v>
      </c>
      <c r="D309">
        <v>2024</v>
      </c>
      <c r="E309" t="s">
        <v>545</v>
      </c>
      <c r="F309" t="s">
        <v>10223</v>
      </c>
    </row>
    <row r="310" spans="1:6" x14ac:dyDescent="0.25">
      <c r="A310" t="s">
        <v>10224</v>
      </c>
      <c r="B310" t="s">
        <v>10207</v>
      </c>
      <c r="C310" t="s">
        <v>10208</v>
      </c>
      <c r="D310">
        <v>2024</v>
      </c>
      <c r="E310" t="s">
        <v>545</v>
      </c>
      <c r="F310" t="s">
        <v>10225</v>
      </c>
    </row>
    <row r="311" spans="1:6" x14ac:dyDescent="0.25">
      <c r="A311" t="s">
        <v>10226</v>
      </c>
      <c r="B311" t="s">
        <v>10207</v>
      </c>
      <c r="C311" t="s">
        <v>10208</v>
      </c>
      <c r="D311">
        <v>2024</v>
      </c>
      <c r="E311" t="s">
        <v>545</v>
      </c>
      <c r="F311" t="s">
        <v>10227</v>
      </c>
    </row>
    <row r="312" spans="1:6" x14ac:dyDescent="0.25">
      <c r="A312" t="s">
        <v>10228</v>
      </c>
      <c r="B312" t="s">
        <v>10207</v>
      </c>
      <c r="C312" t="s">
        <v>10208</v>
      </c>
      <c r="D312">
        <v>2024</v>
      </c>
      <c r="E312" t="s">
        <v>545</v>
      </c>
      <c r="F312" t="s">
        <v>10229</v>
      </c>
    </row>
    <row r="313" spans="1:6" x14ac:dyDescent="0.25">
      <c r="A313" t="s">
        <v>10230</v>
      </c>
      <c r="B313" t="s">
        <v>10207</v>
      </c>
      <c r="C313" t="s">
        <v>10208</v>
      </c>
      <c r="D313">
        <v>2024</v>
      </c>
      <c r="E313" t="s">
        <v>545</v>
      </c>
      <c r="F313" t="s">
        <v>10231</v>
      </c>
    </row>
    <row r="314" spans="1:6" x14ac:dyDescent="0.25">
      <c r="A314" t="s">
        <v>10232</v>
      </c>
      <c r="B314" t="s">
        <v>10207</v>
      </c>
      <c r="C314" t="s">
        <v>10208</v>
      </c>
      <c r="D314">
        <v>2024</v>
      </c>
      <c r="E314" t="s">
        <v>545</v>
      </c>
      <c r="F314" t="s">
        <v>10233</v>
      </c>
    </row>
    <row r="315" spans="1:6" x14ac:dyDescent="0.25">
      <c r="A315" t="s">
        <v>10234</v>
      </c>
      <c r="B315" t="s">
        <v>10207</v>
      </c>
      <c r="C315" t="s">
        <v>10208</v>
      </c>
      <c r="D315">
        <v>2024</v>
      </c>
      <c r="E315" t="s">
        <v>545</v>
      </c>
      <c r="F315" t="s">
        <v>10235</v>
      </c>
    </row>
    <row r="316" spans="1:6" x14ac:dyDescent="0.25">
      <c r="A316" t="s">
        <v>10236</v>
      </c>
      <c r="B316" t="s">
        <v>10207</v>
      </c>
      <c r="C316" t="s">
        <v>10208</v>
      </c>
      <c r="D316">
        <v>2024</v>
      </c>
      <c r="E316" t="s">
        <v>545</v>
      </c>
      <c r="F316" t="s">
        <v>10237</v>
      </c>
    </row>
    <row r="317" spans="1:6" x14ac:dyDescent="0.25">
      <c r="A317" t="s">
        <v>10238</v>
      </c>
      <c r="B317" t="s">
        <v>10207</v>
      </c>
      <c r="C317" t="s">
        <v>10208</v>
      </c>
      <c r="D317">
        <v>2024</v>
      </c>
      <c r="E317" t="s">
        <v>545</v>
      </c>
      <c r="F317" t="s">
        <v>10239</v>
      </c>
    </row>
    <row r="318" spans="1:6" x14ac:dyDescent="0.25">
      <c r="A318" t="s">
        <v>10240</v>
      </c>
      <c r="B318" t="s">
        <v>10207</v>
      </c>
      <c r="C318" t="s">
        <v>10208</v>
      </c>
      <c r="D318">
        <v>2024</v>
      </c>
      <c r="E318" t="s">
        <v>545</v>
      </c>
      <c r="F318" t="s">
        <v>10241</v>
      </c>
    </row>
    <row r="319" spans="1:6" x14ac:dyDescent="0.25">
      <c r="A319" t="s">
        <v>10242</v>
      </c>
      <c r="B319" t="s">
        <v>10207</v>
      </c>
      <c r="C319" t="s">
        <v>10208</v>
      </c>
      <c r="D319">
        <v>2024</v>
      </c>
      <c r="E319" t="s">
        <v>545</v>
      </c>
      <c r="F319" t="s">
        <v>10243</v>
      </c>
    </row>
    <row r="320" spans="1:6" x14ac:dyDescent="0.25">
      <c r="A320" t="s">
        <v>10244</v>
      </c>
      <c r="B320" t="s">
        <v>10207</v>
      </c>
      <c r="C320" t="s">
        <v>10208</v>
      </c>
      <c r="D320">
        <v>2024</v>
      </c>
      <c r="E320" t="s">
        <v>545</v>
      </c>
      <c r="F320" t="s">
        <v>10245</v>
      </c>
    </row>
    <row r="321" spans="1:7" x14ac:dyDescent="0.25">
      <c r="A321" t="s">
        <v>10246</v>
      </c>
      <c r="B321" t="s">
        <v>10207</v>
      </c>
      <c r="C321" t="s">
        <v>10208</v>
      </c>
      <c r="D321">
        <v>2024</v>
      </c>
      <c r="E321" t="s">
        <v>545</v>
      </c>
      <c r="F321" t="s">
        <v>10247</v>
      </c>
    </row>
    <row r="322" spans="1:7" x14ac:dyDescent="0.25">
      <c r="A322" t="s">
        <v>10248</v>
      </c>
      <c r="B322" t="s">
        <v>10207</v>
      </c>
      <c r="C322" t="s">
        <v>10208</v>
      </c>
      <c r="D322">
        <v>2024</v>
      </c>
      <c r="E322" t="s">
        <v>545</v>
      </c>
      <c r="F322" t="s">
        <v>10249</v>
      </c>
    </row>
    <row r="323" spans="1:7" x14ac:dyDescent="0.25">
      <c r="A323" t="s">
        <v>10250</v>
      </c>
      <c r="B323" t="s">
        <v>10207</v>
      </c>
      <c r="C323" t="s">
        <v>10208</v>
      </c>
      <c r="D323">
        <v>2024</v>
      </c>
      <c r="E323" t="s">
        <v>545</v>
      </c>
      <c r="F323" t="s">
        <v>10251</v>
      </c>
    </row>
    <row r="324" spans="1:7" x14ac:dyDescent="0.25">
      <c r="A324" t="s">
        <v>10252</v>
      </c>
      <c r="B324" t="s">
        <v>10207</v>
      </c>
      <c r="C324" t="s">
        <v>10208</v>
      </c>
      <c r="D324">
        <v>2024</v>
      </c>
      <c r="E324" t="s">
        <v>545</v>
      </c>
      <c r="F324" t="s">
        <v>10253</v>
      </c>
    </row>
    <row r="325" spans="1:7" x14ac:dyDescent="0.25">
      <c r="A325" t="s">
        <v>10254</v>
      </c>
      <c r="B325" t="s">
        <v>10207</v>
      </c>
      <c r="C325" t="s">
        <v>10208</v>
      </c>
      <c r="D325">
        <v>2024</v>
      </c>
      <c r="E325" t="s">
        <v>545</v>
      </c>
      <c r="F325" t="s">
        <v>10255</v>
      </c>
    </row>
    <row r="326" spans="1:7" x14ac:dyDescent="0.25">
      <c r="A326" t="s">
        <v>10256</v>
      </c>
      <c r="B326" t="s">
        <v>10207</v>
      </c>
      <c r="C326" t="s">
        <v>10208</v>
      </c>
      <c r="D326">
        <v>2024</v>
      </c>
      <c r="E326" t="s">
        <v>545</v>
      </c>
      <c r="F326" t="s">
        <v>10257</v>
      </c>
    </row>
    <row r="327" spans="1:7" x14ac:dyDescent="0.25">
      <c r="A327" t="s">
        <v>10258</v>
      </c>
      <c r="B327" t="s">
        <v>10207</v>
      </c>
      <c r="C327" t="s">
        <v>10208</v>
      </c>
      <c r="D327">
        <v>2024</v>
      </c>
      <c r="E327" t="s">
        <v>545</v>
      </c>
      <c r="F327" t="s">
        <v>10259</v>
      </c>
    </row>
    <row r="328" spans="1:7" x14ac:dyDescent="0.25">
      <c r="A328" t="s">
        <v>10260</v>
      </c>
      <c r="B328" t="s">
        <v>10207</v>
      </c>
      <c r="C328" t="s">
        <v>10208</v>
      </c>
      <c r="D328">
        <v>2024</v>
      </c>
      <c r="E328" t="s">
        <v>545</v>
      </c>
      <c r="F328" t="s">
        <v>10261</v>
      </c>
    </row>
    <row r="329" spans="1:7" x14ac:dyDescent="0.25">
      <c r="A329" t="s">
        <v>10262</v>
      </c>
      <c r="B329" t="s">
        <v>10207</v>
      </c>
      <c r="C329" t="s">
        <v>10208</v>
      </c>
      <c r="D329">
        <v>2024</v>
      </c>
      <c r="E329" t="s">
        <v>545</v>
      </c>
      <c r="F329" t="s">
        <v>10263</v>
      </c>
    </row>
    <row r="330" spans="1:7" x14ac:dyDescent="0.25">
      <c r="A330" t="s">
        <v>10264</v>
      </c>
      <c r="B330" t="s">
        <v>10207</v>
      </c>
      <c r="C330" t="s">
        <v>10208</v>
      </c>
      <c r="D330">
        <v>2024</v>
      </c>
      <c r="E330" t="s">
        <v>545</v>
      </c>
      <c r="F330" t="s">
        <v>10265</v>
      </c>
    </row>
    <row r="331" spans="1:7" x14ac:dyDescent="0.25">
      <c r="A331" t="s">
        <v>10266</v>
      </c>
      <c r="B331" t="s">
        <v>10207</v>
      </c>
      <c r="C331" t="s">
        <v>10208</v>
      </c>
      <c r="D331">
        <v>2024</v>
      </c>
      <c r="E331" t="s">
        <v>545</v>
      </c>
      <c r="F331" t="s">
        <v>10267</v>
      </c>
    </row>
    <row r="332" spans="1:7" x14ac:dyDescent="0.25">
      <c r="A332" t="s">
        <v>10268</v>
      </c>
      <c r="B332" t="s">
        <v>10207</v>
      </c>
      <c r="C332" t="s">
        <v>10208</v>
      </c>
      <c r="D332">
        <v>2024</v>
      </c>
      <c r="E332" t="s">
        <v>545</v>
      </c>
      <c r="F332" t="s">
        <v>10269</v>
      </c>
    </row>
    <row r="333" spans="1:7" x14ac:dyDescent="0.25">
      <c r="A333" t="s">
        <v>10270</v>
      </c>
      <c r="B333" t="s">
        <v>10207</v>
      </c>
      <c r="C333" t="s">
        <v>10208</v>
      </c>
      <c r="D333">
        <v>2024</v>
      </c>
      <c r="E333" t="s">
        <v>545</v>
      </c>
      <c r="F333" t="s">
        <v>10271</v>
      </c>
    </row>
    <row r="334" spans="1:7" x14ac:dyDescent="0.25">
      <c r="A334" t="s">
        <v>14533</v>
      </c>
      <c r="B334" t="s">
        <v>14534</v>
      </c>
      <c r="C334" t="s">
        <v>14535</v>
      </c>
      <c r="D334">
        <v>2021</v>
      </c>
      <c r="E334" t="s">
        <v>549</v>
      </c>
      <c r="F334" t="s">
        <v>14536</v>
      </c>
      <c r="G334" t="s">
        <v>10007</v>
      </c>
    </row>
    <row r="335" spans="1:7" x14ac:dyDescent="0.25">
      <c r="A335" t="s">
        <v>14537</v>
      </c>
      <c r="B335" t="s">
        <v>14534</v>
      </c>
      <c r="C335" t="s">
        <v>14535</v>
      </c>
      <c r="D335">
        <v>2021</v>
      </c>
      <c r="E335" t="s">
        <v>549</v>
      </c>
      <c r="F335" t="s">
        <v>14538</v>
      </c>
    </row>
    <row r="336" spans="1:7" x14ac:dyDescent="0.25">
      <c r="A336" t="s">
        <v>14539</v>
      </c>
      <c r="B336" t="s">
        <v>14534</v>
      </c>
      <c r="C336" t="s">
        <v>14535</v>
      </c>
      <c r="D336">
        <v>2021</v>
      </c>
      <c r="E336" t="s">
        <v>549</v>
      </c>
      <c r="F336" t="s">
        <v>14540</v>
      </c>
    </row>
    <row r="337" spans="1:7" x14ac:dyDescent="0.25">
      <c r="A337" t="s">
        <v>14541</v>
      </c>
      <c r="B337" t="s">
        <v>14534</v>
      </c>
      <c r="C337" t="s">
        <v>14535</v>
      </c>
      <c r="D337">
        <v>2021</v>
      </c>
      <c r="E337" t="s">
        <v>549</v>
      </c>
      <c r="F337" t="s">
        <v>14542</v>
      </c>
    </row>
    <row r="338" spans="1:7" x14ac:dyDescent="0.25">
      <c r="A338" t="s">
        <v>14543</v>
      </c>
      <c r="B338" t="s">
        <v>14534</v>
      </c>
      <c r="C338" t="s">
        <v>14535</v>
      </c>
      <c r="D338">
        <v>2021</v>
      </c>
      <c r="E338" t="s">
        <v>549</v>
      </c>
      <c r="F338" t="s">
        <v>14544</v>
      </c>
    </row>
    <row r="339" spans="1:7" x14ac:dyDescent="0.25">
      <c r="A339" t="s">
        <v>13308</v>
      </c>
      <c r="B339" t="s">
        <v>14534</v>
      </c>
      <c r="C339" t="s">
        <v>14535</v>
      </c>
      <c r="D339">
        <v>2021</v>
      </c>
      <c r="E339" t="s">
        <v>549</v>
      </c>
      <c r="F339" t="s">
        <v>14545</v>
      </c>
    </row>
    <row r="340" spans="1:7" x14ac:dyDescent="0.25">
      <c r="A340" t="s">
        <v>14546</v>
      </c>
      <c r="B340" t="s">
        <v>14534</v>
      </c>
      <c r="C340" t="s">
        <v>14535</v>
      </c>
      <c r="D340">
        <v>2021</v>
      </c>
      <c r="E340" t="s">
        <v>549</v>
      </c>
      <c r="F340" t="s">
        <v>14547</v>
      </c>
    </row>
    <row r="341" spans="1:7" x14ac:dyDescent="0.25">
      <c r="A341" t="s">
        <v>14548</v>
      </c>
      <c r="B341" t="s">
        <v>14534</v>
      </c>
      <c r="C341" t="s">
        <v>14535</v>
      </c>
      <c r="D341">
        <v>2021</v>
      </c>
      <c r="E341" t="s">
        <v>549</v>
      </c>
      <c r="F341" t="s">
        <v>14549</v>
      </c>
    </row>
    <row r="342" spans="1:7" x14ac:dyDescent="0.25">
      <c r="A342" t="s">
        <v>14550</v>
      </c>
      <c r="B342" t="s">
        <v>14534</v>
      </c>
      <c r="C342" t="s">
        <v>14535</v>
      </c>
      <c r="D342">
        <v>2021</v>
      </c>
      <c r="E342" t="s">
        <v>549</v>
      </c>
      <c r="F342" t="s">
        <v>14551</v>
      </c>
    </row>
    <row r="343" spans="1:7" x14ac:dyDescent="0.25">
      <c r="A343" t="s">
        <v>10272</v>
      </c>
      <c r="B343" t="s">
        <v>10273</v>
      </c>
      <c r="C343" t="s">
        <v>10274</v>
      </c>
      <c r="D343">
        <v>2014</v>
      </c>
      <c r="E343" t="s">
        <v>681</v>
      </c>
      <c r="F343" t="s">
        <v>10275</v>
      </c>
      <c r="G343" t="s">
        <v>10007</v>
      </c>
    </row>
    <row r="344" spans="1:7" x14ac:dyDescent="0.25">
      <c r="A344" t="s">
        <v>10276</v>
      </c>
      <c r="B344" t="s">
        <v>10273</v>
      </c>
      <c r="C344" t="s">
        <v>10274</v>
      </c>
      <c r="D344">
        <v>2014</v>
      </c>
      <c r="E344" t="s">
        <v>681</v>
      </c>
      <c r="F344" t="s">
        <v>10277</v>
      </c>
    </row>
    <row r="345" spans="1:7" x14ac:dyDescent="0.25">
      <c r="A345" t="s">
        <v>10278</v>
      </c>
      <c r="B345" t="s">
        <v>10273</v>
      </c>
      <c r="C345" t="s">
        <v>10274</v>
      </c>
      <c r="D345">
        <v>2014</v>
      </c>
      <c r="E345" t="s">
        <v>681</v>
      </c>
      <c r="F345" t="s">
        <v>10279</v>
      </c>
    </row>
    <row r="346" spans="1:7" x14ac:dyDescent="0.25">
      <c r="A346" t="s">
        <v>10280</v>
      </c>
      <c r="B346" t="s">
        <v>10273</v>
      </c>
      <c r="C346" t="s">
        <v>10274</v>
      </c>
      <c r="D346">
        <v>2014</v>
      </c>
      <c r="E346" t="s">
        <v>681</v>
      </c>
      <c r="F346" t="s">
        <v>10281</v>
      </c>
    </row>
    <row r="347" spans="1:7" x14ac:dyDescent="0.25">
      <c r="A347" t="s">
        <v>10282</v>
      </c>
      <c r="B347" t="s">
        <v>10273</v>
      </c>
      <c r="C347" t="s">
        <v>10274</v>
      </c>
      <c r="D347">
        <v>2014</v>
      </c>
      <c r="E347" t="s">
        <v>681</v>
      </c>
      <c r="F347" t="s">
        <v>10283</v>
      </c>
    </row>
    <row r="348" spans="1:7" x14ac:dyDescent="0.25">
      <c r="A348" t="s">
        <v>10284</v>
      </c>
      <c r="B348" t="s">
        <v>10273</v>
      </c>
      <c r="C348" t="s">
        <v>10274</v>
      </c>
      <c r="D348">
        <v>2014</v>
      </c>
      <c r="E348" t="s">
        <v>681</v>
      </c>
      <c r="F348" t="s">
        <v>10285</v>
      </c>
    </row>
    <row r="349" spans="1:7" x14ac:dyDescent="0.25">
      <c r="A349" t="s">
        <v>10286</v>
      </c>
      <c r="B349" t="s">
        <v>10273</v>
      </c>
      <c r="C349" t="s">
        <v>10274</v>
      </c>
      <c r="D349">
        <v>2014</v>
      </c>
      <c r="E349" t="s">
        <v>681</v>
      </c>
      <c r="F349" t="s">
        <v>10287</v>
      </c>
    </row>
    <row r="350" spans="1:7" x14ac:dyDescent="0.25">
      <c r="A350" t="s">
        <v>10288</v>
      </c>
      <c r="B350" t="s">
        <v>10273</v>
      </c>
      <c r="C350" t="s">
        <v>10274</v>
      </c>
      <c r="D350">
        <v>2014</v>
      </c>
      <c r="E350" t="s">
        <v>681</v>
      </c>
      <c r="F350" t="s">
        <v>10289</v>
      </c>
    </row>
    <row r="351" spans="1:7" x14ac:dyDescent="0.25">
      <c r="A351" t="s">
        <v>10290</v>
      </c>
      <c r="B351" t="s">
        <v>10273</v>
      </c>
      <c r="C351" t="s">
        <v>10274</v>
      </c>
      <c r="D351">
        <v>2014</v>
      </c>
      <c r="E351" t="s">
        <v>681</v>
      </c>
      <c r="F351" t="s">
        <v>10291</v>
      </c>
    </row>
    <row r="352" spans="1:7" x14ac:dyDescent="0.25">
      <c r="A352" t="s">
        <v>10292</v>
      </c>
      <c r="B352" t="s">
        <v>10273</v>
      </c>
      <c r="C352" t="s">
        <v>10274</v>
      </c>
      <c r="D352">
        <v>2014</v>
      </c>
      <c r="E352" t="s">
        <v>681</v>
      </c>
      <c r="F352" t="s">
        <v>10293</v>
      </c>
    </row>
    <row r="353" spans="1:6" x14ac:dyDescent="0.25">
      <c r="A353" t="s">
        <v>10294</v>
      </c>
      <c r="B353" t="s">
        <v>10273</v>
      </c>
      <c r="C353" t="s">
        <v>10274</v>
      </c>
      <c r="D353">
        <v>2014</v>
      </c>
      <c r="E353" t="s">
        <v>681</v>
      </c>
      <c r="F353" t="s">
        <v>10295</v>
      </c>
    </row>
    <row r="354" spans="1:6" x14ac:dyDescent="0.25">
      <c r="A354" t="s">
        <v>10296</v>
      </c>
      <c r="B354" t="s">
        <v>10273</v>
      </c>
      <c r="C354" t="s">
        <v>10274</v>
      </c>
      <c r="D354">
        <v>2014</v>
      </c>
      <c r="E354" t="s">
        <v>681</v>
      </c>
      <c r="F354" t="s">
        <v>10297</v>
      </c>
    </row>
    <row r="355" spans="1:6" x14ac:dyDescent="0.25">
      <c r="A355" t="s">
        <v>10298</v>
      </c>
      <c r="B355" t="s">
        <v>10273</v>
      </c>
      <c r="C355" t="s">
        <v>10274</v>
      </c>
      <c r="D355">
        <v>2014</v>
      </c>
      <c r="E355" t="s">
        <v>681</v>
      </c>
      <c r="F355" t="s">
        <v>10299</v>
      </c>
    </row>
    <row r="356" spans="1:6" x14ac:dyDescent="0.25">
      <c r="A356" t="s">
        <v>10300</v>
      </c>
      <c r="B356" t="s">
        <v>10273</v>
      </c>
      <c r="C356" t="s">
        <v>10274</v>
      </c>
      <c r="D356">
        <v>2014</v>
      </c>
      <c r="E356" t="s">
        <v>681</v>
      </c>
      <c r="F356" t="s">
        <v>10301</v>
      </c>
    </row>
    <row r="357" spans="1:6" x14ac:dyDescent="0.25">
      <c r="A357" t="s">
        <v>10302</v>
      </c>
      <c r="B357" t="s">
        <v>10273</v>
      </c>
      <c r="C357" t="s">
        <v>10274</v>
      </c>
      <c r="D357">
        <v>2014</v>
      </c>
      <c r="E357" t="s">
        <v>681</v>
      </c>
      <c r="F357" t="s">
        <v>10303</v>
      </c>
    </row>
    <row r="358" spans="1:6" x14ac:dyDescent="0.25">
      <c r="A358" t="s">
        <v>10304</v>
      </c>
      <c r="B358" t="s">
        <v>10273</v>
      </c>
      <c r="C358" t="s">
        <v>10274</v>
      </c>
      <c r="D358">
        <v>2014</v>
      </c>
      <c r="E358" t="s">
        <v>681</v>
      </c>
      <c r="F358" t="s">
        <v>10305</v>
      </c>
    </row>
    <row r="359" spans="1:6" x14ac:dyDescent="0.25">
      <c r="A359" t="s">
        <v>10306</v>
      </c>
      <c r="B359" t="s">
        <v>10273</v>
      </c>
      <c r="C359" t="s">
        <v>10274</v>
      </c>
      <c r="D359">
        <v>2014</v>
      </c>
      <c r="E359" t="s">
        <v>681</v>
      </c>
      <c r="F359" t="s">
        <v>10307</v>
      </c>
    </row>
    <row r="360" spans="1:6" x14ac:dyDescent="0.25">
      <c r="A360" t="s">
        <v>10308</v>
      </c>
      <c r="B360" t="s">
        <v>10273</v>
      </c>
      <c r="C360" t="s">
        <v>10274</v>
      </c>
      <c r="D360">
        <v>2014</v>
      </c>
      <c r="E360" t="s">
        <v>681</v>
      </c>
      <c r="F360" t="s">
        <v>10309</v>
      </c>
    </row>
    <row r="361" spans="1:6" x14ac:dyDescent="0.25">
      <c r="A361" t="s">
        <v>10310</v>
      </c>
      <c r="B361" t="s">
        <v>10273</v>
      </c>
      <c r="C361" t="s">
        <v>10274</v>
      </c>
      <c r="D361">
        <v>2014</v>
      </c>
      <c r="E361" t="s">
        <v>681</v>
      </c>
      <c r="F361" t="s">
        <v>10311</v>
      </c>
    </row>
    <row r="362" spans="1:6" x14ac:dyDescent="0.25">
      <c r="A362" t="s">
        <v>10312</v>
      </c>
      <c r="B362" t="s">
        <v>10273</v>
      </c>
      <c r="C362" t="s">
        <v>10274</v>
      </c>
      <c r="D362">
        <v>2014</v>
      </c>
      <c r="E362" t="s">
        <v>681</v>
      </c>
      <c r="F362" t="s">
        <v>10313</v>
      </c>
    </row>
    <row r="363" spans="1:6" x14ac:dyDescent="0.25">
      <c r="A363" t="s">
        <v>10314</v>
      </c>
      <c r="B363" t="s">
        <v>10273</v>
      </c>
      <c r="C363" t="s">
        <v>10274</v>
      </c>
      <c r="D363">
        <v>2014</v>
      </c>
      <c r="E363" t="s">
        <v>681</v>
      </c>
      <c r="F363" t="s">
        <v>10315</v>
      </c>
    </row>
    <row r="364" spans="1:6" x14ac:dyDescent="0.25">
      <c r="A364" t="s">
        <v>10316</v>
      </c>
      <c r="B364" t="s">
        <v>10273</v>
      </c>
      <c r="C364" t="s">
        <v>10274</v>
      </c>
      <c r="D364">
        <v>2014</v>
      </c>
      <c r="E364" t="s">
        <v>681</v>
      </c>
      <c r="F364" t="s">
        <v>10317</v>
      </c>
    </row>
    <row r="365" spans="1:6" x14ac:dyDescent="0.25">
      <c r="A365" t="s">
        <v>10318</v>
      </c>
      <c r="B365" t="s">
        <v>10273</v>
      </c>
      <c r="C365" t="s">
        <v>10274</v>
      </c>
      <c r="D365">
        <v>2014</v>
      </c>
      <c r="E365" t="s">
        <v>681</v>
      </c>
      <c r="F365" t="s">
        <v>10319</v>
      </c>
    </row>
    <row r="366" spans="1:6" x14ac:dyDescent="0.25">
      <c r="A366" t="s">
        <v>10320</v>
      </c>
      <c r="B366" t="s">
        <v>10273</v>
      </c>
      <c r="C366" t="s">
        <v>10274</v>
      </c>
      <c r="D366">
        <v>2014</v>
      </c>
      <c r="E366" t="s">
        <v>681</v>
      </c>
      <c r="F366" t="s">
        <v>10321</v>
      </c>
    </row>
    <row r="367" spans="1:6" x14ac:dyDescent="0.25">
      <c r="A367" t="s">
        <v>10322</v>
      </c>
      <c r="B367" t="s">
        <v>10273</v>
      </c>
      <c r="C367" t="s">
        <v>10274</v>
      </c>
      <c r="D367">
        <v>2014</v>
      </c>
      <c r="E367" t="s">
        <v>681</v>
      </c>
      <c r="F367" t="s">
        <v>10323</v>
      </c>
    </row>
    <row r="368" spans="1:6" x14ac:dyDescent="0.25">
      <c r="A368" t="s">
        <v>10324</v>
      </c>
      <c r="B368" t="s">
        <v>10273</v>
      </c>
      <c r="C368" t="s">
        <v>10274</v>
      </c>
      <c r="D368">
        <v>2014</v>
      </c>
      <c r="E368" t="s">
        <v>681</v>
      </c>
      <c r="F368" t="s">
        <v>10325</v>
      </c>
    </row>
    <row r="369" spans="1:7" x14ac:dyDescent="0.25">
      <c r="A369" t="s">
        <v>10326</v>
      </c>
      <c r="B369" t="s">
        <v>10273</v>
      </c>
      <c r="C369" t="s">
        <v>10274</v>
      </c>
      <c r="D369">
        <v>2014</v>
      </c>
      <c r="E369" t="s">
        <v>681</v>
      </c>
      <c r="F369" t="s">
        <v>10327</v>
      </c>
    </row>
    <row r="370" spans="1:7" x14ac:dyDescent="0.25">
      <c r="A370" t="s">
        <v>10328</v>
      </c>
      <c r="B370" t="s">
        <v>10329</v>
      </c>
      <c r="C370" t="s">
        <v>10330</v>
      </c>
      <c r="D370">
        <v>2022</v>
      </c>
      <c r="E370" t="s">
        <v>701</v>
      </c>
      <c r="F370" t="s">
        <v>10331</v>
      </c>
      <c r="G370" t="s">
        <v>10007</v>
      </c>
    </row>
    <row r="371" spans="1:7" x14ac:dyDescent="0.25">
      <c r="A371" t="s">
        <v>10332</v>
      </c>
      <c r="B371" t="s">
        <v>10329</v>
      </c>
      <c r="C371" t="s">
        <v>10330</v>
      </c>
      <c r="D371">
        <v>2022</v>
      </c>
      <c r="E371" t="s">
        <v>701</v>
      </c>
      <c r="F371" t="s">
        <v>10333</v>
      </c>
    </row>
    <row r="372" spans="1:7" x14ac:dyDescent="0.25">
      <c r="A372" t="s">
        <v>10334</v>
      </c>
      <c r="B372" t="s">
        <v>10329</v>
      </c>
      <c r="C372" t="s">
        <v>10330</v>
      </c>
      <c r="D372">
        <v>2022</v>
      </c>
      <c r="E372" t="s">
        <v>701</v>
      </c>
      <c r="F372" t="s">
        <v>10335</v>
      </c>
    </row>
    <row r="373" spans="1:7" x14ac:dyDescent="0.25">
      <c r="A373" t="s">
        <v>10336</v>
      </c>
      <c r="B373" t="s">
        <v>10329</v>
      </c>
      <c r="C373" t="s">
        <v>10330</v>
      </c>
      <c r="D373">
        <v>2022</v>
      </c>
      <c r="E373" t="s">
        <v>701</v>
      </c>
      <c r="F373" t="s">
        <v>10337</v>
      </c>
    </row>
    <row r="374" spans="1:7" x14ac:dyDescent="0.25">
      <c r="A374" t="s">
        <v>10338</v>
      </c>
      <c r="B374" t="s">
        <v>10329</v>
      </c>
      <c r="C374" t="s">
        <v>10330</v>
      </c>
      <c r="D374">
        <v>2022</v>
      </c>
      <c r="E374" t="s">
        <v>701</v>
      </c>
      <c r="F374" t="s">
        <v>10339</v>
      </c>
    </row>
    <row r="375" spans="1:7" x14ac:dyDescent="0.25">
      <c r="A375" t="s">
        <v>10340</v>
      </c>
      <c r="B375" t="s">
        <v>10329</v>
      </c>
      <c r="C375" t="s">
        <v>10330</v>
      </c>
      <c r="D375">
        <v>2022</v>
      </c>
      <c r="E375" t="s">
        <v>701</v>
      </c>
      <c r="F375" t="s">
        <v>10341</v>
      </c>
    </row>
    <row r="376" spans="1:7" x14ac:dyDescent="0.25">
      <c r="A376" t="s">
        <v>10342</v>
      </c>
      <c r="B376" t="s">
        <v>10329</v>
      </c>
      <c r="C376" t="s">
        <v>10330</v>
      </c>
      <c r="D376">
        <v>2022</v>
      </c>
      <c r="E376" t="s">
        <v>701</v>
      </c>
      <c r="F376" t="s">
        <v>10343</v>
      </c>
    </row>
    <row r="377" spans="1:7" x14ac:dyDescent="0.25">
      <c r="A377" t="s">
        <v>10344</v>
      </c>
      <c r="B377" t="s">
        <v>10329</v>
      </c>
      <c r="C377" t="s">
        <v>10330</v>
      </c>
      <c r="D377">
        <v>2022</v>
      </c>
      <c r="E377" t="s">
        <v>701</v>
      </c>
      <c r="F377" t="s">
        <v>10345</v>
      </c>
    </row>
    <row r="378" spans="1:7" x14ac:dyDescent="0.25">
      <c r="A378" t="s">
        <v>10346</v>
      </c>
      <c r="B378" t="s">
        <v>10329</v>
      </c>
      <c r="C378" t="s">
        <v>10330</v>
      </c>
      <c r="D378">
        <v>2022</v>
      </c>
      <c r="E378" t="s">
        <v>701</v>
      </c>
      <c r="F378" t="s">
        <v>10347</v>
      </c>
    </row>
    <row r="379" spans="1:7" x14ac:dyDescent="0.25">
      <c r="A379" t="s">
        <v>10348</v>
      </c>
      <c r="B379" t="s">
        <v>10329</v>
      </c>
      <c r="C379" t="s">
        <v>10330</v>
      </c>
      <c r="D379">
        <v>2022</v>
      </c>
      <c r="E379" t="s">
        <v>701</v>
      </c>
      <c r="F379" t="s">
        <v>10349</v>
      </c>
    </row>
    <row r="380" spans="1:7" x14ac:dyDescent="0.25">
      <c r="A380" t="s">
        <v>10350</v>
      </c>
      <c r="B380" t="s">
        <v>10329</v>
      </c>
      <c r="C380" t="s">
        <v>10330</v>
      </c>
      <c r="D380">
        <v>2022</v>
      </c>
      <c r="E380" t="s">
        <v>701</v>
      </c>
      <c r="F380" t="s">
        <v>10351</v>
      </c>
    </row>
    <row r="381" spans="1:7" x14ac:dyDescent="0.25">
      <c r="A381" t="s">
        <v>10352</v>
      </c>
      <c r="B381" t="s">
        <v>10329</v>
      </c>
      <c r="C381" t="s">
        <v>10330</v>
      </c>
      <c r="D381">
        <v>2022</v>
      </c>
      <c r="E381" t="s">
        <v>701</v>
      </c>
      <c r="F381" t="s">
        <v>10353</v>
      </c>
    </row>
    <row r="382" spans="1:7" x14ac:dyDescent="0.25">
      <c r="A382" t="s">
        <v>10354</v>
      </c>
      <c r="B382" t="s">
        <v>10329</v>
      </c>
      <c r="C382" t="s">
        <v>10330</v>
      </c>
      <c r="D382">
        <v>2022</v>
      </c>
      <c r="E382" t="s">
        <v>701</v>
      </c>
      <c r="F382" t="s">
        <v>10355</v>
      </c>
    </row>
    <row r="383" spans="1:7" x14ac:dyDescent="0.25">
      <c r="A383" t="s">
        <v>10356</v>
      </c>
      <c r="B383" t="s">
        <v>10329</v>
      </c>
      <c r="C383" t="s">
        <v>10330</v>
      </c>
      <c r="D383">
        <v>2022</v>
      </c>
      <c r="E383" t="s">
        <v>701</v>
      </c>
      <c r="F383" t="s">
        <v>10357</v>
      </c>
    </row>
    <row r="384" spans="1:7" x14ac:dyDescent="0.25">
      <c r="A384" t="s">
        <v>10358</v>
      </c>
      <c r="B384" t="s">
        <v>10329</v>
      </c>
      <c r="C384" t="s">
        <v>10330</v>
      </c>
      <c r="D384">
        <v>2022</v>
      </c>
      <c r="E384" t="s">
        <v>701</v>
      </c>
      <c r="F384" t="s">
        <v>10359</v>
      </c>
    </row>
    <row r="385" spans="1:6" x14ac:dyDescent="0.25">
      <c r="A385" t="s">
        <v>10360</v>
      </c>
      <c r="B385" t="s">
        <v>10329</v>
      </c>
      <c r="C385" t="s">
        <v>10330</v>
      </c>
      <c r="D385">
        <v>2022</v>
      </c>
      <c r="E385" t="s">
        <v>701</v>
      </c>
      <c r="F385" t="s">
        <v>10361</v>
      </c>
    </row>
    <row r="386" spans="1:6" x14ac:dyDescent="0.25">
      <c r="A386" t="s">
        <v>4956</v>
      </c>
      <c r="B386" t="s">
        <v>10329</v>
      </c>
      <c r="C386" t="s">
        <v>10330</v>
      </c>
      <c r="D386">
        <v>2022</v>
      </c>
      <c r="E386" t="s">
        <v>701</v>
      </c>
      <c r="F386" t="s">
        <v>10362</v>
      </c>
    </row>
    <row r="387" spans="1:6" x14ac:dyDescent="0.25">
      <c r="A387" t="s">
        <v>10363</v>
      </c>
      <c r="B387" t="s">
        <v>10329</v>
      </c>
      <c r="C387" t="s">
        <v>10330</v>
      </c>
      <c r="D387">
        <v>2022</v>
      </c>
      <c r="E387" t="s">
        <v>701</v>
      </c>
      <c r="F387" t="s">
        <v>10364</v>
      </c>
    </row>
    <row r="388" spans="1:6" x14ac:dyDescent="0.25">
      <c r="A388" t="s">
        <v>10365</v>
      </c>
      <c r="B388" t="s">
        <v>10329</v>
      </c>
      <c r="C388" t="s">
        <v>10330</v>
      </c>
      <c r="D388">
        <v>2022</v>
      </c>
      <c r="E388" t="s">
        <v>701</v>
      </c>
      <c r="F388" t="s">
        <v>10366</v>
      </c>
    </row>
    <row r="389" spans="1:6" x14ac:dyDescent="0.25">
      <c r="A389" t="s">
        <v>10367</v>
      </c>
      <c r="B389" t="s">
        <v>10329</v>
      </c>
      <c r="C389" t="s">
        <v>10330</v>
      </c>
      <c r="D389">
        <v>2022</v>
      </c>
      <c r="E389" t="s">
        <v>701</v>
      </c>
      <c r="F389" t="s">
        <v>10368</v>
      </c>
    </row>
    <row r="390" spans="1:6" x14ac:dyDescent="0.25">
      <c r="A390" t="s">
        <v>10369</v>
      </c>
      <c r="B390" t="s">
        <v>10329</v>
      </c>
      <c r="C390" t="s">
        <v>10330</v>
      </c>
      <c r="D390">
        <v>2022</v>
      </c>
      <c r="E390" t="s">
        <v>701</v>
      </c>
      <c r="F390" t="s">
        <v>10370</v>
      </c>
    </row>
    <row r="391" spans="1:6" x14ac:dyDescent="0.25">
      <c r="A391" t="s">
        <v>10371</v>
      </c>
      <c r="B391" t="s">
        <v>10329</v>
      </c>
      <c r="C391" t="s">
        <v>10330</v>
      </c>
      <c r="D391">
        <v>2022</v>
      </c>
      <c r="E391" t="s">
        <v>701</v>
      </c>
      <c r="F391" t="s">
        <v>10372</v>
      </c>
    </row>
    <row r="392" spans="1:6" x14ac:dyDescent="0.25">
      <c r="A392" t="s">
        <v>10373</v>
      </c>
      <c r="B392" t="s">
        <v>10329</v>
      </c>
      <c r="C392" t="s">
        <v>10330</v>
      </c>
      <c r="D392">
        <v>2022</v>
      </c>
      <c r="E392" t="s">
        <v>701</v>
      </c>
      <c r="F392" t="s">
        <v>10374</v>
      </c>
    </row>
    <row r="393" spans="1:6" x14ac:dyDescent="0.25">
      <c r="A393" t="s">
        <v>10375</v>
      </c>
      <c r="B393" t="s">
        <v>10329</v>
      </c>
      <c r="C393" t="s">
        <v>10330</v>
      </c>
      <c r="D393">
        <v>2022</v>
      </c>
      <c r="E393" t="s">
        <v>701</v>
      </c>
      <c r="F393" t="s">
        <v>10376</v>
      </c>
    </row>
    <row r="394" spans="1:6" x14ac:dyDescent="0.25">
      <c r="A394" t="s">
        <v>10377</v>
      </c>
      <c r="B394" t="s">
        <v>10329</v>
      </c>
      <c r="C394" t="s">
        <v>10330</v>
      </c>
      <c r="D394">
        <v>2022</v>
      </c>
      <c r="E394" t="s">
        <v>701</v>
      </c>
      <c r="F394" t="s">
        <v>10378</v>
      </c>
    </row>
    <row r="395" spans="1:6" x14ac:dyDescent="0.25">
      <c r="A395" t="s">
        <v>10379</v>
      </c>
      <c r="B395" t="s">
        <v>10329</v>
      </c>
      <c r="C395" t="s">
        <v>10330</v>
      </c>
      <c r="D395">
        <v>2022</v>
      </c>
      <c r="E395" t="s">
        <v>701</v>
      </c>
      <c r="F395" t="s">
        <v>10380</v>
      </c>
    </row>
    <row r="396" spans="1:6" x14ac:dyDescent="0.25">
      <c r="A396" t="s">
        <v>10381</v>
      </c>
      <c r="B396" t="s">
        <v>10329</v>
      </c>
      <c r="C396" t="s">
        <v>10330</v>
      </c>
      <c r="D396">
        <v>2022</v>
      </c>
      <c r="E396" t="s">
        <v>701</v>
      </c>
      <c r="F396" t="s">
        <v>10382</v>
      </c>
    </row>
    <row r="397" spans="1:6" x14ac:dyDescent="0.25">
      <c r="A397" t="s">
        <v>10383</v>
      </c>
      <c r="B397" t="s">
        <v>10329</v>
      </c>
      <c r="C397" t="s">
        <v>10330</v>
      </c>
      <c r="D397">
        <v>2022</v>
      </c>
      <c r="E397" t="s">
        <v>701</v>
      </c>
      <c r="F397" t="s">
        <v>10384</v>
      </c>
    </row>
    <row r="398" spans="1:6" x14ac:dyDescent="0.25">
      <c r="A398" t="s">
        <v>10385</v>
      </c>
      <c r="B398" t="s">
        <v>10329</v>
      </c>
      <c r="C398" t="s">
        <v>10330</v>
      </c>
      <c r="D398">
        <v>2022</v>
      </c>
      <c r="E398" t="s">
        <v>701</v>
      </c>
      <c r="F398" t="s">
        <v>10386</v>
      </c>
    </row>
    <row r="399" spans="1:6" x14ac:dyDescent="0.25">
      <c r="A399" t="s">
        <v>10387</v>
      </c>
      <c r="B399" t="s">
        <v>10329</v>
      </c>
      <c r="C399" t="s">
        <v>10330</v>
      </c>
      <c r="D399">
        <v>2022</v>
      </c>
      <c r="E399" t="s">
        <v>701</v>
      </c>
      <c r="F399" t="s">
        <v>10388</v>
      </c>
    </row>
    <row r="400" spans="1:6" x14ac:dyDescent="0.25">
      <c r="A400" t="s">
        <v>10389</v>
      </c>
      <c r="B400" t="s">
        <v>10329</v>
      </c>
      <c r="C400" t="s">
        <v>10330</v>
      </c>
      <c r="D400">
        <v>2022</v>
      </c>
      <c r="E400" t="s">
        <v>701</v>
      </c>
      <c r="F400" t="s">
        <v>10390</v>
      </c>
    </row>
    <row r="401" spans="1:6" x14ac:dyDescent="0.25">
      <c r="A401" t="s">
        <v>10391</v>
      </c>
      <c r="B401" t="s">
        <v>10329</v>
      </c>
      <c r="C401" t="s">
        <v>10330</v>
      </c>
      <c r="D401">
        <v>2022</v>
      </c>
      <c r="E401" t="s">
        <v>701</v>
      </c>
      <c r="F401" t="s">
        <v>10392</v>
      </c>
    </row>
    <row r="402" spans="1:6" x14ac:dyDescent="0.25">
      <c r="A402" t="s">
        <v>10393</v>
      </c>
      <c r="B402" t="s">
        <v>10329</v>
      </c>
      <c r="C402" t="s">
        <v>10330</v>
      </c>
      <c r="D402">
        <v>2022</v>
      </c>
      <c r="E402" t="s">
        <v>701</v>
      </c>
      <c r="F402" t="s">
        <v>10394</v>
      </c>
    </row>
    <row r="403" spans="1:6" x14ac:dyDescent="0.25">
      <c r="A403" t="s">
        <v>10395</v>
      </c>
      <c r="B403" t="s">
        <v>10329</v>
      </c>
      <c r="C403" t="s">
        <v>10330</v>
      </c>
      <c r="D403">
        <v>2022</v>
      </c>
      <c r="E403" t="s">
        <v>701</v>
      </c>
      <c r="F403" t="s">
        <v>10396</v>
      </c>
    </row>
    <row r="404" spans="1:6" x14ac:dyDescent="0.25">
      <c r="A404" t="s">
        <v>7859</v>
      </c>
      <c r="B404" t="s">
        <v>10329</v>
      </c>
      <c r="C404" t="s">
        <v>10330</v>
      </c>
      <c r="D404">
        <v>2022</v>
      </c>
      <c r="E404" t="s">
        <v>701</v>
      </c>
      <c r="F404" t="s">
        <v>10397</v>
      </c>
    </row>
    <row r="405" spans="1:6" x14ac:dyDescent="0.25">
      <c r="A405" t="s">
        <v>10398</v>
      </c>
      <c r="B405" t="s">
        <v>10329</v>
      </c>
      <c r="C405" t="s">
        <v>10330</v>
      </c>
      <c r="D405">
        <v>2022</v>
      </c>
      <c r="E405" t="s">
        <v>701</v>
      </c>
      <c r="F405" t="s">
        <v>10399</v>
      </c>
    </row>
    <row r="406" spans="1:6" x14ac:dyDescent="0.25">
      <c r="A406" t="s">
        <v>10400</v>
      </c>
      <c r="B406" t="s">
        <v>10329</v>
      </c>
      <c r="C406" t="s">
        <v>10330</v>
      </c>
      <c r="D406">
        <v>2022</v>
      </c>
      <c r="E406" t="s">
        <v>701</v>
      </c>
      <c r="F406" t="s">
        <v>10401</v>
      </c>
    </row>
    <row r="407" spans="1:6" x14ac:dyDescent="0.25">
      <c r="A407" t="s">
        <v>10402</v>
      </c>
      <c r="B407" t="s">
        <v>10329</v>
      </c>
      <c r="C407" t="s">
        <v>10330</v>
      </c>
      <c r="D407">
        <v>2022</v>
      </c>
      <c r="E407" t="s">
        <v>701</v>
      </c>
      <c r="F407" t="s">
        <v>10403</v>
      </c>
    </row>
    <row r="408" spans="1:6" x14ac:dyDescent="0.25">
      <c r="A408" t="s">
        <v>10404</v>
      </c>
      <c r="B408" t="s">
        <v>10329</v>
      </c>
      <c r="C408" t="s">
        <v>10330</v>
      </c>
      <c r="D408">
        <v>2022</v>
      </c>
      <c r="E408" t="s">
        <v>701</v>
      </c>
      <c r="F408" t="s">
        <v>10405</v>
      </c>
    </row>
    <row r="409" spans="1:6" x14ac:dyDescent="0.25">
      <c r="A409" t="s">
        <v>10406</v>
      </c>
      <c r="B409" t="s">
        <v>10329</v>
      </c>
      <c r="C409" t="s">
        <v>10330</v>
      </c>
      <c r="D409">
        <v>2022</v>
      </c>
      <c r="E409" t="s">
        <v>701</v>
      </c>
      <c r="F409" t="s">
        <v>10407</v>
      </c>
    </row>
    <row r="410" spans="1:6" x14ac:dyDescent="0.25">
      <c r="A410" t="s">
        <v>10408</v>
      </c>
      <c r="B410" t="s">
        <v>10329</v>
      </c>
      <c r="C410" t="s">
        <v>10330</v>
      </c>
      <c r="D410">
        <v>2022</v>
      </c>
      <c r="E410" t="s">
        <v>701</v>
      </c>
      <c r="F410" t="s">
        <v>10409</v>
      </c>
    </row>
    <row r="411" spans="1:6" x14ac:dyDescent="0.25">
      <c r="A411" t="s">
        <v>10410</v>
      </c>
      <c r="B411" t="s">
        <v>10329</v>
      </c>
      <c r="C411" t="s">
        <v>10330</v>
      </c>
      <c r="D411">
        <v>2022</v>
      </c>
      <c r="E411" t="s">
        <v>701</v>
      </c>
      <c r="F411" t="s">
        <v>10411</v>
      </c>
    </row>
    <row r="412" spans="1:6" x14ac:dyDescent="0.25">
      <c r="A412" t="s">
        <v>10412</v>
      </c>
      <c r="B412" t="s">
        <v>10329</v>
      </c>
      <c r="C412" t="s">
        <v>10330</v>
      </c>
      <c r="D412">
        <v>2022</v>
      </c>
      <c r="E412" t="s">
        <v>701</v>
      </c>
      <c r="F412" t="s">
        <v>10413</v>
      </c>
    </row>
    <row r="413" spans="1:6" x14ac:dyDescent="0.25">
      <c r="A413" t="s">
        <v>10414</v>
      </c>
      <c r="B413" t="s">
        <v>10329</v>
      </c>
      <c r="C413" t="s">
        <v>10330</v>
      </c>
      <c r="D413">
        <v>2022</v>
      </c>
      <c r="E413" t="s">
        <v>701</v>
      </c>
      <c r="F413" t="s">
        <v>10415</v>
      </c>
    </row>
    <row r="414" spans="1:6" x14ac:dyDescent="0.25">
      <c r="A414" t="s">
        <v>10416</v>
      </c>
      <c r="B414" t="s">
        <v>10329</v>
      </c>
      <c r="C414" t="s">
        <v>10330</v>
      </c>
      <c r="D414">
        <v>2022</v>
      </c>
      <c r="E414" t="s">
        <v>701</v>
      </c>
      <c r="F414" t="s">
        <v>10417</v>
      </c>
    </row>
    <row r="415" spans="1:6" x14ac:dyDescent="0.25">
      <c r="A415" t="s">
        <v>10418</v>
      </c>
      <c r="B415" t="s">
        <v>10329</v>
      </c>
      <c r="C415" t="s">
        <v>10330</v>
      </c>
      <c r="D415">
        <v>2022</v>
      </c>
      <c r="E415" t="s">
        <v>701</v>
      </c>
      <c r="F415" t="s">
        <v>10419</v>
      </c>
    </row>
    <row r="416" spans="1:6" x14ac:dyDescent="0.25">
      <c r="A416" t="s">
        <v>10420</v>
      </c>
      <c r="B416" t="s">
        <v>10329</v>
      </c>
      <c r="C416" t="s">
        <v>10330</v>
      </c>
      <c r="D416">
        <v>2022</v>
      </c>
      <c r="E416" t="s">
        <v>701</v>
      </c>
      <c r="F416" t="s">
        <v>10421</v>
      </c>
    </row>
    <row r="417" spans="1:7" x14ac:dyDescent="0.25">
      <c r="A417" t="s">
        <v>10422</v>
      </c>
      <c r="B417" t="s">
        <v>10329</v>
      </c>
      <c r="C417" t="s">
        <v>10330</v>
      </c>
      <c r="D417">
        <v>2023</v>
      </c>
      <c r="E417" t="s">
        <v>701</v>
      </c>
      <c r="F417" t="s">
        <v>10423</v>
      </c>
    </row>
    <row r="418" spans="1:7" x14ac:dyDescent="0.25">
      <c r="A418" t="s">
        <v>10424</v>
      </c>
      <c r="B418" t="s">
        <v>10329</v>
      </c>
      <c r="C418" t="s">
        <v>10330</v>
      </c>
      <c r="D418">
        <v>2023</v>
      </c>
      <c r="E418" t="s">
        <v>701</v>
      </c>
      <c r="F418" t="s">
        <v>10425</v>
      </c>
    </row>
    <row r="419" spans="1:7" x14ac:dyDescent="0.25">
      <c r="A419" t="s">
        <v>10426</v>
      </c>
      <c r="B419" t="s">
        <v>10329</v>
      </c>
      <c r="C419" t="s">
        <v>10330</v>
      </c>
      <c r="D419">
        <v>2023</v>
      </c>
      <c r="E419" t="s">
        <v>701</v>
      </c>
      <c r="F419" t="s">
        <v>10427</v>
      </c>
    </row>
    <row r="420" spans="1:7" x14ac:dyDescent="0.25">
      <c r="A420" t="s">
        <v>10428</v>
      </c>
      <c r="B420" t="s">
        <v>10329</v>
      </c>
      <c r="C420" t="s">
        <v>10330</v>
      </c>
      <c r="D420">
        <v>2023</v>
      </c>
      <c r="E420" t="s">
        <v>701</v>
      </c>
      <c r="F420" t="s">
        <v>10429</v>
      </c>
    </row>
    <row r="421" spans="1:7" x14ac:dyDescent="0.25">
      <c r="A421" t="s">
        <v>10430</v>
      </c>
      <c r="B421" t="s">
        <v>10329</v>
      </c>
      <c r="C421" t="s">
        <v>10330</v>
      </c>
      <c r="D421">
        <v>2024</v>
      </c>
      <c r="E421" t="s">
        <v>701</v>
      </c>
      <c r="F421" t="s">
        <v>10431</v>
      </c>
    </row>
    <row r="422" spans="1:7" x14ac:dyDescent="0.25">
      <c r="A422" t="s">
        <v>10432</v>
      </c>
      <c r="B422" t="s">
        <v>10329</v>
      </c>
      <c r="C422" t="s">
        <v>10330</v>
      </c>
      <c r="D422">
        <v>2024</v>
      </c>
      <c r="E422" t="s">
        <v>701</v>
      </c>
      <c r="F422" t="s">
        <v>10433</v>
      </c>
    </row>
    <row r="423" spans="1:7" x14ac:dyDescent="0.25">
      <c r="A423" t="s">
        <v>10434</v>
      </c>
      <c r="B423" t="s">
        <v>10329</v>
      </c>
      <c r="C423" t="s">
        <v>10330</v>
      </c>
      <c r="D423">
        <v>2024</v>
      </c>
      <c r="E423" t="s">
        <v>701</v>
      </c>
      <c r="F423" t="s">
        <v>10435</v>
      </c>
    </row>
    <row r="424" spans="1:7" x14ac:dyDescent="0.25">
      <c r="A424" t="s">
        <v>10436</v>
      </c>
      <c r="B424" t="s">
        <v>10329</v>
      </c>
      <c r="C424" t="s">
        <v>10330</v>
      </c>
      <c r="D424">
        <v>2024</v>
      </c>
      <c r="E424" t="s">
        <v>701</v>
      </c>
      <c r="F424" t="s">
        <v>10437</v>
      </c>
    </row>
    <row r="425" spans="1:7" x14ac:dyDescent="0.25">
      <c r="A425" t="s">
        <v>10438</v>
      </c>
      <c r="B425" t="s">
        <v>10329</v>
      </c>
      <c r="C425" t="s">
        <v>10330</v>
      </c>
      <c r="D425">
        <v>2024</v>
      </c>
      <c r="E425" t="s">
        <v>701</v>
      </c>
      <c r="F425" t="s">
        <v>10439</v>
      </c>
    </row>
    <row r="426" spans="1:7" x14ac:dyDescent="0.25">
      <c r="A426" t="s">
        <v>10440</v>
      </c>
      <c r="B426" t="s">
        <v>10329</v>
      </c>
      <c r="C426" t="s">
        <v>10330</v>
      </c>
      <c r="D426">
        <v>2024</v>
      </c>
      <c r="E426" t="s">
        <v>701</v>
      </c>
      <c r="F426" t="s">
        <v>10441</v>
      </c>
    </row>
    <row r="427" spans="1:7" x14ac:dyDescent="0.25">
      <c r="A427" t="s">
        <v>10442</v>
      </c>
      <c r="B427" t="s">
        <v>10329</v>
      </c>
      <c r="C427" t="s">
        <v>10330</v>
      </c>
      <c r="D427">
        <v>2024</v>
      </c>
      <c r="E427" t="s">
        <v>701</v>
      </c>
      <c r="F427" t="s">
        <v>10443</v>
      </c>
    </row>
    <row r="428" spans="1:7" x14ac:dyDescent="0.25">
      <c r="A428" t="s">
        <v>10444</v>
      </c>
      <c r="B428" t="s">
        <v>10329</v>
      </c>
      <c r="C428" t="s">
        <v>10330</v>
      </c>
      <c r="D428">
        <v>2024</v>
      </c>
      <c r="E428" t="s">
        <v>701</v>
      </c>
      <c r="F428" t="s">
        <v>10445</v>
      </c>
    </row>
    <row r="429" spans="1:7" x14ac:dyDescent="0.25">
      <c r="A429" t="s">
        <v>10446</v>
      </c>
      <c r="B429" t="s">
        <v>10329</v>
      </c>
      <c r="C429" t="s">
        <v>10330</v>
      </c>
      <c r="D429">
        <v>2024</v>
      </c>
      <c r="E429" t="s">
        <v>701</v>
      </c>
      <c r="F429" t="s">
        <v>10447</v>
      </c>
    </row>
    <row r="430" spans="1:7" x14ac:dyDescent="0.25">
      <c r="A430" t="s">
        <v>10448</v>
      </c>
      <c r="B430" t="s">
        <v>10329</v>
      </c>
      <c r="C430" t="s">
        <v>10330</v>
      </c>
      <c r="D430">
        <v>2024</v>
      </c>
      <c r="E430" t="s">
        <v>701</v>
      </c>
      <c r="F430" t="s">
        <v>10449</v>
      </c>
    </row>
    <row r="431" spans="1:7" x14ac:dyDescent="0.25">
      <c r="A431" t="s">
        <v>13224</v>
      </c>
      <c r="B431" t="s">
        <v>13225</v>
      </c>
      <c r="C431" t="s">
        <v>13226</v>
      </c>
      <c r="D431">
        <v>2023</v>
      </c>
      <c r="E431" t="s">
        <v>742</v>
      </c>
      <c r="F431" t="s">
        <v>13227</v>
      </c>
      <c r="G431" t="s">
        <v>10007</v>
      </c>
    </row>
    <row r="432" spans="1:7" x14ac:dyDescent="0.25">
      <c r="A432" t="s">
        <v>13228</v>
      </c>
      <c r="B432" t="s">
        <v>13225</v>
      </c>
      <c r="C432" t="s">
        <v>13226</v>
      </c>
      <c r="D432">
        <v>2023</v>
      </c>
      <c r="E432" t="s">
        <v>742</v>
      </c>
      <c r="F432" t="s">
        <v>13229</v>
      </c>
    </row>
    <row r="433" spans="1:6" x14ac:dyDescent="0.25">
      <c r="A433" t="s">
        <v>13230</v>
      </c>
      <c r="B433" t="s">
        <v>13225</v>
      </c>
      <c r="C433" t="s">
        <v>13226</v>
      </c>
      <c r="D433">
        <v>2023</v>
      </c>
      <c r="E433" t="s">
        <v>742</v>
      </c>
      <c r="F433" t="s">
        <v>13231</v>
      </c>
    </row>
    <row r="434" spans="1:6" x14ac:dyDescent="0.25">
      <c r="A434" t="s">
        <v>13232</v>
      </c>
      <c r="B434" t="s">
        <v>13225</v>
      </c>
      <c r="C434" t="s">
        <v>13226</v>
      </c>
      <c r="D434">
        <v>2023</v>
      </c>
      <c r="E434" t="s">
        <v>742</v>
      </c>
      <c r="F434" t="s">
        <v>13233</v>
      </c>
    </row>
    <row r="435" spans="1:6" x14ac:dyDescent="0.25">
      <c r="A435" t="s">
        <v>13234</v>
      </c>
      <c r="B435" t="s">
        <v>13225</v>
      </c>
      <c r="C435" t="s">
        <v>13226</v>
      </c>
      <c r="D435">
        <v>2023</v>
      </c>
      <c r="E435" t="s">
        <v>742</v>
      </c>
      <c r="F435" t="s">
        <v>13235</v>
      </c>
    </row>
    <row r="436" spans="1:6" x14ac:dyDescent="0.25">
      <c r="A436" t="s">
        <v>13236</v>
      </c>
      <c r="B436" t="s">
        <v>13225</v>
      </c>
      <c r="C436" t="s">
        <v>13226</v>
      </c>
      <c r="D436">
        <v>2023</v>
      </c>
      <c r="E436" t="s">
        <v>742</v>
      </c>
      <c r="F436" t="s">
        <v>13237</v>
      </c>
    </row>
    <row r="437" spans="1:6" x14ac:dyDescent="0.25">
      <c r="A437" t="s">
        <v>13238</v>
      </c>
      <c r="B437" t="s">
        <v>13225</v>
      </c>
      <c r="C437" t="s">
        <v>13226</v>
      </c>
      <c r="D437">
        <v>2023</v>
      </c>
      <c r="E437" t="s">
        <v>742</v>
      </c>
      <c r="F437" t="s">
        <v>13239</v>
      </c>
    </row>
    <row r="438" spans="1:6" x14ac:dyDescent="0.25">
      <c r="A438" t="s">
        <v>13240</v>
      </c>
      <c r="B438" t="s">
        <v>13225</v>
      </c>
      <c r="C438" t="s">
        <v>13226</v>
      </c>
      <c r="D438">
        <v>2023</v>
      </c>
      <c r="E438" t="s">
        <v>742</v>
      </c>
      <c r="F438" t="s">
        <v>13241</v>
      </c>
    </row>
    <row r="439" spans="1:6" x14ac:dyDescent="0.25">
      <c r="A439" t="s">
        <v>13242</v>
      </c>
      <c r="B439" t="s">
        <v>13225</v>
      </c>
      <c r="C439" t="s">
        <v>13226</v>
      </c>
      <c r="D439">
        <v>2023</v>
      </c>
      <c r="E439" t="s">
        <v>742</v>
      </c>
      <c r="F439" t="s">
        <v>13243</v>
      </c>
    </row>
    <row r="440" spans="1:6" x14ac:dyDescent="0.25">
      <c r="A440" t="s">
        <v>13244</v>
      </c>
      <c r="B440" t="s">
        <v>13225</v>
      </c>
      <c r="C440" t="s">
        <v>13226</v>
      </c>
      <c r="D440">
        <v>2023</v>
      </c>
      <c r="E440" t="s">
        <v>742</v>
      </c>
      <c r="F440" t="s">
        <v>13245</v>
      </c>
    </row>
    <row r="441" spans="1:6" x14ac:dyDescent="0.25">
      <c r="A441" t="s">
        <v>13246</v>
      </c>
      <c r="B441" t="s">
        <v>13225</v>
      </c>
      <c r="C441" t="s">
        <v>13226</v>
      </c>
      <c r="D441">
        <v>2023</v>
      </c>
      <c r="E441" t="s">
        <v>742</v>
      </c>
      <c r="F441" t="s">
        <v>13247</v>
      </c>
    </row>
    <row r="442" spans="1:6" x14ac:dyDescent="0.25">
      <c r="A442" t="s">
        <v>13248</v>
      </c>
      <c r="B442" t="s">
        <v>13225</v>
      </c>
      <c r="C442" t="s">
        <v>13226</v>
      </c>
      <c r="D442">
        <v>2023</v>
      </c>
      <c r="E442" t="s">
        <v>742</v>
      </c>
      <c r="F442" t="s">
        <v>13249</v>
      </c>
    </row>
    <row r="443" spans="1:6" x14ac:dyDescent="0.25">
      <c r="A443" t="s">
        <v>13250</v>
      </c>
      <c r="B443" t="s">
        <v>13225</v>
      </c>
      <c r="C443" t="s">
        <v>13226</v>
      </c>
      <c r="D443">
        <v>2023</v>
      </c>
      <c r="E443" t="s">
        <v>742</v>
      </c>
      <c r="F443" t="s">
        <v>13251</v>
      </c>
    </row>
    <row r="444" spans="1:6" x14ac:dyDescent="0.25">
      <c r="A444" t="s">
        <v>13252</v>
      </c>
      <c r="B444" t="s">
        <v>13225</v>
      </c>
      <c r="C444" t="s">
        <v>13226</v>
      </c>
      <c r="D444">
        <v>2023</v>
      </c>
      <c r="E444" t="s">
        <v>742</v>
      </c>
      <c r="F444" t="s">
        <v>13253</v>
      </c>
    </row>
    <row r="445" spans="1:6" x14ac:dyDescent="0.25">
      <c r="A445" t="s">
        <v>13254</v>
      </c>
      <c r="B445" t="s">
        <v>13225</v>
      </c>
      <c r="C445" t="s">
        <v>13226</v>
      </c>
      <c r="D445">
        <v>2023</v>
      </c>
      <c r="E445" t="s">
        <v>742</v>
      </c>
      <c r="F445" t="s">
        <v>13255</v>
      </c>
    </row>
    <row r="446" spans="1:6" x14ac:dyDescent="0.25">
      <c r="A446" t="s">
        <v>13256</v>
      </c>
      <c r="B446" t="s">
        <v>13225</v>
      </c>
      <c r="C446" t="s">
        <v>13226</v>
      </c>
      <c r="D446">
        <v>2023</v>
      </c>
      <c r="E446" t="s">
        <v>742</v>
      </c>
      <c r="F446" t="s">
        <v>13257</v>
      </c>
    </row>
    <row r="447" spans="1:6" x14ac:dyDescent="0.25">
      <c r="A447" t="s">
        <v>13258</v>
      </c>
      <c r="B447" t="s">
        <v>13225</v>
      </c>
      <c r="C447" t="s">
        <v>13226</v>
      </c>
      <c r="D447">
        <v>2023</v>
      </c>
      <c r="E447" t="s">
        <v>742</v>
      </c>
      <c r="F447" t="s">
        <v>13259</v>
      </c>
    </row>
    <row r="448" spans="1:6" x14ac:dyDescent="0.25">
      <c r="A448" t="s">
        <v>13260</v>
      </c>
      <c r="B448" t="s">
        <v>13225</v>
      </c>
      <c r="C448" t="s">
        <v>13226</v>
      </c>
      <c r="D448">
        <v>2023</v>
      </c>
      <c r="E448" t="s">
        <v>742</v>
      </c>
      <c r="F448" t="s">
        <v>13261</v>
      </c>
    </row>
    <row r="449" spans="1:6" x14ac:dyDescent="0.25">
      <c r="A449" t="s">
        <v>13262</v>
      </c>
      <c r="B449" t="s">
        <v>13225</v>
      </c>
      <c r="C449" t="s">
        <v>13226</v>
      </c>
      <c r="D449">
        <v>2023</v>
      </c>
      <c r="E449" t="s">
        <v>742</v>
      </c>
      <c r="F449" t="s">
        <v>13263</v>
      </c>
    </row>
    <row r="450" spans="1:6" x14ac:dyDescent="0.25">
      <c r="A450" t="s">
        <v>13264</v>
      </c>
      <c r="B450" t="s">
        <v>13225</v>
      </c>
      <c r="C450" t="s">
        <v>13226</v>
      </c>
      <c r="D450">
        <v>2023</v>
      </c>
      <c r="E450" t="s">
        <v>742</v>
      </c>
      <c r="F450" t="s">
        <v>13265</v>
      </c>
    </row>
    <row r="451" spans="1:6" x14ac:dyDescent="0.25">
      <c r="A451" t="s">
        <v>13266</v>
      </c>
      <c r="B451" t="s">
        <v>13225</v>
      </c>
      <c r="C451" t="s">
        <v>13226</v>
      </c>
      <c r="D451">
        <v>2023</v>
      </c>
      <c r="E451" t="s">
        <v>742</v>
      </c>
      <c r="F451" t="s">
        <v>13267</v>
      </c>
    </row>
    <row r="452" spans="1:6" x14ac:dyDescent="0.25">
      <c r="A452" t="s">
        <v>13268</v>
      </c>
      <c r="B452" t="s">
        <v>13225</v>
      </c>
      <c r="C452" t="s">
        <v>13226</v>
      </c>
      <c r="D452">
        <v>2023</v>
      </c>
      <c r="E452" t="s">
        <v>742</v>
      </c>
      <c r="F452" t="s">
        <v>13269</v>
      </c>
    </row>
    <row r="453" spans="1:6" x14ac:dyDescent="0.25">
      <c r="A453" t="s">
        <v>13270</v>
      </c>
      <c r="B453" t="s">
        <v>13225</v>
      </c>
      <c r="C453" t="s">
        <v>13226</v>
      </c>
      <c r="D453">
        <v>2023</v>
      </c>
      <c r="E453" t="s">
        <v>742</v>
      </c>
      <c r="F453" t="s">
        <v>13271</v>
      </c>
    </row>
    <row r="454" spans="1:6" x14ac:dyDescent="0.25">
      <c r="A454" t="s">
        <v>13272</v>
      </c>
      <c r="B454" t="s">
        <v>13225</v>
      </c>
      <c r="C454" t="s">
        <v>13226</v>
      </c>
      <c r="D454">
        <v>2023</v>
      </c>
      <c r="E454" t="s">
        <v>742</v>
      </c>
      <c r="F454" t="s">
        <v>13273</v>
      </c>
    </row>
    <row r="455" spans="1:6" x14ac:dyDescent="0.25">
      <c r="A455" t="s">
        <v>13280</v>
      </c>
      <c r="B455" t="s">
        <v>13225</v>
      </c>
      <c r="C455" t="s">
        <v>13276</v>
      </c>
      <c r="D455">
        <v>2025</v>
      </c>
      <c r="E455" t="s">
        <v>742</v>
      </c>
      <c r="F455" t="s">
        <v>13281</v>
      </c>
    </row>
    <row r="456" spans="1:6" x14ac:dyDescent="0.25">
      <c r="A456" t="s">
        <v>13282</v>
      </c>
      <c r="B456" t="s">
        <v>13225</v>
      </c>
      <c r="C456" t="s">
        <v>13276</v>
      </c>
      <c r="D456">
        <v>2025</v>
      </c>
      <c r="E456" t="s">
        <v>742</v>
      </c>
      <c r="F456" t="s">
        <v>13283</v>
      </c>
    </row>
    <row r="457" spans="1:6" x14ac:dyDescent="0.25">
      <c r="A457" t="s">
        <v>13274</v>
      </c>
      <c r="B457" t="s">
        <v>13275</v>
      </c>
      <c r="C457" t="s">
        <v>13276</v>
      </c>
      <c r="D457">
        <v>2025</v>
      </c>
      <c r="E457" t="s">
        <v>742</v>
      </c>
      <c r="F457" t="s">
        <v>13277</v>
      </c>
    </row>
    <row r="458" spans="1:6" x14ac:dyDescent="0.25">
      <c r="A458" t="s">
        <v>13278</v>
      </c>
      <c r="B458" t="s">
        <v>13275</v>
      </c>
      <c r="C458" t="s">
        <v>13276</v>
      </c>
      <c r="D458">
        <v>2025</v>
      </c>
      <c r="E458" t="s">
        <v>742</v>
      </c>
      <c r="F458" t="s">
        <v>13279</v>
      </c>
    </row>
    <row r="459" spans="1:6" x14ac:dyDescent="0.25">
      <c r="A459" t="s">
        <v>738</v>
      </c>
      <c r="B459" t="s">
        <v>13225</v>
      </c>
      <c r="C459" t="s">
        <v>13284</v>
      </c>
      <c r="D459">
        <v>2019</v>
      </c>
      <c r="E459" t="s">
        <v>738</v>
      </c>
      <c r="F459" t="s">
        <v>13285</v>
      </c>
    </row>
    <row r="460" spans="1:6" x14ac:dyDescent="0.25">
      <c r="A460" t="s">
        <v>13286</v>
      </c>
      <c r="B460" t="s">
        <v>13225</v>
      </c>
      <c r="C460" t="s">
        <v>13284</v>
      </c>
      <c r="D460">
        <v>2019</v>
      </c>
      <c r="E460" t="s">
        <v>738</v>
      </c>
      <c r="F460" t="s">
        <v>13287</v>
      </c>
    </row>
    <row r="461" spans="1:6" x14ac:dyDescent="0.25">
      <c r="A461" t="s">
        <v>13288</v>
      </c>
      <c r="B461" t="s">
        <v>13225</v>
      </c>
      <c r="C461" t="s">
        <v>13284</v>
      </c>
      <c r="D461">
        <v>2019</v>
      </c>
      <c r="E461" t="s">
        <v>738</v>
      </c>
      <c r="F461" t="s">
        <v>13289</v>
      </c>
    </row>
    <row r="462" spans="1:6" x14ac:dyDescent="0.25">
      <c r="A462" t="s">
        <v>13290</v>
      </c>
      <c r="B462" t="s">
        <v>13225</v>
      </c>
      <c r="C462" t="s">
        <v>13284</v>
      </c>
      <c r="D462">
        <v>2019</v>
      </c>
      <c r="E462" t="s">
        <v>738</v>
      </c>
      <c r="F462" t="s">
        <v>13291</v>
      </c>
    </row>
    <row r="463" spans="1:6" x14ac:dyDescent="0.25">
      <c r="A463" t="s">
        <v>13292</v>
      </c>
      <c r="B463" t="s">
        <v>13225</v>
      </c>
      <c r="C463" t="s">
        <v>13284</v>
      </c>
      <c r="D463">
        <v>2019</v>
      </c>
      <c r="E463" t="s">
        <v>738</v>
      </c>
      <c r="F463" t="s">
        <v>13293</v>
      </c>
    </row>
    <row r="464" spans="1:6" x14ac:dyDescent="0.25">
      <c r="A464" t="s">
        <v>13294</v>
      </c>
      <c r="B464" t="s">
        <v>13225</v>
      </c>
      <c r="C464" t="s">
        <v>13284</v>
      </c>
      <c r="D464">
        <v>2019</v>
      </c>
      <c r="E464" t="s">
        <v>738</v>
      </c>
      <c r="F464" t="s">
        <v>13295</v>
      </c>
    </row>
    <row r="465" spans="1:6" x14ac:dyDescent="0.25">
      <c r="A465" t="s">
        <v>13296</v>
      </c>
      <c r="B465" t="s">
        <v>13225</v>
      </c>
      <c r="C465" t="s">
        <v>13284</v>
      </c>
      <c r="D465">
        <v>2019</v>
      </c>
      <c r="E465" t="s">
        <v>738</v>
      </c>
      <c r="F465" t="s">
        <v>13297</v>
      </c>
    </row>
    <row r="466" spans="1:6" x14ac:dyDescent="0.25">
      <c r="A466" t="s">
        <v>13298</v>
      </c>
      <c r="B466" t="s">
        <v>13225</v>
      </c>
      <c r="C466" t="s">
        <v>13284</v>
      </c>
      <c r="D466">
        <v>2019</v>
      </c>
      <c r="E466" t="s">
        <v>738</v>
      </c>
      <c r="F466" t="s">
        <v>13299</v>
      </c>
    </row>
    <row r="467" spans="1:6" x14ac:dyDescent="0.25">
      <c r="A467" t="s">
        <v>13300</v>
      </c>
      <c r="B467" t="s">
        <v>13225</v>
      </c>
      <c r="C467" t="s">
        <v>13284</v>
      </c>
      <c r="D467">
        <v>2019</v>
      </c>
      <c r="E467" t="s">
        <v>738</v>
      </c>
      <c r="F467" t="s">
        <v>13301</v>
      </c>
    </row>
    <row r="468" spans="1:6" x14ac:dyDescent="0.25">
      <c r="A468" t="s">
        <v>13302</v>
      </c>
      <c r="B468" t="s">
        <v>13225</v>
      </c>
      <c r="C468" t="s">
        <v>13284</v>
      </c>
      <c r="D468">
        <v>2019</v>
      </c>
      <c r="E468" t="s">
        <v>738</v>
      </c>
      <c r="F468" t="s">
        <v>13303</v>
      </c>
    </row>
    <row r="469" spans="1:6" x14ac:dyDescent="0.25">
      <c r="A469" t="s">
        <v>13304</v>
      </c>
      <c r="B469" t="s">
        <v>13225</v>
      </c>
      <c r="C469" t="s">
        <v>13284</v>
      </c>
      <c r="D469">
        <v>2019</v>
      </c>
      <c r="E469" t="s">
        <v>738</v>
      </c>
      <c r="F469" t="s">
        <v>13305</v>
      </c>
    </row>
    <row r="470" spans="1:6" x14ac:dyDescent="0.25">
      <c r="A470" t="s">
        <v>13306</v>
      </c>
      <c r="B470" t="s">
        <v>13225</v>
      </c>
      <c r="C470" t="s">
        <v>13284</v>
      </c>
      <c r="D470">
        <v>2019</v>
      </c>
      <c r="E470" t="s">
        <v>738</v>
      </c>
      <c r="F470" t="s">
        <v>13307</v>
      </c>
    </row>
    <row r="471" spans="1:6" x14ac:dyDescent="0.25">
      <c r="A471" t="s">
        <v>13308</v>
      </c>
      <c r="B471" t="s">
        <v>13225</v>
      </c>
      <c r="C471" t="s">
        <v>13284</v>
      </c>
      <c r="D471">
        <v>2019</v>
      </c>
      <c r="E471" t="s">
        <v>738</v>
      </c>
      <c r="F471" t="s">
        <v>13309</v>
      </c>
    </row>
    <row r="472" spans="1:6" x14ac:dyDescent="0.25">
      <c r="A472" t="s">
        <v>13310</v>
      </c>
      <c r="B472" t="s">
        <v>13225</v>
      </c>
      <c r="C472" t="s">
        <v>13284</v>
      </c>
      <c r="D472">
        <v>2019</v>
      </c>
      <c r="E472" t="s">
        <v>738</v>
      </c>
      <c r="F472" t="s">
        <v>13311</v>
      </c>
    </row>
    <row r="473" spans="1:6" x14ac:dyDescent="0.25">
      <c r="A473" t="s">
        <v>13312</v>
      </c>
      <c r="B473" t="s">
        <v>13225</v>
      </c>
      <c r="C473" t="s">
        <v>13284</v>
      </c>
      <c r="D473">
        <v>2019</v>
      </c>
      <c r="E473" t="s">
        <v>738</v>
      </c>
      <c r="F473" t="s">
        <v>13313</v>
      </c>
    </row>
    <row r="474" spans="1:6" x14ac:dyDescent="0.25">
      <c r="A474" t="s">
        <v>13314</v>
      </c>
      <c r="B474" t="s">
        <v>13225</v>
      </c>
      <c r="C474" t="s">
        <v>13284</v>
      </c>
      <c r="D474">
        <v>2019</v>
      </c>
      <c r="E474" t="s">
        <v>738</v>
      </c>
      <c r="F474" t="s">
        <v>13315</v>
      </c>
    </row>
    <row r="475" spans="1:6" x14ac:dyDescent="0.25">
      <c r="A475" t="s">
        <v>13316</v>
      </c>
      <c r="B475" t="s">
        <v>13225</v>
      </c>
      <c r="C475" t="s">
        <v>13284</v>
      </c>
      <c r="D475">
        <v>2019</v>
      </c>
      <c r="E475" t="s">
        <v>738</v>
      </c>
      <c r="F475" t="s">
        <v>13317</v>
      </c>
    </row>
    <row r="476" spans="1:6" x14ac:dyDescent="0.25">
      <c r="A476" t="s">
        <v>13318</v>
      </c>
      <c r="B476" t="s">
        <v>13225</v>
      </c>
      <c r="C476" t="s">
        <v>13284</v>
      </c>
      <c r="D476">
        <v>2019</v>
      </c>
      <c r="E476" t="s">
        <v>738</v>
      </c>
      <c r="F476" t="s">
        <v>13319</v>
      </c>
    </row>
    <row r="477" spans="1:6" x14ac:dyDescent="0.25">
      <c r="A477" t="s">
        <v>13320</v>
      </c>
      <c r="B477" t="s">
        <v>13225</v>
      </c>
      <c r="C477" t="s">
        <v>13284</v>
      </c>
      <c r="D477">
        <v>2019</v>
      </c>
      <c r="E477" t="s">
        <v>738</v>
      </c>
      <c r="F477" t="s">
        <v>13321</v>
      </c>
    </row>
    <row r="478" spans="1:6" x14ac:dyDescent="0.25">
      <c r="A478" t="s">
        <v>13322</v>
      </c>
      <c r="B478" t="s">
        <v>13225</v>
      </c>
      <c r="C478" t="s">
        <v>13284</v>
      </c>
      <c r="D478">
        <v>2019</v>
      </c>
      <c r="E478" t="s">
        <v>738</v>
      </c>
      <c r="F478" t="s">
        <v>13323</v>
      </c>
    </row>
    <row r="479" spans="1:6" x14ac:dyDescent="0.25">
      <c r="A479" t="s">
        <v>13324</v>
      </c>
      <c r="B479" t="s">
        <v>13225</v>
      </c>
      <c r="C479" t="s">
        <v>13284</v>
      </c>
      <c r="D479">
        <v>2019</v>
      </c>
      <c r="E479" t="s">
        <v>738</v>
      </c>
      <c r="F479" t="s">
        <v>13325</v>
      </c>
    </row>
    <row r="480" spans="1:6" x14ac:dyDescent="0.25">
      <c r="A480" t="s">
        <v>13326</v>
      </c>
      <c r="B480" t="s">
        <v>13225</v>
      </c>
      <c r="C480" t="s">
        <v>13284</v>
      </c>
      <c r="D480">
        <v>2019</v>
      </c>
      <c r="E480" t="s">
        <v>738</v>
      </c>
      <c r="F480" t="s">
        <v>13327</v>
      </c>
    </row>
    <row r="481" spans="1:6" x14ac:dyDescent="0.25">
      <c r="A481" t="s">
        <v>13328</v>
      </c>
      <c r="B481" t="s">
        <v>13225</v>
      </c>
      <c r="C481" t="s">
        <v>13284</v>
      </c>
      <c r="D481">
        <v>2019</v>
      </c>
      <c r="E481" t="s">
        <v>738</v>
      </c>
      <c r="F481" t="s">
        <v>13329</v>
      </c>
    </row>
    <row r="482" spans="1:6" x14ac:dyDescent="0.25">
      <c r="A482" t="s">
        <v>14552</v>
      </c>
      <c r="B482" t="s">
        <v>14553</v>
      </c>
      <c r="C482" t="s">
        <v>14554</v>
      </c>
      <c r="D482">
        <v>2023</v>
      </c>
      <c r="E482" t="s">
        <v>746</v>
      </c>
      <c r="F482" t="s">
        <v>14555</v>
      </c>
    </row>
    <row r="483" spans="1:6" x14ac:dyDescent="0.25">
      <c r="A483" t="s">
        <v>14560</v>
      </c>
      <c r="B483" t="s">
        <v>14553</v>
      </c>
      <c r="C483" t="s">
        <v>14554</v>
      </c>
      <c r="D483">
        <v>2023</v>
      </c>
      <c r="E483" t="s">
        <v>746</v>
      </c>
      <c r="F483" t="s">
        <v>14561</v>
      </c>
    </row>
    <row r="484" spans="1:6" x14ac:dyDescent="0.25">
      <c r="A484" t="s">
        <v>14562</v>
      </c>
      <c r="B484" t="s">
        <v>14553</v>
      </c>
      <c r="C484" t="s">
        <v>14554</v>
      </c>
      <c r="D484">
        <v>2023</v>
      </c>
      <c r="E484" t="s">
        <v>746</v>
      </c>
      <c r="F484" t="s">
        <v>14563</v>
      </c>
    </row>
    <row r="485" spans="1:6" x14ac:dyDescent="0.25">
      <c r="A485" t="s">
        <v>14564</v>
      </c>
      <c r="B485" t="s">
        <v>14553</v>
      </c>
      <c r="C485" t="s">
        <v>14554</v>
      </c>
      <c r="D485">
        <v>2023</v>
      </c>
      <c r="E485" t="s">
        <v>746</v>
      </c>
      <c r="F485" t="s">
        <v>14565</v>
      </c>
    </row>
    <row r="486" spans="1:6" x14ac:dyDescent="0.25">
      <c r="A486" t="s">
        <v>14568</v>
      </c>
      <c r="B486" t="s">
        <v>14553</v>
      </c>
      <c r="C486" t="s">
        <v>14554</v>
      </c>
      <c r="D486">
        <v>2023</v>
      </c>
      <c r="E486" t="s">
        <v>746</v>
      </c>
      <c r="F486" t="s">
        <v>14569</v>
      </c>
    </row>
    <row r="487" spans="1:6" x14ac:dyDescent="0.25">
      <c r="A487" t="s">
        <v>14584</v>
      </c>
      <c r="B487" t="s">
        <v>14553</v>
      </c>
      <c r="C487" t="s">
        <v>14554</v>
      </c>
      <c r="D487">
        <v>2023</v>
      </c>
      <c r="E487" t="s">
        <v>746</v>
      </c>
      <c r="F487" t="s">
        <v>14585</v>
      </c>
    </row>
    <row r="488" spans="1:6" x14ac:dyDescent="0.25">
      <c r="A488" t="s">
        <v>14588</v>
      </c>
      <c r="B488" t="s">
        <v>14553</v>
      </c>
      <c r="C488" t="s">
        <v>14554</v>
      </c>
      <c r="D488">
        <v>2023</v>
      </c>
      <c r="E488" t="s">
        <v>746</v>
      </c>
      <c r="F488" t="s">
        <v>14589</v>
      </c>
    </row>
    <row r="489" spans="1:6" x14ac:dyDescent="0.25">
      <c r="A489" t="s">
        <v>14590</v>
      </c>
      <c r="B489" t="s">
        <v>14553</v>
      </c>
      <c r="C489" t="s">
        <v>14554</v>
      </c>
      <c r="D489">
        <v>2023</v>
      </c>
      <c r="E489" t="s">
        <v>746</v>
      </c>
      <c r="F489" t="s">
        <v>14591</v>
      </c>
    </row>
    <row r="490" spans="1:6" x14ac:dyDescent="0.25">
      <c r="A490" t="s">
        <v>14592</v>
      </c>
      <c r="B490" t="s">
        <v>14553</v>
      </c>
      <c r="C490" t="s">
        <v>14554</v>
      </c>
      <c r="D490">
        <v>2023</v>
      </c>
      <c r="E490" t="s">
        <v>746</v>
      </c>
      <c r="F490" t="s">
        <v>14593</v>
      </c>
    </row>
    <row r="491" spans="1:6" x14ac:dyDescent="0.25">
      <c r="A491" t="s">
        <v>14594</v>
      </c>
      <c r="B491" t="s">
        <v>14553</v>
      </c>
      <c r="C491" t="s">
        <v>14554</v>
      </c>
      <c r="D491">
        <v>2023</v>
      </c>
      <c r="E491" t="s">
        <v>746</v>
      </c>
      <c r="F491" t="s">
        <v>14595</v>
      </c>
    </row>
    <row r="492" spans="1:6" x14ac:dyDescent="0.25">
      <c r="A492" t="s">
        <v>14596</v>
      </c>
      <c r="B492" t="s">
        <v>14553</v>
      </c>
      <c r="C492" t="s">
        <v>14554</v>
      </c>
      <c r="D492">
        <v>2023</v>
      </c>
      <c r="E492" t="s">
        <v>746</v>
      </c>
      <c r="F492" t="s">
        <v>14597</v>
      </c>
    </row>
    <row r="493" spans="1:6" x14ac:dyDescent="0.25">
      <c r="A493" t="s">
        <v>14598</v>
      </c>
      <c r="B493" t="s">
        <v>14553</v>
      </c>
      <c r="C493" t="s">
        <v>14554</v>
      </c>
      <c r="D493">
        <v>2023</v>
      </c>
      <c r="E493" t="s">
        <v>746</v>
      </c>
      <c r="F493" t="s">
        <v>14599</v>
      </c>
    </row>
    <row r="494" spans="1:6" x14ac:dyDescent="0.25">
      <c r="A494" t="s">
        <v>14600</v>
      </c>
      <c r="B494" t="s">
        <v>14553</v>
      </c>
      <c r="C494" t="s">
        <v>14554</v>
      </c>
      <c r="D494">
        <v>2023</v>
      </c>
      <c r="E494" t="s">
        <v>746</v>
      </c>
      <c r="F494" t="s">
        <v>14601</v>
      </c>
    </row>
    <row r="495" spans="1:6" x14ac:dyDescent="0.25">
      <c r="A495" t="s">
        <v>14604</v>
      </c>
      <c r="B495" t="s">
        <v>14553</v>
      </c>
      <c r="C495" t="s">
        <v>14554</v>
      </c>
      <c r="D495">
        <v>2023</v>
      </c>
      <c r="E495" t="s">
        <v>746</v>
      </c>
      <c r="F495" t="s">
        <v>14605</v>
      </c>
    </row>
    <row r="496" spans="1:6" x14ac:dyDescent="0.25">
      <c r="A496" t="s">
        <v>14606</v>
      </c>
      <c r="B496" t="s">
        <v>14553</v>
      </c>
      <c r="C496" t="s">
        <v>14554</v>
      </c>
      <c r="D496">
        <v>2023</v>
      </c>
      <c r="E496" t="s">
        <v>746</v>
      </c>
      <c r="F496" t="s">
        <v>14607</v>
      </c>
    </row>
    <row r="497" spans="1:6" x14ac:dyDescent="0.25">
      <c r="A497" t="s">
        <v>14608</v>
      </c>
      <c r="B497" t="s">
        <v>14553</v>
      </c>
      <c r="C497" t="s">
        <v>14554</v>
      </c>
      <c r="D497">
        <v>2023</v>
      </c>
      <c r="E497" t="s">
        <v>746</v>
      </c>
      <c r="F497" t="s">
        <v>14609</v>
      </c>
    </row>
    <row r="498" spans="1:6" x14ac:dyDescent="0.25">
      <c r="A498" t="s">
        <v>14610</v>
      </c>
      <c r="B498" t="s">
        <v>14553</v>
      </c>
      <c r="C498" t="s">
        <v>14554</v>
      </c>
      <c r="D498">
        <v>2023</v>
      </c>
      <c r="E498" t="s">
        <v>746</v>
      </c>
      <c r="F498" t="s">
        <v>14611</v>
      </c>
    </row>
    <row r="499" spans="1:6" x14ac:dyDescent="0.25">
      <c r="A499" t="s">
        <v>14612</v>
      </c>
      <c r="B499" t="s">
        <v>14553</v>
      </c>
      <c r="C499" t="s">
        <v>14554</v>
      </c>
      <c r="D499">
        <v>2023</v>
      </c>
      <c r="E499" t="s">
        <v>746</v>
      </c>
      <c r="F499" t="s">
        <v>14613</v>
      </c>
    </row>
    <row r="500" spans="1:6" x14ac:dyDescent="0.25">
      <c r="A500" t="s">
        <v>14614</v>
      </c>
      <c r="B500" t="s">
        <v>14553</v>
      </c>
      <c r="C500" t="s">
        <v>14554</v>
      </c>
      <c r="D500">
        <v>2023</v>
      </c>
      <c r="E500" t="s">
        <v>746</v>
      </c>
      <c r="F500" t="s">
        <v>14615</v>
      </c>
    </row>
    <row r="501" spans="1:6" x14ac:dyDescent="0.25">
      <c r="A501" t="s">
        <v>14616</v>
      </c>
      <c r="B501" t="s">
        <v>14553</v>
      </c>
      <c r="C501" t="s">
        <v>14554</v>
      </c>
      <c r="D501">
        <v>2023</v>
      </c>
      <c r="E501" t="s">
        <v>746</v>
      </c>
      <c r="F501" t="s">
        <v>14617</v>
      </c>
    </row>
    <row r="502" spans="1:6" x14ac:dyDescent="0.25">
      <c r="A502" t="s">
        <v>14618</v>
      </c>
      <c r="B502" t="s">
        <v>14553</v>
      </c>
      <c r="C502" t="s">
        <v>14554</v>
      </c>
      <c r="D502">
        <v>2023</v>
      </c>
      <c r="E502" t="s">
        <v>746</v>
      </c>
      <c r="F502" t="s">
        <v>14619</v>
      </c>
    </row>
    <row r="503" spans="1:6" x14ac:dyDescent="0.25">
      <c r="A503" t="s">
        <v>14620</v>
      </c>
      <c r="B503" t="s">
        <v>14553</v>
      </c>
      <c r="C503" t="s">
        <v>14554</v>
      </c>
      <c r="D503">
        <v>2023</v>
      </c>
      <c r="E503" t="s">
        <v>746</v>
      </c>
      <c r="F503" t="s">
        <v>14621</v>
      </c>
    </row>
    <row r="504" spans="1:6" x14ac:dyDescent="0.25">
      <c r="A504" t="s">
        <v>14630</v>
      </c>
      <c r="B504" t="s">
        <v>14553</v>
      </c>
      <c r="C504" t="s">
        <v>14554</v>
      </c>
      <c r="D504">
        <v>2023</v>
      </c>
      <c r="E504" t="s">
        <v>746</v>
      </c>
      <c r="F504" t="s">
        <v>14631</v>
      </c>
    </row>
    <row r="505" spans="1:6" x14ac:dyDescent="0.25">
      <c r="A505" t="s">
        <v>14632</v>
      </c>
      <c r="B505" t="s">
        <v>14553</v>
      </c>
      <c r="C505" t="s">
        <v>14554</v>
      </c>
      <c r="D505">
        <v>2023</v>
      </c>
      <c r="E505" t="s">
        <v>746</v>
      </c>
      <c r="F505" t="s">
        <v>14633</v>
      </c>
    </row>
    <row r="506" spans="1:6" x14ac:dyDescent="0.25">
      <c r="A506" t="s">
        <v>14634</v>
      </c>
      <c r="B506" t="s">
        <v>14553</v>
      </c>
      <c r="C506" t="s">
        <v>14554</v>
      </c>
      <c r="D506">
        <v>2023</v>
      </c>
      <c r="E506" t="s">
        <v>746</v>
      </c>
      <c r="F506" t="s">
        <v>14635</v>
      </c>
    </row>
    <row r="507" spans="1:6" x14ac:dyDescent="0.25">
      <c r="A507" t="s">
        <v>14636</v>
      </c>
      <c r="B507" t="s">
        <v>14553</v>
      </c>
      <c r="C507" t="s">
        <v>14554</v>
      </c>
      <c r="D507">
        <v>2023</v>
      </c>
      <c r="E507" t="s">
        <v>746</v>
      </c>
      <c r="F507" t="s">
        <v>14637</v>
      </c>
    </row>
    <row r="508" spans="1:6" x14ac:dyDescent="0.25">
      <c r="A508" t="s">
        <v>14638</v>
      </c>
      <c r="B508" t="s">
        <v>14553</v>
      </c>
      <c r="C508" t="s">
        <v>14554</v>
      </c>
      <c r="D508">
        <v>2023</v>
      </c>
      <c r="E508" t="s">
        <v>746</v>
      </c>
      <c r="F508" t="s">
        <v>14639</v>
      </c>
    </row>
    <row r="509" spans="1:6" x14ac:dyDescent="0.25">
      <c r="A509" t="s">
        <v>14640</v>
      </c>
      <c r="B509" t="s">
        <v>14553</v>
      </c>
      <c r="C509" t="s">
        <v>14554</v>
      </c>
      <c r="D509">
        <v>2023</v>
      </c>
      <c r="E509" t="s">
        <v>746</v>
      </c>
      <c r="F509" t="s">
        <v>14641</v>
      </c>
    </row>
    <row r="510" spans="1:6" x14ac:dyDescent="0.25">
      <c r="A510" t="s">
        <v>14642</v>
      </c>
      <c r="B510" t="s">
        <v>14553</v>
      </c>
      <c r="C510" t="s">
        <v>14554</v>
      </c>
      <c r="D510">
        <v>2023</v>
      </c>
      <c r="E510" t="s">
        <v>746</v>
      </c>
      <c r="F510" t="s">
        <v>14643</v>
      </c>
    </row>
    <row r="511" spans="1:6" x14ac:dyDescent="0.25">
      <c r="A511" t="s">
        <v>14646</v>
      </c>
      <c r="B511" t="s">
        <v>14553</v>
      </c>
      <c r="C511" t="s">
        <v>14554</v>
      </c>
      <c r="D511">
        <v>2023</v>
      </c>
      <c r="E511" t="s">
        <v>746</v>
      </c>
      <c r="F511" t="s">
        <v>14647</v>
      </c>
    </row>
    <row r="512" spans="1:6" x14ac:dyDescent="0.25">
      <c r="A512" t="s">
        <v>14648</v>
      </c>
      <c r="B512" t="s">
        <v>14553</v>
      </c>
      <c r="C512" t="s">
        <v>14554</v>
      </c>
      <c r="D512">
        <v>2023</v>
      </c>
      <c r="E512" t="s">
        <v>746</v>
      </c>
      <c r="F512" t="s">
        <v>14649</v>
      </c>
    </row>
    <row r="513" spans="1:6" x14ac:dyDescent="0.25">
      <c r="A513" t="s">
        <v>14653</v>
      </c>
      <c r="B513" t="s">
        <v>14553</v>
      </c>
      <c r="C513" t="s">
        <v>14554</v>
      </c>
      <c r="D513">
        <v>2023</v>
      </c>
      <c r="E513" t="s">
        <v>746</v>
      </c>
      <c r="F513" t="s">
        <v>14654</v>
      </c>
    </row>
    <row r="514" spans="1:6" x14ac:dyDescent="0.25">
      <c r="A514" t="s">
        <v>14655</v>
      </c>
      <c r="B514" t="s">
        <v>14553</v>
      </c>
      <c r="C514" t="s">
        <v>14554</v>
      </c>
      <c r="D514">
        <v>2023</v>
      </c>
      <c r="E514" t="s">
        <v>746</v>
      </c>
      <c r="F514" t="s">
        <v>14656</v>
      </c>
    </row>
    <row r="515" spans="1:6" x14ac:dyDescent="0.25">
      <c r="A515" t="s">
        <v>14666</v>
      </c>
      <c r="B515" t="s">
        <v>14553</v>
      </c>
      <c r="C515" t="s">
        <v>14554</v>
      </c>
      <c r="D515">
        <v>2023</v>
      </c>
      <c r="E515" t="s">
        <v>746</v>
      </c>
      <c r="F515" t="s">
        <v>14667</v>
      </c>
    </row>
    <row r="516" spans="1:6" x14ac:dyDescent="0.25">
      <c r="A516" t="s">
        <v>14650</v>
      </c>
      <c r="B516" t="s">
        <v>14651</v>
      </c>
      <c r="C516" t="s">
        <v>14554</v>
      </c>
      <c r="D516">
        <v>2023</v>
      </c>
      <c r="E516" t="s">
        <v>746</v>
      </c>
      <c r="F516" t="s">
        <v>14652</v>
      </c>
    </row>
    <row r="517" spans="1:6" x14ac:dyDescent="0.25">
      <c r="A517" t="s">
        <v>14581</v>
      </c>
      <c r="B517" t="s">
        <v>14582</v>
      </c>
      <c r="C517" t="s">
        <v>14554</v>
      </c>
      <c r="D517">
        <v>2023</v>
      </c>
      <c r="E517" t="s">
        <v>746</v>
      </c>
      <c r="F517" t="s">
        <v>14583</v>
      </c>
    </row>
    <row r="518" spans="1:6" x14ac:dyDescent="0.25">
      <c r="A518" t="s">
        <v>14573</v>
      </c>
      <c r="B518" t="s">
        <v>14574</v>
      </c>
      <c r="C518" t="s">
        <v>14554</v>
      </c>
      <c r="D518">
        <v>2023</v>
      </c>
      <c r="E518" t="s">
        <v>746</v>
      </c>
      <c r="F518" t="s">
        <v>14575</v>
      </c>
    </row>
    <row r="519" spans="1:6" x14ac:dyDescent="0.25">
      <c r="A519" t="s">
        <v>14556</v>
      </c>
      <c r="B519" t="s">
        <v>11534</v>
      </c>
      <c r="C519" t="s">
        <v>14554</v>
      </c>
      <c r="D519">
        <v>2023</v>
      </c>
      <c r="E519" t="s">
        <v>746</v>
      </c>
      <c r="F519" t="s">
        <v>14557</v>
      </c>
    </row>
    <row r="520" spans="1:6" x14ac:dyDescent="0.25">
      <c r="A520" t="s">
        <v>14558</v>
      </c>
      <c r="B520" t="s">
        <v>11534</v>
      </c>
      <c r="C520" t="s">
        <v>14554</v>
      </c>
      <c r="D520">
        <v>2023</v>
      </c>
      <c r="E520" t="s">
        <v>746</v>
      </c>
      <c r="F520" t="s">
        <v>14559</v>
      </c>
    </row>
    <row r="521" spans="1:6" x14ac:dyDescent="0.25">
      <c r="A521" t="s">
        <v>14566</v>
      </c>
      <c r="B521" t="s">
        <v>11534</v>
      </c>
      <c r="C521" t="s">
        <v>14554</v>
      </c>
      <c r="D521">
        <v>2023</v>
      </c>
      <c r="E521" t="s">
        <v>746</v>
      </c>
      <c r="F521" t="s">
        <v>14567</v>
      </c>
    </row>
    <row r="522" spans="1:6" x14ac:dyDescent="0.25">
      <c r="A522" t="s">
        <v>14657</v>
      </c>
      <c r="B522" t="s">
        <v>14658</v>
      </c>
      <c r="C522" t="s">
        <v>14554</v>
      </c>
      <c r="D522">
        <v>2023</v>
      </c>
      <c r="E522" t="s">
        <v>746</v>
      </c>
      <c r="F522" t="s">
        <v>14659</v>
      </c>
    </row>
    <row r="523" spans="1:6" x14ac:dyDescent="0.25">
      <c r="A523" t="s">
        <v>14660</v>
      </c>
      <c r="B523" t="s">
        <v>14658</v>
      </c>
      <c r="C523" t="s">
        <v>14554</v>
      </c>
      <c r="D523">
        <v>2023</v>
      </c>
      <c r="E523" t="s">
        <v>746</v>
      </c>
      <c r="F523" t="s">
        <v>14661</v>
      </c>
    </row>
    <row r="524" spans="1:6" x14ac:dyDescent="0.25">
      <c r="A524" t="s">
        <v>14662</v>
      </c>
      <c r="B524" t="s">
        <v>14658</v>
      </c>
      <c r="C524" t="s">
        <v>14554</v>
      </c>
      <c r="D524">
        <v>2023</v>
      </c>
      <c r="E524" t="s">
        <v>746</v>
      </c>
      <c r="F524" t="s">
        <v>14663</v>
      </c>
    </row>
    <row r="525" spans="1:6" x14ac:dyDescent="0.25">
      <c r="A525" t="s">
        <v>14664</v>
      </c>
      <c r="B525" t="s">
        <v>14658</v>
      </c>
      <c r="C525" t="s">
        <v>14554</v>
      </c>
      <c r="D525">
        <v>2023</v>
      </c>
      <c r="E525" t="s">
        <v>746</v>
      </c>
      <c r="F525" t="s">
        <v>14665</v>
      </c>
    </row>
    <row r="526" spans="1:6" x14ac:dyDescent="0.25">
      <c r="A526" t="s">
        <v>14570</v>
      </c>
      <c r="B526" t="s">
        <v>14571</v>
      </c>
      <c r="C526" t="s">
        <v>14554</v>
      </c>
      <c r="D526">
        <v>2023</v>
      </c>
      <c r="E526" t="s">
        <v>746</v>
      </c>
      <c r="F526" t="s">
        <v>14572</v>
      </c>
    </row>
    <row r="527" spans="1:6" x14ac:dyDescent="0.25">
      <c r="A527" t="s">
        <v>14586</v>
      </c>
      <c r="B527" t="s">
        <v>14571</v>
      </c>
      <c r="C527" t="s">
        <v>14554</v>
      </c>
      <c r="D527">
        <v>2023</v>
      </c>
      <c r="E527" t="s">
        <v>746</v>
      </c>
      <c r="F527" t="s">
        <v>14587</v>
      </c>
    </row>
    <row r="528" spans="1:6" x14ac:dyDescent="0.25">
      <c r="A528" t="s">
        <v>14576</v>
      </c>
      <c r="B528" t="s">
        <v>14577</v>
      </c>
      <c r="C528" t="s">
        <v>14554</v>
      </c>
      <c r="D528">
        <v>2023</v>
      </c>
      <c r="E528" t="s">
        <v>746</v>
      </c>
      <c r="F528" t="s">
        <v>14578</v>
      </c>
    </row>
    <row r="529" spans="1:7" x14ac:dyDescent="0.25">
      <c r="A529" t="s">
        <v>14579</v>
      </c>
      <c r="B529" t="s">
        <v>14577</v>
      </c>
      <c r="C529" t="s">
        <v>14554</v>
      </c>
      <c r="D529">
        <v>2023</v>
      </c>
      <c r="E529" t="s">
        <v>746</v>
      </c>
      <c r="F529" t="s">
        <v>14580</v>
      </c>
    </row>
    <row r="530" spans="1:7" x14ac:dyDescent="0.25">
      <c r="A530" t="s">
        <v>14602</v>
      </c>
      <c r="B530" t="s">
        <v>14577</v>
      </c>
      <c r="C530" t="s">
        <v>14554</v>
      </c>
      <c r="D530">
        <v>2023</v>
      </c>
      <c r="E530" t="s">
        <v>746</v>
      </c>
      <c r="F530" t="s">
        <v>14603</v>
      </c>
    </row>
    <row r="531" spans="1:7" x14ac:dyDescent="0.25">
      <c r="A531" t="s">
        <v>14622</v>
      </c>
      <c r="B531" t="s">
        <v>14577</v>
      </c>
      <c r="C531" t="s">
        <v>14554</v>
      </c>
      <c r="D531">
        <v>2023</v>
      </c>
      <c r="E531" t="s">
        <v>746</v>
      </c>
      <c r="F531" t="s">
        <v>14623</v>
      </c>
    </row>
    <row r="532" spans="1:7" x14ac:dyDescent="0.25">
      <c r="A532" t="s">
        <v>14624</v>
      </c>
      <c r="B532" t="s">
        <v>14577</v>
      </c>
      <c r="C532" t="s">
        <v>14554</v>
      </c>
      <c r="D532">
        <v>2023</v>
      </c>
      <c r="E532" t="s">
        <v>746</v>
      </c>
      <c r="F532" t="s">
        <v>14625</v>
      </c>
    </row>
    <row r="533" spans="1:7" x14ac:dyDescent="0.25">
      <c r="A533" t="s">
        <v>14626</v>
      </c>
      <c r="B533" t="s">
        <v>14577</v>
      </c>
      <c r="C533" t="s">
        <v>14554</v>
      </c>
      <c r="D533">
        <v>2023</v>
      </c>
      <c r="E533" t="s">
        <v>746</v>
      </c>
      <c r="F533" t="s">
        <v>14627</v>
      </c>
    </row>
    <row r="534" spans="1:7" x14ac:dyDescent="0.25">
      <c r="A534" t="s">
        <v>14628</v>
      </c>
      <c r="B534" t="s">
        <v>14577</v>
      </c>
      <c r="C534" t="s">
        <v>14554</v>
      </c>
      <c r="D534">
        <v>2023</v>
      </c>
      <c r="E534" t="s">
        <v>746</v>
      </c>
      <c r="F534" t="s">
        <v>14629</v>
      </c>
    </row>
    <row r="535" spans="1:7" x14ac:dyDescent="0.25">
      <c r="A535" t="s">
        <v>14644</v>
      </c>
      <c r="B535" t="s">
        <v>14577</v>
      </c>
      <c r="C535" t="s">
        <v>14554</v>
      </c>
      <c r="D535">
        <v>2023</v>
      </c>
      <c r="E535" t="s">
        <v>746</v>
      </c>
      <c r="F535" t="s">
        <v>14645</v>
      </c>
    </row>
    <row r="536" spans="1:7" x14ac:dyDescent="0.25">
      <c r="A536" t="s">
        <v>751</v>
      </c>
      <c r="B536" t="s">
        <v>10450</v>
      </c>
      <c r="C536" t="s">
        <v>10451</v>
      </c>
      <c r="D536">
        <v>2017</v>
      </c>
      <c r="E536" t="s">
        <v>751</v>
      </c>
      <c r="F536" t="s">
        <v>10452</v>
      </c>
      <c r="G536" t="s">
        <v>10007</v>
      </c>
    </row>
    <row r="537" spans="1:7" x14ac:dyDescent="0.25">
      <c r="A537" t="s">
        <v>10458</v>
      </c>
      <c r="B537" t="s">
        <v>10450</v>
      </c>
      <c r="C537" t="s">
        <v>10451</v>
      </c>
      <c r="D537">
        <v>2017</v>
      </c>
      <c r="E537" t="s">
        <v>751</v>
      </c>
      <c r="F537" t="s">
        <v>10459</v>
      </c>
    </row>
    <row r="538" spans="1:7" x14ac:dyDescent="0.25">
      <c r="A538" t="s">
        <v>10460</v>
      </c>
      <c r="B538" t="s">
        <v>10450</v>
      </c>
      <c r="C538" t="s">
        <v>10451</v>
      </c>
      <c r="D538">
        <v>2017</v>
      </c>
      <c r="E538" t="s">
        <v>751</v>
      </c>
      <c r="F538" t="s">
        <v>10461</v>
      </c>
    </row>
    <row r="539" spans="1:7" x14ac:dyDescent="0.25">
      <c r="A539" t="s">
        <v>10466</v>
      </c>
      <c r="B539" t="s">
        <v>10450</v>
      </c>
      <c r="C539" t="s">
        <v>10451</v>
      </c>
      <c r="D539">
        <v>2017</v>
      </c>
      <c r="E539" t="s">
        <v>751</v>
      </c>
      <c r="F539" t="s">
        <v>10467</v>
      </c>
    </row>
    <row r="540" spans="1:7" x14ac:dyDescent="0.25">
      <c r="A540" t="s">
        <v>10468</v>
      </c>
      <c r="B540" t="s">
        <v>10450</v>
      </c>
      <c r="C540" t="s">
        <v>10451</v>
      </c>
      <c r="D540">
        <v>2017</v>
      </c>
      <c r="E540" t="s">
        <v>751</v>
      </c>
      <c r="F540" t="s">
        <v>10469</v>
      </c>
    </row>
    <row r="541" spans="1:7" x14ac:dyDescent="0.25">
      <c r="A541" t="s">
        <v>10475</v>
      </c>
      <c r="B541" t="s">
        <v>10450</v>
      </c>
      <c r="C541" t="s">
        <v>10451</v>
      </c>
      <c r="D541">
        <v>2017</v>
      </c>
      <c r="E541" t="s">
        <v>751</v>
      </c>
      <c r="F541" t="s">
        <v>10476</v>
      </c>
    </row>
    <row r="542" spans="1:7" x14ac:dyDescent="0.25">
      <c r="A542" t="s">
        <v>10483</v>
      </c>
      <c r="B542" t="s">
        <v>10450</v>
      </c>
      <c r="C542" t="s">
        <v>10451</v>
      </c>
      <c r="D542">
        <v>2017</v>
      </c>
      <c r="E542" t="s">
        <v>751</v>
      </c>
      <c r="F542" t="s">
        <v>10484</v>
      </c>
    </row>
    <row r="543" spans="1:7" x14ac:dyDescent="0.25">
      <c r="A543" t="s">
        <v>10487</v>
      </c>
      <c r="B543" t="s">
        <v>10450</v>
      </c>
      <c r="C543" t="s">
        <v>10451</v>
      </c>
      <c r="D543">
        <v>2017</v>
      </c>
      <c r="E543" t="s">
        <v>751</v>
      </c>
      <c r="F543" t="s">
        <v>10488</v>
      </c>
    </row>
    <row r="544" spans="1:7" x14ac:dyDescent="0.25">
      <c r="A544" t="s">
        <v>10489</v>
      </c>
      <c r="B544" t="s">
        <v>10450</v>
      </c>
      <c r="C544" t="s">
        <v>10451</v>
      </c>
      <c r="D544">
        <v>2017</v>
      </c>
      <c r="E544" t="s">
        <v>751</v>
      </c>
      <c r="F544" t="s">
        <v>10490</v>
      </c>
    </row>
    <row r="545" spans="1:6" x14ac:dyDescent="0.25">
      <c r="A545" t="s">
        <v>10495</v>
      </c>
      <c r="B545" t="s">
        <v>10450</v>
      </c>
      <c r="C545" t="s">
        <v>10451</v>
      </c>
      <c r="D545">
        <v>2017</v>
      </c>
      <c r="E545" t="s">
        <v>751</v>
      </c>
      <c r="F545" t="s">
        <v>10496</v>
      </c>
    </row>
    <row r="546" spans="1:6" x14ac:dyDescent="0.25">
      <c r="A546" t="s">
        <v>10499</v>
      </c>
      <c r="B546" t="s">
        <v>10450</v>
      </c>
      <c r="C546" t="s">
        <v>10451</v>
      </c>
      <c r="D546">
        <v>2017</v>
      </c>
      <c r="E546" t="s">
        <v>751</v>
      </c>
      <c r="F546" t="s">
        <v>10500</v>
      </c>
    </row>
    <row r="547" spans="1:6" x14ac:dyDescent="0.25">
      <c r="A547" t="s">
        <v>10503</v>
      </c>
      <c r="B547" t="s">
        <v>10450</v>
      </c>
      <c r="C547" t="s">
        <v>10451</v>
      </c>
      <c r="D547">
        <v>2017</v>
      </c>
      <c r="E547" t="s">
        <v>751</v>
      </c>
      <c r="F547" t="s">
        <v>10504</v>
      </c>
    </row>
    <row r="548" spans="1:6" x14ac:dyDescent="0.25">
      <c r="A548" t="s">
        <v>10505</v>
      </c>
      <c r="B548" t="s">
        <v>10450</v>
      </c>
      <c r="C548" t="s">
        <v>10451</v>
      </c>
      <c r="D548">
        <v>2017</v>
      </c>
      <c r="E548" t="s">
        <v>751</v>
      </c>
      <c r="F548" t="s">
        <v>10506</v>
      </c>
    </row>
    <row r="549" spans="1:6" x14ac:dyDescent="0.25">
      <c r="A549" t="s">
        <v>10511</v>
      </c>
      <c r="B549" t="s">
        <v>10450</v>
      </c>
      <c r="C549" t="s">
        <v>10451</v>
      </c>
      <c r="D549">
        <v>2017</v>
      </c>
      <c r="E549" t="s">
        <v>751</v>
      </c>
      <c r="F549" t="s">
        <v>10512</v>
      </c>
    </row>
    <row r="550" spans="1:6" x14ac:dyDescent="0.25">
      <c r="A550" t="s">
        <v>10513</v>
      </c>
      <c r="B550" t="s">
        <v>10450</v>
      </c>
      <c r="C550" t="s">
        <v>10451</v>
      </c>
      <c r="D550">
        <v>2017</v>
      </c>
      <c r="E550" t="s">
        <v>751</v>
      </c>
      <c r="F550" t="s">
        <v>10514</v>
      </c>
    </row>
    <row r="551" spans="1:6" x14ac:dyDescent="0.25">
      <c r="A551" t="s">
        <v>10519</v>
      </c>
      <c r="B551" t="s">
        <v>10450</v>
      </c>
      <c r="C551" t="s">
        <v>10451</v>
      </c>
      <c r="D551">
        <v>2017</v>
      </c>
      <c r="E551" t="s">
        <v>751</v>
      </c>
      <c r="F551" t="s">
        <v>10520</v>
      </c>
    </row>
    <row r="552" spans="1:6" x14ac:dyDescent="0.25">
      <c r="A552" t="s">
        <v>10523</v>
      </c>
      <c r="B552" t="s">
        <v>10450</v>
      </c>
      <c r="C552" t="s">
        <v>10451</v>
      </c>
      <c r="D552">
        <v>2017</v>
      </c>
      <c r="E552" t="s">
        <v>751</v>
      </c>
      <c r="F552" t="s">
        <v>10524</v>
      </c>
    </row>
    <row r="553" spans="1:6" x14ac:dyDescent="0.25">
      <c r="A553" t="s">
        <v>10527</v>
      </c>
      <c r="B553" t="s">
        <v>10450</v>
      </c>
      <c r="C553" t="s">
        <v>10451</v>
      </c>
      <c r="D553">
        <v>2017</v>
      </c>
      <c r="E553" t="s">
        <v>751</v>
      </c>
      <c r="F553" t="s">
        <v>10528</v>
      </c>
    </row>
    <row r="554" spans="1:6" x14ac:dyDescent="0.25">
      <c r="A554" t="s">
        <v>10531</v>
      </c>
      <c r="B554" t="s">
        <v>10450</v>
      </c>
      <c r="C554" t="s">
        <v>10451</v>
      </c>
      <c r="D554">
        <v>2017</v>
      </c>
      <c r="E554" t="s">
        <v>751</v>
      </c>
      <c r="F554" t="s">
        <v>10532</v>
      </c>
    </row>
    <row r="555" spans="1:6" x14ac:dyDescent="0.25">
      <c r="A555" t="s">
        <v>10533</v>
      </c>
      <c r="B555" t="s">
        <v>10450</v>
      </c>
      <c r="C555" t="s">
        <v>10451</v>
      </c>
      <c r="D555">
        <v>2017</v>
      </c>
      <c r="E555" t="s">
        <v>751</v>
      </c>
      <c r="F555" t="s">
        <v>10534</v>
      </c>
    </row>
    <row r="556" spans="1:6" x14ac:dyDescent="0.25">
      <c r="A556" t="s">
        <v>10539</v>
      </c>
      <c r="B556" t="s">
        <v>10450</v>
      </c>
      <c r="C556" t="s">
        <v>10451</v>
      </c>
      <c r="D556">
        <v>2017</v>
      </c>
      <c r="E556" t="s">
        <v>751</v>
      </c>
      <c r="F556" t="s">
        <v>10540</v>
      </c>
    </row>
    <row r="557" spans="1:6" x14ac:dyDescent="0.25">
      <c r="A557" t="s">
        <v>10541</v>
      </c>
      <c r="B557" t="s">
        <v>10450</v>
      </c>
      <c r="C557" t="s">
        <v>10451</v>
      </c>
      <c r="D557">
        <v>2017</v>
      </c>
      <c r="E557" t="s">
        <v>751</v>
      </c>
      <c r="F557" t="s">
        <v>10542</v>
      </c>
    </row>
    <row r="558" spans="1:6" x14ac:dyDescent="0.25">
      <c r="A558" t="s">
        <v>10547</v>
      </c>
      <c r="B558" t="s">
        <v>10450</v>
      </c>
      <c r="C558" t="s">
        <v>10451</v>
      </c>
      <c r="D558">
        <v>2017</v>
      </c>
      <c r="E558" t="s">
        <v>751</v>
      </c>
      <c r="F558" t="s">
        <v>10548</v>
      </c>
    </row>
    <row r="559" spans="1:6" x14ac:dyDescent="0.25">
      <c r="A559" t="s">
        <v>10549</v>
      </c>
      <c r="B559" t="s">
        <v>10450</v>
      </c>
      <c r="C559" t="s">
        <v>10451</v>
      </c>
      <c r="D559">
        <v>2017</v>
      </c>
      <c r="E559" t="s">
        <v>751</v>
      </c>
      <c r="F559" t="s">
        <v>10550</v>
      </c>
    </row>
    <row r="560" spans="1:6" x14ac:dyDescent="0.25">
      <c r="A560" t="s">
        <v>10553</v>
      </c>
      <c r="B560" t="s">
        <v>10450</v>
      </c>
      <c r="C560" t="s">
        <v>10451</v>
      </c>
      <c r="D560">
        <v>2017</v>
      </c>
      <c r="E560" t="s">
        <v>751</v>
      </c>
      <c r="F560" t="s">
        <v>10554</v>
      </c>
    </row>
    <row r="561" spans="1:6" x14ac:dyDescent="0.25">
      <c r="A561" t="s">
        <v>10557</v>
      </c>
      <c r="B561" t="s">
        <v>10450</v>
      </c>
      <c r="C561" t="s">
        <v>10451</v>
      </c>
      <c r="D561">
        <v>2017</v>
      </c>
      <c r="E561" t="s">
        <v>751</v>
      </c>
      <c r="F561" t="s">
        <v>10558</v>
      </c>
    </row>
    <row r="562" spans="1:6" x14ac:dyDescent="0.25">
      <c r="A562" t="s">
        <v>10561</v>
      </c>
      <c r="B562" t="s">
        <v>10450</v>
      </c>
      <c r="C562" t="s">
        <v>10451</v>
      </c>
      <c r="D562">
        <v>2017</v>
      </c>
      <c r="E562" t="s">
        <v>751</v>
      </c>
      <c r="F562" t="s">
        <v>10562</v>
      </c>
    </row>
    <row r="563" spans="1:6" x14ac:dyDescent="0.25">
      <c r="A563" t="s">
        <v>10565</v>
      </c>
      <c r="B563" t="s">
        <v>10450</v>
      </c>
      <c r="C563" t="s">
        <v>10451</v>
      </c>
      <c r="D563">
        <v>2017</v>
      </c>
      <c r="E563" t="s">
        <v>751</v>
      </c>
      <c r="F563" t="s">
        <v>10566</v>
      </c>
    </row>
    <row r="564" spans="1:6" x14ac:dyDescent="0.25">
      <c r="A564" t="s">
        <v>10571</v>
      </c>
      <c r="B564" t="s">
        <v>10450</v>
      </c>
      <c r="C564" t="s">
        <v>10451</v>
      </c>
      <c r="D564">
        <v>2017</v>
      </c>
      <c r="E564" t="s">
        <v>751</v>
      </c>
      <c r="F564" t="s">
        <v>10572</v>
      </c>
    </row>
    <row r="565" spans="1:6" x14ac:dyDescent="0.25">
      <c r="A565" t="s">
        <v>10575</v>
      </c>
      <c r="B565" t="s">
        <v>10450</v>
      </c>
      <c r="C565" t="s">
        <v>10451</v>
      </c>
      <c r="D565">
        <v>2017</v>
      </c>
      <c r="E565" t="s">
        <v>751</v>
      </c>
      <c r="F565" t="s">
        <v>10576</v>
      </c>
    </row>
    <row r="566" spans="1:6" x14ac:dyDescent="0.25">
      <c r="A566" t="s">
        <v>10577</v>
      </c>
      <c r="B566" t="s">
        <v>10450</v>
      </c>
      <c r="C566" t="s">
        <v>10451</v>
      </c>
      <c r="D566">
        <v>2017</v>
      </c>
      <c r="E566" t="s">
        <v>751</v>
      </c>
      <c r="F566" t="s">
        <v>10578</v>
      </c>
    </row>
    <row r="567" spans="1:6" x14ac:dyDescent="0.25">
      <c r="A567" t="s">
        <v>10581</v>
      </c>
      <c r="B567" t="s">
        <v>10450</v>
      </c>
      <c r="C567" t="s">
        <v>10451</v>
      </c>
      <c r="D567">
        <v>2017</v>
      </c>
      <c r="E567" t="s">
        <v>751</v>
      </c>
      <c r="F567" t="s">
        <v>10582</v>
      </c>
    </row>
    <row r="568" spans="1:6" x14ac:dyDescent="0.25">
      <c r="A568" t="s">
        <v>10583</v>
      </c>
      <c r="B568" t="s">
        <v>10450</v>
      </c>
      <c r="C568" t="s">
        <v>10451</v>
      </c>
      <c r="D568">
        <v>2017</v>
      </c>
      <c r="E568" t="s">
        <v>751</v>
      </c>
      <c r="F568" t="s">
        <v>10584</v>
      </c>
    </row>
    <row r="569" spans="1:6" x14ac:dyDescent="0.25">
      <c r="A569" t="s">
        <v>10585</v>
      </c>
      <c r="B569" t="s">
        <v>10450</v>
      </c>
      <c r="C569" t="s">
        <v>10451</v>
      </c>
      <c r="D569">
        <v>2017</v>
      </c>
      <c r="E569" t="s">
        <v>751</v>
      </c>
      <c r="F569" t="s">
        <v>10586</v>
      </c>
    </row>
    <row r="570" spans="1:6" x14ac:dyDescent="0.25">
      <c r="A570" t="s">
        <v>10587</v>
      </c>
      <c r="B570" t="s">
        <v>10450</v>
      </c>
      <c r="C570" t="s">
        <v>10451</v>
      </c>
      <c r="D570">
        <v>2017</v>
      </c>
      <c r="E570" t="s">
        <v>751</v>
      </c>
      <c r="F570" t="s">
        <v>10588</v>
      </c>
    </row>
    <row r="571" spans="1:6" x14ac:dyDescent="0.25">
      <c r="A571" t="s">
        <v>10589</v>
      </c>
      <c r="B571" t="s">
        <v>10450</v>
      </c>
      <c r="C571" t="s">
        <v>10451</v>
      </c>
      <c r="D571">
        <v>2017</v>
      </c>
      <c r="E571" t="s">
        <v>751</v>
      </c>
      <c r="F571" t="s">
        <v>10590</v>
      </c>
    </row>
    <row r="572" spans="1:6" x14ac:dyDescent="0.25">
      <c r="A572" t="s">
        <v>10591</v>
      </c>
      <c r="B572" t="s">
        <v>10450</v>
      </c>
      <c r="C572" t="s">
        <v>10451</v>
      </c>
      <c r="D572">
        <v>2017</v>
      </c>
      <c r="E572" t="s">
        <v>751</v>
      </c>
      <c r="F572" t="s">
        <v>10592</v>
      </c>
    </row>
    <row r="573" spans="1:6" x14ac:dyDescent="0.25">
      <c r="A573" t="s">
        <v>10593</v>
      </c>
      <c r="B573" t="s">
        <v>10450</v>
      </c>
      <c r="C573" t="s">
        <v>10451</v>
      </c>
      <c r="D573">
        <v>2017</v>
      </c>
      <c r="E573" t="s">
        <v>751</v>
      </c>
      <c r="F573" t="s">
        <v>10594</v>
      </c>
    </row>
    <row r="574" spans="1:6" x14ac:dyDescent="0.25">
      <c r="A574" t="s">
        <v>10595</v>
      </c>
      <c r="B574" t="s">
        <v>10450</v>
      </c>
      <c r="C574" t="s">
        <v>10451</v>
      </c>
      <c r="D574">
        <v>2017</v>
      </c>
      <c r="E574" t="s">
        <v>751</v>
      </c>
      <c r="F574" t="s">
        <v>10596</v>
      </c>
    </row>
    <row r="575" spans="1:6" x14ac:dyDescent="0.25">
      <c r="A575" t="s">
        <v>10597</v>
      </c>
      <c r="B575" t="s">
        <v>10450</v>
      </c>
      <c r="C575" t="s">
        <v>10451</v>
      </c>
      <c r="D575">
        <v>2017</v>
      </c>
      <c r="E575" t="s">
        <v>751</v>
      </c>
      <c r="F575" t="s">
        <v>10598</v>
      </c>
    </row>
    <row r="576" spans="1:6" x14ac:dyDescent="0.25">
      <c r="A576" t="s">
        <v>10599</v>
      </c>
      <c r="B576" t="s">
        <v>10450</v>
      </c>
      <c r="C576" t="s">
        <v>10451</v>
      </c>
      <c r="D576">
        <v>2017</v>
      </c>
      <c r="E576" t="s">
        <v>751</v>
      </c>
      <c r="F576" t="s">
        <v>10600</v>
      </c>
    </row>
    <row r="577" spans="1:6" x14ac:dyDescent="0.25">
      <c r="A577" t="s">
        <v>10601</v>
      </c>
      <c r="B577" t="s">
        <v>10450</v>
      </c>
      <c r="C577" t="s">
        <v>10451</v>
      </c>
      <c r="D577">
        <v>2017</v>
      </c>
      <c r="E577" t="s">
        <v>751</v>
      </c>
      <c r="F577" t="s">
        <v>10602</v>
      </c>
    </row>
    <row r="578" spans="1:6" x14ac:dyDescent="0.25">
      <c r="A578" t="s">
        <v>10603</v>
      </c>
      <c r="B578" t="s">
        <v>10450</v>
      </c>
      <c r="C578" t="s">
        <v>10451</v>
      </c>
      <c r="D578">
        <v>2017</v>
      </c>
      <c r="E578" t="s">
        <v>751</v>
      </c>
      <c r="F578" t="s">
        <v>10604</v>
      </c>
    </row>
    <row r="579" spans="1:6" x14ac:dyDescent="0.25">
      <c r="A579" t="s">
        <v>10453</v>
      </c>
      <c r="B579" t="s">
        <v>10450</v>
      </c>
      <c r="C579" t="s">
        <v>10454</v>
      </c>
      <c r="D579">
        <v>2023</v>
      </c>
      <c r="E579" t="s">
        <v>751</v>
      </c>
      <c r="F579" t="s">
        <v>10455</v>
      </c>
    </row>
    <row r="580" spans="1:6" x14ac:dyDescent="0.25">
      <c r="A580" t="s">
        <v>10456</v>
      </c>
      <c r="B580" t="s">
        <v>10450</v>
      </c>
      <c r="C580" t="s">
        <v>10454</v>
      </c>
      <c r="D580">
        <v>2023</v>
      </c>
      <c r="E580" t="s">
        <v>751</v>
      </c>
      <c r="F580" t="s">
        <v>10457</v>
      </c>
    </row>
    <row r="581" spans="1:6" x14ac:dyDescent="0.25">
      <c r="A581" t="s">
        <v>10462</v>
      </c>
      <c r="B581" t="s">
        <v>10450</v>
      </c>
      <c r="C581" t="s">
        <v>10454</v>
      </c>
      <c r="D581">
        <v>2023</v>
      </c>
      <c r="E581" t="s">
        <v>751</v>
      </c>
      <c r="F581" t="s">
        <v>10463</v>
      </c>
    </row>
    <row r="582" spans="1:6" x14ac:dyDescent="0.25">
      <c r="A582" t="s">
        <v>10464</v>
      </c>
      <c r="B582" t="s">
        <v>10450</v>
      </c>
      <c r="C582" t="s">
        <v>10454</v>
      </c>
      <c r="D582">
        <v>2023</v>
      </c>
      <c r="E582" t="s">
        <v>751</v>
      </c>
      <c r="F582" t="s">
        <v>10465</v>
      </c>
    </row>
    <row r="583" spans="1:6" x14ac:dyDescent="0.25">
      <c r="A583" t="s">
        <v>10473</v>
      </c>
      <c r="B583" t="s">
        <v>10450</v>
      </c>
      <c r="C583" t="s">
        <v>10454</v>
      </c>
      <c r="D583">
        <v>2023</v>
      </c>
      <c r="E583" t="s">
        <v>751</v>
      </c>
      <c r="F583" t="s">
        <v>10474</v>
      </c>
    </row>
    <row r="584" spans="1:6" x14ac:dyDescent="0.25">
      <c r="A584" t="s">
        <v>10479</v>
      </c>
      <c r="B584" t="s">
        <v>10450</v>
      </c>
      <c r="C584" t="s">
        <v>10454</v>
      </c>
      <c r="D584">
        <v>2023</v>
      </c>
      <c r="E584" t="s">
        <v>751</v>
      </c>
      <c r="F584" t="s">
        <v>10480</v>
      </c>
    </row>
    <row r="585" spans="1:6" x14ac:dyDescent="0.25">
      <c r="A585" t="s">
        <v>10481</v>
      </c>
      <c r="B585" t="s">
        <v>10450</v>
      </c>
      <c r="C585" t="s">
        <v>10454</v>
      </c>
      <c r="D585">
        <v>2023</v>
      </c>
      <c r="E585" t="s">
        <v>751</v>
      </c>
      <c r="F585" t="s">
        <v>10482</v>
      </c>
    </row>
    <row r="586" spans="1:6" x14ac:dyDescent="0.25">
      <c r="A586" t="s">
        <v>10485</v>
      </c>
      <c r="B586" t="s">
        <v>10450</v>
      </c>
      <c r="C586" t="s">
        <v>10454</v>
      </c>
      <c r="D586">
        <v>2023</v>
      </c>
      <c r="E586" t="s">
        <v>751</v>
      </c>
      <c r="F586" t="s">
        <v>10486</v>
      </c>
    </row>
    <row r="587" spans="1:6" x14ac:dyDescent="0.25">
      <c r="A587" t="s">
        <v>10491</v>
      </c>
      <c r="B587" t="s">
        <v>10450</v>
      </c>
      <c r="C587" t="s">
        <v>10454</v>
      </c>
      <c r="D587">
        <v>2023</v>
      </c>
      <c r="E587" t="s">
        <v>751</v>
      </c>
      <c r="F587" t="s">
        <v>10492</v>
      </c>
    </row>
    <row r="588" spans="1:6" x14ac:dyDescent="0.25">
      <c r="A588" t="s">
        <v>10493</v>
      </c>
      <c r="B588" t="s">
        <v>10450</v>
      </c>
      <c r="C588" t="s">
        <v>10454</v>
      </c>
      <c r="D588">
        <v>2023</v>
      </c>
      <c r="E588" t="s">
        <v>751</v>
      </c>
      <c r="F588" t="s">
        <v>10494</v>
      </c>
    </row>
    <row r="589" spans="1:6" x14ac:dyDescent="0.25">
      <c r="A589" t="s">
        <v>10497</v>
      </c>
      <c r="B589" t="s">
        <v>10450</v>
      </c>
      <c r="C589" t="s">
        <v>10454</v>
      </c>
      <c r="D589">
        <v>2023</v>
      </c>
      <c r="E589" t="s">
        <v>751</v>
      </c>
      <c r="F589" t="s">
        <v>10498</v>
      </c>
    </row>
    <row r="590" spans="1:6" x14ac:dyDescent="0.25">
      <c r="A590" t="s">
        <v>10501</v>
      </c>
      <c r="B590" t="s">
        <v>10450</v>
      </c>
      <c r="C590" t="s">
        <v>10454</v>
      </c>
      <c r="D590">
        <v>2023</v>
      </c>
      <c r="E590" t="s">
        <v>751</v>
      </c>
      <c r="F590" t="s">
        <v>10502</v>
      </c>
    </row>
    <row r="591" spans="1:6" x14ac:dyDescent="0.25">
      <c r="A591" t="s">
        <v>10507</v>
      </c>
      <c r="B591" t="s">
        <v>10450</v>
      </c>
      <c r="C591" t="s">
        <v>10454</v>
      </c>
      <c r="D591">
        <v>2023</v>
      </c>
      <c r="E591" t="s">
        <v>751</v>
      </c>
      <c r="F591" t="s">
        <v>10508</v>
      </c>
    </row>
    <row r="592" spans="1:6" x14ac:dyDescent="0.25">
      <c r="A592" t="s">
        <v>10509</v>
      </c>
      <c r="B592" t="s">
        <v>10450</v>
      </c>
      <c r="C592" t="s">
        <v>10454</v>
      </c>
      <c r="D592">
        <v>2023</v>
      </c>
      <c r="E592" t="s">
        <v>751</v>
      </c>
      <c r="F592" t="s">
        <v>10510</v>
      </c>
    </row>
    <row r="593" spans="1:6" x14ac:dyDescent="0.25">
      <c r="A593" t="s">
        <v>10515</v>
      </c>
      <c r="B593" t="s">
        <v>10450</v>
      </c>
      <c r="C593" t="s">
        <v>10454</v>
      </c>
      <c r="D593">
        <v>2023</v>
      </c>
      <c r="E593" t="s">
        <v>751</v>
      </c>
      <c r="F593" t="s">
        <v>10516</v>
      </c>
    </row>
    <row r="594" spans="1:6" x14ac:dyDescent="0.25">
      <c r="A594" t="s">
        <v>10517</v>
      </c>
      <c r="B594" t="s">
        <v>10450</v>
      </c>
      <c r="C594" t="s">
        <v>10454</v>
      </c>
      <c r="D594">
        <v>2023</v>
      </c>
      <c r="E594" t="s">
        <v>751</v>
      </c>
      <c r="F594" t="s">
        <v>10518</v>
      </c>
    </row>
    <row r="595" spans="1:6" x14ac:dyDescent="0.25">
      <c r="A595" t="s">
        <v>10521</v>
      </c>
      <c r="B595" t="s">
        <v>10450</v>
      </c>
      <c r="C595" t="s">
        <v>10454</v>
      </c>
      <c r="D595">
        <v>2023</v>
      </c>
      <c r="E595" t="s">
        <v>751</v>
      </c>
      <c r="F595" t="s">
        <v>10522</v>
      </c>
    </row>
    <row r="596" spans="1:6" x14ac:dyDescent="0.25">
      <c r="A596" t="s">
        <v>10525</v>
      </c>
      <c r="B596" t="s">
        <v>10450</v>
      </c>
      <c r="C596" t="s">
        <v>10454</v>
      </c>
      <c r="D596">
        <v>2023</v>
      </c>
      <c r="E596" t="s">
        <v>751</v>
      </c>
      <c r="F596" t="s">
        <v>10526</v>
      </c>
    </row>
    <row r="597" spans="1:6" x14ac:dyDescent="0.25">
      <c r="A597" t="s">
        <v>10529</v>
      </c>
      <c r="B597" t="s">
        <v>10450</v>
      </c>
      <c r="C597" t="s">
        <v>10454</v>
      </c>
      <c r="D597">
        <v>2023</v>
      </c>
      <c r="E597" t="s">
        <v>751</v>
      </c>
      <c r="F597" t="s">
        <v>10530</v>
      </c>
    </row>
    <row r="598" spans="1:6" x14ac:dyDescent="0.25">
      <c r="A598" t="s">
        <v>10535</v>
      </c>
      <c r="B598" t="s">
        <v>10450</v>
      </c>
      <c r="C598" t="s">
        <v>10454</v>
      </c>
      <c r="D598">
        <v>2023</v>
      </c>
      <c r="E598" t="s">
        <v>751</v>
      </c>
      <c r="F598" t="s">
        <v>10536</v>
      </c>
    </row>
    <row r="599" spans="1:6" x14ac:dyDescent="0.25">
      <c r="A599" t="s">
        <v>10537</v>
      </c>
      <c r="B599" t="s">
        <v>10450</v>
      </c>
      <c r="C599" t="s">
        <v>10454</v>
      </c>
      <c r="D599">
        <v>2023</v>
      </c>
      <c r="E599" t="s">
        <v>751</v>
      </c>
      <c r="F599" t="s">
        <v>10538</v>
      </c>
    </row>
    <row r="600" spans="1:6" x14ac:dyDescent="0.25">
      <c r="A600" t="s">
        <v>10543</v>
      </c>
      <c r="B600" t="s">
        <v>10450</v>
      </c>
      <c r="C600" t="s">
        <v>10454</v>
      </c>
      <c r="D600">
        <v>2023</v>
      </c>
      <c r="E600" t="s">
        <v>751</v>
      </c>
      <c r="F600" t="s">
        <v>10544</v>
      </c>
    </row>
    <row r="601" spans="1:6" x14ac:dyDescent="0.25">
      <c r="A601" t="s">
        <v>10545</v>
      </c>
      <c r="B601" t="s">
        <v>10450</v>
      </c>
      <c r="C601" t="s">
        <v>10454</v>
      </c>
      <c r="D601">
        <v>2023</v>
      </c>
      <c r="E601" t="s">
        <v>751</v>
      </c>
      <c r="F601" t="s">
        <v>10546</v>
      </c>
    </row>
    <row r="602" spans="1:6" x14ac:dyDescent="0.25">
      <c r="A602" t="s">
        <v>10551</v>
      </c>
      <c r="B602" t="s">
        <v>10450</v>
      </c>
      <c r="C602" t="s">
        <v>10454</v>
      </c>
      <c r="D602">
        <v>2023</v>
      </c>
      <c r="E602" t="s">
        <v>751</v>
      </c>
      <c r="F602" t="s">
        <v>10552</v>
      </c>
    </row>
    <row r="603" spans="1:6" x14ac:dyDescent="0.25">
      <c r="A603" t="s">
        <v>10555</v>
      </c>
      <c r="B603" t="s">
        <v>10450</v>
      </c>
      <c r="C603" t="s">
        <v>10454</v>
      </c>
      <c r="D603">
        <v>2023</v>
      </c>
      <c r="E603" t="s">
        <v>751</v>
      </c>
      <c r="F603" t="s">
        <v>10556</v>
      </c>
    </row>
    <row r="604" spans="1:6" x14ac:dyDescent="0.25">
      <c r="A604" t="s">
        <v>10559</v>
      </c>
      <c r="B604" t="s">
        <v>10450</v>
      </c>
      <c r="C604" t="s">
        <v>10454</v>
      </c>
      <c r="D604">
        <v>2023</v>
      </c>
      <c r="E604" t="s">
        <v>751</v>
      </c>
      <c r="F604" t="s">
        <v>10560</v>
      </c>
    </row>
    <row r="605" spans="1:6" x14ac:dyDescent="0.25">
      <c r="A605" t="s">
        <v>10563</v>
      </c>
      <c r="B605" t="s">
        <v>10450</v>
      </c>
      <c r="C605" t="s">
        <v>10454</v>
      </c>
      <c r="D605">
        <v>2023</v>
      </c>
      <c r="E605" t="s">
        <v>751</v>
      </c>
      <c r="F605" t="s">
        <v>10564</v>
      </c>
    </row>
    <row r="606" spans="1:6" x14ac:dyDescent="0.25">
      <c r="A606" t="s">
        <v>10567</v>
      </c>
      <c r="B606" t="s">
        <v>10450</v>
      </c>
      <c r="C606" t="s">
        <v>10454</v>
      </c>
      <c r="D606">
        <v>2023</v>
      </c>
      <c r="E606" t="s">
        <v>751</v>
      </c>
      <c r="F606" t="s">
        <v>10568</v>
      </c>
    </row>
    <row r="607" spans="1:6" x14ac:dyDescent="0.25">
      <c r="A607" t="s">
        <v>10569</v>
      </c>
      <c r="B607" t="s">
        <v>10450</v>
      </c>
      <c r="C607" t="s">
        <v>10454</v>
      </c>
      <c r="D607">
        <v>2023</v>
      </c>
      <c r="E607" t="s">
        <v>751</v>
      </c>
      <c r="F607" t="s">
        <v>10570</v>
      </c>
    </row>
    <row r="608" spans="1:6" x14ac:dyDescent="0.25">
      <c r="A608" t="s">
        <v>10573</v>
      </c>
      <c r="B608" t="s">
        <v>10450</v>
      </c>
      <c r="C608" t="s">
        <v>10454</v>
      </c>
      <c r="D608">
        <v>2023</v>
      </c>
      <c r="E608" t="s">
        <v>751</v>
      </c>
      <c r="F608" t="s">
        <v>10574</v>
      </c>
    </row>
    <row r="609" spans="1:6" x14ac:dyDescent="0.25">
      <c r="A609" t="s">
        <v>10579</v>
      </c>
      <c r="B609" t="s">
        <v>10450</v>
      </c>
      <c r="C609" t="s">
        <v>10454</v>
      </c>
      <c r="D609">
        <v>2023</v>
      </c>
      <c r="E609" t="s">
        <v>751</v>
      </c>
      <c r="F609" t="s">
        <v>10580</v>
      </c>
    </row>
    <row r="610" spans="1:6" x14ac:dyDescent="0.25">
      <c r="A610" t="s">
        <v>13457</v>
      </c>
      <c r="B610" t="s">
        <v>13330</v>
      </c>
      <c r="C610" t="s">
        <v>13458</v>
      </c>
      <c r="D610">
        <v>2023</v>
      </c>
      <c r="E610" t="s">
        <v>755</v>
      </c>
      <c r="F610" t="s">
        <v>13459</v>
      </c>
    </row>
    <row r="611" spans="1:6" x14ac:dyDescent="0.25">
      <c r="A611" t="s">
        <v>13460</v>
      </c>
      <c r="B611" t="s">
        <v>13330</v>
      </c>
      <c r="C611" t="s">
        <v>13458</v>
      </c>
      <c r="D611">
        <v>2023</v>
      </c>
      <c r="E611" t="s">
        <v>755</v>
      </c>
      <c r="F611" t="s">
        <v>13461</v>
      </c>
    </row>
    <row r="612" spans="1:6" x14ac:dyDescent="0.25">
      <c r="A612" t="s">
        <v>13462</v>
      </c>
      <c r="B612" t="s">
        <v>13330</v>
      </c>
      <c r="C612" t="s">
        <v>13458</v>
      </c>
      <c r="D612">
        <v>2023</v>
      </c>
      <c r="E612" t="s">
        <v>755</v>
      </c>
      <c r="F612" t="s">
        <v>13463</v>
      </c>
    </row>
    <row r="613" spans="1:6" x14ac:dyDescent="0.25">
      <c r="A613" t="s">
        <v>13464</v>
      </c>
      <c r="B613" t="s">
        <v>13330</v>
      </c>
      <c r="C613" t="s">
        <v>13458</v>
      </c>
      <c r="D613">
        <v>2023</v>
      </c>
      <c r="E613" t="s">
        <v>755</v>
      </c>
      <c r="F613" t="s">
        <v>13465</v>
      </c>
    </row>
    <row r="614" spans="1:6" x14ac:dyDescent="0.25">
      <c r="A614" t="s">
        <v>13466</v>
      </c>
      <c r="B614" t="s">
        <v>13330</v>
      </c>
      <c r="C614" t="s">
        <v>13458</v>
      </c>
      <c r="D614">
        <v>2023</v>
      </c>
      <c r="E614" t="s">
        <v>755</v>
      </c>
      <c r="F614" t="s">
        <v>13467</v>
      </c>
    </row>
    <row r="615" spans="1:6" x14ac:dyDescent="0.25">
      <c r="A615" t="s">
        <v>13468</v>
      </c>
      <c r="B615" t="s">
        <v>13330</v>
      </c>
      <c r="C615" t="s">
        <v>13458</v>
      </c>
      <c r="D615">
        <v>2023</v>
      </c>
      <c r="E615" t="s">
        <v>755</v>
      </c>
      <c r="F615" t="s">
        <v>13469</v>
      </c>
    </row>
    <row r="616" spans="1:6" x14ac:dyDescent="0.25">
      <c r="A616" t="s">
        <v>13470</v>
      </c>
      <c r="B616" t="s">
        <v>13330</v>
      </c>
      <c r="C616" t="s">
        <v>13458</v>
      </c>
      <c r="D616">
        <v>2023</v>
      </c>
      <c r="E616" t="s">
        <v>755</v>
      </c>
      <c r="F616" t="s">
        <v>13471</v>
      </c>
    </row>
    <row r="617" spans="1:6" x14ac:dyDescent="0.25">
      <c r="A617" t="s">
        <v>13472</v>
      </c>
      <c r="B617" t="s">
        <v>13330</v>
      </c>
      <c r="C617" t="s">
        <v>13458</v>
      </c>
      <c r="D617">
        <v>2023</v>
      </c>
      <c r="E617" t="s">
        <v>755</v>
      </c>
      <c r="F617" t="s">
        <v>13473</v>
      </c>
    </row>
    <row r="618" spans="1:6" x14ac:dyDescent="0.25">
      <c r="A618" t="s">
        <v>13474</v>
      </c>
      <c r="B618" t="s">
        <v>13330</v>
      </c>
      <c r="C618" t="s">
        <v>13458</v>
      </c>
      <c r="D618">
        <v>2023</v>
      </c>
      <c r="E618" t="s">
        <v>755</v>
      </c>
      <c r="F618" t="s">
        <v>13475</v>
      </c>
    </row>
    <row r="619" spans="1:6" x14ac:dyDescent="0.25">
      <c r="A619" t="s">
        <v>13476</v>
      </c>
      <c r="B619" t="s">
        <v>13330</v>
      </c>
      <c r="C619" t="s">
        <v>13458</v>
      </c>
      <c r="D619">
        <v>2023</v>
      </c>
      <c r="E619" t="s">
        <v>755</v>
      </c>
      <c r="F619" t="s">
        <v>13477</v>
      </c>
    </row>
    <row r="620" spans="1:6" x14ac:dyDescent="0.25">
      <c r="A620" t="s">
        <v>13478</v>
      </c>
      <c r="B620" t="s">
        <v>13330</v>
      </c>
      <c r="C620" t="s">
        <v>13458</v>
      </c>
      <c r="D620">
        <v>2023</v>
      </c>
      <c r="E620" t="s">
        <v>755</v>
      </c>
      <c r="F620" t="s">
        <v>13479</v>
      </c>
    </row>
    <row r="621" spans="1:6" x14ac:dyDescent="0.25">
      <c r="A621" t="s">
        <v>13480</v>
      </c>
      <c r="B621" t="s">
        <v>13330</v>
      </c>
      <c r="C621" t="s">
        <v>13458</v>
      </c>
      <c r="D621">
        <v>2023</v>
      </c>
      <c r="E621" t="s">
        <v>755</v>
      </c>
      <c r="F621" t="s">
        <v>13481</v>
      </c>
    </row>
    <row r="622" spans="1:6" x14ac:dyDescent="0.25">
      <c r="A622" t="s">
        <v>13482</v>
      </c>
      <c r="B622" t="s">
        <v>13330</v>
      </c>
      <c r="C622" t="s">
        <v>13458</v>
      </c>
      <c r="D622">
        <v>2023</v>
      </c>
      <c r="E622" t="s">
        <v>755</v>
      </c>
      <c r="F622" t="s">
        <v>13483</v>
      </c>
    </row>
    <row r="623" spans="1:6" x14ac:dyDescent="0.25">
      <c r="A623" t="s">
        <v>13484</v>
      </c>
      <c r="B623" t="s">
        <v>13330</v>
      </c>
      <c r="C623" t="s">
        <v>13458</v>
      </c>
      <c r="D623">
        <v>2023</v>
      </c>
      <c r="E623" t="s">
        <v>755</v>
      </c>
      <c r="F623" t="s">
        <v>13485</v>
      </c>
    </row>
    <row r="624" spans="1:6" x14ac:dyDescent="0.25">
      <c r="A624" t="s">
        <v>13486</v>
      </c>
      <c r="B624" t="s">
        <v>13330</v>
      </c>
      <c r="C624" t="s">
        <v>13458</v>
      </c>
      <c r="D624">
        <v>2023</v>
      </c>
      <c r="E624" t="s">
        <v>755</v>
      </c>
      <c r="F624" t="s">
        <v>13487</v>
      </c>
    </row>
    <row r="625" spans="1:6" x14ac:dyDescent="0.25">
      <c r="A625" t="s">
        <v>13488</v>
      </c>
      <c r="B625" t="s">
        <v>13330</v>
      </c>
      <c r="C625" t="s">
        <v>13458</v>
      </c>
      <c r="D625">
        <v>2023</v>
      </c>
      <c r="E625" t="s">
        <v>755</v>
      </c>
      <c r="F625" t="s">
        <v>13489</v>
      </c>
    </row>
    <row r="626" spans="1:6" x14ac:dyDescent="0.25">
      <c r="A626" t="s">
        <v>755</v>
      </c>
      <c r="B626" t="s">
        <v>13330</v>
      </c>
      <c r="C626" t="s">
        <v>13331</v>
      </c>
      <c r="D626">
        <v>2021</v>
      </c>
      <c r="E626" t="s">
        <v>755</v>
      </c>
      <c r="F626" t="s">
        <v>13332</v>
      </c>
    </row>
    <row r="627" spans="1:6" x14ac:dyDescent="0.25">
      <c r="A627" t="s">
        <v>13333</v>
      </c>
      <c r="B627" t="s">
        <v>13330</v>
      </c>
      <c r="C627" t="s">
        <v>13331</v>
      </c>
      <c r="D627">
        <v>2021</v>
      </c>
      <c r="E627" t="s">
        <v>755</v>
      </c>
      <c r="F627" t="s">
        <v>13334</v>
      </c>
    </row>
    <row r="628" spans="1:6" x14ac:dyDescent="0.25">
      <c r="A628" t="s">
        <v>13335</v>
      </c>
      <c r="B628" t="s">
        <v>13330</v>
      </c>
      <c r="C628" t="s">
        <v>13331</v>
      </c>
      <c r="D628">
        <v>2021</v>
      </c>
      <c r="E628" t="s">
        <v>755</v>
      </c>
      <c r="F628" t="s">
        <v>13336</v>
      </c>
    </row>
    <row r="629" spans="1:6" x14ac:dyDescent="0.25">
      <c r="A629" t="s">
        <v>13337</v>
      </c>
      <c r="B629" t="s">
        <v>13330</v>
      </c>
      <c r="C629" t="s">
        <v>13331</v>
      </c>
      <c r="D629">
        <v>2021</v>
      </c>
      <c r="E629" t="s">
        <v>755</v>
      </c>
      <c r="F629" t="s">
        <v>13338</v>
      </c>
    </row>
    <row r="630" spans="1:6" x14ac:dyDescent="0.25">
      <c r="A630" t="s">
        <v>13339</v>
      </c>
      <c r="B630" t="s">
        <v>13330</v>
      </c>
      <c r="C630" t="s">
        <v>13331</v>
      </c>
      <c r="D630">
        <v>2021</v>
      </c>
      <c r="E630" t="s">
        <v>755</v>
      </c>
      <c r="F630" t="s">
        <v>13340</v>
      </c>
    </row>
    <row r="631" spans="1:6" x14ac:dyDescent="0.25">
      <c r="A631" t="s">
        <v>13341</v>
      </c>
      <c r="B631" t="s">
        <v>13330</v>
      </c>
      <c r="C631" t="s">
        <v>13331</v>
      </c>
      <c r="D631">
        <v>2021</v>
      </c>
      <c r="E631" t="s">
        <v>755</v>
      </c>
      <c r="F631" t="s">
        <v>13342</v>
      </c>
    </row>
    <row r="632" spans="1:6" x14ac:dyDescent="0.25">
      <c r="A632" t="s">
        <v>13343</v>
      </c>
      <c r="B632" t="s">
        <v>13330</v>
      </c>
      <c r="C632" t="s">
        <v>13331</v>
      </c>
      <c r="D632">
        <v>2021</v>
      </c>
      <c r="E632" t="s">
        <v>755</v>
      </c>
      <c r="F632" t="s">
        <v>13344</v>
      </c>
    </row>
    <row r="633" spans="1:6" x14ac:dyDescent="0.25">
      <c r="A633" t="s">
        <v>13345</v>
      </c>
      <c r="B633" t="s">
        <v>13330</v>
      </c>
      <c r="C633" t="s">
        <v>13331</v>
      </c>
      <c r="D633">
        <v>2021</v>
      </c>
      <c r="E633" t="s">
        <v>755</v>
      </c>
      <c r="F633" t="s">
        <v>13346</v>
      </c>
    </row>
    <row r="634" spans="1:6" x14ac:dyDescent="0.25">
      <c r="A634" t="s">
        <v>13347</v>
      </c>
      <c r="B634" t="s">
        <v>13330</v>
      </c>
      <c r="C634" t="s">
        <v>13331</v>
      </c>
      <c r="D634">
        <v>2021</v>
      </c>
      <c r="E634" t="s">
        <v>755</v>
      </c>
      <c r="F634" t="s">
        <v>13348</v>
      </c>
    </row>
    <row r="635" spans="1:6" x14ac:dyDescent="0.25">
      <c r="A635" t="s">
        <v>13349</v>
      </c>
      <c r="B635" t="s">
        <v>13330</v>
      </c>
      <c r="C635" t="s">
        <v>13331</v>
      </c>
      <c r="D635">
        <v>2021</v>
      </c>
      <c r="E635" t="s">
        <v>755</v>
      </c>
      <c r="F635" t="s">
        <v>13350</v>
      </c>
    </row>
    <row r="636" spans="1:6" x14ac:dyDescent="0.25">
      <c r="A636" t="s">
        <v>13351</v>
      </c>
      <c r="B636" t="s">
        <v>13330</v>
      </c>
      <c r="C636" t="s">
        <v>13331</v>
      </c>
      <c r="D636">
        <v>2021</v>
      </c>
      <c r="E636" t="s">
        <v>755</v>
      </c>
      <c r="F636" t="s">
        <v>13352</v>
      </c>
    </row>
    <row r="637" spans="1:6" x14ac:dyDescent="0.25">
      <c r="A637" t="s">
        <v>13353</v>
      </c>
      <c r="B637" t="s">
        <v>13330</v>
      </c>
      <c r="C637" t="s">
        <v>13331</v>
      </c>
      <c r="D637">
        <v>2021</v>
      </c>
      <c r="E637" t="s">
        <v>755</v>
      </c>
      <c r="F637" t="s">
        <v>13354</v>
      </c>
    </row>
    <row r="638" spans="1:6" x14ac:dyDescent="0.25">
      <c r="A638" t="s">
        <v>13355</v>
      </c>
      <c r="B638" t="s">
        <v>13330</v>
      </c>
      <c r="C638" t="s">
        <v>13331</v>
      </c>
      <c r="D638">
        <v>2021</v>
      </c>
      <c r="E638" t="s">
        <v>755</v>
      </c>
      <c r="F638" t="s">
        <v>13356</v>
      </c>
    </row>
    <row r="639" spans="1:6" x14ac:dyDescent="0.25">
      <c r="A639" t="s">
        <v>13357</v>
      </c>
      <c r="B639" t="s">
        <v>13330</v>
      </c>
      <c r="C639" t="s">
        <v>13331</v>
      </c>
      <c r="D639">
        <v>2021</v>
      </c>
      <c r="E639" t="s">
        <v>755</v>
      </c>
      <c r="F639" t="s">
        <v>13358</v>
      </c>
    </row>
    <row r="640" spans="1:6" x14ac:dyDescent="0.25">
      <c r="A640" t="s">
        <v>13359</v>
      </c>
      <c r="B640" t="s">
        <v>13330</v>
      </c>
      <c r="C640" t="s">
        <v>13331</v>
      </c>
      <c r="D640">
        <v>2021</v>
      </c>
      <c r="E640" t="s">
        <v>755</v>
      </c>
      <c r="F640" t="s">
        <v>13360</v>
      </c>
    </row>
    <row r="641" spans="1:6" x14ac:dyDescent="0.25">
      <c r="A641" t="s">
        <v>13361</v>
      </c>
      <c r="B641" t="s">
        <v>13330</v>
      </c>
      <c r="C641" t="s">
        <v>13331</v>
      </c>
      <c r="D641">
        <v>2021</v>
      </c>
      <c r="E641" t="s">
        <v>755</v>
      </c>
      <c r="F641" t="s">
        <v>13362</v>
      </c>
    </row>
    <row r="642" spans="1:6" x14ac:dyDescent="0.25">
      <c r="A642" t="s">
        <v>13363</v>
      </c>
      <c r="B642" t="s">
        <v>13330</v>
      </c>
      <c r="C642" t="s">
        <v>13331</v>
      </c>
      <c r="D642">
        <v>2021</v>
      </c>
      <c r="E642" t="s">
        <v>755</v>
      </c>
      <c r="F642" t="s">
        <v>13364</v>
      </c>
    </row>
    <row r="643" spans="1:6" x14ac:dyDescent="0.25">
      <c r="A643" t="s">
        <v>13365</v>
      </c>
      <c r="B643" t="s">
        <v>13330</v>
      </c>
      <c r="C643" t="s">
        <v>13331</v>
      </c>
      <c r="D643">
        <v>2021</v>
      </c>
      <c r="E643" t="s">
        <v>755</v>
      </c>
      <c r="F643" t="s">
        <v>13366</v>
      </c>
    </row>
    <row r="644" spans="1:6" x14ac:dyDescent="0.25">
      <c r="A644" t="s">
        <v>13367</v>
      </c>
      <c r="B644" t="s">
        <v>13330</v>
      </c>
      <c r="C644" t="s">
        <v>13331</v>
      </c>
      <c r="D644">
        <v>2021</v>
      </c>
      <c r="E644" t="s">
        <v>755</v>
      </c>
      <c r="F644" t="s">
        <v>13368</v>
      </c>
    </row>
    <row r="645" spans="1:6" x14ac:dyDescent="0.25">
      <c r="A645" t="s">
        <v>13369</v>
      </c>
      <c r="B645" t="s">
        <v>13330</v>
      </c>
      <c r="C645" t="s">
        <v>13331</v>
      </c>
      <c r="D645">
        <v>2021</v>
      </c>
      <c r="E645" t="s">
        <v>755</v>
      </c>
      <c r="F645" t="s">
        <v>13370</v>
      </c>
    </row>
    <row r="646" spans="1:6" x14ac:dyDescent="0.25">
      <c r="A646" t="s">
        <v>13371</v>
      </c>
      <c r="B646" t="s">
        <v>13330</v>
      </c>
      <c r="C646" t="s">
        <v>13331</v>
      </c>
      <c r="D646">
        <v>2021</v>
      </c>
      <c r="E646" t="s">
        <v>755</v>
      </c>
      <c r="F646" t="s">
        <v>13372</v>
      </c>
    </row>
    <row r="647" spans="1:6" x14ac:dyDescent="0.25">
      <c r="A647" t="s">
        <v>13373</v>
      </c>
      <c r="B647" t="s">
        <v>13330</v>
      </c>
      <c r="C647" t="s">
        <v>13331</v>
      </c>
      <c r="D647">
        <v>2021</v>
      </c>
      <c r="E647" t="s">
        <v>755</v>
      </c>
      <c r="F647" t="s">
        <v>13374</v>
      </c>
    </row>
    <row r="648" spans="1:6" x14ac:dyDescent="0.25">
      <c r="A648" t="s">
        <v>13375</v>
      </c>
      <c r="B648" t="s">
        <v>13330</v>
      </c>
      <c r="C648" t="s">
        <v>13331</v>
      </c>
      <c r="D648">
        <v>2021</v>
      </c>
      <c r="E648" t="s">
        <v>755</v>
      </c>
      <c r="F648" t="s">
        <v>13376</v>
      </c>
    </row>
    <row r="649" spans="1:6" x14ac:dyDescent="0.25">
      <c r="A649" t="s">
        <v>13377</v>
      </c>
      <c r="B649" t="s">
        <v>13330</v>
      </c>
      <c r="C649" t="s">
        <v>13331</v>
      </c>
      <c r="D649">
        <v>2021</v>
      </c>
      <c r="E649" t="s">
        <v>755</v>
      </c>
      <c r="F649" t="s">
        <v>13378</v>
      </c>
    </row>
    <row r="650" spans="1:6" x14ac:dyDescent="0.25">
      <c r="A650" t="s">
        <v>13379</v>
      </c>
      <c r="B650" t="s">
        <v>13330</v>
      </c>
      <c r="C650" t="s">
        <v>13331</v>
      </c>
      <c r="D650">
        <v>2021</v>
      </c>
      <c r="E650" t="s">
        <v>755</v>
      </c>
      <c r="F650" t="s">
        <v>13380</v>
      </c>
    </row>
    <row r="651" spans="1:6" x14ac:dyDescent="0.25">
      <c r="A651" t="s">
        <v>13381</v>
      </c>
      <c r="B651" t="s">
        <v>13330</v>
      </c>
      <c r="C651" t="s">
        <v>13331</v>
      </c>
      <c r="D651">
        <v>2021</v>
      </c>
      <c r="E651" t="s">
        <v>755</v>
      </c>
      <c r="F651" t="s">
        <v>13382</v>
      </c>
    </row>
    <row r="652" spans="1:6" x14ac:dyDescent="0.25">
      <c r="A652" t="s">
        <v>13383</v>
      </c>
      <c r="B652" t="s">
        <v>13330</v>
      </c>
      <c r="C652" t="s">
        <v>13331</v>
      </c>
      <c r="D652">
        <v>2021</v>
      </c>
      <c r="E652" t="s">
        <v>755</v>
      </c>
      <c r="F652" t="s">
        <v>13384</v>
      </c>
    </row>
    <row r="653" spans="1:6" x14ac:dyDescent="0.25">
      <c r="A653" t="s">
        <v>13385</v>
      </c>
      <c r="B653" t="s">
        <v>13330</v>
      </c>
      <c r="C653" t="s">
        <v>13331</v>
      </c>
      <c r="D653">
        <v>2021</v>
      </c>
      <c r="E653" t="s">
        <v>755</v>
      </c>
      <c r="F653" t="s">
        <v>13386</v>
      </c>
    </row>
    <row r="654" spans="1:6" x14ac:dyDescent="0.25">
      <c r="A654" t="s">
        <v>13387</v>
      </c>
      <c r="B654" t="s">
        <v>13330</v>
      </c>
      <c r="C654" t="s">
        <v>13331</v>
      </c>
      <c r="D654">
        <v>2021</v>
      </c>
      <c r="E654" t="s">
        <v>755</v>
      </c>
      <c r="F654" t="s">
        <v>13388</v>
      </c>
    </row>
    <row r="655" spans="1:6" x14ac:dyDescent="0.25">
      <c r="A655" t="s">
        <v>13389</v>
      </c>
      <c r="B655" t="s">
        <v>13330</v>
      </c>
      <c r="C655" t="s">
        <v>13331</v>
      </c>
      <c r="D655">
        <v>2021</v>
      </c>
      <c r="E655" t="s">
        <v>755</v>
      </c>
      <c r="F655" t="s">
        <v>13390</v>
      </c>
    </row>
    <row r="656" spans="1:6" x14ac:dyDescent="0.25">
      <c r="A656" t="s">
        <v>13391</v>
      </c>
      <c r="B656" t="s">
        <v>13330</v>
      </c>
      <c r="C656" t="s">
        <v>13331</v>
      </c>
      <c r="D656">
        <v>2021</v>
      </c>
      <c r="E656" t="s">
        <v>755</v>
      </c>
      <c r="F656" t="s">
        <v>13392</v>
      </c>
    </row>
    <row r="657" spans="1:6" x14ac:dyDescent="0.25">
      <c r="A657" t="s">
        <v>13393</v>
      </c>
      <c r="B657" t="s">
        <v>13330</v>
      </c>
      <c r="C657" t="s">
        <v>13331</v>
      </c>
      <c r="D657">
        <v>2021</v>
      </c>
      <c r="E657" t="s">
        <v>755</v>
      </c>
      <c r="F657" t="s">
        <v>13394</v>
      </c>
    </row>
    <row r="658" spans="1:6" x14ac:dyDescent="0.25">
      <c r="A658" t="s">
        <v>13395</v>
      </c>
      <c r="B658" t="s">
        <v>13330</v>
      </c>
      <c r="C658" t="s">
        <v>13331</v>
      </c>
      <c r="D658">
        <v>2021</v>
      </c>
      <c r="E658" t="s">
        <v>755</v>
      </c>
      <c r="F658" t="s">
        <v>13396</v>
      </c>
    </row>
    <row r="659" spans="1:6" x14ac:dyDescent="0.25">
      <c r="A659" t="s">
        <v>13397</v>
      </c>
      <c r="B659" t="s">
        <v>13330</v>
      </c>
      <c r="C659" t="s">
        <v>13331</v>
      </c>
      <c r="D659">
        <v>2021</v>
      </c>
      <c r="E659" t="s">
        <v>755</v>
      </c>
      <c r="F659" t="s">
        <v>13398</v>
      </c>
    </row>
    <row r="660" spans="1:6" x14ac:dyDescent="0.25">
      <c r="A660" t="s">
        <v>13399</v>
      </c>
      <c r="B660" t="s">
        <v>13330</v>
      </c>
      <c r="C660" t="s">
        <v>13331</v>
      </c>
      <c r="D660">
        <v>2021</v>
      </c>
      <c r="E660" t="s">
        <v>755</v>
      </c>
      <c r="F660" t="s">
        <v>13400</v>
      </c>
    </row>
    <row r="661" spans="1:6" x14ac:dyDescent="0.25">
      <c r="A661" t="s">
        <v>13401</v>
      </c>
      <c r="B661" t="s">
        <v>13330</v>
      </c>
      <c r="C661" t="s">
        <v>13331</v>
      </c>
      <c r="D661">
        <v>2021</v>
      </c>
      <c r="E661" t="s">
        <v>755</v>
      </c>
      <c r="F661" t="s">
        <v>13402</v>
      </c>
    </row>
    <row r="662" spans="1:6" x14ac:dyDescent="0.25">
      <c r="A662" t="s">
        <v>13403</v>
      </c>
      <c r="B662" t="s">
        <v>13330</v>
      </c>
      <c r="C662" t="s">
        <v>13331</v>
      </c>
      <c r="D662">
        <v>2021</v>
      </c>
      <c r="E662" t="s">
        <v>755</v>
      </c>
      <c r="F662" t="s">
        <v>13404</v>
      </c>
    </row>
    <row r="663" spans="1:6" x14ac:dyDescent="0.25">
      <c r="A663" t="s">
        <v>13405</v>
      </c>
      <c r="B663" t="s">
        <v>13330</v>
      </c>
      <c r="C663" t="s">
        <v>13331</v>
      </c>
      <c r="D663">
        <v>2021</v>
      </c>
      <c r="E663" t="s">
        <v>755</v>
      </c>
      <c r="F663" t="s">
        <v>13406</v>
      </c>
    </row>
    <row r="664" spans="1:6" x14ac:dyDescent="0.25">
      <c r="A664" t="s">
        <v>13407</v>
      </c>
      <c r="B664" t="s">
        <v>13330</v>
      </c>
      <c r="C664" t="s">
        <v>13331</v>
      </c>
      <c r="D664">
        <v>2021</v>
      </c>
      <c r="E664" t="s">
        <v>755</v>
      </c>
      <c r="F664" t="s">
        <v>13408</v>
      </c>
    </row>
    <row r="665" spans="1:6" x14ac:dyDescent="0.25">
      <c r="A665" t="s">
        <v>13409</v>
      </c>
      <c r="B665" t="s">
        <v>13330</v>
      </c>
      <c r="C665" t="s">
        <v>13331</v>
      </c>
      <c r="D665">
        <v>2021</v>
      </c>
      <c r="E665" t="s">
        <v>755</v>
      </c>
      <c r="F665" t="s">
        <v>13410</v>
      </c>
    </row>
    <row r="666" spans="1:6" x14ac:dyDescent="0.25">
      <c r="A666" t="s">
        <v>13411</v>
      </c>
      <c r="B666" t="s">
        <v>13330</v>
      </c>
      <c r="C666" t="s">
        <v>13331</v>
      </c>
      <c r="D666">
        <v>2021</v>
      </c>
      <c r="E666" t="s">
        <v>755</v>
      </c>
      <c r="F666" t="s">
        <v>13412</v>
      </c>
    </row>
    <row r="667" spans="1:6" x14ac:dyDescent="0.25">
      <c r="A667" t="s">
        <v>13413</v>
      </c>
      <c r="B667" t="s">
        <v>13330</v>
      </c>
      <c r="C667" t="s">
        <v>13331</v>
      </c>
      <c r="D667">
        <v>2021</v>
      </c>
      <c r="E667" t="s">
        <v>755</v>
      </c>
      <c r="F667" t="s">
        <v>13414</v>
      </c>
    </row>
    <row r="668" spans="1:6" x14ac:dyDescent="0.25">
      <c r="A668" t="s">
        <v>13415</v>
      </c>
      <c r="B668" t="s">
        <v>13330</v>
      </c>
      <c r="C668" t="s">
        <v>13331</v>
      </c>
      <c r="D668">
        <v>2021</v>
      </c>
      <c r="E668" t="s">
        <v>755</v>
      </c>
      <c r="F668" t="s">
        <v>13416</v>
      </c>
    </row>
    <row r="669" spans="1:6" x14ac:dyDescent="0.25">
      <c r="A669" t="s">
        <v>13417</v>
      </c>
      <c r="B669" t="s">
        <v>13330</v>
      </c>
      <c r="C669" t="s">
        <v>13331</v>
      </c>
      <c r="D669">
        <v>2021</v>
      </c>
      <c r="E669" t="s">
        <v>755</v>
      </c>
      <c r="F669" t="s">
        <v>13418</v>
      </c>
    </row>
    <row r="670" spans="1:6" x14ac:dyDescent="0.25">
      <c r="A670" t="s">
        <v>13419</v>
      </c>
      <c r="B670" t="s">
        <v>13330</v>
      </c>
      <c r="C670" t="s">
        <v>13331</v>
      </c>
      <c r="D670">
        <v>2021</v>
      </c>
      <c r="E670" t="s">
        <v>755</v>
      </c>
      <c r="F670" t="s">
        <v>13420</v>
      </c>
    </row>
    <row r="671" spans="1:6" x14ac:dyDescent="0.25">
      <c r="A671" t="s">
        <v>13421</v>
      </c>
      <c r="B671" t="s">
        <v>13330</v>
      </c>
      <c r="C671" t="s">
        <v>13331</v>
      </c>
      <c r="D671">
        <v>2021</v>
      </c>
      <c r="E671" t="s">
        <v>755</v>
      </c>
      <c r="F671" t="s">
        <v>13422</v>
      </c>
    </row>
    <row r="672" spans="1:6" x14ac:dyDescent="0.25">
      <c r="A672" t="s">
        <v>13423</v>
      </c>
      <c r="B672" t="s">
        <v>13330</v>
      </c>
      <c r="C672" t="s">
        <v>13331</v>
      </c>
      <c r="D672">
        <v>2021</v>
      </c>
      <c r="E672" t="s">
        <v>755</v>
      </c>
      <c r="F672" t="s">
        <v>13424</v>
      </c>
    </row>
    <row r="673" spans="1:6" x14ac:dyDescent="0.25">
      <c r="A673" t="s">
        <v>13425</v>
      </c>
      <c r="B673" t="s">
        <v>13330</v>
      </c>
      <c r="C673" t="s">
        <v>13331</v>
      </c>
      <c r="D673">
        <v>2021</v>
      </c>
      <c r="E673" t="s">
        <v>755</v>
      </c>
      <c r="F673" t="s">
        <v>13426</v>
      </c>
    </row>
    <row r="674" spans="1:6" x14ac:dyDescent="0.25">
      <c r="A674" t="s">
        <v>13427</v>
      </c>
      <c r="B674" t="s">
        <v>13330</v>
      </c>
      <c r="C674" t="s">
        <v>13331</v>
      </c>
      <c r="D674">
        <v>2021</v>
      </c>
      <c r="E674" t="s">
        <v>755</v>
      </c>
      <c r="F674" t="s">
        <v>13428</v>
      </c>
    </row>
    <row r="675" spans="1:6" x14ac:dyDescent="0.25">
      <c r="A675" t="s">
        <v>13429</v>
      </c>
      <c r="B675" t="s">
        <v>13330</v>
      </c>
      <c r="C675" t="s">
        <v>13331</v>
      </c>
      <c r="D675">
        <v>2021</v>
      </c>
      <c r="E675" t="s">
        <v>755</v>
      </c>
      <c r="F675" t="s">
        <v>13430</v>
      </c>
    </row>
    <row r="676" spans="1:6" x14ac:dyDescent="0.25">
      <c r="A676" t="s">
        <v>13431</v>
      </c>
      <c r="B676" t="s">
        <v>13330</v>
      </c>
      <c r="C676" t="s">
        <v>13331</v>
      </c>
      <c r="D676">
        <v>2021</v>
      </c>
      <c r="E676" t="s">
        <v>755</v>
      </c>
      <c r="F676" t="s">
        <v>13432</v>
      </c>
    </row>
    <row r="677" spans="1:6" x14ac:dyDescent="0.25">
      <c r="A677" t="s">
        <v>13433</v>
      </c>
      <c r="B677" t="s">
        <v>13330</v>
      </c>
      <c r="C677" t="s">
        <v>13331</v>
      </c>
      <c r="D677">
        <v>2021</v>
      </c>
      <c r="E677" t="s">
        <v>755</v>
      </c>
      <c r="F677" t="s">
        <v>13434</v>
      </c>
    </row>
    <row r="678" spans="1:6" x14ac:dyDescent="0.25">
      <c r="A678" t="s">
        <v>13435</v>
      </c>
      <c r="B678" t="s">
        <v>13330</v>
      </c>
      <c r="C678" t="s">
        <v>13331</v>
      </c>
      <c r="D678">
        <v>2021</v>
      </c>
      <c r="E678" t="s">
        <v>755</v>
      </c>
      <c r="F678" t="s">
        <v>13436</v>
      </c>
    </row>
    <row r="679" spans="1:6" x14ac:dyDescent="0.25">
      <c r="A679" t="s">
        <v>13437</v>
      </c>
      <c r="B679" t="s">
        <v>13330</v>
      </c>
      <c r="C679" t="s">
        <v>13331</v>
      </c>
      <c r="D679">
        <v>2021</v>
      </c>
      <c r="E679" t="s">
        <v>755</v>
      </c>
      <c r="F679" t="s">
        <v>13438</v>
      </c>
    </row>
    <row r="680" spans="1:6" x14ac:dyDescent="0.25">
      <c r="A680" t="s">
        <v>13439</v>
      </c>
      <c r="B680" t="s">
        <v>13330</v>
      </c>
      <c r="C680" t="s">
        <v>13331</v>
      </c>
      <c r="D680">
        <v>2021</v>
      </c>
      <c r="E680" t="s">
        <v>755</v>
      </c>
      <c r="F680" t="s">
        <v>13440</v>
      </c>
    </row>
    <row r="681" spans="1:6" x14ac:dyDescent="0.25">
      <c r="A681" t="s">
        <v>13441</v>
      </c>
      <c r="B681" t="s">
        <v>13330</v>
      </c>
      <c r="C681" t="s">
        <v>13331</v>
      </c>
      <c r="D681">
        <v>2021</v>
      </c>
      <c r="E681" t="s">
        <v>755</v>
      </c>
      <c r="F681" t="s">
        <v>13442</v>
      </c>
    </row>
    <row r="682" spans="1:6" x14ac:dyDescent="0.25">
      <c r="A682" t="s">
        <v>13443</v>
      </c>
      <c r="B682" t="s">
        <v>13330</v>
      </c>
      <c r="C682" t="s">
        <v>13331</v>
      </c>
      <c r="D682">
        <v>2021</v>
      </c>
      <c r="E682" t="s">
        <v>755</v>
      </c>
      <c r="F682" t="s">
        <v>13444</v>
      </c>
    </row>
    <row r="683" spans="1:6" x14ac:dyDescent="0.25">
      <c r="A683" t="s">
        <v>13445</v>
      </c>
      <c r="B683" t="s">
        <v>13330</v>
      </c>
      <c r="C683" t="s">
        <v>13331</v>
      </c>
      <c r="D683">
        <v>2021</v>
      </c>
      <c r="E683" t="s">
        <v>755</v>
      </c>
      <c r="F683" t="s">
        <v>13446</v>
      </c>
    </row>
    <row r="684" spans="1:6" x14ac:dyDescent="0.25">
      <c r="A684" t="s">
        <v>13447</v>
      </c>
      <c r="B684" t="s">
        <v>13330</v>
      </c>
      <c r="C684" t="s">
        <v>13331</v>
      </c>
      <c r="D684">
        <v>2021</v>
      </c>
      <c r="E684" t="s">
        <v>755</v>
      </c>
      <c r="F684" t="s">
        <v>13448</v>
      </c>
    </row>
    <row r="685" spans="1:6" x14ac:dyDescent="0.25">
      <c r="A685" t="s">
        <v>13449</v>
      </c>
      <c r="B685" t="s">
        <v>13330</v>
      </c>
      <c r="C685" t="s">
        <v>13331</v>
      </c>
      <c r="D685">
        <v>2021</v>
      </c>
      <c r="E685" t="s">
        <v>755</v>
      </c>
      <c r="F685" t="s">
        <v>13450</v>
      </c>
    </row>
    <row r="686" spans="1:6" x14ac:dyDescent="0.25">
      <c r="A686" t="s">
        <v>13451</v>
      </c>
      <c r="B686" t="s">
        <v>13330</v>
      </c>
      <c r="C686" t="s">
        <v>13331</v>
      </c>
      <c r="D686">
        <v>2021</v>
      </c>
      <c r="E686" t="s">
        <v>755</v>
      </c>
      <c r="F686" t="s">
        <v>13452</v>
      </c>
    </row>
    <row r="687" spans="1:6" x14ac:dyDescent="0.25">
      <c r="A687" t="s">
        <v>13453</v>
      </c>
      <c r="B687" t="s">
        <v>13330</v>
      </c>
      <c r="C687" t="s">
        <v>13331</v>
      </c>
      <c r="D687">
        <v>2021</v>
      </c>
      <c r="E687" t="s">
        <v>755</v>
      </c>
      <c r="F687" t="s">
        <v>13454</v>
      </c>
    </row>
    <row r="688" spans="1:6" x14ac:dyDescent="0.25">
      <c r="A688" t="s">
        <v>13455</v>
      </c>
      <c r="B688" t="s">
        <v>13330</v>
      </c>
      <c r="C688" t="s">
        <v>13331</v>
      </c>
      <c r="D688">
        <v>2021</v>
      </c>
      <c r="E688" t="s">
        <v>755</v>
      </c>
      <c r="F688" t="s">
        <v>13456</v>
      </c>
    </row>
    <row r="689" spans="1:7" x14ac:dyDescent="0.25">
      <c r="A689" t="s">
        <v>10605</v>
      </c>
      <c r="B689" t="s">
        <v>10606</v>
      </c>
      <c r="C689" t="s">
        <v>10607</v>
      </c>
      <c r="D689">
        <v>2019</v>
      </c>
      <c r="E689" t="s">
        <v>865</v>
      </c>
      <c r="F689" t="s">
        <v>10608</v>
      </c>
      <c r="G689" t="s">
        <v>10007</v>
      </c>
    </row>
    <row r="690" spans="1:7" x14ac:dyDescent="0.25">
      <c r="A690" t="s">
        <v>10609</v>
      </c>
      <c r="B690" t="s">
        <v>10606</v>
      </c>
      <c r="C690" t="s">
        <v>10607</v>
      </c>
      <c r="D690">
        <v>2019</v>
      </c>
      <c r="E690" t="s">
        <v>865</v>
      </c>
      <c r="F690" t="s">
        <v>10610</v>
      </c>
    </row>
    <row r="691" spans="1:7" x14ac:dyDescent="0.25">
      <c r="A691" t="s">
        <v>10611</v>
      </c>
      <c r="B691" t="s">
        <v>10606</v>
      </c>
      <c r="C691" t="s">
        <v>10607</v>
      </c>
      <c r="D691">
        <v>2019</v>
      </c>
      <c r="E691" t="s">
        <v>865</v>
      </c>
      <c r="F691" t="s">
        <v>10612</v>
      </c>
    </row>
    <row r="692" spans="1:7" x14ac:dyDescent="0.25">
      <c r="A692" t="s">
        <v>10613</v>
      </c>
      <c r="B692" t="s">
        <v>10606</v>
      </c>
      <c r="C692" t="s">
        <v>10607</v>
      </c>
      <c r="D692">
        <v>2019</v>
      </c>
      <c r="E692" t="s">
        <v>865</v>
      </c>
      <c r="F692" t="s">
        <v>10614</v>
      </c>
    </row>
    <row r="693" spans="1:7" x14ac:dyDescent="0.25">
      <c r="A693" t="s">
        <v>10615</v>
      </c>
      <c r="B693" t="s">
        <v>10606</v>
      </c>
      <c r="C693" t="s">
        <v>10607</v>
      </c>
      <c r="D693">
        <v>2019</v>
      </c>
      <c r="E693" t="s">
        <v>865</v>
      </c>
      <c r="F693" t="s">
        <v>10616</v>
      </c>
    </row>
    <row r="694" spans="1:7" x14ac:dyDescent="0.25">
      <c r="A694" t="s">
        <v>10617</v>
      </c>
      <c r="B694" t="s">
        <v>10606</v>
      </c>
      <c r="C694" t="s">
        <v>10607</v>
      </c>
      <c r="D694">
        <v>2019</v>
      </c>
      <c r="E694" t="s">
        <v>865</v>
      </c>
      <c r="F694" t="s">
        <v>10618</v>
      </c>
    </row>
    <row r="695" spans="1:7" x14ac:dyDescent="0.25">
      <c r="A695" t="s">
        <v>10619</v>
      </c>
      <c r="B695" t="s">
        <v>10606</v>
      </c>
      <c r="C695" t="s">
        <v>10607</v>
      </c>
      <c r="D695">
        <v>2019</v>
      </c>
      <c r="E695" t="s">
        <v>865</v>
      </c>
      <c r="F695" t="s">
        <v>10620</v>
      </c>
    </row>
    <row r="696" spans="1:7" x14ac:dyDescent="0.25">
      <c r="A696" t="s">
        <v>10621</v>
      </c>
      <c r="B696" t="s">
        <v>10606</v>
      </c>
      <c r="C696" t="s">
        <v>10607</v>
      </c>
      <c r="D696">
        <v>2019</v>
      </c>
      <c r="E696" t="s">
        <v>865</v>
      </c>
      <c r="F696" t="s">
        <v>10622</v>
      </c>
    </row>
    <row r="697" spans="1:7" x14ac:dyDescent="0.25">
      <c r="A697" t="s">
        <v>10623</v>
      </c>
      <c r="B697" t="s">
        <v>10606</v>
      </c>
      <c r="C697" t="s">
        <v>10607</v>
      </c>
      <c r="D697">
        <v>2019</v>
      </c>
      <c r="E697" t="s">
        <v>865</v>
      </c>
      <c r="F697" t="s">
        <v>10624</v>
      </c>
    </row>
    <row r="698" spans="1:7" x14ac:dyDescent="0.25">
      <c r="A698" t="s">
        <v>10625</v>
      </c>
      <c r="B698" t="s">
        <v>10606</v>
      </c>
      <c r="C698" t="s">
        <v>10607</v>
      </c>
      <c r="D698">
        <v>2019</v>
      </c>
      <c r="E698" t="s">
        <v>865</v>
      </c>
      <c r="F698" t="s">
        <v>10626</v>
      </c>
    </row>
    <row r="699" spans="1:7" x14ac:dyDescent="0.25">
      <c r="A699" t="s">
        <v>10627</v>
      </c>
      <c r="B699" t="s">
        <v>10606</v>
      </c>
      <c r="C699" t="s">
        <v>10607</v>
      </c>
      <c r="D699">
        <v>2019</v>
      </c>
      <c r="E699" t="s">
        <v>865</v>
      </c>
      <c r="F699" t="s">
        <v>10628</v>
      </c>
    </row>
    <row r="700" spans="1:7" x14ac:dyDescent="0.25">
      <c r="A700" t="s">
        <v>10629</v>
      </c>
      <c r="B700" t="s">
        <v>10606</v>
      </c>
      <c r="C700" t="s">
        <v>10607</v>
      </c>
      <c r="D700">
        <v>2019</v>
      </c>
      <c r="E700" t="s">
        <v>865</v>
      </c>
      <c r="F700" t="s">
        <v>10630</v>
      </c>
    </row>
    <row r="701" spans="1:7" x14ac:dyDescent="0.25">
      <c r="A701" t="s">
        <v>10631</v>
      </c>
      <c r="B701" t="s">
        <v>10606</v>
      </c>
      <c r="C701" t="s">
        <v>10607</v>
      </c>
      <c r="D701">
        <v>2019</v>
      </c>
      <c r="E701" t="s">
        <v>865</v>
      </c>
      <c r="F701" t="s">
        <v>10632</v>
      </c>
    </row>
    <row r="702" spans="1:7" x14ac:dyDescent="0.25">
      <c r="A702" t="s">
        <v>10633</v>
      </c>
      <c r="B702" t="s">
        <v>10606</v>
      </c>
      <c r="C702" t="s">
        <v>10607</v>
      </c>
      <c r="D702">
        <v>2019</v>
      </c>
      <c r="E702" t="s">
        <v>865</v>
      </c>
      <c r="F702" t="s">
        <v>10634</v>
      </c>
    </row>
    <row r="703" spans="1:7" x14ac:dyDescent="0.25">
      <c r="A703" t="s">
        <v>10635</v>
      </c>
      <c r="B703" t="s">
        <v>10606</v>
      </c>
      <c r="C703" t="s">
        <v>10607</v>
      </c>
      <c r="D703">
        <v>2019</v>
      </c>
      <c r="E703" t="s">
        <v>865</v>
      </c>
      <c r="F703" t="s">
        <v>10636</v>
      </c>
    </row>
    <row r="704" spans="1:7" x14ac:dyDescent="0.25">
      <c r="A704" t="s">
        <v>10637</v>
      </c>
      <c r="B704" t="s">
        <v>10606</v>
      </c>
      <c r="C704" t="s">
        <v>10607</v>
      </c>
      <c r="D704">
        <v>2019</v>
      </c>
      <c r="E704" t="s">
        <v>865</v>
      </c>
      <c r="F704" t="s">
        <v>10638</v>
      </c>
    </row>
    <row r="705" spans="1:6" x14ac:dyDescent="0.25">
      <c r="A705" t="s">
        <v>10639</v>
      </c>
      <c r="B705" t="s">
        <v>10606</v>
      </c>
      <c r="C705" t="s">
        <v>10607</v>
      </c>
      <c r="D705">
        <v>2019</v>
      </c>
      <c r="E705" t="s">
        <v>865</v>
      </c>
      <c r="F705" t="s">
        <v>10640</v>
      </c>
    </row>
    <row r="706" spans="1:6" x14ac:dyDescent="0.25">
      <c r="A706" t="s">
        <v>10641</v>
      </c>
      <c r="B706" t="s">
        <v>10606</v>
      </c>
      <c r="C706" t="s">
        <v>10607</v>
      </c>
      <c r="D706">
        <v>2019</v>
      </c>
      <c r="E706" t="s">
        <v>865</v>
      </c>
      <c r="F706" t="s">
        <v>10642</v>
      </c>
    </row>
    <row r="707" spans="1:6" x14ac:dyDescent="0.25">
      <c r="A707" t="s">
        <v>10547</v>
      </c>
      <c r="B707" t="s">
        <v>10606</v>
      </c>
      <c r="C707" t="s">
        <v>10607</v>
      </c>
      <c r="D707">
        <v>2019</v>
      </c>
      <c r="E707" t="s">
        <v>865</v>
      </c>
      <c r="F707" t="s">
        <v>10643</v>
      </c>
    </row>
    <row r="708" spans="1:6" x14ac:dyDescent="0.25">
      <c r="A708" t="s">
        <v>10644</v>
      </c>
      <c r="B708" t="s">
        <v>10606</v>
      </c>
      <c r="C708" t="s">
        <v>10607</v>
      </c>
      <c r="D708">
        <v>2019</v>
      </c>
      <c r="E708" t="s">
        <v>865</v>
      </c>
      <c r="F708" t="s">
        <v>10645</v>
      </c>
    </row>
    <row r="709" spans="1:6" x14ac:dyDescent="0.25">
      <c r="A709" t="s">
        <v>10646</v>
      </c>
      <c r="B709" t="s">
        <v>10606</v>
      </c>
      <c r="C709" t="s">
        <v>10607</v>
      </c>
      <c r="D709">
        <v>2019</v>
      </c>
      <c r="E709" t="s">
        <v>865</v>
      </c>
      <c r="F709" t="s">
        <v>10647</v>
      </c>
    </row>
    <row r="710" spans="1:6" x14ac:dyDescent="0.25">
      <c r="A710" t="s">
        <v>10648</v>
      </c>
      <c r="B710" t="s">
        <v>10606</v>
      </c>
      <c r="C710" t="s">
        <v>10607</v>
      </c>
      <c r="D710">
        <v>2019</v>
      </c>
      <c r="E710" t="s">
        <v>865</v>
      </c>
      <c r="F710" t="s">
        <v>10649</v>
      </c>
    </row>
    <row r="711" spans="1:6" x14ac:dyDescent="0.25">
      <c r="A711" t="s">
        <v>10650</v>
      </c>
      <c r="B711" t="s">
        <v>10606</v>
      </c>
      <c r="C711" t="s">
        <v>10607</v>
      </c>
      <c r="D711">
        <v>2019</v>
      </c>
      <c r="E711" t="s">
        <v>865</v>
      </c>
      <c r="F711" t="s">
        <v>10651</v>
      </c>
    </row>
    <row r="712" spans="1:6" x14ac:dyDescent="0.25">
      <c r="A712" t="s">
        <v>10652</v>
      </c>
      <c r="B712" t="s">
        <v>10606</v>
      </c>
      <c r="C712" t="s">
        <v>10607</v>
      </c>
      <c r="D712">
        <v>2019</v>
      </c>
      <c r="E712" t="s">
        <v>865</v>
      </c>
      <c r="F712" t="s">
        <v>10653</v>
      </c>
    </row>
    <row r="713" spans="1:6" x14ac:dyDescent="0.25">
      <c r="A713" t="s">
        <v>10654</v>
      </c>
      <c r="B713" t="s">
        <v>10606</v>
      </c>
      <c r="C713" t="s">
        <v>10607</v>
      </c>
      <c r="D713">
        <v>2019</v>
      </c>
      <c r="E713" t="s">
        <v>865</v>
      </c>
      <c r="F713" t="s">
        <v>10655</v>
      </c>
    </row>
    <row r="714" spans="1:6" x14ac:dyDescent="0.25">
      <c r="A714" t="s">
        <v>10656</v>
      </c>
      <c r="B714" t="s">
        <v>10606</v>
      </c>
      <c r="C714" t="s">
        <v>10607</v>
      </c>
      <c r="D714">
        <v>2019</v>
      </c>
      <c r="E714" t="s">
        <v>865</v>
      </c>
      <c r="F714" t="s">
        <v>10657</v>
      </c>
    </row>
    <row r="715" spans="1:6" x14ac:dyDescent="0.25">
      <c r="A715" t="s">
        <v>10658</v>
      </c>
      <c r="B715" t="s">
        <v>10606</v>
      </c>
      <c r="C715" t="s">
        <v>10607</v>
      </c>
      <c r="D715">
        <v>2019</v>
      </c>
      <c r="E715" t="s">
        <v>865</v>
      </c>
      <c r="F715" t="s">
        <v>10659</v>
      </c>
    </row>
    <row r="716" spans="1:6" x14ac:dyDescent="0.25">
      <c r="A716" t="s">
        <v>10660</v>
      </c>
      <c r="B716" t="s">
        <v>10606</v>
      </c>
      <c r="C716" t="s">
        <v>10607</v>
      </c>
      <c r="D716">
        <v>2019</v>
      </c>
      <c r="E716" t="s">
        <v>865</v>
      </c>
      <c r="F716" t="s">
        <v>10661</v>
      </c>
    </row>
    <row r="717" spans="1:6" x14ac:dyDescent="0.25">
      <c r="A717" t="s">
        <v>10662</v>
      </c>
      <c r="B717" t="s">
        <v>10606</v>
      </c>
      <c r="C717" t="s">
        <v>10607</v>
      </c>
      <c r="D717">
        <v>2019</v>
      </c>
      <c r="E717" t="s">
        <v>865</v>
      </c>
      <c r="F717" t="s">
        <v>10663</v>
      </c>
    </row>
    <row r="718" spans="1:6" x14ac:dyDescent="0.25">
      <c r="A718" t="s">
        <v>10664</v>
      </c>
      <c r="B718" t="s">
        <v>10606</v>
      </c>
      <c r="C718" t="s">
        <v>10607</v>
      </c>
      <c r="D718">
        <v>2019</v>
      </c>
      <c r="E718" t="s">
        <v>865</v>
      </c>
      <c r="F718" t="s">
        <v>10665</v>
      </c>
    </row>
    <row r="719" spans="1:6" x14ac:dyDescent="0.25">
      <c r="A719" t="s">
        <v>10666</v>
      </c>
      <c r="B719" t="s">
        <v>10606</v>
      </c>
      <c r="C719" t="s">
        <v>10607</v>
      </c>
      <c r="D719">
        <v>2019</v>
      </c>
      <c r="E719" t="s">
        <v>865</v>
      </c>
      <c r="F719" t="s">
        <v>10667</v>
      </c>
    </row>
    <row r="720" spans="1:6" x14ac:dyDescent="0.25">
      <c r="A720" t="s">
        <v>10668</v>
      </c>
      <c r="B720" t="s">
        <v>10606</v>
      </c>
      <c r="C720" t="s">
        <v>10607</v>
      </c>
      <c r="D720">
        <v>2019</v>
      </c>
      <c r="E720" t="s">
        <v>865</v>
      </c>
      <c r="F720" t="s">
        <v>10669</v>
      </c>
    </row>
    <row r="721" spans="1:6" x14ac:dyDescent="0.25">
      <c r="A721" t="s">
        <v>10670</v>
      </c>
      <c r="B721" t="s">
        <v>10606</v>
      </c>
      <c r="C721" t="s">
        <v>10671</v>
      </c>
      <c r="D721">
        <v>2022</v>
      </c>
      <c r="E721" t="s">
        <v>865</v>
      </c>
      <c r="F721" t="s">
        <v>10672</v>
      </c>
    </row>
    <row r="722" spans="1:6" x14ac:dyDescent="0.25">
      <c r="A722" t="s">
        <v>10673</v>
      </c>
      <c r="B722" t="s">
        <v>10606</v>
      </c>
      <c r="C722" t="s">
        <v>10671</v>
      </c>
      <c r="D722">
        <v>2022</v>
      </c>
      <c r="E722" t="s">
        <v>865</v>
      </c>
      <c r="F722" t="s">
        <v>10674</v>
      </c>
    </row>
    <row r="723" spans="1:6" x14ac:dyDescent="0.25">
      <c r="A723" t="s">
        <v>10675</v>
      </c>
      <c r="B723" t="s">
        <v>10606</v>
      </c>
      <c r="C723" t="s">
        <v>10671</v>
      </c>
      <c r="D723">
        <v>2022</v>
      </c>
      <c r="E723" t="s">
        <v>865</v>
      </c>
      <c r="F723" t="s">
        <v>10676</v>
      </c>
    </row>
    <row r="724" spans="1:6" x14ac:dyDescent="0.25">
      <c r="A724" t="s">
        <v>10677</v>
      </c>
      <c r="B724" t="s">
        <v>10606</v>
      </c>
      <c r="C724" t="s">
        <v>10671</v>
      </c>
      <c r="D724">
        <v>2022</v>
      </c>
      <c r="E724" t="s">
        <v>865</v>
      </c>
      <c r="F724" t="s">
        <v>10678</v>
      </c>
    </row>
    <row r="725" spans="1:6" x14ac:dyDescent="0.25">
      <c r="A725" t="s">
        <v>10679</v>
      </c>
      <c r="B725" t="s">
        <v>10606</v>
      </c>
      <c r="C725" t="s">
        <v>10671</v>
      </c>
      <c r="D725">
        <v>2022</v>
      </c>
      <c r="E725" t="s">
        <v>865</v>
      </c>
      <c r="F725" t="s">
        <v>10680</v>
      </c>
    </row>
    <row r="726" spans="1:6" x14ac:dyDescent="0.25">
      <c r="A726" t="s">
        <v>10681</v>
      </c>
      <c r="B726" t="s">
        <v>10606</v>
      </c>
      <c r="C726" t="s">
        <v>10671</v>
      </c>
      <c r="D726">
        <v>2022</v>
      </c>
      <c r="E726" t="s">
        <v>865</v>
      </c>
      <c r="F726" t="s">
        <v>10682</v>
      </c>
    </row>
    <row r="727" spans="1:6" x14ac:dyDescent="0.25">
      <c r="A727" t="s">
        <v>10683</v>
      </c>
      <c r="B727" t="s">
        <v>10606</v>
      </c>
      <c r="C727" t="s">
        <v>10671</v>
      </c>
      <c r="D727">
        <v>2022</v>
      </c>
      <c r="E727" t="s">
        <v>865</v>
      </c>
      <c r="F727" t="s">
        <v>10684</v>
      </c>
    </row>
    <row r="728" spans="1:6" x14ac:dyDescent="0.25">
      <c r="A728" t="s">
        <v>10685</v>
      </c>
      <c r="B728" t="s">
        <v>10606</v>
      </c>
      <c r="C728" t="s">
        <v>10671</v>
      </c>
      <c r="D728">
        <v>2022</v>
      </c>
      <c r="E728" t="s">
        <v>865</v>
      </c>
      <c r="F728" t="s">
        <v>10686</v>
      </c>
    </row>
    <row r="729" spans="1:6" x14ac:dyDescent="0.25">
      <c r="A729" t="s">
        <v>10687</v>
      </c>
      <c r="B729" t="s">
        <v>10606</v>
      </c>
      <c r="C729" t="s">
        <v>10671</v>
      </c>
      <c r="D729">
        <v>2022</v>
      </c>
      <c r="E729" t="s">
        <v>865</v>
      </c>
      <c r="F729" t="s">
        <v>10688</v>
      </c>
    </row>
    <row r="730" spans="1:6" x14ac:dyDescent="0.25">
      <c r="A730" t="s">
        <v>10689</v>
      </c>
      <c r="B730" t="s">
        <v>10606</v>
      </c>
      <c r="C730" t="s">
        <v>10671</v>
      </c>
      <c r="D730">
        <v>2022</v>
      </c>
      <c r="E730" t="s">
        <v>865</v>
      </c>
      <c r="F730" t="s">
        <v>10690</v>
      </c>
    </row>
    <row r="731" spans="1:6" x14ac:dyDescent="0.25">
      <c r="A731" t="s">
        <v>10691</v>
      </c>
      <c r="B731" t="s">
        <v>10606</v>
      </c>
      <c r="C731" t="s">
        <v>10671</v>
      </c>
      <c r="D731">
        <v>2022</v>
      </c>
      <c r="E731" t="s">
        <v>865</v>
      </c>
      <c r="F731" t="s">
        <v>10692</v>
      </c>
    </row>
    <row r="732" spans="1:6" x14ac:dyDescent="0.25">
      <c r="A732" t="s">
        <v>13490</v>
      </c>
      <c r="B732" t="s">
        <v>13527</v>
      </c>
      <c r="C732" t="s">
        <v>896</v>
      </c>
      <c r="D732">
        <v>2022</v>
      </c>
      <c r="E732" t="s">
        <v>896</v>
      </c>
      <c r="F732" t="s">
        <v>13491</v>
      </c>
    </row>
    <row r="733" spans="1:6" x14ac:dyDescent="0.25">
      <c r="A733" t="s">
        <v>13492</v>
      </c>
      <c r="B733" t="s">
        <v>13527</v>
      </c>
      <c r="C733" t="s">
        <v>896</v>
      </c>
      <c r="D733">
        <v>2022</v>
      </c>
      <c r="E733" t="s">
        <v>896</v>
      </c>
      <c r="F733" t="s">
        <v>13493</v>
      </c>
    </row>
    <row r="734" spans="1:6" x14ac:dyDescent="0.25">
      <c r="A734" t="s">
        <v>13494</v>
      </c>
      <c r="B734" t="s">
        <v>13527</v>
      </c>
      <c r="C734" t="s">
        <v>896</v>
      </c>
      <c r="D734">
        <v>2022</v>
      </c>
      <c r="E734" t="s">
        <v>896</v>
      </c>
      <c r="F734" t="s">
        <v>13495</v>
      </c>
    </row>
    <row r="735" spans="1:6" x14ac:dyDescent="0.25">
      <c r="A735" t="s">
        <v>13496</v>
      </c>
      <c r="B735" t="s">
        <v>13527</v>
      </c>
      <c r="C735" t="s">
        <v>896</v>
      </c>
      <c r="D735">
        <v>2022</v>
      </c>
      <c r="E735" t="s">
        <v>896</v>
      </c>
      <c r="F735" t="s">
        <v>13497</v>
      </c>
    </row>
    <row r="736" spans="1:6" x14ac:dyDescent="0.25">
      <c r="A736" t="s">
        <v>13498</v>
      </c>
      <c r="B736" t="s">
        <v>13527</v>
      </c>
      <c r="C736" t="s">
        <v>896</v>
      </c>
      <c r="D736">
        <v>2022</v>
      </c>
      <c r="E736" t="s">
        <v>896</v>
      </c>
      <c r="F736" t="s">
        <v>13499</v>
      </c>
    </row>
    <row r="737" spans="1:6" x14ac:dyDescent="0.25">
      <c r="A737" t="s">
        <v>13500</v>
      </c>
      <c r="B737" t="s">
        <v>13527</v>
      </c>
      <c r="C737" t="s">
        <v>896</v>
      </c>
      <c r="D737">
        <v>2022</v>
      </c>
      <c r="E737" t="s">
        <v>896</v>
      </c>
      <c r="F737" t="s">
        <v>13501</v>
      </c>
    </row>
    <row r="738" spans="1:6" x14ac:dyDescent="0.25">
      <c r="A738" t="s">
        <v>13502</v>
      </c>
      <c r="B738" t="s">
        <v>13527</v>
      </c>
      <c r="C738" t="s">
        <v>896</v>
      </c>
      <c r="D738">
        <v>2022</v>
      </c>
      <c r="E738" t="s">
        <v>896</v>
      </c>
      <c r="F738" t="s">
        <v>13503</v>
      </c>
    </row>
    <row r="739" spans="1:6" x14ac:dyDescent="0.25">
      <c r="A739" t="s">
        <v>13504</v>
      </c>
      <c r="B739" t="s">
        <v>13527</v>
      </c>
      <c r="C739" t="s">
        <v>896</v>
      </c>
      <c r="D739">
        <v>2022</v>
      </c>
      <c r="E739" t="s">
        <v>896</v>
      </c>
      <c r="F739" t="s">
        <v>13505</v>
      </c>
    </row>
    <row r="740" spans="1:6" x14ac:dyDescent="0.25">
      <c r="A740" t="s">
        <v>13506</v>
      </c>
      <c r="B740" t="s">
        <v>13527</v>
      </c>
      <c r="C740" t="s">
        <v>896</v>
      </c>
      <c r="D740">
        <v>2022</v>
      </c>
      <c r="E740" t="s">
        <v>896</v>
      </c>
      <c r="F740" t="s">
        <v>13507</v>
      </c>
    </row>
    <row r="741" spans="1:6" x14ac:dyDescent="0.25">
      <c r="A741" t="s">
        <v>13508</v>
      </c>
      <c r="B741" t="s">
        <v>13527</v>
      </c>
      <c r="C741" t="s">
        <v>896</v>
      </c>
      <c r="D741">
        <v>2022</v>
      </c>
      <c r="E741" t="s">
        <v>896</v>
      </c>
      <c r="F741" t="s">
        <v>13509</v>
      </c>
    </row>
    <row r="742" spans="1:6" x14ac:dyDescent="0.25">
      <c r="A742" t="s">
        <v>13510</v>
      </c>
      <c r="B742" t="s">
        <v>13527</v>
      </c>
      <c r="C742" t="s">
        <v>896</v>
      </c>
      <c r="D742">
        <v>2022</v>
      </c>
      <c r="E742" t="s">
        <v>896</v>
      </c>
      <c r="F742" t="s">
        <v>13511</v>
      </c>
    </row>
    <row r="743" spans="1:6" x14ac:dyDescent="0.25">
      <c r="A743" t="s">
        <v>13512</v>
      </c>
      <c r="B743" t="s">
        <v>13527</v>
      </c>
      <c r="C743" t="s">
        <v>896</v>
      </c>
      <c r="D743">
        <v>2022</v>
      </c>
      <c r="E743" t="s">
        <v>896</v>
      </c>
      <c r="F743" t="s">
        <v>13513</v>
      </c>
    </row>
    <row r="744" spans="1:6" x14ac:dyDescent="0.25">
      <c r="A744" t="s">
        <v>13514</v>
      </c>
      <c r="B744" t="s">
        <v>13527</v>
      </c>
      <c r="C744" t="s">
        <v>896</v>
      </c>
      <c r="D744">
        <v>2022</v>
      </c>
      <c r="E744" t="s">
        <v>896</v>
      </c>
      <c r="F744" t="s">
        <v>13515</v>
      </c>
    </row>
    <row r="745" spans="1:6" x14ac:dyDescent="0.25">
      <c r="A745" t="s">
        <v>13516</v>
      </c>
      <c r="B745" t="s">
        <v>13527</v>
      </c>
      <c r="C745" t="s">
        <v>896</v>
      </c>
      <c r="D745">
        <v>2022</v>
      </c>
      <c r="E745" t="s">
        <v>896</v>
      </c>
      <c r="F745" t="s">
        <v>13517</v>
      </c>
    </row>
    <row r="746" spans="1:6" x14ac:dyDescent="0.25">
      <c r="A746" t="s">
        <v>13518</v>
      </c>
      <c r="B746" t="s">
        <v>13527</v>
      </c>
      <c r="C746" t="s">
        <v>896</v>
      </c>
      <c r="D746">
        <v>2022</v>
      </c>
      <c r="E746" t="s">
        <v>896</v>
      </c>
      <c r="F746" t="s">
        <v>13519</v>
      </c>
    </row>
    <row r="747" spans="1:6" x14ac:dyDescent="0.25">
      <c r="A747" t="s">
        <v>13520</v>
      </c>
      <c r="B747" t="s">
        <v>13527</v>
      </c>
      <c r="C747" t="s">
        <v>896</v>
      </c>
      <c r="D747">
        <v>2022</v>
      </c>
      <c r="E747" t="s">
        <v>896</v>
      </c>
      <c r="F747" t="s">
        <v>13521</v>
      </c>
    </row>
    <row r="748" spans="1:6" x14ac:dyDescent="0.25">
      <c r="A748" t="s">
        <v>13522</v>
      </c>
      <c r="B748" t="s">
        <v>13527</v>
      </c>
      <c r="C748" t="s">
        <v>896</v>
      </c>
      <c r="D748">
        <v>2022</v>
      </c>
      <c r="E748" t="s">
        <v>896</v>
      </c>
      <c r="F748" t="s">
        <v>13523</v>
      </c>
    </row>
    <row r="749" spans="1:6" x14ac:dyDescent="0.25">
      <c r="A749" t="s">
        <v>13524</v>
      </c>
      <c r="B749" t="s">
        <v>13527</v>
      </c>
      <c r="C749" t="s">
        <v>896</v>
      </c>
      <c r="D749">
        <v>2022</v>
      </c>
      <c r="E749" t="s">
        <v>896</v>
      </c>
      <c r="F749" t="s">
        <v>13525</v>
      </c>
    </row>
    <row r="750" spans="1:6" x14ac:dyDescent="0.25">
      <c r="A750" t="s">
        <v>13563</v>
      </c>
      <c r="B750" t="s">
        <v>13527</v>
      </c>
      <c r="C750" t="s">
        <v>896</v>
      </c>
      <c r="D750">
        <v>2022</v>
      </c>
      <c r="E750" t="s">
        <v>896</v>
      </c>
      <c r="F750" t="s">
        <v>13564</v>
      </c>
    </row>
    <row r="751" spans="1:6" x14ac:dyDescent="0.25">
      <c r="A751" t="s">
        <v>13565</v>
      </c>
      <c r="B751" t="s">
        <v>13527</v>
      </c>
      <c r="C751" t="s">
        <v>896</v>
      </c>
      <c r="D751">
        <v>2022</v>
      </c>
      <c r="E751" t="s">
        <v>896</v>
      </c>
      <c r="F751" t="s">
        <v>13566</v>
      </c>
    </row>
    <row r="752" spans="1:6" x14ac:dyDescent="0.25">
      <c r="A752" t="s">
        <v>13567</v>
      </c>
      <c r="B752" t="s">
        <v>13527</v>
      </c>
      <c r="C752" t="s">
        <v>896</v>
      </c>
      <c r="D752">
        <v>2022</v>
      </c>
      <c r="E752" t="s">
        <v>896</v>
      </c>
      <c r="F752" t="s">
        <v>13568</v>
      </c>
    </row>
    <row r="753" spans="1:6" x14ac:dyDescent="0.25">
      <c r="A753" t="s">
        <v>13569</v>
      </c>
      <c r="B753" t="s">
        <v>13527</v>
      </c>
      <c r="C753" t="s">
        <v>896</v>
      </c>
      <c r="D753">
        <v>2022</v>
      </c>
      <c r="E753" t="s">
        <v>896</v>
      </c>
      <c r="F753" t="s">
        <v>13570</v>
      </c>
    </row>
    <row r="754" spans="1:6" x14ac:dyDescent="0.25">
      <c r="A754" t="s">
        <v>13571</v>
      </c>
      <c r="B754" t="s">
        <v>13527</v>
      </c>
      <c r="C754" t="s">
        <v>896</v>
      </c>
      <c r="D754">
        <v>2022</v>
      </c>
      <c r="E754" t="s">
        <v>896</v>
      </c>
      <c r="F754" t="s">
        <v>13572</v>
      </c>
    </row>
    <row r="755" spans="1:6" x14ac:dyDescent="0.25">
      <c r="A755" t="s">
        <v>13573</v>
      </c>
      <c r="B755" t="s">
        <v>13527</v>
      </c>
      <c r="C755" t="s">
        <v>896</v>
      </c>
      <c r="D755">
        <v>2022</v>
      </c>
      <c r="E755" t="s">
        <v>896</v>
      </c>
      <c r="F755" t="s">
        <v>13574</v>
      </c>
    </row>
    <row r="756" spans="1:6" x14ac:dyDescent="0.25">
      <c r="A756" t="s">
        <v>13575</v>
      </c>
      <c r="B756" t="s">
        <v>13527</v>
      </c>
      <c r="C756" t="s">
        <v>896</v>
      </c>
      <c r="D756">
        <v>2022</v>
      </c>
      <c r="E756" t="s">
        <v>896</v>
      </c>
      <c r="F756" t="s">
        <v>13576</v>
      </c>
    </row>
    <row r="757" spans="1:6" x14ac:dyDescent="0.25">
      <c r="A757" t="s">
        <v>13577</v>
      </c>
      <c r="B757" t="s">
        <v>13527</v>
      </c>
      <c r="C757" t="s">
        <v>896</v>
      </c>
      <c r="D757">
        <v>2022</v>
      </c>
      <c r="E757" t="s">
        <v>896</v>
      </c>
      <c r="F757" t="s">
        <v>13578</v>
      </c>
    </row>
    <row r="758" spans="1:6" x14ac:dyDescent="0.25">
      <c r="A758" t="s">
        <v>13579</v>
      </c>
      <c r="B758" t="s">
        <v>13527</v>
      </c>
      <c r="C758" t="s">
        <v>896</v>
      </c>
      <c r="D758">
        <v>2022</v>
      </c>
      <c r="E758" t="s">
        <v>896</v>
      </c>
      <c r="F758" t="s">
        <v>13580</v>
      </c>
    </row>
    <row r="759" spans="1:6" x14ac:dyDescent="0.25">
      <c r="A759" t="s">
        <v>13581</v>
      </c>
      <c r="B759" t="s">
        <v>13527</v>
      </c>
      <c r="C759" t="s">
        <v>896</v>
      </c>
      <c r="D759">
        <v>2022</v>
      </c>
      <c r="E759" t="s">
        <v>896</v>
      </c>
      <c r="F759" t="s">
        <v>13582</v>
      </c>
    </row>
    <row r="760" spans="1:6" x14ac:dyDescent="0.25">
      <c r="A760" t="s">
        <v>13583</v>
      </c>
      <c r="B760" t="s">
        <v>13527</v>
      </c>
      <c r="C760" t="s">
        <v>896</v>
      </c>
      <c r="D760">
        <v>2022</v>
      </c>
      <c r="E760" t="s">
        <v>896</v>
      </c>
      <c r="F760" t="s">
        <v>13584</v>
      </c>
    </row>
    <row r="761" spans="1:6" x14ac:dyDescent="0.25">
      <c r="A761" t="s">
        <v>13585</v>
      </c>
      <c r="B761" t="s">
        <v>13527</v>
      </c>
      <c r="C761" t="s">
        <v>896</v>
      </c>
      <c r="D761">
        <v>2022</v>
      </c>
      <c r="E761" t="s">
        <v>896</v>
      </c>
      <c r="F761" t="s">
        <v>13586</v>
      </c>
    </row>
    <row r="762" spans="1:6" x14ac:dyDescent="0.25">
      <c r="A762" t="s">
        <v>13587</v>
      </c>
      <c r="B762" t="s">
        <v>13527</v>
      </c>
      <c r="C762" t="s">
        <v>896</v>
      </c>
      <c r="D762">
        <v>2022</v>
      </c>
      <c r="E762" t="s">
        <v>896</v>
      </c>
      <c r="F762" t="s">
        <v>13588</v>
      </c>
    </row>
    <row r="763" spans="1:6" x14ac:dyDescent="0.25">
      <c r="A763" t="s">
        <v>13589</v>
      </c>
      <c r="B763" t="s">
        <v>13527</v>
      </c>
      <c r="C763" t="s">
        <v>896</v>
      </c>
      <c r="D763">
        <v>2022</v>
      </c>
      <c r="E763" t="s">
        <v>896</v>
      </c>
      <c r="F763" t="s">
        <v>13590</v>
      </c>
    </row>
    <row r="764" spans="1:6" x14ac:dyDescent="0.25">
      <c r="A764" t="s">
        <v>13591</v>
      </c>
      <c r="B764" t="s">
        <v>13527</v>
      </c>
      <c r="C764" t="s">
        <v>896</v>
      </c>
      <c r="D764">
        <v>2022</v>
      </c>
      <c r="E764" t="s">
        <v>896</v>
      </c>
      <c r="F764" t="s">
        <v>13592</v>
      </c>
    </row>
    <row r="765" spans="1:6" x14ac:dyDescent="0.25">
      <c r="A765" t="s">
        <v>13593</v>
      </c>
      <c r="B765" t="s">
        <v>13527</v>
      </c>
      <c r="C765" t="s">
        <v>896</v>
      </c>
      <c r="D765">
        <v>2022</v>
      </c>
      <c r="E765" t="s">
        <v>896</v>
      </c>
      <c r="F765" t="s">
        <v>13594</v>
      </c>
    </row>
    <row r="766" spans="1:6" x14ac:dyDescent="0.25">
      <c r="A766" t="s">
        <v>13595</v>
      </c>
      <c r="B766" t="s">
        <v>13527</v>
      </c>
      <c r="C766" t="s">
        <v>896</v>
      </c>
      <c r="D766">
        <v>2022</v>
      </c>
      <c r="E766" t="s">
        <v>896</v>
      </c>
      <c r="F766" t="s">
        <v>13596</v>
      </c>
    </row>
    <row r="767" spans="1:6" x14ac:dyDescent="0.25">
      <c r="A767" t="s">
        <v>13597</v>
      </c>
      <c r="B767" t="s">
        <v>13527</v>
      </c>
      <c r="C767" t="s">
        <v>896</v>
      </c>
      <c r="D767">
        <v>2022</v>
      </c>
      <c r="E767" t="s">
        <v>896</v>
      </c>
      <c r="F767" t="s">
        <v>13598</v>
      </c>
    </row>
    <row r="768" spans="1:6" x14ac:dyDescent="0.25">
      <c r="A768" t="s">
        <v>13599</v>
      </c>
      <c r="B768" t="s">
        <v>13527</v>
      </c>
      <c r="C768" t="s">
        <v>13600</v>
      </c>
      <c r="E768" t="s">
        <v>896</v>
      </c>
      <c r="F768" t="s">
        <v>13601</v>
      </c>
    </row>
    <row r="769" spans="1:6" x14ac:dyDescent="0.25">
      <c r="A769" t="s">
        <v>13602</v>
      </c>
      <c r="B769" t="s">
        <v>13527</v>
      </c>
      <c r="C769" t="s">
        <v>13600</v>
      </c>
      <c r="E769" t="s">
        <v>896</v>
      </c>
      <c r="F769" t="s">
        <v>13603</v>
      </c>
    </row>
    <row r="770" spans="1:6" x14ac:dyDescent="0.25">
      <c r="A770" t="s">
        <v>13604</v>
      </c>
      <c r="B770" t="s">
        <v>13527</v>
      </c>
      <c r="C770" t="s">
        <v>13600</v>
      </c>
      <c r="E770" t="s">
        <v>896</v>
      </c>
      <c r="F770" t="s">
        <v>13605</v>
      </c>
    </row>
    <row r="771" spans="1:6" x14ac:dyDescent="0.25">
      <c r="A771" t="s">
        <v>13606</v>
      </c>
      <c r="B771" t="s">
        <v>13527</v>
      </c>
      <c r="C771" t="s">
        <v>13600</v>
      </c>
      <c r="E771" t="s">
        <v>896</v>
      </c>
      <c r="F771" t="s">
        <v>13607</v>
      </c>
    </row>
    <row r="772" spans="1:6" x14ac:dyDescent="0.25">
      <c r="A772" t="s">
        <v>13608</v>
      </c>
      <c r="B772" t="s">
        <v>13527</v>
      </c>
      <c r="C772" t="s">
        <v>13600</v>
      </c>
      <c r="E772" t="s">
        <v>896</v>
      </c>
      <c r="F772" t="s">
        <v>13609</v>
      </c>
    </row>
    <row r="773" spans="1:6" x14ac:dyDescent="0.25">
      <c r="A773" t="s">
        <v>13610</v>
      </c>
      <c r="B773" t="s">
        <v>13527</v>
      </c>
      <c r="C773" t="s">
        <v>13600</v>
      </c>
      <c r="E773" t="s">
        <v>896</v>
      </c>
      <c r="F773" t="s">
        <v>13611</v>
      </c>
    </row>
    <row r="774" spans="1:6" x14ac:dyDescent="0.25">
      <c r="A774" t="s">
        <v>13612</v>
      </c>
      <c r="B774" t="s">
        <v>13527</v>
      </c>
      <c r="C774" t="s">
        <v>13600</v>
      </c>
      <c r="E774" t="s">
        <v>896</v>
      </c>
      <c r="F774" t="s">
        <v>13613</v>
      </c>
    </row>
    <row r="775" spans="1:6" x14ac:dyDescent="0.25">
      <c r="A775" t="s">
        <v>13614</v>
      </c>
      <c r="B775" t="s">
        <v>13527</v>
      </c>
      <c r="C775" t="s">
        <v>13600</v>
      </c>
      <c r="E775" t="s">
        <v>896</v>
      </c>
      <c r="F775" t="s">
        <v>13615</v>
      </c>
    </row>
    <row r="776" spans="1:6" x14ac:dyDescent="0.25">
      <c r="A776" t="s">
        <v>13616</v>
      </c>
      <c r="B776" t="s">
        <v>13527</v>
      </c>
      <c r="C776" t="s">
        <v>13600</v>
      </c>
      <c r="E776" t="s">
        <v>896</v>
      </c>
      <c r="F776" t="s">
        <v>13617</v>
      </c>
    </row>
    <row r="777" spans="1:6" x14ac:dyDescent="0.25">
      <c r="A777" t="s">
        <v>13618</v>
      </c>
      <c r="B777" t="s">
        <v>13527</v>
      </c>
      <c r="C777" t="s">
        <v>13600</v>
      </c>
      <c r="E777" t="s">
        <v>896</v>
      </c>
      <c r="F777" t="s">
        <v>13619</v>
      </c>
    </row>
    <row r="778" spans="1:6" x14ac:dyDescent="0.25">
      <c r="A778" t="s">
        <v>13620</v>
      </c>
      <c r="B778" t="s">
        <v>13527</v>
      </c>
      <c r="C778" t="s">
        <v>13600</v>
      </c>
      <c r="E778" t="s">
        <v>896</v>
      </c>
      <c r="F778" t="s">
        <v>13621</v>
      </c>
    </row>
    <row r="779" spans="1:6" x14ac:dyDescent="0.25">
      <c r="A779" t="s">
        <v>13622</v>
      </c>
      <c r="B779" t="s">
        <v>13527</v>
      </c>
      <c r="C779" t="s">
        <v>13600</v>
      </c>
      <c r="E779" t="s">
        <v>896</v>
      </c>
      <c r="F779" t="s">
        <v>13623</v>
      </c>
    </row>
    <row r="780" spans="1:6" x14ac:dyDescent="0.25">
      <c r="A780" t="s">
        <v>13624</v>
      </c>
      <c r="B780" t="s">
        <v>13527</v>
      </c>
      <c r="C780" t="s">
        <v>13600</v>
      </c>
      <c r="E780" t="s">
        <v>896</v>
      </c>
      <c r="F780" t="s">
        <v>13625</v>
      </c>
    </row>
    <row r="781" spans="1:6" x14ac:dyDescent="0.25">
      <c r="A781" t="s">
        <v>13626</v>
      </c>
      <c r="B781" t="s">
        <v>13527</v>
      </c>
      <c r="C781" t="s">
        <v>13600</v>
      </c>
      <c r="E781" t="s">
        <v>896</v>
      </c>
      <c r="F781" t="s">
        <v>13627</v>
      </c>
    </row>
    <row r="782" spans="1:6" x14ac:dyDescent="0.25">
      <c r="A782" t="s">
        <v>13628</v>
      </c>
      <c r="B782" t="s">
        <v>13527</v>
      </c>
      <c r="C782" t="s">
        <v>13600</v>
      </c>
      <c r="E782" t="s">
        <v>896</v>
      </c>
      <c r="F782" t="s">
        <v>13629</v>
      </c>
    </row>
    <row r="783" spans="1:6" x14ac:dyDescent="0.25">
      <c r="A783" t="s">
        <v>13526</v>
      </c>
      <c r="B783" t="s">
        <v>13527</v>
      </c>
      <c r="C783" t="s">
        <v>13528</v>
      </c>
      <c r="E783" t="s">
        <v>896</v>
      </c>
      <c r="F783" t="s">
        <v>13529</v>
      </c>
    </row>
    <row r="784" spans="1:6" x14ac:dyDescent="0.25">
      <c r="A784" t="s">
        <v>13530</v>
      </c>
      <c r="B784" t="s">
        <v>13527</v>
      </c>
      <c r="C784" t="s">
        <v>13528</v>
      </c>
      <c r="E784" t="s">
        <v>896</v>
      </c>
      <c r="F784" t="s">
        <v>13531</v>
      </c>
    </row>
    <row r="785" spans="1:6" x14ac:dyDescent="0.25">
      <c r="A785" t="s">
        <v>13532</v>
      </c>
      <c r="B785" t="s">
        <v>13527</v>
      </c>
      <c r="C785" t="s">
        <v>13528</v>
      </c>
      <c r="E785" t="s">
        <v>896</v>
      </c>
      <c r="F785" t="s">
        <v>13533</v>
      </c>
    </row>
    <row r="786" spans="1:6" x14ac:dyDescent="0.25">
      <c r="A786" t="s">
        <v>13534</v>
      </c>
      <c r="B786" t="s">
        <v>13527</v>
      </c>
      <c r="C786" t="s">
        <v>13528</v>
      </c>
      <c r="E786" t="s">
        <v>896</v>
      </c>
      <c r="F786" t="s">
        <v>13535</v>
      </c>
    </row>
    <row r="787" spans="1:6" x14ac:dyDescent="0.25">
      <c r="A787" t="s">
        <v>13536</v>
      </c>
      <c r="B787" t="s">
        <v>13527</v>
      </c>
      <c r="C787" t="s">
        <v>13528</v>
      </c>
      <c r="E787" t="s">
        <v>896</v>
      </c>
      <c r="F787" t="s">
        <v>13537</v>
      </c>
    </row>
    <row r="788" spans="1:6" x14ac:dyDescent="0.25">
      <c r="A788" t="s">
        <v>13538</v>
      </c>
      <c r="B788" t="s">
        <v>13527</v>
      </c>
      <c r="C788" t="s">
        <v>13528</v>
      </c>
      <c r="E788" t="s">
        <v>896</v>
      </c>
      <c r="F788" t="s">
        <v>13539</v>
      </c>
    </row>
    <row r="789" spans="1:6" x14ac:dyDescent="0.25">
      <c r="A789" t="s">
        <v>13540</v>
      </c>
      <c r="B789" t="s">
        <v>13527</v>
      </c>
      <c r="C789" t="s">
        <v>13528</v>
      </c>
      <c r="E789" t="s">
        <v>896</v>
      </c>
      <c r="F789" t="s">
        <v>13541</v>
      </c>
    </row>
    <row r="790" spans="1:6" x14ac:dyDescent="0.25">
      <c r="A790" t="s">
        <v>13542</v>
      </c>
      <c r="B790" t="s">
        <v>13527</v>
      </c>
      <c r="C790" t="s">
        <v>13528</v>
      </c>
      <c r="E790" t="s">
        <v>896</v>
      </c>
      <c r="F790" t="s">
        <v>13543</v>
      </c>
    </row>
    <row r="791" spans="1:6" x14ac:dyDescent="0.25">
      <c r="A791" t="s">
        <v>13544</v>
      </c>
      <c r="B791" t="s">
        <v>13527</v>
      </c>
      <c r="C791" t="s">
        <v>13528</v>
      </c>
      <c r="E791" t="s">
        <v>896</v>
      </c>
      <c r="F791" t="s">
        <v>13545</v>
      </c>
    </row>
    <row r="792" spans="1:6" x14ac:dyDescent="0.25">
      <c r="A792" t="s">
        <v>13546</v>
      </c>
      <c r="B792" t="s">
        <v>13527</v>
      </c>
      <c r="C792" t="s">
        <v>13528</v>
      </c>
      <c r="E792" t="s">
        <v>896</v>
      </c>
      <c r="F792" t="s">
        <v>13547</v>
      </c>
    </row>
    <row r="793" spans="1:6" x14ac:dyDescent="0.25">
      <c r="A793" t="s">
        <v>13548</v>
      </c>
      <c r="B793" t="s">
        <v>13527</v>
      </c>
      <c r="C793" t="s">
        <v>13528</v>
      </c>
      <c r="E793" t="s">
        <v>896</v>
      </c>
      <c r="F793" t="s">
        <v>13549</v>
      </c>
    </row>
    <row r="794" spans="1:6" x14ac:dyDescent="0.25">
      <c r="A794" t="s">
        <v>13550</v>
      </c>
      <c r="B794" t="s">
        <v>13527</v>
      </c>
      <c r="C794" t="s">
        <v>13528</v>
      </c>
      <c r="E794" t="s">
        <v>896</v>
      </c>
      <c r="F794" t="s">
        <v>13551</v>
      </c>
    </row>
    <row r="795" spans="1:6" x14ac:dyDescent="0.25">
      <c r="A795" t="s">
        <v>13552</v>
      </c>
      <c r="B795" t="s">
        <v>13527</v>
      </c>
      <c r="C795" t="s">
        <v>13528</v>
      </c>
      <c r="E795" t="s">
        <v>896</v>
      </c>
      <c r="F795" t="s">
        <v>13553</v>
      </c>
    </row>
    <row r="796" spans="1:6" x14ac:dyDescent="0.25">
      <c r="A796" t="s">
        <v>13554</v>
      </c>
      <c r="B796" t="s">
        <v>13527</v>
      </c>
      <c r="C796" t="s">
        <v>13528</v>
      </c>
      <c r="E796" t="s">
        <v>896</v>
      </c>
      <c r="F796" t="s">
        <v>13555</v>
      </c>
    </row>
    <row r="797" spans="1:6" x14ac:dyDescent="0.25">
      <c r="A797" t="s">
        <v>13556</v>
      </c>
      <c r="B797" t="s">
        <v>13527</v>
      </c>
      <c r="C797" t="s">
        <v>13528</v>
      </c>
      <c r="E797" t="s">
        <v>896</v>
      </c>
      <c r="F797" t="s">
        <v>13557</v>
      </c>
    </row>
    <row r="798" spans="1:6" x14ac:dyDescent="0.25">
      <c r="A798" t="s">
        <v>13558</v>
      </c>
      <c r="B798" t="s">
        <v>13527</v>
      </c>
      <c r="C798" t="s">
        <v>13559</v>
      </c>
      <c r="D798">
        <v>2023</v>
      </c>
      <c r="E798" t="s">
        <v>896</v>
      </c>
      <c r="F798" t="s">
        <v>13560</v>
      </c>
    </row>
    <row r="799" spans="1:6" x14ac:dyDescent="0.25">
      <c r="A799" t="s">
        <v>13561</v>
      </c>
      <c r="B799" t="s">
        <v>13527</v>
      </c>
      <c r="C799" t="s">
        <v>13559</v>
      </c>
      <c r="D799">
        <v>2023</v>
      </c>
      <c r="E799" t="s">
        <v>896</v>
      </c>
      <c r="F799" t="s">
        <v>13562</v>
      </c>
    </row>
    <row r="800" spans="1:6" x14ac:dyDescent="0.25">
      <c r="A800" t="s">
        <v>13630</v>
      </c>
      <c r="B800" t="s">
        <v>13631</v>
      </c>
      <c r="C800" t="s">
        <v>13632</v>
      </c>
      <c r="D800">
        <v>2022</v>
      </c>
      <c r="E800" t="s">
        <v>896</v>
      </c>
      <c r="F800" t="s">
        <v>13633</v>
      </c>
    </row>
    <row r="801" spans="1:6" x14ac:dyDescent="0.25">
      <c r="A801" t="s">
        <v>13634</v>
      </c>
      <c r="B801" t="s">
        <v>13631</v>
      </c>
      <c r="C801" t="s">
        <v>13632</v>
      </c>
      <c r="D801">
        <v>2022</v>
      </c>
      <c r="E801" t="s">
        <v>896</v>
      </c>
      <c r="F801" t="s">
        <v>13635</v>
      </c>
    </row>
    <row r="802" spans="1:6" x14ac:dyDescent="0.25">
      <c r="A802" t="s">
        <v>15323</v>
      </c>
      <c r="B802" t="s">
        <v>15324</v>
      </c>
      <c r="C802" t="s">
        <v>15275</v>
      </c>
      <c r="D802">
        <v>2020</v>
      </c>
      <c r="E802" t="s">
        <v>906</v>
      </c>
      <c r="F802" t="s">
        <v>15325</v>
      </c>
    </row>
    <row r="803" spans="1:6" x14ac:dyDescent="0.25">
      <c r="A803" t="s">
        <v>15326</v>
      </c>
      <c r="B803" t="s">
        <v>15324</v>
      </c>
      <c r="C803" t="s">
        <v>15275</v>
      </c>
      <c r="D803">
        <v>2020</v>
      </c>
      <c r="E803" t="s">
        <v>906</v>
      </c>
      <c r="F803" t="s">
        <v>15327</v>
      </c>
    </row>
    <row r="804" spans="1:6" x14ac:dyDescent="0.25">
      <c r="A804" t="s">
        <v>15328</v>
      </c>
      <c r="B804" t="s">
        <v>15324</v>
      </c>
      <c r="C804" t="s">
        <v>15275</v>
      </c>
      <c r="D804">
        <v>2020</v>
      </c>
      <c r="E804" t="s">
        <v>906</v>
      </c>
      <c r="F804" t="s">
        <v>15329</v>
      </c>
    </row>
    <row r="805" spans="1:6" x14ac:dyDescent="0.25">
      <c r="A805" t="s">
        <v>15330</v>
      </c>
      <c r="B805" t="s">
        <v>15324</v>
      </c>
      <c r="C805" t="s">
        <v>15275</v>
      </c>
      <c r="D805">
        <v>2020</v>
      </c>
      <c r="E805" t="s">
        <v>906</v>
      </c>
      <c r="F805" t="s">
        <v>15331</v>
      </c>
    </row>
    <row r="806" spans="1:6" x14ac:dyDescent="0.25">
      <c r="A806" t="s">
        <v>15332</v>
      </c>
      <c r="B806" t="s">
        <v>15324</v>
      </c>
      <c r="C806" t="s">
        <v>15275</v>
      </c>
      <c r="D806">
        <v>2020</v>
      </c>
      <c r="E806" t="s">
        <v>906</v>
      </c>
      <c r="F806" t="s">
        <v>15333</v>
      </c>
    </row>
    <row r="807" spans="1:6" x14ac:dyDescent="0.25">
      <c r="A807" t="s">
        <v>15334</v>
      </c>
      <c r="B807" t="s">
        <v>15324</v>
      </c>
      <c r="C807" t="s">
        <v>15275</v>
      </c>
      <c r="D807">
        <v>2020</v>
      </c>
      <c r="E807" t="s">
        <v>906</v>
      </c>
      <c r="F807" t="s">
        <v>15335</v>
      </c>
    </row>
    <row r="808" spans="1:6" x14ac:dyDescent="0.25">
      <c r="A808" t="s">
        <v>15336</v>
      </c>
      <c r="B808" t="s">
        <v>15324</v>
      </c>
      <c r="C808" t="s">
        <v>15275</v>
      </c>
      <c r="D808">
        <v>2020</v>
      </c>
      <c r="E808" t="s">
        <v>906</v>
      </c>
      <c r="F808" t="s">
        <v>15337</v>
      </c>
    </row>
    <row r="809" spans="1:6" x14ac:dyDescent="0.25">
      <c r="A809" t="s">
        <v>15338</v>
      </c>
      <c r="B809" t="s">
        <v>15324</v>
      </c>
      <c r="C809" t="s">
        <v>15275</v>
      </c>
      <c r="D809">
        <v>2020</v>
      </c>
      <c r="E809" t="s">
        <v>906</v>
      </c>
      <c r="F809" t="s">
        <v>15339</v>
      </c>
    </row>
    <row r="810" spans="1:6" x14ac:dyDescent="0.25">
      <c r="A810" t="s">
        <v>15340</v>
      </c>
      <c r="B810" t="s">
        <v>15324</v>
      </c>
      <c r="C810" t="s">
        <v>15275</v>
      </c>
      <c r="D810">
        <v>2020</v>
      </c>
      <c r="E810" t="s">
        <v>906</v>
      </c>
      <c r="F810" t="s">
        <v>15341</v>
      </c>
    </row>
    <row r="811" spans="1:6" x14ac:dyDescent="0.25">
      <c r="A811" t="s">
        <v>15342</v>
      </c>
      <c r="B811" t="s">
        <v>15324</v>
      </c>
      <c r="C811" t="s">
        <v>15275</v>
      </c>
      <c r="D811">
        <v>2020</v>
      </c>
      <c r="E811" t="s">
        <v>906</v>
      </c>
      <c r="F811" t="s">
        <v>15343</v>
      </c>
    </row>
    <row r="812" spans="1:6" x14ac:dyDescent="0.25">
      <c r="A812" t="s">
        <v>15344</v>
      </c>
      <c r="B812" t="s">
        <v>15324</v>
      </c>
      <c r="C812" t="s">
        <v>15275</v>
      </c>
      <c r="D812">
        <v>2020</v>
      </c>
      <c r="E812" t="s">
        <v>906</v>
      </c>
      <c r="F812" t="s">
        <v>15345</v>
      </c>
    </row>
    <row r="813" spans="1:6" x14ac:dyDescent="0.25">
      <c r="A813" t="s">
        <v>15346</v>
      </c>
      <c r="B813" t="s">
        <v>15324</v>
      </c>
      <c r="C813" t="s">
        <v>15275</v>
      </c>
      <c r="D813">
        <v>2020</v>
      </c>
      <c r="E813" t="s">
        <v>906</v>
      </c>
      <c r="F813" t="s">
        <v>15347</v>
      </c>
    </row>
    <row r="814" spans="1:6" x14ac:dyDescent="0.25">
      <c r="A814" t="s">
        <v>15348</v>
      </c>
      <c r="B814" t="s">
        <v>15324</v>
      </c>
      <c r="C814" t="s">
        <v>15275</v>
      </c>
      <c r="D814">
        <v>2020</v>
      </c>
      <c r="E814" t="s">
        <v>906</v>
      </c>
      <c r="F814" t="s">
        <v>15349</v>
      </c>
    </row>
    <row r="815" spans="1:6" x14ac:dyDescent="0.25">
      <c r="A815" t="s">
        <v>15350</v>
      </c>
      <c r="B815" t="s">
        <v>15324</v>
      </c>
      <c r="C815" t="s">
        <v>15275</v>
      </c>
      <c r="D815">
        <v>2020</v>
      </c>
      <c r="E815" t="s">
        <v>906</v>
      </c>
      <c r="F815" t="s">
        <v>15351</v>
      </c>
    </row>
    <row r="816" spans="1:6" x14ac:dyDescent="0.25">
      <c r="A816" t="s">
        <v>15352</v>
      </c>
      <c r="B816" t="s">
        <v>15324</v>
      </c>
      <c r="C816" t="s">
        <v>15275</v>
      </c>
      <c r="D816">
        <v>2020</v>
      </c>
      <c r="E816" t="s">
        <v>906</v>
      </c>
      <c r="F816" t="s">
        <v>15353</v>
      </c>
    </row>
    <row r="817" spans="1:6" x14ac:dyDescent="0.25">
      <c r="A817" t="s">
        <v>15354</v>
      </c>
      <c r="B817" t="s">
        <v>15324</v>
      </c>
      <c r="C817" t="s">
        <v>15275</v>
      </c>
      <c r="D817">
        <v>2020</v>
      </c>
      <c r="E817" t="s">
        <v>906</v>
      </c>
      <c r="F817" t="s">
        <v>15355</v>
      </c>
    </row>
    <row r="818" spans="1:6" x14ac:dyDescent="0.25">
      <c r="A818" t="s">
        <v>15356</v>
      </c>
      <c r="B818" t="s">
        <v>15324</v>
      </c>
      <c r="C818" t="s">
        <v>15275</v>
      </c>
      <c r="D818">
        <v>2020</v>
      </c>
      <c r="E818" t="s">
        <v>906</v>
      </c>
      <c r="F818" t="s">
        <v>15357</v>
      </c>
    </row>
    <row r="819" spans="1:6" x14ac:dyDescent="0.25">
      <c r="A819" t="s">
        <v>15358</v>
      </c>
      <c r="B819" t="s">
        <v>15324</v>
      </c>
      <c r="C819" t="s">
        <v>15275</v>
      </c>
      <c r="D819">
        <v>2020</v>
      </c>
      <c r="E819" t="s">
        <v>906</v>
      </c>
      <c r="F819" t="s">
        <v>15359</v>
      </c>
    </row>
    <row r="820" spans="1:6" x14ac:dyDescent="0.25">
      <c r="A820" t="s">
        <v>15360</v>
      </c>
      <c r="B820" t="s">
        <v>15324</v>
      </c>
      <c r="C820" t="s">
        <v>15275</v>
      </c>
      <c r="D820">
        <v>2020</v>
      </c>
      <c r="E820" t="s">
        <v>906</v>
      </c>
      <c r="F820" t="s">
        <v>15361</v>
      </c>
    </row>
    <row r="821" spans="1:6" x14ac:dyDescent="0.25">
      <c r="A821" t="s">
        <v>15362</v>
      </c>
      <c r="B821" t="s">
        <v>15324</v>
      </c>
      <c r="C821" t="s">
        <v>15275</v>
      </c>
      <c r="D821">
        <v>2020</v>
      </c>
      <c r="E821" t="s">
        <v>906</v>
      </c>
      <c r="F821" t="s">
        <v>15363</v>
      </c>
    </row>
    <row r="822" spans="1:6" x14ac:dyDescent="0.25">
      <c r="A822" t="s">
        <v>15364</v>
      </c>
      <c r="B822" t="s">
        <v>15365</v>
      </c>
      <c r="C822" t="s">
        <v>15275</v>
      </c>
      <c r="D822">
        <v>2020</v>
      </c>
      <c r="E822" t="s">
        <v>906</v>
      </c>
      <c r="F822" t="s">
        <v>15366</v>
      </c>
    </row>
    <row r="823" spans="1:6" x14ac:dyDescent="0.25">
      <c r="A823" t="s">
        <v>15367</v>
      </c>
      <c r="B823" t="s">
        <v>15365</v>
      </c>
      <c r="C823" t="s">
        <v>15275</v>
      </c>
      <c r="D823">
        <v>2020</v>
      </c>
      <c r="E823" t="s">
        <v>906</v>
      </c>
      <c r="F823" t="s">
        <v>15368</v>
      </c>
    </row>
    <row r="824" spans="1:6" x14ac:dyDescent="0.25">
      <c r="A824" t="s">
        <v>15369</v>
      </c>
      <c r="B824" t="s">
        <v>15365</v>
      </c>
      <c r="C824" t="s">
        <v>15275</v>
      </c>
      <c r="D824">
        <v>2020</v>
      </c>
      <c r="E824" t="s">
        <v>906</v>
      </c>
      <c r="F824" t="s">
        <v>15370</v>
      </c>
    </row>
    <row r="825" spans="1:6" x14ac:dyDescent="0.25">
      <c r="A825" t="s">
        <v>15371</v>
      </c>
      <c r="B825" t="s">
        <v>15365</v>
      </c>
      <c r="C825" t="s">
        <v>15275</v>
      </c>
      <c r="D825">
        <v>2020</v>
      </c>
      <c r="E825" t="s">
        <v>906</v>
      </c>
      <c r="F825" t="s">
        <v>15372</v>
      </c>
    </row>
    <row r="826" spans="1:6" x14ac:dyDescent="0.25">
      <c r="A826" t="s">
        <v>15373</v>
      </c>
      <c r="B826" t="s">
        <v>15365</v>
      </c>
      <c r="C826" t="s">
        <v>15275</v>
      </c>
      <c r="D826">
        <v>2020</v>
      </c>
      <c r="E826" t="s">
        <v>906</v>
      </c>
      <c r="F826" t="s">
        <v>15374</v>
      </c>
    </row>
    <row r="827" spans="1:6" x14ac:dyDescent="0.25">
      <c r="A827" t="s">
        <v>15375</v>
      </c>
      <c r="B827" t="s">
        <v>15365</v>
      </c>
      <c r="C827" t="s">
        <v>15275</v>
      </c>
      <c r="D827">
        <v>2020</v>
      </c>
      <c r="E827" t="s">
        <v>906</v>
      </c>
      <c r="F827" t="s">
        <v>15376</v>
      </c>
    </row>
    <row r="828" spans="1:6" x14ac:dyDescent="0.25">
      <c r="A828" t="s">
        <v>15377</v>
      </c>
      <c r="B828" t="s">
        <v>15365</v>
      </c>
      <c r="C828" t="s">
        <v>15275</v>
      </c>
      <c r="D828">
        <v>2020</v>
      </c>
      <c r="E828" t="s">
        <v>906</v>
      </c>
      <c r="F828" t="s">
        <v>15378</v>
      </c>
    </row>
    <row r="829" spans="1:6" x14ac:dyDescent="0.25">
      <c r="A829" t="s">
        <v>15379</v>
      </c>
      <c r="B829" t="s">
        <v>15365</v>
      </c>
      <c r="C829" t="s">
        <v>15275</v>
      </c>
      <c r="D829">
        <v>2020</v>
      </c>
      <c r="E829" t="s">
        <v>906</v>
      </c>
      <c r="F829" t="s">
        <v>15380</v>
      </c>
    </row>
    <row r="830" spans="1:6" x14ac:dyDescent="0.25">
      <c r="A830" t="s">
        <v>15381</v>
      </c>
      <c r="B830" t="s">
        <v>15365</v>
      </c>
      <c r="C830" t="s">
        <v>15275</v>
      </c>
      <c r="D830">
        <v>2020</v>
      </c>
      <c r="E830" t="s">
        <v>906</v>
      </c>
      <c r="F830" t="s">
        <v>15382</v>
      </c>
    </row>
    <row r="831" spans="1:6" x14ac:dyDescent="0.25">
      <c r="A831" t="s">
        <v>15383</v>
      </c>
      <c r="B831" t="s">
        <v>15365</v>
      </c>
      <c r="C831" t="s">
        <v>15275</v>
      </c>
      <c r="D831">
        <v>2020</v>
      </c>
      <c r="E831" t="s">
        <v>906</v>
      </c>
      <c r="F831" t="s">
        <v>15384</v>
      </c>
    </row>
    <row r="832" spans="1:6" x14ac:dyDescent="0.25">
      <c r="A832" t="s">
        <v>15385</v>
      </c>
      <c r="B832" t="s">
        <v>15365</v>
      </c>
      <c r="C832" t="s">
        <v>15275</v>
      </c>
      <c r="D832">
        <v>2020</v>
      </c>
      <c r="E832" t="s">
        <v>906</v>
      </c>
      <c r="F832" t="s">
        <v>15386</v>
      </c>
    </row>
    <row r="833" spans="1:6" x14ac:dyDescent="0.25">
      <c r="A833" t="s">
        <v>15273</v>
      </c>
      <c r="B833" t="s">
        <v>15274</v>
      </c>
      <c r="C833" t="s">
        <v>15275</v>
      </c>
      <c r="D833">
        <v>2020</v>
      </c>
      <c r="E833" t="s">
        <v>906</v>
      </c>
      <c r="F833" t="s">
        <v>15276</v>
      </c>
    </row>
    <row r="834" spans="1:6" x14ac:dyDescent="0.25">
      <c r="A834" t="s">
        <v>15277</v>
      </c>
      <c r="B834" t="s">
        <v>15274</v>
      </c>
      <c r="C834" t="s">
        <v>15275</v>
      </c>
      <c r="D834">
        <v>2020</v>
      </c>
      <c r="E834" t="s">
        <v>906</v>
      </c>
      <c r="F834" t="s">
        <v>15278</v>
      </c>
    </row>
    <row r="835" spans="1:6" x14ac:dyDescent="0.25">
      <c r="A835" t="s">
        <v>15279</v>
      </c>
      <c r="B835" t="s">
        <v>15274</v>
      </c>
      <c r="C835" t="s">
        <v>15275</v>
      </c>
      <c r="D835">
        <v>2020</v>
      </c>
      <c r="E835" t="s">
        <v>906</v>
      </c>
      <c r="F835" t="s">
        <v>15280</v>
      </c>
    </row>
    <row r="836" spans="1:6" x14ac:dyDescent="0.25">
      <c r="A836" t="s">
        <v>15281</v>
      </c>
      <c r="B836" t="s">
        <v>15274</v>
      </c>
      <c r="C836" t="s">
        <v>15275</v>
      </c>
      <c r="D836">
        <v>2020</v>
      </c>
      <c r="E836" t="s">
        <v>906</v>
      </c>
      <c r="F836" t="s">
        <v>15282</v>
      </c>
    </row>
    <row r="837" spans="1:6" x14ac:dyDescent="0.25">
      <c r="A837" t="s">
        <v>15283</v>
      </c>
      <c r="B837" t="s">
        <v>15274</v>
      </c>
      <c r="C837" t="s">
        <v>15275</v>
      </c>
      <c r="D837">
        <v>2020</v>
      </c>
      <c r="E837" t="s">
        <v>906</v>
      </c>
      <c r="F837" t="s">
        <v>15284</v>
      </c>
    </row>
    <row r="838" spans="1:6" x14ac:dyDescent="0.25">
      <c r="A838" t="s">
        <v>15285</v>
      </c>
      <c r="B838" t="s">
        <v>15274</v>
      </c>
      <c r="C838" t="s">
        <v>15275</v>
      </c>
      <c r="D838">
        <v>2020</v>
      </c>
      <c r="E838" t="s">
        <v>906</v>
      </c>
      <c r="F838" t="s">
        <v>15286</v>
      </c>
    </row>
    <row r="839" spans="1:6" x14ac:dyDescent="0.25">
      <c r="A839" t="s">
        <v>15287</v>
      </c>
      <c r="B839" t="s">
        <v>15274</v>
      </c>
      <c r="C839" t="s">
        <v>15275</v>
      </c>
      <c r="D839">
        <v>2020</v>
      </c>
      <c r="E839" t="s">
        <v>906</v>
      </c>
      <c r="F839" t="s">
        <v>15288</v>
      </c>
    </row>
    <row r="840" spans="1:6" x14ac:dyDescent="0.25">
      <c r="A840" t="s">
        <v>15289</v>
      </c>
      <c r="B840" t="s">
        <v>15274</v>
      </c>
      <c r="C840" t="s">
        <v>15275</v>
      </c>
      <c r="D840">
        <v>2020</v>
      </c>
      <c r="E840" t="s">
        <v>906</v>
      </c>
      <c r="F840" t="s">
        <v>15290</v>
      </c>
    </row>
    <row r="841" spans="1:6" x14ac:dyDescent="0.25">
      <c r="A841" t="s">
        <v>15291</v>
      </c>
      <c r="B841" t="s">
        <v>15274</v>
      </c>
      <c r="C841" t="s">
        <v>15275</v>
      </c>
      <c r="D841">
        <v>2020</v>
      </c>
      <c r="E841" t="s">
        <v>906</v>
      </c>
      <c r="F841" t="s">
        <v>15292</v>
      </c>
    </row>
    <row r="842" spans="1:6" x14ac:dyDescent="0.25">
      <c r="A842" t="s">
        <v>15293</v>
      </c>
      <c r="B842" t="s">
        <v>15274</v>
      </c>
      <c r="C842" t="s">
        <v>15275</v>
      </c>
      <c r="D842">
        <v>2020</v>
      </c>
      <c r="E842" t="s">
        <v>906</v>
      </c>
      <c r="F842" t="s">
        <v>15294</v>
      </c>
    </row>
    <row r="843" spans="1:6" x14ac:dyDescent="0.25">
      <c r="A843" t="s">
        <v>15295</v>
      </c>
      <c r="B843" t="s">
        <v>15274</v>
      </c>
      <c r="C843" t="s">
        <v>15275</v>
      </c>
      <c r="D843">
        <v>2020</v>
      </c>
      <c r="E843" t="s">
        <v>906</v>
      </c>
      <c r="F843" t="s">
        <v>15296</v>
      </c>
    </row>
    <row r="844" spans="1:6" x14ac:dyDescent="0.25">
      <c r="A844" t="s">
        <v>15297</v>
      </c>
      <c r="B844" t="s">
        <v>15274</v>
      </c>
      <c r="C844" t="s">
        <v>15275</v>
      </c>
      <c r="D844">
        <v>2020</v>
      </c>
      <c r="E844" t="s">
        <v>906</v>
      </c>
      <c r="F844" t="s">
        <v>15298</v>
      </c>
    </row>
    <row r="845" spans="1:6" x14ac:dyDescent="0.25">
      <c r="A845" t="s">
        <v>15299</v>
      </c>
      <c r="B845" t="s">
        <v>15274</v>
      </c>
      <c r="C845" t="s">
        <v>15275</v>
      </c>
      <c r="D845">
        <v>2020</v>
      </c>
      <c r="E845" t="s">
        <v>906</v>
      </c>
      <c r="F845" t="s">
        <v>15300</v>
      </c>
    </row>
    <row r="846" spans="1:6" x14ac:dyDescent="0.25">
      <c r="A846" t="s">
        <v>15301</v>
      </c>
      <c r="B846" t="s">
        <v>15274</v>
      </c>
      <c r="C846" t="s">
        <v>15275</v>
      </c>
      <c r="D846">
        <v>2020</v>
      </c>
      <c r="E846" t="s">
        <v>906</v>
      </c>
      <c r="F846" t="s">
        <v>15302</v>
      </c>
    </row>
    <row r="847" spans="1:6" x14ac:dyDescent="0.25">
      <c r="A847" t="s">
        <v>15303</v>
      </c>
      <c r="B847" t="s">
        <v>15274</v>
      </c>
      <c r="C847" t="s">
        <v>15275</v>
      </c>
      <c r="D847">
        <v>2020</v>
      </c>
      <c r="E847" t="s">
        <v>906</v>
      </c>
      <c r="F847" t="s">
        <v>15304</v>
      </c>
    </row>
    <row r="848" spans="1:6" x14ac:dyDescent="0.25">
      <c r="A848" t="s">
        <v>15305</v>
      </c>
      <c r="B848" t="s">
        <v>15274</v>
      </c>
      <c r="C848" t="s">
        <v>15275</v>
      </c>
      <c r="D848">
        <v>2020</v>
      </c>
      <c r="E848" t="s">
        <v>906</v>
      </c>
      <c r="F848" t="s">
        <v>15306</v>
      </c>
    </row>
    <row r="849" spans="1:7" x14ac:dyDescent="0.25">
      <c r="A849" t="s">
        <v>15307</v>
      </c>
      <c r="B849" t="s">
        <v>15274</v>
      </c>
      <c r="C849" t="s">
        <v>15275</v>
      </c>
      <c r="D849">
        <v>2020</v>
      </c>
      <c r="E849" t="s">
        <v>906</v>
      </c>
      <c r="F849" t="s">
        <v>15308</v>
      </c>
    </row>
    <row r="850" spans="1:7" x14ac:dyDescent="0.25">
      <c r="A850" t="s">
        <v>15309</v>
      </c>
      <c r="B850" t="s">
        <v>15274</v>
      </c>
      <c r="C850" t="s">
        <v>15275</v>
      </c>
      <c r="D850">
        <v>2020</v>
      </c>
      <c r="E850" t="s">
        <v>906</v>
      </c>
      <c r="F850" t="s">
        <v>15310</v>
      </c>
    </row>
    <row r="851" spans="1:7" x14ac:dyDescent="0.25">
      <c r="A851" t="s">
        <v>15311</v>
      </c>
      <c r="B851" t="s">
        <v>15274</v>
      </c>
      <c r="C851" t="s">
        <v>15275</v>
      </c>
      <c r="D851">
        <v>2020</v>
      </c>
      <c r="E851" t="s">
        <v>906</v>
      </c>
      <c r="F851" t="s">
        <v>15312</v>
      </c>
    </row>
    <row r="852" spans="1:7" x14ac:dyDescent="0.25">
      <c r="A852" t="s">
        <v>15313</v>
      </c>
      <c r="B852" t="s">
        <v>15274</v>
      </c>
      <c r="C852" t="s">
        <v>15275</v>
      </c>
      <c r="D852">
        <v>2020</v>
      </c>
      <c r="E852" t="s">
        <v>906</v>
      </c>
      <c r="F852" t="s">
        <v>15314</v>
      </c>
    </row>
    <row r="853" spans="1:7" x14ac:dyDescent="0.25">
      <c r="A853" t="s">
        <v>15315</v>
      </c>
      <c r="B853" t="s">
        <v>15274</v>
      </c>
      <c r="C853" t="s">
        <v>15275</v>
      </c>
      <c r="D853">
        <v>2020</v>
      </c>
      <c r="E853" t="s">
        <v>906</v>
      </c>
      <c r="F853" t="s">
        <v>15316</v>
      </c>
    </row>
    <row r="854" spans="1:7" x14ac:dyDescent="0.25">
      <c r="A854" t="s">
        <v>15317</v>
      </c>
      <c r="B854" t="s">
        <v>15274</v>
      </c>
      <c r="C854" t="s">
        <v>15275</v>
      </c>
      <c r="D854">
        <v>2020</v>
      </c>
      <c r="E854" t="s">
        <v>906</v>
      </c>
      <c r="F854" t="s">
        <v>15318</v>
      </c>
    </row>
    <row r="855" spans="1:7" x14ac:dyDescent="0.25">
      <c r="A855" t="s">
        <v>15319</v>
      </c>
      <c r="B855" t="s">
        <v>15274</v>
      </c>
      <c r="C855" t="s">
        <v>15275</v>
      </c>
      <c r="D855">
        <v>2020</v>
      </c>
      <c r="E855" t="s">
        <v>906</v>
      </c>
      <c r="F855" t="s">
        <v>15320</v>
      </c>
    </row>
    <row r="856" spans="1:7" x14ac:dyDescent="0.25">
      <c r="A856" t="s">
        <v>15321</v>
      </c>
      <c r="B856" t="s">
        <v>15274</v>
      </c>
      <c r="C856" t="s">
        <v>15275</v>
      </c>
      <c r="D856">
        <v>2020</v>
      </c>
      <c r="E856" t="s">
        <v>906</v>
      </c>
      <c r="F856" t="s">
        <v>15322</v>
      </c>
    </row>
    <row r="857" spans="1:7" x14ac:dyDescent="0.25">
      <c r="A857" t="s">
        <v>10693</v>
      </c>
      <c r="B857" t="s">
        <v>10694</v>
      </c>
      <c r="C857" t="s">
        <v>922</v>
      </c>
      <c r="D857">
        <v>2015</v>
      </c>
      <c r="E857" t="s">
        <v>922</v>
      </c>
      <c r="F857" t="s">
        <v>10695</v>
      </c>
      <c r="G857" t="s">
        <v>10007</v>
      </c>
    </row>
    <row r="858" spans="1:7" x14ac:dyDescent="0.25">
      <c r="A858" t="s">
        <v>10696</v>
      </c>
      <c r="B858" t="s">
        <v>10694</v>
      </c>
      <c r="C858" t="s">
        <v>922</v>
      </c>
      <c r="D858">
        <v>2015</v>
      </c>
      <c r="E858" t="s">
        <v>922</v>
      </c>
      <c r="F858" t="s">
        <v>10697</v>
      </c>
    </row>
    <row r="859" spans="1:7" x14ac:dyDescent="0.25">
      <c r="A859" t="s">
        <v>10698</v>
      </c>
      <c r="B859" t="s">
        <v>10694</v>
      </c>
      <c r="C859" t="s">
        <v>922</v>
      </c>
      <c r="D859">
        <v>2015</v>
      </c>
      <c r="E859" t="s">
        <v>922</v>
      </c>
      <c r="F859" t="s">
        <v>10699</v>
      </c>
    </row>
    <row r="860" spans="1:7" x14ac:dyDescent="0.25">
      <c r="A860" t="s">
        <v>10700</v>
      </c>
      <c r="B860" t="s">
        <v>10694</v>
      </c>
      <c r="C860" t="s">
        <v>922</v>
      </c>
      <c r="D860">
        <v>2015</v>
      </c>
      <c r="E860" t="s">
        <v>922</v>
      </c>
      <c r="F860" t="s">
        <v>10701</v>
      </c>
    </row>
    <row r="861" spans="1:7" x14ac:dyDescent="0.25">
      <c r="A861" t="s">
        <v>10702</v>
      </c>
      <c r="B861" t="s">
        <v>10694</v>
      </c>
      <c r="C861" t="s">
        <v>922</v>
      </c>
      <c r="D861">
        <v>2015</v>
      </c>
      <c r="E861" t="s">
        <v>922</v>
      </c>
      <c r="F861" t="s">
        <v>10703</v>
      </c>
    </row>
    <row r="862" spans="1:7" x14ac:dyDescent="0.25">
      <c r="A862" t="s">
        <v>10553</v>
      </c>
      <c r="B862" t="s">
        <v>10694</v>
      </c>
      <c r="C862" t="s">
        <v>922</v>
      </c>
      <c r="D862">
        <v>2015</v>
      </c>
      <c r="E862" t="s">
        <v>922</v>
      </c>
      <c r="F862" t="s">
        <v>10704</v>
      </c>
    </row>
    <row r="863" spans="1:7" x14ac:dyDescent="0.25">
      <c r="A863" t="s">
        <v>10705</v>
      </c>
      <c r="B863" t="s">
        <v>10694</v>
      </c>
      <c r="C863" t="s">
        <v>922</v>
      </c>
      <c r="D863">
        <v>2015</v>
      </c>
      <c r="E863" t="s">
        <v>922</v>
      </c>
      <c r="F863" t="s">
        <v>10706</v>
      </c>
    </row>
    <row r="864" spans="1:7" x14ac:dyDescent="0.25">
      <c r="A864" t="s">
        <v>10707</v>
      </c>
      <c r="B864" t="s">
        <v>10694</v>
      </c>
      <c r="C864" t="s">
        <v>922</v>
      </c>
      <c r="D864">
        <v>2015</v>
      </c>
      <c r="E864" t="s">
        <v>922</v>
      </c>
      <c r="F864" t="s">
        <v>10708</v>
      </c>
    </row>
    <row r="865" spans="1:6" x14ac:dyDescent="0.25">
      <c r="A865" t="s">
        <v>10709</v>
      </c>
      <c r="B865" t="s">
        <v>10694</v>
      </c>
      <c r="C865" t="s">
        <v>922</v>
      </c>
      <c r="D865">
        <v>2015</v>
      </c>
      <c r="E865" t="s">
        <v>922</v>
      </c>
      <c r="F865" t="s">
        <v>10710</v>
      </c>
    </row>
    <row r="866" spans="1:6" x14ac:dyDescent="0.25">
      <c r="A866" t="s">
        <v>10714</v>
      </c>
      <c r="B866" t="s">
        <v>10694</v>
      </c>
      <c r="C866" t="s">
        <v>922</v>
      </c>
      <c r="D866">
        <v>2015</v>
      </c>
      <c r="E866" t="s">
        <v>922</v>
      </c>
      <c r="F866" t="s">
        <v>10715</v>
      </c>
    </row>
    <row r="867" spans="1:6" x14ac:dyDescent="0.25">
      <c r="A867" t="s">
        <v>10716</v>
      </c>
      <c r="B867" t="s">
        <v>10694</v>
      </c>
      <c r="C867" t="s">
        <v>922</v>
      </c>
      <c r="D867">
        <v>2015</v>
      </c>
      <c r="E867" t="s">
        <v>922</v>
      </c>
      <c r="F867" t="s">
        <v>10717</v>
      </c>
    </row>
    <row r="868" spans="1:6" x14ac:dyDescent="0.25">
      <c r="A868" t="s">
        <v>10720</v>
      </c>
      <c r="B868" t="s">
        <v>10694</v>
      </c>
      <c r="C868" t="s">
        <v>922</v>
      </c>
      <c r="D868">
        <v>2015</v>
      </c>
      <c r="E868" t="s">
        <v>922</v>
      </c>
      <c r="F868" t="s">
        <v>10721</v>
      </c>
    </row>
    <row r="869" spans="1:6" x14ac:dyDescent="0.25">
      <c r="A869" t="s">
        <v>10711</v>
      </c>
      <c r="B869" t="s">
        <v>10712</v>
      </c>
      <c r="C869" t="s">
        <v>922</v>
      </c>
      <c r="D869">
        <v>2015</v>
      </c>
      <c r="E869" t="s">
        <v>922</v>
      </c>
      <c r="F869" t="s">
        <v>10713</v>
      </c>
    </row>
    <row r="870" spans="1:6" x14ac:dyDescent="0.25">
      <c r="A870" t="s">
        <v>10718</v>
      </c>
      <c r="B870" t="s">
        <v>10712</v>
      </c>
      <c r="C870" t="s">
        <v>922</v>
      </c>
      <c r="D870">
        <v>2015</v>
      </c>
      <c r="E870" t="s">
        <v>922</v>
      </c>
      <c r="F870" t="s">
        <v>10719</v>
      </c>
    </row>
    <row r="871" spans="1:6" x14ac:dyDescent="0.25">
      <c r="A871" t="s">
        <v>15387</v>
      </c>
      <c r="B871" t="s">
        <v>15388</v>
      </c>
      <c r="C871" t="s">
        <v>980</v>
      </c>
      <c r="D871">
        <v>2024</v>
      </c>
      <c r="E871" t="s">
        <v>980</v>
      </c>
      <c r="F871" t="s">
        <v>15389</v>
      </c>
    </row>
    <row r="872" spans="1:6" x14ac:dyDescent="0.25">
      <c r="A872" t="s">
        <v>15390</v>
      </c>
      <c r="B872" t="s">
        <v>15388</v>
      </c>
      <c r="C872" t="s">
        <v>980</v>
      </c>
      <c r="D872">
        <v>2024</v>
      </c>
      <c r="E872" t="s">
        <v>980</v>
      </c>
      <c r="F872" t="s">
        <v>15391</v>
      </c>
    </row>
    <row r="873" spans="1:6" x14ac:dyDescent="0.25">
      <c r="A873" t="s">
        <v>15392</v>
      </c>
      <c r="B873" t="s">
        <v>15388</v>
      </c>
      <c r="C873" t="s">
        <v>980</v>
      </c>
      <c r="D873">
        <v>2024</v>
      </c>
      <c r="E873" t="s">
        <v>980</v>
      </c>
      <c r="F873" t="s">
        <v>15393</v>
      </c>
    </row>
    <row r="874" spans="1:6" x14ac:dyDescent="0.25">
      <c r="A874" t="s">
        <v>15394</v>
      </c>
      <c r="B874" t="s">
        <v>15388</v>
      </c>
      <c r="C874" t="s">
        <v>980</v>
      </c>
      <c r="D874">
        <v>2024</v>
      </c>
      <c r="E874" t="s">
        <v>980</v>
      </c>
      <c r="F874" t="s">
        <v>15395</v>
      </c>
    </row>
    <row r="875" spans="1:6" x14ac:dyDescent="0.25">
      <c r="A875" t="s">
        <v>15396</v>
      </c>
      <c r="B875" t="s">
        <v>15388</v>
      </c>
      <c r="C875" t="s">
        <v>980</v>
      </c>
      <c r="D875">
        <v>2024</v>
      </c>
      <c r="E875" t="s">
        <v>980</v>
      </c>
      <c r="F875" t="s">
        <v>15397</v>
      </c>
    </row>
    <row r="876" spans="1:6" x14ac:dyDescent="0.25">
      <c r="A876" t="s">
        <v>15398</v>
      </c>
      <c r="B876" t="s">
        <v>15388</v>
      </c>
      <c r="C876" t="s">
        <v>980</v>
      </c>
      <c r="D876">
        <v>2024</v>
      </c>
      <c r="E876" t="s">
        <v>980</v>
      </c>
      <c r="F876" t="s">
        <v>15399</v>
      </c>
    </row>
    <row r="877" spans="1:6" x14ac:dyDescent="0.25">
      <c r="A877" t="s">
        <v>15400</v>
      </c>
      <c r="B877" t="s">
        <v>15388</v>
      </c>
      <c r="C877" t="s">
        <v>980</v>
      </c>
      <c r="D877">
        <v>2024</v>
      </c>
      <c r="E877" t="s">
        <v>980</v>
      </c>
      <c r="F877" t="s">
        <v>15401</v>
      </c>
    </row>
    <row r="878" spans="1:6" x14ac:dyDescent="0.25">
      <c r="A878" t="s">
        <v>15402</v>
      </c>
      <c r="B878" t="s">
        <v>15388</v>
      </c>
      <c r="C878" t="s">
        <v>980</v>
      </c>
      <c r="D878">
        <v>2024</v>
      </c>
      <c r="E878" t="s">
        <v>980</v>
      </c>
      <c r="F878" t="s">
        <v>15403</v>
      </c>
    </row>
    <row r="879" spans="1:6" x14ac:dyDescent="0.25">
      <c r="A879" t="s">
        <v>15404</v>
      </c>
      <c r="B879" t="s">
        <v>15388</v>
      </c>
      <c r="C879" t="s">
        <v>980</v>
      </c>
      <c r="D879">
        <v>2024</v>
      </c>
      <c r="E879" t="s">
        <v>980</v>
      </c>
      <c r="F879" t="s">
        <v>15405</v>
      </c>
    </row>
    <row r="880" spans="1:6" x14ac:dyDescent="0.25">
      <c r="A880" t="s">
        <v>15406</v>
      </c>
      <c r="B880" t="s">
        <v>15388</v>
      </c>
      <c r="C880" t="s">
        <v>980</v>
      </c>
      <c r="D880">
        <v>2024</v>
      </c>
      <c r="E880" t="s">
        <v>980</v>
      </c>
      <c r="F880" t="s">
        <v>15407</v>
      </c>
    </row>
    <row r="881" spans="1:7" x14ac:dyDescent="0.25">
      <c r="A881" t="s">
        <v>15408</v>
      </c>
      <c r="B881" t="s">
        <v>15388</v>
      </c>
      <c r="C881" t="s">
        <v>980</v>
      </c>
      <c r="D881">
        <v>2024</v>
      </c>
      <c r="E881" t="s">
        <v>980</v>
      </c>
      <c r="F881" t="s">
        <v>15409</v>
      </c>
    </row>
    <row r="882" spans="1:7" x14ac:dyDescent="0.25">
      <c r="A882" t="s">
        <v>15410</v>
      </c>
      <c r="B882" t="s">
        <v>15388</v>
      </c>
      <c r="C882" t="s">
        <v>980</v>
      </c>
      <c r="D882">
        <v>2024</v>
      </c>
      <c r="E882" t="s">
        <v>980</v>
      </c>
      <c r="F882" t="s">
        <v>15411</v>
      </c>
    </row>
    <row r="883" spans="1:7" x14ac:dyDescent="0.25">
      <c r="A883" t="s">
        <v>15412</v>
      </c>
      <c r="B883" t="s">
        <v>15388</v>
      </c>
      <c r="C883" t="s">
        <v>980</v>
      </c>
      <c r="D883">
        <v>2024</v>
      </c>
      <c r="E883" t="s">
        <v>980</v>
      </c>
      <c r="F883" t="s">
        <v>15413</v>
      </c>
    </row>
    <row r="884" spans="1:7" x14ac:dyDescent="0.25">
      <c r="A884" t="s">
        <v>15414</v>
      </c>
      <c r="B884" t="s">
        <v>15388</v>
      </c>
      <c r="C884" t="s">
        <v>980</v>
      </c>
      <c r="D884">
        <v>2024</v>
      </c>
      <c r="E884" t="s">
        <v>980</v>
      </c>
      <c r="F884" t="s">
        <v>15415</v>
      </c>
    </row>
    <row r="885" spans="1:7" x14ac:dyDescent="0.25">
      <c r="A885" t="s">
        <v>15416</v>
      </c>
      <c r="B885" t="s">
        <v>15388</v>
      </c>
      <c r="C885" t="s">
        <v>980</v>
      </c>
      <c r="D885">
        <v>2024</v>
      </c>
      <c r="E885" t="s">
        <v>980</v>
      </c>
      <c r="F885" t="s">
        <v>15417</v>
      </c>
    </row>
    <row r="886" spans="1:7" x14ac:dyDescent="0.25">
      <c r="A886" t="s">
        <v>15418</v>
      </c>
      <c r="B886" t="s">
        <v>15388</v>
      </c>
      <c r="C886" t="s">
        <v>980</v>
      </c>
      <c r="D886">
        <v>2024</v>
      </c>
      <c r="E886" t="s">
        <v>980</v>
      </c>
      <c r="F886" t="s">
        <v>15419</v>
      </c>
    </row>
    <row r="887" spans="1:7" x14ac:dyDescent="0.25">
      <c r="A887" t="s">
        <v>15420</v>
      </c>
      <c r="B887" t="s">
        <v>15388</v>
      </c>
      <c r="C887" t="s">
        <v>980</v>
      </c>
      <c r="D887">
        <v>2024</v>
      </c>
      <c r="E887" t="s">
        <v>980</v>
      </c>
      <c r="F887" t="s">
        <v>15421</v>
      </c>
    </row>
    <row r="888" spans="1:7" x14ac:dyDescent="0.25">
      <c r="A888" t="s">
        <v>15422</v>
      </c>
      <c r="B888" t="s">
        <v>15388</v>
      </c>
      <c r="C888" t="s">
        <v>980</v>
      </c>
      <c r="D888">
        <v>2024</v>
      </c>
      <c r="E888" t="s">
        <v>980</v>
      </c>
      <c r="F888" t="s">
        <v>15423</v>
      </c>
    </row>
    <row r="889" spans="1:7" x14ac:dyDescent="0.25">
      <c r="A889" t="s">
        <v>15424</v>
      </c>
      <c r="B889" t="s">
        <v>15388</v>
      </c>
      <c r="C889" t="s">
        <v>980</v>
      </c>
      <c r="D889">
        <v>2024</v>
      </c>
      <c r="E889" t="s">
        <v>980</v>
      </c>
      <c r="F889" t="s">
        <v>15425</v>
      </c>
    </row>
    <row r="890" spans="1:7" x14ac:dyDescent="0.25">
      <c r="A890" t="s">
        <v>15426</v>
      </c>
      <c r="B890" t="s">
        <v>15388</v>
      </c>
      <c r="C890" t="s">
        <v>980</v>
      </c>
      <c r="D890">
        <v>2024</v>
      </c>
      <c r="E890" t="s">
        <v>980</v>
      </c>
      <c r="F890" t="s">
        <v>15427</v>
      </c>
    </row>
    <row r="891" spans="1:7" x14ac:dyDescent="0.25">
      <c r="A891" t="s">
        <v>12782</v>
      </c>
      <c r="B891" t="s">
        <v>12783</v>
      </c>
      <c r="C891" t="s">
        <v>12784</v>
      </c>
      <c r="D891">
        <v>2022</v>
      </c>
      <c r="E891" t="s">
        <v>996</v>
      </c>
      <c r="F891" t="s">
        <v>12785</v>
      </c>
      <c r="G891" t="s">
        <v>10007</v>
      </c>
    </row>
    <row r="892" spans="1:7" x14ac:dyDescent="0.25">
      <c r="A892" t="s">
        <v>12789</v>
      </c>
      <c r="B892" t="s">
        <v>12783</v>
      </c>
      <c r="C892" t="s">
        <v>12784</v>
      </c>
      <c r="D892">
        <v>2022</v>
      </c>
      <c r="E892" t="s">
        <v>996</v>
      </c>
      <c r="F892" t="s">
        <v>12790</v>
      </c>
    </row>
    <row r="893" spans="1:7" x14ac:dyDescent="0.25">
      <c r="A893" t="s">
        <v>12795</v>
      </c>
      <c r="B893" t="s">
        <v>12783</v>
      </c>
      <c r="C893" t="s">
        <v>12784</v>
      </c>
      <c r="D893">
        <v>2022</v>
      </c>
      <c r="E893" t="s">
        <v>996</v>
      </c>
      <c r="F893" t="s">
        <v>12796</v>
      </c>
    </row>
    <row r="894" spans="1:7" x14ac:dyDescent="0.25">
      <c r="A894" t="s">
        <v>12799</v>
      </c>
      <c r="B894" t="s">
        <v>12783</v>
      </c>
      <c r="C894" t="s">
        <v>12784</v>
      </c>
      <c r="D894">
        <v>2022</v>
      </c>
      <c r="E894" t="s">
        <v>996</v>
      </c>
      <c r="F894" t="s">
        <v>12800</v>
      </c>
    </row>
    <row r="895" spans="1:7" x14ac:dyDescent="0.25">
      <c r="A895" t="s">
        <v>12803</v>
      </c>
      <c r="B895" t="s">
        <v>12783</v>
      </c>
      <c r="C895" t="s">
        <v>12784</v>
      </c>
      <c r="D895">
        <v>2022</v>
      </c>
      <c r="E895" t="s">
        <v>996</v>
      </c>
      <c r="F895" t="s">
        <v>12804</v>
      </c>
    </row>
    <row r="896" spans="1:7" x14ac:dyDescent="0.25">
      <c r="A896" t="s">
        <v>12807</v>
      </c>
      <c r="B896" t="s">
        <v>12783</v>
      </c>
      <c r="C896" t="s">
        <v>12784</v>
      </c>
      <c r="D896">
        <v>2022</v>
      </c>
      <c r="E896" t="s">
        <v>996</v>
      </c>
      <c r="F896" t="s">
        <v>12808</v>
      </c>
    </row>
    <row r="897" spans="1:6" x14ac:dyDescent="0.25">
      <c r="A897" t="s">
        <v>12811</v>
      </c>
      <c r="B897" t="s">
        <v>12783</v>
      </c>
      <c r="C897" t="s">
        <v>12784</v>
      </c>
      <c r="D897">
        <v>2022</v>
      </c>
      <c r="E897" t="s">
        <v>996</v>
      </c>
      <c r="F897" t="s">
        <v>12812</v>
      </c>
    </row>
    <row r="898" spans="1:6" x14ac:dyDescent="0.25">
      <c r="A898" t="s">
        <v>12813</v>
      </c>
      <c r="B898" t="s">
        <v>12783</v>
      </c>
      <c r="C898" t="s">
        <v>12784</v>
      </c>
      <c r="D898">
        <v>2022</v>
      </c>
      <c r="E898" t="s">
        <v>996</v>
      </c>
      <c r="F898" t="s">
        <v>12814</v>
      </c>
    </row>
    <row r="899" spans="1:6" x14ac:dyDescent="0.25">
      <c r="A899" t="s">
        <v>12817</v>
      </c>
      <c r="B899" t="s">
        <v>12783</v>
      </c>
      <c r="C899" t="s">
        <v>12784</v>
      </c>
      <c r="D899">
        <v>2022</v>
      </c>
      <c r="E899" t="s">
        <v>996</v>
      </c>
      <c r="F899" t="s">
        <v>12818</v>
      </c>
    </row>
    <row r="900" spans="1:6" x14ac:dyDescent="0.25">
      <c r="A900" t="s">
        <v>12823</v>
      </c>
      <c r="B900" t="s">
        <v>12783</v>
      </c>
      <c r="C900" t="s">
        <v>12784</v>
      </c>
      <c r="D900">
        <v>2022</v>
      </c>
      <c r="E900" t="s">
        <v>996</v>
      </c>
      <c r="F900" t="s">
        <v>12824</v>
      </c>
    </row>
    <row r="901" spans="1:6" x14ac:dyDescent="0.25">
      <c r="A901" t="s">
        <v>12825</v>
      </c>
      <c r="B901" t="s">
        <v>12783</v>
      </c>
      <c r="C901" t="s">
        <v>12784</v>
      </c>
      <c r="D901">
        <v>2022</v>
      </c>
      <c r="E901" t="s">
        <v>996</v>
      </c>
      <c r="F901" t="s">
        <v>12826</v>
      </c>
    </row>
    <row r="902" spans="1:6" x14ac:dyDescent="0.25">
      <c r="A902" t="s">
        <v>12829</v>
      </c>
      <c r="B902" t="s">
        <v>12783</v>
      </c>
      <c r="C902" t="s">
        <v>12784</v>
      </c>
      <c r="D902">
        <v>2022</v>
      </c>
      <c r="E902" t="s">
        <v>996</v>
      </c>
      <c r="F902" t="s">
        <v>12830</v>
      </c>
    </row>
    <row r="903" spans="1:6" x14ac:dyDescent="0.25">
      <c r="A903" t="s">
        <v>12835</v>
      </c>
      <c r="B903" t="s">
        <v>12783</v>
      </c>
      <c r="C903" t="s">
        <v>12784</v>
      </c>
      <c r="D903">
        <v>2022</v>
      </c>
      <c r="E903" t="s">
        <v>996</v>
      </c>
      <c r="F903" t="s">
        <v>12836</v>
      </c>
    </row>
    <row r="904" spans="1:6" x14ac:dyDescent="0.25">
      <c r="A904" t="s">
        <v>12837</v>
      </c>
      <c r="B904" t="s">
        <v>12783</v>
      </c>
      <c r="C904" t="s">
        <v>12784</v>
      </c>
      <c r="D904">
        <v>2022</v>
      </c>
      <c r="E904" t="s">
        <v>996</v>
      </c>
      <c r="F904" t="s">
        <v>12838</v>
      </c>
    </row>
    <row r="905" spans="1:6" x14ac:dyDescent="0.25">
      <c r="A905" t="s">
        <v>12839</v>
      </c>
      <c r="B905" t="s">
        <v>12783</v>
      </c>
      <c r="C905" t="s">
        <v>12784</v>
      </c>
      <c r="D905">
        <v>2022</v>
      </c>
      <c r="E905" t="s">
        <v>996</v>
      </c>
      <c r="F905" t="s">
        <v>12840</v>
      </c>
    </row>
    <row r="906" spans="1:6" x14ac:dyDescent="0.25">
      <c r="A906" t="s">
        <v>12841</v>
      </c>
      <c r="B906" t="s">
        <v>12783</v>
      </c>
      <c r="C906" t="s">
        <v>12784</v>
      </c>
      <c r="D906">
        <v>2022</v>
      </c>
      <c r="E906" t="s">
        <v>996</v>
      </c>
      <c r="F906" t="s">
        <v>12842</v>
      </c>
    </row>
    <row r="907" spans="1:6" x14ac:dyDescent="0.25">
      <c r="A907" t="s">
        <v>12843</v>
      </c>
      <c r="B907" t="s">
        <v>12783</v>
      </c>
      <c r="C907" t="s">
        <v>12784</v>
      </c>
      <c r="D907">
        <v>2022</v>
      </c>
      <c r="E907" t="s">
        <v>996</v>
      </c>
      <c r="F907" t="s">
        <v>12844</v>
      </c>
    </row>
    <row r="908" spans="1:6" x14ac:dyDescent="0.25">
      <c r="A908" t="s">
        <v>12845</v>
      </c>
      <c r="B908" t="s">
        <v>12783</v>
      </c>
      <c r="C908" t="s">
        <v>12784</v>
      </c>
      <c r="D908">
        <v>2022</v>
      </c>
      <c r="E908" t="s">
        <v>996</v>
      </c>
      <c r="F908" t="s">
        <v>12846</v>
      </c>
    </row>
    <row r="909" spans="1:6" x14ac:dyDescent="0.25">
      <c r="A909" t="s">
        <v>12786</v>
      </c>
      <c r="B909" t="s">
        <v>12783</v>
      </c>
      <c r="C909" t="s">
        <v>12787</v>
      </c>
      <c r="D909">
        <v>2024</v>
      </c>
      <c r="E909" t="s">
        <v>996</v>
      </c>
      <c r="F909" t="s">
        <v>12788</v>
      </c>
    </row>
    <row r="910" spans="1:6" x14ac:dyDescent="0.25">
      <c r="A910" t="s">
        <v>12791</v>
      </c>
      <c r="B910" t="s">
        <v>12783</v>
      </c>
      <c r="C910" t="s">
        <v>12787</v>
      </c>
      <c r="D910">
        <v>2024</v>
      </c>
      <c r="E910" t="s">
        <v>996</v>
      </c>
      <c r="F910" t="s">
        <v>12792</v>
      </c>
    </row>
    <row r="911" spans="1:6" x14ac:dyDescent="0.25">
      <c r="A911" t="s">
        <v>12793</v>
      </c>
      <c r="B911" t="s">
        <v>12783</v>
      </c>
      <c r="C911" t="s">
        <v>12787</v>
      </c>
      <c r="D911">
        <v>2024</v>
      </c>
      <c r="E911" t="s">
        <v>996</v>
      </c>
      <c r="F911" t="s">
        <v>12794</v>
      </c>
    </row>
    <row r="912" spans="1:6" x14ac:dyDescent="0.25">
      <c r="A912" t="s">
        <v>12797</v>
      </c>
      <c r="B912" t="s">
        <v>12783</v>
      </c>
      <c r="C912" t="s">
        <v>12787</v>
      </c>
      <c r="D912">
        <v>2024</v>
      </c>
      <c r="E912" t="s">
        <v>996</v>
      </c>
      <c r="F912" t="s">
        <v>12798</v>
      </c>
    </row>
    <row r="913" spans="1:6" x14ac:dyDescent="0.25">
      <c r="A913" t="s">
        <v>12801</v>
      </c>
      <c r="B913" t="s">
        <v>12783</v>
      </c>
      <c r="C913" t="s">
        <v>12787</v>
      </c>
      <c r="D913">
        <v>2024</v>
      </c>
      <c r="E913" t="s">
        <v>996</v>
      </c>
      <c r="F913" t="s">
        <v>12802</v>
      </c>
    </row>
    <row r="914" spans="1:6" x14ac:dyDescent="0.25">
      <c r="A914" t="s">
        <v>12805</v>
      </c>
      <c r="B914" t="s">
        <v>12783</v>
      </c>
      <c r="C914" t="s">
        <v>12787</v>
      </c>
      <c r="D914">
        <v>2024</v>
      </c>
      <c r="E914" t="s">
        <v>996</v>
      </c>
      <c r="F914" t="s">
        <v>12806</v>
      </c>
    </row>
    <row r="915" spans="1:6" x14ac:dyDescent="0.25">
      <c r="A915" t="s">
        <v>12809</v>
      </c>
      <c r="B915" t="s">
        <v>12783</v>
      </c>
      <c r="C915" t="s">
        <v>12787</v>
      </c>
      <c r="D915">
        <v>2024</v>
      </c>
      <c r="E915" t="s">
        <v>996</v>
      </c>
      <c r="F915" t="s">
        <v>12810</v>
      </c>
    </row>
    <row r="916" spans="1:6" x14ac:dyDescent="0.25">
      <c r="A916" t="s">
        <v>12815</v>
      </c>
      <c r="B916" t="s">
        <v>12783</v>
      </c>
      <c r="C916" t="s">
        <v>12787</v>
      </c>
      <c r="D916">
        <v>2024</v>
      </c>
      <c r="E916" t="s">
        <v>996</v>
      </c>
      <c r="F916" t="s">
        <v>12816</v>
      </c>
    </row>
    <row r="917" spans="1:6" x14ac:dyDescent="0.25">
      <c r="A917" t="s">
        <v>12819</v>
      </c>
      <c r="B917" t="s">
        <v>12783</v>
      </c>
      <c r="C917" t="s">
        <v>12787</v>
      </c>
      <c r="D917">
        <v>2024</v>
      </c>
      <c r="E917" t="s">
        <v>996</v>
      </c>
      <c r="F917" t="s">
        <v>12820</v>
      </c>
    </row>
    <row r="918" spans="1:6" x14ac:dyDescent="0.25">
      <c r="A918" t="s">
        <v>12821</v>
      </c>
      <c r="B918" t="s">
        <v>12783</v>
      </c>
      <c r="C918" t="s">
        <v>12787</v>
      </c>
      <c r="D918">
        <v>2024</v>
      </c>
      <c r="E918" t="s">
        <v>996</v>
      </c>
      <c r="F918" t="s">
        <v>12822</v>
      </c>
    </row>
    <row r="919" spans="1:6" x14ac:dyDescent="0.25">
      <c r="A919" t="s">
        <v>12827</v>
      </c>
      <c r="B919" t="s">
        <v>12783</v>
      </c>
      <c r="C919" t="s">
        <v>12787</v>
      </c>
      <c r="D919">
        <v>2024</v>
      </c>
      <c r="E919" t="s">
        <v>996</v>
      </c>
      <c r="F919" t="s">
        <v>12828</v>
      </c>
    </row>
    <row r="920" spans="1:6" x14ac:dyDescent="0.25">
      <c r="A920" t="s">
        <v>12831</v>
      </c>
      <c r="B920" t="s">
        <v>12783</v>
      </c>
      <c r="C920" t="s">
        <v>12787</v>
      </c>
      <c r="D920">
        <v>2024</v>
      </c>
      <c r="E920" t="s">
        <v>996</v>
      </c>
      <c r="F920" t="s">
        <v>12832</v>
      </c>
    </row>
    <row r="921" spans="1:6" x14ac:dyDescent="0.25">
      <c r="A921" t="s">
        <v>12833</v>
      </c>
      <c r="B921" t="s">
        <v>12783</v>
      </c>
      <c r="C921" t="s">
        <v>12787</v>
      </c>
      <c r="D921">
        <v>2024</v>
      </c>
      <c r="E921" t="s">
        <v>996</v>
      </c>
      <c r="F921" t="s">
        <v>12834</v>
      </c>
    </row>
    <row r="922" spans="1:6" x14ac:dyDescent="0.25">
      <c r="A922" t="s">
        <v>15428</v>
      </c>
      <c r="B922" t="s">
        <v>15429</v>
      </c>
      <c r="C922" t="s">
        <v>15430</v>
      </c>
      <c r="D922">
        <v>2025</v>
      </c>
      <c r="E922" t="s">
        <v>1002</v>
      </c>
      <c r="F922" t="s">
        <v>15431</v>
      </c>
    </row>
    <row r="923" spans="1:6" x14ac:dyDescent="0.25">
      <c r="A923" t="s">
        <v>15435</v>
      </c>
      <c r="B923" t="s">
        <v>15429</v>
      </c>
      <c r="C923" t="s">
        <v>15430</v>
      </c>
      <c r="D923">
        <v>2025</v>
      </c>
      <c r="E923" t="s">
        <v>1002</v>
      </c>
      <c r="F923" t="s">
        <v>15436</v>
      </c>
    </row>
    <row r="924" spans="1:6" x14ac:dyDescent="0.25">
      <c r="A924" t="s">
        <v>15439</v>
      </c>
      <c r="B924" t="s">
        <v>15429</v>
      </c>
      <c r="C924" t="s">
        <v>15430</v>
      </c>
      <c r="D924">
        <v>2025</v>
      </c>
      <c r="E924" t="s">
        <v>1002</v>
      </c>
      <c r="F924" t="s">
        <v>15440</v>
      </c>
    </row>
    <row r="925" spans="1:6" x14ac:dyDescent="0.25">
      <c r="A925" t="s">
        <v>15461</v>
      </c>
      <c r="B925" t="s">
        <v>15429</v>
      </c>
      <c r="C925" t="s">
        <v>15430</v>
      </c>
      <c r="D925">
        <v>2025</v>
      </c>
      <c r="E925" t="s">
        <v>1002</v>
      </c>
      <c r="F925" t="s">
        <v>15462</v>
      </c>
    </row>
    <row r="926" spans="1:6" x14ac:dyDescent="0.25">
      <c r="A926" t="s">
        <v>15465</v>
      </c>
      <c r="B926" t="s">
        <v>15429</v>
      </c>
      <c r="C926" t="s">
        <v>15430</v>
      </c>
      <c r="D926">
        <v>2025</v>
      </c>
      <c r="E926" t="s">
        <v>1002</v>
      </c>
      <c r="F926" t="s">
        <v>15466</v>
      </c>
    </row>
    <row r="927" spans="1:6" x14ac:dyDescent="0.25">
      <c r="A927" t="s">
        <v>15469</v>
      </c>
      <c r="B927" t="s">
        <v>15429</v>
      </c>
      <c r="C927" t="s">
        <v>15430</v>
      </c>
      <c r="D927">
        <v>2025</v>
      </c>
      <c r="E927" t="s">
        <v>1002</v>
      </c>
      <c r="F927" t="s">
        <v>15470</v>
      </c>
    </row>
    <row r="928" spans="1:6" x14ac:dyDescent="0.25">
      <c r="A928" t="s">
        <v>15483</v>
      </c>
      <c r="B928" t="s">
        <v>15429</v>
      </c>
      <c r="C928" t="s">
        <v>15430</v>
      </c>
      <c r="D928">
        <v>2025</v>
      </c>
      <c r="E928" t="s">
        <v>1002</v>
      </c>
      <c r="F928" t="s">
        <v>15484</v>
      </c>
    </row>
    <row r="929" spans="1:6" x14ac:dyDescent="0.25">
      <c r="A929" t="s">
        <v>15497</v>
      </c>
      <c r="B929" t="s">
        <v>15429</v>
      </c>
      <c r="C929" t="s">
        <v>15430</v>
      </c>
      <c r="D929">
        <v>2025</v>
      </c>
      <c r="E929" t="s">
        <v>1002</v>
      </c>
      <c r="F929" t="s">
        <v>15498</v>
      </c>
    </row>
    <row r="930" spans="1:6" x14ac:dyDescent="0.25">
      <c r="A930" t="s">
        <v>15499</v>
      </c>
      <c r="B930" t="s">
        <v>15429</v>
      </c>
      <c r="C930" t="s">
        <v>15430</v>
      </c>
      <c r="D930">
        <v>2025</v>
      </c>
      <c r="E930" t="s">
        <v>1002</v>
      </c>
      <c r="F930" t="s">
        <v>15500</v>
      </c>
    </row>
    <row r="931" spans="1:6" x14ac:dyDescent="0.25">
      <c r="A931" t="s">
        <v>15505</v>
      </c>
      <c r="B931" t="s">
        <v>15429</v>
      </c>
      <c r="C931" t="s">
        <v>15430</v>
      </c>
      <c r="D931">
        <v>2025</v>
      </c>
      <c r="E931" t="s">
        <v>1002</v>
      </c>
      <c r="F931" t="s">
        <v>15506</v>
      </c>
    </row>
    <row r="932" spans="1:6" x14ac:dyDescent="0.25">
      <c r="A932" t="s">
        <v>15522</v>
      </c>
      <c r="B932" t="s">
        <v>15429</v>
      </c>
      <c r="C932" t="s">
        <v>15430</v>
      </c>
      <c r="D932">
        <v>2025</v>
      </c>
      <c r="E932" t="s">
        <v>1002</v>
      </c>
      <c r="F932" t="s">
        <v>15523</v>
      </c>
    </row>
    <row r="933" spans="1:6" x14ac:dyDescent="0.25">
      <c r="A933" t="s">
        <v>15524</v>
      </c>
      <c r="B933" t="s">
        <v>15429</v>
      </c>
      <c r="C933" t="s">
        <v>15430</v>
      </c>
      <c r="D933">
        <v>2025</v>
      </c>
      <c r="E933" t="s">
        <v>1002</v>
      </c>
      <c r="F933" t="s">
        <v>15525</v>
      </c>
    </row>
    <row r="934" spans="1:6" x14ac:dyDescent="0.25">
      <c r="A934" t="s">
        <v>15526</v>
      </c>
      <c r="B934" t="s">
        <v>15429</v>
      </c>
      <c r="C934" t="s">
        <v>15430</v>
      </c>
      <c r="D934">
        <v>2025</v>
      </c>
      <c r="E934" t="s">
        <v>1002</v>
      </c>
      <c r="F934" t="s">
        <v>15527</v>
      </c>
    </row>
    <row r="935" spans="1:6" x14ac:dyDescent="0.25">
      <c r="A935" t="s">
        <v>15534</v>
      </c>
      <c r="B935" t="s">
        <v>15429</v>
      </c>
      <c r="C935" t="s">
        <v>15430</v>
      </c>
      <c r="D935">
        <v>2025</v>
      </c>
      <c r="E935" t="s">
        <v>1002</v>
      </c>
      <c r="F935" t="s">
        <v>15535</v>
      </c>
    </row>
    <row r="936" spans="1:6" x14ac:dyDescent="0.25">
      <c r="A936" t="s">
        <v>15539</v>
      </c>
      <c r="B936" t="s">
        <v>15429</v>
      </c>
      <c r="C936" t="s">
        <v>15430</v>
      </c>
      <c r="D936">
        <v>2025</v>
      </c>
      <c r="E936" t="s">
        <v>1002</v>
      </c>
      <c r="F936" t="s">
        <v>15540</v>
      </c>
    </row>
    <row r="937" spans="1:6" x14ac:dyDescent="0.25">
      <c r="A937" t="s">
        <v>15547</v>
      </c>
      <c r="B937" t="s">
        <v>15429</v>
      </c>
      <c r="C937" t="s">
        <v>15430</v>
      </c>
      <c r="D937">
        <v>2025</v>
      </c>
      <c r="E937" t="s">
        <v>1002</v>
      </c>
      <c r="F937" t="s">
        <v>15548</v>
      </c>
    </row>
    <row r="938" spans="1:6" x14ac:dyDescent="0.25">
      <c r="A938" t="s">
        <v>15443</v>
      </c>
      <c r="B938" t="s">
        <v>15444</v>
      </c>
      <c r="C938" t="s">
        <v>15430</v>
      </c>
      <c r="D938">
        <v>2025</v>
      </c>
      <c r="E938" t="s">
        <v>1002</v>
      </c>
      <c r="F938" t="s">
        <v>15445</v>
      </c>
    </row>
    <row r="939" spans="1:6" x14ac:dyDescent="0.25">
      <c r="A939" t="s">
        <v>15481</v>
      </c>
      <c r="B939" t="s">
        <v>15444</v>
      </c>
      <c r="C939" t="s">
        <v>15430</v>
      </c>
      <c r="D939">
        <v>2025</v>
      </c>
      <c r="E939" t="s">
        <v>1002</v>
      </c>
      <c r="F939" t="s">
        <v>15482</v>
      </c>
    </row>
    <row r="940" spans="1:6" x14ac:dyDescent="0.25">
      <c r="A940" t="s">
        <v>15485</v>
      </c>
      <c r="B940" t="s">
        <v>15444</v>
      </c>
      <c r="C940" t="s">
        <v>15430</v>
      </c>
      <c r="D940">
        <v>2025</v>
      </c>
      <c r="E940" t="s">
        <v>1002</v>
      </c>
      <c r="F940" t="s">
        <v>15486</v>
      </c>
    </row>
    <row r="941" spans="1:6" x14ac:dyDescent="0.25">
      <c r="A941" t="s">
        <v>15493</v>
      </c>
      <c r="B941" t="s">
        <v>15444</v>
      </c>
      <c r="C941" t="s">
        <v>15430</v>
      </c>
      <c r="D941">
        <v>2025</v>
      </c>
      <c r="E941" t="s">
        <v>1002</v>
      </c>
      <c r="F941" t="s">
        <v>15494</v>
      </c>
    </row>
    <row r="942" spans="1:6" x14ac:dyDescent="0.25">
      <c r="A942" t="s">
        <v>15503</v>
      </c>
      <c r="B942" t="s">
        <v>15444</v>
      </c>
      <c r="C942" t="s">
        <v>15430</v>
      </c>
      <c r="D942">
        <v>2025</v>
      </c>
      <c r="E942" t="s">
        <v>1002</v>
      </c>
      <c r="F942" t="s">
        <v>15504</v>
      </c>
    </row>
    <row r="943" spans="1:6" x14ac:dyDescent="0.25">
      <c r="A943" t="s">
        <v>15509</v>
      </c>
      <c r="B943" t="s">
        <v>15444</v>
      </c>
      <c r="C943" t="s">
        <v>15430</v>
      </c>
      <c r="D943">
        <v>2025</v>
      </c>
      <c r="E943" t="s">
        <v>1002</v>
      </c>
      <c r="F943" t="s">
        <v>15510</v>
      </c>
    </row>
    <row r="944" spans="1:6" x14ac:dyDescent="0.25">
      <c r="A944" t="s">
        <v>15511</v>
      </c>
      <c r="B944" t="s">
        <v>15444</v>
      </c>
      <c r="C944" t="s">
        <v>15430</v>
      </c>
      <c r="D944">
        <v>2025</v>
      </c>
      <c r="E944" t="s">
        <v>1002</v>
      </c>
      <c r="F944" t="s">
        <v>15512</v>
      </c>
    </row>
    <row r="945" spans="1:6" x14ac:dyDescent="0.25">
      <c r="A945" t="s">
        <v>15518</v>
      </c>
      <c r="B945" t="s">
        <v>15444</v>
      </c>
      <c r="C945" t="s">
        <v>15430</v>
      </c>
      <c r="D945">
        <v>2025</v>
      </c>
      <c r="E945" t="s">
        <v>1002</v>
      </c>
      <c r="F945" t="s">
        <v>15519</v>
      </c>
    </row>
    <row r="946" spans="1:6" x14ac:dyDescent="0.25">
      <c r="A946" t="s">
        <v>15520</v>
      </c>
      <c r="B946" t="s">
        <v>15444</v>
      </c>
      <c r="C946" t="s">
        <v>15430</v>
      </c>
      <c r="D946">
        <v>2025</v>
      </c>
      <c r="E946" t="s">
        <v>1002</v>
      </c>
      <c r="F946" t="s">
        <v>15521</v>
      </c>
    </row>
    <row r="947" spans="1:6" x14ac:dyDescent="0.25">
      <c r="A947" t="s">
        <v>15541</v>
      </c>
      <c r="B947" t="s">
        <v>15542</v>
      </c>
      <c r="C947" t="s">
        <v>15430</v>
      </c>
      <c r="D947">
        <v>2025</v>
      </c>
      <c r="E947" t="s">
        <v>1002</v>
      </c>
      <c r="F947" t="s">
        <v>15543</v>
      </c>
    </row>
    <row r="948" spans="1:6" x14ac:dyDescent="0.25">
      <c r="A948" t="s">
        <v>15448</v>
      </c>
      <c r="B948" t="s">
        <v>15449</v>
      </c>
      <c r="C948" t="s">
        <v>15430</v>
      </c>
      <c r="D948">
        <v>2025</v>
      </c>
      <c r="E948" t="s">
        <v>1002</v>
      </c>
      <c r="F948" t="s">
        <v>15450</v>
      </c>
    </row>
    <row r="949" spans="1:6" x14ac:dyDescent="0.25">
      <c r="A949" t="s">
        <v>15453</v>
      </c>
      <c r="B949" t="s">
        <v>15449</v>
      </c>
      <c r="C949" t="s">
        <v>15430</v>
      </c>
      <c r="D949">
        <v>2025</v>
      </c>
      <c r="E949" t="s">
        <v>1002</v>
      </c>
      <c r="F949" t="s">
        <v>15454</v>
      </c>
    </row>
    <row r="950" spans="1:6" x14ac:dyDescent="0.25">
      <c r="A950" t="s">
        <v>15457</v>
      </c>
      <c r="B950" t="s">
        <v>15449</v>
      </c>
      <c r="C950" t="s">
        <v>15430</v>
      </c>
      <c r="D950">
        <v>2025</v>
      </c>
      <c r="E950" t="s">
        <v>1002</v>
      </c>
      <c r="F950" t="s">
        <v>15458</v>
      </c>
    </row>
    <row r="951" spans="1:6" x14ac:dyDescent="0.25">
      <c r="A951" t="s">
        <v>15477</v>
      </c>
      <c r="B951" t="s">
        <v>15449</v>
      </c>
      <c r="C951" t="s">
        <v>15430</v>
      </c>
      <c r="D951">
        <v>2025</v>
      </c>
      <c r="E951" t="s">
        <v>1002</v>
      </c>
      <c r="F951" t="s">
        <v>15478</v>
      </c>
    </row>
    <row r="952" spans="1:6" x14ac:dyDescent="0.25">
      <c r="A952" t="s">
        <v>15487</v>
      </c>
      <c r="B952" t="s">
        <v>15449</v>
      </c>
      <c r="C952" t="s">
        <v>15430</v>
      </c>
      <c r="D952">
        <v>2025</v>
      </c>
      <c r="E952" t="s">
        <v>1002</v>
      </c>
      <c r="F952" t="s">
        <v>15488</v>
      </c>
    </row>
    <row r="953" spans="1:6" x14ac:dyDescent="0.25">
      <c r="A953" t="s">
        <v>15489</v>
      </c>
      <c r="B953" t="s">
        <v>15449</v>
      </c>
      <c r="C953" t="s">
        <v>15430</v>
      </c>
      <c r="D953">
        <v>2025</v>
      </c>
      <c r="E953" t="s">
        <v>1002</v>
      </c>
      <c r="F953" t="s">
        <v>15490</v>
      </c>
    </row>
    <row r="954" spans="1:6" x14ac:dyDescent="0.25">
      <c r="A954" t="s">
        <v>15491</v>
      </c>
      <c r="B954" t="s">
        <v>15449</v>
      </c>
      <c r="C954" t="s">
        <v>15430</v>
      </c>
      <c r="D954">
        <v>2025</v>
      </c>
      <c r="E954" t="s">
        <v>1002</v>
      </c>
      <c r="F954" t="s">
        <v>15492</v>
      </c>
    </row>
    <row r="955" spans="1:6" x14ac:dyDescent="0.25">
      <c r="A955" t="s">
        <v>15495</v>
      </c>
      <c r="B955" t="s">
        <v>15449</v>
      </c>
      <c r="C955" t="s">
        <v>15430</v>
      </c>
      <c r="D955">
        <v>2025</v>
      </c>
      <c r="E955" t="s">
        <v>1002</v>
      </c>
      <c r="F955" t="s">
        <v>15496</v>
      </c>
    </row>
    <row r="956" spans="1:6" x14ac:dyDescent="0.25">
      <c r="A956" t="s">
        <v>15501</v>
      </c>
      <c r="B956" t="s">
        <v>15449</v>
      </c>
      <c r="C956" t="s">
        <v>15430</v>
      </c>
      <c r="D956">
        <v>2025</v>
      </c>
      <c r="E956" t="s">
        <v>1002</v>
      </c>
      <c r="F956" t="s">
        <v>15502</v>
      </c>
    </row>
    <row r="957" spans="1:6" x14ac:dyDescent="0.25">
      <c r="A957" t="s">
        <v>15507</v>
      </c>
      <c r="B957" t="s">
        <v>15449</v>
      </c>
      <c r="C957" t="s">
        <v>15430</v>
      </c>
      <c r="D957">
        <v>2025</v>
      </c>
      <c r="E957" t="s">
        <v>1002</v>
      </c>
      <c r="F957" t="s">
        <v>15508</v>
      </c>
    </row>
    <row r="958" spans="1:6" x14ac:dyDescent="0.25">
      <c r="A958" t="s">
        <v>15528</v>
      </c>
      <c r="B958" t="s">
        <v>15449</v>
      </c>
      <c r="C958" t="s">
        <v>15430</v>
      </c>
      <c r="D958">
        <v>2025</v>
      </c>
      <c r="E958" t="s">
        <v>1002</v>
      </c>
      <c r="F958" t="s">
        <v>15529</v>
      </c>
    </row>
    <row r="959" spans="1:6" x14ac:dyDescent="0.25">
      <c r="A959" t="s">
        <v>15530</v>
      </c>
      <c r="B959" t="s">
        <v>15449</v>
      </c>
      <c r="C959" t="s">
        <v>15430</v>
      </c>
      <c r="D959">
        <v>2025</v>
      </c>
      <c r="E959" t="s">
        <v>1002</v>
      </c>
      <c r="F959" t="s">
        <v>15531</v>
      </c>
    </row>
    <row r="960" spans="1:6" x14ac:dyDescent="0.25">
      <c r="A960" t="s">
        <v>15532</v>
      </c>
      <c r="B960" t="s">
        <v>15449</v>
      </c>
      <c r="C960" t="s">
        <v>15430</v>
      </c>
      <c r="D960">
        <v>2025</v>
      </c>
      <c r="E960" t="s">
        <v>1002</v>
      </c>
      <c r="F960" t="s">
        <v>15533</v>
      </c>
    </row>
    <row r="961" spans="1:6" x14ac:dyDescent="0.25">
      <c r="A961" t="s">
        <v>15277</v>
      </c>
      <c r="B961" t="s">
        <v>15449</v>
      </c>
      <c r="C961" t="s">
        <v>15430</v>
      </c>
      <c r="D961">
        <v>2025</v>
      </c>
      <c r="E961" t="s">
        <v>1002</v>
      </c>
      <c r="F961" t="s">
        <v>15536</v>
      </c>
    </row>
    <row r="962" spans="1:6" x14ac:dyDescent="0.25">
      <c r="A962" t="s">
        <v>13308</v>
      </c>
      <c r="B962" t="s">
        <v>15537</v>
      </c>
      <c r="C962" t="s">
        <v>15430</v>
      </c>
      <c r="D962">
        <v>2025</v>
      </c>
      <c r="E962" t="s">
        <v>1002</v>
      </c>
      <c r="F962" t="s">
        <v>15538</v>
      </c>
    </row>
    <row r="963" spans="1:6" x14ac:dyDescent="0.25">
      <c r="A963" t="s">
        <v>15544</v>
      </c>
      <c r="B963" t="s">
        <v>15545</v>
      </c>
      <c r="C963" t="s">
        <v>15430</v>
      </c>
      <c r="D963">
        <v>2025</v>
      </c>
      <c r="E963" t="s">
        <v>1002</v>
      </c>
      <c r="F963" t="s">
        <v>15546</v>
      </c>
    </row>
    <row r="964" spans="1:6" x14ac:dyDescent="0.25">
      <c r="A964" t="s">
        <v>15513</v>
      </c>
      <c r="B964" t="s">
        <v>15514</v>
      </c>
      <c r="C964" t="s">
        <v>15430</v>
      </c>
      <c r="D964">
        <v>2025</v>
      </c>
      <c r="E964" t="s">
        <v>1002</v>
      </c>
      <c r="F964" t="s">
        <v>15515</v>
      </c>
    </row>
    <row r="965" spans="1:6" x14ac:dyDescent="0.25">
      <c r="A965" t="s">
        <v>15516</v>
      </c>
      <c r="B965" t="s">
        <v>15514</v>
      </c>
      <c r="C965" t="s">
        <v>15430</v>
      </c>
      <c r="D965">
        <v>2025</v>
      </c>
      <c r="E965" t="s">
        <v>1002</v>
      </c>
      <c r="F965" t="s">
        <v>15517</v>
      </c>
    </row>
    <row r="966" spans="1:6" x14ac:dyDescent="0.25">
      <c r="A966" t="s">
        <v>15473</v>
      </c>
      <c r="B966" t="s">
        <v>15199</v>
      </c>
      <c r="C966" t="s">
        <v>15430</v>
      </c>
      <c r="D966">
        <v>2025</v>
      </c>
      <c r="E966" t="s">
        <v>1002</v>
      </c>
      <c r="F966" t="s">
        <v>15474</v>
      </c>
    </row>
    <row r="967" spans="1:6" x14ac:dyDescent="0.25">
      <c r="A967" t="s">
        <v>15432</v>
      </c>
      <c r="B967" t="s">
        <v>15429</v>
      </c>
      <c r="C967" t="s">
        <v>15433</v>
      </c>
      <c r="D967">
        <v>2026</v>
      </c>
      <c r="E967" t="s">
        <v>1002</v>
      </c>
      <c r="F967" t="s">
        <v>15434</v>
      </c>
    </row>
    <row r="968" spans="1:6" x14ac:dyDescent="0.25">
      <c r="A968" t="s">
        <v>15437</v>
      </c>
      <c r="B968" t="s">
        <v>15429</v>
      </c>
      <c r="C968" t="s">
        <v>15433</v>
      </c>
      <c r="D968">
        <v>2026</v>
      </c>
      <c r="E968" t="s">
        <v>1002</v>
      </c>
      <c r="F968" t="s">
        <v>15438</v>
      </c>
    </row>
    <row r="969" spans="1:6" x14ac:dyDescent="0.25">
      <c r="A969" t="s">
        <v>15441</v>
      </c>
      <c r="B969" t="s">
        <v>15429</v>
      </c>
      <c r="C969" t="s">
        <v>15433</v>
      </c>
      <c r="D969">
        <v>2026</v>
      </c>
      <c r="E969" t="s">
        <v>1002</v>
      </c>
      <c r="F969" t="s">
        <v>15442</v>
      </c>
    </row>
    <row r="970" spans="1:6" x14ac:dyDescent="0.25">
      <c r="A970" t="s">
        <v>15446</v>
      </c>
      <c r="B970" t="s">
        <v>15429</v>
      </c>
      <c r="C970" t="s">
        <v>15433</v>
      </c>
      <c r="D970">
        <v>2026</v>
      </c>
      <c r="E970" t="s">
        <v>1002</v>
      </c>
      <c r="F970" t="s">
        <v>15447</v>
      </c>
    </row>
    <row r="971" spans="1:6" x14ac:dyDescent="0.25">
      <c r="A971" t="s">
        <v>15451</v>
      </c>
      <c r="B971" t="s">
        <v>15429</v>
      </c>
      <c r="C971" t="s">
        <v>15433</v>
      </c>
      <c r="D971">
        <v>2026</v>
      </c>
      <c r="E971" t="s">
        <v>1002</v>
      </c>
      <c r="F971" t="s">
        <v>15452</v>
      </c>
    </row>
    <row r="972" spans="1:6" x14ac:dyDescent="0.25">
      <c r="A972" t="s">
        <v>15463</v>
      </c>
      <c r="B972" t="s">
        <v>15429</v>
      </c>
      <c r="C972" t="s">
        <v>15433</v>
      </c>
      <c r="D972">
        <v>2026</v>
      </c>
      <c r="E972" t="s">
        <v>1002</v>
      </c>
      <c r="F972" t="s">
        <v>15464</v>
      </c>
    </row>
    <row r="973" spans="1:6" x14ac:dyDescent="0.25">
      <c r="A973" t="s">
        <v>15467</v>
      </c>
      <c r="B973" t="s">
        <v>15429</v>
      </c>
      <c r="C973" t="s">
        <v>15433</v>
      </c>
      <c r="D973">
        <v>2026</v>
      </c>
      <c r="E973" t="s">
        <v>1002</v>
      </c>
      <c r="F973" t="s">
        <v>15468</v>
      </c>
    </row>
    <row r="974" spans="1:6" x14ac:dyDescent="0.25">
      <c r="A974" t="s">
        <v>15475</v>
      </c>
      <c r="B974" t="s">
        <v>15429</v>
      </c>
      <c r="C974" t="s">
        <v>15433</v>
      </c>
      <c r="D974">
        <v>2026</v>
      </c>
      <c r="E974" t="s">
        <v>1002</v>
      </c>
      <c r="F974" t="s">
        <v>15476</v>
      </c>
    </row>
    <row r="975" spans="1:6" x14ac:dyDescent="0.25">
      <c r="A975" t="s">
        <v>15479</v>
      </c>
      <c r="B975" t="s">
        <v>15429</v>
      </c>
      <c r="C975" t="s">
        <v>15433</v>
      </c>
      <c r="D975">
        <v>2026</v>
      </c>
      <c r="E975" t="s">
        <v>1002</v>
      </c>
      <c r="F975" t="s">
        <v>15480</v>
      </c>
    </row>
    <row r="976" spans="1:6" x14ac:dyDescent="0.25">
      <c r="A976" t="s">
        <v>15455</v>
      </c>
      <c r="B976" t="s">
        <v>15449</v>
      </c>
      <c r="C976" t="s">
        <v>15433</v>
      </c>
      <c r="D976">
        <v>2026</v>
      </c>
      <c r="E976" t="s">
        <v>1002</v>
      </c>
      <c r="F976" t="s">
        <v>15456</v>
      </c>
    </row>
    <row r="977" spans="1:6" x14ac:dyDescent="0.25">
      <c r="A977" t="s">
        <v>15459</v>
      </c>
      <c r="B977" t="s">
        <v>15449</v>
      </c>
      <c r="C977" t="s">
        <v>15433</v>
      </c>
      <c r="D977">
        <v>2026</v>
      </c>
      <c r="E977" t="s">
        <v>1002</v>
      </c>
      <c r="F977" t="s">
        <v>15460</v>
      </c>
    </row>
    <row r="978" spans="1:6" x14ac:dyDescent="0.25">
      <c r="A978" t="s">
        <v>15471</v>
      </c>
      <c r="B978" t="s">
        <v>15449</v>
      </c>
      <c r="C978" t="s">
        <v>15433</v>
      </c>
      <c r="D978">
        <v>2026</v>
      </c>
      <c r="E978" t="s">
        <v>1002</v>
      </c>
      <c r="F978" t="s">
        <v>15472</v>
      </c>
    </row>
    <row r="979" spans="1:6" x14ac:dyDescent="0.25">
      <c r="A979" t="s">
        <v>15549</v>
      </c>
      <c r="B979" t="s">
        <v>15550</v>
      </c>
      <c r="C979" t="s">
        <v>15551</v>
      </c>
      <c r="D979">
        <v>2013</v>
      </c>
      <c r="E979" t="s">
        <v>1006</v>
      </c>
      <c r="F979" t="s">
        <v>15552</v>
      </c>
    </row>
    <row r="980" spans="1:6" x14ac:dyDescent="0.25">
      <c r="A980" t="s">
        <v>15553</v>
      </c>
      <c r="B980" t="s">
        <v>15550</v>
      </c>
      <c r="C980" t="s">
        <v>15551</v>
      </c>
      <c r="D980">
        <v>2013</v>
      </c>
      <c r="E980" t="s">
        <v>1006</v>
      </c>
      <c r="F980" t="s">
        <v>15554</v>
      </c>
    </row>
    <row r="981" spans="1:6" x14ac:dyDescent="0.25">
      <c r="A981" t="s">
        <v>15555</v>
      </c>
      <c r="B981" t="s">
        <v>15550</v>
      </c>
      <c r="C981" t="s">
        <v>15551</v>
      </c>
      <c r="D981">
        <v>2013</v>
      </c>
      <c r="E981" t="s">
        <v>1006</v>
      </c>
      <c r="F981" t="s">
        <v>15556</v>
      </c>
    </row>
    <row r="982" spans="1:6" x14ac:dyDescent="0.25">
      <c r="A982" t="s">
        <v>15557</v>
      </c>
      <c r="B982" t="s">
        <v>15550</v>
      </c>
      <c r="C982" t="s">
        <v>15551</v>
      </c>
      <c r="D982">
        <v>2013</v>
      </c>
      <c r="E982" t="s">
        <v>1006</v>
      </c>
      <c r="F982" t="s">
        <v>15558</v>
      </c>
    </row>
    <row r="983" spans="1:6" x14ac:dyDescent="0.25">
      <c r="A983" t="s">
        <v>15559</v>
      </c>
      <c r="B983" t="s">
        <v>15550</v>
      </c>
      <c r="C983" t="s">
        <v>15551</v>
      </c>
      <c r="D983">
        <v>2013</v>
      </c>
      <c r="E983" t="s">
        <v>1006</v>
      </c>
      <c r="F983" t="s">
        <v>15560</v>
      </c>
    </row>
    <row r="984" spans="1:6" x14ac:dyDescent="0.25">
      <c r="A984" t="s">
        <v>15561</v>
      </c>
      <c r="B984" t="s">
        <v>15550</v>
      </c>
      <c r="C984" t="s">
        <v>15551</v>
      </c>
      <c r="D984">
        <v>2013</v>
      </c>
      <c r="E984" t="s">
        <v>1006</v>
      </c>
      <c r="F984" t="s">
        <v>15562</v>
      </c>
    </row>
    <row r="985" spans="1:6" x14ac:dyDescent="0.25">
      <c r="A985" t="s">
        <v>15563</v>
      </c>
      <c r="B985" t="s">
        <v>15550</v>
      </c>
      <c r="C985" t="s">
        <v>15551</v>
      </c>
      <c r="D985">
        <v>2013</v>
      </c>
      <c r="E985" t="s">
        <v>1006</v>
      </c>
      <c r="F985" t="s">
        <v>15564</v>
      </c>
    </row>
    <row r="986" spans="1:6" x14ac:dyDescent="0.25">
      <c r="A986" t="s">
        <v>15565</v>
      </c>
      <c r="B986" t="s">
        <v>15550</v>
      </c>
      <c r="C986" t="s">
        <v>15551</v>
      </c>
      <c r="D986">
        <v>2013</v>
      </c>
      <c r="E986" t="s">
        <v>1006</v>
      </c>
      <c r="F986" t="s">
        <v>15566</v>
      </c>
    </row>
    <row r="987" spans="1:6" x14ac:dyDescent="0.25">
      <c r="A987" t="s">
        <v>15567</v>
      </c>
      <c r="B987" t="s">
        <v>15550</v>
      </c>
      <c r="C987" t="s">
        <v>15551</v>
      </c>
      <c r="D987">
        <v>2013</v>
      </c>
      <c r="E987" t="s">
        <v>1006</v>
      </c>
      <c r="F987" t="s">
        <v>15568</v>
      </c>
    </row>
    <row r="988" spans="1:6" x14ac:dyDescent="0.25">
      <c r="A988" t="s">
        <v>15569</v>
      </c>
      <c r="B988" t="s">
        <v>15550</v>
      </c>
      <c r="C988" t="s">
        <v>15551</v>
      </c>
      <c r="D988">
        <v>2013</v>
      </c>
      <c r="E988" t="s">
        <v>1006</v>
      </c>
      <c r="F988" t="s">
        <v>15570</v>
      </c>
    </row>
    <row r="989" spans="1:6" x14ac:dyDescent="0.25">
      <c r="A989" t="s">
        <v>15578</v>
      </c>
      <c r="B989" t="s">
        <v>15550</v>
      </c>
      <c r="C989" t="s">
        <v>15551</v>
      </c>
      <c r="D989">
        <v>2013</v>
      </c>
      <c r="E989" t="s">
        <v>1006</v>
      </c>
      <c r="F989" t="s">
        <v>15579</v>
      </c>
    </row>
    <row r="990" spans="1:6" x14ac:dyDescent="0.25">
      <c r="A990" t="s">
        <v>15571</v>
      </c>
      <c r="B990" t="s">
        <v>15572</v>
      </c>
      <c r="C990" t="s">
        <v>15551</v>
      </c>
      <c r="D990">
        <v>2013</v>
      </c>
      <c r="E990" t="s">
        <v>1006</v>
      </c>
      <c r="F990" t="s">
        <v>15573</v>
      </c>
    </row>
    <row r="991" spans="1:6" x14ac:dyDescent="0.25">
      <c r="A991" t="s">
        <v>15574</v>
      </c>
      <c r="B991" t="s">
        <v>15572</v>
      </c>
      <c r="C991" t="s">
        <v>15551</v>
      </c>
      <c r="D991">
        <v>2013</v>
      </c>
      <c r="E991" t="s">
        <v>1006</v>
      </c>
      <c r="F991" t="s">
        <v>15575</v>
      </c>
    </row>
    <row r="992" spans="1:6" x14ac:dyDescent="0.25">
      <c r="A992" t="s">
        <v>15576</v>
      </c>
      <c r="B992" t="s">
        <v>15572</v>
      </c>
      <c r="C992" t="s">
        <v>15551</v>
      </c>
      <c r="D992">
        <v>2013</v>
      </c>
      <c r="E992" t="s">
        <v>1006</v>
      </c>
      <c r="F992" t="s">
        <v>15577</v>
      </c>
    </row>
    <row r="993" spans="1:7" x14ac:dyDescent="0.25">
      <c r="A993" t="s">
        <v>10722</v>
      </c>
      <c r="B993" t="s">
        <v>14730</v>
      </c>
      <c r="C993" t="s">
        <v>10723</v>
      </c>
      <c r="D993">
        <v>2016</v>
      </c>
      <c r="E993" t="s">
        <v>1038</v>
      </c>
      <c r="F993" t="s">
        <v>10724</v>
      </c>
      <c r="G993" t="s">
        <v>10007</v>
      </c>
    </row>
    <row r="994" spans="1:7" x14ac:dyDescent="0.25">
      <c r="A994" t="s">
        <v>10725</v>
      </c>
      <c r="B994" t="s">
        <v>14730</v>
      </c>
      <c r="C994" t="s">
        <v>10723</v>
      </c>
      <c r="D994">
        <v>2016</v>
      </c>
      <c r="E994" t="s">
        <v>1038</v>
      </c>
      <c r="F994" t="s">
        <v>10726</v>
      </c>
    </row>
    <row r="995" spans="1:7" x14ac:dyDescent="0.25">
      <c r="A995" t="s">
        <v>10727</v>
      </c>
      <c r="B995" t="s">
        <v>14730</v>
      </c>
      <c r="C995" t="s">
        <v>10723</v>
      </c>
      <c r="D995">
        <v>2016</v>
      </c>
      <c r="E995" t="s">
        <v>1038</v>
      </c>
      <c r="F995" t="s">
        <v>10728</v>
      </c>
    </row>
    <row r="996" spans="1:7" x14ac:dyDescent="0.25">
      <c r="A996" t="s">
        <v>10729</v>
      </c>
      <c r="B996" t="s">
        <v>14730</v>
      </c>
      <c r="C996" t="s">
        <v>10723</v>
      </c>
      <c r="D996">
        <v>2016</v>
      </c>
      <c r="E996" t="s">
        <v>1038</v>
      </c>
      <c r="F996" t="s">
        <v>10730</v>
      </c>
    </row>
    <row r="997" spans="1:7" x14ac:dyDescent="0.25">
      <c r="A997" t="s">
        <v>10731</v>
      </c>
      <c r="B997" t="s">
        <v>14730</v>
      </c>
      <c r="C997" t="s">
        <v>10723</v>
      </c>
      <c r="D997">
        <v>2016</v>
      </c>
      <c r="E997" t="s">
        <v>1038</v>
      </c>
      <c r="F997" t="s">
        <v>10732</v>
      </c>
    </row>
    <row r="998" spans="1:7" x14ac:dyDescent="0.25">
      <c r="A998" t="s">
        <v>10733</v>
      </c>
      <c r="B998" t="s">
        <v>14730</v>
      </c>
      <c r="C998" t="s">
        <v>10723</v>
      </c>
      <c r="D998">
        <v>2016</v>
      </c>
      <c r="E998" t="s">
        <v>1038</v>
      </c>
      <c r="F998" t="s">
        <v>10734</v>
      </c>
    </row>
    <row r="999" spans="1:7" x14ac:dyDescent="0.25">
      <c r="A999" t="s">
        <v>10735</v>
      </c>
      <c r="B999" t="s">
        <v>14730</v>
      </c>
      <c r="C999" t="s">
        <v>10723</v>
      </c>
      <c r="D999">
        <v>2016</v>
      </c>
      <c r="E999" t="s">
        <v>1038</v>
      </c>
      <c r="F999" t="s">
        <v>10736</v>
      </c>
    </row>
    <row r="1000" spans="1:7" x14ac:dyDescent="0.25">
      <c r="A1000" t="s">
        <v>10737</v>
      </c>
      <c r="B1000" t="s">
        <v>14730</v>
      </c>
      <c r="C1000" t="s">
        <v>10723</v>
      </c>
      <c r="D1000">
        <v>2016</v>
      </c>
      <c r="E1000" t="s">
        <v>1038</v>
      </c>
      <c r="F1000" t="s">
        <v>10738</v>
      </c>
    </row>
    <row r="1001" spans="1:7" x14ac:dyDescent="0.25">
      <c r="A1001" t="s">
        <v>10739</v>
      </c>
      <c r="B1001" t="s">
        <v>14730</v>
      </c>
      <c r="C1001" t="s">
        <v>10723</v>
      </c>
      <c r="D1001">
        <v>2016</v>
      </c>
      <c r="E1001" t="s">
        <v>1038</v>
      </c>
      <c r="F1001" t="s">
        <v>10740</v>
      </c>
    </row>
    <row r="1002" spans="1:7" x14ac:dyDescent="0.25">
      <c r="A1002" t="s">
        <v>10741</v>
      </c>
      <c r="B1002" t="s">
        <v>14730</v>
      </c>
      <c r="C1002" t="s">
        <v>10723</v>
      </c>
      <c r="D1002">
        <v>2016</v>
      </c>
      <c r="E1002" t="s">
        <v>1038</v>
      </c>
      <c r="F1002" t="s">
        <v>10742</v>
      </c>
    </row>
    <row r="1003" spans="1:7" x14ac:dyDescent="0.25">
      <c r="A1003" t="s">
        <v>10743</v>
      </c>
      <c r="B1003" t="s">
        <v>14730</v>
      </c>
      <c r="C1003" t="s">
        <v>10723</v>
      </c>
      <c r="D1003">
        <v>2016</v>
      </c>
      <c r="E1003" t="s">
        <v>1038</v>
      </c>
      <c r="F1003" t="s">
        <v>10744</v>
      </c>
    </row>
    <row r="1004" spans="1:7" x14ac:dyDescent="0.25">
      <c r="A1004" t="s">
        <v>10745</v>
      </c>
      <c r="B1004" t="s">
        <v>14730</v>
      </c>
      <c r="C1004" t="s">
        <v>10723</v>
      </c>
      <c r="D1004">
        <v>2016</v>
      </c>
      <c r="E1004" t="s">
        <v>1038</v>
      </c>
      <c r="F1004" t="s">
        <v>10746</v>
      </c>
    </row>
    <row r="1005" spans="1:7" x14ac:dyDescent="0.25">
      <c r="A1005" t="s">
        <v>10747</v>
      </c>
      <c r="B1005" t="s">
        <v>14730</v>
      </c>
      <c r="C1005" t="s">
        <v>10723</v>
      </c>
      <c r="D1005">
        <v>2016</v>
      </c>
      <c r="E1005" t="s">
        <v>1038</v>
      </c>
      <c r="F1005" t="s">
        <v>10748</v>
      </c>
    </row>
    <row r="1006" spans="1:7" x14ac:dyDescent="0.25">
      <c r="A1006" t="s">
        <v>10749</v>
      </c>
      <c r="B1006" t="s">
        <v>14730</v>
      </c>
      <c r="C1006" t="s">
        <v>10723</v>
      </c>
      <c r="D1006">
        <v>2016</v>
      </c>
      <c r="E1006" t="s">
        <v>1038</v>
      </c>
      <c r="F1006" t="s">
        <v>10750</v>
      </c>
    </row>
    <row r="1007" spans="1:7" x14ac:dyDescent="0.25">
      <c r="A1007" t="s">
        <v>10751</v>
      </c>
      <c r="B1007" t="s">
        <v>14730</v>
      </c>
      <c r="C1007" t="s">
        <v>10723</v>
      </c>
      <c r="D1007">
        <v>2016</v>
      </c>
      <c r="E1007" t="s">
        <v>1038</v>
      </c>
      <c r="F1007" t="s">
        <v>10752</v>
      </c>
    </row>
    <row r="1008" spans="1:7" x14ac:dyDescent="0.25">
      <c r="A1008" t="s">
        <v>10753</v>
      </c>
      <c r="B1008" t="s">
        <v>14730</v>
      </c>
      <c r="C1008" t="s">
        <v>10723</v>
      </c>
      <c r="D1008">
        <v>2016</v>
      </c>
      <c r="E1008" t="s">
        <v>1038</v>
      </c>
      <c r="F1008" t="s">
        <v>10754</v>
      </c>
    </row>
    <row r="1009" spans="1:6" x14ac:dyDescent="0.25">
      <c r="A1009" t="s">
        <v>10755</v>
      </c>
      <c r="B1009" t="s">
        <v>14730</v>
      </c>
      <c r="C1009" t="s">
        <v>10723</v>
      </c>
      <c r="D1009">
        <v>2016</v>
      </c>
      <c r="E1009" t="s">
        <v>1038</v>
      </c>
      <c r="F1009" t="s">
        <v>10756</v>
      </c>
    </row>
    <row r="1010" spans="1:6" x14ac:dyDescent="0.25">
      <c r="A1010" t="s">
        <v>10757</v>
      </c>
      <c r="B1010" t="s">
        <v>14730</v>
      </c>
      <c r="C1010" t="s">
        <v>10723</v>
      </c>
      <c r="D1010">
        <v>2016</v>
      </c>
      <c r="E1010" t="s">
        <v>1038</v>
      </c>
      <c r="F1010" t="s">
        <v>10758</v>
      </c>
    </row>
    <row r="1011" spans="1:6" x14ac:dyDescent="0.25">
      <c r="A1011" t="s">
        <v>10759</v>
      </c>
      <c r="B1011" t="s">
        <v>14730</v>
      </c>
      <c r="C1011" t="s">
        <v>10723</v>
      </c>
      <c r="D1011">
        <v>2016</v>
      </c>
      <c r="E1011" t="s">
        <v>1038</v>
      </c>
      <c r="F1011" t="s">
        <v>10760</v>
      </c>
    </row>
    <row r="1012" spans="1:6" x14ac:dyDescent="0.25">
      <c r="A1012" t="s">
        <v>10761</v>
      </c>
      <c r="B1012" t="s">
        <v>14730</v>
      </c>
      <c r="C1012" t="s">
        <v>10723</v>
      </c>
      <c r="D1012">
        <v>2016</v>
      </c>
      <c r="E1012" t="s">
        <v>1038</v>
      </c>
      <c r="F1012" t="s">
        <v>10762</v>
      </c>
    </row>
    <row r="1013" spans="1:6" x14ac:dyDescent="0.25">
      <c r="A1013" t="s">
        <v>10763</v>
      </c>
      <c r="B1013" t="s">
        <v>14730</v>
      </c>
      <c r="C1013" t="s">
        <v>10723</v>
      </c>
      <c r="D1013">
        <v>2016</v>
      </c>
      <c r="E1013" t="s">
        <v>1038</v>
      </c>
      <c r="F1013" t="s">
        <v>10764</v>
      </c>
    </row>
    <row r="1014" spans="1:6" x14ac:dyDescent="0.25">
      <c r="A1014" t="s">
        <v>10765</v>
      </c>
      <c r="B1014" t="s">
        <v>14730</v>
      </c>
      <c r="C1014" t="s">
        <v>10723</v>
      </c>
      <c r="D1014">
        <v>2016</v>
      </c>
      <c r="E1014" t="s">
        <v>1038</v>
      </c>
      <c r="F1014" t="s">
        <v>10766</v>
      </c>
    </row>
    <row r="1015" spans="1:6" x14ac:dyDescent="0.25">
      <c r="A1015" t="s">
        <v>10767</v>
      </c>
      <c r="B1015" t="s">
        <v>14730</v>
      </c>
      <c r="C1015" t="s">
        <v>10723</v>
      </c>
      <c r="D1015">
        <v>2016</v>
      </c>
      <c r="E1015" t="s">
        <v>1038</v>
      </c>
      <c r="F1015" t="s">
        <v>10768</v>
      </c>
    </row>
    <row r="1016" spans="1:6" x14ac:dyDescent="0.25">
      <c r="A1016" t="s">
        <v>10769</v>
      </c>
      <c r="B1016" t="s">
        <v>14730</v>
      </c>
      <c r="C1016" t="s">
        <v>10723</v>
      </c>
      <c r="D1016">
        <v>2016</v>
      </c>
      <c r="E1016" t="s">
        <v>1038</v>
      </c>
      <c r="F1016" t="s">
        <v>10770</v>
      </c>
    </row>
    <row r="1017" spans="1:6" x14ac:dyDescent="0.25">
      <c r="A1017" t="s">
        <v>10771</v>
      </c>
      <c r="B1017" t="s">
        <v>14730</v>
      </c>
      <c r="C1017" t="s">
        <v>10723</v>
      </c>
      <c r="D1017">
        <v>2016</v>
      </c>
      <c r="E1017" t="s">
        <v>1038</v>
      </c>
      <c r="F1017" t="s">
        <v>10772</v>
      </c>
    </row>
    <row r="1018" spans="1:6" x14ac:dyDescent="0.25">
      <c r="A1018" t="s">
        <v>10773</v>
      </c>
      <c r="B1018" t="s">
        <v>14730</v>
      </c>
      <c r="C1018" t="s">
        <v>10723</v>
      </c>
      <c r="D1018">
        <v>2016</v>
      </c>
      <c r="E1018" t="s">
        <v>1038</v>
      </c>
      <c r="F1018" t="s">
        <v>10774</v>
      </c>
    </row>
    <row r="1019" spans="1:6" x14ac:dyDescent="0.25">
      <c r="A1019" t="s">
        <v>10775</v>
      </c>
      <c r="B1019" t="s">
        <v>14730</v>
      </c>
      <c r="C1019" t="s">
        <v>10723</v>
      </c>
      <c r="D1019">
        <v>2016</v>
      </c>
      <c r="E1019" t="s">
        <v>1038</v>
      </c>
      <c r="F1019" t="s">
        <v>10776</v>
      </c>
    </row>
    <row r="1020" spans="1:6" x14ac:dyDescent="0.25">
      <c r="A1020" t="s">
        <v>10777</v>
      </c>
      <c r="B1020" t="s">
        <v>14730</v>
      </c>
      <c r="C1020" t="s">
        <v>10723</v>
      </c>
      <c r="D1020">
        <v>2016</v>
      </c>
      <c r="E1020" t="s">
        <v>1038</v>
      </c>
      <c r="F1020" t="s">
        <v>10778</v>
      </c>
    </row>
    <row r="1021" spans="1:6" x14ac:dyDescent="0.25">
      <c r="A1021" t="s">
        <v>10779</v>
      </c>
      <c r="B1021" t="s">
        <v>14730</v>
      </c>
      <c r="C1021" t="s">
        <v>10723</v>
      </c>
      <c r="D1021">
        <v>2016</v>
      </c>
      <c r="E1021" t="s">
        <v>1038</v>
      </c>
      <c r="F1021" t="s">
        <v>10780</v>
      </c>
    </row>
    <row r="1022" spans="1:6" x14ac:dyDescent="0.25">
      <c r="A1022" t="s">
        <v>10781</v>
      </c>
      <c r="B1022" t="s">
        <v>14730</v>
      </c>
      <c r="C1022" t="s">
        <v>10723</v>
      </c>
      <c r="D1022">
        <v>2016</v>
      </c>
      <c r="E1022" t="s">
        <v>1038</v>
      </c>
      <c r="F1022" t="s">
        <v>10782</v>
      </c>
    </row>
    <row r="1023" spans="1:6" x14ac:dyDescent="0.25">
      <c r="A1023" t="s">
        <v>10783</v>
      </c>
      <c r="B1023" t="s">
        <v>14730</v>
      </c>
      <c r="C1023" t="s">
        <v>10723</v>
      </c>
      <c r="D1023">
        <v>2016</v>
      </c>
      <c r="E1023" t="s">
        <v>1038</v>
      </c>
      <c r="F1023" t="s">
        <v>10784</v>
      </c>
    </row>
    <row r="1024" spans="1:6" x14ac:dyDescent="0.25">
      <c r="A1024" t="s">
        <v>10785</v>
      </c>
      <c r="B1024" t="s">
        <v>14730</v>
      </c>
      <c r="C1024" t="s">
        <v>10723</v>
      </c>
      <c r="D1024">
        <v>2016</v>
      </c>
      <c r="E1024" t="s">
        <v>1038</v>
      </c>
      <c r="F1024" t="s">
        <v>10786</v>
      </c>
    </row>
    <row r="1025" spans="1:7" x14ac:dyDescent="0.25">
      <c r="A1025" t="s">
        <v>10787</v>
      </c>
      <c r="B1025" t="s">
        <v>14730</v>
      </c>
      <c r="C1025" t="s">
        <v>10723</v>
      </c>
      <c r="D1025">
        <v>2016</v>
      </c>
      <c r="E1025" t="s">
        <v>1038</v>
      </c>
      <c r="F1025" t="s">
        <v>10788</v>
      </c>
    </row>
    <row r="1026" spans="1:7" x14ac:dyDescent="0.25">
      <c r="A1026" t="s">
        <v>10789</v>
      </c>
      <c r="B1026" t="s">
        <v>14730</v>
      </c>
      <c r="C1026" t="s">
        <v>10723</v>
      </c>
      <c r="D1026">
        <v>2016</v>
      </c>
      <c r="E1026" t="s">
        <v>1038</v>
      </c>
      <c r="F1026" t="s">
        <v>10790</v>
      </c>
    </row>
    <row r="1027" spans="1:7" x14ac:dyDescent="0.25">
      <c r="A1027" t="s">
        <v>10791</v>
      </c>
      <c r="B1027" t="s">
        <v>14730</v>
      </c>
      <c r="C1027" t="s">
        <v>10723</v>
      </c>
      <c r="D1027">
        <v>2016</v>
      </c>
      <c r="E1027" t="s">
        <v>1038</v>
      </c>
      <c r="F1027" t="s">
        <v>10792</v>
      </c>
    </row>
    <row r="1028" spans="1:7" x14ac:dyDescent="0.25">
      <c r="A1028" t="s">
        <v>10793</v>
      </c>
      <c r="B1028" t="s">
        <v>14730</v>
      </c>
      <c r="C1028" t="s">
        <v>10723</v>
      </c>
      <c r="D1028">
        <v>2016</v>
      </c>
      <c r="E1028" t="s">
        <v>1038</v>
      </c>
      <c r="F1028" t="s">
        <v>10794</v>
      </c>
    </row>
    <row r="1029" spans="1:7" x14ac:dyDescent="0.25">
      <c r="A1029" t="s">
        <v>10795</v>
      </c>
      <c r="B1029" t="s">
        <v>14730</v>
      </c>
      <c r="C1029" t="s">
        <v>10723</v>
      </c>
      <c r="D1029">
        <v>2016</v>
      </c>
      <c r="E1029" t="s">
        <v>1038</v>
      </c>
      <c r="F1029" t="s">
        <v>10796</v>
      </c>
    </row>
    <row r="1030" spans="1:7" x14ac:dyDescent="0.25">
      <c r="A1030" t="s">
        <v>10797</v>
      </c>
      <c r="B1030" t="s">
        <v>14730</v>
      </c>
      <c r="C1030" t="s">
        <v>10723</v>
      </c>
      <c r="D1030">
        <v>2016</v>
      </c>
      <c r="E1030" t="s">
        <v>1038</v>
      </c>
      <c r="F1030" t="s">
        <v>10798</v>
      </c>
    </row>
    <row r="1031" spans="1:7" x14ac:dyDescent="0.25">
      <c r="A1031" t="s">
        <v>10799</v>
      </c>
      <c r="B1031" t="s">
        <v>14730</v>
      </c>
      <c r="C1031" t="s">
        <v>10723</v>
      </c>
      <c r="D1031">
        <v>2016</v>
      </c>
      <c r="E1031" t="s">
        <v>1038</v>
      </c>
      <c r="F1031" t="s">
        <v>10800</v>
      </c>
    </row>
    <row r="1032" spans="1:7" x14ac:dyDescent="0.25">
      <c r="A1032" t="s">
        <v>10801</v>
      </c>
      <c r="B1032" t="s">
        <v>14730</v>
      </c>
      <c r="C1032" t="s">
        <v>10723</v>
      </c>
      <c r="D1032">
        <v>2016</v>
      </c>
      <c r="E1032" t="s">
        <v>1038</v>
      </c>
      <c r="F1032" t="s">
        <v>10802</v>
      </c>
    </row>
    <row r="1033" spans="1:7" x14ac:dyDescent="0.25">
      <c r="A1033" t="s">
        <v>10803</v>
      </c>
      <c r="B1033" t="s">
        <v>14730</v>
      </c>
      <c r="C1033" t="s">
        <v>10723</v>
      </c>
      <c r="D1033">
        <v>2016</v>
      </c>
      <c r="E1033" t="s">
        <v>1038</v>
      </c>
      <c r="F1033" t="s">
        <v>10804</v>
      </c>
    </row>
    <row r="1034" spans="1:7" x14ac:dyDescent="0.25">
      <c r="A1034" t="s">
        <v>10805</v>
      </c>
      <c r="B1034" t="s">
        <v>14730</v>
      </c>
      <c r="C1034" t="s">
        <v>10723</v>
      </c>
      <c r="D1034">
        <v>2016</v>
      </c>
      <c r="E1034" t="s">
        <v>1038</v>
      </c>
      <c r="F1034" t="s">
        <v>10806</v>
      </c>
    </row>
    <row r="1035" spans="1:7" x14ac:dyDescent="0.25">
      <c r="A1035" t="s">
        <v>10807</v>
      </c>
      <c r="B1035" t="s">
        <v>14730</v>
      </c>
      <c r="C1035" t="s">
        <v>10723</v>
      </c>
      <c r="D1035">
        <v>2016</v>
      </c>
      <c r="E1035" t="s">
        <v>1038</v>
      </c>
      <c r="F1035" t="s">
        <v>10808</v>
      </c>
    </row>
    <row r="1036" spans="1:7" x14ac:dyDescent="0.25">
      <c r="A1036" t="s">
        <v>10809</v>
      </c>
      <c r="B1036" t="s">
        <v>14730</v>
      </c>
      <c r="C1036" t="s">
        <v>10723</v>
      </c>
      <c r="D1036">
        <v>2016</v>
      </c>
      <c r="E1036" t="s">
        <v>1038</v>
      </c>
      <c r="F1036" t="s">
        <v>10810</v>
      </c>
    </row>
    <row r="1037" spans="1:7" x14ac:dyDescent="0.25">
      <c r="A1037" t="s">
        <v>10811</v>
      </c>
      <c r="B1037" t="s">
        <v>14730</v>
      </c>
      <c r="C1037" t="s">
        <v>10723</v>
      </c>
      <c r="D1037">
        <v>2016</v>
      </c>
      <c r="E1037" t="s">
        <v>1038</v>
      </c>
      <c r="F1037" t="s">
        <v>10812</v>
      </c>
    </row>
    <row r="1038" spans="1:7" x14ac:dyDescent="0.25">
      <c r="A1038" t="s">
        <v>10813</v>
      </c>
      <c r="B1038" t="s">
        <v>14730</v>
      </c>
      <c r="C1038" t="s">
        <v>10723</v>
      </c>
      <c r="D1038">
        <v>2016</v>
      </c>
      <c r="E1038" t="s">
        <v>1038</v>
      </c>
      <c r="F1038" t="s">
        <v>10814</v>
      </c>
    </row>
    <row r="1039" spans="1:7" x14ac:dyDescent="0.25">
      <c r="A1039" t="s">
        <v>10875</v>
      </c>
      <c r="B1039" t="s">
        <v>10876</v>
      </c>
      <c r="C1039" t="s">
        <v>10877</v>
      </c>
      <c r="D1039">
        <v>2017</v>
      </c>
      <c r="E1039" t="s">
        <v>1096</v>
      </c>
      <c r="F1039" t="s">
        <v>10878</v>
      </c>
    </row>
    <row r="1040" spans="1:7" x14ac:dyDescent="0.25">
      <c r="A1040" t="s">
        <v>10879</v>
      </c>
      <c r="B1040" t="s">
        <v>10876</v>
      </c>
      <c r="C1040" t="s">
        <v>10877</v>
      </c>
      <c r="D1040">
        <v>2017</v>
      </c>
      <c r="E1040" t="s">
        <v>1096</v>
      </c>
      <c r="F1040" t="s">
        <v>10880</v>
      </c>
      <c r="G1040" t="s">
        <v>10007</v>
      </c>
    </row>
    <row r="1041" spans="1:6" x14ac:dyDescent="0.25">
      <c r="A1041" t="s">
        <v>10881</v>
      </c>
      <c r="B1041" t="s">
        <v>10876</v>
      </c>
      <c r="C1041" t="s">
        <v>10877</v>
      </c>
      <c r="D1041">
        <v>2017</v>
      </c>
      <c r="E1041" t="s">
        <v>1096</v>
      </c>
      <c r="F1041" t="s">
        <v>10882</v>
      </c>
    </row>
    <row r="1042" spans="1:6" x14ac:dyDescent="0.25">
      <c r="A1042" t="s">
        <v>10883</v>
      </c>
      <c r="B1042" t="s">
        <v>10876</v>
      </c>
      <c r="C1042" t="s">
        <v>10877</v>
      </c>
      <c r="D1042">
        <v>2017</v>
      </c>
      <c r="E1042" t="s">
        <v>1096</v>
      </c>
      <c r="F1042" t="s">
        <v>10884</v>
      </c>
    </row>
    <row r="1043" spans="1:6" x14ac:dyDescent="0.25">
      <c r="A1043" t="s">
        <v>10885</v>
      </c>
      <c r="B1043" t="s">
        <v>10876</v>
      </c>
      <c r="C1043" t="s">
        <v>10877</v>
      </c>
      <c r="D1043">
        <v>2017</v>
      </c>
      <c r="E1043" t="s">
        <v>1096</v>
      </c>
      <c r="F1043" t="s">
        <v>10886</v>
      </c>
    </row>
    <row r="1044" spans="1:6" x14ac:dyDescent="0.25">
      <c r="A1044" t="s">
        <v>10887</v>
      </c>
      <c r="B1044" t="s">
        <v>10876</v>
      </c>
      <c r="C1044" t="s">
        <v>10877</v>
      </c>
      <c r="D1044">
        <v>2017</v>
      </c>
      <c r="E1044" t="s">
        <v>1096</v>
      </c>
      <c r="F1044" t="s">
        <v>10888</v>
      </c>
    </row>
    <row r="1045" spans="1:6" x14ac:dyDescent="0.25">
      <c r="A1045" t="s">
        <v>10889</v>
      </c>
      <c r="B1045" t="s">
        <v>10876</v>
      </c>
      <c r="C1045" t="s">
        <v>10877</v>
      </c>
      <c r="D1045">
        <v>2017</v>
      </c>
      <c r="E1045" t="s">
        <v>1096</v>
      </c>
      <c r="F1045" t="s">
        <v>10890</v>
      </c>
    </row>
    <row r="1046" spans="1:6" x14ac:dyDescent="0.25">
      <c r="A1046" t="s">
        <v>10891</v>
      </c>
      <c r="B1046" t="s">
        <v>10876</v>
      </c>
      <c r="C1046" t="s">
        <v>10877</v>
      </c>
      <c r="D1046">
        <v>2017</v>
      </c>
      <c r="E1046" t="s">
        <v>1096</v>
      </c>
      <c r="F1046" t="s">
        <v>10892</v>
      </c>
    </row>
    <row r="1047" spans="1:6" x14ac:dyDescent="0.25">
      <c r="A1047" t="s">
        <v>10893</v>
      </c>
      <c r="B1047" t="s">
        <v>10876</v>
      </c>
      <c r="C1047" t="s">
        <v>10877</v>
      </c>
      <c r="D1047">
        <v>2017</v>
      </c>
      <c r="E1047" t="s">
        <v>1096</v>
      </c>
      <c r="F1047" t="s">
        <v>10894</v>
      </c>
    </row>
    <row r="1048" spans="1:6" x14ac:dyDescent="0.25">
      <c r="A1048" t="s">
        <v>10895</v>
      </c>
      <c r="B1048" t="s">
        <v>10876</v>
      </c>
      <c r="C1048" t="s">
        <v>10877</v>
      </c>
      <c r="D1048">
        <v>2017</v>
      </c>
      <c r="E1048" t="s">
        <v>1096</v>
      </c>
      <c r="F1048" t="s">
        <v>10896</v>
      </c>
    </row>
    <row r="1049" spans="1:6" x14ac:dyDescent="0.25">
      <c r="A1049" t="s">
        <v>10897</v>
      </c>
      <c r="B1049" t="s">
        <v>10876</v>
      </c>
      <c r="C1049" t="s">
        <v>10877</v>
      </c>
      <c r="D1049">
        <v>2017</v>
      </c>
      <c r="E1049" t="s">
        <v>1096</v>
      </c>
      <c r="F1049" t="s">
        <v>10898</v>
      </c>
    </row>
    <row r="1050" spans="1:6" x14ac:dyDescent="0.25">
      <c r="A1050" t="s">
        <v>10899</v>
      </c>
      <c r="B1050" t="s">
        <v>10876</v>
      </c>
      <c r="C1050" t="s">
        <v>10877</v>
      </c>
      <c r="D1050">
        <v>2017</v>
      </c>
      <c r="E1050" t="s">
        <v>1096</v>
      </c>
      <c r="F1050" t="s">
        <v>10900</v>
      </c>
    </row>
    <row r="1051" spans="1:6" x14ac:dyDescent="0.25">
      <c r="A1051" t="s">
        <v>10901</v>
      </c>
      <c r="B1051" t="s">
        <v>10876</v>
      </c>
      <c r="C1051" t="s">
        <v>10877</v>
      </c>
      <c r="D1051">
        <v>2017</v>
      </c>
      <c r="E1051" t="s">
        <v>1096</v>
      </c>
      <c r="F1051" t="s">
        <v>10902</v>
      </c>
    </row>
    <row r="1052" spans="1:6" x14ac:dyDescent="0.25">
      <c r="A1052" t="s">
        <v>10903</v>
      </c>
      <c r="B1052" t="s">
        <v>10876</v>
      </c>
      <c r="C1052" t="s">
        <v>10877</v>
      </c>
      <c r="D1052">
        <v>2017</v>
      </c>
      <c r="E1052" t="s">
        <v>1096</v>
      </c>
      <c r="F1052" t="s">
        <v>10904</v>
      </c>
    </row>
    <row r="1053" spans="1:6" x14ac:dyDescent="0.25">
      <c r="A1053" t="s">
        <v>10905</v>
      </c>
      <c r="B1053" t="s">
        <v>10876</v>
      </c>
      <c r="C1053" t="s">
        <v>10877</v>
      </c>
      <c r="D1053">
        <v>2017</v>
      </c>
      <c r="E1053" t="s">
        <v>1096</v>
      </c>
      <c r="F1053" t="s">
        <v>10906</v>
      </c>
    </row>
    <row r="1054" spans="1:6" x14ac:dyDescent="0.25">
      <c r="A1054" t="s">
        <v>10907</v>
      </c>
      <c r="B1054" t="s">
        <v>10876</v>
      </c>
      <c r="C1054" t="s">
        <v>10877</v>
      </c>
      <c r="D1054">
        <v>2017</v>
      </c>
      <c r="E1054" t="s">
        <v>1096</v>
      </c>
      <c r="F1054" t="s">
        <v>10908</v>
      </c>
    </row>
    <row r="1055" spans="1:6" x14ac:dyDescent="0.25">
      <c r="A1055" t="s">
        <v>10909</v>
      </c>
      <c r="B1055" t="s">
        <v>10876</v>
      </c>
      <c r="C1055" t="s">
        <v>10877</v>
      </c>
      <c r="D1055">
        <v>2017</v>
      </c>
      <c r="E1055" t="s">
        <v>1096</v>
      </c>
      <c r="F1055" t="s">
        <v>10910</v>
      </c>
    </row>
    <row r="1056" spans="1:6" x14ac:dyDescent="0.25">
      <c r="A1056" t="s">
        <v>10911</v>
      </c>
      <c r="B1056" t="s">
        <v>10876</v>
      </c>
      <c r="C1056" t="s">
        <v>10877</v>
      </c>
      <c r="D1056">
        <v>2017</v>
      </c>
      <c r="E1056" t="s">
        <v>1096</v>
      </c>
      <c r="F1056" t="s">
        <v>10912</v>
      </c>
    </row>
    <row r="1057" spans="1:7" x14ac:dyDescent="0.25">
      <c r="A1057" t="s">
        <v>10913</v>
      </c>
      <c r="B1057" t="s">
        <v>10876</v>
      </c>
      <c r="C1057" t="s">
        <v>10877</v>
      </c>
      <c r="D1057">
        <v>2017</v>
      </c>
      <c r="E1057" t="s">
        <v>1096</v>
      </c>
      <c r="F1057" t="s">
        <v>10914</v>
      </c>
    </row>
    <row r="1058" spans="1:7" x14ac:dyDescent="0.25">
      <c r="A1058" t="s">
        <v>10915</v>
      </c>
      <c r="B1058" t="s">
        <v>10876</v>
      </c>
      <c r="C1058" t="s">
        <v>10877</v>
      </c>
      <c r="D1058">
        <v>2017</v>
      </c>
      <c r="E1058" t="s">
        <v>1096</v>
      </c>
      <c r="F1058" t="s">
        <v>10916</v>
      </c>
    </row>
    <row r="1059" spans="1:7" x14ac:dyDescent="0.25">
      <c r="A1059" t="s">
        <v>10917</v>
      </c>
      <c r="B1059" t="s">
        <v>10876</v>
      </c>
      <c r="C1059" t="s">
        <v>10877</v>
      </c>
      <c r="D1059">
        <v>2017</v>
      </c>
      <c r="E1059" t="s">
        <v>1096</v>
      </c>
      <c r="F1059" t="s">
        <v>10918</v>
      </c>
    </row>
    <row r="1060" spans="1:7" x14ac:dyDescent="0.25">
      <c r="A1060" t="s">
        <v>10919</v>
      </c>
      <c r="B1060" t="s">
        <v>10876</v>
      </c>
      <c r="C1060" t="s">
        <v>10877</v>
      </c>
      <c r="D1060">
        <v>2017</v>
      </c>
      <c r="E1060" t="s">
        <v>1096</v>
      </c>
      <c r="F1060" t="s">
        <v>10920</v>
      </c>
    </row>
    <row r="1061" spans="1:7" x14ac:dyDescent="0.25">
      <c r="A1061" t="s">
        <v>10921</v>
      </c>
      <c r="B1061" t="s">
        <v>10876</v>
      </c>
      <c r="C1061" t="s">
        <v>10877</v>
      </c>
      <c r="D1061">
        <v>2017</v>
      </c>
      <c r="E1061" t="s">
        <v>1096</v>
      </c>
      <c r="F1061" t="s">
        <v>10922</v>
      </c>
    </row>
    <row r="1062" spans="1:7" x14ac:dyDescent="0.25">
      <c r="A1062" t="s">
        <v>10815</v>
      </c>
      <c r="B1062" t="s">
        <v>10816</v>
      </c>
      <c r="C1062" t="s">
        <v>10817</v>
      </c>
      <c r="D1062">
        <v>2013</v>
      </c>
      <c r="E1062" t="s">
        <v>1136</v>
      </c>
      <c r="F1062" t="s">
        <v>10818</v>
      </c>
      <c r="G1062" t="s">
        <v>10007</v>
      </c>
    </row>
    <row r="1063" spans="1:7" x14ac:dyDescent="0.25">
      <c r="A1063" t="s">
        <v>10819</v>
      </c>
      <c r="B1063" t="s">
        <v>10816</v>
      </c>
      <c r="C1063" t="s">
        <v>10817</v>
      </c>
      <c r="D1063">
        <v>2013</v>
      </c>
      <c r="E1063" t="s">
        <v>1136</v>
      </c>
      <c r="F1063" t="s">
        <v>10820</v>
      </c>
    </row>
    <row r="1064" spans="1:7" x14ac:dyDescent="0.25">
      <c r="A1064" t="s">
        <v>10821</v>
      </c>
      <c r="B1064" t="s">
        <v>10816</v>
      </c>
      <c r="C1064" t="s">
        <v>10817</v>
      </c>
      <c r="D1064">
        <v>2013</v>
      </c>
      <c r="E1064" t="s">
        <v>1136</v>
      </c>
      <c r="F1064" t="s">
        <v>10822</v>
      </c>
    </row>
    <row r="1065" spans="1:7" x14ac:dyDescent="0.25">
      <c r="A1065" t="s">
        <v>10823</v>
      </c>
      <c r="B1065" t="s">
        <v>10816</v>
      </c>
      <c r="C1065" t="s">
        <v>10817</v>
      </c>
      <c r="D1065">
        <v>2013</v>
      </c>
      <c r="E1065" t="s">
        <v>1136</v>
      </c>
      <c r="F1065" t="s">
        <v>10824</v>
      </c>
    </row>
    <row r="1066" spans="1:7" x14ac:dyDescent="0.25">
      <c r="A1066" t="s">
        <v>10825</v>
      </c>
      <c r="B1066" t="s">
        <v>10816</v>
      </c>
      <c r="C1066" t="s">
        <v>10817</v>
      </c>
      <c r="D1066">
        <v>2013</v>
      </c>
      <c r="E1066" t="s">
        <v>1136</v>
      </c>
      <c r="F1066" t="s">
        <v>10826</v>
      </c>
    </row>
    <row r="1067" spans="1:7" x14ac:dyDescent="0.25">
      <c r="A1067" t="s">
        <v>10827</v>
      </c>
      <c r="B1067" t="s">
        <v>10816</v>
      </c>
      <c r="C1067" t="s">
        <v>10817</v>
      </c>
      <c r="D1067">
        <v>2013</v>
      </c>
      <c r="E1067" t="s">
        <v>1136</v>
      </c>
      <c r="F1067" t="s">
        <v>10828</v>
      </c>
    </row>
    <row r="1068" spans="1:7" x14ac:dyDescent="0.25">
      <c r="A1068" t="s">
        <v>10829</v>
      </c>
      <c r="B1068" t="s">
        <v>10816</v>
      </c>
      <c r="C1068" t="s">
        <v>10817</v>
      </c>
      <c r="D1068">
        <v>2013</v>
      </c>
      <c r="E1068" t="s">
        <v>1136</v>
      </c>
      <c r="F1068" t="s">
        <v>10830</v>
      </c>
    </row>
    <row r="1069" spans="1:7" x14ac:dyDescent="0.25">
      <c r="A1069" t="s">
        <v>10831</v>
      </c>
      <c r="B1069" t="s">
        <v>10816</v>
      </c>
      <c r="C1069" t="s">
        <v>10817</v>
      </c>
      <c r="D1069">
        <v>2013</v>
      </c>
      <c r="E1069" t="s">
        <v>1136</v>
      </c>
      <c r="F1069" t="s">
        <v>10832</v>
      </c>
    </row>
    <row r="1070" spans="1:7" x14ac:dyDescent="0.25">
      <c r="A1070" t="s">
        <v>10833</v>
      </c>
      <c r="B1070" t="s">
        <v>10816</v>
      </c>
      <c r="C1070" t="s">
        <v>10817</v>
      </c>
      <c r="D1070">
        <v>2013</v>
      </c>
      <c r="E1070" t="s">
        <v>1136</v>
      </c>
      <c r="F1070" t="s">
        <v>10834</v>
      </c>
    </row>
    <row r="1071" spans="1:7" x14ac:dyDescent="0.25">
      <c r="A1071" t="s">
        <v>10835</v>
      </c>
      <c r="B1071" t="s">
        <v>10816</v>
      </c>
      <c r="C1071" t="s">
        <v>10817</v>
      </c>
      <c r="D1071">
        <v>2013</v>
      </c>
      <c r="E1071" t="s">
        <v>1136</v>
      </c>
      <c r="F1071" t="s">
        <v>10836</v>
      </c>
    </row>
    <row r="1072" spans="1:7" x14ac:dyDescent="0.25">
      <c r="A1072" t="s">
        <v>10837</v>
      </c>
      <c r="B1072" t="s">
        <v>10816</v>
      </c>
      <c r="C1072" t="s">
        <v>10817</v>
      </c>
      <c r="D1072">
        <v>2013</v>
      </c>
      <c r="E1072" t="s">
        <v>1136</v>
      </c>
      <c r="F1072" t="s">
        <v>10838</v>
      </c>
    </row>
    <row r="1073" spans="1:6" x14ac:dyDescent="0.25">
      <c r="A1073" t="s">
        <v>10839</v>
      </c>
      <c r="B1073" t="s">
        <v>10816</v>
      </c>
      <c r="C1073" t="s">
        <v>10817</v>
      </c>
      <c r="D1073">
        <v>2013</v>
      </c>
      <c r="E1073" t="s">
        <v>1136</v>
      </c>
      <c r="F1073" t="s">
        <v>10840</v>
      </c>
    </row>
    <row r="1074" spans="1:6" x14ac:dyDescent="0.25">
      <c r="A1074" t="s">
        <v>10841</v>
      </c>
      <c r="B1074" t="s">
        <v>10816</v>
      </c>
      <c r="C1074" t="s">
        <v>10817</v>
      </c>
      <c r="D1074">
        <v>2013</v>
      </c>
      <c r="E1074" t="s">
        <v>1136</v>
      </c>
      <c r="F1074" t="s">
        <v>10842</v>
      </c>
    </row>
    <row r="1075" spans="1:6" x14ac:dyDescent="0.25">
      <c r="A1075" t="s">
        <v>10843</v>
      </c>
      <c r="B1075" t="s">
        <v>10816</v>
      </c>
      <c r="C1075" t="s">
        <v>10817</v>
      </c>
      <c r="D1075">
        <v>2013</v>
      </c>
      <c r="E1075" t="s">
        <v>1136</v>
      </c>
      <c r="F1075" t="s">
        <v>10844</v>
      </c>
    </row>
    <row r="1076" spans="1:6" x14ac:dyDescent="0.25">
      <c r="A1076" t="s">
        <v>10845</v>
      </c>
      <c r="B1076" t="s">
        <v>10816</v>
      </c>
      <c r="C1076" t="s">
        <v>10817</v>
      </c>
      <c r="D1076">
        <v>2013</v>
      </c>
      <c r="E1076" t="s">
        <v>1136</v>
      </c>
      <c r="F1076" t="s">
        <v>10846</v>
      </c>
    </row>
    <row r="1077" spans="1:6" x14ac:dyDescent="0.25">
      <c r="A1077" t="s">
        <v>10847</v>
      </c>
      <c r="B1077" t="s">
        <v>10816</v>
      </c>
      <c r="C1077" t="s">
        <v>10817</v>
      </c>
      <c r="D1077">
        <v>2013</v>
      </c>
      <c r="E1077" t="s">
        <v>1136</v>
      </c>
      <c r="F1077" t="s">
        <v>10848</v>
      </c>
    </row>
    <row r="1078" spans="1:6" x14ac:dyDescent="0.25">
      <c r="A1078" t="s">
        <v>10849</v>
      </c>
      <c r="B1078" t="s">
        <v>10816</v>
      </c>
      <c r="C1078" t="s">
        <v>10817</v>
      </c>
      <c r="D1078">
        <v>2013</v>
      </c>
      <c r="E1078" t="s">
        <v>1136</v>
      </c>
      <c r="F1078" t="s">
        <v>10850</v>
      </c>
    </row>
    <row r="1079" spans="1:6" x14ac:dyDescent="0.25">
      <c r="A1079" t="s">
        <v>10851</v>
      </c>
      <c r="B1079" t="s">
        <v>10816</v>
      </c>
      <c r="C1079" t="s">
        <v>10817</v>
      </c>
      <c r="D1079">
        <v>2013</v>
      </c>
      <c r="E1079" t="s">
        <v>1136</v>
      </c>
      <c r="F1079" t="s">
        <v>10852</v>
      </c>
    </row>
    <row r="1080" spans="1:6" x14ac:dyDescent="0.25">
      <c r="A1080" t="s">
        <v>10853</v>
      </c>
      <c r="B1080" t="s">
        <v>10816</v>
      </c>
      <c r="C1080" t="s">
        <v>10817</v>
      </c>
      <c r="D1080">
        <v>2013</v>
      </c>
      <c r="E1080" t="s">
        <v>1136</v>
      </c>
      <c r="F1080" t="s">
        <v>10854</v>
      </c>
    </row>
    <row r="1081" spans="1:6" x14ac:dyDescent="0.25">
      <c r="A1081" t="s">
        <v>10855</v>
      </c>
      <c r="B1081" t="s">
        <v>10816</v>
      </c>
      <c r="C1081" t="s">
        <v>10817</v>
      </c>
      <c r="D1081">
        <v>2013</v>
      </c>
      <c r="E1081" t="s">
        <v>1136</v>
      </c>
      <c r="F1081" t="s">
        <v>10856</v>
      </c>
    </row>
    <row r="1082" spans="1:6" x14ac:dyDescent="0.25">
      <c r="A1082" t="s">
        <v>10857</v>
      </c>
      <c r="B1082" t="s">
        <v>10816</v>
      </c>
      <c r="C1082" t="s">
        <v>10817</v>
      </c>
      <c r="D1082">
        <v>2013</v>
      </c>
      <c r="E1082" t="s">
        <v>1136</v>
      </c>
      <c r="F1082" t="s">
        <v>10858</v>
      </c>
    </row>
    <row r="1083" spans="1:6" x14ac:dyDescent="0.25">
      <c r="A1083" t="s">
        <v>10859</v>
      </c>
      <c r="B1083" t="s">
        <v>10816</v>
      </c>
      <c r="C1083" t="s">
        <v>10817</v>
      </c>
      <c r="D1083">
        <v>2013</v>
      </c>
      <c r="E1083" t="s">
        <v>1136</v>
      </c>
      <c r="F1083" t="s">
        <v>10860</v>
      </c>
    </row>
    <row r="1084" spans="1:6" x14ac:dyDescent="0.25">
      <c r="A1084" t="s">
        <v>10861</v>
      </c>
      <c r="B1084" t="s">
        <v>10816</v>
      </c>
      <c r="C1084" t="s">
        <v>10817</v>
      </c>
      <c r="D1084">
        <v>2013</v>
      </c>
      <c r="E1084" t="s">
        <v>1136</v>
      </c>
      <c r="F1084" t="s">
        <v>10862</v>
      </c>
    </row>
    <row r="1085" spans="1:6" x14ac:dyDescent="0.25">
      <c r="A1085" t="s">
        <v>10863</v>
      </c>
      <c r="B1085" t="s">
        <v>10816</v>
      </c>
      <c r="C1085" t="s">
        <v>10817</v>
      </c>
      <c r="D1085">
        <v>2013</v>
      </c>
      <c r="E1085" t="s">
        <v>1136</v>
      </c>
      <c r="F1085" t="s">
        <v>10864</v>
      </c>
    </row>
    <row r="1086" spans="1:6" x14ac:dyDescent="0.25">
      <c r="A1086" t="s">
        <v>10865</v>
      </c>
      <c r="B1086" t="s">
        <v>10816</v>
      </c>
      <c r="C1086" t="s">
        <v>10817</v>
      </c>
      <c r="D1086">
        <v>2013</v>
      </c>
      <c r="E1086" t="s">
        <v>1136</v>
      </c>
      <c r="F1086" t="s">
        <v>10866</v>
      </c>
    </row>
    <row r="1087" spans="1:6" x14ac:dyDescent="0.25">
      <c r="A1087" t="s">
        <v>10867</v>
      </c>
      <c r="B1087" t="s">
        <v>10816</v>
      </c>
      <c r="C1087" t="s">
        <v>10817</v>
      </c>
      <c r="D1087">
        <v>2013</v>
      </c>
      <c r="E1087" t="s">
        <v>1136</v>
      </c>
      <c r="F1087" t="s">
        <v>10868</v>
      </c>
    </row>
    <row r="1088" spans="1:6" x14ac:dyDescent="0.25">
      <c r="A1088" t="s">
        <v>10869</v>
      </c>
      <c r="B1088" t="s">
        <v>10816</v>
      </c>
      <c r="C1088" t="s">
        <v>10817</v>
      </c>
      <c r="D1088">
        <v>2013</v>
      </c>
      <c r="E1088" t="s">
        <v>1136</v>
      </c>
      <c r="F1088" t="s">
        <v>10870</v>
      </c>
    </row>
    <row r="1089" spans="1:6" x14ac:dyDescent="0.25">
      <c r="A1089" t="s">
        <v>10871</v>
      </c>
      <c r="B1089" t="s">
        <v>10816</v>
      </c>
      <c r="C1089" t="s">
        <v>10817</v>
      </c>
      <c r="D1089">
        <v>2013</v>
      </c>
      <c r="E1089" t="s">
        <v>1136</v>
      </c>
      <c r="F1089" t="s">
        <v>10872</v>
      </c>
    </row>
    <row r="1090" spans="1:6" x14ac:dyDescent="0.25">
      <c r="A1090" t="s">
        <v>10873</v>
      </c>
      <c r="B1090" t="s">
        <v>10816</v>
      </c>
      <c r="C1090" t="s">
        <v>10817</v>
      </c>
      <c r="D1090">
        <v>2013</v>
      </c>
      <c r="E1090" t="s">
        <v>1136</v>
      </c>
      <c r="F1090" t="s">
        <v>10874</v>
      </c>
    </row>
    <row r="1091" spans="1:6" x14ac:dyDescent="0.25">
      <c r="A1091" t="s">
        <v>14668</v>
      </c>
      <c r="B1091" t="s">
        <v>14669</v>
      </c>
      <c r="C1091" t="s">
        <v>14670</v>
      </c>
      <c r="D1091">
        <v>2020</v>
      </c>
      <c r="E1091" t="s">
        <v>1211</v>
      </c>
      <c r="F1091" t="s">
        <v>14671</v>
      </c>
    </row>
    <row r="1092" spans="1:6" x14ac:dyDescent="0.25">
      <c r="A1092" t="s">
        <v>14672</v>
      </c>
      <c r="B1092" t="s">
        <v>14669</v>
      </c>
      <c r="C1092" t="s">
        <v>14670</v>
      </c>
      <c r="D1092">
        <v>2020</v>
      </c>
      <c r="E1092" t="s">
        <v>1211</v>
      </c>
      <c r="F1092" t="s">
        <v>14673</v>
      </c>
    </row>
    <row r="1093" spans="1:6" x14ac:dyDescent="0.25">
      <c r="A1093" t="s">
        <v>14674</v>
      </c>
      <c r="B1093" t="s">
        <v>14669</v>
      </c>
      <c r="C1093" t="s">
        <v>14670</v>
      </c>
      <c r="D1093">
        <v>2020</v>
      </c>
      <c r="E1093" t="s">
        <v>1211</v>
      </c>
      <c r="F1093" t="s">
        <v>14675</v>
      </c>
    </row>
    <row r="1094" spans="1:6" x14ac:dyDescent="0.25">
      <c r="A1094" t="s">
        <v>14676</v>
      </c>
      <c r="B1094" t="s">
        <v>14669</v>
      </c>
      <c r="C1094" t="s">
        <v>14670</v>
      </c>
      <c r="D1094">
        <v>2020</v>
      </c>
      <c r="E1094" t="s">
        <v>1211</v>
      </c>
      <c r="F1094" t="s">
        <v>14677</v>
      </c>
    </row>
    <row r="1095" spans="1:6" x14ac:dyDescent="0.25">
      <c r="A1095" t="s">
        <v>14678</v>
      </c>
      <c r="B1095" t="s">
        <v>14669</v>
      </c>
      <c r="C1095" t="s">
        <v>14670</v>
      </c>
      <c r="D1095">
        <v>2020</v>
      </c>
      <c r="E1095" t="s">
        <v>1211</v>
      </c>
      <c r="F1095" t="s">
        <v>14679</v>
      </c>
    </row>
    <row r="1096" spans="1:6" x14ac:dyDescent="0.25">
      <c r="A1096" t="s">
        <v>14680</v>
      </c>
      <c r="B1096" t="s">
        <v>14669</v>
      </c>
      <c r="C1096" t="s">
        <v>14670</v>
      </c>
      <c r="D1096">
        <v>2020</v>
      </c>
      <c r="E1096" t="s">
        <v>1211</v>
      </c>
      <c r="F1096" t="s">
        <v>14681</v>
      </c>
    </row>
    <row r="1097" spans="1:6" x14ac:dyDescent="0.25">
      <c r="A1097" t="s">
        <v>14682</v>
      </c>
      <c r="B1097" t="s">
        <v>14669</v>
      </c>
      <c r="C1097" t="s">
        <v>14670</v>
      </c>
      <c r="D1097">
        <v>2020</v>
      </c>
      <c r="E1097" t="s">
        <v>1211</v>
      </c>
      <c r="F1097" t="s">
        <v>14683</v>
      </c>
    </row>
    <row r="1098" spans="1:6" x14ac:dyDescent="0.25">
      <c r="A1098" t="s">
        <v>14684</v>
      </c>
      <c r="B1098" t="s">
        <v>14669</v>
      </c>
      <c r="C1098" t="s">
        <v>14670</v>
      </c>
      <c r="D1098">
        <v>2020</v>
      </c>
      <c r="E1098" t="s">
        <v>1211</v>
      </c>
      <c r="F1098" t="s">
        <v>14685</v>
      </c>
    </row>
    <row r="1099" spans="1:6" x14ac:dyDescent="0.25">
      <c r="A1099" t="s">
        <v>14686</v>
      </c>
      <c r="B1099" t="s">
        <v>14669</v>
      </c>
      <c r="C1099" t="s">
        <v>14670</v>
      </c>
      <c r="D1099">
        <v>2020</v>
      </c>
      <c r="E1099" t="s">
        <v>1211</v>
      </c>
      <c r="F1099" t="s">
        <v>14687</v>
      </c>
    </row>
    <row r="1100" spans="1:6" x14ac:dyDescent="0.25">
      <c r="A1100" t="s">
        <v>14688</v>
      </c>
      <c r="B1100" t="s">
        <v>14669</v>
      </c>
      <c r="C1100" t="s">
        <v>14670</v>
      </c>
      <c r="D1100">
        <v>2020</v>
      </c>
      <c r="E1100" t="s">
        <v>1211</v>
      </c>
      <c r="F1100" t="s">
        <v>14689</v>
      </c>
    </row>
    <row r="1101" spans="1:6" x14ac:dyDescent="0.25">
      <c r="A1101" t="s">
        <v>14690</v>
      </c>
      <c r="B1101" t="s">
        <v>14669</v>
      </c>
      <c r="C1101" t="s">
        <v>14670</v>
      </c>
      <c r="D1101">
        <v>2020</v>
      </c>
      <c r="E1101" t="s">
        <v>1211</v>
      </c>
      <c r="F1101" t="s">
        <v>14691</v>
      </c>
    </row>
    <row r="1102" spans="1:6" x14ac:dyDescent="0.25">
      <c r="A1102" t="s">
        <v>14692</v>
      </c>
      <c r="B1102" t="s">
        <v>14669</v>
      </c>
      <c r="C1102" t="s">
        <v>14670</v>
      </c>
      <c r="D1102">
        <v>2020</v>
      </c>
      <c r="E1102" t="s">
        <v>1211</v>
      </c>
      <c r="F1102" t="s">
        <v>14693</v>
      </c>
    </row>
    <row r="1103" spans="1:6" x14ac:dyDescent="0.25">
      <c r="A1103" t="s">
        <v>14694</v>
      </c>
      <c r="B1103" t="s">
        <v>14669</v>
      </c>
      <c r="C1103" t="s">
        <v>14670</v>
      </c>
      <c r="D1103">
        <v>2020</v>
      </c>
      <c r="E1103" t="s">
        <v>1211</v>
      </c>
      <c r="F1103" t="s">
        <v>14695</v>
      </c>
    </row>
    <row r="1104" spans="1:6" x14ac:dyDescent="0.25">
      <c r="A1104" t="s">
        <v>14696</v>
      </c>
      <c r="B1104" t="s">
        <v>14669</v>
      </c>
      <c r="C1104" t="s">
        <v>14670</v>
      </c>
      <c r="D1104">
        <v>2020</v>
      </c>
      <c r="E1104" t="s">
        <v>1211</v>
      </c>
      <c r="F1104" t="s">
        <v>14697</v>
      </c>
    </row>
    <row r="1105" spans="1:6" x14ac:dyDescent="0.25">
      <c r="A1105" t="s">
        <v>14698</v>
      </c>
      <c r="B1105" t="s">
        <v>14669</v>
      </c>
      <c r="C1105" t="s">
        <v>14670</v>
      </c>
      <c r="D1105">
        <v>2020</v>
      </c>
      <c r="E1105" t="s">
        <v>1211</v>
      </c>
      <c r="F1105" t="s">
        <v>14699</v>
      </c>
    </row>
    <row r="1106" spans="1:6" x14ac:dyDescent="0.25">
      <c r="A1106" t="s">
        <v>14700</v>
      </c>
      <c r="B1106" t="s">
        <v>14669</v>
      </c>
      <c r="C1106" t="s">
        <v>14670</v>
      </c>
      <c r="D1106">
        <v>2020</v>
      </c>
      <c r="E1106" t="s">
        <v>1211</v>
      </c>
      <c r="F1106" t="s">
        <v>14701</v>
      </c>
    </row>
    <row r="1107" spans="1:6" x14ac:dyDescent="0.25">
      <c r="A1107" t="s">
        <v>14702</v>
      </c>
      <c r="B1107" t="s">
        <v>14669</v>
      </c>
      <c r="C1107" t="s">
        <v>14670</v>
      </c>
      <c r="D1107">
        <v>2020</v>
      </c>
      <c r="E1107" t="s">
        <v>1211</v>
      </c>
      <c r="F1107" t="s">
        <v>14703</v>
      </c>
    </row>
    <row r="1108" spans="1:6" x14ac:dyDescent="0.25">
      <c r="A1108" t="s">
        <v>14704</v>
      </c>
      <c r="B1108" t="s">
        <v>14669</v>
      </c>
      <c r="C1108" t="s">
        <v>14670</v>
      </c>
      <c r="D1108">
        <v>2020</v>
      </c>
      <c r="E1108" t="s">
        <v>1211</v>
      </c>
      <c r="F1108" t="s">
        <v>14705</v>
      </c>
    </row>
    <row r="1109" spans="1:6" x14ac:dyDescent="0.25">
      <c r="A1109" t="s">
        <v>14706</v>
      </c>
      <c r="B1109" t="s">
        <v>14669</v>
      </c>
      <c r="C1109" t="s">
        <v>14670</v>
      </c>
      <c r="D1109">
        <v>2020</v>
      </c>
      <c r="E1109" t="s">
        <v>1211</v>
      </c>
      <c r="F1109" t="s">
        <v>14707</v>
      </c>
    </row>
    <row r="1110" spans="1:6" x14ac:dyDescent="0.25">
      <c r="A1110" t="s">
        <v>14708</v>
      </c>
      <c r="B1110" t="s">
        <v>14669</v>
      </c>
      <c r="C1110" t="s">
        <v>14670</v>
      </c>
      <c r="D1110">
        <v>2020</v>
      </c>
      <c r="E1110" t="s">
        <v>1211</v>
      </c>
      <c r="F1110" t="s">
        <v>14709</v>
      </c>
    </row>
    <row r="1111" spans="1:6" x14ac:dyDescent="0.25">
      <c r="A1111" t="s">
        <v>14710</v>
      </c>
      <c r="B1111" t="s">
        <v>14669</v>
      </c>
      <c r="C1111" t="s">
        <v>14670</v>
      </c>
      <c r="D1111">
        <v>2020</v>
      </c>
      <c r="E1111" t="s">
        <v>1211</v>
      </c>
      <c r="F1111" t="s">
        <v>14711</v>
      </c>
    </row>
    <row r="1112" spans="1:6" x14ac:dyDescent="0.25">
      <c r="A1112" t="s">
        <v>14712</v>
      </c>
      <c r="B1112" t="s">
        <v>14669</v>
      </c>
      <c r="C1112" t="s">
        <v>14670</v>
      </c>
      <c r="D1112">
        <v>2020</v>
      </c>
      <c r="E1112" t="s">
        <v>1211</v>
      </c>
      <c r="F1112" t="s">
        <v>14713</v>
      </c>
    </row>
    <row r="1113" spans="1:6" x14ac:dyDescent="0.25">
      <c r="A1113" t="s">
        <v>14714</v>
      </c>
      <c r="B1113" t="s">
        <v>14669</v>
      </c>
      <c r="C1113" t="s">
        <v>14670</v>
      </c>
      <c r="D1113">
        <v>2020</v>
      </c>
      <c r="E1113" t="s">
        <v>1211</v>
      </c>
      <c r="F1113" t="s">
        <v>14715</v>
      </c>
    </row>
    <row r="1114" spans="1:6" x14ac:dyDescent="0.25">
      <c r="A1114" t="s">
        <v>14716</v>
      </c>
      <c r="B1114" t="s">
        <v>14669</v>
      </c>
      <c r="C1114" t="s">
        <v>14670</v>
      </c>
      <c r="D1114">
        <v>2020</v>
      </c>
      <c r="E1114" t="s">
        <v>1211</v>
      </c>
      <c r="F1114" t="s">
        <v>14717</v>
      </c>
    </row>
    <row r="1115" spans="1:6" x14ac:dyDescent="0.25">
      <c r="A1115" t="s">
        <v>14718</v>
      </c>
      <c r="B1115" t="s">
        <v>14669</v>
      </c>
      <c r="C1115" t="s">
        <v>14670</v>
      </c>
      <c r="D1115">
        <v>2020</v>
      </c>
      <c r="E1115" t="s">
        <v>1211</v>
      </c>
      <c r="F1115" t="s">
        <v>14719</v>
      </c>
    </row>
    <row r="1116" spans="1:6" x14ac:dyDescent="0.25">
      <c r="A1116" t="s">
        <v>14720</v>
      </c>
      <c r="B1116" t="s">
        <v>14669</v>
      </c>
      <c r="C1116" t="s">
        <v>14670</v>
      </c>
      <c r="D1116">
        <v>2020</v>
      </c>
      <c r="E1116" t="s">
        <v>1211</v>
      </c>
      <c r="F1116" t="s">
        <v>14721</v>
      </c>
    </row>
    <row r="1117" spans="1:6" x14ac:dyDescent="0.25">
      <c r="A1117" t="s">
        <v>14722</v>
      </c>
      <c r="B1117" t="s">
        <v>14669</v>
      </c>
      <c r="C1117" t="s">
        <v>14670</v>
      </c>
      <c r="D1117">
        <v>2020</v>
      </c>
      <c r="E1117" t="s">
        <v>1211</v>
      </c>
      <c r="F1117" t="s">
        <v>14723</v>
      </c>
    </row>
    <row r="1118" spans="1:6" x14ac:dyDescent="0.25">
      <c r="A1118" t="s">
        <v>14724</v>
      </c>
      <c r="B1118" t="s">
        <v>14669</v>
      </c>
      <c r="C1118" t="s">
        <v>14670</v>
      </c>
      <c r="D1118">
        <v>2020</v>
      </c>
      <c r="E1118" t="s">
        <v>1211</v>
      </c>
      <c r="F1118" t="s">
        <v>14725</v>
      </c>
    </row>
    <row r="1119" spans="1:6" x14ac:dyDescent="0.25">
      <c r="A1119" t="s">
        <v>14726</v>
      </c>
      <c r="B1119" t="s">
        <v>14727</v>
      </c>
      <c r="C1119" t="s">
        <v>14670</v>
      </c>
      <c r="D1119">
        <v>2020</v>
      </c>
      <c r="E1119" t="s">
        <v>1211</v>
      </c>
      <c r="F1119" t="s">
        <v>14728</v>
      </c>
    </row>
    <row r="1120" spans="1:6" x14ac:dyDescent="0.25">
      <c r="A1120" t="s">
        <v>13636</v>
      </c>
      <c r="B1120" t="s">
        <v>10004</v>
      </c>
      <c r="C1120" t="s">
        <v>13637</v>
      </c>
      <c r="D1120">
        <v>2025</v>
      </c>
      <c r="E1120" t="s">
        <v>1290</v>
      </c>
      <c r="F1120" t="s">
        <v>13638</v>
      </c>
    </row>
    <row r="1121" spans="1:6" x14ac:dyDescent="0.25">
      <c r="A1121" t="s">
        <v>13639</v>
      </c>
      <c r="B1121" t="s">
        <v>10004</v>
      </c>
      <c r="C1121" t="s">
        <v>13637</v>
      </c>
      <c r="D1121">
        <v>2025</v>
      </c>
      <c r="E1121" t="s">
        <v>1290</v>
      </c>
      <c r="F1121" t="s">
        <v>13640</v>
      </c>
    </row>
    <row r="1122" spans="1:6" x14ac:dyDescent="0.25">
      <c r="A1122" t="s">
        <v>13641</v>
      </c>
      <c r="B1122" t="s">
        <v>10004</v>
      </c>
      <c r="C1122" t="s">
        <v>13637</v>
      </c>
      <c r="D1122">
        <v>2025</v>
      </c>
      <c r="E1122" t="s">
        <v>1290</v>
      </c>
      <c r="F1122" t="s">
        <v>13642</v>
      </c>
    </row>
    <row r="1123" spans="1:6" x14ac:dyDescent="0.25">
      <c r="A1123" t="s">
        <v>13643</v>
      </c>
      <c r="B1123" t="s">
        <v>10004</v>
      </c>
      <c r="C1123" t="s">
        <v>13637</v>
      </c>
      <c r="D1123">
        <v>2025</v>
      </c>
      <c r="E1123" t="s">
        <v>1290</v>
      </c>
      <c r="F1123" t="s">
        <v>13644</v>
      </c>
    </row>
    <row r="1124" spans="1:6" x14ac:dyDescent="0.25">
      <c r="A1124" t="s">
        <v>13645</v>
      </c>
      <c r="B1124" t="s">
        <v>10004</v>
      </c>
      <c r="C1124" t="s">
        <v>13637</v>
      </c>
      <c r="D1124">
        <v>2025</v>
      </c>
      <c r="E1124" t="s">
        <v>1290</v>
      </c>
      <c r="F1124" t="s">
        <v>13646</v>
      </c>
    </row>
    <row r="1125" spans="1:6" x14ac:dyDescent="0.25">
      <c r="A1125" t="s">
        <v>13647</v>
      </c>
      <c r="B1125" t="s">
        <v>10004</v>
      </c>
      <c r="C1125" t="s">
        <v>13637</v>
      </c>
      <c r="D1125">
        <v>2025</v>
      </c>
      <c r="E1125" t="s">
        <v>1290</v>
      </c>
      <c r="F1125" t="s">
        <v>13648</v>
      </c>
    </row>
    <row r="1126" spans="1:6" x14ac:dyDescent="0.25">
      <c r="A1126" t="s">
        <v>13649</v>
      </c>
      <c r="B1126" t="s">
        <v>10004</v>
      </c>
      <c r="C1126" t="s">
        <v>13637</v>
      </c>
      <c r="D1126">
        <v>2025</v>
      </c>
      <c r="E1126" t="s">
        <v>1290</v>
      </c>
      <c r="F1126" t="s">
        <v>13650</v>
      </c>
    </row>
    <row r="1127" spans="1:6" x14ac:dyDescent="0.25">
      <c r="A1127" t="s">
        <v>13651</v>
      </c>
      <c r="B1127" t="s">
        <v>10004</v>
      </c>
      <c r="C1127" t="s">
        <v>13637</v>
      </c>
      <c r="D1127">
        <v>2025</v>
      </c>
      <c r="E1127" t="s">
        <v>1290</v>
      </c>
      <c r="F1127" t="s">
        <v>13652</v>
      </c>
    </row>
    <row r="1128" spans="1:6" x14ac:dyDescent="0.25">
      <c r="A1128" t="s">
        <v>13653</v>
      </c>
      <c r="B1128" t="s">
        <v>10004</v>
      </c>
      <c r="C1128" t="s">
        <v>13637</v>
      </c>
      <c r="D1128">
        <v>2025</v>
      </c>
      <c r="E1128" t="s">
        <v>1290</v>
      </c>
      <c r="F1128" t="s">
        <v>13654</v>
      </c>
    </row>
    <row r="1129" spans="1:6" x14ac:dyDescent="0.25">
      <c r="A1129" t="s">
        <v>13655</v>
      </c>
      <c r="B1129" t="s">
        <v>10004</v>
      </c>
      <c r="C1129" t="s">
        <v>13637</v>
      </c>
      <c r="D1129">
        <v>2025</v>
      </c>
      <c r="E1129" t="s">
        <v>1290</v>
      </c>
      <c r="F1129" t="s">
        <v>13656</v>
      </c>
    </row>
    <row r="1130" spans="1:6" x14ac:dyDescent="0.25">
      <c r="A1130" t="s">
        <v>13657</v>
      </c>
      <c r="B1130" t="s">
        <v>10004</v>
      </c>
      <c r="C1130" t="s">
        <v>13637</v>
      </c>
      <c r="D1130">
        <v>2025</v>
      </c>
      <c r="E1130" t="s">
        <v>1290</v>
      </c>
      <c r="F1130" t="s">
        <v>13658</v>
      </c>
    </row>
    <row r="1131" spans="1:6" x14ac:dyDescent="0.25">
      <c r="A1131" t="s">
        <v>13659</v>
      </c>
      <c r="B1131" t="s">
        <v>10004</v>
      </c>
      <c r="C1131" t="s">
        <v>13637</v>
      </c>
      <c r="D1131">
        <v>2025</v>
      </c>
      <c r="E1131" t="s">
        <v>1290</v>
      </c>
      <c r="F1131" t="s">
        <v>13660</v>
      </c>
    </row>
    <row r="1132" spans="1:6" x14ac:dyDescent="0.25">
      <c r="A1132" t="s">
        <v>13661</v>
      </c>
      <c r="B1132" t="s">
        <v>10004</v>
      </c>
      <c r="C1132" t="s">
        <v>13637</v>
      </c>
      <c r="D1132">
        <v>2025</v>
      </c>
      <c r="E1132" t="s">
        <v>1290</v>
      </c>
      <c r="F1132" t="s">
        <v>13662</v>
      </c>
    </row>
    <row r="1133" spans="1:6" x14ac:dyDescent="0.25">
      <c r="A1133" t="s">
        <v>13663</v>
      </c>
      <c r="B1133" t="s">
        <v>10004</v>
      </c>
      <c r="C1133" t="s">
        <v>13637</v>
      </c>
      <c r="D1133">
        <v>2025</v>
      </c>
      <c r="E1133" t="s">
        <v>1290</v>
      </c>
      <c r="F1133" t="s">
        <v>13664</v>
      </c>
    </row>
    <row r="1134" spans="1:6" x14ac:dyDescent="0.25">
      <c r="A1134" t="s">
        <v>13665</v>
      </c>
      <c r="B1134" t="s">
        <v>10004</v>
      </c>
      <c r="C1134" t="s">
        <v>13637</v>
      </c>
      <c r="D1134">
        <v>2025</v>
      </c>
      <c r="E1134" t="s">
        <v>1290</v>
      </c>
      <c r="F1134" t="s">
        <v>13666</v>
      </c>
    </row>
    <row r="1135" spans="1:6" x14ac:dyDescent="0.25">
      <c r="A1135" t="s">
        <v>13667</v>
      </c>
      <c r="B1135" t="s">
        <v>10004</v>
      </c>
      <c r="C1135" t="s">
        <v>13637</v>
      </c>
      <c r="D1135">
        <v>2025</v>
      </c>
      <c r="E1135" t="s">
        <v>1290</v>
      </c>
      <c r="F1135" t="s">
        <v>13668</v>
      </c>
    </row>
    <row r="1136" spans="1:6" x14ac:dyDescent="0.25">
      <c r="A1136" t="s">
        <v>13669</v>
      </c>
      <c r="B1136" t="s">
        <v>10004</v>
      </c>
      <c r="C1136" t="s">
        <v>13637</v>
      </c>
      <c r="D1136">
        <v>2025</v>
      </c>
      <c r="E1136" t="s">
        <v>1290</v>
      </c>
      <c r="F1136" t="s">
        <v>13670</v>
      </c>
    </row>
    <row r="1137" spans="1:6" x14ac:dyDescent="0.25">
      <c r="A1137" t="s">
        <v>13671</v>
      </c>
      <c r="B1137" t="s">
        <v>10004</v>
      </c>
      <c r="C1137" t="s">
        <v>13637</v>
      </c>
      <c r="D1137">
        <v>2025</v>
      </c>
      <c r="E1137" t="s">
        <v>1290</v>
      </c>
      <c r="F1137" t="s">
        <v>13672</v>
      </c>
    </row>
    <row r="1138" spans="1:6" x14ac:dyDescent="0.25">
      <c r="A1138" t="s">
        <v>13673</v>
      </c>
      <c r="B1138" t="s">
        <v>10004</v>
      </c>
      <c r="C1138" t="s">
        <v>13637</v>
      </c>
      <c r="D1138">
        <v>2025</v>
      </c>
      <c r="E1138" t="s">
        <v>1290</v>
      </c>
      <c r="F1138" t="s">
        <v>13674</v>
      </c>
    </row>
    <row r="1139" spans="1:6" x14ac:dyDescent="0.25">
      <c r="A1139" t="s">
        <v>13675</v>
      </c>
      <c r="B1139" t="s">
        <v>10004</v>
      </c>
      <c r="C1139" t="s">
        <v>13637</v>
      </c>
      <c r="D1139">
        <v>2025</v>
      </c>
      <c r="E1139" t="s">
        <v>1290</v>
      </c>
      <c r="F1139" t="s">
        <v>13676</v>
      </c>
    </row>
    <row r="1140" spans="1:6" x14ac:dyDescent="0.25">
      <c r="A1140" t="s">
        <v>13677</v>
      </c>
      <c r="B1140" t="s">
        <v>10004</v>
      </c>
      <c r="C1140" t="s">
        <v>13637</v>
      </c>
      <c r="D1140">
        <v>2025</v>
      </c>
      <c r="E1140" t="s">
        <v>1290</v>
      </c>
      <c r="F1140" t="s">
        <v>13678</v>
      </c>
    </row>
    <row r="1141" spans="1:6" x14ac:dyDescent="0.25">
      <c r="A1141" t="s">
        <v>13679</v>
      </c>
      <c r="B1141" t="s">
        <v>10004</v>
      </c>
      <c r="C1141" t="s">
        <v>13637</v>
      </c>
      <c r="D1141">
        <v>2025</v>
      </c>
      <c r="E1141" t="s">
        <v>1290</v>
      </c>
      <c r="F1141" t="s">
        <v>13680</v>
      </c>
    </row>
    <row r="1142" spans="1:6" x14ac:dyDescent="0.25">
      <c r="A1142" t="s">
        <v>13681</v>
      </c>
      <c r="B1142" t="s">
        <v>10004</v>
      </c>
      <c r="C1142" t="s">
        <v>13637</v>
      </c>
      <c r="D1142">
        <v>2025</v>
      </c>
      <c r="E1142" t="s">
        <v>1290</v>
      </c>
      <c r="F1142" t="s">
        <v>13682</v>
      </c>
    </row>
    <row r="1143" spans="1:6" x14ac:dyDescent="0.25">
      <c r="A1143" t="s">
        <v>13683</v>
      </c>
      <c r="B1143" t="s">
        <v>10004</v>
      </c>
      <c r="C1143" t="s">
        <v>13637</v>
      </c>
      <c r="D1143">
        <v>2025</v>
      </c>
      <c r="E1143" t="s">
        <v>1290</v>
      </c>
      <c r="F1143" t="s">
        <v>13684</v>
      </c>
    </row>
    <row r="1144" spans="1:6" x14ac:dyDescent="0.25">
      <c r="A1144" t="s">
        <v>13685</v>
      </c>
      <c r="B1144" t="s">
        <v>10004</v>
      </c>
      <c r="C1144" t="s">
        <v>13637</v>
      </c>
      <c r="D1144">
        <v>2025</v>
      </c>
      <c r="E1144" t="s">
        <v>1290</v>
      </c>
      <c r="F1144" t="s">
        <v>13686</v>
      </c>
    </row>
    <row r="1145" spans="1:6" x14ac:dyDescent="0.25">
      <c r="A1145" t="s">
        <v>13687</v>
      </c>
      <c r="B1145" t="s">
        <v>10004</v>
      </c>
      <c r="C1145" t="s">
        <v>13637</v>
      </c>
      <c r="D1145">
        <v>2025</v>
      </c>
      <c r="E1145" t="s">
        <v>1290</v>
      </c>
      <c r="F1145" t="s">
        <v>13688</v>
      </c>
    </row>
    <row r="1146" spans="1:6" x14ac:dyDescent="0.25">
      <c r="A1146" t="s">
        <v>13689</v>
      </c>
      <c r="B1146" t="s">
        <v>10004</v>
      </c>
      <c r="C1146" t="s">
        <v>13637</v>
      </c>
      <c r="D1146">
        <v>2025</v>
      </c>
      <c r="E1146" t="s">
        <v>1290</v>
      </c>
      <c r="F1146" t="s">
        <v>13690</v>
      </c>
    </row>
    <row r="1147" spans="1:6" x14ac:dyDescent="0.25">
      <c r="A1147" t="s">
        <v>13691</v>
      </c>
      <c r="B1147" t="s">
        <v>10004</v>
      </c>
      <c r="C1147" t="s">
        <v>13637</v>
      </c>
      <c r="D1147">
        <v>2025</v>
      </c>
      <c r="E1147" t="s">
        <v>1290</v>
      </c>
      <c r="F1147" t="s">
        <v>13692</v>
      </c>
    </row>
    <row r="1148" spans="1:6" x14ac:dyDescent="0.25">
      <c r="A1148" t="s">
        <v>13693</v>
      </c>
      <c r="B1148" t="s">
        <v>10004</v>
      </c>
      <c r="C1148" t="s">
        <v>13637</v>
      </c>
      <c r="D1148">
        <v>2025</v>
      </c>
      <c r="E1148" t="s">
        <v>1290</v>
      </c>
      <c r="F1148" t="s">
        <v>13694</v>
      </c>
    </row>
    <row r="1149" spans="1:6" x14ac:dyDescent="0.25">
      <c r="A1149" t="s">
        <v>13695</v>
      </c>
      <c r="B1149" t="s">
        <v>10004</v>
      </c>
      <c r="C1149" t="s">
        <v>13637</v>
      </c>
      <c r="D1149">
        <v>2025</v>
      </c>
      <c r="E1149" t="s">
        <v>1290</v>
      </c>
      <c r="F1149" t="s">
        <v>13696</v>
      </c>
    </row>
    <row r="1150" spans="1:6" x14ac:dyDescent="0.25">
      <c r="A1150" t="s">
        <v>13697</v>
      </c>
      <c r="B1150" t="s">
        <v>10004</v>
      </c>
      <c r="C1150" t="s">
        <v>13637</v>
      </c>
      <c r="D1150">
        <v>2025</v>
      </c>
      <c r="E1150" t="s">
        <v>1290</v>
      </c>
      <c r="F1150" t="s">
        <v>13698</v>
      </c>
    </row>
    <row r="1151" spans="1:6" x14ac:dyDescent="0.25">
      <c r="A1151" t="s">
        <v>13699</v>
      </c>
      <c r="B1151" t="s">
        <v>10004</v>
      </c>
      <c r="C1151" t="s">
        <v>13637</v>
      </c>
      <c r="D1151">
        <v>2025</v>
      </c>
      <c r="E1151" t="s">
        <v>1290</v>
      </c>
      <c r="F1151" t="s">
        <v>13700</v>
      </c>
    </row>
    <row r="1152" spans="1:6" x14ac:dyDescent="0.25">
      <c r="A1152" t="s">
        <v>13701</v>
      </c>
      <c r="B1152" t="s">
        <v>10004</v>
      </c>
      <c r="C1152" t="s">
        <v>13637</v>
      </c>
      <c r="D1152">
        <v>2025</v>
      </c>
      <c r="E1152" t="s">
        <v>1290</v>
      </c>
      <c r="F1152" t="s">
        <v>13702</v>
      </c>
    </row>
    <row r="1153" spans="1:6" x14ac:dyDescent="0.25">
      <c r="A1153" t="s">
        <v>13703</v>
      </c>
      <c r="B1153" t="s">
        <v>10004</v>
      </c>
      <c r="C1153" t="s">
        <v>13637</v>
      </c>
      <c r="D1153">
        <v>2025</v>
      </c>
      <c r="E1153" t="s">
        <v>1290</v>
      </c>
      <c r="F1153" t="s">
        <v>13704</v>
      </c>
    </row>
    <row r="1154" spans="1:6" x14ac:dyDescent="0.25">
      <c r="A1154" t="s">
        <v>13705</v>
      </c>
      <c r="B1154" t="s">
        <v>10004</v>
      </c>
      <c r="C1154" t="s">
        <v>13637</v>
      </c>
      <c r="D1154">
        <v>2025</v>
      </c>
      <c r="E1154" t="s">
        <v>1290</v>
      </c>
      <c r="F1154" t="s">
        <v>13706</v>
      </c>
    </row>
    <row r="1155" spans="1:6" x14ac:dyDescent="0.25">
      <c r="A1155" t="s">
        <v>13707</v>
      </c>
      <c r="B1155" t="s">
        <v>10004</v>
      </c>
      <c r="C1155" t="s">
        <v>13637</v>
      </c>
      <c r="D1155">
        <v>2025</v>
      </c>
      <c r="E1155" t="s">
        <v>1290</v>
      </c>
      <c r="F1155" t="s">
        <v>13708</v>
      </c>
    </row>
    <row r="1156" spans="1:6" x14ac:dyDescent="0.25">
      <c r="A1156" t="s">
        <v>13709</v>
      </c>
      <c r="B1156" t="s">
        <v>10004</v>
      </c>
      <c r="C1156" t="s">
        <v>13637</v>
      </c>
      <c r="D1156">
        <v>2025</v>
      </c>
      <c r="E1156" t="s">
        <v>1290</v>
      </c>
      <c r="F1156" t="s">
        <v>13710</v>
      </c>
    </row>
    <row r="1157" spans="1:6" x14ac:dyDescent="0.25">
      <c r="A1157" t="s">
        <v>13711</v>
      </c>
      <c r="B1157" t="s">
        <v>10004</v>
      </c>
      <c r="C1157" t="s">
        <v>13637</v>
      </c>
      <c r="D1157">
        <v>2025</v>
      </c>
      <c r="E1157" t="s">
        <v>1290</v>
      </c>
      <c r="F1157" t="s">
        <v>13712</v>
      </c>
    </row>
    <row r="1158" spans="1:6" x14ac:dyDescent="0.25">
      <c r="A1158" t="s">
        <v>13713</v>
      </c>
      <c r="B1158" t="s">
        <v>10004</v>
      </c>
      <c r="C1158" t="s">
        <v>13637</v>
      </c>
      <c r="D1158">
        <v>2025</v>
      </c>
      <c r="E1158" t="s">
        <v>1290</v>
      </c>
      <c r="F1158" t="s">
        <v>13714</v>
      </c>
    </row>
    <row r="1159" spans="1:6" x14ac:dyDescent="0.25">
      <c r="A1159" t="s">
        <v>13715</v>
      </c>
      <c r="B1159" t="s">
        <v>10004</v>
      </c>
      <c r="C1159" t="s">
        <v>13637</v>
      </c>
      <c r="D1159">
        <v>2025</v>
      </c>
      <c r="E1159" t="s">
        <v>1290</v>
      </c>
      <c r="F1159" t="s">
        <v>13716</v>
      </c>
    </row>
    <row r="1160" spans="1:6" x14ac:dyDescent="0.25">
      <c r="A1160" t="s">
        <v>13717</v>
      </c>
      <c r="B1160" t="s">
        <v>10004</v>
      </c>
      <c r="C1160" t="s">
        <v>13637</v>
      </c>
      <c r="D1160">
        <v>2025</v>
      </c>
      <c r="E1160" t="s">
        <v>1290</v>
      </c>
      <c r="F1160" t="s">
        <v>13718</v>
      </c>
    </row>
    <row r="1161" spans="1:6" x14ac:dyDescent="0.25">
      <c r="A1161" t="s">
        <v>13719</v>
      </c>
      <c r="B1161" t="s">
        <v>10004</v>
      </c>
      <c r="C1161" t="s">
        <v>13637</v>
      </c>
      <c r="D1161">
        <v>2025</v>
      </c>
      <c r="E1161" t="s">
        <v>1290</v>
      </c>
      <c r="F1161" t="s">
        <v>13720</v>
      </c>
    </row>
    <row r="1162" spans="1:6" x14ac:dyDescent="0.25">
      <c r="A1162" t="s">
        <v>13721</v>
      </c>
      <c r="B1162" t="s">
        <v>10004</v>
      </c>
      <c r="C1162" t="s">
        <v>13637</v>
      </c>
      <c r="D1162">
        <v>2025</v>
      </c>
      <c r="E1162" t="s">
        <v>1290</v>
      </c>
      <c r="F1162" t="s">
        <v>13722</v>
      </c>
    </row>
    <row r="1163" spans="1:6" x14ac:dyDescent="0.25">
      <c r="A1163" t="s">
        <v>13723</v>
      </c>
      <c r="B1163" t="s">
        <v>10004</v>
      </c>
      <c r="C1163" t="s">
        <v>13637</v>
      </c>
      <c r="D1163">
        <v>2025</v>
      </c>
      <c r="E1163" t="s">
        <v>1290</v>
      </c>
      <c r="F1163" t="s">
        <v>13724</v>
      </c>
    </row>
    <row r="1164" spans="1:6" x14ac:dyDescent="0.25">
      <c r="A1164" t="s">
        <v>13725</v>
      </c>
      <c r="B1164" t="s">
        <v>10004</v>
      </c>
      <c r="C1164" t="s">
        <v>13637</v>
      </c>
      <c r="D1164">
        <v>2025</v>
      </c>
      <c r="E1164" t="s">
        <v>1290</v>
      </c>
      <c r="F1164" t="s">
        <v>13726</v>
      </c>
    </row>
    <row r="1165" spans="1:6" x14ac:dyDescent="0.25">
      <c r="A1165" t="s">
        <v>13727</v>
      </c>
      <c r="B1165" t="s">
        <v>10004</v>
      </c>
      <c r="C1165" t="s">
        <v>13637</v>
      </c>
      <c r="D1165">
        <v>2025</v>
      </c>
      <c r="E1165" t="s">
        <v>1290</v>
      </c>
      <c r="F1165" t="s">
        <v>13728</v>
      </c>
    </row>
    <row r="1166" spans="1:6" x14ac:dyDescent="0.25">
      <c r="A1166" t="s">
        <v>13729</v>
      </c>
      <c r="B1166" t="s">
        <v>10004</v>
      </c>
      <c r="C1166" t="s">
        <v>13637</v>
      </c>
      <c r="D1166">
        <v>2025</v>
      </c>
      <c r="E1166" t="s">
        <v>1290</v>
      </c>
      <c r="F1166" t="s">
        <v>13730</v>
      </c>
    </row>
    <row r="1167" spans="1:6" x14ac:dyDescent="0.25">
      <c r="A1167" t="s">
        <v>13731</v>
      </c>
      <c r="B1167" t="s">
        <v>10004</v>
      </c>
      <c r="C1167" t="s">
        <v>13637</v>
      </c>
      <c r="D1167">
        <v>2025</v>
      </c>
      <c r="E1167" t="s">
        <v>1290</v>
      </c>
      <c r="F1167" t="s">
        <v>13732</v>
      </c>
    </row>
    <row r="1168" spans="1:6" x14ac:dyDescent="0.25">
      <c r="A1168" t="s">
        <v>13733</v>
      </c>
      <c r="B1168" t="s">
        <v>10004</v>
      </c>
      <c r="C1168" t="s">
        <v>13637</v>
      </c>
      <c r="D1168">
        <v>2025</v>
      </c>
      <c r="E1168" t="s">
        <v>1290</v>
      </c>
      <c r="F1168" t="s">
        <v>13734</v>
      </c>
    </row>
    <row r="1169" spans="1:7" x14ac:dyDescent="0.25">
      <c r="A1169" t="s">
        <v>13735</v>
      </c>
      <c r="B1169" t="s">
        <v>10004</v>
      </c>
      <c r="C1169" t="s">
        <v>13637</v>
      </c>
      <c r="D1169">
        <v>2025</v>
      </c>
      <c r="E1169" t="s">
        <v>1290</v>
      </c>
      <c r="F1169" t="s">
        <v>13736</v>
      </c>
    </row>
    <row r="1170" spans="1:7" x14ac:dyDescent="0.25">
      <c r="A1170" t="s">
        <v>13737</v>
      </c>
      <c r="B1170" t="s">
        <v>10004</v>
      </c>
      <c r="C1170" t="s">
        <v>13637</v>
      </c>
      <c r="D1170">
        <v>2025</v>
      </c>
      <c r="E1170" t="s">
        <v>1290</v>
      </c>
      <c r="F1170" t="s">
        <v>13738</v>
      </c>
    </row>
    <row r="1171" spans="1:7" x14ac:dyDescent="0.25">
      <c r="A1171" t="s">
        <v>13739</v>
      </c>
      <c r="B1171" t="s">
        <v>10004</v>
      </c>
      <c r="C1171" t="s">
        <v>13637</v>
      </c>
      <c r="D1171">
        <v>2025</v>
      </c>
      <c r="E1171" t="s">
        <v>1290</v>
      </c>
      <c r="F1171" t="s">
        <v>13740</v>
      </c>
    </row>
    <row r="1172" spans="1:7" x14ac:dyDescent="0.25">
      <c r="A1172" t="s">
        <v>10003</v>
      </c>
      <c r="B1172" t="s">
        <v>10004</v>
      </c>
      <c r="C1172" t="s">
        <v>10005</v>
      </c>
      <c r="D1172">
        <v>2020</v>
      </c>
      <c r="E1172" t="s">
        <v>1286</v>
      </c>
      <c r="F1172" t="s">
        <v>10006</v>
      </c>
      <c r="G1172" t="s">
        <v>10007</v>
      </c>
    </row>
    <row r="1173" spans="1:7" x14ac:dyDescent="0.25">
      <c r="A1173" t="s">
        <v>10923</v>
      </c>
      <c r="B1173" t="s">
        <v>10004</v>
      </c>
      <c r="C1173" t="s">
        <v>10005</v>
      </c>
      <c r="D1173">
        <v>2020</v>
      </c>
      <c r="E1173" t="s">
        <v>1286</v>
      </c>
      <c r="F1173" t="s">
        <v>10924</v>
      </c>
    </row>
    <row r="1174" spans="1:7" x14ac:dyDescent="0.25">
      <c r="A1174" t="s">
        <v>10925</v>
      </c>
      <c r="B1174" t="s">
        <v>10004</v>
      </c>
      <c r="C1174" t="s">
        <v>10005</v>
      </c>
      <c r="D1174">
        <v>2020</v>
      </c>
      <c r="E1174" t="s">
        <v>1286</v>
      </c>
      <c r="F1174" t="s">
        <v>10926</v>
      </c>
    </row>
    <row r="1175" spans="1:7" x14ac:dyDescent="0.25">
      <c r="A1175" t="s">
        <v>10927</v>
      </c>
      <c r="B1175" t="s">
        <v>10004</v>
      </c>
      <c r="C1175" t="s">
        <v>10005</v>
      </c>
      <c r="D1175">
        <v>2020</v>
      </c>
      <c r="E1175" t="s">
        <v>1286</v>
      </c>
      <c r="F1175" t="s">
        <v>10928</v>
      </c>
    </row>
    <row r="1176" spans="1:7" x14ac:dyDescent="0.25">
      <c r="A1176" t="s">
        <v>10929</v>
      </c>
      <c r="B1176" t="s">
        <v>10004</v>
      </c>
      <c r="C1176" t="s">
        <v>10005</v>
      </c>
      <c r="D1176">
        <v>2020</v>
      </c>
      <c r="E1176" t="s">
        <v>1286</v>
      </c>
      <c r="F1176" t="s">
        <v>10930</v>
      </c>
    </row>
    <row r="1177" spans="1:7" x14ac:dyDescent="0.25">
      <c r="A1177" t="s">
        <v>10931</v>
      </c>
      <c r="B1177" t="s">
        <v>10004</v>
      </c>
      <c r="C1177" t="s">
        <v>10005</v>
      </c>
      <c r="D1177">
        <v>2020</v>
      </c>
      <c r="E1177" t="s">
        <v>1286</v>
      </c>
      <c r="F1177" t="s">
        <v>10932</v>
      </c>
    </row>
    <row r="1178" spans="1:7" x14ac:dyDescent="0.25">
      <c r="A1178" t="s">
        <v>10933</v>
      </c>
      <c r="B1178" t="s">
        <v>10004</v>
      </c>
      <c r="C1178" t="s">
        <v>10005</v>
      </c>
      <c r="D1178">
        <v>2020</v>
      </c>
      <c r="E1178" t="s">
        <v>1286</v>
      </c>
      <c r="F1178" t="s">
        <v>10934</v>
      </c>
    </row>
    <row r="1179" spans="1:7" x14ac:dyDescent="0.25">
      <c r="A1179" t="s">
        <v>10935</v>
      </c>
      <c r="B1179" t="s">
        <v>10004</v>
      </c>
      <c r="C1179" t="s">
        <v>10005</v>
      </c>
      <c r="D1179">
        <v>2020</v>
      </c>
      <c r="E1179" t="s">
        <v>1286</v>
      </c>
      <c r="F1179" t="s">
        <v>10936</v>
      </c>
    </row>
    <row r="1180" spans="1:7" x14ac:dyDescent="0.25">
      <c r="A1180" t="s">
        <v>10937</v>
      </c>
      <c r="B1180" t="s">
        <v>10004</v>
      </c>
      <c r="C1180" t="s">
        <v>10005</v>
      </c>
      <c r="D1180">
        <v>2020</v>
      </c>
      <c r="E1180" t="s">
        <v>1286</v>
      </c>
      <c r="F1180" t="s">
        <v>10938</v>
      </c>
    </row>
    <row r="1181" spans="1:7" x14ac:dyDescent="0.25">
      <c r="A1181" t="s">
        <v>10939</v>
      </c>
      <c r="B1181" t="s">
        <v>10004</v>
      </c>
      <c r="C1181" t="s">
        <v>10005</v>
      </c>
      <c r="D1181">
        <v>2020</v>
      </c>
      <c r="E1181" t="s">
        <v>1286</v>
      </c>
      <c r="F1181" t="s">
        <v>10940</v>
      </c>
    </row>
    <row r="1182" spans="1:7" x14ac:dyDescent="0.25">
      <c r="A1182" t="s">
        <v>10941</v>
      </c>
      <c r="B1182" t="s">
        <v>10004</v>
      </c>
      <c r="C1182" t="s">
        <v>10005</v>
      </c>
      <c r="D1182">
        <v>2020</v>
      </c>
      <c r="E1182" t="s">
        <v>1286</v>
      </c>
      <c r="F1182" t="s">
        <v>10942</v>
      </c>
    </row>
    <row r="1183" spans="1:7" x14ac:dyDescent="0.25">
      <c r="A1183" t="s">
        <v>10943</v>
      </c>
      <c r="B1183" t="s">
        <v>10004</v>
      </c>
      <c r="C1183" t="s">
        <v>10005</v>
      </c>
      <c r="D1183">
        <v>2020</v>
      </c>
      <c r="E1183" t="s">
        <v>1286</v>
      </c>
      <c r="F1183" t="s">
        <v>10944</v>
      </c>
    </row>
    <row r="1184" spans="1:7" x14ac:dyDescent="0.25">
      <c r="A1184" t="s">
        <v>10945</v>
      </c>
      <c r="B1184" t="s">
        <v>10004</v>
      </c>
      <c r="C1184" t="s">
        <v>10005</v>
      </c>
      <c r="D1184">
        <v>2020</v>
      </c>
      <c r="E1184" t="s">
        <v>1286</v>
      </c>
      <c r="F1184" t="s">
        <v>10946</v>
      </c>
    </row>
    <row r="1185" spans="1:6" x14ac:dyDescent="0.25">
      <c r="A1185" t="s">
        <v>10947</v>
      </c>
      <c r="B1185" t="s">
        <v>10004</v>
      </c>
      <c r="C1185" t="s">
        <v>10005</v>
      </c>
      <c r="D1185">
        <v>2020</v>
      </c>
      <c r="E1185" t="s">
        <v>1286</v>
      </c>
      <c r="F1185" t="s">
        <v>10948</v>
      </c>
    </row>
    <row r="1186" spans="1:6" x14ac:dyDescent="0.25">
      <c r="A1186" t="s">
        <v>10949</v>
      </c>
      <c r="B1186" t="s">
        <v>10004</v>
      </c>
      <c r="C1186" t="s">
        <v>10005</v>
      </c>
      <c r="D1186">
        <v>2020</v>
      </c>
      <c r="E1186" t="s">
        <v>1286</v>
      </c>
      <c r="F1186" t="s">
        <v>10950</v>
      </c>
    </row>
    <row r="1187" spans="1:6" x14ac:dyDescent="0.25">
      <c r="A1187" t="s">
        <v>10951</v>
      </c>
      <c r="B1187" t="s">
        <v>10004</v>
      </c>
      <c r="C1187" t="s">
        <v>10005</v>
      </c>
      <c r="D1187">
        <v>2020</v>
      </c>
      <c r="E1187" t="s">
        <v>1286</v>
      </c>
      <c r="F1187" t="s">
        <v>10952</v>
      </c>
    </row>
    <row r="1188" spans="1:6" x14ac:dyDescent="0.25">
      <c r="A1188" t="s">
        <v>10953</v>
      </c>
      <c r="B1188" t="s">
        <v>10004</v>
      </c>
      <c r="C1188" t="s">
        <v>10005</v>
      </c>
      <c r="D1188">
        <v>2020</v>
      </c>
      <c r="E1188" t="s">
        <v>1286</v>
      </c>
      <c r="F1188" t="s">
        <v>10954</v>
      </c>
    </row>
    <row r="1189" spans="1:6" x14ac:dyDescent="0.25">
      <c r="A1189" t="s">
        <v>10955</v>
      </c>
      <c r="B1189" t="s">
        <v>10004</v>
      </c>
      <c r="C1189" t="s">
        <v>10005</v>
      </c>
      <c r="D1189">
        <v>2020</v>
      </c>
      <c r="E1189" t="s">
        <v>1286</v>
      </c>
      <c r="F1189" t="s">
        <v>10956</v>
      </c>
    </row>
    <row r="1190" spans="1:6" x14ac:dyDescent="0.25">
      <c r="A1190" t="s">
        <v>10957</v>
      </c>
      <c r="B1190" t="s">
        <v>10004</v>
      </c>
      <c r="C1190" t="s">
        <v>10005</v>
      </c>
      <c r="D1190">
        <v>2020</v>
      </c>
      <c r="E1190" t="s">
        <v>1286</v>
      </c>
      <c r="F1190" t="s">
        <v>10958</v>
      </c>
    </row>
    <row r="1191" spans="1:6" x14ac:dyDescent="0.25">
      <c r="A1191" t="s">
        <v>10959</v>
      </c>
      <c r="B1191" t="s">
        <v>10004</v>
      </c>
      <c r="C1191" t="s">
        <v>10005</v>
      </c>
      <c r="D1191">
        <v>2020</v>
      </c>
      <c r="E1191" t="s">
        <v>1286</v>
      </c>
      <c r="F1191" t="s">
        <v>10960</v>
      </c>
    </row>
    <row r="1192" spans="1:6" x14ac:dyDescent="0.25">
      <c r="A1192" t="s">
        <v>10961</v>
      </c>
      <c r="B1192" t="s">
        <v>10004</v>
      </c>
      <c r="C1192" t="s">
        <v>10005</v>
      </c>
      <c r="D1192">
        <v>2020</v>
      </c>
      <c r="E1192" t="s">
        <v>1286</v>
      </c>
      <c r="F1192" t="s">
        <v>10962</v>
      </c>
    </row>
    <row r="1193" spans="1:6" x14ac:dyDescent="0.25">
      <c r="A1193" t="s">
        <v>10963</v>
      </c>
      <c r="B1193" t="s">
        <v>10004</v>
      </c>
      <c r="C1193" t="s">
        <v>10005</v>
      </c>
      <c r="D1193">
        <v>2020</v>
      </c>
      <c r="E1193" t="s">
        <v>1286</v>
      </c>
      <c r="F1193" t="s">
        <v>10964</v>
      </c>
    </row>
    <row r="1194" spans="1:6" x14ac:dyDescent="0.25">
      <c r="A1194" t="s">
        <v>10965</v>
      </c>
      <c r="B1194" t="s">
        <v>10004</v>
      </c>
      <c r="C1194" t="s">
        <v>10005</v>
      </c>
      <c r="D1194">
        <v>2020</v>
      </c>
      <c r="E1194" t="s">
        <v>1286</v>
      </c>
      <c r="F1194" t="s">
        <v>10966</v>
      </c>
    </row>
    <row r="1195" spans="1:6" x14ac:dyDescent="0.25">
      <c r="A1195" t="s">
        <v>10967</v>
      </c>
      <c r="B1195" t="s">
        <v>10004</v>
      </c>
      <c r="C1195" t="s">
        <v>10005</v>
      </c>
      <c r="D1195">
        <v>2020</v>
      </c>
      <c r="E1195" t="s">
        <v>1286</v>
      </c>
      <c r="F1195" t="s">
        <v>10968</v>
      </c>
    </row>
    <row r="1196" spans="1:6" x14ac:dyDescent="0.25">
      <c r="A1196" t="s">
        <v>10969</v>
      </c>
      <c r="B1196" t="s">
        <v>10004</v>
      </c>
      <c r="C1196" t="s">
        <v>10005</v>
      </c>
      <c r="D1196">
        <v>2020</v>
      </c>
      <c r="E1196" t="s">
        <v>1286</v>
      </c>
      <c r="F1196" t="s">
        <v>10970</v>
      </c>
    </row>
    <row r="1197" spans="1:6" x14ac:dyDescent="0.25">
      <c r="A1197" t="s">
        <v>10971</v>
      </c>
      <c r="B1197" t="s">
        <v>10004</v>
      </c>
      <c r="C1197" t="s">
        <v>10005</v>
      </c>
      <c r="D1197">
        <v>2020</v>
      </c>
      <c r="E1197" t="s">
        <v>1286</v>
      </c>
      <c r="F1197" t="s">
        <v>10972</v>
      </c>
    </row>
    <row r="1198" spans="1:6" x14ac:dyDescent="0.25">
      <c r="A1198" t="s">
        <v>10973</v>
      </c>
      <c r="B1198" t="s">
        <v>10004</v>
      </c>
      <c r="C1198" t="s">
        <v>10005</v>
      </c>
      <c r="D1198">
        <v>2020</v>
      </c>
      <c r="E1198" t="s">
        <v>1286</v>
      </c>
      <c r="F1198" t="s">
        <v>10974</v>
      </c>
    </row>
    <row r="1199" spans="1:6" x14ac:dyDescent="0.25">
      <c r="A1199" t="s">
        <v>10975</v>
      </c>
      <c r="B1199" t="s">
        <v>10004</v>
      </c>
      <c r="C1199" t="s">
        <v>10005</v>
      </c>
      <c r="D1199">
        <v>2020</v>
      </c>
      <c r="E1199" t="s">
        <v>1286</v>
      </c>
      <c r="F1199" t="s">
        <v>10976</v>
      </c>
    </row>
    <row r="1200" spans="1:6" x14ac:dyDescent="0.25">
      <c r="A1200" t="s">
        <v>10977</v>
      </c>
      <c r="B1200" t="s">
        <v>10004</v>
      </c>
      <c r="C1200" t="s">
        <v>10005</v>
      </c>
      <c r="D1200">
        <v>2020</v>
      </c>
      <c r="E1200" t="s">
        <v>1286</v>
      </c>
      <c r="F1200" t="s">
        <v>10978</v>
      </c>
    </row>
    <row r="1201" spans="1:7" x14ac:dyDescent="0.25">
      <c r="A1201" t="s">
        <v>10979</v>
      </c>
      <c r="B1201" t="s">
        <v>10004</v>
      </c>
      <c r="C1201" t="s">
        <v>10005</v>
      </c>
      <c r="D1201">
        <v>2020</v>
      </c>
      <c r="E1201" t="s">
        <v>1286</v>
      </c>
      <c r="F1201" t="s">
        <v>10980</v>
      </c>
    </row>
    <row r="1202" spans="1:7" x14ac:dyDescent="0.25">
      <c r="A1202" t="s">
        <v>10981</v>
      </c>
      <c r="B1202" t="s">
        <v>10982</v>
      </c>
      <c r="C1202" t="s">
        <v>10983</v>
      </c>
      <c r="D1202">
        <v>2025</v>
      </c>
      <c r="E1202" t="s">
        <v>1314</v>
      </c>
      <c r="F1202" t="s">
        <v>10984</v>
      </c>
      <c r="G1202" t="s">
        <v>10007</v>
      </c>
    </row>
    <row r="1203" spans="1:7" x14ac:dyDescent="0.25">
      <c r="A1203" t="s">
        <v>10985</v>
      </c>
      <c r="B1203" t="s">
        <v>10982</v>
      </c>
      <c r="C1203" t="s">
        <v>10983</v>
      </c>
      <c r="D1203">
        <v>2025</v>
      </c>
      <c r="E1203" t="s">
        <v>1314</v>
      </c>
      <c r="F1203" t="s">
        <v>10986</v>
      </c>
    </row>
    <row r="1204" spans="1:7" x14ac:dyDescent="0.25">
      <c r="A1204" t="s">
        <v>10987</v>
      </c>
      <c r="B1204" t="s">
        <v>10982</v>
      </c>
      <c r="C1204" t="s">
        <v>10983</v>
      </c>
      <c r="D1204">
        <v>2025</v>
      </c>
      <c r="E1204" t="s">
        <v>1314</v>
      </c>
      <c r="F1204" t="s">
        <v>10988</v>
      </c>
    </row>
    <row r="1205" spans="1:7" x14ac:dyDescent="0.25">
      <c r="A1205" t="s">
        <v>10989</v>
      </c>
      <c r="B1205" t="s">
        <v>10982</v>
      </c>
      <c r="C1205" t="s">
        <v>10983</v>
      </c>
      <c r="D1205">
        <v>2025</v>
      </c>
      <c r="E1205" t="s">
        <v>1314</v>
      </c>
      <c r="F1205" t="s">
        <v>10990</v>
      </c>
    </row>
    <row r="1206" spans="1:7" x14ac:dyDescent="0.25">
      <c r="A1206" t="s">
        <v>10991</v>
      </c>
      <c r="B1206" t="s">
        <v>10982</v>
      </c>
      <c r="C1206" t="s">
        <v>10983</v>
      </c>
      <c r="D1206">
        <v>2025</v>
      </c>
      <c r="E1206" t="s">
        <v>1314</v>
      </c>
      <c r="F1206" t="s">
        <v>10992</v>
      </c>
    </row>
    <row r="1207" spans="1:7" x14ac:dyDescent="0.25">
      <c r="A1207" t="s">
        <v>10993</v>
      </c>
      <c r="B1207" t="s">
        <v>10982</v>
      </c>
      <c r="C1207" t="s">
        <v>10983</v>
      </c>
      <c r="D1207">
        <v>2025</v>
      </c>
      <c r="E1207" t="s">
        <v>1314</v>
      </c>
      <c r="F1207" t="s">
        <v>10994</v>
      </c>
    </row>
    <row r="1208" spans="1:7" x14ac:dyDescent="0.25">
      <c r="A1208" t="s">
        <v>10995</v>
      </c>
      <c r="B1208" t="s">
        <v>10982</v>
      </c>
      <c r="C1208" t="s">
        <v>10983</v>
      </c>
      <c r="D1208">
        <v>2025</v>
      </c>
      <c r="E1208" t="s">
        <v>1314</v>
      </c>
      <c r="F1208" t="s">
        <v>10996</v>
      </c>
    </row>
    <row r="1209" spans="1:7" x14ac:dyDescent="0.25">
      <c r="A1209" t="s">
        <v>10997</v>
      </c>
      <c r="B1209" t="s">
        <v>10982</v>
      </c>
      <c r="C1209" t="s">
        <v>10983</v>
      </c>
      <c r="D1209">
        <v>2025</v>
      </c>
      <c r="E1209" t="s">
        <v>1314</v>
      </c>
      <c r="F1209" t="s">
        <v>10998</v>
      </c>
    </row>
    <row r="1210" spans="1:7" x14ac:dyDescent="0.25">
      <c r="A1210" t="s">
        <v>10999</v>
      </c>
      <c r="B1210" t="s">
        <v>10982</v>
      </c>
      <c r="C1210" t="s">
        <v>10983</v>
      </c>
      <c r="D1210">
        <v>2025</v>
      </c>
      <c r="E1210" t="s">
        <v>1314</v>
      </c>
      <c r="F1210" t="s">
        <v>11000</v>
      </c>
    </row>
    <row r="1211" spans="1:7" x14ac:dyDescent="0.25">
      <c r="A1211" t="s">
        <v>11001</v>
      </c>
      <c r="B1211" t="s">
        <v>10982</v>
      </c>
      <c r="C1211" t="s">
        <v>10983</v>
      </c>
      <c r="D1211">
        <v>2025</v>
      </c>
      <c r="E1211" t="s">
        <v>1314</v>
      </c>
      <c r="F1211" t="s">
        <v>11002</v>
      </c>
    </row>
    <row r="1212" spans="1:7" x14ac:dyDescent="0.25">
      <c r="A1212" t="s">
        <v>11003</v>
      </c>
      <c r="B1212" t="s">
        <v>10982</v>
      </c>
      <c r="C1212" t="s">
        <v>10983</v>
      </c>
      <c r="D1212">
        <v>2025</v>
      </c>
      <c r="E1212" t="s">
        <v>1314</v>
      </c>
      <c r="F1212" t="s">
        <v>11004</v>
      </c>
    </row>
    <row r="1213" spans="1:7" x14ac:dyDescent="0.25">
      <c r="A1213" t="s">
        <v>11005</v>
      </c>
      <c r="B1213" t="s">
        <v>10982</v>
      </c>
      <c r="C1213" t="s">
        <v>10983</v>
      </c>
      <c r="D1213">
        <v>2025</v>
      </c>
      <c r="E1213" t="s">
        <v>1314</v>
      </c>
      <c r="F1213" t="s">
        <v>11006</v>
      </c>
    </row>
    <row r="1214" spans="1:7" x14ac:dyDescent="0.25">
      <c r="A1214" t="s">
        <v>11007</v>
      </c>
      <c r="B1214" t="s">
        <v>10982</v>
      </c>
      <c r="C1214" t="s">
        <v>10983</v>
      </c>
      <c r="D1214">
        <v>2025</v>
      </c>
      <c r="E1214" t="s">
        <v>1314</v>
      </c>
      <c r="F1214" t="s">
        <v>11008</v>
      </c>
    </row>
    <row r="1215" spans="1:7" x14ac:dyDescent="0.25">
      <c r="A1215" t="s">
        <v>11009</v>
      </c>
      <c r="B1215" t="s">
        <v>10982</v>
      </c>
      <c r="C1215" t="s">
        <v>10983</v>
      </c>
      <c r="D1215">
        <v>2025</v>
      </c>
      <c r="E1215" t="s">
        <v>1314</v>
      </c>
      <c r="F1215" t="s">
        <v>11010</v>
      </c>
    </row>
    <row r="1216" spans="1:7" x14ac:dyDescent="0.25">
      <c r="A1216" t="s">
        <v>11011</v>
      </c>
      <c r="B1216" t="s">
        <v>10982</v>
      </c>
      <c r="C1216" t="s">
        <v>10983</v>
      </c>
      <c r="D1216">
        <v>2025</v>
      </c>
      <c r="E1216" t="s">
        <v>1314</v>
      </c>
      <c r="F1216" t="s">
        <v>11012</v>
      </c>
    </row>
    <row r="1217" spans="1:6" x14ac:dyDescent="0.25">
      <c r="A1217" t="s">
        <v>11013</v>
      </c>
      <c r="B1217" t="s">
        <v>10982</v>
      </c>
      <c r="C1217" t="s">
        <v>10983</v>
      </c>
      <c r="D1217">
        <v>2025</v>
      </c>
      <c r="E1217" t="s">
        <v>1314</v>
      </c>
      <c r="F1217" t="s">
        <v>11014</v>
      </c>
    </row>
    <row r="1218" spans="1:6" x14ac:dyDescent="0.25">
      <c r="A1218" t="s">
        <v>11015</v>
      </c>
      <c r="B1218" t="s">
        <v>10982</v>
      </c>
      <c r="C1218" t="s">
        <v>10983</v>
      </c>
      <c r="D1218">
        <v>2025</v>
      </c>
      <c r="E1218" t="s">
        <v>1314</v>
      </c>
      <c r="F1218" t="s">
        <v>11016</v>
      </c>
    </row>
    <row r="1219" spans="1:6" x14ac:dyDescent="0.25">
      <c r="A1219" t="s">
        <v>11017</v>
      </c>
      <c r="B1219" t="s">
        <v>10982</v>
      </c>
      <c r="C1219" t="s">
        <v>10983</v>
      </c>
      <c r="D1219">
        <v>2025</v>
      </c>
      <c r="E1219" t="s">
        <v>1314</v>
      </c>
      <c r="F1219" t="s">
        <v>11018</v>
      </c>
    </row>
    <row r="1220" spans="1:6" x14ac:dyDescent="0.25">
      <c r="A1220" t="s">
        <v>11019</v>
      </c>
      <c r="B1220" t="s">
        <v>10982</v>
      </c>
      <c r="C1220" t="s">
        <v>10983</v>
      </c>
      <c r="D1220">
        <v>2025</v>
      </c>
      <c r="E1220" t="s">
        <v>1314</v>
      </c>
      <c r="F1220" t="s">
        <v>11020</v>
      </c>
    </row>
    <row r="1221" spans="1:6" x14ac:dyDescent="0.25">
      <c r="A1221" t="s">
        <v>11021</v>
      </c>
      <c r="B1221" t="s">
        <v>10982</v>
      </c>
      <c r="C1221" t="s">
        <v>10983</v>
      </c>
      <c r="D1221">
        <v>2025</v>
      </c>
      <c r="E1221" t="s">
        <v>1314</v>
      </c>
      <c r="F1221" t="s">
        <v>11022</v>
      </c>
    </row>
    <row r="1222" spans="1:6" x14ac:dyDescent="0.25">
      <c r="A1222" t="s">
        <v>11023</v>
      </c>
      <c r="B1222" t="s">
        <v>10982</v>
      </c>
      <c r="C1222" t="s">
        <v>10983</v>
      </c>
      <c r="D1222">
        <v>2025</v>
      </c>
      <c r="E1222" t="s">
        <v>1314</v>
      </c>
      <c r="F1222" t="s">
        <v>11024</v>
      </c>
    </row>
    <row r="1223" spans="1:6" x14ac:dyDescent="0.25">
      <c r="A1223" t="s">
        <v>11025</v>
      </c>
      <c r="B1223" t="s">
        <v>10982</v>
      </c>
      <c r="C1223" t="s">
        <v>10983</v>
      </c>
      <c r="D1223">
        <v>2025</v>
      </c>
      <c r="E1223" t="s">
        <v>1314</v>
      </c>
      <c r="F1223" t="s">
        <v>11026</v>
      </c>
    </row>
    <row r="1224" spans="1:6" x14ac:dyDescent="0.25">
      <c r="A1224" t="s">
        <v>11027</v>
      </c>
      <c r="B1224" t="s">
        <v>10982</v>
      </c>
      <c r="C1224" t="s">
        <v>10983</v>
      </c>
      <c r="D1224">
        <v>2025</v>
      </c>
      <c r="E1224" t="s">
        <v>1314</v>
      </c>
      <c r="F1224" t="s">
        <v>11028</v>
      </c>
    </row>
    <row r="1225" spans="1:6" x14ac:dyDescent="0.25">
      <c r="A1225" t="s">
        <v>11029</v>
      </c>
      <c r="B1225" t="s">
        <v>10982</v>
      </c>
      <c r="C1225" t="s">
        <v>10983</v>
      </c>
      <c r="D1225">
        <v>2025</v>
      </c>
      <c r="E1225" t="s">
        <v>1314</v>
      </c>
      <c r="F1225" t="s">
        <v>11030</v>
      </c>
    </row>
    <row r="1226" spans="1:6" x14ac:dyDescent="0.25">
      <c r="A1226" t="s">
        <v>11031</v>
      </c>
      <c r="B1226" t="s">
        <v>10982</v>
      </c>
      <c r="C1226" t="s">
        <v>10983</v>
      </c>
      <c r="D1226">
        <v>2025</v>
      </c>
      <c r="E1226" t="s">
        <v>1314</v>
      </c>
      <c r="F1226" t="s">
        <v>11032</v>
      </c>
    </row>
    <row r="1227" spans="1:6" x14ac:dyDescent="0.25">
      <c r="A1227" t="s">
        <v>11033</v>
      </c>
      <c r="B1227" t="s">
        <v>10982</v>
      </c>
      <c r="C1227" t="s">
        <v>10983</v>
      </c>
      <c r="D1227">
        <v>2025</v>
      </c>
      <c r="E1227" t="s">
        <v>1314</v>
      </c>
      <c r="F1227" t="s">
        <v>11034</v>
      </c>
    </row>
    <row r="1228" spans="1:6" x14ac:dyDescent="0.25">
      <c r="A1228" t="s">
        <v>11035</v>
      </c>
      <c r="B1228" t="s">
        <v>10982</v>
      </c>
      <c r="C1228" t="s">
        <v>10983</v>
      </c>
      <c r="D1228">
        <v>2025</v>
      </c>
      <c r="E1228" t="s">
        <v>1314</v>
      </c>
      <c r="F1228" t="s">
        <v>11036</v>
      </c>
    </row>
    <row r="1229" spans="1:6" x14ac:dyDescent="0.25">
      <c r="A1229" t="s">
        <v>11037</v>
      </c>
      <c r="B1229" t="s">
        <v>10982</v>
      </c>
      <c r="C1229" t="s">
        <v>10983</v>
      </c>
      <c r="D1229">
        <v>2025</v>
      </c>
      <c r="E1229" t="s">
        <v>1314</v>
      </c>
      <c r="F1229" t="s">
        <v>11038</v>
      </c>
    </row>
    <row r="1230" spans="1:6" x14ac:dyDescent="0.25">
      <c r="A1230" t="s">
        <v>11039</v>
      </c>
      <c r="B1230" t="s">
        <v>10982</v>
      </c>
      <c r="C1230" t="s">
        <v>10983</v>
      </c>
      <c r="D1230">
        <v>2025</v>
      </c>
      <c r="E1230" t="s">
        <v>1314</v>
      </c>
      <c r="F1230" t="s">
        <v>11040</v>
      </c>
    </row>
    <row r="1231" spans="1:6" x14ac:dyDescent="0.25">
      <c r="A1231" t="s">
        <v>11041</v>
      </c>
      <c r="B1231" t="s">
        <v>10982</v>
      </c>
      <c r="C1231" t="s">
        <v>10983</v>
      </c>
      <c r="D1231">
        <v>2025</v>
      </c>
      <c r="E1231" t="s">
        <v>1314</v>
      </c>
      <c r="F1231" t="s">
        <v>11042</v>
      </c>
    </row>
    <row r="1232" spans="1:6" x14ac:dyDescent="0.25">
      <c r="A1232" t="s">
        <v>11043</v>
      </c>
      <c r="B1232" t="s">
        <v>10982</v>
      </c>
      <c r="C1232" t="s">
        <v>10983</v>
      </c>
      <c r="D1232">
        <v>2025</v>
      </c>
      <c r="E1232" t="s">
        <v>1314</v>
      </c>
      <c r="F1232" t="s">
        <v>11044</v>
      </c>
    </row>
    <row r="1233" spans="1:6" x14ac:dyDescent="0.25">
      <c r="A1233" t="s">
        <v>11045</v>
      </c>
      <c r="B1233" t="s">
        <v>10982</v>
      </c>
      <c r="C1233" t="s">
        <v>10983</v>
      </c>
      <c r="D1233">
        <v>2025</v>
      </c>
      <c r="E1233" t="s">
        <v>1314</v>
      </c>
      <c r="F1233" t="s">
        <v>11046</v>
      </c>
    </row>
    <row r="1234" spans="1:6" x14ac:dyDescent="0.25">
      <c r="A1234" t="s">
        <v>11047</v>
      </c>
      <c r="B1234" t="s">
        <v>10982</v>
      </c>
      <c r="C1234" t="s">
        <v>10983</v>
      </c>
      <c r="D1234">
        <v>2025</v>
      </c>
      <c r="E1234" t="s">
        <v>1314</v>
      </c>
      <c r="F1234" t="s">
        <v>11048</v>
      </c>
    </row>
    <row r="1235" spans="1:6" x14ac:dyDescent="0.25">
      <c r="A1235" t="s">
        <v>11049</v>
      </c>
      <c r="B1235" t="s">
        <v>10982</v>
      </c>
      <c r="C1235" t="s">
        <v>10983</v>
      </c>
      <c r="D1235">
        <v>2025</v>
      </c>
      <c r="E1235" t="s">
        <v>1314</v>
      </c>
      <c r="F1235" t="s">
        <v>11050</v>
      </c>
    </row>
    <row r="1236" spans="1:6" x14ac:dyDescent="0.25">
      <c r="A1236" t="s">
        <v>11051</v>
      </c>
      <c r="B1236" t="s">
        <v>10982</v>
      </c>
      <c r="C1236" t="s">
        <v>10983</v>
      </c>
      <c r="D1236">
        <v>2025</v>
      </c>
      <c r="E1236" t="s">
        <v>1314</v>
      </c>
      <c r="F1236" t="s">
        <v>11052</v>
      </c>
    </row>
    <row r="1237" spans="1:6" x14ac:dyDescent="0.25">
      <c r="A1237" t="s">
        <v>11053</v>
      </c>
      <c r="B1237" t="s">
        <v>10982</v>
      </c>
      <c r="C1237" t="s">
        <v>10983</v>
      </c>
      <c r="D1237">
        <v>2025</v>
      </c>
      <c r="E1237" t="s">
        <v>1314</v>
      </c>
      <c r="F1237" t="s">
        <v>11054</v>
      </c>
    </row>
    <row r="1238" spans="1:6" x14ac:dyDescent="0.25">
      <c r="A1238" t="s">
        <v>11055</v>
      </c>
      <c r="B1238" t="s">
        <v>10982</v>
      </c>
      <c r="C1238" t="s">
        <v>10983</v>
      </c>
      <c r="D1238">
        <v>2025</v>
      </c>
      <c r="E1238" t="s">
        <v>1314</v>
      </c>
      <c r="F1238" t="s">
        <v>11056</v>
      </c>
    </row>
    <row r="1239" spans="1:6" x14ac:dyDescent="0.25">
      <c r="A1239" t="s">
        <v>11057</v>
      </c>
      <c r="B1239" t="s">
        <v>10982</v>
      </c>
      <c r="C1239" t="s">
        <v>10983</v>
      </c>
      <c r="D1239">
        <v>2025</v>
      </c>
      <c r="E1239" t="s">
        <v>1314</v>
      </c>
      <c r="F1239" t="s">
        <v>11058</v>
      </c>
    </row>
    <row r="1240" spans="1:6" x14ac:dyDescent="0.25">
      <c r="A1240" t="s">
        <v>11059</v>
      </c>
      <c r="B1240" t="s">
        <v>10982</v>
      </c>
      <c r="C1240" t="s">
        <v>10983</v>
      </c>
      <c r="D1240">
        <v>2025</v>
      </c>
      <c r="E1240" t="s">
        <v>1314</v>
      </c>
      <c r="F1240" t="s">
        <v>11060</v>
      </c>
    </row>
    <row r="1241" spans="1:6" x14ac:dyDescent="0.25">
      <c r="A1241" t="s">
        <v>11061</v>
      </c>
      <c r="B1241" t="s">
        <v>10982</v>
      </c>
      <c r="C1241" t="s">
        <v>10983</v>
      </c>
      <c r="D1241">
        <v>2025</v>
      </c>
      <c r="E1241" t="s">
        <v>1314</v>
      </c>
      <c r="F1241" t="s">
        <v>11062</v>
      </c>
    </row>
    <row r="1242" spans="1:6" x14ac:dyDescent="0.25">
      <c r="A1242" t="s">
        <v>11063</v>
      </c>
      <c r="B1242" t="s">
        <v>10982</v>
      </c>
      <c r="C1242" t="s">
        <v>10983</v>
      </c>
      <c r="D1242">
        <v>2025</v>
      </c>
      <c r="E1242" t="s">
        <v>1314</v>
      </c>
      <c r="F1242" t="s">
        <v>11064</v>
      </c>
    </row>
    <row r="1243" spans="1:6" x14ac:dyDescent="0.25">
      <c r="A1243" t="s">
        <v>11065</v>
      </c>
      <c r="B1243" t="s">
        <v>10982</v>
      </c>
      <c r="C1243" t="s">
        <v>10983</v>
      </c>
      <c r="D1243">
        <v>2025</v>
      </c>
      <c r="E1243" t="s">
        <v>1314</v>
      </c>
      <c r="F1243" t="s">
        <v>11066</v>
      </c>
    </row>
    <row r="1244" spans="1:6" x14ac:dyDescent="0.25">
      <c r="A1244" t="s">
        <v>11067</v>
      </c>
      <c r="B1244" t="s">
        <v>10982</v>
      </c>
      <c r="C1244" t="s">
        <v>10983</v>
      </c>
      <c r="D1244">
        <v>2025</v>
      </c>
      <c r="E1244" t="s">
        <v>1314</v>
      </c>
      <c r="F1244" t="s">
        <v>11068</v>
      </c>
    </row>
    <row r="1245" spans="1:6" x14ac:dyDescent="0.25">
      <c r="A1245" t="s">
        <v>11069</v>
      </c>
      <c r="B1245" t="s">
        <v>10982</v>
      </c>
      <c r="C1245" t="s">
        <v>10983</v>
      </c>
      <c r="D1245">
        <v>2025</v>
      </c>
      <c r="E1245" t="s">
        <v>1314</v>
      </c>
      <c r="F1245" t="s">
        <v>11070</v>
      </c>
    </row>
    <row r="1246" spans="1:6" x14ac:dyDescent="0.25">
      <c r="A1246" t="s">
        <v>11071</v>
      </c>
      <c r="B1246" t="s">
        <v>10982</v>
      </c>
      <c r="C1246" t="s">
        <v>10983</v>
      </c>
      <c r="D1246">
        <v>2025</v>
      </c>
      <c r="E1246" t="s">
        <v>1314</v>
      </c>
      <c r="F1246" t="s">
        <v>11072</v>
      </c>
    </row>
    <row r="1247" spans="1:6" x14ac:dyDescent="0.25">
      <c r="A1247" t="s">
        <v>11073</v>
      </c>
      <c r="B1247" t="s">
        <v>10982</v>
      </c>
      <c r="C1247" t="s">
        <v>10983</v>
      </c>
      <c r="D1247">
        <v>2025</v>
      </c>
      <c r="E1247" t="s">
        <v>1314</v>
      </c>
      <c r="F1247" t="s">
        <v>11074</v>
      </c>
    </row>
    <row r="1248" spans="1:6" x14ac:dyDescent="0.25">
      <c r="A1248" t="s">
        <v>11075</v>
      </c>
      <c r="B1248" t="s">
        <v>10982</v>
      </c>
      <c r="C1248" t="s">
        <v>10983</v>
      </c>
      <c r="D1248">
        <v>2025</v>
      </c>
      <c r="E1248" t="s">
        <v>1314</v>
      </c>
      <c r="F1248" t="s">
        <v>11076</v>
      </c>
    </row>
    <row r="1249" spans="1:6" x14ac:dyDescent="0.25">
      <c r="A1249" t="s">
        <v>11077</v>
      </c>
      <c r="B1249" t="s">
        <v>10982</v>
      </c>
      <c r="C1249" t="s">
        <v>10983</v>
      </c>
      <c r="D1249">
        <v>2025</v>
      </c>
      <c r="E1249" t="s">
        <v>1314</v>
      </c>
      <c r="F1249" t="s">
        <v>11078</v>
      </c>
    </row>
    <row r="1250" spans="1:6" x14ac:dyDescent="0.25">
      <c r="A1250" t="s">
        <v>11079</v>
      </c>
      <c r="B1250" t="s">
        <v>10982</v>
      </c>
      <c r="C1250" t="s">
        <v>10983</v>
      </c>
      <c r="D1250">
        <v>2025</v>
      </c>
      <c r="E1250" t="s">
        <v>1314</v>
      </c>
      <c r="F1250" t="s">
        <v>11080</v>
      </c>
    </row>
    <row r="1251" spans="1:6" x14ac:dyDescent="0.25">
      <c r="A1251" t="s">
        <v>11081</v>
      </c>
      <c r="B1251" t="s">
        <v>10982</v>
      </c>
      <c r="C1251" t="s">
        <v>10983</v>
      </c>
      <c r="D1251">
        <v>2025</v>
      </c>
      <c r="E1251" t="s">
        <v>1314</v>
      </c>
      <c r="F1251" t="s">
        <v>11082</v>
      </c>
    </row>
    <row r="1252" spans="1:6" x14ac:dyDescent="0.25">
      <c r="A1252" t="s">
        <v>11083</v>
      </c>
      <c r="B1252" t="s">
        <v>10982</v>
      </c>
      <c r="C1252" t="s">
        <v>10983</v>
      </c>
      <c r="D1252">
        <v>2025</v>
      </c>
      <c r="E1252" t="s">
        <v>1314</v>
      </c>
      <c r="F1252" t="s">
        <v>11084</v>
      </c>
    </row>
    <row r="1253" spans="1:6" x14ac:dyDescent="0.25">
      <c r="A1253" t="s">
        <v>11085</v>
      </c>
      <c r="B1253" t="s">
        <v>10982</v>
      </c>
      <c r="C1253" t="s">
        <v>10983</v>
      </c>
      <c r="D1253">
        <v>2025</v>
      </c>
      <c r="E1253" t="s">
        <v>1314</v>
      </c>
      <c r="F1253" t="s">
        <v>11086</v>
      </c>
    </row>
    <row r="1254" spans="1:6" x14ac:dyDescent="0.25">
      <c r="A1254" t="s">
        <v>11087</v>
      </c>
      <c r="B1254" t="s">
        <v>10982</v>
      </c>
      <c r="C1254" t="s">
        <v>10983</v>
      </c>
      <c r="D1254">
        <v>2025</v>
      </c>
      <c r="E1254" t="s">
        <v>1314</v>
      </c>
      <c r="F1254" t="s">
        <v>11088</v>
      </c>
    </row>
    <row r="1255" spans="1:6" x14ac:dyDescent="0.25">
      <c r="A1255" t="s">
        <v>11089</v>
      </c>
      <c r="B1255" t="s">
        <v>10982</v>
      </c>
      <c r="C1255" t="s">
        <v>10983</v>
      </c>
      <c r="D1255">
        <v>2025</v>
      </c>
      <c r="E1255" t="s">
        <v>1314</v>
      </c>
      <c r="F1255" t="s">
        <v>11090</v>
      </c>
    </row>
    <row r="1256" spans="1:6" x14ac:dyDescent="0.25">
      <c r="A1256" t="s">
        <v>11091</v>
      </c>
      <c r="B1256" t="s">
        <v>10982</v>
      </c>
      <c r="C1256" t="s">
        <v>10983</v>
      </c>
      <c r="D1256">
        <v>2025</v>
      </c>
      <c r="E1256" t="s">
        <v>1314</v>
      </c>
      <c r="F1256" t="s">
        <v>11092</v>
      </c>
    </row>
    <row r="1257" spans="1:6" x14ac:dyDescent="0.25">
      <c r="A1257" t="s">
        <v>11093</v>
      </c>
      <c r="B1257" t="s">
        <v>10982</v>
      </c>
      <c r="C1257" t="s">
        <v>10983</v>
      </c>
      <c r="D1257">
        <v>2025</v>
      </c>
      <c r="E1257" t="s">
        <v>1314</v>
      </c>
      <c r="F1257" t="s">
        <v>11094</v>
      </c>
    </row>
    <row r="1258" spans="1:6" x14ac:dyDescent="0.25">
      <c r="A1258" t="s">
        <v>11095</v>
      </c>
      <c r="B1258" t="s">
        <v>10982</v>
      </c>
      <c r="C1258" t="s">
        <v>10983</v>
      </c>
      <c r="D1258">
        <v>2025</v>
      </c>
      <c r="E1258" t="s">
        <v>1314</v>
      </c>
      <c r="F1258" t="s">
        <v>11096</v>
      </c>
    </row>
    <row r="1259" spans="1:6" x14ac:dyDescent="0.25">
      <c r="A1259" t="s">
        <v>11097</v>
      </c>
      <c r="B1259" t="s">
        <v>10982</v>
      </c>
      <c r="C1259" t="s">
        <v>10983</v>
      </c>
      <c r="D1259">
        <v>2025</v>
      </c>
      <c r="E1259" t="s">
        <v>1314</v>
      </c>
      <c r="F1259" t="s">
        <v>11098</v>
      </c>
    </row>
    <row r="1260" spans="1:6" x14ac:dyDescent="0.25">
      <c r="A1260" t="s">
        <v>11099</v>
      </c>
      <c r="B1260" t="s">
        <v>10982</v>
      </c>
      <c r="C1260" t="s">
        <v>10983</v>
      </c>
      <c r="D1260">
        <v>2025</v>
      </c>
      <c r="E1260" t="s">
        <v>1314</v>
      </c>
      <c r="F1260" t="s">
        <v>11100</v>
      </c>
    </row>
    <row r="1261" spans="1:6" x14ac:dyDescent="0.25">
      <c r="A1261" t="s">
        <v>11101</v>
      </c>
      <c r="B1261" t="s">
        <v>10982</v>
      </c>
      <c r="C1261" t="s">
        <v>10983</v>
      </c>
      <c r="D1261">
        <v>2025</v>
      </c>
      <c r="E1261" t="s">
        <v>1314</v>
      </c>
      <c r="F1261" t="s">
        <v>11102</v>
      </c>
    </row>
    <row r="1262" spans="1:6" x14ac:dyDescent="0.25">
      <c r="A1262" t="s">
        <v>11103</v>
      </c>
      <c r="B1262" t="s">
        <v>10982</v>
      </c>
      <c r="C1262" t="s">
        <v>10983</v>
      </c>
      <c r="D1262">
        <v>2025</v>
      </c>
      <c r="E1262" t="s">
        <v>1314</v>
      </c>
      <c r="F1262" t="s">
        <v>11104</v>
      </c>
    </row>
    <row r="1263" spans="1:6" x14ac:dyDescent="0.25">
      <c r="A1263" t="s">
        <v>11105</v>
      </c>
      <c r="B1263" t="s">
        <v>10982</v>
      </c>
      <c r="C1263" t="s">
        <v>10983</v>
      </c>
      <c r="D1263">
        <v>2025</v>
      </c>
      <c r="E1263" t="s">
        <v>1314</v>
      </c>
      <c r="F1263" t="s">
        <v>11106</v>
      </c>
    </row>
    <row r="1264" spans="1:6" x14ac:dyDescent="0.25">
      <c r="A1264" t="s">
        <v>11107</v>
      </c>
      <c r="B1264" t="s">
        <v>10982</v>
      </c>
      <c r="C1264" t="s">
        <v>10983</v>
      </c>
      <c r="D1264">
        <v>2025</v>
      </c>
      <c r="E1264" t="s">
        <v>1314</v>
      </c>
      <c r="F1264" t="s">
        <v>11108</v>
      </c>
    </row>
    <row r="1265" spans="1:6" x14ac:dyDescent="0.25">
      <c r="A1265" t="s">
        <v>11109</v>
      </c>
      <c r="B1265" t="s">
        <v>10982</v>
      </c>
      <c r="C1265" t="s">
        <v>10983</v>
      </c>
      <c r="D1265">
        <v>2025</v>
      </c>
      <c r="E1265" t="s">
        <v>1314</v>
      </c>
      <c r="F1265" t="s">
        <v>11110</v>
      </c>
    </row>
    <row r="1266" spans="1:6" x14ac:dyDescent="0.25">
      <c r="A1266" t="s">
        <v>11111</v>
      </c>
      <c r="B1266" t="s">
        <v>10982</v>
      </c>
      <c r="C1266" t="s">
        <v>10983</v>
      </c>
      <c r="D1266">
        <v>2025</v>
      </c>
      <c r="E1266" t="s">
        <v>1314</v>
      </c>
      <c r="F1266" t="s">
        <v>11112</v>
      </c>
    </row>
    <row r="1267" spans="1:6" x14ac:dyDescent="0.25">
      <c r="A1267" t="s">
        <v>11113</v>
      </c>
      <c r="B1267" t="s">
        <v>10982</v>
      </c>
      <c r="C1267" t="s">
        <v>10983</v>
      </c>
      <c r="D1267">
        <v>2025</v>
      </c>
      <c r="E1267" t="s">
        <v>1314</v>
      </c>
      <c r="F1267" t="s">
        <v>11114</v>
      </c>
    </row>
    <row r="1268" spans="1:6" x14ac:dyDescent="0.25">
      <c r="A1268" t="s">
        <v>11115</v>
      </c>
      <c r="B1268" t="s">
        <v>10982</v>
      </c>
      <c r="C1268" t="s">
        <v>10983</v>
      </c>
      <c r="D1268">
        <v>2025</v>
      </c>
      <c r="E1268" t="s">
        <v>1314</v>
      </c>
      <c r="F1268" t="s">
        <v>11116</v>
      </c>
    </row>
    <row r="1269" spans="1:6" x14ac:dyDescent="0.25">
      <c r="A1269" t="s">
        <v>11117</v>
      </c>
      <c r="B1269" t="s">
        <v>10982</v>
      </c>
      <c r="C1269" t="s">
        <v>10983</v>
      </c>
      <c r="D1269">
        <v>2025</v>
      </c>
      <c r="E1269" t="s">
        <v>1314</v>
      </c>
      <c r="F1269" t="s">
        <v>11118</v>
      </c>
    </row>
    <row r="1270" spans="1:6" x14ac:dyDescent="0.25">
      <c r="A1270" t="s">
        <v>11119</v>
      </c>
      <c r="B1270" t="s">
        <v>10982</v>
      </c>
      <c r="C1270" t="s">
        <v>10983</v>
      </c>
      <c r="D1270">
        <v>2025</v>
      </c>
      <c r="E1270" t="s">
        <v>1314</v>
      </c>
      <c r="F1270" t="s">
        <v>11120</v>
      </c>
    </row>
    <row r="1271" spans="1:6" x14ac:dyDescent="0.25">
      <c r="A1271" t="s">
        <v>15580</v>
      </c>
      <c r="B1271" t="s">
        <v>15581</v>
      </c>
      <c r="C1271" t="s">
        <v>15582</v>
      </c>
      <c r="D1271">
        <v>2023</v>
      </c>
      <c r="E1271" t="s">
        <v>1318</v>
      </c>
      <c r="F1271" t="s">
        <v>15583</v>
      </c>
    </row>
    <row r="1272" spans="1:6" x14ac:dyDescent="0.25">
      <c r="A1272" t="s">
        <v>15584</v>
      </c>
      <c r="B1272" t="s">
        <v>15581</v>
      </c>
      <c r="C1272" t="s">
        <v>15582</v>
      </c>
      <c r="D1272">
        <v>2023</v>
      </c>
      <c r="E1272" t="s">
        <v>1318</v>
      </c>
      <c r="F1272" t="s">
        <v>15585</v>
      </c>
    </row>
    <row r="1273" spans="1:6" x14ac:dyDescent="0.25">
      <c r="A1273" t="s">
        <v>15586</v>
      </c>
      <c r="B1273" t="s">
        <v>15581</v>
      </c>
      <c r="C1273" t="s">
        <v>15582</v>
      </c>
      <c r="D1273">
        <v>2023</v>
      </c>
      <c r="E1273" t="s">
        <v>1318</v>
      </c>
      <c r="F1273" t="s">
        <v>15587</v>
      </c>
    </row>
    <row r="1274" spans="1:6" x14ac:dyDescent="0.25">
      <c r="A1274" t="s">
        <v>15591</v>
      </c>
      <c r="B1274" t="s">
        <v>15581</v>
      </c>
      <c r="C1274" t="s">
        <v>15582</v>
      </c>
      <c r="D1274">
        <v>2023</v>
      </c>
      <c r="E1274" t="s">
        <v>1318</v>
      </c>
      <c r="F1274" t="s">
        <v>15592</v>
      </c>
    </row>
    <row r="1275" spans="1:6" x14ac:dyDescent="0.25">
      <c r="A1275" t="s">
        <v>15593</v>
      </c>
      <c r="B1275" t="s">
        <v>15581</v>
      </c>
      <c r="C1275" t="s">
        <v>15582</v>
      </c>
      <c r="D1275">
        <v>2023</v>
      </c>
      <c r="E1275" t="s">
        <v>1318</v>
      </c>
      <c r="F1275" t="s">
        <v>15594</v>
      </c>
    </row>
    <row r="1276" spans="1:6" x14ac:dyDescent="0.25">
      <c r="A1276" t="s">
        <v>15595</v>
      </c>
      <c r="B1276" t="s">
        <v>15581</v>
      </c>
      <c r="C1276" t="s">
        <v>15582</v>
      </c>
      <c r="D1276">
        <v>2023</v>
      </c>
      <c r="E1276" t="s">
        <v>1318</v>
      </c>
      <c r="F1276" t="s">
        <v>15596</v>
      </c>
    </row>
    <row r="1277" spans="1:6" x14ac:dyDescent="0.25">
      <c r="A1277" t="s">
        <v>15597</v>
      </c>
      <c r="B1277" t="s">
        <v>15581</v>
      </c>
      <c r="C1277" t="s">
        <v>15582</v>
      </c>
      <c r="D1277">
        <v>2023</v>
      </c>
      <c r="E1277" t="s">
        <v>1318</v>
      </c>
      <c r="F1277" t="s">
        <v>15598</v>
      </c>
    </row>
    <row r="1278" spans="1:6" x14ac:dyDescent="0.25">
      <c r="A1278" t="s">
        <v>15599</v>
      </c>
      <c r="B1278" t="s">
        <v>15581</v>
      </c>
      <c r="C1278" t="s">
        <v>15582</v>
      </c>
      <c r="D1278">
        <v>2023</v>
      </c>
      <c r="E1278" t="s">
        <v>1318</v>
      </c>
      <c r="F1278" t="s">
        <v>15600</v>
      </c>
    </row>
    <row r="1279" spans="1:6" x14ac:dyDescent="0.25">
      <c r="A1279" t="s">
        <v>15626</v>
      </c>
      <c r="B1279" t="s">
        <v>15581</v>
      </c>
      <c r="C1279" t="s">
        <v>15582</v>
      </c>
      <c r="D1279">
        <v>2023</v>
      </c>
      <c r="E1279" t="s">
        <v>1318</v>
      </c>
      <c r="F1279" t="s">
        <v>15627</v>
      </c>
    </row>
    <row r="1280" spans="1:6" x14ac:dyDescent="0.25">
      <c r="A1280" t="s">
        <v>15628</v>
      </c>
      <c r="B1280" t="s">
        <v>15581</v>
      </c>
      <c r="C1280" t="s">
        <v>15582</v>
      </c>
      <c r="D1280">
        <v>2023</v>
      </c>
      <c r="E1280" t="s">
        <v>1318</v>
      </c>
      <c r="F1280" t="s">
        <v>15629</v>
      </c>
    </row>
    <row r="1281" spans="1:6" x14ac:dyDescent="0.25">
      <c r="A1281" t="s">
        <v>15630</v>
      </c>
      <c r="B1281" t="s">
        <v>15581</v>
      </c>
      <c r="C1281" t="s">
        <v>15582</v>
      </c>
      <c r="D1281">
        <v>2023</v>
      </c>
      <c r="E1281" t="s">
        <v>1318</v>
      </c>
      <c r="F1281" t="s">
        <v>15631</v>
      </c>
    </row>
    <row r="1282" spans="1:6" x14ac:dyDescent="0.25">
      <c r="A1282" t="s">
        <v>15632</v>
      </c>
      <c r="B1282" t="s">
        <v>15581</v>
      </c>
      <c r="C1282" t="s">
        <v>15582</v>
      </c>
      <c r="D1282">
        <v>2023</v>
      </c>
      <c r="E1282" t="s">
        <v>1318</v>
      </c>
      <c r="F1282" t="s">
        <v>15633</v>
      </c>
    </row>
    <row r="1283" spans="1:6" x14ac:dyDescent="0.25">
      <c r="A1283" t="s">
        <v>15634</v>
      </c>
      <c r="B1283" t="s">
        <v>15581</v>
      </c>
      <c r="C1283" t="s">
        <v>15582</v>
      </c>
      <c r="D1283">
        <v>2023</v>
      </c>
      <c r="E1283" t="s">
        <v>1318</v>
      </c>
      <c r="F1283" t="s">
        <v>15635</v>
      </c>
    </row>
    <row r="1284" spans="1:6" x14ac:dyDescent="0.25">
      <c r="A1284" t="s">
        <v>15636</v>
      </c>
      <c r="B1284" t="s">
        <v>15581</v>
      </c>
      <c r="C1284" t="s">
        <v>15582</v>
      </c>
      <c r="D1284">
        <v>2023</v>
      </c>
      <c r="E1284" t="s">
        <v>1318</v>
      </c>
      <c r="F1284" t="s">
        <v>15637</v>
      </c>
    </row>
    <row r="1285" spans="1:6" x14ac:dyDescent="0.25">
      <c r="A1285" t="s">
        <v>15650</v>
      </c>
      <c r="B1285" t="s">
        <v>15581</v>
      </c>
      <c r="C1285" t="s">
        <v>15582</v>
      </c>
      <c r="D1285">
        <v>2023</v>
      </c>
      <c r="E1285" t="s">
        <v>1318</v>
      </c>
      <c r="F1285" t="s">
        <v>15651</v>
      </c>
    </row>
    <row r="1286" spans="1:6" x14ac:dyDescent="0.25">
      <c r="A1286" t="s">
        <v>15654</v>
      </c>
      <c r="B1286" t="s">
        <v>15581</v>
      </c>
      <c r="C1286" t="s">
        <v>15582</v>
      </c>
      <c r="D1286">
        <v>2023</v>
      </c>
      <c r="E1286" t="s">
        <v>1318</v>
      </c>
      <c r="F1286" t="s">
        <v>15655</v>
      </c>
    </row>
    <row r="1287" spans="1:6" x14ac:dyDescent="0.25">
      <c r="A1287" t="s">
        <v>15658</v>
      </c>
      <c r="B1287" t="s">
        <v>15581</v>
      </c>
      <c r="C1287" t="s">
        <v>15582</v>
      </c>
      <c r="D1287">
        <v>2023</v>
      </c>
      <c r="E1287" t="s">
        <v>1318</v>
      </c>
      <c r="F1287" t="s">
        <v>15659</v>
      </c>
    </row>
    <row r="1288" spans="1:6" x14ac:dyDescent="0.25">
      <c r="A1288" t="s">
        <v>15662</v>
      </c>
      <c r="B1288" t="s">
        <v>15581</v>
      </c>
      <c r="C1288" t="s">
        <v>15582</v>
      </c>
      <c r="D1288">
        <v>2023</v>
      </c>
      <c r="E1288" t="s">
        <v>1318</v>
      </c>
      <c r="F1288" t="s">
        <v>15663</v>
      </c>
    </row>
    <row r="1289" spans="1:6" x14ac:dyDescent="0.25">
      <c r="A1289" t="s">
        <v>15611</v>
      </c>
      <c r="B1289" t="s">
        <v>15612</v>
      </c>
      <c r="C1289" t="s">
        <v>15582</v>
      </c>
      <c r="D1289">
        <v>2023</v>
      </c>
      <c r="E1289" t="s">
        <v>1318</v>
      </c>
      <c r="F1289" t="s">
        <v>15613</v>
      </c>
    </row>
    <row r="1290" spans="1:6" x14ac:dyDescent="0.25">
      <c r="A1290" t="s">
        <v>15614</v>
      </c>
      <c r="B1290" t="s">
        <v>15612</v>
      </c>
      <c r="C1290" t="s">
        <v>15582</v>
      </c>
      <c r="D1290">
        <v>2023</v>
      </c>
      <c r="E1290" t="s">
        <v>1318</v>
      </c>
      <c r="F1290" t="s">
        <v>15615</v>
      </c>
    </row>
    <row r="1291" spans="1:6" x14ac:dyDescent="0.25">
      <c r="A1291" t="s">
        <v>15618</v>
      </c>
      <c r="B1291" t="s">
        <v>15612</v>
      </c>
      <c r="C1291" t="s">
        <v>15582</v>
      </c>
      <c r="D1291">
        <v>2023</v>
      </c>
      <c r="E1291" t="s">
        <v>1318</v>
      </c>
      <c r="F1291" t="s">
        <v>15619</v>
      </c>
    </row>
    <row r="1292" spans="1:6" x14ac:dyDescent="0.25">
      <c r="A1292" t="s">
        <v>15620</v>
      </c>
      <c r="B1292" t="s">
        <v>15612</v>
      </c>
      <c r="C1292" t="s">
        <v>15582</v>
      </c>
      <c r="D1292">
        <v>2023</v>
      </c>
      <c r="E1292" t="s">
        <v>1318</v>
      </c>
      <c r="F1292" t="s">
        <v>15621</v>
      </c>
    </row>
    <row r="1293" spans="1:6" x14ac:dyDescent="0.25">
      <c r="A1293" t="s">
        <v>15622</v>
      </c>
      <c r="B1293" t="s">
        <v>15612</v>
      </c>
      <c r="C1293" t="s">
        <v>15582</v>
      </c>
      <c r="D1293">
        <v>2023</v>
      </c>
      <c r="E1293" t="s">
        <v>1318</v>
      </c>
      <c r="F1293" t="s">
        <v>15623</v>
      </c>
    </row>
    <row r="1294" spans="1:6" x14ac:dyDescent="0.25">
      <c r="A1294" t="s">
        <v>15624</v>
      </c>
      <c r="B1294" t="s">
        <v>15612</v>
      </c>
      <c r="C1294" t="s">
        <v>15582</v>
      </c>
      <c r="D1294">
        <v>2023</v>
      </c>
      <c r="E1294" t="s">
        <v>1318</v>
      </c>
      <c r="F1294" t="s">
        <v>15625</v>
      </c>
    </row>
    <row r="1295" spans="1:6" x14ac:dyDescent="0.25">
      <c r="A1295" t="s">
        <v>15588</v>
      </c>
      <c r="B1295" t="s">
        <v>15589</v>
      </c>
      <c r="C1295" t="s">
        <v>15582</v>
      </c>
      <c r="D1295">
        <v>2023</v>
      </c>
      <c r="E1295" t="s">
        <v>1318</v>
      </c>
      <c r="F1295" t="s">
        <v>15590</v>
      </c>
    </row>
    <row r="1296" spans="1:6" x14ac:dyDescent="0.25">
      <c r="A1296" t="s">
        <v>15601</v>
      </c>
      <c r="B1296" t="s">
        <v>15589</v>
      </c>
      <c r="C1296" t="s">
        <v>15582</v>
      </c>
      <c r="D1296">
        <v>2023</v>
      </c>
      <c r="E1296" t="s">
        <v>1318</v>
      </c>
      <c r="F1296" t="s">
        <v>15602</v>
      </c>
    </row>
    <row r="1297" spans="1:6" x14ac:dyDescent="0.25">
      <c r="A1297" t="s">
        <v>15603</v>
      </c>
      <c r="B1297" t="s">
        <v>15589</v>
      </c>
      <c r="C1297" t="s">
        <v>15582</v>
      </c>
      <c r="D1297">
        <v>2023</v>
      </c>
      <c r="E1297" t="s">
        <v>1318</v>
      </c>
      <c r="F1297" t="s">
        <v>15604</v>
      </c>
    </row>
    <row r="1298" spans="1:6" x14ac:dyDescent="0.25">
      <c r="A1298" t="s">
        <v>15605</v>
      </c>
      <c r="B1298" t="s">
        <v>15589</v>
      </c>
      <c r="C1298" t="s">
        <v>15582</v>
      </c>
      <c r="D1298">
        <v>2023</v>
      </c>
      <c r="E1298" t="s">
        <v>1318</v>
      </c>
      <c r="F1298" t="s">
        <v>15606</v>
      </c>
    </row>
    <row r="1299" spans="1:6" x14ac:dyDescent="0.25">
      <c r="A1299" t="s">
        <v>15607</v>
      </c>
      <c r="B1299" t="s">
        <v>15589</v>
      </c>
      <c r="C1299" t="s">
        <v>15582</v>
      </c>
      <c r="D1299">
        <v>2023</v>
      </c>
      <c r="E1299" t="s">
        <v>1318</v>
      </c>
      <c r="F1299" t="s">
        <v>15608</v>
      </c>
    </row>
    <row r="1300" spans="1:6" x14ac:dyDescent="0.25">
      <c r="A1300" t="s">
        <v>15609</v>
      </c>
      <c r="B1300" t="s">
        <v>15589</v>
      </c>
      <c r="C1300" t="s">
        <v>15582</v>
      </c>
      <c r="D1300">
        <v>2023</v>
      </c>
      <c r="E1300" t="s">
        <v>1318</v>
      </c>
      <c r="F1300" t="s">
        <v>15610</v>
      </c>
    </row>
    <row r="1301" spans="1:6" x14ac:dyDescent="0.25">
      <c r="A1301" t="s">
        <v>15616</v>
      </c>
      <c r="B1301" t="s">
        <v>15589</v>
      </c>
      <c r="C1301" t="s">
        <v>15582</v>
      </c>
      <c r="D1301">
        <v>2023</v>
      </c>
      <c r="E1301" t="s">
        <v>1318</v>
      </c>
      <c r="F1301" t="s">
        <v>15617</v>
      </c>
    </row>
    <row r="1302" spans="1:6" x14ac:dyDescent="0.25">
      <c r="A1302" t="s">
        <v>15638</v>
      </c>
      <c r="B1302" t="s">
        <v>15589</v>
      </c>
      <c r="C1302" t="s">
        <v>15582</v>
      </c>
      <c r="D1302">
        <v>2023</v>
      </c>
      <c r="E1302" t="s">
        <v>1318</v>
      </c>
      <c r="F1302" t="s">
        <v>15639</v>
      </c>
    </row>
    <row r="1303" spans="1:6" x14ac:dyDescent="0.25">
      <c r="A1303" t="s">
        <v>15640</v>
      </c>
      <c r="B1303" t="s">
        <v>15589</v>
      </c>
      <c r="C1303" t="s">
        <v>15582</v>
      </c>
      <c r="D1303">
        <v>2023</v>
      </c>
      <c r="E1303" t="s">
        <v>1318</v>
      </c>
      <c r="F1303" t="s">
        <v>15641</v>
      </c>
    </row>
    <row r="1304" spans="1:6" x14ac:dyDescent="0.25">
      <c r="A1304" t="s">
        <v>15642</v>
      </c>
      <c r="B1304" t="s">
        <v>15589</v>
      </c>
      <c r="C1304" t="s">
        <v>15582</v>
      </c>
      <c r="D1304">
        <v>2023</v>
      </c>
      <c r="E1304" t="s">
        <v>1318</v>
      </c>
      <c r="F1304" t="s">
        <v>15643</v>
      </c>
    </row>
    <row r="1305" spans="1:6" x14ac:dyDescent="0.25">
      <c r="A1305" t="s">
        <v>15644</v>
      </c>
      <c r="B1305" t="s">
        <v>15589</v>
      </c>
      <c r="C1305" t="s">
        <v>15582</v>
      </c>
      <c r="D1305">
        <v>2023</v>
      </c>
      <c r="E1305" t="s">
        <v>1318</v>
      </c>
      <c r="F1305" t="s">
        <v>15645</v>
      </c>
    </row>
    <row r="1306" spans="1:6" x14ac:dyDescent="0.25">
      <c r="A1306" t="s">
        <v>15646</v>
      </c>
      <c r="B1306" t="s">
        <v>15589</v>
      </c>
      <c r="C1306" t="s">
        <v>15582</v>
      </c>
      <c r="D1306">
        <v>2023</v>
      </c>
      <c r="E1306" t="s">
        <v>1318</v>
      </c>
      <c r="F1306" t="s">
        <v>15647</v>
      </c>
    </row>
    <row r="1307" spans="1:6" x14ac:dyDescent="0.25">
      <c r="A1307" t="s">
        <v>15648</v>
      </c>
      <c r="B1307" t="s">
        <v>15589</v>
      </c>
      <c r="C1307" t="s">
        <v>15582</v>
      </c>
      <c r="D1307">
        <v>2023</v>
      </c>
      <c r="E1307" t="s">
        <v>1318</v>
      </c>
      <c r="F1307" t="s">
        <v>15649</v>
      </c>
    </row>
    <row r="1308" spans="1:6" x14ac:dyDescent="0.25">
      <c r="A1308" t="s">
        <v>15652</v>
      </c>
      <c r="B1308" t="s">
        <v>15589</v>
      </c>
      <c r="C1308" t="s">
        <v>15582</v>
      </c>
      <c r="D1308">
        <v>2023</v>
      </c>
      <c r="E1308" t="s">
        <v>1318</v>
      </c>
      <c r="F1308" t="s">
        <v>15653</v>
      </c>
    </row>
    <row r="1309" spans="1:6" x14ac:dyDescent="0.25">
      <c r="A1309" t="s">
        <v>15656</v>
      </c>
      <c r="B1309" t="s">
        <v>15589</v>
      </c>
      <c r="C1309" t="s">
        <v>15582</v>
      </c>
      <c r="D1309">
        <v>2023</v>
      </c>
      <c r="E1309" t="s">
        <v>1318</v>
      </c>
      <c r="F1309" t="s">
        <v>15657</v>
      </c>
    </row>
    <row r="1310" spans="1:6" x14ac:dyDescent="0.25">
      <c r="A1310" t="s">
        <v>15660</v>
      </c>
      <c r="B1310" t="s">
        <v>15589</v>
      </c>
      <c r="C1310" t="s">
        <v>15582</v>
      </c>
      <c r="D1310">
        <v>2023</v>
      </c>
      <c r="E1310" t="s">
        <v>1318</v>
      </c>
      <c r="F1310" t="s">
        <v>15661</v>
      </c>
    </row>
    <row r="1311" spans="1:6" x14ac:dyDescent="0.25">
      <c r="A1311" t="s">
        <v>14729</v>
      </c>
      <c r="B1311" t="s">
        <v>14730</v>
      </c>
      <c r="C1311" t="s">
        <v>14731</v>
      </c>
      <c r="D1311">
        <v>2014</v>
      </c>
      <c r="E1311" t="s">
        <v>1332</v>
      </c>
      <c r="F1311" t="s">
        <v>14732</v>
      </c>
    </row>
    <row r="1312" spans="1:6" x14ac:dyDescent="0.25">
      <c r="A1312" t="s">
        <v>14733</v>
      </c>
      <c r="B1312" t="s">
        <v>14730</v>
      </c>
      <c r="C1312" t="s">
        <v>14731</v>
      </c>
      <c r="D1312">
        <v>2014</v>
      </c>
      <c r="E1312" t="s">
        <v>1332</v>
      </c>
      <c r="F1312" t="s">
        <v>14734</v>
      </c>
    </row>
    <row r="1313" spans="1:6" x14ac:dyDescent="0.25">
      <c r="A1313" t="s">
        <v>14735</v>
      </c>
      <c r="B1313" t="s">
        <v>14730</v>
      </c>
      <c r="C1313" t="s">
        <v>14731</v>
      </c>
      <c r="D1313">
        <v>2014</v>
      </c>
      <c r="E1313" t="s">
        <v>1332</v>
      </c>
      <c r="F1313" t="s">
        <v>14736</v>
      </c>
    </row>
    <row r="1314" spans="1:6" x14ac:dyDescent="0.25">
      <c r="A1314" t="s">
        <v>14737</v>
      </c>
      <c r="B1314" t="s">
        <v>14730</v>
      </c>
      <c r="C1314" t="s">
        <v>14731</v>
      </c>
      <c r="D1314">
        <v>2014</v>
      </c>
      <c r="E1314" t="s">
        <v>1332</v>
      </c>
      <c r="F1314" t="s">
        <v>14738</v>
      </c>
    </row>
    <row r="1315" spans="1:6" x14ac:dyDescent="0.25">
      <c r="A1315" t="s">
        <v>1332</v>
      </c>
      <c r="B1315" t="s">
        <v>14730</v>
      </c>
      <c r="C1315" t="s">
        <v>14731</v>
      </c>
      <c r="D1315">
        <v>2014</v>
      </c>
      <c r="E1315" t="s">
        <v>1332</v>
      </c>
      <c r="F1315" t="s">
        <v>14739</v>
      </c>
    </row>
    <row r="1316" spans="1:6" x14ac:dyDescent="0.25">
      <c r="A1316" t="s">
        <v>14740</v>
      </c>
      <c r="B1316" t="s">
        <v>14730</v>
      </c>
      <c r="C1316" t="s">
        <v>14731</v>
      </c>
      <c r="D1316">
        <v>2014</v>
      </c>
      <c r="E1316" t="s">
        <v>1332</v>
      </c>
      <c r="F1316" t="s">
        <v>14741</v>
      </c>
    </row>
    <row r="1317" spans="1:6" x14ac:dyDescent="0.25">
      <c r="A1317" t="s">
        <v>14742</v>
      </c>
      <c r="B1317" t="s">
        <v>14730</v>
      </c>
      <c r="C1317" t="s">
        <v>14731</v>
      </c>
      <c r="D1317">
        <v>2014</v>
      </c>
      <c r="E1317" t="s">
        <v>1332</v>
      </c>
      <c r="F1317" t="s">
        <v>14743</v>
      </c>
    </row>
    <row r="1318" spans="1:6" x14ac:dyDescent="0.25">
      <c r="A1318" t="s">
        <v>14744</v>
      </c>
      <c r="B1318" t="s">
        <v>14730</v>
      </c>
      <c r="C1318" t="s">
        <v>14731</v>
      </c>
      <c r="D1318">
        <v>2014</v>
      </c>
      <c r="E1318" t="s">
        <v>1332</v>
      </c>
      <c r="F1318" t="s">
        <v>14745</v>
      </c>
    </row>
    <row r="1319" spans="1:6" x14ac:dyDescent="0.25">
      <c r="A1319" t="s">
        <v>14746</v>
      </c>
      <c r="B1319" t="s">
        <v>14730</v>
      </c>
      <c r="C1319" t="s">
        <v>14731</v>
      </c>
      <c r="D1319">
        <v>2014</v>
      </c>
      <c r="E1319" t="s">
        <v>1332</v>
      </c>
      <c r="F1319" t="s">
        <v>14747</v>
      </c>
    </row>
    <row r="1320" spans="1:6" x14ac:dyDescent="0.25">
      <c r="A1320" t="s">
        <v>14748</v>
      </c>
      <c r="B1320" t="s">
        <v>14730</v>
      </c>
      <c r="C1320" t="s">
        <v>14731</v>
      </c>
      <c r="D1320">
        <v>2014</v>
      </c>
      <c r="E1320" t="s">
        <v>1332</v>
      </c>
      <c r="F1320" t="s">
        <v>14749</v>
      </c>
    </row>
    <row r="1321" spans="1:6" x14ac:dyDescent="0.25">
      <c r="A1321" t="s">
        <v>14750</v>
      </c>
      <c r="B1321" t="s">
        <v>14730</v>
      </c>
      <c r="C1321" t="s">
        <v>14731</v>
      </c>
      <c r="D1321">
        <v>2014</v>
      </c>
      <c r="E1321" t="s">
        <v>1332</v>
      </c>
      <c r="F1321" t="s">
        <v>14751</v>
      </c>
    </row>
    <row r="1322" spans="1:6" x14ac:dyDescent="0.25">
      <c r="A1322" t="s">
        <v>14752</v>
      </c>
      <c r="B1322" t="s">
        <v>14730</v>
      </c>
      <c r="C1322" t="s">
        <v>14731</v>
      </c>
      <c r="D1322">
        <v>2014</v>
      </c>
      <c r="E1322" t="s">
        <v>1332</v>
      </c>
      <c r="F1322" t="s">
        <v>14753</v>
      </c>
    </row>
    <row r="1323" spans="1:6" x14ac:dyDescent="0.25">
      <c r="A1323" t="s">
        <v>14754</v>
      </c>
      <c r="B1323" t="s">
        <v>14730</v>
      </c>
      <c r="C1323" t="s">
        <v>14731</v>
      </c>
      <c r="D1323">
        <v>2014</v>
      </c>
      <c r="E1323" t="s">
        <v>1332</v>
      </c>
      <c r="F1323" t="s">
        <v>14755</v>
      </c>
    </row>
    <row r="1324" spans="1:6" x14ac:dyDescent="0.25">
      <c r="A1324" t="s">
        <v>14756</v>
      </c>
      <c r="B1324" t="s">
        <v>14730</v>
      </c>
      <c r="C1324" t="s">
        <v>14731</v>
      </c>
      <c r="D1324">
        <v>2014</v>
      </c>
      <c r="E1324" t="s">
        <v>1332</v>
      </c>
      <c r="F1324" t="s">
        <v>14757</v>
      </c>
    </row>
    <row r="1325" spans="1:6" x14ac:dyDescent="0.25">
      <c r="A1325" t="s">
        <v>15754</v>
      </c>
      <c r="B1325" t="s">
        <v>15755</v>
      </c>
      <c r="C1325" t="s">
        <v>15756</v>
      </c>
      <c r="D1325">
        <v>2024</v>
      </c>
      <c r="E1325" t="s">
        <v>1353</v>
      </c>
      <c r="F1325" t="s">
        <v>15757</v>
      </c>
    </row>
    <row r="1326" spans="1:6" x14ac:dyDescent="0.25">
      <c r="A1326" t="s">
        <v>15672</v>
      </c>
      <c r="B1326" t="s">
        <v>15755</v>
      </c>
      <c r="C1326" t="s">
        <v>15756</v>
      </c>
      <c r="D1326">
        <v>2024</v>
      </c>
      <c r="E1326" t="s">
        <v>1353</v>
      </c>
      <c r="F1326" t="s">
        <v>15758</v>
      </c>
    </row>
    <row r="1327" spans="1:6" x14ac:dyDescent="0.25">
      <c r="A1327" t="s">
        <v>15759</v>
      </c>
      <c r="B1327" t="s">
        <v>15755</v>
      </c>
      <c r="C1327" t="s">
        <v>15756</v>
      </c>
      <c r="D1327">
        <v>2024</v>
      </c>
      <c r="E1327" t="s">
        <v>1353</v>
      </c>
      <c r="F1327" t="s">
        <v>15760</v>
      </c>
    </row>
    <row r="1328" spans="1:6" x14ac:dyDescent="0.25">
      <c r="A1328" t="s">
        <v>4358</v>
      </c>
      <c r="B1328" t="s">
        <v>15755</v>
      </c>
      <c r="C1328" t="s">
        <v>15756</v>
      </c>
      <c r="D1328">
        <v>2024</v>
      </c>
      <c r="E1328" t="s">
        <v>1353</v>
      </c>
      <c r="F1328" t="s">
        <v>15761</v>
      </c>
    </row>
    <row r="1329" spans="1:6" x14ac:dyDescent="0.25">
      <c r="A1329" t="s">
        <v>15762</v>
      </c>
      <c r="B1329" t="s">
        <v>15755</v>
      </c>
      <c r="C1329" t="s">
        <v>15756</v>
      </c>
      <c r="D1329">
        <v>2024</v>
      </c>
      <c r="E1329" t="s">
        <v>1353</v>
      </c>
      <c r="F1329" t="s">
        <v>15763</v>
      </c>
    </row>
    <row r="1330" spans="1:6" x14ac:dyDescent="0.25">
      <c r="A1330" t="s">
        <v>15764</v>
      </c>
      <c r="B1330" t="s">
        <v>15755</v>
      </c>
      <c r="C1330" t="s">
        <v>15756</v>
      </c>
      <c r="D1330">
        <v>2024</v>
      </c>
      <c r="E1330" t="s">
        <v>1353</v>
      </c>
      <c r="F1330" t="s">
        <v>15765</v>
      </c>
    </row>
    <row r="1331" spans="1:6" x14ac:dyDescent="0.25">
      <c r="A1331" t="s">
        <v>15766</v>
      </c>
      <c r="B1331" t="s">
        <v>15755</v>
      </c>
      <c r="C1331" t="s">
        <v>15756</v>
      </c>
      <c r="D1331">
        <v>2024</v>
      </c>
      <c r="E1331" t="s">
        <v>1353</v>
      </c>
      <c r="F1331" t="s">
        <v>15767</v>
      </c>
    </row>
    <row r="1332" spans="1:6" x14ac:dyDescent="0.25">
      <c r="A1332" t="s">
        <v>15768</v>
      </c>
      <c r="B1332" t="s">
        <v>15755</v>
      </c>
      <c r="C1332" t="s">
        <v>15756</v>
      </c>
      <c r="D1332">
        <v>2024</v>
      </c>
      <c r="E1332" t="s">
        <v>1353</v>
      </c>
      <c r="F1332" t="s">
        <v>15769</v>
      </c>
    </row>
    <row r="1333" spans="1:6" x14ac:dyDescent="0.25">
      <c r="A1333" t="s">
        <v>15770</v>
      </c>
      <c r="B1333" t="s">
        <v>15755</v>
      </c>
      <c r="C1333" t="s">
        <v>15756</v>
      </c>
      <c r="D1333">
        <v>2024</v>
      </c>
      <c r="E1333" t="s">
        <v>1353</v>
      </c>
      <c r="F1333" t="s">
        <v>15771</v>
      </c>
    </row>
    <row r="1334" spans="1:6" x14ac:dyDescent="0.25">
      <c r="A1334" t="s">
        <v>15772</v>
      </c>
      <c r="B1334" t="s">
        <v>15755</v>
      </c>
      <c r="C1334" t="s">
        <v>15756</v>
      </c>
      <c r="D1334">
        <v>2024</v>
      </c>
      <c r="E1334" t="s">
        <v>1353</v>
      </c>
      <c r="F1334" t="s">
        <v>15773</v>
      </c>
    </row>
    <row r="1335" spans="1:6" x14ac:dyDescent="0.25">
      <c r="A1335" t="s">
        <v>15774</v>
      </c>
      <c r="B1335" t="s">
        <v>15755</v>
      </c>
      <c r="C1335" t="s">
        <v>15756</v>
      </c>
      <c r="D1335">
        <v>2024</v>
      </c>
      <c r="E1335" t="s">
        <v>1353</v>
      </c>
      <c r="F1335" t="s">
        <v>15775</v>
      </c>
    </row>
    <row r="1336" spans="1:6" x14ac:dyDescent="0.25">
      <c r="A1336" t="s">
        <v>15776</v>
      </c>
      <c r="B1336" t="s">
        <v>15755</v>
      </c>
      <c r="C1336" t="s">
        <v>15756</v>
      </c>
      <c r="D1336">
        <v>2024</v>
      </c>
      <c r="E1336" t="s">
        <v>1353</v>
      </c>
      <c r="F1336" t="s">
        <v>15777</v>
      </c>
    </row>
    <row r="1337" spans="1:6" x14ac:dyDescent="0.25">
      <c r="A1337" t="s">
        <v>11165</v>
      </c>
      <c r="B1337" t="s">
        <v>15755</v>
      </c>
      <c r="C1337" t="s">
        <v>15756</v>
      </c>
      <c r="D1337">
        <v>2024</v>
      </c>
      <c r="E1337" t="s">
        <v>1353</v>
      </c>
      <c r="F1337" t="s">
        <v>15778</v>
      </c>
    </row>
    <row r="1338" spans="1:6" x14ac:dyDescent="0.25">
      <c r="A1338" t="s">
        <v>15779</v>
      </c>
      <c r="B1338" t="s">
        <v>15755</v>
      </c>
      <c r="C1338" t="s">
        <v>15756</v>
      </c>
      <c r="D1338">
        <v>2024</v>
      </c>
      <c r="E1338" t="s">
        <v>1353</v>
      </c>
      <c r="F1338" t="s">
        <v>15780</v>
      </c>
    </row>
    <row r="1339" spans="1:6" x14ac:dyDescent="0.25">
      <c r="A1339" t="s">
        <v>15781</v>
      </c>
      <c r="B1339" t="s">
        <v>15755</v>
      </c>
      <c r="C1339" t="s">
        <v>15756</v>
      </c>
      <c r="D1339">
        <v>2024</v>
      </c>
      <c r="E1339" t="s">
        <v>1353</v>
      </c>
      <c r="F1339" t="s">
        <v>15782</v>
      </c>
    </row>
    <row r="1340" spans="1:6" x14ac:dyDescent="0.25">
      <c r="A1340" t="s">
        <v>12847</v>
      </c>
      <c r="B1340" t="s">
        <v>12848</v>
      </c>
      <c r="C1340" t="s">
        <v>12849</v>
      </c>
      <c r="D1340">
        <v>2021</v>
      </c>
      <c r="E1340" t="s">
        <v>1427</v>
      </c>
      <c r="F1340" t="s">
        <v>12850</v>
      </c>
    </row>
    <row r="1341" spans="1:6" x14ac:dyDescent="0.25">
      <c r="A1341" t="s">
        <v>12851</v>
      </c>
      <c r="B1341" t="s">
        <v>12848</v>
      </c>
      <c r="C1341" t="s">
        <v>12849</v>
      </c>
      <c r="D1341">
        <v>2021</v>
      </c>
      <c r="E1341" t="s">
        <v>1427</v>
      </c>
      <c r="F1341" t="s">
        <v>12852</v>
      </c>
    </row>
    <row r="1342" spans="1:6" x14ac:dyDescent="0.25">
      <c r="A1342" t="s">
        <v>12853</v>
      </c>
      <c r="B1342" t="s">
        <v>12848</v>
      </c>
      <c r="C1342" t="s">
        <v>12849</v>
      </c>
      <c r="D1342">
        <v>2021</v>
      </c>
      <c r="E1342" t="s">
        <v>1427</v>
      </c>
      <c r="F1342" t="s">
        <v>12854</v>
      </c>
    </row>
    <row r="1343" spans="1:6" x14ac:dyDescent="0.25">
      <c r="A1343" t="s">
        <v>12855</v>
      </c>
      <c r="B1343" t="s">
        <v>12848</v>
      </c>
      <c r="C1343" t="s">
        <v>12849</v>
      </c>
      <c r="D1343">
        <v>2021</v>
      </c>
      <c r="E1343" t="s">
        <v>1427</v>
      </c>
      <c r="F1343" t="s">
        <v>12856</v>
      </c>
    </row>
    <row r="1344" spans="1:6" x14ac:dyDescent="0.25">
      <c r="A1344" t="s">
        <v>12857</v>
      </c>
      <c r="B1344" t="s">
        <v>12848</v>
      </c>
      <c r="C1344" t="s">
        <v>12849</v>
      </c>
      <c r="D1344">
        <v>2021</v>
      </c>
      <c r="E1344" t="s">
        <v>1427</v>
      </c>
      <c r="F1344" t="s">
        <v>12858</v>
      </c>
    </row>
    <row r="1345" spans="1:6" x14ac:dyDescent="0.25">
      <c r="A1345" t="s">
        <v>12859</v>
      </c>
      <c r="B1345" t="s">
        <v>12848</v>
      </c>
      <c r="C1345" t="s">
        <v>12849</v>
      </c>
      <c r="D1345">
        <v>2021</v>
      </c>
      <c r="E1345" t="s">
        <v>1427</v>
      </c>
      <c r="F1345" t="s">
        <v>12860</v>
      </c>
    </row>
    <row r="1346" spans="1:6" x14ac:dyDescent="0.25">
      <c r="A1346" t="s">
        <v>10094</v>
      </c>
      <c r="B1346" t="s">
        <v>12848</v>
      </c>
      <c r="C1346" t="s">
        <v>12849</v>
      </c>
      <c r="D1346">
        <v>2021</v>
      </c>
      <c r="E1346" t="s">
        <v>1427</v>
      </c>
      <c r="F1346" t="s">
        <v>12861</v>
      </c>
    </row>
    <row r="1347" spans="1:6" x14ac:dyDescent="0.25">
      <c r="A1347" t="s">
        <v>12862</v>
      </c>
      <c r="B1347" t="s">
        <v>12848</v>
      </c>
      <c r="C1347" t="s">
        <v>12849</v>
      </c>
      <c r="D1347">
        <v>2021</v>
      </c>
      <c r="E1347" t="s">
        <v>1427</v>
      </c>
      <c r="F1347" t="s">
        <v>12863</v>
      </c>
    </row>
    <row r="1348" spans="1:6" x14ac:dyDescent="0.25">
      <c r="A1348" t="s">
        <v>12864</v>
      </c>
      <c r="B1348" t="s">
        <v>12848</v>
      </c>
      <c r="C1348" t="s">
        <v>12849</v>
      </c>
      <c r="D1348">
        <v>2021</v>
      </c>
      <c r="E1348" t="s">
        <v>1427</v>
      </c>
      <c r="F1348" t="s">
        <v>12865</v>
      </c>
    </row>
    <row r="1349" spans="1:6" x14ac:dyDescent="0.25">
      <c r="A1349" t="s">
        <v>12866</v>
      </c>
      <c r="B1349" t="s">
        <v>12848</v>
      </c>
      <c r="C1349" t="s">
        <v>12849</v>
      </c>
      <c r="D1349">
        <v>2021</v>
      </c>
      <c r="E1349" t="s">
        <v>1427</v>
      </c>
      <c r="F1349" t="s">
        <v>12867</v>
      </c>
    </row>
    <row r="1350" spans="1:6" x14ac:dyDescent="0.25">
      <c r="A1350" t="s">
        <v>12868</v>
      </c>
      <c r="B1350" t="s">
        <v>12848</v>
      </c>
      <c r="C1350" t="s">
        <v>12849</v>
      </c>
      <c r="D1350">
        <v>2021</v>
      </c>
      <c r="E1350" t="s">
        <v>1427</v>
      </c>
      <c r="F1350" t="s">
        <v>12869</v>
      </c>
    </row>
    <row r="1351" spans="1:6" x14ac:dyDescent="0.25">
      <c r="A1351" t="s">
        <v>12870</v>
      </c>
      <c r="B1351" t="s">
        <v>12848</v>
      </c>
      <c r="C1351" t="s">
        <v>12849</v>
      </c>
      <c r="D1351">
        <v>2021</v>
      </c>
      <c r="E1351" t="s">
        <v>1427</v>
      </c>
      <c r="F1351" t="s">
        <v>12871</v>
      </c>
    </row>
    <row r="1352" spans="1:6" x14ac:dyDescent="0.25">
      <c r="A1352" t="s">
        <v>12872</v>
      </c>
      <c r="B1352" t="s">
        <v>12848</v>
      </c>
      <c r="C1352" t="s">
        <v>12849</v>
      </c>
      <c r="D1352">
        <v>2021</v>
      </c>
      <c r="E1352" t="s">
        <v>1427</v>
      </c>
      <c r="F1352" t="s">
        <v>12873</v>
      </c>
    </row>
    <row r="1353" spans="1:6" x14ac:dyDescent="0.25">
      <c r="A1353" t="s">
        <v>12874</v>
      </c>
      <c r="B1353" t="s">
        <v>12848</v>
      </c>
      <c r="C1353" t="s">
        <v>12849</v>
      </c>
      <c r="D1353">
        <v>2021</v>
      </c>
      <c r="E1353" t="s">
        <v>1427</v>
      </c>
      <c r="F1353" t="s">
        <v>12875</v>
      </c>
    </row>
    <row r="1354" spans="1:6" x14ac:dyDescent="0.25">
      <c r="A1354" t="s">
        <v>12876</v>
      </c>
      <c r="B1354" t="s">
        <v>12848</v>
      </c>
      <c r="C1354" t="s">
        <v>12849</v>
      </c>
      <c r="D1354">
        <v>2021</v>
      </c>
      <c r="E1354" t="s">
        <v>1427</v>
      </c>
      <c r="F1354" t="s">
        <v>12877</v>
      </c>
    </row>
    <row r="1355" spans="1:6" x14ac:dyDescent="0.25">
      <c r="A1355" t="s">
        <v>12878</v>
      </c>
      <c r="B1355" t="s">
        <v>12848</v>
      </c>
      <c r="C1355" t="s">
        <v>12849</v>
      </c>
      <c r="D1355">
        <v>2021</v>
      </c>
      <c r="E1355" t="s">
        <v>1427</v>
      </c>
      <c r="F1355" t="s">
        <v>12879</v>
      </c>
    </row>
    <row r="1356" spans="1:6" x14ac:dyDescent="0.25">
      <c r="A1356" t="s">
        <v>12880</v>
      </c>
      <c r="B1356" t="s">
        <v>12848</v>
      </c>
      <c r="C1356" t="s">
        <v>12849</v>
      </c>
      <c r="D1356">
        <v>2021</v>
      </c>
      <c r="E1356" t="s">
        <v>1427</v>
      </c>
      <c r="F1356" t="s">
        <v>12881</v>
      </c>
    </row>
    <row r="1357" spans="1:6" x14ac:dyDescent="0.25">
      <c r="A1357" t="s">
        <v>12882</v>
      </c>
      <c r="B1357" t="s">
        <v>12848</v>
      </c>
      <c r="C1357" t="s">
        <v>12849</v>
      </c>
      <c r="D1357">
        <v>2021</v>
      </c>
      <c r="E1357" t="s">
        <v>1427</v>
      </c>
      <c r="F1357" t="s">
        <v>12883</v>
      </c>
    </row>
    <row r="1358" spans="1:6" x14ac:dyDescent="0.25">
      <c r="A1358" t="s">
        <v>12884</v>
      </c>
      <c r="B1358" t="s">
        <v>12848</v>
      </c>
      <c r="C1358" t="s">
        <v>12849</v>
      </c>
      <c r="D1358">
        <v>2021</v>
      </c>
      <c r="E1358" t="s">
        <v>1427</v>
      </c>
      <c r="F1358" t="s">
        <v>12885</v>
      </c>
    </row>
    <row r="1359" spans="1:6" x14ac:dyDescent="0.25">
      <c r="A1359" t="s">
        <v>12886</v>
      </c>
      <c r="B1359" t="s">
        <v>12848</v>
      </c>
      <c r="C1359" t="s">
        <v>12849</v>
      </c>
      <c r="D1359">
        <v>2021</v>
      </c>
      <c r="E1359" t="s">
        <v>1427</v>
      </c>
      <c r="F1359" t="s">
        <v>12887</v>
      </c>
    </row>
    <row r="1360" spans="1:6" x14ac:dyDescent="0.25">
      <c r="A1360" t="s">
        <v>12888</v>
      </c>
      <c r="B1360" t="s">
        <v>12848</v>
      </c>
      <c r="C1360" t="s">
        <v>12849</v>
      </c>
      <c r="D1360">
        <v>2021</v>
      </c>
      <c r="E1360" t="s">
        <v>1427</v>
      </c>
      <c r="F1360" t="s">
        <v>12889</v>
      </c>
    </row>
    <row r="1361" spans="1:7" x14ac:dyDescent="0.25">
      <c r="A1361" t="s">
        <v>12890</v>
      </c>
      <c r="B1361" t="s">
        <v>12848</v>
      </c>
      <c r="C1361" t="s">
        <v>12849</v>
      </c>
      <c r="D1361">
        <v>2021</v>
      </c>
      <c r="E1361" t="s">
        <v>1427</v>
      </c>
      <c r="F1361" t="s">
        <v>12891</v>
      </c>
    </row>
    <row r="1362" spans="1:7" x14ac:dyDescent="0.25">
      <c r="A1362" t="s">
        <v>12892</v>
      </c>
      <c r="B1362" t="s">
        <v>12848</v>
      </c>
      <c r="C1362" t="s">
        <v>12849</v>
      </c>
      <c r="D1362">
        <v>2021</v>
      </c>
      <c r="E1362" t="s">
        <v>1427</v>
      </c>
      <c r="F1362" t="s">
        <v>12893</v>
      </c>
    </row>
    <row r="1363" spans="1:7" x14ac:dyDescent="0.25">
      <c r="A1363" t="s">
        <v>12894</v>
      </c>
      <c r="B1363" t="s">
        <v>12848</v>
      </c>
      <c r="C1363" t="s">
        <v>12849</v>
      </c>
      <c r="D1363">
        <v>2021</v>
      </c>
      <c r="E1363" t="s">
        <v>1427</v>
      </c>
      <c r="F1363" t="s">
        <v>12895</v>
      </c>
    </row>
    <row r="1364" spans="1:7" x14ac:dyDescent="0.25">
      <c r="A1364" t="s">
        <v>12896</v>
      </c>
      <c r="B1364" t="s">
        <v>12848</v>
      </c>
      <c r="C1364" t="s">
        <v>12849</v>
      </c>
      <c r="D1364">
        <v>2021</v>
      </c>
      <c r="E1364" t="s">
        <v>1427</v>
      </c>
      <c r="F1364" t="s">
        <v>12897</v>
      </c>
    </row>
    <row r="1365" spans="1:7" x14ac:dyDescent="0.25">
      <c r="A1365" t="s">
        <v>12898</v>
      </c>
      <c r="B1365" t="s">
        <v>12848</v>
      </c>
      <c r="C1365" t="s">
        <v>12849</v>
      </c>
      <c r="D1365">
        <v>2021</v>
      </c>
      <c r="E1365" t="s">
        <v>1427</v>
      </c>
      <c r="F1365" t="s">
        <v>12899</v>
      </c>
    </row>
    <row r="1366" spans="1:7" x14ac:dyDescent="0.25">
      <c r="A1366" t="s">
        <v>12900</v>
      </c>
      <c r="B1366" t="s">
        <v>12848</v>
      </c>
      <c r="C1366" t="s">
        <v>12849</v>
      </c>
      <c r="D1366">
        <v>2021</v>
      </c>
      <c r="E1366" t="s">
        <v>1427</v>
      </c>
      <c r="F1366" t="s">
        <v>12901</v>
      </c>
    </row>
    <row r="1367" spans="1:7" x14ac:dyDescent="0.25">
      <c r="A1367" t="s">
        <v>12902</v>
      </c>
      <c r="B1367" t="s">
        <v>12848</v>
      </c>
      <c r="C1367" t="s">
        <v>12849</v>
      </c>
      <c r="D1367">
        <v>2021</v>
      </c>
      <c r="E1367" t="s">
        <v>1427</v>
      </c>
      <c r="F1367" t="s">
        <v>12903</v>
      </c>
    </row>
    <row r="1368" spans="1:7" x14ac:dyDescent="0.25">
      <c r="A1368" t="s">
        <v>12904</v>
      </c>
      <c r="B1368" t="s">
        <v>12848</v>
      </c>
      <c r="C1368" t="s">
        <v>12849</v>
      </c>
      <c r="D1368">
        <v>2021</v>
      </c>
      <c r="E1368" t="s">
        <v>1427</v>
      </c>
      <c r="F1368" t="s">
        <v>12905</v>
      </c>
    </row>
    <row r="1369" spans="1:7" x14ac:dyDescent="0.25">
      <c r="A1369" t="s">
        <v>12906</v>
      </c>
      <c r="B1369" t="s">
        <v>12848</v>
      </c>
      <c r="C1369" t="s">
        <v>12849</v>
      </c>
      <c r="D1369">
        <v>2021</v>
      </c>
      <c r="E1369" t="s">
        <v>1427</v>
      </c>
      <c r="F1369" t="s">
        <v>12907</v>
      </c>
    </row>
    <row r="1370" spans="1:7" x14ac:dyDescent="0.25">
      <c r="A1370" t="s">
        <v>11121</v>
      </c>
      <c r="B1370" t="s">
        <v>10816</v>
      </c>
      <c r="C1370" t="s">
        <v>11122</v>
      </c>
      <c r="D1370">
        <v>2018</v>
      </c>
      <c r="E1370" t="s">
        <v>1435</v>
      </c>
      <c r="F1370" t="s">
        <v>11123</v>
      </c>
      <c r="G1370" t="s">
        <v>10007</v>
      </c>
    </row>
    <row r="1371" spans="1:7" x14ac:dyDescent="0.25">
      <c r="A1371" t="s">
        <v>11124</v>
      </c>
      <c r="B1371" t="s">
        <v>10816</v>
      </c>
      <c r="C1371" t="s">
        <v>11122</v>
      </c>
      <c r="D1371">
        <v>2018</v>
      </c>
      <c r="E1371" t="s">
        <v>1435</v>
      </c>
      <c r="F1371" t="s">
        <v>11125</v>
      </c>
    </row>
    <row r="1372" spans="1:7" x14ac:dyDescent="0.25">
      <c r="A1372" t="s">
        <v>11126</v>
      </c>
      <c r="B1372" t="s">
        <v>10816</v>
      </c>
      <c r="C1372" t="s">
        <v>11122</v>
      </c>
      <c r="D1372">
        <v>2018</v>
      </c>
      <c r="E1372" t="s">
        <v>1435</v>
      </c>
      <c r="F1372" t="s">
        <v>11127</v>
      </c>
    </row>
    <row r="1373" spans="1:7" x14ac:dyDescent="0.25">
      <c r="A1373" t="s">
        <v>11128</v>
      </c>
      <c r="B1373" t="s">
        <v>10816</v>
      </c>
      <c r="C1373" t="s">
        <v>11122</v>
      </c>
      <c r="D1373">
        <v>2018</v>
      </c>
      <c r="E1373" t="s">
        <v>1435</v>
      </c>
      <c r="F1373" t="s">
        <v>11129</v>
      </c>
    </row>
    <row r="1374" spans="1:7" x14ac:dyDescent="0.25">
      <c r="A1374" t="s">
        <v>11130</v>
      </c>
      <c r="B1374" t="s">
        <v>10816</v>
      </c>
      <c r="C1374" t="s">
        <v>11122</v>
      </c>
      <c r="D1374">
        <v>2018</v>
      </c>
      <c r="E1374" t="s">
        <v>1435</v>
      </c>
      <c r="F1374" t="s">
        <v>11131</v>
      </c>
    </row>
    <row r="1375" spans="1:7" x14ac:dyDescent="0.25">
      <c r="A1375" t="s">
        <v>11132</v>
      </c>
      <c r="B1375" t="s">
        <v>10816</v>
      </c>
      <c r="C1375" t="s">
        <v>11122</v>
      </c>
      <c r="D1375">
        <v>2018</v>
      </c>
      <c r="E1375" t="s">
        <v>1435</v>
      </c>
      <c r="F1375" t="s">
        <v>11133</v>
      </c>
    </row>
    <row r="1376" spans="1:7" x14ac:dyDescent="0.25">
      <c r="A1376" t="s">
        <v>11134</v>
      </c>
      <c r="B1376" t="s">
        <v>10816</v>
      </c>
      <c r="C1376" t="s">
        <v>11122</v>
      </c>
      <c r="D1376">
        <v>2018</v>
      </c>
      <c r="E1376" t="s">
        <v>1435</v>
      </c>
      <c r="F1376" t="s">
        <v>11135</v>
      </c>
    </row>
    <row r="1377" spans="1:6" x14ac:dyDescent="0.25">
      <c r="A1377" t="s">
        <v>11136</v>
      </c>
      <c r="B1377" t="s">
        <v>10816</v>
      </c>
      <c r="C1377" t="s">
        <v>11122</v>
      </c>
      <c r="D1377">
        <v>2018</v>
      </c>
      <c r="E1377" t="s">
        <v>1435</v>
      </c>
      <c r="F1377" t="s">
        <v>11137</v>
      </c>
    </row>
    <row r="1378" spans="1:6" x14ac:dyDescent="0.25">
      <c r="A1378" t="s">
        <v>11138</v>
      </c>
      <c r="B1378" t="s">
        <v>10816</v>
      </c>
      <c r="C1378" t="s">
        <v>11122</v>
      </c>
      <c r="D1378">
        <v>2018</v>
      </c>
      <c r="E1378" t="s">
        <v>1435</v>
      </c>
      <c r="F1378" t="s">
        <v>11139</v>
      </c>
    </row>
    <row r="1379" spans="1:6" x14ac:dyDescent="0.25">
      <c r="A1379" t="s">
        <v>11140</v>
      </c>
      <c r="B1379" t="s">
        <v>10816</v>
      </c>
      <c r="C1379" t="s">
        <v>11122</v>
      </c>
      <c r="D1379">
        <v>2018</v>
      </c>
      <c r="E1379" t="s">
        <v>1435</v>
      </c>
      <c r="F1379" t="s">
        <v>11141</v>
      </c>
    </row>
    <row r="1380" spans="1:6" x14ac:dyDescent="0.25">
      <c r="A1380" t="s">
        <v>523</v>
      </c>
      <c r="B1380" t="s">
        <v>10816</v>
      </c>
      <c r="C1380" t="s">
        <v>11122</v>
      </c>
      <c r="D1380">
        <v>2018</v>
      </c>
      <c r="E1380" t="s">
        <v>1435</v>
      </c>
      <c r="F1380" t="s">
        <v>11142</v>
      </c>
    </row>
    <row r="1381" spans="1:6" x14ac:dyDescent="0.25">
      <c r="A1381" t="s">
        <v>11143</v>
      </c>
      <c r="B1381" t="s">
        <v>10816</v>
      </c>
      <c r="C1381" t="s">
        <v>11122</v>
      </c>
      <c r="D1381">
        <v>2018</v>
      </c>
      <c r="E1381" t="s">
        <v>1435</v>
      </c>
      <c r="F1381" t="s">
        <v>11144</v>
      </c>
    </row>
    <row r="1382" spans="1:6" x14ac:dyDescent="0.25">
      <c r="A1382" t="s">
        <v>11145</v>
      </c>
      <c r="B1382" t="s">
        <v>10816</v>
      </c>
      <c r="C1382" t="s">
        <v>11122</v>
      </c>
      <c r="D1382">
        <v>2018</v>
      </c>
      <c r="E1382" t="s">
        <v>1435</v>
      </c>
      <c r="F1382" t="s">
        <v>11146</v>
      </c>
    </row>
    <row r="1383" spans="1:6" x14ac:dyDescent="0.25">
      <c r="A1383" t="s">
        <v>11147</v>
      </c>
      <c r="B1383" t="s">
        <v>10816</v>
      </c>
      <c r="C1383" t="s">
        <v>11122</v>
      </c>
      <c r="D1383">
        <v>2018</v>
      </c>
      <c r="E1383" t="s">
        <v>1435</v>
      </c>
      <c r="F1383" t="s">
        <v>11148</v>
      </c>
    </row>
    <row r="1384" spans="1:6" x14ac:dyDescent="0.25">
      <c r="A1384" t="s">
        <v>11149</v>
      </c>
      <c r="B1384" t="s">
        <v>10816</v>
      </c>
      <c r="C1384" t="s">
        <v>11122</v>
      </c>
      <c r="D1384">
        <v>2018</v>
      </c>
      <c r="E1384" t="s">
        <v>1435</v>
      </c>
      <c r="F1384" t="s">
        <v>11150</v>
      </c>
    </row>
    <row r="1385" spans="1:6" x14ac:dyDescent="0.25">
      <c r="A1385" t="s">
        <v>11151</v>
      </c>
      <c r="B1385" t="s">
        <v>10816</v>
      </c>
      <c r="C1385" t="s">
        <v>11122</v>
      </c>
      <c r="D1385">
        <v>2018</v>
      </c>
      <c r="E1385" t="s">
        <v>1435</v>
      </c>
      <c r="F1385" t="s">
        <v>11152</v>
      </c>
    </row>
    <row r="1386" spans="1:6" x14ac:dyDescent="0.25">
      <c r="A1386" t="s">
        <v>11153</v>
      </c>
      <c r="B1386" t="s">
        <v>10816</v>
      </c>
      <c r="C1386" t="s">
        <v>11122</v>
      </c>
      <c r="D1386">
        <v>2018</v>
      </c>
      <c r="E1386" t="s">
        <v>1435</v>
      </c>
      <c r="F1386" t="s">
        <v>11154</v>
      </c>
    </row>
    <row r="1387" spans="1:6" x14ac:dyDescent="0.25">
      <c r="A1387" t="s">
        <v>11155</v>
      </c>
      <c r="B1387" t="s">
        <v>10816</v>
      </c>
      <c r="C1387" t="s">
        <v>11122</v>
      </c>
      <c r="D1387">
        <v>2018</v>
      </c>
      <c r="E1387" t="s">
        <v>1435</v>
      </c>
      <c r="F1387" t="s">
        <v>11156</v>
      </c>
    </row>
    <row r="1388" spans="1:6" x14ac:dyDescent="0.25">
      <c r="A1388" t="s">
        <v>11157</v>
      </c>
      <c r="B1388" t="s">
        <v>10816</v>
      </c>
      <c r="C1388" t="s">
        <v>11122</v>
      </c>
      <c r="D1388">
        <v>2018</v>
      </c>
      <c r="E1388" t="s">
        <v>1435</v>
      </c>
      <c r="F1388" t="s">
        <v>11158</v>
      </c>
    </row>
    <row r="1389" spans="1:6" x14ac:dyDescent="0.25">
      <c r="A1389" t="s">
        <v>11159</v>
      </c>
      <c r="B1389" t="s">
        <v>10816</v>
      </c>
      <c r="C1389" t="s">
        <v>11122</v>
      </c>
      <c r="D1389">
        <v>2018</v>
      </c>
      <c r="E1389" t="s">
        <v>1435</v>
      </c>
      <c r="F1389" t="s">
        <v>11160</v>
      </c>
    </row>
    <row r="1390" spans="1:6" x14ac:dyDescent="0.25">
      <c r="A1390" t="s">
        <v>11161</v>
      </c>
      <c r="B1390" t="s">
        <v>10816</v>
      </c>
      <c r="C1390" t="s">
        <v>11122</v>
      </c>
      <c r="D1390">
        <v>2018</v>
      </c>
      <c r="E1390" t="s">
        <v>1435</v>
      </c>
      <c r="F1390" t="s">
        <v>11162</v>
      </c>
    </row>
    <row r="1391" spans="1:6" x14ac:dyDescent="0.25">
      <c r="A1391" t="s">
        <v>11163</v>
      </c>
      <c r="B1391" t="s">
        <v>10816</v>
      </c>
      <c r="C1391" t="s">
        <v>11122</v>
      </c>
      <c r="D1391">
        <v>2018</v>
      </c>
      <c r="E1391" t="s">
        <v>1435</v>
      </c>
      <c r="F1391" t="s">
        <v>11164</v>
      </c>
    </row>
    <row r="1392" spans="1:6" x14ac:dyDescent="0.25">
      <c r="A1392" t="s">
        <v>11165</v>
      </c>
      <c r="B1392" t="s">
        <v>10816</v>
      </c>
      <c r="C1392" t="s">
        <v>11122</v>
      </c>
      <c r="D1392">
        <v>2018</v>
      </c>
      <c r="E1392" t="s">
        <v>1435</v>
      </c>
      <c r="F1392" t="s">
        <v>11166</v>
      </c>
    </row>
    <row r="1393" spans="1:7" x14ac:dyDescent="0.25">
      <c r="A1393" t="s">
        <v>1435</v>
      </c>
      <c r="B1393" t="s">
        <v>10816</v>
      </c>
      <c r="C1393" t="s">
        <v>11122</v>
      </c>
      <c r="D1393">
        <v>2018</v>
      </c>
      <c r="E1393" t="s">
        <v>1435</v>
      </c>
      <c r="F1393" t="s">
        <v>11167</v>
      </c>
    </row>
    <row r="1394" spans="1:7" x14ac:dyDescent="0.25">
      <c r="A1394" t="s">
        <v>11168</v>
      </c>
      <c r="B1394" t="s">
        <v>10816</v>
      </c>
      <c r="C1394" t="s">
        <v>11122</v>
      </c>
      <c r="D1394">
        <v>2018</v>
      </c>
      <c r="E1394" t="s">
        <v>1435</v>
      </c>
      <c r="F1394" t="s">
        <v>11169</v>
      </c>
    </row>
    <row r="1395" spans="1:7" x14ac:dyDescent="0.25">
      <c r="A1395" t="s">
        <v>11170</v>
      </c>
      <c r="B1395" t="s">
        <v>10816</v>
      </c>
      <c r="C1395" t="s">
        <v>11122</v>
      </c>
      <c r="D1395">
        <v>2018</v>
      </c>
      <c r="E1395" t="s">
        <v>1435</v>
      </c>
      <c r="F1395" t="s">
        <v>11171</v>
      </c>
    </row>
    <row r="1396" spans="1:7" x14ac:dyDescent="0.25">
      <c r="A1396" t="s">
        <v>11172</v>
      </c>
      <c r="B1396" t="s">
        <v>11173</v>
      </c>
      <c r="C1396" t="s">
        <v>11174</v>
      </c>
      <c r="D1396">
        <v>2023</v>
      </c>
      <c r="E1396" t="s">
        <v>1541</v>
      </c>
      <c r="F1396" t="s">
        <v>11175</v>
      </c>
    </row>
    <row r="1397" spans="1:7" x14ac:dyDescent="0.25">
      <c r="A1397" t="s">
        <v>11176</v>
      </c>
      <c r="B1397" t="s">
        <v>11173</v>
      </c>
      <c r="C1397" t="s">
        <v>11174</v>
      </c>
      <c r="D1397">
        <v>2023</v>
      </c>
      <c r="E1397" t="s">
        <v>1541</v>
      </c>
      <c r="F1397" t="s">
        <v>11177</v>
      </c>
    </row>
    <row r="1398" spans="1:7" x14ac:dyDescent="0.25">
      <c r="A1398" t="s">
        <v>11178</v>
      </c>
      <c r="B1398" t="s">
        <v>11173</v>
      </c>
      <c r="C1398" t="s">
        <v>11174</v>
      </c>
      <c r="D1398">
        <v>2023</v>
      </c>
      <c r="E1398" t="s">
        <v>1541</v>
      </c>
      <c r="F1398" t="s">
        <v>11179</v>
      </c>
    </row>
    <row r="1399" spans="1:7" x14ac:dyDescent="0.25">
      <c r="A1399" t="s">
        <v>11180</v>
      </c>
      <c r="B1399" t="s">
        <v>11173</v>
      </c>
      <c r="C1399" t="s">
        <v>11174</v>
      </c>
      <c r="D1399">
        <v>2023</v>
      </c>
      <c r="E1399" t="s">
        <v>1541</v>
      </c>
      <c r="F1399" t="s">
        <v>11181</v>
      </c>
    </row>
    <row r="1400" spans="1:7" x14ac:dyDescent="0.25">
      <c r="A1400" t="s">
        <v>11182</v>
      </c>
      <c r="B1400" t="s">
        <v>11173</v>
      </c>
      <c r="C1400" t="s">
        <v>11174</v>
      </c>
      <c r="D1400">
        <v>2023</v>
      </c>
      <c r="E1400" t="s">
        <v>1541</v>
      </c>
      <c r="F1400" t="s">
        <v>11183</v>
      </c>
    </row>
    <row r="1401" spans="1:7" x14ac:dyDescent="0.25">
      <c r="A1401" t="s">
        <v>11184</v>
      </c>
      <c r="B1401" t="s">
        <v>11173</v>
      </c>
      <c r="C1401" t="s">
        <v>11174</v>
      </c>
      <c r="D1401">
        <v>2023</v>
      </c>
      <c r="E1401" t="s">
        <v>1541</v>
      </c>
      <c r="F1401" t="s">
        <v>11185</v>
      </c>
      <c r="G1401" t="s">
        <v>10007</v>
      </c>
    </row>
    <row r="1402" spans="1:7" x14ac:dyDescent="0.25">
      <c r="A1402" t="s">
        <v>11186</v>
      </c>
      <c r="B1402" t="s">
        <v>11173</v>
      </c>
      <c r="C1402" t="s">
        <v>11174</v>
      </c>
      <c r="D1402">
        <v>2023</v>
      </c>
      <c r="E1402" t="s">
        <v>1541</v>
      </c>
      <c r="F1402" t="s">
        <v>11187</v>
      </c>
    </row>
    <row r="1403" spans="1:7" x14ac:dyDescent="0.25">
      <c r="A1403" t="s">
        <v>11188</v>
      </c>
      <c r="B1403" t="s">
        <v>11173</v>
      </c>
      <c r="C1403" t="s">
        <v>11174</v>
      </c>
      <c r="D1403">
        <v>2023</v>
      </c>
      <c r="E1403" t="s">
        <v>1541</v>
      </c>
      <c r="F1403" t="s">
        <v>11189</v>
      </c>
    </row>
    <row r="1404" spans="1:7" x14ac:dyDescent="0.25">
      <c r="A1404" t="s">
        <v>11190</v>
      </c>
      <c r="B1404" t="s">
        <v>11173</v>
      </c>
      <c r="C1404" t="s">
        <v>11174</v>
      </c>
      <c r="D1404">
        <v>2023</v>
      </c>
      <c r="E1404" t="s">
        <v>1541</v>
      </c>
      <c r="F1404" t="s">
        <v>11191</v>
      </c>
    </row>
    <row r="1405" spans="1:7" x14ac:dyDescent="0.25">
      <c r="A1405" t="s">
        <v>11192</v>
      </c>
      <c r="B1405" t="s">
        <v>11173</v>
      </c>
      <c r="C1405" t="s">
        <v>11174</v>
      </c>
      <c r="D1405">
        <v>2023</v>
      </c>
      <c r="E1405" t="s">
        <v>1541</v>
      </c>
      <c r="F1405" t="s">
        <v>11193</v>
      </c>
    </row>
    <row r="1406" spans="1:7" x14ac:dyDescent="0.25">
      <c r="A1406" t="s">
        <v>11194</v>
      </c>
      <c r="B1406" t="s">
        <v>11173</v>
      </c>
      <c r="C1406" t="s">
        <v>11174</v>
      </c>
      <c r="D1406">
        <v>2023</v>
      </c>
      <c r="E1406" t="s">
        <v>1541</v>
      </c>
      <c r="F1406" t="s">
        <v>11195</v>
      </c>
    </row>
    <row r="1407" spans="1:7" x14ac:dyDescent="0.25">
      <c r="A1407" t="s">
        <v>11196</v>
      </c>
      <c r="B1407" t="s">
        <v>11173</v>
      </c>
      <c r="C1407" t="s">
        <v>11174</v>
      </c>
      <c r="D1407">
        <v>2023</v>
      </c>
      <c r="E1407" t="s">
        <v>1541</v>
      </c>
      <c r="F1407" t="s">
        <v>11197</v>
      </c>
    </row>
    <row r="1408" spans="1:7" x14ac:dyDescent="0.25">
      <c r="A1408" t="s">
        <v>11198</v>
      </c>
      <c r="B1408" t="s">
        <v>11173</v>
      </c>
      <c r="C1408" t="s">
        <v>11174</v>
      </c>
      <c r="D1408">
        <v>2023</v>
      </c>
      <c r="E1408" t="s">
        <v>1541</v>
      </c>
      <c r="F1408" t="s">
        <v>11199</v>
      </c>
    </row>
    <row r="1409" spans="1:6" x14ac:dyDescent="0.25">
      <c r="A1409" t="s">
        <v>11200</v>
      </c>
      <c r="B1409" t="s">
        <v>11173</v>
      </c>
      <c r="C1409" t="s">
        <v>11174</v>
      </c>
      <c r="D1409">
        <v>2023</v>
      </c>
      <c r="E1409" t="s">
        <v>1541</v>
      </c>
      <c r="F1409" t="s">
        <v>11201</v>
      </c>
    </row>
    <row r="1410" spans="1:6" x14ac:dyDescent="0.25">
      <c r="A1410" t="s">
        <v>11202</v>
      </c>
      <c r="B1410" t="s">
        <v>11173</v>
      </c>
      <c r="C1410" t="s">
        <v>11174</v>
      </c>
      <c r="D1410">
        <v>2023</v>
      </c>
      <c r="E1410" t="s">
        <v>1541</v>
      </c>
      <c r="F1410" t="s">
        <v>11203</v>
      </c>
    </row>
    <row r="1411" spans="1:6" x14ac:dyDescent="0.25">
      <c r="A1411" t="s">
        <v>11204</v>
      </c>
      <c r="B1411" t="s">
        <v>11173</v>
      </c>
      <c r="C1411" t="s">
        <v>11174</v>
      </c>
      <c r="D1411">
        <v>2023</v>
      </c>
      <c r="E1411" t="s">
        <v>1541</v>
      </c>
      <c r="F1411" t="s">
        <v>11205</v>
      </c>
    </row>
    <row r="1412" spans="1:6" x14ac:dyDescent="0.25">
      <c r="A1412" t="s">
        <v>11206</v>
      </c>
      <c r="B1412" t="s">
        <v>11173</v>
      </c>
      <c r="C1412" t="s">
        <v>11174</v>
      </c>
      <c r="D1412">
        <v>2023</v>
      </c>
      <c r="E1412" t="s">
        <v>1541</v>
      </c>
      <c r="F1412" t="s">
        <v>11207</v>
      </c>
    </row>
    <row r="1413" spans="1:6" x14ac:dyDescent="0.25">
      <c r="A1413" t="s">
        <v>11208</v>
      </c>
      <c r="B1413" t="s">
        <v>11173</v>
      </c>
      <c r="C1413" t="s">
        <v>11174</v>
      </c>
      <c r="D1413">
        <v>2023</v>
      </c>
      <c r="E1413" t="s">
        <v>1541</v>
      </c>
      <c r="F1413" t="s">
        <v>11209</v>
      </c>
    </row>
    <row r="1414" spans="1:6" x14ac:dyDescent="0.25">
      <c r="A1414" t="s">
        <v>11210</v>
      </c>
      <c r="B1414" t="s">
        <v>11173</v>
      </c>
      <c r="C1414" t="s">
        <v>11174</v>
      </c>
      <c r="D1414">
        <v>2023</v>
      </c>
      <c r="E1414" t="s">
        <v>1541</v>
      </c>
      <c r="F1414" t="s">
        <v>11211</v>
      </c>
    </row>
    <row r="1415" spans="1:6" x14ac:dyDescent="0.25">
      <c r="A1415" t="s">
        <v>11212</v>
      </c>
      <c r="B1415" t="s">
        <v>11173</v>
      </c>
      <c r="C1415" t="s">
        <v>11174</v>
      </c>
      <c r="D1415">
        <v>2023</v>
      </c>
      <c r="E1415" t="s">
        <v>1541</v>
      </c>
      <c r="F1415" t="s">
        <v>11213</v>
      </c>
    </row>
    <row r="1416" spans="1:6" x14ac:dyDescent="0.25">
      <c r="A1416" t="s">
        <v>11214</v>
      </c>
      <c r="B1416" t="s">
        <v>11173</v>
      </c>
      <c r="C1416" t="s">
        <v>11174</v>
      </c>
      <c r="D1416">
        <v>2023</v>
      </c>
      <c r="E1416" t="s">
        <v>1541</v>
      </c>
      <c r="F1416" t="s">
        <v>11215</v>
      </c>
    </row>
    <row r="1417" spans="1:6" x14ac:dyDescent="0.25">
      <c r="A1417" t="s">
        <v>11216</v>
      </c>
      <c r="B1417" t="s">
        <v>11173</v>
      </c>
      <c r="C1417" t="s">
        <v>11174</v>
      </c>
      <c r="D1417">
        <v>2023</v>
      </c>
      <c r="E1417" t="s">
        <v>1541</v>
      </c>
      <c r="F1417" t="s">
        <v>11217</v>
      </c>
    </row>
    <row r="1418" spans="1:6" x14ac:dyDescent="0.25">
      <c r="A1418" t="s">
        <v>11218</v>
      </c>
      <c r="B1418" t="s">
        <v>11173</v>
      </c>
      <c r="C1418" t="s">
        <v>11174</v>
      </c>
      <c r="D1418">
        <v>2023</v>
      </c>
      <c r="E1418" t="s">
        <v>1541</v>
      </c>
      <c r="F1418" t="s">
        <v>11219</v>
      </c>
    </row>
    <row r="1419" spans="1:6" x14ac:dyDescent="0.25">
      <c r="A1419" t="s">
        <v>11220</v>
      </c>
      <c r="B1419" t="s">
        <v>11173</v>
      </c>
      <c r="C1419" t="s">
        <v>11174</v>
      </c>
      <c r="D1419">
        <v>2023</v>
      </c>
      <c r="E1419" t="s">
        <v>1541</v>
      </c>
      <c r="F1419" t="s">
        <v>11221</v>
      </c>
    </row>
    <row r="1420" spans="1:6" x14ac:dyDescent="0.25">
      <c r="A1420" t="s">
        <v>11222</v>
      </c>
      <c r="B1420" t="s">
        <v>11173</v>
      </c>
      <c r="C1420" t="s">
        <v>11174</v>
      </c>
      <c r="D1420">
        <v>2023</v>
      </c>
      <c r="E1420" t="s">
        <v>1541</v>
      </c>
      <c r="F1420" t="s">
        <v>11223</v>
      </c>
    </row>
    <row r="1421" spans="1:6" x14ac:dyDescent="0.25">
      <c r="A1421" t="s">
        <v>11224</v>
      </c>
      <c r="B1421" t="s">
        <v>11173</v>
      </c>
      <c r="C1421" t="s">
        <v>11174</v>
      </c>
      <c r="D1421">
        <v>2023</v>
      </c>
      <c r="E1421" t="s">
        <v>1541</v>
      </c>
      <c r="F1421" t="s">
        <v>11225</v>
      </c>
    </row>
    <row r="1422" spans="1:6" x14ac:dyDescent="0.25">
      <c r="A1422" t="s">
        <v>11226</v>
      </c>
      <c r="B1422" t="s">
        <v>11173</v>
      </c>
      <c r="C1422" t="s">
        <v>11174</v>
      </c>
      <c r="D1422">
        <v>2023</v>
      </c>
      <c r="E1422" t="s">
        <v>1541</v>
      </c>
      <c r="F1422" t="s">
        <v>11227</v>
      </c>
    </row>
    <row r="1423" spans="1:6" x14ac:dyDescent="0.25">
      <c r="A1423" t="s">
        <v>11228</v>
      </c>
      <c r="B1423" t="s">
        <v>11173</v>
      </c>
      <c r="C1423" t="s">
        <v>11174</v>
      </c>
      <c r="D1423">
        <v>2023</v>
      </c>
      <c r="E1423" t="s">
        <v>1541</v>
      </c>
      <c r="F1423" t="s">
        <v>11229</v>
      </c>
    </row>
    <row r="1424" spans="1:6" x14ac:dyDescent="0.25">
      <c r="A1424" t="s">
        <v>11230</v>
      </c>
      <c r="B1424" t="s">
        <v>11173</v>
      </c>
      <c r="C1424" t="s">
        <v>11174</v>
      </c>
      <c r="D1424">
        <v>2023</v>
      </c>
      <c r="E1424" t="s">
        <v>1541</v>
      </c>
      <c r="F1424" t="s">
        <v>11231</v>
      </c>
    </row>
    <row r="1425" spans="1:7" x14ac:dyDescent="0.25">
      <c r="A1425" t="s">
        <v>11232</v>
      </c>
      <c r="B1425" t="s">
        <v>11173</v>
      </c>
      <c r="C1425" t="s">
        <v>11174</v>
      </c>
      <c r="D1425">
        <v>2023</v>
      </c>
      <c r="E1425" t="s">
        <v>1541</v>
      </c>
      <c r="F1425" t="s">
        <v>11233</v>
      </c>
    </row>
    <row r="1426" spans="1:7" x14ac:dyDescent="0.25">
      <c r="A1426" t="s">
        <v>11234</v>
      </c>
      <c r="B1426" t="s">
        <v>11235</v>
      </c>
      <c r="C1426" t="s">
        <v>11236</v>
      </c>
      <c r="D1426">
        <v>2021</v>
      </c>
      <c r="E1426" t="s">
        <v>1568</v>
      </c>
      <c r="F1426" t="s">
        <v>11237</v>
      </c>
      <c r="G1426" t="s">
        <v>10007</v>
      </c>
    </row>
    <row r="1427" spans="1:7" x14ac:dyDescent="0.25">
      <c r="A1427" t="s">
        <v>11238</v>
      </c>
      <c r="B1427" t="s">
        <v>11235</v>
      </c>
      <c r="C1427" t="s">
        <v>11236</v>
      </c>
      <c r="D1427">
        <v>2021</v>
      </c>
      <c r="E1427" t="s">
        <v>1568</v>
      </c>
      <c r="F1427" t="s">
        <v>11239</v>
      </c>
    </row>
    <row r="1428" spans="1:7" x14ac:dyDescent="0.25">
      <c r="A1428" t="s">
        <v>11240</v>
      </c>
      <c r="B1428" t="s">
        <v>11235</v>
      </c>
      <c r="C1428" t="s">
        <v>11236</v>
      </c>
      <c r="D1428">
        <v>2021</v>
      </c>
      <c r="E1428" t="s">
        <v>1568</v>
      </c>
      <c r="F1428" t="s">
        <v>11241</v>
      </c>
    </row>
    <row r="1429" spans="1:7" x14ac:dyDescent="0.25">
      <c r="A1429" t="s">
        <v>11242</v>
      </c>
      <c r="B1429" t="s">
        <v>11235</v>
      </c>
      <c r="C1429" t="s">
        <v>11236</v>
      </c>
      <c r="D1429">
        <v>2021</v>
      </c>
      <c r="E1429" t="s">
        <v>1568</v>
      </c>
      <c r="F1429" t="s">
        <v>11243</v>
      </c>
    </row>
    <row r="1430" spans="1:7" x14ac:dyDescent="0.25">
      <c r="A1430" t="s">
        <v>11244</v>
      </c>
      <c r="B1430" t="s">
        <v>11235</v>
      </c>
      <c r="C1430" t="s">
        <v>11236</v>
      </c>
      <c r="D1430">
        <v>2021</v>
      </c>
      <c r="E1430" t="s">
        <v>1568</v>
      </c>
      <c r="F1430" t="s">
        <v>11245</v>
      </c>
    </row>
    <row r="1431" spans="1:7" x14ac:dyDescent="0.25">
      <c r="A1431" t="s">
        <v>11246</v>
      </c>
      <c r="B1431" t="s">
        <v>11235</v>
      </c>
      <c r="C1431" t="s">
        <v>11236</v>
      </c>
      <c r="D1431">
        <v>2021</v>
      </c>
      <c r="E1431" t="s">
        <v>1568</v>
      </c>
      <c r="F1431" t="s">
        <v>11247</v>
      </c>
    </row>
    <row r="1432" spans="1:7" x14ac:dyDescent="0.25">
      <c r="A1432" t="s">
        <v>11248</v>
      </c>
      <c r="B1432" t="s">
        <v>11235</v>
      </c>
      <c r="C1432" t="s">
        <v>11236</v>
      </c>
      <c r="D1432">
        <v>2021</v>
      </c>
      <c r="E1432" t="s">
        <v>1568</v>
      </c>
      <c r="F1432" t="s">
        <v>11249</v>
      </c>
    </row>
    <row r="1433" spans="1:7" x14ac:dyDescent="0.25">
      <c r="A1433" t="s">
        <v>11250</v>
      </c>
      <c r="B1433" t="s">
        <v>11235</v>
      </c>
      <c r="C1433" t="s">
        <v>11236</v>
      </c>
      <c r="D1433">
        <v>2021</v>
      </c>
      <c r="E1433" t="s">
        <v>1568</v>
      </c>
      <c r="F1433" t="s">
        <v>11251</v>
      </c>
    </row>
    <row r="1434" spans="1:7" x14ac:dyDescent="0.25">
      <c r="A1434" t="s">
        <v>11252</v>
      </c>
      <c r="B1434" t="s">
        <v>11235</v>
      </c>
      <c r="C1434" t="s">
        <v>11236</v>
      </c>
      <c r="D1434">
        <v>2021</v>
      </c>
      <c r="E1434" t="s">
        <v>1568</v>
      </c>
      <c r="F1434" t="s">
        <v>11253</v>
      </c>
    </row>
    <row r="1435" spans="1:7" x14ac:dyDescent="0.25">
      <c r="A1435" t="s">
        <v>11254</v>
      </c>
      <c r="B1435" t="s">
        <v>11235</v>
      </c>
      <c r="C1435" t="s">
        <v>11236</v>
      </c>
      <c r="D1435">
        <v>2021</v>
      </c>
      <c r="E1435" t="s">
        <v>1568</v>
      </c>
      <c r="F1435" t="s">
        <v>11255</v>
      </c>
    </row>
    <row r="1436" spans="1:7" x14ac:dyDescent="0.25">
      <c r="A1436" t="s">
        <v>11256</v>
      </c>
      <c r="B1436" t="s">
        <v>11235</v>
      </c>
      <c r="C1436" t="s">
        <v>11236</v>
      </c>
      <c r="D1436">
        <v>2021</v>
      </c>
      <c r="E1436" t="s">
        <v>1568</v>
      </c>
      <c r="F1436" t="s">
        <v>11257</v>
      </c>
    </row>
    <row r="1437" spans="1:7" x14ac:dyDescent="0.25">
      <c r="A1437" t="s">
        <v>11258</v>
      </c>
      <c r="B1437" t="s">
        <v>11235</v>
      </c>
      <c r="C1437" t="s">
        <v>11236</v>
      </c>
      <c r="D1437">
        <v>2021</v>
      </c>
      <c r="E1437" t="s">
        <v>1568</v>
      </c>
      <c r="F1437" t="s">
        <v>11259</v>
      </c>
    </row>
    <row r="1438" spans="1:7" x14ac:dyDescent="0.25">
      <c r="A1438" t="s">
        <v>11260</v>
      </c>
      <c r="B1438" t="s">
        <v>11235</v>
      </c>
      <c r="C1438" t="s">
        <v>11236</v>
      </c>
      <c r="D1438">
        <v>2021</v>
      </c>
      <c r="E1438" t="s">
        <v>1568</v>
      </c>
      <c r="F1438" t="s">
        <v>11261</v>
      </c>
    </row>
    <row r="1439" spans="1:7" x14ac:dyDescent="0.25">
      <c r="A1439" t="s">
        <v>11262</v>
      </c>
      <c r="B1439" t="s">
        <v>11235</v>
      </c>
      <c r="C1439" t="s">
        <v>11236</v>
      </c>
      <c r="D1439">
        <v>2021</v>
      </c>
      <c r="E1439" t="s">
        <v>1568</v>
      </c>
      <c r="F1439" t="s">
        <v>11263</v>
      </c>
    </row>
    <row r="1440" spans="1:7" x14ac:dyDescent="0.25">
      <c r="A1440" t="s">
        <v>11264</v>
      </c>
      <c r="B1440" t="s">
        <v>11235</v>
      </c>
      <c r="C1440" t="s">
        <v>11236</v>
      </c>
      <c r="D1440">
        <v>2021</v>
      </c>
      <c r="E1440" t="s">
        <v>1568</v>
      </c>
      <c r="F1440" t="s">
        <v>11265</v>
      </c>
    </row>
    <row r="1441" spans="1:7" x14ac:dyDescent="0.25">
      <c r="A1441" t="s">
        <v>11266</v>
      </c>
      <c r="B1441" t="s">
        <v>11235</v>
      </c>
      <c r="C1441" t="s">
        <v>11236</v>
      </c>
      <c r="D1441">
        <v>2021</v>
      </c>
      <c r="E1441" t="s">
        <v>1568</v>
      </c>
      <c r="F1441" t="s">
        <v>11267</v>
      </c>
    </row>
    <row r="1442" spans="1:7" x14ac:dyDescent="0.25">
      <c r="A1442" t="s">
        <v>11268</v>
      </c>
      <c r="B1442" t="s">
        <v>11235</v>
      </c>
      <c r="C1442" t="s">
        <v>11236</v>
      </c>
      <c r="D1442">
        <v>2021</v>
      </c>
      <c r="E1442" t="s">
        <v>1568</v>
      </c>
      <c r="F1442" t="s">
        <v>11269</v>
      </c>
    </row>
    <row r="1443" spans="1:7" x14ac:dyDescent="0.25">
      <c r="A1443" t="s">
        <v>11270</v>
      </c>
      <c r="B1443" t="s">
        <v>11235</v>
      </c>
      <c r="C1443" t="s">
        <v>11236</v>
      </c>
      <c r="D1443">
        <v>2021</v>
      </c>
      <c r="E1443" t="s">
        <v>1568</v>
      </c>
      <c r="F1443" t="s">
        <v>11271</v>
      </c>
    </row>
    <row r="1444" spans="1:7" x14ac:dyDescent="0.25">
      <c r="A1444" t="s">
        <v>11272</v>
      </c>
      <c r="B1444" t="s">
        <v>11235</v>
      </c>
      <c r="C1444" t="s">
        <v>11236</v>
      </c>
      <c r="D1444">
        <v>2021</v>
      </c>
      <c r="E1444" t="s">
        <v>1568</v>
      </c>
      <c r="F1444" t="s">
        <v>11273</v>
      </c>
    </row>
    <row r="1445" spans="1:7" x14ac:dyDescent="0.25">
      <c r="A1445" t="s">
        <v>11274</v>
      </c>
      <c r="B1445" t="s">
        <v>11235</v>
      </c>
      <c r="C1445" t="s">
        <v>11236</v>
      </c>
      <c r="D1445">
        <v>2021</v>
      </c>
      <c r="E1445" t="s">
        <v>1568</v>
      </c>
      <c r="F1445" t="s">
        <v>11275</v>
      </c>
    </row>
    <row r="1446" spans="1:7" x14ac:dyDescent="0.25">
      <c r="A1446" t="s">
        <v>11276</v>
      </c>
      <c r="B1446" t="s">
        <v>11235</v>
      </c>
      <c r="C1446" t="s">
        <v>11236</v>
      </c>
      <c r="D1446">
        <v>2021</v>
      </c>
      <c r="E1446" t="s">
        <v>1568</v>
      </c>
      <c r="F1446" t="s">
        <v>11277</v>
      </c>
    </row>
    <row r="1447" spans="1:7" x14ac:dyDescent="0.25">
      <c r="A1447" t="s">
        <v>11278</v>
      </c>
      <c r="B1447" t="s">
        <v>11235</v>
      </c>
      <c r="C1447" t="s">
        <v>11236</v>
      </c>
      <c r="D1447">
        <v>2021</v>
      </c>
      <c r="E1447" t="s">
        <v>1568</v>
      </c>
      <c r="F1447" t="s">
        <v>11279</v>
      </c>
    </row>
    <row r="1448" spans="1:7" x14ac:dyDescent="0.25">
      <c r="A1448" t="s">
        <v>11280</v>
      </c>
      <c r="B1448" t="s">
        <v>11281</v>
      </c>
      <c r="C1448" t="s">
        <v>11282</v>
      </c>
      <c r="D1448">
        <v>2025</v>
      </c>
      <c r="E1448" t="s">
        <v>1613</v>
      </c>
      <c r="F1448" t="s">
        <v>11283</v>
      </c>
      <c r="G1448" t="s">
        <v>10007</v>
      </c>
    </row>
    <row r="1449" spans="1:7" x14ac:dyDescent="0.25">
      <c r="A1449" t="s">
        <v>11284</v>
      </c>
      <c r="B1449" t="s">
        <v>11281</v>
      </c>
      <c r="C1449" t="s">
        <v>11282</v>
      </c>
      <c r="D1449">
        <v>2025</v>
      </c>
      <c r="E1449" t="s">
        <v>1613</v>
      </c>
      <c r="F1449" t="s">
        <v>11285</v>
      </c>
    </row>
    <row r="1450" spans="1:7" x14ac:dyDescent="0.25">
      <c r="A1450" t="s">
        <v>11286</v>
      </c>
      <c r="B1450" t="s">
        <v>11281</v>
      </c>
      <c r="C1450" t="s">
        <v>11282</v>
      </c>
      <c r="D1450">
        <v>2025</v>
      </c>
      <c r="E1450" t="s">
        <v>1613</v>
      </c>
      <c r="F1450" t="s">
        <v>11287</v>
      </c>
    </row>
    <row r="1451" spans="1:7" x14ac:dyDescent="0.25">
      <c r="A1451" t="s">
        <v>11288</v>
      </c>
      <c r="B1451" t="s">
        <v>11281</v>
      </c>
      <c r="C1451" t="s">
        <v>11282</v>
      </c>
      <c r="D1451">
        <v>2025</v>
      </c>
      <c r="E1451" t="s">
        <v>1613</v>
      </c>
      <c r="F1451" t="s">
        <v>11289</v>
      </c>
    </row>
    <row r="1452" spans="1:7" x14ac:dyDescent="0.25">
      <c r="A1452" t="s">
        <v>11290</v>
      </c>
      <c r="B1452" t="s">
        <v>11281</v>
      </c>
      <c r="C1452" t="s">
        <v>11282</v>
      </c>
      <c r="D1452">
        <v>2025</v>
      </c>
      <c r="E1452" t="s">
        <v>1613</v>
      </c>
      <c r="F1452" t="s">
        <v>11291</v>
      </c>
    </row>
    <row r="1453" spans="1:7" x14ac:dyDescent="0.25">
      <c r="A1453" t="s">
        <v>11292</v>
      </c>
      <c r="B1453" t="s">
        <v>11281</v>
      </c>
      <c r="C1453" t="s">
        <v>11282</v>
      </c>
      <c r="D1453">
        <v>2025</v>
      </c>
      <c r="E1453" t="s">
        <v>1613</v>
      </c>
      <c r="F1453" t="s">
        <v>11293</v>
      </c>
    </row>
    <row r="1454" spans="1:7" x14ac:dyDescent="0.25">
      <c r="A1454" t="s">
        <v>11294</v>
      </c>
      <c r="B1454" t="s">
        <v>11281</v>
      </c>
      <c r="C1454" t="s">
        <v>11282</v>
      </c>
      <c r="D1454">
        <v>2025</v>
      </c>
      <c r="E1454" t="s">
        <v>1613</v>
      </c>
      <c r="F1454" t="s">
        <v>11295</v>
      </c>
    </row>
    <row r="1455" spans="1:7" x14ac:dyDescent="0.25">
      <c r="A1455" t="s">
        <v>11296</v>
      </c>
      <c r="B1455" t="s">
        <v>11281</v>
      </c>
      <c r="C1455" t="s">
        <v>11282</v>
      </c>
      <c r="D1455">
        <v>2025</v>
      </c>
      <c r="E1455" t="s">
        <v>1613</v>
      </c>
      <c r="F1455" t="s">
        <v>11297</v>
      </c>
    </row>
    <row r="1456" spans="1:7" x14ac:dyDescent="0.25">
      <c r="A1456" t="s">
        <v>11298</v>
      </c>
      <c r="B1456" t="s">
        <v>11281</v>
      </c>
      <c r="C1456" t="s">
        <v>11282</v>
      </c>
      <c r="D1456">
        <v>2025</v>
      </c>
      <c r="E1456" t="s">
        <v>1613</v>
      </c>
      <c r="F1456" t="s">
        <v>11299</v>
      </c>
    </row>
    <row r="1457" spans="1:6" x14ac:dyDescent="0.25">
      <c r="A1457" t="s">
        <v>11300</v>
      </c>
      <c r="B1457" t="s">
        <v>11281</v>
      </c>
      <c r="C1457" t="s">
        <v>11282</v>
      </c>
      <c r="D1457">
        <v>2025</v>
      </c>
      <c r="E1457" t="s">
        <v>1613</v>
      </c>
      <c r="F1457" t="s">
        <v>11301</v>
      </c>
    </row>
    <row r="1458" spans="1:6" x14ac:dyDescent="0.25">
      <c r="A1458" t="s">
        <v>11302</v>
      </c>
      <c r="B1458" t="s">
        <v>11281</v>
      </c>
      <c r="C1458" t="s">
        <v>11282</v>
      </c>
      <c r="D1458">
        <v>2025</v>
      </c>
      <c r="E1458" t="s">
        <v>1613</v>
      </c>
      <c r="F1458" t="s">
        <v>11303</v>
      </c>
    </row>
    <row r="1459" spans="1:6" x14ac:dyDescent="0.25">
      <c r="A1459" t="s">
        <v>11304</v>
      </c>
      <c r="B1459" t="s">
        <v>11281</v>
      </c>
      <c r="C1459" t="s">
        <v>11282</v>
      </c>
      <c r="D1459">
        <v>2025</v>
      </c>
      <c r="E1459" t="s">
        <v>1613</v>
      </c>
      <c r="F1459" t="s">
        <v>11305</v>
      </c>
    </row>
    <row r="1460" spans="1:6" x14ac:dyDescent="0.25">
      <c r="A1460" t="s">
        <v>11306</v>
      </c>
      <c r="B1460" t="s">
        <v>11281</v>
      </c>
      <c r="C1460" t="s">
        <v>11282</v>
      </c>
      <c r="D1460">
        <v>2025</v>
      </c>
      <c r="E1460" t="s">
        <v>1613</v>
      </c>
      <c r="F1460" t="s">
        <v>11307</v>
      </c>
    </row>
    <row r="1461" spans="1:6" x14ac:dyDescent="0.25">
      <c r="A1461" t="s">
        <v>11308</v>
      </c>
      <c r="B1461" t="s">
        <v>11281</v>
      </c>
      <c r="C1461" t="s">
        <v>11282</v>
      </c>
      <c r="D1461">
        <v>2025</v>
      </c>
      <c r="E1461" t="s">
        <v>1613</v>
      </c>
      <c r="F1461" t="s">
        <v>11309</v>
      </c>
    </row>
    <row r="1462" spans="1:6" x14ac:dyDescent="0.25">
      <c r="A1462" t="s">
        <v>11310</v>
      </c>
      <c r="B1462" t="s">
        <v>11281</v>
      </c>
      <c r="C1462" t="s">
        <v>11282</v>
      </c>
      <c r="D1462">
        <v>2025</v>
      </c>
      <c r="E1462" t="s">
        <v>1613</v>
      </c>
      <c r="F1462" t="s">
        <v>11311</v>
      </c>
    </row>
    <row r="1463" spans="1:6" x14ac:dyDescent="0.25">
      <c r="A1463" t="s">
        <v>11312</v>
      </c>
      <c r="B1463" t="s">
        <v>11281</v>
      </c>
      <c r="C1463" t="s">
        <v>11282</v>
      </c>
      <c r="D1463">
        <v>2025</v>
      </c>
      <c r="E1463" t="s">
        <v>1613</v>
      </c>
      <c r="F1463" t="s">
        <v>11313</v>
      </c>
    </row>
    <row r="1464" spans="1:6" x14ac:dyDescent="0.25">
      <c r="A1464" t="s">
        <v>11314</v>
      </c>
      <c r="B1464" t="s">
        <v>11281</v>
      </c>
      <c r="C1464" t="s">
        <v>11282</v>
      </c>
      <c r="D1464">
        <v>2025</v>
      </c>
      <c r="E1464" t="s">
        <v>1613</v>
      </c>
      <c r="F1464" t="s">
        <v>11315</v>
      </c>
    </row>
    <row r="1465" spans="1:6" x14ac:dyDescent="0.25">
      <c r="A1465" t="s">
        <v>11316</v>
      </c>
      <c r="B1465" t="s">
        <v>11281</v>
      </c>
      <c r="C1465" t="s">
        <v>11282</v>
      </c>
      <c r="D1465">
        <v>2025</v>
      </c>
      <c r="E1465" t="s">
        <v>1613</v>
      </c>
      <c r="F1465" t="s">
        <v>11317</v>
      </c>
    </row>
    <row r="1466" spans="1:6" x14ac:dyDescent="0.25">
      <c r="A1466" t="s">
        <v>11318</v>
      </c>
      <c r="B1466" t="s">
        <v>11281</v>
      </c>
      <c r="C1466" t="s">
        <v>11282</v>
      </c>
      <c r="D1466">
        <v>2025</v>
      </c>
      <c r="E1466" t="s">
        <v>1613</v>
      </c>
      <c r="F1466" t="s">
        <v>11319</v>
      </c>
    </row>
    <row r="1467" spans="1:6" x14ac:dyDescent="0.25">
      <c r="A1467" t="s">
        <v>11320</v>
      </c>
      <c r="B1467" t="s">
        <v>11281</v>
      </c>
      <c r="C1467" t="s">
        <v>11282</v>
      </c>
      <c r="D1467">
        <v>2025</v>
      </c>
      <c r="E1467" t="s">
        <v>1613</v>
      </c>
      <c r="F1467" t="s">
        <v>11321</v>
      </c>
    </row>
    <row r="1468" spans="1:6" x14ac:dyDescent="0.25">
      <c r="A1468" t="s">
        <v>11322</v>
      </c>
      <c r="B1468" t="s">
        <v>11281</v>
      </c>
      <c r="C1468" t="s">
        <v>11282</v>
      </c>
      <c r="D1468">
        <v>2025</v>
      </c>
      <c r="E1468" t="s">
        <v>1613</v>
      </c>
      <c r="F1468" t="s">
        <v>11323</v>
      </c>
    </row>
    <row r="1469" spans="1:6" x14ac:dyDescent="0.25">
      <c r="A1469" t="s">
        <v>11324</v>
      </c>
      <c r="B1469" t="s">
        <v>11281</v>
      </c>
      <c r="C1469" t="s">
        <v>11282</v>
      </c>
      <c r="D1469">
        <v>2025</v>
      </c>
      <c r="E1469" t="s">
        <v>1613</v>
      </c>
      <c r="F1469" t="s">
        <v>11325</v>
      </c>
    </row>
    <row r="1470" spans="1:6" x14ac:dyDescent="0.25">
      <c r="A1470" t="s">
        <v>11326</v>
      </c>
      <c r="B1470" t="s">
        <v>11281</v>
      </c>
      <c r="C1470" t="s">
        <v>11282</v>
      </c>
      <c r="D1470">
        <v>2025</v>
      </c>
      <c r="E1470" t="s">
        <v>1613</v>
      </c>
      <c r="F1470" t="s">
        <v>11327</v>
      </c>
    </row>
    <row r="1471" spans="1:6" x14ac:dyDescent="0.25">
      <c r="A1471" t="s">
        <v>11328</v>
      </c>
      <c r="B1471" t="s">
        <v>11281</v>
      </c>
      <c r="C1471" t="s">
        <v>11282</v>
      </c>
      <c r="D1471">
        <v>2025</v>
      </c>
      <c r="E1471" t="s">
        <v>1613</v>
      </c>
      <c r="F1471" t="s">
        <v>11329</v>
      </c>
    </row>
    <row r="1472" spans="1:6" x14ac:dyDescent="0.25">
      <c r="A1472" t="s">
        <v>11330</v>
      </c>
      <c r="B1472" t="s">
        <v>11281</v>
      </c>
      <c r="C1472" t="s">
        <v>11282</v>
      </c>
      <c r="D1472">
        <v>2025</v>
      </c>
      <c r="E1472" t="s">
        <v>1613</v>
      </c>
      <c r="F1472" t="s">
        <v>11331</v>
      </c>
    </row>
    <row r="1473" spans="1:6" x14ac:dyDescent="0.25">
      <c r="A1473" t="s">
        <v>11332</v>
      </c>
      <c r="B1473" t="s">
        <v>11281</v>
      </c>
      <c r="C1473" t="s">
        <v>11282</v>
      </c>
      <c r="D1473">
        <v>2025</v>
      </c>
      <c r="E1473" t="s">
        <v>1613</v>
      </c>
      <c r="F1473" t="s">
        <v>11333</v>
      </c>
    </row>
    <row r="1474" spans="1:6" x14ac:dyDescent="0.25">
      <c r="A1474" t="s">
        <v>14758</v>
      </c>
      <c r="B1474" t="s">
        <v>14759</v>
      </c>
      <c r="C1474" t="s">
        <v>14760</v>
      </c>
      <c r="D1474">
        <v>2024</v>
      </c>
      <c r="E1474" t="s">
        <v>1629</v>
      </c>
      <c r="F1474" t="s">
        <v>14761</v>
      </c>
    </row>
    <row r="1475" spans="1:6" x14ac:dyDescent="0.25">
      <c r="A1475" t="s">
        <v>14762</v>
      </c>
      <c r="B1475" t="s">
        <v>14759</v>
      </c>
      <c r="C1475" t="s">
        <v>14760</v>
      </c>
      <c r="D1475">
        <v>2024</v>
      </c>
      <c r="E1475" t="s">
        <v>1629</v>
      </c>
      <c r="F1475" t="s">
        <v>14763</v>
      </c>
    </row>
    <row r="1476" spans="1:6" x14ac:dyDescent="0.25">
      <c r="A1476" t="s">
        <v>14764</v>
      </c>
      <c r="B1476" t="s">
        <v>14759</v>
      </c>
      <c r="C1476" t="s">
        <v>14760</v>
      </c>
      <c r="D1476">
        <v>2024</v>
      </c>
      <c r="E1476" t="s">
        <v>1629</v>
      </c>
      <c r="F1476" t="s">
        <v>14765</v>
      </c>
    </row>
    <row r="1477" spans="1:6" x14ac:dyDescent="0.25">
      <c r="A1477" t="s">
        <v>14766</v>
      </c>
      <c r="B1477" t="s">
        <v>14759</v>
      </c>
      <c r="C1477" t="s">
        <v>14760</v>
      </c>
      <c r="D1477">
        <v>2024</v>
      </c>
      <c r="E1477" t="s">
        <v>1629</v>
      </c>
      <c r="F1477" t="s">
        <v>14767</v>
      </c>
    </row>
    <row r="1478" spans="1:6" x14ac:dyDescent="0.25">
      <c r="A1478" t="s">
        <v>14768</v>
      </c>
      <c r="B1478" t="s">
        <v>14759</v>
      </c>
      <c r="C1478" t="s">
        <v>14760</v>
      </c>
      <c r="D1478">
        <v>2024</v>
      </c>
      <c r="E1478" t="s">
        <v>1629</v>
      </c>
      <c r="F1478" t="s">
        <v>14769</v>
      </c>
    </row>
    <row r="1479" spans="1:6" x14ac:dyDescent="0.25">
      <c r="A1479" t="s">
        <v>14770</v>
      </c>
      <c r="B1479" t="s">
        <v>14759</v>
      </c>
      <c r="C1479" t="s">
        <v>14760</v>
      </c>
      <c r="D1479">
        <v>2024</v>
      </c>
      <c r="E1479" t="s">
        <v>1629</v>
      </c>
      <c r="F1479" t="s">
        <v>14771</v>
      </c>
    </row>
    <row r="1480" spans="1:6" x14ac:dyDescent="0.25">
      <c r="A1480" t="s">
        <v>14772</v>
      </c>
      <c r="B1480" t="s">
        <v>14759</v>
      </c>
      <c r="C1480" t="s">
        <v>14760</v>
      </c>
      <c r="D1480">
        <v>2024</v>
      </c>
      <c r="E1480" t="s">
        <v>1629</v>
      </c>
      <c r="F1480" t="s">
        <v>14773</v>
      </c>
    </row>
    <row r="1481" spans="1:6" x14ac:dyDescent="0.25">
      <c r="A1481" t="s">
        <v>14774</v>
      </c>
      <c r="B1481" t="s">
        <v>14759</v>
      </c>
      <c r="C1481" t="s">
        <v>14760</v>
      </c>
      <c r="D1481">
        <v>2024</v>
      </c>
      <c r="E1481" t="s">
        <v>1629</v>
      </c>
      <c r="F1481" t="s">
        <v>14775</v>
      </c>
    </row>
    <row r="1482" spans="1:6" x14ac:dyDescent="0.25">
      <c r="A1482" t="s">
        <v>14776</v>
      </c>
      <c r="B1482" t="s">
        <v>14759</v>
      </c>
      <c r="C1482" t="s">
        <v>14760</v>
      </c>
      <c r="D1482">
        <v>2024</v>
      </c>
      <c r="E1482" t="s">
        <v>1629</v>
      </c>
      <c r="F1482" t="s">
        <v>14777</v>
      </c>
    </row>
    <row r="1483" spans="1:6" x14ac:dyDescent="0.25">
      <c r="A1483" t="s">
        <v>14778</v>
      </c>
      <c r="B1483" t="s">
        <v>14759</v>
      </c>
      <c r="C1483" t="s">
        <v>14760</v>
      </c>
      <c r="D1483">
        <v>2024</v>
      </c>
      <c r="E1483" t="s">
        <v>1629</v>
      </c>
      <c r="F1483" t="s">
        <v>14779</v>
      </c>
    </row>
    <row r="1484" spans="1:6" x14ac:dyDescent="0.25">
      <c r="A1484" t="s">
        <v>14780</v>
      </c>
      <c r="B1484" t="s">
        <v>14759</v>
      </c>
      <c r="C1484" t="s">
        <v>14760</v>
      </c>
      <c r="D1484">
        <v>2024</v>
      </c>
      <c r="E1484" t="s">
        <v>1629</v>
      </c>
      <c r="F1484" t="s">
        <v>14781</v>
      </c>
    </row>
    <row r="1485" spans="1:6" x14ac:dyDescent="0.25">
      <c r="A1485" t="s">
        <v>14782</v>
      </c>
      <c r="B1485" t="s">
        <v>14759</v>
      </c>
      <c r="C1485" t="s">
        <v>14760</v>
      </c>
      <c r="D1485">
        <v>2024</v>
      </c>
      <c r="E1485" t="s">
        <v>1629</v>
      </c>
      <c r="F1485" t="s">
        <v>14783</v>
      </c>
    </row>
    <row r="1486" spans="1:6" x14ac:dyDescent="0.25">
      <c r="A1486" t="s">
        <v>14784</v>
      </c>
      <c r="B1486" t="s">
        <v>14759</v>
      </c>
      <c r="C1486" t="s">
        <v>14760</v>
      </c>
      <c r="D1486">
        <v>2024</v>
      </c>
      <c r="E1486" t="s">
        <v>1629</v>
      </c>
      <c r="F1486" t="s">
        <v>14785</v>
      </c>
    </row>
    <row r="1487" spans="1:6" x14ac:dyDescent="0.25">
      <c r="A1487" t="s">
        <v>14786</v>
      </c>
      <c r="B1487" t="s">
        <v>14759</v>
      </c>
      <c r="C1487" t="s">
        <v>14760</v>
      </c>
      <c r="D1487">
        <v>2024</v>
      </c>
      <c r="E1487" t="s">
        <v>1629</v>
      </c>
      <c r="F1487" t="s">
        <v>14787</v>
      </c>
    </row>
    <row r="1488" spans="1:6" x14ac:dyDescent="0.25">
      <c r="A1488" t="s">
        <v>14788</v>
      </c>
      <c r="B1488" t="s">
        <v>14759</v>
      </c>
      <c r="C1488" t="s">
        <v>14760</v>
      </c>
      <c r="D1488">
        <v>2024</v>
      </c>
      <c r="E1488" t="s">
        <v>1629</v>
      </c>
      <c r="F1488" t="s">
        <v>14789</v>
      </c>
    </row>
    <row r="1489" spans="1:6" x14ac:dyDescent="0.25">
      <c r="A1489" t="s">
        <v>14790</v>
      </c>
      <c r="B1489" t="s">
        <v>14759</v>
      </c>
      <c r="C1489" t="s">
        <v>14760</v>
      </c>
      <c r="D1489">
        <v>2024</v>
      </c>
      <c r="E1489" t="s">
        <v>1629</v>
      </c>
      <c r="F1489" t="s">
        <v>14791</v>
      </c>
    </row>
    <row r="1490" spans="1:6" x14ac:dyDescent="0.25">
      <c r="A1490" t="s">
        <v>14792</v>
      </c>
      <c r="B1490" t="s">
        <v>14759</v>
      </c>
      <c r="C1490" t="s">
        <v>14760</v>
      </c>
      <c r="D1490">
        <v>2024</v>
      </c>
      <c r="E1490" t="s">
        <v>1629</v>
      </c>
      <c r="F1490" t="s">
        <v>14793</v>
      </c>
    </row>
    <row r="1491" spans="1:6" x14ac:dyDescent="0.25">
      <c r="A1491" t="s">
        <v>14794</v>
      </c>
      <c r="B1491" t="s">
        <v>14759</v>
      </c>
      <c r="C1491" t="s">
        <v>14760</v>
      </c>
      <c r="D1491">
        <v>2024</v>
      </c>
      <c r="E1491" t="s">
        <v>1629</v>
      </c>
      <c r="F1491" t="s">
        <v>14795</v>
      </c>
    </row>
    <row r="1492" spans="1:6" x14ac:dyDescent="0.25">
      <c r="A1492" t="s">
        <v>14796</v>
      </c>
      <c r="B1492" t="s">
        <v>14759</v>
      </c>
      <c r="C1492" t="s">
        <v>14760</v>
      </c>
      <c r="D1492">
        <v>2024</v>
      </c>
      <c r="E1492" t="s">
        <v>1629</v>
      </c>
      <c r="F1492" t="s">
        <v>14797</v>
      </c>
    </row>
    <row r="1493" spans="1:6" x14ac:dyDescent="0.25">
      <c r="A1493" t="s">
        <v>14798</v>
      </c>
      <c r="B1493" t="s">
        <v>14759</v>
      </c>
      <c r="C1493" t="s">
        <v>14760</v>
      </c>
      <c r="D1493">
        <v>2024</v>
      </c>
      <c r="E1493" t="s">
        <v>1629</v>
      </c>
      <c r="F1493" t="s">
        <v>14799</v>
      </c>
    </row>
    <row r="1494" spans="1:6" x14ac:dyDescent="0.25">
      <c r="A1494" t="s">
        <v>14800</v>
      </c>
      <c r="B1494" t="s">
        <v>14759</v>
      </c>
      <c r="C1494" t="s">
        <v>14760</v>
      </c>
      <c r="D1494">
        <v>2024</v>
      </c>
      <c r="E1494" t="s">
        <v>1629</v>
      </c>
      <c r="F1494" t="s">
        <v>14801</v>
      </c>
    </row>
    <row r="1495" spans="1:6" x14ac:dyDescent="0.25">
      <c r="A1495" t="s">
        <v>14802</v>
      </c>
      <c r="B1495" t="s">
        <v>14759</v>
      </c>
      <c r="C1495" t="s">
        <v>14760</v>
      </c>
      <c r="D1495">
        <v>2024</v>
      </c>
      <c r="E1495" t="s">
        <v>1629</v>
      </c>
      <c r="F1495" t="s">
        <v>14803</v>
      </c>
    </row>
    <row r="1496" spans="1:6" x14ac:dyDescent="0.25">
      <c r="A1496" t="s">
        <v>14804</v>
      </c>
      <c r="B1496" t="s">
        <v>14759</v>
      </c>
      <c r="C1496" t="s">
        <v>14760</v>
      </c>
      <c r="D1496">
        <v>2024</v>
      </c>
      <c r="E1496" t="s">
        <v>1629</v>
      </c>
      <c r="F1496" t="s">
        <v>14805</v>
      </c>
    </row>
    <row r="1497" spans="1:6" x14ac:dyDescent="0.25">
      <c r="A1497" t="s">
        <v>14806</v>
      </c>
      <c r="B1497" t="s">
        <v>14759</v>
      </c>
      <c r="C1497" t="s">
        <v>14760</v>
      </c>
      <c r="D1497">
        <v>2024</v>
      </c>
      <c r="E1497" t="s">
        <v>1629</v>
      </c>
      <c r="F1497" t="s">
        <v>14807</v>
      </c>
    </row>
    <row r="1498" spans="1:6" x14ac:dyDescent="0.25">
      <c r="A1498" t="s">
        <v>14808</v>
      </c>
      <c r="B1498" t="s">
        <v>14759</v>
      </c>
      <c r="C1498" t="s">
        <v>14760</v>
      </c>
      <c r="D1498">
        <v>2024</v>
      </c>
      <c r="E1498" t="s">
        <v>1629</v>
      </c>
      <c r="F1498" t="s">
        <v>14809</v>
      </c>
    </row>
    <row r="1499" spans="1:6" x14ac:dyDescent="0.25">
      <c r="A1499" t="s">
        <v>14810</v>
      </c>
      <c r="B1499" t="s">
        <v>14759</v>
      </c>
      <c r="C1499" t="s">
        <v>14760</v>
      </c>
      <c r="D1499">
        <v>2024</v>
      </c>
      <c r="E1499" t="s">
        <v>1629</v>
      </c>
      <c r="F1499" t="s">
        <v>14811</v>
      </c>
    </row>
    <row r="1500" spans="1:6" x14ac:dyDescent="0.25">
      <c r="A1500" t="s">
        <v>14812</v>
      </c>
      <c r="B1500" t="s">
        <v>14759</v>
      </c>
      <c r="C1500" t="s">
        <v>14760</v>
      </c>
      <c r="D1500">
        <v>2024</v>
      </c>
      <c r="E1500" t="s">
        <v>1629</v>
      </c>
      <c r="F1500" t="s">
        <v>14813</v>
      </c>
    </row>
    <row r="1501" spans="1:6" x14ac:dyDescent="0.25">
      <c r="A1501" t="s">
        <v>14814</v>
      </c>
      <c r="B1501" t="s">
        <v>14759</v>
      </c>
      <c r="C1501" t="s">
        <v>14760</v>
      </c>
      <c r="D1501">
        <v>2024</v>
      </c>
      <c r="E1501" t="s">
        <v>1629</v>
      </c>
      <c r="F1501" t="s">
        <v>14815</v>
      </c>
    </row>
    <row r="1502" spans="1:6" x14ac:dyDescent="0.25">
      <c r="A1502" t="s">
        <v>14816</v>
      </c>
      <c r="B1502" t="s">
        <v>14759</v>
      </c>
      <c r="C1502" t="s">
        <v>14760</v>
      </c>
      <c r="D1502">
        <v>2024</v>
      </c>
      <c r="E1502" t="s">
        <v>1629</v>
      </c>
      <c r="F1502" t="s">
        <v>14817</v>
      </c>
    </row>
    <row r="1503" spans="1:6" x14ac:dyDescent="0.25">
      <c r="A1503" t="s">
        <v>14818</v>
      </c>
      <c r="B1503" t="s">
        <v>14759</v>
      </c>
      <c r="C1503" t="s">
        <v>14760</v>
      </c>
      <c r="D1503">
        <v>2024</v>
      </c>
      <c r="E1503" t="s">
        <v>1629</v>
      </c>
      <c r="F1503" t="s">
        <v>14819</v>
      </c>
    </row>
    <row r="1504" spans="1:6" x14ac:dyDescent="0.25">
      <c r="A1504" t="s">
        <v>14820</v>
      </c>
      <c r="B1504" t="s">
        <v>14759</v>
      </c>
      <c r="C1504" t="s">
        <v>14760</v>
      </c>
      <c r="D1504">
        <v>2024</v>
      </c>
      <c r="E1504" t="s">
        <v>1629</v>
      </c>
      <c r="F1504" t="s">
        <v>14821</v>
      </c>
    </row>
    <row r="1505" spans="1:6" x14ac:dyDescent="0.25">
      <c r="A1505" t="s">
        <v>14822</v>
      </c>
      <c r="B1505" t="s">
        <v>14759</v>
      </c>
      <c r="C1505" t="s">
        <v>14760</v>
      </c>
      <c r="D1505">
        <v>2024</v>
      </c>
      <c r="E1505" t="s">
        <v>1629</v>
      </c>
      <c r="F1505" t="s">
        <v>14823</v>
      </c>
    </row>
    <row r="1506" spans="1:6" x14ac:dyDescent="0.25">
      <c r="A1506" t="s">
        <v>14824</v>
      </c>
      <c r="B1506" t="s">
        <v>14759</v>
      </c>
      <c r="C1506" t="s">
        <v>14760</v>
      </c>
      <c r="D1506">
        <v>2024</v>
      </c>
      <c r="E1506" t="s">
        <v>1629</v>
      </c>
      <c r="F1506" t="s">
        <v>14825</v>
      </c>
    </row>
    <row r="1507" spans="1:6" x14ac:dyDescent="0.25">
      <c r="A1507" t="s">
        <v>14826</v>
      </c>
      <c r="B1507" t="s">
        <v>14759</v>
      </c>
      <c r="C1507" t="s">
        <v>14760</v>
      </c>
      <c r="D1507">
        <v>2024</v>
      </c>
      <c r="E1507" t="s">
        <v>1629</v>
      </c>
      <c r="F1507" t="s">
        <v>14827</v>
      </c>
    </row>
    <row r="1508" spans="1:6" x14ac:dyDescent="0.25">
      <c r="A1508" t="s">
        <v>10869</v>
      </c>
      <c r="B1508" t="s">
        <v>14759</v>
      </c>
      <c r="C1508" t="s">
        <v>14760</v>
      </c>
      <c r="D1508">
        <v>2024</v>
      </c>
      <c r="E1508" t="s">
        <v>1629</v>
      </c>
      <c r="F1508" t="s">
        <v>14828</v>
      </c>
    </row>
    <row r="1509" spans="1:6" x14ac:dyDescent="0.25">
      <c r="A1509" t="s">
        <v>14829</v>
      </c>
      <c r="B1509" t="s">
        <v>14759</v>
      </c>
      <c r="C1509" t="s">
        <v>14760</v>
      </c>
      <c r="D1509">
        <v>2024</v>
      </c>
      <c r="E1509" t="s">
        <v>1629</v>
      </c>
      <c r="F1509" t="s">
        <v>14830</v>
      </c>
    </row>
    <row r="1510" spans="1:6" x14ac:dyDescent="0.25">
      <c r="A1510" t="s">
        <v>14831</v>
      </c>
      <c r="B1510" t="s">
        <v>14759</v>
      </c>
      <c r="C1510" t="s">
        <v>14760</v>
      </c>
      <c r="D1510">
        <v>2024</v>
      </c>
      <c r="E1510" t="s">
        <v>1629</v>
      </c>
      <c r="F1510" t="s">
        <v>14832</v>
      </c>
    </row>
    <row r="1511" spans="1:6" x14ac:dyDescent="0.25">
      <c r="A1511" t="s">
        <v>11334</v>
      </c>
      <c r="B1511" t="s">
        <v>11335</v>
      </c>
      <c r="C1511" t="s">
        <v>11336</v>
      </c>
      <c r="D1511">
        <v>2026</v>
      </c>
      <c r="E1511" t="s">
        <v>1641</v>
      </c>
      <c r="F1511" t="s">
        <v>11337</v>
      </c>
    </row>
    <row r="1512" spans="1:6" x14ac:dyDescent="0.25">
      <c r="A1512" t="s">
        <v>11338</v>
      </c>
      <c r="B1512" t="s">
        <v>11335</v>
      </c>
      <c r="C1512" t="s">
        <v>11336</v>
      </c>
      <c r="D1512">
        <v>2026</v>
      </c>
      <c r="E1512" t="s">
        <v>1641</v>
      </c>
      <c r="F1512" t="s">
        <v>11339</v>
      </c>
    </row>
    <row r="1513" spans="1:6" x14ac:dyDescent="0.25">
      <c r="A1513" t="s">
        <v>11340</v>
      </c>
      <c r="B1513" t="s">
        <v>11335</v>
      </c>
      <c r="C1513" t="s">
        <v>11336</v>
      </c>
      <c r="D1513">
        <v>2026</v>
      </c>
      <c r="E1513" t="s">
        <v>1641</v>
      </c>
      <c r="F1513" t="s">
        <v>11341</v>
      </c>
    </row>
    <row r="1514" spans="1:6" x14ac:dyDescent="0.25">
      <c r="A1514" t="s">
        <v>11342</v>
      </c>
      <c r="B1514" t="s">
        <v>11335</v>
      </c>
      <c r="C1514" t="s">
        <v>11336</v>
      </c>
      <c r="D1514">
        <v>2026</v>
      </c>
      <c r="E1514" t="s">
        <v>1641</v>
      </c>
      <c r="F1514" t="s">
        <v>11343</v>
      </c>
    </row>
    <row r="1515" spans="1:6" x14ac:dyDescent="0.25">
      <c r="A1515" t="s">
        <v>11344</v>
      </c>
      <c r="B1515" t="s">
        <v>11335</v>
      </c>
      <c r="C1515" t="s">
        <v>11336</v>
      </c>
      <c r="D1515">
        <v>2026</v>
      </c>
      <c r="E1515" t="s">
        <v>1641</v>
      </c>
      <c r="F1515" t="s">
        <v>11345</v>
      </c>
    </row>
    <row r="1516" spans="1:6" x14ac:dyDescent="0.25">
      <c r="A1516" t="s">
        <v>11346</v>
      </c>
      <c r="B1516" t="s">
        <v>11335</v>
      </c>
      <c r="C1516" t="s">
        <v>11336</v>
      </c>
      <c r="D1516">
        <v>2026</v>
      </c>
      <c r="E1516" t="s">
        <v>1641</v>
      </c>
      <c r="F1516" t="s">
        <v>11347</v>
      </c>
    </row>
    <row r="1517" spans="1:6" x14ac:dyDescent="0.25">
      <c r="A1517" t="s">
        <v>11348</v>
      </c>
      <c r="B1517" t="s">
        <v>11335</v>
      </c>
      <c r="C1517" t="s">
        <v>11336</v>
      </c>
      <c r="D1517">
        <v>2026</v>
      </c>
      <c r="E1517" t="s">
        <v>1641</v>
      </c>
      <c r="F1517" t="s">
        <v>11349</v>
      </c>
    </row>
    <row r="1518" spans="1:6" x14ac:dyDescent="0.25">
      <c r="A1518" t="s">
        <v>11350</v>
      </c>
      <c r="B1518" t="s">
        <v>11335</v>
      </c>
      <c r="C1518" t="s">
        <v>11336</v>
      </c>
      <c r="D1518">
        <v>2026</v>
      </c>
      <c r="E1518" t="s">
        <v>1641</v>
      </c>
      <c r="F1518" t="s">
        <v>11351</v>
      </c>
    </row>
    <row r="1519" spans="1:6" x14ac:dyDescent="0.25">
      <c r="A1519" t="s">
        <v>11352</v>
      </c>
      <c r="B1519" t="s">
        <v>11335</v>
      </c>
      <c r="C1519" t="s">
        <v>11336</v>
      </c>
      <c r="D1519">
        <v>2026</v>
      </c>
      <c r="E1519" t="s">
        <v>1641</v>
      </c>
      <c r="F1519" t="s">
        <v>11353</v>
      </c>
    </row>
    <row r="1520" spans="1:6" x14ac:dyDescent="0.25">
      <c r="A1520" t="s">
        <v>11354</v>
      </c>
      <c r="B1520" t="s">
        <v>11335</v>
      </c>
      <c r="C1520" t="s">
        <v>11336</v>
      </c>
      <c r="D1520">
        <v>2026</v>
      </c>
      <c r="E1520" t="s">
        <v>1641</v>
      </c>
      <c r="F1520" t="s">
        <v>11355</v>
      </c>
    </row>
    <row r="1521" spans="1:6" x14ac:dyDescent="0.25">
      <c r="A1521" t="s">
        <v>11356</v>
      </c>
      <c r="B1521" t="s">
        <v>11335</v>
      </c>
      <c r="C1521" t="s">
        <v>11336</v>
      </c>
      <c r="D1521">
        <v>2026</v>
      </c>
      <c r="E1521" t="s">
        <v>1641</v>
      </c>
      <c r="F1521" t="s">
        <v>11357</v>
      </c>
    </row>
    <row r="1522" spans="1:6" x14ac:dyDescent="0.25">
      <c r="A1522" t="s">
        <v>11358</v>
      </c>
      <c r="B1522" t="s">
        <v>11335</v>
      </c>
      <c r="C1522" t="s">
        <v>11336</v>
      </c>
      <c r="D1522">
        <v>2026</v>
      </c>
      <c r="E1522" t="s">
        <v>1641</v>
      </c>
      <c r="F1522" t="s">
        <v>11359</v>
      </c>
    </row>
    <row r="1523" spans="1:6" x14ac:dyDescent="0.25">
      <c r="A1523" t="s">
        <v>11360</v>
      </c>
      <c r="B1523" t="s">
        <v>11335</v>
      </c>
      <c r="C1523" t="s">
        <v>11336</v>
      </c>
      <c r="D1523">
        <v>2026</v>
      </c>
      <c r="E1523" t="s">
        <v>1641</v>
      </c>
      <c r="F1523" t="s">
        <v>11361</v>
      </c>
    </row>
    <row r="1524" spans="1:6" x14ac:dyDescent="0.25">
      <c r="A1524" t="s">
        <v>11362</v>
      </c>
      <c r="B1524" t="s">
        <v>11335</v>
      </c>
      <c r="C1524" t="s">
        <v>11336</v>
      </c>
      <c r="D1524">
        <v>2026</v>
      </c>
      <c r="E1524" t="s">
        <v>1641</v>
      </c>
      <c r="F1524" t="s">
        <v>11363</v>
      </c>
    </row>
    <row r="1525" spans="1:6" x14ac:dyDescent="0.25">
      <c r="A1525" t="s">
        <v>3945</v>
      </c>
      <c r="B1525" t="s">
        <v>11335</v>
      </c>
      <c r="C1525" t="s">
        <v>11336</v>
      </c>
      <c r="D1525">
        <v>2026</v>
      </c>
      <c r="E1525" t="s">
        <v>1641</v>
      </c>
      <c r="F1525" t="s">
        <v>11364</v>
      </c>
    </row>
    <row r="1526" spans="1:6" x14ac:dyDescent="0.25">
      <c r="A1526" t="s">
        <v>11365</v>
      </c>
      <c r="B1526" t="s">
        <v>11335</v>
      </c>
      <c r="C1526" t="s">
        <v>11336</v>
      </c>
      <c r="D1526">
        <v>2026</v>
      </c>
      <c r="E1526" t="s">
        <v>1641</v>
      </c>
      <c r="F1526" t="s">
        <v>11366</v>
      </c>
    </row>
    <row r="1527" spans="1:6" x14ac:dyDescent="0.25">
      <c r="A1527" t="s">
        <v>11367</v>
      </c>
      <c r="B1527" t="s">
        <v>11335</v>
      </c>
      <c r="C1527" t="s">
        <v>11336</v>
      </c>
      <c r="D1527">
        <v>2026</v>
      </c>
      <c r="E1527" t="s">
        <v>1641</v>
      </c>
      <c r="F1527" t="s">
        <v>11368</v>
      </c>
    </row>
    <row r="1528" spans="1:6" x14ac:dyDescent="0.25">
      <c r="A1528" t="s">
        <v>11369</v>
      </c>
      <c r="B1528" t="s">
        <v>11335</v>
      </c>
      <c r="C1528" t="s">
        <v>11336</v>
      </c>
      <c r="D1528">
        <v>2026</v>
      </c>
      <c r="E1528" t="s">
        <v>1641</v>
      </c>
      <c r="F1528" t="s">
        <v>11370</v>
      </c>
    </row>
    <row r="1529" spans="1:6" x14ac:dyDescent="0.25">
      <c r="A1529" t="s">
        <v>11371</v>
      </c>
      <c r="B1529" t="s">
        <v>11335</v>
      </c>
      <c r="C1529" t="s">
        <v>11336</v>
      </c>
      <c r="D1529">
        <v>2026</v>
      </c>
      <c r="E1529" t="s">
        <v>1641</v>
      </c>
      <c r="F1529" t="s">
        <v>11372</v>
      </c>
    </row>
    <row r="1530" spans="1:6" x14ac:dyDescent="0.25">
      <c r="A1530" t="s">
        <v>11373</v>
      </c>
      <c r="B1530" t="s">
        <v>11335</v>
      </c>
      <c r="C1530" t="s">
        <v>11336</v>
      </c>
      <c r="D1530">
        <v>2026</v>
      </c>
      <c r="E1530" t="s">
        <v>1641</v>
      </c>
      <c r="F1530" t="s">
        <v>11374</v>
      </c>
    </row>
    <row r="1531" spans="1:6" x14ac:dyDescent="0.25">
      <c r="A1531" t="s">
        <v>11375</v>
      </c>
      <c r="B1531" t="s">
        <v>11335</v>
      </c>
      <c r="C1531" t="s">
        <v>11336</v>
      </c>
      <c r="D1531">
        <v>2026</v>
      </c>
      <c r="E1531" t="s">
        <v>1641</v>
      </c>
      <c r="F1531" t="s">
        <v>11376</v>
      </c>
    </row>
    <row r="1532" spans="1:6" x14ac:dyDescent="0.25">
      <c r="A1532" t="s">
        <v>4357</v>
      </c>
      <c r="B1532" t="s">
        <v>11335</v>
      </c>
      <c r="C1532" t="s">
        <v>11336</v>
      </c>
      <c r="D1532">
        <v>2026</v>
      </c>
      <c r="E1532" t="s">
        <v>1641</v>
      </c>
      <c r="F1532" t="s">
        <v>11377</v>
      </c>
    </row>
    <row r="1533" spans="1:6" x14ac:dyDescent="0.25">
      <c r="A1533" t="s">
        <v>11378</v>
      </c>
      <c r="B1533" t="s">
        <v>11335</v>
      </c>
      <c r="C1533" t="s">
        <v>11336</v>
      </c>
      <c r="D1533">
        <v>2026</v>
      </c>
      <c r="E1533" t="s">
        <v>1641</v>
      </c>
      <c r="F1533" t="s">
        <v>11379</v>
      </c>
    </row>
    <row r="1534" spans="1:6" x14ac:dyDescent="0.25">
      <c r="A1534" t="s">
        <v>11380</v>
      </c>
      <c r="B1534" t="s">
        <v>11335</v>
      </c>
      <c r="C1534" t="s">
        <v>11336</v>
      </c>
      <c r="D1534">
        <v>2026</v>
      </c>
      <c r="E1534" t="s">
        <v>1641</v>
      </c>
      <c r="F1534" t="s">
        <v>11381</v>
      </c>
    </row>
    <row r="1535" spans="1:6" x14ac:dyDescent="0.25">
      <c r="A1535" t="s">
        <v>11382</v>
      </c>
      <c r="B1535" t="s">
        <v>11335</v>
      </c>
      <c r="C1535" t="s">
        <v>11336</v>
      </c>
      <c r="D1535">
        <v>2026</v>
      </c>
      <c r="E1535" t="s">
        <v>1641</v>
      </c>
      <c r="F1535" t="s">
        <v>11383</v>
      </c>
    </row>
    <row r="1536" spans="1:6" x14ac:dyDescent="0.25">
      <c r="A1536" t="s">
        <v>11384</v>
      </c>
      <c r="B1536" t="s">
        <v>11335</v>
      </c>
      <c r="C1536" t="s">
        <v>11336</v>
      </c>
      <c r="D1536">
        <v>2026</v>
      </c>
      <c r="E1536" t="s">
        <v>1641</v>
      </c>
      <c r="F1536" t="s">
        <v>11385</v>
      </c>
    </row>
    <row r="1537" spans="1:6" x14ac:dyDescent="0.25">
      <c r="A1537" t="s">
        <v>11386</v>
      </c>
      <c r="B1537" t="s">
        <v>11335</v>
      </c>
      <c r="C1537" t="s">
        <v>11336</v>
      </c>
      <c r="D1537">
        <v>2026</v>
      </c>
      <c r="E1537" t="s">
        <v>1641</v>
      </c>
      <c r="F1537" t="s">
        <v>11387</v>
      </c>
    </row>
    <row r="1538" spans="1:6" x14ac:dyDescent="0.25">
      <c r="A1538" t="s">
        <v>11388</v>
      </c>
      <c r="B1538" t="s">
        <v>11335</v>
      </c>
      <c r="C1538" t="s">
        <v>11336</v>
      </c>
      <c r="D1538">
        <v>2026</v>
      </c>
      <c r="E1538" t="s">
        <v>1641</v>
      </c>
      <c r="F1538" t="s">
        <v>11389</v>
      </c>
    </row>
    <row r="1539" spans="1:6" x14ac:dyDescent="0.25">
      <c r="A1539" t="s">
        <v>11390</v>
      </c>
      <c r="B1539" t="s">
        <v>11335</v>
      </c>
      <c r="C1539" t="s">
        <v>11336</v>
      </c>
      <c r="D1539">
        <v>2026</v>
      </c>
      <c r="E1539" t="s">
        <v>1641</v>
      </c>
      <c r="F1539" t="s">
        <v>11391</v>
      </c>
    </row>
    <row r="1540" spans="1:6" x14ac:dyDescent="0.25">
      <c r="A1540" t="s">
        <v>11392</v>
      </c>
      <c r="B1540" t="s">
        <v>11335</v>
      </c>
      <c r="C1540" t="s">
        <v>11336</v>
      </c>
      <c r="D1540">
        <v>2026</v>
      </c>
      <c r="E1540" t="s">
        <v>1641</v>
      </c>
      <c r="F1540" t="s">
        <v>11393</v>
      </c>
    </row>
    <row r="1541" spans="1:6" x14ac:dyDescent="0.25">
      <c r="A1541" t="s">
        <v>11394</v>
      </c>
      <c r="B1541" t="s">
        <v>11335</v>
      </c>
      <c r="C1541" t="s">
        <v>11336</v>
      </c>
      <c r="D1541">
        <v>2026</v>
      </c>
      <c r="E1541" t="s">
        <v>1641</v>
      </c>
      <c r="F1541" t="s">
        <v>11395</v>
      </c>
    </row>
    <row r="1542" spans="1:6" x14ac:dyDescent="0.25">
      <c r="A1542" t="s">
        <v>11396</v>
      </c>
      <c r="B1542" t="s">
        <v>11335</v>
      </c>
      <c r="C1542" t="s">
        <v>11336</v>
      </c>
      <c r="D1542">
        <v>2026</v>
      </c>
      <c r="E1542" t="s">
        <v>1641</v>
      </c>
      <c r="F1542" t="s">
        <v>11397</v>
      </c>
    </row>
    <row r="1543" spans="1:6" x14ac:dyDescent="0.25">
      <c r="A1543" t="s">
        <v>11398</v>
      </c>
      <c r="B1543" t="s">
        <v>11335</v>
      </c>
      <c r="C1543" t="s">
        <v>11336</v>
      </c>
      <c r="D1543">
        <v>2026</v>
      </c>
      <c r="E1543" t="s">
        <v>1641</v>
      </c>
      <c r="F1543" t="s">
        <v>11399</v>
      </c>
    </row>
    <row r="1544" spans="1:6" x14ac:dyDescent="0.25">
      <c r="A1544" t="s">
        <v>11400</v>
      </c>
      <c r="B1544" t="s">
        <v>11335</v>
      </c>
      <c r="C1544" t="s">
        <v>11336</v>
      </c>
      <c r="D1544">
        <v>2026</v>
      </c>
      <c r="E1544" t="s">
        <v>1641</v>
      </c>
      <c r="F1544" t="s">
        <v>11401</v>
      </c>
    </row>
    <row r="1545" spans="1:6" x14ac:dyDescent="0.25">
      <c r="A1545" t="s">
        <v>11402</v>
      </c>
      <c r="B1545" t="s">
        <v>11335</v>
      </c>
      <c r="C1545" t="s">
        <v>11336</v>
      </c>
      <c r="D1545">
        <v>2026</v>
      </c>
      <c r="E1545" t="s">
        <v>1641</v>
      </c>
      <c r="F1545" t="s">
        <v>11403</v>
      </c>
    </row>
    <row r="1546" spans="1:6" x14ac:dyDescent="0.25">
      <c r="A1546" t="s">
        <v>11404</v>
      </c>
      <c r="B1546" t="s">
        <v>11335</v>
      </c>
      <c r="C1546" t="s">
        <v>11336</v>
      </c>
      <c r="D1546">
        <v>2026</v>
      </c>
      <c r="E1546" t="s">
        <v>1641</v>
      </c>
      <c r="F1546" t="s">
        <v>11405</v>
      </c>
    </row>
    <row r="1547" spans="1:6" x14ac:dyDescent="0.25">
      <c r="A1547" t="s">
        <v>11406</v>
      </c>
      <c r="B1547" t="s">
        <v>11335</v>
      </c>
      <c r="C1547" t="s">
        <v>11336</v>
      </c>
      <c r="D1547">
        <v>2026</v>
      </c>
      <c r="E1547" t="s">
        <v>1641</v>
      </c>
      <c r="F1547" t="s">
        <v>11407</v>
      </c>
    </row>
    <row r="1548" spans="1:6" x14ac:dyDescent="0.25">
      <c r="A1548" t="s">
        <v>11408</v>
      </c>
      <c r="B1548" t="s">
        <v>11335</v>
      </c>
      <c r="C1548" t="s">
        <v>11336</v>
      </c>
      <c r="D1548">
        <v>2026</v>
      </c>
      <c r="E1548" t="s">
        <v>1641</v>
      </c>
      <c r="F1548" t="s">
        <v>11409</v>
      </c>
    </row>
    <row r="1549" spans="1:6" x14ac:dyDescent="0.25">
      <c r="A1549" t="s">
        <v>11410</v>
      </c>
      <c r="B1549" t="s">
        <v>11335</v>
      </c>
      <c r="C1549" t="s">
        <v>11336</v>
      </c>
      <c r="D1549">
        <v>2026</v>
      </c>
      <c r="E1549" t="s">
        <v>1641</v>
      </c>
      <c r="F1549" t="s">
        <v>11411</v>
      </c>
    </row>
    <row r="1550" spans="1:6" x14ac:dyDescent="0.25">
      <c r="A1550" t="s">
        <v>11412</v>
      </c>
      <c r="B1550" t="s">
        <v>11335</v>
      </c>
      <c r="C1550" t="s">
        <v>11336</v>
      </c>
      <c r="D1550">
        <v>2026</v>
      </c>
      <c r="E1550" t="s">
        <v>1641</v>
      </c>
      <c r="F1550" t="s">
        <v>11413</v>
      </c>
    </row>
    <row r="1551" spans="1:6" x14ac:dyDescent="0.25">
      <c r="A1551" t="s">
        <v>11414</v>
      </c>
      <c r="B1551" t="s">
        <v>11335</v>
      </c>
      <c r="C1551" t="s">
        <v>11336</v>
      </c>
      <c r="D1551">
        <v>2026</v>
      </c>
      <c r="E1551" t="s">
        <v>1641</v>
      </c>
      <c r="F1551" t="s">
        <v>11415</v>
      </c>
    </row>
    <row r="1552" spans="1:6" x14ac:dyDescent="0.25">
      <c r="A1552" t="s">
        <v>11416</v>
      </c>
      <c r="B1552" t="s">
        <v>11335</v>
      </c>
      <c r="C1552" t="s">
        <v>11336</v>
      </c>
      <c r="D1552">
        <v>2026</v>
      </c>
      <c r="E1552" t="s">
        <v>1641</v>
      </c>
      <c r="F1552" t="s">
        <v>11417</v>
      </c>
    </row>
    <row r="1553" spans="1:7" x14ac:dyDescent="0.25">
      <c r="A1553" t="s">
        <v>11418</v>
      </c>
      <c r="B1553" t="s">
        <v>11335</v>
      </c>
      <c r="C1553" t="s">
        <v>11336</v>
      </c>
      <c r="D1553">
        <v>2026</v>
      </c>
      <c r="E1553" t="s">
        <v>1641</v>
      </c>
      <c r="F1553" t="s">
        <v>11419</v>
      </c>
    </row>
    <row r="1554" spans="1:7" x14ac:dyDescent="0.25">
      <c r="A1554" t="s">
        <v>11420</v>
      </c>
      <c r="B1554" t="s">
        <v>11335</v>
      </c>
      <c r="C1554" t="s">
        <v>11336</v>
      </c>
      <c r="D1554">
        <v>2026</v>
      </c>
      <c r="E1554" t="s">
        <v>1641</v>
      </c>
      <c r="F1554" t="s">
        <v>11421</v>
      </c>
    </row>
    <row r="1555" spans="1:7" x14ac:dyDescent="0.25">
      <c r="A1555" t="s">
        <v>11422</v>
      </c>
      <c r="B1555" t="s">
        <v>11335</v>
      </c>
      <c r="C1555" t="s">
        <v>11336</v>
      </c>
      <c r="D1555">
        <v>2026</v>
      </c>
      <c r="E1555" t="s">
        <v>1641</v>
      </c>
      <c r="F1555" t="s">
        <v>11423</v>
      </c>
    </row>
    <row r="1556" spans="1:7" x14ac:dyDescent="0.25">
      <c r="A1556" t="s">
        <v>11424</v>
      </c>
      <c r="B1556" t="s">
        <v>11335</v>
      </c>
      <c r="C1556" t="s">
        <v>11336</v>
      </c>
      <c r="D1556">
        <v>2026</v>
      </c>
      <c r="E1556" t="s">
        <v>1641</v>
      </c>
      <c r="F1556" t="s">
        <v>11425</v>
      </c>
    </row>
    <row r="1557" spans="1:7" x14ac:dyDescent="0.25">
      <c r="A1557" t="s">
        <v>11426</v>
      </c>
      <c r="B1557" t="s">
        <v>11335</v>
      </c>
      <c r="C1557" t="s">
        <v>11336</v>
      </c>
      <c r="D1557">
        <v>2026</v>
      </c>
      <c r="E1557" t="s">
        <v>1641</v>
      </c>
      <c r="F1557" t="s">
        <v>11427</v>
      </c>
    </row>
    <row r="1558" spans="1:7" x14ac:dyDescent="0.25">
      <c r="A1558" t="s">
        <v>11428</v>
      </c>
      <c r="B1558" t="s">
        <v>11335</v>
      </c>
      <c r="C1558" t="s">
        <v>11336</v>
      </c>
      <c r="D1558">
        <v>2026</v>
      </c>
      <c r="E1558" t="s">
        <v>1641</v>
      </c>
      <c r="F1558" t="s">
        <v>11429</v>
      </c>
      <c r="G1558" t="s">
        <v>10007</v>
      </c>
    </row>
    <row r="1559" spans="1:7" x14ac:dyDescent="0.25">
      <c r="A1559" t="s">
        <v>11430</v>
      </c>
      <c r="B1559" t="s">
        <v>11335</v>
      </c>
      <c r="C1559" t="s">
        <v>11336</v>
      </c>
      <c r="D1559">
        <v>2026</v>
      </c>
      <c r="E1559" t="s">
        <v>1641</v>
      </c>
      <c r="F1559" t="s">
        <v>11431</v>
      </c>
    </row>
    <row r="1560" spans="1:7" x14ac:dyDescent="0.25">
      <c r="A1560" t="s">
        <v>11432</v>
      </c>
      <c r="B1560" t="s">
        <v>11335</v>
      </c>
      <c r="C1560" t="s">
        <v>11336</v>
      </c>
      <c r="D1560">
        <v>2026</v>
      </c>
      <c r="E1560" t="s">
        <v>1641</v>
      </c>
      <c r="F1560" t="s">
        <v>11433</v>
      </c>
    </row>
    <row r="1561" spans="1:7" x14ac:dyDescent="0.25">
      <c r="A1561" t="s">
        <v>11434</v>
      </c>
      <c r="B1561" t="s">
        <v>11335</v>
      </c>
      <c r="C1561" t="s">
        <v>11336</v>
      </c>
      <c r="D1561">
        <v>2026</v>
      </c>
      <c r="E1561" t="s">
        <v>1641</v>
      </c>
      <c r="F1561" t="s">
        <v>11435</v>
      </c>
    </row>
    <row r="1562" spans="1:7" x14ac:dyDescent="0.25">
      <c r="A1562" t="s">
        <v>11436</v>
      </c>
      <c r="B1562" t="s">
        <v>11335</v>
      </c>
      <c r="C1562" t="s">
        <v>11336</v>
      </c>
      <c r="D1562">
        <v>2026</v>
      </c>
      <c r="E1562" t="s">
        <v>1641</v>
      </c>
      <c r="F1562" t="s">
        <v>11437</v>
      </c>
    </row>
    <row r="1563" spans="1:7" x14ac:dyDescent="0.25">
      <c r="A1563" t="s">
        <v>11438</v>
      </c>
      <c r="B1563" t="s">
        <v>11335</v>
      </c>
      <c r="C1563" t="s">
        <v>11336</v>
      </c>
      <c r="D1563">
        <v>2026</v>
      </c>
      <c r="E1563" t="s">
        <v>1641</v>
      </c>
      <c r="F1563" t="s">
        <v>11439</v>
      </c>
    </row>
    <row r="1564" spans="1:7" x14ac:dyDescent="0.25">
      <c r="A1564" t="s">
        <v>11440</v>
      </c>
      <c r="B1564" t="s">
        <v>11335</v>
      </c>
      <c r="C1564" t="s">
        <v>11336</v>
      </c>
      <c r="D1564">
        <v>2026</v>
      </c>
      <c r="E1564" t="s">
        <v>1641</v>
      </c>
      <c r="F1564" t="s">
        <v>11441</v>
      </c>
    </row>
    <row r="1565" spans="1:7" x14ac:dyDescent="0.25">
      <c r="A1565" t="s">
        <v>11442</v>
      </c>
      <c r="B1565" t="s">
        <v>11335</v>
      </c>
      <c r="C1565" t="s">
        <v>11336</v>
      </c>
      <c r="D1565">
        <v>2026</v>
      </c>
      <c r="E1565" t="s">
        <v>1641</v>
      </c>
      <c r="F1565" t="s">
        <v>11443</v>
      </c>
    </row>
    <row r="1566" spans="1:7" x14ac:dyDescent="0.25">
      <c r="A1566" t="s">
        <v>11444</v>
      </c>
      <c r="B1566" t="s">
        <v>11335</v>
      </c>
      <c r="C1566" t="s">
        <v>11336</v>
      </c>
      <c r="D1566">
        <v>2026</v>
      </c>
      <c r="E1566" t="s">
        <v>1641</v>
      </c>
      <c r="F1566" t="s">
        <v>11445</v>
      </c>
    </row>
    <row r="1567" spans="1:7" x14ac:dyDescent="0.25">
      <c r="A1567" t="s">
        <v>11446</v>
      </c>
      <c r="B1567" t="s">
        <v>11335</v>
      </c>
      <c r="C1567" t="s">
        <v>11336</v>
      </c>
      <c r="D1567">
        <v>2026</v>
      </c>
      <c r="E1567" t="s">
        <v>1641</v>
      </c>
      <c r="F1567" t="s">
        <v>11447</v>
      </c>
    </row>
    <row r="1568" spans="1:7" x14ac:dyDescent="0.25">
      <c r="A1568" t="s">
        <v>11448</v>
      </c>
      <c r="B1568" t="s">
        <v>11335</v>
      </c>
      <c r="C1568" t="s">
        <v>11336</v>
      </c>
      <c r="D1568">
        <v>2026</v>
      </c>
      <c r="E1568" t="s">
        <v>1641</v>
      </c>
      <c r="F1568" t="s">
        <v>11449</v>
      </c>
    </row>
    <row r="1569" spans="1:6" x14ac:dyDescent="0.25">
      <c r="A1569" t="s">
        <v>11450</v>
      </c>
      <c r="B1569" t="s">
        <v>11335</v>
      </c>
      <c r="C1569" t="s">
        <v>11336</v>
      </c>
      <c r="D1569">
        <v>2026</v>
      </c>
      <c r="E1569" t="s">
        <v>1641</v>
      </c>
      <c r="F1569" t="s">
        <v>11451</v>
      </c>
    </row>
    <row r="1570" spans="1:6" x14ac:dyDescent="0.25">
      <c r="A1570" t="s">
        <v>11452</v>
      </c>
      <c r="B1570" t="s">
        <v>11335</v>
      </c>
      <c r="C1570" t="s">
        <v>11336</v>
      </c>
      <c r="D1570">
        <v>2026</v>
      </c>
      <c r="E1570" t="s">
        <v>1641</v>
      </c>
      <c r="F1570" t="s">
        <v>11453</v>
      </c>
    </row>
    <row r="1571" spans="1:6" x14ac:dyDescent="0.25">
      <c r="A1571" t="s">
        <v>11454</v>
      </c>
      <c r="B1571" t="s">
        <v>11335</v>
      </c>
      <c r="C1571" t="s">
        <v>11336</v>
      </c>
      <c r="D1571">
        <v>2026</v>
      </c>
      <c r="E1571" t="s">
        <v>1641</v>
      </c>
      <c r="F1571" t="s">
        <v>11455</v>
      </c>
    </row>
    <row r="1572" spans="1:6" x14ac:dyDescent="0.25">
      <c r="A1572" t="s">
        <v>11456</v>
      </c>
      <c r="B1572" t="s">
        <v>11335</v>
      </c>
      <c r="C1572" t="s">
        <v>11336</v>
      </c>
      <c r="D1572">
        <v>2026</v>
      </c>
      <c r="E1572" t="s">
        <v>1641</v>
      </c>
      <c r="F1572" t="s">
        <v>11457</v>
      </c>
    </row>
    <row r="1573" spans="1:6" x14ac:dyDescent="0.25">
      <c r="A1573" t="s">
        <v>11458</v>
      </c>
      <c r="B1573" t="s">
        <v>11335</v>
      </c>
      <c r="C1573" t="s">
        <v>11336</v>
      </c>
      <c r="D1573">
        <v>2026</v>
      </c>
      <c r="E1573" t="s">
        <v>1641</v>
      </c>
      <c r="F1573" t="s">
        <v>11459</v>
      </c>
    </row>
    <row r="1574" spans="1:6" x14ac:dyDescent="0.25">
      <c r="A1574" t="s">
        <v>11460</v>
      </c>
      <c r="B1574" t="s">
        <v>11335</v>
      </c>
      <c r="C1574" t="s">
        <v>11336</v>
      </c>
      <c r="D1574">
        <v>2026</v>
      </c>
      <c r="E1574" t="s">
        <v>1641</v>
      </c>
      <c r="F1574" t="s">
        <v>11461</v>
      </c>
    </row>
    <row r="1575" spans="1:6" x14ac:dyDescent="0.25">
      <c r="A1575" t="s">
        <v>11462</v>
      </c>
      <c r="B1575" t="s">
        <v>11335</v>
      </c>
      <c r="C1575" t="s">
        <v>11336</v>
      </c>
      <c r="D1575">
        <v>2026</v>
      </c>
      <c r="E1575" t="s">
        <v>1641</v>
      </c>
      <c r="F1575" t="s">
        <v>11463</v>
      </c>
    </row>
    <row r="1576" spans="1:6" x14ac:dyDescent="0.25">
      <c r="A1576" t="s">
        <v>11464</v>
      </c>
      <c r="B1576" t="s">
        <v>11335</v>
      </c>
      <c r="C1576" t="s">
        <v>11336</v>
      </c>
      <c r="D1576">
        <v>2026</v>
      </c>
      <c r="E1576" t="s">
        <v>1641</v>
      </c>
      <c r="F1576" t="s">
        <v>11465</v>
      </c>
    </row>
    <row r="1577" spans="1:6" x14ac:dyDescent="0.25">
      <c r="A1577" t="s">
        <v>11466</v>
      </c>
      <c r="B1577" t="s">
        <v>11335</v>
      </c>
      <c r="C1577" t="s">
        <v>11336</v>
      </c>
      <c r="D1577">
        <v>2026</v>
      </c>
      <c r="E1577" t="s">
        <v>1641</v>
      </c>
      <c r="F1577" t="s">
        <v>11467</v>
      </c>
    </row>
    <row r="1578" spans="1:6" x14ac:dyDescent="0.25">
      <c r="A1578" t="s">
        <v>11468</v>
      </c>
      <c r="B1578" t="s">
        <v>11335</v>
      </c>
      <c r="C1578" t="s">
        <v>11336</v>
      </c>
      <c r="D1578">
        <v>2026</v>
      </c>
      <c r="E1578" t="s">
        <v>1641</v>
      </c>
      <c r="F1578" t="s">
        <v>11469</v>
      </c>
    </row>
    <row r="1579" spans="1:6" x14ac:dyDescent="0.25">
      <c r="A1579" t="s">
        <v>11470</v>
      </c>
      <c r="B1579" t="s">
        <v>11335</v>
      </c>
      <c r="C1579" t="s">
        <v>11336</v>
      </c>
      <c r="D1579">
        <v>2026</v>
      </c>
      <c r="E1579" t="s">
        <v>1641</v>
      </c>
      <c r="F1579" t="s">
        <v>11471</v>
      </c>
    </row>
    <row r="1580" spans="1:6" x14ac:dyDescent="0.25">
      <c r="A1580" t="s">
        <v>11472</v>
      </c>
      <c r="B1580" t="s">
        <v>11335</v>
      </c>
      <c r="C1580" t="s">
        <v>11336</v>
      </c>
      <c r="D1580">
        <v>2026</v>
      </c>
      <c r="E1580" t="s">
        <v>1641</v>
      </c>
      <c r="F1580" t="s">
        <v>11473</v>
      </c>
    </row>
    <row r="1581" spans="1:6" x14ac:dyDescent="0.25">
      <c r="A1581" t="s">
        <v>11474</v>
      </c>
      <c r="B1581" t="s">
        <v>11335</v>
      </c>
      <c r="C1581" t="s">
        <v>11336</v>
      </c>
      <c r="D1581">
        <v>2026</v>
      </c>
      <c r="E1581" t="s">
        <v>1641</v>
      </c>
      <c r="F1581" t="s">
        <v>11475</v>
      </c>
    </row>
    <row r="1582" spans="1:6" x14ac:dyDescent="0.25">
      <c r="A1582" t="s">
        <v>11476</v>
      </c>
      <c r="B1582" t="s">
        <v>11335</v>
      </c>
      <c r="C1582" t="s">
        <v>11336</v>
      </c>
      <c r="D1582">
        <v>2026</v>
      </c>
      <c r="E1582" t="s">
        <v>1641</v>
      </c>
      <c r="F1582" t="s">
        <v>11477</v>
      </c>
    </row>
    <row r="1583" spans="1:6" x14ac:dyDescent="0.25">
      <c r="A1583" t="s">
        <v>11478</v>
      </c>
      <c r="B1583" t="s">
        <v>11335</v>
      </c>
      <c r="C1583" t="s">
        <v>11336</v>
      </c>
      <c r="D1583">
        <v>2026</v>
      </c>
      <c r="E1583" t="s">
        <v>1641</v>
      </c>
      <c r="F1583" t="s">
        <v>11479</v>
      </c>
    </row>
    <row r="1584" spans="1:6" x14ac:dyDescent="0.25">
      <c r="A1584" t="s">
        <v>11480</v>
      </c>
      <c r="B1584" t="s">
        <v>11335</v>
      </c>
      <c r="C1584" t="s">
        <v>11336</v>
      </c>
      <c r="D1584">
        <v>2026</v>
      </c>
      <c r="E1584" t="s">
        <v>1641</v>
      </c>
      <c r="F1584" t="s">
        <v>11481</v>
      </c>
    </row>
    <row r="1585" spans="1:6" x14ac:dyDescent="0.25">
      <c r="A1585" t="s">
        <v>11482</v>
      </c>
      <c r="B1585" t="s">
        <v>11335</v>
      </c>
      <c r="C1585" t="s">
        <v>11336</v>
      </c>
      <c r="D1585">
        <v>2026</v>
      </c>
      <c r="E1585" t="s">
        <v>1641</v>
      </c>
      <c r="F1585" t="s">
        <v>11483</v>
      </c>
    </row>
    <row r="1586" spans="1:6" x14ac:dyDescent="0.25">
      <c r="A1586" t="s">
        <v>11484</v>
      </c>
      <c r="B1586" t="s">
        <v>11335</v>
      </c>
      <c r="C1586" t="s">
        <v>11336</v>
      </c>
      <c r="D1586">
        <v>2026</v>
      </c>
      <c r="E1586" t="s">
        <v>1641</v>
      </c>
      <c r="F1586" t="s">
        <v>11485</v>
      </c>
    </row>
    <row r="1587" spans="1:6" x14ac:dyDescent="0.25">
      <c r="A1587" t="s">
        <v>11486</v>
      </c>
      <c r="B1587" t="s">
        <v>11335</v>
      </c>
      <c r="C1587" t="s">
        <v>11336</v>
      </c>
      <c r="D1587">
        <v>2026</v>
      </c>
      <c r="E1587" t="s">
        <v>1641</v>
      </c>
      <c r="F1587" t="s">
        <v>11487</v>
      </c>
    </row>
    <row r="1588" spans="1:6" x14ac:dyDescent="0.25">
      <c r="A1588" t="s">
        <v>11488</v>
      </c>
      <c r="B1588" t="s">
        <v>11335</v>
      </c>
      <c r="C1588" t="s">
        <v>11336</v>
      </c>
      <c r="D1588">
        <v>2026</v>
      </c>
      <c r="E1588" t="s">
        <v>1641</v>
      </c>
      <c r="F1588" t="s">
        <v>11489</v>
      </c>
    </row>
    <row r="1589" spans="1:6" x14ac:dyDescent="0.25">
      <c r="A1589" t="s">
        <v>11490</v>
      </c>
      <c r="B1589" t="s">
        <v>11335</v>
      </c>
      <c r="C1589" t="s">
        <v>11336</v>
      </c>
      <c r="D1589">
        <v>2026</v>
      </c>
      <c r="E1589" t="s">
        <v>1641</v>
      </c>
      <c r="F1589" t="s">
        <v>11491</v>
      </c>
    </row>
    <row r="1590" spans="1:6" x14ac:dyDescent="0.25">
      <c r="A1590" t="s">
        <v>11492</v>
      </c>
      <c r="B1590" t="s">
        <v>11335</v>
      </c>
      <c r="C1590" t="s">
        <v>11336</v>
      </c>
      <c r="D1590">
        <v>2026</v>
      </c>
      <c r="E1590" t="s">
        <v>1641</v>
      </c>
      <c r="F1590" t="s">
        <v>11493</v>
      </c>
    </row>
    <row r="1591" spans="1:6" x14ac:dyDescent="0.25">
      <c r="A1591" t="s">
        <v>11494</v>
      </c>
      <c r="B1591" t="s">
        <v>11335</v>
      </c>
      <c r="C1591" t="s">
        <v>11336</v>
      </c>
      <c r="D1591">
        <v>2026</v>
      </c>
      <c r="E1591" t="s">
        <v>1641</v>
      </c>
      <c r="F1591" t="s">
        <v>11495</v>
      </c>
    </row>
    <row r="1592" spans="1:6" x14ac:dyDescent="0.25">
      <c r="A1592" t="s">
        <v>11496</v>
      </c>
      <c r="B1592" t="s">
        <v>11335</v>
      </c>
      <c r="C1592" t="s">
        <v>11336</v>
      </c>
      <c r="D1592">
        <v>2026</v>
      </c>
      <c r="E1592" t="s">
        <v>1641</v>
      </c>
      <c r="F1592" t="s">
        <v>11497</v>
      </c>
    </row>
    <row r="1593" spans="1:6" x14ac:dyDescent="0.25">
      <c r="A1593" t="s">
        <v>13741</v>
      </c>
      <c r="B1593" t="s">
        <v>13742</v>
      </c>
      <c r="C1593" t="s">
        <v>13743</v>
      </c>
      <c r="D1593">
        <v>2018</v>
      </c>
      <c r="E1593" t="s">
        <v>1705</v>
      </c>
      <c r="F1593" t="s">
        <v>13744</v>
      </c>
    </row>
    <row r="1594" spans="1:6" x14ac:dyDescent="0.25">
      <c r="A1594" t="s">
        <v>13751</v>
      </c>
      <c r="B1594" t="s">
        <v>13742</v>
      </c>
      <c r="C1594" t="s">
        <v>13743</v>
      </c>
      <c r="D1594">
        <v>2018</v>
      </c>
      <c r="E1594" t="s">
        <v>1705</v>
      </c>
      <c r="F1594" t="s">
        <v>13752</v>
      </c>
    </row>
    <row r="1595" spans="1:6" x14ac:dyDescent="0.25">
      <c r="A1595" t="s">
        <v>13755</v>
      </c>
      <c r="B1595" t="s">
        <v>13742</v>
      </c>
      <c r="C1595" t="s">
        <v>13743</v>
      </c>
      <c r="D1595">
        <v>2018</v>
      </c>
      <c r="E1595" t="s">
        <v>1705</v>
      </c>
      <c r="F1595" t="s">
        <v>13756</v>
      </c>
    </row>
    <row r="1596" spans="1:6" x14ac:dyDescent="0.25">
      <c r="A1596" t="s">
        <v>13759</v>
      </c>
      <c r="B1596" t="s">
        <v>13742</v>
      </c>
      <c r="C1596" t="s">
        <v>13743</v>
      </c>
      <c r="D1596">
        <v>2018</v>
      </c>
      <c r="E1596" t="s">
        <v>1705</v>
      </c>
      <c r="F1596" t="s">
        <v>13760</v>
      </c>
    </row>
    <row r="1597" spans="1:6" x14ac:dyDescent="0.25">
      <c r="A1597" t="s">
        <v>13761</v>
      </c>
      <c r="B1597" t="s">
        <v>13742</v>
      </c>
      <c r="C1597" t="s">
        <v>13743</v>
      </c>
      <c r="D1597">
        <v>2018</v>
      </c>
      <c r="E1597" t="s">
        <v>1705</v>
      </c>
      <c r="F1597" t="s">
        <v>13762</v>
      </c>
    </row>
    <row r="1598" spans="1:6" x14ac:dyDescent="0.25">
      <c r="A1598" t="s">
        <v>13767</v>
      </c>
      <c r="B1598" t="s">
        <v>13742</v>
      </c>
      <c r="C1598" t="s">
        <v>13743</v>
      </c>
      <c r="D1598">
        <v>2018</v>
      </c>
      <c r="E1598" t="s">
        <v>1705</v>
      </c>
      <c r="F1598" t="s">
        <v>13768</v>
      </c>
    </row>
    <row r="1599" spans="1:6" x14ac:dyDescent="0.25">
      <c r="A1599" t="s">
        <v>13771</v>
      </c>
      <c r="B1599" t="s">
        <v>13742</v>
      </c>
      <c r="C1599" t="s">
        <v>13743</v>
      </c>
      <c r="D1599">
        <v>2018</v>
      </c>
      <c r="E1599" t="s">
        <v>1705</v>
      </c>
      <c r="F1599" t="s">
        <v>13772</v>
      </c>
    </row>
    <row r="1600" spans="1:6" x14ac:dyDescent="0.25">
      <c r="A1600" t="s">
        <v>13775</v>
      </c>
      <c r="B1600" t="s">
        <v>13742</v>
      </c>
      <c r="C1600" t="s">
        <v>13743</v>
      </c>
      <c r="D1600">
        <v>2018</v>
      </c>
      <c r="E1600" t="s">
        <v>1705</v>
      </c>
      <c r="F1600" t="s">
        <v>13776</v>
      </c>
    </row>
    <row r="1601" spans="1:6" x14ac:dyDescent="0.25">
      <c r="A1601" t="s">
        <v>13777</v>
      </c>
      <c r="B1601" t="s">
        <v>13742</v>
      </c>
      <c r="C1601" t="s">
        <v>13743</v>
      </c>
      <c r="D1601">
        <v>2018</v>
      </c>
      <c r="E1601" t="s">
        <v>1705</v>
      </c>
      <c r="F1601" t="s">
        <v>13778</v>
      </c>
    </row>
    <row r="1602" spans="1:6" x14ac:dyDescent="0.25">
      <c r="A1602" t="s">
        <v>13779</v>
      </c>
      <c r="B1602" t="s">
        <v>13742</v>
      </c>
      <c r="C1602" t="s">
        <v>13743</v>
      </c>
      <c r="D1602">
        <v>2018</v>
      </c>
      <c r="E1602" t="s">
        <v>1705</v>
      </c>
      <c r="F1602" t="s">
        <v>13780</v>
      </c>
    </row>
    <row r="1603" spans="1:6" x14ac:dyDescent="0.25">
      <c r="A1603" t="s">
        <v>13781</v>
      </c>
      <c r="B1603" t="s">
        <v>13742</v>
      </c>
      <c r="C1603" t="s">
        <v>13743</v>
      </c>
      <c r="D1603">
        <v>2018</v>
      </c>
      <c r="E1603" t="s">
        <v>1705</v>
      </c>
      <c r="F1603" t="s">
        <v>13782</v>
      </c>
    </row>
    <row r="1604" spans="1:6" x14ac:dyDescent="0.25">
      <c r="A1604" t="s">
        <v>13783</v>
      </c>
      <c r="B1604" t="s">
        <v>13742</v>
      </c>
      <c r="C1604" t="s">
        <v>13743</v>
      </c>
      <c r="D1604">
        <v>2018</v>
      </c>
      <c r="E1604" t="s">
        <v>1705</v>
      </c>
      <c r="F1604" t="s">
        <v>13784</v>
      </c>
    </row>
    <row r="1605" spans="1:6" x14ac:dyDescent="0.25">
      <c r="A1605" t="s">
        <v>13785</v>
      </c>
      <c r="B1605" t="s">
        <v>13742</v>
      </c>
      <c r="C1605" t="s">
        <v>13743</v>
      </c>
      <c r="D1605">
        <v>2018</v>
      </c>
      <c r="E1605" t="s">
        <v>1705</v>
      </c>
      <c r="F1605" t="s">
        <v>13786</v>
      </c>
    </row>
    <row r="1606" spans="1:6" x14ac:dyDescent="0.25">
      <c r="A1606" t="s">
        <v>13787</v>
      </c>
      <c r="B1606" t="s">
        <v>13742</v>
      </c>
      <c r="C1606" t="s">
        <v>13743</v>
      </c>
      <c r="D1606">
        <v>2018</v>
      </c>
      <c r="E1606" t="s">
        <v>1705</v>
      </c>
      <c r="F1606" t="s">
        <v>13788</v>
      </c>
    </row>
    <row r="1607" spans="1:6" x14ac:dyDescent="0.25">
      <c r="A1607" t="s">
        <v>13789</v>
      </c>
      <c r="B1607" t="s">
        <v>13742</v>
      </c>
      <c r="C1607" t="s">
        <v>13743</v>
      </c>
      <c r="D1607">
        <v>2018</v>
      </c>
      <c r="E1607" t="s">
        <v>1705</v>
      </c>
      <c r="F1607" t="s">
        <v>13790</v>
      </c>
    </row>
    <row r="1608" spans="1:6" x14ac:dyDescent="0.25">
      <c r="A1608" t="s">
        <v>13791</v>
      </c>
      <c r="B1608" t="s">
        <v>13742</v>
      </c>
      <c r="C1608" t="s">
        <v>13743</v>
      </c>
      <c r="D1608">
        <v>2018</v>
      </c>
      <c r="E1608" t="s">
        <v>1705</v>
      </c>
      <c r="F1608" t="s">
        <v>13792</v>
      </c>
    </row>
    <row r="1609" spans="1:6" x14ac:dyDescent="0.25">
      <c r="A1609" t="s">
        <v>13793</v>
      </c>
      <c r="B1609" t="s">
        <v>13742</v>
      </c>
      <c r="C1609" t="s">
        <v>13743</v>
      </c>
      <c r="D1609">
        <v>2018</v>
      </c>
      <c r="E1609" t="s">
        <v>1705</v>
      </c>
      <c r="F1609" t="s">
        <v>13794</v>
      </c>
    </row>
    <row r="1610" spans="1:6" x14ac:dyDescent="0.25">
      <c r="A1610" t="s">
        <v>13795</v>
      </c>
      <c r="B1610" t="s">
        <v>13742</v>
      </c>
      <c r="C1610" t="s">
        <v>13743</v>
      </c>
      <c r="D1610">
        <v>2018</v>
      </c>
      <c r="E1610" t="s">
        <v>1705</v>
      </c>
      <c r="F1610" t="s">
        <v>13796</v>
      </c>
    </row>
    <row r="1611" spans="1:6" x14ac:dyDescent="0.25">
      <c r="A1611" t="s">
        <v>13797</v>
      </c>
      <c r="B1611" t="s">
        <v>13742</v>
      </c>
      <c r="C1611" t="s">
        <v>13743</v>
      </c>
      <c r="D1611">
        <v>2018</v>
      </c>
      <c r="E1611" t="s">
        <v>1705</v>
      </c>
      <c r="F1611" t="s">
        <v>13798</v>
      </c>
    </row>
    <row r="1612" spans="1:6" x14ac:dyDescent="0.25">
      <c r="A1612" t="s">
        <v>13799</v>
      </c>
      <c r="B1612" t="s">
        <v>13742</v>
      </c>
      <c r="C1612" t="s">
        <v>13743</v>
      </c>
      <c r="D1612">
        <v>2018</v>
      </c>
      <c r="E1612" t="s">
        <v>1705</v>
      </c>
      <c r="F1612" t="s">
        <v>13800</v>
      </c>
    </row>
    <row r="1613" spans="1:6" x14ac:dyDescent="0.25">
      <c r="A1613" t="s">
        <v>13801</v>
      </c>
      <c r="B1613" t="s">
        <v>13742</v>
      </c>
      <c r="C1613" t="s">
        <v>13743</v>
      </c>
      <c r="D1613">
        <v>2018</v>
      </c>
      <c r="E1613" t="s">
        <v>1705</v>
      </c>
      <c r="F1613" t="s">
        <v>13802</v>
      </c>
    </row>
    <row r="1614" spans="1:6" x14ac:dyDescent="0.25">
      <c r="A1614" t="s">
        <v>4356</v>
      </c>
      <c r="B1614" t="s">
        <v>13742</v>
      </c>
      <c r="C1614" t="s">
        <v>13743</v>
      </c>
      <c r="D1614">
        <v>2018</v>
      </c>
      <c r="E1614" t="s">
        <v>1705</v>
      </c>
      <c r="F1614" t="s">
        <v>13803</v>
      </c>
    </row>
    <row r="1615" spans="1:6" x14ac:dyDescent="0.25">
      <c r="A1615" t="s">
        <v>13804</v>
      </c>
      <c r="B1615" t="s">
        <v>13742</v>
      </c>
      <c r="C1615" t="s">
        <v>13743</v>
      </c>
      <c r="D1615">
        <v>2018</v>
      </c>
      <c r="E1615" t="s">
        <v>1705</v>
      </c>
      <c r="F1615" t="s">
        <v>13805</v>
      </c>
    </row>
    <row r="1616" spans="1:6" x14ac:dyDescent="0.25">
      <c r="A1616" t="s">
        <v>13806</v>
      </c>
      <c r="B1616" t="s">
        <v>13742</v>
      </c>
      <c r="C1616" t="s">
        <v>13743</v>
      </c>
      <c r="D1616">
        <v>2018</v>
      </c>
      <c r="E1616" t="s">
        <v>1705</v>
      </c>
      <c r="F1616" t="s">
        <v>13807</v>
      </c>
    </row>
    <row r="1617" spans="1:6" x14ac:dyDescent="0.25">
      <c r="A1617" t="s">
        <v>13808</v>
      </c>
      <c r="B1617" t="s">
        <v>13742</v>
      </c>
      <c r="C1617" t="s">
        <v>13743</v>
      </c>
      <c r="D1617">
        <v>2018</v>
      </c>
      <c r="E1617" t="s">
        <v>1705</v>
      </c>
      <c r="F1617" t="s">
        <v>13809</v>
      </c>
    </row>
    <row r="1618" spans="1:6" x14ac:dyDescent="0.25">
      <c r="A1618" t="s">
        <v>13810</v>
      </c>
      <c r="B1618" t="s">
        <v>13811</v>
      </c>
      <c r="C1618" t="s">
        <v>13743</v>
      </c>
      <c r="D1618">
        <v>2018</v>
      </c>
      <c r="E1618" t="s">
        <v>1705</v>
      </c>
      <c r="F1618" t="s">
        <v>13812</v>
      </c>
    </row>
    <row r="1619" spans="1:6" x14ac:dyDescent="0.25">
      <c r="A1619" t="s">
        <v>13745</v>
      </c>
      <c r="B1619" t="s">
        <v>13746</v>
      </c>
      <c r="C1619" t="s">
        <v>13747</v>
      </c>
      <c r="E1619" t="s">
        <v>1705</v>
      </c>
      <c r="F1619" t="s">
        <v>13748</v>
      </c>
    </row>
    <row r="1620" spans="1:6" x14ac:dyDescent="0.25">
      <c r="A1620" t="s">
        <v>13749</v>
      </c>
      <c r="B1620" t="s">
        <v>13746</v>
      </c>
      <c r="C1620" t="s">
        <v>13747</v>
      </c>
      <c r="E1620" t="s">
        <v>1705</v>
      </c>
      <c r="F1620" t="s">
        <v>13750</v>
      </c>
    </row>
    <row r="1621" spans="1:6" x14ac:dyDescent="0.25">
      <c r="A1621" t="s">
        <v>13753</v>
      </c>
      <c r="B1621" t="s">
        <v>13746</v>
      </c>
      <c r="C1621" t="s">
        <v>13747</v>
      </c>
      <c r="E1621" t="s">
        <v>1705</v>
      </c>
      <c r="F1621" t="s">
        <v>13754</v>
      </c>
    </row>
    <row r="1622" spans="1:6" x14ac:dyDescent="0.25">
      <c r="A1622" t="s">
        <v>13757</v>
      </c>
      <c r="B1622" t="s">
        <v>13746</v>
      </c>
      <c r="C1622" t="s">
        <v>13747</v>
      </c>
      <c r="E1622" t="s">
        <v>1705</v>
      </c>
      <c r="F1622" t="s">
        <v>13758</v>
      </c>
    </row>
    <row r="1623" spans="1:6" x14ac:dyDescent="0.25">
      <c r="A1623" t="s">
        <v>13763</v>
      </c>
      <c r="B1623" t="s">
        <v>13746</v>
      </c>
      <c r="C1623" t="s">
        <v>13747</v>
      </c>
      <c r="E1623" t="s">
        <v>1705</v>
      </c>
      <c r="F1623" t="s">
        <v>13764</v>
      </c>
    </row>
    <row r="1624" spans="1:6" x14ac:dyDescent="0.25">
      <c r="A1624" t="s">
        <v>13765</v>
      </c>
      <c r="B1624" t="s">
        <v>13746</v>
      </c>
      <c r="C1624" t="s">
        <v>13747</v>
      </c>
      <c r="E1624" t="s">
        <v>1705</v>
      </c>
      <c r="F1624" t="s">
        <v>13766</v>
      </c>
    </row>
    <row r="1625" spans="1:6" x14ac:dyDescent="0.25">
      <c r="A1625" t="s">
        <v>13769</v>
      </c>
      <c r="B1625" t="s">
        <v>13746</v>
      </c>
      <c r="C1625" t="s">
        <v>13747</v>
      </c>
      <c r="E1625" t="s">
        <v>1705</v>
      </c>
      <c r="F1625" t="s">
        <v>13770</v>
      </c>
    </row>
    <row r="1626" spans="1:6" x14ac:dyDescent="0.25">
      <c r="A1626" t="s">
        <v>13773</v>
      </c>
      <c r="B1626" t="s">
        <v>13746</v>
      </c>
      <c r="C1626" t="s">
        <v>13747</v>
      </c>
      <c r="E1626" t="s">
        <v>1705</v>
      </c>
      <c r="F1626" t="s">
        <v>13774</v>
      </c>
    </row>
    <row r="1627" spans="1:6" x14ac:dyDescent="0.25">
      <c r="A1627" t="s">
        <v>15783</v>
      </c>
      <c r="B1627" t="s">
        <v>15804</v>
      </c>
      <c r="C1627" t="s">
        <v>1775</v>
      </c>
      <c r="E1627" t="s">
        <v>1775</v>
      </c>
      <c r="F1627" t="s">
        <v>15784</v>
      </c>
    </row>
    <row r="1628" spans="1:6" x14ac:dyDescent="0.25">
      <c r="A1628" t="s">
        <v>15785</v>
      </c>
      <c r="B1628" t="s">
        <v>15804</v>
      </c>
      <c r="C1628" t="s">
        <v>1775</v>
      </c>
      <c r="E1628" t="s">
        <v>1775</v>
      </c>
      <c r="F1628" t="s">
        <v>15786</v>
      </c>
    </row>
    <row r="1629" spans="1:6" x14ac:dyDescent="0.25">
      <c r="A1629" t="s">
        <v>15787</v>
      </c>
      <c r="B1629" t="s">
        <v>15804</v>
      </c>
      <c r="C1629" t="s">
        <v>1775</v>
      </c>
      <c r="E1629" t="s">
        <v>1775</v>
      </c>
      <c r="F1629" t="s">
        <v>15788</v>
      </c>
    </row>
    <row r="1630" spans="1:6" x14ac:dyDescent="0.25">
      <c r="A1630" t="s">
        <v>15789</v>
      </c>
      <c r="B1630" t="s">
        <v>15804</v>
      </c>
      <c r="C1630" t="s">
        <v>1775</v>
      </c>
      <c r="E1630" t="s">
        <v>1775</v>
      </c>
      <c r="F1630" t="s">
        <v>15790</v>
      </c>
    </row>
    <row r="1631" spans="1:6" x14ac:dyDescent="0.25">
      <c r="A1631" t="s">
        <v>15791</v>
      </c>
      <c r="B1631" t="s">
        <v>15804</v>
      </c>
      <c r="C1631" t="s">
        <v>1775</v>
      </c>
      <c r="E1631" t="s">
        <v>1775</v>
      </c>
      <c r="F1631" t="s">
        <v>15792</v>
      </c>
    </row>
    <row r="1632" spans="1:6" x14ac:dyDescent="0.25">
      <c r="A1632" t="s">
        <v>15793</v>
      </c>
      <c r="B1632" t="s">
        <v>15804</v>
      </c>
      <c r="C1632" t="s">
        <v>1775</v>
      </c>
      <c r="E1632" t="s">
        <v>1775</v>
      </c>
      <c r="F1632" t="s">
        <v>15794</v>
      </c>
    </row>
    <row r="1633" spans="1:6" x14ac:dyDescent="0.25">
      <c r="A1633" t="s">
        <v>15795</v>
      </c>
      <c r="B1633" t="s">
        <v>15804</v>
      </c>
      <c r="C1633" t="s">
        <v>1775</v>
      </c>
      <c r="E1633" t="s">
        <v>1775</v>
      </c>
      <c r="F1633" t="s">
        <v>15796</v>
      </c>
    </row>
    <row r="1634" spans="1:6" x14ac:dyDescent="0.25">
      <c r="A1634" t="s">
        <v>15797</v>
      </c>
      <c r="B1634" t="s">
        <v>15804</v>
      </c>
      <c r="C1634" t="s">
        <v>1775</v>
      </c>
      <c r="E1634" t="s">
        <v>1775</v>
      </c>
      <c r="F1634" t="s">
        <v>15798</v>
      </c>
    </row>
    <row r="1635" spans="1:6" x14ac:dyDescent="0.25">
      <c r="A1635" t="s">
        <v>15799</v>
      </c>
      <c r="B1635" t="s">
        <v>15804</v>
      </c>
      <c r="C1635" t="s">
        <v>1775</v>
      </c>
      <c r="E1635" t="s">
        <v>1775</v>
      </c>
      <c r="F1635" t="s">
        <v>15800</v>
      </c>
    </row>
    <row r="1636" spans="1:6" x14ac:dyDescent="0.25">
      <c r="A1636" t="s">
        <v>15801</v>
      </c>
      <c r="B1636" t="s">
        <v>15804</v>
      </c>
      <c r="C1636" t="s">
        <v>1775</v>
      </c>
      <c r="E1636" t="s">
        <v>1775</v>
      </c>
      <c r="F1636" t="s">
        <v>15802</v>
      </c>
    </row>
    <row r="1637" spans="1:6" x14ac:dyDescent="0.25">
      <c r="A1637" t="s">
        <v>15803</v>
      </c>
      <c r="B1637" t="s">
        <v>15804</v>
      </c>
      <c r="C1637" t="s">
        <v>15805</v>
      </c>
      <c r="E1637" t="s">
        <v>1771</v>
      </c>
      <c r="F1637" t="s">
        <v>15806</v>
      </c>
    </row>
    <row r="1638" spans="1:6" x14ac:dyDescent="0.25">
      <c r="A1638" t="s">
        <v>15807</v>
      </c>
      <c r="B1638" t="s">
        <v>15804</v>
      </c>
      <c r="C1638" t="s">
        <v>15805</v>
      </c>
      <c r="E1638" t="s">
        <v>1771</v>
      </c>
      <c r="F1638" t="s">
        <v>15808</v>
      </c>
    </row>
    <row r="1639" spans="1:6" x14ac:dyDescent="0.25">
      <c r="A1639" t="s">
        <v>15809</v>
      </c>
      <c r="B1639" t="s">
        <v>15804</v>
      </c>
      <c r="C1639" t="s">
        <v>15805</v>
      </c>
      <c r="E1639" t="s">
        <v>1771</v>
      </c>
      <c r="F1639" t="s">
        <v>15810</v>
      </c>
    </row>
    <row r="1640" spans="1:6" x14ac:dyDescent="0.25">
      <c r="A1640" t="s">
        <v>15811</v>
      </c>
      <c r="B1640" t="s">
        <v>15804</v>
      </c>
      <c r="C1640" t="s">
        <v>15805</v>
      </c>
      <c r="E1640" t="s">
        <v>1771</v>
      </c>
      <c r="F1640" t="s">
        <v>15812</v>
      </c>
    </row>
    <row r="1641" spans="1:6" x14ac:dyDescent="0.25">
      <c r="A1641" t="s">
        <v>15813</v>
      </c>
      <c r="B1641" t="s">
        <v>15804</v>
      </c>
      <c r="C1641" t="s">
        <v>15805</v>
      </c>
      <c r="E1641" t="s">
        <v>1771</v>
      </c>
      <c r="F1641" t="s">
        <v>15814</v>
      </c>
    </row>
    <row r="1642" spans="1:6" x14ac:dyDescent="0.25">
      <c r="A1642" t="s">
        <v>13813</v>
      </c>
      <c r="B1642" t="s">
        <v>13814</v>
      </c>
      <c r="C1642" t="s">
        <v>13815</v>
      </c>
      <c r="D1642">
        <v>2019</v>
      </c>
      <c r="E1642" t="s">
        <v>1809</v>
      </c>
      <c r="F1642" t="s">
        <v>13816</v>
      </c>
    </row>
    <row r="1643" spans="1:6" x14ac:dyDescent="0.25">
      <c r="A1643" t="s">
        <v>13823</v>
      </c>
      <c r="B1643" t="s">
        <v>13814</v>
      </c>
      <c r="C1643" t="s">
        <v>13815</v>
      </c>
      <c r="D1643">
        <v>2019</v>
      </c>
      <c r="E1643" t="s">
        <v>1809</v>
      </c>
      <c r="F1643" t="s">
        <v>13824</v>
      </c>
    </row>
    <row r="1644" spans="1:6" x14ac:dyDescent="0.25">
      <c r="A1644" t="s">
        <v>13829</v>
      </c>
      <c r="B1644" t="s">
        <v>13814</v>
      </c>
      <c r="C1644" t="s">
        <v>13815</v>
      </c>
      <c r="D1644">
        <v>2019</v>
      </c>
      <c r="E1644" t="s">
        <v>1809</v>
      </c>
      <c r="F1644" t="s">
        <v>13830</v>
      </c>
    </row>
    <row r="1645" spans="1:6" x14ac:dyDescent="0.25">
      <c r="A1645" t="s">
        <v>13835</v>
      </c>
      <c r="B1645" t="s">
        <v>13814</v>
      </c>
      <c r="C1645" t="s">
        <v>13815</v>
      </c>
      <c r="D1645">
        <v>2019</v>
      </c>
      <c r="E1645" t="s">
        <v>1809</v>
      </c>
      <c r="F1645" t="s">
        <v>13836</v>
      </c>
    </row>
    <row r="1646" spans="1:6" x14ac:dyDescent="0.25">
      <c r="A1646" t="s">
        <v>13841</v>
      </c>
      <c r="B1646" t="s">
        <v>13814</v>
      </c>
      <c r="C1646" t="s">
        <v>13815</v>
      </c>
      <c r="D1646">
        <v>2019</v>
      </c>
      <c r="E1646" t="s">
        <v>1809</v>
      </c>
      <c r="F1646" t="s">
        <v>13842</v>
      </c>
    </row>
    <row r="1647" spans="1:6" x14ac:dyDescent="0.25">
      <c r="A1647" t="s">
        <v>13847</v>
      </c>
      <c r="B1647" t="s">
        <v>13814</v>
      </c>
      <c r="C1647" t="s">
        <v>13815</v>
      </c>
      <c r="D1647">
        <v>2019</v>
      </c>
      <c r="E1647" t="s">
        <v>1809</v>
      </c>
      <c r="F1647" t="s">
        <v>13848</v>
      </c>
    </row>
    <row r="1648" spans="1:6" x14ac:dyDescent="0.25">
      <c r="A1648" t="s">
        <v>13853</v>
      </c>
      <c r="B1648" t="s">
        <v>13814</v>
      </c>
      <c r="C1648" t="s">
        <v>13815</v>
      </c>
      <c r="D1648">
        <v>2019</v>
      </c>
      <c r="E1648" t="s">
        <v>1809</v>
      </c>
      <c r="F1648" t="s">
        <v>13854</v>
      </c>
    </row>
    <row r="1649" spans="1:6" x14ac:dyDescent="0.25">
      <c r="A1649" t="s">
        <v>13859</v>
      </c>
      <c r="B1649" t="s">
        <v>13814</v>
      </c>
      <c r="C1649" t="s">
        <v>13815</v>
      </c>
      <c r="D1649">
        <v>2019</v>
      </c>
      <c r="E1649" t="s">
        <v>1809</v>
      </c>
      <c r="F1649" t="s">
        <v>13860</v>
      </c>
    </row>
    <row r="1650" spans="1:6" x14ac:dyDescent="0.25">
      <c r="A1650" t="s">
        <v>13865</v>
      </c>
      <c r="B1650" t="s">
        <v>13814</v>
      </c>
      <c r="C1650" t="s">
        <v>13815</v>
      </c>
      <c r="D1650">
        <v>2019</v>
      </c>
      <c r="E1650" t="s">
        <v>1809</v>
      </c>
      <c r="F1650" t="s">
        <v>13866</v>
      </c>
    </row>
    <row r="1651" spans="1:6" x14ac:dyDescent="0.25">
      <c r="A1651" t="s">
        <v>13871</v>
      </c>
      <c r="B1651" t="s">
        <v>13814</v>
      </c>
      <c r="C1651" t="s">
        <v>13815</v>
      </c>
      <c r="D1651">
        <v>2019</v>
      </c>
      <c r="E1651" t="s">
        <v>1809</v>
      </c>
      <c r="F1651" t="s">
        <v>13872</v>
      </c>
    </row>
    <row r="1652" spans="1:6" x14ac:dyDescent="0.25">
      <c r="A1652" t="s">
        <v>13877</v>
      </c>
      <c r="B1652" t="s">
        <v>13814</v>
      </c>
      <c r="C1652" t="s">
        <v>13815</v>
      </c>
      <c r="D1652">
        <v>2019</v>
      </c>
      <c r="E1652" t="s">
        <v>1809</v>
      </c>
      <c r="F1652" t="s">
        <v>13878</v>
      </c>
    </row>
    <row r="1653" spans="1:6" x14ac:dyDescent="0.25">
      <c r="A1653" t="s">
        <v>13883</v>
      </c>
      <c r="B1653" t="s">
        <v>13814</v>
      </c>
      <c r="C1653" t="s">
        <v>13815</v>
      </c>
      <c r="D1653">
        <v>2019</v>
      </c>
      <c r="E1653" t="s">
        <v>1809</v>
      </c>
      <c r="F1653" t="s">
        <v>13884</v>
      </c>
    </row>
    <row r="1654" spans="1:6" x14ac:dyDescent="0.25">
      <c r="A1654" t="s">
        <v>13889</v>
      </c>
      <c r="B1654" t="s">
        <v>13814</v>
      </c>
      <c r="C1654" t="s">
        <v>13815</v>
      </c>
      <c r="D1654">
        <v>2019</v>
      </c>
      <c r="E1654" t="s">
        <v>1809</v>
      </c>
      <c r="F1654" t="s">
        <v>13890</v>
      </c>
    </row>
    <row r="1655" spans="1:6" x14ac:dyDescent="0.25">
      <c r="A1655" t="s">
        <v>13895</v>
      </c>
      <c r="B1655" t="s">
        <v>13814</v>
      </c>
      <c r="C1655" t="s">
        <v>13815</v>
      </c>
      <c r="D1655">
        <v>2019</v>
      </c>
      <c r="E1655" t="s">
        <v>1809</v>
      </c>
      <c r="F1655" t="s">
        <v>13896</v>
      </c>
    </row>
    <row r="1656" spans="1:6" x14ac:dyDescent="0.25">
      <c r="A1656" t="s">
        <v>13901</v>
      </c>
      <c r="B1656" t="s">
        <v>13814</v>
      </c>
      <c r="C1656" t="s">
        <v>13815</v>
      </c>
      <c r="D1656">
        <v>2019</v>
      </c>
      <c r="E1656" t="s">
        <v>1809</v>
      </c>
      <c r="F1656" t="s">
        <v>13902</v>
      </c>
    </row>
    <row r="1657" spans="1:6" x14ac:dyDescent="0.25">
      <c r="A1657" t="s">
        <v>13907</v>
      </c>
      <c r="B1657" t="s">
        <v>13814</v>
      </c>
      <c r="C1657" t="s">
        <v>13815</v>
      </c>
      <c r="D1657">
        <v>2019</v>
      </c>
      <c r="E1657" t="s">
        <v>1809</v>
      </c>
      <c r="F1657" t="s">
        <v>13908</v>
      </c>
    </row>
    <row r="1658" spans="1:6" x14ac:dyDescent="0.25">
      <c r="A1658" t="s">
        <v>13913</v>
      </c>
      <c r="B1658" t="s">
        <v>13814</v>
      </c>
      <c r="C1658" t="s">
        <v>13815</v>
      </c>
      <c r="D1658">
        <v>2019</v>
      </c>
      <c r="E1658" t="s">
        <v>1809</v>
      </c>
      <c r="F1658" t="s">
        <v>13914</v>
      </c>
    </row>
    <row r="1659" spans="1:6" x14ac:dyDescent="0.25">
      <c r="A1659" t="s">
        <v>13919</v>
      </c>
      <c r="B1659" t="s">
        <v>13814</v>
      </c>
      <c r="C1659" t="s">
        <v>13815</v>
      </c>
      <c r="D1659">
        <v>2019</v>
      </c>
      <c r="E1659" t="s">
        <v>1809</v>
      </c>
      <c r="F1659" t="s">
        <v>13920</v>
      </c>
    </row>
    <row r="1660" spans="1:6" x14ac:dyDescent="0.25">
      <c r="A1660" t="s">
        <v>13925</v>
      </c>
      <c r="B1660" t="s">
        <v>13814</v>
      </c>
      <c r="C1660" t="s">
        <v>13815</v>
      </c>
      <c r="D1660">
        <v>2019</v>
      </c>
      <c r="E1660" t="s">
        <v>1809</v>
      </c>
      <c r="F1660" t="s">
        <v>13926</v>
      </c>
    </row>
    <row r="1661" spans="1:6" x14ac:dyDescent="0.25">
      <c r="A1661" t="s">
        <v>13930</v>
      </c>
      <c r="B1661" t="s">
        <v>13814</v>
      </c>
      <c r="C1661" t="s">
        <v>13815</v>
      </c>
      <c r="D1661">
        <v>2019</v>
      </c>
      <c r="E1661" t="s">
        <v>1809</v>
      </c>
      <c r="F1661" t="s">
        <v>13931</v>
      </c>
    </row>
    <row r="1662" spans="1:6" x14ac:dyDescent="0.25">
      <c r="A1662" t="s">
        <v>13815</v>
      </c>
      <c r="B1662" t="s">
        <v>13814</v>
      </c>
      <c r="C1662" t="s">
        <v>13815</v>
      </c>
      <c r="D1662">
        <v>2019</v>
      </c>
      <c r="E1662" t="s">
        <v>1809</v>
      </c>
      <c r="F1662" t="s">
        <v>13936</v>
      </c>
    </row>
    <row r="1663" spans="1:6" x14ac:dyDescent="0.25">
      <c r="A1663" t="s">
        <v>13939</v>
      </c>
      <c r="B1663" t="s">
        <v>13814</v>
      </c>
      <c r="C1663" t="s">
        <v>13815</v>
      </c>
      <c r="D1663">
        <v>2019</v>
      </c>
      <c r="E1663" t="s">
        <v>1809</v>
      </c>
      <c r="F1663" t="s">
        <v>13940</v>
      </c>
    </row>
    <row r="1664" spans="1:6" x14ac:dyDescent="0.25">
      <c r="A1664" t="s">
        <v>13817</v>
      </c>
      <c r="B1664" t="s">
        <v>13814</v>
      </c>
      <c r="C1664" t="s">
        <v>13818</v>
      </c>
      <c r="D1664">
        <v>2020</v>
      </c>
      <c r="E1664" t="s">
        <v>1809</v>
      </c>
      <c r="F1664" t="s">
        <v>13819</v>
      </c>
    </row>
    <row r="1665" spans="1:6" x14ac:dyDescent="0.25">
      <c r="A1665" t="s">
        <v>13825</v>
      </c>
      <c r="B1665" t="s">
        <v>13814</v>
      </c>
      <c r="C1665" t="s">
        <v>13818</v>
      </c>
      <c r="D1665">
        <v>2020</v>
      </c>
      <c r="E1665" t="s">
        <v>1809</v>
      </c>
      <c r="F1665" t="s">
        <v>13826</v>
      </c>
    </row>
    <row r="1666" spans="1:6" x14ac:dyDescent="0.25">
      <c r="A1666" t="s">
        <v>13833</v>
      </c>
      <c r="B1666" t="s">
        <v>13814</v>
      </c>
      <c r="C1666" t="s">
        <v>13818</v>
      </c>
      <c r="D1666">
        <v>2020</v>
      </c>
      <c r="E1666" t="s">
        <v>1809</v>
      </c>
      <c r="F1666" t="s">
        <v>13834</v>
      </c>
    </row>
    <row r="1667" spans="1:6" x14ac:dyDescent="0.25">
      <c r="A1667" t="s">
        <v>13837</v>
      </c>
      <c r="B1667" t="s">
        <v>13814</v>
      </c>
      <c r="C1667" t="s">
        <v>13818</v>
      </c>
      <c r="D1667">
        <v>2020</v>
      </c>
      <c r="E1667" t="s">
        <v>1809</v>
      </c>
      <c r="F1667" t="s">
        <v>13838</v>
      </c>
    </row>
    <row r="1668" spans="1:6" x14ac:dyDescent="0.25">
      <c r="A1668" t="s">
        <v>13845</v>
      </c>
      <c r="B1668" t="s">
        <v>13814</v>
      </c>
      <c r="C1668" t="s">
        <v>13818</v>
      </c>
      <c r="D1668">
        <v>2020</v>
      </c>
      <c r="E1668" t="s">
        <v>1809</v>
      </c>
      <c r="F1668" t="s">
        <v>13846</v>
      </c>
    </row>
    <row r="1669" spans="1:6" x14ac:dyDescent="0.25">
      <c r="A1669" t="s">
        <v>13851</v>
      </c>
      <c r="B1669" t="s">
        <v>13814</v>
      </c>
      <c r="C1669" t="s">
        <v>13818</v>
      </c>
      <c r="D1669">
        <v>2020</v>
      </c>
      <c r="E1669" t="s">
        <v>1809</v>
      </c>
      <c r="F1669" t="s">
        <v>13852</v>
      </c>
    </row>
    <row r="1670" spans="1:6" x14ac:dyDescent="0.25">
      <c r="A1670" t="s">
        <v>13857</v>
      </c>
      <c r="B1670" t="s">
        <v>13814</v>
      </c>
      <c r="C1670" t="s">
        <v>13818</v>
      </c>
      <c r="D1670">
        <v>2020</v>
      </c>
      <c r="E1670" t="s">
        <v>1809</v>
      </c>
      <c r="F1670" t="s">
        <v>13858</v>
      </c>
    </row>
    <row r="1671" spans="1:6" x14ac:dyDescent="0.25">
      <c r="A1671" t="s">
        <v>13863</v>
      </c>
      <c r="B1671" t="s">
        <v>13814</v>
      </c>
      <c r="C1671" t="s">
        <v>13818</v>
      </c>
      <c r="D1671">
        <v>2020</v>
      </c>
      <c r="E1671" t="s">
        <v>1809</v>
      </c>
      <c r="F1671" t="s">
        <v>13864</v>
      </c>
    </row>
    <row r="1672" spans="1:6" x14ac:dyDescent="0.25">
      <c r="A1672" t="s">
        <v>13869</v>
      </c>
      <c r="B1672" t="s">
        <v>13814</v>
      </c>
      <c r="C1672" t="s">
        <v>13818</v>
      </c>
      <c r="D1672">
        <v>2020</v>
      </c>
      <c r="E1672" t="s">
        <v>1809</v>
      </c>
      <c r="F1672" t="s">
        <v>13870</v>
      </c>
    </row>
    <row r="1673" spans="1:6" x14ac:dyDescent="0.25">
      <c r="A1673" t="s">
        <v>13873</v>
      </c>
      <c r="B1673" t="s">
        <v>13814</v>
      </c>
      <c r="C1673" t="s">
        <v>13818</v>
      </c>
      <c r="D1673">
        <v>2020</v>
      </c>
      <c r="E1673" t="s">
        <v>1809</v>
      </c>
      <c r="F1673" t="s">
        <v>13874</v>
      </c>
    </row>
    <row r="1674" spans="1:6" x14ac:dyDescent="0.25">
      <c r="A1674" t="s">
        <v>13879</v>
      </c>
      <c r="B1674" t="s">
        <v>13814</v>
      </c>
      <c r="C1674" t="s">
        <v>13818</v>
      </c>
      <c r="D1674">
        <v>2020</v>
      </c>
      <c r="E1674" t="s">
        <v>1809</v>
      </c>
      <c r="F1674" t="s">
        <v>13880</v>
      </c>
    </row>
    <row r="1675" spans="1:6" x14ac:dyDescent="0.25">
      <c r="A1675" t="s">
        <v>13887</v>
      </c>
      <c r="B1675" t="s">
        <v>13814</v>
      </c>
      <c r="C1675" t="s">
        <v>13818</v>
      </c>
      <c r="D1675">
        <v>2020</v>
      </c>
      <c r="E1675" t="s">
        <v>1809</v>
      </c>
      <c r="F1675" t="s">
        <v>13888</v>
      </c>
    </row>
    <row r="1676" spans="1:6" x14ac:dyDescent="0.25">
      <c r="A1676" t="s">
        <v>13893</v>
      </c>
      <c r="B1676" t="s">
        <v>13814</v>
      </c>
      <c r="C1676" t="s">
        <v>13818</v>
      </c>
      <c r="D1676">
        <v>2020</v>
      </c>
      <c r="E1676" t="s">
        <v>1809</v>
      </c>
      <c r="F1676" t="s">
        <v>13894</v>
      </c>
    </row>
    <row r="1677" spans="1:6" x14ac:dyDescent="0.25">
      <c r="A1677" t="s">
        <v>13899</v>
      </c>
      <c r="B1677" t="s">
        <v>13814</v>
      </c>
      <c r="C1677" t="s">
        <v>13818</v>
      </c>
      <c r="D1677">
        <v>2020</v>
      </c>
      <c r="E1677" t="s">
        <v>1809</v>
      </c>
      <c r="F1677" t="s">
        <v>13900</v>
      </c>
    </row>
    <row r="1678" spans="1:6" x14ac:dyDescent="0.25">
      <c r="A1678" t="s">
        <v>13905</v>
      </c>
      <c r="B1678" t="s">
        <v>13814</v>
      </c>
      <c r="C1678" t="s">
        <v>13818</v>
      </c>
      <c r="D1678">
        <v>2020</v>
      </c>
      <c r="E1678" t="s">
        <v>1809</v>
      </c>
      <c r="F1678" t="s">
        <v>13906</v>
      </c>
    </row>
    <row r="1679" spans="1:6" x14ac:dyDescent="0.25">
      <c r="A1679" t="s">
        <v>13909</v>
      </c>
      <c r="B1679" t="s">
        <v>13814</v>
      </c>
      <c r="C1679" t="s">
        <v>13818</v>
      </c>
      <c r="D1679">
        <v>2020</v>
      </c>
      <c r="E1679" t="s">
        <v>1809</v>
      </c>
      <c r="F1679" t="s">
        <v>13910</v>
      </c>
    </row>
    <row r="1680" spans="1:6" x14ac:dyDescent="0.25">
      <c r="A1680" t="s">
        <v>13917</v>
      </c>
      <c r="B1680" t="s">
        <v>13814</v>
      </c>
      <c r="C1680" t="s">
        <v>13818</v>
      </c>
      <c r="D1680">
        <v>2020</v>
      </c>
      <c r="E1680" t="s">
        <v>1809</v>
      </c>
      <c r="F1680" t="s">
        <v>13918</v>
      </c>
    </row>
    <row r="1681" spans="1:6" x14ac:dyDescent="0.25">
      <c r="A1681" t="s">
        <v>13921</v>
      </c>
      <c r="B1681" t="s">
        <v>13814</v>
      </c>
      <c r="C1681" t="s">
        <v>13818</v>
      </c>
      <c r="D1681">
        <v>2020</v>
      </c>
      <c r="E1681" t="s">
        <v>1809</v>
      </c>
      <c r="F1681" t="s">
        <v>13922</v>
      </c>
    </row>
    <row r="1682" spans="1:6" x14ac:dyDescent="0.25">
      <c r="A1682" t="s">
        <v>13927</v>
      </c>
      <c r="B1682" t="s">
        <v>13814</v>
      </c>
      <c r="C1682" t="s">
        <v>13818</v>
      </c>
      <c r="D1682">
        <v>2020</v>
      </c>
      <c r="E1682" t="s">
        <v>1809</v>
      </c>
      <c r="F1682" t="s">
        <v>13928</v>
      </c>
    </row>
    <row r="1683" spans="1:6" x14ac:dyDescent="0.25">
      <c r="A1683" t="s">
        <v>13934</v>
      </c>
      <c r="B1683" t="s">
        <v>13814</v>
      </c>
      <c r="C1683" t="s">
        <v>13818</v>
      </c>
      <c r="D1683">
        <v>2020</v>
      </c>
      <c r="E1683" t="s">
        <v>1809</v>
      </c>
      <c r="F1683" t="s">
        <v>13935</v>
      </c>
    </row>
    <row r="1684" spans="1:6" x14ac:dyDescent="0.25">
      <c r="A1684" t="s">
        <v>13937</v>
      </c>
      <c r="B1684" t="s">
        <v>13814</v>
      </c>
      <c r="C1684" t="s">
        <v>13818</v>
      </c>
      <c r="D1684">
        <v>2020</v>
      </c>
      <c r="E1684" t="s">
        <v>1809</v>
      </c>
      <c r="F1684" t="s">
        <v>13938</v>
      </c>
    </row>
    <row r="1685" spans="1:6" x14ac:dyDescent="0.25">
      <c r="A1685" t="s">
        <v>13941</v>
      </c>
      <c r="B1685" t="s">
        <v>13814</v>
      </c>
      <c r="C1685" t="s">
        <v>13818</v>
      </c>
      <c r="D1685">
        <v>2020</v>
      </c>
      <c r="E1685" t="s">
        <v>1809</v>
      </c>
      <c r="F1685" t="s">
        <v>13942</v>
      </c>
    </row>
    <row r="1686" spans="1:6" x14ac:dyDescent="0.25">
      <c r="A1686" t="s">
        <v>13943</v>
      </c>
      <c r="B1686" t="s">
        <v>13814</v>
      </c>
      <c r="C1686" t="s">
        <v>13818</v>
      </c>
      <c r="D1686">
        <v>2020</v>
      </c>
      <c r="E1686" t="s">
        <v>1809</v>
      </c>
      <c r="F1686" t="s">
        <v>13944</v>
      </c>
    </row>
    <row r="1687" spans="1:6" x14ac:dyDescent="0.25">
      <c r="A1687" t="s">
        <v>13820</v>
      </c>
      <c r="B1687" t="s">
        <v>13814</v>
      </c>
      <c r="C1687" t="s">
        <v>13821</v>
      </c>
      <c r="D1687">
        <v>2022</v>
      </c>
      <c r="E1687" t="s">
        <v>1809</v>
      </c>
      <c r="F1687" t="s">
        <v>13822</v>
      </c>
    </row>
    <row r="1688" spans="1:6" x14ac:dyDescent="0.25">
      <c r="A1688" t="s">
        <v>13827</v>
      </c>
      <c r="B1688" t="s">
        <v>13814</v>
      </c>
      <c r="C1688" t="s">
        <v>13821</v>
      </c>
      <c r="D1688">
        <v>2022</v>
      </c>
      <c r="E1688" t="s">
        <v>1809</v>
      </c>
      <c r="F1688" t="s">
        <v>13828</v>
      </c>
    </row>
    <row r="1689" spans="1:6" x14ac:dyDescent="0.25">
      <c r="A1689" t="s">
        <v>13831</v>
      </c>
      <c r="B1689" t="s">
        <v>13814</v>
      </c>
      <c r="C1689" t="s">
        <v>13821</v>
      </c>
      <c r="D1689">
        <v>2022</v>
      </c>
      <c r="E1689" t="s">
        <v>1809</v>
      </c>
      <c r="F1689" t="s">
        <v>13832</v>
      </c>
    </row>
    <row r="1690" spans="1:6" x14ac:dyDescent="0.25">
      <c r="A1690" t="s">
        <v>13839</v>
      </c>
      <c r="B1690" t="s">
        <v>13814</v>
      </c>
      <c r="C1690" t="s">
        <v>13821</v>
      </c>
      <c r="D1690">
        <v>2022</v>
      </c>
      <c r="E1690" t="s">
        <v>1809</v>
      </c>
      <c r="F1690" t="s">
        <v>13840</v>
      </c>
    </row>
    <row r="1691" spans="1:6" x14ac:dyDescent="0.25">
      <c r="A1691" t="s">
        <v>13843</v>
      </c>
      <c r="B1691" t="s">
        <v>13814</v>
      </c>
      <c r="C1691" t="s">
        <v>13821</v>
      </c>
      <c r="D1691">
        <v>2022</v>
      </c>
      <c r="E1691" t="s">
        <v>1809</v>
      </c>
      <c r="F1691" t="s">
        <v>13844</v>
      </c>
    </row>
    <row r="1692" spans="1:6" x14ac:dyDescent="0.25">
      <c r="A1692" t="s">
        <v>13849</v>
      </c>
      <c r="B1692" t="s">
        <v>13814</v>
      </c>
      <c r="C1692" t="s">
        <v>13821</v>
      </c>
      <c r="D1692">
        <v>2022</v>
      </c>
      <c r="E1692" t="s">
        <v>1809</v>
      </c>
      <c r="F1692" t="s">
        <v>13850</v>
      </c>
    </row>
    <row r="1693" spans="1:6" x14ac:dyDescent="0.25">
      <c r="A1693" t="s">
        <v>13855</v>
      </c>
      <c r="B1693" t="s">
        <v>13814</v>
      </c>
      <c r="C1693" t="s">
        <v>13821</v>
      </c>
      <c r="D1693">
        <v>2022</v>
      </c>
      <c r="E1693" t="s">
        <v>1809</v>
      </c>
      <c r="F1693" t="s">
        <v>13856</v>
      </c>
    </row>
    <row r="1694" spans="1:6" x14ac:dyDescent="0.25">
      <c r="A1694" t="s">
        <v>13861</v>
      </c>
      <c r="B1694" t="s">
        <v>13814</v>
      </c>
      <c r="C1694" t="s">
        <v>13821</v>
      </c>
      <c r="D1694">
        <v>2022</v>
      </c>
      <c r="E1694" t="s">
        <v>1809</v>
      </c>
      <c r="F1694" t="s">
        <v>13862</v>
      </c>
    </row>
    <row r="1695" spans="1:6" x14ac:dyDescent="0.25">
      <c r="A1695" t="s">
        <v>13867</v>
      </c>
      <c r="B1695" t="s">
        <v>13814</v>
      </c>
      <c r="C1695" t="s">
        <v>13821</v>
      </c>
      <c r="D1695">
        <v>2022</v>
      </c>
      <c r="E1695" t="s">
        <v>1809</v>
      </c>
      <c r="F1695" t="s">
        <v>13868</v>
      </c>
    </row>
    <row r="1696" spans="1:6" x14ac:dyDescent="0.25">
      <c r="A1696" t="s">
        <v>13875</v>
      </c>
      <c r="B1696" t="s">
        <v>13814</v>
      </c>
      <c r="C1696" t="s">
        <v>13821</v>
      </c>
      <c r="D1696">
        <v>2022</v>
      </c>
      <c r="E1696" t="s">
        <v>1809</v>
      </c>
      <c r="F1696" t="s">
        <v>13876</v>
      </c>
    </row>
    <row r="1697" spans="1:6" x14ac:dyDescent="0.25">
      <c r="A1697" t="s">
        <v>13881</v>
      </c>
      <c r="B1697" t="s">
        <v>13814</v>
      </c>
      <c r="C1697" t="s">
        <v>13821</v>
      </c>
      <c r="D1697">
        <v>2022</v>
      </c>
      <c r="E1697" t="s">
        <v>1809</v>
      </c>
      <c r="F1697" t="s">
        <v>13882</v>
      </c>
    </row>
    <row r="1698" spans="1:6" x14ac:dyDescent="0.25">
      <c r="A1698" t="s">
        <v>13885</v>
      </c>
      <c r="B1698" t="s">
        <v>13814</v>
      </c>
      <c r="C1698" t="s">
        <v>13821</v>
      </c>
      <c r="D1698">
        <v>2022</v>
      </c>
      <c r="E1698" t="s">
        <v>1809</v>
      </c>
      <c r="F1698" t="s">
        <v>13886</v>
      </c>
    </row>
    <row r="1699" spans="1:6" x14ac:dyDescent="0.25">
      <c r="A1699" t="s">
        <v>13891</v>
      </c>
      <c r="B1699" t="s">
        <v>13814</v>
      </c>
      <c r="C1699" t="s">
        <v>13821</v>
      </c>
      <c r="D1699">
        <v>2022</v>
      </c>
      <c r="E1699" t="s">
        <v>1809</v>
      </c>
      <c r="F1699" t="s">
        <v>13892</v>
      </c>
    </row>
    <row r="1700" spans="1:6" x14ac:dyDescent="0.25">
      <c r="A1700" t="s">
        <v>13897</v>
      </c>
      <c r="B1700" t="s">
        <v>13814</v>
      </c>
      <c r="C1700" t="s">
        <v>13821</v>
      </c>
      <c r="D1700">
        <v>2022</v>
      </c>
      <c r="E1700" t="s">
        <v>1809</v>
      </c>
      <c r="F1700" t="s">
        <v>13898</v>
      </c>
    </row>
    <row r="1701" spans="1:6" x14ac:dyDescent="0.25">
      <c r="A1701" t="s">
        <v>13903</v>
      </c>
      <c r="B1701" t="s">
        <v>13814</v>
      </c>
      <c r="C1701" t="s">
        <v>13821</v>
      </c>
      <c r="D1701">
        <v>2022</v>
      </c>
      <c r="E1701" t="s">
        <v>1809</v>
      </c>
      <c r="F1701" t="s">
        <v>13904</v>
      </c>
    </row>
    <row r="1702" spans="1:6" x14ac:dyDescent="0.25">
      <c r="A1702" t="s">
        <v>13911</v>
      </c>
      <c r="B1702" t="s">
        <v>13814</v>
      </c>
      <c r="C1702" t="s">
        <v>13821</v>
      </c>
      <c r="D1702">
        <v>2022</v>
      </c>
      <c r="E1702" t="s">
        <v>1809</v>
      </c>
      <c r="F1702" t="s">
        <v>13912</v>
      </c>
    </row>
    <row r="1703" spans="1:6" x14ac:dyDescent="0.25">
      <c r="A1703" t="s">
        <v>13915</v>
      </c>
      <c r="B1703" t="s">
        <v>13814</v>
      </c>
      <c r="C1703" t="s">
        <v>13821</v>
      </c>
      <c r="D1703">
        <v>2022</v>
      </c>
      <c r="E1703" t="s">
        <v>1809</v>
      </c>
      <c r="F1703" t="s">
        <v>13916</v>
      </c>
    </row>
    <row r="1704" spans="1:6" x14ac:dyDescent="0.25">
      <c r="A1704" t="s">
        <v>13923</v>
      </c>
      <c r="B1704" t="s">
        <v>13814</v>
      </c>
      <c r="C1704" t="s">
        <v>13821</v>
      </c>
      <c r="D1704">
        <v>2022</v>
      </c>
      <c r="E1704" t="s">
        <v>1809</v>
      </c>
      <c r="F1704" t="s">
        <v>13924</v>
      </c>
    </row>
    <row r="1705" spans="1:6" x14ac:dyDescent="0.25">
      <c r="A1705" t="s">
        <v>10444</v>
      </c>
      <c r="B1705" t="s">
        <v>13814</v>
      </c>
      <c r="C1705" t="s">
        <v>13821</v>
      </c>
      <c r="D1705">
        <v>2022</v>
      </c>
      <c r="E1705" t="s">
        <v>1809</v>
      </c>
      <c r="F1705" t="s">
        <v>13929</v>
      </c>
    </row>
    <row r="1706" spans="1:6" x14ac:dyDescent="0.25">
      <c r="A1706" t="s">
        <v>13932</v>
      </c>
      <c r="B1706" t="s">
        <v>13814</v>
      </c>
      <c r="C1706" t="s">
        <v>13821</v>
      </c>
      <c r="D1706">
        <v>2022</v>
      </c>
      <c r="E1706" t="s">
        <v>1809</v>
      </c>
      <c r="F1706" t="s">
        <v>13933</v>
      </c>
    </row>
    <row r="1707" spans="1:6" x14ac:dyDescent="0.25">
      <c r="A1707" t="s">
        <v>15815</v>
      </c>
      <c r="B1707" t="s">
        <v>15816</v>
      </c>
      <c r="C1707" t="s">
        <v>15817</v>
      </c>
      <c r="D1707">
        <v>2019</v>
      </c>
      <c r="E1707" t="s">
        <v>1835</v>
      </c>
      <c r="F1707" t="s">
        <v>15818</v>
      </c>
    </row>
    <row r="1708" spans="1:6" x14ac:dyDescent="0.25">
      <c r="A1708" t="s">
        <v>15819</v>
      </c>
      <c r="B1708" t="s">
        <v>15816</v>
      </c>
      <c r="C1708" t="s">
        <v>15817</v>
      </c>
      <c r="D1708">
        <v>2019</v>
      </c>
      <c r="E1708" t="s">
        <v>1835</v>
      </c>
      <c r="F1708" t="s">
        <v>15820</v>
      </c>
    </row>
    <row r="1709" spans="1:6" x14ac:dyDescent="0.25">
      <c r="A1709" t="s">
        <v>15821</v>
      </c>
      <c r="B1709" t="s">
        <v>15816</v>
      </c>
      <c r="C1709" t="s">
        <v>15817</v>
      </c>
      <c r="D1709">
        <v>2019</v>
      </c>
      <c r="E1709" t="s">
        <v>1835</v>
      </c>
      <c r="F1709" t="s">
        <v>15822</v>
      </c>
    </row>
    <row r="1710" spans="1:6" x14ac:dyDescent="0.25">
      <c r="A1710" t="s">
        <v>15823</v>
      </c>
      <c r="B1710" t="s">
        <v>15816</v>
      </c>
      <c r="C1710" t="s">
        <v>15817</v>
      </c>
      <c r="D1710">
        <v>2019</v>
      </c>
      <c r="E1710" t="s">
        <v>1835</v>
      </c>
      <c r="F1710" t="s">
        <v>15824</v>
      </c>
    </row>
    <row r="1711" spans="1:6" x14ac:dyDescent="0.25">
      <c r="A1711" t="s">
        <v>15825</v>
      </c>
      <c r="B1711" t="s">
        <v>15816</v>
      </c>
      <c r="C1711" t="s">
        <v>15817</v>
      </c>
      <c r="D1711">
        <v>2019</v>
      </c>
      <c r="E1711" t="s">
        <v>1835</v>
      </c>
      <c r="F1711" t="s">
        <v>15826</v>
      </c>
    </row>
    <row r="1712" spans="1:6" x14ac:dyDescent="0.25">
      <c r="A1712" t="s">
        <v>15827</v>
      </c>
      <c r="B1712" t="s">
        <v>15816</v>
      </c>
      <c r="C1712" t="s">
        <v>15817</v>
      </c>
      <c r="D1712">
        <v>2019</v>
      </c>
      <c r="E1712" t="s">
        <v>1835</v>
      </c>
      <c r="F1712" t="s">
        <v>15828</v>
      </c>
    </row>
    <row r="1713" spans="1:6" x14ac:dyDescent="0.25">
      <c r="A1713" t="s">
        <v>15829</v>
      </c>
      <c r="B1713" t="s">
        <v>15816</v>
      </c>
      <c r="C1713" t="s">
        <v>15817</v>
      </c>
      <c r="D1713">
        <v>2019</v>
      </c>
      <c r="E1713" t="s">
        <v>1835</v>
      </c>
      <c r="F1713" t="s">
        <v>15830</v>
      </c>
    </row>
    <row r="1714" spans="1:6" x14ac:dyDescent="0.25">
      <c r="A1714" t="s">
        <v>15831</v>
      </c>
      <c r="B1714" t="s">
        <v>15816</v>
      </c>
      <c r="C1714" t="s">
        <v>15817</v>
      </c>
      <c r="D1714">
        <v>2019</v>
      </c>
      <c r="E1714" t="s">
        <v>1835</v>
      </c>
      <c r="F1714" t="s">
        <v>15832</v>
      </c>
    </row>
    <row r="1715" spans="1:6" x14ac:dyDescent="0.25">
      <c r="A1715" t="s">
        <v>15833</v>
      </c>
      <c r="B1715" t="s">
        <v>15816</v>
      </c>
      <c r="C1715" t="s">
        <v>15817</v>
      </c>
      <c r="D1715">
        <v>2019</v>
      </c>
      <c r="E1715" t="s">
        <v>1835</v>
      </c>
      <c r="F1715" t="s">
        <v>15834</v>
      </c>
    </row>
    <row r="1716" spans="1:6" x14ac:dyDescent="0.25">
      <c r="A1716" t="s">
        <v>15835</v>
      </c>
      <c r="B1716" t="s">
        <v>15816</v>
      </c>
      <c r="C1716" t="s">
        <v>15817</v>
      </c>
      <c r="D1716">
        <v>2019</v>
      </c>
      <c r="E1716" t="s">
        <v>1835</v>
      </c>
      <c r="F1716" t="s">
        <v>15836</v>
      </c>
    </row>
    <row r="1717" spans="1:6" x14ac:dyDescent="0.25">
      <c r="A1717" t="s">
        <v>15837</v>
      </c>
      <c r="B1717" t="s">
        <v>15816</v>
      </c>
      <c r="C1717" t="s">
        <v>15817</v>
      </c>
      <c r="D1717">
        <v>2019</v>
      </c>
      <c r="E1717" t="s">
        <v>1835</v>
      </c>
      <c r="F1717" t="s">
        <v>15838</v>
      </c>
    </row>
    <row r="1718" spans="1:6" x14ac:dyDescent="0.25">
      <c r="A1718" t="s">
        <v>12213</v>
      </c>
      <c r="B1718" t="s">
        <v>15816</v>
      </c>
      <c r="C1718" t="s">
        <v>15817</v>
      </c>
      <c r="D1718">
        <v>2019</v>
      </c>
      <c r="E1718" t="s">
        <v>1835</v>
      </c>
      <c r="F1718" t="s">
        <v>15839</v>
      </c>
    </row>
    <row r="1719" spans="1:6" x14ac:dyDescent="0.25">
      <c r="A1719" t="s">
        <v>15840</v>
      </c>
      <c r="B1719" t="s">
        <v>15816</v>
      </c>
      <c r="C1719" t="s">
        <v>15817</v>
      </c>
      <c r="D1719">
        <v>2019</v>
      </c>
      <c r="E1719" t="s">
        <v>1835</v>
      </c>
      <c r="F1719" t="s">
        <v>15841</v>
      </c>
    </row>
    <row r="1720" spans="1:6" x14ac:dyDescent="0.25">
      <c r="A1720" t="s">
        <v>15842</v>
      </c>
      <c r="B1720" t="s">
        <v>15816</v>
      </c>
      <c r="C1720" t="s">
        <v>15817</v>
      </c>
      <c r="D1720">
        <v>2019</v>
      </c>
      <c r="E1720" t="s">
        <v>1835</v>
      </c>
      <c r="F1720" t="s">
        <v>15843</v>
      </c>
    </row>
    <row r="1721" spans="1:6" x14ac:dyDescent="0.25">
      <c r="A1721" t="s">
        <v>15844</v>
      </c>
      <c r="B1721" t="s">
        <v>15816</v>
      </c>
      <c r="C1721" t="s">
        <v>15817</v>
      </c>
      <c r="D1721">
        <v>2019</v>
      </c>
      <c r="E1721" t="s">
        <v>1835</v>
      </c>
      <c r="F1721" t="s">
        <v>15845</v>
      </c>
    </row>
    <row r="1722" spans="1:6" x14ac:dyDescent="0.25">
      <c r="A1722" t="s">
        <v>15846</v>
      </c>
      <c r="B1722" t="s">
        <v>15816</v>
      </c>
      <c r="C1722" t="s">
        <v>15817</v>
      </c>
      <c r="D1722">
        <v>2019</v>
      </c>
      <c r="E1722" t="s">
        <v>1835</v>
      </c>
      <c r="F1722" t="s">
        <v>15847</v>
      </c>
    </row>
    <row r="1723" spans="1:6" x14ac:dyDescent="0.25">
      <c r="A1723" t="s">
        <v>15848</v>
      </c>
      <c r="B1723" t="s">
        <v>15816</v>
      </c>
      <c r="C1723" t="s">
        <v>15817</v>
      </c>
      <c r="D1723">
        <v>2019</v>
      </c>
      <c r="E1723" t="s">
        <v>1835</v>
      </c>
      <c r="F1723" t="s">
        <v>15849</v>
      </c>
    </row>
    <row r="1724" spans="1:6" x14ac:dyDescent="0.25">
      <c r="A1724" t="s">
        <v>15850</v>
      </c>
      <c r="B1724" t="s">
        <v>15816</v>
      </c>
      <c r="C1724" t="s">
        <v>15817</v>
      </c>
      <c r="D1724">
        <v>2019</v>
      </c>
      <c r="E1724" t="s">
        <v>1835</v>
      </c>
      <c r="F1724" t="s">
        <v>15851</v>
      </c>
    </row>
    <row r="1725" spans="1:6" x14ac:dyDescent="0.25">
      <c r="A1725" t="s">
        <v>15852</v>
      </c>
      <c r="B1725" t="s">
        <v>15816</v>
      </c>
      <c r="C1725" t="s">
        <v>15817</v>
      </c>
      <c r="D1725">
        <v>2019</v>
      </c>
      <c r="E1725" t="s">
        <v>1835</v>
      </c>
      <c r="F1725" t="s">
        <v>15853</v>
      </c>
    </row>
    <row r="1726" spans="1:6" x14ac:dyDescent="0.25">
      <c r="A1726" t="s">
        <v>15854</v>
      </c>
      <c r="B1726" t="s">
        <v>15816</v>
      </c>
      <c r="C1726" t="s">
        <v>15817</v>
      </c>
      <c r="D1726">
        <v>2019</v>
      </c>
      <c r="E1726" t="s">
        <v>1835</v>
      </c>
      <c r="F1726" t="s">
        <v>15855</v>
      </c>
    </row>
    <row r="1727" spans="1:6" x14ac:dyDescent="0.25">
      <c r="A1727" t="s">
        <v>15856</v>
      </c>
      <c r="B1727" t="s">
        <v>15816</v>
      </c>
      <c r="C1727" t="s">
        <v>15817</v>
      </c>
      <c r="D1727">
        <v>2019</v>
      </c>
      <c r="E1727" t="s">
        <v>1835</v>
      </c>
      <c r="F1727" t="s">
        <v>15857</v>
      </c>
    </row>
    <row r="1728" spans="1:6" x14ac:dyDescent="0.25">
      <c r="A1728" t="s">
        <v>15858</v>
      </c>
      <c r="B1728" t="s">
        <v>15816</v>
      </c>
      <c r="C1728" t="s">
        <v>15817</v>
      </c>
      <c r="D1728">
        <v>2019</v>
      </c>
      <c r="E1728" t="s">
        <v>1835</v>
      </c>
      <c r="F1728" t="s">
        <v>15859</v>
      </c>
    </row>
    <row r="1729" spans="1:6" x14ac:dyDescent="0.25">
      <c r="A1729" t="s">
        <v>15860</v>
      </c>
      <c r="B1729" t="s">
        <v>15816</v>
      </c>
      <c r="C1729" t="s">
        <v>15817</v>
      </c>
      <c r="D1729">
        <v>2019</v>
      </c>
      <c r="E1729" t="s">
        <v>1835</v>
      </c>
      <c r="F1729" t="s">
        <v>15861</v>
      </c>
    </row>
    <row r="1730" spans="1:6" x14ac:dyDescent="0.25">
      <c r="A1730" t="s">
        <v>15862</v>
      </c>
      <c r="B1730" t="s">
        <v>15816</v>
      </c>
      <c r="C1730" t="s">
        <v>15817</v>
      </c>
      <c r="D1730">
        <v>2019</v>
      </c>
      <c r="E1730" t="s">
        <v>1835</v>
      </c>
      <c r="F1730" t="s">
        <v>15863</v>
      </c>
    </row>
    <row r="1731" spans="1:6" x14ac:dyDescent="0.25">
      <c r="A1731" t="s">
        <v>15864</v>
      </c>
      <c r="B1731" t="s">
        <v>15816</v>
      </c>
      <c r="C1731" t="s">
        <v>15817</v>
      </c>
      <c r="D1731">
        <v>2019</v>
      </c>
      <c r="E1731" t="s">
        <v>1835</v>
      </c>
      <c r="F1731" t="s">
        <v>15865</v>
      </c>
    </row>
    <row r="1732" spans="1:6" x14ac:dyDescent="0.25">
      <c r="A1732" t="s">
        <v>15866</v>
      </c>
      <c r="B1732" t="s">
        <v>15816</v>
      </c>
      <c r="C1732" t="s">
        <v>15817</v>
      </c>
      <c r="D1732">
        <v>2019</v>
      </c>
      <c r="E1732" t="s">
        <v>1835</v>
      </c>
      <c r="F1732" t="s">
        <v>15867</v>
      </c>
    </row>
    <row r="1733" spans="1:6" x14ac:dyDescent="0.25">
      <c r="A1733" t="s">
        <v>15868</v>
      </c>
      <c r="B1733" t="s">
        <v>15816</v>
      </c>
      <c r="C1733" t="s">
        <v>15817</v>
      </c>
      <c r="D1733">
        <v>2019</v>
      </c>
      <c r="E1733" t="s">
        <v>1835</v>
      </c>
      <c r="F1733" t="s">
        <v>15869</v>
      </c>
    </row>
    <row r="1734" spans="1:6" x14ac:dyDescent="0.25">
      <c r="A1734" t="s">
        <v>15870</v>
      </c>
      <c r="B1734" t="s">
        <v>15816</v>
      </c>
      <c r="C1734" t="s">
        <v>15817</v>
      </c>
      <c r="D1734">
        <v>2019</v>
      </c>
      <c r="E1734" t="s">
        <v>1835</v>
      </c>
      <c r="F1734" t="s">
        <v>15871</v>
      </c>
    </row>
    <row r="1735" spans="1:6" x14ac:dyDescent="0.25">
      <c r="A1735" t="s">
        <v>15872</v>
      </c>
      <c r="B1735" t="s">
        <v>15816</v>
      </c>
      <c r="C1735" t="s">
        <v>15817</v>
      </c>
      <c r="D1735">
        <v>2019</v>
      </c>
      <c r="E1735" t="s">
        <v>1835</v>
      </c>
      <c r="F1735" t="s">
        <v>15873</v>
      </c>
    </row>
    <row r="1736" spans="1:6" x14ac:dyDescent="0.25">
      <c r="A1736" t="s">
        <v>15874</v>
      </c>
      <c r="B1736" t="s">
        <v>15816</v>
      </c>
      <c r="C1736" t="s">
        <v>15817</v>
      </c>
      <c r="D1736">
        <v>2019</v>
      </c>
      <c r="E1736" t="s">
        <v>1835</v>
      </c>
      <c r="F1736" t="s">
        <v>15875</v>
      </c>
    </row>
    <row r="1737" spans="1:6" x14ac:dyDescent="0.25">
      <c r="A1737" t="s">
        <v>15876</v>
      </c>
      <c r="B1737" t="s">
        <v>15816</v>
      </c>
      <c r="C1737" t="s">
        <v>15817</v>
      </c>
      <c r="D1737">
        <v>2019</v>
      </c>
      <c r="E1737" t="s">
        <v>1835</v>
      </c>
      <c r="F1737" t="s">
        <v>15877</v>
      </c>
    </row>
    <row r="1738" spans="1:6" x14ac:dyDescent="0.25">
      <c r="A1738" t="s">
        <v>15878</v>
      </c>
      <c r="B1738" t="s">
        <v>15816</v>
      </c>
      <c r="C1738" t="s">
        <v>15817</v>
      </c>
      <c r="D1738">
        <v>2019</v>
      </c>
      <c r="E1738" t="s">
        <v>1835</v>
      </c>
      <c r="F1738" t="s">
        <v>15879</v>
      </c>
    </row>
    <row r="1739" spans="1:6" x14ac:dyDescent="0.25">
      <c r="A1739" t="s">
        <v>15880</v>
      </c>
      <c r="B1739" t="s">
        <v>15816</v>
      </c>
      <c r="C1739" t="s">
        <v>15817</v>
      </c>
      <c r="D1739">
        <v>2019</v>
      </c>
      <c r="E1739" t="s">
        <v>1835</v>
      </c>
      <c r="F1739" t="s">
        <v>15881</v>
      </c>
    </row>
    <row r="1740" spans="1:6" x14ac:dyDescent="0.25">
      <c r="A1740" t="s">
        <v>15882</v>
      </c>
      <c r="B1740" t="s">
        <v>15816</v>
      </c>
      <c r="C1740" t="s">
        <v>15817</v>
      </c>
      <c r="D1740">
        <v>2019</v>
      </c>
      <c r="E1740" t="s">
        <v>1835</v>
      </c>
      <c r="F1740" t="s">
        <v>15883</v>
      </c>
    </row>
    <row r="1741" spans="1:6" x14ac:dyDescent="0.25">
      <c r="A1741" t="s">
        <v>15884</v>
      </c>
      <c r="B1741" t="s">
        <v>15816</v>
      </c>
      <c r="C1741" t="s">
        <v>15817</v>
      </c>
      <c r="D1741">
        <v>2019</v>
      </c>
      <c r="E1741" t="s">
        <v>1835</v>
      </c>
      <c r="F1741" t="s">
        <v>15885</v>
      </c>
    </row>
    <row r="1742" spans="1:6" x14ac:dyDescent="0.25">
      <c r="A1742" t="s">
        <v>15886</v>
      </c>
      <c r="B1742" t="s">
        <v>15816</v>
      </c>
      <c r="C1742" t="s">
        <v>15817</v>
      </c>
      <c r="D1742">
        <v>2019</v>
      </c>
      <c r="E1742" t="s">
        <v>1835</v>
      </c>
      <c r="F1742" t="s">
        <v>15887</v>
      </c>
    </row>
    <row r="1743" spans="1:6" x14ac:dyDescent="0.25">
      <c r="A1743" t="s">
        <v>15888</v>
      </c>
      <c r="B1743" t="s">
        <v>15816</v>
      </c>
      <c r="C1743" t="s">
        <v>15817</v>
      </c>
      <c r="D1743">
        <v>2019</v>
      </c>
      <c r="E1743" t="s">
        <v>1835</v>
      </c>
      <c r="F1743" t="s">
        <v>15889</v>
      </c>
    </row>
    <row r="1744" spans="1:6" x14ac:dyDescent="0.25">
      <c r="A1744" t="s">
        <v>15890</v>
      </c>
      <c r="B1744" t="s">
        <v>15816</v>
      </c>
      <c r="C1744" t="s">
        <v>15817</v>
      </c>
      <c r="D1744">
        <v>2019</v>
      </c>
      <c r="E1744" t="s">
        <v>1835</v>
      </c>
      <c r="F1744" t="s">
        <v>15891</v>
      </c>
    </row>
    <row r="1745" spans="1:7" x14ac:dyDescent="0.25">
      <c r="A1745" t="s">
        <v>15892</v>
      </c>
      <c r="B1745" t="s">
        <v>15816</v>
      </c>
      <c r="C1745" t="s">
        <v>15817</v>
      </c>
      <c r="D1745">
        <v>2019</v>
      </c>
      <c r="E1745" t="s">
        <v>1835</v>
      </c>
      <c r="F1745" t="s">
        <v>15893</v>
      </c>
    </row>
    <row r="1746" spans="1:7" x14ac:dyDescent="0.25">
      <c r="A1746" t="s">
        <v>15894</v>
      </c>
      <c r="B1746" t="s">
        <v>15816</v>
      </c>
      <c r="C1746" t="s">
        <v>15817</v>
      </c>
      <c r="D1746">
        <v>2019</v>
      </c>
      <c r="E1746" t="s">
        <v>1835</v>
      </c>
      <c r="F1746" t="s">
        <v>15895</v>
      </c>
    </row>
    <row r="1747" spans="1:7" x14ac:dyDescent="0.25">
      <c r="A1747" t="s">
        <v>15896</v>
      </c>
      <c r="B1747" t="s">
        <v>15816</v>
      </c>
      <c r="C1747" t="s">
        <v>15817</v>
      </c>
      <c r="D1747">
        <v>2019</v>
      </c>
      <c r="E1747" t="s">
        <v>1835</v>
      </c>
      <c r="F1747" t="s">
        <v>15897</v>
      </c>
    </row>
    <row r="1748" spans="1:7" x14ac:dyDescent="0.25">
      <c r="A1748" t="s">
        <v>11498</v>
      </c>
      <c r="B1748" t="s">
        <v>11499</v>
      </c>
      <c r="C1748" t="s">
        <v>11500</v>
      </c>
      <c r="D1748">
        <v>2025</v>
      </c>
      <c r="E1748" t="s">
        <v>1843</v>
      </c>
      <c r="F1748" t="s">
        <v>11501</v>
      </c>
      <c r="G1748" t="s">
        <v>10007</v>
      </c>
    </row>
    <row r="1749" spans="1:7" x14ac:dyDescent="0.25">
      <c r="A1749" t="s">
        <v>11502</v>
      </c>
      <c r="B1749" t="s">
        <v>11499</v>
      </c>
      <c r="C1749" t="s">
        <v>11500</v>
      </c>
      <c r="D1749">
        <v>2025</v>
      </c>
      <c r="E1749" t="s">
        <v>1843</v>
      </c>
      <c r="F1749" t="s">
        <v>11503</v>
      </c>
    </row>
    <row r="1750" spans="1:7" x14ac:dyDescent="0.25">
      <c r="A1750" t="s">
        <v>11504</v>
      </c>
      <c r="B1750" t="s">
        <v>11499</v>
      </c>
      <c r="C1750" t="s">
        <v>11500</v>
      </c>
      <c r="D1750">
        <v>2025</v>
      </c>
      <c r="E1750" t="s">
        <v>1843</v>
      </c>
      <c r="F1750" t="s">
        <v>11505</v>
      </c>
    </row>
    <row r="1751" spans="1:7" x14ac:dyDescent="0.25">
      <c r="A1751" t="s">
        <v>11506</v>
      </c>
      <c r="B1751" t="s">
        <v>11499</v>
      </c>
      <c r="C1751" t="s">
        <v>11500</v>
      </c>
      <c r="D1751">
        <v>2025</v>
      </c>
      <c r="E1751" t="s">
        <v>1843</v>
      </c>
      <c r="F1751" t="s">
        <v>11507</v>
      </c>
    </row>
    <row r="1752" spans="1:7" x14ac:dyDescent="0.25">
      <c r="A1752" t="s">
        <v>11508</v>
      </c>
      <c r="B1752" t="s">
        <v>11499</v>
      </c>
      <c r="C1752" t="s">
        <v>11500</v>
      </c>
      <c r="D1752">
        <v>2025</v>
      </c>
      <c r="E1752" t="s">
        <v>1843</v>
      </c>
      <c r="F1752" t="s">
        <v>11509</v>
      </c>
    </row>
    <row r="1753" spans="1:7" x14ac:dyDescent="0.25">
      <c r="A1753" t="s">
        <v>11510</v>
      </c>
      <c r="B1753" t="s">
        <v>11499</v>
      </c>
      <c r="C1753" t="s">
        <v>11500</v>
      </c>
      <c r="D1753">
        <v>2025</v>
      </c>
      <c r="E1753" t="s">
        <v>1843</v>
      </c>
      <c r="F1753" t="s">
        <v>11511</v>
      </c>
    </row>
    <row r="1754" spans="1:7" x14ac:dyDescent="0.25">
      <c r="A1754" t="s">
        <v>11512</v>
      </c>
      <c r="B1754" t="s">
        <v>11499</v>
      </c>
      <c r="C1754" t="s">
        <v>11500</v>
      </c>
      <c r="D1754">
        <v>2025</v>
      </c>
      <c r="E1754" t="s">
        <v>1843</v>
      </c>
      <c r="F1754" t="s">
        <v>11513</v>
      </c>
    </row>
    <row r="1755" spans="1:7" x14ac:dyDescent="0.25">
      <c r="A1755" t="s">
        <v>11514</v>
      </c>
      <c r="B1755" t="s">
        <v>11499</v>
      </c>
      <c r="C1755" t="s">
        <v>11500</v>
      </c>
      <c r="D1755">
        <v>2025</v>
      </c>
      <c r="E1755" t="s">
        <v>1843</v>
      </c>
      <c r="F1755" t="s">
        <v>11515</v>
      </c>
    </row>
    <row r="1756" spans="1:7" x14ac:dyDescent="0.25">
      <c r="A1756" t="s">
        <v>11516</v>
      </c>
      <c r="B1756" t="s">
        <v>11499</v>
      </c>
      <c r="C1756" t="s">
        <v>11500</v>
      </c>
      <c r="D1756">
        <v>2025</v>
      </c>
      <c r="E1756" t="s">
        <v>1843</v>
      </c>
      <c r="F1756" t="s">
        <v>11517</v>
      </c>
    </row>
    <row r="1757" spans="1:7" x14ac:dyDescent="0.25">
      <c r="A1757" t="s">
        <v>11518</v>
      </c>
      <c r="B1757" t="s">
        <v>11499</v>
      </c>
      <c r="C1757" t="s">
        <v>11500</v>
      </c>
      <c r="D1757">
        <v>2025</v>
      </c>
      <c r="E1757" t="s">
        <v>1843</v>
      </c>
      <c r="F1757" t="s">
        <v>11519</v>
      </c>
    </row>
    <row r="1758" spans="1:7" x14ac:dyDescent="0.25">
      <c r="A1758" t="s">
        <v>11520</v>
      </c>
      <c r="B1758" t="s">
        <v>11499</v>
      </c>
      <c r="C1758" t="s">
        <v>11500</v>
      </c>
      <c r="D1758">
        <v>2025</v>
      </c>
      <c r="E1758" t="s">
        <v>1843</v>
      </c>
      <c r="F1758" t="s">
        <v>11521</v>
      </c>
    </row>
    <row r="1759" spans="1:7" x14ac:dyDescent="0.25">
      <c r="A1759" t="s">
        <v>11522</v>
      </c>
      <c r="B1759" t="s">
        <v>11499</v>
      </c>
      <c r="C1759" t="s">
        <v>11500</v>
      </c>
      <c r="D1759">
        <v>2025</v>
      </c>
      <c r="E1759" t="s">
        <v>1843</v>
      </c>
      <c r="F1759" t="s">
        <v>11523</v>
      </c>
    </row>
    <row r="1760" spans="1:7" x14ac:dyDescent="0.25">
      <c r="A1760" t="s">
        <v>11524</v>
      </c>
      <c r="B1760" t="s">
        <v>11499</v>
      </c>
      <c r="C1760" t="s">
        <v>11500</v>
      </c>
      <c r="D1760">
        <v>2025</v>
      </c>
      <c r="E1760" t="s">
        <v>1843</v>
      </c>
      <c r="F1760" t="s">
        <v>11525</v>
      </c>
    </row>
    <row r="1761" spans="1:7" x14ac:dyDescent="0.25">
      <c r="A1761" t="s">
        <v>11526</v>
      </c>
      <c r="B1761" t="s">
        <v>11499</v>
      </c>
      <c r="C1761" t="s">
        <v>11500</v>
      </c>
      <c r="D1761">
        <v>2025</v>
      </c>
      <c r="E1761" t="s">
        <v>1843</v>
      </c>
      <c r="F1761" t="s">
        <v>11527</v>
      </c>
    </row>
    <row r="1762" spans="1:7" x14ac:dyDescent="0.25">
      <c r="A1762" t="s">
        <v>11528</v>
      </c>
      <c r="B1762" t="s">
        <v>11499</v>
      </c>
      <c r="C1762" t="s">
        <v>11500</v>
      </c>
      <c r="D1762">
        <v>2025</v>
      </c>
      <c r="E1762" t="s">
        <v>1843</v>
      </c>
      <c r="F1762" t="s">
        <v>11529</v>
      </c>
    </row>
    <row r="1763" spans="1:7" x14ac:dyDescent="0.25">
      <c r="A1763" t="s">
        <v>11530</v>
      </c>
      <c r="B1763" t="s">
        <v>11499</v>
      </c>
      <c r="C1763" t="s">
        <v>11500</v>
      </c>
      <c r="D1763">
        <v>2025</v>
      </c>
      <c r="E1763" t="s">
        <v>1843</v>
      </c>
      <c r="F1763" t="s">
        <v>11531</v>
      </c>
    </row>
    <row r="1764" spans="1:7" x14ac:dyDescent="0.25">
      <c r="A1764" t="s">
        <v>6847</v>
      </c>
      <c r="B1764" t="s">
        <v>11499</v>
      </c>
      <c r="C1764" t="s">
        <v>11500</v>
      </c>
      <c r="D1764">
        <v>2025</v>
      </c>
      <c r="E1764" t="s">
        <v>1843</v>
      </c>
      <c r="F1764" t="s">
        <v>11532</v>
      </c>
    </row>
    <row r="1765" spans="1:7" x14ac:dyDescent="0.25">
      <c r="A1765" t="s">
        <v>11533</v>
      </c>
      <c r="B1765" t="s">
        <v>11534</v>
      </c>
      <c r="C1765" t="s">
        <v>11535</v>
      </c>
      <c r="D1765">
        <v>2015</v>
      </c>
      <c r="E1765" t="s">
        <v>1847</v>
      </c>
      <c r="F1765" t="s">
        <v>11536</v>
      </c>
      <c r="G1765" t="s">
        <v>10007</v>
      </c>
    </row>
    <row r="1766" spans="1:7" x14ac:dyDescent="0.25">
      <c r="A1766" t="s">
        <v>11537</v>
      </c>
      <c r="B1766" t="s">
        <v>11534</v>
      </c>
      <c r="C1766" t="s">
        <v>11535</v>
      </c>
      <c r="D1766">
        <v>2015</v>
      </c>
      <c r="E1766" t="s">
        <v>1847</v>
      </c>
      <c r="F1766" t="s">
        <v>11538</v>
      </c>
    </row>
    <row r="1767" spans="1:7" x14ac:dyDescent="0.25">
      <c r="A1767" t="s">
        <v>11539</v>
      </c>
      <c r="B1767" t="s">
        <v>11534</v>
      </c>
      <c r="C1767" t="s">
        <v>11535</v>
      </c>
      <c r="D1767">
        <v>2015</v>
      </c>
      <c r="E1767" t="s">
        <v>1847</v>
      </c>
      <c r="F1767" t="s">
        <v>11540</v>
      </c>
    </row>
    <row r="1768" spans="1:7" x14ac:dyDescent="0.25">
      <c r="A1768" t="s">
        <v>11541</v>
      </c>
      <c r="B1768" t="s">
        <v>11534</v>
      </c>
      <c r="C1768" t="s">
        <v>11535</v>
      </c>
      <c r="D1768">
        <v>2015</v>
      </c>
      <c r="E1768" t="s">
        <v>1847</v>
      </c>
      <c r="F1768" t="s">
        <v>11542</v>
      </c>
    </row>
    <row r="1769" spans="1:7" x14ac:dyDescent="0.25">
      <c r="A1769" t="s">
        <v>11543</v>
      </c>
      <c r="B1769" t="s">
        <v>11534</v>
      </c>
      <c r="C1769" t="s">
        <v>11535</v>
      </c>
      <c r="D1769">
        <v>2015</v>
      </c>
      <c r="E1769" t="s">
        <v>1847</v>
      </c>
      <c r="F1769" t="s">
        <v>11544</v>
      </c>
    </row>
    <row r="1770" spans="1:7" x14ac:dyDescent="0.25">
      <c r="A1770" t="s">
        <v>11545</v>
      </c>
      <c r="B1770" t="s">
        <v>11534</v>
      </c>
      <c r="C1770" t="s">
        <v>11535</v>
      </c>
      <c r="D1770">
        <v>2015</v>
      </c>
      <c r="E1770" t="s">
        <v>1847</v>
      </c>
      <c r="F1770" t="s">
        <v>11546</v>
      </c>
    </row>
    <row r="1771" spans="1:7" x14ac:dyDescent="0.25">
      <c r="A1771" t="s">
        <v>11547</v>
      </c>
      <c r="B1771" t="s">
        <v>11534</v>
      </c>
      <c r="C1771" t="s">
        <v>11535</v>
      </c>
      <c r="D1771">
        <v>2015</v>
      </c>
      <c r="E1771" t="s">
        <v>1847</v>
      </c>
      <c r="F1771" t="s">
        <v>11548</v>
      </c>
    </row>
    <row r="1772" spans="1:7" x14ac:dyDescent="0.25">
      <c r="A1772" t="s">
        <v>11549</v>
      </c>
      <c r="B1772" t="s">
        <v>11534</v>
      </c>
      <c r="C1772" t="s">
        <v>11535</v>
      </c>
      <c r="D1772">
        <v>2015</v>
      </c>
      <c r="E1772" t="s">
        <v>1847</v>
      </c>
      <c r="F1772" t="s">
        <v>11550</v>
      </c>
    </row>
    <row r="1773" spans="1:7" x14ac:dyDescent="0.25">
      <c r="A1773" t="s">
        <v>11551</v>
      </c>
      <c r="B1773" t="s">
        <v>11534</v>
      </c>
      <c r="C1773" t="s">
        <v>11535</v>
      </c>
      <c r="D1773">
        <v>2015</v>
      </c>
      <c r="E1773" t="s">
        <v>1847</v>
      </c>
      <c r="F1773" t="s">
        <v>11552</v>
      </c>
    </row>
    <row r="1774" spans="1:7" x14ac:dyDescent="0.25">
      <c r="A1774" t="s">
        <v>11553</v>
      </c>
      <c r="B1774" t="s">
        <v>11534</v>
      </c>
      <c r="C1774" t="s">
        <v>11535</v>
      </c>
      <c r="D1774">
        <v>2015</v>
      </c>
      <c r="E1774" t="s">
        <v>1847</v>
      </c>
      <c r="F1774" t="s">
        <v>11554</v>
      </c>
    </row>
    <row r="1775" spans="1:7" x14ac:dyDescent="0.25">
      <c r="A1775" t="s">
        <v>11555</v>
      </c>
      <c r="B1775" t="s">
        <v>11534</v>
      </c>
      <c r="C1775" t="s">
        <v>11535</v>
      </c>
      <c r="D1775">
        <v>2015</v>
      </c>
      <c r="E1775" t="s">
        <v>1847</v>
      </c>
      <c r="F1775" t="s">
        <v>11556</v>
      </c>
    </row>
    <row r="1776" spans="1:7" x14ac:dyDescent="0.25">
      <c r="A1776" t="s">
        <v>11557</v>
      </c>
      <c r="B1776" t="s">
        <v>11534</v>
      </c>
      <c r="C1776" t="s">
        <v>11535</v>
      </c>
      <c r="D1776">
        <v>2015</v>
      </c>
      <c r="E1776" t="s">
        <v>1847</v>
      </c>
      <c r="F1776" t="s">
        <v>11558</v>
      </c>
    </row>
    <row r="1777" spans="1:6" x14ac:dyDescent="0.25">
      <c r="A1777" t="s">
        <v>1847</v>
      </c>
      <c r="B1777" t="s">
        <v>11534</v>
      </c>
      <c r="C1777" t="s">
        <v>11535</v>
      </c>
      <c r="D1777">
        <v>2015</v>
      </c>
      <c r="E1777" t="s">
        <v>1847</v>
      </c>
      <c r="F1777" t="s">
        <v>11559</v>
      </c>
    </row>
    <row r="1778" spans="1:6" x14ac:dyDescent="0.25">
      <c r="A1778" t="s">
        <v>11560</v>
      </c>
      <c r="B1778" t="s">
        <v>11534</v>
      </c>
      <c r="C1778" t="s">
        <v>11535</v>
      </c>
      <c r="D1778">
        <v>2015</v>
      </c>
      <c r="E1778" t="s">
        <v>1847</v>
      </c>
      <c r="F1778" t="s">
        <v>11561</v>
      </c>
    </row>
    <row r="1779" spans="1:6" x14ac:dyDescent="0.25">
      <c r="A1779" t="s">
        <v>11562</v>
      </c>
      <c r="B1779" t="s">
        <v>11534</v>
      </c>
      <c r="C1779" t="s">
        <v>11535</v>
      </c>
      <c r="D1779">
        <v>2015</v>
      </c>
      <c r="E1779" t="s">
        <v>1847</v>
      </c>
      <c r="F1779" t="s">
        <v>11563</v>
      </c>
    </row>
    <row r="1780" spans="1:6" x14ac:dyDescent="0.25">
      <c r="A1780" t="s">
        <v>11564</v>
      </c>
      <c r="B1780" t="s">
        <v>11534</v>
      </c>
      <c r="C1780" t="s">
        <v>11535</v>
      </c>
      <c r="D1780">
        <v>2015</v>
      </c>
      <c r="E1780" t="s">
        <v>1847</v>
      </c>
      <c r="F1780" t="s">
        <v>11565</v>
      </c>
    </row>
    <row r="1781" spans="1:6" x14ac:dyDescent="0.25">
      <c r="A1781" t="s">
        <v>11566</v>
      </c>
      <c r="B1781" t="s">
        <v>11534</v>
      </c>
      <c r="C1781" t="s">
        <v>11535</v>
      </c>
      <c r="D1781">
        <v>2015</v>
      </c>
      <c r="E1781" t="s">
        <v>1847</v>
      </c>
      <c r="F1781" t="s">
        <v>11567</v>
      </c>
    </row>
    <row r="1782" spans="1:6" x14ac:dyDescent="0.25">
      <c r="A1782" t="s">
        <v>4502</v>
      </c>
      <c r="B1782" t="s">
        <v>11534</v>
      </c>
      <c r="C1782" t="s">
        <v>11535</v>
      </c>
      <c r="D1782">
        <v>2015</v>
      </c>
      <c r="E1782" t="s">
        <v>1847</v>
      </c>
      <c r="F1782" t="s">
        <v>11568</v>
      </c>
    </row>
    <row r="1783" spans="1:6" x14ac:dyDescent="0.25">
      <c r="A1783" t="s">
        <v>11569</v>
      </c>
      <c r="B1783" t="s">
        <v>11534</v>
      </c>
      <c r="C1783" t="s">
        <v>11535</v>
      </c>
      <c r="D1783">
        <v>2015</v>
      </c>
      <c r="E1783" t="s">
        <v>1847</v>
      </c>
      <c r="F1783" t="s">
        <v>11570</v>
      </c>
    </row>
    <row r="1784" spans="1:6" x14ac:dyDescent="0.25">
      <c r="A1784" t="s">
        <v>11571</v>
      </c>
      <c r="B1784" t="s">
        <v>11534</v>
      </c>
      <c r="C1784" t="s">
        <v>11535</v>
      </c>
      <c r="D1784">
        <v>2015</v>
      </c>
      <c r="E1784" t="s">
        <v>1847</v>
      </c>
      <c r="F1784" t="s">
        <v>11572</v>
      </c>
    </row>
    <row r="1785" spans="1:6" x14ac:dyDescent="0.25">
      <c r="A1785" t="s">
        <v>11573</v>
      </c>
      <c r="B1785" t="s">
        <v>11534</v>
      </c>
      <c r="C1785" t="s">
        <v>11535</v>
      </c>
      <c r="D1785">
        <v>2015</v>
      </c>
      <c r="E1785" t="s">
        <v>1847</v>
      </c>
      <c r="F1785" t="s">
        <v>11574</v>
      </c>
    </row>
    <row r="1786" spans="1:6" x14ac:dyDescent="0.25">
      <c r="A1786" t="s">
        <v>11575</v>
      </c>
      <c r="B1786" t="s">
        <v>11534</v>
      </c>
      <c r="C1786" t="s">
        <v>11535</v>
      </c>
      <c r="D1786">
        <v>2015</v>
      </c>
      <c r="E1786" t="s">
        <v>1847</v>
      </c>
      <c r="F1786" t="s">
        <v>11576</v>
      </c>
    </row>
    <row r="1787" spans="1:6" x14ac:dyDescent="0.25">
      <c r="A1787" t="s">
        <v>11577</v>
      </c>
      <c r="B1787" t="s">
        <v>11534</v>
      </c>
      <c r="C1787" t="s">
        <v>11535</v>
      </c>
      <c r="D1787">
        <v>2015</v>
      </c>
      <c r="E1787" t="s">
        <v>1847</v>
      </c>
      <c r="F1787" t="s">
        <v>11578</v>
      </c>
    </row>
    <row r="1788" spans="1:6" x14ac:dyDescent="0.25">
      <c r="A1788" t="s">
        <v>11579</v>
      </c>
      <c r="B1788" t="s">
        <v>11534</v>
      </c>
      <c r="C1788" t="s">
        <v>11535</v>
      </c>
      <c r="D1788">
        <v>2015</v>
      </c>
      <c r="E1788" t="s">
        <v>1847</v>
      </c>
      <c r="F1788" t="s">
        <v>11580</v>
      </c>
    </row>
    <row r="1789" spans="1:6" x14ac:dyDescent="0.25">
      <c r="A1789" t="s">
        <v>11581</v>
      </c>
      <c r="B1789" t="s">
        <v>11534</v>
      </c>
      <c r="C1789" t="s">
        <v>11535</v>
      </c>
      <c r="D1789">
        <v>2015</v>
      </c>
      <c r="E1789" t="s">
        <v>1847</v>
      </c>
      <c r="F1789" t="s">
        <v>11582</v>
      </c>
    </row>
    <row r="1790" spans="1:6" x14ac:dyDescent="0.25">
      <c r="A1790" t="s">
        <v>11583</v>
      </c>
      <c r="B1790" t="s">
        <v>11534</v>
      </c>
      <c r="C1790" t="s">
        <v>11535</v>
      </c>
      <c r="D1790">
        <v>2015</v>
      </c>
      <c r="E1790" t="s">
        <v>1847</v>
      </c>
      <c r="F1790" t="s">
        <v>11584</v>
      </c>
    </row>
    <row r="1791" spans="1:6" x14ac:dyDescent="0.25">
      <c r="A1791" t="s">
        <v>11585</v>
      </c>
      <c r="B1791" t="s">
        <v>11534</v>
      </c>
      <c r="C1791" t="s">
        <v>11535</v>
      </c>
      <c r="D1791">
        <v>2015</v>
      </c>
      <c r="E1791" t="s">
        <v>1847</v>
      </c>
      <c r="F1791" t="s">
        <v>11586</v>
      </c>
    </row>
    <row r="1792" spans="1:6" x14ac:dyDescent="0.25">
      <c r="A1792" t="s">
        <v>11587</v>
      </c>
      <c r="B1792" t="s">
        <v>11534</v>
      </c>
      <c r="C1792" t="s">
        <v>11535</v>
      </c>
      <c r="D1792">
        <v>2015</v>
      </c>
      <c r="E1792" t="s">
        <v>1847</v>
      </c>
      <c r="F1792" t="s">
        <v>11588</v>
      </c>
    </row>
    <row r="1793" spans="1:6" x14ac:dyDescent="0.25">
      <c r="A1793" t="s">
        <v>11589</v>
      </c>
      <c r="B1793" t="s">
        <v>11534</v>
      </c>
      <c r="C1793" t="s">
        <v>11535</v>
      </c>
      <c r="D1793">
        <v>2015</v>
      </c>
      <c r="E1793" t="s">
        <v>1847</v>
      </c>
      <c r="F1793" t="s">
        <v>11590</v>
      </c>
    </row>
    <row r="1794" spans="1:6" x14ac:dyDescent="0.25">
      <c r="A1794" t="s">
        <v>11591</v>
      </c>
      <c r="B1794" t="s">
        <v>11534</v>
      </c>
      <c r="C1794" t="s">
        <v>11535</v>
      </c>
      <c r="D1794">
        <v>2015</v>
      </c>
      <c r="E1794" t="s">
        <v>1847</v>
      </c>
      <c r="F1794" t="s">
        <v>11592</v>
      </c>
    </row>
    <row r="1795" spans="1:6" x14ac:dyDescent="0.25">
      <c r="A1795" t="s">
        <v>11593</v>
      </c>
      <c r="B1795" t="s">
        <v>11534</v>
      </c>
      <c r="C1795" t="s">
        <v>11535</v>
      </c>
      <c r="D1795">
        <v>2015</v>
      </c>
      <c r="E1795" t="s">
        <v>1847</v>
      </c>
      <c r="F1795" t="s">
        <v>11594</v>
      </c>
    </row>
    <row r="1796" spans="1:6" x14ac:dyDescent="0.25">
      <c r="A1796" t="s">
        <v>11595</v>
      </c>
      <c r="B1796" t="s">
        <v>11534</v>
      </c>
      <c r="C1796" t="s">
        <v>11535</v>
      </c>
      <c r="D1796">
        <v>2015</v>
      </c>
      <c r="E1796" t="s">
        <v>1847</v>
      </c>
      <c r="F1796" t="s">
        <v>11596</v>
      </c>
    </row>
    <row r="1797" spans="1:6" x14ac:dyDescent="0.25">
      <c r="A1797" t="s">
        <v>11597</v>
      </c>
      <c r="B1797" t="s">
        <v>11534</v>
      </c>
      <c r="C1797" t="s">
        <v>11535</v>
      </c>
      <c r="D1797">
        <v>2015</v>
      </c>
      <c r="E1797" t="s">
        <v>1847</v>
      </c>
      <c r="F1797" t="s">
        <v>11598</v>
      </c>
    </row>
    <row r="1798" spans="1:6" x14ac:dyDescent="0.25">
      <c r="A1798" t="s">
        <v>11599</v>
      </c>
      <c r="B1798" t="s">
        <v>11534</v>
      </c>
      <c r="C1798" t="s">
        <v>11535</v>
      </c>
      <c r="D1798">
        <v>2015</v>
      </c>
      <c r="E1798" t="s">
        <v>1847</v>
      </c>
      <c r="F1798" t="s">
        <v>11600</v>
      </c>
    </row>
    <row r="1799" spans="1:6" x14ac:dyDescent="0.25">
      <c r="A1799" t="s">
        <v>11601</v>
      </c>
      <c r="B1799" t="s">
        <v>11534</v>
      </c>
      <c r="C1799" t="s">
        <v>11535</v>
      </c>
      <c r="D1799">
        <v>2015</v>
      </c>
      <c r="E1799" t="s">
        <v>1847</v>
      </c>
      <c r="F1799" t="s">
        <v>11602</v>
      </c>
    </row>
    <row r="1800" spans="1:6" x14ac:dyDescent="0.25">
      <c r="A1800" t="s">
        <v>11603</v>
      </c>
      <c r="B1800" t="s">
        <v>11534</v>
      </c>
      <c r="C1800" t="s">
        <v>11535</v>
      </c>
      <c r="D1800">
        <v>2025</v>
      </c>
      <c r="E1800" t="s">
        <v>1847</v>
      </c>
      <c r="F1800" t="s">
        <v>11604</v>
      </c>
    </row>
    <row r="1801" spans="1:6" x14ac:dyDescent="0.25">
      <c r="A1801" t="s">
        <v>11605</v>
      </c>
      <c r="B1801" t="s">
        <v>11534</v>
      </c>
      <c r="C1801" t="s">
        <v>11606</v>
      </c>
      <c r="D1801">
        <v>2015</v>
      </c>
      <c r="E1801" t="s">
        <v>1847</v>
      </c>
      <c r="F1801" t="s">
        <v>11607</v>
      </c>
    </row>
    <row r="1802" spans="1:6" x14ac:dyDescent="0.25">
      <c r="A1802" t="s">
        <v>11608</v>
      </c>
      <c r="B1802" t="s">
        <v>11534</v>
      </c>
      <c r="C1802" t="s">
        <v>11606</v>
      </c>
      <c r="D1802">
        <v>2015</v>
      </c>
      <c r="E1802" t="s">
        <v>1847</v>
      </c>
      <c r="F1802" t="s">
        <v>11609</v>
      </c>
    </row>
    <row r="1803" spans="1:6" x14ac:dyDescent="0.25">
      <c r="A1803" t="s">
        <v>11610</v>
      </c>
      <c r="B1803" t="s">
        <v>11534</v>
      </c>
      <c r="C1803" t="s">
        <v>11606</v>
      </c>
      <c r="D1803">
        <v>2015</v>
      </c>
      <c r="E1803" t="s">
        <v>1847</v>
      </c>
      <c r="F1803" t="s">
        <v>11611</v>
      </c>
    </row>
    <row r="1804" spans="1:6" x14ac:dyDescent="0.25">
      <c r="A1804" t="s">
        <v>11612</v>
      </c>
      <c r="B1804" t="s">
        <v>11534</v>
      </c>
      <c r="C1804" t="s">
        <v>11606</v>
      </c>
      <c r="D1804">
        <v>2015</v>
      </c>
      <c r="E1804" t="s">
        <v>1847</v>
      </c>
      <c r="F1804" t="s">
        <v>11613</v>
      </c>
    </row>
    <row r="1805" spans="1:6" x14ac:dyDescent="0.25">
      <c r="A1805" t="s">
        <v>11614</v>
      </c>
      <c r="B1805" t="s">
        <v>11534</v>
      </c>
      <c r="C1805" t="s">
        <v>11606</v>
      </c>
      <c r="D1805">
        <v>2015</v>
      </c>
      <c r="E1805" t="s">
        <v>1847</v>
      </c>
      <c r="F1805" t="s">
        <v>11615</v>
      </c>
    </row>
    <row r="1806" spans="1:6" x14ac:dyDescent="0.25">
      <c r="A1806" t="s">
        <v>11616</v>
      </c>
      <c r="B1806" t="s">
        <v>11534</v>
      </c>
      <c r="C1806" t="s">
        <v>11606</v>
      </c>
      <c r="D1806">
        <v>2015</v>
      </c>
      <c r="E1806" t="s">
        <v>1847</v>
      </c>
      <c r="F1806" t="s">
        <v>11617</v>
      </c>
    </row>
    <row r="1807" spans="1:6" x14ac:dyDescent="0.25">
      <c r="A1807" t="s">
        <v>11618</v>
      </c>
      <c r="B1807" t="s">
        <v>11534</v>
      </c>
      <c r="C1807" t="s">
        <v>11606</v>
      </c>
      <c r="D1807">
        <v>2015</v>
      </c>
      <c r="E1807" t="s">
        <v>1847</v>
      </c>
      <c r="F1807" t="s">
        <v>11619</v>
      </c>
    </row>
    <row r="1808" spans="1:6" x14ac:dyDescent="0.25">
      <c r="A1808" t="s">
        <v>11620</v>
      </c>
      <c r="B1808" t="s">
        <v>11534</v>
      </c>
      <c r="C1808" t="s">
        <v>11606</v>
      </c>
      <c r="D1808">
        <v>2015</v>
      </c>
      <c r="E1808" t="s">
        <v>1847</v>
      </c>
      <c r="F1808" t="s">
        <v>11621</v>
      </c>
    </row>
    <row r="1809" spans="1:7" x14ac:dyDescent="0.25">
      <c r="A1809" t="s">
        <v>11622</v>
      </c>
      <c r="B1809" t="s">
        <v>11534</v>
      </c>
      <c r="C1809" t="s">
        <v>11606</v>
      </c>
      <c r="D1809">
        <v>2015</v>
      </c>
      <c r="E1809" t="s">
        <v>1847</v>
      </c>
      <c r="F1809" t="s">
        <v>11623</v>
      </c>
    </row>
    <row r="1810" spans="1:7" x14ac:dyDescent="0.25">
      <c r="A1810" t="s">
        <v>11624</v>
      </c>
      <c r="B1810" t="s">
        <v>11534</v>
      </c>
      <c r="C1810" t="s">
        <v>11606</v>
      </c>
      <c r="D1810">
        <v>2015</v>
      </c>
      <c r="E1810" t="s">
        <v>1847</v>
      </c>
      <c r="F1810" t="s">
        <v>11625</v>
      </c>
    </row>
    <row r="1811" spans="1:7" x14ac:dyDescent="0.25">
      <c r="A1811" t="s">
        <v>11626</v>
      </c>
      <c r="B1811" t="s">
        <v>11534</v>
      </c>
      <c r="C1811" t="s">
        <v>11606</v>
      </c>
      <c r="D1811">
        <v>2015</v>
      </c>
      <c r="E1811" t="s">
        <v>1847</v>
      </c>
      <c r="F1811" t="s">
        <v>11627</v>
      </c>
    </row>
    <row r="1812" spans="1:7" x14ac:dyDescent="0.25">
      <c r="A1812" t="s">
        <v>11628</v>
      </c>
      <c r="B1812" t="s">
        <v>11534</v>
      </c>
      <c r="C1812" t="s">
        <v>11606</v>
      </c>
      <c r="D1812">
        <v>2015</v>
      </c>
      <c r="E1812" t="s">
        <v>1847</v>
      </c>
      <c r="F1812" t="s">
        <v>11629</v>
      </c>
    </row>
    <row r="1813" spans="1:7" x14ac:dyDescent="0.25">
      <c r="A1813" t="s">
        <v>11630</v>
      </c>
      <c r="B1813" t="s">
        <v>11534</v>
      </c>
      <c r="C1813" t="s">
        <v>11606</v>
      </c>
      <c r="D1813">
        <v>2015</v>
      </c>
      <c r="E1813" t="s">
        <v>1847</v>
      </c>
      <c r="F1813" t="s">
        <v>11631</v>
      </c>
    </row>
    <row r="1814" spans="1:7" x14ac:dyDescent="0.25">
      <c r="A1814" t="s">
        <v>11662</v>
      </c>
      <c r="B1814" t="s">
        <v>11663</v>
      </c>
      <c r="C1814" t="s">
        <v>11633</v>
      </c>
      <c r="D1814">
        <v>2020</v>
      </c>
      <c r="E1814" t="s">
        <v>1887</v>
      </c>
      <c r="F1814" t="s">
        <v>11664</v>
      </c>
    </row>
    <row r="1815" spans="1:7" x14ac:dyDescent="0.25">
      <c r="A1815" t="s">
        <v>11697</v>
      </c>
      <c r="B1815" t="s">
        <v>11663</v>
      </c>
      <c r="C1815" t="s">
        <v>11633</v>
      </c>
      <c r="D1815">
        <v>2020</v>
      </c>
      <c r="E1815" t="s">
        <v>1887</v>
      </c>
      <c r="F1815" t="s">
        <v>11698</v>
      </c>
    </row>
    <row r="1816" spans="1:7" x14ac:dyDescent="0.25">
      <c r="A1816" t="s">
        <v>11699</v>
      </c>
      <c r="B1816" t="s">
        <v>11663</v>
      </c>
      <c r="C1816" t="s">
        <v>11633</v>
      </c>
      <c r="D1816">
        <v>2020</v>
      </c>
      <c r="E1816" t="s">
        <v>1887</v>
      </c>
      <c r="F1816" t="s">
        <v>11700</v>
      </c>
    </row>
    <row r="1817" spans="1:7" x14ac:dyDescent="0.25">
      <c r="A1817" t="s">
        <v>10043</v>
      </c>
      <c r="B1817" t="s">
        <v>11632</v>
      </c>
      <c r="C1817" t="s">
        <v>11633</v>
      </c>
      <c r="D1817">
        <v>2020</v>
      </c>
      <c r="E1817" t="s">
        <v>1887</v>
      </c>
      <c r="F1817" t="s">
        <v>11634</v>
      </c>
      <c r="G1817" t="s">
        <v>10007</v>
      </c>
    </row>
    <row r="1818" spans="1:7" x14ac:dyDescent="0.25">
      <c r="A1818" t="s">
        <v>11635</v>
      </c>
      <c r="B1818" t="s">
        <v>11632</v>
      </c>
      <c r="C1818" t="s">
        <v>11633</v>
      </c>
      <c r="D1818">
        <v>2020</v>
      </c>
      <c r="E1818" t="s">
        <v>1887</v>
      </c>
      <c r="F1818" t="s">
        <v>11636</v>
      </c>
    </row>
    <row r="1819" spans="1:7" x14ac:dyDescent="0.25">
      <c r="A1819" t="s">
        <v>11637</v>
      </c>
      <c r="B1819" t="s">
        <v>11632</v>
      </c>
      <c r="C1819" t="s">
        <v>11633</v>
      </c>
      <c r="D1819">
        <v>2020</v>
      </c>
      <c r="E1819" t="s">
        <v>1887</v>
      </c>
      <c r="F1819" t="s">
        <v>11638</v>
      </c>
    </row>
    <row r="1820" spans="1:7" x14ac:dyDescent="0.25">
      <c r="A1820" t="s">
        <v>11639</v>
      </c>
      <c r="B1820" t="s">
        <v>11632</v>
      </c>
      <c r="C1820" t="s">
        <v>11633</v>
      </c>
      <c r="D1820">
        <v>2020</v>
      </c>
      <c r="E1820" t="s">
        <v>1887</v>
      </c>
      <c r="F1820" t="s">
        <v>11640</v>
      </c>
    </row>
    <row r="1821" spans="1:7" x14ac:dyDescent="0.25">
      <c r="A1821" t="s">
        <v>11641</v>
      </c>
      <c r="B1821" t="s">
        <v>11632</v>
      </c>
      <c r="C1821" t="s">
        <v>11633</v>
      </c>
      <c r="D1821">
        <v>2020</v>
      </c>
      <c r="E1821" t="s">
        <v>1887</v>
      </c>
      <c r="F1821" t="s">
        <v>11642</v>
      </c>
    </row>
    <row r="1822" spans="1:7" x14ac:dyDescent="0.25">
      <c r="A1822" t="s">
        <v>11643</v>
      </c>
      <c r="B1822" t="s">
        <v>11632</v>
      </c>
      <c r="C1822" t="s">
        <v>11633</v>
      </c>
      <c r="D1822">
        <v>2020</v>
      </c>
      <c r="E1822" t="s">
        <v>1887</v>
      </c>
      <c r="F1822" t="s">
        <v>11644</v>
      </c>
    </row>
    <row r="1823" spans="1:7" x14ac:dyDescent="0.25">
      <c r="A1823" t="s">
        <v>11645</v>
      </c>
      <c r="B1823" t="s">
        <v>11632</v>
      </c>
      <c r="C1823" t="s">
        <v>11633</v>
      </c>
      <c r="D1823">
        <v>2020</v>
      </c>
      <c r="E1823" t="s">
        <v>1887</v>
      </c>
      <c r="F1823" t="s">
        <v>11646</v>
      </c>
    </row>
    <row r="1824" spans="1:7" x14ac:dyDescent="0.25">
      <c r="A1824" t="s">
        <v>11647</v>
      </c>
      <c r="B1824" t="s">
        <v>11632</v>
      </c>
      <c r="C1824" t="s">
        <v>11633</v>
      </c>
      <c r="D1824">
        <v>2020</v>
      </c>
      <c r="E1824" t="s">
        <v>1887</v>
      </c>
      <c r="F1824" t="s">
        <v>11648</v>
      </c>
    </row>
    <row r="1825" spans="1:6" x14ac:dyDescent="0.25">
      <c r="A1825" t="s">
        <v>11649</v>
      </c>
      <c r="B1825" t="s">
        <v>11632</v>
      </c>
      <c r="C1825" t="s">
        <v>11633</v>
      </c>
      <c r="D1825">
        <v>2020</v>
      </c>
      <c r="E1825" t="s">
        <v>1887</v>
      </c>
      <c r="F1825" t="s">
        <v>11650</v>
      </c>
    </row>
    <row r="1826" spans="1:6" x14ac:dyDescent="0.25">
      <c r="A1826" t="s">
        <v>11651</v>
      </c>
      <c r="B1826" t="s">
        <v>11632</v>
      </c>
      <c r="C1826" t="s">
        <v>11633</v>
      </c>
      <c r="D1826">
        <v>2020</v>
      </c>
      <c r="E1826" t="s">
        <v>1887</v>
      </c>
      <c r="F1826" t="s">
        <v>11652</v>
      </c>
    </row>
    <row r="1827" spans="1:6" x14ac:dyDescent="0.25">
      <c r="A1827" t="s">
        <v>10871</v>
      </c>
      <c r="B1827" t="s">
        <v>11632</v>
      </c>
      <c r="C1827" t="s">
        <v>11633</v>
      </c>
      <c r="D1827">
        <v>2020</v>
      </c>
      <c r="E1827" t="s">
        <v>1887</v>
      </c>
      <c r="F1827" t="s">
        <v>11653</v>
      </c>
    </row>
    <row r="1828" spans="1:6" x14ac:dyDescent="0.25">
      <c r="A1828" t="s">
        <v>11654</v>
      </c>
      <c r="B1828" t="s">
        <v>11632</v>
      </c>
      <c r="C1828" t="s">
        <v>11633</v>
      </c>
      <c r="D1828">
        <v>2020</v>
      </c>
      <c r="E1828" t="s">
        <v>1887</v>
      </c>
      <c r="F1828" t="s">
        <v>11655</v>
      </c>
    </row>
    <row r="1829" spans="1:6" x14ac:dyDescent="0.25">
      <c r="A1829" t="s">
        <v>11656</v>
      </c>
      <c r="B1829" t="s">
        <v>11632</v>
      </c>
      <c r="C1829" t="s">
        <v>11633</v>
      </c>
      <c r="D1829">
        <v>2020</v>
      </c>
      <c r="E1829" t="s">
        <v>1887</v>
      </c>
      <c r="F1829" t="s">
        <v>11657</v>
      </c>
    </row>
    <row r="1830" spans="1:6" x14ac:dyDescent="0.25">
      <c r="A1830" t="s">
        <v>11658</v>
      </c>
      <c r="B1830" t="s">
        <v>11632</v>
      </c>
      <c r="C1830" t="s">
        <v>11633</v>
      </c>
      <c r="D1830">
        <v>2020</v>
      </c>
      <c r="E1830" t="s">
        <v>1887</v>
      </c>
      <c r="F1830" t="s">
        <v>11659</v>
      </c>
    </row>
    <row r="1831" spans="1:6" x14ac:dyDescent="0.25">
      <c r="A1831" t="s">
        <v>11660</v>
      </c>
      <c r="B1831" t="s">
        <v>11632</v>
      </c>
      <c r="C1831" t="s">
        <v>11633</v>
      </c>
      <c r="D1831">
        <v>2020</v>
      </c>
      <c r="E1831" t="s">
        <v>1887</v>
      </c>
      <c r="F1831" t="s">
        <v>11661</v>
      </c>
    </row>
    <row r="1832" spans="1:6" x14ac:dyDescent="0.25">
      <c r="A1832" t="s">
        <v>11665</v>
      </c>
      <c r="B1832" t="s">
        <v>11632</v>
      </c>
      <c r="C1832" t="s">
        <v>11633</v>
      </c>
      <c r="D1832">
        <v>2020</v>
      </c>
      <c r="E1832" t="s">
        <v>1887</v>
      </c>
      <c r="F1832" t="s">
        <v>11666</v>
      </c>
    </row>
    <row r="1833" spans="1:6" x14ac:dyDescent="0.25">
      <c r="A1833" t="s">
        <v>11667</v>
      </c>
      <c r="B1833" t="s">
        <v>11632</v>
      </c>
      <c r="C1833" t="s">
        <v>11633</v>
      </c>
      <c r="D1833">
        <v>2020</v>
      </c>
      <c r="E1833" t="s">
        <v>1887</v>
      </c>
      <c r="F1833" t="s">
        <v>11668</v>
      </c>
    </row>
    <row r="1834" spans="1:6" x14ac:dyDescent="0.25">
      <c r="A1834" t="s">
        <v>11669</v>
      </c>
      <c r="B1834" t="s">
        <v>11632</v>
      </c>
      <c r="C1834" t="s">
        <v>11633</v>
      </c>
      <c r="D1834">
        <v>2020</v>
      </c>
      <c r="E1834" t="s">
        <v>1887</v>
      </c>
      <c r="F1834" t="s">
        <v>11670</v>
      </c>
    </row>
    <row r="1835" spans="1:6" x14ac:dyDescent="0.25">
      <c r="A1835" t="s">
        <v>11671</v>
      </c>
      <c r="B1835" t="s">
        <v>11632</v>
      </c>
      <c r="C1835" t="s">
        <v>11633</v>
      </c>
      <c r="D1835">
        <v>2020</v>
      </c>
      <c r="E1835" t="s">
        <v>1887</v>
      </c>
      <c r="F1835" t="s">
        <v>11672</v>
      </c>
    </row>
    <row r="1836" spans="1:6" x14ac:dyDescent="0.25">
      <c r="A1836" t="s">
        <v>11673</v>
      </c>
      <c r="B1836" t="s">
        <v>11632</v>
      </c>
      <c r="C1836" t="s">
        <v>11633</v>
      </c>
      <c r="D1836">
        <v>2020</v>
      </c>
      <c r="E1836" t="s">
        <v>1887</v>
      </c>
      <c r="F1836" t="s">
        <v>11674</v>
      </c>
    </row>
    <row r="1837" spans="1:6" x14ac:dyDescent="0.25">
      <c r="A1837" t="s">
        <v>11675</v>
      </c>
      <c r="B1837" t="s">
        <v>11632</v>
      </c>
      <c r="C1837" t="s">
        <v>11633</v>
      </c>
      <c r="D1837">
        <v>2020</v>
      </c>
      <c r="E1837" t="s">
        <v>1887</v>
      </c>
      <c r="F1837" t="s">
        <v>11676</v>
      </c>
    </row>
    <row r="1838" spans="1:6" x14ac:dyDescent="0.25">
      <c r="A1838" t="s">
        <v>11677</v>
      </c>
      <c r="B1838" t="s">
        <v>11632</v>
      </c>
      <c r="C1838" t="s">
        <v>11633</v>
      </c>
      <c r="D1838">
        <v>2020</v>
      </c>
      <c r="E1838" t="s">
        <v>1887</v>
      </c>
      <c r="F1838" t="s">
        <v>11678</v>
      </c>
    </row>
    <row r="1839" spans="1:6" x14ac:dyDescent="0.25">
      <c r="A1839" t="s">
        <v>11679</v>
      </c>
      <c r="B1839" t="s">
        <v>11632</v>
      </c>
      <c r="C1839" t="s">
        <v>11633</v>
      </c>
      <c r="D1839">
        <v>2020</v>
      </c>
      <c r="E1839" t="s">
        <v>1887</v>
      </c>
      <c r="F1839" t="s">
        <v>11680</v>
      </c>
    </row>
    <row r="1840" spans="1:6" x14ac:dyDescent="0.25">
      <c r="A1840" t="s">
        <v>11681</v>
      </c>
      <c r="B1840" t="s">
        <v>11632</v>
      </c>
      <c r="C1840" t="s">
        <v>11633</v>
      </c>
      <c r="D1840">
        <v>2020</v>
      </c>
      <c r="E1840" t="s">
        <v>1887</v>
      </c>
      <c r="F1840" t="s">
        <v>11682</v>
      </c>
    </row>
    <row r="1841" spans="1:6" x14ac:dyDescent="0.25">
      <c r="A1841" t="s">
        <v>11683</v>
      </c>
      <c r="B1841" t="s">
        <v>11632</v>
      </c>
      <c r="C1841" t="s">
        <v>11633</v>
      </c>
      <c r="D1841">
        <v>2020</v>
      </c>
      <c r="E1841" t="s">
        <v>1887</v>
      </c>
      <c r="F1841" t="s">
        <v>11684</v>
      </c>
    </row>
    <row r="1842" spans="1:6" x14ac:dyDescent="0.25">
      <c r="A1842" t="s">
        <v>11685</v>
      </c>
      <c r="B1842" t="s">
        <v>11632</v>
      </c>
      <c r="C1842" t="s">
        <v>11633</v>
      </c>
      <c r="D1842">
        <v>2020</v>
      </c>
      <c r="E1842" t="s">
        <v>1887</v>
      </c>
      <c r="F1842" t="s">
        <v>11686</v>
      </c>
    </row>
    <row r="1843" spans="1:6" x14ac:dyDescent="0.25">
      <c r="A1843" t="s">
        <v>11687</v>
      </c>
      <c r="B1843" t="s">
        <v>11632</v>
      </c>
      <c r="C1843" t="s">
        <v>11633</v>
      </c>
      <c r="D1843">
        <v>2020</v>
      </c>
      <c r="E1843" t="s">
        <v>1887</v>
      </c>
      <c r="F1843" t="s">
        <v>11688</v>
      </c>
    </row>
    <row r="1844" spans="1:6" x14ac:dyDescent="0.25">
      <c r="A1844" t="s">
        <v>11689</v>
      </c>
      <c r="B1844" t="s">
        <v>11632</v>
      </c>
      <c r="C1844" t="s">
        <v>11633</v>
      </c>
      <c r="D1844">
        <v>2020</v>
      </c>
      <c r="E1844" t="s">
        <v>1887</v>
      </c>
      <c r="F1844" t="s">
        <v>11690</v>
      </c>
    </row>
    <row r="1845" spans="1:6" x14ac:dyDescent="0.25">
      <c r="A1845" t="s">
        <v>11691</v>
      </c>
      <c r="B1845" t="s">
        <v>11632</v>
      </c>
      <c r="C1845" t="s">
        <v>11633</v>
      </c>
      <c r="D1845">
        <v>2020</v>
      </c>
      <c r="E1845" t="s">
        <v>1887</v>
      </c>
      <c r="F1845" t="s">
        <v>11692</v>
      </c>
    </row>
    <row r="1846" spans="1:6" x14ac:dyDescent="0.25">
      <c r="A1846" t="s">
        <v>11693</v>
      </c>
      <c r="B1846" t="s">
        <v>11632</v>
      </c>
      <c r="C1846" t="s">
        <v>11633</v>
      </c>
      <c r="D1846">
        <v>2020</v>
      </c>
      <c r="E1846" t="s">
        <v>1887</v>
      </c>
      <c r="F1846" t="s">
        <v>11694</v>
      </c>
    </row>
    <row r="1847" spans="1:6" x14ac:dyDescent="0.25">
      <c r="A1847" t="s">
        <v>11695</v>
      </c>
      <c r="B1847" t="s">
        <v>11632</v>
      </c>
      <c r="C1847" t="s">
        <v>11633</v>
      </c>
      <c r="D1847">
        <v>2020</v>
      </c>
      <c r="E1847" t="s">
        <v>1887</v>
      </c>
      <c r="F1847" t="s">
        <v>11696</v>
      </c>
    </row>
    <row r="1848" spans="1:6" x14ac:dyDescent="0.25">
      <c r="A1848" t="s">
        <v>11701</v>
      </c>
      <c r="B1848" t="s">
        <v>11632</v>
      </c>
      <c r="C1848" t="s">
        <v>11633</v>
      </c>
      <c r="D1848">
        <v>2020</v>
      </c>
      <c r="E1848" t="s">
        <v>1887</v>
      </c>
      <c r="F1848" t="s">
        <v>11702</v>
      </c>
    </row>
    <row r="1849" spans="1:6" x14ac:dyDescent="0.25">
      <c r="A1849" t="s">
        <v>11703</v>
      </c>
      <c r="B1849" t="s">
        <v>11632</v>
      </c>
      <c r="C1849" t="s">
        <v>11633</v>
      </c>
      <c r="D1849">
        <v>2020</v>
      </c>
      <c r="E1849" t="s">
        <v>1887</v>
      </c>
      <c r="F1849" t="s">
        <v>11704</v>
      </c>
    </row>
    <row r="1850" spans="1:6" x14ac:dyDescent="0.25">
      <c r="A1850" t="s">
        <v>11705</v>
      </c>
      <c r="B1850" t="s">
        <v>11632</v>
      </c>
      <c r="C1850" t="s">
        <v>11633</v>
      </c>
      <c r="D1850">
        <v>2020</v>
      </c>
      <c r="E1850" t="s">
        <v>1887</v>
      </c>
      <c r="F1850" t="s">
        <v>11706</v>
      </c>
    </row>
    <row r="1851" spans="1:6" x14ac:dyDescent="0.25">
      <c r="A1851" t="s">
        <v>11707</v>
      </c>
      <c r="B1851" t="s">
        <v>11632</v>
      </c>
      <c r="C1851" t="s">
        <v>11633</v>
      </c>
      <c r="D1851">
        <v>2020</v>
      </c>
      <c r="E1851" t="s">
        <v>1887</v>
      </c>
      <c r="F1851" t="s">
        <v>11708</v>
      </c>
    </row>
    <row r="1852" spans="1:6" x14ac:dyDescent="0.25">
      <c r="A1852" t="s">
        <v>7409</v>
      </c>
      <c r="B1852" t="s">
        <v>11632</v>
      </c>
      <c r="C1852" t="s">
        <v>11633</v>
      </c>
      <c r="D1852">
        <v>2020</v>
      </c>
      <c r="E1852" t="s">
        <v>1887</v>
      </c>
      <c r="F1852" t="s">
        <v>11709</v>
      </c>
    </row>
    <row r="1853" spans="1:6" x14ac:dyDescent="0.25">
      <c r="A1853" t="s">
        <v>11710</v>
      </c>
      <c r="B1853" t="s">
        <v>11632</v>
      </c>
      <c r="C1853" t="s">
        <v>11633</v>
      </c>
      <c r="D1853">
        <v>2020</v>
      </c>
      <c r="E1853" t="s">
        <v>1887</v>
      </c>
      <c r="F1853" t="s">
        <v>11711</v>
      </c>
    </row>
    <row r="1854" spans="1:6" x14ac:dyDescent="0.25">
      <c r="A1854" t="s">
        <v>11715</v>
      </c>
      <c r="B1854" t="s">
        <v>11632</v>
      </c>
      <c r="C1854" t="s">
        <v>11633</v>
      </c>
      <c r="D1854">
        <v>2020</v>
      </c>
      <c r="E1854" t="s">
        <v>1887</v>
      </c>
      <c r="F1854" t="s">
        <v>11716</v>
      </c>
    </row>
    <row r="1855" spans="1:6" x14ac:dyDescent="0.25">
      <c r="A1855" t="s">
        <v>11712</v>
      </c>
      <c r="B1855" t="s">
        <v>11713</v>
      </c>
      <c r="C1855" t="s">
        <v>11633</v>
      </c>
      <c r="D1855">
        <v>2020</v>
      </c>
      <c r="E1855" t="s">
        <v>1887</v>
      </c>
      <c r="F1855" t="s">
        <v>11714</v>
      </c>
    </row>
    <row r="1856" spans="1:6" x14ac:dyDescent="0.25">
      <c r="A1856" t="s">
        <v>15898</v>
      </c>
      <c r="B1856" t="s">
        <v>16833</v>
      </c>
      <c r="C1856" t="s">
        <v>9839</v>
      </c>
      <c r="D1856">
        <v>2022</v>
      </c>
      <c r="E1856" t="s">
        <v>9839</v>
      </c>
      <c r="F1856" t="s">
        <v>15899</v>
      </c>
    </row>
    <row r="1857" spans="1:6" x14ac:dyDescent="0.25">
      <c r="A1857" t="s">
        <v>15900</v>
      </c>
      <c r="B1857" t="s">
        <v>16833</v>
      </c>
      <c r="C1857" t="s">
        <v>9839</v>
      </c>
      <c r="D1857">
        <v>2022</v>
      </c>
      <c r="E1857" t="s">
        <v>9839</v>
      </c>
      <c r="F1857" t="s">
        <v>15901</v>
      </c>
    </row>
    <row r="1858" spans="1:6" x14ac:dyDescent="0.25">
      <c r="A1858" t="s">
        <v>15902</v>
      </c>
      <c r="B1858" t="s">
        <v>16833</v>
      </c>
      <c r="C1858" t="s">
        <v>9839</v>
      </c>
      <c r="D1858">
        <v>2022</v>
      </c>
      <c r="E1858" t="s">
        <v>9839</v>
      </c>
      <c r="F1858" t="s">
        <v>15903</v>
      </c>
    </row>
    <row r="1859" spans="1:6" x14ac:dyDescent="0.25">
      <c r="A1859" t="s">
        <v>15904</v>
      </c>
      <c r="B1859" t="s">
        <v>16833</v>
      </c>
      <c r="C1859" t="s">
        <v>9839</v>
      </c>
      <c r="D1859">
        <v>2022</v>
      </c>
      <c r="E1859" t="s">
        <v>9839</v>
      </c>
      <c r="F1859" t="s">
        <v>15905</v>
      </c>
    </row>
    <row r="1860" spans="1:6" x14ac:dyDescent="0.25">
      <c r="A1860" t="s">
        <v>15906</v>
      </c>
      <c r="B1860" t="s">
        <v>16833</v>
      </c>
      <c r="C1860" t="s">
        <v>9839</v>
      </c>
      <c r="D1860">
        <v>2022</v>
      </c>
      <c r="E1860" t="s">
        <v>9839</v>
      </c>
      <c r="F1860" t="s">
        <v>15907</v>
      </c>
    </row>
    <row r="1861" spans="1:6" x14ac:dyDescent="0.25">
      <c r="A1861" t="s">
        <v>15908</v>
      </c>
      <c r="B1861" t="s">
        <v>16833</v>
      </c>
      <c r="C1861" t="s">
        <v>9839</v>
      </c>
      <c r="D1861">
        <v>2022</v>
      </c>
      <c r="E1861" t="s">
        <v>9839</v>
      </c>
      <c r="F1861" t="s">
        <v>15909</v>
      </c>
    </row>
    <row r="1862" spans="1:6" x14ac:dyDescent="0.25">
      <c r="A1862" t="s">
        <v>15910</v>
      </c>
      <c r="B1862" t="s">
        <v>16833</v>
      </c>
      <c r="C1862" t="s">
        <v>9839</v>
      </c>
      <c r="D1862">
        <v>2022</v>
      </c>
      <c r="E1862" t="s">
        <v>9839</v>
      </c>
      <c r="F1862" t="s">
        <v>15911</v>
      </c>
    </row>
    <row r="1863" spans="1:6" x14ac:dyDescent="0.25">
      <c r="A1863" t="s">
        <v>15912</v>
      </c>
      <c r="B1863" t="s">
        <v>16833</v>
      </c>
      <c r="C1863" t="s">
        <v>9839</v>
      </c>
      <c r="D1863">
        <v>2022</v>
      </c>
      <c r="E1863" t="s">
        <v>9839</v>
      </c>
      <c r="F1863" t="s">
        <v>15913</v>
      </c>
    </row>
    <row r="1864" spans="1:6" x14ac:dyDescent="0.25">
      <c r="A1864" t="s">
        <v>15914</v>
      </c>
      <c r="B1864" t="s">
        <v>16833</v>
      </c>
      <c r="C1864" t="s">
        <v>9839</v>
      </c>
      <c r="D1864">
        <v>2022</v>
      </c>
      <c r="E1864" t="s">
        <v>9839</v>
      </c>
      <c r="F1864" t="s">
        <v>15915</v>
      </c>
    </row>
    <row r="1865" spans="1:6" x14ac:dyDescent="0.25">
      <c r="A1865" t="s">
        <v>15916</v>
      </c>
      <c r="B1865" t="s">
        <v>16833</v>
      </c>
      <c r="C1865" t="s">
        <v>9839</v>
      </c>
      <c r="D1865">
        <v>2022</v>
      </c>
      <c r="E1865" t="s">
        <v>9839</v>
      </c>
      <c r="F1865" t="s">
        <v>15917</v>
      </c>
    </row>
    <row r="1866" spans="1:6" x14ac:dyDescent="0.25">
      <c r="A1866" t="s">
        <v>15918</v>
      </c>
      <c r="B1866" t="s">
        <v>16833</v>
      </c>
      <c r="C1866" t="s">
        <v>9839</v>
      </c>
      <c r="D1866">
        <v>2022</v>
      </c>
      <c r="E1866" t="s">
        <v>9839</v>
      </c>
      <c r="F1866" t="s">
        <v>15919</v>
      </c>
    </row>
    <row r="1867" spans="1:6" x14ac:dyDescent="0.25">
      <c r="A1867" t="s">
        <v>15920</v>
      </c>
      <c r="B1867" t="s">
        <v>16833</v>
      </c>
      <c r="C1867" t="s">
        <v>9839</v>
      </c>
      <c r="D1867">
        <v>2022</v>
      </c>
      <c r="E1867" t="s">
        <v>9839</v>
      </c>
      <c r="F1867" t="s">
        <v>15921</v>
      </c>
    </row>
    <row r="1868" spans="1:6" x14ac:dyDescent="0.25">
      <c r="A1868" t="s">
        <v>15922</v>
      </c>
      <c r="B1868" t="s">
        <v>16833</v>
      </c>
      <c r="C1868" t="s">
        <v>9839</v>
      </c>
      <c r="D1868">
        <v>2022</v>
      </c>
      <c r="E1868" t="s">
        <v>9839</v>
      </c>
      <c r="F1868" t="s">
        <v>15923</v>
      </c>
    </row>
    <row r="1869" spans="1:6" x14ac:dyDescent="0.25">
      <c r="A1869" t="s">
        <v>15924</v>
      </c>
      <c r="B1869" t="s">
        <v>16833</v>
      </c>
      <c r="C1869" t="s">
        <v>9839</v>
      </c>
      <c r="D1869">
        <v>2022</v>
      </c>
      <c r="E1869" t="s">
        <v>9839</v>
      </c>
      <c r="F1869" t="s">
        <v>15925</v>
      </c>
    </row>
    <row r="1870" spans="1:6" x14ac:dyDescent="0.25">
      <c r="A1870" t="s">
        <v>15926</v>
      </c>
      <c r="B1870" t="s">
        <v>16833</v>
      </c>
      <c r="C1870" t="s">
        <v>9839</v>
      </c>
      <c r="D1870">
        <v>2022</v>
      </c>
      <c r="E1870" t="s">
        <v>9839</v>
      </c>
      <c r="F1870" t="s">
        <v>15927</v>
      </c>
    </row>
    <row r="1871" spans="1:6" x14ac:dyDescent="0.25">
      <c r="A1871" t="s">
        <v>15928</v>
      </c>
      <c r="B1871" t="s">
        <v>16833</v>
      </c>
      <c r="C1871" t="s">
        <v>9839</v>
      </c>
      <c r="D1871">
        <v>2022</v>
      </c>
      <c r="E1871" t="s">
        <v>9839</v>
      </c>
      <c r="F1871" t="s">
        <v>15929</v>
      </c>
    </row>
    <row r="1872" spans="1:6" x14ac:dyDescent="0.25">
      <c r="A1872" t="s">
        <v>15930</v>
      </c>
      <c r="B1872" t="s">
        <v>16833</v>
      </c>
      <c r="C1872" t="s">
        <v>9839</v>
      </c>
      <c r="D1872">
        <v>2022</v>
      </c>
      <c r="E1872" t="s">
        <v>9839</v>
      </c>
      <c r="F1872" t="s">
        <v>15931</v>
      </c>
    </row>
    <row r="1873" spans="1:6" x14ac:dyDescent="0.25">
      <c r="A1873" t="s">
        <v>15932</v>
      </c>
      <c r="B1873" t="s">
        <v>16833</v>
      </c>
      <c r="C1873" t="s">
        <v>9839</v>
      </c>
      <c r="D1873">
        <v>2022</v>
      </c>
      <c r="E1873" t="s">
        <v>9839</v>
      </c>
      <c r="F1873" t="s">
        <v>15933</v>
      </c>
    </row>
    <row r="1874" spans="1:6" x14ac:dyDescent="0.25">
      <c r="A1874" t="s">
        <v>15934</v>
      </c>
      <c r="B1874" t="s">
        <v>16833</v>
      </c>
      <c r="C1874" t="s">
        <v>9839</v>
      </c>
      <c r="D1874">
        <v>2022</v>
      </c>
      <c r="E1874" t="s">
        <v>9839</v>
      </c>
      <c r="F1874" t="s">
        <v>15935</v>
      </c>
    </row>
    <row r="1875" spans="1:6" x14ac:dyDescent="0.25">
      <c r="A1875" t="s">
        <v>15936</v>
      </c>
      <c r="B1875" t="s">
        <v>16833</v>
      </c>
      <c r="C1875" t="s">
        <v>9839</v>
      </c>
      <c r="D1875">
        <v>2022</v>
      </c>
      <c r="E1875" t="s">
        <v>9839</v>
      </c>
      <c r="F1875" t="s">
        <v>15937</v>
      </c>
    </row>
    <row r="1876" spans="1:6" x14ac:dyDescent="0.25">
      <c r="A1876" t="s">
        <v>15938</v>
      </c>
      <c r="B1876" t="s">
        <v>16833</v>
      </c>
      <c r="C1876" t="s">
        <v>9839</v>
      </c>
      <c r="D1876">
        <v>2022</v>
      </c>
      <c r="E1876" t="s">
        <v>9839</v>
      </c>
      <c r="F1876" t="s">
        <v>15939</v>
      </c>
    </row>
    <row r="1877" spans="1:6" x14ac:dyDescent="0.25">
      <c r="A1877" t="s">
        <v>15940</v>
      </c>
      <c r="B1877" t="s">
        <v>16833</v>
      </c>
      <c r="C1877" t="s">
        <v>9839</v>
      </c>
      <c r="D1877">
        <v>2022</v>
      </c>
      <c r="E1877" t="s">
        <v>9839</v>
      </c>
      <c r="F1877" t="s">
        <v>15941</v>
      </c>
    </row>
    <row r="1878" spans="1:6" x14ac:dyDescent="0.25">
      <c r="A1878" t="s">
        <v>15942</v>
      </c>
      <c r="B1878" t="s">
        <v>16833</v>
      </c>
      <c r="C1878" t="s">
        <v>9839</v>
      </c>
      <c r="D1878">
        <v>2022</v>
      </c>
      <c r="E1878" t="s">
        <v>9839</v>
      </c>
      <c r="F1878" t="s">
        <v>15943</v>
      </c>
    </row>
    <row r="1879" spans="1:6" x14ac:dyDescent="0.25">
      <c r="A1879" t="s">
        <v>15944</v>
      </c>
      <c r="B1879" t="s">
        <v>16833</v>
      </c>
      <c r="C1879" t="s">
        <v>9839</v>
      </c>
      <c r="D1879">
        <v>2022</v>
      </c>
      <c r="E1879" t="s">
        <v>9839</v>
      </c>
      <c r="F1879" t="s">
        <v>15945</v>
      </c>
    </row>
    <row r="1880" spans="1:6" x14ac:dyDescent="0.25">
      <c r="A1880" t="s">
        <v>10118</v>
      </c>
      <c r="B1880" t="s">
        <v>16833</v>
      </c>
      <c r="C1880" t="s">
        <v>9839</v>
      </c>
      <c r="D1880">
        <v>2022</v>
      </c>
      <c r="E1880" t="s">
        <v>9839</v>
      </c>
      <c r="F1880" t="s">
        <v>15946</v>
      </c>
    </row>
    <row r="1881" spans="1:6" x14ac:dyDescent="0.25">
      <c r="A1881" t="s">
        <v>15947</v>
      </c>
      <c r="B1881" t="s">
        <v>16833</v>
      </c>
      <c r="C1881" t="s">
        <v>9839</v>
      </c>
      <c r="D1881">
        <v>2022</v>
      </c>
      <c r="E1881" t="s">
        <v>9839</v>
      </c>
      <c r="F1881" t="s">
        <v>15948</v>
      </c>
    </row>
    <row r="1882" spans="1:6" x14ac:dyDescent="0.25">
      <c r="A1882" t="s">
        <v>15949</v>
      </c>
      <c r="B1882" t="s">
        <v>16833</v>
      </c>
      <c r="C1882" t="s">
        <v>9839</v>
      </c>
      <c r="D1882">
        <v>2022</v>
      </c>
      <c r="E1882" t="s">
        <v>9839</v>
      </c>
      <c r="F1882" t="s">
        <v>15950</v>
      </c>
    </row>
    <row r="1883" spans="1:6" x14ac:dyDescent="0.25">
      <c r="A1883" t="s">
        <v>15951</v>
      </c>
      <c r="B1883" t="s">
        <v>16833</v>
      </c>
      <c r="C1883" t="s">
        <v>9839</v>
      </c>
      <c r="D1883">
        <v>2022</v>
      </c>
      <c r="E1883" t="s">
        <v>9839</v>
      </c>
      <c r="F1883" t="s">
        <v>15952</v>
      </c>
    </row>
    <row r="1884" spans="1:6" x14ac:dyDescent="0.25">
      <c r="A1884" t="s">
        <v>15953</v>
      </c>
      <c r="B1884" t="s">
        <v>16833</v>
      </c>
      <c r="C1884" t="s">
        <v>9839</v>
      </c>
      <c r="D1884">
        <v>2022</v>
      </c>
      <c r="E1884" t="s">
        <v>9839</v>
      </c>
      <c r="F1884" t="s">
        <v>15954</v>
      </c>
    </row>
    <row r="1885" spans="1:6" x14ac:dyDescent="0.25">
      <c r="A1885" t="s">
        <v>15955</v>
      </c>
      <c r="B1885" t="s">
        <v>16833</v>
      </c>
      <c r="C1885" t="s">
        <v>9839</v>
      </c>
      <c r="D1885">
        <v>2022</v>
      </c>
      <c r="E1885" t="s">
        <v>9839</v>
      </c>
      <c r="F1885" t="s">
        <v>15956</v>
      </c>
    </row>
    <row r="1886" spans="1:6" x14ac:dyDescent="0.25">
      <c r="A1886" t="s">
        <v>15957</v>
      </c>
      <c r="B1886" t="s">
        <v>16833</v>
      </c>
      <c r="C1886" t="s">
        <v>9839</v>
      </c>
      <c r="D1886">
        <v>2022</v>
      </c>
      <c r="E1886" t="s">
        <v>9839</v>
      </c>
      <c r="F1886" t="s">
        <v>15958</v>
      </c>
    </row>
    <row r="1887" spans="1:6" x14ac:dyDescent="0.25">
      <c r="A1887" t="s">
        <v>15959</v>
      </c>
      <c r="B1887" t="s">
        <v>16833</v>
      </c>
      <c r="C1887" t="s">
        <v>9839</v>
      </c>
      <c r="D1887">
        <v>2022</v>
      </c>
      <c r="E1887" t="s">
        <v>9839</v>
      </c>
      <c r="F1887" t="s">
        <v>15960</v>
      </c>
    </row>
    <row r="1888" spans="1:6" x14ac:dyDescent="0.25">
      <c r="A1888" t="s">
        <v>15961</v>
      </c>
      <c r="B1888" t="s">
        <v>16833</v>
      </c>
      <c r="C1888" t="s">
        <v>9839</v>
      </c>
      <c r="D1888">
        <v>2022</v>
      </c>
      <c r="E1888" t="s">
        <v>9839</v>
      </c>
      <c r="F1888" t="s">
        <v>15962</v>
      </c>
    </row>
    <row r="1889" spans="1:6" x14ac:dyDescent="0.25">
      <c r="A1889" t="s">
        <v>13308</v>
      </c>
      <c r="B1889" t="s">
        <v>16833</v>
      </c>
      <c r="C1889" t="s">
        <v>9839</v>
      </c>
      <c r="D1889">
        <v>2022</v>
      </c>
      <c r="E1889" t="s">
        <v>9839</v>
      </c>
      <c r="F1889" t="s">
        <v>15963</v>
      </c>
    </row>
    <row r="1890" spans="1:6" x14ac:dyDescent="0.25">
      <c r="A1890" t="s">
        <v>12679</v>
      </c>
      <c r="B1890" t="s">
        <v>12680</v>
      </c>
      <c r="C1890" t="s">
        <v>12681</v>
      </c>
      <c r="D1890">
        <v>1997</v>
      </c>
      <c r="E1890" t="s">
        <v>333</v>
      </c>
      <c r="F1890" t="s">
        <v>12682</v>
      </c>
    </row>
    <row r="1891" spans="1:6" x14ac:dyDescent="0.25">
      <c r="A1891" t="s">
        <v>12683</v>
      </c>
      <c r="B1891" t="s">
        <v>12680</v>
      </c>
      <c r="C1891" t="s">
        <v>12681</v>
      </c>
      <c r="D1891">
        <v>1997</v>
      </c>
      <c r="E1891" t="s">
        <v>333</v>
      </c>
      <c r="F1891" t="s">
        <v>12684</v>
      </c>
    </row>
    <row r="1892" spans="1:6" x14ac:dyDescent="0.25">
      <c r="A1892" t="s">
        <v>12685</v>
      </c>
      <c r="B1892" t="s">
        <v>12680</v>
      </c>
      <c r="C1892" t="s">
        <v>12681</v>
      </c>
      <c r="D1892">
        <v>1997</v>
      </c>
      <c r="E1892" t="s">
        <v>333</v>
      </c>
      <c r="F1892" t="s">
        <v>12686</v>
      </c>
    </row>
    <row r="1893" spans="1:6" x14ac:dyDescent="0.25">
      <c r="A1893" t="s">
        <v>12687</v>
      </c>
      <c r="B1893" t="s">
        <v>12680</v>
      </c>
      <c r="C1893" t="s">
        <v>12681</v>
      </c>
      <c r="D1893">
        <v>1997</v>
      </c>
      <c r="E1893" t="s">
        <v>333</v>
      </c>
      <c r="F1893" t="s">
        <v>12688</v>
      </c>
    </row>
    <row r="1894" spans="1:6" x14ac:dyDescent="0.25">
      <c r="A1894" t="s">
        <v>12689</v>
      </c>
      <c r="B1894" t="s">
        <v>12680</v>
      </c>
      <c r="C1894" t="s">
        <v>12681</v>
      </c>
      <c r="D1894">
        <v>1997</v>
      </c>
      <c r="E1894" t="s">
        <v>333</v>
      </c>
      <c r="F1894" t="s">
        <v>12690</v>
      </c>
    </row>
    <row r="1895" spans="1:6" x14ac:dyDescent="0.25">
      <c r="A1895" t="s">
        <v>12691</v>
      </c>
      <c r="B1895" t="s">
        <v>12680</v>
      </c>
      <c r="C1895" t="s">
        <v>12681</v>
      </c>
      <c r="D1895">
        <v>1997</v>
      </c>
      <c r="E1895" t="s">
        <v>333</v>
      </c>
      <c r="F1895" t="s">
        <v>12692</v>
      </c>
    </row>
    <row r="1896" spans="1:6" x14ac:dyDescent="0.25">
      <c r="A1896" t="s">
        <v>12693</v>
      </c>
      <c r="B1896" t="s">
        <v>12680</v>
      </c>
      <c r="C1896" t="s">
        <v>12681</v>
      </c>
      <c r="D1896">
        <v>1997</v>
      </c>
      <c r="E1896" t="s">
        <v>333</v>
      </c>
      <c r="F1896" t="s">
        <v>12694</v>
      </c>
    </row>
    <row r="1897" spans="1:6" x14ac:dyDescent="0.25">
      <c r="A1897" t="s">
        <v>12695</v>
      </c>
      <c r="B1897" t="s">
        <v>12680</v>
      </c>
      <c r="C1897" t="s">
        <v>12681</v>
      </c>
      <c r="D1897">
        <v>1997</v>
      </c>
      <c r="E1897" t="s">
        <v>333</v>
      </c>
      <c r="F1897" t="s">
        <v>12696</v>
      </c>
    </row>
    <row r="1898" spans="1:6" x14ac:dyDescent="0.25">
      <c r="A1898" t="s">
        <v>12697</v>
      </c>
      <c r="B1898" t="s">
        <v>12680</v>
      </c>
      <c r="C1898" t="s">
        <v>12681</v>
      </c>
      <c r="D1898">
        <v>1997</v>
      </c>
      <c r="E1898" t="s">
        <v>333</v>
      </c>
      <c r="F1898" t="s">
        <v>12698</v>
      </c>
    </row>
    <row r="1899" spans="1:6" x14ac:dyDescent="0.25">
      <c r="A1899" t="s">
        <v>12699</v>
      </c>
      <c r="B1899" t="s">
        <v>12680</v>
      </c>
      <c r="C1899" t="s">
        <v>12681</v>
      </c>
      <c r="D1899">
        <v>1997</v>
      </c>
      <c r="E1899" t="s">
        <v>333</v>
      </c>
      <c r="F1899" t="s">
        <v>12700</v>
      </c>
    </row>
    <row r="1900" spans="1:6" x14ac:dyDescent="0.25">
      <c r="A1900" t="s">
        <v>12701</v>
      </c>
      <c r="B1900" t="s">
        <v>12680</v>
      </c>
      <c r="C1900" t="s">
        <v>12681</v>
      </c>
      <c r="D1900">
        <v>1997</v>
      </c>
      <c r="E1900" t="s">
        <v>333</v>
      </c>
      <c r="F1900" t="s">
        <v>12702</v>
      </c>
    </row>
    <row r="1901" spans="1:6" x14ac:dyDescent="0.25">
      <c r="A1901" t="s">
        <v>12703</v>
      </c>
      <c r="B1901" t="s">
        <v>12680</v>
      </c>
      <c r="C1901" t="s">
        <v>12681</v>
      </c>
      <c r="D1901">
        <v>1997</v>
      </c>
      <c r="E1901" t="s">
        <v>333</v>
      </c>
      <c r="F1901" t="s">
        <v>12704</v>
      </c>
    </row>
    <row r="1902" spans="1:6" x14ac:dyDescent="0.25">
      <c r="A1902" t="s">
        <v>12705</v>
      </c>
      <c r="B1902" t="s">
        <v>12680</v>
      </c>
      <c r="C1902" t="s">
        <v>12681</v>
      </c>
      <c r="D1902">
        <v>1997</v>
      </c>
      <c r="E1902" t="s">
        <v>333</v>
      </c>
      <c r="F1902" t="s">
        <v>12706</v>
      </c>
    </row>
    <row r="1903" spans="1:6" x14ac:dyDescent="0.25">
      <c r="A1903" t="s">
        <v>12707</v>
      </c>
      <c r="B1903" t="s">
        <v>12680</v>
      </c>
      <c r="C1903" t="s">
        <v>12681</v>
      </c>
      <c r="D1903">
        <v>1997</v>
      </c>
      <c r="E1903" t="s">
        <v>333</v>
      </c>
      <c r="F1903" t="s">
        <v>12708</v>
      </c>
    </row>
    <row r="1904" spans="1:6" x14ac:dyDescent="0.25">
      <c r="A1904" t="s">
        <v>12709</v>
      </c>
      <c r="B1904" t="s">
        <v>12680</v>
      </c>
      <c r="C1904" t="s">
        <v>12681</v>
      </c>
      <c r="D1904">
        <v>1997</v>
      </c>
      <c r="E1904" t="s">
        <v>333</v>
      </c>
      <c r="F1904" t="s">
        <v>12710</v>
      </c>
    </row>
    <row r="1905" spans="1:6" x14ac:dyDescent="0.25">
      <c r="A1905" t="s">
        <v>12711</v>
      </c>
      <c r="B1905" t="s">
        <v>12680</v>
      </c>
      <c r="C1905" t="s">
        <v>12681</v>
      </c>
      <c r="D1905">
        <v>1997</v>
      </c>
      <c r="E1905" t="s">
        <v>333</v>
      </c>
      <c r="F1905" t="s">
        <v>12712</v>
      </c>
    </row>
    <row r="1906" spans="1:6" x14ac:dyDescent="0.25">
      <c r="A1906" t="s">
        <v>12713</v>
      </c>
      <c r="B1906" t="s">
        <v>12680</v>
      </c>
      <c r="C1906" t="s">
        <v>12681</v>
      </c>
      <c r="D1906">
        <v>1997</v>
      </c>
      <c r="E1906" t="s">
        <v>333</v>
      </c>
      <c r="F1906" t="s">
        <v>12714</v>
      </c>
    </row>
    <row r="1907" spans="1:6" x14ac:dyDescent="0.25">
      <c r="A1907" t="s">
        <v>12715</v>
      </c>
      <c r="B1907" t="s">
        <v>12680</v>
      </c>
      <c r="C1907" t="s">
        <v>12681</v>
      </c>
      <c r="D1907">
        <v>1997</v>
      </c>
      <c r="E1907" t="s">
        <v>333</v>
      </c>
      <c r="F1907" t="s">
        <v>12716</v>
      </c>
    </row>
    <row r="1908" spans="1:6" x14ac:dyDescent="0.25">
      <c r="A1908" t="s">
        <v>12717</v>
      </c>
      <c r="B1908" t="s">
        <v>12680</v>
      </c>
      <c r="C1908" t="s">
        <v>12681</v>
      </c>
      <c r="D1908">
        <v>1997</v>
      </c>
      <c r="E1908" t="s">
        <v>333</v>
      </c>
      <c r="F1908" t="s">
        <v>12718</v>
      </c>
    </row>
    <row r="1909" spans="1:6" x14ac:dyDescent="0.25">
      <c r="A1909" t="s">
        <v>12719</v>
      </c>
      <c r="B1909" t="s">
        <v>12680</v>
      </c>
      <c r="C1909" t="s">
        <v>12681</v>
      </c>
      <c r="D1909">
        <v>1997</v>
      </c>
      <c r="E1909" t="s">
        <v>333</v>
      </c>
      <c r="F1909" t="s">
        <v>12720</v>
      </c>
    </row>
    <row r="1910" spans="1:6" x14ac:dyDescent="0.25">
      <c r="A1910" t="s">
        <v>12721</v>
      </c>
      <c r="B1910" t="s">
        <v>12680</v>
      </c>
      <c r="C1910" t="s">
        <v>12681</v>
      </c>
      <c r="D1910">
        <v>1997</v>
      </c>
      <c r="E1910" t="s">
        <v>333</v>
      </c>
      <c r="F1910" t="s">
        <v>12722</v>
      </c>
    </row>
    <row r="1911" spans="1:6" x14ac:dyDescent="0.25">
      <c r="A1911" t="s">
        <v>12723</v>
      </c>
      <c r="B1911" t="s">
        <v>12680</v>
      </c>
      <c r="C1911" t="s">
        <v>12681</v>
      </c>
      <c r="D1911">
        <v>1997</v>
      </c>
      <c r="E1911" t="s">
        <v>333</v>
      </c>
      <c r="F1911" t="s">
        <v>12724</v>
      </c>
    </row>
    <row r="1912" spans="1:6" x14ac:dyDescent="0.25">
      <c r="A1912" t="s">
        <v>12725</v>
      </c>
      <c r="B1912" t="s">
        <v>12680</v>
      </c>
      <c r="C1912" t="s">
        <v>12681</v>
      </c>
      <c r="D1912">
        <v>1997</v>
      </c>
      <c r="E1912" t="s">
        <v>333</v>
      </c>
      <c r="F1912" t="s">
        <v>12726</v>
      </c>
    </row>
    <row r="1913" spans="1:6" x14ac:dyDescent="0.25">
      <c r="A1913" t="s">
        <v>12727</v>
      </c>
      <c r="B1913" t="s">
        <v>12680</v>
      </c>
      <c r="C1913" t="s">
        <v>12681</v>
      </c>
      <c r="D1913">
        <v>1997</v>
      </c>
      <c r="E1913" t="s">
        <v>333</v>
      </c>
      <c r="F1913" t="s">
        <v>12728</v>
      </c>
    </row>
    <row r="1914" spans="1:6" x14ac:dyDescent="0.25">
      <c r="A1914" t="s">
        <v>12729</v>
      </c>
      <c r="B1914" t="s">
        <v>12680</v>
      </c>
      <c r="C1914" t="s">
        <v>12681</v>
      </c>
      <c r="D1914">
        <v>1997</v>
      </c>
      <c r="E1914" t="s">
        <v>333</v>
      </c>
      <c r="F1914" t="s">
        <v>12730</v>
      </c>
    </row>
    <row r="1915" spans="1:6" x14ac:dyDescent="0.25">
      <c r="A1915" t="s">
        <v>12731</v>
      </c>
      <c r="B1915" t="s">
        <v>12680</v>
      </c>
      <c r="C1915" t="s">
        <v>12681</v>
      </c>
      <c r="D1915">
        <v>1997</v>
      </c>
      <c r="E1915" t="s">
        <v>333</v>
      </c>
      <c r="F1915" t="s">
        <v>12732</v>
      </c>
    </row>
    <row r="1916" spans="1:6" x14ac:dyDescent="0.25">
      <c r="A1916" t="s">
        <v>12733</v>
      </c>
      <c r="B1916" t="s">
        <v>12680</v>
      </c>
      <c r="C1916" t="s">
        <v>12681</v>
      </c>
      <c r="D1916">
        <v>1997</v>
      </c>
      <c r="E1916" t="s">
        <v>333</v>
      </c>
      <c r="F1916" t="s">
        <v>12734</v>
      </c>
    </row>
    <row r="1917" spans="1:6" x14ac:dyDescent="0.25">
      <c r="A1917" t="s">
        <v>12735</v>
      </c>
      <c r="B1917" t="s">
        <v>12680</v>
      </c>
      <c r="C1917" t="s">
        <v>12681</v>
      </c>
      <c r="D1917">
        <v>1997</v>
      </c>
      <c r="E1917" t="s">
        <v>333</v>
      </c>
      <c r="F1917" t="s">
        <v>12736</v>
      </c>
    </row>
    <row r="1918" spans="1:6" x14ac:dyDescent="0.25">
      <c r="A1918" t="s">
        <v>12737</v>
      </c>
      <c r="B1918" t="s">
        <v>12680</v>
      </c>
      <c r="C1918" t="s">
        <v>12681</v>
      </c>
      <c r="D1918">
        <v>1997</v>
      </c>
      <c r="E1918" t="s">
        <v>333</v>
      </c>
      <c r="F1918" t="s">
        <v>12738</v>
      </c>
    </row>
    <row r="1919" spans="1:6" x14ac:dyDescent="0.25">
      <c r="A1919" t="s">
        <v>12739</v>
      </c>
      <c r="B1919" t="s">
        <v>12680</v>
      </c>
      <c r="C1919" t="s">
        <v>12681</v>
      </c>
      <c r="D1919">
        <v>1997</v>
      </c>
      <c r="E1919" t="s">
        <v>333</v>
      </c>
      <c r="F1919" t="s">
        <v>12740</v>
      </c>
    </row>
    <row r="1920" spans="1:6" x14ac:dyDescent="0.25">
      <c r="A1920" t="s">
        <v>12741</v>
      </c>
      <c r="B1920" t="s">
        <v>12680</v>
      </c>
      <c r="C1920" t="s">
        <v>12681</v>
      </c>
      <c r="D1920">
        <v>1997</v>
      </c>
      <c r="E1920" t="s">
        <v>333</v>
      </c>
      <c r="F1920" t="s">
        <v>12742</v>
      </c>
    </row>
    <row r="1921" spans="1:6" x14ac:dyDescent="0.25">
      <c r="A1921" t="s">
        <v>12743</v>
      </c>
      <c r="B1921" t="s">
        <v>12680</v>
      </c>
      <c r="C1921" t="s">
        <v>12681</v>
      </c>
      <c r="D1921">
        <v>1997</v>
      </c>
      <c r="E1921" t="s">
        <v>333</v>
      </c>
      <c r="F1921" t="s">
        <v>12744</v>
      </c>
    </row>
    <row r="1922" spans="1:6" x14ac:dyDescent="0.25">
      <c r="A1922" t="s">
        <v>12745</v>
      </c>
      <c r="B1922" t="s">
        <v>12680</v>
      </c>
      <c r="C1922" t="s">
        <v>12681</v>
      </c>
      <c r="D1922">
        <v>1997</v>
      </c>
      <c r="E1922" t="s">
        <v>333</v>
      </c>
      <c r="F1922" t="s">
        <v>12746</v>
      </c>
    </row>
    <row r="1923" spans="1:6" x14ac:dyDescent="0.25">
      <c r="A1923" t="s">
        <v>12747</v>
      </c>
      <c r="B1923" t="s">
        <v>12680</v>
      </c>
      <c r="C1923" t="s">
        <v>12681</v>
      </c>
      <c r="D1923">
        <v>1997</v>
      </c>
      <c r="E1923" t="s">
        <v>333</v>
      </c>
      <c r="F1923" t="s">
        <v>12748</v>
      </c>
    </row>
    <row r="1924" spans="1:6" x14ac:dyDescent="0.25">
      <c r="A1924" t="s">
        <v>12749</v>
      </c>
      <c r="B1924" t="s">
        <v>12680</v>
      </c>
      <c r="C1924" t="s">
        <v>12681</v>
      </c>
      <c r="D1924">
        <v>1997</v>
      </c>
      <c r="E1924" t="s">
        <v>333</v>
      </c>
      <c r="F1924" t="s">
        <v>12750</v>
      </c>
    </row>
    <row r="1925" spans="1:6" x14ac:dyDescent="0.25">
      <c r="A1925" t="s">
        <v>12751</v>
      </c>
      <c r="B1925" t="s">
        <v>12680</v>
      </c>
      <c r="C1925" t="s">
        <v>12681</v>
      </c>
      <c r="D1925">
        <v>1997</v>
      </c>
      <c r="E1925" t="s">
        <v>333</v>
      </c>
      <c r="F1925" t="s">
        <v>12752</v>
      </c>
    </row>
    <row r="1926" spans="1:6" x14ac:dyDescent="0.25">
      <c r="A1926" t="s">
        <v>12753</v>
      </c>
      <c r="B1926" t="s">
        <v>12680</v>
      </c>
      <c r="C1926" t="s">
        <v>12681</v>
      </c>
      <c r="D1926">
        <v>1997</v>
      </c>
      <c r="E1926" t="s">
        <v>333</v>
      </c>
      <c r="F1926" t="s">
        <v>12754</v>
      </c>
    </row>
    <row r="1927" spans="1:6" x14ac:dyDescent="0.25">
      <c r="A1927" t="s">
        <v>12755</v>
      </c>
      <c r="B1927" t="s">
        <v>12680</v>
      </c>
      <c r="C1927" t="s">
        <v>12681</v>
      </c>
      <c r="D1927">
        <v>1997</v>
      </c>
      <c r="E1927" t="s">
        <v>333</v>
      </c>
      <c r="F1927" t="s">
        <v>12756</v>
      </c>
    </row>
    <row r="1928" spans="1:6" x14ac:dyDescent="0.25">
      <c r="A1928" t="s">
        <v>12757</v>
      </c>
      <c r="B1928" t="s">
        <v>12680</v>
      </c>
      <c r="C1928" t="s">
        <v>12681</v>
      </c>
      <c r="D1928">
        <v>1997</v>
      </c>
      <c r="E1928" t="s">
        <v>333</v>
      </c>
      <c r="F1928" t="s">
        <v>12758</v>
      </c>
    </row>
    <row r="1929" spans="1:6" x14ac:dyDescent="0.25">
      <c r="A1929" t="s">
        <v>12759</v>
      </c>
      <c r="B1929" t="s">
        <v>12680</v>
      </c>
      <c r="C1929" t="s">
        <v>12681</v>
      </c>
      <c r="D1929">
        <v>1997</v>
      </c>
      <c r="E1929" t="s">
        <v>333</v>
      </c>
      <c r="F1929" t="s">
        <v>12760</v>
      </c>
    </row>
    <row r="1930" spans="1:6" x14ac:dyDescent="0.25">
      <c r="A1930" t="s">
        <v>12761</v>
      </c>
      <c r="B1930" t="s">
        <v>12680</v>
      </c>
      <c r="C1930" t="s">
        <v>12681</v>
      </c>
      <c r="D1930">
        <v>1997</v>
      </c>
      <c r="E1930" t="s">
        <v>333</v>
      </c>
      <c r="F1930" t="s">
        <v>12762</v>
      </c>
    </row>
    <row r="1931" spans="1:6" x14ac:dyDescent="0.25">
      <c r="A1931" t="s">
        <v>12763</v>
      </c>
      <c r="B1931" t="s">
        <v>12680</v>
      </c>
      <c r="C1931" t="s">
        <v>12681</v>
      </c>
      <c r="D1931">
        <v>1997</v>
      </c>
      <c r="E1931" t="s">
        <v>333</v>
      </c>
      <c r="F1931" t="s">
        <v>12764</v>
      </c>
    </row>
    <row r="1932" spans="1:6" x14ac:dyDescent="0.25">
      <c r="A1932" t="s">
        <v>12765</v>
      </c>
      <c r="B1932" t="s">
        <v>12680</v>
      </c>
      <c r="C1932" t="s">
        <v>12681</v>
      </c>
      <c r="D1932">
        <v>1997</v>
      </c>
      <c r="E1932" t="s">
        <v>333</v>
      </c>
      <c r="F1932" t="s">
        <v>12766</v>
      </c>
    </row>
    <row r="1933" spans="1:6" x14ac:dyDescent="0.25">
      <c r="A1933" t="s">
        <v>12767</v>
      </c>
      <c r="B1933" t="s">
        <v>12680</v>
      </c>
      <c r="C1933" t="s">
        <v>12681</v>
      </c>
      <c r="D1933">
        <v>1997</v>
      </c>
      <c r="E1933" t="s">
        <v>333</v>
      </c>
      <c r="F1933" t="s">
        <v>12768</v>
      </c>
    </row>
    <row r="1934" spans="1:6" x14ac:dyDescent="0.25">
      <c r="A1934" t="s">
        <v>12769</v>
      </c>
      <c r="B1934" t="s">
        <v>12680</v>
      </c>
      <c r="C1934" t="s">
        <v>12681</v>
      </c>
      <c r="D1934">
        <v>1997</v>
      </c>
      <c r="E1934" t="s">
        <v>333</v>
      </c>
      <c r="F1934" t="s">
        <v>12770</v>
      </c>
    </row>
    <row r="1935" spans="1:6" x14ac:dyDescent="0.25">
      <c r="A1935" t="s">
        <v>12771</v>
      </c>
      <c r="B1935" t="s">
        <v>12680</v>
      </c>
      <c r="C1935" t="s">
        <v>12681</v>
      </c>
      <c r="D1935">
        <v>1997</v>
      </c>
      <c r="E1935" t="s">
        <v>333</v>
      </c>
      <c r="F1935" t="s">
        <v>12772</v>
      </c>
    </row>
    <row r="1936" spans="1:6" x14ac:dyDescent="0.25">
      <c r="A1936" t="s">
        <v>12773</v>
      </c>
      <c r="B1936" t="s">
        <v>12680</v>
      </c>
      <c r="C1936" t="s">
        <v>12681</v>
      </c>
      <c r="D1936">
        <v>1997</v>
      </c>
      <c r="E1936" t="s">
        <v>333</v>
      </c>
      <c r="F1936" t="s">
        <v>12774</v>
      </c>
    </row>
    <row r="1937" spans="1:7" x14ac:dyDescent="0.25">
      <c r="A1937" t="s">
        <v>12775</v>
      </c>
      <c r="B1937" t="s">
        <v>12680</v>
      </c>
      <c r="C1937" t="s">
        <v>12681</v>
      </c>
      <c r="D1937">
        <v>1997</v>
      </c>
      <c r="E1937" t="s">
        <v>333</v>
      </c>
      <c r="F1937" t="s">
        <v>12776</v>
      </c>
    </row>
    <row r="1938" spans="1:7" x14ac:dyDescent="0.25">
      <c r="A1938" t="s">
        <v>12777</v>
      </c>
      <c r="B1938" t="s">
        <v>12680</v>
      </c>
      <c r="C1938" t="s">
        <v>12681</v>
      </c>
      <c r="D1938">
        <v>1997</v>
      </c>
      <c r="E1938" t="s">
        <v>333</v>
      </c>
      <c r="F1938" t="s">
        <v>12778</v>
      </c>
    </row>
    <row r="1939" spans="1:7" x14ac:dyDescent="0.25">
      <c r="A1939" t="s">
        <v>12779</v>
      </c>
      <c r="B1939" t="s">
        <v>12680</v>
      </c>
      <c r="C1939" t="s">
        <v>12681</v>
      </c>
      <c r="D1939">
        <v>1997</v>
      </c>
      <c r="E1939" t="s">
        <v>333</v>
      </c>
      <c r="F1939" t="s">
        <v>12780</v>
      </c>
    </row>
    <row r="1940" spans="1:7" x14ac:dyDescent="0.25">
      <c r="A1940" t="s">
        <v>10664</v>
      </c>
      <c r="B1940" t="s">
        <v>12680</v>
      </c>
      <c r="C1940" t="s">
        <v>12681</v>
      </c>
      <c r="D1940">
        <v>1997</v>
      </c>
      <c r="E1940" t="s">
        <v>333</v>
      </c>
      <c r="F1940" t="s">
        <v>12781</v>
      </c>
    </row>
    <row r="1941" spans="1:7" x14ac:dyDescent="0.25">
      <c r="A1941" t="s">
        <v>1943</v>
      </c>
      <c r="B1941" t="s">
        <v>11717</v>
      </c>
      <c r="C1941" t="s">
        <v>11718</v>
      </c>
      <c r="D1941">
        <v>2023</v>
      </c>
      <c r="E1941" t="s">
        <v>1943</v>
      </c>
      <c r="F1941" t="s">
        <v>11719</v>
      </c>
      <c r="G1941" t="s">
        <v>10007</v>
      </c>
    </row>
    <row r="1942" spans="1:7" x14ac:dyDescent="0.25">
      <c r="A1942" t="s">
        <v>11720</v>
      </c>
      <c r="B1942" t="s">
        <v>11717</v>
      </c>
      <c r="C1942" t="s">
        <v>11718</v>
      </c>
      <c r="D1942">
        <v>2023</v>
      </c>
      <c r="E1942" t="s">
        <v>1943</v>
      </c>
      <c r="F1942" t="s">
        <v>11721</v>
      </c>
    </row>
    <row r="1943" spans="1:7" x14ac:dyDescent="0.25">
      <c r="A1943" t="s">
        <v>11722</v>
      </c>
      <c r="B1943" t="s">
        <v>11717</v>
      </c>
      <c r="C1943" t="s">
        <v>11718</v>
      </c>
      <c r="D1943">
        <v>2023</v>
      </c>
      <c r="E1943" t="s">
        <v>1943</v>
      </c>
      <c r="F1943" t="s">
        <v>11723</v>
      </c>
    </row>
    <row r="1944" spans="1:7" x14ac:dyDescent="0.25">
      <c r="A1944" t="s">
        <v>11724</v>
      </c>
      <c r="B1944" t="s">
        <v>11717</v>
      </c>
      <c r="C1944" t="s">
        <v>11718</v>
      </c>
      <c r="D1944">
        <v>2023</v>
      </c>
      <c r="E1944" t="s">
        <v>1943</v>
      </c>
      <c r="F1944" t="s">
        <v>11725</v>
      </c>
    </row>
    <row r="1945" spans="1:7" x14ac:dyDescent="0.25">
      <c r="A1945" t="s">
        <v>11726</v>
      </c>
      <c r="B1945" t="s">
        <v>11717</v>
      </c>
      <c r="C1945" t="s">
        <v>11718</v>
      </c>
      <c r="D1945">
        <v>2023</v>
      </c>
      <c r="E1945" t="s">
        <v>1943</v>
      </c>
      <c r="F1945" t="s">
        <v>11727</v>
      </c>
    </row>
    <row r="1946" spans="1:7" x14ac:dyDescent="0.25">
      <c r="A1946" t="s">
        <v>11728</v>
      </c>
      <c r="B1946" t="s">
        <v>11717</v>
      </c>
      <c r="C1946" t="s">
        <v>11718</v>
      </c>
      <c r="D1946">
        <v>2023</v>
      </c>
      <c r="E1946" t="s">
        <v>1943</v>
      </c>
      <c r="F1946" t="s">
        <v>11729</v>
      </c>
    </row>
    <row r="1947" spans="1:7" x14ac:dyDescent="0.25">
      <c r="A1947" t="s">
        <v>11730</v>
      </c>
      <c r="B1947" t="s">
        <v>11717</v>
      </c>
      <c r="C1947" t="s">
        <v>11718</v>
      </c>
      <c r="D1947">
        <v>2023</v>
      </c>
      <c r="E1947" t="s">
        <v>1943</v>
      </c>
      <c r="F1947" t="s">
        <v>11731</v>
      </c>
    </row>
    <row r="1948" spans="1:7" x14ac:dyDescent="0.25">
      <c r="A1948" t="s">
        <v>11732</v>
      </c>
      <c r="B1948" t="s">
        <v>11717</v>
      </c>
      <c r="C1948" t="s">
        <v>11718</v>
      </c>
      <c r="D1948">
        <v>2023</v>
      </c>
      <c r="E1948" t="s">
        <v>1943</v>
      </c>
      <c r="F1948" t="s">
        <v>11733</v>
      </c>
    </row>
    <row r="1949" spans="1:7" x14ac:dyDescent="0.25">
      <c r="A1949" t="s">
        <v>11734</v>
      </c>
      <c r="B1949" t="s">
        <v>11717</v>
      </c>
      <c r="C1949" t="s">
        <v>11718</v>
      </c>
      <c r="D1949">
        <v>2023</v>
      </c>
      <c r="E1949" t="s">
        <v>1943</v>
      </c>
      <c r="F1949" t="s">
        <v>11735</v>
      </c>
    </row>
    <row r="1950" spans="1:7" x14ac:dyDescent="0.25">
      <c r="A1950" t="s">
        <v>11736</v>
      </c>
      <c r="B1950" t="s">
        <v>11717</v>
      </c>
      <c r="C1950" t="s">
        <v>11718</v>
      </c>
      <c r="D1950">
        <v>2023</v>
      </c>
      <c r="E1950" t="s">
        <v>1943</v>
      </c>
      <c r="F1950" t="s">
        <v>11737</v>
      </c>
    </row>
    <row r="1951" spans="1:7" x14ac:dyDescent="0.25">
      <c r="A1951" t="s">
        <v>11738</v>
      </c>
      <c r="B1951" t="s">
        <v>11717</v>
      </c>
      <c r="C1951" t="s">
        <v>11718</v>
      </c>
      <c r="D1951">
        <v>2023</v>
      </c>
      <c r="E1951" t="s">
        <v>1943</v>
      </c>
      <c r="F1951" t="s">
        <v>11739</v>
      </c>
    </row>
    <row r="1952" spans="1:7" x14ac:dyDescent="0.25">
      <c r="A1952" t="s">
        <v>11740</v>
      </c>
      <c r="B1952" t="s">
        <v>11717</v>
      </c>
      <c r="C1952" t="s">
        <v>11718</v>
      </c>
      <c r="D1952">
        <v>2023</v>
      </c>
      <c r="E1952" t="s">
        <v>1943</v>
      </c>
      <c r="F1952" t="s">
        <v>11741</v>
      </c>
    </row>
    <row r="1953" spans="1:6" x14ac:dyDescent="0.25">
      <c r="A1953" t="s">
        <v>11742</v>
      </c>
      <c r="B1953" t="s">
        <v>11717</v>
      </c>
      <c r="C1953" t="s">
        <v>11718</v>
      </c>
      <c r="D1953">
        <v>2026</v>
      </c>
      <c r="E1953" t="s">
        <v>1943</v>
      </c>
      <c r="F1953" t="s">
        <v>11743</v>
      </c>
    </row>
    <row r="1954" spans="1:6" x14ac:dyDescent="0.25">
      <c r="A1954" t="s">
        <v>11744</v>
      </c>
      <c r="B1954" t="s">
        <v>11717</v>
      </c>
      <c r="C1954" t="s">
        <v>11718</v>
      </c>
      <c r="D1954">
        <v>2026</v>
      </c>
      <c r="E1954" t="s">
        <v>1943</v>
      </c>
      <c r="F1954" t="s">
        <v>11745</v>
      </c>
    </row>
    <row r="1955" spans="1:6" x14ac:dyDescent="0.25">
      <c r="A1955" t="s">
        <v>11746</v>
      </c>
      <c r="B1955" t="s">
        <v>11717</v>
      </c>
      <c r="C1955" t="s">
        <v>11718</v>
      </c>
      <c r="D1955">
        <v>2026</v>
      </c>
      <c r="E1955" t="s">
        <v>1943</v>
      </c>
      <c r="F1955" t="s">
        <v>11747</v>
      </c>
    </row>
    <row r="1956" spans="1:6" x14ac:dyDescent="0.25">
      <c r="A1956" t="s">
        <v>11748</v>
      </c>
      <c r="B1956" t="s">
        <v>11717</v>
      </c>
      <c r="C1956" t="s">
        <v>11718</v>
      </c>
      <c r="D1956">
        <v>2026</v>
      </c>
      <c r="E1956" t="s">
        <v>1943</v>
      </c>
      <c r="F1956" t="s">
        <v>11749</v>
      </c>
    </row>
    <row r="1957" spans="1:6" x14ac:dyDescent="0.25">
      <c r="A1957" t="s">
        <v>11750</v>
      </c>
      <c r="B1957" t="s">
        <v>11717</v>
      </c>
      <c r="C1957" t="s">
        <v>11718</v>
      </c>
      <c r="D1957">
        <v>2026</v>
      </c>
      <c r="E1957" t="s">
        <v>1943</v>
      </c>
      <c r="F1957" t="s">
        <v>11751</v>
      </c>
    </row>
    <row r="1958" spans="1:6" x14ac:dyDescent="0.25">
      <c r="A1958" t="s">
        <v>11752</v>
      </c>
      <c r="B1958" t="s">
        <v>11717</v>
      </c>
      <c r="C1958" t="s">
        <v>11718</v>
      </c>
      <c r="D1958">
        <v>2026</v>
      </c>
      <c r="E1958" t="s">
        <v>1943</v>
      </c>
      <c r="F1958" t="s">
        <v>11753</v>
      </c>
    </row>
    <row r="1959" spans="1:6" x14ac:dyDescent="0.25">
      <c r="A1959" t="s">
        <v>11754</v>
      </c>
      <c r="B1959" t="s">
        <v>11717</v>
      </c>
      <c r="C1959" t="s">
        <v>11718</v>
      </c>
      <c r="D1959">
        <v>2026</v>
      </c>
      <c r="E1959" t="s">
        <v>1943</v>
      </c>
      <c r="F1959" t="s">
        <v>11755</v>
      </c>
    </row>
    <row r="1960" spans="1:6" x14ac:dyDescent="0.25">
      <c r="A1960" t="s">
        <v>11756</v>
      </c>
      <c r="B1960" t="s">
        <v>11717</v>
      </c>
      <c r="C1960" t="s">
        <v>11718</v>
      </c>
      <c r="D1960">
        <v>2026</v>
      </c>
      <c r="E1960" t="s">
        <v>1943</v>
      </c>
      <c r="F1960" t="s">
        <v>11757</v>
      </c>
    </row>
    <row r="1961" spans="1:6" x14ac:dyDescent="0.25">
      <c r="A1961" t="s">
        <v>11758</v>
      </c>
      <c r="B1961" t="s">
        <v>11717</v>
      </c>
      <c r="C1961" t="s">
        <v>11718</v>
      </c>
      <c r="D1961">
        <v>2026</v>
      </c>
      <c r="E1961" t="s">
        <v>1943</v>
      </c>
      <c r="F1961" t="s">
        <v>11759</v>
      </c>
    </row>
    <row r="1962" spans="1:6" x14ac:dyDescent="0.25">
      <c r="A1962" t="s">
        <v>11760</v>
      </c>
      <c r="B1962" t="s">
        <v>11717</v>
      </c>
      <c r="C1962" t="s">
        <v>11718</v>
      </c>
      <c r="D1962">
        <v>2026</v>
      </c>
      <c r="E1962" t="s">
        <v>1943</v>
      </c>
      <c r="F1962" t="s">
        <v>11761</v>
      </c>
    </row>
    <row r="1963" spans="1:6" x14ac:dyDescent="0.25">
      <c r="A1963" t="s">
        <v>15664</v>
      </c>
      <c r="B1963" t="s">
        <v>15665</v>
      </c>
      <c r="C1963" t="s">
        <v>15666</v>
      </c>
      <c r="D1963">
        <v>2024</v>
      </c>
      <c r="E1963" t="s">
        <v>1353</v>
      </c>
      <c r="F1963" t="s">
        <v>15667</v>
      </c>
    </row>
    <row r="1964" spans="1:6" x14ac:dyDescent="0.25">
      <c r="A1964" t="s">
        <v>15668</v>
      </c>
      <c r="B1964" t="s">
        <v>15665</v>
      </c>
      <c r="C1964" t="s">
        <v>15666</v>
      </c>
      <c r="D1964">
        <v>2024</v>
      </c>
      <c r="E1964" t="s">
        <v>1353</v>
      </c>
      <c r="F1964" t="s">
        <v>15669</v>
      </c>
    </row>
    <row r="1965" spans="1:6" x14ac:dyDescent="0.25">
      <c r="A1965" t="s">
        <v>15670</v>
      </c>
      <c r="B1965" t="s">
        <v>15665</v>
      </c>
      <c r="C1965" t="s">
        <v>15666</v>
      </c>
      <c r="D1965">
        <v>2024</v>
      </c>
      <c r="E1965" t="s">
        <v>1353</v>
      </c>
      <c r="F1965" t="s">
        <v>15671</v>
      </c>
    </row>
    <row r="1966" spans="1:6" x14ac:dyDescent="0.25">
      <c r="A1966" t="s">
        <v>15672</v>
      </c>
      <c r="B1966" t="s">
        <v>15665</v>
      </c>
      <c r="C1966" t="s">
        <v>15666</v>
      </c>
      <c r="D1966">
        <v>2024</v>
      </c>
      <c r="E1966" t="s">
        <v>1353</v>
      </c>
      <c r="F1966" t="s">
        <v>15673</v>
      </c>
    </row>
    <row r="1967" spans="1:6" x14ac:dyDescent="0.25">
      <c r="A1967" t="s">
        <v>15674</v>
      </c>
      <c r="B1967" t="s">
        <v>15665</v>
      </c>
      <c r="C1967" t="s">
        <v>15666</v>
      </c>
      <c r="D1967">
        <v>2024</v>
      </c>
      <c r="E1967" t="s">
        <v>1353</v>
      </c>
      <c r="F1967" t="s">
        <v>15675</v>
      </c>
    </row>
    <row r="1968" spans="1:6" x14ac:dyDescent="0.25">
      <c r="A1968" t="s">
        <v>15676</v>
      </c>
      <c r="B1968" t="s">
        <v>15665</v>
      </c>
      <c r="C1968" t="s">
        <v>15666</v>
      </c>
      <c r="D1968">
        <v>2024</v>
      </c>
      <c r="E1968" t="s">
        <v>1353</v>
      </c>
      <c r="F1968" t="s">
        <v>15677</v>
      </c>
    </row>
    <row r="1969" spans="1:7" x14ac:dyDescent="0.25">
      <c r="A1969" t="s">
        <v>15678</v>
      </c>
      <c r="B1969" t="s">
        <v>15665</v>
      </c>
      <c r="C1969" t="s">
        <v>15666</v>
      </c>
      <c r="D1969">
        <v>2024</v>
      </c>
      <c r="E1969" t="s">
        <v>1353</v>
      </c>
      <c r="F1969" t="s">
        <v>15679</v>
      </c>
    </row>
    <row r="1970" spans="1:7" x14ac:dyDescent="0.25">
      <c r="A1970" t="s">
        <v>15680</v>
      </c>
      <c r="B1970" t="s">
        <v>15665</v>
      </c>
      <c r="C1970" t="s">
        <v>15666</v>
      </c>
      <c r="D1970">
        <v>2024</v>
      </c>
      <c r="E1970" t="s">
        <v>1353</v>
      </c>
      <c r="F1970" t="s">
        <v>15681</v>
      </c>
    </row>
    <row r="1971" spans="1:7" x14ac:dyDescent="0.25">
      <c r="A1971" t="s">
        <v>15682</v>
      </c>
      <c r="B1971" t="s">
        <v>15665</v>
      </c>
      <c r="C1971" t="s">
        <v>15666</v>
      </c>
      <c r="D1971">
        <v>2024</v>
      </c>
      <c r="E1971" t="s">
        <v>1353</v>
      </c>
      <c r="F1971" t="s">
        <v>15683</v>
      </c>
    </row>
    <row r="1972" spans="1:7" x14ac:dyDescent="0.25">
      <c r="A1972" t="s">
        <v>15684</v>
      </c>
      <c r="B1972" t="s">
        <v>15665</v>
      </c>
      <c r="C1972" t="s">
        <v>15666</v>
      </c>
      <c r="D1972">
        <v>2024</v>
      </c>
      <c r="E1972" t="s">
        <v>1353</v>
      </c>
      <c r="F1972" t="s">
        <v>15685</v>
      </c>
    </row>
    <row r="1973" spans="1:7" x14ac:dyDescent="0.25">
      <c r="A1973" t="s">
        <v>15686</v>
      </c>
      <c r="B1973" t="s">
        <v>15665</v>
      </c>
      <c r="C1973" t="s">
        <v>15666</v>
      </c>
      <c r="D1973">
        <v>2024</v>
      </c>
      <c r="E1973" t="s">
        <v>1353</v>
      </c>
      <c r="F1973" t="s">
        <v>15687</v>
      </c>
    </row>
    <row r="1974" spans="1:7" x14ac:dyDescent="0.25">
      <c r="A1974" t="s">
        <v>15688</v>
      </c>
      <c r="B1974" t="s">
        <v>15665</v>
      </c>
      <c r="C1974" t="s">
        <v>15666</v>
      </c>
      <c r="D1974">
        <v>2024</v>
      </c>
      <c r="E1974" t="s">
        <v>1353</v>
      </c>
      <c r="F1974" t="s">
        <v>15689</v>
      </c>
    </row>
    <row r="1975" spans="1:7" x14ac:dyDescent="0.25">
      <c r="A1975" t="s">
        <v>15690</v>
      </c>
      <c r="B1975" t="s">
        <v>15665</v>
      </c>
      <c r="C1975" t="s">
        <v>15666</v>
      </c>
      <c r="E1975" t="s">
        <v>1353</v>
      </c>
      <c r="F1975" t="s">
        <v>15691</v>
      </c>
    </row>
    <row r="1976" spans="1:7" x14ac:dyDescent="0.25">
      <c r="A1976" t="s">
        <v>15692</v>
      </c>
      <c r="B1976" t="s">
        <v>15665</v>
      </c>
      <c r="C1976" t="s">
        <v>15666</v>
      </c>
      <c r="E1976" t="s">
        <v>1353</v>
      </c>
      <c r="F1976" t="s">
        <v>15693</v>
      </c>
    </row>
    <row r="1977" spans="1:7" x14ac:dyDescent="0.25">
      <c r="A1977" t="s">
        <v>11762</v>
      </c>
      <c r="B1977" t="s">
        <v>11763</v>
      </c>
      <c r="C1977" t="s">
        <v>11764</v>
      </c>
      <c r="D1977">
        <v>2005</v>
      </c>
      <c r="E1977" t="s">
        <v>2001</v>
      </c>
      <c r="F1977" t="s">
        <v>11765</v>
      </c>
    </row>
    <row r="1978" spans="1:7" x14ac:dyDescent="0.25">
      <c r="A1978" t="s">
        <v>11766</v>
      </c>
      <c r="B1978" t="s">
        <v>11763</v>
      </c>
      <c r="C1978" t="s">
        <v>11764</v>
      </c>
      <c r="D1978">
        <v>2005</v>
      </c>
      <c r="E1978" t="s">
        <v>2001</v>
      </c>
      <c r="F1978" t="s">
        <v>11767</v>
      </c>
    </row>
    <row r="1979" spans="1:7" x14ac:dyDescent="0.25">
      <c r="A1979" t="s">
        <v>11768</v>
      </c>
      <c r="B1979" t="s">
        <v>11763</v>
      </c>
      <c r="C1979" t="s">
        <v>11764</v>
      </c>
      <c r="D1979">
        <v>2005</v>
      </c>
      <c r="E1979" t="s">
        <v>2001</v>
      </c>
      <c r="F1979" t="s">
        <v>11769</v>
      </c>
      <c r="G1979" t="s">
        <v>10007</v>
      </c>
    </row>
    <row r="1980" spans="1:7" x14ac:dyDescent="0.25">
      <c r="A1980" t="s">
        <v>11770</v>
      </c>
      <c r="B1980" t="s">
        <v>11763</v>
      </c>
      <c r="C1980" t="s">
        <v>11764</v>
      </c>
      <c r="D1980">
        <v>2005</v>
      </c>
      <c r="E1980" t="s">
        <v>2001</v>
      </c>
      <c r="F1980" t="s">
        <v>11771</v>
      </c>
    </row>
    <row r="1981" spans="1:7" x14ac:dyDescent="0.25">
      <c r="A1981" t="s">
        <v>11772</v>
      </c>
      <c r="B1981" t="s">
        <v>11763</v>
      </c>
      <c r="C1981" t="s">
        <v>11764</v>
      </c>
      <c r="D1981">
        <v>2005</v>
      </c>
      <c r="E1981" t="s">
        <v>2001</v>
      </c>
      <c r="F1981" t="s">
        <v>11773</v>
      </c>
    </row>
    <row r="1982" spans="1:7" x14ac:dyDescent="0.25">
      <c r="A1982" t="s">
        <v>11774</v>
      </c>
      <c r="B1982" t="s">
        <v>11763</v>
      </c>
      <c r="C1982" t="s">
        <v>11764</v>
      </c>
      <c r="D1982">
        <v>2005</v>
      </c>
      <c r="E1982" t="s">
        <v>2001</v>
      </c>
      <c r="F1982" t="s">
        <v>11775</v>
      </c>
    </row>
    <row r="1983" spans="1:7" x14ac:dyDescent="0.25">
      <c r="A1983" t="s">
        <v>11776</v>
      </c>
      <c r="B1983" t="s">
        <v>11763</v>
      </c>
      <c r="C1983" t="s">
        <v>11764</v>
      </c>
      <c r="D1983">
        <v>2005</v>
      </c>
      <c r="E1983" t="s">
        <v>2001</v>
      </c>
      <c r="F1983" t="s">
        <v>11777</v>
      </c>
    </row>
    <row r="1984" spans="1:7" x14ac:dyDescent="0.25">
      <c r="A1984" t="s">
        <v>11778</v>
      </c>
      <c r="B1984" t="s">
        <v>11763</v>
      </c>
      <c r="C1984" t="s">
        <v>11764</v>
      </c>
      <c r="D1984">
        <v>2005</v>
      </c>
      <c r="E1984" t="s">
        <v>2001</v>
      </c>
      <c r="F1984" t="s">
        <v>11779</v>
      </c>
    </row>
    <row r="1985" spans="1:6" x14ac:dyDescent="0.25">
      <c r="A1985" t="s">
        <v>11780</v>
      </c>
      <c r="B1985" t="s">
        <v>11763</v>
      </c>
      <c r="C1985" t="s">
        <v>11764</v>
      </c>
      <c r="D1985">
        <v>2005</v>
      </c>
      <c r="E1985" t="s">
        <v>2001</v>
      </c>
      <c r="F1985" t="s">
        <v>11781</v>
      </c>
    </row>
    <row r="1986" spans="1:6" x14ac:dyDescent="0.25">
      <c r="A1986" t="s">
        <v>11782</v>
      </c>
      <c r="B1986" t="s">
        <v>11763</v>
      </c>
      <c r="C1986" t="s">
        <v>11764</v>
      </c>
      <c r="D1986">
        <v>2005</v>
      </c>
      <c r="E1986" t="s">
        <v>2001</v>
      </c>
      <c r="F1986" t="s">
        <v>11783</v>
      </c>
    </row>
    <row r="1987" spans="1:6" x14ac:dyDescent="0.25">
      <c r="A1987" t="s">
        <v>11784</v>
      </c>
      <c r="B1987" t="s">
        <v>11763</v>
      </c>
      <c r="C1987" t="s">
        <v>11764</v>
      </c>
      <c r="D1987">
        <v>2005</v>
      </c>
      <c r="E1987" t="s">
        <v>2001</v>
      </c>
      <c r="F1987" t="s">
        <v>11785</v>
      </c>
    </row>
    <row r="1988" spans="1:6" x14ac:dyDescent="0.25">
      <c r="A1988" t="s">
        <v>11786</v>
      </c>
      <c r="B1988" t="s">
        <v>11763</v>
      </c>
      <c r="C1988" t="s">
        <v>11764</v>
      </c>
      <c r="D1988">
        <v>2005</v>
      </c>
      <c r="E1988" t="s">
        <v>2001</v>
      </c>
      <c r="F1988" t="s">
        <v>11787</v>
      </c>
    </row>
    <row r="1989" spans="1:6" x14ac:dyDescent="0.25">
      <c r="A1989" t="s">
        <v>11788</v>
      </c>
      <c r="B1989" t="s">
        <v>11763</v>
      </c>
      <c r="C1989" t="s">
        <v>11764</v>
      </c>
      <c r="D1989">
        <v>2005</v>
      </c>
      <c r="E1989" t="s">
        <v>2001</v>
      </c>
      <c r="F1989" t="s">
        <v>11789</v>
      </c>
    </row>
    <row r="1990" spans="1:6" x14ac:dyDescent="0.25">
      <c r="A1990" t="s">
        <v>11790</v>
      </c>
      <c r="B1990" t="s">
        <v>11763</v>
      </c>
      <c r="C1990" t="s">
        <v>11764</v>
      </c>
      <c r="D1990">
        <v>2005</v>
      </c>
      <c r="E1990" t="s">
        <v>2001</v>
      </c>
      <c r="F1990" t="s">
        <v>11791</v>
      </c>
    </row>
    <row r="1991" spans="1:6" x14ac:dyDescent="0.25">
      <c r="A1991" t="s">
        <v>11792</v>
      </c>
      <c r="B1991" t="s">
        <v>11763</v>
      </c>
      <c r="C1991" t="s">
        <v>11764</v>
      </c>
      <c r="D1991">
        <v>2005</v>
      </c>
      <c r="E1991" t="s">
        <v>2001</v>
      </c>
      <c r="F1991" t="s">
        <v>11793</v>
      </c>
    </row>
    <row r="1992" spans="1:6" x14ac:dyDescent="0.25">
      <c r="A1992" t="s">
        <v>11794</v>
      </c>
      <c r="B1992" t="s">
        <v>11763</v>
      </c>
      <c r="C1992" t="s">
        <v>11764</v>
      </c>
      <c r="D1992">
        <v>2005</v>
      </c>
      <c r="E1992" t="s">
        <v>2001</v>
      </c>
      <c r="F1992" t="s">
        <v>11795</v>
      </c>
    </row>
    <row r="1993" spans="1:6" x14ac:dyDescent="0.25">
      <c r="A1993" t="s">
        <v>11796</v>
      </c>
      <c r="B1993" t="s">
        <v>11763</v>
      </c>
      <c r="C1993" t="s">
        <v>11764</v>
      </c>
      <c r="D1993">
        <v>2005</v>
      </c>
      <c r="E1993" t="s">
        <v>2001</v>
      </c>
      <c r="F1993" t="s">
        <v>11797</v>
      </c>
    </row>
    <row r="1994" spans="1:6" x14ac:dyDescent="0.25">
      <c r="A1994" t="s">
        <v>11798</v>
      </c>
      <c r="B1994" t="s">
        <v>11763</v>
      </c>
      <c r="C1994" t="s">
        <v>11764</v>
      </c>
      <c r="D1994">
        <v>2005</v>
      </c>
      <c r="E1994" t="s">
        <v>2001</v>
      </c>
      <c r="F1994" t="s">
        <v>11799</v>
      </c>
    </row>
    <row r="1995" spans="1:6" x14ac:dyDescent="0.25">
      <c r="A1995" t="s">
        <v>11800</v>
      </c>
      <c r="B1995" t="s">
        <v>11763</v>
      </c>
      <c r="C1995" t="s">
        <v>11764</v>
      </c>
      <c r="D1995">
        <v>2005</v>
      </c>
      <c r="E1995" t="s">
        <v>2001</v>
      </c>
      <c r="F1995" t="s">
        <v>11801</v>
      </c>
    </row>
    <row r="1996" spans="1:6" x14ac:dyDescent="0.25">
      <c r="A1996" t="s">
        <v>11802</v>
      </c>
      <c r="B1996" t="s">
        <v>11763</v>
      </c>
      <c r="C1996" t="s">
        <v>11764</v>
      </c>
      <c r="D1996">
        <v>2005</v>
      </c>
      <c r="E1996" t="s">
        <v>2001</v>
      </c>
      <c r="F1996" t="s">
        <v>11803</v>
      </c>
    </row>
    <row r="1997" spans="1:6" x14ac:dyDescent="0.25">
      <c r="A1997" t="s">
        <v>11804</v>
      </c>
      <c r="B1997" t="s">
        <v>11763</v>
      </c>
      <c r="C1997" t="s">
        <v>11764</v>
      </c>
      <c r="D1997">
        <v>2005</v>
      </c>
      <c r="E1997" t="s">
        <v>2001</v>
      </c>
      <c r="F1997" t="s">
        <v>11805</v>
      </c>
    </row>
    <row r="1998" spans="1:6" x14ac:dyDescent="0.25">
      <c r="A1998" t="s">
        <v>11806</v>
      </c>
      <c r="B1998" t="s">
        <v>11763</v>
      </c>
      <c r="C1998" t="s">
        <v>11764</v>
      </c>
      <c r="D1998">
        <v>2005</v>
      </c>
      <c r="E1998" t="s">
        <v>2001</v>
      </c>
      <c r="F1998" t="s">
        <v>11807</v>
      </c>
    </row>
    <row r="1999" spans="1:6" x14ac:dyDescent="0.25">
      <c r="A1999" t="s">
        <v>11808</v>
      </c>
      <c r="B1999" t="s">
        <v>11763</v>
      </c>
      <c r="C1999" t="s">
        <v>11764</v>
      </c>
      <c r="D1999">
        <v>2005</v>
      </c>
      <c r="E1999" t="s">
        <v>2001</v>
      </c>
      <c r="F1999" t="s">
        <v>11809</v>
      </c>
    </row>
    <row r="2000" spans="1:6" x14ac:dyDescent="0.25">
      <c r="A2000" t="s">
        <v>11810</v>
      </c>
      <c r="B2000" t="s">
        <v>11763</v>
      </c>
      <c r="C2000" t="s">
        <v>11764</v>
      </c>
      <c r="D2000">
        <v>2005</v>
      </c>
      <c r="E2000" t="s">
        <v>2001</v>
      </c>
      <c r="F2000" t="s">
        <v>11811</v>
      </c>
    </row>
    <row r="2001" spans="1:6" x14ac:dyDescent="0.25">
      <c r="A2001" t="s">
        <v>11812</v>
      </c>
      <c r="B2001" t="s">
        <v>11763</v>
      </c>
      <c r="C2001" t="s">
        <v>11764</v>
      </c>
      <c r="D2001">
        <v>2005</v>
      </c>
      <c r="E2001" t="s">
        <v>2001</v>
      </c>
      <c r="F2001" t="s">
        <v>11813</v>
      </c>
    </row>
    <row r="2002" spans="1:6" x14ac:dyDescent="0.25">
      <c r="A2002" t="s">
        <v>11814</v>
      </c>
      <c r="B2002" t="s">
        <v>11763</v>
      </c>
      <c r="C2002" t="s">
        <v>11764</v>
      </c>
      <c r="D2002">
        <v>2005</v>
      </c>
      <c r="E2002" t="s">
        <v>2001</v>
      </c>
      <c r="F2002" t="s">
        <v>11815</v>
      </c>
    </row>
    <row r="2003" spans="1:6" x14ac:dyDescent="0.25">
      <c r="A2003" t="s">
        <v>11816</v>
      </c>
      <c r="B2003" t="s">
        <v>11763</v>
      </c>
      <c r="C2003" t="s">
        <v>11764</v>
      </c>
      <c r="D2003">
        <v>2005</v>
      </c>
      <c r="E2003" t="s">
        <v>2001</v>
      </c>
      <c r="F2003" t="s">
        <v>11817</v>
      </c>
    </row>
    <row r="2004" spans="1:6" x14ac:dyDescent="0.25">
      <c r="A2004" t="s">
        <v>11818</v>
      </c>
      <c r="B2004" t="s">
        <v>11763</v>
      </c>
      <c r="C2004" t="s">
        <v>11764</v>
      </c>
      <c r="D2004">
        <v>2005</v>
      </c>
      <c r="E2004" t="s">
        <v>2001</v>
      </c>
      <c r="F2004" t="s">
        <v>11819</v>
      </c>
    </row>
    <row r="2005" spans="1:6" x14ac:dyDescent="0.25">
      <c r="A2005" t="s">
        <v>11820</v>
      </c>
      <c r="B2005" t="s">
        <v>11763</v>
      </c>
      <c r="C2005" t="s">
        <v>11764</v>
      </c>
      <c r="D2005">
        <v>2005</v>
      </c>
      <c r="E2005" t="s">
        <v>2001</v>
      </c>
      <c r="F2005" t="s">
        <v>11821</v>
      </c>
    </row>
    <row r="2006" spans="1:6" x14ac:dyDescent="0.25">
      <c r="A2006" t="s">
        <v>11822</v>
      </c>
      <c r="B2006" t="s">
        <v>11763</v>
      </c>
      <c r="C2006" t="s">
        <v>11764</v>
      </c>
      <c r="D2006">
        <v>2005</v>
      </c>
      <c r="E2006" t="s">
        <v>2001</v>
      </c>
      <c r="F2006" t="s">
        <v>11823</v>
      </c>
    </row>
    <row r="2007" spans="1:6" x14ac:dyDescent="0.25">
      <c r="A2007" t="s">
        <v>11824</v>
      </c>
      <c r="B2007" t="s">
        <v>11763</v>
      </c>
      <c r="C2007" t="s">
        <v>11764</v>
      </c>
      <c r="D2007">
        <v>2005</v>
      </c>
      <c r="E2007" t="s">
        <v>2001</v>
      </c>
      <c r="F2007" t="s">
        <v>11825</v>
      </c>
    </row>
    <row r="2008" spans="1:6" x14ac:dyDescent="0.25">
      <c r="A2008" t="s">
        <v>11826</v>
      </c>
      <c r="B2008" t="s">
        <v>11763</v>
      </c>
      <c r="C2008" t="s">
        <v>11764</v>
      </c>
      <c r="D2008">
        <v>2005</v>
      </c>
      <c r="E2008" t="s">
        <v>2001</v>
      </c>
      <c r="F2008" t="s">
        <v>11827</v>
      </c>
    </row>
    <row r="2009" spans="1:6" x14ac:dyDescent="0.25">
      <c r="A2009" t="s">
        <v>11828</v>
      </c>
      <c r="B2009" t="s">
        <v>11763</v>
      </c>
      <c r="C2009" t="s">
        <v>11764</v>
      </c>
      <c r="D2009">
        <v>2005</v>
      </c>
      <c r="E2009" t="s">
        <v>2001</v>
      </c>
      <c r="F2009" t="s">
        <v>11829</v>
      </c>
    </row>
    <row r="2010" spans="1:6" x14ac:dyDescent="0.25">
      <c r="A2010" t="s">
        <v>11830</v>
      </c>
      <c r="B2010" t="s">
        <v>11763</v>
      </c>
      <c r="C2010" t="s">
        <v>11764</v>
      </c>
      <c r="D2010">
        <v>2005</v>
      </c>
      <c r="E2010" t="s">
        <v>2001</v>
      </c>
      <c r="F2010" t="s">
        <v>11831</v>
      </c>
    </row>
    <row r="2011" spans="1:6" x14ac:dyDescent="0.25">
      <c r="A2011" t="s">
        <v>11832</v>
      </c>
      <c r="B2011" t="s">
        <v>11763</v>
      </c>
      <c r="C2011" t="s">
        <v>11764</v>
      </c>
      <c r="D2011">
        <v>2005</v>
      </c>
      <c r="E2011" t="s">
        <v>2001</v>
      </c>
      <c r="F2011" t="s">
        <v>11833</v>
      </c>
    </row>
    <row r="2012" spans="1:6" x14ac:dyDescent="0.25">
      <c r="A2012" t="s">
        <v>11834</v>
      </c>
      <c r="B2012" t="s">
        <v>11763</v>
      </c>
      <c r="C2012" t="s">
        <v>11764</v>
      </c>
      <c r="D2012">
        <v>2005</v>
      </c>
      <c r="E2012" t="s">
        <v>2001</v>
      </c>
      <c r="F2012" t="s">
        <v>11835</v>
      </c>
    </row>
    <row r="2013" spans="1:6" x14ac:dyDescent="0.25">
      <c r="A2013" t="s">
        <v>11836</v>
      </c>
      <c r="B2013" t="s">
        <v>11763</v>
      </c>
      <c r="C2013" t="s">
        <v>11764</v>
      </c>
      <c r="D2013">
        <v>2005</v>
      </c>
      <c r="E2013" t="s">
        <v>2001</v>
      </c>
      <c r="F2013" t="s">
        <v>11837</v>
      </c>
    </row>
    <row r="2014" spans="1:6" x14ac:dyDescent="0.25">
      <c r="A2014" t="s">
        <v>11838</v>
      </c>
      <c r="B2014" t="s">
        <v>11763</v>
      </c>
      <c r="C2014" t="s">
        <v>11764</v>
      </c>
      <c r="D2014">
        <v>2005</v>
      </c>
      <c r="E2014" t="s">
        <v>2001</v>
      </c>
      <c r="F2014" t="s">
        <v>11839</v>
      </c>
    </row>
    <row r="2015" spans="1:6" x14ac:dyDescent="0.25">
      <c r="A2015" t="s">
        <v>11840</v>
      </c>
      <c r="B2015" t="s">
        <v>11763</v>
      </c>
      <c r="C2015" t="s">
        <v>11764</v>
      </c>
      <c r="D2015">
        <v>2005</v>
      </c>
      <c r="E2015" t="s">
        <v>2001</v>
      </c>
      <c r="F2015" t="s">
        <v>11841</v>
      </c>
    </row>
    <row r="2016" spans="1:6" x14ac:dyDescent="0.25">
      <c r="A2016" t="s">
        <v>11842</v>
      </c>
      <c r="B2016" t="s">
        <v>11763</v>
      </c>
      <c r="C2016" t="s">
        <v>11764</v>
      </c>
      <c r="D2016">
        <v>2005</v>
      </c>
      <c r="E2016" t="s">
        <v>2001</v>
      </c>
      <c r="F2016" t="s">
        <v>11843</v>
      </c>
    </row>
    <row r="2017" spans="1:6" x14ac:dyDescent="0.25">
      <c r="A2017" t="s">
        <v>11844</v>
      </c>
      <c r="B2017" t="s">
        <v>11763</v>
      </c>
      <c r="C2017" t="s">
        <v>11764</v>
      </c>
      <c r="D2017">
        <v>2005</v>
      </c>
      <c r="E2017" t="s">
        <v>2001</v>
      </c>
      <c r="F2017" t="s">
        <v>11845</v>
      </c>
    </row>
    <row r="2018" spans="1:6" x14ac:dyDescent="0.25">
      <c r="A2018" t="s">
        <v>11846</v>
      </c>
      <c r="B2018" t="s">
        <v>11763</v>
      </c>
      <c r="C2018" t="s">
        <v>11764</v>
      </c>
      <c r="D2018">
        <v>2005</v>
      </c>
      <c r="E2018" t="s">
        <v>2001</v>
      </c>
      <c r="F2018" t="s">
        <v>11847</v>
      </c>
    </row>
    <row r="2019" spans="1:6" x14ac:dyDescent="0.25">
      <c r="A2019" t="s">
        <v>11848</v>
      </c>
      <c r="B2019" t="s">
        <v>11763</v>
      </c>
      <c r="C2019" t="s">
        <v>11764</v>
      </c>
      <c r="D2019">
        <v>2005</v>
      </c>
      <c r="E2019" t="s">
        <v>2001</v>
      </c>
      <c r="F2019" t="s">
        <v>11849</v>
      </c>
    </row>
    <row r="2020" spans="1:6" x14ac:dyDescent="0.25">
      <c r="A2020" t="s">
        <v>11850</v>
      </c>
      <c r="B2020" t="s">
        <v>11763</v>
      </c>
      <c r="C2020" t="s">
        <v>11764</v>
      </c>
      <c r="D2020">
        <v>2005</v>
      </c>
      <c r="E2020" t="s">
        <v>2001</v>
      </c>
      <c r="F2020" t="s">
        <v>11851</v>
      </c>
    </row>
    <row r="2021" spans="1:6" x14ac:dyDescent="0.25">
      <c r="A2021" t="s">
        <v>11852</v>
      </c>
      <c r="B2021" t="s">
        <v>11763</v>
      </c>
      <c r="C2021" t="s">
        <v>11764</v>
      </c>
      <c r="D2021">
        <v>2005</v>
      </c>
      <c r="E2021" t="s">
        <v>2001</v>
      </c>
      <c r="F2021" t="s">
        <v>11853</v>
      </c>
    </row>
    <row r="2022" spans="1:6" x14ac:dyDescent="0.25">
      <c r="A2022" t="s">
        <v>11854</v>
      </c>
      <c r="B2022" t="s">
        <v>11763</v>
      </c>
      <c r="C2022" t="s">
        <v>11764</v>
      </c>
      <c r="D2022">
        <v>2005</v>
      </c>
      <c r="E2022" t="s">
        <v>2001</v>
      </c>
      <c r="F2022" t="s">
        <v>11855</v>
      </c>
    </row>
    <row r="2023" spans="1:6" x14ac:dyDescent="0.25">
      <c r="A2023" t="s">
        <v>11856</v>
      </c>
      <c r="B2023" t="s">
        <v>11763</v>
      </c>
      <c r="C2023" t="s">
        <v>11764</v>
      </c>
      <c r="D2023">
        <v>2005</v>
      </c>
      <c r="E2023" t="s">
        <v>2001</v>
      </c>
      <c r="F2023" t="s">
        <v>11857</v>
      </c>
    </row>
    <row r="2024" spans="1:6" x14ac:dyDescent="0.25">
      <c r="A2024" t="s">
        <v>11858</v>
      </c>
      <c r="B2024" t="s">
        <v>11763</v>
      </c>
      <c r="C2024" t="s">
        <v>11764</v>
      </c>
      <c r="D2024">
        <v>2005</v>
      </c>
      <c r="E2024" t="s">
        <v>2001</v>
      </c>
      <c r="F2024" t="s">
        <v>11859</v>
      </c>
    </row>
    <row r="2025" spans="1:6" x14ac:dyDescent="0.25">
      <c r="A2025" t="s">
        <v>11860</v>
      </c>
      <c r="B2025" t="s">
        <v>11763</v>
      </c>
      <c r="C2025" t="s">
        <v>11764</v>
      </c>
      <c r="D2025">
        <v>2005</v>
      </c>
      <c r="E2025" t="s">
        <v>2001</v>
      </c>
      <c r="F2025" t="s">
        <v>11861</v>
      </c>
    </row>
    <row r="2026" spans="1:6" x14ac:dyDescent="0.25">
      <c r="A2026" t="s">
        <v>11862</v>
      </c>
      <c r="B2026" t="s">
        <v>11763</v>
      </c>
      <c r="C2026" t="s">
        <v>11764</v>
      </c>
      <c r="D2026">
        <v>2005</v>
      </c>
      <c r="E2026" t="s">
        <v>2001</v>
      </c>
      <c r="F2026" t="s">
        <v>11863</v>
      </c>
    </row>
    <row r="2027" spans="1:6" x14ac:dyDescent="0.25">
      <c r="A2027" t="s">
        <v>11864</v>
      </c>
      <c r="B2027" t="s">
        <v>11763</v>
      </c>
      <c r="C2027" t="s">
        <v>11764</v>
      </c>
      <c r="D2027">
        <v>2005</v>
      </c>
      <c r="E2027" t="s">
        <v>2001</v>
      </c>
      <c r="F2027" t="s">
        <v>11865</v>
      </c>
    </row>
    <row r="2028" spans="1:6" x14ac:dyDescent="0.25">
      <c r="A2028" t="s">
        <v>11866</v>
      </c>
      <c r="B2028" t="s">
        <v>11763</v>
      </c>
      <c r="C2028" t="s">
        <v>11764</v>
      </c>
      <c r="D2028">
        <v>2005</v>
      </c>
      <c r="E2028" t="s">
        <v>2001</v>
      </c>
      <c r="F2028" t="s">
        <v>11867</v>
      </c>
    </row>
    <row r="2029" spans="1:6" x14ac:dyDescent="0.25">
      <c r="A2029" t="s">
        <v>11868</v>
      </c>
      <c r="B2029" t="s">
        <v>11763</v>
      </c>
      <c r="C2029" t="s">
        <v>11764</v>
      </c>
      <c r="D2029">
        <v>2005</v>
      </c>
      <c r="E2029" t="s">
        <v>2001</v>
      </c>
      <c r="F2029" t="s">
        <v>11869</v>
      </c>
    </row>
    <row r="2030" spans="1:6" x14ac:dyDescent="0.25">
      <c r="A2030" t="s">
        <v>11870</v>
      </c>
      <c r="B2030" t="s">
        <v>11763</v>
      </c>
      <c r="C2030" t="s">
        <v>11764</v>
      </c>
      <c r="D2030">
        <v>2005</v>
      </c>
      <c r="E2030" t="s">
        <v>2001</v>
      </c>
      <c r="F2030" t="s">
        <v>11871</v>
      </c>
    </row>
    <row r="2031" spans="1:6" x14ac:dyDescent="0.25">
      <c r="A2031" t="s">
        <v>11872</v>
      </c>
      <c r="B2031" t="s">
        <v>11763</v>
      </c>
      <c r="C2031" t="s">
        <v>11764</v>
      </c>
      <c r="D2031">
        <v>2005</v>
      </c>
      <c r="E2031" t="s">
        <v>2001</v>
      </c>
      <c r="F2031" t="s">
        <v>11873</v>
      </c>
    </row>
    <row r="2032" spans="1:6" x14ac:dyDescent="0.25">
      <c r="A2032" t="s">
        <v>11874</v>
      </c>
      <c r="B2032" t="s">
        <v>11763</v>
      </c>
      <c r="C2032" t="s">
        <v>11764</v>
      </c>
      <c r="D2032">
        <v>2005</v>
      </c>
      <c r="E2032" t="s">
        <v>2001</v>
      </c>
      <c r="F2032" t="s">
        <v>11875</v>
      </c>
    </row>
    <row r="2033" spans="1:6" x14ac:dyDescent="0.25">
      <c r="A2033" t="s">
        <v>11876</v>
      </c>
      <c r="B2033" t="s">
        <v>11763</v>
      </c>
      <c r="C2033" t="s">
        <v>11764</v>
      </c>
      <c r="D2033">
        <v>2005</v>
      </c>
      <c r="E2033" t="s">
        <v>2001</v>
      </c>
      <c r="F2033" t="s">
        <v>11877</v>
      </c>
    </row>
    <row r="2034" spans="1:6" x14ac:dyDescent="0.25">
      <c r="A2034" t="s">
        <v>11878</v>
      </c>
      <c r="B2034" t="s">
        <v>11763</v>
      </c>
      <c r="C2034" t="s">
        <v>11764</v>
      </c>
      <c r="D2034">
        <v>2005</v>
      </c>
      <c r="E2034" t="s">
        <v>2001</v>
      </c>
      <c r="F2034" t="s">
        <v>11879</v>
      </c>
    </row>
    <row r="2035" spans="1:6" x14ac:dyDescent="0.25">
      <c r="A2035" t="s">
        <v>11880</v>
      </c>
      <c r="B2035" t="s">
        <v>11763</v>
      </c>
      <c r="C2035" t="s">
        <v>11764</v>
      </c>
      <c r="D2035">
        <v>2005</v>
      </c>
      <c r="E2035" t="s">
        <v>2001</v>
      </c>
      <c r="F2035" t="s">
        <v>11881</v>
      </c>
    </row>
    <row r="2036" spans="1:6" x14ac:dyDescent="0.25">
      <c r="A2036" t="s">
        <v>11882</v>
      </c>
      <c r="B2036" t="s">
        <v>11763</v>
      </c>
      <c r="C2036" t="s">
        <v>11764</v>
      </c>
      <c r="D2036">
        <v>2005</v>
      </c>
      <c r="E2036" t="s">
        <v>2001</v>
      </c>
      <c r="F2036" t="s">
        <v>11883</v>
      </c>
    </row>
    <row r="2037" spans="1:6" x14ac:dyDescent="0.25">
      <c r="A2037" t="s">
        <v>11884</v>
      </c>
      <c r="B2037" t="s">
        <v>11763</v>
      </c>
      <c r="C2037" t="s">
        <v>11764</v>
      </c>
      <c r="D2037">
        <v>2005</v>
      </c>
      <c r="E2037" t="s">
        <v>2001</v>
      </c>
      <c r="F2037" t="s">
        <v>11885</v>
      </c>
    </row>
    <row r="2038" spans="1:6" x14ac:dyDescent="0.25">
      <c r="A2038" t="s">
        <v>11886</v>
      </c>
      <c r="B2038" t="s">
        <v>11763</v>
      </c>
      <c r="C2038" t="s">
        <v>11764</v>
      </c>
      <c r="D2038">
        <v>2005</v>
      </c>
      <c r="E2038" t="s">
        <v>2001</v>
      </c>
      <c r="F2038" t="s">
        <v>11887</v>
      </c>
    </row>
    <row r="2039" spans="1:6" x14ac:dyDescent="0.25">
      <c r="A2039" t="s">
        <v>3437</v>
      </c>
      <c r="B2039" t="s">
        <v>11763</v>
      </c>
      <c r="C2039" t="s">
        <v>11764</v>
      </c>
      <c r="D2039">
        <v>2005</v>
      </c>
      <c r="E2039" t="s">
        <v>2001</v>
      </c>
      <c r="F2039" t="s">
        <v>11888</v>
      </c>
    </row>
    <row r="2040" spans="1:6" x14ac:dyDescent="0.25">
      <c r="A2040" t="s">
        <v>11889</v>
      </c>
      <c r="B2040" t="s">
        <v>11763</v>
      </c>
      <c r="C2040" t="s">
        <v>11764</v>
      </c>
      <c r="D2040">
        <v>2005</v>
      </c>
      <c r="E2040" t="s">
        <v>2001</v>
      </c>
      <c r="F2040" t="s">
        <v>11890</v>
      </c>
    </row>
    <row r="2041" spans="1:6" x14ac:dyDescent="0.25">
      <c r="A2041" t="s">
        <v>11891</v>
      </c>
      <c r="B2041" t="s">
        <v>11763</v>
      </c>
      <c r="C2041" t="s">
        <v>11764</v>
      </c>
      <c r="D2041">
        <v>2005</v>
      </c>
      <c r="E2041" t="s">
        <v>2001</v>
      </c>
      <c r="F2041" t="s">
        <v>11892</v>
      </c>
    </row>
    <row r="2042" spans="1:6" x14ac:dyDescent="0.25">
      <c r="A2042" t="s">
        <v>3438</v>
      </c>
      <c r="B2042" t="s">
        <v>11763</v>
      </c>
      <c r="C2042" t="s">
        <v>11764</v>
      </c>
      <c r="D2042">
        <v>2005</v>
      </c>
      <c r="E2042" t="s">
        <v>2001</v>
      </c>
      <c r="F2042" t="s">
        <v>11893</v>
      </c>
    </row>
    <row r="2043" spans="1:6" x14ac:dyDescent="0.25">
      <c r="A2043" t="s">
        <v>11894</v>
      </c>
      <c r="B2043" t="s">
        <v>11763</v>
      </c>
      <c r="C2043" t="s">
        <v>11764</v>
      </c>
      <c r="D2043">
        <v>2005</v>
      </c>
      <c r="E2043" t="s">
        <v>2001</v>
      </c>
      <c r="F2043" t="s">
        <v>11895</v>
      </c>
    </row>
    <row r="2044" spans="1:6" x14ac:dyDescent="0.25">
      <c r="A2044" t="s">
        <v>11896</v>
      </c>
      <c r="B2044" t="s">
        <v>11763</v>
      </c>
      <c r="C2044" t="s">
        <v>11764</v>
      </c>
      <c r="D2044">
        <v>2005</v>
      </c>
      <c r="E2044" t="s">
        <v>2001</v>
      </c>
      <c r="F2044" t="s">
        <v>11897</v>
      </c>
    </row>
    <row r="2045" spans="1:6" x14ac:dyDescent="0.25">
      <c r="A2045" t="s">
        <v>11898</v>
      </c>
      <c r="B2045" t="s">
        <v>11763</v>
      </c>
      <c r="C2045" t="s">
        <v>11764</v>
      </c>
      <c r="D2045">
        <v>2005</v>
      </c>
      <c r="E2045" t="s">
        <v>2001</v>
      </c>
      <c r="F2045" t="s">
        <v>11899</v>
      </c>
    </row>
    <row r="2046" spans="1:6" x14ac:dyDescent="0.25">
      <c r="A2046" t="s">
        <v>11900</v>
      </c>
      <c r="B2046" t="s">
        <v>11763</v>
      </c>
      <c r="C2046" t="s">
        <v>11764</v>
      </c>
      <c r="D2046">
        <v>2005</v>
      </c>
      <c r="E2046" t="s">
        <v>2001</v>
      </c>
      <c r="F2046" t="s">
        <v>11901</v>
      </c>
    </row>
    <row r="2047" spans="1:6" x14ac:dyDescent="0.25">
      <c r="A2047" t="s">
        <v>11902</v>
      </c>
      <c r="B2047" t="s">
        <v>11763</v>
      </c>
      <c r="C2047" t="s">
        <v>11764</v>
      </c>
      <c r="D2047">
        <v>2005</v>
      </c>
      <c r="E2047" t="s">
        <v>2001</v>
      </c>
      <c r="F2047" t="s">
        <v>11903</v>
      </c>
    </row>
    <row r="2048" spans="1:6" x14ac:dyDescent="0.25">
      <c r="A2048" t="s">
        <v>11904</v>
      </c>
      <c r="B2048" t="s">
        <v>11763</v>
      </c>
      <c r="C2048" t="s">
        <v>11764</v>
      </c>
      <c r="D2048">
        <v>2005</v>
      </c>
      <c r="E2048" t="s">
        <v>2001</v>
      </c>
      <c r="F2048" t="s">
        <v>11905</v>
      </c>
    </row>
    <row r="2049" spans="1:6" x14ac:dyDescent="0.25">
      <c r="A2049" t="s">
        <v>11906</v>
      </c>
      <c r="B2049" t="s">
        <v>11763</v>
      </c>
      <c r="C2049" t="s">
        <v>11764</v>
      </c>
      <c r="D2049">
        <v>2005</v>
      </c>
      <c r="E2049" t="s">
        <v>2001</v>
      </c>
      <c r="F2049" t="s">
        <v>11907</v>
      </c>
    </row>
    <row r="2050" spans="1:6" x14ac:dyDescent="0.25">
      <c r="A2050" t="s">
        <v>11908</v>
      </c>
      <c r="B2050" t="s">
        <v>11763</v>
      </c>
      <c r="C2050" t="s">
        <v>11764</v>
      </c>
      <c r="D2050">
        <v>2005</v>
      </c>
      <c r="E2050" t="s">
        <v>2001</v>
      </c>
      <c r="F2050" t="s">
        <v>11909</v>
      </c>
    </row>
    <row r="2051" spans="1:6" x14ac:dyDescent="0.25">
      <c r="A2051" t="s">
        <v>11910</v>
      </c>
      <c r="B2051" t="s">
        <v>11763</v>
      </c>
      <c r="C2051" t="s">
        <v>11764</v>
      </c>
      <c r="D2051">
        <v>2005</v>
      </c>
      <c r="E2051" t="s">
        <v>2001</v>
      </c>
      <c r="F2051" t="s">
        <v>11911</v>
      </c>
    </row>
    <row r="2052" spans="1:6" x14ac:dyDescent="0.25">
      <c r="A2052" t="s">
        <v>11912</v>
      </c>
      <c r="B2052" t="s">
        <v>11763</v>
      </c>
      <c r="C2052" t="s">
        <v>11764</v>
      </c>
      <c r="D2052">
        <v>2005</v>
      </c>
      <c r="E2052" t="s">
        <v>2001</v>
      </c>
      <c r="F2052" t="s">
        <v>11913</v>
      </c>
    </row>
    <row r="2053" spans="1:6" x14ac:dyDescent="0.25">
      <c r="A2053" t="s">
        <v>11914</v>
      </c>
      <c r="B2053" t="s">
        <v>11763</v>
      </c>
      <c r="C2053" t="s">
        <v>11764</v>
      </c>
      <c r="D2053">
        <v>2005</v>
      </c>
      <c r="E2053" t="s">
        <v>2001</v>
      </c>
      <c r="F2053" t="s">
        <v>11915</v>
      </c>
    </row>
    <row r="2054" spans="1:6" x14ac:dyDescent="0.25">
      <c r="A2054" t="s">
        <v>11916</v>
      </c>
      <c r="B2054" t="s">
        <v>11763</v>
      </c>
      <c r="C2054" t="s">
        <v>11764</v>
      </c>
      <c r="D2054">
        <v>2005</v>
      </c>
      <c r="E2054" t="s">
        <v>2001</v>
      </c>
      <c r="F2054" t="s">
        <v>11917</v>
      </c>
    </row>
    <row r="2055" spans="1:6" x14ac:dyDescent="0.25">
      <c r="A2055" t="s">
        <v>11918</v>
      </c>
      <c r="B2055" t="s">
        <v>11763</v>
      </c>
      <c r="C2055" t="s">
        <v>11764</v>
      </c>
      <c r="D2055">
        <v>2005</v>
      </c>
      <c r="E2055" t="s">
        <v>2001</v>
      </c>
      <c r="F2055" t="s">
        <v>11919</v>
      </c>
    </row>
    <row r="2056" spans="1:6" x14ac:dyDescent="0.25">
      <c r="A2056" t="s">
        <v>11920</v>
      </c>
      <c r="B2056" t="s">
        <v>11763</v>
      </c>
      <c r="C2056" t="s">
        <v>11764</v>
      </c>
      <c r="D2056">
        <v>2005</v>
      </c>
      <c r="E2056" t="s">
        <v>2001</v>
      </c>
      <c r="F2056" t="s">
        <v>11921</v>
      </c>
    </row>
    <row r="2057" spans="1:6" x14ac:dyDescent="0.25">
      <c r="A2057" t="s">
        <v>11922</v>
      </c>
      <c r="B2057" t="s">
        <v>11763</v>
      </c>
      <c r="C2057" t="s">
        <v>11764</v>
      </c>
      <c r="D2057">
        <v>2005</v>
      </c>
      <c r="E2057" t="s">
        <v>2001</v>
      </c>
      <c r="F2057" t="s">
        <v>11923</v>
      </c>
    </row>
    <row r="2058" spans="1:6" x14ac:dyDescent="0.25">
      <c r="A2058" t="s">
        <v>11924</v>
      </c>
      <c r="B2058" t="s">
        <v>11763</v>
      </c>
      <c r="C2058" t="s">
        <v>11764</v>
      </c>
      <c r="D2058">
        <v>2005</v>
      </c>
      <c r="E2058" t="s">
        <v>2001</v>
      </c>
      <c r="F2058" t="s">
        <v>11925</v>
      </c>
    </row>
    <row r="2059" spans="1:6" x14ac:dyDescent="0.25">
      <c r="A2059" t="s">
        <v>11926</v>
      </c>
      <c r="B2059" t="s">
        <v>11763</v>
      </c>
      <c r="C2059" t="s">
        <v>11764</v>
      </c>
      <c r="D2059">
        <v>2005</v>
      </c>
      <c r="E2059" t="s">
        <v>2001</v>
      </c>
      <c r="F2059" t="s">
        <v>11927</v>
      </c>
    </row>
    <row r="2060" spans="1:6" x14ac:dyDescent="0.25">
      <c r="A2060" t="s">
        <v>11928</v>
      </c>
      <c r="B2060" t="s">
        <v>11763</v>
      </c>
      <c r="C2060" t="s">
        <v>11764</v>
      </c>
      <c r="D2060">
        <v>2005</v>
      </c>
      <c r="E2060" t="s">
        <v>2001</v>
      </c>
      <c r="F2060" t="s">
        <v>11929</v>
      </c>
    </row>
    <row r="2061" spans="1:6" x14ac:dyDescent="0.25">
      <c r="A2061" t="s">
        <v>11930</v>
      </c>
      <c r="B2061" t="s">
        <v>11763</v>
      </c>
      <c r="C2061" t="s">
        <v>11764</v>
      </c>
      <c r="D2061">
        <v>2005</v>
      </c>
      <c r="E2061" t="s">
        <v>2001</v>
      </c>
      <c r="F2061" t="s">
        <v>11931</v>
      </c>
    </row>
    <row r="2062" spans="1:6" x14ac:dyDescent="0.25">
      <c r="A2062" t="s">
        <v>11932</v>
      </c>
      <c r="B2062" t="s">
        <v>11763</v>
      </c>
      <c r="C2062" t="s">
        <v>11764</v>
      </c>
      <c r="D2062">
        <v>2005</v>
      </c>
      <c r="E2062" t="s">
        <v>2001</v>
      </c>
      <c r="F2062" t="s">
        <v>11933</v>
      </c>
    </row>
    <row r="2063" spans="1:6" x14ac:dyDescent="0.25">
      <c r="A2063" t="s">
        <v>11934</v>
      </c>
      <c r="B2063" t="s">
        <v>11763</v>
      </c>
      <c r="C2063" t="s">
        <v>11764</v>
      </c>
      <c r="D2063">
        <v>2005</v>
      </c>
      <c r="E2063" t="s">
        <v>2001</v>
      </c>
      <c r="F2063" t="s">
        <v>11935</v>
      </c>
    </row>
    <row r="2064" spans="1:6" x14ac:dyDescent="0.25">
      <c r="A2064" t="s">
        <v>11936</v>
      </c>
      <c r="B2064" t="s">
        <v>11763</v>
      </c>
      <c r="C2064" t="s">
        <v>11764</v>
      </c>
      <c r="D2064">
        <v>2005</v>
      </c>
      <c r="E2064" t="s">
        <v>2001</v>
      </c>
      <c r="F2064" t="s">
        <v>11937</v>
      </c>
    </row>
    <row r="2065" spans="1:7" x14ac:dyDescent="0.25">
      <c r="A2065" t="s">
        <v>11938</v>
      </c>
      <c r="B2065" t="s">
        <v>11763</v>
      </c>
      <c r="C2065" t="s">
        <v>11764</v>
      </c>
      <c r="D2065">
        <v>2005</v>
      </c>
      <c r="E2065" t="s">
        <v>2001</v>
      </c>
      <c r="F2065" t="s">
        <v>11939</v>
      </c>
    </row>
    <row r="2066" spans="1:7" x14ac:dyDescent="0.25">
      <c r="A2066" t="s">
        <v>11940</v>
      </c>
      <c r="B2066" t="s">
        <v>11763</v>
      </c>
      <c r="C2066" t="s">
        <v>11764</v>
      </c>
      <c r="D2066">
        <v>2005</v>
      </c>
      <c r="E2066" t="s">
        <v>2001</v>
      </c>
      <c r="F2066" t="s">
        <v>11941</v>
      </c>
    </row>
    <row r="2067" spans="1:7" x14ac:dyDescent="0.25">
      <c r="A2067" t="s">
        <v>11942</v>
      </c>
      <c r="B2067" t="s">
        <v>11763</v>
      </c>
      <c r="C2067" t="s">
        <v>11764</v>
      </c>
      <c r="D2067">
        <v>2005</v>
      </c>
      <c r="E2067" t="s">
        <v>2001</v>
      </c>
      <c r="F2067" t="s">
        <v>11943</v>
      </c>
    </row>
    <row r="2068" spans="1:7" x14ac:dyDescent="0.25">
      <c r="A2068" t="s">
        <v>10043</v>
      </c>
      <c r="B2068" t="s">
        <v>12908</v>
      </c>
      <c r="C2068" t="s">
        <v>12909</v>
      </c>
      <c r="D2068">
        <v>2025</v>
      </c>
      <c r="E2068" t="s">
        <v>2037</v>
      </c>
      <c r="F2068" t="s">
        <v>12910</v>
      </c>
      <c r="G2068" t="s">
        <v>10007</v>
      </c>
    </row>
    <row r="2069" spans="1:7" x14ac:dyDescent="0.25">
      <c r="A2069" t="s">
        <v>3722</v>
      </c>
      <c r="B2069" t="s">
        <v>12908</v>
      </c>
      <c r="C2069" t="s">
        <v>12909</v>
      </c>
      <c r="D2069">
        <v>2025</v>
      </c>
      <c r="E2069" t="s">
        <v>2037</v>
      </c>
      <c r="F2069" t="s">
        <v>12911</v>
      </c>
    </row>
    <row r="2070" spans="1:7" x14ac:dyDescent="0.25">
      <c r="A2070" t="s">
        <v>3438</v>
      </c>
      <c r="B2070" t="s">
        <v>12908</v>
      </c>
      <c r="C2070" t="s">
        <v>12909</v>
      </c>
      <c r="D2070">
        <v>2025</v>
      </c>
      <c r="E2070" t="s">
        <v>2037</v>
      </c>
      <c r="F2070" t="s">
        <v>12912</v>
      </c>
    </row>
    <row r="2071" spans="1:7" x14ac:dyDescent="0.25">
      <c r="A2071" t="s">
        <v>12913</v>
      </c>
      <c r="B2071" t="s">
        <v>12908</v>
      </c>
      <c r="C2071" t="s">
        <v>12909</v>
      </c>
      <c r="D2071">
        <v>2025</v>
      </c>
      <c r="E2071" t="s">
        <v>2037</v>
      </c>
      <c r="F2071" t="s">
        <v>12914</v>
      </c>
    </row>
    <row r="2072" spans="1:7" x14ac:dyDescent="0.25">
      <c r="A2072" t="s">
        <v>12915</v>
      </c>
      <c r="B2072" t="s">
        <v>12908</v>
      </c>
      <c r="C2072" t="s">
        <v>12909</v>
      </c>
      <c r="D2072">
        <v>2025</v>
      </c>
      <c r="E2072" t="s">
        <v>2037</v>
      </c>
      <c r="F2072" t="s">
        <v>12916</v>
      </c>
    </row>
    <row r="2073" spans="1:7" x14ac:dyDescent="0.25">
      <c r="A2073" t="s">
        <v>12917</v>
      </c>
      <c r="B2073" t="s">
        <v>12908</v>
      </c>
      <c r="C2073" t="s">
        <v>12909</v>
      </c>
      <c r="D2073">
        <v>2025</v>
      </c>
      <c r="E2073" t="s">
        <v>2037</v>
      </c>
      <c r="F2073" t="s">
        <v>12918</v>
      </c>
    </row>
    <row r="2074" spans="1:7" x14ac:dyDescent="0.25">
      <c r="A2074" t="s">
        <v>10043</v>
      </c>
      <c r="B2074" t="s">
        <v>15964</v>
      </c>
      <c r="C2074" t="s">
        <v>15965</v>
      </c>
      <c r="D2074">
        <v>2024</v>
      </c>
      <c r="E2074" t="s">
        <v>2057</v>
      </c>
      <c r="F2074" t="s">
        <v>15966</v>
      </c>
      <c r="G2074" t="s">
        <v>10007</v>
      </c>
    </row>
    <row r="2075" spans="1:7" x14ac:dyDescent="0.25">
      <c r="A2075" t="s">
        <v>15967</v>
      </c>
      <c r="B2075" t="s">
        <v>15964</v>
      </c>
      <c r="C2075" t="s">
        <v>15965</v>
      </c>
      <c r="D2075">
        <v>2024</v>
      </c>
      <c r="E2075" t="s">
        <v>2057</v>
      </c>
      <c r="F2075" t="s">
        <v>15968</v>
      </c>
    </row>
    <row r="2076" spans="1:7" x14ac:dyDescent="0.25">
      <c r="A2076" t="s">
        <v>15969</v>
      </c>
      <c r="B2076" t="s">
        <v>15964</v>
      </c>
      <c r="C2076" t="s">
        <v>15965</v>
      </c>
      <c r="D2076">
        <v>2024</v>
      </c>
      <c r="E2076" t="s">
        <v>2057</v>
      </c>
      <c r="F2076" t="s">
        <v>15970</v>
      </c>
    </row>
    <row r="2077" spans="1:7" x14ac:dyDescent="0.25">
      <c r="A2077" t="s">
        <v>15971</v>
      </c>
      <c r="B2077" t="s">
        <v>15964</v>
      </c>
      <c r="C2077" t="s">
        <v>15965</v>
      </c>
      <c r="D2077">
        <v>2024</v>
      </c>
      <c r="E2077" t="s">
        <v>2057</v>
      </c>
      <c r="F2077" t="s">
        <v>15972</v>
      </c>
    </row>
    <row r="2078" spans="1:7" x14ac:dyDescent="0.25">
      <c r="A2078" t="s">
        <v>15973</v>
      </c>
      <c r="B2078" t="s">
        <v>15964</v>
      </c>
      <c r="C2078" t="s">
        <v>15965</v>
      </c>
      <c r="D2078">
        <v>2024</v>
      </c>
      <c r="E2078" t="s">
        <v>2057</v>
      </c>
      <c r="F2078" t="s">
        <v>15974</v>
      </c>
    </row>
    <row r="2079" spans="1:7" x14ac:dyDescent="0.25">
      <c r="A2079" t="s">
        <v>15975</v>
      </c>
      <c r="B2079" t="s">
        <v>15964</v>
      </c>
      <c r="C2079" t="s">
        <v>15965</v>
      </c>
      <c r="D2079">
        <v>2024</v>
      </c>
      <c r="E2079" t="s">
        <v>2057</v>
      </c>
      <c r="F2079" t="s">
        <v>15976</v>
      </c>
    </row>
    <row r="2080" spans="1:7" x14ac:dyDescent="0.25">
      <c r="A2080" t="s">
        <v>15977</v>
      </c>
      <c r="B2080" t="s">
        <v>15964</v>
      </c>
      <c r="C2080" t="s">
        <v>15965</v>
      </c>
      <c r="D2080">
        <v>2024</v>
      </c>
      <c r="E2080" t="s">
        <v>2057</v>
      </c>
      <c r="F2080" t="s">
        <v>15978</v>
      </c>
    </row>
    <row r="2081" spans="1:6" x14ac:dyDescent="0.25">
      <c r="A2081" t="s">
        <v>15979</v>
      </c>
      <c r="B2081" t="s">
        <v>15964</v>
      </c>
      <c r="C2081" t="s">
        <v>15965</v>
      </c>
      <c r="D2081">
        <v>2024</v>
      </c>
      <c r="E2081" t="s">
        <v>2057</v>
      </c>
      <c r="F2081" t="s">
        <v>15980</v>
      </c>
    </row>
    <row r="2082" spans="1:6" x14ac:dyDescent="0.25">
      <c r="A2082" t="s">
        <v>15981</v>
      </c>
      <c r="B2082" t="s">
        <v>15964</v>
      </c>
      <c r="C2082" t="s">
        <v>15965</v>
      </c>
      <c r="D2082">
        <v>2024</v>
      </c>
      <c r="E2082" t="s">
        <v>2057</v>
      </c>
      <c r="F2082" t="s">
        <v>15982</v>
      </c>
    </row>
    <row r="2083" spans="1:6" x14ac:dyDescent="0.25">
      <c r="A2083" t="s">
        <v>15983</v>
      </c>
      <c r="B2083" t="s">
        <v>15964</v>
      </c>
      <c r="C2083" t="s">
        <v>15965</v>
      </c>
      <c r="D2083">
        <v>2024</v>
      </c>
      <c r="E2083" t="s">
        <v>2057</v>
      </c>
      <c r="F2083" t="s">
        <v>15984</v>
      </c>
    </row>
    <row r="2084" spans="1:6" x14ac:dyDescent="0.25">
      <c r="A2084" t="s">
        <v>15985</v>
      </c>
      <c r="B2084" t="s">
        <v>15964</v>
      </c>
      <c r="C2084" t="s">
        <v>15965</v>
      </c>
      <c r="D2084">
        <v>2024</v>
      </c>
      <c r="E2084" t="s">
        <v>2057</v>
      </c>
      <c r="F2084" t="s">
        <v>15986</v>
      </c>
    </row>
    <row r="2085" spans="1:6" x14ac:dyDescent="0.25">
      <c r="A2085" t="s">
        <v>15987</v>
      </c>
      <c r="B2085" t="s">
        <v>15964</v>
      </c>
      <c r="C2085" t="s">
        <v>15965</v>
      </c>
      <c r="D2085">
        <v>2024</v>
      </c>
      <c r="E2085" t="s">
        <v>2057</v>
      </c>
      <c r="F2085" t="s">
        <v>15988</v>
      </c>
    </row>
    <row r="2086" spans="1:6" x14ac:dyDescent="0.25">
      <c r="A2086" t="s">
        <v>10553</v>
      </c>
      <c r="B2086" t="s">
        <v>15964</v>
      </c>
      <c r="C2086" t="s">
        <v>15965</v>
      </c>
      <c r="D2086">
        <v>2024</v>
      </c>
      <c r="E2086" t="s">
        <v>2057</v>
      </c>
      <c r="F2086" t="s">
        <v>15989</v>
      </c>
    </row>
    <row r="2087" spans="1:6" x14ac:dyDescent="0.25">
      <c r="A2087" t="s">
        <v>15990</v>
      </c>
      <c r="B2087" t="s">
        <v>15964</v>
      </c>
      <c r="C2087" t="s">
        <v>15965</v>
      </c>
      <c r="D2087">
        <v>2024</v>
      </c>
      <c r="E2087" t="s">
        <v>2057</v>
      </c>
      <c r="F2087" t="s">
        <v>15991</v>
      </c>
    </row>
    <row r="2088" spans="1:6" x14ac:dyDescent="0.25">
      <c r="A2088" t="s">
        <v>15992</v>
      </c>
      <c r="B2088" t="s">
        <v>15964</v>
      </c>
      <c r="C2088" t="s">
        <v>15965</v>
      </c>
      <c r="D2088">
        <v>2024</v>
      </c>
      <c r="E2088" t="s">
        <v>2057</v>
      </c>
      <c r="F2088" t="s">
        <v>15993</v>
      </c>
    </row>
    <row r="2089" spans="1:6" x14ac:dyDescent="0.25">
      <c r="A2089" t="s">
        <v>15994</v>
      </c>
      <c r="B2089" t="s">
        <v>15964</v>
      </c>
      <c r="C2089" t="s">
        <v>15965</v>
      </c>
      <c r="D2089">
        <v>2024</v>
      </c>
      <c r="E2089" t="s">
        <v>2057</v>
      </c>
      <c r="F2089" t="s">
        <v>15995</v>
      </c>
    </row>
    <row r="2090" spans="1:6" x14ac:dyDescent="0.25">
      <c r="A2090" t="s">
        <v>15996</v>
      </c>
      <c r="B2090" t="s">
        <v>15964</v>
      </c>
      <c r="C2090" t="s">
        <v>15965</v>
      </c>
      <c r="D2090">
        <v>2024</v>
      </c>
      <c r="E2090" t="s">
        <v>2057</v>
      </c>
      <c r="F2090" t="s">
        <v>15997</v>
      </c>
    </row>
    <row r="2091" spans="1:6" x14ac:dyDescent="0.25">
      <c r="A2091" t="s">
        <v>15998</v>
      </c>
      <c r="B2091" t="s">
        <v>15964</v>
      </c>
      <c r="C2091" t="s">
        <v>15965</v>
      </c>
      <c r="D2091">
        <v>2024</v>
      </c>
      <c r="E2091" t="s">
        <v>2057</v>
      </c>
      <c r="F2091" t="s">
        <v>15999</v>
      </c>
    </row>
    <row r="2092" spans="1:6" x14ac:dyDescent="0.25">
      <c r="A2092" t="s">
        <v>16000</v>
      </c>
      <c r="B2092" t="s">
        <v>15964</v>
      </c>
      <c r="C2092" t="s">
        <v>15965</v>
      </c>
      <c r="D2092">
        <v>2024</v>
      </c>
      <c r="E2092" t="s">
        <v>2057</v>
      </c>
      <c r="F2092" t="s">
        <v>16001</v>
      </c>
    </row>
    <row r="2093" spans="1:6" x14ac:dyDescent="0.25">
      <c r="A2093" t="s">
        <v>16002</v>
      </c>
      <c r="B2093" t="s">
        <v>15964</v>
      </c>
      <c r="C2093" t="s">
        <v>15965</v>
      </c>
      <c r="D2093">
        <v>2024</v>
      </c>
      <c r="E2093" t="s">
        <v>2057</v>
      </c>
      <c r="F2093" t="s">
        <v>16003</v>
      </c>
    </row>
    <row r="2094" spans="1:6" x14ac:dyDescent="0.25">
      <c r="A2094" t="s">
        <v>2091</v>
      </c>
      <c r="B2094" t="s">
        <v>14833</v>
      </c>
      <c r="C2094" t="s">
        <v>14834</v>
      </c>
      <c r="D2094">
        <v>2022</v>
      </c>
      <c r="E2094" t="s">
        <v>2091</v>
      </c>
      <c r="F2094" t="s">
        <v>14835</v>
      </c>
    </row>
    <row r="2095" spans="1:6" x14ac:dyDescent="0.25">
      <c r="A2095" t="s">
        <v>14836</v>
      </c>
      <c r="B2095" t="s">
        <v>14833</v>
      </c>
      <c r="C2095" t="s">
        <v>14834</v>
      </c>
      <c r="D2095">
        <v>2022</v>
      </c>
      <c r="E2095" t="s">
        <v>2091</v>
      </c>
      <c r="F2095" t="s">
        <v>14837</v>
      </c>
    </row>
    <row r="2096" spans="1:6" x14ac:dyDescent="0.25">
      <c r="A2096" t="s">
        <v>14838</v>
      </c>
      <c r="B2096" t="s">
        <v>14833</v>
      </c>
      <c r="C2096" t="s">
        <v>14834</v>
      </c>
      <c r="D2096">
        <v>2022</v>
      </c>
      <c r="E2096" t="s">
        <v>2091</v>
      </c>
      <c r="F2096" t="s">
        <v>14839</v>
      </c>
    </row>
    <row r="2097" spans="1:6" x14ac:dyDescent="0.25">
      <c r="A2097" t="s">
        <v>14840</v>
      </c>
      <c r="B2097" t="s">
        <v>14833</v>
      </c>
      <c r="C2097" t="s">
        <v>14834</v>
      </c>
      <c r="D2097">
        <v>2022</v>
      </c>
      <c r="E2097" t="s">
        <v>2091</v>
      </c>
      <c r="F2097" t="s">
        <v>14841</v>
      </c>
    </row>
    <row r="2098" spans="1:6" x14ac:dyDescent="0.25">
      <c r="A2098" t="s">
        <v>14842</v>
      </c>
      <c r="B2098" t="s">
        <v>14833</v>
      </c>
      <c r="C2098" t="s">
        <v>14834</v>
      </c>
      <c r="D2098">
        <v>2022</v>
      </c>
      <c r="E2098" t="s">
        <v>2091</v>
      </c>
      <c r="F2098" t="s">
        <v>14843</v>
      </c>
    </row>
    <row r="2099" spans="1:6" x14ac:dyDescent="0.25">
      <c r="A2099" t="s">
        <v>14844</v>
      </c>
      <c r="B2099" t="s">
        <v>14833</v>
      </c>
      <c r="C2099" t="s">
        <v>14834</v>
      </c>
      <c r="D2099">
        <v>2022</v>
      </c>
      <c r="E2099" t="s">
        <v>2091</v>
      </c>
      <c r="F2099" t="s">
        <v>14845</v>
      </c>
    </row>
    <row r="2100" spans="1:6" x14ac:dyDescent="0.25">
      <c r="A2100" t="s">
        <v>14846</v>
      </c>
      <c r="B2100" t="s">
        <v>14833</v>
      </c>
      <c r="C2100" t="s">
        <v>14834</v>
      </c>
      <c r="D2100">
        <v>2022</v>
      </c>
      <c r="E2100" t="s">
        <v>2091</v>
      </c>
      <c r="F2100" t="s">
        <v>14847</v>
      </c>
    </row>
    <row r="2101" spans="1:6" x14ac:dyDescent="0.25">
      <c r="A2101" t="s">
        <v>14848</v>
      </c>
      <c r="B2101" t="s">
        <v>14833</v>
      </c>
      <c r="C2101" t="s">
        <v>14834</v>
      </c>
      <c r="D2101">
        <v>2022</v>
      </c>
      <c r="E2101" t="s">
        <v>2091</v>
      </c>
      <c r="F2101" t="s">
        <v>14849</v>
      </c>
    </row>
    <row r="2102" spans="1:6" x14ac:dyDescent="0.25">
      <c r="A2102" t="s">
        <v>14850</v>
      </c>
      <c r="B2102" t="s">
        <v>14833</v>
      </c>
      <c r="C2102" t="s">
        <v>14834</v>
      </c>
      <c r="D2102">
        <v>2022</v>
      </c>
      <c r="E2102" t="s">
        <v>2091</v>
      </c>
      <c r="F2102" t="s">
        <v>14851</v>
      </c>
    </row>
    <row r="2103" spans="1:6" x14ac:dyDescent="0.25">
      <c r="A2103" t="s">
        <v>14852</v>
      </c>
      <c r="B2103" t="s">
        <v>14833</v>
      </c>
      <c r="C2103" t="s">
        <v>14834</v>
      </c>
      <c r="D2103">
        <v>2022</v>
      </c>
      <c r="E2103" t="s">
        <v>2091</v>
      </c>
      <c r="F2103" t="s">
        <v>14853</v>
      </c>
    </row>
    <row r="2104" spans="1:6" x14ac:dyDescent="0.25">
      <c r="A2104" t="s">
        <v>14854</v>
      </c>
      <c r="B2104" t="s">
        <v>14833</v>
      </c>
      <c r="C2104" t="s">
        <v>14834</v>
      </c>
      <c r="D2104">
        <v>2022</v>
      </c>
      <c r="E2104" t="s">
        <v>2091</v>
      </c>
      <c r="F2104" t="s">
        <v>14855</v>
      </c>
    </row>
    <row r="2105" spans="1:6" x14ac:dyDescent="0.25">
      <c r="A2105" t="s">
        <v>14856</v>
      </c>
      <c r="B2105" t="s">
        <v>14833</v>
      </c>
      <c r="C2105" t="s">
        <v>14834</v>
      </c>
      <c r="D2105">
        <v>2022</v>
      </c>
      <c r="E2105" t="s">
        <v>2091</v>
      </c>
      <c r="F2105" t="s">
        <v>14857</v>
      </c>
    </row>
    <row r="2106" spans="1:6" x14ac:dyDescent="0.25">
      <c r="A2106" t="s">
        <v>14858</v>
      </c>
      <c r="B2106" t="s">
        <v>14833</v>
      </c>
      <c r="C2106" t="s">
        <v>14834</v>
      </c>
      <c r="D2106">
        <v>2022</v>
      </c>
      <c r="E2106" t="s">
        <v>2091</v>
      </c>
      <c r="F2106" t="s">
        <v>14859</v>
      </c>
    </row>
    <row r="2107" spans="1:6" x14ac:dyDescent="0.25">
      <c r="A2107" t="s">
        <v>14860</v>
      </c>
      <c r="B2107" t="s">
        <v>14833</v>
      </c>
      <c r="C2107" t="s">
        <v>14834</v>
      </c>
      <c r="D2107">
        <v>2022</v>
      </c>
      <c r="E2107" t="s">
        <v>2091</v>
      </c>
      <c r="F2107" t="s">
        <v>14861</v>
      </c>
    </row>
    <row r="2108" spans="1:6" x14ac:dyDescent="0.25">
      <c r="A2108" t="s">
        <v>14862</v>
      </c>
      <c r="B2108" t="s">
        <v>14833</v>
      </c>
      <c r="C2108" t="s">
        <v>14834</v>
      </c>
      <c r="D2108">
        <v>2022</v>
      </c>
      <c r="E2108" t="s">
        <v>2091</v>
      </c>
      <c r="F2108" t="s">
        <v>14863</v>
      </c>
    </row>
    <row r="2109" spans="1:6" x14ac:dyDescent="0.25">
      <c r="A2109" t="s">
        <v>14864</v>
      </c>
      <c r="B2109" t="s">
        <v>14833</v>
      </c>
      <c r="C2109" t="s">
        <v>14834</v>
      </c>
      <c r="D2109">
        <v>2022</v>
      </c>
      <c r="E2109" t="s">
        <v>2091</v>
      </c>
      <c r="F2109" t="s">
        <v>14865</v>
      </c>
    </row>
    <row r="2110" spans="1:6" x14ac:dyDescent="0.25">
      <c r="A2110" t="s">
        <v>14866</v>
      </c>
      <c r="B2110" t="s">
        <v>14833</v>
      </c>
      <c r="C2110" t="s">
        <v>14834</v>
      </c>
      <c r="D2110">
        <v>2022</v>
      </c>
      <c r="E2110" t="s">
        <v>2091</v>
      </c>
      <c r="F2110" t="s">
        <v>14867</v>
      </c>
    </row>
    <row r="2111" spans="1:6" x14ac:dyDescent="0.25">
      <c r="A2111" t="s">
        <v>14868</v>
      </c>
      <c r="B2111" t="s">
        <v>14833</v>
      </c>
      <c r="C2111" t="s">
        <v>14834</v>
      </c>
      <c r="D2111">
        <v>2022</v>
      </c>
      <c r="E2111" t="s">
        <v>2091</v>
      </c>
      <c r="F2111" t="s">
        <v>14869</v>
      </c>
    </row>
    <row r="2112" spans="1:6" x14ac:dyDescent="0.25">
      <c r="A2112" t="s">
        <v>14870</v>
      </c>
      <c r="B2112" t="s">
        <v>14833</v>
      </c>
      <c r="C2112" t="s">
        <v>14834</v>
      </c>
      <c r="D2112">
        <v>2022</v>
      </c>
      <c r="E2112" t="s">
        <v>2091</v>
      </c>
      <c r="F2112" t="s">
        <v>14871</v>
      </c>
    </row>
    <row r="2113" spans="1:6" x14ac:dyDescent="0.25">
      <c r="A2113" t="s">
        <v>14872</v>
      </c>
      <c r="B2113" t="s">
        <v>14833</v>
      </c>
      <c r="C2113" t="s">
        <v>14834</v>
      </c>
      <c r="D2113">
        <v>2022</v>
      </c>
      <c r="E2113" t="s">
        <v>2091</v>
      </c>
      <c r="F2113" t="s">
        <v>14873</v>
      </c>
    </row>
    <row r="2114" spans="1:6" x14ac:dyDescent="0.25">
      <c r="A2114" t="s">
        <v>14874</v>
      </c>
      <c r="B2114" t="s">
        <v>14833</v>
      </c>
      <c r="C2114" t="s">
        <v>14834</v>
      </c>
      <c r="D2114">
        <v>2022</v>
      </c>
      <c r="E2114" t="s">
        <v>2091</v>
      </c>
      <c r="F2114" t="s">
        <v>14875</v>
      </c>
    </row>
    <row r="2115" spans="1:6" x14ac:dyDescent="0.25">
      <c r="A2115" t="s">
        <v>14876</v>
      </c>
      <c r="B2115" t="s">
        <v>14833</v>
      </c>
      <c r="C2115" t="s">
        <v>14834</v>
      </c>
      <c r="D2115">
        <v>2022</v>
      </c>
      <c r="E2115" t="s">
        <v>2091</v>
      </c>
      <c r="F2115" t="s">
        <v>14877</v>
      </c>
    </row>
    <row r="2116" spans="1:6" x14ac:dyDescent="0.25">
      <c r="A2116" t="s">
        <v>14878</v>
      </c>
      <c r="B2116" t="s">
        <v>14833</v>
      </c>
      <c r="C2116" t="s">
        <v>14834</v>
      </c>
      <c r="D2116">
        <v>2022</v>
      </c>
      <c r="E2116" t="s">
        <v>2091</v>
      </c>
      <c r="F2116" t="s">
        <v>14879</v>
      </c>
    </row>
    <row r="2117" spans="1:6" x14ac:dyDescent="0.25">
      <c r="A2117" t="s">
        <v>14880</v>
      </c>
      <c r="B2117" t="s">
        <v>14833</v>
      </c>
      <c r="C2117" t="s">
        <v>14834</v>
      </c>
      <c r="D2117">
        <v>2022</v>
      </c>
      <c r="E2117" t="s">
        <v>2091</v>
      </c>
      <c r="F2117" t="s">
        <v>14881</v>
      </c>
    </row>
    <row r="2118" spans="1:6" x14ac:dyDescent="0.25">
      <c r="A2118" t="s">
        <v>14882</v>
      </c>
      <c r="B2118" t="s">
        <v>14833</v>
      </c>
      <c r="C2118" t="s">
        <v>14834</v>
      </c>
      <c r="D2118">
        <v>2022</v>
      </c>
      <c r="E2118" t="s">
        <v>2091</v>
      </c>
      <c r="F2118" t="s">
        <v>14883</v>
      </c>
    </row>
    <row r="2119" spans="1:6" x14ac:dyDescent="0.25">
      <c r="A2119" t="s">
        <v>14884</v>
      </c>
      <c r="B2119" t="s">
        <v>14833</v>
      </c>
      <c r="C2119" t="s">
        <v>14834</v>
      </c>
      <c r="D2119">
        <v>2022</v>
      </c>
      <c r="E2119" t="s">
        <v>2091</v>
      </c>
      <c r="F2119" t="s">
        <v>14885</v>
      </c>
    </row>
    <row r="2120" spans="1:6" x14ac:dyDescent="0.25">
      <c r="A2120" t="s">
        <v>14886</v>
      </c>
      <c r="B2120" t="s">
        <v>14833</v>
      </c>
      <c r="C2120" t="s">
        <v>14834</v>
      </c>
      <c r="D2120">
        <v>2022</v>
      </c>
      <c r="E2120" t="s">
        <v>2091</v>
      </c>
      <c r="F2120" t="s">
        <v>14887</v>
      </c>
    </row>
    <row r="2121" spans="1:6" x14ac:dyDescent="0.25">
      <c r="A2121" t="s">
        <v>14888</v>
      </c>
      <c r="B2121" t="s">
        <v>14833</v>
      </c>
      <c r="C2121" t="s">
        <v>14834</v>
      </c>
      <c r="D2121">
        <v>2022</v>
      </c>
      <c r="E2121" t="s">
        <v>2091</v>
      </c>
      <c r="F2121" t="s">
        <v>14889</v>
      </c>
    </row>
    <row r="2122" spans="1:6" x14ac:dyDescent="0.25">
      <c r="A2122" t="s">
        <v>14890</v>
      </c>
      <c r="B2122" t="s">
        <v>14833</v>
      </c>
      <c r="C2122" t="s">
        <v>14834</v>
      </c>
      <c r="D2122">
        <v>2022</v>
      </c>
      <c r="E2122" t="s">
        <v>2091</v>
      </c>
      <c r="F2122" t="s">
        <v>14891</v>
      </c>
    </row>
    <row r="2123" spans="1:6" x14ac:dyDescent="0.25">
      <c r="A2123" t="s">
        <v>14892</v>
      </c>
      <c r="B2123" t="s">
        <v>14833</v>
      </c>
      <c r="C2123" t="s">
        <v>14834</v>
      </c>
      <c r="D2123">
        <v>2022</v>
      </c>
      <c r="E2123" t="s">
        <v>2091</v>
      </c>
      <c r="F2123" t="s">
        <v>14893</v>
      </c>
    </row>
    <row r="2124" spans="1:6" x14ac:dyDescent="0.25">
      <c r="A2124" t="s">
        <v>14894</v>
      </c>
      <c r="B2124" t="s">
        <v>14833</v>
      </c>
      <c r="C2124" t="s">
        <v>14834</v>
      </c>
      <c r="D2124">
        <v>2022</v>
      </c>
      <c r="E2124" t="s">
        <v>2091</v>
      </c>
      <c r="F2124" t="s">
        <v>14895</v>
      </c>
    </row>
    <row r="2125" spans="1:6" x14ac:dyDescent="0.25">
      <c r="A2125" t="s">
        <v>14452</v>
      </c>
      <c r="B2125" t="s">
        <v>14833</v>
      </c>
      <c r="C2125" t="s">
        <v>14834</v>
      </c>
      <c r="D2125">
        <v>2022</v>
      </c>
      <c r="E2125" t="s">
        <v>2091</v>
      </c>
      <c r="F2125" t="s">
        <v>14896</v>
      </c>
    </row>
    <row r="2126" spans="1:6" x14ac:dyDescent="0.25">
      <c r="A2126" t="s">
        <v>14897</v>
      </c>
      <c r="B2126" t="s">
        <v>14833</v>
      </c>
      <c r="C2126" t="s">
        <v>14834</v>
      </c>
      <c r="D2126">
        <v>2022</v>
      </c>
      <c r="E2126" t="s">
        <v>2091</v>
      </c>
      <c r="F2126" t="s">
        <v>14898</v>
      </c>
    </row>
    <row r="2127" spans="1:6" x14ac:dyDescent="0.25">
      <c r="A2127" t="s">
        <v>14899</v>
      </c>
      <c r="B2127" t="s">
        <v>14833</v>
      </c>
      <c r="C2127" t="s">
        <v>14834</v>
      </c>
      <c r="D2127">
        <v>2022</v>
      </c>
      <c r="E2127" t="s">
        <v>2091</v>
      </c>
      <c r="F2127" t="s">
        <v>14900</v>
      </c>
    </row>
    <row r="2128" spans="1:6" x14ac:dyDescent="0.25">
      <c r="A2128" t="s">
        <v>14901</v>
      </c>
      <c r="B2128" t="s">
        <v>14833</v>
      </c>
      <c r="C2128" t="s">
        <v>14834</v>
      </c>
      <c r="D2128">
        <v>2022</v>
      </c>
      <c r="E2128" t="s">
        <v>2091</v>
      </c>
      <c r="F2128" t="s">
        <v>14902</v>
      </c>
    </row>
    <row r="2129" spans="1:6" x14ac:dyDescent="0.25">
      <c r="A2129" t="s">
        <v>14903</v>
      </c>
      <c r="B2129" t="s">
        <v>14833</v>
      </c>
      <c r="C2129" t="s">
        <v>14834</v>
      </c>
      <c r="D2129">
        <v>2022</v>
      </c>
      <c r="E2129" t="s">
        <v>2091</v>
      </c>
      <c r="F2129" t="s">
        <v>14904</v>
      </c>
    </row>
    <row r="2130" spans="1:6" x14ac:dyDescent="0.25">
      <c r="A2130" t="s">
        <v>5077</v>
      </c>
      <c r="B2130" t="s">
        <v>14833</v>
      </c>
      <c r="C2130" t="s">
        <v>14834</v>
      </c>
      <c r="D2130">
        <v>2022</v>
      </c>
      <c r="E2130" t="s">
        <v>2091</v>
      </c>
      <c r="F2130" t="s">
        <v>14905</v>
      </c>
    </row>
    <row r="2131" spans="1:6" x14ac:dyDescent="0.25">
      <c r="A2131" t="s">
        <v>14906</v>
      </c>
      <c r="B2131" t="s">
        <v>14833</v>
      </c>
      <c r="C2131" t="s">
        <v>14834</v>
      </c>
      <c r="D2131">
        <v>2022</v>
      </c>
      <c r="E2131" t="s">
        <v>2091</v>
      </c>
      <c r="F2131" t="s">
        <v>14907</v>
      </c>
    </row>
    <row r="2132" spans="1:6" x14ac:dyDescent="0.25">
      <c r="A2132" t="s">
        <v>14908</v>
      </c>
      <c r="B2132" t="s">
        <v>14833</v>
      </c>
      <c r="C2132" t="s">
        <v>14834</v>
      </c>
      <c r="D2132">
        <v>2022</v>
      </c>
      <c r="E2132" t="s">
        <v>2091</v>
      </c>
      <c r="F2132" t="s">
        <v>14909</v>
      </c>
    </row>
    <row r="2133" spans="1:6" x14ac:dyDescent="0.25">
      <c r="A2133" t="s">
        <v>14910</v>
      </c>
      <c r="B2133" t="s">
        <v>14833</v>
      </c>
      <c r="C2133" t="s">
        <v>14834</v>
      </c>
      <c r="D2133">
        <v>2022</v>
      </c>
      <c r="E2133" t="s">
        <v>2091</v>
      </c>
      <c r="F2133" t="s">
        <v>14911</v>
      </c>
    </row>
    <row r="2134" spans="1:6" x14ac:dyDescent="0.25">
      <c r="A2134" t="s">
        <v>14912</v>
      </c>
      <c r="B2134" t="s">
        <v>14833</v>
      </c>
      <c r="C2134" t="s">
        <v>14834</v>
      </c>
      <c r="D2134">
        <v>2022</v>
      </c>
      <c r="E2134" t="s">
        <v>2091</v>
      </c>
      <c r="F2134" t="s">
        <v>14913</v>
      </c>
    </row>
    <row r="2135" spans="1:6" x14ac:dyDescent="0.25">
      <c r="A2135" t="s">
        <v>14914</v>
      </c>
      <c r="B2135" t="s">
        <v>14833</v>
      </c>
      <c r="C2135" t="s">
        <v>14834</v>
      </c>
      <c r="D2135">
        <v>2022</v>
      </c>
      <c r="E2135" t="s">
        <v>2091</v>
      </c>
      <c r="F2135" t="s">
        <v>14915</v>
      </c>
    </row>
    <row r="2136" spans="1:6" x14ac:dyDescent="0.25">
      <c r="A2136" t="s">
        <v>14916</v>
      </c>
      <c r="B2136" t="s">
        <v>14833</v>
      </c>
      <c r="C2136" t="s">
        <v>14834</v>
      </c>
      <c r="D2136">
        <v>2022</v>
      </c>
      <c r="E2136" t="s">
        <v>2091</v>
      </c>
      <c r="F2136" t="s">
        <v>14917</v>
      </c>
    </row>
    <row r="2137" spans="1:6" x14ac:dyDescent="0.25">
      <c r="A2137" t="s">
        <v>14918</v>
      </c>
      <c r="B2137" t="s">
        <v>14833</v>
      </c>
      <c r="C2137" t="s">
        <v>14834</v>
      </c>
      <c r="D2137">
        <v>2022</v>
      </c>
      <c r="E2137" t="s">
        <v>2091</v>
      </c>
      <c r="F2137" t="s">
        <v>14919</v>
      </c>
    </row>
    <row r="2138" spans="1:6" x14ac:dyDescent="0.25">
      <c r="A2138" t="s">
        <v>14920</v>
      </c>
      <c r="B2138" t="s">
        <v>14833</v>
      </c>
      <c r="C2138" t="s">
        <v>14834</v>
      </c>
      <c r="D2138">
        <v>2022</v>
      </c>
      <c r="E2138" t="s">
        <v>2091</v>
      </c>
      <c r="F2138" t="s">
        <v>14921</v>
      </c>
    </row>
    <row r="2139" spans="1:6" x14ac:dyDescent="0.25">
      <c r="A2139" t="s">
        <v>14922</v>
      </c>
      <c r="B2139" t="s">
        <v>14833</v>
      </c>
      <c r="C2139" t="s">
        <v>14834</v>
      </c>
      <c r="D2139">
        <v>2022</v>
      </c>
      <c r="E2139" t="s">
        <v>2091</v>
      </c>
      <c r="F2139" t="s">
        <v>14923</v>
      </c>
    </row>
    <row r="2140" spans="1:6" x14ac:dyDescent="0.25">
      <c r="A2140" t="s">
        <v>14924</v>
      </c>
      <c r="B2140" t="s">
        <v>14833</v>
      </c>
      <c r="C2140" t="s">
        <v>14834</v>
      </c>
      <c r="D2140">
        <v>2022</v>
      </c>
      <c r="E2140" t="s">
        <v>2091</v>
      </c>
      <c r="F2140" t="s">
        <v>14925</v>
      </c>
    </row>
    <row r="2141" spans="1:6" x14ac:dyDescent="0.25">
      <c r="A2141" t="s">
        <v>14926</v>
      </c>
      <c r="B2141" t="s">
        <v>14833</v>
      </c>
      <c r="C2141" t="s">
        <v>14834</v>
      </c>
      <c r="D2141">
        <v>2022</v>
      </c>
      <c r="E2141" t="s">
        <v>2091</v>
      </c>
      <c r="F2141" t="s">
        <v>14927</v>
      </c>
    </row>
    <row r="2142" spans="1:6" x14ac:dyDescent="0.25">
      <c r="A2142" t="s">
        <v>14928</v>
      </c>
      <c r="B2142" t="s">
        <v>14833</v>
      </c>
      <c r="C2142" t="s">
        <v>14834</v>
      </c>
      <c r="D2142">
        <v>2022</v>
      </c>
      <c r="E2142" t="s">
        <v>2091</v>
      </c>
      <c r="F2142" t="s">
        <v>14929</v>
      </c>
    </row>
    <row r="2143" spans="1:6" x14ac:dyDescent="0.25">
      <c r="A2143" t="s">
        <v>14930</v>
      </c>
      <c r="B2143" t="s">
        <v>14833</v>
      </c>
      <c r="C2143" t="s">
        <v>14834</v>
      </c>
      <c r="D2143">
        <v>2022</v>
      </c>
      <c r="E2143" t="s">
        <v>2091</v>
      </c>
      <c r="F2143" t="s">
        <v>14931</v>
      </c>
    </row>
    <row r="2144" spans="1:6" x14ac:dyDescent="0.25">
      <c r="A2144" t="s">
        <v>14932</v>
      </c>
      <c r="B2144" t="s">
        <v>14833</v>
      </c>
      <c r="C2144" t="s">
        <v>14834</v>
      </c>
      <c r="D2144">
        <v>2022</v>
      </c>
      <c r="E2144" t="s">
        <v>2091</v>
      </c>
      <c r="F2144" t="s">
        <v>14933</v>
      </c>
    </row>
    <row r="2145" spans="1:7" x14ac:dyDescent="0.25">
      <c r="A2145" t="s">
        <v>14934</v>
      </c>
      <c r="B2145" t="s">
        <v>14833</v>
      </c>
      <c r="C2145" t="s">
        <v>14834</v>
      </c>
      <c r="D2145">
        <v>2022</v>
      </c>
      <c r="E2145" t="s">
        <v>2091</v>
      </c>
      <c r="F2145" t="s">
        <v>14935</v>
      </c>
    </row>
    <row r="2146" spans="1:7" x14ac:dyDescent="0.25">
      <c r="A2146" t="s">
        <v>14936</v>
      </c>
      <c r="B2146" t="s">
        <v>14833</v>
      </c>
      <c r="C2146" t="s">
        <v>14834</v>
      </c>
      <c r="D2146">
        <v>2022</v>
      </c>
      <c r="E2146" t="s">
        <v>2091</v>
      </c>
      <c r="F2146" t="s">
        <v>14937</v>
      </c>
    </row>
    <row r="2147" spans="1:7" x14ac:dyDescent="0.25">
      <c r="A2147" t="s">
        <v>14938</v>
      </c>
      <c r="B2147" t="s">
        <v>14833</v>
      </c>
      <c r="C2147" t="s">
        <v>14834</v>
      </c>
      <c r="D2147">
        <v>2022</v>
      </c>
      <c r="E2147" t="s">
        <v>2091</v>
      </c>
      <c r="F2147" t="s">
        <v>14939</v>
      </c>
    </row>
    <row r="2148" spans="1:7" x14ac:dyDescent="0.25">
      <c r="A2148" t="s">
        <v>14940</v>
      </c>
      <c r="B2148" t="s">
        <v>14833</v>
      </c>
      <c r="C2148" t="s">
        <v>14834</v>
      </c>
      <c r="D2148">
        <v>2022</v>
      </c>
      <c r="E2148" t="s">
        <v>2091</v>
      </c>
      <c r="F2148" t="s">
        <v>14941</v>
      </c>
    </row>
    <row r="2149" spans="1:7" x14ac:dyDescent="0.25">
      <c r="A2149" t="s">
        <v>14942</v>
      </c>
      <c r="B2149" t="s">
        <v>14833</v>
      </c>
      <c r="C2149" t="s">
        <v>14834</v>
      </c>
      <c r="D2149">
        <v>2022</v>
      </c>
      <c r="E2149" t="s">
        <v>2091</v>
      </c>
      <c r="F2149" t="s">
        <v>14943</v>
      </c>
    </row>
    <row r="2150" spans="1:7" x14ac:dyDescent="0.25">
      <c r="A2150" t="s">
        <v>14944</v>
      </c>
      <c r="B2150" t="s">
        <v>14833</v>
      </c>
      <c r="C2150" t="s">
        <v>14834</v>
      </c>
      <c r="D2150">
        <v>2022</v>
      </c>
      <c r="E2150" t="s">
        <v>2091</v>
      </c>
      <c r="F2150" t="s">
        <v>14945</v>
      </c>
    </row>
    <row r="2151" spans="1:7" x14ac:dyDescent="0.25">
      <c r="A2151" t="s">
        <v>2124</v>
      </c>
      <c r="B2151" t="s">
        <v>11945</v>
      </c>
      <c r="C2151" t="s">
        <v>2124</v>
      </c>
      <c r="D2151">
        <v>2013</v>
      </c>
      <c r="E2151" t="s">
        <v>2124</v>
      </c>
      <c r="F2151" t="s">
        <v>12033</v>
      </c>
      <c r="G2151" t="s">
        <v>10007</v>
      </c>
    </row>
    <row r="2152" spans="1:7" x14ac:dyDescent="0.25">
      <c r="A2152" t="s">
        <v>12034</v>
      </c>
      <c r="B2152" t="s">
        <v>11945</v>
      </c>
      <c r="C2152" t="s">
        <v>2124</v>
      </c>
      <c r="D2152">
        <v>2013</v>
      </c>
      <c r="E2152" t="s">
        <v>2124</v>
      </c>
      <c r="F2152" t="s">
        <v>12035</v>
      </c>
    </row>
    <row r="2153" spans="1:7" x14ac:dyDescent="0.25">
      <c r="A2153" t="s">
        <v>12036</v>
      </c>
      <c r="B2153" t="s">
        <v>11945</v>
      </c>
      <c r="C2153" t="s">
        <v>2124</v>
      </c>
      <c r="D2153">
        <v>2013</v>
      </c>
      <c r="E2153" t="s">
        <v>2124</v>
      </c>
      <c r="F2153" t="s">
        <v>12037</v>
      </c>
    </row>
    <row r="2154" spans="1:7" x14ac:dyDescent="0.25">
      <c r="A2154" t="s">
        <v>12038</v>
      </c>
      <c r="B2154" t="s">
        <v>11945</v>
      </c>
      <c r="C2154" t="s">
        <v>2124</v>
      </c>
      <c r="D2154">
        <v>2013</v>
      </c>
      <c r="E2154" t="s">
        <v>2124</v>
      </c>
      <c r="F2154" t="s">
        <v>12039</v>
      </c>
    </row>
    <row r="2155" spans="1:7" x14ac:dyDescent="0.25">
      <c r="A2155" t="s">
        <v>12040</v>
      </c>
      <c r="B2155" t="s">
        <v>11945</v>
      </c>
      <c r="C2155" t="s">
        <v>2124</v>
      </c>
      <c r="D2155">
        <v>2013</v>
      </c>
      <c r="E2155" t="s">
        <v>2124</v>
      </c>
      <c r="F2155" t="s">
        <v>12041</v>
      </c>
    </row>
    <row r="2156" spans="1:7" x14ac:dyDescent="0.25">
      <c r="A2156" t="s">
        <v>12042</v>
      </c>
      <c r="B2156" t="s">
        <v>11945</v>
      </c>
      <c r="C2156" t="s">
        <v>2124</v>
      </c>
      <c r="D2156">
        <v>2013</v>
      </c>
      <c r="E2156" t="s">
        <v>2124</v>
      </c>
      <c r="F2156" t="s">
        <v>12043</v>
      </c>
    </row>
    <row r="2157" spans="1:7" x14ac:dyDescent="0.25">
      <c r="A2157" t="s">
        <v>12044</v>
      </c>
      <c r="B2157" t="s">
        <v>11945</v>
      </c>
      <c r="C2157" t="s">
        <v>2124</v>
      </c>
      <c r="D2157">
        <v>2013</v>
      </c>
      <c r="E2157" t="s">
        <v>2124</v>
      </c>
      <c r="F2157" t="s">
        <v>12045</v>
      </c>
    </row>
    <row r="2158" spans="1:7" x14ac:dyDescent="0.25">
      <c r="A2158" t="s">
        <v>12046</v>
      </c>
      <c r="B2158" t="s">
        <v>11945</v>
      </c>
      <c r="C2158" t="s">
        <v>2124</v>
      </c>
      <c r="D2158">
        <v>2013</v>
      </c>
      <c r="E2158" t="s">
        <v>2124</v>
      </c>
      <c r="F2158" t="s">
        <v>12047</v>
      </c>
    </row>
    <row r="2159" spans="1:7" x14ac:dyDescent="0.25">
      <c r="A2159" t="s">
        <v>12048</v>
      </c>
      <c r="B2159" t="s">
        <v>11945</v>
      </c>
      <c r="C2159" t="s">
        <v>2124</v>
      </c>
      <c r="D2159">
        <v>2013</v>
      </c>
      <c r="E2159" t="s">
        <v>2124</v>
      </c>
      <c r="F2159" t="s">
        <v>12049</v>
      </c>
    </row>
    <row r="2160" spans="1:7" x14ac:dyDescent="0.25">
      <c r="A2160" t="s">
        <v>12050</v>
      </c>
      <c r="B2160" t="s">
        <v>11945</v>
      </c>
      <c r="C2160" t="s">
        <v>2124</v>
      </c>
      <c r="D2160">
        <v>2013</v>
      </c>
      <c r="E2160" t="s">
        <v>2124</v>
      </c>
      <c r="F2160" t="s">
        <v>12051</v>
      </c>
    </row>
    <row r="2161" spans="1:7" x14ac:dyDescent="0.25">
      <c r="A2161" t="s">
        <v>12052</v>
      </c>
      <c r="B2161" t="s">
        <v>11945</v>
      </c>
      <c r="C2161" t="s">
        <v>2124</v>
      </c>
      <c r="D2161">
        <v>2013</v>
      </c>
      <c r="E2161" t="s">
        <v>2124</v>
      </c>
      <c r="F2161" t="s">
        <v>12053</v>
      </c>
    </row>
    <row r="2162" spans="1:7" x14ac:dyDescent="0.25">
      <c r="A2162" t="s">
        <v>12054</v>
      </c>
      <c r="B2162" t="s">
        <v>11945</v>
      </c>
      <c r="C2162" t="s">
        <v>2124</v>
      </c>
      <c r="D2162">
        <v>2013</v>
      </c>
      <c r="E2162" t="s">
        <v>2124</v>
      </c>
      <c r="F2162" t="s">
        <v>12055</v>
      </c>
    </row>
    <row r="2163" spans="1:7" x14ac:dyDescent="0.25">
      <c r="A2163" t="s">
        <v>12056</v>
      </c>
      <c r="B2163" t="s">
        <v>11945</v>
      </c>
      <c r="C2163" t="s">
        <v>2124</v>
      </c>
      <c r="D2163">
        <v>2013</v>
      </c>
      <c r="E2163" t="s">
        <v>2124</v>
      </c>
      <c r="F2163" t="s">
        <v>12057</v>
      </c>
    </row>
    <row r="2164" spans="1:7" x14ac:dyDescent="0.25">
      <c r="A2164" t="s">
        <v>12058</v>
      </c>
      <c r="B2164" t="s">
        <v>11945</v>
      </c>
      <c r="C2164" t="s">
        <v>2124</v>
      </c>
      <c r="D2164">
        <v>2013</v>
      </c>
      <c r="E2164" t="s">
        <v>2124</v>
      </c>
      <c r="F2164" t="s">
        <v>12059</v>
      </c>
    </row>
    <row r="2165" spans="1:7" x14ac:dyDescent="0.25">
      <c r="A2165" t="s">
        <v>12060</v>
      </c>
      <c r="B2165" t="s">
        <v>11945</v>
      </c>
      <c r="C2165" t="s">
        <v>2124</v>
      </c>
      <c r="D2165">
        <v>2013</v>
      </c>
      <c r="E2165" t="s">
        <v>2124</v>
      </c>
      <c r="F2165" t="s">
        <v>12061</v>
      </c>
    </row>
    <row r="2166" spans="1:7" x14ac:dyDescent="0.25">
      <c r="A2166" t="s">
        <v>12062</v>
      </c>
      <c r="B2166" t="s">
        <v>11945</v>
      </c>
      <c r="C2166" t="s">
        <v>2124</v>
      </c>
      <c r="D2166">
        <v>2013</v>
      </c>
      <c r="E2166" t="s">
        <v>2124</v>
      </c>
      <c r="F2166" t="s">
        <v>12063</v>
      </c>
    </row>
    <row r="2167" spans="1:7" x14ac:dyDescent="0.25">
      <c r="A2167" t="s">
        <v>12064</v>
      </c>
      <c r="B2167" t="s">
        <v>11945</v>
      </c>
      <c r="C2167" t="s">
        <v>2124</v>
      </c>
      <c r="D2167">
        <v>2013</v>
      </c>
      <c r="E2167" t="s">
        <v>2124</v>
      </c>
      <c r="F2167" t="s">
        <v>12065</v>
      </c>
    </row>
    <row r="2168" spans="1:7" x14ac:dyDescent="0.25">
      <c r="A2168" t="s">
        <v>12066</v>
      </c>
      <c r="B2168" t="s">
        <v>11945</v>
      </c>
      <c r="C2168" t="s">
        <v>2124</v>
      </c>
      <c r="D2168">
        <v>2013</v>
      </c>
      <c r="E2168" t="s">
        <v>2124</v>
      </c>
      <c r="F2168" t="s">
        <v>12067</v>
      </c>
    </row>
    <row r="2169" spans="1:7" x14ac:dyDescent="0.25">
      <c r="A2169" t="s">
        <v>11951</v>
      </c>
      <c r="B2169" t="s">
        <v>11945</v>
      </c>
      <c r="C2169" t="s">
        <v>2128</v>
      </c>
      <c r="D2169">
        <v>2020</v>
      </c>
      <c r="E2169" t="s">
        <v>2128</v>
      </c>
      <c r="F2169" t="s">
        <v>11952</v>
      </c>
    </row>
    <row r="2170" spans="1:7" x14ac:dyDescent="0.25">
      <c r="A2170" t="s">
        <v>2128</v>
      </c>
      <c r="B2170" t="s">
        <v>11945</v>
      </c>
      <c r="C2170" t="s">
        <v>2128</v>
      </c>
      <c r="D2170">
        <v>2020</v>
      </c>
      <c r="E2170" t="s">
        <v>2128</v>
      </c>
      <c r="F2170" t="s">
        <v>11957</v>
      </c>
      <c r="G2170" t="s">
        <v>10007</v>
      </c>
    </row>
    <row r="2171" spans="1:7" x14ac:dyDescent="0.25">
      <c r="A2171" t="s">
        <v>11958</v>
      </c>
      <c r="B2171" t="s">
        <v>11945</v>
      </c>
      <c r="C2171" t="s">
        <v>2128</v>
      </c>
      <c r="D2171">
        <v>2020</v>
      </c>
      <c r="E2171" t="s">
        <v>2128</v>
      </c>
      <c r="F2171" t="s">
        <v>11959</v>
      </c>
    </row>
    <row r="2172" spans="1:7" x14ac:dyDescent="0.25">
      <c r="A2172" t="s">
        <v>11966</v>
      </c>
      <c r="B2172" t="s">
        <v>11945</v>
      </c>
      <c r="C2172" t="s">
        <v>2128</v>
      </c>
      <c r="D2172">
        <v>2020</v>
      </c>
      <c r="E2172" t="s">
        <v>2128</v>
      </c>
      <c r="F2172" t="s">
        <v>11967</v>
      </c>
    </row>
    <row r="2173" spans="1:7" x14ac:dyDescent="0.25">
      <c r="A2173" t="s">
        <v>11974</v>
      </c>
      <c r="B2173" t="s">
        <v>11945</v>
      </c>
      <c r="C2173" t="s">
        <v>2128</v>
      </c>
      <c r="D2173">
        <v>2020</v>
      </c>
      <c r="E2173" t="s">
        <v>2128</v>
      </c>
      <c r="F2173" t="s">
        <v>11975</v>
      </c>
    </row>
    <row r="2174" spans="1:7" x14ac:dyDescent="0.25">
      <c r="A2174" t="s">
        <v>11981</v>
      </c>
      <c r="B2174" t="s">
        <v>11945</v>
      </c>
      <c r="C2174" t="s">
        <v>2128</v>
      </c>
      <c r="D2174">
        <v>2020</v>
      </c>
      <c r="E2174" t="s">
        <v>2128</v>
      </c>
      <c r="F2174" t="s">
        <v>11982</v>
      </c>
    </row>
    <row r="2175" spans="1:7" x14ac:dyDescent="0.25">
      <c r="A2175" t="s">
        <v>11983</v>
      </c>
      <c r="B2175" t="s">
        <v>11945</v>
      </c>
      <c r="C2175" t="s">
        <v>2128</v>
      </c>
      <c r="D2175">
        <v>2020</v>
      </c>
      <c r="E2175" t="s">
        <v>2128</v>
      </c>
      <c r="F2175" t="s">
        <v>11984</v>
      </c>
    </row>
    <row r="2176" spans="1:7" x14ac:dyDescent="0.25">
      <c r="A2176" t="s">
        <v>11989</v>
      </c>
      <c r="B2176" t="s">
        <v>11945</v>
      </c>
      <c r="C2176" t="s">
        <v>2128</v>
      </c>
      <c r="D2176">
        <v>2020</v>
      </c>
      <c r="E2176" t="s">
        <v>2128</v>
      </c>
      <c r="F2176" t="s">
        <v>11990</v>
      </c>
    </row>
    <row r="2177" spans="1:6" x14ac:dyDescent="0.25">
      <c r="A2177" t="s">
        <v>11997</v>
      </c>
      <c r="B2177" t="s">
        <v>11945</v>
      </c>
      <c r="C2177" t="s">
        <v>2128</v>
      </c>
      <c r="D2177">
        <v>2020</v>
      </c>
      <c r="E2177" t="s">
        <v>2128</v>
      </c>
      <c r="F2177" t="s">
        <v>11998</v>
      </c>
    </row>
    <row r="2178" spans="1:6" x14ac:dyDescent="0.25">
      <c r="A2178" t="s">
        <v>12003</v>
      </c>
      <c r="B2178" t="s">
        <v>11945</v>
      </c>
      <c r="C2178" t="s">
        <v>2128</v>
      </c>
      <c r="D2178">
        <v>2020</v>
      </c>
      <c r="E2178" t="s">
        <v>2128</v>
      </c>
      <c r="F2178" t="s">
        <v>12004</v>
      </c>
    </row>
    <row r="2179" spans="1:6" x14ac:dyDescent="0.25">
      <c r="A2179" t="s">
        <v>12005</v>
      </c>
      <c r="B2179" t="s">
        <v>11945</v>
      </c>
      <c r="C2179" t="s">
        <v>2128</v>
      </c>
      <c r="D2179">
        <v>2020</v>
      </c>
      <c r="E2179" t="s">
        <v>2128</v>
      </c>
      <c r="F2179" t="s">
        <v>12006</v>
      </c>
    </row>
    <row r="2180" spans="1:6" x14ac:dyDescent="0.25">
      <c r="A2180" t="s">
        <v>12007</v>
      </c>
      <c r="B2180" t="s">
        <v>11945</v>
      </c>
      <c r="C2180" t="s">
        <v>2128</v>
      </c>
      <c r="D2180">
        <v>2020</v>
      </c>
      <c r="E2180" t="s">
        <v>2128</v>
      </c>
      <c r="F2180" t="s">
        <v>12008</v>
      </c>
    </row>
    <row r="2181" spans="1:6" x14ac:dyDescent="0.25">
      <c r="A2181" t="s">
        <v>12009</v>
      </c>
      <c r="B2181" t="s">
        <v>11945</v>
      </c>
      <c r="C2181" t="s">
        <v>2128</v>
      </c>
      <c r="D2181">
        <v>2020</v>
      </c>
      <c r="E2181" t="s">
        <v>2128</v>
      </c>
      <c r="F2181" t="s">
        <v>12010</v>
      </c>
    </row>
    <row r="2182" spans="1:6" x14ac:dyDescent="0.25">
      <c r="A2182" t="s">
        <v>12011</v>
      </c>
      <c r="B2182" t="s">
        <v>11945</v>
      </c>
      <c r="C2182" t="s">
        <v>2128</v>
      </c>
      <c r="D2182">
        <v>2020</v>
      </c>
      <c r="E2182" t="s">
        <v>2128</v>
      </c>
      <c r="F2182" t="s">
        <v>12012</v>
      </c>
    </row>
    <row r="2183" spans="1:6" x14ac:dyDescent="0.25">
      <c r="A2183" t="s">
        <v>12013</v>
      </c>
      <c r="B2183" t="s">
        <v>11945</v>
      </c>
      <c r="C2183" t="s">
        <v>2128</v>
      </c>
      <c r="D2183">
        <v>2020</v>
      </c>
      <c r="E2183" t="s">
        <v>2128</v>
      </c>
      <c r="F2183" t="s">
        <v>12014</v>
      </c>
    </row>
    <row r="2184" spans="1:6" x14ac:dyDescent="0.25">
      <c r="A2184" t="s">
        <v>12015</v>
      </c>
      <c r="B2184" t="s">
        <v>11945</v>
      </c>
      <c r="C2184" t="s">
        <v>2128</v>
      </c>
      <c r="D2184">
        <v>2020</v>
      </c>
      <c r="E2184" t="s">
        <v>2128</v>
      </c>
      <c r="F2184" t="s">
        <v>12016</v>
      </c>
    </row>
    <row r="2185" spans="1:6" x14ac:dyDescent="0.25">
      <c r="A2185" t="s">
        <v>12017</v>
      </c>
      <c r="B2185" t="s">
        <v>11945</v>
      </c>
      <c r="C2185" t="s">
        <v>2128</v>
      </c>
      <c r="D2185">
        <v>2020</v>
      </c>
      <c r="E2185" t="s">
        <v>2128</v>
      </c>
      <c r="F2185" t="s">
        <v>12018</v>
      </c>
    </row>
    <row r="2186" spans="1:6" x14ac:dyDescent="0.25">
      <c r="A2186" t="s">
        <v>12019</v>
      </c>
      <c r="B2186" t="s">
        <v>11945</v>
      </c>
      <c r="C2186" t="s">
        <v>2128</v>
      </c>
      <c r="D2186">
        <v>2020</v>
      </c>
      <c r="E2186" t="s">
        <v>2128</v>
      </c>
      <c r="F2186" t="s">
        <v>12020</v>
      </c>
    </row>
    <row r="2187" spans="1:6" x14ac:dyDescent="0.25">
      <c r="A2187" t="s">
        <v>12021</v>
      </c>
      <c r="B2187" t="s">
        <v>11945</v>
      </c>
      <c r="C2187" t="s">
        <v>2128</v>
      </c>
      <c r="D2187">
        <v>2020</v>
      </c>
      <c r="E2187" t="s">
        <v>2128</v>
      </c>
      <c r="F2187" t="s">
        <v>12022</v>
      </c>
    </row>
    <row r="2188" spans="1:6" x14ac:dyDescent="0.25">
      <c r="A2188" t="s">
        <v>12023</v>
      </c>
      <c r="B2188" t="s">
        <v>11945</v>
      </c>
      <c r="C2188" t="s">
        <v>2128</v>
      </c>
      <c r="D2188">
        <v>2020</v>
      </c>
      <c r="E2188" t="s">
        <v>2128</v>
      </c>
      <c r="F2188" t="s">
        <v>12024</v>
      </c>
    </row>
    <row r="2189" spans="1:6" x14ac:dyDescent="0.25">
      <c r="A2189" t="s">
        <v>12025</v>
      </c>
      <c r="B2189" t="s">
        <v>11945</v>
      </c>
      <c r="C2189" t="s">
        <v>2128</v>
      </c>
      <c r="D2189">
        <v>2020</v>
      </c>
      <c r="E2189" t="s">
        <v>2128</v>
      </c>
      <c r="F2189" t="s">
        <v>12026</v>
      </c>
    </row>
    <row r="2190" spans="1:6" x14ac:dyDescent="0.25">
      <c r="A2190" t="s">
        <v>12027</v>
      </c>
      <c r="B2190" t="s">
        <v>11945</v>
      </c>
      <c r="C2190" t="s">
        <v>2128</v>
      </c>
      <c r="D2190">
        <v>2020</v>
      </c>
      <c r="E2190" t="s">
        <v>2128</v>
      </c>
      <c r="F2190" t="s">
        <v>12028</v>
      </c>
    </row>
    <row r="2191" spans="1:6" x14ac:dyDescent="0.25">
      <c r="A2191" t="s">
        <v>12029</v>
      </c>
      <c r="B2191" t="s">
        <v>11945</v>
      </c>
      <c r="C2191" t="s">
        <v>2128</v>
      </c>
      <c r="D2191">
        <v>2020</v>
      </c>
      <c r="E2191" t="s">
        <v>2128</v>
      </c>
      <c r="F2191" t="s">
        <v>12030</v>
      </c>
    </row>
    <row r="2192" spans="1:6" x14ac:dyDescent="0.25">
      <c r="A2192" t="s">
        <v>12031</v>
      </c>
      <c r="B2192" t="s">
        <v>11945</v>
      </c>
      <c r="C2192" t="s">
        <v>2128</v>
      </c>
      <c r="D2192">
        <v>2020</v>
      </c>
      <c r="E2192" t="s">
        <v>2128</v>
      </c>
      <c r="F2192" t="s">
        <v>12032</v>
      </c>
    </row>
    <row r="2193" spans="1:6" x14ac:dyDescent="0.25">
      <c r="A2193" t="s">
        <v>11944</v>
      </c>
      <c r="B2193" t="s">
        <v>11945</v>
      </c>
      <c r="C2193" t="s">
        <v>11946</v>
      </c>
      <c r="D2193">
        <v>2024</v>
      </c>
      <c r="E2193" t="s">
        <v>2128</v>
      </c>
      <c r="F2193" t="s">
        <v>11947</v>
      </c>
    </row>
    <row r="2194" spans="1:6" x14ac:dyDescent="0.25">
      <c r="A2194" t="s">
        <v>11955</v>
      </c>
      <c r="B2194" t="s">
        <v>11945</v>
      </c>
      <c r="C2194" t="s">
        <v>11946</v>
      </c>
      <c r="D2194">
        <v>2024</v>
      </c>
      <c r="E2194" t="s">
        <v>2128</v>
      </c>
      <c r="F2194" t="s">
        <v>11956</v>
      </c>
    </row>
    <row r="2195" spans="1:6" x14ac:dyDescent="0.25">
      <c r="A2195" t="s">
        <v>11962</v>
      </c>
      <c r="B2195" t="s">
        <v>11945</v>
      </c>
      <c r="C2195" t="s">
        <v>11946</v>
      </c>
      <c r="D2195">
        <v>2024</v>
      </c>
      <c r="E2195" t="s">
        <v>2128</v>
      </c>
      <c r="F2195" t="s">
        <v>11963</v>
      </c>
    </row>
    <row r="2196" spans="1:6" x14ac:dyDescent="0.25">
      <c r="A2196" t="s">
        <v>11968</v>
      </c>
      <c r="B2196" t="s">
        <v>11945</v>
      </c>
      <c r="C2196" t="s">
        <v>11946</v>
      </c>
      <c r="D2196">
        <v>2024</v>
      </c>
      <c r="E2196" t="s">
        <v>2128</v>
      </c>
      <c r="F2196" t="s">
        <v>11969</v>
      </c>
    </row>
    <row r="2197" spans="1:6" x14ac:dyDescent="0.25">
      <c r="A2197" t="s">
        <v>11972</v>
      </c>
      <c r="B2197" t="s">
        <v>11945</v>
      </c>
      <c r="C2197" t="s">
        <v>11946</v>
      </c>
      <c r="D2197">
        <v>2024</v>
      </c>
      <c r="E2197" t="s">
        <v>2128</v>
      </c>
      <c r="F2197" t="s">
        <v>11973</v>
      </c>
    </row>
    <row r="2198" spans="1:6" x14ac:dyDescent="0.25">
      <c r="A2198" t="s">
        <v>11985</v>
      </c>
      <c r="B2198" t="s">
        <v>11945</v>
      </c>
      <c r="C2198" t="s">
        <v>11946</v>
      </c>
      <c r="D2198">
        <v>2024</v>
      </c>
      <c r="E2198" t="s">
        <v>2128</v>
      </c>
      <c r="F2198" t="s">
        <v>11986</v>
      </c>
    </row>
    <row r="2199" spans="1:6" x14ac:dyDescent="0.25">
      <c r="A2199" t="s">
        <v>11991</v>
      </c>
      <c r="B2199" t="s">
        <v>11945</v>
      </c>
      <c r="C2199" t="s">
        <v>11946</v>
      </c>
      <c r="D2199">
        <v>2024</v>
      </c>
      <c r="E2199" t="s">
        <v>2128</v>
      </c>
      <c r="F2199" t="s">
        <v>11992</v>
      </c>
    </row>
    <row r="2200" spans="1:6" x14ac:dyDescent="0.25">
      <c r="A2200" t="s">
        <v>11995</v>
      </c>
      <c r="B2200" t="s">
        <v>11945</v>
      </c>
      <c r="C2200" t="s">
        <v>11946</v>
      </c>
      <c r="D2200">
        <v>2024</v>
      </c>
      <c r="E2200" t="s">
        <v>2128</v>
      </c>
      <c r="F2200" t="s">
        <v>11996</v>
      </c>
    </row>
    <row r="2201" spans="1:6" x14ac:dyDescent="0.25">
      <c r="A2201" t="s">
        <v>12001</v>
      </c>
      <c r="B2201" t="s">
        <v>11945</v>
      </c>
      <c r="C2201" t="s">
        <v>11946</v>
      </c>
      <c r="D2201">
        <v>2024</v>
      </c>
      <c r="E2201" t="s">
        <v>2128</v>
      </c>
      <c r="F2201" t="s">
        <v>12002</v>
      </c>
    </row>
    <row r="2202" spans="1:6" x14ac:dyDescent="0.25">
      <c r="A2202" t="s">
        <v>11978</v>
      </c>
      <c r="B2202" t="s">
        <v>11979</v>
      </c>
      <c r="C2202" t="s">
        <v>11946</v>
      </c>
      <c r="D2202">
        <v>2024</v>
      </c>
      <c r="E2202" t="s">
        <v>2128</v>
      </c>
      <c r="F2202" t="s">
        <v>11980</v>
      </c>
    </row>
    <row r="2203" spans="1:6" x14ac:dyDescent="0.25">
      <c r="A2203" t="s">
        <v>11948</v>
      </c>
      <c r="B2203" t="s">
        <v>11945</v>
      </c>
      <c r="C2203" t="s">
        <v>11949</v>
      </c>
      <c r="D2203">
        <v>2022</v>
      </c>
      <c r="E2203" t="s">
        <v>2128</v>
      </c>
      <c r="F2203" t="s">
        <v>11950</v>
      </c>
    </row>
    <row r="2204" spans="1:6" x14ac:dyDescent="0.25">
      <c r="A2204" t="s">
        <v>11953</v>
      </c>
      <c r="B2204" t="s">
        <v>11945</v>
      </c>
      <c r="C2204" t="s">
        <v>11949</v>
      </c>
      <c r="D2204">
        <v>2022</v>
      </c>
      <c r="E2204" t="s">
        <v>2128</v>
      </c>
      <c r="F2204" t="s">
        <v>11954</v>
      </c>
    </row>
    <row r="2205" spans="1:6" x14ac:dyDescent="0.25">
      <c r="A2205" t="s">
        <v>11960</v>
      </c>
      <c r="B2205" t="s">
        <v>11945</v>
      </c>
      <c r="C2205" t="s">
        <v>11949</v>
      </c>
      <c r="D2205">
        <v>2022</v>
      </c>
      <c r="E2205" t="s">
        <v>2128</v>
      </c>
      <c r="F2205" t="s">
        <v>11961</v>
      </c>
    </row>
    <row r="2206" spans="1:6" x14ac:dyDescent="0.25">
      <c r="A2206" t="s">
        <v>11964</v>
      </c>
      <c r="B2206" t="s">
        <v>11945</v>
      </c>
      <c r="C2206" t="s">
        <v>11949</v>
      </c>
      <c r="D2206">
        <v>2022</v>
      </c>
      <c r="E2206" t="s">
        <v>2128</v>
      </c>
      <c r="F2206" t="s">
        <v>11965</v>
      </c>
    </row>
    <row r="2207" spans="1:6" x14ac:dyDescent="0.25">
      <c r="A2207" t="s">
        <v>11970</v>
      </c>
      <c r="B2207" t="s">
        <v>11945</v>
      </c>
      <c r="C2207" t="s">
        <v>11949</v>
      </c>
      <c r="D2207">
        <v>2022</v>
      </c>
      <c r="E2207" t="s">
        <v>2128</v>
      </c>
      <c r="F2207" t="s">
        <v>11971</v>
      </c>
    </row>
    <row r="2208" spans="1:6" x14ac:dyDescent="0.25">
      <c r="A2208" t="s">
        <v>11976</v>
      </c>
      <c r="B2208" t="s">
        <v>11945</v>
      </c>
      <c r="C2208" t="s">
        <v>11949</v>
      </c>
      <c r="D2208">
        <v>2022</v>
      </c>
      <c r="E2208" t="s">
        <v>2128</v>
      </c>
      <c r="F2208" t="s">
        <v>11977</v>
      </c>
    </row>
    <row r="2209" spans="1:6" x14ac:dyDescent="0.25">
      <c r="A2209" t="s">
        <v>11987</v>
      </c>
      <c r="B2209" t="s">
        <v>11945</v>
      </c>
      <c r="C2209" t="s">
        <v>11949</v>
      </c>
      <c r="D2209">
        <v>2022</v>
      </c>
      <c r="E2209" t="s">
        <v>2128</v>
      </c>
      <c r="F2209" t="s">
        <v>11988</v>
      </c>
    </row>
    <row r="2210" spans="1:6" x14ac:dyDescent="0.25">
      <c r="A2210" t="s">
        <v>11993</v>
      </c>
      <c r="B2210" t="s">
        <v>11945</v>
      </c>
      <c r="C2210" t="s">
        <v>11949</v>
      </c>
      <c r="D2210">
        <v>2022</v>
      </c>
      <c r="E2210" t="s">
        <v>2128</v>
      </c>
      <c r="F2210" t="s">
        <v>11994</v>
      </c>
    </row>
    <row r="2211" spans="1:6" x14ac:dyDescent="0.25">
      <c r="A2211" t="s">
        <v>11999</v>
      </c>
      <c r="B2211" t="s">
        <v>11945</v>
      </c>
      <c r="C2211" t="s">
        <v>11949</v>
      </c>
      <c r="D2211">
        <v>2022</v>
      </c>
      <c r="E2211" t="s">
        <v>2128</v>
      </c>
      <c r="F2211" t="s">
        <v>12000</v>
      </c>
    </row>
    <row r="2212" spans="1:6" x14ac:dyDescent="0.25">
      <c r="A2212" t="s">
        <v>14946</v>
      </c>
      <c r="B2212" t="s">
        <v>14947</v>
      </c>
      <c r="C2212" t="s">
        <v>14948</v>
      </c>
      <c r="D2212">
        <v>2023</v>
      </c>
      <c r="E2212" t="s">
        <v>2138</v>
      </c>
      <c r="F2212" t="s">
        <v>14949</v>
      </c>
    </row>
    <row r="2213" spans="1:6" x14ac:dyDescent="0.25">
      <c r="A2213" t="s">
        <v>14950</v>
      </c>
      <c r="B2213" t="s">
        <v>14947</v>
      </c>
      <c r="C2213" t="s">
        <v>14948</v>
      </c>
      <c r="D2213">
        <v>2023</v>
      </c>
      <c r="E2213" t="s">
        <v>2138</v>
      </c>
      <c r="F2213" t="s">
        <v>14951</v>
      </c>
    </row>
    <row r="2214" spans="1:6" x14ac:dyDescent="0.25">
      <c r="A2214" t="s">
        <v>14952</v>
      </c>
      <c r="B2214" t="s">
        <v>14947</v>
      </c>
      <c r="C2214" t="s">
        <v>14948</v>
      </c>
      <c r="D2214">
        <v>2023</v>
      </c>
      <c r="E2214" t="s">
        <v>2138</v>
      </c>
      <c r="F2214" t="s">
        <v>14953</v>
      </c>
    </row>
    <row r="2215" spans="1:6" x14ac:dyDescent="0.25">
      <c r="A2215" t="s">
        <v>14954</v>
      </c>
      <c r="B2215" t="s">
        <v>14947</v>
      </c>
      <c r="C2215" t="s">
        <v>14948</v>
      </c>
      <c r="D2215">
        <v>2023</v>
      </c>
      <c r="E2215" t="s">
        <v>2138</v>
      </c>
      <c r="F2215" t="s">
        <v>14955</v>
      </c>
    </row>
    <row r="2216" spans="1:6" x14ac:dyDescent="0.25">
      <c r="A2216" t="s">
        <v>14956</v>
      </c>
      <c r="B2216" t="s">
        <v>14947</v>
      </c>
      <c r="C2216" t="s">
        <v>14948</v>
      </c>
      <c r="D2216">
        <v>2023</v>
      </c>
      <c r="E2216" t="s">
        <v>2138</v>
      </c>
      <c r="F2216" t="s">
        <v>14957</v>
      </c>
    </row>
    <row r="2217" spans="1:6" x14ac:dyDescent="0.25">
      <c r="A2217" t="s">
        <v>14958</v>
      </c>
      <c r="B2217" t="s">
        <v>14947</v>
      </c>
      <c r="C2217" t="s">
        <v>14948</v>
      </c>
      <c r="D2217">
        <v>2023</v>
      </c>
      <c r="E2217" t="s">
        <v>2138</v>
      </c>
      <c r="F2217" t="s">
        <v>14959</v>
      </c>
    </row>
    <row r="2218" spans="1:6" x14ac:dyDescent="0.25">
      <c r="A2218" t="s">
        <v>14960</v>
      </c>
      <c r="B2218" t="s">
        <v>14947</v>
      </c>
      <c r="C2218" t="s">
        <v>14948</v>
      </c>
      <c r="D2218">
        <v>2023</v>
      </c>
      <c r="E2218" t="s">
        <v>2138</v>
      </c>
      <c r="F2218" t="s">
        <v>14961</v>
      </c>
    </row>
    <row r="2219" spans="1:6" x14ac:dyDescent="0.25">
      <c r="A2219" t="s">
        <v>14962</v>
      </c>
      <c r="B2219" t="s">
        <v>14947</v>
      </c>
      <c r="C2219" t="s">
        <v>14948</v>
      </c>
      <c r="D2219">
        <v>2023</v>
      </c>
      <c r="E2219" t="s">
        <v>2138</v>
      </c>
      <c r="F2219" t="s">
        <v>14963</v>
      </c>
    </row>
    <row r="2220" spans="1:6" x14ac:dyDescent="0.25">
      <c r="A2220" t="s">
        <v>14964</v>
      </c>
      <c r="B2220" t="s">
        <v>14947</v>
      </c>
      <c r="C2220" t="s">
        <v>14948</v>
      </c>
      <c r="D2220">
        <v>2023</v>
      </c>
      <c r="E2220" t="s">
        <v>2138</v>
      </c>
      <c r="F2220" t="s">
        <v>14965</v>
      </c>
    </row>
    <row r="2221" spans="1:6" x14ac:dyDescent="0.25">
      <c r="A2221" t="s">
        <v>14966</v>
      </c>
      <c r="B2221" t="s">
        <v>14947</v>
      </c>
      <c r="C2221" t="s">
        <v>14948</v>
      </c>
      <c r="D2221">
        <v>2023</v>
      </c>
      <c r="E2221" t="s">
        <v>2138</v>
      </c>
      <c r="F2221" t="s">
        <v>14967</v>
      </c>
    </row>
    <row r="2222" spans="1:6" x14ac:dyDescent="0.25">
      <c r="A2222" t="s">
        <v>14968</v>
      </c>
      <c r="B2222" t="s">
        <v>14947</v>
      </c>
      <c r="C2222" t="s">
        <v>14948</v>
      </c>
      <c r="D2222">
        <v>2023</v>
      </c>
      <c r="E2222" t="s">
        <v>2138</v>
      </c>
      <c r="F2222" t="s">
        <v>14969</v>
      </c>
    </row>
    <row r="2223" spans="1:6" x14ac:dyDescent="0.25">
      <c r="A2223" t="s">
        <v>14970</v>
      </c>
      <c r="B2223" t="s">
        <v>14947</v>
      </c>
      <c r="C2223" t="s">
        <v>14948</v>
      </c>
      <c r="D2223">
        <v>2023</v>
      </c>
      <c r="E2223" t="s">
        <v>2138</v>
      </c>
      <c r="F2223" t="s">
        <v>14971</v>
      </c>
    </row>
    <row r="2224" spans="1:6" x14ac:dyDescent="0.25">
      <c r="A2224" t="s">
        <v>14972</v>
      </c>
      <c r="B2224" t="s">
        <v>14947</v>
      </c>
      <c r="C2224" t="s">
        <v>14948</v>
      </c>
      <c r="D2224">
        <v>2023</v>
      </c>
      <c r="E2224" t="s">
        <v>2138</v>
      </c>
      <c r="F2224" t="s">
        <v>14973</v>
      </c>
    </row>
    <row r="2225" spans="1:6" x14ac:dyDescent="0.25">
      <c r="A2225" t="s">
        <v>14974</v>
      </c>
      <c r="B2225" t="s">
        <v>14947</v>
      </c>
      <c r="C2225" t="s">
        <v>14948</v>
      </c>
      <c r="D2225">
        <v>2023</v>
      </c>
      <c r="E2225" t="s">
        <v>2138</v>
      </c>
      <c r="F2225" t="s">
        <v>14975</v>
      </c>
    </row>
    <row r="2226" spans="1:6" x14ac:dyDescent="0.25">
      <c r="A2226" t="s">
        <v>14976</v>
      </c>
      <c r="B2226" t="s">
        <v>14947</v>
      </c>
      <c r="C2226" t="s">
        <v>14948</v>
      </c>
      <c r="D2226">
        <v>2023</v>
      </c>
      <c r="E2226" t="s">
        <v>2138</v>
      </c>
      <c r="F2226" t="s">
        <v>14977</v>
      </c>
    </row>
    <row r="2227" spans="1:6" x14ac:dyDescent="0.25">
      <c r="A2227" t="s">
        <v>14978</v>
      </c>
      <c r="B2227" t="s">
        <v>14947</v>
      </c>
      <c r="C2227" t="s">
        <v>14948</v>
      </c>
      <c r="D2227">
        <v>2023</v>
      </c>
      <c r="E2227" t="s">
        <v>2138</v>
      </c>
      <c r="F2227" t="s">
        <v>14979</v>
      </c>
    </row>
    <row r="2228" spans="1:6" x14ac:dyDescent="0.25">
      <c r="A2228" t="s">
        <v>14980</v>
      </c>
      <c r="B2228" t="s">
        <v>14947</v>
      </c>
      <c r="C2228" t="s">
        <v>14948</v>
      </c>
      <c r="D2228">
        <v>2023</v>
      </c>
      <c r="E2228" t="s">
        <v>2138</v>
      </c>
      <c r="F2228" t="s">
        <v>14981</v>
      </c>
    </row>
    <row r="2229" spans="1:6" x14ac:dyDescent="0.25">
      <c r="A2229" t="s">
        <v>14982</v>
      </c>
      <c r="B2229" t="s">
        <v>14947</v>
      </c>
      <c r="C2229" t="s">
        <v>14948</v>
      </c>
      <c r="D2229">
        <v>2023</v>
      </c>
      <c r="E2229" t="s">
        <v>2138</v>
      </c>
      <c r="F2229" t="s">
        <v>14983</v>
      </c>
    </row>
    <row r="2230" spans="1:6" x14ac:dyDescent="0.25">
      <c r="A2230" t="s">
        <v>14984</v>
      </c>
      <c r="B2230" t="s">
        <v>14947</v>
      </c>
      <c r="C2230" t="s">
        <v>14948</v>
      </c>
      <c r="D2230">
        <v>2023</v>
      </c>
      <c r="E2230" t="s">
        <v>2138</v>
      </c>
      <c r="F2230" t="s">
        <v>14985</v>
      </c>
    </row>
    <row r="2231" spans="1:6" x14ac:dyDescent="0.25">
      <c r="A2231" t="s">
        <v>14986</v>
      </c>
      <c r="B2231" t="s">
        <v>14947</v>
      </c>
      <c r="C2231" t="s">
        <v>14948</v>
      </c>
      <c r="D2231">
        <v>2023</v>
      </c>
      <c r="E2231" t="s">
        <v>2138</v>
      </c>
      <c r="F2231" t="s">
        <v>14987</v>
      </c>
    </row>
    <row r="2232" spans="1:6" x14ac:dyDescent="0.25">
      <c r="A2232" t="s">
        <v>14988</v>
      </c>
      <c r="B2232" t="s">
        <v>14947</v>
      </c>
      <c r="C2232" t="s">
        <v>14948</v>
      </c>
      <c r="D2232">
        <v>2023</v>
      </c>
      <c r="E2232" t="s">
        <v>2138</v>
      </c>
      <c r="F2232" t="s">
        <v>14989</v>
      </c>
    </row>
    <row r="2233" spans="1:6" x14ac:dyDescent="0.25">
      <c r="A2233" t="s">
        <v>14990</v>
      </c>
      <c r="B2233" t="s">
        <v>14947</v>
      </c>
      <c r="C2233" t="s">
        <v>14948</v>
      </c>
      <c r="D2233">
        <v>2023</v>
      </c>
      <c r="E2233" t="s">
        <v>2138</v>
      </c>
      <c r="F2233" t="s">
        <v>14991</v>
      </c>
    </row>
    <row r="2234" spans="1:6" x14ac:dyDescent="0.25">
      <c r="A2234" t="s">
        <v>14992</v>
      </c>
      <c r="B2234" t="s">
        <v>14947</v>
      </c>
      <c r="C2234" t="s">
        <v>14948</v>
      </c>
      <c r="D2234">
        <v>2023</v>
      </c>
      <c r="E2234" t="s">
        <v>2138</v>
      </c>
      <c r="F2234" t="s">
        <v>14993</v>
      </c>
    </row>
    <row r="2235" spans="1:6" x14ac:dyDescent="0.25">
      <c r="A2235" t="s">
        <v>14994</v>
      </c>
      <c r="B2235" t="s">
        <v>14947</v>
      </c>
      <c r="C2235" t="s">
        <v>14948</v>
      </c>
      <c r="D2235">
        <v>2023</v>
      </c>
      <c r="E2235" t="s">
        <v>2138</v>
      </c>
      <c r="F2235" t="s">
        <v>14995</v>
      </c>
    </row>
    <row r="2236" spans="1:6" x14ac:dyDescent="0.25">
      <c r="A2236" t="s">
        <v>14996</v>
      </c>
      <c r="B2236" t="s">
        <v>14947</v>
      </c>
      <c r="C2236" t="s">
        <v>14948</v>
      </c>
      <c r="D2236">
        <v>2023</v>
      </c>
      <c r="E2236" t="s">
        <v>2138</v>
      </c>
      <c r="F2236" t="s">
        <v>14997</v>
      </c>
    </row>
    <row r="2237" spans="1:6" x14ac:dyDescent="0.25">
      <c r="A2237" t="s">
        <v>14452</v>
      </c>
      <c r="B2237" t="s">
        <v>14947</v>
      </c>
      <c r="C2237" t="s">
        <v>14948</v>
      </c>
      <c r="D2237">
        <v>2023</v>
      </c>
      <c r="E2237" t="s">
        <v>2138</v>
      </c>
      <c r="F2237" t="s">
        <v>14998</v>
      </c>
    </row>
    <row r="2238" spans="1:6" x14ac:dyDescent="0.25">
      <c r="A2238" t="s">
        <v>14999</v>
      </c>
      <c r="B2238" t="s">
        <v>14947</v>
      </c>
      <c r="C2238" t="s">
        <v>14948</v>
      </c>
      <c r="D2238">
        <v>2023</v>
      </c>
      <c r="E2238" t="s">
        <v>2138</v>
      </c>
      <c r="F2238" t="s">
        <v>15000</v>
      </c>
    </row>
    <row r="2239" spans="1:6" x14ac:dyDescent="0.25">
      <c r="A2239" t="s">
        <v>15001</v>
      </c>
      <c r="B2239" t="s">
        <v>14947</v>
      </c>
      <c r="C2239" t="s">
        <v>14948</v>
      </c>
      <c r="D2239">
        <v>2023</v>
      </c>
      <c r="E2239" t="s">
        <v>2138</v>
      </c>
      <c r="F2239" t="s">
        <v>15002</v>
      </c>
    </row>
    <row r="2240" spans="1:6" x14ac:dyDescent="0.25">
      <c r="A2240" t="s">
        <v>15003</v>
      </c>
      <c r="B2240" t="s">
        <v>14947</v>
      </c>
      <c r="C2240" t="s">
        <v>14948</v>
      </c>
      <c r="D2240">
        <v>2023</v>
      </c>
      <c r="E2240" t="s">
        <v>2138</v>
      </c>
      <c r="F2240" t="s">
        <v>15004</v>
      </c>
    </row>
    <row r="2241" spans="1:7" x14ac:dyDescent="0.25">
      <c r="A2241" t="s">
        <v>15005</v>
      </c>
      <c r="B2241" t="s">
        <v>14947</v>
      </c>
      <c r="C2241" t="s">
        <v>14948</v>
      </c>
      <c r="D2241">
        <v>2023</v>
      </c>
      <c r="E2241" t="s">
        <v>2138</v>
      </c>
      <c r="F2241" t="s">
        <v>15006</v>
      </c>
    </row>
    <row r="2242" spans="1:7" x14ac:dyDescent="0.25">
      <c r="A2242" t="s">
        <v>15007</v>
      </c>
      <c r="B2242" t="s">
        <v>14947</v>
      </c>
      <c r="C2242" t="s">
        <v>14948</v>
      </c>
      <c r="D2242">
        <v>2023</v>
      </c>
      <c r="E2242" t="s">
        <v>2138</v>
      </c>
      <c r="F2242" t="s">
        <v>15008</v>
      </c>
    </row>
    <row r="2243" spans="1:7" x14ac:dyDescent="0.25">
      <c r="A2243" t="s">
        <v>15009</v>
      </c>
      <c r="B2243" t="s">
        <v>14947</v>
      </c>
      <c r="C2243" t="s">
        <v>14948</v>
      </c>
      <c r="D2243">
        <v>2023</v>
      </c>
      <c r="E2243" t="s">
        <v>2138</v>
      </c>
      <c r="F2243" t="s">
        <v>15010</v>
      </c>
    </row>
    <row r="2244" spans="1:7" x14ac:dyDescent="0.25">
      <c r="A2244" t="s">
        <v>15011</v>
      </c>
      <c r="B2244" t="s">
        <v>14947</v>
      </c>
      <c r="C2244" t="s">
        <v>14948</v>
      </c>
      <c r="D2244">
        <v>2023</v>
      </c>
      <c r="E2244" t="s">
        <v>2138</v>
      </c>
      <c r="F2244" t="s">
        <v>15012</v>
      </c>
    </row>
    <row r="2245" spans="1:7" x14ac:dyDescent="0.25">
      <c r="A2245" t="s">
        <v>12068</v>
      </c>
      <c r="B2245" t="s">
        <v>12069</v>
      </c>
      <c r="C2245" t="s">
        <v>12070</v>
      </c>
      <c r="D2245">
        <v>2013</v>
      </c>
      <c r="E2245" t="s">
        <v>2165</v>
      </c>
      <c r="F2245" t="s">
        <v>12071</v>
      </c>
    </row>
    <row r="2246" spans="1:7" x14ac:dyDescent="0.25">
      <c r="A2246" t="s">
        <v>2165</v>
      </c>
      <c r="B2246" t="s">
        <v>12069</v>
      </c>
      <c r="C2246" t="s">
        <v>12070</v>
      </c>
      <c r="D2246">
        <v>2013</v>
      </c>
      <c r="E2246" t="s">
        <v>2165</v>
      </c>
      <c r="F2246" t="s">
        <v>12072</v>
      </c>
      <c r="G2246" t="s">
        <v>10007</v>
      </c>
    </row>
    <row r="2247" spans="1:7" x14ac:dyDescent="0.25">
      <c r="A2247" t="s">
        <v>12073</v>
      </c>
      <c r="B2247" t="s">
        <v>12069</v>
      </c>
      <c r="C2247" t="s">
        <v>12070</v>
      </c>
      <c r="D2247">
        <v>2013</v>
      </c>
      <c r="E2247" t="s">
        <v>2165</v>
      </c>
      <c r="F2247" t="s">
        <v>12074</v>
      </c>
    </row>
    <row r="2248" spans="1:7" x14ac:dyDescent="0.25">
      <c r="A2248" t="s">
        <v>12075</v>
      </c>
      <c r="B2248" t="s">
        <v>12069</v>
      </c>
      <c r="C2248" t="s">
        <v>12070</v>
      </c>
      <c r="D2248">
        <v>2013</v>
      </c>
      <c r="E2248" t="s">
        <v>2165</v>
      </c>
      <c r="F2248" t="s">
        <v>12076</v>
      </c>
    </row>
    <row r="2249" spans="1:7" x14ac:dyDescent="0.25">
      <c r="A2249" t="s">
        <v>12077</v>
      </c>
      <c r="B2249" t="s">
        <v>12069</v>
      </c>
      <c r="C2249" t="s">
        <v>12070</v>
      </c>
      <c r="D2249">
        <v>2013</v>
      </c>
      <c r="E2249" t="s">
        <v>2165</v>
      </c>
      <c r="F2249" t="s">
        <v>12078</v>
      </c>
    </row>
    <row r="2250" spans="1:7" x14ac:dyDescent="0.25">
      <c r="A2250" t="s">
        <v>12079</v>
      </c>
      <c r="B2250" t="s">
        <v>12069</v>
      </c>
      <c r="C2250" t="s">
        <v>12070</v>
      </c>
      <c r="D2250">
        <v>2013</v>
      </c>
      <c r="E2250" t="s">
        <v>2165</v>
      </c>
      <c r="F2250" t="s">
        <v>12080</v>
      </c>
    </row>
    <row r="2251" spans="1:7" x14ac:dyDescent="0.25">
      <c r="A2251" t="s">
        <v>12081</v>
      </c>
      <c r="B2251" t="s">
        <v>12069</v>
      </c>
      <c r="C2251" t="s">
        <v>12070</v>
      </c>
      <c r="D2251">
        <v>2013</v>
      </c>
      <c r="E2251" t="s">
        <v>2165</v>
      </c>
      <c r="F2251" t="s">
        <v>12082</v>
      </c>
    </row>
    <row r="2252" spans="1:7" x14ac:dyDescent="0.25">
      <c r="A2252" t="s">
        <v>12083</v>
      </c>
      <c r="B2252" t="s">
        <v>12069</v>
      </c>
      <c r="C2252" t="s">
        <v>12070</v>
      </c>
      <c r="D2252">
        <v>2013</v>
      </c>
      <c r="E2252" t="s">
        <v>2165</v>
      </c>
      <c r="F2252" t="s">
        <v>12084</v>
      </c>
    </row>
    <row r="2253" spans="1:7" x14ac:dyDescent="0.25">
      <c r="A2253" t="s">
        <v>12085</v>
      </c>
      <c r="B2253" t="s">
        <v>12069</v>
      </c>
      <c r="C2253" t="s">
        <v>12070</v>
      </c>
      <c r="D2253">
        <v>2013</v>
      </c>
      <c r="E2253" t="s">
        <v>2165</v>
      </c>
      <c r="F2253" t="s">
        <v>12086</v>
      </c>
    </row>
    <row r="2254" spans="1:7" x14ac:dyDescent="0.25">
      <c r="A2254" t="s">
        <v>12087</v>
      </c>
      <c r="B2254" t="s">
        <v>12069</v>
      </c>
      <c r="C2254" t="s">
        <v>12070</v>
      </c>
      <c r="D2254">
        <v>2013</v>
      </c>
      <c r="E2254" t="s">
        <v>2165</v>
      </c>
      <c r="F2254" t="s">
        <v>12088</v>
      </c>
    </row>
    <row r="2255" spans="1:7" x14ac:dyDescent="0.25">
      <c r="A2255" t="s">
        <v>12089</v>
      </c>
      <c r="B2255" t="s">
        <v>12069</v>
      </c>
      <c r="C2255" t="s">
        <v>12070</v>
      </c>
      <c r="D2255">
        <v>2013</v>
      </c>
      <c r="E2255" t="s">
        <v>2165</v>
      </c>
      <c r="F2255" t="s">
        <v>12090</v>
      </c>
    </row>
    <row r="2256" spans="1:7" x14ac:dyDescent="0.25">
      <c r="A2256" t="s">
        <v>12091</v>
      </c>
      <c r="B2256" t="s">
        <v>12069</v>
      </c>
      <c r="C2256" t="s">
        <v>12070</v>
      </c>
      <c r="D2256">
        <v>2013</v>
      </c>
      <c r="E2256" t="s">
        <v>2165</v>
      </c>
      <c r="F2256" t="s">
        <v>12092</v>
      </c>
    </row>
    <row r="2257" spans="1:6" x14ac:dyDescent="0.25">
      <c r="A2257" t="s">
        <v>12093</v>
      </c>
      <c r="B2257" t="s">
        <v>12069</v>
      </c>
      <c r="C2257" t="s">
        <v>12070</v>
      </c>
      <c r="D2257">
        <v>2013</v>
      </c>
      <c r="E2257" t="s">
        <v>2165</v>
      </c>
      <c r="F2257" t="s">
        <v>12094</v>
      </c>
    </row>
    <row r="2258" spans="1:6" x14ac:dyDescent="0.25">
      <c r="A2258" t="s">
        <v>12095</v>
      </c>
      <c r="B2258" t="s">
        <v>12069</v>
      </c>
      <c r="C2258" t="s">
        <v>12070</v>
      </c>
      <c r="D2258">
        <v>2013</v>
      </c>
      <c r="E2258" t="s">
        <v>2165</v>
      </c>
      <c r="F2258" t="s">
        <v>12096</v>
      </c>
    </row>
    <row r="2259" spans="1:6" x14ac:dyDescent="0.25">
      <c r="A2259" t="s">
        <v>12097</v>
      </c>
      <c r="B2259" t="s">
        <v>12069</v>
      </c>
      <c r="C2259" t="s">
        <v>12070</v>
      </c>
      <c r="D2259">
        <v>2013</v>
      </c>
      <c r="E2259" t="s">
        <v>2165</v>
      </c>
      <c r="F2259" t="s">
        <v>12098</v>
      </c>
    </row>
    <row r="2260" spans="1:6" x14ac:dyDescent="0.25">
      <c r="A2260" t="s">
        <v>12099</v>
      </c>
      <c r="B2260" t="s">
        <v>12069</v>
      </c>
      <c r="C2260" t="s">
        <v>12070</v>
      </c>
      <c r="D2260">
        <v>2013</v>
      </c>
      <c r="E2260" t="s">
        <v>2165</v>
      </c>
      <c r="F2260" t="s">
        <v>12100</v>
      </c>
    </row>
    <row r="2261" spans="1:6" x14ac:dyDescent="0.25">
      <c r="A2261" t="s">
        <v>12101</v>
      </c>
      <c r="B2261" t="s">
        <v>12069</v>
      </c>
      <c r="C2261" t="s">
        <v>12070</v>
      </c>
      <c r="D2261">
        <v>2013</v>
      </c>
      <c r="E2261" t="s">
        <v>2165</v>
      </c>
      <c r="F2261" t="s">
        <v>12102</v>
      </c>
    </row>
    <row r="2262" spans="1:6" x14ac:dyDescent="0.25">
      <c r="A2262" t="s">
        <v>12103</v>
      </c>
      <c r="B2262" t="s">
        <v>12069</v>
      </c>
      <c r="C2262" t="s">
        <v>12070</v>
      </c>
      <c r="D2262">
        <v>2013</v>
      </c>
      <c r="E2262" t="s">
        <v>2165</v>
      </c>
      <c r="F2262" t="s">
        <v>12104</v>
      </c>
    </row>
    <row r="2263" spans="1:6" x14ac:dyDescent="0.25">
      <c r="A2263" t="s">
        <v>12105</v>
      </c>
      <c r="B2263" t="s">
        <v>12069</v>
      </c>
      <c r="C2263" t="s">
        <v>12070</v>
      </c>
      <c r="D2263">
        <v>2013</v>
      </c>
      <c r="E2263" t="s">
        <v>2165</v>
      </c>
      <c r="F2263" t="s">
        <v>12106</v>
      </c>
    </row>
    <row r="2264" spans="1:6" x14ac:dyDescent="0.25">
      <c r="A2264" t="s">
        <v>16004</v>
      </c>
      <c r="B2264" t="s">
        <v>16832</v>
      </c>
      <c r="C2264" t="s">
        <v>2188</v>
      </c>
      <c r="D2264">
        <v>2021</v>
      </c>
      <c r="E2264" t="s">
        <v>2188</v>
      </c>
      <c r="F2264" t="s">
        <v>16005</v>
      </c>
    </row>
    <row r="2265" spans="1:6" x14ac:dyDescent="0.25">
      <c r="A2265" t="s">
        <v>16006</v>
      </c>
      <c r="B2265" t="s">
        <v>16832</v>
      </c>
      <c r="C2265" t="s">
        <v>2188</v>
      </c>
      <c r="D2265">
        <v>2021</v>
      </c>
      <c r="E2265" t="s">
        <v>2188</v>
      </c>
      <c r="F2265" t="s">
        <v>16007</v>
      </c>
    </row>
    <row r="2266" spans="1:6" x14ac:dyDescent="0.25">
      <c r="A2266" t="s">
        <v>16008</v>
      </c>
      <c r="B2266" t="s">
        <v>16832</v>
      </c>
      <c r="C2266" t="s">
        <v>2188</v>
      </c>
      <c r="D2266">
        <v>2021</v>
      </c>
      <c r="E2266" t="s">
        <v>2188</v>
      </c>
      <c r="F2266" t="s">
        <v>16009</v>
      </c>
    </row>
    <row r="2267" spans="1:6" x14ac:dyDescent="0.25">
      <c r="A2267" t="s">
        <v>16010</v>
      </c>
      <c r="B2267" t="s">
        <v>16832</v>
      </c>
      <c r="C2267" t="s">
        <v>2188</v>
      </c>
      <c r="D2267">
        <v>2021</v>
      </c>
      <c r="E2267" t="s">
        <v>2188</v>
      </c>
      <c r="F2267" t="s">
        <v>16011</v>
      </c>
    </row>
    <row r="2268" spans="1:6" x14ac:dyDescent="0.25">
      <c r="A2268" t="s">
        <v>16012</v>
      </c>
      <c r="B2268" t="s">
        <v>16832</v>
      </c>
      <c r="C2268" t="s">
        <v>2188</v>
      </c>
      <c r="D2268">
        <v>2021</v>
      </c>
      <c r="E2268" t="s">
        <v>2188</v>
      </c>
      <c r="F2268" t="s">
        <v>16013</v>
      </c>
    </row>
    <row r="2269" spans="1:6" x14ac:dyDescent="0.25">
      <c r="A2269" t="s">
        <v>16014</v>
      </c>
      <c r="B2269" t="s">
        <v>16832</v>
      </c>
      <c r="C2269" t="s">
        <v>2188</v>
      </c>
      <c r="D2269">
        <v>2021</v>
      </c>
      <c r="E2269" t="s">
        <v>2188</v>
      </c>
      <c r="F2269" t="s">
        <v>16015</v>
      </c>
    </row>
    <row r="2270" spans="1:6" x14ac:dyDescent="0.25">
      <c r="A2270" t="s">
        <v>16016</v>
      </c>
      <c r="B2270" t="s">
        <v>16832</v>
      </c>
      <c r="C2270" t="s">
        <v>2188</v>
      </c>
      <c r="D2270">
        <v>2021</v>
      </c>
      <c r="E2270" t="s">
        <v>2188</v>
      </c>
      <c r="F2270" t="s">
        <v>16017</v>
      </c>
    </row>
    <row r="2271" spans="1:6" x14ac:dyDescent="0.25">
      <c r="A2271" t="s">
        <v>16018</v>
      </c>
      <c r="B2271" t="s">
        <v>16832</v>
      </c>
      <c r="C2271" t="s">
        <v>2188</v>
      </c>
      <c r="D2271">
        <v>2021</v>
      </c>
      <c r="E2271" t="s">
        <v>2188</v>
      </c>
      <c r="F2271" t="s">
        <v>16019</v>
      </c>
    </row>
    <row r="2272" spans="1:6" x14ac:dyDescent="0.25">
      <c r="A2272" t="s">
        <v>16020</v>
      </c>
      <c r="B2272" t="s">
        <v>16832</v>
      </c>
      <c r="C2272" t="s">
        <v>2188</v>
      </c>
      <c r="D2272">
        <v>2021</v>
      </c>
      <c r="E2272" t="s">
        <v>2188</v>
      </c>
      <c r="F2272" t="s">
        <v>16021</v>
      </c>
    </row>
    <row r="2273" spans="1:7" x14ac:dyDescent="0.25">
      <c r="A2273" t="s">
        <v>16022</v>
      </c>
      <c r="B2273" t="s">
        <v>16832</v>
      </c>
      <c r="C2273" t="s">
        <v>2188</v>
      </c>
      <c r="D2273">
        <v>2021</v>
      </c>
      <c r="E2273" t="s">
        <v>2188</v>
      </c>
      <c r="F2273" t="s">
        <v>16023</v>
      </c>
    </row>
    <row r="2274" spans="1:7" x14ac:dyDescent="0.25">
      <c r="A2274" t="s">
        <v>1435</v>
      </c>
      <c r="B2274" t="s">
        <v>16832</v>
      </c>
      <c r="C2274" t="s">
        <v>2188</v>
      </c>
      <c r="D2274">
        <v>2021</v>
      </c>
      <c r="E2274" t="s">
        <v>2188</v>
      </c>
      <c r="F2274" t="s">
        <v>16024</v>
      </c>
    </row>
    <row r="2275" spans="1:7" x14ac:dyDescent="0.25">
      <c r="A2275" t="s">
        <v>16025</v>
      </c>
      <c r="B2275" t="s">
        <v>16832</v>
      </c>
      <c r="C2275" t="s">
        <v>2188</v>
      </c>
      <c r="D2275">
        <v>2021</v>
      </c>
      <c r="E2275" t="s">
        <v>2188</v>
      </c>
      <c r="F2275" t="s">
        <v>16026</v>
      </c>
    </row>
    <row r="2276" spans="1:7" x14ac:dyDescent="0.25">
      <c r="A2276" t="s">
        <v>16027</v>
      </c>
      <c r="B2276" t="s">
        <v>16832</v>
      </c>
      <c r="C2276" t="s">
        <v>2188</v>
      </c>
      <c r="D2276">
        <v>2021</v>
      </c>
      <c r="E2276" t="s">
        <v>2188</v>
      </c>
      <c r="F2276" t="s">
        <v>16028</v>
      </c>
    </row>
    <row r="2277" spans="1:7" x14ac:dyDescent="0.25">
      <c r="A2277" t="s">
        <v>16029</v>
      </c>
      <c r="B2277" t="s">
        <v>16832</v>
      </c>
      <c r="C2277" t="s">
        <v>2188</v>
      </c>
      <c r="D2277">
        <v>2021</v>
      </c>
      <c r="E2277" t="s">
        <v>2188</v>
      </c>
      <c r="F2277" t="s">
        <v>16030</v>
      </c>
    </row>
    <row r="2278" spans="1:7" x14ac:dyDescent="0.25">
      <c r="A2278" t="s">
        <v>12107</v>
      </c>
      <c r="B2278" t="s">
        <v>12108</v>
      </c>
      <c r="C2278" t="s">
        <v>12109</v>
      </c>
      <c r="D2278">
        <v>2020</v>
      </c>
      <c r="E2278" t="s">
        <v>2246</v>
      </c>
      <c r="F2278" t="s">
        <v>12110</v>
      </c>
      <c r="G2278" t="s">
        <v>10007</v>
      </c>
    </row>
    <row r="2279" spans="1:7" x14ac:dyDescent="0.25">
      <c r="A2279" t="s">
        <v>12111</v>
      </c>
      <c r="B2279" t="s">
        <v>12108</v>
      </c>
      <c r="C2279" t="s">
        <v>12109</v>
      </c>
      <c r="D2279">
        <v>2020</v>
      </c>
      <c r="E2279" t="s">
        <v>2246</v>
      </c>
      <c r="F2279" t="s">
        <v>12112</v>
      </c>
    </row>
    <row r="2280" spans="1:7" x14ac:dyDescent="0.25">
      <c r="A2280" t="s">
        <v>12113</v>
      </c>
      <c r="B2280" t="s">
        <v>12108</v>
      </c>
      <c r="C2280" t="s">
        <v>12109</v>
      </c>
      <c r="D2280">
        <v>2020</v>
      </c>
      <c r="E2280" t="s">
        <v>2246</v>
      </c>
      <c r="F2280" t="s">
        <v>12114</v>
      </c>
    </row>
    <row r="2281" spans="1:7" x14ac:dyDescent="0.25">
      <c r="A2281" t="s">
        <v>12115</v>
      </c>
      <c r="B2281" t="s">
        <v>12108</v>
      </c>
      <c r="C2281" t="s">
        <v>12109</v>
      </c>
      <c r="D2281">
        <v>2020</v>
      </c>
      <c r="E2281" t="s">
        <v>2246</v>
      </c>
      <c r="F2281" t="s">
        <v>12116</v>
      </c>
    </row>
    <row r="2282" spans="1:7" x14ac:dyDescent="0.25">
      <c r="A2282" t="s">
        <v>12117</v>
      </c>
      <c r="B2282" t="s">
        <v>12108</v>
      </c>
      <c r="C2282" t="s">
        <v>12109</v>
      </c>
      <c r="D2282">
        <v>2020</v>
      </c>
      <c r="E2282" t="s">
        <v>2246</v>
      </c>
      <c r="F2282" t="s">
        <v>12118</v>
      </c>
    </row>
    <row r="2283" spans="1:7" x14ac:dyDescent="0.25">
      <c r="A2283" t="s">
        <v>12119</v>
      </c>
      <c r="B2283" t="s">
        <v>12108</v>
      </c>
      <c r="C2283" t="s">
        <v>12109</v>
      </c>
      <c r="D2283">
        <v>2020</v>
      </c>
      <c r="E2283" t="s">
        <v>2246</v>
      </c>
      <c r="F2283" t="s">
        <v>12120</v>
      </c>
    </row>
    <row r="2284" spans="1:7" x14ac:dyDescent="0.25">
      <c r="A2284" t="s">
        <v>12121</v>
      </c>
      <c r="B2284" t="s">
        <v>12108</v>
      </c>
      <c r="C2284" t="s">
        <v>12109</v>
      </c>
      <c r="D2284">
        <v>2020</v>
      </c>
      <c r="E2284" t="s">
        <v>2246</v>
      </c>
      <c r="F2284" t="s">
        <v>12122</v>
      </c>
    </row>
    <row r="2285" spans="1:7" x14ac:dyDescent="0.25">
      <c r="A2285" t="s">
        <v>12123</v>
      </c>
      <c r="B2285" t="s">
        <v>12108</v>
      </c>
      <c r="C2285" t="s">
        <v>12109</v>
      </c>
      <c r="D2285">
        <v>2020</v>
      </c>
      <c r="E2285" t="s">
        <v>2246</v>
      </c>
      <c r="F2285" t="s">
        <v>12124</v>
      </c>
    </row>
    <row r="2286" spans="1:7" x14ac:dyDescent="0.25">
      <c r="A2286" t="s">
        <v>12125</v>
      </c>
      <c r="B2286" t="s">
        <v>12108</v>
      </c>
      <c r="C2286" t="s">
        <v>12109</v>
      </c>
      <c r="D2286">
        <v>2020</v>
      </c>
      <c r="E2286" t="s">
        <v>2246</v>
      </c>
      <c r="F2286" t="s">
        <v>12126</v>
      </c>
    </row>
    <row r="2287" spans="1:7" x14ac:dyDescent="0.25">
      <c r="A2287" t="s">
        <v>12127</v>
      </c>
      <c r="B2287" t="s">
        <v>12108</v>
      </c>
      <c r="C2287" t="s">
        <v>12109</v>
      </c>
      <c r="D2287">
        <v>2020</v>
      </c>
      <c r="E2287" t="s">
        <v>2246</v>
      </c>
      <c r="F2287" t="s">
        <v>12128</v>
      </c>
    </row>
    <row r="2288" spans="1:7" x14ac:dyDescent="0.25">
      <c r="A2288" t="s">
        <v>12129</v>
      </c>
      <c r="B2288" t="s">
        <v>12108</v>
      </c>
      <c r="C2288" t="s">
        <v>12109</v>
      </c>
      <c r="D2288">
        <v>2020</v>
      </c>
      <c r="E2288" t="s">
        <v>2246</v>
      </c>
      <c r="F2288" t="s">
        <v>12130</v>
      </c>
    </row>
    <row r="2289" spans="1:6" x14ac:dyDescent="0.25">
      <c r="A2289" t="s">
        <v>5084</v>
      </c>
      <c r="B2289" t="s">
        <v>12108</v>
      </c>
      <c r="C2289" t="s">
        <v>12109</v>
      </c>
      <c r="D2289">
        <v>2020</v>
      </c>
      <c r="E2289" t="s">
        <v>2246</v>
      </c>
      <c r="F2289" t="s">
        <v>12131</v>
      </c>
    </row>
    <row r="2290" spans="1:6" x14ac:dyDescent="0.25">
      <c r="A2290" t="s">
        <v>12132</v>
      </c>
      <c r="B2290" t="s">
        <v>12108</v>
      </c>
      <c r="C2290" t="s">
        <v>12109</v>
      </c>
      <c r="D2290">
        <v>2020</v>
      </c>
      <c r="E2290" t="s">
        <v>2246</v>
      </c>
      <c r="F2290" t="s">
        <v>12133</v>
      </c>
    </row>
    <row r="2291" spans="1:6" x14ac:dyDescent="0.25">
      <c r="A2291" t="s">
        <v>12134</v>
      </c>
      <c r="B2291" t="s">
        <v>12108</v>
      </c>
      <c r="C2291" t="s">
        <v>12109</v>
      </c>
      <c r="D2291">
        <v>2020</v>
      </c>
      <c r="E2291" t="s">
        <v>2246</v>
      </c>
      <c r="F2291" t="s">
        <v>12135</v>
      </c>
    </row>
    <row r="2292" spans="1:6" x14ac:dyDescent="0.25">
      <c r="A2292" t="s">
        <v>12136</v>
      </c>
      <c r="B2292" t="s">
        <v>12108</v>
      </c>
      <c r="C2292" t="s">
        <v>12109</v>
      </c>
      <c r="D2292">
        <v>2020</v>
      </c>
      <c r="E2292" t="s">
        <v>2246</v>
      </c>
      <c r="F2292" t="s">
        <v>12137</v>
      </c>
    </row>
    <row r="2293" spans="1:6" x14ac:dyDescent="0.25">
      <c r="A2293" t="s">
        <v>12138</v>
      </c>
      <c r="B2293" t="s">
        <v>12108</v>
      </c>
      <c r="C2293" t="s">
        <v>12109</v>
      </c>
      <c r="D2293">
        <v>2020</v>
      </c>
      <c r="E2293" t="s">
        <v>2246</v>
      </c>
      <c r="F2293" t="s">
        <v>12139</v>
      </c>
    </row>
    <row r="2294" spans="1:6" x14ac:dyDescent="0.25">
      <c r="A2294" t="s">
        <v>12140</v>
      </c>
      <c r="B2294" t="s">
        <v>12108</v>
      </c>
      <c r="C2294" t="s">
        <v>12109</v>
      </c>
      <c r="D2294">
        <v>2020</v>
      </c>
      <c r="E2294" t="s">
        <v>2246</v>
      </c>
      <c r="F2294" t="s">
        <v>12141</v>
      </c>
    </row>
    <row r="2295" spans="1:6" x14ac:dyDescent="0.25">
      <c r="A2295" t="s">
        <v>12142</v>
      </c>
      <c r="B2295" t="s">
        <v>12108</v>
      </c>
      <c r="C2295" t="s">
        <v>12109</v>
      </c>
      <c r="D2295">
        <v>2020</v>
      </c>
      <c r="E2295" t="s">
        <v>2246</v>
      </c>
      <c r="F2295" t="s">
        <v>12143</v>
      </c>
    </row>
    <row r="2296" spans="1:6" x14ac:dyDescent="0.25">
      <c r="A2296" t="s">
        <v>12144</v>
      </c>
      <c r="B2296" t="s">
        <v>12108</v>
      </c>
      <c r="C2296" t="s">
        <v>12109</v>
      </c>
      <c r="D2296">
        <v>2020</v>
      </c>
      <c r="E2296" t="s">
        <v>2246</v>
      </c>
      <c r="F2296" t="s">
        <v>12145</v>
      </c>
    </row>
    <row r="2297" spans="1:6" x14ac:dyDescent="0.25">
      <c r="A2297" t="s">
        <v>12146</v>
      </c>
      <c r="B2297" t="s">
        <v>12108</v>
      </c>
      <c r="C2297" t="s">
        <v>12109</v>
      </c>
      <c r="D2297">
        <v>2020</v>
      </c>
      <c r="E2297" t="s">
        <v>2246</v>
      </c>
      <c r="F2297" t="s">
        <v>12147</v>
      </c>
    </row>
    <row r="2298" spans="1:6" x14ac:dyDescent="0.25">
      <c r="A2298" t="s">
        <v>12148</v>
      </c>
      <c r="B2298" t="s">
        <v>12108</v>
      </c>
      <c r="C2298" t="s">
        <v>12109</v>
      </c>
      <c r="D2298">
        <v>2020</v>
      </c>
      <c r="E2298" t="s">
        <v>2246</v>
      </c>
      <c r="F2298" t="s">
        <v>12149</v>
      </c>
    </row>
    <row r="2299" spans="1:6" x14ac:dyDescent="0.25">
      <c r="A2299" t="s">
        <v>12150</v>
      </c>
      <c r="B2299" t="s">
        <v>12108</v>
      </c>
      <c r="C2299" t="s">
        <v>12109</v>
      </c>
      <c r="D2299">
        <v>2020</v>
      </c>
      <c r="E2299" t="s">
        <v>2246</v>
      </c>
      <c r="F2299" t="s">
        <v>12151</v>
      </c>
    </row>
    <row r="2300" spans="1:6" x14ac:dyDescent="0.25">
      <c r="A2300" t="s">
        <v>10340</v>
      </c>
      <c r="B2300" t="s">
        <v>12108</v>
      </c>
      <c r="C2300" t="s">
        <v>12109</v>
      </c>
      <c r="D2300">
        <v>2020</v>
      </c>
      <c r="E2300" t="s">
        <v>2246</v>
      </c>
      <c r="F2300" t="s">
        <v>12152</v>
      </c>
    </row>
    <row r="2301" spans="1:6" x14ac:dyDescent="0.25">
      <c r="A2301" t="s">
        <v>12153</v>
      </c>
      <c r="B2301" t="s">
        <v>12108</v>
      </c>
      <c r="C2301" t="s">
        <v>12109</v>
      </c>
      <c r="D2301">
        <v>2020</v>
      </c>
      <c r="E2301" t="s">
        <v>2246</v>
      </c>
      <c r="F2301" t="s">
        <v>12154</v>
      </c>
    </row>
    <row r="2302" spans="1:6" x14ac:dyDescent="0.25">
      <c r="A2302" t="s">
        <v>12155</v>
      </c>
      <c r="B2302" t="s">
        <v>12108</v>
      </c>
      <c r="C2302" t="s">
        <v>12109</v>
      </c>
      <c r="D2302">
        <v>2020</v>
      </c>
      <c r="E2302" t="s">
        <v>2246</v>
      </c>
      <c r="F2302" t="s">
        <v>12156</v>
      </c>
    </row>
    <row r="2303" spans="1:6" x14ac:dyDescent="0.25">
      <c r="A2303" t="s">
        <v>12157</v>
      </c>
      <c r="B2303" t="s">
        <v>12108</v>
      </c>
      <c r="C2303" t="s">
        <v>12109</v>
      </c>
      <c r="D2303">
        <v>2020</v>
      </c>
      <c r="E2303" t="s">
        <v>2246</v>
      </c>
      <c r="F2303" t="s">
        <v>12158</v>
      </c>
    </row>
    <row r="2304" spans="1:6" x14ac:dyDescent="0.25">
      <c r="A2304" t="s">
        <v>12159</v>
      </c>
      <c r="B2304" t="s">
        <v>12108</v>
      </c>
      <c r="C2304" t="s">
        <v>12109</v>
      </c>
      <c r="D2304">
        <v>2020</v>
      </c>
      <c r="E2304" t="s">
        <v>2246</v>
      </c>
      <c r="F2304" t="s">
        <v>12160</v>
      </c>
    </row>
    <row r="2305" spans="1:7" x14ac:dyDescent="0.25">
      <c r="A2305" t="s">
        <v>12161</v>
      </c>
      <c r="B2305" t="s">
        <v>12108</v>
      </c>
      <c r="C2305" t="s">
        <v>12109</v>
      </c>
      <c r="D2305">
        <v>2020</v>
      </c>
      <c r="E2305" t="s">
        <v>2246</v>
      </c>
      <c r="F2305" t="s">
        <v>12162</v>
      </c>
    </row>
    <row r="2306" spans="1:7" x14ac:dyDescent="0.25">
      <c r="A2306" t="s">
        <v>16031</v>
      </c>
      <c r="B2306" t="s">
        <v>16032</v>
      </c>
      <c r="C2306" t="s">
        <v>16033</v>
      </c>
      <c r="D2306">
        <v>2024</v>
      </c>
      <c r="E2306" t="s">
        <v>2302</v>
      </c>
      <c r="F2306" t="s">
        <v>16034</v>
      </c>
      <c r="G2306" t="s">
        <v>10007</v>
      </c>
    </row>
    <row r="2307" spans="1:7" x14ac:dyDescent="0.25">
      <c r="A2307" t="s">
        <v>11768</v>
      </c>
      <c r="B2307" t="s">
        <v>16032</v>
      </c>
      <c r="C2307" t="s">
        <v>16033</v>
      </c>
      <c r="D2307">
        <v>2024</v>
      </c>
      <c r="E2307" t="s">
        <v>2302</v>
      </c>
      <c r="F2307" t="s">
        <v>16035</v>
      </c>
      <c r="G2307" t="s">
        <v>10007</v>
      </c>
    </row>
    <row r="2308" spans="1:7" x14ac:dyDescent="0.25">
      <c r="A2308" t="s">
        <v>16036</v>
      </c>
      <c r="B2308" t="s">
        <v>16032</v>
      </c>
      <c r="C2308" t="s">
        <v>16033</v>
      </c>
      <c r="D2308">
        <v>2024</v>
      </c>
      <c r="E2308" t="s">
        <v>2302</v>
      </c>
      <c r="F2308" t="s">
        <v>16037</v>
      </c>
    </row>
    <row r="2309" spans="1:7" x14ac:dyDescent="0.25">
      <c r="A2309" t="s">
        <v>16038</v>
      </c>
      <c r="B2309" t="s">
        <v>16032</v>
      </c>
      <c r="C2309" t="s">
        <v>16033</v>
      </c>
      <c r="D2309">
        <v>2024</v>
      </c>
      <c r="E2309" t="s">
        <v>2302</v>
      </c>
      <c r="F2309" t="s">
        <v>16039</v>
      </c>
    </row>
    <row r="2310" spans="1:7" x14ac:dyDescent="0.25">
      <c r="A2310" t="s">
        <v>16040</v>
      </c>
      <c r="B2310" t="s">
        <v>16032</v>
      </c>
      <c r="C2310" t="s">
        <v>16033</v>
      </c>
      <c r="D2310">
        <v>2024</v>
      </c>
      <c r="E2310" t="s">
        <v>2302</v>
      </c>
      <c r="F2310" t="s">
        <v>16041</v>
      </c>
    </row>
    <row r="2311" spans="1:7" x14ac:dyDescent="0.25">
      <c r="A2311" t="s">
        <v>16042</v>
      </c>
      <c r="B2311" t="s">
        <v>16032</v>
      </c>
      <c r="C2311" t="s">
        <v>16033</v>
      </c>
      <c r="D2311">
        <v>2024</v>
      </c>
      <c r="E2311" t="s">
        <v>2302</v>
      </c>
      <c r="F2311" t="s">
        <v>16043</v>
      </c>
    </row>
    <row r="2312" spans="1:7" x14ac:dyDescent="0.25">
      <c r="A2312" t="s">
        <v>16044</v>
      </c>
      <c r="B2312" t="s">
        <v>16032</v>
      </c>
      <c r="C2312" t="s">
        <v>16033</v>
      </c>
      <c r="D2312">
        <v>2024</v>
      </c>
      <c r="E2312" t="s">
        <v>2302</v>
      </c>
      <c r="F2312" t="s">
        <v>16045</v>
      </c>
    </row>
    <row r="2313" spans="1:7" x14ac:dyDescent="0.25">
      <c r="A2313" t="s">
        <v>16046</v>
      </c>
      <c r="B2313" t="s">
        <v>16032</v>
      </c>
      <c r="C2313" t="s">
        <v>16033</v>
      </c>
      <c r="D2313">
        <v>2024</v>
      </c>
      <c r="E2313" t="s">
        <v>2302</v>
      </c>
      <c r="F2313" t="s">
        <v>16047</v>
      </c>
    </row>
    <row r="2314" spans="1:7" x14ac:dyDescent="0.25">
      <c r="A2314" t="s">
        <v>16048</v>
      </c>
      <c r="B2314" t="s">
        <v>16032</v>
      </c>
      <c r="C2314" t="s">
        <v>16033</v>
      </c>
      <c r="D2314">
        <v>2024</v>
      </c>
      <c r="E2314" t="s">
        <v>2302</v>
      </c>
      <c r="F2314" t="s">
        <v>16049</v>
      </c>
    </row>
    <row r="2315" spans="1:7" x14ac:dyDescent="0.25">
      <c r="A2315" t="s">
        <v>16050</v>
      </c>
      <c r="B2315" t="s">
        <v>16032</v>
      </c>
      <c r="C2315" t="s">
        <v>16033</v>
      </c>
      <c r="D2315">
        <v>2024</v>
      </c>
      <c r="E2315" t="s">
        <v>2302</v>
      </c>
      <c r="F2315" t="s">
        <v>16051</v>
      </c>
    </row>
    <row r="2316" spans="1:7" x14ac:dyDescent="0.25">
      <c r="A2316" t="s">
        <v>16052</v>
      </c>
      <c r="B2316" t="s">
        <v>16032</v>
      </c>
      <c r="C2316" t="s">
        <v>16033</v>
      </c>
      <c r="D2316">
        <v>2024</v>
      </c>
      <c r="E2316" t="s">
        <v>2302</v>
      </c>
      <c r="F2316" t="s">
        <v>16053</v>
      </c>
    </row>
    <row r="2317" spans="1:7" x14ac:dyDescent="0.25">
      <c r="A2317" t="s">
        <v>16054</v>
      </c>
      <c r="B2317" t="s">
        <v>16032</v>
      </c>
      <c r="C2317" t="s">
        <v>16033</v>
      </c>
      <c r="D2317">
        <v>2024</v>
      </c>
      <c r="E2317" t="s">
        <v>2302</v>
      </c>
      <c r="F2317" t="s">
        <v>16055</v>
      </c>
    </row>
    <row r="2318" spans="1:7" x14ac:dyDescent="0.25">
      <c r="A2318" t="s">
        <v>16056</v>
      </c>
      <c r="B2318" t="s">
        <v>16032</v>
      </c>
      <c r="C2318" t="s">
        <v>16033</v>
      </c>
      <c r="D2318">
        <v>2024</v>
      </c>
      <c r="E2318" t="s">
        <v>2302</v>
      </c>
      <c r="F2318" t="s">
        <v>16057</v>
      </c>
    </row>
    <row r="2319" spans="1:7" x14ac:dyDescent="0.25">
      <c r="A2319" t="s">
        <v>16058</v>
      </c>
      <c r="B2319" t="s">
        <v>16032</v>
      </c>
      <c r="C2319" t="s">
        <v>16033</v>
      </c>
      <c r="D2319">
        <v>2024</v>
      </c>
      <c r="E2319" t="s">
        <v>2302</v>
      </c>
      <c r="F2319" t="s">
        <v>16059</v>
      </c>
    </row>
    <row r="2320" spans="1:7" x14ac:dyDescent="0.25">
      <c r="A2320" t="s">
        <v>16060</v>
      </c>
      <c r="B2320" t="s">
        <v>16032</v>
      </c>
      <c r="C2320" t="s">
        <v>16033</v>
      </c>
      <c r="D2320">
        <v>2024</v>
      </c>
      <c r="E2320" t="s">
        <v>2302</v>
      </c>
      <c r="F2320" t="s">
        <v>16061</v>
      </c>
    </row>
    <row r="2321" spans="1:6" x14ac:dyDescent="0.25">
      <c r="A2321" t="s">
        <v>16062</v>
      </c>
      <c r="B2321" t="s">
        <v>16032</v>
      </c>
      <c r="C2321" t="s">
        <v>16033</v>
      </c>
      <c r="D2321">
        <v>2024</v>
      </c>
      <c r="E2321" t="s">
        <v>2302</v>
      </c>
      <c r="F2321" t="s">
        <v>16063</v>
      </c>
    </row>
    <row r="2322" spans="1:6" x14ac:dyDescent="0.25">
      <c r="A2322" t="s">
        <v>16064</v>
      </c>
      <c r="B2322" t="s">
        <v>16032</v>
      </c>
      <c r="C2322" t="s">
        <v>16033</v>
      </c>
      <c r="D2322">
        <v>2024</v>
      </c>
      <c r="E2322" t="s">
        <v>2302</v>
      </c>
      <c r="F2322" t="s">
        <v>16065</v>
      </c>
    </row>
    <row r="2323" spans="1:6" x14ac:dyDescent="0.25">
      <c r="A2323" t="s">
        <v>16066</v>
      </c>
      <c r="B2323" t="s">
        <v>16032</v>
      </c>
      <c r="C2323" t="s">
        <v>16033</v>
      </c>
      <c r="D2323">
        <v>2024</v>
      </c>
      <c r="E2323" t="s">
        <v>2302</v>
      </c>
      <c r="F2323" t="s">
        <v>16067</v>
      </c>
    </row>
    <row r="2324" spans="1:6" x14ac:dyDescent="0.25">
      <c r="A2324" t="s">
        <v>16068</v>
      </c>
      <c r="B2324" t="s">
        <v>16032</v>
      </c>
      <c r="C2324" t="s">
        <v>16033</v>
      </c>
      <c r="D2324">
        <v>2024</v>
      </c>
      <c r="E2324" t="s">
        <v>2302</v>
      </c>
      <c r="F2324" t="s">
        <v>16069</v>
      </c>
    </row>
    <row r="2325" spans="1:6" x14ac:dyDescent="0.25">
      <c r="A2325" t="s">
        <v>16070</v>
      </c>
      <c r="B2325" t="s">
        <v>16032</v>
      </c>
      <c r="C2325" t="s">
        <v>16033</v>
      </c>
      <c r="D2325">
        <v>2024</v>
      </c>
      <c r="E2325" t="s">
        <v>2302</v>
      </c>
      <c r="F2325" t="s">
        <v>16071</v>
      </c>
    </row>
    <row r="2326" spans="1:6" x14ac:dyDescent="0.25">
      <c r="A2326" t="s">
        <v>16072</v>
      </c>
      <c r="B2326" t="s">
        <v>16032</v>
      </c>
      <c r="C2326" t="s">
        <v>16033</v>
      </c>
      <c r="D2326">
        <v>2024</v>
      </c>
      <c r="E2326" t="s">
        <v>2302</v>
      </c>
      <c r="F2326" t="s">
        <v>16073</v>
      </c>
    </row>
    <row r="2327" spans="1:6" x14ac:dyDescent="0.25">
      <c r="A2327" t="s">
        <v>16074</v>
      </c>
      <c r="B2327" t="s">
        <v>16032</v>
      </c>
      <c r="C2327" t="s">
        <v>16033</v>
      </c>
      <c r="D2327">
        <v>2024</v>
      </c>
      <c r="E2327" t="s">
        <v>2302</v>
      </c>
      <c r="F2327" t="s">
        <v>16075</v>
      </c>
    </row>
    <row r="2328" spans="1:6" x14ac:dyDescent="0.25">
      <c r="A2328" t="s">
        <v>16076</v>
      </c>
      <c r="B2328" t="s">
        <v>16032</v>
      </c>
      <c r="C2328" t="s">
        <v>16033</v>
      </c>
      <c r="D2328">
        <v>2024</v>
      </c>
      <c r="E2328" t="s">
        <v>2302</v>
      </c>
      <c r="F2328" t="s">
        <v>16077</v>
      </c>
    </row>
    <row r="2329" spans="1:6" x14ac:dyDescent="0.25">
      <c r="A2329" t="s">
        <v>16078</v>
      </c>
      <c r="B2329" t="s">
        <v>16032</v>
      </c>
      <c r="C2329" t="s">
        <v>16033</v>
      </c>
      <c r="D2329">
        <v>2024</v>
      </c>
      <c r="E2329" t="s">
        <v>2302</v>
      </c>
      <c r="F2329" t="s">
        <v>16079</v>
      </c>
    </row>
    <row r="2330" spans="1:6" x14ac:dyDescent="0.25">
      <c r="A2330" t="s">
        <v>16080</v>
      </c>
      <c r="B2330" t="s">
        <v>16032</v>
      </c>
      <c r="C2330" t="s">
        <v>16033</v>
      </c>
      <c r="D2330">
        <v>2024</v>
      </c>
      <c r="E2330" t="s">
        <v>2302</v>
      </c>
      <c r="F2330" t="s">
        <v>16081</v>
      </c>
    </row>
    <row r="2331" spans="1:6" x14ac:dyDescent="0.25">
      <c r="A2331" t="s">
        <v>16082</v>
      </c>
      <c r="B2331" t="s">
        <v>16032</v>
      </c>
      <c r="C2331" t="s">
        <v>16033</v>
      </c>
      <c r="D2331">
        <v>2024</v>
      </c>
      <c r="E2331" t="s">
        <v>2302</v>
      </c>
      <c r="F2331" t="s">
        <v>16083</v>
      </c>
    </row>
    <row r="2332" spans="1:6" x14ac:dyDescent="0.25">
      <c r="A2332" t="s">
        <v>16084</v>
      </c>
      <c r="B2332" t="s">
        <v>16032</v>
      </c>
      <c r="C2332" t="s">
        <v>16033</v>
      </c>
      <c r="D2332">
        <v>2024</v>
      </c>
      <c r="E2332" t="s">
        <v>2302</v>
      </c>
      <c r="F2332" t="s">
        <v>16085</v>
      </c>
    </row>
    <row r="2333" spans="1:6" x14ac:dyDescent="0.25">
      <c r="A2333" t="s">
        <v>16086</v>
      </c>
      <c r="B2333" t="s">
        <v>16032</v>
      </c>
      <c r="C2333" t="s">
        <v>16033</v>
      </c>
      <c r="D2333">
        <v>2024</v>
      </c>
      <c r="E2333" t="s">
        <v>2302</v>
      </c>
      <c r="F2333" t="s">
        <v>16087</v>
      </c>
    </row>
    <row r="2334" spans="1:6" x14ac:dyDescent="0.25">
      <c r="A2334" t="s">
        <v>16088</v>
      </c>
      <c r="B2334" t="s">
        <v>16032</v>
      </c>
      <c r="C2334" t="s">
        <v>16033</v>
      </c>
      <c r="D2334">
        <v>2024</v>
      </c>
      <c r="E2334" t="s">
        <v>2302</v>
      </c>
      <c r="F2334" t="s">
        <v>16089</v>
      </c>
    </row>
    <row r="2335" spans="1:6" x14ac:dyDescent="0.25">
      <c r="A2335" t="s">
        <v>16090</v>
      </c>
      <c r="B2335" t="s">
        <v>16032</v>
      </c>
      <c r="C2335" t="s">
        <v>16033</v>
      </c>
      <c r="D2335">
        <v>2024</v>
      </c>
      <c r="E2335" t="s">
        <v>2302</v>
      </c>
      <c r="F2335" t="s">
        <v>16091</v>
      </c>
    </row>
    <row r="2336" spans="1:6" x14ac:dyDescent="0.25">
      <c r="A2336" t="s">
        <v>16092</v>
      </c>
      <c r="B2336" t="s">
        <v>16032</v>
      </c>
      <c r="C2336" t="s">
        <v>16033</v>
      </c>
      <c r="D2336">
        <v>2024</v>
      </c>
      <c r="E2336" t="s">
        <v>2302</v>
      </c>
      <c r="F2336" t="s">
        <v>16093</v>
      </c>
    </row>
    <row r="2337" spans="1:7" x14ac:dyDescent="0.25">
      <c r="A2337" t="s">
        <v>16094</v>
      </c>
      <c r="B2337" t="s">
        <v>16032</v>
      </c>
      <c r="C2337" t="s">
        <v>16033</v>
      </c>
      <c r="D2337">
        <v>2024</v>
      </c>
      <c r="E2337" t="s">
        <v>2302</v>
      </c>
      <c r="F2337" t="s">
        <v>16095</v>
      </c>
    </row>
    <row r="2338" spans="1:7" x14ac:dyDescent="0.25">
      <c r="A2338" t="s">
        <v>16096</v>
      </c>
      <c r="B2338" t="s">
        <v>16032</v>
      </c>
      <c r="C2338" t="s">
        <v>16033</v>
      </c>
      <c r="D2338">
        <v>2024</v>
      </c>
      <c r="E2338" t="s">
        <v>2302</v>
      </c>
      <c r="F2338" t="s">
        <v>16097</v>
      </c>
    </row>
    <row r="2339" spans="1:7" x14ac:dyDescent="0.25">
      <c r="A2339" t="s">
        <v>11854</v>
      </c>
      <c r="B2339" t="s">
        <v>16032</v>
      </c>
      <c r="C2339" t="s">
        <v>16033</v>
      </c>
      <c r="D2339">
        <v>2024</v>
      </c>
      <c r="E2339" t="s">
        <v>2302</v>
      </c>
      <c r="F2339" t="s">
        <v>16098</v>
      </c>
    </row>
    <row r="2340" spans="1:7" x14ac:dyDescent="0.25">
      <c r="A2340" t="s">
        <v>16099</v>
      </c>
      <c r="B2340" t="s">
        <v>16032</v>
      </c>
      <c r="C2340" t="s">
        <v>16033</v>
      </c>
      <c r="D2340">
        <v>2024</v>
      </c>
      <c r="E2340" t="s">
        <v>2302</v>
      </c>
      <c r="F2340" t="s">
        <v>16100</v>
      </c>
      <c r="G2340" t="s">
        <v>10007</v>
      </c>
    </row>
    <row r="2341" spans="1:7" x14ac:dyDescent="0.25">
      <c r="A2341" t="s">
        <v>16101</v>
      </c>
      <c r="B2341" t="s">
        <v>16032</v>
      </c>
      <c r="C2341" t="s">
        <v>16033</v>
      </c>
      <c r="D2341">
        <v>2024</v>
      </c>
      <c r="E2341" t="s">
        <v>2302</v>
      </c>
      <c r="F2341" t="s">
        <v>16102</v>
      </c>
    </row>
    <row r="2342" spans="1:7" x14ac:dyDescent="0.25">
      <c r="A2342" t="s">
        <v>16103</v>
      </c>
      <c r="B2342" t="s">
        <v>16032</v>
      </c>
      <c r="C2342" t="s">
        <v>16033</v>
      </c>
      <c r="D2342">
        <v>2024</v>
      </c>
      <c r="E2342" t="s">
        <v>2302</v>
      </c>
      <c r="F2342" t="s">
        <v>16104</v>
      </c>
    </row>
    <row r="2343" spans="1:7" x14ac:dyDescent="0.25">
      <c r="A2343" t="s">
        <v>16105</v>
      </c>
      <c r="B2343" t="s">
        <v>16032</v>
      </c>
      <c r="C2343" t="s">
        <v>16033</v>
      </c>
      <c r="D2343">
        <v>2024</v>
      </c>
      <c r="E2343" t="s">
        <v>2302</v>
      </c>
      <c r="F2343" t="s">
        <v>16106</v>
      </c>
    </row>
    <row r="2344" spans="1:7" x14ac:dyDescent="0.25">
      <c r="A2344" t="s">
        <v>16107</v>
      </c>
      <c r="B2344" t="s">
        <v>16032</v>
      </c>
      <c r="C2344" t="s">
        <v>16033</v>
      </c>
      <c r="D2344">
        <v>2024</v>
      </c>
      <c r="E2344" t="s">
        <v>2302</v>
      </c>
      <c r="F2344" t="s">
        <v>16108</v>
      </c>
    </row>
    <row r="2345" spans="1:7" x14ac:dyDescent="0.25">
      <c r="A2345" t="s">
        <v>16109</v>
      </c>
      <c r="B2345" t="s">
        <v>16032</v>
      </c>
      <c r="C2345" t="s">
        <v>16033</v>
      </c>
      <c r="D2345">
        <v>2024</v>
      </c>
      <c r="E2345" t="s">
        <v>2302</v>
      </c>
      <c r="F2345" t="s">
        <v>16110</v>
      </c>
    </row>
    <row r="2346" spans="1:7" x14ac:dyDescent="0.25">
      <c r="A2346" t="s">
        <v>16111</v>
      </c>
      <c r="B2346" t="s">
        <v>16032</v>
      </c>
      <c r="C2346" t="s">
        <v>16033</v>
      </c>
      <c r="D2346">
        <v>2024</v>
      </c>
      <c r="E2346" t="s">
        <v>2302</v>
      </c>
      <c r="F2346" t="s">
        <v>16112</v>
      </c>
    </row>
    <row r="2347" spans="1:7" x14ac:dyDescent="0.25">
      <c r="A2347" t="s">
        <v>16113</v>
      </c>
      <c r="B2347" t="s">
        <v>16032</v>
      </c>
      <c r="C2347" t="s">
        <v>16033</v>
      </c>
      <c r="D2347">
        <v>2024</v>
      </c>
      <c r="E2347" t="s">
        <v>2302</v>
      </c>
      <c r="F2347" t="s">
        <v>16114</v>
      </c>
    </row>
    <row r="2348" spans="1:7" x14ac:dyDescent="0.25">
      <c r="A2348" t="s">
        <v>16115</v>
      </c>
      <c r="B2348" t="s">
        <v>16032</v>
      </c>
      <c r="C2348" t="s">
        <v>16033</v>
      </c>
      <c r="D2348">
        <v>2024</v>
      </c>
      <c r="E2348" t="s">
        <v>2302</v>
      </c>
      <c r="F2348" t="s">
        <v>16116</v>
      </c>
    </row>
    <row r="2349" spans="1:7" x14ac:dyDescent="0.25">
      <c r="A2349" t="s">
        <v>16117</v>
      </c>
      <c r="B2349" t="s">
        <v>16032</v>
      </c>
      <c r="C2349" t="s">
        <v>16033</v>
      </c>
      <c r="D2349">
        <v>2024</v>
      </c>
      <c r="E2349" t="s">
        <v>2302</v>
      </c>
      <c r="F2349" t="s">
        <v>16118</v>
      </c>
    </row>
    <row r="2350" spans="1:7" x14ac:dyDescent="0.25">
      <c r="A2350" t="s">
        <v>16119</v>
      </c>
      <c r="B2350" t="s">
        <v>16032</v>
      </c>
      <c r="C2350" t="s">
        <v>16033</v>
      </c>
      <c r="D2350">
        <v>2024</v>
      </c>
      <c r="E2350" t="s">
        <v>2302</v>
      </c>
      <c r="F2350" t="s">
        <v>16120</v>
      </c>
    </row>
    <row r="2351" spans="1:7" x14ac:dyDescent="0.25">
      <c r="A2351" t="s">
        <v>16121</v>
      </c>
      <c r="B2351" t="s">
        <v>16032</v>
      </c>
      <c r="C2351" t="s">
        <v>16033</v>
      </c>
      <c r="D2351">
        <v>2024</v>
      </c>
      <c r="E2351" t="s">
        <v>2302</v>
      </c>
      <c r="F2351" t="s">
        <v>16122</v>
      </c>
    </row>
    <row r="2352" spans="1:7" x14ac:dyDescent="0.25">
      <c r="A2352" t="s">
        <v>16123</v>
      </c>
      <c r="B2352" t="s">
        <v>16032</v>
      </c>
      <c r="C2352" t="s">
        <v>16033</v>
      </c>
      <c r="D2352">
        <v>2024</v>
      </c>
      <c r="E2352" t="s">
        <v>2302</v>
      </c>
      <c r="F2352" t="s">
        <v>16124</v>
      </c>
    </row>
    <row r="2353" spans="1:6" x14ac:dyDescent="0.25">
      <c r="A2353" t="s">
        <v>16125</v>
      </c>
      <c r="B2353" t="s">
        <v>16032</v>
      </c>
      <c r="C2353" t="s">
        <v>16033</v>
      </c>
      <c r="D2353">
        <v>2024</v>
      </c>
      <c r="E2353" t="s">
        <v>2302</v>
      </c>
      <c r="F2353" t="s">
        <v>16126</v>
      </c>
    </row>
    <row r="2354" spans="1:6" x14ac:dyDescent="0.25">
      <c r="A2354" t="s">
        <v>16127</v>
      </c>
      <c r="B2354" t="s">
        <v>16032</v>
      </c>
      <c r="C2354" t="s">
        <v>16033</v>
      </c>
      <c r="D2354">
        <v>2024</v>
      </c>
      <c r="E2354" t="s">
        <v>2302</v>
      </c>
      <c r="F2354" t="s">
        <v>16128</v>
      </c>
    </row>
    <row r="2355" spans="1:6" x14ac:dyDescent="0.25">
      <c r="A2355" t="s">
        <v>16129</v>
      </c>
      <c r="B2355" t="s">
        <v>16032</v>
      </c>
      <c r="C2355" t="s">
        <v>16033</v>
      </c>
      <c r="D2355">
        <v>2024</v>
      </c>
      <c r="E2355" t="s">
        <v>2302</v>
      </c>
      <c r="F2355" t="s">
        <v>16130</v>
      </c>
    </row>
    <row r="2356" spans="1:6" x14ac:dyDescent="0.25">
      <c r="A2356" t="s">
        <v>16131</v>
      </c>
      <c r="B2356" t="s">
        <v>16032</v>
      </c>
      <c r="C2356" t="s">
        <v>16033</v>
      </c>
      <c r="D2356">
        <v>2024</v>
      </c>
      <c r="E2356" t="s">
        <v>2302</v>
      </c>
      <c r="F2356" t="s">
        <v>16132</v>
      </c>
    </row>
    <row r="2357" spans="1:6" x14ac:dyDescent="0.25">
      <c r="A2357" t="s">
        <v>16133</v>
      </c>
      <c r="B2357" t="s">
        <v>16032</v>
      </c>
      <c r="C2357" t="s">
        <v>16033</v>
      </c>
      <c r="D2357">
        <v>2024</v>
      </c>
      <c r="E2357" t="s">
        <v>2302</v>
      </c>
      <c r="F2357" t="s">
        <v>16134</v>
      </c>
    </row>
    <row r="2358" spans="1:6" x14ac:dyDescent="0.25">
      <c r="A2358" t="s">
        <v>16135</v>
      </c>
      <c r="B2358" t="s">
        <v>16032</v>
      </c>
      <c r="C2358" t="s">
        <v>16033</v>
      </c>
      <c r="D2358">
        <v>2024</v>
      </c>
      <c r="E2358" t="s">
        <v>2302</v>
      </c>
      <c r="F2358" t="s">
        <v>16136</v>
      </c>
    </row>
    <row r="2359" spans="1:6" x14ac:dyDescent="0.25">
      <c r="A2359" t="s">
        <v>16137</v>
      </c>
      <c r="B2359" t="s">
        <v>16032</v>
      </c>
      <c r="C2359" t="s">
        <v>16033</v>
      </c>
      <c r="D2359">
        <v>2024</v>
      </c>
      <c r="E2359" t="s">
        <v>2302</v>
      </c>
      <c r="F2359" t="s">
        <v>16138</v>
      </c>
    </row>
    <row r="2360" spans="1:6" x14ac:dyDescent="0.25">
      <c r="A2360" t="s">
        <v>16139</v>
      </c>
      <c r="B2360" t="s">
        <v>16032</v>
      </c>
      <c r="C2360" t="s">
        <v>16033</v>
      </c>
      <c r="D2360">
        <v>2024</v>
      </c>
      <c r="E2360" t="s">
        <v>2302</v>
      </c>
      <c r="F2360" t="s">
        <v>16140</v>
      </c>
    </row>
    <row r="2361" spans="1:6" x14ac:dyDescent="0.25">
      <c r="A2361" t="s">
        <v>16141</v>
      </c>
      <c r="B2361" t="s">
        <v>16032</v>
      </c>
      <c r="C2361" t="s">
        <v>16033</v>
      </c>
      <c r="D2361">
        <v>2024</v>
      </c>
      <c r="E2361" t="s">
        <v>2302</v>
      </c>
      <c r="F2361" t="s">
        <v>16142</v>
      </c>
    </row>
    <row r="2362" spans="1:6" x14ac:dyDescent="0.25">
      <c r="A2362" t="s">
        <v>16143</v>
      </c>
      <c r="B2362" t="s">
        <v>16032</v>
      </c>
      <c r="C2362" t="s">
        <v>16033</v>
      </c>
      <c r="D2362">
        <v>2024</v>
      </c>
      <c r="E2362" t="s">
        <v>2302</v>
      </c>
      <c r="F2362" t="s">
        <v>16144</v>
      </c>
    </row>
    <row r="2363" spans="1:6" x14ac:dyDescent="0.25">
      <c r="A2363" t="s">
        <v>16145</v>
      </c>
      <c r="B2363" t="s">
        <v>16032</v>
      </c>
      <c r="C2363" t="s">
        <v>16033</v>
      </c>
      <c r="D2363">
        <v>2024</v>
      </c>
      <c r="E2363" t="s">
        <v>2302</v>
      </c>
      <c r="F2363" t="s">
        <v>16146</v>
      </c>
    </row>
    <row r="2364" spans="1:6" x14ac:dyDescent="0.25">
      <c r="A2364" t="s">
        <v>16147</v>
      </c>
      <c r="B2364" t="s">
        <v>16032</v>
      </c>
      <c r="C2364" t="s">
        <v>16033</v>
      </c>
      <c r="D2364">
        <v>2024</v>
      </c>
      <c r="E2364" t="s">
        <v>2302</v>
      </c>
      <c r="F2364" t="s">
        <v>16148</v>
      </c>
    </row>
    <row r="2365" spans="1:6" x14ac:dyDescent="0.25">
      <c r="A2365" t="s">
        <v>16149</v>
      </c>
      <c r="B2365" t="s">
        <v>16032</v>
      </c>
      <c r="C2365" t="s">
        <v>16033</v>
      </c>
      <c r="D2365">
        <v>2024</v>
      </c>
      <c r="E2365" t="s">
        <v>2302</v>
      </c>
      <c r="F2365" t="s">
        <v>16150</v>
      </c>
    </row>
    <row r="2366" spans="1:6" x14ac:dyDescent="0.25">
      <c r="A2366" t="s">
        <v>16151</v>
      </c>
      <c r="B2366" t="s">
        <v>16032</v>
      </c>
      <c r="C2366" t="s">
        <v>16033</v>
      </c>
      <c r="D2366">
        <v>2024</v>
      </c>
      <c r="E2366" t="s">
        <v>2302</v>
      </c>
      <c r="F2366" t="s">
        <v>16152</v>
      </c>
    </row>
    <row r="2367" spans="1:6" x14ac:dyDescent="0.25">
      <c r="A2367" t="s">
        <v>16153</v>
      </c>
      <c r="B2367" t="s">
        <v>16032</v>
      </c>
      <c r="C2367" t="s">
        <v>16033</v>
      </c>
      <c r="D2367">
        <v>2024</v>
      </c>
      <c r="E2367" t="s">
        <v>2302</v>
      </c>
      <c r="F2367" t="s">
        <v>16154</v>
      </c>
    </row>
    <row r="2368" spans="1:6" x14ac:dyDescent="0.25">
      <c r="A2368" t="s">
        <v>16155</v>
      </c>
      <c r="B2368" t="s">
        <v>16032</v>
      </c>
      <c r="C2368" t="s">
        <v>16033</v>
      </c>
      <c r="D2368">
        <v>2024</v>
      </c>
      <c r="E2368" t="s">
        <v>2302</v>
      </c>
      <c r="F2368" t="s">
        <v>16156</v>
      </c>
    </row>
    <row r="2369" spans="1:6" x14ac:dyDescent="0.25">
      <c r="A2369" t="s">
        <v>16157</v>
      </c>
      <c r="B2369" t="s">
        <v>16032</v>
      </c>
      <c r="C2369" t="s">
        <v>16033</v>
      </c>
      <c r="D2369">
        <v>2024</v>
      </c>
      <c r="E2369" t="s">
        <v>2302</v>
      </c>
      <c r="F2369" t="s">
        <v>16158</v>
      </c>
    </row>
    <row r="2370" spans="1:6" x14ac:dyDescent="0.25">
      <c r="A2370" t="s">
        <v>16159</v>
      </c>
      <c r="B2370" t="s">
        <v>16032</v>
      </c>
      <c r="C2370" t="s">
        <v>16033</v>
      </c>
      <c r="D2370">
        <v>2024</v>
      </c>
      <c r="E2370" t="s">
        <v>2302</v>
      </c>
      <c r="F2370" t="s">
        <v>16160</v>
      </c>
    </row>
    <row r="2371" spans="1:6" x14ac:dyDescent="0.25">
      <c r="A2371" t="s">
        <v>16161</v>
      </c>
      <c r="B2371" t="s">
        <v>16032</v>
      </c>
      <c r="C2371" t="s">
        <v>16033</v>
      </c>
      <c r="D2371">
        <v>2024</v>
      </c>
      <c r="E2371" t="s">
        <v>2302</v>
      </c>
      <c r="F2371" t="s">
        <v>16162</v>
      </c>
    </row>
    <row r="2372" spans="1:6" x14ac:dyDescent="0.25">
      <c r="A2372" t="s">
        <v>16163</v>
      </c>
      <c r="B2372" t="s">
        <v>16032</v>
      </c>
      <c r="C2372" t="s">
        <v>16033</v>
      </c>
      <c r="D2372">
        <v>2024</v>
      </c>
      <c r="E2372" t="s">
        <v>2302</v>
      </c>
      <c r="F2372" t="s">
        <v>16164</v>
      </c>
    </row>
    <row r="2373" spans="1:6" x14ac:dyDescent="0.25">
      <c r="A2373" t="s">
        <v>16165</v>
      </c>
      <c r="B2373" t="s">
        <v>16032</v>
      </c>
      <c r="C2373" t="s">
        <v>16033</v>
      </c>
      <c r="D2373">
        <v>2024</v>
      </c>
      <c r="E2373" t="s">
        <v>2302</v>
      </c>
      <c r="F2373" t="s">
        <v>16166</v>
      </c>
    </row>
    <row r="2374" spans="1:6" x14ac:dyDescent="0.25">
      <c r="A2374" t="s">
        <v>16167</v>
      </c>
      <c r="B2374" t="s">
        <v>16032</v>
      </c>
      <c r="C2374" t="s">
        <v>16033</v>
      </c>
      <c r="D2374">
        <v>2024</v>
      </c>
      <c r="E2374" t="s">
        <v>2302</v>
      </c>
      <c r="F2374" t="s">
        <v>16168</v>
      </c>
    </row>
    <row r="2375" spans="1:6" x14ac:dyDescent="0.25">
      <c r="A2375" t="s">
        <v>16169</v>
      </c>
      <c r="B2375" t="s">
        <v>16032</v>
      </c>
      <c r="C2375" t="s">
        <v>16033</v>
      </c>
      <c r="D2375">
        <v>2024</v>
      </c>
      <c r="E2375" t="s">
        <v>2302</v>
      </c>
      <c r="F2375" t="s">
        <v>16170</v>
      </c>
    </row>
    <row r="2376" spans="1:6" x14ac:dyDescent="0.25">
      <c r="A2376" t="s">
        <v>16171</v>
      </c>
      <c r="B2376" t="s">
        <v>16032</v>
      </c>
      <c r="C2376" t="s">
        <v>16033</v>
      </c>
      <c r="D2376">
        <v>2024</v>
      </c>
      <c r="E2376" t="s">
        <v>2302</v>
      </c>
      <c r="F2376" t="s">
        <v>16172</v>
      </c>
    </row>
    <row r="2377" spans="1:6" x14ac:dyDescent="0.25">
      <c r="A2377" t="s">
        <v>16173</v>
      </c>
      <c r="B2377" t="s">
        <v>16032</v>
      </c>
      <c r="C2377" t="s">
        <v>16033</v>
      </c>
      <c r="D2377">
        <v>2024</v>
      </c>
      <c r="E2377" t="s">
        <v>2302</v>
      </c>
      <c r="F2377" t="s">
        <v>16174</v>
      </c>
    </row>
    <row r="2378" spans="1:6" x14ac:dyDescent="0.25">
      <c r="A2378" t="s">
        <v>16175</v>
      </c>
      <c r="B2378" t="s">
        <v>16032</v>
      </c>
      <c r="C2378" t="s">
        <v>16033</v>
      </c>
      <c r="D2378">
        <v>2024</v>
      </c>
      <c r="E2378" t="s">
        <v>2302</v>
      </c>
      <c r="F2378" t="s">
        <v>16176</v>
      </c>
    </row>
    <row r="2379" spans="1:6" x14ac:dyDescent="0.25">
      <c r="A2379" t="s">
        <v>16177</v>
      </c>
      <c r="B2379" t="s">
        <v>16032</v>
      </c>
      <c r="C2379" t="s">
        <v>16033</v>
      </c>
      <c r="D2379">
        <v>2024</v>
      </c>
      <c r="E2379" t="s">
        <v>2302</v>
      </c>
      <c r="F2379" t="s">
        <v>16178</v>
      </c>
    </row>
    <row r="2380" spans="1:6" x14ac:dyDescent="0.25">
      <c r="A2380" t="s">
        <v>16179</v>
      </c>
      <c r="B2380" t="s">
        <v>16032</v>
      </c>
      <c r="C2380" t="s">
        <v>16033</v>
      </c>
      <c r="D2380">
        <v>2024</v>
      </c>
      <c r="E2380" t="s">
        <v>2302</v>
      </c>
      <c r="F2380" t="s">
        <v>16180</v>
      </c>
    </row>
    <row r="2381" spans="1:6" x14ac:dyDescent="0.25">
      <c r="A2381" t="s">
        <v>16181</v>
      </c>
      <c r="B2381" t="s">
        <v>16032</v>
      </c>
      <c r="C2381" t="s">
        <v>16033</v>
      </c>
      <c r="D2381">
        <v>2024</v>
      </c>
      <c r="E2381" t="s">
        <v>2302</v>
      </c>
      <c r="F2381" t="s">
        <v>16182</v>
      </c>
    </row>
    <row r="2382" spans="1:6" x14ac:dyDescent="0.25">
      <c r="A2382" t="s">
        <v>16183</v>
      </c>
      <c r="B2382" t="s">
        <v>16032</v>
      </c>
      <c r="C2382" t="s">
        <v>16033</v>
      </c>
      <c r="D2382">
        <v>2024</v>
      </c>
      <c r="E2382" t="s">
        <v>2302</v>
      </c>
      <c r="F2382" t="s">
        <v>16184</v>
      </c>
    </row>
    <row r="2383" spans="1:6" x14ac:dyDescent="0.25">
      <c r="A2383" t="s">
        <v>16185</v>
      </c>
      <c r="B2383" t="s">
        <v>16032</v>
      </c>
      <c r="C2383" t="s">
        <v>16033</v>
      </c>
      <c r="D2383">
        <v>2024</v>
      </c>
      <c r="E2383" t="s">
        <v>2302</v>
      </c>
      <c r="F2383" t="s">
        <v>16186</v>
      </c>
    </row>
    <row r="2384" spans="1:6" x14ac:dyDescent="0.25">
      <c r="A2384" t="s">
        <v>16187</v>
      </c>
      <c r="B2384" t="s">
        <v>16032</v>
      </c>
      <c r="C2384" t="s">
        <v>16033</v>
      </c>
      <c r="D2384">
        <v>2024</v>
      </c>
      <c r="E2384" t="s">
        <v>2302</v>
      </c>
      <c r="F2384" t="s">
        <v>16188</v>
      </c>
    </row>
    <row r="2385" spans="1:6" x14ac:dyDescent="0.25">
      <c r="A2385" t="s">
        <v>16189</v>
      </c>
      <c r="B2385" t="s">
        <v>16032</v>
      </c>
      <c r="C2385" t="s">
        <v>16033</v>
      </c>
      <c r="D2385">
        <v>2024</v>
      </c>
      <c r="E2385" t="s">
        <v>2302</v>
      </c>
      <c r="F2385" t="s">
        <v>16190</v>
      </c>
    </row>
    <row r="2386" spans="1:6" x14ac:dyDescent="0.25">
      <c r="A2386" t="s">
        <v>16191</v>
      </c>
      <c r="B2386" t="s">
        <v>16032</v>
      </c>
      <c r="C2386" t="s">
        <v>16033</v>
      </c>
      <c r="D2386">
        <v>2024</v>
      </c>
      <c r="E2386" t="s">
        <v>2302</v>
      </c>
      <c r="F2386" t="s">
        <v>16192</v>
      </c>
    </row>
    <row r="2387" spans="1:6" x14ac:dyDescent="0.25">
      <c r="A2387" t="s">
        <v>16193</v>
      </c>
      <c r="B2387" t="s">
        <v>16032</v>
      </c>
      <c r="C2387" t="s">
        <v>16033</v>
      </c>
      <c r="D2387">
        <v>2024</v>
      </c>
      <c r="E2387" t="s">
        <v>2302</v>
      </c>
      <c r="F2387" t="s">
        <v>16194</v>
      </c>
    </row>
    <row r="2388" spans="1:6" x14ac:dyDescent="0.25">
      <c r="A2388" t="s">
        <v>16195</v>
      </c>
      <c r="B2388" t="s">
        <v>16032</v>
      </c>
      <c r="C2388" t="s">
        <v>16033</v>
      </c>
      <c r="D2388">
        <v>2024</v>
      </c>
      <c r="E2388" t="s">
        <v>2302</v>
      </c>
      <c r="F2388" t="s">
        <v>16196</v>
      </c>
    </row>
    <row r="2389" spans="1:6" x14ac:dyDescent="0.25">
      <c r="A2389" t="s">
        <v>16197</v>
      </c>
      <c r="B2389" t="s">
        <v>16032</v>
      </c>
      <c r="C2389" t="s">
        <v>16033</v>
      </c>
      <c r="D2389">
        <v>2024</v>
      </c>
      <c r="E2389" t="s">
        <v>2302</v>
      </c>
      <c r="F2389" t="s">
        <v>16198</v>
      </c>
    </row>
    <row r="2390" spans="1:6" x14ac:dyDescent="0.25">
      <c r="A2390" t="s">
        <v>16199</v>
      </c>
      <c r="B2390" t="s">
        <v>16032</v>
      </c>
      <c r="C2390" t="s">
        <v>16033</v>
      </c>
      <c r="D2390">
        <v>2024</v>
      </c>
      <c r="E2390" t="s">
        <v>2302</v>
      </c>
      <c r="F2390" t="s">
        <v>16200</v>
      </c>
    </row>
    <row r="2391" spans="1:6" x14ac:dyDescent="0.25">
      <c r="A2391" t="s">
        <v>16201</v>
      </c>
      <c r="B2391" t="s">
        <v>16032</v>
      </c>
      <c r="C2391" t="s">
        <v>16033</v>
      </c>
      <c r="D2391">
        <v>2024</v>
      </c>
      <c r="E2391" t="s">
        <v>2302</v>
      </c>
      <c r="F2391" t="s">
        <v>16202</v>
      </c>
    </row>
    <row r="2392" spans="1:6" x14ac:dyDescent="0.25">
      <c r="A2392" t="s">
        <v>16203</v>
      </c>
      <c r="B2392" t="s">
        <v>16032</v>
      </c>
      <c r="C2392" t="s">
        <v>16033</v>
      </c>
      <c r="D2392">
        <v>2024</v>
      </c>
      <c r="E2392" t="s">
        <v>2302</v>
      </c>
      <c r="F2392" t="s">
        <v>16204</v>
      </c>
    </row>
    <row r="2393" spans="1:6" x14ac:dyDescent="0.25">
      <c r="A2393" t="s">
        <v>16205</v>
      </c>
      <c r="B2393" t="s">
        <v>16032</v>
      </c>
      <c r="C2393" t="s">
        <v>16033</v>
      </c>
      <c r="D2393">
        <v>2024</v>
      </c>
      <c r="E2393" t="s">
        <v>2302</v>
      </c>
      <c r="F2393" t="s">
        <v>16206</v>
      </c>
    </row>
    <row r="2394" spans="1:6" x14ac:dyDescent="0.25">
      <c r="A2394" t="s">
        <v>16207</v>
      </c>
      <c r="B2394" t="s">
        <v>16032</v>
      </c>
      <c r="C2394" t="s">
        <v>16033</v>
      </c>
      <c r="D2394">
        <v>2024</v>
      </c>
      <c r="E2394" t="s">
        <v>2302</v>
      </c>
      <c r="F2394" t="s">
        <v>16208</v>
      </c>
    </row>
    <row r="2395" spans="1:6" x14ac:dyDescent="0.25">
      <c r="A2395" t="s">
        <v>16209</v>
      </c>
      <c r="B2395" t="s">
        <v>16032</v>
      </c>
      <c r="C2395" t="s">
        <v>16033</v>
      </c>
      <c r="D2395">
        <v>2024</v>
      </c>
      <c r="E2395" t="s">
        <v>2302</v>
      </c>
      <c r="F2395" t="s">
        <v>16210</v>
      </c>
    </row>
    <row r="2396" spans="1:6" x14ac:dyDescent="0.25">
      <c r="A2396" t="s">
        <v>16211</v>
      </c>
      <c r="B2396" t="s">
        <v>16032</v>
      </c>
      <c r="C2396" t="s">
        <v>16033</v>
      </c>
      <c r="D2396">
        <v>2024</v>
      </c>
      <c r="E2396" t="s">
        <v>2302</v>
      </c>
      <c r="F2396" t="s">
        <v>16212</v>
      </c>
    </row>
    <row r="2397" spans="1:6" x14ac:dyDescent="0.25">
      <c r="A2397" t="s">
        <v>16213</v>
      </c>
      <c r="B2397" t="s">
        <v>16032</v>
      </c>
      <c r="C2397" t="s">
        <v>16033</v>
      </c>
      <c r="D2397">
        <v>2024</v>
      </c>
      <c r="E2397" t="s">
        <v>2302</v>
      </c>
      <c r="F2397" t="s">
        <v>16214</v>
      </c>
    </row>
    <row r="2398" spans="1:6" x14ac:dyDescent="0.25">
      <c r="A2398" t="s">
        <v>16215</v>
      </c>
      <c r="B2398" t="s">
        <v>16032</v>
      </c>
      <c r="C2398" t="s">
        <v>16033</v>
      </c>
      <c r="D2398">
        <v>2024</v>
      </c>
      <c r="E2398" t="s">
        <v>2302</v>
      </c>
      <c r="F2398" t="s">
        <v>16216</v>
      </c>
    </row>
    <row r="2399" spans="1:6" x14ac:dyDescent="0.25">
      <c r="A2399" t="s">
        <v>16217</v>
      </c>
      <c r="B2399" t="s">
        <v>16032</v>
      </c>
      <c r="C2399" t="s">
        <v>16033</v>
      </c>
      <c r="D2399">
        <v>2024</v>
      </c>
      <c r="E2399" t="s">
        <v>2302</v>
      </c>
      <c r="F2399" t="s">
        <v>16218</v>
      </c>
    </row>
    <row r="2400" spans="1:6" x14ac:dyDescent="0.25">
      <c r="A2400" t="s">
        <v>16219</v>
      </c>
      <c r="B2400" t="s">
        <v>16032</v>
      </c>
      <c r="C2400" t="s">
        <v>16033</v>
      </c>
      <c r="D2400">
        <v>2024</v>
      </c>
      <c r="E2400" t="s">
        <v>2302</v>
      </c>
      <c r="F2400" t="s">
        <v>16220</v>
      </c>
    </row>
    <row r="2401" spans="1:6" x14ac:dyDescent="0.25">
      <c r="A2401" t="s">
        <v>16221</v>
      </c>
      <c r="B2401" t="s">
        <v>16032</v>
      </c>
      <c r="C2401" t="s">
        <v>16033</v>
      </c>
      <c r="D2401">
        <v>2024</v>
      </c>
      <c r="E2401" t="s">
        <v>2302</v>
      </c>
      <c r="F2401" t="s">
        <v>16222</v>
      </c>
    </row>
    <row r="2402" spans="1:6" x14ac:dyDescent="0.25">
      <c r="A2402" t="s">
        <v>16223</v>
      </c>
      <c r="B2402" t="s">
        <v>16032</v>
      </c>
      <c r="C2402" t="s">
        <v>16033</v>
      </c>
      <c r="D2402">
        <v>2024</v>
      </c>
      <c r="E2402" t="s">
        <v>2302</v>
      </c>
      <c r="F2402" t="s">
        <v>16224</v>
      </c>
    </row>
    <row r="2403" spans="1:6" x14ac:dyDescent="0.25">
      <c r="A2403" t="s">
        <v>16225</v>
      </c>
      <c r="B2403" t="s">
        <v>16032</v>
      </c>
      <c r="C2403" t="s">
        <v>16033</v>
      </c>
      <c r="D2403">
        <v>2024</v>
      </c>
      <c r="E2403" t="s">
        <v>2302</v>
      </c>
      <c r="F2403" t="s">
        <v>16226</v>
      </c>
    </row>
    <row r="2404" spans="1:6" x14ac:dyDescent="0.25">
      <c r="A2404" t="s">
        <v>16227</v>
      </c>
      <c r="B2404" t="s">
        <v>16032</v>
      </c>
      <c r="C2404" t="s">
        <v>16033</v>
      </c>
      <c r="D2404">
        <v>2024</v>
      </c>
      <c r="E2404" t="s">
        <v>2302</v>
      </c>
      <c r="F2404" t="s">
        <v>16228</v>
      </c>
    </row>
    <row r="2405" spans="1:6" x14ac:dyDescent="0.25">
      <c r="A2405" t="s">
        <v>16229</v>
      </c>
      <c r="B2405" t="s">
        <v>16032</v>
      </c>
      <c r="C2405" t="s">
        <v>16033</v>
      </c>
      <c r="D2405">
        <v>2024</v>
      </c>
      <c r="E2405" t="s">
        <v>2302</v>
      </c>
      <c r="F2405" t="s">
        <v>16230</v>
      </c>
    </row>
    <row r="2406" spans="1:6" x14ac:dyDescent="0.25">
      <c r="A2406" t="s">
        <v>16231</v>
      </c>
      <c r="B2406" t="s">
        <v>16032</v>
      </c>
      <c r="C2406" t="s">
        <v>16033</v>
      </c>
      <c r="D2406">
        <v>2024</v>
      </c>
      <c r="E2406" t="s">
        <v>2302</v>
      </c>
      <c r="F2406" t="s">
        <v>16232</v>
      </c>
    </row>
    <row r="2407" spans="1:6" x14ac:dyDescent="0.25">
      <c r="A2407" t="s">
        <v>16233</v>
      </c>
      <c r="B2407" t="s">
        <v>16032</v>
      </c>
      <c r="C2407" t="s">
        <v>16033</v>
      </c>
      <c r="D2407">
        <v>2024</v>
      </c>
      <c r="E2407" t="s">
        <v>2302</v>
      </c>
      <c r="F2407" t="s">
        <v>16234</v>
      </c>
    </row>
    <row r="2408" spans="1:6" x14ac:dyDescent="0.25">
      <c r="A2408" t="s">
        <v>16235</v>
      </c>
      <c r="B2408" t="s">
        <v>16032</v>
      </c>
      <c r="C2408" t="s">
        <v>16033</v>
      </c>
      <c r="D2408">
        <v>2024</v>
      </c>
      <c r="E2408" t="s">
        <v>2302</v>
      </c>
      <c r="F2408" t="s">
        <v>16236</v>
      </c>
    </row>
    <row r="2409" spans="1:6" x14ac:dyDescent="0.25">
      <c r="A2409" t="s">
        <v>16237</v>
      </c>
      <c r="B2409" t="s">
        <v>16032</v>
      </c>
      <c r="C2409" t="s">
        <v>16033</v>
      </c>
      <c r="D2409">
        <v>2024</v>
      </c>
      <c r="E2409" t="s">
        <v>2302</v>
      </c>
      <c r="F2409" t="s">
        <v>16238</v>
      </c>
    </row>
    <row r="2410" spans="1:6" x14ac:dyDescent="0.25">
      <c r="A2410" t="s">
        <v>16239</v>
      </c>
      <c r="B2410" t="s">
        <v>16032</v>
      </c>
      <c r="C2410" t="s">
        <v>16033</v>
      </c>
      <c r="D2410">
        <v>2024</v>
      </c>
      <c r="E2410" t="s">
        <v>2302</v>
      </c>
      <c r="F2410" t="s">
        <v>16240</v>
      </c>
    </row>
    <row r="2411" spans="1:6" x14ac:dyDescent="0.25">
      <c r="A2411" t="s">
        <v>16241</v>
      </c>
      <c r="B2411" t="s">
        <v>16032</v>
      </c>
      <c r="C2411" t="s">
        <v>16033</v>
      </c>
      <c r="D2411">
        <v>2024</v>
      </c>
      <c r="E2411" t="s">
        <v>2302</v>
      </c>
      <c r="F2411" t="s">
        <v>16242</v>
      </c>
    </row>
    <row r="2412" spans="1:6" x14ac:dyDescent="0.25">
      <c r="A2412" t="s">
        <v>16243</v>
      </c>
      <c r="B2412" t="s">
        <v>16032</v>
      </c>
      <c r="C2412" t="s">
        <v>16033</v>
      </c>
      <c r="D2412">
        <v>2024</v>
      </c>
      <c r="E2412" t="s">
        <v>2302</v>
      </c>
      <c r="F2412" t="s">
        <v>16244</v>
      </c>
    </row>
    <row r="2413" spans="1:6" x14ac:dyDescent="0.25">
      <c r="A2413" t="s">
        <v>16245</v>
      </c>
      <c r="B2413" t="s">
        <v>16032</v>
      </c>
      <c r="C2413" t="s">
        <v>16033</v>
      </c>
      <c r="D2413">
        <v>2024</v>
      </c>
      <c r="E2413" t="s">
        <v>2302</v>
      </c>
      <c r="F2413" t="s">
        <v>16246</v>
      </c>
    </row>
    <row r="2414" spans="1:6" x14ac:dyDescent="0.25">
      <c r="A2414" t="s">
        <v>16247</v>
      </c>
      <c r="B2414" t="s">
        <v>16032</v>
      </c>
      <c r="C2414" t="s">
        <v>16033</v>
      </c>
      <c r="D2414">
        <v>2024</v>
      </c>
      <c r="E2414" t="s">
        <v>2302</v>
      </c>
      <c r="F2414" t="s">
        <v>16248</v>
      </c>
    </row>
    <row r="2415" spans="1:6" x14ac:dyDescent="0.25">
      <c r="A2415" t="s">
        <v>12919</v>
      </c>
      <c r="B2415" t="s">
        <v>12920</v>
      </c>
      <c r="C2415" t="s">
        <v>12921</v>
      </c>
      <c r="D2415">
        <v>2017</v>
      </c>
      <c r="E2415" t="s">
        <v>2333</v>
      </c>
      <c r="F2415" t="s">
        <v>12922</v>
      </c>
    </row>
    <row r="2416" spans="1:6" x14ac:dyDescent="0.25">
      <c r="A2416" t="s">
        <v>12923</v>
      </c>
      <c r="B2416" t="s">
        <v>12920</v>
      </c>
      <c r="C2416" t="s">
        <v>12921</v>
      </c>
      <c r="D2416">
        <v>2017</v>
      </c>
      <c r="E2416" t="s">
        <v>2333</v>
      </c>
      <c r="F2416" t="s">
        <v>12924</v>
      </c>
    </row>
    <row r="2417" spans="1:7" x14ac:dyDescent="0.25">
      <c r="A2417" t="s">
        <v>12925</v>
      </c>
      <c r="B2417" t="s">
        <v>12920</v>
      </c>
      <c r="C2417" t="s">
        <v>12921</v>
      </c>
      <c r="D2417">
        <v>2017</v>
      </c>
      <c r="E2417" t="s">
        <v>2333</v>
      </c>
      <c r="F2417" t="s">
        <v>12926</v>
      </c>
    </row>
    <row r="2418" spans="1:7" x14ac:dyDescent="0.25">
      <c r="A2418" t="s">
        <v>12927</v>
      </c>
      <c r="B2418" t="s">
        <v>12920</v>
      </c>
      <c r="C2418" t="s">
        <v>12921</v>
      </c>
      <c r="D2418">
        <v>2017</v>
      </c>
      <c r="E2418" t="s">
        <v>2333</v>
      </c>
      <c r="F2418" t="s">
        <v>12928</v>
      </c>
    </row>
    <row r="2419" spans="1:7" x14ac:dyDescent="0.25">
      <c r="A2419" t="s">
        <v>12929</v>
      </c>
      <c r="B2419" t="s">
        <v>12920</v>
      </c>
      <c r="C2419" t="s">
        <v>12921</v>
      </c>
      <c r="D2419">
        <v>2017</v>
      </c>
      <c r="E2419" t="s">
        <v>2333</v>
      </c>
      <c r="F2419" t="s">
        <v>12930</v>
      </c>
    </row>
    <row r="2420" spans="1:7" x14ac:dyDescent="0.25">
      <c r="A2420" t="s">
        <v>12931</v>
      </c>
      <c r="B2420" t="s">
        <v>12920</v>
      </c>
      <c r="C2420" t="s">
        <v>12921</v>
      </c>
      <c r="D2420">
        <v>2017</v>
      </c>
      <c r="E2420" t="s">
        <v>2333</v>
      </c>
      <c r="F2420" t="s">
        <v>12932</v>
      </c>
    </row>
    <row r="2421" spans="1:7" x14ac:dyDescent="0.25">
      <c r="A2421" t="s">
        <v>12933</v>
      </c>
      <c r="B2421" t="s">
        <v>12920</v>
      </c>
      <c r="C2421" t="s">
        <v>12921</v>
      </c>
      <c r="D2421">
        <v>2017</v>
      </c>
      <c r="E2421" t="s">
        <v>2333</v>
      </c>
      <c r="F2421" t="s">
        <v>12934</v>
      </c>
    </row>
    <row r="2422" spans="1:7" x14ac:dyDescent="0.25">
      <c r="A2422" t="s">
        <v>12940</v>
      </c>
      <c r="B2422" t="s">
        <v>12920</v>
      </c>
      <c r="C2422" t="s">
        <v>12921</v>
      </c>
      <c r="D2422">
        <v>2017</v>
      </c>
      <c r="E2422" t="s">
        <v>2333</v>
      </c>
      <c r="F2422" t="s">
        <v>12941</v>
      </c>
    </row>
    <row r="2423" spans="1:7" x14ac:dyDescent="0.25">
      <c r="A2423" t="s">
        <v>12942</v>
      </c>
      <c r="B2423" t="s">
        <v>12920</v>
      </c>
      <c r="C2423" t="s">
        <v>12921</v>
      </c>
      <c r="D2423">
        <v>2017</v>
      </c>
      <c r="E2423" t="s">
        <v>2333</v>
      </c>
      <c r="F2423" t="s">
        <v>12943</v>
      </c>
    </row>
    <row r="2424" spans="1:7" x14ac:dyDescent="0.25">
      <c r="A2424" t="s">
        <v>12935</v>
      </c>
      <c r="B2424" t="s">
        <v>12936</v>
      </c>
      <c r="C2424" t="s">
        <v>12921</v>
      </c>
      <c r="D2424">
        <v>2017</v>
      </c>
      <c r="E2424" t="s">
        <v>2333</v>
      </c>
      <c r="F2424" t="s">
        <v>12937</v>
      </c>
    </row>
    <row r="2425" spans="1:7" x14ac:dyDescent="0.25">
      <c r="A2425" t="s">
        <v>12938</v>
      </c>
      <c r="B2425" t="s">
        <v>12936</v>
      </c>
      <c r="C2425" t="s">
        <v>12921</v>
      </c>
      <c r="D2425">
        <v>2017</v>
      </c>
      <c r="E2425" t="s">
        <v>2333</v>
      </c>
      <c r="F2425" t="s">
        <v>12939</v>
      </c>
    </row>
    <row r="2426" spans="1:7" x14ac:dyDescent="0.25">
      <c r="A2426" t="s">
        <v>89</v>
      </c>
      <c r="B2426" t="s">
        <v>12163</v>
      </c>
      <c r="C2426" t="s">
        <v>12164</v>
      </c>
      <c r="D2426">
        <v>2018</v>
      </c>
      <c r="E2426" t="s">
        <v>89</v>
      </c>
      <c r="F2426" t="s">
        <v>12165</v>
      </c>
      <c r="G2426" t="s">
        <v>10007</v>
      </c>
    </row>
    <row r="2427" spans="1:7" x14ac:dyDescent="0.25">
      <c r="A2427" t="s">
        <v>12166</v>
      </c>
      <c r="B2427" t="s">
        <v>12163</v>
      </c>
      <c r="C2427" t="s">
        <v>12164</v>
      </c>
      <c r="D2427">
        <v>2018</v>
      </c>
      <c r="E2427" t="s">
        <v>89</v>
      </c>
      <c r="F2427" t="s">
        <v>12167</v>
      </c>
    </row>
    <row r="2428" spans="1:7" x14ac:dyDescent="0.25">
      <c r="A2428" t="s">
        <v>5727</v>
      </c>
      <c r="B2428" t="s">
        <v>12163</v>
      </c>
      <c r="C2428" t="s">
        <v>12164</v>
      </c>
      <c r="D2428">
        <v>2018</v>
      </c>
      <c r="E2428" t="s">
        <v>89</v>
      </c>
      <c r="F2428" t="s">
        <v>12168</v>
      </c>
    </row>
    <row r="2429" spans="1:7" x14ac:dyDescent="0.25">
      <c r="A2429" t="s">
        <v>12169</v>
      </c>
      <c r="B2429" t="s">
        <v>12163</v>
      </c>
      <c r="C2429" t="s">
        <v>12164</v>
      </c>
      <c r="D2429">
        <v>2018</v>
      </c>
      <c r="E2429" t="s">
        <v>89</v>
      </c>
      <c r="F2429" t="s">
        <v>12170</v>
      </c>
    </row>
    <row r="2430" spans="1:7" x14ac:dyDescent="0.25">
      <c r="A2430" t="s">
        <v>12171</v>
      </c>
      <c r="B2430" t="s">
        <v>12163</v>
      </c>
      <c r="C2430" t="s">
        <v>12164</v>
      </c>
      <c r="D2430">
        <v>2018</v>
      </c>
      <c r="E2430" t="s">
        <v>89</v>
      </c>
      <c r="F2430" t="s">
        <v>12172</v>
      </c>
    </row>
    <row r="2431" spans="1:7" x14ac:dyDescent="0.25">
      <c r="A2431" t="s">
        <v>12173</v>
      </c>
      <c r="B2431" t="s">
        <v>12163</v>
      </c>
      <c r="C2431" t="s">
        <v>12164</v>
      </c>
      <c r="D2431">
        <v>2018</v>
      </c>
      <c r="E2431" t="s">
        <v>89</v>
      </c>
      <c r="F2431" t="s">
        <v>12174</v>
      </c>
    </row>
    <row r="2432" spans="1:7" x14ac:dyDescent="0.25">
      <c r="A2432" t="s">
        <v>12175</v>
      </c>
      <c r="B2432" t="s">
        <v>12163</v>
      </c>
      <c r="C2432" t="s">
        <v>12164</v>
      </c>
      <c r="D2432">
        <v>2018</v>
      </c>
      <c r="E2432" t="s">
        <v>89</v>
      </c>
      <c r="F2432" t="s">
        <v>12176</v>
      </c>
    </row>
    <row r="2433" spans="1:6" x14ac:dyDescent="0.25">
      <c r="A2433" t="s">
        <v>5942</v>
      </c>
      <c r="B2433" t="s">
        <v>12163</v>
      </c>
      <c r="C2433" t="s">
        <v>12164</v>
      </c>
      <c r="D2433">
        <v>2018</v>
      </c>
      <c r="E2433" t="s">
        <v>89</v>
      </c>
      <c r="F2433" t="s">
        <v>12177</v>
      </c>
    </row>
    <row r="2434" spans="1:6" x14ac:dyDescent="0.25">
      <c r="A2434" t="s">
        <v>12178</v>
      </c>
      <c r="B2434" t="s">
        <v>12163</v>
      </c>
      <c r="C2434" t="s">
        <v>12164</v>
      </c>
      <c r="D2434">
        <v>2018</v>
      </c>
      <c r="E2434" t="s">
        <v>89</v>
      </c>
      <c r="F2434" t="s">
        <v>12179</v>
      </c>
    </row>
    <row r="2435" spans="1:6" x14ac:dyDescent="0.25">
      <c r="A2435" t="s">
        <v>12180</v>
      </c>
      <c r="B2435" t="s">
        <v>12163</v>
      </c>
      <c r="C2435" t="s">
        <v>12164</v>
      </c>
      <c r="D2435">
        <v>2018</v>
      </c>
      <c r="E2435" t="s">
        <v>89</v>
      </c>
      <c r="F2435" t="s">
        <v>12181</v>
      </c>
    </row>
    <row r="2436" spans="1:6" x14ac:dyDescent="0.25">
      <c r="A2436" t="s">
        <v>12182</v>
      </c>
      <c r="B2436" t="s">
        <v>12163</v>
      </c>
      <c r="C2436" t="s">
        <v>12164</v>
      </c>
      <c r="D2436">
        <v>2018</v>
      </c>
      <c r="E2436" t="s">
        <v>89</v>
      </c>
      <c r="F2436" t="s">
        <v>12183</v>
      </c>
    </row>
    <row r="2437" spans="1:6" x14ac:dyDescent="0.25">
      <c r="A2437" t="s">
        <v>5681</v>
      </c>
      <c r="B2437" t="s">
        <v>12163</v>
      </c>
      <c r="C2437" t="s">
        <v>12164</v>
      </c>
      <c r="D2437">
        <v>2018</v>
      </c>
      <c r="E2437" t="s">
        <v>89</v>
      </c>
      <c r="F2437" t="s">
        <v>12184</v>
      </c>
    </row>
    <row r="2438" spans="1:6" x14ac:dyDescent="0.25">
      <c r="A2438" t="s">
        <v>12185</v>
      </c>
      <c r="B2438" t="s">
        <v>12163</v>
      </c>
      <c r="C2438" t="s">
        <v>12164</v>
      </c>
      <c r="D2438">
        <v>2018</v>
      </c>
      <c r="E2438" t="s">
        <v>89</v>
      </c>
      <c r="F2438" t="s">
        <v>12186</v>
      </c>
    </row>
    <row r="2439" spans="1:6" x14ac:dyDescent="0.25">
      <c r="A2439" t="s">
        <v>12187</v>
      </c>
      <c r="B2439" t="s">
        <v>12163</v>
      </c>
      <c r="C2439" t="s">
        <v>12164</v>
      </c>
      <c r="D2439">
        <v>2018</v>
      </c>
      <c r="E2439" t="s">
        <v>89</v>
      </c>
      <c r="F2439" t="s">
        <v>12188</v>
      </c>
    </row>
    <row r="2440" spans="1:6" x14ac:dyDescent="0.25">
      <c r="A2440" t="s">
        <v>12189</v>
      </c>
      <c r="B2440" t="s">
        <v>12163</v>
      </c>
      <c r="C2440" t="s">
        <v>12164</v>
      </c>
      <c r="D2440">
        <v>2018</v>
      </c>
      <c r="E2440" t="s">
        <v>89</v>
      </c>
      <c r="F2440" t="s">
        <v>12190</v>
      </c>
    </row>
    <row r="2441" spans="1:6" x14ac:dyDescent="0.25">
      <c r="A2441" t="s">
        <v>12148</v>
      </c>
      <c r="B2441" t="s">
        <v>12163</v>
      </c>
      <c r="C2441" t="s">
        <v>12164</v>
      </c>
      <c r="D2441">
        <v>2018</v>
      </c>
      <c r="E2441" t="s">
        <v>89</v>
      </c>
      <c r="F2441" t="s">
        <v>12191</v>
      </c>
    </row>
    <row r="2442" spans="1:6" x14ac:dyDescent="0.25">
      <c r="A2442" t="s">
        <v>12192</v>
      </c>
      <c r="B2442" t="s">
        <v>12163</v>
      </c>
      <c r="C2442" t="s">
        <v>12164</v>
      </c>
      <c r="D2442">
        <v>2018</v>
      </c>
      <c r="E2442" t="s">
        <v>89</v>
      </c>
      <c r="F2442" t="s">
        <v>12193</v>
      </c>
    </row>
    <row r="2443" spans="1:6" x14ac:dyDescent="0.25">
      <c r="A2443" t="s">
        <v>12194</v>
      </c>
      <c r="B2443" t="s">
        <v>12163</v>
      </c>
      <c r="C2443" t="s">
        <v>12164</v>
      </c>
      <c r="D2443">
        <v>2018</v>
      </c>
      <c r="E2443" t="s">
        <v>89</v>
      </c>
      <c r="F2443" t="s">
        <v>12195</v>
      </c>
    </row>
    <row r="2444" spans="1:6" x14ac:dyDescent="0.25">
      <c r="A2444" t="s">
        <v>12196</v>
      </c>
      <c r="B2444" t="s">
        <v>12163</v>
      </c>
      <c r="C2444" t="s">
        <v>12164</v>
      </c>
      <c r="D2444">
        <v>2018</v>
      </c>
      <c r="E2444" t="s">
        <v>89</v>
      </c>
      <c r="F2444" t="s">
        <v>12197</v>
      </c>
    </row>
    <row r="2445" spans="1:6" x14ac:dyDescent="0.25">
      <c r="A2445" t="s">
        <v>12198</v>
      </c>
      <c r="B2445" t="s">
        <v>12163</v>
      </c>
      <c r="C2445" t="s">
        <v>12164</v>
      </c>
      <c r="D2445">
        <v>2018</v>
      </c>
      <c r="E2445" t="s">
        <v>89</v>
      </c>
      <c r="F2445" t="s">
        <v>12199</v>
      </c>
    </row>
    <row r="2446" spans="1:6" x14ac:dyDescent="0.25">
      <c r="A2446" t="s">
        <v>12200</v>
      </c>
      <c r="B2446" t="s">
        <v>12163</v>
      </c>
      <c r="C2446" t="s">
        <v>12164</v>
      </c>
      <c r="D2446">
        <v>2018</v>
      </c>
      <c r="E2446" t="s">
        <v>89</v>
      </c>
      <c r="F2446" t="s">
        <v>12201</v>
      </c>
    </row>
    <row r="2447" spans="1:6" x14ac:dyDescent="0.25">
      <c r="A2447" t="s">
        <v>12202</v>
      </c>
      <c r="B2447" t="s">
        <v>12163</v>
      </c>
      <c r="C2447" t="s">
        <v>12164</v>
      </c>
      <c r="D2447">
        <v>2018</v>
      </c>
      <c r="E2447" t="s">
        <v>89</v>
      </c>
      <c r="F2447" t="s">
        <v>12203</v>
      </c>
    </row>
    <row r="2448" spans="1:6" x14ac:dyDescent="0.25">
      <c r="A2448" t="s">
        <v>12204</v>
      </c>
      <c r="B2448" t="s">
        <v>12163</v>
      </c>
      <c r="C2448" t="s">
        <v>12164</v>
      </c>
      <c r="D2448">
        <v>2018</v>
      </c>
      <c r="E2448" t="s">
        <v>89</v>
      </c>
      <c r="F2448" t="s">
        <v>12205</v>
      </c>
    </row>
    <row r="2449" spans="1:7" x14ac:dyDescent="0.25">
      <c r="A2449" t="s">
        <v>12206</v>
      </c>
      <c r="B2449" t="s">
        <v>12163</v>
      </c>
      <c r="C2449" t="s">
        <v>12164</v>
      </c>
      <c r="D2449">
        <v>2018</v>
      </c>
      <c r="E2449" t="s">
        <v>89</v>
      </c>
      <c r="F2449" t="s">
        <v>12207</v>
      </c>
    </row>
    <row r="2450" spans="1:7" x14ac:dyDescent="0.25">
      <c r="A2450" t="s">
        <v>12208</v>
      </c>
      <c r="B2450" t="s">
        <v>12163</v>
      </c>
      <c r="C2450" t="s">
        <v>12164</v>
      </c>
      <c r="D2450">
        <v>2018</v>
      </c>
      <c r="E2450" t="s">
        <v>89</v>
      </c>
      <c r="F2450" t="s">
        <v>12209</v>
      </c>
    </row>
    <row r="2451" spans="1:7" x14ac:dyDescent="0.25">
      <c r="A2451" t="s">
        <v>16249</v>
      </c>
      <c r="B2451" t="s">
        <v>10694</v>
      </c>
      <c r="C2451" t="s">
        <v>2416</v>
      </c>
      <c r="D2451">
        <v>2020</v>
      </c>
      <c r="E2451" t="s">
        <v>2416</v>
      </c>
      <c r="F2451" t="s">
        <v>16250</v>
      </c>
    </row>
    <row r="2452" spans="1:7" x14ac:dyDescent="0.25">
      <c r="A2452" t="s">
        <v>16251</v>
      </c>
      <c r="B2452" t="s">
        <v>10694</v>
      </c>
      <c r="C2452" t="s">
        <v>2416</v>
      </c>
      <c r="D2452">
        <v>2020</v>
      </c>
      <c r="E2452" t="s">
        <v>2416</v>
      </c>
      <c r="F2452" t="s">
        <v>16252</v>
      </c>
    </row>
    <row r="2453" spans="1:7" x14ac:dyDescent="0.25">
      <c r="A2453" t="s">
        <v>14533</v>
      </c>
      <c r="B2453" t="s">
        <v>10694</v>
      </c>
      <c r="C2453" t="s">
        <v>2416</v>
      </c>
      <c r="D2453">
        <v>2020</v>
      </c>
      <c r="E2453" t="s">
        <v>2416</v>
      </c>
      <c r="F2453" t="s">
        <v>16253</v>
      </c>
      <c r="G2453" t="s">
        <v>10007</v>
      </c>
    </row>
    <row r="2454" spans="1:7" x14ac:dyDescent="0.25">
      <c r="A2454" t="s">
        <v>16254</v>
      </c>
      <c r="B2454" t="s">
        <v>10694</v>
      </c>
      <c r="C2454" t="s">
        <v>2416</v>
      </c>
      <c r="D2454">
        <v>2020</v>
      </c>
      <c r="E2454" t="s">
        <v>2416</v>
      </c>
      <c r="F2454" t="s">
        <v>16255</v>
      </c>
    </row>
    <row r="2455" spans="1:7" x14ac:dyDescent="0.25">
      <c r="A2455" t="s">
        <v>16256</v>
      </c>
      <c r="B2455" t="s">
        <v>10694</v>
      </c>
      <c r="C2455" t="s">
        <v>2416</v>
      </c>
      <c r="D2455">
        <v>2020</v>
      </c>
      <c r="E2455" t="s">
        <v>2416</v>
      </c>
      <c r="F2455" t="s">
        <v>16257</v>
      </c>
    </row>
    <row r="2456" spans="1:7" x14ac:dyDescent="0.25">
      <c r="A2456" t="s">
        <v>16258</v>
      </c>
      <c r="B2456" t="s">
        <v>10694</v>
      </c>
      <c r="C2456" t="s">
        <v>2416</v>
      </c>
      <c r="D2456">
        <v>2020</v>
      </c>
      <c r="E2456" t="s">
        <v>2416</v>
      </c>
      <c r="F2456" t="s">
        <v>16259</v>
      </c>
    </row>
    <row r="2457" spans="1:7" x14ac:dyDescent="0.25">
      <c r="A2457" t="s">
        <v>16260</v>
      </c>
      <c r="B2457" t="s">
        <v>10694</v>
      </c>
      <c r="C2457" t="s">
        <v>2416</v>
      </c>
      <c r="D2457">
        <v>2020</v>
      </c>
      <c r="E2457" t="s">
        <v>2416</v>
      </c>
      <c r="F2457" t="s">
        <v>16261</v>
      </c>
    </row>
    <row r="2458" spans="1:7" x14ac:dyDescent="0.25">
      <c r="A2458" t="s">
        <v>16262</v>
      </c>
      <c r="B2458" t="s">
        <v>10694</v>
      </c>
      <c r="C2458" t="s">
        <v>2416</v>
      </c>
      <c r="D2458">
        <v>2020</v>
      </c>
      <c r="E2458" t="s">
        <v>2416</v>
      </c>
      <c r="F2458" t="s">
        <v>16263</v>
      </c>
    </row>
    <row r="2459" spans="1:7" x14ac:dyDescent="0.25">
      <c r="A2459" t="s">
        <v>16264</v>
      </c>
      <c r="B2459" t="s">
        <v>10694</v>
      </c>
      <c r="C2459" t="s">
        <v>2416</v>
      </c>
      <c r="D2459">
        <v>2020</v>
      </c>
      <c r="E2459" t="s">
        <v>2416</v>
      </c>
      <c r="F2459" t="s">
        <v>16265</v>
      </c>
    </row>
    <row r="2460" spans="1:7" x14ac:dyDescent="0.25">
      <c r="A2460" t="s">
        <v>16266</v>
      </c>
      <c r="B2460" t="s">
        <v>10694</v>
      </c>
      <c r="C2460" t="s">
        <v>2416</v>
      </c>
      <c r="D2460">
        <v>2020</v>
      </c>
      <c r="E2460" t="s">
        <v>2416</v>
      </c>
      <c r="F2460" t="s">
        <v>16267</v>
      </c>
    </row>
    <row r="2461" spans="1:7" x14ac:dyDescent="0.25">
      <c r="A2461" t="s">
        <v>16268</v>
      </c>
      <c r="B2461" t="s">
        <v>10694</v>
      </c>
      <c r="C2461" t="s">
        <v>2416</v>
      </c>
      <c r="D2461">
        <v>2020</v>
      </c>
      <c r="E2461" t="s">
        <v>2416</v>
      </c>
      <c r="F2461" t="s">
        <v>16269</v>
      </c>
    </row>
    <row r="2462" spans="1:7" x14ac:dyDescent="0.25">
      <c r="A2462" t="s">
        <v>16270</v>
      </c>
      <c r="B2462" t="s">
        <v>10694</v>
      </c>
      <c r="C2462" t="s">
        <v>2416</v>
      </c>
      <c r="D2462">
        <v>2020</v>
      </c>
      <c r="E2462" t="s">
        <v>2416</v>
      </c>
      <c r="F2462" t="s">
        <v>16271</v>
      </c>
    </row>
    <row r="2463" spans="1:7" x14ac:dyDescent="0.25">
      <c r="A2463" t="s">
        <v>16272</v>
      </c>
      <c r="B2463" t="s">
        <v>10694</v>
      </c>
      <c r="C2463" t="s">
        <v>2416</v>
      </c>
      <c r="D2463">
        <v>2020</v>
      </c>
      <c r="E2463" t="s">
        <v>2416</v>
      </c>
      <c r="F2463" t="s">
        <v>16273</v>
      </c>
    </row>
    <row r="2464" spans="1:7" x14ac:dyDescent="0.25">
      <c r="A2464" t="s">
        <v>16274</v>
      </c>
      <c r="B2464" t="s">
        <v>10694</v>
      </c>
      <c r="C2464" t="s">
        <v>2416</v>
      </c>
      <c r="D2464">
        <v>2020</v>
      </c>
      <c r="E2464" t="s">
        <v>2416</v>
      </c>
      <c r="F2464" t="s">
        <v>16275</v>
      </c>
    </row>
    <row r="2465" spans="1:6" x14ac:dyDescent="0.25">
      <c r="A2465" t="s">
        <v>16276</v>
      </c>
      <c r="B2465" t="s">
        <v>10694</v>
      </c>
      <c r="C2465" t="s">
        <v>2416</v>
      </c>
      <c r="D2465">
        <v>2020</v>
      </c>
      <c r="E2465" t="s">
        <v>2416</v>
      </c>
      <c r="F2465" t="s">
        <v>16277</v>
      </c>
    </row>
    <row r="2466" spans="1:6" x14ac:dyDescent="0.25">
      <c r="A2466" t="s">
        <v>16278</v>
      </c>
      <c r="B2466" t="s">
        <v>10694</v>
      </c>
      <c r="C2466" t="s">
        <v>2416</v>
      </c>
      <c r="D2466">
        <v>2020</v>
      </c>
      <c r="E2466" t="s">
        <v>2416</v>
      </c>
      <c r="F2466" t="s">
        <v>16279</v>
      </c>
    </row>
    <row r="2467" spans="1:6" x14ac:dyDescent="0.25">
      <c r="A2467" t="s">
        <v>16280</v>
      </c>
      <c r="B2467" t="s">
        <v>10694</v>
      </c>
      <c r="C2467" t="s">
        <v>2416</v>
      </c>
      <c r="D2467">
        <v>2020</v>
      </c>
      <c r="E2467" t="s">
        <v>2416</v>
      </c>
      <c r="F2467" t="s">
        <v>16281</v>
      </c>
    </row>
    <row r="2468" spans="1:6" x14ac:dyDescent="0.25">
      <c r="A2468" t="s">
        <v>16282</v>
      </c>
      <c r="B2468" t="s">
        <v>10694</v>
      </c>
      <c r="C2468" t="s">
        <v>2416</v>
      </c>
      <c r="D2468">
        <v>2020</v>
      </c>
      <c r="E2468" t="s">
        <v>2416</v>
      </c>
      <c r="F2468" t="s">
        <v>16283</v>
      </c>
    </row>
    <row r="2469" spans="1:6" x14ac:dyDescent="0.25">
      <c r="A2469" t="s">
        <v>16284</v>
      </c>
      <c r="B2469" t="s">
        <v>10694</v>
      </c>
      <c r="C2469" t="s">
        <v>2416</v>
      </c>
      <c r="D2469">
        <v>2020</v>
      </c>
      <c r="E2469" t="s">
        <v>2416</v>
      </c>
      <c r="F2469" t="s">
        <v>16285</v>
      </c>
    </row>
    <row r="2470" spans="1:6" x14ac:dyDescent="0.25">
      <c r="A2470" t="s">
        <v>16286</v>
      </c>
      <c r="B2470" t="s">
        <v>10694</v>
      </c>
      <c r="C2470" t="s">
        <v>2416</v>
      </c>
      <c r="D2470">
        <v>2020</v>
      </c>
      <c r="E2470" t="s">
        <v>2416</v>
      </c>
      <c r="F2470" t="s">
        <v>16287</v>
      </c>
    </row>
    <row r="2471" spans="1:6" x14ac:dyDescent="0.25">
      <c r="A2471" t="s">
        <v>16288</v>
      </c>
      <c r="B2471" t="s">
        <v>10694</v>
      </c>
      <c r="C2471" t="s">
        <v>2416</v>
      </c>
      <c r="D2471">
        <v>2020</v>
      </c>
      <c r="E2471" t="s">
        <v>2416</v>
      </c>
      <c r="F2471" t="s">
        <v>16289</v>
      </c>
    </row>
    <row r="2472" spans="1:6" x14ac:dyDescent="0.25">
      <c r="A2472" t="s">
        <v>16290</v>
      </c>
      <c r="B2472" t="s">
        <v>10694</v>
      </c>
      <c r="C2472" t="s">
        <v>2416</v>
      </c>
      <c r="D2472">
        <v>2020</v>
      </c>
      <c r="E2472" t="s">
        <v>2416</v>
      </c>
      <c r="F2472" t="s">
        <v>16291</v>
      </c>
    </row>
    <row r="2473" spans="1:6" x14ac:dyDescent="0.25">
      <c r="A2473" t="s">
        <v>16292</v>
      </c>
      <c r="B2473" t="s">
        <v>10694</v>
      </c>
      <c r="C2473" t="s">
        <v>2416</v>
      </c>
      <c r="D2473">
        <v>2020</v>
      </c>
      <c r="E2473" t="s">
        <v>2416</v>
      </c>
      <c r="F2473" t="s">
        <v>16293</v>
      </c>
    </row>
    <row r="2474" spans="1:6" x14ac:dyDescent="0.25">
      <c r="A2474" t="s">
        <v>16294</v>
      </c>
      <c r="B2474" t="s">
        <v>10694</v>
      </c>
      <c r="C2474" t="s">
        <v>2416</v>
      </c>
      <c r="D2474">
        <v>2020</v>
      </c>
      <c r="E2474" t="s">
        <v>2416</v>
      </c>
      <c r="F2474" t="s">
        <v>16295</v>
      </c>
    </row>
    <row r="2475" spans="1:6" x14ac:dyDescent="0.25">
      <c r="A2475" t="s">
        <v>16296</v>
      </c>
      <c r="B2475" t="s">
        <v>10694</v>
      </c>
      <c r="C2475" t="s">
        <v>2416</v>
      </c>
      <c r="D2475">
        <v>2020</v>
      </c>
      <c r="E2475" t="s">
        <v>2416</v>
      </c>
      <c r="F2475" t="s">
        <v>16297</v>
      </c>
    </row>
    <row r="2476" spans="1:6" x14ac:dyDescent="0.25">
      <c r="A2476" t="s">
        <v>16298</v>
      </c>
      <c r="B2476" t="s">
        <v>10694</v>
      </c>
      <c r="C2476" t="s">
        <v>2416</v>
      </c>
      <c r="D2476">
        <v>2020</v>
      </c>
      <c r="E2476" t="s">
        <v>2416</v>
      </c>
      <c r="F2476" t="s">
        <v>16299</v>
      </c>
    </row>
    <row r="2477" spans="1:6" x14ac:dyDescent="0.25">
      <c r="A2477" t="s">
        <v>16300</v>
      </c>
      <c r="B2477" t="s">
        <v>10694</v>
      </c>
      <c r="C2477" t="s">
        <v>2416</v>
      </c>
      <c r="D2477">
        <v>2020</v>
      </c>
      <c r="E2477" t="s">
        <v>2416</v>
      </c>
      <c r="F2477" t="s">
        <v>16301</v>
      </c>
    </row>
    <row r="2478" spans="1:6" x14ac:dyDescent="0.25">
      <c r="A2478" t="s">
        <v>16302</v>
      </c>
      <c r="B2478" t="s">
        <v>10694</v>
      </c>
      <c r="C2478" t="s">
        <v>2416</v>
      </c>
      <c r="D2478">
        <v>2020</v>
      </c>
      <c r="E2478" t="s">
        <v>2416</v>
      </c>
      <c r="F2478" t="s">
        <v>16303</v>
      </c>
    </row>
    <row r="2479" spans="1:6" x14ac:dyDescent="0.25">
      <c r="A2479" t="s">
        <v>2416</v>
      </c>
      <c r="B2479" t="s">
        <v>10694</v>
      </c>
      <c r="C2479" t="s">
        <v>2416</v>
      </c>
      <c r="D2479">
        <v>2020</v>
      </c>
      <c r="E2479" t="s">
        <v>2416</v>
      </c>
      <c r="F2479" t="s">
        <v>16304</v>
      </c>
    </row>
    <row r="2480" spans="1:6" x14ac:dyDescent="0.25">
      <c r="A2480" t="s">
        <v>16305</v>
      </c>
      <c r="B2480" t="s">
        <v>10694</v>
      </c>
      <c r="C2480" t="s">
        <v>2416</v>
      </c>
      <c r="D2480">
        <v>2020</v>
      </c>
      <c r="E2480" t="s">
        <v>2416</v>
      </c>
      <c r="F2480" t="s">
        <v>16306</v>
      </c>
    </row>
    <row r="2481" spans="1:6" x14ac:dyDescent="0.25">
      <c r="A2481" t="s">
        <v>16307</v>
      </c>
      <c r="B2481" t="s">
        <v>10694</v>
      </c>
      <c r="C2481" t="s">
        <v>2416</v>
      </c>
      <c r="D2481">
        <v>2020</v>
      </c>
      <c r="E2481" t="s">
        <v>2416</v>
      </c>
      <c r="F2481" t="s">
        <v>16308</v>
      </c>
    </row>
    <row r="2482" spans="1:6" x14ac:dyDescent="0.25">
      <c r="A2482" t="s">
        <v>16309</v>
      </c>
      <c r="B2482" t="s">
        <v>10694</v>
      </c>
      <c r="C2482" t="s">
        <v>2416</v>
      </c>
      <c r="D2482">
        <v>2020</v>
      </c>
      <c r="E2482" t="s">
        <v>2416</v>
      </c>
      <c r="F2482" t="s">
        <v>16310</v>
      </c>
    </row>
    <row r="2483" spans="1:6" x14ac:dyDescent="0.25">
      <c r="A2483" t="s">
        <v>16311</v>
      </c>
      <c r="B2483" t="s">
        <v>10694</v>
      </c>
      <c r="C2483" t="s">
        <v>2416</v>
      </c>
      <c r="D2483">
        <v>2020</v>
      </c>
      <c r="E2483" t="s">
        <v>2416</v>
      </c>
      <c r="F2483" t="s">
        <v>16312</v>
      </c>
    </row>
    <row r="2484" spans="1:6" x14ac:dyDescent="0.25">
      <c r="A2484" t="s">
        <v>16313</v>
      </c>
      <c r="B2484" t="s">
        <v>10694</v>
      </c>
      <c r="C2484" t="s">
        <v>2416</v>
      </c>
      <c r="D2484">
        <v>2020</v>
      </c>
      <c r="E2484" t="s">
        <v>2416</v>
      </c>
      <c r="F2484" t="s">
        <v>16314</v>
      </c>
    </row>
    <row r="2485" spans="1:6" x14ac:dyDescent="0.25">
      <c r="A2485" t="s">
        <v>16315</v>
      </c>
      <c r="B2485" t="s">
        <v>10694</v>
      </c>
      <c r="C2485" t="s">
        <v>2416</v>
      </c>
      <c r="D2485">
        <v>2020</v>
      </c>
      <c r="E2485" t="s">
        <v>2416</v>
      </c>
      <c r="F2485" t="s">
        <v>16316</v>
      </c>
    </row>
    <row r="2486" spans="1:6" x14ac:dyDescent="0.25">
      <c r="A2486" t="s">
        <v>16317</v>
      </c>
      <c r="B2486" t="s">
        <v>10694</v>
      </c>
      <c r="C2486" t="s">
        <v>2416</v>
      </c>
      <c r="D2486">
        <v>2020</v>
      </c>
      <c r="E2486" t="s">
        <v>2416</v>
      </c>
      <c r="F2486" t="s">
        <v>16318</v>
      </c>
    </row>
    <row r="2487" spans="1:6" x14ac:dyDescent="0.25">
      <c r="A2487" t="s">
        <v>16319</v>
      </c>
      <c r="B2487" t="s">
        <v>10694</v>
      </c>
      <c r="C2487" t="s">
        <v>2416</v>
      </c>
      <c r="D2487">
        <v>2020</v>
      </c>
      <c r="E2487" t="s">
        <v>2416</v>
      </c>
      <c r="F2487" t="s">
        <v>16320</v>
      </c>
    </row>
    <row r="2488" spans="1:6" x14ac:dyDescent="0.25">
      <c r="A2488" t="s">
        <v>16321</v>
      </c>
      <c r="B2488" t="s">
        <v>10694</v>
      </c>
      <c r="C2488" t="s">
        <v>2416</v>
      </c>
      <c r="D2488">
        <v>2020</v>
      </c>
      <c r="E2488" t="s">
        <v>2416</v>
      </c>
      <c r="F2488" t="s">
        <v>16322</v>
      </c>
    </row>
    <row r="2489" spans="1:6" x14ac:dyDescent="0.25">
      <c r="A2489" t="s">
        <v>14901</v>
      </c>
      <c r="B2489" t="s">
        <v>10694</v>
      </c>
      <c r="C2489" t="s">
        <v>2416</v>
      </c>
      <c r="D2489">
        <v>2020</v>
      </c>
      <c r="E2489" t="s">
        <v>2416</v>
      </c>
      <c r="F2489" t="s">
        <v>16323</v>
      </c>
    </row>
    <row r="2490" spans="1:6" x14ac:dyDescent="0.25">
      <c r="A2490" t="s">
        <v>16324</v>
      </c>
      <c r="B2490" t="s">
        <v>10694</v>
      </c>
      <c r="C2490" t="s">
        <v>2416</v>
      </c>
      <c r="D2490">
        <v>2020</v>
      </c>
      <c r="E2490" t="s">
        <v>2416</v>
      </c>
      <c r="F2490" t="s">
        <v>16325</v>
      </c>
    </row>
    <row r="2491" spans="1:6" x14ac:dyDescent="0.25">
      <c r="A2491" t="s">
        <v>16326</v>
      </c>
      <c r="B2491" t="s">
        <v>10694</v>
      </c>
      <c r="C2491" t="s">
        <v>2416</v>
      </c>
      <c r="D2491">
        <v>2020</v>
      </c>
      <c r="E2491" t="s">
        <v>2416</v>
      </c>
      <c r="F2491" t="s">
        <v>16327</v>
      </c>
    </row>
    <row r="2492" spans="1:6" x14ac:dyDescent="0.25">
      <c r="A2492" t="s">
        <v>16328</v>
      </c>
      <c r="B2492" t="s">
        <v>10694</v>
      </c>
      <c r="C2492" t="s">
        <v>2416</v>
      </c>
      <c r="D2492">
        <v>2020</v>
      </c>
      <c r="E2492" t="s">
        <v>2416</v>
      </c>
      <c r="F2492" t="s">
        <v>16329</v>
      </c>
    </row>
    <row r="2493" spans="1:6" x14ac:dyDescent="0.25">
      <c r="A2493" t="s">
        <v>16330</v>
      </c>
      <c r="B2493" t="s">
        <v>10694</v>
      </c>
      <c r="C2493" t="s">
        <v>2416</v>
      </c>
      <c r="D2493">
        <v>2020</v>
      </c>
      <c r="E2493" t="s">
        <v>2416</v>
      </c>
      <c r="F2493" t="s">
        <v>16331</v>
      </c>
    </row>
    <row r="2494" spans="1:6" x14ac:dyDescent="0.25">
      <c r="A2494" t="s">
        <v>16332</v>
      </c>
      <c r="B2494" t="s">
        <v>10694</v>
      </c>
      <c r="C2494" t="s">
        <v>2416</v>
      </c>
      <c r="D2494">
        <v>2020</v>
      </c>
      <c r="E2494" t="s">
        <v>2416</v>
      </c>
      <c r="F2494" t="s">
        <v>16333</v>
      </c>
    </row>
    <row r="2495" spans="1:6" x14ac:dyDescent="0.25">
      <c r="A2495" t="s">
        <v>16334</v>
      </c>
      <c r="B2495" t="s">
        <v>10694</v>
      </c>
      <c r="C2495" t="s">
        <v>2416</v>
      </c>
      <c r="D2495">
        <v>2020</v>
      </c>
      <c r="E2495" t="s">
        <v>2416</v>
      </c>
      <c r="F2495" t="s">
        <v>16335</v>
      </c>
    </row>
    <row r="2496" spans="1:6" x14ac:dyDescent="0.25">
      <c r="A2496" t="s">
        <v>16336</v>
      </c>
      <c r="B2496" t="s">
        <v>10694</v>
      </c>
      <c r="C2496" t="s">
        <v>2416</v>
      </c>
      <c r="D2496">
        <v>2020</v>
      </c>
      <c r="E2496" t="s">
        <v>2416</v>
      </c>
      <c r="F2496" t="s">
        <v>16337</v>
      </c>
    </row>
    <row r="2497" spans="1:7" x14ac:dyDescent="0.25">
      <c r="A2497" t="s">
        <v>16338</v>
      </c>
      <c r="B2497" t="s">
        <v>10694</v>
      </c>
      <c r="C2497" t="s">
        <v>2416</v>
      </c>
      <c r="D2497">
        <v>2020</v>
      </c>
      <c r="E2497" t="s">
        <v>2416</v>
      </c>
      <c r="F2497" t="s">
        <v>16339</v>
      </c>
    </row>
    <row r="2498" spans="1:7" x14ac:dyDescent="0.25">
      <c r="A2498" t="s">
        <v>3761</v>
      </c>
      <c r="B2498" t="s">
        <v>10694</v>
      </c>
      <c r="C2498" t="s">
        <v>2416</v>
      </c>
      <c r="D2498">
        <v>2020</v>
      </c>
      <c r="E2498" t="s">
        <v>2416</v>
      </c>
      <c r="F2498" t="s">
        <v>16340</v>
      </c>
    </row>
    <row r="2499" spans="1:7" x14ac:dyDescent="0.25">
      <c r="A2499" t="s">
        <v>16341</v>
      </c>
      <c r="B2499" t="s">
        <v>10694</v>
      </c>
      <c r="C2499" t="s">
        <v>2416</v>
      </c>
      <c r="D2499">
        <v>2020</v>
      </c>
      <c r="E2499" t="s">
        <v>2416</v>
      </c>
      <c r="F2499" t="s">
        <v>16342</v>
      </c>
    </row>
    <row r="2500" spans="1:7" x14ac:dyDescent="0.25">
      <c r="A2500" t="s">
        <v>16343</v>
      </c>
      <c r="B2500" t="s">
        <v>10694</v>
      </c>
      <c r="C2500" t="s">
        <v>2416</v>
      </c>
      <c r="D2500">
        <v>2020</v>
      </c>
      <c r="E2500" t="s">
        <v>2416</v>
      </c>
      <c r="F2500" t="s">
        <v>16344</v>
      </c>
    </row>
    <row r="2501" spans="1:7" x14ac:dyDescent="0.25">
      <c r="A2501" t="s">
        <v>16345</v>
      </c>
      <c r="B2501" t="s">
        <v>10694</v>
      </c>
      <c r="C2501" t="s">
        <v>2416</v>
      </c>
      <c r="D2501">
        <v>2020</v>
      </c>
      <c r="E2501" t="s">
        <v>2416</v>
      </c>
      <c r="F2501" t="s">
        <v>16346</v>
      </c>
    </row>
    <row r="2502" spans="1:7" x14ac:dyDescent="0.25">
      <c r="A2502" t="s">
        <v>16347</v>
      </c>
      <c r="B2502" t="s">
        <v>10694</v>
      </c>
      <c r="C2502" t="s">
        <v>2416</v>
      </c>
      <c r="D2502">
        <v>2020</v>
      </c>
      <c r="E2502" t="s">
        <v>2416</v>
      </c>
      <c r="F2502" t="s">
        <v>16348</v>
      </c>
    </row>
    <row r="2503" spans="1:7" x14ac:dyDescent="0.25">
      <c r="A2503" t="s">
        <v>16349</v>
      </c>
      <c r="B2503" t="s">
        <v>10694</v>
      </c>
      <c r="C2503" t="s">
        <v>16350</v>
      </c>
      <c r="D2503">
        <v>2012</v>
      </c>
      <c r="E2503" t="s">
        <v>2412</v>
      </c>
      <c r="F2503" t="s">
        <v>16351</v>
      </c>
    </row>
    <row r="2504" spans="1:7" x14ac:dyDescent="0.25">
      <c r="A2504" t="s">
        <v>16352</v>
      </c>
      <c r="B2504" t="s">
        <v>10694</v>
      </c>
      <c r="C2504" t="s">
        <v>16350</v>
      </c>
      <c r="D2504">
        <v>2012</v>
      </c>
      <c r="E2504" t="s">
        <v>2412</v>
      </c>
      <c r="F2504" t="s">
        <v>16353</v>
      </c>
      <c r="G2504" t="s">
        <v>10007</v>
      </c>
    </row>
    <row r="2505" spans="1:7" x14ac:dyDescent="0.25">
      <c r="A2505" t="s">
        <v>16354</v>
      </c>
      <c r="B2505" t="s">
        <v>10694</v>
      </c>
      <c r="C2505" t="s">
        <v>16350</v>
      </c>
      <c r="D2505">
        <v>2012</v>
      </c>
      <c r="E2505" t="s">
        <v>2412</v>
      </c>
      <c r="F2505" t="s">
        <v>16355</v>
      </c>
    </row>
    <row r="2506" spans="1:7" x14ac:dyDescent="0.25">
      <c r="A2506" t="s">
        <v>16356</v>
      </c>
      <c r="B2506" t="s">
        <v>10694</v>
      </c>
      <c r="C2506" t="s">
        <v>16350</v>
      </c>
      <c r="D2506">
        <v>2012</v>
      </c>
      <c r="E2506" t="s">
        <v>2412</v>
      </c>
      <c r="F2506" t="s">
        <v>16357</v>
      </c>
    </row>
    <row r="2507" spans="1:7" x14ac:dyDescent="0.25">
      <c r="A2507" t="s">
        <v>16358</v>
      </c>
      <c r="B2507" t="s">
        <v>10694</v>
      </c>
      <c r="C2507" t="s">
        <v>16350</v>
      </c>
      <c r="D2507">
        <v>2012</v>
      </c>
      <c r="E2507" t="s">
        <v>2412</v>
      </c>
      <c r="F2507" t="s">
        <v>16359</v>
      </c>
    </row>
    <row r="2508" spans="1:7" x14ac:dyDescent="0.25">
      <c r="A2508" t="s">
        <v>16360</v>
      </c>
      <c r="B2508" t="s">
        <v>10694</v>
      </c>
      <c r="C2508" t="s">
        <v>16350</v>
      </c>
      <c r="D2508">
        <v>2012</v>
      </c>
      <c r="E2508" t="s">
        <v>2412</v>
      </c>
      <c r="F2508" t="s">
        <v>16361</v>
      </c>
    </row>
    <row r="2509" spans="1:7" x14ac:dyDescent="0.25">
      <c r="A2509" t="s">
        <v>16362</v>
      </c>
      <c r="B2509" t="s">
        <v>10694</v>
      </c>
      <c r="C2509" t="s">
        <v>16350</v>
      </c>
      <c r="D2509">
        <v>2012</v>
      </c>
      <c r="E2509" t="s">
        <v>2412</v>
      </c>
      <c r="F2509" t="s">
        <v>16363</v>
      </c>
    </row>
    <row r="2510" spans="1:7" x14ac:dyDescent="0.25">
      <c r="A2510" t="s">
        <v>16364</v>
      </c>
      <c r="B2510" t="s">
        <v>10694</v>
      </c>
      <c r="C2510" t="s">
        <v>16350</v>
      </c>
      <c r="D2510">
        <v>2012</v>
      </c>
      <c r="E2510" t="s">
        <v>2412</v>
      </c>
      <c r="F2510" t="s">
        <v>16365</v>
      </c>
    </row>
    <row r="2511" spans="1:7" x14ac:dyDescent="0.25">
      <c r="A2511" t="s">
        <v>16366</v>
      </c>
      <c r="B2511" t="s">
        <v>10694</v>
      </c>
      <c r="C2511" t="s">
        <v>16350</v>
      </c>
      <c r="D2511">
        <v>2012</v>
      </c>
      <c r="E2511" t="s">
        <v>2412</v>
      </c>
      <c r="F2511" t="s">
        <v>16367</v>
      </c>
    </row>
    <row r="2512" spans="1:7" x14ac:dyDescent="0.25">
      <c r="A2512" t="s">
        <v>16368</v>
      </c>
      <c r="B2512" t="s">
        <v>10694</v>
      </c>
      <c r="C2512" t="s">
        <v>16350</v>
      </c>
      <c r="D2512">
        <v>2012</v>
      </c>
      <c r="E2512" t="s">
        <v>2412</v>
      </c>
      <c r="F2512" t="s">
        <v>16369</v>
      </c>
    </row>
    <row r="2513" spans="1:7" x14ac:dyDescent="0.25">
      <c r="A2513" t="s">
        <v>16370</v>
      </c>
      <c r="B2513" t="s">
        <v>10694</v>
      </c>
      <c r="C2513" t="s">
        <v>16350</v>
      </c>
      <c r="D2513">
        <v>2012</v>
      </c>
      <c r="E2513" t="s">
        <v>2412</v>
      </c>
      <c r="F2513" t="s">
        <v>16371</v>
      </c>
    </row>
    <row r="2514" spans="1:7" x14ac:dyDescent="0.25">
      <c r="A2514" t="s">
        <v>16372</v>
      </c>
      <c r="B2514" t="s">
        <v>10694</v>
      </c>
      <c r="C2514" t="s">
        <v>16350</v>
      </c>
      <c r="D2514">
        <v>2012</v>
      </c>
      <c r="E2514" t="s">
        <v>2412</v>
      </c>
      <c r="F2514" t="s">
        <v>16373</v>
      </c>
    </row>
    <row r="2515" spans="1:7" x14ac:dyDescent="0.25">
      <c r="A2515" t="s">
        <v>16374</v>
      </c>
      <c r="B2515" t="s">
        <v>10694</v>
      </c>
      <c r="C2515" t="s">
        <v>16350</v>
      </c>
      <c r="D2515">
        <v>2012</v>
      </c>
      <c r="E2515" t="s">
        <v>2412</v>
      </c>
      <c r="F2515" t="s">
        <v>16375</v>
      </c>
    </row>
    <row r="2516" spans="1:7" x14ac:dyDescent="0.25">
      <c r="A2516" t="s">
        <v>16376</v>
      </c>
      <c r="B2516" t="s">
        <v>10694</v>
      </c>
      <c r="C2516" t="s">
        <v>16350</v>
      </c>
      <c r="D2516">
        <v>2012</v>
      </c>
      <c r="E2516" t="s">
        <v>2412</v>
      </c>
      <c r="F2516" t="s">
        <v>16377</v>
      </c>
    </row>
    <row r="2517" spans="1:7" x14ac:dyDescent="0.25">
      <c r="A2517" t="s">
        <v>16378</v>
      </c>
      <c r="B2517" t="s">
        <v>10694</v>
      </c>
      <c r="C2517" t="s">
        <v>16350</v>
      </c>
      <c r="D2517">
        <v>2012</v>
      </c>
      <c r="E2517" t="s">
        <v>2412</v>
      </c>
      <c r="F2517" t="s">
        <v>16379</v>
      </c>
    </row>
    <row r="2518" spans="1:7" x14ac:dyDescent="0.25">
      <c r="A2518" t="s">
        <v>16380</v>
      </c>
      <c r="B2518" t="s">
        <v>10694</v>
      </c>
      <c r="C2518" t="s">
        <v>16350</v>
      </c>
      <c r="D2518">
        <v>2012</v>
      </c>
      <c r="E2518" t="s">
        <v>2412</v>
      </c>
      <c r="F2518" t="s">
        <v>16381</v>
      </c>
    </row>
    <row r="2519" spans="1:7" x14ac:dyDescent="0.25">
      <c r="A2519" t="s">
        <v>16382</v>
      </c>
      <c r="B2519" t="s">
        <v>10694</v>
      </c>
      <c r="C2519" t="s">
        <v>16350</v>
      </c>
      <c r="D2519">
        <v>2012</v>
      </c>
      <c r="E2519" t="s">
        <v>2412</v>
      </c>
      <c r="F2519" t="s">
        <v>16383</v>
      </c>
    </row>
    <row r="2520" spans="1:7" x14ac:dyDescent="0.25">
      <c r="A2520" t="s">
        <v>16384</v>
      </c>
      <c r="B2520" t="s">
        <v>10694</v>
      </c>
      <c r="C2520" t="s">
        <v>16350</v>
      </c>
      <c r="D2520">
        <v>2012</v>
      </c>
      <c r="E2520" t="s">
        <v>2412</v>
      </c>
      <c r="F2520" t="s">
        <v>16385</v>
      </c>
    </row>
    <row r="2521" spans="1:7" x14ac:dyDescent="0.25">
      <c r="A2521" t="s">
        <v>16386</v>
      </c>
      <c r="B2521" t="s">
        <v>10694</v>
      </c>
      <c r="C2521" t="s">
        <v>16350</v>
      </c>
      <c r="D2521">
        <v>2012</v>
      </c>
      <c r="E2521" t="s">
        <v>2412</v>
      </c>
      <c r="F2521" t="s">
        <v>16387</v>
      </c>
    </row>
    <row r="2522" spans="1:7" x14ac:dyDescent="0.25">
      <c r="A2522" t="s">
        <v>16388</v>
      </c>
      <c r="B2522" t="s">
        <v>10694</v>
      </c>
      <c r="C2522" t="s">
        <v>16350</v>
      </c>
      <c r="D2522">
        <v>2012</v>
      </c>
      <c r="E2522" t="s">
        <v>2412</v>
      </c>
      <c r="F2522" t="s">
        <v>16389</v>
      </c>
    </row>
    <row r="2523" spans="1:7" x14ac:dyDescent="0.25">
      <c r="A2523" t="s">
        <v>16390</v>
      </c>
      <c r="B2523" t="s">
        <v>10694</v>
      </c>
      <c r="C2523" t="s">
        <v>16350</v>
      </c>
      <c r="D2523">
        <v>2012</v>
      </c>
      <c r="E2523" t="s">
        <v>2412</v>
      </c>
      <c r="F2523" t="s">
        <v>16391</v>
      </c>
    </row>
    <row r="2524" spans="1:7" x14ac:dyDescent="0.25">
      <c r="A2524" t="s">
        <v>16392</v>
      </c>
      <c r="B2524" t="s">
        <v>10694</v>
      </c>
      <c r="C2524" t="s">
        <v>16350</v>
      </c>
      <c r="D2524">
        <v>2012</v>
      </c>
      <c r="E2524" t="s">
        <v>2412</v>
      </c>
      <c r="F2524" t="s">
        <v>16393</v>
      </c>
      <c r="G2524" t="s">
        <v>10007</v>
      </c>
    </row>
    <row r="2525" spans="1:7" x14ac:dyDescent="0.25">
      <c r="A2525" t="s">
        <v>16394</v>
      </c>
      <c r="B2525" t="s">
        <v>10694</v>
      </c>
      <c r="C2525" t="s">
        <v>16350</v>
      </c>
      <c r="D2525">
        <v>2012</v>
      </c>
      <c r="E2525" t="s">
        <v>2412</v>
      </c>
      <c r="F2525" t="s">
        <v>16395</v>
      </c>
    </row>
    <row r="2526" spans="1:7" x14ac:dyDescent="0.25">
      <c r="A2526" t="s">
        <v>16396</v>
      </c>
      <c r="B2526" t="s">
        <v>10694</v>
      </c>
      <c r="C2526" t="s">
        <v>16350</v>
      </c>
      <c r="D2526">
        <v>2012</v>
      </c>
      <c r="E2526" t="s">
        <v>2412</v>
      </c>
      <c r="F2526" t="s">
        <v>16397</v>
      </c>
    </row>
    <row r="2527" spans="1:7" x14ac:dyDescent="0.25">
      <c r="A2527" t="s">
        <v>16398</v>
      </c>
      <c r="B2527" t="s">
        <v>10694</v>
      </c>
      <c r="C2527" t="s">
        <v>16350</v>
      </c>
      <c r="D2527">
        <v>2012</v>
      </c>
      <c r="E2527" t="s">
        <v>2412</v>
      </c>
      <c r="F2527" t="s">
        <v>16399</v>
      </c>
    </row>
    <row r="2528" spans="1:7" x14ac:dyDescent="0.25">
      <c r="A2528" t="s">
        <v>16400</v>
      </c>
      <c r="B2528" t="s">
        <v>10694</v>
      </c>
      <c r="C2528" t="s">
        <v>16350</v>
      </c>
      <c r="D2528">
        <v>2012</v>
      </c>
      <c r="E2528" t="s">
        <v>2412</v>
      </c>
      <c r="F2528" t="s">
        <v>16401</v>
      </c>
    </row>
    <row r="2529" spans="1:6" x14ac:dyDescent="0.25">
      <c r="A2529" t="s">
        <v>16402</v>
      </c>
      <c r="B2529" t="s">
        <v>10694</v>
      </c>
      <c r="C2529" t="s">
        <v>16350</v>
      </c>
      <c r="D2529">
        <v>2012</v>
      </c>
      <c r="E2529" t="s">
        <v>2412</v>
      </c>
      <c r="F2529" t="s">
        <v>16403</v>
      </c>
    </row>
    <row r="2530" spans="1:6" x14ac:dyDescent="0.25">
      <c r="A2530" t="s">
        <v>16404</v>
      </c>
      <c r="B2530" t="s">
        <v>10694</v>
      </c>
      <c r="C2530" t="s">
        <v>16350</v>
      </c>
      <c r="D2530">
        <v>2012</v>
      </c>
      <c r="E2530" t="s">
        <v>2412</v>
      </c>
      <c r="F2530" t="s">
        <v>16405</v>
      </c>
    </row>
    <row r="2531" spans="1:6" x14ac:dyDescent="0.25">
      <c r="A2531" t="s">
        <v>16406</v>
      </c>
      <c r="B2531" t="s">
        <v>10694</v>
      </c>
      <c r="C2531" t="s">
        <v>16350</v>
      </c>
      <c r="D2531">
        <v>2012</v>
      </c>
      <c r="E2531" t="s">
        <v>2412</v>
      </c>
      <c r="F2531" t="s">
        <v>16407</v>
      </c>
    </row>
    <row r="2532" spans="1:6" x14ac:dyDescent="0.25">
      <c r="A2532" t="s">
        <v>16408</v>
      </c>
      <c r="B2532" t="s">
        <v>10694</v>
      </c>
      <c r="C2532" t="s">
        <v>16350</v>
      </c>
      <c r="D2532">
        <v>2012</v>
      </c>
      <c r="E2532" t="s">
        <v>2412</v>
      </c>
      <c r="F2532" t="s">
        <v>16409</v>
      </c>
    </row>
    <row r="2533" spans="1:6" x14ac:dyDescent="0.25">
      <c r="A2533" t="s">
        <v>16410</v>
      </c>
      <c r="B2533" t="s">
        <v>10694</v>
      </c>
      <c r="C2533" t="s">
        <v>16350</v>
      </c>
      <c r="D2533">
        <v>2012</v>
      </c>
      <c r="E2533" t="s">
        <v>2412</v>
      </c>
      <c r="F2533" t="s">
        <v>16411</v>
      </c>
    </row>
    <row r="2534" spans="1:6" x14ac:dyDescent="0.25">
      <c r="A2534" t="s">
        <v>16412</v>
      </c>
      <c r="B2534" t="s">
        <v>10694</v>
      </c>
      <c r="C2534" t="s">
        <v>16350</v>
      </c>
      <c r="D2534">
        <v>2012</v>
      </c>
      <c r="E2534" t="s">
        <v>2412</v>
      </c>
      <c r="F2534" t="s">
        <v>16413</v>
      </c>
    </row>
    <row r="2535" spans="1:6" x14ac:dyDescent="0.25">
      <c r="A2535" t="s">
        <v>16414</v>
      </c>
      <c r="B2535" t="s">
        <v>10694</v>
      </c>
      <c r="C2535" t="s">
        <v>16350</v>
      </c>
      <c r="D2535">
        <v>2012</v>
      </c>
      <c r="E2535" t="s">
        <v>2412</v>
      </c>
      <c r="F2535" t="s">
        <v>16415</v>
      </c>
    </row>
    <row r="2536" spans="1:6" x14ac:dyDescent="0.25">
      <c r="A2536" t="s">
        <v>16416</v>
      </c>
      <c r="B2536" t="s">
        <v>10694</v>
      </c>
      <c r="C2536" t="s">
        <v>16350</v>
      </c>
      <c r="D2536">
        <v>2012</v>
      </c>
      <c r="E2536" t="s">
        <v>2412</v>
      </c>
      <c r="F2536" t="s">
        <v>16417</v>
      </c>
    </row>
    <row r="2537" spans="1:6" x14ac:dyDescent="0.25">
      <c r="A2537" t="s">
        <v>16418</v>
      </c>
      <c r="B2537" t="s">
        <v>10694</v>
      </c>
      <c r="C2537" t="s">
        <v>16350</v>
      </c>
      <c r="D2537">
        <v>2012</v>
      </c>
      <c r="E2537" t="s">
        <v>2412</v>
      </c>
      <c r="F2537" t="s">
        <v>16419</v>
      </c>
    </row>
    <row r="2538" spans="1:6" x14ac:dyDescent="0.25">
      <c r="A2538" t="s">
        <v>16420</v>
      </c>
      <c r="B2538" t="s">
        <v>10694</v>
      </c>
      <c r="C2538" t="s">
        <v>16350</v>
      </c>
      <c r="D2538">
        <v>2012</v>
      </c>
      <c r="E2538" t="s">
        <v>2412</v>
      </c>
      <c r="F2538" t="s">
        <v>16421</v>
      </c>
    </row>
    <row r="2539" spans="1:6" x14ac:dyDescent="0.25">
      <c r="A2539" t="s">
        <v>16422</v>
      </c>
      <c r="B2539" t="s">
        <v>10694</v>
      </c>
      <c r="C2539" t="s">
        <v>16350</v>
      </c>
      <c r="D2539">
        <v>2012</v>
      </c>
      <c r="E2539" t="s">
        <v>2412</v>
      </c>
      <c r="F2539" t="s">
        <v>16423</v>
      </c>
    </row>
    <row r="2540" spans="1:6" x14ac:dyDescent="0.25">
      <c r="A2540" t="s">
        <v>16424</v>
      </c>
      <c r="B2540" t="s">
        <v>10694</v>
      </c>
      <c r="C2540" t="s">
        <v>16350</v>
      </c>
      <c r="D2540">
        <v>2012</v>
      </c>
      <c r="E2540" t="s">
        <v>2412</v>
      </c>
      <c r="F2540" t="s">
        <v>16425</v>
      </c>
    </row>
    <row r="2541" spans="1:6" x14ac:dyDescent="0.25">
      <c r="A2541" t="s">
        <v>16426</v>
      </c>
      <c r="B2541" t="s">
        <v>10694</v>
      </c>
      <c r="C2541" t="s">
        <v>16350</v>
      </c>
      <c r="D2541">
        <v>2012</v>
      </c>
      <c r="E2541" t="s">
        <v>2412</v>
      </c>
      <c r="F2541" t="s">
        <v>16427</v>
      </c>
    </row>
    <row r="2542" spans="1:6" x14ac:dyDescent="0.25">
      <c r="A2542" t="s">
        <v>16428</v>
      </c>
      <c r="B2542" t="s">
        <v>10694</v>
      </c>
      <c r="C2542" t="s">
        <v>16350</v>
      </c>
      <c r="D2542">
        <v>2012</v>
      </c>
      <c r="E2542" t="s">
        <v>2412</v>
      </c>
      <c r="F2542" t="s">
        <v>16429</v>
      </c>
    </row>
    <row r="2543" spans="1:6" x14ac:dyDescent="0.25">
      <c r="A2543" t="s">
        <v>16430</v>
      </c>
      <c r="B2543" t="s">
        <v>10694</v>
      </c>
      <c r="C2543" t="s">
        <v>16350</v>
      </c>
      <c r="D2543">
        <v>2012</v>
      </c>
      <c r="E2543" t="s">
        <v>2412</v>
      </c>
      <c r="F2543" t="s">
        <v>16431</v>
      </c>
    </row>
    <row r="2544" spans="1:6" x14ac:dyDescent="0.25">
      <c r="A2544" t="s">
        <v>16432</v>
      </c>
      <c r="B2544" t="s">
        <v>10694</v>
      </c>
      <c r="C2544" t="s">
        <v>16350</v>
      </c>
      <c r="D2544">
        <v>2012</v>
      </c>
      <c r="E2544" t="s">
        <v>2412</v>
      </c>
      <c r="F2544" t="s">
        <v>16433</v>
      </c>
    </row>
    <row r="2545" spans="1:7" x14ac:dyDescent="0.25">
      <c r="A2545" t="s">
        <v>16434</v>
      </c>
      <c r="B2545" t="s">
        <v>10694</v>
      </c>
      <c r="C2545" t="s">
        <v>16350</v>
      </c>
      <c r="D2545">
        <v>2012</v>
      </c>
      <c r="E2545" t="s">
        <v>2412</v>
      </c>
      <c r="F2545" t="s">
        <v>16435</v>
      </c>
    </row>
    <row r="2546" spans="1:7" x14ac:dyDescent="0.25">
      <c r="A2546" t="s">
        <v>16436</v>
      </c>
      <c r="B2546" t="s">
        <v>10694</v>
      </c>
      <c r="C2546" t="s">
        <v>16350</v>
      </c>
      <c r="D2546">
        <v>2012</v>
      </c>
      <c r="E2546" t="s">
        <v>2412</v>
      </c>
      <c r="F2546" t="s">
        <v>16437</v>
      </c>
    </row>
    <row r="2547" spans="1:7" x14ac:dyDescent="0.25">
      <c r="A2547" t="s">
        <v>16438</v>
      </c>
      <c r="B2547" t="s">
        <v>10694</v>
      </c>
      <c r="C2547" t="s">
        <v>16350</v>
      </c>
      <c r="D2547">
        <v>2012</v>
      </c>
      <c r="E2547" t="s">
        <v>2412</v>
      </c>
      <c r="F2547" t="s">
        <v>16439</v>
      </c>
    </row>
    <row r="2548" spans="1:7" x14ac:dyDescent="0.25">
      <c r="A2548" t="s">
        <v>16440</v>
      </c>
      <c r="B2548" t="s">
        <v>10694</v>
      </c>
      <c r="C2548" t="s">
        <v>16350</v>
      </c>
      <c r="D2548">
        <v>2012</v>
      </c>
      <c r="E2548" t="s">
        <v>2412</v>
      </c>
      <c r="F2548" t="s">
        <v>16441</v>
      </c>
    </row>
    <row r="2549" spans="1:7" x14ac:dyDescent="0.25">
      <c r="A2549" t="s">
        <v>16442</v>
      </c>
      <c r="B2549" t="s">
        <v>10694</v>
      </c>
      <c r="C2549" t="s">
        <v>16350</v>
      </c>
      <c r="D2549">
        <v>2012</v>
      </c>
      <c r="E2549" t="s">
        <v>2412</v>
      </c>
      <c r="F2549" t="s">
        <v>16443</v>
      </c>
    </row>
    <row r="2550" spans="1:7" x14ac:dyDescent="0.25">
      <c r="A2550" t="s">
        <v>16444</v>
      </c>
      <c r="B2550" t="s">
        <v>10694</v>
      </c>
      <c r="C2550" t="s">
        <v>16350</v>
      </c>
      <c r="D2550">
        <v>2012</v>
      </c>
      <c r="E2550" t="s">
        <v>2412</v>
      </c>
      <c r="F2550" t="s">
        <v>16445</v>
      </c>
    </row>
    <row r="2551" spans="1:7" x14ac:dyDescent="0.25">
      <c r="A2551" t="s">
        <v>16446</v>
      </c>
      <c r="B2551" t="s">
        <v>10694</v>
      </c>
      <c r="C2551" t="s">
        <v>16350</v>
      </c>
      <c r="D2551">
        <v>2012</v>
      </c>
      <c r="E2551" t="s">
        <v>2412</v>
      </c>
      <c r="F2551" t="s">
        <v>16447</v>
      </c>
    </row>
    <row r="2552" spans="1:7" x14ac:dyDescent="0.25">
      <c r="A2552" t="s">
        <v>16448</v>
      </c>
      <c r="B2552" t="s">
        <v>10694</v>
      </c>
      <c r="C2552" t="s">
        <v>16350</v>
      </c>
      <c r="D2552">
        <v>2012</v>
      </c>
      <c r="E2552" t="s">
        <v>2412</v>
      </c>
      <c r="F2552" t="s">
        <v>16449</v>
      </c>
    </row>
    <row r="2553" spans="1:7" x14ac:dyDescent="0.25">
      <c r="A2553" t="s">
        <v>16450</v>
      </c>
      <c r="B2553" t="s">
        <v>10694</v>
      </c>
      <c r="C2553" t="s">
        <v>16350</v>
      </c>
      <c r="D2553">
        <v>2012</v>
      </c>
      <c r="E2553" t="s">
        <v>2412</v>
      </c>
      <c r="F2553" t="s">
        <v>16451</v>
      </c>
    </row>
    <row r="2554" spans="1:7" x14ac:dyDescent="0.25">
      <c r="A2554" t="s">
        <v>16452</v>
      </c>
      <c r="B2554" t="s">
        <v>10694</v>
      </c>
      <c r="C2554" t="s">
        <v>16350</v>
      </c>
      <c r="D2554">
        <v>2012</v>
      </c>
      <c r="E2554" t="s">
        <v>2412</v>
      </c>
      <c r="F2554" t="s">
        <v>16453</v>
      </c>
    </row>
    <row r="2555" spans="1:7" x14ac:dyDescent="0.25">
      <c r="A2555" t="s">
        <v>11502</v>
      </c>
      <c r="B2555" t="s">
        <v>10694</v>
      </c>
      <c r="C2555" t="s">
        <v>16350</v>
      </c>
      <c r="D2555">
        <v>2012</v>
      </c>
      <c r="E2555" t="s">
        <v>2412</v>
      </c>
      <c r="F2555" t="s">
        <v>16454</v>
      </c>
    </row>
    <row r="2556" spans="1:7" x14ac:dyDescent="0.25">
      <c r="A2556" t="s">
        <v>16455</v>
      </c>
      <c r="B2556" t="s">
        <v>10694</v>
      </c>
      <c r="C2556" t="s">
        <v>16350</v>
      </c>
      <c r="D2556">
        <v>2012</v>
      </c>
      <c r="E2556" t="s">
        <v>2412</v>
      </c>
      <c r="F2556" t="s">
        <v>16456</v>
      </c>
    </row>
    <row r="2557" spans="1:7" x14ac:dyDescent="0.25">
      <c r="A2557" t="s">
        <v>16457</v>
      </c>
      <c r="B2557" t="s">
        <v>10694</v>
      </c>
      <c r="C2557" t="s">
        <v>16350</v>
      </c>
      <c r="D2557">
        <v>2012</v>
      </c>
      <c r="E2557" t="s">
        <v>2412</v>
      </c>
      <c r="F2557" t="s">
        <v>16458</v>
      </c>
    </row>
    <row r="2558" spans="1:7" x14ac:dyDescent="0.25">
      <c r="A2558" t="s">
        <v>16459</v>
      </c>
      <c r="B2558" t="s">
        <v>10694</v>
      </c>
      <c r="C2558" t="s">
        <v>16350</v>
      </c>
      <c r="D2558">
        <v>2012</v>
      </c>
      <c r="E2558" t="s">
        <v>2412</v>
      </c>
      <c r="F2558" t="s">
        <v>16460</v>
      </c>
    </row>
    <row r="2559" spans="1:7" x14ac:dyDescent="0.25">
      <c r="A2559" t="s">
        <v>16461</v>
      </c>
      <c r="B2559" t="s">
        <v>10694</v>
      </c>
      <c r="C2559" t="s">
        <v>16350</v>
      </c>
      <c r="D2559">
        <v>2012</v>
      </c>
      <c r="E2559" t="s">
        <v>2412</v>
      </c>
      <c r="F2559" t="s">
        <v>16462</v>
      </c>
      <c r="G2559" t="s">
        <v>10007</v>
      </c>
    </row>
    <row r="2560" spans="1:7" x14ac:dyDescent="0.25">
      <c r="A2560" t="s">
        <v>16463</v>
      </c>
      <c r="B2560" t="s">
        <v>10694</v>
      </c>
      <c r="C2560" t="s">
        <v>16350</v>
      </c>
      <c r="D2560">
        <v>2012</v>
      </c>
      <c r="E2560" t="s">
        <v>2412</v>
      </c>
      <c r="F2560" t="s">
        <v>16464</v>
      </c>
    </row>
    <row r="2561" spans="1:6" x14ac:dyDescent="0.25">
      <c r="A2561" t="s">
        <v>16465</v>
      </c>
      <c r="B2561" t="s">
        <v>10694</v>
      </c>
      <c r="C2561" t="s">
        <v>16350</v>
      </c>
      <c r="D2561">
        <v>2012</v>
      </c>
      <c r="E2561" t="s">
        <v>2412</v>
      </c>
      <c r="F2561" t="s">
        <v>16466</v>
      </c>
    </row>
    <row r="2562" spans="1:6" x14ac:dyDescent="0.25">
      <c r="A2562" t="s">
        <v>16467</v>
      </c>
      <c r="B2562" t="s">
        <v>10694</v>
      </c>
      <c r="C2562" t="s">
        <v>16350</v>
      </c>
      <c r="D2562">
        <v>2012</v>
      </c>
      <c r="E2562" t="s">
        <v>2412</v>
      </c>
      <c r="F2562" t="s">
        <v>16468</v>
      </c>
    </row>
    <row r="2563" spans="1:6" x14ac:dyDescent="0.25">
      <c r="A2563" t="s">
        <v>16469</v>
      </c>
      <c r="B2563" t="s">
        <v>10694</v>
      </c>
      <c r="C2563" t="s">
        <v>16350</v>
      </c>
      <c r="D2563">
        <v>2012</v>
      </c>
      <c r="E2563" t="s">
        <v>2412</v>
      </c>
      <c r="F2563" t="s">
        <v>16470</v>
      </c>
    </row>
    <row r="2564" spans="1:6" x14ac:dyDescent="0.25">
      <c r="A2564" t="s">
        <v>16471</v>
      </c>
      <c r="B2564" t="s">
        <v>10694</v>
      </c>
      <c r="C2564" t="s">
        <v>16350</v>
      </c>
      <c r="D2564">
        <v>2012</v>
      </c>
      <c r="E2564" t="s">
        <v>2412</v>
      </c>
      <c r="F2564" t="s">
        <v>16472</v>
      </c>
    </row>
    <row r="2565" spans="1:6" x14ac:dyDescent="0.25">
      <c r="A2565" t="s">
        <v>11498</v>
      </c>
      <c r="B2565" t="s">
        <v>12944</v>
      </c>
      <c r="C2565" t="s">
        <v>12945</v>
      </c>
      <c r="E2565" t="s">
        <v>2431</v>
      </c>
      <c r="F2565" t="s">
        <v>12946</v>
      </c>
    </row>
    <row r="2566" spans="1:6" x14ac:dyDescent="0.25">
      <c r="A2566" t="s">
        <v>12947</v>
      </c>
      <c r="B2566" t="s">
        <v>12944</v>
      </c>
      <c r="C2566" t="s">
        <v>12945</v>
      </c>
      <c r="E2566" t="s">
        <v>2431</v>
      </c>
      <c r="F2566" t="s">
        <v>12948</v>
      </c>
    </row>
    <row r="2567" spans="1:6" x14ac:dyDescent="0.25">
      <c r="A2567" t="s">
        <v>12949</v>
      </c>
      <c r="B2567" t="s">
        <v>12944</v>
      </c>
      <c r="C2567" t="s">
        <v>12945</v>
      </c>
      <c r="E2567" t="s">
        <v>2431</v>
      </c>
      <c r="F2567" t="s">
        <v>12950</v>
      </c>
    </row>
    <row r="2568" spans="1:6" x14ac:dyDescent="0.25">
      <c r="A2568" t="s">
        <v>12951</v>
      </c>
      <c r="B2568" t="s">
        <v>12944</v>
      </c>
      <c r="C2568" t="s">
        <v>12945</v>
      </c>
      <c r="E2568" t="s">
        <v>2431</v>
      </c>
      <c r="F2568" t="s">
        <v>12952</v>
      </c>
    </row>
    <row r="2569" spans="1:6" x14ac:dyDescent="0.25">
      <c r="A2569" t="s">
        <v>12953</v>
      </c>
      <c r="B2569" t="s">
        <v>12944</v>
      </c>
      <c r="C2569" t="s">
        <v>12945</v>
      </c>
      <c r="E2569" t="s">
        <v>2431</v>
      </c>
      <c r="F2569" t="s">
        <v>12954</v>
      </c>
    </row>
    <row r="2570" spans="1:6" x14ac:dyDescent="0.25">
      <c r="A2570" t="s">
        <v>12955</v>
      </c>
      <c r="B2570" t="s">
        <v>12944</v>
      </c>
      <c r="C2570" t="s">
        <v>12945</v>
      </c>
      <c r="E2570" t="s">
        <v>2431</v>
      </c>
      <c r="F2570" t="s">
        <v>12956</v>
      </c>
    </row>
    <row r="2571" spans="1:6" x14ac:dyDescent="0.25">
      <c r="A2571" t="s">
        <v>12957</v>
      </c>
      <c r="B2571" t="s">
        <v>12944</v>
      </c>
      <c r="C2571" t="s">
        <v>12945</v>
      </c>
      <c r="E2571" t="s">
        <v>2431</v>
      </c>
      <c r="F2571" t="s">
        <v>12958</v>
      </c>
    </row>
    <row r="2572" spans="1:6" x14ac:dyDescent="0.25">
      <c r="A2572" t="s">
        <v>12959</v>
      </c>
      <c r="B2572" t="s">
        <v>12944</v>
      </c>
      <c r="C2572" t="s">
        <v>12945</v>
      </c>
      <c r="E2572" t="s">
        <v>2431</v>
      </c>
      <c r="F2572" t="s">
        <v>12960</v>
      </c>
    </row>
    <row r="2573" spans="1:6" x14ac:dyDescent="0.25">
      <c r="A2573" t="s">
        <v>12961</v>
      </c>
      <c r="B2573" t="s">
        <v>12944</v>
      </c>
      <c r="C2573" t="s">
        <v>12945</v>
      </c>
      <c r="E2573" t="s">
        <v>2431</v>
      </c>
      <c r="F2573" t="s">
        <v>12962</v>
      </c>
    </row>
    <row r="2574" spans="1:6" x14ac:dyDescent="0.25">
      <c r="A2574" t="s">
        <v>12963</v>
      </c>
      <c r="B2574" t="s">
        <v>12944</v>
      </c>
      <c r="C2574" t="s">
        <v>12945</v>
      </c>
      <c r="E2574" t="s">
        <v>2431</v>
      </c>
      <c r="F2574" t="s">
        <v>12964</v>
      </c>
    </row>
    <row r="2575" spans="1:6" x14ac:dyDescent="0.25">
      <c r="A2575" t="s">
        <v>12965</v>
      </c>
      <c r="B2575" t="s">
        <v>12944</v>
      </c>
      <c r="C2575" t="s">
        <v>12945</v>
      </c>
      <c r="E2575" t="s">
        <v>2431</v>
      </c>
      <c r="F2575" t="s">
        <v>12966</v>
      </c>
    </row>
    <row r="2576" spans="1:6" x14ac:dyDescent="0.25">
      <c r="A2576" t="s">
        <v>12967</v>
      </c>
      <c r="B2576" t="s">
        <v>12944</v>
      </c>
      <c r="C2576" t="s">
        <v>12945</v>
      </c>
      <c r="E2576" t="s">
        <v>2431</v>
      </c>
      <c r="F2576" t="s">
        <v>12968</v>
      </c>
    </row>
    <row r="2577" spans="1:6" x14ac:dyDescent="0.25">
      <c r="A2577" t="s">
        <v>12969</v>
      </c>
      <c r="B2577" t="s">
        <v>12944</v>
      </c>
      <c r="C2577" t="s">
        <v>12945</v>
      </c>
      <c r="E2577" t="s">
        <v>2431</v>
      </c>
      <c r="F2577" t="s">
        <v>12970</v>
      </c>
    </row>
    <row r="2578" spans="1:6" x14ac:dyDescent="0.25">
      <c r="A2578" t="s">
        <v>12971</v>
      </c>
      <c r="B2578" t="s">
        <v>12944</v>
      </c>
      <c r="C2578" t="s">
        <v>12945</v>
      </c>
      <c r="E2578" t="s">
        <v>2431</v>
      </c>
      <c r="F2578" t="s">
        <v>12972</v>
      </c>
    </row>
    <row r="2579" spans="1:6" x14ac:dyDescent="0.25">
      <c r="A2579" t="s">
        <v>12973</v>
      </c>
      <c r="B2579" t="s">
        <v>12944</v>
      </c>
      <c r="C2579" t="s">
        <v>12945</v>
      </c>
      <c r="E2579" t="s">
        <v>2431</v>
      </c>
      <c r="F2579" t="s">
        <v>12974</v>
      </c>
    </row>
    <row r="2580" spans="1:6" x14ac:dyDescent="0.25">
      <c r="A2580" t="s">
        <v>12975</v>
      </c>
      <c r="B2580" t="s">
        <v>12944</v>
      </c>
      <c r="C2580" t="s">
        <v>12945</v>
      </c>
      <c r="E2580" t="s">
        <v>2431</v>
      </c>
      <c r="F2580" t="s">
        <v>12976</v>
      </c>
    </row>
    <row r="2581" spans="1:6" x14ac:dyDescent="0.25">
      <c r="A2581" t="s">
        <v>12977</v>
      </c>
      <c r="B2581" t="s">
        <v>12944</v>
      </c>
      <c r="C2581" t="s">
        <v>12945</v>
      </c>
      <c r="E2581" t="s">
        <v>2431</v>
      </c>
      <c r="F2581" t="s">
        <v>12978</v>
      </c>
    </row>
    <row r="2582" spans="1:6" x14ac:dyDescent="0.25">
      <c r="A2582" t="s">
        <v>12979</v>
      </c>
      <c r="B2582" t="s">
        <v>12944</v>
      </c>
      <c r="C2582" t="s">
        <v>12945</v>
      </c>
      <c r="E2582" t="s">
        <v>2431</v>
      </c>
      <c r="F2582" t="s">
        <v>12980</v>
      </c>
    </row>
    <row r="2583" spans="1:6" x14ac:dyDescent="0.25">
      <c r="A2583" t="s">
        <v>12981</v>
      </c>
      <c r="B2583" t="s">
        <v>12944</v>
      </c>
      <c r="C2583" t="s">
        <v>12945</v>
      </c>
      <c r="E2583" t="s">
        <v>2431</v>
      </c>
      <c r="F2583" t="s">
        <v>12982</v>
      </c>
    </row>
    <row r="2584" spans="1:6" x14ac:dyDescent="0.25">
      <c r="A2584" t="s">
        <v>12983</v>
      </c>
      <c r="B2584" t="s">
        <v>12944</v>
      </c>
      <c r="C2584" t="s">
        <v>12945</v>
      </c>
      <c r="E2584" t="s">
        <v>2431</v>
      </c>
      <c r="F2584" t="s">
        <v>12984</v>
      </c>
    </row>
    <row r="2585" spans="1:6" x14ac:dyDescent="0.25">
      <c r="A2585" t="s">
        <v>16495</v>
      </c>
      <c r="B2585" t="s">
        <v>16831</v>
      </c>
      <c r="C2585" t="s">
        <v>2459</v>
      </c>
      <c r="D2585">
        <v>2025</v>
      </c>
      <c r="E2585" t="s">
        <v>2459</v>
      </c>
      <c r="F2585" t="s">
        <v>16496</v>
      </c>
    </row>
    <row r="2586" spans="1:6" x14ac:dyDescent="0.25">
      <c r="A2586" t="s">
        <v>16497</v>
      </c>
      <c r="B2586" t="s">
        <v>16831</v>
      </c>
      <c r="C2586" t="s">
        <v>2459</v>
      </c>
      <c r="D2586">
        <v>2025</v>
      </c>
      <c r="E2586" t="s">
        <v>2459</v>
      </c>
      <c r="F2586" t="s">
        <v>16498</v>
      </c>
    </row>
    <row r="2587" spans="1:6" x14ac:dyDescent="0.25">
      <c r="A2587" t="s">
        <v>16499</v>
      </c>
      <c r="B2587" t="s">
        <v>16831</v>
      </c>
      <c r="C2587" t="s">
        <v>2459</v>
      </c>
      <c r="D2587">
        <v>2025</v>
      </c>
      <c r="E2587" t="s">
        <v>2459</v>
      </c>
      <c r="F2587" t="s">
        <v>16500</v>
      </c>
    </row>
    <row r="2588" spans="1:6" x14ac:dyDescent="0.25">
      <c r="A2588" t="s">
        <v>16501</v>
      </c>
      <c r="B2588" t="s">
        <v>16831</v>
      </c>
      <c r="C2588" t="s">
        <v>2459</v>
      </c>
      <c r="D2588">
        <v>2025</v>
      </c>
      <c r="E2588" t="s">
        <v>2459</v>
      </c>
      <c r="F2588" t="s">
        <v>16502</v>
      </c>
    </row>
    <row r="2589" spans="1:6" x14ac:dyDescent="0.25">
      <c r="A2589" t="s">
        <v>16503</v>
      </c>
      <c r="B2589" t="s">
        <v>16831</v>
      </c>
      <c r="C2589" t="s">
        <v>2459</v>
      </c>
      <c r="D2589">
        <v>2025</v>
      </c>
      <c r="E2589" t="s">
        <v>2459</v>
      </c>
      <c r="F2589" t="s">
        <v>16504</v>
      </c>
    </row>
    <row r="2590" spans="1:6" x14ac:dyDescent="0.25">
      <c r="A2590" t="s">
        <v>16505</v>
      </c>
      <c r="B2590" t="s">
        <v>16831</v>
      </c>
      <c r="C2590" t="s">
        <v>2459</v>
      </c>
      <c r="D2590">
        <v>2025</v>
      </c>
      <c r="E2590" t="s">
        <v>2459</v>
      </c>
      <c r="F2590" t="s">
        <v>16506</v>
      </c>
    </row>
    <row r="2591" spans="1:6" x14ac:dyDescent="0.25">
      <c r="A2591" t="s">
        <v>16507</v>
      </c>
      <c r="B2591" t="s">
        <v>16831</v>
      </c>
      <c r="C2591" t="s">
        <v>2459</v>
      </c>
      <c r="D2591">
        <v>2025</v>
      </c>
      <c r="E2591" t="s">
        <v>2459</v>
      </c>
      <c r="F2591" t="s">
        <v>16508</v>
      </c>
    </row>
    <row r="2592" spans="1:6" x14ac:dyDescent="0.25">
      <c r="A2592" t="s">
        <v>16509</v>
      </c>
      <c r="B2592" t="s">
        <v>16831</v>
      </c>
      <c r="C2592" t="s">
        <v>2459</v>
      </c>
      <c r="D2592">
        <v>2025</v>
      </c>
      <c r="E2592" t="s">
        <v>2459</v>
      </c>
      <c r="F2592" t="s">
        <v>16510</v>
      </c>
    </row>
    <row r="2593" spans="1:6" x14ac:dyDescent="0.25">
      <c r="A2593" t="s">
        <v>16511</v>
      </c>
      <c r="B2593" t="s">
        <v>16831</v>
      </c>
      <c r="C2593" t="s">
        <v>2459</v>
      </c>
      <c r="D2593">
        <v>2025</v>
      </c>
      <c r="E2593" t="s">
        <v>2459</v>
      </c>
      <c r="F2593" t="s">
        <v>16512</v>
      </c>
    </row>
    <row r="2594" spans="1:6" x14ac:dyDescent="0.25">
      <c r="A2594" t="s">
        <v>16513</v>
      </c>
      <c r="B2594" t="s">
        <v>16831</v>
      </c>
      <c r="C2594" t="s">
        <v>2459</v>
      </c>
      <c r="D2594">
        <v>2025</v>
      </c>
      <c r="E2594" t="s">
        <v>2459</v>
      </c>
      <c r="F2594" t="s">
        <v>16514</v>
      </c>
    </row>
    <row r="2595" spans="1:6" x14ac:dyDescent="0.25">
      <c r="A2595" t="s">
        <v>16515</v>
      </c>
      <c r="B2595" t="s">
        <v>16831</v>
      </c>
      <c r="C2595" t="s">
        <v>2459</v>
      </c>
      <c r="D2595">
        <v>2025</v>
      </c>
      <c r="E2595" t="s">
        <v>2459</v>
      </c>
      <c r="F2595" t="s">
        <v>16516</v>
      </c>
    </row>
    <row r="2596" spans="1:6" x14ac:dyDescent="0.25">
      <c r="A2596" t="s">
        <v>16517</v>
      </c>
      <c r="B2596" t="s">
        <v>16831</v>
      </c>
      <c r="C2596" t="s">
        <v>2459</v>
      </c>
      <c r="D2596">
        <v>2025</v>
      </c>
      <c r="E2596" t="s">
        <v>2459</v>
      </c>
      <c r="F2596" t="s">
        <v>16518</v>
      </c>
    </row>
    <row r="2597" spans="1:6" x14ac:dyDescent="0.25">
      <c r="A2597" t="s">
        <v>16519</v>
      </c>
      <c r="B2597" t="s">
        <v>16831</v>
      </c>
      <c r="C2597" t="s">
        <v>2459</v>
      </c>
      <c r="D2597">
        <v>2025</v>
      </c>
      <c r="E2597" t="s">
        <v>2459</v>
      </c>
      <c r="F2597" t="s">
        <v>16520</v>
      </c>
    </row>
    <row r="2598" spans="1:6" x14ac:dyDescent="0.25">
      <c r="A2598" t="s">
        <v>16521</v>
      </c>
      <c r="B2598" t="s">
        <v>16831</v>
      </c>
      <c r="C2598" t="s">
        <v>2459</v>
      </c>
      <c r="D2598">
        <v>2025</v>
      </c>
      <c r="E2598" t="s">
        <v>2459</v>
      </c>
      <c r="F2598" t="s">
        <v>16522</v>
      </c>
    </row>
    <row r="2599" spans="1:6" x14ac:dyDescent="0.25">
      <c r="A2599" t="s">
        <v>16523</v>
      </c>
      <c r="B2599" t="s">
        <v>16831</v>
      </c>
      <c r="C2599" t="s">
        <v>2459</v>
      </c>
      <c r="D2599">
        <v>2025</v>
      </c>
      <c r="E2599" t="s">
        <v>2459</v>
      </c>
      <c r="F2599" t="s">
        <v>16524</v>
      </c>
    </row>
    <row r="2600" spans="1:6" x14ac:dyDescent="0.25">
      <c r="A2600" t="s">
        <v>16525</v>
      </c>
      <c r="B2600" t="s">
        <v>16831</v>
      </c>
      <c r="C2600" t="s">
        <v>2459</v>
      </c>
      <c r="D2600">
        <v>2025</v>
      </c>
      <c r="E2600" t="s">
        <v>2459</v>
      </c>
      <c r="F2600" t="s">
        <v>16526</v>
      </c>
    </row>
    <row r="2601" spans="1:6" x14ac:dyDescent="0.25">
      <c r="A2601" t="s">
        <v>16527</v>
      </c>
      <c r="B2601" t="s">
        <v>16831</v>
      </c>
      <c r="C2601" t="s">
        <v>2459</v>
      </c>
      <c r="D2601">
        <v>2025</v>
      </c>
      <c r="E2601" t="s">
        <v>2459</v>
      </c>
      <c r="F2601" t="s">
        <v>16528</v>
      </c>
    </row>
    <row r="2602" spans="1:6" x14ac:dyDescent="0.25">
      <c r="A2602" t="s">
        <v>16529</v>
      </c>
      <c r="B2602" t="s">
        <v>16831</v>
      </c>
      <c r="C2602" t="s">
        <v>2459</v>
      </c>
      <c r="D2602">
        <v>2025</v>
      </c>
      <c r="E2602" t="s">
        <v>2459</v>
      </c>
      <c r="F2602" t="s">
        <v>16530</v>
      </c>
    </row>
    <row r="2603" spans="1:6" x14ac:dyDescent="0.25">
      <c r="A2603" t="s">
        <v>16531</v>
      </c>
      <c r="B2603" t="s">
        <v>16831</v>
      </c>
      <c r="C2603" t="s">
        <v>2459</v>
      </c>
      <c r="D2603">
        <v>2025</v>
      </c>
      <c r="E2603" t="s">
        <v>2459</v>
      </c>
      <c r="F2603" t="s">
        <v>16532</v>
      </c>
    </row>
    <row r="2604" spans="1:6" x14ac:dyDescent="0.25">
      <c r="A2604" t="s">
        <v>16533</v>
      </c>
      <c r="B2604" t="s">
        <v>16831</v>
      </c>
      <c r="C2604" t="s">
        <v>2459</v>
      </c>
      <c r="D2604">
        <v>2025</v>
      </c>
      <c r="E2604" t="s">
        <v>2459</v>
      </c>
      <c r="F2604" t="s">
        <v>16534</v>
      </c>
    </row>
    <row r="2605" spans="1:6" x14ac:dyDescent="0.25">
      <c r="A2605" t="s">
        <v>16535</v>
      </c>
      <c r="B2605" t="s">
        <v>16831</v>
      </c>
      <c r="C2605" t="s">
        <v>2459</v>
      </c>
      <c r="D2605">
        <v>2025</v>
      </c>
      <c r="E2605" t="s">
        <v>2459</v>
      </c>
      <c r="F2605" t="s">
        <v>16536</v>
      </c>
    </row>
    <row r="2606" spans="1:6" x14ac:dyDescent="0.25">
      <c r="A2606" t="s">
        <v>16537</v>
      </c>
      <c r="B2606" t="s">
        <v>16831</v>
      </c>
      <c r="C2606" t="s">
        <v>2459</v>
      </c>
      <c r="D2606">
        <v>2025</v>
      </c>
      <c r="E2606" t="s">
        <v>2459</v>
      </c>
      <c r="F2606" t="s">
        <v>16538</v>
      </c>
    </row>
    <row r="2607" spans="1:6" x14ac:dyDescent="0.25">
      <c r="A2607" t="s">
        <v>16539</v>
      </c>
      <c r="B2607" t="s">
        <v>16831</v>
      </c>
      <c r="C2607" t="s">
        <v>2459</v>
      </c>
      <c r="D2607">
        <v>2025</v>
      </c>
      <c r="E2607" t="s">
        <v>2459</v>
      </c>
      <c r="F2607" t="s">
        <v>16540</v>
      </c>
    </row>
    <row r="2608" spans="1:6" x14ac:dyDescent="0.25">
      <c r="A2608" t="s">
        <v>16541</v>
      </c>
      <c r="B2608" t="s">
        <v>16831</v>
      </c>
      <c r="C2608" t="s">
        <v>2459</v>
      </c>
      <c r="D2608">
        <v>2025</v>
      </c>
      <c r="E2608" t="s">
        <v>2459</v>
      </c>
      <c r="F2608" t="s">
        <v>16542</v>
      </c>
    </row>
    <row r="2609" spans="1:6" x14ac:dyDescent="0.25">
      <c r="A2609" t="s">
        <v>16543</v>
      </c>
      <c r="B2609" t="s">
        <v>16831</v>
      </c>
      <c r="C2609" t="s">
        <v>2459</v>
      </c>
      <c r="D2609">
        <v>2025</v>
      </c>
      <c r="E2609" t="s">
        <v>2459</v>
      </c>
      <c r="F2609" t="s">
        <v>16544</v>
      </c>
    </row>
    <row r="2610" spans="1:6" x14ac:dyDescent="0.25">
      <c r="A2610" t="s">
        <v>16545</v>
      </c>
      <c r="B2610" t="s">
        <v>16831</v>
      </c>
      <c r="C2610" t="s">
        <v>2459</v>
      </c>
      <c r="D2610">
        <v>2025</v>
      </c>
      <c r="E2610" t="s">
        <v>2459</v>
      </c>
      <c r="F2610" t="s">
        <v>16546</v>
      </c>
    </row>
    <row r="2611" spans="1:6" x14ac:dyDescent="0.25">
      <c r="A2611" t="s">
        <v>16547</v>
      </c>
      <c r="B2611" t="s">
        <v>16831</v>
      </c>
      <c r="C2611" t="s">
        <v>2459</v>
      </c>
      <c r="D2611">
        <v>2025</v>
      </c>
      <c r="E2611" t="s">
        <v>2459</v>
      </c>
      <c r="F2611" t="s">
        <v>16548</v>
      </c>
    </row>
    <row r="2612" spans="1:6" x14ac:dyDescent="0.25">
      <c r="A2612" t="s">
        <v>16549</v>
      </c>
      <c r="B2612" t="s">
        <v>16831</v>
      </c>
      <c r="C2612" t="s">
        <v>2459</v>
      </c>
      <c r="D2612">
        <v>2025</v>
      </c>
      <c r="E2612" t="s">
        <v>2459</v>
      </c>
      <c r="F2612" t="s">
        <v>16550</v>
      </c>
    </row>
    <row r="2613" spans="1:6" x14ac:dyDescent="0.25">
      <c r="A2613" t="s">
        <v>16551</v>
      </c>
      <c r="B2613" t="s">
        <v>16831</v>
      </c>
      <c r="C2613" t="s">
        <v>2459</v>
      </c>
      <c r="D2613">
        <v>2025</v>
      </c>
      <c r="E2613" t="s">
        <v>2459</v>
      </c>
      <c r="F2613" t="s">
        <v>16552</v>
      </c>
    </row>
    <row r="2614" spans="1:6" x14ac:dyDescent="0.25">
      <c r="A2614" t="s">
        <v>16553</v>
      </c>
      <c r="B2614" t="s">
        <v>16831</v>
      </c>
      <c r="C2614" t="s">
        <v>2459</v>
      </c>
      <c r="D2614">
        <v>2025</v>
      </c>
      <c r="E2614" t="s">
        <v>2459</v>
      </c>
      <c r="F2614" t="s">
        <v>16554</v>
      </c>
    </row>
    <row r="2615" spans="1:6" x14ac:dyDescent="0.25">
      <c r="A2615" t="s">
        <v>16473</v>
      </c>
      <c r="B2615" t="s">
        <v>16474</v>
      </c>
      <c r="C2615" t="s">
        <v>16475</v>
      </c>
      <c r="D2615">
        <v>2025</v>
      </c>
      <c r="E2615" t="s">
        <v>2463</v>
      </c>
      <c r="F2615" t="s">
        <v>16476</v>
      </c>
    </row>
    <row r="2616" spans="1:6" x14ac:dyDescent="0.25">
      <c r="A2616" t="s">
        <v>16477</v>
      </c>
      <c r="B2616" t="s">
        <v>16474</v>
      </c>
      <c r="C2616" t="s">
        <v>16475</v>
      </c>
      <c r="D2616">
        <v>2025</v>
      </c>
      <c r="E2616" t="s">
        <v>2463</v>
      </c>
      <c r="F2616" t="s">
        <v>16478</v>
      </c>
    </row>
    <row r="2617" spans="1:6" x14ac:dyDescent="0.25">
      <c r="A2617" t="s">
        <v>16479</v>
      </c>
      <c r="B2617" t="s">
        <v>16474</v>
      </c>
      <c r="C2617" t="s">
        <v>16475</v>
      </c>
      <c r="D2617">
        <v>2025</v>
      </c>
      <c r="E2617" t="s">
        <v>2463</v>
      </c>
      <c r="F2617" t="s">
        <v>16480</v>
      </c>
    </row>
    <row r="2618" spans="1:6" x14ac:dyDescent="0.25">
      <c r="A2618" t="s">
        <v>16481</v>
      </c>
      <c r="B2618" t="s">
        <v>16474</v>
      </c>
      <c r="C2618" t="s">
        <v>16475</v>
      </c>
      <c r="D2618">
        <v>2025</v>
      </c>
      <c r="E2618" t="s">
        <v>2463</v>
      </c>
      <c r="F2618" t="s">
        <v>16482</v>
      </c>
    </row>
    <row r="2619" spans="1:6" x14ac:dyDescent="0.25">
      <c r="A2619" t="s">
        <v>16483</v>
      </c>
      <c r="B2619" t="s">
        <v>16474</v>
      </c>
      <c r="C2619" t="s">
        <v>16475</v>
      </c>
      <c r="D2619">
        <v>2025</v>
      </c>
      <c r="E2619" t="s">
        <v>2463</v>
      </c>
      <c r="F2619" t="s">
        <v>16484</v>
      </c>
    </row>
    <row r="2620" spans="1:6" x14ac:dyDescent="0.25">
      <c r="A2620" t="s">
        <v>16485</v>
      </c>
      <c r="B2620" t="s">
        <v>16474</v>
      </c>
      <c r="C2620" t="s">
        <v>16475</v>
      </c>
      <c r="D2620">
        <v>2025</v>
      </c>
      <c r="E2620" t="s">
        <v>2463</v>
      </c>
      <c r="F2620" t="s">
        <v>16486</v>
      </c>
    </row>
    <row r="2621" spans="1:6" x14ac:dyDescent="0.25">
      <c r="A2621" t="s">
        <v>16487</v>
      </c>
      <c r="B2621" t="s">
        <v>16474</v>
      </c>
      <c r="C2621" t="s">
        <v>16475</v>
      </c>
      <c r="D2621">
        <v>2025</v>
      </c>
      <c r="E2621" t="s">
        <v>2463</v>
      </c>
      <c r="F2621" t="s">
        <v>16488</v>
      </c>
    </row>
    <row r="2622" spans="1:6" x14ac:dyDescent="0.25">
      <c r="A2622" t="s">
        <v>16489</v>
      </c>
      <c r="B2622" t="s">
        <v>16474</v>
      </c>
      <c r="C2622" t="s">
        <v>16475</v>
      </c>
      <c r="D2622">
        <v>2025</v>
      </c>
      <c r="E2622" t="s">
        <v>2463</v>
      </c>
      <c r="F2622" t="s">
        <v>16490</v>
      </c>
    </row>
    <row r="2623" spans="1:6" x14ac:dyDescent="0.25">
      <c r="A2623" t="s">
        <v>16491</v>
      </c>
      <c r="B2623" t="s">
        <v>16474</v>
      </c>
      <c r="C2623" t="s">
        <v>16475</v>
      </c>
      <c r="D2623">
        <v>2025</v>
      </c>
      <c r="E2623" t="s">
        <v>2463</v>
      </c>
      <c r="F2623" t="s">
        <v>16492</v>
      </c>
    </row>
    <row r="2624" spans="1:6" x14ac:dyDescent="0.25">
      <c r="A2624" t="s">
        <v>16493</v>
      </c>
      <c r="B2624" t="s">
        <v>16474</v>
      </c>
      <c r="C2624" t="s">
        <v>16475</v>
      </c>
      <c r="D2624">
        <v>2025</v>
      </c>
      <c r="E2624" t="s">
        <v>2463</v>
      </c>
      <c r="F2624" t="s">
        <v>16494</v>
      </c>
    </row>
    <row r="2625" spans="1:6" x14ac:dyDescent="0.25">
      <c r="A2625" t="s">
        <v>12985</v>
      </c>
      <c r="B2625" t="s">
        <v>12986</v>
      </c>
      <c r="C2625" t="s">
        <v>12987</v>
      </c>
      <c r="D2625">
        <v>2019</v>
      </c>
      <c r="E2625" t="s">
        <v>2484</v>
      </c>
      <c r="F2625" t="s">
        <v>12988</v>
      </c>
    </row>
    <row r="2626" spans="1:6" x14ac:dyDescent="0.25">
      <c r="A2626" t="s">
        <v>12989</v>
      </c>
      <c r="B2626" t="s">
        <v>12986</v>
      </c>
      <c r="C2626" t="s">
        <v>12987</v>
      </c>
      <c r="D2626">
        <v>2019</v>
      </c>
      <c r="E2626" t="s">
        <v>2484</v>
      </c>
      <c r="F2626" t="s">
        <v>12990</v>
      </c>
    </row>
    <row r="2627" spans="1:6" x14ac:dyDescent="0.25">
      <c r="A2627" t="s">
        <v>12991</v>
      </c>
      <c r="B2627" t="s">
        <v>12986</v>
      </c>
      <c r="C2627" t="s">
        <v>12987</v>
      </c>
      <c r="D2627">
        <v>2019</v>
      </c>
      <c r="E2627" t="s">
        <v>2484</v>
      </c>
      <c r="F2627" t="s">
        <v>12992</v>
      </c>
    </row>
    <row r="2628" spans="1:6" x14ac:dyDescent="0.25">
      <c r="A2628" t="s">
        <v>12993</v>
      </c>
      <c r="B2628" t="s">
        <v>12986</v>
      </c>
      <c r="C2628" t="s">
        <v>12987</v>
      </c>
      <c r="D2628">
        <v>2019</v>
      </c>
      <c r="E2628" t="s">
        <v>2484</v>
      </c>
      <c r="F2628" t="s">
        <v>12994</v>
      </c>
    </row>
    <row r="2629" spans="1:6" x14ac:dyDescent="0.25">
      <c r="A2629" t="s">
        <v>12995</v>
      </c>
      <c r="B2629" t="s">
        <v>12986</v>
      </c>
      <c r="C2629" t="s">
        <v>12987</v>
      </c>
      <c r="D2629">
        <v>2019</v>
      </c>
      <c r="E2629" t="s">
        <v>2484</v>
      </c>
      <c r="F2629" t="s">
        <v>12996</v>
      </c>
    </row>
    <row r="2630" spans="1:6" x14ac:dyDescent="0.25">
      <c r="A2630" t="s">
        <v>12997</v>
      </c>
      <c r="B2630" t="s">
        <v>12986</v>
      </c>
      <c r="C2630" t="s">
        <v>12987</v>
      </c>
      <c r="D2630">
        <v>2019</v>
      </c>
      <c r="E2630" t="s">
        <v>2484</v>
      </c>
      <c r="F2630" t="s">
        <v>12998</v>
      </c>
    </row>
    <row r="2631" spans="1:6" x14ac:dyDescent="0.25">
      <c r="A2631" t="s">
        <v>12999</v>
      </c>
      <c r="B2631" t="s">
        <v>12986</v>
      </c>
      <c r="C2631" t="s">
        <v>12987</v>
      </c>
      <c r="D2631">
        <v>2019</v>
      </c>
      <c r="E2631" t="s">
        <v>2484</v>
      </c>
      <c r="F2631" t="s">
        <v>13000</v>
      </c>
    </row>
    <row r="2632" spans="1:6" x14ac:dyDescent="0.25">
      <c r="A2632" t="s">
        <v>13001</v>
      </c>
      <c r="B2632" t="s">
        <v>12986</v>
      </c>
      <c r="C2632" t="s">
        <v>12987</v>
      </c>
      <c r="D2632">
        <v>2019</v>
      </c>
      <c r="E2632" t="s">
        <v>2484</v>
      </c>
      <c r="F2632" t="s">
        <v>13002</v>
      </c>
    </row>
    <row r="2633" spans="1:6" x14ac:dyDescent="0.25">
      <c r="A2633" t="s">
        <v>13003</v>
      </c>
      <c r="B2633" t="s">
        <v>12986</v>
      </c>
      <c r="C2633" t="s">
        <v>12987</v>
      </c>
      <c r="D2633">
        <v>2019</v>
      </c>
      <c r="E2633" t="s">
        <v>2484</v>
      </c>
      <c r="F2633" t="s">
        <v>13004</v>
      </c>
    </row>
    <row r="2634" spans="1:6" x14ac:dyDescent="0.25">
      <c r="A2634" t="s">
        <v>13005</v>
      </c>
      <c r="B2634" t="s">
        <v>12986</v>
      </c>
      <c r="C2634" t="s">
        <v>12987</v>
      </c>
      <c r="D2634">
        <v>2019</v>
      </c>
      <c r="E2634" t="s">
        <v>2484</v>
      </c>
      <c r="F2634" t="s">
        <v>13006</v>
      </c>
    </row>
    <row r="2635" spans="1:6" x14ac:dyDescent="0.25">
      <c r="A2635" t="s">
        <v>13007</v>
      </c>
      <c r="B2635" t="s">
        <v>12986</v>
      </c>
      <c r="C2635" t="s">
        <v>12987</v>
      </c>
      <c r="D2635">
        <v>2019</v>
      </c>
      <c r="E2635" t="s">
        <v>2484</v>
      </c>
      <c r="F2635" t="s">
        <v>13008</v>
      </c>
    </row>
    <row r="2636" spans="1:6" x14ac:dyDescent="0.25">
      <c r="A2636" t="s">
        <v>13009</v>
      </c>
      <c r="B2636" t="s">
        <v>12986</v>
      </c>
      <c r="C2636" t="s">
        <v>12987</v>
      </c>
      <c r="D2636">
        <v>2019</v>
      </c>
      <c r="E2636" t="s">
        <v>2484</v>
      </c>
      <c r="F2636" t="s">
        <v>13010</v>
      </c>
    </row>
    <row r="2637" spans="1:6" x14ac:dyDescent="0.25">
      <c r="A2637" t="s">
        <v>13011</v>
      </c>
      <c r="B2637" t="s">
        <v>12986</v>
      </c>
      <c r="C2637" t="s">
        <v>12987</v>
      </c>
      <c r="D2637">
        <v>2019</v>
      </c>
      <c r="E2637" t="s">
        <v>2484</v>
      </c>
      <c r="F2637" t="s">
        <v>13012</v>
      </c>
    </row>
    <row r="2638" spans="1:6" x14ac:dyDescent="0.25">
      <c r="A2638" t="s">
        <v>13013</v>
      </c>
      <c r="B2638" t="s">
        <v>12986</v>
      </c>
      <c r="C2638" t="s">
        <v>12987</v>
      </c>
      <c r="D2638">
        <v>2019</v>
      </c>
      <c r="E2638" t="s">
        <v>2484</v>
      </c>
      <c r="F2638" t="s">
        <v>13014</v>
      </c>
    </row>
    <row r="2639" spans="1:6" x14ac:dyDescent="0.25">
      <c r="A2639" t="s">
        <v>13015</v>
      </c>
      <c r="B2639" t="s">
        <v>12986</v>
      </c>
      <c r="C2639" t="s">
        <v>12987</v>
      </c>
      <c r="D2639">
        <v>2019</v>
      </c>
      <c r="E2639" t="s">
        <v>2484</v>
      </c>
      <c r="F2639" t="s">
        <v>13016</v>
      </c>
    </row>
    <row r="2640" spans="1:6" x14ac:dyDescent="0.25">
      <c r="A2640" t="s">
        <v>13017</v>
      </c>
      <c r="B2640" t="s">
        <v>12986</v>
      </c>
      <c r="C2640" t="s">
        <v>12987</v>
      </c>
      <c r="D2640">
        <v>2019</v>
      </c>
      <c r="E2640" t="s">
        <v>2484</v>
      </c>
      <c r="F2640" t="s">
        <v>13018</v>
      </c>
    </row>
    <row r="2641" spans="1:6" x14ac:dyDescent="0.25">
      <c r="A2641" t="s">
        <v>13019</v>
      </c>
      <c r="B2641" t="s">
        <v>12986</v>
      </c>
      <c r="C2641" t="s">
        <v>12987</v>
      </c>
      <c r="D2641">
        <v>2019</v>
      </c>
      <c r="E2641" t="s">
        <v>2484</v>
      </c>
      <c r="F2641" t="s">
        <v>13020</v>
      </c>
    </row>
    <row r="2642" spans="1:6" x14ac:dyDescent="0.25">
      <c r="A2642" t="s">
        <v>13021</v>
      </c>
      <c r="B2642" t="s">
        <v>12986</v>
      </c>
      <c r="C2642" t="s">
        <v>12987</v>
      </c>
      <c r="D2642">
        <v>2019</v>
      </c>
      <c r="E2642" t="s">
        <v>2484</v>
      </c>
      <c r="F2642" t="s">
        <v>13022</v>
      </c>
    </row>
    <row r="2643" spans="1:6" x14ac:dyDescent="0.25">
      <c r="A2643" t="s">
        <v>13023</v>
      </c>
      <c r="B2643" t="s">
        <v>12986</v>
      </c>
      <c r="C2643" t="s">
        <v>12987</v>
      </c>
      <c r="D2643">
        <v>2019</v>
      </c>
      <c r="E2643" t="s">
        <v>2484</v>
      </c>
      <c r="F2643" t="s">
        <v>13024</v>
      </c>
    </row>
    <row r="2644" spans="1:6" x14ac:dyDescent="0.25">
      <c r="A2644" t="s">
        <v>13025</v>
      </c>
      <c r="B2644" t="s">
        <v>12986</v>
      </c>
      <c r="C2644" t="s">
        <v>12987</v>
      </c>
      <c r="D2644">
        <v>2019</v>
      </c>
      <c r="E2644" t="s">
        <v>2484</v>
      </c>
      <c r="F2644" t="s">
        <v>13026</v>
      </c>
    </row>
    <row r="2645" spans="1:6" x14ac:dyDescent="0.25">
      <c r="A2645" t="s">
        <v>13027</v>
      </c>
      <c r="B2645" t="s">
        <v>12986</v>
      </c>
      <c r="C2645" t="s">
        <v>12987</v>
      </c>
      <c r="D2645">
        <v>2019</v>
      </c>
      <c r="E2645" t="s">
        <v>2484</v>
      </c>
      <c r="F2645" t="s">
        <v>13028</v>
      </c>
    </row>
    <row r="2646" spans="1:6" x14ac:dyDescent="0.25">
      <c r="A2646" t="s">
        <v>13029</v>
      </c>
      <c r="B2646" t="s">
        <v>12986</v>
      </c>
      <c r="C2646" t="s">
        <v>12987</v>
      </c>
      <c r="D2646">
        <v>2019</v>
      </c>
      <c r="E2646" t="s">
        <v>2484</v>
      </c>
      <c r="F2646" t="s">
        <v>13030</v>
      </c>
    </row>
    <row r="2647" spans="1:6" x14ac:dyDescent="0.25">
      <c r="A2647" t="s">
        <v>16559</v>
      </c>
      <c r="B2647" t="s">
        <v>16560</v>
      </c>
      <c r="C2647" t="s">
        <v>16561</v>
      </c>
      <c r="D2647">
        <v>2018</v>
      </c>
      <c r="E2647" t="s">
        <v>2570</v>
      </c>
      <c r="F2647" t="s">
        <v>16562</v>
      </c>
    </row>
    <row r="2648" spans="1:6" x14ac:dyDescent="0.25">
      <c r="A2648" t="s">
        <v>16566</v>
      </c>
      <c r="B2648" t="s">
        <v>16560</v>
      </c>
      <c r="C2648" t="s">
        <v>16561</v>
      </c>
      <c r="D2648">
        <v>2018</v>
      </c>
      <c r="E2648" t="s">
        <v>2570</v>
      </c>
      <c r="F2648" t="s">
        <v>16567</v>
      </c>
    </row>
    <row r="2649" spans="1:6" x14ac:dyDescent="0.25">
      <c r="A2649" t="s">
        <v>16568</v>
      </c>
      <c r="B2649" t="s">
        <v>16560</v>
      </c>
      <c r="C2649" t="s">
        <v>16561</v>
      </c>
      <c r="D2649">
        <v>2018</v>
      </c>
      <c r="E2649" t="s">
        <v>2570</v>
      </c>
      <c r="F2649" t="s">
        <v>16569</v>
      </c>
    </row>
    <row r="2650" spans="1:6" x14ac:dyDescent="0.25">
      <c r="A2650" t="s">
        <v>16574</v>
      </c>
      <c r="B2650" t="s">
        <v>16560</v>
      </c>
      <c r="C2650" t="s">
        <v>16561</v>
      </c>
      <c r="D2650">
        <v>2018</v>
      </c>
      <c r="E2650" t="s">
        <v>2570</v>
      </c>
      <c r="F2650" t="s">
        <v>16575</v>
      </c>
    </row>
    <row r="2651" spans="1:6" x14ac:dyDescent="0.25">
      <c r="A2651" t="s">
        <v>16578</v>
      </c>
      <c r="B2651" t="s">
        <v>16560</v>
      </c>
      <c r="C2651" t="s">
        <v>16561</v>
      </c>
      <c r="D2651">
        <v>2018</v>
      </c>
      <c r="E2651" t="s">
        <v>2570</v>
      </c>
      <c r="F2651" t="s">
        <v>16579</v>
      </c>
    </row>
    <row r="2652" spans="1:6" x14ac:dyDescent="0.25">
      <c r="A2652" t="s">
        <v>16582</v>
      </c>
      <c r="B2652" t="s">
        <v>16560</v>
      </c>
      <c r="C2652" t="s">
        <v>16561</v>
      </c>
      <c r="D2652">
        <v>2018</v>
      </c>
      <c r="E2652" t="s">
        <v>2570</v>
      </c>
      <c r="F2652" t="s">
        <v>16583</v>
      </c>
    </row>
    <row r="2653" spans="1:6" x14ac:dyDescent="0.25">
      <c r="A2653" t="s">
        <v>16586</v>
      </c>
      <c r="B2653" t="s">
        <v>16560</v>
      </c>
      <c r="C2653" t="s">
        <v>16561</v>
      </c>
      <c r="D2653">
        <v>2018</v>
      </c>
      <c r="E2653" t="s">
        <v>2570</v>
      </c>
      <c r="F2653" t="s">
        <v>16587</v>
      </c>
    </row>
    <row r="2654" spans="1:6" x14ac:dyDescent="0.25">
      <c r="A2654" t="s">
        <v>16588</v>
      </c>
      <c r="B2654" t="s">
        <v>16560</v>
      </c>
      <c r="C2654" t="s">
        <v>16561</v>
      </c>
      <c r="D2654">
        <v>2018</v>
      </c>
      <c r="E2654" t="s">
        <v>2570</v>
      </c>
      <c r="F2654" t="s">
        <v>16589</v>
      </c>
    </row>
    <row r="2655" spans="1:6" x14ac:dyDescent="0.25">
      <c r="A2655" t="s">
        <v>16592</v>
      </c>
      <c r="B2655" t="s">
        <v>16560</v>
      </c>
      <c r="C2655" t="s">
        <v>16561</v>
      </c>
      <c r="D2655">
        <v>2018</v>
      </c>
      <c r="E2655" t="s">
        <v>2570</v>
      </c>
      <c r="F2655" t="s">
        <v>16593</v>
      </c>
    </row>
    <row r="2656" spans="1:6" x14ac:dyDescent="0.25">
      <c r="A2656" t="s">
        <v>16594</v>
      </c>
      <c r="B2656" t="s">
        <v>16560</v>
      </c>
      <c r="C2656" t="s">
        <v>16561</v>
      </c>
      <c r="D2656">
        <v>2018</v>
      </c>
      <c r="E2656" t="s">
        <v>2570</v>
      </c>
      <c r="F2656" t="s">
        <v>16595</v>
      </c>
    </row>
    <row r="2657" spans="1:6" x14ac:dyDescent="0.25">
      <c r="A2657" t="s">
        <v>16599</v>
      </c>
      <c r="B2657" t="s">
        <v>16560</v>
      </c>
      <c r="C2657" t="s">
        <v>16561</v>
      </c>
      <c r="D2657">
        <v>2018</v>
      </c>
      <c r="E2657" t="s">
        <v>2570</v>
      </c>
      <c r="F2657" t="s">
        <v>16600</v>
      </c>
    </row>
    <row r="2658" spans="1:6" x14ac:dyDescent="0.25">
      <c r="A2658" t="s">
        <v>16601</v>
      </c>
      <c r="B2658" t="s">
        <v>16560</v>
      </c>
      <c r="C2658" t="s">
        <v>16561</v>
      </c>
      <c r="D2658">
        <v>2018</v>
      </c>
      <c r="E2658" t="s">
        <v>2570</v>
      </c>
      <c r="F2658" t="s">
        <v>16602</v>
      </c>
    </row>
    <row r="2659" spans="1:6" x14ac:dyDescent="0.25">
      <c r="A2659" t="s">
        <v>16606</v>
      </c>
      <c r="B2659" t="s">
        <v>16560</v>
      </c>
      <c r="C2659" t="s">
        <v>16561</v>
      </c>
      <c r="D2659">
        <v>2018</v>
      </c>
      <c r="E2659" t="s">
        <v>2570</v>
      </c>
      <c r="F2659" t="s">
        <v>16607</v>
      </c>
    </row>
    <row r="2660" spans="1:6" x14ac:dyDescent="0.25">
      <c r="A2660" t="s">
        <v>16611</v>
      </c>
      <c r="B2660" t="s">
        <v>16560</v>
      </c>
      <c r="C2660" t="s">
        <v>16561</v>
      </c>
      <c r="D2660">
        <v>2018</v>
      </c>
      <c r="E2660" t="s">
        <v>2570</v>
      </c>
      <c r="F2660" t="s">
        <v>16612</v>
      </c>
    </row>
    <row r="2661" spans="1:6" x14ac:dyDescent="0.25">
      <c r="A2661" t="s">
        <v>16613</v>
      </c>
      <c r="B2661" t="s">
        <v>16560</v>
      </c>
      <c r="C2661" t="s">
        <v>16561</v>
      </c>
      <c r="D2661">
        <v>2018</v>
      </c>
      <c r="E2661" t="s">
        <v>2570</v>
      </c>
      <c r="F2661" t="s">
        <v>16614</v>
      </c>
    </row>
    <row r="2662" spans="1:6" x14ac:dyDescent="0.25">
      <c r="A2662" t="s">
        <v>16615</v>
      </c>
      <c r="B2662" t="s">
        <v>16560</v>
      </c>
      <c r="C2662" t="s">
        <v>16561</v>
      </c>
      <c r="D2662">
        <v>2018</v>
      </c>
      <c r="E2662" t="s">
        <v>2570</v>
      </c>
      <c r="F2662" t="s">
        <v>16616</v>
      </c>
    </row>
    <row r="2663" spans="1:6" x14ac:dyDescent="0.25">
      <c r="A2663" t="s">
        <v>16617</v>
      </c>
      <c r="B2663" t="s">
        <v>16560</v>
      </c>
      <c r="C2663" t="s">
        <v>16561</v>
      </c>
      <c r="D2663">
        <v>2018</v>
      </c>
      <c r="E2663" t="s">
        <v>2570</v>
      </c>
      <c r="F2663" t="s">
        <v>16618</v>
      </c>
    </row>
    <row r="2664" spans="1:6" x14ac:dyDescent="0.25">
      <c r="A2664" t="s">
        <v>16619</v>
      </c>
      <c r="B2664" t="s">
        <v>16560</v>
      </c>
      <c r="C2664" t="s">
        <v>16561</v>
      </c>
      <c r="D2664">
        <v>2018</v>
      </c>
      <c r="E2664" t="s">
        <v>2570</v>
      </c>
      <c r="F2664" t="s">
        <v>16620</v>
      </c>
    </row>
    <row r="2665" spans="1:6" x14ac:dyDescent="0.25">
      <c r="A2665" t="s">
        <v>16621</v>
      </c>
      <c r="B2665" t="s">
        <v>16560</v>
      </c>
      <c r="C2665" t="s">
        <v>16561</v>
      </c>
      <c r="D2665">
        <v>2018</v>
      </c>
      <c r="E2665" t="s">
        <v>2570</v>
      </c>
      <c r="F2665" t="s">
        <v>16622</v>
      </c>
    </row>
    <row r="2666" spans="1:6" x14ac:dyDescent="0.25">
      <c r="A2666" t="s">
        <v>11669</v>
      </c>
      <c r="B2666" t="s">
        <v>16560</v>
      </c>
      <c r="C2666" t="s">
        <v>16561</v>
      </c>
      <c r="D2666">
        <v>2018</v>
      </c>
      <c r="E2666" t="s">
        <v>2570</v>
      </c>
      <c r="F2666" t="s">
        <v>16623</v>
      </c>
    </row>
    <row r="2667" spans="1:6" x14ac:dyDescent="0.25">
      <c r="A2667" t="s">
        <v>16624</v>
      </c>
      <c r="B2667" t="s">
        <v>16560</v>
      </c>
      <c r="C2667" t="s">
        <v>16561</v>
      </c>
      <c r="D2667">
        <v>2018</v>
      </c>
      <c r="E2667" t="s">
        <v>2570</v>
      </c>
      <c r="F2667" t="s">
        <v>16625</v>
      </c>
    </row>
    <row r="2668" spans="1:6" x14ac:dyDescent="0.25">
      <c r="A2668" t="s">
        <v>16626</v>
      </c>
      <c r="B2668" t="s">
        <v>16560</v>
      </c>
      <c r="C2668" t="s">
        <v>16561</v>
      </c>
      <c r="D2668">
        <v>2018</v>
      </c>
      <c r="E2668" t="s">
        <v>2570</v>
      </c>
      <c r="F2668" t="s">
        <v>16627</v>
      </c>
    </row>
    <row r="2669" spans="1:6" x14ac:dyDescent="0.25">
      <c r="A2669" t="s">
        <v>16635</v>
      </c>
      <c r="B2669" t="s">
        <v>16636</v>
      </c>
      <c r="C2669" t="s">
        <v>16561</v>
      </c>
      <c r="D2669">
        <v>2018</v>
      </c>
      <c r="E2669" t="s">
        <v>2570</v>
      </c>
      <c r="F2669" t="s">
        <v>16637</v>
      </c>
    </row>
    <row r="2670" spans="1:6" x14ac:dyDescent="0.25">
      <c r="A2670" t="s">
        <v>16638</v>
      </c>
      <c r="B2670" t="s">
        <v>16636</v>
      </c>
      <c r="C2670" t="s">
        <v>16561</v>
      </c>
      <c r="D2670">
        <v>2018</v>
      </c>
      <c r="E2670" t="s">
        <v>2570</v>
      </c>
      <c r="F2670" t="s">
        <v>16639</v>
      </c>
    </row>
    <row r="2671" spans="1:6" x14ac:dyDescent="0.25">
      <c r="A2671" t="s">
        <v>16608</v>
      </c>
      <c r="B2671" t="s">
        <v>16609</v>
      </c>
      <c r="C2671" t="s">
        <v>16561</v>
      </c>
      <c r="D2671">
        <v>2018</v>
      </c>
      <c r="E2671" t="s">
        <v>2570</v>
      </c>
      <c r="F2671" t="s">
        <v>16610</v>
      </c>
    </row>
    <row r="2672" spans="1:6" x14ac:dyDescent="0.25">
      <c r="A2672" t="s">
        <v>16596</v>
      </c>
      <c r="B2672" t="s">
        <v>16597</v>
      </c>
      <c r="C2672" t="s">
        <v>16561</v>
      </c>
      <c r="D2672">
        <v>2018</v>
      </c>
      <c r="E2672" t="s">
        <v>2570</v>
      </c>
      <c r="F2672" t="s">
        <v>16598</v>
      </c>
    </row>
    <row r="2673" spans="1:7" x14ac:dyDescent="0.25">
      <c r="A2673" t="s">
        <v>16631</v>
      </c>
      <c r="B2673" t="s">
        <v>16597</v>
      </c>
      <c r="C2673" t="s">
        <v>16561</v>
      </c>
      <c r="D2673">
        <v>2018</v>
      </c>
      <c r="E2673" t="s">
        <v>2570</v>
      </c>
      <c r="F2673" t="s">
        <v>16632</v>
      </c>
    </row>
    <row r="2674" spans="1:7" x14ac:dyDescent="0.25">
      <c r="A2674" t="s">
        <v>16603</v>
      </c>
      <c r="B2674" t="s">
        <v>16604</v>
      </c>
      <c r="C2674" t="s">
        <v>16561</v>
      </c>
      <c r="D2674">
        <v>2018</v>
      </c>
      <c r="E2674" t="s">
        <v>2570</v>
      </c>
      <c r="F2674" t="s">
        <v>16605</v>
      </c>
    </row>
    <row r="2675" spans="1:7" x14ac:dyDescent="0.25">
      <c r="A2675" t="s">
        <v>16633</v>
      </c>
      <c r="B2675" t="s">
        <v>16604</v>
      </c>
      <c r="C2675" t="s">
        <v>16561</v>
      </c>
      <c r="D2675">
        <v>2018</v>
      </c>
      <c r="E2675" t="s">
        <v>2570</v>
      </c>
      <c r="F2675" t="s">
        <v>16634</v>
      </c>
    </row>
    <row r="2676" spans="1:7" x14ac:dyDescent="0.25">
      <c r="A2676" t="s">
        <v>16628</v>
      </c>
      <c r="B2676" t="s">
        <v>16629</v>
      </c>
      <c r="C2676" t="s">
        <v>16561</v>
      </c>
      <c r="D2676">
        <v>2018</v>
      </c>
      <c r="E2676" t="s">
        <v>2570</v>
      </c>
      <c r="F2676" t="s">
        <v>16630</v>
      </c>
    </row>
    <row r="2677" spans="1:7" x14ac:dyDescent="0.25">
      <c r="A2677" t="s">
        <v>16570</v>
      </c>
      <c r="B2677" t="s">
        <v>16560</v>
      </c>
      <c r="C2677" t="s">
        <v>16557</v>
      </c>
      <c r="D2677">
        <v>2019</v>
      </c>
      <c r="E2677" t="s">
        <v>2570</v>
      </c>
      <c r="F2677" t="s">
        <v>16571</v>
      </c>
    </row>
    <row r="2678" spans="1:7" x14ac:dyDescent="0.25">
      <c r="A2678" t="s">
        <v>16576</v>
      </c>
      <c r="B2678" t="s">
        <v>16560</v>
      </c>
      <c r="C2678" t="s">
        <v>16557</v>
      </c>
      <c r="D2678">
        <v>2019</v>
      </c>
      <c r="E2678" t="s">
        <v>2570</v>
      </c>
      <c r="F2678" t="s">
        <v>16577</v>
      </c>
    </row>
    <row r="2679" spans="1:7" x14ac:dyDescent="0.25">
      <c r="A2679" t="s">
        <v>16555</v>
      </c>
      <c r="B2679" t="s">
        <v>16556</v>
      </c>
      <c r="C2679" t="s">
        <v>16557</v>
      </c>
      <c r="D2679">
        <v>2019</v>
      </c>
      <c r="E2679" t="s">
        <v>2570</v>
      </c>
      <c r="F2679" t="s">
        <v>16558</v>
      </c>
      <c r="G2679" t="s">
        <v>10007</v>
      </c>
    </row>
    <row r="2680" spans="1:7" x14ac:dyDescent="0.25">
      <c r="A2680" t="s">
        <v>16572</v>
      </c>
      <c r="B2680" t="s">
        <v>16556</v>
      </c>
      <c r="C2680" t="s">
        <v>16557</v>
      </c>
      <c r="D2680">
        <v>2019</v>
      </c>
      <c r="E2680" t="s">
        <v>2570</v>
      </c>
      <c r="F2680" t="s">
        <v>16573</v>
      </c>
    </row>
    <row r="2681" spans="1:7" x14ac:dyDescent="0.25">
      <c r="A2681" t="s">
        <v>16590</v>
      </c>
      <c r="B2681" t="s">
        <v>16556</v>
      </c>
      <c r="C2681" t="s">
        <v>16557</v>
      </c>
      <c r="D2681">
        <v>2019</v>
      </c>
      <c r="E2681" t="s">
        <v>2570</v>
      </c>
      <c r="F2681" t="s">
        <v>16591</v>
      </c>
    </row>
    <row r="2682" spans="1:7" x14ac:dyDescent="0.25">
      <c r="A2682" t="s">
        <v>16563</v>
      </c>
      <c r="B2682" t="s">
        <v>16564</v>
      </c>
      <c r="C2682" t="s">
        <v>16557</v>
      </c>
      <c r="D2682">
        <v>2019</v>
      </c>
      <c r="E2682" t="s">
        <v>2570</v>
      </c>
      <c r="F2682" t="s">
        <v>16565</v>
      </c>
    </row>
    <row r="2683" spans="1:7" x14ac:dyDescent="0.25">
      <c r="A2683" t="s">
        <v>16580</v>
      </c>
      <c r="B2683" t="s">
        <v>16564</v>
      </c>
      <c r="C2683" t="s">
        <v>16557</v>
      </c>
      <c r="D2683">
        <v>2019</v>
      </c>
      <c r="E2683" t="s">
        <v>2570</v>
      </c>
      <c r="F2683" t="s">
        <v>16581</v>
      </c>
    </row>
    <row r="2684" spans="1:7" x14ac:dyDescent="0.25">
      <c r="A2684" t="s">
        <v>16584</v>
      </c>
      <c r="B2684" t="s">
        <v>16564</v>
      </c>
      <c r="C2684" t="s">
        <v>16557</v>
      </c>
      <c r="D2684">
        <v>2019</v>
      </c>
      <c r="E2684" t="s">
        <v>2570</v>
      </c>
      <c r="F2684" t="s">
        <v>16585</v>
      </c>
    </row>
    <row r="2685" spans="1:7" x14ac:dyDescent="0.25">
      <c r="A2685" t="s">
        <v>10470</v>
      </c>
      <c r="B2685" t="s">
        <v>10450</v>
      </c>
      <c r="C2685" t="s">
        <v>10471</v>
      </c>
      <c r="D2685">
        <v>2020</v>
      </c>
      <c r="E2685" t="s">
        <v>751</v>
      </c>
      <c r="F2685" t="s">
        <v>10472</v>
      </c>
    </row>
    <row r="2686" spans="1:7" x14ac:dyDescent="0.25">
      <c r="A2686" t="s">
        <v>10477</v>
      </c>
      <c r="B2686" t="s">
        <v>10450</v>
      </c>
      <c r="C2686" t="s">
        <v>10471</v>
      </c>
      <c r="D2686">
        <v>2020</v>
      </c>
      <c r="E2686" t="s">
        <v>751</v>
      </c>
      <c r="F2686" t="s">
        <v>10478</v>
      </c>
    </row>
    <row r="2687" spans="1:7" x14ac:dyDescent="0.25">
      <c r="A2687" t="s">
        <v>12392</v>
      </c>
      <c r="B2687" t="s">
        <v>12393</v>
      </c>
      <c r="C2687" t="s">
        <v>154</v>
      </c>
      <c r="D2687">
        <v>2012</v>
      </c>
      <c r="E2687" t="s">
        <v>154</v>
      </c>
      <c r="F2687" t="s">
        <v>12394</v>
      </c>
    </row>
    <row r="2688" spans="1:7" x14ac:dyDescent="0.25">
      <c r="A2688" t="s">
        <v>12395</v>
      </c>
      <c r="B2688" t="s">
        <v>12396</v>
      </c>
      <c r="C2688" t="s">
        <v>154</v>
      </c>
      <c r="D2688">
        <v>2012</v>
      </c>
      <c r="E2688" t="s">
        <v>154</v>
      </c>
      <c r="F2688" t="s">
        <v>12397</v>
      </c>
    </row>
    <row r="2689" spans="1:7" x14ac:dyDescent="0.25">
      <c r="A2689" t="s">
        <v>12344</v>
      </c>
      <c r="B2689" t="s">
        <v>10273</v>
      </c>
      <c r="C2689" t="s">
        <v>154</v>
      </c>
      <c r="D2689">
        <v>2012</v>
      </c>
      <c r="E2689" t="s">
        <v>154</v>
      </c>
      <c r="F2689" t="s">
        <v>12345</v>
      </c>
    </row>
    <row r="2690" spans="1:7" x14ac:dyDescent="0.25">
      <c r="A2690" t="s">
        <v>12346</v>
      </c>
      <c r="B2690" t="s">
        <v>10273</v>
      </c>
      <c r="C2690" t="s">
        <v>154</v>
      </c>
      <c r="D2690">
        <v>2012</v>
      </c>
      <c r="E2690" t="s">
        <v>154</v>
      </c>
      <c r="F2690" t="s">
        <v>12347</v>
      </c>
    </row>
    <row r="2691" spans="1:7" x14ac:dyDescent="0.25">
      <c r="A2691" t="s">
        <v>154</v>
      </c>
      <c r="B2691" t="s">
        <v>10273</v>
      </c>
      <c r="C2691" t="s">
        <v>154</v>
      </c>
      <c r="D2691">
        <v>2012</v>
      </c>
      <c r="E2691" t="s">
        <v>154</v>
      </c>
      <c r="F2691" t="s">
        <v>12348</v>
      </c>
      <c r="G2691" t="s">
        <v>10007</v>
      </c>
    </row>
    <row r="2692" spans="1:7" x14ac:dyDescent="0.25">
      <c r="A2692" t="s">
        <v>12349</v>
      </c>
      <c r="B2692" t="s">
        <v>10273</v>
      </c>
      <c r="C2692" t="s">
        <v>154</v>
      </c>
      <c r="D2692">
        <v>2012</v>
      </c>
      <c r="E2692" t="s">
        <v>154</v>
      </c>
      <c r="F2692" t="s">
        <v>12350</v>
      </c>
    </row>
    <row r="2693" spans="1:7" x14ac:dyDescent="0.25">
      <c r="A2693" t="s">
        <v>12351</v>
      </c>
      <c r="B2693" t="s">
        <v>10273</v>
      </c>
      <c r="C2693" t="s">
        <v>154</v>
      </c>
      <c r="D2693">
        <v>2012</v>
      </c>
      <c r="E2693" t="s">
        <v>154</v>
      </c>
      <c r="F2693" t="s">
        <v>12352</v>
      </c>
    </row>
    <row r="2694" spans="1:7" x14ac:dyDescent="0.25">
      <c r="A2694" t="s">
        <v>12353</v>
      </c>
      <c r="B2694" t="s">
        <v>10273</v>
      </c>
      <c r="C2694" t="s">
        <v>154</v>
      </c>
      <c r="D2694">
        <v>2012</v>
      </c>
      <c r="E2694" t="s">
        <v>154</v>
      </c>
      <c r="F2694" t="s">
        <v>12354</v>
      </c>
    </row>
    <row r="2695" spans="1:7" x14ac:dyDescent="0.25">
      <c r="A2695" t="s">
        <v>12355</v>
      </c>
      <c r="B2695" t="s">
        <v>10273</v>
      </c>
      <c r="C2695" t="s">
        <v>154</v>
      </c>
      <c r="D2695">
        <v>2012</v>
      </c>
      <c r="E2695" t="s">
        <v>154</v>
      </c>
      <c r="F2695" t="s">
        <v>12356</v>
      </c>
    </row>
    <row r="2696" spans="1:7" x14ac:dyDescent="0.25">
      <c r="A2696" t="s">
        <v>5087</v>
      </c>
      <c r="B2696" t="s">
        <v>10273</v>
      </c>
      <c r="C2696" t="s">
        <v>154</v>
      </c>
      <c r="D2696">
        <v>2012</v>
      </c>
      <c r="E2696" t="s">
        <v>154</v>
      </c>
      <c r="F2696" t="s">
        <v>12357</v>
      </c>
    </row>
    <row r="2697" spans="1:7" x14ac:dyDescent="0.25">
      <c r="A2697" t="s">
        <v>12358</v>
      </c>
      <c r="B2697" t="s">
        <v>10273</v>
      </c>
      <c r="C2697" t="s">
        <v>154</v>
      </c>
      <c r="D2697">
        <v>2012</v>
      </c>
      <c r="E2697" t="s">
        <v>154</v>
      </c>
      <c r="F2697" t="s">
        <v>12359</v>
      </c>
    </row>
    <row r="2698" spans="1:7" x14ac:dyDescent="0.25">
      <c r="A2698" t="s">
        <v>12360</v>
      </c>
      <c r="B2698" t="s">
        <v>10273</v>
      </c>
      <c r="C2698" t="s">
        <v>154</v>
      </c>
      <c r="D2698">
        <v>2012</v>
      </c>
      <c r="E2698" t="s">
        <v>154</v>
      </c>
      <c r="F2698" t="s">
        <v>12361</v>
      </c>
    </row>
    <row r="2699" spans="1:7" x14ac:dyDescent="0.25">
      <c r="A2699" t="s">
        <v>12362</v>
      </c>
      <c r="B2699" t="s">
        <v>10273</v>
      </c>
      <c r="C2699" t="s">
        <v>154</v>
      </c>
      <c r="D2699">
        <v>2012</v>
      </c>
      <c r="E2699" t="s">
        <v>154</v>
      </c>
      <c r="F2699" t="s">
        <v>12363</v>
      </c>
    </row>
    <row r="2700" spans="1:7" x14ac:dyDescent="0.25">
      <c r="A2700" t="s">
        <v>12364</v>
      </c>
      <c r="B2700" t="s">
        <v>10273</v>
      </c>
      <c r="C2700" t="s">
        <v>154</v>
      </c>
      <c r="D2700">
        <v>2012</v>
      </c>
      <c r="E2700" t="s">
        <v>154</v>
      </c>
      <c r="F2700" t="s">
        <v>12365</v>
      </c>
    </row>
    <row r="2701" spans="1:7" x14ac:dyDescent="0.25">
      <c r="A2701" t="s">
        <v>12366</v>
      </c>
      <c r="B2701" t="s">
        <v>10273</v>
      </c>
      <c r="C2701" t="s">
        <v>154</v>
      </c>
      <c r="D2701">
        <v>2012</v>
      </c>
      <c r="E2701" t="s">
        <v>154</v>
      </c>
      <c r="F2701" t="s">
        <v>12367</v>
      </c>
    </row>
    <row r="2702" spans="1:7" x14ac:dyDescent="0.25">
      <c r="A2702" t="s">
        <v>12368</v>
      </c>
      <c r="B2702" t="s">
        <v>10273</v>
      </c>
      <c r="C2702" t="s">
        <v>154</v>
      </c>
      <c r="D2702">
        <v>2012</v>
      </c>
      <c r="E2702" t="s">
        <v>154</v>
      </c>
      <c r="F2702" t="s">
        <v>12369</v>
      </c>
    </row>
    <row r="2703" spans="1:7" x14ac:dyDescent="0.25">
      <c r="A2703" t="s">
        <v>12370</v>
      </c>
      <c r="B2703" t="s">
        <v>10273</v>
      </c>
      <c r="C2703" t="s">
        <v>154</v>
      </c>
      <c r="D2703">
        <v>2012</v>
      </c>
      <c r="E2703" t="s">
        <v>154</v>
      </c>
      <c r="F2703" t="s">
        <v>12371</v>
      </c>
    </row>
    <row r="2704" spans="1:7" x14ac:dyDescent="0.25">
      <c r="A2704" t="s">
        <v>5084</v>
      </c>
      <c r="B2704" t="s">
        <v>10273</v>
      </c>
      <c r="C2704" t="s">
        <v>154</v>
      </c>
      <c r="D2704">
        <v>2012</v>
      </c>
      <c r="E2704" t="s">
        <v>154</v>
      </c>
      <c r="F2704" t="s">
        <v>12372</v>
      </c>
    </row>
    <row r="2705" spans="1:6" x14ac:dyDescent="0.25">
      <c r="A2705" t="s">
        <v>12373</v>
      </c>
      <c r="B2705" t="s">
        <v>10273</v>
      </c>
      <c r="C2705" t="s">
        <v>154</v>
      </c>
      <c r="D2705">
        <v>2012</v>
      </c>
      <c r="E2705" t="s">
        <v>154</v>
      </c>
      <c r="F2705" t="s">
        <v>12374</v>
      </c>
    </row>
    <row r="2706" spans="1:6" x14ac:dyDescent="0.25">
      <c r="A2706" t="s">
        <v>12375</v>
      </c>
      <c r="B2706" t="s">
        <v>10273</v>
      </c>
      <c r="C2706" t="s">
        <v>154</v>
      </c>
      <c r="D2706">
        <v>2012</v>
      </c>
      <c r="E2706" t="s">
        <v>154</v>
      </c>
      <c r="F2706" t="s">
        <v>12376</v>
      </c>
    </row>
    <row r="2707" spans="1:6" x14ac:dyDescent="0.25">
      <c r="A2707" t="s">
        <v>12377</v>
      </c>
      <c r="B2707" t="s">
        <v>10273</v>
      </c>
      <c r="C2707" t="s">
        <v>154</v>
      </c>
      <c r="D2707">
        <v>2012</v>
      </c>
      <c r="E2707" t="s">
        <v>154</v>
      </c>
      <c r="F2707" t="s">
        <v>12378</v>
      </c>
    </row>
    <row r="2708" spans="1:6" x14ac:dyDescent="0.25">
      <c r="A2708" t="s">
        <v>10444</v>
      </c>
      <c r="B2708" t="s">
        <v>10273</v>
      </c>
      <c r="C2708" t="s">
        <v>154</v>
      </c>
      <c r="D2708">
        <v>2012</v>
      </c>
      <c r="E2708" t="s">
        <v>154</v>
      </c>
      <c r="F2708" t="s">
        <v>12379</v>
      </c>
    </row>
    <row r="2709" spans="1:6" x14ac:dyDescent="0.25">
      <c r="A2709" t="s">
        <v>12380</v>
      </c>
      <c r="B2709" t="s">
        <v>10273</v>
      </c>
      <c r="C2709" t="s">
        <v>154</v>
      </c>
      <c r="D2709">
        <v>2012</v>
      </c>
      <c r="E2709" t="s">
        <v>154</v>
      </c>
      <c r="F2709" t="s">
        <v>12381</v>
      </c>
    </row>
    <row r="2710" spans="1:6" x14ac:dyDescent="0.25">
      <c r="A2710" t="s">
        <v>12382</v>
      </c>
      <c r="B2710" t="s">
        <v>10273</v>
      </c>
      <c r="C2710" t="s">
        <v>154</v>
      </c>
      <c r="D2710">
        <v>2012</v>
      </c>
      <c r="E2710" t="s">
        <v>154</v>
      </c>
      <c r="F2710" t="s">
        <v>12383</v>
      </c>
    </row>
    <row r="2711" spans="1:6" x14ac:dyDescent="0.25">
      <c r="A2711" t="s">
        <v>12384</v>
      </c>
      <c r="B2711" t="s">
        <v>10273</v>
      </c>
      <c r="C2711" t="s">
        <v>154</v>
      </c>
      <c r="D2711">
        <v>2012</v>
      </c>
      <c r="E2711" t="s">
        <v>154</v>
      </c>
      <c r="F2711" t="s">
        <v>12385</v>
      </c>
    </row>
    <row r="2712" spans="1:6" x14ac:dyDescent="0.25">
      <c r="A2712" t="s">
        <v>12386</v>
      </c>
      <c r="B2712" t="s">
        <v>10273</v>
      </c>
      <c r="C2712" t="s">
        <v>154</v>
      </c>
      <c r="D2712">
        <v>2012</v>
      </c>
      <c r="E2712" t="s">
        <v>154</v>
      </c>
      <c r="F2712" t="s">
        <v>12387</v>
      </c>
    </row>
    <row r="2713" spans="1:6" x14ac:dyDescent="0.25">
      <c r="A2713" t="s">
        <v>12388</v>
      </c>
      <c r="B2713" t="s">
        <v>10273</v>
      </c>
      <c r="C2713" t="s">
        <v>154</v>
      </c>
      <c r="D2713">
        <v>2012</v>
      </c>
      <c r="E2713" t="s">
        <v>154</v>
      </c>
      <c r="F2713" t="s">
        <v>12389</v>
      </c>
    </row>
    <row r="2714" spans="1:6" x14ac:dyDescent="0.25">
      <c r="A2714" t="s">
        <v>12390</v>
      </c>
      <c r="B2714" t="s">
        <v>10273</v>
      </c>
      <c r="C2714" t="s">
        <v>154</v>
      </c>
      <c r="D2714">
        <v>2012</v>
      </c>
      <c r="E2714" t="s">
        <v>154</v>
      </c>
      <c r="F2714" t="s">
        <v>12391</v>
      </c>
    </row>
    <row r="2715" spans="1:6" x14ac:dyDescent="0.25">
      <c r="A2715" t="s">
        <v>12398</v>
      </c>
      <c r="B2715" t="s">
        <v>10273</v>
      </c>
      <c r="C2715" t="s">
        <v>154</v>
      </c>
      <c r="D2715">
        <v>2012</v>
      </c>
      <c r="E2715" t="s">
        <v>154</v>
      </c>
      <c r="F2715" t="s">
        <v>12399</v>
      </c>
    </row>
    <row r="2716" spans="1:6" x14ac:dyDescent="0.25">
      <c r="A2716" t="s">
        <v>12400</v>
      </c>
      <c r="B2716" t="s">
        <v>10273</v>
      </c>
      <c r="C2716" t="s">
        <v>154</v>
      </c>
      <c r="D2716">
        <v>2012</v>
      </c>
      <c r="E2716" t="s">
        <v>154</v>
      </c>
      <c r="F2716" t="s">
        <v>12401</v>
      </c>
    </row>
    <row r="2717" spans="1:6" x14ac:dyDescent="0.25">
      <c r="A2717" t="s">
        <v>12402</v>
      </c>
      <c r="B2717" t="s">
        <v>10273</v>
      </c>
      <c r="C2717" t="s">
        <v>154</v>
      </c>
      <c r="D2717">
        <v>2012</v>
      </c>
      <c r="E2717" t="s">
        <v>154</v>
      </c>
      <c r="F2717" t="s">
        <v>12403</v>
      </c>
    </row>
    <row r="2718" spans="1:6" x14ac:dyDescent="0.25">
      <c r="A2718" t="s">
        <v>12404</v>
      </c>
      <c r="B2718" t="s">
        <v>10273</v>
      </c>
      <c r="C2718" t="s">
        <v>154</v>
      </c>
      <c r="D2718">
        <v>2012</v>
      </c>
      <c r="E2718" t="s">
        <v>154</v>
      </c>
      <c r="F2718" t="s">
        <v>12405</v>
      </c>
    </row>
    <row r="2719" spans="1:6" x14ac:dyDescent="0.25">
      <c r="A2719" t="s">
        <v>12406</v>
      </c>
      <c r="B2719" t="s">
        <v>10273</v>
      </c>
      <c r="C2719" t="s">
        <v>154</v>
      </c>
      <c r="D2719">
        <v>2012</v>
      </c>
      <c r="E2719" t="s">
        <v>154</v>
      </c>
      <c r="F2719" t="s">
        <v>12407</v>
      </c>
    </row>
    <row r="2720" spans="1:6" x14ac:dyDescent="0.25">
      <c r="A2720" t="s">
        <v>12408</v>
      </c>
      <c r="B2720" t="s">
        <v>10273</v>
      </c>
      <c r="C2720" t="s">
        <v>154</v>
      </c>
      <c r="D2720">
        <v>2012</v>
      </c>
      <c r="E2720" t="s">
        <v>154</v>
      </c>
      <c r="F2720" t="s">
        <v>12409</v>
      </c>
    </row>
    <row r="2721" spans="1:6" x14ac:dyDescent="0.25">
      <c r="A2721" t="s">
        <v>12410</v>
      </c>
      <c r="B2721" t="s">
        <v>10273</v>
      </c>
      <c r="C2721" t="s">
        <v>154</v>
      </c>
      <c r="D2721">
        <v>2012</v>
      </c>
      <c r="E2721" t="s">
        <v>154</v>
      </c>
      <c r="F2721" t="s">
        <v>12411</v>
      </c>
    </row>
    <row r="2722" spans="1:6" x14ac:dyDescent="0.25">
      <c r="A2722" t="s">
        <v>12412</v>
      </c>
      <c r="B2722" t="s">
        <v>10273</v>
      </c>
      <c r="C2722" t="s">
        <v>154</v>
      </c>
      <c r="D2722">
        <v>2012</v>
      </c>
      <c r="E2722" t="s">
        <v>154</v>
      </c>
      <c r="F2722" t="s">
        <v>12413</v>
      </c>
    </row>
    <row r="2723" spans="1:6" x14ac:dyDescent="0.25">
      <c r="A2723" t="s">
        <v>12414</v>
      </c>
      <c r="B2723" t="s">
        <v>10273</v>
      </c>
      <c r="C2723" t="s">
        <v>154</v>
      </c>
      <c r="D2723">
        <v>2012</v>
      </c>
      <c r="E2723" t="s">
        <v>154</v>
      </c>
      <c r="F2723" t="s">
        <v>12415</v>
      </c>
    </row>
    <row r="2724" spans="1:6" x14ac:dyDescent="0.25">
      <c r="A2724" t="s">
        <v>12416</v>
      </c>
      <c r="B2724" t="s">
        <v>10273</v>
      </c>
      <c r="C2724" t="s">
        <v>154</v>
      </c>
      <c r="D2724">
        <v>2012</v>
      </c>
      <c r="E2724" t="s">
        <v>154</v>
      </c>
      <c r="F2724" t="s">
        <v>12417</v>
      </c>
    </row>
    <row r="2725" spans="1:6" x14ac:dyDescent="0.25">
      <c r="A2725" t="s">
        <v>12418</v>
      </c>
      <c r="B2725" t="s">
        <v>10273</v>
      </c>
      <c r="C2725" t="s">
        <v>154</v>
      </c>
      <c r="D2725">
        <v>2012</v>
      </c>
      <c r="E2725" t="s">
        <v>154</v>
      </c>
      <c r="F2725" t="s">
        <v>12419</v>
      </c>
    </row>
    <row r="2726" spans="1:6" x14ac:dyDescent="0.25">
      <c r="A2726" t="s">
        <v>12420</v>
      </c>
      <c r="B2726" t="s">
        <v>10273</v>
      </c>
      <c r="C2726" t="s">
        <v>154</v>
      </c>
      <c r="D2726">
        <v>2012</v>
      </c>
      <c r="E2726" t="s">
        <v>154</v>
      </c>
      <c r="F2726" t="s">
        <v>12421</v>
      </c>
    </row>
    <row r="2727" spans="1:6" x14ac:dyDescent="0.25">
      <c r="A2727" t="s">
        <v>12210</v>
      </c>
      <c r="B2727" t="s">
        <v>11335</v>
      </c>
      <c r="C2727" t="s">
        <v>12211</v>
      </c>
      <c r="D2727">
        <v>2015</v>
      </c>
      <c r="E2727" t="s">
        <v>2611</v>
      </c>
      <c r="F2727" t="s">
        <v>12212</v>
      </c>
    </row>
    <row r="2728" spans="1:6" x14ac:dyDescent="0.25">
      <c r="A2728" t="s">
        <v>12222</v>
      </c>
      <c r="B2728" t="s">
        <v>11335</v>
      </c>
      <c r="C2728" t="s">
        <v>12211</v>
      </c>
      <c r="D2728">
        <v>2015</v>
      </c>
      <c r="E2728" t="s">
        <v>2611</v>
      </c>
      <c r="F2728" t="s">
        <v>12223</v>
      </c>
    </row>
    <row r="2729" spans="1:6" x14ac:dyDescent="0.25">
      <c r="A2729" t="s">
        <v>12230</v>
      </c>
      <c r="B2729" t="s">
        <v>11335</v>
      </c>
      <c r="C2729" t="s">
        <v>12211</v>
      </c>
      <c r="D2729">
        <v>2015</v>
      </c>
      <c r="E2729" t="s">
        <v>2611</v>
      </c>
      <c r="F2729" t="s">
        <v>12231</v>
      </c>
    </row>
    <row r="2730" spans="1:6" x14ac:dyDescent="0.25">
      <c r="A2730" t="s">
        <v>12240</v>
      </c>
      <c r="B2730" t="s">
        <v>11335</v>
      </c>
      <c r="C2730" t="s">
        <v>12211</v>
      </c>
      <c r="D2730">
        <v>2015</v>
      </c>
      <c r="E2730" t="s">
        <v>2611</v>
      </c>
      <c r="F2730" t="s">
        <v>12241</v>
      </c>
    </row>
    <row r="2731" spans="1:6" x14ac:dyDescent="0.25">
      <c r="A2731" t="s">
        <v>12246</v>
      </c>
      <c r="B2731" t="s">
        <v>11335</v>
      </c>
      <c r="C2731" t="s">
        <v>12211</v>
      </c>
      <c r="D2731">
        <v>2015</v>
      </c>
      <c r="E2731" t="s">
        <v>2611</v>
      </c>
      <c r="F2731" t="s">
        <v>12247</v>
      </c>
    </row>
    <row r="2732" spans="1:6" x14ac:dyDescent="0.25">
      <c r="A2732" t="s">
        <v>12254</v>
      </c>
      <c r="B2732" t="s">
        <v>11335</v>
      </c>
      <c r="C2732" t="s">
        <v>12211</v>
      </c>
      <c r="D2732">
        <v>2015</v>
      </c>
      <c r="E2732" t="s">
        <v>2611</v>
      </c>
      <c r="F2732" t="s">
        <v>12255</v>
      </c>
    </row>
    <row r="2733" spans="1:6" x14ac:dyDescent="0.25">
      <c r="A2733" t="s">
        <v>12258</v>
      </c>
      <c r="B2733" t="s">
        <v>11335</v>
      </c>
      <c r="C2733" t="s">
        <v>12211</v>
      </c>
      <c r="D2733">
        <v>2015</v>
      </c>
      <c r="E2733" t="s">
        <v>2611</v>
      </c>
      <c r="F2733" t="s">
        <v>12259</v>
      </c>
    </row>
    <row r="2734" spans="1:6" x14ac:dyDescent="0.25">
      <c r="A2734" t="s">
        <v>12264</v>
      </c>
      <c r="B2734" t="s">
        <v>11335</v>
      </c>
      <c r="C2734" t="s">
        <v>12211</v>
      </c>
      <c r="D2734">
        <v>2015</v>
      </c>
      <c r="E2734" t="s">
        <v>2611</v>
      </c>
      <c r="F2734" t="s">
        <v>12265</v>
      </c>
    </row>
    <row r="2735" spans="1:6" x14ac:dyDescent="0.25">
      <c r="A2735" t="s">
        <v>12270</v>
      </c>
      <c r="B2735" t="s">
        <v>11335</v>
      </c>
      <c r="C2735" t="s">
        <v>12211</v>
      </c>
      <c r="D2735">
        <v>2015</v>
      </c>
      <c r="E2735" t="s">
        <v>2611</v>
      </c>
      <c r="F2735" t="s">
        <v>12271</v>
      </c>
    </row>
    <row r="2736" spans="1:6" x14ac:dyDescent="0.25">
      <c r="A2736" t="s">
        <v>12213</v>
      </c>
      <c r="B2736" t="s">
        <v>11335</v>
      </c>
      <c r="C2736" t="s">
        <v>12214</v>
      </c>
      <c r="D2736">
        <v>2017</v>
      </c>
      <c r="E2736" t="s">
        <v>2611</v>
      </c>
      <c r="F2736" t="s">
        <v>12215</v>
      </c>
    </row>
    <row r="2737" spans="1:6" x14ac:dyDescent="0.25">
      <c r="A2737" t="s">
        <v>12224</v>
      </c>
      <c r="B2737" t="s">
        <v>11335</v>
      </c>
      <c r="C2737" t="s">
        <v>12214</v>
      </c>
      <c r="D2737">
        <v>2017</v>
      </c>
      <c r="E2737" t="s">
        <v>2611</v>
      </c>
      <c r="F2737" t="s">
        <v>12225</v>
      </c>
    </row>
    <row r="2738" spans="1:6" x14ac:dyDescent="0.25">
      <c r="A2738" t="s">
        <v>12232</v>
      </c>
      <c r="B2738" t="s">
        <v>11335</v>
      </c>
      <c r="C2738" t="s">
        <v>12214</v>
      </c>
      <c r="D2738">
        <v>2017</v>
      </c>
      <c r="E2738" t="s">
        <v>2611</v>
      </c>
      <c r="F2738" t="s">
        <v>12233</v>
      </c>
    </row>
    <row r="2739" spans="1:6" x14ac:dyDescent="0.25">
      <c r="A2739" t="s">
        <v>12238</v>
      </c>
      <c r="B2739" t="s">
        <v>11335</v>
      </c>
      <c r="C2739" t="s">
        <v>12214</v>
      </c>
      <c r="D2739">
        <v>2017</v>
      </c>
      <c r="E2739" t="s">
        <v>2611</v>
      </c>
      <c r="F2739" t="s">
        <v>12239</v>
      </c>
    </row>
    <row r="2740" spans="1:6" x14ac:dyDescent="0.25">
      <c r="A2740" t="s">
        <v>12219</v>
      </c>
      <c r="B2740" t="s">
        <v>11335</v>
      </c>
      <c r="C2740" t="s">
        <v>12220</v>
      </c>
      <c r="D2740">
        <v>2021</v>
      </c>
      <c r="E2740" t="s">
        <v>2611</v>
      </c>
      <c r="F2740" t="s">
        <v>12221</v>
      </c>
    </row>
    <row r="2741" spans="1:6" x14ac:dyDescent="0.25">
      <c r="A2741" t="s">
        <v>12228</v>
      </c>
      <c r="B2741" t="s">
        <v>11335</v>
      </c>
      <c r="C2741" t="s">
        <v>12220</v>
      </c>
      <c r="D2741">
        <v>2021</v>
      </c>
      <c r="E2741" t="s">
        <v>2611</v>
      </c>
      <c r="F2741" t="s">
        <v>12229</v>
      </c>
    </row>
    <row r="2742" spans="1:6" x14ac:dyDescent="0.25">
      <c r="A2742" t="s">
        <v>12236</v>
      </c>
      <c r="B2742" t="s">
        <v>11335</v>
      </c>
      <c r="C2742" t="s">
        <v>12220</v>
      </c>
      <c r="D2742">
        <v>2021</v>
      </c>
      <c r="E2742" t="s">
        <v>2611</v>
      </c>
      <c r="F2742" t="s">
        <v>12237</v>
      </c>
    </row>
    <row r="2743" spans="1:6" x14ac:dyDescent="0.25">
      <c r="A2743" t="s">
        <v>12242</v>
      </c>
      <c r="B2743" t="s">
        <v>11335</v>
      </c>
      <c r="C2743" t="s">
        <v>12220</v>
      </c>
      <c r="D2743">
        <v>2021</v>
      </c>
      <c r="E2743" t="s">
        <v>2611</v>
      </c>
      <c r="F2743" t="s">
        <v>12243</v>
      </c>
    </row>
    <row r="2744" spans="1:6" x14ac:dyDescent="0.25">
      <c r="A2744" t="s">
        <v>12248</v>
      </c>
      <c r="B2744" t="s">
        <v>11335</v>
      </c>
      <c r="C2744" t="s">
        <v>12220</v>
      </c>
      <c r="D2744">
        <v>2021</v>
      </c>
      <c r="E2744" t="s">
        <v>2611</v>
      </c>
      <c r="F2744" t="s">
        <v>12249</v>
      </c>
    </row>
    <row r="2745" spans="1:6" x14ac:dyDescent="0.25">
      <c r="A2745" t="s">
        <v>12256</v>
      </c>
      <c r="B2745" t="s">
        <v>11335</v>
      </c>
      <c r="C2745" t="s">
        <v>12220</v>
      </c>
      <c r="D2745">
        <v>2021</v>
      </c>
      <c r="E2745" t="s">
        <v>2611</v>
      </c>
      <c r="F2745" t="s">
        <v>12257</v>
      </c>
    </row>
    <row r="2746" spans="1:6" x14ac:dyDescent="0.25">
      <c r="A2746" t="s">
        <v>12260</v>
      </c>
      <c r="B2746" t="s">
        <v>11335</v>
      </c>
      <c r="C2746" t="s">
        <v>12220</v>
      </c>
      <c r="D2746">
        <v>2021</v>
      </c>
      <c r="E2746" t="s">
        <v>2611</v>
      </c>
      <c r="F2746" t="s">
        <v>12261</v>
      </c>
    </row>
    <row r="2747" spans="1:6" x14ac:dyDescent="0.25">
      <c r="A2747" t="s">
        <v>12266</v>
      </c>
      <c r="B2747" t="s">
        <v>11335</v>
      </c>
      <c r="C2747" t="s">
        <v>12220</v>
      </c>
      <c r="D2747">
        <v>2021</v>
      </c>
      <c r="E2747" t="s">
        <v>2611</v>
      </c>
      <c r="F2747" t="s">
        <v>12267</v>
      </c>
    </row>
    <row r="2748" spans="1:6" x14ac:dyDescent="0.25">
      <c r="A2748" t="s">
        <v>12272</v>
      </c>
      <c r="B2748" t="s">
        <v>11335</v>
      </c>
      <c r="C2748" t="s">
        <v>12220</v>
      </c>
      <c r="D2748">
        <v>2021</v>
      </c>
      <c r="E2748" t="s">
        <v>2611</v>
      </c>
      <c r="F2748" t="s">
        <v>12273</v>
      </c>
    </row>
    <row r="2749" spans="1:6" x14ac:dyDescent="0.25">
      <c r="A2749" t="s">
        <v>12276</v>
      </c>
      <c r="B2749" t="s">
        <v>11335</v>
      </c>
      <c r="C2749" t="s">
        <v>12220</v>
      </c>
      <c r="D2749">
        <v>2021</v>
      </c>
      <c r="E2749" t="s">
        <v>2611</v>
      </c>
      <c r="F2749" t="s">
        <v>12277</v>
      </c>
    </row>
    <row r="2750" spans="1:6" x14ac:dyDescent="0.25">
      <c r="A2750" t="s">
        <v>12282</v>
      </c>
      <c r="B2750" t="s">
        <v>11335</v>
      </c>
      <c r="C2750" t="s">
        <v>12220</v>
      </c>
      <c r="D2750">
        <v>2021</v>
      </c>
      <c r="E2750" t="s">
        <v>2611</v>
      </c>
      <c r="F2750" t="s">
        <v>12283</v>
      </c>
    </row>
    <row r="2751" spans="1:6" x14ac:dyDescent="0.25">
      <c r="A2751" t="s">
        <v>12286</v>
      </c>
      <c r="B2751" t="s">
        <v>11335</v>
      </c>
      <c r="C2751" t="s">
        <v>12220</v>
      </c>
      <c r="D2751">
        <v>2021</v>
      </c>
      <c r="E2751" t="s">
        <v>2611</v>
      </c>
      <c r="F2751" t="s">
        <v>12287</v>
      </c>
    </row>
    <row r="2752" spans="1:6" x14ac:dyDescent="0.25">
      <c r="A2752" t="s">
        <v>12290</v>
      </c>
      <c r="B2752" t="s">
        <v>11335</v>
      </c>
      <c r="C2752" t="s">
        <v>12220</v>
      </c>
      <c r="D2752">
        <v>2021</v>
      </c>
      <c r="E2752" t="s">
        <v>2611</v>
      </c>
      <c r="F2752" t="s">
        <v>12291</v>
      </c>
    </row>
    <row r="2753" spans="1:7" x14ac:dyDescent="0.25">
      <c r="A2753" t="s">
        <v>12292</v>
      </c>
      <c r="B2753" t="s">
        <v>11335</v>
      </c>
      <c r="C2753" t="s">
        <v>12220</v>
      </c>
      <c r="D2753">
        <v>2021</v>
      </c>
      <c r="E2753" t="s">
        <v>2611</v>
      </c>
      <c r="F2753" t="s">
        <v>12293</v>
      </c>
    </row>
    <row r="2754" spans="1:7" x14ac:dyDescent="0.25">
      <c r="A2754" t="s">
        <v>12296</v>
      </c>
      <c r="B2754" t="s">
        <v>11335</v>
      </c>
      <c r="C2754" t="s">
        <v>12220</v>
      </c>
      <c r="D2754">
        <v>2021</v>
      </c>
      <c r="E2754" t="s">
        <v>2611</v>
      </c>
      <c r="F2754" t="s">
        <v>12297</v>
      </c>
    </row>
    <row r="2755" spans="1:7" x14ac:dyDescent="0.25">
      <c r="A2755" t="s">
        <v>12300</v>
      </c>
      <c r="B2755" t="s">
        <v>11335</v>
      </c>
      <c r="C2755" t="s">
        <v>12220</v>
      </c>
      <c r="D2755">
        <v>2021</v>
      </c>
      <c r="E2755" t="s">
        <v>2611</v>
      </c>
      <c r="F2755" t="s">
        <v>12301</v>
      </c>
    </row>
    <row r="2756" spans="1:7" x14ac:dyDescent="0.25">
      <c r="A2756" t="s">
        <v>12306</v>
      </c>
      <c r="B2756" t="s">
        <v>11335</v>
      </c>
      <c r="C2756" t="s">
        <v>12220</v>
      </c>
      <c r="D2756">
        <v>2021</v>
      </c>
      <c r="E2756" t="s">
        <v>2611</v>
      </c>
      <c r="F2756" t="s">
        <v>12307</v>
      </c>
    </row>
    <row r="2757" spans="1:7" x14ac:dyDescent="0.25">
      <c r="A2757" t="s">
        <v>12310</v>
      </c>
      <c r="B2757" t="s">
        <v>11335</v>
      </c>
      <c r="C2757" t="s">
        <v>12220</v>
      </c>
      <c r="D2757">
        <v>2021</v>
      </c>
      <c r="E2757" t="s">
        <v>2611</v>
      </c>
      <c r="F2757" t="s">
        <v>12311</v>
      </c>
    </row>
    <row r="2758" spans="1:7" x14ac:dyDescent="0.25">
      <c r="A2758" t="s">
        <v>12314</v>
      </c>
      <c r="B2758" t="s">
        <v>11335</v>
      </c>
      <c r="C2758" t="s">
        <v>12220</v>
      </c>
      <c r="D2758">
        <v>2021</v>
      </c>
      <c r="E2758" t="s">
        <v>2611</v>
      </c>
      <c r="F2758" t="s">
        <v>12315</v>
      </c>
    </row>
    <row r="2759" spans="1:7" x14ac:dyDescent="0.25">
      <c r="A2759" t="s">
        <v>12316</v>
      </c>
      <c r="B2759" t="s">
        <v>11335</v>
      </c>
      <c r="C2759" t="s">
        <v>12220</v>
      </c>
      <c r="D2759">
        <v>2021</v>
      </c>
      <c r="E2759" t="s">
        <v>2611</v>
      </c>
      <c r="F2759" t="s">
        <v>12317</v>
      </c>
    </row>
    <row r="2760" spans="1:7" x14ac:dyDescent="0.25">
      <c r="A2760" t="s">
        <v>12216</v>
      </c>
      <c r="B2760" t="s">
        <v>11335</v>
      </c>
      <c r="C2760" t="s">
        <v>12217</v>
      </c>
      <c r="D2760">
        <v>2014</v>
      </c>
      <c r="E2760" t="s">
        <v>2611</v>
      </c>
      <c r="F2760" t="s">
        <v>12218</v>
      </c>
      <c r="G2760" t="s">
        <v>10007</v>
      </c>
    </row>
    <row r="2761" spans="1:7" x14ac:dyDescent="0.25">
      <c r="A2761" t="s">
        <v>12226</v>
      </c>
      <c r="B2761" t="s">
        <v>11335</v>
      </c>
      <c r="C2761" t="s">
        <v>12217</v>
      </c>
      <c r="D2761">
        <v>2014</v>
      </c>
      <c r="E2761" t="s">
        <v>2611</v>
      </c>
      <c r="F2761" t="s">
        <v>12227</v>
      </c>
    </row>
    <row r="2762" spans="1:7" x14ac:dyDescent="0.25">
      <c r="A2762" t="s">
        <v>12234</v>
      </c>
      <c r="B2762" t="s">
        <v>11335</v>
      </c>
      <c r="C2762" t="s">
        <v>12217</v>
      </c>
      <c r="D2762">
        <v>2014</v>
      </c>
      <c r="E2762" t="s">
        <v>2611</v>
      </c>
      <c r="F2762" t="s">
        <v>12235</v>
      </c>
    </row>
    <row r="2763" spans="1:7" x14ac:dyDescent="0.25">
      <c r="A2763" t="s">
        <v>12244</v>
      </c>
      <c r="B2763" t="s">
        <v>11335</v>
      </c>
      <c r="C2763" t="s">
        <v>12217</v>
      </c>
      <c r="D2763">
        <v>2014</v>
      </c>
      <c r="E2763" t="s">
        <v>2611</v>
      </c>
      <c r="F2763" t="s">
        <v>12245</v>
      </c>
    </row>
    <row r="2764" spans="1:7" x14ac:dyDescent="0.25">
      <c r="A2764" t="s">
        <v>12250</v>
      </c>
      <c r="B2764" t="s">
        <v>11335</v>
      </c>
      <c r="C2764" t="s">
        <v>12217</v>
      </c>
      <c r="D2764">
        <v>2014</v>
      </c>
      <c r="E2764" t="s">
        <v>2611</v>
      </c>
      <c r="F2764" t="s">
        <v>12251</v>
      </c>
    </row>
    <row r="2765" spans="1:7" x14ac:dyDescent="0.25">
      <c r="A2765" t="s">
        <v>12252</v>
      </c>
      <c r="B2765" t="s">
        <v>11335</v>
      </c>
      <c r="C2765" t="s">
        <v>12217</v>
      </c>
      <c r="D2765">
        <v>2014</v>
      </c>
      <c r="E2765" t="s">
        <v>2611</v>
      </c>
      <c r="F2765" t="s">
        <v>12253</v>
      </c>
    </row>
    <row r="2766" spans="1:7" x14ac:dyDescent="0.25">
      <c r="A2766" t="s">
        <v>12262</v>
      </c>
      <c r="B2766" t="s">
        <v>11335</v>
      </c>
      <c r="C2766" t="s">
        <v>12217</v>
      </c>
      <c r="D2766">
        <v>2014</v>
      </c>
      <c r="E2766" t="s">
        <v>2611</v>
      </c>
      <c r="F2766" t="s">
        <v>12263</v>
      </c>
    </row>
    <row r="2767" spans="1:7" x14ac:dyDescent="0.25">
      <c r="A2767" t="s">
        <v>12268</v>
      </c>
      <c r="B2767" t="s">
        <v>11335</v>
      </c>
      <c r="C2767" t="s">
        <v>12217</v>
      </c>
      <c r="D2767">
        <v>2014</v>
      </c>
      <c r="E2767" t="s">
        <v>2611</v>
      </c>
      <c r="F2767" t="s">
        <v>12269</v>
      </c>
    </row>
    <row r="2768" spans="1:7" x14ac:dyDescent="0.25">
      <c r="A2768" t="s">
        <v>12274</v>
      </c>
      <c r="B2768" t="s">
        <v>11335</v>
      </c>
      <c r="C2768" t="s">
        <v>12217</v>
      </c>
      <c r="D2768">
        <v>2014</v>
      </c>
      <c r="E2768" t="s">
        <v>2611</v>
      </c>
      <c r="F2768" t="s">
        <v>12275</v>
      </c>
    </row>
    <row r="2769" spans="1:6" x14ac:dyDescent="0.25">
      <c r="A2769" t="s">
        <v>12278</v>
      </c>
      <c r="B2769" t="s">
        <v>11335</v>
      </c>
      <c r="C2769" t="s">
        <v>12217</v>
      </c>
      <c r="D2769">
        <v>2014</v>
      </c>
      <c r="E2769" t="s">
        <v>2611</v>
      </c>
      <c r="F2769" t="s">
        <v>12279</v>
      </c>
    </row>
    <row r="2770" spans="1:6" x14ac:dyDescent="0.25">
      <c r="A2770" t="s">
        <v>12280</v>
      </c>
      <c r="B2770" t="s">
        <v>11335</v>
      </c>
      <c r="C2770" t="s">
        <v>12217</v>
      </c>
      <c r="D2770">
        <v>2014</v>
      </c>
      <c r="E2770" t="s">
        <v>2611</v>
      </c>
      <c r="F2770" t="s">
        <v>12281</v>
      </c>
    </row>
    <row r="2771" spans="1:6" x14ac:dyDescent="0.25">
      <c r="A2771" t="s">
        <v>12284</v>
      </c>
      <c r="B2771" t="s">
        <v>11335</v>
      </c>
      <c r="C2771" t="s">
        <v>12217</v>
      </c>
      <c r="D2771">
        <v>2014</v>
      </c>
      <c r="E2771" t="s">
        <v>2611</v>
      </c>
      <c r="F2771" t="s">
        <v>12285</v>
      </c>
    </row>
    <row r="2772" spans="1:6" x14ac:dyDescent="0.25">
      <c r="A2772" t="s">
        <v>12288</v>
      </c>
      <c r="B2772" t="s">
        <v>11335</v>
      </c>
      <c r="C2772" t="s">
        <v>12217</v>
      </c>
      <c r="D2772">
        <v>2014</v>
      </c>
      <c r="E2772" t="s">
        <v>2611</v>
      </c>
      <c r="F2772" t="s">
        <v>12289</v>
      </c>
    </row>
    <row r="2773" spans="1:6" x14ac:dyDescent="0.25">
      <c r="A2773" t="s">
        <v>12294</v>
      </c>
      <c r="B2773" t="s">
        <v>11335</v>
      </c>
      <c r="C2773" t="s">
        <v>12217</v>
      </c>
      <c r="D2773">
        <v>2014</v>
      </c>
      <c r="E2773" t="s">
        <v>2611</v>
      </c>
      <c r="F2773" t="s">
        <v>12295</v>
      </c>
    </row>
    <row r="2774" spans="1:6" x14ac:dyDescent="0.25">
      <c r="A2774" t="s">
        <v>12298</v>
      </c>
      <c r="B2774" t="s">
        <v>11335</v>
      </c>
      <c r="C2774" t="s">
        <v>12217</v>
      </c>
      <c r="D2774">
        <v>2014</v>
      </c>
      <c r="E2774" t="s">
        <v>2611</v>
      </c>
      <c r="F2774" t="s">
        <v>12299</v>
      </c>
    </row>
    <row r="2775" spans="1:6" x14ac:dyDescent="0.25">
      <c r="A2775" t="s">
        <v>12302</v>
      </c>
      <c r="B2775" t="s">
        <v>11335</v>
      </c>
      <c r="C2775" t="s">
        <v>12217</v>
      </c>
      <c r="D2775">
        <v>2014</v>
      </c>
      <c r="E2775" t="s">
        <v>2611</v>
      </c>
      <c r="F2775" t="s">
        <v>12303</v>
      </c>
    </row>
    <row r="2776" spans="1:6" x14ac:dyDescent="0.25">
      <c r="A2776" t="s">
        <v>12304</v>
      </c>
      <c r="B2776" t="s">
        <v>11335</v>
      </c>
      <c r="C2776" t="s">
        <v>12217</v>
      </c>
      <c r="D2776">
        <v>2014</v>
      </c>
      <c r="E2776" t="s">
        <v>2611</v>
      </c>
      <c r="F2776" t="s">
        <v>12305</v>
      </c>
    </row>
    <row r="2777" spans="1:6" x14ac:dyDescent="0.25">
      <c r="A2777" t="s">
        <v>12308</v>
      </c>
      <c r="B2777" t="s">
        <v>11335</v>
      </c>
      <c r="C2777" t="s">
        <v>12217</v>
      </c>
      <c r="D2777">
        <v>2014</v>
      </c>
      <c r="E2777" t="s">
        <v>2611</v>
      </c>
      <c r="F2777" t="s">
        <v>12309</v>
      </c>
    </row>
    <row r="2778" spans="1:6" x14ac:dyDescent="0.25">
      <c r="A2778" t="s">
        <v>12312</v>
      </c>
      <c r="B2778" t="s">
        <v>11335</v>
      </c>
      <c r="C2778" t="s">
        <v>12217</v>
      </c>
      <c r="D2778">
        <v>2014</v>
      </c>
      <c r="E2778" t="s">
        <v>2611</v>
      </c>
      <c r="F2778" t="s">
        <v>12313</v>
      </c>
    </row>
    <row r="2779" spans="1:6" x14ac:dyDescent="0.25">
      <c r="A2779" t="s">
        <v>12318</v>
      </c>
      <c r="B2779" t="s">
        <v>11335</v>
      </c>
      <c r="C2779" t="s">
        <v>12217</v>
      </c>
      <c r="D2779">
        <v>2014</v>
      </c>
      <c r="E2779" t="s">
        <v>2611</v>
      </c>
      <c r="F2779" t="s">
        <v>12319</v>
      </c>
    </row>
    <row r="2780" spans="1:6" x14ac:dyDescent="0.25">
      <c r="A2780" t="s">
        <v>12320</v>
      </c>
      <c r="B2780" t="s">
        <v>11335</v>
      </c>
      <c r="C2780" t="s">
        <v>12217</v>
      </c>
      <c r="D2780">
        <v>2014</v>
      </c>
      <c r="E2780" t="s">
        <v>2611</v>
      </c>
      <c r="F2780" t="s">
        <v>12321</v>
      </c>
    </row>
    <row r="2781" spans="1:6" x14ac:dyDescent="0.25">
      <c r="A2781" t="s">
        <v>12322</v>
      </c>
      <c r="B2781" t="s">
        <v>11335</v>
      </c>
      <c r="C2781" t="s">
        <v>12217</v>
      </c>
      <c r="D2781">
        <v>2014</v>
      </c>
      <c r="E2781" t="s">
        <v>2611</v>
      </c>
      <c r="F2781" t="s">
        <v>12323</v>
      </c>
    </row>
    <row r="2782" spans="1:6" x14ac:dyDescent="0.25">
      <c r="A2782" t="s">
        <v>12324</v>
      </c>
      <c r="B2782" t="s">
        <v>11335</v>
      </c>
      <c r="C2782" t="s">
        <v>12217</v>
      </c>
      <c r="D2782">
        <v>2014</v>
      </c>
      <c r="E2782" t="s">
        <v>2611</v>
      </c>
      <c r="F2782" t="s">
        <v>12325</v>
      </c>
    </row>
    <row r="2783" spans="1:6" x14ac:dyDescent="0.25">
      <c r="A2783" t="s">
        <v>12326</v>
      </c>
      <c r="B2783" t="s">
        <v>11335</v>
      </c>
      <c r="C2783" t="s">
        <v>12217</v>
      </c>
      <c r="D2783">
        <v>2014</v>
      </c>
      <c r="E2783" t="s">
        <v>2611</v>
      </c>
      <c r="F2783" t="s">
        <v>12327</v>
      </c>
    </row>
    <row r="2784" spans="1:6" x14ac:dyDescent="0.25">
      <c r="A2784" t="s">
        <v>12328</v>
      </c>
      <c r="B2784" t="s">
        <v>11335</v>
      </c>
      <c r="C2784" t="s">
        <v>12217</v>
      </c>
      <c r="D2784">
        <v>2014</v>
      </c>
      <c r="E2784" t="s">
        <v>2611</v>
      </c>
      <c r="F2784" t="s">
        <v>12329</v>
      </c>
    </row>
    <row r="2785" spans="1:6" x14ac:dyDescent="0.25">
      <c r="A2785" t="s">
        <v>12330</v>
      </c>
      <c r="B2785" t="s">
        <v>11335</v>
      </c>
      <c r="C2785" t="s">
        <v>12217</v>
      </c>
      <c r="D2785">
        <v>2014</v>
      </c>
      <c r="E2785" t="s">
        <v>2611</v>
      </c>
      <c r="F2785" t="s">
        <v>12331</v>
      </c>
    </row>
    <row r="2786" spans="1:6" x14ac:dyDescent="0.25">
      <c r="A2786" t="s">
        <v>12332</v>
      </c>
      <c r="B2786" t="s">
        <v>11335</v>
      </c>
      <c r="C2786" t="s">
        <v>12217</v>
      </c>
      <c r="D2786">
        <v>2014</v>
      </c>
      <c r="E2786" t="s">
        <v>2611</v>
      </c>
      <c r="F2786" t="s">
        <v>12333</v>
      </c>
    </row>
    <row r="2787" spans="1:6" x14ac:dyDescent="0.25">
      <c r="A2787" t="s">
        <v>12334</v>
      </c>
      <c r="B2787" t="s">
        <v>11335</v>
      </c>
      <c r="C2787" t="s">
        <v>12217</v>
      </c>
      <c r="D2787">
        <v>2014</v>
      </c>
      <c r="E2787" t="s">
        <v>2611</v>
      </c>
      <c r="F2787" t="s">
        <v>12335</v>
      </c>
    </row>
    <row r="2788" spans="1:6" x14ac:dyDescent="0.25">
      <c r="A2788" t="s">
        <v>12336</v>
      </c>
      <c r="B2788" t="s">
        <v>11335</v>
      </c>
      <c r="C2788" t="s">
        <v>12217</v>
      </c>
      <c r="D2788">
        <v>2014</v>
      </c>
      <c r="E2788" t="s">
        <v>2611</v>
      </c>
      <c r="F2788" t="s">
        <v>12337</v>
      </c>
    </row>
    <row r="2789" spans="1:6" x14ac:dyDescent="0.25">
      <c r="A2789" t="s">
        <v>12338</v>
      </c>
      <c r="B2789" t="s">
        <v>11335</v>
      </c>
      <c r="C2789" t="s">
        <v>12217</v>
      </c>
      <c r="D2789">
        <v>2014</v>
      </c>
      <c r="E2789" t="s">
        <v>2611</v>
      </c>
      <c r="F2789" t="s">
        <v>12339</v>
      </c>
    </row>
    <row r="2790" spans="1:6" x14ac:dyDescent="0.25">
      <c r="A2790" t="s">
        <v>12340</v>
      </c>
      <c r="B2790" t="s">
        <v>11335</v>
      </c>
      <c r="C2790" t="s">
        <v>12217</v>
      </c>
      <c r="D2790">
        <v>2014</v>
      </c>
      <c r="E2790" t="s">
        <v>2611</v>
      </c>
      <c r="F2790" t="s">
        <v>12341</v>
      </c>
    </row>
    <row r="2791" spans="1:6" x14ac:dyDescent="0.25">
      <c r="A2791" t="s">
        <v>12342</v>
      </c>
      <c r="B2791" t="s">
        <v>11335</v>
      </c>
      <c r="C2791" t="s">
        <v>12217</v>
      </c>
      <c r="D2791">
        <v>2014</v>
      </c>
      <c r="E2791" t="s">
        <v>2611</v>
      </c>
      <c r="F2791" t="s">
        <v>12343</v>
      </c>
    </row>
    <row r="2792" spans="1:6" x14ac:dyDescent="0.25">
      <c r="A2792" t="s">
        <v>15694</v>
      </c>
      <c r="B2792" t="s">
        <v>15695</v>
      </c>
      <c r="C2792" t="s">
        <v>15696</v>
      </c>
      <c r="D2792">
        <v>2024</v>
      </c>
      <c r="E2792" t="s">
        <v>1353</v>
      </c>
      <c r="F2792" t="s">
        <v>15697</v>
      </c>
    </row>
    <row r="2793" spans="1:6" x14ac:dyDescent="0.25">
      <c r="A2793" t="s">
        <v>15698</v>
      </c>
      <c r="B2793" t="s">
        <v>15695</v>
      </c>
      <c r="C2793" t="s">
        <v>15696</v>
      </c>
      <c r="D2793">
        <v>2024</v>
      </c>
      <c r="E2793" t="s">
        <v>1353</v>
      </c>
      <c r="F2793" t="s">
        <v>15699</v>
      </c>
    </row>
    <row r="2794" spans="1:6" x14ac:dyDescent="0.25">
      <c r="A2794" t="s">
        <v>15700</v>
      </c>
      <c r="B2794" t="s">
        <v>15695</v>
      </c>
      <c r="C2794" t="s">
        <v>15696</v>
      </c>
      <c r="D2794">
        <v>2024</v>
      </c>
      <c r="E2794" t="s">
        <v>1353</v>
      </c>
      <c r="F2794" t="s">
        <v>15701</v>
      </c>
    </row>
    <row r="2795" spans="1:6" x14ac:dyDescent="0.25">
      <c r="A2795" t="s">
        <v>15702</v>
      </c>
      <c r="B2795" t="s">
        <v>15695</v>
      </c>
      <c r="C2795" t="s">
        <v>15696</v>
      </c>
      <c r="D2795">
        <v>2024</v>
      </c>
      <c r="E2795" t="s">
        <v>1353</v>
      </c>
      <c r="F2795" t="s">
        <v>15703</v>
      </c>
    </row>
    <row r="2796" spans="1:6" x14ac:dyDescent="0.25">
      <c r="A2796" t="s">
        <v>15704</v>
      </c>
      <c r="B2796" t="s">
        <v>15695</v>
      </c>
      <c r="C2796" t="s">
        <v>15696</v>
      </c>
      <c r="D2796">
        <v>2024</v>
      </c>
      <c r="E2796" t="s">
        <v>1353</v>
      </c>
      <c r="F2796" t="s">
        <v>15705</v>
      </c>
    </row>
    <row r="2797" spans="1:6" x14ac:dyDescent="0.25">
      <c r="A2797" t="s">
        <v>15706</v>
      </c>
      <c r="B2797" t="s">
        <v>15695</v>
      </c>
      <c r="C2797" t="s">
        <v>15696</v>
      </c>
      <c r="D2797">
        <v>2024</v>
      </c>
      <c r="E2797" t="s">
        <v>1353</v>
      </c>
      <c r="F2797" t="s">
        <v>15707</v>
      </c>
    </row>
    <row r="2798" spans="1:6" x14ac:dyDescent="0.25">
      <c r="A2798" t="s">
        <v>15708</v>
      </c>
      <c r="B2798" t="s">
        <v>15695</v>
      </c>
      <c r="C2798" t="s">
        <v>15696</v>
      </c>
      <c r="D2798">
        <v>2024</v>
      </c>
      <c r="E2798" t="s">
        <v>1353</v>
      </c>
      <c r="F2798" t="s">
        <v>15709</v>
      </c>
    </row>
    <row r="2799" spans="1:6" x14ac:dyDescent="0.25">
      <c r="A2799" t="s">
        <v>15710</v>
      </c>
      <c r="B2799" t="s">
        <v>15695</v>
      </c>
      <c r="C2799" t="s">
        <v>15696</v>
      </c>
      <c r="D2799">
        <v>2024</v>
      </c>
      <c r="E2799" t="s">
        <v>1353</v>
      </c>
      <c r="F2799" t="s">
        <v>15711</v>
      </c>
    </row>
    <row r="2800" spans="1:6" x14ac:dyDescent="0.25">
      <c r="A2800" t="s">
        <v>15712</v>
      </c>
      <c r="B2800" t="s">
        <v>15695</v>
      </c>
      <c r="C2800" t="s">
        <v>15696</v>
      </c>
      <c r="D2800">
        <v>2024</v>
      </c>
      <c r="E2800" t="s">
        <v>1353</v>
      </c>
      <c r="F2800" t="s">
        <v>15713</v>
      </c>
    </row>
    <row r="2801" spans="1:6" x14ac:dyDescent="0.25">
      <c r="A2801" t="s">
        <v>15714</v>
      </c>
      <c r="B2801" t="s">
        <v>15695</v>
      </c>
      <c r="C2801" t="s">
        <v>15696</v>
      </c>
      <c r="D2801">
        <v>2024</v>
      </c>
      <c r="E2801" t="s">
        <v>1353</v>
      </c>
      <c r="F2801" t="s">
        <v>15715</v>
      </c>
    </row>
    <row r="2802" spans="1:6" x14ac:dyDescent="0.25">
      <c r="A2802" t="s">
        <v>15716</v>
      </c>
      <c r="B2802" t="s">
        <v>15695</v>
      </c>
      <c r="C2802" t="s">
        <v>15696</v>
      </c>
      <c r="D2802">
        <v>2024</v>
      </c>
      <c r="E2802" t="s">
        <v>1353</v>
      </c>
      <c r="F2802" t="s">
        <v>15717</v>
      </c>
    </row>
    <row r="2803" spans="1:6" x14ac:dyDescent="0.25">
      <c r="A2803" t="s">
        <v>15718</v>
      </c>
      <c r="B2803" t="s">
        <v>15695</v>
      </c>
      <c r="C2803" t="s">
        <v>15696</v>
      </c>
      <c r="D2803">
        <v>2024</v>
      </c>
      <c r="E2803" t="s">
        <v>1353</v>
      </c>
      <c r="F2803" t="s">
        <v>15719</v>
      </c>
    </row>
    <row r="2804" spans="1:6" x14ac:dyDescent="0.25">
      <c r="A2804" t="s">
        <v>15720</v>
      </c>
      <c r="B2804" t="s">
        <v>15695</v>
      </c>
      <c r="C2804" t="s">
        <v>15696</v>
      </c>
      <c r="D2804">
        <v>2024</v>
      </c>
      <c r="E2804" t="s">
        <v>1353</v>
      </c>
      <c r="F2804" t="s">
        <v>15721</v>
      </c>
    </row>
    <row r="2805" spans="1:6" x14ac:dyDescent="0.25">
      <c r="A2805" t="s">
        <v>15722</v>
      </c>
      <c r="B2805" t="s">
        <v>15695</v>
      </c>
      <c r="C2805" t="s">
        <v>15696</v>
      </c>
      <c r="D2805">
        <v>2024</v>
      </c>
      <c r="E2805" t="s">
        <v>1353</v>
      </c>
      <c r="F2805" t="s">
        <v>15723</v>
      </c>
    </row>
    <row r="2806" spans="1:6" x14ac:dyDescent="0.25">
      <c r="A2806" t="s">
        <v>15724</v>
      </c>
      <c r="B2806" t="s">
        <v>15695</v>
      </c>
      <c r="C2806" t="s">
        <v>15696</v>
      </c>
      <c r="D2806">
        <v>2024</v>
      </c>
      <c r="E2806" t="s">
        <v>1353</v>
      </c>
      <c r="F2806" t="s">
        <v>15725</v>
      </c>
    </row>
    <row r="2807" spans="1:6" x14ac:dyDescent="0.25">
      <c r="A2807" t="s">
        <v>15726</v>
      </c>
      <c r="B2807" t="s">
        <v>15695</v>
      </c>
      <c r="C2807" t="s">
        <v>15696</v>
      </c>
      <c r="D2807">
        <v>2024</v>
      </c>
      <c r="E2807" t="s">
        <v>1353</v>
      </c>
      <c r="F2807" t="s">
        <v>15727</v>
      </c>
    </row>
    <row r="2808" spans="1:6" x14ac:dyDescent="0.25">
      <c r="A2808" t="s">
        <v>15728</v>
      </c>
      <c r="B2808" t="s">
        <v>15695</v>
      </c>
      <c r="C2808" t="s">
        <v>15696</v>
      </c>
      <c r="D2808">
        <v>2024</v>
      </c>
      <c r="E2808" t="s">
        <v>1353</v>
      </c>
      <c r="F2808" t="s">
        <v>15729</v>
      </c>
    </row>
    <row r="2809" spans="1:6" x14ac:dyDescent="0.25">
      <c r="A2809" t="s">
        <v>15730</v>
      </c>
      <c r="B2809" t="s">
        <v>15695</v>
      </c>
      <c r="C2809" t="s">
        <v>15696</v>
      </c>
      <c r="D2809">
        <v>2024</v>
      </c>
      <c r="E2809" t="s">
        <v>1353</v>
      </c>
      <c r="F2809" t="s">
        <v>15731</v>
      </c>
    </row>
    <row r="2810" spans="1:6" x14ac:dyDescent="0.25">
      <c r="A2810" t="s">
        <v>15732</v>
      </c>
      <c r="B2810" t="s">
        <v>15695</v>
      </c>
      <c r="C2810" t="s">
        <v>15696</v>
      </c>
      <c r="D2810">
        <v>2024</v>
      </c>
      <c r="E2810" t="s">
        <v>1353</v>
      </c>
      <c r="F2810" t="s">
        <v>15733</v>
      </c>
    </row>
    <row r="2811" spans="1:6" x14ac:dyDescent="0.25">
      <c r="A2811" t="s">
        <v>15734</v>
      </c>
      <c r="B2811" t="s">
        <v>15695</v>
      </c>
      <c r="C2811" t="s">
        <v>15696</v>
      </c>
      <c r="D2811">
        <v>2024</v>
      </c>
      <c r="E2811" t="s">
        <v>1353</v>
      </c>
      <c r="F2811" t="s">
        <v>15735</v>
      </c>
    </row>
    <row r="2812" spans="1:6" x14ac:dyDescent="0.25">
      <c r="A2812" t="s">
        <v>15736</v>
      </c>
      <c r="B2812" t="s">
        <v>15695</v>
      </c>
      <c r="C2812" t="s">
        <v>15696</v>
      </c>
      <c r="D2812">
        <v>2024</v>
      </c>
      <c r="E2812" t="s">
        <v>1353</v>
      </c>
      <c r="F2812" t="s">
        <v>15737</v>
      </c>
    </row>
    <row r="2813" spans="1:6" x14ac:dyDescent="0.25">
      <c r="A2813" t="s">
        <v>15738</v>
      </c>
      <c r="B2813" t="s">
        <v>15695</v>
      </c>
      <c r="C2813" t="s">
        <v>15696</v>
      </c>
      <c r="D2813">
        <v>2024</v>
      </c>
      <c r="E2813" t="s">
        <v>1353</v>
      </c>
      <c r="F2813" t="s">
        <v>15739</v>
      </c>
    </row>
    <row r="2814" spans="1:6" x14ac:dyDescent="0.25">
      <c r="A2814" t="s">
        <v>15740</v>
      </c>
      <c r="B2814" t="s">
        <v>15695</v>
      </c>
      <c r="C2814" t="s">
        <v>15696</v>
      </c>
      <c r="D2814">
        <v>2024</v>
      </c>
      <c r="E2814" t="s">
        <v>1353</v>
      </c>
      <c r="F2814" t="s">
        <v>15741</v>
      </c>
    </row>
    <row r="2815" spans="1:6" x14ac:dyDescent="0.25">
      <c r="A2815" t="s">
        <v>15742</v>
      </c>
      <c r="B2815" t="s">
        <v>15695</v>
      </c>
      <c r="C2815" t="s">
        <v>15696</v>
      </c>
      <c r="D2815">
        <v>2024</v>
      </c>
      <c r="E2815" t="s">
        <v>1353</v>
      </c>
      <c r="F2815" t="s">
        <v>15743</v>
      </c>
    </row>
    <row r="2816" spans="1:6" x14ac:dyDescent="0.25">
      <c r="A2816" t="s">
        <v>15744</v>
      </c>
      <c r="B2816" t="s">
        <v>15695</v>
      </c>
      <c r="C2816" t="s">
        <v>15696</v>
      </c>
      <c r="D2816">
        <v>2024</v>
      </c>
      <c r="E2816" t="s">
        <v>1353</v>
      </c>
      <c r="F2816" t="s">
        <v>15745</v>
      </c>
    </row>
    <row r="2817" spans="1:6" x14ac:dyDescent="0.25">
      <c r="A2817" t="s">
        <v>15746</v>
      </c>
      <c r="B2817" t="s">
        <v>15695</v>
      </c>
      <c r="C2817" t="s">
        <v>15696</v>
      </c>
      <c r="D2817">
        <v>2024</v>
      </c>
      <c r="E2817" t="s">
        <v>1353</v>
      </c>
      <c r="F2817" t="s">
        <v>15747</v>
      </c>
    </row>
    <row r="2818" spans="1:6" x14ac:dyDescent="0.25">
      <c r="A2818" t="s">
        <v>15748</v>
      </c>
      <c r="B2818" t="s">
        <v>15695</v>
      </c>
      <c r="C2818" t="s">
        <v>15696</v>
      </c>
      <c r="D2818">
        <v>2024</v>
      </c>
      <c r="E2818" t="s">
        <v>1353</v>
      </c>
      <c r="F2818" t="s">
        <v>15749</v>
      </c>
    </row>
    <row r="2819" spans="1:6" x14ac:dyDescent="0.25">
      <c r="A2819" t="s">
        <v>15750</v>
      </c>
      <c r="B2819" t="s">
        <v>15695</v>
      </c>
      <c r="C2819" t="s">
        <v>15696</v>
      </c>
      <c r="D2819">
        <v>2024</v>
      </c>
      <c r="E2819" t="s">
        <v>1353</v>
      </c>
      <c r="F2819" t="s">
        <v>15751</v>
      </c>
    </row>
    <row r="2820" spans="1:6" x14ac:dyDescent="0.25">
      <c r="A2820" t="s">
        <v>15752</v>
      </c>
      <c r="B2820" t="s">
        <v>15695</v>
      </c>
      <c r="C2820" t="s">
        <v>15696</v>
      </c>
      <c r="D2820">
        <v>2024</v>
      </c>
      <c r="E2820" t="s">
        <v>1353</v>
      </c>
      <c r="F2820" t="s">
        <v>15753</v>
      </c>
    </row>
    <row r="2821" spans="1:6" x14ac:dyDescent="0.25">
      <c r="A2821" t="s">
        <v>13945</v>
      </c>
      <c r="B2821" t="s">
        <v>13946</v>
      </c>
      <c r="C2821" t="s">
        <v>13947</v>
      </c>
      <c r="E2821" t="s">
        <v>2640</v>
      </c>
      <c r="F2821" t="s">
        <v>13948</v>
      </c>
    </row>
    <row r="2822" spans="1:6" x14ac:dyDescent="0.25">
      <c r="A2822" t="s">
        <v>13949</v>
      </c>
      <c r="B2822" t="s">
        <v>13946</v>
      </c>
      <c r="C2822" t="s">
        <v>13947</v>
      </c>
      <c r="E2822" t="s">
        <v>2640</v>
      </c>
      <c r="F2822" t="s">
        <v>13950</v>
      </c>
    </row>
    <row r="2823" spans="1:6" x14ac:dyDescent="0.25">
      <c r="A2823" t="s">
        <v>13951</v>
      </c>
      <c r="B2823" t="s">
        <v>13946</v>
      </c>
      <c r="C2823" t="s">
        <v>13947</v>
      </c>
      <c r="E2823" t="s">
        <v>2640</v>
      </c>
      <c r="F2823" t="s">
        <v>13952</v>
      </c>
    </row>
    <row r="2824" spans="1:6" x14ac:dyDescent="0.25">
      <c r="A2824" t="s">
        <v>13953</v>
      </c>
      <c r="B2824" t="s">
        <v>13946</v>
      </c>
      <c r="C2824" t="s">
        <v>13947</v>
      </c>
      <c r="E2824" t="s">
        <v>2640</v>
      </c>
      <c r="F2824" t="s">
        <v>13954</v>
      </c>
    </row>
    <row r="2825" spans="1:6" x14ac:dyDescent="0.25">
      <c r="A2825" t="s">
        <v>13955</v>
      </c>
      <c r="B2825" t="s">
        <v>13946</v>
      </c>
      <c r="C2825" t="s">
        <v>13947</v>
      </c>
      <c r="E2825" t="s">
        <v>2640</v>
      </c>
      <c r="F2825" t="s">
        <v>13956</v>
      </c>
    </row>
    <row r="2826" spans="1:6" x14ac:dyDescent="0.25">
      <c r="A2826" t="s">
        <v>13957</v>
      </c>
      <c r="B2826" t="s">
        <v>13946</v>
      </c>
      <c r="C2826" t="s">
        <v>13947</v>
      </c>
      <c r="E2826" t="s">
        <v>2640</v>
      </c>
      <c r="F2826" t="s">
        <v>13958</v>
      </c>
    </row>
    <row r="2827" spans="1:6" x14ac:dyDescent="0.25">
      <c r="A2827" t="s">
        <v>13959</v>
      </c>
      <c r="B2827" t="s">
        <v>13946</v>
      </c>
      <c r="C2827" t="s">
        <v>13947</v>
      </c>
      <c r="E2827" t="s">
        <v>2640</v>
      </c>
      <c r="F2827" t="s">
        <v>13960</v>
      </c>
    </row>
    <row r="2828" spans="1:6" x14ac:dyDescent="0.25">
      <c r="A2828" t="s">
        <v>13961</v>
      </c>
      <c r="B2828" t="s">
        <v>13946</v>
      </c>
      <c r="C2828" t="s">
        <v>13947</v>
      </c>
      <c r="E2828" t="s">
        <v>2640</v>
      </c>
      <c r="F2828" t="s">
        <v>13962</v>
      </c>
    </row>
    <row r="2829" spans="1:6" x14ac:dyDescent="0.25">
      <c r="A2829" t="s">
        <v>13963</v>
      </c>
      <c r="B2829" t="s">
        <v>13946</v>
      </c>
      <c r="C2829" t="s">
        <v>13947</v>
      </c>
      <c r="E2829" t="s">
        <v>2640</v>
      </c>
      <c r="F2829" t="s">
        <v>13964</v>
      </c>
    </row>
    <row r="2830" spans="1:6" x14ac:dyDescent="0.25">
      <c r="A2830" t="s">
        <v>13965</v>
      </c>
      <c r="B2830" t="s">
        <v>13946</v>
      </c>
      <c r="C2830" t="s">
        <v>13947</v>
      </c>
      <c r="E2830" t="s">
        <v>2640</v>
      </c>
      <c r="F2830" t="s">
        <v>13966</v>
      </c>
    </row>
    <row r="2831" spans="1:6" x14ac:dyDescent="0.25">
      <c r="A2831" t="s">
        <v>13967</v>
      </c>
      <c r="B2831" t="s">
        <v>13946</v>
      </c>
      <c r="C2831" t="s">
        <v>13947</v>
      </c>
      <c r="E2831" t="s">
        <v>2640</v>
      </c>
      <c r="F2831" t="s">
        <v>13968</v>
      </c>
    </row>
    <row r="2832" spans="1:6" x14ac:dyDescent="0.25">
      <c r="A2832" t="s">
        <v>13969</v>
      </c>
      <c r="B2832" t="s">
        <v>13946</v>
      </c>
      <c r="C2832" t="s">
        <v>13947</v>
      </c>
      <c r="E2832" t="s">
        <v>2640</v>
      </c>
      <c r="F2832" t="s">
        <v>13970</v>
      </c>
    </row>
    <row r="2833" spans="1:7" x14ac:dyDescent="0.25">
      <c r="A2833" t="s">
        <v>13971</v>
      </c>
      <c r="B2833" t="s">
        <v>13946</v>
      </c>
      <c r="C2833" t="s">
        <v>13947</v>
      </c>
      <c r="E2833" t="s">
        <v>2640</v>
      </c>
      <c r="F2833" t="s">
        <v>13972</v>
      </c>
    </row>
    <row r="2834" spans="1:7" x14ac:dyDescent="0.25">
      <c r="A2834" t="s">
        <v>13973</v>
      </c>
      <c r="B2834" t="s">
        <v>13946</v>
      </c>
      <c r="C2834" t="s">
        <v>13947</v>
      </c>
      <c r="E2834" t="s">
        <v>2640</v>
      </c>
      <c r="F2834" t="s">
        <v>13974</v>
      </c>
    </row>
    <row r="2835" spans="1:7" x14ac:dyDescent="0.25">
      <c r="A2835" t="s">
        <v>13975</v>
      </c>
      <c r="B2835" t="s">
        <v>13946</v>
      </c>
      <c r="C2835" t="s">
        <v>13947</v>
      </c>
      <c r="E2835" t="s">
        <v>2640</v>
      </c>
      <c r="F2835" t="s">
        <v>13976</v>
      </c>
    </row>
    <row r="2836" spans="1:7" x14ac:dyDescent="0.25">
      <c r="A2836" t="s">
        <v>13977</v>
      </c>
      <c r="B2836" t="s">
        <v>13946</v>
      </c>
      <c r="C2836" t="s">
        <v>13947</v>
      </c>
      <c r="E2836" t="s">
        <v>2640</v>
      </c>
      <c r="F2836" t="s">
        <v>13978</v>
      </c>
    </row>
    <row r="2837" spans="1:7" x14ac:dyDescent="0.25">
      <c r="A2837" t="s">
        <v>13979</v>
      </c>
      <c r="B2837" t="s">
        <v>13946</v>
      </c>
      <c r="C2837" t="s">
        <v>13947</v>
      </c>
      <c r="E2837" t="s">
        <v>2640</v>
      </c>
      <c r="F2837" t="s">
        <v>13980</v>
      </c>
    </row>
    <row r="2838" spans="1:7" x14ac:dyDescent="0.25">
      <c r="A2838" t="s">
        <v>13981</v>
      </c>
      <c r="B2838" t="s">
        <v>13946</v>
      </c>
      <c r="C2838" t="s">
        <v>13947</v>
      </c>
      <c r="E2838" t="s">
        <v>2640</v>
      </c>
      <c r="F2838" t="s">
        <v>13982</v>
      </c>
    </row>
    <row r="2839" spans="1:7" x14ac:dyDescent="0.25">
      <c r="A2839" t="s">
        <v>13983</v>
      </c>
      <c r="B2839" t="s">
        <v>13946</v>
      </c>
      <c r="C2839" t="s">
        <v>13947</v>
      </c>
      <c r="E2839" t="s">
        <v>2640</v>
      </c>
      <c r="F2839" t="s">
        <v>13984</v>
      </c>
    </row>
    <row r="2840" spans="1:7" x14ac:dyDescent="0.25">
      <c r="A2840" t="s">
        <v>13985</v>
      </c>
      <c r="B2840" t="s">
        <v>13946</v>
      </c>
      <c r="C2840" t="s">
        <v>13947</v>
      </c>
      <c r="E2840" t="s">
        <v>2640</v>
      </c>
      <c r="F2840" t="s">
        <v>13986</v>
      </c>
    </row>
    <row r="2841" spans="1:7" x14ac:dyDescent="0.25">
      <c r="A2841" t="s">
        <v>13987</v>
      </c>
      <c r="B2841" t="s">
        <v>13946</v>
      </c>
      <c r="C2841" t="s">
        <v>13947</v>
      </c>
      <c r="E2841" t="s">
        <v>2640</v>
      </c>
      <c r="F2841" t="s">
        <v>13988</v>
      </c>
    </row>
    <row r="2842" spans="1:7" x14ac:dyDescent="0.25">
      <c r="A2842" t="s">
        <v>13989</v>
      </c>
      <c r="B2842" t="s">
        <v>13946</v>
      </c>
      <c r="C2842" t="s">
        <v>13947</v>
      </c>
      <c r="E2842" t="s">
        <v>2640</v>
      </c>
      <c r="F2842" t="s">
        <v>13990</v>
      </c>
    </row>
    <row r="2843" spans="1:7" x14ac:dyDescent="0.25">
      <c r="A2843" t="s">
        <v>13991</v>
      </c>
      <c r="B2843" t="s">
        <v>13946</v>
      </c>
      <c r="C2843" t="s">
        <v>13947</v>
      </c>
      <c r="E2843" t="s">
        <v>2640</v>
      </c>
      <c r="F2843" t="s">
        <v>13992</v>
      </c>
    </row>
    <row r="2844" spans="1:7" x14ac:dyDescent="0.25">
      <c r="A2844" t="s">
        <v>13993</v>
      </c>
      <c r="B2844" t="s">
        <v>13946</v>
      </c>
      <c r="C2844" t="s">
        <v>13947</v>
      </c>
      <c r="E2844" t="s">
        <v>2640</v>
      </c>
      <c r="F2844" t="s">
        <v>13994</v>
      </c>
    </row>
    <row r="2845" spans="1:7" x14ac:dyDescent="0.25">
      <c r="A2845" t="s">
        <v>13995</v>
      </c>
      <c r="B2845" t="s">
        <v>13946</v>
      </c>
      <c r="C2845" t="s">
        <v>13947</v>
      </c>
      <c r="E2845" t="s">
        <v>2640</v>
      </c>
      <c r="F2845" t="s">
        <v>13996</v>
      </c>
    </row>
    <row r="2846" spans="1:7" x14ac:dyDescent="0.25">
      <c r="A2846" t="s">
        <v>13997</v>
      </c>
      <c r="B2846" t="s">
        <v>13946</v>
      </c>
      <c r="C2846" t="s">
        <v>13947</v>
      </c>
      <c r="E2846" t="s">
        <v>2640</v>
      </c>
      <c r="F2846" t="s">
        <v>13998</v>
      </c>
    </row>
    <row r="2847" spans="1:7" x14ac:dyDescent="0.25">
      <c r="A2847" t="s">
        <v>13999</v>
      </c>
      <c r="B2847" t="s">
        <v>13946</v>
      </c>
      <c r="C2847" t="s">
        <v>13947</v>
      </c>
      <c r="E2847" t="s">
        <v>2640</v>
      </c>
      <c r="F2847" t="s">
        <v>14000</v>
      </c>
    </row>
    <row r="2848" spans="1:7" x14ac:dyDescent="0.25">
      <c r="A2848" t="s">
        <v>12422</v>
      </c>
      <c r="B2848" t="s">
        <v>11335</v>
      </c>
      <c r="C2848" t="s">
        <v>12423</v>
      </c>
      <c r="D2848">
        <v>2019</v>
      </c>
      <c r="E2848" t="s">
        <v>2644</v>
      </c>
      <c r="F2848" t="s">
        <v>12424</v>
      </c>
      <c r="G2848" t="s">
        <v>10007</v>
      </c>
    </row>
    <row r="2849" spans="1:6" x14ac:dyDescent="0.25">
      <c r="A2849" t="s">
        <v>12425</v>
      </c>
      <c r="B2849" t="s">
        <v>11335</v>
      </c>
      <c r="C2849" t="s">
        <v>12423</v>
      </c>
      <c r="D2849">
        <v>2019</v>
      </c>
      <c r="E2849" t="s">
        <v>2644</v>
      </c>
      <c r="F2849" t="s">
        <v>12426</v>
      </c>
    </row>
    <row r="2850" spans="1:6" x14ac:dyDescent="0.25">
      <c r="A2850" t="s">
        <v>12427</v>
      </c>
      <c r="B2850" t="s">
        <v>11335</v>
      </c>
      <c r="C2850" t="s">
        <v>12423</v>
      </c>
      <c r="D2850">
        <v>2019</v>
      </c>
      <c r="E2850" t="s">
        <v>2644</v>
      </c>
      <c r="F2850" t="s">
        <v>12428</v>
      </c>
    </row>
    <row r="2851" spans="1:6" x14ac:dyDescent="0.25">
      <c r="A2851" t="s">
        <v>12429</v>
      </c>
      <c r="B2851" t="s">
        <v>11335</v>
      </c>
      <c r="C2851" t="s">
        <v>12423</v>
      </c>
      <c r="D2851">
        <v>2019</v>
      </c>
      <c r="E2851" t="s">
        <v>2644</v>
      </c>
      <c r="F2851" t="s">
        <v>12430</v>
      </c>
    </row>
    <row r="2852" spans="1:6" x14ac:dyDescent="0.25">
      <c r="A2852" t="s">
        <v>12431</v>
      </c>
      <c r="B2852" t="s">
        <v>11335</v>
      </c>
      <c r="C2852" t="s">
        <v>12423</v>
      </c>
      <c r="D2852">
        <v>2019</v>
      </c>
      <c r="E2852" t="s">
        <v>2644</v>
      </c>
      <c r="F2852" t="s">
        <v>12432</v>
      </c>
    </row>
    <row r="2853" spans="1:6" x14ac:dyDescent="0.25">
      <c r="A2853" t="s">
        <v>12433</v>
      </c>
      <c r="B2853" t="s">
        <v>11335</v>
      </c>
      <c r="C2853" t="s">
        <v>12423</v>
      </c>
      <c r="D2853">
        <v>2019</v>
      </c>
      <c r="E2853" t="s">
        <v>2644</v>
      </c>
      <c r="F2853" t="s">
        <v>12434</v>
      </c>
    </row>
    <row r="2854" spans="1:6" x14ac:dyDescent="0.25">
      <c r="A2854" t="s">
        <v>12435</v>
      </c>
      <c r="B2854" t="s">
        <v>11335</v>
      </c>
      <c r="C2854" t="s">
        <v>12423</v>
      </c>
      <c r="D2854">
        <v>2019</v>
      </c>
      <c r="E2854" t="s">
        <v>2644</v>
      </c>
      <c r="F2854" t="s">
        <v>12436</v>
      </c>
    </row>
    <row r="2855" spans="1:6" x14ac:dyDescent="0.25">
      <c r="A2855" t="s">
        <v>12437</v>
      </c>
      <c r="B2855" t="s">
        <v>11335</v>
      </c>
      <c r="C2855" t="s">
        <v>12423</v>
      </c>
      <c r="D2855">
        <v>2019</v>
      </c>
      <c r="E2855" t="s">
        <v>2644</v>
      </c>
      <c r="F2855" t="s">
        <v>12438</v>
      </c>
    </row>
    <row r="2856" spans="1:6" x14ac:dyDescent="0.25">
      <c r="A2856" t="s">
        <v>12439</v>
      </c>
      <c r="B2856" t="s">
        <v>11335</v>
      </c>
      <c r="C2856" t="s">
        <v>12423</v>
      </c>
      <c r="D2856">
        <v>2019</v>
      </c>
      <c r="E2856" t="s">
        <v>2644</v>
      </c>
      <c r="F2856" t="s">
        <v>12440</v>
      </c>
    </row>
    <row r="2857" spans="1:6" x14ac:dyDescent="0.25">
      <c r="A2857" t="s">
        <v>12441</v>
      </c>
      <c r="B2857" t="s">
        <v>11335</v>
      </c>
      <c r="C2857" t="s">
        <v>12423</v>
      </c>
      <c r="D2857">
        <v>2019</v>
      </c>
      <c r="E2857" t="s">
        <v>2644</v>
      </c>
      <c r="F2857" t="s">
        <v>12442</v>
      </c>
    </row>
    <row r="2858" spans="1:6" x14ac:dyDescent="0.25">
      <c r="A2858" t="s">
        <v>12443</v>
      </c>
      <c r="B2858" t="s">
        <v>11335</v>
      </c>
      <c r="C2858" t="s">
        <v>12423</v>
      </c>
      <c r="D2858">
        <v>2019</v>
      </c>
      <c r="E2858" t="s">
        <v>2644</v>
      </c>
      <c r="F2858" t="s">
        <v>12444</v>
      </c>
    </row>
    <row r="2859" spans="1:6" x14ac:dyDescent="0.25">
      <c r="A2859" t="s">
        <v>12445</v>
      </c>
      <c r="B2859" t="s">
        <v>11335</v>
      </c>
      <c r="C2859" t="s">
        <v>12423</v>
      </c>
      <c r="D2859">
        <v>2019</v>
      </c>
      <c r="E2859" t="s">
        <v>2644</v>
      </c>
      <c r="F2859" t="s">
        <v>12446</v>
      </c>
    </row>
    <row r="2860" spans="1:6" x14ac:dyDescent="0.25">
      <c r="A2860" t="s">
        <v>2655</v>
      </c>
      <c r="B2860" t="s">
        <v>13031</v>
      </c>
      <c r="C2860" t="s">
        <v>13032</v>
      </c>
      <c r="D2860">
        <v>2025</v>
      </c>
      <c r="E2860" t="s">
        <v>2655</v>
      </c>
      <c r="F2860" t="s">
        <v>13033</v>
      </c>
    </row>
    <row r="2861" spans="1:6" x14ac:dyDescent="0.25">
      <c r="A2861" t="s">
        <v>13034</v>
      </c>
      <c r="B2861" t="s">
        <v>13031</v>
      </c>
      <c r="C2861" t="s">
        <v>13032</v>
      </c>
      <c r="D2861">
        <v>2025</v>
      </c>
      <c r="E2861" t="s">
        <v>2655</v>
      </c>
      <c r="F2861" t="s">
        <v>13035</v>
      </c>
    </row>
    <row r="2862" spans="1:6" x14ac:dyDescent="0.25">
      <c r="A2862" t="s">
        <v>13036</v>
      </c>
      <c r="B2862" t="s">
        <v>13031</v>
      </c>
      <c r="C2862" t="s">
        <v>13032</v>
      </c>
      <c r="D2862">
        <v>2025</v>
      </c>
      <c r="E2862" t="s">
        <v>2655</v>
      </c>
      <c r="F2862" t="s">
        <v>13037</v>
      </c>
    </row>
    <row r="2863" spans="1:6" x14ac:dyDescent="0.25">
      <c r="A2863" t="s">
        <v>13038</v>
      </c>
      <c r="B2863" t="s">
        <v>13031</v>
      </c>
      <c r="C2863" t="s">
        <v>13032</v>
      </c>
      <c r="D2863">
        <v>2025</v>
      </c>
      <c r="E2863" t="s">
        <v>2655</v>
      </c>
      <c r="F2863" t="s">
        <v>13039</v>
      </c>
    </row>
    <row r="2864" spans="1:6" x14ac:dyDescent="0.25">
      <c r="A2864" t="s">
        <v>13040</v>
      </c>
      <c r="B2864" t="s">
        <v>13031</v>
      </c>
      <c r="C2864" t="s">
        <v>13032</v>
      </c>
      <c r="D2864">
        <v>2025</v>
      </c>
      <c r="E2864" t="s">
        <v>2655</v>
      </c>
      <c r="F2864" t="s">
        <v>13041</v>
      </c>
    </row>
    <row r="2865" spans="1:6" x14ac:dyDescent="0.25">
      <c r="A2865" t="s">
        <v>13042</v>
      </c>
      <c r="B2865" t="s">
        <v>13031</v>
      </c>
      <c r="C2865" t="s">
        <v>13032</v>
      </c>
      <c r="D2865">
        <v>2025</v>
      </c>
      <c r="E2865" t="s">
        <v>2655</v>
      </c>
      <c r="F2865" t="s">
        <v>13043</v>
      </c>
    </row>
    <row r="2866" spans="1:6" x14ac:dyDescent="0.25">
      <c r="A2866" t="s">
        <v>13044</v>
      </c>
      <c r="B2866" t="s">
        <v>13031</v>
      </c>
      <c r="C2866" t="s">
        <v>13032</v>
      </c>
      <c r="D2866">
        <v>2025</v>
      </c>
      <c r="E2866" t="s">
        <v>2655</v>
      </c>
      <c r="F2866" t="s">
        <v>13045</v>
      </c>
    </row>
    <row r="2867" spans="1:6" x14ac:dyDescent="0.25">
      <c r="A2867" t="s">
        <v>13046</v>
      </c>
      <c r="B2867" t="s">
        <v>13031</v>
      </c>
      <c r="C2867" t="s">
        <v>13032</v>
      </c>
      <c r="D2867">
        <v>2025</v>
      </c>
      <c r="E2867" t="s">
        <v>2655</v>
      </c>
      <c r="F2867" t="s">
        <v>13047</v>
      </c>
    </row>
    <row r="2868" spans="1:6" x14ac:dyDescent="0.25">
      <c r="A2868" t="s">
        <v>13048</v>
      </c>
      <c r="B2868" t="s">
        <v>13031</v>
      </c>
      <c r="C2868" t="s">
        <v>13032</v>
      </c>
      <c r="D2868">
        <v>2025</v>
      </c>
      <c r="E2868" t="s">
        <v>2655</v>
      </c>
      <c r="F2868" t="s">
        <v>13049</v>
      </c>
    </row>
    <row r="2869" spans="1:6" x14ac:dyDescent="0.25">
      <c r="A2869" t="s">
        <v>13050</v>
      </c>
      <c r="B2869" t="s">
        <v>13031</v>
      </c>
      <c r="C2869" t="s">
        <v>13032</v>
      </c>
      <c r="D2869">
        <v>2025</v>
      </c>
      <c r="E2869" t="s">
        <v>2655</v>
      </c>
      <c r="F2869" t="s">
        <v>13051</v>
      </c>
    </row>
    <row r="2870" spans="1:6" x14ac:dyDescent="0.25">
      <c r="A2870" t="s">
        <v>13052</v>
      </c>
      <c r="B2870" t="s">
        <v>13031</v>
      </c>
      <c r="C2870" t="s">
        <v>13032</v>
      </c>
      <c r="D2870">
        <v>2025</v>
      </c>
      <c r="E2870" t="s">
        <v>2655</v>
      </c>
      <c r="F2870" t="s">
        <v>13053</v>
      </c>
    </row>
    <row r="2871" spans="1:6" x14ac:dyDescent="0.25">
      <c r="A2871" t="s">
        <v>13054</v>
      </c>
      <c r="B2871" t="s">
        <v>13031</v>
      </c>
      <c r="C2871" t="s">
        <v>13032</v>
      </c>
      <c r="D2871">
        <v>2025</v>
      </c>
      <c r="E2871" t="s">
        <v>2655</v>
      </c>
      <c r="F2871" t="s">
        <v>13055</v>
      </c>
    </row>
    <row r="2872" spans="1:6" x14ac:dyDescent="0.25">
      <c r="A2872" t="s">
        <v>13056</v>
      </c>
      <c r="B2872" t="s">
        <v>13031</v>
      </c>
      <c r="C2872" t="s">
        <v>13032</v>
      </c>
      <c r="D2872">
        <v>2025</v>
      </c>
      <c r="E2872" t="s">
        <v>2655</v>
      </c>
      <c r="F2872" t="s">
        <v>13057</v>
      </c>
    </row>
    <row r="2873" spans="1:6" x14ac:dyDescent="0.25">
      <c r="A2873" t="s">
        <v>13058</v>
      </c>
      <c r="B2873" t="s">
        <v>13031</v>
      </c>
      <c r="C2873" t="s">
        <v>13032</v>
      </c>
      <c r="D2873">
        <v>2025</v>
      </c>
      <c r="E2873" t="s">
        <v>2655</v>
      </c>
      <c r="F2873" t="s">
        <v>13059</v>
      </c>
    </row>
    <row r="2874" spans="1:6" x14ac:dyDescent="0.25">
      <c r="A2874" t="s">
        <v>13060</v>
      </c>
      <c r="B2874" t="s">
        <v>13031</v>
      </c>
      <c r="C2874" t="s">
        <v>13032</v>
      </c>
      <c r="D2874">
        <v>2025</v>
      </c>
      <c r="E2874" t="s">
        <v>2655</v>
      </c>
      <c r="F2874" t="s">
        <v>13061</v>
      </c>
    </row>
    <row r="2875" spans="1:6" x14ac:dyDescent="0.25">
      <c r="A2875" t="s">
        <v>13062</v>
      </c>
      <c r="B2875" t="s">
        <v>13031</v>
      </c>
      <c r="C2875" t="s">
        <v>13032</v>
      </c>
      <c r="D2875">
        <v>2025</v>
      </c>
      <c r="E2875" t="s">
        <v>2655</v>
      </c>
      <c r="F2875" t="s">
        <v>13063</v>
      </c>
    </row>
    <row r="2876" spans="1:6" x14ac:dyDescent="0.25">
      <c r="A2876" t="s">
        <v>13064</v>
      </c>
      <c r="B2876" t="s">
        <v>13031</v>
      </c>
      <c r="C2876" t="s">
        <v>13032</v>
      </c>
      <c r="D2876">
        <v>2025</v>
      </c>
      <c r="E2876" t="s">
        <v>2655</v>
      </c>
      <c r="F2876" t="s">
        <v>13065</v>
      </c>
    </row>
    <row r="2877" spans="1:6" x14ac:dyDescent="0.25">
      <c r="A2877" t="s">
        <v>13066</v>
      </c>
      <c r="B2877" t="s">
        <v>13031</v>
      </c>
      <c r="C2877" t="s">
        <v>13032</v>
      </c>
      <c r="D2877">
        <v>2025</v>
      </c>
      <c r="E2877" t="s">
        <v>2655</v>
      </c>
      <c r="F2877" t="s">
        <v>13067</v>
      </c>
    </row>
    <row r="2878" spans="1:6" x14ac:dyDescent="0.25">
      <c r="A2878" t="s">
        <v>13068</v>
      </c>
      <c r="B2878" t="s">
        <v>13031</v>
      </c>
      <c r="C2878" t="s">
        <v>13032</v>
      </c>
      <c r="D2878">
        <v>2025</v>
      </c>
      <c r="E2878" t="s">
        <v>2655</v>
      </c>
      <c r="F2878" t="s">
        <v>13069</v>
      </c>
    </row>
    <row r="2879" spans="1:6" x14ac:dyDescent="0.25">
      <c r="A2879" t="s">
        <v>13070</v>
      </c>
      <c r="B2879" t="s">
        <v>13031</v>
      </c>
      <c r="C2879" t="s">
        <v>13032</v>
      </c>
      <c r="D2879">
        <v>2025</v>
      </c>
      <c r="E2879" t="s">
        <v>2655</v>
      </c>
      <c r="F2879" t="s">
        <v>13071</v>
      </c>
    </row>
    <row r="2880" spans="1:6" x14ac:dyDescent="0.25">
      <c r="A2880" t="s">
        <v>13072</v>
      </c>
      <c r="B2880" t="s">
        <v>13031</v>
      </c>
      <c r="C2880" t="s">
        <v>13032</v>
      </c>
      <c r="D2880">
        <v>2025</v>
      </c>
      <c r="E2880" t="s">
        <v>2655</v>
      </c>
      <c r="F2880" t="s">
        <v>13073</v>
      </c>
    </row>
    <row r="2881" spans="1:6" x14ac:dyDescent="0.25">
      <c r="A2881" t="s">
        <v>13074</v>
      </c>
      <c r="B2881" t="s">
        <v>13031</v>
      </c>
      <c r="C2881" t="s">
        <v>13032</v>
      </c>
      <c r="D2881">
        <v>2025</v>
      </c>
      <c r="E2881" t="s">
        <v>2655</v>
      </c>
      <c r="F2881" t="s">
        <v>13075</v>
      </c>
    </row>
    <row r="2882" spans="1:6" x14ac:dyDescent="0.25">
      <c r="A2882" t="s">
        <v>13076</v>
      </c>
      <c r="B2882" t="s">
        <v>13031</v>
      </c>
      <c r="C2882" t="s">
        <v>13032</v>
      </c>
      <c r="D2882">
        <v>2025</v>
      </c>
      <c r="E2882" t="s">
        <v>2655</v>
      </c>
      <c r="F2882" t="s">
        <v>13077</v>
      </c>
    </row>
    <row r="2883" spans="1:6" x14ac:dyDescent="0.25">
      <c r="A2883" t="s">
        <v>13078</v>
      </c>
      <c r="B2883" t="s">
        <v>13031</v>
      </c>
      <c r="C2883" t="s">
        <v>13032</v>
      </c>
      <c r="D2883">
        <v>2025</v>
      </c>
      <c r="E2883" t="s">
        <v>2655</v>
      </c>
      <c r="F2883" t="s">
        <v>13079</v>
      </c>
    </row>
    <row r="2884" spans="1:6" x14ac:dyDescent="0.25">
      <c r="A2884" t="s">
        <v>15013</v>
      </c>
      <c r="B2884" t="s">
        <v>15014</v>
      </c>
      <c r="C2884" t="s">
        <v>2739</v>
      </c>
      <c r="D2884">
        <v>2014</v>
      </c>
      <c r="E2884" t="s">
        <v>2739</v>
      </c>
      <c r="F2884" t="s">
        <v>15015</v>
      </c>
    </row>
    <row r="2885" spans="1:6" x14ac:dyDescent="0.25">
      <c r="A2885" t="s">
        <v>15016</v>
      </c>
      <c r="B2885" t="s">
        <v>15014</v>
      </c>
      <c r="C2885" t="s">
        <v>2739</v>
      </c>
      <c r="D2885">
        <v>2014</v>
      </c>
      <c r="E2885" t="s">
        <v>2739</v>
      </c>
      <c r="F2885" t="s">
        <v>15017</v>
      </c>
    </row>
    <row r="2886" spans="1:6" x14ac:dyDescent="0.25">
      <c r="A2886" t="s">
        <v>15018</v>
      </c>
      <c r="B2886" t="s">
        <v>15014</v>
      </c>
      <c r="C2886" t="s">
        <v>2739</v>
      </c>
      <c r="D2886">
        <v>2014</v>
      </c>
      <c r="E2886" t="s">
        <v>2739</v>
      </c>
      <c r="F2886" t="s">
        <v>15019</v>
      </c>
    </row>
    <row r="2887" spans="1:6" x14ac:dyDescent="0.25">
      <c r="A2887" t="s">
        <v>15020</v>
      </c>
      <c r="B2887" t="s">
        <v>15014</v>
      </c>
      <c r="C2887" t="s">
        <v>2739</v>
      </c>
      <c r="D2887">
        <v>2014</v>
      </c>
      <c r="E2887" t="s">
        <v>2739</v>
      </c>
      <c r="F2887" t="s">
        <v>15021</v>
      </c>
    </row>
    <row r="2888" spans="1:6" x14ac:dyDescent="0.25">
      <c r="A2888" t="s">
        <v>15022</v>
      </c>
      <c r="B2888" t="s">
        <v>15014</v>
      </c>
      <c r="C2888" t="s">
        <v>2739</v>
      </c>
      <c r="D2888">
        <v>2014</v>
      </c>
      <c r="E2888" t="s">
        <v>2739</v>
      </c>
      <c r="F2888" t="s">
        <v>15023</v>
      </c>
    </row>
    <row r="2889" spans="1:6" x14ac:dyDescent="0.25">
      <c r="A2889" t="s">
        <v>15024</v>
      </c>
      <c r="B2889" t="s">
        <v>15014</v>
      </c>
      <c r="C2889" t="s">
        <v>2739</v>
      </c>
      <c r="D2889">
        <v>2014</v>
      </c>
      <c r="E2889" t="s">
        <v>2739</v>
      </c>
      <c r="F2889" t="s">
        <v>15025</v>
      </c>
    </row>
    <row r="2890" spans="1:6" x14ac:dyDescent="0.25">
      <c r="A2890" t="s">
        <v>15026</v>
      </c>
      <c r="B2890" t="s">
        <v>15014</v>
      </c>
      <c r="C2890" t="s">
        <v>2739</v>
      </c>
      <c r="D2890">
        <v>2014</v>
      </c>
      <c r="E2890" t="s">
        <v>2739</v>
      </c>
      <c r="F2890" t="s">
        <v>15027</v>
      </c>
    </row>
    <row r="2891" spans="1:6" x14ac:dyDescent="0.25">
      <c r="A2891" t="s">
        <v>15028</v>
      </c>
      <c r="B2891" t="s">
        <v>15014</v>
      </c>
      <c r="C2891" t="s">
        <v>2739</v>
      </c>
      <c r="D2891">
        <v>2014</v>
      </c>
      <c r="E2891" t="s">
        <v>2739</v>
      </c>
      <c r="F2891" t="s">
        <v>15029</v>
      </c>
    </row>
    <row r="2892" spans="1:6" x14ac:dyDescent="0.25">
      <c r="A2892" t="s">
        <v>15030</v>
      </c>
      <c r="B2892" t="s">
        <v>15014</v>
      </c>
      <c r="C2892" t="s">
        <v>2739</v>
      </c>
      <c r="D2892">
        <v>2014</v>
      </c>
      <c r="E2892" t="s">
        <v>2739</v>
      </c>
      <c r="F2892" t="s">
        <v>15031</v>
      </c>
    </row>
    <row r="2893" spans="1:6" x14ac:dyDescent="0.25">
      <c r="A2893" t="s">
        <v>15032</v>
      </c>
      <c r="B2893" t="s">
        <v>15014</v>
      </c>
      <c r="C2893" t="s">
        <v>2739</v>
      </c>
      <c r="D2893">
        <v>2014</v>
      </c>
      <c r="E2893" t="s">
        <v>2739</v>
      </c>
      <c r="F2893" t="s">
        <v>15033</v>
      </c>
    </row>
    <row r="2894" spans="1:6" x14ac:dyDescent="0.25">
      <c r="A2894" t="s">
        <v>15034</v>
      </c>
      <c r="B2894" t="s">
        <v>15014</v>
      </c>
      <c r="C2894" t="s">
        <v>2739</v>
      </c>
      <c r="D2894">
        <v>2014</v>
      </c>
      <c r="E2894" t="s">
        <v>2739</v>
      </c>
      <c r="F2894" t="s">
        <v>15035</v>
      </c>
    </row>
    <row r="2895" spans="1:6" x14ac:dyDescent="0.25">
      <c r="A2895" t="s">
        <v>15036</v>
      </c>
      <c r="B2895" t="s">
        <v>15014</v>
      </c>
      <c r="C2895" t="s">
        <v>2739</v>
      </c>
      <c r="D2895">
        <v>2014</v>
      </c>
      <c r="E2895" t="s">
        <v>2739</v>
      </c>
      <c r="F2895" t="s">
        <v>15037</v>
      </c>
    </row>
    <row r="2896" spans="1:6" x14ac:dyDescent="0.25">
      <c r="A2896" t="s">
        <v>15038</v>
      </c>
      <c r="B2896" t="s">
        <v>15014</v>
      </c>
      <c r="C2896" t="s">
        <v>2739</v>
      </c>
      <c r="D2896">
        <v>2014</v>
      </c>
      <c r="E2896" t="s">
        <v>2739</v>
      </c>
      <c r="F2896" t="s">
        <v>15039</v>
      </c>
    </row>
    <row r="2897" spans="1:6" x14ac:dyDescent="0.25">
      <c r="A2897" t="s">
        <v>15040</v>
      </c>
      <c r="B2897" t="s">
        <v>15014</v>
      </c>
      <c r="C2897" t="s">
        <v>2739</v>
      </c>
      <c r="D2897">
        <v>2014</v>
      </c>
      <c r="E2897" t="s">
        <v>2739</v>
      </c>
      <c r="F2897" t="s">
        <v>15041</v>
      </c>
    </row>
    <row r="2898" spans="1:6" x14ac:dyDescent="0.25">
      <c r="A2898" t="s">
        <v>15042</v>
      </c>
      <c r="B2898" t="s">
        <v>15014</v>
      </c>
      <c r="C2898" t="s">
        <v>2739</v>
      </c>
      <c r="D2898">
        <v>2014</v>
      </c>
      <c r="E2898" t="s">
        <v>2739</v>
      </c>
      <c r="F2898" t="s">
        <v>15043</v>
      </c>
    </row>
    <row r="2899" spans="1:6" x14ac:dyDescent="0.25">
      <c r="A2899" t="s">
        <v>15044</v>
      </c>
      <c r="B2899" t="s">
        <v>15014</v>
      </c>
      <c r="C2899" t="s">
        <v>2739</v>
      </c>
      <c r="D2899">
        <v>2014</v>
      </c>
      <c r="E2899" t="s">
        <v>2739</v>
      </c>
      <c r="F2899" t="s">
        <v>15045</v>
      </c>
    </row>
    <row r="2900" spans="1:6" x14ac:dyDescent="0.25">
      <c r="A2900" t="s">
        <v>15046</v>
      </c>
      <c r="B2900" t="s">
        <v>15014</v>
      </c>
      <c r="C2900" t="s">
        <v>2739</v>
      </c>
      <c r="D2900">
        <v>2014</v>
      </c>
      <c r="E2900" t="s">
        <v>2739</v>
      </c>
      <c r="F2900" t="s">
        <v>15047</v>
      </c>
    </row>
    <row r="2901" spans="1:6" x14ac:dyDescent="0.25">
      <c r="A2901" t="s">
        <v>15048</v>
      </c>
      <c r="B2901" t="s">
        <v>15014</v>
      </c>
      <c r="C2901" t="s">
        <v>2739</v>
      </c>
      <c r="D2901">
        <v>2014</v>
      </c>
      <c r="E2901" t="s">
        <v>2739</v>
      </c>
      <c r="F2901" t="s">
        <v>15049</v>
      </c>
    </row>
    <row r="2902" spans="1:6" x14ac:dyDescent="0.25">
      <c r="A2902" t="s">
        <v>15050</v>
      </c>
      <c r="B2902" t="s">
        <v>15014</v>
      </c>
      <c r="C2902" t="s">
        <v>2739</v>
      </c>
      <c r="D2902">
        <v>2014</v>
      </c>
      <c r="E2902" t="s">
        <v>2739</v>
      </c>
      <c r="F2902" t="s">
        <v>15051</v>
      </c>
    </row>
    <row r="2903" spans="1:6" x14ac:dyDescent="0.25">
      <c r="A2903" t="s">
        <v>15052</v>
      </c>
      <c r="B2903" t="s">
        <v>15014</v>
      </c>
      <c r="C2903" t="s">
        <v>2739</v>
      </c>
      <c r="D2903">
        <v>2014</v>
      </c>
      <c r="E2903" t="s">
        <v>2739</v>
      </c>
      <c r="F2903" t="s">
        <v>15053</v>
      </c>
    </row>
    <row r="2904" spans="1:6" x14ac:dyDescent="0.25">
      <c r="A2904" t="s">
        <v>15054</v>
      </c>
      <c r="B2904" t="s">
        <v>15014</v>
      </c>
      <c r="C2904" t="s">
        <v>2739</v>
      </c>
      <c r="D2904">
        <v>2014</v>
      </c>
      <c r="E2904" t="s">
        <v>2739</v>
      </c>
      <c r="F2904" t="s">
        <v>15055</v>
      </c>
    </row>
    <row r="2905" spans="1:6" x14ac:dyDescent="0.25">
      <c r="A2905" t="s">
        <v>15056</v>
      </c>
      <c r="B2905" t="s">
        <v>15014</v>
      </c>
      <c r="C2905" t="s">
        <v>2739</v>
      </c>
      <c r="D2905">
        <v>2014</v>
      </c>
      <c r="E2905" t="s">
        <v>2739</v>
      </c>
      <c r="F2905" t="s">
        <v>15057</v>
      </c>
    </row>
    <row r="2906" spans="1:6" x14ac:dyDescent="0.25">
      <c r="A2906" t="s">
        <v>15058</v>
      </c>
      <c r="B2906" t="s">
        <v>15014</v>
      </c>
      <c r="C2906" t="s">
        <v>2739</v>
      </c>
      <c r="D2906">
        <v>2014</v>
      </c>
      <c r="E2906" t="s">
        <v>2739</v>
      </c>
      <c r="F2906" t="s">
        <v>15059</v>
      </c>
    </row>
    <row r="2907" spans="1:6" x14ac:dyDescent="0.25">
      <c r="A2907" t="s">
        <v>15060</v>
      </c>
      <c r="B2907" t="s">
        <v>15014</v>
      </c>
      <c r="C2907" t="s">
        <v>2739</v>
      </c>
      <c r="D2907">
        <v>2014</v>
      </c>
      <c r="E2907" t="s">
        <v>2739</v>
      </c>
      <c r="F2907" t="s">
        <v>15061</v>
      </c>
    </row>
    <row r="2908" spans="1:6" x14ac:dyDescent="0.25">
      <c r="A2908" t="s">
        <v>15062</v>
      </c>
      <c r="B2908" t="s">
        <v>15014</v>
      </c>
      <c r="C2908" t="s">
        <v>2739</v>
      </c>
      <c r="D2908">
        <v>2014</v>
      </c>
      <c r="E2908" t="s">
        <v>2739</v>
      </c>
      <c r="F2908" t="s">
        <v>15063</v>
      </c>
    </row>
    <row r="2909" spans="1:6" x14ac:dyDescent="0.25">
      <c r="A2909" t="s">
        <v>15064</v>
      </c>
      <c r="B2909" t="s">
        <v>15014</v>
      </c>
      <c r="C2909" t="s">
        <v>2739</v>
      </c>
      <c r="D2909">
        <v>2014</v>
      </c>
      <c r="E2909" t="s">
        <v>2739</v>
      </c>
      <c r="F2909" t="s">
        <v>15065</v>
      </c>
    </row>
    <row r="2910" spans="1:6" x14ac:dyDescent="0.25">
      <c r="A2910" t="s">
        <v>15066</v>
      </c>
      <c r="B2910" t="s">
        <v>15014</v>
      </c>
      <c r="C2910" t="s">
        <v>2739</v>
      </c>
      <c r="D2910">
        <v>2014</v>
      </c>
      <c r="E2910" t="s">
        <v>2739</v>
      </c>
      <c r="F2910" t="s">
        <v>15067</v>
      </c>
    </row>
    <row r="2911" spans="1:6" x14ac:dyDescent="0.25">
      <c r="A2911" t="s">
        <v>15068</v>
      </c>
      <c r="B2911" t="s">
        <v>15014</v>
      </c>
      <c r="C2911" t="s">
        <v>2739</v>
      </c>
      <c r="D2911">
        <v>2014</v>
      </c>
      <c r="E2911" t="s">
        <v>2739</v>
      </c>
      <c r="F2911" t="s">
        <v>15069</v>
      </c>
    </row>
    <row r="2912" spans="1:6" x14ac:dyDescent="0.25">
      <c r="A2912" t="s">
        <v>15070</v>
      </c>
      <c r="B2912" t="s">
        <v>15014</v>
      </c>
      <c r="C2912" t="s">
        <v>2739</v>
      </c>
      <c r="D2912">
        <v>2014</v>
      </c>
      <c r="E2912" t="s">
        <v>2739</v>
      </c>
      <c r="F2912" t="s">
        <v>15071</v>
      </c>
    </row>
    <row r="2913" spans="1:6" x14ac:dyDescent="0.25">
      <c r="A2913" t="s">
        <v>15072</v>
      </c>
      <c r="B2913" t="s">
        <v>15014</v>
      </c>
      <c r="C2913" t="s">
        <v>2739</v>
      </c>
      <c r="D2913">
        <v>2014</v>
      </c>
      <c r="E2913" t="s">
        <v>2739</v>
      </c>
      <c r="F2913" t="s">
        <v>15073</v>
      </c>
    </row>
    <row r="2914" spans="1:6" x14ac:dyDescent="0.25">
      <c r="A2914" t="s">
        <v>15074</v>
      </c>
      <c r="B2914" t="s">
        <v>15014</v>
      </c>
      <c r="C2914" t="s">
        <v>2739</v>
      </c>
      <c r="D2914">
        <v>2014</v>
      </c>
      <c r="E2914" t="s">
        <v>2739</v>
      </c>
      <c r="F2914" t="s">
        <v>15075</v>
      </c>
    </row>
    <row r="2915" spans="1:6" x14ac:dyDescent="0.25">
      <c r="A2915" t="s">
        <v>15076</v>
      </c>
      <c r="B2915" t="s">
        <v>15014</v>
      </c>
      <c r="C2915" t="s">
        <v>2739</v>
      </c>
      <c r="D2915">
        <v>2014</v>
      </c>
      <c r="E2915" t="s">
        <v>2739</v>
      </c>
      <c r="F2915" t="s">
        <v>15077</v>
      </c>
    </row>
    <row r="2916" spans="1:6" x14ac:dyDescent="0.25">
      <c r="A2916" t="s">
        <v>15078</v>
      </c>
      <c r="B2916" t="s">
        <v>15014</v>
      </c>
      <c r="C2916" t="s">
        <v>2739</v>
      </c>
      <c r="D2916">
        <v>2014</v>
      </c>
      <c r="E2916" t="s">
        <v>2739</v>
      </c>
      <c r="F2916" t="s">
        <v>15079</v>
      </c>
    </row>
    <row r="2917" spans="1:6" x14ac:dyDescent="0.25">
      <c r="A2917" t="s">
        <v>15080</v>
      </c>
      <c r="B2917" t="s">
        <v>15014</v>
      </c>
      <c r="C2917" t="s">
        <v>2739</v>
      </c>
      <c r="D2917">
        <v>2014</v>
      </c>
      <c r="E2917" t="s">
        <v>2739</v>
      </c>
      <c r="F2917" t="s">
        <v>15081</v>
      </c>
    </row>
    <row r="2918" spans="1:6" x14ac:dyDescent="0.25">
      <c r="A2918" t="s">
        <v>15082</v>
      </c>
      <c r="B2918" t="s">
        <v>15014</v>
      </c>
      <c r="C2918" t="s">
        <v>2739</v>
      </c>
      <c r="D2918">
        <v>2014</v>
      </c>
      <c r="E2918" t="s">
        <v>2739</v>
      </c>
      <c r="F2918" t="s">
        <v>15083</v>
      </c>
    </row>
    <row r="2919" spans="1:6" x14ac:dyDescent="0.25">
      <c r="A2919" t="s">
        <v>16640</v>
      </c>
      <c r="B2919" t="s">
        <v>16641</v>
      </c>
      <c r="C2919" t="s">
        <v>16642</v>
      </c>
      <c r="D2919">
        <v>2020</v>
      </c>
      <c r="E2919" t="s">
        <v>2774</v>
      </c>
      <c r="F2919" t="s">
        <v>16643</v>
      </c>
    </row>
    <row r="2920" spans="1:6" x14ac:dyDescent="0.25">
      <c r="A2920" t="s">
        <v>16644</v>
      </c>
      <c r="B2920" t="s">
        <v>16645</v>
      </c>
      <c r="C2920" t="s">
        <v>16642</v>
      </c>
      <c r="D2920">
        <v>2020</v>
      </c>
      <c r="E2920" t="s">
        <v>2774</v>
      </c>
      <c r="F2920" t="s">
        <v>16646</v>
      </c>
    </row>
    <row r="2921" spans="1:6" x14ac:dyDescent="0.25">
      <c r="A2921" t="s">
        <v>16647</v>
      </c>
      <c r="B2921" t="s">
        <v>16645</v>
      </c>
      <c r="C2921" t="s">
        <v>16642</v>
      </c>
      <c r="D2921">
        <v>2020</v>
      </c>
      <c r="E2921" t="s">
        <v>2774</v>
      </c>
      <c r="F2921" t="s">
        <v>16648</v>
      </c>
    </row>
    <row r="2922" spans="1:6" x14ac:dyDescent="0.25">
      <c r="A2922" t="s">
        <v>16649</v>
      </c>
      <c r="B2922" t="s">
        <v>16645</v>
      </c>
      <c r="C2922" t="s">
        <v>16642</v>
      </c>
      <c r="D2922">
        <v>2020</v>
      </c>
      <c r="E2922" t="s">
        <v>2774</v>
      </c>
      <c r="F2922" t="s">
        <v>16650</v>
      </c>
    </row>
    <row r="2923" spans="1:6" x14ac:dyDescent="0.25">
      <c r="A2923" t="s">
        <v>16651</v>
      </c>
      <c r="B2923" t="s">
        <v>16645</v>
      </c>
      <c r="C2923" t="s">
        <v>16642</v>
      </c>
      <c r="D2923">
        <v>2020</v>
      </c>
      <c r="E2923" t="s">
        <v>2774</v>
      </c>
      <c r="F2923" t="s">
        <v>16652</v>
      </c>
    </row>
    <row r="2924" spans="1:6" x14ac:dyDescent="0.25">
      <c r="A2924" t="s">
        <v>16653</v>
      </c>
      <c r="B2924" t="s">
        <v>16645</v>
      </c>
      <c r="C2924" t="s">
        <v>16642</v>
      </c>
      <c r="D2924">
        <v>2020</v>
      </c>
      <c r="E2924" t="s">
        <v>2774</v>
      </c>
      <c r="F2924" t="s">
        <v>16654</v>
      </c>
    </row>
    <row r="2925" spans="1:6" x14ac:dyDescent="0.25">
      <c r="A2925" t="s">
        <v>16655</v>
      </c>
      <c r="B2925" t="s">
        <v>16645</v>
      </c>
      <c r="C2925" t="s">
        <v>16642</v>
      </c>
      <c r="D2925">
        <v>2020</v>
      </c>
      <c r="E2925" t="s">
        <v>2774</v>
      </c>
      <c r="F2925" t="s">
        <v>16656</v>
      </c>
    </row>
    <row r="2926" spans="1:6" x14ac:dyDescent="0.25">
      <c r="A2926" t="s">
        <v>16657</v>
      </c>
      <c r="B2926" t="s">
        <v>16645</v>
      </c>
      <c r="C2926" t="s">
        <v>16642</v>
      </c>
      <c r="D2926">
        <v>2020</v>
      </c>
      <c r="E2926" t="s">
        <v>2774</v>
      </c>
      <c r="F2926" t="s">
        <v>16658</v>
      </c>
    </row>
    <row r="2927" spans="1:6" x14ac:dyDescent="0.25">
      <c r="A2927" t="s">
        <v>16659</v>
      </c>
      <c r="B2927" t="s">
        <v>16645</v>
      </c>
      <c r="C2927" t="s">
        <v>16642</v>
      </c>
      <c r="D2927">
        <v>2020</v>
      </c>
      <c r="E2927" t="s">
        <v>2774</v>
      </c>
      <c r="F2927" t="s">
        <v>16660</v>
      </c>
    </row>
    <row r="2928" spans="1:6" x14ac:dyDescent="0.25">
      <c r="A2928" t="s">
        <v>16661</v>
      </c>
      <c r="B2928" t="s">
        <v>16645</v>
      </c>
      <c r="C2928" t="s">
        <v>16642</v>
      </c>
      <c r="D2928">
        <v>2020</v>
      </c>
      <c r="E2928" t="s">
        <v>2774</v>
      </c>
      <c r="F2928" t="s">
        <v>16662</v>
      </c>
    </row>
    <row r="2929" spans="1:6" x14ac:dyDescent="0.25">
      <c r="A2929" t="s">
        <v>16663</v>
      </c>
      <c r="B2929" t="s">
        <v>16645</v>
      </c>
      <c r="C2929" t="s">
        <v>16642</v>
      </c>
      <c r="D2929">
        <v>2020</v>
      </c>
      <c r="E2929" t="s">
        <v>2774</v>
      </c>
      <c r="F2929" t="s">
        <v>16664</v>
      </c>
    </row>
    <row r="2930" spans="1:6" x14ac:dyDescent="0.25">
      <c r="A2930" t="s">
        <v>16665</v>
      </c>
      <c r="B2930" t="s">
        <v>16645</v>
      </c>
      <c r="C2930" t="s">
        <v>16642</v>
      </c>
      <c r="D2930">
        <v>2020</v>
      </c>
      <c r="E2930" t="s">
        <v>2774</v>
      </c>
      <c r="F2930" t="s">
        <v>16666</v>
      </c>
    </row>
    <row r="2931" spans="1:6" x14ac:dyDescent="0.25">
      <c r="A2931" t="s">
        <v>16667</v>
      </c>
      <c r="B2931" t="s">
        <v>16645</v>
      </c>
      <c r="C2931" t="s">
        <v>16642</v>
      </c>
      <c r="D2931">
        <v>2020</v>
      </c>
      <c r="E2931" t="s">
        <v>2774</v>
      </c>
      <c r="F2931" t="s">
        <v>16668</v>
      </c>
    </row>
    <row r="2932" spans="1:6" x14ac:dyDescent="0.25">
      <c r="A2932" t="s">
        <v>16669</v>
      </c>
      <c r="B2932" t="s">
        <v>16645</v>
      </c>
      <c r="C2932" t="s">
        <v>16642</v>
      </c>
      <c r="D2932">
        <v>2020</v>
      </c>
      <c r="E2932" t="s">
        <v>2774</v>
      </c>
      <c r="F2932" t="s">
        <v>16670</v>
      </c>
    </row>
    <row r="2933" spans="1:6" x14ac:dyDescent="0.25">
      <c r="A2933" t="s">
        <v>16671</v>
      </c>
      <c r="B2933" t="s">
        <v>16645</v>
      </c>
      <c r="C2933" t="s">
        <v>16642</v>
      </c>
      <c r="D2933">
        <v>2020</v>
      </c>
      <c r="E2933" t="s">
        <v>2774</v>
      </c>
      <c r="F2933" t="s">
        <v>16672</v>
      </c>
    </row>
    <row r="2934" spans="1:6" x14ac:dyDescent="0.25">
      <c r="A2934" t="s">
        <v>16673</v>
      </c>
      <c r="B2934" t="s">
        <v>16645</v>
      </c>
      <c r="C2934" t="s">
        <v>16642</v>
      </c>
      <c r="D2934">
        <v>2020</v>
      </c>
      <c r="E2934" t="s">
        <v>2774</v>
      </c>
      <c r="F2934" t="s">
        <v>16674</v>
      </c>
    </row>
    <row r="2935" spans="1:6" x14ac:dyDescent="0.25">
      <c r="A2935" t="s">
        <v>16675</v>
      </c>
      <c r="B2935" t="s">
        <v>16645</v>
      </c>
      <c r="C2935" t="s">
        <v>16642</v>
      </c>
      <c r="D2935">
        <v>2020</v>
      </c>
      <c r="E2935" t="s">
        <v>2774</v>
      </c>
      <c r="F2935" t="s">
        <v>16676</v>
      </c>
    </row>
    <row r="2936" spans="1:6" x14ac:dyDescent="0.25">
      <c r="A2936" t="s">
        <v>16677</v>
      </c>
      <c r="B2936" t="s">
        <v>16645</v>
      </c>
      <c r="C2936" t="s">
        <v>16642</v>
      </c>
      <c r="D2936">
        <v>2020</v>
      </c>
      <c r="E2936" t="s">
        <v>2774</v>
      </c>
      <c r="F2936" t="s">
        <v>16678</v>
      </c>
    </row>
    <row r="2937" spans="1:6" x14ac:dyDescent="0.25">
      <c r="A2937" t="s">
        <v>16679</v>
      </c>
      <c r="B2937" t="s">
        <v>16645</v>
      </c>
      <c r="C2937" t="s">
        <v>16642</v>
      </c>
      <c r="D2937">
        <v>2020</v>
      </c>
      <c r="E2937" t="s">
        <v>2774</v>
      </c>
      <c r="F2937" t="s">
        <v>16680</v>
      </c>
    </row>
    <row r="2938" spans="1:6" x14ac:dyDescent="0.25">
      <c r="A2938" t="s">
        <v>16681</v>
      </c>
      <c r="B2938" t="s">
        <v>16645</v>
      </c>
      <c r="C2938" t="s">
        <v>16642</v>
      </c>
      <c r="D2938">
        <v>2020</v>
      </c>
      <c r="E2938" t="s">
        <v>2774</v>
      </c>
      <c r="F2938" t="s">
        <v>16682</v>
      </c>
    </row>
    <row r="2939" spans="1:6" x14ac:dyDescent="0.25">
      <c r="A2939" t="s">
        <v>16683</v>
      </c>
      <c r="B2939" t="s">
        <v>16645</v>
      </c>
      <c r="C2939" t="s">
        <v>16642</v>
      </c>
      <c r="D2939">
        <v>2020</v>
      </c>
      <c r="E2939" t="s">
        <v>2774</v>
      </c>
      <c r="F2939" t="s">
        <v>16684</v>
      </c>
    </row>
    <row r="2940" spans="1:6" x14ac:dyDescent="0.25">
      <c r="A2940" t="s">
        <v>16685</v>
      </c>
      <c r="B2940" t="s">
        <v>16645</v>
      </c>
      <c r="C2940" t="s">
        <v>16642</v>
      </c>
      <c r="D2940">
        <v>2020</v>
      </c>
      <c r="E2940" t="s">
        <v>2774</v>
      </c>
      <c r="F2940" t="s">
        <v>16686</v>
      </c>
    </row>
    <row r="2941" spans="1:6" x14ac:dyDescent="0.25">
      <c r="A2941" t="s">
        <v>16687</v>
      </c>
      <c r="B2941" t="s">
        <v>16645</v>
      </c>
      <c r="C2941" t="s">
        <v>16642</v>
      </c>
      <c r="D2941">
        <v>2020</v>
      </c>
      <c r="E2941" t="s">
        <v>2774</v>
      </c>
      <c r="F2941" t="s">
        <v>16688</v>
      </c>
    </row>
    <row r="2942" spans="1:6" x14ac:dyDescent="0.25">
      <c r="A2942" t="s">
        <v>16689</v>
      </c>
      <c r="B2942" t="s">
        <v>16645</v>
      </c>
      <c r="C2942" t="s">
        <v>16642</v>
      </c>
      <c r="D2942">
        <v>2020</v>
      </c>
      <c r="E2942" t="s">
        <v>2774</v>
      </c>
      <c r="F2942" t="s">
        <v>16690</v>
      </c>
    </row>
    <row r="2943" spans="1:6" x14ac:dyDescent="0.25">
      <c r="A2943" t="s">
        <v>16691</v>
      </c>
      <c r="B2943" t="s">
        <v>16645</v>
      </c>
      <c r="C2943" t="s">
        <v>16642</v>
      </c>
      <c r="D2943">
        <v>2020</v>
      </c>
      <c r="E2943" t="s">
        <v>2774</v>
      </c>
      <c r="F2943" t="s">
        <v>16692</v>
      </c>
    </row>
    <row r="2944" spans="1:6" x14ac:dyDescent="0.25">
      <c r="A2944" t="s">
        <v>16693</v>
      </c>
      <c r="B2944" t="s">
        <v>16645</v>
      </c>
      <c r="C2944" t="s">
        <v>16642</v>
      </c>
      <c r="D2944">
        <v>2020</v>
      </c>
      <c r="E2944" t="s">
        <v>2774</v>
      </c>
      <c r="F2944" t="s">
        <v>16694</v>
      </c>
    </row>
    <row r="2945" spans="1:6" x14ac:dyDescent="0.25">
      <c r="A2945" t="s">
        <v>16695</v>
      </c>
      <c r="B2945" t="s">
        <v>16645</v>
      </c>
      <c r="C2945" t="s">
        <v>16642</v>
      </c>
      <c r="D2945">
        <v>2020</v>
      </c>
      <c r="E2945" t="s">
        <v>2774</v>
      </c>
      <c r="F2945" t="s">
        <v>16696</v>
      </c>
    </row>
    <row r="2946" spans="1:6" x14ac:dyDescent="0.25">
      <c r="A2946" t="s">
        <v>16697</v>
      </c>
      <c r="B2946" t="s">
        <v>16645</v>
      </c>
      <c r="C2946" t="s">
        <v>16642</v>
      </c>
      <c r="D2946">
        <v>2020</v>
      </c>
      <c r="E2946" t="s">
        <v>2774</v>
      </c>
      <c r="F2946" t="s">
        <v>16698</v>
      </c>
    </row>
    <row r="2947" spans="1:6" x14ac:dyDescent="0.25">
      <c r="A2947" t="s">
        <v>16699</v>
      </c>
      <c r="B2947" t="s">
        <v>16645</v>
      </c>
      <c r="C2947" t="s">
        <v>16642</v>
      </c>
      <c r="D2947">
        <v>2020</v>
      </c>
      <c r="E2947" t="s">
        <v>2774</v>
      </c>
      <c r="F2947" t="s">
        <v>16700</v>
      </c>
    </row>
    <row r="2948" spans="1:6" x14ac:dyDescent="0.25">
      <c r="A2948" t="s">
        <v>11884</v>
      </c>
      <c r="B2948" t="s">
        <v>16645</v>
      </c>
      <c r="C2948" t="s">
        <v>16642</v>
      </c>
      <c r="D2948">
        <v>2020</v>
      </c>
      <c r="E2948" t="s">
        <v>2774</v>
      </c>
      <c r="F2948" t="s">
        <v>16701</v>
      </c>
    </row>
    <row r="2949" spans="1:6" x14ac:dyDescent="0.25">
      <c r="A2949" t="s">
        <v>12451</v>
      </c>
      <c r="B2949" t="s">
        <v>12452</v>
      </c>
      <c r="C2949" t="s">
        <v>12449</v>
      </c>
      <c r="D2949">
        <v>2022</v>
      </c>
      <c r="E2949" t="s">
        <v>2796</v>
      </c>
      <c r="F2949" t="s">
        <v>12453</v>
      </c>
    </row>
    <row r="2950" spans="1:6" x14ac:dyDescent="0.25">
      <c r="A2950" t="s">
        <v>12454</v>
      </c>
      <c r="B2950" t="s">
        <v>12452</v>
      </c>
      <c r="C2950" t="s">
        <v>12449</v>
      </c>
      <c r="D2950">
        <v>2022</v>
      </c>
      <c r="E2950" t="s">
        <v>2796</v>
      </c>
      <c r="F2950" t="s">
        <v>12455</v>
      </c>
    </row>
    <row r="2951" spans="1:6" x14ac:dyDescent="0.25">
      <c r="A2951" t="s">
        <v>12456</v>
      </c>
      <c r="B2951" t="s">
        <v>12452</v>
      </c>
      <c r="C2951" t="s">
        <v>12449</v>
      </c>
      <c r="D2951">
        <v>2022</v>
      </c>
      <c r="E2951" t="s">
        <v>2796</v>
      </c>
      <c r="F2951" t="s">
        <v>12457</v>
      </c>
    </row>
    <row r="2952" spans="1:6" x14ac:dyDescent="0.25">
      <c r="A2952" t="s">
        <v>12458</v>
      </c>
      <c r="B2952" t="s">
        <v>12452</v>
      </c>
      <c r="C2952" t="s">
        <v>12449</v>
      </c>
      <c r="D2952">
        <v>2022</v>
      </c>
      <c r="E2952" t="s">
        <v>2796</v>
      </c>
      <c r="F2952" t="s">
        <v>12459</v>
      </c>
    </row>
    <row r="2953" spans="1:6" x14ac:dyDescent="0.25">
      <c r="A2953" t="s">
        <v>12460</v>
      </c>
      <c r="B2953" t="s">
        <v>12452</v>
      </c>
      <c r="C2953" t="s">
        <v>12449</v>
      </c>
      <c r="D2953">
        <v>2022</v>
      </c>
      <c r="E2953" t="s">
        <v>2796</v>
      </c>
      <c r="F2953" t="s">
        <v>12461</v>
      </c>
    </row>
    <row r="2954" spans="1:6" x14ac:dyDescent="0.25">
      <c r="A2954" t="s">
        <v>12462</v>
      </c>
      <c r="B2954" t="s">
        <v>12452</v>
      </c>
      <c r="C2954" t="s">
        <v>12449</v>
      </c>
      <c r="D2954">
        <v>2022</v>
      </c>
      <c r="E2954" t="s">
        <v>2796</v>
      </c>
      <c r="F2954" t="s">
        <v>12463</v>
      </c>
    </row>
    <row r="2955" spans="1:6" x14ac:dyDescent="0.25">
      <c r="A2955" t="s">
        <v>12464</v>
      </c>
      <c r="B2955" t="s">
        <v>12452</v>
      </c>
      <c r="C2955" t="s">
        <v>12449</v>
      </c>
      <c r="D2955">
        <v>2022</v>
      </c>
      <c r="E2955" t="s">
        <v>2796</v>
      </c>
      <c r="F2955" t="s">
        <v>12465</v>
      </c>
    </row>
    <row r="2956" spans="1:6" x14ac:dyDescent="0.25">
      <c r="A2956" t="s">
        <v>12466</v>
      </c>
      <c r="B2956" t="s">
        <v>12452</v>
      </c>
      <c r="C2956" t="s">
        <v>12449</v>
      </c>
      <c r="D2956">
        <v>2022</v>
      </c>
      <c r="E2956" t="s">
        <v>2796</v>
      </c>
      <c r="F2956" t="s">
        <v>12467</v>
      </c>
    </row>
    <row r="2957" spans="1:6" x14ac:dyDescent="0.25">
      <c r="A2957" t="s">
        <v>12468</v>
      </c>
      <c r="B2957" t="s">
        <v>12452</v>
      </c>
      <c r="C2957" t="s">
        <v>12449</v>
      </c>
      <c r="D2957">
        <v>2022</v>
      </c>
      <c r="E2957" t="s">
        <v>2796</v>
      </c>
      <c r="F2957" t="s">
        <v>12469</v>
      </c>
    </row>
    <row r="2958" spans="1:6" x14ac:dyDescent="0.25">
      <c r="A2958" t="s">
        <v>12472</v>
      </c>
      <c r="B2958" t="s">
        <v>12452</v>
      </c>
      <c r="C2958" t="s">
        <v>12449</v>
      </c>
      <c r="D2958">
        <v>2022</v>
      </c>
      <c r="E2958" t="s">
        <v>2796</v>
      </c>
      <c r="F2958" t="s">
        <v>12473</v>
      </c>
    </row>
    <row r="2959" spans="1:6" x14ac:dyDescent="0.25">
      <c r="A2959" t="s">
        <v>12474</v>
      </c>
      <c r="B2959" t="s">
        <v>12452</v>
      </c>
      <c r="C2959" t="s">
        <v>12449</v>
      </c>
      <c r="D2959">
        <v>2022</v>
      </c>
      <c r="E2959" t="s">
        <v>2796</v>
      </c>
      <c r="F2959" t="s">
        <v>12475</v>
      </c>
    </row>
    <row r="2960" spans="1:6" x14ac:dyDescent="0.25">
      <c r="A2960" t="s">
        <v>12476</v>
      </c>
      <c r="B2960" t="s">
        <v>12452</v>
      </c>
      <c r="C2960" t="s">
        <v>12449</v>
      </c>
      <c r="D2960">
        <v>2022</v>
      </c>
      <c r="E2960" t="s">
        <v>2796</v>
      </c>
      <c r="F2960" t="s">
        <v>12477</v>
      </c>
    </row>
    <row r="2961" spans="1:6" x14ac:dyDescent="0.25">
      <c r="A2961" t="s">
        <v>12478</v>
      </c>
      <c r="B2961" t="s">
        <v>12452</v>
      </c>
      <c r="C2961" t="s">
        <v>12449</v>
      </c>
      <c r="D2961">
        <v>2022</v>
      </c>
      <c r="E2961" t="s">
        <v>2796</v>
      </c>
      <c r="F2961" t="s">
        <v>12479</v>
      </c>
    </row>
    <row r="2962" spans="1:6" x14ac:dyDescent="0.25">
      <c r="A2962" t="s">
        <v>12480</v>
      </c>
      <c r="B2962" t="s">
        <v>12452</v>
      </c>
      <c r="C2962" t="s">
        <v>12449</v>
      </c>
      <c r="D2962">
        <v>2022</v>
      </c>
      <c r="E2962" t="s">
        <v>2796</v>
      </c>
      <c r="F2962" t="s">
        <v>12481</v>
      </c>
    </row>
    <row r="2963" spans="1:6" x14ac:dyDescent="0.25">
      <c r="A2963" t="s">
        <v>12482</v>
      </c>
      <c r="B2963" t="s">
        <v>12452</v>
      </c>
      <c r="C2963" t="s">
        <v>12449</v>
      </c>
      <c r="D2963">
        <v>2022</v>
      </c>
      <c r="E2963" t="s">
        <v>2796</v>
      </c>
      <c r="F2963" t="s">
        <v>12483</v>
      </c>
    </row>
    <row r="2964" spans="1:6" x14ac:dyDescent="0.25">
      <c r="A2964" t="s">
        <v>12484</v>
      </c>
      <c r="B2964" t="s">
        <v>12452</v>
      </c>
      <c r="C2964" t="s">
        <v>12449</v>
      </c>
      <c r="D2964">
        <v>2022</v>
      </c>
      <c r="E2964" t="s">
        <v>2796</v>
      </c>
      <c r="F2964" t="s">
        <v>12485</v>
      </c>
    </row>
    <row r="2965" spans="1:6" x14ac:dyDescent="0.25">
      <c r="A2965" t="s">
        <v>12486</v>
      </c>
      <c r="B2965" t="s">
        <v>12452</v>
      </c>
      <c r="C2965" t="s">
        <v>12449</v>
      </c>
      <c r="D2965">
        <v>2022</v>
      </c>
      <c r="E2965" t="s">
        <v>2796</v>
      </c>
      <c r="F2965" t="s">
        <v>12487</v>
      </c>
    </row>
    <row r="2966" spans="1:6" x14ac:dyDescent="0.25">
      <c r="A2966" t="s">
        <v>12488</v>
      </c>
      <c r="B2966" t="s">
        <v>12452</v>
      </c>
      <c r="C2966" t="s">
        <v>12449</v>
      </c>
      <c r="D2966">
        <v>2022</v>
      </c>
      <c r="E2966" t="s">
        <v>2796</v>
      </c>
      <c r="F2966" t="s">
        <v>12489</v>
      </c>
    </row>
    <row r="2967" spans="1:6" x14ac:dyDescent="0.25">
      <c r="A2967" t="s">
        <v>12490</v>
      </c>
      <c r="B2967" t="s">
        <v>12452</v>
      </c>
      <c r="C2967" t="s">
        <v>12449</v>
      </c>
      <c r="D2967">
        <v>2022</v>
      </c>
      <c r="E2967" t="s">
        <v>2796</v>
      </c>
      <c r="F2967" t="s">
        <v>12491</v>
      </c>
    </row>
    <row r="2968" spans="1:6" x14ac:dyDescent="0.25">
      <c r="A2968" t="s">
        <v>12492</v>
      </c>
      <c r="B2968" t="s">
        <v>12452</v>
      </c>
      <c r="C2968" t="s">
        <v>12449</v>
      </c>
      <c r="D2968">
        <v>2022</v>
      </c>
      <c r="E2968" t="s">
        <v>2796</v>
      </c>
      <c r="F2968" t="s">
        <v>12493</v>
      </c>
    </row>
    <row r="2969" spans="1:6" x14ac:dyDescent="0.25">
      <c r="A2969" t="s">
        <v>12494</v>
      </c>
      <c r="B2969" t="s">
        <v>12452</v>
      </c>
      <c r="C2969" t="s">
        <v>12449</v>
      </c>
      <c r="D2969">
        <v>2022</v>
      </c>
      <c r="E2969" t="s">
        <v>2796</v>
      </c>
      <c r="F2969" t="s">
        <v>12495</v>
      </c>
    </row>
    <row r="2970" spans="1:6" x14ac:dyDescent="0.25">
      <c r="A2970" t="s">
        <v>12533</v>
      </c>
      <c r="B2970" t="s">
        <v>12452</v>
      </c>
      <c r="C2970" t="s">
        <v>12449</v>
      </c>
      <c r="D2970">
        <v>2022</v>
      </c>
      <c r="E2970" t="s">
        <v>2796</v>
      </c>
      <c r="F2970" t="s">
        <v>12534</v>
      </c>
    </row>
    <row r="2971" spans="1:6" x14ac:dyDescent="0.25">
      <c r="A2971" t="s">
        <v>12535</v>
      </c>
      <c r="B2971" t="s">
        <v>12452</v>
      </c>
      <c r="C2971" t="s">
        <v>12449</v>
      </c>
      <c r="D2971">
        <v>2023</v>
      </c>
      <c r="E2971" t="s">
        <v>2796</v>
      </c>
      <c r="F2971" t="s">
        <v>12536</v>
      </c>
    </row>
    <row r="2972" spans="1:6" x14ac:dyDescent="0.25">
      <c r="A2972" t="s">
        <v>12537</v>
      </c>
      <c r="B2972" t="s">
        <v>12452</v>
      </c>
      <c r="C2972" t="s">
        <v>12449</v>
      </c>
      <c r="D2972">
        <v>2024</v>
      </c>
      <c r="E2972" t="s">
        <v>2796</v>
      </c>
      <c r="F2972" t="s">
        <v>12538</v>
      </c>
    </row>
    <row r="2973" spans="1:6" x14ac:dyDescent="0.25">
      <c r="A2973" t="s">
        <v>12539</v>
      </c>
      <c r="B2973" t="s">
        <v>12452</v>
      </c>
      <c r="C2973" t="s">
        <v>12449</v>
      </c>
      <c r="D2973">
        <v>2024</v>
      </c>
      <c r="E2973" t="s">
        <v>2796</v>
      </c>
      <c r="F2973" t="s">
        <v>12540</v>
      </c>
    </row>
    <row r="2974" spans="1:6" x14ac:dyDescent="0.25">
      <c r="A2974" t="s">
        <v>12541</v>
      </c>
      <c r="B2974" t="s">
        <v>12452</v>
      </c>
      <c r="C2974" t="s">
        <v>12449</v>
      </c>
      <c r="D2974">
        <v>2024</v>
      </c>
      <c r="E2974" t="s">
        <v>2796</v>
      </c>
      <c r="F2974" t="s">
        <v>12542</v>
      </c>
    </row>
    <row r="2975" spans="1:6" x14ac:dyDescent="0.25">
      <c r="A2975" t="s">
        <v>12543</v>
      </c>
      <c r="B2975" t="s">
        <v>12452</v>
      </c>
      <c r="C2975" t="s">
        <v>12449</v>
      </c>
      <c r="D2975">
        <v>2024</v>
      </c>
      <c r="E2975" t="s">
        <v>2796</v>
      </c>
      <c r="F2975" t="s">
        <v>12544</v>
      </c>
    </row>
    <row r="2976" spans="1:6" x14ac:dyDescent="0.25">
      <c r="A2976" t="s">
        <v>12545</v>
      </c>
      <c r="B2976" t="s">
        <v>12452</v>
      </c>
      <c r="C2976" t="s">
        <v>12449</v>
      </c>
      <c r="D2976">
        <v>2025</v>
      </c>
      <c r="E2976" t="s">
        <v>2796</v>
      </c>
      <c r="F2976" t="s">
        <v>12546</v>
      </c>
    </row>
    <row r="2977" spans="1:6" x14ac:dyDescent="0.25">
      <c r="A2977" t="s">
        <v>12550</v>
      </c>
      <c r="B2977" t="s">
        <v>12452</v>
      </c>
      <c r="C2977" t="s">
        <v>12449</v>
      </c>
      <c r="D2977">
        <v>2022</v>
      </c>
      <c r="E2977" t="s">
        <v>2796</v>
      </c>
      <c r="F2977" t="s">
        <v>12551</v>
      </c>
    </row>
    <row r="2978" spans="1:6" x14ac:dyDescent="0.25">
      <c r="A2978" t="s">
        <v>12552</v>
      </c>
      <c r="B2978" t="s">
        <v>12452</v>
      </c>
      <c r="C2978" t="s">
        <v>12449</v>
      </c>
      <c r="D2978">
        <v>2022</v>
      </c>
      <c r="E2978" t="s">
        <v>2796</v>
      </c>
      <c r="F2978" t="s">
        <v>12553</v>
      </c>
    </row>
    <row r="2979" spans="1:6" x14ac:dyDescent="0.25">
      <c r="A2979" t="s">
        <v>12554</v>
      </c>
      <c r="B2979" t="s">
        <v>12452</v>
      </c>
      <c r="C2979" t="s">
        <v>12449</v>
      </c>
      <c r="D2979">
        <v>2022</v>
      </c>
      <c r="E2979" t="s">
        <v>2796</v>
      </c>
      <c r="F2979" t="s">
        <v>12555</v>
      </c>
    </row>
    <row r="2980" spans="1:6" x14ac:dyDescent="0.25">
      <c r="A2980" t="s">
        <v>12556</v>
      </c>
      <c r="B2980" t="s">
        <v>12452</v>
      </c>
      <c r="C2980" t="s">
        <v>12449</v>
      </c>
      <c r="D2980">
        <v>2022</v>
      </c>
      <c r="E2980" t="s">
        <v>2796</v>
      </c>
      <c r="F2980" t="s">
        <v>12557</v>
      </c>
    </row>
    <row r="2981" spans="1:6" x14ac:dyDescent="0.25">
      <c r="A2981" t="s">
        <v>12564</v>
      </c>
      <c r="B2981" t="s">
        <v>12452</v>
      </c>
      <c r="C2981" t="s">
        <v>12449</v>
      </c>
      <c r="D2981">
        <v>2023</v>
      </c>
      <c r="E2981" t="s">
        <v>2796</v>
      </c>
      <c r="F2981" t="s">
        <v>12565</v>
      </c>
    </row>
    <row r="2982" spans="1:6" x14ac:dyDescent="0.25">
      <c r="A2982" t="s">
        <v>12569</v>
      </c>
      <c r="B2982" t="s">
        <v>12452</v>
      </c>
      <c r="C2982" t="s">
        <v>12449</v>
      </c>
      <c r="D2982">
        <v>2023</v>
      </c>
      <c r="E2982" t="s">
        <v>2796</v>
      </c>
      <c r="F2982" t="s">
        <v>12570</v>
      </c>
    </row>
    <row r="2983" spans="1:6" x14ac:dyDescent="0.25">
      <c r="A2983" t="s">
        <v>12571</v>
      </c>
      <c r="B2983" t="s">
        <v>12452</v>
      </c>
      <c r="C2983" t="s">
        <v>12449</v>
      </c>
      <c r="D2983">
        <v>2023</v>
      </c>
      <c r="E2983" t="s">
        <v>2796</v>
      </c>
      <c r="F2983" t="s">
        <v>12572</v>
      </c>
    </row>
    <row r="2984" spans="1:6" x14ac:dyDescent="0.25">
      <c r="A2984" t="s">
        <v>12573</v>
      </c>
      <c r="B2984" t="s">
        <v>12452</v>
      </c>
      <c r="C2984" t="s">
        <v>12449</v>
      </c>
      <c r="D2984">
        <v>2023</v>
      </c>
      <c r="E2984" t="s">
        <v>2796</v>
      </c>
      <c r="F2984" t="s">
        <v>12574</v>
      </c>
    </row>
    <row r="2985" spans="1:6" x14ac:dyDescent="0.25">
      <c r="A2985" t="s">
        <v>12575</v>
      </c>
      <c r="B2985" t="s">
        <v>12452</v>
      </c>
      <c r="C2985" t="s">
        <v>12449</v>
      </c>
      <c r="D2985">
        <v>2023</v>
      </c>
      <c r="E2985" t="s">
        <v>2796</v>
      </c>
      <c r="F2985" t="s">
        <v>12576</v>
      </c>
    </row>
    <row r="2986" spans="1:6" x14ac:dyDescent="0.25">
      <c r="A2986" t="s">
        <v>12580</v>
      </c>
      <c r="B2986" t="s">
        <v>12452</v>
      </c>
      <c r="C2986" t="s">
        <v>12449</v>
      </c>
      <c r="D2986">
        <v>2023</v>
      </c>
      <c r="E2986" t="s">
        <v>2796</v>
      </c>
      <c r="F2986" t="s">
        <v>12581</v>
      </c>
    </row>
    <row r="2987" spans="1:6" x14ac:dyDescent="0.25">
      <c r="A2987" t="s">
        <v>12585</v>
      </c>
      <c r="B2987" t="s">
        <v>12452</v>
      </c>
      <c r="C2987" t="s">
        <v>12449</v>
      </c>
      <c r="D2987">
        <v>2023</v>
      </c>
      <c r="E2987" t="s">
        <v>2796</v>
      </c>
      <c r="F2987" t="s">
        <v>12586</v>
      </c>
    </row>
    <row r="2988" spans="1:6" x14ac:dyDescent="0.25">
      <c r="A2988" t="s">
        <v>12566</v>
      </c>
      <c r="B2988" t="s">
        <v>12567</v>
      </c>
      <c r="C2988" t="s">
        <v>12449</v>
      </c>
      <c r="D2988">
        <v>2023</v>
      </c>
      <c r="E2988" t="s">
        <v>2796</v>
      </c>
      <c r="F2988" t="s">
        <v>12568</v>
      </c>
    </row>
    <row r="2989" spans="1:6" x14ac:dyDescent="0.25">
      <c r="A2989" t="s">
        <v>12561</v>
      </c>
      <c r="B2989" t="s">
        <v>12562</v>
      </c>
      <c r="C2989" t="s">
        <v>12449</v>
      </c>
      <c r="D2989">
        <v>2023</v>
      </c>
      <c r="E2989" t="s">
        <v>2796</v>
      </c>
      <c r="F2989" t="s">
        <v>12563</v>
      </c>
    </row>
    <row r="2990" spans="1:6" x14ac:dyDescent="0.25">
      <c r="A2990" t="s">
        <v>12547</v>
      </c>
      <c r="B2990" t="s">
        <v>12548</v>
      </c>
      <c r="C2990" t="s">
        <v>12449</v>
      </c>
      <c r="D2990">
        <v>2022</v>
      </c>
      <c r="E2990" t="s">
        <v>2796</v>
      </c>
      <c r="F2990" t="s">
        <v>12549</v>
      </c>
    </row>
    <row r="2991" spans="1:6" x14ac:dyDescent="0.25">
      <c r="A2991" t="s">
        <v>12558</v>
      </c>
      <c r="B2991" t="s">
        <v>12559</v>
      </c>
      <c r="C2991" t="s">
        <v>12449</v>
      </c>
      <c r="D2991">
        <v>2022</v>
      </c>
      <c r="E2991" t="s">
        <v>2796</v>
      </c>
      <c r="F2991" t="s">
        <v>12560</v>
      </c>
    </row>
    <row r="2992" spans="1:6" x14ac:dyDescent="0.25">
      <c r="A2992" t="s">
        <v>12582</v>
      </c>
      <c r="B2992" t="s">
        <v>12583</v>
      </c>
      <c r="C2992" t="s">
        <v>12449</v>
      </c>
      <c r="D2992">
        <v>2023</v>
      </c>
      <c r="E2992" t="s">
        <v>2796</v>
      </c>
      <c r="F2992" t="s">
        <v>12584</v>
      </c>
    </row>
    <row r="2993" spans="1:6" x14ac:dyDescent="0.25">
      <c r="A2993" t="s">
        <v>12577</v>
      </c>
      <c r="B2993" t="s">
        <v>12578</v>
      </c>
      <c r="C2993" t="s">
        <v>12449</v>
      </c>
      <c r="D2993">
        <v>2023</v>
      </c>
      <c r="E2993" t="s">
        <v>2796</v>
      </c>
      <c r="F2993" t="s">
        <v>12579</v>
      </c>
    </row>
    <row r="2994" spans="1:6" x14ac:dyDescent="0.25">
      <c r="A2994" t="s">
        <v>12496</v>
      </c>
      <c r="B2994" t="s">
        <v>12497</v>
      </c>
      <c r="C2994" t="s">
        <v>12449</v>
      </c>
      <c r="D2994">
        <v>2022</v>
      </c>
      <c r="E2994" t="s">
        <v>2796</v>
      </c>
      <c r="F2994" t="s">
        <v>12498</v>
      </c>
    </row>
    <row r="2995" spans="1:6" x14ac:dyDescent="0.25">
      <c r="A2995" t="s">
        <v>12499</v>
      </c>
      <c r="B2995" t="s">
        <v>12497</v>
      </c>
      <c r="C2995" t="s">
        <v>12449</v>
      </c>
      <c r="D2995">
        <v>2022</v>
      </c>
      <c r="E2995" t="s">
        <v>2796</v>
      </c>
      <c r="F2995" t="s">
        <v>12500</v>
      </c>
    </row>
    <row r="2996" spans="1:6" x14ac:dyDescent="0.25">
      <c r="A2996" t="s">
        <v>12501</v>
      </c>
      <c r="B2996" t="s">
        <v>12497</v>
      </c>
      <c r="C2996" t="s">
        <v>12449</v>
      </c>
      <c r="D2996">
        <v>2022</v>
      </c>
      <c r="E2996" t="s">
        <v>2796</v>
      </c>
      <c r="F2996" t="s">
        <v>12502</v>
      </c>
    </row>
    <row r="2997" spans="1:6" x14ac:dyDescent="0.25">
      <c r="A2997" t="s">
        <v>12503</v>
      </c>
      <c r="B2997" t="s">
        <v>12497</v>
      </c>
      <c r="C2997" t="s">
        <v>12449</v>
      </c>
      <c r="D2997">
        <v>2022</v>
      </c>
      <c r="E2997" t="s">
        <v>2796</v>
      </c>
      <c r="F2997" t="s">
        <v>12504</v>
      </c>
    </row>
    <row r="2998" spans="1:6" x14ac:dyDescent="0.25">
      <c r="A2998" t="s">
        <v>12505</v>
      </c>
      <c r="B2998" t="s">
        <v>12497</v>
      </c>
      <c r="C2998" t="s">
        <v>12449</v>
      </c>
      <c r="D2998">
        <v>2022</v>
      </c>
      <c r="E2998" t="s">
        <v>2796</v>
      </c>
      <c r="F2998" t="s">
        <v>12506</v>
      </c>
    </row>
    <row r="2999" spans="1:6" x14ac:dyDescent="0.25">
      <c r="A2999" t="s">
        <v>12507</v>
      </c>
      <c r="B2999" t="s">
        <v>12497</v>
      </c>
      <c r="C2999" t="s">
        <v>12449</v>
      </c>
      <c r="D2999">
        <v>2022</v>
      </c>
      <c r="E2999" t="s">
        <v>2796</v>
      </c>
      <c r="F2999" t="s">
        <v>12508</v>
      </c>
    </row>
    <row r="3000" spans="1:6" x14ac:dyDescent="0.25">
      <c r="A3000" t="s">
        <v>12509</v>
      </c>
      <c r="B3000" t="s">
        <v>12497</v>
      </c>
      <c r="C3000" t="s">
        <v>12449</v>
      </c>
      <c r="D3000">
        <v>2022</v>
      </c>
      <c r="E3000" t="s">
        <v>2796</v>
      </c>
      <c r="F3000" t="s">
        <v>12510</v>
      </c>
    </row>
    <row r="3001" spans="1:6" x14ac:dyDescent="0.25">
      <c r="A3001" t="s">
        <v>12511</v>
      </c>
      <c r="B3001" t="s">
        <v>12497</v>
      </c>
      <c r="C3001" t="s">
        <v>12449</v>
      </c>
      <c r="D3001">
        <v>2022</v>
      </c>
      <c r="E3001" t="s">
        <v>2796</v>
      </c>
      <c r="F3001" t="s">
        <v>12512</v>
      </c>
    </row>
    <row r="3002" spans="1:6" x14ac:dyDescent="0.25">
      <c r="A3002" t="s">
        <v>12513</v>
      </c>
      <c r="B3002" t="s">
        <v>12497</v>
      </c>
      <c r="C3002" t="s">
        <v>12449</v>
      </c>
      <c r="D3002">
        <v>2022</v>
      </c>
      <c r="E3002" t="s">
        <v>2796</v>
      </c>
      <c r="F3002" t="s">
        <v>12514</v>
      </c>
    </row>
    <row r="3003" spans="1:6" x14ac:dyDescent="0.25">
      <c r="A3003" t="s">
        <v>12515</v>
      </c>
      <c r="B3003" t="s">
        <v>12497</v>
      </c>
      <c r="C3003" t="s">
        <v>12449</v>
      </c>
      <c r="D3003">
        <v>2023</v>
      </c>
      <c r="E3003" t="s">
        <v>2796</v>
      </c>
      <c r="F3003" t="s">
        <v>12516</v>
      </c>
    </row>
    <row r="3004" spans="1:6" x14ac:dyDescent="0.25">
      <c r="A3004" t="s">
        <v>12517</v>
      </c>
      <c r="B3004" t="s">
        <v>12497</v>
      </c>
      <c r="C3004" t="s">
        <v>12449</v>
      </c>
      <c r="D3004">
        <v>2023</v>
      </c>
      <c r="E3004" t="s">
        <v>2796</v>
      </c>
      <c r="F3004" t="s">
        <v>12518</v>
      </c>
    </row>
    <row r="3005" spans="1:6" x14ac:dyDescent="0.25">
      <c r="A3005" t="s">
        <v>12519</v>
      </c>
      <c r="B3005" t="s">
        <v>12497</v>
      </c>
      <c r="C3005" t="s">
        <v>12449</v>
      </c>
      <c r="D3005">
        <v>2023</v>
      </c>
      <c r="E3005" t="s">
        <v>2796</v>
      </c>
      <c r="F3005" t="s">
        <v>12520</v>
      </c>
    </row>
    <row r="3006" spans="1:6" x14ac:dyDescent="0.25">
      <c r="A3006" t="s">
        <v>12527</v>
      </c>
      <c r="B3006" t="s">
        <v>12497</v>
      </c>
      <c r="C3006" t="s">
        <v>12449</v>
      </c>
      <c r="D3006">
        <v>2022</v>
      </c>
      <c r="E3006" t="s">
        <v>2796</v>
      </c>
      <c r="F3006" t="s">
        <v>12528</v>
      </c>
    </row>
    <row r="3007" spans="1:6" x14ac:dyDescent="0.25">
      <c r="A3007" t="s">
        <v>12529</v>
      </c>
      <c r="B3007" t="s">
        <v>12497</v>
      </c>
      <c r="C3007" t="s">
        <v>12449</v>
      </c>
      <c r="D3007">
        <v>2022</v>
      </c>
      <c r="E3007" t="s">
        <v>2796</v>
      </c>
      <c r="F3007" t="s">
        <v>12530</v>
      </c>
    </row>
    <row r="3008" spans="1:6" x14ac:dyDescent="0.25">
      <c r="A3008" t="s">
        <v>12531</v>
      </c>
      <c r="B3008" t="s">
        <v>12497</v>
      </c>
      <c r="C3008" t="s">
        <v>12449</v>
      </c>
      <c r="D3008">
        <v>2022</v>
      </c>
      <c r="E3008" t="s">
        <v>2796</v>
      </c>
      <c r="F3008" t="s">
        <v>12532</v>
      </c>
    </row>
    <row r="3009" spans="1:7" x14ac:dyDescent="0.25">
      <c r="A3009" t="s">
        <v>12587</v>
      </c>
      <c r="B3009" t="s">
        <v>12497</v>
      </c>
      <c r="C3009" t="s">
        <v>12449</v>
      </c>
      <c r="D3009">
        <v>2023</v>
      </c>
      <c r="E3009" t="s">
        <v>2796</v>
      </c>
      <c r="F3009" t="s">
        <v>12588</v>
      </c>
    </row>
    <row r="3010" spans="1:7" x14ac:dyDescent="0.25">
      <c r="A3010" t="s">
        <v>12589</v>
      </c>
      <c r="B3010" t="s">
        <v>12497</v>
      </c>
      <c r="C3010" t="s">
        <v>12449</v>
      </c>
      <c r="D3010">
        <v>2023</v>
      </c>
      <c r="E3010" t="s">
        <v>2796</v>
      </c>
      <c r="F3010" t="s">
        <v>12590</v>
      </c>
    </row>
    <row r="3011" spans="1:7" x14ac:dyDescent="0.25">
      <c r="A3011" t="s">
        <v>12591</v>
      </c>
      <c r="B3011" t="s">
        <v>12497</v>
      </c>
      <c r="C3011" t="s">
        <v>12449</v>
      </c>
      <c r="D3011">
        <v>2023</v>
      </c>
      <c r="E3011" t="s">
        <v>2796</v>
      </c>
      <c r="F3011" t="s">
        <v>12592</v>
      </c>
    </row>
    <row r="3012" spans="1:7" x14ac:dyDescent="0.25">
      <c r="A3012" t="s">
        <v>12593</v>
      </c>
      <c r="B3012" t="s">
        <v>12497</v>
      </c>
      <c r="C3012" t="s">
        <v>12449</v>
      </c>
      <c r="D3012">
        <v>2023</v>
      </c>
      <c r="E3012" t="s">
        <v>2796</v>
      </c>
      <c r="F3012" t="s">
        <v>12594</v>
      </c>
    </row>
    <row r="3013" spans="1:7" x14ac:dyDescent="0.25">
      <c r="A3013" t="s">
        <v>12595</v>
      </c>
      <c r="B3013" t="s">
        <v>12497</v>
      </c>
      <c r="C3013" t="s">
        <v>12449</v>
      </c>
      <c r="D3013">
        <v>2023</v>
      </c>
      <c r="E3013" t="s">
        <v>2796</v>
      </c>
      <c r="F3013" t="s">
        <v>12596</v>
      </c>
    </row>
    <row r="3014" spans="1:7" x14ac:dyDescent="0.25">
      <c r="A3014" t="s">
        <v>12597</v>
      </c>
      <c r="B3014" t="s">
        <v>12497</v>
      </c>
      <c r="C3014" t="s">
        <v>12449</v>
      </c>
      <c r="D3014">
        <v>2023</v>
      </c>
      <c r="E3014" t="s">
        <v>2796</v>
      </c>
      <c r="F3014" t="s">
        <v>12598</v>
      </c>
    </row>
    <row r="3015" spans="1:7" x14ac:dyDescent="0.25">
      <c r="A3015" t="s">
        <v>12447</v>
      </c>
      <c r="B3015" t="s">
        <v>12448</v>
      </c>
      <c r="C3015" t="s">
        <v>12449</v>
      </c>
      <c r="D3015">
        <v>2022</v>
      </c>
      <c r="E3015" t="s">
        <v>2796</v>
      </c>
      <c r="F3015" t="s">
        <v>12450</v>
      </c>
      <c r="G3015" t="s">
        <v>10007</v>
      </c>
    </row>
    <row r="3016" spans="1:7" x14ac:dyDescent="0.25">
      <c r="A3016" t="s">
        <v>12470</v>
      </c>
      <c r="B3016" t="s">
        <v>12448</v>
      </c>
      <c r="C3016" t="s">
        <v>12449</v>
      </c>
      <c r="D3016">
        <v>2022</v>
      </c>
      <c r="E3016" t="s">
        <v>2796</v>
      </c>
      <c r="F3016" t="s">
        <v>12471</v>
      </c>
    </row>
    <row r="3017" spans="1:7" x14ac:dyDescent="0.25">
      <c r="A3017" t="s">
        <v>12521</v>
      </c>
      <c r="B3017" t="s">
        <v>12448</v>
      </c>
      <c r="C3017" t="s">
        <v>12449</v>
      </c>
      <c r="D3017">
        <v>2022</v>
      </c>
      <c r="E3017" t="s">
        <v>2796</v>
      </c>
      <c r="F3017" t="s">
        <v>12522</v>
      </c>
    </row>
    <row r="3018" spans="1:7" x14ac:dyDescent="0.25">
      <c r="A3018" t="s">
        <v>12523</v>
      </c>
      <c r="B3018" t="s">
        <v>12448</v>
      </c>
      <c r="C3018" t="s">
        <v>12449</v>
      </c>
      <c r="D3018">
        <v>2022</v>
      </c>
      <c r="E3018" t="s">
        <v>2796</v>
      </c>
      <c r="F3018" t="s">
        <v>12524</v>
      </c>
    </row>
    <row r="3019" spans="1:7" x14ac:dyDescent="0.25">
      <c r="A3019" t="s">
        <v>12525</v>
      </c>
      <c r="B3019" t="s">
        <v>12448</v>
      </c>
      <c r="C3019" t="s">
        <v>12449</v>
      </c>
      <c r="D3019">
        <v>2022</v>
      </c>
      <c r="E3019" t="s">
        <v>2796</v>
      </c>
      <c r="F3019" t="s">
        <v>12526</v>
      </c>
    </row>
    <row r="3020" spans="1:7" x14ac:dyDescent="0.25">
      <c r="A3020" t="s">
        <v>16744</v>
      </c>
      <c r="B3020" t="s">
        <v>15804</v>
      </c>
      <c r="C3020" t="s">
        <v>2838</v>
      </c>
      <c r="D3020">
        <v>2023</v>
      </c>
      <c r="E3020" t="s">
        <v>2838</v>
      </c>
      <c r="F3020" t="s">
        <v>16745</v>
      </c>
    </row>
    <row r="3021" spans="1:7" x14ac:dyDescent="0.25">
      <c r="A3021" t="s">
        <v>16746</v>
      </c>
      <c r="B3021" t="s">
        <v>15804</v>
      </c>
      <c r="C3021" t="s">
        <v>2838</v>
      </c>
      <c r="D3021">
        <v>2023</v>
      </c>
      <c r="E3021" t="s">
        <v>2838</v>
      </c>
      <c r="F3021" t="s">
        <v>16747</v>
      </c>
    </row>
    <row r="3022" spans="1:7" x14ac:dyDescent="0.25">
      <c r="A3022" t="s">
        <v>16748</v>
      </c>
      <c r="B3022" t="s">
        <v>15804</v>
      </c>
      <c r="C3022" t="s">
        <v>2838</v>
      </c>
      <c r="D3022">
        <v>2023</v>
      </c>
      <c r="E3022" t="s">
        <v>2838</v>
      </c>
      <c r="F3022" t="s">
        <v>16749</v>
      </c>
    </row>
    <row r="3023" spans="1:7" x14ac:dyDescent="0.25">
      <c r="A3023" t="s">
        <v>16750</v>
      </c>
      <c r="B3023" t="s">
        <v>15804</v>
      </c>
      <c r="C3023" t="s">
        <v>2838</v>
      </c>
      <c r="D3023">
        <v>2023</v>
      </c>
      <c r="E3023" t="s">
        <v>2838</v>
      </c>
      <c r="F3023" t="s">
        <v>16751</v>
      </c>
    </row>
    <row r="3024" spans="1:7" x14ac:dyDescent="0.25">
      <c r="A3024" t="s">
        <v>16752</v>
      </c>
      <c r="B3024" t="s">
        <v>15804</v>
      </c>
      <c r="C3024" t="s">
        <v>2838</v>
      </c>
      <c r="D3024">
        <v>2023</v>
      </c>
      <c r="E3024" t="s">
        <v>2838</v>
      </c>
      <c r="F3024" t="s">
        <v>16753</v>
      </c>
    </row>
    <row r="3025" spans="1:6" x14ac:dyDescent="0.25">
      <c r="A3025" t="s">
        <v>16754</v>
      </c>
      <c r="B3025" t="s">
        <v>15804</v>
      </c>
      <c r="C3025" t="s">
        <v>2838</v>
      </c>
      <c r="D3025">
        <v>2023</v>
      </c>
      <c r="E3025" t="s">
        <v>2838</v>
      </c>
      <c r="F3025" t="s">
        <v>16755</v>
      </c>
    </row>
    <row r="3026" spans="1:6" x14ac:dyDescent="0.25">
      <c r="A3026" t="s">
        <v>16756</v>
      </c>
      <c r="B3026" t="s">
        <v>15804</v>
      </c>
      <c r="C3026" t="s">
        <v>2838</v>
      </c>
      <c r="D3026">
        <v>2023</v>
      </c>
      <c r="E3026" t="s">
        <v>2838</v>
      </c>
      <c r="F3026" t="s">
        <v>16757</v>
      </c>
    </row>
    <row r="3027" spans="1:6" x14ac:dyDescent="0.25">
      <c r="A3027" t="s">
        <v>16758</v>
      </c>
      <c r="B3027" t="s">
        <v>15804</v>
      </c>
      <c r="C3027" t="s">
        <v>2838</v>
      </c>
      <c r="D3027">
        <v>2023</v>
      </c>
      <c r="E3027" t="s">
        <v>2838</v>
      </c>
      <c r="F3027" t="s">
        <v>16759</v>
      </c>
    </row>
    <row r="3028" spans="1:6" x14ac:dyDescent="0.25">
      <c r="A3028" t="s">
        <v>16760</v>
      </c>
      <c r="B3028" t="s">
        <v>15804</v>
      </c>
      <c r="C3028" t="s">
        <v>2838</v>
      </c>
      <c r="D3028">
        <v>2023</v>
      </c>
      <c r="E3028" t="s">
        <v>2838</v>
      </c>
      <c r="F3028" t="s">
        <v>16761</v>
      </c>
    </row>
    <row r="3029" spans="1:6" x14ac:dyDescent="0.25">
      <c r="A3029" t="s">
        <v>16762</v>
      </c>
      <c r="B3029" t="s">
        <v>15804</v>
      </c>
      <c r="C3029" t="s">
        <v>2838</v>
      </c>
      <c r="D3029">
        <v>2023</v>
      </c>
      <c r="E3029" t="s">
        <v>2838</v>
      </c>
      <c r="F3029" t="s">
        <v>16763</v>
      </c>
    </row>
    <row r="3030" spans="1:6" x14ac:dyDescent="0.25">
      <c r="A3030" t="s">
        <v>16764</v>
      </c>
      <c r="B3030" t="s">
        <v>15804</v>
      </c>
      <c r="C3030" t="s">
        <v>2838</v>
      </c>
      <c r="D3030">
        <v>2023</v>
      </c>
      <c r="E3030" t="s">
        <v>2838</v>
      </c>
      <c r="F3030" t="s">
        <v>16765</v>
      </c>
    </row>
    <row r="3031" spans="1:6" x14ac:dyDescent="0.25">
      <c r="A3031" t="s">
        <v>16766</v>
      </c>
      <c r="B3031" t="s">
        <v>15804</v>
      </c>
      <c r="C3031" t="s">
        <v>2838</v>
      </c>
      <c r="D3031">
        <v>2023</v>
      </c>
      <c r="E3031" t="s">
        <v>2838</v>
      </c>
      <c r="F3031" t="s">
        <v>16767</v>
      </c>
    </row>
    <row r="3032" spans="1:6" x14ac:dyDescent="0.25">
      <c r="A3032" t="s">
        <v>16768</v>
      </c>
      <c r="B3032" t="s">
        <v>15804</v>
      </c>
      <c r="C3032" t="s">
        <v>2838</v>
      </c>
      <c r="D3032">
        <v>2023</v>
      </c>
      <c r="E3032" t="s">
        <v>2838</v>
      </c>
      <c r="F3032" t="s">
        <v>16769</v>
      </c>
    </row>
    <row r="3033" spans="1:6" x14ac:dyDescent="0.25">
      <c r="A3033" t="s">
        <v>16770</v>
      </c>
      <c r="B3033" t="s">
        <v>15804</v>
      </c>
      <c r="C3033" t="s">
        <v>2838</v>
      </c>
      <c r="D3033">
        <v>2023</v>
      </c>
      <c r="E3033" t="s">
        <v>2838</v>
      </c>
      <c r="F3033" t="s">
        <v>16771</v>
      </c>
    </row>
    <row r="3034" spans="1:6" x14ac:dyDescent="0.25">
      <c r="A3034" t="s">
        <v>16772</v>
      </c>
      <c r="B3034" t="s">
        <v>15804</v>
      </c>
      <c r="C3034" t="s">
        <v>2838</v>
      </c>
      <c r="D3034">
        <v>2023</v>
      </c>
      <c r="E3034" t="s">
        <v>2838</v>
      </c>
      <c r="F3034" t="s">
        <v>16773</v>
      </c>
    </row>
    <row r="3035" spans="1:6" x14ac:dyDescent="0.25">
      <c r="A3035" t="s">
        <v>16774</v>
      </c>
      <c r="B3035" t="s">
        <v>15804</v>
      </c>
      <c r="C3035" t="s">
        <v>2838</v>
      </c>
      <c r="D3035">
        <v>2023</v>
      </c>
      <c r="E3035" t="s">
        <v>2838</v>
      </c>
      <c r="F3035" t="s">
        <v>16775</v>
      </c>
    </row>
    <row r="3036" spans="1:6" x14ac:dyDescent="0.25">
      <c r="A3036" t="s">
        <v>16776</v>
      </c>
      <c r="B3036" t="s">
        <v>15804</v>
      </c>
      <c r="C3036" t="s">
        <v>2838</v>
      </c>
      <c r="D3036">
        <v>2023</v>
      </c>
      <c r="E3036" t="s">
        <v>2838</v>
      </c>
      <c r="F3036" t="s">
        <v>16777</v>
      </c>
    </row>
    <row r="3037" spans="1:6" x14ac:dyDescent="0.25">
      <c r="A3037" t="s">
        <v>16778</v>
      </c>
      <c r="B3037" t="s">
        <v>15804</v>
      </c>
      <c r="C3037" t="s">
        <v>2838</v>
      </c>
      <c r="D3037">
        <v>2023</v>
      </c>
      <c r="E3037" t="s">
        <v>2838</v>
      </c>
      <c r="F3037" t="s">
        <v>16779</v>
      </c>
    </row>
    <row r="3038" spans="1:6" x14ac:dyDescent="0.25">
      <c r="A3038" t="s">
        <v>16780</v>
      </c>
      <c r="B3038" t="s">
        <v>16781</v>
      </c>
      <c r="C3038" t="s">
        <v>2838</v>
      </c>
      <c r="D3038">
        <v>2023</v>
      </c>
      <c r="E3038" t="s">
        <v>2838</v>
      </c>
      <c r="F3038" t="s">
        <v>16782</v>
      </c>
    </row>
    <row r="3039" spans="1:6" x14ac:dyDescent="0.25">
      <c r="A3039" t="s">
        <v>16702</v>
      </c>
      <c r="B3039" t="s">
        <v>15804</v>
      </c>
      <c r="C3039" t="s">
        <v>2842</v>
      </c>
      <c r="D3039">
        <v>2025</v>
      </c>
      <c r="E3039" t="s">
        <v>2842</v>
      </c>
      <c r="F3039" t="s">
        <v>16703</v>
      </c>
    </row>
    <row r="3040" spans="1:6" x14ac:dyDescent="0.25">
      <c r="A3040" t="s">
        <v>16704</v>
      </c>
      <c r="B3040" t="s">
        <v>15804</v>
      </c>
      <c r="C3040" t="s">
        <v>2842</v>
      </c>
      <c r="D3040">
        <v>2025</v>
      </c>
      <c r="E3040" t="s">
        <v>2842</v>
      </c>
      <c r="F3040" t="s">
        <v>16705</v>
      </c>
    </row>
    <row r="3041" spans="1:6" x14ac:dyDescent="0.25">
      <c r="A3041" t="s">
        <v>16706</v>
      </c>
      <c r="B3041" t="s">
        <v>15804</v>
      </c>
      <c r="C3041" t="s">
        <v>2842</v>
      </c>
      <c r="D3041">
        <v>2025</v>
      </c>
      <c r="E3041" t="s">
        <v>2842</v>
      </c>
      <c r="F3041" t="s">
        <v>16707</v>
      </c>
    </row>
    <row r="3042" spans="1:6" x14ac:dyDescent="0.25">
      <c r="A3042" t="s">
        <v>16708</v>
      </c>
      <c r="B3042" t="s">
        <v>15804</v>
      </c>
      <c r="C3042" t="s">
        <v>2842</v>
      </c>
      <c r="D3042">
        <v>2025</v>
      </c>
      <c r="E3042" t="s">
        <v>2842</v>
      </c>
      <c r="F3042" t="s">
        <v>16709</v>
      </c>
    </row>
    <row r="3043" spans="1:6" x14ac:dyDescent="0.25">
      <c r="A3043" t="s">
        <v>16710</v>
      </c>
      <c r="B3043" t="s">
        <v>15804</v>
      </c>
      <c r="C3043" t="s">
        <v>2842</v>
      </c>
      <c r="D3043">
        <v>2025</v>
      </c>
      <c r="E3043" t="s">
        <v>2842</v>
      </c>
      <c r="F3043" t="s">
        <v>16711</v>
      </c>
    </row>
    <row r="3044" spans="1:6" x14ac:dyDescent="0.25">
      <c r="A3044" t="s">
        <v>16712</v>
      </c>
      <c r="B3044" t="s">
        <v>15804</v>
      </c>
      <c r="C3044" t="s">
        <v>2842</v>
      </c>
      <c r="D3044">
        <v>2025</v>
      </c>
      <c r="E3044" t="s">
        <v>2842</v>
      </c>
      <c r="F3044" t="s">
        <v>16713</v>
      </c>
    </row>
    <row r="3045" spans="1:6" x14ac:dyDescent="0.25">
      <c r="A3045" t="s">
        <v>16714</v>
      </c>
      <c r="B3045" t="s">
        <v>15804</v>
      </c>
      <c r="C3045" t="s">
        <v>2842</v>
      </c>
      <c r="D3045">
        <v>2025</v>
      </c>
      <c r="E3045" t="s">
        <v>2842</v>
      </c>
      <c r="F3045" t="s">
        <v>16715</v>
      </c>
    </row>
    <row r="3046" spans="1:6" x14ac:dyDescent="0.25">
      <c r="A3046" t="s">
        <v>16716</v>
      </c>
      <c r="B3046" t="s">
        <v>15804</v>
      </c>
      <c r="C3046" t="s">
        <v>2842</v>
      </c>
      <c r="D3046">
        <v>2025</v>
      </c>
      <c r="E3046" t="s">
        <v>2842</v>
      </c>
      <c r="F3046" t="s">
        <v>16717</v>
      </c>
    </row>
    <row r="3047" spans="1:6" x14ac:dyDescent="0.25">
      <c r="A3047" t="s">
        <v>16718</v>
      </c>
      <c r="B3047" t="s">
        <v>15804</v>
      </c>
      <c r="C3047" t="s">
        <v>2842</v>
      </c>
      <c r="D3047">
        <v>2025</v>
      </c>
      <c r="E3047" t="s">
        <v>2842</v>
      </c>
      <c r="F3047" t="s">
        <v>16719</v>
      </c>
    </row>
    <row r="3048" spans="1:6" x14ac:dyDescent="0.25">
      <c r="A3048" t="s">
        <v>16720</v>
      </c>
      <c r="B3048" t="s">
        <v>15804</v>
      </c>
      <c r="C3048" t="s">
        <v>2842</v>
      </c>
      <c r="D3048">
        <v>2025</v>
      </c>
      <c r="E3048" t="s">
        <v>2842</v>
      </c>
      <c r="F3048" t="s">
        <v>16721</v>
      </c>
    </row>
    <row r="3049" spans="1:6" x14ac:dyDescent="0.25">
      <c r="A3049" t="s">
        <v>16722</v>
      </c>
      <c r="B3049" t="s">
        <v>15804</v>
      </c>
      <c r="C3049" t="s">
        <v>2842</v>
      </c>
      <c r="D3049">
        <v>2025</v>
      </c>
      <c r="E3049" t="s">
        <v>2842</v>
      </c>
      <c r="F3049" t="s">
        <v>16723</v>
      </c>
    </row>
    <row r="3050" spans="1:6" x14ac:dyDescent="0.25">
      <c r="A3050" t="s">
        <v>16724</v>
      </c>
      <c r="B3050" t="s">
        <v>15804</v>
      </c>
      <c r="C3050" t="s">
        <v>2842</v>
      </c>
      <c r="D3050">
        <v>2025</v>
      </c>
      <c r="E3050" t="s">
        <v>2842</v>
      </c>
      <c r="F3050" t="s">
        <v>16725</v>
      </c>
    </row>
    <row r="3051" spans="1:6" x14ac:dyDescent="0.25">
      <c r="A3051" t="s">
        <v>16726</v>
      </c>
      <c r="B3051" t="s">
        <v>15804</v>
      </c>
      <c r="C3051" t="s">
        <v>2842</v>
      </c>
      <c r="D3051">
        <v>2025</v>
      </c>
      <c r="E3051" t="s">
        <v>2842</v>
      </c>
      <c r="F3051" t="s">
        <v>16727</v>
      </c>
    </row>
    <row r="3052" spans="1:6" x14ac:dyDescent="0.25">
      <c r="A3052" t="s">
        <v>16728</v>
      </c>
      <c r="B3052" t="s">
        <v>15804</v>
      </c>
      <c r="C3052" t="s">
        <v>2842</v>
      </c>
      <c r="D3052">
        <v>2025</v>
      </c>
      <c r="E3052" t="s">
        <v>2842</v>
      </c>
      <c r="F3052" t="s">
        <v>16729</v>
      </c>
    </row>
    <row r="3053" spans="1:6" x14ac:dyDescent="0.25">
      <c r="A3053" t="s">
        <v>16730</v>
      </c>
      <c r="B3053" t="s">
        <v>15804</v>
      </c>
      <c r="C3053" t="s">
        <v>2842</v>
      </c>
      <c r="D3053">
        <v>2025</v>
      </c>
      <c r="E3053" t="s">
        <v>2842</v>
      </c>
      <c r="F3053" t="s">
        <v>16731</v>
      </c>
    </row>
    <row r="3054" spans="1:6" x14ac:dyDescent="0.25">
      <c r="A3054" t="s">
        <v>16732</v>
      </c>
      <c r="B3054" t="s">
        <v>15804</v>
      </c>
      <c r="C3054" t="s">
        <v>2842</v>
      </c>
      <c r="D3054">
        <v>2025</v>
      </c>
      <c r="E3054" t="s">
        <v>2842</v>
      </c>
      <c r="F3054" t="s">
        <v>16733</v>
      </c>
    </row>
    <row r="3055" spans="1:6" x14ac:dyDescent="0.25">
      <c r="A3055" t="s">
        <v>16734</v>
      </c>
      <c r="B3055" t="s">
        <v>15804</v>
      </c>
      <c r="C3055" t="s">
        <v>2842</v>
      </c>
      <c r="D3055">
        <v>2025</v>
      </c>
      <c r="E3055" t="s">
        <v>2842</v>
      </c>
      <c r="F3055" t="s">
        <v>16735</v>
      </c>
    </row>
    <row r="3056" spans="1:6" x14ac:dyDescent="0.25">
      <c r="A3056" t="s">
        <v>16736</v>
      </c>
      <c r="B3056" t="s">
        <v>15804</v>
      </c>
      <c r="C3056" t="s">
        <v>2842</v>
      </c>
      <c r="D3056">
        <v>2025</v>
      </c>
      <c r="E3056" t="s">
        <v>2842</v>
      </c>
      <c r="F3056" t="s">
        <v>16737</v>
      </c>
    </row>
    <row r="3057" spans="1:6" x14ac:dyDescent="0.25">
      <c r="A3057" t="s">
        <v>16738</v>
      </c>
      <c r="B3057" t="s">
        <v>15804</v>
      </c>
      <c r="C3057" t="s">
        <v>2842</v>
      </c>
      <c r="D3057">
        <v>2025</v>
      </c>
      <c r="E3057" t="s">
        <v>2842</v>
      </c>
      <c r="F3057" t="s">
        <v>16739</v>
      </c>
    </row>
    <row r="3058" spans="1:6" x14ac:dyDescent="0.25">
      <c r="A3058" t="s">
        <v>16740</v>
      </c>
      <c r="B3058" t="s">
        <v>15804</v>
      </c>
      <c r="C3058" t="s">
        <v>2842</v>
      </c>
      <c r="D3058">
        <v>2025</v>
      </c>
      <c r="E3058" t="s">
        <v>2842</v>
      </c>
      <c r="F3058" t="s">
        <v>16741</v>
      </c>
    </row>
    <row r="3059" spans="1:6" x14ac:dyDescent="0.25">
      <c r="A3059" t="s">
        <v>16742</v>
      </c>
      <c r="B3059" t="s">
        <v>15804</v>
      </c>
      <c r="C3059" t="s">
        <v>2842</v>
      </c>
      <c r="D3059">
        <v>2025</v>
      </c>
      <c r="E3059" t="s">
        <v>2842</v>
      </c>
      <c r="F3059" t="s">
        <v>16743</v>
      </c>
    </row>
    <row r="3060" spans="1:6" x14ac:dyDescent="0.25">
      <c r="A3060" t="s">
        <v>7724</v>
      </c>
      <c r="B3060" t="s">
        <v>16783</v>
      </c>
      <c r="C3060" t="s">
        <v>16784</v>
      </c>
      <c r="E3060" t="s">
        <v>2870</v>
      </c>
      <c r="F3060" t="s">
        <v>16785</v>
      </c>
    </row>
    <row r="3061" spans="1:6" x14ac:dyDescent="0.25">
      <c r="A3061" t="s">
        <v>10519</v>
      </c>
      <c r="B3061" t="s">
        <v>16786</v>
      </c>
      <c r="C3061" t="s">
        <v>16784</v>
      </c>
      <c r="E3061" t="s">
        <v>2870</v>
      </c>
      <c r="F3061" t="s">
        <v>16787</v>
      </c>
    </row>
    <row r="3062" spans="1:6" x14ac:dyDescent="0.25">
      <c r="A3062" t="s">
        <v>16788</v>
      </c>
      <c r="B3062" t="s">
        <v>16786</v>
      </c>
      <c r="C3062" t="s">
        <v>16784</v>
      </c>
      <c r="E3062" t="s">
        <v>2870</v>
      </c>
      <c r="F3062" t="s">
        <v>16789</v>
      </c>
    </row>
    <row r="3063" spans="1:6" x14ac:dyDescent="0.25">
      <c r="A3063" t="s">
        <v>16790</v>
      </c>
      <c r="B3063" t="s">
        <v>16786</v>
      </c>
      <c r="C3063" t="s">
        <v>16784</v>
      </c>
      <c r="E3063" t="s">
        <v>2870</v>
      </c>
      <c r="F3063" t="s">
        <v>16791</v>
      </c>
    </row>
    <row r="3064" spans="1:6" x14ac:dyDescent="0.25">
      <c r="A3064" t="s">
        <v>16792</v>
      </c>
      <c r="B3064" t="s">
        <v>16786</v>
      </c>
      <c r="C3064" t="s">
        <v>16784</v>
      </c>
      <c r="E3064" t="s">
        <v>2870</v>
      </c>
      <c r="F3064" t="s">
        <v>16793</v>
      </c>
    </row>
    <row r="3065" spans="1:6" x14ac:dyDescent="0.25">
      <c r="A3065" t="s">
        <v>16794</v>
      </c>
      <c r="B3065" t="s">
        <v>16786</v>
      </c>
      <c r="C3065" t="s">
        <v>16784</v>
      </c>
      <c r="E3065" t="s">
        <v>2870</v>
      </c>
      <c r="F3065" t="s">
        <v>16795</v>
      </c>
    </row>
    <row r="3066" spans="1:6" x14ac:dyDescent="0.25">
      <c r="A3066" t="s">
        <v>16796</v>
      </c>
      <c r="B3066" t="s">
        <v>16786</v>
      </c>
      <c r="C3066" t="s">
        <v>16784</v>
      </c>
      <c r="E3066" t="s">
        <v>2870</v>
      </c>
      <c r="F3066" t="s">
        <v>16797</v>
      </c>
    </row>
    <row r="3067" spans="1:6" x14ac:dyDescent="0.25">
      <c r="A3067" t="s">
        <v>16798</v>
      </c>
      <c r="B3067" t="s">
        <v>16786</v>
      </c>
      <c r="C3067" t="s">
        <v>16784</v>
      </c>
      <c r="E3067" t="s">
        <v>2870</v>
      </c>
      <c r="F3067" t="s">
        <v>16799</v>
      </c>
    </row>
    <row r="3068" spans="1:6" x14ac:dyDescent="0.25">
      <c r="A3068" t="s">
        <v>16800</v>
      </c>
      <c r="B3068" t="s">
        <v>16786</v>
      </c>
      <c r="C3068" t="s">
        <v>16784</v>
      </c>
      <c r="E3068" t="s">
        <v>2870</v>
      </c>
      <c r="F3068" t="s">
        <v>16801</v>
      </c>
    </row>
    <row r="3069" spans="1:6" x14ac:dyDescent="0.25">
      <c r="A3069" t="s">
        <v>16802</v>
      </c>
      <c r="B3069" t="s">
        <v>16786</v>
      </c>
      <c r="C3069" t="s">
        <v>16784</v>
      </c>
      <c r="E3069" t="s">
        <v>2870</v>
      </c>
      <c r="F3069" t="s">
        <v>16803</v>
      </c>
    </row>
    <row r="3070" spans="1:6" x14ac:dyDescent="0.25">
      <c r="A3070" t="s">
        <v>16804</v>
      </c>
      <c r="B3070" t="s">
        <v>16786</v>
      </c>
      <c r="C3070" t="s">
        <v>16784</v>
      </c>
      <c r="E3070" t="s">
        <v>2870</v>
      </c>
      <c r="F3070" t="s">
        <v>16805</v>
      </c>
    </row>
    <row r="3071" spans="1:6" x14ac:dyDescent="0.25">
      <c r="A3071" t="s">
        <v>16806</v>
      </c>
      <c r="B3071" t="s">
        <v>16786</v>
      </c>
      <c r="C3071" t="s">
        <v>16784</v>
      </c>
      <c r="E3071" t="s">
        <v>2870</v>
      </c>
      <c r="F3071" t="s">
        <v>16807</v>
      </c>
    </row>
    <row r="3072" spans="1:6" x14ac:dyDescent="0.25">
      <c r="A3072" t="s">
        <v>10553</v>
      </c>
      <c r="B3072" t="s">
        <v>16786</v>
      </c>
      <c r="C3072" t="s">
        <v>16784</v>
      </c>
      <c r="E3072" t="s">
        <v>2870</v>
      </c>
      <c r="F3072" t="s">
        <v>16808</v>
      </c>
    </row>
    <row r="3073" spans="1:7" x14ac:dyDescent="0.25">
      <c r="A3073" t="s">
        <v>12599</v>
      </c>
      <c r="B3073" t="s">
        <v>12600</v>
      </c>
      <c r="C3073" t="s">
        <v>12601</v>
      </c>
      <c r="D3073">
        <v>2023</v>
      </c>
      <c r="E3073" t="s">
        <v>2882</v>
      </c>
      <c r="F3073" t="s">
        <v>12602</v>
      </c>
      <c r="G3073" t="s">
        <v>10007</v>
      </c>
    </row>
    <row r="3074" spans="1:7" x14ac:dyDescent="0.25">
      <c r="A3074" t="s">
        <v>12603</v>
      </c>
      <c r="B3074" t="s">
        <v>12600</v>
      </c>
      <c r="C3074" t="s">
        <v>12601</v>
      </c>
      <c r="D3074">
        <v>2023</v>
      </c>
      <c r="E3074" t="s">
        <v>2882</v>
      </c>
      <c r="F3074" t="s">
        <v>12604</v>
      </c>
    </row>
    <row r="3075" spans="1:7" x14ac:dyDescent="0.25">
      <c r="A3075" t="s">
        <v>12605</v>
      </c>
      <c r="B3075" t="s">
        <v>12600</v>
      </c>
      <c r="C3075" t="s">
        <v>12601</v>
      </c>
      <c r="D3075">
        <v>2023</v>
      </c>
      <c r="E3075" t="s">
        <v>2882</v>
      </c>
      <c r="F3075" t="s">
        <v>12606</v>
      </c>
    </row>
    <row r="3076" spans="1:7" x14ac:dyDescent="0.25">
      <c r="A3076" t="s">
        <v>12607</v>
      </c>
      <c r="B3076" t="s">
        <v>12600</v>
      </c>
      <c r="C3076" t="s">
        <v>12601</v>
      </c>
      <c r="D3076">
        <v>2023</v>
      </c>
      <c r="E3076" t="s">
        <v>2882</v>
      </c>
      <c r="F3076" t="s">
        <v>12608</v>
      </c>
    </row>
    <row r="3077" spans="1:7" x14ac:dyDescent="0.25">
      <c r="A3077" t="s">
        <v>12609</v>
      </c>
      <c r="B3077" t="s">
        <v>12600</v>
      </c>
      <c r="C3077" t="s">
        <v>12601</v>
      </c>
      <c r="D3077">
        <v>2023</v>
      </c>
      <c r="E3077" t="s">
        <v>2882</v>
      </c>
      <c r="F3077" t="s">
        <v>12610</v>
      </c>
    </row>
    <row r="3078" spans="1:7" x14ac:dyDescent="0.25">
      <c r="A3078" t="s">
        <v>12611</v>
      </c>
      <c r="B3078" t="s">
        <v>12600</v>
      </c>
      <c r="C3078" t="s">
        <v>12601</v>
      </c>
      <c r="D3078">
        <v>2023</v>
      </c>
      <c r="E3078" t="s">
        <v>2882</v>
      </c>
      <c r="F3078" t="s">
        <v>12612</v>
      </c>
    </row>
    <row r="3079" spans="1:7" x14ac:dyDescent="0.25">
      <c r="A3079" t="s">
        <v>12613</v>
      </c>
      <c r="B3079" t="s">
        <v>12600</v>
      </c>
      <c r="C3079" t="s">
        <v>12601</v>
      </c>
      <c r="D3079">
        <v>2023</v>
      </c>
      <c r="E3079" t="s">
        <v>2882</v>
      </c>
      <c r="F3079" t="s">
        <v>12614</v>
      </c>
    </row>
    <row r="3080" spans="1:7" x14ac:dyDescent="0.25">
      <c r="A3080" t="s">
        <v>12615</v>
      </c>
      <c r="B3080" t="s">
        <v>12600</v>
      </c>
      <c r="C3080" t="s">
        <v>12601</v>
      </c>
      <c r="D3080">
        <v>2023</v>
      </c>
      <c r="E3080" t="s">
        <v>2882</v>
      </c>
      <c r="F3080" t="s">
        <v>12616</v>
      </c>
    </row>
    <row r="3081" spans="1:7" x14ac:dyDescent="0.25">
      <c r="A3081" t="s">
        <v>12617</v>
      </c>
      <c r="B3081" t="s">
        <v>12600</v>
      </c>
      <c r="C3081" t="s">
        <v>12601</v>
      </c>
      <c r="D3081">
        <v>2023</v>
      </c>
      <c r="E3081" t="s">
        <v>2882</v>
      </c>
      <c r="F3081" t="s">
        <v>12618</v>
      </c>
    </row>
    <row r="3082" spans="1:7" x14ac:dyDescent="0.25">
      <c r="A3082" t="s">
        <v>12619</v>
      </c>
      <c r="B3082" t="s">
        <v>12600</v>
      </c>
      <c r="C3082" t="s">
        <v>12601</v>
      </c>
      <c r="D3082">
        <v>2023</v>
      </c>
      <c r="E3082" t="s">
        <v>2882</v>
      </c>
      <c r="F3082" t="s">
        <v>12620</v>
      </c>
    </row>
    <row r="3083" spans="1:7" x14ac:dyDescent="0.25">
      <c r="A3083" t="s">
        <v>12621</v>
      </c>
      <c r="B3083" t="s">
        <v>12600</v>
      </c>
      <c r="C3083" t="s">
        <v>12601</v>
      </c>
      <c r="D3083">
        <v>2023</v>
      </c>
      <c r="E3083" t="s">
        <v>2882</v>
      </c>
      <c r="F3083" t="s">
        <v>12622</v>
      </c>
    </row>
    <row r="3084" spans="1:7" x14ac:dyDescent="0.25">
      <c r="A3084" t="s">
        <v>12623</v>
      </c>
      <c r="B3084" t="s">
        <v>12600</v>
      </c>
      <c r="C3084" t="s">
        <v>12601</v>
      </c>
      <c r="D3084">
        <v>2023</v>
      </c>
      <c r="E3084" t="s">
        <v>2882</v>
      </c>
      <c r="F3084" t="s">
        <v>12624</v>
      </c>
    </row>
    <row r="3085" spans="1:7" x14ac:dyDescent="0.25">
      <c r="A3085" t="s">
        <v>12625</v>
      </c>
      <c r="B3085" t="s">
        <v>12600</v>
      </c>
      <c r="C3085" t="s">
        <v>12601</v>
      </c>
      <c r="D3085">
        <v>2023</v>
      </c>
      <c r="E3085" t="s">
        <v>2882</v>
      </c>
      <c r="F3085" t="s">
        <v>12626</v>
      </c>
    </row>
    <row r="3086" spans="1:7" x14ac:dyDescent="0.25">
      <c r="A3086" t="s">
        <v>2882</v>
      </c>
      <c r="B3086" t="s">
        <v>12600</v>
      </c>
      <c r="C3086" t="s">
        <v>12601</v>
      </c>
      <c r="D3086">
        <v>2023</v>
      </c>
      <c r="E3086" t="s">
        <v>2882</v>
      </c>
      <c r="F3086" t="s">
        <v>12627</v>
      </c>
    </row>
    <row r="3087" spans="1:7" x14ac:dyDescent="0.25">
      <c r="A3087" t="s">
        <v>15084</v>
      </c>
      <c r="B3087" t="s">
        <v>15120</v>
      </c>
      <c r="C3087" t="s">
        <v>2898</v>
      </c>
      <c r="D3087">
        <v>2018</v>
      </c>
      <c r="E3087" t="s">
        <v>2898</v>
      </c>
      <c r="F3087" t="s">
        <v>15085</v>
      </c>
    </row>
    <row r="3088" spans="1:7" x14ac:dyDescent="0.25">
      <c r="A3088" t="s">
        <v>15086</v>
      </c>
      <c r="B3088" t="s">
        <v>15120</v>
      </c>
      <c r="C3088" t="s">
        <v>2898</v>
      </c>
      <c r="D3088">
        <v>2018</v>
      </c>
      <c r="E3088" t="s">
        <v>2898</v>
      </c>
      <c r="F3088" t="s">
        <v>15087</v>
      </c>
    </row>
    <row r="3089" spans="1:6" x14ac:dyDescent="0.25">
      <c r="A3089" t="s">
        <v>15088</v>
      </c>
      <c r="B3089" t="s">
        <v>15120</v>
      </c>
      <c r="C3089" t="s">
        <v>2898</v>
      </c>
      <c r="D3089">
        <v>2018</v>
      </c>
      <c r="E3089" t="s">
        <v>2898</v>
      </c>
      <c r="F3089" t="s">
        <v>15089</v>
      </c>
    </row>
    <row r="3090" spans="1:6" x14ac:dyDescent="0.25">
      <c r="A3090" t="s">
        <v>15090</v>
      </c>
      <c r="B3090" t="s">
        <v>15120</v>
      </c>
      <c r="C3090" t="s">
        <v>2898</v>
      </c>
      <c r="D3090">
        <v>2018</v>
      </c>
      <c r="E3090" t="s">
        <v>2898</v>
      </c>
      <c r="F3090" t="s">
        <v>15091</v>
      </c>
    </row>
    <row r="3091" spans="1:6" x14ac:dyDescent="0.25">
      <c r="A3091" t="s">
        <v>15092</v>
      </c>
      <c r="B3091" t="s">
        <v>15120</v>
      </c>
      <c r="C3091" t="s">
        <v>2898</v>
      </c>
      <c r="D3091">
        <v>2018</v>
      </c>
      <c r="E3091" t="s">
        <v>2898</v>
      </c>
      <c r="F3091" t="s">
        <v>15093</v>
      </c>
    </row>
    <row r="3092" spans="1:6" x14ac:dyDescent="0.25">
      <c r="A3092" t="s">
        <v>15094</v>
      </c>
      <c r="B3092" t="s">
        <v>15120</v>
      </c>
      <c r="C3092" t="s">
        <v>2898</v>
      </c>
      <c r="D3092">
        <v>2018</v>
      </c>
      <c r="E3092" t="s">
        <v>2898</v>
      </c>
      <c r="F3092" t="s">
        <v>15095</v>
      </c>
    </row>
    <row r="3093" spans="1:6" x14ac:dyDescent="0.25">
      <c r="A3093" t="s">
        <v>15096</v>
      </c>
      <c r="B3093" t="s">
        <v>15120</v>
      </c>
      <c r="C3093" t="s">
        <v>2898</v>
      </c>
      <c r="D3093">
        <v>2018</v>
      </c>
      <c r="E3093" t="s">
        <v>2898</v>
      </c>
      <c r="F3093" t="s">
        <v>15097</v>
      </c>
    </row>
    <row r="3094" spans="1:6" x14ac:dyDescent="0.25">
      <c r="A3094" t="s">
        <v>15098</v>
      </c>
      <c r="B3094" t="s">
        <v>15120</v>
      </c>
      <c r="C3094" t="s">
        <v>2898</v>
      </c>
      <c r="D3094">
        <v>2018</v>
      </c>
      <c r="E3094" t="s">
        <v>2898</v>
      </c>
      <c r="F3094" t="s">
        <v>15099</v>
      </c>
    </row>
    <row r="3095" spans="1:6" x14ac:dyDescent="0.25">
      <c r="A3095" t="s">
        <v>15100</v>
      </c>
      <c r="B3095" t="s">
        <v>15120</v>
      </c>
      <c r="C3095" t="s">
        <v>2898</v>
      </c>
      <c r="D3095">
        <v>2018</v>
      </c>
      <c r="E3095" t="s">
        <v>2898</v>
      </c>
      <c r="F3095" t="s">
        <v>15101</v>
      </c>
    </row>
    <row r="3096" spans="1:6" x14ac:dyDescent="0.25">
      <c r="A3096" t="s">
        <v>15102</v>
      </c>
      <c r="B3096" t="s">
        <v>15120</v>
      </c>
      <c r="C3096" t="s">
        <v>2898</v>
      </c>
      <c r="D3096">
        <v>2018</v>
      </c>
      <c r="E3096" t="s">
        <v>2898</v>
      </c>
      <c r="F3096" t="s">
        <v>15103</v>
      </c>
    </row>
    <row r="3097" spans="1:6" x14ac:dyDescent="0.25">
      <c r="A3097" t="s">
        <v>15104</v>
      </c>
      <c r="B3097" t="s">
        <v>15120</v>
      </c>
      <c r="C3097" t="s">
        <v>2898</v>
      </c>
      <c r="D3097">
        <v>2018</v>
      </c>
      <c r="E3097" t="s">
        <v>2898</v>
      </c>
      <c r="F3097" t="s">
        <v>15105</v>
      </c>
    </row>
    <row r="3098" spans="1:6" x14ac:dyDescent="0.25">
      <c r="A3098" t="s">
        <v>15106</v>
      </c>
      <c r="B3098" t="s">
        <v>15120</v>
      </c>
      <c r="C3098" t="s">
        <v>2898</v>
      </c>
      <c r="D3098">
        <v>2018</v>
      </c>
      <c r="E3098" t="s">
        <v>2898</v>
      </c>
      <c r="F3098" t="s">
        <v>15107</v>
      </c>
    </row>
    <row r="3099" spans="1:6" x14ac:dyDescent="0.25">
      <c r="A3099" t="s">
        <v>15108</v>
      </c>
      <c r="B3099" t="s">
        <v>15120</v>
      </c>
      <c r="C3099" t="s">
        <v>2898</v>
      </c>
      <c r="D3099">
        <v>2018</v>
      </c>
      <c r="E3099" t="s">
        <v>2898</v>
      </c>
      <c r="F3099" t="s">
        <v>15109</v>
      </c>
    </row>
    <row r="3100" spans="1:6" x14ac:dyDescent="0.25">
      <c r="A3100" t="s">
        <v>15110</v>
      </c>
      <c r="B3100" t="s">
        <v>15120</v>
      </c>
      <c r="C3100" t="s">
        <v>2898</v>
      </c>
      <c r="D3100">
        <v>2018</v>
      </c>
      <c r="E3100" t="s">
        <v>2898</v>
      </c>
      <c r="F3100" t="s">
        <v>15111</v>
      </c>
    </row>
    <row r="3101" spans="1:6" x14ac:dyDescent="0.25">
      <c r="A3101" t="s">
        <v>15112</v>
      </c>
      <c r="B3101" t="s">
        <v>15120</v>
      </c>
      <c r="C3101" t="s">
        <v>2898</v>
      </c>
      <c r="D3101">
        <v>2018</v>
      </c>
      <c r="E3101" t="s">
        <v>2898</v>
      </c>
      <c r="F3101" t="s">
        <v>15113</v>
      </c>
    </row>
    <row r="3102" spans="1:6" x14ac:dyDescent="0.25">
      <c r="A3102" t="s">
        <v>15114</v>
      </c>
      <c r="B3102" t="s">
        <v>15120</v>
      </c>
      <c r="C3102" t="s">
        <v>2898</v>
      </c>
      <c r="D3102">
        <v>2018</v>
      </c>
      <c r="E3102" t="s">
        <v>2898</v>
      </c>
      <c r="F3102" t="s">
        <v>15115</v>
      </c>
    </row>
    <row r="3103" spans="1:6" x14ac:dyDescent="0.25">
      <c r="A3103" t="s">
        <v>15116</v>
      </c>
      <c r="B3103" t="s">
        <v>15120</v>
      </c>
      <c r="C3103" t="s">
        <v>2898</v>
      </c>
      <c r="D3103">
        <v>2018</v>
      </c>
      <c r="E3103" t="s">
        <v>2898</v>
      </c>
      <c r="F3103" t="s">
        <v>15117</v>
      </c>
    </row>
    <row r="3104" spans="1:6" x14ac:dyDescent="0.25">
      <c r="A3104" t="s">
        <v>16809</v>
      </c>
      <c r="B3104" t="s">
        <v>16810</v>
      </c>
      <c r="C3104" t="s">
        <v>16811</v>
      </c>
      <c r="D3104">
        <v>2023</v>
      </c>
      <c r="E3104" t="s">
        <v>2957</v>
      </c>
      <c r="F3104" t="s">
        <v>16812</v>
      </c>
    </row>
    <row r="3105" spans="1:6" x14ac:dyDescent="0.25">
      <c r="A3105" t="s">
        <v>16813</v>
      </c>
      <c r="B3105" t="s">
        <v>16810</v>
      </c>
      <c r="C3105" t="s">
        <v>16811</v>
      </c>
      <c r="D3105">
        <v>2023</v>
      </c>
      <c r="E3105" t="s">
        <v>2957</v>
      </c>
      <c r="F3105" t="s">
        <v>16814</v>
      </c>
    </row>
    <row r="3106" spans="1:6" x14ac:dyDescent="0.25">
      <c r="A3106" t="s">
        <v>16815</v>
      </c>
      <c r="B3106" t="s">
        <v>16810</v>
      </c>
      <c r="C3106" t="s">
        <v>16811</v>
      </c>
      <c r="D3106">
        <v>2023</v>
      </c>
      <c r="E3106" t="s">
        <v>2957</v>
      </c>
      <c r="F3106" t="s">
        <v>16816</v>
      </c>
    </row>
    <row r="3107" spans="1:6" x14ac:dyDescent="0.25">
      <c r="A3107" t="s">
        <v>16817</v>
      </c>
      <c r="B3107" t="s">
        <v>16810</v>
      </c>
      <c r="C3107" t="s">
        <v>16811</v>
      </c>
      <c r="D3107">
        <v>2023</v>
      </c>
      <c r="E3107" t="s">
        <v>2957</v>
      </c>
      <c r="F3107" t="s">
        <v>16818</v>
      </c>
    </row>
    <row r="3108" spans="1:6" x14ac:dyDescent="0.25">
      <c r="A3108" t="s">
        <v>16819</v>
      </c>
      <c r="B3108" t="s">
        <v>16810</v>
      </c>
      <c r="C3108" t="s">
        <v>16811</v>
      </c>
      <c r="D3108">
        <v>2023</v>
      </c>
      <c r="E3108" t="s">
        <v>2957</v>
      </c>
      <c r="F3108" t="s">
        <v>16820</v>
      </c>
    </row>
    <row r="3109" spans="1:6" x14ac:dyDescent="0.25">
      <c r="A3109" t="s">
        <v>16821</v>
      </c>
      <c r="B3109" t="s">
        <v>16810</v>
      </c>
      <c r="C3109" t="s">
        <v>16811</v>
      </c>
      <c r="D3109">
        <v>2023</v>
      </c>
      <c r="E3109" t="s">
        <v>2957</v>
      </c>
      <c r="F3109" t="s">
        <v>16822</v>
      </c>
    </row>
    <row r="3110" spans="1:6" x14ac:dyDescent="0.25">
      <c r="A3110" t="s">
        <v>16823</v>
      </c>
      <c r="B3110" t="s">
        <v>16810</v>
      </c>
      <c r="C3110" t="s">
        <v>16811</v>
      </c>
      <c r="D3110">
        <v>2023</v>
      </c>
      <c r="E3110" t="s">
        <v>2957</v>
      </c>
      <c r="F3110" t="s">
        <v>16824</v>
      </c>
    </row>
    <row r="3111" spans="1:6" x14ac:dyDescent="0.25">
      <c r="A3111" t="s">
        <v>16825</v>
      </c>
      <c r="B3111" t="s">
        <v>16810</v>
      </c>
      <c r="C3111" t="s">
        <v>16811</v>
      </c>
      <c r="D3111">
        <v>2023</v>
      </c>
      <c r="E3111" t="s">
        <v>2957</v>
      </c>
      <c r="F3111" t="s">
        <v>16826</v>
      </c>
    </row>
    <row r="3112" spans="1:6" x14ac:dyDescent="0.25">
      <c r="A3112" t="s">
        <v>16827</v>
      </c>
      <c r="B3112" t="s">
        <v>16810</v>
      </c>
      <c r="C3112" t="s">
        <v>16811</v>
      </c>
      <c r="D3112">
        <v>2023</v>
      </c>
      <c r="E3112" t="s">
        <v>2957</v>
      </c>
      <c r="F3112" t="s">
        <v>16828</v>
      </c>
    </row>
    <row r="3113" spans="1:6" x14ac:dyDescent="0.25">
      <c r="A3113" t="s">
        <v>16829</v>
      </c>
      <c r="B3113" t="s">
        <v>16810</v>
      </c>
      <c r="C3113" t="s">
        <v>16811</v>
      </c>
      <c r="D3113">
        <v>2023</v>
      </c>
      <c r="E3113" t="s">
        <v>2957</v>
      </c>
      <c r="F3113" t="s">
        <v>16830</v>
      </c>
    </row>
  </sheetData>
  <phoneticPr fontId="8" type="noConversion"/>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9"/>
  <sheetViews>
    <sheetView workbookViewId="0">
      <selection activeCell="D34" sqref="D34"/>
    </sheetView>
  </sheetViews>
  <sheetFormatPr defaultRowHeight="15" x14ac:dyDescent="0.25"/>
  <cols>
    <col min="1" max="1" width="17.42578125" bestFit="1" customWidth="1"/>
    <col min="2" max="2" width="26.5703125" bestFit="1" customWidth="1"/>
    <col min="3" max="3" width="11.42578125" bestFit="1" customWidth="1"/>
    <col min="4" max="4" width="105.5703125" bestFit="1" customWidth="1"/>
    <col min="5" max="5" width="63.7109375" customWidth="1"/>
    <col min="6" max="6" width="17.5703125" bestFit="1" customWidth="1"/>
    <col min="7" max="7" width="11.28515625" bestFit="1" customWidth="1"/>
    <col min="8" max="8" width="16.85546875" bestFit="1" customWidth="1"/>
    <col min="9" max="9" width="63.7109375" bestFit="1" customWidth="1"/>
    <col min="11" max="11" width="14.28515625" bestFit="1" customWidth="1"/>
    <col min="12" max="12" width="16.85546875" bestFit="1" customWidth="1"/>
  </cols>
  <sheetData>
    <row r="1" spans="1:11" x14ac:dyDescent="0.25">
      <c r="A1" t="s">
        <v>157</v>
      </c>
      <c r="B1" t="s">
        <v>1</v>
      </c>
      <c r="C1" t="s">
        <v>3718</v>
      </c>
      <c r="D1" t="s">
        <v>3439</v>
      </c>
      <c r="E1" t="s">
        <v>3482</v>
      </c>
      <c r="F1" t="s">
        <v>14361</v>
      </c>
      <c r="G1" t="s">
        <v>14362</v>
      </c>
      <c r="H1" t="s">
        <v>4242</v>
      </c>
      <c r="K1" t="s">
        <v>14360</v>
      </c>
    </row>
    <row r="2" spans="1:11" x14ac:dyDescent="0.25">
      <c r="A2" t="s">
        <v>4269</v>
      </c>
      <c r="B2" t="s">
        <v>2611</v>
      </c>
      <c r="C2" t="s">
        <v>3726</v>
      </c>
      <c r="D2" t="s">
        <v>14375</v>
      </c>
      <c r="E2" t="s">
        <v>14377</v>
      </c>
      <c r="F2" t="s">
        <v>3659</v>
      </c>
      <c r="G2" s="18">
        <v>0.2</v>
      </c>
      <c r="H2" t="s">
        <v>14359</v>
      </c>
    </row>
    <row r="3" spans="1:11" x14ac:dyDescent="0.25">
      <c r="A3" t="s">
        <v>4271</v>
      </c>
      <c r="B3" t="s">
        <v>2611</v>
      </c>
      <c r="C3" t="s">
        <v>3726</v>
      </c>
      <c r="D3" t="s">
        <v>14366</v>
      </c>
      <c r="E3" t="s">
        <v>14378</v>
      </c>
      <c r="F3" t="s">
        <v>14379</v>
      </c>
      <c r="G3" s="18">
        <v>0.2</v>
      </c>
      <c r="H3" t="s">
        <v>4271</v>
      </c>
    </row>
    <row r="4" spans="1:11" x14ac:dyDescent="0.25">
      <c r="A4" t="s">
        <v>14373</v>
      </c>
      <c r="B4" t="s">
        <v>38</v>
      </c>
      <c r="C4" t="s">
        <v>3760</v>
      </c>
      <c r="D4" t="s">
        <v>14374</v>
      </c>
      <c r="E4" t="s">
        <v>14380</v>
      </c>
      <c r="F4" t="s">
        <v>4601</v>
      </c>
      <c r="G4" s="18">
        <v>0.3</v>
      </c>
      <c r="H4" t="s">
        <v>14376</v>
      </c>
    </row>
    <row r="5" spans="1:11" x14ac:dyDescent="0.25">
      <c r="A5" t="s">
        <v>4348</v>
      </c>
      <c r="B5" t="s">
        <v>1641</v>
      </c>
      <c r="C5" t="s">
        <v>3774</v>
      </c>
      <c r="D5" t="s">
        <v>14387</v>
      </c>
      <c r="E5" t="s">
        <v>15118</v>
      </c>
      <c r="F5" t="s">
        <v>14386</v>
      </c>
      <c r="G5" s="18">
        <v>0.2</v>
      </c>
      <c r="H5" t="s">
        <v>4348</v>
      </c>
    </row>
    <row r="6" spans="1:11" x14ac:dyDescent="0.25">
      <c r="A6" t="s">
        <v>14369</v>
      </c>
      <c r="B6" t="s">
        <v>2611</v>
      </c>
      <c r="C6" t="s">
        <v>3774</v>
      </c>
      <c r="D6" t="s">
        <v>14372</v>
      </c>
      <c r="E6" t="s">
        <v>14381</v>
      </c>
      <c r="F6" t="s">
        <v>3694</v>
      </c>
      <c r="G6" s="18">
        <v>0.2</v>
      </c>
      <c r="H6" t="s">
        <v>14370</v>
      </c>
    </row>
    <row r="7" spans="1:11" x14ac:dyDescent="0.25">
      <c r="A7" t="s">
        <v>14367</v>
      </c>
      <c r="B7" t="s">
        <v>154</v>
      </c>
      <c r="C7" t="s">
        <v>3774</v>
      </c>
      <c r="D7" t="s">
        <v>14371</v>
      </c>
      <c r="E7" t="s">
        <v>14382</v>
      </c>
      <c r="H7" t="s">
        <v>14368</v>
      </c>
    </row>
    <row r="8" spans="1:11" x14ac:dyDescent="0.25">
      <c r="A8" t="s">
        <v>10094</v>
      </c>
      <c r="B8" t="s">
        <v>1641</v>
      </c>
      <c r="C8" t="s">
        <v>3774</v>
      </c>
      <c r="D8" t="s">
        <v>14390</v>
      </c>
      <c r="E8" t="s">
        <v>15119</v>
      </c>
      <c r="F8" t="s">
        <v>14388</v>
      </c>
      <c r="G8" s="18">
        <v>0.2</v>
      </c>
      <c r="H8" t="s">
        <v>14389</v>
      </c>
    </row>
    <row r="9" spans="1:11" x14ac:dyDescent="0.25">
      <c r="A9" t="s">
        <v>4356</v>
      </c>
      <c r="B9" t="s">
        <v>2611</v>
      </c>
      <c r="C9" t="s">
        <v>3893</v>
      </c>
      <c r="D9" t="s">
        <v>14364</v>
      </c>
      <c r="E9" t="s">
        <v>14383</v>
      </c>
      <c r="G9" s="18"/>
      <c r="H9" t="s">
        <v>14363</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T53"/>
  <sheetViews>
    <sheetView topLeftCell="O1" zoomScale="85" zoomScaleNormal="85" workbookViewId="0">
      <selection activeCell="AM29" sqref="AM29"/>
    </sheetView>
  </sheetViews>
  <sheetFormatPr defaultRowHeight="15" x14ac:dyDescent="0.25"/>
  <cols>
    <col min="1" max="1" width="33.28515625" customWidth="1"/>
    <col min="2" max="2" width="12" customWidth="1"/>
    <col min="3" max="3" width="68.42578125" customWidth="1"/>
    <col min="5" max="5" width="7.85546875" bestFit="1" customWidth="1"/>
    <col min="6" max="7" width="7.7109375" bestFit="1" customWidth="1"/>
    <col min="8" max="8" width="7.140625" bestFit="1" customWidth="1"/>
    <col min="9" max="9" width="12.28515625" bestFit="1" customWidth="1"/>
    <col min="10" max="12" width="7.7109375" bestFit="1" customWidth="1"/>
    <col min="14" max="14" width="7" customWidth="1"/>
    <col min="15" max="15" width="32" customWidth="1"/>
    <col min="16" max="16" width="9" customWidth="1"/>
    <col min="18" max="18" width="7" customWidth="1"/>
    <col min="19" max="19" width="32" customWidth="1"/>
    <col min="20" max="20" width="9" customWidth="1"/>
    <col min="22" max="22" width="5.28515625" bestFit="1" customWidth="1"/>
    <col min="23" max="24" width="7.7109375" bestFit="1" customWidth="1"/>
    <col min="25" max="25" width="12.85546875" bestFit="1" customWidth="1"/>
    <col min="27" max="27" width="10.7109375" bestFit="1" customWidth="1"/>
    <col min="28" max="28" width="12.85546875" bestFit="1" customWidth="1"/>
    <col min="30" max="30" width="7" customWidth="1"/>
    <col min="31" max="31" width="23.28515625" customWidth="1"/>
    <col min="32" max="32" width="14.42578125" bestFit="1" customWidth="1"/>
    <col min="33" max="33" width="60" customWidth="1"/>
    <col min="34" max="34" width="12" customWidth="1"/>
    <col min="36" max="36" width="7" customWidth="1"/>
    <col min="37" max="37" width="43.28515625" customWidth="1"/>
    <col min="38" max="38" width="7.85546875" bestFit="1" customWidth="1"/>
    <col min="40" max="40" width="5.7109375" bestFit="1" customWidth="1"/>
    <col min="41" max="41" width="37.7109375" customWidth="1"/>
    <col min="42" max="42" width="9.7109375" bestFit="1" customWidth="1"/>
    <col min="43" max="46" width="11" customWidth="1"/>
    <col min="43" max="43" width="11" customWidth="1"/>
    <col min="44" max="44" width="11" customWidth="1"/>
    <col min="45" max="45" width="11" customWidth="1"/>
    <col min="46" max="46" width="11" customWidth="1"/>
  </cols>
  <sheetData>
    <row r="1" ht="20.25" customHeight="1" x14ac:dyDescent="0.3">
      <c r="A1" s="12" t="s">
        <v>4272</v>
      </c>
    </row>
    <row r="2" x14ac:dyDescent="0.25">
      <c r="A2" s="13" t="s">
        <v>4273</v>
      </c>
      <c r="AO2" s="17" t="inlineStr">
        <is>
          <t>Decay α: each generation further down counts α times the one above</t>
        </is>
      </c>
      <c r="AP2" s="20">
        <v>0.5</v>
      </c>
    </row>
    <row r="4" ht="25.5" customHeight="1" x14ac:dyDescent="0.25">
      <c r="A4" s="14" t="s">
        <v>4274</v>
      </c>
      <c r="B4" s="14" t="s">
        <v>4275</v>
      </c>
      <c r="C4" s="14" t="s">
        <v>4276</v>
      </c>
      <c r="E4" s="14" t="s">
        <v>4277</v>
      </c>
      <c r="F4" s="14" t="s">
        <v>4278</v>
      </c>
      <c r="G4" s="14" t="s">
        <v>164</v>
      </c>
      <c r="H4" s="14" t="inlineStr">
        <is>
          <t>On the map</t>
        </is>
      </c>
      <c r="I4" s="14" t="s">
        <v>4279</v>
      </c>
      <c r="J4" s="14" t="s">
        <v>4278</v>
      </c>
      <c r="K4" s="14" t="s">
        <v>164</v>
      </c>
      <c r="L4" s="14" t="s">
        <v>4280</v>
      </c>
      <c r="N4" s="14" t="s">
        <v>4281</v>
      </c>
      <c r="O4" s="14" t="s">
        <v>1</v>
      </c>
      <c r="P4" s="14" t="s">
        <v>4277</v>
      </c>
      <c r="R4" s="14" t="s">
        <v>4281</v>
      </c>
      <c r="S4" s="14" t="s">
        <v>4282</v>
      </c>
      <c r="T4" s="14" t="s">
        <v>4277</v>
      </c>
      <c r="V4" s="14" t="s">
        <v>158</v>
      </c>
      <c r="W4" s="14" t="s">
        <v>4278</v>
      </c>
      <c r="X4" s="14" t="s">
        <v>164</v>
      </c>
      <c r="Y4" s="14" t="s">
        <v>4283</v>
      </c>
      <c r="AA4" s="14" t="s">
        <v>4284</v>
      </c>
      <c r="AB4" s="14" t="s">
        <v>4283</v>
      </c>
      <c r="AD4" s="14" t="inlineStr">
        <is>
          <t>Rank</t>
        </is>
      </c>
      <c r="AE4" s="14" t="inlineStr">
        <is>
          <t>Game to buy</t>
        </is>
      </c>
      <c r="AF4" s="14" t="inlineStr">
        <is>
          <t>Owned games it joins</t>
        </is>
      </c>
      <c r="AG4" s="14" t="inlineStr">
        <is>
          <t>Connects to</t>
        </is>
      </c>
      <c r="AH4" s="14" t="inlineStr">
        <is>
          <t>Adds to the map</t>
        </is>
      </c>
      <c r="AJ4" s="14" t="inlineStr">
        <is>
          <t>Rank</t>
        </is>
      </c>
      <c r="AK4" s="14" t="inlineStr">
        <is>
          <t>Hub on the map</t>
        </is>
      </c>
      <c r="AL4" s="14" t="inlineStr">
        <is>
          <t>Map degree</t>
        </is>
      </c>
      <c r="AN4" s="14" t="inlineStr">
        <is>
          <t>Rank</t>
        </is>
      </c>
      <c r="AO4" s="14" t="inlineStr">
        <is>
          <t>Most influential (Katz)</t>
        </is>
      </c>
      <c r="AP4" s="14" t="inlineStr">
        <is>
          <t>Influence</t>
        </is>
      </c>
      <c r="AQ4" s="14" t="inlineStr">
        <is>
          <t>Directly influenced</t>
        </is>
      </c>
      <c r="AR4" s="14" t="inlineStr">
        <is>
          <t>2nd generation</t>
        </is>
      </c>
      <c r="AS4" s="14" t="inlineStr">
        <is>
          <t>3rd generation</t>
        </is>
      </c>
      <c r="AT4" s="14" t="inlineStr">
        <is>
          <t>4th and beyond</t>
        </is>
      </c>
    </row>
    <row r="5" x14ac:dyDescent="0.25">
      <c r="A5" s="15" t="inlineStr">
        <is>
          <t>Games</t>
        </is>
      </c>
      <c r="B5" s="16">
        <f>SUMPRODUCT(--('Map Calc'!$A$2:$A$2000&lt;&gt;""))</f>
      </c>
      <c r="C5" s="17" t="inlineStr">
        <is>
          <t>Nodes in the graph</t>
        </is>
      </c>
      <c r="E5" t="inlineStr">
        <is>
          <t>0</t>
        </is>
      </c>
      <c r="F5">
        <f>COUNTIFS('Map Calc'!$D$2:$D$2000,0)</f>
      </c>
      <c r="G5">
        <f>COUNTIFS('Map Calc'!$D$2:$D$2000,0,'Map Calc'!$P$2:$P$2000,"Yes")</f>
      </c>
      <c r="H5">
        <f>COUNTIFS('Map Calc'!$AI$2:$AI$2000,0)</f>
      </c>
      <c r="I5" t="s">
        <v>168</v>
      </c>
      <c r="J5">
        <f>COUNTIF('Map Calc'!$C$2:$C$2000,$I5)</f>
      </c>
      <c r="K5">
        <f>COUNTIFS('Map Calc'!$C$2:$C$2000,$I5,'Map Calc'!$P$2:$P$2000,"Yes")</f>
      </c>
      <c r="L5" s="18">
        <f>IF($J5=0,0,$K5/$J5)</f>
        <v>0.62780269058295968</v>
      </c>
      <c r="N5">
        <v>1</v>
      </c>
      <c r="O5" t="str">
        <f>IFERROR(INDEX('Map Calc'!$A$2:$A$2000,MATCH(LARGE('Map Calc'!$O$2:$O$2000,1),'Map Calc'!$O$2:$O$2000,0)),"")</f>
      </c>
      <c r="P5">
        <f>IFERROR(INDEX('Map Calc'!$D$2:$D$2000,MATCH(LARGE('Map Calc'!$O$2:$O$2000,1),'Map Calc'!$O$2:$O$2000,0)),"")</f>
      </c>
      <c r="R5">
        <v>1</v>
      </c>
      <c r="S5" t="str">
        <f>IFERROR(INDEX('Map Calc'!$A$2:$A$2000,MATCH(LARGE('Map Calc'!$Q$2:$Q$2000,1),'Map Calc'!$Q$2:$Q$2000,0)),"")</f>
      </c>
      <c r="T5">
        <f>IFERROR(INDEX('Map Calc'!$D$2:$D$2000,MATCH(LARGE('Map Calc'!$Q$2:$Q$2000,1),'Map Calc'!$Q$2:$Q$2000,0)),"")</f>
      </c>
      <c r="V5">
        <v>1978</v>
      </c>
      <c r="W5">
        <f>COUNTIF('Map Calc'!$B$2:$B$2000,$V5)</f>
      </c>
      <c r="X5">
        <f>COUNTIFS('Map Calc'!$B$2:$B$2000,$V5,'Map Calc'!$P$2:$P$2000,"Yes")</f>
      </c>
      <c r="Y5">
        <f>COUNTIF('Map Calc'!$T$2:$T$2500,$V5)</f>
      </c>
      <c r="AA5">
        <v>0</v>
      </c>
      <c r="AB5">
        <f>COUNTIF('Map Calc'!$V$2:$V$2500,$AA5)</f>
      </c>
      <c r="AD5">
        <v>1</v>
      </c>
      <c r="AE5" t="str">
        <f>IFERROR(INDEX('Map Calc'!$A$2:$A$2000,MATCH(LARGE('Map Calc'!$AK$2:$AK$2000,1),'Map Calc'!$AK$2:$AK$2000,0)),"")</f>
      </c>
      <c r="AF5">
        <f>IFERROR(INDEX('Map Calc'!$AG$2:$AG$2000,MATCH(LARGE('Map Calc'!$AK$2:$AK$2000,1),'Map Calc'!$AK$2:$AK$2000,0)),"")</f>
      </c>
      <c r="AG5" t="str">
        <f t="array" ref="AG5">IF($AE5="","",_xlfn.TEXTJOIN(", ",TRUE,IF(('Map Calc'!$W$2:$W$2500=$AE5)*('Map Calc'!$AB$2:$AB$2500="Yes"),'Map Calc'!$X$2:$X$2500,""),IF(('Map Calc'!$X$2:$X$2500=$AE5)*('Map Calc'!$AA$2:$AA$2500="Yes"),'Map Calc'!$W$2:$W$2500,"")))</f>
      </c>
      <c r="AH5">
        <f>IFERROR(INDEX('Map Calc'!$BX$2:$BX$2000,MATCH(LARGE('Map Calc'!$AK$2:$AK$2000,1),'Map Calc'!$AK$2:$AK$2000,0)),"")</f>
      </c>
      <c r="AJ5">
        <v>1</v>
      </c>
      <c r="AK5" t="str">
        <f>IFERROR(INDEX('Map Calc'!$A$2:$A$2000,MATCH(LARGE('Map Calc'!$AJ$2:$AJ$2000,1),'Map Calc'!$AJ$2:$AJ$2000,0)),"")</f>
      </c>
      <c r="AL5">
        <f>IFERROR(INDEX('Map Calc'!$AI$2:$AI$2000,MATCH(LARGE('Map Calc'!$AJ$2:$AJ$2000,1),'Map Calc'!$AJ$2:$AJ$2000,0)),"")</f>
      </c>
      <c r="AN5">
        <v>1</v>
      </c>
      <c r="AO5" t="str">
        <f>IFERROR(INDEX('Map Calc'!$A$2:$A$2000,MATCH(LARGE('Map Calc'!$AN$2:$AN$2000,1),'Map Calc'!$AN$2:$AN$2000,0)),"")</f>
      </c>
      <c r="AP5" s="23">
        <f>IFERROR(INDEX('Map Calc'!$AM$2:$AM$2000,MATCH(LARGE('Map Calc'!$AN$2:$AN$2000,1),'Map Calc'!$AN$2:$AN$2000,0)),"")</f>
      </c>
      <c r="AQ5">
        <f>IFERROR(INDEX('Map Calc'!$AO$2:$AO$2000,MATCH(LARGE('Map Calc'!$AN$2:$AN$2000,1),'Map Calc'!$AN$2:$AN$2000,0)),"")</f>
      </c>
      <c r="AR5">
        <f>IFERROR('Map Analysis'!$AP$2^1*INDEX('Map Calc'!$AP$2:$AP$2000,MATCH(LARGE('Map Calc'!$AN$2:$AN$2000,1),'Map Calc'!$AN$2:$AN$2000,0)),"")</f>
      </c>
      <c r="AS5">
        <f>IFERROR('Map Analysis'!$AP$2^2*INDEX('Map Calc'!$AQ$2:$AQ$2000,MATCH(LARGE('Map Calc'!$AN$2:$AN$2000,1),'Map Calc'!$AN$2:$AN$2000,0)),"")</f>
      </c>
      <c r="AT5">
        <f>IF($AP5="","",$AP5-$AQ5-$AR5-$AS5)</f>
      </c>
    </row>
    <row r="6" x14ac:dyDescent="0.25">
      <c r="A6" s="15" t="inlineStr">
        <is>
          <t>Games owned</t>
        </is>
      </c>
      <c r="B6" s="16">
        <f>COUNTIF('Map Calc'!$P$2:$P$2000,"Yes")</f>
      </c>
      <c r="C6" s="17" t="inlineStr">
        <is>
          <t>Marked Owned — the catalog a default run draws from</t>
        </is>
      </c>
      <c r="E6" t="inlineStr">
        <is>
          <t>1</t>
        </is>
      </c>
      <c r="F6">
        <f>COUNTIFS('Map Calc'!$D$2:$D$2000,1)</f>
      </c>
      <c r="G6">
        <f>COUNTIFS('Map Calc'!$D$2:$D$2000,1,'Map Calc'!$P$2:$P$2000,"Yes")</f>
      </c>
      <c r="H6">
        <f>COUNTIFS('Map Calc'!$AI$2:$AI$2000,1)</f>
      </c>
      <c r="I6" t="s">
        <v>214</v>
      </c>
      <c r="J6">
        <f>COUNTIF('Map Calc'!$C$2:$C$2000,$I6)</f>
      </c>
      <c r="K6">
        <f>COUNTIFS('Map Calc'!$C$2:$C$2000,$I6,'Map Calc'!$P$2:$P$2000,"Yes")</f>
      </c>
      <c r="L6" s="18">
        <f>IF($J6=0,0,$K6/$J6)</f>
        <v>0.6235955056179775</v>
      </c>
      <c r="N6">
        <v>2</v>
      </c>
      <c r="O6" t="str">
        <f>IFERROR(INDEX('Map Calc'!$A$2:$A$2000,MATCH(LARGE('Map Calc'!$O$2:$O$2000,2),'Map Calc'!$O$2:$O$2000,0)),"")</f>
      </c>
      <c r="P6">
        <f>IFERROR(INDEX('Map Calc'!$D$2:$D$2000,MATCH(LARGE('Map Calc'!$O$2:$O$2000,2),'Map Calc'!$O$2:$O$2000,0)),"")</f>
      </c>
      <c r="R6">
        <v>2</v>
      </c>
      <c r="S6" t="str">
        <f>IFERROR(INDEX('Map Calc'!$A$2:$A$2000,MATCH(LARGE('Map Calc'!$Q$2:$Q$2000,2),'Map Calc'!$Q$2:$Q$2000,0)),"")</f>
      </c>
      <c r="T6">
        <f>IFERROR(INDEX('Map Calc'!$D$2:$D$2000,MATCH(LARGE('Map Calc'!$Q$2:$Q$2000,2),'Map Calc'!$Q$2:$Q$2000,0)),"")</f>
      </c>
      <c r="V6">
        <v>1979</v>
      </c>
      <c r="W6">
        <f>COUNTIF('Map Calc'!$B$2:$B$2000,$V6)</f>
      </c>
      <c r="X6">
        <f>COUNTIFS('Map Calc'!$B$2:$B$2000,$V6,'Map Calc'!$P$2:$P$2000,"Yes")</f>
      </c>
      <c r="Y6">
        <f>COUNTIF('Map Calc'!$T$2:$T$2500,$V6)</f>
      </c>
      <c r="AA6">
        <v>1</v>
      </c>
      <c r="AB6">
        <f>COUNTIF('Map Calc'!$V$2:$V$2500,$AA6)</f>
      </c>
      <c r="AD6">
        <v>2</v>
      </c>
      <c r="AE6" t="str">
        <f>IFERROR(INDEX('Map Calc'!$A$2:$A$2000,MATCH(LARGE('Map Calc'!$AK$2:$AK$2000,2),'Map Calc'!$AK$2:$AK$2000,0)),"")</f>
      </c>
      <c r="AF6">
        <f>IFERROR(INDEX('Map Calc'!$AG$2:$AG$2000,MATCH(LARGE('Map Calc'!$AK$2:$AK$2000,2),'Map Calc'!$AK$2:$AK$2000,0)),"")</f>
      </c>
      <c r="AG6" t="str">
        <f t="array" ref="AG6">IF($AE6="","",_xlfn.TEXTJOIN(", ",TRUE,IF(('Map Calc'!$W$2:$W$2500=$AE6)*('Map Calc'!$AB$2:$AB$2500="Yes"),'Map Calc'!$X$2:$X$2500,""),IF(('Map Calc'!$X$2:$X$2500=$AE6)*('Map Calc'!$AA$2:$AA$2500="Yes"),'Map Calc'!$W$2:$W$2500,"")))</f>
      </c>
      <c r="AH6">
        <f>IFERROR(INDEX('Map Calc'!$BX$2:$BX$2000,MATCH(LARGE('Map Calc'!$AK$2:$AK$2000,2),'Map Calc'!$AK$2:$AK$2000,0)),"")</f>
      </c>
      <c r="AJ6">
        <v>2</v>
      </c>
      <c r="AK6" t="str">
        <f>IFERROR(INDEX('Map Calc'!$A$2:$A$2000,MATCH(LARGE('Map Calc'!$AJ$2:$AJ$2000,2),'Map Calc'!$AJ$2:$AJ$2000,0)),"")</f>
      </c>
      <c r="AL6">
        <f>IFERROR(INDEX('Map Calc'!$AI$2:$AI$2000,MATCH(LARGE('Map Calc'!$AJ$2:$AJ$2000,2),'Map Calc'!$AJ$2:$AJ$2000,0)),"")</f>
      </c>
      <c r="AN6">
        <v>2</v>
      </c>
      <c r="AO6" t="str">
        <f>IFERROR(INDEX('Map Calc'!$A$2:$A$2000,MATCH(LARGE('Map Calc'!$AN$2:$AN$2000,2),'Map Calc'!$AN$2:$AN$2000,0)),"")</f>
      </c>
      <c r="AP6" s="23">
        <f>IFERROR(INDEX('Map Calc'!$AM$2:$AM$2000,MATCH(LARGE('Map Calc'!$AN$2:$AN$2000,2),'Map Calc'!$AN$2:$AN$2000,0)),"")</f>
      </c>
      <c r="AQ6">
        <f>IFERROR(INDEX('Map Calc'!$AO$2:$AO$2000,MATCH(LARGE('Map Calc'!$AN$2:$AN$2000,2),'Map Calc'!$AN$2:$AN$2000,0)),"")</f>
      </c>
      <c r="AR6">
        <f>IFERROR('Map Analysis'!$AP$2^1*INDEX('Map Calc'!$AP$2:$AP$2000,MATCH(LARGE('Map Calc'!$AN$2:$AN$2000,2),'Map Calc'!$AN$2:$AN$2000,0)),"")</f>
      </c>
      <c r="AS6">
        <f>IFERROR('Map Analysis'!$AP$2^2*INDEX('Map Calc'!$AQ$2:$AQ$2000,MATCH(LARGE('Map Calc'!$AN$2:$AN$2000,2),'Map Calc'!$AN$2:$AN$2000,0)),"")</f>
      </c>
      <c r="AT6">
        <f>IF($AP6="","",$AP6-$AQ6-$AR6-$AS6)</f>
      </c>
    </row>
    <row r="7" x14ac:dyDescent="0.25">
      <c r="A7" s="15" t="inlineStr">
        <is>
          <t>Owned share</t>
        </is>
      </c>
      <c r="B7" s="18">
        <f>IF(B5=0,0,B6/B5)</f>
      </c>
      <c r="C7" s="17" t="inlineStr">
        <is>
          <t>How much of the sheet a run can actually be sent to</t>
        </is>
      </c>
      <c r="E7" t="inlineStr">
        <is>
          <t>2</t>
        </is>
      </c>
      <c r="F7">
        <f>COUNTIFS('Map Calc'!$D$2:$D$2000,2)</f>
      </c>
      <c r="G7">
        <f>COUNTIFS('Map Calc'!$D$2:$D$2000,2,'Map Calc'!$P$2:$P$2000,"Yes")</f>
      </c>
      <c r="H7">
        <f>COUNTIFS('Map Calc'!$AI$2:$AI$2000,2)</f>
      </c>
      <c r="I7" t="s">
        <v>174</v>
      </c>
      <c r="J7">
        <f>COUNTIF('Map Calc'!$C$2:$C$2000,$I7)</f>
      </c>
      <c r="K7">
        <f>COUNTIFS('Map Calc'!$C$2:$C$2000,$I7,'Map Calc'!$P$2:$P$2000,"Yes")</f>
      </c>
      <c r="L7" s="18">
        <f>IF($J7=0,0,$K7/$J7)</f>
        <v>0.52884615384615385</v>
      </c>
      <c r="N7">
        <v>3</v>
      </c>
      <c r="O7" t="str">
        <f>IFERROR(INDEX('Map Calc'!$A$2:$A$2000,MATCH(LARGE('Map Calc'!$O$2:$O$2000,3),'Map Calc'!$O$2:$O$2000,0)),"")</f>
      </c>
      <c r="P7">
        <f>IFERROR(INDEX('Map Calc'!$D$2:$D$2000,MATCH(LARGE('Map Calc'!$O$2:$O$2000,3),'Map Calc'!$O$2:$O$2000,0)),"")</f>
      </c>
      <c r="R7">
        <v>3</v>
      </c>
      <c r="S7" t="str">
        <f>IFERROR(INDEX('Map Calc'!$A$2:$A$2000,MATCH(LARGE('Map Calc'!$Q$2:$Q$2000,3),'Map Calc'!$Q$2:$Q$2000,0)),"")</f>
      </c>
      <c r="T7">
        <f>IFERROR(INDEX('Map Calc'!$D$2:$D$2000,MATCH(LARGE('Map Calc'!$Q$2:$Q$2000,3),'Map Calc'!$Q$2:$Q$2000,0)),"")</f>
      </c>
      <c r="V7">
        <v>1980</v>
      </c>
      <c r="W7">
        <f>COUNTIF('Map Calc'!$B$2:$B$2000,$V7)</f>
      </c>
      <c r="X7">
        <f>COUNTIFS('Map Calc'!$B$2:$B$2000,$V7,'Map Calc'!$P$2:$P$2000,"Yes")</f>
      </c>
      <c r="Y7">
        <f>COUNTIF('Map Calc'!$T$2:$T$2500,$V7)</f>
      </c>
      <c r="AA7">
        <v>2</v>
      </c>
      <c r="AB7">
        <f>COUNTIF('Map Calc'!$V$2:$V$2500,$AA7)</f>
      </c>
      <c r="AD7">
        <v>3</v>
      </c>
      <c r="AE7" t="str">
        <f>IFERROR(INDEX('Map Calc'!$A$2:$A$2000,MATCH(LARGE('Map Calc'!$AK$2:$AK$2000,3),'Map Calc'!$AK$2:$AK$2000,0)),"")</f>
      </c>
      <c r="AF7">
        <f>IFERROR(INDEX('Map Calc'!$AG$2:$AG$2000,MATCH(LARGE('Map Calc'!$AK$2:$AK$2000,3),'Map Calc'!$AK$2:$AK$2000,0)),"")</f>
      </c>
      <c r="AG7" t="str">
        <f t="array" ref="AG7">IF($AE7="","",_xlfn.TEXTJOIN(", ",TRUE,IF(('Map Calc'!$W$2:$W$2500=$AE7)*('Map Calc'!$AB$2:$AB$2500="Yes"),'Map Calc'!$X$2:$X$2500,""),IF(('Map Calc'!$X$2:$X$2500=$AE7)*('Map Calc'!$AA$2:$AA$2500="Yes"),'Map Calc'!$W$2:$W$2500,"")))</f>
      </c>
      <c r="AH7">
        <f>IFERROR(INDEX('Map Calc'!$BX$2:$BX$2000,MATCH(LARGE('Map Calc'!$AK$2:$AK$2000,3),'Map Calc'!$AK$2:$AK$2000,0)),"")</f>
      </c>
      <c r="AJ7">
        <v>3</v>
      </c>
      <c r="AK7" t="str">
        <f>IFERROR(INDEX('Map Calc'!$A$2:$A$2000,MATCH(LARGE('Map Calc'!$AJ$2:$AJ$2000,3),'Map Calc'!$AJ$2:$AJ$2000,0)),"")</f>
      </c>
      <c r="AL7">
        <f>IFERROR(INDEX('Map Calc'!$AI$2:$AI$2000,MATCH(LARGE('Map Calc'!$AJ$2:$AJ$2000,3),'Map Calc'!$AJ$2:$AJ$2000,0)),"")</f>
      </c>
      <c r="AN7">
        <v>3</v>
      </c>
      <c r="AO7" t="str">
        <f>IFERROR(INDEX('Map Calc'!$A$2:$A$2000,MATCH(LARGE('Map Calc'!$AN$2:$AN$2000,3),'Map Calc'!$AN$2:$AN$2000,0)),"")</f>
      </c>
      <c r="AP7" s="23">
        <f>IFERROR(INDEX('Map Calc'!$AM$2:$AM$2000,MATCH(LARGE('Map Calc'!$AN$2:$AN$2000,3),'Map Calc'!$AN$2:$AN$2000,0)),"")</f>
      </c>
      <c r="AQ7">
        <f>IFERROR(INDEX('Map Calc'!$AO$2:$AO$2000,MATCH(LARGE('Map Calc'!$AN$2:$AN$2000,3),'Map Calc'!$AN$2:$AN$2000,0)),"")</f>
      </c>
      <c r="AR7">
        <f>IFERROR('Map Analysis'!$AP$2^1*INDEX('Map Calc'!$AP$2:$AP$2000,MATCH(LARGE('Map Calc'!$AN$2:$AN$2000,3),'Map Calc'!$AN$2:$AN$2000,0)),"")</f>
      </c>
      <c r="AS7">
        <f>IFERROR('Map Analysis'!$AP$2^2*INDEX('Map Calc'!$AQ$2:$AQ$2000,MATCH(LARGE('Map Calc'!$AN$2:$AN$2000,3),'Map Calc'!$AN$2:$AN$2000,0)),"")</f>
      </c>
      <c r="AT7">
        <f>IF($AP7="","",$AP7-$AQ7-$AR7-$AS7)</f>
      </c>
    </row>
    <row r="8" x14ac:dyDescent="0.25">
      <c r="A8" s="15" t="inlineStr">
        <is>
          <t>Connections</t>
        </is>
      </c>
      <c r="B8" s="16">
        <f>SUMPRODUCT(--('Map Calc'!$W$2:$W$2500&lt;&gt;""))</f>
      </c>
      <c r="C8" s="17" t="inlineStr">
        <is>
          <t>Authored influence edges</t>
        </is>
      </c>
      <c r="E8" t="inlineStr">
        <is>
          <t>3</t>
        </is>
      </c>
      <c r="F8">
        <f>COUNTIFS('Map Calc'!$D$2:$D$2000,3)</f>
      </c>
      <c r="G8">
        <f>COUNTIFS('Map Calc'!$D$2:$D$2000,3,'Map Calc'!$P$2:$P$2000,"Yes")</f>
      </c>
      <c r="H8">
        <f>COUNTIFS('Map Calc'!$AI$2:$AI$2000,3)</f>
      </c>
      <c r="I8" t="s">
        <v>171</v>
      </c>
      <c r="J8">
        <f>COUNTIF('Map Calc'!$C$2:$C$2000,$I8)</f>
      </c>
      <c r="K8">
        <f>COUNTIFS('Map Calc'!$C$2:$C$2000,$I8,'Map Calc'!$P$2:$P$2000,"Yes")</f>
      </c>
      <c r="L8" s="18">
        <f>IF($J8=0,0,$K8/$J8)</f>
        <v>0.6607142857142857</v>
      </c>
      <c r="N8">
        <v>4</v>
      </c>
      <c r="O8" t="str">
        <f>IFERROR(INDEX('Map Calc'!$A$2:$A$2000,MATCH(LARGE('Map Calc'!$O$2:$O$2000,4),'Map Calc'!$O$2:$O$2000,0)),"")</f>
      </c>
      <c r="P8">
        <f>IFERROR(INDEX('Map Calc'!$D$2:$D$2000,MATCH(LARGE('Map Calc'!$O$2:$O$2000,4),'Map Calc'!$O$2:$O$2000,0)),"")</f>
      </c>
      <c r="R8">
        <v>4</v>
      </c>
      <c r="S8" t="str">
        <f>IFERROR(INDEX('Map Calc'!$A$2:$A$2000,MATCH(LARGE('Map Calc'!$Q$2:$Q$2000,4),'Map Calc'!$Q$2:$Q$2000,0)),"")</f>
      </c>
      <c r="T8">
        <f>IFERROR(INDEX('Map Calc'!$D$2:$D$2000,MATCH(LARGE('Map Calc'!$Q$2:$Q$2000,4),'Map Calc'!$Q$2:$Q$2000,0)),"")</f>
      </c>
      <c r="V8">
        <v>1981</v>
      </c>
      <c r="W8">
        <f>COUNTIF('Map Calc'!$B$2:$B$2000,$V8)</f>
      </c>
      <c r="X8">
        <f>COUNTIFS('Map Calc'!$B$2:$B$2000,$V8,'Map Calc'!$P$2:$P$2000,"Yes")</f>
      </c>
      <c r="Y8">
        <f>COUNTIF('Map Calc'!$T$2:$T$2500,$V8)</f>
      </c>
      <c r="AA8">
        <v>3</v>
      </c>
      <c r="AB8">
        <f>COUNTIF('Map Calc'!$V$2:$V$2500,$AA8)</f>
      </c>
      <c r="AD8">
        <v>4</v>
      </c>
      <c r="AE8" t="str">
        <f>IFERROR(INDEX('Map Calc'!$A$2:$A$2000,MATCH(LARGE('Map Calc'!$AK$2:$AK$2000,4),'Map Calc'!$AK$2:$AK$2000,0)),"")</f>
      </c>
      <c r="AF8">
        <f>IFERROR(INDEX('Map Calc'!$AG$2:$AG$2000,MATCH(LARGE('Map Calc'!$AK$2:$AK$2000,4),'Map Calc'!$AK$2:$AK$2000,0)),"")</f>
      </c>
      <c r="AG8" t="str">
        <f t="array" ref="AG8">IF($AE8="","",_xlfn.TEXTJOIN(", ",TRUE,IF(('Map Calc'!$W$2:$W$2500=$AE8)*('Map Calc'!$AB$2:$AB$2500="Yes"),'Map Calc'!$X$2:$X$2500,""),IF(('Map Calc'!$X$2:$X$2500=$AE8)*('Map Calc'!$AA$2:$AA$2500="Yes"),'Map Calc'!$W$2:$W$2500,"")))</f>
      </c>
      <c r="AH8">
        <f>IFERROR(INDEX('Map Calc'!$BX$2:$BX$2000,MATCH(LARGE('Map Calc'!$AK$2:$AK$2000,4),'Map Calc'!$AK$2:$AK$2000,0)),"")</f>
      </c>
      <c r="AJ8">
        <v>4</v>
      </c>
      <c r="AK8" t="str">
        <f>IFERROR(INDEX('Map Calc'!$A$2:$A$2000,MATCH(LARGE('Map Calc'!$AJ$2:$AJ$2000,4),'Map Calc'!$AJ$2:$AJ$2000,0)),"")</f>
      </c>
      <c r="AL8">
        <f>IFERROR(INDEX('Map Calc'!$AI$2:$AI$2000,MATCH(LARGE('Map Calc'!$AJ$2:$AJ$2000,4),'Map Calc'!$AJ$2:$AJ$2000,0)),"")</f>
      </c>
      <c r="AN8">
        <v>4</v>
      </c>
      <c r="AO8" t="str">
        <f>IFERROR(INDEX('Map Calc'!$A$2:$A$2000,MATCH(LARGE('Map Calc'!$AN$2:$AN$2000,4),'Map Calc'!$AN$2:$AN$2000,0)),"")</f>
      </c>
      <c r="AP8" s="23">
        <f>IFERROR(INDEX('Map Calc'!$AM$2:$AM$2000,MATCH(LARGE('Map Calc'!$AN$2:$AN$2000,4),'Map Calc'!$AN$2:$AN$2000,0)),"")</f>
      </c>
      <c r="AQ8">
        <f>IFERROR(INDEX('Map Calc'!$AO$2:$AO$2000,MATCH(LARGE('Map Calc'!$AN$2:$AN$2000,4),'Map Calc'!$AN$2:$AN$2000,0)),"")</f>
      </c>
      <c r="AR8">
        <f>IFERROR('Map Analysis'!$AP$2^1*INDEX('Map Calc'!$AP$2:$AP$2000,MATCH(LARGE('Map Calc'!$AN$2:$AN$2000,4),'Map Calc'!$AN$2:$AN$2000,0)),"")</f>
      </c>
      <c r="AS8">
        <f>IFERROR('Map Analysis'!$AP$2^2*INDEX('Map Calc'!$AQ$2:$AQ$2000,MATCH(LARGE('Map Calc'!$AN$2:$AN$2000,4),'Map Calc'!$AN$2:$AN$2000,0)),"")</f>
      </c>
      <c r="AT8">
        <f>IF($AP8="","",$AP8-$AQ8-$AR8-$AS8)</f>
      </c>
    </row>
    <row r="9" x14ac:dyDescent="0.25">
      <c r="A9" s="15" t="inlineStr">
        <is>
          <t>Average degree</t>
        </is>
      </c>
      <c r="B9" s="19">
        <f>IF(B5=0,0,2*B8/B5)</f>
      </c>
      <c r="C9" s="17" t="inlineStr">
        <is>
          <t>Connections per game — under 3 means a sparse graph</t>
        </is>
      </c>
      <c r="E9" t="inlineStr">
        <is>
          <t>4</t>
        </is>
      </c>
      <c r="F9">
        <f>COUNTIFS('Map Calc'!$D$2:$D$2000,4)</f>
      </c>
      <c r="G9">
        <f>COUNTIFS('Map Calc'!$D$2:$D$2000,4,'Map Calc'!$P$2:$P$2000,"Yes")</f>
      </c>
      <c r="H9">
        <f>COUNTIFS('Map Calc'!$AI$2:$AI$2000,4)</f>
      </c>
      <c r="I9" s="20" t="s">
        <v>39</v>
      </c>
      <c r="J9" s="20">
        <f>SUM(J5:J8)</f>
        <v>1000</v>
      </c>
      <c r="K9" s="20">
        <f>SUM(K5:K8)</f>
        <v>612</v>
      </c>
      <c r="L9" s="21">
        <f>IF($J9=0,0,$K9/$J9)</f>
        <v>0.61199999999999999</v>
      </c>
      <c r="N9">
        <v>5</v>
      </c>
      <c r="O9" t="str">
        <f>IFERROR(INDEX('Map Calc'!$A$2:$A$2000,MATCH(LARGE('Map Calc'!$O$2:$O$2000,5),'Map Calc'!$O$2:$O$2000,0)),"")</f>
      </c>
      <c r="P9">
        <f>IFERROR(INDEX('Map Calc'!$D$2:$D$2000,MATCH(LARGE('Map Calc'!$O$2:$O$2000,5),'Map Calc'!$O$2:$O$2000,0)),"")</f>
      </c>
      <c r="R9">
        <v>5</v>
      </c>
      <c r="S9" t="str">
        <f>IFERROR(INDEX('Map Calc'!$A$2:$A$2000,MATCH(LARGE('Map Calc'!$Q$2:$Q$2000,5),'Map Calc'!$Q$2:$Q$2000,0)),"")</f>
      </c>
      <c r="T9">
        <f>IFERROR(INDEX('Map Calc'!$D$2:$D$2000,MATCH(LARGE('Map Calc'!$Q$2:$Q$2000,5),'Map Calc'!$Q$2:$Q$2000,0)),"")</f>
      </c>
      <c r="V9">
        <v>1982</v>
      </c>
      <c r="W9">
        <f>COUNTIF('Map Calc'!$B$2:$B$2000,$V9)</f>
      </c>
      <c r="X9">
        <f>COUNTIFS('Map Calc'!$B$2:$B$2000,$V9,'Map Calc'!$P$2:$P$2000,"Yes")</f>
      </c>
      <c r="Y9">
        <f>COUNTIF('Map Calc'!$T$2:$T$2500,$V9)</f>
      </c>
      <c r="AA9">
        <v>4</v>
      </c>
      <c r="AB9">
        <f>COUNTIF('Map Calc'!$V$2:$V$2500,$AA9)</f>
      </c>
      <c r="AD9">
        <v>5</v>
      </c>
      <c r="AE9" t="str">
        <f>IFERROR(INDEX('Map Calc'!$A$2:$A$2000,MATCH(LARGE('Map Calc'!$AK$2:$AK$2000,5),'Map Calc'!$AK$2:$AK$2000,0)),"")</f>
      </c>
      <c r="AF9">
        <f>IFERROR(INDEX('Map Calc'!$AG$2:$AG$2000,MATCH(LARGE('Map Calc'!$AK$2:$AK$2000,5),'Map Calc'!$AK$2:$AK$2000,0)),"")</f>
      </c>
      <c r="AG9" t="str">
        <f t="array" ref="AG9">IF($AE9="","",_xlfn.TEXTJOIN(", ",TRUE,IF(('Map Calc'!$W$2:$W$2500=$AE9)*('Map Calc'!$AB$2:$AB$2500="Yes"),'Map Calc'!$X$2:$X$2500,""),IF(('Map Calc'!$X$2:$X$2500=$AE9)*('Map Calc'!$AA$2:$AA$2500="Yes"),'Map Calc'!$W$2:$W$2500,"")))</f>
      </c>
      <c r="AH9">
        <f>IFERROR(INDEX('Map Calc'!$BX$2:$BX$2000,MATCH(LARGE('Map Calc'!$AK$2:$AK$2000,5),'Map Calc'!$AK$2:$AK$2000,0)),"")</f>
      </c>
      <c r="AJ9">
        <v>5</v>
      </c>
      <c r="AK9" t="str">
        <f>IFERROR(INDEX('Map Calc'!$A$2:$A$2000,MATCH(LARGE('Map Calc'!$AJ$2:$AJ$2000,5),'Map Calc'!$AJ$2:$AJ$2000,0)),"")</f>
      </c>
      <c r="AL9">
        <f>IFERROR(INDEX('Map Calc'!$AI$2:$AI$2000,MATCH(LARGE('Map Calc'!$AJ$2:$AJ$2000,5),'Map Calc'!$AJ$2:$AJ$2000,0)),"")</f>
      </c>
      <c r="AN9">
        <v>5</v>
      </c>
      <c r="AO9" t="str">
        <f>IFERROR(INDEX('Map Calc'!$A$2:$A$2000,MATCH(LARGE('Map Calc'!$AN$2:$AN$2000,5),'Map Calc'!$AN$2:$AN$2000,0)),"")</f>
      </c>
      <c r="AP9" s="23">
        <f>IFERROR(INDEX('Map Calc'!$AM$2:$AM$2000,MATCH(LARGE('Map Calc'!$AN$2:$AN$2000,5),'Map Calc'!$AN$2:$AN$2000,0)),"")</f>
      </c>
      <c r="AQ9">
        <f>IFERROR(INDEX('Map Calc'!$AO$2:$AO$2000,MATCH(LARGE('Map Calc'!$AN$2:$AN$2000,5),'Map Calc'!$AN$2:$AN$2000,0)),"")</f>
      </c>
      <c r="AR9">
        <f>IFERROR('Map Analysis'!$AP$2^1*INDEX('Map Calc'!$AP$2:$AP$2000,MATCH(LARGE('Map Calc'!$AN$2:$AN$2000,5),'Map Calc'!$AN$2:$AN$2000,0)),"")</f>
      </c>
      <c r="AS9">
        <f>IFERROR('Map Analysis'!$AP$2^2*INDEX('Map Calc'!$AQ$2:$AQ$2000,MATCH(LARGE('Map Calc'!$AN$2:$AN$2000,5),'Map Calc'!$AN$2:$AN$2000,0)),"")</f>
      </c>
      <c r="AT9">
        <f>IF($AP9="","",$AP9-$AQ9-$AR9-$AS9)</f>
      </c>
    </row>
    <row r="10" x14ac:dyDescent="0.25">
      <c r="A10" s="15" t="inlineStr">
        <is>
          <t>Average degree (owned)</t>
        </is>
      </c>
      <c r="B10" s="19">
        <f>IFERROR(SUMIFS('Map Calc'!$D$2:$D$2000,'Map Calc'!$P$2:$P$2000,"Yes")/B6,0)</f>
      </c>
      <c r="C10" s="17" t="inlineStr">
        <is>
          <t>Over the owned games, but still counting their links to games you don't own</t>
        </is>
      </c>
      <c r="E10" t="inlineStr">
        <is>
          <t>5</t>
        </is>
      </c>
      <c r="F10">
        <f>COUNTIFS('Map Calc'!$D$2:$D$2000,5)</f>
      </c>
      <c r="G10">
        <f>COUNTIFS('Map Calc'!$D$2:$D$2000,5,'Map Calc'!$P$2:$P$2000,"Yes")</f>
      </c>
      <c r="H10">
        <f>COUNTIFS('Map Calc'!$AI$2:$AI$2000,5)</f>
      </c>
      <c r="N10">
        <v>6</v>
      </c>
      <c r="O10" t="str">
        <f>IFERROR(INDEX('Map Calc'!$A$2:$A$2000,MATCH(LARGE('Map Calc'!$O$2:$O$2000,6),'Map Calc'!$O$2:$O$2000,0)),"")</f>
      </c>
      <c r="P10">
        <f>IFERROR(INDEX('Map Calc'!$D$2:$D$2000,MATCH(LARGE('Map Calc'!$O$2:$O$2000,6),'Map Calc'!$O$2:$O$2000,0)),"")</f>
      </c>
      <c r="R10">
        <v>6</v>
      </c>
      <c r="S10" t="str">
        <f>IFERROR(INDEX('Map Calc'!$A$2:$A$2000,MATCH(LARGE('Map Calc'!$Q$2:$Q$2000,6),'Map Calc'!$Q$2:$Q$2000,0)),"")</f>
      </c>
      <c r="T10">
        <f>IFERROR(INDEX('Map Calc'!$D$2:$D$2000,MATCH(LARGE('Map Calc'!$Q$2:$Q$2000,6),'Map Calc'!$Q$2:$Q$2000,0)),"")</f>
      </c>
      <c r="V10">
        <v>1983</v>
      </c>
      <c r="W10">
        <f>COUNTIF('Map Calc'!$B$2:$B$2000,$V10)</f>
      </c>
      <c r="X10">
        <f>COUNTIFS('Map Calc'!$B$2:$B$2000,$V10,'Map Calc'!$P$2:$P$2000,"Yes")</f>
      </c>
      <c r="Y10">
        <f>COUNTIF('Map Calc'!$T$2:$T$2500,$V10)</f>
      </c>
      <c r="AA10">
        <v>5</v>
      </c>
      <c r="AB10">
        <f>COUNTIF('Map Calc'!$V$2:$V$2500,$AA10)</f>
      </c>
      <c r="AD10">
        <v>6</v>
      </c>
      <c r="AE10" t="str">
        <f>IFERROR(INDEX('Map Calc'!$A$2:$A$2000,MATCH(LARGE('Map Calc'!$AK$2:$AK$2000,6),'Map Calc'!$AK$2:$AK$2000,0)),"")</f>
      </c>
      <c r="AF10">
        <f>IFERROR(INDEX('Map Calc'!$AG$2:$AG$2000,MATCH(LARGE('Map Calc'!$AK$2:$AK$2000,6),'Map Calc'!$AK$2:$AK$2000,0)),"")</f>
      </c>
      <c r="AG10" t="str">
        <f t="array" ref="AG10">IF($AE10="","",_xlfn.TEXTJOIN(", ",TRUE,IF(('Map Calc'!$W$2:$W$2500=$AE10)*('Map Calc'!$AB$2:$AB$2500="Yes"),'Map Calc'!$X$2:$X$2500,""),IF(('Map Calc'!$X$2:$X$2500=$AE10)*('Map Calc'!$AA$2:$AA$2500="Yes"),'Map Calc'!$W$2:$W$2500,"")))</f>
      </c>
      <c r="AH10">
        <f>IFERROR(INDEX('Map Calc'!$BX$2:$BX$2000,MATCH(LARGE('Map Calc'!$AK$2:$AK$2000,6),'Map Calc'!$AK$2:$AK$2000,0)),"")</f>
      </c>
      <c r="AJ10">
        <v>6</v>
      </c>
      <c r="AK10" t="str">
        <f>IFERROR(INDEX('Map Calc'!$A$2:$A$2000,MATCH(LARGE('Map Calc'!$AJ$2:$AJ$2000,6),'Map Calc'!$AJ$2:$AJ$2000,0)),"")</f>
      </c>
      <c r="AL10">
        <f>IFERROR(INDEX('Map Calc'!$AI$2:$AI$2000,MATCH(LARGE('Map Calc'!$AJ$2:$AJ$2000,6),'Map Calc'!$AJ$2:$AJ$2000,0)),"")</f>
      </c>
      <c r="AN10">
        <v>6</v>
      </c>
      <c r="AO10" t="str">
        <f>IFERROR(INDEX('Map Calc'!$A$2:$A$2000,MATCH(LARGE('Map Calc'!$AN$2:$AN$2000,6),'Map Calc'!$AN$2:$AN$2000,0)),"")</f>
      </c>
      <c r="AP10" s="23">
        <f>IFERROR(INDEX('Map Calc'!$AM$2:$AM$2000,MATCH(LARGE('Map Calc'!$AN$2:$AN$2000,6),'Map Calc'!$AN$2:$AN$2000,0)),"")</f>
      </c>
      <c r="AQ10">
        <f>IFERROR(INDEX('Map Calc'!$AO$2:$AO$2000,MATCH(LARGE('Map Calc'!$AN$2:$AN$2000,6),'Map Calc'!$AN$2:$AN$2000,0)),"")</f>
      </c>
      <c r="AR10">
        <f>IFERROR('Map Analysis'!$AP$2^1*INDEX('Map Calc'!$AP$2:$AP$2000,MATCH(LARGE('Map Calc'!$AN$2:$AN$2000,6),'Map Calc'!$AN$2:$AN$2000,0)),"")</f>
      </c>
      <c r="AS10">
        <f>IFERROR('Map Analysis'!$AP$2^2*INDEX('Map Calc'!$AQ$2:$AQ$2000,MATCH(LARGE('Map Calc'!$AN$2:$AN$2000,6),'Map Calc'!$AN$2:$AN$2000,0)),"")</f>
      </c>
      <c r="AT10">
        <f>IF($AP10="","",$AP10-$AQ10-$AR10-$AS10)</f>
      </c>
    </row>
    <row r="11" x14ac:dyDescent="0.25">
      <c r="A11" s="15" t="inlineStr">
        <is>
          <t>Median degree</t>
        </is>
      </c>
      <c r="B11" s="16">
        <f>MEDIAN('Map Calc'!$D$2:$D$2000)</f>
      </c>
      <c r="C11" s="17" t="inlineStr">
        <is>
          <t>Half of all games sit at or below this</t>
        </is>
      </c>
      <c r="E11" t="inlineStr">
        <is>
          <t>6-9</t>
        </is>
      </c>
      <c r="F11">
        <f>COUNTIFS('Map Calc'!$D$2:$D$2000,"&gt;=6",'Map Calc'!$D$2:$D$2000,"&lt;=9")</f>
      </c>
      <c r="G11">
        <f>COUNTIFS('Map Calc'!$D$2:$D$2000,"&gt;=6",'Map Calc'!$D$2:$D$2000,"&lt;=9",'Map Calc'!$P$2:$P$2000,"Yes")</f>
      </c>
      <c r="H11">
        <f>COUNTIFS('Map Calc'!$AI$2:$AI$2000,"&gt;=6",'Map Calc'!$AI$2:$AI$2000,"&lt;=9")</f>
      </c>
      <c r="N11">
        <v>7</v>
      </c>
      <c r="O11" t="str">
        <f>IFERROR(INDEX('Map Calc'!$A$2:$A$2000,MATCH(LARGE('Map Calc'!$O$2:$O$2000,7),'Map Calc'!$O$2:$O$2000,0)),"")</f>
      </c>
      <c r="P11">
        <f>IFERROR(INDEX('Map Calc'!$D$2:$D$2000,MATCH(LARGE('Map Calc'!$O$2:$O$2000,7),'Map Calc'!$O$2:$O$2000,0)),"")</f>
      </c>
      <c r="R11">
        <v>7</v>
      </c>
      <c r="S11" t="str">
        <f>IFERROR(INDEX('Map Calc'!$A$2:$A$2000,MATCH(LARGE('Map Calc'!$Q$2:$Q$2000,7),'Map Calc'!$Q$2:$Q$2000,0)),"")</f>
      </c>
      <c r="T11">
        <f>IFERROR(INDEX('Map Calc'!$D$2:$D$2000,MATCH(LARGE('Map Calc'!$Q$2:$Q$2000,7),'Map Calc'!$Q$2:$Q$2000,0)),"")</f>
      </c>
      <c r="V11">
        <v>1984</v>
      </c>
      <c r="W11">
        <f>COUNTIF('Map Calc'!$B$2:$B$2000,$V11)</f>
      </c>
      <c r="X11">
        <f>COUNTIFS('Map Calc'!$B$2:$B$2000,$V11,'Map Calc'!$P$2:$P$2000,"Yes")</f>
      </c>
      <c r="Y11">
        <f>COUNTIF('Map Calc'!$T$2:$T$2500,$V11)</f>
      </c>
      <c r="AA11">
        <v>6</v>
      </c>
      <c r="AB11">
        <f>COUNTIF('Map Calc'!$V$2:$V$2500,$AA11)</f>
      </c>
      <c r="AD11">
        <v>7</v>
      </c>
      <c r="AE11" t="str">
        <f>IFERROR(INDEX('Map Calc'!$A$2:$A$2000,MATCH(LARGE('Map Calc'!$AK$2:$AK$2000,7),'Map Calc'!$AK$2:$AK$2000,0)),"")</f>
      </c>
      <c r="AF11">
        <f>IFERROR(INDEX('Map Calc'!$AG$2:$AG$2000,MATCH(LARGE('Map Calc'!$AK$2:$AK$2000,7),'Map Calc'!$AK$2:$AK$2000,0)),"")</f>
      </c>
      <c r="AG11" t="str">
        <f t="array" ref="AG11">IF($AE11="","",_xlfn.TEXTJOIN(", ",TRUE,IF(('Map Calc'!$W$2:$W$2500=$AE11)*('Map Calc'!$AB$2:$AB$2500="Yes"),'Map Calc'!$X$2:$X$2500,""),IF(('Map Calc'!$X$2:$X$2500=$AE11)*('Map Calc'!$AA$2:$AA$2500="Yes"),'Map Calc'!$W$2:$W$2500,"")))</f>
      </c>
      <c r="AH11">
        <f>IFERROR(INDEX('Map Calc'!$BX$2:$BX$2000,MATCH(LARGE('Map Calc'!$AK$2:$AK$2000,7),'Map Calc'!$AK$2:$AK$2000,0)),"")</f>
      </c>
      <c r="AJ11">
        <v>7</v>
      </c>
      <c r="AK11" t="str">
        <f>IFERROR(INDEX('Map Calc'!$A$2:$A$2000,MATCH(LARGE('Map Calc'!$AJ$2:$AJ$2000,7),'Map Calc'!$AJ$2:$AJ$2000,0)),"")</f>
      </c>
      <c r="AL11">
        <f>IFERROR(INDEX('Map Calc'!$AI$2:$AI$2000,MATCH(LARGE('Map Calc'!$AJ$2:$AJ$2000,7),'Map Calc'!$AJ$2:$AJ$2000,0)),"")</f>
      </c>
      <c r="AN11">
        <v>7</v>
      </c>
      <c r="AO11" t="str">
        <f>IFERROR(INDEX('Map Calc'!$A$2:$A$2000,MATCH(LARGE('Map Calc'!$AN$2:$AN$2000,7),'Map Calc'!$AN$2:$AN$2000,0)),"")</f>
      </c>
      <c r="AP11" s="23">
        <f>IFERROR(INDEX('Map Calc'!$AM$2:$AM$2000,MATCH(LARGE('Map Calc'!$AN$2:$AN$2000,7),'Map Calc'!$AN$2:$AN$2000,0)),"")</f>
      </c>
      <c r="AQ11">
        <f>IFERROR(INDEX('Map Calc'!$AO$2:$AO$2000,MATCH(LARGE('Map Calc'!$AN$2:$AN$2000,7),'Map Calc'!$AN$2:$AN$2000,0)),"")</f>
      </c>
      <c r="AR11">
        <f>IFERROR('Map Analysis'!$AP$2^1*INDEX('Map Calc'!$AP$2:$AP$2000,MATCH(LARGE('Map Calc'!$AN$2:$AN$2000,7),'Map Calc'!$AN$2:$AN$2000,0)),"")</f>
      </c>
      <c r="AS11">
        <f>IFERROR('Map Analysis'!$AP$2^2*INDEX('Map Calc'!$AQ$2:$AQ$2000,MATCH(LARGE('Map Calc'!$AN$2:$AN$2000,7),'Map Calc'!$AN$2:$AN$2000,0)),"")</f>
      </c>
      <c r="AT11">
        <f>IF($AP11="","",$AP11-$AQ11-$AR11-$AS11)</f>
      </c>
    </row>
    <row r="12" x14ac:dyDescent="0.25">
      <c r="A12" s="15" t="inlineStr">
        <is>
          <t>Largest hub</t>
        </is>
      </c>
      <c r="B12" s="16">
        <f>MAX('Map Calc'!$D$2:$D$2000)</f>
      </c>
      <c r="C12" s="17" t="inlineStr">
        <is>
          <t>Degree of the single most connected game</t>
        </is>
      </c>
      <c r="E12" t="inlineStr">
        <is>
          <t>10-24</t>
        </is>
      </c>
      <c r="F12">
        <f>COUNTIFS('Map Calc'!$D$2:$D$2000,"&gt;=10",'Map Calc'!$D$2:$D$2000,"&lt;=24")</f>
      </c>
      <c r="G12">
        <f>COUNTIFS('Map Calc'!$D$2:$D$2000,"&gt;=10",'Map Calc'!$D$2:$D$2000,"&lt;=24",'Map Calc'!$P$2:$P$2000,"Yes")</f>
      </c>
      <c r="H12">
        <f>COUNTIFS('Map Calc'!$AI$2:$AI$2000,"&gt;=10",'Map Calc'!$AI$2:$AI$2000,"&lt;=24")</f>
      </c>
      <c r="N12">
        <v>8</v>
      </c>
      <c r="O12" t="str">
        <f>IFERROR(INDEX('Map Calc'!$A$2:$A$2000,MATCH(LARGE('Map Calc'!$O$2:$O$2000,8),'Map Calc'!$O$2:$O$2000,0)),"")</f>
      </c>
      <c r="P12">
        <f>IFERROR(INDEX('Map Calc'!$D$2:$D$2000,MATCH(LARGE('Map Calc'!$O$2:$O$2000,8),'Map Calc'!$O$2:$O$2000,0)),"")</f>
      </c>
      <c r="R12">
        <v>8</v>
      </c>
      <c r="S12" t="str">
        <f>IFERROR(INDEX('Map Calc'!$A$2:$A$2000,MATCH(LARGE('Map Calc'!$Q$2:$Q$2000,8),'Map Calc'!$Q$2:$Q$2000,0)),"")</f>
      </c>
      <c r="T12">
        <f>IFERROR(INDEX('Map Calc'!$D$2:$D$2000,MATCH(LARGE('Map Calc'!$Q$2:$Q$2000,8),'Map Calc'!$Q$2:$Q$2000,0)),"")</f>
      </c>
      <c r="V12">
        <v>1985</v>
      </c>
      <c r="W12">
        <f>COUNTIF('Map Calc'!$B$2:$B$2000,$V12)</f>
      </c>
      <c r="X12">
        <f>COUNTIFS('Map Calc'!$B$2:$B$2000,$V12,'Map Calc'!$P$2:$P$2000,"Yes")</f>
      </c>
      <c r="Y12">
        <f>COUNTIF('Map Calc'!$T$2:$T$2500,$V12)</f>
      </c>
      <c r="AA12">
        <v>7</v>
      </c>
      <c r="AB12">
        <f>COUNTIF('Map Calc'!$V$2:$V$2500,$AA12)</f>
      </c>
      <c r="AD12">
        <v>8</v>
      </c>
      <c r="AE12" t="str">
        <f>IFERROR(INDEX('Map Calc'!$A$2:$A$2000,MATCH(LARGE('Map Calc'!$AK$2:$AK$2000,8),'Map Calc'!$AK$2:$AK$2000,0)),"")</f>
      </c>
      <c r="AF12">
        <f>IFERROR(INDEX('Map Calc'!$AG$2:$AG$2000,MATCH(LARGE('Map Calc'!$AK$2:$AK$2000,8),'Map Calc'!$AK$2:$AK$2000,0)),"")</f>
      </c>
      <c r="AG12" t="str">
        <f t="array" ref="AG12">IF($AE12="","",_xlfn.TEXTJOIN(", ",TRUE,IF(('Map Calc'!$W$2:$W$2500=$AE12)*('Map Calc'!$AB$2:$AB$2500="Yes"),'Map Calc'!$X$2:$X$2500,""),IF(('Map Calc'!$X$2:$X$2500=$AE12)*('Map Calc'!$AA$2:$AA$2500="Yes"),'Map Calc'!$W$2:$W$2500,"")))</f>
      </c>
      <c r="AH12">
        <f>IFERROR(INDEX('Map Calc'!$BX$2:$BX$2000,MATCH(LARGE('Map Calc'!$AK$2:$AK$2000,8),'Map Calc'!$AK$2:$AK$2000,0)),"")</f>
      </c>
      <c r="AJ12">
        <v>8</v>
      </c>
      <c r="AK12" t="str">
        <f>IFERROR(INDEX('Map Calc'!$A$2:$A$2000,MATCH(LARGE('Map Calc'!$AJ$2:$AJ$2000,8),'Map Calc'!$AJ$2:$AJ$2000,0)),"")</f>
      </c>
      <c r="AL12">
        <f>IFERROR(INDEX('Map Calc'!$AI$2:$AI$2000,MATCH(LARGE('Map Calc'!$AJ$2:$AJ$2000,8),'Map Calc'!$AJ$2:$AJ$2000,0)),"")</f>
      </c>
      <c r="AN12">
        <v>8</v>
      </c>
      <c r="AO12" t="str">
        <f>IFERROR(INDEX('Map Calc'!$A$2:$A$2000,MATCH(LARGE('Map Calc'!$AN$2:$AN$2000,8),'Map Calc'!$AN$2:$AN$2000,0)),"")</f>
      </c>
      <c r="AP12" s="23">
        <f>IFERROR(INDEX('Map Calc'!$AM$2:$AM$2000,MATCH(LARGE('Map Calc'!$AN$2:$AN$2000,8),'Map Calc'!$AN$2:$AN$2000,0)),"")</f>
      </c>
      <c r="AQ12">
        <f>IFERROR(INDEX('Map Calc'!$AO$2:$AO$2000,MATCH(LARGE('Map Calc'!$AN$2:$AN$2000,8),'Map Calc'!$AN$2:$AN$2000,0)),"")</f>
      </c>
      <c r="AR12">
        <f>IFERROR('Map Analysis'!$AP$2^1*INDEX('Map Calc'!$AP$2:$AP$2000,MATCH(LARGE('Map Calc'!$AN$2:$AN$2000,8),'Map Calc'!$AN$2:$AN$2000,0)),"")</f>
      </c>
      <c r="AS12">
        <f>IFERROR('Map Analysis'!$AP$2^2*INDEX('Map Calc'!$AQ$2:$AQ$2000,MATCH(LARGE('Map Calc'!$AN$2:$AN$2000,8),'Map Calc'!$AN$2:$AN$2000,0)),"")</f>
      </c>
      <c r="AT12">
        <f>IF($AP12="","",$AP12-$AQ12-$AR12-$AS12)</f>
      </c>
    </row>
    <row r="13" x14ac:dyDescent="0.25">
      <c r="A13" s="15" t="inlineStr">
        <is>
          <t>Leaves (degree 1)</t>
        </is>
      </c>
      <c r="B13" s="16">
        <f>COUNTIF('Map Calc'!$D$2:$D$2000,1)</f>
      </c>
      <c r="C13" s="17" t="inlineStr">
        <is>
          <t>Dead ends — one way in, the same way out</t>
        </is>
      </c>
      <c r="E13" t="inlineStr">
        <is>
          <t>25+</t>
        </is>
      </c>
      <c r="F13">
        <f>COUNTIFS('Map Calc'!$D$2:$D$2000,"&gt;=25")</f>
      </c>
      <c r="G13">
        <f>COUNTIFS('Map Calc'!$D$2:$D$2000,"&gt;=25",'Map Calc'!$P$2:$P$2000,"Yes")</f>
      </c>
      <c r="H13">
        <f>COUNTIFS('Map Calc'!$AI$2:$AI$2000,"&gt;=25")</f>
      </c>
      <c r="N13">
        <v>9</v>
      </c>
      <c r="O13" t="str">
        <f>IFERROR(INDEX('Map Calc'!$A$2:$A$2000,MATCH(LARGE('Map Calc'!$O$2:$O$2000,9),'Map Calc'!$O$2:$O$2000,0)),"")</f>
      </c>
      <c r="P13">
        <f>IFERROR(INDEX('Map Calc'!$D$2:$D$2000,MATCH(LARGE('Map Calc'!$O$2:$O$2000,9),'Map Calc'!$O$2:$O$2000,0)),"")</f>
      </c>
      <c r="R13">
        <v>9</v>
      </c>
      <c r="S13" t="str">
        <f>IFERROR(INDEX('Map Calc'!$A$2:$A$2000,MATCH(LARGE('Map Calc'!$Q$2:$Q$2000,9),'Map Calc'!$Q$2:$Q$2000,0)),"")</f>
      </c>
      <c r="T13">
        <f>IFERROR(INDEX('Map Calc'!$D$2:$D$2000,MATCH(LARGE('Map Calc'!$Q$2:$Q$2000,9),'Map Calc'!$Q$2:$Q$2000,0)),"")</f>
      </c>
      <c r="V13">
        <v>1986</v>
      </c>
      <c r="W13">
        <f>COUNTIF('Map Calc'!$B$2:$B$2000,$V13)</f>
      </c>
      <c r="X13">
        <f>COUNTIFS('Map Calc'!$B$2:$B$2000,$V13,'Map Calc'!$P$2:$P$2000,"Yes")</f>
      </c>
      <c r="Y13">
        <f>COUNTIF('Map Calc'!$T$2:$T$2500,$V13)</f>
      </c>
      <c r="AA13">
        <v>8</v>
      </c>
      <c r="AB13">
        <f>COUNTIF('Map Calc'!$V$2:$V$2500,$AA13)</f>
      </c>
      <c r="AD13">
        <v>9</v>
      </c>
      <c r="AE13" t="str">
        <f>IFERROR(INDEX('Map Calc'!$A$2:$A$2000,MATCH(LARGE('Map Calc'!$AK$2:$AK$2000,9),'Map Calc'!$AK$2:$AK$2000,0)),"")</f>
      </c>
      <c r="AF13">
        <f>IFERROR(INDEX('Map Calc'!$AG$2:$AG$2000,MATCH(LARGE('Map Calc'!$AK$2:$AK$2000,9),'Map Calc'!$AK$2:$AK$2000,0)),"")</f>
      </c>
      <c r="AG13" t="str">
        <f t="array" ref="AG13">IF($AE13="","",_xlfn.TEXTJOIN(", ",TRUE,IF(('Map Calc'!$W$2:$W$2500=$AE13)*('Map Calc'!$AB$2:$AB$2500="Yes"),'Map Calc'!$X$2:$X$2500,""),IF(('Map Calc'!$X$2:$X$2500=$AE13)*('Map Calc'!$AA$2:$AA$2500="Yes"),'Map Calc'!$W$2:$W$2500,"")))</f>
      </c>
      <c r="AH13">
        <f>IFERROR(INDEX('Map Calc'!$BX$2:$BX$2000,MATCH(LARGE('Map Calc'!$AK$2:$AK$2000,9),'Map Calc'!$AK$2:$AK$2000,0)),"")</f>
      </c>
      <c r="AJ13">
        <v>9</v>
      </c>
      <c r="AK13" t="str">
        <f>IFERROR(INDEX('Map Calc'!$A$2:$A$2000,MATCH(LARGE('Map Calc'!$AJ$2:$AJ$2000,9),'Map Calc'!$AJ$2:$AJ$2000,0)),"")</f>
      </c>
      <c r="AL13">
        <f>IFERROR(INDEX('Map Calc'!$AI$2:$AI$2000,MATCH(LARGE('Map Calc'!$AJ$2:$AJ$2000,9),'Map Calc'!$AJ$2:$AJ$2000,0)),"")</f>
      </c>
      <c r="AN13">
        <v>9</v>
      </c>
      <c r="AO13" t="str">
        <f>IFERROR(INDEX('Map Calc'!$A$2:$A$2000,MATCH(LARGE('Map Calc'!$AN$2:$AN$2000,9),'Map Calc'!$AN$2:$AN$2000,0)),"")</f>
      </c>
      <c r="AP13" s="23">
        <f>IFERROR(INDEX('Map Calc'!$AM$2:$AM$2000,MATCH(LARGE('Map Calc'!$AN$2:$AN$2000,9),'Map Calc'!$AN$2:$AN$2000,0)),"")</f>
      </c>
      <c r="AQ13">
        <f>IFERROR(INDEX('Map Calc'!$AO$2:$AO$2000,MATCH(LARGE('Map Calc'!$AN$2:$AN$2000,9),'Map Calc'!$AN$2:$AN$2000,0)),"")</f>
      </c>
      <c r="AR13">
        <f>IFERROR('Map Analysis'!$AP$2^1*INDEX('Map Calc'!$AP$2:$AP$2000,MATCH(LARGE('Map Calc'!$AN$2:$AN$2000,9),'Map Calc'!$AN$2:$AN$2000,0)),"")</f>
      </c>
      <c r="AS13">
        <f>IFERROR('Map Analysis'!$AP$2^2*INDEX('Map Calc'!$AQ$2:$AQ$2000,MATCH(LARGE('Map Calc'!$AN$2:$AN$2000,9),'Map Calc'!$AN$2:$AN$2000,0)),"")</f>
      </c>
      <c r="AT13">
        <f>IF($AP13="","",$AP13-$AQ13-$AR13-$AS13)</f>
      </c>
    </row>
    <row r="14" x14ac:dyDescent="0.25">
      <c r="A14" s="15" t="inlineStr">
        <is>
          <t>Isolated (degree 0)</t>
        </is>
      </c>
      <c r="B14" s="16">
        <f>COUNTIF('Map Calc'!$D$2:$D$2000,0)</f>
      </c>
      <c r="C14" s="17" t="inlineStr">
        <is>
          <t>No connection at all; only a rift or Transmute ever puts one in a run</t>
        </is>
      </c>
      <c r="N14">
        <v>10</v>
      </c>
      <c r="O14" t="str">
        <f>IFERROR(INDEX('Map Calc'!$A$2:$A$2000,MATCH(LARGE('Map Calc'!$O$2:$O$2000,10),'Map Calc'!$O$2:$O$2000,0)),"")</f>
      </c>
      <c r="P14">
        <f>IFERROR(INDEX('Map Calc'!$D$2:$D$2000,MATCH(LARGE('Map Calc'!$O$2:$O$2000,10),'Map Calc'!$O$2:$O$2000,0)),"")</f>
      </c>
      <c r="R14">
        <v>10</v>
      </c>
      <c r="S14" t="str">
        <f>IFERROR(INDEX('Map Calc'!$A$2:$A$2000,MATCH(LARGE('Map Calc'!$Q$2:$Q$2000,10),'Map Calc'!$Q$2:$Q$2000,0)),"")</f>
      </c>
      <c r="T14">
        <f>IFERROR(INDEX('Map Calc'!$D$2:$D$2000,MATCH(LARGE('Map Calc'!$Q$2:$Q$2000,10),'Map Calc'!$Q$2:$Q$2000,0)),"")</f>
      </c>
      <c r="V14">
        <v>1987</v>
      </c>
      <c r="W14">
        <f>COUNTIF('Map Calc'!$B$2:$B$2000,$V14)</f>
      </c>
      <c r="X14">
        <f>COUNTIFS('Map Calc'!$B$2:$B$2000,$V14,'Map Calc'!$P$2:$P$2000,"Yes")</f>
      </c>
      <c r="Y14">
        <f>COUNTIF('Map Calc'!$T$2:$T$2500,$V14)</f>
      </c>
      <c r="AA14">
        <v>9</v>
      </c>
      <c r="AB14">
        <f>COUNTIF('Map Calc'!$V$2:$V$2500,$AA14)</f>
      </c>
      <c r="AD14">
        <v>10</v>
      </c>
      <c r="AE14" t="str">
        <f>IFERROR(INDEX('Map Calc'!$A$2:$A$2000,MATCH(LARGE('Map Calc'!$AK$2:$AK$2000,10),'Map Calc'!$AK$2:$AK$2000,0)),"")</f>
      </c>
      <c r="AF14">
        <f>IFERROR(INDEX('Map Calc'!$AG$2:$AG$2000,MATCH(LARGE('Map Calc'!$AK$2:$AK$2000,10),'Map Calc'!$AK$2:$AK$2000,0)),"")</f>
      </c>
      <c r="AG14" t="str">
        <f t="array" ref="AG14">IF($AE14="","",_xlfn.TEXTJOIN(", ",TRUE,IF(('Map Calc'!$W$2:$W$2500=$AE14)*('Map Calc'!$AB$2:$AB$2500="Yes"),'Map Calc'!$X$2:$X$2500,""),IF(('Map Calc'!$X$2:$X$2500=$AE14)*('Map Calc'!$AA$2:$AA$2500="Yes"),'Map Calc'!$W$2:$W$2500,"")))</f>
      </c>
      <c r="AH14">
        <f>IFERROR(INDEX('Map Calc'!$BX$2:$BX$2000,MATCH(LARGE('Map Calc'!$AK$2:$AK$2000,10),'Map Calc'!$AK$2:$AK$2000,0)),"")</f>
      </c>
      <c r="AJ14">
        <v>10</v>
      </c>
      <c r="AK14" t="str">
        <f>IFERROR(INDEX('Map Calc'!$A$2:$A$2000,MATCH(LARGE('Map Calc'!$AJ$2:$AJ$2000,10),'Map Calc'!$AJ$2:$AJ$2000,0)),"")</f>
      </c>
      <c r="AL14">
        <f>IFERROR(INDEX('Map Calc'!$AI$2:$AI$2000,MATCH(LARGE('Map Calc'!$AJ$2:$AJ$2000,10),'Map Calc'!$AJ$2:$AJ$2000,0)),"")</f>
      </c>
      <c r="AN14">
        <v>10</v>
      </c>
      <c r="AO14" t="str">
        <f>IFERROR(INDEX('Map Calc'!$A$2:$A$2000,MATCH(LARGE('Map Calc'!$AN$2:$AN$2000,10),'Map Calc'!$AN$2:$AN$2000,0)),"")</f>
      </c>
      <c r="AP14" s="23">
        <f>IFERROR(INDEX('Map Calc'!$AM$2:$AM$2000,MATCH(LARGE('Map Calc'!$AN$2:$AN$2000,10),'Map Calc'!$AN$2:$AN$2000,0)),"")</f>
      </c>
      <c r="AQ14">
        <f>IFERROR(INDEX('Map Calc'!$AO$2:$AO$2000,MATCH(LARGE('Map Calc'!$AN$2:$AN$2000,10),'Map Calc'!$AN$2:$AN$2000,0)),"")</f>
      </c>
      <c r="AR14">
        <f>IFERROR('Map Analysis'!$AP$2^1*INDEX('Map Calc'!$AP$2:$AP$2000,MATCH(LARGE('Map Calc'!$AN$2:$AN$2000,10),'Map Calc'!$AN$2:$AN$2000,0)),"")</f>
      </c>
      <c r="AS14">
        <f>IFERROR('Map Analysis'!$AP$2^2*INDEX('Map Calc'!$AQ$2:$AQ$2000,MATCH(LARGE('Map Calc'!$AN$2:$AN$2000,10),'Map Calc'!$AN$2:$AN$2000,0)),"")</f>
      </c>
      <c r="AT14">
        <f>IF($AP14="","",$AP14-$AQ14-$AR14-$AS14)</f>
      </c>
    </row>
    <row r="15" x14ac:dyDescent="0.25">
      <c r="A15" s="15" t="inlineStr">
        <is>
          <t>Leaves + isolated</t>
        </is>
      </c>
      <c r="B15" s="16">
        <f>B13+B14</f>
      </c>
      <c r="C15" s="17" t="inlineStr">
        <is>
          <t>Share of the map that carries no routing information</t>
        </is>
      </c>
      <c r="N15">
        <v>11</v>
      </c>
      <c r="O15" t="str">
        <f>IFERROR(INDEX('Map Calc'!$A$2:$A$2000,MATCH(LARGE('Map Calc'!$O$2:$O$2000,11),'Map Calc'!$O$2:$O$2000,0)),"")</f>
      </c>
      <c r="P15">
        <f>IFERROR(INDEX('Map Calc'!$D$2:$D$2000,MATCH(LARGE('Map Calc'!$O$2:$O$2000,11),'Map Calc'!$O$2:$O$2000,0)),"")</f>
      </c>
      <c r="R15">
        <v>11</v>
      </c>
      <c r="S15" t="str">
        <f>IFERROR(INDEX('Map Calc'!$A$2:$A$2000,MATCH(LARGE('Map Calc'!$Q$2:$Q$2000,11),'Map Calc'!$Q$2:$Q$2000,0)),"")</f>
      </c>
      <c r="T15">
        <f>IFERROR(INDEX('Map Calc'!$D$2:$D$2000,MATCH(LARGE('Map Calc'!$Q$2:$Q$2000,11),'Map Calc'!$Q$2:$Q$2000,0)),"")</f>
      </c>
      <c r="V15">
        <v>1988</v>
      </c>
      <c r="W15">
        <f>COUNTIF('Map Calc'!$B$2:$B$2000,$V15)</f>
      </c>
      <c r="X15">
        <f>COUNTIFS('Map Calc'!$B$2:$B$2000,$V15,'Map Calc'!$P$2:$P$2000,"Yes")</f>
      </c>
      <c r="Y15">
        <f>COUNTIF('Map Calc'!$T$2:$T$2500,$V15)</f>
      </c>
      <c r="AA15">
        <v>10</v>
      </c>
      <c r="AB15">
        <f>COUNTIF('Map Calc'!$V$2:$V$2500,$AA15)</f>
      </c>
      <c r="AD15">
        <v>11</v>
      </c>
      <c r="AE15" t="str">
        <f>IFERROR(INDEX('Map Calc'!$A$2:$A$2000,MATCH(LARGE('Map Calc'!$AK$2:$AK$2000,11),'Map Calc'!$AK$2:$AK$2000,0)),"")</f>
      </c>
      <c r="AF15">
        <f>IFERROR(INDEX('Map Calc'!$AG$2:$AG$2000,MATCH(LARGE('Map Calc'!$AK$2:$AK$2000,11),'Map Calc'!$AK$2:$AK$2000,0)),"")</f>
      </c>
      <c r="AG15" t="str">
        <f t="array" ref="AG15">IF($AE15="","",_xlfn.TEXTJOIN(", ",TRUE,IF(('Map Calc'!$W$2:$W$2500=$AE15)*('Map Calc'!$AB$2:$AB$2500="Yes"),'Map Calc'!$X$2:$X$2500,""),IF(('Map Calc'!$X$2:$X$2500=$AE15)*('Map Calc'!$AA$2:$AA$2500="Yes"),'Map Calc'!$W$2:$W$2500,"")))</f>
      </c>
      <c r="AH15">
        <f>IFERROR(INDEX('Map Calc'!$BX$2:$BX$2000,MATCH(LARGE('Map Calc'!$AK$2:$AK$2000,11),'Map Calc'!$AK$2:$AK$2000,0)),"")</f>
      </c>
      <c r="AJ15">
        <v>11</v>
      </c>
      <c r="AK15" t="str">
        <f>IFERROR(INDEX('Map Calc'!$A$2:$A$2000,MATCH(LARGE('Map Calc'!$AJ$2:$AJ$2000,11),'Map Calc'!$AJ$2:$AJ$2000,0)),"")</f>
      </c>
      <c r="AL15">
        <f>IFERROR(INDEX('Map Calc'!$AI$2:$AI$2000,MATCH(LARGE('Map Calc'!$AJ$2:$AJ$2000,11),'Map Calc'!$AJ$2:$AJ$2000,0)),"")</f>
      </c>
      <c r="AN15">
        <v>11</v>
      </c>
      <c r="AO15" t="str">
        <f>IFERROR(INDEX('Map Calc'!$A$2:$A$2000,MATCH(LARGE('Map Calc'!$AN$2:$AN$2000,11),'Map Calc'!$AN$2:$AN$2000,0)),"")</f>
      </c>
      <c r="AP15" s="23">
        <f>IFERROR(INDEX('Map Calc'!$AM$2:$AM$2000,MATCH(LARGE('Map Calc'!$AN$2:$AN$2000,11),'Map Calc'!$AN$2:$AN$2000,0)),"")</f>
      </c>
      <c r="AQ15">
        <f>IFERROR(INDEX('Map Calc'!$AO$2:$AO$2000,MATCH(LARGE('Map Calc'!$AN$2:$AN$2000,11),'Map Calc'!$AN$2:$AN$2000,0)),"")</f>
      </c>
      <c r="AR15">
        <f>IFERROR('Map Analysis'!$AP$2^1*INDEX('Map Calc'!$AP$2:$AP$2000,MATCH(LARGE('Map Calc'!$AN$2:$AN$2000,11),'Map Calc'!$AN$2:$AN$2000,0)),"")</f>
      </c>
      <c r="AS15">
        <f>IFERROR('Map Analysis'!$AP$2^2*INDEX('Map Calc'!$AQ$2:$AQ$2000,MATCH(LARGE('Map Calc'!$AN$2:$AN$2000,11),'Map Calc'!$AN$2:$AN$2000,0)),"")</f>
      </c>
      <c r="AT15">
        <f>IF($AP15="","",$AP15-$AQ15-$AR15-$AS15)</f>
      </c>
    </row>
    <row r="16" x14ac:dyDescent="0.25">
      <c r="A16" s="15" t="inlineStr">
        <is>
          <t>Owned &amp; routable</t>
        </is>
      </c>
      <c r="B16" s="16">
        <f>COUNTIFS('Map Calc'!$P$2:$P$2000,"Yes",'Map Calc'!$D$2:$D$2000,"&gt;1")</f>
      </c>
      <c r="C16" s="17" t="inlineStr">
        <is>
          <t>Owned games with more than one way out — real junctions on a route</t>
        </is>
      </c>
      <c r="N16">
        <v>12</v>
      </c>
      <c r="O16" t="str">
        <f>IFERROR(INDEX('Map Calc'!$A$2:$A$2000,MATCH(LARGE('Map Calc'!$O$2:$O$2000,12),'Map Calc'!$O$2:$O$2000,0)),"")</f>
      </c>
      <c r="P16">
        <f>IFERROR(INDEX('Map Calc'!$D$2:$D$2000,MATCH(LARGE('Map Calc'!$O$2:$O$2000,12),'Map Calc'!$O$2:$O$2000,0)),"")</f>
      </c>
      <c r="R16">
        <v>12</v>
      </c>
      <c r="S16" t="str">
        <f>IFERROR(INDEX('Map Calc'!$A$2:$A$2000,MATCH(LARGE('Map Calc'!$Q$2:$Q$2000,12),'Map Calc'!$Q$2:$Q$2000,0)),"")</f>
      </c>
      <c r="T16">
        <f>IFERROR(INDEX('Map Calc'!$D$2:$D$2000,MATCH(LARGE('Map Calc'!$Q$2:$Q$2000,12),'Map Calc'!$Q$2:$Q$2000,0)),"")</f>
      </c>
      <c r="V16">
        <v>1989</v>
      </c>
      <c r="W16">
        <f>COUNTIF('Map Calc'!$B$2:$B$2000,$V16)</f>
      </c>
      <c r="X16">
        <f>COUNTIFS('Map Calc'!$B$2:$B$2000,$V16,'Map Calc'!$P$2:$P$2000,"Yes")</f>
      </c>
      <c r="Y16">
        <f>COUNTIF('Map Calc'!$T$2:$T$2500,$V16)</f>
      </c>
      <c r="AA16" t="s">
        <v>4314</v>
      </c>
      <c r="AB16">
        <f>COUNTIFS('Map Calc'!$V$2:$V$2500,"&gt;=11",'Map Calc'!$V$2:$V$2500,"&lt;=20")</f>
      </c>
      <c r="AD16">
        <v>12</v>
      </c>
      <c r="AE16" t="str">
        <f>IFERROR(INDEX('Map Calc'!$A$2:$A$2000,MATCH(LARGE('Map Calc'!$AK$2:$AK$2000,12),'Map Calc'!$AK$2:$AK$2000,0)),"")</f>
      </c>
      <c r="AF16">
        <f>IFERROR(INDEX('Map Calc'!$AG$2:$AG$2000,MATCH(LARGE('Map Calc'!$AK$2:$AK$2000,12),'Map Calc'!$AK$2:$AK$2000,0)),"")</f>
      </c>
      <c r="AG16" t="str">
        <f t="array" ref="AG16">IF($AE16="","",_xlfn.TEXTJOIN(", ",TRUE,IF(('Map Calc'!$W$2:$W$2500=$AE16)*('Map Calc'!$AB$2:$AB$2500="Yes"),'Map Calc'!$X$2:$X$2500,""),IF(('Map Calc'!$X$2:$X$2500=$AE16)*('Map Calc'!$AA$2:$AA$2500="Yes"),'Map Calc'!$W$2:$W$2500,"")))</f>
      </c>
      <c r="AH16">
        <f>IFERROR(INDEX('Map Calc'!$BX$2:$BX$2000,MATCH(LARGE('Map Calc'!$AK$2:$AK$2000,12),'Map Calc'!$AK$2:$AK$2000,0)),"")</f>
      </c>
      <c r="AJ16">
        <v>12</v>
      </c>
      <c r="AK16" t="str">
        <f>IFERROR(INDEX('Map Calc'!$A$2:$A$2000,MATCH(LARGE('Map Calc'!$AJ$2:$AJ$2000,12),'Map Calc'!$AJ$2:$AJ$2000,0)),"")</f>
      </c>
      <c r="AL16">
        <f>IFERROR(INDEX('Map Calc'!$AI$2:$AI$2000,MATCH(LARGE('Map Calc'!$AJ$2:$AJ$2000,12),'Map Calc'!$AJ$2:$AJ$2000,0)),"")</f>
      </c>
      <c r="AN16">
        <v>12</v>
      </c>
      <c r="AO16" t="str">
        <f>IFERROR(INDEX('Map Calc'!$A$2:$A$2000,MATCH(LARGE('Map Calc'!$AN$2:$AN$2000,12),'Map Calc'!$AN$2:$AN$2000,0)),"")</f>
      </c>
      <c r="AP16" s="23">
        <f>IFERROR(INDEX('Map Calc'!$AM$2:$AM$2000,MATCH(LARGE('Map Calc'!$AN$2:$AN$2000,12),'Map Calc'!$AN$2:$AN$2000,0)),"")</f>
      </c>
      <c r="AQ16">
        <f>IFERROR(INDEX('Map Calc'!$AO$2:$AO$2000,MATCH(LARGE('Map Calc'!$AN$2:$AN$2000,12),'Map Calc'!$AN$2:$AN$2000,0)),"")</f>
      </c>
      <c r="AR16">
        <f>IFERROR('Map Analysis'!$AP$2^1*INDEX('Map Calc'!$AP$2:$AP$2000,MATCH(LARGE('Map Calc'!$AN$2:$AN$2000,12),'Map Calc'!$AN$2:$AN$2000,0)),"")</f>
      </c>
      <c r="AS16">
        <f>IFERROR('Map Analysis'!$AP$2^2*INDEX('Map Calc'!$AQ$2:$AQ$2000,MATCH(LARGE('Map Calc'!$AN$2:$AN$2000,12),'Map Calc'!$AN$2:$AN$2000,0)),"")</f>
      </c>
      <c r="AT16">
        <f>IF($AP16="","",$AP16-$AQ16-$AR16-$AS16)</f>
      </c>
    </row>
    <row r="17" x14ac:dyDescent="0.25">
      <c r="A17" s="15" t="inlineStr">
        <is>
          <t>Owned dead ends</t>
        </is>
      </c>
      <c r="B17" s="16">
        <f>COUNTIFS('Map Calc'!$P$2:$P$2000,"Yes",'Map Calc'!$D$2:$D$2000,"&lt;=1")</f>
      </c>
      <c r="C17" s="17" t="inlineStr">
        <is>
          <t>Owned games the run can only reach and turn around in</t>
        </is>
      </c>
      <c r="N17">
        <v>13</v>
      </c>
      <c r="O17" t="str">
        <f>IFERROR(INDEX('Map Calc'!$A$2:$A$2000,MATCH(LARGE('Map Calc'!$O$2:$O$2000,13),'Map Calc'!$O$2:$O$2000,0)),"")</f>
      </c>
      <c r="P17">
        <f>IFERROR(INDEX('Map Calc'!$D$2:$D$2000,MATCH(LARGE('Map Calc'!$O$2:$O$2000,13),'Map Calc'!$O$2:$O$2000,0)),"")</f>
      </c>
      <c r="R17">
        <v>13</v>
      </c>
      <c r="S17" t="str">
        <f>IFERROR(INDEX('Map Calc'!$A$2:$A$2000,MATCH(LARGE('Map Calc'!$Q$2:$Q$2000,13),'Map Calc'!$Q$2:$Q$2000,0)),"")</f>
      </c>
      <c r="T17">
        <f>IFERROR(INDEX('Map Calc'!$D$2:$D$2000,MATCH(LARGE('Map Calc'!$Q$2:$Q$2000,13),'Map Calc'!$Q$2:$Q$2000,0)),"")</f>
      </c>
      <c r="V17">
        <v>1990</v>
      </c>
      <c r="W17">
        <f>COUNTIF('Map Calc'!$B$2:$B$2000,$V17)</f>
      </c>
      <c r="X17">
        <f>COUNTIFS('Map Calc'!$B$2:$B$2000,$V17,'Map Calc'!$P$2:$P$2000,"Yes")</f>
      </c>
      <c r="Y17">
        <f>COUNTIF('Map Calc'!$T$2:$T$2500,$V17)</f>
      </c>
      <c r="AA17" t="s">
        <v>4317</v>
      </c>
      <c r="AB17">
        <f>COUNTIF('Map Calc'!$V$2:$V$2500,"&gt;=21")</f>
      </c>
      <c r="AD17">
        <v>13</v>
      </c>
      <c r="AE17" t="str">
        <f>IFERROR(INDEX('Map Calc'!$A$2:$A$2000,MATCH(LARGE('Map Calc'!$AK$2:$AK$2000,13),'Map Calc'!$AK$2:$AK$2000,0)),"")</f>
      </c>
      <c r="AF17">
        <f>IFERROR(INDEX('Map Calc'!$AG$2:$AG$2000,MATCH(LARGE('Map Calc'!$AK$2:$AK$2000,13),'Map Calc'!$AK$2:$AK$2000,0)),"")</f>
      </c>
      <c r="AG17" t="str">
        <f t="array" ref="AG17">IF($AE17="","",_xlfn.TEXTJOIN(", ",TRUE,IF(('Map Calc'!$W$2:$W$2500=$AE17)*('Map Calc'!$AB$2:$AB$2500="Yes"),'Map Calc'!$X$2:$X$2500,""),IF(('Map Calc'!$X$2:$X$2500=$AE17)*('Map Calc'!$AA$2:$AA$2500="Yes"),'Map Calc'!$W$2:$W$2500,"")))</f>
      </c>
      <c r="AH17">
        <f>IFERROR(INDEX('Map Calc'!$BX$2:$BX$2000,MATCH(LARGE('Map Calc'!$AK$2:$AK$2000,13),'Map Calc'!$AK$2:$AK$2000,0)),"")</f>
      </c>
      <c r="AJ17">
        <v>13</v>
      </c>
      <c r="AK17" t="str">
        <f>IFERROR(INDEX('Map Calc'!$A$2:$A$2000,MATCH(LARGE('Map Calc'!$AJ$2:$AJ$2000,13),'Map Calc'!$AJ$2:$AJ$2000,0)),"")</f>
      </c>
      <c r="AL17">
        <f>IFERROR(INDEX('Map Calc'!$AI$2:$AI$2000,MATCH(LARGE('Map Calc'!$AJ$2:$AJ$2000,13),'Map Calc'!$AJ$2:$AJ$2000,0)),"")</f>
      </c>
      <c r="AN17">
        <v>13</v>
      </c>
      <c r="AO17" t="str">
        <f>IFERROR(INDEX('Map Calc'!$A$2:$A$2000,MATCH(LARGE('Map Calc'!$AN$2:$AN$2000,13),'Map Calc'!$AN$2:$AN$2000,0)),"")</f>
      </c>
      <c r="AP17" s="23">
        <f>IFERROR(INDEX('Map Calc'!$AM$2:$AM$2000,MATCH(LARGE('Map Calc'!$AN$2:$AN$2000,13),'Map Calc'!$AN$2:$AN$2000,0)),"")</f>
      </c>
      <c r="AQ17">
        <f>IFERROR(INDEX('Map Calc'!$AO$2:$AO$2000,MATCH(LARGE('Map Calc'!$AN$2:$AN$2000,13),'Map Calc'!$AN$2:$AN$2000,0)),"")</f>
      </c>
      <c r="AR17">
        <f>IFERROR('Map Analysis'!$AP$2^1*INDEX('Map Calc'!$AP$2:$AP$2000,MATCH(LARGE('Map Calc'!$AN$2:$AN$2000,13),'Map Calc'!$AN$2:$AN$2000,0)),"")</f>
      </c>
      <c r="AS17">
        <f>IFERROR('Map Analysis'!$AP$2^2*INDEX('Map Calc'!$AQ$2:$AQ$2000,MATCH(LARGE('Map Calc'!$AN$2:$AN$2000,13),'Map Calc'!$AN$2:$AN$2000,0)),"")</f>
      </c>
      <c r="AT17">
        <f>IF($AP17="","",$AP17-$AQ17-$AR17-$AS17)</f>
      </c>
    </row>
    <row r="18" x14ac:dyDescent="0.25">
      <c r="A18" s="15" t="inlineStr">
        <is>
          <t>Backward in time</t>
        </is>
      </c>
      <c r="B18" s="16">
        <f>SUMPRODUCT(('Map Calc'!$V$2:$V$2500&lt;&gt;"")*('Map Calc'!$V$2:$V$2500&lt;0))</f>
      </c>
      <c r="C18" s="17" t="inlineStr">
        <is>
          <t>MUST BE 0 — an influence cannot point at an older game</t>
        </is>
      </c>
      <c r="N18">
        <v>14</v>
      </c>
      <c r="O18" t="str">
        <f>IFERROR(INDEX('Map Calc'!$A$2:$A$2000,MATCH(LARGE('Map Calc'!$O$2:$O$2000,14),'Map Calc'!$O$2:$O$2000,0)),"")</f>
      </c>
      <c r="P18">
        <f>IFERROR(INDEX('Map Calc'!$D$2:$D$2000,MATCH(LARGE('Map Calc'!$O$2:$O$2000,14),'Map Calc'!$O$2:$O$2000,0)),"")</f>
      </c>
      <c r="R18">
        <v>14</v>
      </c>
      <c r="S18" t="str">
        <f>IFERROR(INDEX('Map Calc'!$A$2:$A$2000,MATCH(LARGE('Map Calc'!$Q$2:$Q$2000,14),'Map Calc'!$Q$2:$Q$2000,0)),"")</f>
      </c>
      <c r="T18">
        <f>IFERROR(INDEX('Map Calc'!$D$2:$D$2000,MATCH(LARGE('Map Calc'!$Q$2:$Q$2000,14),'Map Calc'!$Q$2:$Q$2000,0)),"")</f>
      </c>
      <c r="V18">
        <v>1991</v>
      </c>
      <c r="W18">
        <f>COUNTIF('Map Calc'!$B$2:$B$2000,$V18)</f>
      </c>
      <c r="X18">
        <f>COUNTIFS('Map Calc'!$B$2:$B$2000,$V18,'Map Calc'!$P$2:$P$2000,"Yes")</f>
      </c>
      <c r="Y18">
        <f>COUNTIF('Map Calc'!$T$2:$T$2500,$V18)</f>
      </c>
      <c r="AD18">
        <v>14</v>
      </c>
      <c r="AE18" t="str">
        <f>IFERROR(INDEX('Map Calc'!$A$2:$A$2000,MATCH(LARGE('Map Calc'!$AK$2:$AK$2000,14),'Map Calc'!$AK$2:$AK$2000,0)),"")</f>
      </c>
      <c r="AF18">
        <f>IFERROR(INDEX('Map Calc'!$AG$2:$AG$2000,MATCH(LARGE('Map Calc'!$AK$2:$AK$2000,14),'Map Calc'!$AK$2:$AK$2000,0)),"")</f>
      </c>
      <c r="AG18" t="str">
        <f t="array" ref="AG18">IF($AE18="","",_xlfn.TEXTJOIN(", ",TRUE,IF(('Map Calc'!$W$2:$W$2500=$AE18)*('Map Calc'!$AB$2:$AB$2500="Yes"),'Map Calc'!$X$2:$X$2500,""),IF(('Map Calc'!$X$2:$X$2500=$AE18)*('Map Calc'!$AA$2:$AA$2500="Yes"),'Map Calc'!$W$2:$W$2500,"")))</f>
      </c>
      <c r="AH18">
        <f>IFERROR(INDEX('Map Calc'!$BX$2:$BX$2000,MATCH(LARGE('Map Calc'!$AK$2:$AK$2000,14),'Map Calc'!$AK$2:$AK$2000,0)),"")</f>
      </c>
      <c r="AJ18">
        <v>14</v>
      </c>
      <c r="AK18" t="str">
        <f>IFERROR(INDEX('Map Calc'!$A$2:$A$2000,MATCH(LARGE('Map Calc'!$AJ$2:$AJ$2000,14),'Map Calc'!$AJ$2:$AJ$2000,0)),"")</f>
      </c>
      <c r="AL18">
        <f>IFERROR(INDEX('Map Calc'!$AI$2:$AI$2000,MATCH(LARGE('Map Calc'!$AJ$2:$AJ$2000,14),'Map Calc'!$AJ$2:$AJ$2000,0)),"")</f>
      </c>
      <c r="AN18">
        <v>14</v>
      </c>
      <c r="AO18" t="str">
        <f>IFERROR(INDEX('Map Calc'!$A$2:$A$2000,MATCH(LARGE('Map Calc'!$AN$2:$AN$2000,14),'Map Calc'!$AN$2:$AN$2000,0)),"")</f>
      </c>
      <c r="AP18" s="23">
        <f>IFERROR(INDEX('Map Calc'!$AM$2:$AM$2000,MATCH(LARGE('Map Calc'!$AN$2:$AN$2000,14),'Map Calc'!$AN$2:$AN$2000,0)),"")</f>
      </c>
      <c r="AQ18">
        <f>IFERROR(INDEX('Map Calc'!$AO$2:$AO$2000,MATCH(LARGE('Map Calc'!$AN$2:$AN$2000,14),'Map Calc'!$AN$2:$AN$2000,0)),"")</f>
      </c>
      <c r="AR18">
        <f>IFERROR('Map Analysis'!$AP$2^1*INDEX('Map Calc'!$AP$2:$AP$2000,MATCH(LARGE('Map Calc'!$AN$2:$AN$2000,14),'Map Calc'!$AN$2:$AN$2000,0)),"")</f>
      </c>
      <c r="AS18">
        <f>IFERROR('Map Analysis'!$AP$2^2*INDEX('Map Calc'!$AQ$2:$AQ$2000,MATCH(LARGE('Map Calc'!$AN$2:$AN$2000,14),'Map Calc'!$AN$2:$AN$2000,0)),"")</f>
      </c>
      <c r="AT18">
        <f>IF($AP18="","",$AP18-$AQ18-$AR18-$AS18)</f>
      </c>
    </row>
    <row r="19" x14ac:dyDescent="0.25">
      <c r="A19" s="15" t="inlineStr">
        <is>
          <t>Same year</t>
        </is>
      </c>
      <c r="B19" s="16">
        <f>SUMPRODUCT(('Map Calc'!$V$2:$V$2500&lt;&gt;"")*('Map Calc'!$V$2:$V$2500=0))</f>
      </c>
      <c r="C19" s="17" t="inlineStr">
        <is>
          <t>Legal: a demo influencing something shipped the same year</t>
        </is>
      </c>
      <c r="N19">
        <v>15</v>
      </c>
      <c r="O19" t="str">
        <f>IFERROR(INDEX('Map Calc'!$A$2:$A$2000,MATCH(LARGE('Map Calc'!$O$2:$O$2000,15),'Map Calc'!$O$2:$O$2000,0)),"")</f>
      </c>
      <c r="P19">
        <f>IFERROR(INDEX('Map Calc'!$D$2:$D$2000,MATCH(LARGE('Map Calc'!$O$2:$O$2000,15),'Map Calc'!$O$2:$O$2000,0)),"")</f>
      </c>
      <c r="R19">
        <v>15</v>
      </c>
      <c r="S19" t="str">
        <f>IFERROR(INDEX('Map Calc'!$A$2:$A$2000,MATCH(LARGE('Map Calc'!$Q$2:$Q$2000,15),'Map Calc'!$Q$2:$Q$2000,0)),"")</f>
      </c>
      <c r="T19">
        <f>IFERROR(INDEX('Map Calc'!$D$2:$D$2000,MATCH(LARGE('Map Calc'!$Q$2:$Q$2000,15),'Map Calc'!$Q$2:$Q$2000,0)),"")</f>
      </c>
      <c r="V19">
        <v>1992</v>
      </c>
      <c r="W19">
        <f>COUNTIF('Map Calc'!$B$2:$B$2000,$V19)</f>
      </c>
      <c r="X19">
        <f>COUNTIFS('Map Calc'!$B$2:$B$2000,$V19,'Map Calc'!$P$2:$P$2000,"Yes")</f>
      </c>
      <c r="Y19">
        <f>COUNTIF('Map Calc'!$T$2:$T$2500,$V19)</f>
      </c>
      <c r="AD19">
        <v>15</v>
      </c>
      <c r="AE19" t="str">
        <f>IFERROR(INDEX('Map Calc'!$A$2:$A$2000,MATCH(LARGE('Map Calc'!$AK$2:$AK$2000,15),'Map Calc'!$AK$2:$AK$2000,0)),"")</f>
      </c>
      <c r="AF19">
        <f>IFERROR(INDEX('Map Calc'!$AG$2:$AG$2000,MATCH(LARGE('Map Calc'!$AK$2:$AK$2000,15),'Map Calc'!$AK$2:$AK$2000,0)),"")</f>
      </c>
      <c r="AG19" t="str">
        <f t="array" ref="AG19">IF($AE19="","",_xlfn.TEXTJOIN(", ",TRUE,IF(('Map Calc'!$W$2:$W$2500=$AE19)*('Map Calc'!$AB$2:$AB$2500="Yes"),'Map Calc'!$X$2:$X$2500,""),IF(('Map Calc'!$X$2:$X$2500=$AE19)*('Map Calc'!$AA$2:$AA$2500="Yes"),'Map Calc'!$W$2:$W$2500,"")))</f>
      </c>
      <c r="AH19">
        <f>IFERROR(INDEX('Map Calc'!$BX$2:$BX$2000,MATCH(LARGE('Map Calc'!$AK$2:$AK$2000,15),'Map Calc'!$AK$2:$AK$2000,0)),"")</f>
      </c>
      <c r="AJ19">
        <v>15</v>
      </c>
      <c r="AK19" t="str">
        <f>IFERROR(INDEX('Map Calc'!$A$2:$A$2000,MATCH(LARGE('Map Calc'!$AJ$2:$AJ$2000,15),'Map Calc'!$AJ$2:$AJ$2000,0)),"")</f>
      </c>
      <c r="AL19">
        <f>IFERROR(INDEX('Map Calc'!$AI$2:$AI$2000,MATCH(LARGE('Map Calc'!$AJ$2:$AJ$2000,15),'Map Calc'!$AJ$2:$AJ$2000,0)),"")</f>
      </c>
      <c r="AN19">
        <v>15</v>
      </c>
      <c r="AO19" t="str">
        <f>IFERROR(INDEX('Map Calc'!$A$2:$A$2000,MATCH(LARGE('Map Calc'!$AN$2:$AN$2000,15),'Map Calc'!$AN$2:$AN$2000,0)),"")</f>
      </c>
      <c r="AP19" s="23">
        <f>IFERROR(INDEX('Map Calc'!$AM$2:$AM$2000,MATCH(LARGE('Map Calc'!$AN$2:$AN$2000,15),'Map Calc'!$AN$2:$AN$2000,0)),"")</f>
      </c>
      <c r="AQ19">
        <f>IFERROR(INDEX('Map Calc'!$AO$2:$AO$2000,MATCH(LARGE('Map Calc'!$AN$2:$AN$2000,15),'Map Calc'!$AN$2:$AN$2000,0)),"")</f>
      </c>
      <c r="AR19">
        <f>IFERROR('Map Analysis'!$AP$2^1*INDEX('Map Calc'!$AP$2:$AP$2000,MATCH(LARGE('Map Calc'!$AN$2:$AN$2000,15),'Map Calc'!$AN$2:$AN$2000,0)),"")</f>
      </c>
      <c r="AS19">
        <f>IFERROR('Map Analysis'!$AP$2^2*INDEX('Map Calc'!$AQ$2:$AQ$2000,MATCH(LARGE('Map Calc'!$AN$2:$AN$2000,15),'Map Calc'!$AN$2:$AN$2000,0)),"")</f>
      </c>
      <c r="AT19">
        <f>IF($AP19="","",$AP19-$AQ19-$AR19-$AS19)</f>
      </c>
    </row>
    <row r="20" x14ac:dyDescent="0.25">
      <c r="A20" s="15" t="inlineStr">
        <is>
          <t>Median edge span</t>
        </is>
      </c>
      <c r="B20" s="22">
        <f>MEDIAN('Map Calc'!$V$2:$V$2500)</f>
      </c>
      <c r="C20" s="17" t="inlineStr">
        <is>
          <t>Years between an influencer and what it influenced</t>
        </is>
      </c>
      <c r="N20">
        <v>16</v>
      </c>
      <c r="O20" t="str">
        <f>IFERROR(INDEX('Map Calc'!$A$2:$A$2000,MATCH(LARGE('Map Calc'!$O$2:$O$2000,16),'Map Calc'!$O$2:$O$2000,0)),"")</f>
      </c>
      <c r="P20">
        <f>IFERROR(INDEX('Map Calc'!$D$2:$D$2000,MATCH(LARGE('Map Calc'!$O$2:$O$2000,16),'Map Calc'!$O$2:$O$2000,0)),"")</f>
      </c>
      <c r="R20">
        <v>16</v>
      </c>
      <c r="S20" t="str">
        <f>IFERROR(INDEX('Map Calc'!$A$2:$A$2000,MATCH(LARGE('Map Calc'!$Q$2:$Q$2000,16),'Map Calc'!$Q$2:$Q$2000,0)),"")</f>
      </c>
      <c r="T20">
        <f>IFERROR(INDEX('Map Calc'!$D$2:$D$2000,MATCH(LARGE('Map Calc'!$Q$2:$Q$2000,16),'Map Calc'!$Q$2:$Q$2000,0)),"")</f>
      </c>
      <c r="V20">
        <v>1993</v>
      </c>
      <c r="W20">
        <f>COUNTIF('Map Calc'!$B$2:$B$2000,$V20)</f>
      </c>
      <c r="X20">
        <f>COUNTIFS('Map Calc'!$B$2:$B$2000,$V20,'Map Calc'!$P$2:$P$2000,"Yes")</f>
      </c>
      <c r="Y20">
        <f>COUNTIF('Map Calc'!$T$2:$T$2500,$V20)</f>
      </c>
      <c r="AD20">
        <v>16</v>
      </c>
      <c r="AE20" t="str">
        <f>IFERROR(INDEX('Map Calc'!$A$2:$A$2000,MATCH(LARGE('Map Calc'!$AK$2:$AK$2000,16),'Map Calc'!$AK$2:$AK$2000,0)),"")</f>
      </c>
      <c r="AF20">
        <f>IFERROR(INDEX('Map Calc'!$AG$2:$AG$2000,MATCH(LARGE('Map Calc'!$AK$2:$AK$2000,16),'Map Calc'!$AK$2:$AK$2000,0)),"")</f>
      </c>
      <c r="AG20" t="str">
        <f t="array" ref="AG20">IF($AE20="","",_xlfn.TEXTJOIN(", ",TRUE,IF(('Map Calc'!$W$2:$W$2500=$AE20)*('Map Calc'!$AB$2:$AB$2500="Yes"),'Map Calc'!$X$2:$X$2500,""),IF(('Map Calc'!$X$2:$X$2500=$AE20)*('Map Calc'!$AA$2:$AA$2500="Yes"),'Map Calc'!$W$2:$W$2500,"")))</f>
      </c>
      <c r="AH20">
        <f>IFERROR(INDEX('Map Calc'!$BX$2:$BX$2000,MATCH(LARGE('Map Calc'!$AK$2:$AK$2000,16),'Map Calc'!$AK$2:$AK$2000,0)),"")</f>
      </c>
      <c r="AJ20">
        <v>16</v>
      </c>
      <c r="AK20" t="str">
        <f>IFERROR(INDEX('Map Calc'!$A$2:$A$2000,MATCH(LARGE('Map Calc'!$AJ$2:$AJ$2000,16),'Map Calc'!$AJ$2:$AJ$2000,0)),"")</f>
      </c>
      <c r="AL20">
        <f>IFERROR(INDEX('Map Calc'!$AI$2:$AI$2000,MATCH(LARGE('Map Calc'!$AJ$2:$AJ$2000,16),'Map Calc'!$AJ$2:$AJ$2000,0)),"")</f>
      </c>
      <c r="AN20">
        <v>16</v>
      </c>
      <c r="AO20" t="str">
        <f>IFERROR(INDEX('Map Calc'!$A$2:$A$2000,MATCH(LARGE('Map Calc'!$AN$2:$AN$2000,16),'Map Calc'!$AN$2:$AN$2000,0)),"")</f>
      </c>
      <c r="AP20" s="23">
        <f>IFERROR(INDEX('Map Calc'!$AM$2:$AM$2000,MATCH(LARGE('Map Calc'!$AN$2:$AN$2000,16),'Map Calc'!$AN$2:$AN$2000,0)),"")</f>
      </c>
      <c r="AQ20">
        <f>IFERROR(INDEX('Map Calc'!$AO$2:$AO$2000,MATCH(LARGE('Map Calc'!$AN$2:$AN$2000,16),'Map Calc'!$AN$2:$AN$2000,0)),"")</f>
      </c>
      <c r="AR20">
        <f>IFERROR('Map Analysis'!$AP$2^1*INDEX('Map Calc'!$AP$2:$AP$2000,MATCH(LARGE('Map Calc'!$AN$2:$AN$2000,16),'Map Calc'!$AN$2:$AN$2000,0)),"")</f>
      </c>
      <c r="AS20">
        <f>IFERROR('Map Analysis'!$AP$2^2*INDEX('Map Calc'!$AQ$2:$AQ$2000,MATCH(LARGE('Map Calc'!$AN$2:$AN$2000,16),'Map Calc'!$AN$2:$AN$2000,0)),"")</f>
      </c>
      <c r="AT20">
        <f>IF($AP20="","",$AP20-$AQ20-$AR20-$AS20)</f>
      </c>
    </row>
    <row r="21" x14ac:dyDescent="0.25">
      <c r="A21" s="15" t="inlineStr">
        <is>
          <t>Dev/Series flagged</t>
        </is>
      </c>
      <c r="B21" s="16">
        <f>COUNTIF(connections!$D:$D,"Yes")</f>
      </c>
      <c r="C21" s="17" t="inlineStr">
        <is>
          <t>Sequel / same-devs links, distinct from plain influence</t>
        </is>
      </c>
      <c r="N21">
        <v>17</v>
      </c>
      <c r="O21" t="str">
        <f>IFERROR(INDEX('Map Calc'!$A$2:$A$2000,MATCH(LARGE('Map Calc'!$O$2:$O$2000,17),'Map Calc'!$O$2:$O$2000,0)),"")</f>
      </c>
      <c r="P21">
        <f>IFERROR(INDEX('Map Calc'!$D$2:$D$2000,MATCH(LARGE('Map Calc'!$O$2:$O$2000,17),'Map Calc'!$O$2:$O$2000,0)),"")</f>
      </c>
      <c r="R21">
        <v>17</v>
      </c>
      <c r="S21" t="str">
        <f>IFERROR(INDEX('Map Calc'!$A$2:$A$2000,MATCH(LARGE('Map Calc'!$Q$2:$Q$2000,17),'Map Calc'!$Q$2:$Q$2000,0)),"")</f>
      </c>
      <c r="T21">
        <f>IFERROR(INDEX('Map Calc'!$D$2:$D$2000,MATCH(LARGE('Map Calc'!$Q$2:$Q$2000,17),'Map Calc'!$Q$2:$Q$2000,0)),"")</f>
      </c>
      <c r="V21">
        <v>1994</v>
      </c>
      <c r="W21">
        <f>COUNTIF('Map Calc'!$B$2:$B$2000,$V21)</f>
      </c>
      <c r="X21">
        <f>COUNTIFS('Map Calc'!$B$2:$B$2000,$V21,'Map Calc'!$P$2:$P$2000,"Yes")</f>
      </c>
      <c r="Y21">
        <f>COUNTIF('Map Calc'!$T$2:$T$2500,$V21)</f>
      </c>
      <c r="AD21">
        <v>17</v>
      </c>
      <c r="AE21" t="str">
        <f>IFERROR(INDEX('Map Calc'!$A$2:$A$2000,MATCH(LARGE('Map Calc'!$AK$2:$AK$2000,17),'Map Calc'!$AK$2:$AK$2000,0)),"")</f>
      </c>
      <c r="AF21">
        <f>IFERROR(INDEX('Map Calc'!$AG$2:$AG$2000,MATCH(LARGE('Map Calc'!$AK$2:$AK$2000,17),'Map Calc'!$AK$2:$AK$2000,0)),"")</f>
      </c>
      <c r="AG21" t="str">
        <f t="array" ref="AG21">IF($AE21="","",_xlfn.TEXTJOIN(", ",TRUE,IF(('Map Calc'!$W$2:$W$2500=$AE21)*('Map Calc'!$AB$2:$AB$2500="Yes"),'Map Calc'!$X$2:$X$2500,""),IF(('Map Calc'!$X$2:$X$2500=$AE21)*('Map Calc'!$AA$2:$AA$2500="Yes"),'Map Calc'!$W$2:$W$2500,"")))</f>
      </c>
      <c r="AH21">
        <f>IFERROR(INDEX('Map Calc'!$BX$2:$BX$2000,MATCH(LARGE('Map Calc'!$AK$2:$AK$2000,17),'Map Calc'!$AK$2:$AK$2000,0)),"")</f>
      </c>
      <c r="AJ21">
        <v>17</v>
      </c>
      <c r="AK21" t="str">
        <f>IFERROR(INDEX('Map Calc'!$A$2:$A$2000,MATCH(LARGE('Map Calc'!$AJ$2:$AJ$2000,17),'Map Calc'!$AJ$2:$AJ$2000,0)),"")</f>
      </c>
      <c r="AL21">
        <f>IFERROR(INDEX('Map Calc'!$AI$2:$AI$2000,MATCH(LARGE('Map Calc'!$AJ$2:$AJ$2000,17),'Map Calc'!$AJ$2:$AJ$2000,0)),"")</f>
      </c>
      <c r="AN21">
        <v>17</v>
      </c>
      <c r="AO21" t="str">
        <f>IFERROR(INDEX('Map Calc'!$A$2:$A$2000,MATCH(LARGE('Map Calc'!$AN$2:$AN$2000,17),'Map Calc'!$AN$2:$AN$2000,0)),"")</f>
      </c>
      <c r="AP21" s="23">
        <f>IFERROR(INDEX('Map Calc'!$AM$2:$AM$2000,MATCH(LARGE('Map Calc'!$AN$2:$AN$2000,17),'Map Calc'!$AN$2:$AN$2000,0)),"")</f>
      </c>
      <c r="AQ21">
        <f>IFERROR(INDEX('Map Calc'!$AO$2:$AO$2000,MATCH(LARGE('Map Calc'!$AN$2:$AN$2000,17),'Map Calc'!$AN$2:$AN$2000,0)),"")</f>
      </c>
      <c r="AR21">
        <f>IFERROR('Map Analysis'!$AP$2^1*INDEX('Map Calc'!$AP$2:$AP$2000,MATCH(LARGE('Map Calc'!$AN$2:$AN$2000,17),'Map Calc'!$AN$2:$AN$2000,0)),"")</f>
      </c>
      <c r="AS21">
        <f>IFERROR('Map Analysis'!$AP$2^2*INDEX('Map Calc'!$AQ$2:$AQ$2000,MATCH(LARGE('Map Calc'!$AN$2:$AN$2000,17),'Map Calc'!$AN$2:$AN$2000,0)),"")</f>
      </c>
      <c r="AT21">
        <f>IF($AP21="","",$AP21-$AQ21-$AR21-$AS21)</f>
      </c>
    </row>
    <row r="22" x14ac:dyDescent="0.25">
      <c r="A22" s="15" t="inlineStr">
        <is>
          <t>With a source</t>
        </is>
      </c>
      <c r="B22" s="16">
        <f>COUNTA(connections!$E:$E)-COUNTA(connections!$E$1)</f>
      </c>
      <c r="C22" s="17" t="inlineStr">
        <is>
          <t>Connections carrying a URL or note as evidence</t>
        </is>
      </c>
      <c r="N22">
        <v>18</v>
      </c>
      <c r="O22" t="str">
        <f>IFERROR(INDEX('Map Calc'!$A$2:$A$2000,MATCH(LARGE('Map Calc'!$O$2:$O$2000,18),'Map Calc'!$O$2:$O$2000,0)),"")</f>
      </c>
      <c r="P22">
        <f>IFERROR(INDEX('Map Calc'!$D$2:$D$2000,MATCH(LARGE('Map Calc'!$O$2:$O$2000,18),'Map Calc'!$O$2:$O$2000,0)),"")</f>
      </c>
      <c r="R22">
        <v>18</v>
      </c>
      <c r="S22" t="str">
        <f>IFERROR(INDEX('Map Calc'!$A$2:$A$2000,MATCH(LARGE('Map Calc'!$Q$2:$Q$2000,18),'Map Calc'!$Q$2:$Q$2000,0)),"")</f>
      </c>
      <c r="T22">
        <f>IFERROR(INDEX('Map Calc'!$D$2:$D$2000,MATCH(LARGE('Map Calc'!$Q$2:$Q$2000,18),'Map Calc'!$Q$2:$Q$2000,0)),"")</f>
      </c>
      <c r="V22">
        <v>1995</v>
      </c>
      <c r="W22">
        <f>COUNTIF('Map Calc'!$B$2:$B$2000,$V22)</f>
      </c>
      <c r="X22">
        <f>COUNTIFS('Map Calc'!$B$2:$B$2000,$V22,'Map Calc'!$P$2:$P$2000,"Yes")</f>
      </c>
      <c r="Y22">
        <f>COUNTIF('Map Calc'!$T$2:$T$2500,$V22)</f>
      </c>
      <c r="AD22">
        <v>18</v>
      </c>
      <c r="AE22" t="str">
        <f>IFERROR(INDEX('Map Calc'!$A$2:$A$2000,MATCH(LARGE('Map Calc'!$AK$2:$AK$2000,18),'Map Calc'!$AK$2:$AK$2000,0)),"")</f>
      </c>
      <c r="AF22">
        <f>IFERROR(INDEX('Map Calc'!$AG$2:$AG$2000,MATCH(LARGE('Map Calc'!$AK$2:$AK$2000,18),'Map Calc'!$AK$2:$AK$2000,0)),"")</f>
      </c>
      <c r="AG22" t="str">
        <f t="array" ref="AG22">IF($AE22="","",_xlfn.TEXTJOIN(", ",TRUE,IF(('Map Calc'!$W$2:$W$2500=$AE22)*('Map Calc'!$AB$2:$AB$2500="Yes"),'Map Calc'!$X$2:$X$2500,""),IF(('Map Calc'!$X$2:$X$2500=$AE22)*('Map Calc'!$AA$2:$AA$2500="Yes"),'Map Calc'!$W$2:$W$2500,"")))</f>
      </c>
      <c r="AH22">
        <f>IFERROR(INDEX('Map Calc'!$BX$2:$BX$2000,MATCH(LARGE('Map Calc'!$AK$2:$AK$2000,18),'Map Calc'!$AK$2:$AK$2000,0)),"")</f>
      </c>
      <c r="AJ22">
        <v>18</v>
      </c>
      <c r="AK22" t="str">
        <f>IFERROR(INDEX('Map Calc'!$A$2:$A$2000,MATCH(LARGE('Map Calc'!$AJ$2:$AJ$2000,18),'Map Calc'!$AJ$2:$AJ$2000,0)),"")</f>
      </c>
      <c r="AL22">
        <f>IFERROR(INDEX('Map Calc'!$AI$2:$AI$2000,MATCH(LARGE('Map Calc'!$AJ$2:$AJ$2000,18),'Map Calc'!$AJ$2:$AJ$2000,0)),"")</f>
      </c>
      <c r="AN22">
        <v>18</v>
      </c>
      <c r="AO22" t="str">
        <f>IFERROR(INDEX('Map Calc'!$A$2:$A$2000,MATCH(LARGE('Map Calc'!$AN$2:$AN$2000,18),'Map Calc'!$AN$2:$AN$2000,0)),"")</f>
      </c>
      <c r="AP22" s="23">
        <f>IFERROR(INDEX('Map Calc'!$AM$2:$AM$2000,MATCH(LARGE('Map Calc'!$AN$2:$AN$2000,18),'Map Calc'!$AN$2:$AN$2000,0)),"")</f>
      </c>
      <c r="AQ22">
        <f>IFERROR(INDEX('Map Calc'!$AO$2:$AO$2000,MATCH(LARGE('Map Calc'!$AN$2:$AN$2000,18),'Map Calc'!$AN$2:$AN$2000,0)),"")</f>
      </c>
      <c r="AR22">
        <f>IFERROR('Map Analysis'!$AP$2^1*INDEX('Map Calc'!$AP$2:$AP$2000,MATCH(LARGE('Map Calc'!$AN$2:$AN$2000,18),'Map Calc'!$AN$2:$AN$2000,0)),"")</f>
      </c>
      <c r="AS22">
        <f>IFERROR('Map Analysis'!$AP$2^2*INDEX('Map Calc'!$AQ$2:$AQ$2000,MATCH(LARGE('Map Calc'!$AN$2:$AN$2000,18),'Map Calc'!$AN$2:$AN$2000,0)),"")</f>
      </c>
      <c r="AT22">
        <f>IF($AP22="","",$AP22-$AQ22-$AR22-$AS22)</f>
      </c>
    </row>
    <row r="23" x14ac:dyDescent="0.25">
      <c r="A23" s="15" t="inlineStr">
        <is>
          <t>Owned, no Steam page</t>
        </is>
      </c>
      <c r="B23" s="16">
        <f>COUNTIFS('Map Calc'!$P$2:$P$2000,"Yes",'Map Calc'!$AL$2:$AL$2000,"")</f>
      </c>
      <c r="C23" s="17" t="inlineStr">
        <is>
          <t>Owned rows with nothing to link to — a gap in the sheet, not the graph</t>
        </is>
      </c>
      <c r="N23">
        <v>19</v>
      </c>
      <c r="O23" t="str">
        <f>IFERROR(INDEX('Map Calc'!$A$2:$A$2000,MATCH(LARGE('Map Calc'!$O$2:$O$2000,19),'Map Calc'!$O$2:$O$2000,0)),"")</f>
      </c>
      <c r="P23">
        <f>IFERROR(INDEX('Map Calc'!$D$2:$D$2000,MATCH(LARGE('Map Calc'!$O$2:$O$2000,19),'Map Calc'!$O$2:$O$2000,0)),"")</f>
      </c>
      <c r="R23">
        <v>19</v>
      </c>
      <c r="S23" t="str">
        <f>IFERROR(INDEX('Map Calc'!$A$2:$A$2000,MATCH(LARGE('Map Calc'!$Q$2:$Q$2000,19),'Map Calc'!$Q$2:$Q$2000,0)),"")</f>
      </c>
      <c r="T23">
        <f>IFERROR(INDEX('Map Calc'!$D$2:$D$2000,MATCH(LARGE('Map Calc'!$Q$2:$Q$2000,19),'Map Calc'!$Q$2:$Q$2000,0)),"")</f>
      </c>
      <c r="V23">
        <v>1996</v>
      </c>
      <c r="W23">
        <f>COUNTIF('Map Calc'!$B$2:$B$2000,$V23)</f>
      </c>
      <c r="X23">
        <f>COUNTIFS('Map Calc'!$B$2:$B$2000,$V23,'Map Calc'!$P$2:$P$2000,"Yes")</f>
      </c>
      <c r="Y23">
        <f>COUNTIF('Map Calc'!$T$2:$T$2500,$V23)</f>
      </c>
      <c r="AD23">
        <v>19</v>
      </c>
      <c r="AE23" t="str">
        <f>IFERROR(INDEX('Map Calc'!$A$2:$A$2000,MATCH(LARGE('Map Calc'!$AK$2:$AK$2000,19),'Map Calc'!$AK$2:$AK$2000,0)),"")</f>
      </c>
      <c r="AF23">
        <f>IFERROR(INDEX('Map Calc'!$AG$2:$AG$2000,MATCH(LARGE('Map Calc'!$AK$2:$AK$2000,19),'Map Calc'!$AK$2:$AK$2000,0)),"")</f>
      </c>
      <c r="AG23" t="str">
        <f t="array" ref="AG23">IF($AE23="","",_xlfn.TEXTJOIN(", ",TRUE,IF(('Map Calc'!$W$2:$W$2500=$AE23)*('Map Calc'!$AB$2:$AB$2500="Yes"),'Map Calc'!$X$2:$X$2500,""),IF(('Map Calc'!$X$2:$X$2500=$AE23)*('Map Calc'!$AA$2:$AA$2500="Yes"),'Map Calc'!$W$2:$W$2500,"")))</f>
      </c>
      <c r="AH23">
        <f>IFERROR(INDEX('Map Calc'!$BX$2:$BX$2000,MATCH(LARGE('Map Calc'!$AK$2:$AK$2000,19),'Map Calc'!$AK$2:$AK$2000,0)),"")</f>
      </c>
      <c r="AJ23">
        <v>19</v>
      </c>
      <c r="AK23" t="str">
        <f>IFERROR(INDEX('Map Calc'!$A$2:$A$2000,MATCH(LARGE('Map Calc'!$AJ$2:$AJ$2000,19),'Map Calc'!$AJ$2:$AJ$2000,0)),"")</f>
      </c>
      <c r="AL23">
        <f>IFERROR(INDEX('Map Calc'!$AI$2:$AI$2000,MATCH(LARGE('Map Calc'!$AJ$2:$AJ$2000,19),'Map Calc'!$AJ$2:$AJ$2000,0)),"")</f>
      </c>
      <c r="AN23">
        <v>19</v>
      </c>
      <c r="AO23" t="str">
        <f>IFERROR(INDEX('Map Calc'!$A$2:$A$2000,MATCH(LARGE('Map Calc'!$AN$2:$AN$2000,19),'Map Calc'!$AN$2:$AN$2000,0)),"")</f>
      </c>
      <c r="AP23" s="23">
        <f>IFERROR(INDEX('Map Calc'!$AM$2:$AM$2000,MATCH(LARGE('Map Calc'!$AN$2:$AN$2000,19),'Map Calc'!$AN$2:$AN$2000,0)),"")</f>
      </c>
      <c r="AQ23">
        <f>IFERROR(INDEX('Map Calc'!$AO$2:$AO$2000,MATCH(LARGE('Map Calc'!$AN$2:$AN$2000,19),'Map Calc'!$AN$2:$AN$2000,0)),"")</f>
      </c>
      <c r="AR23">
        <f>IFERROR('Map Analysis'!$AP$2^1*INDEX('Map Calc'!$AP$2:$AP$2000,MATCH(LARGE('Map Calc'!$AN$2:$AN$2000,19),'Map Calc'!$AN$2:$AN$2000,0)),"")</f>
      </c>
      <c r="AS23">
        <f>IFERROR('Map Analysis'!$AP$2^2*INDEX('Map Calc'!$AQ$2:$AQ$2000,MATCH(LARGE('Map Calc'!$AN$2:$AN$2000,19),'Map Calc'!$AN$2:$AN$2000,0)),"")</f>
      </c>
      <c r="AT23">
        <f>IF($AP23="","",$AP23-$AQ23-$AR23-$AS23)</f>
      </c>
    </row>
    <row r="24" x14ac:dyDescent="0.25">
      <c r="A24" s="14" t="inlineStr">
        <is>
          <t>On the map</t>
        </is>
      </c>
      <c r="B24" s="14" t="inlineStr">
        <is>
          <t>Value</t>
        </is>
      </c>
      <c r="C24" s="14" t="inlineStr">
        <is>
          <t>What it means</t>
        </is>
      </c>
      <c r="N24">
        <v>20</v>
      </c>
      <c r="O24" t="str">
        <f>IFERROR(INDEX('Map Calc'!$A$2:$A$2000,MATCH(LARGE('Map Calc'!$O$2:$O$2000,20),'Map Calc'!$O$2:$O$2000,0)),"")</f>
      </c>
      <c r="P24">
        <f>IFERROR(INDEX('Map Calc'!$D$2:$D$2000,MATCH(LARGE('Map Calc'!$O$2:$O$2000,20),'Map Calc'!$O$2:$O$2000,0)),"")</f>
      </c>
      <c r="R24">
        <v>20</v>
      </c>
      <c r="S24" t="str">
        <f>IFERROR(INDEX('Map Calc'!$A$2:$A$2000,MATCH(LARGE('Map Calc'!$Q$2:$Q$2000,20),'Map Calc'!$Q$2:$Q$2000,0)),"")</f>
      </c>
      <c r="T24">
        <f>IFERROR(INDEX('Map Calc'!$D$2:$D$2000,MATCH(LARGE('Map Calc'!$Q$2:$Q$2000,20),'Map Calc'!$Q$2:$Q$2000,0)),"")</f>
      </c>
      <c r="V24">
        <v>1997</v>
      </c>
      <c r="W24">
        <f>COUNTIF('Map Calc'!$B$2:$B$2000,$V24)</f>
      </c>
      <c r="X24">
        <f>COUNTIFS('Map Calc'!$B$2:$B$2000,$V24,'Map Calc'!$P$2:$P$2000,"Yes")</f>
      </c>
      <c r="Y24">
        <f>COUNTIF('Map Calc'!$T$2:$T$2500,$V24)</f>
      </c>
      <c r="AD24">
        <v>20</v>
      </c>
      <c r="AE24" t="str">
        <f>IFERROR(INDEX('Map Calc'!$A$2:$A$2000,MATCH(LARGE('Map Calc'!$AK$2:$AK$2000,20),'Map Calc'!$AK$2:$AK$2000,0)),"")</f>
      </c>
      <c r="AF24">
        <f>IFERROR(INDEX('Map Calc'!$AG$2:$AG$2000,MATCH(LARGE('Map Calc'!$AK$2:$AK$2000,20),'Map Calc'!$AK$2:$AK$2000,0)),"")</f>
      </c>
      <c r="AG24" t="str">
        <f t="array" ref="AG24">IF($AE24="","",_xlfn.TEXTJOIN(", ",TRUE,IF(('Map Calc'!$W$2:$W$2500=$AE24)*('Map Calc'!$AB$2:$AB$2500="Yes"),'Map Calc'!$X$2:$X$2500,""),IF(('Map Calc'!$X$2:$X$2500=$AE24)*('Map Calc'!$AA$2:$AA$2500="Yes"),'Map Calc'!$W$2:$W$2500,"")))</f>
      </c>
      <c r="AH24">
        <f>IFERROR(INDEX('Map Calc'!$BX$2:$BX$2000,MATCH(LARGE('Map Calc'!$AK$2:$AK$2000,20),'Map Calc'!$AK$2:$AK$2000,0)),"")</f>
      </c>
      <c r="AJ24">
        <v>20</v>
      </c>
      <c r="AK24" t="str">
        <f>IFERROR(INDEX('Map Calc'!$A$2:$A$2000,MATCH(LARGE('Map Calc'!$AJ$2:$AJ$2000,20),'Map Calc'!$AJ$2:$AJ$2000,0)),"")</f>
      </c>
      <c r="AL24">
        <f>IFERROR(INDEX('Map Calc'!$AI$2:$AI$2000,MATCH(LARGE('Map Calc'!$AJ$2:$AJ$2000,20),'Map Calc'!$AJ$2:$AJ$2000,0)),"")</f>
      </c>
      <c r="AN24">
        <v>20</v>
      </c>
      <c r="AO24" t="str">
        <f>IFERROR(INDEX('Map Calc'!$A$2:$A$2000,MATCH(LARGE('Map Calc'!$AN$2:$AN$2000,20),'Map Calc'!$AN$2:$AN$2000,0)),"")</f>
      </c>
      <c r="AP24" s="23">
        <f>IFERROR(INDEX('Map Calc'!$AM$2:$AM$2000,MATCH(LARGE('Map Calc'!$AN$2:$AN$2000,20),'Map Calc'!$AN$2:$AN$2000,0)),"")</f>
      </c>
      <c r="AQ24">
        <f>IFERROR(INDEX('Map Calc'!$AO$2:$AO$2000,MATCH(LARGE('Map Calc'!$AN$2:$AN$2000,20),'Map Calc'!$AN$2:$AN$2000,0)),"")</f>
      </c>
      <c r="AR24">
        <f>IFERROR('Map Analysis'!$AP$2^1*INDEX('Map Calc'!$AP$2:$AP$2000,MATCH(LARGE('Map Calc'!$AN$2:$AN$2000,20),'Map Calc'!$AN$2:$AN$2000,0)),"")</f>
      </c>
      <c r="AS24">
        <f>IFERROR('Map Analysis'!$AP$2^2*INDEX('Map Calc'!$AQ$2:$AQ$2000,MATCH(LARGE('Map Calc'!$AN$2:$AN$2000,20),'Map Calc'!$AN$2:$AN$2000,0)),"")</f>
      </c>
      <c r="AT24">
        <f>IF($AP24="","",$AP24-$AQ24-$AR24-$AS24)</f>
      </c>
    </row>
    <row r="25" x14ac:dyDescent="0.25">
      <c r="A25" s="15" t="inlineStr">
        <is>
          <t>Games on the map</t>
        </is>
      </c>
      <c r="B25" s="16">
        <f>COUNTIF('Map Calc'!$AH$2:$AH$2000,"Yes")</f>
      </c>
      <c r="C25" s="17" t="inlineStr">
        <is>
          <t>Owned games in the main group: every game a default run's routes can reach</t>
        </is>
      </c>
      <c r="V25">
        <v>1998</v>
      </c>
      <c r="W25">
        <f>COUNTIF('Map Calc'!$B$2:$B$2000,$V25)</f>
      </c>
      <c r="X25">
        <f>COUNTIFS('Map Calc'!$B$2:$B$2000,$V25,'Map Calc'!$P$2:$P$2000,"Yes")</f>
      </c>
      <c r="Y25">
        <f>COUNTIF('Map Calc'!$T$2:$T$2500,$V25)</f>
      </c>
    </row>
    <row r="26" x14ac:dyDescent="0.25">
      <c r="A26" s="15" t="inlineStr">
        <is>
          <t>Owned, off the map</t>
        </is>
      </c>
      <c r="B26" s="16">
        <f>B6-B25</f>
      </c>
      <c r="C26" s="17" t="inlineStr">
        <is>
          <t>Owned games no route reaches (islands and loners). Transmute's pool</t>
        </is>
      </c>
      <c r="V26">
        <v>1999</v>
      </c>
      <c r="W26">
        <f>COUNTIF('Map Calc'!$B$2:$B$2000,$V26)</f>
      </c>
      <c r="X26">
        <f>COUNTIFS('Map Calc'!$B$2:$B$2000,$V26,'Map Calc'!$P$2:$P$2000,"Yes")</f>
      </c>
      <c r="Y26">
        <f>COUNTIF('Map Calc'!$T$2:$T$2500,$V26)</f>
      </c>
    </row>
    <row r="27" x14ac:dyDescent="0.25">
      <c r="A27" s="15" t="inlineStr">
        <is>
          <t>Rift pool</t>
        </is>
      </c>
      <c r="B27" s="16">
        <f>COUNTIFS('Map Calc'!$P$2:$P$2000,"Yes",'Map Calc'!$AG$2:$AG$2000,0)</f>
      </c>
      <c r="C27" s="17" t="inlineStr">
        <is>
          <t>Owned games with no owned connection at all: what a rift can pull onto the map</t>
        </is>
      </c>
      <c r="V27">
        <v>2000</v>
      </c>
      <c r="W27">
        <f>COUNTIF('Map Calc'!$B$2:$B$2000,$V27)</f>
      </c>
      <c r="X27">
        <f>COUNTIFS('Map Calc'!$B$2:$B$2000,$V27,'Map Calc'!$P$2:$P$2000,"Yes")</f>
      </c>
      <c r="Y27">
        <f>COUNTIF('Map Calc'!$T$2:$T$2500,$V27)</f>
      </c>
    </row>
    <row r="28" x14ac:dyDescent="0.25">
      <c r="A28" s="15" t="inlineStr">
        <is>
          <t>Connections on the map</t>
        </is>
      </c>
      <c r="B28" s="16">
        <f>SUM('Map Calc'!$AI$2:$AI$2000)/2</f>
      </c>
      <c r="C28" s="17" t="inlineStr">
        <is>
          <t>Influences with both ends on the map: the roads a run can walk</t>
        </is>
      </c>
      <c r="V28">
        <v>2001</v>
      </c>
      <c r="W28">
        <f>COUNTIF('Map Calc'!$B$2:$B$2000,$V28)</f>
      </c>
      <c r="X28">
        <f>COUNTIFS('Map Calc'!$B$2:$B$2000,$V28,'Map Calc'!$P$2:$P$2000,"Yes")</f>
      </c>
      <c r="Y28">
        <f>COUNTIF('Map Calc'!$T$2:$T$2500,$V28)</f>
      </c>
    </row>
    <row r="29" x14ac:dyDescent="0.25">
      <c r="A29" s="15" t="inlineStr">
        <is>
          <t>Share of connections on the map</t>
        </is>
      </c>
      <c r="B29" s="18">
        <f>IF(B8=0,0,B28/B8)</f>
      </c>
      <c r="C29" s="17" t="inlineStr">
        <is>
          <t>The rest touch a game you don't own, or an island</t>
        </is>
      </c>
      <c r="V29">
        <v>2002</v>
      </c>
      <c r="W29">
        <f>COUNTIF('Map Calc'!$B$2:$B$2000,$V29)</f>
      </c>
      <c r="X29">
        <f>COUNTIFS('Map Calc'!$B$2:$B$2000,$V29,'Map Calc'!$P$2:$P$2000,"Yes")</f>
      </c>
      <c r="Y29">
        <f>COUNTIF('Map Calc'!$T$2:$T$2500,$V29)</f>
      </c>
    </row>
    <row r="30" x14ac:dyDescent="0.25">
      <c r="A30" s="15" t="inlineStr">
        <is>
          <t>Average degree on the map</t>
        </is>
      </c>
      <c r="B30" s="19">
        <f>IFERROR(SUM('Map Calc'!$AI$2:$AI$2000)/B25,0)</f>
      </c>
      <c r="C30" s="17" t="inlineStr">
        <is>
          <t>Roads out of a map game, counting only roads to other map games — what a player on the map sees</t>
        </is>
      </c>
      <c r="V30">
        <v>2003</v>
      </c>
      <c r="W30">
        <f>COUNTIF('Map Calc'!$B$2:$B$2000,$V30)</f>
      </c>
      <c r="X30">
        <f>COUNTIFS('Map Calc'!$B$2:$B$2000,$V30,'Map Calc'!$P$2:$P$2000,"Yes")</f>
      </c>
      <c r="Y30">
        <f>COUNTIF('Map Calc'!$T$2:$T$2500,$V30)</f>
      </c>
    </row>
    <row r="31" x14ac:dyDescent="0.25">
      <c r="A31" s="15" t="inlineStr">
        <is>
          <t>Median degree on the map</t>
        </is>
      </c>
      <c r="B31" s="16">
        <f>MEDIAN('Map Calc'!$AI$2:$AI$2000)</f>
      </c>
      <c r="C31" s="17" t="inlineStr">
        <is>
          <t>Half of the map's games have this many roads or fewer</t>
        </is>
      </c>
      <c r="V31">
        <v>2004</v>
      </c>
      <c r="W31">
        <f>COUNTIF('Map Calc'!$B$2:$B$2000,$V31)</f>
      </c>
      <c r="X31">
        <f>COUNTIFS('Map Calc'!$B$2:$B$2000,$V31,'Map Calc'!$P$2:$P$2000,"Yes")</f>
      </c>
      <c r="Y31">
        <f>COUNTIF('Map Calc'!$T$2:$T$2500,$V31)</f>
      </c>
    </row>
    <row r="32" x14ac:dyDescent="0.25">
      <c r="A32" s="15" t="inlineStr">
        <is>
          <t>Largest hub on the map</t>
        </is>
      </c>
      <c r="B32" s="16">
        <f>MAX('Map Calc'!$AI$2:$AI$2000)</f>
      </c>
      <c r="C32" s="17" t="inlineStr">
        <is>
          <t>The most roads out of any one map game (see the table under AJ)</t>
        </is>
      </c>
      <c r="V32">
        <v>2005</v>
      </c>
      <c r="W32">
        <f>COUNTIF('Map Calc'!$B$2:$B$2000,$V32)</f>
      </c>
      <c r="X32">
        <f>COUNTIFS('Map Calc'!$B$2:$B$2000,$V32,'Map Calc'!$P$2:$P$2000,"Yes")</f>
      </c>
      <c r="Y32">
        <f>COUNTIF('Map Calc'!$T$2:$T$2500,$V32)</f>
      </c>
    </row>
    <row r="33" x14ac:dyDescent="0.25">
      <c r="A33" s="15" t="inlineStr">
        <is>
          <t>Dead ends on the map</t>
        </is>
      </c>
      <c r="B33" s="16">
        <f>COUNTIF('Map Calc'!$AI$2:$AI$2000,1)</f>
      </c>
      <c r="C33" s="17" t="inlineStr">
        <is>
          <t>One road in and out. Two off the same hub are where a rift usually goes</t>
        </is>
      </c>
      <c r="V33">
        <v>2006</v>
      </c>
      <c r="W33">
        <f>COUNTIF('Map Calc'!$B$2:$B$2000,$V33)</f>
      </c>
      <c r="X33">
        <f>COUNTIFS('Map Calc'!$B$2:$B$2000,$V33,'Map Calc'!$P$2:$P$2000,"Yes")</f>
      </c>
      <c r="Y33">
        <f>COUNTIF('Map Calc'!$T$2:$T$2500,$V33)</f>
      </c>
    </row>
    <row r="34" x14ac:dyDescent="0.25">
      <c r="A34" s="15" t="inlineStr">
        <is>
          <t>Dead-end share on the map</t>
        </is>
      </c>
      <c r="B34" s="18">
        <f>IF(B25=0,0,B33/B25)</f>
      </c>
      <c r="C34" s="17" t="inlineStr">
        <is>
          <t>How much of the map is a cul-de-sac</t>
        </is>
      </c>
      <c r="V34">
        <v>2007</v>
      </c>
      <c r="W34">
        <f>COUNTIF('Map Calc'!$B$2:$B$2000,$V34)</f>
      </c>
      <c r="X34">
        <f>COUNTIFS('Map Calc'!$B$2:$B$2000,$V34,'Map Calc'!$P$2:$P$2000,"Yes")</f>
      </c>
      <c r="Y34">
        <f>COUNTIF('Map Calc'!$T$2:$T$2500,$V34)</f>
      </c>
    </row>
    <row r="35" x14ac:dyDescent="0.25">
      <c r="A35" s="15" t="inlineStr">
        <is>
          <t>Unowned games touching the map</t>
        </is>
      </c>
      <c r="B35" s="16">
        <f>COUNTIF('Map Calc'!$AK$2:$AK$2000,"&gt;0")</f>
      </c>
      <c r="C35" s="17" t="inlineStr">
        <is>
          <t>Games you don't own with a connection to one you do (best buys under AD)</t>
        </is>
      </c>
      <c r="V35">
        <v>2008</v>
      </c>
      <c r="W35">
        <f>COUNTIF('Map Calc'!$B$2:$B$2000,$V35)</f>
      </c>
      <c r="X35">
        <f>COUNTIFS('Map Calc'!$B$2:$B$2000,$V35,'Map Calc'!$P$2:$P$2000,"Yes")</f>
      </c>
      <c r="Y35">
        <f>COUNTIF('Map Calc'!$T$2:$T$2500,$V35)</f>
      </c>
    </row>
    <row r="36" x14ac:dyDescent="0.25">
      <c r="A36" s="15" t="inlineStr">
        <is>
          <t>Cross-genre connections</t>
        </is>
      </c>
      <c r="B36" s="18">
        <f>IFERROR(SUM('Map Calc'!$AD$2:$AD$2500)/COUNT('Map Calc'!$AD$2:$AD$2500),0)</f>
      </c>
      <c r="C36" s="17" t="inlineStr">
        <is>
          <t>Influences that cross from one genre to another</t>
        </is>
      </c>
      <c r="V36">
        <v>2009</v>
      </c>
      <c r="W36">
        <f>COUNTIF('Map Calc'!$B$2:$B$2000,$V36)</f>
      </c>
      <c r="X36">
        <f>COUNTIFS('Map Calc'!$B$2:$B$2000,$V36,'Map Calc'!$P$2:$P$2000,"Yes")</f>
      </c>
      <c r="Y36">
        <f>COUNTIF('Map Calc'!$T$2:$T$2500,$V36)</f>
      </c>
    </row>
    <row r="37" x14ac:dyDescent="0.25">
      <c r="V37">
        <v>2010</v>
      </c>
      <c r="W37">
        <f>COUNTIF('Map Calc'!$B$2:$B$2000,$V37)</f>
      </c>
      <c r="X37">
        <f>COUNTIFS('Map Calc'!$B$2:$B$2000,$V37,'Map Calc'!$P$2:$P$2000,"Yes")</f>
      </c>
      <c r="Y37">
        <f>COUNTIF('Map Calc'!$T$2:$T$2500,$V37)</f>
      </c>
    </row>
    <row r="38" x14ac:dyDescent="0.25">
      <c r="V38">
        <v>2011</v>
      </c>
      <c r="W38">
        <f>COUNTIF('Map Calc'!$B$2:$B$2000,$V38)</f>
      </c>
      <c r="X38">
        <f>COUNTIFS('Map Calc'!$B$2:$B$2000,$V38,'Map Calc'!$P$2:$P$2000,"Yes")</f>
      </c>
      <c r="Y38">
        <f>COUNTIF('Map Calc'!$T$2:$T$2500,$V38)</f>
      </c>
    </row>
    <row r="39" x14ac:dyDescent="0.25">
      <c r="V39">
        <v>2012</v>
      </c>
      <c r="W39">
        <f>COUNTIF('Map Calc'!$B$2:$B$2000,$V39)</f>
      </c>
      <c r="X39">
        <f>COUNTIFS('Map Calc'!$B$2:$B$2000,$V39,'Map Calc'!$P$2:$P$2000,"Yes")</f>
      </c>
      <c r="Y39">
        <f>COUNTIF('Map Calc'!$T$2:$T$2500,$V39)</f>
      </c>
    </row>
    <row r="40" x14ac:dyDescent="0.25">
      <c r="V40">
        <v>2013</v>
      </c>
      <c r="W40">
        <f>COUNTIF('Map Calc'!$B$2:$B$2000,$V40)</f>
      </c>
      <c r="X40">
        <f>COUNTIFS('Map Calc'!$B$2:$B$2000,$V40,'Map Calc'!$P$2:$P$2000,"Yes")</f>
      </c>
      <c r="Y40">
        <f>COUNTIF('Map Calc'!$T$2:$T$2500,$V40)</f>
      </c>
    </row>
    <row r="41" x14ac:dyDescent="0.25">
      <c r="V41">
        <v>2014</v>
      </c>
      <c r="W41">
        <f>COUNTIF('Map Calc'!$B$2:$B$2000,$V41)</f>
      </c>
      <c r="X41">
        <f>COUNTIFS('Map Calc'!$B$2:$B$2000,$V41,'Map Calc'!$P$2:$P$2000,"Yes")</f>
      </c>
      <c r="Y41">
        <f>COUNTIF('Map Calc'!$T$2:$T$2500,$V41)</f>
      </c>
    </row>
    <row r="42" x14ac:dyDescent="0.25">
      <c r="V42">
        <v>2015</v>
      </c>
      <c r="W42">
        <f>COUNTIF('Map Calc'!$B$2:$B$2000,$V42)</f>
      </c>
      <c r="X42">
        <f>COUNTIFS('Map Calc'!$B$2:$B$2000,$V42,'Map Calc'!$P$2:$P$2000,"Yes")</f>
      </c>
      <c r="Y42">
        <f>COUNTIF('Map Calc'!$T$2:$T$2500,$V42)</f>
      </c>
    </row>
    <row r="43" x14ac:dyDescent="0.25">
      <c r="V43">
        <v>2016</v>
      </c>
      <c r="W43">
        <f>COUNTIF('Map Calc'!$B$2:$B$2000,$V43)</f>
      </c>
      <c r="X43">
        <f>COUNTIFS('Map Calc'!$B$2:$B$2000,$V43,'Map Calc'!$P$2:$P$2000,"Yes")</f>
      </c>
      <c r="Y43">
        <f>COUNTIF('Map Calc'!$T$2:$T$2500,$V43)</f>
      </c>
    </row>
    <row r="44" x14ac:dyDescent="0.25">
      <c r="V44">
        <v>2017</v>
      </c>
      <c r="W44">
        <f>COUNTIF('Map Calc'!$B$2:$B$2000,$V44)</f>
      </c>
      <c r="X44">
        <f>COUNTIFS('Map Calc'!$B$2:$B$2000,$V44,'Map Calc'!$P$2:$P$2000,"Yes")</f>
      </c>
      <c r="Y44">
        <f>COUNTIF('Map Calc'!$T$2:$T$2500,$V44)</f>
      </c>
    </row>
    <row r="45" x14ac:dyDescent="0.25">
      <c r="V45">
        <v>2018</v>
      </c>
      <c r="W45">
        <f>COUNTIF('Map Calc'!$B$2:$B$2000,$V45)</f>
      </c>
      <c r="X45">
        <f>COUNTIFS('Map Calc'!$B$2:$B$2000,$V45,'Map Calc'!$P$2:$P$2000,"Yes")</f>
      </c>
      <c r="Y45">
        <f>COUNTIF('Map Calc'!$T$2:$T$2500,$V45)</f>
      </c>
    </row>
    <row r="46" x14ac:dyDescent="0.25">
      <c r="V46">
        <v>2019</v>
      </c>
      <c r="W46">
        <f>COUNTIF('Map Calc'!$B$2:$B$2000,$V46)</f>
      </c>
      <c r="X46">
        <f>COUNTIFS('Map Calc'!$B$2:$B$2000,$V46,'Map Calc'!$P$2:$P$2000,"Yes")</f>
      </c>
      <c r="Y46">
        <f>COUNTIF('Map Calc'!$T$2:$T$2500,$V46)</f>
      </c>
    </row>
    <row r="47" x14ac:dyDescent="0.25">
      <c r="V47">
        <v>2020</v>
      </c>
      <c r="W47">
        <f>COUNTIF('Map Calc'!$B$2:$B$2000,$V47)</f>
      </c>
      <c r="X47">
        <f>COUNTIFS('Map Calc'!$B$2:$B$2000,$V47,'Map Calc'!$P$2:$P$2000,"Yes")</f>
      </c>
      <c r="Y47">
        <f>COUNTIF('Map Calc'!$T$2:$T$2500,$V47)</f>
      </c>
    </row>
    <row r="48" x14ac:dyDescent="0.25">
      <c r="V48">
        <v>2021</v>
      </c>
      <c r="W48">
        <f>COUNTIF('Map Calc'!$B$2:$B$2000,$V48)</f>
      </c>
      <c r="X48">
        <f>COUNTIFS('Map Calc'!$B$2:$B$2000,$V48,'Map Calc'!$P$2:$P$2000,"Yes")</f>
      </c>
      <c r="Y48">
        <f>COUNTIF('Map Calc'!$T$2:$T$2500,$V48)</f>
      </c>
    </row>
    <row r="49" x14ac:dyDescent="0.25">
      <c r="V49">
        <v>2022</v>
      </c>
      <c r="W49">
        <f>COUNTIF('Map Calc'!$B$2:$B$2000,$V49)</f>
      </c>
      <c r="X49">
        <f>COUNTIFS('Map Calc'!$B$2:$B$2000,$V49,'Map Calc'!$P$2:$P$2000,"Yes")</f>
      </c>
      <c r="Y49">
        <f>COUNTIF('Map Calc'!$T$2:$T$2500,$V49)</f>
      </c>
    </row>
    <row r="50" x14ac:dyDescent="0.25">
      <c r="V50">
        <v>2023</v>
      </c>
      <c r="W50">
        <f>COUNTIF('Map Calc'!$B$2:$B$2000,$V50)</f>
      </c>
      <c r="X50">
        <f>COUNTIFS('Map Calc'!$B$2:$B$2000,$V50,'Map Calc'!$P$2:$P$2000,"Yes")</f>
      </c>
      <c r="Y50">
        <f>COUNTIF('Map Calc'!$T$2:$T$2500,$V50)</f>
      </c>
    </row>
    <row r="51" x14ac:dyDescent="0.25">
      <c r="V51">
        <v>2024</v>
      </c>
      <c r="W51">
        <f>COUNTIF('Map Calc'!$B$2:$B$2000,$V51)</f>
      </c>
      <c r="X51">
        <f>COUNTIFS('Map Calc'!$B$2:$B$2000,$V51,'Map Calc'!$P$2:$P$2000,"Yes")</f>
      </c>
      <c r="Y51">
        <f>COUNTIF('Map Calc'!$T$2:$T$2500,$V51)</f>
      </c>
    </row>
    <row r="52" x14ac:dyDescent="0.25">
      <c r="V52">
        <v>2025</v>
      </c>
      <c r="W52">
        <f>COUNTIF('Map Calc'!$B$2:$B$2000,$V52)</f>
      </c>
      <c r="X52">
        <f>COUNTIFS('Map Calc'!$B$2:$B$2000,$V52,'Map Calc'!$P$2:$P$2000,"Yes")</f>
      </c>
      <c r="Y52">
        <f>COUNTIF('Map Calc'!$T$2:$T$2500,$V52)</f>
      </c>
    </row>
    <row r="53" x14ac:dyDescent="0.25">
      <c r="V53">
        <v>2026</v>
      </c>
      <c r="W53">
        <f>COUNTIF('Map Calc'!$B$2:$B$2000,$V53)</f>
      </c>
      <c r="X53">
        <f>COUNTIFS('Map Calc'!$B$2:$B$2000,$V53,'Map Calc'!$P$2:$P$2000,"Yes")</f>
      </c>
      <c r="Y53">
        <f>COUNTIF('Map Calc'!$T$2:$T$2500,$V53)</f>
      </c>
    </row>
  </sheetData>
  <pageMargins left="0.75" right="0.75" top="1" bottom="1" header="0.5" footer="0.5"/>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157</v>
      </c>
      <c r="B1" t="s">
        <v>159</v>
      </c>
      <c r="C1" t="s">
        <v>2</v>
      </c>
      <c r="D1" t="s">
        <v>6</v>
      </c>
      <c r="E1" t="s">
        <v>4252</v>
      </c>
      <c r="F1" t="s">
        <v>3482</v>
      </c>
      <c r="G1" t="s">
        <v>4253</v>
      </c>
      <c r="H1" t="s">
        <v>7</v>
      </c>
    </row>
    <row r="2" spans="1:8" x14ac:dyDescent="0.25">
      <c r="B2" t="s">
        <v>4254</v>
      </c>
      <c r="C2" t="s">
        <v>3726</v>
      </c>
      <c r="D2" t="s">
        <v>41</v>
      </c>
      <c r="E2" t="s">
        <v>4255</v>
      </c>
      <c r="F2" t="s">
        <v>3444</v>
      </c>
      <c r="G2" t="s">
        <v>14091</v>
      </c>
    </row>
    <row r="3" spans="1:8" x14ac:dyDescent="0.25">
      <c r="B3" t="s">
        <v>4254</v>
      </c>
      <c r="C3" t="s">
        <v>3760</v>
      </c>
      <c r="D3" t="s">
        <v>41</v>
      </c>
      <c r="E3" t="s">
        <v>4256</v>
      </c>
      <c r="G3" t="s">
        <v>14093</v>
      </c>
    </row>
    <row r="4" spans="1:8" x14ac:dyDescent="0.25">
      <c r="B4" t="s">
        <v>4254</v>
      </c>
      <c r="C4" t="s">
        <v>3774</v>
      </c>
      <c r="D4" t="s">
        <v>41</v>
      </c>
      <c r="E4" t="s">
        <v>4257</v>
      </c>
      <c r="G4" t="s">
        <v>14092</v>
      </c>
    </row>
    <row r="5" spans="1:8" x14ac:dyDescent="0.25">
      <c r="B5" t="s">
        <v>4258</v>
      </c>
      <c r="C5" t="s">
        <v>3726</v>
      </c>
      <c r="D5" t="s">
        <v>41</v>
      </c>
      <c r="E5" t="s">
        <v>4259</v>
      </c>
      <c r="F5" t="s">
        <v>3444</v>
      </c>
      <c r="G5" t="s">
        <v>14094</v>
      </c>
    </row>
    <row r="6" spans="1:8" x14ac:dyDescent="0.25">
      <c r="B6" t="s">
        <v>4258</v>
      </c>
      <c r="C6" t="s">
        <v>3760</v>
      </c>
      <c r="D6" t="s">
        <v>41</v>
      </c>
      <c r="E6" t="s">
        <v>4260</v>
      </c>
      <c r="G6" t="s">
        <v>4261</v>
      </c>
    </row>
    <row r="7" spans="1:8" x14ac:dyDescent="0.25">
      <c r="B7" t="s">
        <v>4258</v>
      </c>
      <c r="C7" t="s">
        <v>3774</v>
      </c>
      <c r="D7" t="s">
        <v>41</v>
      </c>
      <c r="E7" t="s">
        <v>4262</v>
      </c>
      <c r="G7" t="s">
        <v>4263</v>
      </c>
    </row>
    <row r="8" spans="1:8" x14ac:dyDescent="0.25">
      <c r="B8" t="s">
        <v>4264</v>
      </c>
      <c r="C8" t="s">
        <v>3726</v>
      </c>
      <c r="D8" t="s">
        <v>41</v>
      </c>
      <c r="E8" t="s">
        <v>4265</v>
      </c>
      <c r="F8" t="s">
        <v>3444</v>
      </c>
      <c r="G8" t="s">
        <v>14095</v>
      </c>
    </row>
    <row r="9" spans="1:8" x14ac:dyDescent="0.25">
      <c r="B9" t="s">
        <v>4264</v>
      </c>
      <c r="C9" t="s">
        <v>3760</v>
      </c>
      <c r="D9" t="s">
        <v>41</v>
      </c>
      <c r="E9" t="s">
        <v>4266</v>
      </c>
      <c r="G9" t="s">
        <v>14096</v>
      </c>
    </row>
    <row r="10" spans="1:8" x14ac:dyDescent="0.25">
      <c r="B10" t="s">
        <v>4264</v>
      </c>
      <c r="C10" t="s">
        <v>3774</v>
      </c>
      <c r="D10" t="s">
        <v>41</v>
      </c>
      <c r="E10" t="s">
        <v>4267</v>
      </c>
      <c r="G10" t="s">
        <v>14097</v>
      </c>
    </row>
    <row r="11" spans="1:8" x14ac:dyDescent="0.25">
      <c r="B11" t="s">
        <v>4264</v>
      </c>
      <c r="C11" t="s">
        <v>3893</v>
      </c>
      <c r="D11" t="s">
        <v>41</v>
      </c>
      <c r="E11" t="s">
        <v>4268</v>
      </c>
      <c r="G11" t="s">
        <v>14098</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7518</v>
      </c>
      <c r="B1" t="s">
        <v>7519</v>
      </c>
      <c r="C1" t="s">
        <v>7537</v>
      </c>
      <c r="D1" t="s">
        <v>7451</v>
      </c>
      <c r="E1" t="s">
        <v>7452</v>
      </c>
      <c r="F1" t="s">
        <v>7505</v>
      </c>
      <c r="G1" t="s">
        <v>7545</v>
      </c>
      <c r="H1" t="s">
        <v>7453</v>
      </c>
      <c r="I1" t="s">
        <v>7454</v>
      </c>
      <c r="J1" t="s">
        <v>7506</v>
      </c>
      <c r="K1" t="s">
        <v>7546</v>
      </c>
      <c r="L1" t="s">
        <v>7455</v>
      </c>
      <c r="M1" t="s">
        <v>7456</v>
      </c>
      <c r="N1" t="s">
        <v>7508</v>
      </c>
      <c r="O1" t="s">
        <v>7547</v>
      </c>
      <c r="P1" t="s">
        <v>7698</v>
      </c>
      <c r="Q1" t="s">
        <v>7699</v>
      </c>
      <c r="R1" t="s">
        <v>7700</v>
      </c>
      <c r="S1" t="s">
        <v>7701</v>
      </c>
      <c r="U1" t="s">
        <v>7527</v>
      </c>
      <c r="V1" t="s">
        <v>7702</v>
      </c>
      <c r="W1" t="s">
        <v>7548</v>
      </c>
    </row>
    <row r="2" spans="1:23" x14ac:dyDescent="0.25">
      <c r="A2" t="s">
        <v>7491</v>
      </c>
      <c r="B2" t="s">
        <v>7563</v>
      </c>
      <c r="C2" t="s">
        <v>4910</v>
      </c>
      <c r="D2" t="s">
        <v>7551</v>
      </c>
      <c r="E2" t="s">
        <v>7676</v>
      </c>
      <c r="F2" t="s">
        <v>7675</v>
      </c>
      <c r="G2" t="s">
        <v>7529</v>
      </c>
      <c r="U2" t="s">
        <v>3429</v>
      </c>
      <c r="V2" t="s">
        <v>7529</v>
      </c>
    </row>
    <row r="3" spans="1:23" x14ac:dyDescent="0.25">
      <c r="A3" t="s">
        <v>7470</v>
      </c>
      <c r="B3" t="s">
        <v>7563</v>
      </c>
      <c r="C3" t="s">
        <v>4910</v>
      </c>
      <c r="D3" t="s">
        <v>3664</v>
      </c>
      <c r="E3" t="s">
        <v>7721</v>
      </c>
      <c r="F3" t="s">
        <v>7675</v>
      </c>
      <c r="G3" t="s">
        <v>7529</v>
      </c>
      <c r="U3" t="s">
        <v>7513</v>
      </c>
      <c r="V3" t="s">
        <v>7529</v>
      </c>
      <c r="W3" t="s">
        <v>7559</v>
      </c>
    </row>
    <row r="4" spans="1:23" x14ac:dyDescent="0.25">
      <c r="A4" t="s">
        <v>7475</v>
      </c>
      <c r="B4" t="s">
        <v>7563</v>
      </c>
      <c r="C4" t="s">
        <v>4910</v>
      </c>
      <c r="D4" t="s">
        <v>3434</v>
      </c>
      <c r="E4" t="s">
        <v>7513</v>
      </c>
      <c r="F4" t="s">
        <v>7675</v>
      </c>
      <c r="G4" t="s">
        <v>7529</v>
      </c>
      <c r="U4" t="s">
        <v>7528</v>
      </c>
      <c r="V4" t="s">
        <v>7529</v>
      </c>
      <c r="W4" t="s">
        <v>3506</v>
      </c>
    </row>
    <row r="5" spans="1:23" x14ac:dyDescent="0.25">
      <c r="A5" t="s">
        <v>7477</v>
      </c>
      <c r="B5" t="s">
        <v>7563</v>
      </c>
      <c r="C5" t="s">
        <v>4910</v>
      </c>
      <c r="D5" t="s">
        <v>3563</v>
      </c>
      <c r="E5" t="s">
        <v>3428</v>
      </c>
      <c r="F5" t="s">
        <v>7675</v>
      </c>
      <c r="G5" t="s">
        <v>7529</v>
      </c>
      <c r="U5" t="s">
        <v>7689</v>
      </c>
      <c r="V5" t="s">
        <v>7529</v>
      </c>
      <c r="W5" t="s">
        <v>3427</v>
      </c>
    </row>
    <row r="6" spans="1:23" x14ac:dyDescent="0.25">
      <c r="A6" t="s">
        <v>7481</v>
      </c>
      <c r="B6" t="s">
        <v>7563</v>
      </c>
      <c r="C6" t="s">
        <v>4910</v>
      </c>
      <c r="D6" t="s">
        <v>3427</v>
      </c>
      <c r="E6" t="s">
        <v>7512</v>
      </c>
      <c r="F6" t="s">
        <v>7675</v>
      </c>
      <c r="G6" t="s">
        <v>7529</v>
      </c>
      <c r="U6" t="s">
        <v>7688</v>
      </c>
      <c r="V6" t="s">
        <v>7530</v>
      </c>
      <c r="W6" t="s">
        <v>3434</v>
      </c>
    </row>
    <row r="7" spans="1:23" x14ac:dyDescent="0.25">
      <c r="A7" t="s">
        <v>7487</v>
      </c>
      <c r="B7" t="s">
        <v>7563</v>
      </c>
      <c r="C7" t="s">
        <v>4910</v>
      </c>
      <c r="D7" t="s">
        <v>5392</v>
      </c>
      <c r="E7" t="s">
        <v>7677</v>
      </c>
      <c r="F7" t="s">
        <v>7675</v>
      </c>
      <c r="G7" t="s">
        <v>7529</v>
      </c>
      <c r="U7" t="s">
        <v>7677</v>
      </c>
      <c r="V7" t="s">
        <v>7529</v>
      </c>
      <c r="W7" t="s">
        <v>7550</v>
      </c>
    </row>
    <row r="8" spans="1:23" x14ac:dyDescent="0.25">
      <c r="A8" t="s">
        <v>3507</v>
      </c>
      <c r="B8" t="s">
        <v>7563</v>
      </c>
      <c r="C8" t="s">
        <v>4910</v>
      </c>
      <c r="D8" t="s">
        <v>7560</v>
      </c>
      <c r="E8" t="s">
        <v>7679</v>
      </c>
      <c r="F8" t="s">
        <v>7514</v>
      </c>
      <c r="G8" t="s">
        <v>7529</v>
      </c>
      <c r="U8" t="s">
        <v>7591</v>
      </c>
      <c r="V8" t="s">
        <v>7529</v>
      </c>
      <c r="W8" t="s">
        <v>7560</v>
      </c>
    </row>
    <row r="9" spans="1:23" x14ac:dyDescent="0.25">
      <c r="A9" t="s">
        <v>7672</v>
      </c>
      <c r="B9" t="s">
        <v>7563</v>
      </c>
      <c r="C9" t="s">
        <v>4910</v>
      </c>
      <c r="D9" t="s">
        <v>3574</v>
      </c>
      <c r="E9" t="s">
        <v>7549</v>
      </c>
      <c r="F9" t="s">
        <v>7675</v>
      </c>
      <c r="G9" t="s">
        <v>7529</v>
      </c>
      <c r="U9" t="s">
        <v>4227</v>
      </c>
      <c r="V9" t="s">
        <v>7530</v>
      </c>
      <c r="W9" t="s">
        <v>3428</v>
      </c>
    </row>
    <row r="10" spans="1:23" x14ac:dyDescent="0.25">
      <c r="A10" t="s">
        <v>7465</v>
      </c>
      <c r="B10" t="s">
        <v>7563</v>
      </c>
      <c r="C10" t="s">
        <v>4910</v>
      </c>
      <c r="D10" t="s">
        <v>3664</v>
      </c>
      <c r="E10" t="s">
        <v>7680</v>
      </c>
      <c r="F10" t="s">
        <v>7675</v>
      </c>
      <c r="G10" t="s">
        <v>7529</v>
      </c>
      <c r="U10" t="s">
        <v>3430</v>
      </c>
      <c r="V10" t="s">
        <v>7529</v>
      </c>
    </row>
    <row r="11" spans="1:23" x14ac:dyDescent="0.25">
      <c r="A11" t="s">
        <v>7484</v>
      </c>
      <c r="B11" t="s">
        <v>7563</v>
      </c>
      <c r="C11" t="s">
        <v>4910</v>
      </c>
      <c r="D11" t="s">
        <v>3427</v>
      </c>
      <c r="E11" t="s">
        <v>7512</v>
      </c>
      <c r="F11" t="s">
        <v>7675</v>
      </c>
      <c r="G11" t="s">
        <v>7529</v>
      </c>
      <c r="U11" t="s">
        <v>7710</v>
      </c>
      <c r="V11" t="s">
        <v>7530</v>
      </c>
      <c r="W11" t="s">
        <v>7550</v>
      </c>
    </row>
    <row r="12" spans="1:23" x14ac:dyDescent="0.25">
      <c r="A12" t="s">
        <v>3661</v>
      </c>
      <c r="B12" t="s">
        <v>7563</v>
      </c>
      <c r="C12" t="s">
        <v>4910</v>
      </c>
      <c r="D12" t="s">
        <v>3664</v>
      </c>
      <c r="E12" t="s">
        <v>7681</v>
      </c>
      <c r="F12" t="s">
        <v>7675</v>
      </c>
      <c r="G12" t="s">
        <v>7529</v>
      </c>
      <c r="U12" t="s">
        <v>7592</v>
      </c>
      <c r="V12" t="s">
        <v>7529</v>
      </c>
      <c r="W12" t="s">
        <v>7551</v>
      </c>
    </row>
    <row r="13" spans="1:23" x14ac:dyDescent="0.25">
      <c r="A13" t="s">
        <v>7462</v>
      </c>
      <c r="B13" t="s">
        <v>7563</v>
      </c>
      <c r="C13" t="s">
        <v>4910</v>
      </c>
      <c r="D13" t="s">
        <v>7560</v>
      </c>
      <c r="E13" t="s">
        <v>7679</v>
      </c>
      <c r="F13" t="s">
        <v>7675</v>
      </c>
      <c r="G13" t="s">
        <v>7529</v>
      </c>
      <c r="U13" t="s">
        <v>7592</v>
      </c>
      <c r="V13" t="s">
        <v>7529</v>
      </c>
      <c r="W13" t="s">
        <v>3574</v>
      </c>
    </row>
    <row r="14" spans="1:23" x14ac:dyDescent="0.25">
      <c r="A14" t="s">
        <v>7463</v>
      </c>
      <c r="B14" t="s">
        <v>7563</v>
      </c>
      <c r="C14" t="s">
        <v>4910</v>
      </c>
      <c r="D14" t="s">
        <v>3427</v>
      </c>
      <c r="E14" t="s">
        <v>7512</v>
      </c>
      <c r="F14" t="s">
        <v>7675</v>
      </c>
      <c r="G14" t="s">
        <v>7529</v>
      </c>
      <c r="U14" t="s">
        <v>7684</v>
      </c>
      <c r="V14" t="s">
        <v>7530</v>
      </c>
    </row>
    <row r="15" spans="1:23" x14ac:dyDescent="0.25">
      <c r="A15" t="s">
        <v>7467</v>
      </c>
      <c r="B15" t="s">
        <v>7563</v>
      </c>
      <c r="C15" t="s">
        <v>4910</v>
      </c>
      <c r="D15" t="s">
        <v>7561</v>
      </c>
      <c r="E15" t="s">
        <v>7556</v>
      </c>
      <c r="F15" t="s">
        <v>7675</v>
      </c>
      <c r="G15" t="s">
        <v>7529</v>
      </c>
      <c r="U15" t="s">
        <v>7711</v>
      </c>
      <c r="V15" t="s">
        <v>7530</v>
      </c>
      <c r="W15" t="s">
        <v>3574</v>
      </c>
    </row>
    <row r="16" spans="1:23" x14ac:dyDescent="0.25">
      <c r="A16" t="s">
        <v>7409</v>
      </c>
      <c r="B16" t="s">
        <v>7507</v>
      </c>
      <c r="C16" t="s">
        <v>7712</v>
      </c>
      <c r="D16" t="s">
        <v>7690</v>
      </c>
      <c r="E16" t="s">
        <v>7541</v>
      </c>
      <c r="F16" t="s">
        <v>7524</v>
      </c>
      <c r="G16" t="s">
        <v>7529</v>
      </c>
      <c r="U16" t="s">
        <v>7540</v>
      </c>
      <c r="V16" t="s">
        <v>7530</v>
      </c>
      <c r="W16" t="s">
        <v>7515</v>
      </c>
    </row>
    <row r="17" spans="1:23" x14ac:dyDescent="0.25">
      <c r="A17" t="s">
        <v>7438</v>
      </c>
      <c r="B17" t="s">
        <v>7507</v>
      </c>
      <c r="C17" t="s">
        <v>7712</v>
      </c>
      <c r="D17" t="s">
        <v>7562</v>
      </c>
      <c r="E17" t="s">
        <v>7713</v>
      </c>
      <c r="F17" t="s">
        <v>7544</v>
      </c>
      <c r="G17" t="s">
        <v>7530</v>
      </c>
      <c r="U17" t="s">
        <v>7713</v>
      </c>
      <c r="V17" t="s">
        <v>7529</v>
      </c>
      <c r="W17" t="s">
        <v>3990</v>
      </c>
    </row>
    <row r="18" spans="1:23" x14ac:dyDescent="0.25">
      <c r="A18" t="s">
        <v>7399</v>
      </c>
      <c r="B18" t="s">
        <v>7507</v>
      </c>
      <c r="C18" t="s">
        <v>7712</v>
      </c>
      <c r="D18" t="s">
        <v>5491</v>
      </c>
      <c r="E18" t="s">
        <v>7716</v>
      </c>
      <c r="F18" t="s">
        <v>7722</v>
      </c>
      <c r="G18" t="s">
        <v>7529</v>
      </c>
      <c r="U18" t="s">
        <v>7532</v>
      </c>
      <c r="V18" t="s">
        <v>7529</v>
      </c>
      <c r="W18" t="s">
        <v>7517</v>
      </c>
    </row>
    <row r="19" spans="1:23" x14ac:dyDescent="0.25">
      <c r="A19" t="s">
        <v>7369</v>
      </c>
      <c r="B19" t="s">
        <v>7507</v>
      </c>
      <c r="C19" t="s">
        <v>7712</v>
      </c>
      <c r="D19" t="s">
        <v>5491</v>
      </c>
      <c r="E19" t="s">
        <v>7710</v>
      </c>
      <c r="F19" t="s">
        <v>7717</v>
      </c>
      <c r="G19" t="s">
        <v>7529</v>
      </c>
      <c r="U19" t="s">
        <v>7541</v>
      </c>
      <c r="V19" t="s">
        <v>7529</v>
      </c>
      <c r="W19" t="s">
        <v>5392</v>
      </c>
    </row>
    <row r="20" spans="1:23" x14ac:dyDescent="0.25">
      <c r="A20" t="s">
        <v>7364</v>
      </c>
      <c r="B20" t="s">
        <v>7507</v>
      </c>
      <c r="C20" t="s">
        <v>7712</v>
      </c>
      <c r="D20" t="s">
        <v>3574</v>
      </c>
      <c r="E20" t="s">
        <v>7552</v>
      </c>
      <c r="F20" t="s">
        <v>7723</v>
      </c>
      <c r="G20" t="s">
        <v>7530</v>
      </c>
      <c r="U20" t="s">
        <v>7543</v>
      </c>
      <c r="V20" t="s">
        <v>7529</v>
      </c>
      <c r="W20" t="s">
        <v>7594</v>
      </c>
    </row>
    <row r="21" spans="1:23" x14ac:dyDescent="0.25">
      <c r="A21" t="s">
        <v>7415</v>
      </c>
      <c r="B21" t="s">
        <v>7507</v>
      </c>
      <c r="C21" t="s">
        <v>7712</v>
      </c>
      <c r="D21" t="s">
        <v>7724</v>
      </c>
      <c r="E21" t="s">
        <v>7725</v>
      </c>
      <c r="F21" t="s">
        <v>7723</v>
      </c>
      <c r="G21" t="s">
        <v>7529</v>
      </c>
      <c r="U21" t="s">
        <v>3428</v>
      </c>
      <c r="V21" t="s">
        <v>7529</v>
      </c>
    </row>
    <row r="22" spans="1:23" x14ac:dyDescent="0.25">
      <c r="A22" t="s">
        <v>7654</v>
      </c>
      <c r="B22" t="s">
        <v>7507</v>
      </c>
      <c r="C22" t="s">
        <v>7712</v>
      </c>
      <c r="D22" t="s">
        <v>3427</v>
      </c>
      <c r="E22" t="s">
        <v>7458</v>
      </c>
      <c r="F22" t="s">
        <v>7723</v>
      </c>
      <c r="G22" t="s">
        <v>7530</v>
      </c>
      <c r="U22" t="s">
        <v>7596</v>
      </c>
      <c r="V22" t="s">
        <v>7529</v>
      </c>
    </row>
    <row r="23" spans="1:23" x14ac:dyDescent="0.25">
      <c r="A23" t="s">
        <v>7657</v>
      </c>
      <c r="B23" t="s">
        <v>7507</v>
      </c>
      <c r="C23" t="s">
        <v>7712</v>
      </c>
      <c r="D23" t="s">
        <v>7562</v>
      </c>
      <c r="E23" t="s">
        <v>7684</v>
      </c>
      <c r="F23" t="s">
        <v>7717</v>
      </c>
      <c r="G23" t="s">
        <v>7529</v>
      </c>
      <c r="H23" t="s">
        <v>3574</v>
      </c>
      <c r="I23" t="s">
        <v>7552</v>
      </c>
      <c r="J23" t="s">
        <v>7524</v>
      </c>
      <c r="K23" t="s">
        <v>7529</v>
      </c>
      <c r="L23" t="s">
        <v>3563</v>
      </c>
      <c r="M23" t="s">
        <v>3428</v>
      </c>
      <c r="N23" t="s">
        <v>7524</v>
      </c>
      <c r="O23" t="s">
        <v>7529</v>
      </c>
      <c r="P23" t="s">
        <v>7553</v>
      </c>
      <c r="Q23" t="s">
        <v>7726</v>
      </c>
      <c r="R23" t="s">
        <v>7717</v>
      </c>
      <c r="S23" t="s">
        <v>7529</v>
      </c>
      <c r="U23" t="s">
        <v>7566</v>
      </c>
      <c r="V23" t="s">
        <v>7530</v>
      </c>
    </row>
    <row r="24" spans="1:23" x14ac:dyDescent="0.25">
      <c r="A24" t="s">
        <v>5170</v>
      </c>
      <c r="B24" t="s">
        <v>7507</v>
      </c>
      <c r="C24" t="s">
        <v>7712</v>
      </c>
      <c r="D24" t="s">
        <v>7562</v>
      </c>
      <c r="E24" t="s">
        <v>7711</v>
      </c>
      <c r="F24" t="s">
        <v>7717</v>
      </c>
      <c r="G24" t="s">
        <v>7530</v>
      </c>
      <c r="U24" t="s">
        <v>7567</v>
      </c>
      <c r="V24" t="s">
        <v>7529</v>
      </c>
    </row>
    <row r="25" spans="1:23" x14ac:dyDescent="0.25">
      <c r="A25" t="s">
        <v>7356</v>
      </c>
      <c r="B25" t="s">
        <v>7507</v>
      </c>
      <c r="C25" t="s">
        <v>7712</v>
      </c>
      <c r="D25" t="s">
        <v>5491</v>
      </c>
      <c r="E25" t="s">
        <v>7689</v>
      </c>
      <c r="F25" t="s">
        <v>7722</v>
      </c>
      <c r="G25" t="s">
        <v>7530</v>
      </c>
      <c r="U25" t="s">
        <v>7512</v>
      </c>
      <c r="V25" t="s">
        <v>7529</v>
      </c>
    </row>
    <row r="26" spans="1:23" x14ac:dyDescent="0.25">
      <c r="A26" t="s">
        <v>1314</v>
      </c>
      <c r="B26" t="s">
        <v>7507</v>
      </c>
      <c r="C26" t="s">
        <v>7712</v>
      </c>
      <c r="D26" t="s">
        <v>5491</v>
      </c>
      <c r="E26" t="s">
        <v>7710</v>
      </c>
      <c r="F26" t="s">
        <v>7507</v>
      </c>
      <c r="G26" t="s">
        <v>7529</v>
      </c>
      <c r="I26" t="s">
        <v>7709</v>
      </c>
      <c r="U26" t="s">
        <v>7522</v>
      </c>
      <c r="V26" t="s">
        <v>7529</v>
      </c>
    </row>
    <row r="27" spans="1:23" x14ac:dyDescent="0.25">
      <c r="A27" t="s">
        <v>7377</v>
      </c>
      <c r="B27" t="s">
        <v>7507</v>
      </c>
      <c r="C27" t="s">
        <v>7712</v>
      </c>
      <c r="D27" t="s">
        <v>7553</v>
      </c>
      <c r="E27" t="s">
        <v>4227</v>
      </c>
      <c r="F27" t="s">
        <v>7723</v>
      </c>
      <c r="G27" t="s">
        <v>7529</v>
      </c>
      <c r="U27" t="s">
        <v>7676</v>
      </c>
      <c r="V27" t="s">
        <v>7529</v>
      </c>
    </row>
    <row r="28" spans="1:23" x14ac:dyDescent="0.25">
      <c r="A28" t="s">
        <v>7392</v>
      </c>
      <c r="B28" t="s">
        <v>7507</v>
      </c>
      <c r="C28" t="s">
        <v>7712</v>
      </c>
      <c r="D28" t="s">
        <v>3444</v>
      </c>
      <c r="U28" t="s">
        <v>3437</v>
      </c>
      <c r="V28" t="s">
        <v>7529</v>
      </c>
    </row>
    <row r="29" spans="1:23" x14ac:dyDescent="0.25">
      <c r="A29" t="s">
        <v>7390</v>
      </c>
      <c r="B29" t="s">
        <v>7507</v>
      </c>
      <c r="C29" t="s">
        <v>7712</v>
      </c>
      <c r="D29" t="s">
        <v>7562</v>
      </c>
      <c r="E29" t="s">
        <v>7684</v>
      </c>
      <c r="F29" t="s">
        <v>7717</v>
      </c>
      <c r="G29" t="s">
        <v>7529</v>
      </c>
      <c r="H29" t="s">
        <v>3574</v>
      </c>
      <c r="I29" t="s">
        <v>7552</v>
      </c>
      <c r="J29" t="s">
        <v>7524</v>
      </c>
      <c r="K29" t="s">
        <v>7529</v>
      </c>
      <c r="L29" t="s">
        <v>3563</v>
      </c>
      <c r="M29" t="s">
        <v>3428</v>
      </c>
      <c r="N29" t="s">
        <v>7524</v>
      </c>
      <c r="O29" t="s">
        <v>7529</v>
      </c>
      <c r="P29" t="s">
        <v>7553</v>
      </c>
      <c r="Q29" t="s">
        <v>7726</v>
      </c>
      <c r="R29" t="s">
        <v>7717</v>
      </c>
      <c r="S29" t="s">
        <v>7529</v>
      </c>
      <c r="U29" t="s">
        <v>7552</v>
      </c>
      <c r="V29" t="s">
        <v>7529</v>
      </c>
    </row>
    <row r="30" spans="1:23" x14ac:dyDescent="0.25">
      <c r="A30" t="s">
        <v>7373</v>
      </c>
      <c r="B30" t="s">
        <v>7507</v>
      </c>
      <c r="C30" t="s">
        <v>7712</v>
      </c>
      <c r="D30" t="s">
        <v>7562</v>
      </c>
      <c r="E30" t="s">
        <v>7713</v>
      </c>
      <c r="F30" t="s">
        <v>7722</v>
      </c>
      <c r="G30" t="s">
        <v>7529</v>
      </c>
      <c r="U30" t="s">
        <v>7549</v>
      </c>
      <c r="V30" t="s">
        <v>7529</v>
      </c>
    </row>
    <row r="31" spans="1:23" x14ac:dyDescent="0.25">
      <c r="A31" t="s">
        <v>7419</v>
      </c>
      <c r="B31" t="s">
        <v>7507</v>
      </c>
      <c r="C31" t="s">
        <v>7712</v>
      </c>
      <c r="D31" t="s">
        <v>5491</v>
      </c>
      <c r="E31" t="s">
        <v>7718</v>
      </c>
      <c r="F31" t="s">
        <v>7723</v>
      </c>
      <c r="G31" t="s">
        <v>7529</v>
      </c>
      <c r="U31" t="s">
        <v>5646</v>
      </c>
      <c r="V31" t="s">
        <v>7529</v>
      </c>
    </row>
    <row r="32" spans="1:23" x14ac:dyDescent="0.25">
      <c r="A32" t="s">
        <v>7365</v>
      </c>
      <c r="B32" t="s">
        <v>7507</v>
      </c>
      <c r="C32" t="s">
        <v>7712</v>
      </c>
      <c r="D32" t="s">
        <v>7562</v>
      </c>
      <c r="E32" t="s">
        <v>7719</v>
      </c>
      <c r="F32" t="s">
        <v>7507</v>
      </c>
      <c r="G32" t="s">
        <v>7530</v>
      </c>
      <c r="U32" t="s">
        <v>7458</v>
      </c>
      <c r="V32" t="s">
        <v>7529</v>
      </c>
    </row>
    <row r="33" spans="1:22" x14ac:dyDescent="0.25">
      <c r="A33" t="s">
        <v>7379</v>
      </c>
      <c r="B33" t="s">
        <v>7507</v>
      </c>
      <c r="C33" t="s">
        <v>7712</v>
      </c>
      <c r="D33" t="s">
        <v>7553</v>
      </c>
      <c r="E33" t="s">
        <v>4227</v>
      </c>
      <c r="F33" t="s">
        <v>7723</v>
      </c>
      <c r="G33" t="s">
        <v>7529</v>
      </c>
      <c r="U33" t="s">
        <v>7556</v>
      </c>
      <c r="V33" t="s">
        <v>7529</v>
      </c>
    </row>
    <row r="34" spans="1:22" x14ac:dyDescent="0.25">
      <c r="A34" t="s">
        <v>7361</v>
      </c>
      <c r="B34" t="s">
        <v>7507</v>
      </c>
      <c r="C34" t="s">
        <v>7712</v>
      </c>
      <c r="D34" t="s">
        <v>5491</v>
      </c>
      <c r="E34" t="s">
        <v>7716</v>
      </c>
      <c r="F34" t="s">
        <v>7717</v>
      </c>
      <c r="G34" t="s">
        <v>7529</v>
      </c>
      <c r="U34" t="s">
        <v>7516</v>
      </c>
      <c r="V34" t="s">
        <v>7529</v>
      </c>
    </row>
    <row r="35" spans="1:22" x14ac:dyDescent="0.25">
      <c r="A35" t="s">
        <v>7355</v>
      </c>
      <c r="B35" t="s">
        <v>7507</v>
      </c>
      <c r="C35" t="s">
        <v>7712</v>
      </c>
      <c r="D35" t="s">
        <v>7562</v>
      </c>
      <c r="E35" t="s">
        <v>7684</v>
      </c>
      <c r="F35" t="s">
        <v>7717</v>
      </c>
      <c r="G35" t="s">
        <v>7529</v>
      </c>
      <c r="H35" t="s">
        <v>3574</v>
      </c>
      <c r="I35" t="s">
        <v>7552</v>
      </c>
      <c r="J35" t="s">
        <v>7524</v>
      </c>
      <c r="K35" t="s">
        <v>7529</v>
      </c>
      <c r="L35" t="s">
        <v>3563</v>
      </c>
      <c r="M35" t="s">
        <v>3428</v>
      </c>
      <c r="N35" t="s">
        <v>7524</v>
      </c>
      <c r="O35" t="s">
        <v>7529</v>
      </c>
      <c r="P35" t="s">
        <v>7553</v>
      </c>
      <c r="Q35" t="s">
        <v>7726</v>
      </c>
      <c r="R35" t="s">
        <v>7717</v>
      </c>
      <c r="S35" t="s">
        <v>7529</v>
      </c>
      <c r="U35" t="s">
        <v>7523</v>
      </c>
      <c r="V35" t="s">
        <v>7529</v>
      </c>
    </row>
    <row r="36" spans="1:22" x14ac:dyDescent="0.25">
      <c r="A36" t="s">
        <v>7353</v>
      </c>
      <c r="B36" t="s">
        <v>7507</v>
      </c>
      <c r="C36" t="s">
        <v>7712</v>
      </c>
      <c r="D36" t="s">
        <v>7562</v>
      </c>
      <c r="E36" t="s">
        <v>7684</v>
      </c>
      <c r="F36" t="s">
        <v>7717</v>
      </c>
      <c r="G36" t="s">
        <v>7529</v>
      </c>
      <c r="H36" t="s">
        <v>3574</v>
      </c>
      <c r="I36" t="s">
        <v>7552</v>
      </c>
      <c r="J36" t="s">
        <v>7524</v>
      </c>
      <c r="K36" t="s">
        <v>7529</v>
      </c>
      <c r="L36" t="s">
        <v>3563</v>
      </c>
      <c r="M36" t="s">
        <v>3428</v>
      </c>
      <c r="N36" t="s">
        <v>7524</v>
      </c>
      <c r="O36" t="s">
        <v>7529</v>
      </c>
      <c r="P36" t="s">
        <v>7553</v>
      </c>
      <c r="Q36" t="s">
        <v>7726</v>
      </c>
      <c r="R36" t="s">
        <v>7717</v>
      </c>
      <c r="S36" t="s">
        <v>7529</v>
      </c>
      <c r="U36" t="s">
        <v>7576</v>
      </c>
      <c r="V36" t="s">
        <v>7529</v>
      </c>
    </row>
    <row r="37" spans="1:22" x14ac:dyDescent="0.25">
      <c r="A37" t="s">
        <v>7368</v>
      </c>
      <c r="B37" t="s">
        <v>7507</v>
      </c>
      <c r="C37" t="s">
        <v>7712</v>
      </c>
      <c r="D37" t="s">
        <v>7562</v>
      </c>
      <c r="E37" t="s">
        <v>7717</v>
      </c>
      <c r="F37" t="s">
        <v>7727</v>
      </c>
      <c r="G37" t="s">
        <v>7529</v>
      </c>
      <c r="U37" t="s">
        <v>7575</v>
      </c>
      <c r="V37" t="s">
        <v>7529</v>
      </c>
    </row>
    <row r="38" spans="1:22" x14ac:dyDescent="0.25">
      <c r="A38" t="s">
        <v>5417</v>
      </c>
      <c r="B38" t="s">
        <v>7507</v>
      </c>
      <c r="C38" t="s">
        <v>7712</v>
      </c>
      <c r="D38" t="s">
        <v>7562</v>
      </c>
      <c r="E38" t="s">
        <v>7720</v>
      </c>
      <c r="F38" t="s">
        <v>7722</v>
      </c>
      <c r="G38" t="s">
        <v>7529</v>
      </c>
      <c r="U38" t="s">
        <v>7691</v>
      </c>
      <c r="V38" t="s">
        <v>7529</v>
      </c>
    </row>
    <row r="39" spans="1:22" x14ac:dyDescent="0.25">
      <c r="A39" t="s">
        <v>5230</v>
      </c>
      <c r="B39" t="s">
        <v>7507</v>
      </c>
      <c r="C39" t="s">
        <v>7712</v>
      </c>
      <c r="D39" t="s">
        <v>5491</v>
      </c>
      <c r="E39" t="s">
        <v>7569</v>
      </c>
      <c r="F39" t="s">
        <v>7717</v>
      </c>
      <c r="G39" t="s">
        <v>7529</v>
      </c>
      <c r="U39" t="s">
        <v>3433</v>
      </c>
      <c r="V39" t="s">
        <v>7529</v>
      </c>
    </row>
    <row r="40" spans="1:22" x14ac:dyDescent="0.25">
      <c r="A40" t="s">
        <v>7417</v>
      </c>
      <c r="B40" t="s">
        <v>7507</v>
      </c>
      <c r="C40" t="s">
        <v>7712</v>
      </c>
      <c r="D40" t="s">
        <v>7562</v>
      </c>
      <c r="E40" t="s">
        <v>7711</v>
      </c>
      <c r="F40" t="s">
        <v>7717</v>
      </c>
      <c r="G40" t="s">
        <v>7530</v>
      </c>
      <c r="U40" t="s">
        <v>7679</v>
      </c>
      <c r="V40" t="s">
        <v>7529</v>
      </c>
    </row>
    <row r="41" spans="1:22" x14ac:dyDescent="0.25">
      <c r="A41" t="s">
        <v>5244</v>
      </c>
      <c r="B41" t="s">
        <v>7507</v>
      </c>
      <c r="C41" t="s">
        <v>7712</v>
      </c>
      <c r="D41" t="s">
        <v>7562</v>
      </c>
      <c r="E41" t="s">
        <v>7684</v>
      </c>
      <c r="F41" t="s">
        <v>7524</v>
      </c>
      <c r="G41" t="s">
        <v>7529</v>
      </c>
      <c r="H41" t="s">
        <v>3574</v>
      </c>
      <c r="I41" t="s">
        <v>7552</v>
      </c>
      <c r="J41" t="s">
        <v>7524</v>
      </c>
      <c r="K41" t="s">
        <v>7529</v>
      </c>
      <c r="L41" t="s">
        <v>3563</v>
      </c>
      <c r="M41" t="s">
        <v>3428</v>
      </c>
      <c r="N41" t="s">
        <v>7524</v>
      </c>
      <c r="O41" t="s">
        <v>7529</v>
      </c>
      <c r="P41" t="s">
        <v>7553</v>
      </c>
      <c r="Q41" t="s">
        <v>7726</v>
      </c>
      <c r="R41" t="s">
        <v>7524</v>
      </c>
      <c r="S41" t="s">
        <v>7529</v>
      </c>
      <c r="U41" t="s">
        <v>7708</v>
      </c>
      <c r="V41" t="s">
        <v>7530</v>
      </c>
    </row>
    <row r="42" spans="1:22" x14ac:dyDescent="0.25">
      <c r="A42" t="s">
        <v>7360</v>
      </c>
      <c r="B42" t="s">
        <v>7507</v>
      </c>
      <c r="C42" t="s">
        <v>7712</v>
      </c>
      <c r="D42" t="s">
        <v>7562</v>
      </c>
      <c r="E42" t="s">
        <v>7711</v>
      </c>
      <c r="F42" t="s">
        <v>7507</v>
      </c>
      <c r="G42" t="s">
        <v>7529</v>
      </c>
      <c r="U42" t="s">
        <v>7709</v>
      </c>
      <c r="V42" t="s">
        <v>7530</v>
      </c>
    </row>
    <row r="43" spans="1:22" x14ac:dyDescent="0.25">
      <c r="A43" t="s">
        <v>7367</v>
      </c>
      <c r="B43" t="s">
        <v>7507</v>
      </c>
      <c r="C43" t="s">
        <v>7712</v>
      </c>
      <c r="D43" t="s">
        <v>7551</v>
      </c>
      <c r="E43" t="s">
        <v>7522</v>
      </c>
      <c r="F43" t="s">
        <v>7723</v>
      </c>
      <c r="G43" t="s">
        <v>7530</v>
      </c>
      <c r="H43" t="s">
        <v>3574</v>
      </c>
      <c r="I43" t="s">
        <v>7552</v>
      </c>
      <c r="J43" t="s">
        <v>7723</v>
      </c>
      <c r="K43" t="s">
        <v>7530</v>
      </c>
      <c r="L43" t="s">
        <v>3563</v>
      </c>
      <c r="M43" t="s">
        <v>3428</v>
      </c>
      <c r="N43" t="s">
        <v>7723</v>
      </c>
      <c r="O43" t="s">
        <v>7530</v>
      </c>
      <c r="U43" t="s">
        <v>7590</v>
      </c>
      <c r="V43" t="s">
        <v>7529</v>
      </c>
    </row>
    <row r="44" spans="1:22" x14ac:dyDescent="0.25">
      <c r="A44" t="s">
        <v>7348</v>
      </c>
      <c r="B44" t="s">
        <v>7507</v>
      </c>
      <c r="C44" t="s">
        <v>7712</v>
      </c>
      <c r="D44" t="s">
        <v>7562</v>
      </c>
      <c r="E44" t="s">
        <v>7713</v>
      </c>
      <c r="F44" t="s">
        <v>7717</v>
      </c>
      <c r="G44" t="s">
        <v>7529</v>
      </c>
      <c r="U44" t="s">
        <v>7569</v>
      </c>
      <c r="V44" t="s">
        <v>7530</v>
      </c>
    </row>
    <row r="45" spans="1:22" x14ac:dyDescent="0.25">
      <c r="A45" t="s">
        <v>7397</v>
      </c>
      <c r="B45" t="s">
        <v>7507</v>
      </c>
      <c r="C45" t="s">
        <v>7712</v>
      </c>
      <c r="D45" t="s">
        <v>7562</v>
      </c>
      <c r="E45" t="s">
        <v>7684</v>
      </c>
      <c r="F45" t="s">
        <v>7524</v>
      </c>
      <c r="G45" t="s">
        <v>7529</v>
      </c>
      <c r="U45" t="s">
        <v>7568</v>
      </c>
      <c r="V45" t="s">
        <v>7529</v>
      </c>
    </row>
    <row r="46" spans="1:22" x14ac:dyDescent="0.25">
      <c r="A46" t="s">
        <v>153</v>
      </c>
      <c r="B46" t="s">
        <v>7555</v>
      </c>
      <c r="C46" t="s">
        <v>0</v>
      </c>
      <c r="D46" t="s">
        <v>7561</v>
      </c>
      <c r="E46" t="s">
        <v>7556</v>
      </c>
      <c r="F46" t="s">
        <v>7557</v>
      </c>
      <c r="G46" t="s">
        <v>7529</v>
      </c>
      <c r="U46" t="s">
        <v>7685</v>
      </c>
      <c r="V46" t="s">
        <v>7529</v>
      </c>
    </row>
    <row r="47" spans="1:22" x14ac:dyDescent="0.25">
      <c r="A47" t="s">
        <v>3487</v>
      </c>
      <c r="B47" t="s">
        <v>7520</v>
      </c>
      <c r="C47" t="s">
        <v>7457</v>
      </c>
      <c r="D47" t="s">
        <v>3427</v>
      </c>
      <c r="E47" t="s">
        <v>7458</v>
      </c>
      <c r="F47" t="s">
        <v>7687</v>
      </c>
      <c r="G47" t="s">
        <v>7529</v>
      </c>
      <c r="H47" t="s">
        <v>3427</v>
      </c>
      <c r="I47" t="s">
        <v>7512</v>
      </c>
      <c r="J47" t="s">
        <v>7687</v>
      </c>
      <c r="K47" t="s">
        <v>7529</v>
      </c>
      <c r="L47" t="s">
        <v>7562</v>
      </c>
      <c r="M47" t="s">
        <v>7540</v>
      </c>
      <c r="N47" t="s">
        <v>7507</v>
      </c>
      <c r="O47" t="s">
        <v>7529</v>
      </c>
      <c r="U47" t="s">
        <v>7680</v>
      </c>
      <c r="V47" t="s">
        <v>7529</v>
      </c>
    </row>
    <row r="48" spans="1:22" x14ac:dyDescent="0.25">
      <c r="A48" t="s">
        <v>3494</v>
      </c>
      <c r="B48" t="s">
        <v>7520</v>
      </c>
      <c r="C48" t="s">
        <v>7457</v>
      </c>
      <c r="D48" t="s">
        <v>7560</v>
      </c>
      <c r="E48" t="s">
        <v>7678</v>
      </c>
      <c r="F48" t="s">
        <v>7509</v>
      </c>
      <c r="G48" t="s">
        <v>7529</v>
      </c>
      <c r="U48" t="s">
        <v>7686</v>
      </c>
      <c r="V48" t="s">
        <v>7529</v>
      </c>
    </row>
    <row r="49" spans="1:22" x14ac:dyDescent="0.25">
      <c r="A49" t="s">
        <v>3499</v>
      </c>
      <c r="B49" t="s">
        <v>7520</v>
      </c>
      <c r="C49" t="s">
        <v>7457</v>
      </c>
      <c r="D49" t="s">
        <v>3506</v>
      </c>
      <c r="E49" t="s">
        <v>3429</v>
      </c>
      <c r="F49" t="s">
        <v>7687</v>
      </c>
      <c r="G49" t="s">
        <v>7529</v>
      </c>
      <c r="U49" t="s">
        <v>7681</v>
      </c>
      <c r="V49" t="s">
        <v>7529</v>
      </c>
    </row>
    <row r="50" spans="1:22" x14ac:dyDescent="0.25">
      <c r="A50" t="s">
        <v>3508</v>
      </c>
      <c r="B50" t="s">
        <v>7520</v>
      </c>
      <c r="C50" t="s">
        <v>7457</v>
      </c>
      <c r="D50" t="s">
        <v>5491</v>
      </c>
      <c r="E50" t="s">
        <v>7590</v>
      </c>
      <c r="F50" t="s">
        <v>3509</v>
      </c>
      <c r="G50" t="s">
        <v>7529</v>
      </c>
      <c r="H50" t="s">
        <v>7551</v>
      </c>
      <c r="I50" t="s">
        <v>7522</v>
      </c>
      <c r="J50" t="s">
        <v>7510</v>
      </c>
      <c r="K50" t="s">
        <v>7530</v>
      </c>
      <c r="U50" t="s">
        <v>7721</v>
      </c>
      <c r="V50" t="s">
        <v>7530</v>
      </c>
    </row>
    <row r="51" spans="1:22" x14ac:dyDescent="0.25">
      <c r="A51" t="s">
        <v>3514</v>
      </c>
      <c r="B51" t="s">
        <v>7535</v>
      </c>
      <c r="C51" t="s">
        <v>7457</v>
      </c>
      <c r="D51" t="s">
        <v>3427</v>
      </c>
      <c r="E51" t="s">
        <v>7458</v>
      </c>
      <c r="F51" t="s">
        <v>7687</v>
      </c>
      <c r="G51" t="s">
        <v>7529</v>
      </c>
      <c r="H51" t="s">
        <v>3427</v>
      </c>
      <c r="I51" t="s">
        <v>7512</v>
      </c>
      <c r="J51" t="s">
        <v>7687</v>
      </c>
      <c r="K51" t="s">
        <v>7529</v>
      </c>
      <c r="U51" t="s">
        <v>7678</v>
      </c>
      <c r="V51" t="s">
        <v>7529</v>
      </c>
    </row>
    <row r="52" spans="1:22" x14ac:dyDescent="0.25">
      <c r="A52" t="s">
        <v>3519</v>
      </c>
      <c r="B52" t="s">
        <v>7520</v>
      </c>
      <c r="C52" t="s">
        <v>7457</v>
      </c>
      <c r="D52" t="s">
        <v>3434</v>
      </c>
      <c r="E52" t="s">
        <v>7513</v>
      </c>
      <c r="F52" t="s">
        <v>7687</v>
      </c>
      <c r="G52" t="s">
        <v>7529</v>
      </c>
      <c r="H52" t="s">
        <v>3427</v>
      </c>
      <c r="I52" t="s">
        <v>7512</v>
      </c>
      <c r="J52" t="s">
        <v>7511</v>
      </c>
      <c r="K52" t="s">
        <v>7529</v>
      </c>
      <c r="U52" t="s">
        <v>3432</v>
      </c>
      <c r="V52" t="s">
        <v>7529</v>
      </c>
    </row>
    <row r="53" spans="1:22" x14ac:dyDescent="0.25">
      <c r="A53" t="s">
        <v>3525</v>
      </c>
      <c r="B53" t="s">
        <v>7520</v>
      </c>
      <c r="C53" t="s">
        <v>7457</v>
      </c>
      <c r="D53" t="s">
        <v>3434</v>
      </c>
      <c r="E53" t="s">
        <v>7513</v>
      </c>
      <c r="F53" t="s">
        <v>7687</v>
      </c>
      <c r="G53" t="s">
        <v>7529</v>
      </c>
      <c r="H53" t="s">
        <v>3434</v>
      </c>
      <c r="I53" t="s">
        <v>7528</v>
      </c>
      <c r="J53" t="s">
        <v>3509</v>
      </c>
      <c r="K53" t="s">
        <v>7529</v>
      </c>
      <c r="U53" t="s">
        <v>7588</v>
      </c>
      <c r="V53" t="s">
        <v>7529</v>
      </c>
    </row>
    <row r="54" spans="1:22" x14ac:dyDescent="0.25">
      <c r="A54" t="s">
        <v>3453</v>
      </c>
      <c r="B54" t="s">
        <v>3532</v>
      </c>
      <c r="C54" t="s">
        <v>7457</v>
      </c>
      <c r="D54" t="s">
        <v>3427</v>
      </c>
      <c r="E54" t="s">
        <v>7512</v>
      </c>
      <c r="F54" t="s">
        <v>7514</v>
      </c>
      <c r="G54" t="s">
        <v>7529</v>
      </c>
      <c r="U54" t="s">
        <v>7683</v>
      </c>
      <c r="V54" t="s">
        <v>7529</v>
      </c>
    </row>
    <row r="55" spans="1:22" x14ac:dyDescent="0.25">
      <c r="A55" t="s">
        <v>3536</v>
      </c>
      <c r="B55" t="s">
        <v>7520</v>
      </c>
      <c r="C55" t="s">
        <v>7457</v>
      </c>
      <c r="D55" t="s">
        <v>5491</v>
      </c>
      <c r="E55" t="s">
        <v>7590</v>
      </c>
      <c r="F55" t="s">
        <v>3509</v>
      </c>
      <c r="G55" t="s">
        <v>7529</v>
      </c>
      <c r="H55" t="s">
        <v>7515</v>
      </c>
      <c r="I55" t="s">
        <v>7516</v>
      </c>
      <c r="J55" t="s">
        <v>7687</v>
      </c>
      <c r="K55" t="s">
        <v>7529</v>
      </c>
      <c r="U55" t="s">
        <v>7712</v>
      </c>
      <c r="V55" t="s">
        <v>7530</v>
      </c>
    </row>
    <row r="56" spans="1:22" x14ac:dyDescent="0.25">
      <c r="A56" t="s">
        <v>3543</v>
      </c>
      <c r="B56" t="s">
        <v>7521</v>
      </c>
      <c r="C56" t="s">
        <v>7457</v>
      </c>
      <c r="D56" t="s">
        <v>7553</v>
      </c>
      <c r="E56" t="s">
        <v>4227</v>
      </c>
      <c r="F56" t="s">
        <v>7687</v>
      </c>
      <c r="G56" t="s">
        <v>7529</v>
      </c>
      <c r="H56" t="s">
        <v>7551</v>
      </c>
      <c r="I56" t="s">
        <v>7522</v>
      </c>
      <c r="J56" t="s">
        <v>7687</v>
      </c>
      <c r="K56" t="s">
        <v>7529</v>
      </c>
      <c r="U56" t="s">
        <v>7565</v>
      </c>
      <c r="V56" t="s">
        <v>7529</v>
      </c>
    </row>
    <row r="57" spans="1:22" x14ac:dyDescent="0.25">
      <c r="A57" t="s">
        <v>7329</v>
      </c>
      <c r="B57" t="s">
        <v>7520</v>
      </c>
      <c r="C57" t="s">
        <v>7457</v>
      </c>
      <c r="D57" t="s">
        <v>7517</v>
      </c>
      <c r="E57" t="s">
        <v>7523</v>
      </c>
      <c r="F57" t="s">
        <v>7687</v>
      </c>
      <c r="G57" t="s">
        <v>7529</v>
      </c>
      <c r="U57" t="s">
        <v>7716</v>
      </c>
      <c r="V57" t="s">
        <v>7530</v>
      </c>
    </row>
    <row r="58" spans="1:22" x14ac:dyDescent="0.25">
      <c r="A58" t="s">
        <v>3549</v>
      </c>
      <c r="B58" t="s">
        <v>7520</v>
      </c>
      <c r="C58" t="s">
        <v>7457</v>
      </c>
      <c r="D58" t="s">
        <v>3427</v>
      </c>
      <c r="E58" t="s">
        <v>7512</v>
      </c>
      <c r="F58" t="s">
        <v>7524</v>
      </c>
      <c r="G58" t="s">
        <v>7529</v>
      </c>
      <c r="U58" t="s">
        <v>7718</v>
      </c>
      <c r="V58" t="s">
        <v>7530</v>
      </c>
    </row>
    <row r="59" spans="1:22" x14ac:dyDescent="0.25">
      <c r="A59" t="s">
        <v>3555</v>
      </c>
      <c r="B59" t="s">
        <v>7520</v>
      </c>
      <c r="C59" t="s">
        <v>7457</v>
      </c>
      <c r="D59" t="s">
        <v>3506</v>
      </c>
      <c r="E59" t="s">
        <v>5646</v>
      </c>
      <c r="F59" t="s">
        <v>3509</v>
      </c>
      <c r="G59" t="s">
        <v>7529</v>
      </c>
      <c r="U59" t="s">
        <v>7719</v>
      </c>
      <c r="V59" t="s">
        <v>7529</v>
      </c>
    </row>
    <row r="60" spans="1:22" x14ac:dyDescent="0.25">
      <c r="A60" t="s">
        <v>3559</v>
      </c>
      <c r="B60" t="s">
        <v>7520</v>
      </c>
      <c r="C60" t="s">
        <v>7457</v>
      </c>
      <c r="D60" t="s">
        <v>7553</v>
      </c>
      <c r="E60" t="s">
        <v>3437</v>
      </c>
      <c r="F60" t="s">
        <v>7526</v>
      </c>
      <c r="G60" t="s">
        <v>7529</v>
      </c>
      <c r="U60" t="s">
        <v>7717</v>
      </c>
      <c r="V60" t="s">
        <v>7530</v>
      </c>
    </row>
    <row r="61" spans="1:22" x14ac:dyDescent="0.25">
      <c r="A61" t="s">
        <v>3564</v>
      </c>
      <c r="B61" t="s">
        <v>7520</v>
      </c>
      <c r="C61" t="s">
        <v>7457</v>
      </c>
      <c r="D61" t="s">
        <v>7562</v>
      </c>
      <c r="E61" t="s">
        <v>7532</v>
      </c>
      <c r="F61" t="s">
        <v>7531</v>
      </c>
      <c r="G61" t="s">
        <v>7529</v>
      </c>
      <c r="U61" t="s">
        <v>7720</v>
      </c>
      <c r="V61" t="s">
        <v>7530</v>
      </c>
    </row>
    <row r="62" spans="1:22" x14ac:dyDescent="0.25">
      <c r="A62" t="s">
        <v>3457</v>
      </c>
      <c r="B62" t="s">
        <v>7525</v>
      </c>
      <c r="C62" t="s">
        <v>7457</v>
      </c>
      <c r="D62" t="s">
        <v>3506</v>
      </c>
      <c r="E62" t="s">
        <v>3433</v>
      </c>
      <c r="F62" t="s">
        <v>7531</v>
      </c>
      <c r="G62" t="s">
        <v>7529</v>
      </c>
      <c r="U62" t="s">
        <v>7725</v>
      </c>
      <c r="V62" t="s">
        <v>7530</v>
      </c>
    </row>
    <row r="63" spans="1:22" x14ac:dyDescent="0.25">
      <c r="A63" t="s">
        <v>3570</v>
      </c>
      <c r="B63" t="s">
        <v>7520</v>
      </c>
      <c r="C63" t="s">
        <v>7457</v>
      </c>
      <c r="D63" t="s">
        <v>3574</v>
      </c>
      <c r="E63" t="s">
        <v>7549</v>
      </c>
      <c r="F63" t="s">
        <v>7533</v>
      </c>
      <c r="G63" t="s">
        <v>7529</v>
      </c>
      <c r="U63" t="s">
        <v>7726</v>
      </c>
      <c r="V63" t="s">
        <v>7530</v>
      </c>
    </row>
    <row r="64" spans="1:22" x14ac:dyDescent="0.25">
      <c r="A64" t="s">
        <v>3575</v>
      </c>
      <c r="B64" t="s">
        <v>7520</v>
      </c>
      <c r="C64" t="s">
        <v>7457</v>
      </c>
      <c r="D64" t="s">
        <v>3506</v>
      </c>
      <c r="E64" t="s">
        <v>5646</v>
      </c>
      <c r="F64" t="s">
        <v>3509</v>
      </c>
      <c r="G64" t="s">
        <v>7529</v>
      </c>
      <c r="H64" t="s">
        <v>7551</v>
      </c>
      <c r="I64" t="s">
        <v>7522</v>
      </c>
      <c r="J64" t="s">
        <v>7510</v>
      </c>
      <c r="K64" t="s">
        <v>7530</v>
      </c>
    </row>
    <row r="65" spans="1:11" x14ac:dyDescent="0.25">
      <c r="A65" t="s">
        <v>125</v>
      </c>
      <c r="B65" t="s">
        <v>7534</v>
      </c>
      <c r="C65" t="s">
        <v>7457</v>
      </c>
      <c r="D65" t="s">
        <v>3563</v>
      </c>
      <c r="E65" t="s">
        <v>3428</v>
      </c>
      <c r="F65" t="s">
        <v>7524</v>
      </c>
      <c r="G65" t="s">
        <v>7529</v>
      </c>
    </row>
    <row r="66" spans="1:11" x14ac:dyDescent="0.25">
      <c r="A66" t="s">
        <v>3583</v>
      </c>
      <c r="B66" t="s">
        <v>7520</v>
      </c>
      <c r="C66" t="s">
        <v>7457</v>
      </c>
      <c r="D66" t="s">
        <v>3427</v>
      </c>
      <c r="E66" t="s">
        <v>7458</v>
      </c>
      <c r="F66" t="s">
        <v>7687</v>
      </c>
      <c r="G66" t="s">
        <v>7529</v>
      </c>
    </row>
    <row r="67" spans="1:11" x14ac:dyDescent="0.25">
      <c r="A67" t="s">
        <v>3587</v>
      </c>
      <c r="B67" t="s">
        <v>7520</v>
      </c>
      <c r="C67" t="s">
        <v>7457</v>
      </c>
      <c r="D67" t="s">
        <v>3434</v>
      </c>
      <c r="E67" t="s">
        <v>7513</v>
      </c>
      <c r="F67" t="s">
        <v>7687</v>
      </c>
      <c r="G67" t="s">
        <v>7529</v>
      </c>
      <c r="H67" t="s">
        <v>7690</v>
      </c>
      <c r="I67" t="s">
        <v>7541</v>
      </c>
      <c r="J67" t="s">
        <v>7511</v>
      </c>
      <c r="K67" t="s">
        <v>7529</v>
      </c>
    </row>
    <row r="68" spans="1:11" x14ac:dyDescent="0.25">
      <c r="A68" t="s">
        <v>3591</v>
      </c>
      <c r="B68" t="s">
        <v>7535</v>
      </c>
      <c r="C68" t="s">
        <v>7457</v>
      </c>
      <c r="D68" t="s">
        <v>3427</v>
      </c>
      <c r="E68" t="s">
        <v>7512</v>
      </c>
      <c r="F68" t="s">
        <v>7687</v>
      </c>
      <c r="G68" t="s">
        <v>7530</v>
      </c>
      <c r="H68" t="s">
        <v>3563</v>
      </c>
      <c r="I68" t="s">
        <v>3428</v>
      </c>
      <c r="J68" t="s">
        <v>7531</v>
      </c>
      <c r="K68" t="s">
        <v>7529</v>
      </c>
    </row>
    <row r="69" spans="1:11" x14ac:dyDescent="0.25">
      <c r="A69" t="s">
        <v>3596</v>
      </c>
      <c r="B69" t="s">
        <v>7520</v>
      </c>
      <c r="C69" t="s">
        <v>7457</v>
      </c>
      <c r="D69" t="s">
        <v>3568</v>
      </c>
      <c r="E69" t="s">
        <v>7543</v>
      </c>
      <c r="F69" t="s">
        <v>7514</v>
      </c>
      <c r="G69" t="s">
        <v>7529</v>
      </c>
    </row>
    <row r="70" spans="1:11" x14ac:dyDescent="0.25">
      <c r="A70" t="s">
        <v>3599</v>
      </c>
      <c r="B70" t="s">
        <v>7521</v>
      </c>
      <c r="C70" t="s">
        <v>7457</v>
      </c>
      <c r="D70" t="s">
        <v>7551</v>
      </c>
      <c r="E70" t="s">
        <v>7522</v>
      </c>
      <c r="F70" t="s">
        <v>7564</v>
      </c>
      <c r="G70" t="s">
        <v>7529</v>
      </c>
    </row>
    <row r="71" spans="1:11" x14ac:dyDescent="0.25">
      <c r="A71" t="s">
        <v>3604</v>
      </c>
      <c r="B71" t="s">
        <v>7520</v>
      </c>
      <c r="C71" t="s">
        <v>7457</v>
      </c>
      <c r="D71" t="s">
        <v>3506</v>
      </c>
      <c r="E71" t="s">
        <v>5646</v>
      </c>
      <c r="F71" t="s">
        <v>3509</v>
      </c>
      <c r="G71" t="s">
        <v>7529</v>
      </c>
      <c r="H71" t="s">
        <v>7515</v>
      </c>
      <c r="I71" t="s">
        <v>7565</v>
      </c>
      <c r="J71" t="s">
        <v>3509</v>
      </c>
      <c r="K71" t="s">
        <v>7529</v>
      </c>
    </row>
    <row r="72" spans="1:11" x14ac:dyDescent="0.25">
      <c r="A72" t="s">
        <v>3609</v>
      </c>
      <c r="B72" t="s">
        <v>7520</v>
      </c>
      <c r="C72" t="s">
        <v>7457</v>
      </c>
      <c r="D72" t="s">
        <v>3506</v>
      </c>
      <c r="E72" t="s">
        <v>5646</v>
      </c>
      <c r="F72" t="s">
        <v>3509</v>
      </c>
      <c r="G72" t="s">
        <v>7529</v>
      </c>
      <c r="H72" t="s">
        <v>7551</v>
      </c>
      <c r="I72" t="s">
        <v>7522</v>
      </c>
      <c r="J72" t="s">
        <v>7510</v>
      </c>
      <c r="K72" t="s">
        <v>7530</v>
      </c>
    </row>
    <row r="73" spans="1:11" x14ac:dyDescent="0.25">
      <c r="A73" t="s">
        <v>3614</v>
      </c>
      <c r="B73" t="s">
        <v>7520</v>
      </c>
      <c r="C73" t="s">
        <v>7457</v>
      </c>
      <c r="D73" t="s">
        <v>3427</v>
      </c>
      <c r="E73" t="s">
        <v>7458</v>
      </c>
      <c r="F73" t="s">
        <v>7687</v>
      </c>
      <c r="G73" t="s">
        <v>7529</v>
      </c>
      <c r="H73" t="s">
        <v>3427</v>
      </c>
      <c r="I73" t="s">
        <v>7512</v>
      </c>
      <c r="J73" t="s">
        <v>7687</v>
      </c>
      <c r="K73" t="s">
        <v>7529</v>
      </c>
    </row>
    <row r="74" spans="1:11" x14ac:dyDescent="0.25">
      <c r="A74" t="s">
        <v>3617</v>
      </c>
      <c r="B74" t="s">
        <v>7520</v>
      </c>
      <c r="C74" t="s">
        <v>7457</v>
      </c>
      <c r="D74" t="s">
        <v>3427</v>
      </c>
      <c r="E74" t="s">
        <v>7458</v>
      </c>
      <c r="F74" t="s">
        <v>7687</v>
      </c>
      <c r="G74" t="s">
        <v>7529</v>
      </c>
      <c r="H74" t="s">
        <v>3427</v>
      </c>
      <c r="I74" t="s">
        <v>7512</v>
      </c>
      <c r="J74" t="s">
        <v>7687</v>
      </c>
      <c r="K74" t="s">
        <v>7529</v>
      </c>
    </row>
    <row r="75" spans="1:11" x14ac:dyDescent="0.25">
      <c r="A75" t="s">
        <v>3621</v>
      </c>
      <c r="B75" t="s">
        <v>7520</v>
      </c>
      <c r="C75" t="s">
        <v>7457</v>
      </c>
      <c r="D75" t="s">
        <v>3427</v>
      </c>
      <c r="E75" t="s">
        <v>7512</v>
      </c>
      <c r="F75" t="s">
        <v>7514</v>
      </c>
      <c r="G75" t="s">
        <v>7529</v>
      </c>
    </row>
    <row r="76" spans="1:11" x14ac:dyDescent="0.25">
      <c r="A76" t="s">
        <v>3626</v>
      </c>
      <c r="B76" t="s">
        <v>7520</v>
      </c>
      <c r="C76" t="s">
        <v>7457</v>
      </c>
      <c r="D76" t="s">
        <v>3568</v>
      </c>
      <c r="E76" t="s">
        <v>7566</v>
      </c>
      <c r="F76" t="s">
        <v>7687</v>
      </c>
      <c r="G76" t="s">
        <v>7529</v>
      </c>
      <c r="H76" t="s">
        <v>3568</v>
      </c>
      <c r="I76" t="s">
        <v>7567</v>
      </c>
      <c r="J76" t="s">
        <v>7687</v>
      </c>
      <c r="K76" t="s">
        <v>7529</v>
      </c>
    </row>
    <row r="77" spans="1:11" x14ac:dyDescent="0.25">
      <c r="A77" t="s">
        <v>3630</v>
      </c>
      <c r="B77" t="s">
        <v>7520</v>
      </c>
      <c r="C77" t="s">
        <v>7457</v>
      </c>
      <c r="D77" t="s">
        <v>7515</v>
      </c>
      <c r="E77" t="s">
        <v>7516</v>
      </c>
      <c r="F77" t="s">
        <v>7531</v>
      </c>
      <c r="G77" t="s">
        <v>7529</v>
      </c>
    </row>
    <row r="78" spans="1:11" x14ac:dyDescent="0.25">
      <c r="A78" t="s">
        <v>3635</v>
      </c>
      <c r="B78" t="s">
        <v>7520</v>
      </c>
      <c r="C78" t="s">
        <v>7457</v>
      </c>
      <c r="D78" t="s">
        <v>7515</v>
      </c>
      <c r="E78" t="s">
        <v>7516</v>
      </c>
      <c r="F78" t="s">
        <v>7687</v>
      </c>
      <c r="G78" t="s">
        <v>7529</v>
      </c>
    </row>
    <row r="79" spans="1:11" x14ac:dyDescent="0.25">
      <c r="A79" t="s">
        <v>3639</v>
      </c>
      <c r="B79" t="s">
        <v>7520</v>
      </c>
      <c r="C79" t="s">
        <v>7457</v>
      </c>
      <c r="D79" t="s">
        <v>5491</v>
      </c>
      <c r="E79" t="s">
        <v>7592</v>
      </c>
      <c r="F79" t="s">
        <v>3509</v>
      </c>
      <c r="G79" t="s">
        <v>7529</v>
      </c>
    </row>
    <row r="80" spans="1:11" x14ac:dyDescent="0.25">
      <c r="A80" t="s">
        <v>4713</v>
      </c>
      <c r="B80" t="s">
        <v>7520</v>
      </c>
      <c r="C80" t="s">
        <v>7457</v>
      </c>
      <c r="D80" t="s">
        <v>3563</v>
      </c>
      <c r="E80" t="s">
        <v>3428</v>
      </c>
      <c r="F80" t="s">
        <v>7687</v>
      </c>
      <c r="G80" t="s">
        <v>7529</v>
      </c>
    </row>
    <row r="81" spans="1:15" x14ac:dyDescent="0.25">
      <c r="A81" t="s">
        <v>3645</v>
      </c>
      <c r="B81" t="s">
        <v>7521</v>
      </c>
      <c r="C81" t="s">
        <v>7457</v>
      </c>
      <c r="D81" t="s">
        <v>5491</v>
      </c>
      <c r="E81" t="s">
        <v>7569</v>
      </c>
      <c r="F81" t="s">
        <v>3509</v>
      </c>
      <c r="G81" t="s">
        <v>7529</v>
      </c>
      <c r="H81" t="s">
        <v>3568</v>
      </c>
      <c r="I81" t="s">
        <v>7567</v>
      </c>
      <c r="J81" t="s">
        <v>7687</v>
      </c>
      <c r="K81" t="s">
        <v>7529</v>
      </c>
    </row>
    <row r="82" spans="1:15" x14ac:dyDescent="0.25">
      <c r="A82" t="s">
        <v>3649</v>
      </c>
      <c r="B82" t="s">
        <v>7520</v>
      </c>
      <c r="C82" t="s">
        <v>7457</v>
      </c>
      <c r="D82" t="s">
        <v>3563</v>
      </c>
      <c r="E82" t="s">
        <v>3428</v>
      </c>
      <c r="F82" t="s">
        <v>7570</v>
      </c>
      <c r="G82" t="s">
        <v>7529</v>
      </c>
    </row>
    <row r="83" spans="1:15" x14ac:dyDescent="0.25">
      <c r="A83" t="s">
        <v>3467</v>
      </c>
      <c r="B83" t="s">
        <v>7571</v>
      </c>
      <c r="C83" t="s">
        <v>7457</v>
      </c>
      <c r="D83" t="s">
        <v>3427</v>
      </c>
      <c r="E83" t="s">
        <v>7512</v>
      </c>
      <c r="F83" t="s">
        <v>7514</v>
      </c>
      <c r="G83" t="s">
        <v>7529</v>
      </c>
    </row>
    <row r="84" spans="1:15" x14ac:dyDescent="0.25">
      <c r="A84" t="s">
        <v>3655</v>
      </c>
      <c r="B84" t="s">
        <v>7520</v>
      </c>
      <c r="C84" t="s">
        <v>7457</v>
      </c>
      <c r="D84" t="s">
        <v>7690</v>
      </c>
      <c r="E84" t="s">
        <v>7541</v>
      </c>
      <c r="F84" t="s">
        <v>7531</v>
      </c>
      <c r="G84" t="s">
        <v>7529</v>
      </c>
    </row>
    <row r="85" spans="1:15" x14ac:dyDescent="0.25">
      <c r="A85" t="s">
        <v>7331</v>
      </c>
      <c r="B85" t="s">
        <v>7520</v>
      </c>
      <c r="C85" t="s">
        <v>7457</v>
      </c>
      <c r="D85" t="s">
        <v>5491</v>
      </c>
      <c r="E85" t="s">
        <v>7568</v>
      </c>
      <c r="F85" t="s">
        <v>7572</v>
      </c>
      <c r="G85" t="s">
        <v>7529</v>
      </c>
    </row>
    <row r="86" spans="1:15" x14ac:dyDescent="0.25">
      <c r="A86" t="s">
        <v>7340</v>
      </c>
      <c r="B86" t="s">
        <v>7520</v>
      </c>
      <c r="C86" t="s">
        <v>7457</v>
      </c>
      <c r="D86" t="s">
        <v>7560</v>
      </c>
      <c r="E86" t="s">
        <v>7678</v>
      </c>
      <c r="F86" t="s">
        <v>7573</v>
      </c>
      <c r="G86" t="s">
        <v>7529</v>
      </c>
    </row>
    <row r="87" spans="1:15" x14ac:dyDescent="0.25">
      <c r="A87" t="s">
        <v>3665</v>
      </c>
      <c r="B87" t="s">
        <v>7521</v>
      </c>
      <c r="C87" t="s">
        <v>7457</v>
      </c>
      <c r="D87" t="s">
        <v>7574</v>
      </c>
      <c r="E87" t="s">
        <v>7575</v>
      </c>
      <c r="F87" t="s">
        <v>3509</v>
      </c>
      <c r="G87" t="s">
        <v>7530</v>
      </c>
      <c r="H87" t="s">
        <v>3568</v>
      </c>
      <c r="I87" t="s">
        <v>7567</v>
      </c>
      <c r="J87" t="s">
        <v>7687</v>
      </c>
      <c r="K87" t="s">
        <v>7529</v>
      </c>
    </row>
    <row r="88" spans="1:15" x14ac:dyDescent="0.25">
      <c r="A88" t="s">
        <v>3669</v>
      </c>
      <c r="B88" t="s">
        <v>7521</v>
      </c>
      <c r="C88" t="s">
        <v>7457</v>
      </c>
      <c r="D88" t="s">
        <v>7517</v>
      </c>
      <c r="E88" t="s">
        <v>7576</v>
      </c>
      <c r="F88" t="s">
        <v>3509</v>
      </c>
      <c r="G88" t="s">
        <v>7529</v>
      </c>
    </row>
    <row r="89" spans="1:15" x14ac:dyDescent="0.25">
      <c r="A89" t="s">
        <v>3674</v>
      </c>
      <c r="B89" t="s">
        <v>7520</v>
      </c>
      <c r="C89" t="s">
        <v>7457</v>
      </c>
      <c r="D89" t="s">
        <v>3506</v>
      </c>
      <c r="E89" t="s">
        <v>3432</v>
      </c>
      <c r="F89" t="s">
        <v>7577</v>
      </c>
      <c r="G89" t="s">
        <v>7529</v>
      </c>
    </row>
    <row r="90" spans="1:15" x14ac:dyDescent="0.25">
      <c r="A90" t="s">
        <v>3678</v>
      </c>
      <c r="B90" t="s">
        <v>7520</v>
      </c>
      <c r="C90" t="s">
        <v>7457</v>
      </c>
      <c r="D90" t="s">
        <v>7690</v>
      </c>
      <c r="E90" t="s">
        <v>7541</v>
      </c>
      <c r="F90" t="s">
        <v>7531</v>
      </c>
      <c r="G90" t="s">
        <v>7529</v>
      </c>
    </row>
    <row r="91" spans="1:15" x14ac:dyDescent="0.25">
      <c r="A91" t="s">
        <v>3683</v>
      </c>
      <c r="B91" t="s">
        <v>7520</v>
      </c>
      <c r="C91" t="s">
        <v>7457</v>
      </c>
      <c r="D91" t="s">
        <v>3434</v>
      </c>
      <c r="E91" t="s">
        <v>7513</v>
      </c>
      <c r="F91" t="s">
        <v>7687</v>
      </c>
      <c r="G91" t="s">
        <v>7529</v>
      </c>
      <c r="H91" t="s">
        <v>7690</v>
      </c>
      <c r="I91" t="s">
        <v>7588</v>
      </c>
      <c r="J91" t="s">
        <v>7511</v>
      </c>
      <c r="K91" t="s">
        <v>7529</v>
      </c>
    </row>
    <row r="92" spans="1:15" x14ac:dyDescent="0.25">
      <c r="A92" t="s">
        <v>3686</v>
      </c>
      <c r="B92" t="s">
        <v>7520</v>
      </c>
      <c r="C92" t="s">
        <v>7457</v>
      </c>
      <c r="D92" t="s">
        <v>3427</v>
      </c>
      <c r="E92" t="s">
        <v>7458</v>
      </c>
      <c r="F92" t="s">
        <v>7687</v>
      </c>
      <c r="G92" t="s">
        <v>7529</v>
      </c>
      <c r="H92" t="s">
        <v>3427</v>
      </c>
      <c r="I92" t="s">
        <v>7512</v>
      </c>
      <c r="J92" t="s">
        <v>7687</v>
      </c>
      <c r="K92" t="s">
        <v>7529</v>
      </c>
      <c r="L92" t="s">
        <v>3506</v>
      </c>
      <c r="M92" t="s">
        <v>3429</v>
      </c>
      <c r="N92" t="s">
        <v>7687</v>
      </c>
      <c r="O92" t="s">
        <v>7529</v>
      </c>
    </row>
    <row r="93" spans="1:15" x14ac:dyDescent="0.25">
      <c r="A93" t="s">
        <v>3691</v>
      </c>
      <c r="B93" t="s">
        <v>7520</v>
      </c>
      <c r="C93" t="s">
        <v>7457</v>
      </c>
      <c r="D93" t="s">
        <v>3506</v>
      </c>
      <c r="E93" t="s">
        <v>3429</v>
      </c>
      <c r="F93" t="s">
        <v>7687</v>
      </c>
      <c r="G93" t="s">
        <v>7529</v>
      </c>
      <c r="H93" t="s">
        <v>5491</v>
      </c>
      <c r="I93" t="s">
        <v>7590</v>
      </c>
      <c r="J93" t="s">
        <v>3509</v>
      </c>
      <c r="K93" t="s">
        <v>7529</v>
      </c>
    </row>
    <row r="94" spans="1:15" x14ac:dyDescent="0.25">
      <c r="A94" t="s">
        <v>3696</v>
      </c>
      <c r="B94" t="s">
        <v>7520</v>
      </c>
      <c r="C94" t="s">
        <v>7457</v>
      </c>
      <c r="D94" t="s">
        <v>7520</v>
      </c>
      <c r="E94" t="s">
        <v>7591</v>
      </c>
      <c r="F94" t="s">
        <v>3509</v>
      </c>
      <c r="G94" t="s">
        <v>7529</v>
      </c>
    </row>
    <row r="95" spans="1:15" x14ac:dyDescent="0.25">
      <c r="A95" t="s">
        <v>3700</v>
      </c>
      <c r="B95" t="s">
        <v>7520</v>
      </c>
      <c r="C95" t="s">
        <v>7457</v>
      </c>
      <c r="D95" t="s">
        <v>7551</v>
      </c>
      <c r="E95" t="s">
        <v>7522</v>
      </c>
      <c r="F95" t="s">
        <v>7555</v>
      </c>
      <c r="G95" t="s">
        <v>7529</v>
      </c>
    </row>
    <row r="96" spans="1:15" x14ac:dyDescent="0.25">
      <c r="A96" t="s">
        <v>3705</v>
      </c>
      <c r="B96" t="s">
        <v>7520</v>
      </c>
      <c r="C96" t="s">
        <v>7457</v>
      </c>
      <c r="D96" t="s">
        <v>5491</v>
      </c>
      <c r="E96" t="s">
        <v>7568</v>
      </c>
      <c r="F96" t="s">
        <v>3509</v>
      </c>
      <c r="G96" t="s">
        <v>7529</v>
      </c>
    </row>
    <row r="97" spans="1:15" x14ac:dyDescent="0.25">
      <c r="A97" t="s">
        <v>7334</v>
      </c>
      <c r="B97" t="s">
        <v>7520</v>
      </c>
      <c r="C97" t="s">
        <v>7457</v>
      </c>
      <c r="D97" t="s">
        <v>7517</v>
      </c>
      <c r="E97" t="s">
        <v>7523</v>
      </c>
      <c r="F97" t="s">
        <v>7555</v>
      </c>
      <c r="G97" t="s">
        <v>7529</v>
      </c>
    </row>
    <row r="98" spans="1:15" x14ac:dyDescent="0.25">
      <c r="A98" t="s">
        <v>3713</v>
      </c>
      <c r="B98" t="s">
        <v>7520</v>
      </c>
      <c r="C98" t="s">
        <v>7457</v>
      </c>
      <c r="D98" t="s">
        <v>3563</v>
      </c>
      <c r="E98" t="s">
        <v>3428</v>
      </c>
      <c r="F98" t="s">
        <v>7531</v>
      </c>
      <c r="G98" t="s">
        <v>7529</v>
      </c>
    </row>
    <row r="99" spans="1:15" x14ac:dyDescent="0.25">
      <c r="A99" t="s">
        <v>4215</v>
      </c>
      <c r="B99" t="s">
        <v>7715</v>
      </c>
      <c r="C99" t="s">
        <v>7539</v>
      </c>
      <c r="D99" t="s">
        <v>3563</v>
      </c>
      <c r="E99" t="s">
        <v>3428</v>
      </c>
      <c r="F99" t="s">
        <v>7558</v>
      </c>
      <c r="G99" t="s">
        <v>7529</v>
      </c>
      <c r="H99" t="s">
        <v>3427</v>
      </c>
      <c r="I99" t="s">
        <v>7512</v>
      </c>
      <c r="J99" t="s">
        <v>7554</v>
      </c>
      <c r="K99" t="s">
        <v>7530</v>
      </c>
      <c r="L99" t="s">
        <v>3427</v>
      </c>
      <c r="M99" t="s">
        <v>7512</v>
      </c>
      <c r="N99" t="s">
        <v>7511</v>
      </c>
      <c r="O99" t="s">
        <v>7529</v>
      </c>
    </row>
    <row r="100" spans="1:15" x14ac:dyDescent="0.25">
      <c r="A100" t="s">
        <v>4222</v>
      </c>
      <c r="B100" t="s">
        <v>7714</v>
      </c>
      <c r="C100" t="s">
        <v>7539</v>
      </c>
      <c r="D100" t="s">
        <v>3563</v>
      </c>
      <c r="E100" t="s">
        <v>3428</v>
      </c>
      <c r="F100" t="s">
        <v>7554</v>
      </c>
      <c r="G100" t="s">
        <v>7530</v>
      </c>
      <c r="H100" t="s">
        <v>3563</v>
      </c>
      <c r="I100" t="s">
        <v>3428</v>
      </c>
      <c r="J100" t="s">
        <v>7511</v>
      </c>
      <c r="K100" t="s">
        <v>7529</v>
      </c>
    </row>
    <row r="101" spans="1:15" x14ac:dyDescent="0.25">
      <c r="A101" t="s">
        <v>4112</v>
      </c>
      <c r="B101" t="s">
        <v>7563</v>
      </c>
      <c r="C101" t="s">
        <v>7504</v>
      </c>
      <c r="D101" t="s">
        <v>7593</v>
      </c>
      <c r="E101" t="s">
        <v>7691</v>
      </c>
      <c r="F101" t="s">
        <v>7692</v>
      </c>
      <c r="G101" t="s">
        <v>7529</v>
      </c>
    </row>
    <row r="102" spans="1:15" x14ac:dyDescent="0.25">
      <c r="A102" t="s">
        <v>4004</v>
      </c>
      <c r="B102" t="s">
        <v>7563</v>
      </c>
      <c r="C102" t="s">
        <v>7504</v>
      </c>
      <c r="D102" t="s">
        <v>7553</v>
      </c>
      <c r="E102" t="s">
        <v>4227</v>
      </c>
      <c r="F102" t="s">
        <v>7692</v>
      </c>
      <c r="G102" t="s">
        <v>7529</v>
      </c>
      <c r="H102" t="s">
        <v>3574</v>
      </c>
      <c r="I102" t="s">
        <v>7683</v>
      </c>
      <c r="J102" t="s">
        <v>7692</v>
      </c>
      <c r="K102" t="s">
        <v>7530</v>
      </c>
    </row>
    <row r="103" spans="1:15" x14ac:dyDescent="0.25">
      <c r="A103" t="s">
        <v>4123</v>
      </c>
      <c r="B103" t="s">
        <v>7563</v>
      </c>
      <c r="C103" t="s">
        <v>7504</v>
      </c>
      <c r="D103" t="s">
        <v>3427</v>
      </c>
      <c r="E103" t="s">
        <v>7512</v>
      </c>
      <c r="F103" t="s">
        <v>7692</v>
      </c>
      <c r="G103" t="s">
        <v>7530</v>
      </c>
    </row>
    <row r="104" spans="1:15" x14ac:dyDescent="0.25">
      <c r="A104" t="s">
        <v>4134</v>
      </c>
      <c r="B104" t="s">
        <v>7563</v>
      </c>
      <c r="C104" t="s">
        <v>7504</v>
      </c>
      <c r="D104" t="s">
        <v>7560</v>
      </c>
      <c r="E104" t="s">
        <v>7679</v>
      </c>
      <c r="F104" t="s">
        <v>7692</v>
      </c>
      <c r="G104" t="s">
        <v>7529</v>
      </c>
    </row>
    <row r="105" spans="1:15" x14ac:dyDescent="0.25">
      <c r="A105" t="s">
        <v>4129</v>
      </c>
      <c r="B105" t="s">
        <v>7563</v>
      </c>
      <c r="C105" t="s">
        <v>7504</v>
      </c>
      <c r="D105" t="s">
        <v>3427</v>
      </c>
      <c r="E105" t="s">
        <v>7512</v>
      </c>
      <c r="F105" t="s">
        <v>7692</v>
      </c>
      <c r="G105" t="s">
        <v>7529</v>
      </c>
    </row>
    <row r="106" spans="1:15" x14ac:dyDescent="0.25">
      <c r="A106" t="s">
        <v>4118</v>
      </c>
      <c r="B106" t="s">
        <v>7563</v>
      </c>
      <c r="C106" t="s">
        <v>7504</v>
      </c>
      <c r="D106" t="s">
        <v>3427</v>
      </c>
      <c r="E106" t="s">
        <v>7458</v>
      </c>
      <c r="F106" t="s">
        <v>7692</v>
      </c>
      <c r="G106" t="s">
        <v>7530</v>
      </c>
    </row>
    <row r="107" spans="1:15" x14ac:dyDescent="0.25">
      <c r="A107" t="s">
        <v>4115</v>
      </c>
      <c r="B107" t="s">
        <v>7563</v>
      </c>
      <c r="C107" t="s">
        <v>7504</v>
      </c>
      <c r="D107" t="s">
        <v>3427</v>
      </c>
      <c r="E107" t="s">
        <v>7458</v>
      </c>
      <c r="F107" t="s">
        <v>7692</v>
      </c>
      <c r="G107" t="s">
        <v>7529</v>
      </c>
    </row>
    <row r="108" spans="1:15" x14ac:dyDescent="0.25">
      <c r="A108" t="s">
        <v>4104</v>
      </c>
      <c r="B108" t="s">
        <v>7563</v>
      </c>
      <c r="C108" t="s">
        <v>7504</v>
      </c>
      <c r="D108" t="s">
        <v>3506</v>
      </c>
      <c r="E108" t="s">
        <v>5646</v>
      </c>
      <c r="F108" t="s">
        <v>7692</v>
      </c>
      <c r="G108" t="s">
        <v>7530</v>
      </c>
    </row>
    <row r="109" spans="1:15" x14ac:dyDescent="0.25">
      <c r="A109" t="s">
        <v>4100</v>
      </c>
      <c r="B109" t="s">
        <v>7563</v>
      </c>
      <c r="C109" t="s">
        <v>7504</v>
      </c>
      <c r="D109" t="s">
        <v>3506</v>
      </c>
      <c r="E109" t="s">
        <v>5646</v>
      </c>
      <c r="F109" t="s">
        <v>7692</v>
      </c>
      <c r="G109" t="s">
        <v>7529</v>
      </c>
    </row>
    <row r="110" spans="1:15" x14ac:dyDescent="0.25">
      <c r="A110" t="s">
        <v>4109</v>
      </c>
      <c r="B110" t="s">
        <v>7563</v>
      </c>
      <c r="C110" t="s">
        <v>7504</v>
      </c>
      <c r="D110" t="s">
        <v>3664</v>
      </c>
      <c r="E110" t="s">
        <v>7686</v>
      </c>
      <c r="F110" t="s">
        <v>7692</v>
      </c>
      <c r="G110" t="s">
        <v>7529</v>
      </c>
    </row>
    <row r="111" spans="1:15" x14ac:dyDescent="0.25">
      <c r="A111" t="s">
        <v>4145</v>
      </c>
      <c r="B111" t="s">
        <v>7563</v>
      </c>
      <c r="C111" t="s">
        <v>7696</v>
      </c>
      <c r="D111" t="s">
        <v>7560</v>
      </c>
      <c r="E111" t="s">
        <v>7679</v>
      </c>
      <c r="F111" t="s">
        <v>7572</v>
      </c>
      <c r="G111" t="s">
        <v>7529</v>
      </c>
      <c r="H111" t="s">
        <v>7562</v>
      </c>
      <c r="I111" t="s">
        <v>7708</v>
      </c>
      <c r="J111" t="s">
        <v>7707</v>
      </c>
      <c r="K111" t="s">
        <v>7529</v>
      </c>
    </row>
    <row r="112" spans="1:15" x14ac:dyDescent="0.25">
      <c r="A112" t="s">
        <v>4165</v>
      </c>
      <c r="B112" t="s">
        <v>7563</v>
      </c>
      <c r="C112" t="s">
        <v>7696</v>
      </c>
      <c r="D112" t="s">
        <v>5491</v>
      </c>
      <c r="E112" t="s">
        <v>7592</v>
      </c>
      <c r="F112" t="s">
        <v>7572</v>
      </c>
      <c r="G112" t="s">
        <v>7529</v>
      </c>
      <c r="H112" t="s">
        <v>5491</v>
      </c>
      <c r="I112" t="s">
        <v>7710</v>
      </c>
      <c r="J112" t="s">
        <v>7707</v>
      </c>
      <c r="K112" t="s">
        <v>7529</v>
      </c>
    </row>
    <row r="113" spans="1:19" x14ac:dyDescent="0.25">
      <c r="A113" t="s">
        <v>4177</v>
      </c>
      <c r="B113" t="s">
        <v>7563</v>
      </c>
      <c r="C113" t="s">
        <v>7696</v>
      </c>
      <c r="D113" t="s">
        <v>3427</v>
      </c>
      <c r="E113" t="s">
        <v>7512</v>
      </c>
      <c r="F113" t="s">
        <v>7572</v>
      </c>
      <c r="G113" t="s">
        <v>7530</v>
      </c>
      <c r="H113" t="s">
        <v>7562</v>
      </c>
      <c r="I113" t="s">
        <v>7711</v>
      </c>
      <c r="J113" t="s">
        <v>7707</v>
      </c>
      <c r="K113" t="s">
        <v>7530</v>
      </c>
    </row>
    <row r="114" spans="1:19" x14ac:dyDescent="0.25">
      <c r="A114" t="s">
        <v>4143</v>
      </c>
      <c r="B114" t="s">
        <v>7563</v>
      </c>
      <c r="C114" t="s">
        <v>7696</v>
      </c>
      <c r="D114" t="s">
        <v>5491</v>
      </c>
      <c r="E114" t="s">
        <v>7688</v>
      </c>
      <c r="F114" t="s">
        <v>7572</v>
      </c>
      <c r="G114" t="s">
        <v>7529</v>
      </c>
      <c r="H114" t="s">
        <v>5491</v>
      </c>
      <c r="I114" t="s">
        <v>7689</v>
      </c>
      <c r="J114" t="s">
        <v>7707</v>
      </c>
      <c r="K114" t="s">
        <v>7529</v>
      </c>
      <c r="L114" t="s">
        <v>7690</v>
      </c>
      <c r="M114" t="s">
        <v>7541</v>
      </c>
      <c r="N114" t="s">
        <v>7707</v>
      </c>
      <c r="O114" t="s">
        <v>7529</v>
      </c>
    </row>
    <row r="115" spans="1:19" x14ac:dyDescent="0.25">
      <c r="A115" t="s">
        <v>4155</v>
      </c>
      <c r="B115" t="s">
        <v>7563</v>
      </c>
      <c r="C115" t="s">
        <v>7696</v>
      </c>
      <c r="D115" t="s">
        <v>5491</v>
      </c>
      <c r="E115" t="s">
        <v>7568</v>
      </c>
      <c r="F115" t="s">
        <v>7572</v>
      </c>
      <c r="G115" t="s">
        <v>7529</v>
      </c>
      <c r="H115" t="s">
        <v>5491</v>
      </c>
      <c r="I115" t="s">
        <v>7569</v>
      </c>
      <c r="J115" t="s">
        <v>7707</v>
      </c>
      <c r="K115" t="s">
        <v>7529</v>
      </c>
    </row>
    <row r="116" spans="1:19" x14ac:dyDescent="0.25">
      <c r="A116" t="s">
        <v>4161</v>
      </c>
      <c r="B116" t="s">
        <v>7563</v>
      </c>
      <c r="C116" t="s">
        <v>7696</v>
      </c>
      <c r="D116" t="s">
        <v>3427</v>
      </c>
      <c r="E116" t="s">
        <v>7458</v>
      </c>
      <c r="F116" t="s">
        <v>7572</v>
      </c>
      <c r="G116" t="s">
        <v>7529</v>
      </c>
      <c r="H116" t="s">
        <v>7562</v>
      </c>
      <c r="I116" t="s">
        <v>7540</v>
      </c>
      <c r="J116" t="s">
        <v>7707</v>
      </c>
      <c r="K116" t="s">
        <v>7529</v>
      </c>
    </row>
    <row r="117" spans="1:19" x14ac:dyDescent="0.25">
      <c r="A117" t="s">
        <v>4183</v>
      </c>
      <c r="B117" t="s">
        <v>7563</v>
      </c>
      <c r="C117" t="s">
        <v>7696</v>
      </c>
      <c r="D117" t="s">
        <v>5491</v>
      </c>
      <c r="E117" t="s">
        <v>7568</v>
      </c>
      <c r="F117" t="s">
        <v>7572</v>
      </c>
      <c r="G117" t="s">
        <v>7529</v>
      </c>
      <c r="H117" t="s">
        <v>5491</v>
      </c>
      <c r="I117" t="s">
        <v>7592</v>
      </c>
      <c r="J117" t="s">
        <v>7572</v>
      </c>
      <c r="K117" t="s">
        <v>7529</v>
      </c>
      <c r="L117" t="s">
        <v>5491</v>
      </c>
      <c r="M117" t="s">
        <v>7569</v>
      </c>
      <c r="N117" t="s">
        <v>7707</v>
      </c>
      <c r="O117" t="s">
        <v>7529</v>
      </c>
      <c r="P117" t="s">
        <v>5491</v>
      </c>
      <c r="Q117" t="s">
        <v>7710</v>
      </c>
      <c r="R117" t="s">
        <v>7707</v>
      </c>
      <c r="S117" t="s">
        <v>7529</v>
      </c>
    </row>
    <row r="118" spans="1:19" x14ac:dyDescent="0.25">
      <c r="A118" t="s">
        <v>4198</v>
      </c>
      <c r="B118" t="s">
        <v>7563</v>
      </c>
      <c r="C118" t="s">
        <v>7696</v>
      </c>
      <c r="D118" t="s">
        <v>3427</v>
      </c>
      <c r="E118" t="s">
        <v>7512</v>
      </c>
      <c r="F118" t="s">
        <v>7572</v>
      </c>
      <c r="G118" t="s">
        <v>7529</v>
      </c>
      <c r="H118" t="s">
        <v>7562</v>
      </c>
      <c r="I118" t="s">
        <v>7711</v>
      </c>
      <c r="J118" t="s">
        <v>7707</v>
      </c>
      <c r="K118" t="s">
        <v>7529</v>
      </c>
    </row>
    <row r="119" spans="1:19" x14ac:dyDescent="0.25">
      <c r="A119" t="s">
        <v>4203</v>
      </c>
      <c r="B119" t="s">
        <v>7563</v>
      </c>
      <c r="C119" t="s">
        <v>7696</v>
      </c>
      <c r="D119" t="s">
        <v>5491</v>
      </c>
      <c r="E119" t="s">
        <v>7590</v>
      </c>
      <c r="F119" t="s">
        <v>7572</v>
      </c>
      <c r="G119" t="s">
        <v>7529</v>
      </c>
      <c r="H119" t="s">
        <v>5491</v>
      </c>
      <c r="I119" t="s">
        <v>7709</v>
      </c>
      <c r="J119" t="s">
        <v>7707</v>
      </c>
      <c r="K119" t="s">
        <v>7529</v>
      </c>
    </row>
    <row r="120" spans="1:19" x14ac:dyDescent="0.25">
      <c r="A120" t="s">
        <v>4189</v>
      </c>
      <c r="B120" t="s">
        <v>7563</v>
      </c>
      <c r="C120" t="s">
        <v>7696</v>
      </c>
      <c r="D120" t="s">
        <v>3427</v>
      </c>
      <c r="E120" t="s">
        <v>7512</v>
      </c>
      <c r="F120" t="s">
        <v>7572</v>
      </c>
      <c r="G120" t="s">
        <v>7529</v>
      </c>
      <c r="H120" t="s">
        <v>7562</v>
      </c>
      <c r="I120" t="s">
        <v>7711</v>
      </c>
      <c r="J120" t="s">
        <v>7707</v>
      </c>
      <c r="K120" t="s">
        <v>7529</v>
      </c>
    </row>
    <row r="121" spans="1:19" x14ac:dyDescent="0.25">
      <c r="A121" t="s">
        <v>4194</v>
      </c>
      <c r="B121" t="s">
        <v>7563</v>
      </c>
      <c r="C121" t="s">
        <v>7696</v>
      </c>
      <c r="D121" t="s">
        <v>7553</v>
      </c>
      <c r="E121" t="s">
        <v>3437</v>
      </c>
      <c r="F121" t="s">
        <v>7572</v>
      </c>
      <c r="G121" t="s">
        <v>7529</v>
      </c>
    </row>
    <row r="122" spans="1:19" x14ac:dyDescent="0.25">
      <c r="A122" t="s">
        <v>4208</v>
      </c>
      <c r="B122" t="s">
        <v>7563</v>
      </c>
      <c r="C122" t="s">
        <v>7696</v>
      </c>
      <c r="D122" t="s">
        <v>3427</v>
      </c>
      <c r="E122" t="s">
        <v>7512</v>
      </c>
      <c r="F122" t="s">
        <v>7572</v>
      </c>
      <c r="G122" t="s">
        <v>7530</v>
      </c>
      <c r="H122" t="s">
        <v>7562</v>
      </c>
      <c r="I122" t="s">
        <v>7711</v>
      </c>
      <c r="J122" t="s">
        <v>7707</v>
      </c>
      <c r="K122" t="s">
        <v>7530</v>
      </c>
    </row>
    <row r="123" spans="1:19" x14ac:dyDescent="0.25">
      <c r="A123" t="s">
        <v>4211</v>
      </c>
      <c r="B123" t="s">
        <v>7563</v>
      </c>
      <c r="C123" t="s">
        <v>7696</v>
      </c>
      <c r="D123" t="s">
        <v>3444</v>
      </c>
    </row>
    <row r="124" spans="1:19" x14ac:dyDescent="0.25">
      <c r="A124" t="s">
        <v>4149</v>
      </c>
      <c r="B124" t="s">
        <v>7563</v>
      </c>
      <c r="C124" t="s">
        <v>7696</v>
      </c>
      <c r="D124" t="s">
        <v>5491</v>
      </c>
      <c r="E124" t="s">
        <v>7592</v>
      </c>
      <c r="F124" t="s">
        <v>7572</v>
      </c>
      <c r="G124" t="s">
        <v>7529</v>
      </c>
      <c r="H124" t="s">
        <v>5491</v>
      </c>
      <c r="I124" t="s">
        <v>7710</v>
      </c>
      <c r="J124" t="s">
        <v>7707</v>
      </c>
      <c r="K124" t="s">
        <v>7529</v>
      </c>
    </row>
    <row r="125" spans="1:19" x14ac:dyDescent="0.25">
      <c r="A125" t="s">
        <v>4171</v>
      </c>
      <c r="B125" t="s">
        <v>7563</v>
      </c>
      <c r="C125" t="s">
        <v>7696</v>
      </c>
      <c r="D125" t="s">
        <v>5491</v>
      </c>
      <c r="E125" t="s">
        <v>7568</v>
      </c>
      <c r="F125" t="s">
        <v>7572</v>
      </c>
      <c r="G125" t="s">
        <v>7529</v>
      </c>
      <c r="H125" t="s">
        <v>5491</v>
      </c>
      <c r="I125" t="s">
        <v>7569</v>
      </c>
      <c r="J125" t="s">
        <v>7707</v>
      </c>
      <c r="K125" t="s">
        <v>7529</v>
      </c>
    </row>
    <row r="126" spans="1:19" x14ac:dyDescent="0.25">
      <c r="A126" t="s">
        <v>3434</v>
      </c>
      <c r="B126" t="s">
        <v>7589</v>
      </c>
      <c r="C126" t="s">
        <v>7559</v>
      </c>
      <c r="D126" t="s">
        <v>7562</v>
      </c>
      <c r="E126" t="s">
        <v>7711</v>
      </c>
      <c r="F126" t="s">
        <v>7511</v>
      </c>
      <c r="G126" t="s">
        <v>7530</v>
      </c>
    </row>
    <row r="127" spans="1:19" x14ac:dyDescent="0.25">
      <c r="A127" t="s">
        <v>3995</v>
      </c>
      <c r="B127" t="s">
        <v>7563</v>
      </c>
      <c r="C127" t="s">
        <v>7695</v>
      </c>
      <c r="D127" t="s">
        <v>5491</v>
      </c>
      <c r="E127" t="s">
        <v>7569</v>
      </c>
      <c r="F127" t="s">
        <v>7682</v>
      </c>
      <c r="G127" t="s">
        <v>7529</v>
      </c>
    </row>
    <row r="128" spans="1:19" x14ac:dyDescent="0.25">
      <c r="A128" t="s">
        <v>4001</v>
      </c>
      <c r="B128" t="s">
        <v>7563</v>
      </c>
      <c r="C128" t="s">
        <v>7695</v>
      </c>
      <c r="D128" t="s">
        <v>3574</v>
      </c>
      <c r="E128" t="s">
        <v>7683</v>
      </c>
      <c r="F128" t="s">
        <v>7682</v>
      </c>
      <c r="G128" t="s">
        <v>7530</v>
      </c>
    </row>
    <row r="129" spans="1:15" x14ac:dyDescent="0.25">
      <c r="A129" t="s">
        <v>4007</v>
      </c>
      <c r="B129" t="s">
        <v>7563</v>
      </c>
      <c r="C129" t="s">
        <v>7695</v>
      </c>
      <c r="D129" t="s">
        <v>7562</v>
      </c>
      <c r="E129" t="s">
        <v>7684</v>
      </c>
      <c r="F129" t="s">
        <v>7682</v>
      </c>
      <c r="G129" t="s">
        <v>7529</v>
      </c>
    </row>
    <row r="130" spans="1:15" x14ac:dyDescent="0.25">
      <c r="A130" t="s">
        <v>4030</v>
      </c>
      <c r="B130" t="s">
        <v>7563</v>
      </c>
      <c r="C130" t="s">
        <v>7695</v>
      </c>
      <c r="D130" t="s">
        <v>5491</v>
      </c>
      <c r="E130" t="s">
        <v>7688</v>
      </c>
      <c r="F130" t="s">
        <v>7682</v>
      </c>
      <c r="G130" t="s">
        <v>7529</v>
      </c>
      <c r="H130" t="s">
        <v>5491</v>
      </c>
      <c r="I130" t="s">
        <v>7689</v>
      </c>
      <c r="J130" t="s">
        <v>7682</v>
      </c>
      <c r="K130" t="s">
        <v>7529</v>
      </c>
      <c r="L130" t="s">
        <v>7690</v>
      </c>
      <c r="M130" t="s">
        <v>7541</v>
      </c>
      <c r="N130" t="s">
        <v>7682</v>
      </c>
      <c r="O130" t="s">
        <v>7529</v>
      </c>
    </row>
    <row r="131" spans="1:15" x14ac:dyDescent="0.25">
      <c r="A131" t="s">
        <v>4012</v>
      </c>
      <c r="B131" t="s">
        <v>7563</v>
      </c>
      <c r="C131" t="s">
        <v>7695</v>
      </c>
      <c r="D131" t="s">
        <v>3574</v>
      </c>
      <c r="E131" t="s">
        <v>7683</v>
      </c>
      <c r="F131" t="s">
        <v>7682</v>
      </c>
      <c r="G131" t="s">
        <v>7529</v>
      </c>
    </row>
    <row r="132" spans="1:15" x14ac:dyDescent="0.25">
      <c r="A132" t="s">
        <v>4035</v>
      </c>
      <c r="B132" t="s">
        <v>7563</v>
      </c>
      <c r="C132" t="s">
        <v>7695</v>
      </c>
      <c r="D132" t="s">
        <v>7553</v>
      </c>
      <c r="E132" t="s">
        <v>4227</v>
      </c>
      <c r="F132" t="s">
        <v>7682</v>
      </c>
      <c r="G132" t="s">
        <v>7530</v>
      </c>
    </row>
    <row r="133" spans="1:15" x14ac:dyDescent="0.25">
      <c r="A133" t="s">
        <v>4019</v>
      </c>
      <c r="B133" t="s">
        <v>7563</v>
      </c>
      <c r="C133" t="s">
        <v>7695</v>
      </c>
      <c r="D133" t="s">
        <v>5491</v>
      </c>
      <c r="E133" t="s">
        <v>7685</v>
      </c>
      <c r="F133" t="s">
        <v>7682</v>
      </c>
      <c r="G133" t="s">
        <v>7529</v>
      </c>
    </row>
    <row r="134" spans="1:15" x14ac:dyDescent="0.25">
      <c r="A134" t="s">
        <v>4023</v>
      </c>
      <c r="B134" t="s">
        <v>7563</v>
      </c>
      <c r="C134" t="s">
        <v>7695</v>
      </c>
      <c r="D134" t="s">
        <v>3664</v>
      </c>
      <c r="E134" t="s">
        <v>7686</v>
      </c>
      <c r="F134" t="s">
        <v>7682</v>
      </c>
      <c r="G134" t="s">
        <v>7529</v>
      </c>
    </row>
    <row r="135" spans="1:15" x14ac:dyDescent="0.25">
      <c r="A135" t="s">
        <v>4247</v>
      </c>
      <c r="B135" t="s">
        <v>7538</v>
      </c>
      <c r="C135" t="s">
        <v>7542</v>
      </c>
      <c r="D135" t="s">
        <v>7562</v>
      </c>
      <c r="E135" t="s">
        <v>7711</v>
      </c>
      <c r="F135" t="s">
        <v>7544</v>
      </c>
      <c r="G135" t="s">
        <v>7530</v>
      </c>
    </row>
    <row r="136" spans="1:15" x14ac:dyDescent="0.25">
      <c r="A136" t="s">
        <v>7622</v>
      </c>
      <c r="B136" t="s">
        <v>7563</v>
      </c>
      <c r="C136" t="s">
        <v>7697</v>
      </c>
      <c r="D136" t="s">
        <v>7562</v>
      </c>
      <c r="E136" t="s">
        <v>7712</v>
      </c>
      <c r="F136" t="s">
        <v>7595</v>
      </c>
      <c r="G136" t="s">
        <v>7530</v>
      </c>
    </row>
    <row r="137" spans="1:15" x14ac:dyDescent="0.25">
      <c r="A137" t="s">
        <v>7601</v>
      </c>
      <c r="B137" t="s">
        <v>7563</v>
      </c>
      <c r="C137" t="s">
        <v>7697</v>
      </c>
      <c r="D137" t="s">
        <v>7562</v>
      </c>
      <c r="E137" t="s">
        <v>7684</v>
      </c>
      <c r="F137" t="s">
        <v>7595</v>
      </c>
      <c r="G137" t="s">
        <v>7529</v>
      </c>
    </row>
    <row r="138" spans="1:15" x14ac:dyDescent="0.25">
      <c r="A138" t="s">
        <v>7624</v>
      </c>
      <c r="B138" t="s">
        <v>7563</v>
      </c>
      <c r="C138" t="s">
        <v>7697</v>
      </c>
      <c r="D138" t="s">
        <v>7562</v>
      </c>
      <c r="E138" t="s">
        <v>7711</v>
      </c>
      <c r="F138" t="s">
        <v>7595</v>
      </c>
      <c r="G138" t="s">
        <v>7530</v>
      </c>
    </row>
    <row r="139" spans="1:15" x14ac:dyDescent="0.25">
      <c r="A139" t="s">
        <v>7599</v>
      </c>
      <c r="B139" t="s">
        <v>7563</v>
      </c>
      <c r="C139" t="s">
        <v>7697</v>
      </c>
      <c r="D139" t="s">
        <v>5491</v>
      </c>
      <c r="E139" t="s">
        <v>7689</v>
      </c>
      <c r="F139" t="s">
        <v>7595</v>
      </c>
      <c r="G139" t="s">
        <v>7529</v>
      </c>
      <c r="H139" t="s">
        <v>7690</v>
      </c>
      <c r="I139" t="s">
        <v>7541</v>
      </c>
      <c r="J139" t="s">
        <v>7595</v>
      </c>
      <c r="K139" t="s">
        <v>7529</v>
      </c>
    </row>
    <row r="140" spans="1:15" x14ac:dyDescent="0.25">
      <c r="A140" t="s">
        <v>7620</v>
      </c>
      <c r="B140" t="s">
        <v>7563</v>
      </c>
      <c r="C140" t="s">
        <v>7697</v>
      </c>
      <c r="D140" t="s">
        <v>5491</v>
      </c>
      <c r="E140" t="s">
        <v>7709</v>
      </c>
      <c r="F140" t="s">
        <v>7595</v>
      </c>
      <c r="G140" t="s">
        <v>7529</v>
      </c>
    </row>
    <row r="141" spans="1:15" x14ac:dyDescent="0.25">
      <c r="A141" t="s">
        <v>7619</v>
      </c>
      <c r="B141" t="s">
        <v>7563</v>
      </c>
      <c r="C141" t="s">
        <v>7697</v>
      </c>
      <c r="D141" t="s">
        <v>7562</v>
      </c>
      <c r="E141" t="s">
        <v>7719</v>
      </c>
      <c r="F141" t="s">
        <v>7595</v>
      </c>
      <c r="G141" t="s">
        <v>7530</v>
      </c>
    </row>
    <row r="142" spans="1:15" x14ac:dyDescent="0.25">
      <c r="A142" t="s">
        <v>7621</v>
      </c>
      <c r="B142" t="s">
        <v>7563</v>
      </c>
      <c r="C142" t="s">
        <v>7697</v>
      </c>
      <c r="D142" t="s">
        <v>7562</v>
      </c>
      <c r="E142" t="s">
        <v>7711</v>
      </c>
      <c r="F142" t="s">
        <v>7595</v>
      </c>
      <c r="G142" t="s">
        <v>7530</v>
      </c>
    </row>
    <row r="143" spans="1:15" x14ac:dyDescent="0.25">
      <c r="A143" t="s">
        <v>7597</v>
      </c>
      <c r="B143" t="s">
        <v>7563</v>
      </c>
      <c r="C143" t="s">
        <v>7697</v>
      </c>
      <c r="D143" t="s">
        <v>3444</v>
      </c>
    </row>
    <row r="144" spans="1:15" x14ac:dyDescent="0.25">
      <c r="A144" t="s">
        <v>7634</v>
      </c>
      <c r="B144" t="s">
        <v>7563</v>
      </c>
      <c r="C144" t="s">
        <v>7697</v>
      </c>
      <c r="D144" t="s">
        <v>7562</v>
      </c>
      <c r="E144" t="s">
        <v>7684</v>
      </c>
      <c r="F144" t="s">
        <v>7595</v>
      </c>
      <c r="G144" t="s">
        <v>7529</v>
      </c>
    </row>
    <row r="145" spans="1:11" x14ac:dyDescent="0.25">
      <c r="A145" t="s">
        <v>7623</v>
      </c>
      <c r="B145" t="s">
        <v>7563</v>
      </c>
      <c r="C145" t="s">
        <v>7697</v>
      </c>
      <c r="D145" t="s">
        <v>7562</v>
      </c>
      <c r="E145" t="s">
        <v>7532</v>
      </c>
      <c r="F145" t="s">
        <v>7595</v>
      </c>
      <c r="G145" t="s">
        <v>7529</v>
      </c>
    </row>
    <row r="146" spans="1:11" x14ac:dyDescent="0.25">
      <c r="A146" t="s">
        <v>7625</v>
      </c>
      <c r="B146" t="s">
        <v>7563</v>
      </c>
      <c r="C146" t="s">
        <v>7697</v>
      </c>
      <c r="D146" t="s">
        <v>7562</v>
      </c>
      <c r="E146" t="s">
        <v>7713</v>
      </c>
      <c r="F146" t="s">
        <v>7595</v>
      </c>
      <c r="G146" t="s">
        <v>7529</v>
      </c>
    </row>
    <row r="147" spans="1:11" x14ac:dyDescent="0.25">
      <c r="A147" t="s">
        <v>3708</v>
      </c>
      <c r="B147" t="s">
        <v>7563</v>
      </c>
      <c r="C147" t="s">
        <v>7697</v>
      </c>
      <c r="D147" t="s">
        <v>7551</v>
      </c>
      <c r="E147" t="s">
        <v>7596</v>
      </c>
      <c r="F147" t="s">
        <v>7595</v>
      </c>
      <c r="G147" t="s">
        <v>7529</v>
      </c>
    </row>
    <row r="148" spans="1:11" x14ac:dyDescent="0.25">
      <c r="A148" t="s">
        <v>7728</v>
      </c>
      <c r="B148" t="s">
        <v>7507</v>
      </c>
      <c r="C148" t="s">
        <v>7559</v>
      </c>
      <c r="D148" t="s">
        <v>3427</v>
      </c>
      <c r="E148" t="s">
        <v>7512</v>
      </c>
      <c r="F148" t="s">
        <v>7723</v>
      </c>
      <c r="G148" t="s">
        <v>7530</v>
      </c>
      <c r="H148" t="s">
        <v>7560</v>
      </c>
      <c r="I148" t="s">
        <v>7679</v>
      </c>
      <c r="J148" t="s">
        <v>7723</v>
      </c>
      <c r="K148" t="s">
        <v>7530</v>
      </c>
    </row>
    <row r="149" spans="1:11" x14ac:dyDescent="0.25">
      <c r="A149" t="s">
        <v>7729</v>
      </c>
      <c r="B149" t="s">
        <v>7730</v>
      </c>
      <c r="C149" t="s">
        <v>7559</v>
      </c>
      <c r="D149" t="s">
        <v>3427</v>
      </c>
      <c r="E149" t="s">
        <v>7512</v>
      </c>
      <c r="F149" t="s">
        <v>7731</v>
      </c>
      <c r="G149" t="s">
        <v>7529</v>
      </c>
    </row>
    <row r="150" spans="1:11" x14ac:dyDescent="0.25">
      <c r="A150" t="s">
        <v>7732</v>
      </c>
      <c r="B150" t="s">
        <v>7573</v>
      </c>
      <c r="C150" t="s">
        <v>7559</v>
      </c>
      <c r="D150" t="s">
        <v>7562</v>
      </c>
      <c r="E150" t="s">
        <v>7717</v>
      </c>
      <c r="F150" t="s">
        <v>7573</v>
      </c>
      <c r="G150" t="s">
        <v>7529</v>
      </c>
    </row>
    <row r="151" spans="1:11" x14ac:dyDescent="0.25">
      <c r="A151" t="s">
        <v>4243</v>
      </c>
      <c r="B151" t="s">
        <v>7733</v>
      </c>
      <c r="C151" t="s">
        <v>7536</v>
      </c>
      <c r="D151" t="s">
        <v>5491</v>
      </c>
      <c r="E151" t="s">
        <v>7689</v>
      </c>
      <c r="F151" t="s">
        <v>7734</v>
      </c>
      <c r="G151" t="s">
        <v>7529</v>
      </c>
    </row>
    <row r="152" spans="1:11" x14ac:dyDescent="0.25">
      <c r="A152" t="s">
        <v>7578</v>
      </c>
      <c r="B152" t="s">
        <v>7735</v>
      </c>
      <c r="C152" t="s">
        <v>7536</v>
      </c>
      <c r="D152" t="s">
        <v>5491</v>
      </c>
      <c r="E152" t="s">
        <v>7685</v>
      </c>
      <c r="F152" t="s">
        <v>7734</v>
      </c>
      <c r="G152" t="s">
        <v>7529</v>
      </c>
    </row>
    <row r="153" spans="1:11" x14ac:dyDescent="0.25">
      <c r="A153" t="s">
        <v>7736</v>
      </c>
      <c r="B153" t="s">
        <v>7507</v>
      </c>
      <c r="C153" t="s">
        <v>7559</v>
      </c>
      <c r="D153" t="s">
        <v>7553</v>
      </c>
      <c r="E153" t="s">
        <v>7726</v>
      </c>
      <c r="F153" t="s">
        <v>7507</v>
      </c>
      <c r="G153" t="s">
        <v>7529</v>
      </c>
      <c r="H153" t="s">
        <v>7562</v>
      </c>
      <c r="I153" t="s">
        <v>7711</v>
      </c>
      <c r="J153" t="s">
        <v>7555</v>
      </c>
      <c r="K153" t="s">
        <v>7530</v>
      </c>
    </row>
    <row r="154" spans="1:11" x14ac:dyDescent="0.25">
      <c r="A154" t="s">
        <v>7777</v>
      </c>
    </row>
    <row r="155" spans="1:11" x14ac:dyDescent="0.25">
      <c r="A155" t="s">
        <v>7779</v>
      </c>
    </row>
    <row r="156" spans="1:11" x14ac:dyDescent="0.25">
      <c r="A156" t="s">
        <v>7791</v>
      </c>
    </row>
    <row r="157" spans="1:11" x14ac:dyDescent="0.25">
      <c r="A157" t="s">
        <v>7793</v>
      </c>
    </row>
    <row r="158" spans="1:11" x14ac:dyDescent="0.25">
      <c r="A158" t="s">
        <v>7796</v>
      </c>
    </row>
  </sheetData>
  <phoneticPr fontId="8" type="noConversion"/>
  <pageMargins left="0.7" right="0.7" top="0.75" bottom="0.75" header="0.3" footer="0.3"/>
  <tableParts count="5">
    <tablePart r:id="rId1"/>
    <tablePart r:id="rId2"/>
    <tablePart r:id="rId3"/>
    <tablePart r:id="rId4"/>
    <tablePart r:id="rId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157</v>
      </c>
      <c r="B1" t="s">
        <v>3718</v>
      </c>
      <c r="C1" t="s">
        <v>1</v>
      </c>
      <c r="D1" t="s">
        <v>159</v>
      </c>
      <c r="E1" t="s">
        <v>3482</v>
      </c>
    </row>
    <row r="2" spans="1:5" ht="15" customHeight="1" x14ac:dyDescent="0.25">
      <c r="A2" t="s">
        <v>4330</v>
      </c>
      <c r="B2" t="s">
        <v>4331</v>
      </c>
      <c r="C2" t="s">
        <v>1038</v>
      </c>
      <c r="D2" t="s">
        <v>4332</v>
      </c>
      <c r="E2" t="s">
        <v>4333</v>
      </c>
    </row>
    <row r="3" spans="1:5" ht="15" customHeight="1" x14ac:dyDescent="0.25">
      <c r="A3" t="s">
        <v>4334</v>
      </c>
      <c r="B3" t="s">
        <v>4335</v>
      </c>
      <c r="C3" t="s">
        <v>1038</v>
      </c>
      <c r="D3" t="s">
        <v>4336</v>
      </c>
      <c r="E3" t="s">
        <v>4333</v>
      </c>
    </row>
    <row r="4" spans="1:5" ht="15" customHeight="1" x14ac:dyDescent="0.25">
      <c r="A4" t="s">
        <v>4337</v>
      </c>
      <c r="B4" t="s">
        <v>4335</v>
      </c>
      <c r="C4" t="s">
        <v>1038</v>
      </c>
      <c r="D4" t="s">
        <v>4338</v>
      </c>
      <c r="E4" t="s">
        <v>4333</v>
      </c>
    </row>
    <row r="5" spans="1:5" ht="15" customHeight="1" x14ac:dyDescent="0.25">
      <c r="A5" t="s">
        <v>4339</v>
      </c>
      <c r="B5" t="s">
        <v>4340</v>
      </c>
      <c r="C5" t="s">
        <v>1038</v>
      </c>
      <c r="D5" t="s">
        <v>4341</v>
      </c>
      <c r="E5" t="s">
        <v>4333</v>
      </c>
    </row>
    <row r="6" spans="1:5" ht="15" customHeight="1" x14ac:dyDescent="0.25">
      <c r="A6" t="s">
        <v>4342</v>
      </c>
      <c r="B6" t="s">
        <v>4340</v>
      </c>
      <c r="C6" t="s">
        <v>1038</v>
      </c>
      <c r="D6" t="s">
        <v>4343</v>
      </c>
      <c r="E6" t="s">
        <v>4333</v>
      </c>
    </row>
    <row r="7" spans="1:5" ht="15" customHeight="1" x14ac:dyDescent="0.25">
      <c r="A7" t="s">
        <v>4344</v>
      </c>
      <c r="B7" t="s">
        <v>4331</v>
      </c>
      <c r="C7" t="s">
        <v>154</v>
      </c>
      <c r="D7" t="s">
        <v>4332</v>
      </c>
      <c r="E7" t="s">
        <v>4345</v>
      </c>
    </row>
    <row r="8" spans="1:5" ht="15" customHeight="1" x14ac:dyDescent="0.25">
      <c r="A8" t="s">
        <v>4269</v>
      </c>
      <c r="B8" t="s">
        <v>4331</v>
      </c>
      <c r="C8" t="s">
        <v>154</v>
      </c>
      <c r="D8" t="s">
        <v>4346</v>
      </c>
      <c r="E8" t="s">
        <v>4345</v>
      </c>
    </row>
    <row r="9" spans="1:5" ht="15" customHeight="1" x14ac:dyDescent="0.25">
      <c r="A9" t="s">
        <v>4271</v>
      </c>
      <c r="B9" t="s">
        <v>4331</v>
      </c>
      <c r="C9" t="s">
        <v>154</v>
      </c>
      <c r="D9" t="s">
        <v>4347</v>
      </c>
      <c r="E9" t="s">
        <v>4345</v>
      </c>
    </row>
    <row r="10" spans="1:5" ht="15" customHeight="1" x14ac:dyDescent="0.25">
      <c r="A10" t="s">
        <v>4348</v>
      </c>
      <c r="B10" t="s">
        <v>4335</v>
      </c>
      <c r="C10" t="s">
        <v>154</v>
      </c>
      <c r="D10" t="s">
        <v>4336</v>
      </c>
      <c r="E10" t="s">
        <v>4345</v>
      </c>
    </row>
    <row r="11" spans="1:5" ht="15" customHeight="1" x14ac:dyDescent="0.25">
      <c r="A11" t="s">
        <v>4349</v>
      </c>
      <c r="B11" t="s">
        <v>4335</v>
      </c>
      <c r="C11" t="s">
        <v>154</v>
      </c>
      <c r="D11" t="s">
        <v>4350</v>
      </c>
      <c r="E11" t="s">
        <v>4345</v>
      </c>
    </row>
    <row r="12" spans="1:5" ht="15" customHeight="1" x14ac:dyDescent="0.25">
      <c r="A12" t="s">
        <v>4351</v>
      </c>
      <c r="B12" t="s">
        <v>4335</v>
      </c>
      <c r="C12" t="s">
        <v>154</v>
      </c>
      <c r="D12" t="s">
        <v>4343</v>
      </c>
      <c r="E12" t="s">
        <v>4345</v>
      </c>
    </row>
    <row r="13" spans="1:5" ht="15" customHeight="1" x14ac:dyDescent="0.25">
      <c r="A13" t="s">
        <v>4352</v>
      </c>
      <c r="B13" t="s">
        <v>4340</v>
      </c>
      <c r="C13" t="s">
        <v>154</v>
      </c>
      <c r="D13" t="s">
        <v>4353</v>
      </c>
      <c r="E13" t="s">
        <v>4345</v>
      </c>
    </row>
    <row r="14" spans="1:5" ht="15" customHeight="1" x14ac:dyDescent="0.25">
      <c r="A14" t="s">
        <v>4354</v>
      </c>
      <c r="B14" t="s">
        <v>4340</v>
      </c>
      <c r="C14" t="s">
        <v>154</v>
      </c>
      <c r="D14" t="s">
        <v>4355</v>
      </c>
      <c r="E14" t="s">
        <v>4345</v>
      </c>
    </row>
    <row r="15" spans="1:5" ht="15" customHeight="1" x14ac:dyDescent="0.25">
      <c r="A15" t="s">
        <v>4356</v>
      </c>
      <c r="B15" t="s">
        <v>4340</v>
      </c>
      <c r="C15" t="s">
        <v>154</v>
      </c>
      <c r="D15" t="s">
        <v>4357</v>
      </c>
      <c r="E15" t="s">
        <v>4345</v>
      </c>
    </row>
    <row r="16" spans="1:5" ht="15" customHeight="1" x14ac:dyDescent="0.25">
      <c r="A16" t="s">
        <v>4358</v>
      </c>
      <c r="B16" t="s">
        <v>4331</v>
      </c>
      <c r="C16" t="s">
        <v>1286</v>
      </c>
      <c r="D16" t="s">
        <v>4343</v>
      </c>
      <c r="E16" t="s">
        <v>4359</v>
      </c>
    </row>
    <row r="17" spans="1:5" ht="15" customHeight="1" x14ac:dyDescent="0.25">
      <c r="A17" t="s">
        <v>4360</v>
      </c>
      <c r="B17" t="s">
        <v>4331</v>
      </c>
      <c r="C17" t="s">
        <v>1286</v>
      </c>
      <c r="D17" t="s">
        <v>4346</v>
      </c>
      <c r="E17" t="s">
        <v>4359</v>
      </c>
    </row>
    <row r="18" spans="1:5" ht="15" customHeight="1" x14ac:dyDescent="0.25">
      <c r="A18" t="s">
        <v>4361</v>
      </c>
      <c r="B18" t="s">
        <v>4335</v>
      </c>
      <c r="C18" t="s">
        <v>1286</v>
      </c>
      <c r="D18" t="s">
        <v>4350</v>
      </c>
      <c r="E18" t="s">
        <v>4359</v>
      </c>
    </row>
    <row r="19" spans="1:5" ht="15" customHeight="1" x14ac:dyDescent="0.25">
      <c r="A19" t="s">
        <v>4357</v>
      </c>
      <c r="B19" t="s">
        <v>4335</v>
      </c>
      <c r="C19" t="s">
        <v>1286</v>
      </c>
      <c r="D19" t="s">
        <v>4357</v>
      </c>
      <c r="E19" t="s">
        <v>4359</v>
      </c>
    </row>
    <row r="20" spans="1:5" ht="15" customHeight="1" x14ac:dyDescent="0.25">
      <c r="A20" t="s">
        <v>4362</v>
      </c>
      <c r="B20" t="s">
        <v>4340</v>
      </c>
      <c r="C20" t="s">
        <v>1286</v>
      </c>
      <c r="D20" t="s">
        <v>4332</v>
      </c>
      <c r="E20" t="s">
        <v>4359</v>
      </c>
    </row>
    <row r="21" spans="1:5" ht="15" customHeight="1" x14ac:dyDescent="0.25">
      <c r="A21" t="s">
        <v>4363</v>
      </c>
      <c r="B21" t="s">
        <v>4331</v>
      </c>
      <c r="C21" t="s">
        <v>2128</v>
      </c>
      <c r="D21" t="s">
        <v>4364</v>
      </c>
      <c r="E21" t="s">
        <v>4365</v>
      </c>
    </row>
    <row r="22" spans="1:5" ht="15" customHeight="1" x14ac:dyDescent="0.25">
      <c r="A22" t="s">
        <v>4366</v>
      </c>
      <c r="B22" t="s">
        <v>4331</v>
      </c>
      <c r="C22" t="s">
        <v>2128</v>
      </c>
      <c r="D22" t="s">
        <v>4367</v>
      </c>
      <c r="E22" t="s">
        <v>4365</v>
      </c>
    </row>
    <row r="23" spans="1:5" ht="15" customHeight="1" x14ac:dyDescent="0.25">
      <c r="A23" t="s">
        <v>4368</v>
      </c>
      <c r="B23" t="s">
        <v>4331</v>
      </c>
      <c r="C23" t="s">
        <v>2128</v>
      </c>
      <c r="D23" t="s">
        <v>4338</v>
      </c>
      <c r="E23" t="s">
        <v>4365</v>
      </c>
    </row>
    <row r="24" spans="1:5" ht="15" customHeight="1" x14ac:dyDescent="0.25">
      <c r="A24" t="s">
        <v>4369</v>
      </c>
      <c r="B24" t="s">
        <v>4331</v>
      </c>
      <c r="C24" t="s">
        <v>2128</v>
      </c>
      <c r="D24" t="s">
        <v>4370</v>
      </c>
      <c r="E24" t="s">
        <v>4365</v>
      </c>
    </row>
    <row r="25" spans="1:5" ht="15" customHeight="1" x14ac:dyDescent="0.25">
      <c r="A25" t="s">
        <v>4371</v>
      </c>
      <c r="B25" t="s">
        <v>4335</v>
      </c>
      <c r="C25" t="s">
        <v>2128</v>
      </c>
      <c r="D25" t="s">
        <v>4338</v>
      </c>
      <c r="E25" t="s">
        <v>4365</v>
      </c>
    </row>
    <row r="26" spans="1:5" ht="15" customHeight="1" x14ac:dyDescent="0.25">
      <c r="A26" t="s">
        <v>4372</v>
      </c>
      <c r="B26" t="s">
        <v>4335</v>
      </c>
      <c r="C26" t="s">
        <v>2128</v>
      </c>
      <c r="D26" t="s">
        <v>4346</v>
      </c>
      <c r="E26" t="s">
        <v>4365</v>
      </c>
    </row>
    <row r="27" spans="1:5" ht="15" customHeight="1" x14ac:dyDescent="0.25">
      <c r="A27" t="s">
        <v>4373</v>
      </c>
      <c r="B27" t="s">
        <v>4335</v>
      </c>
      <c r="C27" t="s">
        <v>2128</v>
      </c>
      <c r="D27" t="s">
        <v>4364</v>
      </c>
      <c r="E27" t="s">
        <v>4365</v>
      </c>
    </row>
    <row r="28" spans="1:5" ht="15" customHeight="1" x14ac:dyDescent="0.25">
      <c r="A28" t="s">
        <v>4374</v>
      </c>
      <c r="B28" t="s">
        <v>4335</v>
      </c>
      <c r="C28" t="s">
        <v>2128</v>
      </c>
      <c r="D28" t="s">
        <v>4375</v>
      </c>
      <c r="E28" t="s">
        <v>4365</v>
      </c>
    </row>
    <row r="29" spans="1:5" ht="15" customHeight="1" x14ac:dyDescent="0.25">
      <c r="A29" t="s">
        <v>4376</v>
      </c>
      <c r="B29" t="s">
        <v>4340</v>
      </c>
      <c r="C29" t="s">
        <v>2128</v>
      </c>
      <c r="D29" t="s">
        <v>4377</v>
      </c>
      <c r="E29" t="s">
        <v>4365</v>
      </c>
    </row>
    <row r="30" spans="1:5" ht="15" customHeight="1" x14ac:dyDescent="0.25">
      <c r="A30" t="s">
        <v>4378</v>
      </c>
      <c r="B30" t="s">
        <v>4340</v>
      </c>
      <c r="C30" t="s">
        <v>2128</v>
      </c>
      <c r="D30" t="s">
        <v>4379</v>
      </c>
      <c r="E30" t="s">
        <v>4365</v>
      </c>
    </row>
    <row r="31" spans="1:5" ht="15" customHeight="1" x14ac:dyDescent="0.25">
      <c r="A31" t="s">
        <v>4380</v>
      </c>
      <c r="B31" t="s">
        <v>4331</v>
      </c>
      <c r="C31" t="s">
        <v>545</v>
      </c>
      <c r="D31" t="s">
        <v>4370</v>
      </c>
      <c r="E31" t="s">
        <v>4381</v>
      </c>
    </row>
    <row r="32" spans="1:5" ht="15" customHeight="1" x14ac:dyDescent="0.25">
      <c r="A32" t="s">
        <v>4382</v>
      </c>
      <c r="B32" t="s">
        <v>4340</v>
      </c>
      <c r="C32" t="s">
        <v>545</v>
      </c>
      <c r="D32" t="s">
        <v>4370</v>
      </c>
      <c r="E32" t="s">
        <v>4381</v>
      </c>
    </row>
    <row r="33" spans="1:5" ht="15" customHeight="1" x14ac:dyDescent="0.25">
      <c r="A33" t="s">
        <v>4383</v>
      </c>
      <c r="B33" t="s">
        <v>4335</v>
      </c>
      <c r="C33" t="s">
        <v>545</v>
      </c>
      <c r="D33" t="s">
        <v>4336</v>
      </c>
      <c r="E33" t="s">
        <v>4381</v>
      </c>
    </row>
    <row r="34" spans="1:5" ht="15" customHeight="1" x14ac:dyDescent="0.25">
      <c r="A34" t="s">
        <v>4384</v>
      </c>
      <c r="B34" t="s">
        <v>4340</v>
      </c>
      <c r="C34" t="s">
        <v>545</v>
      </c>
      <c r="D34" t="s">
        <v>4379</v>
      </c>
      <c r="E34" t="s">
        <v>4381</v>
      </c>
    </row>
    <row r="35" spans="1:5" ht="15" customHeight="1" x14ac:dyDescent="0.25">
      <c r="A35" t="s">
        <v>4385</v>
      </c>
      <c r="B35" t="s">
        <v>4335</v>
      </c>
      <c r="C35" t="s">
        <v>545</v>
      </c>
      <c r="D35" t="s">
        <v>4364</v>
      </c>
      <c r="E35" t="s">
        <v>4381</v>
      </c>
    </row>
    <row r="36" spans="1:5" ht="15" customHeight="1" x14ac:dyDescent="0.25">
      <c r="A36" t="s">
        <v>4386</v>
      </c>
      <c r="B36" t="s">
        <v>4331</v>
      </c>
      <c r="C36" t="s">
        <v>545</v>
      </c>
      <c r="D36" t="s">
        <v>4336</v>
      </c>
      <c r="E36" t="s">
        <v>4381</v>
      </c>
    </row>
    <row r="37" spans="1:5" ht="15" customHeight="1" x14ac:dyDescent="0.25">
      <c r="A37" t="s">
        <v>4387</v>
      </c>
      <c r="B37" t="s">
        <v>4331</v>
      </c>
      <c r="C37" t="s">
        <v>493</v>
      </c>
      <c r="D37" t="s">
        <v>4367</v>
      </c>
      <c r="E37" t="s">
        <v>4388</v>
      </c>
    </row>
    <row r="38" spans="1:5" ht="15" customHeight="1" x14ac:dyDescent="0.25">
      <c r="A38" t="s">
        <v>4389</v>
      </c>
      <c r="B38" t="s">
        <v>4335</v>
      </c>
      <c r="C38" t="s">
        <v>493</v>
      </c>
      <c r="D38" t="s">
        <v>4350</v>
      </c>
      <c r="E38" t="s">
        <v>4388</v>
      </c>
    </row>
    <row r="39" spans="1:5" ht="15" customHeight="1" x14ac:dyDescent="0.25">
      <c r="A39" t="s">
        <v>4390</v>
      </c>
      <c r="B39" t="s">
        <v>4340</v>
      </c>
      <c r="C39" t="s">
        <v>493</v>
      </c>
      <c r="D39" t="s">
        <v>4357</v>
      </c>
      <c r="E39" t="s">
        <v>4388</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157</v>
      </c>
      <c r="B1" t="s">
        <v>3481</v>
      </c>
      <c r="C1" t="s">
        <v>159</v>
      </c>
      <c r="D1" t="s">
        <v>3439</v>
      </c>
      <c r="E1" t="s">
        <v>3482</v>
      </c>
      <c r="F1" t="s">
        <v>3483</v>
      </c>
      <c r="G1" t="s">
        <v>3484</v>
      </c>
      <c r="H1" t="s">
        <v>163</v>
      </c>
      <c r="I1" t="s">
        <v>4</v>
      </c>
      <c r="J1" t="s">
        <v>3486</v>
      </c>
    </row>
    <row r="2" spans="1:10" ht="15" customHeight="1" x14ac:dyDescent="0.25">
      <c r="A2" t="s">
        <v>3487</v>
      </c>
      <c r="B2" t="s">
        <v>3488</v>
      </c>
      <c r="C2" t="s">
        <v>3489</v>
      </c>
      <c r="D2" t="s">
        <v>4391</v>
      </c>
      <c r="E2" t="s">
        <v>4392</v>
      </c>
      <c r="F2" t="s">
        <v>489</v>
      </c>
      <c r="G2" t="s">
        <v>3492</v>
      </c>
      <c r="H2" t="s">
        <v>3493</v>
      </c>
      <c r="I2" t="s">
        <v>3444</v>
      </c>
      <c r="J2" t="s">
        <v>3427</v>
      </c>
    </row>
    <row r="3" spans="1:10" ht="15" customHeight="1" x14ac:dyDescent="0.25">
      <c r="A3" t="s">
        <v>3494</v>
      </c>
      <c r="B3" t="s">
        <v>41</v>
      </c>
      <c r="C3" t="s">
        <v>3495</v>
      </c>
      <c r="D3" t="s">
        <v>4393</v>
      </c>
      <c r="E3" t="s">
        <v>4394</v>
      </c>
      <c r="F3" t="s">
        <v>89</v>
      </c>
      <c r="G3" t="s">
        <v>3497</v>
      </c>
      <c r="H3" t="s">
        <v>3494</v>
      </c>
      <c r="I3" t="s">
        <v>3444</v>
      </c>
      <c r="J3" t="s">
        <v>3498</v>
      </c>
    </row>
    <row r="4" spans="1:10" ht="15" customHeight="1" x14ac:dyDescent="0.25">
      <c r="A4" t="s">
        <v>4395</v>
      </c>
      <c r="B4" t="s">
        <v>3500</v>
      </c>
      <c r="C4" t="s">
        <v>4396</v>
      </c>
      <c r="D4" t="s">
        <v>4397</v>
      </c>
      <c r="E4" t="s">
        <v>4398</v>
      </c>
      <c r="F4" t="s">
        <v>1641</v>
      </c>
      <c r="G4" t="s">
        <v>4399</v>
      </c>
      <c r="H4" t="s">
        <v>4400</v>
      </c>
      <c r="I4" t="s">
        <v>3444</v>
      </c>
      <c r="J4" t="s">
        <v>3498</v>
      </c>
    </row>
    <row r="5" spans="1:10" ht="15" customHeight="1" x14ac:dyDescent="0.25">
      <c r="A5" t="s">
        <v>4401</v>
      </c>
      <c r="B5" t="s">
        <v>41</v>
      </c>
      <c r="C5" t="s">
        <v>3509</v>
      </c>
      <c r="D5" t="s">
        <v>4402</v>
      </c>
      <c r="E5" t="s">
        <v>4403</v>
      </c>
      <c r="F5" t="s">
        <v>1038</v>
      </c>
      <c r="G5" t="s">
        <v>4404</v>
      </c>
      <c r="H5" t="s">
        <v>4405</v>
      </c>
      <c r="I5" t="s">
        <v>3444</v>
      </c>
      <c r="J5" t="s">
        <v>3506</v>
      </c>
    </row>
    <row r="6" spans="1:10" ht="15" customHeight="1" x14ac:dyDescent="0.25">
      <c r="A6" t="s">
        <v>4406</v>
      </c>
      <c r="B6" t="s">
        <v>3500</v>
      </c>
      <c r="C6" t="s">
        <v>4396</v>
      </c>
      <c r="D6" t="s">
        <v>4407</v>
      </c>
      <c r="E6" t="s">
        <v>4408</v>
      </c>
      <c r="F6" t="s">
        <v>1038</v>
      </c>
      <c r="G6" t="s">
        <v>4409</v>
      </c>
      <c r="H6" t="s">
        <v>4406</v>
      </c>
      <c r="I6" t="s">
        <v>3444</v>
      </c>
      <c r="J6" t="s">
        <v>4410</v>
      </c>
    </row>
    <row r="7" spans="1:10" ht="15" customHeight="1" x14ac:dyDescent="0.25">
      <c r="A7" t="s">
        <v>4411</v>
      </c>
      <c r="B7" t="s">
        <v>3500</v>
      </c>
      <c r="C7" t="s">
        <v>3495</v>
      </c>
      <c r="D7" t="s">
        <v>4412</v>
      </c>
      <c r="E7" t="s">
        <v>4413</v>
      </c>
      <c r="F7" t="s">
        <v>1641</v>
      </c>
      <c r="G7" t="s">
        <v>4414</v>
      </c>
      <c r="H7" t="s">
        <v>4415</v>
      </c>
      <c r="I7" t="s">
        <v>3444</v>
      </c>
      <c r="J7" t="s">
        <v>3498</v>
      </c>
    </row>
    <row r="8" spans="1:10" ht="15" customHeight="1" x14ac:dyDescent="0.25">
      <c r="A8" t="s">
        <v>4416</v>
      </c>
      <c r="B8" t="s">
        <v>3488</v>
      </c>
      <c r="C8" t="s">
        <v>4417</v>
      </c>
      <c r="D8" t="s">
        <v>4418</v>
      </c>
      <c r="E8" t="s">
        <v>4419</v>
      </c>
      <c r="F8" t="s">
        <v>1613</v>
      </c>
      <c r="G8" t="s">
        <v>4420</v>
      </c>
      <c r="H8" t="s">
        <v>4421</v>
      </c>
      <c r="I8" t="s">
        <v>3444</v>
      </c>
      <c r="J8" t="s">
        <v>3506</v>
      </c>
    </row>
    <row r="9" spans="1:10" ht="15" customHeight="1" x14ac:dyDescent="0.25">
      <c r="A9" t="s">
        <v>4422</v>
      </c>
      <c r="B9" t="s">
        <v>3488</v>
      </c>
      <c r="C9" t="s">
        <v>3495</v>
      </c>
      <c r="D9" t="s">
        <v>4423</v>
      </c>
      <c r="E9" t="s">
        <v>4424</v>
      </c>
      <c r="F9" t="s">
        <v>1641</v>
      </c>
      <c r="G9" t="s">
        <v>4425</v>
      </c>
      <c r="H9" t="s">
        <v>4426</v>
      </c>
      <c r="I9" t="s">
        <v>3444</v>
      </c>
      <c r="J9" t="s">
        <v>4427</v>
      </c>
    </row>
    <row r="10" spans="1:10" ht="15" customHeight="1" x14ac:dyDescent="0.25">
      <c r="A10" t="s">
        <v>4428</v>
      </c>
      <c r="B10" t="s">
        <v>3488</v>
      </c>
      <c r="C10" t="s">
        <v>3495</v>
      </c>
      <c r="D10" t="s">
        <v>4429</v>
      </c>
      <c r="E10" t="s">
        <v>4430</v>
      </c>
      <c r="F10" t="s">
        <v>89</v>
      </c>
      <c r="G10" t="s">
        <v>4431</v>
      </c>
      <c r="H10" t="s">
        <v>4432</v>
      </c>
      <c r="I10" t="s">
        <v>3444</v>
      </c>
      <c r="J10" t="s">
        <v>3427</v>
      </c>
    </row>
    <row r="11" spans="1:10" ht="15" customHeight="1" x14ac:dyDescent="0.25">
      <c r="A11" t="s">
        <v>4433</v>
      </c>
      <c r="B11" t="s">
        <v>41</v>
      </c>
      <c r="C11" t="s">
        <v>4396</v>
      </c>
      <c r="D11" t="s">
        <v>4434</v>
      </c>
      <c r="E11" t="s">
        <v>4435</v>
      </c>
      <c r="F11" t="s">
        <v>1096</v>
      </c>
      <c r="G11" t="s">
        <v>3865</v>
      </c>
      <c r="H11" t="s">
        <v>4436</v>
      </c>
      <c r="I11" t="s">
        <v>3444</v>
      </c>
      <c r="J11" t="s">
        <v>4410</v>
      </c>
    </row>
    <row r="12" spans="1:10" ht="15" customHeight="1" x14ac:dyDescent="0.25">
      <c r="A12" t="s">
        <v>4437</v>
      </c>
      <c r="B12" t="s">
        <v>3488</v>
      </c>
      <c r="C12" t="s">
        <v>4396</v>
      </c>
      <c r="D12" t="s">
        <v>4438</v>
      </c>
      <c r="E12" t="s">
        <v>4439</v>
      </c>
      <c r="F12" t="s">
        <v>1613</v>
      </c>
      <c r="H12" t="s">
        <v>4440</v>
      </c>
      <c r="I12" t="s">
        <v>3444</v>
      </c>
      <c r="J12" t="s">
        <v>4441</v>
      </c>
    </row>
    <row r="13" spans="1:10" ht="15" customHeight="1" x14ac:dyDescent="0.25">
      <c r="A13" t="s">
        <v>4442</v>
      </c>
      <c r="B13" t="s">
        <v>41</v>
      </c>
      <c r="C13" t="s">
        <v>3495</v>
      </c>
      <c r="D13" t="s">
        <v>4443</v>
      </c>
      <c r="E13" t="s">
        <v>4444</v>
      </c>
      <c r="F13" t="s">
        <v>89</v>
      </c>
      <c r="G13" t="s">
        <v>3517</v>
      </c>
      <c r="H13" t="s">
        <v>4445</v>
      </c>
      <c r="I13" t="s">
        <v>3444</v>
      </c>
      <c r="J13" t="s">
        <v>3427</v>
      </c>
    </row>
    <row r="14" spans="1:10" ht="15" customHeight="1" x14ac:dyDescent="0.25">
      <c r="A14" t="s">
        <v>4446</v>
      </c>
      <c r="B14" t="s">
        <v>41</v>
      </c>
      <c r="C14" t="s">
        <v>3526</v>
      </c>
      <c r="D14" t="s">
        <v>4447</v>
      </c>
      <c r="E14" t="s">
        <v>4448</v>
      </c>
      <c r="F14" t="s">
        <v>489</v>
      </c>
      <c r="G14" t="s">
        <v>4449</v>
      </c>
      <c r="H14" t="s">
        <v>4450</v>
      </c>
      <c r="I14" t="s">
        <v>3444</v>
      </c>
      <c r="J14" t="s">
        <v>3506</v>
      </c>
    </row>
    <row r="15" spans="1:10" ht="15" customHeight="1" x14ac:dyDescent="0.25">
      <c r="A15" t="s">
        <v>4451</v>
      </c>
      <c r="B15" t="s">
        <v>3444</v>
      </c>
      <c r="C15" t="s">
        <v>4452</v>
      </c>
      <c r="D15" t="s">
        <v>4453</v>
      </c>
      <c r="F15" t="s">
        <v>1286</v>
      </c>
      <c r="H15" t="s">
        <v>4454</v>
      </c>
      <c r="I15" t="s">
        <v>3444</v>
      </c>
      <c r="J15" t="s">
        <v>4452</v>
      </c>
    </row>
    <row r="16" spans="1:10" ht="15" customHeight="1" x14ac:dyDescent="0.25">
      <c r="A16" t="s">
        <v>4455</v>
      </c>
      <c r="B16" t="s">
        <v>3444</v>
      </c>
      <c r="C16" t="s">
        <v>4452</v>
      </c>
      <c r="D16" t="s">
        <v>4456</v>
      </c>
      <c r="F16" t="s">
        <v>1286</v>
      </c>
      <c r="H16" t="s">
        <v>4457</v>
      </c>
      <c r="I16" t="s">
        <v>3444</v>
      </c>
      <c r="J16" t="s">
        <v>4452</v>
      </c>
    </row>
    <row r="17" spans="1:10" ht="15" customHeight="1" x14ac:dyDescent="0.25">
      <c r="A17" t="s">
        <v>4458</v>
      </c>
      <c r="B17" t="s">
        <v>3444</v>
      </c>
      <c r="C17" t="s">
        <v>4452</v>
      </c>
      <c r="D17" t="s">
        <v>4459</v>
      </c>
      <c r="F17" t="s">
        <v>1286</v>
      </c>
      <c r="H17" t="s">
        <v>4460</v>
      </c>
      <c r="I17" t="s">
        <v>3444</v>
      </c>
      <c r="J17" t="s">
        <v>4452</v>
      </c>
    </row>
    <row r="18" spans="1:10" ht="15" customHeight="1" x14ac:dyDescent="0.25">
      <c r="A18" t="s">
        <v>4461</v>
      </c>
      <c r="B18" t="s">
        <v>3444</v>
      </c>
      <c r="C18" t="s">
        <v>4452</v>
      </c>
      <c r="D18" t="s">
        <v>4462</v>
      </c>
      <c r="F18" t="s">
        <v>1286</v>
      </c>
      <c r="H18" t="s">
        <v>4463</v>
      </c>
      <c r="I18" t="s">
        <v>3444</v>
      </c>
      <c r="J18" t="s">
        <v>4452</v>
      </c>
    </row>
    <row r="19" spans="1:10" ht="15" customHeight="1" x14ac:dyDescent="0.25">
      <c r="A19" t="s">
        <v>4464</v>
      </c>
      <c r="B19" t="s">
        <v>3444</v>
      </c>
      <c r="C19" t="s">
        <v>4452</v>
      </c>
      <c r="D19" t="s">
        <v>4465</v>
      </c>
      <c r="F19" t="s">
        <v>1286</v>
      </c>
      <c r="H19" t="s">
        <v>4466</v>
      </c>
      <c r="I19" t="s">
        <v>3444</v>
      </c>
      <c r="J19" t="s">
        <v>4452</v>
      </c>
    </row>
    <row r="20" spans="1:10" ht="15" customHeight="1" x14ac:dyDescent="0.25">
      <c r="A20" t="s">
        <v>4467</v>
      </c>
      <c r="B20" t="s">
        <v>3444</v>
      </c>
      <c r="C20" t="s">
        <v>4452</v>
      </c>
      <c r="D20" t="s">
        <v>4468</v>
      </c>
      <c r="F20" t="s">
        <v>1286</v>
      </c>
      <c r="H20" t="s">
        <v>4469</v>
      </c>
      <c r="I20" t="s">
        <v>3444</v>
      </c>
      <c r="J20" t="s">
        <v>4452</v>
      </c>
    </row>
    <row r="21" spans="1:10" ht="15" customHeight="1" x14ac:dyDescent="0.25">
      <c r="A21" t="s">
        <v>4470</v>
      </c>
      <c r="B21" t="s">
        <v>3500</v>
      </c>
      <c r="C21" t="s">
        <v>3509</v>
      </c>
      <c r="D21" t="s">
        <v>4471</v>
      </c>
      <c r="E21" t="s">
        <v>4472</v>
      </c>
      <c r="F21" t="s">
        <v>489</v>
      </c>
      <c r="G21" t="s">
        <v>3612</v>
      </c>
      <c r="H21" t="s">
        <v>4473</v>
      </c>
      <c r="I21" t="s">
        <v>3444</v>
      </c>
      <c r="J21" t="s">
        <v>4474</v>
      </c>
    </row>
    <row r="22" spans="1:10" ht="15" customHeight="1" x14ac:dyDescent="0.25">
      <c r="A22" t="s">
        <v>4475</v>
      </c>
      <c r="B22" t="s">
        <v>41</v>
      </c>
      <c r="C22" t="s">
        <v>4476</v>
      </c>
      <c r="D22" t="s">
        <v>4477</v>
      </c>
      <c r="E22" t="s">
        <v>4478</v>
      </c>
      <c r="F22" t="s">
        <v>1641</v>
      </c>
      <c r="G22" t="s">
        <v>4479</v>
      </c>
      <c r="H22" t="s">
        <v>4480</v>
      </c>
      <c r="I22" t="s">
        <v>3444</v>
      </c>
      <c r="J22" t="s">
        <v>3506</v>
      </c>
    </row>
    <row r="23" spans="1:10" ht="15" customHeight="1" x14ac:dyDescent="0.25">
      <c r="A23" t="s">
        <v>4481</v>
      </c>
      <c r="B23" t="s">
        <v>3488</v>
      </c>
      <c r="C23" t="s">
        <v>3495</v>
      </c>
      <c r="D23" t="s">
        <v>4482</v>
      </c>
      <c r="E23" t="s">
        <v>4483</v>
      </c>
      <c r="F23" t="s">
        <v>1641</v>
      </c>
      <c r="H23" t="s">
        <v>4484</v>
      </c>
      <c r="I23" t="s">
        <v>3444</v>
      </c>
      <c r="J23" t="s">
        <v>4427</v>
      </c>
    </row>
    <row r="24" spans="1:10" ht="15" customHeight="1" x14ac:dyDescent="0.25">
      <c r="A24" t="s">
        <v>4485</v>
      </c>
      <c r="B24" t="s">
        <v>3488</v>
      </c>
      <c r="C24" t="s">
        <v>3495</v>
      </c>
      <c r="D24" t="s">
        <v>4486</v>
      </c>
      <c r="E24" t="s">
        <v>4487</v>
      </c>
      <c r="F24" t="s">
        <v>1641</v>
      </c>
      <c r="G24" t="s">
        <v>4488</v>
      </c>
      <c r="H24" t="s">
        <v>4489</v>
      </c>
      <c r="I24" t="s">
        <v>3444</v>
      </c>
      <c r="J24" t="s">
        <v>3498</v>
      </c>
    </row>
    <row r="25" spans="1:10" ht="15" customHeight="1" x14ac:dyDescent="0.25">
      <c r="A25" t="s">
        <v>4490</v>
      </c>
      <c r="B25" t="s">
        <v>3500</v>
      </c>
      <c r="C25" t="s">
        <v>3495</v>
      </c>
      <c r="D25" t="s">
        <v>4491</v>
      </c>
      <c r="E25" t="s">
        <v>4492</v>
      </c>
      <c r="F25" t="s">
        <v>89</v>
      </c>
      <c r="G25" t="s">
        <v>4493</v>
      </c>
      <c r="H25" t="s">
        <v>4494</v>
      </c>
      <c r="I25" t="s">
        <v>3444</v>
      </c>
      <c r="J25" t="s">
        <v>4427</v>
      </c>
    </row>
    <row r="26" spans="1:10" ht="15" customHeight="1" x14ac:dyDescent="0.25">
      <c r="A26" t="s">
        <v>3453</v>
      </c>
      <c r="B26" t="s">
        <v>3532</v>
      </c>
      <c r="C26" t="s">
        <v>3495</v>
      </c>
      <c r="D26" t="s">
        <v>4495</v>
      </c>
      <c r="E26" t="s">
        <v>4496</v>
      </c>
      <c r="F26" t="s">
        <v>89</v>
      </c>
      <c r="H26" t="s">
        <v>3535</v>
      </c>
      <c r="I26" t="s">
        <v>3444</v>
      </c>
      <c r="J26" t="s">
        <v>3427</v>
      </c>
    </row>
    <row r="27" spans="1:10" ht="15" customHeight="1" x14ac:dyDescent="0.25">
      <c r="A27" t="s">
        <v>4497</v>
      </c>
      <c r="B27" t="s">
        <v>3488</v>
      </c>
      <c r="C27" t="s">
        <v>3509</v>
      </c>
      <c r="D27" t="s">
        <v>4498</v>
      </c>
      <c r="E27" t="s">
        <v>4499</v>
      </c>
      <c r="F27" t="s">
        <v>89</v>
      </c>
      <c r="G27" t="s">
        <v>3562</v>
      </c>
      <c r="H27" t="s">
        <v>4500</v>
      </c>
      <c r="I27" t="s">
        <v>3444</v>
      </c>
      <c r="J27" t="s">
        <v>4501</v>
      </c>
    </row>
    <row r="28" spans="1:10" ht="15" customHeight="1" x14ac:dyDescent="0.25">
      <c r="A28" t="s">
        <v>4502</v>
      </c>
      <c r="B28" t="s">
        <v>3500</v>
      </c>
      <c r="C28" t="s">
        <v>3509</v>
      </c>
      <c r="D28" t="s">
        <v>4503</v>
      </c>
      <c r="E28" t="s">
        <v>4504</v>
      </c>
      <c r="F28" t="s">
        <v>489</v>
      </c>
      <c r="H28" t="s">
        <v>4502</v>
      </c>
      <c r="I28" t="s">
        <v>3444</v>
      </c>
      <c r="J28" t="s">
        <v>3506</v>
      </c>
    </row>
    <row r="29" spans="1:10" ht="15" customHeight="1" x14ac:dyDescent="0.25">
      <c r="A29" t="s">
        <v>4505</v>
      </c>
      <c r="B29" t="s">
        <v>3488</v>
      </c>
      <c r="C29" t="s">
        <v>3495</v>
      </c>
      <c r="D29" t="s">
        <v>4506</v>
      </c>
      <c r="E29" t="s">
        <v>4507</v>
      </c>
      <c r="F29" t="s">
        <v>89</v>
      </c>
      <c r="G29" t="s">
        <v>3497</v>
      </c>
      <c r="H29" t="s">
        <v>4508</v>
      </c>
      <c r="I29" t="s">
        <v>3444</v>
      </c>
      <c r="J29" t="s">
        <v>3498</v>
      </c>
    </row>
    <row r="30" spans="1:10" ht="15" customHeight="1" x14ac:dyDescent="0.25">
      <c r="A30" t="s">
        <v>3549</v>
      </c>
      <c r="B30" t="s">
        <v>3500</v>
      </c>
      <c r="C30" t="s">
        <v>3495</v>
      </c>
      <c r="D30" t="s">
        <v>4509</v>
      </c>
      <c r="E30" t="s">
        <v>4510</v>
      </c>
      <c r="F30" t="s">
        <v>154</v>
      </c>
      <c r="H30" t="s">
        <v>3554</v>
      </c>
      <c r="I30" t="s">
        <v>3444</v>
      </c>
      <c r="J30" t="s">
        <v>3427</v>
      </c>
    </row>
    <row r="31" spans="1:10" ht="15" customHeight="1" x14ac:dyDescent="0.25">
      <c r="A31" t="s">
        <v>3555</v>
      </c>
      <c r="B31" t="s">
        <v>41</v>
      </c>
      <c r="C31" t="s">
        <v>4476</v>
      </c>
      <c r="D31" t="s">
        <v>4511</v>
      </c>
      <c r="E31" t="s">
        <v>4512</v>
      </c>
      <c r="F31" t="s">
        <v>1641</v>
      </c>
      <c r="G31" t="s">
        <v>4479</v>
      </c>
      <c r="H31" t="s">
        <v>3555</v>
      </c>
      <c r="I31" t="s">
        <v>3444</v>
      </c>
      <c r="J31" t="s">
        <v>3506</v>
      </c>
    </row>
    <row r="32" spans="1:10" ht="15" customHeight="1" x14ac:dyDescent="0.25">
      <c r="A32" t="s">
        <v>4513</v>
      </c>
      <c r="B32" t="s">
        <v>3500</v>
      </c>
      <c r="C32" t="s">
        <v>3495</v>
      </c>
      <c r="D32" t="s">
        <v>4514</v>
      </c>
      <c r="E32" t="s">
        <v>4515</v>
      </c>
      <c r="F32" t="s">
        <v>1314</v>
      </c>
      <c r="G32" t="s">
        <v>4516</v>
      </c>
      <c r="H32" t="s">
        <v>4517</v>
      </c>
      <c r="I32" t="s">
        <v>3444</v>
      </c>
      <c r="J32" t="s">
        <v>4518</v>
      </c>
    </row>
    <row r="33" spans="1:10" ht="15" customHeight="1" x14ac:dyDescent="0.25">
      <c r="A33" t="s">
        <v>4519</v>
      </c>
      <c r="B33" t="s">
        <v>3488</v>
      </c>
      <c r="C33" t="s">
        <v>3509</v>
      </c>
      <c r="D33" t="s">
        <v>4520</v>
      </c>
      <c r="E33" t="s">
        <v>4521</v>
      </c>
      <c r="F33" t="s">
        <v>154</v>
      </c>
      <c r="G33" t="s">
        <v>4522</v>
      </c>
      <c r="H33" t="s">
        <v>4523</v>
      </c>
      <c r="I33" t="s">
        <v>3444</v>
      </c>
      <c r="J33" t="s">
        <v>3506</v>
      </c>
    </row>
    <row r="34" spans="1:10" ht="15" customHeight="1" x14ac:dyDescent="0.25">
      <c r="A34" t="s">
        <v>3559</v>
      </c>
      <c r="B34" t="s">
        <v>3500</v>
      </c>
      <c r="C34" t="s">
        <v>3495</v>
      </c>
      <c r="D34" t="s">
        <v>3560</v>
      </c>
      <c r="E34" t="s">
        <v>4524</v>
      </c>
      <c r="F34" t="s">
        <v>2796</v>
      </c>
      <c r="G34" t="s">
        <v>3562</v>
      </c>
      <c r="H34" t="s">
        <v>3559</v>
      </c>
      <c r="I34" t="s">
        <v>3444</v>
      </c>
      <c r="J34" t="s">
        <v>3563</v>
      </c>
    </row>
    <row r="35" spans="1:10" ht="15" customHeight="1" x14ac:dyDescent="0.25">
      <c r="A35" t="s">
        <v>3457</v>
      </c>
      <c r="B35" t="s">
        <v>3500</v>
      </c>
      <c r="C35" t="s">
        <v>4525</v>
      </c>
      <c r="D35" t="s">
        <v>4526</v>
      </c>
      <c r="E35" t="s">
        <v>4527</v>
      </c>
      <c r="F35" t="s">
        <v>154</v>
      </c>
      <c r="G35" t="s">
        <v>307</v>
      </c>
      <c r="H35" t="s">
        <v>3457</v>
      </c>
      <c r="I35" t="s">
        <v>3444</v>
      </c>
      <c r="J35" t="s">
        <v>3506</v>
      </c>
    </row>
    <row r="36" spans="1:10" ht="15" customHeight="1" x14ac:dyDescent="0.25">
      <c r="A36" t="s">
        <v>4528</v>
      </c>
      <c r="B36" t="s">
        <v>3500</v>
      </c>
      <c r="C36" t="s">
        <v>3495</v>
      </c>
      <c r="D36" t="s">
        <v>4529</v>
      </c>
      <c r="E36" t="s">
        <v>4530</v>
      </c>
      <c r="F36" t="s">
        <v>89</v>
      </c>
      <c r="G36" t="s">
        <v>4531</v>
      </c>
      <c r="H36" t="s">
        <v>4532</v>
      </c>
      <c r="I36" t="s">
        <v>3444</v>
      </c>
      <c r="J36" t="s">
        <v>4533</v>
      </c>
    </row>
    <row r="37" spans="1:10" ht="15" customHeight="1" x14ac:dyDescent="0.25">
      <c r="A37" t="s">
        <v>4534</v>
      </c>
      <c r="B37" t="s">
        <v>3488</v>
      </c>
      <c r="C37" t="s">
        <v>4535</v>
      </c>
      <c r="D37" t="s">
        <v>4536</v>
      </c>
      <c r="E37" t="s">
        <v>4537</v>
      </c>
      <c r="F37" t="s">
        <v>154</v>
      </c>
      <c r="G37" t="s">
        <v>4538</v>
      </c>
      <c r="H37" t="s">
        <v>4539</v>
      </c>
      <c r="I37" t="s">
        <v>3444</v>
      </c>
      <c r="J37" t="s">
        <v>4427</v>
      </c>
    </row>
    <row r="38" spans="1:10" ht="15" customHeight="1" x14ac:dyDescent="0.25">
      <c r="A38" t="s">
        <v>4540</v>
      </c>
      <c r="B38" t="s">
        <v>3500</v>
      </c>
      <c r="C38" t="s">
        <v>3565</v>
      </c>
      <c r="D38" t="s">
        <v>4541</v>
      </c>
      <c r="F38" t="s">
        <v>154</v>
      </c>
      <c r="G38" t="s">
        <v>4542</v>
      </c>
      <c r="H38" t="s">
        <v>4543</v>
      </c>
      <c r="I38" t="s">
        <v>3444</v>
      </c>
      <c r="J38" t="s">
        <v>3436</v>
      </c>
    </row>
    <row r="39" spans="1:10" ht="15" customHeight="1" x14ac:dyDescent="0.25">
      <c r="A39" t="s">
        <v>4544</v>
      </c>
      <c r="B39" t="s">
        <v>3500</v>
      </c>
      <c r="C39" t="s">
        <v>3495</v>
      </c>
      <c r="D39" t="s">
        <v>4545</v>
      </c>
      <c r="E39" t="s">
        <v>4546</v>
      </c>
      <c r="F39" t="s">
        <v>1121</v>
      </c>
      <c r="G39" t="s">
        <v>4547</v>
      </c>
      <c r="H39" t="s">
        <v>4548</v>
      </c>
      <c r="I39" t="s">
        <v>3444</v>
      </c>
      <c r="J39" t="s">
        <v>4549</v>
      </c>
    </row>
    <row r="40" spans="1:10" ht="15" customHeight="1" x14ac:dyDescent="0.25">
      <c r="A40" t="s">
        <v>4550</v>
      </c>
      <c r="B40" t="s">
        <v>3500</v>
      </c>
      <c r="C40" t="s">
        <v>4396</v>
      </c>
      <c r="D40" t="s">
        <v>4551</v>
      </c>
      <c r="E40" t="s">
        <v>4552</v>
      </c>
      <c r="F40" t="s">
        <v>1613</v>
      </c>
      <c r="H40" t="s">
        <v>4550</v>
      </c>
      <c r="I40" t="s">
        <v>3444</v>
      </c>
      <c r="J40" t="s">
        <v>4427</v>
      </c>
    </row>
    <row r="41" spans="1:10" ht="15" customHeight="1" x14ac:dyDescent="0.25">
      <c r="A41" t="s">
        <v>4553</v>
      </c>
      <c r="B41" t="s">
        <v>41</v>
      </c>
      <c r="C41" t="s">
        <v>4476</v>
      </c>
      <c r="D41" t="s">
        <v>4554</v>
      </c>
      <c r="E41" t="s">
        <v>4555</v>
      </c>
      <c r="F41" t="s">
        <v>1641</v>
      </c>
      <c r="G41" t="s">
        <v>4479</v>
      </c>
      <c r="H41" t="s">
        <v>4556</v>
      </c>
      <c r="I41" t="s">
        <v>3444</v>
      </c>
      <c r="J41" t="s">
        <v>3506</v>
      </c>
    </row>
    <row r="42" spans="1:10" ht="15" customHeight="1" x14ac:dyDescent="0.25">
      <c r="A42" t="s">
        <v>4557</v>
      </c>
      <c r="B42" t="s">
        <v>3488</v>
      </c>
      <c r="C42" t="s">
        <v>3495</v>
      </c>
      <c r="D42" t="s">
        <v>4558</v>
      </c>
      <c r="E42" t="s">
        <v>4559</v>
      </c>
      <c r="F42" t="s">
        <v>2796</v>
      </c>
      <c r="G42" t="s">
        <v>4420</v>
      </c>
      <c r="H42" t="s">
        <v>4557</v>
      </c>
      <c r="I42" t="s">
        <v>3444</v>
      </c>
      <c r="J42" t="s">
        <v>4427</v>
      </c>
    </row>
    <row r="43" spans="1:10" ht="15" customHeight="1" x14ac:dyDescent="0.25">
      <c r="A43" t="s">
        <v>4560</v>
      </c>
      <c r="B43" t="s">
        <v>3488</v>
      </c>
      <c r="C43" t="s">
        <v>3495</v>
      </c>
      <c r="D43" t="s">
        <v>4561</v>
      </c>
      <c r="E43" t="s">
        <v>4562</v>
      </c>
      <c r="F43" t="s">
        <v>89</v>
      </c>
      <c r="G43" t="s">
        <v>4563</v>
      </c>
      <c r="H43" t="s">
        <v>4564</v>
      </c>
      <c r="I43" t="s">
        <v>3444</v>
      </c>
      <c r="J43" t="s">
        <v>4565</v>
      </c>
    </row>
    <row r="44" spans="1:10" ht="15" customHeight="1" x14ac:dyDescent="0.25">
      <c r="A44" t="s">
        <v>4566</v>
      </c>
      <c r="B44" t="s">
        <v>3488</v>
      </c>
      <c r="C44" t="s">
        <v>3495</v>
      </c>
      <c r="D44" t="s">
        <v>4567</v>
      </c>
      <c r="E44" t="s">
        <v>4568</v>
      </c>
      <c r="F44" t="s">
        <v>1641</v>
      </c>
      <c r="G44" t="s">
        <v>4569</v>
      </c>
      <c r="H44" t="s">
        <v>4570</v>
      </c>
      <c r="I44" t="s">
        <v>3444</v>
      </c>
      <c r="J44" t="s">
        <v>4427</v>
      </c>
    </row>
    <row r="45" spans="1:10" ht="15" customHeight="1" x14ac:dyDescent="0.25">
      <c r="A45" t="s">
        <v>4571</v>
      </c>
      <c r="B45" t="s">
        <v>3500</v>
      </c>
      <c r="C45" t="s">
        <v>3495</v>
      </c>
      <c r="D45" t="s">
        <v>4572</v>
      </c>
      <c r="E45" t="s">
        <v>4573</v>
      </c>
      <c r="F45" t="s">
        <v>2796</v>
      </c>
      <c r="G45" t="s">
        <v>4574</v>
      </c>
      <c r="H45" t="s">
        <v>4575</v>
      </c>
      <c r="I45" t="s">
        <v>3444</v>
      </c>
      <c r="J45" t="s">
        <v>3506</v>
      </c>
    </row>
    <row r="46" spans="1:10" ht="15" customHeight="1" x14ac:dyDescent="0.25">
      <c r="A46" t="s">
        <v>4576</v>
      </c>
      <c r="B46" t="s">
        <v>41</v>
      </c>
      <c r="C46" t="s">
        <v>3509</v>
      </c>
      <c r="D46" t="s">
        <v>4577</v>
      </c>
      <c r="E46" t="s">
        <v>4578</v>
      </c>
      <c r="F46" t="s">
        <v>2128</v>
      </c>
      <c r="G46" t="s">
        <v>4579</v>
      </c>
      <c r="H46" t="s">
        <v>4580</v>
      </c>
      <c r="I46" t="s">
        <v>3444</v>
      </c>
      <c r="J46" t="s">
        <v>3506</v>
      </c>
    </row>
    <row r="47" spans="1:10" ht="15" customHeight="1" x14ac:dyDescent="0.25">
      <c r="A47" t="s">
        <v>4581</v>
      </c>
      <c r="B47" t="s">
        <v>3500</v>
      </c>
      <c r="C47" t="s">
        <v>3495</v>
      </c>
      <c r="D47" t="s">
        <v>4582</v>
      </c>
      <c r="E47" t="s">
        <v>4583</v>
      </c>
      <c r="F47" t="s">
        <v>89</v>
      </c>
      <c r="G47" t="s">
        <v>4584</v>
      </c>
      <c r="H47" t="s">
        <v>4585</v>
      </c>
      <c r="I47" t="s">
        <v>3444</v>
      </c>
      <c r="J47" t="s">
        <v>3563</v>
      </c>
    </row>
    <row r="48" spans="1:10" ht="15" customHeight="1" x14ac:dyDescent="0.25">
      <c r="A48" t="s">
        <v>4586</v>
      </c>
      <c r="B48" t="s">
        <v>3500</v>
      </c>
      <c r="C48" t="s">
        <v>3495</v>
      </c>
      <c r="D48" t="s">
        <v>4587</v>
      </c>
      <c r="E48" t="s">
        <v>4588</v>
      </c>
      <c r="F48" t="s">
        <v>2498</v>
      </c>
      <c r="G48" t="s">
        <v>4589</v>
      </c>
      <c r="H48" t="s">
        <v>4586</v>
      </c>
      <c r="I48" t="s">
        <v>3444</v>
      </c>
      <c r="J48" t="s">
        <v>3498</v>
      </c>
    </row>
    <row r="49" spans="1:10" ht="15" customHeight="1" x14ac:dyDescent="0.25">
      <c r="A49" t="s">
        <v>4590</v>
      </c>
      <c r="B49" t="s">
        <v>3488</v>
      </c>
      <c r="C49" t="s">
        <v>3495</v>
      </c>
      <c r="D49" t="s">
        <v>4591</v>
      </c>
      <c r="E49" t="s">
        <v>4592</v>
      </c>
      <c r="F49" t="s">
        <v>89</v>
      </c>
      <c r="G49" t="s">
        <v>256</v>
      </c>
      <c r="H49" t="s">
        <v>4590</v>
      </c>
      <c r="I49" t="s">
        <v>3444</v>
      </c>
      <c r="J49" t="s">
        <v>3498</v>
      </c>
    </row>
    <row r="50" spans="1:10" ht="15" customHeight="1" x14ac:dyDescent="0.25">
      <c r="A50" t="s">
        <v>4593</v>
      </c>
      <c r="B50" t="s">
        <v>41</v>
      </c>
      <c r="C50" t="s">
        <v>3509</v>
      </c>
      <c r="D50" t="s">
        <v>4594</v>
      </c>
      <c r="E50" t="s">
        <v>4595</v>
      </c>
      <c r="F50" t="s">
        <v>154</v>
      </c>
      <c r="G50" t="s">
        <v>4596</v>
      </c>
      <c r="H50" t="s">
        <v>4597</v>
      </c>
      <c r="I50" t="s">
        <v>3444</v>
      </c>
      <c r="J50" t="s">
        <v>3506</v>
      </c>
    </row>
    <row r="51" spans="1:10" ht="15" customHeight="1" x14ac:dyDescent="0.25">
      <c r="A51" t="s">
        <v>4598</v>
      </c>
      <c r="B51" t="s">
        <v>3488</v>
      </c>
      <c r="C51" t="s">
        <v>3495</v>
      </c>
      <c r="D51" t="s">
        <v>4599</v>
      </c>
      <c r="E51" t="s">
        <v>4600</v>
      </c>
      <c r="F51" t="s">
        <v>1121</v>
      </c>
      <c r="G51" t="s">
        <v>4601</v>
      </c>
      <c r="H51" t="s">
        <v>4602</v>
      </c>
      <c r="I51" t="s">
        <v>3444</v>
      </c>
      <c r="J51" t="s">
        <v>4603</v>
      </c>
    </row>
    <row r="52" spans="1:10" ht="15" customHeight="1" x14ac:dyDescent="0.25">
      <c r="A52" t="s">
        <v>4604</v>
      </c>
      <c r="B52" t="s">
        <v>3500</v>
      </c>
      <c r="C52" t="s">
        <v>3495</v>
      </c>
      <c r="D52" t="s">
        <v>4605</v>
      </c>
      <c r="E52" t="s">
        <v>4606</v>
      </c>
      <c r="F52" t="s">
        <v>89</v>
      </c>
      <c r="H52" t="s">
        <v>4607</v>
      </c>
      <c r="I52" t="s">
        <v>3444</v>
      </c>
      <c r="J52" t="s">
        <v>4608</v>
      </c>
    </row>
    <row r="53" spans="1:10" ht="15" customHeight="1" x14ac:dyDescent="0.25">
      <c r="A53" t="s">
        <v>4609</v>
      </c>
      <c r="B53" t="s">
        <v>3488</v>
      </c>
      <c r="C53" t="s">
        <v>3509</v>
      </c>
      <c r="D53" t="s">
        <v>4610</v>
      </c>
      <c r="E53" t="s">
        <v>4611</v>
      </c>
      <c r="F53" t="s">
        <v>489</v>
      </c>
      <c r="G53" t="s">
        <v>4612</v>
      </c>
      <c r="H53" t="s">
        <v>4609</v>
      </c>
      <c r="I53" t="s">
        <v>3444</v>
      </c>
      <c r="J53" t="s">
        <v>3506</v>
      </c>
    </row>
    <row r="54" spans="1:10" ht="15" customHeight="1" x14ac:dyDescent="0.25">
      <c r="A54" t="s">
        <v>4613</v>
      </c>
      <c r="B54" t="s">
        <v>41</v>
      </c>
      <c r="C54" t="s">
        <v>4535</v>
      </c>
      <c r="D54" t="s">
        <v>4614</v>
      </c>
      <c r="E54" t="s">
        <v>4615</v>
      </c>
      <c r="F54" t="s">
        <v>89</v>
      </c>
      <c r="G54" t="s">
        <v>4616</v>
      </c>
      <c r="H54" t="s">
        <v>4617</v>
      </c>
      <c r="I54" t="s">
        <v>3444</v>
      </c>
      <c r="J54" t="s">
        <v>4501</v>
      </c>
    </row>
    <row r="55" spans="1:10" ht="15" customHeight="1" x14ac:dyDescent="0.25">
      <c r="A55" t="s">
        <v>4618</v>
      </c>
      <c r="B55" t="s">
        <v>3500</v>
      </c>
      <c r="C55" t="s">
        <v>3495</v>
      </c>
      <c r="D55" t="s">
        <v>4619</v>
      </c>
      <c r="E55" t="s">
        <v>4620</v>
      </c>
      <c r="F55" t="s">
        <v>154</v>
      </c>
      <c r="G55" t="s">
        <v>4621</v>
      </c>
      <c r="H55" t="s">
        <v>4622</v>
      </c>
      <c r="I55" t="s">
        <v>3444</v>
      </c>
      <c r="J55" t="s">
        <v>3563</v>
      </c>
    </row>
    <row r="56" spans="1:10" ht="15" customHeight="1" x14ac:dyDescent="0.25">
      <c r="A56" t="s">
        <v>3583</v>
      </c>
      <c r="B56" t="s">
        <v>41</v>
      </c>
      <c r="C56" t="s">
        <v>3501</v>
      </c>
      <c r="D56" t="s">
        <v>4623</v>
      </c>
      <c r="E56" t="s">
        <v>4624</v>
      </c>
      <c r="F56" t="s">
        <v>2796</v>
      </c>
      <c r="G56" t="s">
        <v>3585</v>
      </c>
      <c r="H56" t="s">
        <v>3586</v>
      </c>
      <c r="I56" t="s">
        <v>3444</v>
      </c>
      <c r="J56" t="s">
        <v>3427</v>
      </c>
    </row>
    <row r="57" spans="1:10" ht="15" customHeight="1" x14ac:dyDescent="0.25">
      <c r="A57" t="s">
        <v>4625</v>
      </c>
      <c r="B57" t="s">
        <v>3709</v>
      </c>
      <c r="C57" t="s">
        <v>3495</v>
      </c>
      <c r="D57" t="s">
        <v>4626</v>
      </c>
      <c r="E57" t="s">
        <v>4627</v>
      </c>
      <c r="F57" t="s">
        <v>154</v>
      </c>
      <c r="G57" t="s">
        <v>4628</v>
      </c>
      <c r="H57" t="s">
        <v>4629</v>
      </c>
      <c r="I57" t="s">
        <v>3444</v>
      </c>
      <c r="J57" t="s">
        <v>3498</v>
      </c>
    </row>
    <row r="58" spans="1:10" ht="15" customHeight="1" x14ac:dyDescent="0.25">
      <c r="A58" t="s">
        <v>4630</v>
      </c>
      <c r="B58" t="s">
        <v>3500</v>
      </c>
      <c r="C58" t="s">
        <v>3495</v>
      </c>
      <c r="D58" t="s">
        <v>4631</v>
      </c>
      <c r="E58" t="s">
        <v>4632</v>
      </c>
      <c r="F58" t="s">
        <v>89</v>
      </c>
      <c r="G58" t="s">
        <v>3497</v>
      </c>
      <c r="H58" t="s">
        <v>4633</v>
      </c>
      <c r="I58" t="s">
        <v>3444</v>
      </c>
      <c r="J58" t="s">
        <v>3498</v>
      </c>
    </row>
    <row r="59" spans="1:10" ht="15" customHeight="1" x14ac:dyDescent="0.25">
      <c r="A59" t="s">
        <v>4634</v>
      </c>
      <c r="B59" t="s">
        <v>3488</v>
      </c>
      <c r="C59" t="s">
        <v>3495</v>
      </c>
      <c r="D59" t="s">
        <v>4635</v>
      </c>
      <c r="E59" t="s">
        <v>4636</v>
      </c>
      <c r="F59" t="s">
        <v>89</v>
      </c>
      <c r="G59" t="s">
        <v>256</v>
      </c>
      <c r="H59" t="s">
        <v>4637</v>
      </c>
      <c r="I59" t="s">
        <v>3444</v>
      </c>
      <c r="J59" t="s">
        <v>4501</v>
      </c>
    </row>
    <row r="60" spans="1:10" ht="15" customHeight="1" x14ac:dyDescent="0.25">
      <c r="A60" t="s">
        <v>4638</v>
      </c>
      <c r="B60" t="s">
        <v>3488</v>
      </c>
      <c r="C60" t="s">
        <v>3495</v>
      </c>
      <c r="D60" t="s">
        <v>4639</v>
      </c>
      <c r="E60" t="s">
        <v>4640</v>
      </c>
      <c r="F60" t="s">
        <v>1641</v>
      </c>
      <c r="G60" t="s">
        <v>4641</v>
      </c>
      <c r="H60" t="s">
        <v>4642</v>
      </c>
      <c r="I60" t="s">
        <v>3444</v>
      </c>
      <c r="J60" t="s">
        <v>4441</v>
      </c>
    </row>
    <row r="61" spans="1:10" ht="15" customHeight="1" x14ac:dyDescent="0.25">
      <c r="A61" t="s">
        <v>4643</v>
      </c>
      <c r="B61" t="s">
        <v>41</v>
      </c>
      <c r="C61" t="s">
        <v>4417</v>
      </c>
      <c r="D61" t="s">
        <v>4644</v>
      </c>
      <c r="E61" t="s">
        <v>4645</v>
      </c>
      <c r="F61" t="s">
        <v>489</v>
      </c>
      <c r="G61" t="s">
        <v>256</v>
      </c>
      <c r="H61" t="s">
        <v>4643</v>
      </c>
      <c r="I61" t="s">
        <v>3444</v>
      </c>
      <c r="J61" t="s">
        <v>3427</v>
      </c>
    </row>
    <row r="62" spans="1:10" ht="15" customHeight="1" x14ac:dyDescent="0.25">
      <c r="A62" t="s">
        <v>4646</v>
      </c>
      <c r="B62" t="s">
        <v>3488</v>
      </c>
      <c r="C62" t="s">
        <v>3495</v>
      </c>
      <c r="D62" t="s">
        <v>4647</v>
      </c>
      <c r="E62" t="s">
        <v>4648</v>
      </c>
      <c r="F62" t="s">
        <v>154</v>
      </c>
      <c r="H62" t="s">
        <v>4649</v>
      </c>
      <c r="I62" t="s">
        <v>3444</v>
      </c>
      <c r="J62" t="s">
        <v>4650</v>
      </c>
    </row>
    <row r="63" spans="1:10" ht="15" customHeight="1" x14ac:dyDescent="0.25">
      <c r="A63" t="s">
        <v>4651</v>
      </c>
      <c r="B63" t="s">
        <v>3488</v>
      </c>
      <c r="C63" t="s">
        <v>3495</v>
      </c>
      <c r="D63" t="s">
        <v>4652</v>
      </c>
      <c r="E63" t="s">
        <v>4653</v>
      </c>
      <c r="F63" t="s">
        <v>1641</v>
      </c>
      <c r="G63" t="s">
        <v>4654</v>
      </c>
      <c r="H63" t="s">
        <v>4655</v>
      </c>
      <c r="I63" t="s">
        <v>3444</v>
      </c>
      <c r="J63" t="s">
        <v>4441</v>
      </c>
    </row>
    <row r="64" spans="1:10" ht="15" customHeight="1" x14ac:dyDescent="0.25">
      <c r="A64" t="s">
        <v>4656</v>
      </c>
      <c r="B64" t="s">
        <v>3500</v>
      </c>
      <c r="C64" t="s">
        <v>3509</v>
      </c>
      <c r="D64" t="s">
        <v>4657</v>
      </c>
      <c r="E64" t="s">
        <v>4658</v>
      </c>
      <c r="F64" t="s">
        <v>2128</v>
      </c>
      <c r="G64" t="s">
        <v>4659</v>
      </c>
      <c r="H64" t="s">
        <v>4660</v>
      </c>
      <c r="I64" t="s">
        <v>3444</v>
      </c>
      <c r="J64" t="s">
        <v>3427</v>
      </c>
    </row>
    <row r="65" spans="1:10" ht="15" customHeight="1" x14ac:dyDescent="0.25">
      <c r="A65" t="s">
        <v>4661</v>
      </c>
      <c r="B65" t="s">
        <v>41</v>
      </c>
      <c r="C65" t="s">
        <v>4396</v>
      </c>
      <c r="D65" t="s">
        <v>4662</v>
      </c>
      <c r="E65" t="s">
        <v>4663</v>
      </c>
      <c r="F65" t="s">
        <v>1038</v>
      </c>
      <c r="G65" t="s">
        <v>3865</v>
      </c>
      <c r="H65" t="s">
        <v>4664</v>
      </c>
      <c r="I65" t="s">
        <v>3444</v>
      </c>
      <c r="J65" t="s">
        <v>4427</v>
      </c>
    </row>
    <row r="66" spans="1:10" ht="15" customHeight="1" x14ac:dyDescent="0.25">
      <c r="A66" t="s">
        <v>4665</v>
      </c>
      <c r="B66" t="s">
        <v>3500</v>
      </c>
      <c r="C66" t="s">
        <v>4417</v>
      </c>
      <c r="D66" t="s">
        <v>4666</v>
      </c>
      <c r="E66" t="s">
        <v>4667</v>
      </c>
      <c r="F66" t="s">
        <v>493</v>
      </c>
      <c r="G66" t="s">
        <v>4668</v>
      </c>
      <c r="H66" t="s">
        <v>4669</v>
      </c>
      <c r="I66" t="s">
        <v>3444</v>
      </c>
      <c r="J66" t="s">
        <v>4427</v>
      </c>
    </row>
    <row r="67" spans="1:10" ht="15" customHeight="1" x14ac:dyDescent="0.25">
      <c r="A67" t="s">
        <v>4670</v>
      </c>
      <c r="B67" t="s">
        <v>41</v>
      </c>
      <c r="C67" t="s">
        <v>4396</v>
      </c>
      <c r="D67" t="s">
        <v>4671</v>
      </c>
      <c r="E67" t="s">
        <v>4672</v>
      </c>
      <c r="F67" t="s">
        <v>1038</v>
      </c>
      <c r="G67" t="s">
        <v>3865</v>
      </c>
      <c r="H67" t="s">
        <v>4673</v>
      </c>
      <c r="I67" t="s">
        <v>3444</v>
      </c>
      <c r="J67" t="s">
        <v>4427</v>
      </c>
    </row>
    <row r="68" spans="1:10" ht="15" customHeight="1" x14ac:dyDescent="0.25">
      <c r="A68" t="s">
        <v>4674</v>
      </c>
      <c r="B68" t="s">
        <v>41</v>
      </c>
      <c r="C68" t="s">
        <v>3509</v>
      </c>
      <c r="D68" t="s">
        <v>4102</v>
      </c>
      <c r="E68" t="s">
        <v>4675</v>
      </c>
      <c r="F68" t="s">
        <v>154</v>
      </c>
      <c r="H68" t="s">
        <v>4676</v>
      </c>
      <c r="I68" t="s">
        <v>3444</v>
      </c>
      <c r="J68" t="s">
        <v>3506</v>
      </c>
    </row>
    <row r="69" spans="1:10" ht="15" customHeight="1" x14ac:dyDescent="0.25">
      <c r="A69" t="s">
        <v>3614</v>
      </c>
      <c r="B69" t="s">
        <v>41</v>
      </c>
      <c r="C69" t="s">
        <v>3501</v>
      </c>
      <c r="D69" t="s">
        <v>4677</v>
      </c>
      <c r="E69" t="s">
        <v>4678</v>
      </c>
      <c r="F69" t="s">
        <v>154</v>
      </c>
      <c r="G69" t="s">
        <v>256</v>
      </c>
      <c r="H69" t="s">
        <v>3614</v>
      </c>
      <c r="I69" t="s">
        <v>3444</v>
      </c>
      <c r="J69" t="s">
        <v>3427</v>
      </c>
    </row>
    <row r="70" spans="1:10" ht="15" customHeight="1" x14ac:dyDescent="0.25">
      <c r="A70" t="s">
        <v>3617</v>
      </c>
      <c r="B70" t="s">
        <v>3488</v>
      </c>
      <c r="C70" t="s">
        <v>3501</v>
      </c>
      <c r="D70" t="s">
        <v>4679</v>
      </c>
      <c r="E70" t="s">
        <v>4680</v>
      </c>
      <c r="F70" t="s">
        <v>89</v>
      </c>
      <c r="G70" t="s">
        <v>3620</v>
      </c>
      <c r="H70" t="s">
        <v>3617</v>
      </c>
      <c r="I70" t="s">
        <v>3444</v>
      </c>
      <c r="J70" t="s">
        <v>3427</v>
      </c>
    </row>
    <row r="71" spans="1:10" ht="15" customHeight="1" x14ac:dyDescent="0.25">
      <c r="A71" t="s">
        <v>3621</v>
      </c>
      <c r="B71" t="s">
        <v>3500</v>
      </c>
      <c r="C71" t="s">
        <v>3495</v>
      </c>
      <c r="D71" t="s">
        <v>4681</v>
      </c>
      <c r="E71" t="s">
        <v>4682</v>
      </c>
      <c r="F71" t="s">
        <v>89</v>
      </c>
      <c r="G71" t="s">
        <v>3624</v>
      </c>
      <c r="H71" t="s">
        <v>3625</v>
      </c>
      <c r="I71" t="s">
        <v>3444</v>
      </c>
      <c r="J71" t="s">
        <v>3427</v>
      </c>
    </row>
    <row r="72" spans="1:10" ht="15" customHeight="1" x14ac:dyDescent="0.25">
      <c r="A72" t="s">
        <v>4683</v>
      </c>
      <c r="B72" t="s">
        <v>3500</v>
      </c>
      <c r="C72" t="s">
        <v>3495</v>
      </c>
      <c r="D72" t="s">
        <v>4684</v>
      </c>
      <c r="E72" t="s">
        <v>4685</v>
      </c>
      <c r="F72" t="s">
        <v>89</v>
      </c>
      <c r="H72" t="s">
        <v>4686</v>
      </c>
      <c r="I72" t="s">
        <v>3444</v>
      </c>
      <c r="J72" t="s">
        <v>4427</v>
      </c>
    </row>
    <row r="73" spans="1:10" ht="15" customHeight="1" x14ac:dyDescent="0.25">
      <c r="A73" t="s">
        <v>4687</v>
      </c>
      <c r="B73" t="s">
        <v>3500</v>
      </c>
      <c r="C73" t="s">
        <v>3495</v>
      </c>
      <c r="D73" t="s">
        <v>4688</v>
      </c>
      <c r="E73" t="s">
        <v>4689</v>
      </c>
      <c r="F73" t="s">
        <v>1641</v>
      </c>
      <c r="G73" t="s">
        <v>4690</v>
      </c>
      <c r="H73" t="s">
        <v>4691</v>
      </c>
      <c r="I73" t="s">
        <v>3444</v>
      </c>
      <c r="J73" t="s">
        <v>3498</v>
      </c>
    </row>
    <row r="74" spans="1:10" ht="15" customHeight="1" x14ac:dyDescent="0.25">
      <c r="A74" t="s">
        <v>4692</v>
      </c>
      <c r="B74" t="s">
        <v>3500</v>
      </c>
      <c r="C74" t="s">
        <v>3495</v>
      </c>
      <c r="D74" t="s">
        <v>4693</v>
      </c>
      <c r="E74" t="s">
        <v>4694</v>
      </c>
      <c r="F74" t="s">
        <v>89</v>
      </c>
      <c r="G74" t="s">
        <v>4584</v>
      </c>
      <c r="H74" t="s">
        <v>4695</v>
      </c>
      <c r="I74" t="s">
        <v>3444</v>
      </c>
      <c r="J74" t="s">
        <v>3563</v>
      </c>
    </row>
    <row r="75" spans="1:10" ht="15" customHeight="1" x14ac:dyDescent="0.25">
      <c r="A75" t="s">
        <v>4696</v>
      </c>
      <c r="B75" t="s">
        <v>3500</v>
      </c>
      <c r="C75" t="s">
        <v>3509</v>
      </c>
      <c r="D75" t="s">
        <v>4697</v>
      </c>
      <c r="E75" t="s">
        <v>4698</v>
      </c>
      <c r="F75" t="s">
        <v>154</v>
      </c>
      <c r="H75" t="s">
        <v>4699</v>
      </c>
      <c r="I75" t="s">
        <v>3444</v>
      </c>
      <c r="J75" t="s">
        <v>3506</v>
      </c>
    </row>
    <row r="76" spans="1:10" ht="15" customHeight="1" x14ac:dyDescent="0.25">
      <c r="A76" t="s">
        <v>4700</v>
      </c>
      <c r="B76" t="s">
        <v>3488</v>
      </c>
      <c r="C76" t="s">
        <v>3495</v>
      </c>
      <c r="D76" t="s">
        <v>4701</v>
      </c>
      <c r="E76" t="s">
        <v>4702</v>
      </c>
      <c r="F76" t="s">
        <v>89</v>
      </c>
      <c r="G76" t="s">
        <v>4703</v>
      </c>
      <c r="H76" t="s">
        <v>4704</v>
      </c>
      <c r="I76" t="s">
        <v>3444</v>
      </c>
      <c r="J76" t="s">
        <v>4705</v>
      </c>
    </row>
    <row r="77" spans="1:10" ht="15" customHeight="1" x14ac:dyDescent="0.25">
      <c r="A77" t="s">
        <v>4706</v>
      </c>
      <c r="B77" t="s">
        <v>41</v>
      </c>
      <c r="C77" t="s">
        <v>4535</v>
      </c>
      <c r="D77" t="s">
        <v>4707</v>
      </c>
      <c r="E77" t="s">
        <v>4708</v>
      </c>
      <c r="F77" t="s">
        <v>89</v>
      </c>
      <c r="G77" t="s">
        <v>4709</v>
      </c>
      <c r="H77" t="s">
        <v>4706</v>
      </c>
      <c r="I77" t="s">
        <v>3444</v>
      </c>
      <c r="J77" t="s">
        <v>4710</v>
      </c>
    </row>
    <row r="78" spans="1:10" ht="15" customHeight="1" x14ac:dyDescent="0.25">
      <c r="A78" t="s">
        <v>3639</v>
      </c>
      <c r="B78" t="s">
        <v>41</v>
      </c>
      <c r="C78" t="s">
        <v>3509</v>
      </c>
      <c r="D78" t="s">
        <v>4711</v>
      </c>
      <c r="E78" t="s">
        <v>4712</v>
      </c>
      <c r="F78" t="s">
        <v>89</v>
      </c>
      <c r="G78" t="s">
        <v>3643</v>
      </c>
      <c r="H78" t="s">
        <v>3644</v>
      </c>
      <c r="I78" t="s">
        <v>3444</v>
      </c>
      <c r="J78" t="s">
        <v>3506</v>
      </c>
    </row>
    <row r="79" spans="1:10" ht="15" customHeight="1" x14ac:dyDescent="0.25">
      <c r="A79" t="s">
        <v>4713</v>
      </c>
      <c r="B79" t="s">
        <v>3488</v>
      </c>
      <c r="C79" t="s">
        <v>3501</v>
      </c>
      <c r="D79" t="s">
        <v>4714</v>
      </c>
      <c r="E79" t="s">
        <v>4715</v>
      </c>
      <c r="F79" t="s">
        <v>89</v>
      </c>
      <c r="G79" t="s">
        <v>4621</v>
      </c>
      <c r="H79" t="s">
        <v>4716</v>
      </c>
      <c r="I79" t="s">
        <v>3444</v>
      </c>
      <c r="J79" t="s">
        <v>3563</v>
      </c>
    </row>
    <row r="80" spans="1:10" ht="15" customHeight="1" x14ac:dyDescent="0.25">
      <c r="A80" t="s">
        <v>4717</v>
      </c>
      <c r="B80" t="s">
        <v>3500</v>
      </c>
      <c r="C80" t="s">
        <v>4535</v>
      </c>
      <c r="D80" t="s">
        <v>4718</v>
      </c>
      <c r="E80" t="s">
        <v>4719</v>
      </c>
      <c r="F80" t="s">
        <v>89</v>
      </c>
      <c r="G80" t="s">
        <v>4720</v>
      </c>
      <c r="H80" t="s">
        <v>4721</v>
      </c>
      <c r="I80" t="s">
        <v>3444</v>
      </c>
      <c r="J80" t="s">
        <v>3498</v>
      </c>
    </row>
    <row r="81" spans="1:10" ht="15" customHeight="1" x14ac:dyDescent="0.25">
      <c r="A81" t="s">
        <v>4722</v>
      </c>
      <c r="B81" t="s">
        <v>3488</v>
      </c>
      <c r="C81" t="s">
        <v>3526</v>
      </c>
      <c r="D81" t="s">
        <v>4723</v>
      </c>
      <c r="E81" t="s">
        <v>4724</v>
      </c>
      <c r="F81" t="s">
        <v>489</v>
      </c>
      <c r="H81" t="s">
        <v>4722</v>
      </c>
      <c r="I81" t="s">
        <v>3444</v>
      </c>
      <c r="J81" t="s">
        <v>3690</v>
      </c>
    </row>
    <row r="82" spans="1:10" ht="15" customHeight="1" x14ac:dyDescent="0.25">
      <c r="A82" t="s">
        <v>4725</v>
      </c>
      <c r="B82" t="s">
        <v>3488</v>
      </c>
      <c r="C82" t="s">
        <v>4417</v>
      </c>
      <c r="D82" t="s">
        <v>4726</v>
      </c>
      <c r="E82" t="s">
        <v>4727</v>
      </c>
      <c r="F82" t="s">
        <v>1641</v>
      </c>
      <c r="G82" t="s">
        <v>4728</v>
      </c>
      <c r="H82" t="s">
        <v>4729</v>
      </c>
      <c r="I82" t="s">
        <v>3444</v>
      </c>
      <c r="J82" t="s">
        <v>3506</v>
      </c>
    </row>
    <row r="83" spans="1:10" ht="15" customHeight="1" x14ac:dyDescent="0.25">
      <c r="A83" t="s">
        <v>4730</v>
      </c>
      <c r="B83" t="s">
        <v>41</v>
      </c>
      <c r="C83" t="s">
        <v>4535</v>
      </c>
      <c r="D83" t="s">
        <v>4731</v>
      </c>
      <c r="E83" t="s">
        <v>4732</v>
      </c>
      <c r="F83" t="s">
        <v>89</v>
      </c>
      <c r="H83" t="s">
        <v>4733</v>
      </c>
      <c r="I83" t="s">
        <v>3444</v>
      </c>
      <c r="J83" t="s">
        <v>4427</v>
      </c>
    </row>
    <row r="84" spans="1:10" ht="15" customHeight="1" x14ac:dyDescent="0.25">
      <c r="A84" t="s">
        <v>4734</v>
      </c>
      <c r="B84" t="s">
        <v>41</v>
      </c>
      <c r="C84" t="s">
        <v>4476</v>
      </c>
      <c r="D84" t="s">
        <v>4735</v>
      </c>
      <c r="E84" t="s">
        <v>4736</v>
      </c>
      <c r="F84" t="s">
        <v>1641</v>
      </c>
      <c r="G84" t="s">
        <v>4479</v>
      </c>
      <c r="H84" t="s">
        <v>4734</v>
      </c>
      <c r="I84" t="s">
        <v>3444</v>
      </c>
      <c r="J84" t="s">
        <v>3498</v>
      </c>
    </row>
    <row r="85" spans="1:10" ht="15" customHeight="1" x14ac:dyDescent="0.25">
      <c r="A85" t="s">
        <v>4737</v>
      </c>
      <c r="B85" t="s">
        <v>41</v>
      </c>
      <c r="C85" t="s">
        <v>3495</v>
      </c>
      <c r="D85" t="s">
        <v>4738</v>
      </c>
      <c r="E85" t="s">
        <v>4739</v>
      </c>
      <c r="F85" t="s">
        <v>1314</v>
      </c>
      <c r="H85" t="s">
        <v>4740</v>
      </c>
      <c r="I85" t="s">
        <v>3444</v>
      </c>
      <c r="J85" t="s">
        <v>4741</v>
      </c>
    </row>
    <row r="86" spans="1:10" ht="15" customHeight="1" x14ac:dyDescent="0.25">
      <c r="A86" t="s">
        <v>4742</v>
      </c>
      <c r="B86" t="s">
        <v>3488</v>
      </c>
      <c r="C86" t="s">
        <v>3509</v>
      </c>
      <c r="D86" t="s">
        <v>4743</v>
      </c>
      <c r="E86" t="s">
        <v>4744</v>
      </c>
      <c r="F86" t="s">
        <v>89</v>
      </c>
      <c r="G86" t="s">
        <v>3643</v>
      </c>
      <c r="H86" t="s">
        <v>3648</v>
      </c>
      <c r="I86" t="s">
        <v>3444</v>
      </c>
      <c r="J86" t="s">
        <v>4501</v>
      </c>
    </row>
    <row r="87" spans="1:10" ht="15" customHeight="1" x14ac:dyDescent="0.25">
      <c r="A87" t="s">
        <v>4745</v>
      </c>
      <c r="B87" t="s">
        <v>3488</v>
      </c>
      <c r="C87" t="s">
        <v>3495</v>
      </c>
      <c r="D87" t="s">
        <v>4746</v>
      </c>
      <c r="E87" t="s">
        <v>4747</v>
      </c>
      <c r="F87" t="s">
        <v>1641</v>
      </c>
      <c r="G87" t="s">
        <v>4748</v>
      </c>
      <c r="H87" t="s">
        <v>4749</v>
      </c>
      <c r="I87" t="s">
        <v>3444</v>
      </c>
      <c r="J87" t="s">
        <v>3498</v>
      </c>
    </row>
    <row r="88" spans="1:10" ht="15" customHeight="1" x14ac:dyDescent="0.25">
      <c r="A88" t="s">
        <v>4750</v>
      </c>
      <c r="B88" t="s">
        <v>3488</v>
      </c>
      <c r="C88" t="s">
        <v>3495</v>
      </c>
      <c r="D88" s="3" t="s">
        <v>4751</v>
      </c>
      <c r="E88" s="3" t="s">
        <v>4752</v>
      </c>
      <c r="F88" t="s">
        <v>1641</v>
      </c>
      <c r="G88" t="s">
        <v>4753</v>
      </c>
      <c r="H88" t="s">
        <v>4754</v>
      </c>
      <c r="I88" t="s">
        <v>3444</v>
      </c>
      <c r="J88" t="s">
        <v>3498</v>
      </c>
    </row>
    <row r="89" spans="1:10" ht="15" customHeight="1" x14ac:dyDescent="0.25">
      <c r="A89" t="s">
        <v>4755</v>
      </c>
      <c r="B89" t="s">
        <v>41</v>
      </c>
      <c r="C89" t="s">
        <v>3509</v>
      </c>
      <c r="D89" t="s">
        <v>4756</v>
      </c>
      <c r="E89" t="s">
        <v>4757</v>
      </c>
      <c r="F89" t="s">
        <v>489</v>
      </c>
      <c r="G89" t="s">
        <v>3612</v>
      </c>
      <c r="H89" t="s">
        <v>4758</v>
      </c>
      <c r="I89" t="s">
        <v>3444</v>
      </c>
      <c r="J89" t="s">
        <v>3506</v>
      </c>
    </row>
    <row r="90" spans="1:10" ht="15" customHeight="1" x14ac:dyDescent="0.25">
      <c r="A90" t="s">
        <v>3467</v>
      </c>
      <c r="B90" t="s">
        <v>41</v>
      </c>
      <c r="C90" t="s">
        <v>3495</v>
      </c>
      <c r="D90" t="s">
        <v>4759</v>
      </c>
      <c r="E90" t="s">
        <v>4760</v>
      </c>
      <c r="F90" t="s">
        <v>2796</v>
      </c>
      <c r="G90" t="s">
        <v>3585</v>
      </c>
      <c r="H90" t="s">
        <v>3467</v>
      </c>
      <c r="I90" t="s">
        <v>3444</v>
      </c>
      <c r="J90" t="s">
        <v>3427</v>
      </c>
    </row>
    <row r="91" spans="1:10" ht="15" customHeight="1" x14ac:dyDescent="0.25">
      <c r="A91" t="s">
        <v>4761</v>
      </c>
      <c r="B91" t="s">
        <v>3488</v>
      </c>
      <c r="C91" t="s">
        <v>3495</v>
      </c>
      <c r="D91" t="s">
        <v>4762</v>
      </c>
      <c r="E91" t="s">
        <v>4763</v>
      </c>
      <c r="F91" t="s">
        <v>1641</v>
      </c>
      <c r="G91" t="s">
        <v>4431</v>
      </c>
      <c r="H91" t="s">
        <v>4764</v>
      </c>
      <c r="I91" t="s">
        <v>3444</v>
      </c>
      <c r="J91" t="s">
        <v>4427</v>
      </c>
    </row>
    <row r="92" spans="1:10" ht="15" customHeight="1" x14ac:dyDescent="0.25">
      <c r="A92" t="s">
        <v>4765</v>
      </c>
      <c r="B92" t="s">
        <v>3488</v>
      </c>
      <c r="C92" t="s">
        <v>3495</v>
      </c>
      <c r="D92" t="s">
        <v>4766</v>
      </c>
      <c r="E92" t="s">
        <v>4767</v>
      </c>
      <c r="F92" t="s">
        <v>545</v>
      </c>
      <c r="G92" t="s">
        <v>3512</v>
      </c>
      <c r="H92" t="s">
        <v>4768</v>
      </c>
      <c r="I92" t="s">
        <v>3444</v>
      </c>
      <c r="J92" t="s">
        <v>3427</v>
      </c>
    </row>
    <row r="93" spans="1:10" ht="15" customHeight="1" x14ac:dyDescent="0.25">
      <c r="A93" t="s">
        <v>3661</v>
      </c>
      <c r="B93" t="s">
        <v>3500</v>
      </c>
      <c r="C93" t="s">
        <v>4476</v>
      </c>
      <c r="D93" t="s">
        <v>4769</v>
      </c>
      <c r="F93" t="s">
        <v>345</v>
      </c>
      <c r="H93" t="s">
        <v>3663</v>
      </c>
      <c r="I93" t="s">
        <v>3444</v>
      </c>
      <c r="J93" t="s">
        <v>3664</v>
      </c>
    </row>
    <row r="94" spans="1:10" ht="15" customHeight="1" x14ac:dyDescent="0.25">
      <c r="A94" t="s">
        <v>4770</v>
      </c>
      <c r="B94" t="s">
        <v>3532</v>
      </c>
      <c r="C94" t="s">
        <v>3495</v>
      </c>
      <c r="D94" t="s">
        <v>4771</v>
      </c>
      <c r="E94" t="s">
        <v>4772</v>
      </c>
      <c r="F94" t="s">
        <v>89</v>
      </c>
      <c r="G94" t="s">
        <v>4773</v>
      </c>
      <c r="H94" t="s">
        <v>4774</v>
      </c>
      <c r="I94" t="s">
        <v>3444</v>
      </c>
      <c r="J94" t="s">
        <v>4775</v>
      </c>
    </row>
    <row r="95" spans="1:10" ht="15" customHeight="1" x14ac:dyDescent="0.25">
      <c r="A95" t="s">
        <v>4776</v>
      </c>
      <c r="B95" t="s">
        <v>3488</v>
      </c>
      <c r="C95" t="s">
        <v>4417</v>
      </c>
      <c r="D95" t="s">
        <v>4777</v>
      </c>
      <c r="E95" t="s">
        <v>4778</v>
      </c>
      <c r="F95" t="s">
        <v>154</v>
      </c>
      <c r="G95" t="s">
        <v>3643</v>
      </c>
      <c r="H95" t="s">
        <v>4779</v>
      </c>
      <c r="I95" t="s">
        <v>3444</v>
      </c>
      <c r="J95" t="s">
        <v>3506</v>
      </c>
    </row>
    <row r="96" spans="1:10" ht="15" customHeight="1" x14ac:dyDescent="0.25">
      <c r="A96" t="s">
        <v>4780</v>
      </c>
      <c r="B96" t="s">
        <v>41</v>
      </c>
      <c r="C96" t="s">
        <v>4476</v>
      </c>
      <c r="D96" t="s">
        <v>4781</v>
      </c>
      <c r="E96" t="s">
        <v>4782</v>
      </c>
      <c r="F96" t="s">
        <v>1641</v>
      </c>
      <c r="G96" t="s">
        <v>4479</v>
      </c>
      <c r="H96" t="s">
        <v>4783</v>
      </c>
      <c r="I96" t="s">
        <v>3444</v>
      </c>
      <c r="J96" t="s">
        <v>3506</v>
      </c>
    </row>
    <row r="97" spans="1:10" ht="15" customHeight="1" x14ac:dyDescent="0.25">
      <c r="A97" t="s">
        <v>4784</v>
      </c>
      <c r="B97" t="s">
        <v>3500</v>
      </c>
      <c r="C97" t="s">
        <v>4396</v>
      </c>
      <c r="D97" t="s">
        <v>4785</v>
      </c>
      <c r="E97" t="s">
        <v>4786</v>
      </c>
      <c r="F97" t="s">
        <v>1641</v>
      </c>
      <c r="H97" t="s">
        <v>4787</v>
      </c>
      <c r="I97" t="s">
        <v>3444</v>
      </c>
      <c r="J97" t="s">
        <v>4427</v>
      </c>
    </row>
    <row r="98" spans="1:10" ht="15" customHeight="1" x14ac:dyDescent="0.25">
      <c r="A98" t="s">
        <v>4788</v>
      </c>
      <c r="B98" t="s">
        <v>3709</v>
      </c>
      <c r="C98" t="s">
        <v>3495</v>
      </c>
      <c r="D98" t="s">
        <v>4789</v>
      </c>
      <c r="E98" t="s">
        <v>4790</v>
      </c>
      <c r="F98" t="s">
        <v>154</v>
      </c>
      <c r="G98" t="s">
        <v>4628</v>
      </c>
      <c r="H98" t="s">
        <v>4791</v>
      </c>
      <c r="I98" t="s">
        <v>3444</v>
      </c>
      <c r="J98" t="s">
        <v>3563</v>
      </c>
    </row>
    <row r="99" spans="1:10" ht="15" customHeight="1" x14ac:dyDescent="0.25">
      <c r="A99" t="s">
        <v>4792</v>
      </c>
      <c r="B99" t="s">
        <v>3488</v>
      </c>
      <c r="C99" t="s">
        <v>3495</v>
      </c>
      <c r="D99" t="s">
        <v>4793</v>
      </c>
      <c r="E99" t="s">
        <v>4794</v>
      </c>
      <c r="F99" t="s">
        <v>1314</v>
      </c>
      <c r="G99" t="s">
        <v>4574</v>
      </c>
      <c r="H99" t="s">
        <v>4795</v>
      </c>
      <c r="I99" t="s">
        <v>3444</v>
      </c>
      <c r="J99" t="s">
        <v>4796</v>
      </c>
    </row>
    <row r="100" spans="1:10" ht="15" customHeight="1" x14ac:dyDescent="0.25">
      <c r="A100" t="s">
        <v>4797</v>
      </c>
      <c r="B100" t="s">
        <v>3500</v>
      </c>
      <c r="C100" t="s">
        <v>4535</v>
      </c>
      <c r="D100" t="s">
        <v>4798</v>
      </c>
      <c r="E100" t="s">
        <v>4799</v>
      </c>
      <c r="F100" t="s">
        <v>89</v>
      </c>
      <c r="G100" t="s">
        <v>4709</v>
      </c>
      <c r="H100" t="s">
        <v>4797</v>
      </c>
      <c r="I100" t="s">
        <v>3444</v>
      </c>
      <c r="J100" t="s">
        <v>4427</v>
      </c>
    </row>
    <row r="101" spans="1:10" ht="15" customHeight="1" x14ac:dyDescent="0.25">
      <c r="A101" t="s">
        <v>3674</v>
      </c>
      <c r="B101" t="s">
        <v>3500</v>
      </c>
      <c r="C101" t="s">
        <v>3495</v>
      </c>
      <c r="D101" t="s">
        <v>4800</v>
      </c>
      <c r="E101" t="s">
        <v>4801</v>
      </c>
      <c r="F101" t="s">
        <v>489</v>
      </c>
      <c r="G101" t="s">
        <v>3677</v>
      </c>
      <c r="H101" t="s">
        <v>3674</v>
      </c>
      <c r="I101" t="s">
        <v>3444</v>
      </c>
      <c r="J101" t="s">
        <v>3506</v>
      </c>
    </row>
    <row r="102" spans="1:10" ht="15" customHeight="1" x14ac:dyDescent="0.25">
      <c r="A102" t="s">
        <v>4802</v>
      </c>
      <c r="B102" t="s">
        <v>41</v>
      </c>
      <c r="C102" t="s">
        <v>4476</v>
      </c>
      <c r="D102" t="s">
        <v>4803</v>
      </c>
      <c r="E102" t="s">
        <v>4804</v>
      </c>
      <c r="F102" t="s">
        <v>1641</v>
      </c>
      <c r="G102" t="s">
        <v>4479</v>
      </c>
      <c r="H102" t="s">
        <v>4802</v>
      </c>
      <c r="I102" t="s">
        <v>3444</v>
      </c>
      <c r="J102" t="s">
        <v>3506</v>
      </c>
    </row>
    <row r="103" spans="1:10" ht="15" customHeight="1" x14ac:dyDescent="0.25">
      <c r="A103" t="s">
        <v>4805</v>
      </c>
      <c r="B103" t="s">
        <v>3488</v>
      </c>
      <c r="C103" t="s">
        <v>3509</v>
      </c>
      <c r="D103" t="s">
        <v>4806</v>
      </c>
      <c r="E103" t="s">
        <v>4807</v>
      </c>
      <c r="F103" t="s">
        <v>545</v>
      </c>
      <c r="G103" t="s">
        <v>3512</v>
      </c>
      <c r="H103" t="s">
        <v>4808</v>
      </c>
      <c r="I103" t="s">
        <v>3444</v>
      </c>
      <c r="J103" t="s">
        <v>3506</v>
      </c>
    </row>
    <row r="104" spans="1:10" ht="15" customHeight="1" x14ac:dyDescent="0.25">
      <c r="A104" t="s">
        <v>4809</v>
      </c>
      <c r="B104" t="s">
        <v>41</v>
      </c>
      <c r="C104" t="s">
        <v>3495</v>
      </c>
      <c r="D104" t="s">
        <v>4810</v>
      </c>
      <c r="E104" t="s">
        <v>4811</v>
      </c>
      <c r="F104" t="s">
        <v>1314</v>
      </c>
      <c r="H104" t="s">
        <v>4812</v>
      </c>
      <c r="I104" t="s">
        <v>3444</v>
      </c>
      <c r="J104" t="s">
        <v>4813</v>
      </c>
    </row>
    <row r="105" spans="1:10" ht="15" customHeight="1" x14ac:dyDescent="0.25">
      <c r="A105" t="s">
        <v>4814</v>
      </c>
      <c r="B105" t="s">
        <v>3500</v>
      </c>
      <c r="C105" t="s">
        <v>4476</v>
      </c>
      <c r="D105" t="s">
        <v>4815</v>
      </c>
      <c r="F105" t="s">
        <v>1641</v>
      </c>
      <c r="G105" t="s">
        <v>4816</v>
      </c>
      <c r="H105" t="s">
        <v>4817</v>
      </c>
      <c r="I105" t="s">
        <v>3444</v>
      </c>
      <c r="J105" t="s">
        <v>3427</v>
      </c>
    </row>
    <row r="106" spans="1:10" ht="15" customHeight="1" x14ac:dyDescent="0.25">
      <c r="A106" t="s">
        <v>4818</v>
      </c>
      <c r="B106" t="s">
        <v>3488</v>
      </c>
      <c r="C106" t="s">
        <v>3495</v>
      </c>
      <c r="D106" t="s">
        <v>4819</v>
      </c>
      <c r="E106" t="s">
        <v>4820</v>
      </c>
      <c r="F106" t="s">
        <v>89</v>
      </c>
      <c r="G106" t="s">
        <v>3643</v>
      </c>
      <c r="H106" t="s">
        <v>4821</v>
      </c>
      <c r="I106" t="s">
        <v>3444</v>
      </c>
      <c r="J106" t="s">
        <v>3498</v>
      </c>
    </row>
    <row r="107" spans="1:10" ht="15" customHeight="1" x14ac:dyDescent="0.25">
      <c r="A107" t="s">
        <v>4822</v>
      </c>
      <c r="B107" t="s">
        <v>41</v>
      </c>
      <c r="C107" t="s">
        <v>3495</v>
      </c>
      <c r="D107" t="s">
        <v>4823</v>
      </c>
      <c r="E107" t="s">
        <v>4824</v>
      </c>
      <c r="F107" t="s">
        <v>89</v>
      </c>
      <c r="G107" t="s">
        <v>3672</v>
      </c>
      <c r="H107" t="s">
        <v>4825</v>
      </c>
      <c r="I107" t="s">
        <v>3444</v>
      </c>
      <c r="J107" t="s">
        <v>4427</v>
      </c>
    </row>
    <row r="108" spans="1:10" ht="15" customHeight="1" x14ac:dyDescent="0.25">
      <c r="A108" t="s">
        <v>4826</v>
      </c>
      <c r="B108" t="s">
        <v>3500</v>
      </c>
      <c r="C108" t="s">
        <v>3495</v>
      </c>
      <c r="D108" t="s">
        <v>4827</v>
      </c>
      <c r="E108" t="s">
        <v>4828</v>
      </c>
      <c r="F108" t="s">
        <v>493</v>
      </c>
      <c r="G108" t="s">
        <v>4612</v>
      </c>
      <c r="H108" t="s">
        <v>4829</v>
      </c>
      <c r="I108" t="s">
        <v>3444</v>
      </c>
      <c r="J108" t="s">
        <v>3498</v>
      </c>
    </row>
    <row r="109" spans="1:10" ht="15" customHeight="1" x14ac:dyDescent="0.25">
      <c r="A109" t="s">
        <v>4830</v>
      </c>
      <c r="B109" t="s">
        <v>41</v>
      </c>
      <c r="C109" t="s">
        <v>3509</v>
      </c>
      <c r="D109" t="s">
        <v>4831</v>
      </c>
      <c r="E109" t="s">
        <v>4832</v>
      </c>
      <c r="F109" t="s">
        <v>1038</v>
      </c>
      <c r="G109" t="s">
        <v>4833</v>
      </c>
      <c r="H109" t="s">
        <v>4830</v>
      </c>
      <c r="I109" t="s">
        <v>3444</v>
      </c>
      <c r="J109" t="s">
        <v>3506</v>
      </c>
    </row>
    <row r="110" spans="1:10" ht="15" customHeight="1" x14ac:dyDescent="0.25">
      <c r="A110" t="s">
        <v>4834</v>
      </c>
      <c r="B110" t="s">
        <v>3500</v>
      </c>
      <c r="C110" t="s">
        <v>4525</v>
      </c>
      <c r="D110" t="s">
        <v>4835</v>
      </c>
      <c r="F110" t="s">
        <v>154</v>
      </c>
      <c r="G110" t="s">
        <v>4836</v>
      </c>
      <c r="H110" t="s">
        <v>4837</v>
      </c>
      <c r="I110" t="s">
        <v>3444</v>
      </c>
      <c r="J110" t="s">
        <v>4427</v>
      </c>
    </row>
    <row r="111" spans="1:10" ht="15" customHeight="1" x14ac:dyDescent="0.25">
      <c r="A111" t="s">
        <v>4838</v>
      </c>
      <c r="B111" t="s">
        <v>41</v>
      </c>
      <c r="C111" t="s">
        <v>3656</v>
      </c>
      <c r="D111" t="s">
        <v>4839</v>
      </c>
      <c r="F111" t="s">
        <v>154</v>
      </c>
      <c r="G111" t="s">
        <v>4840</v>
      </c>
      <c r="H111" t="s">
        <v>4841</v>
      </c>
      <c r="I111" t="s">
        <v>3444</v>
      </c>
      <c r="J111" t="s">
        <v>3664</v>
      </c>
    </row>
    <row r="112" spans="1:10" ht="15" customHeight="1" x14ac:dyDescent="0.25">
      <c r="A112" t="s">
        <v>4842</v>
      </c>
      <c r="B112" t="s">
        <v>3488</v>
      </c>
      <c r="C112" t="s">
        <v>3495</v>
      </c>
      <c r="D112" t="s">
        <v>4843</v>
      </c>
      <c r="E112" t="s">
        <v>4844</v>
      </c>
      <c r="F112" t="s">
        <v>89</v>
      </c>
      <c r="H112" t="s">
        <v>4845</v>
      </c>
      <c r="I112" t="s">
        <v>3444</v>
      </c>
      <c r="J112" t="s">
        <v>3498</v>
      </c>
    </row>
    <row r="113" spans="1:10" ht="15" customHeight="1" x14ac:dyDescent="0.25">
      <c r="A113" t="s">
        <v>4846</v>
      </c>
      <c r="B113" t="s">
        <v>3500</v>
      </c>
      <c r="C113" t="s">
        <v>3495</v>
      </c>
      <c r="D113" t="s">
        <v>4847</v>
      </c>
      <c r="E113" t="s">
        <v>4848</v>
      </c>
      <c r="F113" t="s">
        <v>89</v>
      </c>
      <c r="G113" t="s">
        <v>4584</v>
      </c>
      <c r="H113" t="s">
        <v>4849</v>
      </c>
      <c r="I113" t="s">
        <v>3444</v>
      </c>
      <c r="J113" t="s">
        <v>3563</v>
      </c>
    </row>
    <row r="114" spans="1:10" ht="15" customHeight="1" x14ac:dyDescent="0.25">
      <c r="A114" t="s">
        <v>4850</v>
      </c>
      <c r="B114" t="s">
        <v>41</v>
      </c>
      <c r="C114" t="s">
        <v>3495</v>
      </c>
      <c r="D114" t="s">
        <v>4851</v>
      </c>
      <c r="E114" t="s">
        <v>4852</v>
      </c>
      <c r="F114" t="s">
        <v>89</v>
      </c>
      <c r="G114" t="s">
        <v>4853</v>
      </c>
      <c r="H114" t="s">
        <v>4854</v>
      </c>
      <c r="I114" t="s">
        <v>3444</v>
      </c>
      <c r="J114" t="s">
        <v>3427</v>
      </c>
    </row>
    <row r="115" spans="1:10" ht="15" customHeight="1" x14ac:dyDescent="0.25">
      <c r="A115" t="s">
        <v>4855</v>
      </c>
      <c r="B115" t="s">
        <v>3488</v>
      </c>
      <c r="C115" t="s">
        <v>3495</v>
      </c>
      <c r="D115" t="s">
        <v>4856</v>
      </c>
      <c r="E115" t="s">
        <v>4857</v>
      </c>
      <c r="F115" t="s">
        <v>89</v>
      </c>
      <c r="G115" t="s">
        <v>4589</v>
      </c>
      <c r="H115" t="s">
        <v>4855</v>
      </c>
      <c r="I115" t="s">
        <v>3444</v>
      </c>
      <c r="J115" t="s">
        <v>3498</v>
      </c>
    </row>
    <row r="116" spans="1:10" ht="15" customHeight="1" x14ac:dyDescent="0.25">
      <c r="A116" t="s">
        <v>3700</v>
      </c>
      <c r="B116" t="s">
        <v>3500</v>
      </c>
      <c r="C116" t="s">
        <v>3495</v>
      </c>
      <c r="D116" t="s">
        <v>3701</v>
      </c>
      <c r="F116" t="s">
        <v>545</v>
      </c>
      <c r="G116" t="s">
        <v>3703</v>
      </c>
      <c r="H116" t="s">
        <v>3704</v>
      </c>
      <c r="I116" t="s">
        <v>3444</v>
      </c>
      <c r="J116" t="s">
        <v>3563</v>
      </c>
    </row>
    <row r="117" spans="1:10" ht="15" customHeight="1" x14ac:dyDescent="0.25">
      <c r="A117" t="s">
        <v>4858</v>
      </c>
      <c r="B117" t="s">
        <v>41</v>
      </c>
      <c r="C117" t="s">
        <v>4476</v>
      </c>
      <c r="D117" t="s">
        <v>4859</v>
      </c>
      <c r="E117" t="s">
        <v>4860</v>
      </c>
      <c r="F117" t="s">
        <v>1641</v>
      </c>
      <c r="G117" t="s">
        <v>4479</v>
      </c>
      <c r="H117" t="s">
        <v>4858</v>
      </c>
      <c r="I117" t="s">
        <v>3444</v>
      </c>
      <c r="J117" t="s">
        <v>3506</v>
      </c>
    </row>
    <row r="118" spans="1:10" ht="15" customHeight="1" x14ac:dyDescent="0.25">
      <c r="A118" t="s">
        <v>3705</v>
      </c>
      <c r="B118" t="s">
        <v>41</v>
      </c>
      <c r="C118" t="s">
        <v>3509</v>
      </c>
      <c r="D118" t="s">
        <v>4861</v>
      </c>
      <c r="E118" t="s">
        <v>4862</v>
      </c>
      <c r="F118" t="s">
        <v>89</v>
      </c>
      <c r="H118" t="s">
        <v>3705</v>
      </c>
      <c r="I118" t="s">
        <v>3444</v>
      </c>
      <c r="J118" t="s">
        <v>3506</v>
      </c>
    </row>
    <row r="119" spans="1:10" ht="15" customHeight="1" x14ac:dyDescent="0.25">
      <c r="A119" t="s">
        <v>4863</v>
      </c>
      <c r="B119" t="s">
        <v>3488</v>
      </c>
      <c r="C119" t="s">
        <v>3565</v>
      </c>
      <c r="D119" t="s">
        <v>4864</v>
      </c>
      <c r="F119" t="s">
        <v>154</v>
      </c>
      <c r="H119" t="s">
        <v>4865</v>
      </c>
      <c r="I119" t="s">
        <v>3444</v>
      </c>
      <c r="J119" t="s">
        <v>3664</v>
      </c>
    </row>
    <row r="120" spans="1:10" ht="15" customHeight="1" x14ac:dyDescent="0.25">
      <c r="A120" t="s">
        <v>4866</v>
      </c>
      <c r="B120" t="s">
        <v>3488</v>
      </c>
      <c r="C120" t="s">
        <v>3495</v>
      </c>
      <c r="D120" t="s">
        <v>4867</v>
      </c>
      <c r="E120" t="s">
        <v>4868</v>
      </c>
      <c r="F120" t="s">
        <v>1121</v>
      </c>
      <c r="G120" t="s">
        <v>4869</v>
      </c>
      <c r="H120" t="s">
        <v>4870</v>
      </c>
      <c r="I120" t="s">
        <v>3444</v>
      </c>
      <c r="J120" t="s">
        <v>4533</v>
      </c>
    </row>
    <row r="121" spans="1:10" ht="15" customHeight="1" x14ac:dyDescent="0.25">
      <c r="A121" t="s">
        <v>3708</v>
      </c>
      <c r="B121" t="s">
        <v>3709</v>
      </c>
      <c r="C121" t="s">
        <v>4871</v>
      </c>
      <c r="D121" t="s">
        <v>4872</v>
      </c>
      <c r="F121" t="s">
        <v>1787</v>
      </c>
      <c r="G121" t="s">
        <v>3711</v>
      </c>
      <c r="H121" t="s">
        <v>3712</v>
      </c>
      <c r="I121" t="s">
        <v>3444</v>
      </c>
      <c r="J121" t="s">
        <v>3563</v>
      </c>
    </row>
    <row r="122" spans="1:10" ht="15" customHeight="1" x14ac:dyDescent="0.25">
      <c r="A122" t="s">
        <v>4873</v>
      </c>
      <c r="B122" t="s">
        <v>41</v>
      </c>
      <c r="C122" t="s">
        <v>3501</v>
      </c>
      <c r="D122" t="s">
        <v>4874</v>
      </c>
      <c r="E122" t="s">
        <v>4875</v>
      </c>
      <c r="F122" t="s">
        <v>89</v>
      </c>
      <c r="H122" t="s">
        <v>4876</v>
      </c>
      <c r="I122" t="s">
        <v>3444</v>
      </c>
      <c r="J122" t="s">
        <v>3498</v>
      </c>
    </row>
    <row r="123" spans="1:10" ht="15" customHeight="1" x14ac:dyDescent="0.25">
      <c r="A123" t="s">
        <v>4877</v>
      </c>
      <c r="B123" t="s">
        <v>3500</v>
      </c>
      <c r="C123" t="s">
        <v>3509</v>
      </c>
      <c r="D123" t="s">
        <v>4878</v>
      </c>
      <c r="E123" t="s">
        <v>4879</v>
      </c>
      <c r="F123" t="s">
        <v>489</v>
      </c>
      <c r="G123" t="s">
        <v>256</v>
      </c>
      <c r="H123" t="s">
        <v>4877</v>
      </c>
      <c r="I123" t="s">
        <v>3444</v>
      </c>
      <c r="J123" t="s">
        <v>3506</v>
      </c>
    </row>
    <row r="124" spans="1:10" ht="15" customHeight="1" x14ac:dyDescent="0.25">
      <c r="A124" t="s">
        <v>4880</v>
      </c>
      <c r="B124" t="s">
        <v>41</v>
      </c>
      <c r="C124" t="s">
        <v>3501</v>
      </c>
      <c r="D124" t="s">
        <v>4881</v>
      </c>
      <c r="E124" t="s">
        <v>4882</v>
      </c>
      <c r="F124" t="s">
        <v>89</v>
      </c>
      <c r="G124" t="s">
        <v>3643</v>
      </c>
      <c r="H124" t="s">
        <v>4880</v>
      </c>
      <c r="I124" t="s">
        <v>3444</v>
      </c>
      <c r="J124" t="s">
        <v>4427</v>
      </c>
    </row>
    <row r="125" spans="1:10" ht="15" customHeight="1" x14ac:dyDescent="0.25">
      <c r="A125" t="s">
        <v>4883</v>
      </c>
      <c r="B125" t="s">
        <v>3488</v>
      </c>
      <c r="C125" t="s">
        <v>4884</v>
      </c>
      <c r="D125" t="s">
        <v>4885</v>
      </c>
      <c r="E125" t="s">
        <v>4886</v>
      </c>
      <c r="F125" t="s">
        <v>89</v>
      </c>
      <c r="G125" t="s">
        <v>4404</v>
      </c>
      <c r="H125" t="s">
        <v>4887</v>
      </c>
      <c r="I125" t="s">
        <v>3444</v>
      </c>
      <c r="J125" t="s">
        <v>3664</v>
      </c>
    </row>
    <row r="126" spans="1:10" ht="15" customHeight="1" x14ac:dyDescent="0.25">
      <c r="A126" t="s">
        <v>4888</v>
      </c>
      <c r="B126" t="s">
        <v>3500</v>
      </c>
      <c r="C126" t="s">
        <v>3509</v>
      </c>
      <c r="D126" t="s">
        <v>4889</v>
      </c>
      <c r="E126" t="s">
        <v>4890</v>
      </c>
      <c r="F126" t="s">
        <v>489</v>
      </c>
      <c r="G126" t="s">
        <v>3703</v>
      </c>
      <c r="H126" t="s">
        <v>4888</v>
      </c>
      <c r="I126" t="s">
        <v>3444</v>
      </c>
      <c r="J126" t="s">
        <v>3506</v>
      </c>
    </row>
    <row r="127" spans="1:10" ht="15" customHeight="1" x14ac:dyDescent="0.25">
      <c r="A127" t="s">
        <v>3713</v>
      </c>
      <c r="B127" t="s">
        <v>41</v>
      </c>
      <c r="C127" t="s">
        <v>3656</v>
      </c>
      <c r="D127" t="s">
        <v>4891</v>
      </c>
      <c r="E127" t="s">
        <v>4892</v>
      </c>
      <c r="F127" t="s">
        <v>154</v>
      </c>
      <c r="G127" t="s">
        <v>4893</v>
      </c>
      <c r="H127" t="s">
        <v>3717</v>
      </c>
      <c r="I127" t="s">
        <v>3444</v>
      </c>
      <c r="J127" t="s">
        <v>3563</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4894</v>
      </c>
      <c r="B1" t="s">
        <v>1</v>
      </c>
      <c r="C1" t="s">
        <v>159</v>
      </c>
      <c r="D1" t="s">
        <v>3718</v>
      </c>
      <c r="E1" t="s">
        <v>4895</v>
      </c>
      <c r="F1" t="s">
        <v>6</v>
      </c>
      <c r="G1" t="s">
        <v>4896</v>
      </c>
      <c r="H1" t="s">
        <v>4897</v>
      </c>
      <c r="I1" t="s">
        <v>4898</v>
      </c>
      <c r="J1" t="s">
        <v>4242</v>
      </c>
      <c r="K1" t="s">
        <v>4899</v>
      </c>
      <c r="L1" t="s">
        <v>4</v>
      </c>
      <c r="M1" t="s">
        <v>162</v>
      </c>
    </row>
    <row r="2" spans="1:13" ht="15" customHeight="1" x14ac:dyDescent="0.25">
      <c r="A2" t="s">
        <v>4900</v>
      </c>
      <c r="B2" t="s">
        <v>1641</v>
      </c>
      <c r="C2" t="s">
        <v>214</v>
      </c>
      <c r="D2" t="s">
        <v>39</v>
      </c>
      <c r="E2">
        <v>0</v>
      </c>
      <c r="F2" t="s">
        <v>41</v>
      </c>
      <c r="G2" t="s">
        <v>4901</v>
      </c>
      <c r="H2" t="s">
        <v>4902</v>
      </c>
      <c r="I2" t="s">
        <v>3979</v>
      </c>
      <c r="J2" t="s">
        <v>4903</v>
      </c>
      <c r="K2" t="s">
        <v>3444</v>
      </c>
      <c r="L2" t="s">
        <v>4270</v>
      </c>
      <c r="M2" t="s">
        <v>4904</v>
      </c>
    </row>
    <row r="3" spans="1:13" ht="15" customHeight="1" x14ac:dyDescent="0.25">
      <c r="A3" t="s">
        <v>4905</v>
      </c>
      <c r="B3" t="s">
        <v>1641</v>
      </c>
      <c r="C3" t="s">
        <v>214</v>
      </c>
      <c r="D3" t="s">
        <v>39</v>
      </c>
      <c r="E3">
        <v>0</v>
      </c>
      <c r="F3" t="s">
        <v>41</v>
      </c>
      <c r="G3" t="s">
        <v>4906</v>
      </c>
      <c r="H3" t="s">
        <v>4907</v>
      </c>
      <c r="I3" t="s">
        <v>3979</v>
      </c>
      <c r="J3" t="s">
        <v>4908</v>
      </c>
      <c r="K3" t="s">
        <v>3444</v>
      </c>
      <c r="L3" t="s">
        <v>4270</v>
      </c>
      <c r="M3" t="s">
        <v>256</v>
      </c>
    </row>
    <row r="4" spans="1:13" ht="15" customHeight="1" x14ac:dyDescent="0.25">
      <c r="A4" t="s">
        <v>4909</v>
      </c>
      <c r="B4" t="s">
        <v>89</v>
      </c>
      <c r="C4" t="s">
        <v>174</v>
      </c>
      <c r="D4" t="s">
        <v>39</v>
      </c>
      <c r="E4">
        <v>0</v>
      </c>
      <c r="F4" t="s">
        <v>3500</v>
      </c>
      <c r="G4" t="s">
        <v>4910</v>
      </c>
      <c r="H4" t="s">
        <v>4910</v>
      </c>
      <c r="I4" t="s">
        <v>3979</v>
      </c>
      <c r="J4" t="s">
        <v>4911</v>
      </c>
      <c r="K4">
        <v>1</v>
      </c>
      <c r="L4" t="s">
        <v>4270</v>
      </c>
    </row>
    <row r="5" spans="1:13" ht="15" customHeight="1" x14ac:dyDescent="0.25">
      <c r="A5" t="s">
        <v>4912</v>
      </c>
      <c r="B5" t="s">
        <v>89</v>
      </c>
      <c r="C5" t="s">
        <v>174</v>
      </c>
      <c r="D5" t="s">
        <v>4913</v>
      </c>
      <c r="E5">
        <v>0</v>
      </c>
      <c r="F5" t="s">
        <v>41</v>
      </c>
      <c r="G5" t="s">
        <v>3444</v>
      </c>
      <c r="H5" t="s">
        <v>4914</v>
      </c>
      <c r="I5" t="s">
        <v>3979</v>
      </c>
      <c r="J5" t="s">
        <v>4915</v>
      </c>
      <c r="K5" t="s">
        <v>3444</v>
      </c>
      <c r="L5" t="s">
        <v>4270</v>
      </c>
      <c r="M5" t="s">
        <v>4916</v>
      </c>
    </row>
    <row r="9" spans="1:13" ht="15" customHeight="1" x14ac:dyDescent="0.25">
      <c r="A9" t="s">
        <v>4917</v>
      </c>
      <c r="B9" t="s">
        <v>4918</v>
      </c>
      <c r="C9" t="s">
        <v>4919</v>
      </c>
      <c r="F9" t="s">
        <v>4920</v>
      </c>
      <c r="G9" t="s">
        <v>4921</v>
      </c>
      <c r="J9" t="s">
        <v>3444</v>
      </c>
    </row>
    <row r="10" spans="1:13" ht="15" customHeight="1" x14ac:dyDescent="0.25">
      <c r="A10" t="s">
        <v>4922</v>
      </c>
      <c r="B10" t="s">
        <v>4923</v>
      </c>
      <c r="C10" t="s">
        <v>4924</v>
      </c>
      <c r="F10" t="s">
        <v>4925</v>
      </c>
      <c r="G10" t="s">
        <v>4926</v>
      </c>
      <c r="J10" t="s">
        <v>4927</v>
      </c>
    </row>
    <row r="11" spans="1:13" ht="15" customHeight="1" x14ac:dyDescent="0.25">
      <c r="A11" t="s">
        <v>4928</v>
      </c>
      <c r="B11" t="s">
        <v>4929</v>
      </c>
      <c r="C11" t="s">
        <v>4930</v>
      </c>
      <c r="F11" t="s">
        <v>4931</v>
      </c>
      <c r="J11" t="s">
        <v>3444</v>
      </c>
    </row>
    <row r="12" spans="1:13" ht="15" customHeight="1" x14ac:dyDescent="0.25">
      <c r="A12" t="s">
        <v>4932</v>
      </c>
      <c r="B12" t="s">
        <v>4933</v>
      </c>
      <c r="C12" t="s">
        <v>4934</v>
      </c>
      <c r="F12" t="s">
        <v>4935</v>
      </c>
    </row>
    <row r="13" spans="1:13" ht="15" customHeight="1" x14ac:dyDescent="0.25">
      <c r="A13" t="s">
        <v>4936</v>
      </c>
      <c r="B13" t="s">
        <v>4937</v>
      </c>
      <c r="C13" t="s">
        <v>4938</v>
      </c>
      <c r="F13" t="s">
        <v>4939</v>
      </c>
      <c r="G13" t="s">
        <v>4940</v>
      </c>
      <c r="I13" t="s">
        <v>4212</v>
      </c>
    </row>
    <row r="14" spans="1:13" ht="15" customHeight="1" x14ac:dyDescent="0.25">
      <c r="A14" t="s">
        <v>4941</v>
      </c>
      <c r="B14" t="s">
        <v>4942</v>
      </c>
      <c r="C14" t="s">
        <v>4943</v>
      </c>
      <c r="F14" t="s">
        <v>4944</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157</v>
      </c>
      <c r="B1" t="s">
        <v>159</v>
      </c>
      <c r="C1" t="s">
        <v>6</v>
      </c>
      <c r="D1" t="s">
        <v>3439</v>
      </c>
      <c r="E1" t="s">
        <v>3482</v>
      </c>
      <c r="F1" t="s">
        <v>4945</v>
      </c>
      <c r="G1" t="s">
        <v>3483</v>
      </c>
      <c r="H1" t="s">
        <v>4946</v>
      </c>
      <c r="I1" t="s">
        <v>4947</v>
      </c>
      <c r="J1" t="s">
        <v>4242</v>
      </c>
      <c r="K1" t="s">
        <v>162</v>
      </c>
    </row>
    <row r="2" spans="1:11" ht="15" customHeight="1" x14ac:dyDescent="0.25">
      <c r="A2" t="s">
        <v>4936</v>
      </c>
      <c r="B2" t="s">
        <v>4948</v>
      </c>
      <c r="C2" t="s">
        <v>3500</v>
      </c>
      <c r="D2" t="s">
        <v>4949</v>
      </c>
      <c r="E2" t="s">
        <v>4950</v>
      </c>
      <c r="F2" t="s">
        <v>4951</v>
      </c>
      <c r="G2" t="s">
        <v>154</v>
      </c>
      <c r="H2" t="s">
        <v>4952</v>
      </c>
      <c r="I2" t="s">
        <v>4953</v>
      </c>
      <c r="J2" t="s">
        <v>4954</v>
      </c>
    </row>
    <row r="3" spans="1:11" ht="15" customHeight="1" x14ac:dyDescent="0.25">
      <c r="A3" t="s">
        <v>4955</v>
      </c>
      <c r="B3" t="s">
        <v>4956</v>
      </c>
      <c r="C3" t="s">
        <v>41</v>
      </c>
      <c r="D3" t="s">
        <v>4957</v>
      </c>
      <c r="E3" t="s">
        <v>4958</v>
      </c>
      <c r="F3" t="s">
        <v>4959</v>
      </c>
      <c r="G3" t="s">
        <v>1641</v>
      </c>
      <c r="J3" t="s">
        <v>4960</v>
      </c>
    </row>
    <row r="4" spans="1:11" ht="15" customHeight="1" x14ac:dyDescent="0.25">
      <c r="A4" t="s">
        <v>4961</v>
      </c>
      <c r="B4" t="s">
        <v>4956</v>
      </c>
      <c r="C4" t="s">
        <v>41</v>
      </c>
      <c r="D4" t="s">
        <v>4962</v>
      </c>
      <c r="E4" t="s">
        <v>4963</v>
      </c>
      <c r="F4" t="s">
        <v>4964</v>
      </c>
      <c r="G4" t="s">
        <v>1038</v>
      </c>
      <c r="J4" t="s">
        <v>4965</v>
      </c>
    </row>
    <row r="5" spans="1:11" ht="15" customHeight="1" x14ac:dyDescent="0.25">
      <c r="A5" t="s">
        <v>4966</v>
      </c>
      <c r="B5" t="s">
        <v>3664</v>
      </c>
      <c r="C5" t="s">
        <v>41</v>
      </c>
      <c r="D5" t="s">
        <v>4967</v>
      </c>
      <c r="E5" t="s">
        <v>4968</v>
      </c>
      <c r="F5" t="s">
        <v>3444</v>
      </c>
      <c r="G5" t="s">
        <v>2124</v>
      </c>
      <c r="J5" t="s">
        <v>4969</v>
      </c>
    </row>
    <row r="6" spans="1:11" ht="15" customHeight="1" x14ac:dyDescent="0.25">
      <c r="A6" t="s">
        <v>4970</v>
      </c>
      <c r="B6" t="s">
        <v>3664</v>
      </c>
      <c r="C6" t="s">
        <v>3488</v>
      </c>
      <c r="D6" t="s">
        <v>4971</v>
      </c>
      <c r="E6" t="s">
        <v>4972</v>
      </c>
      <c r="F6" t="s">
        <v>3444</v>
      </c>
      <c r="G6" t="s">
        <v>2124</v>
      </c>
      <c r="J6" t="s">
        <v>4973</v>
      </c>
    </row>
    <row r="7" spans="1:11" ht="15" customHeight="1" x14ac:dyDescent="0.25">
      <c r="A7" t="s">
        <v>4974</v>
      </c>
      <c r="B7" t="s">
        <v>4975</v>
      </c>
      <c r="C7" t="s">
        <v>41</v>
      </c>
      <c r="D7" t="s">
        <v>4976</v>
      </c>
      <c r="E7" t="s">
        <v>4977</v>
      </c>
      <c r="F7" t="s">
        <v>3444</v>
      </c>
      <c r="G7" t="s">
        <v>751</v>
      </c>
      <c r="J7" t="s">
        <v>4978</v>
      </c>
    </row>
    <row r="8" spans="1:11" ht="15" customHeight="1" x14ac:dyDescent="0.25">
      <c r="A8" t="s">
        <v>4979</v>
      </c>
      <c r="B8" t="s">
        <v>4948</v>
      </c>
      <c r="C8" t="s">
        <v>3488</v>
      </c>
      <c r="D8" t="s">
        <v>4980</v>
      </c>
      <c r="E8" t="s">
        <v>4981</v>
      </c>
      <c r="F8" t="s">
        <v>3444</v>
      </c>
      <c r="G8" t="s">
        <v>154</v>
      </c>
      <c r="H8" t="s">
        <v>4982</v>
      </c>
      <c r="I8" t="s">
        <v>4983</v>
      </c>
      <c r="J8" t="s">
        <v>4984</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157</v>
      </c>
      <c r="B1" t="s">
        <v>159</v>
      </c>
      <c r="C1" t="s">
        <v>3718</v>
      </c>
      <c r="D1" t="s">
        <v>4985</v>
      </c>
      <c r="E1" t="s">
        <v>4986</v>
      </c>
      <c r="F1" t="s">
        <v>4987</v>
      </c>
      <c r="G1" t="s">
        <v>3723</v>
      </c>
      <c r="H1" t="s">
        <v>1</v>
      </c>
      <c r="I1" t="s">
        <v>4988</v>
      </c>
      <c r="J1" t="s">
        <v>4989</v>
      </c>
      <c r="K1" t="s">
        <v>163</v>
      </c>
      <c r="L1" t="s">
        <v>4990</v>
      </c>
      <c r="M1" t="s">
        <v>3724</v>
      </c>
    </row>
    <row r="2" spans="1:13" ht="27.75" customHeight="1" x14ac:dyDescent="0.25">
      <c r="A2" t="s">
        <v>3786</v>
      </c>
      <c r="B2" t="s">
        <v>4991</v>
      </c>
      <c r="C2" t="s">
        <v>4331</v>
      </c>
      <c r="D2">
        <v>2</v>
      </c>
      <c r="E2">
        <v>48</v>
      </c>
      <c r="F2">
        <v>54</v>
      </c>
      <c r="G2" t="s">
        <v>3444</v>
      </c>
      <c r="H2" t="s">
        <v>89</v>
      </c>
      <c r="I2" t="s">
        <v>4364</v>
      </c>
      <c r="J2" s="3" t="s">
        <v>4992</v>
      </c>
      <c r="K2" t="s">
        <v>3786</v>
      </c>
      <c r="L2" t="s">
        <v>3444</v>
      </c>
    </row>
    <row r="3" spans="1:13" ht="41.25" customHeight="1" x14ac:dyDescent="0.25">
      <c r="A3" t="s">
        <v>3814</v>
      </c>
      <c r="B3" t="s">
        <v>4991</v>
      </c>
      <c r="C3" t="s">
        <v>4335</v>
      </c>
      <c r="D3">
        <v>6</v>
      </c>
      <c r="E3">
        <v>114</v>
      </c>
      <c r="F3">
        <v>120</v>
      </c>
      <c r="G3" t="s">
        <v>3444</v>
      </c>
      <c r="H3" t="s">
        <v>89</v>
      </c>
      <c r="I3" t="s">
        <v>4364</v>
      </c>
      <c r="J3" s="3" t="s">
        <v>4993</v>
      </c>
      <c r="K3" t="s">
        <v>3814</v>
      </c>
      <c r="L3" t="s">
        <v>3444</v>
      </c>
    </row>
    <row r="4" spans="1:13" ht="15" customHeight="1" x14ac:dyDescent="0.25">
      <c r="A4" t="s">
        <v>3820</v>
      </c>
      <c r="B4" t="s">
        <v>4991</v>
      </c>
      <c r="C4" t="s">
        <v>4994</v>
      </c>
      <c r="D4">
        <v>9</v>
      </c>
      <c r="E4">
        <v>999</v>
      </c>
      <c r="F4">
        <v>999</v>
      </c>
      <c r="G4" t="s">
        <v>4995</v>
      </c>
      <c r="H4" t="s">
        <v>89</v>
      </c>
      <c r="I4" t="s">
        <v>4364</v>
      </c>
      <c r="J4" t="s">
        <v>4996</v>
      </c>
      <c r="K4" t="s">
        <v>3820</v>
      </c>
      <c r="L4" t="s">
        <v>3444</v>
      </c>
    </row>
    <row r="5" spans="1:13" ht="54.75" customHeight="1" x14ac:dyDescent="0.25">
      <c r="A5" t="s">
        <v>4997</v>
      </c>
      <c r="B5" t="s">
        <v>4991</v>
      </c>
      <c r="C5" t="s">
        <v>4331</v>
      </c>
      <c r="D5">
        <v>3</v>
      </c>
      <c r="E5">
        <v>40</v>
      </c>
      <c r="F5">
        <v>44</v>
      </c>
      <c r="G5" t="s">
        <v>3444</v>
      </c>
      <c r="H5" t="s">
        <v>89</v>
      </c>
      <c r="I5" t="s">
        <v>4364</v>
      </c>
      <c r="J5" s="3" t="s">
        <v>4998</v>
      </c>
      <c r="K5" t="s">
        <v>4999</v>
      </c>
      <c r="L5" t="s">
        <v>3444</v>
      </c>
    </row>
    <row r="6" spans="1:13" ht="27.75" customHeight="1" x14ac:dyDescent="0.25">
      <c r="A6" t="s">
        <v>5000</v>
      </c>
      <c r="B6" t="s">
        <v>4991</v>
      </c>
      <c r="C6" t="s">
        <v>4331</v>
      </c>
      <c r="D6">
        <v>1</v>
      </c>
      <c r="E6">
        <v>10</v>
      </c>
      <c r="F6">
        <v>15</v>
      </c>
      <c r="G6" t="s">
        <v>5001</v>
      </c>
      <c r="H6" t="s">
        <v>89</v>
      </c>
      <c r="I6" t="s">
        <v>4364</v>
      </c>
      <c r="J6" s="3" t="s">
        <v>5002</v>
      </c>
      <c r="K6" t="s">
        <v>5003</v>
      </c>
      <c r="L6" t="s">
        <v>3444</v>
      </c>
      <c r="M6" t="s">
        <v>4601</v>
      </c>
    </row>
    <row r="7" spans="1:13" ht="27.75" customHeight="1" x14ac:dyDescent="0.25">
      <c r="A7" t="s">
        <v>5004</v>
      </c>
      <c r="B7" t="s">
        <v>4991</v>
      </c>
      <c r="C7" t="s">
        <v>4331</v>
      </c>
      <c r="D7">
        <v>1</v>
      </c>
      <c r="E7">
        <v>11</v>
      </c>
      <c r="F7">
        <v>17</v>
      </c>
      <c r="G7" t="s">
        <v>5001</v>
      </c>
      <c r="H7" t="s">
        <v>89</v>
      </c>
      <c r="I7" t="s">
        <v>4364</v>
      </c>
      <c r="J7" s="3" t="s">
        <v>5005</v>
      </c>
      <c r="K7" t="s">
        <v>5006</v>
      </c>
      <c r="L7" t="s">
        <v>3444</v>
      </c>
      <c r="M7" t="s">
        <v>4601</v>
      </c>
    </row>
    <row r="8" spans="1:13" ht="41.25" customHeight="1" x14ac:dyDescent="0.25">
      <c r="A8" t="s">
        <v>5007</v>
      </c>
      <c r="B8" t="s">
        <v>4991</v>
      </c>
      <c r="C8" t="s">
        <v>4331</v>
      </c>
      <c r="D8">
        <v>4</v>
      </c>
      <c r="E8">
        <v>65</v>
      </c>
      <c r="F8">
        <v>69</v>
      </c>
      <c r="G8" t="s">
        <v>5008</v>
      </c>
      <c r="H8" t="s">
        <v>89</v>
      </c>
      <c r="I8" t="s">
        <v>4364</v>
      </c>
      <c r="J8" s="3" t="s">
        <v>5009</v>
      </c>
      <c r="K8" t="s">
        <v>5010</v>
      </c>
      <c r="L8" t="s">
        <v>3444</v>
      </c>
      <c r="M8" t="s">
        <v>3810</v>
      </c>
    </row>
    <row r="9" spans="1:13" ht="41.25" customHeight="1" x14ac:dyDescent="0.25">
      <c r="A9" t="s">
        <v>5011</v>
      </c>
      <c r="B9" t="s">
        <v>4991</v>
      </c>
      <c r="C9" t="s">
        <v>4331</v>
      </c>
      <c r="D9">
        <v>2</v>
      </c>
      <c r="E9">
        <v>28</v>
      </c>
      <c r="F9">
        <v>32</v>
      </c>
      <c r="G9" t="s">
        <v>3444</v>
      </c>
      <c r="H9" t="s">
        <v>89</v>
      </c>
      <c r="I9" t="s">
        <v>4364</v>
      </c>
      <c r="J9" s="3" t="s">
        <v>5012</v>
      </c>
      <c r="K9" t="s">
        <v>5013</v>
      </c>
      <c r="L9" t="s">
        <v>3444</v>
      </c>
      <c r="M9" t="s">
        <v>3810</v>
      </c>
    </row>
    <row r="10" spans="1:13" ht="27.75" customHeight="1" x14ac:dyDescent="0.25">
      <c r="A10" t="s">
        <v>5014</v>
      </c>
      <c r="B10" t="s">
        <v>4991</v>
      </c>
      <c r="C10" t="s">
        <v>4331</v>
      </c>
      <c r="D10">
        <v>1</v>
      </c>
      <c r="E10">
        <v>8</v>
      </c>
      <c r="F10">
        <v>12</v>
      </c>
      <c r="G10" t="s">
        <v>3444</v>
      </c>
      <c r="H10" t="s">
        <v>89</v>
      </c>
      <c r="I10" t="s">
        <v>4364</v>
      </c>
      <c r="J10" s="3" t="s">
        <v>5015</v>
      </c>
      <c r="K10" t="s">
        <v>5016</v>
      </c>
      <c r="L10" t="s">
        <v>3444</v>
      </c>
      <c r="M10" t="s">
        <v>3810</v>
      </c>
    </row>
    <row r="11" spans="1:13" ht="27.75" customHeight="1" x14ac:dyDescent="0.25">
      <c r="A11" t="s">
        <v>3807</v>
      </c>
      <c r="B11" t="s">
        <v>4991</v>
      </c>
      <c r="C11" t="s">
        <v>4331</v>
      </c>
      <c r="D11">
        <v>4</v>
      </c>
      <c r="E11">
        <v>64</v>
      </c>
      <c r="F11">
        <v>70</v>
      </c>
      <c r="G11" t="s">
        <v>5017</v>
      </c>
      <c r="H11" t="s">
        <v>89</v>
      </c>
      <c r="I11" t="s">
        <v>4364</v>
      </c>
      <c r="J11" s="3" t="s">
        <v>5018</v>
      </c>
      <c r="K11" t="s">
        <v>3809</v>
      </c>
      <c r="L11" t="s">
        <v>3444</v>
      </c>
      <c r="M11" t="s">
        <v>3810</v>
      </c>
    </row>
    <row r="12" spans="1:13" ht="27.75" customHeight="1" x14ac:dyDescent="0.25">
      <c r="A12" t="s">
        <v>5019</v>
      </c>
      <c r="B12" t="s">
        <v>4991</v>
      </c>
      <c r="C12" t="s">
        <v>4331</v>
      </c>
      <c r="D12">
        <v>2</v>
      </c>
      <c r="E12">
        <v>28</v>
      </c>
      <c r="F12">
        <v>32</v>
      </c>
      <c r="G12" t="s">
        <v>3444</v>
      </c>
      <c r="H12" t="s">
        <v>89</v>
      </c>
      <c r="I12" t="s">
        <v>4364</v>
      </c>
      <c r="J12" s="3" t="s">
        <v>5020</v>
      </c>
      <c r="K12" t="s">
        <v>5021</v>
      </c>
      <c r="L12" t="s">
        <v>3444</v>
      </c>
      <c r="M12" t="s">
        <v>3810</v>
      </c>
    </row>
    <row r="13" spans="1:13" ht="15" customHeight="1" x14ac:dyDescent="0.25">
      <c r="A13" t="s">
        <v>5022</v>
      </c>
      <c r="B13" t="s">
        <v>4991</v>
      </c>
      <c r="C13" t="s">
        <v>4331</v>
      </c>
      <c r="D13">
        <v>1</v>
      </c>
      <c r="E13">
        <v>10</v>
      </c>
      <c r="F13">
        <v>14</v>
      </c>
      <c r="G13" t="s">
        <v>3444</v>
      </c>
      <c r="H13" t="s">
        <v>89</v>
      </c>
      <c r="I13" t="s">
        <v>4364</v>
      </c>
      <c r="J13" t="s">
        <v>5023</v>
      </c>
      <c r="K13" t="s">
        <v>5024</v>
      </c>
      <c r="L13" t="s">
        <v>3444</v>
      </c>
      <c r="M13" t="s">
        <v>3810</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157</v>
      </c>
      <c r="B1" t="s">
        <v>5025</v>
      </c>
      <c r="C1" t="s">
        <v>3718</v>
      </c>
      <c r="D1" t="s">
        <v>4985</v>
      </c>
      <c r="E1" t="s">
        <v>1</v>
      </c>
      <c r="F1" t="s">
        <v>4986</v>
      </c>
      <c r="G1" t="s">
        <v>4987</v>
      </c>
      <c r="H1" t="s">
        <v>3969</v>
      </c>
      <c r="I1" t="s">
        <v>3719</v>
      </c>
      <c r="J1" t="s">
        <v>5026</v>
      </c>
      <c r="K1" t="s">
        <v>5027</v>
      </c>
      <c r="L1" t="s">
        <v>5028</v>
      </c>
      <c r="M1" t="s">
        <v>5029</v>
      </c>
      <c r="N1" t="s">
        <v>5030</v>
      </c>
      <c r="O1" t="s">
        <v>5031</v>
      </c>
      <c r="P1" t="s">
        <v>5032</v>
      </c>
      <c r="Q1" t="s">
        <v>5033</v>
      </c>
      <c r="R1" t="s">
        <v>5034</v>
      </c>
      <c r="S1" t="s">
        <v>3723</v>
      </c>
      <c r="T1" t="s">
        <v>3724</v>
      </c>
    </row>
    <row r="2" spans="1:20" ht="15" customHeight="1" x14ac:dyDescent="0.25">
      <c r="A2" t="s">
        <v>3731</v>
      </c>
      <c r="B2" t="s">
        <v>5035</v>
      </c>
      <c r="C2" t="s">
        <v>4331</v>
      </c>
      <c r="D2">
        <v>1</v>
      </c>
      <c r="E2" t="s">
        <v>489</v>
      </c>
      <c r="F2">
        <v>10</v>
      </c>
      <c r="G2">
        <v>15</v>
      </c>
      <c r="H2">
        <v>80</v>
      </c>
      <c r="I2">
        <v>1</v>
      </c>
      <c r="J2" t="s">
        <v>5036</v>
      </c>
      <c r="K2">
        <v>0</v>
      </c>
      <c r="L2" t="s">
        <v>5037</v>
      </c>
      <c r="M2" t="s">
        <v>5038</v>
      </c>
      <c r="N2" t="s">
        <v>3979</v>
      </c>
      <c r="O2" t="s">
        <v>5039</v>
      </c>
      <c r="R2" t="s">
        <v>5040</v>
      </c>
      <c r="T2" t="s">
        <v>3492</v>
      </c>
    </row>
    <row r="3" spans="1:20" ht="15" customHeight="1" x14ac:dyDescent="0.25">
      <c r="A3" t="s">
        <v>5041</v>
      </c>
      <c r="B3" t="s">
        <v>5042</v>
      </c>
      <c r="C3" t="s">
        <v>4331</v>
      </c>
      <c r="D3">
        <v>2</v>
      </c>
      <c r="E3" t="s">
        <v>154</v>
      </c>
      <c r="F3">
        <v>16</v>
      </c>
      <c r="G3">
        <v>20</v>
      </c>
      <c r="H3">
        <v>90</v>
      </c>
      <c r="I3">
        <v>1</v>
      </c>
      <c r="J3" t="s">
        <v>5036</v>
      </c>
      <c r="K3">
        <v>0</v>
      </c>
      <c r="L3" t="s">
        <v>5043</v>
      </c>
      <c r="M3" t="s">
        <v>5044</v>
      </c>
      <c r="N3" t="s">
        <v>3979</v>
      </c>
      <c r="Q3" t="s">
        <v>5045</v>
      </c>
      <c r="R3" t="s">
        <v>5046</v>
      </c>
      <c r="S3" t="s">
        <v>5047</v>
      </c>
    </row>
    <row r="4" spans="1:20" ht="15" customHeight="1" x14ac:dyDescent="0.25">
      <c r="A4" t="s">
        <v>5048</v>
      </c>
      <c r="B4" t="s">
        <v>5049</v>
      </c>
      <c r="C4" t="s">
        <v>4331</v>
      </c>
      <c r="D4">
        <v>0</v>
      </c>
      <c r="E4" t="s">
        <v>154</v>
      </c>
      <c r="F4">
        <v>16</v>
      </c>
      <c r="G4">
        <v>20</v>
      </c>
      <c r="H4">
        <v>60</v>
      </c>
      <c r="I4">
        <v>1</v>
      </c>
      <c r="J4" t="s">
        <v>5050</v>
      </c>
      <c r="K4">
        <v>0</v>
      </c>
      <c r="L4" t="s">
        <v>5051</v>
      </c>
      <c r="M4" t="s">
        <v>5052</v>
      </c>
      <c r="N4" t="s">
        <v>3979</v>
      </c>
      <c r="Q4" t="s">
        <v>5053</v>
      </c>
      <c r="R4" t="s">
        <v>5054</v>
      </c>
    </row>
    <row r="5" spans="1:20" ht="15" customHeight="1" x14ac:dyDescent="0.25">
      <c r="A5" t="s">
        <v>5055</v>
      </c>
      <c r="B5" t="s">
        <v>5056</v>
      </c>
      <c r="C5" t="s">
        <v>4331</v>
      </c>
      <c r="D5">
        <v>2</v>
      </c>
      <c r="E5" t="s">
        <v>154</v>
      </c>
      <c r="F5">
        <v>16</v>
      </c>
      <c r="G5">
        <v>20</v>
      </c>
      <c r="H5">
        <v>0</v>
      </c>
      <c r="I5">
        <v>1</v>
      </c>
      <c r="J5" t="s">
        <v>5057</v>
      </c>
      <c r="K5">
        <v>0</v>
      </c>
      <c r="L5" t="s">
        <v>5058</v>
      </c>
      <c r="M5" t="s">
        <v>5059</v>
      </c>
      <c r="N5" t="s">
        <v>3979</v>
      </c>
      <c r="R5" t="s">
        <v>5060</v>
      </c>
    </row>
    <row r="6" spans="1:20" ht="15" customHeight="1" x14ac:dyDescent="0.25">
      <c r="A6" t="s">
        <v>5050</v>
      </c>
      <c r="B6" t="s">
        <v>5061</v>
      </c>
      <c r="C6" t="s">
        <v>4331</v>
      </c>
      <c r="D6">
        <v>0</v>
      </c>
      <c r="E6" t="s">
        <v>154</v>
      </c>
      <c r="F6">
        <v>16</v>
      </c>
      <c r="G6">
        <v>20</v>
      </c>
      <c r="H6">
        <v>70</v>
      </c>
      <c r="I6">
        <v>1</v>
      </c>
      <c r="J6" t="s">
        <v>5050</v>
      </c>
      <c r="K6">
        <v>0</v>
      </c>
      <c r="L6" t="s">
        <v>5043</v>
      </c>
      <c r="M6" t="s">
        <v>5062</v>
      </c>
      <c r="N6" t="s">
        <v>3979</v>
      </c>
      <c r="Q6" t="s">
        <v>5063</v>
      </c>
      <c r="R6" t="s">
        <v>5064</v>
      </c>
    </row>
    <row r="7" spans="1:20" ht="15" customHeight="1" x14ac:dyDescent="0.25">
      <c r="A7" t="s">
        <v>5065</v>
      </c>
      <c r="B7" t="s">
        <v>5066</v>
      </c>
      <c r="C7" t="s">
        <v>4331</v>
      </c>
      <c r="D7">
        <v>2</v>
      </c>
      <c r="E7" t="s">
        <v>489</v>
      </c>
      <c r="F7">
        <v>12</v>
      </c>
      <c r="G7">
        <v>16</v>
      </c>
      <c r="H7">
        <v>70</v>
      </c>
      <c r="I7">
        <v>1</v>
      </c>
      <c r="J7" t="s">
        <v>5067</v>
      </c>
      <c r="K7">
        <v>6</v>
      </c>
      <c r="L7" t="s">
        <v>5068</v>
      </c>
      <c r="M7" t="s">
        <v>5069</v>
      </c>
      <c r="N7" t="s">
        <v>3979</v>
      </c>
      <c r="O7" t="s">
        <v>5039</v>
      </c>
      <c r="P7" t="s">
        <v>5070</v>
      </c>
      <c r="R7" t="s">
        <v>5040</v>
      </c>
      <c r="T7" t="s">
        <v>3492</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157</v>
      </c>
      <c r="B1" t="s">
        <v>159</v>
      </c>
      <c r="C1" t="s">
        <v>4975</v>
      </c>
      <c r="D1" t="s">
        <v>5071</v>
      </c>
      <c r="E1" t="s">
        <v>3482</v>
      </c>
    </row>
    <row r="2" spans="1:5" ht="15" customHeight="1" x14ac:dyDescent="0.25">
      <c r="A2" t="s">
        <v>5072</v>
      </c>
      <c r="B2" t="s">
        <v>3815</v>
      </c>
      <c r="C2" t="s">
        <v>5073</v>
      </c>
      <c r="D2" t="s">
        <v>3436</v>
      </c>
    </row>
    <row r="3" spans="1:5" ht="15" customHeight="1" x14ac:dyDescent="0.25">
      <c r="A3" t="s">
        <v>5074</v>
      </c>
      <c r="B3" t="s">
        <v>3815</v>
      </c>
      <c r="C3" t="s">
        <v>5075</v>
      </c>
      <c r="D3" t="s">
        <v>3436</v>
      </c>
    </row>
    <row r="4" spans="1:5" ht="15" customHeight="1" x14ac:dyDescent="0.25">
      <c r="A4" t="s">
        <v>5076</v>
      </c>
      <c r="B4" t="s">
        <v>3815</v>
      </c>
      <c r="C4" t="s">
        <v>3912</v>
      </c>
      <c r="D4" t="s">
        <v>5077</v>
      </c>
    </row>
    <row r="5" spans="1:5" ht="15" customHeight="1" x14ac:dyDescent="0.25">
      <c r="A5" t="s">
        <v>5078</v>
      </c>
      <c r="B5" t="s">
        <v>3815</v>
      </c>
      <c r="C5" t="s">
        <v>5079</v>
      </c>
      <c r="D5" t="s">
        <v>3436</v>
      </c>
    </row>
    <row r="6" spans="1:5" ht="15" customHeight="1" x14ac:dyDescent="0.25">
      <c r="A6" t="s">
        <v>5080</v>
      </c>
      <c r="B6" t="s">
        <v>3815</v>
      </c>
      <c r="C6" t="s">
        <v>5081</v>
      </c>
      <c r="D6" t="s">
        <v>3436</v>
      </c>
    </row>
    <row r="7" spans="1:5" ht="15" customHeight="1" x14ac:dyDescent="0.25">
      <c r="A7" t="s">
        <v>5082</v>
      </c>
      <c r="B7" t="s">
        <v>3815</v>
      </c>
      <c r="C7" t="s">
        <v>5083</v>
      </c>
      <c r="D7" t="s">
        <v>5084</v>
      </c>
    </row>
    <row r="8" spans="1:5" ht="15" customHeight="1" x14ac:dyDescent="0.25">
      <c r="A8" t="s">
        <v>5085</v>
      </c>
      <c r="B8" t="s">
        <v>3815</v>
      </c>
      <c r="C8" t="s">
        <v>5086</v>
      </c>
      <c r="D8" t="s">
        <v>5087</v>
      </c>
    </row>
    <row r="9" spans="1:5" ht="15" customHeight="1" x14ac:dyDescent="0.25">
      <c r="A9" t="s">
        <v>5088</v>
      </c>
      <c r="B9" t="s">
        <v>5089</v>
      </c>
      <c r="C9" t="s">
        <v>5090</v>
      </c>
      <c r="D9" t="s">
        <v>3444</v>
      </c>
      <c r="E9" t="s">
        <v>5091</v>
      </c>
    </row>
    <row r="10" spans="1:5" ht="15" customHeight="1" x14ac:dyDescent="0.25">
      <c r="A10" t="s">
        <v>5092</v>
      </c>
      <c r="B10" t="s">
        <v>5089</v>
      </c>
      <c r="C10" t="s">
        <v>5093</v>
      </c>
      <c r="D10" t="s">
        <v>3444</v>
      </c>
      <c r="E10" t="s">
        <v>5094</v>
      </c>
    </row>
    <row r="11" spans="1:5" ht="15" customHeight="1" x14ac:dyDescent="0.25">
      <c r="A11" t="s">
        <v>5095</v>
      </c>
      <c r="B11" t="s">
        <v>5089</v>
      </c>
      <c r="C11" t="s">
        <v>5096</v>
      </c>
      <c r="D11" t="s">
        <v>3444</v>
      </c>
      <c r="E11" t="s">
        <v>5097</v>
      </c>
    </row>
    <row r="12" spans="1:5" ht="15" customHeight="1" x14ac:dyDescent="0.25">
      <c r="A12" t="s">
        <v>5098</v>
      </c>
      <c r="B12" t="s">
        <v>3815</v>
      </c>
      <c r="C12" t="s">
        <v>5099</v>
      </c>
      <c r="D12" t="s">
        <v>5100</v>
      </c>
    </row>
    <row r="13" spans="1:5" ht="15" customHeight="1" x14ac:dyDescent="0.25">
      <c r="A13" t="s">
        <v>5101</v>
      </c>
      <c r="B13" t="s">
        <v>3815</v>
      </c>
      <c r="C13" t="s">
        <v>5102</v>
      </c>
      <c r="D13" t="s">
        <v>3436</v>
      </c>
    </row>
    <row r="14" spans="1:5" ht="15" customHeight="1" x14ac:dyDescent="0.25">
      <c r="A14" t="s">
        <v>5103</v>
      </c>
      <c r="B14" t="s">
        <v>3815</v>
      </c>
      <c r="C14" t="s">
        <v>5104</v>
      </c>
      <c r="D14" t="s">
        <v>4235</v>
      </c>
    </row>
    <row r="15" spans="1:5" ht="15" customHeight="1" x14ac:dyDescent="0.25">
      <c r="A15" t="s">
        <v>5105</v>
      </c>
      <c r="B15" t="s">
        <v>3815</v>
      </c>
      <c r="C15" t="s">
        <v>5106</v>
      </c>
      <c r="D15" t="s">
        <v>3436</v>
      </c>
    </row>
    <row r="16" spans="1:5" ht="15" customHeight="1" x14ac:dyDescent="0.25">
      <c r="A16" t="s">
        <v>5107</v>
      </c>
      <c r="B16" t="s">
        <v>5089</v>
      </c>
      <c r="C16" t="s">
        <v>5108</v>
      </c>
      <c r="D16" t="s">
        <v>3444</v>
      </c>
      <c r="E16" t="s">
        <v>5109</v>
      </c>
    </row>
    <row r="17" spans="1:4" ht="15" customHeight="1" x14ac:dyDescent="0.25">
      <c r="A17" t="s">
        <v>5110</v>
      </c>
      <c r="B17" t="s">
        <v>3815</v>
      </c>
      <c r="C17" t="s">
        <v>5111</v>
      </c>
      <c r="D17" t="s">
        <v>5112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157</v>
      </c>
      <c r="B1" t="s">
        <v>3439</v>
      </c>
      <c r="C1" t="s">
        <v>159</v>
      </c>
      <c r="D1" t="s">
        <v>3963</v>
      </c>
      <c r="E1" t="s">
        <v>5113</v>
      </c>
      <c r="F1" t="s">
        <v>4241</v>
      </c>
      <c r="G1" t="s">
        <v>5114</v>
      </c>
      <c r="H1" t="s">
        <v>3991</v>
      </c>
      <c r="I1" t="s">
        <v>163</v>
      </c>
      <c r="J1" t="s">
        <v>6</v>
      </c>
      <c r="K1" t="s">
        <v>5115</v>
      </c>
    </row>
    <row r="2" spans="1:11" ht="15" customHeight="1" x14ac:dyDescent="0.25">
      <c r="A2" t="s">
        <v>5116</v>
      </c>
      <c r="B2" t="s">
        <v>5117</v>
      </c>
      <c r="C2" t="s">
        <v>3965</v>
      </c>
      <c r="D2" t="s">
        <v>179</v>
      </c>
      <c r="E2" t="s">
        <v>3444</v>
      </c>
      <c r="F2" t="s">
        <v>4270</v>
      </c>
      <c r="G2" t="s">
        <v>39</v>
      </c>
      <c r="H2" t="s">
        <v>4013</v>
      </c>
      <c r="I2" t="s">
        <v>5116</v>
      </c>
      <c r="J2" t="s">
        <v>3500</v>
      </c>
      <c r="K2" t="s">
        <v>3444</v>
      </c>
    </row>
    <row r="3" spans="1:11" ht="15" customHeight="1" x14ac:dyDescent="0.25">
      <c r="A3" t="s">
        <v>3507</v>
      </c>
      <c r="B3" t="s">
        <v>5118</v>
      </c>
      <c r="C3" t="s">
        <v>3723</v>
      </c>
      <c r="D3" t="s">
        <v>3979</v>
      </c>
      <c r="E3" t="s">
        <v>3444</v>
      </c>
      <c r="F3" t="s">
        <v>4270</v>
      </c>
      <c r="G3" t="s">
        <v>39</v>
      </c>
      <c r="H3" t="s">
        <v>4013</v>
      </c>
      <c r="I3" t="s">
        <v>3507</v>
      </c>
      <c r="J3" t="s">
        <v>3488</v>
      </c>
      <c r="K3" t="s">
        <v>3444</v>
      </c>
    </row>
    <row r="4" spans="1:11" ht="15" customHeight="1" x14ac:dyDescent="0.25">
      <c r="A4" t="s">
        <v>5119</v>
      </c>
      <c r="B4" t="s">
        <v>5120</v>
      </c>
      <c r="C4" t="s">
        <v>3974</v>
      </c>
      <c r="D4" t="s">
        <v>179</v>
      </c>
      <c r="E4" t="s">
        <v>3444</v>
      </c>
      <c r="F4" t="s">
        <v>5121</v>
      </c>
      <c r="G4" t="s">
        <v>39</v>
      </c>
      <c r="H4" t="s">
        <v>3996</v>
      </c>
      <c r="I4" t="s">
        <v>5119</v>
      </c>
      <c r="J4" t="s">
        <v>3500</v>
      </c>
      <c r="K4" t="s">
        <v>3444</v>
      </c>
    </row>
    <row r="5" spans="1:11" ht="15" customHeight="1" x14ac:dyDescent="0.25">
      <c r="A5" t="s">
        <v>5122</v>
      </c>
      <c r="B5" t="s">
        <v>5123</v>
      </c>
      <c r="C5" t="s">
        <v>3965</v>
      </c>
      <c r="D5" t="s">
        <v>179</v>
      </c>
      <c r="E5" t="s">
        <v>3444</v>
      </c>
      <c r="F5" t="s">
        <v>4270</v>
      </c>
      <c r="G5" t="s">
        <v>39</v>
      </c>
      <c r="H5" t="s">
        <v>4013</v>
      </c>
      <c r="I5" t="s">
        <v>5124</v>
      </c>
      <c r="J5" t="s">
        <v>3488</v>
      </c>
      <c r="K5" t="s">
        <v>3444</v>
      </c>
    </row>
    <row r="6" spans="1:11" ht="15" customHeight="1" x14ac:dyDescent="0.25">
      <c r="A6" t="s">
        <v>5125</v>
      </c>
      <c r="B6" t="s">
        <v>5126</v>
      </c>
      <c r="C6" t="s">
        <v>3974</v>
      </c>
      <c r="D6" t="s">
        <v>179</v>
      </c>
      <c r="E6" t="s">
        <v>3444</v>
      </c>
      <c r="F6" t="s">
        <v>5127</v>
      </c>
      <c r="G6" t="s">
        <v>39</v>
      </c>
      <c r="H6" t="s">
        <v>3996</v>
      </c>
      <c r="I6" t="s">
        <v>5125</v>
      </c>
      <c r="J6" t="s">
        <v>41</v>
      </c>
      <c r="K6" t="s">
        <v>3444</v>
      </c>
    </row>
    <row r="7" spans="1:11" ht="15" customHeight="1" x14ac:dyDescent="0.25">
      <c r="A7" t="s">
        <v>5128</v>
      </c>
      <c r="B7" t="s">
        <v>5129</v>
      </c>
      <c r="C7" t="s">
        <v>3965</v>
      </c>
      <c r="D7" t="s">
        <v>179</v>
      </c>
      <c r="E7" t="s">
        <v>3444</v>
      </c>
      <c r="F7" t="s">
        <v>5127</v>
      </c>
      <c r="G7" t="s">
        <v>39</v>
      </c>
      <c r="H7" t="s">
        <v>4013</v>
      </c>
      <c r="I7" t="s">
        <v>5128</v>
      </c>
      <c r="J7" t="s">
        <v>3488</v>
      </c>
      <c r="K7" t="s">
        <v>3444</v>
      </c>
    </row>
    <row r="8" spans="1:11" ht="15" customHeight="1" x14ac:dyDescent="0.25">
      <c r="A8" t="s">
        <v>5130</v>
      </c>
      <c r="B8" t="s">
        <v>5131</v>
      </c>
      <c r="C8" t="s">
        <v>3965</v>
      </c>
      <c r="D8" t="s">
        <v>179</v>
      </c>
      <c r="E8" t="s">
        <v>3444</v>
      </c>
      <c r="F8" t="s">
        <v>4270</v>
      </c>
      <c r="G8" t="s">
        <v>39</v>
      </c>
      <c r="H8" t="s">
        <v>4013</v>
      </c>
      <c r="I8" t="s">
        <v>5130</v>
      </c>
      <c r="J8" t="s">
        <v>41</v>
      </c>
      <c r="K8" t="s">
        <v>3444</v>
      </c>
    </row>
    <row r="9" spans="1:11" ht="15" customHeight="1" x14ac:dyDescent="0.25">
      <c r="A9" t="s">
        <v>5132</v>
      </c>
      <c r="B9" t="s">
        <v>5133</v>
      </c>
      <c r="C9" t="s">
        <v>3974</v>
      </c>
      <c r="D9" t="s">
        <v>179</v>
      </c>
      <c r="E9" t="s">
        <v>3444</v>
      </c>
      <c r="F9" t="s">
        <v>4270</v>
      </c>
      <c r="G9" t="s">
        <v>39</v>
      </c>
      <c r="H9" t="s">
        <v>3996</v>
      </c>
      <c r="I9" t="s">
        <v>5132</v>
      </c>
      <c r="J9" t="s">
        <v>41</v>
      </c>
      <c r="K9" t="s">
        <v>3444</v>
      </c>
    </row>
    <row r="10" spans="1:11" ht="15" customHeight="1" x14ac:dyDescent="0.25">
      <c r="A10" t="s">
        <v>5134</v>
      </c>
      <c r="B10" t="s">
        <v>5135</v>
      </c>
      <c r="C10" t="s">
        <v>3965</v>
      </c>
      <c r="D10" t="s">
        <v>179</v>
      </c>
      <c r="E10" t="s">
        <v>3444</v>
      </c>
      <c r="F10" t="s">
        <v>5136</v>
      </c>
      <c r="G10" t="s">
        <v>39</v>
      </c>
      <c r="H10" t="s">
        <v>4013</v>
      </c>
      <c r="I10" t="s">
        <v>5134</v>
      </c>
      <c r="J10" t="s">
        <v>3488</v>
      </c>
      <c r="K10" t="s">
        <v>3444</v>
      </c>
    </row>
    <row r="11" spans="1:11" ht="15" customHeight="1" x14ac:dyDescent="0.25">
      <c r="A11" t="s">
        <v>3984</v>
      </c>
      <c r="B11" t="s">
        <v>5137</v>
      </c>
      <c r="C11" t="s">
        <v>3974</v>
      </c>
      <c r="D11" t="s">
        <v>179</v>
      </c>
      <c r="E11" t="s">
        <v>3444</v>
      </c>
      <c r="F11" t="s">
        <v>5127</v>
      </c>
      <c r="G11" t="s">
        <v>39</v>
      </c>
      <c r="H11" t="s">
        <v>3996</v>
      </c>
      <c r="I11" t="s">
        <v>3984</v>
      </c>
      <c r="J11" t="s">
        <v>41</v>
      </c>
      <c r="K11" t="s">
        <v>3444</v>
      </c>
    </row>
    <row r="12" spans="1:11" ht="15" customHeight="1" x14ac:dyDescent="0.25">
      <c r="A12" t="s">
        <v>5138</v>
      </c>
      <c r="B12" t="s">
        <v>5139</v>
      </c>
      <c r="C12" t="s">
        <v>3965</v>
      </c>
      <c r="D12" t="s">
        <v>179</v>
      </c>
      <c r="E12" t="s">
        <v>3444</v>
      </c>
      <c r="F12" t="s">
        <v>5140</v>
      </c>
      <c r="G12" t="s">
        <v>5141</v>
      </c>
      <c r="H12" t="s">
        <v>4013</v>
      </c>
      <c r="I12" t="s">
        <v>5138</v>
      </c>
      <c r="J12" t="s">
        <v>3488</v>
      </c>
      <c r="K12" t="s">
        <v>3444</v>
      </c>
    </row>
    <row r="13" spans="1:11" ht="15" customHeight="1" x14ac:dyDescent="0.25">
      <c r="A13" t="s">
        <v>5142</v>
      </c>
      <c r="B13" t="s">
        <v>5143</v>
      </c>
      <c r="C13" t="s">
        <v>3974</v>
      </c>
      <c r="D13" t="s">
        <v>179</v>
      </c>
      <c r="E13" t="s">
        <v>3444</v>
      </c>
      <c r="F13" t="s">
        <v>5140</v>
      </c>
      <c r="G13" t="s">
        <v>5144</v>
      </c>
      <c r="H13" t="s">
        <v>3996</v>
      </c>
      <c r="I13" t="s">
        <v>5142</v>
      </c>
      <c r="J13" t="s">
        <v>3444</v>
      </c>
      <c r="K13" t="s">
        <v>3444</v>
      </c>
    </row>
    <row r="14" spans="1:11" ht="15" customHeight="1" x14ac:dyDescent="0.25">
      <c r="A14" t="s">
        <v>5145</v>
      </c>
      <c r="B14" t="s">
        <v>5146</v>
      </c>
      <c r="C14" t="s">
        <v>3974</v>
      </c>
      <c r="D14" t="s">
        <v>179</v>
      </c>
      <c r="E14" t="s">
        <v>3444</v>
      </c>
      <c r="F14" t="s">
        <v>5127</v>
      </c>
      <c r="G14" t="s">
        <v>5141</v>
      </c>
      <c r="H14" t="s">
        <v>3996</v>
      </c>
      <c r="I14" t="s">
        <v>5145</v>
      </c>
      <c r="J14" t="s">
        <v>3444</v>
      </c>
      <c r="K14" t="s">
        <v>3444</v>
      </c>
    </row>
    <row r="15" spans="1:11" ht="15" customHeight="1" x14ac:dyDescent="0.25">
      <c r="A15" t="s">
        <v>5147</v>
      </c>
      <c r="B15" t="s">
        <v>5148</v>
      </c>
      <c r="C15" t="s">
        <v>3974</v>
      </c>
      <c r="D15" t="s">
        <v>179</v>
      </c>
      <c r="E15" t="s">
        <v>3444</v>
      </c>
      <c r="F15" t="s">
        <v>4270</v>
      </c>
      <c r="G15" t="s">
        <v>5144</v>
      </c>
      <c r="H15" t="s">
        <v>3996</v>
      </c>
      <c r="I15" t="s">
        <v>5149</v>
      </c>
      <c r="J15" t="s">
        <v>3444</v>
      </c>
      <c r="K15" t="s">
        <v>3444</v>
      </c>
    </row>
    <row r="16" spans="1:11" ht="15" customHeight="1" x14ac:dyDescent="0.25">
      <c r="A16" t="s">
        <v>5150</v>
      </c>
      <c r="B16" t="s">
        <v>5151</v>
      </c>
      <c r="C16" t="s">
        <v>3723</v>
      </c>
      <c r="D16" t="s">
        <v>3979</v>
      </c>
      <c r="E16" t="s">
        <v>3444</v>
      </c>
      <c r="F16" t="s">
        <v>4270</v>
      </c>
      <c r="G16" t="s">
        <v>39</v>
      </c>
      <c r="H16" t="s">
        <v>4013</v>
      </c>
      <c r="I16" t="s">
        <v>5152</v>
      </c>
      <c r="J16" t="s">
        <v>3444</v>
      </c>
      <c r="K16" t="s">
        <v>3444</v>
      </c>
    </row>
    <row r="17" spans="1:11" ht="15" customHeight="1" x14ac:dyDescent="0.25">
      <c r="A17" t="s">
        <v>3498</v>
      </c>
      <c r="B17" t="s">
        <v>5153</v>
      </c>
      <c r="C17" t="s">
        <v>3965</v>
      </c>
      <c r="D17" t="s">
        <v>179</v>
      </c>
      <c r="E17" t="s">
        <v>3444</v>
      </c>
      <c r="F17" t="s">
        <v>4270</v>
      </c>
      <c r="G17" t="s">
        <v>39</v>
      </c>
      <c r="H17" t="s">
        <v>4013</v>
      </c>
      <c r="I17" t="s">
        <v>3498</v>
      </c>
      <c r="J17" t="s">
        <v>3500</v>
      </c>
      <c r="K17" t="s">
        <v>3444</v>
      </c>
    </row>
    <row r="18" spans="1:11" ht="15" customHeight="1" x14ac:dyDescent="0.25">
      <c r="A18" t="s">
        <v>5154</v>
      </c>
      <c r="B18" t="s">
        <v>5155</v>
      </c>
      <c r="C18" t="s">
        <v>3965</v>
      </c>
      <c r="D18" t="s">
        <v>179</v>
      </c>
      <c r="E18" t="s">
        <v>3444</v>
      </c>
      <c r="F18" t="s">
        <v>5156</v>
      </c>
      <c r="G18" t="s">
        <v>39</v>
      </c>
      <c r="H18" t="s">
        <v>4013</v>
      </c>
      <c r="I18" t="s">
        <v>5154</v>
      </c>
      <c r="J18" t="s">
        <v>3488</v>
      </c>
      <c r="K18" t="s">
        <v>3444</v>
      </c>
    </row>
    <row r="19" spans="1:11" ht="15" customHeight="1" x14ac:dyDescent="0.25">
      <c r="A19" t="s">
        <v>5157</v>
      </c>
      <c r="B19" t="s">
        <v>5158</v>
      </c>
      <c r="C19" t="s">
        <v>3974</v>
      </c>
      <c r="D19" t="s">
        <v>179</v>
      </c>
      <c r="E19" t="s">
        <v>3444</v>
      </c>
      <c r="F19" t="s">
        <v>4270</v>
      </c>
      <c r="G19" t="s">
        <v>39</v>
      </c>
      <c r="H19" t="s">
        <v>3996</v>
      </c>
      <c r="I19" t="s">
        <v>5157</v>
      </c>
      <c r="J19" t="s">
        <v>3500</v>
      </c>
      <c r="K19" t="s">
        <v>3444</v>
      </c>
    </row>
    <row r="20" spans="1:11" ht="15" customHeight="1" x14ac:dyDescent="0.25">
      <c r="A20" t="s">
        <v>5159</v>
      </c>
      <c r="B20" t="s">
        <v>5160</v>
      </c>
      <c r="C20" t="s">
        <v>3965</v>
      </c>
      <c r="D20" t="s">
        <v>179</v>
      </c>
      <c r="E20" t="s">
        <v>3444</v>
      </c>
      <c r="F20" t="s">
        <v>5127</v>
      </c>
      <c r="G20" t="s">
        <v>5141</v>
      </c>
      <c r="H20" t="s">
        <v>4013</v>
      </c>
      <c r="I20" t="s">
        <v>5161</v>
      </c>
      <c r="J20" t="s">
        <v>3488</v>
      </c>
      <c r="K20" t="s">
        <v>3444</v>
      </c>
    </row>
    <row r="21" spans="1:11" ht="15" customHeight="1" x14ac:dyDescent="0.25">
      <c r="A21" t="s">
        <v>5162</v>
      </c>
      <c r="B21" t="s">
        <v>5163</v>
      </c>
      <c r="C21" t="s">
        <v>3974</v>
      </c>
      <c r="D21" t="s">
        <v>179</v>
      </c>
      <c r="E21" t="s">
        <v>3444</v>
      </c>
      <c r="F21" t="s">
        <v>5127</v>
      </c>
      <c r="G21" t="s">
        <v>39</v>
      </c>
      <c r="H21" t="s">
        <v>3996</v>
      </c>
      <c r="I21" t="s">
        <v>5162</v>
      </c>
      <c r="J21" t="s">
        <v>3488</v>
      </c>
      <c r="K21" t="s">
        <v>3444</v>
      </c>
    </row>
    <row r="22" spans="1:11" ht="15" customHeight="1" x14ac:dyDescent="0.25">
      <c r="A22" t="s">
        <v>5164</v>
      </c>
      <c r="B22" t="s">
        <v>5165</v>
      </c>
      <c r="C22" t="s">
        <v>3723</v>
      </c>
      <c r="D22" t="s">
        <v>179</v>
      </c>
      <c r="E22" t="s">
        <v>3444</v>
      </c>
      <c r="F22" t="s">
        <v>4270</v>
      </c>
      <c r="G22" t="s">
        <v>5141</v>
      </c>
      <c r="H22" t="s">
        <v>4013</v>
      </c>
      <c r="I22" t="s">
        <v>5164</v>
      </c>
      <c r="J22" t="s">
        <v>3444</v>
      </c>
      <c r="K22" t="s">
        <v>3444</v>
      </c>
    </row>
    <row r="23" spans="1:11" ht="15" customHeight="1" x14ac:dyDescent="0.25">
      <c r="A23" t="s">
        <v>5166</v>
      </c>
      <c r="B23" t="s">
        <v>5167</v>
      </c>
      <c r="C23" t="s">
        <v>3723</v>
      </c>
      <c r="D23" t="s">
        <v>179</v>
      </c>
      <c r="E23" t="s">
        <v>3444</v>
      </c>
      <c r="F23" t="s">
        <v>4270</v>
      </c>
      <c r="G23" t="s">
        <v>5141</v>
      </c>
      <c r="H23" t="s">
        <v>4013</v>
      </c>
      <c r="I23" t="s">
        <v>5166</v>
      </c>
      <c r="J23" t="s">
        <v>3444</v>
      </c>
      <c r="K23" t="s">
        <v>3444</v>
      </c>
    </row>
    <row r="24" spans="1:11" ht="15" customHeight="1" x14ac:dyDescent="0.25">
      <c r="A24" t="s">
        <v>5168</v>
      </c>
      <c r="B24" t="s">
        <v>5169</v>
      </c>
      <c r="C24" t="s">
        <v>3974</v>
      </c>
      <c r="D24" t="s">
        <v>179</v>
      </c>
      <c r="E24" t="s">
        <v>3444</v>
      </c>
      <c r="F24" t="s">
        <v>5127</v>
      </c>
      <c r="G24" t="s">
        <v>39</v>
      </c>
      <c r="H24" t="s">
        <v>3996</v>
      </c>
      <c r="I24" t="s">
        <v>5170</v>
      </c>
      <c r="J24" t="s">
        <v>3444</v>
      </c>
      <c r="K24" t="s">
        <v>3444</v>
      </c>
    </row>
    <row r="25" spans="1:11" ht="15" customHeight="1" x14ac:dyDescent="0.25">
      <c r="A25" t="s">
        <v>5171</v>
      </c>
      <c r="B25" t="s">
        <v>5172</v>
      </c>
      <c r="C25" t="s">
        <v>3974</v>
      </c>
      <c r="D25" t="s">
        <v>179</v>
      </c>
      <c r="E25" t="s">
        <v>3444</v>
      </c>
      <c r="F25" t="s">
        <v>5173</v>
      </c>
      <c r="G25" t="s">
        <v>5141</v>
      </c>
      <c r="H25" t="s">
        <v>3996</v>
      </c>
      <c r="I25" t="s">
        <v>5171</v>
      </c>
      <c r="J25" t="s">
        <v>3500</v>
      </c>
      <c r="K25" t="s">
        <v>3444</v>
      </c>
    </row>
    <row r="26" spans="1:11" ht="15" customHeight="1" x14ac:dyDescent="0.25">
      <c r="A26" t="s">
        <v>5174</v>
      </c>
      <c r="B26" t="s">
        <v>5175</v>
      </c>
      <c r="C26" t="s">
        <v>3723</v>
      </c>
      <c r="D26" t="s">
        <v>179</v>
      </c>
      <c r="E26" t="s">
        <v>3444</v>
      </c>
      <c r="F26" t="s">
        <v>4270</v>
      </c>
      <c r="G26" t="s">
        <v>5141</v>
      </c>
      <c r="H26" t="s">
        <v>4013</v>
      </c>
      <c r="I26" t="s">
        <v>5176</v>
      </c>
      <c r="J26" t="s">
        <v>3444</v>
      </c>
      <c r="K26" t="s">
        <v>3444</v>
      </c>
    </row>
    <row r="27" spans="1:11" ht="15" customHeight="1" x14ac:dyDescent="0.25">
      <c r="A27" t="s">
        <v>5177</v>
      </c>
      <c r="B27" t="s">
        <v>5178</v>
      </c>
      <c r="C27" t="s">
        <v>3723</v>
      </c>
      <c r="D27" t="s">
        <v>179</v>
      </c>
      <c r="E27" t="s">
        <v>3444</v>
      </c>
      <c r="F27" t="s">
        <v>4270</v>
      </c>
      <c r="G27" t="s">
        <v>5141</v>
      </c>
      <c r="H27" t="s">
        <v>4013</v>
      </c>
      <c r="I27" t="s">
        <v>5179</v>
      </c>
      <c r="J27" t="s">
        <v>3444</v>
      </c>
      <c r="K27" t="s">
        <v>3444</v>
      </c>
    </row>
    <row r="28" spans="1:11" ht="15" customHeight="1" x14ac:dyDescent="0.25">
      <c r="A28" t="s">
        <v>5180</v>
      </c>
      <c r="B28" t="s">
        <v>5181</v>
      </c>
      <c r="C28" t="s">
        <v>3965</v>
      </c>
      <c r="D28" t="s">
        <v>179</v>
      </c>
      <c r="E28" t="s">
        <v>3444</v>
      </c>
      <c r="F28" t="s">
        <v>5140</v>
      </c>
      <c r="G28" t="s">
        <v>39</v>
      </c>
      <c r="H28" t="s">
        <v>4013</v>
      </c>
      <c r="I28" t="s">
        <v>5182</v>
      </c>
      <c r="J28" t="s">
        <v>3500</v>
      </c>
      <c r="K28" t="s">
        <v>3444</v>
      </c>
    </row>
    <row r="29" spans="1:11" ht="15" customHeight="1" x14ac:dyDescent="0.25">
      <c r="A29" t="s">
        <v>5183</v>
      </c>
      <c r="B29" t="s">
        <v>5184</v>
      </c>
      <c r="C29" t="s">
        <v>3723</v>
      </c>
      <c r="D29" t="s">
        <v>3979</v>
      </c>
      <c r="E29" t="s">
        <v>3444</v>
      </c>
      <c r="F29" t="s">
        <v>5185</v>
      </c>
      <c r="G29" t="s">
        <v>5144</v>
      </c>
      <c r="H29" t="s">
        <v>3996</v>
      </c>
      <c r="I29" t="s">
        <v>5183</v>
      </c>
      <c r="J29" t="s">
        <v>3444</v>
      </c>
      <c r="K29" t="s">
        <v>3444</v>
      </c>
    </row>
    <row r="30" spans="1:11" ht="15" customHeight="1" x14ac:dyDescent="0.25">
      <c r="A30" t="s">
        <v>5186</v>
      </c>
      <c r="B30" t="s">
        <v>5187</v>
      </c>
      <c r="C30" t="s">
        <v>3723</v>
      </c>
      <c r="D30" t="s">
        <v>3979</v>
      </c>
      <c r="E30" t="s">
        <v>3444</v>
      </c>
      <c r="F30" t="s">
        <v>4270</v>
      </c>
      <c r="G30" t="s">
        <v>5144</v>
      </c>
      <c r="H30" t="s">
        <v>4024</v>
      </c>
      <c r="I30" t="s">
        <v>5186</v>
      </c>
      <c r="J30" t="s">
        <v>3444</v>
      </c>
      <c r="K30" t="s">
        <v>3444</v>
      </c>
    </row>
    <row r="31" spans="1:11" ht="15" customHeight="1" x14ac:dyDescent="0.25">
      <c r="A31" t="s">
        <v>5188</v>
      </c>
      <c r="B31" t="s">
        <v>5189</v>
      </c>
      <c r="C31" t="s">
        <v>3974</v>
      </c>
      <c r="D31" t="s">
        <v>179</v>
      </c>
      <c r="E31" t="s">
        <v>3444</v>
      </c>
      <c r="F31" t="s">
        <v>5127</v>
      </c>
      <c r="G31" t="s">
        <v>5141</v>
      </c>
      <c r="H31" t="s">
        <v>3996</v>
      </c>
      <c r="I31" t="s">
        <v>5188</v>
      </c>
      <c r="J31" t="s">
        <v>41</v>
      </c>
      <c r="K31" t="s">
        <v>3444</v>
      </c>
    </row>
    <row r="32" spans="1:11" ht="15" customHeight="1" x14ac:dyDescent="0.25">
      <c r="A32" t="s">
        <v>5190</v>
      </c>
      <c r="B32" t="s">
        <v>5191</v>
      </c>
      <c r="C32" t="s">
        <v>3965</v>
      </c>
      <c r="D32" t="s">
        <v>179</v>
      </c>
      <c r="E32" t="s">
        <v>3444</v>
      </c>
      <c r="F32" t="s">
        <v>5127</v>
      </c>
      <c r="G32" t="s">
        <v>39</v>
      </c>
      <c r="H32" t="s">
        <v>4013</v>
      </c>
      <c r="I32" t="s">
        <v>5190</v>
      </c>
      <c r="J32" t="s">
        <v>3488</v>
      </c>
      <c r="K32" t="s">
        <v>3444</v>
      </c>
    </row>
    <row r="33" spans="1:11" ht="15" customHeight="1" x14ac:dyDescent="0.25">
      <c r="A33" t="s">
        <v>5192</v>
      </c>
      <c r="B33" t="s">
        <v>5193</v>
      </c>
      <c r="C33" t="s">
        <v>3974</v>
      </c>
      <c r="D33" t="s">
        <v>179</v>
      </c>
      <c r="E33" t="s">
        <v>3444</v>
      </c>
      <c r="F33" t="s">
        <v>4270</v>
      </c>
      <c r="G33" t="s">
        <v>39</v>
      </c>
      <c r="H33" t="s">
        <v>3996</v>
      </c>
      <c r="I33" t="s">
        <v>5192</v>
      </c>
      <c r="J33" t="s">
        <v>3500</v>
      </c>
      <c r="K33" t="s">
        <v>3444</v>
      </c>
    </row>
    <row r="34" spans="1:11" ht="15" customHeight="1" x14ac:dyDescent="0.25">
      <c r="A34" t="s">
        <v>5194</v>
      </c>
      <c r="B34" t="s">
        <v>5195</v>
      </c>
      <c r="C34" t="s">
        <v>3723</v>
      </c>
      <c r="D34" t="s">
        <v>3979</v>
      </c>
      <c r="E34" t="s">
        <v>3444</v>
      </c>
      <c r="F34" t="s">
        <v>4270</v>
      </c>
      <c r="G34" t="s">
        <v>5144</v>
      </c>
      <c r="H34" t="s">
        <v>4013</v>
      </c>
      <c r="I34" t="s">
        <v>5196</v>
      </c>
      <c r="J34" t="s">
        <v>3444</v>
      </c>
      <c r="K34" t="s">
        <v>3444</v>
      </c>
    </row>
    <row r="35" spans="1:11" ht="15" customHeight="1" x14ac:dyDescent="0.25">
      <c r="A35" t="s">
        <v>5197</v>
      </c>
      <c r="B35" t="s">
        <v>5198</v>
      </c>
      <c r="C35" t="s">
        <v>3965</v>
      </c>
      <c r="D35" t="s">
        <v>5199</v>
      </c>
      <c r="E35" t="s">
        <v>3444</v>
      </c>
      <c r="F35" t="s">
        <v>5200</v>
      </c>
      <c r="G35" t="s">
        <v>5141</v>
      </c>
      <c r="H35" t="s">
        <v>4013</v>
      </c>
      <c r="I35" t="s">
        <v>5201</v>
      </c>
      <c r="J35" t="s">
        <v>41</v>
      </c>
      <c r="K35" t="s">
        <v>3444</v>
      </c>
    </row>
    <row r="36" spans="1:11" ht="15" customHeight="1" x14ac:dyDescent="0.25">
      <c r="A36" t="s">
        <v>5202</v>
      </c>
      <c r="B36" t="s">
        <v>5203</v>
      </c>
      <c r="C36" t="s">
        <v>3965</v>
      </c>
      <c r="D36" t="s">
        <v>5199</v>
      </c>
      <c r="E36" t="s">
        <v>3444</v>
      </c>
      <c r="F36" t="s">
        <v>5200</v>
      </c>
      <c r="G36" t="s">
        <v>5141</v>
      </c>
      <c r="H36" t="s">
        <v>4013</v>
      </c>
      <c r="I36" t="s">
        <v>5204</v>
      </c>
      <c r="J36" t="s">
        <v>3488</v>
      </c>
      <c r="K36" t="s">
        <v>3444</v>
      </c>
    </row>
    <row r="37" spans="1:11" ht="15" customHeight="1" x14ac:dyDescent="0.25">
      <c r="A37" t="s">
        <v>5205</v>
      </c>
      <c r="B37" t="s">
        <v>5206</v>
      </c>
      <c r="C37" t="s">
        <v>3965</v>
      </c>
      <c r="D37" t="s">
        <v>5199</v>
      </c>
      <c r="E37" t="s">
        <v>3444</v>
      </c>
      <c r="F37" t="s">
        <v>5200</v>
      </c>
      <c r="G37" t="s">
        <v>5141</v>
      </c>
      <c r="H37" t="s">
        <v>4013</v>
      </c>
      <c r="I37" t="s">
        <v>5207</v>
      </c>
      <c r="J37" t="s">
        <v>3488</v>
      </c>
      <c r="K37" t="s">
        <v>3444</v>
      </c>
    </row>
    <row r="38" spans="1:11" ht="15" customHeight="1" x14ac:dyDescent="0.25">
      <c r="A38" t="s">
        <v>5208</v>
      </c>
      <c r="B38" t="s">
        <v>5209</v>
      </c>
      <c r="C38" t="s">
        <v>3974</v>
      </c>
      <c r="D38" t="s">
        <v>3979</v>
      </c>
      <c r="E38" t="s">
        <v>3444</v>
      </c>
      <c r="F38" t="s">
        <v>5127</v>
      </c>
      <c r="G38" t="s">
        <v>5141</v>
      </c>
      <c r="H38" t="s">
        <v>3996</v>
      </c>
      <c r="I38" t="s">
        <v>5210</v>
      </c>
      <c r="J38" t="s">
        <v>3444</v>
      </c>
      <c r="K38" t="s">
        <v>3444</v>
      </c>
    </row>
    <row r="39" spans="1:11" ht="15" customHeight="1" x14ac:dyDescent="0.25">
      <c r="A39" t="s">
        <v>5211</v>
      </c>
      <c r="B39" t="s">
        <v>5212</v>
      </c>
      <c r="C39" t="s">
        <v>3974</v>
      </c>
      <c r="D39" t="s">
        <v>179</v>
      </c>
      <c r="E39" t="s">
        <v>3444</v>
      </c>
      <c r="F39" t="s">
        <v>5127</v>
      </c>
      <c r="G39" t="s">
        <v>39</v>
      </c>
      <c r="H39" t="s">
        <v>3996</v>
      </c>
      <c r="I39" t="s">
        <v>5211</v>
      </c>
      <c r="J39" t="s">
        <v>3444</v>
      </c>
      <c r="K39" t="s">
        <v>3444</v>
      </c>
    </row>
    <row r="40" spans="1:11" ht="15" customHeight="1" x14ac:dyDescent="0.25">
      <c r="A40" t="s">
        <v>5213</v>
      </c>
      <c r="B40" t="s">
        <v>5214</v>
      </c>
      <c r="C40" t="s">
        <v>3965</v>
      </c>
      <c r="D40" t="s">
        <v>179</v>
      </c>
      <c r="E40" t="s">
        <v>3444</v>
      </c>
      <c r="F40" t="s">
        <v>4270</v>
      </c>
      <c r="G40" t="s">
        <v>39</v>
      </c>
      <c r="H40" t="s">
        <v>4013</v>
      </c>
      <c r="I40" t="s">
        <v>5213</v>
      </c>
      <c r="J40" t="s">
        <v>3488</v>
      </c>
      <c r="K40" t="s">
        <v>3444</v>
      </c>
    </row>
    <row r="41" spans="1:11" ht="15" customHeight="1" x14ac:dyDescent="0.25">
      <c r="A41" t="s">
        <v>5215</v>
      </c>
      <c r="B41" t="s">
        <v>5216</v>
      </c>
      <c r="C41" t="s">
        <v>3723</v>
      </c>
      <c r="D41" t="s">
        <v>3979</v>
      </c>
      <c r="E41" t="s">
        <v>3444</v>
      </c>
      <c r="F41" t="s">
        <v>4270</v>
      </c>
      <c r="G41" t="s">
        <v>5144</v>
      </c>
      <c r="H41" t="s">
        <v>4024</v>
      </c>
      <c r="I41" t="s">
        <v>5217</v>
      </c>
      <c r="J41" t="s">
        <v>3444</v>
      </c>
      <c r="K41" t="s">
        <v>3444</v>
      </c>
    </row>
    <row r="42" spans="1:11" ht="15" customHeight="1" x14ac:dyDescent="0.25">
      <c r="A42" t="s">
        <v>5218</v>
      </c>
      <c r="B42" t="s">
        <v>5219</v>
      </c>
      <c r="C42" t="s">
        <v>3965</v>
      </c>
      <c r="D42" t="s">
        <v>179</v>
      </c>
      <c r="E42" t="s">
        <v>3444</v>
      </c>
      <c r="F42" t="s">
        <v>5220</v>
      </c>
      <c r="G42" t="s">
        <v>39</v>
      </c>
      <c r="H42" t="s">
        <v>4013</v>
      </c>
      <c r="I42" t="s">
        <v>5221</v>
      </c>
      <c r="J42" t="s">
        <v>3500</v>
      </c>
      <c r="K42" t="s">
        <v>3444</v>
      </c>
    </row>
    <row r="43" spans="1:11" ht="15" customHeight="1" x14ac:dyDescent="0.25">
      <c r="A43" t="s">
        <v>5222</v>
      </c>
      <c r="B43" t="s">
        <v>5223</v>
      </c>
      <c r="C43" t="s">
        <v>3974</v>
      </c>
      <c r="D43" t="s">
        <v>179</v>
      </c>
      <c r="E43" t="s">
        <v>3444</v>
      </c>
      <c r="F43" t="s">
        <v>5224</v>
      </c>
      <c r="G43" t="s">
        <v>39</v>
      </c>
      <c r="H43" t="s">
        <v>3996</v>
      </c>
      <c r="I43" t="s">
        <v>5222</v>
      </c>
      <c r="J43" t="s">
        <v>41</v>
      </c>
      <c r="K43" t="s">
        <v>3444</v>
      </c>
    </row>
    <row r="44" spans="1:11" ht="15" customHeight="1" x14ac:dyDescent="0.25">
      <c r="A44" t="s">
        <v>4565</v>
      </c>
      <c r="B44" t="s">
        <v>5225</v>
      </c>
      <c r="C44" t="s">
        <v>3965</v>
      </c>
      <c r="D44" t="s">
        <v>179</v>
      </c>
      <c r="E44" t="s">
        <v>3444</v>
      </c>
      <c r="F44" t="s">
        <v>4270</v>
      </c>
      <c r="G44" t="s">
        <v>39</v>
      </c>
      <c r="H44" t="s">
        <v>4013</v>
      </c>
      <c r="I44" t="s">
        <v>4565</v>
      </c>
      <c r="J44" t="s">
        <v>3500</v>
      </c>
      <c r="K44" t="s">
        <v>3444</v>
      </c>
    </row>
    <row r="45" spans="1:11" ht="15" customHeight="1" x14ac:dyDescent="0.25">
      <c r="A45" t="s">
        <v>5226</v>
      </c>
      <c r="B45" t="s">
        <v>5227</v>
      </c>
      <c r="C45" t="s">
        <v>3965</v>
      </c>
      <c r="D45" t="s">
        <v>179</v>
      </c>
      <c r="E45" t="s">
        <v>3444</v>
      </c>
      <c r="F45" t="s">
        <v>5127</v>
      </c>
      <c r="G45" t="s">
        <v>39</v>
      </c>
      <c r="H45" t="s">
        <v>4013</v>
      </c>
      <c r="I45" t="s">
        <v>5226</v>
      </c>
      <c r="J45" t="s">
        <v>3500</v>
      </c>
      <c r="K45" t="s">
        <v>3444</v>
      </c>
    </row>
    <row r="46" spans="1:11" ht="15" customHeight="1" x14ac:dyDescent="0.25">
      <c r="A46" t="s">
        <v>5228</v>
      </c>
      <c r="B46" t="s">
        <v>5229</v>
      </c>
      <c r="C46" t="s">
        <v>3723</v>
      </c>
      <c r="D46" t="s">
        <v>3979</v>
      </c>
      <c r="E46" t="s">
        <v>3444</v>
      </c>
      <c r="F46" t="s">
        <v>4270</v>
      </c>
      <c r="G46" t="s">
        <v>5144</v>
      </c>
      <c r="H46" t="s">
        <v>4024</v>
      </c>
      <c r="I46" t="s">
        <v>5228</v>
      </c>
      <c r="J46" t="s">
        <v>3444</v>
      </c>
      <c r="K46" t="s">
        <v>3444</v>
      </c>
    </row>
    <row r="47" spans="1:11" ht="15" customHeight="1" x14ac:dyDescent="0.25">
      <c r="A47" t="s">
        <v>5230</v>
      </c>
      <c r="B47" t="s">
        <v>5231</v>
      </c>
      <c r="C47" t="s">
        <v>3965</v>
      </c>
      <c r="D47" t="s">
        <v>179</v>
      </c>
      <c r="E47" t="s">
        <v>3444</v>
      </c>
      <c r="F47" t="s">
        <v>4270</v>
      </c>
      <c r="G47" t="s">
        <v>39</v>
      </c>
      <c r="H47" t="s">
        <v>4013</v>
      </c>
      <c r="I47" t="s">
        <v>5230</v>
      </c>
      <c r="J47" t="s">
        <v>3488</v>
      </c>
      <c r="K47" t="s">
        <v>3444</v>
      </c>
    </row>
    <row r="48" spans="1:11" ht="15" customHeight="1" x14ac:dyDescent="0.25">
      <c r="A48" t="s">
        <v>5232</v>
      </c>
      <c r="B48" t="s">
        <v>5233</v>
      </c>
      <c r="C48" t="s">
        <v>3974</v>
      </c>
      <c r="D48" t="s">
        <v>179</v>
      </c>
      <c r="E48" t="s">
        <v>3444</v>
      </c>
      <c r="F48" t="s">
        <v>5234</v>
      </c>
      <c r="G48" t="s">
        <v>39</v>
      </c>
      <c r="H48" t="s">
        <v>3996</v>
      </c>
      <c r="I48" t="s">
        <v>5232</v>
      </c>
      <c r="J48" t="s">
        <v>3444</v>
      </c>
      <c r="K48" t="s">
        <v>3444</v>
      </c>
    </row>
    <row r="49" spans="1:11" ht="15" customHeight="1" x14ac:dyDescent="0.25">
      <c r="A49" t="s">
        <v>5235</v>
      </c>
      <c r="B49" t="s">
        <v>5236</v>
      </c>
      <c r="C49" t="s">
        <v>3723</v>
      </c>
      <c r="D49" t="s">
        <v>3979</v>
      </c>
      <c r="E49" t="s">
        <v>3444</v>
      </c>
      <c r="F49" t="s">
        <v>4270</v>
      </c>
      <c r="G49" t="s">
        <v>5144</v>
      </c>
      <c r="H49" t="s">
        <v>4024</v>
      </c>
      <c r="I49" t="s">
        <v>5235</v>
      </c>
      <c r="J49" t="s">
        <v>3444</v>
      </c>
      <c r="K49" t="s">
        <v>3444</v>
      </c>
    </row>
    <row r="50" spans="1:11" ht="15" customHeight="1" x14ac:dyDescent="0.25">
      <c r="A50" t="s">
        <v>5237</v>
      </c>
      <c r="B50" t="s">
        <v>5238</v>
      </c>
      <c r="C50" t="s">
        <v>3965</v>
      </c>
      <c r="D50" t="s">
        <v>179</v>
      </c>
      <c r="E50" t="s">
        <v>3444</v>
      </c>
      <c r="F50" t="s">
        <v>5200</v>
      </c>
      <c r="G50" t="s">
        <v>39</v>
      </c>
      <c r="H50" t="s">
        <v>4013</v>
      </c>
      <c r="I50" t="s">
        <v>5237</v>
      </c>
      <c r="J50" t="s">
        <v>3444</v>
      </c>
      <c r="K50" t="s">
        <v>3444</v>
      </c>
    </row>
    <row r="51" spans="1:11" ht="15" customHeight="1" x14ac:dyDescent="0.25">
      <c r="A51" t="s">
        <v>5239</v>
      </c>
      <c r="B51" t="s">
        <v>5240</v>
      </c>
      <c r="C51" t="s">
        <v>3974</v>
      </c>
      <c r="D51" t="s">
        <v>3979</v>
      </c>
      <c r="E51" t="s">
        <v>3444</v>
      </c>
      <c r="F51" t="s">
        <v>4270</v>
      </c>
      <c r="G51" t="s">
        <v>39</v>
      </c>
      <c r="H51" t="s">
        <v>3996</v>
      </c>
      <c r="I51" t="s">
        <v>5239</v>
      </c>
      <c r="J51" t="s">
        <v>3444</v>
      </c>
      <c r="K51" t="s">
        <v>3444</v>
      </c>
    </row>
    <row r="52" spans="1:11" ht="15" customHeight="1" x14ac:dyDescent="0.25">
      <c r="A52" t="s">
        <v>5241</v>
      </c>
      <c r="B52" t="s">
        <v>5242</v>
      </c>
      <c r="C52" t="s">
        <v>3974</v>
      </c>
      <c r="D52" t="s">
        <v>3979</v>
      </c>
      <c r="E52" t="s">
        <v>3444</v>
      </c>
      <c r="F52" t="s">
        <v>4270</v>
      </c>
      <c r="G52" t="s">
        <v>39</v>
      </c>
      <c r="H52" t="s">
        <v>3996</v>
      </c>
      <c r="I52" t="s">
        <v>5243</v>
      </c>
      <c r="J52" t="s">
        <v>3488</v>
      </c>
      <c r="K52" t="s">
        <v>3444</v>
      </c>
    </row>
    <row r="53" spans="1:11" ht="15" customHeight="1" x14ac:dyDescent="0.25">
      <c r="A53" t="s">
        <v>5244</v>
      </c>
      <c r="B53" t="s">
        <v>5245</v>
      </c>
      <c r="C53" t="s">
        <v>3723</v>
      </c>
      <c r="D53" t="s">
        <v>3979</v>
      </c>
      <c r="E53" t="s">
        <v>3444</v>
      </c>
      <c r="F53" t="s">
        <v>4270</v>
      </c>
      <c r="G53" t="s">
        <v>5144</v>
      </c>
      <c r="H53" t="s">
        <v>4013</v>
      </c>
      <c r="I53" t="s">
        <v>5244</v>
      </c>
      <c r="J53" t="s">
        <v>3444</v>
      </c>
      <c r="K53" t="s">
        <v>3444</v>
      </c>
    </row>
    <row r="54" spans="1:11" ht="15" customHeight="1" x14ac:dyDescent="0.25">
      <c r="A54" t="s">
        <v>5246</v>
      </c>
      <c r="B54" t="s">
        <v>5247</v>
      </c>
      <c r="C54" t="s">
        <v>3723</v>
      </c>
      <c r="D54" t="s">
        <v>3979</v>
      </c>
      <c r="E54" t="s">
        <v>3444</v>
      </c>
      <c r="F54" t="s">
        <v>4270</v>
      </c>
      <c r="G54" t="s">
        <v>5144</v>
      </c>
      <c r="H54" t="s">
        <v>3996</v>
      </c>
      <c r="I54" t="s">
        <v>5248</v>
      </c>
      <c r="J54" t="s">
        <v>3444</v>
      </c>
      <c r="K54" t="s">
        <v>3444</v>
      </c>
    </row>
    <row r="55" spans="1:11" ht="15" customHeight="1" x14ac:dyDescent="0.25">
      <c r="A55" t="s">
        <v>5248</v>
      </c>
      <c r="B55" t="s">
        <v>5249</v>
      </c>
      <c r="C55" t="s">
        <v>3974</v>
      </c>
      <c r="D55" t="s">
        <v>3979</v>
      </c>
      <c r="E55">
        <v>1</v>
      </c>
      <c r="F55" t="s">
        <v>5127</v>
      </c>
      <c r="G55" t="s">
        <v>5144</v>
      </c>
      <c r="H55" t="s">
        <v>3996</v>
      </c>
      <c r="I55" t="s">
        <v>5248</v>
      </c>
      <c r="J55" t="s">
        <v>3444</v>
      </c>
      <c r="K55" t="s">
        <v>3444</v>
      </c>
    </row>
    <row r="56" spans="1:11" ht="15" customHeight="1" x14ac:dyDescent="0.25">
      <c r="A56" t="s">
        <v>5250</v>
      </c>
      <c r="B56" t="s">
        <v>5251</v>
      </c>
      <c r="C56" t="s">
        <v>3965</v>
      </c>
      <c r="D56" t="s">
        <v>179</v>
      </c>
      <c r="E56" t="s">
        <v>3444</v>
      </c>
      <c r="F56" t="s">
        <v>4270</v>
      </c>
      <c r="G56" t="s">
        <v>39</v>
      </c>
      <c r="H56" t="s">
        <v>4013</v>
      </c>
      <c r="I56" t="s">
        <v>5250</v>
      </c>
      <c r="J56" t="s">
        <v>3500</v>
      </c>
      <c r="K56" t="s">
        <v>3444</v>
      </c>
    </row>
    <row r="57" spans="1:11" ht="15" customHeight="1" x14ac:dyDescent="0.25">
      <c r="A57" t="s">
        <v>5252</v>
      </c>
      <c r="B57" t="s">
        <v>5253</v>
      </c>
      <c r="C57" t="s">
        <v>5254</v>
      </c>
      <c r="D57" t="s">
        <v>3979</v>
      </c>
      <c r="E57" t="s">
        <v>3444</v>
      </c>
      <c r="F57" t="s">
        <v>4270</v>
      </c>
      <c r="G57" t="s">
        <v>5144</v>
      </c>
      <c r="H57" t="s">
        <v>4024</v>
      </c>
      <c r="I57" t="s">
        <v>5252</v>
      </c>
      <c r="J57" t="s">
        <v>3444</v>
      </c>
      <c r="K57" t="s">
        <v>3444</v>
      </c>
    </row>
    <row r="58" spans="1:11" ht="15" customHeight="1" x14ac:dyDescent="0.25">
      <c r="A58" t="s">
        <v>5255</v>
      </c>
      <c r="B58" t="s">
        <v>5256</v>
      </c>
      <c r="C58" t="s">
        <v>3974</v>
      </c>
      <c r="D58" t="s">
        <v>179</v>
      </c>
      <c r="E58" t="s">
        <v>3444</v>
      </c>
      <c r="F58" t="s">
        <v>5127</v>
      </c>
      <c r="G58" t="s">
        <v>39</v>
      </c>
      <c r="H58" t="s">
        <v>3996</v>
      </c>
      <c r="I58" t="s">
        <v>5255</v>
      </c>
      <c r="J58" t="s">
        <v>41</v>
      </c>
      <c r="K58" t="s">
        <v>3444</v>
      </c>
    </row>
    <row r="59" spans="1:11" ht="15" customHeight="1" x14ac:dyDescent="0.25">
      <c r="A59" t="s">
        <v>5257</v>
      </c>
      <c r="B59" t="s">
        <v>5258</v>
      </c>
      <c r="C59" t="s">
        <v>3974</v>
      </c>
      <c r="D59" t="s">
        <v>179</v>
      </c>
      <c r="E59" t="s">
        <v>3444</v>
      </c>
      <c r="F59" t="s">
        <v>5127</v>
      </c>
      <c r="G59" t="s">
        <v>39</v>
      </c>
      <c r="H59" t="s">
        <v>3996</v>
      </c>
      <c r="I59" t="s">
        <v>5257</v>
      </c>
      <c r="J59" t="s">
        <v>41</v>
      </c>
      <c r="K59" t="s">
        <v>3444</v>
      </c>
    </row>
    <row r="60" spans="1:11" ht="15" customHeight="1" x14ac:dyDescent="0.25">
      <c r="A60" t="s">
        <v>5259</v>
      </c>
      <c r="B60" t="s">
        <v>5260</v>
      </c>
      <c r="C60" t="s">
        <v>3723</v>
      </c>
      <c r="D60" t="s">
        <v>179</v>
      </c>
      <c r="E60" t="s">
        <v>3444</v>
      </c>
      <c r="F60" t="s">
        <v>5140</v>
      </c>
      <c r="G60" t="s">
        <v>5141</v>
      </c>
      <c r="H60" t="s">
        <v>4013</v>
      </c>
      <c r="I60" t="s">
        <v>5261</v>
      </c>
      <c r="J60" t="s">
        <v>3444</v>
      </c>
      <c r="K60" t="s">
        <v>3444</v>
      </c>
    </row>
    <row r="61" spans="1:11" ht="15" customHeight="1" x14ac:dyDescent="0.25">
      <c r="A61" t="s">
        <v>5262</v>
      </c>
      <c r="B61" t="s">
        <v>5263</v>
      </c>
      <c r="C61" t="s">
        <v>3723</v>
      </c>
      <c r="D61" t="s">
        <v>179</v>
      </c>
      <c r="E61" t="s">
        <v>3444</v>
      </c>
      <c r="F61" t="s">
        <v>5127</v>
      </c>
      <c r="G61" t="s">
        <v>39</v>
      </c>
      <c r="H61" t="s">
        <v>4024</v>
      </c>
      <c r="I61" t="s">
        <v>5262</v>
      </c>
      <c r="J61" t="s">
        <v>3444</v>
      </c>
      <c r="K61" t="s">
        <v>3444</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157</v>
      </c>
      <c r="B1" t="s">
        <v>3439</v>
      </c>
      <c r="C1" t="s">
        <v>3482</v>
      </c>
      <c r="D1" t="s">
        <v>159</v>
      </c>
      <c r="E1" t="s">
        <v>3963</v>
      </c>
      <c r="F1" t="s">
        <v>5113</v>
      </c>
      <c r="G1" t="s">
        <v>4241</v>
      </c>
      <c r="H1" t="s">
        <v>5114</v>
      </c>
      <c r="I1" t="s">
        <v>3991</v>
      </c>
      <c r="J1" t="s">
        <v>5264</v>
      </c>
      <c r="K1" t="s">
        <v>6</v>
      </c>
      <c r="L1" t="s">
        <v>5265</v>
      </c>
      <c r="M1" t="s">
        <v>5266</v>
      </c>
    </row>
    <row r="2" spans="1:13" ht="15" customHeight="1" x14ac:dyDescent="0.25">
      <c r="A2" t="s">
        <v>5116</v>
      </c>
      <c r="B2" t="s">
        <v>5117</v>
      </c>
      <c r="C2" t="s">
        <v>5267</v>
      </c>
      <c r="D2" t="s">
        <v>3965</v>
      </c>
      <c r="E2" t="s">
        <v>179</v>
      </c>
      <c r="F2" t="s">
        <v>3444</v>
      </c>
      <c r="G2" t="s">
        <v>4270</v>
      </c>
      <c r="H2" t="s">
        <v>39</v>
      </c>
      <c r="I2" t="s">
        <v>4013</v>
      </c>
      <c r="J2" t="s">
        <v>5116</v>
      </c>
      <c r="K2" t="s">
        <v>3500</v>
      </c>
      <c r="L2" t="s">
        <v>179</v>
      </c>
      <c r="M2" t="s">
        <v>3444</v>
      </c>
    </row>
    <row r="3" spans="1:13" ht="15" customHeight="1" x14ac:dyDescent="0.25">
      <c r="A3" t="s">
        <v>5119</v>
      </c>
      <c r="B3" t="s">
        <v>5268</v>
      </c>
      <c r="C3" t="s">
        <v>5269</v>
      </c>
      <c r="D3" t="s">
        <v>3974</v>
      </c>
      <c r="E3" t="s">
        <v>179</v>
      </c>
      <c r="F3" t="s">
        <v>3444</v>
      </c>
      <c r="G3" t="s">
        <v>5270</v>
      </c>
      <c r="H3" t="s">
        <v>39</v>
      </c>
      <c r="I3" t="s">
        <v>3996</v>
      </c>
      <c r="J3" t="s">
        <v>5119</v>
      </c>
      <c r="K3" t="s">
        <v>3500</v>
      </c>
      <c r="L3" t="s">
        <v>3979</v>
      </c>
      <c r="M3" t="s">
        <v>5271</v>
      </c>
    </row>
    <row r="4" spans="1:13" ht="15" customHeight="1" x14ac:dyDescent="0.25">
      <c r="A4" t="s">
        <v>5122</v>
      </c>
      <c r="B4" t="s">
        <v>5272</v>
      </c>
      <c r="C4" t="s">
        <v>5273</v>
      </c>
      <c r="D4" t="s">
        <v>3965</v>
      </c>
      <c r="E4" t="s">
        <v>179</v>
      </c>
      <c r="F4" t="s">
        <v>3444</v>
      </c>
      <c r="G4" t="s">
        <v>4270</v>
      </c>
      <c r="H4" t="s">
        <v>39</v>
      </c>
      <c r="I4" t="s">
        <v>4013</v>
      </c>
      <c r="J4" t="s">
        <v>5124</v>
      </c>
      <c r="K4" t="s">
        <v>3488</v>
      </c>
      <c r="L4" t="s">
        <v>179</v>
      </c>
      <c r="M4" t="s">
        <v>3444</v>
      </c>
    </row>
    <row r="5" spans="1:13" ht="15" customHeight="1" x14ac:dyDescent="0.25">
      <c r="A5" s="4" t="s">
        <v>5125</v>
      </c>
      <c r="B5" s="4" t="s">
        <v>5274</v>
      </c>
      <c r="C5" s="4" t="s">
        <v>5275</v>
      </c>
      <c r="D5" s="4" t="s">
        <v>3974</v>
      </c>
      <c r="E5" s="4" t="s">
        <v>179</v>
      </c>
      <c r="F5" s="4" t="s">
        <v>3444</v>
      </c>
      <c r="G5" s="4" t="s">
        <v>5127</v>
      </c>
      <c r="H5" s="4" t="s">
        <v>39</v>
      </c>
      <c r="I5" s="4" t="s">
        <v>3996</v>
      </c>
      <c r="J5" s="4" t="s">
        <v>5125</v>
      </c>
      <c r="K5" s="4" t="s">
        <v>41</v>
      </c>
      <c r="L5" t="s">
        <v>179</v>
      </c>
      <c r="M5" t="s">
        <v>3444</v>
      </c>
    </row>
    <row r="6" spans="1:13" ht="15" customHeight="1" x14ac:dyDescent="0.25">
      <c r="A6" t="s">
        <v>5132</v>
      </c>
      <c r="B6" t="s">
        <v>5276</v>
      </c>
      <c r="C6" t="s">
        <v>5277</v>
      </c>
      <c r="D6" t="s">
        <v>3974</v>
      </c>
      <c r="E6" t="s">
        <v>179</v>
      </c>
      <c r="F6" t="s">
        <v>3444</v>
      </c>
      <c r="G6" t="s">
        <v>4270</v>
      </c>
      <c r="H6" t="s">
        <v>39</v>
      </c>
      <c r="I6" t="s">
        <v>3996</v>
      </c>
      <c r="J6" t="s">
        <v>5132</v>
      </c>
      <c r="K6" t="s">
        <v>41</v>
      </c>
      <c r="L6" t="s">
        <v>179</v>
      </c>
      <c r="M6" t="s">
        <v>3444</v>
      </c>
    </row>
    <row r="7" spans="1:13" ht="15" customHeight="1" x14ac:dyDescent="0.25">
      <c r="A7" s="5" t="s">
        <v>5134</v>
      </c>
      <c r="B7" s="6" t="s">
        <v>5135</v>
      </c>
      <c r="C7" s="6" t="s">
        <v>5278</v>
      </c>
      <c r="D7" s="6" t="s">
        <v>3965</v>
      </c>
      <c r="E7" s="6" t="s">
        <v>179</v>
      </c>
      <c r="F7" s="6" t="s">
        <v>3444</v>
      </c>
      <c r="G7" s="7" t="s">
        <v>5156</v>
      </c>
      <c r="H7" s="6" t="s">
        <v>39</v>
      </c>
      <c r="I7" s="6" t="s">
        <v>4013</v>
      </c>
      <c r="J7" s="6" t="s">
        <v>5134</v>
      </c>
      <c r="K7" s="6" t="s">
        <v>3488</v>
      </c>
      <c r="L7" t="s">
        <v>179</v>
      </c>
      <c r="M7" t="s">
        <v>3444</v>
      </c>
    </row>
    <row r="8" spans="1:13" ht="15" customHeight="1" x14ac:dyDescent="0.25">
      <c r="A8" t="s">
        <v>3984</v>
      </c>
      <c r="B8" t="s">
        <v>5137</v>
      </c>
      <c r="C8" t="s">
        <v>5279</v>
      </c>
      <c r="D8" t="s">
        <v>3974</v>
      </c>
      <c r="E8" t="s">
        <v>179</v>
      </c>
      <c r="F8" t="s">
        <v>3444</v>
      </c>
      <c r="G8" t="s">
        <v>5127</v>
      </c>
      <c r="H8" t="s">
        <v>39</v>
      </c>
      <c r="I8" t="s">
        <v>3996</v>
      </c>
      <c r="J8" t="s">
        <v>3984</v>
      </c>
      <c r="K8" t="s">
        <v>41</v>
      </c>
      <c r="L8" t="s">
        <v>179</v>
      </c>
      <c r="M8" t="s">
        <v>3444</v>
      </c>
    </row>
    <row r="9" spans="1:13" ht="15" customHeight="1" x14ac:dyDescent="0.25">
      <c r="A9" t="s">
        <v>5145</v>
      </c>
      <c r="B9" s="8" t="s">
        <v>5280</v>
      </c>
      <c r="C9" s="8" t="s">
        <v>5281</v>
      </c>
      <c r="D9" t="s">
        <v>3974</v>
      </c>
      <c r="E9" t="s">
        <v>179</v>
      </c>
      <c r="F9" t="s">
        <v>3444</v>
      </c>
      <c r="G9" t="s">
        <v>5127</v>
      </c>
      <c r="H9" t="s">
        <v>5141</v>
      </c>
      <c r="I9" t="s">
        <v>3996</v>
      </c>
      <c r="J9" t="s">
        <v>5145</v>
      </c>
      <c r="K9" t="s">
        <v>3444</v>
      </c>
      <c r="L9" t="s">
        <v>179</v>
      </c>
      <c r="M9" t="s">
        <v>3444</v>
      </c>
    </row>
    <row r="10" spans="1:13" ht="15" customHeight="1" x14ac:dyDescent="0.25">
      <c r="A10" t="s">
        <v>5282</v>
      </c>
      <c r="B10" t="s">
        <v>5283</v>
      </c>
      <c r="C10" t="s">
        <v>5284</v>
      </c>
      <c r="D10" t="s">
        <v>3965</v>
      </c>
      <c r="E10" t="s">
        <v>179</v>
      </c>
      <c r="F10" t="s">
        <v>3444</v>
      </c>
      <c r="G10" t="s">
        <v>4270</v>
      </c>
      <c r="H10" t="s">
        <v>39</v>
      </c>
      <c r="I10" t="s">
        <v>4013</v>
      </c>
      <c r="J10" t="s">
        <v>5285</v>
      </c>
      <c r="K10" t="s">
        <v>41</v>
      </c>
      <c r="L10" t="s">
        <v>179</v>
      </c>
      <c r="M10" t="s">
        <v>3444</v>
      </c>
    </row>
    <row r="11" spans="1:13" ht="15" customHeight="1" x14ac:dyDescent="0.25">
      <c r="A11" t="s">
        <v>5150</v>
      </c>
      <c r="B11" s="8" t="s">
        <v>5286</v>
      </c>
      <c r="C11" s="8" t="s">
        <v>5287</v>
      </c>
      <c r="D11" t="s">
        <v>3723</v>
      </c>
      <c r="E11" t="s">
        <v>3979</v>
      </c>
      <c r="F11" t="s">
        <v>3444</v>
      </c>
      <c r="G11" t="s">
        <v>4270</v>
      </c>
      <c r="H11" t="s">
        <v>39</v>
      </c>
      <c r="I11" t="s">
        <v>4013</v>
      </c>
      <c r="J11" t="s">
        <v>5152</v>
      </c>
      <c r="K11" t="s">
        <v>3444</v>
      </c>
      <c r="L11" t="s">
        <v>179</v>
      </c>
      <c r="M11" t="s">
        <v>3444</v>
      </c>
    </row>
    <row r="12" spans="1:13" ht="15" customHeight="1" x14ac:dyDescent="0.25">
      <c r="A12" t="s">
        <v>3498</v>
      </c>
      <c r="B12" t="s">
        <v>5153</v>
      </c>
      <c r="C12" t="s">
        <v>5288</v>
      </c>
      <c r="D12" t="s">
        <v>3965</v>
      </c>
      <c r="E12" t="s">
        <v>179</v>
      </c>
      <c r="F12" t="s">
        <v>3444</v>
      </c>
      <c r="G12" t="s">
        <v>4270</v>
      </c>
      <c r="H12" t="s">
        <v>39</v>
      </c>
      <c r="I12" t="s">
        <v>4013</v>
      </c>
      <c r="J12" t="s">
        <v>3498</v>
      </c>
      <c r="K12" t="s">
        <v>3500</v>
      </c>
      <c r="L12" t="s">
        <v>179</v>
      </c>
      <c r="M12" t="s">
        <v>3444</v>
      </c>
    </row>
    <row r="13" spans="1:13" ht="15" customHeight="1" x14ac:dyDescent="0.25">
      <c r="A13" t="s">
        <v>5154</v>
      </c>
      <c r="B13" t="s">
        <v>5155</v>
      </c>
      <c r="C13" t="s">
        <v>5278</v>
      </c>
      <c r="D13" t="s">
        <v>3965</v>
      </c>
      <c r="E13" t="s">
        <v>179</v>
      </c>
      <c r="F13" t="s">
        <v>3444</v>
      </c>
      <c r="G13" t="s">
        <v>5136</v>
      </c>
      <c r="H13" t="s">
        <v>39</v>
      </c>
      <c r="I13" t="s">
        <v>4013</v>
      </c>
      <c r="J13" t="s">
        <v>5154</v>
      </c>
      <c r="K13" t="s">
        <v>3488</v>
      </c>
      <c r="L13" t="s">
        <v>179</v>
      </c>
      <c r="M13" t="s">
        <v>3444</v>
      </c>
    </row>
    <row r="14" spans="1:13" ht="15" customHeight="1" x14ac:dyDescent="0.25">
      <c r="A14" t="s">
        <v>5170</v>
      </c>
      <c r="B14" s="8" t="s">
        <v>5169</v>
      </c>
      <c r="C14" s="8" t="s">
        <v>5289</v>
      </c>
      <c r="D14" t="s">
        <v>3974</v>
      </c>
      <c r="E14" t="s">
        <v>179</v>
      </c>
      <c r="F14" t="s">
        <v>3444</v>
      </c>
      <c r="G14" t="s">
        <v>5127</v>
      </c>
      <c r="H14" t="s">
        <v>39</v>
      </c>
      <c r="I14" t="s">
        <v>3996</v>
      </c>
      <c r="J14" t="s">
        <v>5170</v>
      </c>
      <c r="K14" t="s">
        <v>3444</v>
      </c>
      <c r="L14" t="s">
        <v>179</v>
      </c>
      <c r="M14" t="s">
        <v>3444</v>
      </c>
    </row>
    <row r="15" spans="1:13" ht="15" customHeight="1" x14ac:dyDescent="0.25">
      <c r="A15" t="s">
        <v>5171</v>
      </c>
      <c r="B15" t="s">
        <v>5172</v>
      </c>
      <c r="C15" t="s">
        <v>3444</v>
      </c>
      <c r="D15" t="s">
        <v>3974</v>
      </c>
      <c r="E15" t="s">
        <v>179</v>
      </c>
      <c r="F15" t="s">
        <v>3444</v>
      </c>
      <c r="G15" t="s">
        <v>5173</v>
      </c>
      <c r="H15" t="s">
        <v>5141</v>
      </c>
      <c r="I15" t="s">
        <v>3996</v>
      </c>
      <c r="J15" t="s">
        <v>5171</v>
      </c>
      <c r="K15" t="s">
        <v>3500</v>
      </c>
      <c r="L15" t="s">
        <v>3979</v>
      </c>
      <c r="M15" t="s">
        <v>5290</v>
      </c>
    </row>
    <row r="16" spans="1:13" ht="15" customHeight="1" x14ac:dyDescent="0.25">
      <c r="A16" t="s">
        <v>5188</v>
      </c>
      <c r="B16" t="s">
        <v>5189</v>
      </c>
      <c r="C16" t="s">
        <v>5291</v>
      </c>
      <c r="D16" t="s">
        <v>3974</v>
      </c>
      <c r="E16" t="s">
        <v>179</v>
      </c>
      <c r="F16" t="s">
        <v>3444</v>
      </c>
      <c r="G16" t="s">
        <v>5127</v>
      </c>
      <c r="H16" t="s">
        <v>39</v>
      </c>
      <c r="I16" t="s">
        <v>3996</v>
      </c>
      <c r="J16" t="s">
        <v>5188</v>
      </c>
      <c r="K16" t="s">
        <v>41</v>
      </c>
      <c r="L16" t="s">
        <v>179</v>
      </c>
      <c r="M16" t="s">
        <v>3444</v>
      </c>
    </row>
    <row r="17" spans="1:13" ht="15" customHeight="1" x14ac:dyDescent="0.25">
      <c r="A17" t="s">
        <v>5213</v>
      </c>
      <c r="B17" t="s">
        <v>5214</v>
      </c>
      <c r="C17" t="s">
        <v>5292</v>
      </c>
      <c r="D17" t="s">
        <v>3965</v>
      </c>
      <c r="E17" t="s">
        <v>179</v>
      </c>
      <c r="F17" t="s">
        <v>3444</v>
      </c>
      <c r="G17" t="s">
        <v>4270</v>
      </c>
      <c r="H17" t="s">
        <v>39</v>
      </c>
      <c r="I17" t="s">
        <v>4013</v>
      </c>
      <c r="J17" t="s">
        <v>5213</v>
      </c>
      <c r="K17" t="s">
        <v>3488</v>
      </c>
      <c r="L17" t="s">
        <v>179</v>
      </c>
      <c r="M17" t="s">
        <v>3444</v>
      </c>
    </row>
    <row r="18" spans="1:13" ht="15" customHeight="1" x14ac:dyDescent="0.25">
      <c r="A18" t="s">
        <v>5218</v>
      </c>
      <c r="B18" t="s">
        <v>5219</v>
      </c>
      <c r="C18" t="s">
        <v>5293</v>
      </c>
      <c r="D18" t="s">
        <v>3965</v>
      </c>
      <c r="E18" t="s">
        <v>179</v>
      </c>
      <c r="F18" t="s">
        <v>3444</v>
      </c>
      <c r="G18" s="2" t="s">
        <v>5220</v>
      </c>
      <c r="H18" t="s">
        <v>39</v>
      </c>
      <c r="I18" t="s">
        <v>4013</v>
      </c>
      <c r="J18" t="s">
        <v>5221</v>
      </c>
      <c r="K18" t="s">
        <v>3500</v>
      </c>
      <c r="L18" t="s">
        <v>3444</v>
      </c>
      <c r="M18" t="s">
        <v>3444</v>
      </c>
    </row>
    <row r="19" spans="1:13" ht="15" customHeight="1" x14ac:dyDescent="0.25">
      <c r="A19" t="s">
        <v>5222</v>
      </c>
      <c r="B19" t="s">
        <v>5223</v>
      </c>
      <c r="C19" t="s">
        <v>5294</v>
      </c>
      <c r="D19" t="s">
        <v>3974</v>
      </c>
      <c r="E19" t="s">
        <v>179</v>
      </c>
      <c r="F19" t="s">
        <v>3444</v>
      </c>
      <c r="G19" t="s">
        <v>5224</v>
      </c>
      <c r="H19" t="s">
        <v>39</v>
      </c>
      <c r="I19" t="s">
        <v>3996</v>
      </c>
      <c r="J19" t="s">
        <v>5222</v>
      </c>
      <c r="K19" t="s">
        <v>41</v>
      </c>
      <c r="L19" t="s">
        <v>179</v>
      </c>
      <c r="M19" t="s">
        <v>3444</v>
      </c>
    </row>
    <row r="20" spans="1:13" ht="15" customHeight="1" x14ac:dyDescent="0.25">
      <c r="A20" t="s">
        <v>4565</v>
      </c>
      <c r="B20" t="s">
        <v>5225</v>
      </c>
      <c r="C20" t="s">
        <v>5295</v>
      </c>
      <c r="D20" t="s">
        <v>3965</v>
      </c>
      <c r="E20" t="s">
        <v>179</v>
      </c>
      <c r="F20" t="s">
        <v>3444</v>
      </c>
      <c r="G20" t="s">
        <v>4270</v>
      </c>
      <c r="H20" t="s">
        <v>39</v>
      </c>
      <c r="I20" t="s">
        <v>4013</v>
      </c>
      <c r="J20" t="s">
        <v>4565</v>
      </c>
      <c r="K20" t="s">
        <v>3500</v>
      </c>
      <c r="L20" t="s">
        <v>179</v>
      </c>
      <c r="M20" t="s">
        <v>3444</v>
      </c>
    </row>
    <row r="21" spans="1:13" ht="15" customHeight="1" x14ac:dyDescent="0.25">
      <c r="A21" t="s">
        <v>5226</v>
      </c>
      <c r="B21" t="s">
        <v>5227</v>
      </c>
      <c r="C21" t="s">
        <v>5296</v>
      </c>
      <c r="D21" t="s">
        <v>3965</v>
      </c>
      <c r="E21" t="s">
        <v>179</v>
      </c>
      <c r="F21" t="s">
        <v>3444</v>
      </c>
      <c r="G21" t="s">
        <v>5127</v>
      </c>
      <c r="H21" t="s">
        <v>39</v>
      </c>
      <c r="I21" t="s">
        <v>4013</v>
      </c>
      <c r="J21" t="s">
        <v>5226</v>
      </c>
      <c r="K21" t="s">
        <v>3500</v>
      </c>
      <c r="L21" t="s">
        <v>179</v>
      </c>
      <c r="M21" t="s">
        <v>3444</v>
      </c>
    </row>
    <row r="22" spans="1:13" ht="15" customHeight="1" x14ac:dyDescent="0.25">
      <c r="A22" t="s">
        <v>5230</v>
      </c>
      <c r="B22" s="8" t="s">
        <v>5231</v>
      </c>
      <c r="C22" s="8" t="s">
        <v>5297</v>
      </c>
      <c r="D22" t="s">
        <v>3965</v>
      </c>
      <c r="E22" t="s">
        <v>179</v>
      </c>
      <c r="F22" t="s">
        <v>3444</v>
      </c>
      <c r="G22" t="s">
        <v>4270</v>
      </c>
      <c r="H22" t="s">
        <v>39</v>
      </c>
      <c r="I22" t="s">
        <v>4013</v>
      </c>
      <c r="J22" t="s">
        <v>5230</v>
      </c>
      <c r="K22" t="s">
        <v>3488</v>
      </c>
      <c r="L22" t="s">
        <v>179</v>
      </c>
      <c r="M22" t="s">
        <v>3444</v>
      </c>
    </row>
    <row r="23" spans="1:13" ht="15" customHeight="1" x14ac:dyDescent="0.25">
      <c r="A23" t="s">
        <v>5237</v>
      </c>
      <c r="B23" s="8" t="s">
        <v>5298</v>
      </c>
      <c r="C23" s="8" t="s">
        <v>5299</v>
      </c>
      <c r="D23" t="s">
        <v>3965</v>
      </c>
      <c r="E23" t="s">
        <v>179</v>
      </c>
      <c r="F23" t="s">
        <v>3444</v>
      </c>
      <c r="G23" t="s">
        <v>5200</v>
      </c>
      <c r="H23" t="s">
        <v>39</v>
      </c>
      <c r="I23" t="s">
        <v>4013</v>
      </c>
      <c r="J23" t="s">
        <v>5237</v>
      </c>
      <c r="K23" t="s">
        <v>3444</v>
      </c>
      <c r="L23" t="s">
        <v>179</v>
      </c>
      <c r="M23" t="s">
        <v>3444</v>
      </c>
    </row>
    <row r="24" spans="1:13" ht="15" customHeight="1" x14ac:dyDescent="0.25">
      <c r="A24" t="s">
        <v>5239</v>
      </c>
      <c r="B24" s="8" t="s">
        <v>5300</v>
      </c>
      <c r="C24" s="8" t="s">
        <v>5301</v>
      </c>
      <c r="D24" t="s">
        <v>3974</v>
      </c>
      <c r="E24" t="s">
        <v>3979</v>
      </c>
      <c r="F24" t="s">
        <v>3444</v>
      </c>
      <c r="G24" t="s">
        <v>4270</v>
      </c>
      <c r="H24" t="s">
        <v>39</v>
      </c>
      <c r="I24" t="s">
        <v>3996</v>
      </c>
      <c r="J24" t="s">
        <v>5239</v>
      </c>
      <c r="K24" t="s">
        <v>3444</v>
      </c>
      <c r="L24" t="s">
        <v>179</v>
      </c>
      <c r="M24" t="s">
        <v>3444</v>
      </c>
    </row>
    <row r="25" spans="1:13" ht="15" customHeight="1" x14ac:dyDescent="0.25">
      <c r="A25" t="s">
        <v>5241</v>
      </c>
      <c r="B25" t="s">
        <v>5242</v>
      </c>
      <c r="C25" t="s">
        <v>5302</v>
      </c>
      <c r="D25" t="s">
        <v>3974</v>
      </c>
      <c r="E25" t="s">
        <v>3979</v>
      </c>
      <c r="F25" t="s">
        <v>3444</v>
      </c>
      <c r="G25" t="s">
        <v>4270</v>
      </c>
      <c r="H25" t="s">
        <v>39</v>
      </c>
      <c r="I25" t="s">
        <v>3996</v>
      </c>
      <c r="J25" t="s">
        <v>5243</v>
      </c>
      <c r="K25" t="s">
        <v>3488</v>
      </c>
      <c r="L25" t="s">
        <v>179</v>
      </c>
      <c r="M25" t="s">
        <v>3444</v>
      </c>
    </row>
    <row r="26" spans="1:13" ht="15" customHeight="1" x14ac:dyDescent="0.25">
      <c r="A26" t="s">
        <v>5244</v>
      </c>
      <c r="B26" s="8" t="s">
        <v>5303</v>
      </c>
      <c r="C26" s="8" t="s">
        <v>5304</v>
      </c>
      <c r="D26" t="s">
        <v>3723</v>
      </c>
      <c r="E26" t="s">
        <v>3979</v>
      </c>
      <c r="F26" t="s">
        <v>3444</v>
      </c>
      <c r="G26" t="s">
        <v>4270</v>
      </c>
      <c r="H26" t="s">
        <v>5144</v>
      </c>
      <c r="I26" t="s">
        <v>4013</v>
      </c>
      <c r="J26" t="s">
        <v>5244</v>
      </c>
      <c r="K26" t="s">
        <v>3444</v>
      </c>
      <c r="L26" t="s">
        <v>179</v>
      </c>
      <c r="M26" t="s">
        <v>3444</v>
      </c>
    </row>
    <row r="27" spans="1:13" ht="15" customHeight="1" x14ac:dyDescent="0.25">
      <c r="A27" t="s">
        <v>5250</v>
      </c>
      <c r="B27" t="s">
        <v>5305</v>
      </c>
      <c r="C27" t="s">
        <v>5306</v>
      </c>
      <c r="D27" t="s">
        <v>3965</v>
      </c>
      <c r="E27" t="s">
        <v>179</v>
      </c>
      <c r="F27" t="s">
        <v>3444</v>
      </c>
      <c r="G27" t="s">
        <v>4270</v>
      </c>
      <c r="H27" t="s">
        <v>39</v>
      </c>
      <c r="I27" t="s">
        <v>4013</v>
      </c>
      <c r="J27" t="s">
        <v>5250</v>
      </c>
      <c r="K27" t="s">
        <v>3500</v>
      </c>
      <c r="L27" t="s">
        <v>179</v>
      </c>
      <c r="M27" t="s">
        <v>3444</v>
      </c>
    </row>
    <row r="28" spans="1:13" ht="15" customHeight="1" x14ac:dyDescent="0.25">
      <c r="A28" t="s">
        <v>5255</v>
      </c>
      <c r="B28" t="s">
        <v>5256</v>
      </c>
      <c r="C28" t="s">
        <v>5307</v>
      </c>
      <c r="D28" t="s">
        <v>3974</v>
      </c>
      <c r="E28" t="s">
        <v>179</v>
      </c>
      <c r="F28" t="s">
        <v>3444</v>
      </c>
      <c r="G28" t="s">
        <v>5127</v>
      </c>
      <c r="H28" t="s">
        <v>39</v>
      </c>
      <c r="I28" t="s">
        <v>3996</v>
      </c>
      <c r="J28" t="s">
        <v>5255</v>
      </c>
      <c r="K28" t="s">
        <v>41</v>
      </c>
      <c r="L28" t="s">
        <v>179</v>
      </c>
      <c r="M28" t="s">
        <v>3444</v>
      </c>
    </row>
    <row r="29" spans="1:13" ht="15" customHeight="1" x14ac:dyDescent="0.25">
      <c r="A29" t="s">
        <v>5257</v>
      </c>
      <c r="B29" t="s">
        <v>5258</v>
      </c>
      <c r="C29" t="s">
        <v>5308</v>
      </c>
      <c r="D29" t="s">
        <v>3974</v>
      </c>
      <c r="E29" t="s">
        <v>179</v>
      </c>
      <c r="F29" t="s">
        <v>3444</v>
      </c>
      <c r="G29" t="s">
        <v>5127</v>
      </c>
      <c r="H29" t="s">
        <v>39</v>
      </c>
      <c r="I29" t="s">
        <v>3996</v>
      </c>
      <c r="J29" t="s">
        <v>5257</v>
      </c>
      <c r="K29" t="s">
        <v>41</v>
      </c>
      <c r="L29" t="s">
        <v>179</v>
      </c>
      <c r="M29" t="s">
        <v>3444</v>
      </c>
    </row>
    <row r="30" spans="1:13" ht="15" customHeight="1" x14ac:dyDescent="0.25">
      <c r="A30" t="s">
        <v>5248</v>
      </c>
      <c r="B30" t="s">
        <v>5249</v>
      </c>
      <c r="C30" t="s">
        <v>5309</v>
      </c>
      <c r="D30" t="s">
        <v>3974</v>
      </c>
      <c r="E30" t="s">
        <v>3979</v>
      </c>
      <c r="F30">
        <v>1</v>
      </c>
      <c r="G30" t="s">
        <v>5127</v>
      </c>
      <c r="H30" t="s">
        <v>39</v>
      </c>
      <c r="I30" t="s">
        <v>3996</v>
      </c>
      <c r="J30" t="s">
        <v>5248</v>
      </c>
      <c r="K30" t="s">
        <v>3444</v>
      </c>
      <c r="L30" t="s">
        <v>179</v>
      </c>
      <c r="M30" t="s">
        <v>5310</v>
      </c>
    </row>
    <row r="31" spans="1:13" ht="60" customHeight="1" x14ac:dyDescent="0.25">
      <c r="A31" t="s">
        <v>5205</v>
      </c>
      <c r="B31" s="8" t="s">
        <v>5311</v>
      </c>
      <c r="C31" s="8" t="s">
        <v>5312</v>
      </c>
      <c r="D31" t="s">
        <v>3965</v>
      </c>
      <c r="E31" t="s">
        <v>179</v>
      </c>
      <c r="F31" t="s">
        <v>3444</v>
      </c>
      <c r="G31" t="s">
        <v>5200</v>
      </c>
      <c r="H31" t="s">
        <v>5141</v>
      </c>
      <c r="I31" t="s">
        <v>4013</v>
      </c>
      <c r="J31" t="s">
        <v>5207</v>
      </c>
      <c r="K31" t="s">
        <v>3500</v>
      </c>
      <c r="L31" t="s">
        <v>3979</v>
      </c>
      <c r="M31" s="8" t="s">
        <v>5313</v>
      </c>
    </row>
    <row r="32" spans="1:13" ht="45" customHeight="1" x14ac:dyDescent="0.25">
      <c r="A32" t="s">
        <v>5202</v>
      </c>
      <c r="B32" s="8" t="s">
        <v>5314</v>
      </c>
      <c r="C32" s="8" t="s">
        <v>5315</v>
      </c>
      <c r="D32" t="s">
        <v>3965</v>
      </c>
      <c r="E32" t="s">
        <v>179</v>
      </c>
      <c r="F32" t="s">
        <v>3444</v>
      </c>
      <c r="G32" t="s">
        <v>5200</v>
      </c>
      <c r="H32" t="s">
        <v>5141</v>
      </c>
      <c r="I32" t="s">
        <v>4013</v>
      </c>
      <c r="J32" t="s">
        <v>5204</v>
      </c>
      <c r="K32" t="s">
        <v>3500</v>
      </c>
      <c r="L32" t="s">
        <v>3979</v>
      </c>
      <c r="M32" s="8" t="s">
        <v>5316</v>
      </c>
    </row>
    <row r="33" spans="1:13" ht="60" customHeight="1" x14ac:dyDescent="0.25">
      <c r="A33" t="s">
        <v>5208</v>
      </c>
      <c r="B33" s="8" t="s">
        <v>5317</v>
      </c>
      <c r="C33" s="8" t="s">
        <v>5318</v>
      </c>
      <c r="D33" t="s">
        <v>3974</v>
      </c>
      <c r="E33" t="s">
        <v>179</v>
      </c>
      <c r="F33" t="s">
        <v>3444</v>
      </c>
      <c r="G33" t="s">
        <v>5127</v>
      </c>
      <c r="H33" t="s">
        <v>5141</v>
      </c>
      <c r="I33" t="s">
        <v>3996</v>
      </c>
      <c r="J33" t="s">
        <v>5210</v>
      </c>
      <c r="K33" t="s">
        <v>3444</v>
      </c>
      <c r="L33" t="s">
        <v>3979</v>
      </c>
      <c r="M33" s="8" t="s">
        <v>5319</v>
      </c>
    </row>
    <row r="34" spans="1:13" ht="45" customHeight="1" x14ac:dyDescent="0.25">
      <c r="A34" t="s">
        <v>5190</v>
      </c>
      <c r="B34" s="8" t="s">
        <v>5191</v>
      </c>
      <c r="C34" s="8" t="s">
        <v>5320</v>
      </c>
      <c r="D34" t="s">
        <v>3965</v>
      </c>
      <c r="E34" t="s">
        <v>179</v>
      </c>
      <c r="F34" t="s">
        <v>3444</v>
      </c>
      <c r="G34" t="s">
        <v>5127</v>
      </c>
      <c r="H34" t="s">
        <v>39</v>
      </c>
      <c r="I34" t="s">
        <v>4013</v>
      </c>
      <c r="J34" t="s">
        <v>5190</v>
      </c>
      <c r="K34" t="s">
        <v>3488</v>
      </c>
      <c r="L34" t="s">
        <v>179</v>
      </c>
      <c r="M34" s="8" t="s">
        <v>5321</v>
      </c>
    </row>
    <row r="35" spans="1:13" ht="45" customHeight="1" x14ac:dyDescent="0.25">
      <c r="A35" t="s">
        <v>5142</v>
      </c>
      <c r="B35" s="8" t="s">
        <v>5322</v>
      </c>
      <c r="C35" s="8" t="s">
        <v>5323</v>
      </c>
      <c r="D35" t="s">
        <v>3974</v>
      </c>
      <c r="E35" t="s">
        <v>179</v>
      </c>
      <c r="F35" t="s">
        <v>3444</v>
      </c>
      <c r="G35" t="s">
        <v>5324</v>
      </c>
      <c r="H35" t="s">
        <v>5144</v>
      </c>
      <c r="I35" t="s">
        <v>3996</v>
      </c>
      <c r="J35" t="s">
        <v>5142</v>
      </c>
      <c r="K35" t="s">
        <v>3444</v>
      </c>
      <c r="L35" t="s">
        <v>179</v>
      </c>
      <c r="M35" s="8" t="s">
        <v>5325</v>
      </c>
    </row>
    <row r="36" spans="1:13" x14ac:dyDescent="0.25">
      <c r="A36" t="s">
        <v>5180</v>
      </c>
      <c r="B36" s="8" t="s">
        <v>5326</v>
      </c>
      <c r="C36" s="8" t="s">
        <v>5327</v>
      </c>
      <c r="D36" t="s">
        <v>5328</v>
      </c>
      <c r="E36" t="s">
        <v>179</v>
      </c>
      <c r="F36" t="s">
        <v>3444</v>
      </c>
      <c r="G36" t="s">
        <v>5329</v>
      </c>
      <c r="H36" t="s">
        <v>5141</v>
      </c>
      <c r="I36" t="s">
        <v>4013</v>
      </c>
      <c r="J36" t="s">
        <v>5182</v>
      </c>
      <c r="K36" t="s">
        <v>3500</v>
      </c>
      <c r="L36" t="s">
        <v>3979</v>
      </c>
      <c r="M36" t="s">
        <v>3444</v>
      </c>
    </row>
    <row r="37" spans="1:13" x14ac:dyDescent="0.25">
      <c r="A37" t="s">
        <v>5330</v>
      </c>
      <c r="B37" s="8" t="s">
        <v>5331</v>
      </c>
      <c r="C37" s="8" t="s">
        <v>5327</v>
      </c>
      <c r="D37" t="s">
        <v>5328</v>
      </c>
      <c r="E37" t="s">
        <v>179</v>
      </c>
      <c r="F37" t="s">
        <v>3444</v>
      </c>
      <c r="G37" t="s">
        <v>5329</v>
      </c>
      <c r="H37" t="s">
        <v>5141</v>
      </c>
      <c r="I37" t="s">
        <v>4013</v>
      </c>
      <c r="J37" t="s">
        <v>5330</v>
      </c>
      <c r="K37" t="s">
        <v>3500</v>
      </c>
      <c r="L37" t="s">
        <v>3979</v>
      </c>
      <c r="M37" t="s">
        <v>3444</v>
      </c>
    </row>
    <row r="38" spans="1:13" x14ac:dyDescent="0.25">
      <c r="A38" t="s">
        <v>5332</v>
      </c>
      <c r="B38" s="8" t="s">
        <v>5333</v>
      </c>
      <c r="C38" s="8" t="s">
        <v>5327</v>
      </c>
      <c r="D38" t="s">
        <v>5328</v>
      </c>
      <c r="E38" t="s">
        <v>179</v>
      </c>
      <c r="F38" t="s">
        <v>3444</v>
      </c>
      <c r="G38" t="s">
        <v>5329</v>
      </c>
      <c r="H38" t="s">
        <v>5141</v>
      </c>
      <c r="I38" t="s">
        <v>4013</v>
      </c>
      <c r="J38" t="s">
        <v>5334</v>
      </c>
      <c r="K38" t="s">
        <v>3488</v>
      </c>
      <c r="L38" t="s">
        <v>3979</v>
      </c>
      <c r="M38" t="s">
        <v>3444</v>
      </c>
    </row>
    <row r="39" spans="1:13" x14ac:dyDescent="0.25">
      <c r="A39" t="s">
        <v>5128</v>
      </c>
      <c r="B39" s="8" t="s">
        <v>5335</v>
      </c>
      <c r="C39" s="8" t="s">
        <v>5336</v>
      </c>
      <c r="D39" t="s">
        <v>3965</v>
      </c>
      <c r="E39" t="s">
        <v>179</v>
      </c>
      <c r="F39" t="s">
        <v>3444</v>
      </c>
      <c r="G39" t="s">
        <v>5337</v>
      </c>
      <c r="H39" t="s">
        <v>5141</v>
      </c>
      <c r="I39" t="s">
        <v>4013</v>
      </c>
      <c r="J39" t="s">
        <v>5128</v>
      </c>
      <c r="K39" t="s">
        <v>3500</v>
      </c>
      <c r="L39" t="s">
        <v>3979</v>
      </c>
      <c r="M39" t="s">
        <v>5338</v>
      </c>
    </row>
    <row r="40" spans="1:13" x14ac:dyDescent="0.25">
      <c r="A40" t="s">
        <v>5138</v>
      </c>
      <c r="B40" s="8" t="s">
        <v>5339</v>
      </c>
      <c r="C40" s="8" t="s">
        <v>5327</v>
      </c>
      <c r="D40" t="s">
        <v>5328</v>
      </c>
      <c r="E40" t="s">
        <v>179</v>
      </c>
      <c r="F40" t="s">
        <v>3444</v>
      </c>
      <c r="G40" t="s">
        <v>5329</v>
      </c>
      <c r="H40" t="s">
        <v>5141</v>
      </c>
      <c r="I40" t="s">
        <v>4013</v>
      </c>
      <c r="J40" t="s">
        <v>5138</v>
      </c>
      <c r="K40" t="s">
        <v>3488</v>
      </c>
      <c r="L40" t="s">
        <v>3979</v>
      </c>
      <c r="M40" t="s">
        <v>3444</v>
      </c>
    </row>
    <row r="41" spans="1:13" x14ac:dyDescent="0.25">
      <c r="A41" t="s">
        <v>5197</v>
      </c>
      <c r="B41" s="8" t="s">
        <v>5340</v>
      </c>
      <c r="C41" s="8" t="s">
        <v>5341</v>
      </c>
      <c r="D41" t="s">
        <v>3965</v>
      </c>
      <c r="E41" t="s">
        <v>179</v>
      </c>
      <c r="F41" t="s">
        <v>3444</v>
      </c>
      <c r="G41" t="s">
        <v>5200</v>
      </c>
      <c r="H41" t="s">
        <v>5141</v>
      </c>
      <c r="I41" t="s">
        <v>4013</v>
      </c>
      <c r="J41" t="s">
        <v>5201</v>
      </c>
      <c r="K41" t="s">
        <v>3500</v>
      </c>
      <c r="L41" t="s">
        <v>3979</v>
      </c>
      <c r="M41" t="s">
        <v>5342</v>
      </c>
    </row>
    <row r="42" spans="1:13" x14ac:dyDescent="0.25">
      <c r="A42" t="s">
        <v>5159</v>
      </c>
      <c r="B42" s="8" t="s">
        <v>5343</v>
      </c>
      <c r="C42" s="8" t="s">
        <v>5344</v>
      </c>
      <c r="D42" t="s">
        <v>3965</v>
      </c>
      <c r="E42" t="s">
        <v>179</v>
      </c>
      <c r="F42" t="s">
        <v>3444</v>
      </c>
      <c r="G42" t="s">
        <v>5127</v>
      </c>
      <c r="H42" t="s">
        <v>39</v>
      </c>
      <c r="I42" t="s">
        <v>4013</v>
      </c>
      <c r="J42" t="s">
        <v>5161</v>
      </c>
      <c r="K42" t="s">
        <v>3488</v>
      </c>
      <c r="L42" t="s">
        <v>179</v>
      </c>
      <c r="M42" t="s">
        <v>3444</v>
      </c>
    </row>
    <row r="43" spans="1:13" x14ac:dyDescent="0.25">
      <c r="A43" t="s">
        <v>5147</v>
      </c>
      <c r="B43" s="8" t="s">
        <v>5345</v>
      </c>
      <c r="C43" s="8" t="s">
        <v>5346</v>
      </c>
      <c r="D43" t="s">
        <v>3974</v>
      </c>
      <c r="E43" t="s">
        <v>3979</v>
      </c>
      <c r="F43" t="s">
        <v>3444</v>
      </c>
      <c r="G43" t="s">
        <v>4270</v>
      </c>
      <c r="H43" t="s">
        <v>5144</v>
      </c>
      <c r="I43" t="s">
        <v>3996</v>
      </c>
      <c r="J43" t="s">
        <v>5149</v>
      </c>
      <c r="K43" t="s">
        <v>3488</v>
      </c>
      <c r="L43" t="s">
        <v>3979</v>
      </c>
      <c r="M43" t="s">
        <v>5347</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157</v>
      </c>
      <c r="B1" t="s">
        <v>5348</v>
      </c>
      <c r="C1" t="s">
        <v>5349</v>
      </c>
      <c r="D1" t="s">
        <v>5350</v>
      </c>
      <c r="E1" t="s">
        <v>5029</v>
      </c>
    </row>
    <row r="2" spans="1:5" ht="15" customHeight="1" x14ac:dyDescent="0.25">
      <c r="A2" t="s">
        <v>5351</v>
      </c>
      <c r="B2" t="s">
        <v>5352</v>
      </c>
      <c r="E2" t="s">
        <v>5353</v>
      </c>
    </row>
    <row r="3" spans="1:5" ht="15" customHeight="1" x14ac:dyDescent="0.25">
      <c r="A3" t="s">
        <v>5354</v>
      </c>
      <c r="B3" t="s">
        <v>5355</v>
      </c>
      <c r="E3" t="s">
        <v>5356</v>
      </c>
    </row>
    <row r="4" spans="1:5" ht="15" customHeight="1" x14ac:dyDescent="0.25">
      <c r="A4" t="s">
        <v>5357</v>
      </c>
      <c r="B4" t="s">
        <v>3444</v>
      </c>
      <c r="E4" t="s">
        <v>5358</v>
      </c>
    </row>
    <row r="5" spans="1:5" ht="15" customHeight="1" x14ac:dyDescent="0.25">
      <c r="A5" t="s">
        <v>5359</v>
      </c>
      <c r="B5" t="s">
        <v>5360</v>
      </c>
      <c r="E5" t="s">
        <v>5361</v>
      </c>
    </row>
    <row r="6" spans="1:5" ht="15" customHeight="1" x14ac:dyDescent="0.25">
      <c r="A6" t="s">
        <v>4243</v>
      </c>
      <c r="B6" t="s">
        <v>5362</v>
      </c>
      <c r="E6" t="s">
        <v>5363</v>
      </c>
    </row>
    <row r="7" spans="1:5" ht="15" customHeight="1" x14ac:dyDescent="0.25">
      <c r="A7" t="s">
        <v>5222</v>
      </c>
      <c r="B7" t="s">
        <v>5364</v>
      </c>
      <c r="E7" t="s">
        <v>5365</v>
      </c>
    </row>
    <row r="8" spans="1:5" ht="15" customHeight="1" x14ac:dyDescent="0.25">
      <c r="A8" t="s">
        <v>5366</v>
      </c>
      <c r="B8" t="s">
        <v>5367</v>
      </c>
      <c r="C8" t="s">
        <v>5368</v>
      </c>
      <c r="D8" t="s">
        <v>5369</v>
      </c>
      <c r="E8" t="s">
        <v>5370</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157</v>
      </c>
      <c r="B1" t="s">
        <v>3439</v>
      </c>
      <c r="C1" t="s">
        <v>5371</v>
      </c>
      <c r="D1" t="s">
        <v>5372</v>
      </c>
    </row>
    <row r="2" spans="1:4" ht="15" customHeight="1" x14ac:dyDescent="0.25">
      <c r="A2" t="s">
        <v>5373</v>
      </c>
      <c r="B2" t="s">
        <v>5374</v>
      </c>
      <c r="C2" t="s">
        <v>39</v>
      </c>
      <c r="D2" t="s">
        <v>3444</v>
      </c>
    </row>
    <row r="3" spans="1:4" ht="15" customHeight="1" x14ac:dyDescent="0.25">
      <c r="A3" t="s">
        <v>5375</v>
      </c>
      <c r="B3" t="s">
        <v>5376</v>
      </c>
      <c r="C3" t="s">
        <v>5377</v>
      </c>
      <c r="D3" t="s">
        <v>3444</v>
      </c>
    </row>
    <row r="4" spans="1:4" ht="15" customHeight="1" x14ac:dyDescent="0.25">
      <c r="A4" t="s">
        <v>5378</v>
      </c>
      <c r="B4" t="s">
        <v>5379</v>
      </c>
      <c r="C4" t="s">
        <v>39</v>
      </c>
      <c r="D4" t="s">
        <v>3444</v>
      </c>
    </row>
    <row r="5" spans="1:4" ht="15" customHeight="1" x14ac:dyDescent="0.25">
      <c r="A5" t="s">
        <v>5380</v>
      </c>
      <c r="B5" t="s">
        <v>5381</v>
      </c>
      <c r="C5" t="s">
        <v>5377</v>
      </c>
      <c r="D5" t="s">
        <v>3444</v>
      </c>
    </row>
    <row r="6" spans="1:4" ht="15" customHeight="1" x14ac:dyDescent="0.25">
      <c r="A6" t="s">
        <v>5382</v>
      </c>
      <c r="B6" t="s">
        <v>5383</v>
      </c>
      <c r="C6" t="s">
        <v>5377</v>
      </c>
      <c r="D6" t="s">
        <v>3444</v>
      </c>
    </row>
    <row r="7" spans="1:4" ht="15" customHeight="1" x14ac:dyDescent="0.25">
      <c r="A7" t="s">
        <v>5384</v>
      </c>
      <c r="B7" t="s">
        <v>5385</v>
      </c>
      <c r="C7" t="s">
        <v>39</v>
      </c>
      <c r="D7" t="s">
        <v>3444</v>
      </c>
    </row>
    <row r="8" spans="1:4" ht="15" customHeight="1" x14ac:dyDescent="0.25">
      <c r="A8" t="s">
        <v>5386</v>
      </c>
      <c r="B8" t="s">
        <v>5387</v>
      </c>
      <c r="C8" t="s">
        <v>39</v>
      </c>
      <c r="D8" t="s">
        <v>3444</v>
      </c>
    </row>
    <row r="9" spans="1:4" ht="15" customHeight="1" x14ac:dyDescent="0.25">
      <c r="A9" t="s">
        <v>5388</v>
      </c>
      <c r="B9" t="s">
        <v>5389</v>
      </c>
      <c r="C9" t="s">
        <v>39</v>
      </c>
      <c r="D9" t="s">
        <v>3444</v>
      </c>
    </row>
    <row r="10" spans="1:4" ht="15" customHeight="1" x14ac:dyDescent="0.25">
      <c r="A10" t="s">
        <v>5390</v>
      </c>
      <c r="B10" t="s">
        <v>5391</v>
      </c>
      <c r="C10" t="s">
        <v>5392</v>
      </c>
      <c r="D10" t="s">
        <v>3444</v>
      </c>
    </row>
    <row r="11" spans="1:4" ht="15" customHeight="1" x14ac:dyDescent="0.25">
      <c r="A11" t="s">
        <v>5393</v>
      </c>
      <c r="B11" t="s">
        <v>5394</v>
      </c>
      <c r="C11" t="s">
        <v>4396</v>
      </c>
      <c r="D11" t="s">
        <v>3444</v>
      </c>
    </row>
    <row r="12" spans="1:4" ht="15" customHeight="1" x14ac:dyDescent="0.25">
      <c r="A12" t="s">
        <v>5395</v>
      </c>
      <c r="B12" t="s">
        <v>5396</v>
      </c>
      <c r="C12" t="s">
        <v>4396</v>
      </c>
      <c r="D12" t="s">
        <v>3444</v>
      </c>
    </row>
    <row r="13" spans="1:4" ht="15" customHeight="1" x14ac:dyDescent="0.25">
      <c r="A13" t="s">
        <v>5397</v>
      </c>
      <c r="B13" t="s">
        <v>5398</v>
      </c>
      <c r="C13" t="s">
        <v>5377</v>
      </c>
      <c r="D13" t="s">
        <v>3444</v>
      </c>
    </row>
    <row r="14" spans="1:4" ht="15" customHeight="1" x14ac:dyDescent="0.25">
      <c r="A14" t="s">
        <v>5399</v>
      </c>
      <c r="B14" t="s">
        <v>5400</v>
      </c>
      <c r="C14" t="s">
        <v>39</v>
      </c>
      <c r="D14" t="s">
        <v>3444</v>
      </c>
    </row>
    <row r="15" spans="1:4" ht="15" customHeight="1" x14ac:dyDescent="0.25">
      <c r="A15" t="s">
        <v>5401</v>
      </c>
      <c r="B15" t="s">
        <v>5402</v>
      </c>
      <c r="C15" t="s">
        <v>39</v>
      </c>
      <c r="D15" t="s">
        <v>3444</v>
      </c>
    </row>
    <row r="16" spans="1:4" ht="15" customHeight="1" x14ac:dyDescent="0.25">
      <c r="A16" t="s">
        <v>5403</v>
      </c>
      <c r="B16" t="s">
        <v>5404</v>
      </c>
      <c r="C16" t="s">
        <v>5392</v>
      </c>
      <c r="D16" t="s">
        <v>3444</v>
      </c>
    </row>
    <row r="17" spans="1:4" ht="15" customHeight="1" x14ac:dyDescent="0.25">
      <c r="A17" t="s">
        <v>5405</v>
      </c>
      <c r="B17" t="s">
        <v>5406</v>
      </c>
      <c r="C17" t="s">
        <v>39</v>
      </c>
      <c r="D17" t="s">
        <v>3444</v>
      </c>
    </row>
    <row r="18" spans="1:4" ht="15" customHeight="1" x14ac:dyDescent="0.25">
      <c r="A18" t="s">
        <v>5407</v>
      </c>
      <c r="B18" t="s">
        <v>5408</v>
      </c>
      <c r="C18" t="s">
        <v>5409</v>
      </c>
      <c r="D18" t="s">
        <v>3444</v>
      </c>
    </row>
    <row r="19" spans="1:4" ht="15" customHeight="1" x14ac:dyDescent="0.25">
      <c r="A19" t="s">
        <v>5410</v>
      </c>
      <c r="B19" t="s">
        <v>5411</v>
      </c>
      <c r="C19" t="s">
        <v>39</v>
      </c>
      <c r="D19" t="s">
        <v>3444</v>
      </c>
    </row>
    <row r="20" spans="1:4" ht="15" customHeight="1" x14ac:dyDescent="0.25">
      <c r="A20" t="s">
        <v>5412</v>
      </c>
      <c r="B20" t="s">
        <v>5413</v>
      </c>
      <c r="C20" t="s">
        <v>39</v>
      </c>
      <c r="D20" t="s">
        <v>3444</v>
      </c>
    </row>
    <row r="21" spans="1:4" ht="15" customHeight="1" x14ac:dyDescent="0.25">
      <c r="A21" t="s">
        <v>5414</v>
      </c>
      <c r="B21" t="s">
        <v>5415</v>
      </c>
      <c r="C21" t="s">
        <v>39</v>
      </c>
      <c r="D21" t="s">
        <v>5416</v>
      </c>
    </row>
    <row r="22" spans="1:4" ht="15" customHeight="1" x14ac:dyDescent="0.25">
      <c r="A22" t="s">
        <v>5417</v>
      </c>
      <c r="B22" t="s">
        <v>5418</v>
      </c>
      <c r="C22" t="s">
        <v>5419</v>
      </c>
      <c r="D22" t="s">
        <v>3444</v>
      </c>
    </row>
    <row r="23" spans="1:4" ht="15" customHeight="1" x14ac:dyDescent="0.25">
      <c r="A23" t="s">
        <v>5420</v>
      </c>
      <c r="B23" t="s">
        <v>5421</v>
      </c>
      <c r="C23" t="s">
        <v>5392</v>
      </c>
      <c r="D23" t="s">
        <v>3444</v>
      </c>
    </row>
    <row r="24" spans="1:4" ht="15" customHeight="1" x14ac:dyDescent="0.25">
      <c r="A24" t="s">
        <v>5422</v>
      </c>
      <c r="B24" t="s">
        <v>5423</v>
      </c>
      <c r="C24" t="s">
        <v>5392</v>
      </c>
      <c r="D24" t="s">
        <v>5424</v>
      </c>
    </row>
    <row r="25" spans="1:4" ht="15" customHeight="1" x14ac:dyDescent="0.25">
      <c r="A25" t="s">
        <v>5425</v>
      </c>
      <c r="B25" t="s">
        <v>5426</v>
      </c>
      <c r="C25" t="s">
        <v>5409</v>
      </c>
      <c r="D25" t="s">
        <v>3444</v>
      </c>
    </row>
    <row r="26" spans="1:4" ht="15" customHeight="1" x14ac:dyDescent="0.25">
      <c r="A26" t="s">
        <v>5427</v>
      </c>
      <c r="B26" t="s">
        <v>5428</v>
      </c>
      <c r="C26" t="s">
        <v>5377</v>
      </c>
      <c r="D26" t="s">
        <v>3444</v>
      </c>
    </row>
    <row r="27" spans="1:4" ht="15" customHeight="1" x14ac:dyDescent="0.25">
      <c r="A27" t="s">
        <v>5429</v>
      </c>
      <c r="B27" t="s">
        <v>5430</v>
      </c>
      <c r="C27" t="s">
        <v>5392</v>
      </c>
      <c r="D27" t="s">
        <v>3444</v>
      </c>
    </row>
    <row r="28" spans="1:4" ht="15" customHeight="1" x14ac:dyDescent="0.25">
      <c r="A28" t="s">
        <v>5431</v>
      </c>
      <c r="B28" t="s">
        <v>5432</v>
      </c>
      <c r="C28" t="s">
        <v>5392</v>
      </c>
      <c r="D28" t="s">
        <v>3444</v>
      </c>
    </row>
    <row r="29" spans="1:4" ht="15" customHeight="1" x14ac:dyDescent="0.25">
      <c r="A29" t="s">
        <v>5433</v>
      </c>
      <c r="B29" t="s">
        <v>5434</v>
      </c>
      <c r="C29" t="s">
        <v>5435</v>
      </c>
      <c r="D29" t="s">
        <v>3444</v>
      </c>
    </row>
    <row r="30" spans="1:4" ht="15" customHeight="1" x14ac:dyDescent="0.25">
      <c r="A30" t="s">
        <v>5436</v>
      </c>
      <c r="B30" t="s">
        <v>5437</v>
      </c>
      <c r="C30" t="s">
        <v>39</v>
      </c>
      <c r="D30" t="s">
        <v>3444</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157</v>
      </c>
      <c r="B1" t="s">
        <v>174</v>
      </c>
      <c r="C1" t="s">
        <v>168</v>
      </c>
      <c r="D1" t="s">
        <v>214</v>
      </c>
      <c r="E1" t="s">
        <v>5438</v>
      </c>
      <c r="F1" t="s">
        <v>5439</v>
      </c>
      <c r="G1" t="s">
        <v>5372</v>
      </c>
      <c r="H1" t="s">
        <v>5440</v>
      </c>
      <c r="I1" t="s">
        <v>5441</v>
      </c>
      <c r="J1" t="s">
        <v>5442</v>
      </c>
      <c r="K1" t="s">
        <v>5443</v>
      </c>
      <c r="L1" t="s">
        <v>5444</v>
      </c>
      <c r="M1" t="s">
        <v>5445</v>
      </c>
    </row>
    <row r="2" spans="1:13" ht="15" customHeight="1" x14ac:dyDescent="0.25">
      <c r="A2" t="s">
        <v>5378</v>
      </c>
      <c r="B2" t="s">
        <v>5379</v>
      </c>
      <c r="C2" t="s">
        <v>5446</v>
      </c>
      <c r="D2" t="s">
        <v>5447</v>
      </c>
      <c r="E2" t="s">
        <v>3979</v>
      </c>
      <c r="F2" t="s">
        <v>39</v>
      </c>
      <c r="G2" t="s">
        <v>3444</v>
      </c>
      <c r="H2" t="s">
        <v>5448</v>
      </c>
      <c r="I2" t="s">
        <v>5449</v>
      </c>
      <c r="J2" t="s">
        <v>5450</v>
      </c>
    </row>
    <row r="3" spans="1:13" ht="15" customHeight="1" x14ac:dyDescent="0.25">
      <c r="A3" t="s">
        <v>5384</v>
      </c>
      <c r="B3" t="s">
        <v>5385</v>
      </c>
      <c r="C3" t="s">
        <v>5385</v>
      </c>
      <c r="D3" t="s">
        <v>5385</v>
      </c>
      <c r="E3" t="s">
        <v>3979</v>
      </c>
      <c r="F3" t="s">
        <v>39</v>
      </c>
      <c r="G3" t="s">
        <v>3444</v>
      </c>
      <c r="H3" t="s">
        <v>5451</v>
      </c>
      <c r="I3" t="s">
        <v>5452</v>
      </c>
    </row>
    <row r="4" spans="1:13" ht="15" customHeight="1" x14ac:dyDescent="0.25">
      <c r="A4" t="s">
        <v>5453</v>
      </c>
      <c r="B4" s="8" t="s">
        <v>5454</v>
      </c>
      <c r="C4" s="8" t="s">
        <v>5454</v>
      </c>
      <c r="D4" s="8" t="s">
        <v>5454</v>
      </c>
      <c r="E4" t="s">
        <v>179</v>
      </c>
      <c r="F4" t="s">
        <v>39</v>
      </c>
      <c r="G4" t="s">
        <v>3444</v>
      </c>
      <c r="H4" t="s">
        <v>5455</v>
      </c>
      <c r="I4" t="s">
        <v>5456</v>
      </c>
    </row>
    <row r="5" spans="1:13" ht="15" customHeight="1" x14ac:dyDescent="0.25">
      <c r="A5" t="s">
        <v>5457</v>
      </c>
      <c r="B5" t="s">
        <v>5458</v>
      </c>
      <c r="C5" t="s">
        <v>5458</v>
      </c>
      <c r="D5" t="s">
        <v>5458</v>
      </c>
      <c r="E5" t="s">
        <v>3979</v>
      </c>
      <c r="F5" t="s">
        <v>5392</v>
      </c>
      <c r="G5" t="s">
        <v>3444</v>
      </c>
      <c r="H5" t="s">
        <v>5459</v>
      </c>
      <c r="I5" t="s">
        <v>5452</v>
      </c>
    </row>
    <row r="6" spans="1:13" ht="15" customHeight="1" x14ac:dyDescent="0.25">
      <c r="A6" t="s">
        <v>5390</v>
      </c>
      <c r="B6" t="s">
        <v>5391</v>
      </c>
      <c r="C6" t="s">
        <v>5460</v>
      </c>
      <c r="D6" t="s">
        <v>5391</v>
      </c>
      <c r="E6" t="s">
        <v>3979</v>
      </c>
      <c r="F6" t="s">
        <v>5392</v>
      </c>
      <c r="G6" t="s">
        <v>3444</v>
      </c>
      <c r="H6" t="s">
        <v>5461</v>
      </c>
      <c r="I6" t="s">
        <v>5452</v>
      </c>
      <c r="K6" t="s">
        <v>5462</v>
      </c>
      <c r="L6" t="s">
        <v>5463</v>
      </c>
    </row>
    <row r="7" spans="1:13" ht="15" customHeight="1" x14ac:dyDescent="0.25">
      <c r="A7" t="s">
        <v>5464</v>
      </c>
      <c r="B7" t="s">
        <v>5465</v>
      </c>
      <c r="C7" t="s">
        <v>5466</v>
      </c>
      <c r="D7" t="s">
        <v>5465</v>
      </c>
      <c r="E7" t="s">
        <v>3979</v>
      </c>
      <c r="F7" t="s">
        <v>5392</v>
      </c>
      <c r="G7" t="s">
        <v>3444</v>
      </c>
      <c r="H7" t="s">
        <v>5467</v>
      </c>
      <c r="I7" t="s">
        <v>5452</v>
      </c>
      <c r="K7" t="s">
        <v>5468</v>
      </c>
      <c r="L7" t="s">
        <v>5469</v>
      </c>
    </row>
    <row r="8" spans="1:13" ht="15" customHeight="1" x14ac:dyDescent="0.25">
      <c r="A8" t="s">
        <v>5393</v>
      </c>
      <c r="B8" t="s">
        <v>5470</v>
      </c>
      <c r="C8" t="s">
        <v>5471</v>
      </c>
      <c r="D8" t="s">
        <v>5471</v>
      </c>
      <c r="E8" t="s">
        <v>3979</v>
      </c>
      <c r="F8" t="s">
        <v>4396</v>
      </c>
      <c r="G8" t="s">
        <v>3444</v>
      </c>
      <c r="H8" t="s">
        <v>5472</v>
      </c>
      <c r="I8" t="s">
        <v>5473</v>
      </c>
      <c r="J8" t="s">
        <v>5472</v>
      </c>
    </row>
    <row r="9" spans="1:13" ht="15" customHeight="1" x14ac:dyDescent="0.25">
      <c r="A9" t="s">
        <v>5395</v>
      </c>
      <c r="B9" t="s">
        <v>5396</v>
      </c>
      <c r="C9" t="s">
        <v>5396</v>
      </c>
      <c r="D9" t="s">
        <v>5396</v>
      </c>
      <c r="E9" t="s">
        <v>3979</v>
      </c>
      <c r="F9" t="s">
        <v>39</v>
      </c>
      <c r="G9" t="s">
        <v>3444</v>
      </c>
      <c r="H9" t="s">
        <v>5474</v>
      </c>
      <c r="I9" t="s">
        <v>5475</v>
      </c>
      <c r="J9" t="s">
        <v>3829</v>
      </c>
    </row>
    <row r="10" spans="1:13" ht="15" customHeight="1" x14ac:dyDescent="0.25">
      <c r="A10" t="s">
        <v>5399</v>
      </c>
      <c r="B10" t="s">
        <v>5400</v>
      </c>
      <c r="C10" t="s">
        <v>5476</v>
      </c>
      <c r="D10" t="s">
        <v>5476</v>
      </c>
      <c r="E10" t="s">
        <v>3979</v>
      </c>
      <c r="F10" t="s">
        <v>39</v>
      </c>
      <c r="G10" t="s">
        <v>3444</v>
      </c>
      <c r="H10" t="s">
        <v>5477</v>
      </c>
      <c r="I10" t="s">
        <v>5473</v>
      </c>
      <c r="J10" t="s">
        <v>5477</v>
      </c>
    </row>
    <row r="11" spans="1:13" ht="15" customHeight="1" x14ac:dyDescent="0.25">
      <c r="A11" t="s">
        <v>5478</v>
      </c>
      <c r="B11" t="s">
        <v>5402</v>
      </c>
      <c r="C11" t="s">
        <v>5479</v>
      </c>
      <c r="D11" t="s">
        <v>5402</v>
      </c>
      <c r="E11" t="s">
        <v>179</v>
      </c>
      <c r="F11" t="s">
        <v>39</v>
      </c>
      <c r="G11" t="s">
        <v>3444</v>
      </c>
      <c r="H11" t="s">
        <v>5480</v>
      </c>
      <c r="I11" t="s">
        <v>5456</v>
      </c>
    </row>
    <row r="12" spans="1:13" ht="15" customHeight="1" x14ac:dyDescent="0.25">
      <c r="A12" t="s">
        <v>5403</v>
      </c>
      <c r="B12" t="s">
        <v>5404</v>
      </c>
      <c r="C12" t="s">
        <v>5481</v>
      </c>
      <c r="D12" t="s">
        <v>5404</v>
      </c>
      <c r="E12" t="s">
        <v>3979</v>
      </c>
      <c r="F12" t="s">
        <v>5392</v>
      </c>
      <c r="G12" t="s">
        <v>3444</v>
      </c>
      <c r="H12" t="s">
        <v>5482</v>
      </c>
      <c r="I12" t="s">
        <v>5452</v>
      </c>
      <c r="K12" t="s">
        <v>5483</v>
      </c>
      <c r="L12" t="s">
        <v>5484</v>
      </c>
    </row>
    <row r="13" spans="1:13" ht="15" customHeight="1" x14ac:dyDescent="0.25">
      <c r="A13" t="s">
        <v>5405</v>
      </c>
      <c r="B13" t="s">
        <v>5406</v>
      </c>
      <c r="C13" t="s">
        <v>5406</v>
      </c>
      <c r="D13" t="s">
        <v>5406</v>
      </c>
      <c r="E13" t="s">
        <v>3979</v>
      </c>
      <c r="F13" t="s">
        <v>39</v>
      </c>
      <c r="G13" t="s">
        <v>3444</v>
      </c>
      <c r="H13" t="s">
        <v>5485</v>
      </c>
      <c r="I13" t="s">
        <v>5473</v>
      </c>
      <c r="J13" t="s">
        <v>5485</v>
      </c>
    </row>
    <row r="14" spans="1:13" ht="15" customHeight="1" x14ac:dyDescent="0.25">
      <c r="A14" t="s">
        <v>5410</v>
      </c>
      <c r="B14" t="s">
        <v>5486</v>
      </c>
      <c r="C14" t="s">
        <v>5487</v>
      </c>
      <c r="D14" t="s">
        <v>5487</v>
      </c>
      <c r="E14" t="s">
        <v>3979</v>
      </c>
      <c r="F14" t="s">
        <v>39</v>
      </c>
      <c r="G14" t="s">
        <v>3444</v>
      </c>
      <c r="H14" t="s">
        <v>5488</v>
      </c>
      <c r="I14" t="s">
        <v>5452</v>
      </c>
    </row>
    <row r="15" spans="1:13" ht="15" customHeight="1" x14ac:dyDescent="0.25">
      <c r="A15" t="s">
        <v>5489</v>
      </c>
      <c r="B15" t="s">
        <v>5490</v>
      </c>
      <c r="C15" t="s">
        <v>5490</v>
      </c>
      <c r="D15" t="s">
        <v>5490</v>
      </c>
      <c r="E15" t="s">
        <v>3979</v>
      </c>
      <c r="F15" t="s">
        <v>5491</v>
      </c>
      <c r="G15" t="s">
        <v>3444</v>
      </c>
      <c r="H15" t="s">
        <v>5492</v>
      </c>
      <c r="I15" t="s">
        <v>5492</v>
      </c>
    </row>
    <row r="16" spans="1:13" ht="15" customHeight="1" x14ac:dyDescent="0.25">
      <c r="A16" t="s">
        <v>5493</v>
      </c>
      <c r="B16" t="s">
        <v>5494</v>
      </c>
      <c r="C16" t="s">
        <v>5494</v>
      </c>
      <c r="D16" t="s">
        <v>5494</v>
      </c>
      <c r="E16" t="s">
        <v>179</v>
      </c>
      <c r="F16" t="s">
        <v>5491</v>
      </c>
      <c r="G16" t="s">
        <v>3444</v>
      </c>
      <c r="H16" t="s">
        <v>5495</v>
      </c>
      <c r="I16" t="s">
        <v>5495</v>
      </c>
    </row>
    <row r="17" spans="1:12" ht="15" customHeight="1" x14ac:dyDescent="0.25">
      <c r="A17" t="s">
        <v>5417</v>
      </c>
      <c r="B17" t="s">
        <v>5418</v>
      </c>
      <c r="C17" t="s">
        <v>5496</v>
      </c>
      <c r="D17" t="s">
        <v>5496</v>
      </c>
      <c r="E17" t="s">
        <v>3979</v>
      </c>
      <c r="F17" t="s">
        <v>39</v>
      </c>
      <c r="G17" t="s">
        <v>3444</v>
      </c>
      <c r="H17" t="s">
        <v>5497</v>
      </c>
      <c r="I17" t="s">
        <v>5452</v>
      </c>
    </row>
    <row r="18" spans="1:12" ht="15" customHeight="1" x14ac:dyDescent="0.25">
      <c r="A18" t="s">
        <v>5498</v>
      </c>
      <c r="B18" t="s">
        <v>5499</v>
      </c>
      <c r="C18" t="s">
        <v>5499</v>
      </c>
      <c r="D18" t="s">
        <v>5500</v>
      </c>
      <c r="E18" t="s">
        <v>179</v>
      </c>
      <c r="F18" t="s">
        <v>5392</v>
      </c>
      <c r="G18" t="s">
        <v>3444</v>
      </c>
      <c r="H18" t="s">
        <v>5501</v>
      </c>
      <c r="I18" t="s">
        <v>5502</v>
      </c>
    </row>
    <row r="19" spans="1:12" ht="15" customHeight="1" x14ac:dyDescent="0.25">
      <c r="A19" t="s">
        <v>5420</v>
      </c>
      <c r="B19" t="s">
        <v>5421</v>
      </c>
      <c r="C19" t="s">
        <v>5503</v>
      </c>
      <c r="D19" t="s">
        <v>5421</v>
      </c>
      <c r="E19" t="s">
        <v>3979</v>
      </c>
      <c r="F19" t="s">
        <v>5392</v>
      </c>
      <c r="G19" t="s">
        <v>3444</v>
      </c>
      <c r="H19" t="s">
        <v>5504</v>
      </c>
      <c r="I19" t="s">
        <v>5452</v>
      </c>
    </row>
    <row r="20" spans="1:12" ht="15" customHeight="1" x14ac:dyDescent="0.25">
      <c r="A20" t="s">
        <v>5429</v>
      </c>
      <c r="B20" t="s">
        <v>5505</v>
      </c>
      <c r="C20" t="s">
        <v>5506</v>
      </c>
      <c r="D20" t="s">
        <v>5505</v>
      </c>
      <c r="E20" t="s">
        <v>3979</v>
      </c>
      <c r="F20" t="s">
        <v>5392</v>
      </c>
      <c r="G20" t="s">
        <v>3444</v>
      </c>
      <c r="H20" t="s">
        <v>5507</v>
      </c>
      <c r="I20" t="s">
        <v>5452</v>
      </c>
    </row>
    <row r="21" spans="1:12" ht="15" customHeight="1" x14ac:dyDescent="0.25">
      <c r="A21" t="s">
        <v>5431</v>
      </c>
      <c r="B21" t="s">
        <v>5508</v>
      </c>
      <c r="C21" t="s">
        <v>5460</v>
      </c>
      <c r="D21" t="s">
        <v>5508</v>
      </c>
      <c r="E21" t="s">
        <v>3979</v>
      </c>
      <c r="F21" t="s">
        <v>5392</v>
      </c>
      <c r="G21" t="s">
        <v>3444</v>
      </c>
      <c r="H21" t="s">
        <v>5509</v>
      </c>
      <c r="I21" t="s">
        <v>5452</v>
      </c>
      <c r="K21" t="s">
        <v>5510</v>
      </c>
      <c r="L21" t="s">
        <v>5463</v>
      </c>
    </row>
    <row r="22" spans="1:12" ht="15" customHeight="1" x14ac:dyDescent="0.25">
      <c r="A22" t="s">
        <v>5433</v>
      </c>
      <c r="B22" t="s">
        <v>5511</v>
      </c>
      <c r="C22" t="s">
        <v>5511</v>
      </c>
      <c r="D22" t="s">
        <v>5511</v>
      </c>
      <c r="E22" t="s">
        <v>3979</v>
      </c>
      <c r="F22" t="s">
        <v>4396</v>
      </c>
      <c r="G22" t="s">
        <v>3444</v>
      </c>
      <c r="H22" t="s">
        <v>5512</v>
      </c>
      <c r="I22" t="s">
        <v>5513</v>
      </c>
    </row>
    <row r="23" spans="1:12" ht="15" customHeight="1" x14ac:dyDescent="0.25">
      <c r="A23" t="s">
        <v>5436</v>
      </c>
      <c r="B23" t="s">
        <v>5437</v>
      </c>
      <c r="C23" t="s">
        <v>5437</v>
      </c>
      <c r="D23" t="s">
        <v>5437</v>
      </c>
      <c r="E23" t="s">
        <v>3979</v>
      </c>
      <c r="F23" t="s">
        <v>39</v>
      </c>
      <c r="G23" t="s">
        <v>3444</v>
      </c>
      <c r="H23" t="s">
        <v>5514</v>
      </c>
      <c r="I23" t="s">
        <v>5475</v>
      </c>
      <c r="J23" t="s">
        <v>5515</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157</v>
      </c>
      <c r="B1" t="s">
        <v>6</v>
      </c>
      <c r="C1" t="s">
        <v>5516</v>
      </c>
      <c r="D1" t="s">
        <v>5517</v>
      </c>
      <c r="E1" t="s">
        <v>5518</v>
      </c>
      <c r="F1" t="s">
        <v>5519</v>
      </c>
      <c r="G1" t="s">
        <v>5520</v>
      </c>
      <c r="H1" t="s">
        <v>5521</v>
      </c>
      <c r="I1" t="s">
        <v>5522</v>
      </c>
      <c r="J1" t="s">
        <v>5523</v>
      </c>
      <c r="K1" t="s">
        <v>3483</v>
      </c>
      <c r="L1" t="s">
        <v>3991</v>
      </c>
      <c r="M1" t="s">
        <v>163</v>
      </c>
    </row>
    <row r="2" spans="1:13" ht="15" customHeight="1" x14ac:dyDescent="0.25">
      <c r="A2" t="s">
        <v>5524</v>
      </c>
      <c r="B2" t="s">
        <v>3500</v>
      </c>
      <c r="C2" t="s">
        <v>5525</v>
      </c>
      <c r="D2" t="s">
        <v>100</v>
      </c>
      <c r="E2" t="s">
        <v>5525</v>
      </c>
      <c r="F2" t="s">
        <v>100</v>
      </c>
      <c r="G2" t="s">
        <v>5525</v>
      </c>
      <c r="H2" t="s">
        <v>100</v>
      </c>
      <c r="I2" t="s">
        <v>5525</v>
      </c>
      <c r="J2" t="s">
        <v>100</v>
      </c>
      <c r="K2" t="s">
        <v>2146</v>
      </c>
      <c r="L2" t="s">
        <v>4024</v>
      </c>
    </row>
    <row r="3" spans="1:13" ht="15" customHeight="1" x14ac:dyDescent="0.25">
      <c r="A3" t="s">
        <v>3995</v>
      </c>
      <c r="B3" t="s">
        <v>3500</v>
      </c>
      <c r="C3" t="s">
        <v>5526</v>
      </c>
      <c r="D3" t="s">
        <v>5527</v>
      </c>
      <c r="E3" t="s">
        <v>5528</v>
      </c>
      <c r="F3" t="s">
        <v>5529</v>
      </c>
      <c r="G3" t="s">
        <v>5530</v>
      </c>
      <c r="H3" t="s">
        <v>5531</v>
      </c>
      <c r="I3" t="s">
        <v>5532</v>
      </c>
      <c r="J3" t="s">
        <v>5533</v>
      </c>
      <c r="K3" t="s">
        <v>2146</v>
      </c>
      <c r="L3" t="s">
        <v>3996</v>
      </c>
    </row>
    <row r="4" spans="1:13" ht="15" customHeight="1" x14ac:dyDescent="0.25">
      <c r="A4" t="s">
        <v>4001</v>
      </c>
      <c r="B4" t="s">
        <v>3500</v>
      </c>
      <c r="C4" t="s">
        <v>5534</v>
      </c>
      <c r="D4" t="s">
        <v>5535</v>
      </c>
      <c r="E4" t="s">
        <v>5536</v>
      </c>
      <c r="F4" t="s">
        <v>5537</v>
      </c>
      <c r="G4" t="s">
        <v>5538</v>
      </c>
      <c r="H4" t="s">
        <v>5539</v>
      </c>
      <c r="I4" t="s">
        <v>5540</v>
      </c>
      <c r="J4" t="s">
        <v>5541</v>
      </c>
      <c r="K4" t="s">
        <v>1276</v>
      </c>
      <c r="L4" t="s">
        <v>3996</v>
      </c>
      <c r="M4" t="s">
        <v>4004</v>
      </c>
    </row>
    <row r="5" spans="1:13" ht="15" customHeight="1" x14ac:dyDescent="0.25">
      <c r="A5" t="s">
        <v>5542</v>
      </c>
      <c r="B5" t="s">
        <v>3500</v>
      </c>
      <c r="C5" t="s">
        <v>5543</v>
      </c>
      <c r="D5" t="s">
        <v>5544</v>
      </c>
      <c r="E5" t="s">
        <v>5545</v>
      </c>
      <c r="F5" t="s">
        <v>5546</v>
      </c>
      <c r="G5" t="s">
        <v>5547</v>
      </c>
      <c r="H5" t="s">
        <v>5548</v>
      </c>
      <c r="I5" t="s">
        <v>5549</v>
      </c>
      <c r="J5" t="s">
        <v>5550</v>
      </c>
      <c r="K5" t="s">
        <v>1717</v>
      </c>
      <c r="L5" t="s">
        <v>4013</v>
      </c>
    </row>
    <row r="6" spans="1:13" ht="15" customHeight="1" x14ac:dyDescent="0.25">
      <c r="A6" t="s">
        <v>4007</v>
      </c>
      <c r="B6" t="s">
        <v>41</v>
      </c>
      <c r="C6" t="s">
        <v>5551</v>
      </c>
      <c r="D6" t="s">
        <v>5552</v>
      </c>
      <c r="E6" t="s">
        <v>5553</v>
      </c>
      <c r="F6" t="s">
        <v>5554</v>
      </c>
      <c r="G6" t="s">
        <v>5555</v>
      </c>
      <c r="H6" t="s">
        <v>5556</v>
      </c>
      <c r="I6" t="s">
        <v>5557</v>
      </c>
      <c r="J6" t="s">
        <v>5558</v>
      </c>
      <c r="K6" t="s">
        <v>2146</v>
      </c>
      <c r="L6" t="s">
        <v>3996</v>
      </c>
    </row>
    <row r="7" spans="1:13" ht="15" customHeight="1" x14ac:dyDescent="0.25">
      <c r="A7" t="s">
        <v>5559</v>
      </c>
      <c r="B7" t="s">
        <v>41</v>
      </c>
      <c r="C7" t="s">
        <v>5560</v>
      </c>
      <c r="D7" t="s">
        <v>5561</v>
      </c>
      <c r="E7" t="s">
        <v>5562</v>
      </c>
      <c r="F7" t="s">
        <v>5563</v>
      </c>
      <c r="G7" t="s">
        <v>5564</v>
      </c>
      <c r="H7" t="s">
        <v>5565</v>
      </c>
      <c r="I7" t="s">
        <v>5566</v>
      </c>
      <c r="J7" t="s">
        <v>5567</v>
      </c>
      <c r="K7" t="s">
        <v>2146</v>
      </c>
      <c r="L7" t="s">
        <v>4013</v>
      </c>
      <c r="M7" t="s">
        <v>5568</v>
      </c>
    </row>
    <row r="8" spans="1:13" ht="15" customHeight="1" x14ac:dyDescent="0.25">
      <c r="A8" t="s">
        <v>4030</v>
      </c>
      <c r="B8" t="s">
        <v>3500</v>
      </c>
      <c r="C8" t="s">
        <v>5569</v>
      </c>
      <c r="D8" t="s">
        <v>5570</v>
      </c>
      <c r="E8" t="s">
        <v>5571</v>
      </c>
      <c r="F8" t="s">
        <v>5572</v>
      </c>
      <c r="G8" t="s">
        <v>5573</v>
      </c>
      <c r="H8" t="s">
        <v>5574</v>
      </c>
      <c r="I8" t="s">
        <v>5575</v>
      </c>
      <c r="J8" t="s">
        <v>5576</v>
      </c>
      <c r="K8" t="s">
        <v>1276</v>
      </c>
      <c r="L8" t="s">
        <v>3996</v>
      </c>
    </row>
    <row r="9" spans="1:13" ht="15" customHeight="1" x14ac:dyDescent="0.25">
      <c r="A9" t="s">
        <v>4012</v>
      </c>
      <c r="B9" t="s">
        <v>41</v>
      </c>
      <c r="C9" t="s">
        <v>5577</v>
      </c>
      <c r="D9" t="s">
        <v>5578</v>
      </c>
      <c r="E9" t="s">
        <v>5579</v>
      </c>
      <c r="F9" t="s">
        <v>5580</v>
      </c>
      <c r="G9" t="s">
        <v>5581</v>
      </c>
      <c r="H9" t="s">
        <v>5582</v>
      </c>
      <c r="I9" t="s">
        <v>5583</v>
      </c>
      <c r="J9" t="s">
        <v>5584</v>
      </c>
      <c r="K9" t="s">
        <v>2146</v>
      </c>
      <c r="L9" t="s">
        <v>4013</v>
      </c>
      <c r="M9" t="s">
        <v>4016</v>
      </c>
    </row>
    <row r="10" spans="1:13" ht="15" customHeight="1" x14ac:dyDescent="0.25">
      <c r="A10" t="s">
        <v>4019</v>
      </c>
      <c r="B10" t="s">
        <v>3500</v>
      </c>
      <c r="C10" t="s">
        <v>5585</v>
      </c>
      <c r="D10" t="s">
        <v>5586</v>
      </c>
      <c r="E10" t="s">
        <v>5587</v>
      </c>
      <c r="F10" t="s">
        <v>5588</v>
      </c>
      <c r="G10" t="s">
        <v>5589</v>
      </c>
      <c r="H10" t="s">
        <v>4020</v>
      </c>
      <c r="I10" t="s">
        <v>5590</v>
      </c>
      <c r="J10" t="s">
        <v>5591</v>
      </c>
      <c r="K10" t="s">
        <v>2146</v>
      </c>
      <c r="L10" t="s">
        <v>4013</v>
      </c>
    </row>
    <row r="11" spans="1:13" ht="15" customHeight="1" x14ac:dyDescent="0.25">
      <c r="A11" t="s">
        <v>5592</v>
      </c>
      <c r="B11" t="s">
        <v>3500</v>
      </c>
      <c r="C11" t="s">
        <v>5593</v>
      </c>
      <c r="D11" t="s">
        <v>5594</v>
      </c>
      <c r="E11" t="s">
        <v>5595</v>
      </c>
      <c r="F11" t="s">
        <v>5596</v>
      </c>
      <c r="G11" t="s">
        <v>5597</v>
      </c>
      <c r="H11" t="s">
        <v>5598</v>
      </c>
      <c r="I11" t="s">
        <v>5599</v>
      </c>
      <c r="J11" t="s">
        <v>5600</v>
      </c>
      <c r="K11" t="s">
        <v>2146</v>
      </c>
      <c r="L11" t="s">
        <v>3996</v>
      </c>
    </row>
    <row r="12" spans="1:13" ht="15" customHeight="1" x14ac:dyDescent="0.25">
      <c r="A12" t="s">
        <v>5601</v>
      </c>
      <c r="B12" t="s">
        <v>41</v>
      </c>
      <c r="C12" t="s">
        <v>5602</v>
      </c>
      <c r="D12" t="s">
        <v>5603</v>
      </c>
      <c r="E12" t="s">
        <v>5604</v>
      </c>
      <c r="F12" t="s">
        <v>5605</v>
      </c>
      <c r="G12" t="s">
        <v>5606</v>
      </c>
      <c r="H12" t="s">
        <v>5607</v>
      </c>
      <c r="I12" t="s">
        <v>5608</v>
      </c>
      <c r="J12" t="s">
        <v>5609</v>
      </c>
      <c r="K12" t="s">
        <v>2146</v>
      </c>
      <c r="L12" t="s">
        <v>4024</v>
      </c>
      <c r="M12" t="s">
        <v>4027</v>
      </c>
    </row>
    <row r="13" spans="1:13" ht="15" customHeight="1" x14ac:dyDescent="0.25">
      <c r="A13" t="s">
        <v>5610</v>
      </c>
      <c r="B13" t="s">
        <v>3488</v>
      </c>
      <c r="C13" t="s">
        <v>5611</v>
      </c>
      <c r="D13" t="s">
        <v>5612</v>
      </c>
      <c r="E13" t="s">
        <v>5613</v>
      </c>
      <c r="F13" t="s">
        <v>5614</v>
      </c>
      <c r="G13" t="s">
        <v>5615</v>
      </c>
      <c r="H13" t="s">
        <v>5616</v>
      </c>
      <c r="I13" t="s">
        <v>5617</v>
      </c>
      <c r="J13" t="s">
        <v>5618</v>
      </c>
      <c r="K13" t="s">
        <v>2146</v>
      </c>
      <c r="L13" t="s">
        <v>4013</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157</v>
      </c>
      <c r="B1" t="s">
        <v>6</v>
      </c>
      <c r="C1" t="s">
        <v>3482</v>
      </c>
      <c r="D1" t="s">
        <v>3483</v>
      </c>
      <c r="E1" t="s">
        <v>163</v>
      </c>
    </row>
    <row r="2" spans="1:5" ht="15" customHeight="1" x14ac:dyDescent="0.25">
      <c r="A2" t="s">
        <v>4143</v>
      </c>
      <c r="B2" t="s">
        <v>41</v>
      </c>
      <c r="C2" t="s">
        <v>5619</v>
      </c>
      <c r="D2" t="s">
        <v>89</v>
      </c>
      <c r="E2" t="s">
        <v>4144</v>
      </c>
    </row>
    <row r="3" spans="1:5" ht="15" customHeight="1" x14ac:dyDescent="0.25">
      <c r="A3" t="s">
        <v>4145</v>
      </c>
      <c r="B3" t="s">
        <v>41</v>
      </c>
      <c r="C3" t="s">
        <v>5620</v>
      </c>
      <c r="D3" t="s">
        <v>89</v>
      </c>
      <c r="E3" t="s">
        <v>4148</v>
      </c>
    </row>
    <row r="4" spans="1:5" ht="15" customHeight="1" x14ac:dyDescent="0.25">
      <c r="A4" t="s">
        <v>5621</v>
      </c>
      <c r="B4" t="s">
        <v>41</v>
      </c>
      <c r="C4" t="s">
        <v>5622</v>
      </c>
      <c r="D4" t="s">
        <v>89</v>
      </c>
      <c r="E4" t="s">
        <v>5623</v>
      </c>
    </row>
    <row r="5" spans="1:5" ht="15" customHeight="1" x14ac:dyDescent="0.25">
      <c r="A5" t="s">
        <v>5624</v>
      </c>
      <c r="B5" t="s">
        <v>41</v>
      </c>
      <c r="C5" t="s">
        <v>5625</v>
      </c>
      <c r="D5" t="s">
        <v>89</v>
      </c>
      <c r="E5" t="s">
        <v>5626</v>
      </c>
    </row>
    <row r="6" spans="1:5" ht="15" customHeight="1" x14ac:dyDescent="0.25">
      <c r="A6" t="s">
        <v>5627</v>
      </c>
      <c r="B6" t="s">
        <v>41</v>
      </c>
      <c r="C6" t="s">
        <v>5628</v>
      </c>
      <c r="D6" t="s">
        <v>89</v>
      </c>
      <c r="E6" t="s">
        <v>5629</v>
      </c>
    </row>
    <row r="7" spans="1:5" ht="15" customHeight="1" x14ac:dyDescent="0.25">
      <c r="A7" t="s">
        <v>4149</v>
      </c>
      <c r="B7" t="s">
        <v>41</v>
      </c>
      <c r="C7" t="s">
        <v>5630</v>
      </c>
      <c r="D7" t="s">
        <v>89</v>
      </c>
      <c r="E7" t="s">
        <v>4154</v>
      </c>
    </row>
    <row r="8" spans="1:5" ht="15" customHeight="1" x14ac:dyDescent="0.25">
      <c r="A8" t="s">
        <v>4155</v>
      </c>
      <c r="B8" t="s">
        <v>41</v>
      </c>
      <c r="C8" t="s">
        <v>5631</v>
      </c>
      <c r="D8" t="s">
        <v>89</v>
      </c>
      <c r="E8" t="s">
        <v>4160</v>
      </c>
    </row>
    <row r="9" spans="1:5" ht="15" customHeight="1" x14ac:dyDescent="0.25">
      <c r="A9" t="s">
        <v>4161</v>
      </c>
      <c r="B9" t="s">
        <v>3488</v>
      </c>
      <c r="C9" t="s">
        <v>5632</v>
      </c>
      <c r="D9" t="s">
        <v>89</v>
      </c>
      <c r="E9" t="s">
        <v>4164</v>
      </c>
    </row>
    <row r="10" spans="1:5" ht="15" customHeight="1" x14ac:dyDescent="0.25">
      <c r="A10" t="s">
        <v>4165</v>
      </c>
      <c r="B10" t="s">
        <v>41</v>
      </c>
      <c r="C10" t="s">
        <v>5633</v>
      </c>
      <c r="D10" t="s">
        <v>89</v>
      </c>
      <c r="E10" t="s">
        <v>4170</v>
      </c>
    </row>
    <row r="11" spans="1:5" ht="15" customHeight="1" x14ac:dyDescent="0.25">
      <c r="A11" t="s">
        <v>4171</v>
      </c>
      <c r="B11" t="s">
        <v>41</v>
      </c>
      <c r="C11" t="s">
        <v>5634</v>
      </c>
      <c r="D11" t="s">
        <v>89</v>
      </c>
      <c r="E11" t="s">
        <v>4176</v>
      </c>
    </row>
    <row r="12" spans="1:5" ht="15" customHeight="1" x14ac:dyDescent="0.25">
      <c r="A12" t="s">
        <v>4177</v>
      </c>
      <c r="B12" t="s">
        <v>41</v>
      </c>
      <c r="C12" t="s">
        <v>5635</v>
      </c>
      <c r="D12" t="s">
        <v>89</v>
      </c>
      <c r="E12" t="s">
        <v>4182</v>
      </c>
    </row>
    <row r="13" spans="1:5" ht="15" customHeight="1" x14ac:dyDescent="0.25">
      <c r="A13" t="s">
        <v>5636</v>
      </c>
      <c r="B13" t="s">
        <v>3500</v>
      </c>
      <c r="C13" t="s">
        <v>5637</v>
      </c>
      <c r="D13" t="s">
        <v>89</v>
      </c>
      <c r="E13" t="s">
        <v>5638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157</v>
      </c>
      <c r="B1" t="s">
        <v>1</v>
      </c>
      <c r="C1" t="s">
        <v>3427</v>
      </c>
      <c r="D1" t="s">
        <v>4501</v>
      </c>
      <c r="E1" t="s">
        <v>5639</v>
      </c>
      <c r="F1" t="s">
        <v>5640</v>
      </c>
      <c r="G1" t="s">
        <v>5641</v>
      </c>
      <c r="H1" t="s">
        <v>5642</v>
      </c>
      <c r="I1" t="s">
        <v>3436</v>
      </c>
      <c r="J1" t="s">
        <v>5643</v>
      </c>
      <c r="K1" t="s">
        <v>3430</v>
      </c>
      <c r="L1" t="s">
        <v>5644</v>
      </c>
      <c r="M1" t="s">
        <v>3821</v>
      </c>
      <c r="N1" t="s">
        <v>5645</v>
      </c>
      <c r="O1" t="s">
        <v>5646</v>
      </c>
      <c r="P1" t="s">
        <v>3437</v>
      </c>
      <c r="Q1" t="s">
        <v>3438</v>
      </c>
      <c r="R1" t="s">
        <v>3439</v>
      </c>
      <c r="S1" t="s">
        <v>5647</v>
      </c>
      <c r="T1" t="s">
        <v>5648</v>
      </c>
      <c r="U1" t="s">
        <v>5649</v>
      </c>
      <c r="V1" t="s">
        <v>5650</v>
      </c>
      <c r="W1" t="s">
        <v>5651</v>
      </c>
      <c r="X1" t="s">
        <v>3440</v>
      </c>
    </row>
    <row r="2" spans="1:24" ht="15" customHeight="1" x14ac:dyDescent="0.25">
      <c r="A2" t="s">
        <v>3471</v>
      </c>
      <c r="B2" t="s">
        <v>2146</v>
      </c>
      <c r="C2">
        <v>75</v>
      </c>
      <c r="D2">
        <v>3</v>
      </c>
      <c r="E2">
        <v>0</v>
      </c>
      <c r="F2">
        <v>0</v>
      </c>
      <c r="G2">
        <v>0</v>
      </c>
      <c r="H2">
        <v>0</v>
      </c>
      <c r="I2">
        <v>2</v>
      </c>
      <c r="J2">
        <v>0</v>
      </c>
      <c r="K2">
        <v>0</v>
      </c>
      <c r="L2">
        <v>0</v>
      </c>
      <c r="M2">
        <v>0</v>
      </c>
      <c r="N2">
        <v>0</v>
      </c>
      <c r="O2">
        <v>0</v>
      </c>
      <c r="P2" t="s">
        <v>3472</v>
      </c>
      <c r="Q2" t="s">
        <v>5652</v>
      </c>
      <c r="R2" t="s">
        <v>3473</v>
      </c>
      <c r="S2" t="s">
        <v>5392</v>
      </c>
      <c r="T2">
        <v>5</v>
      </c>
      <c r="U2">
        <v>5</v>
      </c>
      <c r="X2" t="s">
        <v>3444</v>
      </c>
    </row>
    <row r="3" spans="1:24" ht="15" customHeight="1" x14ac:dyDescent="0.25">
      <c r="A3" t="s">
        <v>3454</v>
      </c>
      <c r="B3" t="s">
        <v>154</v>
      </c>
      <c r="C3">
        <v>75</v>
      </c>
      <c r="D3">
        <v>3</v>
      </c>
      <c r="E3">
        <v>0</v>
      </c>
      <c r="F3">
        <v>0</v>
      </c>
      <c r="G3">
        <v>0</v>
      </c>
      <c r="H3">
        <v>0</v>
      </c>
      <c r="I3">
        <v>0</v>
      </c>
      <c r="J3">
        <v>2</v>
      </c>
      <c r="K3">
        <v>0</v>
      </c>
      <c r="L3">
        <v>0</v>
      </c>
      <c r="M3">
        <v>0</v>
      </c>
      <c r="N3">
        <v>0</v>
      </c>
      <c r="O3">
        <v>0</v>
      </c>
      <c r="P3" t="s">
        <v>5653</v>
      </c>
      <c r="Q3" t="s">
        <v>5654</v>
      </c>
      <c r="R3" t="s">
        <v>3456</v>
      </c>
      <c r="S3" t="s">
        <v>5409</v>
      </c>
      <c r="T3">
        <v>5</v>
      </c>
      <c r="U3">
        <v>4</v>
      </c>
      <c r="V3" t="s">
        <v>5655</v>
      </c>
      <c r="X3" t="s">
        <v>3457</v>
      </c>
    </row>
    <row r="4" spans="1:24" ht="15" customHeight="1" x14ac:dyDescent="0.25">
      <c r="A4" t="s">
        <v>3477</v>
      </c>
      <c r="B4" t="s">
        <v>1314</v>
      </c>
      <c r="C4">
        <v>60</v>
      </c>
      <c r="D4">
        <v>3</v>
      </c>
      <c r="E4">
        <v>0</v>
      </c>
      <c r="F4">
        <v>1</v>
      </c>
      <c r="G4">
        <v>0</v>
      </c>
      <c r="H4">
        <v>0</v>
      </c>
      <c r="I4">
        <v>0</v>
      </c>
      <c r="J4">
        <v>0</v>
      </c>
      <c r="K4">
        <v>1</v>
      </c>
      <c r="L4">
        <v>0</v>
      </c>
      <c r="M4">
        <v>0</v>
      </c>
      <c r="N4">
        <v>0</v>
      </c>
      <c r="O4">
        <v>0</v>
      </c>
      <c r="P4" t="s">
        <v>3478</v>
      </c>
      <c r="Q4" t="s">
        <v>5656</v>
      </c>
      <c r="R4" t="s">
        <v>3480</v>
      </c>
      <c r="S4" t="s">
        <v>4518</v>
      </c>
      <c r="T4">
        <v>5</v>
      </c>
      <c r="U4">
        <v>5</v>
      </c>
      <c r="X4" t="s">
        <v>3444</v>
      </c>
    </row>
    <row r="5" spans="1:24" ht="15" customHeight="1" x14ac:dyDescent="0.25">
      <c r="A5" t="s">
        <v>3461</v>
      </c>
      <c r="B5" t="s">
        <v>1809</v>
      </c>
      <c r="C5">
        <v>60</v>
      </c>
      <c r="D5">
        <v>3</v>
      </c>
      <c r="E5">
        <v>0</v>
      </c>
      <c r="F5">
        <v>0</v>
      </c>
      <c r="G5">
        <v>1</v>
      </c>
      <c r="H5">
        <v>1</v>
      </c>
      <c r="I5">
        <v>0</v>
      </c>
      <c r="J5">
        <v>0</v>
      </c>
      <c r="K5">
        <v>0</v>
      </c>
      <c r="L5">
        <v>0</v>
      </c>
      <c r="M5">
        <v>0</v>
      </c>
      <c r="N5">
        <v>0</v>
      </c>
      <c r="O5">
        <v>0</v>
      </c>
      <c r="P5" t="s">
        <v>3462</v>
      </c>
      <c r="Q5" t="s">
        <v>5657</v>
      </c>
      <c r="R5" t="s">
        <v>3464</v>
      </c>
      <c r="S5" t="s">
        <v>5658</v>
      </c>
      <c r="T5">
        <v>5</v>
      </c>
      <c r="U5">
        <v>5</v>
      </c>
      <c r="X5" t="s">
        <v>3444</v>
      </c>
    </row>
    <row r="6" spans="1:24" ht="15" customHeight="1" x14ac:dyDescent="0.25">
      <c r="A6" t="s">
        <v>3450</v>
      </c>
      <c r="B6" t="s">
        <v>89</v>
      </c>
      <c r="C6">
        <v>80</v>
      </c>
      <c r="D6">
        <v>3</v>
      </c>
      <c r="E6">
        <v>2</v>
      </c>
      <c r="F6">
        <v>0</v>
      </c>
      <c r="G6">
        <v>0</v>
      </c>
      <c r="H6">
        <v>0</v>
      </c>
      <c r="I6">
        <v>0</v>
      </c>
      <c r="J6">
        <v>0</v>
      </c>
      <c r="K6">
        <v>0</v>
      </c>
      <c r="L6">
        <v>0</v>
      </c>
      <c r="M6">
        <v>0</v>
      </c>
      <c r="N6">
        <v>0</v>
      </c>
      <c r="O6">
        <v>0</v>
      </c>
      <c r="P6" t="s">
        <v>5659</v>
      </c>
      <c r="Q6" t="s">
        <v>5660</v>
      </c>
      <c r="R6" t="s">
        <v>3452</v>
      </c>
      <c r="S6" t="s">
        <v>5392</v>
      </c>
      <c r="T6">
        <v>5</v>
      </c>
      <c r="U6">
        <v>4</v>
      </c>
      <c r="V6" t="s">
        <v>3429</v>
      </c>
      <c r="X6" t="s">
        <v>3453</v>
      </c>
    </row>
    <row r="7" spans="1:24" ht="15" customHeight="1" x14ac:dyDescent="0.25">
      <c r="A7" t="s">
        <v>5661</v>
      </c>
      <c r="B7" t="s">
        <v>89</v>
      </c>
      <c r="C7">
        <v>70</v>
      </c>
      <c r="D7">
        <v>3</v>
      </c>
      <c r="E7">
        <v>0</v>
      </c>
      <c r="F7">
        <v>2</v>
      </c>
      <c r="G7">
        <v>0</v>
      </c>
      <c r="H7">
        <v>0</v>
      </c>
      <c r="I7">
        <v>0</v>
      </c>
      <c r="J7">
        <v>0</v>
      </c>
      <c r="K7">
        <v>0</v>
      </c>
      <c r="L7">
        <v>0</v>
      </c>
      <c r="M7">
        <v>0</v>
      </c>
      <c r="N7">
        <v>0</v>
      </c>
      <c r="O7">
        <v>0</v>
      </c>
      <c r="P7" t="s">
        <v>5659</v>
      </c>
      <c r="Q7" t="s">
        <v>5662</v>
      </c>
      <c r="R7" t="s">
        <v>5663</v>
      </c>
      <c r="S7" t="s">
        <v>5392</v>
      </c>
      <c r="T7">
        <v>5</v>
      </c>
      <c r="U7">
        <v>5</v>
      </c>
      <c r="V7" t="s">
        <v>5664</v>
      </c>
      <c r="W7" t="s">
        <v>5665</v>
      </c>
      <c r="X7" t="s">
        <v>4770</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157</v>
      </c>
      <c r="B1" t="s">
        <v>6</v>
      </c>
      <c r="C1" t="s">
        <v>159</v>
      </c>
      <c r="D1" t="s">
        <v>5666</v>
      </c>
      <c r="E1" t="s">
        <v>3439</v>
      </c>
      <c r="F1" t="s">
        <v>5667</v>
      </c>
      <c r="G1" t="s">
        <v>5668</v>
      </c>
      <c r="H1" t="s">
        <v>4242</v>
      </c>
      <c r="I1" t="s">
        <v>1</v>
      </c>
      <c r="J1" t="s">
        <v>162</v>
      </c>
    </row>
    <row r="2" spans="1:10" ht="15" customHeight="1" x14ac:dyDescent="0.25">
      <c r="A2" t="s">
        <v>5669</v>
      </c>
      <c r="B2" t="s">
        <v>3500</v>
      </c>
      <c r="C2" t="s">
        <v>4565</v>
      </c>
      <c r="D2">
        <v>1</v>
      </c>
      <c r="E2" t="s">
        <v>5670</v>
      </c>
      <c r="F2" t="s">
        <v>5671</v>
      </c>
      <c r="G2">
        <v>1</v>
      </c>
      <c r="H2" t="s">
        <v>5669</v>
      </c>
      <c r="I2" t="s">
        <v>89</v>
      </c>
      <c r="J2" t="s">
        <v>5672</v>
      </c>
    </row>
    <row r="3" spans="1:10" ht="15" customHeight="1" x14ac:dyDescent="0.25">
      <c r="A3" t="s">
        <v>5673</v>
      </c>
      <c r="B3" t="s">
        <v>41</v>
      </c>
      <c r="C3" t="s">
        <v>5328</v>
      </c>
      <c r="D3">
        <v>1</v>
      </c>
      <c r="E3" t="s">
        <v>5674</v>
      </c>
      <c r="F3" t="s">
        <v>5675</v>
      </c>
      <c r="G3">
        <v>1</v>
      </c>
      <c r="H3" t="s">
        <v>5673</v>
      </c>
      <c r="I3" t="s">
        <v>89</v>
      </c>
      <c r="J3" t="s">
        <v>5676</v>
      </c>
    </row>
    <row r="4" spans="1:10" ht="15" customHeight="1" x14ac:dyDescent="0.25">
      <c r="A4" t="s">
        <v>5677</v>
      </c>
      <c r="B4" t="s">
        <v>3488</v>
      </c>
      <c r="C4" t="s">
        <v>5328</v>
      </c>
      <c r="D4">
        <v>0</v>
      </c>
      <c r="E4" t="s">
        <v>5678</v>
      </c>
      <c r="F4" t="s">
        <v>5679</v>
      </c>
      <c r="G4">
        <v>0</v>
      </c>
      <c r="H4" t="s">
        <v>5677</v>
      </c>
      <c r="I4" t="s">
        <v>89</v>
      </c>
      <c r="J4" t="s">
        <v>5680</v>
      </c>
    </row>
    <row r="5" spans="1:10" ht="15" customHeight="1" x14ac:dyDescent="0.25">
      <c r="A5" t="s">
        <v>5681</v>
      </c>
      <c r="B5" t="s">
        <v>3488</v>
      </c>
      <c r="C5" t="s">
        <v>4565</v>
      </c>
      <c r="D5">
        <v>1</v>
      </c>
      <c r="E5" t="s">
        <v>5682</v>
      </c>
      <c r="F5" t="s">
        <v>5683</v>
      </c>
      <c r="G5">
        <v>1</v>
      </c>
      <c r="H5" t="s">
        <v>5684</v>
      </c>
      <c r="I5" t="s">
        <v>89</v>
      </c>
      <c r="J5" t="s">
        <v>5685</v>
      </c>
    </row>
    <row r="6" spans="1:10" ht="15" customHeight="1" x14ac:dyDescent="0.25">
      <c r="A6" t="s">
        <v>5686</v>
      </c>
      <c r="B6" t="s">
        <v>3488</v>
      </c>
      <c r="C6" t="s">
        <v>5328</v>
      </c>
      <c r="D6">
        <v>1</v>
      </c>
      <c r="E6" t="s">
        <v>5687</v>
      </c>
      <c r="F6" t="s">
        <v>5687</v>
      </c>
      <c r="G6">
        <v>0</v>
      </c>
      <c r="H6" t="s">
        <v>5686</v>
      </c>
      <c r="I6" t="s">
        <v>89</v>
      </c>
      <c r="J6" t="s">
        <v>5688</v>
      </c>
    </row>
    <row r="7" spans="1:10" ht="15" customHeight="1" x14ac:dyDescent="0.25">
      <c r="A7" t="s">
        <v>5689</v>
      </c>
      <c r="B7" t="s">
        <v>3488</v>
      </c>
      <c r="C7" t="s">
        <v>5690</v>
      </c>
      <c r="D7">
        <v>2</v>
      </c>
      <c r="E7" t="s">
        <v>5691</v>
      </c>
      <c r="F7" t="s">
        <v>5692</v>
      </c>
      <c r="G7">
        <v>2</v>
      </c>
      <c r="H7" t="s">
        <v>5693</v>
      </c>
      <c r="I7" t="s">
        <v>89</v>
      </c>
      <c r="J7" t="s">
        <v>5694</v>
      </c>
    </row>
    <row r="8" spans="1:10" ht="15" customHeight="1" x14ac:dyDescent="0.25">
      <c r="A8" t="s">
        <v>5695</v>
      </c>
      <c r="B8" t="s">
        <v>3500</v>
      </c>
      <c r="C8" t="s">
        <v>5690</v>
      </c>
      <c r="D8">
        <v>1</v>
      </c>
      <c r="E8" t="s">
        <v>5696</v>
      </c>
      <c r="F8" t="s">
        <v>5697</v>
      </c>
      <c r="G8">
        <v>1</v>
      </c>
      <c r="H8" t="s">
        <v>5698</v>
      </c>
      <c r="I8" t="s">
        <v>89</v>
      </c>
      <c r="J8" t="s">
        <v>5699</v>
      </c>
    </row>
    <row r="9" spans="1:10" ht="15" customHeight="1" x14ac:dyDescent="0.25">
      <c r="A9" t="s">
        <v>5700</v>
      </c>
      <c r="B9" t="s">
        <v>41</v>
      </c>
      <c r="C9" t="s">
        <v>5690</v>
      </c>
      <c r="D9">
        <v>0</v>
      </c>
      <c r="E9" t="s">
        <v>5701</v>
      </c>
      <c r="F9" t="s">
        <v>5702</v>
      </c>
      <c r="G9">
        <v>0</v>
      </c>
      <c r="H9" t="s">
        <v>5700</v>
      </c>
      <c r="I9" t="s">
        <v>89</v>
      </c>
      <c r="J9" t="s">
        <v>5703</v>
      </c>
    </row>
    <row r="10" spans="1:10" ht="15" customHeight="1" x14ac:dyDescent="0.25">
      <c r="A10" t="s">
        <v>5704</v>
      </c>
      <c r="B10" t="s">
        <v>41</v>
      </c>
      <c r="C10" t="s">
        <v>5328</v>
      </c>
      <c r="D10">
        <v>1</v>
      </c>
      <c r="E10" t="s">
        <v>5705</v>
      </c>
      <c r="F10" t="s">
        <v>5706</v>
      </c>
      <c r="G10">
        <v>1</v>
      </c>
      <c r="H10" t="s">
        <v>5704</v>
      </c>
      <c r="I10" t="s">
        <v>89</v>
      </c>
      <c r="J10" t="s">
        <v>5707</v>
      </c>
    </row>
    <row r="11" spans="1:10" ht="15" customHeight="1" x14ac:dyDescent="0.25">
      <c r="A11" t="s">
        <v>5708</v>
      </c>
      <c r="B11" t="s">
        <v>41</v>
      </c>
      <c r="C11" t="s">
        <v>5328</v>
      </c>
      <c r="D11">
        <v>1</v>
      </c>
      <c r="E11" t="s">
        <v>5709</v>
      </c>
      <c r="F11" t="s">
        <v>5710</v>
      </c>
      <c r="G11">
        <v>1</v>
      </c>
      <c r="H11" t="s">
        <v>5708</v>
      </c>
      <c r="I11" t="s">
        <v>89</v>
      </c>
      <c r="J11" t="s">
        <v>5711</v>
      </c>
    </row>
    <row r="12" spans="1:10" ht="15" customHeight="1" x14ac:dyDescent="0.25">
      <c r="A12" t="s">
        <v>5712</v>
      </c>
      <c r="B12" t="s">
        <v>3500</v>
      </c>
      <c r="C12" t="s">
        <v>5690</v>
      </c>
      <c r="D12">
        <v>0</v>
      </c>
      <c r="E12" t="s">
        <v>5713</v>
      </c>
      <c r="F12" t="s">
        <v>5714</v>
      </c>
      <c r="G12">
        <v>0</v>
      </c>
      <c r="H12" t="s">
        <v>5712</v>
      </c>
      <c r="I12" t="s">
        <v>89</v>
      </c>
      <c r="J12" t="s">
        <v>5715</v>
      </c>
    </row>
    <row r="13" spans="1:10" ht="15" customHeight="1" x14ac:dyDescent="0.25">
      <c r="A13" t="s">
        <v>4395</v>
      </c>
      <c r="B13" t="s">
        <v>3500</v>
      </c>
      <c r="C13" t="s">
        <v>5328</v>
      </c>
      <c r="D13">
        <v>1</v>
      </c>
      <c r="E13" t="s">
        <v>5716</v>
      </c>
      <c r="F13" t="s">
        <v>5716</v>
      </c>
      <c r="G13">
        <v>1</v>
      </c>
      <c r="H13" t="s">
        <v>4400</v>
      </c>
      <c r="I13" t="s">
        <v>1641</v>
      </c>
      <c r="J13" t="s">
        <v>5717</v>
      </c>
    </row>
    <row r="14" spans="1:10" ht="15" customHeight="1" x14ac:dyDescent="0.25">
      <c r="A14" t="s">
        <v>5718</v>
      </c>
      <c r="B14" t="s">
        <v>41</v>
      </c>
      <c r="C14" t="s">
        <v>5690</v>
      </c>
      <c r="D14">
        <v>1</v>
      </c>
      <c r="E14" t="s">
        <v>5719</v>
      </c>
      <c r="F14" t="s">
        <v>5720</v>
      </c>
      <c r="G14">
        <v>1</v>
      </c>
      <c r="H14" t="s">
        <v>5718</v>
      </c>
      <c r="I14" t="s">
        <v>89</v>
      </c>
      <c r="J14" t="s">
        <v>5721</v>
      </c>
    </row>
    <row r="15" spans="1:10" ht="15" customHeight="1" x14ac:dyDescent="0.25">
      <c r="A15" t="s">
        <v>4406</v>
      </c>
      <c r="B15" t="s">
        <v>3500</v>
      </c>
      <c r="C15" t="s">
        <v>5690</v>
      </c>
      <c r="D15">
        <v>1</v>
      </c>
      <c r="E15" t="s">
        <v>5722</v>
      </c>
      <c r="F15" t="s">
        <v>5722</v>
      </c>
      <c r="G15">
        <v>1</v>
      </c>
      <c r="H15" t="s">
        <v>4406</v>
      </c>
      <c r="I15" t="s">
        <v>1038</v>
      </c>
      <c r="J15" t="s">
        <v>5723</v>
      </c>
    </row>
    <row r="16" spans="1:10" ht="15" customHeight="1" x14ac:dyDescent="0.25">
      <c r="A16" t="s">
        <v>3507</v>
      </c>
      <c r="B16" t="s">
        <v>3488</v>
      </c>
      <c r="C16" t="s">
        <v>4565</v>
      </c>
      <c r="D16">
        <v>3</v>
      </c>
      <c r="E16" t="s">
        <v>5724</v>
      </c>
      <c r="F16" t="s">
        <v>5724</v>
      </c>
      <c r="G16">
        <v>2</v>
      </c>
      <c r="H16" t="s">
        <v>3507</v>
      </c>
      <c r="I16" t="s">
        <v>89</v>
      </c>
      <c r="J16" t="s">
        <v>5707</v>
      </c>
    </row>
    <row r="17" spans="1:10" ht="15" customHeight="1" x14ac:dyDescent="0.25">
      <c r="A17" t="s">
        <v>3429</v>
      </c>
      <c r="B17" t="s">
        <v>3532</v>
      </c>
      <c r="C17" t="s">
        <v>5690</v>
      </c>
      <c r="D17">
        <v>2</v>
      </c>
      <c r="E17" t="s">
        <v>5725</v>
      </c>
      <c r="F17" t="s">
        <v>5726</v>
      </c>
      <c r="G17">
        <v>2</v>
      </c>
      <c r="H17" t="s">
        <v>3429</v>
      </c>
      <c r="I17" t="s">
        <v>89</v>
      </c>
      <c r="J17" t="s">
        <v>5703</v>
      </c>
    </row>
    <row r="18" spans="1:10" ht="15" customHeight="1" x14ac:dyDescent="0.25">
      <c r="A18" t="s">
        <v>5727</v>
      </c>
      <c r="B18" t="s">
        <v>3500</v>
      </c>
      <c r="C18" t="s">
        <v>5328</v>
      </c>
      <c r="D18">
        <v>0</v>
      </c>
      <c r="E18" t="s">
        <v>5728</v>
      </c>
      <c r="F18" t="s">
        <v>5729</v>
      </c>
      <c r="G18">
        <v>0</v>
      </c>
      <c r="H18" t="s">
        <v>5730</v>
      </c>
      <c r="I18" t="s">
        <v>89</v>
      </c>
      <c r="J18" t="s">
        <v>5731</v>
      </c>
    </row>
    <row r="19" spans="1:10" ht="15" customHeight="1" x14ac:dyDescent="0.25">
      <c r="A19" t="s">
        <v>5732</v>
      </c>
      <c r="B19" t="s">
        <v>41</v>
      </c>
      <c r="C19" t="s">
        <v>5690</v>
      </c>
      <c r="D19">
        <v>0</v>
      </c>
      <c r="E19" t="s">
        <v>5733</v>
      </c>
      <c r="F19" t="s">
        <v>5734</v>
      </c>
      <c r="G19">
        <v>0</v>
      </c>
      <c r="H19" t="s">
        <v>5735</v>
      </c>
      <c r="I19" t="s">
        <v>89</v>
      </c>
      <c r="J19" t="s">
        <v>5736</v>
      </c>
    </row>
    <row r="20" spans="1:10" ht="15" customHeight="1" x14ac:dyDescent="0.25">
      <c r="A20" t="s">
        <v>5737</v>
      </c>
      <c r="B20" t="s">
        <v>3488</v>
      </c>
      <c r="C20" t="s">
        <v>4565</v>
      </c>
      <c r="D20">
        <v>0</v>
      </c>
      <c r="E20" t="s">
        <v>5738</v>
      </c>
      <c r="F20" t="s">
        <v>5739</v>
      </c>
      <c r="G20">
        <v>0</v>
      </c>
      <c r="H20" t="s">
        <v>5737</v>
      </c>
      <c r="I20" t="s">
        <v>89</v>
      </c>
      <c r="J20" t="s">
        <v>5740</v>
      </c>
    </row>
    <row r="21" spans="1:10" ht="15" customHeight="1" x14ac:dyDescent="0.25">
      <c r="A21" t="s">
        <v>5741</v>
      </c>
      <c r="B21" t="s">
        <v>41</v>
      </c>
      <c r="C21" t="s">
        <v>5328</v>
      </c>
      <c r="D21">
        <v>1</v>
      </c>
      <c r="E21" t="s">
        <v>5742</v>
      </c>
      <c r="F21" t="s">
        <v>5743</v>
      </c>
      <c r="G21">
        <v>1</v>
      </c>
      <c r="H21" t="s">
        <v>5744</v>
      </c>
      <c r="I21" t="s">
        <v>89</v>
      </c>
      <c r="J21" t="s">
        <v>5745</v>
      </c>
    </row>
    <row r="22" spans="1:10" ht="15" customHeight="1" x14ac:dyDescent="0.25">
      <c r="A22" t="s">
        <v>4433</v>
      </c>
      <c r="B22" t="s">
        <v>41</v>
      </c>
      <c r="C22" t="s">
        <v>5690</v>
      </c>
      <c r="D22">
        <v>1</v>
      </c>
      <c r="E22" t="s">
        <v>5746</v>
      </c>
      <c r="F22" t="s">
        <v>5746</v>
      </c>
      <c r="G22">
        <v>1</v>
      </c>
      <c r="H22" t="s">
        <v>4436</v>
      </c>
      <c r="I22" t="s">
        <v>1096</v>
      </c>
      <c r="J22" t="s">
        <v>5723</v>
      </c>
    </row>
    <row r="23" spans="1:10" ht="15" customHeight="1" x14ac:dyDescent="0.25">
      <c r="A23" t="s">
        <v>5747</v>
      </c>
      <c r="B23" t="s">
        <v>3500</v>
      </c>
      <c r="C23" t="s">
        <v>5690</v>
      </c>
      <c r="D23">
        <v>4</v>
      </c>
      <c r="E23" t="s">
        <v>5748</v>
      </c>
      <c r="F23" t="s">
        <v>5749</v>
      </c>
      <c r="G23">
        <v>3</v>
      </c>
      <c r="H23" t="s">
        <v>5750</v>
      </c>
      <c r="I23" t="s">
        <v>89</v>
      </c>
      <c r="J23" t="s">
        <v>5731</v>
      </c>
    </row>
    <row r="24" spans="1:10" ht="15" customHeight="1" x14ac:dyDescent="0.25">
      <c r="A24" t="s">
        <v>4437</v>
      </c>
      <c r="B24" t="s">
        <v>3488</v>
      </c>
      <c r="C24" t="s">
        <v>5690</v>
      </c>
      <c r="D24">
        <v>1</v>
      </c>
      <c r="E24" t="s">
        <v>5751</v>
      </c>
      <c r="F24" t="s">
        <v>5751</v>
      </c>
      <c r="G24">
        <v>1</v>
      </c>
      <c r="H24" t="s">
        <v>4440</v>
      </c>
      <c r="I24" t="s">
        <v>1613</v>
      </c>
      <c r="J24" t="s">
        <v>5723</v>
      </c>
    </row>
    <row r="25" spans="1:10" ht="15" customHeight="1" x14ac:dyDescent="0.25">
      <c r="A25" t="s">
        <v>5752</v>
      </c>
      <c r="B25" t="s">
        <v>3500</v>
      </c>
      <c r="C25" t="s">
        <v>5328</v>
      </c>
      <c r="D25">
        <v>0</v>
      </c>
      <c r="E25" t="s">
        <v>5753</v>
      </c>
      <c r="F25" t="s">
        <v>5754</v>
      </c>
      <c r="G25">
        <v>0</v>
      </c>
      <c r="H25" t="s">
        <v>5752</v>
      </c>
      <c r="I25" t="s">
        <v>89</v>
      </c>
      <c r="J25" t="s">
        <v>5740</v>
      </c>
    </row>
    <row r="26" spans="1:10" ht="15" customHeight="1" x14ac:dyDescent="0.25">
      <c r="A26" t="s">
        <v>5755</v>
      </c>
      <c r="B26" t="s">
        <v>3488</v>
      </c>
      <c r="C26" t="s">
        <v>5690</v>
      </c>
      <c r="D26">
        <v>3</v>
      </c>
      <c r="E26" t="s">
        <v>5756</v>
      </c>
      <c r="F26" t="s">
        <v>5757</v>
      </c>
      <c r="G26">
        <v>3</v>
      </c>
      <c r="H26" t="s">
        <v>5755</v>
      </c>
      <c r="I26" t="s">
        <v>89</v>
      </c>
      <c r="J26" t="s">
        <v>5703</v>
      </c>
    </row>
    <row r="27" spans="1:10" ht="15" customHeight="1" x14ac:dyDescent="0.25">
      <c r="A27" t="s">
        <v>5758</v>
      </c>
      <c r="B27" t="s">
        <v>4270</v>
      </c>
      <c r="C27" t="s">
        <v>3640</v>
      </c>
      <c r="D27">
        <v>1</v>
      </c>
      <c r="E27" t="s">
        <v>5759</v>
      </c>
      <c r="F27" t="s">
        <v>3444</v>
      </c>
      <c r="G27" t="s">
        <v>3444</v>
      </c>
      <c r="H27" t="s">
        <v>5760</v>
      </c>
      <c r="I27" t="s">
        <v>493</v>
      </c>
      <c r="J27" t="s">
        <v>5761</v>
      </c>
    </row>
    <row r="28" spans="1:10" ht="15" customHeight="1" x14ac:dyDescent="0.25">
      <c r="A28" t="s">
        <v>5128</v>
      </c>
      <c r="B28" t="s">
        <v>3500</v>
      </c>
      <c r="C28" t="s">
        <v>5328</v>
      </c>
      <c r="D28">
        <v>1</v>
      </c>
      <c r="E28" t="s">
        <v>5762</v>
      </c>
      <c r="F28" t="s">
        <v>5763</v>
      </c>
      <c r="G28">
        <v>1</v>
      </c>
      <c r="H28" t="s">
        <v>5128</v>
      </c>
      <c r="I28" t="s">
        <v>89</v>
      </c>
      <c r="J28" t="s">
        <v>5685</v>
      </c>
    </row>
    <row r="29" spans="1:10" ht="15" customHeight="1" x14ac:dyDescent="0.25">
      <c r="A29" t="s">
        <v>5764</v>
      </c>
      <c r="B29" t="s">
        <v>41</v>
      </c>
      <c r="C29" t="s">
        <v>5690</v>
      </c>
      <c r="D29">
        <v>1</v>
      </c>
      <c r="E29" t="s">
        <v>5765</v>
      </c>
      <c r="F29" t="s">
        <v>5765</v>
      </c>
      <c r="G29">
        <v>0</v>
      </c>
      <c r="H29" t="s">
        <v>5766</v>
      </c>
      <c r="I29" t="s">
        <v>89</v>
      </c>
      <c r="J29" t="s">
        <v>5703</v>
      </c>
    </row>
    <row r="30" spans="1:10" ht="15" customHeight="1" x14ac:dyDescent="0.25">
      <c r="A30" t="s">
        <v>5767</v>
      </c>
      <c r="B30" t="s">
        <v>3500</v>
      </c>
      <c r="C30" t="s">
        <v>5328</v>
      </c>
      <c r="D30">
        <v>0</v>
      </c>
      <c r="E30" t="s">
        <v>5768</v>
      </c>
      <c r="F30" t="s">
        <v>5769</v>
      </c>
      <c r="G30">
        <v>0</v>
      </c>
      <c r="H30" t="s">
        <v>5770</v>
      </c>
      <c r="I30" t="s">
        <v>89</v>
      </c>
      <c r="J30" t="s">
        <v>5771</v>
      </c>
    </row>
    <row r="31" spans="1:10" ht="15" customHeight="1" x14ac:dyDescent="0.25">
      <c r="A31" t="s">
        <v>5772</v>
      </c>
      <c r="B31" t="s">
        <v>3500</v>
      </c>
      <c r="C31" t="s">
        <v>5773</v>
      </c>
      <c r="D31">
        <v>3</v>
      </c>
      <c r="E31" t="s">
        <v>5774</v>
      </c>
      <c r="F31" t="s">
        <v>5775</v>
      </c>
      <c r="G31">
        <v>3</v>
      </c>
      <c r="H31" t="s">
        <v>5776</v>
      </c>
      <c r="I31" t="s">
        <v>1664</v>
      </c>
    </row>
    <row r="32" spans="1:10" ht="15" customHeight="1" x14ac:dyDescent="0.25">
      <c r="A32" t="s">
        <v>5777</v>
      </c>
      <c r="B32" t="s">
        <v>3500</v>
      </c>
      <c r="C32" t="s">
        <v>5328</v>
      </c>
      <c r="D32">
        <v>2</v>
      </c>
      <c r="E32" t="s">
        <v>5778</v>
      </c>
      <c r="F32" t="s">
        <v>5779</v>
      </c>
      <c r="G32">
        <v>2</v>
      </c>
      <c r="H32" t="s">
        <v>5780</v>
      </c>
      <c r="I32" t="s">
        <v>89</v>
      </c>
      <c r="J32" t="s">
        <v>5781</v>
      </c>
    </row>
    <row r="33" spans="1:10" ht="15" customHeight="1" x14ac:dyDescent="0.25">
      <c r="A33" t="s">
        <v>5782</v>
      </c>
      <c r="B33" t="s">
        <v>3488</v>
      </c>
      <c r="C33" t="s">
        <v>4565</v>
      </c>
      <c r="D33">
        <v>0</v>
      </c>
      <c r="E33" t="s">
        <v>5783</v>
      </c>
      <c r="F33" t="s">
        <v>5784</v>
      </c>
      <c r="G33">
        <v>0</v>
      </c>
      <c r="H33" t="s">
        <v>5782</v>
      </c>
      <c r="I33" t="s">
        <v>89</v>
      </c>
      <c r="J33" t="s">
        <v>5731</v>
      </c>
    </row>
    <row r="34" spans="1:10" ht="15" customHeight="1" x14ac:dyDescent="0.25">
      <c r="A34" t="s">
        <v>5134</v>
      </c>
      <c r="B34" t="s">
        <v>3488</v>
      </c>
      <c r="C34" t="s">
        <v>4565</v>
      </c>
      <c r="D34">
        <v>2</v>
      </c>
      <c r="E34" t="s">
        <v>5785</v>
      </c>
      <c r="F34" t="s">
        <v>5786</v>
      </c>
      <c r="G34">
        <v>2</v>
      </c>
      <c r="H34" t="s">
        <v>5134</v>
      </c>
      <c r="I34" t="s">
        <v>89</v>
      </c>
      <c r="J34" t="s">
        <v>5787</v>
      </c>
    </row>
    <row r="35" spans="1:10" ht="15" customHeight="1" x14ac:dyDescent="0.25">
      <c r="A35" t="s">
        <v>5788</v>
      </c>
      <c r="B35" t="s">
        <v>3488</v>
      </c>
      <c r="C35" t="s">
        <v>5328</v>
      </c>
      <c r="D35">
        <v>3</v>
      </c>
      <c r="E35" t="s">
        <v>5789</v>
      </c>
      <c r="F35" t="s">
        <v>5789</v>
      </c>
      <c r="G35">
        <v>2</v>
      </c>
      <c r="H35" t="s">
        <v>5790</v>
      </c>
      <c r="I35" t="s">
        <v>89</v>
      </c>
      <c r="J35" t="s">
        <v>5791</v>
      </c>
    </row>
    <row r="36" spans="1:10" ht="15" customHeight="1" x14ac:dyDescent="0.25">
      <c r="A36" t="s">
        <v>3984</v>
      </c>
      <c r="B36" t="s">
        <v>4270</v>
      </c>
      <c r="C36" t="s">
        <v>3640</v>
      </c>
      <c r="D36" t="s">
        <v>3979</v>
      </c>
      <c r="E36" t="s">
        <v>5792</v>
      </c>
      <c r="F36" t="s">
        <v>5793</v>
      </c>
      <c r="G36" t="s">
        <v>3979</v>
      </c>
      <c r="H36" t="s">
        <v>3984</v>
      </c>
      <c r="I36" t="s">
        <v>89</v>
      </c>
    </row>
    <row r="37" spans="1:10" ht="15" customHeight="1" x14ac:dyDescent="0.25">
      <c r="A37" t="s">
        <v>5794</v>
      </c>
      <c r="B37" t="s">
        <v>3500</v>
      </c>
      <c r="C37" t="s">
        <v>5328</v>
      </c>
      <c r="D37">
        <v>1</v>
      </c>
      <c r="E37" t="s">
        <v>5795</v>
      </c>
      <c r="F37" t="s">
        <v>5796</v>
      </c>
      <c r="G37">
        <v>1</v>
      </c>
      <c r="H37" t="s">
        <v>5797</v>
      </c>
      <c r="I37" t="s">
        <v>89</v>
      </c>
      <c r="J37" t="s">
        <v>5798</v>
      </c>
    </row>
    <row r="38" spans="1:10" ht="15" customHeight="1" x14ac:dyDescent="0.25">
      <c r="A38" t="s">
        <v>5138</v>
      </c>
      <c r="B38" t="s">
        <v>3488</v>
      </c>
      <c r="C38" t="s">
        <v>5328</v>
      </c>
      <c r="D38">
        <v>1</v>
      </c>
      <c r="E38" t="s">
        <v>5799</v>
      </c>
      <c r="F38" t="s">
        <v>5800</v>
      </c>
      <c r="G38">
        <v>1</v>
      </c>
      <c r="H38" t="s">
        <v>5138</v>
      </c>
      <c r="I38" t="s">
        <v>89</v>
      </c>
      <c r="J38" t="s">
        <v>5791</v>
      </c>
    </row>
    <row r="39" spans="1:10" ht="15" customHeight="1" x14ac:dyDescent="0.25">
      <c r="A39" t="s">
        <v>5801</v>
      </c>
      <c r="B39" t="s">
        <v>3500</v>
      </c>
      <c r="C39" t="s">
        <v>5328</v>
      </c>
      <c r="D39">
        <v>0</v>
      </c>
      <c r="E39" t="s">
        <v>5802</v>
      </c>
      <c r="F39" t="s">
        <v>5803</v>
      </c>
      <c r="G39">
        <v>0</v>
      </c>
      <c r="H39" t="s">
        <v>5804</v>
      </c>
      <c r="I39" t="s">
        <v>89</v>
      </c>
      <c r="J39" t="s">
        <v>5805</v>
      </c>
    </row>
    <row r="40" spans="1:10" ht="15" customHeight="1" x14ac:dyDescent="0.25">
      <c r="A40" t="s">
        <v>5806</v>
      </c>
      <c r="B40" t="s">
        <v>3500</v>
      </c>
      <c r="C40" t="s">
        <v>4565</v>
      </c>
      <c r="D40">
        <v>1</v>
      </c>
      <c r="E40" t="s">
        <v>5637</v>
      </c>
      <c r="F40" t="s">
        <v>5807</v>
      </c>
      <c r="G40">
        <v>1</v>
      </c>
      <c r="H40" t="s">
        <v>5806</v>
      </c>
      <c r="I40" t="s">
        <v>89</v>
      </c>
      <c r="J40" t="s">
        <v>5685</v>
      </c>
    </row>
    <row r="41" spans="1:10" ht="15" customHeight="1" x14ac:dyDescent="0.25">
      <c r="A41" t="s">
        <v>5808</v>
      </c>
      <c r="B41" t="s">
        <v>3500</v>
      </c>
      <c r="C41" t="s">
        <v>5690</v>
      </c>
      <c r="D41">
        <v>2</v>
      </c>
      <c r="E41" t="s">
        <v>5809</v>
      </c>
      <c r="F41" t="s">
        <v>5810</v>
      </c>
      <c r="G41">
        <v>2</v>
      </c>
      <c r="H41" t="s">
        <v>5808</v>
      </c>
      <c r="I41" t="s">
        <v>89</v>
      </c>
      <c r="J41" t="s">
        <v>5703</v>
      </c>
    </row>
    <row r="42" spans="1:10" ht="15" customHeight="1" x14ac:dyDescent="0.25">
      <c r="A42" t="s">
        <v>5811</v>
      </c>
      <c r="B42" t="s">
        <v>3500</v>
      </c>
      <c r="C42" t="s">
        <v>5328</v>
      </c>
      <c r="D42">
        <v>1</v>
      </c>
      <c r="E42" t="s">
        <v>5812</v>
      </c>
      <c r="F42" t="s">
        <v>5813</v>
      </c>
      <c r="G42">
        <v>1</v>
      </c>
      <c r="H42" t="s">
        <v>5811</v>
      </c>
      <c r="I42" t="s">
        <v>89</v>
      </c>
      <c r="J42" t="s">
        <v>5781</v>
      </c>
    </row>
    <row r="43" spans="1:10" ht="15" customHeight="1" x14ac:dyDescent="0.25">
      <c r="A43" t="s">
        <v>5814</v>
      </c>
      <c r="B43" t="s">
        <v>3500</v>
      </c>
      <c r="C43" t="s">
        <v>5690</v>
      </c>
      <c r="D43">
        <v>2</v>
      </c>
      <c r="E43" t="s">
        <v>5815</v>
      </c>
      <c r="F43" t="s">
        <v>5816</v>
      </c>
      <c r="G43">
        <v>2</v>
      </c>
      <c r="H43" t="s">
        <v>5814</v>
      </c>
      <c r="I43" t="s">
        <v>89</v>
      </c>
      <c r="J43" t="s">
        <v>5817</v>
      </c>
    </row>
    <row r="44" spans="1:10" ht="15" customHeight="1" x14ac:dyDescent="0.25">
      <c r="A44" t="s">
        <v>5818</v>
      </c>
      <c r="B44" t="s">
        <v>41</v>
      </c>
      <c r="C44" t="s">
        <v>5690</v>
      </c>
      <c r="D44">
        <v>0</v>
      </c>
      <c r="E44" t="s">
        <v>5819</v>
      </c>
      <c r="F44" t="s">
        <v>5820</v>
      </c>
      <c r="G44">
        <v>0</v>
      </c>
      <c r="H44" t="s">
        <v>5818</v>
      </c>
      <c r="I44" t="s">
        <v>89</v>
      </c>
      <c r="J44" t="s">
        <v>5703</v>
      </c>
    </row>
    <row r="45" spans="1:10" ht="15" customHeight="1" x14ac:dyDescent="0.25">
      <c r="A45" t="s">
        <v>5821</v>
      </c>
      <c r="B45" t="s">
        <v>41</v>
      </c>
      <c r="C45" t="s">
        <v>5690</v>
      </c>
      <c r="D45">
        <v>0</v>
      </c>
      <c r="E45" t="s">
        <v>5822</v>
      </c>
      <c r="F45" t="s">
        <v>5823</v>
      </c>
      <c r="G45">
        <v>0</v>
      </c>
      <c r="H45" t="s">
        <v>5821</v>
      </c>
      <c r="I45" t="s">
        <v>89</v>
      </c>
      <c r="J45" t="s">
        <v>5824</v>
      </c>
    </row>
    <row r="46" spans="1:10" ht="15" customHeight="1" x14ac:dyDescent="0.25">
      <c r="A46" t="s">
        <v>5378</v>
      </c>
      <c r="B46" t="s">
        <v>41</v>
      </c>
      <c r="C46" t="s">
        <v>5690</v>
      </c>
      <c r="D46">
        <v>1</v>
      </c>
      <c r="E46" t="s">
        <v>5825</v>
      </c>
      <c r="F46" t="s">
        <v>5826</v>
      </c>
      <c r="G46">
        <v>1</v>
      </c>
      <c r="H46" t="s">
        <v>5378</v>
      </c>
      <c r="I46" t="s">
        <v>89</v>
      </c>
      <c r="J46" t="s">
        <v>5827</v>
      </c>
    </row>
    <row r="47" spans="1:10" ht="15" customHeight="1" x14ac:dyDescent="0.25">
      <c r="A47" t="s">
        <v>5828</v>
      </c>
      <c r="B47" t="s">
        <v>41</v>
      </c>
      <c r="C47" t="s">
        <v>5328</v>
      </c>
      <c r="D47">
        <v>1</v>
      </c>
      <c r="E47" t="s">
        <v>5829</v>
      </c>
      <c r="F47" t="s">
        <v>5830</v>
      </c>
      <c r="G47">
        <v>1</v>
      </c>
      <c r="H47" t="s">
        <v>5831</v>
      </c>
      <c r="I47" t="s">
        <v>89</v>
      </c>
      <c r="J47" t="s">
        <v>5685</v>
      </c>
    </row>
    <row r="48" spans="1:10" ht="15" customHeight="1" x14ac:dyDescent="0.25">
      <c r="A48" t="s">
        <v>5832</v>
      </c>
      <c r="B48" t="s">
        <v>41</v>
      </c>
      <c r="C48" t="s">
        <v>5690</v>
      </c>
      <c r="D48">
        <v>2</v>
      </c>
      <c r="E48" t="s">
        <v>5833</v>
      </c>
      <c r="F48" t="s">
        <v>5834</v>
      </c>
      <c r="G48">
        <v>2</v>
      </c>
      <c r="H48" t="s">
        <v>5832</v>
      </c>
      <c r="I48" t="s">
        <v>89</v>
      </c>
      <c r="J48" t="s">
        <v>5835</v>
      </c>
    </row>
    <row r="49" spans="1:10" ht="15" customHeight="1" x14ac:dyDescent="0.25">
      <c r="A49" t="s">
        <v>5836</v>
      </c>
      <c r="B49" t="s">
        <v>4270</v>
      </c>
      <c r="C49" t="s">
        <v>4227</v>
      </c>
      <c r="D49" t="s">
        <v>3979</v>
      </c>
      <c r="E49" t="s">
        <v>5837</v>
      </c>
      <c r="F49" t="s">
        <v>3444</v>
      </c>
      <c r="G49" t="s">
        <v>3444</v>
      </c>
      <c r="H49" t="s">
        <v>5836</v>
      </c>
      <c r="I49" t="s">
        <v>89</v>
      </c>
      <c r="J49" t="s">
        <v>5838</v>
      </c>
    </row>
    <row r="50" spans="1:10" ht="15" customHeight="1" x14ac:dyDescent="0.25">
      <c r="A50" t="s">
        <v>5836</v>
      </c>
      <c r="B50" t="s">
        <v>41</v>
      </c>
      <c r="C50" t="s">
        <v>5409</v>
      </c>
      <c r="D50">
        <v>1</v>
      </c>
      <c r="E50" t="s">
        <v>5839</v>
      </c>
      <c r="F50" t="s">
        <v>5840</v>
      </c>
      <c r="G50">
        <v>1</v>
      </c>
      <c r="H50" t="s">
        <v>5836</v>
      </c>
      <c r="I50" t="s">
        <v>5841</v>
      </c>
      <c r="J50" t="s">
        <v>5842</v>
      </c>
    </row>
    <row r="51" spans="1:10" ht="15" customHeight="1" x14ac:dyDescent="0.25">
      <c r="A51" t="s">
        <v>5843</v>
      </c>
      <c r="B51" t="s">
        <v>3500</v>
      </c>
      <c r="C51" t="s">
        <v>4565</v>
      </c>
      <c r="D51">
        <v>1</v>
      </c>
      <c r="E51" t="s">
        <v>5844</v>
      </c>
      <c r="F51" t="s">
        <v>5845</v>
      </c>
      <c r="G51">
        <v>1</v>
      </c>
      <c r="H51" t="s">
        <v>5843</v>
      </c>
      <c r="I51" t="s">
        <v>89</v>
      </c>
      <c r="J51" t="s">
        <v>5703</v>
      </c>
    </row>
    <row r="52" spans="1:10" ht="15" customHeight="1" x14ac:dyDescent="0.25">
      <c r="A52" t="s">
        <v>5846</v>
      </c>
      <c r="B52" t="s">
        <v>3500</v>
      </c>
      <c r="C52" t="s">
        <v>5328</v>
      </c>
      <c r="D52">
        <v>0</v>
      </c>
      <c r="E52" t="s">
        <v>5847</v>
      </c>
      <c r="F52" t="s">
        <v>5848</v>
      </c>
      <c r="G52">
        <v>0</v>
      </c>
      <c r="H52" t="s">
        <v>5846</v>
      </c>
      <c r="I52" t="s">
        <v>89</v>
      </c>
      <c r="J52" t="s">
        <v>5849</v>
      </c>
    </row>
    <row r="53" spans="1:10" ht="15" customHeight="1" x14ac:dyDescent="0.25">
      <c r="A53" t="s">
        <v>5147</v>
      </c>
      <c r="B53" t="s">
        <v>3488</v>
      </c>
      <c r="C53" t="s">
        <v>5328</v>
      </c>
      <c r="D53">
        <v>2</v>
      </c>
      <c r="E53" t="s">
        <v>5850</v>
      </c>
      <c r="F53" t="s">
        <v>5851</v>
      </c>
      <c r="G53">
        <v>2</v>
      </c>
      <c r="H53" t="s">
        <v>5149</v>
      </c>
      <c r="I53" t="s">
        <v>89</v>
      </c>
      <c r="J53" t="s">
        <v>5852</v>
      </c>
    </row>
    <row r="54" spans="1:10" ht="15" customHeight="1" x14ac:dyDescent="0.25">
      <c r="A54" t="s">
        <v>5853</v>
      </c>
      <c r="B54" t="s">
        <v>3488</v>
      </c>
      <c r="C54" t="s">
        <v>4565</v>
      </c>
      <c r="D54">
        <v>3</v>
      </c>
      <c r="E54" t="s">
        <v>5854</v>
      </c>
      <c r="F54" t="s">
        <v>5854</v>
      </c>
      <c r="G54">
        <v>2</v>
      </c>
      <c r="H54" t="s">
        <v>5853</v>
      </c>
      <c r="I54" t="s">
        <v>89</v>
      </c>
      <c r="J54" t="s">
        <v>5740</v>
      </c>
    </row>
    <row r="55" spans="1:10" ht="15" customHeight="1" x14ac:dyDescent="0.25">
      <c r="A55" t="s">
        <v>5855</v>
      </c>
      <c r="B55" t="s">
        <v>3500</v>
      </c>
      <c r="C55" t="s">
        <v>5328</v>
      </c>
      <c r="D55">
        <v>2</v>
      </c>
      <c r="E55" t="s">
        <v>5856</v>
      </c>
      <c r="F55" t="s">
        <v>5857</v>
      </c>
      <c r="G55">
        <v>2</v>
      </c>
      <c r="H55" t="s">
        <v>5858</v>
      </c>
      <c r="I55" t="s">
        <v>89</v>
      </c>
      <c r="J55" t="s">
        <v>5852</v>
      </c>
    </row>
    <row r="56" spans="1:10" ht="15" customHeight="1" x14ac:dyDescent="0.25">
      <c r="A56" t="s">
        <v>5859</v>
      </c>
      <c r="B56" t="s">
        <v>3488</v>
      </c>
      <c r="C56" t="s">
        <v>5409</v>
      </c>
      <c r="D56">
        <v>1</v>
      </c>
      <c r="E56" t="s">
        <v>5839</v>
      </c>
      <c r="F56" t="s">
        <v>5840</v>
      </c>
      <c r="G56">
        <v>1</v>
      </c>
      <c r="H56" t="s">
        <v>5859</v>
      </c>
      <c r="I56" t="s">
        <v>5841</v>
      </c>
      <c r="J56" t="s">
        <v>5842</v>
      </c>
    </row>
    <row r="57" spans="1:10" ht="15" customHeight="1" x14ac:dyDescent="0.25">
      <c r="A57" t="s">
        <v>5860</v>
      </c>
      <c r="B57" t="s">
        <v>41</v>
      </c>
      <c r="C57" t="s">
        <v>5690</v>
      </c>
      <c r="D57">
        <v>1</v>
      </c>
      <c r="E57" t="s">
        <v>5861</v>
      </c>
      <c r="F57" t="s">
        <v>5862</v>
      </c>
      <c r="G57">
        <v>1</v>
      </c>
      <c r="H57" t="s">
        <v>5863</v>
      </c>
      <c r="I57" t="s">
        <v>89</v>
      </c>
      <c r="J57" t="s">
        <v>5864</v>
      </c>
    </row>
    <row r="58" spans="1:10" ht="15" customHeight="1" x14ac:dyDescent="0.25">
      <c r="A58" t="s">
        <v>5865</v>
      </c>
      <c r="B58" t="s">
        <v>41</v>
      </c>
      <c r="C58" t="s">
        <v>5690</v>
      </c>
      <c r="D58">
        <v>1</v>
      </c>
      <c r="E58" t="s">
        <v>5866</v>
      </c>
      <c r="F58" t="s">
        <v>5867</v>
      </c>
      <c r="G58">
        <v>1</v>
      </c>
      <c r="H58" t="s">
        <v>5868</v>
      </c>
      <c r="I58" t="s">
        <v>89</v>
      </c>
      <c r="J58" t="s">
        <v>5869</v>
      </c>
    </row>
    <row r="59" spans="1:10" ht="15" customHeight="1" x14ac:dyDescent="0.25">
      <c r="A59" t="s">
        <v>5870</v>
      </c>
      <c r="B59" t="s">
        <v>3500</v>
      </c>
      <c r="C59" t="s">
        <v>4565</v>
      </c>
      <c r="D59">
        <v>2</v>
      </c>
      <c r="E59" t="s">
        <v>5871</v>
      </c>
      <c r="F59" t="s">
        <v>5871</v>
      </c>
      <c r="G59">
        <v>1</v>
      </c>
      <c r="H59" t="s">
        <v>5872</v>
      </c>
      <c r="I59" t="s">
        <v>89</v>
      </c>
      <c r="J59" t="s">
        <v>5798</v>
      </c>
    </row>
    <row r="60" spans="1:10" ht="15" customHeight="1" x14ac:dyDescent="0.25">
      <c r="A60" t="s">
        <v>3430</v>
      </c>
      <c r="B60" t="s">
        <v>3500</v>
      </c>
      <c r="C60" t="s">
        <v>5690</v>
      </c>
      <c r="D60">
        <v>2</v>
      </c>
      <c r="E60" t="s">
        <v>5873</v>
      </c>
      <c r="F60" t="s">
        <v>5874</v>
      </c>
      <c r="G60">
        <v>2</v>
      </c>
      <c r="H60" t="s">
        <v>3430</v>
      </c>
      <c r="I60" t="s">
        <v>89</v>
      </c>
      <c r="J60" t="s">
        <v>5875</v>
      </c>
    </row>
    <row r="61" spans="1:10" ht="15" customHeight="1" x14ac:dyDescent="0.25">
      <c r="A61" t="s">
        <v>5876</v>
      </c>
      <c r="B61" t="s">
        <v>4270</v>
      </c>
      <c r="C61" t="s">
        <v>3640</v>
      </c>
      <c r="D61" t="s">
        <v>3979</v>
      </c>
      <c r="E61" t="s">
        <v>5877</v>
      </c>
      <c r="F61" t="s">
        <v>3444</v>
      </c>
      <c r="G61" t="s">
        <v>3979</v>
      </c>
      <c r="H61" t="s">
        <v>5876</v>
      </c>
      <c r="I61" t="s">
        <v>89</v>
      </c>
    </row>
    <row r="62" spans="1:10" ht="15" customHeight="1" x14ac:dyDescent="0.25">
      <c r="A62" t="s">
        <v>5878</v>
      </c>
      <c r="B62" t="s">
        <v>41</v>
      </c>
      <c r="C62" t="s">
        <v>5328</v>
      </c>
      <c r="D62">
        <v>1</v>
      </c>
      <c r="E62" t="s">
        <v>5879</v>
      </c>
      <c r="F62" t="s">
        <v>5880</v>
      </c>
      <c r="G62">
        <v>1</v>
      </c>
      <c r="H62" t="s">
        <v>5881</v>
      </c>
      <c r="I62" t="s">
        <v>89</v>
      </c>
      <c r="J62" t="s">
        <v>5781</v>
      </c>
    </row>
    <row r="63" spans="1:10" ht="15" customHeight="1" x14ac:dyDescent="0.25">
      <c r="A63" t="s">
        <v>4241</v>
      </c>
      <c r="B63" t="s">
        <v>4270</v>
      </c>
      <c r="C63" t="s">
        <v>4227</v>
      </c>
      <c r="D63" t="s">
        <v>3979</v>
      </c>
      <c r="E63" t="s">
        <v>5882</v>
      </c>
      <c r="F63" t="s">
        <v>3444</v>
      </c>
      <c r="G63" t="s">
        <v>3444</v>
      </c>
      <c r="H63" t="s">
        <v>4241</v>
      </c>
      <c r="I63" t="s">
        <v>89</v>
      </c>
      <c r="J63" t="s">
        <v>5838</v>
      </c>
    </row>
    <row r="64" spans="1:10" ht="15" customHeight="1" x14ac:dyDescent="0.25">
      <c r="A64" t="s">
        <v>5883</v>
      </c>
      <c r="B64" t="s">
        <v>3532</v>
      </c>
      <c r="C64" t="s">
        <v>5328</v>
      </c>
      <c r="D64">
        <v>1</v>
      </c>
      <c r="E64" t="s">
        <v>5884</v>
      </c>
      <c r="F64" t="s">
        <v>5885</v>
      </c>
      <c r="G64">
        <v>1</v>
      </c>
      <c r="H64" t="s">
        <v>3444</v>
      </c>
      <c r="I64" t="s">
        <v>3444</v>
      </c>
    </row>
    <row r="65" spans="1:10" ht="15" customHeight="1" x14ac:dyDescent="0.25">
      <c r="A65" t="s">
        <v>5886</v>
      </c>
      <c r="B65" t="s">
        <v>41</v>
      </c>
      <c r="C65" t="s">
        <v>5409</v>
      </c>
      <c r="D65">
        <v>1</v>
      </c>
      <c r="E65" t="s">
        <v>5839</v>
      </c>
      <c r="F65" t="s">
        <v>5840</v>
      </c>
      <c r="G65">
        <v>1</v>
      </c>
      <c r="H65" t="s">
        <v>5886</v>
      </c>
      <c r="I65" t="s">
        <v>5841</v>
      </c>
      <c r="J65" t="s">
        <v>5887</v>
      </c>
    </row>
    <row r="66" spans="1:10" ht="15" customHeight="1" x14ac:dyDescent="0.25">
      <c r="A66" t="s">
        <v>5888</v>
      </c>
      <c r="B66" t="s">
        <v>41</v>
      </c>
      <c r="C66" t="s">
        <v>5328</v>
      </c>
      <c r="D66">
        <v>0</v>
      </c>
      <c r="E66" t="s">
        <v>5889</v>
      </c>
      <c r="F66" t="s">
        <v>5890</v>
      </c>
      <c r="G66">
        <v>0</v>
      </c>
      <c r="H66" t="s">
        <v>5888</v>
      </c>
      <c r="I66" t="s">
        <v>89</v>
      </c>
      <c r="J66" t="s">
        <v>5685</v>
      </c>
    </row>
    <row r="67" spans="1:10" ht="15" customHeight="1" x14ac:dyDescent="0.25">
      <c r="A67" t="s">
        <v>5891</v>
      </c>
      <c r="B67" t="s">
        <v>3488</v>
      </c>
      <c r="C67" t="s">
        <v>4565</v>
      </c>
      <c r="D67">
        <v>3</v>
      </c>
      <c r="E67" t="s">
        <v>5892</v>
      </c>
      <c r="F67" t="s">
        <v>5893</v>
      </c>
      <c r="G67">
        <v>3</v>
      </c>
      <c r="H67" t="s">
        <v>5894</v>
      </c>
      <c r="I67" t="s">
        <v>89</v>
      </c>
      <c r="J67" t="s">
        <v>5895</v>
      </c>
    </row>
    <row r="68" spans="1:10" ht="15" customHeight="1" x14ac:dyDescent="0.25">
      <c r="A68" t="s">
        <v>4550</v>
      </c>
      <c r="B68" t="s">
        <v>3500</v>
      </c>
      <c r="C68" t="s">
        <v>5690</v>
      </c>
      <c r="D68">
        <v>0</v>
      </c>
      <c r="E68" t="s">
        <v>5896</v>
      </c>
      <c r="F68" t="s">
        <v>5896</v>
      </c>
      <c r="G68">
        <v>1</v>
      </c>
      <c r="H68" t="s">
        <v>4550</v>
      </c>
      <c r="I68" t="s">
        <v>1613</v>
      </c>
      <c r="J68" t="s">
        <v>5723</v>
      </c>
    </row>
    <row r="69" spans="1:10" ht="15" customHeight="1" x14ac:dyDescent="0.25">
      <c r="A69" t="s">
        <v>5897</v>
      </c>
      <c r="B69" t="s">
        <v>3488</v>
      </c>
      <c r="C69" t="s">
        <v>5690</v>
      </c>
      <c r="D69">
        <v>1</v>
      </c>
      <c r="E69" t="s">
        <v>5898</v>
      </c>
      <c r="F69" t="s">
        <v>5899</v>
      </c>
      <c r="G69">
        <v>1</v>
      </c>
      <c r="H69" t="s">
        <v>5900</v>
      </c>
      <c r="I69" t="s">
        <v>89</v>
      </c>
      <c r="J69" t="s">
        <v>5901</v>
      </c>
    </row>
    <row r="70" spans="1:10" ht="15" customHeight="1" x14ac:dyDescent="0.25">
      <c r="A70" t="s">
        <v>5902</v>
      </c>
      <c r="B70" t="s">
        <v>3500</v>
      </c>
      <c r="C70" t="s">
        <v>5328</v>
      </c>
      <c r="D70">
        <v>1</v>
      </c>
      <c r="E70" t="s">
        <v>5903</v>
      </c>
      <c r="F70" t="s">
        <v>5904</v>
      </c>
      <c r="G70">
        <v>1</v>
      </c>
      <c r="H70" t="s">
        <v>5902</v>
      </c>
      <c r="I70" t="s">
        <v>89</v>
      </c>
      <c r="J70" t="s">
        <v>5905</v>
      </c>
    </row>
    <row r="71" spans="1:10" ht="15" customHeight="1" x14ac:dyDescent="0.25">
      <c r="A71" t="s">
        <v>5906</v>
      </c>
      <c r="B71" t="s">
        <v>3500</v>
      </c>
      <c r="C71" t="s">
        <v>5328</v>
      </c>
      <c r="D71">
        <v>1</v>
      </c>
      <c r="E71" t="s">
        <v>5907</v>
      </c>
      <c r="F71" t="s">
        <v>5907</v>
      </c>
      <c r="G71">
        <v>0</v>
      </c>
      <c r="H71" t="s">
        <v>5906</v>
      </c>
      <c r="I71" t="s">
        <v>89</v>
      </c>
      <c r="J71" t="s">
        <v>5908</v>
      </c>
    </row>
    <row r="72" spans="1:10" ht="15" customHeight="1" x14ac:dyDescent="0.25">
      <c r="A72" t="s">
        <v>5909</v>
      </c>
      <c r="B72" t="s">
        <v>41</v>
      </c>
      <c r="C72" t="s">
        <v>5328</v>
      </c>
      <c r="D72">
        <v>1</v>
      </c>
      <c r="E72" t="s">
        <v>5910</v>
      </c>
      <c r="F72" t="s">
        <v>5911</v>
      </c>
      <c r="G72">
        <v>1</v>
      </c>
      <c r="H72" t="s">
        <v>5912</v>
      </c>
      <c r="I72" t="s">
        <v>89</v>
      </c>
      <c r="J72" t="s">
        <v>5685</v>
      </c>
    </row>
    <row r="73" spans="1:10" ht="15" customHeight="1" x14ac:dyDescent="0.25">
      <c r="A73" t="s">
        <v>5913</v>
      </c>
      <c r="B73" t="s">
        <v>3488</v>
      </c>
      <c r="C73" t="s">
        <v>5328</v>
      </c>
      <c r="D73" t="s">
        <v>5914</v>
      </c>
      <c r="E73" t="s">
        <v>5915</v>
      </c>
      <c r="F73" t="s">
        <v>5916</v>
      </c>
      <c r="G73" t="s">
        <v>5914</v>
      </c>
      <c r="H73" t="s">
        <v>5913</v>
      </c>
      <c r="I73" t="s">
        <v>89</v>
      </c>
      <c r="J73" t="s">
        <v>5917</v>
      </c>
    </row>
    <row r="74" spans="1:10" ht="15" customHeight="1" x14ac:dyDescent="0.25">
      <c r="A74" t="s">
        <v>5332</v>
      </c>
      <c r="B74" t="s">
        <v>3488</v>
      </c>
      <c r="C74" t="s">
        <v>5328</v>
      </c>
      <c r="D74">
        <v>1</v>
      </c>
      <c r="E74" t="s">
        <v>5918</v>
      </c>
      <c r="F74" t="s">
        <v>5919</v>
      </c>
      <c r="G74">
        <v>1</v>
      </c>
      <c r="H74" t="s">
        <v>5334</v>
      </c>
      <c r="I74" t="s">
        <v>89</v>
      </c>
      <c r="J74" t="s">
        <v>5920</v>
      </c>
    </row>
    <row r="75" spans="1:10" ht="15" customHeight="1" x14ac:dyDescent="0.25">
      <c r="A75" t="s">
        <v>5921</v>
      </c>
      <c r="B75" t="s">
        <v>4270</v>
      </c>
      <c r="C75" t="s">
        <v>4227</v>
      </c>
      <c r="D75" t="s">
        <v>3979</v>
      </c>
      <c r="E75" t="s">
        <v>5922</v>
      </c>
      <c r="F75" t="s">
        <v>3444</v>
      </c>
      <c r="G75" t="s">
        <v>3444</v>
      </c>
      <c r="H75" t="s">
        <v>5921</v>
      </c>
      <c r="I75" t="s">
        <v>89</v>
      </c>
      <c r="J75" t="s">
        <v>5838</v>
      </c>
    </row>
    <row r="76" spans="1:10" ht="15" customHeight="1" x14ac:dyDescent="0.25">
      <c r="A76" t="s">
        <v>5923</v>
      </c>
      <c r="B76" t="s">
        <v>3500</v>
      </c>
      <c r="C76" t="s">
        <v>5690</v>
      </c>
      <c r="D76">
        <v>1</v>
      </c>
      <c r="E76" t="s">
        <v>5924</v>
      </c>
      <c r="F76" t="s">
        <v>5925</v>
      </c>
      <c r="G76">
        <v>1</v>
      </c>
      <c r="H76" t="s">
        <v>5923</v>
      </c>
      <c r="I76" t="s">
        <v>89</v>
      </c>
      <c r="J76" t="s">
        <v>5926</v>
      </c>
    </row>
    <row r="77" spans="1:10" ht="15" customHeight="1" x14ac:dyDescent="0.25">
      <c r="A77" t="s">
        <v>5927</v>
      </c>
      <c r="B77" t="s">
        <v>3500</v>
      </c>
      <c r="C77" t="s">
        <v>5409</v>
      </c>
      <c r="D77">
        <v>1</v>
      </c>
      <c r="E77" t="s">
        <v>5928</v>
      </c>
      <c r="F77" t="s">
        <v>5929</v>
      </c>
      <c r="G77">
        <v>1</v>
      </c>
      <c r="H77" t="s">
        <v>5927</v>
      </c>
      <c r="I77" t="s">
        <v>5841</v>
      </c>
      <c r="J77" t="s">
        <v>5930</v>
      </c>
    </row>
    <row r="78" spans="1:10" ht="15" customHeight="1" x14ac:dyDescent="0.25">
      <c r="A78" t="s">
        <v>5931</v>
      </c>
      <c r="B78" t="s">
        <v>3500</v>
      </c>
      <c r="C78" t="s">
        <v>5328</v>
      </c>
      <c r="D78">
        <v>1</v>
      </c>
      <c r="E78" t="s">
        <v>5932</v>
      </c>
      <c r="F78" t="s">
        <v>5933</v>
      </c>
      <c r="G78">
        <v>1</v>
      </c>
      <c r="H78" t="s">
        <v>5934</v>
      </c>
      <c r="I78" t="s">
        <v>89</v>
      </c>
      <c r="J78" t="s">
        <v>5731</v>
      </c>
    </row>
    <row r="79" spans="1:10" ht="15" customHeight="1" x14ac:dyDescent="0.25">
      <c r="A79" t="s">
        <v>5935</v>
      </c>
      <c r="B79" t="s">
        <v>3500</v>
      </c>
      <c r="C79" t="s">
        <v>5690</v>
      </c>
      <c r="D79">
        <v>0</v>
      </c>
      <c r="E79" t="s">
        <v>5936</v>
      </c>
      <c r="F79" t="s">
        <v>5937</v>
      </c>
      <c r="G79">
        <v>0</v>
      </c>
      <c r="H79" t="s">
        <v>5938</v>
      </c>
      <c r="I79" t="s">
        <v>89</v>
      </c>
      <c r="J79" t="s">
        <v>5745</v>
      </c>
    </row>
    <row r="80" spans="1:10" ht="15" customHeight="1" x14ac:dyDescent="0.25">
      <c r="A80" t="s">
        <v>5939</v>
      </c>
      <c r="B80" t="s">
        <v>3500</v>
      </c>
      <c r="C80" t="s">
        <v>5328</v>
      </c>
      <c r="D80">
        <v>2</v>
      </c>
      <c r="E80" t="s">
        <v>5940</v>
      </c>
      <c r="F80" t="s">
        <v>5940</v>
      </c>
      <c r="G80">
        <v>1</v>
      </c>
      <c r="H80" t="s">
        <v>5939</v>
      </c>
      <c r="I80" t="s">
        <v>89</v>
      </c>
      <c r="J80" t="s">
        <v>5707</v>
      </c>
    </row>
    <row r="81" spans="1:10" ht="15" customHeight="1" x14ac:dyDescent="0.25">
      <c r="A81" t="s">
        <v>5164</v>
      </c>
      <c r="B81" t="s">
        <v>3488</v>
      </c>
      <c r="C81" t="s">
        <v>4565</v>
      </c>
      <c r="D81">
        <v>2</v>
      </c>
      <c r="E81" t="s">
        <v>5941</v>
      </c>
      <c r="F81" t="s">
        <v>5941</v>
      </c>
      <c r="G81">
        <v>1</v>
      </c>
      <c r="H81" t="s">
        <v>5164</v>
      </c>
      <c r="I81" t="s">
        <v>89</v>
      </c>
      <c r="J81" t="s">
        <v>5817</v>
      </c>
    </row>
    <row r="82" spans="1:10" ht="15" customHeight="1" x14ac:dyDescent="0.25">
      <c r="A82" t="s">
        <v>5942</v>
      </c>
      <c r="B82" t="s">
        <v>3500</v>
      </c>
      <c r="C82" t="s">
        <v>5328</v>
      </c>
      <c r="D82">
        <v>0</v>
      </c>
      <c r="E82" t="s">
        <v>5943</v>
      </c>
      <c r="F82" t="s">
        <v>5944</v>
      </c>
      <c r="G82">
        <v>0</v>
      </c>
      <c r="H82" t="s">
        <v>5945</v>
      </c>
      <c r="I82" t="s">
        <v>89</v>
      </c>
      <c r="J82" t="s">
        <v>5946</v>
      </c>
    </row>
    <row r="83" spans="1:10" ht="15" customHeight="1" x14ac:dyDescent="0.25">
      <c r="A83" t="s">
        <v>5947</v>
      </c>
      <c r="B83" t="s">
        <v>3500</v>
      </c>
      <c r="C83" t="s">
        <v>5690</v>
      </c>
      <c r="D83">
        <v>3</v>
      </c>
      <c r="E83" t="s">
        <v>5948</v>
      </c>
      <c r="F83" t="s">
        <v>5949</v>
      </c>
      <c r="G83">
        <v>3</v>
      </c>
      <c r="H83" t="s">
        <v>5947</v>
      </c>
      <c r="I83" t="s">
        <v>89</v>
      </c>
      <c r="J83" t="s">
        <v>5950</v>
      </c>
    </row>
    <row r="84" spans="1:10" ht="15" customHeight="1" x14ac:dyDescent="0.25">
      <c r="A84" t="s">
        <v>5166</v>
      </c>
      <c r="B84" t="s">
        <v>3500</v>
      </c>
      <c r="C84" t="s">
        <v>4565</v>
      </c>
      <c r="D84">
        <v>1</v>
      </c>
      <c r="E84" t="s">
        <v>5951</v>
      </c>
      <c r="F84" t="s">
        <v>5952</v>
      </c>
      <c r="G84">
        <v>1</v>
      </c>
      <c r="H84" t="s">
        <v>5166</v>
      </c>
      <c r="I84" t="s">
        <v>89</v>
      </c>
      <c r="J84" t="s">
        <v>5953</v>
      </c>
    </row>
    <row r="85" spans="1:10" ht="15" customHeight="1" x14ac:dyDescent="0.25">
      <c r="A85" t="s">
        <v>5954</v>
      </c>
      <c r="B85" t="s">
        <v>3488</v>
      </c>
      <c r="C85" t="s">
        <v>5328</v>
      </c>
      <c r="D85">
        <v>1</v>
      </c>
      <c r="E85" t="s">
        <v>5955</v>
      </c>
      <c r="F85" t="s">
        <v>5955</v>
      </c>
      <c r="G85">
        <v>0</v>
      </c>
      <c r="H85" t="s">
        <v>5954</v>
      </c>
      <c r="I85" t="s">
        <v>89</v>
      </c>
      <c r="J85" t="s">
        <v>5956</v>
      </c>
    </row>
    <row r="86" spans="1:10" ht="15" customHeight="1" x14ac:dyDescent="0.25">
      <c r="A86" t="s">
        <v>5957</v>
      </c>
      <c r="B86" t="s">
        <v>3500</v>
      </c>
      <c r="C86" t="s">
        <v>5328</v>
      </c>
      <c r="D86">
        <v>1</v>
      </c>
      <c r="E86" t="s">
        <v>5958</v>
      </c>
      <c r="F86" t="s">
        <v>5959</v>
      </c>
      <c r="G86">
        <v>1</v>
      </c>
      <c r="H86" t="s">
        <v>5957</v>
      </c>
      <c r="I86" t="s">
        <v>89</v>
      </c>
      <c r="J86" t="s">
        <v>5960</v>
      </c>
    </row>
    <row r="87" spans="1:10" ht="15" customHeight="1" x14ac:dyDescent="0.25">
      <c r="A87" t="s">
        <v>5961</v>
      </c>
      <c r="B87" t="s">
        <v>3488</v>
      </c>
      <c r="C87" t="s">
        <v>5690</v>
      </c>
      <c r="D87">
        <v>1</v>
      </c>
      <c r="E87" t="s">
        <v>5962</v>
      </c>
      <c r="F87" t="s">
        <v>5963</v>
      </c>
      <c r="G87">
        <v>1</v>
      </c>
      <c r="H87" t="s">
        <v>5961</v>
      </c>
      <c r="I87" t="s">
        <v>89</v>
      </c>
      <c r="J87" t="s">
        <v>5964</v>
      </c>
    </row>
    <row r="88" spans="1:10" ht="15" customHeight="1" x14ac:dyDescent="0.25">
      <c r="A88" t="s">
        <v>5174</v>
      </c>
      <c r="B88" t="s">
        <v>3500</v>
      </c>
      <c r="C88" t="s">
        <v>4565</v>
      </c>
      <c r="D88">
        <v>1</v>
      </c>
      <c r="E88" t="s">
        <v>5965</v>
      </c>
      <c r="F88" t="s">
        <v>5966</v>
      </c>
      <c r="G88">
        <v>1</v>
      </c>
      <c r="H88" t="s">
        <v>5176</v>
      </c>
      <c r="I88" t="s">
        <v>89</v>
      </c>
      <c r="J88" t="s">
        <v>5967</v>
      </c>
    </row>
    <row r="89" spans="1:10" ht="15" customHeight="1" x14ac:dyDescent="0.25">
      <c r="A89" t="s">
        <v>5968</v>
      </c>
      <c r="B89" t="s">
        <v>3488</v>
      </c>
      <c r="C89" t="s">
        <v>5690</v>
      </c>
      <c r="D89">
        <v>2</v>
      </c>
      <c r="E89" t="s">
        <v>5969</v>
      </c>
      <c r="F89" t="s">
        <v>5970</v>
      </c>
      <c r="G89">
        <v>2</v>
      </c>
      <c r="H89" t="s">
        <v>5971</v>
      </c>
      <c r="I89" t="s">
        <v>89</v>
      </c>
      <c r="J89" t="s">
        <v>5972</v>
      </c>
    </row>
    <row r="90" spans="1:10" ht="15" customHeight="1" x14ac:dyDescent="0.25">
      <c r="A90" t="s">
        <v>5973</v>
      </c>
      <c r="B90" t="s">
        <v>41</v>
      </c>
      <c r="C90" t="s">
        <v>5409</v>
      </c>
      <c r="D90">
        <v>1</v>
      </c>
      <c r="E90" t="s">
        <v>5839</v>
      </c>
      <c r="F90" t="s">
        <v>5840</v>
      </c>
      <c r="G90">
        <v>1</v>
      </c>
      <c r="H90" t="s">
        <v>5973</v>
      </c>
      <c r="I90" t="s">
        <v>2353</v>
      </c>
      <c r="J90" t="s">
        <v>5974</v>
      </c>
    </row>
    <row r="91" spans="1:10" ht="15" customHeight="1" x14ac:dyDescent="0.25">
      <c r="A91" t="s">
        <v>5975</v>
      </c>
      <c r="B91" t="s">
        <v>3500</v>
      </c>
      <c r="C91" t="s">
        <v>5690</v>
      </c>
      <c r="D91">
        <v>1</v>
      </c>
      <c r="E91" t="s">
        <v>5976</v>
      </c>
      <c r="F91" t="s">
        <v>5977</v>
      </c>
      <c r="G91">
        <v>1</v>
      </c>
      <c r="H91" t="s">
        <v>5975</v>
      </c>
      <c r="I91" t="s">
        <v>89</v>
      </c>
      <c r="J91" t="s">
        <v>5745</v>
      </c>
    </row>
    <row r="92" spans="1:10" ht="15" customHeight="1" x14ac:dyDescent="0.25">
      <c r="A92" t="s">
        <v>5177</v>
      </c>
      <c r="B92" t="s">
        <v>3500</v>
      </c>
      <c r="C92" t="s">
        <v>4565</v>
      </c>
      <c r="D92">
        <v>1</v>
      </c>
      <c r="E92" t="s">
        <v>5978</v>
      </c>
      <c r="F92" t="s">
        <v>5979</v>
      </c>
      <c r="G92">
        <v>1</v>
      </c>
      <c r="H92" t="s">
        <v>5179</v>
      </c>
      <c r="I92" t="s">
        <v>89</v>
      </c>
      <c r="J92" t="s">
        <v>5980</v>
      </c>
    </row>
    <row r="93" spans="1:10" ht="15" customHeight="1" x14ac:dyDescent="0.25">
      <c r="A93" t="s">
        <v>5180</v>
      </c>
      <c r="B93" t="s">
        <v>3500</v>
      </c>
      <c r="C93" t="s">
        <v>5328</v>
      </c>
      <c r="D93">
        <v>2</v>
      </c>
      <c r="E93" t="s">
        <v>5981</v>
      </c>
      <c r="F93" t="s">
        <v>5982</v>
      </c>
      <c r="G93">
        <v>2</v>
      </c>
      <c r="H93" t="s">
        <v>5182</v>
      </c>
      <c r="I93" t="s">
        <v>89</v>
      </c>
      <c r="J93" t="s">
        <v>5707</v>
      </c>
    </row>
    <row r="94" spans="1:10" ht="15" customHeight="1" x14ac:dyDescent="0.25">
      <c r="A94" t="s">
        <v>5983</v>
      </c>
      <c r="B94" t="s">
        <v>3500</v>
      </c>
      <c r="C94" t="s">
        <v>5690</v>
      </c>
      <c r="D94">
        <v>1</v>
      </c>
      <c r="E94" t="s">
        <v>5984</v>
      </c>
      <c r="F94" t="s">
        <v>5985</v>
      </c>
      <c r="G94">
        <v>1</v>
      </c>
      <c r="H94" t="s">
        <v>5983</v>
      </c>
      <c r="I94" t="s">
        <v>89</v>
      </c>
      <c r="J94" t="s">
        <v>5745</v>
      </c>
    </row>
    <row r="95" spans="1:10" ht="15" customHeight="1" x14ac:dyDescent="0.25">
      <c r="A95" t="s">
        <v>5986</v>
      </c>
      <c r="B95" t="s">
        <v>41</v>
      </c>
      <c r="C95" t="s">
        <v>5328</v>
      </c>
      <c r="D95">
        <v>0</v>
      </c>
      <c r="E95" t="s">
        <v>5987</v>
      </c>
      <c r="F95" t="s">
        <v>5988</v>
      </c>
      <c r="G95">
        <v>0</v>
      </c>
      <c r="H95" t="s">
        <v>5986</v>
      </c>
      <c r="I95" t="s">
        <v>89</v>
      </c>
      <c r="J95" t="s">
        <v>5703</v>
      </c>
    </row>
    <row r="96" spans="1:10" ht="15" customHeight="1" x14ac:dyDescent="0.25">
      <c r="A96" t="s">
        <v>5989</v>
      </c>
      <c r="B96" t="s">
        <v>41</v>
      </c>
      <c r="C96" t="s">
        <v>5690</v>
      </c>
      <c r="D96">
        <v>1</v>
      </c>
      <c r="E96" t="s">
        <v>5990</v>
      </c>
      <c r="F96" t="s">
        <v>5991</v>
      </c>
      <c r="G96">
        <v>1</v>
      </c>
      <c r="H96" t="s">
        <v>5992</v>
      </c>
      <c r="I96" t="s">
        <v>89</v>
      </c>
      <c r="J96" t="s">
        <v>5993</v>
      </c>
    </row>
    <row r="97" spans="1:10" ht="15" customHeight="1" x14ac:dyDescent="0.25">
      <c r="A97" t="s">
        <v>5994</v>
      </c>
      <c r="B97" t="s">
        <v>3500</v>
      </c>
      <c r="C97" t="s">
        <v>4565</v>
      </c>
      <c r="D97">
        <v>1</v>
      </c>
      <c r="E97" t="s">
        <v>5633</v>
      </c>
      <c r="F97" t="s">
        <v>5995</v>
      </c>
      <c r="G97">
        <v>1</v>
      </c>
      <c r="H97" t="s">
        <v>5994</v>
      </c>
      <c r="I97" t="s">
        <v>89</v>
      </c>
      <c r="J97" t="s">
        <v>5685</v>
      </c>
    </row>
    <row r="98" spans="1:10" ht="15" customHeight="1" x14ac:dyDescent="0.25">
      <c r="A98" t="s">
        <v>5996</v>
      </c>
      <c r="B98" t="s">
        <v>3500</v>
      </c>
      <c r="C98" t="s">
        <v>5409</v>
      </c>
      <c r="D98">
        <v>1</v>
      </c>
      <c r="E98" t="s">
        <v>5839</v>
      </c>
      <c r="F98" t="s">
        <v>5840</v>
      </c>
      <c r="G98">
        <v>1</v>
      </c>
      <c r="H98" t="s">
        <v>5996</v>
      </c>
      <c r="I98" t="s">
        <v>2353</v>
      </c>
      <c r="J98" t="s">
        <v>5842</v>
      </c>
    </row>
    <row r="99" spans="1:10" ht="15" customHeight="1" x14ac:dyDescent="0.25">
      <c r="A99" t="s">
        <v>5997</v>
      </c>
      <c r="B99" t="s">
        <v>3500</v>
      </c>
      <c r="C99" t="s">
        <v>5328</v>
      </c>
      <c r="D99">
        <v>1</v>
      </c>
      <c r="E99" t="s">
        <v>5998</v>
      </c>
      <c r="F99" t="s">
        <v>5999</v>
      </c>
      <c r="G99">
        <v>1</v>
      </c>
      <c r="H99" t="s">
        <v>6000</v>
      </c>
      <c r="I99" t="s">
        <v>89</v>
      </c>
      <c r="J99" t="s">
        <v>5707</v>
      </c>
    </row>
    <row r="100" spans="1:10" ht="15" customHeight="1" x14ac:dyDescent="0.25">
      <c r="A100" t="s">
        <v>6001</v>
      </c>
      <c r="B100" t="s">
        <v>3500</v>
      </c>
      <c r="C100" t="s">
        <v>5409</v>
      </c>
      <c r="D100">
        <v>1</v>
      </c>
      <c r="E100" t="s">
        <v>5839</v>
      </c>
      <c r="F100" t="s">
        <v>5840</v>
      </c>
      <c r="G100">
        <v>1</v>
      </c>
      <c r="H100" t="s">
        <v>6001</v>
      </c>
      <c r="I100" t="s">
        <v>2353</v>
      </c>
      <c r="J100" t="s">
        <v>5974</v>
      </c>
    </row>
    <row r="101" spans="1:10" ht="15" customHeight="1" x14ac:dyDescent="0.25">
      <c r="A101" t="s">
        <v>6002</v>
      </c>
      <c r="B101" t="s">
        <v>3488</v>
      </c>
      <c r="C101" t="s">
        <v>5690</v>
      </c>
      <c r="D101">
        <v>1</v>
      </c>
      <c r="E101" t="s">
        <v>6003</v>
      </c>
      <c r="F101" t="s">
        <v>6004</v>
      </c>
      <c r="G101">
        <v>1</v>
      </c>
      <c r="H101" t="s">
        <v>6005</v>
      </c>
      <c r="I101" t="s">
        <v>89</v>
      </c>
      <c r="J101" t="s">
        <v>5745</v>
      </c>
    </row>
    <row r="102" spans="1:10" ht="15" customHeight="1" x14ac:dyDescent="0.25">
      <c r="A102" t="s">
        <v>6006</v>
      </c>
      <c r="B102" t="s">
        <v>41</v>
      </c>
      <c r="C102" t="s">
        <v>5690</v>
      </c>
      <c r="D102">
        <v>0</v>
      </c>
      <c r="E102" t="s">
        <v>6007</v>
      </c>
      <c r="F102" t="s">
        <v>6008</v>
      </c>
      <c r="G102">
        <v>0</v>
      </c>
      <c r="H102" t="s">
        <v>6009</v>
      </c>
      <c r="I102" t="s">
        <v>89</v>
      </c>
      <c r="J102" t="s">
        <v>5736</v>
      </c>
    </row>
    <row r="103" spans="1:10" ht="15" customHeight="1" x14ac:dyDescent="0.25">
      <c r="A103" t="s">
        <v>6010</v>
      </c>
      <c r="B103" t="s">
        <v>3488</v>
      </c>
      <c r="C103" t="s">
        <v>5690</v>
      </c>
      <c r="D103">
        <v>0</v>
      </c>
      <c r="E103" t="s">
        <v>6011</v>
      </c>
      <c r="F103" t="s">
        <v>6012</v>
      </c>
      <c r="G103">
        <v>0</v>
      </c>
      <c r="H103" t="s">
        <v>6013</v>
      </c>
      <c r="I103" t="s">
        <v>89</v>
      </c>
      <c r="J103" t="s">
        <v>5745</v>
      </c>
    </row>
    <row r="104" spans="1:10" ht="15" customHeight="1" x14ac:dyDescent="0.25">
      <c r="A104" t="s">
        <v>5100</v>
      </c>
      <c r="B104" t="s">
        <v>4270</v>
      </c>
      <c r="C104" t="s">
        <v>4227</v>
      </c>
      <c r="D104" t="s">
        <v>3979</v>
      </c>
      <c r="E104" t="s">
        <v>6014</v>
      </c>
      <c r="F104" t="s">
        <v>3444</v>
      </c>
      <c r="G104" t="s">
        <v>3444</v>
      </c>
      <c r="H104" t="s">
        <v>5100</v>
      </c>
      <c r="I104" t="s">
        <v>38</v>
      </c>
      <c r="J104" t="s">
        <v>5838</v>
      </c>
    </row>
    <row r="105" spans="1:10" ht="15" customHeight="1" x14ac:dyDescent="0.25">
      <c r="A105" t="s">
        <v>6015</v>
      </c>
      <c r="B105" t="s">
        <v>41</v>
      </c>
      <c r="C105" t="s">
        <v>5328</v>
      </c>
      <c r="D105">
        <v>1</v>
      </c>
      <c r="E105" t="s">
        <v>6016</v>
      </c>
      <c r="F105" t="s">
        <v>6016</v>
      </c>
      <c r="G105">
        <v>0</v>
      </c>
      <c r="H105" t="s">
        <v>6015</v>
      </c>
      <c r="I105" t="s">
        <v>89</v>
      </c>
      <c r="J105" t="s">
        <v>5972</v>
      </c>
    </row>
    <row r="106" spans="1:10" ht="15" customHeight="1" x14ac:dyDescent="0.25">
      <c r="A106" t="s">
        <v>6017</v>
      </c>
      <c r="B106" t="s">
        <v>41</v>
      </c>
      <c r="C106" t="s">
        <v>5690</v>
      </c>
      <c r="D106">
        <v>1</v>
      </c>
      <c r="E106" t="s">
        <v>6018</v>
      </c>
      <c r="F106" t="s">
        <v>6019</v>
      </c>
      <c r="G106">
        <v>1</v>
      </c>
      <c r="H106" t="s">
        <v>6017</v>
      </c>
      <c r="I106" t="s">
        <v>89</v>
      </c>
      <c r="J106" t="s">
        <v>5703</v>
      </c>
    </row>
    <row r="107" spans="1:10" ht="15" customHeight="1" x14ac:dyDescent="0.25">
      <c r="A107" t="s">
        <v>6020</v>
      </c>
      <c r="B107" t="s">
        <v>41</v>
      </c>
      <c r="C107" t="s">
        <v>5409</v>
      </c>
      <c r="D107">
        <v>1</v>
      </c>
      <c r="E107" t="s">
        <v>6021</v>
      </c>
      <c r="F107" t="s">
        <v>6022</v>
      </c>
      <c r="G107">
        <v>1</v>
      </c>
      <c r="H107" t="s">
        <v>6020</v>
      </c>
      <c r="I107" t="s">
        <v>2353</v>
      </c>
      <c r="J107" t="s">
        <v>5930</v>
      </c>
    </row>
    <row r="108" spans="1:10" ht="15" customHeight="1" x14ac:dyDescent="0.25">
      <c r="A108" t="s">
        <v>6023</v>
      </c>
      <c r="B108" t="s">
        <v>41</v>
      </c>
      <c r="C108" t="s">
        <v>5690</v>
      </c>
      <c r="D108">
        <v>2</v>
      </c>
      <c r="E108" t="s">
        <v>6024</v>
      </c>
      <c r="F108" t="s">
        <v>6025</v>
      </c>
      <c r="G108">
        <v>2</v>
      </c>
      <c r="H108" t="s">
        <v>6026</v>
      </c>
      <c r="I108" t="s">
        <v>89</v>
      </c>
      <c r="J108" t="s">
        <v>6027</v>
      </c>
    </row>
    <row r="109" spans="1:10" ht="15" customHeight="1" x14ac:dyDescent="0.25">
      <c r="A109" t="s">
        <v>6028</v>
      </c>
      <c r="B109" t="s">
        <v>3500</v>
      </c>
      <c r="C109" t="s">
        <v>5690</v>
      </c>
      <c r="D109">
        <v>1</v>
      </c>
      <c r="E109" t="s">
        <v>6029</v>
      </c>
      <c r="F109" t="s">
        <v>6030</v>
      </c>
      <c r="G109">
        <v>1</v>
      </c>
      <c r="H109" t="s">
        <v>6031</v>
      </c>
      <c r="I109" t="s">
        <v>89</v>
      </c>
      <c r="J109" t="s">
        <v>5817</v>
      </c>
    </row>
    <row r="110" spans="1:10" ht="15" customHeight="1" x14ac:dyDescent="0.25">
      <c r="A110" t="s">
        <v>6032</v>
      </c>
      <c r="B110" t="s">
        <v>3500</v>
      </c>
      <c r="C110" t="s">
        <v>5690</v>
      </c>
      <c r="D110">
        <v>1</v>
      </c>
      <c r="E110" t="s">
        <v>6033</v>
      </c>
      <c r="F110" t="s">
        <v>6034</v>
      </c>
      <c r="G110">
        <v>1</v>
      </c>
      <c r="H110" t="s">
        <v>6032</v>
      </c>
      <c r="I110" t="s">
        <v>89</v>
      </c>
      <c r="J110" t="s">
        <v>5703</v>
      </c>
    </row>
    <row r="111" spans="1:10" ht="15" customHeight="1" x14ac:dyDescent="0.25">
      <c r="A111" t="s">
        <v>6035</v>
      </c>
      <c r="B111" t="s">
        <v>41</v>
      </c>
      <c r="C111" t="s">
        <v>5328</v>
      </c>
      <c r="D111">
        <v>1</v>
      </c>
      <c r="E111" t="s">
        <v>6036</v>
      </c>
      <c r="F111" t="s">
        <v>6037</v>
      </c>
      <c r="G111">
        <v>1</v>
      </c>
      <c r="H111" t="s">
        <v>6035</v>
      </c>
      <c r="I111" t="s">
        <v>89</v>
      </c>
      <c r="J111" t="s">
        <v>6038</v>
      </c>
    </row>
    <row r="112" spans="1:10" ht="15" customHeight="1" x14ac:dyDescent="0.25">
      <c r="A112" t="s">
        <v>6039</v>
      </c>
      <c r="B112" t="s">
        <v>3488</v>
      </c>
      <c r="C112" t="s">
        <v>5690</v>
      </c>
      <c r="D112">
        <v>2</v>
      </c>
      <c r="E112" t="s">
        <v>6040</v>
      </c>
      <c r="F112" t="s">
        <v>6041</v>
      </c>
      <c r="G112">
        <v>2</v>
      </c>
      <c r="H112" t="s">
        <v>6039</v>
      </c>
      <c r="I112" t="s">
        <v>89</v>
      </c>
      <c r="J112" t="s">
        <v>5703</v>
      </c>
    </row>
    <row r="113" spans="1:10" ht="15" customHeight="1" x14ac:dyDescent="0.25">
      <c r="A113" t="s">
        <v>6042</v>
      </c>
      <c r="B113" t="s">
        <v>3488</v>
      </c>
      <c r="C113" t="s">
        <v>5328</v>
      </c>
      <c r="D113">
        <v>2</v>
      </c>
      <c r="E113" t="s">
        <v>6043</v>
      </c>
      <c r="F113" t="s">
        <v>6044</v>
      </c>
      <c r="G113">
        <v>2</v>
      </c>
      <c r="H113" t="s">
        <v>6042</v>
      </c>
      <c r="I113" t="s">
        <v>89</v>
      </c>
      <c r="J113" t="s">
        <v>5967</v>
      </c>
    </row>
    <row r="114" spans="1:10" ht="15" customHeight="1" x14ac:dyDescent="0.25">
      <c r="A114" t="s">
        <v>6045</v>
      </c>
      <c r="B114" t="s">
        <v>3500</v>
      </c>
      <c r="C114" t="s">
        <v>5328</v>
      </c>
      <c r="D114">
        <v>1</v>
      </c>
      <c r="E114" t="s">
        <v>6046</v>
      </c>
      <c r="F114" t="s">
        <v>6046</v>
      </c>
      <c r="G114">
        <v>0</v>
      </c>
      <c r="H114" t="s">
        <v>6047</v>
      </c>
      <c r="I114" t="s">
        <v>89</v>
      </c>
      <c r="J114" t="s">
        <v>6048</v>
      </c>
    </row>
    <row r="115" spans="1:10" ht="15" customHeight="1" x14ac:dyDescent="0.25">
      <c r="A115" t="s">
        <v>6049</v>
      </c>
      <c r="B115" t="s">
        <v>3500</v>
      </c>
      <c r="C115" t="s">
        <v>4565</v>
      </c>
      <c r="D115">
        <v>1</v>
      </c>
      <c r="E115" t="s">
        <v>6050</v>
      </c>
      <c r="F115" t="s">
        <v>6051</v>
      </c>
      <c r="G115">
        <v>1</v>
      </c>
      <c r="H115" t="s">
        <v>6052</v>
      </c>
      <c r="I115" t="s">
        <v>89</v>
      </c>
      <c r="J115" t="s">
        <v>5745</v>
      </c>
    </row>
    <row r="116" spans="1:10" ht="15" customHeight="1" x14ac:dyDescent="0.25">
      <c r="A116" t="s">
        <v>6053</v>
      </c>
      <c r="B116" t="s">
        <v>3500</v>
      </c>
      <c r="C116" t="s">
        <v>4565</v>
      </c>
      <c r="D116">
        <v>1</v>
      </c>
      <c r="E116" t="s">
        <v>6054</v>
      </c>
      <c r="F116" t="s">
        <v>6055</v>
      </c>
      <c r="G116">
        <v>1</v>
      </c>
      <c r="H116" t="s">
        <v>6053</v>
      </c>
      <c r="I116" t="s">
        <v>89</v>
      </c>
      <c r="J116" t="s">
        <v>5895</v>
      </c>
    </row>
    <row r="117" spans="1:10" ht="15" customHeight="1" x14ac:dyDescent="0.25">
      <c r="A117" t="s">
        <v>4235</v>
      </c>
      <c r="B117" t="s">
        <v>4270</v>
      </c>
      <c r="C117" t="s">
        <v>4227</v>
      </c>
      <c r="D117" t="s">
        <v>3979</v>
      </c>
      <c r="E117" t="s">
        <v>6056</v>
      </c>
      <c r="F117" t="s">
        <v>3444</v>
      </c>
      <c r="G117" t="s">
        <v>3444</v>
      </c>
      <c r="H117" t="s">
        <v>4235</v>
      </c>
      <c r="I117" t="s">
        <v>89</v>
      </c>
      <c r="J117" t="s">
        <v>5838</v>
      </c>
    </row>
    <row r="118" spans="1:10" ht="15" customHeight="1" x14ac:dyDescent="0.25">
      <c r="A118" t="s">
        <v>6057</v>
      </c>
      <c r="B118" t="s">
        <v>3500</v>
      </c>
      <c r="C118" t="s">
        <v>5328</v>
      </c>
      <c r="D118">
        <v>0</v>
      </c>
      <c r="E118" t="s">
        <v>6058</v>
      </c>
      <c r="F118" t="s">
        <v>6059</v>
      </c>
      <c r="G118">
        <v>0</v>
      </c>
      <c r="H118" t="s">
        <v>6057</v>
      </c>
      <c r="I118" t="s">
        <v>89</v>
      </c>
      <c r="J118" t="s">
        <v>5905</v>
      </c>
    </row>
    <row r="119" spans="1:10" ht="15" customHeight="1" x14ac:dyDescent="0.25">
      <c r="A119" t="s">
        <v>6060</v>
      </c>
      <c r="B119" t="s">
        <v>41</v>
      </c>
      <c r="C119" t="s">
        <v>5690</v>
      </c>
      <c r="D119">
        <v>1</v>
      </c>
      <c r="E119" t="s">
        <v>6061</v>
      </c>
      <c r="F119" t="s">
        <v>6062</v>
      </c>
      <c r="G119">
        <v>1</v>
      </c>
      <c r="H119" t="s">
        <v>6063</v>
      </c>
      <c r="I119" t="s">
        <v>89</v>
      </c>
      <c r="J119" t="s">
        <v>6064</v>
      </c>
    </row>
    <row r="120" spans="1:10" ht="15" customHeight="1" x14ac:dyDescent="0.25">
      <c r="A120" t="s">
        <v>5655</v>
      </c>
      <c r="B120" t="s">
        <v>3532</v>
      </c>
      <c r="C120" t="s">
        <v>5409</v>
      </c>
      <c r="D120">
        <v>1</v>
      </c>
      <c r="E120" s="3" t="s">
        <v>6065</v>
      </c>
      <c r="F120" s="3" t="s">
        <v>6065</v>
      </c>
      <c r="G120" s="3">
        <v>0</v>
      </c>
      <c r="H120" t="s">
        <v>3444</v>
      </c>
      <c r="I120" t="s">
        <v>154</v>
      </c>
    </row>
    <row r="121" spans="1:10" ht="15" customHeight="1" x14ac:dyDescent="0.25">
      <c r="A121" t="s">
        <v>6066</v>
      </c>
      <c r="B121" t="s">
        <v>3500</v>
      </c>
      <c r="C121" t="s">
        <v>5409</v>
      </c>
      <c r="D121">
        <v>1</v>
      </c>
      <c r="E121" t="s">
        <v>6067</v>
      </c>
      <c r="F121" t="s">
        <v>6068</v>
      </c>
      <c r="G121">
        <v>1</v>
      </c>
      <c r="H121" t="s">
        <v>6066</v>
      </c>
      <c r="I121" t="s">
        <v>2353</v>
      </c>
      <c r="J121" t="s">
        <v>6069</v>
      </c>
    </row>
    <row r="122" spans="1:10" ht="15" customHeight="1" x14ac:dyDescent="0.25">
      <c r="A122" t="s">
        <v>6070</v>
      </c>
      <c r="B122" t="s">
        <v>3488</v>
      </c>
      <c r="C122" t="s">
        <v>4565</v>
      </c>
      <c r="D122">
        <v>2</v>
      </c>
      <c r="E122" t="s">
        <v>6071</v>
      </c>
      <c r="F122" t="s">
        <v>6072</v>
      </c>
      <c r="G122">
        <v>2</v>
      </c>
      <c r="H122" t="s">
        <v>6070</v>
      </c>
      <c r="I122" t="s">
        <v>89</v>
      </c>
      <c r="J122" t="s">
        <v>6064</v>
      </c>
    </row>
    <row r="123" spans="1:10" ht="15" customHeight="1" x14ac:dyDescent="0.25">
      <c r="A123" t="s">
        <v>6073</v>
      </c>
      <c r="B123" t="s">
        <v>3500</v>
      </c>
      <c r="C123" t="s">
        <v>5409</v>
      </c>
      <c r="D123">
        <v>1</v>
      </c>
      <c r="E123" t="s">
        <v>5839</v>
      </c>
      <c r="F123" t="s">
        <v>5840</v>
      </c>
      <c r="G123">
        <v>1</v>
      </c>
      <c r="H123" t="s">
        <v>6073</v>
      </c>
      <c r="I123" t="s">
        <v>2353</v>
      </c>
      <c r="J123" t="s">
        <v>5842</v>
      </c>
    </row>
    <row r="124" spans="1:10" ht="15" customHeight="1" x14ac:dyDescent="0.25">
      <c r="A124" t="s">
        <v>6074</v>
      </c>
      <c r="B124" t="s">
        <v>41</v>
      </c>
      <c r="C124" t="s">
        <v>5409</v>
      </c>
      <c r="D124">
        <v>1</v>
      </c>
      <c r="E124" t="s">
        <v>5839</v>
      </c>
      <c r="F124" t="s">
        <v>5840</v>
      </c>
      <c r="G124">
        <v>1</v>
      </c>
      <c r="H124" t="s">
        <v>6074</v>
      </c>
      <c r="I124" t="s">
        <v>2353</v>
      </c>
      <c r="J124" t="s">
        <v>5974</v>
      </c>
    </row>
    <row r="125" spans="1:10" ht="15" customHeight="1" x14ac:dyDescent="0.25">
      <c r="A125" t="s">
        <v>6075</v>
      </c>
      <c r="B125" t="s">
        <v>41</v>
      </c>
      <c r="C125" t="s">
        <v>5328</v>
      </c>
      <c r="D125">
        <v>1</v>
      </c>
      <c r="E125" t="s">
        <v>6076</v>
      </c>
      <c r="F125" t="s">
        <v>6077</v>
      </c>
      <c r="G125">
        <v>1</v>
      </c>
      <c r="H125" t="s">
        <v>6075</v>
      </c>
      <c r="I125" t="s">
        <v>89</v>
      </c>
      <c r="J125" t="s">
        <v>5787</v>
      </c>
    </row>
    <row r="126" spans="1:10" ht="15" customHeight="1" x14ac:dyDescent="0.25">
      <c r="A126" t="s">
        <v>6078</v>
      </c>
      <c r="B126" t="s">
        <v>3500</v>
      </c>
      <c r="C126" t="s">
        <v>5328</v>
      </c>
      <c r="D126">
        <v>2</v>
      </c>
      <c r="E126" t="s">
        <v>6079</v>
      </c>
      <c r="F126" t="s">
        <v>6080</v>
      </c>
      <c r="G126">
        <v>2</v>
      </c>
      <c r="H126" t="s">
        <v>6081</v>
      </c>
      <c r="I126" t="s">
        <v>89</v>
      </c>
      <c r="J126" t="s">
        <v>6082</v>
      </c>
    </row>
    <row r="127" spans="1:10" ht="15" customHeight="1" x14ac:dyDescent="0.25">
      <c r="A127" t="s">
        <v>4661</v>
      </c>
      <c r="B127" t="s">
        <v>41</v>
      </c>
      <c r="C127" t="s">
        <v>5690</v>
      </c>
      <c r="D127">
        <v>1</v>
      </c>
      <c r="E127" t="s">
        <v>6083</v>
      </c>
      <c r="F127" t="s">
        <v>6083</v>
      </c>
      <c r="G127">
        <v>1</v>
      </c>
      <c r="H127" t="s">
        <v>4664</v>
      </c>
      <c r="I127" t="s">
        <v>1038</v>
      </c>
      <c r="J127" t="s">
        <v>5723</v>
      </c>
    </row>
    <row r="128" spans="1:10" ht="15" customHeight="1" x14ac:dyDescent="0.25">
      <c r="A128" t="s">
        <v>6084</v>
      </c>
      <c r="B128" t="s">
        <v>3488</v>
      </c>
      <c r="C128" t="s">
        <v>5328</v>
      </c>
      <c r="D128">
        <v>1</v>
      </c>
      <c r="E128" t="s">
        <v>6085</v>
      </c>
      <c r="F128" t="s">
        <v>6086</v>
      </c>
      <c r="G128">
        <v>1</v>
      </c>
      <c r="H128" t="s">
        <v>6087</v>
      </c>
      <c r="I128" t="s">
        <v>89</v>
      </c>
      <c r="J128" t="s">
        <v>5895</v>
      </c>
    </row>
    <row r="129" spans="1:10" ht="15" customHeight="1" x14ac:dyDescent="0.25">
      <c r="A129" t="s">
        <v>6088</v>
      </c>
      <c r="B129" t="s">
        <v>3488</v>
      </c>
      <c r="C129" t="s">
        <v>4565</v>
      </c>
      <c r="D129">
        <v>1</v>
      </c>
      <c r="E129" t="s">
        <v>6089</v>
      </c>
      <c r="F129" t="s">
        <v>6090</v>
      </c>
      <c r="G129">
        <v>1</v>
      </c>
      <c r="H129" t="s">
        <v>6091</v>
      </c>
      <c r="I129" t="s">
        <v>89</v>
      </c>
      <c r="J129" t="s">
        <v>6092</v>
      </c>
    </row>
    <row r="130" spans="1:10" ht="15" customHeight="1" x14ac:dyDescent="0.25">
      <c r="A130" t="s">
        <v>6093</v>
      </c>
      <c r="B130" t="s">
        <v>41</v>
      </c>
      <c r="C130" t="s">
        <v>5409</v>
      </c>
      <c r="D130">
        <v>1</v>
      </c>
      <c r="E130" t="s">
        <v>6094</v>
      </c>
      <c r="F130" t="s">
        <v>6095</v>
      </c>
      <c r="G130">
        <v>1</v>
      </c>
      <c r="H130" t="s">
        <v>6093</v>
      </c>
      <c r="I130" t="s">
        <v>2353</v>
      </c>
      <c r="J130" t="s">
        <v>6069</v>
      </c>
    </row>
    <row r="131" spans="1:10" ht="15" customHeight="1" x14ac:dyDescent="0.25">
      <c r="A131" t="s">
        <v>6096</v>
      </c>
      <c r="B131" t="s">
        <v>3488</v>
      </c>
      <c r="C131" t="s">
        <v>5328</v>
      </c>
      <c r="D131" t="s">
        <v>5914</v>
      </c>
      <c r="E131" t="s">
        <v>6097</v>
      </c>
      <c r="F131" t="s">
        <v>6098</v>
      </c>
      <c r="G131" t="s">
        <v>5914</v>
      </c>
      <c r="H131" t="s">
        <v>6096</v>
      </c>
      <c r="I131" t="s">
        <v>89</v>
      </c>
      <c r="J131" t="s">
        <v>6099</v>
      </c>
    </row>
    <row r="132" spans="1:10" ht="15" customHeight="1" x14ac:dyDescent="0.25">
      <c r="A132" t="s">
        <v>6100</v>
      </c>
      <c r="B132" t="s">
        <v>3500</v>
      </c>
      <c r="C132" t="s">
        <v>5690</v>
      </c>
      <c r="D132">
        <v>0</v>
      </c>
      <c r="E132" t="s">
        <v>6101</v>
      </c>
      <c r="F132" t="s">
        <v>6102</v>
      </c>
      <c r="G132">
        <v>0</v>
      </c>
      <c r="H132" t="s">
        <v>6103</v>
      </c>
      <c r="I132" t="s">
        <v>89</v>
      </c>
      <c r="J132" t="s">
        <v>5745</v>
      </c>
    </row>
    <row r="133" spans="1:10" ht="15" customHeight="1" x14ac:dyDescent="0.25">
      <c r="A133" t="s">
        <v>6104</v>
      </c>
      <c r="B133" t="s">
        <v>3500</v>
      </c>
      <c r="C133" t="s">
        <v>4565</v>
      </c>
      <c r="D133">
        <v>1</v>
      </c>
      <c r="E133" t="s">
        <v>6105</v>
      </c>
      <c r="F133" t="s">
        <v>6106</v>
      </c>
      <c r="G133">
        <v>1</v>
      </c>
      <c r="H133" t="s">
        <v>6104</v>
      </c>
      <c r="I133" t="s">
        <v>89</v>
      </c>
      <c r="J133" t="s">
        <v>5707</v>
      </c>
    </row>
    <row r="134" spans="1:10" ht="15" customHeight="1" x14ac:dyDescent="0.25">
      <c r="A134" t="s">
        <v>6107</v>
      </c>
      <c r="B134" t="s">
        <v>3488</v>
      </c>
      <c r="C134" t="s">
        <v>5773</v>
      </c>
      <c r="D134">
        <v>5</v>
      </c>
      <c r="E134" t="s">
        <v>6108</v>
      </c>
      <c r="F134" t="s">
        <v>6108</v>
      </c>
      <c r="G134">
        <v>4</v>
      </c>
      <c r="H134" t="s">
        <v>6109</v>
      </c>
      <c r="I134" t="s">
        <v>1664</v>
      </c>
    </row>
    <row r="135" spans="1:10" ht="15" customHeight="1" x14ac:dyDescent="0.25">
      <c r="A135" t="s">
        <v>6110</v>
      </c>
      <c r="B135" t="s">
        <v>41</v>
      </c>
      <c r="C135" t="s">
        <v>5409</v>
      </c>
      <c r="D135">
        <v>1</v>
      </c>
      <c r="E135" t="s">
        <v>6111</v>
      </c>
      <c r="F135" t="s">
        <v>6112</v>
      </c>
      <c r="G135">
        <v>1</v>
      </c>
      <c r="H135" t="s">
        <v>6110</v>
      </c>
      <c r="I135" t="s">
        <v>2353</v>
      </c>
      <c r="J135" t="s">
        <v>5930</v>
      </c>
    </row>
    <row r="136" spans="1:10" ht="15" customHeight="1" x14ac:dyDescent="0.25">
      <c r="A136" t="s">
        <v>5665</v>
      </c>
      <c r="B136" t="s">
        <v>3532</v>
      </c>
      <c r="C136" t="s">
        <v>5690</v>
      </c>
      <c r="D136">
        <v>0</v>
      </c>
      <c r="E136" t="s">
        <v>6113</v>
      </c>
      <c r="F136" t="s">
        <v>6114</v>
      </c>
      <c r="G136">
        <v>0</v>
      </c>
      <c r="H136" t="s">
        <v>5665</v>
      </c>
      <c r="I136" t="s">
        <v>89</v>
      </c>
      <c r="J136" t="s">
        <v>5721</v>
      </c>
    </row>
    <row r="137" spans="1:10" ht="15" customHeight="1" x14ac:dyDescent="0.25">
      <c r="A137" t="s">
        <v>6115</v>
      </c>
      <c r="B137" t="s">
        <v>3488</v>
      </c>
      <c r="C137" t="s">
        <v>5328</v>
      </c>
      <c r="D137">
        <v>3</v>
      </c>
      <c r="E137" t="s">
        <v>6116</v>
      </c>
      <c r="F137" t="s">
        <v>6116</v>
      </c>
      <c r="G137">
        <v>2</v>
      </c>
      <c r="H137" t="s">
        <v>6115</v>
      </c>
      <c r="I137" t="s">
        <v>89</v>
      </c>
      <c r="J137" t="s">
        <v>5960</v>
      </c>
    </row>
    <row r="138" spans="1:10" ht="15" customHeight="1" x14ac:dyDescent="0.25">
      <c r="A138" t="s">
        <v>6117</v>
      </c>
      <c r="B138" t="s">
        <v>3500</v>
      </c>
      <c r="C138" t="s">
        <v>4565</v>
      </c>
      <c r="D138">
        <v>1</v>
      </c>
      <c r="E138" t="s">
        <v>6118</v>
      </c>
      <c r="F138" t="s">
        <v>6119</v>
      </c>
      <c r="G138">
        <v>1</v>
      </c>
      <c r="H138" t="s">
        <v>6120</v>
      </c>
      <c r="I138" t="s">
        <v>89</v>
      </c>
      <c r="J138" t="s">
        <v>5852</v>
      </c>
    </row>
    <row r="139" spans="1:10" ht="15" customHeight="1" x14ac:dyDescent="0.25">
      <c r="A139" t="s">
        <v>6121</v>
      </c>
      <c r="B139" t="s">
        <v>3488</v>
      </c>
      <c r="C139" t="s">
        <v>5328</v>
      </c>
      <c r="D139">
        <v>0</v>
      </c>
      <c r="E139" t="s">
        <v>6122</v>
      </c>
      <c r="F139" t="s">
        <v>6123</v>
      </c>
      <c r="G139">
        <v>0</v>
      </c>
      <c r="H139" t="s">
        <v>6121</v>
      </c>
      <c r="I139" t="s">
        <v>89</v>
      </c>
      <c r="J139" t="s">
        <v>6124</v>
      </c>
    </row>
    <row r="140" spans="1:10" ht="15" customHeight="1" x14ac:dyDescent="0.25">
      <c r="A140" t="s">
        <v>6125</v>
      </c>
      <c r="B140" t="s">
        <v>41</v>
      </c>
      <c r="C140" t="s">
        <v>5328</v>
      </c>
      <c r="D140">
        <v>1</v>
      </c>
      <c r="E140" t="s">
        <v>6126</v>
      </c>
      <c r="F140" t="s">
        <v>6127</v>
      </c>
      <c r="G140">
        <v>1</v>
      </c>
      <c r="H140" t="s">
        <v>6125</v>
      </c>
      <c r="I140" t="s">
        <v>89</v>
      </c>
      <c r="J140" t="s">
        <v>5791</v>
      </c>
    </row>
    <row r="141" spans="1:10" ht="15" customHeight="1" x14ac:dyDescent="0.25">
      <c r="A141" t="s">
        <v>6128</v>
      </c>
      <c r="B141" t="s">
        <v>4270</v>
      </c>
      <c r="C141" t="s">
        <v>4227</v>
      </c>
      <c r="D141" t="s">
        <v>3979</v>
      </c>
      <c r="E141" t="s">
        <v>6129</v>
      </c>
      <c r="F141" t="s">
        <v>3444</v>
      </c>
      <c r="G141" t="s">
        <v>3444</v>
      </c>
      <c r="H141" t="s">
        <v>6128</v>
      </c>
      <c r="I141" t="s">
        <v>89</v>
      </c>
      <c r="J141" t="s">
        <v>5838</v>
      </c>
    </row>
    <row r="142" spans="1:10" ht="15" customHeight="1" x14ac:dyDescent="0.25">
      <c r="A142" t="s">
        <v>6130</v>
      </c>
      <c r="B142" t="s">
        <v>41</v>
      </c>
      <c r="C142" t="s">
        <v>5690</v>
      </c>
      <c r="D142">
        <v>2</v>
      </c>
      <c r="E142" t="s">
        <v>6131</v>
      </c>
      <c r="F142" t="s">
        <v>6132</v>
      </c>
      <c r="G142">
        <v>2</v>
      </c>
      <c r="H142" t="s">
        <v>6133</v>
      </c>
      <c r="I142" t="s">
        <v>89</v>
      </c>
      <c r="J142" t="s">
        <v>5703</v>
      </c>
    </row>
    <row r="143" spans="1:10" ht="15" customHeight="1" x14ac:dyDescent="0.25">
      <c r="A143" t="s">
        <v>6134</v>
      </c>
      <c r="B143" t="s">
        <v>3488</v>
      </c>
      <c r="C143" t="s">
        <v>5328</v>
      </c>
      <c r="D143">
        <v>1</v>
      </c>
      <c r="E143" t="s">
        <v>6135</v>
      </c>
      <c r="F143" t="s">
        <v>6135</v>
      </c>
      <c r="G143">
        <v>0</v>
      </c>
      <c r="H143" t="s">
        <v>6136</v>
      </c>
      <c r="I143" t="s">
        <v>89</v>
      </c>
      <c r="J143" t="s">
        <v>5745</v>
      </c>
    </row>
    <row r="144" spans="1:10" ht="15" customHeight="1" x14ac:dyDescent="0.25">
      <c r="A144" t="s">
        <v>6137</v>
      </c>
      <c r="B144" t="s">
        <v>41</v>
      </c>
      <c r="C144" t="s">
        <v>5328</v>
      </c>
      <c r="D144">
        <v>1</v>
      </c>
      <c r="E144" t="s">
        <v>6138</v>
      </c>
      <c r="F144" t="s">
        <v>6139</v>
      </c>
      <c r="G144">
        <v>1</v>
      </c>
      <c r="H144" t="s">
        <v>6140</v>
      </c>
      <c r="I144" t="s">
        <v>89</v>
      </c>
      <c r="J144" t="s">
        <v>6099</v>
      </c>
    </row>
    <row r="145" spans="1:10" ht="15" customHeight="1" x14ac:dyDescent="0.25">
      <c r="A145" t="s">
        <v>6141</v>
      </c>
      <c r="B145" t="s">
        <v>41</v>
      </c>
      <c r="C145" t="s">
        <v>5690</v>
      </c>
      <c r="D145">
        <v>1</v>
      </c>
      <c r="E145" t="s">
        <v>6142</v>
      </c>
      <c r="F145" t="s">
        <v>6143</v>
      </c>
      <c r="G145">
        <v>1</v>
      </c>
      <c r="H145" t="s">
        <v>6144</v>
      </c>
      <c r="I145" t="s">
        <v>89</v>
      </c>
      <c r="J145" t="s">
        <v>5721</v>
      </c>
    </row>
    <row r="146" spans="1:10" ht="15" customHeight="1" x14ac:dyDescent="0.25">
      <c r="A146" t="s">
        <v>6145</v>
      </c>
      <c r="B146" t="s">
        <v>41</v>
      </c>
      <c r="C146" t="s">
        <v>5690</v>
      </c>
      <c r="D146">
        <v>1</v>
      </c>
      <c r="E146" t="s">
        <v>6146</v>
      </c>
      <c r="F146" t="s">
        <v>6147</v>
      </c>
      <c r="G146">
        <v>1</v>
      </c>
      <c r="H146" t="s">
        <v>6148</v>
      </c>
      <c r="I146" t="s">
        <v>89</v>
      </c>
      <c r="J146" t="s">
        <v>6149</v>
      </c>
    </row>
    <row r="147" spans="1:10" ht="15" customHeight="1" x14ac:dyDescent="0.25">
      <c r="A147" t="s">
        <v>6150</v>
      </c>
      <c r="B147" t="s">
        <v>3500</v>
      </c>
      <c r="C147" t="s">
        <v>5328</v>
      </c>
      <c r="D147">
        <v>1</v>
      </c>
      <c r="E147" t="s">
        <v>6151</v>
      </c>
      <c r="F147" t="s">
        <v>6152</v>
      </c>
      <c r="G147">
        <v>1</v>
      </c>
      <c r="H147" t="s">
        <v>6153</v>
      </c>
      <c r="I147" t="s">
        <v>89</v>
      </c>
      <c r="J147" t="s">
        <v>6154</v>
      </c>
    </row>
    <row r="148" spans="1:10" ht="15" customHeight="1" x14ac:dyDescent="0.25">
      <c r="A148" t="s">
        <v>6155</v>
      </c>
      <c r="B148" t="s">
        <v>3500</v>
      </c>
      <c r="C148" t="s">
        <v>5690</v>
      </c>
      <c r="D148">
        <v>2</v>
      </c>
      <c r="E148" t="s">
        <v>6156</v>
      </c>
      <c r="F148" t="s">
        <v>6157</v>
      </c>
      <c r="G148">
        <v>2</v>
      </c>
      <c r="H148" t="s">
        <v>6155</v>
      </c>
      <c r="I148" t="s">
        <v>89</v>
      </c>
      <c r="J148" t="s">
        <v>5993</v>
      </c>
    </row>
    <row r="149" spans="1:10" ht="15" customHeight="1" x14ac:dyDescent="0.25">
      <c r="A149" t="s">
        <v>6158</v>
      </c>
      <c r="B149" t="s">
        <v>41</v>
      </c>
      <c r="C149" t="s">
        <v>5328</v>
      </c>
      <c r="D149">
        <v>0</v>
      </c>
      <c r="E149" t="s">
        <v>6159</v>
      </c>
      <c r="F149" t="s">
        <v>6160</v>
      </c>
      <c r="G149">
        <v>0</v>
      </c>
      <c r="H149" t="s">
        <v>6158</v>
      </c>
      <c r="I149" t="s">
        <v>89</v>
      </c>
      <c r="J149" t="s">
        <v>5676</v>
      </c>
    </row>
    <row r="150" spans="1:10" ht="15" customHeight="1" x14ac:dyDescent="0.25">
      <c r="A150" t="s">
        <v>6161</v>
      </c>
      <c r="B150" t="s">
        <v>3500</v>
      </c>
      <c r="C150" t="s">
        <v>5690</v>
      </c>
      <c r="D150">
        <v>1</v>
      </c>
      <c r="E150" t="s">
        <v>6162</v>
      </c>
      <c r="F150" t="s">
        <v>6163</v>
      </c>
      <c r="G150">
        <v>1</v>
      </c>
      <c r="H150" t="s">
        <v>6161</v>
      </c>
      <c r="I150" t="s">
        <v>89</v>
      </c>
      <c r="J150" t="s">
        <v>5972</v>
      </c>
    </row>
    <row r="151" spans="1:10" ht="15" customHeight="1" x14ac:dyDescent="0.25">
      <c r="A151" t="s">
        <v>5112</v>
      </c>
      <c r="B151" t="s">
        <v>4270</v>
      </c>
      <c r="C151" t="s">
        <v>4227</v>
      </c>
      <c r="D151" t="s">
        <v>3979</v>
      </c>
      <c r="E151" t="s">
        <v>6164</v>
      </c>
      <c r="F151" t="s">
        <v>3444</v>
      </c>
      <c r="G151" t="s">
        <v>3979</v>
      </c>
      <c r="H151" t="s">
        <v>6165</v>
      </c>
      <c r="I151" t="s">
        <v>1641</v>
      </c>
    </row>
    <row r="152" spans="1:10" ht="15" customHeight="1" x14ac:dyDescent="0.25">
      <c r="A152" t="s">
        <v>6166</v>
      </c>
      <c r="B152" t="s">
        <v>4270</v>
      </c>
      <c r="C152" t="s">
        <v>3640</v>
      </c>
      <c r="D152">
        <v>1</v>
      </c>
      <c r="E152" t="s">
        <v>6167</v>
      </c>
      <c r="F152" t="s">
        <v>3444</v>
      </c>
      <c r="G152" t="s">
        <v>3444</v>
      </c>
      <c r="H152" t="s">
        <v>6168</v>
      </c>
      <c r="I152" t="s">
        <v>493</v>
      </c>
      <c r="J152" t="s">
        <v>5761</v>
      </c>
    </row>
    <row r="153" spans="1:10" ht="15" customHeight="1" x14ac:dyDescent="0.25">
      <c r="A153" t="s">
        <v>6169</v>
      </c>
      <c r="B153" t="s">
        <v>41</v>
      </c>
      <c r="C153" t="s">
        <v>5690</v>
      </c>
      <c r="D153">
        <v>1</v>
      </c>
      <c r="E153" t="s">
        <v>6170</v>
      </c>
      <c r="F153" t="s">
        <v>6171</v>
      </c>
      <c r="G153">
        <v>1</v>
      </c>
      <c r="H153" t="s">
        <v>6172</v>
      </c>
      <c r="I153" t="s">
        <v>89</v>
      </c>
      <c r="J153" t="s">
        <v>6173</v>
      </c>
    </row>
    <row r="154" spans="1:10" ht="15" customHeight="1" x14ac:dyDescent="0.25">
      <c r="A154" t="s">
        <v>5330</v>
      </c>
      <c r="B154" t="s">
        <v>3500</v>
      </c>
      <c r="C154" t="s">
        <v>5328</v>
      </c>
      <c r="D154">
        <v>0</v>
      </c>
      <c r="E154" t="s">
        <v>6174</v>
      </c>
      <c r="F154" t="s">
        <v>6175</v>
      </c>
      <c r="G154">
        <v>0</v>
      </c>
      <c r="H154" t="s">
        <v>5330</v>
      </c>
      <c r="I154" t="s">
        <v>89</v>
      </c>
      <c r="J154" t="s">
        <v>5707</v>
      </c>
    </row>
    <row r="155" spans="1:10" ht="15" customHeight="1" x14ac:dyDescent="0.25">
      <c r="A155" t="s">
        <v>6176</v>
      </c>
      <c r="B155" t="s">
        <v>3500</v>
      </c>
      <c r="C155" t="s">
        <v>5690</v>
      </c>
      <c r="D155">
        <v>1</v>
      </c>
      <c r="E155" t="s">
        <v>6177</v>
      </c>
      <c r="F155" t="s">
        <v>6178</v>
      </c>
      <c r="G155">
        <v>1</v>
      </c>
      <c r="H155" t="s">
        <v>6176</v>
      </c>
      <c r="I155" t="s">
        <v>89</v>
      </c>
      <c r="J155" t="s">
        <v>6027</v>
      </c>
    </row>
    <row r="156" spans="1:10" ht="15" customHeight="1" x14ac:dyDescent="0.25">
      <c r="A156" t="s">
        <v>6179</v>
      </c>
      <c r="B156" t="s">
        <v>3500</v>
      </c>
      <c r="C156" t="s">
        <v>5409</v>
      </c>
      <c r="D156">
        <v>1</v>
      </c>
      <c r="E156" t="s">
        <v>5839</v>
      </c>
      <c r="F156" t="s">
        <v>5840</v>
      </c>
      <c r="G156">
        <v>1</v>
      </c>
      <c r="H156" t="s">
        <v>6179</v>
      </c>
      <c r="I156" t="s">
        <v>2353</v>
      </c>
      <c r="J156" t="s">
        <v>5842</v>
      </c>
    </row>
    <row r="157" spans="1:10" ht="15" customHeight="1" x14ac:dyDescent="0.25">
      <c r="A157" t="s">
        <v>6180</v>
      </c>
      <c r="B157" t="s">
        <v>3488</v>
      </c>
      <c r="C157" t="s">
        <v>5690</v>
      </c>
      <c r="D157">
        <v>2</v>
      </c>
      <c r="E157" t="s">
        <v>6181</v>
      </c>
      <c r="F157" t="s">
        <v>6182</v>
      </c>
      <c r="G157">
        <v>2</v>
      </c>
      <c r="H157" t="s">
        <v>6180</v>
      </c>
      <c r="I157" t="s">
        <v>89</v>
      </c>
      <c r="J157" t="s">
        <v>5964</v>
      </c>
    </row>
    <row r="158" spans="1:10" ht="15" customHeight="1" x14ac:dyDescent="0.25">
      <c r="A158" t="s">
        <v>6183</v>
      </c>
      <c r="B158" t="s">
        <v>3500</v>
      </c>
      <c r="C158" t="s">
        <v>5690</v>
      </c>
      <c r="D158">
        <v>0</v>
      </c>
      <c r="E158" t="s">
        <v>6184</v>
      </c>
      <c r="F158" t="s">
        <v>6185</v>
      </c>
      <c r="G158">
        <v>0</v>
      </c>
      <c r="H158" t="s">
        <v>6186</v>
      </c>
      <c r="I158" t="s">
        <v>89</v>
      </c>
      <c r="J158" t="s">
        <v>6187</v>
      </c>
    </row>
    <row r="159" spans="1:10" ht="15" customHeight="1" x14ac:dyDescent="0.25">
      <c r="A159" t="s">
        <v>6188</v>
      </c>
      <c r="B159" t="s">
        <v>4270</v>
      </c>
      <c r="C159" t="s">
        <v>3640</v>
      </c>
      <c r="D159">
        <v>1</v>
      </c>
      <c r="E159" t="s">
        <v>6189</v>
      </c>
      <c r="F159" t="s">
        <v>3444</v>
      </c>
      <c r="G159" t="s">
        <v>3444</v>
      </c>
      <c r="H159" t="s">
        <v>6190</v>
      </c>
      <c r="I159" t="s">
        <v>493</v>
      </c>
      <c r="J159" t="s">
        <v>5761</v>
      </c>
    </row>
    <row r="160" spans="1:10" ht="15" customHeight="1" x14ac:dyDescent="0.25">
      <c r="A160" t="s">
        <v>6191</v>
      </c>
      <c r="B160" t="s">
        <v>3500</v>
      </c>
      <c r="C160" t="s">
        <v>5328</v>
      </c>
      <c r="D160" t="s">
        <v>3979</v>
      </c>
      <c r="E160" t="s">
        <v>6192</v>
      </c>
      <c r="F160" t="s">
        <v>6193</v>
      </c>
      <c r="G160" t="s">
        <v>3979</v>
      </c>
      <c r="H160" t="s">
        <v>6191</v>
      </c>
      <c r="I160" t="s">
        <v>89</v>
      </c>
      <c r="J160" t="s">
        <v>5805</v>
      </c>
    </row>
    <row r="161" spans="1:10" ht="15" customHeight="1" x14ac:dyDescent="0.25">
      <c r="A161" t="s">
        <v>5077</v>
      </c>
      <c r="B161" t="s">
        <v>4270</v>
      </c>
      <c r="C161" t="s">
        <v>4227</v>
      </c>
      <c r="D161" t="s">
        <v>3979</v>
      </c>
      <c r="E161" t="s">
        <v>6194</v>
      </c>
      <c r="F161" t="s">
        <v>3444</v>
      </c>
      <c r="G161" t="s">
        <v>3444</v>
      </c>
      <c r="H161" t="s">
        <v>5077</v>
      </c>
      <c r="I161" t="s">
        <v>89</v>
      </c>
      <c r="J161" t="s">
        <v>5838</v>
      </c>
    </row>
    <row r="162" spans="1:10" ht="15" customHeight="1" x14ac:dyDescent="0.25">
      <c r="A162" t="s">
        <v>6195</v>
      </c>
      <c r="B162" t="s">
        <v>3500</v>
      </c>
      <c r="C162" t="s">
        <v>5690</v>
      </c>
      <c r="D162">
        <v>2</v>
      </c>
      <c r="E162" t="s">
        <v>6196</v>
      </c>
      <c r="F162" t="s">
        <v>6197</v>
      </c>
      <c r="G162">
        <v>2</v>
      </c>
      <c r="H162" t="s">
        <v>6198</v>
      </c>
      <c r="I162" t="s">
        <v>89</v>
      </c>
      <c r="J162" t="s">
        <v>5745</v>
      </c>
    </row>
    <row r="163" spans="1:10" ht="15" customHeight="1" x14ac:dyDescent="0.25">
      <c r="A163" t="s">
        <v>6199</v>
      </c>
      <c r="B163" t="s">
        <v>3500</v>
      </c>
      <c r="C163" t="s">
        <v>5773</v>
      </c>
      <c r="D163">
        <v>2</v>
      </c>
      <c r="E163" t="s">
        <v>6200</v>
      </c>
      <c r="F163" t="s">
        <v>6201</v>
      </c>
      <c r="G163">
        <v>2</v>
      </c>
      <c r="H163" t="s">
        <v>6202</v>
      </c>
      <c r="I163" t="s">
        <v>1664</v>
      </c>
    </row>
    <row r="164" spans="1:10" ht="15" customHeight="1" x14ac:dyDescent="0.25">
      <c r="A164" t="s">
        <v>6203</v>
      </c>
      <c r="B164" t="s">
        <v>3500</v>
      </c>
      <c r="C164" t="s">
        <v>4565</v>
      </c>
      <c r="D164">
        <v>1</v>
      </c>
      <c r="E164" t="s">
        <v>6204</v>
      </c>
      <c r="F164" t="s">
        <v>6205</v>
      </c>
      <c r="G164">
        <v>1</v>
      </c>
      <c r="H164" t="s">
        <v>6203</v>
      </c>
      <c r="I164" t="s">
        <v>89</v>
      </c>
      <c r="J164" t="s">
        <v>5895</v>
      </c>
    </row>
    <row r="165" spans="1:10" ht="15" customHeight="1" x14ac:dyDescent="0.25">
      <c r="A165" t="s">
        <v>4784</v>
      </c>
      <c r="B165" t="s">
        <v>3500</v>
      </c>
      <c r="C165" t="s">
        <v>5328</v>
      </c>
      <c r="D165">
        <v>1</v>
      </c>
      <c r="E165" t="s">
        <v>6206</v>
      </c>
      <c r="F165" t="s">
        <v>6206</v>
      </c>
      <c r="G165">
        <v>1</v>
      </c>
      <c r="H165" t="s">
        <v>4787</v>
      </c>
      <c r="I165" t="s">
        <v>1641</v>
      </c>
      <c r="J165" t="s">
        <v>5723</v>
      </c>
    </row>
    <row r="166" spans="1:10" ht="15" customHeight="1" x14ac:dyDescent="0.25">
      <c r="A166" t="s">
        <v>6207</v>
      </c>
      <c r="B166" t="s">
        <v>3500</v>
      </c>
      <c r="C166" t="s">
        <v>5690</v>
      </c>
      <c r="D166">
        <v>2</v>
      </c>
      <c r="E166" t="s">
        <v>6208</v>
      </c>
      <c r="F166" t="s">
        <v>3444</v>
      </c>
      <c r="G166">
        <v>2</v>
      </c>
      <c r="H166" t="s">
        <v>6209</v>
      </c>
      <c r="I166" t="s">
        <v>89</v>
      </c>
      <c r="J166" t="s">
        <v>6027</v>
      </c>
    </row>
    <row r="167" spans="1:10" ht="15" customHeight="1" x14ac:dyDescent="0.25">
      <c r="A167" t="s">
        <v>6210</v>
      </c>
      <c r="B167" t="s">
        <v>3500</v>
      </c>
      <c r="C167" t="s">
        <v>5328</v>
      </c>
      <c r="D167">
        <v>1</v>
      </c>
      <c r="E167" t="s">
        <v>6211</v>
      </c>
      <c r="F167" t="s">
        <v>6212</v>
      </c>
      <c r="G167">
        <v>1</v>
      </c>
      <c r="H167" t="s">
        <v>6213</v>
      </c>
      <c r="I167" t="s">
        <v>89</v>
      </c>
      <c r="J167" t="s">
        <v>5967</v>
      </c>
    </row>
    <row r="168" spans="1:10" ht="15" customHeight="1" x14ac:dyDescent="0.25">
      <c r="A168" t="s">
        <v>6214</v>
      </c>
      <c r="B168" t="s">
        <v>3500</v>
      </c>
      <c r="C168" t="s">
        <v>5328</v>
      </c>
      <c r="D168">
        <v>1</v>
      </c>
      <c r="E168" t="s">
        <v>6215</v>
      </c>
      <c r="F168" t="s">
        <v>6215</v>
      </c>
      <c r="G168">
        <v>0</v>
      </c>
      <c r="H168" t="s">
        <v>6216</v>
      </c>
      <c r="I168" t="s">
        <v>89</v>
      </c>
      <c r="J168" t="s">
        <v>6217</v>
      </c>
    </row>
    <row r="169" spans="1:10" ht="15" customHeight="1" x14ac:dyDescent="0.25">
      <c r="A169" t="s">
        <v>6218</v>
      </c>
      <c r="B169" t="s">
        <v>3488</v>
      </c>
      <c r="C169" t="s">
        <v>5328</v>
      </c>
      <c r="D169">
        <v>0</v>
      </c>
      <c r="E169" t="s">
        <v>6219</v>
      </c>
      <c r="F169" t="s">
        <v>6220</v>
      </c>
      <c r="G169">
        <v>0</v>
      </c>
      <c r="H169" t="s">
        <v>6218</v>
      </c>
      <c r="I169" t="s">
        <v>89</v>
      </c>
      <c r="J169" t="s">
        <v>6221</v>
      </c>
    </row>
    <row r="170" spans="1:10" ht="15" customHeight="1" x14ac:dyDescent="0.25">
      <c r="A170" t="s">
        <v>6222</v>
      </c>
      <c r="B170" t="s">
        <v>3500</v>
      </c>
      <c r="C170" t="s">
        <v>5328</v>
      </c>
      <c r="D170">
        <v>1</v>
      </c>
      <c r="E170" t="s">
        <v>6223</v>
      </c>
      <c r="F170" t="s">
        <v>6224</v>
      </c>
      <c r="G170">
        <v>1</v>
      </c>
      <c r="H170" t="s">
        <v>6222</v>
      </c>
      <c r="I170" t="s">
        <v>89</v>
      </c>
      <c r="J170" t="s">
        <v>5967</v>
      </c>
    </row>
    <row r="171" spans="1:10" ht="15" customHeight="1" x14ac:dyDescent="0.25">
      <c r="A171" t="s">
        <v>6225</v>
      </c>
      <c r="B171" t="s">
        <v>3500</v>
      </c>
      <c r="C171" t="s">
        <v>5328</v>
      </c>
      <c r="D171">
        <v>1</v>
      </c>
      <c r="E171" t="s">
        <v>6226</v>
      </c>
      <c r="F171" t="s">
        <v>6226</v>
      </c>
      <c r="G171">
        <v>0</v>
      </c>
      <c r="H171" t="s">
        <v>6225</v>
      </c>
      <c r="I171" t="s">
        <v>89</v>
      </c>
      <c r="J171" t="s">
        <v>5791</v>
      </c>
    </row>
    <row r="172" spans="1:10" ht="15" customHeight="1" x14ac:dyDescent="0.25">
      <c r="A172" t="s">
        <v>6227</v>
      </c>
      <c r="B172" t="s">
        <v>3500</v>
      </c>
      <c r="C172" t="s">
        <v>5690</v>
      </c>
      <c r="D172">
        <v>2</v>
      </c>
      <c r="E172" t="s">
        <v>6228</v>
      </c>
      <c r="F172" t="s">
        <v>6229</v>
      </c>
      <c r="G172">
        <v>2</v>
      </c>
      <c r="H172" t="s">
        <v>6230</v>
      </c>
      <c r="I172" t="s">
        <v>89</v>
      </c>
      <c r="J172" t="s">
        <v>5972</v>
      </c>
    </row>
    <row r="173" spans="1:10" ht="15" customHeight="1" x14ac:dyDescent="0.25">
      <c r="A173" t="s">
        <v>6231</v>
      </c>
      <c r="B173" t="s">
        <v>4270</v>
      </c>
      <c r="C173" t="s">
        <v>4227</v>
      </c>
      <c r="D173" t="s">
        <v>3979</v>
      </c>
      <c r="E173" t="s">
        <v>6232</v>
      </c>
      <c r="F173" t="s">
        <v>3444</v>
      </c>
      <c r="G173" t="s">
        <v>3444</v>
      </c>
      <c r="H173" t="s">
        <v>6231</v>
      </c>
      <c r="I173" t="s">
        <v>89</v>
      </c>
      <c r="J173" t="s">
        <v>5838</v>
      </c>
    </row>
    <row r="174" spans="1:10" ht="15" customHeight="1" x14ac:dyDescent="0.25">
      <c r="A174" t="s">
        <v>6233</v>
      </c>
      <c r="B174" t="s">
        <v>4270</v>
      </c>
      <c r="C174" t="s">
        <v>5690</v>
      </c>
      <c r="D174">
        <v>0</v>
      </c>
      <c r="E174" t="s">
        <v>6234</v>
      </c>
      <c r="F174" t="s">
        <v>6235</v>
      </c>
      <c r="G174">
        <v>0</v>
      </c>
      <c r="H174" t="s">
        <v>6233</v>
      </c>
      <c r="I174" t="s">
        <v>89</v>
      </c>
    </row>
    <row r="175" spans="1:10" ht="15" customHeight="1" x14ac:dyDescent="0.25">
      <c r="A175" t="s">
        <v>6236</v>
      </c>
      <c r="B175" t="s">
        <v>3500</v>
      </c>
      <c r="C175" t="s">
        <v>5328</v>
      </c>
      <c r="D175">
        <v>2</v>
      </c>
      <c r="E175" t="s">
        <v>6237</v>
      </c>
      <c r="F175" t="s">
        <v>6238</v>
      </c>
      <c r="G175">
        <v>2</v>
      </c>
      <c r="H175" t="s">
        <v>6236</v>
      </c>
      <c r="I175" t="s">
        <v>89</v>
      </c>
      <c r="J175" t="s">
        <v>5905</v>
      </c>
    </row>
    <row r="176" spans="1:10" ht="15" customHeight="1" x14ac:dyDescent="0.25">
      <c r="A176" t="s">
        <v>6239</v>
      </c>
      <c r="B176" t="s">
        <v>41</v>
      </c>
      <c r="C176" t="s">
        <v>5328</v>
      </c>
      <c r="D176">
        <v>1</v>
      </c>
      <c r="E176" t="s">
        <v>6240</v>
      </c>
      <c r="F176" t="s">
        <v>6241</v>
      </c>
      <c r="G176">
        <v>1</v>
      </c>
      <c r="H176" t="s">
        <v>6242</v>
      </c>
      <c r="I176" t="s">
        <v>89</v>
      </c>
      <c r="J176" t="s">
        <v>6243</v>
      </c>
    </row>
    <row r="177" spans="1:10" ht="15" customHeight="1" x14ac:dyDescent="0.25">
      <c r="A177" t="s">
        <v>6244</v>
      </c>
      <c r="B177" t="s">
        <v>3500</v>
      </c>
      <c r="C177" t="s">
        <v>5690</v>
      </c>
      <c r="D177" t="s">
        <v>5914</v>
      </c>
      <c r="E177" t="s">
        <v>6245</v>
      </c>
      <c r="F177" t="s">
        <v>6246</v>
      </c>
      <c r="G177" t="s">
        <v>5914</v>
      </c>
      <c r="H177" t="s">
        <v>6244</v>
      </c>
      <c r="I177" t="s">
        <v>89</v>
      </c>
      <c r="J177" t="s">
        <v>5745</v>
      </c>
    </row>
    <row r="178" spans="1:10" ht="15" customHeight="1" x14ac:dyDescent="0.25">
      <c r="A178" t="s">
        <v>6247</v>
      </c>
      <c r="B178" t="s">
        <v>41</v>
      </c>
      <c r="C178" t="s">
        <v>5690</v>
      </c>
      <c r="D178">
        <v>0</v>
      </c>
      <c r="E178" t="s">
        <v>6248</v>
      </c>
      <c r="F178" t="s">
        <v>6249</v>
      </c>
      <c r="G178">
        <v>0</v>
      </c>
      <c r="H178" t="s">
        <v>6247</v>
      </c>
      <c r="I178" t="s">
        <v>89</v>
      </c>
      <c r="J178" t="s">
        <v>5745</v>
      </c>
    </row>
    <row r="179" spans="1:10" ht="15" customHeight="1" x14ac:dyDescent="0.25">
      <c r="A179" t="s">
        <v>6250</v>
      </c>
      <c r="B179" t="s">
        <v>4270</v>
      </c>
      <c r="C179" t="s">
        <v>3640</v>
      </c>
      <c r="D179">
        <v>1</v>
      </c>
      <c r="E179" t="s">
        <v>6251</v>
      </c>
      <c r="F179" t="s">
        <v>3444</v>
      </c>
      <c r="G179" t="s">
        <v>3444</v>
      </c>
      <c r="H179" t="s">
        <v>6250</v>
      </c>
      <c r="I179" t="s">
        <v>89</v>
      </c>
    </row>
    <row r="180" spans="1:10" ht="15" customHeight="1" x14ac:dyDescent="0.25">
      <c r="A180" t="s">
        <v>6252</v>
      </c>
      <c r="B180" t="s">
        <v>41</v>
      </c>
      <c r="C180" t="s">
        <v>5690</v>
      </c>
      <c r="D180">
        <v>2</v>
      </c>
      <c r="E180" t="s">
        <v>6253</v>
      </c>
      <c r="F180" t="s">
        <v>6254</v>
      </c>
      <c r="G180">
        <v>2</v>
      </c>
      <c r="H180" t="s">
        <v>6255</v>
      </c>
      <c r="I180" t="s">
        <v>89</v>
      </c>
      <c r="J180" t="s">
        <v>5993</v>
      </c>
    </row>
    <row r="181" spans="1:10" ht="15" customHeight="1" x14ac:dyDescent="0.25">
      <c r="A181" t="s">
        <v>6256</v>
      </c>
      <c r="B181" t="s">
        <v>3500</v>
      </c>
      <c r="C181" t="s">
        <v>5409</v>
      </c>
      <c r="D181">
        <v>1</v>
      </c>
      <c r="E181" t="s">
        <v>5839</v>
      </c>
      <c r="F181" t="s">
        <v>5840</v>
      </c>
      <c r="G181">
        <v>1</v>
      </c>
      <c r="H181" t="s">
        <v>6256</v>
      </c>
      <c r="I181" t="s">
        <v>2353</v>
      </c>
      <c r="J181" t="s">
        <v>5974</v>
      </c>
    </row>
    <row r="182" spans="1:10" ht="15" customHeight="1" x14ac:dyDescent="0.25">
      <c r="A182" t="s">
        <v>6257</v>
      </c>
      <c r="B182" t="s">
        <v>3500</v>
      </c>
      <c r="C182" t="s">
        <v>5328</v>
      </c>
      <c r="D182">
        <v>1</v>
      </c>
      <c r="E182" t="s">
        <v>6258</v>
      </c>
      <c r="F182" t="s">
        <v>6259</v>
      </c>
      <c r="G182">
        <v>1</v>
      </c>
      <c r="H182" t="s">
        <v>6260</v>
      </c>
      <c r="I182" t="s">
        <v>89</v>
      </c>
      <c r="J182" t="s">
        <v>5895</v>
      </c>
    </row>
    <row r="183" spans="1:10" ht="15" customHeight="1" x14ac:dyDescent="0.25">
      <c r="A183" t="s">
        <v>6261</v>
      </c>
      <c r="B183" t="s">
        <v>3488</v>
      </c>
      <c r="C183" t="s">
        <v>5328</v>
      </c>
      <c r="D183">
        <v>1</v>
      </c>
      <c r="E183" t="s">
        <v>6262</v>
      </c>
      <c r="F183" t="s">
        <v>6263</v>
      </c>
      <c r="G183">
        <v>1</v>
      </c>
      <c r="H183" t="s">
        <v>6264</v>
      </c>
      <c r="I183" t="s">
        <v>89</v>
      </c>
      <c r="J183" t="s">
        <v>6265</v>
      </c>
    </row>
    <row r="184" spans="1:10" ht="15" customHeight="1" x14ac:dyDescent="0.25">
      <c r="A184" t="s">
        <v>6266</v>
      </c>
      <c r="B184" t="s">
        <v>3532</v>
      </c>
      <c r="C184" t="s">
        <v>5690</v>
      </c>
      <c r="D184">
        <v>1</v>
      </c>
      <c r="E184" t="s">
        <v>6248</v>
      </c>
      <c r="F184" t="s">
        <v>6249</v>
      </c>
      <c r="G184">
        <v>1</v>
      </c>
      <c r="H184" t="s">
        <v>3444</v>
      </c>
      <c r="I184" t="s">
        <v>3444</v>
      </c>
    </row>
    <row r="185" spans="1:10" ht="15" customHeight="1" x14ac:dyDescent="0.25">
      <c r="A185" t="s">
        <v>6267</v>
      </c>
      <c r="B185" t="s">
        <v>41</v>
      </c>
      <c r="C185" t="s">
        <v>5690</v>
      </c>
      <c r="D185">
        <v>1</v>
      </c>
      <c r="E185" t="s">
        <v>6268</v>
      </c>
      <c r="F185" t="s">
        <v>6269</v>
      </c>
      <c r="G185">
        <v>1</v>
      </c>
      <c r="H185" t="s">
        <v>6270</v>
      </c>
      <c r="I185" t="s">
        <v>89</v>
      </c>
      <c r="J185" t="s">
        <v>5721</v>
      </c>
    </row>
    <row r="186" spans="1:10" ht="15" customHeight="1" x14ac:dyDescent="0.25">
      <c r="A186" t="s">
        <v>5664</v>
      </c>
      <c r="B186" t="s">
        <v>3532</v>
      </c>
      <c r="C186" t="s">
        <v>5328</v>
      </c>
      <c r="D186">
        <v>1</v>
      </c>
      <c r="E186" t="s">
        <v>6271</v>
      </c>
      <c r="F186" t="s">
        <v>6272</v>
      </c>
      <c r="G186">
        <v>1</v>
      </c>
      <c r="H186" t="s">
        <v>5664</v>
      </c>
      <c r="I186" t="s">
        <v>89</v>
      </c>
      <c r="J186" t="s">
        <v>6273</v>
      </c>
    </row>
    <row r="187" spans="1:10" ht="15" customHeight="1" x14ac:dyDescent="0.25">
      <c r="A187" t="s">
        <v>6274</v>
      </c>
      <c r="B187" t="s">
        <v>41</v>
      </c>
      <c r="C187" t="s">
        <v>5690</v>
      </c>
      <c r="D187">
        <v>1</v>
      </c>
      <c r="E187" t="s">
        <v>6275</v>
      </c>
      <c r="F187" t="s">
        <v>6276</v>
      </c>
      <c r="G187">
        <v>1</v>
      </c>
      <c r="H187" t="s">
        <v>6277</v>
      </c>
      <c r="I187" t="s">
        <v>89</v>
      </c>
      <c r="J187" t="s">
        <v>6278</v>
      </c>
    </row>
    <row r="188" spans="1:10" ht="15" customHeight="1" x14ac:dyDescent="0.25">
      <c r="A188" t="s">
        <v>6279</v>
      </c>
      <c r="B188" t="s">
        <v>41</v>
      </c>
      <c r="C188" t="s">
        <v>5690</v>
      </c>
      <c r="D188">
        <v>1</v>
      </c>
      <c r="E188" t="s">
        <v>6280</v>
      </c>
      <c r="F188" t="s">
        <v>6281</v>
      </c>
      <c r="G188">
        <v>1</v>
      </c>
      <c r="H188" t="s">
        <v>6282</v>
      </c>
      <c r="I188" t="s">
        <v>89</v>
      </c>
      <c r="J188" t="s">
        <v>5703</v>
      </c>
    </row>
    <row r="189" spans="1:10" ht="15" customHeight="1" x14ac:dyDescent="0.25">
      <c r="A189" t="s">
        <v>6283</v>
      </c>
      <c r="B189" t="s">
        <v>3500</v>
      </c>
      <c r="C189" t="s">
        <v>5328</v>
      </c>
      <c r="D189" t="s">
        <v>3979</v>
      </c>
      <c r="E189" t="s">
        <v>6284</v>
      </c>
      <c r="F189" t="s">
        <v>6285</v>
      </c>
      <c r="G189" t="s">
        <v>3979</v>
      </c>
      <c r="H189" t="s">
        <v>6283</v>
      </c>
      <c r="I189" t="s">
        <v>89</v>
      </c>
      <c r="J189" t="s">
        <v>6286</v>
      </c>
    </row>
    <row r="190" spans="1:10" ht="15" customHeight="1" x14ac:dyDescent="0.25">
      <c r="A190" t="s">
        <v>6287</v>
      </c>
      <c r="B190" t="s">
        <v>3500</v>
      </c>
      <c r="C190" t="s">
        <v>5773</v>
      </c>
      <c r="D190">
        <v>3</v>
      </c>
      <c r="E190" t="s">
        <v>6288</v>
      </c>
      <c r="F190" t="s">
        <v>6289</v>
      </c>
      <c r="G190">
        <v>3</v>
      </c>
      <c r="H190" t="s">
        <v>6290</v>
      </c>
      <c r="I190" t="s">
        <v>1664</v>
      </c>
    </row>
    <row r="191" spans="1:10" ht="15" customHeight="1" x14ac:dyDescent="0.25">
      <c r="A191" t="s">
        <v>6291</v>
      </c>
      <c r="B191" t="s">
        <v>3500</v>
      </c>
      <c r="C191" t="s">
        <v>5328</v>
      </c>
      <c r="D191">
        <v>1</v>
      </c>
      <c r="E191" t="s">
        <v>6292</v>
      </c>
      <c r="F191" t="s">
        <v>6292</v>
      </c>
      <c r="G191">
        <v>0</v>
      </c>
      <c r="H191" t="s">
        <v>6291</v>
      </c>
      <c r="I191" t="s">
        <v>89</v>
      </c>
      <c r="J191" t="s">
        <v>6099</v>
      </c>
    </row>
    <row r="192" spans="1:10" ht="15" customHeight="1" x14ac:dyDescent="0.25">
      <c r="A192" t="s">
        <v>6293</v>
      </c>
      <c r="B192" t="s">
        <v>41</v>
      </c>
      <c r="C192" t="s">
        <v>5690</v>
      </c>
      <c r="D192">
        <v>1</v>
      </c>
      <c r="E192" t="s">
        <v>6294</v>
      </c>
      <c r="F192" t="s">
        <v>6295</v>
      </c>
      <c r="G192">
        <v>1</v>
      </c>
      <c r="H192" t="s">
        <v>6293</v>
      </c>
      <c r="I192" t="s">
        <v>89</v>
      </c>
      <c r="J192" t="s">
        <v>5835</v>
      </c>
    </row>
    <row r="193" spans="1:10" ht="15" customHeight="1" x14ac:dyDescent="0.25">
      <c r="A193" t="s">
        <v>6296</v>
      </c>
      <c r="B193" t="s">
        <v>3488</v>
      </c>
      <c r="C193" t="s">
        <v>4565</v>
      </c>
      <c r="D193">
        <v>1</v>
      </c>
      <c r="E193" t="s">
        <v>6297</v>
      </c>
      <c r="F193" t="s">
        <v>6297</v>
      </c>
      <c r="G193">
        <v>0</v>
      </c>
      <c r="H193" t="s">
        <v>6298</v>
      </c>
      <c r="I193" t="s">
        <v>89</v>
      </c>
      <c r="J193" t="s">
        <v>5676</v>
      </c>
    </row>
    <row r="194" spans="1:10" ht="15" customHeight="1" x14ac:dyDescent="0.25">
      <c r="A194" t="s">
        <v>6299</v>
      </c>
      <c r="B194" t="s">
        <v>41</v>
      </c>
      <c r="C194" t="s">
        <v>5328</v>
      </c>
      <c r="D194">
        <v>1</v>
      </c>
      <c r="E194" t="s">
        <v>6300</v>
      </c>
      <c r="F194" t="s">
        <v>6301</v>
      </c>
      <c r="G194">
        <v>1</v>
      </c>
      <c r="H194" t="s">
        <v>6302</v>
      </c>
      <c r="I194" t="s">
        <v>89</v>
      </c>
      <c r="J194" t="s">
        <v>5967</v>
      </c>
    </row>
    <row r="195" spans="1:10" ht="15" customHeight="1" x14ac:dyDescent="0.25">
      <c r="A195" t="s">
        <v>6303</v>
      </c>
      <c r="B195" t="s">
        <v>41</v>
      </c>
      <c r="C195" t="s">
        <v>5690</v>
      </c>
      <c r="D195">
        <v>1</v>
      </c>
      <c r="E195" t="s">
        <v>6304</v>
      </c>
      <c r="F195" t="s">
        <v>6305</v>
      </c>
      <c r="G195">
        <v>1</v>
      </c>
      <c r="H195" t="s">
        <v>6306</v>
      </c>
      <c r="I195" t="s">
        <v>89</v>
      </c>
      <c r="J195" t="s">
        <v>5703</v>
      </c>
    </row>
    <row r="196" spans="1:10" ht="15" customHeight="1" x14ac:dyDescent="0.25">
      <c r="A196" t="s">
        <v>6307</v>
      </c>
      <c r="B196" t="s">
        <v>3488</v>
      </c>
      <c r="C196" t="s">
        <v>5690</v>
      </c>
      <c r="D196">
        <v>1</v>
      </c>
      <c r="E196" t="s">
        <v>6308</v>
      </c>
      <c r="F196" t="s">
        <v>6309</v>
      </c>
      <c r="G196">
        <v>1</v>
      </c>
      <c r="H196" t="s">
        <v>6307</v>
      </c>
      <c r="I196" t="s">
        <v>89</v>
      </c>
      <c r="J196" t="s">
        <v>5950</v>
      </c>
    </row>
    <row r="197" spans="1:10" ht="15" customHeight="1" x14ac:dyDescent="0.25">
      <c r="A197" t="s">
        <v>6310</v>
      </c>
      <c r="B197" t="s">
        <v>3500</v>
      </c>
      <c r="C197" t="s">
        <v>5690</v>
      </c>
      <c r="D197">
        <v>2</v>
      </c>
      <c r="E197" t="s">
        <v>6311</v>
      </c>
      <c r="F197" t="s">
        <v>6312</v>
      </c>
      <c r="G197">
        <v>2</v>
      </c>
      <c r="H197" t="s">
        <v>6310</v>
      </c>
      <c r="I197" t="s">
        <v>89</v>
      </c>
      <c r="J197" t="s">
        <v>5835</v>
      </c>
    </row>
    <row r="198" spans="1:10" ht="15" customHeight="1" x14ac:dyDescent="0.25">
      <c r="A198" t="s">
        <v>6313</v>
      </c>
      <c r="B198" t="s">
        <v>3488</v>
      </c>
      <c r="C198" t="s">
        <v>5409</v>
      </c>
      <c r="D198">
        <v>1</v>
      </c>
      <c r="E198" t="s">
        <v>5839</v>
      </c>
      <c r="F198" t="s">
        <v>5840</v>
      </c>
      <c r="G198">
        <v>1</v>
      </c>
      <c r="H198" t="s">
        <v>6313</v>
      </c>
      <c r="I198" t="s">
        <v>2353</v>
      </c>
      <c r="J198" t="s">
        <v>5974</v>
      </c>
    </row>
    <row r="199" spans="1:10" ht="15" customHeight="1" x14ac:dyDescent="0.25">
      <c r="A199" t="s">
        <v>6314</v>
      </c>
      <c r="B199" t="s">
        <v>41</v>
      </c>
      <c r="C199" t="s">
        <v>5328</v>
      </c>
      <c r="D199">
        <v>0</v>
      </c>
      <c r="E199" t="s">
        <v>6315</v>
      </c>
      <c r="F199" t="s">
        <v>6316</v>
      </c>
      <c r="G199">
        <v>0</v>
      </c>
      <c r="H199" t="s">
        <v>6314</v>
      </c>
      <c r="I199" t="s">
        <v>89</v>
      </c>
      <c r="J199" t="s">
        <v>5731</v>
      </c>
    </row>
    <row r="200" spans="1:10" ht="15" customHeight="1" x14ac:dyDescent="0.25">
      <c r="A200" t="s">
        <v>6317</v>
      </c>
      <c r="B200" t="s">
        <v>3500</v>
      </c>
      <c r="C200" t="s">
        <v>5409</v>
      </c>
      <c r="D200">
        <v>1</v>
      </c>
      <c r="E200" t="s">
        <v>5839</v>
      </c>
      <c r="F200" t="s">
        <v>5840</v>
      </c>
      <c r="G200">
        <v>1</v>
      </c>
      <c r="H200" t="s">
        <v>6317</v>
      </c>
      <c r="I200" t="s">
        <v>2353</v>
      </c>
      <c r="J200" t="s">
        <v>5887</v>
      </c>
    </row>
    <row r="201" spans="1:10" ht="15" customHeight="1" x14ac:dyDescent="0.25">
      <c r="A201" t="s">
        <v>5259</v>
      </c>
      <c r="B201" t="s">
        <v>3500</v>
      </c>
      <c r="C201" t="s">
        <v>4565</v>
      </c>
      <c r="D201">
        <v>1</v>
      </c>
      <c r="E201" t="s">
        <v>6318</v>
      </c>
      <c r="F201" t="s">
        <v>6319</v>
      </c>
      <c r="G201">
        <v>1</v>
      </c>
      <c r="H201" t="s">
        <v>5261</v>
      </c>
      <c r="I201" t="s">
        <v>89</v>
      </c>
      <c r="J201" t="s">
        <v>5960</v>
      </c>
    </row>
    <row r="202" spans="1:10" ht="15" customHeight="1" x14ac:dyDescent="0.25">
      <c r="A202" t="s">
        <v>6320</v>
      </c>
      <c r="B202" t="s">
        <v>3500</v>
      </c>
      <c r="C202" t="s">
        <v>5690</v>
      </c>
      <c r="D202" t="s">
        <v>5914</v>
      </c>
      <c r="E202" t="s">
        <v>6321</v>
      </c>
      <c r="F202" t="s">
        <v>6322</v>
      </c>
      <c r="G202" t="s">
        <v>5914</v>
      </c>
      <c r="H202" t="s">
        <v>6320</v>
      </c>
      <c r="I202" t="s">
        <v>89</v>
      </c>
      <c r="J202" t="s">
        <v>5703</v>
      </c>
    </row>
    <row r="203" spans="1:10" ht="15" customHeight="1" x14ac:dyDescent="0.25">
      <c r="A203" t="s">
        <v>6323</v>
      </c>
      <c r="B203" t="s">
        <v>3500</v>
      </c>
      <c r="C203" t="s">
        <v>5328</v>
      </c>
      <c r="D203">
        <v>1</v>
      </c>
      <c r="E203" t="s">
        <v>6324</v>
      </c>
      <c r="F203" t="s">
        <v>6324</v>
      </c>
      <c r="G203">
        <v>0</v>
      </c>
      <c r="H203" t="s">
        <v>6325</v>
      </c>
      <c r="I203" t="s">
        <v>89</v>
      </c>
      <c r="J203" t="s">
        <v>6326</v>
      </c>
    </row>
    <row r="204" spans="1:10" ht="15" customHeight="1" x14ac:dyDescent="0.25">
      <c r="A204" t="s">
        <v>6327</v>
      </c>
      <c r="B204" t="s">
        <v>41</v>
      </c>
      <c r="C204" t="s">
        <v>5690</v>
      </c>
      <c r="D204">
        <v>1</v>
      </c>
      <c r="E204" t="s">
        <v>6328</v>
      </c>
      <c r="F204" t="s">
        <v>6329</v>
      </c>
      <c r="G204">
        <v>1</v>
      </c>
      <c r="H204" t="s">
        <v>6330</v>
      </c>
      <c r="I204" t="s">
        <v>89</v>
      </c>
      <c r="J204" t="s">
        <v>5953</v>
      </c>
    </row>
    <row r="205" spans="1:10" ht="15" customHeight="1" x14ac:dyDescent="0.25">
      <c r="A205" t="s">
        <v>6331</v>
      </c>
      <c r="B205" t="s">
        <v>4270</v>
      </c>
      <c r="C205" t="s">
        <v>3640</v>
      </c>
      <c r="D205" t="s">
        <v>3979</v>
      </c>
      <c r="E205" t="s">
        <v>6056</v>
      </c>
      <c r="F205" t="s">
        <v>3444</v>
      </c>
      <c r="G205" t="s">
        <v>3979</v>
      </c>
      <c r="H205" t="s">
        <v>6331</v>
      </c>
      <c r="I205" t="s">
        <v>89</v>
      </c>
    </row>
    <row r="206" spans="1:10" ht="15" customHeight="1" x14ac:dyDescent="0.25">
      <c r="A206" t="s">
        <v>6332</v>
      </c>
      <c r="B206" t="s">
        <v>3488</v>
      </c>
      <c r="C206" t="s">
        <v>4565</v>
      </c>
      <c r="D206">
        <v>3</v>
      </c>
      <c r="E206" t="s">
        <v>6333</v>
      </c>
      <c r="F206" t="s">
        <v>6334</v>
      </c>
      <c r="G206">
        <v>3</v>
      </c>
      <c r="H206" t="s">
        <v>6335</v>
      </c>
      <c r="I206" t="s">
        <v>89</v>
      </c>
      <c r="J206" t="s">
        <v>5685</v>
      </c>
    </row>
    <row r="207" spans="1:10" ht="15" customHeight="1" x14ac:dyDescent="0.25">
      <c r="A207" t="s">
        <v>6336</v>
      </c>
      <c r="B207" t="s">
        <v>4270</v>
      </c>
      <c r="C207" t="s">
        <v>4227</v>
      </c>
      <c r="D207" t="s">
        <v>3979</v>
      </c>
      <c r="E207" t="s">
        <v>6337</v>
      </c>
      <c r="F207" t="s">
        <v>3444</v>
      </c>
      <c r="G207" t="s">
        <v>3444</v>
      </c>
      <c r="H207" t="s">
        <v>6336</v>
      </c>
      <c r="I207" t="s">
        <v>89</v>
      </c>
      <c r="J207" t="s">
        <v>5838</v>
      </c>
    </row>
    <row r="208" spans="1:10" ht="15" customHeight="1" x14ac:dyDescent="0.25">
      <c r="A208" t="s">
        <v>6338</v>
      </c>
      <c r="B208" t="s">
        <v>4270</v>
      </c>
      <c r="C208" t="s">
        <v>3640</v>
      </c>
      <c r="D208">
        <v>1</v>
      </c>
      <c r="E208" t="s">
        <v>6339</v>
      </c>
      <c r="F208" t="s">
        <v>3444</v>
      </c>
      <c r="G208" t="s">
        <v>3444</v>
      </c>
      <c r="H208" t="s">
        <v>6340</v>
      </c>
      <c r="I208" t="s">
        <v>493</v>
      </c>
      <c r="J208" t="s">
        <v>5761</v>
      </c>
    </row>
    <row r="209" spans="1:10" ht="15" customHeight="1" x14ac:dyDescent="0.25">
      <c r="A209" t="s">
        <v>4670</v>
      </c>
      <c r="B209" t="s">
        <v>41</v>
      </c>
      <c r="C209" t="s">
        <v>5690</v>
      </c>
      <c r="D209">
        <v>1</v>
      </c>
      <c r="E209" t="s">
        <v>6083</v>
      </c>
      <c r="F209" t="s">
        <v>6083</v>
      </c>
      <c r="G209">
        <v>1</v>
      </c>
      <c r="H209" t="s">
        <v>4673</v>
      </c>
      <c r="I209" t="s">
        <v>1038</v>
      </c>
      <c r="J209" t="s">
        <v>5723</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157</v>
      </c>
      <c r="B1" t="s">
        <v>6</v>
      </c>
      <c r="C1" t="s">
        <v>159</v>
      </c>
      <c r="D1" t="s">
        <v>5666</v>
      </c>
      <c r="E1" t="s">
        <v>3439</v>
      </c>
      <c r="F1" t="s">
        <v>6341</v>
      </c>
      <c r="G1" t="s">
        <v>6342</v>
      </c>
      <c r="H1" t="s">
        <v>6343</v>
      </c>
      <c r="I1" t="s">
        <v>6344</v>
      </c>
      <c r="J1" t="s">
        <v>5690</v>
      </c>
      <c r="K1" t="s">
        <v>4242</v>
      </c>
      <c r="L1" t="s">
        <v>1</v>
      </c>
      <c r="M1" t="s">
        <v>6345</v>
      </c>
      <c r="N1" t="s">
        <v>6346</v>
      </c>
      <c r="O1" t="s">
        <v>162</v>
      </c>
    </row>
    <row r="2" spans="1:15" ht="15" customHeight="1" x14ac:dyDescent="0.25">
      <c r="A2" t="s">
        <v>5669</v>
      </c>
      <c r="B2" t="s">
        <v>3500</v>
      </c>
      <c r="C2" t="s">
        <v>4565</v>
      </c>
      <c r="D2">
        <v>1</v>
      </c>
      <c r="E2" t="s">
        <v>5670</v>
      </c>
      <c r="F2" t="s">
        <v>6347</v>
      </c>
      <c r="G2" t="s">
        <v>5671</v>
      </c>
      <c r="H2" t="s">
        <v>6348</v>
      </c>
      <c r="I2">
        <v>1</v>
      </c>
      <c r="J2" t="s">
        <v>3444</v>
      </c>
      <c r="K2" t="s">
        <v>5669</v>
      </c>
      <c r="L2" t="s">
        <v>89</v>
      </c>
      <c r="M2" t="s">
        <v>3444</v>
      </c>
      <c r="N2" t="s">
        <v>3444</v>
      </c>
      <c r="O2" t="s">
        <v>5672</v>
      </c>
    </row>
    <row r="3" spans="1:15" ht="15" customHeight="1" x14ac:dyDescent="0.25">
      <c r="A3" t="s">
        <v>5673</v>
      </c>
      <c r="B3" t="s">
        <v>41</v>
      </c>
      <c r="C3" t="s">
        <v>5328</v>
      </c>
      <c r="D3">
        <v>1</v>
      </c>
      <c r="E3" t="s">
        <v>5674</v>
      </c>
      <c r="F3" t="s">
        <v>6349</v>
      </c>
      <c r="G3" t="s">
        <v>5675</v>
      </c>
      <c r="H3" t="s">
        <v>6350</v>
      </c>
      <c r="I3">
        <v>1</v>
      </c>
      <c r="J3" t="s">
        <v>3444</v>
      </c>
      <c r="K3" t="s">
        <v>5673</v>
      </c>
      <c r="L3" t="s">
        <v>89</v>
      </c>
      <c r="M3" t="s">
        <v>3444</v>
      </c>
      <c r="N3" t="s">
        <v>3444</v>
      </c>
      <c r="O3" t="s">
        <v>5676</v>
      </c>
    </row>
    <row r="4" spans="1:15" ht="15" customHeight="1" x14ac:dyDescent="0.25">
      <c r="A4" t="s">
        <v>5677</v>
      </c>
      <c r="B4" t="s">
        <v>3488</v>
      </c>
      <c r="C4" t="s">
        <v>5328</v>
      </c>
      <c r="D4">
        <v>0</v>
      </c>
      <c r="E4" t="s">
        <v>5678</v>
      </c>
      <c r="F4" t="s">
        <v>6351</v>
      </c>
      <c r="G4" t="s">
        <v>5679</v>
      </c>
      <c r="H4" t="s">
        <v>6352</v>
      </c>
      <c r="I4">
        <v>0</v>
      </c>
      <c r="J4" t="s">
        <v>3444</v>
      </c>
      <c r="K4" t="s">
        <v>5677</v>
      </c>
      <c r="L4" t="s">
        <v>89</v>
      </c>
      <c r="M4" t="s">
        <v>5464</v>
      </c>
      <c r="N4" t="s">
        <v>3444</v>
      </c>
      <c r="O4" t="s">
        <v>5680</v>
      </c>
    </row>
    <row r="5" spans="1:15" ht="15" customHeight="1" x14ac:dyDescent="0.25">
      <c r="A5" t="s">
        <v>5681</v>
      </c>
      <c r="B5" t="s">
        <v>3488</v>
      </c>
      <c r="C5" t="s">
        <v>4565</v>
      </c>
      <c r="D5">
        <v>1</v>
      </c>
      <c r="E5" t="s">
        <v>5682</v>
      </c>
      <c r="F5" t="s">
        <v>6353</v>
      </c>
      <c r="G5" t="s">
        <v>5683</v>
      </c>
      <c r="H5" t="s">
        <v>6353</v>
      </c>
      <c r="I5">
        <v>1</v>
      </c>
      <c r="J5" t="s">
        <v>3444</v>
      </c>
      <c r="K5" t="s">
        <v>5684</v>
      </c>
      <c r="L5" t="s">
        <v>89</v>
      </c>
      <c r="M5" t="s">
        <v>5403</v>
      </c>
      <c r="N5" t="s">
        <v>3444</v>
      </c>
      <c r="O5" t="s">
        <v>5685</v>
      </c>
    </row>
    <row r="6" spans="1:15" ht="15" customHeight="1" x14ac:dyDescent="0.25">
      <c r="A6" t="s">
        <v>5686</v>
      </c>
      <c r="B6" t="s">
        <v>3488</v>
      </c>
      <c r="C6" t="s">
        <v>5328</v>
      </c>
      <c r="D6">
        <v>1</v>
      </c>
      <c r="E6" t="s">
        <v>5687</v>
      </c>
      <c r="F6" t="s">
        <v>6354</v>
      </c>
      <c r="G6" t="s">
        <v>5687</v>
      </c>
      <c r="H6" t="s">
        <v>6354</v>
      </c>
      <c r="I6">
        <v>0</v>
      </c>
      <c r="J6" t="s">
        <v>3444</v>
      </c>
      <c r="K6" t="s">
        <v>5686</v>
      </c>
      <c r="L6" t="s">
        <v>89</v>
      </c>
      <c r="M6" t="s">
        <v>5464</v>
      </c>
      <c r="N6" t="s">
        <v>3444</v>
      </c>
      <c r="O6" t="s">
        <v>6355</v>
      </c>
    </row>
    <row r="7" spans="1:15" ht="15" customHeight="1" x14ac:dyDescent="0.25">
      <c r="A7" t="s">
        <v>5689</v>
      </c>
      <c r="B7" t="s">
        <v>3488</v>
      </c>
      <c r="C7" t="s">
        <v>5690</v>
      </c>
      <c r="D7">
        <v>2</v>
      </c>
      <c r="E7" t="s">
        <v>6356</v>
      </c>
      <c r="F7" t="s">
        <v>6357</v>
      </c>
      <c r="G7" t="s">
        <v>6358</v>
      </c>
      <c r="H7" t="s">
        <v>6359</v>
      </c>
      <c r="I7">
        <v>2</v>
      </c>
      <c r="J7" t="s">
        <v>6360</v>
      </c>
      <c r="K7" t="s">
        <v>5693</v>
      </c>
      <c r="L7" t="s">
        <v>89</v>
      </c>
      <c r="M7" t="s">
        <v>3444</v>
      </c>
      <c r="N7" t="s">
        <v>3444</v>
      </c>
      <c r="O7" t="s">
        <v>5694</v>
      </c>
    </row>
    <row r="8" spans="1:15" ht="15" customHeight="1" x14ac:dyDescent="0.25">
      <c r="A8" t="s">
        <v>5695</v>
      </c>
      <c r="B8" t="s">
        <v>3500</v>
      </c>
      <c r="C8" t="s">
        <v>5690</v>
      </c>
      <c r="D8">
        <v>1</v>
      </c>
      <c r="E8" t="s">
        <v>6361</v>
      </c>
      <c r="F8" t="s">
        <v>6362</v>
      </c>
      <c r="G8" t="s">
        <v>6363</v>
      </c>
      <c r="H8" t="s">
        <v>6364</v>
      </c>
      <c r="I8">
        <v>1</v>
      </c>
      <c r="J8" t="s">
        <v>6365</v>
      </c>
      <c r="K8" t="s">
        <v>5698</v>
      </c>
      <c r="L8" t="s">
        <v>89</v>
      </c>
      <c r="M8" t="s">
        <v>3444</v>
      </c>
      <c r="N8" t="s">
        <v>3444</v>
      </c>
      <c r="O8" t="s">
        <v>5699</v>
      </c>
    </row>
    <row r="9" spans="1:15" ht="15" customHeight="1" x14ac:dyDescent="0.25">
      <c r="A9" t="s">
        <v>5700</v>
      </c>
      <c r="B9" t="s">
        <v>41</v>
      </c>
      <c r="C9" t="s">
        <v>5690</v>
      </c>
      <c r="D9">
        <v>0</v>
      </c>
      <c r="E9" t="s">
        <v>5701</v>
      </c>
      <c r="F9" t="s">
        <v>6366</v>
      </c>
      <c r="G9" t="s">
        <v>5702</v>
      </c>
      <c r="H9" t="s">
        <v>6367</v>
      </c>
      <c r="I9">
        <v>0</v>
      </c>
      <c r="J9" t="s">
        <v>6368</v>
      </c>
      <c r="K9" t="s">
        <v>5700</v>
      </c>
      <c r="L9" t="s">
        <v>89</v>
      </c>
      <c r="M9" t="s">
        <v>3444</v>
      </c>
      <c r="N9" t="s">
        <v>3444</v>
      </c>
      <c r="O9" t="s">
        <v>5703</v>
      </c>
    </row>
    <row r="10" spans="1:15" ht="15" customHeight="1" x14ac:dyDescent="0.25">
      <c r="A10" t="s">
        <v>5704</v>
      </c>
      <c r="B10" t="s">
        <v>41</v>
      </c>
      <c r="C10" t="s">
        <v>5328</v>
      </c>
      <c r="D10">
        <v>1</v>
      </c>
      <c r="E10" t="s">
        <v>5705</v>
      </c>
      <c r="F10" t="s">
        <v>6369</v>
      </c>
      <c r="G10" t="s">
        <v>5706</v>
      </c>
      <c r="H10" t="s">
        <v>6370</v>
      </c>
      <c r="I10">
        <v>1</v>
      </c>
      <c r="J10" t="s">
        <v>3444</v>
      </c>
      <c r="K10" t="s">
        <v>5704</v>
      </c>
      <c r="L10" t="s">
        <v>89</v>
      </c>
      <c r="M10" t="s">
        <v>3444</v>
      </c>
      <c r="N10" t="s">
        <v>3444</v>
      </c>
      <c r="O10" t="s">
        <v>5707</v>
      </c>
    </row>
    <row r="11" spans="1:15" ht="15" customHeight="1" x14ac:dyDescent="0.25">
      <c r="A11" t="s">
        <v>5708</v>
      </c>
      <c r="B11" t="s">
        <v>41</v>
      </c>
      <c r="C11" t="s">
        <v>5328</v>
      </c>
      <c r="D11">
        <v>1</v>
      </c>
      <c r="E11" t="s">
        <v>5709</v>
      </c>
      <c r="F11" t="s">
        <v>6371</v>
      </c>
      <c r="G11" t="s">
        <v>5710</v>
      </c>
      <c r="H11" t="s">
        <v>6372</v>
      </c>
      <c r="I11">
        <v>1</v>
      </c>
      <c r="J11" t="s">
        <v>3444</v>
      </c>
      <c r="K11" t="s">
        <v>5708</v>
      </c>
      <c r="L11" t="s">
        <v>89</v>
      </c>
      <c r="M11" t="s">
        <v>3444</v>
      </c>
      <c r="N11" t="s">
        <v>3444</v>
      </c>
      <c r="O11" t="s">
        <v>5711</v>
      </c>
    </row>
    <row r="12" spans="1:15" ht="15" customHeight="1" x14ac:dyDescent="0.25">
      <c r="A12" t="s">
        <v>5712</v>
      </c>
      <c r="B12" t="s">
        <v>3500</v>
      </c>
      <c r="C12" t="s">
        <v>5690</v>
      </c>
      <c r="D12">
        <v>0</v>
      </c>
      <c r="E12" t="s">
        <v>5713</v>
      </c>
      <c r="F12" t="s">
        <v>6373</v>
      </c>
      <c r="G12" t="s">
        <v>5714</v>
      </c>
      <c r="H12" t="s">
        <v>6374</v>
      </c>
      <c r="I12">
        <v>0</v>
      </c>
      <c r="J12" t="s">
        <v>6360</v>
      </c>
      <c r="K12" t="s">
        <v>5712</v>
      </c>
      <c r="L12" t="s">
        <v>89</v>
      </c>
      <c r="M12" t="s">
        <v>6375</v>
      </c>
      <c r="N12" t="s">
        <v>3444</v>
      </c>
      <c r="O12" t="s">
        <v>5715</v>
      </c>
    </row>
    <row r="13" spans="1:15" ht="15" customHeight="1" x14ac:dyDescent="0.25">
      <c r="A13" t="s">
        <v>4395</v>
      </c>
      <c r="B13" t="s">
        <v>3500</v>
      </c>
      <c r="C13" t="s">
        <v>5328</v>
      </c>
      <c r="D13">
        <v>1</v>
      </c>
      <c r="E13" t="s">
        <v>5716</v>
      </c>
      <c r="F13" t="s">
        <v>6376</v>
      </c>
      <c r="G13" t="s">
        <v>5716</v>
      </c>
      <c r="H13" t="s">
        <v>6376</v>
      </c>
      <c r="I13">
        <v>1</v>
      </c>
      <c r="J13" t="s">
        <v>6377</v>
      </c>
      <c r="K13" t="s">
        <v>4400</v>
      </c>
      <c r="L13" t="s">
        <v>1641</v>
      </c>
      <c r="M13" t="s">
        <v>3444</v>
      </c>
      <c r="N13" t="s">
        <v>3444</v>
      </c>
      <c r="O13" t="s">
        <v>6378</v>
      </c>
    </row>
    <row r="14" spans="1:15" ht="15" customHeight="1" x14ac:dyDescent="0.25">
      <c r="A14" t="s">
        <v>5718</v>
      </c>
      <c r="B14" t="s">
        <v>41</v>
      </c>
      <c r="C14" t="s">
        <v>5690</v>
      </c>
      <c r="D14">
        <v>1</v>
      </c>
      <c r="E14" t="s">
        <v>6379</v>
      </c>
      <c r="F14" t="s">
        <v>6380</v>
      </c>
      <c r="G14" t="s">
        <v>6381</v>
      </c>
      <c r="H14" t="s">
        <v>6382</v>
      </c>
      <c r="I14">
        <v>1</v>
      </c>
      <c r="J14" t="s">
        <v>6377</v>
      </c>
      <c r="K14" t="s">
        <v>5718</v>
      </c>
      <c r="L14" t="s">
        <v>89</v>
      </c>
      <c r="M14" t="s">
        <v>3444</v>
      </c>
      <c r="N14" t="s">
        <v>3444</v>
      </c>
      <c r="O14" t="s">
        <v>6383</v>
      </c>
    </row>
    <row r="15" spans="1:15" ht="15" customHeight="1" x14ac:dyDescent="0.25">
      <c r="A15" t="s">
        <v>4406</v>
      </c>
      <c r="B15" t="s">
        <v>3500</v>
      </c>
      <c r="C15" t="s">
        <v>5690</v>
      </c>
      <c r="D15">
        <v>1</v>
      </c>
      <c r="E15" t="s">
        <v>5722</v>
      </c>
      <c r="F15" t="s">
        <v>6384</v>
      </c>
      <c r="G15" t="s">
        <v>5722</v>
      </c>
      <c r="H15" t="s">
        <v>6384</v>
      </c>
      <c r="I15">
        <v>1</v>
      </c>
      <c r="J15" t="s">
        <v>6385</v>
      </c>
      <c r="K15" t="s">
        <v>4406</v>
      </c>
      <c r="L15" t="s">
        <v>1038</v>
      </c>
      <c r="M15" t="s">
        <v>5395</v>
      </c>
      <c r="N15" t="s">
        <v>3444</v>
      </c>
      <c r="O15" t="s">
        <v>5723</v>
      </c>
    </row>
    <row r="16" spans="1:15" ht="15" customHeight="1" x14ac:dyDescent="0.25">
      <c r="A16" t="s">
        <v>3507</v>
      </c>
      <c r="B16" t="s">
        <v>3488</v>
      </c>
      <c r="C16" t="s">
        <v>4565</v>
      </c>
      <c r="D16">
        <v>3</v>
      </c>
      <c r="E16" s="8" t="s">
        <v>6386</v>
      </c>
      <c r="F16" t="s">
        <v>6387</v>
      </c>
      <c r="G16" s="8" t="s">
        <v>6386</v>
      </c>
      <c r="H16" t="s">
        <v>6387</v>
      </c>
      <c r="I16">
        <v>2</v>
      </c>
      <c r="J16" t="s">
        <v>3444</v>
      </c>
      <c r="K16" t="s">
        <v>3507</v>
      </c>
      <c r="L16" t="s">
        <v>89</v>
      </c>
      <c r="M16" t="s">
        <v>3444</v>
      </c>
      <c r="N16" t="s">
        <v>3444</v>
      </c>
      <c r="O16" t="s">
        <v>6388</v>
      </c>
    </row>
    <row r="17" spans="1:15" ht="15" customHeight="1" x14ac:dyDescent="0.25">
      <c r="A17" t="s">
        <v>3429</v>
      </c>
      <c r="B17" t="s">
        <v>3532</v>
      </c>
      <c r="C17" t="s">
        <v>5690</v>
      </c>
      <c r="D17">
        <v>2</v>
      </c>
      <c r="E17" t="s">
        <v>5725</v>
      </c>
      <c r="F17" t="s">
        <v>6389</v>
      </c>
      <c r="G17" t="s">
        <v>5726</v>
      </c>
      <c r="H17" t="s">
        <v>6390</v>
      </c>
      <c r="I17">
        <v>2</v>
      </c>
      <c r="J17" t="s">
        <v>6391</v>
      </c>
      <c r="K17" t="s">
        <v>3429</v>
      </c>
      <c r="L17" t="s">
        <v>89</v>
      </c>
      <c r="M17" t="s">
        <v>3444</v>
      </c>
      <c r="N17" t="s">
        <v>3444</v>
      </c>
      <c r="O17" t="s">
        <v>5703</v>
      </c>
    </row>
    <row r="18" spans="1:15" ht="15" customHeight="1" x14ac:dyDescent="0.25">
      <c r="A18" t="s">
        <v>5727</v>
      </c>
      <c r="B18" t="s">
        <v>3500</v>
      </c>
      <c r="C18" t="s">
        <v>5328</v>
      </c>
      <c r="D18">
        <v>0</v>
      </c>
      <c r="E18" s="8" t="s">
        <v>6392</v>
      </c>
      <c r="F18" t="s">
        <v>6393</v>
      </c>
      <c r="G18" s="8" t="s">
        <v>6394</v>
      </c>
      <c r="H18" t="s">
        <v>6395</v>
      </c>
      <c r="I18" t="s">
        <v>3444</v>
      </c>
      <c r="J18" t="s">
        <v>3444</v>
      </c>
      <c r="K18" t="s">
        <v>5730</v>
      </c>
      <c r="L18" t="s">
        <v>89</v>
      </c>
      <c r="M18" t="s">
        <v>3444</v>
      </c>
      <c r="N18" t="s">
        <v>3444</v>
      </c>
      <c r="O18" t="s">
        <v>5731</v>
      </c>
    </row>
    <row r="19" spans="1:15" ht="15" customHeight="1" x14ac:dyDescent="0.25">
      <c r="A19" t="s">
        <v>5732</v>
      </c>
      <c r="B19" t="s">
        <v>41</v>
      </c>
      <c r="C19" t="s">
        <v>5690</v>
      </c>
      <c r="D19">
        <v>0</v>
      </c>
      <c r="E19" t="s">
        <v>5733</v>
      </c>
      <c r="F19" t="s">
        <v>6396</v>
      </c>
      <c r="G19" t="s">
        <v>5734</v>
      </c>
      <c r="H19" t="s">
        <v>6397</v>
      </c>
      <c r="I19">
        <v>0</v>
      </c>
      <c r="J19" t="s">
        <v>6398</v>
      </c>
      <c r="K19" t="s">
        <v>5735</v>
      </c>
      <c r="L19" t="s">
        <v>89</v>
      </c>
      <c r="M19" t="s">
        <v>3444</v>
      </c>
      <c r="N19" t="s">
        <v>3444</v>
      </c>
      <c r="O19" t="s">
        <v>5736</v>
      </c>
    </row>
    <row r="20" spans="1:15" ht="15" customHeight="1" x14ac:dyDescent="0.25">
      <c r="A20" t="s">
        <v>5741</v>
      </c>
      <c r="B20" t="s">
        <v>41</v>
      </c>
      <c r="C20" t="s">
        <v>5328</v>
      </c>
      <c r="D20">
        <v>1</v>
      </c>
      <c r="E20" t="s">
        <v>5742</v>
      </c>
      <c r="F20" t="s">
        <v>6399</v>
      </c>
      <c r="G20" t="s">
        <v>5743</v>
      </c>
      <c r="H20" t="s">
        <v>6400</v>
      </c>
      <c r="I20">
        <v>1</v>
      </c>
      <c r="J20" t="s">
        <v>3444</v>
      </c>
      <c r="K20" t="s">
        <v>5744</v>
      </c>
      <c r="L20" t="s">
        <v>89</v>
      </c>
      <c r="M20" t="s">
        <v>3444</v>
      </c>
      <c r="N20" t="s">
        <v>3444</v>
      </c>
      <c r="O20" t="s">
        <v>5745</v>
      </c>
    </row>
    <row r="21" spans="1:15" ht="15" customHeight="1" x14ac:dyDescent="0.25">
      <c r="A21" t="s">
        <v>4433</v>
      </c>
      <c r="B21" t="s">
        <v>41</v>
      </c>
      <c r="C21" t="s">
        <v>5690</v>
      </c>
      <c r="D21">
        <v>1</v>
      </c>
      <c r="E21" t="s">
        <v>5746</v>
      </c>
      <c r="F21" t="s">
        <v>6401</v>
      </c>
      <c r="G21" t="s">
        <v>5746</v>
      </c>
      <c r="H21" t="s">
        <v>6401</v>
      </c>
      <c r="I21">
        <v>1</v>
      </c>
      <c r="J21" t="s">
        <v>6385</v>
      </c>
      <c r="K21" t="s">
        <v>4436</v>
      </c>
      <c r="L21" t="s">
        <v>1096</v>
      </c>
      <c r="M21" t="s">
        <v>5436</v>
      </c>
      <c r="N21" t="s">
        <v>3444</v>
      </c>
      <c r="O21" t="s">
        <v>5723</v>
      </c>
    </row>
    <row r="22" spans="1:15" ht="15" customHeight="1" x14ac:dyDescent="0.25">
      <c r="A22" t="s">
        <v>5747</v>
      </c>
      <c r="B22" t="s">
        <v>3500</v>
      </c>
      <c r="C22" t="s">
        <v>5690</v>
      </c>
      <c r="D22">
        <v>4</v>
      </c>
      <c r="E22" s="8" t="s">
        <v>5748</v>
      </c>
      <c r="F22" t="s">
        <v>6402</v>
      </c>
      <c r="G22" s="8" t="s">
        <v>5749</v>
      </c>
      <c r="H22" t="s">
        <v>6403</v>
      </c>
      <c r="I22">
        <v>3</v>
      </c>
      <c r="J22" t="s">
        <v>6368</v>
      </c>
      <c r="K22" t="s">
        <v>5750</v>
      </c>
      <c r="L22" t="s">
        <v>89</v>
      </c>
      <c r="M22" t="s">
        <v>3444</v>
      </c>
      <c r="N22" t="s">
        <v>3444</v>
      </c>
      <c r="O22" t="s">
        <v>5731</v>
      </c>
    </row>
    <row r="23" spans="1:15" ht="15" customHeight="1" x14ac:dyDescent="0.25">
      <c r="A23" t="s">
        <v>4437</v>
      </c>
      <c r="B23" t="s">
        <v>3488</v>
      </c>
      <c r="C23" t="s">
        <v>5690</v>
      </c>
      <c r="D23">
        <v>1</v>
      </c>
      <c r="E23" t="s">
        <v>6404</v>
      </c>
      <c r="F23" t="s">
        <v>6405</v>
      </c>
      <c r="G23" t="s">
        <v>6404</v>
      </c>
      <c r="H23" t="s">
        <v>6405</v>
      </c>
      <c r="I23">
        <v>1</v>
      </c>
      <c r="J23" t="s">
        <v>6406</v>
      </c>
      <c r="K23" t="s">
        <v>4440</v>
      </c>
      <c r="L23" t="s">
        <v>1613</v>
      </c>
      <c r="M23" t="s">
        <v>5399</v>
      </c>
      <c r="N23" t="s">
        <v>5351</v>
      </c>
      <c r="O23" t="s">
        <v>5723</v>
      </c>
    </row>
    <row r="24" spans="1:15" ht="15" customHeight="1" x14ac:dyDescent="0.25">
      <c r="A24" t="s">
        <v>5752</v>
      </c>
      <c r="B24" t="s">
        <v>41</v>
      </c>
      <c r="C24" t="s">
        <v>5328</v>
      </c>
      <c r="D24">
        <v>0</v>
      </c>
      <c r="E24" t="s">
        <v>5753</v>
      </c>
      <c r="F24" t="s">
        <v>6407</v>
      </c>
      <c r="G24" t="s">
        <v>5754</v>
      </c>
      <c r="H24" t="s">
        <v>6408</v>
      </c>
      <c r="I24">
        <v>0</v>
      </c>
      <c r="J24" t="s">
        <v>3444</v>
      </c>
      <c r="K24" t="s">
        <v>5752</v>
      </c>
      <c r="L24" t="s">
        <v>89</v>
      </c>
      <c r="M24" t="s">
        <v>3444</v>
      </c>
      <c r="N24" t="s">
        <v>3444</v>
      </c>
      <c r="O24" t="s">
        <v>5740</v>
      </c>
    </row>
    <row r="25" spans="1:15" ht="15" customHeight="1" x14ac:dyDescent="0.25">
      <c r="A25" t="s">
        <v>5755</v>
      </c>
      <c r="B25" t="s">
        <v>3488</v>
      </c>
      <c r="C25" t="s">
        <v>5690</v>
      </c>
      <c r="D25">
        <v>3</v>
      </c>
      <c r="E25" t="s">
        <v>5756</v>
      </c>
      <c r="F25" t="s">
        <v>6409</v>
      </c>
      <c r="G25" t="s">
        <v>5757</v>
      </c>
      <c r="H25" t="s">
        <v>6410</v>
      </c>
      <c r="I25">
        <v>3</v>
      </c>
      <c r="J25" t="s">
        <v>6411</v>
      </c>
      <c r="K25" t="s">
        <v>5755</v>
      </c>
      <c r="L25" t="s">
        <v>89</v>
      </c>
      <c r="M25" t="s">
        <v>3444</v>
      </c>
      <c r="N25" t="s">
        <v>3444</v>
      </c>
      <c r="O25" t="s">
        <v>5703</v>
      </c>
    </row>
    <row r="26" spans="1:15" ht="15" customHeight="1" x14ac:dyDescent="0.25">
      <c r="A26" t="s">
        <v>5128</v>
      </c>
      <c r="B26" t="s">
        <v>3500</v>
      </c>
      <c r="C26" t="s">
        <v>5328</v>
      </c>
      <c r="D26">
        <v>1</v>
      </c>
      <c r="E26" s="8" t="s">
        <v>6412</v>
      </c>
      <c r="F26" t="s">
        <v>6413</v>
      </c>
      <c r="G26" s="8" t="s">
        <v>6414</v>
      </c>
      <c r="H26" t="s">
        <v>6415</v>
      </c>
      <c r="I26">
        <v>1</v>
      </c>
      <c r="J26" t="s">
        <v>3444</v>
      </c>
      <c r="K26" t="s">
        <v>5128</v>
      </c>
      <c r="L26" t="s">
        <v>89</v>
      </c>
      <c r="M26" t="s">
        <v>3444</v>
      </c>
      <c r="N26" t="s">
        <v>3444</v>
      </c>
      <c r="O26" t="s">
        <v>5685</v>
      </c>
    </row>
    <row r="27" spans="1:15" ht="15" customHeight="1" x14ac:dyDescent="0.25">
      <c r="A27" t="s">
        <v>5764</v>
      </c>
      <c r="B27" t="s">
        <v>41</v>
      </c>
      <c r="C27" t="s">
        <v>5690</v>
      </c>
      <c r="D27">
        <v>1</v>
      </c>
      <c r="E27" t="s">
        <v>6416</v>
      </c>
      <c r="F27" t="s">
        <v>6417</v>
      </c>
      <c r="G27" t="s">
        <v>6416</v>
      </c>
      <c r="H27" t="s">
        <v>6417</v>
      </c>
      <c r="I27">
        <v>0</v>
      </c>
      <c r="J27" t="s">
        <v>6418</v>
      </c>
      <c r="K27" t="s">
        <v>5766</v>
      </c>
      <c r="L27" t="s">
        <v>89</v>
      </c>
      <c r="M27" t="s">
        <v>3444</v>
      </c>
      <c r="N27" t="s">
        <v>3444</v>
      </c>
      <c r="O27" t="s">
        <v>5703</v>
      </c>
    </row>
    <row r="28" spans="1:15" ht="15" customHeight="1" x14ac:dyDescent="0.25">
      <c r="A28" t="s">
        <v>5767</v>
      </c>
      <c r="B28" t="s">
        <v>3500</v>
      </c>
      <c r="C28" t="s">
        <v>5328</v>
      </c>
      <c r="D28">
        <v>0</v>
      </c>
      <c r="E28" t="s">
        <v>5768</v>
      </c>
      <c r="F28" t="s">
        <v>6419</v>
      </c>
      <c r="G28" t="s">
        <v>5769</v>
      </c>
      <c r="H28" t="s">
        <v>6420</v>
      </c>
      <c r="I28">
        <v>0</v>
      </c>
      <c r="J28" t="s">
        <v>3444</v>
      </c>
      <c r="K28" t="s">
        <v>5770</v>
      </c>
      <c r="L28" t="s">
        <v>89</v>
      </c>
      <c r="M28" t="s">
        <v>6375</v>
      </c>
      <c r="N28" t="s">
        <v>3444</v>
      </c>
      <c r="O28" t="s">
        <v>5771</v>
      </c>
    </row>
    <row r="29" spans="1:15" ht="15" customHeight="1" x14ac:dyDescent="0.25">
      <c r="A29" t="s">
        <v>5777</v>
      </c>
      <c r="B29" t="s">
        <v>3500</v>
      </c>
      <c r="C29" t="s">
        <v>5328</v>
      </c>
      <c r="D29">
        <v>2</v>
      </c>
      <c r="E29" t="s">
        <v>5778</v>
      </c>
      <c r="F29" t="s">
        <v>6421</v>
      </c>
      <c r="G29" t="s">
        <v>5779</v>
      </c>
      <c r="H29" t="s">
        <v>6422</v>
      </c>
      <c r="I29">
        <v>2</v>
      </c>
      <c r="J29" t="s">
        <v>6423</v>
      </c>
      <c r="K29" t="s">
        <v>5780</v>
      </c>
      <c r="L29" t="s">
        <v>89</v>
      </c>
      <c r="M29" t="s">
        <v>5399</v>
      </c>
      <c r="N29" t="s">
        <v>5222</v>
      </c>
      <c r="O29" t="s">
        <v>6424</v>
      </c>
    </row>
    <row r="30" spans="1:15" ht="15" customHeight="1" x14ac:dyDescent="0.25">
      <c r="A30" t="s">
        <v>5788</v>
      </c>
      <c r="B30" t="s">
        <v>3488</v>
      </c>
      <c r="C30" t="s">
        <v>5328</v>
      </c>
      <c r="D30">
        <v>3</v>
      </c>
      <c r="E30" s="8" t="s">
        <v>5789</v>
      </c>
      <c r="F30" t="s">
        <v>6425</v>
      </c>
      <c r="G30" s="8" t="s">
        <v>5789</v>
      </c>
      <c r="H30" t="s">
        <v>6425</v>
      </c>
      <c r="I30">
        <v>2</v>
      </c>
      <c r="J30" t="s">
        <v>3444</v>
      </c>
      <c r="K30" t="s">
        <v>5790</v>
      </c>
      <c r="L30" t="s">
        <v>89</v>
      </c>
      <c r="M30" t="s">
        <v>3444</v>
      </c>
      <c r="N30" t="s">
        <v>3444</v>
      </c>
      <c r="O30" t="s">
        <v>5791</v>
      </c>
    </row>
    <row r="31" spans="1:15" ht="15" customHeight="1" x14ac:dyDescent="0.25">
      <c r="A31" t="s">
        <v>3984</v>
      </c>
      <c r="B31" t="s">
        <v>4270</v>
      </c>
      <c r="C31" t="s">
        <v>3640</v>
      </c>
      <c r="D31" t="s">
        <v>3979</v>
      </c>
      <c r="E31" s="8" t="s">
        <v>5792</v>
      </c>
      <c r="F31" t="s">
        <v>6426</v>
      </c>
      <c r="G31" s="8" t="s">
        <v>3444</v>
      </c>
      <c r="H31" t="s">
        <v>3444</v>
      </c>
      <c r="I31" t="s">
        <v>3444</v>
      </c>
      <c r="J31" t="s">
        <v>3444</v>
      </c>
      <c r="K31" t="s">
        <v>3984</v>
      </c>
      <c r="L31" t="s">
        <v>89</v>
      </c>
      <c r="M31" t="s">
        <v>5431</v>
      </c>
      <c r="N31" t="s">
        <v>3444</v>
      </c>
      <c r="O31" t="s">
        <v>6427</v>
      </c>
    </row>
    <row r="32" spans="1:15" ht="15" customHeight="1" x14ac:dyDescent="0.25">
      <c r="A32" t="s">
        <v>5794</v>
      </c>
      <c r="B32" t="s">
        <v>3500</v>
      </c>
      <c r="C32" t="s">
        <v>5328</v>
      </c>
      <c r="D32">
        <v>1</v>
      </c>
      <c r="E32" t="s">
        <v>5795</v>
      </c>
      <c r="F32" t="s">
        <v>6428</v>
      </c>
      <c r="G32" t="s">
        <v>5796</v>
      </c>
      <c r="H32" t="s">
        <v>6429</v>
      </c>
      <c r="I32">
        <v>1</v>
      </c>
      <c r="J32" t="s">
        <v>3444</v>
      </c>
      <c r="K32" t="s">
        <v>5797</v>
      </c>
      <c r="L32" t="s">
        <v>89</v>
      </c>
      <c r="M32" t="s">
        <v>5464</v>
      </c>
      <c r="N32" t="s">
        <v>3444</v>
      </c>
      <c r="O32" t="s">
        <v>5798</v>
      </c>
    </row>
    <row r="33" spans="1:15" ht="15" customHeight="1" x14ac:dyDescent="0.25">
      <c r="A33" t="s">
        <v>5138</v>
      </c>
      <c r="B33" t="s">
        <v>3488</v>
      </c>
      <c r="C33" t="s">
        <v>5328</v>
      </c>
      <c r="D33">
        <v>1</v>
      </c>
      <c r="E33" s="8" t="s">
        <v>6430</v>
      </c>
      <c r="F33" t="s">
        <v>6431</v>
      </c>
      <c r="G33" s="8" t="s">
        <v>6432</v>
      </c>
      <c r="H33" t="s">
        <v>6433</v>
      </c>
      <c r="I33">
        <v>1</v>
      </c>
      <c r="J33" t="s">
        <v>3444</v>
      </c>
      <c r="K33" t="s">
        <v>5138</v>
      </c>
      <c r="L33" t="s">
        <v>89</v>
      </c>
      <c r="M33" t="s">
        <v>3444</v>
      </c>
      <c r="N33" t="s">
        <v>3444</v>
      </c>
      <c r="O33" t="s">
        <v>5791</v>
      </c>
    </row>
    <row r="34" spans="1:15" ht="15" customHeight="1" x14ac:dyDescent="0.25">
      <c r="A34" t="s">
        <v>5801</v>
      </c>
      <c r="B34" t="s">
        <v>3500</v>
      </c>
      <c r="C34" t="s">
        <v>5328</v>
      </c>
      <c r="D34">
        <v>0</v>
      </c>
      <c r="E34" s="8" t="s">
        <v>6434</v>
      </c>
      <c r="F34" t="s">
        <v>6435</v>
      </c>
      <c r="G34" s="8" t="s">
        <v>6436</v>
      </c>
      <c r="H34" t="s">
        <v>6437</v>
      </c>
      <c r="I34">
        <v>0</v>
      </c>
      <c r="J34" t="s">
        <v>3444</v>
      </c>
      <c r="K34" t="s">
        <v>5804</v>
      </c>
      <c r="L34" t="s">
        <v>89</v>
      </c>
      <c r="M34" t="s">
        <v>3444</v>
      </c>
      <c r="N34" t="s">
        <v>3444</v>
      </c>
      <c r="O34" t="s">
        <v>5805</v>
      </c>
    </row>
    <row r="35" spans="1:15" ht="15" customHeight="1" x14ac:dyDescent="0.25">
      <c r="A35" t="s">
        <v>5808</v>
      </c>
      <c r="B35" t="s">
        <v>3500</v>
      </c>
      <c r="C35" t="s">
        <v>5690</v>
      </c>
      <c r="D35">
        <v>2</v>
      </c>
      <c r="E35" t="s">
        <v>6438</v>
      </c>
      <c r="F35" t="s">
        <v>6439</v>
      </c>
      <c r="G35" t="s">
        <v>5810</v>
      </c>
      <c r="H35" t="s">
        <v>6440</v>
      </c>
      <c r="I35">
        <v>2</v>
      </c>
      <c r="J35" t="s">
        <v>6391</v>
      </c>
      <c r="K35" t="s">
        <v>5808</v>
      </c>
      <c r="L35" t="s">
        <v>89</v>
      </c>
      <c r="M35" t="s">
        <v>5390</v>
      </c>
      <c r="N35" t="s">
        <v>3444</v>
      </c>
      <c r="O35" t="s">
        <v>5703</v>
      </c>
    </row>
    <row r="36" spans="1:15" ht="15" customHeight="1" x14ac:dyDescent="0.25">
      <c r="A36" t="s">
        <v>5811</v>
      </c>
      <c r="B36" t="s">
        <v>3500</v>
      </c>
      <c r="C36" t="s">
        <v>5328</v>
      </c>
      <c r="D36">
        <v>1</v>
      </c>
      <c r="E36" s="8" t="s">
        <v>6441</v>
      </c>
      <c r="F36" t="s">
        <v>6442</v>
      </c>
      <c r="G36" s="8" t="s">
        <v>6443</v>
      </c>
      <c r="H36" t="s">
        <v>6444</v>
      </c>
      <c r="I36">
        <v>1</v>
      </c>
      <c r="J36" t="s">
        <v>3444</v>
      </c>
      <c r="K36" t="s">
        <v>5811</v>
      </c>
      <c r="L36" t="s">
        <v>89</v>
      </c>
      <c r="M36" t="s">
        <v>5464</v>
      </c>
      <c r="N36" t="s">
        <v>3444</v>
      </c>
      <c r="O36" t="s">
        <v>6445</v>
      </c>
    </row>
    <row r="37" spans="1:15" ht="15" customHeight="1" x14ac:dyDescent="0.25">
      <c r="A37" t="s">
        <v>5814</v>
      </c>
      <c r="B37" t="s">
        <v>3500</v>
      </c>
      <c r="C37" t="s">
        <v>5690</v>
      </c>
      <c r="D37">
        <v>2</v>
      </c>
      <c r="E37" s="8" t="s">
        <v>5815</v>
      </c>
      <c r="F37" t="s">
        <v>6446</v>
      </c>
      <c r="G37" s="8" t="s">
        <v>5816</v>
      </c>
      <c r="H37" t="s">
        <v>6447</v>
      </c>
      <c r="I37">
        <v>2</v>
      </c>
      <c r="J37" t="s">
        <v>6368</v>
      </c>
      <c r="K37" t="s">
        <v>5814</v>
      </c>
      <c r="L37" t="s">
        <v>89</v>
      </c>
      <c r="M37" t="s">
        <v>3444</v>
      </c>
      <c r="N37" t="s">
        <v>3444</v>
      </c>
      <c r="O37" t="s">
        <v>5817</v>
      </c>
    </row>
    <row r="38" spans="1:15" ht="15" customHeight="1" x14ac:dyDescent="0.25">
      <c r="A38" t="s">
        <v>5818</v>
      </c>
      <c r="B38" t="s">
        <v>41</v>
      </c>
      <c r="C38" t="s">
        <v>5690</v>
      </c>
      <c r="D38">
        <v>0</v>
      </c>
      <c r="E38" s="8" t="s">
        <v>6448</v>
      </c>
      <c r="F38" t="s">
        <v>6449</v>
      </c>
      <c r="G38" s="8" t="s">
        <v>6450</v>
      </c>
      <c r="H38" t="s">
        <v>6451</v>
      </c>
      <c r="I38">
        <v>0</v>
      </c>
      <c r="J38" t="s">
        <v>6452</v>
      </c>
      <c r="K38" t="s">
        <v>5818</v>
      </c>
      <c r="L38" t="s">
        <v>89</v>
      </c>
      <c r="M38" t="s">
        <v>3444</v>
      </c>
      <c r="N38" t="s">
        <v>3444</v>
      </c>
      <c r="O38" t="s">
        <v>5703</v>
      </c>
    </row>
    <row r="39" spans="1:15" ht="15" customHeight="1" x14ac:dyDescent="0.25">
      <c r="A39" t="s">
        <v>5821</v>
      </c>
      <c r="B39" t="s">
        <v>41</v>
      </c>
      <c r="C39" t="s">
        <v>5690</v>
      </c>
      <c r="D39">
        <v>0</v>
      </c>
      <c r="E39" t="s">
        <v>5822</v>
      </c>
      <c r="F39" t="s">
        <v>6453</v>
      </c>
      <c r="G39" t="s">
        <v>5823</v>
      </c>
      <c r="H39" t="s">
        <v>6454</v>
      </c>
      <c r="I39">
        <v>0</v>
      </c>
      <c r="J39" t="s">
        <v>6452</v>
      </c>
      <c r="K39" t="s">
        <v>5821</v>
      </c>
      <c r="L39" t="s">
        <v>89</v>
      </c>
      <c r="M39" t="s">
        <v>3444</v>
      </c>
      <c r="N39" t="s">
        <v>3444</v>
      </c>
      <c r="O39" t="s">
        <v>5824</v>
      </c>
    </row>
    <row r="40" spans="1:15" ht="15" customHeight="1" x14ac:dyDescent="0.25">
      <c r="A40" t="s">
        <v>5378</v>
      </c>
      <c r="B40" t="s">
        <v>41</v>
      </c>
      <c r="C40" t="s">
        <v>5690</v>
      </c>
      <c r="D40">
        <v>1</v>
      </c>
      <c r="E40" t="s">
        <v>5825</v>
      </c>
      <c r="F40" t="s">
        <v>6455</v>
      </c>
      <c r="G40" t="s">
        <v>5826</v>
      </c>
      <c r="H40" t="s">
        <v>6456</v>
      </c>
      <c r="I40">
        <v>1</v>
      </c>
      <c r="J40" t="s">
        <v>6457</v>
      </c>
      <c r="K40" t="s">
        <v>5378</v>
      </c>
      <c r="L40" t="s">
        <v>89</v>
      </c>
      <c r="M40" t="s">
        <v>3444</v>
      </c>
      <c r="N40" t="s">
        <v>3444</v>
      </c>
      <c r="O40" t="s">
        <v>6458</v>
      </c>
    </row>
    <row r="41" spans="1:15" ht="15" customHeight="1" x14ac:dyDescent="0.25">
      <c r="A41" t="s">
        <v>5828</v>
      </c>
      <c r="B41" t="s">
        <v>41</v>
      </c>
      <c r="C41" t="s">
        <v>5328</v>
      </c>
      <c r="D41">
        <v>1</v>
      </c>
      <c r="E41" t="s">
        <v>5829</v>
      </c>
      <c r="F41" t="s">
        <v>6459</v>
      </c>
      <c r="G41" t="s">
        <v>5830</v>
      </c>
      <c r="H41" t="s">
        <v>6460</v>
      </c>
      <c r="I41">
        <v>1</v>
      </c>
      <c r="J41" t="s">
        <v>3444</v>
      </c>
      <c r="K41" t="s">
        <v>5831</v>
      </c>
      <c r="L41" t="s">
        <v>89</v>
      </c>
      <c r="M41" t="s">
        <v>3444</v>
      </c>
      <c r="N41" t="s">
        <v>3444</v>
      </c>
      <c r="O41" t="s">
        <v>5685</v>
      </c>
    </row>
    <row r="42" spans="1:15" ht="15" customHeight="1" x14ac:dyDescent="0.25">
      <c r="A42" t="s">
        <v>5832</v>
      </c>
      <c r="B42" t="s">
        <v>41</v>
      </c>
      <c r="C42" t="s">
        <v>5690</v>
      </c>
      <c r="D42">
        <v>2</v>
      </c>
      <c r="E42" s="8" t="s">
        <v>6461</v>
      </c>
      <c r="F42" t="s">
        <v>6462</v>
      </c>
      <c r="G42" s="8" t="s">
        <v>6463</v>
      </c>
      <c r="H42" t="s">
        <v>6464</v>
      </c>
      <c r="I42" t="s">
        <v>3444</v>
      </c>
      <c r="J42" t="s">
        <v>6377</v>
      </c>
      <c r="K42" t="s">
        <v>5832</v>
      </c>
      <c r="L42" t="s">
        <v>89</v>
      </c>
      <c r="M42" t="s">
        <v>3444</v>
      </c>
      <c r="N42" t="s">
        <v>3444</v>
      </c>
      <c r="O42" t="s">
        <v>5835</v>
      </c>
    </row>
    <row r="43" spans="1:15" ht="15" customHeight="1" x14ac:dyDescent="0.25">
      <c r="A43" t="s">
        <v>5836</v>
      </c>
      <c r="B43" t="s">
        <v>4270</v>
      </c>
      <c r="C43" t="s">
        <v>4227</v>
      </c>
      <c r="D43" t="s">
        <v>3979</v>
      </c>
      <c r="E43" t="s">
        <v>5837</v>
      </c>
      <c r="F43" t="s">
        <v>4197</v>
      </c>
      <c r="G43" t="s">
        <v>3444</v>
      </c>
      <c r="H43" t="s">
        <v>3444</v>
      </c>
      <c r="I43" t="s">
        <v>3444</v>
      </c>
      <c r="J43" t="s">
        <v>3444</v>
      </c>
      <c r="K43" t="s">
        <v>5836</v>
      </c>
      <c r="L43" t="s">
        <v>89</v>
      </c>
      <c r="M43" t="s">
        <v>6465</v>
      </c>
      <c r="N43" t="s">
        <v>3444</v>
      </c>
      <c r="O43" t="s">
        <v>5838</v>
      </c>
    </row>
    <row r="44" spans="1:15" ht="15" customHeight="1" x14ac:dyDescent="0.25">
      <c r="A44" t="s">
        <v>5846</v>
      </c>
      <c r="B44" t="s">
        <v>3500</v>
      </c>
      <c r="C44" t="s">
        <v>5328</v>
      </c>
      <c r="D44">
        <v>0</v>
      </c>
      <c r="E44" s="8" t="s">
        <v>6466</v>
      </c>
      <c r="F44" t="s">
        <v>6467</v>
      </c>
      <c r="G44" s="8" t="s">
        <v>6468</v>
      </c>
      <c r="H44" t="s">
        <v>6469</v>
      </c>
      <c r="I44" t="s">
        <v>3444</v>
      </c>
      <c r="J44" t="s">
        <v>3444</v>
      </c>
      <c r="K44" t="s">
        <v>5846</v>
      </c>
      <c r="L44" t="s">
        <v>89</v>
      </c>
      <c r="M44" t="s">
        <v>3444</v>
      </c>
      <c r="N44" t="s">
        <v>3444</v>
      </c>
      <c r="O44" t="s">
        <v>6470</v>
      </c>
    </row>
    <row r="45" spans="1:15" ht="15" customHeight="1" x14ac:dyDescent="0.25">
      <c r="A45" t="s">
        <v>5147</v>
      </c>
      <c r="B45" t="s">
        <v>3488</v>
      </c>
      <c r="C45" t="s">
        <v>5328</v>
      </c>
      <c r="D45">
        <v>2</v>
      </c>
      <c r="E45" s="8" t="s">
        <v>5850</v>
      </c>
      <c r="F45" t="s">
        <v>6471</v>
      </c>
      <c r="G45" s="8" t="s">
        <v>5851</v>
      </c>
      <c r="H45" t="s">
        <v>6472</v>
      </c>
      <c r="I45">
        <v>2</v>
      </c>
      <c r="J45" t="s">
        <v>6473</v>
      </c>
      <c r="K45" t="s">
        <v>5149</v>
      </c>
      <c r="L45" t="s">
        <v>89</v>
      </c>
      <c r="M45" t="s">
        <v>3444</v>
      </c>
      <c r="N45" t="s">
        <v>3444</v>
      </c>
      <c r="O45" t="s">
        <v>6474</v>
      </c>
    </row>
    <row r="46" spans="1:15" ht="15" customHeight="1" x14ac:dyDescent="0.25">
      <c r="A46" t="s">
        <v>5855</v>
      </c>
      <c r="B46" t="s">
        <v>3500</v>
      </c>
      <c r="C46" t="s">
        <v>5328</v>
      </c>
      <c r="D46">
        <v>0</v>
      </c>
      <c r="E46" s="8" t="s">
        <v>6475</v>
      </c>
      <c r="F46" t="s">
        <v>6476</v>
      </c>
      <c r="G46" s="8" t="s">
        <v>6477</v>
      </c>
      <c r="H46" t="s">
        <v>6478</v>
      </c>
      <c r="I46" t="s">
        <v>3444</v>
      </c>
      <c r="J46" t="s">
        <v>6479</v>
      </c>
      <c r="K46" t="s">
        <v>5858</v>
      </c>
      <c r="L46" t="s">
        <v>89</v>
      </c>
      <c r="M46" t="s">
        <v>5464</v>
      </c>
      <c r="N46" t="s">
        <v>3444</v>
      </c>
      <c r="O46" t="s">
        <v>6480</v>
      </c>
    </row>
    <row r="47" spans="1:15" ht="15" customHeight="1" x14ac:dyDescent="0.25">
      <c r="A47" t="s">
        <v>5860</v>
      </c>
      <c r="B47" t="s">
        <v>41</v>
      </c>
      <c r="C47" t="s">
        <v>5690</v>
      </c>
      <c r="D47">
        <v>1</v>
      </c>
      <c r="E47" t="s">
        <v>5861</v>
      </c>
      <c r="F47" t="s">
        <v>6481</v>
      </c>
      <c r="G47" t="s">
        <v>5862</v>
      </c>
      <c r="H47" t="s">
        <v>6482</v>
      </c>
      <c r="I47">
        <v>1</v>
      </c>
      <c r="J47" t="s">
        <v>6483</v>
      </c>
      <c r="K47" t="s">
        <v>5863</v>
      </c>
      <c r="L47" t="s">
        <v>89</v>
      </c>
      <c r="M47" t="s">
        <v>3444</v>
      </c>
      <c r="N47" t="s">
        <v>3444</v>
      </c>
      <c r="O47" t="s">
        <v>5864</v>
      </c>
    </row>
    <row r="48" spans="1:15" ht="15" customHeight="1" x14ac:dyDescent="0.25">
      <c r="A48" t="s">
        <v>5865</v>
      </c>
      <c r="B48" t="s">
        <v>41</v>
      </c>
      <c r="C48" t="s">
        <v>5690</v>
      </c>
      <c r="D48">
        <v>1</v>
      </c>
      <c r="E48" t="s">
        <v>5866</v>
      </c>
      <c r="F48" t="s">
        <v>6484</v>
      </c>
      <c r="G48" t="s">
        <v>5867</v>
      </c>
      <c r="H48" t="s">
        <v>6485</v>
      </c>
      <c r="I48">
        <v>1</v>
      </c>
      <c r="J48" t="s">
        <v>6385</v>
      </c>
      <c r="K48" t="s">
        <v>5868</v>
      </c>
      <c r="L48" t="s">
        <v>89</v>
      </c>
      <c r="M48" t="s">
        <v>3444</v>
      </c>
      <c r="N48" t="s">
        <v>3444</v>
      </c>
      <c r="O48" t="s">
        <v>5869</v>
      </c>
    </row>
    <row r="49" spans="1:15" ht="15" customHeight="1" x14ac:dyDescent="0.25">
      <c r="A49" t="s">
        <v>3430</v>
      </c>
      <c r="B49" t="s">
        <v>3500</v>
      </c>
      <c r="C49" t="s">
        <v>5690</v>
      </c>
      <c r="D49">
        <v>2</v>
      </c>
      <c r="E49" s="8" t="s">
        <v>5873</v>
      </c>
      <c r="F49" t="s">
        <v>6486</v>
      </c>
      <c r="G49" s="8" t="s">
        <v>5874</v>
      </c>
      <c r="H49" t="s">
        <v>6487</v>
      </c>
      <c r="I49">
        <v>2</v>
      </c>
      <c r="J49" t="s">
        <v>6360</v>
      </c>
      <c r="K49" t="s">
        <v>3430</v>
      </c>
      <c r="L49" t="s">
        <v>89</v>
      </c>
      <c r="M49" t="s">
        <v>3444</v>
      </c>
      <c r="N49" t="s">
        <v>3444</v>
      </c>
      <c r="O49" t="s">
        <v>5875</v>
      </c>
    </row>
    <row r="50" spans="1:15" ht="15" customHeight="1" x14ac:dyDescent="0.25">
      <c r="A50" t="s">
        <v>5876</v>
      </c>
      <c r="B50" t="s">
        <v>4270</v>
      </c>
      <c r="C50" t="s">
        <v>3640</v>
      </c>
      <c r="D50" t="s">
        <v>3979</v>
      </c>
      <c r="E50" s="8" t="s">
        <v>6488</v>
      </c>
      <c r="F50" t="s">
        <v>4197</v>
      </c>
      <c r="G50" s="8" t="s">
        <v>3444</v>
      </c>
      <c r="H50" t="s">
        <v>3444</v>
      </c>
      <c r="I50" t="s">
        <v>3444</v>
      </c>
      <c r="J50" t="s">
        <v>3444</v>
      </c>
      <c r="K50" t="s">
        <v>5876</v>
      </c>
      <c r="L50" t="s">
        <v>89</v>
      </c>
      <c r="M50" t="s">
        <v>5390</v>
      </c>
      <c r="N50" t="s">
        <v>3444</v>
      </c>
      <c r="O50" t="s">
        <v>6427</v>
      </c>
    </row>
    <row r="51" spans="1:15" ht="15" customHeight="1" x14ac:dyDescent="0.25">
      <c r="A51" t="s">
        <v>5878</v>
      </c>
      <c r="B51" t="s">
        <v>41</v>
      </c>
      <c r="C51" t="s">
        <v>5328</v>
      </c>
      <c r="D51">
        <v>1</v>
      </c>
      <c r="E51" s="8" t="s">
        <v>5879</v>
      </c>
      <c r="F51" t="s">
        <v>6489</v>
      </c>
      <c r="G51" s="8" t="s">
        <v>5880</v>
      </c>
      <c r="H51" t="s">
        <v>6490</v>
      </c>
      <c r="I51">
        <v>1</v>
      </c>
      <c r="J51" t="s">
        <v>3444</v>
      </c>
      <c r="K51" t="s">
        <v>5881</v>
      </c>
      <c r="L51" t="s">
        <v>89</v>
      </c>
      <c r="M51" t="s">
        <v>3444</v>
      </c>
      <c r="N51" t="s">
        <v>3444</v>
      </c>
      <c r="O51" t="s">
        <v>6424</v>
      </c>
    </row>
    <row r="52" spans="1:15" ht="15" customHeight="1" x14ac:dyDescent="0.25">
      <c r="A52" t="s">
        <v>4241</v>
      </c>
      <c r="B52" t="s">
        <v>4270</v>
      </c>
      <c r="C52" t="s">
        <v>4227</v>
      </c>
      <c r="D52" t="s">
        <v>3979</v>
      </c>
      <c r="E52" t="s">
        <v>5882</v>
      </c>
      <c r="F52" t="s">
        <v>6426</v>
      </c>
      <c r="G52" t="s">
        <v>3444</v>
      </c>
      <c r="H52" t="s">
        <v>3444</v>
      </c>
      <c r="I52" t="s">
        <v>3444</v>
      </c>
      <c r="J52" t="s">
        <v>3444</v>
      </c>
      <c r="K52" t="s">
        <v>4241</v>
      </c>
      <c r="L52" t="s">
        <v>89</v>
      </c>
      <c r="M52" t="s">
        <v>5431</v>
      </c>
      <c r="N52" t="s">
        <v>3444</v>
      </c>
      <c r="O52" t="s">
        <v>5838</v>
      </c>
    </row>
    <row r="53" spans="1:15" ht="15" customHeight="1" x14ac:dyDescent="0.25">
      <c r="A53" t="s">
        <v>6491</v>
      </c>
      <c r="B53" t="s">
        <v>3532</v>
      </c>
      <c r="C53" t="s">
        <v>5328</v>
      </c>
      <c r="D53">
        <v>1</v>
      </c>
      <c r="E53" t="s">
        <v>5884</v>
      </c>
      <c r="F53" t="s">
        <v>6492</v>
      </c>
      <c r="G53" t="s">
        <v>5885</v>
      </c>
      <c r="H53" t="s">
        <v>6493</v>
      </c>
      <c r="I53">
        <v>1</v>
      </c>
      <c r="J53" t="s">
        <v>3444</v>
      </c>
      <c r="K53" t="s">
        <v>6494</v>
      </c>
      <c r="L53" t="s">
        <v>89</v>
      </c>
      <c r="M53" t="s">
        <v>3444</v>
      </c>
      <c r="N53" t="s">
        <v>3444</v>
      </c>
      <c r="O53" t="s">
        <v>6495</v>
      </c>
    </row>
    <row r="54" spans="1:15" ht="15" customHeight="1" x14ac:dyDescent="0.25">
      <c r="A54" t="s">
        <v>6496</v>
      </c>
      <c r="B54" t="s">
        <v>3532</v>
      </c>
      <c r="C54" t="s">
        <v>5328</v>
      </c>
      <c r="D54">
        <v>1</v>
      </c>
      <c r="E54" t="s">
        <v>5884</v>
      </c>
      <c r="F54" t="s">
        <v>6492</v>
      </c>
      <c r="G54" t="s">
        <v>5885</v>
      </c>
      <c r="H54" t="s">
        <v>6493</v>
      </c>
      <c r="I54">
        <v>1</v>
      </c>
      <c r="J54" t="s">
        <v>3444</v>
      </c>
      <c r="K54" t="s">
        <v>6497</v>
      </c>
      <c r="L54" t="s">
        <v>89</v>
      </c>
      <c r="M54" t="s">
        <v>3444</v>
      </c>
      <c r="N54" t="s">
        <v>3444</v>
      </c>
      <c r="O54" t="s">
        <v>6495</v>
      </c>
    </row>
    <row r="55" spans="1:15" ht="15" customHeight="1" x14ac:dyDescent="0.25">
      <c r="A55" t="s">
        <v>5888</v>
      </c>
      <c r="B55" t="s">
        <v>41</v>
      </c>
      <c r="C55" t="s">
        <v>5328</v>
      </c>
      <c r="D55">
        <v>0</v>
      </c>
      <c r="E55" s="8" t="s">
        <v>5889</v>
      </c>
      <c r="F55" t="s">
        <v>6498</v>
      </c>
      <c r="G55" s="8" t="s">
        <v>6499</v>
      </c>
      <c r="H55" t="s">
        <v>6500</v>
      </c>
      <c r="I55">
        <v>0</v>
      </c>
      <c r="J55" t="s">
        <v>3444</v>
      </c>
      <c r="K55" t="s">
        <v>5888</v>
      </c>
      <c r="L55" t="s">
        <v>89</v>
      </c>
      <c r="M55" t="s">
        <v>3444</v>
      </c>
      <c r="N55" t="s">
        <v>3444</v>
      </c>
      <c r="O55" t="s">
        <v>5685</v>
      </c>
    </row>
    <row r="56" spans="1:15" ht="15" customHeight="1" x14ac:dyDescent="0.25">
      <c r="A56" t="s">
        <v>4550</v>
      </c>
      <c r="B56" t="s">
        <v>3500</v>
      </c>
      <c r="C56" t="s">
        <v>5690</v>
      </c>
      <c r="D56">
        <v>1</v>
      </c>
      <c r="E56" t="s">
        <v>6501</v>
      </c>
      <c r="F56" t="s">
        <v>6502</v>
      </c>
      <c r="G56" t="s">
        <v>6501</v>
      </c>
      <c r="H56" t="s">
        <v>6502</v>
      </c>
      <c r="I56">
        <v>1</v>
      </c>
      <c r="J56" t="s">
        <v>6360</v>
      </c>
      <c r="K56" t="s">
        <v>4550</v>
      </c>
      <c r="L56" t="s">
        <v>1613</v>
      </c>
      <c r="M56" t="s">
        <v>5393</v>
      </c>
      <c r="N56" t="s">
        <v>3444</v>
      </c>
      <c r="O56" t="s">
        <v>5723</v>
      </c>
    </row>
    <row r="57" spans="1:15" ht="15" customHeight="1" x14ac:dyDescent="0.25">
      <c r="A57" t="s">
        <v>5897</v>
      </c>
      <c r="B57" t="s">
        <v>3488</v>
      </c>
      <c r="C57" t="s">
        <v>5690</v>
      </c>
      <c r="D57">
        <v>1</v>
      </c>
      <c r="E57" t="s">
        <v>5898</v>
      </c>
      <c r="F57" t="s">
        <v>6503</v>
      </c>
      <c r="G57" t="s">
        <v>5899</v>
      </c>
      <c r="H57" t="s">
        <v>6504</v>
      </c>
      <c r="I57">
        <v>1</v>
      </c>
      <c r="J57" t="s">
        <v>6505</v>
      </c>
      <c r="K57" t="s">
        <v>5900</v>
      </c>
      <c r="L57" t="s">
        <v>89</v>
      </c>
      <c r="M57" t="s">
        <v>5464</v>
      </c>
      <c r="N57" t="s">
        <v>3444</v>
      </c>
      <c r="O57" t="s">
        <v>5901</v>
      </c>
    </row>
    <row r="58" spans="1:15" ht="15" customHeight="1" x14ac:dyDescent="0.25">
      <c r="A58" t="s">
        <v>5902</v>
      </c>
      <c r="B58" t="s">
        <v>3500</v>
      </c>
      <c r="C58" t="s">
        <v>5328</v>
      </c>
      <c r="D58">
        <v>1</v>
      </c>
      <c r="E58" s="8" t="s">
        <v>5903</v>
      </c>
      <c r="F58" t="s">
        <v>6506</v>
      </c>
      <c r="G58" s="8" t="s">
        <v>5904</v>
      </c>
      <c r="H58" t="s">
        <v>6507</v>
      </c>
      <c r="I58">
        <v>1</v>
      </c>
      <c r="J58" t="s">
        <v>3444</v>
      </c>
      <c r="K58" t="s">
        <v>5902</v>
      </c>
      <c r="L58" t="s">
        <v>89</v>
      </c>
      <c r="M58" t="s">
        <v>5464</v>
      </c>
      <c r="N58" t="s">
        <v>3444</v>
      </c>
      <c r="O58" t="s">
        <v>5905</v>
      </c>
    </row>
    <row r="59" spans="1:15" ht="15" customHeight="1" x14ac:dyDescent="0.25">
      <c r="A59" t="s">
        <v>5906</v>
      </c>
      <c r="B59" t="s">
        <v>3500</v>
      </c>
      <c r="C59" t="s">
        <v>5328</v>
      </c>
      <c r="D59">
        <v>1</v>
      </c>
      <c r="E59" s="8" t="s">
        <v>5907</v>
      </c>
      <c r="F59" t="s">
        <v>6508</v>
      </c>
      <c r="G59" s="8" t="s">
        <v>5907</v>
      </c>
      <c r="H59" t="s">
        <v>6508</v>
      </c>
      <c r="I59">
        <v>0</v>
      </c>
      <c r="J59" t="s">
        <v>3444</v>
      </c>
      <c r="K59" t="s">
        <v>5906</v>
      </c>
      <c r="L59" t="s">
        <v>89</v>
      </c>
      <c r="M59" t="s">
        <v>5464</v>
      </c>
      <c r="N59" t="s">
        <v>3444</v>
      </c>
      <c r="O59" t="s">
        <v>5908</v>
      </c>
    </row>
    <row r="60" spans="1:15" ht="15" customHeight="1" x14ac:dyDescent="0.25">
      <c r="A60" t="s">
        <v>5909</v>
      </c>
      <c r="B60" t="s">
        <v>41</v>
      </c>
      <c r="C60" t="s">
        <v>5328</v>
      </c>
      <c r="D60">
        <v>1</v>
      </c>
      <c r="E60" s="8" t="s">
        <v>6509</v>
      </c>
      <c r="F60" t="s">
        <v>6510</v>
      </c>
      <c r="G60" s="8" t="s">
        <v>6511</v>
      </c>
      <c r="H60" t="s">
        <v>6512</v>
      </c>
      <c r="I60">
        <v>1</v>
      </c>
      <c r="J60" t="s">
        <v>3444</v>
      </c>
      <c r="K60" t="s">
        <v>5912</v>
      </c>
      <c r="L60" t="s">
        <v>89</v>
      </c>
      <c r="M60" t="s">
        <v>3444</v>
      </c>
      <c r="N60" t="s">
        <v>3444</v>
      </c>
      <c r="O60" t="s">
        <v>5685</v>
      </c>
    </row>
    <row r="61" spans="1:15" ht="15" customHeight="1" x14ac:dyDescent="0.25">
      <c r="A61" t="s">
        <v>5913</v>
      </c>
      <c r="B61" t="s">
        <v>3488</v>
      </c>
      <c r="C61" t="s">
        <v>5328</v>
      </c>
      <c r="D61" t="s">
        <v>5914</v>
      </c>
      <c r="E61" s="8" t="s">
        <v>6513</v>
      </c>
      <c r="F61" t="s">
        <v>6514</v>
      </c>
      <c r="G61" s="8" t="s">
        <v>6515</v>
      </c>
      <c r="H61" t="s">
        <v>6516</v>
      </c>
      <c r="I61" t="s">
        <v>3444</v>
      </c>
      <c r="J61" t="s">
        <v>3444</v>
      </c>
      <c r="K61" t="s">
        <v>5913</v>
      </c>
      <c r="L61" t="s">
        <v>89</v>
      </c>
      <c r="M61" t="s">
        <v>5464</v>
      </c>
      <c r="N61" t="s">
        <v>3444</v>
      </c>
      <c r="O61" t="s">
        <v>5917</v>
      </c>
    </row>
    <row r="62" spans="1:15" ht="15" customHeight="1" x14ac:dyDescent="0.25">
      <c r="A62" t="s">
        <v>5332</v>
      </c>
      <c r="B62" t="s">
        <v>3488</v>
      </c>
      <c r="C62" t="s">
        <v>5328</v>
      </c>
      <c r="D62">
        <v>1</v>
      </c>
      <c r="E62" s="8" t="s">
        <v>5918</v>
      </c>
      <c r="F62" t="s">
        <v>6517</v>
      </c>
      <c r="G62" s="8" t="s">
        <v>5919</v>
      </c>
      <c r="H62" t="s">
        <v>6518</v>
      </c>
      <c r="I62">
        <v>1</v>
      </c>
      <c r="J62" t="s">
        <v>3444</v>
      </c>
      <c r="K62" t="s">
        <v>5334</v>
      </c>
      <c r="L62" t="s">
        <v>89</v>
      </c>
      <c r="M62" t="s">
        <v>3444</v>
      </c>
      <c r="N62" t="s">
        <v>3444</v>
      </c>
      <c r="O62" t="s">
        <v>5703</v>
      </c>
    </row>
    <row r="63" spans="1:15" ht="15" customHeight="1" x14ac:dyDescent="0.25">
      <c r="A63" t="s">
        <v>5921</v>
      </c>
      <c r="B63" t="s">
        <v>4270</v>
      </c>
      <c r="C63" t="s">
        <v>4227</v>
      </c>
      <c r="D63" t="s">
        <v>3979</v>
      </c>
      <c r="E63" t="s">
        <v>5922</v>
      </c>
      <c r="F63" t="s">
        <v>6519</v>
      </c>
      <c r="G63" t="s">
        <v>3444</v>
      </c>
      <c r="H63" t="s">
        <v>3444</v>
      </c>
      <c r="I63" t="s">
        <v>3444</v>
      </c>
      <c r="J63" t="s">
        <v>3444</v>
      </c>
      <c r="K63" t="s">
        <v>5921</v>
      </c>
      <c r="L63" t="s">
        <v>89</v>
      </c>
      <c r="M63" t="s">
        <v>5431</v>
      </c>
      <c r="N63" t="s">
        <v>3444</v>
      </c>
      <c r="O63" t="s">
        <v>5838</v>
      </c>
    </row>
    <row r="64" spans="1:15" ht="15" customHeight="1" x14ac:dyDescent="0.25">
      <c r="A64" t="s">
        <v>5923</v>
      </c>
      <c r="B64" t="s">
        <v>3500</v>
      </c>
      <c r="C64" t="s">
        <v>5690</v>
      </c>
      <c r="D64">
        <v>1</v>
      </c>
      <c r="E64" s="8" t="s">
        <v>6520</v>
      </c>
      <c r="F64" t="s">
        <v>6521</v>
      </c>
      <c r="G64" s="8" t="s">
        <v>6522</v>
      </c>
      <c r="H64" t="s">
        <v>6523</v>
      </c>
      <c r="I64">
        <v>1</v>
      </c>
      <c r="J64" t="s">
        <v>6360</v>
      </c>
      <c r="K64" t="s">
        <v>5923</v>
      </c>
      <c r="L64" t="s">
        <v>89</v>
      </c>
      <c r="M64" t="s">
        <v>3444</v>
      </c>
      <c r="N64" t="s">
        <v>3444</v>
      </c>
      <c r="O64" t="s">
        <v>5926</v>
      </c>
    </row>
    <row r="65" spans="1:15" ht="15" customHeight="1" x14ac:dyDescent="0.25">
      <c r="A65" t="s">
        <v>5931</v>
      </c>
      <c r="B65" t="s">
        <v>3500</v>
      </c>
      <c r="C65" t="s">
        <v>5328</v>
      </c>
      <c r="D65">
        <v>1</v>
      </c>
      <c r="E65" s="8" t="s">
        <v>5932</v>
      </c>
      <c r="F65" t="s">
        <v>6524</v>
      </c>
      <c r="G65" s="8" t="s">
        <v>5933</v>
      </c>
      <c r="H65" t="s">
        <v>6525</v>
      </c>
      <c r="I65">
        <v>1</v>
      </c>
      <c r="J65" t="s">
        <v>3444</v>
      </c>
      <c r="K65" t="s">
        <v>5934</v>
      </c>
      <c r="L65" t="s">
        <v>89</v>
      </c>
      <c r="M65" t="s">
        <v>3444</v>
      </c>
      <c r="N65" t="s">
        <v>3444</v>
      </c>
      <c r="O65" t="s">
        <v>5731</v>
      </c>
    </row>
    <row r="66" spans="1:15" ht="15" customHeight="1" x14ac:dyDescent="0.25">
      <c r="A66" t="s">
        <v>5935</v>
      </c>
      <c r="B66" t="s">
        <v>3500</v>
      </c>
      <c r="C66" t="s">
        <v>5690</v>
      </c>
      <c r="D66">
        <v>0</v>
      </c>
      <c r="E66" s="8" t="s">
        <v>6526</v>
      </c>
      <c r="F66" t="s">
        <v>6527</v>
      </c>
      <c r="G66" s="8" t="s">
        <v>6528</v>
      </c>
      <c r="H66" t="s">
        <v>6529</v>
      </c>
      <c r="I66">
        <v>0</v>
      </c>
      <c r="J66" t="s">
        <v>6418</v>
      </c>
      <c r="K66" t="s">
        <v>5938</v>
      </c>
      <c r="L66" t="s">
        <v>89</v>
      </c>
      <c r="M66" t="s">
        <v>5464</v>
      </c>
      <c r="N66" t="s">
        <v>3444</v>
      </c>
      <c r="O66" t="s">
        <v>5745</v>
      </c>
    </row>
    <row r="67" spans="1:15" x14ac:dyDescent="0.25">
      <c r="A67" t="s">
        <v>5939</v>
      </c>
      <c r="B67" t="s">
        <v>3500</v>
      </c>
      <c r="C67" t="s">
        <v>5328</v>
      </c>
      <c r="D67">
        <v>2</v>
      </c>
      <c r="E67" s="8" t="s">
        <v>5940</v>
      </c>
      <c r="F67" t="s">
        <v>6530</v>
      </c>
      <c r="G67" s="8" t="s">
        <v>5940</v>
      </c>
      <c r="H67" t="s">
        <v>6530</v>
      </c>
      <c r="I67">
        <v>1</v>
      </c>
      <c r="J67" t="s">
        <v>3444</v>
      </c>
      <c r="K67" t="s">
        <v>5939</v>
      </c>
      <c r="L67" t="s">
        <v>89</v>
      </c>
      <c r="M67" t="s">
        <v>3444</v>
      </c>
      <c r="N67" t="s">
        <v>3444</v>
      </c>
      <c r="O67" t="s">
        <v>5707</v>
      </c>
    </row>
    <row r="68" spans="1:15" x14ac:dyDescent="0.25">
      <c r="A68" t="s">
        <v>5164</v>
      </c>
      <c r="B68" t="s">
        <v>3488</v>
      </c>
      <c r="C68" t="s">
        <v>4565</v>
      </c>
      <c r="D68">
        <v>2</v>
      </c>
      <c r="E68" s="8" t="s">
        <v>6531</v>
      </c>
      <c r="F68" t="s">
        <v>6532</v>
      </c>
      <c r="G68" s="8" t="s">
        <v>6531</v>
      </c>
      <c r="H68" t="s">
        <v>6532</v>
      </c>
      <c r="I68">
        <v>1</v>
      </c>
      <c r="J68" t="s">
        <v>3444</v>
      </c>
      <c r="K68" t="s">
        <v>5164</v>
      </c>
      <c r="L68" t="s">
        <v>89</v>
      </c>
      <c r="M68" t="s">
        <v>3444</v>
      </c>
      <c r="N68" t="s">
        <v>3444</v>
      </c>
      <c r="O68" t="s">
        <v>6533</v>
      </c>
    </row>
    <row r="69" spans="1:15" x14ac:dyDescent="0.25">
      <c r="A69" t="s">
        <v>5942</v>
      </c>
      <c r="B69" t="s">
        <v>3500</v>
      </c>
      <c r="C69" t="s">
        <v>5328</v>
      </c>
      <c r="D69">
        <v>0</v>
      </c>
      <c r="E69" s="8" t="s">
        <v>5943</v>
      </c>
      <c r="F69" t="s">
        <v>6534</v>
      </c>
      <c r="G69" s="8" t="s">
        <v>5944</v>
      </c>
      <c r="H69" t="s">
        <v>6535</v>
      </c>
      <c r="I69">
        <v>0</v>
      </c>
      <c r="J69" t="s">
        <v>3444</v>
      </c>
      <c r="K69" t="s">
        <v>5945</v>
      </c>
      <c r="L69" t="s">
        <v>89</v>
      </c>
      <c r="M69" t="s">
        <v>3444</v>
      </c>
      <c r="N69" t="s">
        <v>3444</v>
      </c>
      <c r="O69" t="s">
        <v>5946</v>
      </c>
    </row>
    <row r="70" spans="1:15" x14ac:dyDescent="0.25">
      <c r="A70" t="s">
        <v>5947</v>
      </c>
      <c r="B70" t="s">
        <v>3500</v>
      </c>
      <c r="C70" t="s">
        <v>5690</v>
      </c>
      <c r="D70">
        <v>3</v>
      </c>
      <c r="E70" s="8" t="s">
        <v>6536</v>
      </c>
      <c r="F70" t="s">
        <v>6537</v>
      </c>
      <c r="G70" s="8" t="s">
        <v>6538</v>
      </c>
      <c r="H70" t="s">
        <v>6539</v>
      </c>
      <c r="I70">
        <v>3</v>
      </c>
      <c r="J70" t="s">
        <v>6368</v>
      </c>
      <c r="K70" t="s">
        <v>5947</v>
      </c>
      <c r="L70" t="s">
        <v>89</v>
      </c>
      <c r="M70" t="s">
        <v>3444</v>
      </c>
      <c r="N70" t="s">
        <v>3444</v>
      </c>
      <c r="O70" t="s">
        <v>5950</v>
      </c>
    </row>
    <row r="71" spans="1:15" x14ac:dyDescent="0.25">
      <c r="A71" t="s">
        <v>5166</v>
      </c>
      <c r="B71" t="s">
        <v>3500</v>
      </c>
      <c r="C71" t="s">
        <v>4565</v>
      </c>
      <c r="D71">
        <v>1</v>
      </c>
      <c r="E71" s="8" t="s">
        <v>6540</v>
      </c>
      <c r="F71" t="s">
        <v>6541</v>
      </c>
      <c r="G71" s="8" t="s">
        <v>6542</v>
      </c>
      <c r="H71" t="s">
        <v>6543</v>
      </c>
      <c r="I71">
        <v>1</v>
      </c>
      <c r="J71" t="s">
        <v>3444</v>
      </c>
      <c r="K71" t="s">
        <v>5166</v>
      </c>
      <c r="L71" t="s">
        <v>89</v>
      </c>
      <c r="M71" t="s">
        <v>3444</v>
      </c>
      <c r="N71" t="s">
        <v>3444</v>
      </c>
      <c r="O71" t="s">
        <v>5953</v>
      </c>
    </row>
    <row r="72" spans="1:15" x14ac:dyDescent="0.25">
      <c r="A72" t="s">
        <v>5954</v>
      </c>
      <c r="B72" t="s">
        <v>3488</v>
      </c>
      <c r="C72" t="s">
        <v>5328</v>
      </c>
      <c r="D72">
        <v>1</v>
      </c>
      <c r="E72" s="8" t="s">
        <v>5955</v>
      </c>
      <c r="F72" t="s">
        <v>6544</v>
      </c>
      <c r="G72" s="8" t="s">
        <v>5955</v>
      </c>
      <c r="H72" t="s">
        <v>6544</v>
      </c>
      <c r="I72">
        <v>0</v>
      </c>
      <c r="J72" t="s">
        <v>3444</v>
      </c>
      <c r="K72" t="s">
        <v>5954</v>
      </c>
      <c r="L72" t="s">
        <v>89</v>
      </c>
      <c r="M72" t="s">
        <v>5464</v>
      </c>
      <c r="N72" t="s">
        <v>3444</v>
      </c>
      <c r="O72" t="s">
        <v>5956</v>
      </c>
    </row>
    <row r="73" spans="1:15" x14ac:dyDescent="0.25">
      <c r="A73" t="s">
        <v>5957</v>
      </c>
      <c r="B73" t="s">
        <v>3500</v>
      </c>
      <c r="C73" t="s">
        <v>5328</v>
      </c>
      <c r="D73">
        <v>1</v>
      </c>
      <c r="E73" s="8" t="s">
        <v>6545</v>
      </c>
      <c r="F73" t="s">
        <v>6546</v>
      </c>
      <c r="G73" s="8" t="s">
        <v>6547</v>
      </c>
      <c r="H73" t="s">
        <v>6548</v>
      </c>
      <c r="I73">
        <v>1</v>
      </c>
      <c r="J73" t="s">
        <v>3444</v>
      </c>
      <c r="K73" t="s">
        <v>5957</v>
      </c>
      <c r="L73" t="s">
        <v>89</v>
      </c>
      <c r="M73" t="s">
        <v>3444</v>
      </c>
      <c r="N73" t="s">
        <v>3444</v>
      </c>
      <c r="O73" t="s">
        <v>5960</v>
      </c>
    </row>
    <row r="74" spans="1:15" x14ac:dyDescent="0.25">
      <c r="A74" t="s">
        <v>5961</v>
      </c>
      <c r="B74" t="s">
        <v>3488</v>
      </c>
      <c r="C74" t="s">
        <v>5690</v>
      </c>
      <c r="D74">
        <v>1</v>
      </c>
      <c r="E74" s="8" t="s">
        <v>6549</v>
      </c>
      <c r="F74" t="s">
        <v>6550</v>
      </c>
      <c r="G74" s="8" t="s">
        <v>6551</v>
      </c>
      <c r="H74" t="s">
        <v>6552</v>
      </c>
      <c r="I74" t="s">
        <v>3444</v>
      </c>
      <c r="J74" t="s">
        <v>6368</v>
      </c>
      <c r="K74" t="s">
        <v>5961</v>
      </c>
      <c r="L74" t="s">
        <v>89</v>
      </c>
      <c r="M74" t="s">
        <v>5464</v>
      </c>
      <c r="N74" t="s">
        <v>3444</v>
      </c>
      <c r="O74" t="s">
        <v>5964</v>
      </c>
    </row>
    <row r="75" spans="1:15" x14ac:dyDescent="0.25">
      <c r="A75" t="s">
        <v>5174</v>
      </c>
      <c r="B75" t="s">
        <v>3500</v>
      </c>
      <c r="C75" t="s">
        <v>4565</v>
      </c>
      <c r="D75">
        <v>1</v>
      </c>
      <c r="E75" s="8" t="s">
        <v>6553</v>
      </c>
      <c r="F75" t="s">
        <v>6554</v>
      </c>
      <c r="G75" s="8" t="s">
        <v>6555</v>
      </c>
      <c r="H75" t="s">
        <v>6556</v>
      </c>
      <c r="I75">
        <v>1</v>
      </c>
      <c r="J75" t="s">
        <v>3444</v>
      </c>
      <c r="K75" t="s">
        <v>5176</v>
      </c>
      <c r="L75" t="s">
        <v>89</v>
      </c>
      <c r="M75" t="s">
        <v>3444</v>
      </c>
      <c r="N75" t="s">
        <v>3444</v>
      </c>
      <c r="O75" t="s">
        <v>5967</v>
      </c>
    </row>
    <row r="76" spans="1:15" x14ac:dyDescent="0.25">
      <c r="A76" t="s">
        <v>5968</v>
      </c>
      <c r="B76" t="s">
        <v>3488</v>
      </c>
      <c r="C76" t="s">
        <v>5690</v>
      </c>
      <c r="D76">
        <v>2</v>
      </c>
      <c r="E76" s="8" t="s">
        <v>6557</v>
      </c>
      <c r="F76" t="s">
        <v>6558</v>
      </c>
      <c r="G76" s="8" t="s">
        <v>6559</v>
      </c>
      <c r="H76" t="s">
        <v>6560</v>
      </c>
      <c r="I76">
        <v>2</v>
      </c>
      <c r="J76" t="s">
        <v>6385</v>
      </c>
      <c r="K76" t="s">
        <v>5971</v>
      </c>
      <c r="L76" t="s">
        <v>89</v>
      </c>
      <c r="M76" t="s">
        <v>5464</v>
      </c>
      <c r="N76" t="s">
        <v>4243</v>
      </c>
      <c r="O76" t="s">
        <v>5972</v>
      </c>
    </row>
    <row r="77" spans="1:15" x14ac:dyDescent="0.25">
      <c r="A77" t="s">
        <v>5975</v>
      </c>
      <c r="B77" t="s">
        <v>3500</v>
      </c>
      <c r="C77" t="s">
        <v>5690</v>
      </c>
      <c r="D77">
        <v>1</v>
      </c>
      <c r="E77" s="8" t="s">
        <v>6561</v>
      </c>
      <c r="F77" t="s">
        <v>6562</v>
      </c>
      <c r="G77" s="8" t="s">
        <v>6563</v>
      </c>
      <c r="H77" t="s">
        <v>6564</v>
      </c>
      <c r="I77" t="s">
        <v>3444</v>
      </c>
      <c r="J77" t="s">
        <v>6360</v>
      </c>
      <c r="K77" t="s">
        <v>5975</v>
      </c>
      <c r="L77" t="s">
        <v>89</v>
      </c>
      <c r="M77" t="s">
        <v>3444</v>
      </c>
      <c r="N77" t="s">
        <v>3444</v>
      </c>
      <c r="O77" t="s">
        <v>6565</v>
      </c>
    </row>
    <row r="78" spans="1:15" x14ac:dyDescent="0.25">
      <c r="A78" t="s">
        <v>5177</v>
      </c>
      <c r="B78" t="s">
        <v>3500</v>
      </c>
      <c r="C78" t="s">
        <v>4565</v>
      </c>
      <c r="D78">
        <v>1</v>
      </c>
      <c r="E78" s="8" t="s">
        <v>6566</v>
      </c>
      <c r="F78" t="s">
        <v>6567</v>
      </c>
      <c r="G78" s="8" t="s">
        <v>6568</v>
      </c>
      <c r="H78" t="s">
        <v>6569</v>
      </c>
      <c r="I78">
        <v>1</v>
      </c>
      <c r="J78" t="s">
        <v>3444</v>
      </c>
      <c r="K78" t="s">
        <v>5179</v>
      </c>
      <c r="L78" t="s">
        <v>89</v>
      </c>
      <c r="M78" t="s">
        <v>3444</v>
      </c>
      <c r="N78" t="s">
        <v>3444</v>
      </c>
      <c r="O78" t="s">
        <v>5980</v>
      </c>
    </row>
    <row r="79" spans="1:15" x14ac:dyDescent="0.25">
      <c r="A79" t="s">
        <v>5180</v>
      </c>
      <c r="B79" t="s">
        <v>3500</v>
      </c>
      <c r="C79" t="s">
        <v>5328</v>
      </c>
      <c r="D79">
        <v>2</v>
      </c>
      <c r="E79" s="8" t="s">
        <v>6570</v>
      </c>
      <c r="F79" t="s">
        <v>6571</v>
      </c>
      <c r="G79" s="8" t="s">
        <v>6572</v>
      </c>
      <c r="H79" t="s">
        <v>6573</v>
      </c>
      <c r="I79">
        <v>2</v>
      </c>
      <c r="J79" t="s">
        <v>3444</v>
      </c>
      <c r="K79" t="s">
        <v>5182</v>
      </c>
      <c r="L79" t="s">
        <v>89</v>
      </c>
      <c r="M79" t="s">
        <v>3444</v>
      </c>
      <c r="N79" t="s">
        <v>4243</v>
      </c>
      <c r="O79" t="s">
        <v>5707</v>
      </c>
    </row>
    <row r="80" spans="1:15" x14ac:dyDescent="0.25">
      <c r="A80" t="s">
        <v>5983</v>
      </c>
      <c r="B80" t="s">
        <v>3500</v>
      </c>
      <c r="C80" t="s">
        <v>5690</v>
      </c>
      <c r="D80">
        <v>1</v>
      </c>
      <c r="E80" s="8" t="s">
        <v>6574</v>
      </c>
      <c r="F80" t="s">
        <v>6575</v>
      </c>
      <c r="G80" s="8" t="s">
        <v>6576</v>
      </c>
      <c r="H80" t="s">
        <v>6577</v>
      </c>
      <c r="I80">
        <v>1</v>
      </c>
      <c r="J80" t="s">
        <v>6385</v>
      </c>
      <c r="K80" t="s">
        <v>5983</v>
      </c>
      <c r="L80" t="s">
        <v>89</v>
      </c>
      <c r="M80" t="s">
        <v>3444</v>
      </c>
      <c r="N80" t="s">
        <v>3444</v>
      </c>
      <c r="O80" t="s">
        <v>6565</v>
      </c>
    </row>
    <row r="81" spans="1:15" x14ac:dyDescent="0.25">
      <c r="A81" t="s">
        <v>5986</v>
      </c>
      <c r="B81" t="s">
        <v>41</v>
      </c>
      <c r="C81" t="s">
        <v>5328</v>
      </c>
      <c r="D81">
        <v>0</v>
      </c>
      <c r="E81" s="8" t="s">
        <v>6578</v>
      </c>
      <c r="F81" t="s">
        <v>6579</v>
      </c>
      <c r="G81" s="8" t="s">
        <v>6580</v>
      </c>
      <c r="H81" t="s">
        <v>6581</v>
      </c>
      <c r="I81" t="s">
        <v>3444</v>
      </c>
      <c r="J81" t="s">
        <v>3444</v>
      </c>
      <c r="K81" t="s">
        <v>5986</v>
      </c>
      <c r="L81" t="s">
        <v>89</v>
      </c>
      <c r="M81" t="s">
        <v>3444</v>
      </c>
      <c r="N81" t="s">
        <v>3444</v>
      </c>
      <c r="O81" t="s">
        <v>6027</v>
      </c>
    </row>
    <row r="82" spans="1:15" x14ac:dyDescent="0.25">
      <c r="A82" t="s">
        <v>5989</v>
      </c>
      <c r="B82" t="s">
        <v>41</v>
      </c>
      <c r="C82" t="s">
        <v>5690</v>
      </c>
      <c r="D82">
        <v>1</v>
      </c>
      <c r="E82" s="8" t="s">
        <v>6582</v>
      </c>
      <c r="F82" t="s">
        <v>6583</v>
      </c>
      <c r="G82" s="8" t="s">
        <v>6584</v>
      </c>
      <c r="H82" t="s">
        <v>6585</v>
      </c>
      <c r="I82" t="s">
        <v>3444</v>
      </c>
      <c r="J82" t="s">
        <v>6360</v>
      </c>
      <c r="K82" t="s">
        <v>5992</v>
      </c>
      <c r="L82" t="s">
        <v>89</v>
      </c>
      <c r="M82" t="s">
        <v>3444</v>
      </c>
      <c r="N82" t="s">
        <v>3444</v>
      </c>
      <c r="O82" t="s">
        <v>5993</v>
      </c>
    </row>
    <row r="83" spans="1:15" x14ac:dyDescent="0.25">
      <c r="A83" t="s">
        <v>5997</v>
      </c>
      <c r="B83" t="s">
        <v>3500</v>
      </c>
      <c r="C83" t="s">
        <v>5328</v>
      </c>
      <c r="D83">
        <v>1</v>
      </c>
      <c r="E83" s="8" t="s">
        <v>6586</v>
      </c>
      <c r="F83" t="s">
        <v>6419</v>
      </c>
      <c r="G83" s="8" t="s">
        <v>6587</v>
      </c>
      <c r="H83" t="s">
        <v>6420</v>
      </c>
      <c r="I83" t="s">
        <v>3444</v>
      </c>
      <c r="J83" t="s">
        <v>3444</v>
      </c>
      <c r="K83" t="s">
        <v>6000</v>
      </c>
      <c r="L83" t="s">
        <v>89</v>
      </c>
      <c r="M83" t="s">
        <v>5390</v>
      </c>
      <c r="N83" t="s">
        <v>3444</v>
      </c>
      <c r="O83" t="s">
        <v>5707</v>
      </c>
    </row>
    <row r="84" spans="1:15" x14ac:dyDescent="0.25">
      <c r="A84" t="s">
        <v>6002</v>
      </c>
      <c r="B84" t="s">
        <v>3488</v>
      </c>
      <c r="C84" t="s">
        <v>5690</v>
      </c>
      <c r="D84">
        <v>1</v>
      </c>
      <c r="E84" s="8" t="s">
        <v>6588</v>
      </c>
      <c r="F84" t="s">
        <v>6589</v>
      </c>
      <c r="G84" s="8" t="s">
        <v>6590</v>
      </c>
      <c r="H84" t="s">
        <v>6591</v>
      </c>
      <c r="I84" t="s">
        <v>3444</v>
      </c>
      <c r="J84" t="s">
        <v>6385</v>
      </c>
      <c r="K84" t="s">
        <v>6005</v>
      </c>
      <c r="L84" t="s">
        <v>89</v>
      </c>
      <c r="M84" t="s">
        <v>3444</v>
      </c>
      <c r="N84" t="s">
        <v>3444</v>
      </c>
      <c r="O84" t="s">
        <v>5745</v>
      </c>
    </row>
    <row r="85" spans="1:15" x14ac:dyDescent="0.25">
      <c r="A85" t="s">
        <v>6006</v>
      </c>
      <c r="B85" t="s">
        <v>41</v>
      </c>
      <c r="C85" t="s">
        <v>5690</v>
      </c>
      <c r="D85">
        <v>0</v>
      </c>
      <c r="E85" s="8" t="s">
        <v>6592</v>
      </c>
      <c r="F85" t="s">
        <v>6593</v>
      </c>
      <c r="G85" s="8" t="s">
        <v>6594</v>
      </c>
      <c r="H85" t="s">
        <v>6595</v>
      </c>
      <c r="I85">
        <v>0</v>
      </c>
      <c r="J85" t="s">
        <v>6452</v>
      </c>
      <c r="K85" t="s">
        <v>6009</v>
      </c>
      <c r="L85" t="s">
        <v>89</v>
      </c>
      <c r="M85" t="s">
        <v>3444</v>
      </c>
      <c r="N85" t="s">
        <v>3444</v>
      </c>
      <c r="O85" t="s">
        <v>5736</v>
      </c>
    </row>
    <row r="86" spans="1:15" x14ac:dyDescent="0.25">
      <c r="A86" t="s">
        <v>6010</v>
      </c>
      <c r="B86" t="s">
        <v>3488</v>
      </c>
      <c r="C86" t="s">
        <v>5690</v>
      </c>
      <c r="D86">
        <v>0</v>
      </c>
      <c r="E86" s="8" t="s">
        <v>6596</v>
      </c>
      <c r="F86" t="s">
        <v>6597</v>
      </c>
      <c r="G86" s="8" t="s">
        <v>6598</v>
      </c>
      <c r="H86" t="s">
        <v>6599</v>
      </c>
      <c r="I86">
        <v>0</v>
      </c>
      <c r="J86" t="s">
        <v>6600</v>
      </c>
      <c r="K86" t="s">
        <v>6013</v>
      </c>
      <c r="L86" t="s">
        <v>89</v>
      </c>
      <c r="M86" t="s">
        <v>3444</v>
      </c>
      <c r="N86" t="s">
        <v>3444</v>
      </c>
      <c r="O86" t="s">
        <v>5864</v>
      </c>
    </row>
    <row r="87" spans="1:15" x14ac:dyDescent="0.25">
      <c r="A87" t="s">
        <v>5084</v>
      </c>
      <c r="B87" t="s">
        <v>4270</v>
      </c>
      <c r="C87" t="s">
        <v>4227</v>
      </c>
      <c r="D87" t="s">
        <v>3979</v>
      </c>
      <c r="E87" t="s">
        <v>6601</v>
      </c>
      <c r="F87" t="s">
        <v>4197</v>
      </c>
      <c r="G87" t="s">
        <v>3444</v>
      </c>
      <c r="H87" t="s">
        <v>3444</v>
      </c>
      <c r="I87" t="s">
        <v>3444</v>
      </c>
      <c r="J87" t="s">
        <v>3444</v>
      </c>
      <c r="K87" t="s">
        <v>5084</v>
      </c>
      <c r="L87" t="s">
        <v>38</v>
      </c>
      <c r="M87" t="s">
        <v>6602</v>
      </c>
      <c r="N87" t="s">
        <v>3444</v>
      </c>
    </row>
    <row r="88" spans="1:15" x14ac:dyDescent="0.25">
      <c r="A88" t="s">
        <v>5100</v>
      </c>
      <c r="B88" t="s">
        <v>4270</v>
      </c>
      <c r="C88" t="s">
        <v>4227</v>
      </c>
      <c r="D88" t="s">
        <v>3979</v>
      </c>
      <c r="E88" t="s">
        <v>6603</v>
      </c>
      <c r="F88" t="s">
        <v>6604</v>
      </c>
      <c r="G88" t="s">
        <v>3444</v>
      </c>
      <c r="H88" t="s">
        <v>3444</v>
      </c>
      <c r="I88" t="s">
        <v>3444</v>
      </c>
      <c r="J88" t="s">
        <v>3444</v>
      </c>
      <c r="K88" t="s">
        <v>5100</v>
      </c>
      <c r="L88" t="s">
        <v>38</v>
      </c>
      <c r="M88" t="s">
        <v>5431</v>
      </c>
      <c r="N88" t="s">
        <v>3444</v>
      </c>
      <c r="O88" t="s">
        <v>5838</v>
      </c>
    </row>
    <row r="89" spans="1:15" x14ac:dyDescent="0.25">
      <c r="A89" t="s">
        <v>6015</v>
      </c>
      <c r="B89" t="s">
        <v>41</v>
      </c>
      <c r="C89" t="s">
        <v>5328</v>
      </c>
      <c r="D89">
        <v>1</v>
      </c>
      <c r="E89" s="8" t="s">
        <v>6016</v>
      </c>
      <c r="F89" t="s">
        <v>6605</v>
      </c>
      <c r="G89" s="8" t="s">
        <v>6016</v>
      </c>
      <c r="H89" t="s">
        <v>6605</v>
      </c>
      <c r="I89">
        <v>0</v>
      </c>
      <c r="J89" t="s">
        <v>3444</v>
      </c>
      <c r="K89" t="s">
        <v>6015</v>
      </c>
      <c r="L89" t="s">
        <v>89</v>
      </c>
      <c r="M89" t="s">
        <v>3444</v>
      </c>
      <c r="N89" t="s">
        <v>3444</v>
      </c>
      <c r="O89" t="s">
        <v>5972</v>
      </c>
    </row>
    <row r="90" spans="1:15" x14ac:dyDescent="0.25">
      <c r="A90" t="s">
        <v>6017</v>
      </c>
      <c r="B90" t="s">
        <v>41</v>
      </c>
      <c r="C90" t="s">
        <v>5690</v>
      </c>
      <c r="D90">
        <v>1</v>
      </c>
      <c r="E90" s="8" t="s">
        <v>6018</v>
      </c>
      <c r="F90" t="s">
        <v>6606</v>
      </c>
      <c r="G90" s="8" t="s">
        <v>6019</v>
      </c>
      <c r="H90" t="s">
        <v>6607</v>
      </c>
      <c r="I90">
        <v>1</v>
      </c>
      <c r="J90" t="s">
        <v>6368</v>
      </c>
      <c r="K90" t="s">
        <v>6017</v>
      </c>
      <c r="L90" t="s">
        <v>89</v>
      </c>
      <c r="M90" t="s">
        <v>3444</v>
      </c>
      <c r="N90" t="s">
        <v>3444</v>
      </c>
      <c r="O90" t="s">
        <v>5703</v>
      </c>
    </row>
    <row r="91" spans="1:15" x14ac:dyDescent="0.25">
      <c r="A91" t="s">
        <v>6023</v>
      </c>
      <c r="B91" t="s">
        <v>41</v>
      </c>
      <c r="C91" t="s">
        <v>5690</v>
      </c>
      <c r="D91">
        <v>2</v>
      </c>
      <c r="E91" t="s">
        <v>6024</v>
      </c>
      <c r="F91" t="s">
        <v>6608</v>
      </c>
      <c r="G91" t="s">
        <v>6025</v>
      </c>
      <c r="H91" t="s">
        <v>6609</v>
      </c>
      <c r="I91">
        <v>2</v>
      </c>
      <c r="J91" t="s">
        <v>6391</v>
      </c>
      <c r="K91" t="s">
        <v>6026</v>
      </c>
      <c r="L91" t="s">
        <v>89</v>
      </c>
      <c r="M91" t="s">
        <v>3444</v>
      </c>
      <c r="N91" t="s">
        <v>3444</v>
      </c>
      <c r="O91" t="s">
        <v>6027</v>
      </c>
    </row>
    <row r="92" spans="1:15" x14ac:dyDescent="0.25">
      <c r="A92" t="s">
        <v>6028</v>
      </c>
      <c r="B92" t="s">
        <v>3500</v>
      </c>
      <c r="C92" t="s">
        <v>5690</v>
      </c>
      <c r="D92">
        <v>1</v>
      </c>
      <c r="E92" s="8" t="s">
        <v>6610</v>
      </c>
      <c r="F92" t="s">
        <v>6611</v>
      </c>
      <c r="G92" s="8" t="s">
        <v>6612</v>
      </c>
      <c r="H92" t="s">
        <v>6613</v>
      </c>
      <c r="I92">
        <v>1</v>
      </c>
      <c r="J92" t="s">
        <v>6368</v>
      </c>
      <c r="K92" t="s">
        <v>6031</v>
      </c>
      <c r="L92" t="s">
        <v>89</v>
      </c>
      <c r="M92" t="s">
        <v>3444</v>
      </c>
      <c r="N92" t="s">
        <v>3444</v>
      </c>
      <c r="O92" t="s">
        <v>6614</v>
      </c>
    </row>
    <row r="93" spans="1:15" x14ac:dyDescent="0.25">
      <c r="A93" t="s">
        <v>6032</v>
      </c>
      <c r="B93" t="s">
        <v>3500</v>
      </c>
      <c r="C93" t="s">
        <v>5690</v>
      </c>
      <c r="D93">
        <v>1</v>
      </c>
      <c r="E93" s="8" t="s">
        <v>6033</v>
      </c>
      <c r="F93" t="s">
        <v>6615</v>
      </c>
      <c r="G93" s="8" t="s">
        <v>6034</v>
      </c>
      <c r="H93" t="s">
        <v>6616</v>
      </c>
      <c r="I93">
        <v>1</v>
      </c>
      <c r="J93" t="s">
        <v>6385</v>
      </c>
      <c r="K93" t="s">
        <v>6032</v>
      </c>
      <c r="L93" t="s">
        <v>89</v>
      </c>
      <c r="M93" t="s">
        <v>3444</v>
      </c>
      <c r="N93" t="s">
        <v>5351</v>
      </c>
      <c r="O93" t="s">
        <v>6617</v>
      </c>
    </row>
    <row r="94" spans="1:15" x14ac:dyDescent="0.25">
      <c r="A94" t="s">
        <v>6035</v>
      </c>
      <c r="B94" t="s">
        <v>41</v>
      </c>
      <c r="C94" t="s">
        <v>5328</v>
      </c>
      <c r="D94">
        <v>1</v>
      </c>
      <c r="E94" s="8" t="s">
        <v>6618</v>
      </c>
      <c r="F94" t="s">
        <v>6619</v>
      </c>
      <c r="G94" s="8" t="s">
        <v>6620</v>
      </c>
      <c r="H94" t="s">
        <v>6621</v>
      </c>
      <c r="I94">
        <v>1</v>
      </c>
      <c r="J94" t="s">
        <v>3444</v>
      </c>
      <c r="K94" t="s">
        <v>6035</v>
      </c>
      <c r="L94" t="s">
        <v>89</v>
      </c>
      <c r="M94" t="s">
        <v>3444</v>
      </c>
      <c r="N94" t="s">
        <v>3444</v>
      </c>
      <c r="O94" t="s">
        <v>6038</v>
      </c>
    </row>
    <row r="95" spans="1:15" x14ac:dyDescent="0.25">
      <c r="A95" t="s">
        <v>6039</v>
      </c>
      <c r="B95" t="s">
        <v>3488</v>
      </c>
      <c r="C95" t="s">
        <v>5690</v>
      </c>
      <c r="D95">
        <v>2</v>
      </c>
      <c r="E95" s="8" t="s">
        <v>6040</v>
      </c>
      <c r="F95" t="s">
        <v>6622</v>
      </c>
      <c r="G95" s="8" t="s">
        <v>6041</v>
      </c>
      <c r="H95" t="s">
        <v>6623</v>
      </c>
      <c r="I95">
        <v>2</v>
      </c>
      <c r="J95" t="s">
        <v>6624</v>
      </c>
      <c r="K95" t="s">
        <v>6039</v>
      </c>
      <c r="L95" t="s">
        <v>89</v>
      </c>
      <c r="M95" t="s">
        <v>3444</v>
      </c>
      <c r="N95" t="s">
        <v>4243</v>
      </c>
      <c r="O95" t="s">
        <v>5827</v>
      </c>
    </row>
    <row r="96" spans="1:15" x14ac:dyDescent="0.25">
      <c r="A96" t="s">
        <v>6042</v>
      </c>
      <c r="B96" t="s">
        <v>3488</v>
      </c>
      <c r="C96" t="s">
        <v>5328</v>
      </c>
      <c r="D96">
        <v>2</v>
      </c>
      <c r="E96" s="8" t="s">
        <v>6043</v>
      </c>
      <c r="F96" t="s">
        <v>6625</v>
      </c>
      <c r="G96" s="8" t="s">
        <v>6044</v>
      </c>
      <c r="H96" t="s">
        <v>6626</v>
      </c>
      <c r="I96">
        <v>2</v>
      </c>
      <c r="J96" t="s">
        <v>3444</v>
      </c>
      <c r="K96" t="s">
        <v>6042</v>
      </c>
      <c r="L96" t="s">
        <v>89</v>
      </c>
      <c r="M96" t="s">
        <v>5464</v>
      </c>
      <c r="N96" t="s">
        <v>3444</v>
      </c>
      <c r="O96" t="s">
        <v>5967</v>
      </c>
    </row>
    <row r="97" spans="1:15" x14ac:dyDescent="0.25">
      <c r="A97" t="s">
        <v>6045</v>
      </c>
      <c r="B97" t="s">
        <v>3500</v>
      </c>
      <c r="C97" t="s">
        <v>5328</v>
      </c>
      <c r="D97">
        <v>1</v>
      </c>
      <c r="E97" s="8" t="s">
        <v>6046</v>
      </c>
      <c r="F97" t="s">
        <v>6627</v>
      </c>
      <c r="G97" s="8" t="s">
        <v>6046</v>
      </c>
      <c r="H97" t="s">
        <v>6627</v>
      </c>
      <c r="I97">
        <v>0</v>
      </c>
      <c r="J97" t="s">
        <v>3444</v>
      </c>
      <c r="K97" t="s">
        <v>6047</v>
      </c>
      <c r="L97" t="s">
        <v>89</v>
      </c>
      <c r="M97" t="s">
        <v>5464</v>
      </c>
      <c r="N97" t="s">
        <v>3444</v>
      </c>
      <c r="O97" t="s">
        <v>6048</v>
      </c>
    </row>
    <row r="98" spans="1:15" x14ac:dyDescent="0.25">
      <c r="A98" t="s">
        <v>6053</v>
      </c>
      <c r="B98" t="s">
        <v>3500</v>
      </c>
      <c r="C98" t="s">
        <v>4565</v>
      </c>
      <c r="D98">
        <v>1</v>
      </c>
      <c r="E98" t="s">
        <v>6054</v>
      </c>
      <c r="F98" t="s">
        <v>6628</v>
      </c>
      <c r="G98" t="s">
        <v>6055</v>
      </c>
      <c r="H98" t="s">
        <v>6629</v>
      </c>
      <c r="I98">
        <v>1</v>
      </c>
      <c r="J98" t="s">
        <v>3444</v>
      </c>
      <c r="K98" t="s">
        <v>6053</v>
      </c>
      <c r="L98" t="s">
        <v>89</v>
      </c>
      <c r="M98" t="s">
        <v>3444</v>
      </c>
      <c r="N98" t="s">
        <v>3444</v>
      </c>
      <c r="O98" t="s">
        <v>5895</v>
      </c>
    </row>
    <row r="99" spans="1:15" x14ac:dyDescent="0.25">
      <c r="A99" t="s">
        <v>4235</v>
      </c>
      <c r="B99" t="s">
        <v>4270</v>
      </c>
      <c r="C99" t="s">
        <v>4227</v>
      </c>
      <c r="D99" t="s">
        <v>3979</v>
      </c>
      <c r="E99" t="s">
        <v>6056</v>
      </c>
      <c r="F99" t="s">
        <v>4197</v>
      </c>
      <c r="G99" t="s">
        <v>3444</v>
      </c>
      <c r="H99" t="s">
        <v>3444</v>
      </c>
      <c r="I99" t="s">
        <v>3444</v>
      </c>
      <c r="J99" t="s">
        <v>3444</v>
      </c>
      <c r="K99" t="s">
        <v>4235</v>
      </c>
      <c r="L99" t="s">
        <v>89</v>
      </c>
      <c r="M99" t="s">
        <v>5431</v>
      </c>
      <c r="N99" t="s">
        <v>3444</v>
      </c>
      <c r="O99" t="s">
        <v>5838</v>
      </c>
    </row>
    <row r="100" spans="1:15" x14ac:dyDescent="0.25">
      <c r="A100" t="s">
        <v>6057</v>
      </c>
      <c r="B100" t="s">
        <v>3500</v>
      </c>
      <c r="C100" t="s">
        <v>5328</v>
      </c>
      <c r="D100">
        <v>0</v>
      </c>
      <c r="E100" s="8" t="s">
        <v>6058</v>
      </c>
      <c r="F100" t="s">
        <v>6630</v>
      </c>
      <c r="G100" s="8" t="s">
        <v>6059</v>
      </c>
      <c r="H100" t="s">
        <v>6631</v>
      </c>
      <c r="I100">
        <v>0</v>
      </c>
      <c r="J100" t="s">
        <v>3444</v>
      </c>
      <c r="K100" t="s">
        <v>6057</v>
      </c>
      <c r="L100" t="s">
        <v>89</v>
      </c>
      <c r="M100" t="s">
        <v>5464</v>
      </c>
      <c r="N100" t="s">
        <v>3444</v>
      </c>
      <c r="O100" t="s">
        <v>5905</v>
      </c>
    </row>
    <row r="101" spans="1:15" x14ac:dyDescent="0.25">
      <c r="A101" t="s">
        <v>6060</v>
      </c>
      <c r="B101" t="s">
        <v>41</v>
      </c>
      <c r="C101" t="s">
        <v>5690</v>
      </c>
      <c r="D101">
        <v>1</v>
      </c>
      <c r="E101" t="s">
        <v>6061</v>
      </c>
      <c r="F101" t="s">
        <v>6632</v>
      </c>
      <c r="G101" t="s">
        <v>6062</v>
      </c>
      <c r="H101" t="s">
        <v>6633</v>
      </c>
      <c r="I101">
        <v>1</v>
      </c>
      <c r="J101" t="s">
        <v>6634</v>
      </c>
      <c r="K101" t="s">
        <v>6063</v>
      </c>
      <c r="L101" t="s">
        <v>89</v>
      </c>
      <c r="M101" t="s">
        <v>3444</v>
      </c>
      <c r="N101" t="s">
        <v>3444</v>
      </c>
      <c r="O101" t="s">
        <v>6064</v>
      </c>
    </row>
    <row r="102" spans="1:15" x14ac:dyDescent="0.25">
      <c r="A102" t="s">
        <v>6075</v>
      </c>
      <c r="B102" t="s">
        <v>41</v>
      </c>
      <c r="C102" t="s">
        <v>5328</v>
      </c>
      <c r="D102">
        <v>1</v>
      </c>
      <c r="E102" t="s">
        <v>6076</v>
      </c>
      <c r="F102" t="s">
        <v>6635</v>
      </c>
      <c r="G102" t="s">
        <v>6077</v>
      </c>
      <c r="H102" t="s">
        <v>6636</v>
      </c>
      <c r="I102">
        <v>1</v>
      </c>
      <c r="J102" t="s">
        <v>3444</v>
      </c>
      <c r="K102" t="s">
        <v>6075</v>
      </c>
      <c r="L102" t="s">
        <v>89</v>
      </c>
      <c r="M102" t="s">
        <v>3444</v>
      </c>
      <c r="N102" t="s">
        <v>3444</v>
      </c>
      <c r="O102" t="s">
        <v>5787</v>
      </c>
    </row>
    <row r="103" spans="1:15" x14ac:dyDescent="0.25">
      <c r="A103" t="s">
        <v>6078</v>
      </c>
      <c r="B103" t="s">
        <v>3500</v>
      </c>
      <c r="C103" t="s">
        <v>5328</v>
      </c>
      <c r="D103">
        <v>2</v>
      </c>
      <c r="E103" s="8" t="s">
        <v>6637</v>
      </c>
      <c r="F103" t="s">
        <v>6638</v>
      </c>
      <c r="G103" s="8" t="s">
        <v>6639</v>
      </c>
      <c r="H103" t="s">
        <v>6640</v>
      </c>
      <c r="I103">
        <v>2</v>
      </c>
      <c r="J103" t="s">
        <v>3444</v>
      </c>
      <c r="K103" t="s">
        <v>6081</v>
      </c>
      <c r="L103" t="s">
        <v>89</v>
      </c>
      <c r="M103" t="s">
        <v>3444</v>
      </c>
      <c r="N103" t="s">
        <v>3444</v>
      </c>
      <c r="O103" t="s">
        <v>6082</v>
      </c>
    </row>
    <row r="104" spans="1:15" x14ac:dyDescent="0.25">
      <c r="A104" t="s">
        <v>4661</v>
      </c>
      <c r="B104" t="s">
        <v>41</v>
      </c>
      <c r="C104" t="s">
        <v>5690</v>
      </c>
      <c r="D104">
        <v>2</v>
      </c>
      <c r="E104" t="s">
        <v>6641</v>
      </c>
      <c r="F104" t="s">
        <v>6642</v>
      </c>
      <c r="G104" t="s">
        <v>6641</v>
      </c>
      <c r="H104" t="s">
        <v>6642</v>
      </c>
      <c r="I104">
        <v>2</v>
      </c>
      <c r="J104" t="s">
        <v>6643</v>
      </c>
      <c r="K104" t="s">
        <v>4664</v>
      </c>
      <c r="L104" t="s">
        <v>1038</v>
      </c>
      <c r="M104" t="s">
        <v>3444</v>
      </c>
      <c r="N104" t="s">
        <v>4243</v>
      </c>
      <c r="O104" t="s">
        <v>5723</v>
      </c>
    </row>
    <row r="105" spans="1:15" x14ac:dyDescent="0.25">
      <c r="A105" t="s">
        <v>6084</v>
      </c>
      <c r="B105" t="s">
        <v>3488</v>
      </c>
      <c r="C105" t="s">
        <v>5328</v>
      </c>
      <c r="D105">
        <v>1</v>
      </c>
      <c r="E105" s="8" t="s">
        <v>6085</v>
      </c>
      <c r="F105" t="s">
        <v>6644</v>
      </c>
      <c r="G105" s="8" t="s">
        <v>6086</v>
      </c>
      <c r="H105" t="s">
        <v>6645</v>
      </c>
      <c r="I105">
        <v>1</v>
      </c>
      <c r="J105" t="s">
        <v>3444</v>
      </c>
      <c r="K105" t="s">
        <v>6087</v>
      </c>
      <c r="L105" t="s">
        <v>89</v>
      </c>
      <c r="M105" t="s">
        <v>3444</v>
      </c>
      <c r="N105" t="s">
        <v>3444</v>
      </c>
      <c r="O105" t="s">
        <v>5895</v>
      </c>
    </row>
    <row r="106" spans="1:15" x14ac:dyDescent="0.25">
      <c r="A106" t="s">
        <v>4670</v>
      </c>
      <c r="B106" t="s">
        <v>41</v>
      </c>
      <c r="C106" t="s">
        <v>5690</v>
      </c>
      <c r="D106">
        <v>1</v>
      </c>
      <c r="E106" s="8" t="s">
        <v>6646</v>
      </c>
      <c r="F106" t="s">
        <v>6647</v>
      </c>
      <c r="G106" s="8" t="s">
        <v>6646</v>
      </c>
      <c r="H106" t="s">
        <v>6647</v>
      </c>
      <c r="I106">
        <v>1</v>
      </c>
      <c r="J106" t="s">
        <v>6385</v>
      </c>
      <c r="K106" t="s">
        <v>4673</v>
      </c>
      <c r="L106" t="s">
        <v>1038</v>
      </c>
      <c r="M106" t="s">
        <v>3444</v>
      </c>
      <c r="N106" t="s">
        <v>3444</v>
      </c>
      <c r="O106" t="s">
        <v>5723</v>
      </c>
    </row>
    <row r="107" spans="1:15" x14ac:dyDescent="0.25">
      <c r="A107" t="s">
        <v>6096</v>
      </c>
      <c r="B107" t="s">
        <v>3488</v>
      </c>
      <c r="C107" t="s">
        <v>5328</v>
      </c>
      <c r="D107" t="s">
        <v>5914</v>
      </c>
      <c r="E107" s="8" t="s">
        <v>6648</v>
      </c>
      <c r="F107" t="s">
        <v>6649</v>
      </c>
      <c r="G107" s="8" t="s">
        <v>6650</v>
      </c>
      <c r="H107" t="s">
        <v>6651</v>
      </c>
      <c r="I107" t="s">
        <v>5914</v>
      </c>
      <c r="J107" t="s">
        <v>3444</v>
      </c>
      <c r="K107" t="s">
        <v>6096</v>
      </c>
      <c r="L107" t="s">
        <v>89</v>
      </c>
      <c r="M107" t="s">
        <v>5464</v>
      </c>
      <c r="N107" t="s">
        <v>3444</v>
      </c>
      <c r="O107" t="s">
        <v>6099</v>
      </c>
    </row>
    <row r="108" spans="1:15" x14ac:dyDescent="0.25">
      <c r="A108" t="s">
        <v>6100</v>
      </c>
      <c r="B108" t="s">
        <v>3500</v>
      </c>
      <c r="C108" t="s">
        <v>5690</v>
      </c>
      <c r="D108">
        <v>0</v>
      </c>
      <c r="E108" s="8" t="s">
        <v>6101</v>
      </c>
      <c r="F108" t="s">
        <v>6652</v>
      </c>
      <c r="G108" s="8" t="s">
        <v>6102</v>
      </c>
      <c r="H108" t="s">
        <v>6653</v>
      </c>
      <c r="I108">
        <v>0</v>
      </c>
      <c r="J108" t="s">
        <v>6360</v>
      </c>
      <c r="K108" t="s">
        <v>6103</v>
      </c>
      <c r="L108" t="s">
        <v>89</v>
      </c>
      <c r="M108" t="s">
        <v>3444</v>
      </c>
      <c r="N108" t="s">
        <v>3444</v>
      </c>
      <c r="O108" t="s">
        <v>5745</v>
      </c>
    </row>
    <row r="109" spans="1:15" x14ac:dyDescent="0.25">
      <c r="A109" t="s">
        <v>5665</v>
      </c>
      <c r="B109" t="s">
        <v>3532</v>
      </c>
      <c r="C109" t="s">
        <v>5690</v>
      </c>
      <c r="D109">
        <v>0</v>
      </c>
      <c r="E109" t="s">
        <v>6113</v>
      </c>
      <c r="F109" t="s">
        <v>6654</v>
      </c>
      <c r="G109" t="s">
        <v>6114</v>
      </c>
      <c r="H109" t="s">
        <v>6655</v>
      </c>
      <c r="I109">
        <v>0</v>
      </c>
      <c r="J109" t="s">
        <v>6368</v>
      </c>
      <c r="K109" t="s">
        <v>5665</v>
      </c>
      <c r="L109" t="s">
        <v>89</v>
      </c>
      <c r="M109" t="s">
        <v>3444</v>
      </c>
      <c r="N109" t="s">
        <v>3444</v>
      </c>
      <c r="O109" t="s">
        <v>5721</v>
      </c>
    </row>
    <row r="110" spans="1:15" x14ac:dyDescent="0.25">
      <c r="A110" t="s">
        <v>6115</v>
      </c>
      <c r="B110" t="s">
        <v>3488</v>
      </c>
      <c r="C110" t="s">
        <v>5328</v>
      </c>
      <c r="D110">
        <v>3</v>
      </c>
      <c r="E110" s="8" t="s">
        <v>6656</v>
      </c>
      <c r="F110" t="s">
        <v>6657</v>
      </c>
      <c r="G110" s="8" t="s">
        <v>6656</v>
      </c>
      <c r="H110" t="s">
        <v>6657</v>
      </c>
      <c r="I110">
        <v>2</v>
      </c>
      <c r="J110" t="s">
        <v>3444</v>
      </c>
      <c r="K110" t="s">
        <v>6115</v>
      </c>
      <c r="L110" t="s">
        <v>89</v>
      </c>
      <c r="M110" t="s">
        <v>3444</v>
      </c>
      <c r="N110" t="s">
        <v>3444</v>
      </c>
      <c r="O110" t="s">
        <v>5960</v>
      </c>
    </row>
    <row r="111" spans="1:15" x14ac:dyDescent="0.25">
      <c r="A111" t="s">
        <v>6121</v>
      </c>
      <c r="B111" t="s">
        <v>3488</v>
      </c>
      <c r="C111" t="s">
        <v>5328</v>
      </c>
      <c r="D111">
        <v>0</v>
      </c>
      <c r="E111" s="8" t="s">
        <v>6122</v>
      </c>
      <c r="F111" t="s">
        <v>6658</v>
      </c>
      <c r="G111" s="8" t="s">
        <v>6123</v>
      </c>
      <c r="H111" t="s">
        <v>6659</v>
      </c>
      <c r="I111">
        <v>0</v>
      </c>
      <c r="J111" t="s">
        <v>3444</v>
      </c>
      <c r="K111" t="s">
        <v>6121</v>
      </c>
      <c r="L111" t="s">
        <v>89</v>
      </c>
      <c r="M111" t="s">
        <v>5464</v>
      </c>
      <c r="N111" t="s">
        <v>3444</v>
      </c>
      <c r="O111" t="s">
        <v>6124</v>
      </c>
    </row>
    <row r="112" spans="1:15" x14ac:dyDescent="0.25">
      <c r="A112" t="s">
        <v>6125</v>
      </c>
      <c r="B112" t="s">
        <v>41</v>
      </c>
      <c r="C112" t="s">
        <v>5328</v>
      </c>
      <c r="D112">
        <v>1</v>
      </c>
      <c r="E112" s="8" t="s">
        <v>6126</v>
      </c>
      <c r="F112" t="s">
        <v>6660</v>
      </c>
      <c r="G112" s="8" t="s">
        <v>6127</v>
      </c>
      <c r="H112" t="s">
        <v>6661</v>
      </c>
      <c r="I112">
        <v>1</v>
      </c>
      <c r="J112" t="s">
        <v>3444</v>
      </c>
      <c r="K112" t="s">
        <v>6125</v>
      </c>
      <c r="L112" t="s">
        <v>89</v>
      </c>
      <c r="M112" t="s">
        <v>3444</v>
      </c>
      <c r="N112" t="s">
        <v>3444</v>
      </c>
      <c r="O112" t="s">
        <v>5791</v>
      </c>
    </row>
    <row r="113" spans="1:15" x14ac:dyDescent="0.25">
      <c r="A113" t="s">
        <v>6128</v>
      </c>
      <c r="B113" t="s">
        <v>4270</v>
      </c>
      <c r="C113" t="s">
        <v>4227</v>
      </c>
      <c r="D113" t="s">
        <v>3979</v>
      </c>
      <c r="E113" t="s">
        <v>6129</v>
      </c>
      <c r="F113" t="s">
        <v>6662</v>
      </c>
      <c r="G113" t="s">
        <v>3444</v>
      </c>
      <c r="H113" t="s">
        <v>3444</v>
      </c>
      <c r="I113" t="s">
        <v>3444</v>
      </c>
      <c r="J113" t="s">
        <v>3444</v>
      </c>
      <c r="K113" t="s">
        <v>6128</v>
      </c>
      <c r="L113" t="s">
        <v>89</v>
      </c>
      <c r="M113" t="s">
        <v>5431</v>
      </c>
      <c r="N113" t="s">
        <v>3444</v>
      </c>
      <c r="O113" t="s">
        <v>5838</v>
      </c>
    </row>
    <row r="114" spans="1:15" x14ac:dyDescent="0.25">
      <c r="A114" t="s">
        <v>6130</v>
      </c>
      <c r="B114" t="s">
        <v>41</v>
      </c>
      <c r="C114" t="s">
        <v>5690</v>
      </c>
      <c r="D114">
        <v>2</v>
      </c>
      <c r="E114" s="8" t="s">
        <v>6131</v>
      </c>
      <c r="F114" t="s">
        <v>6663</v>
      </c>
      <c r="G114" s="8" t="s">
        <v>6132</v>
      </c>
      <c r="H114" t="s">
        <v>6664</v>
      </c>
      <c r="I114">
        <v>2</v>
      </c>
      <c r="J114" t="s">
        <v>6377</v>
      </c>
      <c r="K114" t="s">
        <v>6133</v>
      </c>
      <c r="L114" t="s">
        <v>89</v>
      </c>
      <c r="M114" t="s">
        <v>3444</v>
      </c>
      <c r="N114" t="s">
        <v>3444</v>
      </c>
      <c r="O114" t="s">
        <v>6027</v>
      </c>
    </row>
    <row r="115" spans="1:15" x14ac:dyDescent="0.25">
      <c r="A115" t="s">
        <v>6134</v>
      </c>
      <c r="B115" t="s">
        <v>3488</v>
      </c>
      <c r="C115" t="s">
        <v>5328</v>
      </c>
      <c r="D115">
        <v>1</v>
      </c>
      <c r="E115" s="8" t="s">
        <v>6135</v>
      </c>
      <c r="F115" t="s">
        <v>6665</v>
      </c>
      <c r="G115" s="8" t="s">
        <v>6135</v>
      </c>
      <c r="H115" t="s">
        <v>6665</v>
      </c>
      <c r="I115">
        <v>0</v>
      </c>
      <c r="J115" t="s">
        <v>3444</v>
      </c>
      <c r="K115" t="s">
        <v>6136</v>
      </c>
      <c r="L115" t="s">
        <v>89</v>
      </c>
      <c r="M115" t="s">
        <v>3444</v>
      </c>
      <c r="N115" t="s">
        <v>3444</v>
      </c>
      <c r="O115" t="s">
        <v>5745</v>
      </c>
    </row>
    <row r="116" spans="1:15" x14ac:dyDescent="0.25">
      <c r="A116" t="s">
        <v>6137</v>
      </c>
      <c r="B116" t="s">
        <v>41</v>
      </c>
      <c r="C116" t="s">
        <v>5328</v>
      </c>
      <c r="D116">
        <v>1</v>
      </c>
      <c r="E116" s="8" t="s">
        <v>6666</v>
      </c>
      <c r="F116" t="s">
        <v>6667</v>
      </c>
      <c r="G116" s="8" t="s">
        <v>6668</v>
      </c>
      <c r="H116" t="s">
        <v>6669</v>
      </c>
      <c r="I116">
        <v>1</v>
      </c>
      <c r="J116" t="s">
        <v>3444</v>
      </c>
      <c r="K116" t="s">
        <v>6140</v>
      </c>
      <c r="L116" t="s">
        <v>89</v>
      </c>
      <c r="M116" t="s">
        <v>5464</v>
      </c>
      <c r="N116" t="s">
        <v>3444</v>
      </c>
      <c r="O116" t="s">
        <v>6099</v>
      </c>
    </row>
    <row r="117" spans="1:15" x14ac:dyDescent="0.25">
      <c r="A117" t="s">
        <v>6141</v>
      </c>
      <c r="B117" t="s">
        <v>41</v>
      </c>
      <c r="C117" t="s">
        <v>5690</v>
      </c>
      <c r="D117">
        <v>1</v>
      </c>
      <c r="E117" s="8" t="s">
        <v>6142</v>
      </c>
      <c r="F117" t="s">
        <v>6670</v>
      </c>
      <c r="G117" s="8" t="s">
        <v>6143</v>
      </c>
      <c r="H117" t="s">
        <v>6671</v>
      </c>
      <c r="I117">
        <v>1</v>
      </c>
      <c r="J117" t="s">
        <v>6368</v>
      </c>
      <c r="K117" t="s">
        <v>6144</v>
      </c>
      <c r="L117" t="s">
        <v>89</v>
      </c>
      <c r="M117" t="s">
        <v>3444</v>
      </c>
      <c r="N117" t="s">
        <v>5222</v>
      </c>
      <c r="O117" t="s">
        <v>5721</v>
      </c>
    </row>
    <row r="118" spans="1:15" x14ac:dyDescent="0.25">
      <c r="A118" t="s">
        <v>6145</v>
      </c>
      <c r="B118" t="s">
        <v>41</v>
      </c>
      <c r="C118" t="s">
        <v>5690</v>
      </c>
      <c r="D118">
        <v>1</v>
      </c>
      <c r="E118" t="s">
        <v>6146</v>
      </c>
      <c r="F118" t="s">
        <v>6672</v>
      </c>
      <c r="G118" t="s">
        <v>6147</v>
      </c>
      <c r="H118" t="s">
        <v>6673</v>
      </c>
      <c r="I118">
        <v>1</v>
      </c>
      <c r="J118" t="s">
        <v>6377</v>
      </c>
      <c r="K118" t="s">
        <v>6148</v>
      </c>
      <c r="L118" t="s">
        <v>89</v>
      </c>
      <c r="M118" t="s">
        <v>3444</v>
      </c>
      <c r="N118" t="s">
        <v>3444</v>
      </c>
      <c r="O118" t="s">
        <v>6674</v>
      </c>
    </row>
    <row r="119" spans="1:15" x14ac:dyDescent="0.25">
      <c r="A119" t="s">
        <v>6150</v>
      </c>
      <c r="B119" t="s">
        <v>3500</v>
      </c>
      <c r="C119" t="s">
        <v>5328</v>
      </c>
      <c r="D119">
        <v>1</v>
      </c>
      <c r="E119" s="8" t="s">
        <v>6151</v>
      </c>
      <c r="F119" t="s">
        <v>6675</v>
      </c>
      <c r="G119" s="8" t="s">
        <v>6152</v>
      </c>
      <c r="H119" t="s">
        <v>6676</v>
      </c>
      <c r="I119">
        <v>1</v>
      </c>
      <c r="J119" t="s">
        <v>3444</v>
      </c>
      <c r="K119" t="s">
        <v>6153</v>
      </c>
      <c r="L119" t="s">
        <v>89</v>
      </c>
      <c r="M119" t="s">
        <v>3444</v>
      </c>
      <c r="N119" t="s">
        <v>3444</v>
      </c>
      <c r="O119" t="s">
        <v>6154</v>
      </c>
    </row>
    <row r="120" spans="1:15" x14ac:dyDescent="0.25">
      <c r="A120" t="s">
        <v>6155</v>
      </c>
      <c r="B120" t="s">
        <v>41</v>
      </c>
      <c r="C120" t="s">
        <v>5690</v>
      </c>
      <c r="D120">
        <v>2</v>
      </c>
      <c r="E120" s="8" t="s">
        <v>6677</v>
      </c>
      <c r="F120" t="s">
        <v>6678</v>
      </c>
      <c r="G120" s="8" t="s">
        <v>6679</v>
      </c>
      <c r="H120" t="s">
        <v>6680</v>
      </c>
      <c r="I120" t="s">
        <v>3444</v>
      </c>
      <c r="J120" t="s">
        <v>6360</v>
      </c>
      <c r="K120" t="s">
        <v>6155</v>
      </c>
      <c r="L120" t="s">
        <v>89</v>
      </c>
      <c r="M120" t="s">
        <v>3444</v>
      </c>
      <c r="N120" t="s">
        <v>3444</v>
      </c>
      <c r="O120" t="s">
        <v>6173</v>
      </c>
    </row>
    <row r="121" spans="1:15" x14ac:dyDescent="0.25">
      <c r="A121" t="s">
        <v>6158</v>
      </c>
      <c r="B121" t="s">
        <v>41</v>
      </c>
      <c r="C121" t="s">
        <v>5328</v>
      </c>
      <c r="D121">
        <v>0</v>
      </c>
      <c r="E121" s="8" t="s">
        <v>6159</v>
      </c>
      <c r="F121" t="s">
        <v>6681</v>
      </c>
      <c r="G121" s="8" t="s">
        <v>6160</v>
      </c>
      <c r="H121" t="s">
        <v>6682</v>
      </c>
      <c r="I121" t="s">
        <v>3444</v>
      </c>
      <c r="J121" t="s">
        <v>3444</v>
      </c>
      <c r="K121" t="s">
        <v>6158</v>
      </c>
      <c r="L121" t="s">
        <v>89</v>
      </c>
      <c r="M121" t="s">
        <v>3444</v>
      </c>
      <c r="N121" t="s">
        <v>3444</v>
      </c>
      <c r="O121" t="s">
        <v>5676</v>
      </c>
    </row>
    <row r="122" spans="1:15" x14ac:dyDescent="0.25">
      <c r="A122" t="s">
        <v>5087</v>
      </c>
      <c r="B122" t="s">
        <v>4270</v>
      </c>
      <c r="C122" t="s">
        <v>4227</v>
      </c>
      <c r="D122">
        <v>1</v>
      </c>
      <c r="E122" s="3" t="s">
        <v>6683</v>
      </c>
      <c r="F122" t="s">
        <v>6684</v>
      </c>
      <c r="G122" t="s">
        <v>3444</v>
      </c>
      <c r="H122" t="s">
        <v>3444</v>
      </c>
      <c r="I122" t="s">
        <v>3444</v>
      </c>
      <c r="J122" t="s">
        <v>3444</v>
      </c>
      <c r="K122" t="s">
        <v>5087</v>
      </c>
      <c r="L122" t="s">
        <v>89</v>
      </c>
      <c r="M122" t="s">
        <v>6375</v>
      </c>
      <c r="N122" t="s">
        <v>3444</v>
      </c>
      <c r="O122" t="s">
        <v>5838</v>
      </c>
    </row>
    <row r="123" spans="1:15" x14ac:dyDescent="0.25">
      <c r="A123" t="s">
        <v>6161</v>
      </c>
      <c r="B123" t="s">
        <v>3500</v>
      </c>
      <c r="C123" t="s">
        <v>5690</v>
      </c>
      <c r="D123">
        <v>1</v>
      </c>
      <c r="E123" s="8" t="s">
        <v>6162</v>
      </c>
      <c r="F123" t="s">
        <v>6685</v>
      </c>
      <c r="G123" s="8" t="s">
        <v>6163</v>
      </c>
      <c r="H123" t="s">
        <v>6686</v>
      </c>
      <c r="I123">
        <v>1</v>
      </c>
      <c r="J123" t="s">
        <v>6368</v>
      </c>
      <c r="K123" t="s">
        <v>6161</v>
      </c>
      <c r="L123" t="s">
        <v>89</v>
      </c>
      <c r="M123" t="s">
        <v>5464</v>
      </c>
      <c r="N123" t="s">
        <v>3444</v>
      </c>
      <c r="O123" t="s">
        <v>5972</v>
      </c>
    </row>
    <row r="124" spans="1:15" x14ac:dyDescent="0.25">
      <c r="A124" t="s">
        <v>5112</v>
      </c>
      <c r="B124" t="s">
        <v>4270</v>
      </c>
      <c r="C124" t="s">
        <v>4227</v>
      </c>
      <c r="D124" t="s">
        <v>3979</v>
      </c>
      <c r="E124" t="s">
        <v>6164</v>
      </c>
      <c r="F124" t="s">
        <v>6687</v>
      </c>
      <c r="G124" t="s">
        <v>3444</v>
      </c>
      <c r="H124" t="s">
        <v>3444</v>
      </c>
      <c r="I124" t="s">
        <v>3444</v>
      </c>
      <c r="J124" t="s">
        <v>3444</v>
      </c>
      <c r="K124" t="s">
        <v>6165</v>
      </c>
      <c r="L124" t="s">
        <v>1641</v>
      </c>
      <c r="M124" t="s">
        <v>5431</v>
      </c>
      <c r="N124" t="s">
        <v>3444</v>
      </c>
    </row>
    <row r="125" spans="1:15" x14ac:dyDescent="0.25">
      <c r="A125" t="s">
        <v>6169</v>
      </c>
      <c r="B125" t="s">
        <v>41</v>
      </c>
      <c r="C125" t="s">
        <v>5690</v>
      </c>
      <c r="D125">
        <v>1</v>
      </c>
      <c r="E125" s="8" t="s">
        <v>6170</v>
      </c>
      <c r="F125" t="s">
        <v>6688</v>
      </c>
      <c r="G125" s="8" t="s">
        <v>6171</v>
      </c>
      <c r="H125" t="s">
        <v>6689</v>
      </c>
      <c r="I125">
        <v>1</v>
      </c>
      <c r="J125" t="s">
        <v>6452</v>
      </c>
      <c r="K125" t="s">
        <v>6172</v>
      </c>
      <c r="L125" t="s">
        <v>89</v>
      </c>
      <c r="M125" t="s">
        <v>3444</v>
      </c>
      <c r="N125" t="s">
        <v>3444</v>
      </c>
      <c r="O125" t="s">
        <v>6173</v>
      </c>
    </row>
    <row r="126" spans="1:15" x14ac:dyDescent="0.25">
      <c r="A126" t="s">
        <v>5330</v>
      </c>
      <c r="B126" t="s">
        <v>3500</v>
      </c>
      <c r="C126" t="s">
        <v>5328</v>
      </c>
      <c r="D126">
        <v>0</v>
      </c>
      <c r="E126" s="8" t="s">
        <v>6174</v>
      </c>
      <c r="F126" t="s">
        <v>6690</v>
      </c>
      <c r="G126" s="8" t="s">
        <v>6175</v>
      </c>
      <c r="H126" t="s">
        <v>6691</v>
      </c>
      <c r="I126">
        <v>0</v>
      </c>
      <c r="J126" t="s">
        <v>3444</v>
      </c>
      <c r="K126" t="s">
        <v>5330</v>
      </c>
      <c r="L126" t="s">
        <v>89</v>
      </c>
      <c r="M126" t="s">
        <v>3444</v>
      </c>
      <c r="N126" t="s">
        <v>3444</v>
      </c>
      <c r="O126" t="s">
        <v>5707</v>
      </c>
    </row>
    <row r="127" spans="1:15" x14ac:dyDescent="0.25">
      <c r="A127" t="s">
        <v>6176</v>
      </c>
      <c r="B127" t="s">
        <v>3500</v>
      </c>
      <c r="C127" t="s">
        <v>5690</v>
      </c>
      <c r="D127">
        <v>1</v>
      </c>
      <c r="E127" s="8" t="s">
        <v>6177</v>
      </c>
      <c r="F127" t="s">
        <v>6692</v>
      </c>
      <c r="G127" s="8" t="s">
        <v>6178</v>
      </c>
      <c r="H127" t="s">
        <v>6693</v>
      </c>
      <c r="I127">
        <v>1</v>
      </c>
      <c r="J127" t="s">
        <v>6452</v>
      </c>
      <c r="K127" t="s">
        <v>6176</v>
      </c>
      <c r="L127" t="s">
        <v>89</v>
      </c>
      <c r="M127" t="s">
        <v>3444</v>
      </c>
      <c r="N127" t="s">
        <v>3444</v>
      </c>
      <c r="O127" t="s">
        <v>6027</v>
      </c>
    </row>
    <row r="128" spans="1:15" x14ac:dyDescent="0.25">
      <c r="A128" t="s">
        <v>6180</v>
      </c>
      <c r="B128" t="s">
        <v>3488</v>
      </c>
      <c r="C128" t="s">
        <v>5690</v>
      </c>
      <c r="D128">
        <v>2</v>
      </c>
      <c r="E128" t="s">
        <v>6181</v>
      </c>
      <c r="F128" t="s">
        <v>6694</v>
      </c>
      <c r="G128" t="s">
        <v>6182</v>
      </c>
      <c r="H128" t="s">
        <v>6695</v>
      </c>
      <c r="I128">
        <v>2</v>
      </c>
      <c r="J128" t="s">
        <v>6457</v>
      </c>
      <c r="K128" t="s">
        <v>6180</v>
      </c>
      <c r="L128" t="s">
        <v>89</v>
      </c>
      <c r="M128" t="s">
        <v>6696</v>
      </c>
      <c r="N128" t="s">
        <v>3444</v>
      </c>
      <c r="O128" t="s">
        <v>5964</v>
      </c>
    </row>
    <row r="129" spans="1:15" x14ac:dyDescent="0.25">
      <c r="A129" t="s">
        <v>6183</v>
      </c>
      <c r="B129" t="s">
        <v>3500</v>
      </c>
      <c r="C129" t="s">
        <v>5690</v>
      </c>
      <c r="D129">
        <v>0</v>
      </c>
      <c r="E129" s="8" t="s">
        <v>6697</v>
      </c>
      <c r="F129" t="s">
        <v>6698</v>
      </c>
      <c r="G129" s="8" t="s">
        <v>6699</v>
      </c>
      <c r="H129" t="s">
        <v>6700</v>
      </c>
      <c r="I129">
        <v>0</v>
      </c>
      <c r="J129" t="s">
        <v>6418</v>
      </c>
      <c r="K129" t="s">
        <v>6186</v>
      </c>
      <c r="L129" t="s">
        <v>89</v>
      </c>
      <c r="M129" t="s">
        <v>3444</v>
      </c>
      <c r="N129" t="s">
        <v>3444</v>
      </c>
      <c r="O129" t="s">
        <v>6187</v>
      </c>
    </row>
    <row r="130" spans="1:15" x14ac:dyDescent="0.25">
      <c r="A130" t="s">
        <v>6191</v>
      </c>
      <c r="B130" t="s">
        <v>3500</v>
      </c>
      <c r="C130" t="s">
        <v>5328</v>
      </c>
      <c r="D130" t="s">
        <v>3979</v>
      </c>
      <c r="E130" t="s">
        <v>6192</v>
      </c>
      <c r="F130" t="s">
        <v>6701</v>
      </c>
      <c r="G130" t="s">
        <v>6193</v>
      </c>
      <c r="H130" t="s">
        <v>6702</v>
      </c>
      <c r="I130" t="s">
        <v>3979</v>
      </c>
      <c r="J130" t="s">
        <v>3444</v>
      </c>
      <c r="K130" t="s">
        <v>6191</v>
      </c>
      <c r="L130" t="s">
        <v>89</v>
      </c>
      <c r="M130" t="s">
        <v>5429</v>
      </c>
      <c r="N130" t="s">
        <v>3444</v>
      </c>
      <c r="O130" t="s">
        <v>5805</v>
      </c>
    </row>
    <row r="131" spans="1:15" x14ac:dyDescent="0.25">
      <c r="A131" t="s">
        <v>5077</v>
      </c>
      <c r="B131" t="s">
        <v>4270</v>
      </c>
      <c r="C131" t="s">
        <v>4227</v>
      </c>
      <c r="D131" t="s">
        <v>3979</v>
      </c>
      <c r="E131" t="s">
        <v>6194</v>
      </c>
      <c r="F131" t="s">
        <v>6703</v>
      </c>
      <c r="G131" t="s">
        <v>3444</v>
      </c>
      <c r="H131" t="s">
        <v>3444</v>
      </c>
      <c r="I131" t="s">
        <v>3444</v>
      </c>
      <c r="J131" t="s">
        <v>3444</v>
      </c>
      <c r="K131" t="s">
        <v>5077</v>
      </c>
      <c r="L131" t="s">
        <v>89</v>
      </c>
      <c r="M131" t="s">
        <v>5431</v>
      </c>
      <c r="N131" t="s">
        <v>3444</v>
      </c>
      <c r="O131" t="s">
        <v>5838</v>
      </c>
    </row>
    <row r="132" spans="1:15" x14ac:dyDescent="0.25">
      <c r="A132" t="s">
        <v>6195</v>
      </c>
      <c r="B132" t="s">
        <v>3500</v>
      </c>
      <c r="C132" t="s">
        <v>5690</v>
      </c>
      <c r="D132">
        <v>2</v>
      </c>
      <c r="E132" s="8" t="s">
        <v>6196</v>
      </c>
      <c r="F132" t="s">
        <v>6704</v>
      </c>
      <c r="G132" s="8" t="s">
        <v>6197</v>
      </c>
      <c r="H132" t="s">
        <v>6705</v>
      </c>
      <c r="I132" t="s">
        <v>3444</v>
      </c>
      <c r="J132" t="s">
        <v>6368</v>
      </c>
      <c r="K132" t="s">
        <v>6198</v>
      </c>
      <c r="L132" t="s">
        <v>89</v>
      </c>
      <c r="M132" t="s">
        <v>3444</v>
      </c>
      <c r="N132" t="s">
        <v>3444</v>
      </c>
      <c r="O132" t="s">
        <v>5745</v>
      </c>
    </row>
    <row r="133" spans="1:15" x14ac:dyDescent="0.25">
      <c r="A133" t="s">
        <v>4784</v>
      </c>
      <c r="B133" t="s">
        <v>3500</v>
      </c>
      <c r="C133" t="s">
        <v>5328</v>
      </c>
      <c r="D133">
        <v>1</v>
      </c>
      <c r="E133" s="8" t="s">
        <v>6206</v>
      </c>
      <c r="F133" t="s">
        <v>6706</v>
      </c>
      <c r="G133" s="8" t="s">
        <v>6206</v>
      </c>
      <c r="H133" t="s">
        <v>6706</v>
      </c>
      <c r="I133">
        <v>1</v>
      </c>
      <c r="J133" t="s">
        <v>6452</v>
      </c>
      <c r="K133" t="s">
        <v>4787</v>
      </c>
      <c r="L133" t="s">
        <v>1641</v>
      </c>
      <c r="M133" t="s">
        <v>3444</v>
      </c>
      <c r="N133" t="s">
        <v>3444</v>
      </c>
      <c r="O133" t="s">
        <v>6707</v>
      </c>
    </row>
    <row r="134" spans="1:15" x14ac:dyDescent="0.25">
      <c r="A134" t="s">
        <v>6207</v>
      </c>
      <c r="B134" t="s">
        <v>3500</v>
      </c>
      <c r="C134" t="s">
        <v>5690</v>
      </c>
      <c r="D134">
        <v>2</v>
      </c>
      <c r="E134" s="8" t="s">
        <v>6708</v>
      </c>
      <c r="F134" t="s">
        <v>6709</v>
      </c>
      <c r="G134" s="8" t="s">
        <v>3444</v>
      </c>
      <c r="H134" t="s">
        <v>3444</v>
      </c>
      <c r="I134" t="s">
        <v>3444</v>
      </c>
      <c r="J134" t="s">
        <v>6377</v>
      </c>
      <c r="K134" t="s">
        <v>6209</v>
      </c>
      <c r="L134" t="s">
        <v>89</v>
      </c>
      <c r="M134" t="s">
        <v>3444</v>
      </c>
      <c r="N134" t="s">
        <v>4243</v>
      </c>
      <c r="O134" t="s">
        <v>6027</v>
      </c>
    </row>
    <row r="135" spans="1:15" x14ac:dyDescent="0.25">
      <c r="A135" t="s">
        <v>6210</v>
      </c>
      <c r="B135" t="s">
        <v>3500</v>
      </c>
      <c r="C135" t="s">
        <v>5328</v>
      </c>
      <c r="D135">
        <v>1</v>
      </c>
      <c r="E135" s="8" t="s">
        <v>6211</v>
      </c>
      <c r="F135" t="s">
        <v>6710</v>
      </c>
      <c r="G135" s="8" t="s">
        <v>6212</v>
      </c>
      <c r="H135" t="s">
        <v>6711</v>
      </c>
      <c r="I135">
        <v>1</v>
      </c>
      <c r="J135" t="s">
        <v>3444</v>
      </c>
      <c r="K135" t="s">
        <v>6213</v>
      </c>
      <c r="L135" t="s">
        <v>89</v>
      </c>
      <c r="M135" t="s">
        <v>3444</v>
      </c>
      <c r="N135" t="s">
        <v>3444</v>
      </c>
      <c r="O135" t="s">
        <v>5967</v>
      </c>
    </row>
    <row r="136" spans="1:15" x14ac:dyDescent="0.25">
      <c r="A136" t="s">
        <v>6214</v>
      </c>
      <c r="B136" t="s">
        <v>3500</v>
      </c>
      <c r="C136" t="s">
        <v>5328</v>
      </c>
      <c r="D136">
        <v>1</v>
      </c>
      <c r="E136" s="8" t="s">
        <v>6215</v>
      </c>
      <c r="F136" t="s">
        <v>6712</v>
      </c>
      <c r="G136" s="8" t="s">
        <v>6215</v>
      </c>
      <c r="H136" t="s">
        <v>6712</v>
      </c>
      <c r="I136">
        <v>0</v>
      </c>
      <c r="J136" t="s">
        <v>3444</v>
      </c>
      <c r="K136" t="s">
        <v>6216</v>
      </c>
      <c r="L136" t="s">
        <v>89</v>
      </c>
      <c r="M136" t="s">
        <v>5464</v>
      </c>
      <c r="N136" t="s">
        <v>3444</v>
      </c>
      <c r="O136" t="s">
        <v>6217</v>
      </c>
    </row>
    <row r="137" spans="1:15" x14ac:dyDescent="0.25">
      <c r="A137" t="s">
        <v>6218</v>
      </c>
      <c r="B137" t="s">
        <v>3488</v>
      </c>
      <c r="C137" t="s">
        <v>5328</v>
      </c>
      <c r="D137">
        <v>0</v>
      </c>
      <c r="E137" s="8" t="s">
        <v>6713</v>
      </c>
      <c r="F137" t="s">
        <v>6714</v>
      </c>
      <c r="G137" s="8" t="s">
        <v>6715</v>
      </c>
      <c r="H137" t="s">
        <v>6716</v>
      </c>
      <c r="I137">
        <v>0</v>
      </c>
      <c r="J137" t="s">
        <v>3444</v>
      </c>
      <c r="K137" t="s">
        <v>6218</v>
      </c>
      <c r="L137" t="s">
        <v>89</v>
      </c>
      <c r="M137" t="s">
        <v>5464</v>
      </c>
      <c r="N137" t="s">
        <v>3444</v>
      </c>
      <c r="O137" t="s">
        <v>6221</v>
      </c>
    </row>
    <row r="138" spans="1:15" x14ac:dyDescent="0.25">
      <c r="A138" t="s">
        <v>6222</v>
      </c>
      <c r="B138" t="s">
        <v>3500</v>
      </c>
      <c r="C138" t="s">
        <v>5328</v>
      </c>
      <c r="D138">
        <v>1</v>
      </c>
      <c r="E138" s="8" t="s">
        <v>6223</v>
      </c>
      <c r="F138" t="s">
        <v>6717</v>
      </c>
      <c r="G138" s="8" t="s">
        <v>6224</v>
      </c>
      <c r="H138" t="s">
        <v>6718</v>
      </c>
      <c r="I138">
        <v>1</v>
      </c>
      <c r="J138" t="s">
        <v>3444</v>
      </c>
      <c r="K138" t="s">
        <v>6222</v>
      </c>
      <c r="L138" t="s">
        <v>89</v>
      </c>
      <c r="M138" t="s">
        <v>3444</v>
      </c>
      <c r="N138" t="s">
        <v>3444</v>
      </c>
      <c r="O138" t="s">
        <v>5967</v>
      </c>
    </row>
    <row r="139" spans="1:15" x14ac:dyDescent="0.25">
      <c r="A139" t="s">
        <v>6225</v>
      </c>
      <c r="B139" t="s">
        <v>3500</v>
      </c>
      <c r="C139" t="s">
        <v>5328</v>
      </c>
      <c r="D139">
        <v>1</v>
      </c>
      <c r="E139" s="8" t="s">
        <v>6719</v>
      </c>
      <c r="F139" t="s">
        <v>6720</v>
      </c>
      <c r="G139" s="8" t="s">
        <v>6719</v>
      </c>
      <c r="H139" t="s">
        <v>6720</v>
      </c>
      <c r="I139">
        <v>0</v>
      </c>
      <c r="J139" t="s">
        <v>3444</v>
      </c>
      <c r="K139" t="s">
        <v>6225</v>
      </c>
      <c r="L139" t="s">
        <v>89</v>
      </c>
      <c r="M139" t="s">
        <v>3444</v>
      </c>
      <c r="N139" t="s">
        <v>3444</v>
      </c>
      <c r="O139" t="s">
        <v>5791</v>
      </c>
    </row>
    <row r="140" spans="1:15" x14ac:dyDescent="0.25">
      <c r="A140" t="s">
        <v>6227</v>
      </c>
      <c r="B140" t="s">
        <v>3500</v>
      </c>
      <c r="C140" t="s">
        <v>5690</v>
      </c>
      <c r="D140">
        <v>2</v>
      </c>
      <c r="E140" s="8" t="s">
        <v>6721</v>
      </c>
      <c r="F140" t="s">
        <v>6722</v>
      </c>
      <c r="G140" s="8" t="s">
        <v>6723</v>
      </c>
      <c r="H140" t="s">
        <v>6724</v>
      </c>
      <c r="I140">
        <v>2</v>
      </c>
      <c r="J140" t="s">
        <v>6452</v>
      </c>
      <c r="K140" t="s">
        <v>6230</v>
      </c>
      <c r="L140" t="s">
        <v>89</v>
      </c>
      <c r="M140" t="s">
        <v>3444</v>
      </c>
      <c r="N140" t="s">
        <v>3444</v>
      </c>
      <c r="O140" t="s">
        <v>5972</v>
      </c>
    </row>
    <row r="141" spans="1:15" x14ac:dyDescent="0.25">
      <c r="A141" t="s">
        <v>6231</v>
      </c>
      <c r="B141" t="s">
        <v>4270</v>
      </c>
      <c r="C141" t="s">
        <v>4227</v>
      </c>
      <c r="D141" t="s">
        <v>3979</v>
      </c>
      <c r="E141" t="s">
        <v>6232</v>
      </c>
      <c r="F141" t="s">
        <v>6725</v>
      </c>
      <c r="G141" t="s">
        <v>3444</v>
      </c>
      <c r="H141" t="s">
        <v>3444</v>
      </c>
      <c r="I141" t="s">
        <v>3444</v>
      </c>
      <c r="J141" t="s">
        <v>3444</v>
      </c>
      <c r="K141" t="s">
        <v>6231</v>
      </c>
      <c r="L141" t="s">
        <v>89</v>
      </c>
      <c r="M141" t="s">
        <v>5431</v>
      </c>
      <c r="N141" t="s">
        <v>3444</v>
      </c>
      <c r="O141" t="s">
        <v>5838</v>
      </c>
    </row>
    <row r="142" spans="1:15" x14ac:dyDescent="0.25">
      <c r="A142" t="s">
        <v>6233</v>
      </c>
      <c r="B142" t="s">
        <v>4270</v>
      </c>
      <c r="C142" t="s">
        <v>5690</v>
      </c>
      <c r="D142">
        <v>0</v>
      </c>
      <c r="E142" t="s">
        <v>6234</v>
      </c>
      <c r="F142" t="s">
        <v>6726</v>
      </c>
      <c r="G142" t="s">
        <v>6235</v>
      </c>
      <c r="H142" t="s">
        <v>6384</v>
      </c>
      <c r="I142">
        <v>0</v>
      </c>
      <c r="J142" t="s">
        <v>6385</v>
      </c>
      <c r="K142" t="s">
        <v>6233</v>
      </c>
      <c r="L142" t="s">
        <v>89</v>
      </c>
      <c r="M142" t="s">
        <v>5464</v>
      </c>
      <c r="N142" t="s">
        <v>3444</v>
      </c>
      <c r="O142" t="s">
        <v>6727</v>
      </c>
    </row>
    <row r="143" spans="1:15" x14ac:dyDescent="0.25">
      <c r="A143" t="s">
        <v>6236</v>
      </c>
      <c r="B143" t="s">
        <v>3500</v>
      </c>
      <c r="C143" t="s">
        <v>5328</v>
      </c>
      <c r="D143">
        <v>2</v>
      </c>
      <c r="E143" s="8" t="s">
        <v>6237</v>
      </c>
      <c r="F143" t="s">
        <v>6728</v>
      </c>
      <c r="G143" s="8" t="s">
        <v>6238</v>
      </c>
      <c r="H143" t="s">
        <v>6729</v>
      </c>
      <c r="I143">
        <v>2</v>
      </c>
      <c r="J143" t="s">
        <v>3444</v>
      </c>
      <c r="K143" t="s">
        <v>6236</v>
      </c>
      <c r="L143" t="s">
        <v>89</v>
      </c>
      <c r="M143" t="s">
        <v>5464</v>
      </c>
      <c r="N143" t="s">
        <v>3444</v>
      </c>
      <c r="O143" t="s">
        <v>5905</v>
      </c>
    </row>
    <row r="144" spans="1:15" x14ac:dyDescent="0.25">
      <c r="A144" t="s">
        <v>6239</v>
      </c>
      <c r="B144" t="s">
        <v>41</v>
      </c>
      <c r="C144" t="s">
        <v>5328</v>
      </c>
      <c r="D144">
        <v>1</v>
      </c>
      <c r="E144" t="s">
        <v>6240</v>
      </c>
      <c r="F144" t="s">
        <v>6730</v>
      </c>
      <c r="G144" t="s">
        <v>6241</v>
      </c>
      <c r="H144" t="s">
        <v>6731</v>
      </c>
      <c r="I144">
        <v>1</v>
      </c>
      <c r="J144" t="s">
        <v>3444</v>
      </c>
      <c r="K144" t="s">
        <v>6242</v>
      </c>
      <c r="L144" t="s">
        <v>89</v>
      </c>
      <c r="M144" t="s">
        <v>3444</v>
      </c>
      <c r="N144" t="s">
        <v>3444</v>
      </c>
      <c r="O144" t="s">
        <v>6243</v>
      </c>
    </row>
    <row r="145" spans="1:15" x14ac:dyDescent="0.25">
      <c r="A145" t="s">
        <v>6244</v>
      </c>
      <c r="B145" t="s">
        <v>3500</v>
      </c>
      <c r="C145" t="s">
        <v>5690</v>
      </c>
      <c r="D145" t="s">
        <v>5914</v>
      </c>
      <c r="E145" t="s">
        <v>6245</v>
      </c>
      <c r="F145" t="s">
        <v>6732</v>
      </c>
      <c r="G145" t="s">
        <v>6246</v>
      </c>
      <c r="H145" t="s">
        <v>6733</v>
      </c>
      <c r="I145" t="s">
        <v>5914</v>
      </c>
      <c r="J145" t="s">
        <v>6734</v>
      </c>
      <c r="K145" t="s">
        <v>6244</v>
      </c>
      <c r="L145" t="s">
        <v>89</v>
      </c>
      <c r="M145" t="s">
        <v>3444</v>
      </c>
      <c r="N145" t="s">
        <v>3444</v>
      </c>
      <c r="O145" t="s">
        <v>5745</v>
      </c>
    </row>
    <row r="146" spans="1:15" x14ac:dyDescent="0.25">
      <c r="A146" t="s">
        <v>6247</v>
      </c>
      <c r="B146" t="s">
        <v>41</v>
      </c>
      <c r="C146" t="s">
        <v>5690</v>
      </c>
      <c r="D146">
        <v>0</v>
      </c>
      <c r="E146" s="8" t="s">
        <v>6248</v>
      </c>
      <c r="F146" t="s">
        <v>6735</v>
      </c>
      <c r="G146" s="8" t="s">
        <v>6249</v>
      </c>
      <c r="H146" t="s">
        <v>6736</v>
      </c>
      <c r="I146">
        <v>0</v>
      </c>
      <c r="J146" t="s">
        <v>6452</v>
      </c>
      <c r="K146" t="s">
        <v>6247</v>
      </c>
      <c r="L146" t="s">
        <v>89</v>
      </c>
      <c r="M146" t="s">
        <v>3444</v>
      </c>
      <c r="N146" t="s">
        <v>3444</v>
      </c>
      <c r="O146" t="s">
        <v>5745</v>
      </c>
    </row>
    <row r="147" spans="1:15" x14ac:dyDescent="0.25">
      <c r="A147" t="s">
        <v>6250</v>
      </c>
      <c r="B147" t="s">
        <v>4270</v>
      </c>
      <c r="C147" t="s">
        <v>3640</v>
      </c>
      <c r="D147">
        <v>1</v>
      </c>
      <c r="E147" t="s">
        <v>6251</v>
      </c>
      <c r="F147" t="s">
        <v>6737</v>
      </c>
      <c r="G147" t="s">
        <v>3444</v>
      </c>
      <c r="H147" t="s">
        <v>3444</v>
      </c>
      <c r="I147" t="s">
        <v>3444</v>
      </c>
      <c r="J147" t="s">
        <v>3444</v>
      </c>
      <c r="K147" t="s">
        <v>6250</v>
      </c>
      <c r="L147" t="s">
        <v>89</v>
      </c>
      <c r="M147" t="s">
        <v>5464</v>
      </c>
      <c r="N147" t="s">
        <v>3444</v>
      </c>
      <c r="O147" t="s">
        <v>6427</v>
      </c>
    </row>
    <row r="148" spans="1:15" x14ac:dyDescent="0.25">
      <c r="A148" t="s">
        <v>6252</v>
      </c>
      <c r="B148" t="s">
        <v>41</v>
      </c>
      <c r="C148" t="s">
        <v>5690</v>
      </c>
      <c r="D148">
        <v>2</v>
      </c>
      <c r="E148" s="8" t="s">
        <v>6253</v>
      </c>
      <c r="F148" t="s">
        <v>6738</v>
      </c>
      <c r="G148" s="8" t="s">
        <v>6254</v>
      </c>
      <c r="H148" t="s">
        <v>6739</v>
      </c>
      <c r="I148">
        <v>2</v>
      </c>
      <c r="J148" t="s">
        <v>6368</v>
      </c>
      <c r="K148" t="s">
        <v>6255</v>
      </c>
      <c r="L148" t="s">
        <v>89</v>
      </c>
      <c r="M148" t="s">
        <v>3444</v>
      </c>
      <c r="N148" t="s">
        <v>3444</v>
      </c>
      <c r="O148" t="s">
        <v>5993</v>
      </c>
    </row>
    <row r="149" spans="1:15" x14ac:dyDescent="0.25">
      <c r="A149" t="s">
        <v>6257</v>
      </c>
      <c r="B149" t="s">
        <v>3500</v>
      </c>
      <c r="C149" t="s">
        <v>5328</v>
      </c>
      <c r="D149">
        <v>1</v>
      </c>
      <c r="E149" s="8" t="s">
        <v>6258</v>
      </c>
      <c r="F149" t="s">
        <v>6740</v>
      </c>
      <c r="G149" s="8" t="s">
        <v>6259</v>
      </c>
      <c r="H149" t="s">
        <v>6741</v>
      </c>
      <c r="I149">
        <v>1</v>
      </c>
      <c r="J149" t="s">
        <v>3444</v>
      </c>
      <c r="K149" t="s">
        <v>6260</v>
      </c>
      <c r="L149" t="s">
        <v>89</v>
      </c>
      <c r="M149" t="s">
        <v>3444</v>
      </c>
      <c r="N149" t="s">
        <v>3444</v>
      </c>
      <c r="O149" t="s">
        <v>5895</v>
      </c>
    </row>
    <row r="150" spans="1:15" x14ac:dyDescent="0.25">
      <c r="A150" t="s">
        <v>6261</v>
      </c>
      <c r="B150" t="s">
        <v>3488</v>
      </c>
      <c r="C150" t="s">
        <v>5328</v>
      </c>
      <c r="D150">
        <v>1</v>
      </c>
      <c r="E150" t="s">
        <v>6262</v>
      </c>
      <c r="F150" t="s">
        <v>6742</v>
      </c>
      <c r="G150" t="s">
        <v>6263</v>
      </c>
      <c r="H150" t="s">
        <v>6743</v>
      </c>
      <c r="I150">
        <v>1</v>
      </c>
      <c r="J150" t="s">
        <v>3444</v>
      </c>
      <c r="K150" t="s">
        <v>6264</v>
      </c>
      <c r="L150" t="s">
        <v>89</v>
      </c>
      <c r="M150" t="s">
        <v>3444</v>
      </c>
      <c r="N150" t="s">
        <v>3444</v>
      </c>
      <c r="O150" t="s">
        <v>6265</v>
      </c>
    </row>
    <row r="151" spans="1:15" x14ac:dyDescent="0.25">
      <c r="A151" t="s">
        <v>6744</v>
      </c>
      <c r="B151" t="s">
        <v>3532</v>
      </c>
      <c r="C151" t="s">
        <v>5690</v>
      </c>
      <c r="D151">
        <v>1</v>
      </c>
      <c r="E151" t="s">
        <v>6248</v>
      </c>
      <c r="F151" t="s">
        <v>6735</v>
      </c>
      <c r="G151" t="s">
        <v>6249</v>
      </c>
      <c r="H151" t="s">
        <v>6736</v>
      </c>
      <c r="I151">
        <v>1</v>
      </c>
      <c r="J151" t="s">
        <v>6377</v>
      </c>
      <c r="K151" t="s">
        <v>6745</v>
      </c>
      <c r="L151" t="s">
        <v>89</v>
      </c>
      <c r="M151" t="s">
        <v>3444</v>
      </c>
      <c r="N151" t="s">
        <v>3444</v>
      </c>
      <c r="O151" t="s">
        <v>6746</v>
      </c>
    </row>
    <row r="152" spans="1:15" x14ac:dyDescent="0.25">
      <c r="A152" t="s">
        <v>6747</v>
      </c>
      <c r="B152" t="s">
        <v>3532</v>
      </c>
      <c r="C152" t="s">
        <v>5690</v>
      </c>
      <c r="D152">
        <v>1</v>
      </c>
      <c r="E152" t="s">
        <v>6248</v>
      </c>
      <c r="F152" t="s">
        <v>6735</v>
      </c>
      <c r="G152" t="s">
        <v>6249</v>
      </c>
      <c r="H152" t="s">
        <v>6736</v>
      </c>
      <c r="I152">
        <v>1</v>
      </c>
      <c r="J152" t="s">
        <v>6360</v>
      </c>
      <c r="K152" t="s">
        <v>6748</v>
      </c>
      <c r="L152" t="s">
        <v>89</v>
      </c>
      <c r="M152" t="s">
        <v>3444</v>
      </c>
      <c r="N152" t="s">
        <v>3444</v>
      </c>
      <c r="O152" t="s">
        <v>6746</v>
      </c>
    </row>
    <row r="153" spans="1:15" x14ac:dyDescent="0.25">
      <c r="A153" t="s">
        <v>6267</v>
      </c>
      <c r="B153" t="s">
        <v>41</v>
      </c>
      <c r="C153" t="s">
        <v>5690</v>
      </c>
      <c r="D153">
        <v>1</v>
      </c>
      <c r="E153" t="s">
        <v>6268</v>
      </c>
      <c r="F153" t="s">
        <v>6749</v>
      </c>
      <c r="G153" t="s">
        <v>6269</v>
      </c>
      <c r="H153" t="s">
        <v>6750</v>
      </c>
      <c r="I153">
        <v>1</v>
      </c>
      <c r="J153" t="s">
        <v>6360</v>
      </c>
      <c r="K153" t="s">
        <v>6270</v>
      </c>
      <c r="L153" t="s">
        <v>89</v>
      </c>
      <c r="M153" t="s">
        <v>3444</v>
      </c>
      <c r="N153" t="s">
        <v>3444</v>
      </c>
      <c r="O153" t="s">
        <v>5721</v>
      </c>
    </row>
    <row r="154" spans="1:15" x14ac:dyDescent="0.25">
      <c r="A154" t="s">
        <v>5664</v>
      </c>
      <c r="B154" t="s">
        <v>3532</v>
      </c>
      <c r="C154" t="s">
        <v>5328</v>
      </c>
      <c r="D154">
        <v>1</v>
      </c>
      <c r="E154" t="s">
        <v>6271</v>
      </c>
      <c r="F154" t="s">
        <v>6751</v>
      </c>
      <c r="G154" t="s">
        <v>6272</v>
      </c>
      <c r="H154" t="s">
        <v>6752</v>
      </c>
      <c r="I154">
        <v>1</v>
      </c>
      <c r="J154" t="s">
        <v>3444</v>
      </c>
      <c r="K154" t="s">
        <v>5664</v>
      </c>
      <c r="L154" t="s">
        <v>89</v>
      </c>
      <c r="M154" t="s">
        <v>3444</v>
      </c>
      <c r="N154" t="s">
        <v>3444</v>
      </c>
      <c r="O154" t="s">
        <v>6273</v>
      </c>
    </row>
    <row r="155" spans="1:15" x14ac:dyDescent="0.25">
      <c r="A155" t="s">
        <v>6274</v>
      </c>
      <c r="B155" t="s">
        <v>41</v>
      </c>
      <c r="C155" t="s">
        <v>5690</v>
      </c>
      <c r="D155">
        <v>1</v>
      </c>
      <c r="E155" t="s">
        <v>6275</v>
      </c>
      <c r="F155" t="s">
        <v>6753</v>
      </c>
      <c r="G155" t="s">
        <v>6276</v>
      </c>
      <c r="H155" t="s">
        <v>6754</v>
      </c>
      <c r="I155">
        <v>1</v>
      </c>
      <c r="J155" t="s">
        <v>6755</v>
      </c>
      <c r="K155" t="s">
        <v>6277</v>
      </c>
      <c r="L155" t="s">
        <v>89</v>
      </c>
      <c r="M155" t="s">
        <v>3444</v>
      </c>
      <c r="N155" t="s">
        <v>3444</v>
      </c>
      <c r="O155" t="s">
        <v>6278</v>
      </c>
    </row>
    <row r="156" spans="1:15" x14ac:dyDescent="0.25">
      <c r="A156" t="s">
        <v>6279</v>
      </c>
      <c r="B156" t="s">
        <v>41</v>
      </c>
      <c r="C156" t="s">
        <v>5690</v>
      </c>
      <c r="D156">
        <v>1</v>
      </c>
      <c r="E156" t="s">
        <v>6756</v>
      </c>
      <c r="F156" t="s">
        <v>6757</v>
      </c>
      <c r="G156" t="s">
        <v>6758</v>
      </c>
      <c r="H156" t="s">
        <v>6759</v>
      </c>
      <c r="I156">
        <v>1</v>
      </c>
      <c r="J156" t="s">
        <v>6760</v>
      </c>
      <c r="K156" t="s">
        <v>6282</v>
      </c>
      <c r="L156" t="s">
        <v>89</v>
      </c>
      <c r="M156" t="s">
        <v>5399</v>
      </c>
      <c r="N156" t="s">
        <v>3444</v>
      </c>
      <c r="O156" t="s">
        <v>5703</v>
      </c>
    </row>
    <row r="157" spans="1:15" x14ac:dyDescent="0.25">
      <c r="A157" t="s">
        <v>6283</v>
      </c>
      <c r="B157" t="s">
        <v>3500</v>
      </c>
      <c r="C157" t="s">
        <v>5328</v>
      </c>
      <c r="D157" t="s">
        <v>3979</v>
      </c>
      <c r="E157" t="s">
        <v>6284</v>
      </c>
      <c r="F157" t="s">
        <v>6761</v>
      </c>
      <c r="G157" t="s">
        <v>6285</v>
      </c>
      <c r="H157" t="s">
        <v>6712</v>
      </c>
      <c r="I157" t="s">
        <v>3979</v>
      </c>
      <c r="J157" t="s">
        <v>3444</v>
      </c>
      <c r="K157" t="s">
        <v>6283</v>
      </c>
      <c r="L157" t="s">
        <v>89</v>
      </c>
      <c r="M157" t="s">
        <v>5429</v>
      </c>
      <c r="N157" t="s">
        <v>3444</v>
      </c>
      <c r="O157" t="s">
        <v>6286</v>
      </c>
    </row>
    <row r="158" spans="1:15" x14ac:dyDescent="0.25">
      <c r="A158" t="s">
        <v>6291</v>
      </c>
      <c r="B158" t="s">
        <v>3500</v>
      </c>
      <c r="C158" t="s">
        <v>5328</v>
      </c>
      <c r="D158">
        <v>1</v>
      </c>
      <c r="E158" t="s">
        <v>6292</v>
      </c>
      <c r="F158" t="s">
        <v>6762</v>
      </c>
      <c r="G158" t="s">
        <v>6292</v>
      </c>
      <c r="H158" t="s">
        <v>6762</v>
      </c>
      <c r="I158">
        <v>0</v>
      </c>
      <c r="J158" t="s">
        <v>6418</v>
      </c>
      <c r="K158" t="s">
        <v>6291</v>
      </c>
      <c r="L158" t="s">
        <v>89</v>
      </c>
      <c r="M158" t="s">
        <v>5464</v>
      </c>
      <c r="N158" t="s">
        <v>3444</v>
      </c>
      <c r="O158" t="s">
        <v>6099</v>
      </c>
    </row>
    <row r="159" spans="1:15" x14ac:dyDescent="0.25">
      <c r="A159" t="s">
        <v>6293</v>
      </c>
      <c r="B159" t="s">
        <v>41</v>
      </c>
      <c r="C159" t="s">
        <v>5690</v>
      </c>
      <c r="D159">
        <v>1</v>
      </c>
      <c r="E159" t="s">
        <v>6763</v>
      </c>
      <c r="F159" t="s">
        <v>6764</v>
      </c>
      <c r="G159" t="s">
        <v>6765</v>
      </c>
      <c r="H159" t="s">
        <v>6766</v>
      </c>
      <c r="I159">
        <v>1</v>
      </c>
      <c r="J159" t="s">
        <v>6767</v>
      </c>
      <c r="K159" t="s">
        <v>6293</v>
      </c>
      <c r="L159" t="s">
        <v>89</v>
      </c>
      <c r="M159" t="s">
        <v>3444</v>
      </c>
      <c r="N159" t="s">
        <v>5359</v>
      </c>
      <c r="O159" t="s">
        <v>6768</v>
      </c>
    </row>
    <row r="160" spans="1:15" x14ac:dyDescent="0.25">
      <c r="A160" t="s">
        <v>6299</v>
      </c>
      <c r="B160" t="s">
        <v>41</v>
      </c>
      <c r="C160" t="s">
        <v>5328</v>
      </c>
      <c r="D160">
        <v>1</v>
      </c>
      <c r="E160" s="8" t="s">
        <v>6300</v>
      </c>
      <c r="F160" t="s">
        <v>6769</v>
      </c>
      <c r="G160" s="8" t="s">
        <v>6301</v>
      </c>
      <c r="H160" t="s">
        <v>6770</v>
      </c>
      <c r="I160">
        <v>1</v>
      </c>
      <c r="J160" t="s">
        <v>3444</v>
      </c>
      <c r="K160" t="s">
        <v>6302</v>
      </c>
      <c r="L160" t="s">
        <v>89</v>
      </c>
      <c r="M160" t="s">
        <v>3444</v>
      </c>
      <c r="N160" t="s">
        <v>3444</v>
      </c>
      <c r="O160" t="s">
        <v>5967</v>
      </c>
    </row>
    <row r="161" spans="1:15" x14ac:dyDescent="0.25">
      <c r="A161" t="s">
        <v>6303</v>
      </c>
      <c r="B161" t="s">
        <v>41</v>
      </c>
      <c r="C161" t="s">
        <v>5690</v>
      </c>
      <c r="D161">
        <v>1</v>
      </c>
      <c r="E161" t="s">
        <v>6304</v>
      </c>
      <c r="F161" t="s">
        <v>6771</v>
      </c>
      <c r="G161" t="s">
        <v>6305</v>
      </c>
      <c r="H161" t="s">
        <v>6772</v>
      </c>
      <c r="I161">
        <v>1</v>
      </c>
      <c r="J161" t="s">
        <v>6377</v>
      </c>
      <c r="K161" t="s">
        <v>6306</v>
      </c>
      <c r="L161" t="s">
        <v>89</v>
      </c>
      <c r="M161" t="s">
        <v>3444</v>
      </c>
      <c r="N161" t="s">
        <v>3444</v>
      </c>
      <c r="O161" t="s">
        <v>6773</v>
      </c>
    </row>
    <row r="162" spans="1:15" x14ac:dyDescent="0.25">
      <c r="A162" t="s">
        <v>6307</v>
      </c>
      <c r="B162" t="s">
        <v>3488</v>
      </c>
      <c r="C162" t="s">
        <v>5690</v>
      </c>
      <c r="D162">
        <v>1</v>
      </c>
      <c r="E162" s="8" t="s">
        <v>6308</v>
      </c>
      <c r="F162" t="s">
        <v>6774</v>
      </c>
      <c r="G162" s="8" t="s">
        <v>6309</v>
      </c>
      <c r="H162" t="s">
        <v>6775</v>
      </c>
      <c r="I162">
        <v>1</v>
      </c>
      <c r="J162" t="s">
        <v>6483</v>
      </c>
      <c r="K162" t="s">
        <v>6307</v>
      </c>
      <c r="L162" t="s">
        <v>89</v>
      </c>
      <c r="M162" t="s">
        <v>3444</v>
      </c>
      <c r="N162" t="s">
        <v>3444</v>
      </c>
      <c r="O162" t="s">
        <v>5950</v>
      </c>
    </row>
    <row r="163" spans="1:15" x14ac:dyDescent="0.25">
      <c r="A163" t="s">
        <v>6310</v>
      </c>
      <c r="B163" t="s">
        <v>3500</v>
      </c>
      <c r="C163" t="s">
        <v>5690</v>
      </c>
      <c r="D163">
        <v>2</v>
      </c>
      <c r="E163" t="s">
        <v>6311</v>
      </c>
      <c r="F163" t="s">
        <v>6776</v>
      </c>
      <c r="G163" t="s">
        <v>6312</v>
      </c>
      <c r="H163" t="s">
        <v>6777</v>
      </c>
      <c r="I163">
        <v>2</v>
      </c>
      <c r="J163" t="s">
        <v>6360</v>
      </c>
      <c r="K163" t="s">
        <v>6310</v>
      </c>
      <c r="L163" t="s">
        <v>89</v>
      </c>
      <c r="M163" t="s">
        <v>3444</v>
      </c>
      <c r="N163" t="s">
        <v>3444</v>
      </c>
      <c r="O163" t="s">
        <v>5835</v>
      </c>
    </row>
    <row r="164" spans="1:15" x14ac:dyDescent="0.25">
      <c r="A164" t="s">
        <v>6314</v>
      </c>
      <c r="B164" t="s">
        <v>41</v>
      </c>
      <c r="C164" t="s">
        <v>5328</v>
      </c>
      <c r="D164">
        <v>0</v>
      </c>
      <c r="E164" t="s">
        <v>6315</v>
      </c>
      <c r="F164" t="s">
        <v>6778</v>
      </c>
      <c r="G164" t="s">
        <v>6316</v>
      </c>
      <c r="H164" t="s">
        <v>6779</v>
      </c>
      <c r="I164">
        <v>0</v>
      </c>
      <c r="J164" t="s">
        <v>3444</v>
      </c>
      <c r="K164" t="s">
        <v>6314</v>
      </c>
      <c r="L164" t="s">
        <v>89</v>
      </c>
      <c r="M164" t="s">
        <v>5464</v>
      </c>
      <c r="N164" t="s">
        <v>3444</v>
      </c>
      <c r="O164" t="s">
        <v>5731</v>
      </c>
    </row>
    <row r="165" spans="1:15" x14ac:dyDescent="0.25">
      <c r="A165" t="s">
        <v>5259</v>
      </c>
      <c r="B165" t="s">
        <v>3500</v>
      </c>
      <c r="C165" t="s">
        <v>4565</v>
      </c>
      <c r="D165">
        <v>1</v>
      </c>
      <c r="E165" s="8" t="s">
        <v>6780</v>
      </c>
      <c r="F165" t="s">
        <v>6781</v>
      </c>
      <c r="G165" s="8" t="s">
        <v>6782</v>
      </c>
      <c r="H165" t="s">
        <v>6783</v>
      </c>
      <c r="I165">
        <v>1</v>
      </c>
      <c r="J165" t="s">
        <v>3444</v>
      </c>
      <c r="K165" t="s">
        <v>5261</v>
      </c>
      <c r="L165" t="s">
        <v>89</v>
      </c>
      <c r="M165" t="s">
        <v>3444</v>
      </c>
      <c r="N165" t="s">
        <v>3444</v>
      </c>
      <c r="O165" t="s">
        <v>6784</v>
      </c>
    </row>
    <row r="166" spans="1:15" x14ac:dyDescent="0.25">
      <c r="A166" t="s">
        <v>6320</v>
      </c>
      <c r="B166" t="s">
        <v>3500</v>
      </c>
      <c r="C166" t="s">
        <v>5690</v>
      </c>
      <c r="D166" t="s">
        <v>5914</v>
      </c>
      <c r="E166" t="s">
        <v>6785</v>
      </c>
      <c r="F166" t="s">
        <v>6786</v>
      </c>
      <c r="G166" t="s">
        <v>6787</v>
      </c>
      <c r="H166" t="s">
        <v>6788</v>
      </c>
      <c r="I166" t="s">
        <v>5914</v>
      </c>
      <c r="J166" t="s">
        <v>6457</v>
      </c>
      <c r="K166" t="s">
        <v>6320</v>
      </c>
      <c r="L166" t="s">
        <v>89</v>
      </c>
      <c r="M166" t="s">
        <v>3444</v>
      </c>
      <c r="N166" t="s">
        <v>3444</v>
      </c>
      <c r="O166" t="s">
        <v>5827</v>
      </c>
    </row>
    <row r="167" spans="1:15" x14ac:dyDescent="0.25">
      <c r="A167" t="s">
        <v>6323</v>
      </c>
      <c r="B167" t="s">
        <v>3500</v>
      </c>
      <c r="C167" t="s">
        <v>5328</v>
      </c>
      <c r="D167">
        <v>1</v>
      </c>
      <c r="E167" s="8" t="s">
        <v>6324</v>
      </c>
      <c r="F167" t="s">
        <v>6789</v>
      </c>
      <c r="G167" s="8" t="s">
        <v>6324</v>
      </c>
      <c r="H167" t="s">
        <v>6789</v>
      </c>
      <c r="I167">
        <v>0</v>
      </c>
      <c r="J167" t="s">
        <v>3444</v>
      </c>
      <c r="K167" t="s">
        <v>6325</v>
      </c>
      <c r="L167" t="s">
        <v>89</v>
      </c>
      <c r="M167" t="s">
        <v>5464</v>
      </c>
      <c r="N167" t="s">
        <v>3444</v>
      </c>
      <c r="O167" t="s">
        <v>6790</v>
      </c>
    </row>
    <row r="168" spans="1:15" x14ac:dyDescent="0.25">
      <c r="A168" t="s">
        <v>6327</v>
      </c>
      <c r="B168" t="s">
        <v>41</v>
      </c>
      <c r="C168" t="s">
        <v>5690</v>
      </c>
      <c r="D168">
        <v>1</v>
      </c>
      <c r="E168" s="8" t="s">
        <v>6328</v>
      </c>
      <c r="F168" t="s">
        <v>6791</v>
      </c>
      <c r="G168" s="8" t="s">
        <v>6329</v>
      </c>
      <c r="H168" t="s">
        <v>6792</v>
      </c>
      <c r="I168">
        <v>1</v>
      </c>
      <c r="J168" t="s">
        <v>6418</v>
      </c>
      <c r="K168" t="s">
        <v>6330</v>
      </c>
      <c r="L168" t="s">
        <v>89</v>
      </c>
      <c r="M168" t="s">
        <v>3444</v>
      </c>
      <c r="N168" t="s">
        <v>3444</v>
      </c>
      <c r="O168" t="s">
        <v>6187</v>
      </c>
    </row>
    <row r="169" spans="1:15" x14ac:dyDescent="0.25">
      <c r="A169" t="s">
        <v>6331</v>
      </c>
      <c r="B169" t="s">
        <v>4270</v>
      </c>
      <c r="C169" t="s">
        <v>3640</v>
      </c>
      <c r="D169" t="s">
        <v>3979</v>
      </c>
      <c r="E169" s="8" t="s">
        <v>6056</v>
      </c>
      <c r="F169" t="s">
        <v>4197</v>
      </c>
      <c r="G169" s="8" t="s">
        <v>3444</v>
      </c>
      <c r="H169" t="s">
        <v>3444</v>
      </c>
      <c r="I169" t="s">
        <v>3444</v>
      </c>
      <c r="J169" t="s">
        <v>3444</v>
      </c>
      <c r="K169" t="s">
        <v>6331</v>
      </c>
      <c r="L169" t="s">
        <v>89</v>
      </c>
      <c r="M169" t="s">
        <v>3444</v>
      </c>
      <c r="N169" t="s">
        <v>3444</v>
      </c>
      <c r="O169" t="s">
        <v>6427</v>
      </c>
    </row>
    <row r="170" spans="1:15" x14ac:dyDescent="0.25">
      <c r="A170" t="s">
        <v>6332</v>
      </c>
      <c r="B170" t="s">
        <v>3488</v>
      </c>
      <c r="C170" t="s">
        <v>4565</v>
      </c>
      <c r="D170">
        <v>3</v>
      </c>
      <c r="E170" s="8" t="s">
        <v>6793</v>
      </c>
      <c r="F170" t="s">
        <v>6794</v>
      </c>
      <c r="G170" s="8" t="s">
        <v>6795</v>
      </c>
      <c r="H170" t="s">
        <v>6796</v>
      </c>
      <c r="I170" t="s">
        <v>3444</v>
      </c>
      <c r="J170" t="s">
        <v>3444</v>
      </c>
      <c r="K170" t="s">
        <v>6335</v>
      </c>
      <c r="L170" t="s">
        <v>89</v>
      </c>
      <c r="M170" t="s">
        <v>3444</v>
      </c>
      <c r="N170" t="s">
        <v>3444</v>
      </c>
      <c r="O170" t="s">
        <v>5685</v>
      </c>
    </row>
    <row r="171" spans="1:15" x14ac:dyDescent="0.25">
      <c r="A171" t="s">
        <v>6336</v>
      </c>
      <c r="B171" t="s">
        <v>4270</v>
      </c>
      <c r="C171" t="s">
        <v>4227</v>
      </c>
      <c r="D171" t="s">
        <v>3979</v>
      </c>
      <c r="E171" t="s">
        <v>6337</v>
      </c>
      <c r="F171" t="s">
        <v>4197</v>
      </c>
      <c r="G171" t="s">
        <v>3444</v>
      </c>
      <c r="H171" t="s">
        <v>3444</v>
      </c>
      <c r="I171" t="s">
        <v>3444</v>
      </c>
      <c r="J171" t="s">
        <v>3444</v>
      </c>
      <c r="K171" t="s">
        <v>6336</v>
      </c>
      <c r="L171" t="s">
        <v>89</v>
      </c>
      <c r="M171" t="s">
        <v>5431</v>
      </c>
      <c r="N171" t="s">
        <v>3444</v>
      </c>
      <c r="O171" t="s">
        <v>5838</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157</v>
      </c>
      <c r="B1" t="s">
        <v>6797</v>
      </c>
      <c r="C1" t="s">
        <v>6798</v>
      </c>
      <c r="D1" t="s">
        <v>3439</v>
      </c>
      <c r="E1" t="s">
        <v>3482</v>
      </c>
      <c r="F1" t="s">
        <v>6799</v>
      </c>
    </row>
    <row r="2" spans="1:6" ht="15" customHeight="1" x14ac:dyDescent="0.25">
      <c r="A2" t="s">
        <v>6800</v>
      </c>
      <c r="B2" t="s">
        <v>4661</v>
      </c>
      <c r="C2" t="s">
        <v>6801</v>
      </c>
      <c r="D2" t="s">
        <v>6802</v>
      </c>
      <c r="E2" t="s">
        <v>6803</v>
      </c>
      <c r="F2" t="s">
        <v>6804</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157</v>
      </c>
      <c r="B1" t="s">
        <v>3439</v>
      </c>
      <c r="C1" t="s">
        <v>6805</v>
      </c>
      <c r="D1" t="s">
        <v>163</v>
      </c>
      <c r="E1" t="s">
        <v>4417</v>
      </c>
      <c r="F1" t="s">
        <v>6</v>
      </c>
    </row>
    <row r="2" spans="1:6" ht="15" customHeight="1" x14ac:dyDescent="0.25">
      <c r="A2" t="s">
        <v>6806</v>
      </c>
      <c r="B2" t="s">
        <v>6807</v>
      </c>
      <c r="C2" t="s">
        <v>5141</v>
      </c>
      <c r="D2" t="s">
        <v>3640</v>
      </c>
      <c r="E2" t="s">
        <v>3444</v>
      </c>
      <c r="F2" t="s">
        <v>3444</v>
      </c>
    </row>
    <row r="3" spans="1:6" ht="15" customHeight="1" x14ac:dyDescent="0.25">
      <c r="A3" t="s">
        <v>6808</v>
      </c>
      <c r="B3" t="s">
        <v>6809</v>
      </c>
      <c r="C3" t="s">
        <v>6810</v>
      </c>
      <c r="D3" t="s">
        <v>3640</v>
      </c>
      <c r="E3" t="s">
        <v>3444</v>
      </c>
      <c r="F3" t="s">
        <v>3444</v>
      </c>
    </row>
    <row r="4" spans="1:6" ht="15" customHeight="1" x14ac:dyDescent="0.25">
      <c r="A4" t="s">
        <v>6811</v>
      </c>
      <c r="B4" t="s">
        <v>6812</v>
      </c>
      <c r="C4" t="s">
        <v>5144</v>
      </c>
      <c r="D4" t="s">
        <v>6811</v>
      </c>
      <c r="E4" t="s">
        <v>3964</v>
      </c>
      <c r="F4" t="s">
        <v>3488</v>
      </c>
    </row>
    <row r="5" spans="1:6" ht="15" customHeight="1" x14ac:dyDescent="0.25">
      <c r="A5" t="s">
        <v>6813</v>
      </c>
      <c r="B5" t="s">
        <v>6814</v>
      </c>
      <c r="C5" t="s">
        <v>6815</v>
      </c>
      <c r="D5" t="s">
        <v>3498</v>
      </c>
      <c r="E5" t="s">
        <v>3981</v>
      </c>
      <c r="F5" t="s">
        <v>41</v>
      </c>
    </row>
    <row r="6" spans="1:6" ht="15" customHeight="1" x14ac:dyDescent="0.25">
      <c r="A6" t="s">
        <v>6816</v>
      </c>
      <c r="B6" t="s">
        <v>6817</v>
      </c>
      <c r="C6" t="s">
        <v>6815</v>
      </c>
      <c r="D6" t="s">
        <v>3640</v>
      </c>
      <c r="E6" t="s">
        <v>3444</v>
      </c>
      <c r="F6" t="s">
        <v>3500</v>
      </c>
    </row>
    <row r="7" spans="1:6" ht="15" customHeight="1" x14ac:dyDescent="0.25">
      <c r="A7" t="s">
        <v>6818</v>
      </c>
      <c r="B7" t="s">
        <v>6819</v>
      </c>
      <c r="C7" t="s">
        <v>6810</v>
      </c>
      <c r="D7" t="s">
        <v>3640</v>
      </c>
      <c r="E7" t="s">
        <v>3444</v>
      </c>
    </row>
    <row r="8" spans="1:6" ht="15" customHeight="1" x14ac:dyDescent="0.25">
      <c r="A8" t="s">
        <v>6820</v>
      </c>
      <c r="B8" t="s">
        <v>6821</v>
      </c>
      <c r="C8" t="s">
        <v>5141</v>
      </c>
      <c r="D8" t="s">
        <v>3640</v>
      </c>
      <c r="E8" t="s">
        <v>3444</v>
      </c>
      <c r="F8" t="s">
        <v>3444</v>
      </c>
    </row>
    <row r="9" spans="1:6" ht="15" customHeight="1" x14ac:dyDescent="0.25">
      <c r="A9" t="s">
        <v>6822</v>
      </c>
      <c r="B9" t="s">
        <v>6823</v>
      </c>
      <c r="C9" t="s">
        <v>5144</v>
      </c>
      <c r="D9" t="s">
        <v>5690</v>
      </c>
      <c r="E9" t="s">
        <v>3964</v>
      </c>
      <c r="F9" t="s">
        <v>41</v>
      </c>
    </row>
    <row r="10" spans="1:6" ht="15" customHeight="1" x14ac:dyDescent="0.25">
      <c r="A10" t="s">
        <v>6824</v>
      </c>
      <c r="B10" t="s">
        <v>6825</v>
      </c>
      <c r="C10" t="s">
        <v>6810</v>
      </c>
      <c r="D10" t="s">
        <v>3640</v>
      </c>
      <c r="E10" t="s">
        <v>4991</v>
      </c>
      <c r="F10" t="s">
        <v>41</v>
      </c>
    </row>
    <row r="11" spans="1:6" ht="15" customHeight="1" x14ac:dyDescent="0.25">
      <c r="A11" t="s">
        <v>6826</v>
      </c>
      <c r="B11" t="s">
        <v>6827</v>
      </c>
      <c r="C11" t="s">
        <v>6815</v>
      </c>
      <c r="D11" t="s">
        <v>3427</v>
      </c>
      <c r="E11" t="s">
        <v>3444</v>
      </c>
      <c r="F11" t="s">
        <v>3500</v>
      </c>
    </row>
    <row r="12" spans="1:6" ht="15" customHeight="1" x14ac:dyDescent="0.25">
      <c r="A12" t="s">
        <v>6828</v>
      </c>
      <c r="B12" t="s">
        <v>6829</v>
      </c>
      <c r="C12" t="s">
        <v>5144</v>
      </c>
      <c r="D12" t="s">
        <v>3640</v>
      </c>
      <c r="E12" t="s">
        <v>4991</v>
      </c>
      <c r="F12" t="s">
        <v>41</v>
      </c>
    </row>
    <row r="13" spans="1:6" ht="15" customHeight="1" x14ac:dyDescent="0.25">
      <c r="A13" t="s">
        <v>6830</v>
      </c>
      <c r="B13" t="s">
        <v>6831</v>
      </c>
      <c r="C13" t="s">
        <v>6810</v>
      </c>
      <c r="D13" t="s">
        <v>3640</v>
      </c>
      <c r="E13" t="s">
        <v>3444</v>
      </c>
      <c r="F13" t="s">
        <v>3444</v>
      </c>
    </row>
    <row r="14" spans="1:6" ht="15" customHeight="1" x14ac:dyDescent="0.25">
      <c r="A14" t="s">
        <v>6832</v>
      </c>
      <c r="B14" t="s">
        <v>6833</v>
      </c>
      <c r="C14" t="s">
        <v>6810</v>
      </c>
      <c r="D14" t="s">
        <v>3640</v>
      </c>
      <c r="E14" t="s">
        <v>3444</v>
      </c>
      <c r="F14" t="s">
        <v>3444</v>
      </c>
    </row>
    <row r="15" spans="1:6" ht="15" customHeight="1" x14ac:dyDescent="0.25">
      <c r="A15" t="s">
        <v>6834</v>
      </c>
      <c r="B15" t="s">
        <v>6835</v>
      </c>
      <c r="C15" t="s">
        <v>5144</v>
      </c>
      <c r="D15" t="s">
        <v>5690</v>
      </c>
      <c r="E15" t="s">
        <v>6836</v>
      </c>
      <c r="F15" t="s">
        <v>3488</v>
      </c>
    </row>
    <row r="16" spans="1:6" ht="15" customHeight="1" x14ac:dyDescent="0.25">
      <c r="A16" t="s">
        <v>6837</v>
      </c>
      <c r="B16" t="s">
        <v>6838</v>
      </c>
      <c r="C16" t="s">
        <v>6810</v>
      </c>
      <c r="D16" t="s">
        <v>6837</v>
      </c>
      <c r="E16" t="s">
        <v>3444</v>
      </c>
      <c r="F16" t="s">
        <v>41</v>
      </c>
    </row>
    <row r="17" spans="1:6" ht="15" customHeight="1" x14ac:dyDescent="0.25">
      <c r="A17" t="s">
        <v>6128</v>
      </c>
      <c r="B17" t="s">
        <v>6839</v>
      </c>
      <c r="C17" t="s">
        <v>6810</v>
      </c>
      <c r="D17" t="s">
        <v>3640</v>
      </c>
      <c r="E17" t="s">
        <v>3964</v>
      </c>
      <c r="F17" t="s">
        <v>3444</v>
      </c>
    </row>
    <row r="18" spans="1:6" ht="15" customHeight="1" x14ac:dyDescent="0.25">
      <c r="A18" t="s">
        <v>5643</v>
      </c>
      <c r="B18" t="s">
        <v>6840</v>
      </c>
      <c r="C18" t="s">
        <v>6810</v>
      </c>
      <c r="D18" t="s">
        <v>3640</v>
      </c>
      <c r="E18" t="s">
        <v>4991</v>
      </c>
      <c r="F18" t="s">
        <v>3488</v>
      </c>
    </row>
    <row r="19" spans="1:6" ht="15" customHeight="1" x14ac:dyDescent="0.25">
      <c r="A19" t="s">
        <v>6841</v>
      </c>
      <c r="B19" t="s">
        <v>6842</v>
      </c>
      <c r="C19" t="s">
        <v>6810</v>
      </c>
      <c r="D19" t="s">
        <v>3640</v>
      </c>
      <c r="E19" t="s">
        <v>3444</v>
      </c>
      <c r="F19" t="s">
        <v>3444</v>
      </c>
    </row>
    <row r="20" spans="1:6" ht="15" customHeight="1" x14ac:dyDescent="0.25">
      <c r="A20" t="s">
        <v>6843</v>
      </c>
      <c r="B20" t="s">
        <v>6844</v>
      </c>
      <c r="C20" t="s">
        <v>5141</v>
      </c>
      <c r="D20" t="s">
        <v>3640</v>
      </c>
      <c r="E20" t="s">
        <v>3444</v>
      </c>
      <c r="F20" t="s">
        <v>3444</v>
      </c>
    </row>
    <row r="21" spans="1:6" ht="15" customHeight="1" x14ac:dyDescent="0.25">
      <c r="A21" t="s">
        <v>6845</v>
      </c>
      <c r="B21" t="s">
        <v>6846</v>
      </c>
      <c r="C21" t="s">
        <v>6815</v>
      </c>
      <c r="D21" t="s">
        <v>6845</v>
      </c>
      <c r="E21" t="s">
        <v>6836</v>
      </c>
      <c r="F21" t="s">
        <v>3488</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157</v>
      </c>
      <c r="B1" t="s">
        <v>5666</v>
      </c>
      <c r="C1" t="s">
        <v>6</v>
      </c>
      <c r="D1" t="s">
        <v>3439</v>
      </c>
      <c r="E1" t="s">
        <v>6345</v>
      </c>
      <c r="F1" t="s">
        <v>6847</v>
      </c>
      <c r="G1" t="s">
        <v>1</v>
      </c>
      <c r="H1" t="s">
        <v>6346</v>
      </c>
      <c r="I1" t="s">
        <v>163</v>
      </c>
    </row>
    <row r="2" spans="1:9" ht="15" customHeight="1" x14ac:dyDescent="0.25">
      <c r="A2" t="s">
        <v>6848</v>
      </c>
      <c r="B2">
        <v>6</v>
      </c>
      <c r="C2" t="s">
        <v>3488</v>
      </c>
      <c r="D2" t="s">
        <v>6849</v>
      </c>
      <c r="E2" t="s">
        <v>3444</v>
      </c>
      <c r="F2" t="s">
        <v>3979</v>
      </c>
      <c r="G2" t="s">
        <v>2353</v>
      </c>
      <c r="H2" t="s">
        <v>5354</v>
      </c>
      <c r="I2" t="s">
        <v>6848</v>
      </c>
    </row>
    <row r="3" spans="1:9" ht="15" customHeight="1" x14ac:dyDescent="0.25">
      <c r="A3" t="s">
        <v>6850</v>
      </c>
      <c r="B3">
        <v>3</v>
      </c>
      <c r="C3" t="s">
        <v>3500</v>
      </c>
      <c r="D3" t="s">
        <v>6851</v>
      </c>
      <c r="E3" t="s">
        <v>3444</v>
      </c>
      <c r="F3" t="s">
        <v>179</v>
      </c>
      <c r="G3" t="s">
        <v>2353</v>
      </c>
      <c r="H3" t="s">
        <v>3444</v>
      </c>
      <c r="I3" t="s">
        <v>6850</v>
      </c>
    </row>
    <row r="4" spans="1:9" ht="15" customHeight="1" x14ac:dyDescent="0.25">
      <c r="A4" t="s">
        <v>6852</v>
      </c>
      <c r="B4">
        <v>3</v>
      </c>
      <c r="C4" t="s">
        <v>3488</v>
      </c>
      <c r="D4" t="s">
        <v>6853</v>
      </c>
      <c r="E4" t="s">
        <v>5382</v>
      </c>
      <c r="F4" t="s">
        <v>179</v>
      </c>
      <c r="G4" t="s">
        <v>2353</v>
      </c>
      <c r="H4" t="s">
        <v>3444</v>
      </c>
      <c r="I4" t="s">
        <v>6852</v>
      </c>
    </row>
    <row r="5" spans="1:9" ht="15" customHeight="1" x14ac:dyDescent="0.25">
      <c r="A5" t="s">
        <v>6854</v>
      </c>
      <c r="B5">
        <v>6</v>
      </c>
      <c r="C5" t="s">
        <v>3488</v>
      </c>
      <c r="D5" t="s">
        <v>6855</v>
      </c>
      <c r="E5" t="s">
        <v>3444</v>
      </c>
      <c r="F5" t="s">
        <v>179</v>
      </c>
      <c r="G5" t="s">
        <v>2353</v>
      </c>
      <c r="H5" t="s">
        <v>4243</v>
      </c>
      <c r="I5" t="s">
        <v>6854</v>
      </c>
    </row>
    <row r="6" spans="1:9" ht="15" customHeight="1" x14ac:dyDescent="0.25">
      <c r="A6" t="s">
        <v>3984</v>
      </c>
      <c r="B6">
        <v>1</v>
      </c>
      <c r="C6" t="s">
        <v>3500</v>
      </c>
      <c r="D6" t="s">
        <v>6856</v>
      </c>
      <c r="E6" t="s">
        <v>3444</v>
      </c>
      <c r="F6" t="s">
        <v>179</v>
      </c>
      <c r="G6" t="s">
        <v>2353</v>
      </c>
      <c r="H6" t="s">
        <v>4243</v>
      </c>
      <c r="I6" t="s">
        <v>3984</v>
      </c>
    </row>
    <row r="7" spans="1:9" ht="15" customHeight="1" x14ac:dyDescent="0.25">
      <c r="A7" t="s">
        <v>6857</v>
      </c>
      <c r="B7">
        <v>3</v>
      </c>
      <c r="C7" t="s">
        <v>3488</v>
      </c>
      <c r="D7" t="s">
        <v>6858</v>
      </c>
      <c r="E7" t="s">
        <v>3444</v>
      </c>
      <c r="F7" t="s">
        <v>179</v>
      </c>
      <c r="G7" t="s">
        <v>2353</v>
      </c>
      <c r="H7" t="s">
        <v>3444</v>
      </c>
      <c r="I7" t="s">
        <v>6857</v>
      </c>
    </row>
    <row r="8" spans="1:9" ht="15" customHeight="1" x14ac:dyDescent="0.25">
      <c r="A8" t="s">
        <v>6859</v>
      </c>
      <c r="B8">
        <v>1</v>
      </c>
      <c r="C8" t="s">
        <v>3500</v>
      </c>
      <c r="D8" t="s">
        <v>6860</v>
      </c>
      <c r="E8" t="s">
        <v>5380</v>
      </c>
      <c r="F8" t="s">
        <v>179</v>
      </c>
      <c r="G8" t="s">
        <v>2353</v>
      </c>
      <c r="H8" t="s">
        <v>3444</v>
      </c>
      <c r="I8" t="s">
        <v>6859</v>
      </c>
    </row>
    <row r="9" spans="1:9" ht="15" customHeight="1" x14ac:dyDescent="0.25">
      <c r="A9" t="s">
        <v>6861</v>
      </c>
      <c r="B9">
        <v>2</v>
      </c>
      <c r="C9" t="s">
        <v>41</v>
      </c>
      <c r="D9" t="s">
        <v>4526</v>
      </c>
      <c r="E9" t="s">
        <v>5397</v>
      </c>
      <c r="F9" t="s">
        <v>3979</v>
      </c>
      <c r="G9" t="s">
        <v>2353</v>
      </c>
      <c r="H9" t="s">
        <v>3444</v>
      </c>
      <c r="I9" t="s">
        <v>6861</v>
      </c>
    </row>
    <row r="10" spans="1:9" ht="15" customHeight="1" x14ac:dyDescent="0.25">
      <c r="A10" t="s">
        <v>6862</v>
      </c>
      <c r="B10">
        <v>1</v>
      </c>
      <c r="C10" t="s">
        <v>3488</v>
      </c>
      <c r="D10" t="s">
        <v>6863</v>
      </c>
      <c r="E10" t="s">
        <v>5380</v>
      </c>
      <c r="F10" t="s">
        <v>3979</v>
      </c>
      <c r="G10" t="s">
        <v>2353</v>
      </c>
      <c r="H10" t="s">
        <v>5351</v>
      </c>
      <c r="I10" t="s">
        <v>6862</v>
      </c>
    </row>
    <row r="11" spans="1:9" ht="15" customHeight="1" x14ac:dyDescent="0.25">
      <c r="A11" t="s">
        <v>6864</v>
      </c>
      <c r="B11">
        <v>15</v>
      </c>
      <c r="C11" t="s">
        <v>3488</v>
      </c>
      <c r="D11" t="s">
        <v>6865</v>
      </c>
      <c r="E11" t="s">
        <v>3444</v>
      </c>
      <c r="F11" t="s">
        <v>3979</v>
      </c>
      <c r="G11" t="s">
        <v>2353</v>
      </c>
      <c r="H11" t="s">
        <v>5354</v>
      </c>
      <c r="I11" t="s">
        <v>6864</v>
      </c>
    </row>
    <row r="12" spans="1:9" ht="15" customHeight="1" x14ac:dyDescent="0.25">
      <c r="A12" t="s">
        <v>6866</v>
      </c>
      <c r="B12">
        <v>2</v>
      </c>
      <c r="C12" t="s">
        <v>41</v>
      </c>
      <c r="D12" t="s">
        <v>6867</v>
      </c>
      <c r="E12" t="s">
        <v>3444</v>
      </c>
      <c r="F12" t="s">
        <v>3979</v>
      </c>
      <c r="G12" t="s">
        <v>2353</v>
      </c>
      <c r="H12" t="s">
        <v>5351</v>
      </c>
      <c r="I12" t="s">
        <v>6866</v>
      </c>
    </row>
    <row r="13" spans="1:9" ht="15" customHeight="1" x14ac:dyDescent="0.25">
      <c r="A13" t="s">
        <v>6868</v>
      </c>
      <c r="B13">
        <v>3</v>
      </c>
      <c r="C13" t="s">
        <v>3488</v>
      </c>
      <c r="D13" t="s">
        <v>6869</v>
      </c>
      <c r="E13" t="s">
        <v>3444</v>
      </c>
      <c r="F13" t="s">
        <v>179</v>
      </c>
      <c r="G13" t="s">
        <v>2353</v>
      </c>
      <c r="H13" t="s">
        <v>5222</v>
      </c>
      <c r="I13" t="s">
        <v>6868</v>
      </c>
    </row>
    <row r="14" spans="1:9" ht="15" customHeight="1" x14ac:dyDescent="0.25">
      <c r="A14" t="s">
        <v>6870</v>
      </c>
      <c r="B14">
        <v>1</v>
      </c>
      <c r="C14" t="s">
        <v>41</v>
      </c>
      <c r="D14" t="s">
        <v>6871</v>
      </c>
      <c r="E14" t="s">
        <v>5380</v>
      </c>
      <c r="F14" t="s">
        <v>179</v>
      </c>
      <c r="G14" t="s">
        <v>2353</v>
      </c>
      <c r="H14" t="s">
        <v>3444</v>
      </c>
      <c r="I14" t="s">
        <v>6870</v>
      </c>
    </row>
    <row r="15" spans="1:9" ht="15" customHeight="1" x14ac:dyDescent="0.25">
      <c r="A15" t="s">
        <v>6872</v>
      </c>
      <c r="B15">
        <v>2</v>
      </c>
      <c r="C15" t="s">
        <v>41</v>
      </c>
      <c r="D15" t="s">
        <v>6873</v>
      </c>
      <c r="E15" t="s">
        <v>5427</v>
      </c>
      <c r="F15" t="s">
        <v>179</v>
      </c>
      <c r="G15" t="s">
        <v>2353</v>
      </c>
      <c r="H15" t="s">
        <v>5357</v>
      </c>
      <c r="I15" t="s">
        <v>6872</v>
      </c>
    </row>
    <row r="16" spans="1:9" ht="15" customHeight="1" x14ac:dyDescent="0.25">
      <c r="A16" t="s">
        <v>6874</v>
      </c>
      <c r="B16">
        <v>2</v>
      </c>
      <c r="C16" t="s">
        <v>41</v>
      </c>
      <c r="D16" t="s">
        <v>6875</v>
      </c>
      <c r="E16" t="s">
        <v>5427</v>
      </c>
      <c r="F16" t="s">
        <v>179</v>
      </c>
      <c r="G16" t="s">
        <v>2353</v>
      </c>
      <c r="H16" t="s">
        <v>5357</v>
      </c>
      <c r="I16" t="s">
        <v>6874</v>
      </c>
    </row>
    <row r="17" spans="1:9" ht="15" customHeight="1" x14ac:dyDescent="0.25">
      <c r="A17" t="s">
        <v>6876</v>
      </c>
      <c r="B17">
        <v>3</v>
      </c>
      <c r="C17" t="s">
        <v>3500</v>
      </c>
      <c r="D17" t="s">
        <v>6877</v>
      </c>
      <c r="E17" t="s">
        <v>3444</v>
      </c>
      <c r="F17" t="s">
        <v>179</v>
      </c>
      <c r="G17" t="s">
        <v>2353</v>
      </c>
      <c r="H17" t="s">
        <v>5366</v>
      </c>
      <c r="I17" t="s">
        <v>6876</v>
      </c>
    </row>
    <row r="18" spans="1:9" ht="15" customHeight="1" x14ac:dyDescent="0.25">
      <c r="A18" t="s">
        <v>6878</v>
      </c>
      <c r="B18">
        <v>3</v>
      </c>
      <c r="C18" t="s">
        <v>41</v>
      </c>
      <c r="D18" t="s">
        <v>6879</v>
      </c>
      <c r="E18" t="s">
        <v>5427</v>
      </c>
      <c r="F18" t="s">
        <v>179</v>
      </c>
      <c r="G18" t="s">
        <v>2353</v>
      </c>
      <c r="H18" t="s">
        <v>4243</v>
      </c>
      <c r="I18" t="s">
        <v>6878</v>
      </c>
    </row>
    <row r="19" spans="1:9" ht="15" customHeight="1" x14ac:dyDescent="0.25">
      <c r="A19" t="s">
        <v>6880</v>
      </c>
      <c r="B19">
        <v>4</v>
      </c>
      <c r="C19" t="s">
        <v>41</v>
      </c>
      <c r="D19" t="s">
        <v>6881</v>
      </c>
      <c r="E19" t="s">
        <v>5375</v>
      </c>
      <c r="F19" t="s">
        <v>179</v>
      </c>
      <c r="G19" t="s">
        <v>2353</v>
      </c>
      <c r="H19" t="s">
        <v>5357</v>
      </c>
      <c r="I19" t="s">
        <v>6880</v>
      </c>
    </row>
    <row r="20" spans="1:9" ht="15" customHeight="1" x14ac:dyDescent="0.25">
      <c r="A20" t="s">
        <v>6882</v>
      </c>
      <c r="B20">
        <v>2</v>
      </c>
      <c r="C20" t="s">
        <v>3500</v>
      </c>
      <c r="D20" t="s">
        <v>6883</v>
      </c>
      <c r="E20" t="s">
        <v>5380</v>
      </c>
      <c r="F20" t="s">
        <v>3979</v>
      </c>
      <c r="G20" t="s">
        <v>2353</v>
      </c>
      <c r="H20" t="s">
        <v>5359</v>
      </c>
      <c r="I20" t="s">
        <v>6882</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157</v>
      </c>
      <c r="B1" t="s">
        <v>6</v>
      </c>
      <c r="C1" t="s">
        <v>6884</v>
      </c>
      <c r="D1" t="s">
        <v>1</v>
      </c>
      <c r="E1" t="s">
        <v>7</v>
      </c>
    </row>
    <row r="2" spans="1:5" ht="15" customHeight="1" x14ac:dyDescent="0.25">
      <c r="A2" t="s">
        <v>6885</v>
      </c>
      <c r="B2" t="s">
        <v>41</v>
      </c>
      <c r="C2" t="s">
        <v>4343</v>
      </c>
      <c r="D2" t="s">
        <v>1286</v>
      </c>
      <c r="E2" t="s">
        <v>6886</v>
      </c>
    </row>
    <row r="3" spans="1:5" ht="15" customHeight="1" x14ac:dyDescent="0.25">
      <c r="A3" t="s">
        <v>6887</v>
      </c>
      <c r="B3" t="s">
        <v>3500</v>
      </c>
      <c r="C3" t="s">
        <v>4343</v>
      </c>
      <c r="D3" t="s">
        <v>1286</v>
      </c>
      <c r="E3" t="s">
        <v>6888</v>
      </c>
    </row>
    <row r="4" spans="1:5" ht="15" customHeight="1" x14ac:dyDescent="0.25">
      <c r="A4" t="s">
        <v>6889</v>
      </c>
      <c r="B4" t="s">
        <v>3488</v>
      </c>
      <c r="C4" t="s">
        <v>4343</v>
      </c>
      <c r="D4" t="s">
        <v>1286</v>
      </c>
      <c r="E4" t="s">
        <v>6890</v>
      </c>
    </row>
    <row r="5" spans="1:5" ht="15" customHeight="1" x14ac:dyDescent="0.25">
      <c r="A5" t="s">
        <v>6891</v>
      </c>
      <c r="B5" t="s">
        <v>41</v>
      </c>
      <c r="C5" t="s">
        <v>4341</v>
      </c>
      <c r="D5" t="s">
        <v>1286</v>
      </c>
      <c r="E5" t="s">
        <v>6892</v>
      </c>
    </row>
    <row r="6" spans="1:5" ht="15" customHeight="1" x14ac:dyDescent="0.25">
      <c r="A6" t="s">
        <v>6893</v>
      </c>
      <c r="B6" t="s">
        <v>3500</v>
      </c>
      <c r="C6" t="s">
        <v>4341</v>
      </c>
      <c r="D6" t="s">
        <v>1286</v>
      </c>
      <c r="E6" t="s">
        <v>6894</v>
      </c>
    </row>
    <row r="7" spans="1:5" ht="15" customHeight="1" x14ac:dyDescent="0.25">
      <c r="A7" t="s">
        <v>6895</v>
      </c>
      <c r="B7" t="s">
        <v>3488</v>
      </c>
      <c r="C7" t="s">
        <v>4341</v>
      </c>
      <c r="D7" t="s">
        <v>1286</v>
      </c>
      <c r="E7" t="s">
        <v>6896</v>
      </c>
    </row>
    <row r="8" spans="1:5" ht="15" customHeight="1" x14ac:dyDescent="0.25">
      <c r="A8" t="s">
        <v>6897</v>
      </c>
      <c r="B8" t="s">
        <v>41</v>
      </c>
      <c r="C8" t="s">
        <v>4350</v>
      </c>
      <c r="D8" t="s">
        <v>1286</v>
      </c>
      <c r="E8" t="s">
        <v>6898</v>
      </c>
    </row>
    <row r="9" spans="1:5" ht="15" customHeight="1" x14ac:dyDescent="0.25">
      <c r="A9" t="s">
        <v>6899</v>
      </c>
      <c r="B9" t="s">
        <v>3500</v>
      </c>
      <c r="C9" t="s">
        <v>4350</v>
      </c>
      <c r="D9" t="s">
        <v>1286</v>
      </c>
      <c r="E9" t="s">
        <v>6900</v>
      </c>
    </row>
    <row r="10" spans="1:5" ht="15" customHeight="1" x14ac:dyDescent="0.25">
      <c r="A10" t="s">
        <v>6901</v>
      </c>
      <c r="B10" t="s">
        <v>3488</v>
      </c>
      <c r="C10" t="s">
        <v>4350</v>
      </c>
      <c r="D10" t="s">
        <v>1286</v>
      </c>
      <c r="E10" t="s">
        <v>6902</v>
      </c>
    </row>
    <row r="11" spans="1:5" ht="15" customHeight="1" x14ac:dyDescent="0.25">
      <c r="A11" t="s">
        <v>6903</v>
      </c>
      <c r="B11" t="s">
        <v>41</v>
      </c>
      <c r="C11" t="s">
        <v>4332</v>
      </c>
      <c r="D11" t="s">
        <v>1286</v>
      </c>
      <c r="E11" t="s">
        <v>6904</v>
      </c>
    </row>
    <row r="12" spans="1:5" ht="15" customHeight="1" x14ac:dyDescent="0.25">
      <c r="A12" t="s">
        <v>6905</v>
      </c>
      <c r="B12" t="s">
        <v>3500</v>
      </c>
      <c r="C12" t="s">
        <v>4332</v>
      </c>
      <c r="D12" t="s">
        <v>1286</v>
      </c>
      <c r="E12" t="s">
        <v>6906</v>
      </c>
    </row>
    <row r="13" spans="1:5" ht="15" customHeight="1" x14ac:dyDescent="0.25">
      <c r="A13" t="s">
        <v>6907</v>
      </c>
      <c r="B13" t="s">
        <v>3488</v>
      </c>
      <c r="C13" t="s">
        <v>4332</v>
      </c>
      <c r="D13" t="s">
        <v>1286</v>
      </c>
      <c r="E13" t="s">
        <v>6908</v>
      </c>
    </row>
    <row r="14" spans="1:5" ht="15" customHeight="1" x14ac:dyDescent="0.25">
      <c r="A14" t="s">
        <v>6909</v>
      </c>
      <c r="B14" t="s">
        <v>41</v>
      </c>
      <c r="C14" t="s">
        <v>4357</v>
      </c>
      <c r="D14" t="s">
        <v>1286</v>
      </c>
      <c r="E14" t="s">
        <v>6910</v>
      </c>
    </row>
    <row r="15" spans="1:5" ht="15" customHeight="1" x14ac:dyDescent="0.25">
      <c r="A15" t="s">
        <v>6911</v>
      </c>
      <c r="B15" t="s">
        <v>3500</v>
      </c>
      <c r="C15" t="s">
        <v>4357</v>
      </c>
      <c r="D15" t="s">
        <v>1286</v>
      </c>
      <c r="E15" t="s">
        <v>6912</v>
      </c>
    </row>
    <row r="16" spans="1:5" ht="15" customHeight="1" x14ac:dyDescent="0.25">
      <c r="A16" t="s">
        <v>6913</v>
      </c>
      <c r="B16" t="s">
        <v>3488</v>
      </c>
      <c r="C16" t="s">
        <v>4357</v>
      </c>
      <c r="D16" t="s">
        <v>1286</v>
      </c>
      <c r="E16" t="s">
        <v>6914</v>
      </c>
    </row>
    <row r="17" spans="1:5" ht="15" customHeight="1" x14ac:dyDescent="0.25">
      <c r="A17" t="s">
        <v>6915</v>
      </c>
      <c r="B17" t="s">
        <v>41</v>
      </c>
      <c r="C17" t="s">
        <v>4364</v>
      </c>
      <c r="D17" t="s">
        <v>1286</v>
      </c>
      <c r="E17" t="s">
        <v>6916</v>
      </c>
    </row>
    <row r="18" spans="1:5" ht="15" customHeight="1" x14ac:dyDescent="0.25">
      <c r="A18" t="s">
        <v>6917</v>
      </c>
      <c r="B18" t="s">
        <v>3500</v>
      </c>
      <c r="C18" t="s">
        <v>4364</v>
      </c>
      <c r="D18" t="s">
        <v>1286</v>
      </c>
      <c r="E18" t="s">
        <v>6918</v>
      </c>
    </row>
    <row r="19" spans="1:5" ht="15" customHeight="1" x14ac:dyDescent="0.25">
      <c r="A19" t="s">
        <v>6919</v>
      </c>
      <c r="B19" t="s">
        <v>3488</v>
      </c>
      <c r="C19" t="s">
        <v>4364</v>
      </c>
      <c r="D19" t="s">
        <v>1286</v>
      </c>
      <c r="E19" t="s">
        <v>6920</v>
      </c>
    </row>
    <row r="20" spans="1:5" ht="15" customHeight="1" x14ac:dyDescent="0.25">
      <c r="A20" t="s">
        <v>6921</v>
      </c>
      <c r="B20" t="s">
        <v>41</v>
      </c>
      <c r="C20" t="s">
        <v>4364</v>
      </c>
      <c r="D20" t="s">
        <v>701</v>
      </c>
      <c r="E20" t="s">
        <v>6922</v>
      </c>
    </row>
    <row r="21" spans="1:5" ht="15" customHeight="1" x14ac:dyDescent="0.25">
      <c r="A21" t="s">
        <v>6923</v>
      </c>
      <c r="B21" t="s">
        <v>41</v>
      </c>
      <c r="C21" t="s">
        <v>4364</v>
      </c>
      <c r="D21" t="s">
        <v>701</v>
      </c>
      <c r="E21" t="s">
        <v>6924</v>
      </c>
    </row>
    <row r="22" spans="1:5" ht="15" customHeight="1" x14ac:dyDescent="0.25">
      <c r="A22" t="s">
        <v>6925</v>
      </c>
      <c r="B22" t="s">
        <v>3500</v>
      </c>
      <c r="C22" t="s">
        <v>4364</v>
      </c>
      <c r="D22" t="s">
        <v>701</v>
      </c>
      <c r="E22" t="s">
        <v>6926</v>
      </c>
    </row>
    <row r="23" spans="1:5" ht="15" customHeight="1" x14ac:dyDescent="0.25">
      <c r="A23" t="s">
        <v>6927</v>
      </c>
      <c r="B23" t="s">
        <v>3500</v>
      </c>
      <c r="C23" t="s">
        <v>4364</v>
      </c>
      <c r="D23" t="s">
        <v>701</v>
      </c>
      <c r="E23" t="s">
        <v>6928</v>
      </c>
    </row>
    <row r="24" spans="1:5" ht="15" customHeight="1" x14ac:dyDescent="0.25">
      <c r="A24" t="s">
        <v>6929</v>
      </c>
      <c r="B24" t="s">
        <v>3488</v>
      </c>
      <c r="C24" t="s">
        <v>4364</v>
      </c>
      <c r="D24" t="s">
        <v>701</v>
      </c>
      <c r="E24" t="s">
        <v>6930</v>
      </c>
    </row>
    <row r="25" spans="1:5" ht="15" customHeight="1" x14ac:dyDescent="0.25">
      <c r="A25" t="s">
        <v>6931</v>
      </c>
      <c r="B25" t="s">
        <v>3488</v>
      </c>
      <c r="C25" t="s">
        <v>4364</v>
      </c>
      <c r="D25" t="s">
        <v>701</v>
      </c>
      <c r="E25" t="s">
        <v>6932</v>
      </c>
    </row>
    <row r="26" spans="1:5" ht="15" customHeight="1" x14ac:dyDescent="0.25">
      <c r="A26" t="s">
        <v>6933</v>
      </c>
      <c r="B26" t="s">
        <v>3488</v>
      </c>
      <c r="C26" t="s">
        <v>4364</v>
      </c>
      <c r="D26" t="s">
        <v>701</v>
      </c>
      <c r="E26" t="s">
        <v>6934</v>
      </c>
    </row>
    <row r="27" spans="1:5" ht="15" customHeight="1" x14ac:dyDescent="0.25">
      <c r="A27" t="s">
        <v>6935</v>
      </c>
      <c r="B27" t="s">
        <v>3488</v>
      </c>
      <c r="C27" t="s">
        <v>4364</v>
      </c>
      <c r="D27" t="s">
        <v>701</v>
      </c>
      <c r="E27" t="s">
        <v>6936</v>
      </c>
    </row>
    <row r="28" spans="1:5" ht="15" customHeight="1" x14ac:dyDescent="0.25">
      <c r="A28" t="s">
        <v>6937</v>
      </c>
      <c r="B28" t="s">
        <v>3488</v>
      </c>
      <c r="C28" t="s">
        <v>4364</v>
      </c>
      <c r="D28" t="s">
        <v>701</v>
      </c>
      <c r="E28" t="s">
        <v>6938</v>
      </c>
    </row>
    <row r="29" spans="1:5" ht="15" customHeight="1" x14ac:dyDescent="0.25">
      <c r="A29" t="s">
        <v>6939</v>
      </c>
      <c r="B29" t="s">
        <v>3500</v>
      </c>
      <c r="C29" t="s">
        <v>4341</v>
      </c>
      <c r="D29" t="s">
        <v>910</v>
      </c>
      <c r="E29" t="s">
        <v>6940</v>
      </c>
    </row>
    <row r="30" spans="1:5" ht="15" customHeight="1" x14ac:dyDescent="0.25">
      <c r="A30" t="s">
        <v>6941</v>
      </c>
      <c r="B30" t="s">
        <v>3500</v>
      </c>
      <c r="C30" t="s">
        <v>6942</v>
      </c>
      <c r="D30" t="s">
        <v>910</v>
      </c>
      <c r="E30" t="s">
        <v>6943</v>
      </c>
    </row>
    <row r="31" spans="1:5" ht="15" customHeight="1" x14ac:dyDescent="0.25">
      <c r="A31" t="s">
        <v>6944</v>
      </c>
      <c r="B31" t="s">
        <v>41</v>
      </c>
      <c r="C31" t="s">
        <v>4370</v>
      </c>
      <c r="D31" t="s">
        <v>910</v>
      </c>
      <c r="E31" t="s">
        <v>6945</v>
      </c>
    </row>
    <row r="32" spans="1:5" ht="15" customHeight="1" x14ac:dyDescent="0.25">
      <c r="A32" t="s">
        <v>6946</v>
      </c>
      <c r="B32" t="s">
        <v>3488</v>
      </c>
      <c r="C32" t="s">
        <v>4364</v>
      </c>
      <c r="D32" t="s">
        <v>910</v>
      </c>
      <c r="E32" t="s">
        <v>6947</v>
      </c>
    </row>
    <row r="33" spans="1:5" ht="15" customHeight="1" x14ac:dyDescent="0.25">
      <c r="A33" t="s">
        <v>6948</v>
      </c>
      <c r="B33" t="s">
        <v>41</v>
      </c>
      <c r="C33" t="s">
        <v>4370</v>
      </c>
      <c r="D33" t="s">
        <v>910</v>
      </c>
      <c r="E33" t="s">
        <v>6949</v>
      </c>
    </row>
    <row r="34" spans="1:5" ht="15" customHeight="1" x14ac:dyDescent="0.25">
      <c r="A34" t="s">
        <v>6950</v>
      </c>
      <c r="B34" t="s">
        <v>3500</v>
      </c>
      <c r="C34" t="s">
        <v>4364</v>
      </c>
      <c r="D34" t="s">
        <v>910</v>
      </c>
      <c r="E34" t="s">
        <v>6951</v>
      </c>
    </row>
    <row r="35" spans="1:5" ht="15" customHeight="1" x14ac:dyDescent="0.25">
      <c r="A35" t="s">
        <v>6952</v>
      </c>
      <c r="B35" t="s">
        <v>41</v>
      </c>
      <c r="C35" t="s">
        <v>4364</v>
      </c>
      <c r="D35" t="s">
        <v>910</v>
      </c>
      <c r="E35" t="s">
        <v>6953</v>
      </c>
    </row>
    <row r="36" spans="1:5" ht="15" customHeight="1" x14ac:dyDescent="0.25">
      <c r="A36" t="s">
        <v>6954</v>
      </c>
      <c r="B36" t="s">
        <v>41</v>
      </c>
      <c r="C36" t="s">
        <v>4364</v>
      </c>
      <c r="D36" t="s">
        <v>910</v>
      </c>
      <c r="E36" t="s">
        <v>6955</v>
      </c>
    </row>
    <row r="37" spans="1:5" ht="15" customHeight="1" x14ac:dyDescent="0.25">
      <c r="A37" t="s">
        <v>6956</v>
      </c>
      <c r="B37" t="s">
        <v>41</v>
      </c>
      <c r="C37" t="s">
        <v>4343</v>
      </c>
      <c r="D37" t="s">
        <v>1290</v>
      </c>
      <c r="E37" t="s">
        <v>6957</v>
      </c>
    </row>
    <row r="38" spans="1:5" ht="15" customHeight="1" x14ac:dyDescent="0.25">
      <c r="A38" t="s">
        <v>6958</v>
      </c>
      <c r="B38" t="s">
        <v>3500</v>
      </c>
      <c r="C38" t="s">
        <v>4343</v>
      </c>
      <c r="D38" t="s">
        <v>1290</v>
      </c>
      <c r="E38" t="s">
        <v>6959</v>
      </c>
    </row>
    <row r="39" spans="1:5" ht="15" customHeight="1" x14ac:dyDescent="0.25">
      <c r="A39" t="s">
        <v>6960</v>
      </c>
      <c r="B39" t="s">
        <v>3488</v>
      </c>
      <c r="C39" t="s">
        <v>4343</v>
      </c>
      <c r="D39" t="s">
        <v>1290</v>
      </c>
      <c r="E39" t="s">
        <v>6961</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157</v>
      </c>
      <c r="B1" t="s">
        <v>159</v>
      </c>
      <c r="C1" t="s">
        <v>3718</v>
      </c>
      <c r="D1" t="s">
        <v>4985</v>
      </c>
      <c r="E1" s="9" t="s">
        <v>4986</v>
      </c>
      <c r="F1" s="9" t="s">
        <v>4987</v>
      </c>
      <c r="G1" t="s">
        <v>3723</v>
      </c>
      <c r="H1" t="s">
        <v>1</v>
      </c>
      <c r="I1" t="s">
        <v>4988</v>
      </c>
      <c r="J1" t="s">
        <v>6962</v>
      </c>
      <c r="K1" t="s">
        <v>163</v>
      </c>
      <c r="L1" t="s">
        <v>4990</v>
      </c>
      <c r="M1" t="s">
        <v>3724</v>
      </c>
    </row>
    <row r="2" spans="1:13" ht="15" customHeight="1" x14ac:dyDescent="0.25">
      <c r="A2" t="s">
        <v>6963</v>
      </c>
      <c r="B2" t="s">
        <v>3964</v>
      </c>
      <c r="C2" t="s">
        <v>4331</v>
      </c>
      <c r="D2">
        <v>2</v>
      </c>
      <c r="E2" s="9">
        <v>30</v>
      </c>
      <c r="F2" s="9">
        <v>34</v>
      </c>
      <c r="G2" t="s">
        <v>6964</v>
      </c>
      <c r="H2" t="s">
        <v>2124</v>
      </c>
      <c r="I2" t="s">
        <v>4364</v>
      </c>
      <c r="J2" t="s">
        <v>6965</v>
      </c>
      <c r="K2" t="s">
        <v>6963</v>
      </c>
      <c r="L2" t="s">
        <v>3444</v>
      </c>
    </row>
    <row r="3" spans="1:13" ht="15" customHeight="1" x14ac:dyDescent="0.25">
      <c r="A3" t="s">
        <v>6966</v>
      </c>
      <c r="B3" t="s">
        <v>3964</v>
      </c>
      <c r="C3" t="s">
        <v>4335</v>
      </c>
      <c r="D3">
        <v>2</v>
      </c>
      <c r="E3" s="9">
        <v>64</v>
      </c>
      <c r="F3" s="9">
        <v>70</v>
      </c>
      <c r="G3" t="s">
        <v>6964</v>
      </c>
      <c r="H3" t="s">
        <v>2124</v>
      </c>
      <c r="I3" t="s">
        <v>4364</v>
      </c>
      <c r="J3" t="s">
        <v>6967</v>
      </c>
      <c r="K3" t="s">
        <v>6968</v>
      </c>
      <c r="L3" t="s">
        <v>3444</v>
      </c>
    </row>
    <row r="4" spans="1:13" ht="15" customHeight="1" x14ac:dyDescent="0.25">
      <c r="A4" t="s">
        <v>6969</v>
      </c>
      <c r="B4" t="s">
        <v>3964</v>
      </c>
      <c r="C4" t="s">
        <v>4994</v>
      </c>
      <c r="D4">
        <v>7</v>
      </c>
      <c r="E4" s="9">
        <v>150</v>
      </c>
      <c r="F4" s="9">
        <v>160</v>
      </c>
      <c r="G4" t="s">
        <v>6964</v>
      </c>
      <c r="H4" t="s">
        <v>2124</v>
      </c>
      <c r="I4" t="s">
        <v>4364</v>
      </c>
      <c r="J4" t="s">
        <v>6970</v>
      </c>
      <c r="K4" t="s">
        <v>6971</v>
      </c>
      <c r="L4" t="s">
        <v>3444</v>
      </c>
    </row>
    <row r="5" spans="1:13" ht="15" customHeight="1" x14ac:dyDescent="0.25">
      <c r="A5" t="s">
        <v>5050</v>
      </c>
      <c r="B5" t="s">
        <v>3964</v>
      </c>
      <c r="C5" t="s">
        <v>4331</v>
      </c>
      <c r="D5" t="s">
        <v>3444</v>
      </c>
      <c r="E5" s="9">
        <v>20</v>
      </c>
      <c r="F5" s="9">
        <v>24</v>
      </c>
      <c r="G5" t="s">
        <v>3444</v>
      </c>
      <c r="H5" t="s">
        <v>154</v>
      </c>
      <c r="I5" t="s">
        <v>4364</v>
      </c>
      <c r="J5" t="s">
        <v>6972</v>
      </c>
      <c r="K5" t="s">
        <v>5050</v>
      </c>
      <c r="L5" t="s">
        <v>3444</v>
      </c>
    </row>
    <row r="6" spans="1:13" ht="15" customHeight="1" x14ac:dyDescent="0.25">
      <c r="A6" t="s">
        <v>5041</v>
      </c>
      <c r="B6" t="s">
        <v>3964</v>
      </c>
      <c r="C6" t="s">
        <v>4331</v>
      </c>
      <c r="D6">
        <v>2</v>
      </c>
      <c r="E6" s="9">
        <v>20</v>
      </c>
      <c r="F6" s="9">
        <v>24</v>
      </c>
      <c r="G6" t="s">
        <v>6973</v>
      </c>
      <c r="H6" t="s">
        <v>154</v>
      </c>
      <c r="I6" t="s">
        <v>4364</v>
      </c>
      <c r="J6" t="s">
        <v>6974</v>
      </c>
      <c r="K6" t="s">
        <v>5041</v>
      </c>
      <c r="L6" t="s">
        <v>3444</v>
      </c>
    </row>
    <row r="7" spans="1:13" ht="15" customHeight="1" x14ac:dyDescent="0.25">
      <c r="A7" t="s">
        <v>5048</v>
      </c>
      <c r="B7" t="s">
        <v>3964</v>
      </c>
      <c r="C7" t="s">
        <v>4331</v>
      </c>
      <c r="D7" t="s">
        <v>3444</v>
      </c>
      <c r="E7" s="9">
        <v>20</v>
      </c>
      <c r="F7" s="9">
        <v>24</v>
      </c>
      <c r="G7" t="s">
        <v>3444</v>
      </c>
      <c r="H7" t="s">
        <v>154</v>
      </c>
      <c r="I7" t="s">
        <v>4364</v>
      </c>
      <c r="J7" t="s">
        <v>6975</v>
      </c>
      <c r="K7" t="s">
        <v>5048</v>
      </c>
      <c r="L7" t="s">
        <v>3444</v>
      </c>
    </row>
    <row r="8" spans="1:13" ht="15" customHeight="1" x14ac:dyDescent="0.25">
      <c r="A8" t="s">
        <v>6976</v>
      </c>
      <c r="B8" t="s">
        <v>3964</v>
      </c>
      <c r="C8" t="s">
        <v>4335</v>
      </c>
      <c r="D8">
        <v>3</v>
      </c>
      <c r="E8" s="9">
        <v>48</v>
      </c>
      <c r="F8" s="9">
        <v>54</v>
      </c>
      <c r="G8" t="s">
        <v>3444</v>
      </c>
      <c r="H8" t="s">
        <v>154</v>
      </c>
      <c r="I8" t="s">
        <v>4364</v>
      </c>
      <c r="J8" t="s">
        <v>6977</v>
      </c>
      <c r="K8" t="s">
        <v>6978</v>
      </c>
      <c r="L8" t="s">
        <v>3444</v>
      </c>
    </row>
    <row r="9" spans="1:13" ht="15" customHeight="1" x14ac:dyDescent="0.25">
      <c r="A9" t="s">
        <v>6979</v>
      </c>
      <c r="B9" t="s">
        <v>3964</v>
      </c>
      <c r="C9" t="s">
        <v>4994</v>
      </c>
      <c r="D9">
        <v>7</v>
      </c>
      <c r="E9" s="9">
        <v>130</v>
      </c>
      <c r="F9" s="9">
        <v>140</v>
      </c>
      <c r="G9" t="s">
        <v>6980</v>
      </c>
      <c r="H9" t="s">
        <v>154</v>
      </c>
      <c r="I9" t="s">
        <v>4364</v>
      </c>
      <c r="J9" t="s">
        <v>6981</v>
      </c>
      <c r="K9" t="s">
        <v>6982</v>
      </c>
      <c r="L9" t="s">
        <v>3444</v>
      </c>
      <c r="M9" t="s">
        <v>4601</v>
      </c>
    </row>
    <row r="10" spans="1:13" ht="15" customHeight="1" x14ac:dyDescent="0.25">
      <c r="A10" t="s">
        <v>3827</v>
      </c>
      <c r="B10" t="s">
        <v>6836</v>
      </c>
      <c r="C10" t="s">
        <v>4331</v>
      </c>
      <c r="D10">
        <v>1</v>
      </c>
      <c r="E10" s="9">
        <v>20</v>
      </c>
      <c r="F10" s="9">
        <v>24</v>
      </c>
      <c r="G10" t="s">
        <v>5215</v>
      </c>
      <c r="H10" t="s">
        <v>493</v>
      </c>
      <c r="I10" t="s">
        <v>4367</v>
      </c>
      <c r="J10" t="s">
        <v>6983</v>
      </c>
      <c r="K10" t="s">
        <v>3827</v>
      </c>
      <c r="L10" t="s">
        <v>3444</v>
      </c>
    </row>
    <row r="11" spans="1:13" ht="15" customHeight="1" x14ac:dyDescent="0.25">
      <c r="A11" t="s">
        <v>6984</v>
      </c>
      <c r="B11" t="s">
        <v>6836</v>
      </c>
      <c r="C11" t="s">
        <v>4331</v>
      </c>
      <c r="D11">
        <v>2</v>
      </c>
      <c r="E11" s="9">
        <v>30</v>
      </c>
      <c r="F11" s="9">
        <v>34</v>
      </c>
      <c r="G11" t="s">
        <v>5215</v>
      </c>
      <c r="H11" t="s">
        <v>493</v>
      </c>
      <c r="I11" t="s">
        <v>4367</v>
      </c>
      <c r="J11" t="s">
        <v>6985</v>
      </c>
      <c r="K11" t="s">
        <v>6986</v>
      </c>
      <c r="L11" t="s">
        <v>3444</v>
      </c>
    </row>
    <row r="12" spans="1:13" ht="15" customHeight="1" x14ac:dyDescent="0.25">
      <c r="A12" t="s">
        <v>6987</v>
      </c>
      <c r="B12" t="s">
        <v>6836</v>
      </c>
      <c r="C12" t="s">
        <v>4331</v>
      </c>
      <c r="D12">
        <v>3</v>
      </c>
      <c r="E12" s="9">
        <v>40</v>
      </c>
      <c r="F12" s="9">
        <v>44</v>
      </c>
      <c r="G12" t="s">
        <v>6988</v>
      </c>
      <c r="H12" t="s">
        <v>493</v>
      </c>
      <c r="I12" t="s">
        <v>4367</v>
      </c>
      <c r="J12" t="s">
        <v>6989</v>
      </c>
      <c r="K12" t="s">
        <v>6990</v>
      </c>
      <c r="L12" t="s">
        <v>3444</v>
      </c>
    </row>
    <row r="13" spans="1:13" ht="15" customHeight="1" x14ac:dyDescent="0.25">
      <c r="A13" t="s">
        <v>6991</v>
      </c>
      <c r="B13" t="s">
        <v>6836</v>
      </c>
      <c r="C13" t="s">
        <v>4331</v>
      </c>
      <c r="D13" t="s">
        <v>3444</v>
      </c>
      <c r="E13" s="9">
        <v>12</v>
      </c>
      <c r="F13" s="9">
        <v>14</v>
      </c>
      <c r="G13" t="s">
        <v>5215</v>
      </c>
      <c r="H13" t="s">
        <v>493</v>
      </c>
      <c r="I13" t="s">
        <v>4367</v>
      </c>
      <c r="J13" t="s">
        <v>6992</v>
      </c>
      <c r="K13" t="s">
        <v>6991</v>
      </c>
      <c r="L13" t="s">
        <v>3444</v>
      </c>
    </row>
    <row r="14" spans="1:13" ht="15" customHeight="1" x14ac:dyDescent="0.25">
      <c r="A14" t="s">
        <v>3835</v>
      </c>
      <c r="B14" t="s">
        <v>6836</v>
      </c>
      <c r="C14" t="s">
        <v>4335</v>
      </c>
      <c r="D14">
        <v>3</v>
      </c>
      <c r="E14" s="9">
        <v>130</v>
      </c>
      <c r="F14" s="9">
        <v>140</v>
      </c>
      <c r="G14" t="s">
        <v>6993</v>
      </c>
      <c r="H14" t="s">
        <v>493</v>
      </c>
      <c r="I14" t="s">
        <v>4350</v>
      </c>
      <c r="J14" t="s">
        <v>6994</v>
      </c>
      <c r="K14" t="s">
        <v>3835</v>
      </c>
      <c r="L14" t="s">
        <v>3444</v>
      </c>
    </row>
    <row r="15" spans="1:13" ht="15" customHeight="1" x14ac:dyDescent="0.25">
      <c r="A15" t="s">
        <v>6995</v>
      </c>
      <c r="B15" t="s">
        <v>6836</v>
      </c>
      <c r="C15" t="s">
        <v>4335</v>
      </c>
      <c r="D15" t="s">
        <v>3444</v>
      </c>
      <c r="E15" s="9">
        <v>130</v>
      </c>
      <c r="F15" s="9">
        <v>140</v>
      </c>
      <c r="G15" t="s">
        <v>6993</v>
      </c>
      <c r="H15" t="s">
        <v>493</v>
      </c>
      <c r="I15" t="s">
        <v>4350</v>
      </c>
      <c r="J15" t="s">
        <v>6996</v>
      </c>
      <c r="K15" t="s">
        <v>6997</v>
      </c>
      <c r="L15" t="s">
        <v>3835</v>
      </c>
    </row>
    <row r="16" spans="1:13" ht="15" customHeight="1" x14ac:dyDescent="0.25">
      <c r="A16" t="s">
        <v>6998</v>
      </c>
      <c r="B16" t="s">
        <v>6836</v>
      </c>
      <c r="C16" t="s">
        <v>4994</v>
      </c>
      <c r="D16">
        <v>5</v>
      </c>
      <c r="E16" s="9">
        <v>100</v>
      </c>
      <c r="F16" s="9">
        <v>110</v>
      </c>
      <c r="G16" t="s">
        <v>6999</v>
      </c>
      <c r="H16" t="s">
        <v>493</v>
      </c>
      <c r="I16" t="s">
        <v>4357</v>
      </c>
      <c r="J16" t="s">
        <v>7000</v>
      </c>
      <c r="K16" t="s">
        <v>7001</v>
      </c>
      <c r="L16" t="s">
        <v>3444</v>
      </c>
    </row>
    <row r="17" spans="1:13" ht="15" customHeight="1" x14ac:dyDescent="0.25">
      <c r="A17" t="s">
        <v>7002</v>
      </c>
      <c r="B17" t="s">
        <v>3981</v>
      </c>
      <c r="C17" t="s">
        <v>4331</v>
      </c>
      <c r="D17">
        <v>1</v>
      </c>
      <c r="E17" s="9">
        <v>30</v>
      </c>
      <c r="F17" s="9">
        <v>34</v>
      </c>
      <c r="G17" t="s">
        <v>5228</v>
      </c>
      <c r="H17" t="s">
        <v>2146</v>
      </c>
      <c r="I17" t="s">
        <v>4364</v>
      </c>
      <c r="J17" t="s">
        <v>7003</v>
      </c>
      <c r="K17" t="s">
        <v>7002</v>
      </c>
      <c r="L17" t="s">
        <v>3444</v>
      </c>
      <c r="M17" t="s">
        <v>3826</v>
      </c>
    </row>
    <row r="18" spans="1:13" ht="15" customHeight="1" x14ac:dyDescent="0.25">
      <c r="A18" t="s">
        <v>7004</v>
      </c>
      <c r="B18" t="s">
        <v>3981</v>
      </c>
      <c r="C18" t="s">
        <v>4335</v>
      </c>
      <c r="D18">
        <v>3</v>
      </c>
      <c r="E18" s="9">
        <v>40</v>
      </c>
      <c r="F18" s="9">
        <v>46</v>
      </c>
      <c r="G18" t="s">
        <v>7005</v>
      </c>
      <c r="H18" t="s">
        <v>2146</v>
      </c>
      <c r="I18" t="s">
        <v>4364</v>
      </c>
      <c r="J18" t="s">
        <v>7006</v>
      </c>
      <c r="K18" t="s">
        <v>7004</v>
      </c>
      <c r="L18" t="s">
        <v>3444</v>
      </c>
    </row>
    <row r="19" spans="1:13" ht="15" customHeight="1" x14ac:dyDescent="0.25">
      <c r="A19" t="s">
        <v>7007</v>
      </c>
      <c r="B19" t="s">
        <v>3981</v>
      </c>
      <c r="C19" t="s">
        <v>4335</v>
      </c>
      <c r="D19">
        <v>4</v>
      </c>
      <c r="E19" s="9">
        <v>60</v>
      </c>
      <c r="F19" s="9">
        <v>66</v>
      </c>
      <c r="G19" t="s">
        <v>5228</v>
      </c>
      <c r="H19" t="s">
        <v>2146</v>
      </c>
      <c r="I19" t="s">
        <v>4364</v>
      </c>
      <c r="J19" t="s">
        <v>7008</v>
      </c>
      <c r="K19" t="s">
        <v>7007</v>
      </c>
      <c r="L19" t="s">
        <v>3444</v>
      </c>
    </row>
    <row r="20" spans="1:13" ht="15" customHeight="1" x14ac:dyDescent="0.25">
      <c r="A20" t="s">
        <v>3953</v>
      </c>
      <c r="B20" t="s">
        <v>3981</v>
      </c>
      <c r="C20" t="s">
        <v>4994</v>
      </c>
      <c r="D20">
        <v>9</v>
      </c>
      <c r="E20" s="9">
        <v>250</v>
      </c>
      <c r="F20" s="9">
        <v>270</v>
      </c>
      <c r="G20" t="s">
        <v>7009</v>
      </c>
      <c r="H20" t="s">
        <v>2146</v>
      </c>
      <c r="I20" t="s">
        <v>4364</v>
      </c>
      <c r="J20" t="s">
        <v>7010</v>
      </c>
      <c r="K20" t="s">
        <v>3953</v>
      </c>
      <c r="L20" t="s">
        <v>3444</v>
      </c>
      <c r="M20" t="s">
        <v>7011</v>
      </c>
    </row>
    <row r="21" spans="1:13" ht="15" customHeight="1" x14ac:dyDescent="0.25">
      <c r="A21" t="s">
        <v>3786</v>
      </c>
      <c r="B21" t="s">
        <v>4991</v>
      </c>
      <c r="C21" t="s">
        <v>4331</v>
      </c>
      <c r="D21">
        <v>2</v>
      </c>
      <c r="E21" s="9">
        <v>48</v>
      </c>
      <c r="F21" s="9">
        <v>54</v>
      </c>
      <c r="G21" t="s">
        <v>3444</v>
      </c>
      <c r="H21" t="s">
        <v>89</v>
      </c>
      <c r="I21" t="s">
        <v>4364</v>
      </c>
      <c r="J21" t="s">
        <v>7012</v>
      </c>
      <c r="K21" t="s">
        <v>3786</v>
      </c>
      <c r="L21" t="s">
        <v>3444</v>
      </c>
    </row>
    <row r="22" spans="1:13" ht="15" customHeight="1" x14ac:dyDescent="0.25">
      <c r="A22" t="s">
        <v>3814</v>
      </c>
      <c r="B22" t="s">
        <v>4991</v>
      </c>
      <c r="C22" t="s">
        <v>4335</v>
      </c>
      <c r="D22">
        <v>6</v>
      </c>
      <c r="E22" s="9">
        <v>114</v>
      </c>
      <c r="F22" s="9">
        <v>120</v>
      </c>
      <c r="G22" t="s">
        <v>3444</v>
      </c>
      <c r="H22" t="s">
        <v>89</v>
      </c>
      <c r="I22" t="s">
        <v>4364</v>
      </c>
      <c r="J22" t="s">
        <v>7013</v>
      </c>
      <c r="K22" t="s">
        <v>3814</v>
      </c>
      <c r="L22" t="s">
        <v>3444</v>
      </c>
    </row>
    <row r="23" spans="1:13" ht="15" customHeight="1" x14ac:dyDescent="0.25">
      <c r="A23" t="s">
        <v>3820</v>
      </c>
      <c r="B23" t="s">
        <v>4991</v>
      </c>
      <c r="C23" t="s">
        <v>4994</v>
      </c>
      <c r="D23">
        <v>9</v>
      </c>
      <c r="E23" s="9">
        <v>999</v>
      </c>
      <c r="F23" s="9">
        <v>999</v>
      </c>
      <c r="G23" t="s">
        <v>4995</v>
      </c>
      <c r="H23" t="s">
        <v>89</v>
      </c>
      <c r="I23" t="s">
        <v>4364</v>
      </c>
      <c r="J23" t="s">
        <v>7014</v>
      </c>
      <c r="K23" t="s">
        <v>3820</v>
      </c>
      <c r="L23" t="s">
        <v>3444</v>
      </c>
    </row>
    <row r="24" spans="1:13" ht="15" customHeight="1" x14ac:dyDescent="0.25">
      <c r="A24" t="s">
        <v>7015</v>
      </c>
      <c r="B24" t="s">
        <v>6836</v>
      </c>
      <c r="C24" t="s">
        <v>4331</v>
      </c>
      <c r="D24">
        <v>1</v>
      </c>
      <c r="E24" s="9">
        <v>20</v>
      </c>
      <c r="F24" s="9">
        <v>24</v>
      </c>
      <c r="G24" t="s">
        <v>7016</v>
      </c>
      <c r="H24" t="s">
        <v>2353</v>
      </c>
      <c r="I24" t="s">
        <v>4343</v>
      </c>
      <c r="J24" t="s">
        <v>7017</v>
      </c>
      <c r="K24" t="s">
        <v>7015</v>
      </c>
      <c r="L24" t="s">
        <v>3444</v>
      </c>
      <c r="M24" t="s">
        <v>3746</v>
      </c>
    </row>
    <row r="25" spans="1:13" ht="15" customHeight="1" x14ac:dyDescent="0.25">
      <c r="A25" t="s">
        <v>7018</v>
      </c>
      <c r="B25" t="s">
        <v>6836</v>
      </c>
      <c r="C25" t="s">
        <v>4335</v>
      </c>
      <c r="D25">
        <v>3</v>
      </c>
      <c r="E25" s="9">
        <v>48</v>
      </c>
      <c r="F25" s="9">
        <v>54</v>
      </c>
      <c r="G25" t="s">
        <v>3444</v>
      </c>
      <c r="H25" t="s">
        <v>2353</v>
      </c>
      <c r="I25" t="s">
        <v>4364</v>
      </c>
      <c r="J25" t="s">
        <v>7019</v>
      </c>
      <c r="K25" t="s">
        <v>7018</v>
      </c>
      <c r="L25" t="s">
        <v>3444</v>
      </c>
    </row>
    <row r="26" spans="1:13" ht="15" customHeight="1" x14ac:dyDescent="0.25">
      <c r="A26" t="s">
        <v>7020</v>
      </c>
      <c r="B26" t="s">
        <v>6836</v>
      </c>
      <c r="C26" t="s">
        <v>4994</v>
      </c>
      <c r="D26">
        <v>3</v>
      </c>
      <c r="E26" s="9">
        <v>60</v>
      </c>
      <c r="F26" s="9">
        <v>66</v>
      </c>
      <c r="G26" t="s">
        <v>7021</v>
      </c>
      <c r="H26" t="s">
        <v>2353</v>
      </c>
      <c r="I26" t="s">
        <v>4364</v>
      </c>
      <c r="J26" t="s">
        <v>7022</v>
      </c>
      <c r="K26" t="s">
        <v>7020</v>
      </c>
      <c r="L26" t="s">
        <v>3444</v>
      </c>
    </row>
    <row r="27" spans="1:13" ht="15" customHeight="1" x14ac:dyDescent="0.25">
      <c r="A27" t="s">
        <v>4997</v>
      </c>
      <c r="B27" t="s">
        <v>4991</v>
      </c>
      <c r="C27" t="s">
        <v>4331</v>
      </c>
      <c r="D27">
        <v>3</v>
      </c>
      <c r="E27" s="9">
        <v>40</v>
      </c>
      <c r="F27" s="9">
        <v>44</v>
      </c>
      <c r="G27" t="s">
        <v>3444</v>
      </c>
      <c r="H27" t="s">
        <v>89</v>
      </c>
      <c r="I27" t="s">
        <v>4364</v>
      </c>
      <c r="J27" t="s">
        <v>7023</v>
      </c>
      <c r="K27" t="s">
        <v>4999</v>
      </c>
      <c r="L27" t="s">
        <v>3444</v>
      </c>
    </row>
    <row r="28" spans="1:13" ht="15" customHeight="1" x14ac:dyDescent="0.25">
      <c r="A28" t="s">
        <v>5000</v>
      </c>
      <c r="B28" t="s">
        <v>4991</v>
      </c>
      <c r="C28" t="s">
        <v>4331</v>
      </c>
      <c r="D28">
        <v>1</v>
      </c>
      <c r="E28" s="9">
        <v>10</v>
      </c>
      <c r="F28" s="9">
        <v>15</v>
      </c>
      <c r="G28" t="s">
        <v>5001</v>
      </c>
      <c r="H28" t="s">
        <v>89</v>
      </c>
      <c r="I28" t="s">
        <v>4364</v>
      </c>
      <c r="J28" t="s">
        <v>7024</v>
      </c>
      <c r="K28" t="s">
        <v>5003</v>
      </c>
      <c r="L28" t="s">
        <v>3444</v>
      </c>
      <c r="M28" t="s">
        <v>4601</v>
      </c>
    </row>
    <row r="29" spans="1:13" ht="15" customHeight="1" x14ac:dyDescent="0.25">
      <c r="A29" t="s">
        <v>5004</v>
      </c>
      <c r="B29" t="s">
        <v>4991</v>
      </c>
      <c r="C29" t="s">
        <v>4331</v>
      </c>
      <c r="D29">
        <v>1</v>
      </c>
      <c r="E29" s="9">
        <v>11</v>
      </c>
      <c r="F29" s="9">
        <v>17</v>
      </c>
      <c r="G29" t="s">
        <v>5001</v>
      </c>
      <c r="H29" t="s">
        <v>89</v>
      </c>
      <c r="I29" t="s">
        <v>4364</v>
      </c>
      <c r="J29" t="s">
        <v>7025</v>
      </c>
      <c r="K29" t="s">
        <v>5006</v>
      </c>
      <c r="L29" t="s">
        <v>3444</v>
      </c>
      <c r="M29" t="s">
        <v>4601</v>
      </c>
    </row>
    <row r="30" spans="1:13" ht="15" customHeight="1" x14ac:dyDescent="0.25">
      <c r="A30" t="s">
        <v>5007</v>
      </c>
      <c r="B30" t="s">
        <v>4991</v>
      </c>
      <c r="C30" t="s">
        <v>4331</v>
      </c>
      <c r="D30">
        <v>4</v>
      </c>
      <c r="E30" s="9">
        <v>65</v>
      </c>
      <c r="F30" s="9">
        <v>69</v>
      </c>
      <c r="G30" t="s">
        <v>5008</v>
      </c>
      <c r="H30" t="s">
        <v>89</v>
      </c>
      <c r="I30" t="s">
        <v>4364</v>
      </c>
      <c r="J30" t="s">
        <v>7026</v>
      </c>
      <c r="K30" t="s">
        <v>5010</v>
      </c>
      <c r="L30" t="s">
        <v>3444</v>
      </c>
      <c r="M30" t="s">
        <v>3810</v>
      </c>
    </row>
    <row r="31" spans="1:13" ht="15" customHeight="1" x14ac:dyDescent="0.25">
      <c r="A31" t="s">
        <v>5011</v>
      </c>
      <c r="B31" t="s">
        <v>4991</v>
      </c>
      <c r="C31" t="s">
        <v>4331</v>
      </c>
      <c r="D31">
        <v>2</v>
      </c>
      <c r="E31" s="9">
        <v>28</v>
      </c>
      <c r="F31" s="9">
        <v>32</v>
      </c>
      <c r="G31" t="s">
        <v>3444</v>
      </c>
      <c r="H31" t="s">
        <v>89</v>
      </c>
      <c r="I31" t="s">
        <v>4364</v>
      </c>
      <c r="J31" t="s">
        <v>7027</v>
      </c>
      <c r="K31" t="s">
        <v>5013</v>
      </c>
      <c r="L31" t="s">
        <v>3444</v>
      </c>
      <c r="M31" t="s">
        <v>3810</v>
      </c>
    </row>
    <row r="32" spans="1:13" ht="15" customHeight="1" x14ac:dyDescent="0.25">
      <c r="A32" t="s">
        <v>5014</v>
      </c>
      <c r="B32" t="s">
        <v>4991</v>
      </c>
      <c r="C32" t="s">
        <v>4331</v>
      </c>
      <c r="D32">
        <v>1</v>
      </c>
      <c r="E32" s="9">
        <v>8</v>
      </c>
      <c r="F32" s="9">
        <v>12</v>
      </c>
      <c r="G32" t="s">
        <v>3444</v>
      </c>
      <c r="H32" t="s">
        <v>89</v>
      </c>
      <c r="I32" t="s">
        <v>4364</v>
      </c>
      <c r="J32" t="s">
        <v>7028</v>
      </c>
      <c r="K32" t="s">
        <v>5016</v>
      </c>
      <c r="L32" t="s">
        <v>3444</v>
      </c>
      <c r="M32" t="s">
        <v>3810</v>
      </c>
    </row>
    <row r="33" spans="1:13" ht="15" customHeight="1" x14ac:dyDescent="0.25">
      <c r="A33" t="s">
        <v>3807</v>
      </c>
      <c r="B33" t="s">
        <v>4991</v>
      </c>
      <c r="C33" t="s">
        <v>4331</v>
      </c>
      <c r="D33">
        <v>4</v>
      </c>
      <c r="E33" s="9">
        <v>64</v>
      </c>
      <c r="F33" s="9">
        <v>70</v>
      </c>
      <c r="G33" t="s">
        <v>5017</v>
      </c>
      <c r="H33" t="s">
        <v>89</v>
      </c>
      <c r="I33" t="s">
        <v>4364</v>
      </c>
      <c r="J33" t="s">
        <v>7029</v>
      </c>
      <c r="K33" t="s">
        <v>3809</v>
      </c>
      <c r="L33" t="s">
        <v>3444</v>
      </c>
      <c r="M33" t="s">
        <v>3810</v>
      </c>
    </row>
    <row r="34" spans="1:13" ht="15" customHeight="1" x14ac:dyDescent="0.25">
      <c r="A34" t="s">
        <v>5019</v>
      </c>
      <c r="B34" t="s">
        <v>4991</v>
      </c>
      <c r="C34" t="s">
        <v>4331</v>
      </c>
      <c r="D34">
        <v>2</v>
      </c>
      <c r="E34" s="9">
        <v>28</v>
      </c>
      <c r="F34" s="9">
        <v>32</v>
      </c>
      <c r="G34" t="s">
        <v>3444</v>
      </c>
      <c r="H34" t="s">
        <v>89</v>
      </c>
      <c r="I34" t="s">
        <v>4364</v>
      </c>
      <c r="J34" t="s">
        <v>7030</v>
      </c>
      <c r="K34" t="s">
        <v>5021</v>
      </c>
      <c r="L34" t="s">
        <v>3444</v>
      </c>
      <c r="M34" t="s">
        <v>3810</v>
      </c>
    </row>
    <row r="35" spans="1:13" ht="15" customHeight="1" x14ac:dyDescent="0.25">
      <c r="A35" t="s">
        <v>5022</v>
      </c>
      <c r="B35" t="s">
        <v>4991</v>
      </c>
      <c r="C35" t="s">
        <v>4331</v>
      </c>
      <c r="D35">
        <v>1</v>
      </c>
      <c r="E35" s="9">
        <v>10</v>
      </c>
      <c r="F35" s="9">
        <v>14</v>
      </c>
      <c r="G35" t="s">
        <v>3444</v>
      </c>
      <c r="H35" t="s">
        <v>89</v>
      </c>
      <c r="I35" t="s">
        <v>4364</v>
      </c>
      <c r="J35" t="s">
        <v>7031</v>
      </c>
      <c r="K35" t="s">
        <v>5024</v>
      </c>
      <c r="L35" t="s">
        <v>3444</v>
      </c>
      <c r="M35" t="s">
        <v>3810</v>
      </c>
    </row>
    <row r="36" spans="1:13" ht="15" customHeight="1" x14ac:dyDescent="0.25">
      <c r="A36" t="s">
        <v>7032</v>
      </c>
      <c r="B36" t="s">
        <v>6836</v>
      </c>
      <c r="C36" t="s">
        <v>4994</v>
      </c>
      <c r="D36">
        <v>1</v>
      </c>
      <c r="E36" s="9">
        <v>20</v>
      </c>
      <c r="F36" s="9">
        <v>24</v>
      </c>
      <c r="G36" t="s">
        <v>3444</v>
      </c>
      <c r="H36" t="s">
        <v>1641</v>
      </c>
      <c r="I36" t="s">
        <v>4343</v>
      </c>
      <c r="J36" t="s">
        <v>7033</v>
      </c>
      <c r="K36" t="s">
        <v>7032</v>
      </c>
      <c r="L36" t="s">
        <v>3444</v>
      </c>
      <c r="M36" t="s">
        <v>7034</v>
      </c>
    </row>
    <row r="37" spans="1:13" ht="15" customHeight="1" x14ac:dyDescent="0.25">
      <c r="A37" t="s">
        <v>7035</v>
      </c>
      <c r="B37" t="s">
        <v>6836</v>
      </c>
      <c r="C37" t="s">
        <v>4331</v>
      </c>
      <c r="D37">
        <v>0.5</v>
      </c>
      <c r="E37" s="9">
        <v>4</v>
      </c>
      <c r="F37" s="9">
        <v>6</v>
      </c>
      <c r="G37" t="s">
        <v>3444</v>
      </c>
      <c r="H37" t="s">
        <v>1641</v>
      </c>
      <c r="I37" t="s">
        <v>3444</v>
      </c>
      <c r="J37" t="s">
        <v>7036</v>
      </c>
      <c r="K37" t="s">
        <v>7035</v>
      </c>
      <c r="L37" t="s">
        <v>3444</v>
      </c>
      <c r="M37" t="s">
        <v>4601</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157</v>
      </c>
      <c r="B1" t="s">
        <v>5025</v>
      </c>
      <c r="C1" t="s">
        <v>3718</v>
      </c>
      <c r="D1" t="s">
        <v>4985</v>
      </c>
      <c r="E1" t="s">
        <v>1</v>
      </c>
      <c r="F1" t="s">
        <v>3724</v>
      </c>
      <c r="G1" t="s">
        <v>4986</v>
      </c>
      <c r="H1" t="s">
        <v>4987</v>
      </c>
      <c r="I1" t="s">
        <v>3969</v>
      </c>
      <c r="J1" t="s">
        <v>7037</v>
      </c>
      <c r="K1" t="s">
        <v>5029</v>
      </c>
      <c r="L1" t="s">
        <v>163</v>
      </c>
      <c r="M1" t="s">
        <v>7038</v>
      </c>
      <c r="N1" t="s">
        <v>7039</v>
      </c>
      <c r="O1" t="s">
        <v>3428</v>
      </c>
      <c r="P1" t="s">
        <v>7040</v>
      </c>
      <c r="Q1" t="s">
        <v>3723</v>
      </c>
    </row>
    <row r="2" spans="1:17" ht="15" customHeight="1" x14ac:dyDescent="0.25">
      <c r="A2" t="s">
        <v>7002</v>
      </c>
      <c r="B2" t="s">
        <v>7041</v>
      </c>
      <c r="C2" t="s">
        <v>4331</v>
      </c>
      <c r="D2">
        <v>2</v>
      </c>
      <c r="E2" t="s">
        <v>2146</v>
      </c>
      <c r="G2">
        <v>20</v>
      </c>
      <c r="H2">
        <v>24</v>
      </c>
      <c r="I2">
        <v>0</v>
      </c>
      <c r="J2" t="s">
        <v>7042</v>
      </c>
      <c r="K2" t="s">
        <v>7043</v>
      </c>
      <c r="M2">
        <v>1</v>
      </c>
      <c r="N2">
        <v>3</v>
      </c>
      <c r="O2" t="s">
        <v>7044</v>
      </c>
      <c r="P2" t="s">
        <v>7045</v>
      </c>
    </row>
    <row r="3" spans="1:17" ht="15" customHeight="1" x14ac:dyDescent="0.25">
      <c r="A3" t="s">
        <v>7046</v>
      </c>
      <c r="B3" t="s">
        <v>7047</v>
      </c>
      <c r="C3" t="s">
        <v>4335</v>
      </c>
      <c r="D3">
        <v>2</v>
      </c>
      <c r="E3" t="s">
        <v>2146</v>
      </c>
      <c r="F3" t="s">
        <v>4916</v>
      </c>
      <c r="G3">
        <v>12</v>
      </c>
      <c r="H3">
        <v>18</v>
      </c>
      <c r="I3">
        <v>4</v>
      </c>
      <c r="J3" t="s">
        <v>7048</v>
      </c>
      <c r="K3" t="s">
        <v>7049</v>
      </c>
      <c r="M3">
        <v>2</v>
      </c>
      <c r="N3">
        <v>3</v>
      </c>
      <c r="O3" t="s">
        <v>7050</v>
      </c>
      <c r="P3" t="s">
        <v>7051</v>
      </c>
    </row>
    <row r="4" spans="1:17" ht="15" customHeight="1" x14ac:dyDescent="0.25">
      <c r="A4" t="s">
        <v>7052</v>
      </c>
      <c r="B4" t="s">
        <v>7053</v>
      </c>
      <c r="C4" t="s">
        <v>4331</v>
      </c>
      <c r="D4">
        <v>1</v>
      </c>
      <c r="E4" t="s">
        <v>1787</v>
      </c>
      <c r="F4" t="s">
        <v>7054</v>
      </c>
      <c r="G4">
        <v>5</v>
      </c>
      <c r="H4">
        <v>5</v>
      </c>
      <c r="I4">
        <v>4</v>
      </c>
      <c r="J4" t="s">
        <v>7048</v>
      </c>
      <c r="K4" t="s">
        <v>7055</v>
      </c>
      <c r="L4" t="s">
        <v>7052</v>
      </c>
      <c r="M4">
        <v>1</v>
      </c>
      <c r="N4">
        <v>4</v>
      </c>
      <c r="O4" t="s">
        <v>7056</v>
      </c>
      <c r="P4" t="s">
        <v>7057</v>
      </c>
    </row>
    <row r="5" spans="1:17" ht="15" customHeight="1" x14ac:dyDescent="0.25">
      <c r="A5" t="s">
        <v>7058</v>
      </c>
      <c r="B5" t="s">
        <v>4916</v>
      </c>
      <c r="C5" t="s">
        <v>4331</v>
      </c>
      <c r="D5">
        <v>1</v>
      </c>
      <c r="E5" t="s">
        <v>2146</v>
      </c>
      <c r="F5" t="s">
        <v>4916</v>
      </c>
      <c r="G5">
        <v>8</v>
      </c>
      <c r="H5">
        <v>11</v>
      </c>
      <c r="I5">
        <v>4</v>
      </c>
      <c r="J5" t="s">
        <v>7059</v>
      </c>
      <c r="K5" t="s">
        <v>7060</v>
      </c>
      <c r="M5">
        <v>1</v>
      </c>
      <c r="N5">
        <v>4</v>
      </c>
      <c r="O5" t="s">
        <v>7061</v>
      </c>
      <c r="P5" t="s">
        <v>7062</v>
      </c>
    </row>
    <row r="6" spans="1:17" ht="15" customHeight="1" x14ac:dyDescent="0.25">
      <c r="A6" t="s">
        <v>7007</v>
      </c>
      <c r="B6" t="s">
        <v>7063</v>
      </c>
      <c r="C6" t="s">
        <v>4335</v>
      </c>
      <c r="D6">
        <v>5</v>
      </c>
      <c r="E6" t="s">
        <v>2146</v>
      </c>
      <c r="G6">
        <v>60</v>
      </c>
      <c r="H6">
        <v>66</v>
      </c>
      <c r="I6">
        <v>-4</v>
      </c>
      <c r="J6" t="s">
        <v>7064</v>
      </c>
      <c r="K6" t="s">
        <v>7065</v>
      </c>
      <c r="M6">
        <v>4</v>
      </c>
      <c r="N6">
        <v>1</v>
      </c>
      <c r="O6" t="s">
        <v>7066</v>
      </c>
      <c r="P6" t="s">
        <v>7067</v>
      </c>
      <c r="Q6" t="s">
        <v>7068</v>
      </c>
    </row>
  </sheetData>
  <pageMargins left="0.75" right="0.75" top="1" bottom="1"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157</v>
      </c>
      <c r="B1" t="s">
        <v>7069</v>
      </c>
      <c r="C1" t="s">
        <v>7070</v>
      </c>
      <c r="D1" t="s">
        <v>7071</v>
      </c>
      <c r="E1" t="s">
        <v>7072</v>
      </c>
      <c r="F1" t="s">
        <v>7073</v>
      </c>
      <c r="G1" t="s">
        <v>7074</v>
      </c>
      <c r="H1" t="s">
        <v>7075</v>
      </c>
      <c r="I1" t="s">
        <v>1</v>
      </c>
    </row>
    <row r="2" spans="1:9" ht="15" customHeight="1" x14ac:dyDescent="0.25">
      <c r="A2" t="s">
        <v>5836</v>
      </c>
      <c r="B2">
        <v>6</v>
      </c>
      <c r="C2" t="s">
        <v>7076</v>
      </c>
      <c r="D2" t="s">
        <v>7077</v>
      </c>
      <c r="E2" t="s">
        <v>7078</v>
      </c>
      <c r="F2" t="s">
        <v>7078</v>
      </c>
      <c r="G2" t="s">
        <v>7076</v>
      </c>
      <c r="H2" t="s">
        <v>7077</v>
      </c>
      <c r="I2" t="s">
        <v>2353</v>
      </c>
    </row>
    <row r="3" spans="1:9" ht="15" customHeight="1" x14ac:dyDescent="0.25">
      <c r="A3" t="s">
        <v>5859</v>
      </c>
      <c r="B3">
        <v>6</v>
      </c>
      <c r="C3" t="s">
        <v>7079</v>
      </c>
      <c r="D3" t="s">
        <v>7080</v>
      </c>
      <c r="E3" t="s">
        <v>7081</v>
      </c>
      <c r="F3" t="s">
        <v>7081</v>
      </c>
      <c r="G3" t="s">
        <v>7082</v>
      </c>
      <c r="H3" t="s">
        <v>4199</v>
      </c>
      <c r="I3" t="s">
        <v>2353</v>
      </c>
    </row>
    <row r="4" spans="1:9" ht="15" customHeight="1" x14ac:dyDescent="0.25">
      <c r="A4" t="s">
        <v>5886</v>
      </c>
      <c r="B4">
        <v>6</v>
      </c>
      <c r="C4" t="s">
        <v>7083</v>
      </c>
      <c r="D4" t="s">
        <v>7084</v>
      </c>
      <c r="E4" t="s">
        <v>7085</v>
      </c>
      <c r="F4" t="s">
        <v>7085</v>
      </c>
      <c r="G4" t="s">
        <v>7086</v>
      </c>
      <c r="H4" t="s">
        <v>5914</v>
      </c>
      <c r="I4" t="s">
        <v>2353</v>
      </c>
    </row>
    <row r="5" spans="1:9" ht="15" customHeight="1" x14ac:dyDescent="0.25">
      <c r="A5" t="s">
        <v>5927</v>
      </c>
      <c r="B5">
        <v>6</v>
      </c>
      <c r="C5" t="s">
        <v>7087</v>
      </c>
      <c r="D5" t="s">
        <v>7088</v>
      </c>
      <c r="E5" t="s">
        <v>7089</v>
      </c>
      <c r="F5" t="s">
        <v>7089</v>
      </c>
      <c r="G5" t="s">
        <v>7090</v>
      </c>
      <c r="H5" t="s">
        <v>5914</v>
      </c>
      <c r="I5" t="s">
        <v>2353</v>
      </c>
    </row>
    <row r="6" spans="1:9" ht="15" customHeight="1" x14ac:dyDescent="0.25">
      <c r="A6" t="s">
        <v>5973</v>
      </c>
      <c r="B6">
        <v>6</v>
      </c>
      <c r="C6" t="s">
        <v>7091</v>
      </c>
      <c r="D6" t="s">
        <v>7091</v>
      </c>
      <c r="E6" t="s">
        <v>7085</v>
      </c>
      <c r="F6" t="s">
        <v>7085</v>
      </c>
      <c r="G6" t="s">
        <v>7086</v>
      </c>
      <c r="H6" t="s">
        <v>7086</v>
      </c>
      <c r="I6" t="s">
        <v>2353</v>
      </c>
    </row>
    <row r="7" spans="1:9" ht="15" customHeight="1" x14ac:dyDescent="0.25">
      <c r="A7" t="s">
        <v>5996</v>
      </c>
      <c r="B7">
        <v>6</v>
      </c>
      <c r="C7" t="s">
        <v>7092</v>
      </c>
      <c r="D7" t="s">
        <v>7080</v>
      </c>
      <c r="E7" t="s">
        <v>5914</v>
      </c>
      <c r="F7" t="s">
        <v>5914</v>
      </c>
      <c r="G7" t="s">
        <v>7093</v>
      </c>
      <c r="H7" t="s">
        <v>5914</v>
      </c>
      <c r="I7" t="s">
        <v>2353</v>
      </c>
    </row>
    <row r="8" spans="1:9" ht="15" customHeight="1" x14ac:dyDescent="0.25">
      <c r="A8" t="s">
        <v>6001</v>
      </c>
      <c r="B8">
        <v>6</v>
      </c>
      <c r="C8" t="s">
        <v>7094</v>
      </c>
      <c r="D8" t="s">
        <v>7095</v>
      </c>
      <c r="E8" t="s">
        <v>7096</v>
      </c>
      <c r="F8" t="s">
        <v>7096</v>
      </c>
      <c r="G8" t="s">
        <v>7084</v>
      </c>
      <c r="H8" t="s">
        <v>5914</v>
      </c>
      <c r="I8" t="s">
        <v>2353</v>
      </c>
    </row>
    <row r="9" spans="1:9" ht="15" customHeight="1" x14ac:dyDescent="0.25">
      <c r="A9" t="s">
        <v>6020</v>
      </c>
      <c r="B9">
        <v>6</v>
      </c>
      <c r="C9" t="s">
        <v>7089</v>
      </c>
      <c r="D9" t="s">
        <v>7097</v>
      </c>
      <c r="E9" t="s">
        <v>7098</v>
      </c>
      <c r="F9" t="s">
        <v>7098</v>
      </c>
      <c r="G9" t="s">
        <v>7097</v>
      </c>
      <c r="H9" t="s">
        <v>5914</v>
      </c>
      <c r="I9" t="s">
        <v>2353</v>
      </c>
    </row>
    <row r="10" spans="1:9" ht="15" customHeight="1" x14ac:dyDescent="0.25">
      <c r="A10" t="s">
        <v>5655</v>
      </c>
      <c r="B10">
        <v>6</v>
      </c>
      <c r="C10" t="s">
        <v>7099</v>
      </c>
      <c r="D10" t="s">
        <v>7100</v>
      </c>
      <c r="E10" t="s">
        <v>7101</v>
      </c>
      <c r="F10" t="s">
        <v>7102</v>
      </c>
      <c r="G10" t="s">
        <v>7103</v>
      </c>
      <c r="H10" t="s">
        <v>7104</v>
      </c>
      <c r="I10" t="s">
        <v>154</v>
      </c>
    </row>
    <row r="11" spans="1:9" ht="15" customHeight="1" x14ac:dyDescent="0.25">
      <c r="A11" t="s">
        <v>6066</v>
      </c>
      <c r="B11">
        <v>6</v>
      </c>
      <c r="C11" t="s">
        <v>7079</v>
      </c>
      <c r="D11" t="s">
        <v>7105</v>
      </c>
      <c r="E11" t="s">
        <v>7106</v>
      </c>
      <c r="F11" t="s">
        <v>7106</v>
      </c>
      <c r="G11" t="s">
        <v>7107</v>
      </c>
      <c r="H11" t="s">
        <v>5914</v>
      </c>
      <c r="I11" t="s">
        <v>2353</v>
      </c>
    </row>
    <row r="12" spans="1:9" ht="15" customHeight="1" x14ac:dyDescent="0.25">
      <c r="A12" t="s">
        <v>6073</v>
      </c>
      <c r="B12">
        <v>6</v>
      </c>
      <c r="C12" t="s">
        <v>7108</v>
      </c>
      <c r="D12" t="s">
        <v>7108</v>
      </c>
      <c r="E12" t="s">
        <v>7076</v>
      </c>
      <c r="F12" t="s">
        <v>7076</v>
      </c>
      <c r="G12" t="s">
        <v>7077</v>
      </c>
      <c r="H12" t="s">
        <v>5914</v>
      </c>
      <c r="I12" t="s">
        <v>2353</v>
      </c>
    </row>
    <row r="13" spans="1:9" ht="15" customHeight="1" x14ac:dyDescent="0.25">
      <c r="A13" t="s">
        <v>6074</v>
      </c>
      <c r="B13">
        <v>6</v>
      </c>
      <c r="C13" t="s">
        <v>7080</v>
      </c>
      <c r="D13" t="s">
        <v>5620</v>
      </c>
      <c r="E13" t="s">
        <v>5914</v>
      </c>
      <c r="F13" t="s">
        <v>5914</v>
      </c>
      <c r="G13" t="s">
        <v>5914</v>
      </c>
      <c r="H13" t="s">
        <v>5914</v>
      </c>
      <c r="I13" t="s">
        <v>2353</v>
      </c>
    </row>
    <row r="14" spans="1:9" ht="15" customHeight="1" x14ac:dyDescent="0.25">
      <c r="A14" t="s">
        <v>6093</v>
      </c>
      <c r="B14">
        <v>6</v>
      </c>
      <c r="C14" t="s">
        <v>7089</v>
      </c>
      <c r="D14" t="s">
        <v>7089</v>
      </c>
      <c r="E14" t="s">
        <v>7097</v>
      </c>
      <c r="F14" t="s">
        <v>7097</v>
      </c>
      <c r="G14" t="s">
        <v>5914</v>
      </c>
      <c r="H14" t="s">
        <v>5914</v>
      </c>
      <c r="I14" t="s">
        <v>2353</v>
      </c>
    </row>
    <row r="15" spans="1:9" ht="15" customHeight="1" x14ac:dyDescent="0.25">
      <c r="A15" t="s">
        <v>6110</v>
      </c>
      <c r="B15">
        <v>6</v>
      </c>
      <c r="C15" t="s">
        <v>7109</v>
      </c>
      <c r="D15" t="s">
        <v>7110</v>
      </c>
      <c r="E15" t="s">
        <v>7110</v>
      </c>
      <c r="F15" t="s">
        <v>7110</v>
      </c>
      <c r="G15" t="s">
        <v>7097</v>
      </c>
      <c r="H15" t="s">
        <v>5914</v>
      </c>
      <c r="I15" t="s">
        <v>2353</v>
      </c>
    </row>
    <row r="16" spans="1:9" ht="15" customHeight="1" x14ac:dyDescent="0.25">
      <c r="A16" t="s">
        <v>6179</v>
      </c>
      <c r="B16">
        <v>6</v>
      </c>
      <c r="C16" t="s">
        <v>7111</v>
      </c>
      <c r="D16" t="s">
        <v>7112</v>
      </c>
      <c r="E16" t="s">
        <v>7112</v>
      </c>
      <c r="F16" t="s">
        <v>7112</v>
      </c>
      <c r="G16" t="s">
        <v>7113</v>
      </c>
      <c r="H16" t="s">
        <v>5914</v>
      </c>
      <c r="I16" t="s">
        <v>2353</v>
      </c>
    </row>
    <row r="17" spans="1:9" ht="15" customHeight="1" x14ac:dyDescent="0.25">
      <c r="A17" t="s">
        <v>6256</v>
      </c>
      <c r="B17">
        <v>6</v>
      </c>
      <c r="C17" t="s">
        <v>7081</v>
      </c>
      <c r="D17" t="s">
        <v>7081</v>
      </c>
      <c r="E17" t="s">
        <v>7091</v>
      </c>
      <c r="F17" t="s">
        <v>7091</v>
      </c>
      <c r="G17" t="s">
        <v>7084</v>
      </c>
      <c r="H17" t="s">
        <v>7084</v>
      </c>
      <c r="I17" t="s">
        <v>2353</v>
      </c>
    </row>
    <row r="18" spans="1:9" ht="15" customHeight="1" x14ac:dyDescent="0.25">
      <c r="A18" t="s">
        <v>6313</v>
      </c>
      <c r="B18">
        <v>6</v>
      </c>
      <c r="C18" t="s">
        <v>7080</v>
      </c>
      <c r="D18" t="s">
        <v>7080</v>
      </c>
      <c r="E18" t="s">
        <v>7081</v>
      </c>
      <c r="F18" t="s">
        <v>7081</v>
      </c>
      <c r="G18" t="s">
        <v>7083</v>
      </c>
      <c r="H18" t="s">
        <v>7083</v>
      </c>
      <c r="I18" t="s">
        <v>2353</v>
      </c>
    </row>
    <row r="19" spans="1:9" ht="15" customHeight="1" x14ac:dyDescent="0.25">
      <c r="A19" t="s">
        <v>6317</v>
      </c>
      <c r="B19">
        <v>6</v>
      </c>
      <c r="C19" t="s">
        <v>5620</v>
      </c>
      <c r="D19" t="s">
        <v>7083</v>
      </c>
      <c r="E19" t="s">
        <v>7091</v>
      </c>
      <c r="F19" t="s">
        <v>7091</v>
      </c>
      <c r="G19" t="s">
        <v>7084</v>
      </c>
      <c r="H19" t="s">
        <v>7086</v>
      </c>
      <c r="I19" t="s">
        <v>2353</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157</v>
      </c>
      <c r="B1" t="s">
        <v>158</v>
      </c>
      <c r="C1" t="s">
        <v>7114</v>
      </c>
      <c r="D1" t="s">
        <v>163</v>
      </c>
      <c r="E1" t="s">
        <v>7115</v>
      </c>
    </row>
    <row r="2" spans="1:5" ht="15" customHeight="1" x14ac:dyDescent="0.25">
      <c r="A2" t="s">
        <v>7116</v>
      </c>
      <c r="B2">
        <v>2022</v>
      </c>
      <c r="C2" t="s">
        <v>2611</v>
      </c>
      <c r="D2" t="s">
        <v>7117</v>
      </c>
    </row>
    <row r="3" spans="1:5" ht="15" customHeight="1" x14ac:dyDescent="0.25">
      <c r="A3" t="s">
        <v>7118</v>
      </c>
      <c r="B3">
        <v>2022</v>
      </c>
      <c r="C3" t="s">
        <v>89</v>
      </c>
      <c r="D3" t="s">
        <v>7119</v>
      </c>
    </row>
    <row r="4" spans="1:5" ht="15" customHeight="1" x14ac:dyDescent="0.25">
      <c r="A4" t="s">
        <v>7120</v>
      </c>
      <c r="B4">
        <v>2024</v>
      </c>
      <c r="C4" t="s">
        <v>345</v>
      </c>
      <c r="D4" t="s">
        <v>7121</v>
      </c>
    </row>
    <row r="5" spans="1:5" ht="15" customHeight="1" x14ac:dyDescent="0.25">
      <c r="A5" t="s">
        <v>7122</v>
      </c>
      <c r="B5">
        <v>2020</v>
      </c>
      <c r="C5" t="s">
        <v>2124</v>
      </c>
      <c r="D5" t="s">
        <v>7123</v>
      </c>
    </row>
    <row r="6" spans="1:5" ht="15" customHeight="1" x14ac:dyDescent="0.25">
      <c r="A6" t="s">
        <v>7124</v>
      </c>
      <c r="B6">
        <v>2021</v>
      </c>
      <c r="C6" t="s">
        <v>2128</v>
      </c>
      <c r="D6" t="s">
        <v>7125</v>
      </c>
    </row>
    <row r="7" spans="1:5" ht="15" customHeight="1" x14ac:dyDescent="0.25">
      <c r="A7" t="s">
        <v>7126</v>
      </c>
      <c r="B7">
        <v>2024</v>
      </c>
      <c r="C7" t="s">
        <v>345</v>
      </c>
      <c r="D7" t="s">
        <v>7127</v>
      </c>
    </row>
    <row r="8" spans="1:5" x14ac:dyDescent="0.25">
      <c r="A8" t="s">
        <v>7128</v>
      </c>
      <c r="B8">
        <v>2024</v>
      </c>
      <c r="C8" t="s">
        <v>345</v>
      </c>
      <c r="E8" s="10" t="s">
        <v>7129</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157</v>
      </c>
      <c r="B1" t="s">
        <v>3439</v>
      </c>
      <c r="C1" t="s">
        <v>159</v>
      </c>
    </row>
    <row r="2" spans="1:3" ht="15" customHeight="1" x14ac:dyDescent="0.25">
      <c r="A2" t="s">
        <v>7130</v>
      </c>
      <c r="B2" t="s">
        <v>7131</v>
      </c>
      <c r="C2" t="s">
        <v>3996</v>
      </c>
    </row>
    <row r="3" spans="1:3" ht="15" customHeight="1" x14ac:dyDescent="0.25">
      <c r="A3" t="s">
        <v>7132</v>
      </c>
      <c r="B3" t="s">
        <v>7133</v>
      </c>
      <c r="C3" t="s">
        <v>3996</v>
      </c>
    </row>
    <row r="4" spans="1:3" ht="15" customHeight="1" x14ac:dyDescent="0.25">
      <c r="A4" t="s">
        <v>4355</v>
      </c>
      <c r="B4" t="s">
        <v>7134</v>
      </c>
      <c r="C4" t="s">
        <v>4013</v>
      </c>
    </row>
    <row r="5" spans="1:3" ht="15" customHeight="1" x14ac:dyDescent="0.25">
      <c r="A5" t="s">
        <v>3973</v>
      </c>
      <c r="B5" t="s">
        <v>7135</v>
      </c>
      <c r="C5" t="s">
        <v>3996</v>
      </c>
    </row>
    <row r="6" spans="1:3" ht="15" customHeight="1" x14ac:dyDescent="0.25">
      <c r="A6" t="s">
        <v>7136</v>
      </c>
      <c r="B6" t="s">
        <v>7137</v>
      </c>
      <c r="C6" t="s">
        <v>4013</v>
      </c>
    </row>
    <row r="7" spans="1:3" ht="15" customHeight="1" x14ac:dyDescent="0.25">
      <c r="A7" t="s">
        <v>7138</v>
      </c>
      <c r="B7" t="s">
        <v>7139</v>
      </c>
      <c r="C7" t="s">
        <v>3996</v>
      </c>
    </row>
    <row r="8" spans="1:3" ht="15" customHeight="1" x14ac:dyDescent="0.25">
      <c r="A8" t="s">
        <v>7140</v>
      </c>
      <c r="B8" t="s">
        <v>7141</v>
      </c>
      <c r="C8" t="s">
        <v>3996</v>
      </c>
    </row>
    <row r="9" spans="1:3" ht="15" customHeight="1" x14ac:dyDescent="0.25">
      <c r="A9" t="s">
        <v>7142</v>
      </c>
      <c r="B9" t="s">
        <v>7143</v>
      </c>
      <c r="C9" t="s">
        <v>3996</v>
      </c>
    </row>
    <row r="10" spans="1:3" ht="15" customHeight="1" x14ac:dyDescent="0.25">
      <c r="A10" t="s">
        <v>7144</v>
      </c>
      <c r="B10" t="s">
        <v>7145</v>
      </c>
      <c r="C10" t="s">
        <v>4024</v>
      </c>
    </row>
    <row r="11" spans="1:3" ht="15" customHeight="1" x14ac:dyDescent="0.25">
      <c r="A11" t="s">
        <v>7146</v>
      </c>
      <c r="B11" t="s">
        <v>7147</v>
      </c>
      <c r="C11" t="s">
        <v>3996</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157</v>
      </c>
      <c r="B1" t="s">
        <v>7148</v>
      </c>
      <c r="C1" t="s">
        <v>4565</v>
      </c>
      <c r="D1" t="s">
        <v>7149</v>
      </c>
      <c r="E1" t="s">
        <v>3439</v>
      </c>
      <c r="F1" t="s">
        <v>159</v>
      </c>
    </row>
    <row r="2" spans="1:6" ht="15" customHeight="1" x14ac:dyDescent="0.25">
      <c r="A2" t="s">
        <v>7150</v>
      </c>
      <c r="B2" t="s">
        <v>4991</v>
      </c>
      <c r="C2" t="s">
        <v>4331</v>
      </c>
      <c r="D2" t="s">
        <v>7151</v>
      </c>
      <c r="E2" t="s">
        <v>7152</v>
      </c>
      <c r="F2" t="s">
        <v>7153</v>
      </c>
    </row>
    <row r="3" spans="1:6" ht="15" customHeight="1" x14ac:dyDescent="0.25">
      <c r="A3" t="s">
        <v>7154</v>
      </c>
      <c r="B3" t="s">
        <v>4991</v>
      </c>
      <c r="C3" t="s">
        <v>4335</v>
      </c>
      <c r="D3" t="s">
        <v>7151</v>
      </c>
      <c r="E3" t="s">
        <v>7155</v>
      </c>
      <c r="F3" t="s">
        <v>7153</v>
      </c>
    </row>
    <row r="4" spans="1:6" ht="15" customHeight="1" x14ac:dyDescent="0.25">
      <c r="A4" t="s">
        <v>7156</v>
      </c>
      <c r="B4" t="s">
        <v>4991</v>
      </c>
      <c r="C4" t="s">
        <v>4994</v>
      </c>
      <c r="D4" t="s">
        <v>7151</v>
      </c>
      <c r="E4" t="s">
        <v>7157</v>
      </c>
      <c r="F4" t="s">
        <v>7153</v>
      </c>
    </row>
    <row r="5" spans="1:6" ht="15" customHeight="1" x14ac:dyDescent="0.25">
      <c r="A5" t="s">
        <v>7158</v>
      </c>
      <c r="B5" t="s">
        <v>4991</v>
      </c>
      <c r="C5" t="s">
        <v>4331</v>
      </c>
      <c r="D5" t="s">
        <v>7151</v>
      </c>
      <c r="E5" t="s">
        <v>7159</v>
      </c>
      <c r="F5" t="s">
        <v>7153</v>
      </c>
    </row>
    <row r="6" spans="1:6" ht="15" customHeight="1" x14ac:dyDescent="0.25">
      <c r="A6" t="s">
        <v>7160</v>
      </c>
      <c r="B6" t="s">
        <v>4991</v>
      </c>
      <c r="C6" t="s">
        <v>4335</v>
      </c>
      <c r="D6" t="s">
        <v>7151</v>
      </c>
      <c r="E6" t="s">
        <v>7161</v>
      </c>
      <c r="F6" t="s">
        <v>7153</v>
      </c>
    </row>
    <row r="7" spans="1:6" ht="15" customHeight="1" x14ac:dyDescent="0.25">
      <c r="A7" t="s">
        <v>7162</v>
      </c>
      <c r="B7" t="s">
        <v>4991</v>
      </c>
      <c r="C7" t="s">
        <v>4994</v>
      </c>
      <c r="D7" t="s">
        <v>7151</v>
      </c>
      <c r="E7" t="s">
        <v>7163</v>
      </c>
      <c r="F7" t="s">
        <v>7153</v>
      </c>
    </row>
    <row r="8" spans="1:6" ht="15" customHeight="1" x14ac:dyDescent="0.25">
      <c r="A8" t="s">
        <v>7164</v>
      </c>
      <c r="B8" t="s">
        <v>4991</v>
      </c>
      <c r="C8" t="s">
        <v>4331</v>
      </c>
      <c r="D8" t="s">
        <v>7165</v>
      </c>
      <c r="E8" t="s">
        <v>7166</v>
      </c>
      <c r="F8" t="s">
        <v>7153</v>
      </c>
    </row>
    <row r="9" spans="1:6" ht="15" customHeight="1" x14ac:dyDescent="0.25">
      <c r="A9" t="s">
        <v>7167</v>
      </c>
      <c r="B9" t="s">
        <v>4991</v>
      </c>
      <c r="C9" t="s">
        <v>4335</v>
      </c>
      <c r="D9" t="s">
        <v>7151</v>
      </c>
      <c r="E9" t="s">
        <v>7166</v>
      </c>
      <c r="F9" t="s">
        <v>7153</v>
      </c>
    </row>
    <row r="10" spans="1:6" ht="15" customHeight="1" x14ac:dyDescent="0.25">
      <c r="A10" t="s">
        <v>7168</v>
      </c>
      <c r="B10" t="s">
        <v>4991</v>
      </c>
      <c r="C10" t="s">
        <v>4994</v>
      </c>
      <c r="D10" t="s">
        <v>7169</v>
      </c>
      <c r="E10" t="s">
        <v>7166</v>
      </c>
      <c r="F10" t="s">
        <v>7153</v>
      </c>
    </row>
    <row r="11" spans="1:6" ht="15" customHeight="1" x14ac:dyDescent="0.25">
      <c r="A11" t="s">
        <v>7170</v>
      </c>
      <c r="B11" t="s">
        <v>3981</v>
      </c>
      <c r="C11" t="s">
        <v>4331</v>
      </c>
      <c r="D11" t="s">
        <v>7165</v>
      </c>
      <c r="E11" t="s">
        <v>7171</v>
      </c>
      <c r="F11" t="s">
        <v>7153</v>
      </c>
    </row>
    <row r="12" spans="1:6" ht="15" customHeight="1" x14ac:dyDescent="0.25">
      <c r="A12" t="s">
        <v>7172</v>
      </c>
      <c r="B12" t="s">
        <v>3981</v>
      </c>
      <c r="C12" t="s">
        <v>4335</v>
      </c>
      <c r="D12" t="s">
        <v>7165</v>
      </c>
      <c r="E12" t="s">
        <v>7173</v>
      </c>
      <c r="F12" t="s">
        <v>7153</v>
      </c>
    </row>
    <row r="13" spans="1:6" ht="15" customHeight="1" x14ac:dyDescent="0.25">
      <c r="A13" t="s">
        <v>7174</v>
      </c>
      <c r="B13" t="s">
        <v>3981</v>
      </c>
      <c r="C13" t="s">
        <v>4994</v>
      </c>
      <c r="D13" t="s">
        <v>7165</v>
      </c>
      <c r="E13" t="s">
        <v>7175</v>
      </c>
      <c r="F13" t="s">
        <v>7153</v>
      </c>
    </row>
    <row r="14" spans="1:6" ht="15" customHeight="1" x14ac:dyDescent="0.25">
      <c r="A14" t="s">
        <v>7176</v>
      </c>
      <c r="B14" t="s">
        <v>6836</v>
      </c>
      <c r="C14" t="s">
        <v>4331</v>
      </c>
      <c r="D14" t="s">
        <v>7177</v>
      </c>
      <c r="E14" t="s">
        <v>7178</v>
      </c>
      <c r="F14" t="s">
        <v>3815</v>
      </c>
    </row>
    <row r="15" spans="1:6" ht="15" customHeight="1" x14ac:dyDescent="0.25">
      <c r="A15" t="s">
        <v>7179</v>
      </c>
      <c r="B15" t="s">
        <v>6836</v>
      </c>
      <c r="C15" t="s">
        <v>4335</v>
      </c>
      <c r="D15" t="s">
        <v>7180</v>
      </c>
      <c r="E15" t="s">
        <v>7178</v>
      </c>
      <c r="F15" t="s">
        <v>3815</v>
      </c>
    </row>
    <row r="16" spans="1:6" ht="15" customHeight="1" x14ac:dyDescent="0.25">
      <c r="A16" t="s">
        <v>7181</v>
      </c>
      <c r="B16" t="s">
        <v>6836</v>
      </c>
      <c r="C16" t="s">
        <v>4994</v>
      </c>
      <c r="D16" t="s">
        <v>7182</v>
      </c>
      <c r="E16" t="s">
        <v>7178</v>
      </c>
      <c r="F16" t="s">
        <v>3815</v>
      </c>
    </row>
    <row r="17" spans="1:6" ht="15" customHeight="1" x14ac:dyDescent="0.25">
      <c r="A17" t="s">
        <v>7183</v>
      </c>
      <c r="B17" t="s">
        <v>6836</v>
      </c>
      <c r="C17" t="s">
        <v>4331</v>
      </c>
      <c r="D17" t="s">
        <v>7184</v>
      </c>
      <c r="E17" t="s">
        <v>7185</v>
      </c>
      <c r="F17" t="s">
        <v>7186</v>
      </c>
    </row>
    <row r="18" spans="1:6" ht="15" customHeight="1" x14ac:dyDescent="0.25">
      <c r="A18" t="s">
        <v>7187</v>
      </c>
      <c r="B18" t="s">
        <v>6836</v>
      </c>
      <c r="C18" t="s">
        <v>4335</v>
      </c>
      <c r="D18" t="s">
        <v>7184</v>
      </c>
      <c r="E18" t="s">
        <v>7188</v>
      </c>
      <c r="F18" t="s">
        <v>7186</v>
      </c>
    </row>
    <row r="19" spans="1:6" ht="15" customHeight="1" x14ac:dyDescent="0.25">
      <c r="A19" t="s">
        <v>7189</v>
      </c>
      <c r="B19" t="s">
        <v>6836</v>
      </c>
      <c r="C19" t="s">
        <v>4994</v>
      </c>
      <c r="D19" t="s">
        <v>7184</v>
      </c>
      <c r="E19" t="s">
        <v>7190</v>
      </c>
      <c r="F19" t="s">
        <v>7186</v>
      </c>
    </row>
    <row r="20" spans="1:6" ht="15" customHeight="1" x14ac:dyDescent="0.25">
      <c r="A20" t="s">
        <v>7191</v>
      </c>
      <c r="B20" t="s">
        <v>6836</v>
      </c>
      <c r="C20" t="s">
        <v>4331</v>
      </c>
      <c r="D20" t="s">
        <v>7192</v>
      </c>
      <c r="E20" t="s">
        <v>7193</v>
      </c>
      <c r="F20" t="s">
        <v>7186</v>
      </c>
    </row>
    <row r="21" spans="1:6" ht="15" customHeight="1" x14ac:dyDescent="0.25">
      <c r="A21" t="s">
        <v>7194</v>
      </c>
      <c r="B21" t="s">
        <v>6836</v>
      </c>
      <c r="C21" t="s">
        <v>4335</v>
      </c>
      <c r="D21" t="s">
        <v>7195</v>
      </c>
      <c r="E21" t="s">
        <v>7193</v>
      </c>
      <c r="F21" t="s">
        <v>7186</v>
      </c>
    </row>
    <row r="22" spans="1:6" ht="15" customHeight="1" x14ac:dyDescent="0.25">
      <c r="A22" t="s">
        <v>7196</v>
      </c>
      <c r="B22" t="s">
        <v>6836</v>
      </c>
      <c r="C22" t="s">
        <v>4994</v>
      </c>
      <c r="D22" t="s">
        <v>7197</v>
      </c>
      <c r="E22" t="s">
        <v>7193</v>
      </c>
      <c r="F22" t="s">
        <v>7186</v>
      </c>
    </row>
    <row r="23" spans="1:6" ht="15" customHeight="1" x14ac:dyDescent="0.25">
      <c r="A23" t="s">
        <v>7198</v>
      </c>
      <c r="B23" t="s">
        <v>3964</v>
      </c>
      <c r="C23" t="s">
        <v>4331</v>
      </c>
      <c r="D23" t="s">
        <v>7177</v>
      </c>
      <c r="E23" t="s">
        <v>7199</v>
      </c>
      <c r="F23" t="s">
        <v>3815</v>
      </c>
    </row>
    <row r="24" spans="1:6" ht="15" customHeight="1" x14ac:dyDescent="0.25">
      <c r="A24" t="s">
        <v>7200</v>
      </c>
      <c r="B24" t="s">
        <v>3964</v>
      </c>
      <c r="C24" t="s">
        <v>4335</v>
      </c>
      <c r="D24" t="s">
        <v>7177</v>
      </c>
      <c r="E24" t="s">
        <v>7201</v>
      </c>
      <c r="F24" t="s">
        <v>3815</v>
      </c>
    </row>
    <row r="25" spans="1:6" ht="15" customHeight="1" x14ac:dyDescent="0.25">
      <c r="A25" t="s">
        <v>7202</v>
      </c>
      <c r="B25" t="s">
        <v>3964</v>
      </c>
      <c r="C25" t="s">
        <v>4994</v>
      </c>
      <c r="D25" t="s">
        <v>7177</v>
      </c>
      <c r="E25" t="s">
        <v>7203</v>
      </c>
      <c r="F25" t="s">
        <v>3815</v>
      </c>
    </row>
    <row r="26" spans="1:6" ht="15" customHeight="1" x14ac:dyDescent="0.25">
      <c r="A26" t="s">
        <v>7204</v>
      </c>
      <c r="B26" t="s">
        <v>3964</v>
      </c>
      <c r="C26" t="s">
        <v>4331</v>
      </c>
      <c r="D26" t="s">
        <v>7205</v>
      </c>
      <c r="E26" t="s">
        <v>7206</v>
      </c>
      <c r="F26" t="s">
        <v>7186</v>
      </c>
    </row>
    <row r="27" spans="1:6" ht="15" customHeight="1" x14ac:dyDescent="0.25">
      <c r="A27" t="s">
        <v>7207</v>
      </c>
      <c r="B27" t="s">
        <v>3964</v>
      </c>
      <c r="C27" t="s">
        <v>4335</v>
      </c>
      <c r="D27" t="s">
        <v>7208</v>
      </c>
      <c r="E27" t="s">
        <v>7206</v>
      </c>
      <c r="F27" t="s">
        <v>7186</v>
      </c>
    </row>
    <row r="28" spans="1:6" ht="15" customHeight="1" x14ac:dyDescent="0.25">
      <c r="A28" t="s">
        <v>7209</v>
      </c>
      <c r="B28" t="s">
        <v>3964</v>
      </c>
      <c r="C28" t="s">
        <v>4994</v>
      </c>
      <c r="D28" t="s">
        <v>7210</v>
      </c>
      <c r="E28" t="s">
        <v>7206</v>
      </c>
      <c r="F28" t="s">
        <v>7186</v>
      </c>
    </row>
    <row r="29" spans="1:6" ht="15" customHeight="1" x14ac:dyDescent="0.25">
      <c r="A29" t="s">
        <v>7211</v>
      </c>
      <c r="B29" t="s">
        <v>3964</v>
      </c>
      <c r="C29" t="s">
        <v>4331</v>
      </c>
      <c r="D29" t="s">
        <v>7212</v>
      </c>
      <c r="E29" t="s">
        <v>7213</v>
      </c>
      <c r="F29" t="s">
        <v>7186</v>
      </c>
    </row>
    <row r="30" spans="1:6" ht="15" customHeight="1" x14ac:dyDescent="0.25">
      <c r="A30" t="s">
        <v>7214</v>
      </c>
      <c r="B30" t="s">
        <v>3964</v>
      </c>
      <c r="C30" t="s">
        <v>4335</v>
      </c>
      <c r="D30" t="s">
        <v>7215</v>
      </c>
      <c r="E30" t="s">
        <v>7213</v>
      </c>
      <c r="F30" t="s">
        <v>7186</v>
      </c>
    </row>
    <row r="31" spans="1:6" ht="15" customHeight="1" x14ac:dyDescent="0.25">
      <c r="A31" t="s">
        <v>7216</v>
      </c>
      <c r="B31" t="s">
        <v>3964</v>
      </c>
      <c r="C31" t="s">
        <v>4994</v>
      </c>
      <c r="D31" t="s">
        <v>7217</v>
      </c>
      <c r="E31" t="s">
        <v>7213</v>
      </c>
      <c r="F31" t="s">
        <v>7186</v>
      </c>
    </row>
    <row r="32" spans="1:6" ht="15" customHeight="1" x14ac:dyDescent="0.25">
      <c r="A32" t="s">
        <v>7218</v>
      </c>
      <c r="B32" t="s">
        <v>3981</v>
      </c>
      <c r="C32" t="s">
        <v>4331</v>
      </c>
      <c r="D32" t="s">
        <v>7219</v>
      </c>
      <c r="E32" t="s">
        <v>7220</v>
      </c>
      <c r="F32" t="s">
        <v>7186</v>
      </c>
    </row>
    <row r="33" spans="1:6" ht="15" customHeight="1" x14ac:dyDescent="0.25">
      <c r="A33" t="s">
        <v>7221</v>
      </c>
      <c r="B33" t="s">
        <v>3981</v>
      </c>
      <c r="C33" t="s">
        <v>4335</v>
      </c>
      <c r="D33" t="s">
        <v>7219</v>
      </c>
      <c r="E33" t="s">
        <v>7220</v>
      </c>
      <c r="F33" t="s">
        <v>7186</v>
      </c>
    </row>
    <row r="34" spans="1:6" ht="15" customHeight="1" x14ac:dyDescent="0.25">
      <c r="A34" t="s">
        <v>7222</v>
      </c>
      <c r="B34" t="s">
        <v>3981</v>
      </c>
      <c r="C34" t="s">
        <v>4994</v>
      </c>
      <c r="D34" t="s">
        <v>7219</v>
      </c>
      <c r="E34" t="s">
        <v>7220</v>
      </c>
      <c r="F34" t="s">
        <v>7186</v>
      </c>
    </row>
    <row r="35" spans="1:6" ht="15" customHeight="1" x14ac:dyDescent="0.25">
      <c r="A35" t="s">
        <v>7223</v>
      </c>
      <c r="B35" t="s">
        <v>4991</v>
      </c>
      <c r="C35" t="s">
        <v>4331</v>
      </c>
      <c r="D35" t="s">
        <v>7165</v>
      </c>
      <c r="E35" t="s">
        <v>7224</v>
      </c>
      <c r="F35" t="s">
        <v>7153</v>
      </c>
    </row>
    <row r="36" spans="1:6" ht="15" customHeight="1" x14ac:dyDescent="0.25">
      <c r="A36" t="s">
        <v>7225</v>
      </c>
      <c r="B36" t="s">
        <v>4991</v>
      </c>
      <c r="C36" t="s">
        <v>4335</v>
      </c>
      <c r="D36" t="s">
        <v>7151</v>
      </c>
      <c r="E36" t="s">
        <v>7224</v>
      </c>
      <c r="F36" t="s">
        <v>7153</v>
      </c>
    </row>
    <row r="37" spans="1:6" ht="15" customHeight="1" x14ac:dyDescent="0.25">
      <c r="A37" t="s">
        <v>7226</v>
      </c>
      <c r="B37" t="s">
        <v>4991</v>
      </c>
      <c r="C37" t="s">
        <v>4994</v>
      </c>
      <c r="D37" t="s">
        <v>7169</v>
      </c>
      <c r="E37" t="s">
        <v>7224</v>
      </c>
      <c r="F37" t="s">
        <v>7153</v>
      </c>
    </row>
    <row r="38" spans="1:6" ht="15" customHeight="1" x14ac:dyDescent="0.25">
      <c r="A38" t="s">
        <v>7227</v>
      </c>
      <c r="B38" t="s">
        <v>3981</v>
      </c>
      <c r="C38" t="s">
        <v>4331</v>
      </c>
      <c r="D38" t="s">
        <v>7165</v>
      </c>
      <c r="E38" t="s">
        <v>7228</v>
      </c>
      <c r="F38" t="s">
        <v>7153</v>
      </c>
    </row>
    <row r="39" spans="1:6" ht="15" customHeight="1" x14ac:dyDescent="0.25">
      <c r="A39" t="s">
        <v>7229</v>
      </c>
      <c r="B39" t="s">
        <v>3981</v>
      </c>
      <c r="C39" t="s">
        <v>4335</v>
      </c>
      <c r="D39" t="s">
        <v>7151</v>
      </c>
      <c r="E39" t="s">
        <v>7228</v>
      </c>
      <c r="F39" t="s">
        <v>7153</v>
      </c>
    </row>
    <row r="40" spans="1:6" ht="15" customHeight="1" x14ac:dyDescent="0.25">
      <c r="A40" t="s">
        <v>7230</v>
      </c>
      <c r="B40" t="s">
        <v>3981</v>
      </c>
      <c r="C40" t="s">
        <v>4994</v>
      </c>
      <c r="D40" t="s">
        <v>7169</v>
      </c>
      <c r="E40" t="s">
        <v>7228</v>
      </c>
      <c r="F40" t="s">
        <v>7153</v>
      </c>
    </row>
    <row r="41" spans="1:6" ht="15" customHeight="1" x14ac:dyDescent="0.25">
      <c r="A41" t="s">
        <v>7231</v>
      </c>
      <c r="B41" t="s">
        <v>4991</v>
      </c>
      <c r="C41" t="s">
        <v>4331</v>
      </c>
      <c r="D41" t="s">
        <v>7169</v>
      </c>
      <c r="E41" t="s">
        <v>7232</v>
      </c>
      <c r="F41" t="s">
        <v>7153</v>
      </c>
    </row>
    <row r="42" spans="1:6" ht="15" customHeight="1" x14ac:dyDescent="0.25">
      <c r="A42" t="s">
        <v>7233</v>
      </c>
      <c r="B42" t="s">
        <v>4991</v>
      </c>
      <c r="C42" t="s">
        <v>4335</v>
      </c>
      <c r="D42" t="s">
        <v>7169</v>
      </c>
      <c r="E42" t="s">
        <v>7234</v>
      </c>
      <c r="F42" t="s">
        <v>7153</v>
      </c>
    </row>
    <row r="43" spans="1:6" ht="15" customHeight="1" x14ac:dyDescent="0.25">
      <c r="A43" t="s">
        <v>7235</v>
      </c>
      <c r="B43" t="s">
        <v>4991</v>
      </c>
      <c r="C43" t="s">
        <v>4994</v>
      </c>
      <c r="D43" t="s">
        <v>7169</v>
      </c>
      <c r="E43" t="s">
        <v>7236</v>
      </c>
      <c r="F43" t="s">
        <v>7153</v>
      </c>
    </row>
    <row r="44" spans="1:6" ht="15" customHeight="1" x14ac:dyDescent="0.25">
      <c r="A44" t="s">
        <v>7237</v>
      </c>
      <c r="B44" t="s">
        <v>6836</v>
      </c>
      <c r="C44" t="s">
        <v>4331</v>
      </c>
      <c r="D44" t="s">
        <v>7165</v>
      </c>
      <c r="E44" t="s">
        <v>7238</v>
      </c>
      <c r="F44" t="s">
        <v>7153</v>
      </c>
    </row>
    <row r="45" spans="1:6" ht="15" customHeight="1" x14ac:dyDescent="0.25">
      <c r="A45" t="s">
        <v>7239</v>
      </c>
      <c r="B45" t="s">
        <v>6836</v>
      </c>
      <c r="C45" t="s">
        <v>4335</v>
      </c>
      <c r="D45" t="s">
        <v>7151</v>
      </c>
      <c r="E45" t="s">
        <v>7238</v>
      </c>
      <c r="F45" t="s">
        <v>7153</v>
      </c>
    </row>
    <row r="46" spans="1:6" ht="15" customHeight="1" x14ac:dyDescent="0.25">
      <c r="A46" t="s">
        <v>7240</v>
      </c>
      <c r="B46" t="s">
        <v>6836</v>
      </c>
      <c r="C46" t="s">
        <v>4994</v>
      </c>
      <c r="D46" t="s">
        <v>7169</v>
      </c>
      <c r="E46" t="s">
        <v>7238</v>
      </c>
      <c r="F46" t="s">
        <v>7153</v>
      </c>
    </row>
    <row r="47" spans="1:6" ht="15" customHeight="1" x14ac:dyDescent="0.25">
      <c r="A47" t="s">
        <v>7241</v>
      </c>
      <c r="B47" t="s">
        <v>3964</v>
      </c>
      <c r="C47" t="s">
        <v>4331</v>
      </c>
      <c r="D47" t="s">
        <v>7212</v>
      </c>
      <c r="E47" t="s">
        <v>7242</v>
      </c>
      <c r="F47" t="s">
        <v>7186</v>
      </c>
    </row>
    <row r="48" spans="1:6" ht="15" customHeight="1" x14ac:dyDescent="0.25">
      <c r="A48" t="s">
        <v>7243</v>
      </c>
      <c r="B48" t="s">
        <v>3964</v>
      </c>
      <c r="C48" t="s">
        <v>4335</v>
      </c>
      <c r="D48" t="s">
        <v>7215</v>
      </c>
      <c r="E48" t="s">
        <v>7244</v>
      </c>
      <c r="F48" t="s">
        <v>7186</v>
      </c>
    </row>
    <row r="49" spans="1:6" ht="15" customHeight="1" x14ac:dyDescent="0.25">
      <c r="A49" t="s">
        <v>7245</v>
      </c>
      <c r="B49" t="s">
        <v>3964</v>
      </c>
      <c r="C49" t="s">
        <v>4994</v>
      </c>
      <c r="D49" t="s">
        <v>7217</v>
      </c>
      <c r="E49" t="s">
        <v>7246</v>
      </c>
      <c r="F49" t="s">
        <v>7186</v>
      </c>
    </row>
    <row r="50" spans="1:6" ht="15" customHeight="1" x14ac:dyDescent="0.25">
      <c r="A50" t="s">
        <v>7247</v>
      </c>
      <c r="B50" t="s">
        <v>3981</v>
      </c>
      <c r="C50" t="s">
        <v>4331</v>
      </c>
      <c r="D50" t="s">
        <v>7165</v>
      </c>
      <c r="E50" t="s">
        <v>7248</v>
      </c>
      <c r="F50" t="s">
        <v>7153</v>
      </c>
    </row>
    <row r="51" spans="1:6" ht="15" customHeight="1" x14ac:dyDescent="0.25">
      <c r="A51" t="s">
        <v>7249</v>
      </c>
      <c r="B51" t="s">
        <v>3981</v>
      </c>
      <c r="C51" t="s">
        <v>4335</v>
      </c>
      <c r="D51" t="s">
        <v>7151</v>
      </c>
      <c r="E51" t="s">
        <v>7248</v>
      </c>
      <c r="F51" t="s">
        <v>7153</v>
      </c>
    </row>
    <row r="52" spans="1:6" ht="15" customHeight="1" x14ac:dyDescent="0.25">
      <c r="A52" t="s">
        <v>7250</v>
      </c>
      <c r="B52" t="s">
        <v>3981</v>
      </c>
      <c r="C52" t="s">
        <v>4994</v>
      </c>
      <c r="D52" t="s">
        <v>7169</v>
      </c>
      <c r="E52" t="s">
        <v>7248</v>
      </c>
      <c r="F52" t="s">
        <v>7153</v>
      </c>
    </row>
    <row r="53" spans="1:6" ht="15" customHeight="1" x14ac:dyDescent="0.25">
      <c r="A53" t="s">
        <v>7251</v>
      </c>
      <c r="B53" t="s">
        <v>3964</v>
      </c>
      <c r="C53" t="s">
        <v>4331</v>
      </c>
      <c r="D53" t="s">
        <v>7252</v>
      </c>
      <c r="E53" t="s">
        <v>7253</v>
      </c>
      <c r="F53" t="s">
        <v>7186</v>
      </c>
    </row>
    <row r="54" spans="1:6" ht="15" customHeight="1" x14ac:dyDescent="0.25">
      <c r="A54" t="s">
        <v>7254</v>
      </c>
      <c r="B54" t="s">
        <v>3964</v>
      </c>
      <c r="C54" t="s">
        <v>4335</v>
      </c>
      <c r="D54" t="s">
        <v>7255</v>
      </c>
      <c r="E54" t="s">
        <v>7253</v>
      </c>
      <c r="F54" t="s">
        <v>7186</v>
      </c>
    </row>
    <row r="55" spans="1:6" ht="15" customHeight="1" x14ac:dyDescent="0.25">
      <c r="A55" t="s">
        <v>7256</v>
      </c>
      <c r="B55" t="s">
        <v>3964</v>
      </c>
      <c r="C55" t="s">
        <v>4994</v>
      </c>
      <c r="D55" t="s">
        <v>7257</v>
      </c>
      <c r="E55" t="s">
        <v>7253</v>
      </c>
      <c r="F55" t="s">
        <v>7186</v>
      </c>
    </row>
    <row r="56" spans="1:6" ht="15" customHeight="1" x14ac:dyDescent="0.25">
      <c r="A56" t="s">
        <v>7258</v>
      </c>
      <c r="B56" t="s">
        <v>4991</v>
      </c>
      <c r="C56" t="s">
        <v>4331</v>
      </c>
      <c r="D56" t="s">
        <v>7259</v>
      </c>
      <c r="E56" t="s">
        <v>7260</v>
      </c>
      <c r="F56" t="s">
        <v>7186</v>
      </c>
    </row>
    <row r="57" spans="1:6" ht="15" customHeight="1" x14ac:dyDescent="0.25">
      <c r="A57" t="s">
        <v>7261</v>
      </c>
      <c r="B57" t="s">
        <v>4991</v>
      </c>
      <c r="C57" t="s">
        <v>4335</v>
      </c>
      <c r="D57" t="s">
        <v>7262</v>
      </c>
      <c r="E57" t="s">
        <v>7260</v>
      </c>
      <c r="F57" t="s">
        <v>7186</v>
      </c>
    </row>
    <row r="58" spans="1:6" ht="15" customHeight="1" x14ac:dyDescent="0.25">
      <c r="A58" t="s">
        <v>7263</v>
      </c>
      <c r="B58" t="s">
        <v>4991</v>
      </c>
      <c r="C58" t="s">
        <v>4994</v>
      </c>
      <c r="D58" t="s">
        <v>7264</v>
      </c>
      <c r="E58" t="s">
        <v>7260</v>
      </c>
      <c r="F58" t="s">
        <v>7186</v>
      </c>
    </row>
    <row r="59" spans="1:6" ht="15" customHeight="1" x14ac:dyDescent="0.25">
      <c r="A59" t="s">
        <v>7265</v>
      </c>
      <c r="B59" t="s">
        <v>4991</v>
      </c>
      <c r="C59" t="s">
        <v>4331</v>
      </c>
      <c r="D59" t="s">
        <v>7165</v>
      </c>
      <c r="E59" t="s">
        <v>7266</v>
      </c>
      <c r="F59" t="s">
        <v>3815</v>
      </c>
    </row>
    <row r="60" spans="1:6" ht="15" customHeight="1" x14ac:dyDescent="0.25">
      <c r="A60" t="s">
        <v>7267</v>
      </c>
      <c r="B60" t="s">
        <v>4991</v>
      </c>
      <c r="C60" t="s">
        <v>4335</v>
      </c>
      <c r="D60" t="s">
        <v>7151</v>
      </c>
      <c r="E60" t="s">
        <v>7266</v>
      </c>
      <c r="F60" t="s">
        <v>3815</v>
      </c>
    </row>
    <row r="61" spans="1:6" ht="15" customHeight="1" x14ac:dyDescent="0.25">
      <c r="A61" t="s">
        <v>7268</v>
      </c>
      <c r="B61" t="s">
        <v>4991</v>
      </c>
      <c r="C61" t="s">
        <v>4994</v>
      </c>
      <c r="D61" t="s">
        <v>7169</v>
      </c>
      <c r="E61" t="s">
        <v>7266</v>
      </c>
      <c r="F61" t="s">
        <v>3815</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3722</v>
      </c>
      <c r="B1" t="s">
        <v>3718</v>
      </c>
    </row>
    <row r="2" spans="1:2" ht="15" customHeight="1" x14ac:dyDescent="0.25">
      <c r="A2" t="s">
        <v>7269</v>
      </c>
      <c r="B2" t="s">
        <v>4913</v>
      </c>
    </row>
    <row r="3" spans="1:2" ht="15" customHeight="1" x14ac:dyDescent="0.25">
      <c r="A3" t="s">
        <v>7270</v>
      </c>
      <c r="B3" t="s">
        <v>4913</v>
      </c>
    </row>
    <row r="4" spans="1:2" ht="15" customHeight="1" x14ac:dyDescent="0.25">
      <c r="A4" t="s">
        <v>7271</v>
      </c>
      <c r="B4" t="s">
        <v>4913</v>
      </c>
    </row>
    <row r="5" spans="1:2" ht="15" customHeight="1" x14ac:dyDescent="0.25">
      <c r="A5" t="s">
        <v>7272</v>
      </c>
      <c r="B5" t="s">
        <v>4913</v>
      </c>
    </row>
    <row r="6" spans="1:2" ht="15" customHeight="1" x14ac:dyDescent="0.25">
      <c r="A6" t="s">
        <v>3940</v>
      </c>
      <c r="B6" t="s">
        <v>4913</v>
      </c>
    </row>
    <row r="7" spans="1:2" ht="15" customHeight="1" x14ac:dyDescent="0.25">
      <c r="A7" t="s">
        <v>7273</v>
      </c>
      <c r="B7" t="s">
        <v>4913</v>
      </c>
    </row>
    <row r="8" spans="1:2" ht="15" customHeight="1" x14ac:dyDescent="0.25">
      <c r="A8" t="s">
        <v>7274</v>
      </c>
      <c r="B8" t="s">
        <v>4913</v>
      </c>
    </row>
    <row r="9" spans="1:2" ht="15" customHeight="1" x14ac:dyDescent="0.25">
      <c r="A9" t="s">
        <v>7275</v>
      </c>
      <c r="B9" t="s">
        <v>4913</v>
      </c>
    </row>
    <row r="10" spans="1:2" ht="15" customHeight="1" x14ac:dyDescent="0.25">
      <c r="A10" t="s">
        <v>7276</v>
      </c>
      <c r="B10" t="s">
        <v>4913</v>
      </c>
    </row>
    <row r="11" spans="1:2" ht="15" customHeight="1" x14ac:dyDescent="0.25">
      <c r="A11" t="s">
        <v>7277</v>
      </c>
      <c r="B11" t="s">
        <v>4913</v>
      </c>
    </row>
    <row r="12" spans="1:2" ht="15" customHeight="1" x14ac:dyDescent="0.25">
      <c r="A12" t="s">
        <v>7278</v>
      </c>
      <c r="B12" t="s">
        <v>4340</v>
      </c>
    </row>
    <row r="13" spans="1:2" ht="15" customHeight="1" x14ac:dyDescent="0.25">
      <c r="A13" t="s">
        <v>7279</v>
      </c>
      <c r="B13" t="s">
        <v>4340</v>
      </c>
    </row>
    <row r="14" spans="1:2" ht="15" customHeight="1" x14ac:dyDescent="0.25">
      <c r="A14" t="s">
        <v>7280</v>
      </c>
      <c r="B14" t="s">
        <v>4340</v>
      </c>
    </row>
    <row r="15" spans="1:2" ht="15" customHeight="1" x14ac:dyDescent="0.25">
      <c r="A15" t="s">
        <v>7281</v>
      </c>
      <c r="B15" t="s">
        <v>4340</v>
      </c>
    </row>
    <row r="16" spans="1:2" ht="15" customHeight="1" x14ac:dyDescent="0.25">
      <c r="A16" t="s">
        <v>7282</v>
      </c>
      <c r="B16" t="s">
        <v>4340</v>
      </c>
    </row>
    <row r="17" spans="1:2" ht="15" customHeight="1" x14ac:dyDescent="0.25">
      <c r="A17" t="s">
        <v>7283</v>
      </c>
      <c r="B17" t="s">
        <v>4340</v>
      </c>
    </row>
    <row r="18" spans="1:2" ht="15" customHeight="1" x14ac:dyDescent="0.25">
      <c r="A18" t="s">
        <v>7284</v>
      </c>
      <c r="B18" t="s">
        <v>7285</v>
      </c>
    </row>
    <row r="19" spans="1:2" ht="15" customHeight="1" x14ac:dyDescent="0.25">
      <c r="A19" t="s">
        <v>7286</v>
      </c>
      <c r="B19" t="s">
        <v>7285</v>
      </c>
    </row>
    <row r="20" spans="1:2" ht="15" customHeight="1" x14ac:dyDescent="0.25">
      <c r="A20" t="s">
        <v>7287</v>
      </c>
      <c r="B20" t="s">
        <v>7285</v>
      </c>
    </row>
    <row r="21" spans="1:2" ht="15" customHeight="1" x14ac:dyDescent="0.25">
      <c r="A21" t="s">
        <v>7288</v>
      </c>
      <c r="B21" t="s">
        <v>7285</v>
      </c>
    </row>
    <row r="22" spans="1:2" ht="15" customHeight="1" x14ac:dyDescent="0.25">
      <c r="A22" t="s">
        <v>7289</v>
      </c>
      <c r="B22" t="s">
        <v>7285</v>
      </c>
    </row>
    <row r="23" spans="1:2" ht="15" customHeight="1" x14ac:dyDescent="0.25">
      <c r="A23" t="s">
        <v>3937</v>
      </c>
      <c r="B23" t="s">
        <v>7285</v>
      </c>
    </row>
    <row r="24" spans="1:2" ht="15" customHeight="1" x14ac:dyDescent="0.25">
      <c r="A24" t="s">
        <v>7290</v>
      </c>
      <c r="B24" t="s">
        <v>7285</v>
      </c>
    </row>
    <row r="25" spans="1:2" ht="15" customHeight="1" x14ac:dyDescent="0.25">
      <c r="A25" t="s">
        <v>7291</v>
      </c>
      <c r="B25" t="s">
        <v>7285</v>
      </c>
    </row>
    <row r="26" spans="1:2" ht="15" customHeight="1" x14ac:dyDescent="0.25">
      <c r="A26" t="s">
        <v>7292</v>
      </c>
      <c r="B26" t="s">
        <v>7285</v>
      </c>
    </row>
    <row r="27" spans="1:2" ht="15" customHeight="1" x14ac:dyDescent="0.25">
      <c r="A27" t="s">
        <v>7293</v>
      </c>
      <c r="B27" t="s">
        <v>7285</v>
      </c>
    </row>
    <row r="28" spans="1:2" ht="15" customHeight="1" x14ac:dyDescent="0.25">
      <c r="A28" t="s">
        <v>7294</v>
      </c>
      <c r="B28" t="s">
        <v>7285</v>
      </c>
    </row>
    <row r="29" spans="1:2" ht="15" customHeight="1" x14ac:dyDescent="0.25">
      <c r="A29" t="s">
        <v>7295</v>
      </c>
      <c r="B29" t="s">
        <v>7285</v>
      </c>
    </row>
    <row r="30" spans="1:2" ht="15" customHeight="1" x14ac:dyDescent="0.25">
      <c r="A30" t="s">
        <v>7296</v>
      </c>
      <c r="B30" t="s">
        <v>7285</v>
      </c>
    </row>
    <row r="31" spans="1:2" ht="15" customHeight="1" x14ac:dyDescent="0.25">
      <c r="A31" t="s">
        <v>7297</v>
      </c>
      <c r="B31" t="s">
        <v>7285</v>
      </c>
    </row>
    <row r="32" spans="1:2" ht="15" customHeight="1" x14ac:dyDescent="0.25">
      <c r="A32" t="s">
        <v>7298</v>
      </c>
      <c r="B32" t="s">
        <v>7285</v>
      </c>
    </row>
    <row r="33" spans="1:2" ht="15" customHeight="1" x14ac:dyDescent="0.25">
      <c r="A33" t="s">
        <v>7299</v>
      </c>
      <c r="B33" t="s">
        <v>7285</v>
      </c>
    </row>
    <row r="34" spans="1:2" ht="15" customHeight="1" x14ac:dyDescent="0.25">
      <c r="A34" t="s">
        <v>7300</v>
      </c>
      <c r="B34" t="s">
        <v>7285</v>
      </c>
    </row>
    <row r="35" spans="1:2" ht="15" customHeight="1" x14ac:dyDescent="0.25">
      <c r="A35" t="s">
        <v>7301</v>
      </c>
      <c r="B35" t="s">
        <v>7285</v>
      </c>
    </row>
    <row r="36" spans="1:2" ht="15" customHeight="1" x14ac:dyDescent="0.25">
      <c r="A36" t="s">
        <v>7302</v>
      </c>
      <c r="B36" t="s">
        <v>7285</v>
      </c>
    </row>
    <row r="37" spans="1:2" ht="15" customHeight="1" x14ac:dyDescent="0.25">
      <c r="A37" t="s">
        <v>7303</v>
      </c>
      <c r="B37" t="s">
        <v>7285</v>
      </c>
    </row>
    <row r="38" spans="1:2" ht="15" customHeight="1" x14ac:dyDescent="0.25">
      <c r="A38" t="s">
        <v>7304</v>
      </c>
      <c r="B38" t="s">
        <v>7285</v>
      </c>
    </row>
    <row r="39" spans="1:2" ht="15" customHeight="1" x14ac:dyDescent="0.25">
      <c r="A39" t="s">
        <v>7305</v>
      </c>
      <c r="B39" t="s">
        <v>4340</v>
      </c>
    </row>
    <row r="40" spans="1:2" ht="15" customHeight="1" x14ac:dyDescent="0.25">
      <c r="A40" t="s">
        <v>7306</v>
      </c>
      <c r="B40" t="s">
        <v>7285</v>
      </c>
    </row>
    <row r="41" spans="1:2" ht="15" customHeight="1" x14ac:dyDescent="0.25">
      <c r="A41" t="s">
        <v>7307</v>
      </c>
      <c r="B41" t="s">
        <v>7285</v>
      </c>
    </row>
    <row r="42" spans="1:2" ht="15" customHeight="1" x14ac:dyDescent="0.25">
      <c r="A42" t="s">
        <v>7308</v>
      </c>
      <c r="B42" t="s">
        <v>7285</v>
      </c>
    </row>
  </sheetData>
  <pageMargins left="0.7" right="0.7" top="0.75" bottom="0.75" header="0.511811023622047" footer="0.511811023622047"/>
  <pageSetup orientation="portrait" horizontalDpi="300" verticalDpi="300"/>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CB2500"/>
  <sheetViews>
    <sheetView workbookViewId="0">
      <pane ySplit="1" topLeftCell="A2" activePane="bottomLeft" state="frozen"/>
      <selection pane="bottomLeft" activeCell="A2" sqref="A2"/>
    </sheetView>
  </sheetViews>
  <sheetFormatPr defaultRowHeight="15" x14ac:dyDescent="0.25"/>
  <cols>
    <col min="1" max="1" width="34" customWidth="1"/>
    <col min="23" max="23" width="30" customWidth="1"/>
    <col min="24" max="24" width="30" customWidth="1"/>
    <col min="38" max="38" width="30" customWidth="1"/>
  </cols>
  <sheetData>
    <row r="1">
      <c r="A1" s="14" t="inlineStr">
        <is>
          <t>Game</t>
        </is>
      </c>
      <c r="B1" s="14" t="inlineStr">
        <is>
          <t>Year</t>
        </is>
      </c>
      <c r="C1" s="14" t="inlineStr">
        <is>
          <t>Type</t>
        </is>
      </c>
      <c r="D1" s="14" t="inlineStr">
        <is>
          <t>Degree</t>
        </is>
      </c>
      <c r="E1" s="14" t="inlineStr">
        <is>
          <t>Lane</t>
        </is>
      </c>
      <c r="F1" s="14" t="inlineStr">
        <is>
          <t>Stack</t>
        </is>
      </c>
      <c r="G1" s="14" t="inlineStr">
        <is>
          <t>Action X</t>
        </is>
      </c>
      <c r="H1" s="14" t="inlineStr">
        <is>
          <t>Action Y</t>
        </is>
      </c>
      <c r="I1" s="14" t="inlineStr">
        <is>
          <t>Strategy X</t>
        </is>
      </c>
      <c r="J1" s="14" t="inlineStr">
        <is>
          <t>Strategy Y</t>
        </is>
      </c>
      <c r="K1" s="14" t="inlineStr">
        <is>
          <t>Deckbuilder X</t>
        </is>
      </c>
      <c r="L1" s="14" t="inlineStr">
        <is>
          <t>Deckbuilder Y</t>
        </is>
      </c>
      <c r="M1" s="14" t="inlineStr">
        <is>
          <t>Traditional X</t>
        </is>
      </c>
      <c r="N1" s="14" t="inlineStr">
        <is>
          <t>Traditional Y</t>
        </is>
      </c>
      <c r="O1" s="14" t="inlineStr">
        <is>
          <t>Rank key</t>
        </is>
      </c>
      <c r="P1" s="14" t="inlineStr">
        <is>
          <t>Owned</t>
        </is>
      </c>
      <c r="Q1" s="14" t="inlineStr">
        <is>
          <t>Owned rank key</t>
        </is>
      </c>
      <c r="R1" s="14" t="inlineStr">
        <is>
          <t>Genre</t>
        </is>
      </c>
      <c r="T1" s="14" t="inlineStr">
        <is>
          <t>Influencer yr</t>
        </is>
      </c>
      <c r="U1" s="14" t="inlineStr">
        <is>
          <t>Influencee yr</t>
        </is>
      </c>
      <c r="V1" s="14" t="inlineStr">
        <is>
          <t>Span (yrs)</t>
        </is>
      </c>
      <c r="W1" s="14" t="inlineStr">
        <is>
          <t>Influencer</t>
        </is>
      </c>
      <c r="X1" s="14" t="inlineStr">
        <is>
          <t>Influencee</t>
        </is>
      </c>
      <c r="Y1" s="14" t="inlineStr">
        <is>
          <t>Influencer row</t>
        </is>
      </c>
      <c r="Z1" s="14" t="inlineStr">
        <is>
          <t>Influencee row</t>
        </is>
      </c>
      <c r="AA1" s="14" t="inlineStr">
        <is>
          <t>Influencer owned</t>
        </is>
      </c>
      <c r="AB1" s="14" t="inlineStr">
        <is>
          <t>Influencee owned</t>
        </is>
      </c>
      <c r="AC1" s="14" t="inlineStr">
        <is>
          <t>Both owned</t>
        </is>
      </c>
      <c r="AD1" s="14" t="inlineStr">
        <is>
          <t>Cross-genre</t>
        </is>
      </c>
      <c r="AE1" s="14" t="inlineStr">
        <is>
          <t>Island pair</t>
        </is>
      </c>
      <c r="AG1" s="14" t="inlineStr">
        <is>
          <t>Owned neighbours</t>
        </is>
      </c>
      <c r="AH1" s="14" t="inlineStr">
        <is>
          <t>On map</t>
        </is>
      </c>
      <c r="AI1" s="14" t="inlineStr">
        <is>
          <t>Map degree</t>
        </is>
      </c>
      <c r="AJ1" s="14" t="inlineStr">
        <is>
          <t>Map rank key</t>
        </is>
      </c>
      <c r="AK1" s="14" t="inlineStr">
        <is>
          <t>Buy rank key</t>
        </is>
      </c>
      <c r="AL1" s="14" t="inlineStr">
        <is>
          <t>Steam page</t>
        </is>
      </c>
      <c r="AM1" s="14" t="inlineStr">
        <is>
          <t>Influence (Katz)</t>
        </is>
      </c>
      <c r="AN1" s="14" t="inlineStr">
        <is>
          <t>Influence rank key</t>
        </is>
      </c>
      <c r="AO1" s="14" t="inlineStr">
        <is>
          <t>Gen 1</t>
        </is>
      </c>
      <c r="AP1" s="14" t="inlineStr">
        <is>
          <t>Gen 2</t>
        </is>
      </c>
      <c r="AQ1" s="14" t="inlineStr">
        <is>
          <t>Gen 3</t>
        </is>
      </c>
      <c r="AR1" s="14" t="inlineStr">
        <is>
          <t>Gen 4</t>
        </is>
      </c>
      <c r="AS1" s="14" t="inlineStr">
        <is>
          <t>Gen 5</t>
        </is>
      </c>
      <c r="AT1" s="14" t="inlineStr">
        <is>
          <t>Gen 6</t>
        </is>
      </c>
      <c r="AU1" s="14" t="inlineStr">
        <is>
          <t>Gen 7</t>
        </is>
      </c>
      <c r="AV1" s="14" t="inlineStr">
        <is>
          <t>Gen 8</t>
        </is>
      </c>
      <c r="AW1" s="14" t="inlineStr">
        <is>
          <t>Gen 9</t>
        </is>
      </c>
      <c r="AX1" s="14" t="inlineStr">
        <is>
          <t>Gen 10</t>
        </is>
      </c>
      <c r="AY1" s="14" t="inlineStr">
        <is>
          <t>Gen 11</t>
        </is>
      </c>
      <c r="AZ1" s="14" t="inlineStr">
        <is>
          <t>Gen 12</t>
        </is>
      </c>
      <c r="BA1" s="14" t="inlineStr">
        <is>
          <t>Gen 13</t>
        </is>
      </c>
      <c r="BB1" s="14" t="inlineStr">
        <is>
          <t>Gen 14</t>
        </is>
      </c>
      <c r="BC1" s="14" t="inlineStr">
        <is>
          <t>Gen 15</t>
        </is>
      </c>
      <c r="BD1" s="14" t="inlineStr">
        <is>
          <t>Gen 16</t>
        </is>
      </c>
      <c r="BF1" s="14" t="inlineStr">
        <is>
          <t>Influencee gen 1</t>
        </is>
      </c>
      <c r="BG1" s="14" t="inlineStr">
        <is>
          <t>Influencee gen 2</t>
        </is>
      </c>
      <c r="BH1" s="14" t="inlineStr">
        <is>
          <t>Influencee gen 3</t>
        </is>
      </c>
      <c r="BI1" s="14" t="inlineStr">
        <is>
          <t>Influencee gen 4</t>
        </is>
      </c>
      <c r="BJ1" s="14" t="inlineStr">
        <is>
          <t>Influencee gen 5</t>
        </is>
      </c>
      <c r="BK1" s="14" t="inlineStr">
        <is>
          <t>Influencee gen 6</t>
        </is>
      </c>
      <c r="BL1" s="14" t="inlineStr">
        <is>
          <t>Influencee gen 7</t>
        </is>
      </c>
      <c r="BM1" s="14" t="inlineStr">
        <is>
          <t>Influencee gen 8</t>
        </is>
      </c>
      <c r="BN1" s="14" t="inlineStr">
        <is>
          <t>Influencee gen 9</t>
        </is>
      </c>
      <c r="BO1" s="14" t="inlineStr">
        <is>
          <t>Influencee gen 10</t>
        </is>
      </c>
      <c r="BP1" s="14" t="inlineStr">
        <is>
          <t>Influencee gen 11</t>
        </is>
      </c>
      <c r="BQ1" s="14" t="inlineStr">
        <is>
          <t>Influencee gen 12</t>
        </is>
      </c>
      <c r="BR1" s="14" t="inlineStr">
        <is>
          <t>Influencee gen 13</t>
        </is>
      </c>
      <c r="BS1" s="14" t="inlineStr">
        <is>
          <t>Influencee gen 14</t>
        </is>
      </c>
      <c r="BT1" s="14" t="inlineStr">
        <is>
          <t>Influencee gen 15</t>
        </is>
      </c>
      <c r="BV1" s="14" t="inlineStr">
        <is>
          <t>Off-map group</t>
        </is>
      </c>
      <c r="BW1" s="14" t="inlineStr">
        <is>
          <t>Map neighbours</t>
        </is>
      </c>
      <c r="BX1" s="14" t="inlineStr">
        <is>
          <t>Adds to the map</t>
        </is>
      </c>
      <c r="BY1" s="14" t="inlineStr">
        <is>
          <t>Influencer on map</t>
        </is>
      </c>
      <c r="BZ1" s="14" t="inlineStr">
        <is>
          <t>Influencee on map</t>
        </is>
      </c>
      <c r="CA1" s="14" t="inlineStr">
        <is>
          <t>Influencer off-map group</t>
        </is>
      </c>
      <c r="CB1" s="14" t="inlineStr">
        <is>
          <t>Influencee off-map group</t>
        </is>
      </c>
    </row>
    <row r="2">
      <c r="A2" t="str">
        <f>IF(TRIM(INDEX(games!$A:$A,ROW()))="","",TRIM(INDEX(games!$A:$A,ROW())))</f>
      </c>
      <c r="B2">
        <f>IF(OR($A2="",INDEX(games!$B:$B,ROW())=""),"",INDEX(games!$B:$B,ROW()))</f>
      </c>
      <c r="C2" t="str">
        <f>IF(OR($A2="",INDEX(games!$C:$C,ROW())=""),"",INDEX(games!$C:$C,ROW()))</f>
      </c>
      <c r="D2">
        <f>IF($A2="","",COUNTIF($W$2:$W$2500,$A2)+COUNTIF($X$2:$X$2500,$A2))</f>
      </c>
      <c r="E2">
        <f>IF($A2="","",IFERROR(MATCH($C2,$R$2:$R$5,0),0))</f>
      </c>
      <c r="F2">
        <f>IF($A2="","",MOD(ROW(),34))</f>
      </c>
      <c r="G2">
        <f>IF($A2="",NA(),IF($C2="Action",$B2,NA()))</f>
      </c>
      <c r="H2">
        <f>IF($A2="",NA(),IF($C2="Action",1+$F2*0.023,NA()))</f>
      </c>
      <c r="I2">
        <f>IF($A2="",NA(),IF($C2="Strategy",$B2,NA()))</f>
      </c>
      <c r="J2">
        <f>IF($A2="",NA(),IF($C2="Strategy",2+$F2*0.023,NA()))</f>
      </c>
      <c r="K2">
        <f>IF($A2="",NA(),IF($C2="Deckbuilder",$B2,NA()))</f>
      </c>
      <c r="L2">
        <f>IF($A2="",NA(),IF($C2="Deckbuilder",3+$F2*0.023,NA()))</f>
      </c>
      <c r="M2">
        <f>IF($A2="",NA(),IF($C2="Traditional",$B2,NA()))</f>
      </c>
      <c r="N2">
        <f>IF($A2="",NA(),IF($C2="Traditional",4+$F2*0.023,NA()))</f>
      </c>
      <c r="O2">
        <f>IF($A2="","",$D2+ROW()/1000000)</f>
      </c>
      <c r="P2" t="str">
        <f>IF(OR($A2="",INDEX(games!$H:$H,ROW())=""),"",INDEX(games!$H:$H,ROW()))</f>
      </c>
      <c r="Q2">
        <f>IF(OR($A2="",$P2&lt;&gt;"Yes"),"",$D2+ROW()/1000000)</f>
      </c>
      <c r="R2" s="11" t="s">
        <v>168</v>
      </c>
      <c r="T2">
        <f>IF($Y2="","",INDEX($B$2:$B$2000,$Y2))</f>
      </c>
      <c r="U2">
        <f>IF($Z2="","",INDEX($B$2:$B$2000,$Z2))</f>
      </c>
      <c r="V2">
        <f>IF(OR($T2="",$U2=""),"",$U2-$T2)</f>
      </c>
      <c r="W2" t="str">
        <f>IF(TRIM(INDEX(connections!$A:$A,ROW()))="","",TRIM(INDEX(connections!$A:$A,ROW())))</f>
      </c>
      <c r="X2" t="str">
        <f>IF($W2="","",TRIM(INDEX(connections!$B:$B,ROW())))</f>
      </c>
      <c r="Y2">
        <f>IF($W2="","",IFERROR(MATCH($W2,$A$2:$A$2000,0),""))</f>
      </c>
      <c r="Z2">
        <f>IF($X2="","",IFERROR(MATCH($X2,$A$2:$A$2000,0),""))</f>
      </c>
      <c r="AA2" t="str">
        <f>IF($Y2="","",INDEX($P$2:$P$2000,$Y2))</f>
      </c>
      <c r="AB2" t="str">
        <f>IF($Z2="","",INDEX($P$2:$P$2000,$Z2))</f>
      </c>
      <c r="AC2">
        <f>IF(AND($AA2="Yes",$AB2="Yes"),1,"")</f>
      </c>
      <c r="AD2">
        <f>IF(OR($Y2="",$Z2=""),"",IF(INDEX($C$2:$C$2000,$Y2)=INDEX($C$2:$C$2000,$Z2),0,1))</f>
      </c>
      <c r="AE2">
        <f>IF($AC2&lt;&gt;1,"",IF(AND(INDEX($AG$2:$AG$2000,$Y2)=1,INDEX($AG$2:$AG$2000,$Z2)=1),1,""))</f>
      </c>
      <c r="AG2">
        <f>IF($A2="","",COUNTIFS($W$2:$W$2500,$A2,$AB$2:$AB$2500,"Yes")+COUNTIFS($X$2:$X$2500,$A2,$AA$2:$AA$2500,"Yes"))</f>
      </c>
      <c r="AH2" t="str">
        <f>IF(OR($P2&lt;&gt;"Yes",N($AG2)=0),"",IF(AND($AG2=1,COUNTIFS($W$2:$W$2500,$A2,$AE$2:$AE$2500,1)+COUNTIFS($X$2:$X$2500,$A2,$AE$2:$AE$2500,1)&gt;0),"","Yes"))</f>
      </c>
      <c r="AI2">
        <f>IF($AH2="Yes",$AG2,"")</f>
      </c>
      <c r="AJ2">
        <f>IF($AI2="","",$AI2+ROW()/1000000)</f>
      </c>
      <c r="AK2">
        <f>IF(OR($A2="",$P2="Yes",N($AG2)=0),"",$AG2+ROW()/1000000)</f>
      </c>
      <c r="AL2" t="str">
        <f>IF($A2="","",INDEX(games!$J:$J,ROW())&amp;"")</f>
      </c>
      <c r="AM2">
        <f>IF($A2="","",SUMPRODUCT($AO2:$BD2,'Map Analysis'!$AP$2^{0,1,2,3,4,5,6,7,8,9,10,11,12,13,14,15}))</f>
      </c>
      <c r="AN2">
        <f>IF($A2="","",$AM2+ROW()/10000000)</f>
      </c>
      <c r="AO2">
        <f>IF($A2="","",COUNTIF($W$2:$W$2500,$A2))</f>
      </c>
      <c r="AP2">
        <f>IF($A2="","",SUMIFS($BF$2:$BF$2500,$W$2:$W$2500,$A2))</f>
      </c>
      <c r="AQ2">
        <f>IF($A2="","",SUMIFS($BG$2:$BG$2500,$W$2:$W$2500,$A2))</f>
      </c>
      <c r="AR2">
        <f>IF($A2="","",SUMIFS($BH$2:$BH$2500,$W$2:$W$2500,$A2))</f>
      </c>
      <c r="AS2">
        <f>IF($A2="","",SUMIFS($BI$2:$BI$2500,$W$2:$W$2500,$A2))</f>
      </c>
      <c r="AT2">
        <f>IF($A2="","",SUMIFS($BJ$2:$BJ$2500,$W$2:$W$2500,$A2))</f>
      </c>
      <c r="AU2">
        <f>IF($A2="","",SUMIFS($BK$2:$BK$2500,$W$2:$W$2500,$A2))</f>
      </c>
      <c r="AV2">
        <f>IF($A2="","",SUMIFS($BL$2:$BL$2500,$W$2:$W$2500,$A2))</f>
      </c>
      <c r="AW2">
        <f>IF($A2="","",SUMIFS($BM$2:$BM$2500,$W$2:$W$2500,$A2))</f>
      </c>
      <c r="AX2">
        <f>IF($A2="","",SUMIFS($BN$2:$BN$2500,$W$2:$W$2500,$A2))</f>
      </c>
      <c r="AY2">
        <f>IF($A2="","",SUMIFS($BO$2:$BO$2500,$W$2:$W$2500,$A2))</f>
      </c>
      <c r="AZ2">
        <f>IF($A2="","",SUMIFS($BP$2:$BP$2500,$W$2:$W$2500,$A2))</f>
      </c>
      <c r="BA2">
        <f>IF($A2="","",SUMIFS($BQ$2:$BQ$2500,$W$2:$W$2500,$A2))</f>
      </c>
      <c r="BB2">
        <f>IF($A2="","",SUMIFS($BR$2:$BR$2500,$W$2:$W$2500,$A2))</f>
      </c>
      <c r="BC2">
        <f>IF($A2="","",SUMIFS($BS$2:$BS$2500,$W$2:$W$2500,$A2))</f>
      </c>
      <c r="BD2">
        <f>IF($A2="","",SUMIFS($BT$2:$BT$2500,$W$2:$W$2500,$A2))</f>
      </c>
      <c r="BF2">
        <f>IF($Z2="","",INDEX($AO$2:$AO$2000,$Z2))</f>
      </c>
      <c r="BG2">
        <f>IF($Z2="","",INDEX($AP$2:$AP$2000,$Z2))</f>
      </c>
      <c r="BH2">
        <f>IF($Z2="","",INDEX($AQ$2:$AQ$2000,$Z2))</f>
      </c>
      <c r="BI2">
        <f>IF($Z2="","",INDEX($AR$2:$AR$2000,$Z2))</f>
      </c>
      <c r="BJ2">
        <f>IF($Z2="","",INDEX($AS$2:$AS$2000,$Z2))</f>
      </c>
      <c r="BK2">
        <f>IF($Z2="","",INDEX($AT$2:$AT$2000,$Z2))</f>
      </c>
      <c r="BL2">
        <f>IF($Z2="","",INDEX($AU$2:$AU$2000,$Z2))</f>
      </c>
      <c r="BM2">
        <f>IF($Z2="","",INDEX($AV$2:$AV$2000,$Z2))</f>
      </c>
      <c r="BN2">
        <f>IF($Z2="","",INDEX($AW$2:$AW$2000,$Z2))</f>
      </c>
      <c r="BO2">
        <f>IF($Z2="","",INDEX($AX$2:$AX$2000,$Z2))</f>
      </c>
      <c r="BP2">
        <f>IF($Z2="","",INDEX($AY$2:$AY$2000,$Z2))</f>
      </c>
      <c r="BQ2">
        <f>IF($Z2="","",INDEX($AZ$2:$AZ$2000,$Z2))</f>
      </c>
      <c r="BR2">
        <f>IF($Z2="","",INDEX($BA$2:$BA$2000,$Z2))</f>
      </c>
      <c r="BS2">
        <f>IF($Z2="","",INDEX($BB$2:$BB$2000,$Z2))</f>
      </c>
      <c r="BT2">
        <f>IF($Z2="","",INDEX($BC$2:$BC$2000,$Z2))</f>
      </c>
      <c r="BV2">
        <f>IF(OR($A2="",$P2&lt;&gt;"Yes",$AH2="Yes"),"",1+N($AG2))</f>
      </c>
      <c r="BW2">
        <f>IF($A2="","",COUNTIFS($W$2:$W$2500,$A2,$BZ$2:$BZ$2500,"Yes")+COUNTIFS($X$2:$X$2500,$A2,$BY$2:$BY$2500,"Yes"))</f>
      </c>
      <c r="BX2">
        <f>IF(OR($A2="",$P2="Yes"),"",IF(N($BW2)=0,0,1+SUMIFS($CB$2:$CB$2500,$W$2:$W$2500,$A2)+SUMIFS($CA$2:$CA$2500,$X$2:$X$2500,$A2)))</f>
      </c>
      <c r="BY2" t="str">
        <f>IF($Y2="","",INDEX($AH$2:$AH$2000,$Y2)&amp;"")</f>
      </c>
      <c r="BZ2" t="str">
        <f>IF($Z2="","",INDEX($AH$2:$AH$2000,$Z2)&amp;"")</f>
      </c>
      <c r="CA2">
        <f>IF($Y2="","",INDEX($BV$2:$BV$2000,$Y2))</f>
      </c>
      <c r="CB2">
        <f>IF($Z2="","",INDEX($BV$2:$BV$2000,$Z2))</f>
      </c>
    </row>
    <row r="3">
      <c r="A3" t="str">
        <f>IF(TRIM(INDEX(games!$A:$A,ROW()))="","",TRIM(INDEX(games!$A:$A,ROW())))</f>
      </c>
      <c r="B3">
        <f>IF(OR($A3="",INDEX(games!$B:$B,ROW())=""),"",INDEX(games!$B:$B,ROW()))</f>
      </c>
      <c r="C3" t="str">
        <f>IF(OR($A3="",INDEX(games!$C:$C,ROW())=""),"",INDEX(games!$C:$C,ROW()))</f>
      </c>
      <c r="D3">
        <f>IF($A3="","",COUNTIF($W$2:$W$2500,$A3)+COUNTIF($X$2:$X$2500,$A3))</f>
      </c>
      <c r="E3">
        <f>IF($A3="","",IFERROR(MATCH($C3,$R$2:$R$5,0),0))</f>
      </c>
      <c r="F3">
        <f>IF($A3="","",MOD(ROW(),34))</f>
      </c>
      <c r="G3">
        <f>IF($A3="",NA(),IF($C3="Action",$B3,NA()))</f>
      </c>
      <c r="H3">
        <f>IF($A3="",NA(),IF($C3="Action",1+$F3*0.023,NA()))</f>
      </c>
      <c r="I3">
        <f>IF($A3="",NA(),IF($C3="Strategy",$B3,NA()))</f>
      </c>
      <c r="J3">
        <f>IF($A3="",NA(),IF($C3="Strategy",2+$F3*0.023,NA()))</f>
      </c>
      <c r="K3">
        <f>IF($A3="",NA(),IF($C3="Deckbuilder",$B3,NA()))</f>
      </c>
      <c r="L3">
        <f>IF($A3="",NA(),IF($C3="Deckbuilder",3+$F3*0.023,NA()))</f>
      </c>
      <c r="M3">
        <f>IF($A3="",NA(),IF($C3="Traditional",$B3,NA()))</f>
      </c>
      <c r="N3">
        <f>IF($A3="",NA(),IF($C3="Traditional",4+$F3*0.023,NA()))</f>
      </c>
      <c r="O3">
        <f>IF($A3="","",$D3+ROW()/1000000)</f>
      </c>
      <c r="P3" t="str">
        <f>IF(OR($A3="",INDEX(games!$H:$H,ROW())=""),"",INDEX(games!$H:$H,ROW()))</f>
      </c>
      <c r="Q3">
        <f>IF(OR($A3="",$P3&lt;&gt;"Yes"),"",$D3+ROW()/1000000)</f>
      </c>
      <c r="R3" s="11" t="s">
        <v>214</v>
      </c>
      <c r="T3">
        <f>IF($Y3="","",INDEX($B$2:$B$2000,$Y3))</f>
      </c>
      <c r="U3">
        <f>IF($Z3="","",INDEX($B$2:$B$2000,$Z3))</f>
      </c>
      <c r="V3">
        <f>IF(OR($T3="",$U3=""),"",$U3-$T3)</f>
      </c>
      <c r="W3" t="str">
        <f>IF(TRIM(INDEX(connections!$A:$A,ROW()))="","",TRIM(INDEX(connections!$A:$A,ROW())))</f>
      </c>
      <c r="X3" t="str">
        <f>IF($W3="","",TRIM(INDEX(connections!$B:$B,ROW())))</f>
      </c>
      <c r="Y3">
        <f>IF($W3="","",IFERROR(MATCH($W3,$A$2:$A$2000,0),""))</f>
      </c>
      <c r="Z3">
        <f>IF($X3="","",IFERROR(MATCH($X3,$A$2:$A$2000,0),""))</f>
      </c>
      <c r="AA3" t="str">
        <f>IF($Y3="","",INDEX($P$2:$P$2000,$Y3))</f>
      </c>
      <c r="AB3" t="str">
        <f>IF($Z3="","",INDEX($P$2:$P$2000,$Z3))</f>
      </c>
      <c r="AC3">
        <f>IF(AND($AA3="Yes",$AB3="Yes"),1,"")</f>
      </c>
      <c r="AD3">
        <f>IF(OR($Y3="",$Z3=""),"",IF(INDEX($C$2:$C$2000,$Y3)=INDEX($C$2:$C$2000,$Z3),0,1))</f>
      </c>
      <c r="AE3">
        <f>IF($AC3&lt;&gt;1,"",IF(AND(INDEX($AG$2:$AG$2000,$Y3)=1,INDEX($AG$2:$AG$2000,$Z3)=1),1,""))</f>
      </c>
      <c r="AG3">
        <f>IF($A3="","",COUNTIFS($W$2:$W$2500,$A3,$AB$2:$AB$2500,"Yes")+COUNTIFS($X$2:$X$2500,$A3,$AA$2:$AA$2500,"Yes"))</f>
      </c>
      <c r="AH3" t="str">
        <f>IF(OR($P3&lt;&gt;"Yes",N($AG3)=0),"",IF(AND($AG3=1,COUNTIFS($W$2:$W$2500,$A3,$AE$2:$AE$2500,1)+COUNTIFS($X$2:$X$2500,$A3,$AE$2:$AE$2500,1)&gt;0),"","Yes"))</f>
      </c>
      <c r="AI3">
        <f>IF($AH3="Yes",$AG3,"")</f>
      </c>
      <c r="AJ3">
        <f>IF($AI3="","",$AI3+ROW()/1000000)</f>
      </c>
      <c r="AK3">
        <f>IF(OR($A3="",$P3="Yes",N($AG3)=0),"",$AG3+ROW()/1000000)</f>
      </c>
      <c r="AL3" t="str">
        <f>IF($A3="","",INDEX(games!$J:$J,ROW())&amp;"")</f>
      </c>
      <c r="AM3">
        <f>IF($A3="","",SUMPRODUCT($AO3:$BD3,'Map Analysis'!$AP$2^{0,1,2,3,4,5,6,7,8,9,10,11,12,13,14,15}))</f>
      </c>
      <c r="AN3">
        <f>IF($A3="","",$AM3+ROW()/10000000)</f>
      </c>
      <c r="AO3">
        <f>IF($A3="","",COUNTIF($W$2:$W$2500,$A3))</f>
      </c>
      <c r="AP3">
        <f>IF($A3="","",SUMIFS($BF$2:$BF$2500,$W$2:$W$2500,$A3))</f>
      </c>
      <c r="AQ3">
        <f>IF($A3="","",SUMIFS($BG$2:$BG$2500,$W$2:$W$2500,$A3))</f>
      </c>
      <c r="AR3">
        <f>IF($A3="","",SUMIFS($BH$2:$BH$2500,$W$2:$W$2500,$A3))</f>
      </c>
      <c r="AS3">
        <f>IF($A3="","",SUMIFS($BI$2:$BI$2500,$W$2:$W$2500,$A3))</f>
      </c>
      <c r="AT3">
        <f>IF($A3="","",SUMIFS($BJ$2:$BJ$2500,$W$2:$W$2500,$A3))</f>
      </c>
      <c r="AU3">
        <f>IF($A3="","",SUMIFS($BK$2:$BK$2500,$W$2:$W$2500,$A3))</f>
      </c>
      <c r="AV3">
        <f>IF($A3="","",SUMIFS($BL$2:$BL$2500,$W$2:$W$2500,$A3))</f>
      </c>
      <c r="AW3">
        <f>IF($A3="","",SUMIFS($BM$2:$BM$2500,$W$2:$W$2500,$A3))</f>
      </c>
      <c r="AX3">
        <f>IF($A3="","",SUMIFS($BN$2:$BN$2500,$W$2:$W$2500,$A3))</f>
      </c>
      <c r="AY3">
        <f>IF($A3="","",SUMIFS($BO$2:$BO$2500,$W$2:$W$2500,$A3))</f>
      </c>
      <c r="AZ3">
        <f>IF($A3="","",SUMIFS($BP$2:$BP$2500,$W$2:$W$2500,$A3))</f>
      </c>
      <c r="BA3">
        <f>IF($A3="","",SUMIFS($BQ$2:$BQ$2500,$W$2:$W$2500,$A3))</f>
      </c>
      <c r="BB3">
        <f>IF($A3="","",SUMIFS($BR$2:$BR$2500,$W$2:$W$2500,$A3))</f>
      </c>
      <c r="BC3">
        <f>IF($A3="","",SUMIFS($BS$2:$BS$2500,$W$2:$W$2500,$A3))</f>
      </c>
      <c r="BD3">
        <f>IF($A3="","",SUMIFS($BT$2:$BT$2500,$W$2:$W$2500,$A3))</f>
      </c>
      <c r="BF3">
        <f>IF($Z3="","",INDEX($AO$2:$AO$2000,$Z3))</f>
      </c>
      <c r="BG3">
        <f>IF($Z3="","",INDEX($AP$2:$AP$2000,$Z3))</f>
      </c>
      <c r="BH3">
        <f>IF($Z3="","",INDEX($AQ$2:$AQ$2000,$Z3))</f>
      </c>
      <c r="BI3">
        <f>IF($Z3="","",INDEX($AR$2:$AR$2000,$Z3))</f>
      </c>
      <c r="BJ3">
        <f>IF($Z3="","",INDEX($AS$2:$AS$2000,$Z3))</f>
      </c>
      <c r="BK3">
        <f>IF($Z3="","",INDEX($AT$2:$AT$2000,$Z3))</f>
      </c>
      <c r="BL3">
        <f>IF($Z3="","",INDEX($AU$2:$AU$2000,$Z3))</f>
      </c>
      <c r="BM3">
        <f>IF($Z3="","",INDEX($AV$2:$AV$2000,$Z3))</f>
      </c>
      <c r="BN3">
        <f>IF($Z3="","",INDEX($AW$2:$AW$2000,$Z3))</f>
      </c>
      <c r="BO3">
        <f>IF($Z3="","",INDEX($AX$2:$AX$2000,$Z3))</f>
      </c>
      <c r="BP3">
        <f>IF($Z3="","",INDEX($AY$2:$AY$2000,$Z3))</f>
      </c>
      <c r="BQ3">
        <f>IF($Z3="","",INDEX($AZ$2:$AZ$2000,$Z3))</f>
      </c>
      <c r="BR3">
        <f>IF($Z3="","",INDEX($BA$2:$BA$2000,$Z3))</f>
      </c>
      <c r="BS3">
        <f>IF($Z3="","",INDEX($BB$2:$BB$2000,$Z3))</f>
      </c>
      <c r="BT3">
        <f>IF($Z3="","",INDEX($BC$2:$BC$2000,$Z3))</f>
      </c>
      <c r="BV3">
        <f>IF(OR($A3="",$P3&lt;&gt;"Yes",$AH3="Yes"),"",1+N($AG3))</f>
      </c>
      <c r="BW3">
        <f>IF($A3="","",COUNTIFS($W$2:$W$2500,$A3,$BZ$2:$BZ$2500,"Yes")+COUNTIFS($X$2:$X$2500,$A3,$BY$2:$BY$2500,"Yes"))</f>
      </c>
      <c r="BX3">
        <f>IF(OR($A3="",$P3="Yes"),"",IF(N($BW3)=0,0,1+SUMIFS($CB$2:$CB$2500,$W$2:$W$2500,$A3)+SUMIFS($CA$2:$CA$2500,$X$2:$X$2500,$A3)))</f>
      </c>
      <c r="BY3" t="str">
        <f>IF($Y3="","",INDEX($AH$2:$AH$2000,$Y3)&amp;"")</f>
      </c>
      <c r="BZ3" t="str">
        <f>IF($Z3="","",INDEX($AH$2:$AH$2000,$Z3)&amp;"")</f>
      </c>
      <c r="CA3">
        <f>IF($Y3="","",INDEX($BV$2:$BV$2000,$Y3))</f>
      </c>
      <c r="CB3">
        <f>IF($Z3="","",INDEX($BV$2:$BV$2000,$Z3))</f>
      </c>
    </row>
    <row r="4">
      <c r="A4" t="str">
        <f>IF(TRIM(INDEX(games!$A:$A,ROW()))="","",TRIM(INDEX(games!$A:$A,ROW())))</f>
      </c>
      <c r="B4">
        <f>IF(OR($A4="",INDEX(games!$B:$B,ROW())=""),"",INDEX(games!$B:$B,ROW()))</f>
      </c>
      <c r="C4" t="str">
        <f>IF(OR($A4="",INDEX(games!$C:$C,ROW())=""),"",INDEX(games!$C:$C,ROW()))</f>
      </c>
      <c r="D4">
        <f>IF($A4="","",COUNTIF($W$2:$W$2500,$A4)+COUNTIF($X$2:$X$2500,$A4))</f>
      </c>
      <c r="E4">
        <f>IF($A4="","",IFERROR(MATCH($C4,$R$2:$R$5,0),0))</f>
      </c>
      <c r="F4">
        <f>IF($A4="","",MOD(ROW(),34))</f>
      </c>
      <c r="G4">
        <f>IF($A4="",NA(),IF($C4="Action",$B4,NA()))</f>
      </c>
      <c r="H4">
        <f>IF($A4="",NA(),IF($C4="Action",1+$F4*0.023,NA()))</f>
      </c>
      <c r="I4">
        <f>IF($A4="",NA(),IF($C4="Strategy",$B4,NA()))</f>
      </c>
      <c r="J4">
        <f>IF($A4="",NA(),IF($C4="Strategy",2+$F4*0.023,NA()))</f>
      </c>
      <c r="K4">
        <f>IF($A4="",NA(),IF($C4="Deckbuilder",$B4,NA()))</f>
      </c>
      <c r="L4">
        <f>IF($A4="",NA(),IF($C4="Deckbuilder",3+$F4*0.023,NA()))</f>
      </c>
      <c r="M4">
        <f>IF($A4="",NA(),IF($C4="Traditional",$B4,NA()))</f>
      </c>
      <c r="N4">
        <f>IF($A4="",NA(),IF($C4="Traditional",4+$F4*0.023,NA()))</f>
      </c>
      <c r="O4">
        <f>IF($A4="","",$D4+ROW()/1000000)</f>
      </c>
      <c r="P4" t="str">
        <f>IF(OR($A4="",INDEX(games!$H:$H,ROW())=""),"",INDEX(games!$H:$H,ROW()))</f>
      </c>
      <c r="Q4">
        <f>IF(OR($A4="",$P4&lt;&gt;"Yes"),"",$D4+ROW()/1000000)</f>
      </c>
      <c r="R4" s="11" t="s">
        <v>174</v>
      </c>
      <c r="T4">
        <f>IF($Y4="","",INDEX($B$2:$B$2000,$Y4))</f>
      </c>
      <c r="U4">
        <f>IF($Z4="","",INDEX($B$2:$B$2000,$Z4))</f>
      </c>
      <c r="V4">
        <f>IF(OR($T4="",$U4=""),"",$U4-$T4)</f>
      </c>
      <c r="W4" t="str">
        <f>IF(TRIM(INDEX(connections!$A:$A,ROW()))="","",TRIM(INDEX(connections!$A:$A,ROW())))</f>
      </c>
      <c r="X4" t="str">
        <f>IF($W4="","",TRIM(INDEX(connections!$B:$B,ROW())))</f>
      </c>
      <c r="Y4">
        <f>IF($W4="","",IFERROR(MATCH($W4,$A$2:$A$2000,0),""))</f>
      </c>
      <c r="Z4">
        <f>IF($X4="","",IFERROR(MATCH($X4,$A$2:$A$2000,0),""))</f>
      </c>
      <c r="AA4" t="str">
        <f>IF($Y4="","",INDEX($P$2:$P$2000,$Y4))</f>
      </c>
      <c r="AB4" t="str">
        <f>IF($Z4="","",INDEX($P$2:$P$2000,$Z4))</f>
      </c>
      <c r="AC4">
        <f>IF(AND($AA4="Yes",$AB4="Yes"),1,"")</f>
      </c>
      <c r="AD4">
        <f>IF(OR($Y4="",$Z4=""),"",IF(INDEX($C$2:$C$2000,$Y4)=INDEX($C$2:$C$2000,$Z4),0,1))</f>
      </c>
      <c r="AE4">
        <f>IF($AC4&lt;&gt;1,"",IF(AND(INDEX($AG$2:$AG$2000,$Y4)=1,INDEX($AG$2:$AG$2000,$Z4)=1),1,""))</f>
      </c>
      <c r="AG4">
        <f>IF($A4="","",COUNTIFS($W$2:$W$2500,$A4,$AB$2:$AB$2500,"Yes")+COUNTIFS($X$2:$X$2500,$A4,$AA$2:$AA$2500,"Yes"))</f>
      </c>
      <c r="AH4" t="str">
        <f>IF(OR($P4&lt;&gt;"Yes",N($AG4)=0),"",IF(AND($AG4=1,COUNTIFS($W$2:$W$2500,$A4,$AE$2:$AE$2500,1)+COUNTIFS($X$2:$X$2500,$A4,$AE$2:$AE$2500,1)&gt;0),"","Yes"))</f>
      </c>
      <c r="AI4">
        <f>IF($AH4="Yes",$AG4,"")</f>
      </c>
      <c r="AJ4">
        <f>IF($AI4="","",$AI4+ROW()/1000000)</f>
      </c>
      <c r="AK4">
        <f>IF(OR($A4="",$P4="Yes",N($AG4)=0),"",$AG4+ROW()/1000000)</f>
      </c>
      <c r="AL4" t="str">
        <f>IF($A4="","",INDEX(games!$J:$J,ROW())&amp;"")</f>
      </c>
      <c r="AM4">
        <f>IF($A4="","",SUMPRODUCT($AO4:$BD4,'Map Analysis'!$AP$2^{0,1,2,3,4,5,6,7,8,9,10,11,12,13,14,15}))</f>
      </c>
      <c r="AN4">
        <f>IF($A4="","",$AM4+ROW()/10000000)</f>
      </c>
      <c r="AO4">
        <f>IF($A4="","",COUNTIF($W$2:$W$2500,$A4))</f>
      </c>
      <c r="AP4">
        <f>IF($A4="","",SUMIFS($BF$2:$BF$2500,$W$2:$W$2500,$A4))</f>
      </c>
      <c r="AQ4">
        <f>IF($A4="","",SUMIFS($BG$2:$BG$2500,$W$2:$W$2500,$A4))</f>
      </c>
      <c r="AR4">
        <f>IF($A4="","",SUMIFS($BH$2:$BH$2500,$W$2:$W$2500,$A4))</f>
      </c>
      <c r="AS4">
        <f>IF($A4="","",SUMIFS($BI$2:$BI$2500,$W$2:$W$2500,$A4))</f>
      </c>
      <c r="AT4">
        <f>IF($A4="","",SUMIFS($BJ$2:$BJ$2500,$W$2:$W$2500,$A4))</f>
      </c>
      <c r="AU4">
        <f>IF($A4="","",SUMIFS($BK$2:$BK$2500,$W$2:$W$2500,$A4))</f>
      </c>
      <c r="AV4">
        <f>IF($A4="","",SUMIFS($BL$2:$BL$2500,$W$2:$W$2500,$A4))</f>
      </c>
      <c r="AW4">
        <f>IF($A4="","",SUMIFS($BM$2:$BM$2500,$W$2:$W$2500,$A4))</f>
      </c>
      <c r="AX4">
        <f>IF($A4="","",SUMIFS($BN$2:$BN$2500,$W$2:$W$2500,$A4))</f>
      </c>
      <c r="AY4">
        <f>IF($A4="","",SUMIFS($BO$2:$BO$2500,$W$2:$W$2500,$A4))</f>
      </c>
      <c r="AZ4">
        <f>IF($A4="","",SUMIFS($BP$2:$BP$2500,$W$2:$W$2500,$A4))</f>
      </c>
      <c r="BA4">
        <f>IF($A4="","",SUMIFS($BQ$2:$BQ$2500,$W$2:$W$2500,$A4))</f>
      </c>
      <c r="BB4">
        <f>IF($A4="","",SUMIFS($BR$2:$BR$2500,$W$2:$W$2500,$A4))</f>
      </c>
      <c r="BC4">
        <f>IF($A4="","",SUMIFS($BS$2:$BS$2500,$W$2:$W$2500,$A4))</f>
      </c>
      <c r="BD4">
        <f>IF($A4="","",SUMIFS($BT$2:$BT$2500,$W$2:$W$2500,$A4))</f>
      </c>
      <c r="BF4">
        <f>IF($Z4="","",INDEX($AO$2:$AO$2000,$Z4))</f>
      </c>
      <c r="BG4">
        <f>IF($Z4="","",INDEX($AP$2:$AP$2000,$Z4))</f>
      </c>
      <c r="BH4">
        <f>IF($Z4="","",INDEX($AQ$2:$AQ$2000,$Z4))</f>
      </c>
      <c r="BI4">
        <f>IF($Z4="","",INDEX($AR$2:$AR$2000,$Z4))</f>
      </c>
      <c r="BJ4">
        <f>IF($Z4="","",INDEX($AS$2:$AS$2000,$Z4))</f>
      </c>
      <c r="BK4">
        <f>IF($Z4="","",INDEX($AT$2:$AT$2000,$Z4))</f>
      </c>
      <c r="BL4">
        <f>IF($Z4="","",INDEX($AU$2:$AU$2000,$Z4))</f>
      </c>
      <c r="BM4">
        <f>IF($Z4="","",INDEX($AV$2:$AV$2000,$Z4))</f>
      </c>
      <c r="BN4">
        <f>IF($Z4="","",INDEX($AW$2:$AW$2000,$Z4))</f>
      </c>
      <c r="BO4">
        <f>IF($Z4="","",INDEX($AX$2:$AX$2000,$Z4))</f>
      </c>
      <c r="BP4">
        <f>IF($Z4="","",INDEX($AY$2:$AY$2000,$Z4))</f>
      </c>
      <c r="BQ4">
        <f>IF($Z4="","",INDEX($AZ$2:$AZ$2000,$Z4))</f>
      </c>
      <c r="BR4">
        <f>IF($Z4="","",INDEX($BA$2:$BA$2000,$Z4))</f>
      </c>
      <c r="BS4">
        <f>IF($Z4="","",INDEX($BB$2:$BB$2000,$Z4))</f>
      </c>
      <c r="BT4">
        <f>IF($Z4="","",INDEX($BC$2:$BC$2000,$Z4))</f>
      </c>
      <c r="BV4">
        <f>IF(OR($A4="",$P4&lt;&gt;"Yes",$AH4="Yes"),"",1+N($AG4))</f>
      </c>
      <c r="BW4">
        <f>IF($A4="","",COUNTIFS($W$2:$W$2500,$A4,$BZ$2:$BZ$2500,"Yes")+COUNTIFS($X$2:$X$2500,$A4,$BY$2:$BY$2500,"Yes"))</f>
      </c>
      <c r="BX4">
        <f>IF(OR($A4="",$P4="Yes"),"",IF(N($BW4)=0,0,1+SUMIFS($CB$2:$CB$2500,$W$2:$W$2500,$A4)+SUMIFS($CA$2:$CA$2500,$X$2:$X$2500,$A4)))</f>
      </c>
      <c r="BY4" t="str">
        <f>IF($Y4="","",INDEX($AH$2:$AH$2000,$Y4)&amp;"")</f>
      </c>
      <c r="BZ4" t="str">
        <f>IF($Z4="","",INDEX($AH$2:$AH$2000,$Z4)&amp;"")</f>
      </c>
      <c r="CA4">
        <f>IF($Y4="","",INDEX($BV$2:$BV$2000,$Y4))</f>
      </c>
      <c r="CB4">
        <f>IF($Z4="","",INDEX($BV$2:$BV$2000,$Z4))</f>
      </c>
    </row>
    <row r="5">
      <c r="A5" t="str">
        <f>IF(TRIM(INDEX(games!$A:$A,ROW()))="","",TRIM(INDEX(games!$A:$A,ROW())))</f>
      </c>
      <c r="B5">
        <f>IF(OR($A5="",INDEX(games!$B:$B,ROW())=""),"",INDEX(games!$B:$B,ROW()))</f>
      </c>
      <c r="C5" t="str">
        <f>IF(OR($A5="",INDEX(games!$C:$C,ROW())=""),"",INDEX(games!$C:$C,ROW()))</f>
      </c>
      <c r="D5">
        <f>IF($A5="","",COUNTIF($W$2:$W$2500,$A5)+COUNTIF($X$2:$X$2500,$A5))</f>
      </c>
      <c r="E5">
        <f>IF($A5="","",IFERROR(MATCH($C5,$R$2:$R$5,0),0))</f>
      </c>
      <c r="F5">
        <f>IF($A5="","",MOD(ROW(),34))</f>
      </c>
      <c r="G5">
        <f>IF($A5="",NA(),IF($C5="Action",$B5,NA()))</f>
      </c>
      <c r="H5">
        <f>IF($A5="",NA(),IF($C5="Action",1+$F5*0.023,NA()))</f>
      </c>
      <c r="I5">
        <f>IF($A5="",NA(),IF($C5="Strategy",$B5,NA()))</f>
      </c>
      <c r="J5">
        <f>IF($A5="",NA(),IF($C5="Strategy",2+$F5*0.023,NA()))</f>
      </c>
      <c r="K5">
        <f>IF($A5="",NA(),IF($C5="Deckbuilder",$B5,NA()))</f>
      </c>
      <c r="L5">
        <f>IF($A5="",NA(),IF($C5="Deckbuilder",3+$F5*0.023,NA()))</f>
      </c>
      <c r="M5">
        <f>IF($A5="",NA(),IF($C5="Traditional",$B5,NA()))</f>
      </c>
      <c r="N5">
        <f>IF($A5="",NA(),IF($C5="Traditional",4+$F5*0.023,NA()))</f>
      </c>
      <c r="O5">
        <f>IF($A5="","",$D5+ROW()/1000000)</f>
      </c>
      <c r="P5" t="str">
        <f>IF(OR($A5="",INDEX(games!$H:$H,ROW())=""),"",INDEX(games!$H:$H,ROW()))</f>
      </c>
      <c r="Q5">
        <f>IF(OR($A5="",$P5&lt;&gt;"Yes"),"",$D5+ROW()/1000000)</f>
      </c>
      <c r="R5" s="11" t="s">
        <v>171</v>
      </c>
      <c r="T5">
        <f>IF($Y5="","",INDEX($B$2:$B$2000,$Y5))</f>
      </c>
      <c r="U5">
        <f>IF($Z5="","",INDEX($B$2:$B$2000,$Z5))</f>
      </c>
      <c r="V5">
        <f>IF(OR($T5="",$U5=""),"",$U5-$T5)</f>
      </c>
      <c r="W5" t="str">
        <f>IF(TRIM(INDEX(connections!$A:$A,ROW()))="","",TRIM(INDEX(connections!$A:$A,ROW())))</f>
      </c>
      <c r="X5" t="str">
        <f>IF($W5="","",TRIM(INDEX(connections!$B:$B,ROW())))</f>
      </c>
      <c r="Y5">
        <f>IF($W5="","",IFERROR(MATCH($W5,$A$2:$A$2000,0),""))</f>
      </c>
      <c r="Z5">
        <f>IF($X5="","",IFERROR(MATCH($X5,$A$2:$A$2000,0),""))</f>
      </c>
      <c r="AA5" t="str">
        <f>IF($Y5="","",INDEX($P$2:$P$2000,$Y5))</f>
      </c>
      <c r="AB5" t="str">
        <f>IF($Z5="","",INDEX($P$2:$P$2000,$Z5))</f>
      </c>
      <c r="AC5">
        <f>IF(AND($AA5="Yes",$AB5="Yes"),1,"")</f>
      </c>
      <c r="AD5">
        <f>IF(OR($Y5="",$Z5=""),"",IF(INDEX($C$2:$C$2000,$Y5)=INDEX($C$2:$C$2000,$Z5),0,1))</f>
      </c>
      <c r="AE5">
        <f>IF($AC5&lt;&gt;1,"",IF(AND(INDEX($AG$2:$AG$2000,$Y5)=1,INDEX($AG$2:$AG$2000,$Z5)=1),1,""))</f>
      </c>
      <c r="AG5">
        <f>IF($A5="","",COUNTIFS($W$2:$W$2500,$A5,$AB$2:$AB$2500,"Yes")+COUNTIFS($X$2:$X$2500,$A5,$AA$2:$AA$2500,"Yes"))</f>
      </c>
      <c r="AH5" t="str">
        <f>IF(OR($P5&lt;&gt;"Yes",N($AG5)=0),"",IF(AND($AG5=1,COUNTIFS($W$2:$W$2500,$A5,$AE$2:$AE$2500,1)+COUNTIFS($X$2:$X$2500,$A5,$AE$2:$AE$2500,1)&gt;0),"","Yes"))</f>
      </c>
      <c r="AI5">
        <f>IF($AH5="Yes",$AG5,"")</f>
      </c>
      <c r="AJ5">
        <f>IF($AI5="","",$AI5+ROW()/1000000)</f>
      </c>
      <c r="AK5">
        <f>IF(OR($A5="",$P5="Yes",N($AG5)=0),"",$AG5+ROW()/1000000)</f>
      </c>
      <c r="AL5" t="str">
        <f>IF($A5="","",INDEX(games!$J:$J,ROW())&amp;"")</f>
      </c>
      <c r="AM5">
        <f>IF($A5="","",SUMPRODUCT($AO5:$BD5,'Map Analysis'!$AP$2^{0,1,2,3,4,5,6,7,8,9,10,11,12,13,14,15}))</f>
      </c>
      <c r="AN5">
        <f>IF($A5="","",$AM5+ROW()/10000000)</f>
      </c>
      <c r="AO5">
        <f>IF($A5="","",COUNTIF($W$2:$W$2500,$A5))</f>
      </c>
      <c r="AP5">
        <f>IF($A5="","",SUMIFS($BF$2:$BF$2500,$W$2:$W$2500,$A5))</f>
      </c>
      <c r="AQ5">
        <f>IF($A5="","",SUMIFS($BG$2:$BG$2500,$W$2:$W$2500,$A5))</f>
      </c>
      <c r="AR5">
        <f>IF($A5="","",SUMIFS($BH$2:$BH$2500,$W$2:$W$2500,$A5))</f>
      </c>
      <c r="AS5">
        <f>IF($A5="","",SUMIFS($BI$2:$BI$2500,$W$2:$W$2500,$A5))</f>
      </c>
      <c r="AT5">
        <f>IF($A5="","",SUMIFS($BJ$2:$BJ$2500,$W$2:$W$2500,$A5))</f>
      </c>
      <c r="AU5">
        <f>IF($A5="","",SUMIFS($BK$2:$BK$2500,$W$2:$W$2500,$A5))</f>
      </c>
      <c r="AV5">
        <f>IF($A5="","",SUMIFS($BL$2:$BL$2500,$W$2:$W$2500,$A5))</f>
      </c>
      <c r="AW5">
        <f>IF($A5="","",SUMIFS($BM$2:$BM$2500,$W$2:$W$2500,$A5))</f>
      </c>
      <c r="AX5">
        <f>IF($A5="","",SUMIFS($BN$2:$BN$2500,$W$2:$W$2500,$A5))</f>
      </c>
      <c r="AY5">
        <f>IF($A5="","",SUMIFS($BO$2:$BO$2500,$W$2:$W$2500,$A5))</f>
      </c>
      <c r="AZ5">
        <f>IF($A5="","",SUMIFS($BP$2:$BP$2500,$W$2:$W$2500,$A5))</f>
      </c>
      <c r="BA5">
        <f>IF($A5="","",SUMIFS($BQ$2:$BQ$2500,$W$2:$W$2500,$A5))</f>
      </c>
      <c r="BB5">
        <f>IF($A5="","",SUMIFS($BR$2:$BR$2500,$W$2:$W$2500,$A5))</f>
      </c>
      <c r="BC5">
        <f>IF($A5="","",SUMIFS($BS$2:$BS$2500,$W$2:$W$2500,$A5))</f>
      </c>
      <c r="BD5">
        <f>IF($A5="","",SUMIFS($BT$2:$BT$2500,$W$2:$W$2500,$A5))</f>
      </c>
      <c r="BF5">
        <f>IF($Z5="","",INDEX($AO$2:$AO$2000,$Z5))</f>
      </c>
      <c r="BG5">
        <f>IF($Z5="","",INDEX($AP$2:$AP$2000,$Z5))</f>
      </c>
      <c r="BH5">
        <f>IF($Z5="","",INDEX($AQ$2:$AQ$2000,$Z5))</f>
      </c>
      <c r="BI5">
        <f>IF($Z5="","",INDEX($AR$2:$AR$2000,$Z5))</f>
      </c>
      <c r="BJ5">
        <f>IF($Z5="","",INDEX($AS$2:$AS$2000,$Z5))</f>
      </c>
      <c r="BK5">
        <f>IF($Z5="","",INDEX($AT$2:$AT$2000,$Z5))</f>
      </c>
      <c r="BL5">
        <f>IF($Z5="","",INDEX($AU$2:$AU$2000,$Z5))</f>
      </c>
      <c r="BM5">
        <f>IF($Z5="","",INDEX($AV$2:$AV$2000,$Z5))</f>
      </c>
      <c r="BN5">
        <f>IF($Z5="","",INDEX($AW$2:$AW$2000,$Z5))</f>
      </c>
      <c r="BO5">
        <f>IF($Z5="","",INDEX($AX$2:$AX$2000,$Z5))</f>
      </c>
      <c r="BP5">
        <f>IF($Z5="","",INDEX($AY$2:$AY$2000,$Z5))</f>
      </c>
      <c r="BQ5">
        <f>IF($Z5="","",INDEX($AZ$2:$AZ$2000,$Z5))</f>
      </c>
      <c r="BR5">
        <f>IF($Z5="","",INDEX($BA$2:$BA$2000,$Z5))</f>
      </c>
      <c r="BS5">
        <f>IF($Z5="","",INDEX($BB$2:$BB$2000,$Z5))</f>
      </c>
      <c r="BT5">
        <f>IF($Z5="","",INDEX($BC$2:$BC$2000,$Z5))</f>
      </c>
      <c r="BV5">
        <f>IF(OR($A5="",$P5&lt;&gt;"Yes",$AH5="Yes"),"",1+N($AG5))</f>
      </c>
      <c r="BW5">
        <f>IF($A5="","",COUNTIFS($W$2:$W$2500,$A5,$BZ$2:$BZ$2500,"Yes")+COUNTIFS($X$2:$X$2500,$A5,$BY$2:$BY$2500,"Yes"))</f>
      </c>
      <c r="BX5">
        <f>IF(OR($A5="",$P5="Yes"),"",IF(N($BW5)=0,0,1+SUMIFS($CB$2:$CB$2500,$W$2:$W$2500,$A5)+SUMIFS($CA$2:$CA$2500,$X$2:$X$2500,$A5)))</f>
      </c>
      <c r="BY5" t="str">
        <f>IF($Y5="","",INDEX($AH$2:$AH$2000,$Y5)&amp;"")</f>
      </c>
      <c r="BZ5" t="str">
        <f>IF($Z5="","",INDEX($AH$2:$AH$2000,$Z5)&amp;"")</f>
      </c>
      <c r="CA5">
        <f>IF($Y5="","",INDEX($BV$2:$BV$2000,$Y5))</f>
      </c>
      <c r="CB5">
        <f>IF($Z5="","",INDEX($BV$2:$BV$2000,$Z5))</f>
      </c>
    </row>
    <row r="6">
      <c r="A6" t="str">
        <f>IF(TRIM(INDEX(games!$A:$A,ROW()))="","",TRIM(INDEX(games!$A:$A,ROW())))</f>
      </c>
      <c r="B6">
        <f>IF(OR($A6="",INDEX(games!$B:$B,ROW())=""),"",INDEX(games!$B:$B,ROW()))</f>
      </c>
      <c r="C6" t="str">
        <f>IF(OR($A6="",INDEX(games!$C:$C,ROW())=""),"",INDEX(games!$C:$C,ROW()))</f>
      </c>
      <c r="D6">
        <f>IF($A6="","",COUNTIF($W$2:$W$2500,$A6)+COUNTIF($X$2:$X$2500,$A6))</f>
      </c>
      <c r="E6">
        <f>IF($A6="","",IFERROR(MATCH($C6,$R$2:$R$5,0),0))</f>
      </c>
      <c r="F6">
        <f>IF($A6="","",MOD(ROW(),34))</f>
      </c>
      <c r="G6">
        <f>IF($A6="",NA(),IF($C6="Action",$B6,NA()))</f>
      </c>
      <c r="H6">
        <f>IF($A6="",NA(),IF($C6="Action",1+$F6*0.023,NA()))</f>
      </c>
      <c r="I6">
        <f>IF($A6="",NA(),IF($C6="Strategy",$B6,NA()))</f>
      </c>
      <c r="J6">
        <f>IF($A6="",NA(),IF($C6="Strategy",2+$F6*0.023,NA()))</f>
      </c>
      <c r="K6">
        <f>IF($A6="",NA(),IF($C6="Deckbuilder",$B6,NA()))</f>
      </c>
      <c r="L6">
        <f>IF($A6="",NA(),IF($C6="Deckbuilder",3+$F6*0.023,NA()))</f>
      </c>
      <c r="M6">
        <f>IF($A6="",NA(),IF($C6="Traditional",$B6,NA()))</f>
      </c>
      <c r="N6">
        <f>IF($A6="",NA(),IF($C6="Traditional",4+$F6*0.023,NA()))</f>
      </c>
      <c r="O6">
        <f>IF($A6="","",$D6+ROW()/1000000)</f>
      </c>
      <c r="P6" t="str">
        <f>IF(OR($A6="",INDEX(games!$H:$H,ROW())=""),"",INDEX(games!$H:$H,ROW()))</f>
      </c>
      <c r="Q6">
        <f>IF(OR($A6="",$P6&lt;&gt;"Yes"),"",$D6+ROW()/1000000)</f>
      </c>
      <c r="T6">
        <f>IF($Y6="","",INDEX($B$2:$B$2000,$Y6))</f>
      </c>
      <c r="U6">
        <f>IF($Z6="","",INDEX($B$2:$B$2000,$Z6))</f>
      </c>
      <c r="V6">
        <f>IF(OR($T6="",$U6=""),"",$U6-$T6)</f>
      </c>
      <c r="W6" t="str">
        <f>IF(TRIM(INDEX(connections!$A:$A,ROW()))="","",TRIM(INDEX(connections!$A:$A,ROW())))</f>
      </c>
      <c r="X6" t="str">
        <f>IF($W6="","",TRIM(INDEX(connections!$B:$B,ROW())))</f>
      </c>
      <c r="Y6">
        <f>IF($W6="","",IFERROR(MATCH($W6,$A$2:$A$2000,0),""))</f>
      </c>
      <c r="Z6">
        <f>IF($X6="","",IFERROR(MATCH($X6,$A$2:$A$2000,0),""))</f>
      </c>
      <c r="AA6" t="str">
        <f>IF($Y6="","",INDEX($P$2:$P$2000,$Y6))</f>
      </c>
      <c r="AB6" t="str">
        <f>IF($Z6="","",INDEX($P$2:$P$2000,$Z6))</f>
      </c>
      <c r="AC6">
        <f>IF(AND($AA6="Yes",$AB6="Yes"),1,"")</f>
      </c>
      <c r="AD6">
        <f>IF(OR($Y6="",$Z6=""),"",IF(INDEX($C$2:$C$2000,$Y6)=INDEX($C$2:$C$2000,$Z6),0,1))</f>
      </c>
      <c r="AE6">
        <f>IF($AC6&lt;&gt;1,"",IF(AND(INDEX($AG$2:$AG$2000,$Y6)=1,INDEX($AG$2:$AG$2000,$Z6)=1),1,""))</f>
      </c>
      <c r="AG6">
        <f>IF($A6="","",COUNTIFS($W$2:$W$2500,$A6,$AB$2:$AB$2500,"Yes")+COUNTIFS($X$2:$X$2500,$A6,$AA$2:$AA$2500,"Yes"))</f>
      </c>
      <c r="AH6" t="str">
        <f>IF(OR($P6&lt;&gt;"Yes",N($AG6)=0),"",IF(AND($AG6=1,COUNTIFS($W$2:$W$2500,$A6,$AE$2:$AE$2500,1)+COUNTIFS($X$2:$X$2500,$A6,$AE$2:$AE$2500,1)&gt;0),"","Yes"))</f>
      </c>
      <c r="AI6">
        <f>IF($AH6="Yes",$AG6,"")</f>
      </c>
      <c r="AJ6">
        <f>IF($AI6="","",$AI6+ROW()/1000000)</f>
      </c>
      <c r="AK6">
        <f>IF(OR($A6="",$P6="Yes",N($AG6)=0),"",$AG6+ROW()/1000000)</f>
      </c>
      <c r="AL6" t="str">
        <f>IF($A6="","",INDEX(games!$J:$J,ROW())&amp;"")</f>
      </c>
      <c r="AM6">
        <f>IF($A6="","",SUMPRODUCT($AO6:$BD6,'Map Analysis'!$AP$2^{0,1,2,3,4,5,6,7,8,9,10,11,12,13,14,15}))</f>
      </c>
      <c r="AN6">
        <f>IF($A6="","",$AM6+ROW()/10000000)</f>
      </c>
      <c r="AO6">
        <f>IF($A6="","",COUNTIF($W$2:$W$2500,$A6))</f>
      </c>
      <c r="AP6">
        <f>IF($A6="","",SUMIFS($BF$2:$BF$2500,$W$2:$W$2500,$A6))</f>
      </c>
      <c r="AQ6">
        <f>IF($A6="","",SUMIFS($BG$2:$BG$2500,$W$2:$W$2500,$A6))</f>
      </c>
      <c r="AR6">
        <f>IF($A6="","",SUMIFS($BH$2:$BH$2500,$W$2:$W$2500,$A6))</f>
      </c>
      <c r="AS6">
        <f>IF($A6="","",SUMIFS($BI$2:$BI$2500,$W$2:$W$2500,$A6))</f>
      </c>
      <c r="AT6">
        <f>IF($A6="","",SUMIFS($BJ$2:$BJ$2500,$W$2:$W$2500,$A6))</f>
      </c>
      <c r="AU6">
        <f>IF($A6="","",SUMIFS($BK$2:$BK$2500,$W$2:$W$2500,$A6))</f>
      </c>
      <c r="AV6">
        <f>IF($A6="","",SUMIFS($BL$2:$BL$2500,$W$2:$W$2500,$A6))</f>
      </c>
      <c r="AW6">
        <f>IF($A6="","",SUMIFS($BM$2:$BM$2500,$W$2:$W$2500,$A6))</f>
      </c>
      <c r="AX6">
        <f>IF($A6="","",SUMIFS($BN$2:$BN$2500,$W$2:$W$2500,$A6))</f>
      </c>
      <c r="AY6">
        <f>IF($A6="","",SUMIFS($BO$2:$BO$2500,$W$2:$W$2500,$A6))</f>
      </c>
      <c r="AZ6">
        <f>IF($A6="","",SUMIFS($BP$2:$BP$2500,$W$2:$W$2500,$A6))</f>
      </c>
      <c r="BA6">
        <f>IF($A6="","",SUMIFS($BQ$2:$BQ$2500,$W$2:$W$2500,$A6))</f>
      </c>
      <c r="BB6">
        <f>IF($A6="","",SUMIFS($BR$2:$BR$2500,$W$2:$W$2500,$A6))</f>
      </c>
      <c r="BC6">
        <f>IF($A6="","",SUMIFS($BS$2:$BS$2500,$W$2:$W$2500,$A6))</f>
      </c>
      <c r="BD6">
        <f>IF($A6="","",SUMIFS($BT$2:$BT$2500,$W$2:$W$2500,$A6))</f>
      </c>
      <c r="BF6">
        <f>IF($Z6="","",INDEX($AO$2:$AO$2000,$Z6))</f>
      </c>
      <c r="BG6">
        <f>IF($Z6="","",INDEX($AP$2:$AP$2000,$Z6))</f>
      </c>
      <c r="BH6">
        <f>IF($Z6="","",INDEX($AQ$2:$AQ$2000,$Z6))</f>
      </c>
      <c r="BI6">
        <f>IF($Z6="","",INDEX($AR$2:$AR$2000,$Z6))</f>
      </c>
      <c r="BJ6">
        <f>IF($Z6="","",INDEX($AS$2:$AS$2000,$Z6))</f>
      </c>
      <c r="BK6">
        <f>IF($Z6="","",INDEX($AT$2:$AT$2000,$Z6))</f>
      </c>
      <c r="BL6">
        <f>IF($Z6="","",INDEX($AU$2:$AU$2000,$Z6))</f>
      </c>
      <c r="BM6">
        <f>IF($Z6="","",INDEX($AV$2:$AV$2000,$Z6))</f>
      </c>
      <c r="BN6">
        <f>IF($Z6="","",INDEX($AW$2:$AW$2000,$Z6))</f>
      </c>
      <c r="BO6">
        <f>IF($Z6="","",INDEX($AX$2:$AX$2000,$Z6))</f>
      </c>
      <c r="BP6">
        <f>IF($Z6="","",INDEX($AY$2:$AY$2000,$Z6))</f>
      </c>
      <c r="BQ6">
        <f>IF($Z6="","",INDEX($AZ$2:$AZ$2000,$Z6))</f>
      </c>
      <c r="BR6">
        <f>IF($Z6="","",INDEX($BA$2:$BA$2000,$Z6))</f>
      </c>
      <c r="BS6">
        <f>IF($Z6="","",INDEX($BB$2:$BB$2000,$Z6))</f>
      </c>
      <c r="BT6">
        <f>IF($Z6="","",INDEX($BC$2:$BC$2000,$Z6))</f>
      </c>
      <c r="BV6">
        <f>IF(OR($A6="",$P6&lt;&gt;"Yes",$AH6="Yes"),"",1+N($AG6))</f>
      </c>
      <c r="BW6">
        <f>IF($A6="","",COUNTIFS($W$2:$W$2500,$A6,$BZ$2:$BZ$2500,"Yes")+COUNTIFS($X$2:$X$2500,$A6,$BY$2:$BY$2500,"Yes"))</f>
      </c>
      <c r="BX6">
        <f>IF(OR($A6="",$P6="Yes"),"",IF(N($BW6)=0,0,1+SUMIFS($CB$2:$CB$2500,$W$2:$W$2500,$A6)+SUMIFS($CA$2:$CA$2500,$X$2:$X$2500,$A6)))</f>
      </c>
      <c r="BY6" t="str">
        <f>IF($Y6="","",INDEX($AH$2:$AH$2000,$Y6)&amp;"")</f>
      </c>
      <c r="BZ6" t="str">
        <f>IF($Z6="","",INDEX($AH$2:$AH$2000,$Z6)&amp;"")</f>
      </c>
      <c r="CA6">
        <f>IF($Y6="","",INDEX($BV$2:$BV$2000,$Y6))</f>
      </c>
      <c r="CB6">
        <f>IF($Z6="","",INDEX($BV$2:$BV$2000,$Z6))</f>
      </c>
    </row>
    <row r="7">
      <c r="A7" t="str">
        <f>IF(TRIM(INDEX(games!$A:$A,ROW()))="","",TRIM(INDEX(games!$A:$A,ROW())))</f>
      </c>
      <c r="B7">
        <f>IF(OR($A7="",INDEX(games!$B:$B,ROW())=""),"",INDEX(games!$B:$B,ROW()))</f>
      </c>
      <c r="C7" t="str">
        <f>IF(OR($A7="",INDEX(games!$C:$C,ROW())=""),"",INDEX(games!$C:$C,ROW()))</f>
      </c>
      <c r="D7">
        <f>IF($A7="","",COUNTIF($W$2:$W$2500,$A7)+COUNTIF($X$2:$X$2500,$A7))</f>
      </c>
      <c r="E7">
        <f>IF($A7="","",IFERROR(MATCH($C7,$R$2:$R$5,0),0))</f>
      </c>
      <c r="F7">
        <f>IF($A7="","",MOD(ROW(),34))</f>
      </c>
      <c r="G7">
        <f>IF($A7="",NA(),IF($C7="Action",$B7,NA()))</f>
      </c>
      <c r="H7">
        <f>IF($A7="",NA(),IF($C7="Action",1+$F7*0.023,NA()))</f>
      </c>
      <c r="I7">
        <f>IF($A7="",NA(),IF($C7="Strategy",$B7,NA()))</f>
      </c>
      <c r="J7">
        <f>IF($A7="",NA(),IF($C7="Strategy",2+$F7*0.023,NA()))</f>
      </c>
      <c r="K7">
        <f>IF($A7="",NA(),IF($C7="Deckbuilder",$B7,NA()))</f>
      </c>
      <c r="L7">
        <f>IF($A7="",NA(),IF($C7="Deckbuilder",3+$F7*0.023,NA()))</f>
      </c>
      <c r="M7">
        <f>IF($A7="",NA(),IF($C7="Traditional",$B7,NA()))</f>
      </c>
      <c r="N7">
        <f>IF($A7="",NA(),IF($C7="Traditional",4+$F7*0.023,NA()))</f>
      </c>
      <c r="O7">
        <f>IF($A7="","",$D7+ROW()/1000000)</f>
      </c>
      <c r="P7" t="str">
        <f>IF(OR($A7="",INDEX(games!$H:$H,ROW())=""),"",INDEX(games!$H:$H,ROW()))</f>
      </c>
      <c r="Q7">
        <f>IF(OR($A7="",$P7&lt;&gt;"Yes"),"",$D7+ROW()/1000000)</f>
      </c>
      <c r="T7">
        <f>IF($Y7="","",INDEX($B$2:$B$2000,$Y7))</f>
      </c>
      <c r="U7">
        <f>IF($Z7="","",INDEX($B$2:$B$2000,$Z7))</f>
      </c>
      <c r="V7">
        <f>IF(OR($T7="",$U7=""),"",$U7-$T7)</f>
      </c>
      <c r="W7" t="str">
        <f>IF(TRIM(INDEX(connections!$A:$A,ROW()))="","",TRIM(INDEX(connections!$A:$A,ROW())))</f>
      </c>
      <c r="X7" t="str">
        <f>IF($W7="","",TRIM(INDEX(connections!$B:$B,ROW())))</f>
      </c>
      <c r="Y7">
        <f>IF($W7="","",IFERROR(MATCH($W7,$A$2:$A$2000,0),""))</f>
      </c>
      <c r="Z7">
        <f>IF($X7="","",IFERROR(MATCH($X7,$A$2:$A$2000,0),""))</f>
      </c>
      <c r="AA7" t="str">
        <f>IF($Y7="","",INDEX($P$2:$P$2000,$Y7))</f>
      </c>
      <c r="AB7" t="str">
        <f>IF($Z7="","",INDEX($P$2:$P$2000,$Z7))</f>
      </c>
      <c r="AC7">
        <f>IF(AND($AA7="Yes",$AB7="Yes"),1,"")</f>
      </c>
      <c r="AD7">
        <f>IF(OR($Y7="",$Z7=""),"",IF(INDEX($C$2:$C$2000,$Y7)=INDEX($C$2:$C$2000,$Z7),0,1))</f>
      </c>
      <c r="AE7">
        <f>IF($AC7&lt;&gt;1,"",IF(AND(INDEX($AG$2:$AG$2000,$Y7)=1,INDEX($AG$2:$AG$2000,$Z7)=1),1,""))</f>
      </c>
      <c r="AG7">
        <f>IF($A7="","",COUNTIFS($W$2:$W$2500,$A7,$AB$2:$AB$2500,"Yes")+COUNTIFS($X$2:$X$2500,$A7,$AA$2:$AA$2500,"Yes"))</f>
      </c>
      <c r="AH7" t="str">
        <f>IF(OR($P7&lt;&gt;"Yes",N($AG7)=0),"",IF(AND($AG7=1,COUNTIFS($W$2:$W$2500,$A7,$AE$2:$AE$2500,1)+COUNTIFS($X$2:$X$2500,$A7,$AE$2:$AE$2500,1)&gt;0),"","Yes"))</f>
      </c>
      <c r="AI7">
        <f>IF($AH7="Yes",$AG7,"")</f>
      </c>
      <c r="AJ7">
        <f>IF($AI7="","",$AI7+ROW()/1000000)</f>
      </c>
      <c r="AK7">
        <f>IF(OR($A7="",$P7="Yes",N($AG7)=0),"",$AG7+ROW()/1000000)</f>
      </c>
      <c r="AL7" t="str">
        <f>IF($A7="","",INDEX(games!$J:$J,ROW())&amp;"")</f>
      </c>
      <c r="AM7">
        <f>IF($A7="","",SUMPRODUCT($AO7:$BD7,'Map Analysis'!$AP$2^{0,1,2,3,4,5,6,7,8,9,10,11,12,13,14,15}))</f>
      </c>
      <c r="AN7">
        <f>IF($A7="","",$AM7+ROW()/10000000)</f>
      </c>
      <c r="AO7">
        <f>IF($A7="","",COUNTIF($W$2:$W$2500,$A7))</f>
      </c>
      <c r="AP7">
        <f>IF($A7="","",SUMIFS($BF$2:$BF$2500,$W$2:$W$2500,$A7))</f>
      </c>
      <c r="AQ7">
        <f>IF($A7="","",SUMIFS($BG$2:$BG$2500,$W$2:$W$2500,$A7))</f>
      </c>
      <c r="AR7">
        <f>IF($A7="","",SUMIFS($BH$2:$BH$2500,$W$2:$W$2500,$A7))</f>
      </c>
      <c r="AS7">
        <f>IF($A7="","",SUMIFS($BI$2:$BI$2500,$W$2:$W$2500,$A7))</f>
      </c>
      <c r="AT7">
        <f>IF($A7="","",SUMIFS($BJ$2:$BJ$2500,$W$2:$W$2500,$A7))</f>
      </c>
      <c r="AU7">
        <f>IF($A7="","",SUMIFS($BK$2:$BK$2500,$W$2:$W$2500,$A7))</f>
      </c>
      <c r="AV7">
        <f>IF($A7="","",SUMIFS($BL$2:$BL$2500,$W$2:$W$2500,$A7))</f>
      </c>
      <c r="AW7">
        <f>IF($A7="","",SUMIFS($BM$2:$BM$2500,$W$2:$W$2500,$A7))</f>
      </c>
      <c r="AX7">
        <f>IF($A7="","",SUMIFS($BN$2:$BN$2500,$W$2:$W$2500,$A7))</f>
      </c>
      <c r="AY7">
        <f>IF($A7="","",SUMIFS($BO$2:$BO$2500,$W$2:$W$2500,$A7))</f>
      </c>
      <c r="AZ7">
        <f>IF($A7="","",SUMIFS($BP$2:$BP$2500,$W$2:$W$2500,$A7))</f>
      </c>
      <c r="BA7">
        <f>IF($A7="","",SUMIFS($BQ$2:$BQ$2500,$W$2:$W$2500,$A7))</f>
      </c>
      <c r="BB7">
        <f>IF($A7="","",SUMIFS($BR$2:$BR$2500,$W$2:$W$2500,$A7))</f>
      </c>
      <c r="BC7">
        <f>IF($A7="","",SUMIFS($BS$2:$BS$2500,$W$2:$W$2500,$A7))</f>
      </c>
      <c r="BD7">
        <f>IF($A7="","",SUMIFS($BT$2:$BT$2500,$W$2:$W$2500,$A7))</f>
      </c>
      <c r="BF7">
        <f>IF($Z7="","",INDEX($AO$2:$AO$2000,$Z7))</f>
      </c>
      <c r="BG7">
        <f>IF($Z7="","",INDEX($AP$2:$AP$2000,$Z7))</f>
      </c>
      <c r="BH7">
        <f>IF($Z7="","",INDEX($AQ$2:$AQ$2000,$Z7))</f>
      </c>
      <c r="BI7">
        <f>IF($Z7="","",INDEX($AR$2:$AR$2000,$Z7))</f>
      </c>
      <c r="BJ7">
        <f>IF($Z7="","",INDEX($AS$2:$AS$2000,$Z7))</f>
      </c>
      <c r="BK7">
        <f>IF($Z7="","",INDEX($AT$2:$AT$2000,$Z7))</f>
      </c>
      <c r="BL7">
        <f>IF($Z7="","",INDEX($AU$2:$AU$2000,$Z7))</f>
      </c>
      <c r="BM7">
        <f>IF($Z7="","",INDEX($AV$2:$AV$2000,$Z7))</f>
      </c>
      <c r="BN7">
        <f>IF($Z7="","",INDEX($AW$2:$AW$2000,$Z7))</f>
      </c>
      <c r="BO7">
        <f>IF($Z7="","",INDEX($AX$2:$AX$2000,$Z7))</f>
      </c>
      <c r="BP7">
        <f>IF($Z7="","",INDEX($AY$2:$AY$2000,$Z7))</f>
      </c>
      <c r="BQ7">
        <f>IF($Z7="","",INDEX($AZ$2:$AZ$2000,$Z7))</f>
      </c>
      <c r="BR7">
        <f>IF($Z7="","",INDEX($BA$2:$BA$2000,$Z7))</f>
      </c>
      <c r="BS7">
        <f>IF($Z7="","",INDEX($BB$2:$BB$2000,$Z7))</f>
      </c>
      <c r="BT7">
        <f>IF($Z7="","",INDEX($BC$2:$BC$2000,$Z7))</f>
      </c>
      <c r="BV7">
        <f>IF(OR($A7="",$P7&lt;&gt;"Yes",$AH7="Yes"),"",1+N($AG7))</f>
      </c>
      <c r="BW7">
        <f>IF($A7="","",COUNTIFS($W$2:$W$2500,$A7,$BZ$2:$BZ$2500,"Yes")+COUNTIFS($X$2:$X$2500,$A7,$BY$2:$BY$2500,"Yes"))</f>
      </c>
      <c r="BX7">
        <f>IF(OR($A7="",$P7="Yes"),"",IF(N($BW7)=0,0,1+SUMIFS($CB$2:$CB$2500,$W$2:$W$2500,$A7)+SUMIFS($CA$2:$CA$2500,$X$2:$X$2500,$A7)))</f>
      </c>
      <c r="BY7" t="str">
        <f>IF($Y7="","",INDEX($AH$2:$AH$2000,$Y7)&amp;"")</f>
      </c>
      <c r="BZ7" t="str">
        <f>IF($Z7="","",INDEX($AH$2:$AH$2000,$Z7)&amp;"")</f>
      </c>
      <c r="CA7">
        <f>IF($Y7="","",INDEX($BV$2:$BV$2000,$Y7))</f>
      </c>
      <c r="CB7">
        <f>IF($Z7="","",INDEX($BV$2:$BV$2000,$Z7))</f>
      </c>
    </row>
    <row r="8">
      <c r="A8" t="str">
        <f>IF(TRIM(INDEX(games!$A:$A,ROW()))="","",TRIM(INDEX(games!$A:$A,ROW())))</f>
      </c>
      <c r="B8">
        <f>IF(OR($A8="",INDEX(games!$B:$B,ROW())=""),"",INDEX(games!$B:$B,ROW()))</f>
      </c>
      <c r="C8" t="str">
        <f>IF(OR($A8="",INDEX(games!$C:$C,ROW())=""),"",INDEX(games!$C:$C,ROW()))</f>
      </c>
      <c r="D8">
        <f>IF($A8="","",COUNTIF($W$2:$W$2500,$A8)+COUNTIF($X$2:$X$2500,$A8))</f>
      </c>
      <c r="E8">
        <f>IF($A8="","",IFERROR(MATCH($C8,$R$2:$R$5,0),0))</f>
      </c>
      <c r="F8">
        <f>IF($A8="","",MOD(ROW(),34))</f>
      </c>
      <c r="G8">
        <f>IF($A8="",NA(),IF($C8="Action",$B8,NA()))</f>
      </c>
      <c r="H8">
        <f>IF($A8="",NA(),IF($C8="Action",1+$F8*0.023,NA()))</f>
      </c>
      <c r="I8">
        <f>IF($A8="",NA(),IF($C8="Strategy",$B8,NA()))</f>
      </c>
      <c r="J8">
        <f>IF($A8="",NA(),IF($C8="Strategy",2+$F8*0.023,NA()))</f>
      </c>
      <c r="K8">
        <f>IF($A8="",NA(),IF($C8="Deckbuilder",$B8,NA()))</f>
      </c>
      <c r="L8">
        <f>IF($A8="",NA(),IF($C8="Deckbuilder",3+$F8*0.023,NA()))</f>
      </c>
      <c r="M8">
        <f>IF($A8="",NA(),IF($C8="Traditional",$B8,NA()))</f>
      </c>
      <c r="N8">
        <f>IF($A8="",NA(),IF($C8="Traditional",4+$F8*0.023,NA()))</f>
      </c>
      <c r="O8">
        <f>IF($A8="","",$D8+ROW()/1000000)</f>
      </c>
      <c r="P8" t="str">
        <f>IF(OR($A8="",INDEX(games!$H:$H,ROW())=""),"",INDEX(games!$H:$H,ROW()))</f>
      </c>
      <c r="Q8">
        <f>IF(OR($A8="",$P8&lt;&gt;"Yes"),"",$D8+ROW()/1000000)</f>
      </c>
      <c r="T8">
        <f>IF($Y8="","",INDEX($B$2:$B$2000,$Y8))</f>
      </c>
      <c r="U8">
        <f>IF($Z8="","",INDEX($B$2:$B$2000,$Z8))</f>
      </c>
      <c r="V8">
        <f>IF(OR($T8="",$U8=""),"",$U8-$T8)</f>
      </c>
      <c r="W8" t="str">
        <f>IF(TRIM(INDEX(connections!$A:$A,ROW()))="","",TRIM(INDEX(connections!$A:$A,ROW())))</f>
      </c>
      <c r="X8" t="str">
        <f>IF($W8="","",TRIM(INDEX(connections!$B:$B,ROW())))</f>
      </c>
      <c r="Y8">
        <f>IF($W8="","",IFERROR(MATCH($W8,$A$2:$A$2000,0),""))</f>
      </c>
      <c r="Z8">
        <f>IF($X8="","",IFERROR(MATCH($X8,$A$2:$A$2000,0),""))</f>
      </c>
      <c r="AA8" t="str">
        <f>IF($Y8="","",INDEX($P$2:$P$2000,$Y8))</f>
      </c>
      <c r="AB8" t="str">
        <f>IF($Z8="","",INDEX($P$2:$P$2000,$Z8))</f>
      </c>
      <c r="AC8">
        <f>IF(AND($AA8="Yes",$AB8="Yes"),1,"")</f>
      </c>
      <c r="AD8">
        <f>IF(OR($Y8="",$Z8=""),"",IF(INDEX($C$2:$C$2000,$Y8)=INDEX($C$2:$C$2000,$Z8),0,1))</f>
      </c>
      <c r="AE8">
        <f>IF($AC8&lt;&gt;1,"",IF(AND(INDEX($AG$2:$AG$2000,$Y8)=1,INDEX($AG$2:$AG$2000,$Z8)=1),1,""))</f>
      </c>
      <c r="AG8">
        <f>IF($A8="","",COUNTIFS($W$2:$W$2500,$A8,$AB$2:$AB$2500,"Yes")+COUNTIFS($X$2:$X$2500,$A8,$AA$2:$AA$2500,"Yes"))</f>
      </c>
      <c r="AH8" t="str">
        <f>IF(OR($P8&lt;&gt;"Yes",N($AG8)=0),"",IF(AND($AG8=1,COUNTIFS($W$2:$W$2500,$A8,$AE$2:$AE$2500,1)+COUNTIFS($X$2:$X$2500,$A8,$AE$2:$AE$2500,1)&gt;0),"","Yes"))</f>
      </c>
      <c r="AI8">
        <f>IF($AH8="Yes",$AG8,"")</f>
      </c>
      <c r="AJ8">
        <f>IF($AI8="","",$AI8+ROW()/1000000)</f>
      </c>
      <c r="AK8">
        <f>IF(OR($A8="",$P8="Yes",N($AG8)=0),"",$AG8+ROW()/1000000)</f>
      </c>
      <c r="AL8" t="str">
        <f>IF($A8="","",INDEX(games!$J:$J,ROW())&amp;"")</f>
      </c>
      <c r="AM8">
        <f>IF($A8="","",SUMPRODUCT($AO8:$BD8,'Map Analysis'!$AP$2^{0,1,2,3,4,5,6,7,8,9,10,11,12,13,14,15}))</f>
      </c>
      <c r="AN8">
        <f>IF($A8="","",$AM8+ROW()/10000000)</f>
      </c>
      <c r="AO8">
        <f>IF($A8="","",COUNTIF($W$2:$W$2500,$A8))</f>
      </c>
      <c r="AP8">
        <f>IF($A8="","",SUMIFS($BF$2:$BF$2500,$W$2:$W$2500,$A8))</f>
      </c>
      <c r="AQ8">
        <f>IF($A8="","",SUMIFS($BG$2:$BG$2500,$W$2:$W$2500,$A8))</f>
      </c>
      <c r="AR8">
        <f>IF($A8="","",SUMIFS($BH$2:$BH$2500,$W$2:$W$2500,$A8))</f>
      </c>
      <c r="AS8">
        <f>IF($A8="","",SUMIFS($BI$2:$BI$2500,$W$2:$W$2500,$A8))</f>
      </c>
      <c r="AT8">
        <f>IF($A8="","",SUMIFS($BJ$2:$BJ$2500,$W$2:$W$2500,$A8))</f>
      </c>
      <c r="AU8">
        <f>IF($A8="","",SUMIFS($BK$2:$BK$2500,$W$2:$W$2500,$A8))</f>
      </c>
      <c r="AV8">
        <f>IF($A8="","",SUMIFS($BL$2:$BL$2500,$W$2:$W$2500,$A8))</f>
      </c>
      <c r="AW8">
        <f>IF($A8="","",SUMIFS($BM$2:$BM$2500,$W$2:$W$2500,$A8))</f>
      </c>
      <c r="AX8">
        <f>IF($A8="","",SUMIFS($BN$2:$BN$2500,$W$2:$W$2500,$A8))</f>
      </c>
      <c r="AY8">
        <f>IF($A8="","",SUMIFS($BO$2:$BO$2500,$W$2:$W$2500,$A8))</f>
      </c>
      <c r="AZ8">
        <f>IF($A8="","",SUMIFS($BP$2:$BP$2500,$W$2:$W$2500,$A8))</f>
      </c>
      <c r="BA8">
        <f>IF($A8="","",SUMIFS($BQ$2:$BQ$2500,$W$2:$W$2500,$A8))</f>
      </c>
      <c r="BB8">
        <f>IF($A8="","",SUMIFS($BR$2:$BR$2500,$W$2:$W$2500,$A8))</f>
      </c>
      <c r="BC8">
        <f>IF($A8="","",SUMIFS($BS$2:$BS$2500,$W$2:$W$2500,$A8))</f>
      </c>
      <c r="BD8">
        <f>IF($A8="","",SUMIFS($BT$2:$BT$2500,$W$2:$W$2500,$A8))</f>
      </c>
      <c r="BF8">
        <f>IF($Z8="","",INDEX($AO$2:$AO$2000,$Z8))</f>
      </c>
      <c r="BG8">
        <f>IF($Z8="","",INDEX($AP$2:$AP$2000,$Z8))</f>
      </c>
      <c r="BH8">
        <f>IF($Z8="","",INDEX($AQ$2:$AQ$2000,$Z8))</f>
      </c>
      <c r="BI8">
        <f>IF($Z8="","",INDEX($AR$2:$AR$2000,$Z8))</f>
      </c>
      <c r="BJ8">
        <f>IF($Z8="","",INDEX($AS$2:$AS$2000,$Z8))</f>
      </c>
      <c r="BK8">
        <f>IF($Z8="","",INDEX($AT$2:$AT$2000,$Z8))</f>
      </c>
      <c r="BL8">
        <f>IF($Z8="","",INDEX($AU$2:$AU$2000,$Z8))</f>
      </c>
      <c r="BM8">
        <f>IF($Z8="","",INDEX($AV$2:$AV$2000,$Z8))</f>
      </c>
      <c r="BN8">
        <f>IF($Z8="","",INDEX($AW$2:$AW$2000,$Z8))</f>
      </c>
      <c r="BO8">
        <f>IF($Z8="","",INDEX($AX$2:$AX$2000,$Z8))</f>
      </c>
      <c r="BP8">
        <f>IF($Z8="","",INDEX($AY$2:$AY$2000,$Z8))</f>
      </c>
      <c r="BQ8">
        <f>IF($Z8="","",INDEX($AZ$2:$AZ$2000,$Z8))</f>
      </c>
      <c r="BR8">
        <f>IF($Z8="","",INDEX($BA$2:$BA$2000,$Z8))</f>
      </c>
      <c r="BS8">
        <f>IF($Z8="","",INDEX($BB$2:$BB$2000,$Z8))</f>
      </c>
      <c r="BT8">
        <f>IF($Z8="","",INDEX($BC$2:$BC$2000,$Z8))</f>
      </c>
      <c r="BV8">
        <f>IF(OR($A8="",$P8&lt;&gt;"Yes",$AH8="Yes"),"",1+N($AG8))</f>
      </c>
      <c r="BW8">
        <f>IF($A8="","",COUNTIFS($W$2:$W$2500,$A8,$BZ$2:$BZ$2500,"Yes")+COUNTIFS($X$2:$X$2500,$A8,$BY$2:$BY$2500,"Yes"))</f>
      </c>
      <c r="BX8">
        <f>IF(OR($A8="",$P8="Yes"),"",IF(N($BW8)=0,0,1+SUMIFS($CB$2:$CB$2500,$W$2:$W$2500,$A8)+SUMIFS($CA$2:$CA$2500,$X$2:$X$2500,$A8)))</f>
      </c>
      <c r="BY8" t="str">
        <f>IF($Y8="","",INDEX($AH$2:$AH$2000,$Y8)&amp;"")</f>
      </c>
      <c r="BZ8" t="str">
        <f>IF($Z8="","",INDEX($AH$2:$AH$2000,$Z8)&amp;"")</f>
      </c>
      <c r="CA8">
        <f>IF($Y8="","",INDEX($BV$2:$BV$2000,$Y8))</f>
      </c>
      <c r="CB8">
        <f>IF($Z8="","",INDEX($BV$2:$BV$2000,$Z8))</f>
      </c>
    </row>
    <row r="9">
      <c r="A9" t="str">
        <f>IF(TRIM(INDEX(games!$A:$A,ROW()))="","",TRIM(INDEX(games!$A:$A,ROW())))</f>
      </c>
      <c r="B9">
        <f>IF(OR($A9="",INDEX(games!$B:$B,ROW())=""),"",INDEX(games!$B:$B,ROW()))</f>
      </c>
      <c r="C9" t="str">
        <f>IF(OR($A9="",INDEX(games!$C:$C,ROW())=""),"",INDEX(games!$C:$C,ROW()))</f>
      </c>
      <c r="D9">
        <f>IF($A9="","",COUNTIF($W$2:$W$2500,$A9)+COUNTIF($X$2:$X$2500,$A9))</f>
      </c>
      <c r="E9">
        <f>IF($A9="","",IFERROR(MATCH($C9,$R$2:$R$5,0),0))</f>
      </c>
      <c r="F9">
        <f>IF($A9="","",MOD(ROW(),34))</f>
      </c>
      <c r="G9">
        <f>IF($A9="",NA(),IF($C9="Action",$B9,NA()))</f>
      </c>
      <c r="H9">
        <f>IF($A9="",NA(),IF($C9="Action",1+$F9*0.023,NA()))</f>
      </c>
      <c r="I9">
        <f>IF($A9="",NA(),IF($C9="Strategy",$B9,NA()))</f>
      </c>
      <c r="J9">
        <f>IF($A9="",NA(),IF($C9="Strategy",2+$F9*0.023,NA()))</f>
      </c>
      <c r="K9">
        <f>IF($A9="",NA(),IF($C9="Deckbuilder",$B9,NA()))</f>
      </c>
      <c r="L9">
        <f>IF($A9="",NA(),IF($C9="Deckbuilder",3+$F9*0.023,NA()))</f>
      </c>
      <c r="M9">
        <f>IF($A9="",NA(),IF($C9="Traditional",$B9,NA()))</f>
      </c>
      <c r="N9">
        <f>IF($A9="",NA(),IF($C9="Traditional",4+$F9*0.023,NA()))</f>
      </c>
      <c r="O9">
        <f>IF($A9="","",$D9+ROW()/1000000)</f>
      </c>
      <c r="P9" t="str">
        <f>IF(OR($A9="",INDEX(games!$H:$H,ROW())=""),"",INDEX(games!$H:$H,ROW()))</f>
      </c>
      <c r="Q9">
        <f>IF(OR($A9="",$P9&lt;&gt;"Yes"),"",$D9+ROW()/1000000)</f>
      </c>
      <c r="T9">
        <f>IF($Y9="","",INDEX($B$2:$B$2000,$Y9))</f>
      </c>
      <c r="U9">
        <f>IF($Z9="","",INDEX($B$2:$B$2000,$Z9))</f>
      </c>
      <c r="V9">
        <f>IF(OR($T9="",$U9=""),"",$U9-$T9)</f>
      </c>
      <c r="W9" t="str">
        <f>IF(TRIM(INDEX(connections!$A:$A,ROW()))="","",TRIM(INDEX(connections!$A:$A,ROW())))</f>
      </c>
      <c r="X9" t="str">
        <f>IF($W9="","",TRIM(INDEX(connections!$B:$B,ROW())))</f>
      </c>
      <c r="Y9">
        <f>IF($W9="","",IFERROR(MATCH($W9,$A$2:$A$2000,0),""))</f>
      </c>
      <c r="Z9">
        <f>IF($X9="","",IFERROR(MATCH($X9,$A$2:$A$2000,0),""))</f>
      </c>
      <c r="AA9" t="str">
        <f>IF($Y9="","",INDEX($P$2:$P$2000,$Y9))</f>
      </c>
      <c r="AB9" t="str">
        <f>IF($Z9="","",INDEX($P$2:$P$2000,$Z9))</f>
      </c>
      <c r="AC9">
        <f>IF(AND($AA9="Yes",$AB9="Yes"),1,"")</f>
      </c>
      <c r="AD9">
        <f>IF(OR($Y9="",$Z9=""),"",IF(INDEX($C$2:$C$2000,$Y9)=INDEX($C$2:$C$2000,$Z9),0,1))</f>
      </c>
      <c r="AE9">
        <f>IF($AC9&lt;&gt;1,"",IF(AND(INDEX($AG$2:$AG$2000,$Y9)=1,INDEX($AG$2:$AG$2000,$Z9)=1),1,""))</f>
      </c>
      <c r="AG9">
        <f>IF($A9="","",COUNTIFS($W$2:$W$2500,$A9,$AB$2:$AB$2500,"Yes")+COUNTIFS($X$2:$X$2500,$A9,$AA$2:$AA$2500,"Yes"))</f>
      </c>
      <c r="AH9" t="str">
        <f>IF(OR($P9&lt;&gt;"Yes",N($AG9)=0),"",IF(AND($AG9=1,COUNTIFS($W$2:$W$2500,$A9,$AE$2:$AE$2500,1)+COUNTIFS($X$2:$X$2500,$A9,$AE$2:$AE$2500,1)&gt;0),"","Yes"))</f>
      </c>
      <c r="AI9">
        <f>IF($AH9="Yes",$AG9,"")</f>
      </c>
      <c r="AJ9">
        <f>IF($AI9="","",$AI9+ROW()/1000000)</f>
      </c>
      <c r="AK9">
        <f>IF(OR($A9="",$P9="Yes",N($AG9)=0),"",$AG9+ROW()/1000000)</f>
      </c>
      <c r="AL9" t="str">
        <f>IF($A9="","",INDEX(games!$J:$J,ROW())&amp;"")</f>
      </c>
      <c r="AM9">
        <f>IF($A9="","",SUMPRODUCT($AO9:$BD9,'Map Analysis'!$AP$2^{0,1,2,3,4,5,6,7,8,9,10,11,12,13,14,15}))</f>
      </c>
      <c r="AN9">
        <f>IF($A9="","",$AM9+ROW()/10000000)</f>
      </c>
      <c r="AO9">
        <f>IF($A9="","",COUNTIF($W$2:$W$2500,$A9))</f>
      </c>
      <c r="AP9">
        <f>IF($A9="","",SUMIFS($BF$2:$BF$2500,$W$2:$W$2500,$A9))</f>
      </c>
      <c r="AQ9">
        <f>IF($A9="","",SUMIFS($BG$2:$BG$2500,$W$2:$W$2500,$A9))</f>
      </c>
      <c r="AR9">
        <f>IF($A9="","",SUMIFS($BH$2:$BH$2500,$W$2:$W$2500,$A9))</f>
      </c>
      <c r="AS9">
        <f>IF($A9="","",SUMIFS($BI$2:$BI$2500,$W$2:$W$2500,$A9))</f>
      </c>
      <c r="AT9">
        <f>IF($A9="","",SUMIFS($BJ$2:$BJ$2500,$W$2:$W$2500,$A9))</f>
      </c>
      <c r="AU9">
        <f>IF($A9="","",SUMIFS($BK$2:$BK$2500,$W$2:$W$2500,$A9))</f>
      </c>
      <c r="AV9">
        <f>IF($A9="","",SUMIFS($BL$2:$BL$2500,$W$2:$W$2500,$A9))</f>
      </c>
      <c r="AW9">
        <f>IF($A9="","",SUMIFS($BM$2:$BM$2500,$W$2:$W$2500,$A9))</f>
      </c>
      <c r="AX9">
        <f>IF($A9="","",SUMIFS($BN$2:$BN$2500,$W$2:$W$2500,$A9))</f>
      </c>
      <c r="AY9">
        <f>IF($A9="","",SUMIFS($BO$2:$BO$2500,$W$2:$W$2500,$A9))</f>
      </c>
      <c r="AZ9">
        <f>IF($A9="","",SUMIFS($BP$2:$BP$2500,$W$2:$W$2500,$A9))</f>
      </c>
      <c r="BA9">
        <f>IF($A9="","",SUMIFS($BQ$2:$BQ$2500,$W$2:$W$2500,$A9))</f>
      </c>
      <c r="BB9">
        <f>IF($A9="","",SUMIFS($BR$2:$BR$2500,$W$2:$W$2500,$A9))</f>
      </c>
      <c r="BC9">
        <f>IF($A9="","",SUMIFS($BS$2:$BS$2500,$W$2:$W$2500,$A9))</f>
      </c>
      <c r="BD9">
        <f>IF($A9="","",SUMIFS($BT$2:$BT$2500,$W$2:$W$2500,$A9))</f>
      </c>
      <c r="BF9">
        <f>IF($Z9="","",INDEX($AO$2:$AO$2000,$Z9))</f>
      </c>
      <c r="BG9">
        <f>IF($Z9="","",INDEX($AP$2:$AP$2000,$Z9))</f>
      </c>
      <c r="BH9">
        <f>IF($Z9="","",INDEX($AQ$2:$AQ$2000,$Z9))</f>
      </c>
      <c r="BI9">
        <f>IF($Z9="","",INDEX($AR$2:$AR$2000,$Z9))</f>
      </c>
      <c r="BJ9">
        <f>IF($Z9="","",INDEX($AS$2:$AS$2000,$Z9))</f>
      </c>
      <c r="BK9">
        <f>IF($Z9="","",INDEX($AT$2:$AT$2000,$Z9))</f>
      </c>
      <c r="BL9">
        <f>IF($Z9="","",INDEX($AU$2:$AU$2000,$Z9))</f>
      </c>
      <c r="BM9">
        <f>IF($Z9="","",INDEX($AV$2:$AV$2000,$Z9))</f>
      </c>
      <c r="BN9">
        <f>IF($Z9="","",INDEX($AW$2:$AW$2000,$Z9))</f>
      </c>
      <c r="BO9">
        <f>IF($Z9="","",INDEX($AX$2:$AX$2000,$Z9))</f>
      </c>
      <c r="BP9">
        <f>IF($Z9="","",INDEX($AY$2:$AY$2000,$Z9))</f>
      </c>
      <c r="BQ9">
        <f>IF($Z9="","",INDEX($AZ$2:$AZ$2000,$Z9))</f>
      </c>
      <c r="BR9">
        <f>IF($Z9="","",INDEX($BA$2:$BA$2000,$Z9))</f>
      </c>
      <c r="BS9">
        <f>IF($Z9="","",INDEX($BB$2:$BB$2000,$Z9))</f>
      </c>
      <c r="BT9">
        <f>IF($Z9="","",INDEX($BC$2:$BC$2000,$Z9))</f>
      </c>
      <c r="BV9">
        <f>IF(OR($A9="",$P9&lt;&gt;"Yes",$AH9="Yes"),"",1+N($AG9))</f>
      </c>
      <c r="BW9">
        <f>IF($A9="","",COUNTIFS($W$2:$W$2500,$A9,$BZ$2:$BZ$2500,"Yes")+COUNTIFS($X$2:$X$2500,$A9,$BY$2:$BY$2500,"Yes"))</f>
      </c>
      <c r="BX9">
        <f>IF(OR($A9="",$P9="Yes"),"",IF(N($BW9)=0,0,1+SUMIFS($CB$2:$CB$2500,$W$2:$W$2500,$A9)+SUMIFS($CA$2:$CA$2500,$X$2:$X$2500,$A9)))</f>
      </c>
      <c r="BY9" t="str">
        <f>IF($Y9="","",INDEX($AH$2:$AH$2000,$Y9)&amp;"")</f>
      </c>
      <c r="BZ9" t="str">
        <f>IF($Z9="","",INDEX($AH$2:$AH$2000,$Z9)&amp;"")</f>
      </c>
      <c r="CA9">
        <f>IF($Y9="","",INDEX($BV$2:$BV$2000,$Y9))</f>
      </c>
      <c r="CB9">
        <f>IF($Z9="","",INDEX($BV$2:$BV$2000,$Z9))</f>
      </c>
    </row>
    <row r="10">
      <c r="A10" t="str">
        <f>IF(TRIM(INDEX(games!$A:$A,ROW()))="","",TRIM(INDEX(games!$A:$A,ROW())))</f>
      </c>
      <c r="B10">
        <f>IF(OR($A10="",INDEX(games!$B:$B,ROW())=""),"",INDEX(games!$B:$B,ROW()))</f>
      </c>
      <c r="C10" t="str">
        <f>IF(OR($A10="",INDEX(games!$C:$C,ROW())=""),"",INDEX(games!$C:$C,ROW()))</f>
      </c>
      <c r="D10">
        <f>IF($A10="","",COUNTIF($W$2:$W$2500,$A10)+COUNTIF($X$2:$X$2500,$A10))</f>
      </c>
      <c r="E10">
        <f>IF($A10="","",IFERROR(MATCH($C10,$R$2:$R$5,0),0))</f>
      </c>
      <c r="F10">
        <f>IF($A10="","",MOD(ROW(),34))</f>
      </c>
      <c r="G10">
        <f>IF($A10="",NA(),IF($C10="Action",$B10,NA()))</f>
      </c>
      <c r="H10">
        <f>IF($A10="",NA(),IF($C10="Action",1+$F10*0.023,NA()))</f>
      </c>
      <c r="I10">
        <f>IF($A10="",NA(),IF($C10="Strategy",$B10,NA()))</f>
      </c>
      <c r="J10">
        <f>IF($A10="",NA(),IF($C10="Strategy",2+$F10*0.023,NA()))</f>
      </c>
      <c r="K10">
        <f>IF($A10="",NA(),IF($C10="Deckbuilder",$B10,NA()))</f>
      </c>
      <c r="L10">
        <f>IF($A10="",NA(),IF($C10="Deckbuilder",3+$F10*0.023,NA()))</f>
      </c>
      <c r="M10">
        <f>IF($A10="",NA(),IF($C10="Traditional",$B10,NA()))</f>
      </c>
      <c r="N10">
        <f>IF($A10="",NA(),IF($C10="Traditional",4+$F10*0.023,NA()))</f>
      </c>
      <c r="O10">
        <f>IF($A10="","",$D10+ROW()/1000000)</f>
      </c>
      <c r="P10" t="str">
        <f>IF(OR($A10="",INDEX(games!$H:$H,ROW())=""),"",INDEX(games!$H:$H,ROW()))</f>
      </c>
      <c r="Q10">
        <f>IF(OR($A10="",$P10&lt;&gt;"Yes"),"",$D10+ROW()/1000000)</f>
      </c>
      <c r="T10">
        <f>IF($Y10="","",INDEX($B$2:$B$2000,$Y10))</f>
      </c>
      <c r="U10">
        <f>IF($Z10="","",INDEX($B$2:$B$2000,$Z10))</f>
      </c>
      <c r="V10">
        <f>IF(OR($T10="",$U10=""),"",$U10-$T10)</f>
      </c>
      <c r="W10" t="str">
        <f>IF(TRIM(INDEX(connections!$A:$A,ROW()))="","",TRIM(INDEX(connections!$A:$A,ROW())))</f>
      </c>
      <c r="X10" t="str">
        <f>IF($W10="","",TRIM(INDEX(connections!$B:$B,ROW())))</f>
      </c>
      <c r="Y10">
        <f>IF($W10="","",IFERROR(MATCH($W10,$A$2:$A$2000,0),""))</f>
      </c>
      <c r="Z10">
        <f>IF($X10="","",IFERROR(MATCH($X10,$A$2:$A$2000,0),""))</f>
      </c>
      <c r="AA10" t="str">
        <f>IF($Y10="","",INDEX($P$2:$P$2000,$Y10))</f>
      </c>
      <c r="AB10" t="str">
        <f>IF($Z10="","",INDEX($P$2:$P$2000,$Z10))</f>
      </c>
      <c r="AC10">
        <f>IF(AND($AA10="Yes",$AB10="Yes"),1,"")</f>
      </c>
      <c r="AD10">
        <f>IF(OR($Y10="",$Z10=""),"",IF(INDEX($C$2:$C$2000,$Y10)=INDEX($C$2:$C$2000,$Z10),0,1))</f>
      </c>
      <c r="AE10">
        <f>IF($AC10&lt;&gt;1,"",IF(AND(INDEX($AG$2:$AG$2000,$Y10)=1,INDEX($AG$2:$AG$2000,$Z10)=1),1,""))</f>
      </c>
      <c r="AG10">
        <f>IF($A10="","",COUNTIFS($W$2:$W$2500,$A10,$AB$2:$AB$2500,"Yes")+COUNTIFS($X$2:$X$2500,$A10,$AA$2:$AA$2500,"Yes"))</f>
      </c>
      <c r="AH10" t="str">
        <f>IF(OR($P10&lt;&gt;"Yes",N($AG10)=0),"",IF(AND($AG10=1,COUNTIFS($W$2:$W$2500,$A10,$AE$2:$AE$2500,1)+COUNTIFS($X$2:$X$2500,$A10,$AE$2:$AE$2500,1)&gt;0),"","Yes"))</f>
      </c>
      <c r="AI10">
        <f>IF($AH10="Yes",$AG10,"")</f>
      </c>
      <c r="AJ10">
        <f>IF($AI10="","",$AI10+ROW()/1000000)</f>
      </c>
      <c r="AK10">
        <f>IF(OR($A10="",$P10="Yes",N($AG10)=0),"",$AG10+ROW()/1000000)</f>
      </c>
      <c r="AL10" t="str">
        <f>IF($A10="","",INDEX(games!$J:$J,ROW())&amp;"")</f>
      </c>
      <c r="AM10">
        <f>IF($A10="","",SUMPRODUCT($AO10:$BD10,'Map Analysis'!$AP$2^{0,1,2,3,4,5,6,7,8,9,10,11,12,13,14,15}))</f>
      </c>
      <c r="AN10">
        <f>IF($A10="","",$AM10+ROW()/10000000)</f>
      </c>
      <c r="AO10">
        <f>IF($A10="","",COUNTIF($W$2:$W$2500,$A10))</f>
      </c>
      <c r="AP10">
        <f>IF($A10="","",SUMIFS($BF$2:$BF$2500,$W$2:$W$2500,$A10))</f>
      </c>
      <c r="AQ10">
        <f>IF($A10="","",SUMIFS($BG$2:$BG$2500,$W$2:$W$2500,$A10))</f>
      </c>
      <c r="AR10">
        <f>IF($A10="","",SUMIFS($BH$2:$BH$2500,$W$2:$W$2500,$A10))</f>
      </c>
      <c r="AS10">
        <f>IF($A10="","",SUMIFS($BI$2:$BI$2500,$W$2:$W$2500,$A10))</f>
      </c>
      <c r="AT10">
        <f>IF($A10="","",SUMIFS($BJ$2:$BJ$2500,$W$2:$W$2500,$A10))</f>
      </c>
      <c r="AU10">
        <f>IF($A10="","",SUMIFS($BK$2:$BK$2500,$W$2:$W$2500,$A10))</f>
      </c>
      <c r="AV10">
        <f>IF($A10="","",SUMIFS($BL$2:$BL$2500,$W$2:$W$2500,$A10))</f>
      </c>
      <c r="AW10">
        <f>IF($A10="","",SUMIFS($BM$2:$BM$2500,$W$2:$W$2500,$A10))</f>
      </c>
      <c r="AX10">
        <f>IF($A10="","",SUMIFS($BN$2:$BN$2500,$W$2:$W$2500,$A10))</f>
      </c>
      <c r="AY10">
        <f>IF($A10="","",SUMIFS($BO$2:$BO$2500,$W$2:$W$2500,$A10))</f>
      </c>
      <c r="AZ10">
        <f>IF($A10="","",SUMIFS($BP$2:$BP$2500,$W$2:$W$2500,$A10))</f>
      </c>
      <c r="BA10">
        <f>IF($A10="","",SUMIFS($BQ$2:$BQ$2500,$W$2:$W$2500,$A10))</f>
      </c>
      <c r="BB10">
        <f>IF($A10="","",SUMIFS($BR$2:$BR$2500,$W$2:$W$2500,$A10))</f>
      </c>
      <c r="BC10">
        <f>IF($A10="","",SUMIFS($BS$2:$BS$2500,$W$2:$W$2500,$A10))</f>
      </c>
      <c r="BD10">
        <f>IF($A10="","",SUMIFS($BT$2:$BT$2500,$W$2:$W$2500,$A10))</f>
      </c>
      <c r="BF10">
        <f>IF($Z10="","",INDEX($AO$2:$AO$2000,$Z10))</f>
      </c>
      <c r="BG10">
        <f>IF($Z10="","",INDEX($AP$2:$AP$2000,$Z10))</f>
      </c>
      <c r="BH10">
        <f>IF($Z10="","",INDEX($AQ$2:$AQ$2000,$Z10))</f>
      </c>
      <c r="BI10">
        <f>IF($Z10="","",INDEX($AR$2:$AR$2000,$Z10))</f>
      </c>
      <c r="BJ10">
        <f>IF($Z10="","",INDEX($AS$2:$AS$2000,$Z10))</f>
      </c>
      <c r="BK10">
        <f>IF($Z10="","",INDEX($AT$2:$AT$2000,$Z10))</f>
      </c>
      <c r="BL10">
        <f>IF($Z10="","",INDEX($AU$2:$AU$2000,$Z10))</f>
      </c>
      <c r="BM10">
        <f>IF($Z10="","",INDEX($AV$2:$AV$2000,$Z10))</f>
      </c>
      <c r="BN10">
        <f>IF($Z10="","",INDEX($AW$2:$AW$2000,$Z10))</f>
      </c>
      <c r="BO10">
        <f>IF($Z10="","",INDEX($AX$2:$AX$2000,$Z10))</f>
      </c>
      <c r="BP10">
        <f>IF($Z10="","",INDEX($AY$2:$AY$2000,$Z10))</f>
      </c>
      <c r="BQ10">
        <f>IF($Z10="","",INDEX($AZ$2:$AZ$2000,$Z10))</f>
      </c>
      <c r="BR10">
        <f>IF($Z10="","",INDEX($BA$2:$BA$2000,$Z10))</f>
      </c>
      <c r="BS10">
        <f>IF($Z10="","",INDEX($BB$2:$BB$2000,$Z10))</f>
      </c>
      <c r="BT10">
        <f>IF($Z10="","",INDEX($BC$2:$BC$2000,$Z10))</f>
      </c>
      <c r="BV10">
        <f>IF(OR($A10="",$P10&lt;&gt;"Yes",$AH10="Yes"),"",1+N($AG10))</f>
      </c>
      <c r="BW10">
        <f>IF($A10="","",COUNTIFS($W$2:$W$2500,$A10,$BZ$2:$BZ$2500,"Yes")+COUNTIFS($X$2:$X$2500,$A10,$BY$2:$BY$2500,"Yes"))</f>
      </c>
      <c r="BX10">
        <f>IF(OR($A10="",$P10="Yes"),"",IF(N($BW10)=0,0,1+SUMIFS($CB$2:$CB$2500,$W$2:$W$2500,$A10)+SUMIFS($CA$2:$CA$2500,$X$2:$X$2500,$A10)))</f>
      </c>
      <c r="BY10" t="str">
        <f>IF($Y10="","",INDEX($AH$2:$AH$2000,$Y10)&amp;"")</f>
      </c>
      <c r="BZ10" t="str">
        <f>IF($Z10="","",INDEX($AH$2:$AH$2000,$Z10)&amp;"")</f>
      </c>
      <c r="CA10">
        <f>IF($Y10="","",INDEX($BV$2:$BV$2000,$Y10))</f>
      </c>
      <c r="CB10">
        <f>IF($Z10="","",INDEX($BV$2:$BV$2000,$Z10))</f>
      </c>
    </row>
    <row r="11">
      <c r="A11" t="str">
        <f>IF(TRIM(INDEX(games!$A:$A,ROW()))="","",TRIM(INDEX(games!$A:$A,ROW())))</f>
      </c>
      <c r="B11">
        <f>IF(OR($A11="",INDEX(games!$B:$B,ROW())=""),"",INDEX(games!$B:$B,ROW()))</f>
      </c>
      <c r="C11" t="str">
        <f>IF(OR($A11="",INDEX(games!$C:$C,ROW())=""),"",INDEX(games!$C:$C,ROW()))</f>
      </c>
      <c r="D11">
        <f>IF($A11="","",COUNTIF($W$2:$W$2500,$A11)+COUNTIF($X$2:$X$2500,$A11))</f>
      </c>
      <c r="E11">
        <f>IF($A11="","",IFERROR(MATCH($C11,$R$2:$R$5,0),0))</f>
      </c>
      <c r="F11">
        <f>IF($A11="","",MOD(ROW(),34))</f>
      </c>
      <c r="G11">
        <f>IF($A11="",NA(),IF($C11="Action",$B11,NA()))</f>
      </c>
      <c r="H11">
        <f>IF($A11="",NA(),IF($C11="Action",1+$F11*0.023,NA()))</f>
      </c>
      <c r="I11">
        <f>IF($A11="",NA(),IF($C11="Strategy",$B11,NA()))</f>
      </c>
      <c r="J11">
        <f>IF($A11="",NA(),IF($C11="Strategy",2+$F11*0.023,NA()))</f>
      </c>
      <c r="K11">
        <f>IF($A11="",NA(),IF($C11="Deckbuilder",$B11,NA()))</f>
      </c>
      <c r="L11">
        <f>IF($A11="",NA(),IF($C11="Deckbuilder",3+$F11*0.023,NA()))</f>
      </c>
      <c r="M11">
        <f>IF($A11="",NA(),IF($C11="Traditional",$B11,NA()))</f>
      </c>
      <c r="N11">
        <f>IF($A11="",NA(),IF($C11="Traditional",4+$F11*0.023,NA()))</f>
      </c>
      <c r="O11">
        <f>IF($A11="","",$D11+ROW()/1000000)</f>
      </c>
      <c r="P11" t="str">
        <f>IF(OR($A11="",INDEX(games!$H:$H,ROW())=""),"",INDEX(games!$H:$H,ROW()))</f>
      </c>
      <c r="Q11">
        <f>IF(OR($A11="",$P11&lt;&gt;"Yes"),"",$D11+ROW()/1000000)</f>
      </c>
      <c r="T11">
        <f>IF($Y11="","",INDEX($B$2:$B$2000,$Y11))</f>
      </c>
      <c r="U11">
        <f>IF($Z11="","",INDEX($B$2:$B$2000,$Z11))</f>
      </c>
      <c r="V11">
        <f>IF(OR($T11="",$U11=""),"",$U11-$T11)</f>
      </c>
      <c r="W11" t="str">
        <f>IF(TRIM(INDEX(connections!$A:$A,ROW()))="","",TRIM(INDEX(connections!$A:$A,ROW())))</f>
      </c>
      <c r="X11" t="str">
        <f>IF($W11="","",TRIM(INDEX(connections!$B:$B,ROW())))</f>
      </c>
      <c r="Y11">
        <f>IF($W11="","",IFERROR(MATCH($W11,$A$2:$A$2000,0),""))</f>
      </c>
      <c r="Z11">
        <f>IF($X11="","",IFERROR(MATCH($X11,$A$2:$A$2000,0),""))</f>
      </c>
      <c r="AA11" t="str">
        <f>IF($Y11="","",INDEX($P$2:$P$2000,$Y11))</f>
      </c>
      <c r="AB11" t="str">
        <f>IF($Z11="","",INDEX($P$2:$P$2000,$Z11))</f>
      </c>
      <c r="AC11">
        <f>IF(AND($AA11="Yes",$AB11="Yes"),1,"")</f>
      </c>
      <c r="AD11">
        <f>IF(OR($Y11="",$Z11=""),"",IF(INDEX($C$2:$C$2000,$Y11)=INDEX($C$2:$C$2000,$Z11),0,1))</f>
      </c>
      <c r="AE11">
        <f>IF($AC11&lt;&gt;1,"",IF(AND(INDEX($AG$2:$AG$2000,$Y11)=1,INDEX($AG$2:$AG$2000,$Z11)=1),1,""))</f>
      </c>
      <c r="AG11">
        <f>IF($A11="","",COUNTIFS($W$2:$W$2500,$A11,$AB$2:$AB$2500,"Yes")+COUNTIFS($X$2:$X$2500,$A11,$AA$2:$AA$2500,"Yes"))</f>
      </c>
      <c r="AH11" t="str">
        <f>IF(OR($P11&lt;&gt;"Yes",N($AG11)=0),"",IF(AND($AG11=1,COUNTIFS($W$2:$W$2500,$A11,$AE$2:$AE$2500,1)+COUNTIFS($X$2:$X$2500,$A11,$AE$2:$AE$2500,1)&gt;0),"","Yes"))</f>
      </c>
      <c r="AI11">
        <f>IF($AH11="Yes",$AG11,"")</f>
      </c>
      <c r="AJ11">
        <f>IF($AI11="","",$AI11+ROW()/1000000)</f>
      </c>
      <c r="AK11">
        <f>IF(OR($A11="",$P11="Yes",N($AG11)=0),"",$AG11+ROW()/1000000)</f>
      </c>
      <c r="AL11" t="str">
        <f>IF($A11="","",INDEX(games!$J:$J,ROW())&amp;"")</f>
      </c>
      <c r="AM11">
        <f>IF($A11="","",SUMPRODUCT($AO11:$BD11,'Map Analysis'!$AP$2^{0,1,2,3,4,5,6,7,8,9,10,11,12,13,14,15}))</f>
      </c>
      <c r="AN11">
        <f>IF($A11="","",$AM11+ROW()/10000000)</f>
      </c>
      <c r="AO11">
        <f>IF($A11="","",COUNTIF($W$2:$W$2500,$A11))</f>
      </c>
      <c r="AP11">
        <f>IF($A11="","",SUMIFS($BF$2:$BF$2500,$W$2:$W$2500,$A11))</f>
      </c>
      <c r="AQ11">
        <f>IF($A11="","",SUMIFS($BG$2:$BG$2500,$W$2:$W$2500,$A11))</f>
      </c>
      <c r="AR11">
        <f>IF($A11="","",SUMIFS($BH$2:$BH$2500,$W$2:$W$2500,$A11))</f>
      </c>
      <c r="AS11">
        <f>IF($A11="","",SUMIFS($BI$2:$BI$2500,$W$2:$W$2500,$A11))</f>
      </c>
      <c r="AT11">
        <f>IF($A11="","",SUMIFS($BJ$2:$BJ$2500,$W$2:$W$2500,$A11))</f>
      </c>
      <c r="AU11">
        <f>IF($A11="","",SUMIFS($BK$2:$BK$2500,$W$2:$W$2500,$A11))</f>
      </c>
      <c r="AV11">
        <f>IF($A11="","",SUMIFS($BL$2:$BL$2500,$W$2:$W$2500,$A11))</f>
      </c>
      <c r="AW11">
        <f>IF($A11="","",SUMIFS($BM$2:$BM$2500,$W$2:$W$2500,$A11))</f>
      </c>
      <c r="AX11">
        <f>IF($A11="","",SUMIFS($BN$2:$BN$2500,$W$2:$W$2500,$A11))</f>
      </c>
      <c r="AY11">
        <f>IF($A11="","",SUMIFS($BO$2:$BO$2500,$W$2:$W$2500,$A11))</f>
      </c>
      <c r="AZ11">
        <f>IF($A11="","",SUMIFS($BP$2:$BP$2500,$W$2:$W$2500,$A11))</f>
      </c>
      <c r="BA11">
        <f>IF($A11="","",SUMIFS($BQ$2:$BQ$2500,$W$2:$W$2500,$A11))</f>
      </c>
      <c r="BB11">
        <f>IF($A11="","",SUMIFS($BR$2:$BR$2500,$W$2:$W$2500,$A11))</f>
      </c>
      <c r="BC11">
        <f>IF($A11="","",SUMIFS($BS$2:$BS$2500,$W$2:$W$2500,$A11))</f>
      </c>
      <c r="BD11">
        <f>IF($A11="","",SUMIFS($BT$2:$BT$2500,$W$2:$W$2500,$A11))</f>
      </c>
      <c r="BF11">
        <f>IF($Z11="","",INDEX($AO$2:$AO$2000,$Z11))</f>
      </c>
      <c r="BG11">
        <f>IF($Z11="","",INDEX($AP$2:$AP$2000,$Z11))</f>
      </c>
      <c r="BH11">
        <f>IF($Z11="","",INDEX($AQ$2:$AQ$2000,$Z11))</f>
      </c>
      <c r="BI11">
        <f>IF($Z11="","",INDEX($AR$2:$AR$2000,$Z11))</f>
      </c>
      <c r="BJ11">
        <f>IF($Z11="","",INDEX($AS$2:$AS$2000,$Z11))</f>
      </c>
      <c r="BK11">
        <f>IF($Z11="","",INDEX($AT$2:$AT$2000,$Z11))</f>
      </c>
      <c r="BL11">
        <f>IF($Z11="","",INDEX($AU$2:$AU$2000,$Z11))</f>
      </c>
      <c r="BM11">
        <f>IF($Z11="","",INDEX($AV$2:$AV$2000,$Z11))</f>
      </c>
      <c r="BN11">
        <f>IF($Z11="","",INDEX($AW$2:$AW$2000,$Z11))</f>
      </c>
      <c r="BO11">
        <f>IF($Z11="","",INDEX($AX$2:$AX$2000,$Z11))</f>
      </c>
      <c r="BP11">
        <f>IF($Z11="","",INDEX($AY$2:$AY$2000,$Z11))</f>
      </c>
      <c r="BQ11">
        <f>IF($Z11="","",INDEX($AZ$2:$AZ$2000,$Z11))</f>
      </c>
      <c r="BR11">
        <f>IF($Z11="","",INDEX($BA$2:$BA$2000,$Z11))</f>
      </c>
      <c r="BS11">
        <f>IF($Z11="","",INDEX($BB$2:$BB$2000,$Z11))</f>
      </c>
      <c r="BT11">
        <f>IF($Z11="","",INDEX($BC$2:$BC$2000,$Z11))</f>
      </c>
      <c r="BV11">
        <f>IF(OR($A11="",$P11&lt;&gt;"Yes",$AH11="Yes"),"",1+N($AG11))</f>
      </c>
      <c r="BW11">
        <f>IF($A11="","",COUNTIFS($W$2:$W$2500,$A11,$BZ$2:$BZ$2500,"Yes")+COUNTIFS($X$2:$X$2500,$A11,$BY$2:$BY$2500,"Yes"))</f>
      </c>
      <c r="BX11">
        <f>IF(OR($A11="",$P11="Yes"),"",IF(N($BW11)=0,0,1+SUMIFS($CB$2:$CB$2500,$W$2:$W$2500,$A11)+SUMIFS($CA$2:$CA$2500,$X$2:$X$2500,$A11)))</f>
      </c>
      <c r="BY11" t="str">
        <f>IF($Y11="","",INDEX($AH$2:$AH$2000,$Y11)&amp;"")</f>
      </c>
      <c r="BZ11" t="str">
        <f>IF($Z11="","",INDEX($AH$2:$AH$2000,$Z11)&amp;"")</f>
      </c>
      <c r="CA11">
        <f>IF($Y11="","",INDEX($BV$2:$BV$2000,$Y11))</f>
      </c>
      <c r="CB11">
        <f>IF($Z11="","",INDEX($BV$2:$BV$2000,$Z11))</f>
      </c>
    </row>
    <row r="12">
      <c r="A12" t="str">
        <f>IF(TRIM(INDEX(games!$A:$A,ROW()))="","",TRIM(INDEX(games!$A:$A,ROW())))</f>
      </c>
      <c r="B12">
        <f>IF(OR($A12="",INDEX(games!$B:$B,ROW())=""),"",INDEX(games!$B:$B,ROW()))</f>
      </c>
      <c r="C12" t="str">
        <f>IF(OR($A12="",INDEX(games!$C:$C,ROW())=""),"",INDEX(games!$C:$C,ROW()))</f>
      </c>
      <c r="D12">
        <f>IF($A12="","",COUNTIF($W$2:$W$2500,$A12)+COUNTIF($X$2:$X$2500,$A12))</f>
      </c>
      <c r="E12">
        <f>IF($A12="","",IFERROR(MATCH($C12,$R$2:$R$5,0),0))</f>
      </c>
      <c r="F12">
        <f>IF($A12="","",MOD(ROW(),34))</f>
      </c>
      <c r="G12">
        <f>IF($A12="",NA(),IF($C12="Action",$B12,NA()))</f>
      </c>
      <c r="H12">
        <f>IF($A12="",NA(),IF($C12="Action",1+$F12*0.023,NA()))</f>
      </c>
      <c r="I12">
        <f>IF($A12="",NA(),IF($C12="Strategy",$B12,NA()))</f>
      </c>
      <c r="J12">
        <f>IF($A12="",NA(),IF($C12="Strategy",2+$F12*0.023,NA()))</f>
      </c>
      <c r="K12">
        <f>IF($A12="",NA(),IF($C12="Deckbuilder",$B12,NA()))</f>
      </c>
      <c r="L12">
        <f>IF($A12="",NA(),IF($C12="Deckbuilder",3+$F12*0.023,NA()))</f>
      </c>
      <c r="M12">
        <f>IF($A12="",NA(),IF($C12="Traditional",$B12,NA()))</f>
      </c>
      <c r="N12">
        <f>IF($A12="",NA(),IF($C12="Traditional",4+$F12*0.023,NA()))</f>
      </c>
      <c r="O12">
        <f>IF($A12="","",$D12+ROW()/1000000)</f>
      </c>
      <c r="P12" t="str">
        <f>IF(OR($A12="",INDEX(games!$H:$H,ROW())=""),"",INDEX(games!$H:$H,ROW()))</f>
      </c>
      <c r="Q12">
        <f>IF(OR($A12="",$P12&lt;&gt;"Yes"),"",$D12+ROW()/1000000)</f>
      </c>
      <c r="T12">
        <f>IF($Y12="","",INDEX($B$2:$B$2000,$Y12))</f>
      </c>
      <c r="U12">
        <f>IF($Z12="","",INDEX($B$2:$B$2000,$Z12))</f>
      </c>
      <c r="V12">
        <f>IF(OR($T12="",$U12=""),"",$U12-$T12)</f>
      </c>
      <c r="W12" t="str">
        <f>IF(TRIM(INDEX(connections!$A:$A,ROW()))="","",TRIM(INDEX(connections!$A:$A,ROW())))</f>
      </c>
      <c r="X12" t="str">
        <f>IF($W12="","",TRIM(INDEX(connections!$B:$B,ROW())))</f>
      </c>
      <c r="Y12">
        <f>IF($W12="","",IFERROR(MATCH($W12,$A$2:$A$2000,0),""))</f>
      </c>
      <c r="Z12">
        <f>IF($X12="","",IFERROR(MATCH($X12,$A$2:$A$2000,0),""))</f>
      </c>
      <c r="AA12" t="str">
        <f>IF($Y12="","",INDEX($P$2:$P$2000,$Y12))</f>
      </c>
      <c r="AB12" t="str">
        <f>IF($Z12="","",INDEX($P$2:$P$2000,$Z12))</f>
      </c>
      <c r="AC12">
        <f>IF(AND($AA12="Yes",$AB12="Yes"),1,"")</f>
      </c>
      <c r="AD12">
        <f>IF(OR($Y12="",$Z12=""),"",IF(INDEX($C$2:$C$2000,$Y12)=INDEX($C$2:$C$2000,$Z12),0,1))</f>
      </c>
      <c r="AE12">
        <f>IF($AC12&lt;&gt;1,"",IF(AND(INDEX($AG$2:$AG$2000,$Y12)=1,INDEX($AG$2:$AG$2000,$Z12)=1),1,""))</f>
      </c>
      <c r="AG12">
        <f>IF($A12="","",COUNTIFS($W$2:$W$2500,$A12,$AB$2:$AB$2500,"Yes")+COUNTIFS($X$2:$X$2500,$A12,$AA$2:$AA$2500,"Yes"))</f>
      </c>
      <c r="AH12" t="str">
        <f>IF(OR($P12&lt;&gt;"Yes",N($AG12)=0),"",IF(AND($AG12=1,COUNTIFS($W$2:$W$2500,$A12,$AE$2:$AE$2500,1)+COUNTIFS($X$2:$X$2500,$A12,$AE$2:$AE$2500,1)&gt;0),"","Yes"))</f>
      </c>
      <c r="AI12">
        <f>IF($AH12="Yes",$AG12,"")</f>
      </c>
      <c r="AJ12">
        <f>IF($AI12="","",$AI12+ROW()/1000000)</f>
      </c>
      <c r="AK12">
        <f>IF(OR($A12="",$P12="Yes",N($AG12)=0),"",$AG12+ROW()/1000000)</f>
      </c>
      <c r="AL12" t="str">
        <f>IF($A12="","",INDEX(games!$J:$J,ROW())&amp;"")</f>
      </c>
      <c r="AM12">
        <f>IF($A12="","",SUMPRODUCT($AO12:$BD12,'Map Analysis'!$AP$2^{0,1,2,3,4,5,6,7,8,9,10,11,12,13,14,15}))</f>
      </c>
      <c r="AN12">
        <f>IF($A12="","",$AM12+ROW()/10000000)</f>
      </c>
      <c r="AO12">
        <f>IF($A12="","",COUNTIF($W$2:$W$2500,$A12))</f>
      </c>
      <c r="AP12">
        <f>IF($A12="","",SUMIFS($BF$2:$BF$2500,$W$2:$W$2500,$A12))</f>
      </c>
      <c r="AQ12">
        <f>IF($A12="","",SUMIFS($BG$2:$BG$2500,$W$2:$W$2500,$A12))</f>
      </c>
      <c r="AR12">
        <f>IF($A12="","",SUMIFS($BH$2:$BH$2500,$W$2:$W$2500,$A12))</f>
      </c>
      <c r="AS12">
        <f>IF($A12="","",SUMIFS($BI$2:$BI$2500,$W$2:$W$2500,$A12))</f>
      </c>
      <c r="AT12">
        <f>IF($A12="","",SUMIFS($BJ$2:$BJ$2500,$W$2:$W$2500,$A12))</f>
      </c>
      <c r="AU12">
        <f>IF($A12="","",SUMIFS($BK$2:$BK$2500,$W$2:$W$2500,$A12))</f>
      </c>
      <c r="AV12">
        <f>IF($A12="","",SUMIFS($BL$2:$BL$2500,$W$2:$W$2500,$A12))</f>
      </c>
      <c r="AW12">
        <f>IF($A12="","",SUMIFS($BM$2:$BM$2500,$W$2:$W$2500,$A12))</f>
      </c>
      <c r="AX12">
        <f>IF($A12="","",SUMIFS($BN$2:$BN$2500,$W$2:$W$2500,$A12))</f>
      </c>
      <c r="AY12">
        <f>IF($A12="","",SUMIFS($BO$2:$BO$2500,$W$2:$W$2500,$A12))</f>
      </c>
      <c r="AZ12">
        <f>IF($A12="","",SUMIFS($BP$2:$BP$2500,$W$2:$W$2500,$A12))</f>
      </c>
      <c r="BA12">
        <f>IF($A12="","",SUMIFS($BQ$2:$BQ$2500,$W$2:$W$2500,$A12))</f>
      </c>
      <c r="BB12">
        <f>IF($A12="","",SUMIFS($BR$2:$BR$2500,$W$2:$W$2500,$A12))</f>
      </c>
      <c r="BC12">
        <f>IF($A12="","",SUMIFS($BS$2:$BS$2500,$W$2:$W$2500,$A12))</f>
      </c>
      <c r="BD12">
        <f>IF($A12="","",SUMIFS($BT$2:$BT$2500,$W$2:$W$2500,$A12))</f>
      </c>
      <c r="BF12">
        <f>IF($Z12="","",INDEX($AO$2:$AO$2000,$Z12))</f>
      </c>
      <c r="BG12">
        <f>IF($Z12="","",INDEX($AP$2:$AP$2000,$Z12))</f>
      </c>
      <c r="BH12">
        <f>IF($Z12="","",INDEX($AQ$2:$AQ$2000,$Z12))</f>
      </c>
      <c r="BI12">
        <f>IF($Z12="","",INDEX($AR$2:$AR$2000,$Z12))</f>
      </c>
      <c r="BJ12">
        <f>IF($Z12="","",INDEX($AS$2:$AS$2000,$Z12))</f>
      </c>
      <c r="BK12">
        <f>IF($Z12="","",INDEX($AT$2:$AT$2000,$Z12))</f>
      </c>
      <c r="BL12">
        <f>IF($Z12="","",INDEX($AU$2:$AU$2000,$Z12))</f>
      </c>
      <c r="BM12">
        <f>IF($Z12="","",INDEX($AV$2:$AV$2000,$Z12))</f>
      </c>
      <c r="BN12">
        <f>IF($Z12="","",INDEX($AW$2:$AW$2000,$Z12))</f>
      </c>
      <c r="BO12">
        <f>IF($Z12="","",INDEX($AX$2:$AX$2000,$Z12))</f>
      </c>
      <c r="BP12">
        <f>IF($Z12="","",INDEX($AY$2:$AY$2000,$Z12))</f>
      </c>
      <c r="BQ12">
        <f>IF($Z12="","",INDEX($AZ$2:$AZ$2000,$Z12))</f>
      </c>
      <c r="BR12">
        <f>IF($Z12="","",INDEX($BA$2:$BA$2000,$Z12))</f>
      </c>
      <c r="BS12">
        <f>IF($Z12="","",INDEX($BB$2:$BB$2000,$Z12))</f>
      </c>
      <c r="BT12">
        <f>IF($Z12="","",INDEX($BC$2:$BC$2000,$Z12))</f>
      </c>
      <c r="BV12">
        <f>IF(OR($A12="",$P12&lt;&gt;"Yes",$AH12="Yes"),"",1+N($AG12))</f>
      </c>
      <c r="BW12">
        <f>IF($A12="","",COUNTIFS($W$2:$W$2500,$A12,$BZ$2:$BZ$2500,"Yes")+COUNTIFS($X$2:$X$2500,$A12,$BY$2:$BY$2500,"Yes"))</f>
      </c>
      <c r="BX12">
        <f>IF(OR($A12="",$P12="Yes"),"",IF(N($BW12)=0,0,1+SUMIFS($CB$2:$CB$2500,$W$2:$W$2500,$A12)+SUMIFS($CA$2:$CA$2500,$X$2:$X$2500,$A12)))</f>
      </c>
      <c r="BY12" t="str">
        <f>IF($Y12="","",INDEX($AH$2:$AH$2000,$Y12)&amp;"")</f>
      </c>
      <c r="BZ12" t="str">
        <f>IF($Z12="","",INDEX($AH$2:$AH$2000,$Z12)&amp;"")</f>
      </c>
      <c r="CA12">
        <f>IF($Y12="","",INDEX($BV$2:$BV$2000,$Y12))</f>
      </c>
      <c r="CB12">
        <f>IF($Z12="","",INDEX($BV$2:$BV$2000,$Z12))</f>
      </c>
    </row>
    <row r="13">
      <c r="A13" t="str">
        <f>IF(TRIM(INDEX(games!$A:$A,ROW()))="","",TRIM(INDEX(games!$A:$A,ROW())))</f>
      </c>
      <c r="B13">
        <f>IF(OR($A13="",INDEX(games!$B:$B,ROW())=""),"",INDEX(games!$B:$B,ROW()))</f>
      </c>
      <c r="C13" t="str">
        <f>IF(OR($A13="",INDEX(games!$C:$C,ROW())=""),"",INDEX(games!$C:$C,ROW()))</f>
      </c>
      <c r="D13">
        <f>IF($A13="","",COUNTIF($W$2:$W$2500,$A13)+COUNTIF($X$2:$X$2500,$A13))</f>
      </c>
      <c r="E13">
        <f>IF($A13="","",IFERROR(MATCH($C13,$R$2:$R$5,0),0))</f>
      </c>
      <c r="F13">
        <f>IF($A13="","",MOD(ROW(),34))</f>
      </c>
      <c r="G13">
        <f>IF($A13="",NA(),IF($C13="Action",$B13,NA()))</f>
      </c>
      <c r="H13">
        <f>IF($A13="",NA(),IF($C13="Action",1+$F13*0.023,NA()))</f>
      </c>
      <c r="I13">
        <f>IF($A13="",NA(),IF($C13="Strategy",$B13,NA()))</f>
      </c>
      <c r="J13">
        <f>IF($A13="",NA(),IF($C13="Strategy",2+$F13*0.023,NA()))</f>
      </c>
      <c r="K13">
        <f>IF($A13="",NA(),IF($C13="Deckbuilder",$B13,NA()))</f>
      </c>
      <c r="L13">
        <f>IF($A13="",NA(),IF($C13="Deckbuilder",3+$F13*0.023,NA()))</f>
      </c>
      <c r="M13">
        <f>IF($A13="",NA(),IF($C13="Traditional",$B13,NA()))</f>
      </c>
      <c r="N13">
        <f>IF($A13="",NA(),IF($C13="Traditional",4+$F13*0.023,NA()))</f>
      </c>
      <c r="O13">
        <f>IF($A13="","",$D13+ROW()/1000000)</f>
      </c>
      <c r="P13" t="str">
        <f>IF(OR($A13="",INDEX(games!$H:$H,ROW())=""),"",INDEX(games!$H:$H,ROW()))</f>
      </c>
      <c r="Q13">
        <f>IF(OR($A13="",$P13&lt;&gt;"Yes"),"",$D13+ROW()/1000000)</f>
      </c>
      <c r="T13">
        <f>IF($Y13="","",INDEX($B$2:$B$2000,$Y13))</f>
      </c>
      <c r="U13">
        <f>IF($Z13="","",INDEX($B$2:$B$2000,$Z13))</f>
      </c>
      <c r="V13">
        <f>IF(OR($T13="",$U13=""),"",$U13-$T13)</f>
      </c>
      <c r="W13" t="str">
        <f>IF(TRIM(INDEX(connections!$A:$A,ROW()))="","",TRIM(INDEX(connections!$A:$A,ROW())))</f>
      </c>
      <c r="X13" t="str">
        <f>IF($W13="","",TRIM(INDEX(connections!$B:$B,ROW())))</f>
      </c>
      <c r="Y13">
        <f>IF($W13="","",IFERROR(MATCH($W13,$A$2:$A$2000,0),""))</f>
      </c>
      <c r="Z13">
        <f>IF($X13="","",IFERROR(MATCH($X13,$A$2:$A$2000,0),""))</f>
      </c>
      <c r="AA13" t="str">
        <f>IF($Y13="","",INDEX($P$2:$P$2000,$Y13))</f>
      </c>
      <c r="AB13" t="str">
        <f>IF($Z13="","",INDEX($P$2:$P$2000,$Z13))</f>
      </c>
      <c r="AC13">
        <f>IF(AND($AA13="Yes",$AB13="Yes"),1,"")</f>
      </c>
      <c r="AD13">
        <f>IF(OR($Y13="",$Z13=""),"",IF(INDEX($C$2:$C$2000,$Y13)=INDEX($C$2:$C$2000,$Z13),0,1))</f>
      </c>
      <c r="AE13">
        <f>IF($AC13&lt;&gt;1,"",IF(AND(INDEX($AG$2:$AG$2000,$Y13)=1,INDEX($AG$2:$AG$2000,$Z13)=1),1,""))</f>
      </c>
      <c r="AG13">
        <f>IF($A13="","",COUNTIFS($W$2:$W$2500,$A13,$AB$2:$AB$2500,"Yes")+COUNTIFS($X$2:$X$2500,$A13,$AA$2:$AA$2500,"Yes"))</f>
      </c>
      <c r="AH13" t="str">
        <f>IF(OR($P13&lt;&gt;"Yes",N($AG13)=0),"",IF(AND($AG13=1,COUNTIFS($W$2:$W$2500,$A13,$AE$2:$AE$2500,1)+COUNTIFS($X$2:$X$2500,$A13,$AE$2:$AE$2500,1)&gt;0),"","Yes"))</f>
      </c>
      <c r="AI13">
        <f>IF($AH13="Yes",$AG13,"")</f>
      </c>
      <c r="AJ13">
        <f>IF($AI13="","",$AI13+ROW()/1000000)</f>
      </c>
      <c r="AK13">
        <f>IF(OR($A13="",$P13="Yes",N($AG13)=0),"",$AG13+ROW()/1000000)</f>
      </c>
      <c r="AL13" t="str">
        <f>IF($A13="","",INDEX(games!$J:$J,ROW())&amp;"")</f>
      </c>
      <c r="AM13">
        <f>IF($A13="","",SUMPRODUCT($AO13:$BD13,'Map Analysis'!$AP$2^{0,1,2,3,4,5,6,7,8,9,10,11,12,13,14,15}))</f>
      </c>
      <c r="AN13">
        <f>IF($A13="","",$AM13+ROW()/10000000)</f>
      </c>
      <c r="AO13">
        <f>IF($A13="","",COUNTIF($W$2:$W$2500,$A13))</f>
      </c>
      <c r="AP13">
        <f>IF($A13="","",SUMIFS($BF$2:$BF$2500,$W$2:$W$2500,$A13))</f>
      </c>
      <c r="AQ13">
        <f>IF($A13="","",SUMIFS($BG$2:$BG$2500,$W$2:$W$2500,$A13))</f>
      </c>
      <c r="AR13">
        <f>IF($A13="","",SUMIFS($BH$2:$BH$2500,$W$2:$W$2500,$A13))</f>
      </c>
      <c r="AS13">
        <f>IF($A13="","",SUMIFS($BI$2:$BI$2500,$W$2:$W$2500,$A13))</f>
      </c>
      <c r="AT13">
        <f>IF($A13="","",SUMIFS($BJ$2:$BJ$2500,$W$2:$W$2500,$A13))</f>
      </c>
      <c r="AU13">
        <f>IF($A13="","",SUMIFS($BK$2:$BK$2500,$W$2:$W$2500,$A13))</f>
      </c>
      <c r="AV13">
        <f>IF($A13="","",SUMIFS($BL$2:$BL$2500,$W$2:$W$2500,$A13))</f>
      </c>
      <c r="AW13">
        <f>IF($A13="","",SUMIFS($BM$2:$BM$2500,$W$2:$W$2500,$A13))</f>
      </c>
      <c r="AX13">
        <f>IF($A13="","",SUMIFS($BN$2:$BN$2500,$W$2:$W$2500,$A13))</f>
      </c>
      <c r="AY13">
        <f>IF($A13="","",SUMIFS($BO$2:$BO$2500,$W$2:$W$2500,$A13))</f>
      </c>
      <c r="AZ13">
        <f>IF($A13="","",SUMIFS($BP$2:$BP$2500,$W$2:$W$2500,$A13))</f>
      </c>
      <c r="BA13">
        <f>IF($A13="","",SUMIFS($BQ$2:$BQ$2500,$W$2:$W$2500,$A13))</f>
      </c>
      <c r="BB13">
        <f>IF($A13="","",SUMIFS($BR$2:$BR$2500,$W$2:$W$2500,$A13))</f>
      </c>
      <c r="BC13">
        <f>IF($A13="","",SUMIFS($BS$2:$BS$2500,$W$2:$W$2500,$A13))</f>
      </c>
      <c r="BD13">
        <f>IF($A13="","",SUMIFS($BT$2:$BT$2500,$W$2:$W$2500,$A13))</f>
      </c>
      <c r="BF13">
        <f>IF($Z13="","",INDEX($AO$2:$AO$2000,$Z13))</f>
      </c>
      <c r="BG13">
        <f>IF($Z13="","",INDEX($AP$2:$AP$2000,$Z13))</f>
      </c>
      <c r="BH13">
        <f>IF($Z13="","",INDEX($AQ$2:$AQ$2000,$Z13))</f>
      </c>
      <c r="BI13">
        <f>IF($Z13="","",INDEX($AR$2:$AR$2000,$Z13))</f>
      </c>
      <c r="BJ13">
        <f>IF($Z13="","",INDEX($AS$2:$AS$2000,$Z13))</f>
      </c>
      <c r="BK13">
        <f>IF($Z13="","",INDEX($AT$2:$AT$2000,$Z13))</f>
      </c>
      <c r="BL13">
        <f>IF($Z13="","",INDEX($AU$2:$AU$2000,$Z13))</f>
      </c>
      <c r="BM13">
        <f>IF($Z13="","",INDEX($AV$2:$AV$2000,$Z13))</f>
      </c>
      <c r="BN13">
        <f>IF($Z13="","",INDEX($AW$2:$AW$2000,$Z13))</f>
      </c>
      <c r="BO13">
        <f>IF($Z13="","",INDEX($AX$2:$AX$2000,$Z13))</f>
      </c>
      <c r="BP13">
        <f>IF($Z13="","",INDEX($AY$2:$AY$2000,$Z13))</f>
      </c>
      <c r="BQ13">
        <f>IF($Z13="","",INDEX($AZ$2:$AZ$2000,$Z13))</f>
      </c>
      <c r="BR13">
        <f>IF($Z13="","",INDEX($BA$2:$BA$2000,$Z13))</f>
      </c>
      <c r="BS13">
        <f>IF($Z13="","",INDEX($BB$2:$BB$2000,$Z13))</f>
      </c>
      <c r="BT13">
        <f>IF($Z13="","",INDEX($BC$2:$BC$2000,$Z13))</f>
      </c>
      <c r="BV13">
        <f>IF(OR($A13="",$P13&lt;&gt;"Yes",$AH13="Yes"),"",1+N($AG13))</f>
      </c>
      <c r="BW13">
        <f>IF($A13="","",COUNTIFS($W$2:$W$2500,$A13,$BZ$2:$BZ$2500,"Yes")+COUNTIFS($X$2:$X$2500,$A13,$BY$2:$BY$2500,"Yes"))</f>
      </c>
      <c r="BX13">
        <f>IF(OR($A13="",$P13="Yes"),"",IF(N($BW13)=0,0,1+SUMIFS($CB$2:$CB$2500,$W$2:$W$2500,$A13)+SUMIFS($CA$2:$CA$2500,$X$2:$X$2500,$A13)))</f>
      </c>
      <c r="BY13" t="str">
        <f>IF($Y13="","",INDEX($AH$2:$AH$2000,$Y13)&amp;"")</f>
      </c>
      <c r="BZ13" t="str">
        <f>IF($Z13="","",INDEX($AH$2:$AH$2000,$Z13)&amp;"")</f>
      </c>
      <c r="CA13">
        <f>IF($Y13="","",INDEX($BV$2:$BV$2000,$Y13))</f>
      </c>
      <c r="CB13">
        <f>IF($Z13="","",INDEX($BV$2:$BV$2000,$Z13))</f>
      </c>
    </row>
    <row r="14">
      <c r="A14" t="str">
        <f>IF(TRIM(INDEX(games!$A:$A,ROW()))="","",TRIM(INDEX(games!$A:$A,ROW())))</f>
      </c>
      <c r="B14">
        <f>IF(OR($A14="",INDEX(games!$B:$B,ROW())=""),"",INDEX(games!$B:$B,ROW()))</f>
      </c>
      <c r="C14" t="str">
        <f>IF(OR($A14="",INDEX(games!$C:$C,ROW())=""),"",INDEX(games!$C:$C,ROW()))</f>
      </c>
      <c r="D14">
        <f>IF($A14="","",COUNTIF($W$2:$W$2500,$A14)+COUNTIF($X$2:$X$2500,$A14))</f>
      </c>
      <c r="E14">
        <f>IF($A14="","",IFERROR(MATCH($C14,$R$2:$R$5,0),0))</f>
      </c>
      <c r="F14">
        <f>IF($A14="","",MOD(ROW(),34))</f>
      </c>
      <c r="G14">
        <f>IF($A14="",NA(),IF($C14="Action",$B14,NA()))</f>
      </c>
      <c r="H14">
        <f>IF($A14="",NA(),IF($C14="Action",1+$F14*0.023,NA()))</f>
      </c>
      <c r="I14">
        <f>IF($A14="",NA(),IF($C14="Strategy",$B14,NA()))</f>
      </c>
      <c r="J14">
        <f>IF($A14="",NA(),IF($C14="Strategy",2+$F14*0.023,NA()))</f>
      </c>
      <c r="K14">
        <f>IF($A14="",NA(),IF($C14="Deckbuilder",$B14,NA()))</f>
      </c>
      <c r="L14">
        <f>IF($A14="",NA(),IF($C14="Deckbuilder",3+$F14*0.023,NA()))</f>
      </c>
      <c r="M14">
        <f>IF($A14="",NA(),IF($C14="Traditional",$B14,NA()))</f>
      </c>
      <c r="N14">
        <f>IF($A14="",NA(),IF($C14="Traditional",4+$F14*0.023,NA()))</f>
      </c>
      <c r="O14">
        <f>IF($A14="","",$D14+ROW()/1000000)</f>
      </c>
      <c r="P14" t="str">
        <f>IF(OR($A14="",INDEX(games!$H:$H,ROW())=""),"",INDEX(games!$H:$H,ROW()))</f>
      </c>
      <c r="Q14">
        <f>IF(OR($A14="",$P14&lt;&gt;"Yes"),"",$D14+ROW()/1000000)</f>
      </c>
      <c r="T14">
        <f>IF($Y14="","",INDEX($B$2:$B$2000,$Y14))</f>
      </c>
      <c r="U14">
        <f>IF($Z14="","",INDEX($B$2:$B$2000,$Z14))</f>
      </c>
      <c r="V14">
        <f>IF(OR($T14="",$U14=""),"",$U14-$T14)</f>
      </c>
      <c r="W14" t="str">
        <f>IF(TRIM(INDEX(connections!$A:$A,ROW()))="","",TRIM(INDEX(connections!$A:$A,ROW())))</f>
      </c>
      <c r="X14" t="str">
        <f>IF($W14="","",TRIM(INDEX(connections!$B:$B,ROW())))</f>
      </c>
      <c r="Y14">
        <f>IF($W14="","",IFERROR(MATCH($W14,$A$2:$A$2000,0),""))</f>
      </c>
      <c r="Z14">
        <f>IF($X14="","",IFERROR(MATCH($X14,$A$2:$A$2000,0),""))</f>
      </c>
      <c r="AA14" t="str">
        <f>IF($Y14="","",INDEX($P$2:$P$2000,$Y14))</f>
      </c>
      <c r="AB14" t="str">
        <f>IF($Z14="","",INDEX($P$2:$P$2000,$Z14))</f>
      </c>
      <c r="AC14">
        <f>IF(AND($AA14="Yes",$AB14="Yes"),1,"")</f>
      </c>
      <c r="AD14">
        <f>IF(OR($Y14="",$Z14=""),"",IF(INDEX($C$2:$C$2000,$Y14)=INDEX($C$2:$C$2000,$Z14),0,1))</f>
      </c>
      <c r="AE14">
        <f>IF($AC14&lt;&gt;1,"",IF(AND(INDEX($AG$2:$AG$2000,$Y14)=1,INDEX($AG$2:$AG$2000,$Z14)=1),1,""))</f>
      </c>
      <c r="AG14">
        <f>IF($A14="","",COUNTIFS($W$2:$W$2500,$A14,$AB$2:$AB$2500,"Yes")+COUNTIFS($X$2:$X$2500,$A14,$AA$2:$AA$2500,"Yes"))</f>
      </c>
      <c r="AH14" t="str">
        <f>IF(OR($P14&lt;&gt;"Yes",N($AG14)=0),"",IF(AND($AG14=1,COUNTIFS($W$2:$W$2500,$A14,$AE$2:$AE$2500,1)+COUNTIFS($X$2:$X$2500,$A14,$AE$2:$AE$2500,1)&gt;0),"","Yes"))</f>
      </c>
      <c r="AI14">
        <f>IF($AH14="Yes",$AG14,"")</f>
      </c>
      <c r="AJ14">
        <f>IF($AI14="","",$AI14+ROW()/1000000)</f>
      </c>
      <c r="AK14">
        <f>IF(OR($A14="",$P14="Yes",N($AG14)=0),"",$AG14+ROW()/1000000)</f>
      </c>
      <c r="AL14" t="str">
        <f>IF($A14="","",INDEX(games!$J:$J,ROW())&amp;"")</f>
      </c>
      <c r="AM14">
        <f>IF($A14="","",SUMPRODUCT($AO14:$BD14,'Map Analysis'!$AP$2^{0,1,2,3,4,5,6,7,8,9,10,11,12,13,14,15}))</f>
      </c>
      <c r="AN14">
        <f>IF($A14="","",$AM14+ROW()/10000000)</f>
      </c>
      <c r="AO14">
        <f>IF($A14="","",COUNTIF($W$2:$W$2500,$A14))</f>
      </c>
      <c r="AP14">
        <f>IF($A14="","",SUMIFS($BF$2:$BF$2500,$W$2:$W$2500,$A14))</f>
      </c>
      <c r="AQ14">
        <f>IF($A14="","",SUMIFS($BG$2:$BG$2500,$W$2:$W$2500,$A14))</f>
      </c>
      <c r="AR14">
        <f>IF($A14="","",SUMIFS($BH$2:$BH$2500,$W$2:$W$2500,$A14))</f>
      </c>
      <c r="AS14">
        <f>IF($A14="","",SUMIFS($BI$2:$BI$2500,$W$2:$W$2500,$A14))</f>
      </c>
      <c r="AT14">
        <f>IF($A14="","",SUMIFS($BJ$2:$BJ$2500,$W$2:$W$2500,$A14))</f>
      </c>
      <c r="AU14">
        <f>IF($A14="","",SUMIFS($BK$2:$BK$2500,$W$2:$W$2500,$A14))</f>
      </c>
      <c r="AV14">
        <f>IF($A14="","",SUMIFS($BL$2:$BL$2500,$W$2:$W$2500,$A14))</f>
      </c>
      <c r="AW14">
        <f>IF($A14="","",SUMIFS($BM$2:$BM$2500,$W$2:$W$2500,$A14))</f>
      </c>
      <c r="AX14">
        <f>IF($A14="","",SUMIFS($BN$2:$BN$2500,$W$2:$W$2500,$A14))</f>
      </c>
      <c r="AY14">
        <f>IF($A14="","",SUMIFS($BO$2:$BO$2500,$W$2:$W$2500,$A14))</f>
      </c>
      <c r="AZ14">
        <f>IF($A14="","",SUMIFS($BP$2:$BP$2500,$W$2:$W$2500,$A14))</f>
      </c>
      <c r="BA14">
        <f>IF($A14="","",SUMIFS($BQ$2:$BQ$2500,$W$2:$W$2500,$A14))</f>
      </c>
      <c r="BB14">
        <f>IF($A14="","",SUMIFS($BR$2:$BR$2500,$W$2:$W$2500,$A14))</f>
      </c>
      <c r="BC14">
        <f>IF($A14="","",SUMIFS($BS$2:$BS$2500,$W$2:$W$2500,$A14))</f>
      </c>
      <c r="BD14">
        <f>IF($A14="","",SUMIFS($BT$2:$BT$2500,$W$2:$W$2500,$A14))</f>
      </c>
      <c r="BF14">
        <f>IF($Z14="","",INDEX($AO$2:$AO$2000,$Z14))</f>
      </c>
      <c r="BG14">
        <f>IF($Z14="","",INDEX($AP$2:$AP$2000,$Z14))</f>
      </c>
      <c r="BH14">
        <f>IF($Z14="","",INDEX($AQ$2:$AQ$2000,$Z14))</f>
      </c>
      <c r="BI14">
        <f>IF($Z14="","",INDEX($AR$2:$AR$2000,$Z14))</f>
      </c>
      <c r="BJ14">
        <f>IF($Z14="","",INDEX($AS$2:$AS$2000,$Z14))</f>
      </c>
      <c r="BK14">
        <f>IF($Z14="","",INDEX($AT$2:$AT$2000,$Z14))</f>
      </c>
      <c r="BL14">
        <f>IF($Z14="","",INDEX($AU$2:$AU$2000,$Z14))</f>
      </c>
      <c r="BM14">
        <f>IF($Z14="","",INDEX($AV$2:$AV$2000,$Z14))</f>
      </c>
      <c r="BN14">
        <f>IF($Z14="","",INDEX($AW$2:$AW$2000,$Z14))</f>
      </c>
      <c r="BO14">
        <f>IF($Z14="","",INDEX($AX$2:$AX$2000,$Z14))</f>
      </c>
      <c r="BP14">
        <f>IF($Z14="","",INDEX($AY$2:$AY$2000,$Z14))</f>
      </c>
      <c r="BQ14">
        <f>IF($Z14="","",INDEX($AZ$2:$AZ$2000,$Z14))</f>
      </c>
      <c r="BR14">
        <f>IF($Z14="","",INDEX($BA$2:$BA$2000,$Z14))</f>
      </c>
      <c r="BS14">
        <f>IF($Z14="","",INDEX($BB$2:$BB$2000,$Z14))</f>
      </c>
      <c r="BT14">
        <f>IF($Z14="","",INDEX($BC$2:$BC$2000,$Z14))</f>
      </c>
      <c r="BV14">
        <f>IF(OR($A14="",$P14&lt;&gt;"Yes",$AH14="Yes"),"",1+N($AG14))</f>
      </c>
      <c r="BW14">
        <f>IF($A14="","",COUNTIFS($W$2:$W$2500,$A14,$BZ$2:$BZ$2500,"Yes")+COUNTIFS($X$2:$X$2500,$A14,$BY$2:$BY$2500,"Yes"))</f>
      </c>
      <c r="BX14">
        <f>IF(OR($A14="",$P14="Yes"),"",IF(N($BW14)=0,0,1+SUMIFS($CB$2:$CB$2500,$W$2:$W$2500,$A14)+SUMIFS($CA$2:$CA$2500,$X$2:$X$2500,$A14)))</f>
      </c>
      <c r="BY14" t="str">
        <f>IF($Y14="","",INDEX($AH$2:$AH$2000,$Y14)&amp;"")</f>
      </c>
      <c r="BZ14" t="str">
        <f>IF($Z14="","",INDEX($AH$2:$AH$2000,$Z14)&amp;"")</f>
      </c>
      <c r="CA14">
        <f>IF($Y14="","",INDEX($BV$2:$BV$2000,$Y14))</f>
      </c>
      <c r="CB14">
        <f>IF($Z14="","",INDEX($BV$2:$BV$2000,$Z14))</f>
      </c>
    </row>
    <row r="15">
      <c r="A15" t="str">
        <f>IF(TRIM(INDEX(games!$A:$A,ROW()))="","",TRIM(INDEX(games!$A:$A,ROW())))</f>
      </c>
      <c r="B15">
        <f>IF(OR($A15="",INDEX(games!$B:$B,ROW())=""),"",INDEX(games!$B:$B,ROW()))</f>
      </c>
      <c r="C15" t="str">
        <f>IF(OR($A15="",INDEX(games!$C:$C,ROW())=""),"",INDEX(games!$C:$C,ROW()))</f>
      </c>
      <c r="D15">
        <f>IF($A15="","",COUNTIF($W$2:$W$2500,$A15)+COUNTIF($X$2:$X$2500,$A15))</f>
      </c>
      <c r="E15">
        <f>IF($A15="","",IFERROR(MATCH($C15,$R$2:$R$5,0),0))</f>
      </c>
      <c r="F15">
        <f>IF($A15="","",MOD(ROW(),34))</f>
      </c>
      <c r="G15">
        <f>IF($A15="",NA(),IF($C15="Action",$B15,NA()))</f>
      </c>
      <c r="H15">
        <f>IF($A15="",NA(),IF($C15="Action",1+$F15*0.023,NA()))</f>
      </c>
      <c r="I15">
        <f>IF($A15="",NA(),IF($C15="Strategy",$B15,NA()))</f>
      </c>
      <c r="J15">
        <f>IF($A15="",NA(),IF($C15="Strategy",2+$F15*0.023,NA()))</f>
      </c>
      <c r="K15">
        <f>IF($A15="",NA(),IF($C15="Deckbuilder",$B15,NA()))</f>
      </c>
      <c r="L15">
        <f>IF($A15="",NA(),IF($C15="Deckbuilder",3+$F15*0.023,NA()))</f>
      </c>
      <c r="M15">
        <f>IF($A15="",NA(),IF($C15="Traditional",$B15,NA()))</f>
      </c>
      <c r="N15">
        <f>IF($A15="",NA(),IF($C15="Traditional",4+$F15*0.023,NA()))</f>
      </c>
      <c r="O15">
        <f>IF($A15="","",$D15+ROW()/1000000)</f>
      </c>
      <c r="P15" t="str">
        <f>IF(OR($A15="",INDEX(games!$H:$H,ROW())=""),"",INDEX(games!$H:$H,ROW()))</f>
      </c>
      <c r="Q15">
        <f>IF(OR($A15="",$P15&lt;&gt;"Yes"),"",$D15+ROW()/1000000)</f>
      </c>
      <c r="T15">
        <f>IF($Y15="","",INDEX($B$2:$B$2000,$Y15))</f>
      </c>
      <c r="U15">
        <f>IF($Z15="","",INDEX($B$2:$B$2000,$Z15))</f>
      </c>
      <c r="V15">
        <f>IF(OR($T15="",$U15=""),"",$U15-$T15)</f>
      </c>
      <c r="W15" t="str">
        <f>IF(TRIM(INDEX(connections!$A:$A,ROW()))="","",TRIM(INDEX(connections!$A:$A,ROW())))</f>
      </c>
      <c r="X15" t="str">
        <f>IF($W15="","",TRIM(INDEX(connections!$B:$B,ROW())))</f>
      </c>
      <c r="Y15">
        <f>IF($W15="","",IFERROR(MATCH($W15,$A$2:$A$2000,0),""))</f>
      </c>
      <c r="Z15">
        <f>IF($X15="","",IFERROR(MATCH($X15,$A$2:$A$2000,0),""))</f>
      </c>
      <c r="AA15" t="str">
        <f>IF($Y15="","",INDEX($P$2:$P$2000,$Y15))</f>
      </c>
      <c r="AB15" t="str">
        <f>IF($Z15="","",INDEX($P$2:$P$2000,$Z15))</f>
      </c>
      <c r="AC15">
        <f>IF(AND($AA15="Yes",$AB15="Yes"),1,"")</f>
      </c>
      <c r="AD15">
        <f>IF(OR($Y15="",$Z15=""),"",IF(INDEX($C$2:$C$2000,$Y15)=INDEX($C$2:$C$2000,$Z15),0,1))</f>
      </c>
      <c r="AE15">
        <f>IF($AC15&lt;&gt;1,"",IF(AND(INDEX($AG$2:$AG$2000,$Y15)=1,INDEX($AG$2:$AG$2000,$Z15)=1),1,""))</f>
      </c>
      <c r="AG15">
        <f>IF($A15="","",COUNTIFS($W$2:$W$2500,$A15,$AB$2:$AB$2500,"Yes")+COUNTIFS($X$2:$X$2500,$A15,$AA$2:$AA$2500,"Yes"))</f>
      </c>
      <c r="AH15" t="str">
        <f>IF(OR($P15&lt;&gt;"Yes",N($AG15)=0),"",IF(AND($AG15=1,COUNTIFS($W$2:$W$2500,$A15,$AE$2:$AE$2500,1)+COUNTIFS($X$2:$X$2500,$A15,$AE$2:$AE$2500,1)&gt;0),"","Yes"))</f>
      </c>
      <c r="AI15">
        <f>IF($AH15="Yes",$AG15,"")</f>
      </c>
      <c r="AJ15">
        <f>IF($AI15="","",$AI15+ROW()/1000000)</f>
      </c>
      <c r="AK15">
        <f>IF(OR($A15="",$P15="Yes",N($AG15)=0),"",$AG15+ROW()/1000000)</f>
      </c>
      <c r="AL15" t="str">
        <f>IF($A15="","",INDEX(games!$J:$J,ROW())&amp;"")</f>
      </c>
      <c r="AM15">
        <f>IF($A15="","",SUMPRODUCT($AO15:$BD15,'Map Analysis'!$AP$2^{0,1,2,3,4,5,6,7,8,9,10,11,12,13,14,15}))</f>
      </c>
      <c r="AN15">
        <f>IF($A15="","",$AM15+ROW()/10000000)</f>
      </c>
      <c r="AO15">
        <f>IF($A15="","",COUNTIF($W$2:$W$2500,$A15))</f>
      </c>
      <c r="AP15">
        <f>IF($A15="","",SUMIFS($BF$2:$BF$2500,$W$2:$W$2500,$A15))</f>
      </c>
      <c r="AQ15">
        <f>IF($A15="","",SUMIFS($BG$2:$BG$2500,$W$2:$W$2500,$A15))</f>
      </c>
      <c r="AR15">
        <f>IF($A15="","",SUMIFS($BH$2:$BH$2500,$W$2:$W$2500,$A15))</f>
      </c>
      <c r="AS15">
        <f>IF($A15="","",SUMIFS($BI$2:$BI$2500,$W$2:$W$2500,$A15))</f>
      </c>
      <c r="AT15">
        <f>IF($A15="","",SUMIFS($BJ$2:$BJ$2500,$W$2:$W$2500,$A15))</f>
      </c>
      <c r="AU15">
        <f>IF($A15="","",SUMIFS($BK$2:$BK$2500,$W$2:$W$2500,$A15))</f>
      </c>
      <c r="AV15">
        <f>IF($A15="","",SUMIFS($BL$2:$BL$2500,$W$2:$W$2500,$A15))</f>
      </c>
      <c r="AW15">
        <f>IF($A15="","",SUMIFS($BM$2:$BM$2500,$W$2:$W$2500,$A15))</f>
      </c>
      <c r="AX15">
        <f>IF($A15="","",SUMIFS($BN$2:$BN$2500,$W$2:$W$2500,$A15))</f>
      </c>
      <c r="AY15">
        <f>IF($A15="","",SUMIFS($BO$2:$BO$2500,$W$2:$W$2500,$A15))</f>
      </c>
      <c r="AZ15">
        <f>IF($A15="","",SUMIFS($BP$2:$BP$2500,$W$2:$W$2500,$A15))</f>
      </c>
      <c r="BA15">
        <f>IF($A15="","",SUMIFS($BQ$2:$BQ$2500,$W$2:$W$2500,$A15))</f>
      </c>
      <c r="BB15">
        <f>IF($A15="","",SUMIFS($BR$2:$BR$2500,$W$2:$W$2500,$A15))</f>
      </c>
      <c r="BC15">
        <f>IF($A15="","",SUMIFS($BS$2:$BS$2500,$W$2:$W$2500,$A15))</f>
      </c>
      <c r="BD15">
        <f>IF($A15="","",SUMIFS($BT$2:$BT$2500,$W$2:$W$2500,$A15))</f>
      </c>
      <c r="BF15">
        <f>IF($Z15="","",INDEX($AO$2:$AO$2000,$Z15))</f>
      </c>
      <c r="BG15">
        <f>IF($Z15="","",INDEX($AP$2:$AP$2000,$Z15))</f>
      </c>
      <c r="BH15">
        <f>IF($Z15="","",INDEX($AQ$2:$AQ$2000,$Z15))</f>
      </c>
      <c r="BI15">
        <f>IF($Z15="","",INDEX($AR$2:$AR$2000,$Z15))</f>
      </c>
      <c r="BJ15">
        <f>IF($Z15="","",INDEX($AS$2:$AS$2000,$Z15))</f>
      </c>
      <c r="BK15">
        <f>IF($Z15="","",INDEX($AT$2:$AT$2000,$Z15))</f>
      </c>
      <c r="BL15">
        <f>IF($Z15="","",INDEX($AU$2:$AU$2000,$Z15))</f>
      </c>
      <c r="BM15">
        <f>IF($Z15="","",INDEX($AV$2:$AV$2000,$Z15))</f>
      </c>
      <c r="BN15">
        <f>IF($Z15="","",INDEX($AW$2:$AW$2000,$Z15))</f>
      </c>
      <c r="BO15">
        <f>IF($Z15="","",INDEX($AX$2:$AX$2000,$Z15))</f>
      </c>
      <c r="BP15">
        <f>IF($Z15="","",INDEX($AY$2:$AY$2000,$Z15))</f>
      </c>
      <c r="BQ15">
        <f>IF($Z15="","",INDEX($AZ$2:$AZ$2000,$Z15))</f>
      </c>
      <c r="BR15">
        <f>IF($Z15="","",INDEX($BA$2:$BA$2000,$Z15))</f>
      </c>
      <c r="BS15">
        <f>IF($Z15="","",INDEX($BB$2:$BB$2000,$Z15))</f>
      </c>
      <c r="BT15">
        <f>IF($Z15="","",INDEX($BC$2:$BC$2000,$Z15))</f>
      </c>
      <c r="BV15">
        <f>IF(OR($A15="",$P15&lt;&gt;"Yes",$AH15="Yes"),"",1+N($AG15))</f>
      </c>
      <c r="BW15">
        <f>IF($A15="","",COUNTIFS($W$2:$W$2500,$A15,$BZ$2:$BZ$2500,"Yes")+COUNTIFS($X$2:$X$2500,$A15,$BY$2:$BY$2500,"Yes"))</f>
      </c>
      <c r="BX15">
        <f>IF(OR($A15="",$P15="Yes"),"",IF(N($BW15)=0,0,1+SUMIFS($CB$2:$CB$2500,$W$2:$W$2500,$A15)+SUMIFS($CA$2:$CA$2500,$X$2:$X$2500,$A15)))</f>
      </c>
      <c r="BY15" t="str">
        <f>IF($Y15="","",INDEX($AH$2:$AH$2000,$Y15)&amp;"")</f>
      </c>
      <c r="BZ15" t="str">
        <f>IF($Z15="","",INDEX($AH$2:$AH$2000,$Z15)&amp;"")</f>
      </c>
      <c r="CA15">
        <f>IF($Y15="","",INDEX($BV$2:$BV$2000,$Y15))</f>
      </c>
      <c r="CB15">
        <f>IF($Z15="","",INDEX($BV$2:$BV$2000,$Z15))</f>
      </c>
    </row>
    <row r="16">
      <c r="A16" t="str">
        <f>IF(TRIM(INDEX(games!$A:$A,ROW()))="","",TRIM(INDEX(games!$A:$A,ROW())))</f>
      </c>
      <c r="B16">
        <f>IF(OR($A16="",INDEX(games!$B:$B,ROW())=""),"",INDEX(games!$B:$B,ROW()))</f>
      </c>
      <c r="C16" t="str">
        <f>IF(OR($A16="",INDEX(games!$C:$C,ROW())=""),"",INDEX(games!$C:$C,ROW()))</f>
      </c>
      <c r="D16">
        <f>IF($A16="","",COUNTIF($W$2:$W$2500,$A16)+COUNTIF($X$2:$X$2500,$A16))</f>
      </c>
      <c r="E16">
        <f>IF($A16="","",IFERROR(MATCH($C16,$R$2:$R$5,0),0))</f>
      </c>
      <c r="F16">
        <f>IF($A16="","",MOD(ROW(),34))</f>
      </c>
      <c r="G16">
        <f>IF($A16="",NA(),IF($C16="Action",$B16,NA()))</f>
      </c>
      <c r="H16">
        <f>IF($A16="",NA(),IF($C16="Action",1+$F16*0.023,NA()))</f>
      </c>
      <c r="I16">
        <f>IF($A16="",NA(),IF($C16="Strategy",$B16,NA()))</f>
      </c>
      <c r="J16">
        <f>IF($A16="",NA(),IF($C16="Strategy",2+$F16*0.023,NA()))</f>
      </c>
      <c r="K16">
        <f>IF($A16="",NA(),IF($C16="Deckbuilder",$B16,NA()))</f>
      </c>
      <c r="L16">
        <f>IF($A16="",NA(),IF($C16="Deckbuilder",3+$F16*0.023,NA()))</f>
      </c>
      <c r="M16">
        <f>IF($A16="",NA(),IF($C16="Traditional",$B16,NA()))</f>
      </c>
      <c r="N16">
        <f>IF($A16="",NA(),IF($C16="Traditional",4+$F16*0.023,NA()))</f>
      </c>
      <c r="O16">
        <f>IF($A16="","",$D16+ROW()/1000000)</f>
      </c>
      <c r="P16" t="str">
        <f>IF(OR($A16="",INDEX(games!$H:$H,ROW())=""),"",INDEX(games!$H:$H,ROW()))</f>
      </c>
      <c r="Q16">
        <f>IF(OR($A16="",$P16&lt;&gt;"Yes"),"",$D16+ROW()/1000000)</f>
      </c>
      <c r="T16">
        <f>IF($Y16="","",INDEX($B$2:$B$2000,$Y16))</f>
      </c>
      <c r="U16">
        <f>IF($Z16="","",INDEX($B$2:$B$2000,$Z16))</f>
      </c>
      <c r="V16">
        <f>IF(OR($T16="",$U16=""),"",$U16-$T16)</f>
      </c>
      <c r="W16" t="str">
        <f>IF(TRIM(INDEX(connections!$A:$A,ROW()))="","",TRIM(INDEX(connections!$A:$A,ROW())))</f>
      </c>
      <c r="X16" t="str">
        <f>IF($W16="","",TRIM(INDEX(connections!$B:$B,ROW())))</f>
      </c>
      <c r="Y16">
        <f>IF($W16="","",IFERROR(MATCH($W16,$A$2:$A$2000,0),""))</f>
      </c>
      <c r="Z16">
        <f>IF($X16="","",IFERROR(MATCH($X16,$A$2:$A$2000,0),""))</f>
      </c>
      <c r="AA16" t="str">
        <f>IF($Y16="","",INDEX($P$2:$P$2000,$Y16))</f>
      </c>
      <c r="AB16" t="str">
        <f>IF($Z16="","",INDEX($P$2:$P$2000,$Z16))</f>
      </c>
      <c r="AC16">
        <f>IF(AND($AA16="Yes",$AB16="Yes"),1,"")</f>
      </c>
      <c r="AD16">
        <f>IF(OR($Y16="",$Z16=""),"",IF(INDEX($C$2:$C$2000,$Y16)=INDEX($C$2:$C$2000,$Z16),0,1))</f>
      </c>
      <c r="AE16">
        <f>IF($AC16&lt;&gt;1,"",IF(AND(INDEX($AG$2:$AG$2000,$Y16)=1,INDEX($AG$2:$AG$2000,$Z16)=1),1,""))</f>
      </c>
      <c r="AG16">
        <f>IF($A16="","",COUNTIFS($W$2:$W$2500,$A16,$AB$2:$AB$2500,"Yes")+COUNTIFS($X$2:$X$2500,$A16,$AA$2:$AA$2500,"Yes"))</f>
      </c>
      <c r="AH16" t="str">
        <f>IF(OR($P16&lt;&gt;"Yes",N($AG16)=0),"",IF(AND($AG16=1,COUNTIFS($W$2:$W$2500,$A16,$AE$2:$AE$2500,1)+COUNTIFS($X$2:$X$2500,$A16,$AE$2:$AE$2500,1)&gt;0),"","Yes"))</f>
      </c>
      <c r="AI16">
        <f>IF($AH16="Yes",$AG16,"")</f>
      </c>
      <c r="AJ16">
        <f>IF($AI16="","",$AI16+ROW()/1000000)</f>
      </c>
      <c r="AK16">
        <f>IF(OR($A16="",$P16="Yes",N($AG16)=0),"",$AG16+ROW()/1000000)</f>
      </c>
      <c r="AL16" t="str">
        <f>IF($A16="","",INDEX(games!$J:$J,ROW())&amp;"")</f>
      </c>
      <c r="AM16">
        <f>IF($A16="","",SUMPRODUCT($AO16:$BD16,'Map Analysis'!$AP$2^{0,1,2,3,4,5,6,7,8,9,10,11,12,13,14,15}))</f>
      </c>
      <c r="AN16">
        <f>IF($A16="","",$AM16+ROW()/10000000)</f>
      </c>
      <c r="AO16">
        <f>IF($A16="","",COUNTIF($W$2:$W$2500,$A16))</f>
      </c>
      <c r="AP16">
        <f>IF($A16="","",SUMIFS($BF$2:$BF$2500,$W$2:$W$2500,$A16))</f>
      </c>
      <c r="AQ16">
        <f>IF($A16="","",SUMIFS($BG$2:$BG$2500,$W$2:$W$2500,$A16))</f>
      </c>
      <c r="AR16">
        <f>IF($A16="","",SUMIFS($BH$2:$BH$2500,$W$2:$W$2500,$A16))</f>
      </c>
      <c r="AS16">
        <f>IF($A16="","",SUMIFS($BI$2:$BI$2500,$W$2:$W$2500,$A16))</f>
      </c>
      <c r="AT16">
        <f>IF($A16="","",SUMIFS($BJ$2:$BJ$2500,$W$2:$W$2500,$A16))</f>
      </c>
      <c r="AU16">
        <f>IF($A16="","",SUMIFS($BK$2:$BK$2500,$W$2:$W$2500,$A16))</f>
      </c>
      <c r="AV16">
        <f>IF($A16="","",SUMIFS($BL$2:$BL$2500,$W$2:$W$2500,$A16))</f>
      </c>
      <c r="AW16">
        <f>IF($A16="","",SUMIFS($BM$2:$BM$2500,$W$2:$W$2500,$A16))</f>
      </c>
      <c r="AX16">
        <f>IF($A16="","",SUMIFS($BN$2:$BN$2500,$W$2:$W$2500,$A16))</f>
      </c>
      <c r="AY16">
        <f>IF($A16="","",SUMIFS($BO$2:$BO$2500,$W$2:$W$2500,$A16))</f>
      </c>
      <c r="AZ16">
        <f>IF($A16="","",SUMIFS($BP$2:$BP$2500,$W$2:$W$2500,$A16))</f>
      </c>
      <c r="BA16">
        <f>IF($A16="","",SUMIFS($BQ$2:$BQ$2500,$W$2:$W$2500,$A16))</f>
      </c>
      <c r="BB16">
        <f>IF($A16="","",SUMIFS($BR$2:$BR$2500,$W$2:$W$2500,$A16))</f>
      </c>
      <c r="BC16">
        <f>IF($A16="","",SUMIFS($BS$2:$BS$2500,$W$2:$W$2500,$A16))</f>
      </c>
      <c r="BD16">
        <f>IF($A16="","",SUMIFS($BT$2:$BT$2500,$W$2:$W$2500,$A16))</f>
      </c>
      <c r="BF16">
        <f>IF($Z16="","",INDEX($AO$2:$AO$2000,$Z16))</f>
      </c>
      <c r="BG16">
        <f>IF($Z16="","",INDEX($AP$2:$AP$2000,$Z16))</f>
      </c>
      <c r="BH16">
        <f>IF($Z16="","",INDEX($AQ$2:$AQ$2000,$Z16))</f>
      </c>
      <c r="BI16">
        <f>IF($Z16="","",INDEX($AR$2:$AR$2000,$Z16))</f>
      </c>
      <c r="BJ16">
        <f>IF($Z16="","",INDEX($AS$2:$AS$2000,$Z16))</f>
      </c>
      <c r="BK16">
        <f>IF($Z16="","",INDEX($AT$2:$AT$2000,$Z16))</f>
      </c>
      <c r="BL16">
        <f>IF($Z16="","",INDEX($AU$2:$AU$2000,$Z16))</f>
      </c>
      <c r="BM16">
        <f>IF($Z16="","",INDEX($AV$2:$AV$2000,$Z16))</f>
      </c>
      <c r="BN16">
        <f>IF($Z16="","",INDEX($AW$2:$AW$2000,$Z16))</f>
      </c>
      <c r="BO16">
        <f>IF($Z16="","",INDEX($AX$2:$AX$2000,$Z16))</f>
      </c>
      <c r="BP16">
        <f>IF($Z16="","",INDEX($AY$2:$AY$2000,$Z16))</f>
      </c>
      <c r="BQ16">
        <f>IF($Z16="","",INDEX($AZ$2:$AZ$2000,$Z16))</f>
      </c>
      <c r="BR16">
        <f>IF($Z16="","",INDEX($BA$2:$BA$2000,$Z16))</f>
      </c>
      <c r="BS16">
        <f>IF($Z16="","",INDEX($BB$2:$BB$2000,$Z16))</f>
      </c>
      <c r="BT16">
        <f>IF($Z16="","",INDEX($BC$2:$BC$2000,$Z16))</f>
      </c>
      <c r="BV16">
        <f>IF(OR($A16="",$P16&lt;&gt;"Yes",$AH16="Yes"),"",1+N($AG16))</f>
      </c>
      <c r="BW16">
        <f>IF($A16="","",COUNTIFS($W$2:$W$2500,$A16,$BZ$2:$BZ$2500,"Yes")+COUNTIFS($X$2:$X$2500,$A16,$BY$2:$BY$2500,"Yes"))</f>
      </c>
      <c r="BX16">
        <f>IF(OR($A16="",$P16="Yes"),"",IF(N($BW16)=0,0,1+SUMIFS($CB$2:$CB$2500,$W$2:$W$2500,$A16)+SUMIFS($CA$2:$CA$2500,$X$2:$X$2500,$A16)))</f>
      </c>
      <c r="BY16" t="str">
        <f>IF($Y16="","",INDEX($AH$2:$AH$2000,$Y16)&amp;"")</f>
      </c>
      <c r="BZ16" t="str">
        <f>IF($Z16="","",INDEX($AH$2:$AH$2000,$Z16)&amp;"")</f>
      </c>
      <c r="CA16">
        <f>IF($Y16="","",INDEX($BV$2:$BV$2000,$Y16))</f>
      </c>
      <c r="CB16">
        <f>IF($Z16="","",INDEX($BV$2:$BV$2000,$Z16))</f>
      </c>
    </row>
    <row r="17">
      <c r="A17" t="str">
        <f>IF(TRIM(INDEX(games!$A:$A,ROW()))="","",TRIM(INDEX(games!$A:$A,ROW())))</f>
      </c>
      <c r="B17">
        <f>IF(OR($A17="",INDEX(games!$B:$B,ROW())=""),"",INDEX(games!$B:$B,ROW()))</f>
      </c>
      <c r="C17" t="str">
        <f>IF(OR($A17="",INDEX(games!$C:$C,ROW())=""),"",INDEX(games!$C:$C,ROW()))</f>
      </c>
      <c r="D17">
        <f>IF($A17="","",COUNTIF($W$2:$W$2500,$A17)+COUNTIF($X$2:$X$2500,$A17))</f>
      </c>
      <c r="E17">
        <f>IF($A17="","",IFERROR(MATCH($C17,$R$2:$R$5,0),0))</f>
      </c>
      <c r="F17">
        <f>IF($A17="","",MOD(ROW(),34))</f>
      </c>
      <c r="G17">
        <f>IF($A17="",NA(),IF($C17="Action",$B17,NA()))</f>
      </c>
      <c r="H17">
        <f>IF($A17="",NA(),IF($C17="Action",1+$F17*0.023,NA()))</f>
      </c>
      <c r="I17">
        <f>IF($A17="",NA(),IF($C17="Strategy",$B17,NA()))</f>
      </c>
      <c r="J17">
        <f>IF($A17="",NA(),IF($C17="Strategy",2+$F17*0.023,NA()))</f>
      </c>
      <c r="K17">
        <f>IF($A17="",NA(),IF($C17="Deckbuilder",$B17,NA()))</f>
      </c>
      <c r="L17">
        <f>IF($A17="",NA(),IF($C17="Deckbuilder",3+$F17*0.023,NA()))</f>
      </c>
      <c r="M17">
        <f>IF($A17="",NA(),IF($C17="Traditional",$B17,NA()))</f>
      </c>
      <c r="N17">
        <f>IF($A17="",NA(),IF($C17="Traditional",4+$F17*0.023,NA()))</f>
      </c>
      <c r="O17">
        <f>IF($A17="","",$D17+ROW()/1000000)</f>
      </c>
      <c r="P17" t="str">
        <f>IF(OR($A17="",INDEX(games!$H:$H,ROW())=""),"",INDEX(games!$H:$H,ROW()))</f>
      </c>
      <c r="Q17">
        <f>IF(OR($A17="",$P17&lt;&gt;"Yes"),"",$D17+ROW()/1000000)</f>
      </c>
      <c r="T17">
        <f>IF($Y17="","",INDEX($B$2:$B$2000,$Y17))</f>
      </c>
      <c r="U17">
        <f>IF($Z17="","",INDEX($B$2:$B$2000,$Z17))</f>
      </c>
      <c r="V17">
        <f>IF(OR($T17="",$U17=""),"",$U17-$T17)</f>
      </c>
      <c r="W17" t="str">
        <f>IF(TRIM(INDEX(connections!$A:$A,ROW()))="","",TRIM(INDEX(connections!$A:$A,ROW())))</f>
      </c>
      <c r="X17" t="str">
        <f>IF($W17="","",TRIM(INDEX(connections!$B:$B,ROW())))</f>
      </c>
      <c r="Y17">
        <f>IF($W17="","",IFERROR(MATCH($W17,$A$2:$A$2000,0),""))</f>
      </c>
      <c r="Z17">
        <f>IF($X17="","",IFERROR(MATCH($X17,$A$2:$A$2000,0),""))</f>
      </c>
      <c r="AA17" t="str">
        <f>IF($Y17="","",INDEX($P$2:$P$2000,$Y17))</f>
      </c>
      <c r="AB17" t="str">
        <f>IF($Z17="","",INDEX($P$2:$P$2000,$Z17))</f>
      </c>
      <c r="AC17">
        <f>IF(AND($AA17="Yes",$AB17="Yes"),1,"")</f>
      </c>
      <c r="AD17">
        <f>IF(OR($Y17="",$Z17=""),"",IF(INDEX($C$2:$C$2000,$Y17)=INDEX($C$2:$C$2000,$Z17),0,1))</f>
      </c>
      <c r="AE17">
        <f>IF($AC17&lt;&gt;1,"",IF(AND(INDEX($AG$2:$AG$2000,$Y17)=1,INDEX($AG$2:$AG$2000,$Z17)=1),1,""))</f>
      </c>
      <c r="AG17">
        <f>IF($A17="","",COUNTIFS($W$2:$W$2500,$A17,$AB$2:$AB$2500,"Yes")+COUNTIFS($X$2:$X$2500,$A17,$AA$2:$AA$2500,"Yes"))</f>
      </c>
      <c r="AH17" t="str">
        <f>IF(OR($P17&lt;&gt;"Yes",N($AG17)=0),"",IF(AND($AG17=1,COUNTIFS($W$2:$W$2500,$A17,$AE$2:$AE$2500,1)+COUNTIFS($X$2:$X$2500,$A17,$AE$2:$AE$2500,1)&gt;0),"","Yes"))</f>
      </c>
      <c r="AI17">
        <f>IF($AH17="Yes",$AG17,"")</f>
      </c>
      <c r="AJ17">
        <f>IF($AI17="","",$AI17+ROW()/1000000)</f>
      </c>
      <c r="AK17">
        <f>IF(OR($A17="",$P17="Yes",N($AG17)=0),"",$AG17+ROW()/1000000)</f>
      </c>
      <c r="AL17" t="str">
        <f>IF($A17="","",INDEX(games!$J:$J,ROW())&amp;"")</f>
      </c>
      <c r="AM17">
        <f>IF($A17="","",SUMPRODUCT($AO17:$BD17,'Map Analysis'!$AP$2^{0,1,2,3,4,5,6,7,8,9,10,11,12,13,14,15}))</f>
      </c>
      <c r="AN17">
        <f>IF($A17="","",$AM17+ROW()/10000000)</f>
      </c>
      <c r="AO17">
        <f>IF($A17="","",COUNTIF($W$2:$W$2500,$A17))</f>
      </c>
      <c r="AP17">
        <f>IF($A17="","",SUMIFS($BF$2:$BF$2500,$W$2:$W$2500,$A17))</f>
      </c>
      <c r="AQ17">
        <f>IF($A17="","",SUMIFS($BG$2:$BG$2500,$W$2:$W$2500,$A17))</f>
      </c>
      <c r="AR17">
        <f>IF($A17="","",SUMIFS($BH$2:$BH$2500,$W$2:$W$2500,$A17))</f>
      </c>
      <c r="AS17">
        <f>IF($A17="","",SUMIFS($BI$2:$BI$2500,$W$2:$W$2500,$A17))</f>
      </c>
      <c r="AT17">
        <f>IF($A17="","",SUMIFS($BJ$2:$BJ$2500,$W$2:$W$2500,$A17))</f>
      </c>
      <c r="AU17">
        <f>IF($A17="","",SUMIFS($BK$2:$BK$2500,$W$2:$W$2500,$A17))</f>
      </c>
      <c r="AV17">
        <f>IF($A17="","",SUMIFS($BL$2:$BL$2500,$W$2:$W$2500,$A17))</f>
      </c>
      <c r="AW17">
        <f>IF($A17="","",SUMIFS($BM$2:$BM$2500,$W$2:$W$2500,$A17))</f>
      </c>
      <c r="AX17">
        <f>IF($A17="","",SUMIFS($BN$2:$BN$2500,$W$2:$W$2500,$A17))</f>
      </c>
      <c r="AY17">
        <f>IF($A17="","",SUMIFS($BO$2:$BO$2500,$W$2:$W$2500,$A17))</f>
      </c>
      <c r="AZ17">
        <f>IF($A17="","",SUMIFS($BP$2:$BP$2500,$W$2:$W$2500,$A17))</f>
      </c>
      <c r="BA17">
        <f>IF($A17="","",SUMIFS($BQ$2:$BQ$2500,$W$2:$W$2500,$A17))</f>
      </c>
      <c r="BB17">
        <f>IF($A17="","",SUMIFS($BR$2:$BR$2500,$W$2:$W$2500,$A17))</f>
      </c>
      <c r="BC17">
        <f>IF($A17="","",SUMIFS($BS$2:$BS$2500,$W$2:$W$2500,$A17))</f>
      </c>
      <c r="BD17">
        <f>IF($A17="","",SUMIFS($BT$2:$BT$2500,$W$2:$W$2500,$A17))</f>
      </c>
      <c r="BF17">
        <f>IF($Z17="","",INDEX($AO$2:$AO$2000,$Z17))</f>
      </c>
      <c r="BG17">
        <f>IF($Z17="","",INDEX($AP$2:$AP$2000,$Z17))</f>
      </c>
      <c r="BH17">
        <f>IF($Z17="","",INDEX($AQ$2:$AQ$2000,$Z17))</f>
      </c>
      <c r="BI17">
        <f>IF($Z17="","",INDEX($AR$2:$AR$2000,$Z17))</f>
      </c>
      <c r="BJ17">
        <f>IF($Z17="","",INDEX($AS$2:$AS$2000,$Z17))</f>
      </c>
      <c r="BK17">
        <f>IF($Z17="","",INDEX($AT$2:$AT$2000,$Z17))</f>
      </c>
      <c r="BL17">
        <f>IF($Z17="","",INDEX($AU$2:$AU$2000,$Z17))</f>
      </c>
      <c r="BM17">
        <f>IF($Z17="","",INDEX($AV$2:$AV$2000,$Z17))</f>
      </c>
      <c r="BN17">
        <f>IF($Z17="","",INDEX($AW$2:$AW$2000,$Z17))</f>
      </c>
      <c r="BO17">
        <f>IF($Z17="","",INDEX($AX$2:$AX$2000,$Z17))</f>
      </c>
      <c r="BP17">
        <f>IF($Z17="","",INDEX($AY$2:$AY$2000,$Z17))</f>
      </c>
      <c r="BQ17">
        <f>IF($Z17="","",INDEX($AZ$2:$AZ$2000,$Z17))</f>
      </c>
      <c r="BR17">
        <f>IF($Z17="","",INDEX($BA$2:$BA$2000,$Z17))</f>
      </c>
      <c r="BS17">
        <f>IF($Z17="","",INDEX($BB$2:$BB$2000,$Z17))</f>
      </c>
      <c r="BT17">
        <f>IF($Z17="","",INDEX($BC$2:$BC$2000,$Z17))</f>
      </c>
      <c r="BV17">
        <f>IF(OR($A17="",$P17&lt;&gt;"Yes",$AH17="Yes"),"",1+N($AG17))</f>
      </c>
      <c r="BW17">
        <f>IF($A17="","",COUNTIFS($W$2:$W$2500,$A17,$BZ$2:$BZ$2500,"Yes")+COUNTIFS($X$2:$X$2500,$A17,$BY$2:$BY$2500,"Yes"))</f>
      </c>
      <c r="BX17">
        <f>IF(OR($A17="",$P17="Yes"),"",IF(N($BW17)=0,0,1+SUMIFS($CB$2:$CB$2500,$W$2:$W$2500,$A17)+SUMIFS($CA$2:$CA$2500,$X$2:$X$2500,$A17)))</f>
      </c>
      <c r="BY17" t="str">
        <f>IF($Y17="","",INDEX($AH$2:$AH$2000,$Y17)&amp;"")</f>
      </c>
      <c r="BZ17" t="str">
        <f>IF($Z17="","",INDEX($AH$2:$AH$2000,$Z17)&amp;"")</f>
      </c>
      <c r="CA17">
        <f>IF($Y17="","",INDEX($BV$2:$BV$2000,$Y17))</f>
      </c>
      <c r="CB17">
        <f>IF($Z17="","",INDEX($BV$2:$BV$2000,$Z17))</f>
      </c>
    </row>
    <row r="18">
      <c r="A18" t="str">
        <f>IF(TRIM(INDEX(games!$A:$A,ROW()))="","",TRIM(INDEX(games!$A:$A,ROW())))</f>
      </c>
      <c r="B18">
        <f>IF(OR($A18="",INDEX(games!$B:$B,ROW())=""),"",INDEX(games!$B:$B,ROW()))</f>
      </c>
      <c r="C18" t="str">
        <f>IF(OR($A18="",INDEX(games!$C:$C,ROW())=""),"",INDEX(games!$C:$C,ROW()))</f>
      </c>
      <c r="D18">
        <f>IF($A18="","",COUNTIF($W$2:$W$2500,$A18)+COUNTIF($X$2:$X$2500,$A18))</f>
      </c>
      <c r="E18">
        <f>IF($A18="","",IFERROR(MATCH($C18,$R$2:$R$5,0),0))</f>
      </c>
      <c r="F18">
        <f>IF($A18="","",MOD(ROW(),34))</f>
      </c>
      <c r="G18">
        <f>IF($A18="",NA(),IF($C18="Action",$B18,NA()))</f>
      </c>
      <c r="H18">
        <f>IF($A18="",NA(),IF($C18="Action",1+$F18*0.023,NA()))</f>
      </c>
      <c r="I18">
        <f>IF($A18="",NA(),IF($C18="Strategy",$B18,NA()))</f>
      </c>
      <c r="J18">
        <f>IF($A18="",NA(),IF($C18="Strategy",2+$F18*0.023,NA()))</f>
      </c>
      <c r="K18">
        <f>IF($A18="",NA(),IF($C18="Deckbuilder",$B18,NA()))</f>
      </c>
      <c r="L18">
        <f>IF($A18="",NA(),IF($C18="Deckbuilder",3+$F18*0.023,NA()))</f>
      </c>
      <c r="M18">
        <f>IF($A18="",NA(),IF($C18="Traditional",$B18,NA()))</f>
      </c>
      <c r="N18">
        <f>IF($A18="",NA(),IF($C18="Traditional",4+$F18*0.023,NA()))</f>
      </c>
      <c r="O18">
        <f>IF($A18="","",$D18+ROW()/1000000)</f>
      </c>
      <c r="P18" t="str">
        <f>IF(OR($A18="",INDEX(games!$H:$H,ROW())=""),"",INDEX(games!$H:$H,ROW()))</f>
      </c>
      <c r="Q18">
        <f>IF(OR($A18="",$P18&lt;&gt;"Yes"),"",$D18+ROW()/1000000)</f>
      </c>
      <c r="T18">
        <f>IF($Y18="","",INDEX($B$2:$B$2000,$Y18))</f>
      </c>
      <c r="U18">
        <f>IF($Z18="","",INDEX($B$2:$B$2000,$Z18))</f>
      </c>
      <c r="V18">
        <f>IF(OR($T18="",$U18=""),"",$U18-$T18)</f>
      </c>
      <c r="W18" t="str">
        <f>IF(TRIM(INDEX(connections!$A:$A,ROW()))="","",TRIM(INDEX(connections!$A:$A,ROW())))</f>
      </c>
      <c r="X18" t="str">
        <f>IF($W18="","",TRIM(INDEX(connections!$B:$B,ROW())))</f>
      </c>
      <c r="Y18">
        <f>IF($W18="","",IFERROR(MATCH($W18,$A$2:$A$2000,0),""))</f>
      </c>
      <c r="Z18">
        <f>IF($X18="","",IFERROR(MATCH($X18,$A$2:$A$2000,0),""))</f>
      </c>
      <c r="AA18" t="str">
        <f>IF($Y18="","",INDEX($P$2:$P$2000,$Y18))</f>
      </c>
      <c r="AB18" t="str">
        <f>IF($Z18="","",INDEX($P$2:$P$2000,$Z18))</f>
      </c>
      <c r="AC18">
        <f>IF(AND($AA18="Yes",$AB18="Yes"),1,"")</f>
      </c>
      <c r="AD18">
        <f>IF(OR($Y18="",$Z18=""),"",IF(INDEX($C$2:$C$2000,$Y18)=INDEX($C$2:$C$2000,$Z18),0,1))</f>
      </c>
      <c r="AE18">
        <f>IF($AC18&lt;&gt;1,"",IF(AND(INDEX($AG$2:$AG$2000,$Y18)=1,INDEX($AG$2:$AG$2000,$Z18)=1),1,""))</f>
      </c>
      <c r="AG18">
        <f>IF($A18="","",COUNTIFS($W$2:$W$2500,$A18,$AB$2:$AB$2500,"Yes")+COUNTIFS($X$2:$X$2500,$A18,$AA$2:$AA$2500,"Yes"))</f>
      </c>
      <c r="AH18" t="str">
        <f>IF(OR($P18&lt;&gt;"Yes",N($AG18)=0),"",IF(AND($AG18=1,COUNTIFS($W$2:$W$2500,$A18,$AE$2:$AE$2500,1)+COUNTIFS($X$2:$X$2500,$A18,$AE$2:$AE$2500,1)&gt;0),"","Yes"))</f>
      </c>
      <c r="AI18">
        <f>IF($AH18="Yes",$AG18,"")</f>
      </c>
      <c r="AJ18">
        <f>IF($AI18="","",$AI18+ROW()/1000000)</f>
      </c>
      <c r="AK18">
        <f>IF(OR($A18="",$P18="Yes",N($AG18)=0),"",$AG18+ROW()/1000000)</f>
      </c>
      <c r="AL18" t="str">
        <f>IF($A18="","",INDEX(games!$J:$J,ROW())&amp;"")</f>
      </c>
      <c r="AM18">
        <f>IF($A18="","",SUMPRODUCT($AO18:$BD18,'Map Analysis'!$AP$2^{0,1,2,3,4,5,6,7,8,9,10,11,12,13,14,15}))</f>
      </c>
      <c r="AN18">
        <f>IF($A18="","",$AM18+ROW()/10000000)</f>
      </c>
      <c r="AO18">
        <f>IF($A18="","",COUNTIF($W$2:$W$2500,$A18))</f>
      </c>
      <c r="AP18">
        <f>IF($A18="","",SUMIFS($BF$2:$BF$2500,$W$2:$W$2500,$A18))</f>
      </c>
      <c r="AQ18">
        <f>IF($A18="","",SUMIFS($BG$2:$BG$2500,$W$2:$W$2500,$A18))</f>
      </c>
      <c r="AR18">
        <f>IF($A18="","",SUMIFS($BH$2:$BH$2500,$W$2:$W$2500,$A18))</f>
      </c>
      <c r="AS18">
        <f>IF($A18="","",SUMIFS($BI$2:$BI$2500,$W$2:$W$2500,$A18))</f>
      </c>
      <c r="AT18">
        <f>IF($A18="","",SUMIFS($BJ$2:$BJ$2500,$W$2:$W$2500,$A18))</f>
      </c>
      <c r="AU18">
        <f>IF($A18="","",SUMIFS($BK$2:$BK$2500,$W$2:$W$2500,$A18))</f>
      </c>
      <c r="AV18">
        <f>IF($A18="","",SUMIFS($BL$2:$BL$2500,$W$2:$W$2500,$A18))</f>
      </c>
      <c r="AW18">
        <f>IF($A18="","",SUMIFS($BM$2:$BM$2500,$W$2:$W$2500,$A18))</f>
      </c>
      <c r="AX18">
        <f>IF($A18="","",SUMIFS($BN$2:$BN$2500,$W$2:$W$2500,$A18))</f>
      </c>
      <c r="AY18">
        <f>IF($A18="","",SUMIFS($BO$2:$BO$2500,$W$2:$W$2500,$A18))</f>
      </c>
      <c r="AZ18">
        <f>IF($A18="","",SUMIFS($BP$2:$BP$2500,$W$2:$W$2500,$A18))</f>
      </c>
      <c r="BA18">
        <f>IF($A18="","",SUMIFS($BQ$2:$BQ$2500,$W$2:$W$2500,$A18))</f>
      </c>
      <c r="BB18">
        <f>IF($A18="","",SUMIFS($BR$2:$BR$2500,$W$2:$W$2500,$A18))</f>
      </c>
      <c r="BC18">
        <f>IF($A18="","",SUMIFS($BS$2:$BS$2500,$W$2:$W$2500,$A18))</f>
      </c>
      <c r="BD18">
        <f>IF($A18="","",SUMIFS($BT$2:$BT$2500,$W$2:$W$2500,$A18))</f>
      </c>
      <c r="BF18">
        <f>IF($Z18="","",INDEX($AO$2:$AO$2000,$Z18))</f>
      </c>
      <c r="BG18">
        <f>IF($Z18="","",INDEX($AP$2:$AP$2000,$Z18))</f>
      </c>
      <c r="BH18">
        <f>IF($Z18="","",INDEX($AQ$2:$AQ$2000,$Z18))</f>
      </c>
      <c r="BI18">
        <f>IF($Z18="","",INDEX($AR$2:$AR$2000,$Z18))</f>
      </c>
      <c r="BJ18">
        <f>IF($Z18="","",INDEX($AS$2:$AS$2000,$Z18))</f>
      </c>
      <c r="BK18">
        <f>IF($Z18="","",INDEX($AT$2:$AT$2000,$Z18))</f>
      </c>
      <c r="BL18">
        <f>IF($Z18="","",INDEX($AU$2:$AU$2000,$Z18))</f>
      </c>
      <c r="BM18">
        <f>IF($Z18="","",INDEX($AV$2:$AV$2000,$Z18))</f>
      </c>
      <c r="BN18">
        <f>IF($Z18="","",INDEX($AW$2:$AW$2000,$Z18))</f>
      </c>
      <c r="BO18">
        <f>IF($Z18="","",INDEX($AX$2:$AX$2000,$Z18))</f>
      </c>
      <c r="BP18">
        <f>IF($Z18="","",INDEX($AY$2:$AY$2000,$Z18))</f>
      </c>
      <c r="BQ18">
        <f>IF($Z18="","",INDEX($AZ$2:$AZ$2000,$Z18))</f>
      </c>
      <c r="BR18">
        <f>IF($Z18="","",INDEX($BA$2:$BA$2000,$Z18))</f>
      </c>
      <c r="BS18">
        <f>IF($Z18="","",INDEX($BB$2:$BB$2000,$Z18))</f>
      </c>
      <c r="BT18">
        <f>IF($Z18="","",INDEX($BC$2:$BC$2000,$Z18))</f>
      </c>
      <c r="BV18">
        <f>IF(OR($A18="",$P18&lt;&gt;"Yes",$AH18="Yes"),"",1+N($AG18))</f>
      </c>
      <c r="BW18">
        <f>IF($A18="","",COUNTIFS($W$2:$W$2500,$A18,$BZ$2:$BZ$2500,"Yes")+COUNTIFS($X$2:$X$2500,$A18,$BY$2:$BY$2500,"Yes"))</f>
      </c>
      <c r="BX18">
        <f>IF(OR($A18="",$P18="Yes"),"",IF(N($BW18)=0,0,1+SUMIFS($CB$2:$CB$2500,$W$2:$W$2500,$A18)+SUMIFS($CA$2:$CA$2500,$X$2:$X$2500,$A18)))</f>
      </c>
      <c r="BY18" t="str">
        <f>IF($Y18="","",INDEX($AH$2:$AH$2000,$Y18)&amp;"")</f>
      </c>
      <c r="BZ18" t="str">
        <f>IF($Z18="","",INDEX($AH$2:$AH$2000,$Z18)&amp;"")</f>
      </c>
      <c r="CA18">
        <f>IF($Y18="","",INDEX($BV$2:$BV$2000,$Y18))</f>
      </c>
      <c r="CB18">
        <f>IF($Z18="","",INDEX($BV$2:$BV$2000,$Z18))</f>
      </c>
    </row>
    <row r="19">
      <c r="A19" t="str">
        <f>IF(TRIM(INDEX(games!$A:$A,ROW()))="","",TRIM(INDEX(games!$A:$A,ROW())))</f>
      </c>
      <c r="B19">
        <f>IF(OR($A19="",INDEX(games!$B:$B,ROW())=""),"",INDEX(games!$B:$B,ROW()))</f>
      </c>
      <c r="C19" t="str">
        <f>IF(OR($A19="",INDEX(games!$C:$C,ROW())=""),"",INDEX(games!$C:$C,ROW()))</f>
      </c>
      <c r="D19">
        <f>IF($A19="","",COUNTIF($W$2:$W$2500,$A19)+COUNTIF($X$2:$X$2500,$A19))</f>
      </c>
      <c r="E19">
        <f>IF($A19="","",IFERROR(MATCH($C19,$R$2:$R$5,0),0))</f>
      </c>
      <c r="F19">
        <f>IF($A19="","",MOD(ROW(),34))</f>
      </c>
      <c r="G19">
        <f>IF($A19="",NA(),IF($C19="Action",$B19,NA()))</f>
      </c>
      <c r="H19">
        <f>IF($A19="",NA(),IF($C19="Action",1+$F19*0.023,NA()))</f>
      </c>
      <c r="I19">
        <f>IF($A19="",NA(),IF($C19="Strategy",$B19,NA()))</f>
      </c>
      <c r="J19">
        <f>IF($A19="",NA(),IF($C19="Strategy",2+$F19*0.023,NA()))</f>
      </c>
      <c r="K19">
        <f>IF($A19="",NA(),IF($C19="Deckbuilder",$B19,NA()))</f>
      </c>
      <c r="L19">
        <f>IF($A19="",NA(),IF($C19="Deckbuilder",3+$F19*0.023,NA()))</f>
      </c>
      <c r="M19">
        <f>IF($A19="",NA(),IF($C19="Traditional",$B19,NA()))</f>
      </c>
      <c r="N19">
        <f>IF($A19="",NA(),IF($C19="Traditional",4+$F19*0.023,NA()))</f>
      </c>
      <c r="O19">
        <f>IF($A19="","",$D19+ROW()/1000000)</f>
      </c>
      <c r="P19" t="str">
        <f>IF(OR($A19="",INDEX(games!$H:$H,ROW())=""),"",INDEX(games!$H:$H,ROW()))</f>
      </c>
      <c r="Q19">
        <f>IF(OR($A19="",$P19&lt;&gt;"Yes"),"",$D19+ROW()/1000000)</f>
      </c>
      <c r="T19">
        <f>IF($Y19="","",INDEX($B$2:$B$2000,$Y19))</f>
      </c>
      <c r="U19">
        <f>IF($Z19="","",INDEX($B$2:$B$2000,$Z19))</f>
      </c>
      <c r="V19">
        <f>IF(OR($T19="",$U19=""),"",$U19-$T19)</f>
      </c>
      <c r="W19" t="str">
        <f>IF(TRIM(INDEX(connections!$A:$A,ROW()))="","",TRIM(INDEX(connections!$A:$A,ROW())))</f>
      </c>
      <c r="X19" t="str">
        <f>IF($W19="","",TRIM(INDEX(connections!$B:$B,ROW())))</f>
      </c>
      <c r="Y19">
        <f>IF($W19="","",IFERROR(MATCH($W19,$A$2:$A$2000,0),""))</f>
      </c>
      <c r="Z19">
        <f>IF($X19="","",IFERROR(MATCH($X19,$A$2:$A$2000,0),""))</f>
      </c>
      <c r="AA19" t="str">
        <f>IF($Y19="","",INDEX($P$2:$P$2000,$Y19))</f>
      </c>
      <c r="AB19" t="str">
        <f>IF($Z19="","",INDEX($P$2:$P$2000,$Z19))</f>
      </c>
      <c r="AC19">
        <f>IF(AND($AA19="Yes",$AB19="Yes"),1,"")</f>
      </c>
      <c r="AD19">
        <f>IF(OR($Y19="",$Z19=""),"",IF(INDEX($C$2:$C$2000,$Y19)=INDEX($C$2:$C$2000,$Z19),0,1))</f>
      </c>
      <c r="AE19">
        <f>IF($AC19&lt;&gt;1,"",IF(AND(INDEX($AG$2:$AG$2000,$Y19)=1,INDEX($AG$2:$AG$2000,$Z19)=1),1,""))</f>
      </c>
      <c r="AG19">
        <f>IF($A19="","",COUNTIFS($W$2:$W$2500,$A19,$AB$2:$AB$2500,"Yes")+COUNTIFS($X$2:$X$2500,$A19,$AA$2:$AA$2500,"Yes"))</f>
      </c>
      <c r="AH19" t="str">
        <f>IF(OR($P19&lt;&gt;"Yes",N($AG19)=0),"",IF(AND($AG19=1,COUNTIFS($W$2:$W$2500,$A19,$AE$2:$AE$2500,1)+COUNTIFS($X$2:$X$2500,$A19,$AE$2:$AE$2500,1)&gt;0),"","Yes"))</f>
      </c>
      <c r="AI19">
        <f>IF($AH19="Yes",$AG19,"")</f>
      </c>
      <c r="AJ19">
        <f>IF($AI19="","",$AI19+ROW()/1000000)</f>
      </c>
      <c r="AK19">
        <f>IF(OR($A19="",$P19="Yes",N($AG19)=0),"",$AG19+ROW()/1000000)</f>
      </c>
      <c r="AL19" t="str">
        <f>IF($A19="","",INDEX(games!$J:$J,ROW())&amp;"")</f>
      </c>
      <c r="AM19">
        <f>IF($A19="","",SUMPRODUCT($AO19:$BD19,'Map Analysis'!$AP$2^{0,1,2,3,4,5,6,7,8,9,10,11,12,13,14,15}))</f>
      </c>
      <c r="AN19">
        <f>IF($A19="","",$AM19+ROW()/10000000)</f>
      </c>
      <c r="AO19">
        <f>IF($A19="","",COUNTIF($W$2:$W$2500,$A19))</f>
      </c>
      <c r="AP19">
        <f>IF($A19="","",SUMIFS($BF$2:$BF$2500,$W$2:$W$2500,$A19))</f>
      </c>
      <c r="AQ19">
        <f>IF($A19="","",SUMIFS($BG$2:$BG$2500,$W$2:$W$2500,$A19))</f>
      </c>
      <c r="AR19">
        <f>IF($A19="","",SUMIFS($BH$2:$BH$2500,$W$2:$W$2500,$A19))</f>
      </c>
      <c r="AS19">
        <f>IF($A19="","",SUMIFS($BI$2:$BI$2500,$W$2:$W$2500,$A19))</f>
      </c>
      <c r="AT19">
        <f>IF($A19="","",SUMIFS($BJ$2:$BJ$2500,$W$2:$W$2500,$A19))</f>
      </c>
      <c r="AU19">
        <f>IF($A19="","",SUMIFS($BK$2:$BK$2500,$W$2:$W$2500,$A19))</f>
      </c>
      <c r="AV19">
        <f>IF($A19="","",SUMIFS($BL$2:$BL$2500,$W$2:$W$2500,$A19))</f>
      </c>
      <c r="AW19">
        <f>IF($A19="","",SUMIFS($BM$2:$BM$2500,$W$2:$W$2500,$A19))</f>
      </c>
      <c r="AX19">
        <f>IF($A19="","",SUMIFS($BN$2:$BN$2500,$W$2:$W$2500,$A19))</f>
      </c>
      <c r="AY19">
        <f>IF($A19="","",SUMIFS($BO$2:$BO$2500,$W$2:$W$2500,$A19))</f>
      </c>
      <c r="AZ19">
        <f>IF($A19="","",SUMIFS($BP$2:$BP$2500,$W$2:$W$2500,$A19))</f>
      </c>
      <c r="BA19">
        <f>IF($A19="","",SUMIFS($BQ$2:$BQ$2500,$W$2:$W$2500,$A19))</f>
      </c>
      <c r="BB19">
        <f>IF($A19="","",SUMIFS($BR$2:$BR$2500,$W$2:$W$2500,$A19))</f>
      </c>
      <c r="BC19">
        <f>IF($A19="","",SUMIFS($BS$2:$BS$2500,$W$2:$W$2500,$A19))</f>
      </c>
      <c r="BD19">
        <f>IF($A19="","",SUMIFS($BT$2:$BT$2500,$W$2:$W$2500,$A19))</f>
      </c>
      <c r="BF19">
        <f>IF($Z19="","",INDEX($AO$2:$AO$2000,$Z19))</f>
      </c>
      <c r="BG19">
        <f>IF($Z19="","",INDEX($AP$2:$AP$2000,$Z19))</f>
      </c>
      <c r="BH19">
        <f>IF($Z19="","",INDEX($AQ$2:$AQ$2000,$Z19))</f>
      </c>
      <c r="BI19">
        <f>IF($Z19="","",INDEX($AR$2:$AR$2000,$Z19))</f>
      </c>
      <c r="BJ19">
        <f>IF($Z19="","",INDEX($AS$2:$AS$2000,$Z19))</f>
      </c>
      <c r="BK19">
        <f>IF($Z19="","",INDEX($AT$2:$AT$2000,$Z19))</f>
      </c>
      <c r="BL19">
        <f>IF($Z19="","",INDEX($AU$2:$AU$2000,$Z19))</f>
      </c>
      <c r="BM19">
        <f>IF($Z19="","",INDEX($AV$2:$AV$2000,$Z19))</f>
      </c>
      <c r="BN19">
        <f>IF($Z19="","",INDEX($AW$2:$AW$2000,$Z19))</f>
      </c>
      <c r="BO19">
        <f>IF($Z19="","",INDEX($AX$2:$AX$2000,$Z19))</f>
      </c>
      <c r="BP19">
        <f>IF($Z19="","",INDEX($AY$2:$AY$2000,$Z19))</f>
      </c>
      <c r="BQ19">
        <f>IF($Z19="","",INDEX($AZ$2:$AZ$2000,$Z19))</f>
      </c>
      <c r="BR19">
        <f>IF($Z19="","",INDEX($BA$2:$BA$2000,$Z19))</f>
      </c>
      <c r="BS19">
        <f>IF($Z19="","",INDEX($BB$2:$BB$2000,$Z19))</f>
      </c>
      <c r="BT19">
        <f>IF($Z19="","",INDEX($BC$2:$BC$2000,$Z19))</f>
      </c>
      <c r="BV19">
        <f>IF(OR($A19="",$P19&lt;&gt;"Yes",$AH19="Yes"),"",1+N($AG19))</f>
      </c>
      <c r="BW19">
        <f>IF($A19="","",COUNTIFS($W$2:$W$2500,$A19,$BZ$2:$BZ$2500,"Yes")+COUNTIFS($X$2:$X$2500,$A19,$BY$2:$BY$2500,"Yes"))</f>
      </c>
      <c r="BX19">
        <f>IF(OR($A19="",$P19="Yes"),"",IF(N($BW19)=0,0,1+SUMIFS($CB$2:$CB$2500,$W$2:$W$2500,$A19)+SUMIFS($CA$2:$CA$2500,$X$2:$X$2500,$A19)))</f>
      </c>
      <c r="BY19" t="str">
        <f>IF($Y19="","",INDEX($AH$2:$AH$2000,$Y19)&amp;"")</f>
      </c>
      <c r="BZ19" t="str">
        <f>IF($Z19="","",INDEX($AH$2:$AH$2000,$Z19)&amp;"")</f>
      </c>
      <c r="CA19">
        <f>IF($Y19="","",INDEX($BV$2:$BV$2000,$Y19))</f>
      </c>
      <c r="CB19">
        <f>IF($Z19="","",INDEX($BV$2:$BV$2000,$Z19))</f>
      </c>
    </row>
    <row r="20">
      <c r="A20" t="str">
        <f>IF(TRIM(INDEX(games!$A:$A,ROW()))="","",TRIM(INDEX(games!$A:$A,ROW())))</f>
      </c>
      <c r="B20">
        <f>IF(OR($A20="",INDEX(games!$B:$B,ROW())=""),"",INDEX(games!$B:$B,ROW()))</f>
      </c>
      <c r="C20" t="str">
        <f>IF(OR($A20="",INDEX(games!$C:$C,ROW())=""),"",INDEX(games!$C:$C,ROW()))</f>
      </c>
      <c r="D20">
        <f>IF($A20="","",COUNTIF($W$2:$W$2500,$A20)+COUNTIF($X$2:$X$2500,$A20))</f>
      </c>
      <c r="E20">
        <f>IF($A20="","",IFERROR(MATCH($C20,$R$2:$R$5,0),0))</f>
      </c>
      <c r="F20">
        <f>IF($A20="","",MOD(ROW(),34))</f>
      </c>
      <c r="G20">
        <f>IF($A20="",NA(),IF($C20="Action",$B20,NA()))</f>
      </c>
      <c r="H20">
        <f>IF($A20="",NA(),IF($C20="Action",1+$F20*0.023,NA()))</f>
      </c>
      <c r="I20">
        <f>IF($A20="",NA(),IF($C20="Strategy",$B20,NA()))</f>
      </c>
      <c r="J20">
        <f>IF($A20="",NA(),IF($C20="Strategy",2+$F20*0.023,NA()))</f>
      </c>
      <c r="K20">
        <f>IF($A20="",NA(),IF($C20="Deckbuilder",$B20,NA()))</f>
      </c>
      <c r="L20">
        <f>IF($A20="",NA(),IF($C20="Deckbuilder",3+$F20*0.023,NA()))</f>
      </c>
      <c r="M20">
        <f>IF($A20="",NA(),IF($C20="Traditional",$B20,NA()))</f>
      </c>
      <c r="N20">
        <f>IF($A20="",NA(),IF($C20="Traditional",4+$F20*0.023,NA()))</f>
      </c>
      <c r="O20">
        <f>IF($A20="","",$D20+ROW()/1000000)</f>
      </c>
      <c r="P20" t="str">
        <f>IF(OR($A20="",INDEX(games!$H:$H,ROW())=""),"",INDEX(games!$H:$H,ROW()))</f>
      </c>
      <c r="Q20">
        <f>IF(OR($A20="",$P20&lt;&gt;"Yes"),"",$D20+ROW()/1000000)</f>
      </c>
      <c r="T20">
        <f>IF($Y20="","",INDEX($B$2:$B$2000,$Y20))</f>
      </c>
      <c r="U20">
        <f>IF($Z20="","",INDEX($B$2:$B$2000,$Z20))</f>
      </c>
      <c r="V20">
        <f>IF(OR($T20="",$U20=""),"",$U20-$T20)</f>
      </c>
      <c r="W20" t="str">
        <f>IF(TRIM(INDEX(connections!$A:$A,ROW()))="","",TRIM(INDEX(connections!$A:$A,ROW())))</f>
      </c>
      <c r="X20" t="str">
        <f>IF($W20="","",TRIM(INDEX(connections!$B:$B,ROW())))</f>
      </c>
      <c r="Y20">
        <f>IF($W20="","",IFERROR(MATCH($W20,$A$2:$A$2000,0),""))</f>
      </c>
      <c r="Z20">
        <f>IF($X20="","",IFERROR(MATCH($X20,$A$2:$A$2000,0),""))</f>
      </c>
      <c r="AA20" t="str">
        <f>IF($Y20="","",INDEX($P$2:$P$2000,$Y20))</f>
      </c>
      <c r="AB20" t="str">
        <f>IF($Z20="","",INDEX($P$2:$P$2000,$Z20))</f>
      </c>
      <c r="AC20">
        <f>IF(AND($AA20="Yes",$AB20="Yes"),1,"")</f>
      </c>
      <c r="AD20">
        <f>IF(OR($Y20="",$Z20=""),"",IF(INDEX($C$2:$C$2000,$Y20)=INDEX($C$2:$C$2000,$Z20),0,1))</f>
      </c>
      <c r="AE20">
        <f>IF($AC20&lt;&gt;1,"",IF(AND(INDEX($AG$2:$AG$2000,$Y20)=1,INDEX($AG$2:$AG$2000,$Z20)=1),1,""))</f>
      </c>
      <c r="AG20">
        <f>IF($A20="","",COUNTIFS($W$2:$W$2500,$A20,$AB$2:$AB$2500,"Yes")+COUNTIFS($X$2:$X$2500,$A20,$AA$2:$AA$2500,"Yes"))</f>
      </c>
      <c r="AH20" t="str">
        <f>IF(OR($P20&lt;&gt;"Yes",N($AG20)=0),"",IF(AND($AG20=1,COUNTIFS($W$2:$W$2500,$A20,$AE$2:$AE$2500,1)+COUNTIFS($X$2:$X$2500,$A20,$AE$2:$AE$2500,1)&gt;0),"","Yes"))</f>
      </c>
      <c r="AI20">
        <f>IF($AH20="Yes",$AG20,"")</f>
      </c>
      <c r="AJ20">
        <f>IF($AI20="","",$AI20+ROW()/1000000)</f>
      </c>
      <c r="AK20">
        <f>IF(OR($A20="",$P20="Yes",N($AG20)=0),"",$AG20+ROW()/1000000)</f>
      </c>
      <c r="AL20" t="str">
        <f>IF($A20="","",INDEX(games!$J:$J,ROW())&amp;"")</f>
      </c>
      <c r="AM20">
        <f>IF($A20="","",SUMPRODUCT($AO20:$BD20,'Map Analysis'!$AP$2^{0,1,2,3,4,5,6,7,8,9,10,11,12,13,14,15}))</f>
      </c>
      <c r="AN20">
        <f>IF($A20="","",$AM20+ROW()/10000000)</f>
      </c>
      <c r="AO20">
        <f>IF($A20="","",COUNTIF($W$2:$W$2500,$A20))</f>
      </c>
      <c r="AP20">
        <f>IF($A20="","",SUMIFS($BF$2:$BF$2500,$W$2:$W$2500,$A20))</f>
      </c>
      <c r="AQ20">
        <f>IF($A20="","",SUMIFS($BG$2:$BG$2500,$W$2:$W$2500,$A20))</f>
      </c>
      <c r="AR20">
        <f>IF($A20="","",SUMIFS($BH$2:$BH$2500,$W$2:$W$2500,$A20))</f>
      </c>
      <c r="AS20">
        <f>IF($A20="","",SUMIFS($BI$2:$BI$2500,$W$2:$W$2500,$A20))</f>
      </c>
      <c r="AT20">
        <f>IF($A20="","",SUMIFS($BJ$2:$BJ$2500,$W$2:$W$2500,$A20))</f>
      </c>
      <c r="AU20">
        <f>IF($A20="","",SUMIFS($BK$2:$BK$2500,$W$2:$W$2500,$A20))</f>
      </c>
      <c r="AV20">
        <f>IF($A20="","",SUMIFS($BL$2:$BL$2500,$W$2:$W$2500,$A20))</f>
      </c>
      <c r="AW20">
        <f>IF($A20="","",SUMIFS($BM$2:$BM$2500,$W$2:$W$2500,$A20))</f>
      </c>
      <c r="AX20">
        <f>IF($A20="","",SUMIFS($BN$2:$BN$2500,$W$2:$W$2500,$A20))</f>
      </c>
      <c r="AY20">
        <f>IF($A20="","",SUMIFS($BO$2:$BO$2500,$W$2:$W$2500,$A20))</f>
      </c>
      <c r="AZ20">
        <f>IF($A20="","",SUMIFS($BP$2:$BP$2500,$W$2:$W$2500,$A20))</f>
      </c>
      <c r="BA20">
        <f>IF($A20="","",SUMIFS($BQ$2:$BQ$2500,$W$2:$W$2500,$A20))</f>
      </c>
      <c r="BB20">
        <f>IF($A20="","",SUMIFS($BR$2:$BR$2500,$W$2:$W$2500,$A20))</f>
      </c>
      <c r="BC20">
        <f>IF($A20="","",SUMIFS($BS$2:$BS$2500,$W$2:$W$2500,$A20))</f>
      </c>
      <c r="BD20">
        <f>IF($A20="","",SUMIFS($BT$2:$BT$2500,$W$2:$W$2500,$A20))</f>
      </c>
      <c r="BF20">
        <f>IF($Z20="","",INDEX($AO$2:$AO$2000,$Z20))</f>
      </c>
      <c r="BG20">
        <f>IF($Z20="","",INDEX($AP$2:$AP$2000,$Z20))</f>
      </c>
      <c r="BH20">
        <f>IF($Z20="","",INDEX($AQ$2:$AQ$2000,$Z20))</f>
      </c>
      <c r="BI20">
        <f>IF($Z20="","",INDEX($AR$2:$AR$2000,$Z20))</f>
      </c>
      <c r="BJ20">
        <f>IF($Z20="","",INDEX($AS$2:$AS$2000,$Z20))</f>
      </c>
      <c r="BK20">
        <f>IF($Z20="","",INDEX($AT$2:$AT$2000,$Z20))</f>
      </c>
      <c r="BL20">
        <f>IF($Z20="","",INDEX($AU$2:$AU$2000,$Z20))</f>
      </c>
      <c r="BM20">
        <f>IF($Z20="","",INDEX($AV$2:$AV$2000,$Z20))</f>
      </c>
      <c r="BN20">
        <f>IF($Z20="","",INDEX($AW$2:$AW$2000,$Z20))</f>
      </c>
      <c r="BO20">
        <f>IF($Z20="","",INDEX($AX$2:$AX$2000,$Z20))</f>
      </c>
      <c r="BP20">
        <f>IF($Z20="","",INDEX($AY$2:$AY$2000,$Z20))</f>
      </c>
      <c r="BQ20">
        <f>IF($Z20="","",INDEX($AZ$2:$AZ$2000,$Z20))</f>
      </c>
      <c r="BR20">
        <f>IF($Z20="","",INDEX($BA$2:$BA$2000,$Z20))</f>
      </c>
      <c r="BS20">
        <f>IF($Z20="","",INDEX($BB$2:$BB$2000,$Z20))</f>
      </c>
      <c r="BT20">
        <f>IF($Z20="","",INDEX($BC$2:$BC$2000,$Z20))</f>
      </c>
      <c r="BV20">
        <f>IF(OR($A20="",$P20&lt;&gt;"Yes",$AH20="Yes"),"",1+N($AG20))</f>
      </c>
      <c r="BW20">
        <f>IF($A20="","",COUNTIFS($W$2:$W$2500,$A20,$BZ$2:$BZ$2500,"Yes")+COUNTIFS($X$2:$X$2500,$A20,$BY$2:$BY$2500,"Yes"))</f>
      </c>
      <c r="BX20">
        <f>IF(OR($A20="",$P20="Yes"),"",IF(N($BW20)=0,0,1+SUMIFS($CB$2:$CB$2500,$W$2:$W$2500,$A20)+SUMIFS($CA$2:$CA$2500,$X$2:$X$2500,$A20)))</f>
      </c>
      <c r="BY20" t="str">
        <f>IF($Y20="","",INDEX($AH$2:$AH$2000,$Y20)&amp;"")</f>
      </c>
      <c r="BZ20" t="str">
        <f>IF($Z20="","",INDEX($AH$2:$AH$2000,$Z20)&amp;"")</f>
      </c>
      <c r="CA20">
        <f>IF($Y20="","",INDEX($BV$2:$BV$2000,$Y20))</f>
      </c>
      <c r="CB20">
        <f>IF($Z20="","",INDEX($BV$2:$BV$2000,$Z20))</f>
      </c>
    </row>
    <row r="21">
      <c r="A21" t="str">
        <f>IF(TRIM(INDEX(games!$A:$A,ROW()))="","",TRIM(INDEX(games!$A:$A,ROW())))</f>
      </c>
      <c r="B21">
        <f>IF(OR($A21="",INDEX(games!$B:$B,ROW())=""),"",INDEX(games!$B:$B,ROW()))</f>
      </c>
      <c r="C21" t="str">
        <f>IF(OR($A21="",INDEX(games!$C:$C,ROW())=""),"",INDEX(games!$C:$C,ROW()))</f>
      </c>
      <c r="D21">
        <f>IF($A21="","",COUNTIF($W$2:$W$2500,$A21)+COUNTIF($X$2:$X$2500,$A21))</f>
      </c>
      <c r="E21">
        <f>IF($A21="","",IFERROR(MATCH($C21,$R$2:$R$5,0),0))</f>
      </c>
      <c r="F21">
        <f>IF($A21="","",MOD(ROW(),34))</f>
      </c>
      <c r="G21">
        <f>IF($A21="",NA(),IF($C21="Action",$B21,NA()))</f>
      </c>
      <c r="H21">
        <f>IF($A21="",NA(),IF($C21="Action",1+$F21*0.023,NA()))</f>
      </c>
      <c r="I21">
        <f>IF($A21="",NA(),IF($C21="Strategy",$B21,NA()))</f>
      </c>
      <c r="J21">
        <f>IF($A21="",NA(),IF($C21="Strategy",2+$F21*0.023,NA()))</f>
      </c>
      <c r="K21">
        <f>IF($A21="",NA(),IF($C21="Deckbuilder",$B21,NA()))</f>
      </c>
      <c r="L21">
        <f>IF($A21="",NA(),IF($C21="Deckbuilder",3+$F21*0.023,NA()))</f>
      </c>
      <c r="M21">
        <f>IF($A21="",NA(),IF($C21="Traditional",$B21,NA()))</f>
      </c>
      <c r="N21">
        <f>IF($A21="",NA(),IF($C21="Traditional",4+$F21*0.023,NA()))</f>
      </c>
      <c r="O21">
        <f>IF($A21="","",$D21+ROW()/1000000)</f>
      </c>
      <c r="P21" t="str">
        <f>IF(OR($A21="",INDEX(games!$H:$H,ROW())=""),"",INDEX(games!$H:$H,ROW()))</f>
      </c>
      <c r="Q21">
        <f>IF(OR($A21="",$P21&lt;&gt;"Yes"),"",$D21+ROW()/1000000)</f>
      </c>
      <c r="T21">
        <f>IF($Y21="","",INDEX($B$2:$B$2000,$Y21))</f>
      </c>
      <c r="U21">
        <f>IF($Z21="","",INDEX($B$2:$B$2000,$Z21))</f>
      </c>
      <c r="V21">
        <f>IF(OR($T21="",$U21=""),"",$U21-$T21)</f>
      </c>
      <c r="W21" t="str">
        <f>IF(TRIM(INDEX(connections!$A:$A,ROW()))="","",TRIM(INDEX(connections!$A:$A,ROW())))</f>
      </c>
      <c r="X21" t="str">
        <f>IF($W21="","",TRIM(INDEX(connections!$B:$B,ROW())))</f>
      </c>
      <c r="Y21">
        <f>IF($W21="","",IFERROR(MATCH($W21,$A$2:$A$2000,0),""))</f>
      </c>
      <c r="Z21">
        <f>IF($X21="","",IFERROR(MATCH($X21,$A$2:$A$2000,0),""))</f>
      </c>
      <c r="AA21" t="str">
        <f>IF($Y21="","",INDEX($P$2:$P$2000,$Y21))</f>
      </c>
      <c r="AB21" t="str">
        <f>IF($Z21="","",INDEX($P$2:$P$2000,$Z21))</f>
      </c>
      <c r="AC21">
        <f>IF(AND($AA21="Yes",$AB21="Yes"),1,"")</f>
      </c>
      <c r="AD21">
        <f>IF(OR($Y21="",$Z21=""),"",IF(INDEX($C$2:$C$2000,$Y21)=INDEX($C$2:$C$2000,$Z21),0,1))</f>
      </c>
      <c r="AE21">
        <f>IF($AC21&lt;&gt;1,"",IF(AND(INDEX($AG$2:$AG$2000,$Y21)=1,INDEX($AG$2:$AG$2000,$Z21)=1),1,""))</f>
      </c>
      <c r="AG21">
        <f>IF($A21="","",COUNTIFS($W$2:$W$2500,$A21,$AB$2:$AB$2500,"Yes")+COUNTIFS($X$2:$X$2500,$A21,$AA$2:$AA$2500,"Yes"))</f>
      </c>
      <c r="AH21" t="str">
        <f>IF(OR($P21&lt;&gt;"Yes",N($AG21)=0),"",IF(AND($AG21=1,COUNTIFS($W$2:$W$2500,$A21,$AE$2:$AE$2500,1)+COUNTIFS($X$2:$X$2500,$A21,$AE$2:$AE$2500,1)&gt;0),"","Yes"))</f>
      </c>
      <c r="AI21">
        <f>IF($AH21="Yes",$AG21,"")</f>
      </c>
      <c r="AJ21">
        <f>IF($AI21="","",$AI21+ROW()/1000000)</f>
      </c>
      <c r="AK21">
        <f>IF(OR($A21="",$P21="Yes",N($AG21)=0),"",$AG21+ROW()/1000000)</f>
      </c>
      <c r="AL21" t="str">
        <f>IF($A21="","",INDEX(games!$J:$J,ROW())&amp;"")</f>
      </c>
      <c r="AM21">
        <f>IF($A21="","",SUMPRODUCT($AO21:$BD21,'Map Analysis'!$AP$2^{0,1,2,3,4,5,6,7,8,9,10,11,12,13,14,15}))</f>
      </c>
      <c r="AN21">
        <f>IF($A21="","",$AM21+ROW()/10000000)</f>
      </c>
      <c r="AO21">
        <f>IF($A21="","",COUNTIF($W$2:$W$2500,$A21))</f>
      </c>
      <c r="AP21">
        <f>IF($A21="","",SUMIFS($BF$2:$BF$2500,$W$2:$W$2500,$A21))</f>
      </c>
      <c r="AQ21">
        <f>IF($A21="","",SUMIFS($BG$2:$BG$2500,$W$2:$W$2500,$A21))</f>
      </c>
      <c r="AR21">
        <f>IF($A21="","",SUMIFS($BH$2:$BH$2500,$W$2:$W$2500,$A21))</f>
      </c>
      <c r="AS21">
        <f>IF($A21="","",SUMIFS($BI$2:$BI$2500,$W$2:$W$2500,$A21))</f>
      </c>
      <c r="AT21">
        <f>IF($A21="","",SUMIFS($BJ$2:$BJ$2500,$W$2:$W$2500,$A21))</f>
      </c>
      <c r="AU21">
        <f>IF($A21="","",SUMIFS($BK$2:$BK$2500,$W$2:$W$2500,$A21))</f>
      </c>
      <c r="AV21">
        <f>IF($A21="","",SUMIFS($BL$2:$BL$2500,$W$2:$W$2500,$A21))</f>
      </c>
      <c r="AW21">
        <f>IF($A21="","",SUMIFS($BM$2:$BM$2500,$W$2:$W$2500,$A21))</f>
      </c>
      <c r="AX21">
        <f>IF($A21="","",SUMIFS($BN$2:$BN$2500,$W$2:$W$2500,$A21))</f>
      </c>
      <c r="AY21">
        <f>IF($A21="","",SUMIFS($BO$2:$BO$2500,$W$2:$W$2500,$A21))</f>
      </c>
      <c r="AZ21">
        <f>IF($A21="","",SUMIFS($BP$2:$BP$2500,$W$2:$W$2500,$A21))</f>
      </c>
      <c r="BA21">
        <f>IF($A21="","",SUMIFS($BQ$2:$BQ$2500,$W$2:$W$2500,$A21))</f>
      </c>
      <c r="BB21">
        <f>IF($A21="","",SUMIFS($BR$2:$BR$2500,$W$2:$W$2500,$A21))</f>
      </c>
      <c r="BC21">
        <f>IF($A21="","",SUMIFS($BS$2:$BS$2500,$W$2:$W$2500,$A21))</f>
      </c>
      <c r="BD21">
        <f>IF($A21="","",SUMIFS($BT$2:$BT$2500,$W$2:$W$2500,$A21))</f>
      </c>
      <c r="BF21">
        <f>IF($Z21="","",INDEX($AO$2:$AO$2000,$Z21))</f>
      </c>
      <c r="BG21">
        <f>IF($Z21="","",INDEX($AP$2:$AP$2000,$Z21))</f>
      </c>
      <c r="BH21">
        <f>IF($Z21="","",INDEX($AQ$2:$AQ$2000,$Z21))</f>
      </c>
      <c r="BI21">
        <f>IF($Z21="","",INDEX($AR$2:$AR$2000,$Z21))</f>
      </c>
      <c r="BJ21">
        <f>IF($Z21="","",INDEX($AS$2:$AS$2000,$Z21))</f>
      </c>
      <c r="BK21">
        <f>IF($Z21="","",INDEX($AT$2:$AT$2000,$Z21))</f>
      </c>
      <c r="BL21">
        <f>IF($Z21="","",INDEX($AU$2:$AU$2000,$Z21))</f>
      </c>
      <c r="BM21">
        <f>IF($Z21="","",INDEX($AV$2:$AV$2000,$Z21))</f>
      </c>
      <c r="BN21">
        <f>IF($Z21="","",INDEX($AW$2:$AW$2000,$Z21))</f>
      </c>
      <c r="BO21">
        <f>IF($Z21="","",INDEX($AX$2:$AX$2000,$Z21))</f>
      </c>
      <c r="BP21">
        <f>IF($Z21="","",INDEX($AY$2:$AY$2000,$Z21))</f>
      </c>
      <c r="BQ21">
        <f>IF($Z21="","",INDEX($AZ$2:$AZ$2000,$Z21))</f>
      </c>
      <c r="BR21">
        <f>IF($Z21="","",INDEX($BA$2:$BA$2000,$Z21))</f>
      </c>
      <c r="BS21">
        <f>IF($Z21="","",INDEX($BB$2:$BB$2000,$Z21))</f>
      </c>
      <c r="BT21">
        <f>IF($Z21="","",INDEX($BC$2:$BC$2000,$Z21))</f>
      </c>
      <c r="BV21">
        <f>IF(OR($A21="",$P21&lt;&gt;"Yes",$AH21="Yes"),"",1+N($AG21))</f>
      </c>
      <c r="BW21">
        <f>IF($A21="","",COUNTIFS($W$2:$W$2500,$A21,$BZ$2:$BZ$2500,"Yes")+COUNTIFS($X$2:$X$2500,$A21,$BY$2:$BY$2500,"Yes"))</f>
      </c>
      <c r="BX21">
        <f>IF(OR($A21="",$P21="Yes"),"",IF(N($BW21)=0,0,1+SUMIFS($CB$2:$CB$2500,$W$2:$W$2500,$A21)+SUMIFS($CA$2:$CA$2500,$X$2:$X$2500,$A21)))</f>
      </c>
      <c r="BY21" t="str">
        <f>IF($Y21="","",INDEX($AH$2:$AH$2000,$Y21)&amp;"")</f>
      </c>
      <c r="BZ21" t="str">
        <f>IF($Z21="","",INDEX($AH$2:$AH$2000,$Z21)&amp;"")</f>
      </c>
      <c r="CA21">
        <f>IF($Y21="","",INDEX($BV$2:$BV$2000,$Y21))</f>
      </c>
      <c r="CB21">
        <f>IF($Z21="","",INDEX($BV$2:$BV$2000,$Z21))</f>
      </c>
    </row>
    <row r="22">
      <c r="A22" t="str">
        <f>IF(TRIM(INDEX(games!$A:$A,ROW()))="","",TRIM(INDEX(games!$A:$A,ROW())))</f>
      </c>
      <c r="B22">
        <f>IF(OR($A22="",INDEX(games!$B:$B,ROW())=""),"",INDEX(games!$B:$B,ROW()))</f>
      </c>
      <c r="C22" t="str">
        <f>IF(OR($A22="",INDEX(games!$C:$C,ROW())=""),"",INDEX(games!$C:$C,ROW()))</f>
      </c>
      <c r="D22">
        <f>IF($A22="","",COUNTIF($W$2:$W$2500,$A22)+COUNTIF($X$2:$X$2500,$A22))</f>
      </c>
      <c r="E22">
        <f>IF($A22="","",IFERROR(MATCH($C22,$R$2:$R$5,0),0))</f>
      </c>
      <c r="F22">
        <f>IF($A22="","",MOD(ROW(),34))</f>
      </c>
      <c r="G22">
        <f>IF($A22="",NA(),IF($C22="Action",$B22,NA()))</f>
      </c>
      <c r="H22">
        <f>IF($A22="",NA(),IF($C22="Action",1+$F22*0.023,NA()))</f>
      </c>
      <c r="I22">
        <f>IF($A22="",NA(),IF($C22="Strategy",$B22,NA()))</f>
      </c>
      <c r="J22">
        <f>IF($A22="",NA(),IF($C22="Strategy",2+$F22*0.023,NA()))</f>
      </c>
      <c r="K22">
        <f>IF($A22="",NA(),IF($C22="Deckbuilder",$B22,NA()))</f>
      </c>
      <c r="L22">
        <f>IF($A22="",NA(),IF($C22="Deckbuilder",3+$F22*0.023,NA()))</f>
      </c>
      <c r="M22">
        <f>IF($A22="",NA(),IF($C22="Traditional",$B22,NA()))</f>
      </c>
      <c r="N22">
        <f>IF($A22="",NA(),IF($C22="Traditional",4+$F22*0.023,NA()))</f>
      </c>
      <c r="O22">
        <f>IF($A22="","",$D22+ROW()/1000000)</f>
      </c>
      <c r="P22" t="str">
        <f>IF(OR($A22="",INDEX(games!$H:$H,ROW())=""),"",INDEX(games!$H:$H,ROW()))</f>
      </c>
      <c r="Q22">
        <f>IF(OR($A22="",$P22&lt;&gt;"Yes"),"",$D22+ROW()/1000000)</f>
      </c>
      <c r="T22">
        <f>IF($Y22="","",INDEX($B$2:$B$2000,$Y22))</f>
      </c>
      <c r="U22">
        <f>IF($Z22="","",INDEX($B$2:$B$2000,$Z22))</f>
      </c>
      <c r="V22">
        <f>IF(OR($T22="",$U22=""),"",$U22-$T22)</f>
      </c>
      <c r="W22" t="str">
        <f>IF(TRIM(INDEX(connections!$A:$A,ROW()))="","",TRIM(INDEX(connections!$A:$A,ROW())))</f>
      </c>
      <c r="X22" t="str">
        <f>IF($W22="","",TRIM(INDEX(connections!$B:$B,ROW())))</f>
      </c>
      <c r="Y22">
        <f>IF($W22="","",IFERROR(MATCH($W22,$A$2:$A$2000,0),""))</f>
      </c>
      <c r="Z22">
        <f>IF($X22="","",IFERROR(MATCH($X22,$A$2:$A$2000,0),""))</f>
      </c>
      <c r="AA22" t="str">
        <f>IF($Y22="","",INDEX($P$2:$P$2000,$Y22))</f>
      </c>
      <c r="AB22" t="str">
        <f>IF($Z22="","",INDEX($P$2:$P$2000,$Z22))</f>
      </c>
      <c r="AC22">
        <f>IF(AND($AA22="Yes",$AB22="Yes"),1,"")</f>
      </c>
      <c r="AD22">
        <f>IF(OR($Y22="",$Z22=""),"",IF(INDEX($C$2:$C$2000,$Y22)=INDEX($C$2:$C$2000,$Z22),0,1))</f>
      </c>
      <c r="AE22">
        <f>IF($AC22&lt;&gt;1,"",IF(AND(INDEX($AG$2:$AG$2000,$Y22)=1,INDEX($AG$2:$AG$2000,$Z22)=1),1,""))</f>
      </c>
      <c r="AG22">
        <f>IF($A22="","",COUNTIFS($W$2:$W$2500,$A22,$AB$2:$AB$2500,"Yes")+COUNTIFS($X$2:$X$2500,$A22,$AA$2:$AA$2500,"Yes"))</f>
      </c>
      <c r="AH22" t="str">
        <f>IF(OR($P22&lt;&gt;"Yes",N($AG22)=0),"",IF(AND($AG22=1,COUNTIFS($W$2:$W$2500,$A22,$AE$2:$AE$2500,1)+COUNTIFS($X$2:$X$2500,$A22,$AE$2:$AE$2500,1)&gt;0),"","Yes"))</f>
      </c>
      <c r="AI22">
        <f>IF($AH22="Yes",$AG22,"")</f>
      </c>
      <c r="AJ22">
        <f>IF($AI22="","",$AI22+ROW()/1000000)</f>
      </c>
      <c r="AK22">
        <f>IF(OR($A22="",$P22="Yes",N($AG22)=0),"",$AG22+ROW()/1000000)</f>
      </c>
      <c r="AL22" t="str">
        <f>IF($A22="","",INDEX(games!$J:$J,ROW())&amp;"")</f>
      </c>
      <c r="AM22">
        <f>IF($A22="","",SUMPRODUCT($AO22:$BD22,'Map Analysis'!$AP$2^{0,1,2,3,4,5,6,7,8,9,10,11,12,13,14,15}))</f>
      </c>
      <c r="AN22">
        <f>IF($A22="","",$AM22+ROW()/10000000)</f>
      </c>
      <c r="AO22">
        <f>IF($A22="","",COUNTIF($W$2:$W$2500,$A22))</f>
      </c>
      <c r="AP22">
        <f>IF($A22="","",SUMIFS($BF$2:$BF$2500,$W$2:$W$2500,$A22))</f>
      </c>
      <c r="AQ22">
        <f>IF($A22="","",SUMIFS($BG$2:$BG$2500,$W$2:$W$2500,$A22))</f>
      </c>
      <c r="AR22">
        <f>IF($A22="","",SUMIFS($BH$2:$BH$2500,$W$2:$W$2500,$A22))</f>
      </c>
      <c r="AS22">
        <f>IF($A22="","",SUMIFS($BI$2:$BI$2500,$W$2:$W$2500,$A22))</f>
      </c>
      <c r="AT22">
        <f>IF($A22="","",SUMIFS($BJ$2:$BJ$2500,$W$2:$W$2500,$A22))</f>
      </c>
      <c r="AU22">
        <f>IF($A22="","",SUMIFS($BK$2:$BK$2500,$W$2:$W$2500,$A22))</f>
      </c>
      <c r="AV22">
        <f>IF($A22="","",SUMIFS($BL$2:$BL$2500,$W$2:$W$2500,$A22))</f>
      </c>
      <c r="AW22">
        <f>IF($A22="","",SUMIFS($BM$2:$BM$2500,$W$2:$W$2500,$A22))</f>
      </c>
      <c r="AX22">
        <f>IF($A22="","",SUMIFS($BN$2:$BN$2500,$W$2:$W$2500,$A22))</f>
      </c>
      <c r="AY22">
        <f>IF($A22="","",SUMIFS($BO$2:$BO$2500,$W$2:$W$2500,$A22))</f>
      </c>
      <c r="AZ22">
        <f>IF($A22="","",SUMIFS($BP$2:$BP$2500,$W$2:$W$2500,$A22))</f>
      </c>
      <c r="BA22">
        <f>IF($A22="","",SUMIFS($BQ$2:$BQ$2500,$W$2:$W$2500,$A22))</f>
      </c>
      <c r="BB22">
        <f>IF($A22="","",SUMIFS($BR$2:$BR$2500,$W$2:$W$2500,$A22))</f>
      </c>
      <c r="BC22">
        <f>IF($A22="","",SUMIFS($BS$2:$BS$2500,$W$2:$W$2500,$A22))</f>
      </c>
      <c r="BD22">
        <f>IF($A22="","",SUMIFS($BT$2:$BT$2500,$W$2:$W$2500,$A22))</f>
      </c>
      <c r="BF22">
        <f>IF($Z22="","",INDEX($AO$2:$AO$2000,$Z22))</f>
      </c>
      <c r="BG22">
        <f>IF($Z22="","",INDEX($AP$2:$AP$2000,$Z22))</f>
      </c>
      <c r="BH22">
        <f>IF($Z22="","",INDEX($AQ$2:$AQ$2000,$Z22))</f>
      </c>
      <c r="BI22">
        <f>IF($Z22="","",INDEX($AR$2:$AR$2000,$Z22))</f>
      </c>
      <c r="BJ22">
        <f>IF($Z22="","",INDEX($AS$2:$AS$2000,$Z22))</f>
      </c>
      <c r="BK22">
        <f>IF($Z22="","",INDEX($AT$2:$AT$2000,$Z22))</f>
      </c>
      <c r="BL22">
        <f>IF($Z22="","",INDEX($AU$2:$AU$2000,$Z22))</f>
      </c>
      <c r="BM22">
        <f>IF($Z22="","",INDEX($AV$2:$AV$2000,$Z22))</f>
      </c>
      <c r="BN22">
        <f>IF($Z22="","",INDEX($AW$2:$AW$2000,$Z22))</f>
      </c>
      <c r="BO22">
        <f>IF($Z22="","",INDEX($AX$2:$AX$2000,$Z22))</f>
      </c>
      <c r="BP22">
        <f>IF($Z22="","",INDEX($AY$2:$AY$2000,$Z22))</f>
      </c>
      <c r="BQ22">
        <f>IF($Z22="","",INDEX($AZ$2:$AZ$2000,$Z22))</f>
      </c>
      <c r="BR22">
        <f>IF($Z22="","",INDEX($BA$2:$BA$2000,$Z22))</f>
      </c>
      <c r="BS22">
        <f>IF($Z22="","",INDEX($BB$2:$BB$2000,$Z22))</f>
      </c>
      <c r="BT22">
        <f>IF($Z22="","",INDEX($BC$2:$BC$2000,$Z22))</f>
      </c>
      <c r="BV22">
        <f>IF(OR($A22="",$P22&lt;&gt;"Yes",$AH22="Yes"),"",1+N($AG22))</f>
      </c>
      <c r="BW22">
        <f>IF($A22="","",COUNTIFS($W$2:$W$2500,$A22,$BZ$2:$BZ$2500,"Yes")+COUNTIFS($X$2:$X$2500,$A22,$BY$2:$BY$2500,"Yes"))</f>
      </c>
      <c r="BX22">
        <f>IF(OR($A22="",$P22="Yes"),"",IF(N($BW22)=0,0,1+SUMIFS($CB$2:$CB$2500,$W$2:$W$2500,$A22)+SUMIFS($CA$2:$CA$2500,$X$2:$X$2500,$A22)))</f>
      </c>
      <c r="BY22" t="str">
        <f>IF($Y22="","",INDEX($AH$2:$AH$2000,$Y22)&amp;"")</f>
      </c>
      <c r="BZ22" t="str">
        <f>IF($Z22="","",INDEX($AH$2:$AH$2000,$Z22)&amp;"")</f>
      </c>
      <c r="CA22">
        <f>IF($Y22="","",INDEX($BV$2:$BV$2000,$Y22))</f>
      </c>
      <c r="CB22">
        <f>IF($Z22="","",INDEX($BV$2:$BV$2000,$Z22))</f>
      </c>
    </row>
    <row r="23">
      <c r="A23" t="str">
        <f>IF(TRIM(INDEX(games!$A:$A,ROW()))="","",TRIM(INDEX(games!$A:$A,ROW())))</f>
      </c>
      <c r="B23">
        <f>IF(OR($A23="",INDEX(games!$B:$B,ROW())=""),"",INDEX(games!$B:$B,ROW()))</f>
      </c>
      <c r="C23" t="str">
        <f>IF(OR($A23="",INDEX(games!$C:$C,ROW())=""),"",INDEX(games!$C:$C,ROW()))</f>
      </c>
      <c r="D23">
        <f>IF($A23="","",COUNTIF($W$2:$W$2500,$A23)+COUNTIF($X$2:$X$2500,$A23))</f>
      </c>
      <c r="E23">
        <f>IF($A23="","",IFERROR(MATCH($C23,$R$2:$R$5,0),0))</f>
      </c>
      <c r="F23">
        <f>IF($A23="","",MOD(ROW(),34))</f>
      </c>
      <c r="G23">
        <f>IF($A23="",NA(),IF($C23="Action",$B23,NA()))</f>
      </c>
      <c r="H23">
        <f>IF($A23="",NA(),IF($C23="Action",1+$F23*0.023,NA()))</f>
      </c>
      <c r="I23">
        <f>IF($A23="",NA(),IF($C23="Strategy",$B23,NA()))</f>
      </c>
      <c r="J23">
        <f>IF($A23="",NA(),IF($C23="Strategy",2+$F23*0.023,NA()))</f>
      </c>
      <c r="K23">
        <f>IF($A23="",NA(),IF($C23="Deckbuilder",$B23,NA()))</f>
      </c>
      <c r="L23">
        <f>IF($A23="",NA(),IF($C23="Deckbuilder",3+$F23*0.023,NA()))</f>
      </c>
      <c r="M23">
        <f>IF($A23="",NA(),IF($C23="Traditional",$B23,NA()))</f>
      </c>
      <c r="N23">
        <f>IF($A23="",NA(),IF($C23="Traditional",4+$F23*0.023,NA()))</f>
      </c>
      <c r="O23">
        <f>IF($A23="","",$D23+ROW()/1000000)</f>
      </c>
      <c r="P23" t="str">
        <f>IF(OR($A23="",INDEX(games!$H:$H,ROW())=""),"",INDEX(games!$H:$H,ROW()))</f>
      </c>
      <c r="Q23">
        <f>IF(OR($A23="",$P23&lt;&gt;"Yes"),"",$D23+ROW()/1000000)</f>
      </c>
      <c r="T23">
        <f>IF($Y23="","",INDEX($B$2:$B$2000,$Y23))</f>
      </c>
      <c r="U23">
        <f>IF($Z23="","",INDEX($B$2:$B$2000,$Z23))</f>
      </c>
      <c r="V23">
        <f>IF(OR($T23="",$U23=""),"",$U23-$T23)</f>
      </c>
      <c r="W23" t="str">
        <f>IF(TRIM(INDEX(connections!$A:$A,ROW()))="","",TRIM(INDEX(connections!$A:$A,ROW())))</f>
      </c>
      <c r="X23" t="str">
        <f>IF($W23="","",TRIM(INDEX(connections!$B:$B,ROW())))</f>
      </c>
      <c r="Y23">
        <f>IF($W23="","",IFERROR(MATCH($W23,$A$2:$A$2000,0),""))</f>
      </c>
      <c r="Z23">
        <f>IF($X23="","",IFERROR(MATCH($X23,$A$2:$A$2000,0),""))</f>
      </c>
      <c r="AA23" t="str">
        <f>IF($Y23="","",INDEX($P$2:$P$2000,$Y23))</f>
      </c>
      <c r="AB23" t="str">
        <f>IF($Z23="","",INDEX($P$2:$P$2000,$Z23))</f>
      </c>
      <c r="AC23">
        <f>IF(AND($AA23="Yes",$AB23="Yes"),1,"")</f>
      </c>
      <c r="AD23">
        <f>IF(OR($Y23="",$Z23=""),"",IF(INDEX($C$2:$C$2000,$Y23)=INDEX($C$2:$C$2000,$Z23),0,1))</f>
      </c>
      <c r="AE23">
        <f>IF($AC23&lt;&gt;1,"",IF(AND(INDEX($AG$2:$AG$2000,$Y23)=1,INDEX($AG$2:$AG$2000,$Z23)=1),1,""))</f>
      </c>
      <c r="AG23">
        <f>IF($A23="","",COUNTIFS($W$2:$W$2500,$A23,$AB$2:$AB$2500,"Yes")+COUNTIFS($X$2:$X$2500,$A23,$AA$2:$AA$2500,"Yes"))</f>
      </c>
      <c r="AH23" t="str">
        <f>IF(OR($P23&lt;&gt;"Yes",N($AG23)=0),"",IF(AND($AG23=1,COUNTIFS($W$2:$W$2500,$A23,$AE$2:$AE$2500,1)+COUNTIFS($X$2:$X$2500,$A23,$AE$2:$AE$2500,1)&gt;0),"","Yes"))</f>
      </c>
      <c r="AI23">
        <f>IF($AH23="Yes",$AG23,"")</f>
      </c>
      <c r="AJ23">
        <f>IF($AI23="","",$AI23+ROW()/1000000)</f>
      </c>
      <c r="AK23">
        <f>IF(OR($A23="",$P23="Yes",N($AG23)=0),"",$AG23+ROW()/1000000)</f>
      </c>
      <c r="AL23" t="str">
        <f>IF($A23="","",INDEX(games!$J:$J,ROW())&amp;"")</f>
      </c>
      <c r="AM23">
        <f>IF($A23="","",SUMPRODUCT($AO23:$BD23,'Map Analysis'!$AP$2^{0,1,2,3,4,5,6,7,8,9,10,11,12,13,14,15}))</f>
      </c>
      <c r="AN23">
        <f>IF($A23="","",$AM23+ROW()/10000000)</f>
      </c>
      <c r="AO23">
        <f>IF($A23="","",COUNTIF($W$2:$W$2500,$A23))</f>
      </c>
      <c r="AP23">
        <f>IF($A23="","",SUMIFS($BF$2:$BF$2500,$W$2:$W$2500,$A23))</f>
      </c>
      <c r="AQ23">
        <f>IF($A23="","",SUMIFS($BG$2:$BG$2500,$W$2:$W$2500,$A23))</f>
      </c>
      <c r="AR23">
        <f>IF($A23="","",SUMIFS($BH$2:$BH$2500,$W$2:$W$2500,$A23))</f>
      </c>
      <c r="AS23">
        <f>IF($A23="","",SUMIFS($BI$2:$BI$2500,$W$2:$W$2500,$A23))</f>
      </c>
      <c r="AT23">
        <f>IF($A23="","",SUMIFS($BJ$2:$BJ$2500,$W$2:$W$2500,$A23))</f>
      </c>
      <c r="AU23">
        <f>IF($A23="","",SUMIFS($BK$2:$BK$2500,$W$2:$W$2500,$A23))</f>
      </c>
      <c r="AV23">
        <f>IF($A23="","",SUMIFS($BL$2:$BL$2500,$W$2:$W$2500,$A23))</f>
      </c>
      <c r="AW23">
        <f>IF($A23="","",SUMIFS($BM$2:$BM$2500,$W$2:$W$2500,$A23))</f>
      </c>
      <c r="AX23">
        <f>IF($A23="","",SUMIFS($BN$2:$BN$2500,$W$2:$W$2500,$A23))</f>
      </c>
      <c r="AY23">
        <f>IF($A23="","",SUMIFS($BO$2:$BO$2500,$W$2:$W$2500,$A23))</f>
      </c>
      <c r="AZ23">
        <f>IF($A23="","",SUMIFS($BP$2:$BP$2500,$W$2:$W$2500,$A23))</f>
      </c>
      <c r="BA23">
        <f>IF($A23="","",SUMIFS($BQ$2:$BQ$2500,$W$2:$W$2500,$A23))</f>
      </c>
      <c r="BB23">
        <f>IF($A23="","",SUMIFS($BR$2:$BR$2500,$W$2:$W$2500,$A23))</f>
      </c>
      <c r="BC23">
        <f>IF($A23="","",SUMIFS($BS$2:$BS$2500,$W$2:$W$2500,$A23))</f>
      </c>
      <c r="BD23">
        <f>IF($A23="","",SUMIFS($BT$2:$BT$2500,$W$2:$W$2500,$A23))</f>
      </c>
      <c r="BF23">
        <f>IF($Z23="","",INDEX($AO$2:$AO$2000,$Z23))</f>
      </c>
      <c r="BG23">
        <f>IF($Z23="","",INDEX($AP$2:$AP$2000,$Z23))</f>
      </c>
      <c r="BH23">
        <f>IF($Z23="","",INDEX($AQ$2:$AQ$2000,$Z23))</f>
      </c>
      <c r="BI23">
        <f>IF($Z23="","",INDEX($AR$2:$AR$2000,$Z23))</f>
      </c>
      <c r="BJ23">
        <f>IF($Z23="","",INDEX($AS$2:$AS$2000,$Z23))</f>
      </c>
      <c r="BK23">
        <f>IF($Z23="","",INDEX($AT$2:$AT$2000,$Z23))</f>
      </c>
      <c r="BL23">
        <f>IF($Z23="","",INDEX($AU$2:$AU$2000,$Z23))</f>
      </c>
      <c r="BM23">
        <f>IF($Z23="","",INDEX($AV$2:$AV$2000,$Z23))</f>
      </c>
      <c r="BN23">
        <f>IF($Z23="","",INDEX($AW$2:$AW$2000,$Z23))</f>
      </c>
      <c r="BO23">
        <f>IF($Z23="","",INDEX($AX$2:$AX$2000,$Z23))</f>
      </c>
      <c r="BP23">
        <f>IF($Z23="","",INDEX($AY$2:$AY$2000,$Z23))</f>
      </c>
      <c r="BQ23">
        <f>IF($Z23="","",INDEX($AZ$2:$AZ$2000,$Z23))</f>
      </c>
      <c r="BR23">
        <f>IF($Z23="","",INDEX($BA$2:$BA$2000,$Z23))</f>
      </c>
      <c r="BS23">
        <f>IF($Z23="","",INDEX($BB$2:$BB$2000,$Z23))</f>
      </c>
      <c r="BT23">
        <f>IF($Z23="","",INDEX($BC$2:$BC$2000,$Z23))</f>
      </c>
      <c r="BV23">
        <f>IF(OR($A23="",$P23&lt;&gt;"Yes",$AH23="Yes"),"",1+N($AG23))</f>
      </c>
      <c r="BW23">
        <f>IF($A23="","",COUNTIFS($W$2:$W$2500,$A23,$BZ$2:$BZ$2500,"Yes")+COUNTIFS($X$2:$X$2500,$A23,$BY$2:$BY$2500,"Yes"))</f>
      </c>
      <c r="BX23">
        <f>IF(OR($A23="",$P23="Yes"),"",IF(N($BW23)=0,0,1+SUMIFS($CB$2:$CB$2500,$W$2:$W$2500,$A23)+SUMIFS($CA$2:$CA$2500,$X$2:$X$2500,$A23)))</f>
      </c>
      <c r="BY23" t="str">
        <f>IF($Y23="","",INDEX($AH$2:$AH$2000,$Y23)&amp;"")</f>
      </c>
      <c r="BZ23" t="str">
        <f>IF($Z23="","",INDEX($AH$2:$AH$2000,$Z23)&amp;"")</f>
      </c>
      <c r="CA23">
        <f>IF($Y23="","",INDEX($BV$2:$BV$2000,$Y23))</f>
      </c>
      <c r="CB23">
        <f>IF($Z23="","",INDEX($BV$2:$BV$2000,$Z23))</f>
      </c>
    </row>
    <row r="24">
      <c r="A24" t="str">
        <f>IF(TRIM(INDEX(games!$A:$A,ROW()))="","",TRIM(INDEX(games!$A:$A,ROW())))</f>
      </c>
      <c r="B24">
        <f>IF(OR($A24="",INDEX(games!$B:$B,ROW())=""),"",INDEX(games!$B:$B,ROW()))</f>
      </c>
      <c r="C24" t="str">
        <f>IF(OR($A24="",INDEX(games!$C:$C,ROW())=""),"",INDEX(games!$C:$C,ROW()))</f>
      </c>
      <c r="D24">
        <f>IF($A24="","",COUNTIF($W$2:$W$2500,$A24)+COUNTIF($X$2:$X$2500,$A24))</f>
      </c>
      <c r="E24">
        <f>IF($A24="","",IFERROR(MATCH($C24,$R$2:$R$5,0),0))</f>
      </c>
      <c r="F24">
        <f>IF($A24="","",MOD(ROW(),34))</f>
      </c>
      <c r="G24">
        <f>IF($A24="",NA(),IF($C24="Action",$B24,NA()))</f>
      </c>
      <c r="H24">
        <f>IF($A24="",NA(),IF($C24="Action",1+$F24*0.023,NA()))</f>
      </c>
      <c r="I24">
        <f>IF($A24="",NA(),IF($C24="Strategy",$B24,NA()))</f>
      </c>
      <c r="J24">
        <f>IF($A24="",NA(),IF($C24="Strategy",2+$F24*0.023,NA()))</f>
      </c>
      <c r="K24">
        <f>IF($A24="",NA(),IF($C24="Deckbuilder",$B24,NA()))</f>
      </c>
      <c r="L24">
        <f>IF($A24="",NA(),IF($C24="Deckbuilder",3+$F24*0.023,NA()))</f>
      </c>
      <c r="M24">
        <f>IF($A24="",NA(),IF($C24="Traditional",$B24,NA()))</f>
      </c>
      <c r="N24">
        <f>IF($A24="",NA(),IF($C24="Traditional",4+$F24*0.023,NA()))</f>
      </c>
      <c r="O24">
        <f>IF($A24="","",$D24+ROW()/1000000)</f>
      </c>
      <c r="P24" t="str">
        <f>IF(OR($A24="",INDEX(games!$H:$H,ROW())=""),"",INDEX(games!$H:$H,ROW()))</f>
      </c>
      <c r="Q24">
        <f>IF(OR($A24="",$P24&lt;&gt;"Yes"),"",$D24+ROW()/1000000)</f>
      </c>
      <c r="T24">
        <f>IF($Y24="","",INDEX($B$2:$B$2000,$Y24))</f>
      </c>
      <c r="U24">
        <f>IF($Z24="","",INDEX($B$2:$B$2000,$Z24))</f>
      </c>
      <c r="V24">
        <f>IF(OR($T24="",$U24=""),"",$U24-$T24)</f>
      </c>
      <c r="W24" t="str">
        <f>IF(TRIM(INDEX(connections!$A:$A,ROW()))="","",TRIM(INDEX(connections!$A:$A,ROW())))</f>
      </c>
      <c r="X24" t="str">
        <f>IF($W24="","",TRIM(INDEX(connections!$B:$B,ROW())))</f>
      </c>
      <c r="Y24">
        <f>IF($W24="","",IFERROR(MATCH($W24,$A$2:$A$2000,0),""))</f>
      </c>
      <c r="Z24">
        <f>IF($X24="","",IFERROR(MATCH($X24,$A$2:$A$2000,0),""))</f>
      </c>
      <c r="AA24" t="str">
        <f>IF($Y24="","",INDEX($P$2:$P$2000,$Y24))</f>
      </c>
      <c r="AB24" t="str">
        <f>IF($Z24="","",INDEX($P$2:$P$2000,$Z24))</f>
      </c>
      <c r="AC24">
        <f>IF(AND($AA24="Yes",$AB24="Yes"),1,"")</f>
      </c>
      <c r="AD24">
        <f>IF(OR($Y24="",$Z24=""),"",IF(INDEX($C$2:$C$2000,$Y24)=INDEX($C$2:$C$2000,$Z24),0,1))</f>
      </c>
      <c r="AE24">
        <f>IF($AC24&lt;&gt;1,"",IF(AND(INDEX($AG$2:$AG$2000,$Y24)=1,INDEX($AG$2:$AG$2000,$Z24)=1),1,""))</f>
      </c>
      <c r="AG24">
        <f>IF($A24="","",COUNTIFS($W$2:$W$2500,$A24,$AB$2:$AB$2500,"Yes")+COUNTIFS($X$2:$X$2500,$A24,$AA$2:$AA$2500,"Yes"))</f>
      </c>
      <c r="AH24" t="str">
        <f>IF(OR($P24&lt;&gt;"Yes",N($AG24)=0),"",IF(AND($AG24=1,COUNTIFS($W$2:$W$2500,$A24,$AE$2:$AE$2500,1)+COUNTIFS($X$2:$X$2500,$A24,$AE$2:$AE$2500,1)&gt;0),"","Yes"))</f>
      </c>
      <c r="AI24">
        <f>IF($AH24="Yes",$AG24,"")</f>
      </c>
      <c r="AJ24">
        <f>IF($AI24="","",$AI24+ROW()/1000000)</f>
      </c>
      <c r="AK24">
        <f>IF(OR($A24="",$P24="Yes",N($AG24)=0),"",$AG24+ROW()/1000000)</f>
      </c>
      <c r="AL24" t="str">
        <f>IF($A24="","",INDEX(games!$J:$J,ROW())&amp;"")</f>
      </c>
      <c r="AM24">
        <f>IF($A24="","",SUMPRODUCT($AO24:$BD24,'Map Analysis'!$AP$2^{0,1,2,3,4,5,6,7,8,9,10,11,12,13,14,15}))</f>
      </c>
      <c r="AN24">
        <f>IF($A24="","",$AM24+ROW()/10000000)</f>
      </c>
      <c r="AO24">
        <f>IF($A24="","",COUNTIF($W$2:$W$2500,$A24))</f>
      </c>
      <c r="AP24">
        <f>IF($A24="","",SUMIFS($BF$2:$BF$2500,$W$2:$W$2500,$A24))</f>
      </c>
      <c r="AQ24">
        <f>IF($A24="","",SUMIFS($BG$2:$BG$2500,$W$2:$W$2500,$A24))</f>
      </c>
      <c r="AR24">
        <f>IF($A24="","",SUMIFS($BH$2:$BH$2500,$W$2:$W$2500,$A24))</f>
      </c>
      <c r="AS24">
        <f>IF($A24="","",SUMIFS($BI$2:$BI$2500,$W$2:$W$2500,$A24))</f>
      </c>
      <c r="AT24">
        <f>IF($A24="","",SUMIFS($BJ$2:$BJ$2500,$W$2:$W$2500,$A24))</f>
      </c>
      <c r="AU24">
        <f>IF($A24="","",SUMIFS($BK$2:$BK$2500,$W$2:$W$2500,$A24))</f>
      </c>
      <c r="AV24">
        <f>IF($A24="","",SUMIFS($BL$2:$BL$2500,$W$2:$W$2500,$A24))</f>
      </c>
      <c r="AW24">
        <f>IF($A24="","",SUMIFS($BM$2:$BM$2500,$W$2:$W$2500,$A24))</f>
      </c>
      <c r="AX24">
        <f>IF($A24="","",SUMIFS($BN$2:$BN$2500,$W$2:$W$2500,$A24))</f>
      </c>
      <c r="AY24">
        <f>IF($A24="","",SUMIFS($BO$2:$BO$2500,$W$2:$W$2500,$A24))</f>
      </c>
      <c r="AZ24">
        <f>IF($A24="","",SUMIFS($BP$2:$BP$2500,$W$2:$W$2500,$A24))</f>
      </c>
      <c r="BA24">
        <f>IF($A24="","",SUMIFS($BQ$2:$BQ$2500,$W$2:$W$2500,$A24))</f>
      </c>
      <c r="BB24">
        <f>IF($A24="","",SUMIFS($BR$2:$BR$2500,$W$2:$W$2500,$A24))</f>
      </c>
      <c r="BC24">
        <f>IF($A24="","",SUMIFS($BS$2:$BS$2500,$W$2:$W$2500,$A24))</f>
      </c>
      <c r="BD24">
        <f>IF($A24="","",SUMIFS($BT$2:$BT$2500,$W$2:$W$2500,$A24))</f>
      </c>
      <c r="BF24">
        <f>IF($Z24="","",INDEX($AO$2:$AO$2000,$Z24))</f>
      </c>
      <c r="BG24">
        <f>IF($Z24="","",INDEX($AP$2:$AP$2000,$Z24))</f>
      </c>
      <c r="BH24">
        <f>IF($Z24="","",INDEX($AQ$2:$AQ$2000,$Z24))</f>
      </c>
      <c r="BI24">
        <f>IF($Z24="","",INDEX($AR$2:$AR$2000,$Z24))</f>
      </c>
      <c r="BJ24">
        <f>IF($Z24="","",INDEX($AS$2:$AS$2000,$Z24))</f>
      </c>
      <c r="BK24">
        <f>IF($Z24="","",INDEX($AT$2:$AT$2000,$Z24))</f>
      </c>
      <c r="BL24">
        <f>IF($Z24="","",INDEX($AU$2:$AU$2000,$Z24))</f>
      </c>
      <c r="BM24">
        <f>IF($Z24="","",INDEX($AV$2:$AV$2000,$Z24))</f>
      </c>
      <c r="BN24">
        <f>IF($Z24="","",INDEX($AW$2:$AW$2000,$Z24))</f>
      </c>
      <c r="BO24">
        <f>IF($Z24="","",INDEX($AX$2:$AX$2000,$Z24))</f>
      </c>
      <c r="BP24">
        <f>IF($Z24="","",INDEX($AY$2:$AY$2000,$Z24))</f>
      </c>
      <c r="BQ24">
        <f>IF($Z24="","",INDEX($AZ$2:$AZ$2000,$Z24))</f>
      </c>
      <c r="BR24">
        <f>IF($Z24="","",INDEX($BA$2:$BA$2000,$Z24))</f>
      </c>
      <c r="BS24">
        <f>IF($Z24="","",INDEX($BB$2:$BB$2000,$Z24))</f>
      </c>
      <c r="BT24">
        <f>IF($Z24="","",INDEX($BC$2:$BC$2000,$Z24))</f>
      </c>
      <c r="BV24">
        <f>IF(OR($A24="",$P24&lt;&gt;"Yes",$AH24="Yes"),"",1+N($AG24))</f>
      </c>
      <c r="BW24">
        <f>IF($A24="","",COUNTIFS($W$2:$W$2500,$A24,$BZ$2:$BZ$2500,"Yes")+COUNTIFS($X$2:$X$2500,$A24,$BY$2:$BY$2500,"Yes"))</f>
      </c>
      <c r="BX24">
        <f>IF(OR($A24="",$P24="Yes"),"",IF(N($BW24)=0,0,1+SUMIFS($CB$2:$CB$2500,$W$2:$W$2500,$A24)+SUMIFS($CA$2:$CA$2500,$X$2:$X$2500,$A24)))</f>
      </c>
      <c r="BY24" t="str">
        <f>IF($Y24="","",INDEX($AH$2:$AH$2000,$Y24)&amp;"")</f>
      </c>
      <c r="BZ24" t="str">
        <f>IF($Z24="","",INDEX($AH$2:$AH$2000,$Z24)&amp;"")</f>
      </c>
      <c r="CA24">
        <f>IF($Y24="","",INDEX($BV$2:$BV$2000,$Y24))</f>
      </c>
      <c r="CB24">
        <f>IF($Z24="","",INDEX($BV$2:$BV$2000,$Z24))</f>
      </c>
    </row>
    <row r="25">
      <c r="A25" t="str">
        <f>IF(TRIM(INDEX(games!$A:$A,ROW()))="","",TRIM(INDEX(games!$A:$A,ROW())))</f>
      </c>
      <c r="B25">
        <f>IF(OR($A25="",INDEX(games!$B:$B,ROW())=""),"",INDEX(games!$B:$B,ROW()))</f>
      </c>
      <c r="C25" t="str">
        <f>IF(OR($A25="",INDEX(games!$C:$C,ROW())=""),"",INDEX(games!$C:$C,ROW()))</f>
      </c>
      <c r="D25">
        <f>IF($A25="","",COUNTIF($W$2:$W$2500,$A25)+COUNTIF($X$2:$X$2500,$A25))</f>
      </c>
      <c r="E25">
        <f>IF($A25="","",IFERROR(MATCH($C25,$R$2:$R$5,0),0))</f>
      </c>
      <c r="F25">
        <f>IF($A25="","",MOD(ROW(),34))</f>
      </c>
      <c r="G25">
        <f>IF($A25="",NA(),IF($C25="Action",$B25,NA()))</f>
      </c>
      <c r="H25">
        <f>IF($A25="",NA(),IF($C25="Action",1+$F25*0.023,NA()))</f>
      </c>
      <c r="I25">
        <f>IF($A25="",NA(),IF($C25="Strategy",$B25,NA()))</f>
      </c>
      <c r="J25">
        <f>IF($A25="",NA(),IF($C25="Strategy",2+$F25*0.023,NA()))</f>
      </c>
      <c r="K25">
        <f>IF($A25="",NA(),IF($C25="Deckbuilder",$B25,NA()))</f>
      </c>
      <c r="L25">
        <f>IF($A25="",NA(),IF($C25="Deckbuilder",3+$F25*0.023,NA()))</f>
      </c>
      <c r="M25">
        <f>IF($A25="",NA(),IF($C25="Traditional",$B25,NA()))</f>
      </c>
      <c r="N25">
        <f>IF($A25="",NA(),IF($C25="Traditional",4+$F25*0.023,NA()))</f>
      </c>
      <c r="O25">
        <f>IF($A25="","",$D25+ROW()/1000000)</f>
      </c>
      <c r="P25" t="str">
        <f>IF(OR($A25="",INDEX(games!$H:$H,ROW())=""),"",INDEX(games!$H:$H,ROW()))</f>
      </c>
      <c r="Q25">
        <f>IF(OR($A25="",$P25&lt;&gt;"Yes"),"",$D25+ROW()/1000000)</f>
      </c>
      <c r="T25">
        <f>IF($Y25="","",INDEX($B$2:$B$2000,$Y25))</f>
      </c>
      <c r="U25">
        <f>IF($Z25="","",INDEX($B$2:$B$2000,$Z25))</f>
      </c>
      <c r="V25">
        <f>IF(OR($T25="",$U25=""),"",$U25-$T25)</f>
      </c>
      <c r="W25" t="str">
        <f>IF(TRIM(INDEX(connections!$A:$A,ROW()))="","",TRIM(INDEX(connections!$A:$A,ROW())))</f>
      </c>
      <c r="X25" t="str">
        <f>IF($W25="","",TRIM(INDEX(connections!$B:$B,ROW())))</f>
      </c>
      <c r="Y25">
        <f>IF($W25="","",IFERROR(MATCH($W25,$A$2:$A$2000,0),""))</f>
      </c>
      <c r="Z25">
        <f>IF($X25="","",IFERROR(MATCH($X25,$A$2:$A$2000,0),""))</f>
      </c>
      <c r="AA25" t="str">
        <f>IF($Y25="","",INDEX($P$2:$P$2000,$Y25))</f>
      </c>
      <c r="AB25" t="str">
        <f>IF($Z25="","",INDEX($P$2:$P$2000,$Z25))</f>
      </c>
      <c r="AC25">
        <f>IF(AND($AA25="Yes",$AB25="Yes"),1,"")</f>
      </c>
      <c r="AD25">
        <f>IF(OR($Y25="",$Z25=""),"",IF(INDEX($C$2:$C$2000,$Y25)=INDEX($C$2:$C$2000,$Z25),0,1))</f>
      </c>
      <c r="AE25">
        <f>IF($AC25&lt;&gt;1,"",IF(AND(INDEX($AG$2:$AG$2000,$Y25)=1,INDEX($AG$2:$AG$2000,$Z25)=1),1,""))</f>
      </c>
      <c r="AG25">
        <f>IF($A25="","",COUNTIFS($W$2:$W$2500,$A25,$AB$2:$AB$2500,"Yes")+COUNTIFS($X$2:$X$2500,$A25,$AA$2:$AA$2500,"Yes"))</f>
      </c>
      <c r="AH25" t="str">
        <f>IF(OR($P25&lt;&gt;"Yes",N($AG25)=0),"",IF(AND($AG25=1,COUNTIFS($W$2:$W$2500,$A25,$AE$2:$AE$2500,1)+COUNTIFS($X$2:$X$2500,$A25,$AE$2:$AE$2500,1)&gt;0),"","Yes"))</f>
      </c>
      <c r="AI25">
        <f>IF($AH25="Yes",$AG25,"")</f>
      </c>
      <c r="AJ25">
        <f>IF($AI25="","",$AI25+ROW()/1000000)</f>
      </c>
      <c r="AK25">
        <f>IF(OR($A25="",$P25="Yes",N($AG25)=0),"",$AG25+ROW()/1000000)</f>
      </c>
      <c r="AL25" t="str">
        <f>IF($A25="","",INDEX(games!$J:$J,ROW())&amp;"")</f>
      </c>
      <c r="AM25">
        <f>IF($A25="","",SUMPRODUCT($AO25:$BD25,'Map Analysis'!$AP$2^{0,1,2,3,4,5,6,7,8,9,10,11,12,13,14,15}))</f>
      </c>
      <c r="AN25">
        <f>IF($A25="","",$AM25+ROW()/10000000)</f>
      </c>
      <c r="AO25">
        <f>IF($A25="","",COUNTIF($W$2:$W$2500,$A25))</f>
      </c>
      <c r="AP25">
        <f>IF($A25="","",SUMIFS($BF$2:$BF$2500,$W$2:$W$2500,$A25))</f>
      </c>
      <c r="AQ25">
        <f>IF($A25="","",SUMIFS($BG$2:$BG$2500,$W$2:$W$2500,$A25))</f>
      </c>
      <c r="AR25">
        <f>IF($A25="","",SUMIFS($BH$2:$BH$2500,$W$2:$W$2500,$A25))</f>
      </c>
      <c r="AS25">
        <f>IF($A25="","",SUMIFS($BI$2:$BI$2500,$W$2:$W$2500,$A25))</f>
      </c>
      <c r="AT25">
        <f>IF($A25="","",SUMIFS($BJ$2:$BJ$2500,$W$2:$W$2500,$A25))</f>
      </c>
      <c r="AU25">
        <f>IF($A25="","",SUMIFS($BK$2:$BK$2500,$W$2:$W$2500,$A25))</f>
      </c>
      <c r="AV25">
        <f>IF($A25="","",SUMIFS($BL$2:$BL$2500,$W$2:$W$2500,$A25))</f>
      </c>
      <c r="AW25">
        <f>IF($A25="","",SUMIFS($BM$2:$BM$2500,$W$2:$W$2500,$A25))</f>
      </c>
      <c r="AX25">
        <f>IF($A25="","",SUMIFS($BN$2:$BN$2500,$W$2:$W$2500,$A25))</f>
      </c>
      <c r="AY25">
        <f>IF($A25="","",SUMIFS($BO$2:$BO$2500,$W$2:$W$2500,$A25))</f>
      </c>
      <c r="AZ25">
        <f>IF($A25="","",SUMIFS($BP$2:$BP$2500,$W$2:$W$2500,$A25))</f>
      </c>
      <c r="BA25">
        <f>IF($A25="","",SUMIFS($BQ$2:$BQ$2500,$W$2:$W$2500,$A25))</f>
      </c>
      <c r="BB25">
        <f>IF($A25="","",SUMIFS($BR$2:$BR$2500,$W$2:$W$2500,$A25))</f>
      </c>
      <c r="BC25">
        <f>IF($A25="","",SUMIFS($BS$2:$BS$2500,$W$2:$W$2500,$A25))</f>
      </c>
      <c r="BD25">
        <f>IF($A25="","",SUMIFS($BT$2:$BT$2500,$W$2:$W$2500,$A25))</f>
      </c>
      <c r="BF25">
        <f>IF($Z25="","",INDEX($AO$2:$AO$2000,$Z25))</f>
      </c>
      <c r="BG25">
        <f>IF($Z25="","",INDEX($AP$2:$AP$2000,$Z25))</f>
      </c>
      <c r="BH25">
        <f>IF($Z25="","",INDEX($AQ$2:$AQ$2000,$Z25))</f>
      </c>
      <c r="BI25">
        <f>IF($Z25="","",INDEX($AR$2:$AR$2000,$Z25))</f>
      </c>
      <c r="BJ25">
        <f>IF($Z25="","",INDEX($AS$2:$AS$2000,$Z25))</f>
      </c>
      <c r="BK25">
        <f>IF($Z25="","",INDEX($AT$2:$AT$2000,$Z25))</f>
      </c>
      <c r="BL25">
        <f>IF($Z25="","",INDEX($AU$2:$AU$2000,$Z25))</f>
      </c>
      <c r="BM25">
        <f>IF($Z25="","",INDEX($AV$2:$AV$2000,$Z25))</f>
      </c>
      <c r="BN25">
        <f>IF($Z25="","",INDEX($AW$2:$AW$2000,$Z25))</f>
      </c>
      <c r="BO25">
        <f>IF($Z25="","",INDEX($AX$2:$AX$2000,$Z25))</f>
      </c>
      <c r="BP25">
        <f>IF($Z25="","",INDEX($AY$2:$AY$2000,$Z25))</f>
      </c>
      <c r="BQ25">
        <f>IF($Z25="","",INDEX($AZ$2:$AZ$2000,$Z25))</f>
      </c>
      <c r="BR25">
        <f>IF($Z25="","",INDEX($BA$2:$BA$2000,$Z25))</f>
      </c>
      <c r="BS25">
        <f>IF($Z25="","",INDEX($BB$2:$BB$2000,$Z25))</f>
      </c>
      <c r="BT25">
        <f>IF($Z25="","",INDEX($BC$2:$BC$2000,$Z25))</f>
      </c>
      <c r="BV25">
        <f>IF(OR($A25="",$P25&lt;&gt;"Yes",$AH25="Yes"),"",1+N($AG25))</f>
      </c>
      <c r="BW25">
        <f>IF($A25="","",COUNTIFS($W$2:$W$2500,$A25,$BZ$2:$BZ$2500,"Yes")+COUNTIFS($X$2:$X$2500,$A25,$BY$2:$BY$2500,"Yes"))</f>
      </c>
      <c r="BX25">
        <f>IF(OR($A25="",$P25="Yes"),"",IF(N($BW25)=0,0,1+SUMIFS($CB$2:$CB$2500,$W$2:$W$2500,$A25)+SUMIFS($CA$2:$CA$2500,$X$2:$X$2500,$A25)))</f>
      </c>
      <c r="BY25" t="str">
        <f>IF($Y25="","",INDEX($AH$2:$AH$2000,$Y25)&amp;"")</f>
      </c>
      <c r="BZ25" t="str">
        <f>IF($Z25="","",INDEX($AH$2:$AH$2000,$Z25)&amp;"")</f>
      </c>
      <c r="CA25">
        <f>IF($Y25="","",INDEX($BV$2:$BV$2000,$Y25))</f>
      </c>
      <c r="CB25">
        <f>IF($Z25="","",INDEX($BV$2:$BV$2000,$Z25))</f>
      </c>
    </row>
    <row r="26">
      <c r="A26" t="str">
        <f>IF(TRIM(INDEX(games!$A:$A,ROW()))="","",TRIM(INDEX(games!$A:$A,ROW())))</f>
      </c>
      <c r="B26">
        <f>IF(OR($A26="",INDEX(games!$B:$B,ROW())=""),"",INDEX(games!$B:$B,ROW()))</f>
      </c>
      <c r="C26" t="str">
        <f>IF(OR($A26="",INDEX(games!$C:$C,ROW())=""),"",INDEX(games!$C:$C,ROW()))</f>
      </c>
      <c r="D26">
        <f>IF($A26="","",COUNTIF($W$2:$W$2500,$A26)+COUNTIF($X$2:$X$2500,$A26))</f>
      </c>
      <c r="E26">
        <f>IF($A26="","",IFERROR(MATCH($C26,$R$2:$R$5,0),0))</f>
      </c>
      <c r="F26">
        <f>IF($A26="","",MOD(ROW(),34))</f>
      </c>
      <c r="G26">
        <f>IF($A26="",NA(),IF($C26="Action",$B26,NA()))</f>
      </c>
      <c r="H26">
        <f>IF($A26="",NA(),IF($C26="Action",1+$F26*0.023,NA()))</f>
      </c>
      <c r="I26">
        <f>IF($A26="",NA(),IF($C26="Strategy",$B26,NA()))</f>
      </c>
      <c r="J26">
        <f>IF($A26="",NA(),IF($C26="Strategy",2+$F26*0.023,NA()))</f>
      </c>
      <c r="K26">
        <f>IF($A26="",NA(),IF($C26="Deckbuilder",$B26,NA()))</f>
      </c>
      <c r="L26">
        <f>IF($A26="",NA(),IF($C26="Deckbuilder",3+$F26*0.023,NA()))</f>
      </c>
      <c r="M26">
        <f>IF($A26="",NA(),IF($C26="Traditional",$B26,NA()))</f>
      </c>
      <c r="N26">
        <f>IF($A26="",NA(),IF($C26="Traditional",4+$F26*0.023,NA()))</f>
      </c>
      <c r="O26">
        <f>IF($A26="","",$D26+ROW()/1000000)</f>
      </c>
      <c r="P26" t="str">
        <f>IF(OR($A26="",INDEX(games!$H:$H,ROW())=""),"",INDEX(games!$H:$H,ROW()))</f>
      </c>
      <c r="Q26">
        <f>IF(OR($A26="",$P26&lt;&gt;"Yes"),"",$D26+ROW()/1000000)</f>
      </c>
      <c r="T26">
        <f>IF($Y26="","",INDEX($B$2:$B$2000,$Y26))</f>
      </c>
      <c r="U26">
        <f>IF($Z26="","",INDEX($B$2:$B$2000,$Z26))</f>
      </c>
      <c r="V26">
        <f>IF(OR($T26="",$U26=""),"",$U26-$T26)</f>
      </c>
      <c r="W26" t="str">
        <f>IF(TRIM(INDEX(connections!$A:$A,ROW()))="","",TRIM(INDEX(connections!$A:$A,ROW())))</f>
      </c>
      <c r="X26" t="str">
        <f>IF($W26="","",TRIM(INDEX(connections!$B:$B,ROW())))</f>
      </c>
      <c r="Y26">
        <f>IF($W26="","",IFERROR(MATCH($W26,$A$2:$A$2000,0),""))</f>
      </c>
      <c r="Z26">
        <f>IF($X26="","",IFERROR(MATCH($X26,$A$2:$A$2000,0),""))</f>
      </c>
      <c r="AA26" t="str">
        <f>IF($Y26="","",INDEX($P$2:$P$2000,$Y26))</f>
      </c>
      <c r="AB26" t="str">
        <f>IF($Z26="","",INDEX($P$2:$P$2000,$Z26))</f>
      </c>
      <c r="AC26">
        <f>IF(AND($AA26="Yes",$AB26="Yes"),1,"")</f>
      </c>
      <c r="AD26">
        <f>IF(OR($Y26="",$Z26=""),"",IF(INDEX($C$2:$C$2000,$Y26)=INDEX($C$2:$C$2000,$Z26),0,1))</f>
      </c>
      <c r="AE26">
        <f>IF($AC26&lt;&gt;1,"",IF(AND(INDEX($AG$2:$AG$2000,$Y26)=1,INDEX($AG$2:$AG$2000,$Z26)=1),1,""))</f>
      </c>
      <c r="AG26">
        <f>IF($A26="","",COUNTIFS($W$2:$W$2500,$A26,$AB$2:$AB$2500,"Yes")+COUNTIFS($X$2:$X$2500,$A26,$AA$2:$AA$2500,"Yes"))</f>
      </c>
      <c r="AH26" t="str">
        <f>IF(OR($P26&lt;&gt;"Yes",N($AG26)=0),"",IF(AND($AG26=1,COUNTIFS($W$2:$W$2500,$A26,$AE$2:$AE$2500,1)+COUNTIFS($X$2:$X$2500,$A26,$AE$2:$AE$2500,1)&gt;0),"","Yes"))</f>
      </c>
      <c r="AI26">
        <f>IF($AH26="Yes",$AG26,"")</f>
      </c>
      <c r="AJ26">
        <f>IF($AI26="","",$AI26+ROW()/1000000)</f>
      </c>
      <c r="AK26">
        <f>IF(OR($A26="",$P26="Yes",N($AG26)=0),"",$AG26+ROW()/1000000)</f>
      </c>
      <c r="AL26" t="str">
        <f>IF($A26="","",INDEX(games!$J:$J,ROW())&amp;"")</f>
      </c>
      <c r="AM26">
        <f>IF($A26="","",SUMPRODUCT($AO26:$BD26,'Map Analysis'!$AP$2^{0,1,2,3,4,5,6,7,8,9,10,11,12,13,14,15}))</f>
      </c>
      <c r="AN26">
        <f>IF($A26="","",$AM26+ROW()/10000000)</f>
      </c>
      <c r="AO26">
        <f>IF($A26="","",COUNTIF($W$2:$W$2500,$A26))</f>
      </c>
      <c r="AP26">
        <f>IF($A26="","",SUMIFS($BF$2:$BF$2500,$W$2:$W$2500,$A26))</f>
      </c>
      <c r="AQ26">
        <f>IF($A26="","",SUMIFS($BG$2:$BG$2500,$W$2:$W$2500,$A26))</f>
      </c>
      <c r="AR26">
        <f>IF($A26="","",SUMIFS($BH$2:$BH$2500,$W$2:$W$2500,$A26))</f>
      </c>
      <c r="AS26">
        <f>IF($A26="","",SUMIFS($BI$2:$BI$2500,$W$2:$W$2500,$A26))</f>
      </c>
      <c r="AT26">
        <f>IF($A26="","",SUMIFS($BJ$2:$BJ$2500,$W$2:$W$2500,$A26))</f>
      </c>
      <c r="AU26">
        <f>IF($A26="","",SUMIFS($BK$2:$BK$2500,$W$2:$W$2500,$A26))</f>
      </c>
      <c r="AV26">
        <f>IF($A26="","",SUMIFS($BL$2:$BL$2500,$W$2:$W$2500,$A26))</f>
      </c>
      <c r="AW26">
        <f>IF($A26="","",SUMIFS($BM$2:$BM$2500,$W$2:$W$2500,$A26))</f>
      </c>
      <c r="AX26">
        <f>IF($A26="","",SUMIFS($BN$2:$BN$2500,$W$2:$W$2500,$A26))</f>
      </c>
      <c r="AY26">
        <f>IF($A26="","",SUMIFS($BO$2:$BO$2500,$W$2:$W$2500,$A26))</f>
      </c>
      <c r="AZ26">
        <f>IF($A26="","",SUMIFS($BP$2:$BP$2500,$W$2:$W$2500,$A26))</f>
      </c>
      <c r="BA26">
        <f>IF($A26="","",SUMIFS($BQ$2:$BQ$2500,$W$2:$W$2500,$A26))</f>
      </c>
      <c r="BB26">
        <f>IF($A26="","",SUMIFS($BR$2:$BR$2500,$W$2:$W$2500,$A26))</f>
      </c>
      <c r="BC26">
        <f>IF($A26="","",SUMIFS($BS$2:$BS$2500,$W$2:$W$2500,$A26))</f>
      </c>
      <c r="BD26">
        <f>IF($A26="","",SUMIFS($BT$2:$BT$2500,$W$2:$W$2500,$A26))</f>
      </c>
      <c r="BF26">
        <f>IF($Z26="","",INDEX($AO$2:$AO$2000,$Z26))</f>
      </c>
      <c r="BG26">
        <f>IF($Z26="","",INDEX($AP$2:$AP$2000,$Z26))</f>
      </c>
      <c r="BH26">
        <f>IF($Z26="","",INDEX($AQ$2:$AQ$2000,$Z26))</f>
      </c>
      <c r="BI26">
        <f>IF($Z26="","",INDEX($AR$2:$AR$2000,$Z26))</f>
      </c>
      <c r="BJ26">
        <f>IF($Z26="","",INDEX($AS$2:$AS$2000,$Z26))</f>
      </c>
      <c r="BK26">
        <f>IF($Z26="","",INDEX($AT$2:$AT$2000,$Z26))</f>
      </c>
      <c r="BL26">
        <f>IF($Z26="","",INDEX($AU$2:$AU$2000,$Z26))</f>
      </c>
      <c r="BM26">
        <f>IF($Z26="","",INDEX($AV$2:$AV$2000,$Z26))</f>
      </c>
      <c r="BN26">
        <f>IF($Z26="","",INDEX($AW$2:$AW$2000,$Z26))</f>
      </c>
      <c r="BO26">
        <f>IF($Z26="","",INDEX($AX$2:$AX$2000,$Z26))</f>
      </c>
      <c r="BP26">
        <f>IF($Z26="","",INDEX($AY$2:$AY$2000,$Z26))</f>
      </c>
      <c r="BQ26">
        <f>IF($Z26="","",INDEX($AZ$2:$AZ$2000,$Z26))</f>
      </c>
      <c r="BR26">
        <f>IF($Z26="","",INDEX($BA$2:$BA$2000,$Z26))</f>
      </c>
      <c r="BS26">
        <f>IF($Z26="","",INDEX($BB$2:$BB$2000,$Z26))</f>
      </c>
      <c r="BT26">
        <f>IF($Z26="","",INDEX($BC$2:$BC$2000,$Z26))</f>
      </c>
      <c r="BV26">
        <f>IF(OR($A26="",$P26&lt;&gt;"Yes",$AH26="Yes"),"",1+N($AG26))</f>
      </c>
      <c r="BW26">
        <f>IF($A26="","",COUNTIFS($W$2:$W$2500,$A26,$BZ$2:$BZ$2500,"Yes")+COUNTIFS($X$2:$X$2500,$A26,$BY$2:$BY$2500,"Yes"))</f>
      </c>
      <c r="BX26">
        <f>IF(OR($A26="",$P26="Yes"),"",IF(N($BW26)=0,0,1+SUMIFS($CB$2:$CB$2500,$W$2:$W$2500,$A26)+SUMIFS($CA$2:$CA$2500,$X$2:$X$2500,$A26)))</f>
      </c>
      <c r="BY26" t="str">
        <f>IF($Y26="","",INDEX($AH$2:$AH$2000,$Y26)&amp;"")</f>
      </c>
      <c r="BZ26" t="str">
        <f>IF($Z26="","",INDEX($AH$2:$AH$2000,$Z26)&amp;"")</f>
      </c>
      <c r="CA26">
        <f>IF($Y26="","",INDEX($BV$2:$BV$2000,$Y26))</f>
      </c>
      <c r="CB26">
        <f>IF($Z26="","",INDEX($BV$2:$BV$2000,$Z26))</f>
      </c>
    </row>
    <row r="27">
      <c r="A27" t="str">
        <f>IF(TRIM(INDEX(games!$A:$A,ROW()))="","",TRIM(INDEX(games!$A:$A,ROW())))</f>
      </c>
      <c r="B27">
        <f>IF(OR($A27="",INDEX(games!$B:$B,ROW())=""),"",INDEX(games!$B:$B,ROW()))</f>
      </c>
      <c r="C27" t="str">
        <f>IF(OR($A27="",INDEX(games!$C:$C,ROW())=""),"",INDEX(games!$C:$C,ROW()))</f>
      </c>
      <c r="D27">
        <f>IF($A27="","",COUNTIF($W$2:$W$2500,$A27)+COUNTIF($X$2:$X$2500,$A27))</f>
      </c>
      <c r="E27">
        <f>IF($A27="","",IFERROR(MATCH($C27,$R$2:$R$5,0),0))</f>
      </c>
      <c r="F27">
        <f>IF($A27="","",MOD(ROW(),34))</f>
      </c>
      <c r="G27">
        <f>IF($A27="",NA(),IF($C27="Action",$B27,NA()))</f>
      </c>
      <c r="H27">
        <f>IF($A27="",NA(),IF($C27="Action",1+$F27*0.023,NA()))</f>
      </c>
      <c r="I27">
        <f>IF($A27="",NA(),IF($C27="Strategy",$B27,NA()))</f>
      </c>
      <c r="J27">
        <f>IF($A27="",NA(),IF($C27="Strategy",2+$F27*0.023,NA()))</f>
      </c>
      <c r="K27">
        <f>IF($A27="",NA(),IF($C27="Deckbuilder",$B27,NA()))</f>
      </c>
      <c r="L27">
        <f>IF($A27="",NA(),IF($C27="Deckbuilder",3+$F27*0.023,NA()))</f>
      </c>
      <c r="M27">
        <f>IF($A27="",NA(),IF($C27="Traditional",$B27,NA()))</f>
      </c>
      <c r="N27">
        <f>IF($A27="",NA(),IF($C27="Traditional",4+$F27*0.023,NA()))</f>
      </c>
      <c r="O27">
        <f>IF($A27="","",$D27+ROW()/1000000)</f>
      </c>
      <c r="P27" t="str">
        <f>IF(OR($A27="",INDEX(games!$H:$H,ROW())=""),"",INDEX(games!$H:$H,ROW()))</f>
      </c>
      <c r="Q27">
        <f>IF(OR($A27="",$P27&lt;&gt;"Yes"),"",$D27+ROW()/1000000)</f>
      </c>
      <c r="T27">
        <f>IF($Y27="","",INDEX($B$2:$B$2000,$Y27))</f>
      </c>
      <c r="U27">
        <f>IF($Z27="","",INDEX($B$2:$B$2000,$Z27))</f>
      </c>
      <c r="V27">
        <f>IF(OR($T27="",$U27=""),"",$U27-$T27)</f>
      </c>
      <c r="W27" t="str">
        <f>IF(TRIM(INDEX(connections!$A:$A,ROW()))="","",TRIM(INDEX(connections!$A:$A,ROW())))</f>
      </c>
      <c r="X27" t="str">
        <f>IF($W27="","",TRIM(INDEX(connections!$B:$B,ROW())))</f>
      </c>
      <c r="Y27">
        <f>IF($W27="","",IFERROR(MATCH($W27,$A$2:$A$2000,0),""))</f>
      </c>
      <c r="Z27">
        <f>IF($X27="","",IFERROR(MATCH($X27,$A$2:$A$2000,0),""))</f>
      </c>
      <c r="AA27" t="str">
        <f>IF($Y27="","",INDEX($P$2:$P$2000,$Y27))</f>
      </c>
      <c r="AB27" t="str">
        <f>IF($Z27="","",INDEX($P$2:$P$2000,$Z27))</f>
      </c>
      <c r="AC27">
        <f>IF(AND($AA27="Yes",$AB27="Yes"),1,"")</f>
      </c>
      <c r="AD27">
        <f>IF(OR($Y27="",$Z27=""),"",IF(INDEX($C$2:$C$2000,$Y27)=INDEX($C$2:$C$2000,$Z27),0,1))</f>
      </c>
      <c r="AE27">
        <f>IF($AC27&lt;&gt;1,"",IF(AND(INDEX($AG$2:$AG$2000,$Y27)=1,INDEX($AG$2:$AG$2000,$Z27)=1),1,""))</f>
      </c>
      <c r="AG27">
        <f>IF($A27="","",COUNTIFS($W$2:$W$2500,$A27,$AB$2:$AB$2500,"Yes")+COUNTIFS($X$2:$X$2500,$A27,$AA$2:$AA$2500,"Yes"))</f>
      </c>
      <c r="AH27" t="str">
        <f>IF(OR($P27&lt;&gt;"Yes",N($AG27)=0),"",IF(AND($AG27=1,COUNTIFS($W$2:$W$2500,$A27,$AE$2:$AE$2500,1)+COUNTIFS($X$2:$X$2500,$A27,$AE$2:$AE$2500,1)&gt;0),"","Yes"))</f>
      </c>
      <c r="AI27">
        <f>IF($AH27="Yes",$AG27,"")</f>
      </c>
      <c r="AJ27">
        <f>IF($AI27="","",$AI27+ROW()/1000000)</f>
      </c>
      <c r="AK27">
        <f>IF(OR($A27="",$P27="Yes",N($AG27)=0),"",$AG27+ROW()/1000000)</f>
      </c>
      <c r="AL27" t="str">
        <f>IF($A27="","",INDEX(games!$J:$J,ROW())&amp;"")</f>
      </c>
      <c r="AM27">
        <f>IF($A27="","",SUMPRODUCT($AO27:$BD27,'Map Analysis'!$AP$2^{0,1,2,3,4,5,6,7,8,9,10,11,12,13,14,15}))</f>
      </c>
      <c r="AN27">
        <f>IF($A27="","",$AM27+ROW()/10000000)</f>
      </c>
      <c r="AO27">
        <f>IF($A27="","",COUNTIF($W$2:$W$2500,$A27))</f>
      </c>
      <c r="AP27">
        <f>IF($A27="","",SUMIFS($BF$2:$BF$2500,$W$2:$W$2500,$A27))</f>
      </c>
      <c r="AQ27">
        <f>IF($A27="","",SUMIFS($BG$2:$BG$2500,$W$2:$W$2500,$A27))</f>
      </c>
      <c r="AR27">
        <f>IF($A27="","",SUMIFS($BH$2:$BH$2500,$W$2:$W$2500,$A27))</f>
      </c>
      <c r="AS27">
        <f>IF($A27="","",SUMIFS($BI$2:$BI$2500,$W$2:$W$2500,$A27))</f>
      </c>
      <c r="AT27">
        <f>IF($A27="","",SUMIFS($BJ$2:$BJ$2500,$W$2:$W$2500,$A27))</f>
      </c>
      <c r="AU27">
        <f>IF($A27="","",SUMIFS($BK$2:$BK$2500,$W$2:$W$2500,$A27))</f>
      </c>
      <c r="AV27">
        <f>IF($A27="","",SUMIFS($BL$2:$BL$2500,$W$2:$W$2500,$A27))</f>
      </c>
      <c r="AW27">
        <f>IF($A27="","",SUMIFS($BM$2:$BM$2500,$W$2:$W$2500,$A27))</f>
      </c>
      <c r="AX27">
        <f>IF($A27="","",SUMIFS($BN$2:$BN$2500,$W$2:$W$2500,$A27))</f>
      </c>
      <c r="AY27">
        <f>IF($A27="","",SUMIFS($BO$2:$BO$2500,$W$2:$W$2500,$A27))</f>
      </c>
      <c r="AZ27">
        <f>IF($A27="","",SUMIFS($BP$2:$BP$2500,$W$2:$W$2500,$A27))</f>
      </c>
      <c r="BA27">
        <f>IF($A27="","",SUMIFS($BQ$2:$BQ$2500,$W$2:$W$2500,$A27))</f>
      </c>
      <c r="BB27">
        <f>IF($A27="","",SUMIFS($BR$2:$BR$2500,$W$2:$W$2500,$A27))</f>
      </c>
      <c r="BC27">
        <f>IF($A27="","",SUMIFS($BS$2:$BS$2500,$W$2:$W$2500,$A27))</f>
      </c>
      <c r="BD27">
        <f>IF($A27="","",SUMIFS($BT$2:$BT$2500,$W$2:$W$2500,$A27))</f>
      </c>
      <c r="BF27">
        <f>IF($Z27="","",INDEX($AO$2:$AO$2000,$Z27))</f>
      </c>
      <c r="BG27">
        <f>IF($Z27="","",INDEX($AP$2:$AP$2000,$Z27))</f>
      </c>
      <c r="BH27">
        <f>IF($Z27="","",INDEX($AQ$2:$AQ$2000,$Z27))</f>
      </c>
      <c r="BI27">
        <f>IF($Z27="","",INDEX($AR$2:$AR$2000,$Z27))</f>
      </c>
      <c r="BJ27">
        <f>IF($Z27="","",INDEX($AS$2:$AS$2000,$Z27))</f>
      </c>
      <c r="BK27">
        <f>IF($Z27="","",INDEX($AT$2:$AT$2000,$Z27))</f>
      </c>
      <c r="BL27">
        <f>IF($Z27="","",INDEX($AU$2:$AU$2000,$Z27))</f>
      </c>
      <c r="BM27">
        <f>IF($Z27="","",INDEX($AV$2:$AV$2000,$Z27))</f>
      </c>
      <c r="BN27">
        <f>IF($Z27="","",INDEX($AW$2:$AW$2000,$Z27))</f>
      </c>
      <c r="BO27">
        <f>IF($Z27="","",INDEX($AX$2:$AX$2000,$Z27))</f>
      </c>
      <c r="BP27">
        <f>IF($Z27="","",INDEX($AY$2:$AY$2000,$Z27))</f>
      </c>
      <c r="BQ27">
        <f>IF($Z27="","",INDEX($AZ$2:$AZ$2000,$Z27))</f>
      </c>
      <c r="BR27">
        <f>IF($Z27="","",INDEX($BA$2:$BA$2000,$Z27))</f>
      </c>
      <c r="BS27">
        <f>IF($Z27="","",INDEX($BB$2:$BB$2000,$Z27))</f>
      </c>
      <c r="BT27">
        <f>IF($Z27="","",INDEX($BC$2:$BC$2000,$Z27))</f>
      </c>
      <c r="BV27">
        <f>IF(OR($A27="",$P27&lt;&gt;"Yes",$AH27="Yes"),"",1+N($AG27))</f>
      </c>
      <c r="BW27">
        <f>IF($A27="","",COUNTIFS($W$2:$W$2500,$A27,$BZ$2:$BZ$2500,"Yes")+COUNTIFS($X$2:$X$2500,$A27,$BY$2:$BY$2500,"Yes"))</f>
      </c>
      <c r="BX27">
        <f>IF(OR($A27="",$P27="Yes"),"",IF(N($BW27)=0,0,1+SUMIFS($CB$2:$CB$2500,$W$2:$W$2500,$A27)+SUMIFS($CA$2:$CA$2500,$X$2:$X$2500,$A27)))</f>
      </c>
      <c r="BY27" t="str">
        <f>IF($Y27="","",INDEX($AH$2:$AH$2000,$Y27)&amp;"")</f>
      </c>
      <c r="BZ27" t="str">
        <f>IF($Z27="","",INDEX($AH$2:$AH$2000,$Z27)&amp;"")</f>
      </c>
      <c r="CA27">
        <f>IF($Y27="","",INDEX($BV$2:$BV$2000,$Y27))</f>
      </c>
      <c r="CB27">
        <f>IF($Z27="","",INDEX($BV$2:$BV$2000,$Z27))</f>
      </c>
    </row>
    <row r="28">
      <c r="A28" t="str">
        <f>IF(TRIM(INDEX(games!$A:$A,ROW()))="","",TRIM(INDEX(games!$A:$A,ROW())))</f>
      </c>
      <c r="B28">
        <f>IF(OR($A28="",INDEX(games!$B:$B,ROW())=""),"",INDEX(games!$B:$B,ROW()))</f>
      </c>
      <c r="C28" t="str">
        <f>IF(OR($A28="",INDEX(games!$C:$C,ROW())=""),"",INDEX(games!$C:$C,ROW()))</f>
      </c>
      <c r="D28">
        <f>IF($A28="","",COUNTIF($W$2:$W$2500,$A28)+COUNTIF($X$2:$X$2500,$A28))</f>
      </c>
      <c r="E28">
        <f>IF($A28="","",IFERROR(MATCH($C28,$R$2:$R$5,0),0))</f>
      </c>
      <c r="F28">
        <f>IF($A28="","",MOD(ROW(),34))</f>
      </c>
      <c r="G28">
        <f>IF($A28="",NA(),IF($C28="Action",$B28,NA()))</f>
      </c>
      <c r="H28">
        <f>IF($A28="",NA(),IF($C28="Action",1+$F28*0.023,NA()))</f>
      </c>
      <c r="I28">
        <f>IF($A28="",NA(),IF($C28="Strategy",$B28,NA()))</f>
      </c>
      <c r="J28">
        <f>IF($A28="",NA(),IF($C28="Strategy",2+$F28*0.023,NA()))</f>
      </c>
      <c r="K28">
        <f>IF($A28="",NA(),IF($C28="Deckbuilder",$B28,NA()))</f>
      </c>
      <c r="L28">
        <f>IF($A28="",NA(),IF($C28="Deckbuilder",3+$F28*0.023,NA()))</f>
      </c>
      <c r="M28">
        <f>IF($A28="",NA(),IF($C28="Traditional",$B28,NA()))</f>
      </c>
      <c r="N28">
        <f>IF($A28="",NA(),IF($C28="Traditional",4+$F28*0.023,NA()))</f>
      </c>
      <c r="O28">
        <f>IF($A28="","",$D28+ROW()/1000000)</f>
      </c>
      <c r="P28" t="str">
        <f>IF(OR($A28="",INDEX(games!$H:$H,ROW())=""),"",INDEX(games!$H:$H,ROW()))</f>
      </c>
      <c r="Q28">
        <f>IF(OR($A28="",$P28&lt;&gt;"Yes"),"",$D28+ROW()/1000000)</f>
      </c>
      <c r="T28">
        <f>IF($Y28="","",INDEX($B$2:$B$2000,$Y28))</f>
      </c>
      <c r="U28">
        <f>IF($Z28="","",INDEX($B$2:$B$2000,$Z28))</f>
      </c>
      <c r="V28">
        <f>IF(OR($T28="",$U28=""),"",$U28-$T28)</f>
      </c>
      <c r="W28" t="str">
        <f>IF(TRIM(INDEX(connections!$A:$A,ROW()))="","",TRIM(INDEX(connections!$A:$A,ROW())))</f>
      </c>
      <c r="X28" t="str">
        <f>IF($W28="","",TRIM(INDEX(connections!$B:$B,ROW())))</f>
      </c>
      <c r="Y28">
        <f>IF($W28="","",IFERROR(MATCH($W28,$A$2:$A$2000,0),""))</f>
      </c>
      <c r="Z28">
        <f>IF($X28="","",IFERROR(MATCH($X28,$A$2:$A$2000,0),""))</f>
      </c>
      <c r="AA28" t="str">
        <f>IF($Y28="","",INDEX($P$2:$P$2000,$Y28))</f>
      </c>
      <c r="AB28" t="str">
        <f>IF($Z28="","",INDEX($P$2:$P$2000,$Z28))</f>
      </c>
      <c r="AC28">
        <f>IF(AND($AA28="Yes",$AB28="Yes"),1,"")</f>
      </c>
      <c r="AD28">
        <f>IF(OR($Y28="",$Z28=""),"",IF(INDEX($C$2:$C$2000,$Y28)=INDEX($C$2:$C$2000,$Z28),0,1))</f>
      </c>
      <c r="AE28">
        <f>IF($AC28&lt;&gt;1,"",IF(AND(INDEX($AG$2:$AG$2000,$Y28)=1,INDEX($AG$2:$AG$2000,$Z28)=1),1,""))</f>
      </c>
      <c r="AG28">
        <f>IF($A28="","",COUNTIFS($W$2:$W$2500,$A28,$AB$2:$AB$2500,"Yes")+COUNTIFS($X$2:$X$2500,$A28,$AA$2:$AA$2500,"Yes"))</f>
      </c>
      <c r="AH28" t="str">
        <f>IF(OR($P28&lt;&gt;"Yes",N($AG28)=0),"",IF(AND($AG28=1,COUNTIFS($W$2:$W$2500,$A28,$AE$2:$AE$2500,1)+COUNTIFS($X$2:$X$2500,$A28,$AE$2:$AE$2500,1)&gt;0),"","Yes"))</f>
      </c>
      <c r="AI28">
        <f>IF($AH28="Yes",$AG28,"")</f>
      </c>
      <c r="AJ28">
        <f>IF($AI28="","",$AI28+ROW()/1000000)</f>
      </c>
      <c r="AK28">
        <f>IF(OR($A28="",$P28="Yes",N($AG28)=0),"",$AG28+ROW()/1000000)</f>
      </c>
      <c r="AL28" t="str">
        <f>IF($A28="","",INDEX(games!$J:$J,ROW())&amp;"")</f>
      </c>
      <c r="AM28">
        <f>IF($A28="","",SUMPRODUCT($AO28:$BD28,'Map Analysis'!$AP$2^{0,1,2,3,4,5,6,7,8,9,10,11,12,13,14,15}))</f>
      </c>
      <c r="AN28">
        <f>IF($A28="","",$AM28+ROW()/10000000)</f>
      </c>
      <c r="AO28">
        <f>IF($A28="","",COUNTIF($W$2:$W$2500,$A28))</f>
      </c>
      <c r="AP28">
        <f>IF($A28="","",SUMIFS($BF$2:$BF$2500,$W$2:$W$2500,$A28))</f>
      </c>
      <c r="AQ28">
        <f>IF($A28="","",SUMIFS($BG$2:$BG$2500,$W$2:$W$2500,$A28))</f>
      </c>
      <c r="AR28">
        <f>IF($A28="","",SUMIFS($BH$2:$BH$2500,$W$2:$W$2500,$A28))</f>
      </c>
      <c r="AS28">
        <f>IF($A28="","",SUMIFS($BI$2:$BI$2500,$W$2:$W$2500,$A28))</f>
      </c>
      <c r="AT28">
        <f>IF($A28="","",SUMIFS($BJ$2:$BJ$2500,$W$2:$W$2500,$A28))</f>
      </c>
      <c r="AU28">
        <f>IF($A28="","",SUMIFS($BK$2:$BK$2500,$W$2:$W$2500,$A28))</f>
      </c>
      <c r="AV28">
        <f>IF($A28="","",SUMIFS($BL$2:$BL$2500,$W$2:$W$2500,$A28))</f>
      </c>
      <c r="AW28">
        <f>IF($A28="","",SUMIFS($BM$2:$BM$2500,$W$2:$W$2500,$A28))</f>
      </c>
      <c r="AX28">
        <f>IF($A28="","",SUMIFS($BN$2:$BN$2500,$W$2:$W$2500,$A28))</f>
      </c>
      <c r="AY28">
        <f>IF($A28="","",SUMIFS($BO$2:$BO$2500,$W$2:$W$2500,$A28))</f>
      </c>
      <c r="AZ28">
        <f>IF($A28="","",SUMIFS($BP$2:$BP$2500,$W$2:$W$2500,$A28))</f>
      </c>
      <c r="BA28">
        <f>IF($A28="","",SUMIFS($BQ$2:$BQ$2500,$W$2:$W$2500,$A28))</f>
      </c>
      <c r="BB28">
        <f>IF($A28="","",SUMIFS($BR$2:$BR$2500,$W$2:$W$2500,$A28))</f>
      </c>
      <c r="BC28">
        <f>IF($A28="","",SUMIFS($BS$2:$BS$2500,$W$2:$W$2500,$A28))</f>
      </c>
      <c r="BD28">
        <f>IF($A28="","",SUMIFS($BT$2:$BT$2500,$W$2:$W$2500,$A28))</f>
      </c>
      <c r="BF28">
        <f>IF($Z28="","",INDEX($AO$2:$AO$2000,$Z28))</f>
      </c>
      <c r="BG28">
        <f>IF($Z28="","",INDEX($AP$2:$AP$2000,$Z28))</f>
      </c>
      <c r="BH28">
        <f>IF($Z28="","",INDEX($AQ$2:$AQ$2000,$Z28))</f>
      </c>
      <c r="BI28">
        <f>IF($Z28="","",INDEX($AR$2:$AR$2000,$Z28))</f>
      </c>
      <c r="BJ28">
        <f>IF($Z28="","",INDEX($AS$2:$AS$2000,$Z28))</f>
      </c>
      <c r="BK28">
        <f>IF($Z28="","",INDEX($AT$2:$AT$2000,$Z28))</f>
      </c>
      <c r="BL28">
        <f>IF($Z28="","",INDEX($AU$2:$AU$2000,$Z28))</f>
      </c>
      <c r="BM28">
        <f>IF($Z28="","",INDEX($AV$2:$AV$2000,$Z28))</f>
      </c>
      <c r="BN28">
        <f>IF($Z28="","",INDEX($AW$2:$AW$2000,$Z28))</f>
      </c>
      <c r="BO28">
        <f>IF($Z28="","",INDEX($AX$2:$AX$2000,$Z28))</f>
      </c>
      <c r="BP28">
        <f>IF($Z28="","",INDEX($AY$2:$AY$2000,$Z28))</f>
      </c>
      <c r="BQ28">
        <f>IF($Z28="","",INDEX($AZ$2:$AZ$2000,$Z28))</f>
      </c>
      <c r="BR28">
        <f>IF($Z28="","",INDEX($BA$2:$BA$2000,$Z28))</f>
      </c>
      <c r="BS28">
        <f>IF($Z28="","",INDEX($BB$2:$BB$2000,$Z28))</f>
      </c>
      <c r="BT28">
        <f>IF($Z28="","",INDEX($BC$2:$BC$2000,$Z28))</f>
      </c>
      <c r="BV28">
        <f>IF(OR($A28="",$P28&lt;&gt;"Yes",$AH28="Yes"),"",1+N($AG28))</f>
      </c>
      <c r="BW28">
        <f>IF($A28="","",COUNTIFS($W$2:$W$2500,$A28,$BZ$2:$BZ$2500,"Yes")+COUNTIFS($X$2:$X$2500,$A28,$BY$2:$BY$2500,"Yes"))</f>
      </c>
      <c r="BX28">
        <f>IF(OR($A28="",$P28="Yes"),"",IF(N($BW28)=0,0,1+SUMIFS($CB$2:$CB$2500,$W$2:$W$2500,$A28)+SUMIFS($CA$2:$CA$2500,$X$2:$X$2500,$A28)))</f>
      </c>
      <c r="BY28" t="str">
        <f>IF($Y28="","",INDEX($AH$2:$AH$2000,$Y28)&amp;"")</f>
      </c>
      <c r="BZ28" t="str">
        <f>IF($Z28="","",INDEX($AH$2:$AH$2000,$Z28)&amp;"")</f>
      </c>
      <c r="CA28">
        <f>IF($Y28="","",INDEX($BV$2:$BV$2000,$Y28))</f>
      </c>
      <c r="CB28">
        <f>IF($Z28="","",INDEX($BV$2:$BV$2000,$Z28))</f>
      </c>
    </row>
    <row r="29">
      <c r="A29" t="str">
        <f>IF(TRIM(INDEX(games!$A:$A,ROW()))="","",TRIM(INDEX(games!$A:$A,ROW())))</f>
      </c>
      <c r="B29">
        <f>IF(OR($A29="",INDEX(games!$B:$B,ROW())=""),"",INDEX(games!$B:$B,ROW()))</f>
      </c>
      <c r="C29" t="str">
        <f>IF(OR($A29="",INDEX(games!$C:$C,ROW())=""),"",INDEX(games!$C:$C,ROW()))</f>
      </c>
      <c r="D29">
        <f>IF($A29="","",COUNTIF($W$2:$W$2500,$A29)+COUNTIF($X$2:$X$2500,$A29))</f>
      </c>
      <c r="E29">
        <f>IF($A29="","",IFERROR(MATCH($C29,$R$2:$R$5,0),0))</f>
      </c>
      <c r="F29">
        <f>IF($A29="","",MOD(ROW(),34))</f>
      </c>
      <c r="G29">
        <f>IF($A29="",NA(),IF($C29="Action",$B29,NA()))</f>
      </c>
      <c r="H29">
        <f>IF($A29="",NA(),IF($C29="Action",1+$F29*0.023,NA()))</f>
      </c>
      <c r="I29">
        <f>IF($A29="",NA(),IF($C29="Strategy",$B29,NA()))</f>
      </c>
      <c r="J29">
        <f>IF($A29="",NA(),IF($C29="Strategy",2+$F29*0.023,NA()))</f>
      </c>
      <c r="K29">
        <f>IF($A29="",NA(),IF($C29="Deckbuilder",$B29,NA()))</f>
      </c>
      <c r="L29">
        <f>IF($A29="",NA(),IF($C29="Deckbuilder",3+$F29*0.023,NA()))</f>
      </c>
      <c r="M29">
        <f>IF($A29="",NA(),IF($C29="Traditional",$B29,NA()))</f>
      </c>
      <c r="N29">
        <f>IF($A29="",NA(),IF($C29="Traditional",4+$F29*0.023,NA()))</f>
      </c>
      <c r="O29">
        <f>IF($A29="","",$D29+ROW()/1000000)</f>
      </c>
      <c r="P29" t="str">
        <f>IF(OR($A29="",INDEX(games!$H:$H,ROW())=""),"",INDEX(games!$H:$H,ROW()))</f>
      </c>
      <c r="Q29">
        <f>IF(OR($A29="",$P29&lt;&gt;"Yes"),"",$D29+ROW()/1000000)</f>
      </c>
      <c r="T29">
        <f>IF($Y29="","",INDEX($B$2:$B$2000,$Y29))</f>
      </c>
      <c r="U29">
        <f>IF($Z29="","",INDEX($B$2:$B$2000,$Z29))</f>
      </c>
      <c r="V29">
        <f>IF(OR($T29="",$U29=""),"",$U29-$T29)</f>
      </c>
      <c r="W29" t="str">
        <f>IF(TRIM(INDEX(connections!$A:$A,ROW()))="","",TRIM(INDEX(connections!$A:$A,ROW())))</f>
      </c>
      <c r="X29" t="str">
        <f>IF($W29="","",TRIM(INDEX(connections!$B:$B,ROW())))</f>
      </c>
      <c r="Y29">
        <f>IF($W29="","",IFERROR(MATCH($W29,$A$2:$A$2000,0),""))</f>
      </c>
      <c r="Z29">
        <f>IF($X29="","",IFERROR(MATCH($X29,$A$2:$A$2000,0),""))</f>
      </c>
      <c r="AA29" t="str">
        <f>IF($Y29="","",INDEX($P$2:$P$2000,$Y29))</f>
      </c>
      <c r="AB29" t="str">
        <f>IF($Z29="","",INDEX($P$2:$P$2000,$Z29))</f>
      </c>
      <c r="AC29">
        <f>IF(AND($AA29="Yes",$AB29="Yes"),1,"")</f>
      </c>
      <c r="AD29">
        <f>IF(OR($Y29="",$Z29=""),"",IF(INDEX($C$2:$C$2000,$Y29)=INDEX($C$2:$C$2000,$Z29),0,1))</f>
      </c>
      <c r="AE29">
        <f>IF($AC29&lt;&gt;1,"",IF(AND(INDEX($AG$2:$AG$2000,$Y29)=1,INDEX($AG$2:$AG$2000,$Z29)=1),1,""))</f>
      </c>
      <c r="AG29">
        <f>IF($A29="","",COUNTIFS($W$2:$W$2500,$A29,$AB$2:$AB$2500,"Yes")+COUNTIFS($X$2:$X$2500,$A29,$AA$2:$AA$2500,"Yes"))</f>
      </c>
      <c r="AH29" t="str">
        <f>IF(OR($P29&lt;&gt;"Yes",N($AG29)=0),"",IF(AND($AG29=1,COUNTIFS($W$2:$W$2500,$A29,$AE$2:$AE$2500,1)+COUNTIFS($X$2:$X$2500,$A29,$AE$2:$AE$2500,1)&gt;0),"","Yes"))</f>
      </c>
      <c r="AI29">
        <f>IF($AH29="Yes",$AG29,"")</f>
      </c>
      <c r="AJ29">
        <f>IF($AI29="","",$AI29+ROW()/1000000)</f>
      </c>
      <c r="AK29">
        <f>IF(OR($A29="",$P29="Yes",N($AG29)=0),"",$AG29+ROW()/1000000)</f>
      </c>
      <c r="AL29" t="str">
        <f>IF($A29="","",INDEX(games!$J:$J,ROW())&amp;"")</f>
      </c>
      <c r="AM29">
        <f>IF($A29="","",SUMPRODUCT($AO29:$BD29,'Map Analysis'!$AP$2^{0,1,2,3,4,5,6,7,8,9,10,11,12,13,14,15}))</f>
      </c>
      <c r="AN29">
        <f>IF($A29="","",$AM29+ROW()/10000000)</f>
      </c>
      <c r="AO29">
        <f>IF($A29="","",COUNTIF($W$2:$W$2500,$A29))</f>
      </c>
      <c r="AP29">
        <f>IF($A29="","",SUMIFS($BF$2:$BF$2500,$W$2:$W$2500,$A29))</f>
      </c>
      <c r="AQ29">
        <f>IF($A29="","",SUMIFS($BG$2:$BG$2500,$W$2:$W$2500,$A29))</f>
      </c>
      <c r="AR29">
        <f>IF($A29="","",SUMIFS($BH$2:$BH$2500,$W$2:$W$2500,$A29))</f>
      </c>
      <c r="AS29">
        <f>IF($A29="","",SUMIFS($BI$2:$BI$2500,$W$2:$W$2500,$A29))</f>
      </c>
      <c r="AT29">
        <f>IF($A29="","",SUMIFS($BJ$2:$BJ$2500,$W$2:$W$2500,$A29))</f>
      </c>
      <c r="AU29">
        <f>IF($A29="","",SUMIFS($BK$2:$BK$2500,$W$2:$W$2500,$A29))</f>
      </c>
      <c r="AV29">
        <f>IF($A29="","",SUMIFS($BL$2:$BL$2500,$W$2:$W$2500,$A29))</f>
      </c>
      <c r="AW29">
        <f>IF($A29="","",SUMIFS($BM$2:$BM$2500,$W$2:$W$2500,$A29))</f>
      </c>
      <c r="AX29">
        <f>IF($A29="","",SUMIFS($BN$2:$BN$2500,$W$2:$W$2500,$A29))</f>
      </c>
      <c r="AY29">
        <f>IF($A29="","",SUMIFS($BO$2:$BO$2500,$W$2:$W$2500,$A29))</f>
      </c>
      <c r="AZ29">
        <f>IF($A29="","",SUMIFS($BP$2:$BP$2500,$W$2:$W$2500,$A29))</f>
      </c>
      <c r="BA29">
        <f>IF($A29="","",SUMIFS($BQ$2:$BQ$2500,$W$2:$W$2500,$A29))</f>
      </c>
      <c r="BB29">
        <f>IF($A29="","",SUMIFS($BR$2:$BR$2500,$W$2:$W$2500,$A29))</f>
      </c>
      <c r="BC29">
        <f>IF($A29="","",SUMIFS($BS$2:$BS$2500,$W$2:$W$2500,$A29))</f>
      </c>
      <c r="BD29">
        <f>IF($A29="","",SUMIFS($BT$2:$BT$2500,$W$2:$W$2500,$A29))</f>
      </c>
      <c r="BF29">
        <f>IF($Z29="","",INDEX($AO$2:$AO$2000,$Z29))</f>
      </c>
      <c r="BG29">
        <f>IF($Z29="","",INDEX($AP$2:$AP$2000,$Z29))</f>
      </c>
      <c r="BH29">
        <f>IF($Z29="","",INDEX($AQ$2:$AQ$2000,$Z29))</f>
      </c>
      <c r="BI29">
        <f>IF($Z29="","",INDEX($AR$2:$AR$2000,$Z29))</f>
      </c>
      <c r="BJ29">
        <f>IF($Z29="","",INDEX($AS$2:$AS$2000,$Z29))</f>
      </c>
      <c r="BK29">
        <f>IF($Z29="","",INDEX($AT$2:$AT$2000,$Z29))</f>
      </c>
      <c r="BL29">
        <f>IF($Z29="","",INDEX($AU$2:$AU$2000,$Z29))</f>
      </c>
      <c r="BM29">
        <f>IF($Z29="","",INDEX($AV$2:$AV$2000,$Z29))</f>
      </c>
      <c r="BN29">
        <f>IF($Z29="","",INDEX($AW$2:$AW$2000,$Z29))</f>
      </c>
      <c r="BO29">
        <f>IF($Z29="","",INDEX($AX$2:$AX$2000,$Z29))</f>
      </c>
      <c r="BP29">
        <f>IF($Z29="","",INDEX($AY$2:$AY$2000,$Z29))</f>
      </c>
      <c r="BQ29">
        <f>IF($Z29="","",INDEX($AZ$2:$AZ$2000,$Z29))</f>
      </c>
      <c r="BR29">
        <f>IF($Z29="","",INDEX($BA$2:$BA$2000,$Z29))</f>
      </c>
      <c r="BS29">
        <f>IF($Z29="","",INDEX($BB$2:$BB$2000,$Z29))</f>
      </c>
      <c r="BT29">
        <f>IF($Z29="","",INDEX($BC$2:$BC$2000,$Z29))</f>
      </c>
      <c r="BV29">
        <f>IF(OR($A29="",$P29&lt;&gt;"Yes",$AH29="Yes"),"",1+N($AG29))</f>
      </c>
      <c r="BW29">
        <f>IF($A29="","",COUNTIFS($W$2:$W$2500,$A29,$BZ$2:$BZ$2500,"Yes")+COUNTIFS($X$2:$X$2500,$A29,$BY$2:$BY$2500,"Yes"))</f>
      </c>
      <c r="BX29">
        <f>IF(OR($A29="",$P29="Yes"),"",IF(N($BW29)=0,0,1+SUMIFS($CB$2:$CB$2500,$W$2:$W$2500,$A29)+SUMIFS($CA$2:$CA$2500,$X$2:$X$2500,$A29)))</f>
      </c>
      <c r="BY29" t="str">
        <f>IF($Y29="","",INDEX($AH$2:$AH$2000,$Y29)&amp;"")</f>
      </c>
      <c r="BZ29" t="str">
        <f>IF($Z29="","",INDEX($AH$2:$AH$2000,$Z29)&amp;"")</f>
      </c>
      <c r="CA29">
        <f>IF($Y29="","",INDEX($BV$2:$BV$2000,$Y29))</f>
      </c>
      <c r="CB29">
        <f>IF($Z29="","",INDEX($BV$2:$BV$2000,$Z29))</f>
      </c>
    </row>
    <row r="30">
      <c r="A30" t="str">
        <f>IF(TRIM(INDEX(games!$A:$A,ROW()))="","",TRIM(INDEX(games!$A:$A,ROW())))</f>
      </c>
      <c r="B30">
        <f>IF(OR($A30="",INDEX(games!$B:$B,ROW())=""),"",INDEX(games!$B:$B,ROW()))</f>
      </c>
      <c r="C30" t="str">
        <f>IF(OR($A30="",INDEX(games!$C:$C,ROW())=""),"",INDEX(games!$C:$C,ROW()))</f>
      </c>
      <c r="D30">
        <f>IF($A30="","",COUNTIF($W$2:$W$2500,$A30)+COUNTIF($X$2:$X$2500,$A30))</f>
      </c>
      <c r="E30">
        <f>IF($A30="","",IFERROR(MATCH($C30,$R$2:$R$5,0),0))</f>
      </c>
      <c r="F30">
        <f>IF($A30="","",MOD(ROW(),34))</f>
      </c>
      <c r="G30">
        <f>IF($A30="",NA(),IF($C30="Action",$B30,NA()))</f>
      </c>
      <c r="H30">
        <f>IF($A30="",NA(),IF($C30="Action",1+$F30*0.023,NA()))</f>
      </c>
      <c r="I30">
        <f>IF($A30="",NA(),IF($C30="Strategy",$B30,NA()))</f>
      </c>
      <c r="J30">
        <f>IF($A30="",NA(),IF($C30="Strategy",2+$F30*0.023,NA()))</f>
      </c>
      <c r="K30">
        <f>IF($A30="",NA(),IF($C30="Deckbuilder",$B30,NA()))</f>
      </c>
      <c r="L30">
        <f>IF($A30="",NA(),IF($C30="Deckbuilder",3+$F30*0.023,NA()))</f>
      </c>
      <c r="M30">
        <f>IF($A30="",NA(),IF($C30="Traditional",$B30,NA()))</f>
      </c>
      <c r="N30">
        <f>IF($A30="",NA(),IF($C30="Traditional",4+$F30*0.023,NA()))</f>
      </c>
      <c r="O30">
        <f>IF($A30="","",$D30+ROW()/1000000)</f>
      </c>
      <c r="P30" t="str">
        <f>IF(OR($A30="",INDEX(games!$H:$H,ROW())=""),"",INDEX(games!$H:$H,ROW()))</f>
      </c>
      <c r="Q30">
        <f>IF(OR($A30="",$P30&lt;&gt;"Yes"),"",$D30+ROW()/1000000)</f>
      </c>
      <c r="T30">
        <f>IF($Y30="","",INDEX($B$2:$B$2000,$Y30))</f>
      </c>
      <c r="U30">
        <f>IF($Z30="","",INDEX($B$2:$B$2000,$Z30))</f>
      </c>
      <c r="V30">
        <f>IF(OR($T30="",$U30=""),"",$U30-$T30)</f>
      </c>
      <c r="W30" t="str">
        <f>IF(TRIM(INDEX(connections!$A:$A,ROW()))="","",TRIM(INDEX(connections!$A:$A,ROW())))</f>
      </c>
      <c r="X30" t="str">
        <f>IF($W30="","",TRIM(INDEX(connections!$B:$B,ROW())))</f>
      </c>
      <c r="Y30">
        <f>IF($W30="","",IFERROR(MATCH($W30,$A$2:$A$2000,0),""))</f>
      </c>
      <c r="Z30">
        <f>IF($X30="","",IFERROR(MATCH($X30,$A$2:$A$2000,0),""))</f>
      </c>
      <c r="AA30" t="str">
        <f>IF($Y30="","",INDEX($P$2:$P$2000,$Y30))</f>
      </c>
      <c r="AB30" t="str">
        <f>IF($Z30="","",INDEX($P$2:$P$2000,$Z30))</f>
      </c>
      <c r="AC30">
        <f>IF(AND($AA30="Yes",$AB30="Yes"),1,"")</f>
      </c>
      <c r="AD30">
        <f>IF(OR($Y30="",$Z30=""),"",IF(INDEX($C$2:$C$2000,$Y30)=INDEX($C$2:$C$2000,$Z30),0,1))</f>
      </c>
      <c r="AE30">
        <f>IF($AC30&lt;&gt;1,"",IF(AND(INDEX($AG$2:$AG$2000,$Y30)=1,INDEX($AG$2:$AG$2000,$Z30)=1),1,""))</f>
      </c>
      <c r="AG30">
        <f>IF($A30="","",COUNTIFS($W$2:$W$2500,$A30,$AB$2:$AB$2500,"Yes")+COUNTIFS($X$2:$X$2500,$A30,$AA$2:$AA$2500,"Yes"))</f>
      </c>
      <c r="AH30" t="str">
        <f>IF(OR($P30&lt;&gt;"Yes",N($AG30)=0),"",IF(AND($AG30=1,COUNTIFS($W$2:$W$2500,$A30,$AE$2:$AE$2500,1)+COUNTIFS($X$2:$X$2500,$A30,$AE$2:$AE$2500,1)&gt;0),"","Yes"))</f>
      </c>
      <c r="AI30">
        <f>IF($AH30="Yes",$AG30,"")</f>
      </c>
      <c r="AJ30">
        <f>IF($AI30="","",$AI30+ROW()/1000000)</f>
      </c>
      <c r="AK30">
        <f>IF(OR($A30="",$P30="Yes",N($AG30)=0),"",$AG30+ROW()/1000000)</f>
      </c>
      <c r="AL30" t="str">
        <f>IF($A30="","",INDEX(games!$J:$J,ROW())&amp;"")</f>
      </c>
      <c r="AM30">
        <f>IF($A30="","",SUMPRODUCT($AO30:$BD30,'Map Analysis'!$AP$2^{0,1,2,3,4,5,6,7,8,9,10,11,12,13,14,15}))</f>
      </c>
      <c r="AN30">
        <f>IF($A30="","",$AM30+ROW()/10000000)</f>
      </c>
      <c r="AO30">
        <f>IF($A30="","",COUNTIF($W$2:$W$2500,$A30))</f>
      </c>
      <c r="AP30">
        <f>IF($A30="","",SUMIFS($BF$2:$BF$2500,$W$2:$W$2500,$A30))</f>
      </c>
      <c r="AQ30">
        <f>IF($A30="","",SUMIFS($BG$2:$BG$2500,$W$2:$W$2500,$A30))</f>
      </c>
      <c r="AR30">
        <f>IF($A30="","",SUMIFS($BH$2:$BH$2500,$W$2:$W$2500,$A30))</f>
      </c>
      <c r="AS30">
        <f>IF($A30="","",SUMIFS($BI$2:$BI$2500,$W$2:$W$2500,$A30))</f>
      </c>
      <c r="AT30">
        <f>IF($A30="","",SUMIFS($BJ$2:$BJ$2500,$W$2:$W$2500,$A30))</f>
      </c>
      <c r="AU30">
        <f>IF($A30="","",SUMIFS($BK$2:$BK$2500,$W$2:$W$2500,$A30))</f>
      </c>
      <c r="AV30">
        <f>IF($A30="","",SUMIFS($BL$2:$BL$2500,$W$2:$W$2500,$A30))</f>
      </c>
      <c r="AW30">
        <f>IF($A30="","",SUMIFS($BM$2:$BM$2500,$W$2:$W$2500,$A30))</f>
      </c>
      <c r="AX30">
        <f>IF($A30="","",SUMIFS($BN$2:$BN$2500,$W$2:$W$2500,$A30))</f>
      </c>
      <c r="AY30">
        <f>IF($A30="","",SUMIFS($BO$2:$BO$2500,$W$2:$W$2500,$A30))</f>
      </c>
      <c r="AZ30">
        <f>IF($A30="","",SUMIFS($BP$2:$BP$2500,$W$2:$W$2500,$A30))</f>
      </c>
      <c r="BA30">
        <f>IF($A30="","",SUMIFS($BQ$2:$BQ$2500,$W$2:$W$2500,$A30))</f>
      </c>
      <c r="BB30">
        <f>IF($A30="","",SUMIFS($BR$2:$BR$2500,$W$2:$W$2500,$A30))</f>
      </c>
      <c r="BC30">
        <f>IF($A30="","",SUMIFS($BS$2:$BS$2500,$W$2:$W$2500,$A30))</f>
      </c>
      <c r="BD30">
        <f>IF($A30="","",SUMIFS($BT$2:$BT$2500,$W$2:$W$2500,$A30))</f>
      </c>
      <c r="BF30">
        <f>IF($Z30="","",INDEX($AO$2:$AO$2000,$Z30))</f>
      </c>
      <c r="BG30">
        <f>IF($Z30="","",INDEX($AP$2:$AP$2000,$Z30))</f>
      </c>
      <c r="BH30">
        <f>IF($Z30="","",INDEX($AQ$2:$AQ$2000,$Z30))</f>
      </c>
      <c r="BI30">
        <f>IF($Z30="","",INDEX($AR$2:$AR$2000,$Z30))</f>
      </c>
      <c r="BJ30">
        <f>IF($Z30="","",INDEX($AS$2:$AS$2000,$Z30))</f>
      </c>
      <c r="BK30">
        <f>IF($Z30="","",INDEX($AT$2:$AT$2000,$Z30))</f>
      </c>
      <c r="BL30">
        <f>IF($Z30="","",INDEX($AU$2:$AU$2000,$Z30))</f>
      </c>
      <c r="BM30">
        <f>IF($Z30="","",INDEX($AV$2:$AV$2000,$Z30))</f>
      </c>
      <c r="BN30">
        <f>IF($Z30="","",INDEX($AW$2:$AW$2000,$Z30))</f>
      </c>
      <c r="BO30">
        <f>IF($Z30="","",INDEX($AX$2:$AX$2000,$Z30))</f>
      </c>
      <c r="BP30">
        <f>IF($Z30="","",INDEX($AY$2:$AY$2000,$Z30))</f>
      </c>
      <c r="BQ30">
        <f>IF($Z30="","",INDEX($AZ$2:$AZ$2000,$Z30))</f>
      </c>
      <c r="BR30">
        <f>IF($Z30="","",INDEX($BA$2:$BA$2000,$Z30))</f>
      </c>
      <c r="BS30">
        <f>IF($Z30="","",INDEX($BB$2:$BB$2000,$Z30))</f>
      </c>
      <c r="BT30">
        <f>IF($Z30="","",INDEX($BC$2:$BC$2000,$Z30))</f>
      </c>
      <c r="BV30">
        <f>IF(OR($A30="",$P30&lt;&gt;"Yes",$AH30="Yes"),"",1+N($AG30))</f>
      </c>
      <c r="BW30">
        <f>IF($A30="","",COUNTIFS($W$2:$W$2500,$A30,$BZ$2:$BZ$2500,"Yes")+COUNTIFS($X$2:$X$2500,$A30,$BY$2:$BY$2500,"Yes"))</f>
      </c>
      <c r="BX30">
        <f>IF(OR($A30="",$P30="Yes"),"",IF(N($BW30)=0,0,1+SUMIFS($CB$2:$CB$2500,$W$2:$W$2500,$A30)+SUMIFS($CA$2:$CA$2500,$X$2:$X$2500,$A30)))</f>
      </c>
      <c r="BY30" t="str">
        <f>IF($Y30="","",INDEX($AH$2:$AH$2000,$Y30)&amp;"")</f>
      </c>
      <c r="BZ30" t="str">
        <f>IF($Z30="","",INDEX($AH$2:$AH$2000,$Z30)&amp;"")</f>
      </c>
      <c r="CA30">
        <f>IF($Y30="","",INDEX($BV$2:$BV$2000,$Y30))</f>
      </c>
      <c r="CB30">
        <f>IF($Z30="","",INDEX($BV$2:$BV$2000,$Z30))</f>
      </c>
    </row>
    <row r="31">
      <c r="A31" t="str">
        <f>IF(TRIM(INDEX(games!$A:$A,ROW()))="","",TRIM(INDEX(games!$A:$A,ROW())))</f>
      </c>
      <c r="B31">
        <f>IF(OR($A31="",INDEX(games!$B:$B,ROW())=""),"",INDEX(games!$B:$B,ROW()))</f>
      </c>
      <c r="C31" t="str">
        <f>IF(OR($A31="",INDEX(games!$C:$C,ROW())=""),"",INDEX(games!$C:$C,ROW()))</f>
      </c>
      <c r="D31">
        <f>IF($A31="","",COUNTIF($W$2:$W$2500,$A31)+COUNTIF($X$2:$X$2500,$A31))</f>
      </c>
      <c r="E31">
        <f>IF($A31="","",IFERROR(MATCH($C31,$R$2:$R$5,0),0))</f>
      </c>
      <c r="F31">
        <f>IF($A31="","",MOD(ROW(),34))</f>
      </c>
      <c r="G31">
        <f>IF($A31="",NA(),IF($C31="Action",$B31,NA()))</f>
      </c>
      <c r="H31">
        <f>IF($A31="",NA(),IF($C31="Action",1+$F31*0.023,NA()))</f>
      </c>
      <c r="I31">
        <f>IF($A31="",NA(),IF($C31="Strategy",$B31,NA()))</f>
      </c>
      <c r="J31">
        <f>IF($A31="",NA(),IF($C31="Strategy",2+$F31*0.023,NA()))</f>
      </c>
      <c r="K31">
        <f>IF($A31="",NA(),IF($C31="Deckbuilder",$B31,NA()))</f>
      </c>
      <c r="L31">
        <f>IF($A31="",NA(),IF($C31="Deckbuilder",3+$F31*0.023,NA()))</f>
      </c>
      <c r="M31">
        <f>IF($A31="",NA(),IF($C31="Traditional",$B31,NA()))</f>
      </c>
      <c r="N31">
        <f>IF($A31="",NA(),IF($C31="Traditional",4+$F31*0.023,NA()))</f>
      </c>
      <c r="O31">
        <f>IF($A31="","",$D31+ROW()/1000000)</f>
      </c>
      <c r="P31" t="str">
        <f>IF(OR($A31="",INDEX(games!$H:$H,ROW())=""),"",INDEX(games!$H:$H,ROW()))</f>
      </c>
      <c r="Q31">
        <f>IF(OR($A31="",$P31&lt;&gt;"Yes"),"",$D31+ROW()/1000000)</f>
      </c>
      <c r="T31">
        <f>IF($Y31="","",INDEX($B$2:$B$2000,$Y31))</f>
      </c>
      <c r="U31">
        <f>IF($Z31="","",INDEX($B$2:$B$2000,$Z31))</f>
      </c>
      <c r="V31">
        <f>IF(OR($T31="",$U31=""),"",$U31-$T31)</f>
      </c>
      <c r="W31" t="str">
        <f>IF(TRIM(INDEX(connections!$A:$A,ROW()))="","",TRIM(INDEX(connections!$A:$A,ROW())))</f>
      </c>
      <c r="X31" t="str">
        <f>IF($W31="","",TRIM(INDEX(connections!$B:$B,ROW())))</f>
      </c>
      <c r="Y31">
        <f>IF($W31="","",IFERROR(MATCH($W31,$A$2:$A$2000,0),""))</f>
      </c>
      <c r="Z31">
        <f>IF($X31="","",IFERROR(MATCH($X31,$A$2:$A$2000,0),""))</f>
      </c>
      <c r="AA31" t="str">
        <f>IF($Y31="","",INDEX($P$2:$P$2000,$Y31))</f>
      </c>
      <c r="AB31" t="str">
        <f>IF($Z31="","",INDEX($P$2:$P$2000,$Z31))</f>
      </c>
      <c r="AC31">
        <f>IF(AND($AA31="Yes",$AB31="Yes"),1,"")</f>
      </c>
      <c r="AD31">
        <f>IF(OR($Y31="",$Z31=""),"",IF(INDEX($C$2:$C$2000,$Y31)=INDEX($C$2:$C$2000,$Z31),0,1))</f>
      </c>
      <c r="AE31">
        <f>IF($AC31&lt;&gt;1,"",IF(AND(INDEX($AG$2:$AG$2000,$Y31)=1,INDEX($AG$2:$AG$2000,$Z31)=1),1,""))</f>
      </c>
      <c r="AG31">
        <f>IF($A31="","",COUNTIFS($W$2:$W$2500,$A31,$AB$2:$AB$2500,"Yes")+COUNTIFS($X$2:$X$2500,$A31,$AA$2:$AA$2500,"Yes"))</f>
      </c>
      <c r="AH31" t="str">
        <f>IF(OR($P31&lt;&gt;"Yes",N($AG31)=0),"",IF(AND($AG31=1,COUNTIFS($W$2:$W$2500,$A31,$AE$2:$AE$2500,1)+COUNTIFS($X$2:$X$2500,$A31,$AE$2:$AE$2500,1)&gt;0),"","Yes"))</f>
      </c>
      <c r="AI31">
        <f>IF($AH31="Yes",$AG31,"")</f>
      </c>
      <c r="AJ31">
        <f>IF($AI31="","",$AI31+ROW()/1000000)</f>
      </c>
      <c r="AK31">
        <f>IF(OR($A31="",$P31="Yes",N($AG31)=0),"",$AG31+ROW()/1000000)</f>
      </c>
      <c r="AL31" t="str">
        <f>IF($A31="","",INDEX(games!$J:$J,ROW())&amp;"")</f>
      </c>
      <c r="AM31">
        <f>IF($A31="","",SUMPRODUCT($AO31:$BD31,'Map Analysis'!$AP$2^{0,1,2,3,4,5,6,7,8,9,10,11,12,13,14,15}))</f>
      </c>
      <c r="AN31">
        <f>IF($A31="","",$AM31+ROW()/10000000)</f>
      </c>
      <c r="AO31">
        <f>IF($A31="","",COUNTIF($W$2:$W$2500,$A31))</f>
      </c>
      <c r="AP31">
        <f>IF($A31="","",SUMIFS($BF$2:$BF$2500,$W$2:$W$2500,$A31))</f>
      </c>
      <c r="AQ31">
        <f>IF($A31="","",SUMIFS($BG$2:$BG$2500,$W$2:$W$2500,$A31))</f>
      </c>
      <c r="AR31">
        <f>IF($A31="","",SUMIFS($BH$2:$BH$2500,$W$2:$W$2500,$A31))</f>
      </c>
      <c r="AS31">
        <f>IF($A31="","",SUMIFS($BI$2:$BI$2500,$W$2:$W$2500,$A31))</f>
      </c>
      <c r="AT31">
        <f>IF($A31="","",SUMIFS($BJ$2:$BJ$2500,$W$2:$W$2500,$A31))</f>
      </c>
      <c r="AU31">
        <f>IF($A31="","",SUMIFS($BK$2:$BK$2500,$W$2:$W$2500,$A31))</f>
      </c>
      <c r="AV31">
        <f>IF($A31="","",SUMIFS($BL$2:$BL$2500,$W$2:$W$2500,$A31))</f>
      </c>
      <c r="AW31">
        <f>IF($A31="","",SUMIFS($BM$2:$BM$2500,$W$2:$W$2500,$A31))</f>
      </c>
      <c r="AX31">
        <f>IF($A31="","",SUMIFS($BN$2:$BN$2500,$W$2:$W$2500,$A31))</f>
      </c>
      <c r="AY31">
        <f>IF($A31="","",SUMIFS($BO$2:$BO$2500,$W$2:$W$2500,$A31))</f>
      </c>
      <c r="AZ31">
        <f>IF($A31="","",SUMIFS($BP$2:$BP$2500,$W$2:$W$2500,$A31))</f>
      </c>
      <c r="BA31">
        <f>IF($A31="","",SUMIFS($BQ$2:$BQ$2500,$W$2:$W$2500,$A31))</f>
      </c>
      <c r="BB31">
        <f>IF($A31="","",SUMIFS($BR$2:$BR$2500,$W$2:$W$2500,$A31))</f>
      </c>
      <c r="BC31">
        <f>IF($A31="","",SUMIFS($BS$2:$BS$2500,$W$2:$W$2500,$A31))</f>
      </c>
      <c r="BD31">
        <f>IF($A31="","",SUMIFS($BT$2:$BT$2500,$W$2:$W$2500,$A31))</f>
      </c>
      <c r="BF31">
        <f>IF($Z31="","",INDEX($AO$2:$AO$2000,$Z31))</f>
      </c>
      <c r="BG31">
        <f>IF($Z31="","",INDEX($AP$2:$AP$2000,$Z31))</f>
      </c>
      <c r="BH31">
        <f>IF($Z31="","",INDEX($AQ$2:$AQ$2000,$Z31))</f>
      </c>
      <c r="BI31">
        <f>IF($Z31="","",INDEX($AR$2:$AR$2000,$Z31))</f>
      </c>
      <c r="BJ31">
        <f>IF($Z31="","",INDEX($AS$2:$AS$2000,$Z31))</f>
      </c>
      <c r="BK31">
        <f>IF($Z31="","",INDEX($AT$2:$AT$2000,$Z31))</f>
      </c>
      <c r="BL31">
        <f>IF($Z31="","",INDEX($AU$2:$AU$2000,$Z31))</f>
      </c>
      <c r="BM31">
        <f>IF($Z31="","",INDEX($AV$2:$AV$2000,$Z31))</f>
      </c>
      <c r="BN31">
        <f>IF($Z31="","",INDEX($AW$2:$AW$2000,$Z31))</f>
      </c>
      <c r="BO31">
        <f>IF($Z31="","",INDEX($AX$2:$AX$2000,$Z31))</f>
      </c>
      <c r="BP31">
        <f>IF($Z31="","",INDEX($AY$2:$AY$2000,$Z31))</f>
      </c>
      <c r="BQ31">
        <f>IF($Z31="","",INDEX($AZ$2:$AZ$2000,$Z31))</f>
      </c>
      <c r="BR31">
        <f>IF($Z31="","",INDEX($BA$2:$BA$2000,$Z31))</f>
      </c>
      <c r="BS31">
        <f>IF($Z31="","",INDEX($BB$2:$BB$2000,$Z31))</f>
      </c>
      <c r="BT31">
        <f>IF($Z31="","",INDEX($BC$2:$BC$2000,$Z31))</f>
      </c>
      <c r="BV31">
        <f>IF(OR($A31="",$P31&lt;&gt;"Yes",$AH31="Yes"),"",1+N($AG31))</f>
      </c>
      <c r="BW31">
        <f>IF($A31="","",COUNTIFS($W$2:$W$2500,$A31,$BZ$2:$BZ$2500,"Yes")+COUNTIFS($X$2:$X$2500,$A31,$BY$2:$BY$2500,"Yes"))</f>
      </c>
      <c r="BX31">
        <f>IF(OR($A31="",$P31="Yes"),"",IF(N($BW31)=0,0,1+SUMIFS($CB$2:$CB$2500,$W$2:$W$2500,$A31)+SUMIFS($CA$2:$CA$2500,$X$2:$X$2500,$A31)))</f>
      </c>
      <c r="BY31" t="str">
        <f>IF($Y31="","",INDEX($AH$2:$AH$2000,$Y31)&amp;"")</f>
      </c>
      <c r="BZ31" t="str">
        <f>IF($Z31="","",INDEX($AH$2:$AH$2000,$Z31)&amp;"")</f>
      </c>
      <c r="CA31">
        <f>IF($Y31="","",INDEX($BV$2:$BV$2000,$Y31))</f>
      </c>
      <c r="CB31">
        <f>IF($Z31="","",INDEX($BV$2:$BV$2000,$Z31))</f>
      </c>
    </row>
    <row r="32">
      <c r="A32" t="str">
        <f>IF(TRIM(INDEX(games!$A:$A,ROW()))="","",TRIM(INDEX(games!$A:$A,ROW())))</f>
      </c>
      <c r="B32">
        <f>IF(OR($A32="",INDEX(games!$B:$B,ROW())=""),"",INDEX(games!$B:$B,ROW()))</f>
      </c>
      <c r="C32" t="str">
        <f>IF(OR($A32="",INDEX(games!$C:$C,ROW())=""),"",INDEX(games!$C:$C,ROW()))</f>
      </c>
      <c r="D32">
        <f>IF($A32="","",COUNTIF($W$2:$W$2500,$A32)+COUNTIF($X$2:$X$2500,$A32))</f>
      </c>
      <c r="E32">
        <f>IF($A32="","",IFERROR(MATCH($C32,$R$2:$R$5,0),0))</f>
      </c>
      <c r="F32">
        <f>IF($A32="","",MOD(ROW(),34))</f>
      </c>
      <c r="G32">
        <f>IF($A32="",NA(),IF($C32="Action",$B32,NA()))</f>
      </c>
      <c r="H32">
        <f>IF($A32="",NA(),IF($C32="Action",1+$F32*0.023,NA()))</f>
      </c>
      <c r="I32">
        <f>IF($A32="",NA(),IF($C32="Strategy",$B32,NA()))</f>
      </c>
      <c r="J32">
        <f>IF($A32="",NA(),IF($C32="Strategy",2+$F32*0.023,NA()))</f>
      </c>
      <c r="K32">
        <f>IF($A32="",NA(),IF($C32="Deckbuilder",$B32,NA()))</f>
      </c>
      <c r="L32">
        <f>IF($A32="",NA(),IF($C32="Deckbuilder",3+$F32*0.023,NA()))</f>
      </c>
      <c r="M32">
        <f>IF($A32="",NA(),IF($C32="Traditional",$B32,NA()))</f>
      </c>
      <c r="N32">
        <f>IF($A32="",NA(),IF($C32="Traditional",4+$F32*0.023,NA()))</f>
      </c>
      <c r="O32">
        <f>IF($A32="","",$D32+ROW()/1000000)</f>
      </c>
      <c r="P32" t="str">
        <f>IF(OR($A32="",INDEX(games!$H:$H,ROW())=""),"",INDEX(games!$H:$H,ROW()))</f>
      </c>
      <c r="Q32">
        <f>IF(OR($A32="",$P32&lt;&gt;"Yes"),"",$D32+ROW()/1000000)</f>
      </c>
      <c r="T32">
        <f>IF($Y32="","",INDEX($B$2:$B$2000,$Y32))</f>
      </c>
      <c r="U32">
        <f>IF($Z32="","",INDEX($B$2:$B$2000,$Z32))</f>
      </c>
      <c r="V32">
        <f>IF(OR($T32="",$U32=""),"",$U32-$T32)</f>
      </c>
      <c r="W32" t="str">
        <f>IF(TRIM(INDEX(connections!$A:$A,ROW()))="","",TRIM(INDEX(connections!$A:$A,ROW())))</f>
      </c>
      <c r="X32" t="str">
        <f>IF($W32="","",TRIM(INDEX(connections!$B:$B,ROW())))</f>
      </c>
      <c r="Y32">
        <f>IF($W32="","",IFERROR(MATCH($W32,$A$2:$A$2000,0),""))</f>
      </c>
      <c r="Z32">
        <f>IF($X32="","",IFERROR(MATCH($X32,$A$2:$A$2000,0),""))</f>
      </c>
      <c r="AA32" t="str">
        <f>IF($Y32="","",INDEX($P$2:$P$2000,$Y32))</f>
      </c>
      <c r="AB32" t="str">
        <f>IF($Z32="","",INDEX($P$2:$P$2000,$Z32))</f>
      </c>
      <c r="AC32">
        <f>IF(AND($AA32="Yes",$AB32="Yes"),1,"")</f>
      </c>
      <c r="AD32">
        <f>IF(OR($Y32="",$Z32=""),"",IF(INDEX($C$2:$C$2000,$Y32)=INDEX($C$2:$C$2000,$Z32),0,1))</f>
      </c>
      <c r="AE32">
        <f>IF($AC32&lt;&gt;1,"",IF(AND(INDEX($AG$2:$AG$2000,$Y32)=1,INDEX($AG$2:$AG$2000,$Z32)=1),1,""))</f>
      </c>
      <c r="AG32">
        <f>IF($A32="","",COUNTIFS($W$2:$W$2500,$A32,$AB$2:$AB$2500,"Yes")+COUNTIFS($X$2:$X$2500,$A32,$AA$2:$AA$2500,"Yes"))</f>
      </c>
      <c r="AH32" t="str">
        <f>IF(OR($P32&lt;&gt;"Yes",N($AG32)=0),"",IF(AND($AG32=1,COUNTIFS($W$2:$W$2500,$A32,$AE$2:$AE$2500,1)+COUNTIFS($X$2:$X$2500,$A32,$AE$2:$AE$2500,1)&gt;0),"","Yes"))</f>
      </c>
      <c r="AI32">
        <f>IF($AH32="Yes",$AG32,"")</f>
      </c>
      <c r="AJ32">
        <f>IF($AI32="","",$AI32+ROW()/1000000)</f>
      </c>
      <c r="AK32">
        <f>IF(OR($A32="",$P32="Yes",N($AG32)=0),"",$AG32+ROW()/1000000)</f>
      </c>
      <c r="AL32" t="str">
        <f>IF($A32="","",INDEX(games!$J:$J,ROW())&amp;"")</f>
      </c>
      <c r="AM32">
        <f>IF($A32="","",SUMPRODUCT($AO32:$BD32,'Map Analysis'!$AP$2^{0,1,2,3,4,5,6,7,8,9,10,11,12,13,14,15}))</f>
      </c>
      <c r="AN32">
        <f>IF($A32="","",$AM32+ROW()/10000000)</f>
      </c>
      <c r="AO32">
        <f>IF($A32="","",COUNTIF($W$2:$W$2500,$A32))</f>
      </c>
      <c r="AP32">
        <f>IF($A32="","",SUMIFS($BF$2:$BF$2500,$W$2:$W$2500,$A32))</f>
      </c>
      <c r="AQ32">
        <f>IF($A32="","",SUMIFS($BG$2:$BG$2500,$W$2:$W$2500,$A32))</f>
      </c>
      <c r="AR32">
        <f>IF($A32="","",SUMIFS($BH$2:$BH$2500,$W$2:$W$2500,$A32))</f>
      </c>
      <c r="AS32">
        <f>IF($A32="","",SUMIFS($BI$2:$BI$2500,$W$2:$W$2500,$A32))</f>
      </c>
      <c r="AT32">
        <f>IF($A32="","",SUMIFS($BJ$2:$BJ$2500,$W$2:$W$2500,$A32))</f>
      </c>
      <c r="AU32">
        <f>IF($A32="","",SUMIFS($BK$2:$BK$2500,$W$2:$W$2500,$A32))</f>
      </c>
      <c r="AV32">
        <f>IF($A32="","",SUMIFS($BL$2:$BL$2500,$W$2:$W$2500,$A32))</f>
      </c>
      <c r="AW32">
        <f>IF($A32="","",SUMIFS($BM$2:$BM$2500,$W$2:$W$2500,$A32))</f>
      </c>
      <c r="AX32">
        <f>IF($A32="","",SUMIFS($BN$2:$BN$2500,$W$2:$W$2500,$A32))</f>
      </c>
      <c r="AY32">
        <f>IF($A32="","",SUMIFS($BO$2:$BO$2500,$W$2:$W$2500,$A32))</f>
      </c>
      <c r="AZ32">
        <f>IF($A32="","",SUMIFS($BP$2:$BP$2500,$W$2:$W$2500,$A32))</f>
      </c>
      <c r="BA32">
        <f>IF($A32="","",SUMIFS($BQ$2:$BQ$2500,$W$2:$W$2500,$A32))</f>
      </c>
      <c r="BB32">
        <f>IF($A32="","",SUMIFS($BR$2:$BR$2500,$W$2:$W$2500,$A32))</f>
      </c>
      <c r="BC32">
        <f>IF($A32="","",SUMIFS($BS$2:$BS$2500,$W$2:$W$2500,$A32))</f>
      </c>
      <c r="BD32">
        <f>IF($A32="","",SUMIFS($BT$2:$BT$2500,$W$2:$W$2500,$A32))</f>
      </c>
      <c r="BF32">
        <f>IF($Z32="","",INDEX($AO$2:$AO$2000,$Z32))</f>
      </c>
      <c r="BG32">
        <f>IF($Z32="","",INDEX($AP$2:$AP$2000,$Z32))</f>
      </c>
      <c r="BH32">
        <f>IF($Z32="","",INDEX($AQ$2:$AQ$2000,$Z32))</f>
      </c>
      <c r="BI32">
        <f>IF($Z32="","",INDEX($AR$2:$AR$2000,$Z32))</f>
      </c>
      <c r="BJ32">
        <f>IF($Z32="","",INDEX($AS$2:$AS$2000,$Z32))</f>
      </c>
      <c r="BK32">
        <f>IF($Z32="","",INDEX($AT$2:$AT$2000,$Z32))</f>
      </c>
      <c r="BL32">
        <f>IF($Z32="","",INDEX($AU$2:$AU$2000,$Z32))</f>
      </c>
      <c r="BM32">
        <f>IF($Z32="","",INDEX($AV$2:$AV$2000,$Z32))</f>
      </c>
      <c r="BN32">
        <f>IF($Z32="","",INDEX($AW$2:$AW$2000,$Z32))</f>
      </c>
      <c r="BO32">
        <f>IF($Z32="","",INDEX($AX$2:$AX$2000,$Z32))</f>
      </c>
      <c r="BP32">
        <f>IF($Z32="","",INDEX($AY$2:$AY$2000,$Z32))</f>
      </c>
      <c r="BQ32">
        <f>IF($Z32="","",INDEX($AZ$2:$AZ$2000,$Z32))</f>
      </c>
      <c r="BR32">
        <f>IF($Z32="","",INDEX($BA$2:$BA$2000,$Z32))</f>
      </c>
      <c r="BS32">
        <f>IF($Z32="","",INDEX($BB$2:$BB$2000,$Z32))</f>
      </c>
      <c r="BT32">
        <f>IF($Z32="","",INDEX($BC$2:$BC$2000,$Z32))</f>
      </c>
      <c r="BV32">
        <f>IF(OR($A32="",$P32&lt;&gt;"Yes",$AH32="Yes"),"",1+N($AG32))</f>
      </c>
      <c r="BW32">
        <f>IF($A32="","",COUNTIFS($W$2:$W$2500,$A32,$BZ$2:$BZ$2500,"Yes")+COUNTIFS($X$2:$X$2500,$A32,$BY$2:$BY$2500,"Yes"))</f>
      </c>
      <c r="BX32">
        <f>IF(OR($A32="",$P32="Yes"),"",IF(N($BW32)=0,0,1+SUMIFS($CB$2:$CB$2500,$W$2:$W$2500,$A32)+SUMIFS($CA$2:$CA$2500,$X$2:$X$2500,$A32)))</f>
      </c>
      <c r="BY32" t="str">
        <f>IF($Y32="","",INDEX($AH$2:$AH$2000,$Y32)&amp;"")</f>
      </c>
      <c r="BZ32" t="str">
        <f>IF($Z32="","",INDEX($AH$2:$AH$2000,$Z32)&amp;"")</f>
      </c>
      <c r="CA32">
        <f>IF($Y32="","",INDEX($BV$2:$BV$2000,$Y32))</f>
      </c>
      <c r="CB32">
        <f>IF($Z32="","",INDEX($BV$2:$BV$2000,$Z32))</f>
      </c>
    </row>
    <row r="33">
      <c r="A33" t="str">
        <f>IF(TRIM(INDEX(games!$A:$A,ROW()))="","",TRIM(INDEX(games!$A:$A,ROW())))</f>
      </c>
      <c r="B33">
        <f>IF(OR($A33="",INDEX(games!$B:$B,ROW())=""),"",INDEX(games!$B:$B,ROW()))</f>
      </c>
      <c r="C33" t="str">
        <f>IF(OR($A33="",INDEX(games!$C:$C,ROW())=""),"",INDEX(games!$C:$C,ROW()))</f>
      </c>
      <c r="D33">
        <f>IF($A33="","",COUNTIF($W$2:$W$2500,$A33)+COUNTIF($X$2:$X$2500,$A33))</f>
      </c>
      <c r="E33">
        <f>IF($A33="","",IFERROR(MATCH($C33,$R$2:$R$5,0),0))</f>
      </c>
      <c r="F33">
        <f>IF($A33="","",MOD(ROW(),34))</f>
      </c>
      <c r="G33">
        <f>IF($A33="",NA(),IF($C33="Action",$B33,NA()))</f>
      </c>
      <c r="H33">
        <f>IF($A33="",NA(),IF($C33="Action",1+$F33*0.023,NA()))</f>
      </c>
      <c r="I33">
        <f>IF($A33="",NA(),IF($C33="Strategy",$B33,NA()))</f>
      </c>
      <c r="J33">
        <f>IF($A33="",NA(),IF($C33="Strategy",2+$F33*0.023,NA()))</f>
      </c>
      <c r="K33">
        <f>IF($A33="",NA(),IF($C33="Deckbuilder",$B33,NA()))</f>
      </c>
      <c r="L33">
        <f>IF($A33="",NA(),IF($C33="Deckbuilder",3+$F33*0.023,NA()))</f>
      </c>
      <c r="M33">
        <f>IF($A33="",NA(),IF($C33="Traditional",$B33,NA()))</f>
      </c>
      <c r="N33">
        <f>IF($A33="",NA(),IF($C33="Traditional",4+$F33*0.023,NA()))</f>
      </c>
      <c r="O33">
        <f>IF($A33="","",$D33+ROW()/1000000)</f>
      </c>
      <c r="P33" t="str">
        <f>IF(OR($A33="",INDEX(games!$H:$H,ROW())=""),"",INDEX(games!$H:$H,ROW()))</f>
      </c>
      <c r="Q33">
        <f>IF(OR($A33="",$P33&lt;&gt;"Yes"),"",$D33+ROW()/1000000)</f>
      </c>
      <c r="T33">
        <f>IF($Y33="","",INDEX($B$2:$B$2000,$Y33))</f>
      </c>
      <c r="U33">
        <f>IF($Z33="","",INDEX($B$2:$B$2000,$Z33))</f>
      </c>
      <c r="V33">
        <f>IF(OR($T33="",$U33=""),"",$U33-$T33)</f>
      </c>
      <c r="W33" t="str">
        <f>IF(TRIM(INDEX(connections!$A:$A,ROW()))="","",TRIM(INDEX(connections!$A:$A,ROW())))</f>
      </c>
      <c r="X33" t="str">
        <f>IF($W33="","",TRIM(INDEX(connections!$B:$B,ROW())))</f>
      </c>
      <c r="Y33">
        <f>IF($W33="","",IFERROR(MATCH($W33,$A$2:$A$2000,0),""))</f>
      </c>
      <c r="Z33">
        <f>IF($X33="","",IFERROR(MATCH($X33,$A$2:$A$2000,0),""))</f>
      </c>
      <c r="AA33" t="str">
        <f>IF($Y33="","",INDEX($P$2:$P$2000,$Y33))</f>
      </c>
      <c r="AB33" t="str">
        <f>IF($Z33="","",INDEX($P$2:$P$2000,$Z33))</f>
      </c>
      <c r="AC33">
        <f>IF(AND($AA33="Yes",$AB33="Yes"),1,"")</f>
      </c>
      <c r="AD33">
        <f>IF(OR($Y33="",$Z33=""),"",IF(INDEX($C$2:$C$2000,$Y33)=INDEX($C$2:$C$2000,$Z33),0,1))</f>
      </c>
      <c r="AE33">
        <f>IF($AC33&lt;&gt;1,"",IF(AND(INDEX($AG$2:$AG$2000,$Y33)=1,INDEX($AG$2:$AG$2000,$Z33)=1),1,""))</f>
      </c>
      <c r="AG33">
        <f>IF($A33="","",COUNTIFS($W$2:$W$2500,$A33,$AB$2:$AB$2500,"Yes")+COUNTIFS($X$2:$X$2500,$A33,$AA$2:$AA$2500,"Yes"))</f>
      </c>
      <c r="AH33" t="str">
        <f>IF(OR($P33&lt;&gt;"Yes",N($AG33)=0),"",IF(AND($AG33=1,COUNTIFS($W$2:$W$2500,$A33,$AE$2:$AE$2500,1)+COUNTIFS($X$2:$X$2500,$A33,$AE$2:$AE$2500,1)&gt;0),"","Yes"))</f>
      </c>
      <c r="AI33">
        <f>IF($AH33="Yes",$AG33,"")</f>
      </c>
      <c r="AJ33">
        <f>IF($AI33="","",$AI33+ROW()/1000000)</f>
      </c>
      <c r="AK33">
        <f>IF(OR($A33="",$P33="Yes",N($AG33)=0),"",$AG33+ROW()/1000000)</f>
      </c>
      <c r="AL33" t="str">
        <f>IF($A33="","",INDEX(games!$J:$J,ROW())&amp;"")</f>
      </c>
      <c r="AM33">
        <f>IF($A33="","",SUMPRODUCT($AO33:$BD33,'Map Analysis'!$AP$2^{0,1,2,3,4,5,6,7,8,9,10,11,12,13,14,15}))</f>
      </c>
      <c r="AN33">
        <f>IF($A33="","",$AM33+ROW()/10000000)</f>
      </c>
      <c r="AO33">
        <f>IF($A33="","",COUNTIF($W$2:$W$2500,$A33))</f>
      </c>
      <c r="AP33">
        <f>IF($A33="","",SUMIFS($BF$2:$BF$2500,$W$2:$W$2500,$A33))</f>
      </c>
      <c r="AQ33">
        <f>IF($A33="","",SUMIFS($BG$2:$BG$2500,$W$2:$W$2500,$A33))</f>
      </c>
      <c r="AR33">
        <f>IF($A33="","",SUMIFS($BH$2:$BH$2500,$W$2:$W$2500,$A33))</f>
      </c>
      <c r="AS33">
        <f>IF($A33="","",SUMIFS($BI$2:$BI$2500,$W$2:$W$2500,$A33))</f>
      </c>
      <c r="AT33">
        <f>IF($A33="","",SUMIFS($BJ$2:$BJ$2500,$W$2:$W$2500,$A33))</f>
      </c>
      <c r="AU33">
        <f>IF($A33="","",SUMIFS($BK$2:$BK$2500,$W$2:$W$2500,$A33))</f>
      </c>
      <c r="AV33">
        <f>IF($A33="","",SUMIFS($BL$2:$BL$2500,$W$2:$W$2500,$A33))</f>
      </c>
      <c r="AW33">
        <f>IF($A33="","",SUMIFS($BM$2:$BM$2500,$W$2:$W$2500,$A33))</f>
      </c>
      <c r="AX33">
        <f>IF($A33="","",SUMIFS($BN$2:$BN$2500,$W$2:$W$2500,$A33))</f>
      </c>
      <c r="AY33">
        <f>IF($A33="","",SUMIFS($BO$2:$BO$2500,$W$2:$W$2500,$A33))</f>
      </c>
      <c r="AZ33">
        <f>IF($A33="","",SUMIFS($BP$2:$BP$2500,$W$2:$W$2500,$A33))</f>
      </c>
      <c r="BA33">
        <f>IF($A33="","",SUMIFS($BQ$2:$BQ$2500,$W$2:$W$2500,$A33))</f>
      </c>
      <c r="BB33">
        <f>IF($A33="","",SUMIFS($BR$2:$BR$2500,$W$2:$W$2500,$A33))</f>
      </c>
      <c r="BC33">
        <f>IF($A33="","",SUMIFS($BS$2:$BS$2500,$W$2:$W$2500,$A33))</f>
      </c>
      <c r="BD33">
        <f>IF($A33="","",SUMIFS($BT$2:$BT$2500,$W$2:$W$2500,$A33))</f>
      </c>
      <c r="BF33">
        <f>IF($Z33="","",INDEX($AO$2:$AO$2000,$Z33))</f>
      </c>
      <c r="BG33">
        <f>IF($Z33="","",INDEX($AP$2:$AP$2000,$Z33))</f>
      </c>
      <c r="BH33">
        <f>IF($Z33="","",INDEX($AQ$2:$AQ$2000,$Z33))</f>
      </c>
      <c r="BI33">
        <f>IF($Z33="","",INDEX($AR$2:$AR$2000,$Z33))</f>
      </c>
      <c r="BJ33">
        <f>IF($Z33="","",INDEX($AS$2:$AS$2000,$Z33))</f>
      </c>
      <c r="BK33">
        <f>IF($Z33="","",INDEX($AT$2:$AT$2000,$Z33))</f>
      </c>
      <c r="BL33">
        <f>IF($Z33="","",INDEX($AU$2:$AU$2000,$Z33))</f>
      </c>
      <c r="BM33">
        <f>IF($Z33="","",INDEX($AV$2:$AV$2000,$Z33))</f>
      </c>
      <c r="BN33">
        <f>IF($Z33="","",INDEX($AW$2:$AW$2000,$Z33))</f>
      </c>
      <c r="BO33">
        <f>IF($Z33="","",INDEX($AX$2:$AX$2000,$Z33))</f>
      </c>
      <c r="BP33">
        <f>IF($Z33="","",INDEX($AY$2:$AY$2000,$Z33))</f>
      </c>
      <c r="BQ33">
        <f>IF($Z33="","",INDEX($AZ$2:$AZ$2000,$Z33))</f>
      </c>
      <c r="BR33">
        <f>IF($Z33="","",INDEX($BA$2:$BA$2000,$Z33))</f>
      </c>
      <c r="BS33">
        <f>IF($Z33="","",INDEX($BB$2:$BB$2000,$Z33))</f>
      </c>
      <c r="BT33">
        <f>IF($Z33="","",INDEX($BC$2:$BC$2000,$Z33))</f>
      </c>
      <c r="BV33">
        <f>IF(OR($A33="",$P33&lt;&gt;"Yes",$AH33="Yes"),"",1+N($AG33))</f>
      </c>
      <c r="BW33">
        <f>IF($A33="","",COUNTIFS($W$2:$W$2500,$A33,$BZ$2:$BZ$2500,"Yes")+COUNTIFS($X$2:$X$2500,$A33,$BY$2:$BY$2500,"Yes"))</f>
      </c>
      <c r="BX33">
        <f>IF(OR($A33="",$P33="Yes"),"",IF(N($BW33)=0,0,1+SUMIFS($CB$2:$CB$2500,$W$2:$W$2500,$A33)+SUMIFS($CA$2:$CA$2500,$X$2:$X$2500,$A33)))</f>
      </c>
      <c r="BY33" t="str">
        <f>IF($Y33="","",INDEX($AH$2:$AH$2000,$Y33)&amp;"")</f>
      </c>
      <c r="BZ33" t="str">
        <f>IF($Z33="","",INDEX($AH$2:$AH$2000,$Z33)&amp;"")</f>
      </c>
      <c r="CA33">
        <f>IF($Y33="","",INDEX($BV$2:$BV$2000,$Y33))</f>
      </c>
      <c r="CB33">
        <f>IF($Z33="","",INDEX($BV$2:$BV$2000,$Z33))</f>
      </c>
    </row>
    <row r="34">
      <c r="A34" t="str">
        <f>IF(TRIM(INDEX(games!$A:$A,ROW()))="","",TRIM(INDEX(games!$A:$A,ROW())))</f>
      </c>
      <c r="B34">
        <f>IF(OR($A34="",INDEX(games!$B:$B,ROW())=""),"",INDEX(games!$B:$B,ROW()))</f>
      </c>
      <c r="C34" t="str">
        <f>IF(OR($A34="",INDEX(games!$C:$C,ROW())=""),"",INDEX(games!$C:$C,ROW()))</f>
      </c>
      <c r="D34">
        <f>IF($A34="","",COUNTIF($W$2:$W$2500,$A34)+COUNTIF($X$2:$X$2500,$A34))</f>
      </c>
      <c r="E34">
        <f>IF($A34="","",IFERROR(MATCH($C34,$R$2:$R$5,0),0))</f>
      </c>
      <c r="F34">
        <f>IF($A34="","",MOD(ROW(),34))</f>
      </c>
      <c r="G34">
        <f>IF($A34="",NA(),IF($C34="Action",$B34,NA()))</f>
      </c>
      <c r="H34">
        <f>IF($A34="",NA(),IF($C34="Action",1+$F34*0.023,NA()))</f>
      </c>
      <c r="I34">
        <f>IF($A34="",NA(),IF($C34="Strategy",$B34,NA()))</f>
      </c>
      <c r="J34">
        <f>IF($A34="",NA(),IF($C34="Strategy",2+$F34*0.023,NA()))</f>
      </c>
      <c r="K34">
        <f>IF($A34="",NA(),IF($C34="Deckbuilder",$B34,NA()))</f>
      </c>
      <c r="L34">
        <f>IF($A34="",NA(),IF($C34="Deckbuilder",3+$F34*0.023,NA()))</f>
      </c>
      <c r="M34">
        <f>IF($A34="",NA(),IF($C34="Traditional",$B34,NA()))</f>
      </c>
      <c r="N34">
        <f>IF($A34="",NA(),IF($C34="Traditional",4+$F34*0.023,NA()))</f>
      </c>
      <c r="O34">
        <f>IF($A34="","",$D34+ROW()/1000000)</f>
      </c>
      <c r="P34" t="str">
        <f>IF(OR($A34="",INDEX(games!$H:$H,ROW())=""),"",INDEX(games!$H:$H,ROW()))</f>
      </c>
      <c r="Q34">
        <f>IF(OR($A34="",$P34&lt;&gt;"Yes"),"",$D34+ROW()/1000000)</f>
      </c>
      <c r="T34">
        <f>IF($Y34="","",INDEX($B$2:$B$2000,$Y34))</f>
      </c>
      <c r="U34">
        <f>IF($Z34="","",INDEX($B$2:$B$2000,$Z34))</f>
      </c>
      <c r="V34">
        <f>IF(OR($T34="",$U34=""),"",$U34-$T34)</f>
      </c>
      <c r="W34" t="str">
        <f>IF(TRIM(INDEX(connections!$A:$A,ROW()))="","",TRIM(INDEX(connections!$A:$A,ROW())))</f>
      </c>
      <c r="X34" t="str">
        <f>IF($W34="","",TRIM(INDEX(connections!$B:$B,ROW())))</f>
      </c>
      <c r="Y34">
        <f>IF($W34="","",IFERROR(MATCH($W34,$A$2:$A$2000,0),""))</f>
      </c>
      <c r="Z34">
        <f>IF($X34="","",IFERROR(MATCH($X34,$A$2:$A$2000,0),""))</f>
      </c>
      <c r="AA34" t="str">
        <f>IF($Y34="","",INDEX($P$2:$P$2000,$Y34))</f>
      </c>
      <c r="AB34" t="str">
        <f>IF($Z34="","",INDEX($P$2:$P$2000,$Z34))</f>
      </c>
      <c r="AC34">
        <f>IF(AND($AA34="Yes",$AB34="Yes"),1,"")</f>
      </c>
      <c r="AD34">
        <f>IF(OR($Y34="",$Z34=""),"",IF(INDEX($C$2:$C$2000,$Y34)=INDEX($C$2:$C$2000,$Z34),0,1))</f>
      </c>
      <c r="AE34">
        <f>IF($AC34&lt;&gt;1,"",IF(AND(INDEX($AG$2:$AG$2000,$Y34)=1,INDEX($AG$2:$AG$2000,$Z34)=1),1,""))</f>
      </c>
      <c r="AG34">
        <f>IF($A34="","",COUNTIFS($W$2:$W$2500,$A34,$AB$2:$AB$2500,"Yes")+COUNTIFS($X$2:$X$2500,$A34,$AA$2:$AA$2500,"Yes"))</f>
      </c>
      <c r="AH34" t="str">
        <f>IF(OR($P34&lt;&gt;"Yes",N($AG34)=0),"",IF(AND($AG34=1,COUNTIFS($W$2:$W$2500,$A34,$AE$2:$AE$2500,1)+COUNTIFS($X$2:$X$2500,$A34,$AE$2:$AE$2500,1)&gt;0),"","Yes"))</f>
      </c>
      <c r="AI34">
        <f>IF($AH34="Yes",$AG34,"")</f>
      </c>
      <c r="AJ34">
        <f>IF($AI34="","",$AI34+ROW()/1000000)</f>
      </c>
      <c r="AK34">
        <f>IF(OR($A34="",$P34="Yes",N($AG34)=0),"",$AG34+ROW()/1000000)</f>
      </c>
      <c r="AL34" t="str">
        <f>IF($A34="","",INDEX(games!$J:$J,ROW())&amp;"")</f>
      </c>
      <c r="AM34">
        <f>IF($A34="","",SUMPRODUCT($AO34:$BD34,'Map Analysis'!$AP$2^{0,1,2,3,4,5,6,7,8,9,10,11,12,13,14,15}))</f>
      </c>
      <c r="AN34">
        <f>IF($A34="","",$AM34+ROW()/10000000)</f>
      </c>
      <c r="AO34">
        <f>IF($A34="","",COUNTIF($W$2:$W$2500,$A34))</f>
      </c>
      <c r="AP34">
        <f>IF($A34="","",SUMIFS($BF$2:$BF$2500,$W$2:$W$2500,$A34))</f>
      </c>
      <c r="AQ34">
        <f>IF($A34="","",SUMIFS($BG$2:$BG$2500,$W$2:$W$2500,$A34))</f>
      </c>
      <c r="AR34">
        <f>IF($A34="","",SUMIFS($BH$2:$BH$2500,$W$2:$W$2500,$A34))</f>
      </c>
      <c r="AS34">
        <f>IF($A34="","",SUMIFS($BI$2:$BI$2500,$W$2:$W$2500,$A34))</f>
      </c>
      <c r="AT34">
        <f>IF($A34="","",SUMIFS($BJ$2:$BJ$2500,$W$2:$W$2500,$A34))</f>
      </c>
      <c r="AU34">
        <f>IF($A34="","",SUMIFS($BK$2:$BK$2500,$W$2:$W$2500,$A34))</f>
      </c>
      <c r="AV34">
        <f>IF($A34="","",SUMIFS($BL$2:$BL$2500,$W$2:$W$2500,$A34))</f>
      </c>
      <c r="AW34">
        <f>IF($A34="","",SUMIFS($BM$2:$BM$2500,$W$2:$W$2500,$A34))</f>
      </c>
      <c r="AX34">
        <f>IF($A34="","",SUMIFS($BN$2:$BN$2500,$W$2:$W$2500,$A34))</f>
      </c>
      <c r="AY34">
        <f>IF($A34="","",SUMIFS($BO$2:$BO$2500,$W$2:$W$2500,$A34))</f>
      </c>
      <c r="AZ34">
        <f>IF($A34="","",SUMIFS($BP$2:$BP$2500,$W$2:$W$2500,$A34))</f>
      </c>
      <c r="BA34">
        <f>IF($A34="","",SUMIFS($BQ$2:$BQ$2500,$W$2:$W$2500,$A34))</f>
      </c>
      <c r="BB34">
        <f>IF($A34="","",SUMIFS($BR$2:$BR$2500,$W$2:$W$2500,$A34))</f>
      </c>
      <c r="BC34">
        <f>IF($A34="","",SUMIFS($BS$2:$BS$2500,$W$2:$W$2500,$A34))</f>
      </c>
      <c r="BD34">
        <f>IF($A34="","",SUMIFS($BT$2:$BT$2500,$W$2:$W$2500,$A34))</f>
      </c>
      <c r="BF34">
        <f>IF($Z34="","",INDEX($AO$2:$AO$2000,$Z34))</f>
      </c>
      <c r="BG34">
        <f>IF($Z34="","",INDEX($AP$2:$AP$2000,$Z34))</f>
      </c>
      <c r="BH34">
        <f>IF($Z34="","",INDEX($AQ$2:$AQ$2000,$Z34))</f>
      </c>
      <c r="BI34">
        <f>IF($Z34="","",INDEX($AR$2:$AR$2000,$Z34))</f>
      </c>
      <c r="BJ34">
        <f>IF($Z34="","",INDEX($AS$2:$AS$2000,$Z34))</f>
      </c>
      <c r="BK34">
        <f>IF($Z34="","",INDEX($AT$2:$AT$2000,$Z34))</f>
      </c>
      <c r="BL34">
        <f>IF($Z34="","",INDEX($AU$2:$AU$2000,$Z34))</f>
      </c>
      <c r="BM34">
        <f>IF($Z34="","",INDEX($AV$2:$AV$2000,$Z34))</f>
      </c>
      <c r="BN34">
        <f>IF($Z34="","",INDEX($AW$2:$AW$2000,$Z34))</f>
      </c>
      <c r="BO34">
        <f>IF($Z34="","",INDEX($AX$2:$AX$2000,$Z34))</f>
      </c>
      <c r="BP34">
        <f>IF($Z34="","",INDEX($AY$2:$AY$2000,$Z34))</f>
      </c>
      <c r="BQ34">
        <f>IF($Z34="","",INDEX($AZ$2:$AZ$2000,$Z34))</f>
      </c>
      <c r="BR34">
        <f>IF($Z34="","",INDEX($BA$2:$BA$2000,$Z34))</f>
      </c>
      <c r="BS34">
        <f>IF($Z34="","",INDEX($BB$2:$BB$2000,$Z34))</f>
      </c>
      <c r="BT34">
        <f>IF($Z34="","",INDEX($BC$2:$BC$2000,$Z34))</f>
      </c>
      <c r="BV34">
        <f>IF(OR($A34="",$P34&lt;&gt;"Yes",$AH34="Yes"),"",1+N($AG34))</f>
      </c>
      <c r="BW34">
        <f>IF($A34="","",COUNTIFS($W$2:$W$2500,$A34,$BZ$2:$BZ$2500,"Yes")+COUNTIFS($X$2:$X$2500,$A34,$BY$2:$BY$2500,"Yes"))</f>
      </c>
      <c r="BX34">
        <f>IF(OR($A34="",$P34="Yes"),"",IF(N($BW34)=0,0,1+SUMIFS($CB$2:$CB$2500,$W$2:$W$2500,$A34)+SUMIFS($CA$2:$CA$2500,$X$2:$X$2500,$A34)))</f>
      </c>
      <c r="BY34" t="str">
        <f>IF($Y34="","",INDEX($AH$2:$AH$2000,$Y34)&amp;"")</f>
      </c>
      <c r="BZ34" t="str">
        <f>IF($Z34="","",INDEX($AH$2:$AH$2000,$Z34)&amp;"")</f>
      </c>
      <c r="CA34">
        <f>IF($Y34="","",INDEX($BV$2:$BV$2000,$Y34))</f>
      </c>
      <c r="CB34">
        <f>IF($Z34="","",INDEX($BV$2:$BV$2000,$Z34))</f>
      </c>
    </row>
    <row r="35">
      <c r="A35" t="str">
        <f>IF(TRIM(INDEX(games!$A:$A,ROW()))="","",TRIM(INDEX(games!$A:$A,ROW())))</f>
      </c>
      <c r="B35">
        <f>IF(OR($A35="",INDEX(games!$B:$B,ROW())=""),"",INDEX(games!$B:$B,ROW()))</f>
      </c>
      <c r="C35" t="str">
        <f>IF(OR($A35="",INDEX(games!$C:$C,ROW())=""),"",INDEX(games!$C:$C,ROW()))</f>
      </c>
      <c r="D35">
        <f>IF($A35="","",COUNTIF($W$2:$W$2500,$A35)+COUNTIF($X$2:$X$2500,$A35))</f>
      </c>
      <c r="E35">
        <f>IF($A35="","",IFERROR(MATCH($C35,$R$2:$R$5,0),0))</f>
      </c>
      <c r="F35">
        <f>IF($A35="","",MOD(ROW(),34))</f>
      </c>
      <c r="G35">
        <f>IF($A35="",NA(),IF($C35="Action",$B35,NA()))</f>
      </c>
      <c r="H35">
        <f>IF($A35="",NA(),IF($C35="Action",1+$F35*0.023,NA()))</f>
      </c>
      <c r="I35">
        <f>IF($A35="",NA(),IF($C35="Strategy",$B35,NA()))</f>
      </c>
      <c r="J35">
        <f>IF($A35="",NA(),IF($C35="Strategy",2+$F35*0.023,NA()))</f>
      </c>
      <c r="K35">
        <f>IF($A35="",NA(),IF($C35="Deckbuilder",$B35,NA()))</f>
      </c>
      <c r="L35">
        <f>IF($A35="",NA(),IF($C35="Deckbuilder",3+$F35*0.023,NA()))</f>
      </c>
      <c r="M35">
        <f>IF($A35="",NA(),IF($C35="Traditional",$B35,NA()))</f>
      </c>
      <c r="N35">
        <f>IF($A35="",NA(),IF($C35="Traditional",4+$F35*0.023,NA()))</f>
      </c>
      <c r="O35">
        <f>IF($A35="","",$D35+ROW()/1000000)</f>
      </c>
      <c r="P35" t="str">
        <f>IF(OR($A35="",INDEX(games!$H:$H,ROW())=""),"",INDEX(games!$H:$H,ROW()))</f>
      </c>
      <c r="Q35">
        <f>IF(OR($A35="",$P35&lt;&gt;"Yes"),"",$D35+ROW()/1000000)</f>
      </c>
      <c r="T35">
        <f>IF($Y35="","",INDEX($B$2:$B$2000,$Y35))</f>
      </c>
      <c r="U35">
        <f>IF($Z35="","",INDEX($B$2:$B$2000,$Z35))</f>
      </c>
      <c r="V35">
        <f>IF(OR($T35="",$U35=""),"",$U35-$T35)</f>
      </c>
      <c r="W35" t="str">
        <f>IF(TRIM(INDEX(connections!$A:$A,ROW()))="","",TRIM(INDEX(connections!$A:$A,ROW())))</f>
      </c>
      <c r="X35" t="str">
        <f>IF($W35="","",TRIM(INDEX(connections!$B:$B,ROW())))</f>
      </c>
      <c r="Y35">
        <f>IF($W35="","",IFERROR(MATCH($W35,$A$2:$A$2000,0),""))</f>
      </c>
      <c r="Z35">
        <f>IF($X35="","",IFERROR(MATCH($X35,$A$2:$A$2000,0),""))</f>
      </c>
      <c r="AA35" t="str">
        <f>IF($Y35="","",INDEX($P$2:$P$2000,$Y35))</f>
      </c>
      <c r="AB35" t="str">
        <f>IF($Z35="","",INDEX($P$2:$P$2000,$Z35))</f>
      </c>
      <c r="AC35">
        <f>IF(AND($AA35="Yes",$AB35="Yes"),1,"")</f>
      </c>
      <c r="AD35">
        <f>IF(OR($Y35="",$Z35=""),"",IF(INDEX($C$2:$C$2000,$Y35)=INDEX($C$2:$C$2000,$Z35),0,1))</f>
      </c>
      <c r="AE35">
        <f>IF($AC35&lt;&gt;1,"",IF(AND(INDEX($AG$2:$AG$2000,$Y35)=1,INDEX($AG$2:$AG$2000,$Z35)=1),1,""))</f>
      </c>
      <c r="AG35">
        <f>IF($A35="","",COUNTIFS($W$2:$W$2500,$A35,$AB$2:$AB$2500,"Yes")+COUNTIFS($X$2:$X$2500,$A35,$AA$2:$AA$2500,"Yes"))</f>
      </c>
      <c r="AH35" t="str">
        <f>IF(OR($P35&lt;&gt;"Yes",N($AG35)=0),"",IF(AND($AG35=1,COUNTIFS($W$2:$W$2500,$A35,$AE$2:$AE$2500,1)+COUNTIFS($X$2:$X$2500,$A35,$AE$2:$AE$2500,1)&gt;0),"","Yes"))</f>
      </c>
      <c r="AI35">
        <f>IF($AH35="Yes",$AG35,"")</f>
      </c>
      <c r="AJ35">
        <f>IF($AI35="","",$AI35+ROW()/1000000)</f>
      </c>
      <c r="AK35">
        <f>IF(OR($A35="",$P35="Yes",N($AG35)=0),"",$AG35+ROW()/1000000)</f>
      </c>
      <c r="AL35" t="str">
        <f>IF($A35="","",INDEX(games!$J:$J,ROW())&amp;"")</f>
      </c>
      <c r="AM35">
        <f>IF($A35="","",SUMPRODUCT($AO35:$BD35,'Map Analysis'!$AP$2^{0,1,2,3,4,5,6,7,8,9,10,11,12,13,14,15}))</f>
      </c>
      <c r="AN35">
        <f>IF($A35="","",$AM35+ROW()/10000000)</f>
      </c>
      <c r="AO35">
        <f>IF($A35="","",COUNTIF($W$2:$W$2500,$A35))</f>
      </c>
      <c r="AP35">
        <f>IF($A35="","",SUMIFS($BF$2:$BF$2500,$W$2:$W$2500,$A35))</f>
      </c>
      <c r="AQ35">
        <f>IF($A35="","",SUMIFS($BG$2:$BG$2500,$W$2:$W$2500,$A35))</f>
      </c>
      <c r="AR35">
        <f>IF($A35="","",SUMIFS($BH$2:$BH$2500,$W$2:$W$2500,$A35))</f>
      </c>
      <c r="AS35">
        <f>IF($A35="","",SUMIFS($BI$2:$BI$2500,$W$2:$W$2500,$A35))</f>
      </c>
      <c r="AT35">
        <f>IF($A35="","",SUMIFS($BJ$2:$BJ$2500,$W$2:$W$2500,$A35))</f>
      </c>
      <c r="AU35">
        <f>IF($A35="","",SUMIFS($BK$2:$BK$2500,$W$2:$W$2500,$A35))</f>
      </c>
      <c r="AV35">
        <f>IF($A35="","",SUMIFS($BL$2:$BL$2500,$W$2:$W$2500,$A35))</f>
      </c>
      <c r="AW35">
        <f>IF($A35="","",SUMIFS($BM$2:$BM$2500,$W$2:$W$2500,$A35))</f>
      </c>
      <c r="AX35">
        <f>IF($A35="","",SUMIFS($BN$2:$BN$2500,$W$2:$W$2500,$A35))</f>
      </c>
      <c r="AY35">
        <f>IF($A35="","",SUMIFS($BO$2:$BO$2500,$W$2:$W$2500,$A35))</f>
      </c>
      <c r="AZ35">
        <f>IF($A35="","",SUMIFS($BP$2:$BP$2500,$W$2:$W$2500,$A35))</f>
      </c>
      <c r="BA35">
        <f>IF($A35="","",SUMIFS($BQ$2:$BQ$2500,$W$2:$W$2500,$A35))</f>
      </c>
      <c r="BB35">
        <f>IF($A35="","",SUMIFS($BR$2:$BR$2500,$W$2:$W$2500,$A35))</f>
      </c>
      <c r="BC35">
        <f>IF($A35="","",SUMIFS($BS$2:$BS$2500,$W$2:$W$2500,$A35))</f>
      </c>
      <c r="BD35">
        <f>IF($A35="","",SUMIFS($BT$2:$BT$2500,$W$2:$W$2500,$A35))</f>
      </c>
      <c r="BF35">
        <f>IF($Z35="","",INDEX($AO$2:$AO$2000,$Z35))</f>
      </c>
      <c r="BG35">
        <f>IF($Z35="","",INDEX($AP$2:$AP$2000,$Z35))</f>
      </c>
      <c r="BH35">
        <f>IF($Z35="","",INDEX($AQ$2:$AQ$2000,$Z35))</f>
      </c>
      <c r="BI35">
        <f>IF($Z35="","",INDEX($AR$2:$AR$2000,$Z35))</f>
      </c>
      <c r="BJ35">
        <f>IF($Z35="","",INDEX($AS$2:$AS$2000,$Z35))</f>
      </c>
      <c r="BK35">
        <f>IF($Z35="","",INDEX($AT$2:$AT$2000,$Z35))</f>
      </c>
      <c r="BL35">
        <f>IF($Z35="","",INDEX($AU$2:$AU$2000,$Z35))</f>
      </c>
      <c r="BM35">
        <f>IF($Z35="","",INDEX($AV$2:$AV$2000,$Z35))</f>
      </c>
      <c r="BN35">
        <f>IF($Z35="","",INDEX($AW$2:$AW$2000,$Z35))</f>
      </c>
      <c r="BO35">
        <f>IF($Z35="","",INDEX($AX$2:$AX$2000,$Z35))</f>
      </c>
      <c r="BP35">
        <f>IF($Z35="","",INDEX($AY$2:$AY$2000,$Z35))</f>
      </c>
      <c r="BQ35">
        <f>IF($Z35="","",INDEX($AZ$2:$AZ$2000,$Z35))</f>
      </c>
      <c r="BR35">
        <f>IF($Z35="","",INDEX($BA$2:$BA$2000,$Z35))</f>
      </c>
      <c r="BS35">
        <f>IF($Z35="","",INDEX($BB$2:$BB$2000,$Z35))</f>
      </c>
      <c r="BT35">
        <f>IF($Z35="","",INDEX($BC$2:$BC$2000,$Z35))</f>
      </c>
      <c r="BV35">
        <f>IF(OR($A35="",$P35&lt;&gt;"Yes",$AH35="Yes"),"",1+N($AG35))</f>
      </c>
      <c r="BW35">
        <f>IF($A35="","",COUNTIFS($W$2:$W$2500,$A35,$BZ$2:$BZ$2500,"Yes")+COUNTIFS($X$2:$X$2500,$A35,$BY$2:$BY$2500,"Yes"))</f>
      </c>
      <c r="BX35">
        <f>IF(OR($A35="",$P35="Yes"),"",IF(N($BW35)=0,0,1+SUMIFS($CB$2:$CB$2500,$W$2:$W$2500,$A35)+SUMIFS($CA$2:$CA$2500,$X$2:$X$2500,$A35)))</f>
      </c>
      <c r="BY35" t="str">
        <f>IF($Y35="","",INDEX($AH$2:$AH$2000,$Y35)&amp;"")</f>
      </c>
      <c r="BZ35" t="str">
        <f>IF($Z35="","",INDEX($AH$2:$AH$2000,$Z35)&amp;"")</f>
      </c>
      <c r="CA35">
        <f>IF($Y35="","",INDEX($BV$2:$BV$2000,$Y35))</f>
      </c>
      <c r="CB35">
        <f>IF($Z35="","",INDEX($BV$2:$BV$2000,$Z35))</f>
      </c>
    </row>
    <row r="36">
      <c r="A36" t="str">
        <f>IF(TRIM(INDEX(games!$A:$A,ROW()))="","",TRIM(INDEX(games!$A:$A,ROW())))</f>
      </c>
      <c r="B36">
        <f>IF(OR($A36="",INDEX(games!$B:$B,ROW())=""),"",INDEX(games!$B:$B,ROW()))</f>
      </c>
      <c r="C36" t="str">
        <f>IF(OR($A36="",INDEX(games!$C:$C,ROW())=""),"",INDEX(games!$C:$C,ROW()))</f>
      </c>
      <c r="D36">
        <f>IF($A36="","",COUNTIF($W$2:$W$2500,$A36)+COUNTIF($X$2:$X$2500,$A36))</f>
      </c>
      <c r="E36">
        <f>IF($A36="","",IFERROR(MATCH($C36,$R$2:$R$5,0),0))</f>
      </c>
      <c r="F36">
        <f>IF($A36="","",MOD(ROW(),34))</f>
      </c>
      <c r="G36">
        <f>IF($A36="",NA(),IF($C36="Action",$B36,NA()))</f>
      </c>
      <c r="H36">
        <f>IF($A36="",NA(),IF($C36="Action",1+$F36*0.023,NA()))</f>
      </c>
      <c r="I36">
        <f>IF($A36="",NA(),IF($C36="Strategy",$B36,NA()))</f>
      </c>
      <c r="J36">
        <f>IF($A36="",NA(),IF($C36="Strategy",2+$F36*0.023,NA()))</f>
      </c>
      <c r="K36">
        <f>IF($A36="",NA(),IF($C36="Deckbuilder",$B36,NA()))</f>
      </c>
      <c r="L36">
        <f>IF($A36="",NA(),IF($C36="Deckbuilder",3+$F36*0.023,NA()))</f>
      </c>
      <c r="M36">
        <f>IF($A36="",NA(),IF($C36="Traditional",$B36,NA()))</f>
      </c>
      <c r="N36">
        <f>IF($A36="",NA(),IF($C36="Traditional",4+$F36*0.023,NA()))</f>
      </c>
      <c r="O36">
        <f>IF($A36="","",$D36+ROW()/1000000)</f>
      </c>
      <c r="P36" t="str">
        <f>IF(OR($A36="",INDEX(games!$H:$H,ROW())=""),"",INDEX(games!$H:$H,ROW()))</f>
      </c>
      <c r="Q36">
        <f>IF(OR($A36="",$P36&lt;&gt;"Yes"),"",$D36+ROW()/1000000)</f>
      </c>
      <c r="T36">
        <f>IF($Y36="","",INDEX($B$2:$B$2000,$Y36))</f>
      </c>
      <c r="U36">
        <f>IF($Z36="","",INDEX($B$2:$B$2000,$Z36))</f>
      </c>
      <c r="V36">
        <f>IF(OR($T36="",$U36=""),"",$U36-$T36)</f>
      </c>
      <c r="W36" t="str">
        <f>IF(TRIM(INDEX(connections!$A:$A,ROW()))="","",TRIM(INDEX(connections!$A:$A,ROW())))</f>
      </c>
      <c r="X36" t="str">
        <f>IF($W36="","",TRIM(INDEX(connections!$B:$B,ROW())))</f>
      </c>
      <c r="Y36">
        <f>IF($W36="","",IFERROR(MATCH($W36,$A$2:$A$2000,0),""))</f>
      </c>
      <c r="Z36">
        <f>IF($X36="","",IFERROR(MATCH($X36,$A$2:$A$2000,0),""))</f>
      </c>
      <c r="AA36" t="str">
        <f>IF($Y36="","",INDEX($P$2:$P$2000,$Y36))</f>
      </c>
      <c r="AB36" t="str">
        <f>IF($Z36="","",INDEX($P$2:$P$2000,$Z36))</f>
      </c>
      <c r="AC36">
        <f>IF(AND($AA36="Yes",$AB36="Yes"),1,"")</f>
      </c>
      <c r="AD36">
        <f>IF(OR($Y36="",$Z36=""),"",IF(INDEX($C$2:$C$2000,$Y36)=INDEX($C$2:$C$2000,$Z36),0,1))</f>
      </c>
      <c r="AE36">
        <f>IF($AC36&lt;&gt;1,"",IF(AND(INDEX($AG$2:$AG$2000,$Y36)=1,INDEX($AG$2:$AG$2000,$Z36)=1),1,""))</f>
      </c>
      <c r="AG36">
        <f>IF($A36="","",COUNTIFS($W$2:$W$2500,$A36,$AB$2:$AB$2500,"Yes")+COUNTIFS($X$2:$X$2500,$A36,$AA$2:$AA$2500,"Yes"))</f>
      </c>
      <c r="AH36" t="str">
        <f>IF(OR($P36&lt;&gt;"Yes",N($AG36)=0),"",IF(AND($AG36=1,COUNTIFS($W$2:$W$2500,$A36,$AE$2:$AE$2500,1)+COUNTIFS($X$2:$X$2500,$A36,$AE$2:$AE$2500,1)&gt;0),"","Yes"))</f>
      </c>
      <c r="AI36">
        <f>IF($AH36="Yes",$AG36,"")</f>
      </c>
      <c r="AJ36">
        <f>IF($AI36="","",$AI36+ROW()/1000000)</f>
      </c>
      <c r="AK36">
        <f>IF(OR($A36="",$P36="Yes",N($AG36)=0),"",$AG36+ROW()/1000000)</f>
      </c>
      <c r="AL36" t="str">
        <f>IF($A36="","",INDEX(games!$J:$J,ROW())&amp;"")</f>
      </c>
      <c r="AM36">
        <f>IF($A36="","",SUMPRODUCT($AO36:$BD36,'Map Analysis'!$AP$2^{0,1,2,3,4,5,6,7,8,9,10,11,12,13,14,15}))</f>
      </c>
      <c r="AN36">
        <f>IF($A36="","",$AM36+ROW()/10000000)</f>
      </c>
      <c r="AO36">
        <f>IF($A36="","",COUNTIF($W$2:$W$2500,$A36))</f>
      </c>
      <c r="AP36">
        <f>IF($A36="","",SUMIFS($BF$2:$BF$2500,$W$2:$W$2500,$A36))</f>
      </c>
      <c r="AQ36">
        <f>IF($A36="","",SUMIFS($BG$2:$BG$2500,$W$2:$W$2500,$A36))</f>
      </c>
      <c r="AR36">
        <f>IF($A36="","",SUMIFS($BH$2:$BH$2500,$W$2:$W$2500,$A36))</f>
      </c>
      <c r="AS36">
        <f>IF($A36="","",SUMIFS($BI$2:$BI$2500,$W$2:$W$2500,$A36))</f>
      </c>
      <c r="AT36">
        <f>IF($A36="","",SUMIFS($BJ$2:$BJ$2500,$W$2:$W$2500,$A36))</f>
      </c>
      <c r="AU36">
        <f>IF($A36="","",SUMIFS($BK$2:$BK$2500,$W$2:$W$2500,$A36))</f>
      </c>
      <c r="AV36">
        <f>IF($A36="","",SUMIFS($BL$2:$BL$2500,$W$2:$W$2500,$A36))</f>
      </c>
      <c r="AW36">
        <f>IF($A36="","",SUMIFS($BM$2:$BM$2500,$W$2:$W$2500,$A36))</f>
      </c>
      <c r="AX36">
        <f>IF($A36="","",SUMIFS($BN$2:$BN$2500,$W$2:$W$2500,$A36))</f>
      </c>
      <c r="AY36">
        <f>IF($A36="","",SUMIFS($BO$2:$BO$2500,$W$2:$W$2500,$A36))</f>
      </c>
      <c r="AZ36">
        <f>IF($A36="","",SUMIFS($BP$2:$BP$2500,$W$2:$W$2500,$A36))</f>
      </c>
      <c r="BA36">
        <f>IF($A36="","",SUMIFS($BQ$2:$BQ$2500,$W$2:$W$2500,$A36))</f>
      </c>
      <c r="BB36">
        <f>IF($A36="","",SUMIFS($BR$2:$BR$2500,$W$2:$W$2500,$A36))</f>
      </c>
      <c r="BC36">
        <f>IF($A36="","",SUMIFS($BS$2:$BS$2500,$W$2:$W$2500,$A36))</f>
      </c>
      <c r="BD36">
        <f>IF($A36="","",SUMIFS($BT$2:$BT$2500,$W$2:$W$2500,$A36))</f>
      </c>
      <c r="BF36">
        <f>IF($Z36="","",INDEX($AO$2:$AO$2000,$Z36))</f>
      </c>
      <c r="BG36">
        <f>IF($Z36="","",INDEX($AP$2:$AP$2000,$Z36))</f>
      </c>
      <c r="BH36">
        <f>IF($Z36="","",INDEX($AQ$2:$AQ$2000,$Z36))</f>
      </c>
      <c r="BI36">
        <f>IF($Z36="","",INDEX($AR$2:$AR$2000,$Z36))</f>
      </c>
      <c r="BJ36">
        <f>IF($Z36="","",INDEX($AS$2:$AS$2000,$Z36))</f>
      </c>
      <c r="BK36">
        <f>IF($Z36="","",INDEX($AT$2:$AT$2000,$Z36))</f>
      </c>
      <c r="BL36">
        <f>IF($Z36="","",INDEX($AU$2:$AU$2000,$Z36))</f>
      </c>
      <c r="BM36">
        <f>IF($Z36="","",INDEX($AV$2:$AV$2000,$Z36))</f>
      </c>
      <c r="BN36">
        <f>IF($Z36="","",INDEX($AW$2:$AW$2000,$Z36))</f>
      </c>
      <c r="BO36">
        <f>IF($Z36="","",INDEX($AX$2:$AX$2000,$Z36))</f>
      </c>
      <c r="BP36">
        <f>IF($Z36="","",INDEX($AY$2:$AY$2000,$Z36))</f>
      </c>
      <c r="BQ36">
        <f>IF($Z36="","",INDEX($AZ$2:$AZ$2000,$Z36))</f>
      </c>
      <c r="BR36">
        <f>IF($Z36="","",INDEX($BA$2:$BA$2000,$Z36))</f>
      </c>
      <c r="BS36">
        <f>IF($Z36="","",INDEX($BB$2:$BB$2000,$Z36))</f>
      </c>
      <c r="BT36">
        <f>IF($Z36="","",INDEX($BC$2:$BC$2000,$Z36))</f>
      </c>
      <c r="BV36">
        <f>IF(OR($A36="",$P36&lt;&gt;"Yes",$AH36="Yes"),"",1+N($AG36))</f>
      </c>
      <c r="BW36">
        <f>IF($A36="","",COUNTIFS($W$2:$W$2500,$A36,$BZ$2:$BZ$2500,"Yes")+COUNTIFS($X$2:$X$2500,$A36,$BY$2:$BY$2500,"Yes"))</f>
      </c>
      <c r="BX36">
        <f>IF(OR($A36="",$P36="Yes"),"",IF(N($BW36)=0,0,1+SUMIFS($CB$2:$CB$2500,$W$2:$W$2500,$A36)+SUMIFS($CA$2:$CA$2500,$X$2:$X$2500,$A36)))</f>
      </c>
      <c r="BY36" t="str">
        <f>IF($Y36="","",INDEX($AH$2:$AH$2000,$Y36)&amp;"")</f>
      </c>
      <c r="BZ36" t="str">
        <f>IF($Z36="","",INDEX($AH$2:$AH$2000,$Z36)&amp;"")</f>
      </c>
      <c r="CA36">
        <f>IF($Y36="","",INDEX($BV$2:$BV$2000,$Y36))</f>
      </c>
      <c r="CB36">
        <f>IF($Z36="","",INDEX($BV$2:$BV$2000,$Z36))</f>
      </c>
    </row>
    <row r="37">
      <c r="A37" t="str">
        <f>IF(TRIM(INDEX(games!$A:$A,ROW()))="","",TRIM(INDEX(games!$A:$A,ROW())))</f>
      </c>
      <c r="B37">
        <f>IF(OR($A37="",INDEX(games!$B:$B,ROW())=""),"",INDEX(games!$B:$B,ROW()))</f>
      </c>
      <c r="C37" t="str">
        <f>IF(OR($A37="",INDEX(games!$C:$C,ROW())=""),"",INDEX(games!$C:$C,ROW()))</f>
      </c>
      <c r="D37">
        <f>IF($A37="","",COUNTIF($W$2:$W$2500,$A37)+COUNTIF($X$2:$X$2500,$A37))</f>
      </c>
      <c r="E37">
        <f>IF($A37="","",IFERROR(MATCH($C37,$R$2:$R$5,0),0))</f>
      </c>
      <c r="F37">
        <f>IF($A37="","",MOD(ROW(),34))</f>
      </c>
      <c r="G37">
        <f>IF($A37="",NA(),IF($C37="Action",$B37,NA()))</f>
      </c>
      <c r="H37">
        <f>IF($A37="",NA(),IF($C37="Action",1+$F37*0.023,NA()))</f>
      </c>
      <c r="I37">
        <f>IF($A37="",NA(),IF($C37="Strategy",$B37,NA()))</f>
      </c>
      <c r="J37">
        <f>IF($A37="",NA(),IF($C37="Strategy",2+$F37*0.023,NA()))</f>
      </c>
      <c r="K37">
        <f>IF($A37="",NA(),IF($C37="Deckbuilder",$B37,NA()))</f>
      </c>
      <c r="L37">
        <f>IF($A37="",NA(),IF($C37="Deckbuilder",3+$F37*0.023,NA()))</f>
      </c>
      <c r="M37">
        <f>IF($A37="",NA(),IF($C37="Traditional",$B37,NA()))</f>
      </c>
      <c r="N37">
        <f>IF($A37="",NA(),IF($C37="Traditional",4+$F37*0.023,NA()))</f>
      </c>
      <c r="O37">
        <f>IF($A37="","",$D37+ROW()/1000000)</f>
      </c>
      <c r="P37" t="str">
        <f>IF(OR($A37="",INDEX(games!$H:$H,ROW())=""),"",INDEX(games!$H:$H,ROW()))</f>
      </c>
      <c r="Q37">
        <f>IF(OR($A37="",$P37&lt;&gt;"Yes"),"",$D37+ROW()/1000000)</f>
      </c>
      <c r="T37">
        <f>IF($Y37="","",INDEX($B$2:$B$2000,$Y37))</f>
      </c>
      <c r="U37">
        <f>IF($Z37="","",INDEX($B$2:$B$2000,$Z37))</f>
      </c>
      <c r="V37">
        <f>IF(OR($T37="",$U37=""),"",$U37-$T37)</f>
      </c>
      <c r="W37" t="str">
        <f>IF(TRIM(INDEX(connections!$A:$A,ROW()))="","",TRIM(INDEX(connections!$A:$A,ROW())))</f>
      </c>
      <c r="X37" t="str">
        <f>IF($W37="","",TRIM(INDEX(connections!$B:$B,ROW())))</f>
      </c>
      <c r="Y37">
        <f>IF($W37="","",IFERROR(MATCH($W37,$A$2:$A$2000,0),""))</f>
      </c>
      <c r="Z37">
        <f>IF($X37="","",IFERROR(MATCH($X37,$A$2:$A$2000,0),""))</f>
      </c>
      <c r="AA37" t="str">
        <f>IF($Y37="","",INDEX($P$2:$P$2000,$Y37))</f>
      </c>
      <c r="AB37" t="str">
        <f>IF($Z37="","",INDEX($P$2:$P$2000,$Z37))</f>
      </c>
      <c r="AC37">
        <f>IF(AND($AA37="Yes",$AB37="Yes"),1,"")</f>
      </c>
      <c r="AD37">
        <f>IF(OR($Y37="",$Z37=""),"",IF(INDEX($C$2:$C$2000,$Y37)=INDEX($C$2:$C$2000,$Z37),0,1))</f>
      </c>
      <c r="AE37">
        <f>IF($AC37&lt;&gt;1,"",IF(AND(INDEX($AG$2:$AG$2000,$Y37)=1,INDEX($AG$2:$AG$2000,$Z37)=1),1,""))</f>
      </c>
      <c r="AG37">
        <f>IF($A37="","",COUNTIFS($W$2:$W$2500,$A37,$AB$2:$AB$2500,"Yes")+COUNTIFS($X$2:$X$2500,$A37,$AA$2:$AA$2500,"Yes"))</f>
      </c>
      <c r="AH37" t="str">
        <f>IF(OR($P37&lt;&gt;"Yes",N($AG37)=0),"",IF(AND($AG37=1,COUNTIFS($W$2:$W$2500,$A37,$AE$2:$AE$2500,1)+COUNTIFS($X$2:$X$2500,$A37,$AE$2:$AE$2500,1)&gt;0),"","Yes"))</f>
      </c>
      <c r="AI37">
        <f>IF($AH37="Yes",$AG37,"")</f>
      </c>
      <c r="AJ37">
        <f>IF($AI37="","",$AI37+ROW()/1000000)</f>
      </c>
      <c r="AK37">
        <f>IF(OR($A37="",$P37="Yes",N($AG37)=0),"",$AG37+ROW()/1000000)</f>
      </c>
      <c r="AL37" t="str">
        <f>IF($A37="","",INDEX(games!$J:$J,ROW())&amp;"")</f>
      </c>
      <c r="AM37">
        <f>IF($A37="","",SUMPRODUCT($AO37:$BD37,'Map Analysis'!$AP$2^{0,1,2,3,4,5,6,7,8,9,10,11,12,13,14,15}))</f>
      </c>
      <c r="AN37">
        <f>IF($A37="","",$AM37+ROW()/10000000)</f>
      </c>
      <c r="AO37">
        <f>IF($A37="","",COUNTIF($W$2:$W$2500,$A37))</f>
      </c>
      <c r="AP37">
        <f>IF($A37="","",SUMIFS($BF$2:$BF$2500,$W$2:$W$2500,$A37))</f>
      </c>
      <c r="AQ37">
        <f>IF($A37="","",SUMIFS($BG$2:$BG$2500,$W$2:$W$2500,$A37))</f>
      </c>
      <c r="AR37">
        <f>IF($A37="","",SUMIFS($BH$2:$BH$2500,$W$2:$W$2500,$A37))</f>
      </c>
      <c r="AS37">
        <f>IF($A37="","",SUMIFS($BI$2:$BI$2500,$W$2:$W$2500,$A37))</f>
      </c>
      <c r="AT37">
        <f>IF($A37="","",SUMIFS($BJ$2:$BJ$2500,$W$2:$W$2500,$A37))</f>
      </c>
      <c r="AU37">
        <f>IF($A37="","",SUMIFS($BK$2:$BK$2500,$W$2:$W$2500,$A37))</f>
      </c>
      <c r="AV37">
        <f>IF($A37="","",SUMIFS($BL$2:$BL$2500,$W$2:$W$2500,$A37))</f>
      </c>
      <c r="AW37">
        <f>IF($A37="","",SUMIFS($BM$2:$BM$2500,$W$2:$W$2500,$A37))</f>
      </c>
      <c r="AX37">
        <f>IF($A37="","",SUMIFS($BN$2:$BN$2500,$W$2:$W$2500,$A37))</f>
      </c>
      <c r="AY37">
        <f>IF($A37="","",SUMIFS($BO$2:$BO$2500,$W$2:$W$2500,$A37))</f>
      </c>
      <c r="AZ37">
        <f>IF($A37="","",SUMIFS($BP$2:$BP$2500,$W$2:$W$2500,$A37))</f>
      </c>
      <c r="BA37">
        <f>IF($A37="","",SUMIFS($BQ$2:$BQ$2500,$W$2:$W$2500,$A37))</f>
      </c>
      <c r="BB37">
        <f>IF($A37="","",SUMIFS($BR$2:$BR$2500,$W$2:$W$2500,$A37))</f>
      </c>
      <c r="BC37">
        <f>IF($A37="","",SUMIFS($BS$2:$BS$2500,$W$2:$W$2500,$A37))</f>
      </c>
      <c r="BD37">
        <f>IF($A37="","",SUMIFS($BT$2:$BT$2500,$W$2:$W$2500,$A37))</f>
      </c>
      <c r="BF37">
        <f>IF($Z37="","",INDEX($AO$2:$AO$2000,$Z37))</f>
      </c>
      <c r="BG37">
        <f>IF($Z37="","",INDEX($AP$2:$AP$2000,$Z37))</f>
      </c>
      <c r="BH37">
        <f>IF($Z37="","",INDEX($AQ$2:$AQ$2000,$Z37))</f>
      </c>
      <c r="BI37">
        <f>IF($Z37="","",INDEX($AR$2:$AR$2000,$Z37))</f>
      </c>
      <c r="BJ37">
        <f>IF($Z37="","",INDEX($AS$2:$AS$2000,$Z37))</f>
      </c>
      <c r="BK37">
        <f>IF($Z37="","",INDEX($AT$2:$AT$2000,$Z37))</f>
      </c>
      <c r="BL37">
        <f>IF($Z37="","",INDEX($AU$2:$AU$2000,$Z37))</f>
      </c>
      <c r="BM37">
        <f>IF($Z37="","",INDEX($AV$2:$AV$2000,$Z37))</f>
      </c>
      <c r="BN37">
        <f>IF($Z37="","",INDEX($AW$2:$AW$2000,$Z37))</f>
      </c>
      <c r="BO37">
        <f>IF($Z37="","",INDEX($AX$2:$AX$2000,$Z37))</f>
      </c>
      <c r="BP37">
        <f>IF($Z37="","",INDEX($AY$2:$AY$2000,$Z37))</f>
      </c>
      <c r="BQ37">
        <f>IF($Z37="","",INDEX($AZ$2:$AZ$2000,$Z37))</f>
      </c>
      <c r="BR37">
        <f>IF($Z37="","",INDEX($BA$2:$BA$2000,$Z37))</f>
      </c>
      <c r="BS37">
        <f>IF($Z37="","",INDEX($BB$2:$BB$2000,$Z37))</f>
      </c>
      <c r="BT37">
        <f>IF($Z37="","",INDEX($BC$2:$BC$2000,$Z37))</f>
      </c>
      <c r="BV37">
        <f>IF(OR($A37="",$P37&lt;&gt;"Yes",$AH37="Yes"),"",1+N($AG37))</f>
      </c>
      <c r="BW37">
        <f>IF($A37="","",COUNTIFS($W$2:$W$2500,$A37,$BZ$2:$BZ$2500,"Yes")+COUNTIFS($X$2:$X$2500,$A37,$BY$2:$BY$2500,"Yes"))</f>
      </c>
      <c r="BX37">
        <f>IF(OR($A37="",$P37="Yes"),"",IF(N($BW37)=0,0,1+SUMIFS($CB$2:$CB$2500,$W$2:$W$2500,$A37)+SUMIFS($CA$2:$CA$2500,$X$2:$X$2500,$A37)))</f>
      </c>
      <c r="BY37" t="str">
        <f>IF($Y37="","",INDEX($AH$2:$AH$2000,$Y37)&amp;"")</f>
      </c>
      <c r="BZ37" t="str">
        <f>IF($Z37="","",INDEX($AH$2:$AH$2000,$Z37)&amp;"")</f>
      </c>
      <c r="CA37">
        <f>IF($Y37="","",INDEX($BV$2:$BV$2000,$Y37))</f>
      </c>
      <c r="CB37">
        <f>IF($Z37="","",INDEX($BV$2:$BV$2000,$Z37))</f>
      </c>
    </row>
    <row r="38">
      <c r="A38" t="str">
        <f>IF(TRIM(INDEX(games!$A:$A,ROW()))="","",TRIM(INDEX(games!$A:$A,ROW())))</f>
      </c>
      <c r="B38">
        <f>IF(OR($A38="",INDEX(games!$B:$B,ROW())=""),"",INDEX(games!$B:$B,ROW()))</f>
      </c>
      <c r="C38" t="str">
        <f>IF(OR($A38="",INDEX(games!$C:$C,ROW())=""),"",INDEX(games!$C:$C,ROW()))</f>
      </c>
      <c r="D38">
        <f>IF($A38="","",COUNTIF($W$2:$W$2500,$A38)+COUNTIF($X$2:$X$2500,$A38))</f>
      </c>
      <c r="E38">
        <f>IF($A38="","",IFERROR(MATCH($C38,$R$2:$R$5,0),0))</f>
      </c>
      <c r="F38">
        <f>IF($A38="","",MOD(ROW(),34))</f>
      </c>
      <c r="G38">
        <f>IF($A38="",NA(),IF($C38="Action",$B38,NA()))</f>
      </c>
      <c r="H38">
        <f>IF($A38="",NA(),IF($C38="Action",1+$F38*0.023,NA()))</f>
      </c>
      <c r="I38">
        <f>IF($A38="",NA(),IF($C38="Strategy",$B38,NA()))</f>
      </c>
      <c r="J38">
        <f>IF($A38="",NA(),IF($C38="Strategy",2+$F38*0.023,NA()))</f>
      </c>
      <c r="K38">
        <f>IF($A38="",NA(),IF($C38="Deckbuilder",$B38,NA()))</f>
      </c>
      <c r="L38">
        <f>IF($A38="",NA(),IF($C38="Deckbuilder",3+$F38*0.023,NA()))</f>
      </c>
      <c r="M38">
        <f>IF($A38="",NA(),IF($C38="Traditional",$B38,NA()))</f>
      </c>
      <c r="N38">
        <f>IF($A38="",NA(),IF($C38="Traditional",4+$F38*0.023,NA()))</f>
      </c>
      <c r="O38">
        <f>IF($A38="","",$D38+ROW()/1000000)</f>
      </c>
      <c r="P38" t="str">
        <f>IF(OR($A38="",INDEX(games!$H:$H,ROW())=""),"",INDEX(games!$H:$H,ROW()))</f>
      </c>
      <c r="Q38">
        <f>IF(OR($A38="",$P38&lt;&gt;"Yes"),"",$D38+ROW()/1000000)</f>
      </c>
      <c r="T38">
        <f>IF($Y38="","",INDEX($B$2:$B$2000,$Y38))</f>
      </c>
      <c r="U38">
        <f>IF($Z38="","",INDEX($B$2:$B$2000,$Z38))</f>
      </c>
      <c r="V38">
        <f>IF(OR($T38="",$U38=""),"",$U38-$T38)</f>
      </c>
      <c r="W38" t="str">
        <f>IF(TRIM(INDEX(connections!$A:$A,ROW()))="","",TRIM(INDEX(connections!$A:$A,ROW())))</f>
      </c>
      <c r="X38" t="str">
        <f>IF($W38="","",TRIM(INDEX(connections!$B:$B,ROW())))</f>
      </c>
      <c r="Y38">
        <f>IF($W38="","",IFERROR(MATCH($W38,$A$2:$A$2000,0),""))</f>
      </c>
      <c r="Z38">
        <f>IF($X38="","",IFERROR(MATCH($X38,$A$2:$A$2000,0),""))</f>
      </c>
      <c r="AA38" t="str">
        <f>IF($Y38="","",INDEX($P$2:$P$2000,$Y38))</f>
      </c>
      <c r="AB38" t="str">
        <f>IF($Z38="","",INDEX($P$2:$P$2000,$Z38))</f>
      </c>
      <c r="AC38">
        <f>IF(AND($AA38="Yes",$AB38="Yes"),1,"")</f>
      </c>
      <c r="AD38">
        <f>IF(OR($Y38="",$Z38=""),"",IF(INDEX($C$2:$C$2000,$Y38)=INDEX($C$2:$C$2000,$Z38),0,1))</f>
      </c>
      <c r="AE38">
        <f>IF($AC38&lt;&gt;1,"",IF(AND(INDEX($AG$2:$AG$2000,$Y38)=1,INDEX($AG$2:$AG$2000,$Z38)=1),1,""))</f>
      </c>
      <c r="AG38">
        <f>IF($A38="","",COUNTIFS($W$2:$W$2500,$A38,$AB$2:$AB$2500,"Yes")+COUNTIFS($X$2:$X$2500,$A38,$AA$2:$AA$2500,"Yes"))</f>
      </c>
      <c r="AH38" t="str">
        <f>IF(OR($P38&lt;&gt;"Yes",N($AG38)=0),"",IF(AND($AG38=1,COUNTIFS($W$2:$W$2500,$A38,$AE$2:$AE$2500,1)+COUNTIFS($X$2:$X$2500,$A38,$AE$2:$AE$2500,1)&gt;0),"","Yes"))</f>
      </c>
      <c r="AI38">
        <f>IF($AH38="Yes",$AG38,"")</f>
      </c>
      <c r="AJ38">
        <f>IF($AI38="","",$AI38+ROW()/1000000)</f>
      </c>
      <c r="AK38">
        <f>IF(OR($A38="",$P38="Yes",N($AG38)=0),"",$AG38+ROW()/1000000)</f>
      </c>
      <c r="AL38" t="str">
        <f>IF($A38="","",INDEX(games!$J:$J,ROW())&amp;"")</f>
      </c>
      <c r="AM38">
        <f>IF($A38="","",SUMPRODUCT($AO38:$BD38,'Map Analysis'!$AP$2^{0,1,2,3,4,5,6,7,8,9,10,11,12,13,14,15}))</f>
      </c>
      <c r="AN38">
        <f>IF($A38="","",$AM38+ROW()/10000000)</f>
      </c>
      <c r="AO38">
        <f>IF($A38="","",COUNTIF($W$2:$W$2500,$A38))</f>
      </c>
      <c r="AP38">
        <f>IF($A38="","",SUMIFS($BF$2:$BF$2500,$W$2:$W$2500,$A38))</f>
      </c>
      <c r="AQ38">
        <f>IF($A38="","",SUMIFS($BG$2:$BG$2500,$W$2:$W$2500,$A38))</f>
      </c>
      <c r="AR38">
        <f>IF($A38="","",SUMIFS($BH$2:$BH$2500,$W$2:$W$2500,$A38))</f>
      </c>
      <c r="AS38">
        <f>IF($A38="","",SUMIFS($BI$2:$BI$2500,$W$2:$W$2500,$A38))</f>
      </c>
      <c r="AT38">
        <f>IF($A38="","",SUMIFS($BJ$2:$BJ$2500,$W$2:$W$2500,$A38))</f>
      </c>
      <c r="AU38">
        <f>IF($A38="","",SUMIFS($BK$2:$BK$2500,$W$2:$W$2500,$A38))</f>
      </c>
      <c r="AV38">
        <f>IF($A38="","",SUMIFS($BL$2:$BL$2500,$W$2:$W$2500,$A38))</f>
      </c>
      <c r="AW38">
        <f>IF($A38="","",SUMIFS($BM$2:$BM$2500,$W$2:$W$2500,$A38))</f>
      </c>
      <c r="AX38">
        <f>IF($A38="","",SUMIFS($BN$2:$BN$2500,$W$2:$W$2500,$A38))</f>
      </c>
      <c r="AY38">
        <f>IF($A38="","",SUMIFS($BO$2:$BO$2500,$W$2:$W$2500,$A38))</f>
      </c>
      <c r="AZ38">
        <f>IF($A38="","",SUMIFS($BP$2:$BP$2500,$W$2:$W$2500,$A38))</f>
      </c>
      <c r="BA38">
        <f>IF($A38="","",SUMIFS($BQ$2:$BQ$2500,$W$2:$W$2500,$A38))</f>
      </c>
      <c r="BB38">
        <f>IF($A38="","",SUMIFS($BR$2:$BR$2500,$W$2:$W$2500,$A38))</f>
      </c>
      <c r="BC38">
        <f>IF($A38="","",SUMIFS($BS$2:$BS$2500,$W$2:$W$2500,$A38))</f>
      </c>
      <c r="BD38">
        <f>IF($A38="","",SUMIFS($BT$2:$BT$2500,$W$2:$W$2500,$A38))</f>
      </c>
      <c r="BF38">
        <f>IF($Z38="","",INDEX($AO$2:$AO$2000,$Z38))</f>
      </c>
      <c r="BG38">
        <f>IF($Z38="","",INDEX($AP$2:$AP$2000,$Z38))</f>
      </c>
      <c r="BH38">
        <f>IF($Z38="","",INDEX($AQ$2:$AQ$2000,$Z38))</f>
      </c>
      <c r="BI38">
        <f>IF($Z38="","",INDEX($AR$2:$AR$2000,$Z38))</f>
      </c>
      <c r="BJ38">
        <f>IF($Z38="","",INDEX($AS$2:$AS$2000,$Z38))</f>
      </c>
      <c r="BK38">
        <f>IF($Z38="","",INDEX($AT$2:$AT$2000,$Z38))</f>
      </c>
      <c r="BL38">
        <f>IF($Z38="","",INDEX($AU$2:$AU$2000,$Z38))</f>
      </c>
      <c r="BM38">
        <f>IF($Z38="","",INDEX($AV$2:$AV$2000,$Z38))</f>
      </c>
      <c r="BN38">
        <f>IF($Z38="","",INDEX($AW$2:$AW$2000,$Z38))</f>
      </c>
      <c r="BO38">
        <f>IF($Z38="","",INDEX($AX$2:$AX$2000,$Z38))</f>
      </c>
      <c r="BP38">
        <f>IF($Z38="","",INDEX($AY$2:$AY$2000,$Z38))</f>
      </c>
      <c r="BQ38">
        <f>IF($Z38="","",INDEX($AZ$2:$AZ$2000,$Z38))</f>
      </c>
      <c r="BR38">
        <f>IF($Z38="","",INDEX($BA$2:$BA$2000,$Z38))</f>
      </c>
      <c r="BS38">
        <f>IF($Z38="","",INDEX($BB$2:$BB$2000,$Z38))</f>
      </c>
      <c r="BT38">
        <f>IF($Z38="","",INDEX($BC$2:$BC$2000,$Z38))</f>
      </c>
      <c r="BV38">
        <f>IF(OR($A38="",$P38&lt;&gt;"Yes",$AH38="Yes"),"",1+N($AG38))</f>
      </c>
      <c r="BW38">
        <f>IF($A38="","",COUNTIFS($W$2:$W$2500,$A38,$BZ$2:$BZ$2500,"Yes")+COUNTIFS($X$2:$X$2500,$A38,$BY$2:$BY$2500,"Yes"))</f>
      </c>
      <c r="BX38">
        <f>IF(OR($A38="",$P38="Yes"),"",IF(N($BW38)=0,0,1+SUMIFS($CB$2:$CB$2500,$W$2:$W$2500,$A38)+SUMIFS($CA$2:$CA$2500,$X$2:$X$2500,$A38)))</f>
      </c>
      <c r="BY38" t="str">
        <f>IF($Y38="","",INDEX($AH$2:$AH$2000,$Y38)&amp;"")</f>
      </c>
      <c r="BZ38" t="str">
        <f>IF($Z38="","",INDEX($AH$2:$AH$2000,$Z38)&amp;"")</f>
      </c>
      <c r="CA38">
        <f>IF($Y38="","",INDEX($BV$2:$BV$2000,$Y38))</f>
      </c>
      <c r="CB38">
        <f>IF($Z38="","",INDEX($BV$2:$BV$2000,$Z38))</f>
      </c>
    </row>
    <row r="39">
      <c r="A39" t="str">
        <f>IF(TRIM(INDEX(games!$A:$A,ROW()))="","",TRIM(INDEX(games!$A:$A,ROW())))</f>
      </c>
      <c r="B39">
        <f>IF(OR($A39="",INDEX(games!$B:$B,ROW())=""),"",INDEX(games!$B:$B,ROW()))</f>
      </c>
      <c r="C39" t="str">
        <f>IF(OR($A39="",INDEX(games!$C:$C,ROW())=""),"",INDEX(games!$C:$C,ROW()))</f>
      </c>
      <c r="D39">
        <f>IF($A39="","",COUNTIF($W$2:$W$2500,$A39)+COUNTIF($X$2:$X$2500,$A39))</f>
      </c>
      <c r="E39">
        <f>IF($A39="","",IFERROR(MATCH($C39,$R$2:$R$5,0),0))</f>
      </c>
      <c r="F39">
        <f>IF($A39="","",MOD(ROW(),34))</f>
      </c>
      <c r="G39">
        <f>IF($A39="",NA(),IF($C39="Action",$B39,NA()))</f>
      </c>
      <c r="H39">
        <f>IF($A39="",NA(),IF($C39="Action",1+$F39*0.023,NA()))</f>
      </c>
      <c r="I39">
        <f>IF($A39="",NA(),IF($C39="Strategy",$B39,NA()))</f>
      </c>
      <c r="J39">
        <f>IF($A39="",NA(),IF($C39="Strategy",2+$F39*0.023,NA()))</f>
      </c>
      <c r="K39">
        <f>IF($A39="",NA(),IF($C39="Deckbuilder",$B39,NA()))</f>
      </c>
      <c r="L39">
        <f>IF($A39="",NA(),IF($C39="Deckbuilder",3+$F39*0.023,NA()))</f>
      </c>
      <c r="M39">
        <f>IF($A39="",NA(),IF($C39="Traditional",$B39,NA()))</f>
      </c>
      <c r="N39">
        <f>IF($A39="",NA(),IF($C39="Traditional",4+$F39*0.023,NA()))</f>
      </c>
      <c r="O39">
        <f>IF($A39="","",$D39+ROW()/1000000)</f>
      </c>
      <c r="P39" t="str">
        <f>IF(OR($A39="",INDEX(games!$H:$H,ROW())=""),"",INDEX(games!$H:$H,ROW()))</f>
      </c>
      <c r="Q39">
        <f>IF(OR($A39="",$P39&lt;&gt;"Yes"),"",$D39+ROW()/1000000)</f>
      </c>
      <c r="T39">
        <f>IF($Y39="","",INDEX($B$2:$B$2000,$Y39))</f>
      </c>
      <c r="U39">
        <f>IF($Z39="","",INDEX($B$2:$B$2000,$Z39))</f>
      </c>
      <c r="V39">
        <f>IF(OR($T39="",$U39=""),"",$U39-$T39)</f>
      </c>
      <c r="W39" t="str">
        <f>IF(TRIM(INDEX(connections!$A:$A,ROW()))="","",TRIM(INDEX(connections!$A:$A,ROW())))</f>
      </c>
      <c r="X39" t="str">
        <f>IF($W39="","",TRIM(INDEX(connections!$B:$B,ROW())))</f>
      </c>
      <c r="Y39">
        <f>IF($W39="","",IFERROR(MATCH($W39,$A$2:$A$2000,0),""))</f>
      </c>
      <c r="Z39">
        <f>IF($X39="","",IFERROR(MATCH($X39,$A$2:$A$2000,0),""))</f>
      </c>
      <c r="AA39" t="str">
        <f>IF($Y39="","",INDEX($P$2:$P$2000,$Y39))</f>
      </c>
      <c r="AB39" t="str">
        <f>IF($Z39="","",INDEX($P$2:$P$2000,$Z39))</f>
      </c>
      <c r="AC39">
        <f>IF(AND($AA39="Yes",$AB39="Yes"),1,"")</f>
      </c>
      <c r="AD39">
        <f>IF(OR($Y39="",$Z39=""),"",IF(INDEX($C$2:$C$2000,$Y39)=INDEX($C$2:$C$2000,$Z39),0,1))</f>
      </c>
      <c r="AE39">
        <f>IF($AC39&lt;&gt;1,"",IF(AND(INDEX($AG$2:$AG$2000,$Y39)=1,INDEX($AG$2:$AG$2000,$Z39)=1),1,""))</f>
      </c>
      <c r="AG39">
        <f>IF($A39="","",COUNTIFS($W$2:$W$2500,$A39,$AB$2:$AB$2500,"Yes")+COUNTIFS($X$2:$X$2500,$A39,$AA$2:$AA$2500,"Yes"))</f>
      </c>
      <c r="AH39" t="str">
        <f>IF(OR($P39&lt;&gt;"Yes",N($AG39)=0),"",IF(AND($AG39=1,COUNTIFS($W$2:$W$2500,$A39,$AE$2:$AE$2500,1)+COUNTIFS($X$2:$X$2500,$A39,$AE$2:$AE$2500,1)&gt;0),"","Yes"))</f>
      </c>
      <c r="AI39">
        <f>IF($AH39="Yes",$AG39,"")</f>
      </c>
      <c r="AJ39">
        <f>IF($AI39="","",$AI39+ROW()/1000000)</f>
      </c>
      <c r="AK39">
        <f>IF(OR($A39="",$P39="Yes",N($AG39)=0),"",$AG39+ROW()/1000000)</f>
      </c>
      <c r="AL39" t="str">
        <f>IF($A39="","",INDEX(games!$J:$J,ROW())&amp;"")</f>
      </c>
      <c r="AM39">
        <f>IF($A39="","",SUMPRODUCT($AO39:$BD39,'Map Analysis'!$AP$2^{0,1,2,3,4,5,6,7,8,9,10,11,12,13,14,15}))</f>
      </c>
      <c r="AN39">
        <f>IF($A39="","",$AM39+ROW()/10000000)</f>
      </c>
      <c r="AO39">
        <f>IF($A39="","",COUNTIF($W$2:$W$2500,$A39))</f>
      </c>
      <c r="AP39">
        <f>IF($A39="","",SUMIFS($BF$2:$BF$2500,$W$2:$W$2500,$A39))</f>
      </c>
      <c r="AQ39">
        <f>IF($A39="","",SUMIFS($BG$2:$BG$2500,$W$2:$W$2500,$A39))</f>
      </c>
      <c r="AR39">
        <f>IF($A39="","",SUMIFS($BH$2:$BH$2500,$W$2:$W$2500,$A39))</f>
      </c>
      <c r="AS39">
        <f>IF($A39="","",SUMIFS($BI$2:$BI$2500,$W$2:$W$2500,$A39))</f>
      </c>
      <c r="AT39">
        <f>IF($A39="","",SUMIFS($BJ$2:$BJ$2500,$W$2:$W$2500,$A39))</f>
      </c>
      <c r="AU39">
        <f>IF($A39="","",SUMIFS($BK$2:$BK$2500,$W$2:$W$2500,$A39))</f>
      </c>
      <c r="AV39">
        <f>IF($A39="","",SUMIFS($BL$2:$BL$2500,$W$2:$W$2500,$A39))</f>
      </c>
      <c r="AW39">
        <f>IF($A39="","",SUMIFS($BM$2:$BM$2500,$W$2:$W$2500,$A39))</f>
      </c>
      <c r="AX39">
        <f>IF($A39="","",SUMIFS($BN$2:$BN$2500,$W$2:$W$2500,$A39))</f>
      </c>
      <c r="AY39">
        <f>IF($A39="","",SUMIFS($BO$2:$BO$2500,$W$2:$W$2500,$A39))</f>
      </c>
      <c r="AZ39">
        <f>IF($A39="","",SUMIFS($BP$2:$BP$2500,$W$2:$W$2500,$A39))</f>
      </c>
      <c r="BA39">
        <f>IF($A39="","",SUMIFS($BQ$2:$BQ$2500,$W$2:$W$2500,$A39))</f>
      </c>
      <c r="BB39">
        <f>IF($A39="","",SUMIFS($BR$2:$BR$2500,$W$2:$W$2500,$A39))</f>
      </c>
      <c r="BC39">
        <f>IF($A39="","",SUMIFS($BS$2:$BS$2500,$W$2:$W$2500,$A39))</f>
      </c>
      <c r="BD39">
        <f>IF($A39="","",SUMIFS($BT$2:$BT$2500,$W$2:$W$2500,$A39))</f>
      </c>
      <c r="BF39">
        <f>IF($Z39="","",INDEX($AO$2:$AO$2000,$Z39))</f>
      </c>
      <c r="BG39">
        <f>IF($Z39="","",INDEX($AP$2:$AP$2000,$Z39))</f>
      </c>
      <c r="BH39">
        <f>IF($Z39="","",INDEX($AQ$2:$AQ$2000,$Z39))</f>
      </c>
      <c r="BI39">
        <f>IF($Z39="","",INDEX($AR$2:$AR$2000,$Z39))</f>
      </c>
      <c r="BJ39">
        <f>IF($Z39="","",INDEX($AS$2:$AS$2000,$Z39))</f>
      </c>
      <c r="BK39">
        <f>IF($Z39="","",INDEX($AT$2:$AT$2000,$Z39))</f>
      </c>
      <c r="BL39">
        <f>IF($Z39="","",INDEX($AU$2:$AU$2000,$Z39))</f>
      </c>
      <c r="BM39">
        <f>IF($Z39="","",INDEX($AV$2:$AV$2000,$Z39))</f>
      </c>
      <c r="BN39">
        <f>IF($Z39="","",INDEX($AW$2:$AW$2000,$Z39))</f>
      </c>
      <c r="BO39">
        <f>IF($Z39="","",INDEX($AX$2:$AX$2000,$Z39))</f>
      </c>
      <c r="BP39">
        <f>IF($Z39="","",INDEX($AY$2:$AY$2000,$Z39))</f>
      </c>
      <c r="BQ39">
        <f>IF($Z39="","",INDEX($AZ$2:$AZ$2000,$Z39))</f>
      </c>
      <c r="BR39">
        <f>IF($Z39="","",INDEX($BA$2:$BA$2000,$Z39))</f>
      </c>
      <c r="BS39">
        <f>IF($Z39="","",INDEX($BB$2:$BB$2000,$Z39))</f>
      </c>
      <c r="BT39">
        <f>IF($Z39="","",INDEX($BC$2:$BC$2000,$Z39))</f>
      </c>
      <c r="BV39">
        <f>IF(OR($A39="",$P39&lt;&gt;"Yes",$AH39="Yes"),"",1+N($AG39))</f>
      </c>
      <c r="BW39">
        <f>IF($A39="","",COUNTIFS($W$2:$W$2500,$A39,$BZ$2:$BZ$2500,"Yes")+COUNTIFS($X$2:$X$2500,$A39,$BY$2:$BY$2500,"Yes"))</f>
      </c>
      <c r="BX39">
        <f>IF(OR($A39="",$P39="Yes"),"",IF(N($BW39)=0,0,1+SUMIFS($CB$2:$CB$2500,$W$2:$W$2500,$A39)+SUMIFS($CA$2:$CA$2500,$X$2:$X$2500,$A39)))</f>
      </c>
      <c r="BY39" t="str">
        <f>IF($Y39="","",INDEX($AH$2:$AH$2000,$Y39)&amp;"")</f>
      </c>
      <c r="BZ39" t="str">
        <f>IF($Z39="","",INDEX($AH$2:$AH$2000,$Z39)&amp;"")</f>
      </c>
      <c r="CA39">
        <f>IF($Y39="","",INDEX($BV$2:$BV$2000,$Y39))</f>
      </c>
      <c r="CB39">
        <f>IF($Z39="","",INDEX($BV$2:$BV$2000,$Z39))</f>
      </c>
    </row>
    <row r="40">
      <c r="A40" t="str">
        <f>IF(TRIM(INDEX(games!$A:$A,ROW()))="","",TRIM(INDEX(games!$A:$A,ROW())))</f>
      </c>
      <c r="B40">
        <f>IF(OR($A40="",INDEX(games!$B:$B,ROW())=""),"",INDEX(games!$B:$B,ROW()))</f>
      </c>
      <c r="C40" t="str">
        <f>IF(OR($A40="",INDEX(games!$C:$C,ROW())=""),"",INDEX(games!$C:$C,ROW()))</f>
      </c>
      <c r="D40">
        <f>IF($A40="","",COUNTIF($W$2:$W$2500,$A40)+COUNTIF($X$2:$X$2500,$A40))</f>
      </c>
      <c r="E40">
        <f>IF($A40="","",IFERROR(MATCH($C40,$R$2:$R$5,0),0))</f>
      </c>
      <c r="F40">
        <f>IF($A40="","",MOD(ROW(),34))</f>
      </c>
      <c r="G40">
        <f>IF($A40="",NA(),IF($C40="Action",$B40,NA()))</f>
      </c>
      <c r="H40">
        <f>IF($A40="",NA(),IF($C40="Action",1+$F40*0.023,NA()))</f>
      </c>
      <c r="I40">
        <f>IF($A40="",NA(),IF($C40="Strategy",$B40,NA()))</f>
      </c>
      <c r="J40">
        <f>IF($A40="",NA(),IF($C40="Strategy",2+$F40*0.023,NA()))</f>
      </c>
      <c r="K40">
        <f>IF($A40="",NA(),IF($C40="Deckbuilder",$B40,NA()))</f>
      </c>
      <c r="L40">
        <f>IF($A40="",NA(),IF($C40="Deckbuilder",3+$F40*0.023,NA()))</f>
      </c>
      <c r="M40">
        <f>IF($A40="",NA(),IF($C40="Traditional",$B40,NA()))</f>
      </c>
      <c r="N40">
        <f>IF($A40="",NA(),IF($C40="Traditional",4+$F40*0.023,NA()))</f>
      </c>
      <c r="O40">
        <f>IF($A40="","",$D40+ROW()/1000000)</f>
      </c>
      <c r="P40" t="str">
        <f>IF(OR($A40="",INDEX(games!$H:$H,ROW())=""),"",INDEX(games!$H:$H,ROW()))</f>
      </c>
      <c r="Q40">
        <f>IF(OR($A40="",$P40&lt;&gt;"Yes"),"",$D40+ROW()/1000000)</f>
      </c>
      <c r="T40">
        <f>IF($Y40="","",INDEX($B$2:$B$2000,$Y40))</f>
      </c>
      <c r="U40">
        <f>IF($Z40="","",INDEX($B$2:$B$2000,$Z40))</f>
      </c>
      <c r="V40">
        <f>IF(OR($T40="",$U40=""),"",$U40-$T40)</f>
      </c>
      <c r="W40" t="str">
        <f>IF(TRIM(INDEX(connections!$A:$A,ROW()))="","",TRIM(INDEX(connections!$A:$A,ROW())))</f>
      </c>
      <c r="X40" t="str">
        <f>IF($W40="","",TRIM(INDEX(connections!$B:$B,ROW())))</f>
      </c>
      <c r="Y40">
        <f>IF($W40="","",IFERROR(MATCH($W40,$A$2:$A$2000,0),""))</f>
      </c>
      <c r="Z40">
        <f>IF($X40="","",IFERROR(MATCH($X40,$A$2:$A$2000,0),""))</f>
      </c>
      <c r="AA40" t="str">
        <f>IF($Y40="","",INDEX($P$2:$P$2000,$Y40))</f>
      </c>
      <c r="AB40" t="str">
        <f>IF($Z40="","",INDEX($P$2:$P$2000,$Z40))</f>
      </c>
      <c r="AC40">
        <f>IF(AND($AA40="Yes",$AB40="Yes"),1,"")</f>
      </c>
      <c r="AD40">
        <f>IF(OR($Y40="",$Z40=""),"",IF(INDEX($C$2:$C$2000,$Y40)=INDEX($C$2:$C$2000,$Z40),0,1))</f>
      </c>
      <c r="AE40">
        <f>IF($AC40&lt;&gt;1,"",IF(AND(INDEX($AG$2:$AG$2000,$Y40)=1,INDEX($AG$2:$AG$2000,$Z40)=1),1,""))</f>
      </c>
      <c r="AG40">
        <f>IF($A40="","",COUNTIFS($W$2:$W$2500,$A40,$AB$2:$AB$2500,"Yes")+COUNTIFS($X$2:$X$2500,$A40,$AA$2:$AA$2500,"Yes"))</f>
      </c>
      <c r="AH40" t="str">
        <f>IF(OR($P40&lt;&gt;"Yes",N($AG40)=0),"",IF(AND($AG40=1,COUNTIFS($W$2:$W$2500,$A40,$AE$2:$AE$2500,1)+COUNTIFS($X$2:$X$2500,$A40,$AE$2:$AE$2500,1)&gt;0),"","Yes"))</f>
      </c>
      <c r="AI40">
        <f>IF($AH40="Yes",$AG40,"")</f>
      </c>
      <c r="AJ40">
        <f>IF($AI40="","",$AI40+ROW()/1000000)</f>
      </c>
      <c r="AK40">
        <f>IF(OR($A40="",$P40="Yes",N($AG40)=0),"",$AG40+ROW()/1000000)</f>
      </c>
      <c r="AL40" t="str">
        <f>IF($A40="","",INDEX(games!$J:$J,ROW())&amp;"")</f>
      </c>
      <c r="AM40">
        <f>IF($A40="","",SUMPRODUCT($AO40:$BD40,'Map Analysis'!$AP$2^{0,1,2,3,4,5,6,7,8,9,10,11,12,13,14,15}))</f>
      </c>
      <c r="AN40">
        <f>IF($A40="","",$AM40+ROW()/10000000)</f>
      </c>
      <c r="AO40">
        <f>IF($A40="","",COUNTIF($W$2:$W$2500,$A40))</f>
      </c>
      <c r="AP40">
        <f>IF($A40="","",SUMIFS($BF$2:$BF$2500,$W$2:$W$2500,$A40))</f>
      </c>
      <c r="AQ40">
        <f>IF($A40="","",SUMIFS($BG$2:$BG$2500,$W$2:$W$2500,$A40))</f>
      </c>
      <c r="AR40">
        <f>IF($A40="","",SUMIFS($BH$2:$BH$2500,$W$2:$W$2500,$A40))</f>
      </c>
      <c r="AS40">
        <f>IF($A40="","",SUMIFS($BI$2:$BI$2500,$W$2:$W$2500,$A40))</f>
      </c>
      <c r="AT40">
        <f>IF($A40="","",SUMIFS($BJ$2:$BJ$2500,$W$2:$W$2500,$A40))</f>
      </c>
      <c r="AU40">
        <f>IF($A40="","",SUMIFS($BK$2:$BK$2500,$W$2:$W$2500,$A40))</f>
      </c>
      <c r="AV40">
        <f>IF($A40="","",SUMIFS($BL$2:$BL$2500,$W$2:$W$2500,$A40))</f>
      </c>
      <c r="AW40">
        <f>IF($A40="","",SUMIFS($BM$2:$BM$2500,$W$2:$W$2500,$A40))</f>
      </c>
      <c r="AX40">
        <f>IF($A40="","",SUMIFS($BN$2:$BN$2500,$W$2:$W$2500,$A40))</f>
      </c>
      <c r="AY40">
        <f>IF($A40="","",SUMIFS($BO$2:$BO$2500,$W$2:$W$2500,$A40))</f>
      </c>
      <c r="AZ40">
        <f>IF($A40="","",SUMIFS($BP$2:$BP$2500,$W$2:$W$2500,$A40))</f>
      </c>
      <c r="BA40">
        <f>IF($A40="","",SUMIFS($BQ$2:$BQ$2500,$W$2:$W$2500,$A40))</f>
      </c>
      <c r="BB40">
        <f>IF($A40="","",SUMIFS($BR$2:$BR$2500,$W$2:$W$2500,$A40))</f>
      </c>
      <c r="BC40">
        <f>IF($A40="","",SUMIFS($BS$2:$BS$2500,$W$2:$W$2500,$A40))</f>
      </c>
      <c r="BD40">
        <f>IF($A40="","",SUMIFS($BT$2:$BT$2500,$W$2:$W$2500,$A40))</f>
      </c>
      <c r="BF40">
        <f>IF($Z40="","",INDEX($AO$2:$AO$2000,$Z40))</f>
      </c>
      <c r="BG40">
        <f>IF($Z40="","",INDEX($AP$2:$AP$2000,$Z40))</f>
      </c>
      <c r="BH40">
        <f>IF($Z40="","",INDEX($AQ$2:$AQ$2000,$Z40))</f>
      </c>
      <c r="BI40">
        <f>IF($Z40="","",INDEX($AR$2:$AR$2000,$Z40))</f>
      </c>
      <c r="BJ40">
        <f>IF($Z40="","",INDEX($AS$2:$AS$2000,$Z40))</f>
      </c>
      <c r="BK40">
        <f>IF($Z40="","",INDEX($AT$2:$AT$2000,$Z40))</f>
      </c>
      <c r="BL40">
        <f>IF($Z40="","",INDEX($AU$2:$AU$2000,$Z40))</f>
      </c>
      <c r="BM40">
        <f>IF($Z40="","",INDEX($AV$2:$AV$2000,$Z40))</f>
      </c>
      <c r="BN40">
        <f>IF($Z40="","",INDEX($AW$2:$AW$2000,$Z40))</f>
      </c>
      <c r="BO40">
        <f>IF($Z40="","",INDEX($AX$2:$AX$2000,$Z40))</f>
      </c>
      <c r="BP40">
        <f>IF($Z40="","",INDEX($AY$2:$AY$2000,$Z40))</f>
      </c>
      <c r="BQ40">
        <f>IF($Z40="","",INDEX($AZ$2:$AZ$2000,$Z40))</f>
      </c>
      <c r="BR40">
        <f>IF($Z40="","",INDEX($BA$2:$BA$2000,$Z40))</f>
      </c>
      <c r="BS40">
        <f>IF($Z40="","",INDEX($BB$2:$BB$2000,$Z40))</f>
      </c>
      <c r="BT40">
        <f>IF($Z40="","",INDEX($BC$2:$BC$2000,$Z40))</f>
      </c>
      <c r="BV40">
        <f>IF(OR($A40="",$P40&lt;&gt;"Yes",$AH40="Yes"),"",1+N($AG40))</f>
      </c>
      <c r="BW40">
        <f>IF($A40="","",COUNTIFS($W$2:$W$2500,$A40,$BZ$2:$BZ$2500,"Yes")+COUNTIFS($X$2:$X$2500,$A40,$BY$2:$BY$2500,"Yes"))</f>
      </c>
      <c r="BX40">
        <f>IF(OR($A40="",$P40="Yes"),"",IF(N($BW40)=0,0,1+SUMIFS($CB$2:$CB$2500,$W$2:$W$2500,$A40)+SUMIFS($CA$2:$CA$2500,$X$2:$X$2500,$A40)))</f>
      </c>
      <c r="BY40" t="str">
        <f>IF($Y40="","",INDEX($AH$2:$AH$2000,$Y40)&amp;"")</f>
      </c>
      <c r="BZ40" t="str">
        <f>IF($Z40="","",INDEX($AH$2:$AH$2000,$Z40)&amp;"")</f>
      </c>
      <c r="CA40">
        <f>IF($Y40="","",INDEX($BV$2:$BV$2000,$Y40))</f>
      </c>
      <c r="CB40">
        <f>IF($Z40="","",INDEX($BV$2:$BV$2000,$Z40))</f>
      </c>
    </row>
    <row r="41">
      <c r="A41" t="str">
        <f>IF(TRIM(INDEX(games!$A:$A,ROW()))="","",TRIM(INDEX(games!$A:$A,ROW())))</f>
      </c>
      <c r="B41">
        <f>IF(OR($A41="",INDEX(games!$B:$B,ROW())=""),"",INDEX(games!$B:$B,ROW()))</f>
      </c>
      <c r="C41" t="str">
        <f>IF(OR($A41="",INDEX(games!$C:$C,ROW())=""),"",INDEX(games!$C:$C,ROW()))</f>
      </c>
      <c r="D41">
        <f>IF($A41="","",COUNTIF($W$2:$W$2500,$A41)+COUNTIF($X$2:$X$2500,$A41))</f>
      </c>
      <c r="E41">
        <f>IF($A41="","",IFERROR(MATCH($C41,$R$2:$R$5,0),0))</f>
      </c>
      <c r="F41">
        <f>IF($A41="","",MOD(ROW(),34))</f>
      </c>
      <c r="G41">
        <f>IF($A41="",NA(),IF($C41="Action",$B41,NA()))</f>
      </c>
      <c r="H41">
        <f>IF($A41="",NA(),IF($C41="Action",1+$F41*0.023,NA()))</f>
      </c>
      <c r="I41">
        <f>IF($A41="",NA(),IF($C41="Strategy",$B41,NA()))</f>
      </c>
      <c r="J41">
        <f>IF($A41="",NA(),IF($C41="Strategy",2+$F41*0.023,NA()))</f>
      </c>
      <c r="K41">
        <f>IF($A41="",NA(),IF($C41="Deckbuilder",$B41,NA()))</f>
      </c>
      <c r="L41">
        <f>IF($A41="",NA(),IF($C41="Deckbuilder",3+$F41*0.023,NA()))</f>
      </c>
      <c r="M41">
        <f>IF($A41="",NA(),IF($C41="Traditional",$B41,NA()))</f>
      </c>
      <c r="N41">
        <f>IF($A41="",NA(),IF($C41="Traditional",4+$F41*0.023,NA()))</f>
      </c>
      <c r="O41">
        <f>IF($A41="","",$D41+ROW()/1000000)</f>
      </c>
      <c r="P41" t="str">
        <f>IF(OR($A41="",INDEX(games!$H:$H,ROW())=""),"",INDEX(games!$H:$H,ROW()))</f>
      </c>
      <c r="Q41">
        <f>IF(OR($A41="",$P41&lt;&gt;"Yes"),"",$D41+ROW()/1000000)</f>
      </c>
      <c r="T41">
        <f>IF($Y41="","",INDEX($B$2:$B$2000,$Y41))</f>
      </c>
      <c r="U41">
        <f>IF($Z41="","",INDEX($B$2:$B$2000,$Z41))</f>
      </c>
      <c r="V41">
        <f>IF(OR($T41="",$U41=""),"",$U41-$T41)</f>
      </c>
      <c r="W41" t="str">
        <f>IF(TRIM(INDEX(connections!$A:$A,ROW()))="","",TRIM(INDEX(connections!$A:$A,ROW())))</f>
      </c>
      <c r="X41" t="str">
        <f>IF($W41="","",TRIM(INDEX(connections!$B:$B,ROW())))</f>
      </c>
      <c r="Y41">
        <f>IF($W41="","",IFERROR(MATCH($W41,$A$2:$A$2000,0),""))</f>
      </c>
      <c r="Z41">
        <f>IF($X41="","",IFERROR(MATCH($X41,$A$2:$A$2000,0),""))</f>
      </c>
      <c r="AA41" t="str">
        <f>IF($Y41="","",INDEX($P$2:$P$2000,$Y41))</f>
      </c>
      <c r="AB41" t="str">
        <f>IF($Z41="","",INDEX($P$2:$P$2000,$Z41))</f>
      </c>
      <c r="AC41">
        <f>IF(AND($AA41="Yes",$AB41="Yes"),1,"")</f>
      </c>
      <c r="AD41">
        <f>IF(OR($Y41="",$Z41=""),"",IF(INDEX($C$2:$C$2000,$Y41)=INDEX($C$2:$C$2000,$Z41),0,1))</f>
      </c>
      <c r="AE41">
        <f>IF($AC41&lt;&gt;1,"",IF(AND(INDEX($AG$2:$AG$2000,$Y41)=1,INDEX($AG$2:$AG$2000,$Z41)=1),1,""))</f>
      </c>
      <c r="AG41">
        <f>IF($A41="","",COUNTIFS($W$2:$W$2500,$A41,$AB$2:$AB$2500,"Yes")+COUNTIFS($X$2:$X$2500,$A41,$AA$2:$AA$2500,"Yes"))</f>
      </c>
      <c r="AH41" t="str">
        <f>IF(OR($P41&lt;&gt;"Yes",N($AG41)=0),"",IF(AND($AG41=1,COUNTIFS($W$2:$W$2500,$A41,$AE$2:$AE$2500,1)+COUNTIFS($X$2:$X$2500,$A41,$AE$2:$AE$2500,1)&gt;0),"","Yes"))</f>
      </c>
      <c r="AI41">
        <f>IF($AH41="Yes",$AG41,"")</f>
      </c>
      <c r="AJ41">
        <f>IF($AI41="","",$AI41+ROW()/1000000)</f>
      </c>
      <c r="AK41">
        <f>IF(OR($A41="",$P41="Yes",N($AG41)=0),"",$AG41+ROW()/1000000)</f>
      </c>
      <c r="AL41" t="str">
        <f>IF($A41="","",INDEX(games!$J:$J,ROW())&amp;"")</f>
      </c>
      <c r="AM41">
        <f>IF($A41="","",SUMPRODUCT($AO41:$BD41,'Map Analysis'!$AP$2^{0,1,2,3,4,5,6,7,8,9,10,11,12,13,14,15}))</f>
      </c>
      <c r="AN41">
        <f>IF($A41="","",$AM41+ROW()/10000000)</f>
      </c>
      <c r="AO41">
        <f>IF($A41="","",COUNTIF($W$2:$W$2500,$A41))</f>
      </c>
      <c r="AP41">
        <f>IF($A41="","",SUMIFS($BF$2:$BF$2500,$W$2:$W$2500,$A41))</f>
      </c>
      <c r="AQ41">
        <f>IF($A41="","",SUMIFS($BG$2:$BG$2500,$W$2:$W$2500,$A41))</f>
      </c>
      <c r="AR41">
        <f>IF($A41="","",SUMIFS($BH$2:$BH$2500,$W$2:$W$2500,$A41))</f>
      </c>
      <c r="AS41">
        <f>IF($A41="","",SUMIFS($BI$2:$BI$2500,$W$2:$W$2500,$A41))</f>
      </c>
      <c r="AT41">
        <f>IF($A41="","",SUMIFS($BJ$2:$BJ$2500,$W$2:$W$2500,$A41))</f>
      </c>
      <c r="AU41">
        <f>IF($A41="","",SUMIFS($BK$2:$BK$2500,$W$2:$W$2500,$A41))</f>
      </c>
      <c r="AV41">
        <f>IF($A41="","",SUMIFS($BL$2:$BL$2500,$W$2:$W$2500,$A41))</f>
      </c>
      <c r="AW41">
        <f>IF($A41="","",SUMIFS($BM$2:$BM$2500,$W$2:$W$2500,$A41))</f>
      </c>
      <c r="AX41">
        <f>IF($A41="","",SUMIFS($BN$2:$BN$2500,$W$2:$W$2500,$A41))</f>
      </c>
      <c r="AY41">
        <f>IF($A41="","",SUMIFS($BO$2:$BO$2500,$W$2:$W$2500,$A41))</f>
      </c>
      <c r="AZ41">
        <f>IF($A41="","",SUMIFS($BP$2:$BP$2500,$W$2:$W$2500,$A41))</f>
      </c>
      <c r="BA41">
        <f>IF($A41="","",SUMIFS($BQ$2:$BQ$2500,$W$2:$W$2500,$A41))</f>
      </c>
      <c r="BB41">
        <f>IF($A41="","",SUMIFS($BR$2:$BR$2500,$W$2:$W$2500,$A41))</f>
      </c>
      <c r="BC41">
        <f>IF($A41="","",SUMIFS($BS$2:$BS$2500,$W$2:$W$2500,$A41))</f>
      </c>
      <c r="BD41">
        <f>IF($A41="","",SUMIFS($BT$2:$BT$2500,$W$2:$W$2500,$A41))</f>
      </c>
      <c r="BF41">
        <f>IF($Z41="","",INDEX($AO$2:$AO$2000,$Z41))</f>
      </c>
      <c r="BG41">
        <f>IF($Z41="","",INDEX($AP$2:$AP$2000,$Z41))</f>
      </c>
      <c r="BH41">
        <f>IF($Z41="","",INDEX($AQ$2:$AQ$2000,$Z41))</f>
      </c>
      <c r="BI41">
        <f>IF($Z41="","",INDEX($AR$2:$AR$2000,$Z41))</f>
      </c>
      <c r="BJ41">
        <f>IF($Z41="","",INDEX($AS$2:$AS$2000,$Z41))</f>
      </c>
      <c r="BK41">
        <f>IF($Z41="","",INDEX($AT$2:$AT$2000,$Z41))</f>
      </c>
      <c r="BL41">
        <f>IF($Z41="","",INDEX($AU$2:$AU$2000,$Z41))</f>
      </c>
      <c r="BM41">
        <f>IF($Z41="","",INDEX($AV$2:$AV$2000,$Z41))</f>
      </c>
      <c r="BN41">
        <f>IF($Z41="","",INDEX($AW$2:$AW$2000,$Z41))</f>
      </c>
      <c r="BO41">
        <f>IF($Z41="","",INDEX($AX$2:$AX$2000,$Z41))</f>
      </c>
      <c r="BP41">
        <f>IF($Z41="","",INDEX($AY$2:$AY$2000,$Z41))</f>
      </c>
      <c r="BQ41">
        <f>IF($Z41="","",INDEX($AZ$2:$AZ$2000,$Z41))</f>
      </c>
      <c r="BR41">
        <f>IF($Z41="","",INDEX($BA$2:$BA$2000,$Z41))</f>
      </c>
      <c r="BS41">
        <f>IF($Z41="","",INDEX($BB$2:$BB$2000,$Z41))</f>
      </c>
      <c r="BT41">
        <f>IF($Z41="","",INDEX($BC$2:$BC$2000,$Z41))</f>
      </c>
      <c r="BV41">
        <f>IF(OR($A41="",$P41&lt;&gt;"Yes",$AH41="Yes"),"",1+N($AG41))</f>
      </c>
      <c r="BW41">
        <f>IF($A41="","",COUNTIFS($W$2:$W$2500,$A41,$BZ$2:$BZ$2500,"Yes")+COUNTIFS($X$2:$X$2500,$A41,$BY$2:$BY$2500,"Yes"))</f>
      </c>
      <c r="BX41">
        <f>IF(OR($A41="",$P41="Yes"),"",IF(N($BW41)=0,0,1+SUMIFS($CB$2:$CB$2500,$W$2:$W$2500,$A41)+SUMIFS($CA$2:$CA$2500,$X$2:$X$2500,$A41)))</f>
      </c>
      <c r="BY41" t="str">
        <f>IF($Y41="","",INDEX($AH$2:$AH$2000,$Y41)&amp;"")</f>
      </c>
      <c r="BZ41" t="str">
        <f>IF($Z41="","",INDEX($AH$2:$AH$2000,$Z41)&amp;"")</f>
      </c>
      <c r="CA41">
        <f>IF($Y41="","",INDEX($BV$2:$BV$2000,$Y41))</f>
      </c>
      <c r="CB41">
        <f>IF($Z41="","",INDEX($BV$2:$BV$2000,$Z41))</f>
      </c>
    </row>
    <row r="42">
      <c r="A42" t="str">
        <f>IF(TRIM(INDEX(games!$A:$A,ROW()))="","",TRIM(INDEX(games!$A:$A,ROW())))</f>
      </c>
      <c r="B42">
        <f>IF(OR($A42="",INDEX(games!$B:$B,ROW())=""),"",INDEX(games!$B:$B,ROW()))</f>
      </c>
      <c r="C42" t="str">
        <f>IF(OR($A42="",INDEX(games!$C:$C,ROW())=""),"",INDEX(games!$C:$C,ROW()))</f>
      </c>
      <c r="D42">
        <f>IF($A42="","",COUNTIF($W$2:$W$2500,$A42)+COUNTIF($X$2:$X$2500,$A42))</f>
      </c>
      <c r="E42">
        <f>IF($A42="","",IFERROR(MATCH($C42,$R$2:$R$5,0),0))</f>
      </c>
      <c r="F42">
        <f>IF($A42="","",MOD(ROW(),34))</f>
      </c>
      <c r="G42">
        <f>IF($A42="",NA(),IF($C42="Action",$B42,NA()))</f>
      </c>
      <c r="H42">
        <f>IF($A42="",NA(),IF($C42="Action",1+$F42*0.023,NA()))</f>
      </c>
      <c r="I42">
        <f>IF($A42="",NA(),IF($C42="Strategy",$B42,NA()))</f>
      </c>
      <c r="J42">
        <f>IF($A42="",NA(),IF($C42="Strategy",2+$F42*0.023,NA()))</f>
      </c>
      <c r="K42">
        <f>IF($A42="",NA(),IF($C42="Deckbuilder",$B42,NA()))</f>
      </c>
      <c r="L42">
        <f>IF($A42="",NA(),IF($C42="Deckbuilder",3+$F42*0.023,NA()))</f>
      </c>
      <c r="M42">
        <f>IF($A42="",NA(),IF($C42="Traditional",$B42,NA()))</f>
      </c>
      <c r="N42">
        <f>IF($A42="",NA(),IF($C42="Traditional",4+$F42*0.023,NA()))</f>
      </c>
      <c r="O42">
        <f>IF($A42="","",$D42+ROW()/1000000)</f>
      </c>
      <c r="P42" t="str">
        <f>IF(OR($A42="",INDEX(games!$H:$H,ROW())=""),"",INDEX(games!$H:$H,ROW()))</f>
      </c>
      <c r="Q42">
        <f>IF(OR($A42="",$P42&lt;&gt;"Yes"),"",$D42+ROW()/1000000)</f>
      </c>
      <c r="T42">
        <f>IF($Y42="","",INDEX($B$2:$B$2000,$Y42))</f>
      </c>
      <c r="U42">
        <f>IF($Z42="","",INDEX($B$2:$B$2000,$Z42))</f>
      </c>
      <c r="V42">
        <f>IF(OR($T42="",$U42=""),"",$U42-$T42)</f>
      </c>
      <c r="W42" t="str">
        <f>IF(TRIM(INDEX(connections!$A:$A,ROW()))="","",TRIM(INDEX(connections!$A:$A,ROW())))</f>
      </c>
      <c r="X42" t="str">
        <f>IF($W42="","",TRIM(INDEX(connections!$B:$B,ROW())))</f>
      </c>
      <c r="Y42">
        <f>IF($W42="","",IFERROR(MATCH($W42,$A$2:$A$2000,0),""))</f>
      </c>
      <c r="Z42">
        <f>IF($X42="","",IFERROR(MATCH($X42,$A$2:$A$2000,0),""))</f>
      </c>
      <c r="AA42" t="str">
        <f>IF($Y42="","",INDEX($P$2:$P$2000,$Y42))</f>
      </c>
      <c r="AB42" t="str">
        <f>IF($Z42="","",INDEX($P$2:$P$2000,$Z42))</f>
      </c>
      <c r="AC42">
        <f>IF(AND($AA42="Yes",$AB42="Yes"),1,"")</f>
      </c>
      <c r="AD42">
        <f>IF(OR($Y42="",$Z42=""),"",IF(INDEX($C$2:$C$2000,$Y42)=INDEX($C$2:$C$2000,$Z42),0,1))</f>
      </c>
      <c r="AE42">
        <f>IF($AC42&lt;&gt;1,"",IF(AND(INDEX($AG$2:$AG$2000,$Y42)=1,INDEX($AG$2:$AG$2000,$Z42)=1),1,""))</f>
      </c>
      <c r="AG42">
        <f>IF($A42="","",COUNTIFS($W$2:$W$2500,$A42,$AB$2:$AB$2500,"Yes")+COUNTIFS($X$2:$X$2500,$A42,$AA$2:$AA$2500,"Yes"))</f>
      </c>
      <c r="AH42" t="str">
        <f>IF(OR($P42&lt;&gt;"Yes",N($AG42)=0),"",IF(AND($AG42=1,COUNTIFS($W$2:$W$2500,$A42,$AE$2:$AE$2500,1)+COUNTIFS($X$2:$X$2500,$A42,$AE$2:$AE$2500,1)&gt;0),"","Yes"))</f>
      </c>
      <c r="AI42">
        <f>IF($AH42="Yes",$AG42,"")</f>
      </c>
      <c r="AJ42">
        <f>IF($AI42="","",$AI42+ROW()/1000000)</f>
      </c>
      <c r="AK42">
        <f>IF(OR($A42="",$P42="Yes",N($AG42)=0),"",$AG42+ROW()/1000000)</f>
      </c>
      <c r="AL42" t="str">
        <f>IF($A42="","",INDEX(games!$J:$J,ROW())&amp;"")</f>
      </c>
      <c r="AM42">
        <f>IF($A42="","",SUMPRODUCT($AO42:$BD42,'Map Analysis'!$AP$2^{0,1,2,3,4,5,6,7,8,9,10,11,12,13,14,15}))</f>
      </c>
      <c r="AN42">
        <f>IF($A42="","",$AM42+ROW()/10000000)</f>
      </c>
      <c r="AO42">
        <f>IF($A42="","",COUNTIF($W$2:$W$2500,$A42))</f>
      </c>
      <c r="AP42">
        <f>IF($A42="","",SUMIFS($BF$2:$BF$2500,$W$2:$W$2500,$A42))</f>
      </c>
      <c r="AQ42">
        <f>IF($A42="","",SUMIFS($BG$2:$BG$2500,$W$2:$W$2500,$A42))</f>
      </c>
      <c r="AR42">
        <f>IF($A42="","",SUMIFS($BH$2:$BH$2500,$W$2:$W$2500,$A42))</f>
      </c>
      <c r="AS42">
        <f>IF($A42="","",SUMIFS($BI$2:$BI$2500,$W$2:$W$2500,$A42))</f>
      </c>
      <c r="AT42">
        <f>IF($A42="","",SUMIFS($BJ$2:$BJ$2500,$W$2:$W$2500,$A42))</f>
      </c>
      <c r="AU42">
        <f>IF($A42="","",SUMIFS($BK$2:$BK$2500,$W$2:$W$2500,$A42))</f>
      </c>
      <c r="AV42">
        <f>IF($A42="","",SUMIFS($BL$2:$BL$2500,$W$2:$W$2500,$A42))</f>
      </c>
      <c r="AW42">
        <f>IF($A42="","",SUMIFS($BM$2:$BM$2500,$W$2:$W$2500,$A42))</f>
      </c>
      <c r="AX42">
        <f>IF($A42="","",SUMIFS($BN$2:$BN$2500,$W$2:$W$2500,$A42))</f>
      </c>
      <c r="AY42">
        <f>IF($A42="","",SUMIFS($BO$2:$BO$2500,$W$2:$W$2500,$A42))</f>
      </c>
      <c r="AZ42">
        <f>IF($A42="","",SUMIFS($BP$2:$BP$2500,$W$2:$W$2500,$A42))</f>
      </c>
      <c r="BA42">
        <f>IF($A42="","",SUMIFS($BQ$2:$BQ$2500,$W$2:$W$2500,$A42))</f>
      </c>
      <c r="BB42">
        <f>IF($A42="","",SUMIFS($BR$2:$BR$2500,$W$2:$W$2500,$A42))</f>
      </c>
      <c r="BC42">
        <f>IF($A42="","",SUMIFS($BS$2:$BS$2500,$W$2:$W$2500,$A42))</f>
      </c>
      <c r="BD42">
        <f>IF($A42="","",SUMIFS($BT$2:$BT$2500,$W$2:$W$2500,$A42))</f>
      </c>
      <c r="BF42">
        <f>IF($Z42="","",INDEX($AO$2:$AO$2000,$Z42))</f>
      </c>
      <c r="BG42">
        <f>IF($Z42="","",INDEX($AP$2:$AP$2000,$Z42))</f>
      </c>
      <c r="BH42">
        <f>IF($Z42="","",INDEX($AQ$2:$AQ$2000,$Z42))</f>
      </c>
      <c r="BI42">
        <f>IF($Z42="","",INDEX($AR$2:$AR$2000,$Z42))</f>
      </c>
      <c r="BJ42">
        <f>IF($Z42="","",INDEX($AS$2:$AS$2000,$Z42))</f>
      </c>
      <c r="BK42">
        <f>IF($Z42="","",INDEX($AT$2:$AT$2000,$Z42))</f>
      </c>
      <c r="BL42">
        <f>IF($Z42="","",INDEX($AU$2:$AU$2000,$Z42))</f>
      </c>
      <c r="BM42">
        <f>IF($Z42="","",INDEX($AV$2:$AV$2000,$Z42))</f>
      </c>
      <c r="BN42">
        <f>IF($Z42="","",INDEX($AW$2:$AW$2000,$Z42))</f>
      </c>
      <c r="BO42">
        <f>IF($Z42="","",INDEX($AX$2:$AX$2000,$Z42))</f>
      </c>
      <c r="BP42">
        <f>IF($Z42="","",INDEX($AY$2:$AY$2000,$Z42))</f>
      </c>
      <c r="BQ42">
        <f>IF($Z42="","",INDEX($AZ$2:$AZ$2000,$Z42))</f>
      </c>
      <c r="BR42">
        <f>IF($Z42="","",INDEX($BA$2:$BA$2000,$Z42))</f>
      </c>
      <c r="BS42">
        <f>IF($Z42="","",INDEX($BB$2:$BB$2000,$Z42))</f>
      </c>
      <c r="BT42">
        <f>IF($Z42="","",INDEX($BC$2:$BC$2000,$Z42))</f>
      </c>
      <c r="BV42">
        <f>IF(OR($A42="",$P42&lt;&gt;"Yes",$AH42="Yes"),"",1+N($AG42))</f>
      </c>
      <c r="BW42">
        <f>IF($A42="","",COUNTIFS($W$2:$W$2500,$A42,$BZ$2:$BZ$2500,"Yes")+COUNTIFS($X$2:$X$2500,$A42,$BY$2:$BY$2500,"Yes"))</f>
      </c>
      <c r="BX42">
        <f>IF(OR($A42="",$P42="Yes"),"",IF(N($BW42)=0,0,1+SUMIFS($CB$2:$CB$2500,$W$2:$W$2500,$A42)+SUMIFS($CA$2:$CA$2500,$X$2:$X$2500,$A42)))</f>
      </c>
      <c r="BY42" t="str">
        <f>IF($Y42="","",INDEX($AH$2:$AH$2000,$Y42)&amp;"")</f>
      </c>
      <c r="BZ42" t="str">
        <f>IF($Z42="","",INDEX($AH$2:$AH$2000,$Z42)&amp;"")</f>
      </c>
      <c r="CA42">
        <f>IF($Y42="","",INDEX($BV$2:$BV$2000,$Y42))</f>
      </c>
      <c r="CB42">
        <f>IF($Z42="","",INDEX($BV$2:$BV$2000,$Z42))</f>
      </c>
    </row>
    <row r="43">
      <c r="A43" t="str">
        <f>IF(TRIM(INDEX(games!$A:$A,ROW()))="","",TRIM(INDEX(games!$A:$A,ROW())))</f>
      </c>
      <c r="B43">
        <f>IF(OR($A43="",INDEX(games!$B:$B,ROW())=""),"",INDEX(games!$B:$B,ROW()))</f>
      </c>
      <c r="C43" t="str">
        <f>IF(OR($A43="",INDEX(games!$C:$C,ROW())=""),"",INDEX(games!$C:$C,ROW()))</f>
      </c>
      <c r="D43">
        <f>IF($A43="","",COUNTIF($W$2:$W$2500,$A43)+COUNTIF($X$2:$X$2500,$A43))</f>
      </c>
      <c r="E43">
        <f>IF($A43="","",IFERROR(MATCH($C43,$R$2:$R$5,0),0))</f>
      </c>
      <c r="F43">
        <f>IF($A43="","",MOD(ROW(),34))</f>
      </c>
      <c r="G43">
        <f>IF($A43="",NA(),IF($C43="Action",$B43,NA()))</f>
      </c>
      <c r="H43">
        <f>IF($A43="",NA(),IF($C43="Action",1+$F43*0.023,NA()))</f>
      </c>
      <c r="I43">
        <f>IF($A43="",NA(),IF($C43="Strategy",$B43,NA()))</f>
      </c>
      <c r="J43">
        <f>IF($A43="",NA(),IF($C43="Strategy",2+$F43*0.023,NA()))</f>
      </c>
      <c r="K43">
        <f>IF($A43="",NA(),IF($C43="Deckbuilder",$B43,NA()))</f>
      </c>
      <c r="L43">
        <f>IF($A43="",NA(),IF($C43="Deckbuilder",3+$F43*0.023,NA()))</f>
      </c>
      <c r="M43">
        <f>IF($A43="",NA(),IF($C43="Traditional",$B43,NA()))</f>
      </c>
      <c r="N43">
        <f>IF($A43="",NA(),IF($C43="Traditional",4+$F43*0.023,NA()))</f>
      </c>
      <c r="O43">
        <f>IF($A43="","",$D43+ROW()/1000000)</f>
      </c>
      <c r="P43" t="str">
        <f>IF(OR($A43="",INDEX(games!$H:$H,ROW())=""),"",INDEX(games!$H:$H,ROW()))</f>
      </c>
      <c r="Q43">
        <f>IF(OR($A43="",$P43&lt;&gt;"Yes"),"",$D43+ROW()/1000000)</f>
      </c>
      <c r="T43">
        <f>IF($Y43="","",INDEX($B$2:$B$2000,$Y43))</f>
      </c>
      <c r="U43">
        <f>IF($Z43="","",INDEX($B$2:$B$2000,$Z43))</f>
      </c>
      <c r="V43">
        <f>IF(OR($T43="",$U43=""),"",$U43-$T43)</f>
      </c>
      <c r="W43" t="str">
        <f>IF(TRIM(INDEX(connections!$A:$A,ROW()))="","",TRIM(INDEX(connections!$A:$A,ROW())))</f>
      </c>
      <c r="X43" t="str">
        <f>IF($W43="","",TRIM(INDEX(connections!$B:$B,ROW())))</f>
      </c>
      <c r="Y43">
        <f>IF($W43="","",IFERROR(MATCH($W43,$A$2:$A$2000,0),""))</f>
      </c>
      <c r="Z43">
        <f>IF($X43="","",IFERROR(MATCH($X43,$A$2:$A$2000,0),""))</f>
      </c>
      <c r="AA43" t="str">
        <f>IF($Y43="","",INDEX($P$2:$P$2000,$Y43))</f>
      </c>
      <c r="AB43" t="str">
        <f>IF($Z43="","",INDEX($P$2:$P$2000,$Z43))</f>
      </c>
      <c r="AC43">
        <f>IF(AND($AA43="Yes",$AB43="Yes"),1,"")</f>
      </c>
      <c r="AD43">
        <f>IF(OR($Y43="",$Z43=""),"",IF(INDEX($C$2:$C$2000,$Y43)=INDEX($C$2:$C$2000,$Z43),0,1))</f>
      </c>
      <c r="AE43">
        <f>IF($AC43&lt;&gt;1,"",IF(AND(INDEX($AG$2:$AG$2000,$Y43)=1,INDEX($AG$2:$AG$2000,$Z43)=1),1,""))</f>
      </c>
      <c r="AG43">
        <f>IF($A43="","",COUNTIFS($W$2:$W$2500,$A43,$AB$2:$AB$2500,"Yes")+COUNTIFS($X$2:$X$2500,$A43,$AA$2:$AA$2500,"Yes"))</f>
      </c>
      <c r="AH43" t="str">
        <f>IF(OR($P43&lt;&gt;"Yes",N($AG43)=0),"",IF(AND($AG43=1,COUNTIFS($W$2:$W$2500,$A43,$AE$2:$AE$2500,1)+COUNTIFS($X$2:$X$2500,$A43,$AE$2:$AE$2500,1)&gt;0),"","Yes"))</f>
      </c>
      <c r="AI43">
        <f>IF($AH43="Yes",$AG43,"")</f>
      </c>
      <c r="AJ43">
        <f>IF($AI43="","",$AI43+ROW()/1000000)</f>
      </c>
      <c r="AK43">
        <f>IF(OR($A43="",$P43="Yes",N($AG43)=0),"",$AG43+ROW()/1000000)</f>
      </c>
      <c r="AL43" t="str">
        <f>IF($A43="","",INDEX(games!$J:$J,ROW())&amp;"")</f>
      </c>
      <c r="AM43">
        <f>IF($A43="","",SUMPRODUCT($AO43:$BD43,'Map Analysis'!$AP$2^{0,1,2,3,4,5,6,7,8,9,10,11,12,13,14,15}))</f>
      </c>
      <c r="AN43">
        <f>IF($A43="","",$AM43+ROW()/10000000)</f>
      </c>
      <c r="AO43">
        <f>IF($A43="","",COUNTIF($W$2:$W$2500,$A43))</f>
      </c>
      <c r="AP43">
        <f>IF($A43="","",SUMIFS($BF$2:$BF$2500,$W$2:$W$2500,$A43))</f>
      </c>
      <c r="AQ43">
        <f>IF($A43="","",SUMIFS($BG$2:$BG$2500,$W$2:$W$2500,$A43))</f>
      </c>
      <c r="AR43">
        <f>IF($A43="","",SUMIFS($BH$2:$BH$2500,$W$2:$W$2500,$A43))</f>
      </c>
      <c r="AS43">
        <f>IF($A43="","",SUMIFS($BI$2:$BI$2500,$W$2:$W$2500,$A43))</f>
      </c>
      <c r="AT43">
        <f>IF($A43="","",SUMIFS($BJ$2:$BJ$2500,$W$2:$W$2500,$A43))</f>
      </c>
      <c r="AU43">
        <f>IF($A43="","",SUMIFS($BK$2:$BK$2500,$W$2:$W$2500,$A43))</f>
      </c>
      <c r="AV43">
        <f>IF($A43="","",SUMIFS($BL$2:$BL$2500,$W$2:$W$2500,$A43))</f>
      </c>
      <c r="AW43">
        <f>IF($A43="","",SUMIFS($BM$2:$BM$2500,$W$2:$W$2500,$A43))</f>
      </c>
      <c r="AX43">
        <f>IF($A43="","",SUMIFS($BN$2:$BN$2500,$W$2:$W$2500,$A43))</f>
      </c>
      <c r="AY43">
        <f>IF($A43="","",SUMIFS($BO$2:$BO$2500,$W$2:$W$2500,$A43))</f>
      </c>
      <c r="AZ43">
        <f>IF($A43="","",SUMIFS($BP$2:$BP$2500,$W$2:$W$2500,$A43))</f>
      </c>
      <c r="BA43">
        <f>IF($A43="","",SUMIFS($BQ$2:$BQ$2500,$W$2:$W$2500,$A43))</f>
      </c>
      <c r="BB43">
        <f>IF($A43="","",SUMIFS($BR$2:$BR$2500,$W$2:$W$2500,$A43))</f>
      </c>
      <c r="BC43">
        <f>IF($A43="","",SUMIFS($BS$2:$BS$2500,$W$2:$W$2500,$A43))</f>
      </c>
      <c r="BD43">
        <f>IF($A43="","",SUMIFS($BT$2:$BT$2500,$W$2:$W$2500,$A43))</f>
      </c>
      <c r="BF43">
        <f>IF($Z43="","",INDEX($AO$2:$AO$2000,$Z43))</f>
      </c>
      <c r="BG43">
        <f>IF($Z43="","",INDEX($AP$2:$AP$2000,$Z43))</f>
      </c>
      <c r="BH43">
        <f>IF($Z43="","",INDEX($AQ$2:$AQ$2000,$Z43))</f>
      </c>
      <c r="BI43">
        <f>IF($Z43="","",INDEX($AR$2:$AR$2000,$Z43))</f>
      </c>
      <c r="BJ43">
        <f>IF($Z43="","",INDEX($AS$2:$AS$2000,$Z43))</f>
      </c>
      <c r="BK43">
        <f>IF($Z43="","",INDEX($AT$2:$AT$2000,$Z43))</f>
      </c>
      <c r="BL43">
        <f>IF($Z43="","",INDEX($AU$2:$AU$2000,$Z43))</f>
      </c>
      <c r="BM43">
        <f>IF($Z43="","",INDEX($AV$2:$AV$2000,$Z43))</f>
      </c>
      <c r="BN43">
        <f>IF($Z43="","",INDEX($AW$2:$AW$2000,$Z43))</f>
      </c>
      <c r="BO43">
        <f>IF($Z43="","",INDEX($AX$2:$AX$2000,$Z43))</f>
      </c>
      <c r="BP43">
        <f>IF($Z43="","",INDEX($AY$2:$AY$2000,$Z43))</f>
      </c>
      <c r="BQ43">
        <f>IF($Z43="","",INDEX($AZ$2:$AZ$2000,$Z43))</f>
      </c>
      <c r="BR43">
        <f>IF($Z43="","",INDEX($BA$2:$BA$2000,$Z43))</f>
      </c>
      <c r="BS43">
        <f>IF($Z43="","",INDEX($BB$2:$BB$2000,$Z43))</f>
      </c>
      <c r="BT43">
        <f>IF($Z43="","",INDEX($BC$2:$BC$2000,$Z43))</f>
      </c>
      <c r="BV43">
        <f>IF(OR($A43="",$P43&lt;&gt;"Yes",$AH43="Yes"),"",1+N($AG43))</f>
      </c>
      <c r="BW43">
        <f>IF($A43="","",COUNTIFS($W$2:$W$2500,$A43,$BZ$2:$BZ$2500,"Yes")+COUNTIFS($X$2:$X$2500,$A43,$BY$2:$BY$2500,"Yes"))</f>
      </c>
      <c r="BX43">
        <f>IF(OR($A43="",$P43="Yes"),"",IF(N($BW43)=0,0,1+SUMIFS($CB$2:$CB$2500,$W$2:$W$2500,$A43)+SUMIFS($CA$2:$CA$2500,$X$2:$X$2500,$A43)))</f>
      </c>
      <c r="BY43" t="str">
        <f>IF($Y43="","",INDEX($AH$2:$AH$2000,$Y43)&amp;"")</f>
      </c>
      <c r="BZ43" t="str">
        <f>IF($Z43="","",INDEX($AH$2:$AH$2000,$Z43)&amp;"")</f>
      </c>
      <c r="CA43">
        <f>IF($Y43="","",INDEX($BV$2:$BV$2000,$Y43))</f>
      </c>
      <c r="CB43">
        <f>IF($Z43="","",INDEX($BV$2:$BV$2000,$Z43))</f>
      </c>
    </row>
    <row r="44">
      <c r="A44" t="str">
        <f>IF(TRIM(INDEX(games!$A:$A,ROW()))="","",TRIM(INDEX(games!$A:$A,ROW())))</f>
      </c>
      <c r="B44">
        <f>IF(OR($A44="",INDEX(games!$B:$B,ROW())=""),"",INDEX(games!$B:$B,ROW()))</f>
      </c>
      <c r="C44" t="str">
        <f>IF(OR($A44="",INDEX(games!$C:$C,ROW())=""),"",INDEX(games!$C:$C,ROW()))</f>
      </c>
      <c r="D44">
        <f>IF($A44="","",COUNTIF($W$2:$W$2500,$A44)+COUNTIF($X$2:$X$2500,$A44))</f>
      </c>
      <c r="E44">
        <f>IF($A44="","",IFERROR(MATCH($C44,$R$2:$R$5,0),0))</f>
      </c>
      <c r="F44">
        <f>IF($A44="","",MOD(ROW(),34))</f>
      </c>
      <c r="G44">
        <f>IF($A44="",NA(),IF($C44="Action",$B44,NA()))</f>
      </c>
      <c r="H44">
        <f>IF($A44="",NA(),IF($C44="Action",1+$F44*0.023,NA()))</f>
      </c>
      <c r="I44">
        <f>IF($A44="",NA(),IF($C44="Strategy",$B44,NA()))</f>
      </c>
      <c r="J44">
        <f>IF($A44="",NA(),IF($C44="Strategy",2+$F44*0.023,NA()))</f>
      </c>
      <c r="K44">
        <f>IF($A44="",NA(),IF($C44="Deckbuilder",$B44,NA()))</f>
      </c>
      <c r="L44">
        <f>IF($A44="",NA(),IF($C44="Deckbuilder",3+$F44*0.023,NA()))</f>
      </c>
      <c r="M44">
        <f>IF($A44="",NA(),IF($C44="Traditional",$B44,NA()))</f>
      </c>
      <c r="N44">
        <f>IF($A44="",NA(),IF($C44="Traditional",4+$F44*0.023,NA()))</f>
      </c>
      <c r="O44">
        <f>IF($A44="","",$D44+ROW()/1000000)</f>
      </c>
      <c r="P44" t="str">
        <f>IF(OR($A44="",INDEX(games!$H:$H,ROW())=""),"",INDEX(games!$H:$H,ROW()))</f>
      </c>
      <c r="Q44">
        <f>IF(OR($A44="",$P44&lt;&gt;"Yes"),"",$D44+ROW()/1000000)</f>
      </c>
      <c r="T44">
        <f>IF($Y44="","",INDEX($B$2:$B$2000,$Y44))</f>
      </c>
      <c r="U44">
        <f>IF($Z44="","",INDEX($B$2:$B$2000,$Z44))</f>
      </c>
      <c r="V44">
        <f>IF(OR($T44="",$U44=""),"",$U44-$T44)</f>
      </c>
      <c r="W44" t="str">
        <f>IF(TRIM(INDEX(connections!$A:$A,ROW()))="","",TRIM(INDEX(connections!$A:$A,ROW())))</f>
      </c>
      <c r="X44" t="str">
        <f>IF($W44="","",TRIM(INDEX(connections!$B:$B,ROW())))</f>
      </c>
      <c r="Y44">
        <f>IF($W44="","",IFERROR(MATCH($W44,$A$2:$A$2000,0),""))</f>
      </c>
      <c r="Z44">
        <f>IF($X44="","",IFERROR(MATCH($X44,$A$2:$A$2000,0),""))</f>
      </c>
      <c r="AA44" t="str">
        <f>IF($Y44="","",INDEX($P$2:$P$2000,$Y44))</f>
      </c>
      <c r="AB44" t="str">
        <f>IF($Z44="","",INDEX($P$2:$P$2000,$Z44))</f>
      </c>
      <c r="AC44">
        <f>IF(AND($AA44="Yes",$AB44="Yes"),1,"")</f>
      </c>
      <c r="AD44">
        <f>IF(OR($Y44="",$Z44=""),"",IF(INDEX($C$2:$C$2000,$Y44)=INDEX($C$2:$C$2000,$Z44),0,1))</f>
      </c>
      <c r="AE44">
        <f>IF($AC44&lt;&gt;1,"",IF(AND(INDEX($AG$2:$AG$2000,$Y44)=1,INDEX($AG$2:$AG$2000,$Z44)=1),1,""))</f>
      </c>
      <c r="AG44">
        <f>IF($A44="","",COUNTIFS($W$2:$W$2500,$A44,$AB$2:$AB$2500,"Yes")+COUNTIFS($X$2:$X$2500,$A44,$AA$2:$AA$2500,"Yes"))</f>
      </c>
      <c r="AH44" t="str">
        <f>IF(OR($P44&lt;&gt;"Yes",N($AG44)=0),"",IF(AND($AG44=1,COUNTIFS($W$2:$W$2500,$A44,$AE$2:$AE$2500,1)+COUNTIFS($X$2:$X$2500,$A44,$AE$2:$AE$2500,1)&gt;0),"","Yes"))</f>
      </c>
      <c r="AI44">
        <f>IF($AH44="Yes",$AG44,"")</f>
      </c>
      <c r="AJ44">
        <f>IF($AI44="","",$AI44+ROW()/1000000)</f>
      </c>
      <c r="AK44">
        <f>IF(OR($A44="",$P44="Yes",N($AG44)=0),"",$AG44+ROW()/1000000)</f>
      </c>
      <c r="AL44" t="str">
        <f>IF($A44="","",INDEX(games!$J:$J,ROW())&amp;"")</f>
      </c>
      <c r="AM44">
        <f>IF($A44="","",SUMPRODUCT($AO44:$BD44,'Map Analysis'!$AP$2^{0,1,2,3,4,5,6,7,8,9,10,11,12,13,14,15}))</f>
      </c>
      <c r="AN44">
        <f>IF($A44="","",$AM44+ROW()/10000000)</f>
      </c>
      <c r="AO44">
        <f>IF($A44="","",COUNTIF($W$2:$W$2500,$A44))</f>
      </c>
      <c r="AP44">
        <f>IF($A44="","",SUMIFS($BF$2:$BF$2500,$W$2:$W$2500,$A44))</f>
      </c>
      <c r="AQ44">
        <f>IF($A44="","",SUMIFS($BG$2:$BG$2500,$W$2:$W$2500,$A44))</f>
      </c>
      <c r="AR44">
        <f>IF($A44="","",SUMIFS($BH$2:$BH$2500,$W$2:$W$2500,$A44))</f>
      </c>
      <c r="AS44">
        <f>IF($A44="","",SUMIFS($BI$2:$BI$2500,$W$2:$W$2500,$A44))</f>
      </c>
      <c r="AT44">
        <f>IF($A44="","",SUMIFS($BJ$2:$BJ$2500,$W$2:$W$2500,$A44))</f>
      </c>
      <c r="AU44">
        <f>IF($A44="","",SUMIFS($BK$2:$BK$2500,$W$2:$W$2500,$A44))</f>
      </c>
      <c r="AV44">
        <f>IF($A44="","",SUMIFS($BL$2:$BL$2500,$W$2:$W$2500,$A44))</f>
      </c>
      <c r="AW44">
        <f>IF($A44="","",SUMIFS($BM$2:$BM$2500,$W$2:$W$2500,$A44))</f>
      </c>
      <c r="AX44">
        <f>IF($A44="","",SUMIFS($BN$2:$BN$2500,$W$2:$W$2500,$A44))</f>
      </c>
      <c r="AY44">
        <f>IF($A44="","",SUMIFS($BO$2:$BO$2500,$W$2:$W$2500,$A44))</f>
      </c>
      <c r="AZ44">
        <f>IF($A44="","",SUMIFS($BP$2:$BP$2500,$W$2:$W$2500,$A44))</f>
      </c>
      <c r="BA44">
        <f>IF($A44="","",SUMIFS($BQ$2:$BQ$2500,$W$2:$W$2500,$A44))</f>
      </c>
      <c r="BB44">
        <f>IF($A44="","",SUMIFS($BR$2:$BR$2500,$W$2:$W$2500,$A44))</f>
      </c>
      <c r="BC44">
        <f>IF($A44="","",SUMIFS($BS$2:$BS$2500,$W$2:$W$2500,$A44))</f>
      </c>
      <c r="BD44">
        <f>IF($A44="","",SUMIFS($BT$2:$BT$2500,$W$2:$W$2500,$A44))</f>
      </c>
      <c r="BF44">
        <f>IF($Z44="","",INDEX($AO$2:$AO$2000,$Z44))</f>
      </c>
      <c r="BG44">
        <f>IF($Z44="","",INDEX($AP$2:$AP$2000,$Z44))</f>
      </c>
      <c r="BH44">
        <f>IF($Z44="","",INDEX($AQ$2:$AQ$2000,$Z44))</f>
      </c>
      <c r="BI44">
        <f>IF($Z44="","",INDEX($AR$2:$AR$2000,$Z44))</f>
      </c>
      <c r="BJ44">
        <f>IF($Z44="","",INDEX($AS$2:$AS$2000,$Z44))</f>
      </c>
      <c r="BK44">
        <f>IF($Z44="","",INDEX($AT$2:$AT$2000,$Z44))</f>
      </c>
      <c r="BL44">
        <f>IF($Z44="","",INDEX($AU$2:$AU$2000,$Z44))</f>
      </c>
      <c r="BM44">
        <f>IF($Z44="","",INDEX($AV$2:$AV$2000,$Z44))</f>
      </c>
      <c r="BN44">
        <f>IF($Z44="","",INDEX($AW$2:$AW$2000,$Z44))</f>
      </c>
      <c r="BO44">
        <f>IF($Z44="","",INDEX($AX$2:$AX$2000,$Z44))</f>
      </c>
      <c r="BP44">
        <f>IF($Z44="","",INDEX($AY$2:$AY$2000,$Z44))</f>
      </c>
      <c r="BQ44">
        <f>IF($Z44="","",INDEX($AZ$2:$AZ$2000,$Z44))</f>
      </c>
      <c r="BR44">
        <f>IF($Z44="","",INDEX($BA$2:$BA$2000,$Z44))</f>
      </c>
      <c r="BS44">
        <f>IF($Z44="","",INDEX($BB$2:$BB$2000,$Z44))</f>
      </c>
      <c r="BT44">
        <f>IF($Z44="","",INDEX($BC$2:$BC$2000,$Z44))</f>
      </c>
      <c r="BV44">
        <f>IF(OR($A44="",$P44&lt;&gt;"Yes",$AH44="Yes"),"",1+N($AG44))</f>
      </c>
      <c r="BW44">
        <f>IF($A44="","",COUNTIFS($W$2:$W$2500,$A44,$BZ$2:$BZ$2500,"Yes")+COUNTIFS($X$2:$X$2500,$A44,$BY$2:$BY$2500,"Yes"))</f>
      </c>
      <c r="BX44">
        <f>IF(OR($A44="",$P44="Yes"),"",IF(N($BW44)=0,0,1+SUMIFS($CB$2:$CB$2500,$W$2:$W$2500,$A44)+SUMIFS($CA$2:$CA$2500,$X$2:$X$2500,$A44)))</f>
      </c>
      <c r="BY44" t="str">
        <f>IF($Y44="","",INDEX($AH$2:$AH$2000,$Y44)&amp;"")</f>
      </c>
      <c r="BZ44" t="str">
        <f>IF($Z44="","",INDEX($AH$2:$AH$2000,$Z44)&amp;"")</f>
      </c>
      <c r="CA44">
        <f>IF($Y44="","",INDEX($BV$2:$BV$2000,$Y44))</f>
      </c>
      <c r="CB44">
        <f>IF($Z44="","",INDEX($BV$2:$BV$2000,$Z44))</f>
      </c>
    </row>
    <row r="45">
      <c r="A45" t="str">
        <f>IF(TRIM(INDEX(games!$A:$A,ROW()))="","",TRIM(INDEX(games!$A:$A,ROW())))</f>
      </c>
      <c r="B45">
        <f>IF(OR($A45="",INDEX(games!$B:$B,ROW())=""),"",INDEX(games!$B:$B,ROW()))</f>
      </c>
      <c r="C45" t="str">
        <f>IF(OR($A45="",INDEX(games!$C:$C,ROW())=""),"",INDEX(games!$C:$C,ROW()))</f>
      </c>
      <c r="D45">
        <f>IF($A45="","",COUNTIF($W$2:$W$2500,$A45)+COUNTIF($X$2:$X$2500,$A45))</f>
      </c>
      <c r="E45">
        <f>IF($A45="","",IFERROR(MATCH($C45,$R$2:$R$5,0),0))</f>
      </c>
      <c r="F45">
        <f>IF($A45="","",MOD(ROW(),34))</f>
      </c>
      <c r="G45">
        <f>IF($A45="",NA(),IF($C45="Action",$B45,NA()))</f>
      </c>
      <c r="H45">
        <f>IF($A45="",NA(),IF($C45="Action",1+$F45*0.023,NA()))</f>
      </c>
      <c r="I45">
        <f>IF($A45="",NA(),IF($C45="Strategy",$B45,NA()))</f>
      </c>
      <c r="J45">
        <f>IF($A45="",NA(),IF($C45="Strategy",2+$F45*0.023,NA()))</f>
      </c>
      <c r="K45">
        <f>IF($A45="",NA(),IF($C45="Deckbuilder",$B45,NA()))</f>
      </c>
      <c r="L45">
        <f>IF($A45="",NA(),IF($C45="Deckbuilder",3+$F45*0.023,NA()))</f>
      </c>
      <c r="M45">
        <f>IF($A45="",NA(),IF($C45="Traditional",$B45,NA()))</f>
      </c>
      <c r="N45">
        <f>IF($A45="",NA(),IF($C45="Traditional",4+$F45*0.023,NA()))</f>
      </c>
      <c r="O45">
        <f>IF($A45="","",$D45+ROW()/1000000)</f>
      </c>
      <c r="P45" t="str">
        <f>IF(OR($A45="",INDEX(games!$H:$H,ROW())=""),"",INDEX(games!$H:$H,ROW()))</f>
      </c>
      <c r="Q45">
        <f>IF(OR($A45="",$P45&lt;&gt;"Yes"),"",$D45+ROW()/1000000)</f>
      </c>
      <c r="T45">
        <f>IF($Y45="","",INDEX($B$2:$B$2000,$Y45))</f>
      </c>
      <c r="U45">
        <f>IF($Z45="","",INDEX($B$2:$B$2000,$Z45))</f>
      </c>
      <c r="V45">
        <f>IF(OR($T45="",$U45=""),"",$U45-$T45)</f>
      </c>
      <c r="W45" t="str">
        <f>IF(TRIM(INDEX(connections!$A:$A,ROW()))="","",TRIM(INDEX(connections!$A:$A,ROW())))</f>
      </c>
      <c r="X45" t="str">
        <f>IF($W45="","",TRIM(INDEX(connections!$B:$B,ROW())))</f>
      </c>
      <c r="Y45">
        <f>IF($W45="","",IFERROR(MATCH($W45,$A$2:$A$2000,0),""))</f>
      </c>
      <c r="Z45">
        <f>IF($X45="","",IFERROR(MATCH($X45,$A$2:$A$2000,0),""))</f>
      </c>
      <c r="AA45" t="str">
        <f>IF($Y45="","",INDEX($P$2:$P$2000,$Y45))</f>
      </c>
      <c r="AB45" t="str">
        <f>IF($Z45="","",INDEX($P$2:$P$2000,$Z45))</f>
      </c>
      <c r="AC45">
        <f>IF(AND($AA45="Yes",$AB45="Yes"),1,"")</f>
      </c>
      <c r="AD45">
        <f>IF(OR($Y45="",$Z45=""),"",IF(INDEX($C$2:$C$2000,$Y45)=INDEX($C$2:$C$2000,$Z45),0,1))</f>
      </c>
      <c r="AE45">
        <f>IF($AC45&lt;&gt;1,"",IF(AND(INDEX($AG$2:$AG$2000,$Y45)=1,INDEX($AG$2:$AG$2000,$Z45)=1),1,""))</f>
      </c>
      <c r="AG45">
        <f>IF($A45="","",COUNTIFS($W$2:$W$2500,$A45,$AB$2:$AB$2500,"Yes")+COUNTIFS($X$2:$X$2500,$A45,$AA$2:$AA$2500,"Yes"))</f>
      </c>
      <c r="AH45" t="str">
        <f>IF(OR($P45&lt;&gt;"Yes",N($AG45)=0),"",IF(AND($AG45=1,COUNTIFS($W$2:$W$2500,$A45,$AE$2:$AE$2500,1)+COUNTIFS($X$2:$X$2500,$A45,$AE$2:$AE$2500,1)&gt;0),"","Yes"))</f>
      </c>
      <c r="AI45">
        <f>IF($AH45="Yes",$AG45,"")</f>
      </c>
      <c r="AJ45">
        <f>IF($AI45="","",$AI45+ROW()/1000000)</f>
      </c>
      <c r="AK45">
        <f>IF(OR($A45="",$P45="Yes",N($AG45)=0),"",$AG45+ROW()/1000000)</f>
      </c>
      <c r="AL45" t="str">
        <f>IF($A45="","",INDEX(games!$J:$J,ROW())&amp;"")</f>
      </c>
      <c r="AM45">
        <f>IF($A45="","",SUMPRODUCT($AO45:$BD45,'Map Analysis'!$AP$2^{0,1,2,3,4,5,6,7,8,9,10,11,12,13,14,15}))</f>
      </c>
      <c r="AN45">
        <f>IF($A45="","",$AM45+ROW()/10000000)</f>
      </c>
      <c r="AO45">
        <f>IF($A45="","",COUNTIF($W$2:$W$2500,$A45))</f>
      </c>
      <c r="AP45">
        <f>IF($A45="","",SUMIFS($BF$2:$BF$2500,$W$2:$W$2500,$A45))</f>
      </c>
      <c r="AQ45">
        <f>IF($A45="","",SUMIFS($BG$2:$BG$2500,$W$2:$W$2500,$A45))</f>
      </c>
      <c r="AR45">
        <f>IF($A45="","",SUMIFS($BH$2:$BH$2500,$W$2:$W$2500,$A45))</f>
      </c>
      <c r="AS45">
        <f>IF($A45="","",SUMIFS($BI$2:$BI$2500,$W$2:$W$2500,$A45))</f>
      </c>
      <c r="AT45">
        <f>IF($A45="","",SUMIFS($BJ$2:$BJ$2500,$W$2:$W$2500,$A45))</f>
      </c>
      <c r="AU45">
        <f>IF($A45="","",SUMIFS($BK$2:$BK$2500,$W$2:$W$2500,$A45))</f>
      </c>
      <c r="AV45">
        <f>IF($A45="","",SUMIFS($BL$2:$BL$2500,$W$2:$W$2500,$A45))</f>
      </c>
      <c r="AW45">
        <f>IF($A45="","",SUMIFS($BM$2:$BM$2500,$W$2:$W$2500,$A45))</f>
      </c>
      <c r="AX45">
        <f>IF($A45="","",SUMIFS($BN$2:$BN$2500,$W$2:$W$2500,$A45))</f>
      </c>
      <c r="AY45">
        <f>IF($A45="","",SUMIFS($BO$2:$BO$2500,$W$2:$W$2500,$A45))</f>
      </c>
      <c r="AZ45">
        <f>IF($A45="","",SUMIFS($BP$2:$BP$2500,$W$2:$W$2500,$A45))</f>
      </c>
      <c r="BA45">
        <f>IF($A45="","",SUMIFS($BQ$2:$BQ$2500,$W$2:$W$2500,$A45))</f>
      </c>
      <c r="BB45">
        <f>IF($A45="","",SUMIFS($BR$2:$BR$2500,$W$2:$W$2500,$A45))</f>
      </c>
      <c r="BC45">
        <f>IF($A45="","",SUMIFS($BS$2:$BS$2500,$W$2:$W$2500,$A45))</f>
      </c>
      <c r="BD45">
        <f>IF($A45="","",SUMIFS($BT$2:$BT$2500,$W$2:$W$2500,$A45))</f>
      </c>
      <c r="BF45">
        <f>IF($Z45="","",INDEX($AO$2:$AO$2000,$Z45))</f>
      </c>
      <c r="BG45">
        <f>IF($Z45="","",INDEX($AP$2:$AP$2000,$Z45))</f>
      </c>
      <c r="BH45">
        <f>IF($Z45="","",INDEX($AQ$2:$AQ$2000,$Z45))</f>
      </c>
      <c r="BI45">
        <f>IF($Z45="","",INDEX($AR$2:$AR$2000,$Z45))</f>
      </c>
      <c r="BJ45">
        <f>IF($Z45="","",INDEX($AS$2:$AS$2000,$Z45))</f>
      </c>
      <c r="BK45">
        <f>IF($Z45="","",INDEX($AT$2:$AT$2000,$Z45))</f>
      </c>
      <c r="BL45">
        <f>IF($Z45="","",INDEX($AU$2:$AU$2000,$Z45))</f>
      </c>
      <c r="BM45">
        <f>IF($Z45="","",INDEX($AV$2:$AV$2000,$Z45))</f>
      </c>
      <c r="BN45">
        <f>IF($Z45="","",INDEX($AW$2:$AW$2000,$Z45))</f>
      </c>
      <c r="BO45">
        <f>IF($Z45="","",INDEX($AX$2:$AX$2000,$Z45))</f>
      </c>
      <c r="BP45">
        <f>IF($Z45="","",INDEX($AY$2:$AY$2000,$Z45))</f>
      </c>
      <c r="BQ45">
        <f>IF($Z45="","",INDEX($AZ$2:$AZ$2000,$Z45))</f>
      </c>
      <c r="BR45">
        <f>IF($Z45="","",INDEX($BA$2:$BA$2000,$Z45))</f>
      </c>
      <c r="BS45">
        <f>IF($Z45="","",INDEX($BB$2:$BB$2000,$Z45))</f>
      </c>
      <c r="BT45">
        <f>IF($Z45="","",INDEX($BC$2:$BC$2000,$Z45))</f>
      </c>
      <c r="BV45">
        <f>IF(OR($A45="",$P45&lt;&gt;"Yes",$AH45="Yes"),"",1+N($AG45))</f>
      </c>
      <c r="BW45">
        <f>IF($A45="","",COUNTIFS($W$2:$W$2500,$A45,$BZ$2:$BZ$2500,"Yes")+COUNTIFS($X$2:$X$2500,$A45,$BY$2:$BY$2500,"Yes"))</f>
      </c>
      <c r="BX45">
        <f>IF(OR($A45="",$P45="Yes"),"",IF(N($BW45)=0,0,1+SUMIFS($CB$2:$CB$2500,$W$2:$W$2500,$A45)+SUMIFS($CA$2:$CA$2500,$X$2:$X$2500,$A45)))</f>
      </c>
      <c r="BY45" t="str">
        <f>IF($Y45="","",INDEX($AH$2:$AH$2000,$Y45)&amp;"")</f>
      </c>
      <c r="BZ45" t="str">
        <f>IF($Z45="","",INDEX($AH$2:$AH$2000,$Z45)&amp;"")</f>
      </c>
      <c r="CA45">
        <f>IF($Y45="","",INDEX($BV$2:$BV$2000,$Y45))</f>
      </c>
      <c r="CB45">
        <f>IF($Z45="","",INDEX($BV$2:$BV$2000,$Z45))</f>
      </c>
    </row>
    <row r="46">
      <c r="A46" t="str">
        <f>IF(TRIM(INDEX(games!$A:$A,ROW()))="","",TRIM(INDEX(games!$A:$A,ROW())))</f>
      </c>
      <c r="B46">
        <f>IF(OR($A46="",INDEX(games!$B:$B,ROW())=""),"",INDEX(games!$B:$B,ROW()))</f>
      </c>
      <c r="C46" t="str">
        <f>IF(OR($A46="",INDEX(games!$C:$C,ROW())=""),"",INDEX(games!$C:$C,ROW()))</f>
      </c>
      <c r="D46">
        <f>IF($A46="","",COUNTIF($W$2:$W$2500,$A46)+COUNTIF($X$2:$X$2500,$A46))</f>
      </c>
      <c r="E46">
        <f>IF($A46="","",IFERROR(MATCH($C46,$R$2:$R$5,0),0))</f>
      </c>
      <c r="F46">
        <f>IF($A46="","",MOD(ROW(),34))</f>
      </c>
      <c r="G46">
        <f>IF($A46="",NA(),IF($C46="Action",$B46,NA()))</f>
      </c>
      <c r="H46">
        <f>IF($A46="",NA(),IF($C46="Action",1+$F46*0.023,NA()))</f>
      </c>
      <c r="I46">
        <f>IF($A46="",NA(),IF($C46="Strategy",$B46,NA()))</f>
      </c>
      <c r="J46">
        <f>IF($A46="",NA(),IF($C46="Strategy",2+$F46*0.023,NA()))</f>
      </c>
      <c r="K46">
        <f>IF($A46="",NA(),IF($C46="Deckbuilder",$B46,NA()))</f>
      </c>
      <c r="L46">
        <f>IF($A46="",NA(),IF($C46="Deckbuilder",3+$F46*0.023,NA()))</f>
      </c>
      <c r="M46">
        <f>IF($A46="",NA(),IF($C46="Traditional",$B46,NA()))</f>
      </c>
      <c r="N46">
        <f>IF($A46="",NA(),IF($C46="Traditional",4+$F46*0.023,NA()))</f>
      </c>
      <c r="O46">
        <f>IF($A46="","",$D46+ROW()/1000000)</f>
      </c>
      <c r="P46" t="str">
        <f>IF(OR($A46="",INDEX(games!$H:$H,ROW())=""),"",INDEX(games!$H:$H,ROW()))</f>
      </c>
      <c r="Q46">
        <f>IF(OR($A46="",$P46&lt;&gt;"Yes"),"",$D46+ROW()/1000000)</f>
      </c>
      <c r="T46">
        <f>IF($Y46="","",INDEX($B$2:$B$2000,$Y46))</f>
      </c>
      <c r="U46">
        <f>IF($Z46="","",INDEX($B$2:$B$2000,$Z46))</f>
      </c>
      <c r="V46">
        <f>IF(OR($T46="",$U46=""),"",$U46-$T46)</f>
      </c>
      <c r="W46" t="str">
        <f>IF(TRIM(INDEX(connections!$A:$A,ROW()))="","",TRIM(INDEX(connections!$A:$A,ROW())))</f>
      </c>
      <c r="X46" t="str">
        <f>IF($W46="","",TRIM(INDEX(connections!$B:$B,ROW())))</f>
      </c>
      <c r="Y46">
        <f>IF($W46="","",IFERROR(MATCH($W46,$A$2:$A$2000,0),""))</f>
      </c>
      <c r="Z46">
        <f>IF($X46="","",IFERROR(MATCH($X46,$A$2:$A$2000,0),""))</f>
      </c>
      <c r="AA46" t="str">
        <f>IF($Y46="","",INDEX($P$2:$P$2000,$Y46))</f>
      </c>
      <c r="AB46" t="str">
        <f>IF($Z46="","",INDEX($P$2:$P$2000,$Z46))</f>
      </c>
      <c r="AC46">
        <f>IF(AND($AA46="Yes",$AB46="Yes"),1,"")</f>
      </c>
      <c r="AD46">
        <f>IF(OR($Y46="",$Z46=""),"",IF(INDEX($C$2:$C$2000,$Y46)=INDEX($C$2:$C$2000,$Z46),0,1))</f>
      </c>
      <c r="AE46">
        <f>IF($AC46&lt;&gt;1,"",IF(AND(INDEX($AG$2:$AG$2000,$Y46)=1,INDEX($AG$2:$AG$2000,$Z46)=1),1,""))</f>
      </c>
      <c r="AG46">
        <f>IF($A46="","",COUNTIFS($W$2:$W$2500,$A46,$AB$2:$AB$2500,"Yes")+COUNTIFS($X$2:$X$2500,$A46,$AA$2:$AA$2500,"Yes"))</f>
      </c>
      <c r="AH46" t="str">
        <f>IF(OR($P46&lt;&gt;"Yes",N($AG46)=0),"",IF(AND($AG46=1,COUNTIFS($W$2:$W$2500,$A46,$AE$2:$AE$2500,1)+COUNTIFS($X$2:$X$2500,$A46,$AE$2:$AE$2500,1)&gt;0),"","Yes"))</f>
      </c>
      <c r="AI46">
        <f>IF($AH46="Yes",$AG46,"")</f>
      </c>
      <c r="AJ46">
        <f>IF($AI46="","",$AI46+ROW()/1000000)</f>
      </c>
      <c r="AK46">
        <f>IF(OR($A46="",$P46="Yes",N($AG46)=0),"",$AG46+ROW()/1000000)</f>
      </c>
      <c r="AL46" t="str">
        <f>IF($A46="","",INDEX(games!$J:$J,ROW())&amp;"")</f>
      </c>
      <c r="AM46">
        <f>IF($A46="","",SUMPRODUCT($AO46:$BD46,'Map Analysis'!$AP$2^{0,1,2,3,4,5,6,7,8,9,10,11,12,13,14,15}))</f>
      </c>
      <c r="AN46">
        <f>IF($A46="","",$AM46+ROW()/10000000)</f>
      </c>
      <c r="AO46">
        <f>IF($A46="","",COUNTIF($W$2:$W$2500,$A46))</f>
      </c>
      <c r="AP46">
        <f>IF($A46="","",SUMIFS($BF$2:$BF$2500,$W$2:$W$2500,$A46))</f>
      </c>
      <c r="AQ46">
        <f>IF($A46="","",SUMIFS($BG$2:$BG$2500,$W$2:$W$2500,$A46))</f>
      </c>
      <c r="AR46">
        <f>IF($A46="","",SUMIFS($BH$2:$BH$2500,$W$2:$W$2500,$A46))</f>
      </c>
      <c r="AS46">
        <f>IF($A46="","",SUMIFS($BI$2:$BI$2500,$W$2:$W$2500,$A46))</f>
      </c>
      <c r="AT46">
        <f>IF($A46="","",SUMIFS($BJ$2:$BJ$2500,$W$2:$W$2500,$A46))</f>
      </c>
      <c r="AU46">
        <f>IF($A46="","",SUMIFS($BK$2:$BK$2500,$W$2:$W$2500,$A46))</f>
      </c>
      <c r="AV46">
        <f>IF($A46="","",SUMIFS($BL$2:$BL$2500,$W$2:$W$2500,$A46))</f>
      </c>
      <c r="AW46">
        <f>IF($A46="","",SUMIFS($BM$2:$BM$2500,$W$2:$W$2500,$A46))</f>
      </c>
      <c r="AX46">
        <f>IF($A46="","",SUMIFS($BN$2:$BN$2500,$W$2:$W$2500,$A46))</f>
      </c>
      <c r="AY46">
        <f>IF($A46="","",SUMIFS($BO$2:$BO$2500,$W$2:$W$2500,$A46))</f>
      </c>
      <c r="AZ46">
        <f>IF($A46="","",SUMIFS($BP$2:$BP$2500,$W$2:$W$2500,$A46))</f>
      </c>
      <c r="BA46">
        <f>IF($A46="","",SUMIFS($BQ$2:$BQ$2500,$W$2:$W$2500,$A46))</f>
      </c>
      <c r="BB46">
        <f>IF($A46="","",SUMIFS($BR$2:$BR$2500,$W$2:$W$2500,$A46))</f>
      </c>
      <c r="BC46">
        <f>IF($A46="","",SUMIFS($BS$2:$BS$2500,$W$2:$W$2500,$A46))</f>
      </c>
      <c r="BD46">
        <f>IF($A46="","",SUMIFS($BT$2:$BT$2500,$W$2:$W$2500,$A46))</f>
      </c>
      <c r="BF46">
        <f>IF($Z46="","",INDEX($AO$2:$AO$2000,$Z46))</f>
      </c>
      <c r="BG46">
        <f>IF($Z46="","",INDEX($AP$2:$AP$2000,$Z46))</f>
      </c>
      <c r="BH46">
        <f>IF($Z46="","",INDEX($AQ$2:$AQ$2000,$Z46))</f>
      </c>
      <c r="BI46">
        <f>IF($Z46="","",INDEX($AR$2:$AR$2000,$Z46))</f>
      </c>
      <c r="BJ46">
        <f>IF($Z46="","",INDEX($AS$2:$AS$2000,$Z46))</f>
      </c>
      <c r="BK46">
        <f>IF($Z46="","",INDEX($AT$2:$AT$2000,$Z46))</f>
      </c>
      <c r="BL46">
        <f>IF($Z46="","",INDEX($AU$2:$AU$2000,$Z46))</f>
      </c>
      <c r="BM46">
        <f>IF($Z46="","",INDEX($AV$2:$AV$2000,$Z46))</f>
      </c>
      <c r="BN46">
        <f>IF($Z46="","",INDEX($AW$2:$AW$2000,$Z46))</f>
      </c>
      <c r="BO46">
        <f>IF($Z46="","",INDEX($AX$2:$AX$2000,$Z46))</f>
      </c>
      <c r="BP46">
        <f>IF($Z46="","",INDEX($AY$2:$AY$2000,$Z46))</f>
      </c>
      <c r="BQ46">
        <f>IF($Z46="","",INDEX($AZ$2:$AZ$2000,$Z46))</f>
      </c>
      <c r="BR46">
        <f>IF($Z46="","",INDEX($BA$2:$BA$2000,$Z46))</f>
      </c>
      <c r="BS46">
        <f>IF($Z46="","",INDEX($BB$2:$BB$2000,$Z46))</f>
      </c>
      <c r="BT46">
        <f>IF($Z46="","",INDEX($BC$2:$BC$2000,$Z46))</f>
      </c>
      <c r="BV46">
        <f>IF(OR($A46="",$P46&lt;&gt;"Yes",$AH46="Yes"),"",1+N($AG46))</f>
      </c>
      <c r="BW46">
        <f>IF($A46="","",COUNTIFS($W$2:$W$2500,$A46,$BZ$2:$BZ$2500,"Yes")+COUNTIFS($X$2:$X$2500,$A46,$BY$2:$BY$2500,"Yes"))</f>
      </c>
      <c r="BX46">
        <f>IF(OR($A46="",$P46="Yes"),"",IF(N($BW46)=0,0,1+SUMIFS($CB$2:$CB$2500,$W$2:$W$2500,$A46)+SUMIFS($CA$2:$CA$2500,$X$2:$X$2500,$A46)))</f>
      </c>
      <c r="BY46" t="str">
        <f>IF($Y46="","",INDEX($AH$2:$AH$2000,$Y46)&amp;"")</f>
      </c>
      <c r="BZ46" t="str">
        <f>IF($Z46="","",INDEX($AH$2:$AH$2000,$Z46)&amp;"")</f>
      </c>
      <c r="CA46">
        <f>IF($Y46="","",INDEX($BV$2:$BV$2000,$Y46))</f>
      </c>
      <c r="CB46">
        <f>IF($Z46="","",INDEX($BV$2:$BV$2000,$Z46))</f>
      </c>
    </row>
    <row r="47">
      <c r="A47" t="str">
        <f>IF(TRIM(INDEX(games!$A:$A,ROW()))="","",TRIM(INDEX(games!$A:$A,ROW())))</f>
      </c>
      <c r="B47">
        <f>IF(OR($A47="",INDEX(games!$B:$B,ROW())=""),"",INDEX(games!$B:$B,ROW()))</f>
      </c>
      <c r="C47" t="str">
        <f>IF(OR($A47="",INDEX(games!$C:$C,ROW())=""),"",INDEX(games!$C:$C,ROW()))</f>
      </c>
      <c r="D47">
        <f>IF($A47="","",COUNTIF($W$2:$W$2500,$A47)+COUNTIF($X$2:$X$2500,$A47))</f>
      </c>
      <c r="E47">
        <f>IF($A47="","",IFERROR(MATCH($C47,$R$2:$R$5,0),0))</f>
      </c>
      <c r="F47">
        <f>IF($A47="","",MOD(ROW(),34))</f>
      </c>
      <c r="G47">
        <f>IF($A47="",NA(),IF($C47="Action",$B47,NA()))</f>
      </c>
      <c r="H47">
        <f>IF($A47="",NA(),IF($C47="Action",1+$F47*0.023,NA()))</f>
      </c>
      <c r="I47">
        <f>IF($A47="",NA(),IF($C47="Strategy",$B47,NA()))</f>
      </c>
      <c r="J47">
        <f>IF($A47="",NA(),IF($C47="Strategy",2+$F47*0.023,NA()))</f>
      </c>
      <c r="K47">
        <f>IF($A47="",NA(),IF($C47="Deckbuilder",$B47,NA()))</f>
      </c>
      <c r="L47">
        <f>IF($A47="",NA(),IF($C47="Deckbuilder",3+$F47*0.023,NA()))</f>
      </c>
      <c r="M47">
        <f>IF($A47="",NA(),IF($C47="Traditional",$B47,NA()))</f>
      </c>
      <c r="N47">
        <f>IF($A47="",NA(),IF($C47="Traditional",4+$F47*0.023,NA()))</f>
      </c>
      <c r="O47">
        <f>IF($A47="","",$D47+ROW()/1000000)</f>
      </c>
      <c r="P47" t="str">
        <f>IF(OR($A47="",INDEX(games!$H:$H,ROW())=""),"",INDEX(games!$H:$H,ROW()))</f>
      </c>
      <c r="Q47">
        <f>IF(OR($A47="",$P47&lt;&gt;"Yes"),"",$D47+ROW()/1000000)</f>
      </c>
      <c r="T47">
        <f>IF($Y47="","",INDEX($B$2:$B$2000,$Y47))</f>
      </c>
      <c r="U47">
        <f>IF($Z47="","",INDEX($B$2:$B$2000,$Z47))</f>
      </c>
      <c r="V47">
        <f>IF(OR($T47="",$U47=""),"",$U47-$T47)</f>
      </c>
      <c r="W47" t="str">
        <f>IF(TRIM(INDEX(connections!$A:$A,ROW()))="","",TRIM(INDEX(connections!$A:$A,ROW())))</f>
      </c>
      <c r="X47" t="str">
        <f>IF($W47="","",TRIM(INDEX(connections!$B:$B,ROW())))</f>
      </c>
      <c r="Y47">
        <f>IF($W47="","",IFERROR(MATCH($W47,$A$2:$A$2000,0),""))</f>
      </c>
      <c r="Z47">
        <f>IF($X47="","",IFERROR(MATCH($X47,$A$2:$A$2000,0),""))</f>
      </c>
      <c r="AA47" t="str">
        <f>IF($Y47="","",INDEX($P$2:$P$2000,$Y47))</f>
      </c>
      <c r="AB47" t="str">
        <f>IF($Z47="","",INDEX($P$2:$P$2000,$Z47))</f>
      </c>
      <c r="AC47">
        <f>IF(AND($AA47="Yes",$AB47="Yes"),1,"")</f>
      </c>
      <c r="AD47">
        <f>IF(OR($Y47="",$Z47=""),"",IF(INDEX($C$2:$C$2000,$Y47)=INDEX($C$2:$C$2000,$Z47),0,1))</f>
      </c>
      <c r="AE47">
        <f>IF($AC47&lt;&gt;1,"",IF(AND(INDEX($AG$2:$AG$2000,$Y47)=1,INDEX($AG$2:$AG$2000,$Z47)=1),1,""))</f>
      </c>
      <c r="AG47">
        <f>IF($A47="","",COUNTIFS($W$2:$W$2500,$A47,$AB$2:$AB$2500,"Yes")+COUNTIFS($X$2:$X$2500,$A47,$AA$2:$AA$2500,"Yes"))</f>
      </c>
      <c r="AH47" t="str">
        <f>IF(OR($P47&lt;&gt;"Yes",N($AG47)=0),"",IF(AND($AG47=1,COUNTIFS($W$2:$W$2500,$A47,$AE$2:$AE$2500,1)+COUNTIFS($X$2:$X$2500,$A47,$AE$2:$AE$2500,1)&gt;0),"","Yes"))</f>
      </c>
      <c r="AI47">
        <f>IF($AH47="Yes",$AG47,"")</f>
      </c>
      <c r="AJ47">
        <f>IF($AI47="","",$AI47+ROW()/1000000)</f>
      </c>
      <c r="AK47">
        <f>IF(OR($A47="",$P47="Yes",N($AG47)=0),"",$AG47+ROW()/1000000)</f>
      </c>
      <c r="AL47" t="str">
        <f>IF($A47="","",INDEX(games!$J:$J,ROW())&amp;"")</f>
      </c>
      <c r="AM47">
        <f>IF($A47="","",SUMPRODUCT($AO47:$BD47,'Map Analysis'!$AP$2^{0,1,2,3,4,5,6,7,8,9,10,11,12,13,14,15}))</f>
      </c>
      <c r="AN47">
        <f>IF($A47="","",$AM47+ROW()/10000000)</f>
      </c>
      <c r="AO47">
        <f>IF($A47="","",COUNTIF($W$2:$W$2500,$A47))</f>
      </c>
      <c r="AP47">
        <f>IF($A47="","",SUMIFS($BF$2:$BF$2500,$W$2:$W$2500,$A47))</f>
      </c>
      <c r="AQ47">
        <f>IF($A47="","",SUMIFS($BG$2:$BG$2500,$W$2:$W$2500,$A47))</f>
      </c>
      <c r="AR47">
        <f>IF($A47="","",SUMIFS($BH$2:$BH$2500,$W$2:$W$2500,$A47))</f>
      </c>
      <c r="AS47">
        <f>IF($A47="","",SUMIFS($BI$2:$BI$2500,$W$2:$W$2500,$A47))</f>
      </c>
      <c r="AT47">
        <f>IF($A47="","",SUMIFS($BJ$2:$BJ$2500,$W$2:$W$2500,$A47))</f>
      </c>
      <c r="AU47">
        <f>IF($A47="","",SUMIFS($BK$2:$BK$2500,$W$2:$W$2500,$A47))</f>
      </c>
      <c r="AV47">
        <f>IF($A47="","",SUMIFS($BL$2:$BL$2500,$W$2:$W$2500,$A47))</f>
      </c>
      <c r="AW47">
        <f>IF($A47="","",SUMIFS($BM$2:$BM$2500,$W$2:$W$2500,$A47))</f>
      </c>
      <c r="AX47">
        <f>IF($A47="","",SUMIFS($BN$2:$BN$2500,$W$2:$W$2500,$A47))</f>
      </c>
      <c r="AY47">
        <f>IF($A47="","",SUMIFS($BO$2:$BO$2500,$W$2:$W$2500,$A47))</f>
      </c>
      <c r="AZ47">
        <f>IF($A47="","",SUMIFS($BP$2:$BP$2500,$W$2:$W$2500,$A47))</f>
      </c>
      <c r="BA47">
        <f>IF($A47="","",SUMIFS($BQ$2:$BQ$2500,$W$2:$W$2500,$A47))</f>
      </c>
      <c r="BB47">
        <f>IF($A47="","",SUMIFS($BR$2:$BR$2500,$W$2:$W$2500,$A47))</f>
      </c>
      <c r="BC47">
        <f>IF($A47="","",SUMIFS($BS$2:$BS$2500,$W$2:$W$2500,$A47))</f>
      </c>
      <c r="BD47">
        <f>IF($A47="","",SUMIFS($BT$2:$BT$2500,$W$2:$W$2500,$A47))</f>
      </c>
      <c r="BF47">
        <f>IF($Z47="","",INDEX($AO$2:$AO$2000,$Z47))</f>
      </c>
      <c r="BG47">
        <f>IF($Z47="","",INDEX($AP$2:$AP$2000,$Z47))</f>
      </c>
      <c r="BH47">
        <f>IF($Z47="","",INDEX($AQ$2:$AQ$2000,$Z47))</f>
      </c>
      <c r="BI47">
        <f>IF($Z47="","",INDEX($AR$2:$AR$2000,$Z47))</f>
      </c>
      <c r="BJ47">
        <f>IF($Z47="","",INDEX($AS$2:$AS$2000,$Z47))</f>
      </c>
      <c r="BK47">
        <f>IF($Z47="","",INDEX($AT$2:$AT$2000,$Z47))</f>
      </c>
      <c r="BL47">
        <f>IF($Z47="","",INDEX($AU$2:$AU$2000,$Z47))</f>
      </c>
      <c r="BM47">
        <f>IF($Z47="","",INDEX($AV$2:$AV$2000,$Z47))</f>
      </c>
      <c r="BN47">
        <f>IF($Z47="","",INDEX($AW$2:$AW$2000,$Z47))</f>
      </c>
      <c r="BO47">
        <f>IF($Z47="","",INDEX($AX$2:$AX$2000,$Z47))</f>
      </c>
      <c r="BP47">
        <f>IF($Z47="","",INDEX($AY$2:$AY$2000,$Z47))</f>
      </c>
      <c r="BQ47">
        <f>IF($Z47="","",INDEX($AZ$2:$AZ$2000,$Z47))</f>
      </c>
      <c r="BR47">
        <f>IF($Z47="","",INDEX($BA$2:$BA$2000,$Z47))</f>
      </c>
      <c r="BS47">
        <f>IF($Z47="","",INDEX($BB$2:$BB$2000,$Z47))</f>
      </c>
      <c r="BT47">
        <f>IF($Z47="","",INDEX($BC$2:$BC$2000,$Z47))</f>
      </c>
      <c r="BV47">
        <f>IF(OR($A47="",$P47&lt;&gt;"Yes",$AH47="Yes"),"",1+N($AG47))</f>
      </c>
      <c r="BW47">
        <f>IF($A47="","",COUNTIFS($W$2:$W$2500,$A47,$BZ$2:$BZ$2500,"Yes")+COUNTIFS($X$2:$X$2500,$A47,$BY$2:$BY$2500,"Yes"))</f>
      </c>
      <c r="BX47">
        <f>IF(OR($A47="",$P47="Yes"),"",IF(N($BW47)=0,0,1+SUMIFS($CB$2:$CB$2500,$W$2:$W$2500,$A47)+SUMIFS($CA$2:$CA$2500,$X$2:$X$2500,$A47)))</f>
      </c>
      <c r="BY47" t="str">
        <f>IF($Y47="","",INDEX($AH$2:$AH$2000,$Y47)&amp;"")</f>
      </c>
      <c r="BZ47" t="str">
        <f>IF($Z47="","",INDEX($AH$2:$AH$2000,$Z47)&amp;"")</f>
      </c>
      <c r="CA47">
        <f>IF($Y47="","",INDEX($BV$2:$BV$2000,$Y47))</f>
      </c>
      <c r="CB47">
        <f>IF($Z47="","",INDEX($BV$2:$BV$2000,$Z47))</f>
      </c>
    </row>
    <row r="48">
      <c r="A48" t="str">
        <f>IF(TRIM(INDEX(games!$A:$A,ROW()))="","",TRIM(INDEX(games!$A:$A,ROW())))</f>
      </c>
      <c r="B48">
        <f>IF(OR($A48="",INDEX(games!$B:$B,ROW())=""),"",INDEX(games!$B:$B,ROW()))</f>
      </c>
      <c r="C48" t="str">
        <f>IF(OR($A48="",INDEX(games!$C:$C,ROW())=""),"",INDEX(games!$C:$C,ROW()))</f>
      </c>
      <c r="D48">
        <f>IF($A48="","",COUNTIF($W$2:$W$2500,$A48)+COUNTIF($X$2:$X$2500,$A48))</f>
      </c>
      <c r="E48">
        <f>IF($A48="","",IFERROR(MATCH($C48,$R$2:$R$5,0),0))</f>
      </c>
      <c r="F48">
        <f>IF($A48="","",MOD(ROW(),34))</f>
      </c>
      <c r="G48">
        <f>IF($A48="",NA(),IF($C48="Action",$B48,NA()))</f>
      </c>
      <c r="H48">
        <f>IF($A48="",NA(),IF($C48="Action",1+$F48*0.023,NA()))</f>
      </c>
      <c r="I48">
        <f>IF($A48="",NA(),IF($C48="Strategy",$B48,NA()))</f>
      </c>
      <c r="J48">
        <f>IF($A48="",NA(),IF($C48="Strategy",2+$F48*0.023,NA()))</f>
      </c>
      <c r="K48">
        <f>IF($A48="",NA(),IF($C48="Deckbuilder",$B48,NA()))</f>
      </c>
      <c r="L48">
        <f>IF($A48="",NA(),IF($C48="Deckbuilder",3+$F48*0.023,NA()))</f>
      </c>
      <c r="M48">
        <f>IF($A48="",NA(),IF($C48="Traditional",$B48,NA()))</f>
      </c>
      <c r="N48">
        <f>IF($A48="",NA(),IF($C48="Traditional",4+$F48*0.023,NA()))</f>
      </c>
      <c r="O48">
        <f>IF($A48="","",$D48+ROW()/1000000)</f>
      </c>
      <c r="P48" t="str">
        <f>IF(OR($A48="",INDEX(games!$H:$H,ROW())=""),"",INDEX(games!$H:$H,ROW()))</f>
      </c>
      <c r="Q48">
        <f>IF(OR($A48="",$P48&lt;&gt;"Yes"),"",$D48+ROW()/1000000)</f>
      </c>
      <c r="T48">
        <f>IF($Y48="","",INDEX($B$2:$B$2000,$Y48))</f>
      </c>
      <c r="U48">
        <f>IF($Z48="","",INDEX($B$2:$B$2000,$Z48))</f>
      </c>
      <c r="V48">
        <f>IF(OR($T48="",$U48=""),"",$U48-$T48)</f>
      </c>
      <c r="W48" t="str">
        <f>IF(TRIM(INDEX(connections!$A:$A,ROW()))="","",TRIM(INDEX(connections!$A:$A,ROW())))</f>
      </c>
      <c r="X48" t="str">
        <f>IF($W48="","",TRIM(INDEX(connections!$B:$B,ROW())))</f>
      </c>
      <c r="Y48">
        <f>IF($W48="","",IFERROR(MATCH($W48,$A$2:$A$2000,0),""))</f>
      </c>
      <c r="Z48">
        <f>IF($X48="","",IFERROR(MATCH($X48,$A$2:$A$2000,0),""))</f>
      </c>
      <c r="AA48" t="str">
        <f>IF($Y48="","",INDEX($P$2:$P$2000,$Y48))</f>
      </c>
      <c r="AB48" t="str">
        <f>IF($Z48="","",INDEX($P$2:$P$2000,$Z48))</f>
      </c>
      <c r="AC48">
        <f>IF(AND($AA48="Yes",$AB48="Yes"),1,"")</f>
      </c>
      <c r="AD48">
        <f>IF(OR($Y48="",$Z48=""),"",IF(INDEX($C$2:$C$2000,$Y48)=INDEX($C$2:$C$2000,$Z48),0,1))</f>
      </c>
      <c r="AE48">
        <f>IF($AC48&lt;&gt;1,"",IF(AND(INDEX($AG$2:$AG$2000,$Y48)=1,INDEX($AG$2:$AG$2000,$Z48)=1),1,""))</f>
      </c>
      <c r="AG48">
        <f>IF($A48="","",COUNTIFS($W$2:$W$2500,$A48,$AB$2:$AB$2500,"Yes")+COUNTIFS($X$2:$X$2500,$A48,$AA$2:$AA$2500,"Yes"))</f>
      </c>
      <c r="AH48" t="str">
        <f>IF(OR($P48&lt;&gt;"Yes",N($AG48)=0),"",IF(AND($AG48=1,COUNTIFS($W$2:$W$2500,$A48,$AE$2:$AE$2500,1)+COUNTIFS($X$2:$X$2500,$A48,$AE$2:$AE$2500,1)&gt;0),"","Yes"))</f>
      </c>
      <c r="AI48">
        <f>IF($AH48="Yes",$AG48,"")</f>
      </c>
      <c r="AJ48">
        <f>IF($AI48="","",$AI48+ROW()/1000000)</f>
      </c>
      <c r="AK48">
        <f>IF(OR($A48="",$P48="Yes",N($AG48)=0),"",$AG48+ROW()/1000000)</f>
      </c>
      <c r="AL48" t="str">
        <f>IF($A48="","",INDEX(games!$J:$J,ROW())&amp;"")</f>
      </c>
      <c r="AM48">
        <f>IF($A48="","",SUMPRODUCT($AO48:$BD48,'Map Analysis'!$AP$2^{0,1,2,3,4,5,6,7,8,9,10,11,12,13,14,15}))</f>
      </c>
      <c r="AN48">
        <f>IF($A48="","",$AM48+ROW()/10000000)</f>
      </c>
      <c r="AO48">
        <f>IF($A48="","",COUNTIF($W$2:$W$2500,$A48))</f>
      </c>
      <c r="AP48">
        <f>IF($A48="","",SUMIFS($BF$2:$BF$2500,$W$2:$W$2500,$A48))</f>
      </c>
      <c r="AQ48">
        <f>IF($A48="","",SUMIFS($BG$2:$BG$2500,$W$2:$W$2500,$A48))</f>
      </c>
      <c r="AR48">
        <f>IF($A48="","",SUMIFS($BH$2:$BH$2500,$W$2:$W$2500,$A48))</f>
      </c>
      <c r="AS48">
        <f>IF($A48="","",SUMIFS($BI$2:$BI$2500,$W$2:$W$2500,$A48))</f>
      </c>
      <c r="AT48">
        <f>IF($A48="","",SUMIFS($BJ$2:$BJ$2500,$W$2:$W$2500,$A48))</f>
      </c>
      <c r="AU48">
        <f>IF($A48="","",SUMIFS($BK$2:$BK$2500,$W$2:$W$2500,$A48))</f>
      </c>
      <c r="AV48">
        <f>IF($A48="","",SUMIFS($BL$2:$BL$2500,$W$2:$W$2500,$A48))</f>
      </c>
      <c r="AW48">
        <f>IF($A48="","",SUMIFS($BM$2:$BM$2500,$W$2:$W$2500,$A48))</f>
      </c>
      <c r="AX48">
        <f>IF($A48="","",SUMIFS($BN$2:$BN$2500,$W$2:$W$2500,$A48))</f>
      </c>
      <c r="AY48">
        <f>IF($A48="","",SUMIFS($BO$2:$BO$2500,$W$2:$W$2500,$A48))</f>
      </c>
      <c r="AZ48">
        <f>IF($A48="","",SUMIFS($BP$2:$BP$2500,$W$2:$W$2500,$A48))</f>
      </c>
      <c r="BA48">
        <f>IF($A48="","",SUMIFS($BQ$2:$BQ$2500,$W$2:$W$2500,$A48))</f>
      </c>
      <c r="BB48">
        <f>IF($A48="","",SUMIFS($BR$2:$BR$2500,$W$2:$W$2500,$A48))</f>
      </c>
      <c r="BC48">
        <f>IF($A48="","",SUMIFS($BS$2:$BS$2500,$W$2:$W$2500,$A48))</f>
      </c>
      <c r="BD48">
        <f>IF($A48="","",SUMIFS($BT$2:$BT$2500,$W$2:$W$2500,$A48))</f>
      </c>
      <c r="BF48">
        <f>IF($Z48="","",INDEX($AO$2:$AO$2000,$Z48))</f>
      </c>
      <c r="BG48">
        <f>IF($Z48="","",INDEX($AP$2:$AP$2000,$Z48))</f>
      </c>
      <c r="BH48">
        <f>IF($Z48="","",INDEX($AQ$2:$AQ$2000,$Z48))</f>
      </c>
      <c r="BI48">
        <f>IF($Z48="","",INDEX($AR$2:$AR$2000,$Z48))</f>
      </c>
      <c r="BJ48">
        <f>IF($Z48="","",INDEX($AS$2:$AS$2000,$Z48))</f>
      </c>
      <c r="BK48">
        <f>IF($Z48="","",INDEX($AT$2:$AT$2000,$Z48))</f>
      </c>
      <c r="BL48">
        <f>IF($Z48="","",INDEX($AU$2:$AU$2000,$Z48))</f>
      </c>
      <c r="BM48">
        <f>IF($Z48="","",INDEX($AV$2:$AV$2000,$Z48))</f>
      </c>
      <c r="BN48">
        <f>IF($Z48="","",INDEX($AW$2:$AW$2000,$Z48))</f>
      </c>
      <c r="BO48">
        <f>IF($Z48="","",INDEX($AX$2:$AX$2000,$Z48))</f>
      </c>
      <c r="BP48">
        <f>IF($Z48="","",INDEX($AY$2:$AY$2000,$Z48))</f>
      </c>
      <c r="BQ48">
        <f>IF($Z48="","",INDEX($AZ$2:$AZ$2000,$Z48))</f>
      </c>
      <c r="BR48">
        <f>IF($Z48="","",INDEX($BA$2:$BA$2000,$Z48))</f>
      </c>
      <c r="BS48">
        <f>IF($Z48="","",INDEX($BB$2:$BB$2000,$Z48))</f>
      </c>
      <c r="BT48">
        <f>IF($Z48="","",INDEX($BC$2:$BC$2000,$Z48))</f>
      </c>
      <c r="BV48">
        <f>IF(OR($A48="",$P48&lt;&gt;"Yes",$AH48="Yes"),"",1+N($AG48))</f>
      </c>
      <c r="BW48">
        <f>IF($A48="","",COUNTIFS($W$2:$W$2500,$A48,$BZ$2:$BZ$2500,"Yes")+COUNTIFS($X$2:$X$2500,$A48,$BY$2:$BY$2500,"Yes"))</f>
      </c>
      <c r="BX48">
        <f>IF(OR($A48="",$P48="Yes"),"",IF(N($BW48)=0,0,1+SUMIFS($CB$2:$CB$2500,$W$2:$W$2500,$A48)+SUMIFS($CA$2:$CA$2500,$X$2:$X$2500,$A48)))</f>
      </c>
      <c r="BY48" t="str">
        <f>IF($Y48="","",INDEX($AH$2:$AH$2000,$Y48)&amp;"")</f>
      </c>
      <c r="BZ48" t="str">
        <f>IF($Z48="","",INDEX($AH$2:$AH$2000,$Z48)&amp;"")</f>
      </c>
      <c r="CA48">
        <f>IF($Y48="","",INDEX($BV$2:$BV$2000,$Y48))</f>
      </c>
      <c r="CB48">
        <f>IF($Z48="","",INDEX($BV$2:$BV$2000,$Z48))</f>
      </c>
    </row>
    <row r="49">
      <c r="A49" t="str">
        <f>IF(TRIM(INDEX(games!$A:$A,ROW()))="","",TRIM(INDEX(games!$A:$A,ROW())))</f>
      </c>
      <c r="B49">
        <f>IF(OR($A49="",INDEX(games!$B:$B,ROW())=""),"",INDEX(games!$B:$B,ROW()))</f>
      </c>
      <c r="C49" t="str">
        <f>IF(OR($A49="",INDEX(games!$C:$C,ROW())=""),"",INDEX(games!$C:$C,ROW()))</f>
      </c>
      <c r="D49">
        <f>IF($A49="","",COUNTIF($W$2:$W$2500,$A49)+COUNTIF($X$2:$X$2500,$A49))</f>
      </c>
      <c r="E49">
        <f>IF($A49="","",IFERROR(MATCH($C49,$R$2:$R$5,0),0))</f>
      </c>
      <c r="F49">
        <f>IF($A49="","",MOD(ROW(),34))</f>
      </c>
      <c r="G49">
        <f>IF($A49="",NA(),IF($C49="Action",$B49,NA()))</f>
      </c>
      <c r="H49">
        <f>IF($A49="",NA(),IF($C49="Action",1+$F49*0.023,NA()))</f>
      </c>
      <c r="I49">
        <f>IF($A49="",NA(),IF($C49="Strategy",$B49,NA()))</f>
      </c>
      <c r="J49">
        <f>IF($A49="",NA(),IF($C49="Strategy",2+$F49*0.023,NA()))</f>
      </c>
      <c r="K49">
        <f>IF($A49="",NA(),IF($C49="Deckbuilder",$B49,NA()))</f>
      </c>
      <c r="L49">
        <f>IF($A49="",NA(),IF($C49="Deckbuilder",3+$F49*0.023,NA()))</f>
      </c>
      <c r="M49">
        <f>IF($A49="",NA(),IF($C49="Traditional",$B49,NA()))</f>
      </c>
      <c r="N49">
        <f>IF($A49="",NA(),IF($C49="Traditional",4+$F49*0.023,NA()))</f>
      </c>
      <c r="O49">
        <f>IF($A49="","",$D49+ROW()/1000000)</f>
      </c>
      <c r="P49" t="str">
        <f>IF(OR($A49="",INDEX(games!$H:$H,ROW())=""),"",INDEX(games!$H:$H,ROW()))</f>
      </c>
      <c r="Q49">
        <f>IF(OR($A49="",$P49&lt;&gt;"Yes"),"",$D49+ROW()/1000000)</f>
      </c>
      <c r="T49">
        <f>IF($Y49="","",INDEX($B$2:$B$2000,$Y49))</f>
      </c>
      <c r="U49">
        <f>IF($Z49="","",INDEX($B$2:$B$2000,$Z49))</f>
      </c>
      <c r="V49">
        <f>IF(OR($T49="",$U49=""),"",$U49-$T49)</f>
      </c>
      <c r="W49" t="str">
        <f>IF(TRIM(INDEX(connections!$A:$A,ROW()))="","",TRIM(INDEX(connections!$A:$A,ROW())))</f>
      </c>
      <c r="X49" t="str">
        <f>IF($W49="","",TRIM(INDEX(connections!$B:$B,ROW())))</f>
      </c>
      <c r="Y49">
        <f>IF($W49="","",IFERROR(MATCH($W49,$A$2:$A$2000,0),""))</f>
      </c>
      <c r="Z49">
        <f>IF($X49="","",IFERROR(MATCH($X49,$A$2:$A$2000,0),""))</f>
      </c>
      <c r="AA49" t="str">
        <f>IF($Y49="","",INDEX($P$2:$P$2000,$Y49))</f>
      </c>
      <c r="AB49" t="str">
        <f>IF($Z49="","",INDEX($P$2:$P$2000,$Z49))</f>
      </c>
      <c r="AC49">
        <f>IF(AND($AA49="Yes",$AB49="Yes"),1,"")</f>
      </c>
      <c r="AD49">
        <f>IF(OR($Y49="",$Z49=""),"",IF(INDEX($C$2:$C$2000,$Y49)=INDEX($C$2:$C$2000,$Z49),0,1))</f>
      </c>
      <c r="AE49">
        <f>IF($AC49&lt;&gt;1,"",IF(AND(INDEX($AG$2:$AG$2000,$Y49)=1,INDEX($AG$2:$AG$2000,$Z49)=1),1,""))</f>
      </c>
      <c r="AG49">
        <f>IF($A49="","",COUNTIFS($W$2:$W$2500,$A49,$AB$2:$AB$2500,"Yes")+COUNTIFS($X$2:$X$2500,$A49,$AA$2:$AA$2500,"Yes"))</f>
      </c>
      <c r="AH49" t="str">
        <f>IF(OR($P49&lt;&gt;"Yes",N($AG49)=0),"",IF(AND($AG49=1,COUNTIFS($W$2:$W$2500,$A49,$AE$2:$AE$2500,1)+COUNTIFS($X$2:$X$2500,$A49,$AE$2:$AE$2500,1)&gt;0),"","Yes"))</f>
      </c>
      <c r="AI49">
        <f>IF($AH49="Yes",$AG49,"")</f>
      </c>
      <c r="AJ49">
        <f>IF($AI49="","",$AI49+ROW()/1000000)</f>
      </c>
      <c r="AK49">
        <f>IF(OR($A49="",$P49="Yes",N($AG49)=0),"",$AG49+ROW()/1000000)</f>
      </c>
      <c r="AL49" t="str">
        <f>IF($A49="","",INDEX(games!$J:$J,ROW())&amp;"")</f>
      </c>
      <c r="AM49">
        <f>IF($A49="","",SUMPRODUCT($AO49:$BD49,'Map Analysis'!$AP$2^{0,1,2,3,4,5,6,7,8,9,10,11,12,13,14,15}))</f>
      </c>
      <c r="AN49">
        <f>IF($A49="","",$AM49+ROW()/10000000)</f>
      </c>
      <c r="AO49">
        <f>IF($A49="","",COUNTIF($W$2:$W$2500,$A49))</f>
      </c>
      <c r="AP49">
        <f>IF($A49="","",SUMIFS($BF$2:$BF$2500,$W$2:$W$2500,$A49))</f>
      </c>
      <c r="AQ49">
        <f>IF($A49="","",SUMIFS($BG$2:$BG$2500,$W$2:$W$2500,$A49))</f>
      </c>
      <c r="AR49">
        <f>IF($A49="","",SUMIFS($BH$2:$BH$2500,$W$2:$W$2500,$A49))</f>
      </c>
      <c r="AS49">
        <f>IF($A49="","",SUMIFS($BI$2:$BI$2500,$W$2:$W$2500,$A49))</f>
      </c>
      <c r="AT49">
        <f>IF($A49="","",SUMIFS($BJ$2:$BJ$2500,$W$2:$W$2500,$A49))</f>
      </c>
      <c r="AU49">
        <f>IF($A49="","",SUMIFS($BK$2:$BK$2500,$W$2:$W$2500,$A49))</f>
      </c>
      <c r="AV49">
        <f>IF($A49="","",SUMIFS($BL$2:$BL$2500,$W$2:$W$2500,$A49))</f>
      </c>
      <c r="AW49">
        <f>IF($A49="","",SUMIFS($BM$2:$BM$2500,$W$2:$W$2500,$A49))</f>
      </c>
      <c r="AX49">
        <f>IF($A49="","",SUMIFS($BN$2:$BN$2500,$W$2:$W$2500,$A49))</f>
      </c>
      <c r="AY49">
        <f>IF($A49="","",SUMIFS($BO$2:$BO$2500,$W$2:$W$2500,$A49))</f>
      </c>
      <c r="AZ49">
        <f>IF($A49="","",SUMIFS($BP$2:$BP$2500,$W$2:$W$2500,$A49))</f>
      </c>
      <c r="BA49">
        <f>IF($A49="","",SUMIFS($BQ$2:$BQ$2500,$W$2:$W$2500,$A49))</f>
      </c>
      <c r="BB49">
        <f>IF($A49="","",SUMIFS($BR$2:$BR$2500,$W$2:$W$2500,$A49))</f>
      </c>
      <c r="BC49">
        <f>IF($A49="","",SUMIFS($BS$2:$BS$2500,$W$2:$W$2500,$A49))</f>
      </c>
      <c r="BD49">
        <f>IF($A49="","",SUMIFS($BT$2:$BT$2500,$W$2:$W$2500,$A49))</f>
      </c>
      <c r="BF49">
        <f>IF($Z49="","",INDEX($AO$2:$AO$2000,$Z49))</f>
      </c>
      <c r="BG49">
        <f>IF($Z49="","",INDEX($AP$2:$AP$2000,$Z49))</f>
      </c>
      <c r="BH49">
        <f>IF($Z49="","",INDEX($AQ$2:$AQ$2000,$Z49))</f>
      </c>
      <c r="BI49">
        <f>IF($Z49="","",INDEX($AR$2:$AR$2000,$Z49))</f>
      </c>
      <c r="BJ49">
        <f>IF($Z49="","",INDEX($AS$2:$AS$2000,$Z49))</f>
      </c>
      <c r="BK49">
        <f>IF($Z49="","",INDEX($AT$2:$AT$2000,$Z49))</f>
      </c>
      <c r="BL49">
        <f>IF($Z49="","",INDEX($AU$2:$AU$2000,$Z49))</f>
      </c>
      <c r="BM49">
        <f>IF($Z49="","",INDEX($AV$2:$AV$2000,$Z49))</f>
      </c>
      <c r="BN49">
        <f>IF($Z49="","",INDEX($AW$2:$AW$2000,$Z49))</f>
      </c>
      <c r="BO49">
        <f>IF($Z49="","",INDEX($AX$2:$AX$2000,$Z49))</f>
      </c>
      <c r="BP49">
        <f>IF($Z49="","",INDEX($AY$2:$AY$2000,$Z49))</f>
      </c>
      <c r="BQ49">
        <f>IF($Z49="","",INDEX($AZ$2:$AZ$2000,$Z49))</f>
      </c>
      <c r="BR49">
        <f>IF($Z49="","",INDEX($BA$2:$BA$2000,$Z49))</f>
      </c>
      <c r="BS49">
        <f>IF($Z49="","",INDEX($BB$2:$BB$2000,$Z49))</f>
      </c>
      <c r="BT49">
        <f>IF($Z49="","",INDEX($BC$2:$BC$2000,$Z49))</f>
      </c>
      <c r="BV49">
        <f>IF(OR($A49="",$P49&lt;&gt;"Yes",$AH49="Yes"),"",1+N($AG49))</f>
      </c>
      <c r="BW49">
        <f>IF($A49="","",COUNTIFS($W$2:$W$2500,$A49,$BZ$2:$BZ$2500,"Yes")+COUNTIFS($X$2:$X$2500,$A49,$BY$2:$BY$2500,"Yes"))</f>
      </c>
      <c r="BX49">
        <f>IF(OR($A49="",$P49="Yes"),"",IF(N($BW49)=0,0,1+SUMIFS($CB$2:$CB$2500,$W$2:$W$2500,$A49)+SUMIFS($CA$2:$CA$2500,$X$2:$X$2500,$A49)))</f>
      </c>
      <c r="BY49" t="str">
        <f>IF($Y49="","",INDEX($AH$2:$AH$2000,$Y49)&amp;"")</f>
      </c>
      <c r="BZ49" t="str">
        <f>IF($Z49="","",INDEX($AH$2:$AH$2000,$Z49)&amp;"")</f>
      </c>
      <c r="CA49">
        <f>IF($Y49="","",INDEX($BV$2:$BV$2000,$Y49))</f>
      </c>
      <c r="CB49">
        <f>IF($Z49="","",INDEX($BV$2:$BV$2000,$Z49))</f>
      </c>
    </row>
    <row r="50">
      <c r="A50" t="str">
        <f>IF(TRIM(INDEX(games!$A:$A,ROW()))="","",TRIM(INDEX(games!$A:$A,ROW())))</f>
      </c>
      <c r="B50">
        <f>IF(OR($A50="",INDEX(games!$B:$B,ROW())=""),"",INDEX(games!$B:$B,ROW()))</f>
      </c>
      <c r="C50" t="str">
        <f>IF(OR($A50="",INDEX(games!$C:$C,ROW())=""),"",INDEX(games!$C:$C,ROW()))</f>
      </c>
      <c r="D50">
        <f>IF($A50="","",COUNTIF($W$2:$W$2500,$A50)+COUNTIF($X$2:$X$2500,$A50))</f>
      </c>
      <c r="E50">
        <f>IF($A50="","",IFERROR(MATCH($C50,$R$2:$R$5,0),0))</f>
      </c>
      <c r="F50">
        <f>IF($A50="","",MOD(ROW(),34))</f>
      </c>
      <c r="G50">
        <f>IF($A50="",NA(),IF($C50="Action",$B50,NA()))</f>
      </c>
      <c r="H50">
        <f>IF($A50="",NA(),IF($C50="Action",1+$F50*0.023,NA()))</f>
      </c>
      <c r="I50">
        <f>IF($A50="",NA(),IF($C50="Strategy",$B50,NA()))</f>
      </c>
      <c r="J50">
        <f>IF($A50="",NA(),IF($C50="Strategy",2+$F50*0.023,NA()))</f>
      </c>
      <c r="K50">
        <f>IF($A50="",NA(),IF($C50="Deckbuilder",$B50,NA()))</f>
      </c>
      <c r="L50">
        <f>IF($A50="",NA(),IF($C50="Deckbuilder",3+$F50*0.023,NA()))</f>
      </c>
      <c r="M50">
        <f>IF($A50="",NA(),IF($C50="Traditional",$B50,NA()))</f>
      </c>
      <c r="N50">
        <f>IF($A50="",NA(),IF($C50="Traditional",4+$F50*0.023,NA()))</f>
      </c>
      <c r="O50">
        <f>IF($A50="","",$D50+ROW()/1000000)</f>
      </c>
      <c r="P50" t="str">
        <f>IF(OR($A50="",INDEX(games!$H:$H,ROW())=""),"",INDEX(games!$H:$H,ROW()))</f>
      </c>
      <c r="Q50">
        <f>IF(OR($A50="",$P50&lt;&gt;"Yes"),"",$D50+ROW()/1000000)</f>
      </c>
      <c r="T50">
        <f>IF($Y50="","",INDEX($B$2:$B$2000,$Y50))</f>
      </c>
      <c r="U50">
        <f>IF($Z50="","",INDEX($B$2:$B$2000,$Z50))</f>
      </c>
      <c r="V50">
        <f>IF(OR($T50="",$U50=""),"",$U50-$T50)</f>
      </c>
      <c r="W50" t="str">
        <f>IF(TRIM(INDEX(connections!$A:$A,ROW()))="","",TRIM(INDEX(connections!$A:$A,ROW())))</f>
      </c>
      <c r="X50" t="str">
        <f>IF($W50="","",TRIM(INDEX(connections!$B:$B,ROW())))</f>
      </c>
      <c r="Y50">
        <f>IF($W50="","",IFERROR(MATCH($W50,$A$2:$A$2000,0),""))</f>
      </c>
      <c r="Z50">
        <f>IF($X50="","",IFERROR(MATCH($X50,$A$2:$A$2000,0),""))</f>
      </c>
      <c r="AA50" t="str">
        <f>IF($Y50="","",INDEX($P$2:$P$2000,$Y50))</f>
      </c>
      <c r="AB50" t="str">
        <f>IF($Z50="","",INDEX($P$2:$P$2000,$Z50))</f>
      </c>
      <c r="AC50">
        <f>IF(AND($AA50="Yes",$AB50="Yes"),1,"")</f>
      </c>
      <c r="AD50">
        <f>IF(OR($Y50="",$Z50=""),"",IF(INDEX($C$2:$C$2000,$Y50)=INDEX($C$2:$C$2000,$Z50),0,1))</f>
      </c>
      <c r="AE50">
        <f>IF($AC50&lt;&gt;1,"",IF(AND(INDEX($AG$2:$AG$2000,$Y50)=1,INDEX($AG$2:$AG$2000,$Z50)=1),1,""))</f>
      </c>
      <c r="AG50">
        <f>IF($A50="","",COUNTIFS($W$2:$W$2500,$A50,$AB$2:$AB$2500,"Yes")+COUNTIFS($X$2:$X$2500,$A50,$AA$2:$AA$2500,"Yes"))</f>
      </c>
      <c r="AH50" t="str">
        <f>IF(OR($P50&lt;&gt;"Yes",N($AG50)=0),"",IF(AND($AG50=1,COUNTIFS($W$2:$W$2500,$A50,$AE$2:$AE$2500,1)+COUNTIFS($X$2:$X$2500,$A50,$AE$2:$AE$2500,1)&gt;0),"","Yes"))</f>
      </c>
      <c r="AI50">
        <f>IF($AH50="Yes",$AG50,"")</f>
      </c>
      <c r="AJ50">
        <f>IF($AI50="","",$AI50+ROW()/1000000)</f>
      </c>
      <c r="AK50">
        <f>IF(OR($A50="",$P50="Yes",N($AG50)=0),"",$AG50+ROW()/1000000)</f>
      </c>
      <c r="AL50" t="str">
        <f>IF($A50="","",INDEX(games!$J:$J,ROW())&amp;"")</f>
      </c>
      <c r="AM50">
        <f>IF($A50="","",SUMPRODUCT($AO50:$BD50,'Map Analysis'!$AP$2^{0,1,2,3,4,5,6,7,8,9,10,11,12,13,14,15}))</f>
      </c>
      <c r="AN50">
        <f>IF($A50="","",$AM50+ROW()/10000000)</f>
      </c>
      <c r="AO50">
        <f>IF($A50="","",COUNTIF($W$2:$W$2500,$A50))</f>
      </c>
      <c r="AP50">
        <f>IF($A50="","",SUMIFS($BF$2:$BF$2500,$W$2:$W$2500,$A50))</f>
      </c>
      <c r="AQ50">
        <f>IF($A50="","",SUMIFS($BG$2:$BG$2500,$W$2:$W$2500,$A50))</f>
      </c>
      <c r="AR50">
        <f>IF($A50="","",SUMIFS($BH$2:$BH$2500,$W$2:$W$2500,$A50))</f>
      </c>
      <c r="AS50">
        <f>IF($A50="","",SUMIFS($BI$2:$BI$2500,$W$2:$W$2500,$A50))</f>
      </c>
      <c r="AT50">
        <f>IF($A50="","",SUMIFS($BJ$2:$BJ$2500,$W$2:$W$2500,$A50))</f>
      </c>
      <c r="AU50">
        <f>IF($A50="","",SUMIFS($BK$2:$BK$2500,$W$2:$W$2500,$A50))</f>
      </c>
      <c r="AV50">
        <f>IF($A50="","",SUMIFS($BL$2:$BL$2500,$W$2:$W$2500,$A50))</f>
      </c>
      <c r="AW50">
        <f>IF($A50="","",SUMIFS($BM$2:$BM$2500,$W$2:$W$2500,$A50))</f>
      </c>
      <c r="AX50">
        <f>IF($A50="","",SUMIFS($BN$2:$BN$2500,$W$2:$W$2500,$A50))</f>
      </c>
      <c r="AY50">
        <f>IF($A50="","",SUMIFS($BO$2:$BO$2500,$W$2:$W$2500,$A50))</f>
      </c>
      <c r="AZ50">
        <f>IF($A50="","",SUMIFS($BP$2:$BP$2500,$W$2:$W$2500,$A50))</f>
      </c>
      <c r="BA50">
        <f>IF($A50="","",SUMIFS($BQ$2:$BQ$2500,$W$2:$W$2500,$A50))</f>
      </c>
      <c r="BB50">
        <f>IF($A50="","",SUMIFS($BR$2:$BR$2500,$W$2:$W$2500,$A50))</f>
      </c>
      <c r="BC50">
        <f>IF($A50="","",SUMIFS($BS$2:$BS$2500,$W$2:$W$2500,$A50))</f>
      </c>
      <c r="BD50">
        <f>IF($A50="","",SUMIFS($BT$2:$BT$2500,$W$2:$W$2500,$A50))</f>
      </c>
      <c r="BF50">
        <f>IF($Z50="","",INDEX($AO$2:$AO$2000,$Z50))</f>
      </c>
      <c r="BG50">
        <f>IF($Z50="","",INDEX($AP$2:$AP$2000,$Z50))</f>
      </c>
      <c r="BH50">
        <f>IF($Z50="","",INDEX($AQ$2:$AQ$2000,$Z50))</f>
      </c>
      <c r="BI50">
        <f>IF($Z50="","",INDEX($AR$2:$AR$2000,$Z50))</f>
      </c>
      <c r="BJ50">
        <f>IF($Z50="","",INDEX($AS$2:$AS$2000,$Z50))</f>
      </c>
      <c r="BK50">
        <f>IF($Z50="","",INDEX($AT$2:$AT$2000,$Z50))</f>
      </c>
      <c r="BL50">
        <f>IF($Z50="","",INDEX($AU$2:$AU$2000,$Z50))</f>
      </c>
      <c r="BM50">
        <f>IF($Z50="","",INDEX($AV$2:$AV$2000,$Z50))</f>
      </c>
      <c r="BN50">
        <f>IF($Z50="","",INDEX($AW$2:$AW$2000,$Z50))</f>
      </c>
      <c r="BO50">
        <f>IF($Z50="","",INDEX($AX$2:$AX$2000,$Z50))</f>
      </c>
      <c r="BP50">
        <f>IF($Z50="","",INDEX($AY$2:$AY$2000,$Z50))</f>
      </c>
      <c r="BQ50">
        <f>IF($Z50="","",INDEX($AZ$2:$AZ$2000,$Z50))</f>
      </c>
      <c r="BR50">
        <f>IF($Z50="","",INDEX($BA$2:$BA$2000,$Z50))</f>
      </c>
      <c r="BS50">
        <f>IF($Z50="","",INDEX($BB$2:$BB$2000,$Z50))</f>
      </c>
      <c r="BT50">
        <f>IF($Z50="","",INDEX($BC$2:$BC$2000,$Z50))</f>
      </c>
      <c r="BV50">
        <f>IF(OR($A50="",$P50&lt;&gt;"Yes",$AH50="Yes"),"",1+N($AG50))</f>
      </c>
      <c r="BW50">
        <f>IF($A50="","",COUNTIFS($W$2:$W$2500,$A50,$BZ$2:$BZ$2500,"Yes")+COUNTIFS($X$2:$X$2500,$A50,$BY$2:$BY$2500,"Yes"))</f>
      </c>
      <c r="BX50">
        <f>IF(OR($A50="",$P50="Yes"),"",IF(N($BW50)=0,0,1+SUMIFS($CB$2:$CB$2500,$W$2:$W$2500,$A50)+SUMIFS($CA$2:$CA$2500,$X$2:$X$2500,$A50)))</f>
      </c>
      <c r="BY50" t="str">
        <f>IF($Y50="","",INDEX($AH$2:$AH$2000,$Y50)&amp;"")</f>
      </c>
      <c r="BZ50" t="str">
        <f>IF($Z50="","",INDEX($AH$2:$AH$2000,$Z50)&amp;"")</f>
      </c>
      <c r="CA50">
        <f>IF($Y50="","",INDEX($BV$2:$BV$2000,$Y50))</f>
      </c>
      <c r="CB50">
        <f>IF($Z50="","",INDEX($BV$2:$BV$2000,$Z50))</f>
      </c>
    </row>
    <row r="51">
      <c r="A51" t="str">
        <f>IF(TRIM(INDEX(games!$A:$A,ROW()))="","",TRIM(INDEX(games!$A:$A,ROW())))</f>
      </c>
      <c r="B51">
        <f>IF(OR($A51="",INDEX(games!$B:$B,ROW())=""),"",INDEX(games!$B:$B,ROW()))</f>
      </c>
      <c r="C51" t="str">
        <f>IF(OR($A51="",INDEX(games!$C:$C,ROW())=""),"",INDEX(games!$C:$C,ROW()))</f>
      </c>
      <c r="D51">
        <f>IF($A51="","",COUNTIF($W$2:$W$2500,$A51)+COUNTIF($X$2:$X$2500,$A51))</f>
      </c>
      <c r="E51">
        <f>IF($A51="","",IFERROR(MATCH($C51,$R$2:$R$5,0),0))</f>
      </c>
      <c r="F51">
        <f>IF($A51="","",MOD(ROW(),34))</f>
      </c>
      <c r="G51">
        <f>IF($A51="",NA(),IF($C51="Action",$B51,NA()))</f>
      </c>
      <c r="H51">
        <f>IF($A51="",NA(),IF($C51="Action",1+$F51*0.023,NA()))</f>
      </c>
      <c r="I51">
        <f>IF($A51="",NA(),IF($C51="Strategy",$B51,NA()))</f>
      </c>
      <c r="J51">
        <f>IF($A51="",NA(),IF($C51="Strategy",2+$F51*0.023,NA()))</f>
      </c>
      <c r="K51">
        <f>IF($A51="",NA(),IF($C51="Deckbuilder",$B51,NA()))</f>
      </c>
      <c r="L51">
        <f>IF($A51="",NA(),IF($C51="Deckbuilder",3+$F51*0.023,NA()))</f>
      </c>
      <c r="M51">
        <f>IF($A51="",NA(),IF($C51="Traditional",$B51,NA()))</f>
      </c>
      <c r="N51">
        <f>IF($A51="",NA(),IF($C51="Traditional",4+$F51*0.023,NA()))</f>
      </c>
      <c r="O51">
        <f>IF($A51="","",$D51+ROW()/1000000)</f>
      </c>
      <c r="P51" t="str">
        <f>IF(OR($A51="",INDEX(games!$H:$H,ROW())=""),"",INDEX(games!$H:$H,ROW()))</f>
      </c>
      <c r="Q51">
        <f>IF(OR($A51="",$P51&lt;&gt;"Yes"),"",$D51+ROW()/1000000)</f>
      </c>
      <c r="T51">
        <f>IF($Y51="","",INDEX($B$2:$B$2000,$Y51))</f>
      </c>
      <c r="U51">
        <f>IF($Z51="","",INDEX($B$2:$B$2000,$Z51))</f>
      </c>
      <c r="V51">
        <f>IF(OR($T51="",$U51=""),"",$U51-$T51)</f>
      </c>
      <c r="W51" t="str">
        <f>IF(TRIM(INDEX(connections!$A:$A,ROW()))="","",TRIM(INDEX(connections!$A:$A,ROW())))</f>
      </c>
      <c r="X51" t="str">
        <f>IF($W51="","",TRIM(INDEX(connections!$B:$B,ROW())))</f>
      </c>
      <c r="Y51">
        <f>IF($W51="","",IFERROR(MATCH($W51,$A$2:$A$2000,0),""))</f>
      </c>
      <c r="Z51">
        <f>IF($X51="","",IFERROR(MATCH($X51,$A$2:$A$2000,0),""))</f>
      </c>
      <c r="AA51" t="str">
        <f>IF($Y51="","",INDEX($P$2:$P$2000,$Y51))</f>
      </c>
      <c r="AB51" t="str">
        <f>IF($Z51="","",INDEX($P$2:$P$2000,$Z51))</f>
      </c>
      <c r="AC51">
        <f>IF(AND($AA51="Yes",$AB51="Yes"),1,"")</f>
      </c>
      <c r="AD51">
        <f>IF(OR($Y51="",$Z51=""),"",IF(INDEX($C$2:$C$2000,$Y51)=INDEX($C$2:$C$2000,$Z51),0,1))</f>
      </c>
      <c r="AE51">
        <f>IF($AC51&lt;&gt;1,"",IF(AND(INDEX($AG$2:$AG$2000,$Y51)=1,INDEX($AG$2:$AG$2000,$Z51)=1),1,""))</f>
      </c>
      <c r="AG51">
        <f>IF($A51="","",COUNTIFS($W$2:$W$2500,$A51,$AB$2:$AB$2500,"Yes")+COUNTIFS($X$2:$X$2500,$A51,$AA$2:$AA$2500,"Yes"))</f>
      </c>
      <c r="AH51" t="str">
        <f>IF(OR($P51&lt;&gt;"Yes",N($AG51)=0),"",IF(AND($AG51=1,COUNTIFS($W$2:$W$2500,$A51,$AE$2:$AE$2500,1)+COUNTIFS($X$2:$X$2500,$A51,$AE$2:$AE$2500,1)&gt;0),"","Yes"))</f>
      </c>
      <c r="AI51">
        <f>IF($AH51="Yes",$AG51,"")</f>
      </c>
      <c r="AJ51">
        <f>IF($AI51="","",$AI51+ROW()/1000000)</f>
      </c>
      <c r="AK51">
        <f>IF(OR($A51="",$P51="Yes",N($AG51)=0),"",$AG51+ROW()/1000000)</f>
      </c>
      <c r="AL51" t="str">
        <f>IF($A51="","",INDEX(games!$J:$J,ROW())&amp;"")</f>
      </c>
      <c r="AM51">
        <f>IF($A51="","",SUMPRODUCT($AO51:$BD51,'Map Analysis'!$AP$2^{0,1,2,3,4,5,6,7,8,9,10,11,12,13,14,15}))</f>
      </c>
      <c r="AN51">
        <f>IF($A51="","",$AM51+ROW()/10000000)</f>
      </c>
      <c r="AO51">
        <f>IF($A51="","",COUNTIF($W$2:$W$2500,$A51))</f>
      </c>
      <c r="AP51">
        <f>IF($A51="","",SUMIFS($BF$2:$BF$2500,$W$2:$W$2500,$A51))</f>
      </c>
      <c r="AQ51">
        <f>IF($A51="","",SUMIFS($BG$2:$BG$2500,$W$2:$W$2500,$A51))</f>
      </c>
      <c r="AR51">
        <f>IF($A51="","",SUMIFS($BH$2:$BH$2500,$W$2:$W$2500,$A51))</f>
      </c>
      <c r="AS51">
        <f>IF($A51="","",SUMIFS($BI$2:$BI$2500,$W$2:$W$2500,$A51))</f>
      </c>
      <c r="AT51">
        <f>IF($A51="","",SUMIFS($BJ$2:$BJ$2500,$W$2:$W$2500,$A51))</f>
      </c>
      <c r="AU51">
        <f>IF($A51="","",SUMIFS($BK$2:$BK$2500,$W$2:$W$2500,$A51))</f>
      </c>
      <c r="AV51">
        <f>IF($A51="","",SUMIFS($BL$2:$BL$2500,$W$2:$W$2500,$A51))</f>
      </c>
      <c r="AW51">
        <f>IF($A51="","",SUMIFS($BM$2:$BM$2500,$W$2:$W$2500,$A51))</f>
      </c>
      <c r="AX51">
        <f>IF($A51="","",SUMIFS($BN$2:$BN$2500,$W$2:$W$2500,$A51))</f>
      </c>
      <c r="AY51">
        <f>IF($A51="","",SUMIFS($BO$2:$BO$2500,$W$2:$W$2500,$A51))</f>
      </c>
      <c r="AZ51">
        <f>IF($A51="","",SUMIFS($BP$2:$BP$2500,$W$2:$W$2500,$A51))</f>
      </c>
      <c r="BA51">
        <f>IF($A51="","",SUMIFS($BQ$2:$BQ$2500,$W$2:$W$2500,$A51))</f>
      </c>
      <c r="BB51">
        <f>IF($A51="","",SUMIFS($BR$2:$BR$2500,$W$2:$W$2500,$A51))</f>
      </c>
      <c r="BC51">
        <f>IF($A51="","",SUMIFS($BS$2:$BS$2500,$W$2:$W$2500,$A51))</f>
      </c>
      <c r="BD51">
        <f>IF($A51="","",SUMIFS($BT$2:$BT$2500,$W$2:$W$2500,$A51))</f>
      </c>
      <c r="BF51">
        <f>IF($Z51="","",INDEX($AO$2:$AO$2000,$Z51))</f>
      </c>
      <c r="BG51">
        <f>IF($Z51="","",INDEX($AP$2:$AP$2000,$Z51))</f>
      </c>
      <c r="BH51">
        <f>IF($Z51="","",INDEX($AQ$2:$AQ$2000,$Z51))</f>
      </c>
      <c r="BI51">
        <f>IF($Z51="","",INDEX($AR$2:$AR$2000,$Z51))</f>
      </c>
      <c r="BJ51">
        <f>IF($Z51="","",INDEX($AS$2:$AS$2000,$Z51))</f>
      </c>
      <c r="BK51">
        <f>IF($Z51="","",INDEX($AT$2:$AT$2000,$Z51))</f>
      </c>
      <c r="BL51">
        <f>IF($Z51="","",INDEX($AU$2:$AU$2000,$Z51))</f>
      </c>
      <c r="BM51">
        <f>IF($Z51="","",INDEX($AV$2:$AV$2000,$Z51))</f>
      </c>
      <c r="BN51">
        <f>IF($Z51="","",INDEX($AW$2:$AW$2000,$Z51))</f>
      </c>
      <c r="BO51">
        <f>IF($Z51="","",INDEX($AX$2:$AX$2000,$Z51))</f>
      </c>
      <c r="BP51">
        <f>IF($Z51="","",INDEX($AY$2:$AY$2000,$Z51))</f>
      </c>
      <c r="BQ51">
        <f>IF($Z51="","",INDEX($AZ$2:$AZ$2000,$Z51))</f>
      </c>
      <c r="BR51">
        <f>IF($Z51="","",INDEX($BA$2:$BA$2000,$Z51))</f>
      </c>
      <c r="BS51">
        <f>IF($Z51="","",INDEX($BB$2:$BB$2000,$Z51))</f>
      </c>
      <c r="BT51">
        <f>IF($Z51="","",INDEX($BC$2:$BC$2000,$Z51))</f>
      </c>
      <c r="BV51">
        <f>IF(OR($A51="",$P51&lt;&gt;"Yes",$AH51="Yes"),"",1+N($AG51))</f>
      </c>
      <c r="BW51">
        <f>IF($A51="","",COUNTIFS($W$2:$W$2500,$A51,$BZ$2:$BZ$2500,"Yes")+COUNTIFS($X$2:$X$2500,$A51,$BY$2:$BY$2500,"Yes"))</f>
      </c>
      <c r="BX51">
        <f>IF(OR($A51="",$P51="Yes"),"",IF(N($BW51)=0,0,1+SUMIFS($CB$2:$CB$2500,$W$2:$W$2500,$A51)+SUMIFS($CA$2:$CA$2500,$X$2:$X$2500,$A51)))</f>
      </c>
      <c r="BY51" t="str">
        <f>IF($Y51="","",INDEX($AH$2:$AH$2000,$Y51)&amp;"")</f>
      </c>
      <c r="BZ51" t="str">
        <f>IF($Z51="","",INDEX($AH$2:$AH$2000,$Z51)&amp;"")</f>
      </c>
      <c r="CA51">
        <f>IF($Y51="","",INDEX($BV$2:$BV$2000,$Y51))</f>
      </c>
      <c r="CB51">
        <f>IF($Z51="","",INDEX($BV$2:$BV$2000,$Z51))</f>
      </c>
    </row>
    <row r="52">
      <c r="A52" t="str">
        <f>IF(TRIM(INDEX(games!$A:$A,ROW()))="","",TRIM(INDEX(games!$A:$A,ROW())))</f>
      </c>
      <c r="B52">
        <f>IF(OR($A52="",INDEX(games!$B:$B,ROW())=""),"",INDEX(games!$B:$B,ROW()))</f>
      </c>
      <c r="C52" t="str">
        <f>IF(OR($A52="",INDEX(games!$C:$C,ROW())=""),"",INDEX(games!$C:$C,ROW()))</f>
      </c>
      <c r="D52">
        <f>IF($A52="","",COUNTIF($W$2:$W$2500,$A52)+COUNTIF($X$2:$X$2500,$A52))</f>
      </c>
      <c r="E52">
        <f>IF($A52="","",IFERROR(MATCH($C52,$R$2:$R$5,0),0))</f>
      </c>
      <c r="F52">
        <f>IF($A52="","",MOD(ROW(),34))</f>
      </c>
      <c r="G52">
        <f>IF($A52="",NA(),IF($C52="Action",$B52,NA()))</f>
      </c>
      <c r="H52">
        <f>IF($A52="",NA(),IF($C52="Action",1+$F52*0.023,NA()))</f>
      </c>
      <c r="I52">
        <f>IF($A52="",NA(),IF($C52="Strategy",$B52,NA()))</f>
      </c>
      <c r="J52">
        <f>IF($A52="",NA(),IF($C52="Strategy",2+$F52*0.023,NA()))</f>
      </c>
      <c r="K52">
        <f>IF($A52="",NA(),IF($C52="Deckbuilder",$B52,NA()))</f>
      </c>
      <c r="L52">
        <f>IF($A52="",NA(),IF($C52="Deckbuilder",3+$F52*0.023,NA()))</f>
      </c>
      <c r="M52">
        <f>IF($A52="",NA(),IF($C52="Traditional",$B52,NA()))</f>
      </c>
      <c r="N52">
        <f>IF($A52="",NA(),IF($C52="Traditional",4+$F52*0.023,NA()))</f>
      </c>
      <c r="O52">
        <f>IF($A52="","",$D52+ROW()/1000000)</f>
      </c>
      <c r="P52" t="str">
        <f>IF(OR($A52="",INDEX(games!$H:$H,ROW())=""),"",INDEX(games!$H:$H,ROW()))</f>
      </c>
      <c r="Q52">
        <f>IF(OR($A52="",$P52&lt;&gt;"Yes"),"",$D52+ROW()/1000000)</f>
      </c>
      <c r="T52">
        <f>IF($Y52="","",INDEX($B$2:$B$2000,$Y52))</f>
      </c>
      <c r="U52">
        <f>IF($Z52="","",INDEX($B$2:$B$2000,$Z52))</f>
      </c>
      <c r="V52">
        <f>IF(OR($T52="",$U52=""),"",$U52-$T52)</f>
      </c>
      <c r="W52" t="str">
        <f>IF(TRIM(INDEX(connections!$A:$A,ROW()))="","",TRIM(INDEX(connections!$A:$A,ROW())))</f>
      </c>
      <c r="X52" t="str">
        <f>IF($W52="","",TRIM(INDEX(connections!$B:$B,ROW())))</f>
      </c>
      <c r="Y52">
        <f>IF($W52="","",IFERROR(MATCH($W52,$A$2:$A$2000,0),""))</f>
      </c>
      <c r="Z52">
        <f>IF($X52="","",IFERROR(MATCH($X52,$A$2:$A$2000,0),""))</f>
      </c>
      <c r="AA52" t="str">
        <f>IF($Y52="","",INDEX($P$2:$P$2000,$Y52))</f>
      </c>
      <c r="AB52" t="str">
        <f>IF($Z52="","",INDEX($P$2:$P$2000,$Z52))</f>
      </c>
      <c r="AC52">
        <f>IF(AND($AA52="Yes",$AB52="Yes"),1,"")</f>
      </c>
      <c r="AD52">
        <f>IF(OR($Y52="",$Z52=""),"",IF(INDEX($C$2:$C$2000,$Y52)=INDEX($C$2:$C$2000,$Z52),0,1))</f>
      </c>
      <c r="AE52">
        <f>IF($AC52&lt;&gt;1,"",IF(AND(INDEX($AG$2:$AG$2000,$Y52)=1,INDEX($AG$2:$AG$2000,$Z52)=1),1,""))</f>
      </c>
      <c r="AG52">
        <f>IF($A52="","",COUNTIFS($W$2:$W$2500,$A52,$AB$2:$AB$2500,"Yes")+COUNTIFS($X$2:$X$2500,$A52,$AA$2:$AA$2500,"Yes"))</f>
      </c>
      <c r="AH52" t="str">
        <f>IF(OR($P52&lt;&gt;"Yes",N($AG52)=0),"",IF(AND($AG52=1,COUNTIFS($W$2:$W$2500,$A52,$AE$2:$AE$2500,1)+COUNTIFS($X$2:$X$2500,$A52,$AE$2:$AE$2500,1)&gt;0),"","Yes"))</f>
      </c>
      <c r="AI52">
        <f>IF($AH52="Yes",$AG52,"")</f>
      </c>
      <c r="AJ52">
        <f>IF($AI52="","",$AI52+ROW()/1000000)</f>
      </c>
      <c r="AK52">
        <f>IF(OR($A52="",$P52="Yes",N($AG52)=0),"",$AG52+ROW()/1000000)</f>
      </c>
      <c r="AL52" t="str">
        <f>IF($A52="","",INDEX(games!$J:$J,ROW())&amp;"")</f>
      </c>
      <c r="AM52">
        <f>IF($A52="","",SUMPRODUCT($AO52:$BD52,'Map Analysis'!$AP$2^{0,1,2,3,4,5,6,7,8,9,10,11,12,13,14,15}))</f>
      </c>
      <c r="AN52">
        <f>IF($A52="","",$AM52+ROW()/10000000)</f>
      </c>
      <c r="AO52">
        <f>IF($A52="","",COUNTIF($W$2:$W$2500,$A52))</f>
      </c>
      <c r="AP52">
        <f>IF($A52="","",SUMIFS($BF$2:$BF$2500,$W$2:$W$2500,$A52))</f>
      </c>
      <c r="AQ52">
        <f>IF($A52="","",SUMIFS($BG$2:$BG$2500,$W$2:$W$2500,$A52))</f>
      </c>
      <c r="AR52">
        <f>IF($A52="","",SUMIFS($BH$2:$BH$2500,$W$2:$W$2500,$A52))</f>
      </c>
      <c r="AS52">
        <f>IF($A52="","",SUMIFS($BI$2:$BI$2500,$W$2:$W$2500,$A52))</f>
      </c>
      <c r="AT52">
        <f>IF($A52="","",SUMIFS($BJ$2:$BJ$2500,$W$2:$W$2500,$A52))</f>
      </c>
      <c r="AU52">
        <f>IF($A52="","",SUMIFS($BK$2:$BK$2500,$W$2:$W$2500,$A52))</f>
      </c>
      <c r="AV52">
        <f>IF($A52="","",SUMIFS($BL$2:$BL$2500,$W$2:$W$2500,$A52))</f>
      </c>
      <c r="AW52">
        <f>IF($A52="","",SUMIFS($BM$2:$BM$2500,$W$2:$W$2500,$A52))</f>
      </c>
      <c r="AX52">
        <f>IF($A52="","",SUMIFS($BN$2:$BN$2500,$W$2:$W$2500,$A52))</f>
      </c>
      <c r="AY52">
        <f>IF($A52="","",SUMIFS($BO$2:$BO$2500,$W$2:$W$2500,$A52))</f>
      </c>
      <c r="AZ52">
        <f>IF($A52="","",SUMIFS($BP$2:$BP$2500,$W$2:$W$2500,$A52))</f>
      </c>
      <c r="BA52">
        <f>IF($A52="","",SUMIFS($BQ$2:$BQ$2500,$W$2:$W$2500,$A52))</f>
      </c>
      <c r="BB52">
        <f>IF($A52="","",SUMIFS($BR$2:$BR$2500,$W$2:$W$2500,$A52))</f>
      </c>
      <c r="BC52">
        <f>IF($A52="","",SUMIFS($BS$2:$BS$2500,$W$2:$W$2500,$A52))</f>
      </c>
      <c r="BD52">
        <f>IF($A52="","",SUMIFS($BT$2:$BT$2500,$W$2:$W$2500,$A52))</f>
      </c>
      <c r="BF52">
        <f>IF($Z52="","",INDEX($AO$2:$AO$2000,$Z52))</f>
      </c>
      <c r="BG52">
        <f>IF($Z52="","",INDEX($AP$2:$AP$2000,$Z52))</f>
      </c>
      <c r="BH52">
        <f>IF($Z52="","",INDEX($AQ$2:$AQ$2000,$Z52))</f>
      </c>
      <c r="BI52">
        <f>IF($Z52="","",INDEX($AR$2:$AR$2000,$Z52))</f>
      </c>
      <c r="BJ52">
        <f>IF($Z52="","",INDEX($AS$2:$AS$2000,$Z52))</f>
      </c>
      <c r="BK52">
        <f>IF($Z52="","",INDEX($AT$2:$AT$2000,$Z52))</f>
      </c>
      <c r="BL52">
        <f>IF($Z52="","",INDEX($AU$2:$AU$2000,$Z52))</f>
      </c>
      <c r="BM52">
        <f>IF($Z52="","",INDEX($AV$2:$AV$2000,$Z52))</f>
      </c>
      <c r="BN52">
        <f>IF($Z52="","",INDEX($AW$2:$AW$2000,$Z52))</f>
      </c>
      <c r="BO52">
        <f>IF($Z52="","",INDEX($AX$2:$AX$2000,$Z52))</f>
      </c>
      <c r="BP52">
        <f>IF($Z52="","",INDEX($AY$2:$AY$2000,$Z52))</f>
      </c>
      <c r="BQ52">
        <f>IF($Z52="","",INDEX($AZ$2:$AZ$2000,$Z52))</f>
      </c>
      <c r="BR52">
        <f>IF($Z52="","",INDEX($BA$2:$BA$2000,$Z52))</f>
      </c>
      <c r="BS52">
        <f>IF($Z52="","",INDEX($BB$2:$BB$2000,$Z52))</f>
      </c>
      <c r="BT52">
        <f>IF($Z52="","",INDEX($BC$2:$BC$2000,$Z52))</f>
      </c>
      <c r="BV52">
        <f>IF(OR($A52="",$P52&lt;&gt;"Yes",$AH52="Yes"),"",1+N($AG52))</f>
      </c>
      <c r="BW52">
        <f>IF($A52="","",COUNTIFS($W$2:$W$2500,$A52,$BZ$2:$BZ$2500,"Yes")+COUNTIFS($X$2:$X$2500,$A52,$BY$2:$BY$2500,"Yes"))</f>
      </c>
      <c r="BX52">
        <f>IF(OR($A52="",$P52="Yes"),"",IF(N($BW52)=0,0,1+SUMIFS($CB$2:$CB$2500,$W$2:$W$2500,$A52)+SUMIFS($CA$2:$CA$2500,$X$2:$X$2500,$A52)))</f>
      </c>
      <c r="BY52" t="str">
        <f>IF($Y52="","",INDEX($AH$2:$AH$2000,$Y52)&amp;"")</f>
      </c>
      <c r="BZ52" t="str">
        <f>IF($Z52="","",INDEX($AH$2:$AH$2000,$Z52)&amp;"")</f>
      </c>
      <c r="CA52">
        <f>IF($Y52="","",INDEX($BV$2:$BV$2000,$Y52))</f>
      </c>
      <c r="CB52">
        <f>IF($Z52="","",INDEX($BV$2:$BV$2000,$Z52))</f>
      </c>
    </row>
    <row r="53">
      <c r="A53" t="str">
        <f>IF(TRIM(INDEX(games!$A:$A,ROW()))="","",TRIM(INDEX(games!$A:$A,ROW())))</f>
      </c>
      <c r="B53">
        <f>IF(OR($A53="",INDEX(games!$B:$B,ROW())=""),"",INDEX(games!$B:$B,ROW()))</f>
      </c>
      <c r="C53" t="str">
        <f>IF(OR($A53="",INDEX(games!$C:$C,ROW())=""),"",INDEX(games!$C:$C,ROW()))</f>
      </c>
      <c r="D53">
        <f>IF($A53="","",COUNTIF($W$2:$W$2500,$A53)+COUNTIF($X$2:$X$2500,$A53))</f>
      </c>
      <c r="E53">
        <f>IF($A53="","",IFERROR(MATCH($C53,$R$2:$R$5,0),0))</f>
      </c>
      <c r="F53">
        <f>IF($A53="","",MOD(ROW(),34))</f>
      </c>
      <c r="G53">
        <f>IF($A53="",NA(),IF($C53="Action",$B53,NA()))</f>
      </c>
      <c r="H53">
        <f>IF($A53="",NA(),IF($C53="Action",1+$F53*0.023,NA()))</f>
      </c>
      <c r="I53">
        <f>IF($A53="",NA(),IF($C53="Strategy",$B53,NA()))</f>
      </c>
      <c r="J53">
        <f>IF($A53="",NA(),IF($C53="Strategy",2+$F53*0.023,NA()))</f>
      </c>
      <c r="K53">
        <f>IF($A53="",NA(),IF($C53="Deckbuilder",$B53,NA()))</f>
      </c>
      <c r="L53">
        <f>IF($A53="",NA(),IF($C53="Deckbuilder",3+$F53*0.023,NA()))</f>
      </c>
      <c r="M53">
        <f>IF($A53="",NA(),IF($C53="Traditional",$B53,NA()))</f>
      </c>
      <c r="N53">
        <f>IF($A53="",NA(),IF($C53="Traditional",4+$F53*0.023,NA()))</f>
      </c>
      <c r="O53">
        <f>IF($A53="","",$D53+ROW()/1000000)</f>
      </c>
      <c r="P53" t="str">
        <f>IF(OR($A53="",INDEX(games!$H:$H,ROW())=""),"",INDEX(games!$H:$H,ROW()))</f>
      </c>
      <c r="Q53">
        <f>IF(OR($A53="",$P53&lt;&gt;"Yes"),"",$D53+ROW()/1000000)</f>
      </c>
      <c r="T53">
        <f>IF($Y53="","",INDEX($B$2:$B$2000,$Y53))</f>
      </c>
      <c r="U53">
        <f>IF($Z53="","",INDEX($B$2:$B$2000,$Z53))</f>
      </c>
      <c r="V53">
        <f>IF(OR($T53="",$U53=""),"",$U53-$T53)</f>
      </c>
      <c r="W53" t="str">
        <f>IF(TRIM(INDEX(connections!$A:$A,ROW()))="","",TRIM(INDEX(connections!$A:$A,ROW())))</f>
      </c>
      <c r="X53" t="str">
        <f>IF($W53="","",TRIM(INDEX(connections!$B:$B,ROW())))</f>
      </c>
      <c r="Y53">
        <f>IF($W53="","",IFERROR(MATCH($W53,$A$2:$A$2000,0),""))</f>
      </c>
      <c r="Z53">
        <f>IF($X53="","",IFERROR(MATCH($X53,$A$2:$A$2000,0),""))</f>
      </c>
      <c r="AA53" t="str">
        <f>IF($Y53="","",INDEX($P$2:$P$2000,$Y53))</f>
      </c>
      <c r="AB53" t="str">
        <f>IF($Z53="","",INDEX($P$2:$P$2000,$Z53))</f>
      </c>
      <c r="AC53">
        <f>IF(AND($AA53="Yes",$AB53="Yes"),1,"")</f>
      </c>
      <c r="AD53">
        <f>IF(OR($Y53="",$Z53=""),"",IF(INDEX($C$2:$C$2000,$Y53)=INDEX($C$2:$C$2000,$Z53),0,1))</f>
      </c>
      <c r="AE53">
        <f>IF($AC53&lt;&gt;1,"",IF(AND(INDEX($AG$2:$AG$2000,$Y53)=1,INDEX($AG$2:$AG$2000,$Z53)=1),1,""))</f>
      </c>
      <c r="AG53">
        <f>IF($A53="","",COUNTIFS($W$2:$W$2500,$A53,$AB$2:$AB$2500,"Yes")+COUNTIFS($X$2:$X$2500,$A53,$AA$2:$AA$2500,"Yes"))</f>
      </c>
      <c r="AH53" t="str">
        <f>IF(OR($P53&lt;&gt;"Yes",N($AG53)=0),"",IF(AND($AG53=1,COUNTIFS($W$2:$W$2500,$A53,$AE$2:$AE$2500,1)+COUNTIFS($X$2:$X$2500,$A53,$AE$2:$AE$2500,1)&gt;0),"","Yes"))</f>
      </c>
      <c r="AI53">
        <f>IF($AH53="Yes",$AG53,"")</f>
      </c>
      <c r="AJ53">
        <f>IF($AI53="","",$AI53+ROW()/1000000)</f>
      </c>
      <c r="AK53">
        <f>IF(OR($A53="",$P53="Yes",N($AG53)=0),"",$AG53+ROW()/1000000)</f>
      </c>
      <c r="AL53" t="str">
        <f>IF($A53="","",INDEX(games!$J:$J,ROW())&amp;"")</f>
      </c>
      <c r="AM53">
        <f>IF($A53="","",SUMPRODUCT($AO53:$BD53,'Map Analysis'!$AP$2^{0,1,2,3,4,5,6,7,8,9,10,11,12,13,14,15}))</f>
      </c>
      <c r="AN53">
        <f>IF($A53="","",$AM53+ROW()/10000000)</f>
      </c>
      <c r="AO53">
        <f>IF($A53="","",COUNTIF($W$2:$W$2500,$A53))</f>
      </c>
      <c r="AP53">
        <f>IF($A53="","",SUMIFS($BF$2:$BF$2500,$W$2:$W$2500,$A53))</f>
      </c>
      <c r="AQ53">
        <f>IF($A53="","",SUMIFS($BG$2:$BG$2500,$W$2:$W$2500,$A53))</f>
      </c>
      <c r="AR53">
        <f>IF($A53="","",SUMIFS($BH$2:$BH$2500,$W$2:$W$2500,$A53))</f>
      </c>
      <c r="AS53">
        <f>IF($A53="","",SUMIFS($BI$2:$BI$2500,$W$2:$W$2500,$A53))</f>
      </c>
      <c r="AT53">
        <f>IF($A53="","",SUMIFS($BJ$2:$BJ$2500,$W$2:$W$2500,$A53))</f>
      </c>
      <c r="AU53">
        <f>IF($A53="","",SUMIFS($BK$2:$BK$2500,$W$2:$W$2500,$A53))</f>
      </c>
      <c r="AV53">
        <f>IF($A53="","",SUMIFS($BL$2:$BL$2500,$W$2:$W$2500,$A53))</f>
      </c>
      <c r="AW53">
        <f>IF($A53="","",SUMIFS($BM$2:$BM$2500,$W$2:$W$2500,$A53))</f>
      </c>
      <c r="AX53">
        <f>IF($A53="","",SUMIFS($BN$2:$BN$2500,$W$2:$W$2500,$A53))</f>
      </c>
      <c r="AY53">
        <f>IF($A53="","",SUMIFS($BO$2:$BO$2500,$W$2:$W$2500,$A53))</f>
      </c>
      <c r="AZ53">
        <f>IF($A53="","",SUMIFS($BP$2:$BP$2500,$W$2:$W$2500,$A53))</f>
      </c>
      <c r="BA53">
        <f>IF($A53="","",SUMIFS($BQ$2:$BQ$2500,$W$2:$W$2500,$A53))</f>
      </c>
      <c r="BB53">
        <f>IF($A53="","",SUMIFS($BR$2:$BR$2500,$W$2:$W$2500,$A53))</f>
      </c>
      <c r="BC53">
        <f>IF($A53="","",SUMIFS($BS$2:$BS$2500,$W$2:$W$2500,$A53))</f>
      </c>
      <c r="BD53">
        <f>IF($A53="","",SUMIFS($BT$2:$BT$2500,$W$2:$W$2500,$A53))</f>
      </c>
      <c r="BF53">
        <f>IF($Z53="","",INDEX($AO$2:$AO$2000,$Z53))</f>
      </c>
      <c r="BG53">
        <f>IF($Z53="","",INDEX($AP$2:$AP$2000,$Z53))</f>
      </c>
      <c r="BH53">
        <f>IF($Z53="","",INDEX($AQ$2:$AQ$2000,$Z53))</f>
      </c>
      <c r="BI53">
        <f>IF($Z53="","",INDEX($AR$2:$AR$2000,$Z53))</f>
      </c>
      <c r="BJ53">
        <f>IF($Z53="","",INDEX($AS$2:$AS$2000,$Z53))</f>
      </c>
      <c r="BK53">
        <f>IF($Z53="","",INDEX($AT$2:$AT$2000,$Z53))</f>
      </c>
      <c r="BL53">
        <f>IF($Z53="","",INDEX($AU$2:$AU$2000,$Z53))</f>
      </c>
      <c r="BM53">
        <f>IF($Z53="","",INDEX($AV$2:$AV$2000,$Z53))</f>
      </c>
      <c r="BN53">
        <f>IF($Z53="","",INDEX($AW$2:$AW$2000,$Z53))</f>
      </c>
      <c r="BO53">
        <f>IF($Z53="","",INDEX($AX$2:$AX$2000,$Z53))</f>
      </c>
      <c r="BP53">
        <f>IF($Z53="","",INDEX($AY$2:$AY$2000,$Z53))</f>
      </c>
      <c r="BQ53">
        <f>IF($Z53="","",INDEX($AZ$2:$AZ$2000,$Z53))</f>
      </c>
      <c r="BR53">
        <f>IF($Z53="","",INDEX($BA$2:$BA$2000,$Z53))</f>
      </c>
      <c r="BS53">
        <f>IF($Z53="","",INDEX($BB$2:$BB$2000,$Z53))</f>
      </c>
      <c r="BT53">
        <f>IF($Z53="","",INDEX($BC$2:$BC$2000,$Z53))</f>
      </c>
      <c r="BV53">
        <f>IF(OR($A53="",$P53&lt;&gt;"Yes",$AH53="Yes"),"",1+N($AG53))</f>
      </c>
      <c r="BW53">
        <f>IF($A53="","",COUNTIFS($W$2:$W$2500,$A53,$BZ$2:$BZ$2500,"Yes")+COUNTIFS($X$2:$X$2500,$A53,$BY$2:$BY$2500,"Yes"))</f>
      </c>
      <c r="BX53">
        <f>IF(OR($A53="",$P53="Yes"),"",IF(N($BW53)=0,0,1+SUMIFS($CB$2:$CB$2500,$W$2:$W$2500,$A53)+SUMIFS($CA$2:$CA$2500,$X$2:$X$2500,$A53)))</f>
      </c>
      <c r="BY53" t="str">
        <f>IF($Y53="","",INDEX($AH$2:$AH$2000,$Y53)&amp;"")</f>
      </c>
      <c r="BZ53" t="str">
        <f>IF($Z53="","",INDEX($AH$2:$AH$2000,$Z53)&amp;"")</f>
      </c>
      <c r="CA53">
        <f>IF($Y53="","",INDEX($BV$2:$BV$2000,$Y53))</f>
      </c>
      <c r="CB53">
        <f>IF($Z53="","",INDEX($BV$2:$BV$2000,$Z53))</f>
      </c>
    </row>
    <row r="54">
      <c r="A54" t="str">
        <f>IF(TRIM(INDEX(games!$A:$A,ROW()))="","",TRIM(INDEX(games!$A:$A,ROW())))</f>
      </c>
      <c r="B54">
        <f>IF(OR($A54="",INDEX(games!$B:$B,ROW())=""),"",INDEX(games!$B:$B,ROW()))</f>
      </c>
      <c r="C54" t="str">
        <f>IF(OR($A54="",INDEX(games!$C:$C,ROW())=""),"",INDEX(games!$C:$C,ROW()))</f>
      </c>
      <c r="D54">
        <f>IF($A54="","",COUNTIF($W$2:$W$2500,$A54)+COUNTIF($X$2:$X$2500,$A54))</f>
      </c>
      <c r="E54">
        <f>IF($A54="","",IFERROR(MATCH($C54,$R$2:$R$5,0),0))</f>
      </c>
      <c r="F54">
        <f>IF($A54="","",MOD(ROW(),34))</f>
      </c>
      <c r="G54">
        <f>IF($A54="",NA(),IF($C54="Action",$B54,NA()))</f>
      </c>
      <c r="H54">
        <f>IF($A54="",NA(),IF($C54="Action",1+$F54*0.023,NA()))</f>
      </c>
      <c r="I54">
        <f>IF($A54="",NA(),IF($C54="Strategy",$B54,NA()))</f>
      </c>
      <c r="J54">
        <f>IF($A54="",NA(),IF($C54="Strategy",2+$F54*0.023,NA()))</f>
      </c>
      <c r="K54">
        <f>IF($A54="",NA(),IF($C54="Deckbuilder",$B54,NA()))</f>
      </c>
      <c r="L54">
        <f>IF($A54="",NA(),IF($C54="Deckbuilder",3+$F54*0.023,NA()))</f>
      </c>
      <c r="M54">
        <f>IF($A54="",NA(),IF($C54="Traditional",$B54,NA()))</f>
      </c>
      <c r="N54">
        <f>IF($A54="",NA(),IF($C54="Traditional",4+$F54*0.023,NA()))</f>
      </c>
      <c r="O54">
        <f>IF($A54="","",$D54+ROW()/1000000)</f>
      </c>
      <c r="P54" t="str">
        <f>IF(OR($A54="",INDEX(games!$H:$H,ROW())=""),"",INDEX(games!$H:$H,ROW()))</f>
      </c>
      <c r="Q54">
        <f>IF(OR($A54="",$P54&lt;&gt;"Yes"),"",$D54+ROW()/1000000)</f>
      </c>
      <c r="T54">
        <f>IF($Y54="","",INDEX($B$2:$B$2000,$Y54))</f>
      </c>
      <c r="U54">
        <f>IF($Z54="","",INDEX($B$2:$B$2000,$Z54))</f>
      </c>
      <c r="V54">
        <f>IF(OR($T54="",$U54=""),"",$U54-$T54)</f>
      </c>
      <c r="W54" t="str">
        <f>IF(TRIM(INDEX(connections!$A:$A,ROW()))="","",TRIM(INDEX(connections!$A:$A,ROW())))</f>
      </c>
      <c r="X54" t="str">
        <f>IF($W54="","",TRIM(INDEX(connections!$B:$B,ROW())))</f>
      </c>
      <c r="Y54">
        <f>IF($W54="","",IFERROR(MATCH($W54,$A$2:$A$2000,0),""))</f>
      </c>
      <c r="Z54">
        <f>IF($X54="","",IFERROR(MATCH($X54,$A$2:$A$2000,0),""))</f>
      </c>
      <c r="AA54" t="str">
        <f>IF($Y54="","",INDEX($P$2:$P$2000,$Y54))</f>
      </c>
      <c r="AB54" t="str">
        <f>IF($Z54="","",INDEX($P$2:$P$2000,$Z54))</f>
      </c>
      <c r="AC54">
        <f>IF(AND($AA54="Yes",$AB54="Yes"),1,"")</f>
      </c>
      <c r="AD54">
        <f>IF(OR($Y54="",$Z54=""),"",IF(INDEX($C$2:$C$2000,$Y54)=INDEX($C$2:$C$2000,$Z54),0,1))</f>
      </c>
      <c r="AE54">
        <f>IF($AC54&lt;&gt;1,"",IF(AND(INDEX($AG$2:$AG$2000,$Y54)=1,INDEX($AG$2:$AG$2000,$Z54)=1),1,""))</f>
      </c>
      <c r="AG54">
        <f>IF($A54="","",COUNTIFS($W$2:$W$2500,$A54,$AB$2:$AB$2500,"Yes")+COUNTIFS($X$2:$X$2500,$A54,$AA$2:$AA$2500,"Yes"))</f>
      </c>
      <c r="AH54" t="str">
        <f>IF(OR($P54&lt;&gt;"Yes",N($AG54)=0),"",IF(AND($AG54=1,COUNTIFS($W$2:$W$2500,$A54,$AE$2:$AE$2500,1)+COUNTIFS($X$2:$X$2500,$A54,$AE$2:$AE$2500,1)&gt;0),"","Yes"))</f>
      </c>
      <c r="AI54">
        <f>IF($AH54="Yes",$AG54,"")</f>
      </c>
      <c r="AJ54">
        <f>IF($AI54="","",$AI54+ROW()/1000000)</f>
      </c>
      <c r="AK54">
        <f>IF(OR($A54="",$P54="Yes",N($AG54)=0),"",$AG54+ROW()/1000000)</f>
      </c>
      <c r="AL54" t="str">
        <f>IF($A54="","",INDEX(games!$J:$J,ROW())&amp;"")</f>
      </c>
      <c r="AM54">
        <f>IF($A54="","",SUMPRODUCT($AO54:$BD54,'Map Analysis'!$AP$2^{0,1,2,3,4,5,6,7,8,9,10,11,12,13,14,15}))</f>
      </c>
      <c r="AN54">
        <f>IF($A54="","",$AM54+ROW()/10000000)</f>
      </c>
      <c r="AO54">
        <f>IF($A54="","",COUNTIF($W$2:$W$2500,$A54))</f>
      </c>
      <c r="AP54">
        <f>IF($A54="","",SUMIFS($BF$2:$BF$2500,$W$2:$W$2500,$A54))</f>
      </c>
      <c r="AQ54">
        <f>IF($A54="","",SUMIFS($BG$2:$BG$2500,$W$2:$W$2500,$A54))</f>
      </c>
      <c r="AR54">
        <f>IF($A54="","",SUMIFS($BH$2:$BH$2500,$W$2:$W$2500,$A54))</f>
      </c>
      <c r="AS54">
        <f>IF($A54="","",SUMIFS($BI$2:$BI$2500,$W$2:$W$2500,$A54))</f>
      </c>
      <c r="AT54">
        <f>IF($A54="","",SUMIFS($BJ$2:$BJ$2500,$W$2:$W$2500,$A54))</f>
      </c>
      <c r="AU54">
        <f>IF($A54="","",SUMIFS($BK$2:$BK$2500,$W$2:$W$2500,$A54))</f>
      </c>
      <c r="AV54">
        <f>IF($A54="","",SUMIFS($BL$2:$BL$2500,$W$2:$W$2500,$A54))</f>
      </c>
      <c r="AW54">
        <f>IF($A54="","",SUMIFS($BM$2:$BM$2500,$W$2:$W$2500,$A54))</f>
      </c>
      <c r="AX54">
        <f>IF($A54="","",SUMIFS($BN$2:$BN$2500,$W$2:$W$2500,$A54))</f>
      </c>
      <c r="AY54">
        <f>IF($A54="","",SUMIFS($BO$2:$BO$2500,$W$2:$W$2500,$A54))</f>
      </c>
      <c r="AZ54">
        <f>IF($A54="","",SUMIFS($BP$2:$BP$2500,$W$2:$W$2500,$A54))</f>
      </c>
      <c r="BA54">
        <f>IF($A54="","",SUMIFS($BQ$2:$BQ$2500,$W$2:$W$2500,$A54))</f>
      </c>
      <c r="BB54">
        <f>IF($A54="","",SUMIFS($BR$2:$BR$2500,$W$2:$W$2500,$A54))</f>
      </c>
      <c r="BC54">
        <f>IF($A54="","",SUMIFS($BS$2:$BS$2500,$W$2:$W$2500,$A54))</f>
      </c>
      <c r="BD54">
        <f>IF($A54="","",SUMIFS($BT$2:$BT$2500,$W$2:$W$2500,$A54))</f>
      </c>
      <c r="BF54">
        <f>IF($Z54="","",INDEX($AO$2:$AO$2000,$Z54))</f>
      </c>
      <c r="BG54">
        <f>IF($Z54="","",INDEX($AP$2:$AP$2000,$Z54))</f>
      </c>
      <c r="BH54">
        <f>IF($Z54="","",INDEX($AQ$2:$AQ$2000,$Z54))</f>
      </c>
      <c r="BI54">
        <f>IF($Z54="","",INDEX($AR$2:$AR$2000,$Z54))</f>
      </c>
      <c r="BJ54">
        <f>IF($Z54="","",INDEX($AS$2:$AS$2000,$Z54))</f>
      </c>
      <c r="BK54">
        <f>IF($Z54="","",INDEX($AT$2:$AT$2000,$Z54))</f>
      </c>
      <c r="BL54">
        <f>IF($Z54="","",INDEX($AU$2:$AU$2000,$Z54))</f>
      </c>
      <c r="BM54">
        <f>IF($Z54="","",INDEX($AV$2:$AV$2000,$Z54))</f>
      </c>
      <c r="BN54">
        <f>IF($Z54="","",INDEX($AW$2:$AW$2000,$Z54))</f>
      </c>
      <c r="BO54">
        <f>IF($Z54="","",INDEX($AX$2:$AX$2000,$Z54))</f>
      </c>
      <c r="BP54">
        <f>IF($Z54="","",INDEX($AY$2:$AY$2000,$Z54))</f>
      </c>
      <c r="BQ54">
        <f>IF($Z54="","",INDEX($AZ$2:$AZ$2000,$Z54))</f>
      </c>
      <c r="BR54">
        <f>IF($Z54="","",INDEX($BA$2:$BA$2000,$Z54))</f>
      </c>
      <c r="BS54">
        <f>IF($Z54="","",INDEX($BB$2:$BB$2000,$Z54))</f>
      </c>
      <c r="BT54">
        <f>IF($Z54="","",INDEX($BC$2:$BC$2000,$Z54))</f>
      </c>
      <c r="BV54">
        <f>IF(OR($A54="",$P54&lt;&gt;"Yes",$AH54="Yes"),"",1+N($AG54))</f>
      </c>
      <c r="BW54">
        <f>IF($A54="","",COUNTIFS($W$2:$W$2500,$A54,$BZ$2:$BZ$2500,"Yes")+COUNTIFS($X$2:$X$2500,$A54,$BY$2:$BY$2500,"Yes"))</f>
      </c>
      <c r="BX54">
        <f>IF(OR($A54="",$P54="Yes"),"",IF(N($BW54)=0,0,1+SUMIFS($CB$2:$CB$2500,$W$2:$W$2500,$A54)+SUMIFS($CA$2:$CA$2500,$X$2:$X$2500,$A54)))</f>
      </c>
      <c r="BY54" t="str">
        <f>IF($Y54="","",INDEX($AH$2:$AH$2000,$Y54)&amp;"")</f>
      </c>
      <c r="BZ54" t="str">
        <f>IF($Z54="","",INDEX($AH$2:$AH$2000,$Z54)&amp;"")</f>
      </c>
      <c r="CA54">
        <f>IF($Y54="","",INDEX($BV$2:$BV$2000,$Y54))</f>
      </c>
      <c r="CB54">
        <f>IF($Z54="","",INDEX($BV$2:$BV$2000,$Z54))</f>
      </c>
    </row>
    <row r="55">
      <c r="A55" t="str">
        <f>IF(TRIM(INDEX(games!$A:$A,ROW()))="","",TRIM(INDEX(games!$A:$A,ROW())))</f>
      </c>
      <c r="B55">
        <f>IF(OR($A55="",INDEX(games!$B:$B,ROW())=""),"",INDEX(games!$B:$B,ROW()))</f>
      </c>
      <c r="C55" t="str">
        <f>IF(OR($A55="",INDEX(games!$C:$C,ROW())=""),"",INDEX(games!$C:$C,ROW()))</f>
      </c>
      <c r="D55">
        <f>IF($A55="","",COUNTIF($W$2:$W$2500,$A55)+COUNTIF($X$2:$X$2500,$A55))</f>
      </c>
      <c r="E55">
        <f>IF($A55="","",IFERROR(MATCH($C55,$R$2:$R$5,0),0))</f>
      </c>
      <c r="F55">
        <f>IF($A55="","",MOD(ROW(),34))</f>
      </c>
      <c r="G55">
        <f>IF($A55="",NA(),IF($C55="Action",$B55,NA()))</f>
      </c>
      <c r="H55">
        <f>IF($A55="",NA(),IF($C55="Action",1+$F55*0.023,NA()))</f>
      </c>
      <c r="I55">
        <f>IF($A55="",NA(),IF($C55="Strategy",$B55,NA()))</f>
      </c>
      <c r="J55">
        <f>IF($A55="",NA(),IF($C55="Strategy",2+$F55*0.023,NA()))</f>
      </c>
      <c r="K55">
        <f>IF($A55="",NA(),IF($C55="Deckbuilder",$B55,NA()))</f>
      </c>
      <c r="L55">
        <f>IF($A55="",NA(),IF($C55="Deckbuilder",3+$F55*0.023,NA()))</f>
      </c>
      <c r="M55">
        <f>IF($A55="",NA(),IF($C55="Traditional",$B55,NA()))</f>
      </c>
      <c r="N55">
        <f>IF($A55="",NA(),IF($C55="Traditional",4+$F55*0.023,NA()))</f>
      </c>
      <c r="O55">
        <f>IF($A55="","",$D55+ROW()/1000000)</f>
      </c>
      <c r="P55" t="str">
        <f>IF(OR($A55="",INDEX(games!$H:$H,ROW())=""),"",INDEX(games!$H:$H,ROW()))</f>
      </c>
      <c r="Q55">
        <f>IF(OR($A55="",$P55&lt;&gt;"Yes"),"",$D55+ROW()/1000000)</f>
      </c>
      <c r="T55">
        <f>IF($Y55="","",INDEX($B$2:$B$2000,$Y55))</f>
      </c>
      <c r="U55">
        <f>IF($Z55="","",INDEX($B$2:$B$2000,$Z55))</f>
      </c>
      <c r="V55">
        <f>IF(OR($T55="",$U55=""),"",$U55-$T55)</f>
      </c>
      <c r="W55" t="str">
        <f>IF(TRIM(INDEX(connections!$A:$A,ROW()))="","",TRIM(INDEX(connections!$A:$A,ROW())))</f>
      </c>
      <c r="X55" t="str">
        <f>IF($W55="","",TRIM(INDEX(connections!$B:$B,ROW())))</f>
      </c>
      <c r="Y55">
        <f>IF($W55="","",IFERROR(MATCH($W55,$A$2:$A$2000,0),""))</f>
      </c>
      <c r="Z55">
        <f>IF($X55="","",IFERROR(MATCH($X55,$A$2:$A$2000,0),""))</f>
      </c>
      <c r="AA55" t="str">
        <f>IF($Y55="","",INDEX($P$2:$P$2000,$Y55))</f>
      </c>
      <c r="AB55" t="str">
        <f>IF($Z55="","",INDEX($P$2:$P$2000,$Z55))</f>
      </c>
      <c r="AC55">
        <f>IF(AND($AA55="Yes",$AB55="Yes"),1,"")</f>
      </c>
      <c r="AD55">
        <f>IF(OR($Y55="",$Z55=""),"",IF(INDEX($C$2:$C$2000,$Y55)=INDEX($C$2:$C$2000,$Z55),0,1))</f>
      </c>
      <c r="AE55">
        <f>IF($AC55&lt;&gt;1,"",IF(AND(INDEX($AG$2:$AG$2000,$Y55)=1,INDEX($AG$2:$AG$2000,$Z55)=1),1,""))</f>
      </c>
      <c r="AG55">
        <f>IF($A55="","",COUNTIFS($W$2:$W$2500,$A55,$AB$2:$AB$2500,"Yes")+COUNTIFS($X$2:$X$2500,$A55,$AA$2:$AA$2500,"Yes"))</f>
      </c>
      <c r="AH55" t="str">
        <f>IF(OR($P55&lt;&gt;"Yes",N($AG55)=0),"",IF(AND($AG55=1,COUNTIFS($W$2:$W$2500,$A55,$AE$2:$AE$2500,1)+COUNTIFS($X$2:$X$2500,$A55,$AE$2:$AE$2500,1)&gt;0),"","Yes"))</f>
      </c>
      <c r="AI55">
        <f>IF($AH55="Yes",$AG55,"")</f>
      </c>
      <c r="AJ55">
        <f>IF($AI55="","",$AI55+ROW()/1000000)</f>
      </c>
      <c r="AK55">
        <f>IF(OR($A55="",$P55="Yes",N($AG55)=0),"",$AG55+ROW()/1000000)</f>
      </c>
      <c r="AL55" t="str">
        <f>IF($A55="","",INDEX(games!$J:$J,ROW())&amp;"")</f>
      </c>
      <c r="AM55">
        <f>IF($A55="","",SUMPRODUCT($AO55:$BD55,'Map Analysis'!$AP$2^{0,1,2,3,4,5,6,7,8,9,10,11,12,13,14,15}))</f>
      </c>
      <c r="AN55">
        <f>IF($A55="","",$AM55+ROW()/10000000)</f>
      </c>
      <c r="AO55">
        <f>IF($A55="","",COUNTIF($W$2:$W$2500,$A55))</f>
      </c>
      <c r="AP55">
        <f>IF($A55="","",SUMIFS($BF$2:$BF$2500,$W$2:$W$2500,$A55))</f>
      </c>
      <c r="AQ55">
        <f>IF($A55="","",SUMIFS($BG$2:$BG$2500,$W$2:$W$2500,$A55))</f>
      </c>
      <c r="AR55">
        <f>IF($A55="","",SUMIFS($BH$2:$BH$2500,$W$2:$W$2500,$A55))</f>
      </c>
      <c r="AS55">
        <f>IF($A55="","",SUMIFS($BI$2:$BI$2500,$W$2:$W$2500,$A55))</f>
      </c>
      <c r="AT55">
        <f>IF($A55="","",SUMIFS($BJ$2:$BJ$2500,$W$2:$W$2500,$A55))</f>
      </c>
      <c r="AU55">
        <f>IF($A55="","",SUMIFS($BK$2:$BK$2500,$W$2:$W$2500,$A55))</f>
      </c>
      <c r="AV55">
        <f>IF($A55="","",SUMIFS($BL$2:$BL$2500,$W$2:$W$2500,$A55))</f>
      </c>
      <c r="AW55">
        <f>IF($A55="","",SUMIFS($BM$2:$BM$2500,$W$2:$W$2500,$A55))</f>
      </c>
      <c r="AX55">
        <f>IF($A55="","",SUMIFS($BN$2:$BN$2500,$W$2:$W$2500,$A55))</f>
      </c>
      <c r="AY55">
        <f>IF($A55="","",SUMIFS($BO$2:$BO$2500,$W$2:$W$2500,$A55))</f>
      </c>
      <c r="AZ55">
        <f>IF($A55="","",SUMIFS($BP$2:$BP$2500,$W$2:$W$2500,$A55))</f>
      </c>
      <c r="BA55">
        <f>IF($A55="","",SUMIFS($BQ$2:$BQ$2500,$W$2:$W$2500,$A55))</f>
      </c>
      <c r="BB55">
        <f>IF($A55="","",SUMIFS($BR$2:$BR$2500,$W$2:$W$2500,$A55))</f>
      </c>
      <c r="BC55">
        <f>IF($A55="","",SUMIFS($BS$2:$BS$2500,$W$2:$W$2500,$A55))</f>
      </c>
      <c r="BD55">
        <f>IF($A55="","",SUMIFS($BT$2:$BT$2500,$W$2:$W$2500,$A55))</f>
      </c>
      <c r="BF55">
        <f>IF($Z55="","",INDEX($AO$2:$AO$2000,$Z55))</f>
      </c>
      <c r="BG55">
        <f>IF($Z55="","",INDEX($AP$2:$AP$2000,$Z55))</f>
      </c>
      <c r="BH55">
        <f>IF($Z55="","",INDEX($AQ$2:$AQ$2000,$Z55))</f>
      </c>
      <c r="BI55">
        <f>IF($Z55="","",INDEX($AR$2:$AR$2000,$Z55))</f>
      </c>
      <c r="BJ55">
        <f>IF($Z55="","",INDEX($AS$2:$AS$2000,$Z55))</f>
      </c>
      <c r="BK55">
        <f>IF($Z55="","",INDEX($AT$2:$AT$2000,$Z55))</f>
      </c>
      <c r="BL55">
        <f>IF($Z55="","",INDEX($AU$2:$AU$2000,$Z55))</f>
      </c>
      <c r="BM55">
        <f>IF($Z55="","",INDEX($AV$2:$AV$2000,$Z55))</f>
      </c>
      <c r="BN55">
        <f>IF($Z55="","",INDEX($AW$2:$AW$2000,$Z55))</f>
      </c>
      <c r="BO55">
        <f>IF($Z55="","",INDEX($AX$2:$AX$2000,$Z55))</f>
      </c>
      <c r="BP55">
        <f>IF($Z55="","",INDEX($AY$2:$AY$2000,$Z55))</f>
      </c>
      <c r="BQ55">
        <f>IF($Z55="","",INDEX($AZ$2:$AZ$2000,$Z55))</f>
      </c>
      <c r="BR55">
        <f>IF($Z55="","",INDEX($BA$2:$BA$2000,$Z55))</f>
      </c>
      <c r="BS55">
        <f>IF($Z55="","",INDEX($BB$2:$BB$2000,$Z55))</f>
      </c>
      <c r="BT55">
        <f>IF($Z55="","",INDEX($BC$2:$BC$2000,$Z55))</f>
      </c>
      <c r="BV55">
        <f>IF(OR($A55="",$P55&lt;&gt;"Yes",$AH55="Yes"),"",1+N($AG55))</f>
      </c>
      <c r="BW55">
        <f>IF($A55="","",COUNTIFS($W$2:$W$2500,$A55,$BZ$2:$BZ$2500,"Yes")+COUNTIFS($X$2:$X$2500,$A55,$BY$2:$BY$2500,"Yes"))</f>
      </c>
      <c r="BX55">
        <f>IF(OR($A55="",$P55="Yes"),"",IF(N($BW55)=0,0,1+SUMIFS($CB$2:$CB$2500,$W$2:$W$2500,$A55)+SUMIFS($CA$2:$CA$2500,$X$2:$X$2500,$A55)))</f>
      </c>
      <c r="BY55" t="str">
        <f>IF($Y55="","",INDEX($AH$2:$AH$2000,$Y55)&amp;"")</f>
      </c>
      <c r="BZ55" t="str">
        <f>IF($Z55="","",INDEX($AH$2:$AH$2000,$Z55)&amp;"")</f>
      </c>
      <c r="CA55">
        <f>IF($Y55="","",INDEX($BV$2:$BV$2000,$Y55))</f>
      </c>
      <c r="CB55">
        <f>IF($Z55="","",INDEX($BV$2:$BV$2000,$Z55))</f>
      </c>
    </row>
    <row r="56">
      <c r="A56" t="str">
        <f>IF(TRIM(INDEX(games!$A:$A,ROW()))="","",TRIM(INDEX(games!$A:$A,ROW())))</f>
      </c>
      <c r="B56">
        <f>IF(OR($A56="",INDEX(games!$B:$B,ROW())=""),"",INDEX(games!$B:$B,ROW()))</f>
      </c>
      <c r="C56" t="str">
        <f>IF(OR($A56="",INDEX(games!$C:$C,ROW())=""),"",INDEX(games!$C:$C,ROW()))</f>
      </c>
      <c r="D56">
        <f>IF($A56="","",COUNTIF($W$2:$W$2500,$A56)+COUNTIF($X$2:$X$2500,$A56))</f>
      </c>
      <c r="E56">
        <f>IF($A56="","",IFERROR(MATCH($C56,$R$2:$R$5,0),0))</f>
      </c>
      <c r="F56">
        <f>IF($A56="","",MOD(ROW(),34))</f>
      </c>
      <c r="G56">
        <f>IF($A56="",NA(),IF($C56="Action",$B56,NA()))</f>
      </c>
      <c r="H56">
        <f>IF($A56="",NA(),IF($C56="Action",1+$F56*0.023,NA()))</f>
      </c>
      <c r="I56">
        <f>IF($A56="",NA(),IF($C56="Strategy",$B56,NA()))</f>
      </c>
      <c r="J56">
        <f>IF($A56="",NA(),IF($C56="Strategy",2+$F56*0.023,NA()))</f>
      </c>
      <c r="K56">
        <f>IF($A56="",NA(),IF($C56="Deckbuilder",$B56,NA()))</f>
      </c>
      <c r="L56">
        <f>IF($A56="",NA(),IF($C56="Deckbuilder",3+$F56*0.023,NA()))</f>
      </c>
      <c r="M56">
        <f>IF($A56="",NA(),IF($C56="Traditional",$B56,NA()))</f>
      </c>
      <c r="N56">
        <f>IF($A56="",NA(),IF($C56="Traditional",4+$F56*0.023,NA()))</f>
      </c>
      <c r="O56">
        <f>IF($A56="","",$D56+ROW()/1000000)</f>
      </c>
      <c r="P56" t="str">
        <f>IF(OR($A56="",INDEX(games!$H:$H,ROW())=""),"",INDEX(games!$H:$H,ROW()))</f>
      </c>
      <c r="Q56">
        <f>IF(OR($A56="",$P56&lt;&gt;"Yes"),"",$D56+ROW()/1000000)</f>
      </c>
      <c r="T56">
        <f>IF($Y56="","",INDEX($B$2:$B$2000,$Y56))</f>
      </c>
      <c r="U56">
        <f>IF($Z56="","",INDEX($B$2:$B$2000,$Z56))</f>
      </c>
      <c r="V56">
        <f>IF(OR($T56="",$U56=""),"",$U56-$T56)</f>
      </c>
      <c r="W56" t="str">
        <f>IF(TRIM(INDEX(connections!$A:$A,ROW()))="","",TRIM(INDEX(connections!$A:$A,ROW())))</f>
      </c>
      <c r="X56" t="str">
        <f>IF($W56="","",TRIM(INDEX(connections!$B:$B,ROW())))</f>
      </c>
      <c r="Y56">
        <f>IF($W56="","",IFERROR(MATCH($W56,$A$2:$A$2000,0),""))</f>
      </c>
      <c r="Z56">
        <f>IF($X56="","",IFERROR(MATCH($X56,$A$2:$A$2000,0),""))</f>
      </c>
      <c r="AA56" t="str">
        <f>IF($Y56="","",INDEX($P$2:$P$2000,$Y56))</f>
      </c>
      <c r="AB56" t="str">
        <f>IF($Z56="","",INDEX($P$2:$P$2000,$Z56))</f>
      </c>
      <c r="AC56">
        <f>IF(AND($AA56="Yes",$AB56="Yes"),1,"")</f>
      </c>
      <c r="AD56">
        <f>IF(OR($Y56="",$Z56=""),"",IF(INDEX($C$2:$C$2000,$Y56)=INDEX($C$2:$C$2000,$Z56),0,1))</f>
      </c>
      <c r="AE56">
        <f>IF($AC56&lt;&gt;1,"",IF(AND(INDEX($AG$2:$AG$2000,$Y56)=1,INDEX($AG$2:$AG$2000,$Z56)=1),1,""))</f>
      </c>
      <c r="AG56">
        <f>IF($A56="","",COUNTIFS($W$2:$W$2500,$A56,$AB$2:$AB$2500,"Yes")+COUNTIFS($X$2:$X$2500,$A56,$AA$2:$AA$2500,"Yes"))</f>
      </c>
      <c r="AH56" t="str">
        <f>IF(OR($P56&lt;&gt;"Yes",N($AG56)=0),"",IF(AND($AG56=1,COUNTIFS($W$2:$W$2500,$A56,$AE$2:$AE$2500,1)+COUNTIFS($X$2:$X$2500,$A56,$AE$2:$AE$2500,1)&gt;0),"","Yes"))</f>
      </c>
      <c r="AI56">
        <f>IF($AH56="Yes",$AG56,"")</f>
      </c>
      <c r="AJ56">
        <f>IF($AI56="","",$AI56+ROW()/1000000)</f>
      </c>
      <c r="AK56">
        <f>IF(OR($A56="",$P56="Yes",N($AG56)=0),"",$AG56+ROW()/1000000)</f>
      </c>
      <c r="AL56" t="str">
        <f>IF($A56="","",INDEX(games!$J:$J,ROW())&amp;"")</f>
      </c>
      <c r="AM56">
        <f>IF($A56="","",SUMPRODUCT($AO56:$BD56,'Map Analysis'!$AP$2^{0,1,2,3,4,5,6,7,8,9,10,11,12,13,14,15}))</f>
      </c>
      <c r="AN56">
        <f>IF($A56="","",$AM56+ROW()/10000000)</f>
      </c>
      <c r="AO56">
        <f>IF($A56="","",COUNTIF($W$2:$W$2500,$A56))</f>
      </c>
      <c r="AP56">
        <f>IF($A56="","",SUMIFS($BF$2:$BF$2500,$W$2:$W$2500,$A56))</f>
      </c>
      <c r="AQ56">
        <f>IF($A56="","",SUMIFS($BG$2:$BG$2500,$W$2:$W$2500,$A56))</f>
      </c>
      <c r="AR56">
        <f>IF($A56="","",SUMIFS($BH$2:$BH$2500,$W$2:$W$2500,$A56))</f>
      </c>
      <c r="AS56">
        <f>IF($A56="","",SUMIFS($BI$2:$BI$2500,$W$2:$W$2500,$A56))</f>
      </c>
      <c r="AT56">
        <f>IF($A56="","",SUMIFS($BJ$2:$BJ$2500,$W$2:$W$2500,$A56))</f>
      </c>
      <c r="AU56">
        <f>IF($A56="","",SUMIFS($BK$2:$BK$2500,$W$2:$W$2500,$A56))</f>
      </c>
      <c r="AV56">
        <f>IF($A56="","",SUMIFS($BL$2:$BL$2500,$W$2:$W$2500,$A56))</f>
      </c>
      <c r="AW56">
        <f>IF($A56="","",SUMIFS($BM$2:$BM$2500,$W$2:$W$2500,$A56))</f>
      </c>
      <c r="AX56">
        <f>IF($A56="","",SUMIFS($BN$2:$BN$2500,$W$2:$W$2500,$A56))</f>
      </c>
      <c r="AY56">
        <f>IF($A56="","",SUMIFS($BO$2:$BO$2500,$W$2:$W$2500,$A56))</f>
      </c>
      <c r="AZ56">
        <f>IF($A56="","",SUMIFS($BP$2:$BP$2500,$W$2:$W$2500,$A56))</f>
      </c>
      <c r="BA56">
        <f>IF($A56="","",SUMIFS($BQ$2:$BQ$2500,$W$2:$W$2500,$A56))</f>
      </c>
      <c r="BB56">
        <f>IF($A56="","",SUMIFS($BR$2:$BR$2500,$W$2:$W$2500,$A56))</f>
      </c>
      <c r="BC56">
        <f>IF($A56="","",SUMIFS($BS$2:$BS$2500,$W$2:$W$2500,$A56))</f>
      </c>
      <c r="BD56">
        <f>IF($A56="","",SUMIFS($BT$2:$BT$2500,$W$2:$W$2500,$A56))</f>
      </c>
      <c r="BF56">
        <f>IF($Z56="","",INDEX($AO$2:$AO$2000,$Z56))</f>
      </c>
      <c r="BG56">
        <f>IF($Z56="","",INDEX($AP$2:$AP$2000,$Z56))</f>
      </c>
      <c r="BH56">
        <f>IF($Z56="","",INDEX($AQ$2:$AQ$2000,$Z56))</f>
      </c>
      <c r="BI56">
        <f>IF($Z56="","",INDEX($AR$2:$AR$2000,$Z56))</f>
      </c>
      <c r="BJ56">
        <f>IF($Z56="","",INDEX($AS$2:$AS$2000,$Z56))</f>
      </c>
      <c r="BK56">
        <f>IF($Z56="","",INDEX($AT$2:$AT$2000,$Z56))</f>
      </c>
      <c r="BL56">
        <f>IF($Z56="","",INDEX($AU$2:$AU$2000,$Z56))</f>
      </c>
      <c r="BM56">
        <f>IF($Z56="","",INDEX($AV$2:$AV$2000,$Z56))</f>
      </c>
      <c r="BN56">
        <f>IF($Z56="","",INDEX($AW$2:$AW$2000,$Z56))</f>
      </c>
      <c r="BO56">
        <f>IF($Z56="","",INDEX($AX$2:$AX$2000,$Z56))</f>
      </c>
      <c r="BP56">
        <f>IF($Z56="","",INDEX($AY$2:$AY$2000,$Z56))</f>
      </c>
      <c r="BQ56">
        <f>IF($Z56="","",INDEX($AZ$2:$AZ$2000,$Z56))</f>
      </c>
      <c r="BR56">
        <f>IF($Z56="","",INDEX($BA$2:$BA$2000,$Z56))</f>
      </c>
      <c r="BS56">
        <f>IF($Z56="","",INDEX($BB$2:$BB$2000,$Z56))</f>
      </c>
      <c r="BT56">
        <f>IF($Z56="","",INDEX($BC$2:$BC$2000,$Z56))</f>
      </c>
      <c r="BV56">
        <f>IF(OR($A56="",$P56&lt;&gt;"Yes",$AH56="Yes"),"",1+N($AG56))</f>
      </c>
      <c r="BW56">
        <f>IF($A56="","",COUNTIFS($W$2:$W$2500,$A56,$BZ$2:$BZ$2500,"Yes")+COUNTIFS($X$2:$X$2500,$A56,$BY$2:$BY$2500,"Yes"))</f>
      </c>
      <c r="BX56">
        <f>IF(OR($A56="",$P56="Yes"),"",IF(N($BW56)=0,0,1+SUMIFS($CB$2:$CB$2500,$W$2:$W$2500,$A56)+SUMIFS($CA$2:$CA$2500,$X$2:$X$2500,$A56)))</f>
      </c>
      <c r="BY56" t="str">
        <f>IF($Y56="","",INDEX($AH$2:$AH$2000,$Y56)&amp;"")</f>
      </c>
      <c r="BZ56" t="str">
        <f>IF($Z56="","",INDEX($AH$2:$AH$2000,$Z56)&amp;"")</f>
      </c>
      <c r="CA56">
        <f>IF($Y56="","",INDEX($BV$2:$BV$2000,$Y56))</f>
      </c>
      <c r="CB56">
        <f>IF($Z56="","",INDEX($BV$2:$BV$2000,$Z56))</f>
      </c>
    </row>
    <row r="57">
      <c r="A57" t="str">
        <f>IF(TRIM(INDEX(games!$A:$A,ROW()))="","",TRIM(INDEX(games!$A:$A,ROW())))</f>
      </c>
      <c r="B57">
        <f>IF(OR($A57="",INDEX(games!$B:$B,ROW())=""),"",INDEX(games!$B:$B,ROW()))</f>
      </c>
      <c r="C57" t="str">
        <f>IF(OR($A57="",INDEX(games!$C:$C,ROW())=""),"",INDEX(games!$C:$C,ROW()))</f>
      </c>
      <c r="D57">
        <f>IF($A57="","",COUNTIF($W$2:$W$2500,$A57)+COUNTIF($X$2:$X$2500,$A57))</f>
      </c>
      <c r="E57">
        <f>IF($A57="","",IFERROR(MATCH($C57,$R$2:$R$5,0),0))</f>
      </c>
      <c r="F57">
        <f>IF($A57="","",MOD(ROW(),34))</f>
      </c>
      <c r="G57">
        <f>IF($A57="",NA(),IF($C57="Action",$B57,NA()))</f>
      </c>
      <c r="H57">
        <f>IF($A57="",NA(),IF($C57="Action",1+$F57*0.023,NA()))</f>
      </c>
      <c r="I57">
        <f>IF($A57="",NA(),IF($C57="Strategy",$B57,NA()))</f>
      </c>
      <c r="J57">
        <f>IF($A57="",NA(),IF($C57="Strategy",2+$F57*0.023,NA()))</f>
      </c>
      <c r="K57">
        <f>IF($A57="",NA(),IF($C57="Deckbuilder",$B57,NA()))</f>
      </c>
      <c r="L57">
        <f>IF($A57="",NA(),IF($C57="Deckbuilder",3+$F57*0.023,NA()))</f>
      </c>
      <c r="M57">
        <f>IF($A57="",NA(),IF($C57="Traditional",$B57,NA()))</f>
      </c>
      <c r="N57">
        <f>IF($A57="",NA(),IF($C57="Traditional",4+$F57*0.023,NA()))</f>
      </c>
      <c r="O57">
        <f>IF($A57="","",$D57+ROW()/1000000)</f>
      </c>
      <c r="P57" t="str">
        <f>IF(OR($A57="",INDEX(games!$H:$H,ROW())=""),"",INDEX(games!$H:$H,ROW()))</f>
      </c>
      <c r="Q57">
        <f>IF(OR($A57="",$P57&lt;&gt;"Yes"),"",$D57+ROW()/1000000)</f>
      </c>
      <c r="T57">
        <f>IF($Y57="","",INDEX($B$2:$B$2000,$Y57))</f>
      </c>
      <c r="U57">
        <f>IF($Z57="","",INDEX($B$2:$B$2000,$Z57))</f>
      </c>
      <c r="V57">
        <f>IF(OR($T57="",$U57=""),"",$U57-$T57)</f>
      </c>
      <c r="W57" t="str">
        <f>IF(TRIM(INDEX(connections!$A:$A,ROW()))="","",TRIM(INDEX(connections!$A:$A,ROW())))</f>
      </c>
      <c r="X57" t="str">
        <f>IF($W57="","",TRIM(INDEX(connections!$B:$B,ROW())))</f>
      </c>
      <c r="Y57">
        <f>IF($W57="","",IFERROR(MATCH($W57,$A$2:$A$2000,0),""))</f>
      </c>
      <c r="Z57">
        <f>IF($X57="","",IFERROR(MATCH($X57,$A$2:$A$2000,0),""))</f>
      </c>
      <c r="AA57" t="str">
        <f>IF($Y57="","",INDEX($P$2:$P$2000,$Y57))</f>
      </c>
      <c r="AB57" t="str">
        <f>IF($Z57="","",INDEX($P$2:$P$2000,$Z57))</f>
      </c>
      <c r="AC57">
        <f>IF(AND($AA57="Yes",$AB57="Yes"),1,"")</f>
      </c>
      <c r="AD57">
        <f>IF(OR($Y57="",$Z57=""),"",IF(INDEX($C$2:$C$2000,$Y57)=INDEX($C$2:$C$2000,$Z57),0,1))</f>
      </c>
      <c r="AE57">
        <f>IF($AC57&lt;&gt;1,"",IF(AND(INDEX($AG$2:$AG$2000,$Y57)=1,INDEX($AG$2:$AG$2000,$Z57)=1),1,""))</f>
      </c>
      <c r="AG57">
        <f>IF($A57="","",COUNTIFS($W$2:$W$2500,$A57,$AB$2:$AB$2500,"Yes")+COUNTIFS($X$2:$X$2500,$A57,$AA$2:$AA$2500,"Yes"))</f>
      </c>
      <c r="AH57" t="str">
        <f>IF(OR($P57&lt;&gt;"Yes",N($AG57)=0),"",IF(AND($AG57=1,COUNTIFS($W$2:$W$2500,$A57,$AE$2:$AE$2500,1)+COUNTIFS($X$2:$X$2500,$A57,$AE$2:$AE$2500,1)&gt;0),"","Yes"))</f>
      </c>
      <c r="AI57">
        <f>IF($AH57="Yes",$AG57,"")</f>
      </c>
      <c r="AJ57">
        <f>IF($AI57="","",$AI57+ROW()/1000000)</f>
      </c>
      <c r="AK57">
        <f>IF(OR($A57="",$P57="Yes",N($AG57)=0),"",$AG57+ROW()/1000000)</f>
      </c>
      <c r="AL57" t="str">
        <f>IF($A57="","",INDEX(games!$J:$J,ROW())&amp;"")</f>
      </c>
      <c r="AM57">
        <f>IF($A57="","",SUMPRODUCT($AO57:$BD57,'Map Analysis'!$AP$2^{0,1,2,3,4,5,6,7,8,9,10,11,12,13,14,15}))</f>
      </c>
      <c r="AN57">
        <f>IF($A57="","",$AM57+ROW()/10000000)</f>
      </c>
      <c r="AO57">
        <f>IF($A57="","",COUNTIF($W$2:$W$2500,$A57))</f>
      </c>
      <c r="AP57">
        <f>IF($A57="","",SUMIFS($BF$2:$BF$2500,$W$2:$W$2500,$A57))</f>
      </c>
      <c r="AQ57">
        <f>IF($A57="","",SUMIFS($BG$2:$BG$2500,$W$2:$W$2500,$A57))</f>
      </c>
      <c r="AR57">
        <f>IF($A57="","",SUMIFS($BH$2:$BH$2500,$W$2:$W$2500,$A57))</f>
      </c>
      <c r="AS57">
        <f>IF($A57="","",SUMIFS($BI$2:$BI$2500,$W$2:$W$2500,$A57))</f>
      </c>
      <c r="AT57">
        <f>IF($A57="","",SUMIFS($BJ$2:$BJ$2500,$W$2:$W$2500,$A57))</f>
      </c>
      <c r="AU57">
        <f>IF($A57="","",SUMIFS($BK$2:$BK$2500,$W$2:$W$2500,$A57))</f>
      </c>
      <c r="AV57">
        <f>IF($A57="","",SUMIFS($BL$2:$BL$2500,$W$2:$W$2500,$A57))</f>
      </c>
      <c r="AW57">
        <f>IF($A57="","",SUMIFS($BM$2:$BM$2500,$W$2:$W$2500,$A57))</f>
      </c>
      <c r="AX57">
        <f>IF($A57="","",SUMIFS($BN$2:$BN$2500,$W$2:$W$2500,$A57))</f>
      </c>
      <c r="AY57">
        <f>IF($A57="","",SUMIFS($BO$2:$BO$2500,$W$2:$W$2500,$A57))</f>
      </c>
      <c r="AZ57">
        <f>IF($A57="","",SUMIFS($BP$2:$BP$2500,$W$2:$W$2500,$A57))</f>
      </c>
      <c r="BA57">
        <f>IF($A57="","",SUMIFS($BQ$2:$BQ$2500,$W$2:$W$2500,$A57))</f>
      </c>
      <c r="BB57">
        <f>IF($A57="","",SUMIFS($BR$2:$BR$2500,$W$2:$W$2500,$A57))</f>
      </c>
      <c r="BC57">
        <f>IF($A57="","",SUMIFS($BS$2:$BS$2500,$W$2:$W$2500,$A57))</f>
      </c>
      <c r="BD57">
        <f>IF($A57="","",SUMIFS($BT$2:$BT$2500,$W$2:$W$2500,$A57))</f>
      </c>
      <c r="BF57">
        <f>IF($Z57="","",INDEX($AO$2:$AO$2000,$Z57))</f>
      </c>
      <c r="BG57">
        <f>IF($Z57="","",INDEX($AP$2:$AP$2000,$Z57))</f>
      </c>
      <c r="BH57">
        <f>IF($Z57="","",INDEX($AQ$2:$AQ$2000,$Z57))</f>
      </c>
      <c r="BI57">
        <f>IF($Z57="","",INDEX($AR$2:$AR$2000,$Z57))</f>
      </c>
      <c r="BJ57">
        <f>IF($Z57="","",INDEX($AS$2:$AS$2000,$Z57))</f>
      </c>
      <c r="BK57">
        <f>IF($Z57="","",INDEX($AT$2:$AT$2000,$Z57))</f>
      </c>
      <c r="BL57">
        <f>IF($Z57="","",INDEX($AU$2:$AU$2000,$Z57))</f>
      </c>
      <c r="BM57">
        <f>IF($Z57="","",INDEX($AV$2:$AV$2000,$Z57))</f>
      </c>
      <c r="BN57">
        <f>IF($Z57="","",INDEX($AW$2:$AW$2000,$Z57))</f>
      </c>
      <c r="BO57">
        <f>IF($Z57="","",INDEX($AX$2:$AX$2000,$Z57))</f>
      </c>
      <c r="BP57">
        <f>IF($Z57="","",INDEX($AY$2:$AY$2000,$Z57))</f>
      </c>
      <c r="BQ57">
        <f>IF($Z57="","",INDEX($AZ$2:$AZ$2000,$Z57))</f>
      </c>
      <c r="BR57">
        <f>IF($Z57="","",INDEX($BA$2:$BA$2000,$Z57))</f>
      </c>
      <c r="BS57">
        <f>IF($Z57="","",INDEX($BB$2:$BB$2000,$Z57))</f>
      </c>
      <c r="BT57">
        <f>IF($Z57="","",INDEX($BC$2:$BC$2000,$Z57))</f>
      </c>
      <c r="BV57">
        <f>IF(OR($A57="",$P57&lt;&gt;"Yes",$AH57="Yes"),"",1+N($AG57))</f>
      </c>
      <c r="BW57">
        <f>IF($A57="","",COUNTIFS($W$2:$W$2500,$A57,$BZ$2:$BZ$2500,"Yes")+COUNTIFS($X$2:$X$2500,$A57,$BY$2:$BY$2500,"Yes"))</f>
      </c>
      <c r="BX57">
        <f>IF(OR($A57="",$P57="Yes"),"",IF(N($BW57)=0,0,1+SUMIFS($CB$2:$CB$2500,$W$2:$W$2500,$A57)+SUMIFS($CA$2:$CA$2500,$X$2:$X$2500,$A57)))</f>
      </c>
      <c r="BY57" t="str">
        <f>IF($Y57="","",INDEX($AH$2:$AH$2000,$Y57)&amp;"")</f>
      </c>
      <c r="BZ57" t="str">
        <f>IF($Z57="","",INDEX($AH$2:$AH$2000,$Z57)&amp;"")</f>
      </c>
      <c r="CA57">
        <f>IF($Y57="","",INDEX($BV$2:$BV$2000,$Y57))</f>
      </c>
      <c r="CB57">
        <f>IF($Z57="","",INDEX($BV$2:$BV$2000,$Z57))</f>
      </c>
    </row>
    <row r="58">
      <c r="A58" t="str">
        <f>IF(TRIM(INDEX(games!$A:$A,ROW()))="","",TRIM(INDEX(games!$A:$A,ROW())))</f>
      </c>
      <c r="B58">
        <f>IF(OR($A58="",INDEX(games!$B:$B,ROW())=""),"",INDEX(games!$B:$B,ROW()))</f>
      </c>
      <c r="C58" t="str">
        <f>IF(OR($A58="",INDEX(games!$C:$C,ROW())=""),"",INDEX(games!$C:$C,ROW()))</f>
      </c>
      <c r="D58">
        <f>IF($A58="","",COUNTIF($W$2:$W$2500,$A58)+COUNTIF($X$2:$X$2500,$A58))</f>
      </c>
      <c r="E58">
        <f>IF($A58="","",IFERROR(MATCH($C58,$R$2:$R$5,0),0))</f>
      </c>
      <c r="F58">
        <f>IF($A58="","",MOD(ROW(),34))</f>
      </c>
      <c r="G58">
        <f>IF($A58="",NA(),IF($C58="Action",$B58,NA()))</f>
      </c>
      <c r="H58">
        <f>IF($A58="",NA(),IF($C58="Action",1+$F58*0.023,NA()))</f>
      </c>
      <c r="I58">
        <f>IF($A58="",NA(),IF($C58="Strategy",$B58,NA()))</f>
      </c>
      <c r="J58">
        <f>IF($A58="",NA(),IF($C58="Strategy",2+$F58*0.023,NA()))</f>
      </c>
      <c r="K58">
        <f>IF($A58="",NA(),IF($C58="Deckbuilder",$B58,NA()))</f>
      </c>
      <c r="L58">
        <f>IF($A58="",NA(),IF($C58="Deckbuilder",3+$F58*0.023,NA()))</f>
      </c>
      <c r="M58">
        <f>IF($A58="",NA(),IF($C58="Traditional",$B58,NA()))</f>
      </c>
      <c r="N58">
        <f>IF($A58="",NA(),IF($C58="Traditional",4+$F58*0.023,NA()))</f>
      </c>
      <c r="O58">
        <f>IF($A58="","",$D58+ROW()/1000000)</f>
      </c>
      <c r="P58" t="str">
        <f>IF(OR($A58="",INDEX(games!$H:$H,ROW())=""),"",INDEX(games!$H:$H,ROW()))</f>
      </c>
      <c r="Q58">
        <f>IF(OR($A58="",$P58&lt;&gt;"Yes"),"",$D58+ROW()/1000000)</f>
      </c>
      <c r="T58">
        <f>IF($Y58="","",INDEX($B$2:$B$2000,$Y58))</f>
      </c>
      <c r="U58">
        <f>IF($Z58="","",INDEX($B$2:$B$2000,$Z58))</f>
      </c>
      <c r="V58">
        <f>IF(OR($T58="",$U58=""),"",$U58-$T58)</f>
      </c>
      <c r="W58" t="str">
        <f>IF(TRIM(INDEX(connections!$A:$A,ROW()))="","",TRIM(INDEX(connections!$A:$A,ROW())))</f>
      </c>
      <c r="X58" t="str">
        <f>IF($W58="","",TRIM(INDEX(connections!$B:$B,ROW())))</f>
      </c>
      <c r="Y58">
        <f>IF($W58="","",IFERROR(MATCH($W58,$A$2:$A$2000,0),""))</f>
      </c>
      <c r="Z58">
        <f>IF($X58="","",IFERROR(MATCH($X58,$A$2:$A$2000,0),""))</f>
      </c>
      <c r="AA58" t="str">
        <f>IF($Y58="","",INDEX($P$2:$P$2000,$Y58))</f>
      </c>
      <c r="AB58" t="str">
        <f>IF($Z58="","",INDEX($P$2:$P$2000,$Z58))</f>
      </c>
      <c r="AC58">
        <f>IF(AND($AA58="Yes",$AB58="Yes"),1,"")</f>
      </c>
      <c r="AD58">
        <f>IF(OR($Y58="",$Z58=""),"",IF(INDEX($C$2:$C$2000,$Y58)=INDEX($C$2:$C$2000,$Z58),0,1))</f>
      </c>
      <c r="AE58">
        <f>IF($AC58&lt;&gt;1,"",IF(AND(INDEX($AG$2:$AG$2000,$Y58)=1,INDEX($AG$2:$AG$2000,$Z58)=1),1,""))</f>
      </c>
      <c r="AG58">
        <f>IF($A58="","",COUNTIFS($W$2:$W$2500,$A58,$AB$2:$AB$2500,"Yes")+COUNTIFS($X$2:$X$2500,$A58,$AA$2:$AA$2500,"Yes"))</f>
      </c>
      <c r="AH58" t="str">
        <f>IF(OR($P58&lt;&gt;"Yes",N($AG58)=0),"",IF(AND($AG58=1,COUNTIFS($W$2:$W$2500,$A58,$AE$2:$AE$2500,1)+COUNTIFS($X$2:$X$2500,$A58,$AE$2:$AE$2500,1)&gt;0),"","Yes"))</f>
      </c>
      <c r="AI58">
        <f>IF($AH58="Yes",$AG58,"")</f>
      </c>
      <c r="AJ58">
        <f>IF($AI58="","",$AI58+ROW()/1000000)</f>
      </c>
      <c r="AK58">
        <f>IF(OR($A58="",$P58="Yes",N($AG58)=0),"",$AG58+ROW()/1000000)</f>
      </c>
      <c r="AL58" t="str">
        <f>IF($A58="","",INDEX(games!$J:$J,ROW())&amp;"")</f>
      </c>
      <c r="AM58">
        <f>IF($A58="","",SUMPRODUCT($AO58:$BD58,'Map Analysis'!$AP$2^{0,1,2,3,4,5,6,7,8,9,10,11,12,13,14,15}))</f>
      </c>
      <c r="AN58">
        <f>IF($A58="","",$AM58+ROW()/10000000)</f>
      </c>
      <c r="AO58">
        <f>IF($A58="","",COUNTIF($W$2:$W$2500,$A58))</f>
      </c>
      <c r="AP58">
        <f>IF($A58="","",SUMIFS($BF$2:$BF$2500,$W$2:$W$2500,$A58))</f>
      </c>
      <c r="AQ58">
        <f>IF($A58="","",SUMIFS($BG$2:$BG$2500,$W$2:$W$2500,$A58))</f>
      </c>
      <c r="AR58">
        <f>IF($A58="","",SUMIFS($BH$2:$BH$2500,$W$2:$W$2500,$A58))</f>
      </c>
      <c r="AS58">
        <f>IF($A58="","",SUMIFS($BI$2:$BI$2500,$W$2:$W$2500,$A58))</f>
      </c>
      <c r="AT58">
        <f>IF($A58="","",SUMIFS($BJ$2:$BJ$2500,$W$2:$W$2500,$A58))</f>
      </c>
      <c r="AU58">
        <f>IF($A58="","",SUMIFS($BK$2:$BK$2500,$W$2:$W$2500,$A58))</f>
      </c>
      <c r="AV58">
        <f>IF($A58="","",SUMIFS($BL$2:$BL$2500,$W$2:$W$2500,$A58))</f>
      </c>
      <c r="AW58">
        <f>IF($A58="","",SUMIFS($BM$2:$BM$2500,$W$2:$W$2500,$A58))</f>
      </c>
      <c r="AX58">
        <f>IF($A58="","",SUMIFS($BN$2:$BN$2500,$W$2:$W$2500,$A58))</f>
      </c>
      <c r="AY58">
        <f>IF($A58="","",SUMIFS($BO$2:$BO$2500,$W$2:$W$2500,$A58))</f>
      </c>
      <c r="AZ58">
        <f>IF($A58="","",SUMIFS($BP$2:$BP$2500,$W$2:$W$2500,$A58))</f>
      </c>
      <c r="BA58">
        <f>IF($A58="","",SUMIFS($BQ$2:$BQ$2500,$W$2:$W$2500,$A58))</f>
      </c>
      <c r="BB58">
        <f>IF($A58="","",SUMIFS($BR$2:$BR$2500,$W$2:$W$2500,$A58))</f>
      </c>
      <c r="BC58">
        <f>IF($A58="","",SUMIFS($BS$2:$BS$2500,$W$2:$W$2500,$A58))</f>
      </c>
      <c r="BD58">
        <f>IF($A58="","",SUMIFS($BT$2:$BT$2500,$W$2:$W$2500,$A58))</f>
      </c>
      <c r="BF58">
        <f>IF($Z58="","",INDEX($AO$2:$AO$2000,$Z58))</f>
      </c>
      <c r="BG58">
        <f>IF($Z58="","",INDEX($AP$2:$AP$2000,$Z58))</f>
      </c>
      <c r="BH58">
        <f>IF($Z58="","",INDEX($AQ$2:$AQ$2000,$Z58))</f>
      </c>
      <c r="BI58">
        <f>IF($Z58="","",INDEX($AR$2:$AR$2000,$Z58))</f>
      </c>
      <c r="BJ58">
        <f>IF($Z58="","",INDEX($AS$2:$AS$2000,$Z58))</f>
      </c>
      <c r="BK58">
        <f>IF($Z58="","",INDEX($AT$2:$AT$2000,$Z58))</f>
      </c>
      <c r="BL58">
        <f>IF($Z58="","",INDEX($AU$2:$AU$2000,$Z58))</f>
      </c>
      <c r="BM58">
        <f>IF($Z58="","",INDEX($AV$2:$AV$2000,$Z58))</f>
      </c>
      <c r="BN58">
        <f>IF($Z58="","",INDEX($AW$2:$AW$2000,$Z58))</f>
      </c>
      <c r="BO58">
        <f>IF($Z58="","",INDEX($AX$2:$AX$2000,$Z58))</f>
      </c>
      <c r="BP58">
        <f>IF($Z58="","",INDEX($AY$2:$AY$2000,$Z58))</f>
      </c>
      <c r="BQ58">
        <f>IF($Z58="","",INDEX($AZ$2:$AZ$2000,$Z58))</f>
      </c>
      <c r="BR58">
        <f>IF($Z58="","",INDEX($BA$2:$BA$2000,$Z58))</f>
      </c>
      <c r="BS58">
        <f>IF($Z58="","",INDEX($BB$2:$BB$2000,$Z58))</f>
      </c>
      <c r="BT58">
        <f>IF($Z58="","",INDEX($BC$2:$BC$2000,$Z58))</f>
      </c>
      <c r="BV58">
        <f>IF(OR($A58="",$P58&lt;&gt;"Yes",$AH58="Yes"),"",1+N($AG58))</f>
      </c>
      <c r="BW58">
        <f>IF($A58="","",COUNTIFS($W$2:$W$2500,$A58,$BZ$2:$BZ$2500,"Yes")+COUNTIFS($X$2:$X$2500,$A58,$BY$2:$BY$2500,"Yes"))</f>
      </c>
      <c r="BX58">
        <f>IF(OR($A58="",$P58="Yes"),"",IF(N($BW58)=0,0,1+SUMIFS($CB$2:$CB$2500,$W$2:$W$2500,$A58)+SUMIFS($CA$2:$CA$2500,$X$2:$X$2500,$A58)))</f>
      </c>
      <c r="BY58" t="str">
        <f>IF($Y58="","",INDEX($AH$2:$AH$2000,$Y58)&amp;"")</f>
      </c>
      <c r="BZ58" t="str">
        <f>IF($Z58="","",INDEX($AH$2:$AH$2000,$Z58)&amp;"")</f>
      </c>
      <c r="CA58">
        <f>IF($Y58="","",INDEX($BV$2:$BV$2000,$Y58))</f>
      </c>
      <c r="CB58">
        <f>IF($Z58="","",INDEX($BV$2:$BV$2000,$Z58))</f>
      </c>
    </row>
    <row r="59">
      <c r="A59" t="str">
        <f>IF(TRIM(INDEX(games!$A:$A,ROW()))="","",TRIM(INDEX(games!$A:$A,ROW())))</f>
      </c>
      <c r="B59">
        <f>IF(OR($A59="",INDEX(games!$B:$B,ROW())=""),"",INDEX(games!$B:$B,ROW()))</f>
      </c>
      <c r="C59" t="str">
        <f>IF(OR($A59="",INDEX(games!$C:$C,ROW())=""),"",INDEX(games!$C:$C,ROW()))</f>
      </c>
      <c r="D59">
        <f>IF($A59="","",COUNTIF($W$2:$W$2500,$A59)+COUNTIF($X$2:$X$2500,$A59))</f>
      </c>
      <c r="E59">
        <f>IF($A59="","",IFERROR(MATCH($C59,$R$2:$R$5,0),0))</f>
      </c>
      <c r="F59">
        <f>IF($A59="","",MOD(ROW(),34))</f>
      </c>
      <c r="G59">
        <f>IF($A59="",NA(),IF($C59="Action",$B59,NA()))</f>
      </c>
      <c r="H59">
        <f>IF($A59="",NA(),IF($C59="Action",1+$F59*0.023,NA()))</f>
      </c>
      <c r="I59">
        <f>IF($A59="",NA(),IF($C59="Strategy",$B59,NA()))</f>
      </c>
      <c r="J59">
        <f>IF($A59="",NA(),IF($C59="Strategy",2+$F59*0.023,NA()))</f>
      </c>
      <c r="K59">
        <f>IF($A59="",NA(),IF($C59="Deckbuilder",$B59,NA()))</f>
      </c>
      <c r="L59">
        <f>IF($A59="",NA(),IF($C59="Deckbuilder",3+$F59*0.023,NA()))</f>
      </c>
      <c r="M59">
        <f>IF($A59="",NA(),IF($C59="Traditional",$B59,NA()))</f>
      </c>
      <c r="N59">
        <f>IF($A59="",NA(),IF($C59="Traditional",4+$F59*0.023,NA()))</f>
      </c>
      <c r="O59">
        <f>IF($A59="","",$D59+ROW()/1000000)</f>
      </c>
      <c r="P59" t="str">
        <f>IF(OR($A59="",INDEX(games!$H:$H,ROW())=""),"",INDEX(games!$H:$H,ROW()))</f>
      </c>
      <c r="Q59">
        <f>IF(OR($A59="",$P59&lt;&gt;"Yes"),"",$D59+ROW()/1000000)</f>
      </c>
      <c r="T59">
        <f>IF($Y59="","",INDEX($B$2:$B$2000,$Y59))</f>
      </c>
      <c r="U59">
        <f>IF($Z59="","",INDEX($B$2:$B$2000,$Z59))</f>
      </c>
      <c r="V59">
        <f>IF(OR($T59="",$U59=""),"",$U59-$T59)</f>
      </c>
      <c r="W59" t="str">
        <f>IF(TRIM(INDEX(connections!$A:$A,ROW()))="","",TRIM(INDEX(connections!$A:$A,ROW())))</f>
      </c>
      <c r="X59" t="str">
        <f>IF($W59="","",TRIM(INDEX(connections!$B:$B,ROW())))</f>
      </c>
      <c r="Y59">
        <f>IF($W59="","",IFERROR(MATCH($W59,$A$2:$A$2000,0),""))</f>
      </c>
      <c r="Z59">
        <f>IF($X59="","",IFERROR(MATCH($X59,$A$2:$A$2000,0),""))</f>
      </c>
      <c r="AA59" t="str">
        <f>IF($Y59="","",INDEX($P$2:$P$2000,$Y59))</f>
      </c>
      <c r="AB59" t="str">
        <f>IF($Z59="","",INDEX($P$2:$P$2000,$Z59))</f>
      </c>
      <c r="AC59">
        <f>IF(AND($AA59="Yes",$AB59="Yes"),1,"")</f>
      </c>
      <c r="AD59">
        <f>IF(OR($Y59="",$Z59=""),"",IF(INDEX($C$2:$C$2000,$Y59)=INDEX($C$2:$C$2000,$Z59),0,1))</f>
      </c>
      <c r="AE59">
        <f>IF($AC59&lt;&gt;1,"",IF(AND(INDEX($AG$2:$AG$2000,$Y59)=1,INDEX($AG$2:$AG$2000,$Z59)=1),1,""))</f>
      </c>
      <c r="AG59">
        <f>IF($A59="","",COUNTIFS($W$2:$W$2500,$A59,$AB$2:$AB$2500,"Yes")+COUNTIFS($X$2:$X$2500,$A59,$AA$2:$AA$2500,"Yes"))</f>
      </c>
      <c r="AH59" t="str">
        <f>IF(OR($P59&lt;&gt;"Yes",N($AG59)=0),"",IF(AND($AG59=1,COUNTIFS($W$2:$W$2500,$A59,$AE$2:$AE$2500,1)+COUNTIFS($X$2:$X$2500,$A59,$AE$2:$AE$2500,1)&gt;0),"","Yes"))</f>
      </c>
      <c r="AI59">
        <f>IF($AH59="Yes",$AG59,"")</f>
      </c>
      <c r="AJ59">
        <f>IF($AI59="","",$AI59+ROW()/1000000)</f>
      </c>
      <c r="AK59">
        <f>IF(OR($A59="",$P59="Yes",N($AG59)=0),"",$AG59+ROW()/1000000)</f>
      </c>
      <c r="AL59" t="str">
        <f>IF($A59="","",INDEX(games!$J:$J,ROW())&amp;"")</f>
      </c>
      <c r="AM59">
        <f>IF($A59="","",SUMPRODUCT($AO59:$BD59,'Map Analysis'!$AP$2^{0,1,2,3,4,5,6,7,8,9,10,11,12,13,14,15}))</f>
      </c>
      <c r="AN59">
        <f>IF($A59="","",$AM59+ROW()/10000000)</f>
      </c>
      <c r="AO59">
        <f>IF($A59="","",COUNTIF($W$2:$W$2500,$A59))</f>
      </c>
      <c r="AP59">
        <f>IF($A59="","",SUMIFS($BF$2:$BF$2500,$W$2:$W$2500,$A59))</f>
      </c>
      <c r="AQ59">
        <f>IF($A59="","",SUMIFS($BG$2:$BG$2500,$W$2:$W$2500,$A59))</f>
      </c>
      <c r="AR59">
        <f>IF($A59="","",SUMIFS($BH$2:$BH$2500,$W$2:$W$2500,$A59))</f>
      </c>
      <c r="AS59">
        <f>IF($A59="","",SUMIFS($BI$2:$BI$2500,$W$2:$W$2500,$A59))</f>
      </c>
      <c r="AT59">
        <f>IF($A59="","",SUMIFS($BJ$2:$BJ$2500,$W$2:$W$2500,$A59))</f>
      </c>
      <c r="AU59">
        <f>IF($A59="","",SUMIFS($BK$2:$BK$2500,$W$2:$W$2500,$A59))</f>
      </c>
      <c r="AV59">
        <f>IF($A59="","",SUMIFS($BL$2:$BL$2500,$W$2:$W$2500,$A59))</f>
      </c>
      <c r="AW59">
        <f>IF($A59="","",SUMIFS($BM$2:$BM$2500,$W$2:$W$2500,$A59))</f>
      </c>
      <c r="AX59">
        <f>IF($A59="","",SUMIFS($BN$2:$BN$2500,$W$2:$W$2500,$A59))</f>
      </c>
      <c r="AY59">
        <f>IF($A59="","",SUMIFS($BO$2:$BO$2500,$W$2:$W$2500,$A59))</f>
      </c>
      <c r="AZ59">
        <f>IF($A59="","",SUMIFS($BP$2:$BP$2500,$W$2:$W$2500,$A59))</f>
      </c>
      <c r="BA59">
        <f>IF($A59="","",SUMIFS($BQ$2:$BQ$2500,$W$2:$W$2500,$A59))</f>
      </c>
      <c r="BB59">
        <f>IF($A59="","",SUMIFS($BR$2:$BR$2500,$W$2:$W$2500,$A59))</f>
      </c>
      <c r="BC59">
        <f>IF($A59="","",SUMIFS($BS$2:$BS$2500,$W$2:$W$2500,$A59))</f>
      </c>
      <c r="BD59">
        <f>IF($A59="","",SUMIFS($BT$2:$BT$2500,$W$2:$W$2500,$A59))</f>
      </c>
      <c r="BF59">
        <f>IF($Z59="","",INDEX($AO$2:$AO$2000,$Z59))</f>
      </c>
      <c r="BG59">
        <f>IF($Z59="","",INDEX($AP$2:$AP$2000,$Z59))</f>
      </c>
      <c r="BH59">
        <f>IF($Z59="","",INDEX($AQ$2:$AQ$2000,$Z59))</f>
      </c>
      <c r="BI59">
        <f>IF($Z59="","",INDEX($AR$2:$AR$2000,$Z59))</f>
      </c>
      <c r="BJ59">
        <f>IF($Z59="","",INDEX($AS$2:$AS$2000,$Z59))</f>
      </c>
      <c r="BK59">
        <f>IF($Z59="","",INDEX($AT$2:$AT$2000,$Z59))</f>
      </c>
      <c r="BL59">
        <f>IF($Z59="","",INDEX($AU$2:$AU$2000,$Z59))</f>
      </c>
      <c r="BM59">
        <f>IF($Z59="","",INDEX($AV$2:$AV$2000,$Z59))</f>
      </c>
      <c r="BN59">
        <f>IF($Z59="","",INDEX($AW$2:$AW$2000,$Z59))</f>
      </c>
      <c r="BO59">
        <f>IF($Z59="","",INDEX($AX$2:$AX$2000,$Z59))</f>
      </c>
      <c r="BP59">
        <f>IF($Z59="","",INDEX($AY$2:$AY$2000,$Z59))</f>
      </c>
      <c r="BQ59">
        <f>IF($Z59="","",INDEX($AZ$2:$AZ$2000,$Z59))</f>
      </c>
      <c r="BR59">
        <f>IF($Z59="","",INDEX($BA$2:$BA$2000,$Z59))</f>
      </c>
      <c r="BS59">
        <f>IF($Z59="","",INDEX($BB$2:$BB$2000,$Z59))</f>
      </c>
      <c r="BT59">
        <f>IF($Z59="","",INDEX($BC$2:$BC$2000,$Z59))</f>
      </c>
      <c r="BV59">
        <f>IF(OR($A59="",$P59&lt;&gt;"Yes",$AH59="Yes"),"",1+N($AG59))</f>
      </c>
      <c r="BW59">
        <f>IF($A59="","",COUNTIFS($W$2:$W$2500,$A59,$BZ$2:$BZ$2500,"Yes")+COUNTIFS($X$2:$X$2500,$A59,$BY$2:$BY$2500,"Yes"))</f>
      </c>
      <c r="BX59">
        <f>IF(OR($A59="",$P59="Yes"),"",IF(N($BW59)=0,0,1+SUMIFS($CB$2:$CB$2500,$W$2:$W$2500,$A59)+SUMIFS($CA$2:$CA$2500,$X$2:$X$2500,$A59)))</f>
      </c>
      <c r="BY59" t="str">
        <f>IF($Y59="","",INDEX($AH$2:$AH$2000,$Y59)&amp;"")</f>
      </c>
      <c r="BZ59" t="str">
        <f>IF($Z59="","",INDEX($AH$2:$AH$2000,$Z59)&amp;"")</f>
      </c>
      <c r="CA59">
        <f>IF($Y59="","",INDEX($BV$2:$BV$2000,$Y59))</f>
      </c>
      <c r="CB59">
        <f>IF($Z59="","",INDEX($BV$2:$BV$2000,$Z59))</f>
      </c>
    </row>
    <row r="60">
      <c r="A60" t="str">
        <f>IF(TRIM(INDEX(games!$A:$A,ROW()))="","",TRIM(INDEX(games!$A:$A,ROW())))</f>
      </c>
      <c r="B60">
        <f>IF(OR($A60="",INDEX(games!$B:$B,ROW())=""),"",INDEX(games!$B:$B,ROW()))</f>
      </c>
      <c r="C60" t="str">
        <f>IF(OR($A60="",INDEX(games!$C:$C,ROW())=""),"",INDEX(games!$C:$C,ROW()))</f>
      </c>
      <c r="D60">
        <f>IF($A60="","",COUNTIF($W$2:$W$2500,$A60)+COUNTIF($X$2:$X$2500,$A60))</f>
      </c>
      <c r="E60">
        <f>IF($A60="","",IFERROR(MATCH($C60,$R$2:$R$5,0),0))</f>
      </c>
      <c r="F60">
        <f>IF($A60="","",MOD(ROW(),34))</f>
      </c>
      <c r="G60">
        <f>IF($A60="",NA(),IF($C60="Action",$B60,NA()))</f>
      </c>
      <c r="H60">
        <f>IF($A60="",NA(),IF($C60="Action",1+$F60*0.023,NA()))</f>
      </c>
      <c r="I60">
        <f>IF($A60="",NA(),IF($C60="Strategy",$B60,NA()))</f>
      </c>
      <c r="J60">
        <f>IF($A60="",NA(),IF($C60="Strategy",2+$F60*0.023,NA()))</f>
      </c>
      <c r="K60">
        <f>IF($A60="",NA(),IF($C60="Deckbuilder",$B60,NA()))</f>
      </c>
      <c r="L60">
        <f>IF($A60="",NA(),IF($C60="Deckbuilder",3+$F60*0.023,NA()))</f>
      </c>
      <c r="M60">
        <f>IF($A60="",NA(),IF($C60="Traditional",$B60,NA()))</f>
      </c>
      <c r="N60">
        <f>IF($A60="",NA(),IF($C60="Traditional",4+$F60*0.023,NA()))</f>
      </c>
      <c r="O60">
        <f>IF($A60="","",$D60+ROW()/1000000)</f>
      </c>
      <c r="P60" t="str">
        <f>IF(OR($A60="",INDEX(games!$H:$H,ROW())=""),"",INDEX(games!$H:$H,ROW()))</f>
      </c>
      <c r="Q60">
        <f>IF(OR($A60="",$P60&lt;&gt;"Yes"),"",$D60+ROW()/1000000)</f>
      </c>
      <c r="T60">
        <f>IF($Y60="","",INDEX($B$2:$B$2000,$Y60))</f>
      </c>
      <c r="U60">
        <f>IF($Z60="","",INDEX($B$2:$B$2000,$Z60))</f>
      </c>
      <c r="V60">
        <f>IF(OR($T60="",$U60=""),"",$U60-$T60)</f>
      </c>
      <c r="W60" t="str">
        <f>IF(TRIM(INDEX(connections!$A:$A,ROW()))="","",TRIM(INDEX(connections!$A:$A,ROW())))</f>
      </c>
      <c r="X60" t="str">
        <f>IF($W60="","",TRIM(INDEX(connections!$B:$B,ROW())))</f>
      </c>
      <c r="Y60">
        <f>IF($W60="","",IFERROR(MATCH($W60,$A$2:$A$2000,0),""))</f>
      </c>
      <c r="Z60">
        <f>IF($X60="","",IFERROR(MATCH($X60,$A$2:$A$2000,0),""))</f>
      </c>
      <c r="AA60" t="str">
        <f>IF($Y60="","",INDEX($P$2:$P$2000,$Y60))</f>
      </c>
      <c r="AB60" t="str">
        <f>IF($Z60="","",INDEX($P$2:$P$2000,$Z60))</f>
      </c>
      <c r="AC60">
        <f>IF(AND($AA60="Yes",$AB60="Yes"),1,"")</f>
      </c>
      <c r="AD60">
        <f>IF(OR($Y60="",$Z60=""),"",IF(INDEX($C$2:$C$2000,$Y60)=INDEX($C$2:$C$2000,$Z60),0,1))</f>
      </c>
      <c r="AE60">
        <f>IF($AC60&lt;&gt;1,"",IF(AND(INDEX($AG$2:$AG$2000,$Y60)=1,INDEX($AG$2:$AG$2000,$Z60)=1),1,""))</f>
      </c>
      <c r="AG60">
        <f>IF($A60="","",COUNTIFS($W$2:$W$2500,$A60,$AB$2:$AB$2500,"Yes")+COUNTIFS($X$2:$X$2500,$A60,$AA$2:$AA$2500,"Yes"))</f>
      </c>
      <c r="AH60" t="str">
        <f>IF(OR($P60&lt;&gt;"Yes",N($AG60)=0),"",IF(AND($AG60=1,COUNTIFS($W$2:$W$2500,$A60,$AE$2:$AE$2500,1)+COUNTIFS($X$2:$X$2500,$A60,$AE$2:$AE$2500,1)&gt;0),"","Yes"))</f>
      </c>
      <c r="AI60">
        <f>IF($AH60="Yes",$AG60,"")</f>
      </c>
      <c r="AJ60">
        <f>IF($AI60="","",$AI60+ROW()/1000000)</f>
      </c>
      <c r="AK60">
        <f>IF(OR($A60="",$P60="Yes",N($AG60)=0),"",$AG60+ROW()/1000000)</f>
      </c>
      <c r="AL60" t="str">
        <f>IF($A60="","",INDEX(games!$J:$J,ROW())&amp;"")</f>
      </c>
      <c r="AM60">
        <f>IF($A60="","",SUMPRODUCT($AO60:$BD60,'Map Analysis'!$AP$2^{0,1,2,3,4,5,6,7,8,9,10,11,12,13,14,15}))</f>
      </c>
      <c r="AN60">
        <f>IF($A60="","",$AM60+ROW()/10000000)</f>
      </c>
      <c r="AO60">
        <f>IF($A60="","",COUNTIF($W$2:$W$2500,$A60))</f>
      </c>
      <c r="AP60">
        <f>IF($A60="","",SUMIFS($BF$2:$BF$2500,$W$2:$W$2500,$A60))</f>
      </c>
      <c r="AQ60">
        <f>IF($A60="","",SUMIFS($BG$2:$BG$2500,$W$2:$W$2500,$A60))</f>
      </c>
      <c r="AR60">
        <f>IF($A60="","",SUMIFS($BH$2:$BH$2500,$W$2:$W$2500,$A60))</f>
      </c>
      <c r="AS60">
        <f>IF($A60="","",SUMIFS($BI$2:$BI$2500,$W$2:$W$2500,$A60))</f>
      </c>
      <c r="AT60">
        <f>IF($A60="","",SUMIFS($BJ$2:$BJ$2500,$W$2:$W$2500,$A60))</f>
      </c>
      <c r="AU60">
        <f>IF($A60="","",SUMIFS($BK$2:$BK$2500,$W$2:$W$2500,$A60))</f>
      </c>
      <c r="AV60">
        <f>IF($A60="","",SUMIFS($BL$2:$BL$2500,$W$2:$W$2500,$A60))</f>
      </c>
      <c r="AW60">
        <f>IF($A60="","",SUMIFS($BM$2:$BM$2500,$W$2:$W$2500,$A60))</f>
      </c>
      <c r="AX60">
        <f>IF($A60="","",SUMIFS($BN$2:$BN$2500,$W$2:$W$2500,$A60))</f>
      </c>
      <c r="AY60">
        <f>IF($A60="","",SUMIFS($BO$2:$BO$2500,$W$2:$W$2500,$A60))</f>
      </c>
      <c r="AZ60">
        <f>IF($A60="","",SUMIFS($BP$2:$BP$2500,$W$2:$W$2500,$A60))</f>
      </c>
      <c r="BA60">
        <f>IF($A60="","",SUMIFS($BQ$2:$BQ$2500,$W$2:$W$2500,$A60))</f>
      </c>
      <c r="BB60">
        <f>IF($A60="","",SUMIFS($BR$2:$BR$2500,$W$2:$W$2500,$A60))</f>
      </c>
      <c r="BC60">
        <f>IF($A60="","",SUMIFS($BS$2:$BS$2500,$W$2:$W$2500,$A60))</f>
      </c>
      <c r="BD60">
        <f>IF($A60="","",SUMIFS($BT$2:$BT$2500,$W$2:$W$2500,$A60))</f>
      </c>
      <c r="BF60">
        <f>IF($Z60="","",INDEX($AO$2:$AO$2000,$Z60))</f>
      </c>
      <c r="BG60">
        <f>IF($Z60="","",INDEX($AP$2:$AP$2000,$Z60))</f>
      </c>
      <c r="BH60">
        <f>IF($Z60="","",INDEX($AQ$2:$AQ$2000,$Z60))</f>
      </c>
      <c r="BI60">
        <f>IF($Z60="","",INDEX($AR$2:$AR$2000,$Z60))</f>
      </c>
      <c r="BJ60">
        <f>IF($Z60="","",INDEX($AS$2:$AS$2000,$Z60))</f>
      </c>
      <c r="BK60">
        <f>IF($Z60="","",INDEX($AT$2:$AT$2000,$Z60))</f>
      </c>
      <c r="BL60">
        <f>IF($Z60="","",INDEX($AU$2:$AU$2000,$Z60))</f>
      </c>
      <c r="BM60">
        <f>IF($Z60="","",INDEX($AV$2:$AV$2000,$Z60))</f>
      </c>
      <c r="BN60">
        <f>IF($Z60="","",INDEX($AW$2:$AW$2000,$Z60))</f>
      </c>
      <c r="BO60">
        <f>IF($Z60="","",INDEX($AX$2:$AX$2000,$Z60))</f>
      </c>
      <c r="BP60">
        <f>IF($Z60="","",INDEX($AY$2:$AY$2000,$Z60))</f>
      </c>
      <c r="BQ60">
        <f>IF($Z60="","",INDEX($AZ$2:$AZ$2000,$Z60))</f>
      </c>
      <c r="BR60">
        <f>IF($Z60="","",INDEX($BA$2:$BA$2000,$Z60))</f>
      </c>
      <c r="BS60">
        <f>IF($Z60="","",INDEX($BB$2:$BB$2000,$Z60))</f>
      </c>
      <c r="BT60">
        <f>IF($Z60="","",INDEX($BC$2:$BC$2000,$Z60))</f>
      </c>
      <c r="BV60">
        <f>IF(OR($A60="",$P60&lt;&gt;"Yes",$AH60="Yes"),"",1+N($AG60))</f>
      </c>
      <c r="BW60">
        <f>IF($A60="","",COUNTIFS($W$2:$W$2500,$A60,$BZ$2:$BZ$2500,"Yes")+COUNTIFS($X$2:$X$2500,$A60,$BY$2:$BY$2500,"Yes"))</f>
      </c>
      <c r="BX60">
        <f>IF(OR($A60="",$P60="Yes"),"",IF(N($BW60)=0,0,1+SUMIFS($CB$2:$CB$2500,$W$2:$W$2500,$A60)+SUMIFS($CA$2:$CA$2500,$X$2:$X$2500,$A60)))</f>
      </c>
      <c r="BY60" t="str">
        <f>IF($Y60="","",INDEX($AH$2:$AH$2000,$Y60)&amp;"")</f>
      </c>
      <c r="BZ60" t="str">
        <f>IF($Z60="","",INDEX($AH$2:$AH$2000,$Z60)&amp;"")</f>
      </c>
      <c r="CA60">
        <f>IF($Y60="","",INDEX($BV$2:$BV$2000,$Y60))</f>
      </c>
      <c r="CB60">
        <f>IF($Z60="","",INDEX($BV$2:$BV$2000,$Z60))</f>
      </c>
    </row>
    <row r="61">
      <c r="A61" t="str">
        <f>IF(TRIM(INDEX(games!$A:$A,ROW()))="","",TRIM(INDEX(games!$A:$A,ROW())))</f>
      </c>
      <c r="B61">
        <f>IF(OR($A61="",INDEX(games!$B:$B,ROW())=""),"",INDEX(games!$B:$B,ROW()))</f>
      </c>
      <c r="C61" t="str">
        <f>IF(OR($A61="",INDEX(games!$C:$C,ROW())=""),"",INDEX(games!$C:$C,ROW()))</f>
      </c>
      <c r="D61">
        <f>IF($A61="","",COUNTIF($W$2:$W$2500,$A61)+COUNTIF($X$2:$X$2500,$A61))</f>
      </c>
      <c r="E61">
        <f>IF($A61="","",IFERROR(MATCH($C61,$R$2:$R$5,0),0))</f>
      </c>
      <c r="F61">
        <f>IF($A61="","",MOD(ROW(),34))</f>
      </c>
      <c r="G61">
        <f>IF($A61="",NA(),IF($C61="Action",$B61,NA()))</f>
      </c>
      <c r="H61">
        <f>IF($A61="",NA(),IF($C61="Action",1+$F61*0.023,NA()))</f>
      </c>
      <c r="I61">
        <f>IF($A61="",NA(),IF($C61="Strategy",$B61,NA()))</f>
      </c>
      <c r="J61">
        <f>IF($A61="",NA(),IF($C61="Strategy",2+$F61*0.023,NA()))</f>
      </c>
      <c r="K61">
        <f>IF($A61="",NA(),IF($C61="Deckbuilder",$B61,NA()))</f>
      </c>
      <c r="L61">
        <f>IF($A61="",NA(),IF($C61="Deckbuilder",3+$F61*0.023,NA()))</f>
      </c>
      <c r="M61">
        <f>IF($A61="",NA(),IF($C61="Traditional",$B61,NA()))</f>
      </c>
      <c r="N61">
        <f>IF($A61="",NA(),IF($C61="Traditional",4+$F61*0.023,NA()))</f>
      </c>
      <c r="O61">
        <f>IF($A61="","",$D61+ROW()/1000000)</f>
      </c>
      <c r="P61" t="str">
        <f>IF(OR($A61="",INDEX(games!$H:$H,ROW())=""),"",INDEX(games!$H:$H,ROW()))</f>
      </c>
      <c r="Q61">
        <f>IF(OR($A61="",$P61&lt;&gt;"Yes"),"",$D61+ROW()/1000000)</f>
      </c>
      <c r="T61">
        <f>IF($Y61="","",INDEX($B$2:$B$2000,$Y61))</f>
      </c>
      <c r="U61">
        <f>IF($Z61="","",INDEX($B$2:$B$2000,$Z61))</f>
      </c>
      <c r="V61">
        <f>IF(OR($T61="",$U61=""),"",$U61-$T61)</f>
      </c>
      <c r="W61" t="str">
        <f>IF(TRIM(INDEX(connections!$A:$A,ROW()))="","",TRIM(INDEX(connections!$A:$A,ROW())))</f>
      </c>
      <c r="X61" t="str">
        <f>IF($W61="","",TRIM(INDEX(connections!$B:$B,ROW())))</f>
      </c>
      <c r="Y61">
        <f>IF($W61="","",IFERROR(MATCH($W61,$A$2:$A$2000,0),""))</f>
      </c>
      <c r="Z61">
        <f>IF($X61="","",IFERROR(MATCH($X61,$A$2:$A$2000,0),""))</f>
      </c>
      <c r="AA61" t="str">
        <f>IF($Y61="","",INDEX($P$2:$P$2000,$Y61))</f>
      </c>
      <c r="AB61" t="str">
        <f>IF($Z61="","",INDEX($P$2:$P$2000,$Z61))</f>
      </c>
      <c r="AC61">
        <f>IF(AND($AA61="Yes",$AB61="Yes"),1,"")</f>
      </c>
      <c r="AD61">
        <f>IF(OR($Y61="",$Z61=""),"",IF(INDEX($C$2:$C$2000,$Y61)=INDEX($C$2:$C$2000,$Z61),0,1))</f>
      </c>
      <c r="AE61">
        <f>IF($AC61&lt;&gt;1,"",IF(AND(INDEX($AG$2:$AG$2000,$Y61)=1,INDEX($AG$2:$AG$2000,$Z61)=1),1,""))</f>
      </c>
      <c r="AG61">
        <f>IF($A61="","",COUNTIFS($W$2:$W$2500,$A61,$AB$2:$AB$2500,"Yes")+COUNTIFS($X$2:$X$2500,$A61,$AA$2:$AA$2500,"Yes"))</f>
      </c>
      <c r="AH61" t="str">
        <f>IF(OR($P61&lt;&gt;"Yes",N($AG61)=0),"",IF(AND($AG61=1,COUNTIFS($W$2:$W$2500,$A61,$AE$2:$AE$2500,1)+COUNTIFS($X$2:$X$2500,$A61,$AE$2:$AE$2500,1)&gt;0),"","Yes"))</f>
      </c>
      <c r="AI61">
        <f>IF($AH61="Yes",$AG61,"")</f>
      </c>
      <c r="AJ61">
        <f>IF($AI61="","",$AI61+ROW()/1000000)</f>
      </c>
      <c r="AK61">
        <f>IF(OR($A61="",$P61="Yes",N($AG61)=0),"",$AG61+ROW()/1000000)</f>
      </c>
      <c r="AL61" t="str">
        <f>IF($A61="","",INDEX(games!$J:$J,ROW())&amp;"")</f>
      </c>
      <c r="AM61">
        <f>IF($A61="","",SUMPRODUCT($AO61:$BD61,'Map Analysis'!$AP$2^{0,1,2,3,4,5,6,7,8,9,10,11,12,13,14,15}))</f>
      </c>
      <c r="AN61">
        <f>IF($A61="","",$AM61+ROW()/10000000)</f>
      </c>
      <c r="AO61">
        <f>IF($A61="","",COUNTIF($W$2:$W$2500,$A61))</f>
      </c>
      <c r="AP61">
        <f>IF($A61="","",SUMIFS($BF$2:$BF$2500,$W$2:$W$2500,$A61))</f>
      </c>
      <c r="AQ61">
        <f>IF($A61="","",SUMIFS($BG$2:$BG$2500,$W$2:$W$2500,$A61))</f>
      </c>
      <c r="AR61">
        <f>IF($A61="","",SUMIFS($BH$2:$BH$2500,$W$2:$W$2500,$A61))</f>
      </c>
      <c r="AS61">
        <f>IF($A61="","",SUMIFS($BI$2:$BI$2500,$W$2:$W$2500,$A61))</f>
      </c>
      <c r="AT61">
        <f>IF($A61="","",SUMIFS($BJ$2:$BJ$2500,$W$2:$W$2500,$A61))</f>
      </c>
      <c r="AU61">
        <f>IF($A61="","",SUMIFS($BK$2:$BK$2500,$W$2:$W$2500,$A61))</f>
      </c>
      <c r="AV61">
        <f>IF($A61="","",SUMIFS($BL$2:$BL$2500,$W$2:$W$2500,$A61))</f>
      </c>
      <c r="AW61">
        <f>IF($A61="","",SUMIFS($BM$2:$BM$2500,$W$2:$W$2500,$A61))</f>
      </c>
      <c r="AX61">
        <f>IF($A61="","",SUMIFS($BN$2:$BN$2500,$W$2:$W$2500,$A61))</f>
      </c>
      <c r="AY61">
        <f>IF($A61="","",SUMIFS($BO$2:$BO$2500,$W$2:$W$2500,$A61))</f>
      </c>
      <c r="AZ61">
        <f>IF($A61="","",SUMIFS($BP$2:$BP$2500,$W$2:$W$2500,$A61))</f>
      </c>
      <c r="BA61">
        <f>IF($A61="","",SUMIFS($BQ$2:$BQ$2500,$W$2:$W$2500,$A61))</f>
      </c>
      <c r="BB61">
        <f>IF($A61="","",SUMIFS($BR$2:$BR$2500,$W$2:$W$2500,$A61))</f>
      </c>
      <c r="BC61">
        <f>IF($A61="","",SUMIFS($BS$2:$BS$2500,$W$2:$W$2500,$A61))</f>
      </c>
      <c r="BD61">
        <f>IF($A61="","",SUMIFS($BT$2:$BT$2500,$W$2:$W$2500,$A61))</f>
      </c>
      <c r="BF61">
        <f>IF($Z61="","",INDEX($AO$2:$AO$2000,$Z61))</f>
      </c>
      <c r="BG61">
        <f>IF($Z61="","",INDEX($AP$2:$AP$2000,$Z61))</f>
      </c>
      <c r="BH61">
        <f>IF($Z61="","",INDEX($AQ$2:$AQ$2000,$Z61))</f>
      </c>
      <c r="BI61">
        <f>IF($Z61="","",INDEX($AR$2:$AR$2000,$Z61))</f>
      </c>
      <c r="BJ61">
        <f>IF($Z61="","",INDEX($AS$2:$AS$2000,$Z61))</f>
      </c>
      <c r="BK61">
        <f>IF($Z61="","",INDEX($AT$2:$AT$2000,$Z61))</f>
      </c>
      <c r="BL61">
        <f>IF($Z61="","",INDEX($AU$2:$AU$2000,$Z61))</f>
      </c>
      <c r="BM61">
        <f>IF($Z61="","",INDEX($AV$2:$AV$2000,$Z61))</f>
      </c>
      <c r="BN61">
        <f>IF($Z61="","",INDEX($AW$2:$AW$2000,$Z61))</f>
      </c>
      <c r="BO61">
        <f>IF($Z61="","",INDEX($AX$2:$AX$2000,$Z61))</f>
      </c>
      <c r="BP61">
        <f>IF($Z61="","",INDEX($AY$2:$AY$2000,$Z61))</f>
      </c>
      <c r="BQ61">
        <f>IF($Z61="","",INDEX($AZ$2:$AZ$2000,$Z61))</f>
      </c>
      <c r="BR61">
        <f>IF($Z61="","",INDEX($BA$2:$BA$2000,$Z61))</f>
      </c>
      <c r="BS61">
        <f>IF($Z61="","",INDEX($BB$2:$BB$2000,$Z61))</f>
      </c>
      <c r="BT61">
        <f>IF($Z61="","",INDEX($BC$2:$BC$2000,$Z61))</f>
      </c>
      <c r="BV61">
        <f>IF(OR($A61="",$P61&lt;&gt;"Yes",$AH61="Yes"),"",1+N($AG61))</f>
      </c>
      <c r="BW61">
        <f>IF($A61="","",COUNTIFS($W$2:$W$2500,$A61,$BZ$2:$BZ$2500,"Yes")+COUNTIFS($X$2:$X$2500,$A61,$BY$2:$BY$2500,"Yes"))</f>
      </c>
      <c r="BX61">
        <f>IF(OR($A61="",$P61="Yes"),"",IF(N($BW61)=0,0,1+SUMIFS($CB$2:$CB$2500,$W$2:$W$2500,$A61)+SUMIFS($CA$2:$CA$2500,$X$2:$X$2500,$A61)))</f>
      </c>
      <c r="BY61" t="str">
        <f>IF($Y61="","",INDEX($AH$2:$AH$2000,$Y61)&amp;"")</f>
      </c>
      <c r="BZ61" t="str">
        <f>IF($Z61="","",INDEX($AH$2:$AH$2000,$Z61)&amp;"")</f>
      </c>
      <c r="CA61">
        <f>IF($Y61="","",INDEX($BV$2:$BV$2000,$Y61))</f>
      </c>
      <c r="CB61">
        <f>IF($Z61="","",INDEX($BV$2:$BV$2000,$Z61))</f>
      </c>
    </row>
    <row r="62">
      <c r="A62" t="str">
        <f>IF(TRIM(INDEX(games!$A:$A,ROW()))="","",TRIM(INDEX(games!$A:$A,ROW())))</f>
      </c>
      <c r="B62">
        <f>IF(OR($A62="",INDEX(games!$B:$B,ROW())=""),"",INDEX(games!$B:$B,ROW()))</f>
      </c>
      <c r="C62" t="str">
        <f>IF(OR($A62="",INDEX(games!$C:$C,ROW())=""),"",INDEX(games!$C:$C,ROW()))</f>
      </c>
      <c r="D62">
        <f>IF($A62="","",COUNTIF($W$2:$W$2500,$A62)+COUNTIF($X$2:$X$2500,$A62))</f>
      </c>
      <c r="E62">
        <f>IF($A62="","",IFERROR(MATCH($C62,$R$2:$R$5,0),0))</f>
      </c>
      <c r="F62">
        <f>IF($A62="","",MOD(ROW(),34))</f>
      </c>
      <c r="G62">
        <f>IF($A62="",NA(),IF($C62="Action",$B62,NA()))</f>
      </c>
      <c r="H62">
        <f>IF($A62="",NA(),IF($C62="Action",1+$F62*0.023,NA()))</f>
      </c>
      <c r="I62">
        <f>IF($A62="",NA(),IF($C62="Strategy",$B62,NA()))</f>
      </c>
      <c r="J62">
        <f>IF($A62="",NA(),IF($C62="Strategy",2+$F62*0.023,NA()))</f>
      </c>
      <c r="K62">
        <f>IF($A62="",NA(),IF($C62="Deckbuilder",$B62,NA()))</f>
      </c>
      <c r="L62">
        <f>IF($A62="",NA(),IF($C62="Deckbuilder",3+$F62*0.023,NA()))</f>
      </c>
      <c r="M62">
        <f>IF($A62="",NA(),IF($C62="Traditional",$B62,NA()))</f>
      </c>
      <c r="N62">
        <f>IF($A62="",NA(),IF($C62="Traditional",4+$F62*0.023,NA()))</f>
      </c>
      <c r="O62">
        <f>IF($A62="","",$D62+ROW()/1000000)</f>
      </c>
      <c r="P62" t="str">
        <f>IF(OR($A62="",INDEX(games!$H:$H,ROW())=""),"",INDEX(games!$H:$H,ROW()))</f>
      </c>
      <c r="Q62">
        <f>IF(OR($A62="",$P62&lt;&gt;"Yes"),"",$D62+ROW()/1000000)</f>
      </c>
      <c r="T62">
        <f>IF($Y62="","",INDEX($B$2:$B$2000,$Y62))</f>
      </c>
      <c r="U62">
        <f>IF($Z62="","",INDEX($B$2:$B$2000,$Z62))</f>
      </c>
      <c r="V62">
        <f>IF(OR($T62="",$U62=""),"",$U62-$T62)</f>
      </c>
      <c r="W62" t="str">
        <f>IF(TRIM(INDEX(connections!$A:$A,ROW()))="","",TRIM(INDEX(connections!$A:$A,ROW())))</f>
      </c>
      <c r="X62" t="str">
        <f>IF($W62="","",TRIM(INDEX(connections!$B:$B,ROW())))</f>
      </c>
      <c r="Y62">
        <f>IF($W62="","",IFERROR(MATCH($W62,$A$2:$A$2000,0),""))</f>
      </c>
      <c r="Z62">
        <f>IF($X62="","",IFERROR(MATCH($X62,$A$2:$A$2000,0),""))</f>
      </c>
      <c r="AA62" t="str">
        <f>IF($Y62="","",INDEX($P$2:$P$2000,$Y62))</f>
      </c>
      <c r="AB62" t="str">
        <f>IF($Z62="","",INDEX($P$2:$P$2000,$Z62))</f>
      </c>
      <c r="AC62">
        <f>IF(AND($AA62="Yes",$AB62="Yes"),1,"")</f>
      </c>
      <c r="AD62">
        <f>IF(OR($Y62="",$Z62=""),"",IF(INDEX($C$2:$C$2000,$Y62)=INDEX($C$2:$C$2000,$Z62),0,1))</f>
      </c>
      <c r="AE62">
        <f>IF($AC62&lt;&gt;1,"",IF(AND(INDEX($AG$2:$AG$2000,$Y62)=1,INDEX($AG$2:$AG$2000,$Z62)=1),1,""))</f>
      </c>
      <c r="AG62">
        <f>IF($A62="","",COUNTIFS($W$2:$W$2500,$A62,$AB$2:$AB$2500,"Yes")+COUNTIFS($X$2:$X$2500,$A62,$AA$2:$AA$2500,"Yes"))</f>
      </c>
      <c r="AH62" t="str">
        <f>IF(OR($P62&lt;&gt;"Yes",N($AG62)=0),"",IF(AND($AG62=1,COUNTIFS($W$2:$W$2500,$A62,$AE$2:$AE$2500,1)+COUNTIFS($X$2:$X$2500,$A62,$AE$2:$AE$2500,1)&gt;0),"","Yes"))</f>
      </c>
      <c r="AI62">
        <f>IF($AH62="Yes",$AG62,"")</f>
      </c>
      <c r="AJ62">
        <f>IF($AI62="","",$AI62+ROW()/1000000)</f>
      </c>
      <c r="AK62">
        <f>IF(OR($A62="",$P62="Yes",N($AG62)=0),"",$AG62+ROW()/1000000)</f>
      </c>
      <c r="AL62" t="str">
        <f>IF($A62="","",INDEX(games!$J:$J,ROW())&amp;"")</f>
      </c>
      <c r="AM62">
        <f>IF($A62="","",SUMPRODUCT($AO62:$BD62,'Map Analysis'!$AP$2^{0,1,2,3,4,5,6,7,8,9,10,11,12,13,14,15}))</f>
      </c>
      <c r="AN62">
        <f>IF($A62="","",$AM62+ROW()/10000000)</f>
      </c>
      <c r="AO62">
        <f>IF($A62="","",COUNTIF($W$2:$W$2500,$A62))</f>
      </c>
      <c r="AP62">
        <f>IF($A62="","",SUMIFS($BF$2:$BF$2500,$W$2:$W$2500,$A62))</f>
      </c>
      <c r="AQ62">
        <f>IF($A62="","",SUMIFS($BG$2:$BG$2500,$W$2:$W$2500,$A62))</f>
      </c>
      <c r="AR62">
        <f>IF($A62="","",SUMIFS($BH$2:$BH$2500,$W$2:$W$2500,$A62))</f>
      </c>
      <c r="AS62">
        <f>IF($A62="","",SUMIFS($BI$2:$BI$2500,$W$2:$W$2500,$A62))</f>
      </c>
      <c r="AT62">
        <f>IF($A62="","",SUMIFS($BJ$2:$BJ$2500,$W$2:$W$2500,$A62))</f>
      </c>
      <c r="AU62">
        <f>IF($A62="","",SUMIFS($BK$2:$BK$2500,$W$2:$W$2500,$A62))</f>
      </c>
      <c r="AV62">
        <f>IF($A62="","",SUMIFS($BL$2:$BL$2500,$W$2:$W$2500,$A62))</f>
      </c>
      <c r="AW62">
        <f>IF($A62="","",SUMIFS($BM$2:$BM$2500,$W$2:$W$2500,$A62))</f>
      </c>
      <c r="AX62">
        <f>IF($A62="","",SUMIFS($BN$2:$BN$2500,$W$2:$W$2500,$A62))</f>
      </c>
      <c r="AY62">
        <f>IF($A62="","",SUMIFS($BO$2:$BO$2500,$W$2:$W$2500,$A62))</f>
      </c>
      <c r="AZ62">
        <f>IF($A62="","",SUMIFS($BP$2:$BP$2500,$W$2:$W$2500,$A62))</f>
      </c>
      <c r="BA62">
        <f>IF($A62="","",SUMIFS($BQ$2:$BQ$2500,$W$2:$W$2500,$A62))</f>
      </c>
      <c r="BB62">
        <f>IF($A62="","",SUMIFS($BR$2:$BR$2500,$W$2:$W$2500,$A62))</f>
      </c>
      <c r="BC62">
        <f>IF($A62="","",SUMIFS($BS$2:$BS$2500,$W$2:$W$2500,$A62))</f>
      </c>
      <c r="BD62">
        <f>IF($A62="","",SUMIFS($BT$2:$BT$2500,$W$2:$W$2500,$A62))</f>
      </c>
      <c r="BF62">
        <f>IF($Z62="","",INDEX($AO$2:$AO$2000,$Z62))</f>
      </c>
      <c r="BG62">
        <f>IF($Z62="","",INDEX($AP$2:$AP$2000,$Z62))</f>
      </c>
      <c r="BH62">
        <f>IF($Z62="","",INDEX($AQ$2:$AQ$2000,$Z62))</f>
      </c>
      <c r="BI62">
        <f>IF($Z62="","",INDEX($AR$2:$AR$2000,$Z62))</f>
      </c>
      <c r="BJ62">
        <f>IF($Z62="","",INDEX($AS$2:$AS$2000,$Z62))</f>
      </c>
      <c r="BK62">
        <f>IF($Z62="","",INDEX($AT$2:$AT$2000,$Z62))</f>
      </c>
      <c r="BL62">
        <f>IF($Z62="","",INDEX($AU$2:$AU$2000,$Z62))</f>
      </c>
      <c r="BM62">
        <f>IF($Z62="","",INDEX($AV$2:$AV$2000,$Z62))</f>
      </c>
      <c r="BN62">
        <f>IF($Z62="","",INDEX($AW$2:$AW$2000,$Z62))</f>
      </c>
      <c r="BO62">
        <f>IF($Z62="","",INDEX($AX$2:$AX$2000,$Z62))</f>
      </c>
      <c r="BP62">
        <f>IF($Z62="","",INDEX($AY$2:$AY$2000,$Z62))</f>
      </c>
      <c r="BQ62">
        <f>IF($Z62="","",INDEX($AZ$2:$AZ$2000,$Z62))</f>
      </c>
      <c r="BR62">
        <f>IF($Z62="","",INDEX($BA$2:$BA$2000,$Z62))</f>
      </c>
      <c r="BS62">
        <f>IF($Z62="","",INDEX($BB$2:$BB$2000,$Z62))</f>
      </c>
      <c r="BT62">
        <f>IF($Z62="","",INDEX($BC$2:$BC$2000,$Z62))</f>
      </c>
      <c r="BV62">
        <f>IF(OR($A62="",$P62&lt;&gt;"Yes",$AH62="Yes"),"",1+N($AG62))</f>
      </c>
      <c r="BW62">
        <f>IF($A62="","",COUNTIFS($W$2:$W$2500,$A62,$BZ$2:$BZ$2500,"Yes")+COUNTIFS($X$2:$X$2500,$A62,$BY$2:$BY$2500,"Yes"))</f>
      </c>
      <c r="BX62">
        <f>IF(OR($A62="",$P62="Yes"),"",IF(N($BW62)=0,0,1+SUMIFS($CB$2:$CB$2500,$W$2:$W$2500,$A62)+SUMIFS($CA$2:$CA$2500,$X$2:$X$2500,$A62)))</f>
      </c>
      <c r="BY62" t="str">
        <f>IF($Y62="","",INDEX($AH$2:$AH$2000,$Y62)&amp;"")</f>
      </c>
      <c r="BZ62" t="str">
        <f>IF($Z62="","",INDEX($AH$2:$AH$2000,$Z62)&amp;"")</f>
      </c>
      <c r="CA62">
        <f>IF($Y62="","",INDEX($BV$2:$BV$2000,$Y62))</f>
      </c>
      <c r="CB62">
        <f>IF($Z62="","",INDEX($BV$2:$BV$2000,$Z62))</f>
      </c>
    </row>
    <row r="63">
      <c r="A63" t="str">
        <f>IF(TRIM(INDEX(games!$A:$A,ROW()))="","",TRIM(INDEX(games!$A:$A,ROW())))</f>
      </c>
      <c r="B63">
        <f>IF(OR($A63="",INDEX(games!$B:$B,ROW())=""),"",INDEX(games!$B:$B,ROW()))</f>
      </c>
      <c r="C63" t="str">
        <f>IF(OR($A63="",INDEX(games!$C:$C,ROW())=""),"",INDEX(games!$C:$C,ROW()))</f>
      </c>
      <c r="D63">
        <f>IF($A63="","",COUNTIF($W$2:$W$2500,$A63)+COUNTIF($X$2:$X$2500,$A63))</f>
      </c>
      <c r="E63">
        <f>IF($A63="","",IFERROR(MATCH($C63,$R$2:$R$5,0),0))</f>
      </c>
      <c r="F63">
        <f>IF($A63="","",MOD(ROW(),34))</f>
      </c>
      <c r="G63">
        <f>IF($A63="",NA(),IF($C63="Action",$B63,NA()))</f>
      </c>
      <c r="H63">
        <f>IF($A63="",NA(),IF($C63="Action",1+$F63*0.023,NA()))</f>
      </c>
      <c r="I63">
        <f>IF($A63="",NA(),IF($C63="Strategy",$B63,NA()))</f>
      </c>
      <c r="J63">
        <f>IF($A63="",NA(),IF($C63="Strategy",2+$F63*0.023,NA()))</f>
      </c>
      <c r="K63">
        <f>IF($A63="",NA(),IF($C63="Deckbuilder",$B63,NA()))</f>
      </c>
      <c r="L63">
        <f>IF($A63="",NA(),IF($C63="Deckbuilder",3+$F63*0.023,NA()))</f>
      </c>
      <c r="M63">
        <f>IF($A63="",NA(),IF($C63="Traditional",$B63,NA()))</f>
      </c>
      <c r="N63">
        <f>IF($A63="",NA(),IF($C63="Traditional",4+$F63*0.023,NA()))</f>
      </c>
      <c r="O63">
        <f>IF($A63="","",$D63+ROW()/1000000)</f>
      </c>
      <c r="P63" t="str">
        <f>IF(OR($A63="",INDEX(games!$H:$H,ROW())=""),"",INDEX(games!$H:$H,ROW()))</f>
      </c>
      <c r="Q63">
        <f>IF(OR($A63="",$P63&lt;&gt;"Yes"),"",$D63+ROW()/1000000)</f>
      </c>
      <c r="T63">
        <f>IF($Y63="","",INDEX($B$2:$B$2000,$Y63))</f>
      </c>
      <c r="U63">
        <f>IF($Z63="","",INDEX($B$2:$B$2000,$Z63))</f>
      </c>
      <c r="V63">
        <f>IF(OR($T63="",$U63=""),"",$U63-$T63)</f>
      </c>
      <c r="W63" t="str">
        <f>IF(TRIM(INDEX(connections!$A:$A,ROW()))="","",TRIM(INDEX(connections!$A:$A,ROW())))</f>
      </c>
      <c r="X63" t="str">
        <f>IF($W63="","",TRIM(INDEX(connections!$B:$B,ROW())))</f>
      </c>
      <c r="Y63">
        <f>IF($W63="","",IFERROR(MATCH($W63,$A$2:$A$2000,0),""))</f>
      </c>
      <c r="Z63">
        <f>IF($X63="","",IFERROR(MATCH($X63,$A$2:$A$2000,0),""))</f>
      </c>
      <c r="AA63" t="str">
        <f>IF($Y63="","",INDEX($P$2:$P$2000,$Y63))</f>
      </c>
      <c r="AB63" t="str">
        <f>IF($Z63="","",INDEX($P$2:$P$2000,$Z63))</f>
      </c>
      <c r="AC63">
        <f>IF(AND($AA63="Yes",$AB63="Yes"),1,"")</f>
      </c>
      <c r="AD63">
        <f>IF(OR($Y63="",$Z63=""),"",IF(INDEX($C$2:$C$2000,$Y63)=INDEX($C$2:$C$2000,$Z63),0,1))</f>
      </c>
      <c r="AE63">
        <f>IF($AC63&lt;&gt;1,"",IF(AND(INDEX($AG$2:$AG$2000,$Y63)=1,INDEX($AG$2:$AG$2000,$Z63)=1),1,""))</f>
      </c>
      <c r="AG63">
        <f>IF($A63="","",COUNTIFS($W$2:$W$2500,$A63,$AB$2:$AB$2500,"Yes")+COUNTIFS($X$2:$X$2500,$A63,$AA$2:$AA$2500,"Yes"))</f>
      </c>
      <c r="AH63" t="str">
        <f>IF(OR($P63&lt;&gt;"Yes",N($AG63)=0),"",IF(AND($AG63=1,COUNTIFS($W$2:$W$2500,$A63,$AE$2:$AE$2500,1)+COUNTIFS($X$2:$X$2500,$A63,$AE$2:$AE$2500,1)&gt;0),"","Yes"))</f>
      </c>
      <c r="AI63">
        <f>IF($AH63="Yes",$AG63,"")</f>
      </c>
      <c r="AJ63">
        <f>IF($AI63="","",$AI63+ROW()/1000000)</f>
      </c>
      <c r="AK63">
        <f>IF(OR($A63="",$P63="Yes",N($AG63)=0),"",$AG63+ROW()/1000000)</f>
      </c>
      <c r="AL63" t="str">
        <f>IF($A63="","",INDEX(games!$J:$J,ROW())&amp;"")</f>
      </c>
      <c r="AM63">
        <f>IF($A63="","",SUMPRODUCT($AO63:$BD63,'Map Analysis'!$AP$2^{0,1,2,3,4,5,6,7,8,9,10,11,12,13,14,15}))</f>
      </c>
      <c r="AN63">
        <f>IF($A63="","",$AM63+ROW()/10000000)</f>
      </c>
      <c r="AO63">
        <f>IF($A63="","",COUNTIF($W$2:$W$2500,$A63))</f>
      </c>
      <c r="AP63">
        <f>IF($A63="","",SUMIFS($BF$2:$BF$2500,$W$2:$W$2500,$A63))</f>
      </c>
      <c r="AQ63">
        <f>IF($A63="","",SUMIFS($BG$2:$BG$2500,$W$2:$W$2500,$A63))</f>
      </c>
      <c r="AR63">
        <f>IF($A63="","",SUMIFS($BH$2:$BH$2500,$W$2:$W$2500,$A63))</f>
      </c>
      <c r="AS63">
        <f>IF($A63="","",SUMIFS($BI$2:$BI$2500,$W$2:$W$2500,$A63))</f>
      </c>
      <c r="AT63">
        <f>IF($A63="","",SUMIFS($BJ$2:$BJ$2500,$W$2:$W$2500,$A63))</f>
      </c>
      <c r="AU63">
        <f>IF($A63="","",SUMIFS($BK$2:$BK$2500,$W$2:$W$2500,$A63))</f>
      </c>
      <c r="AV63">
        <f>IF($A63="","",SUMIFS($BL$2:$BL$2500,$W$2:$W$2500,$A63))</f>
      </c>
      <c r="AW63">
        <f>IF($A63="","",SUMIFS($BM$2:$BM$2500,$W$2:$W$2500,$A63))</f>
      </c>
      <c r="AX63">
        <f>IF($A63="","",SUMIFS($BN$2:$BN$2500,$W$2:$W$2500,$A63))</f>
      </c>
      <c r="AY63">
        <f>IF($A63="","",SUMIFS($BO$2:$BO$2500,$W$2:$W$2500,$A63))</f>
      </c>
      <c r="AZ63">
        <f>IF($A63="","",SUMIFS($BP$2:$BP$2500,$W$2:$W$2500,$A63))</f>
      </c>
      <c r="BA63">
        <f>IF($A63="","",SUMIFS($BQ$2:$BQ$2500,$W$2:$W$2500,$A63))</f>
      </c>
      <c r="BB63">
        <f>IF($A63="","",SUMIFS($BR$2:$BR$2500,$W$2:$W$2500,$A63))</f>
      </c>
      <c r="BC63">
        <f>IF($A63="","",SUMIFS($BS$2:$BS$2500,$W$2:$W$2500,$A63))</f>
      </c>
      <c r="BD63">
        <f>IF($A63="","",SUMIFS($BT$2:$BT$2500,$W$2:$W$2500,$A63))</f>
      </c>
      <c r="BF63">
        <f>IF($Z63="","",INDEX($AO$2:$AO$2000,$Z63))</f>
      </c>
      <c r="BG63">
        <f>IF($Z63="","",INDEX($AP$2:$AP$2000,$Z63))</f>
      </c>
      <c r="BH63">
        <f>IF($Z63="","",INDEX($AQ$2:$AQ$2000,$Z63))</f>
      </c>
      <c r="BI63">
        <f>IF($Z63="","",INDEX($AR$2:$AR$2000,$Z63))</f>
      </c>
      <c r="BJ63">
        <f>IF($Z63="","",INDEX($AS$2:$AS$2000,$Z63))</f>
      </c>
      <c r="BK63">
        <f>IF($Z63="","",INDEX($AT$2:$AT$2000,$Z63))</f>
      </c>
      <c r="BL63">
        <f>IF($Z63="","",INDEX($AU$2:$AU$2000,$Z63))</f>
      </c>
      <c r="BM63">
        <f>IF($Z63="","",INDEX($AV$2:$AV$2000,$Z63))</f>
      </c>
      <c r="BN63">
        <f>IF($Z63="","",INDEX($AW$2:$AW$2000,$Z63))</f>
      </c>
      <c r="BO63">
        <f>IF($Z63="","",INDEX($AX$2:$AX$2000,$Z63))</f>
      </c>
      <c r="BP63">
        <f>IF($Z63="","",INDEX($AY$2:$AY$2000,$Z63))</f>
      </c>
      <c r="BQ63">
        <f>IF($Z63="","",INDEX($AZ$2:$AZ$2000,$Z63))</f>
      </c>
      <c r="BR63">
        <f>IF($Z63="","",INDEX($BA$2:$BA$2000,$Z63))</f>
      </c>
      <c r="BS63">
        <f>IF($Z63="","",INDEX($BB$2:$BB$2000,$Z63))</f>
      </c>
      <c r="BT63">
        <f>IF($Z63="","",INDEX($BC$2:$BC$2000,$Z63))</f>
      </c>
      <c r="BV63">
        <f>IF(OR($A63="",$P63&lt;&gt;"Yes",$AH63="Yes"),"",1+N($AG63))</f>
      </c>
      <c r="BW63">
        <f>IF($A63="","",COUNTIFS($W$2:$W$2500,$A63,$BZ$2:$BZ$2500,"Yes")+COUNTIFS($X$2:$X$2500,$A63,$BY$2:$BY$2500,"Yes"))</f>
      </c>
      <c r="BX63">
        <f>IF(OR($A63="",$P63="Yes"),"",IF(N($BW63)=0,0,1+SUMIFS($CB$2:$CB$2500,$W$2:$W$2500,$A63)+SUMIFS($CA$2:$CA$2500,$X$2:$X$2500,$A63)))</f>
      </c>
      <c r="BY63" t="str">
        <f>IF($Y63="","",INDEX($AH$2:$AH$2000,$Y63)&amp;"")</f>
      </c>
      <c r="BZ63" t="str">
        <f>IF($Z63="","",INDEX($AH$2:$AH$2000,$Z63)&amp;"")</f>
      </c>
      <c r="CA63">
        <f>IF($Y63="","",INDEX($BV$2:$BV$2000,$Y63))</f>
      </c>
      <c r="CB63">
        <f>IF($Z63="","",INDEX($BV$2:$BV$2000,$Z63))</f>
      </c>
    </row>
    <row r="64">
      <c r="A64" t="str">
        <f>IF(TRIM(INDEX(games!$A:$A,ROW()))="","",TRIM(INDEX(games!$A:$A,ROW())))</f>
      </c>
      <c r="B64">
        <f>IF(OR($A64="",INDEX(games!$B:$B,ROW())=""),"",INDEX(games!$B:$B,ROW()))</f>
      </c>
      <c r="C64" t="str">
        <f>IF(OR($A64="",INDEX(games!$C:$C,ROW())=""),"",INDEX(games!$C:$C,ROW()))</f>
      </c>
      <c r="D64">
        <f>IF($A64="","",COUNTIF($W$2:$W$2500,$A64)+COUNTIF($X$2:$X$2500,$A64))</f>
      </c>
      <c r="E64">
        <f>IF($A64="","",IFERROR(MATCH($C64,$R$2:$R$5,0),0))</f>
      </c>
      <c r="F64">
        <f>IF($A64="","",MOD(ROW(),34))</f>
      </c>
      <c r="G64">
        <f>IF($A64="",NA(),IF($C64="Action",$B64,NA()))</f>
      </c>
      <c r="H64">
        <f>IF($A64="",NA(),IF($C64="Action",1+$F64*0.023,NA()))</f>
      </c>
      <c r="I64">
        <f>IF($A64="",NA(),IF($C64="Strategy",$B64,NA()))</f>
      </c>
      <c r="J64">
        <f>IF($A64="",NA(),IF($C64="Strategy",2+$F64*0.023,NA()))</f>
      </c>
      <c r="K64">
        <f>IF($A64="",NA(),IF($C64="Deckbuilder",$B64,NA()))</f>
      </c>
      <c r="L64">
        <f>IF($A64="",NA(),IF($C64="Deckbuilder",3+$F64*0.023,NA()))</f>
      </c>
      <c r="M64">
        <f>IF($A64="",NA(),IF($C64="Traditional",$B64,NA()))</f>
      </c>
      <c r="N64">
        <f>IF($A64="",NA(),IF($C64="Traditional",4+$F64*0.023,NA()))</f>
      </c>
      <c r="O64">
        <f>IF($A64="","",$D64+ROW()/1000000)</f>
      </c>
      <c r="P64" t="str">
        <f>IF(OR($A64="",INDEX(games!$H:$H,ROW())=""),"",INDEX(games!$H:$H,ROW()))</f>
      </c>
      <c r="Q64">
        <f>IF(OR($A64="",$P64&lt;&gt;"Yes"),"",$D64+ROW()/1000000)</f>
      </c>
      <c r="T64">
        <f>IF($Y64="","",INDEX($B$2:$B$2000,$Y64))</f>
      </c>
      <c r="U64">
        <f>IF($Z64="","",INDEX($B$2:$B$2000,$Z64))</f>
      </c>
      <c r="V64">
        <f>IF(OR($T64="",$U64=""),"",$U64-$T64)</f>
      </c>
      <c r="W64" t="str">
        <f>IF(TRIM(INDEX(connections!$A:$A,ROW()))="","",TRIM(INDEX(connections!$A:$A,ROW())))</f>
      </c>
      <c r="X64" t="str">
        <f>IF($W64="","",TRIM(INDEX(connections!$B:$B,ROW())))</f>
      </c>
      <c r="Y64">
        <f>IF($W64="","",IFERROR(MATCH($W64,$A$2:$A$2000,0),""))</f>
      </c>
      <c r="Z64">
        <f>IF($X64="","",IFERROR(MATCH($X64,$A$2:$A$2000,0),""))</f>
      </c>
      <c r="AA64" t="str">
        <f>IF($Y64="","",INDEX($P$2:$P$2000,$Y64))</f>
      </c>
      <c r="AB64" t="str">
        <f>IF($Z64="","",INDEX($P$2:$P$2000,$Z64))</f>
      </c>
      <c r="AC64">
        <f>IF(AND($AA64="Yes",$AB64="Yes"),1,"")</f>
      </c>
      <c r="AD64">
        <f>IF(OR($Y64="",$Z64=""),"",IF(INDEX($C$2:$C$2000,$Y64)=INDEX($C$2:$C$2000,$Z64),0,1))</f>
      </c>
      <c r="AE64">
        <f>IF($AC64&lt;&gt;1,"",IF(AND(INDEX($AG$2:$AG$2000,$Y64)=1,INDEX($AG$2:$AG$2000,$Z64)=1),1,""))</f>
      </c>
      <c r="AG64">
        <f>IF($A64="","",COUNTIFS($W$2:$W$2500,$A64,$AB$2:$AB$2500,"Yes")+COUNTIFS($X$2:$X$2500,$A64,$AA$2:$AA$2500,"Yes"))</f>
      </c>
      <c r="AH64" t="str">
        <f>IF(OR($P64&lt;&gt;"Yes",N($AG64)=0),"",IF(AND($AG64=1,COUNTIFS($W$2:$W$2500,$A64,$AE$2:$AE$2500,1)+COUNTIFS($X$2:$X$2500,$A64,$AE$2:$AE$2500,1)&gt;0),"","Yes"))</f>
      </c>
      <c r="AI64">
        <f>IF($AH64="Yes",$AG64,"")</f>
      </c>
      <c r="AJ64">
        <f>IF($AI64="","",$AI64+ROW()/1000000)</f>
      </c>
      <c r="AK64">
        <f>IF(OR($A64="",$P64="Yes",N($AG64)=0),"",$AG64+ROW()/1000000)</f>
      </c>
      <c r="AL64" t="str">
        <f>IF($A64="","",INDEX(games!$J:$J,ROW())&amp;"")</f>
      </c>
      <c r="AM64">
        <f>IF($A64="","",SUMPRODUCT($AO64:$BD64,'Map Analysis'!$AP$2^{0,1,2,3,4,5,6,7,8,9,10,11,12,13,14,15}))</f>
      </c>
      <c r="AN64">
        <f>IF($A64="","",$AM64+ROW()/10000000)</f>
      </c>
      <c r="AO64">
        <f>IF($A64="","",COUNTIF($W$2:$W$2500,$A64))</f>
      </c>
      <c r="AP64">
        <f>IF($A64="","",SUMIFS($BF$2:$BF$2500,$W$2:$W$2500,$A64))</f>
      </c>
      <c r="AQ64">
        <f>IF($A64="","",SUMIFS($BG$2:$BG$2500,$W$2:$W$2500,$A64))</f>
      </c>
      <c r="AR64">
        <f>IF($A64="","",SUMIFS($BH$2:$BH$2500,$W$2:$W$2500,$A64))</f>
      </c>
      <c r="AS64">
        <f>IF($A64="","",SUMIFS($BI$2:$BI$2500,$W$2:$W$2500,$A64))</f>
      </c>
      <c r="AT64">
        <f>IF($A64="","",SUMIFS($BJ$2:$BJ$2500,$W$2:$W$2500,$A64))</f>
      </c>
      <c r="AU64">
        <f>IF($A64="","",SUMIFS($BK$2:$BK$2500,$W$2:$W$2500,$A64))</f>
      </c>
      <c r="AV64">
        <f>IF($A64="","",SUMIFS($BL$2:$BL$2500,$W$2:$W$2500,$A64))</f>
      </c>
      <c r="AW64">
        <f>IF($A64="","",SUMIFS($BM$2:$BM$2500,$W$2:$W$2500,$A64))</f>
      </c>
      <c r="AX64">
        <f>IF($A64="","",SUMIFS($BN$2:$BN$2500,$W$2:$W$2500,$A64))</f>
      </c>
      <c r="AY64">
        <f>IF($A64="","",SUMIFS($BO$2:$BO$2500,$W$2:$W$2500,$A64))</f>
      </c>
      <c r="AZ64">
        <f>IF($A64="","",SUMIFS($BP$2:$BP$2500,$W$2:$W$2500,$A64))</f>
      </c>
      <c r="BA64">
        <f>IF($A64="","",SUMIFS($BQ$2:$BQ$2500,$W$2:$W$2500,$A64))</f>
      </c>
      <c r="BB64">
        <f>IF($A64="","",SUMIFS($BR$2:$BR$2500,$W$2:$W$2500,$A64))</f>
      </c>
      <c r="BC64">
        <f>IF($A64="","",SUMIFS($BS$2:$BS$2500,$W$2:$W$2500,$A64))</f>
      </c>
      <c r="BD64">
        <f>IF($A64="","",SUMIFS($BT$2:$BT$2500,$W$2:$W$2500,$A64))</f>
      </c>
      <c r="BF64">
        <f>IF($Z64="","",INDEX($AO$2:$AO$2000,$Z64))</f>
      </c>
      <c r="BG64">
        <f>IF($Z64="","",INDEX($AP$2:$AP$2000,$Z64))</f>
      </c>
      <c r="BH64">
        <f>IF($Z64="","",INDEX($AQ$2:$AQ$2000,$Z64))</f>
      </c>
      <c r="BI64">
        <f>IF($Z64="","",INDEX($AR$2:$AR$2000,$Z64))</f>
      </c>
      <c r="BJ64">
        <f>IF($Z64="","",INDEX($AS$2:$AS$2000,$Z64))</f>
      </c>
      <c r="BK64">
        <f>IF($Z64="","",INDEX($AT$2:$AT$2000,$Z64))</f>
      </c>
      <c r="BL64">
        <f>IF($Z64="","",INDEX($AU$2:$AU$2000,$Z64))</f>
      </c>
      <c r="BM64">
        <f>IF($Z64="","",INDEX($AV$2:$AV$2000,$Z64))</f>
      </c>
      <c r="BN64">
        <f>IF($Z64="","",INDEX($AW$2:$AW$2000,$Z64))</f>
      </c>
      <c r="BO64">
        <f>IF($Z64="","",INDEX($AX$2:$AX$2000,$Z64))</f>
      </c>
      <c r="BP64">
        <f>IF($Z64="","",INDEX($AY$2:$AY$2000,$Z64))</f>
      </c>
      <c r="BQ64">
        <f>IF($Z64="","",INDEX($AZ$2:$AZ$2000,$Z64))</f>
      </c>
      <c r="BR64">
        <f>IF($Z64="","",INDEX($BA$2:$BA$2000,$Z64))</f>
      </c>
      <c r="BS64">
        <f>IF($Z64="","",INDEX($BB$2:$BB$2000,$Z64))</f>
      </c>
      <c r="BT64">
        <f>IF($Z64="","",INDEX($BC$2:$BC$2000,$Z64))</f>
      </c>
      <c r="BV64">
        <f>IF(OR($A64="",$P64&lt;&gt;"Yes",$AH64="Yes"),"",1+N($AG64))</f>
      </c>
      <c r="BW64">
        <f>IF($A64="","",COUNTIFS($W$2:$W$2500,$A64,$BZ$2:$BZ$2500,"Yes")+COUNTIFS($X$2:$X$2500,$A64,$BY$2:$BY$2500,"Yes"))</f>
      </c>
      <c r="BX64">
        <f>IF(OR($A64="",$P64="Yes"),"",IF(N($BW64)=0,0,1+SUMIFS($CB$2:$CB$2500,$W$2:$W$2500,$A64)+SUMIFS($CA$2:$CA$2500,$X$2:$X$2500,$A64)))</f>
      </c>
      <c r="BY64" t="str">
        <f>IF($Y64="","",INDEX($AH$2:$AH$2000,$Y64)&amp;"")</f>
      </c>
      <c r="BZ64" t="str">
        <f>IF($Z64="","",INDEX($AH$2:$AH$2000,$Z64)&amp;"")</f>
      </c>
      <c r="CA64">
        <f>IF($Y64="","",INDEX($BV$2:$BV$2000,$Y64))</f>
      </c>
      <c r="CB64">
        <f>IF($Z64="","",INDEX($BV$2:$BV$2000,$Z64))</f>
      </c>
    </row>
    <row r="65">
      <c r="A65" t="str">
        <f>IF(TRIM(INDEX(games!$A:$A,ROW()))="","",TRIM(INDEX(games!$A:$A,ROW())))</f>
      </c>
      <c r="B65">
        <f>IF(OR($A65="",INDEX(games!$B:$B,ROW())=""),"",INDEX(games!$B:$B,ROW()))</f>
      </c>
      <c r="C65" t="str">
        <f>IF(OR($A65="",INDEX(games!$C:$C,ROW())=""),"",INDEX(games!$C:$C,ROW()))</f>
      </c>
      <c r="D65">
        <f>IF($A65="","",COUNTIF($W$2:$W$2500,$A65)+COUNTIF($X$2:$X$2500,$A65))</f>
      </c>
      <c r="E65">
        <f>IF($A65="","",IFERROR(MATCH($C65,$R$2:$R$5,0),0))</f>
      </c>
      <c r="F65">
        <f>IF($A65="","",MOD(ROW(),34))</f>
      </c>
      <c r="G65">
        <f>IF($A65="",NA(),IF($C65="Action",$B65,NA()))</f>
      </c>
      <c r="H65">
        <f>IF($A65="",NA(),IF($C65="Action",1+$F65*0.023,NA()))</f>
      </c>
      <c r="I65">
        <f>IF($A65="",NA(),IF($C65="Strategy",$B65,NA()))</f>
      </c>
      <c r="J65">
        <f>IF($A65="",NA(),IF($C65="Strategy",2+$F65*0.023,NA()))</f>
      </c>
      <c r="K65">
        <f>IF($A65="",NA(),IF($C65="Deckbuilder",$B65,NA()))</f>
      </c>
      <c r="L65">
        <f>IF($A65="",NA(),IF($C65="Deckbuilder",3+$F65*0.023,NA()))</f>
      </c>
      <c r="M65">
        <f>IF($A65="",NA(),IF($C65="Traditional",$B65,NA()))</f>
      </c>
      <c r="N65">
        <f>IF($A65="",NA(),IF($C65="Traditional",4+$F65*0.023,NA()))</f>
      </c>
      <c r="O65">
        <f>IF($A65="","",$D65+ROW()/1000000)</f>
      </c>
      <c r="P65" t="str">
        <f>IF(OR($A65="",INDEX(games!$H:$H,ROW())=""),"",INDEX(games!$H:$H,ROW()))</f>
      </c>
      <c r="Q65">
        <f>IF(OR($A65="",$P65&lt;&gt;"Yes"),"",$D65+ROW()/1000000)</f>
      </c>
      <c r="T65">
        <f>IF($Y65="","",INDEX($B$2:$B$2000,$Y65))</f>
      </c>
      <c r="U65">
        <f>IF($Z65="","",INDEX($B$2:$B$2000,$Z65))</f>
      </c>
      <c r="V65">
        <f>IF(OR($T65="",$U65=""),"",$U65-$T65)</f>
      </c>
      <c r="W65" t="str">
        <f>IF(TRIM(INDEX(connections!$A:$A,ROW()))="","",TRIM(INDEX(connections!$A:$A,ROW())))</f>
      </c>
      <c r="X65" t="str">
        <f>IF($W65="","",TRIM(INDEX(connections!$B:$B,ROW())))</f>
      </c>
      <c r="Y65">
        <f>IF($W65="","",IFERROR(MATCH($W65,$A$2:$A$2000,0),""))</f>
      </c>
      <c r="Z65">
        <f>IF($X65="","",IFERROR(MATCH($X65,$A$2:$A$2000,0),""))</f>
      </c>
      <c r="AA65" t="str">
        <f>IF($Y65="","",INDEX($P$2:$P$2000,$Y65))</f>
      </c>
      <c r="AB65" t="str">
        <f>IF($Z65="","",INDEX($P$2:$P$2000,$Z65))</f>
      </c>
      <c r="AC65">
        <f>IF(AND($AA65="Yes",$AB65="Yes"),1,"")</f>
      </c>
      <c r="AD65">
        <f>IF(OR($Y65="",$Z65=""),"",IF(INDEX($C$2:$C$2000,$Y65)=INDEX($C$2:$C$2000,$Z65),0,1))</f>
      </c>
      <c r="AE65">
        <f>IF($AC65&lt;&gt;1,"",IF(AND(INDEX($AG$2:$AG$2000,$Y65)=1,INDEX($AG$2:$AG$2000,$Z65)=1),1,""))</f>
      </c>
      <c r="AG65">
        <f>IF($A65="","",COUNTIFS($W$2:$W$2500,$A65,$AB$2:$AB$2500,"Yes")+COUNTIFS($X$2:$X$2500,$A65,$AA$2:$AA$2500,"Yes"))</f>
      </c>
      <c r="AH65" t="str">
        <f>IF(OR($P65&lt;&gt;"Yes",N($AG65)=0),"",IF(AND($AG65=1,COUNTIFS($W$2:$W$2500,$A65,$AE$2:$AE$2500,1)+COUNTIFS($X$2:$X$2500,$A65,$AE$2:$AE$2500,1)&gt;0),"","Yes"))</f>
      </c>
      <c r="AI65">
        <f>IF($AH65="Yes",$AG65,"")</f>
      </c>
      <c r="AJ65">
        <f>IF($AI65="","",$AI65+ROW()/1000000)</f>
      </c>
      <c r="AK65">
        <f>IF(OR($A65="",$P65="Yes",N($AG65)=0),"",$AG65+ROW()/1000000)</f>
      </c>
      <c r="AL65" t="str">
        <f>IF($A65="","",INDEX(games!$J:$J,ROW())&amp;"")</f>
      </c>
      <c r="AM65">
        <f>IF($A65="","",SUMPRODUCT($AO65:$BD65,'Map Analysis'!$AP$2^{0,1,2,3,4,5,6,7,8,9,10,11,12,13,14,15}))</f>
      </c>
      <c r="AN65">
        <f>IF($A65="","",$AM65+ROW()/10000000)</f>
      </c>
      <c r="AO65">
        <f>IF($A65="","",COUNTIF($W$2:$W$2500,$A65))</f>
      </c>
      <c r="AP65">
        <f>IF($A65="","",SUMIFS($BF$2:$BF$2500,$W$2:$W$2500,$A65))</f>
      </c>
      <c r="AQ65">
        <f>IF($A65="","",SUMIFS($BG$2:$BG$2500,$W$2:$W$2500,$A65))</f>
      </c>
      <c r="AR65">
        <f>IF($A65="","",SUMIFS($BH$2:$BH$2500,$W$2:$W$2500,$A65))</f>
      </c>
      <c r="AS65">
        <f>IF($A65="","",SUMIFS($BI$2:$BI$2500,$W$2:$W$2500,$A65))</f>
      </c>
      <c r="AT65">
        <f>IF($A65="","",SUMIFS($BJ$2:$BJ$2500,$W$2:$W$2500,$A65))</f>
      </c>
      <c r="AU65">
        <f>IF($A65="","",SUMIFS($BK$2:$BK$2500,$W$2:$W$2500,$A65))</f>
      </c>
      <c r="AV65">
        <f>IF($A65="","",SUMIFS($BL$2:$BL$2500,$W$2:$W$2500,$A65))</f>
      </c>
      <c r="AW65">
        <f>IF($A65="","",SUMIFS($BM$2:$BM$2500,$W$2:$W$2500,$A65))</f>
      </c>
      <c r="AX65">
        <f>IF($A65="","",SUMIFS($BN$2:$BN$2500,$W$2:$W$2500,$A65))</f>
      </c>
      <c r="AY65">
        <f>IF($A65="","",SUMIFS($BO$2:$BO$2500,$W$2:$W$2500,$A65))</f>
      </c>
      <c r="AZ65">
        <f>IF($A65="","",SUMIFS($BP$2:$BP$2500,$W$2:$W$2500,$A65))</f>
      </c>
      <c r="BA65">
        <f>IF($A65="","",SUMIFS($BQ$2:$BQ$2500,$W$2:$W$2500,$A65))</f>
      </c>
      <c r="BB65">
        <f>IF($A65="","",SUMIFS($BR$2:$BR$2500,$W$2:$W$2500,$A65))</f>
      </c>
      <c r="BC65">
        <f>IF($A65="","",SUMIFS($BS$2:$BS$2500,$W$2:$W$2500,$A65))</f>
      </c>
      <c r="BD65">
        <f>IF($A65="","",SUMIFS($BT$2:$BT$2500,$W$2:$W$2500,$A65))</f>
      </c>
      <c r="BF65">
        <f>IF($Z65="","",INDEX($AO$2:$AO$2000,$Z65))</f>
      </c>
      <c r="BG65">
        <f>IF($Z65="","",INDEX($AP$2:$AP$2000,$Z65))</f>
      </c>
      <c r="BH65">
        <f>IF($Z65="","",INDEX($AQ$2:$AQ$2000,$Z65))</f>
      </c>
      <c r="BI65">
        <f>IF($Z65="","",INDEX($AR$2:$AR$2000,$Z65))</f>
      </c>
      <c r="BJ65">
        <f>IF($Z65="","",INDEX($AS$2:$AS$2000,$Z65))</f>
      </c>
      <c r="BK65">
        <f>IF($Z65="","",INDEX($AT$2:$AT$2000,$Z65))</f>
      </c>
      <c r="BL65">
        <f>IF($Z65="","",INDEX($AU$2:$AU$2000,$Z65))</f>
      </c>
      <c r="BM65">
        <f>IF($Z65="","",INDEX($AV$2:$AV$2000,$Z65))</f>
      </c>
      <c r="BN65">
        <f>IF($Z65="","",INDEX($AW$2:$AW$2000,$Z65))</f>
      </c>
      <c r="BO65">
        <f>IF($Z65="","",INDEX($AX$2:$AX$2000,$Z65))</f>
      </c>
      <c r="BP65">
        <f>IF($Z65="","",INDEX($AY$2:$AY$2000,$Z65))</f>
      </c>
      <c r="BQ65">
        <f>IF($Z65="","",INDEX($AZ$2:$AZ$2000,$Z65))</f>
      </c>
      <c r="BR65">
        <f>IF($Z65="","",INDEX($BA$2:$BA$2000,$Z65))</f>
      </c>
      <c r="BS65">
        <f>IF($Z65="","",INDEX($BB$2:$BB$2000,$Z65))</f>
      </c>
      <c r="BT65">
        <f>IF($Z65="","",INDEX($BC$2:$BC$2000,$Z65))</f>
      </c>
      <c r="BV65">
        <f>IF(OR($A65="",$P65&lt;&gt;"Yes",$AH65="Yes"),"",1+N($AG65))</f>
      </c>
      <c r="BW65">
        <f>IF($A65="","",COUNTIFS($W$2:$W$2500,$A65,$BZ$2:$BZ$2500,"Yes")+COUNTIFS($X$2:$X$2500,$A65,$BY$2:$BY$2500,"Yes"))</f>
      </c>
      <c r="BX65">
        <f>IF(OR($A65="",$P65="Yes"),"",IF(N($BW65)=0,0,1+SUMIFS($CB$2:$CB$2500,$W$2:$W$2500,$A65)+SUMIFS($CA$2:$CA$2500,$X$2:$X$2500,$A65)))</f>
      </c>
      <c r="BY65" t="str">
        <f>IF($Y65="","",INDEX($AH$2:$AH$2000,$Y65)&amp;"")</f>
      </c>
      <c r="BZ65" t="str">
        <f>IF($Z65="","",INDEX($AH$2:$AH$2000,$Z65)&amp;"")</f>
      </c>
      <c r="CA65">
        <f>IF($Y65="","",INDEX($BV$2:$BV$2000,$Y65))</f>
      </c>
      <c r="CB65">
        <f>IF($Z65="","",INDEX($BV$2:$BV$2000,$Z65))</f>
      </c>
    </row>
    <row r="66">
      <c r="A66" t="str">
        <f>IF(TRIM(INDEX(games!$A:$A,ROW()))="","",TRIM(INDEX(games!$A:$A,ROW())))</f>
      </c>
      <c r="B66">
        <f>IF(OR($A66="",INDEX(games!$B:$B,ROW())=""),"",INDEX(games!$B:$B,ROW()))</f>
      </c>
      <c r="C66" t="str">
        <f>IF(OR($A66="",INDEX(games!$C:$C,ROW())=""),"",INDEX(games!$C:$C,ROW()))</f>
      </c>
      <c r="D66">
        <f>IF($A66="","",COUNTIF($W$2:$W$2500,$A66)+COUNTIF($X$2:$X$2500,$A66))</f>
      </c>
      <c r="E66">
        <f>IF($A66="","",IFERROR(MATCH($C66,$R$2:$R$5,0),0))</f>
      </c>
      <c r="F66">
        <f>IF($A66="","",MOD(ROW(),34))</f>
      </c>
      <c r="G66">
        <f>IF($A66="",NA(),IF($C66="Action",$B66,NA()))</f>
      </c>
      <c r="H66">
        <f>IF($A66="",NA(),IF($C66="Action",1+$F66*0.023,NA()))</f>
      </c>
      <c r="I66">
        <f>IF($A66="",NA(),IF($C66="Strategy",$B66,NA()))</f>
      </c>
      <c r="J66">
        <f>IF($A66="",NA(),IF($C66="Strategy",2+$F66*0.023,NA()))</f>
      </c>
      <c r="K66">
        <f>IF($A66="",NA(),IF($C66="Deckbuilder",$B66,NA()))</f>
      </c>
      <c r="L66">
        <f>IF($A66="",NA(),IF($C66="Deckbuilder",3+$F66*0.023,NA()))</f>
      </c>
      <c r="M66">
        <f>IF($A66="",NA(),IF($C66="Traditional",$B66,NA()))</f>
      </c>
      <c r="N66">
        <f>IF($A66="",NA(),IF($C66="Traditional",4+$F66*0.023,NA()))</f>
      </c>
      <c r="O66">
        <f>IF($A66="","",$D66+ROW()/1000000)</f>
      </c>
      <c r="P66" t="str">
        <f>IF(OR($A66="",INDEX(games!$H:$H,ROW())=""),"",INDEX(games!$H:$H,ROW()))</f>
      </c>
      <c r="Q66">
        <f>IF(OR($A66="",$P66&lt;&gt;"Yes"),"",$D66+ROW()/1000000)</f>
      </c>
      <c r="T66">
        <f>IF($Y66="","",INDEX($B$2:$B$2000,$Y66))</f>
      </c>
      <c r="U66">
        <f>IF($Z66="","",INDEX($B$2:$B$2000,$Z66))</f>
      </c>
      <c r="V66">
        <f>IF(OR($T66="",$U66=""),"",$U66-$T66)</f>
      </c>
      <c r="W66" t="str">
        <f>IF(TRIM(INDEX(connections!$A:$A,ROW()))="","",TRIM(INDEX(connections!$A:$A,ROW())))</f>
      </c>
      <c r="X66" t="str">
        <f>IF($W66="","",TRIM(INDEX(connections!$B:$B,ROW())))</f>
      </c>
      <c r="Y66">
        <f>IF($W66="","",IFERROR(MATCH($W66,$A$2:$A$2000,0),""))</f>
      </c>
      <c r="Z66">
        <f>IF($X66="","",IFERROR(MATCH($X66,$A$2:$A$2000,0),""))</f>
      </c>
      <c r="AA66" t="str">
        <f>IF($Y66="","",INDEX($P$2:$P$2000,$Y66))</f>
      </c>
      <c r="AB66" t="str">
        <f>IF($Z66="","",INDEX($P$2:$P$2000,$Z66))</f>
      </c>
      <c r="AC66">
        <f>IF(AND($AA66="Yes",$AB66="Yes"),1,"")</f>
      </c>
      <c r="AD66">
        <f>IF(OR($Y66="",$Z66=""),"",IF(INDEX($C$2:$C$2000,$Y66)=INDEX($C$2:$C$2000,$Z66),0,1))</f>
      </c>
      <c r="AE66">
        <f>IF($AC66&lt;&gt;1,"",IF(AND(INDEX($AG$2:$AG$2000,$Y66)=1,INDEX($AG$2:$AG$2000,$Z66)=1),1,""))</f>
      </c>
      <c r="AG66">
        <f>IF($A66="","",COUNTIFS($W$2:$W$2500,$A66,$AB$2:$AB$2500,"Yes")+COUNTIFS($X$2:$X$2500,$A66,$AA$2:$AA$2500,"Yes"))</f>
      </c>
      <c r="AH66" t="str">
        <f>IF(OR($P66&lt;&gt;"Yes",N($AG66)=0),"",IF(AND($AG66=1,COUNTIFS($W$2:$W$2500,$A66,$AE$2:$AE$2500,1)+COUNTIFS($X$2:$X$2500,$A66,$AE$2:$AE$2500,1)&gt;0),"","Yes"))</f>
      </c>
      <c r="AI66">
        <f>IF($AH66="Yes",$AG66,"")</f>
      </c>
      <c r="AJ66">
        <f>IF($AI66="","",$AI66+ROW()/1000000)</f>
      </c>
      <c r="AK66">
        <f>IF(OR($A66="",$P66="Yes",N($AG66)=0),"",$AG66+ROW()/1000000)</f>
      </c>
      <c r="AL66" t="str">
        <f>IF($A66="","",INDEX(games!$J:$J,ROW())&amp;"")</f>
      </c>
      <c r="AM66">
        <f>IF($A66="","",SUMPRODUCT($AO66:$BD66,'Map Analysis'!$AP$2^{0,1,2,3,4,5,6,7,8,9,10,11,12,13,14,15}))</f>
      </c>
      <c r="AN66">
        <f>IF($A66="","",$AM66+ROW()/10000000)</f>
      </c>
      <c r="AO66">
        <f>IF($A66="","",COUNTIF($W$2:$W$2500,$A66))</f>
      </c>
      <c r="AP66">
        <f>IF($A66="","",SUMIFS($BF$2:$BF$2500,$W$2:$W$2500,$A66))</f>
      </c>
      <c r="AQ66">
        <f>IF($A66="","",SUMIFS($BG$2:$BG$2500,$W$2:$W$2500,$A66))</f>
      </c>
      <c r="AR66">
        <f>IF($A66="","",SUMIFS($BH$2:$BH$2500,$W$2:$W$2500,$A66))</f>
      </c>
      <c r="AS66">
        <f>IF($A66="","",SUMIFS($BI$2:$BI$2500,$W$2:$W$2500,$A66))</f>
      </c>
      <c r="AT66">
        <f>IF($A66="","",SUMIFS($BJ$2:$BJ$2500,$W$2:$W$2500,$A66))</f>
      </c>
      <c r="AU66">
        <f>IF($A66="","",SUMIFS($BK$2:$BK$2500,$W$2:$W$2500,$A66))</f>
      </c>
      <c r="AV66">
        <f>IF($A66="","",SUMIFS($BL$2:$BL$2500,$W$2:$W$2500,$A66))</f>
      </c>
      <c r="AW66">
        <f>IF($A66="","",SUMIFS($BM$2:$BM$2500,$W$2:$W$2500,$A66))</f>
      </c>
      <c r="AX66">
        <f>IF($A66="","",SUMIFS($BN$2:$BN$2500,$W$2:$W$2500,$A66))</f>
      </c>
      <c r="AY66">
        <f>IF($A66="","",SUMIFS($BO$2:$BO$2500,$W$2:$W$2500,$A66))</f>
      </c>
      <c r="AZ66">
        <f>IF($A66="","",SUMIFS($BP$2:$BP$2500,$W$2:$W$2500,$A66))</f>
      </c>
      <c r="BA66">
        <f>IF($A66="","",SUMIFS($BQ$2:$BQ$2500,$W$2:$W$2500,$A66))</f>
      </c>
      <c r="BB66">
        <f>IF($A66="","",SUMIFS($BR$2:$BR$2500,$W$2:$W$2500,$A66))</f>
      </c>
      <c r="BC66">
        <f>IF($A66="","",SUMIFS($BS$2:$BS$2500,$W$2:$W$2500,$A66))</f>
      </c>
      <c r="BD66">
        <f>IF($A66="","",SUMIFS($BT$2:$BT$2500,$W$2:$W$2500,$A66))</f>
      </c>
      <c r="BF66">
        <f>IF($Z66="","",INDEX($AO$2:$AO$2000,$Z66))</f>
      </c>
      <c r="BG66">
        <f>IF($Z66="","",INDEX($AP$2:$AP$2000,$Z66))</f>
      </c>
      <c r="BH66">
        <f>IF($Z66="","",INDEX($AQ$2:$AQ$2000,$Z66))</f>
      </c>
      <c r="BI66">
        <f>IF($Z66="","",INDEX($AR$2:$AR$2000,$Z66))</f>
      </c>
      <c r="BJ66">
        <f>IF($Z66="","",INDEX($AS$2:$AS$2000,$Z66))</f>
      </c>
      <c r="BK66">
        <f>IF($Z66="","",INDEX($AT$2:$AT$2000,$Z66))</f>
      </c>
      <c r="BL66">
        <f>IF($Z66="","",INDEX($AU$2:$AU$2000,$Z66))</f>
      </c>
      <c r="BM66">
        <f>IF($Z66="","",INDEX($AV$2:$AV$2000,$Z66))</f>
      </c>
      <c r="BN66">
        <f>IF($Z66="","",INDEX($AW$2:$AW$2000,$Z66))</f>
      </c>
      <c r="BO66">
        <f>IF($Z66="","",INDEX($AX$2:$AX$2000,$Z66))</f>
      </c>
      <c r="BP66">
        <f>IF($Z66="","",INDEX($AY$2:$AY$2000,$Z66))</f>
      </c>
      <c r="BQ66">
        <f>IF($Z66="","",INDEX($AZ$2:$AZ$2000,$Z66))</f>
      </c>
      <c r="BR66">
        <f>IF($Z66="","",INDEX($BA$2:$BA$2000,$Z66))</f>
      </c>
      <c r="BS66">
        <f>IF($Z66="","",INDEX($BB$2:$BB$2000,$Z66))</f>
      </c>
      <c r="BT66">
        <f>IF($Z66="","",INDEX($BC$2:$BC$2000,$Z66))</f>
      </c>
      <c r="BV66">
        <f>IF(OR($A66="",$P66&lt;&gt;"Yes",$AH66="Yes"),"",1+N($AG66))</f>
      </c>
      <c r="BW66">
        <f>IF($A66="","",COUNTIFS($W$2:$W$2500,$A66,$BZ$2:$BZ$2500,"Yes")+COUNTIFS($X$2:$X$2500,$A66,$BY$2:$BY$2500,"Yes"))</f>
      </c>
      <c r="BX66">
        <f>IF(OR($A66="",$P66="Yes"),"",IF(N($BW66)=0,0,1+SUMIFS($CB$2:$CB$2500,$W$2:$W$2500,$A66)+SUMIFS($CA$2:$CA$2500,$X$2:$X$2500,$A66)))</f>
      </c>
      <c r="BY66" t="str">
        <f>IF($Y66="","",INDEX($AH$2:$AH$2000,$Y66)&amp;"")</f>
      </c>
      <c r="BZ66" t="str">
        <f>IF($Z66="","",INDEX($AH$2:$AH$2000,$Z66)&amp;"")</f>
      </c>
      <c r="CA66">
        <f>IF($Y66="","",INDEX($BV$2:$BV$2000,$Y66))</f>
      </c>
      <c r="CB66">
        <f>IF($Z66="","",INDEX($BV$2:$BV$2000,$Z66))</f>
      </c>
    </row>
    <row r="67">
      <c r="A67" t="str">
        <f>IF(TRIM(INDEX(games!$A:$A,ROW()))="","",TRIM(INDEX(games!$A:$A,ROW())))</f>
      </c>
      <c r="B67">
        <f>IF(OR($A67="",INDEX(games!$B:$B,ROW())=""),"",INDEX(games!$B:$B,ROW()))</f>
      </c>
      <c r="C67" t="str">
        <f>IF(OR($A67="",INDEX(games!$C:$C,ROW())=""),"",INDEX(games!$C:$C,ROW()))</f>
      </c>
      <c r="D67">
        <f>IF($A67="","",COUNTIF($W$2:$W$2500,$A67)+COUNTIF($X$2:$X$2500,$A67))</f>
      </c>
      <c r="E67">
        <f>IF($A67="","",IFERROR(MATCH($C67,$R$2:$R$5,0),0))</f>
      </c>
      <c r="F67">
        <f>IF($A67="","",MOD(ROW(),34))</f>
      </c>
      <c r="G67">
        <f>IF($A67="",NA(),IF($C67="Action",$B67,NA()))</f>
      </c>
      <c r="H67">
        <f>IF($A67="",NA(),IF($C67="Action",1+$F67*0.023,NA()))</f>
      </c>
      <c r="I67">
        <f>IF($A67="",NA(),IF($C67="Strategy",$B67,NA()))</f>
      </c>
      <c r="J67">
        <f>IF($A67="",NA(),IF($C67="Strategy",2+$F67*0.023,NA()))</f>
      </c>
      <c r="K67">
        <f>IF($A67="",NA(),IF($C67="Deckbuilder",$B67,NA()))</f>
      </c>
      <c r="L67">
        <f>IF($A67="",NA(),IF($C67="Deckbuilder",3+$F67*0.023,NA()))</f>
      </c>
      <c r="M67">
        <f>IF($A67="",NA(),IF($C67="Traditional",$B67,NA()))</f>
      </c>
      <c r="N67">
        <f>IF($A67="",NA(),IF($C67="Traditional",4+$F67*0.023,NA()))</f>
      </c>
      <c r="O67">
        <f>IF($A67="","",$D67+ROW()/1000000)</f>
      </c>
      <c r="P67" t="str">
        <f>IF(OR($A67="",INDEX(games!$H:$H,ROW())=""),"",INDEX(games!$H:$H,ROW()))</f>
      </c>
      <c r="Q67">
        <f>IF(OR($A67="",$P67&lt;&gt;"Yes"),"",$D67+ROW()/1000000)</f>
      </c>
      <c r="T67">
        <f>IF($Y67="","",INDEX($B$2:$B$2000,$Y67))</f>
      </c>
      <c r="U67">
        <f>IF($Z67="","",INDEX($B$2:$B$2000,$Z67))</f>
      </c>
      <c r="V67">
        <f>IF(OR($T67="",$U67=""),"",$U67-$T67)</f>
      </c>
      <c r="W67" t="str">
        <f>IF(TRIM(INDEX(connections!$A:$A,ROW()))="","",TRIM(INDEX(connections!$A:$A,ROW())))</f>
      </c>
      <c r="X67" t="str">
        <f>IF($W67="","",TRIM(INDEX(connections!$B:$B,ROW())))</f>
      </c>
      <c r="Y67">
        <f>IF($W67="","",IFERROR(MATCH($W67,$A$2:$A$2000,0),""))</f>
      </c>
      <c r="Z67">
        <f>IF($X67="","",IFERROR(MATCH($X67,$A$2:$A$2000,0),""))</f>
      </c>
      <c r="AA67" t="str">
        <f>IF($Y67="","",INDEX($P$2:$P$2000,$Y67))</f>
      </c>
      <c r="AB67" t="str">
        <f>IF($Z67="","",INDEX($P$2:$P$2000,$Z67))</f>
      </c>
      <c r="AC67">
        <f>IF(AND($AA67="Yes",$AB67="Yes"),1,"")</f>
      </c>
      <c r="AD67">
        <f>IF(OR($Y67="",$Z67=""),"",IF(INDEX($C$2:$C$2000,$Y67)=INDEX($C$2:$C$2000,$Z67),0,1))</f>
      </c>
      <c r="AE67">
        <f>IF($AC67&lt;&gt;1,"",IF(AND(INDEX($AG$2:$AG$2000,$Y67)=1,INDEX($AG$2:$AG$2000,$Z67)=1),1,""))</f>
      </c>
      <c r="AG67">
        <f>IF($A67="","",COUNTIFS($W$2:$W$2500,$A67,$AB$2:$AB$2500,"Yes")+COUNTIFS($X$2:$X$2500,$A67,$AA$2:$AA$2500,"Yes"))</f>
      </c>
      <c r="AH67" t="str">
        <f>IF(OR($P67&lt;&gt;"Yes",N($AG67)=0),"",IF(AND($AG67=1,COUNTIFS($W$2:$W$2500,$A67,$AE$2:$AE$2500,1)+COUNTIFS($X$2:$X$2500,$A67,$AE$2:$AE$2500,1)&gt;0),"","Yes"))</f>
      </c>
      <c r="AI67">
        <f>IF($AH67="Yes",$AG67,"")</f>
      </c>
      <c r="AJ67">
        <f>IF($AI67="","",$AI67+ROW()/1000000)</f>
      </c>
      <c r="AK67">
        <f>IF(OR($A67="",$P67="Yes",N($AG67)=0),"",$AG67+ROW()/1000000)</f>
      </c>
      <c r="AL67" t="str">
        <f>IF($A67="","",INDEX(games!$J:$J,ROW())&amp;"")</f>
      </c>
      <c r="AM67">
        <f>IF($A67="","",SUMPRODUCT($AO67:$BD67,'Map Analysis'!$AP$2^{0,1,2,3,4,5,6,7,8,9,10,11,12,13,14,15}))</f>
      </c>
      <c r="AN67">
        <f>IF($A67="","",$AM67+ROW()/10000000)</f>
      </c>
      <c r="AO67">
        <f>IF($A67="","",COUNTIF($W$2:$W$2500,$A67))</f>
      </c>
      <c r="AP67">
        <f>IF($A67="","",SUMIFS($BF$2:$BF$2500,$W$2:$W$2500,$A67))</f>
      </c>
      <c r="AQ67">
        <f>IF($A67="","",SUMIFS($BG$2:$BG$2500,$W$2:$W$2500,$A67))</f>
      </c>
      <c r="AR67">
        <f>IF($A67="","",SUMIFS($BH$2:$BH$2500,$W$2:$W$2500,$A67))</f>
      </c>
      <c r="AS67">
        <f>IF($A67="","",SUMIFS($BI$2:$BI$2500,$W$2:$W$2500,$A67))</f>
      </c>
      <c r="AT67">
        <f>IF($A67="","",SUMIFS($BJ$2:$BJ$2500,$W$2:$W$2500,$A67))</f>
      </c>
      <c r="AU67">
        <f>IF($A67="","",SUMIFS($BK$2:$BK$2500,$W$2:$W$2500,$A67))</f>
      </c>
      <c r="AV67">
        <f>IF($A67="","",SUMIFS($BL$2:$BL$2500,$W$2:$W$2500,$A67))</f>
      </c>
      <c r="AW67">
        <f>IF($A67="","",SUMIFS($BM$2:$BM$2500,$W$2:$W$2500,$A67))</f>
      </c>
      <c r="AX67">
        <f>IF($A67="","",SUMIFS($BN$2:$BN$2500,$W$2:$W$2500,$A67))</f>
      </c>
      <c r="AY67">
        <f>IF($A67="","",SUMIFS($BO$2:$BO$2500,$W$2:$W$2500,$A67))</f>
      </c>
      <c r="AZ67">
        <f>IF($A67="","",SUMIFS($BP$2:$BP$2500,$W$2:$W$2500,$A67))</f>
      </c>
      <c r="BA67">
        <f>IF($A67="","",SUMIFS($BQ$2:$BQ$2500,$W$2:$W$2500,$A67))</f>
      </c>
      <c r="BB67">
        <f>IF($A67="","",SUMIFS($BR$2:$BR$2500,$W$2:$W$2500,$A67))</f>
      </c>
      <c r="BC67">
        <f>IF($A67="","",SUMIFS($BS$2:$BS$2500,$W$2:$W$2500,$A67))</f>
      </c>
      <c r="BD67">
        <f>IF($A67="","",SUMIFS($BT$2:$BT$2500,$W$2:$W$2500,$A67))</f>
      </c>
      <c r="BF67">
        <f>IF($Z67="","",INDEX($AO$2:$AO$2000,$Z67))</f>
      </c>
      <c r="BG67">
        <f>IF($Z67="","",INDEX($AP$2:$AP$2000,$Z67))</f>
      </c>
      <c r="BH67">
        <f>IF($Z67="","",INDEX($AQ$2:$AQ$2000,$Z67))</f>
      </c>
      <c r="BI67">
        <f>IF($Z67="","",INDEX($AR$2:$AR$2000,$Z67))</f>
      </c>
      <c r="BJ67">
        <f>IF($Z67="","",INDEX($AS$2:$AS$2000,$Z67))</f>
      </c>
      <c r="BK67">
        <f>IF($Z67="","",INDEX($AT$2:$AT$2000,$Z67))</f>
      </c>
      <c r="BL67">
        <f>IF($Z67="","",INDEX($AU$2:$AU$2000,$Z67))</f>
      </c>
      <c r="BM67">
        <f>IF($Z67="","",INDEX($AV$2:$AV$2000,$Z67))</f>
      </c>
      <c r="BN67">
        <f>IF($Z67="","",INDEX($AW$2:$AW$2000,$Z67))</f>
      </c>
      <c r="BO67">
        <f>IF($Z67="","",INDEX($AX$2:$AX$2000,$Z67))</f>
      </c>
      <c r="BP67">
        <f>IF($Z67="","",INDEX($AY$2:$AY$2000,$Z67))</f>
      </c>
      <c r="BQ67">
        <f>IF($Z67="","",INDEX($AZ$2:$AZ$2000,$Z67))</f>
      </c>
      <c r="BR67">
        <f>IF($Z67="","",INDEX($BA$2:$BA$2000,$Z67))</f>
      </c>
      <c r="BS67">
        <f>IF($Z67="","",INDEX($BB$2:$BB$2000,$Z67))</f>
      </c>
      <c r="BT67">
        <f>IF($Z67="","",INDEX($BC$2:$BC$2000,$Z67))</f>
      </c>
      <c r="BV67">
        <f>IF(OR($A67="",$P67&lt;&gt;"Yes",$AH67="Yes"),"",1+N($AG67))</f>
      </c>
      <c r="BW67">
        <f>IF($A67="","",COUNTIFS($W$2:$W$2500,$A67,$BZ$2:$BZ$2500,"Yes")+COUNTIFS($X$2:$X$2500,$A67,$BY$2:$BY$2500,"Yes"))</f>
      </c>
      <c r="BX67">
        <f>IF(OR($A67="",$P67="Yes"),"",IF(N($BW67)=0,0,1+SUMIFS($CB$2:$CB$2500,$W$2:$W$2500,$A67)+SUMIFS($CA$2:$CA$2500,$X$2:$X$2500,$A67)))</f>
      </c>
      <c r="BY67" t="str">
        <f>IF($Y67="","",INDEX($AH$2:$AH$2000,$Y67)&amp;"")</f>
      </c>
      <c r="BZ67" t="str">
        <f>IF($Z67="","",INDEX($AH$2:$AH$2000,$Z67)&amp;"")</f>
      </c>
      <c r="CA67">
        <f>IF($Y67="","",INDEX($BV$2:$BV$2000,$Y67))</f>
      </c>
      <c r="CB67">
        <f>IF($Z67="","",INDEX($BV$2:$BV$2000,$Z67))</f>
      </c>
    </row>
    <row r="68">
      <c r="A68" t="str">
        <f>IF(TRIM(INDEX(games!$A:$A,ROW()))="","",TRIM(INDEX(games!$A:$A,ROW())))</f>
      </c>
      <c r="B68">
        <f>IF(OR($A68="",INDEX(games!$B:$B,ROW())=""),"",INDEX(games!$B:$B,ROW()))</f>
      </c>
      <c r="C68" t="str">
        <f>IF(OR($A68="",INDEX(games!$C:$C,ROW())=""),"",INDEX(games!$C:$C,ROW()))</f>
      </c>
      <c r="D68">
        <f>IF($A68="","",COUNTIF($W$2:$W$2500,$A68)+COUNTIF($X$2:$X$2500,$A68))</f>
      </c>
      <c r="E68">
        <f>IF($A68="","",IFERROR(MATCH($C68,$R$2:$R$5,0),0))</f>
      </c>
      <c r="F68">
        <f>IF($A68="","",MOD(ROW(),34))</f>
      </c>
      <c r="G68">
        <f>IF($A68="",NA(),IF($C68="Action",$B68,NA()))</f>
      </c>
      <c r="H68">
        <f>IF($A68="",NA(),IF($C68="Action",1+$F68*0.023,NA()))</f>
      </c>
      <c r="I68">
        <f>IF($A68="",NA(),IF($C68="Strategy",$B68,NA()))</f>
      </c>
      <c r="J68">
        <f>IF($A68="",NA(),IF($C68="Strategy",2+$F68*0.023,NA()))</f>
      </c>
      <c r="K68">
        <f>IF($A68="",NA(),IF($C68="Deckbuilder",$B68,NA()))</f>
      </c>
      <c r="L68">
        <f>IF($A68="",NA(),IF($C68="Deckbuilder",3+$F68*0.023,NA()))</f>
      </c>
      <c r="M68">
        <f>IF($A68="",NA(),IF($C68="Traditional",$B68,NA()))</f>
      </c>
      <c r="N68">
        <f>IF($A68="",NA(),IF($C68="Traditional",4+$F68*0.023,NA()))</f>
      </c>
      <c r="O68">
        <f>IF($A68="","",$D68+ROW()/1000000)</f>
      </c>
      <c r="P68" t="str">
        <f>IF(OR($A68="",INDEX(games!$H:$H,ROW())=""),"",INDEX(games!$H:$H,ROW()))</f>
      </c>
      <c r="Q68">
        <f>IF(OR($A68="",$P68&lt;&gt;"Yes"),"",$D68+ROW()/1000000)</f>
      </c>
      <c r="T68">
        <f>IF($Y68="","",INDEX($B$2:$B$2000,$Y68))</f>
      </c>
      <c r="U68">
        <f>IF($Z68="","",INDEX($B$2:$B$2000,$Z68))</f>
      </c>
      <c r="V68">
        <f>IF(OR($T68="",$U68=""),"",$U68-$T68)</f>
      </c>
      <c r="W68" t="str">
        <f>IF(TRIM(INDEX(connections!$A:$A,ROW()))="","",TRIM(INDEX(connections!$A:$A,ROW())))</f>
      </c>
      <c r="X68" t="str">
        <f>IF($W68="","",TRIM(INDEX(connections!$B:$B,ROW())))</f>
      </c>
      <c r="Y68">
        <f>IF($W68="","",IFERROR(MATCH($W68,$A$2:$A$2000,0),""))</f>
      </c>
      <c r="Z68">
        <f>IF($X68="","",IFERROR(MATCH($X68,$A$2:$A$2000,0),""))</f>
      </c>
      <c r="AA68" t="str">
        <f>IF($Y68="","",INDEX($P$2:$P$2000,$Y68))</f>
      </c>
      <c r="AB68" t="str">
        <f>IF($Z68="","",INDEX($P$2:$P$2000,$Z68))</f>
      </c>
      <c r="AC68">
        <f>IF(AND($AA68="Yes",$AB68="Yes"),1,"")</f>
      </c>
      <c r="AD68">
        <f>IF(OR($Y68="",$Z68=""),"",IF(INDEX($C$2:$C$2000,$Y68)=INDEX($C$2:$C$2000,$Z68),0,1))</f>
      </c>
      <c r="AE68">
        <f>IF($AC68&lt;&gt;1,"",IF(AND(INDEX($AG$2:$AG$2000,$Y68)=1,INDEX($AG$2:$AG$2000,$Z68)=1),1,""))</f>
      </c>
      <c r="AG68">
        <f>IF($A68="","",COUNTIFS($W$2:$W$2500,$A68,$AB$2:$AB$2500,"Yes")+COUNTIFS($X$2:$X$2500,$A68,$AA$2:$AA$2500,"Yes"))</f>
      </c>
      <c r="AH68" t="str">
        <f>IF(OR($P68&lt;&gt;"Yes",N($AG68)=0),"",IF(AND($AG68=1,COUNTIFS($W$2:$W$2500,$A68,$AE$2:$AE$2500,1)+COUNTIFS($X$2:$X$2500,$A68,$AE$2:$AE$2500,1)&gt;0),"","Yes"))</f>
      </c>
      <c r="AI68">
        <f>IF($AH68="Yes",$AG68,"")</f>
      </c>
      <c r="AJ68">
        <f>IF($AI68="","",$AI68+ROW()/1000000)</f>
      </c>
      <c r="AK68">
        <f>IF(OR($A68="",$P68="Yes",N($AG68)=0),"",$AG68+ROW()/1000000)</f>
      </c>
      <c r="AL68" t="str">
        <f>IF($A68="","",INDEX(games!$J:$J,ROW())&amp;"")</f>
      </c>
      <c r="AM68">
        <f>IF($A68="","",SUMPRODUCT($AO68:$BD68,'Map Analysis'!$AP$2^{0,1,2,3,4,5,6,7,8,9,10,11,12,13,14,15}))</f>
      </c>
      <c r="AN68">
        <f>IF($A68="","",$AM68+ROW()/10000000)</f>
      </c>
      <c r="AO68">
        <f>IF($A68="","",COUNTIF($W$2:$W$2500,$A68))</f>
      </c>
      <c r="AP68">
        <f>IF($A68="","",SUMIFS($BF$2:$BF$2500,$W$2:$W$2500,$A68))</f>
      </c>
      <c r="AQ68">
        <f>IF($A68="","",SUMIFS($BG$2:$BG$2500,$W$2:$W$2500,$A68))</f>
      </c>
      <c r="AR68">
        <f>IF($A68="","",SUMIFS($BH$2:$BH$2500,$W$2:$W$2500,$A68))</f>
      </c>
      <c r="AS68">
        <f>IF($A68="","",SUMIFS($BI$2:$BI$2500,$W$2:$W$2500,$A68))</f>
      </c>
      <c r="AT68">
        <f>IF($A68="","",SUMIFS($BJ$2:$BJ$2500,$W$2:$W$2500,$A68))</f>
      </c>
      <c r="AU68">
        <f>IF($A68="","",SUMIFS($BK$2:$BK$2500,$W$2:$W$2500,$A68))</f>
      </c>
      <c r="AV68">
        <f>IF($A68="","",SUMIFS($BL$2:$BL$2500,$W$2:$W$2500,$A68))</f>
      </c>
      <c r="AW68">
        <f>IF($A68="","",SUMIFS($BM$2:$BM$2500,$W$2:$W$2500,$A68))</f>
      </c>
      <c r="AX68">
        <f>IF($A68="","",SUMIFS($BN$2:$BN$2500,$W$2:$W$2500,$A68))</f>
      </c>
      <c r="AY68">
        <f>IF($A68="","",SUMIFS($BO$2:$BO$2500,$W$2:$W$2500,$A68))</f>
      </c>
      <c r="AZ68">
        <f>IF($A68="","",SUMIFS($BP$2:$BP$2500,$W$2:$W$2500,$A68))</f>
      </c>
      <c r="BA68">
        <f>IF($A68="","",SUMIFS($BQ$2:$BQ$2500,$W$2:$W$2500,$A68))</f>
      </c>
      <c r="BB68">
        <f>IF($A68="","",SUMIFS($BR$2:$BR$2500,$W$2:$W$2500,$A68))</f>
      </c>
      <c r="BC68">
        <f>IF($A68="","",SUMIFS($BS$2:$BS$2500,$W$2:$W$2500,$A68))</f>
      </c>
      <c r="BD68">
        <f>IF($A68="","",SUMIFS($BT$2:$BT$2500,$W$2:$W$2500,$A68))</f>
      </c>
      <c r="BF68">
        <f>IF($Z68="","",INDEX($AO$2:$AO$2000,$Z68))</f>
      </c>
      <c r="BG68">
        <f>IF($Z68="","",INDEX($AP$2:$AP$2000,$Z68))</f>
      </c>
      <c r="BH68">
        <f>IF($Z68="","",INDEX($AQ$2:$AQ$2000,$Z68))</f>
      </c>
      <c r="BI68">
        <f>IF($Z68="","",INDEX($AR$2:$AR$2000,$Z68))</f>
      </c>
      <c r="BJ68">
        <f>IF($Z68="","",INDEX($AS$2:$AS$2000,$Z68))</f>
      </c>
      <c r="BK68">
        <f>IF($Z68="","",INDEX($AT$2:$AT$2000,$Z68))</f>
      </c>
      <c r="BL68">
        <f>IF($Z68="","",INDEX($AU$2:$AU$2000,$Z68))</f>
      </c>
      <c r="BM68">
        <f>IF($Z68="","",INDEX($AV$2:$AV$2000,$Z68))</f>
      </c>
      <c r="BN68">
        <f>IF($Z68="","",INDEX($AW$2:$AW$2000,$Z68))</f>
      </c>
      <c r="BO68">
        <f>IF($Z68="","",INDEX($AX$2:$AX$2000,$Z68))</f>
      </c>
      <c r="BP68">
        <f>IF($Z68="","",INDEX($AY$2:$AY$2000,$Z68))</f>
      </c>
      <c r="BQ68">
        <f>IF($Z68="","",INDEX($AZ$2:$AZ$2000,$Z68))</f>
      </c>
      <c r="BR68">
        <f>IF($Z68="","",INDEX($BA$2:$BA$2000,$Z68))</f>
      </c>
      <c r="BS68">
        <f>IF($Z68="","",INDEX($BB$2:$BB$2000,$Z68))</f>
      </c>
      <c r="BT68">
        <f>IF($Z68="","",INDEX($BC$2:$BC$2000,$Z68))</f>
      </c>
      <c r="BV68">
        <f>IF(OR($A68="",$P68&lt;&gt;"Yes",$AH68="Yes"),"",1+N($AG68))</f>
      </c>
      <c r="BW68">
        <f>IF($A68="","",COUNTIFS($W$2:$W$2500,$A68,$BZ$2:$BZ$2500,"Yes")+COUNTIFS($X$2:$X$2500,$A68,$BY$2:$BY$2500,"Yes"))</f>
      </c>
      <c r="BX68">
        <f>IF(OR($A68="",$P68="Yes"),"",IF(N($BW68)=0,0,1+SUMIFS($CB$2:$CB$2500,$W$2:$W$2500,$A68)+SUMIFS($CA$2:$CA$2500,$X$2:$X$2500,$A68)))</f>
      </c>
      <c r="BY68" t="str">
        <f>IF($Y68="","",INDEX($AH$2:$AH$2000,$Y68)&amp;"")</f>
      </c>
      <c r="BZ68" t="str">
        <f>IF($Z68="","",INDEX($AH$2:$AH$2000,$Z68)&amp;"")</f>
      </c>
      <c r="CA68">
        <f>IF($Y68="","",INDEX($BV$2:$BV$2000,$Y68))</f>
      </c>
      <c r="CB68">
        <f>IF($Z68="","",INDEX($BV$2:$BV$2000,$Z68))</f>
      </c>
    </row>
    <row r="69">
      <c r="A69" t="str">
        <f>IF(TRIM(INDEX(games!$A:$A,ROW()))="","",TRIM(INDEX(games!$A:$A,ROW())))</f>
      </c>
      <c r="B69">
        <f>IF(OR($A69="",INDEX(games!$B:$B,ROW())=""),"",INDEX(games!$B:$B,ROW()))</f>
      </c>
      <c r="C69" t="str">
        <f>IF(OR($A69="",INDEX(games!$C:$C,ROW())=""),"",INDEX(games!$C:$C,ROW()))</f>
      </c>
      <c r="D69">
        <f>IF($A69="","",COUNTIF($W$2:$W$2500,$A69)+COUNTIF($X$2:$X$2500,$A69))</f>
      </c>
      <c r="E69">
        <f>IF($A69="","",IFERROR(MATCH($C69,$R$2:$R$5,0),0))</f>
      </c>
      <c r="F69">
        <f>IF($A69="","",MOD(ROW(),34))</f>
      </c>
      <c r="G69">
        <f>IF($A69="",NA(),IF($C69="Action",$B69,NA()))</f>
      </c>
      <c r="H69">
        <f>IF($A69="",NA(),IF($C69="Action",1+$F69*0.023,NA()))</f>
      </c>
      <c r="I69">
        <f>IF($A69="",NA(),IF($C69="Strategy",$B69,NA()))</f>
      </c>
      <c r="J69">
        <f>IF($A69="",NA(),IF($C69="Strategy",2+$F69*0.023,NA()))</f>
      </c>
      <c r="K69">
        <f>IF($A69="",NA(),IF($C69="Deckbuilder",$B69,NA()))</f>
      </c>
      <c r="L69">
        <f>IF($A69="",NA(),IF($C69="Deckbuilder",3+$F69*0.023,NA()))</f>
      </c>
      <c r="M69">
        <f>IF($A69="",NA(),IF($C69="Traditional",$B69,NA()))</f>
      </c>
      <c r="N69">
        <f>IF($A69="",NA(),IF($C69="Traditional",4+$F69*0.023,NA()))</f>
      </c>
      <c r="O69">
        <f>IF($A69="","",$D69+ROW()/1000000)</f>
      </c>
      <c r="P69" t="str">
        <f>IF(OR($A69="",INDEX(games!$H:$H,ROW())=""),"",INDEX(games!$H:$H,ROW()))</f>
      </c>
      <c r="Q69">
        <f>IF(OR($A69="",$P69&lt;&gt;"Yes"),"",$D69+ROW()/1000000)</f>
      </c>
      <c r="T69">
        <f>IF($Y69="","",INDEX($B$2:$B$2000,$Y69))</f>
      </c>
      <c r="U69">
        <f>IF($Z69="","",INDEX($B$2:$B$2000,$Z69))</f>
      </c>
      <c r="V69">
        <f>IF(OR($T69="",$U69=""),"",$U69-$T69)</f>
      </c>
      <c r="W69" t="str">
        <f>IF(TRIM(INDEX(connections!$A:$A,ROW()))="","",TRIM(INDEX(connections!$A:$A,ROW())))</f>
      </c>
      <c r="X69" t="str">
        <f>IF($W69="","",TRIM(INDEX(connections!$B:$B,ROW())))</f>
      </c>
      <c r="Y69">
        <f>IF($W69="","",IFERROR(MATCH($W69,$A$2:$A$2000,0),""))</f>
      </c>
      <c r="Z69">
        <f>IF($X69="","",IFERROR(MATCH($X69,$A$2:$A$2000,0),""))</f>
      </c>
      <c r="AA69" t="str">
        <f>IF($Y69="","",INDEX($P$2:$P$2000,$Y69))</f>
      </c>
      <c r="AB69" t="str">
        <f>IF($Z69="","",INDEX($P$2:$P$2000,$Z69))</f>
      </c>
      <c r="AC69">
        <f>IF(AND($AA69="Yes",$AB69="Yes"),1,"")</f>
      </c>
      <c r="AD69">
        <f>IF(OR($Y69="",$Z69=""),"",IF(INDEX($C$2:$C$2000,$Y69)=INDEX($C$2:$C$2000,$Z69),0,1))</f>
      </c>
      <c r="AE69">
        <f>IF($AC69&lt;&gt;1,"",IF(AND(INDEX($AG$2:$AG$2000,$Y69)=1,INDEX($AG$2:$AG$2000,$Z69)=1),1,""))</f>
      </c>
      <c r="AG69">
        <f>IF($A69="","",COUNTIFS($W$2:$W$2500,$A69,$AB$2:$AB$2500,"Yes")+COUNTIFS($X$2:$X$2500,$A69,$AA$2:$AA$2500,"Yes"))</f>
      </c>
      <c r="AH69" t="str">
        <f>IF(OR($P69&lt;&gt;"Yes",N($AG69)=0),"",IF(AND($AG69=1,COUNTIFS($W$2:$W$2500,$A69,$AE$2:$AE$2500,1)+COUNTIFS($X$2:$X$2500,$A69,$AE$2:$AE$2500,1)&gt;0),"","Yes"))</f>
      </c>
      <c r="AI69">
        <f>IF($AH69="Yes",$AG69,"")</f>
      </c>
      <c r="AJ69">
        <f>IF($AI69="","",$AI69+ROW()/1000000)</f>
      </c>
      <c r="AK69">
        <f>IF(OR($A69="",$P69="Yes",N($AG69)=0),"",$AG69+ROW()/1000000)</f>
      </c>
      <c r="AL69" t="str">
        <f>IF($A69="","",INDEX(games!$J:$J,ROW())&amp;"")</f>
      </c>
      <c r="AM69">
        <f>IF($A69="","",SUMPRODUCT($AO69:$BD69,'Map Analysis'!$AP$2^{0,1,2,3,4,5,6,7,8,9,10,11,12,13,14,15}))</f>
      </c>
      <c r="AN69">
        <f>IF($A69="","",$AM69+ROW()/10000000)</f>
      </c>
      <c r="AO69">
        <f>IF($A69="","",COUNTIF($W$2:$W$2500,$A69))</f>
      </c>
      <c r="AP69">
        <f>IF($A69="","",SUMIFS($BF$2:$BF$2500,$W$2:$W$2500,$A69))</f>
      </c>
      <c r="AQ69">
        <f>IF($A69="","",SUMIFS($BG$2:$BG$2500,$W$2:$W$2500,$A69))</f>
      </c>
      <c r="AR69">
        <f>IF($A69="","",SUMIFS($BH$2:$BH$2500,$W$2:$W$2500,$A69))</f>
      </c>
      <c r="AS69">
        <f>IF($A69="","",SUMIFS($BI$2:$BI$2500,$W$2:$W$2500,$A69))</f>
      </c>
      <c r="AT69">
        <f>IF($A69="","",SUMIFS($BJ$2:$BJ$2500,$W$2:$W$2500,$A69))</f>
      </c>
      <c r="AU69">
        <f>IF($A69="","",SUMIFS($BK$2:$BK$2500,$W$2:$W$2500,$A69))</f>
      </c>
      <c r="AV69">
        <f>IF($A69="","",SUMIFS($BL$2:$BL$2500,$W$2:$W$2500,$A69))</f>
      </c>
      <c r="AW69">
        <f>IF($A69="","",SUMIFS($BM$2:$BM$2500,$W$2:$W$2500,$A69))</f>
      </c>
      <c r="AX69">
        <f>IF($A69="","",SUMIFS($BN$2:$BN$2500,$W$2:$W$2500,$A69))</f>
      </c>
      <c r="AY69">
        <f>IF($A69="","",SUMIFS($BO$2:$BO$2500,$W$2:$W$2500,$A69))</f>
      </c>
      <c r="AZ69">
        <f>IF($A69="","",SUMIFS($BP$2:$BP$2500,$W$2:$W$2500,$A69))</f>
      </c>
      <c r="BA69">
        <f>IF($A69="","",SUMIFS($BQ$2:$BQ$2500,$W$2:$W$2500,$A69))</f>
      </c>
      <c r="BB69">
        <f>IF($A69="","",SUMIFS($BR$2:$BR$2500,$W$2:$W$2500,$A69))</f>
      </c>
      <c r="BC69">
        <f>IF($A69="","",SUMIFS($BS$2:$BS$2500,$W$2:$W$2500,$A69))</f>
      </c>
      <c r="BD69">
        <f>IF($A69="","",SUMIFS($BT$2:$BT$2500,$W$2:$W$2500,$A69))</f>
      </c>
      <c r="BF69">
        <f>IF($Z69="","",INDEX($AO$2:$AO$2000,$Z69))</f>
      </c>
      <c r="BG69">
        <f>IF($Z69="","",INDEX($AP$2:$AP$2000,$Z69))</f>
      </c>
      <c r="BH69">
        <f>IF($Z69="","",INDEX($AQ$2:$AQ$2000,$Z69))</f>
      </c>
      <c r="BI69">
        <f>IF($Z69="","",INDEX($AR$2:$AR$2000,$Z69))</f>
      </c>
      <c r="BJ69">
        <f>IF($Z69="","",INDEX($AS$2:$AS$2000,$Z69))</f>
      </c>
      <c r="BK69">
        <f>IF($Z69="","",INDEX($AT$2:$AT$2000,$Z69))</f>
      </c>
      <c r="BL69">
        <f>IF($Z69="","",INDEX($AU$2:$AU$2000,$Z69))</f>
      </c>
      <c r="BM69">
        <f>IF($Z69="","",INDEX($AV$2:$AV$2000,$Z69))</f>
      </c>
      <c r="BN69">
        <f>IF($Z69="","",INDEX($AW$2:$AW$2000,$Z69))</f>
      </c>
      <c r="BO69">
        <f>IF($Z69="","",INDEX($AX$2:$AX$2000,$Z69))</f>
      </c>
      <c r="BP69">
        <f>IF($Z69="","",INDEX($AY$2:$AY$2000,$Z69))</f>
      </c>
      <c r="BQ69">
        <f>IF($Z69="","",INDEX($AZ$2:$AZ$2000,$Z69))</f>
      </c>
      <c r="BR69">
        <f>IF($Z69="","",INDEX($BA$2:$BA$2000,$Z69))</f>
      </c>
      <c r="BS69">
        <f>IF($Z69="","",INDEX($BB$2:$BB$2000,$Z69))</f>
      </c>
      <c r="BT69">
        <f>IF($Z69="","",INDEX($BC$2:$BC$2000,$Z69))</f>
      </c>
      <c r="BV69">
        <f>IF(OR($A69="",$P69&lt;&gt;"Yes",$AH69="Yes"),"",1+N($AG69))</f>
      </c>
      <c r="BW69">
        <f>IF($A69="","",COUNTIFS($W$2:$W$2500,$A69,$BZ$2:$BZ$2500,"Yes")+COUNTIFS($X$2:$X$2500,$A69,$BY$2:$BY$2500,"Yes"))</f>
      </c>
      <c r="BX69">
        <f>IF(OR($A69="",$P69="Yes"),"",IF(N($BW69)=0,0,1+SUMIFS($CB$2:$CB$2500,$W$2:$W$2500,$A69)+SUMIFS($CA$2:$CA$2500,$X$2:$X$2500,$A69)))</f>
      </c>
      <c r="BY69" t="str">
        <f>IF($Y69="","",INDEX($AH$2:$AH$2000,$Y69)&amp;"")</f>
      </c>
      <c r="BZ69" t="str">
        <f>IF($Z69="","",INDEX($AH$2:$AH$2000,$Z69)&amp;"")</f>
      </c>
      <c r="CA69">
        <f>IF($Y69="","",INDEX($BV$2:$BV$2000,$Y69))</f>
      </c>
      <c r="CB69">
        <f>IF($Z69="","",INDEX($BV$2:$BV$2000,$Z69))</f>
      </c>
    </row>
    <row r="70">
      <c r="A70" t="str">
        <f>IF(TRIM(INDEX(games!$A:$A,ROW()))="","",TRIM(INDEX(games!$A:$A,ROW())))</f>
      </c>
      <c r="B70">
        <f>IF(OR($A70="",INDEX(games!$B:$B,ROW())=""),"",INDEX(games!$B:$B,ROW()))</f>
      </c>
      <c r="C70" t="str">
        <f>IF(OR($A70="",INDEX(games!$C:$C,ROW())=""),"",INDEX(games!$C:$C,ROW()))</f>
      </c>
      <c r="D70">
        <f>IF($A70="","",COUNTIF($W$2:$W$2500,$A70)+COUNTIF($X$2:$X$2500,$A70))</f>
      </c>
      <c r="E70">
        <f>IF($A70="","",IFERROR(MATCH($C70,$R$2:$R$5,0),0))</f>
      </c>
      <c r="F70">
        <f>IF($A70="","",MOD(ROW(),34))</f>
      </c>
      <c r="G70">
        <f>IF($A70="",NA(),IF($C70="Action",$B70,NA()))</f>
      </c>
      <c r="H70">
        <f>IF($A70="",NA(),IF($C70="Action",1+$F70*0.023,NA()))</f>
      </c>
      <c r="I70">
        <f>IF($A70="",NA(),IF($C70="Strategy",$B70,NA()))</f>
      </c>
      <c r="J70">
        <f>IF($A70="",NA(),IF($C70="Strategy",2+$F70*0.023,NA()))</f>
      </c>
      <c r="K70">
        <f>IF($A70="",NA(),IF($C70="Deckbuilder",$B70,NA()))</f>
      </c>
      <c r="L70">
        <f>IF($A70="",NA(),IF($C70="Deckbuilder",3+$F70*0.023,NA()))</f>
      </c>
      <c r="M70">
        <f>IF($A70="",NA(),IF($C70="Traditional",$B70,NA()))</f>
      </c>
      <c r="N70">
        <f>IF($A70="",NA(),IF($C70="Traditional",4+$F70*0.023,NA()))</f>
      </c>
      <c r="O70">
        <f>IF($A70="","",$D70+ROW()/1000000)</f>
      </c>
      <c r="P70" t="str">
        <f>IF(OR($A70="",INDEX(games!$H:$H,ROW())=""),"",INDEX(games!$H:$H,ROW()))</f>
      </c>
      <c r="Q70">
        <f>IF(OR($A70="",$P70&lt;&gt;"Yes"),"",$D70+ROW()/1000000)</f>
      </c>
      <c r="T70">
        <f>IF($Y70="","",INDEX($B$2:$B$2000,$Y70))</f>
      </c>
      <c r="U70">
        <f>IF($Z70="","",INDEX($B$2:$B$2000,$Z70))</f>
      </c>
      <c r="V70">
        <f>IF(OR($T70="",$U70=""),"",$U70-$T70)</f>
      </c>
      <c r="W70" t="str">
        <f>IF(TRIM(INDEX(connections!$A:$A,ROW()))="","",TRIM(INDEX(connections!$A:$A,ROW())))</f>
      </c>
      <c r="X70" t="str">
        <f>IF($W70="","",TRIM(INDEX(connections!$B:$B,ROW())))</f>
      </c>
      <c r="Y70">
        <f>IF($W70="","",IFERROR(MATCH($W70,$A$2:$A$2000,0),""))</f>
      </c>
      <c r="Z70">
        <f>IF($X70="","",IFERROR(MATCH($X70,$A$2:$A$2000,0),""))</f>
      </c>
      <c r="AA70" t="str">
        <f>IF($Y70="","",INDEX($P$2:$P$2000,$Y70))</f>
      </c>
      <c r="AB70" t="str">
        <f>IF($Z70="","",INDEX($P$2:$P$2000,$Z70))</f>
      </c>
      <c r="AC70">
        <f>IF(AND($AA70="Yes",$AB70="Yes"),1,"")</f>
      </c>
      <c r="AD70">
        <f>IF(OR($Y70="",$Z70=""),"",IF(INDEX($C$2:$C$2000,$Y70)=INDEX($C$2:$C$2000,$Z70),0,1))</f>
      </c>
      <c r="AE70">
        <f>IF($AC70&lt;&gt;1,"",IF(AND(INDEX($AG$2:$AG$2000,$Y70)=1,INDEX($AG$2:$AG$2000,$Z70)=1),1,""))</f>
      </c>
      <c r="AG70">
        <f>IF($A70="","",COUNTIFS($W$2:$W$2500,$A70,$AB$2:$AB$2500,"Yes")+COUNTIFS($X$2:$X$2500,$A70,$AA$2:$AA$2500,"Yes"))</f>
      </c>
      <c r="AH70" t="str">
        <f>IF(OR($P70&lt;&gt;"Yes",N($AG70)=0),"",IF(AND($AG70=1,COUNTIFS($W$2:$W$2500,$A70,$AE$2:$AE$2500,1)+COUNTIFS($X$2:$X$2500,$A70,$AE$2:$AE$2500,1)&gt;0),"","Yes"))</f>
      </c>
      <c r="AI70">
        <f>IF($AH70="Yes",$AG70,"")</f>
      </c>
      <c r="AJ70">
        <f>IF($AI70="","",$AI70+ROW()/1000000)</f>
      </c>
      <c r="AK70">
        <f>IF(OR($A70="",$P70="Yes",N($AG70)=0),"",$AG70+ROW()/1000000)</f>
      </c>
      <c r="AL70" t="str">
        <f>IF($A70="","",INDEX(games!$J:$J,ROW())&amp;"")</f>
      </c>
      <c r="AM70">
        <f>IF($A70="","",SUMPRODUCT($AO70:$BD70,'Map Analysis'!$AP$2^{0,1,2,3,4,5,6,7,8,9,10,11,12,13,14,15}))</f>
      </c>
      <c r="AN70">
        <f>IF($A70="","",$AM70+ROW()/10000000)</f>
      </c>
      <c r="AO70">
        <f>IF($A70="","",COUNTIF($W$2:$W$2500,$A70))</f>
      </c>
      <c r="AP70">
        <f>IF($A70="","",SUMIFS($BF$2:$BF$2500,$W$2:$W$2500,$A70))</f>
      </c>
      <c r="AQ70">
        <f>IF($A70="","",SUMIFS($BG$2:$BG$2500,$W$2:$W$2500,$A70))</f>
      </c>
      <c r="AR70">
        <f>IF($A70="","",SUMIFS($BH$2:$BH$2500,$W$2:$W$2500,$A70))</f>
      </c>
      <c r="AS70">
        <f>IF($A70="","",SUMIFS($BI$2:$BI$2500,$W$2:$W$2500,$A70))</f>
      </c>
      <c r="AT70">
        <f>IF($A70="","",SUMIFS($BJ$2:$BJ$2500,$W$2:$W$2500,$A70))</f>
      </c>
      <c r="AU70">
        <f>IF($A70="","",SUMIFS($BK$2:$BK$2500,$W$2:$W$2500,$A70))</f>
      </c>
      <c r="AV70">
        <f>IF($A70="","",SUMIFS($BL$2:$BL$2500,$W$2:$W$2500,$A70))</f>
      </c>
      <c r="AW70">
        <f>IF($A70="","",SUMIFS($BM$2:$BM$2500,$W$2:$W$2500,$A70))</f>
      </c>
      <c r="AX70">
        <f>IF($A70="","",SUMIFS($BN$2:$BN$2500,$W$2:$W$2500,$A70))</f>
      </c>
      <c r="AY70">
        <f>IF($A70="","",SUMIFS($BO$2:$BO$2500,$W$2:$W$2500,$A70))</f>
      </c>
      <c r="AZ70">
        <f>IF($A70="","",SUMIFS($BP$2:$BP$2500,$W$2:$W$2500,$A70))</f>
      </c>
      <c r="BA70">
        <f>IF($A70="","",SUMIFS($BQ$2:$BQ$2500,$W$2:$W$2500,$A70))</f>
      </c>
      <c r="BB70">
        <f>IF($A70="","",SUMIFS($BR$2:$BR$2500,$W$2:$W$2500,$A70))</f>
      </c>
      <c r="BC70">
        <f>IF($A70="","",SUMIFS($BS$2:$BS$2500,$W$2:$W$2500,$A70))</f>
      </c>
      <c r="BD70">
        <f>IF($A70="","",SUMIFS($BT$2:$BT$2500,$W$2:$W$2500,$A70))</f>
      </c>
      <c r="BF70">
        <f>IF($Z70="","",INDEX($AO$2:$AO$2000,$Z70))</f>
      </c>
      <c r="BG70">
        <f>IF($Z70="","",INDEX($AP$2:$AP$2000,$Z70))</f>
      </c>
      <c r="BH70">
        <f>IF($Z70="","",INDEX($AQ$2:$AQ$2000,$Z70))</f>
      </c>
      <c r="BI70">
        <f>IF($Z70="","",INDEX($AR$2:$AR$2000,$Z70))</f>
      </c>
      <c r="BJ70">
        <f>IF($Z70="","",INDEX($AS$2:$AS$2000,$Z70))</f>
      </c>
      <c r="BK70">
        <f>IF($Z70="","",INDEX($AT$2:$AT$2000,$Z70))</f>
      </c>
      <c r="BL70">
        <f>IF($Z70="","",INDEX($AU$2:$AU$2000,$Z70))</f>
      </c>
      <c r="BM70">
        <f>IF($Z70="","",INDEX($AV$2:$AV$2000,$Z70))</f>
      </c>
      <c r="BN70">
        <f>IF($Z70="","",INDEX($AW$2:$AW$2000,$Z70))</f>
      </c>
      <c r="BO70">
        <f>IF($Z70="","",INDEX($AX$2:$AX$2000,$Z70))</f>
      </c>
      <c r="BP70">
        <f>IF($Z70="","",INDEX($AY$2:$AY$2000,$Z70))</f>
      </c>
      <c r="BQ70">
        <f>IF($Z70="","",INDEX($AZ$2:$AZ$2000,$Z70))</f>
      </c>
      <c r="BR70">
        <f>IF($Z70="","",INDEX($BA$2:$BA$2000,$Z70))</f>
      </c>
      <c r="BS70">
        <f>IF($Z70="","",INDEX($BB$2:$BB$2000,$Z70))</f>
      </c>
      <c r="BT70">
        <f>IF($Z70="","",INDEX($BC$2:$BC$2000,$Z70))</f>
      </c>
      <c r="BV70">
        <f>IF(OR($A70="",$P70&lt;&gt;"Yes",$AH70="Yes"),"",1+N($AG70))</f>
      </c>
      <c r="BW70">
        <f>IF($A70="","",COUNTIFS($W$2:$W$2500,$A70,$BZ$2:$BZ$2500,"Yes")+COUNTIFS($X$2:$X$2500,$A70,$BY$2:$BY$2500,"Yes"))</f>
      </c>
      <c r="BX70">
        <f>IF(OR($A70="",$P70="Yes"),"",IF(N($BW70)=0,0,1+SUMIFS($CB$2:$CB$2500,$W$2:$W$2500,$A70)+SUMIFS($CA$2:$CA$2500,$X$2:$X$2500,$A70)))</f>
      </c>
      <c r="BY70" t="str">
        <f>IF($Y70="","",INDEX($AH$2:$AH$2000,$Y70)&amp;"")</f>
      </c>
      <c r="BZ70" t="str">
        <f>IF($Z70="","",INDEX($AH$2:$AH$2000,$Z70)&amp;"")</f>
      </c>
      <c r="CA70">
        <f>IF($Y70="","",INDEX($BV$2:$BV$2000,$Y70))</f>
      </c>
      <c r="CB70">
        <f>IF($Z70="","",INDEX($BV$2:$BV$2000,$Z70))</f>
      </c>
    </row>
    <row r="71">
      <c r="A71" t="str">
        <f>IF(TRIM(INDEX(games!$A:$A,ROW()))="","",TRIM(INDEX(games!$A:$A,ROW())))</f>
      </c>
      <c r="B71">
        <f>IF(OR($A71="",INDEX(games!$B:$B,ROW())=""),"",INDEX(games!$B:$B,ROW()))</f>
      </c>
      <c r="C71" t="str">
        <f>IF(OR($A71="",INDEX(games!$C:$C,ROW())=""),"",INDEX(games!$C:$C,ROW()))</f>
      </c>
      <c r="D71">
        <f>IF($A71="","",COUNTIF($W$2:$W$2500,$A71)+COUNTIF($X$2:$X$2500,$A71))</f>
      </c>
      <c r="E71">
        <f>IF($A71="","",IFERROR(MATCH($C71,$R$2:$R$5,0),0))</f>
      </c>
      <c r="F71">
        <f>IF($A71="","",MOD(ROW(),34))</f>
      </c>
      <c r="G71">
        <f>IF($A71="",NA(),IF($C71="Action",$B71,NA()))</f>
      </c>
      <c r="H71">
        <f>IF($A71="",NA(),IF($C71="Action",1+$F71*0.023,NA()))</f>
      </c>
      <c r="I71">
        <f>IF($A71="",NA(),IF($C71="Strategy",$B71,NA()))</f>
      </c>
      <c r="J71">
        <f>IF($A71="",NA(),IF($C71="Strategy",2+$F71*0.023,NA()))</f>
      </c>
      <c r="K71">
        <f>IF($A71="",NA(),IF($C71="Deckbuilder",$B71,NA()))</f>
      </c>
      <c r="L71">
        <f>IF($A71="",NA(),IF($C71="Deckbuilder",3+$F71*0.023,NA()))</f>
      </c>
      <c r="M71">
        <f>IF($A71="",NA(),IF($C71="Traditional",$B71,NA()))</f>
      </c>
      <c r="N71">
        <f>IF($A71="",NA(),IF($C71="Traditional",4+$F71*0.023,NA()))</f>
      </c>
      <c r="O71">
        <f>IF($A71="","",$D71+ROW()/1000000)</f>
      </c>
      <c r="P71" t="str">
        <f>IF(OR($A71="",INDEX(games!$H:$H,ROW())=""),"",INDEX(games!$H:$H,ROW()))</f>
      </c>
      <c r="Q71">
        <f>IF(OR($A71="",$P71&lt;&gt;"Yes"),"",$D71+ROW()/1000000)</f>
      </c>
      <c r="T71">
        <f>IF($Y71="","",INDEX($B$2:$B$2000,$Y71))</f>
      </c>
      <c r="U71">
        <f>IF($Z71="","",INDEX($B$2:$B$2000,$Z71))</f>
      </c>
      <c r="V71">
        <f>IF(OR($T71="",$U71=""),"",$U71-$T71)</f>
      </c>
      <c r="W71" t="str">
        <f>IF(TRIM(INDEX(connections!$A:$A,ROW()))="","",TRIM(INDEX(connections!$A:$A,ROW())))</f>
      </c>
      <c r="X71" t="str">
        <f>IF($W71="","",TRIM(INDEX(connections!$B:$B,ROW())))</f>
      </c>
      <c r="Y71">
        <f>IF($W71="","",IFERROR(MATCH($W71,$A$2:$A$2000,0),""))</f>
      </c>
      <c r="Z71">
        <f>IF($X71="","",IFERROR(MATCH($X71,$A$2:$A$2000,0),""))</f>
      </c>
      <c r="AA71" t="str">
        <f>IF($Y71="","",INDEX($P$2:$P$2000,$Y71))</f>
      </c>
      <c r="AB71" t="str">
        <f>IF($Z71="","",INDEX($P$2:$P$2000,$Z71))</f>
      </c>
      <c r="AC71">
        <f>IF(AND($AA71="Yes",$AB71="Yes"),1,"")</f>
      </c>
      <c r="AD71">
        <f>IF(OR($Y71="",$Z71=""),"",IF(INDEX($C$2:$C$2000,$Y71)=INDEX($C$2:$C$2000,$Z71),0,1))</f>
      </c>
      <c r="AE71">
        <f>IF($AC71&lt;&gt;1,"",IF(AND(INDEX($AG$2:$AG$2000,$Y71)=1,INDEX($AG$2:$AG$2000,$Z71)=1),1,""))</f>
      </c>
      <c r="AG71">
        <f>IF($A71="","",COUNTIFS($W$2:$W$2500,$A71,$AB$2:$AB$2500,"Yes")+COUNTIFS($X$2:$X$2500,$A71,$AA$2:$AA$2500,"Yes"))</f>
      </c>
      <c r="AH71" t="str">
        <f>IF(OR($P71&lt;&gt;"Yes",N($AG71)=0),"",IF(AND($AG71=1,COUNTIFS($W$2:$W$2500,$A71,$AE$2:$AE$2500,1)+COUNTIFS($X$2:$X$2500,$A71,$AE$2:$AE$2500,1)&gt;0),"","Yes"))</f>
      </c>
      <c r="AI71">
        <f>IF($AH71="Yes",$AG71,"")</f>
      </c>
      <c r="AJ71">
        <f>IF($AI71="","",$AI71+ROW()/1000000)</f>
      </c>
      <c r="AK71">
        <f>IF(OR($A71="",$P71="Yes",N($AG71)=0),"",$AG71+ROW()/1000000)</f>
      </c>
      <c r="AL71" t="str">
        <f>IF($A71="","",INDEX(games!$J:$J,ROW())&amp;"")</f>
      </c>
      <c r="AM71">
        <f>IF($A71="","",SUMPRODUCT($AO71:$BD71,'Map Analysis'!$AP$2^{0,1,2,3,4,5,6,7,8,9,10,11,12,13,14,15}))</f>
      </c>
      <c r="AN71">
        <f>IF($A71="","",$AM71+ROW()/10000000)</f>
      </c>
      <c r="AO71">
        <f>IF($A71="","",COUNTIF($W$2:$W$2500,$A71))</f>
      </c>
      <c r="AP71">
        <f>IF($A71="","",SUMIFS($BF$2:$BF$2500,$W$2:$W$2500,$A71))</f>
      </c>
      <c r="AQ71">
        <f>IF($A71="","",SUMIFS($BG$2:$BG$2500,$W$2:$W$2500,$A71))</f>
      </c>
      <c r="AR71">
        <f>IF($A71="","",SUMIFS($BH$2:$BH$2500,$W$2:$W$2500,$A71))</f>
      </c>
      <c r="AS71">
        <f>IF($A71="","",SUMIFS($BI$2:$BI$2500,$W$2:$W$2500,$A71))</f>
      </c>
      <c r="AT71">
        <f>IF($A71="","",SUMIFS($BJ$2:$BJ$2500,$W$2:$W$2500,$A71))</f>
      </c>
      <c r="AU71">
        <f>IF($A71="","",SUMIFS($BK$2:$BK$2500,$W$2:$W$2500,$A71))</f>
      </c>
      <c r="AV71">
        <f>IF($A71="","",SUMIFS($BL$2:$BL$2500,$W$2:$W$2500,$A71))</f>
      </c>
      <c r="AW71">
        <f>IF($A71="","",SUMIFS($BM$2:$BM$2500,$W$2:$W$2500,$A71))</f>
      </c>
      <c r="AX71">
        <f>IF($A71="","",SUMIFS($BN$2:$BN$2500,$W$2:$W$2500,$A71))</f>
      </c>
      <c r="AY71">
        <f>IF($A71="","",SUMIFS($BO$2:$BO$2500,$W$2:$W$2500,$A71))</f>
      </c>
      <c r="AZ71">
        <f>IF($A71="","",SUMIFS($BP$2:$BP$2500,$W$2:$W$2500,$A71))</f>
      </c>
      <c r="BA71">
        <f>IF($A71="","",SUMIFS($BQ$2:$BQ$2500,$W$2:$W$2500,$A71))</f>
      </c>
      <c r="BB71">
        <f>IF($A71="","",SUMIFS($BR$2:$BR$2500,$W$2:$W$2500,$A71))</f>
      </c>
      <c r="BC71">
        <f>IF($A71="","",SUMIFS($BS$2:$BS$2500,$W$2:$W$2500,$A71))</f>
      </c>
      <c r="BD71">
        <f>IF($A71="","",SUMIFS($BT$2:$BT$2500,$W$2:$W$2500,$A71))</f>
      </c>
      <c r="BF71">
        <f>IF($Z71="","",INDEX($AO$2:$AO$2000,$Z71))</f>
      </c>
      <c r="BG71">
        <f>IF($Z71="","",INDEX($AP$2:$AP$2000,$Z71))</f>
      </c>
      <c r="BH71">
        <f>IF($Z71="","",INDEX($AQ$2:$AQ$2000,$Z71))</f>
      </c>
      <c r="BI71">
        <f>IF($Z71="","",INDEX($AR$2:$AR$2000,$Z71))</f>
      </c>
      <c r="BJ71">
        <f>IF($Z71="","",INDEX($AS$2:$AS$2000,$Z71))</f>
      </c>
      <c r="BK71">
        <f>IF($Z71="","",INDEX($AT$2:$AT$2000,$Z71))</f>
      </c>
      <c r="BL71">
        <f>IF($Z71="","",INDEX($AU$2:$AU$2000,$Z71))</f>
      </c>
      <c r="BM71">
        <f>IF($Z71="","",INDEX($AV$2:$AV$2000,$Z71))</f>
      </c>
      <c r="BN71">
        <f>IF($Z71="","",INDEX($AW$2:$AW$2000,$Z71))</f>
      </c>
      <c r="BO71">
        <f>IF($Z71="","",INDEX($AX$2:$AX$2000,$Z71))</f>
      </c>
      <c r="BP71">
        <f>IF($Z71="","",INDEX($AY$2:$AY$2000,$Z71))</f>
      </c>
      <c r="BQ71">
        <f>IF($Z71="","",INDEX($AZ$2:$AZ$2000,$Z71))</f>
      </c>
      <c r="BR71">
        <f>IF($Z71="","",INDEX($BA$2:$BA$2000,$Z71))</f>
      </c>
      <c r="BS71">
        <f>IF($Z71="","",INDEX($BB$2:$BB$2000,$Z71))</f>
      </c>
      <c r="BT71">
        <f>IF($Z71="","",INDEX($BC$2:$BC$2000,$Z71))</f>
      </c>
      <c r="BV71">
        <f>IF(OR($A71="",$P71&lt;&gt;"Yes",$AH71="Yes"),"",1+N($AG71))</f>
      </c>
      <c r="BW71">
        <f>IF($A71="","",COUNTIFS($W$2:$W$2500,$A71,$BZ$2:$BZ$2500,"Yes")+COUNTIFS($X$2:$X$2500,$A71,$BY$2:$BY$2500,"Yes"))</f>
      </c>
      <c r="BX71">
        <f>IF(OR($A71="",$P71="Yes"),"",IF(N($BW71)=0,0,1+SUMIFS($CB$2:$CB$2500,$W$2:$W$2500,$A71)+SUMIFS($CA$2:$CA$2500,$X$2:$X$2500,$A71)))</f>
      </c>
      <c r="BY71" t="str">
        <f>IF($Y71="","",INDEX($AH$2:$AH$2000,$Y71)&amp;"")</f>
      </c>
      <c r="BZ71" t="str">
        <f>IF($Z71="","",INDEX($AH$2:$AH$2000,$Z71)&amp;"")</f>
      </c>
      <c r="CA71">
        <f>IF($Y71="","",INDEX($BV$2:$BV$2000,$Y71))</f>
      </c>
      <c r="CB71">
        <f>IF($Z71="","",INDEX($BV$2:$BV$2000,$Z71))</f>
      </c>
    </row>
    <row r="72">
      <c r="A72" t="str">
        <f>IF(TRIM(INDEX(games!$A:$A,ROW()))="","",TRIM(INDEX(games!$A:$A,ROW())))</f>
      </c>
      <c r="B72">
        <f>IF(OR($A72="",INDEX(games!$B:$B,ROW())=""),"",INDEX(games!$B:$B,ROW()))</f>
      </c>
      <c r="C72" t="str">
        <f>IF(OR($A72="",INDEX(games!$C:$C,ROW())=""),"",INDEX(games!$C:$C,ROW()))</f>
      </c>
      <c r="D72">
        <f>IF($A72="","",COUNTIF($W$2:$W$2500,$A72)+COUNTIF($X$2:$X$2500,$A72))</f>
      </c>
      <c r="E72">
        <f>IF($A72="","",IFERROR(MATCH($C72,$R$2:$R$5,0),0))</f>
      </c>
      <c r="F72">
        <f>IF($A72="","",MOD(ROW(),34))</f>
      </c>
      <c r="G72">
        <f>IF($A72="",NA(),IF($C72="Action",$B72,NA()))</f>
      </c>
      <c r="H72">
        <f>IF($A72="",NA(),IF($C72="Action",1+$F72*0.023,NA()))</f>
      </c>
      <c r="I72">
        <f>IF($A72="",NA(),IF($C72="Strategy",$B72,NA()))</f>
      </c>
      <c r="J72">
        <f>IF($A72="",NA(),IF($C72="Strategy",2+$F72*0.023,NA()))</f>
      </c>
      <c r="K72">
        <f>IF($A72="",NA(),IF($C72="Deckbuilder",$B72,NA()))</f>
      </c>
      <c r="L72">
        <f>IF($A72="",NA(),IF($C72="Deckbuilder",3+$F72*0.023,NA()))</f>
      </c>
      <c r="M72">
        <f>IF($A72="",NA(),IF($C72="Traditional",$B72,NA()))</f>
      </c>
      <c r="N72">
        <f>IF($A72="",NA(),IF($C72="Traditional",4+$F72*0.023,NA()))</f>
      </c>
      <c r="O72">
        <f>IF($A72="","",$D72+ROW()/1000000)</f>
      </c>
      <c r="P72" t="str">
        <f>IF(OR($A72="",INDEX(games!$H:$H,ROW())=""),"",INDEX(games!$H:$H,ROW()))</f>
      </c>
      <c r="Q72">
        <f>IF(OR($A72="",$P72&lt;&gt;"Yes"),"",$D72+ROW()/1000000)</f>
      </c>
      <c r="T72">
        <f>IF($Y72="","",INDEX($B$2:$B$2000,$Y72))</f>
      </c>
      <c r="U72">
        <f>IF($Z72="","",INDEX($B$2:$B$2000,$Z72))</f>
      </c>
      <c r="V72">
        <f>IF(OR($T72="",$U72=""),"",$U72-$T72)</f>
      </c>
      <c r="W72" t="str">
        <f>IF(TRIM(INDEX(connections!$A:$A,ROW()))="","",TRIM(INDEX(connections!$A:$A,ROW())))</f>
      </c>
      <c r="X72" t="str">
        <f>IF($W72="","",TRIM(INDEX(connections!$B:$B,ROW())))</f>
      </c>
      <c r="Y72">
        <f>IF($W72="","",IFERROR(MATCH($W72,$A$2:$A$2000,0),""))</f>
      </c>
      <c r="Z72">
        <f>IF($X72="","",IFERROR(MATCH($X72,$A$2:$A$2000,0),""))</f>
      </c>
      <c r="AA72" t="str">
        <f>IF($Y72="","",INDEX($P$2:$P$2000,$Y72))</f>
      </c>
      <c r="AB72" t="str">
        <f>IF($Z72="","",INDEX($P$2:$P$2000,$Z72))</f>
      </c>
      <c r="AC72">
        <f>IF(AND($AA72="Yes",$AB72="Yes"),1,"")</f>
      </c>
      <c r="AD72">
        <f>IF(OR($Y72="",$Z72=""),"",IF(INDEX($C$2:$C$2000,$Y72)=INDEX($C$2:$C$2000,$Z72),0,1))</f>
      </c>
      <c r="AE72">
        <f>IF($AC72&lt;&gt;1,"",IF(AND(INDEX($AG$2:$AG$2000,$Y72)=1,INDEX($AG$2:$AG$2000,$Z72)=1),1,""))</f>
      </c>
      <c r="AG72">
        <f>IF($A72="","",COUNTIFS($W$2:$W$2500,$A72,$AB$2:$AB$2500,"Yes")+COUNTIFS($X$2:$X$2500,$A72,$AA$2:$AA$2500,"Yes"))</f>
      </c>
      <c r="AH72" t="str">
        <f>IF(OR($P72&lt;&gt;"Yes",N($AG72)=0),"",IF(AND($AG72=1,COUNTIFS($W$2:$W$2500,$A72,$AE$2:$AE$2500,1)+COUNTIFS($X$2:$X$2500,$A72,$AE$2:$AE$2500,1)&gt;0),"","Yes"))</f>
      </c>
      <c r="AI72">
        <f>IF($AH72="Yes",$AG72,"")</f>
      </c>
      <c r="AJ72">
        <f>IF($AI72="","",$AI72+ROW()/1000000)</f>
      </c>
      <c r="AK72">
        <f>IF(OR($A72="",$P72="Yes",N($AG72)=0),"",$AG72+ROW()/1000000)</f>
      </c>
      <c r="AL72" t="str">
        <f>IF($A72="","",INDEX(games!$J:$J,ROW())&amp;"")</f>
      </c>
      <c r="AM72">
        <f>IF($A72="","",SUMPRODUCT($AO72:$BD72,'Map Analysis'!$AP$2^{0,1,2,3,4,5,6,7,8,9,10,11,12,13,14,15}))</f>
      </c>
      <c r="AN72">
        <f>IF($A72="","",$AM72+ROW()/10000000)</f>
      </c>
      <c r="AO72">
        <f>IF($A72="","",COUNTIF($W$2:$W$2500,$A72))</f>
      </c>
      <c r="AP72">
        <f>IF($A72="","",SUMIFS($BF$2:$BF$2500,$W$2:$W$2500,$A72))</f>
      </c>
      <c r="AQ72">
        <f>IF($A72="","",SUMIFS($BG$2:$BG$2500,$W$2:$W$2500,$A72))</f>
      </c>
      <c r="AR72">
        <f>IF($A72="","",SUMIFS($BH$2:$BH$2500,$W$2:$W$2500,$A72))</f>
      </c>
      <c r="AS72">
        <f>IF($A72="","",SUMIFS($BI$2:$BI$2500,$W$2:$W$2500,$A72))</f>
      </c>
      <c r="AT72">
        <f>IF($A72="","",SUMIFS($BJ$2:$BJ$2500,$W$2:$W$2500,$A72))</f>
      </c>
      <c r="AU72">
        <f>IF($A72="","",SUMIFS($BK$2:$BK$2500,$W$2:$W$2500,$A72))</f>
      </c>
      <c r="AV72">
        <f>IF($A72="","",SUMIFS($BL$2:$BL$2500,$W$2:$W$2500,$A72))</f>
      </c>
      <c r="AW72">
        <f>IF($A72="","",SUMIFS($BM$2:$BM$2500,$W$2:$W$2500,$A72))</f>
      </c>
      <c r="AX72">
        <f>IF($A72="","",SUMIFS($BN$2:$BN$2500,$W$2:$W$2500,$A72))</f>
      </c>
      <c r="AY72">
        <f>IF($A72="","",SUMIFS($BO$2:$BO$2500,$W$2:$W$2500,$A72))</f>
      </c>
      <c r="AZ72">
        <f>IF($A72="","",SUMIFS($BP$2:$BP$2500,$W$2:$W$2500,$A72))</f>
      </c>
      <c r="BA72">
        <f>IF($A72="","",SUMIFS($BQ$2:$BQ$2500,$W$2:$W$2500,$A72))</f>
      </c>
      <c r="BB72">
        <f>IF($A72="","",SUMIFS($BR$2:$BR$2500,$W$2:$W$2500,$A72))</f>
      </c>
      <c r="BC72">
        <f>IF($A72="","",SUMIFS($BS$2:$BS$2500,$W$2:$W$2500,$A72))</f>
      </c>
      <c r="BD72">
        <f>IF($A72="","",SUMIFS($BT$2:$BT$2500,$W$2:$W$2500,$A72))</f>
      </c>
      <c r="BF72">
        <f>IF($Z72="","",INDEX($AO$2:$AO$2000,$Z72))</f>
      </c>
      <c r="BG72">
        <f>IF($Z72="","",INDEX($AP$2:$AP$2000,$Z72))</f>
      </c>
      <c r="BH72">
        <f>IF($Z72="","",INDEX($AQ$2:$AQ$2000,$Z72))</f>
      </c>
      <c r="BI72">
        <f>IF($Z72="","",INDEX($AR$2:$AR$2000,$Z72))</f>
      </c>
      <c r="BJ72">
        <f>IF($Z72="","",INDEX($AS$2:$AS$2000,$Z72))</f>
      </c>
      <c r="BK72">
        <f>IF($Z72="","",INDEX($AT$2:$AT$2000,$Z72))</f>
      </c>
      <c r="BL72">
        <f>IF($Z72="","",INDEX($AU$2:$AU$2000,$Z72))</f>
      </c>
      <c r="BM72">
        <f>IF($Z72="","",INDEX($AV$2:$AV$2000,$Z72))</f>
      </c>
      <c r="BN72">
        <f>IF($Z72="","",INDEX($AW$2:$AW$2000,$Z72))</f>
      </c>
      <c r="BO72">
        <f>IF($Z72="","",INDEX($AX$2:$AX$2000,$Z72))</f>
      </c>
      <c r="BP72">
        <f>IF($Z72="","",INDEX($AY$2:$AY$2000,$Z72))</f>
      </c>
      <c r="BQ72">
        <f>IF($Z72="","",INDEX($AZ$2:$AZ$2000,$Z72))</f>
      </c>
      <c r="BR72">
        <f>IF($Z72="","",INDEX($BA$2:$BA$2000,$Z72))</f>
      </c>
      <c r="BS72">
        <f>IF($Z72="","",INDEX($BB$2:$BB$2000,$Z72))</f>
      </c>
      <c r="BT72">
        <f>IF($Z72="","",INDEX($BC$2:$BC$2000,$Z72))</f>
      </c>
      <c r="BV72">
        <f>IF(OR($A72="",$P72&lt;&gt;"Yes",$AH72="Yes"),"",1+N($AG72))</f>
      </c>
      <c r="BW72">
        <f>IF($A72="","",COUNTIFS($W$2:$W$2500,$A72,$BZ$2:$BZ$2500,"Yes")+COUNTIFS($X$2:$X$2500,$A72,$BY$2:$BY$2500,"Yes"))</f>
      </c>
      <c r="BX72">
        <f>IF(OR($A72="",$P72="Yes"),"",IF(N($BW72)=0,0,1+SUMIFS($CB$2:$CB$2500,$W$2:$W$2500,$A72)+SUMIFS($CA$2:$CA$2500,$X$2:$X$2500,$A72)))</f>
      </c>
      <c r="BY72" t="str">
        <f>IF($Y72="","",INDEX($AH$2:$AH$2000,$Y72)&amp;"")</f>
      </c>
      <c r="BZ72" t="str">
        <f>IF($Z72="","",INDEX($AH$2:$AH$2000,$Z72)&amp;"")</f>
      </c>
      <c r="CA72">
        <f>IF($Y72="","",INDEX($BV$2:$BV$2000,$Y72))</f>
      </c>
      <c r="CB72">
        <f>IF($Z72="","",INDEX($BV$2:$BV$2000,$Z72))</f>
      </c>
    </row>
    <row r="73">
      <c r="A73" t="str">
        <f>IF(TRIM(INDEX(games!$A:$A,ROW()))="","",TRIM(INDEX(games!$A:$A,ROW())))</f>
      </c>
      <c r="B73">
        <f>IF(OR($A73="",INDEX(games!$B:$B,ROW())=""),"",INDEX(games!$B:$B,ROW()))</f>
      </c>
      <c r="C73" t="str">
        <f>IF(OR($A73="",INDEX(games!$C:$C,ROW())=""),"",INDEX(games!$C:$C,ROW()))</f>
      </c>
      <c r="D73">
        <f>IF($A73="","",COUNTIF($W$2:$W$2500,$A73)+COUNTIF($X$2:$X$2500,$A73))</f>
      </c>
      <c r="E73">
        <f>IF($A73="","",IFERROR(MATCH($C73,$R$2:$R$5,0),0))</f>
      </c>
      <c r="F73">
        <f>IF($A73="","",MOD(ROW(),34))</f>
      </c>
      <c r="G73">
        <f>IF($A73="",NA(),IF($C73="Action",$B73,NA()))</f>
      </c>
      <c r="H73">
        <f>IF($A73="",NA(),IF($C73="Action",1+$F73*0.023,NA()))</f>
      </c>
      <c r="I73">
        <f>IF($A73="",NA(),IF($C73="Strategy",$B73,NA()))</f>
      </c>
      <c r="J73">
        <f>IF($A73="",NA(),IF($C73="Strategy",2+$F73*0.023,NA()))</f>
      </c>
      <c r="K73">
        <f>IF($A73="",NA(),IF($C73="Deckbuilder",$B73,NA()))</f>
      </c>
      <c r="L73">
        <f>IF($A73="",NA(),IF($C73="Deckbuilder",3+$F73*0.023,NA()))</f>
      </c>
      <c r="M73">
        <f>IF($A73="",NA(),IF($C73="Traditional",$B73,NA()))</f>
      </c>
      <c r="N73">
        <f>IF($A73="",NA(),IF($C73="Traditional",4+$F73*0.023,NA()))</f>
      </c>
      <c r="O73">
        <f>IF($A73="","",$D73+ROW()/1000000)</f>
      </c>
      <c r="P73" t="str">
        <f>IF(OR($A73="",INDEX(games!$H:$H,ROW())=""),"",INDEX(games!$H:$H,ROW()))</f>
      </c>
      <c r="Q73">
        <f>IF(OR($A73="",$P73&lt;&gt;"Yes"),"",$D73+ROW()/1000000)</f>
      </c>
      <c r="T73">
        <f>IF($Y73="","",INDEX($B$2:$B$2000,$Y73))</f>
      </c>
      <c r="U73">
        <f>IF($Z73="","",INDEX($B$2:$B$2000,$Z73))</f>
      </c>
      <c r="V73">
        <f>IF(OR($T73="",$U73=""),"",$U73-$T73)</f>
      </c>
      <c r="W73" t="str">
        <f>IF(TRIM(INDEX(connections!$A:$A,ROW()))="","",TRIM(INDEX(connections!$A:$A,ROW())))</f>
      </c>
      <c r="X73" t="str">
        <f>IF($W73="","",TRIM(INDEX(connections!$B:$B,ROW())))</f>
      </c>
      <c r="Y73">
        <f>IF($W73="","",IFERROR(MATCH($W73,$A$2:$A$2000,0),""))</f>
      </c>
      <c r="Z73">
        <f>IF($X73="","",IFERROR(MATCH($X73,$A$2:$A$2000,0),""))</f>
      </c>
      <c r="AA73" t="str">
        <f>IF($Y73="","",INDEX($P$2:$P$2000,$Y73))</f>
      </c>
      <c r="AB73" t="str">
        <f>IF($Z73="","",INDEX($P$2:$P$2000,$Z73))</f>
      </c>
      <c r="AC73">
        <f>IF(AND($AA73="Yes",$AB73="Yes"),1,"")</f>
      </c>
      <c r="AD73">
        <f>IF(OR($Y73="",$Z73=""),"",IF(INDEX($C$2:$C$2000,$Y73)=INDEX($C$2:$C$2000,$Z73),0,1))</f>
      </c>
      <c r="AE73">
        <f>IF($AC73&lt;&gt;1,"",IF(AND(INDEX($AG$2:$AG$2000,$Y73)=1,INDEX($AG$2:$AG$2000,$Z73)=1),1,""))</f>
      </c>
      <c r="AG73">
        <f>IF($A73="","",COUNTIFS($W$2:$W$2500,$A73,$AB$2:$AB$2500,"Yes")+COUNTIFS($X$2:$X$2500,$A73,$AA$2:$AA$2500,"Yes"))</f>
      </c>
      <c r="AH73" t="str">
        <f>IF(OR($P73&lt;&gt;"Yes",N($AG73)=0),"",IF(AND($AG73=1,COUNTIFS($W$2:$W$2500,$A73,$AE$2:$AE$2500,1)+COUNTIFS($X$2:$X$2500,$A73,$AE$2:$AE$2500,1)&gt;0),"","Yes"))</f>
      </c>
      <c r="AI73">
        <f>IF($AH73="Yes",$AG73,"")</f>
      </c>
      <c r="AJ73">
        <f>IF($AI73="","",$AI73+ROW()/1000000)</f>
      </c>
      <c r="AK73">
        <f>IF(OR($A73="",$P73="Yes",N($AG73)=0),"",$AG73+ROW()/1000000)</f>
      </c>
      <c r="AL73" t="str">
        <f>IF($A73="","",INDEX(games!$J:$J,ROW())&amp;"")</f>
      </c>
      <c r="AM73">
        <f>IF($A73="","",SUMPRODUCT($AO73:$BD73,'Map Analysis'!$AP$2^{0,1,2,3,4,5,6,7,8,9,10,11,12,13,14,15}))</f>
      </c>
      <c r="AN73">
        <f>IF($A73="","",$AM73+ROW()/10000000)</f>
      </c>
      <c r="AO73">
        <f>IF($A73="","",COUNTIF($W$2:$W$2500,$A73))</f>
      </c>
      <c r="AP73">
        <f>IF($A73="","",SUMIFS($BF$2:$BF$2500,$W$2:$W$2500,$A73))</f>
      </c>
      <c r="AQ73">
        <f>IF($A73="","",SUMIFS($BG$2:$BG$2500,$W$2:$W$2500,$A73))</f>
      </c>
      <c r="AR73">
        <f>IF($A73="","",SUMIFS($BH$2:$BH$2500,$W$2:$W$2500,$A73))</f>
      </c>
      <c r="AS73">
        <f>IF($A73="","",SUMIFS($BI$2:$BI$2500,$W$2:$W$2500,$A73))</f>
      </c>
      <c r="AT73">
        <f>IF($A73="","",SUMIFS($BJ$2:$BJ$2500,$W$2:$W$2500,$A73))</f>
      </c>
      <c r="AU73">
        <f>IF($A73="","",SUMIFS($BK$2:$BK$2500,$W$2:$W$2500,$A73))</f>
      </c>
      <c r="AV73">
        <f>IF($A73="","",SUMIFS($BL$2:$BL$2500,$W$2:$W$2500,$A73))</f>
      </c>
      <c r="AW73">
        <f>IF($A73="","",SUMIFS($BM$2:$BM$2500,$W$2:$W$2500,$A73))</f>
      </c>
      <c r="AX73">
        <f>IF($A73="","",SUMIFS($BN$2:$BN$2500,$W$2:$W$2500,$A73))</f>
      </c>
      <c r="AY73">
        <f>IF($A73="","",SUMIFS($BO$2:$BO$2500,$W$2:$W$2500,$A73))</f>
      </c>
      <c r="AZ73">
        <f>IF($A73="","",SUMIFS($BP$2:$BP$2500,$W$2:$W$2500,$A73))</f>
      </c>
      <c r="BA73">
        <f>IF($A73="","",SUMIFS($BQ$2:$BQ$2500,$W$2:$W$2500,$A73))</f>
      </c>
      <c r="BB73">
        <f>IF($A73="","",SUMIFS($BR$2:$BR$2500,$W$2:$W$2500,$A73))</f>
      </c>
      <c r="BC73">
        <f>IF($A73="","",SUMIFS($BS$2:$BS$2500,$W$2:$W$2500,$A73))</f>
      </c>
      <c r="BD73">
        <f>IF($A73="","",SUMIFS($BT$2:$BT$2500,$W$2:$W$2500,$A73))</f>
      </c>
      <c r="BF73">
        <f>IF($Z73="","",INDEX($AO$2:$AO$2000,$Z73))</f>
      </c>
      <c r="BG73">
        <f>IF($Z73="","",INDEX($AP$2:$AP$2000,$Z73))</f>
      </c>
      <c r="BH73">
        <f>IF($Z73="","",INDEX($AQ$2:$AQ$2000,$Z73))</f>
      </c>
      <c r="BI73">
        <f>IF($Z73="","",INDEX($AR$2:$AR$2000,$Z73))</f>
      </c>
      <c r="BJ73">
        <f>IF($Z73="","",INDEX($AS$2:$AS$2000,$Z73))</f>
      </c>
      <c r="BK73">
        <f>IF($Z73="","",INDEX($AT$2:$AT$2000,$Z73))</f>
      </c>
      <c r="BL73">
        <f>IF($Z73="","",INDEX($AU$2:$AU$2000,$Z73))</f>
      </c>
      <c r="BM73">
        <f>IF($Z73="","",INDEX($AV$2:$AV$2000,$Z73))</f>
      </c>
      <c r="BN73">
        <f>IF($Z73="","",INDEX($AW$2:$AW$2000,$Z73))</f>
      </c>
      <c r="BO73">
        <f>IF($Z73="","",INDEX($AX$2:$AX$2000,$Z73))</f>
      </c>
      <c r="BP73">
        <f>IF($Z73="","",INDEX($AY$2:$AY$2000,$Z73))</f>
      </c>
      <c r="BQ73">
        <f>IF($Z73="","",INDEX($AZ$2:$AZ$2000,$Z73))</f>
      </c>
      <c r="BR73">
        <f>IF($Z73="","",INDEX($BA$2:$BA$2000,$Z73))</f>
      </c>
      <c r="BS73">
        <f>IF($Z73="","",INDEX($BB$2:$BB$2000,$Z73))</f>
      </c>
      <c r="BT73">
        <f>IF($Z73="","",INDEX($BC$2:$BC$2000,$Z73))</f>
      </c>
      <c r="BV73">
        <f>IF(OR($A73="",$P73&lt;&gt;"Yes",$AH73="Yes"),"",1+N($AG73))</f>
      </c>
      <c r="BW73">
        <f>IF($A73="","",COUNTIFS($W$2:$W$2500,$A73,$BZ$2:$BZ$2500,"Yes")+COUNTIFS($X$2:$X$2500,$A73,$BY$2:$BY$2500,"Yes"))</f>
      </c>
      <c r="BX73">
        <f>IF(OR($A73="",$P73="Yes"),"",IF(N($BW73)=0,0,1+SUMIFS($CB$2:$CB$2500,$W$2:$W$2500,$A73)+SUMIFS($CA$2:$CA$2500,$X$2:$X$2500,$A73)))</f>
      </c>
      <c r="BY73" t="str">
        <f>IF($Y73="","",INDEX($AH$2:$AH$2000,$Y73)&amp;"")</f>
      </c>
      <c r="BZ73" t="str">
        <f>IF($Z73="","",INDEX($AH$2:$AH$2000,$Z73)&amp;"")</f>
      </c>
      <c r="CA73">
        <f>IF($Y73="","",INDEX($BV$2:$BV$2000,$Y73))</f>
      </c>
      <c r="CB73">
        <f>IF($Z73="","",INDEX($BV$2:$BV$2000,$Z73))</f>
      </c>
    </row>
    <row r="74">
      <c r="A74" t="str">
        <f>IF(TRIM(INDEX(games!$A:$A,ROW()))="","",TRIM(INDEX(games!$A:$A,ROW())))</f>
      </c>
      <c r="B74">
        <f>IF(OR($A74="",INDEX(games!$B:$B,ROW())=""),"",INDEX(games!$B:$B,ROW()))</f>
      </c>
      <c r="C74" t="str">
        <f>IF(OR($A74="",INDEX(games!$C:$C,ROW())=""),"",INDEX(games!$C:$C,ROW()))</f>
      </c>
      <c r="D74">
        <f>IF($A74="","",COUNTIF($W$2:$W$2500,$A74)+COUNTIF($X$2:$X$2500,$A74))</f>
      </c>
      <c r="E74">
        <f>IF($A74="","",IFERROR(MATCH($C74,$R$2:$R$5,0),0))</f>
      </c>
      <c r="F74">
        <f>IF($A74="","",MOD(ROW(),34))</f>
      </c>
      <c r="G74">
        <f>IF($A74="",NA(),IF($C74="Action",$B74,NA()))</f>
      </c>
      <c r="H74">
        <f>IF($A74="",NA(),IF($C74="Action",1+$F74*0.023,NA()))</f>
      </c>
      <c r="I74">
        <f>IF($A74="",NA(),IF($C74="Strategy",$B74,NA()))</f>
      </c>
      <c r="J74">
        <f>IF($A74="",NA(),IF($C74="Strategy",2+$F74*0.023,NA()))</f>
      </c>
      <c r="K74">
        <f>IF($A74="",NA(),IF($C74="Deckbuilder",$B74,NA()))</f>
      </c>
      <c r="L74">
        <f>IF($A74="",NA(),IF($C74="Deckbuilder",3+$F74*0.023,NA()))</f>
      </c>
      <c r="M74">
        <f>IF($A74="",NA(),IF($C74="Traditional",$B74,NA()))</f>
      </c>
      <c r="N74">
        <f>IF($A74="",NA(),IF($C74="Traditional",4+$F74*0.023,NA()))</f>
      </c>
      <c r="O74">
        <f>IF($A74="","",$D74+ROW()/1000000)</f>
      </c>
      <c r="P74" t="str">
        <f>IF(OR($A74="",INDEX(games!$H:$H,ROW())=""),"",INDEX(games!$H:$H,ROW()))</f>
      </c>
      <c r="Q74">
        <f>IF(OR($A74="",$P74&lt;&gt;"Yes"),"",$D74+ROW()/1000000)</f>
      </c>
      <c r="T74">
        <f>IF($Y74="","",INDEX($B$2:$B$2000,$Y74))</f>
      </c>
      <c r="U74">
        <f>IF($Z74="","",INDEX($B$2:$B$2000,$Z74))</f>
      </c>
      <c r="V74">
        <f>IF(OR($T74="",$U74=""),"",$U74-$T74)</f>
      </c>
      <c r="W74" t="str">
        <f>IF(TRIM(INDEX(connections!$A:$A,ROW()))="","",TRIM(INDEX(connections!$A:$A,ROW())))</f>
      </c>
      <c r="X74" t="str">
        <f>IF($W74="","",TRIM(INDEX(connections!$B:$B,ROW())))</f>
      </c>
      <c r="Y74">
        <f>IF($W74="","",IFERROR(MATCH($W74,$A$2:$A$2000,0),""))</f>
      </c>
      <c r="Z74">
        <f>IF($X74="","",IFERROR(MATCH($X74,$A$2:$A$2000,0),""))</f>
      </c>
      <c r="AA74" t="str">
        <f>IF($Y74="","",INDEX($P$2:$P$2000,$Y74))</f>
      </c>
      <c r="AB74" t="str">
        <f>IF($Z74="","",INDEX($P$2:$P$2000,$Z74))</f>
      </c>
      <c r="AC74">
        <f>IF(AND($AA74="Yes",$AB74="Yes"),1,"")</f>
      </c>
      <c r="AD74">
        <f>IF(OR($Y74="",$Z74=""),"",IF(INDEX($C$2:$C$2000,$Y74)=INDEX($C$2:$C$2000,$Z74),0,1))</f>
      </c>
      <c r="AE74">
        <f>IF($AC74&lt;&gt;1,"",IF(AND(INDEX($AG$2:$AG$2000,$Y74)=1,INDEX($AG$2:$AG$2000,$Z74)=1),1,""))</f>
      </c>
      <c r="AG74">
        <f>IF($A74="","",COUNTIFS($W$2:$W$2500,$A74,$AB$2:$AB$2500,"Yes")+COUNTIFS($X$2:$X$2500,$A74,$AA$2:$AA$2500,"Yes"))</f>
      </c>
      <c r="AH74" t="str">
        <f>IF(OR($P74&lt;&gt;"Yes",N($AG74)=0),"",IF(AND($AG74=1,COUNTIFS($W$2:$W$2500,$A74,$AE$2:$AE$2500,1)+COUNTIFS($X$2:$X$2500,$A74,$AE$2:$AE$2500,1)&gt;0),"","Yes"))</f>
      </c>
      <c r="AI74">
        <f>IF($AH74="Yes",$AG74,"")</f>
      </c>
      <c r="AJ74">
        <f>IF($AI74="","",$AI74+ROW()/1000000)</f>
      </c>
      <c r="AK74">
        <f>IF(OR($A74="",$P74="Yes",N($AG74)=0),"",$AG74+ROW()/1000000)</f>
      </c>
      <c r="AL74" t="str">
        <f>IF($A74="","",INDEX(games!$J:$J,ROW())&amp;"")</f>
      </c>
      <c r="AM74">
        <f>IF($A74="","",SUMPRODUCT($AO74:$BD74,'Map Analysis'!$AP$2^{0,1,2,3,4,5,6,7,8,9,10,11,12,13,14,15}))</f>
      </c>
      <c r="AN74">
        <f>IF($A74="","",$AM74+ROW()/10000000)</f>
      </c>
      <c r="AO74">
        <f>IF($A74="","",COUNTIF($W$2:$W$2500,$A74))</f>
      </c>
      <c r="AP74">
        <f>IF($A74="","",SUMIFS($BF$2:$BF$2500,$W$2:$W$2500,$A74))</f>
      </c>
      <c r="AQ74">
        <f>IF($A74="","",SUMIFS($BG$2:$BG$2500,$W$2:$W$2500,$A74))</f>
      </c>
      <c r="AR74">
        <f>IF($A74="","",SUMIFS($BH$2:$BH$2500,$W$2:$W$2500,$A74))</f>
      </c>
      <c r="AS74">
        <f>IF($A74="","",SUMIFS($BI$2:$BI$2500,$W$2:$W$2500,$A74))</f>
      </c>
      <c r="AT74">
        <f>IF($A74="","",SUMIFS($BJ$2:$BJ$2500,$W$2:$W$2500,$A74))</f>
      </c>
      <c r="AU74">
        <f>IF($A74="","",SUMIFS($BK$2:$BK$2500,$W$2:$W$2500,$A74))</f>
      </c>
      <c r="AV74">
        <f>IF($A74="","",SUMIFS($BL$2:$BL$2500,$W$2:$W$2500,$A74))</f>
      </c>
      <c r="AW74">
        <f>IF($A74="","",SUMIFS($BM$2:$BM$2500,$W$2:$W$2500,$A74))</f>
      </c>
      <c r="AX74">
        <f>IF($A74="","",SUMIFS($BN$2:$BN$2500,$W$2:$W$2500,$A74))</f>
      </c>
      <c r="AY74">
        <f>IF($A74="","",SUMIFS($BO$2:$BO$2500,$W$2:$W$2500,$A74))</f>
      </c>
      <c r="AZ74">
        <f>IF($A74="","",SUMIFS($BP$2:$BP$2500,$W$2:$W$2500,$A74))</f>
      </c>
      <c r="BA74">
        <f>IF($A74="","",SUMIFS($BQ$2:$BQ$2500,$W$2:$W$2500,$A74))</f>
      </c>
      <c r="BB74">
        <f>IF($A74="","",SUMIFS($BR$2:$BR$2500,$W$2:$W$2500,$A74))</f>
      </c>
      <c r="BC74">
        <f>IF($A74="","",SUMIFS($BS$2:$BS$2500,$W$2:$W$2500,$A74))</f>
      </c>
      <c r="BD74">
        <f>IF($A74="","",SUMIFS($BT$2:$BT$2500,$W$2:$W$2500,$A74))</f>
      </c>
      <c r="BF74">
        <f>IF($Z74="","",INDEX($AO$2:$AO$2000,$Z74))</f>
      </c>
      <c r="BG74">
        <f>IF($Z74="","",INDEX($AP$2:$AP$2000,$Z74))</f>
      </c>
      <c r="BH74">
        <f>IF($Z74="","",INDEX($AQ$2:$AQ$2000,$Z74))</f>
      </c>
      <c r="BI74">
        <f>IF($Z74="","",INDEX($AR$2:$AR$2000,$Z74))</f>
      </c>
      <c r="BJ74">
        <f>IF($Z74="","",INDEX($AS$2:$AS$2000,$Z74))</f>
      </c>
      <c r="BK74">
        <f>IF($Z74="","",INDEX($AT$2:$AT$2000,$Z74))</f>
      </c>
      <c r="BL74">
        <f>IF($Z74="","",INDEX($AU$2:$AU$2000,$Z74))</f>
      </c>
      <c r="BM74">
        <f>IF($Z74="","",INDEX($AV$2:$AV$2000,$Z74))</f>
      </c>
      <c r="BN74">
        <f>IF($Z74="","",INDEX($AW$2:$AW$2000,$Z74))</f>
      </c>
      <c r="BO74">
        <f>IF($Z74="","",INDEX($AX$2:$AX$2000,$Z74))</f>
      </c>
      <c r="BP74">
        <f>IF($Z74="","",INDEX($AY$2:$AY$2000,$Z74))</f>
      </c>
      <c r="BQ74">
        <f>IF($Z74="","",INDEX($AZ$2:$AZ$2000,$Z74))</f>
      </c>
      <c r="BR74">
        <f>IF($Z74="","",INDEX($BA$2:$BA$2000,$Z74))</f>
      </c>
      <c r="BS74">
        <f>IF($Z74="","",INDEX($BB$2:$BB$2000,$Z74))</f>
      </c>
      <c r="BT74">
        <f>IF($Z74="","",INDEX($BC$2:$BC$2000,$Z74))</f>
      </c>
      <c r="BV74">
        <f>IF(OR($A74="",$P74&lt;&gt;"Yes",$AH74="Yes"),"",1+N($AG74))</f>
      </c>
      <c r="BW74">
        <f>IF($A74="","",COUNTIFS($W$2:$W$2500,$A74,$BZ$2:$BZ$2500,"Yes")+COUNTIFS($X$2:$X$2500,$A74,$BY$2:$BY$2500,"Yes"))</f>
      </c>
      <c r="BX74">
        <f>IF(OR($A74="",$P74="Yes"),"",IF(N($BW74)=0,0,1+SUMIFS($CB$2:$CB$2500,$W$2:$W$2500,$A74)+SUMIFS($CA$2:$CA$2500,$X$2:$X$2500,$A74)))</f>
      </c>
      <c r="BY74" t="str">
        <f>IF($Y74="","",INDEX($AH$2:$AH$2000,$Y74)&amp;"")</f>
      </c>
      <c r="BZ74" t="str">
        <f>IF($Z74="","",INDEX($AH$2:$AH$2000,$Z74)&amp;"")</f>
      </c>
      <c r="CA74">
        <f>IF($Y74="","",INDEX($BV$2:$BV$2000,$Y74))</f>
      </c>
      <c r="CB74">
        <f>IF($Z74="","",INDEX($BV$2:$BV$2000,$Z74))</f>
      </c>
    </row>
    <row r="75">
      <c r="A75" t="str">
        <f>IF(TRIM(INDEX(games!$A:$A,ROW()))="","",TRIM(INDEX(games!$A:$A,ROW())))</f>
      </c>
      <c r="B75">
        <f>IF(OR($A75="",INDEX(games!$B:$B,ROW())=""),"",INDEX(games!$B:$B,ROW()))</f>
      </c>
      <c r="C75" t="str">
        <f>IF(OR($A75="",INDEX(games!$C:$C,ROW())=""),"",INDEX(games!$C:$C,ROW()))</f>
      </c>
      <c r="D75">
        <f>IF($A75="","",COUNTIF($W$2:$W$2500,$A75)+COUNTIF($X$2:$X$2500,$A75))</f>
      </c>
      <c r="E75">
        <f>IF($A75="","",IFERROR(MATCH($C75,$R$2:$R$5,0),0))</f>
      </c>
      <c r="F75">
        <f>IF($A75="","",MOD(ROW(),34))</f>
      </c>
      <c r="G75">
        <f>IF($A75="",NA(),IF($C75="Action",$B75,NA()))</f>
      </c>
      <c r="H75">
        <f>IF($A75="",NA(),IF($C75="Action",1+$F75*0.023,NA()))</f>
      </c>
      <c r="I75">
        <f>IF($A75="",NA(),IF($C75="Strategy",$B75,NA()))</f>
      </c>
      <c r="J75">
        <f>IF($A75="",NA(),IF($C75="Strategy",2+$F75*0.023,NA()))</f>
      </c>
      <c r="K75">
        <f>IF($A75="",NA(),IF($C75="Deckbuilder",$B75,NA()))</f>
      </c>
      <c r="L75">
        <f>IF($A75="",NA(),IF($C75="Deckbuilder",3+$F75*0.023,NA()))</f>
      </c>
      <c r="M75">
        <f>IF($A75="",NA(),IF($C75="Traditional",$B75,NA()))</f>
      </c>
      <c r="N75">
        <f>IF($A75="",NA(),IF($C75="Traditional",4+$F75*0.023,NA()))</f>
      </c>
      <c r="O75">
        <f>IF($A75="","",$D75+ROW()/1000000)</f>
      </c>
      <c r="P75" t="str">
        <f>IF(OR($A75="",INDEX(games!$H:$H,ROW())=""),"",INDEX(games!$H:$H,ROW()))</f>
      </c>
      <c r="Q75">
        <f>IF(OR($A75="",$P75&lt;&gt;"Yes"),"",$D75+ROW()/1000000)</f>
      </c>
      <c r="T75">
        <f>IF($Y75="","",INDEX($B$2:$B$2000,$Y75))</f>
      </c>
      <c r="U75">
        <f>IF($Z75="","",INDEX($B$2:$B$2000,$Z75))</f>
      </c>
      <c r="V75">
        <f>IF(OR($T75="",$U75=""),"",$U75-$T75)</f>
      </c>
      <c r="W75" t="str">
        <f>IF(TRIM(INDEX(connections!$A:$A,ROW()))="","",TRIM(INDEX(connections!$A:$A,ROW())))</f>
      </c>
      <c r="X75" t="str">
        <f>IF($W75="","",TRIM(INDEX(connections!$B:$B,ROW())))</f>
      </c>
      <c r="Y75">
        <f>IF($W75="","",IFERROR(MATCH($W75,$A$2:$A$2000,0),""))</f>
      </c>
      <c r="Z75">
        <f>IF($X75="","",IFERROR(MATCH($X75,$A$2:$A$2000,0),""))</f>
      </c>
      <c r="AA75" t="str">
        <f>IF($Y75="","",INDEX($P$2:$P$2000,$Y75))</f>
      </c>
      <c r="AB75" t="str">
        <f>IF($Z75="","",INDEX($P$2:$P$2000,$Z75))</f>
      </c>
      <c r="AC75">
        <f>IF(AND($AA75="Yes",$AB75="Yes"),1,"")</f>
      </c>
      <c r="AD75">
        <f>IF(OR($Y75="",$Z75=""),"",IF(INDEX($C$2:$C$2000,$Y75)=INDEX($C$2:$C$2000,$Z75),0,1))</f>
      </c>
      <c r="AE75">
        <f>IF($AC75&lt;&gt;1,"",IF(AND(INDEX($AG$2:$AG$2000,$Y75)=1,INDEX($AG$2:$AG$2000,$Z75)=1),1,""))</f>
      </c>
      <c r="AG75">
        <f>IF($A75="","",COUNTIFS($W$2:$W$2500,$A75,$AB$2:$AB$2500,"Yes")+COUNTIFS($X$2:$X$2500,$A75,$AA$2:$AA$2500,"Yes"))</f>
      </c>
      <c r="AH75" t="str">
        <f>IF(OR($P75&lt;&gt;"Yes",N($AG75)=0),"",IF(AND($AG75=1,COUNTIFS($W$2:$W$2500,$A75,$AE$2:$AE$2500,1)+COUNTIFS($X$2:$X$2500,$A75,$AE$2:$AE$2500,1)&gt;0),"","Yes"))</f>
      </c>
      <c r="AI75">
        <f>IF($AH75="Yes",$AG75,"")</f>
      </c>
      <c r="AJ75">
        <f>IF($AI75="","",$AI75+ROW()/1000000)</f>
      </c>
      <c r="AK75">
        <f>IF(OR($A75="",$P75="Yes",N($AG75)=0),"",$AG75+ROW()/1000000)</f>
      </c>
      <c r="AL75" t="str">
        <f>IF($A75="","",INDEX(games!$J:$J,ROW())&amp;"")</f>
      </c>
      <c r="AM75">
        <f>IF($A75="","",SUMPRODUCT($AO75:$BD75,'Map Analysis'!$AP$2^{0,1,2,3,4,5,6,7,8,9,10,11,12,13,14,15}))</f>
      </c>
      <c r="AN75">
        <f>IF($A75="","",$AM75+ROW()/10000000)</f>
      </c>
      <c r="AO75">
        <f>IF($A75="","",COUNTIF($W$2:$W$2500,$A75))</f>
      </c>
      <c r="AP75">
        <f>IF($A75="","",SUMIFS($BF$2:$BF$2500,$W$2:$W$2500,$A75))</f>
      </c>
      <c r="AQ75">
        <f>IF($A75="","",SUMIFS($BG$2:$BG$2500,$W$2:$W$2500,$A75))</f>
      </c>
      <c r="AR75">
        <f>IF($A75="","",SUMIFS($BH$2:$BH$2500,$W$2:$W$2500,$A75))</f>
      </c>
      <c r="AS75">
        <f>IF($A75="","",SUMIFS($BI$2:$BI$2500,$W$2:$W$2500,$A75))</f>
      </c>
      <c r="AT75">
        <f>IF($A75="","",SUMIFS($BJ$2:$BJ$2500,$W$2:$W$2500,$A75))</f>
      </c>
      <c r="AU75">
        <f>IF($A75="","",SUMIFS($BK$2:$BK$2500,$W$2:$W$2500,$A75))</f>
      </c>
      <c r="AV75">
        <f>IF($A75="","",SUMIFS($BL$2:$BL$2500,$W$2:$W$2500,$A75))</f>
      </c>
      <c r="AW75">
        <f>IF($A75="","",SUMIFS($BM$2:$BM$2500,$W$2:$W$2500,$A75))</f>
      </c>
      <c r="AX75">
        <f>IF($A75="","",SUMIFS($BN$2:$BN$2500,$W$2:$W$2500,$A75))</f>
      </c>
      <c r="AY75">
        <f>IF($A75="","",SUMIFS($BO$2:$BO$2500,$W$2:$W$2500,$A75))</f>
      </c>
      <c r="AZ75">
        <f>IF($A75="","",SUMIFS($BP$2:$BP$2500,$W$2:$W$2500,$A75))</f>
      </c>
      <c r="BA75">
        <f>IF($A75="","",SUMIFS($BQ$2:$BQ$2500,$W$2:$W$2500,$A75))</f>
      </c>
      <c r="BB75">
        <f>IF($A75="","",SUMIFS($BR$2:$BR$2500,$W$2:$W$2500,$A75))</f>
      </c>
      <c r="BC75">
        <f>IF($A75="","",SUMIFS($BS$2:$BS$2500,$W$2:$W$2500,$A75))</f>
      </c>
      <c r="BD75">
        <f>IF($A75="","",SUMIFS($BT$2:$BT$2500,$W$2:$W$2500,$A75))</f>
      </c>
      <c r="BF75">
        <f>IF($Z75="","",INDEX($AO$2:$AO$2000,$Z75))</f>
      </c>
      <c r="BG75">
        <f>IF($Z75="","",INDEX($AP$2:$AP$2000,$Z75))</f>
      </c>
      <c r="BH75">
        <f>IF($Z75="","",INDEX($AQ$2:$AQ$2000,$Z75))</f>
      </c>
      <c r="BI75">
        <f>IF($Z75="","",INDEX($AR$2:$AR$2000,$Z75))</f>
      </c>
      <c r="BJ75">
        <f>IF($Z75="","",INDEX($AS$2:$AS$2000,$Z75))</f>
      </c>
      <c r="BK75">
        <f>IF($Z75="","",INDEX($AT$2:$AT$2000,$Z75))</f>
      </c>
      <c r="BL75">
        <f>IF($Z75="","",INDEX($AU$2:$AU$2000,$Z75))</f>
      </c>
      <c r="BM75">
        <f>IF($Z75="","",INDEX($AV$2:$AV$2000,$Z75))</f>
      </c>
      <c r="BN75">
        <f>IF($Z75="","",INDEX($AW$2:$AW$2000,$Z75))</f>
      </c>
      <c r="BO75">
        <f>IF($Z75="","",INDEX($AX$2:$AX$2000,$Z75))</f>
      </c>
      <c r="BP75">
        <f>IF($Z75="","",INDEX($AY$2:$AY$2000,$Z75))</f>
      </c>
      <c r="BQ75">
        <f>IF($Z75="","",INDEX($AZ$2:$AZ$2000,$Z75))</f>
      </c>
      <c r="BR75">
        <f>IF($Z75="","",INDEX($BA$2:$BA$2000,$Z75))</f>
      </c>
      <c r="BS75">
        <f>IF($Z75="","",INDEX($BB$2:$BB$2000,$Z75))</f>
      </c>
      <c r="BT75">
        <f>IF($Z75="","",INDEX($BC$2:$BC$2000,$Z75))</f>
      </c>
      <c r="BV75">
        <f>IF(OR($A75="",$P75&lt;&gt;"Yes",$AH75="Yes"),"",1+N($AG75))</f>
      </c>
      <c r="BW75">
        <f>IF($A75="","",COUNTIFS($W$2:$W$2500,$A75,$BZ$2:$BZ$2500,"Yes")+COUNTIFS($X$2:$X$2500,$A75,$BY$2:$BY$2500,"Yes"))</f>
      </c>
      <c r="BX75">
        <f>IF(OR($A75="",$P75="Yes"),"",IF(N($BW75)=0,0,1+SUMIFS($CB$2:$CB$2500,$W$2:$W$2500,$A75)+SUMIFS($CA$2:$CA$2500,$X$2:$X$2500,$A75)))</f>
      </c>
      <c r="BY75" t="str">
        <f>IF($Y75="","",INDEX($AH$2:$AH$2000,$Y75)&amp;"")</f>
      </c>
      <c r="BZ75" t="str">
        <f>IF($Z75="","",INDEX($AH$2:$AH$2000,$Z75)&amp;"")</f>
      </c>
      <c r="CA75">
        <f>IF($Y75="","",INDEX($BV$2:$BV$2000,$Y75))</f>
      </c>
      <c r="CB75">
        <f>IF($Z75="","",INDEX($BV$2:$BV$2000,$Z75))</f>
      </c>
    </row>
    <row r="76">
      <c r="A76" t="str">
        <f>IF(TRIM(INDEX(games!$A:$A,ROW()))="","",TRIM(INDEX(games!$A:$A,ROW())))</f>
      </c>
      <c r="B76">
        <f>IF(OR($A76="",INDEX(games!$B:$B,ROW())=""),"",INDEX(games!$B:$B,ROW()))</f>
      </c>
      <c r="C76" t="str">
        <f>IF(OR($A76="",INDEX(games!$C:$C,ROW())=""),"",INDEX(games!$C:$C,ROW()))</f>
      </c>
      <c r="D76">
        <f>IF($A76="","",COUNTIF($W$2:$W$2500,$A76)+COUNTIF($X$2:$X$2500,$A76))</f>
      </c>
      <c r="E76">
        <f>IF($A76="","",IFERROR(MATCH($C76,$R$2:$R$5,0),0))</f>
      </c>
      <c r="F76">
        <f>IF($A76="","",MOD(ROW(),34))</f>
      </c>
      <c r="G76">
        <f>IF($A76="",NA(),IF($C76="Action",$B76,NA()))</f>
      </c>
      <c r="H76">
        <f>IF($A76="",NA(),IF($C76="Action",1+$F76*0.023,NA()))</f>
      </c>
      <c r="I76">
        <f>IF($A76="",NA(),IF($C76="Strategy",$B76,NA()))</f>
      </c>
      <c r="J76">
        <f>IF($A76="",NA(),IF($C76="Strategy",2+$F76*0.023,NA()))</f>
      </c>
      <c r="K76">
        <f>IF($A76="",NA(),IF($C76="Deckbuilder",$B76,NA()))</f>
      </c>
      <c r="L76">
        <f>IF($A76="",NA(),IF($C76="Deckbuilder",3+$F76*0.023,NA()))</f>
      </c>
      <c r="M76">
        <f>IF($A76="",NA(),IF($C76="Traditional",$B76,NA()))</f>
      </c>
      <c r="N76">
        <f>IF($A76="",NA(),IF($C76="Traditional",4+$F76*0.023,NA()))</f>
      </c>
      <c r="O76">
        <f>IF($A76="","",$D76+ROW()/1000000)</f>
      </c>
      <c r="P76" t="str">
        <f>IF(OR($A76="",INDEX(games!$H:$H,ROW())=""),"",INDEX(games!$H:$H,ROW()))</f>
      </c>
      <c r="Q76">
        <f>IF(OR($A76="",$P76&lt;&gt;"Yes"),"",$D76+ROW()/1000000)</f>
      </c>
      <c r="T76">
        <f>IF($Y76="","",INDEX($B$2:$B$2000,$Y76))</f>
      </c>
      <c r="U76">
        <f>IF($Z76="","",INDEX($B$2:$B$2000,$Z76))</f>
      </c>
      <c r="V76">
        <f>IF(OR($T76="",$U76=""),"",$U76-$T76)</f>
      </c>
      <c r="W76" t="str">
        <f>IF(TRIM(INDEX(connections!$A:$A,ROW()))="","",TRIM(INDEX(connections!$A:$A,ROW())))</f>
      </c>
      <c r="X76" t="str">
        <f>IF($W76="","",TRIM(INDEX(connections!$B:$B,ROW())))</f>
      </c>
      <c r="Y76">
        <f>IF($W76="","",IFERROR(MATCH($W76,$A$2:$A$2000,0),""))</f>
      </c>
      <c r="Z76">
        <f>IF($X76="","",IFERROR(MATCH($X76,$A$2:$A$2000,0),""))</f>
      </c>
      <c r="AA76" t="str">
        <f>IF($Y76="","",INDEX($P$2:$P$2000,$Y76))</f>
      </c>
      <c r="AB76" t="str">
        <f>IF($Z76="","",INDEX($P$2:$P$2000,$Z76))</f>
      </c>
      <c r="AC76">
        <f>IF(AND($AA76="Yes",$AB76="Yes"),1,"")</f>
      </c>
      <c r="AD76">
        <f>IF(OR($Y76="",$Z76=""),"",IF(INDEX($C$2:$C$2000,$Y76)=INDEX($C$2:$C$2000,$Z76),0,1))</f>
      </c>
      <c r="AE76">
        <f>IF($AC76&lt;&gt;1,"",IF(AND(INDEX($AG$2:$AG$2000,$Y76)=1,INDEX($AG$2:$AG$2000,$Z76)=1),1,""))</f>
      </c>
      <c r="AG76">
        <f>IF($A76="","",COUNTIFS($W$2:$W$2500,$A76,$AB$2:$AB$2500,"Yes")+COUNTIFS($X$2:$X$2500,$A76,$AA$2:$AA$2500,"Yes"))</f>
      </c>
      <c r="AH76" t="str">
        <f>IF(OR($P76&lt;&gt;"Yes",N($AG76)=0),"",IF(AND($AG76=1,COUNTIFS($W$2:$W$2500,$A76,$AE$2:$AE$2500,1)+COUNTIFS($X$2:$X$2500,$A76,$AE$2:$AE$2500,1)&gt;0),"","Yes"))</f>
      </c>
      <c r="AI76">
        <f>IF($AH76="Yes",$AG76,"")</f>
      </c>
      <c r="AJ76">
        <f>IF($AI76="","",$AI76+ROW()/1000000)</f>
      </c>
      <c r="AK76">
        <f>IF(OR($A76="",$P76="Yes",N($AG76)=0),"",$AG76+ROW()/1000000)</f>
      </c>
      <c r="AL76" t="str">
        <f>IF($A76="","",INDEX(games!$J:$J,ROW())&amp;"")</f>
      </c>
      <c r="AM76">
        <f>IF($A76="","",SUMPRODUCT($AO76:$BD76,'Map Analysis'!$AP$2^{0,1,2,3,4,5,6,7,8,9,10,11,12,13,14,15}))</f>
      </c>
      <c r="AN76">
        <f>IF($A76="","",$AM76+ROW()/10000000)</f>
      </c>
      <c r="AO76">
        <f>IF($A76="","",COUNTIF($W$2:$W$2500,$A76))</f>
      </c>
      <c r="AP76">
        <f>IF($A76="","",SUMIFS($BF$2:$BF$2500,$W$2:$W$2500,$A76))</f>
      </c>
      <c r="AQ76">
        <f>IF($A76="","",SUMIFS($BG$2:$BG$2500,$W$2:$W$2500,$A76))</f>
      </c>
      <c r="AR76">
        <f>IF($A76="","",SUMIFS($BH$2:$BH$2500,$W$2:$W$2500,$A76))</f>
      </c>
      <c r="AS76">
        <f>IF($A76="","",SUMIFS($BI$2:$BI$2500,$W$2:$W$2500,$A76))</f>
      </c>
      <c r="AT76">
        <f>IF($A76="","",SUMIFS($BJ$2:$BJ$2500,$W$2:$W$2500,$A76))</f>
      </c>
      <c r="AU76">
        <f>IF($A76="","",SUMIFS($BK$2:$BK$2500,$W$2:$W$2500,$A76))</f>
      </c>
      <c r="AV76">
        <f>IF($A76="","",SUMIFS($BL$2:$BL$2500,$W$2:$W$2500,$A76))</f>
      </c>
      <c r="AW76">
        <f>IF($A76="","",SUMIFS($BM$2:$BM$2500,$W$2:$W$2500,$A76))</f>
      </c>
      <c r="AX76">
        <f>IF($A76="","",SUMIFS($BN$2:$BN$2500,$W$2:$W$2500,$A76))</f>
      </c>
      <c r="AY76">
        <f>IF($A76="","",SUMIFS($BO$2:$BO$2500,$W$2:$W$2500,$A76))</f>
      </c>
      <c r="AZ76">
        <f>IF($A76="","",SUMIFS($BP$2:$BP$2500,$W$2:$W$2500,$A76))</f>
      </c>
      <c r="BA76">
        <f>IF($A76="","",SUMIFS($BQ$2:$BQ$2500,$W$2:$W$2500,$A76))</f>
      </c>
      <c r="BB76">
        <f>IF($A76="","",SUMIFS($BR$2:$BR$2500,$W$2:$W$2500,$A76))</f>
      </c>
      <c r="BC76">
        <f>IF($A76="","",SUMIFS($BS$2:$BS$2500,$W$2:$W$2500,$A76))</f>
      </c>
      <c r="BD76">
        <f>IF($A76="","",SUMIFS($BT$2:$BT$2500,$W$2:$W$2500,$A76))</f>
      </c>
      <c r="BF76">
        <f>IF($Z76="","",INDEX($AO$2:$AO$2000,$Z76))</f>
      </c>
      <c r="BG76">
        <f>IF($Z76="","",INDEX($AP$2:$AP$2000,$Z76))</f>
      </c>
      <c r="BH76">
        <f>IF($Z76="","",INDEX($AQ$2:$AQ$2000,$Z76))</f>
      </c>
      <c r="BI76">
        <f>IF($Z76="","",INDEX($AR$2:$AR$2000,$Z76))</f>
      </c>
      <c r="BJ76">
        <f>IF($Z76="","",INDEX($AS$2:$AS$2000,$Z76))</f>
      </c>
      <c r="BK76">
        <f>IF($Z76="","",INDEX($AT$2:$AT$2000,$Z76))</f>
      </c>
      <c r="BL76">
        <f>IF($Z76="","",INDEX($AU$2:$AU$2000,$Z76))</f>
      </c>
      <c r="BM76">
        <f>IF($Z76="","",INDEX($AV$2:$AV$2000,$Z76))</f>
      </c>
      <c r="BN76">
        <f>IF($Z76="","",INDEX($AW$2:$AW$2000,$Z76))</f>
      </c>
      <c r="BO76">
        <f>IF($Z76="","",INDEX($AX$2:$AX$2000,$Z76))</f>
      </c>
      <c r="BP76">
        <f>IF($Z76="","",INDEX($AY$2:$AY$2000,$Z76))</f>
      </c>
      <c r="BQ76">
        <f>IF($Z76="","",INDEX($AZ$2:$AZ$2000,$Z76))</f>
      </c>
      <c r="BR76">
        <f>IF($Z76="","",INDEX($BA$2:$BA$2000,$Z76))</f>
      </c>
      <c r="BS76">
        <f>IF($Z76="","",INDEX($BB$2:$BB$2000,$Z76))</f>
      </c>
      <c r="BT76">
        <f>IF($Z76="","",INDEX($BC$2:$BC$2000,$Z76))</f>
      </c>
      <c r="BV76">
        <f>IF(OR($A76="",$P76&lt;&gt;"Yes",$AH76="Yes"),"",1+N($AG76))</f>
      </c>
      <c r="BW76">
        <f>IF($A76="","",COUNTIFS($W$2:$W$2500,$A76,$BZ$2:$BZ$2500,"Yes")+COUNTIFS($X$2:$X$2500,$A76,$BY$2:$BY$2500,"Yes"))</f>
      </c>
      <c r="BX76">
        <f>IF(OR($A76="",$P76="Yes"),"",IF(N($BW76)=0,0,1+SUMIFS($CB$2:$CB$2500,$W$2:$W$2500,$A76)+SUMIFS($CA$2:$CA$2500,$X$2:$X$2500,$A76)))</f>
      </c>
      <c r="BY76" t="str">
        <f>IF($Y76="","",INDEX($AH$2:$AH$2000,$Y76)&amp;"")</f>
      </c>
      <c r="BZ76" t="str">
        <f>IF($Z76="","",INDEX($AH$2:$AH$2000,$Z76)&amp;"")</f>
      </c>
      <c r="CA76">
        <f>IF($Y76="","",INDEX($BV$2:$BV$2000,$Y76))</f>
      </c>
      <c r="CB76">
        <f>IF($Z76="","",INDEX($BV$2:$BV$2000,$Z76))</f>
      </c>
    </row>
    <row r="77">
      <c r="A77" t="str">
        <f>IF(TRIM(INDEX(games!$A:$A,ROW()))="","",TRIM(INDEX(games!$A:$A,ROW())))</f>
      </c>
      <c r="B77">
        <f>IF(OR($A77="",INDEX(games!$B:$B,ROW())=""),"",INDEX(games!$B:$B,ROW()))</f>
      </c>
      <c r="C77" t="str">
        <f>IF(OR($A77="",INDEX(games!$C:$C,ROW())=""),"",INDEX(games!$C:$C,ROW()))</f>
      </c>
      <c r="D77">
        <f>IF($A77="","",COUNTIF($W$2:$W$2500,$A77)+COUNTIF($X$2:$X$2500,$A77))</f>
      </c>
      <c r="E77">
        <f>IF($A77="","",IFERROR(MATCH($C77,$R$2:$R$5,0),0))</f>
      </c>
      <c r="F77">
        <f>IF($A77="","",MOD(ROW(),34))</f>
      </c>
      <c r="G77">
        <f>IF($A77="",NA(),IF($C77="Action",$B77,NA()))</f>
      </c>
      <c r="H77">
        <f>IF($A77="",NA(),IF($C77="Action",1+$F77*0.023,NA()))</f>
      </c>
      <c r="I77">
        <f>IF($A77="",NA(),IF($C77="Strategy",$B77,NA()))</f>
      </c>
      <c r="J77">
        <f>IF($A77="",NA(),IF($C77="Strategy",2+$F77*0.023,NA()))</f>
      </c>
      <c r="K77">
        <f>IF($A77="",NA(),IF($C77="Deckbuilder",$B77,NA()))</f>
      </c>
      <c r="L77">
        <f>IF($A77="",NA(),IF($C77="Deckbuilder",3+$F77*0.023,NA()))</f>
      </c>
      <c r="M77">
        <f>IF($A77="",NA(),IF($C77="Traditional",$B77,NA()))</f>
      </c>
      <c r="N77">
        <f>IF($A77="",NA(),IF($C77="Traditional",4+$F77*0.023,NA()))</f>
      </c>
      <c r="O77">
        <f>IF($A77="","",$D77+ROW()/1000000)</f>
      </c>
      <c r="P77" t="str">
        <f>IF(OR($A77="",INDEX(games!$H:$H,ROW())=""),"",INDEX(games!$H:$H,ROW()))</f>
      </c>
      <c r="Q77">
        <f>IF(OR($A77="",$P77&lt;&gt;"Yes"),"",$D77+ROW()/1000000)</f>
      </c>
      <c r="T77">
        <f>IF($Y77="","",INDEX($B$2:$B$2000,$Y77))</f>
      </c>
      <c r="U77">
        <f>IF($Z77="","",INDEX($B$2:$B$2000,$Z77))</f>
      </c>
      <c r="V77">
        <f>IF(OR($T77="",$U77=""),"",$U77-$T77)</f>
      </c>
      <c r="W77" t="str">
        <f>IF(TRIM(INDEX(connections!$A:$A,ROW()))="","",TRIM(INDEX(connections!$A:$A,ROW())))</f>
      </c>
      <c r="X77" t="str">
        <f>IF($W77="","",TRIM(INDEX(connections!$B:$B,ROW())))</f>
      </c>
      <c r="Y77">
        <f>IF($W77="","",IFERROR(MATCH($W77,$A$2:$A$2000,0),""))</f>
      </c>
      <c r="Z77">
        <f>IF($X77="","",IFERROR(MATCH($X77,$A$2:$A$2000,0),""))</f>
      </c>
      <c r="AA77" t="str">
        <f>IF($Y77="","",INDEX($P$2:$P$2000,$Y77))</f>
      </c>
      <c r="AB77" t="str">
        <f>IF($Z77="","",INDEX($P$2:$P$2000,$Z77))</f>
      </c>
      <c r="AC77">
        <f>IF(AND($AA77="Yes",$AB77="Yes"),1,"")</f>
      </c>
      <c r="AD77">
        <f>IF(OR($Y77="",$Z77=""),"",IF(INDEX($C$2:$C$2000,$Y77)=INDEX($C$2:$C$2000,$Z77),0,1))</f>
      </c>
      <c r="AE77">
        <f>IF($AC77&lt;&gt;1,"",IF(AND(INDEX($AG$2:$AG$2000,$Y77)=1,INDEX($AG$2:$AG$2000,$Z77)=1),1,""))</f>
      </c>
      <c r="AG77">
        <f>IF($A77="","",COUNTIFS($W$2:$W$2500,$A77,$AB$2:$AB$2500,"Yes")+COUNTIFS($X$2:$X$2500,$A77,$AA$2:$AA$2500,"Yes"))</f>
      </c>
      <c r="AH77" t="str">
        <f>IF(OR($P77&lt;&gt;"Yes",N($AG77)=0),"",IF(AND($AG77=1,COUNTIFS($W$2:$W$2500,$A77,$AE$2:$AE$2500,1)+COUNTIFS($X$2:$X$2500,$A77,$AE$2:$AE$2500,1)&gt;0),"","Yes"))</f>
      </c>
      <c r="AI77">
        <f>IF($AH77="Yes",$AG77,"")</f>
      </c>
      <c r="AJ77">
        <f>IF($AI77="","",$AI77+ROW()/1000000)</f>
      </c>
      <c r="AK77">
        <f>IF(OR($A77="",$P77="Yes",N($AG77)=0),"",$AG77+ROW()/1000000)</f>
      </c>
      <c r="AL77" t="str">
        <f>IF($A77="","",INDEX(games!$J:$J,ROW())&amp;"")</f>
      </c>
      <c r="AM77">
        <f>IF($A77="","",SUMPRODUCT($AO77:$BD77,'Map Analysis'!$AP$2^{0,1,2,3,4,5,6,7,8,9,10,11,12,13,14,15}))</f>
      </c>
      <c r="AN77">
        <f>IF($A77="","",$AM77+ROW()/10000000)</f>
      </c>
      <c r="AO77">
        <f>IF($A77="","",COUNTIF($W$2:$W$2500,$A77))</f>
      </c>
      <c r="AP77">
        <f>IF($A77="","",SUMIFS($BF$2:$BF$2500,$W$2:$W$2500,$A77))</f>
      </c>
      <c r="AQ77">
        <f>IF($A77="","",SUMIFS($BG$2:$BG$2500,$W$2:$W$2500,$A77))</f>
      </c>
      <c r="AR77">
        <f>IF($A77="","",SUMIFS($BH$2:$BH$2500,$W$2:$W$2500,$A77))</f>
      </c>
      <c r="AS77">
        <f>IF($A77="","",SUMIFS($BI$2:$BI$2500,$W$2:$W$2500,$A77))</f>
      </c>
      <c r="AT77">
        <f>IF($A77="","",SUMIFS($BJ$2:$BJ$2500,$W$2:$W$2500,$A77))</f>
      </c>
      <c r="AU77">
        <f>IF($A77="","",SUMIFS($BK$2:$BK$2500,$W$2:$W$2500,$A77))</f>
      </c>
      <c r="AV77">
        <f>IF($A77="","",SUMIFS($BL$2:$BL$2500,$W$2:$W$2500,$A77))</f>
      </c>
      <c r="AW77">
        <f>IF($A77="","",SUMIFS($BM$2:$BM$2500,$W$2:$W$2500,$A77))</f>
      </c>
      <c r="AX77">
        <f>IF($A77="","",SUMIFS($BN$2:$BN$2500,$W$2:$W$2500,$A77))</f>
      </c>
      <c r="AY77">
        <f>IF($A77="","",SUMIFS($BO$2:$BO$2500,$W$2:$W$2500,$A77))</f>
      </c>
      <c r="AZ77">
        <f>IF($A77="","",SUMIFS($BP$2:$BP$2500,$W$2:$W$2500,$A77))</f>
      </c>
      <c r="BA77">
        <f>IF($A77="","",SUMIFS($BQ$2:$BQ$2500,$W$2:$W$2500,$A77))</f>
      </c>
      <c r="BB77">
        <f>IF($A77="","",SUMIFS($BR$2:$BR$2500,$W$2:$W$2500,$A77))</f>
      </c>
      <c r="BC77">
        <f>IF($A77="","",SUMIFS($BS$2:$BS$2500,$W$2:$W$2500,$A77))</f>
      </c>
      <c r="BD77">
        <f>IF($A77="","",SUMIFS($BT$2:$BT$2500,$W$2:$W$2500,$A77))</f>
      </c>
      <c r="BF77">
        <f>IF($Z77="","",INDEX($AO$2:$AO$2000,$Z77))</f>
      </c>
      <c r="BG77">
        <f>IF($Z77="","",INDEX($AP$2:$AP$2000,$Z77))</f>
      </c>
      <c r="BH77">
        <f>IF($Z77="","",INDEX($AQ$2:$AQ$2000,$Z77))</f>
      </c>
      <c r="BI77">
        <f>IF($Z77="","",INDEX($AR$2:$AR$2000,$Z77))</f>
      </c>
      <c r="BJ77">
        <f>IF($Z77="","",INDEX($AS$2:$AS$2000,$Z77))</f>
      </c>
      <c r="BK77">
        <f>IF($Z77="","",INDEX($AT$2:$AT$2000,$Z77))</f>
      </c>
      <c r="BL77">
        <f>IF($Z77="","",INDEX($AU$2:$AU$2000,$Z77))</f>
      </c>
      <c r="BM77">
        <f>IF($Z77="","",INDEX($AV$2:$AV$2000,$Z77))</f>
      </c>
      <c r="BN77">
        <f>IF($Z77="","",INDEX($AW$2:$AW$2000,$Z77))</f>
      </c>
      <c r="BO77">
        <f>IF($Z77="","",INDEX($AX$2:$AX$2000,$Z77))</f>
      </c>
      <c r="BP77">
        <f>IF($Z77="","",INDEX($AY$2:$AY$2000,$Z77))</f>
      </c>
      <c r="BQ77">
        <f>IF($Z77="","",INDEX($AZ$2:$AZ$2000,$Z77))</f>
      </c>
      <c r="BR77">
        <f>IF($Z77="","",INDEX($BA$2:$BA$2000,$Z77))</f>
      </c>
      <c r="BS77">
        <f>IF($Z77="","",INDEX($BB$2:$BB$2000,$Z77))</f>
      </c>
      <c r="BT77">
        <f>IF($Z77="","",INDEX($BC$2:$BC$2000,$Z77))</f>
      </c>
      <c r="BV77">
        <f>IF(OR($A77="",$P77&lt;&gt;"Yes",$AH77="Yes"),"",1+N($AG77))</f>
      </c>
      <c r="BW77">
        <f>IF($A77="","",COUNTIFS($W$2:$W$2500,$A77,$BZ$2:$BZ$2500,"Yes")+COUNTIFS($X$2:$X$2500,$A77,$BY$2:$BY$2500,"Yes"))</f>
      </c>
      <c r="BX77">
        <f>IF(OR($A77="",$P77="Yes"),"",IF(N($BW77)=0,0,1+SUMIFS($CB$2:$CB$2500,$W$2:$W$2500,$A77)+SUMIFS($CA$2:$CA$2500,$X$2:$X$2500,$A77)))</f>
      </c>
      <c r="BY77" t="str">
        <f>IF($Y77="","",INDEX($AH$2:$AH$2000,$Y77)&amp;"")</f>
      </c>
      <c r="BZ77" t="str">
        <f>IF($Z77="","",INDEX($AH$2:$AH$2000,$Z77)&amp;"")</f>
      </c>
      <c r="CA77">
        <f>IF($Y77="","",INDEX($BV$2:$BV$2000,$Y77))</f>
      </c>
      <c r="CB77">
        <f>IF($Z77="","",INDEX($BV$2:$BV$2000,$Z77))</f>
      </c>
    </row>
    <row r="78">
      <c r="A78" t="str">
        <f>IF(TRIM(INDEX(games!$A:$A,ROW()))="","",TRIM(INDEX(games!$A:$A,ROW())))</f>
      </c>
      <c r="B78">
        <f>IF(OR($A78="",INDEX(games!$B:$B,ROW())=""),"",INDEX(games!$B:$B,ROW()))</f>
      </c>
      <c r="C78" t="str">
        <f>IF(OR($A78="",INDEX(games!$C:$C,ROW())=""),"",INDEX(games!$C:$C,ROW()))</f>
      </c>
      <c r="D78">
        <f>IF($A78="","",COUNTIF($W$2:$W$2500,$A78)+COUNTIF($X$2:$X$2500,$A78))</f>
      </c>
      <c r="E78">
        <f>IF($A78="","",IFERROR(MATCH($C78,$R$2:$R$5,0),0))</f>
      </c>
      <c r="F78">
        <f>IF($A78="","",MOD(ROW(),34))</f>
      </c>
      <c r="G78">
        <f>IF($A78="",NA(),IF($C78="Action",$B78,NA()))</f>
      </c>
      <c r="H78">
        <f>IF($A78="",NA(),IF($C78="Action",1+$F78*0.023,NA()))</f>
      </c>
      <c r="I78">
        <f>IF($A78="",NA(),IF($C78="Strategy",$B78,NA()))</f>
      </c>
      <c r="J78">
        <f>IF($A78="",NA(),IF($C78="Strategy",2+$F78*0.023,NA()))</f>
      </c>
      <c r="K78">
        <f>IF($A78="",NA(),IF($C78="Deckbuilder",$B78,NA()))</f>
      </c>
      <c r="L78">
        <f>IF($A78="",NA(),IF($C78="Deckbuilder",3+$F78*0.023,NA()))</f>
      </c>
      <c r="M78">
        <f>IF($A78="",NA(),IF($C78="Traditional",$B78,NA()))</f>
      </c>
      <c r="N78">
        <f>IF($A78="",NA(),IF($C78="Traditional",4+$F78*0.023,NA()))</f>
      </c>
      <c r="O78">
        <f>IF($A78="","",$D78+ROW()/1000000)</f>
      </c>
      <c r="P78" t="str">
        <f>IF(OR($A78="",INDEX(games!$H:$H,ROW())=""),"",INDEX(games!$H:$H,ROW()))</f>
      </c>
      <c r="Q78">
        <f>IF(OR($A78="",$P78&lt;&gt;"Yes"),"",$D78+ROW()/1000000)</f>
      </c>
      <c r="T78">
        <f>IF($Y78="","",INDEX($B$2:$B$2000,$Y78))</f>
      </c>
      <c r="U78">
        <f>IF($Z78="","",INDEX($B$2:$B$2000,$Z78))</f>
      </c>
      <c r="V78">
        <f>IF(OR($T78="",$U78=""),"",$U78-$T78)</f>
      </c>
      <c r="W78" t="str">
        <f>IF(TRIM(INDEX(connections!$A:$A,ROW()))="","",TRIM(INDEX(connections!$A:$A,ROW())))</f>
      </c>
      <c r="X78" t="str">
        <f>IF($W78="","",TRIM(INDEX(connections!$B:$B,ROW())))</f>
      </c>
      <c r="Y78">
        <f>IF($W78="","",IFERROR(MATCH($W78,$A$2:$A$2000,0),""))</f>
      </c>
      <c r="Z78">
        <f>IF($X78="","",IFERROR(MATCH($X78,$A$2:$A$2000,0),""))</f>
      </c>
      <c r="AA78" t="str">
        <f>IF($Y78="","",INDEX($P$2:$P$2000,$Y78))</f>
      </c>
      <c r="AB78" t="str">
        <f>IF($Z78="","",INDEX($P$2:$P$2000,$Z78))</f>
      </c>
      <c r="AC78">
        <f>IF(AND($AA78="Yes",$AB78="Yes"),1,"")</f>
      </c>
      <c r="AD78">
        <f>IF(OR($Y78="",$Z78=""),"",IF(INDEX($C$2:$C$2000,$Y78)=INDEX($C$2:$C$2000,$Z78),0,1))</f>
      </c>
      <c r="AE78">
        <f>IF($AC78&lt;&gt;1,"",IF(AND(INDEX($AG$2:$AG$2000,$Y78)=1,INDEX($AG$2:$AG$2000,$Z78)=1),1,""))</f>
      </c>
      <c r="AG78">
        <f>IF($A78="","",COUNTIFS($W$2:$W$2500,$A78,$AB$2:$AB$2500,"Yes")+COUNTIFS($X$2:$X$2500,$A78,$AA$2:$AA$2500,"Yes"))</f>
      </c>
      <c r="AH78" t="str">
        <f>IF(OR($P78&lt;&gt;"Yes",N($AG78)=0),"",IF(AND($AG78=1,COUNTIFS($W$2:$W$2500,$A78,$AE$2:$AE$2500,1)+COUNTIFS($X$2:$X$2500,$A78,$AE$2:$AE$2500,1)&gt;0),"","Yes"))</f>
      </c>
      <c r="AI78">
        <f>IF($AH78="Yes",$AG78,"")</f>
      </c>
      <c r="AJ78">
        <f>IF($AI78="","",$AI78+ROW()/1000000)</f>
      </c>
      <c r="AK78">
        <f>IF(OR($A78="",$P78="Yes",N($AG78)=0),"",$AG78+ROW()/1000000)</f>
      </c>
      <c r="AL78" t="str">
        <f>IF($A78="","",INDEX(games!$J:$J,ROW())&amp;"")</f>
      </c>
      <c r="AM78">
        <f>IF($A78="","",SUMPRODUCT($AO78:$BD78,'Map Analysis'!$AP$2^{0,1,2,3,4,5,6,7,8,9,10,11,12,13,14,15}))</f>
      </c>
      <c r="AN78">
        <f>IF($A78="","",$AM78+ROW()/10000000)</f>
      </c>
      <c r="AO78">
        <f>IF($A78="","",COUNTIF($W$2:$W$2500,$A78))</f>
      </c>
      <c r="AP78">
        <f>IF($A78="","",SUMIFS($BF$2:$BF$2500,$W$2:$W$2500,$A78))</f>
      </c>
      <c r="AQ78">
        <f>IF($A78="","",SUMIFS($BG$2:$BG$2500,$W$2:$W$2500,$A78))</f>
      </c>
      <c r="AR78">
        <f>IF($A78="","",SUMIFS($BH$2:$BH$2500,$W$2:$W$2500,$A78))</f>
      </c>
      <c r="AS78">
        <f>IF($A78="","",SUMIFS($BI$2:$BI$2500,$W$2:$W$2500,$A78))</f>
      </c>
      <c r="AT78">
        <f>IF($A78="","",SUMIFS($BJ$2:$BJ$2500,$W$2:$W$2500,$A78))</f>
      </c>
      <c r="AU78">
        <f>IF($A78="","",SUMIFS($BK$2:$BK$2500,$W$2:$W$2500,$A78))</f>
      </c>
      <c r="AV78">
        <f>IF($A78="","",SUMIFS($BL$2:$BL$2500,$W$2:$W$2500,$A78))</f>
      </c>
      <c r="AW78">
        <f>IF($A78="","",SUMIFS($BM$2:$BM$2500,$W$2:$W$2500,$A78))</f>
      </c>
      <c r="AX78">
        <f>IF($A78="","",SUMIFS($BN$2:$BN$2500,$W$2:$W$2500,$A78))</f>
      </c>
      <c r="AY78">
        <f>IF($A78="","",SUMIFS($BO$2:$BO$2500,$W$2:$W$2500,$A78))</f>
      </c>
      <c r="AZ78">
        <f>IF($A78="","",SUMIFS($BP$2:$BP$2500,$W$2:$W$2500,$A78))</f>
      </c>
      <c r="BA78">
        <f>IF($A78="","",SUMIFS($BQ$2:$BQ$2500,$W$2:$W$2500,$A78))</f>
      </c>
      <c r="BB78">
        <f>IF($A78="","",SUMIFS($BR$2:$BR$2500,$W$2:$W$2500,$A78))</f>
      </c>
      <c r="BC78">
        <f>IF($A78="","",SUMIFS($BS$2:$BS$2500,$W$2:$W$2500,$A78))</f>
      </c>
      <c r="BD78">
        <f>IF($A78="","",SUMIFS($BT$2:$BT$2500,$W$2:$W$2500,$A78))</f>
      </c>
      <c r="BF78">
        <f>IF($Z78="","",INDEX($AO$2:$AO$2000,$Z78))</f>
      </c>
      <c r="BG78">
        <f>IF($Z78="","",INDEX($AP$2:$AP$2000,$Z78))</f>
      </c>
      <c r="BH78">
        <f>IF($Z78="","",INDEX($AQ$2:$AQ$2000,$Z78))</f>
      </c>
      <c r="BI78">
        <f>IF($Z78="","",INDEX($AR$2:$AR$2000,$Z78))</f>
      </c>
      <c r="BJ78">
        <f>IF($Z78="","",INDEX($AS$2:$AS$2000,$Z78))</f>
      </c>
      <c r="BK78">
        <f>IF($Z78="","",INDEX($AT$2:$AT$2000,$Z78))</f>
      </c>
      <c r="BL78">
        <f>IF($Z78="","",INDEX($AU$2:$AU$2000,$Z78))</f>
      </c>
      <c r="BM78">
        <f>IF($Z78="","",INDEX($AV$2:$AV$2000,$Z78))</f>
      </c>
      <c r="BN78">
        <f>IF($Z78="","",INDEX($AW$2:$AW$2000,$Z78))</f>
      </c>
      <c r="BO78">
        <f>IF($Z78="","",INDEX($AX$2:$AX$2000,$Z78))</f>
      </c>
      <c r="BP78">
        <f>IF($Z78="","",INDEX($AY$2:$AY$2000,$Z78))</f>
      </c>
      <c r="BQ78">
        <f>IF($Z78="","",INDEX($AZ$2:$AZ$2000,$Z78))</f>
      </c>
      <c r="BR78">
        <f>IF($Z78="","",INDEX($BA$2:$BA$2000,$Z78))</f>
      </c>
      <c r="BS78">
        <f>IF($Z78="","",INDEX($BB$2:$BB$2000,$Z78))</f>
      </c>
      <c r="BT78">
        <f>IF($Z78="","",INDEX($BC$2:$BC$2000,$Z78))</f>
      </c>
      <c r="BV78">
        <f>IF(OR($A78="",$P78&lt;&gt;"Yes",$AH78="Yes"),"",1+N($AG78))</f>
      </c>
      <c r="BW78">
        <f>IF($A78="","",COUNTIFS($W$2:$W$2500,$A78,$BZ$2:$BZ$2500,"Yes")+COUNTIFS($X$2:$X$2500,$A78,$BY$2:$BY$2500,"Yes"))</f>
      </c>
      <c r="BX78">
        <f>IF(OR($A78="",$P78="Yes"),"",IF(N($BW78)=0,0,1+SUMIFS($CB$2:$CB$2500,$W$2:$W$2500,$A78)+SUMIFS($CA$2:$CA$2500,$X$2:$X$2500,$A78)))</f>
      </c>
      <c r="BY78" t="str">
        <f>IF($Y78="","",INDEX($AH$2:$AH$2000,$Y78)&amp;"")</f>
      </c>
      <c r="BZ78" t="str">
        <f>IF($Z78="","",INDEX($AH$2:$AH$2000,$Z78)&amp;"")</f>
      </c>
      <c r="CA78">
        <f>IF($Y78="","",INDEX($BV$2:$BV$2000,$Y78))</f>
      </c>
      <c r="CB78">
        <f>IF($Z78="","",INDEX($BV$2:$BV$2000,$Z78))</f>
      </c>
    </row>
    <row r="79">
      <c r="A79" t="str">
        <f>IF(TRIM(INDEX(games!$A:$A,ROW()))="","",TRIM(INDEX(games!$A:$A,ROW())))</f>
      </c>
      <c r="B79">
        <f>IF(OR($A79="",INDEX(games!$B:$B,ROW())=""),"",INDEX(games!$B:$B,ROW()))</f>
      </c>
      <c r="C79" t="str">
        <f>IF(OR($A79="",INDEX(games!$C:$C,ROW())=""),"",INDEX(games!$C:$C,ROW()))</f>
      </c>
      <c r="D79">
        <f>IF($A79="","",COUNTIF($W$2:$W$2500,$A79)+COUNTIF($X$2:$X$2500,$A79))</f>
      </c>
      <c r="E79">
        <f>IF($A79="","",IFERROR(MATCH($C79,$R$2:$R$5,0),0))</f>
      </c>
      <c r="F79">
        <f>IF($A79="","",MOD(ROW(),34))</f>
      </c>
      <c r="G79">
        <f>IF($A79="",NA(),IF($C79="Action",$B79,NA()))</f>
      </c>
      <c r="H79">
        <f>IF($A79="",NA(),IF($C79="Action",1+$F79*0.023,NA()))</f>
      </c>
      <c r="I79">
        <f>IF($A79="",NA(),IF($C79="Strategy",$B79,NA()))</f>
      </c>
      <c r="J79">
        <f>IF($A79="",NA(),IF($C79="Strategy",2+$F79*0.023,NA()))</f>
      </c>
      <c r="K79">
        <f>IF($A79="",NA(),IF($C79="Deckbuilder",$B79,NA()))</f>
      </c>
      <c r="L79">
        <f>IF($A79="",NA(),IF($C79="Deckbuilder",3+$F79*0.023,NA()))</f>
      </c>
      <c r="M79">
        <f>IF($A79="",NA(),IF($C79="Traditional",$B79,NA()))</f>
      </c>
      <c r="N79">
        <f>IF($A79="",NA(),IF($C79="Traditional",4+$F79*0.023,NA()))</f>
      </c>
      <c r="O79">
        <f>IF($A79="","",$D79+ROW()/1000000)</f>
      </c>
      <c r="P79" t="str">
        <f>IF(OR($A79="",INDEX(games!$H:$H,ROW())=""),"",INDEX(games!$H:$H,ROW()))</f>
      </c>
      <c r="Q79">
        <f>IF(OR($A79="",$P79&lt;&gt;"Yes"),"",$D79+ROW()/1000000)</f>
      </c>
      <c r="T79">
        <f>IF($Y79="","",INDEX($B$2:$B$2000,$Y79))</f>
      </c>
      <c r="U79">
        <f>IF($Z79="","",INDEX($B$2:$B$2000,$Z79))</f>
      </c>
      <c r="V79">
        <f>IF(OR($T79="",$U79=""),"",$U79-$T79)</f>
      </c>
      <c r="W79" t="str">
        <f>IF(TRIM(INDEX(connections!$A:$A,ROW()))="","",TRIM(INDEX(connections!$A:$A,ROW())))</f>
      </c>
      <c r="X79" t="str">
        <f>IF($W79="","",TRIM(INDEX(connections!$B:$B,ROW())))</f>
      </c>
      <c r="Y79">
        <f>IF($W79="","",IFERROR(MATCH($W79,$A$2:$A$2000,0),""))</f>
      </c>
      <c r="Z79">
        <f>IF($X79="","",IFERROR(MATCH($X79,$A$2:$A$2000,0),""))</f>
      </c>
      <c r="AA79" t="str">
        <f>IF($Y79="","",INDEX($P$2:$P$2000,$Y79))</f>
      </c>
      <c r="AB79" t="str">
        <f>IF($Z79="","",INDEX($P$2:$P$2000,$Z79))</f>
      </c>
      <c r="AC79">
        <f>IF(AND($AA79="Yes",$AB79="Yes"),1,"")</f>
      </c>
      <c r="AD79">
        <f>IF(OR($Y79="",$Z79=""),"",IF(INDEX($C$2:$C$2000,$Y79)=INDEX($C$2:$C$2000,$Z79),0,1))</f>
      </c>
      <c r="AE79">
        <f>IF($AC79&lt;&gt;1,"",IF(AND(INDEX($AG$2:$AG$2000,$Y79)=1,INDEX($AG$2:$AG$2000,$Z79)=1),1,""))</f>
      </c>
      <c r="AG79">
        <f>IF($A79="","",COUNTIFS($W$2:$W$2500,$A79,$AB$2:$AB$2500,"Yes")+COUNTIFS($X$2:$X$2500,$A79,$AA$2:$AA$2500,"Yes"))</f>
      </c>
      <c r="AH79" t="str">
        <f>IF(OR($P79&lt;&gt;"Yes",N($AG79)=0),"",IF(AND($AG79=1,COUNTIFS($W$2:$W$2500,$A79,$AE$2:$AE$2500,1)+COUNTIFS($X$2:$X$2500,$A79,$AE$2:$AE$2500,1)&gt;0),"","Yes"))</f>
      </c>
      <c r="AI79">
        <f>IF($AH79="Yes",$AG79,"")</f>
      </c>
      <c r="AJ79">
        <f>IF($AI79="","",$AI79+ROW()/1000000)</f>
      </c>
      <c r="AK79">
        <f>IF(OR($A79="",$P79="Yes",N($AG79)=0),"",$AG79+ROW()/1000000)</f>
      </c>
      <c r="AL79" t="str">
        <f>IF($A79="","",INDEX(games!$J:$J,ROW())&amp;"")</f>
      </c>
      <c r="AM79">
        <f>IF($A79="","",SUMPRODUCT($AO79:$BD79,'Map Analysis'!$AP$2^{0,1,2,3,4,5,6,7,8,9,10,11,12,13,14,15}))</f>
      </c>
      <c r="AN79">
        <f>IF($A79="","",$AM79+ROW()/10000000)</f>
      </c>
      <c r="AO79">
        <f>IF($A79="","",COUNTIF($W$2:$W$2500,$A79))</f>
      </c>
      <c r="AP79">
        <f>IF($A79="","",SUMIFS($BF$2:$BF$2500,$W$2:$W$2500,$A79))</f>
      </c>
      <c r="AQ79">
        <f>IF($A79="","",SUMIFS($BG$2:$BG$2500,$W$2:$W$2500,$A79))</f>
      </c>
      <c r="AR79">
        <f>IF($A79="","",SUMIFS($BH$2:$BH$2500,$W$2:$W$2500,$A79))</f>
      </c>
      <c r="AS79">
        <f>IF($A79="","",SUMIFS($BI$2:$BI$2500,$W$2:$W$2500,$A79))</f>
      </c>
      <c r="AT79">
        <f>IF($A79="","",SUMIFS($BJ$2:$BJ$2500,$W$2:$W$2500,$A79))</f>
      </c>
      <c r="AU79">
        <f>IF($A79="","",SUMIFS($BK$2:$BK$2500,$W$2:$W$2500,$A79))</f>
      </c>
      <c r="AV79">
        <f>IF($A79="","",SUMIFS($BL$2:$BL$2500,$W$2:$W$2500,$A79))</f>
      </c>
      <c r="AW79">
        <f>IF($A79="","",SUMIFS($BM$2:$BM$2500,$W$2:$W$2500,$A79))</f>
      </c>
      <c r="AX79">
        <f>IF($A79="","",SUMIFS($BN$2:$BN$2500,$W$2:$W$2500,$A79))</f>
      </c>
      <c r="AY79">
        <f>IF($A79="","",SUMIFS($BO$2:$BO$2500,$W$2:$W$2500,$A79))</f>
      </c>
      <c r="AZ79">
        <f>IF($A79="","",SUMIFS($BP$2:$BP$2500,$W$2:$W$2500,$A79))</f>
      </c>
      <c r="BA79">
        <f>IF($A79="","",SUMIFS($BQ$2:$BQ$2500,$W$2:$W$2500,$A79))</f>
      </c>
      <c r="BB79">
        <f>IF($A79="","",SUMIFS($BR$2:$BR$2500,$W$2:$W$2500,$A79))</f>
      </c>
      <c r="BC79">
        <f>IF($A79="","",SUMIFS($BS$2:$BS$2500,$W$2:$W$2500,$A79))</f>
      </c>
      <c r="BD79">
        <f>IF($A79="","",SUMIFS($BT$2:$BT$2500,$W$2:$W$2500,$A79))</f>
      </c>
      <c r="BF79">
        <f>IF($Z79="","",INDEX($AO$2:$AO$2000,$Z79))</f>
      </c>
      <c r="BG79">
        <f>IF($Z79="","",INDEX($AP$2:$AP$2000,$Z79))</f>
      </c>
      <c r="BH79">
        <f>IF($Z79="","",INDEX($AQ$2:$AQ$2000,$Z79))</f>
      </c>
      <c r="BI79">
        <f>IF($Z79="","",INDEX($AR$2:$AR$2000,$Z79))</f>
      </c>
      <c r="BJ79">
        <f>IF($Z79="","",INDEX($AS$2:$AS$2000,$Z79))</f>
      </c>
      <c r="BK79">
        <f>IF($Z79="","",INDEX($AT$2:$AT$2000,$Z79))</f>
      </c>
      <c r="BL79">
        <f>IF($Z79="","",INDEX($AU$2:$AU$2000,$Z79))</f>
      </c>
      <c r="BM79">
        <f>IF($Z79="","",INDEX($AV$2:$AV$2000,$Z79))</f>
      </c>
      <c r="BN79">
        <f>IF($Z79="","",INDEX($AW$2:$AW$2000,$Z79))</f>
      </c>
      <c r="BO79">
        <f>IF($Z79="","",INDEX($AX$2:$AX$2000,$Z79))</f>
      </c>
      <c r="BP79">
        <f>IF($Z79="","",INDEX($AY$2:$AY$2000,$Z79))</f>
      </c>
      <c r="BQ79">
        <f>IF($Z79="","",INDEX($AZ$2:$AZ$2000,$Z79))</f>
      </c>
      <c r="BR79">
        <f>IF($Z79="","",INDEX($BA$2:$BA$2000,$Z79))</f>
      </c>
      <c r="BS79">
        <f>IF($Z79="","",INDEX($BB$2:$BB$2000,$Z79))</f>
      </c>
      <c r="BT79">
        <f>IF($Z79="","",INDEX($BC$2:$BC$2000,$Z79))</f>
      </c>
      <c r="BV79">
        <f>IF(OR($A79="",$P79&lt;&gt;"Yes",$AH79="Yes"),"",1+N($AG79))</f>
      </c>
      <c r="BW79">
        <f>IF($A79="","",COUNTIFS($W$2:$W$2500,$A79,$BZ$2:$BZ$2500,"Yes")+COUNTIFS($X$2:$X$2500,$A79,$BY$2:$BY$2500,"Yes"))</f>
      </c>
      <c r="BX79">
        <f>IF(OR($A79="",$P79="Yes"),"",IF(N($BW79)=0,0,1+SUMIFS($CB$2:$CB$2500,$W$2:$W$2500,$A79)+SUMIFS($CA$2:$CA$2500,$X$2:$X$2500,$A79)))</f>
      </c>
      <c r="BY79" t="str">
        <f>IF($Y79="","",INDEX($AH$2:$AH$2000,$Y79)&amp;"")</f>
      </c>
      <c r="BZ79" t="str">
        <f>IF($Z79="","",INDEX($AH$2:$AH$2000,$Z79)&amp;"")</f>
      </c>
      <c r="CA79">
        <f>IF($Y79="","",INDEX($BV$2:$BV$2000,$Y79))</f>
      </c>
      <c r="CB79">
        <f>IF($Z79="","",INDEX($BV$2:$BV$2000,$Z79))</f>
      </c>
    </row>
    <row r="80">
      <c r="A80" t="str">
        <f>IF(TRIM(INDEX(games!$A:$A,ROW()))="","",TRIM(INDEX(games!$A:$A,ROW())))</f>
      </c>
      <c r="B80">
        <f>IF(OR($A80="",INDEX(games!$B:$B,ROW())=""),"",INDEX(games!$B:$B,ROW()))</f>
      </c>
      <c r="C80" t="str">
        <f>IF(OR($A80="",INDEX(games!$C:$C,ROW())=""),"",INDEX(games!$C:$C,ROW()))</f>
      </c>
      <c r="D80">
        <f>IF($A80="","",COUNTIF($W$2:$W$2500,$A80)+COUNTIF($X$2:$X$2500,$A80))</f>
      </c>
      <c r="E80">
        <f>IF($A80="","",IFERROR(MATCH($C80,$R$2:$R$5,0),0))</f>
      </c>
      <c r="F80">
        <f>IF($A80="","",MOD(ROW(),34))</f>
      </c>
      <c r="G80">
        <f>IF($A80="",NA(),IF($C80="Action",$B80,NA()))</f>
      </c>
      <c r="H80">
        <f>IF($A80="",NA(),IF($C80="Action",1+$F80*0.023,NA()))</f>
      </c>
      <c r="I80">
        <f>IF($A80="",NA(),IF($C80="Strategy",$B80,NA()))</f>
      </c>
      <c r="J80">
        <f>IF($A80="",NA(),IF($C80="Strategy",2+$F80*0.023,NA()))</f>
      </c>
      <c r="K80">
        <f>IF($A80="",NA(),IF($C80="Deckbuilder",$B80,NA()))</f>
      </c>
      <c r="L80">
        <f>IF($A80="",NA(),IF($C80="Deckbuilder",3+$F80*0.023,NA()))</f>
      </c>
      <c r="M80">
        <f>IF($A80="",NA(),IF($C80="Traditional",$B80,NA()))</f>
      </c>
      <c r="N80">
        <f>IF($A80="",NA(),IF($C80="Traditional",4+$F80*0.023,NA()))</f>
      </c>
      <c r="O80">
        <f>IF($A80="","",$D80+ROW()/1000000)</f>
      </c>
      <c r="P80" t="str">
        <f>IF(OR($A80="",INDEX(games!$H:$H,ROW())=""),"",INDEX(games!$H:$H,ROW()))</f>
      </c>
      <c r="Q80">
        <f>IF(OR($A80="",$P80&lt;&gt;"Yes"),"",$D80+ROW()/1000000)</f>
      </c>
      <c r="T80">
        <f>IF($Y80="","",INDEX($B$2:$B$2000,$Y80))</f>
      </c>
      <c r="U80">
        <f>IF($Z80="","",INDEX($B$2:$B$2000,$Z80))</f>
      </c>
      <c r="V80">
        <f>IF(OR($T80="",$U80=""),"",$U80-$T80)</f>
      </c>
      <c r="W80" t="str">
        <f>IF(TRIM(INDEX(connections!$A:$A,ROW()))="","",TRIM(INDEX(connections!$A:$A,ROW())))</f>
      </c>
      <c r="X80" t="str">
        <f>IF($W80="","",TRIM(INDEX(connections!$B:$B,ROW())))</f>
      </c>
      <c r="Y80">
        <f>IF($W80="","",IFERROR(MATCH($W80,$A$2:$A$2000,0),""))</f>
      </c>
      <c r="Z80">
        <f>IF($X80="","",IFERROR(MATCH($X80,$A$2:$A$2000,0),""))</f>
      </c>
      <c r="AA80" t="str">
        <f>IF($Y80="","",INDEX($P$2:$P$2000,$Y80))</f>
      </c>
      <c r="AB80" t="str">
        <f>IF($Z80="","",INDEX($P$2:$P$2000,$Z80))</f>
      </c>
      <c r="AC80">
        <f>IF(AND($AA80="Yes",$AB80="Yes"),1,"")</f>
      </c>
      <c r="AD80">
        <f>IF(OR($Y80="",$Z80=""),"",IF(INDEX($C$2:$C$2000,$Y80)=INDEX($C$2:$C$2000,$Z80),0,1))</f>
      </c>
      <c r="AE80">
        <f>IF($AC80&lt;&gt;1,"",IF(AND(INDEX($AG$2:$AG$2000,$Y80)=1,INDEX($AG$2:$AG$2000,$Z80)=1),1,""))</f>
      </c>
      <c r="AG80">
        <f>IF($A80="","",COUNTIFS($W$2:$W$2500,$A80,$AB$2:$AB$2500,"Yes")+COUNTIFS($X$2:$X$2500,$A80,$AA$2:$AA$2500,"Yes"))</f>
      </c>
      <c r="AH80" t="str">
        <f>IF(OR($P80&lt;&gt;"Yes",N($AG80)=0),"",IF(AND($AG80=1,COUNTIFS($W$2:$W$2500,$A80,$AE$2:$AE$2500,1)+COUNTIFS($X$2:$X$2500,$A80,$AE$2:$AE$2500,1)&gt;0),"","Yes"))</f>
      </c>
      <c r="AI80">
        <f>IF($AH80="Yes",$AG80,"")</f>
      </c>
      <c r="AJ80">
        <f>IF($AI80="","",$AI80+ROW()/1000000)</f>
      </c>
      <c r="AK80">
        <f>IF(OR($A80="",$P80="Yes",N($AG80)=0),"",$AG80+ROW()/1000000)</f>
      </c>
      <c r="AL80" t="str">
        <f>IF($A80="","",INDEX(games!$J:$J,ROW())&amp;"")</f>
      </c>
      <c r="AM80">
        <f>IF($A80="","",SUMPRODUCT($AO80:$BD80,'Map Analysis'!$AP$2^{0,1,2,3,4,5,6,7,8,9,10,11,12,13,14,15}))</f>
      </c>
      <c r="AN80">
        <f>IF($A80="","",$AM80+ROW()/10000000)</f>
      </c>
      <c r="AO80">
        <f>IF($A80="","",COUNTIF($W$2:$W$2500,$A80))</f>
      </c>
      <c r="AP80">
        <f>IF($A80="","",SUMIFS($BF$2:$BF$2500,$W$2:$W$2500,$A80))</f>
      </c>
      <c r="AQ80">
        <f>IF($A80="","",SUMIFS($BG$2:$BG$2500,$W$2:$W$2500,$A80))</f>
      </c>
      <c r="AR80">
        <f>IF($A80="","",SUMIFS($BH$2:$BH$2500,$W$2:$W$2500,$A80))</f>
      </c>
      <c r="AS80">
        <f>IF($A80="","",SUMIFS($BI$2:$BI$2500,$W$2:$W$2500,$A80))</f>
      </c>
      <c r="AT80">
        <f>IF($A80="","",SUMIFS($BJ$2:$BJ$2500,$W$2:$W$2500,$A80))</f>
      </c>
      <c r="AU80">
        <f>IF($A80="","",SUMIFS($BK$2:$BK$2500,$W$2:$W$2500,$A80))</f>
      </c>
      <c r="AV80">
        <f>IF($A80="","",SUMIFS($BL$2:$BL$2500,$W$2:$W$2500,$A80))</f>
      </c>
      <c r="AW80">
        <f>IF($A80="","",SUMIFS($BM$2:$BM$2500,$W$2:$W$2500,$A80))</f>
      </c>
      <c r="AX80">
        <f>IF($A80="","",SUMIFS($BN$2:$BN$2500,$W$2:$W$2500,$A80))</f>
      </c>
      <c r="AY80">
        <f>IF($A80="","",SUMIFS($BO$2:$BO$2500,$W$2:$W$2500,$A80))</f>
      </c>
      <c r="AZ80">
        <f>IF($A80="","",SUMIFS($BP$2:$BP$2500,$W$2:$W$2500,$A80))</f>
      </c>
      <c r="BA80">
        <f>IF($A80="","",SUMIFS($BQ$2:$BQ$2500,$W$2:$W$2500,$A80))</f>
      </c>
      <c r="BB80">
        <f>IF($A80="","",SUMIFS($BR$2:$BR$2500,$W$2:$W$2500,$A80))</f>
      </c>
      <c r="BC80">
        <f>IF($A80="","",SUMIFS($BS$2:$BS$2500,$W$2:$W$2500,$A80))</f>
      </c>
      <c r="BD80">
        <f>IF($A80="","",SUMIFS($BT$2:$BT$2500,$W$2:$W$2500,$A80))</f>
      </c>
      <c r="BF80">
        <f>IF($Z80="","",INDEX($AO$2:$AO$2000,$Z80))</f>
      </c>
      <c r="BG80">
        <f>IF($Z80="","",INDEX($AP$2:$AP$2000,$Z80))</f>
      </c>
      <c r="BH80">
        <f>IF($Z80="","",INDEX($AQ$2:$AQ$2000,$Z80))</f>
      </c>
      <c r="BI80">
        <f>IF($Z80="","",INDEX($AR$2:$AR$2000,$Z80))</f>
      </c>
      <c r="BJ80">
        <f>IF($Z80="","",INDEX($AS$2:$AS$2000,$Z80))</f>
      </c>
      <c r="BK80">
        <f>IF($Z80="","",INDEX($AT$2:$AT$2000,$Z80))</f>
      </c>
      <c r="BL80">
        <f>IF($Z80="","",INDEX($AU$2:$AU$2000,$Z80))</f>
      </c>
      <c r="BM80">
        <f>IF($Z80="","",INDEX($AV$2:$AV$2000,$Z80))</f>
      </c>
      <c r="BN80">
        <f>IF($Z80="","",INDEX($AW$2:$AW$2000,$Z80))</f>
      </c>
      <c r="BO80">
        <f>IF($Z80="","",INDEX($AX$2:$AX$2000,$Z80))</f>
      </c>
      <c r="BP80">
        <f>IF($Z80="","",INDEX($AY$2:$AY$2000,$Z80))</f>
      </c>
      <c r="BQ80">
        <f>IF($Z80="","",INDEX($AZ$2:$AZ$2000,$Z80))</f>
      </c>
      <c r="BR80">
        <f>IF($Z80="","",INDEX($BA$2:$BA$2000,$Z80))</f>
      </c>
      <c r="BS80">
        <f>IF($Z80="","",INDEX($BB$2:$BB$2000,$Z80))</f>
      </c>
      <c r="BT80">
        <f>IF($Z80="","",INDEX($BC$2:$BC$2000,$Z80))</f>
      </c>
      <c r="BV80">
        <f>IF(OR($A80="",$P80&lt;&gt;"Yes",$AH80="Yes"),"",1+N($AG80))</f>
      </c>
      <c r="BW80">
        <f>IF($A80="","",COUNTIFS($W$2:$W$2500,$A80,$BZ$2:$BZ$2500,"Yes")+COUNTIFS($X$2:$X$2500,$A80,$BY$2:$BY$2500,"Yes"))</f>
      </c>
      <c r="BX80">
        <f>IF(OR($A80="",$P80="Yes"),"",IF(N($BW80)=0,0,1+SUMIFS($CB$2:$CB$2500,$W$2:$W$2500,$A80)+SUMIFS($CA$2:$CA$2500,$X$2:$X$2500,$A80)))</f>
      </c>
      <c r="BY80" t="str">
        <f>IF($Y80="","",INDEX($AH$2:$AH$2000,$Y80)&amp;"")</f>
      </c>
      <c r="BZ80" t="str">
        <f>IF($Z80="","",INDEX($AH$2:$AH$2000,$Z80)&amp;"")</f>
      </c>
      <c r="CA80">
        <f>IF($Y80="","",INDEX($BV$2:$BV$2000,$Y80))</f>
      </c>
      <c r="CB80">
        <f>IF($Z80="","",INDEX($BV$2:$BV$2000,$Z80))</f>
      </c>
    </row>
    <row r="81">
      <c r="A81" t="str">
        <f>IF(TRIM(INDEX(games!$A:$A,ROW()))="","",TRIM(INDEX(games!$A:$A,ROW())))</f>
      </c>
      <c r="B81">
        <f>IF(OR($A81="",INDEX(games!$B:$B,ROW())=""),"",INDEX(games!$B:$B,ROW()))</f>
      </c>
      <c r="C81" t="str">
        <f>IF(OR($A81="",INDEX(games!$C:$C,ROW())=""),"",INDEX(games!$C:$C,ROW()))</f>
      </c>
      <c r="D81">
        <f>IF($A81="","",COUNTIF($W$2:$W$2500,$A81)+COUNTIF($X$2:$X$2500,$A81))</f>
      </c>
      <c r="E81">
        <f>IF($A81="","",IFERROR(MATCH($C81,$R$2:$R$5,0),0))</f>
      </c>
      <c r="F81">
        <f>IF($A81="","",MOD(ROW(),34))</f>
      </c>
      <c r="G81">
        <f>IF($A81="",NA(),IF($C81="Action",$B81,NA()))</f>
      </c>
      <c r="H81">
        <f>IF($A81="",NA(),IF($C81="Action",1+$F81*0.023,NA()))</f>
      </c>
      <c r="I81">
        <f>IF($A81="",NA(),IF($C81="Strategy",$B81,NA()))</f>
      </c>
      <c r="J81">
        <f>IF($A81="",NA(),IF($C81="Strategy",2+$F81*0.023,NA()))</f>
      </c>
      <c r="K81">
        <f>IF($A81="",NA(),IF($C81="Deckbuilder",$B81,NA()))</f>
      </c>
      <c r="L81">
        <f>IF($A81="",NA(),IF($C81="Deckbuilder",3+$F81*0.023,NA()))</f>
      </c>
      <c r="M81">
        <f>IF($A81="",NA(),IF($C81="Traditional",$B81,NA()))</f>
      </c>
      <c r="N81">
        <f>IF($A81="",NA(),IF($C81="Traditional",4+$F81*0.023,NA()))</f>
      </c>
      <c r="O81">
        <f>IF($A81="","",$D81+ROW()/1000000)</f>
      </c>
      <c r="P81" t="str">
        <f>IF(OR($A81="",INDEX(games!$H:$H,ROW())=""),"",INDEX(games!$H:$H,ROW()))</f>
      </c>
      <c r="Q81">
        <f>IF(OR($A81="",$P81&lt;&gt;"Yes"),"",$D81+ROW()/1000000)</f>
      </c>
      <c r="T81">
        <f>IF($Y81="","",INDEX($B$2:$B$2000,$Y81))</f>
      </c>
      <c r="U81">
        <f>IF($Z81="","",INDEX($B$2:$B$2000,$Z81))</f>
      </c>
      <c r="V81">
        <f>IF(OR($T81="",$U81=""),"",$U81-$T81)</f>
      </c>
      <c r="W81" t="str">
        <f>IF(TRIM(INDEX(connections!$A:$A,ROW()))="","",TRIM(INDEX(connections!$A:$A,ROW())))</f>
      </c>
      <c r="X81" t="str">
        <f>IF($W81="","",TRIM(INDEX(connections!$B:$B,ROW())))</f>
      </c>
      <c r="Y81">
        <f>IF($W81="","",IFERROR(MATCH($W81,$A$2:$A$2000,0),""))</f>
      </c>
      <c r="Z81">
        <f>IF($X81="","",IFERROR(MATCH($X81,$A$2:$A$2000,0),""))</f>
      </c>
      <c r="AA81" t="str">
        <f>IF($Y81="","",INDEX($P$2:$P$2000,$Y81))</f>
      </c>
      <c r="AB81" t="str">
        <f>IF($Z81="","",INDEX($P$2:$P$2000,$Z81))</f>
      </c>
      <c r="AC81">
        <f>IF(AND($AA81="Yes",$AB81="Yes"),1,"")</f>
      </c>
      <c r="AD81">
        <f>IF(OR($Y81="",$Z81=""),"",IF(INDEX($C$2:$C$2000,$Y81)=INDEX($C$2:$C$2000,$Z81),0,1))</f>
      </c>
      <c r="AE81">
        <f>IF($AC81&lt;&gt;1,"",IF(AND(INDEX($AG$2:$AG$2000,$Y81)=1,INDEX($AG$2:$AG$2000,$Z81)=1),1,""))</f>
      </c>
      <c r="AG81">
        <f>IF($A81="","",COUNTIFS($W$2:$W$2500,$A81,$AB$2:$AB$2500,"Yes")+COUNTIFS($X$2:$X$2500,$A81,$AA$2:$AA$2500,"Yes"))</f>
      </c>
      <c r="AH81" t="str">
        <f>IF(OR($P81&lt;&gt;"Yes",N($AG81)=0),"",IF(AND($AG81=1,COUNTIFS($W$2:$W$2500,$A81,$AE$2:$AE$2500,1)+COUNTIFS($X$2:$X$2500,$A81,$AE$2:$AE$2500,1)&gt;0),"","Yes"))</f>
      </c>
      <c r="AI81">
        <f>IF($AH81="Yes",$AG81,"")</f>
      </c>
      <c r="AJ81">
        <f>IF($AI81="","",$AI81+ROW()/1000000)</f>
      </c>
      <c r="AK81">
        <f>IF(OR($A81="",$P81="Yes",N($AG81)=0),"",$AG81+ROW()/1000000)</f>
      </c>
      <c r="AL81" t="str">
        <f>IF($A81="","",INDEX(games!$J:$J,ROW())&amp;"")</f>
      </c>
      <c r="AM81">
        <f>IF($A81="","",SUMPRODUCT($AO81:$BD81,'Map Analysis'!$AP$2^{0,1,2,3,4,5,6,7,8,9,10,11,12,13,14,15}))</f>
      </c>
      <c r="AN81">
        <f>IF($A81="","",$AM81+ROW()/10000000)</f>
      </c>
      <c r="AO81">
        <f>IF($A81="","",COUNTIF($W$2:$W$2500,$A81))</f>
      </c>
      <c r="AP81">
        <f>IF($A81="","",SUMIFS($BF$2:$BF$2500,$W$2:$W$2500,$A81))</f>
      </c>
      <c r="AQ81">
        <f>IF($A81="","",SUMIFS($BG$2:$BG$2500,$W$2:$W$2500,$A81))</f>
      </c>
      <c r="AR81">
        <f>IF($A81="","",SUMIFS($BH$2:$BH$2500,$W$2:$W$2500,$A81))</f>
      </c>
      <c r="AS81">
        <f>IF($A81="","",SUMIFS($BI$2:$BI$2500,$W$2:$W$2500,$A81))</f>
      </c>
      <c r="AT81">
        <f>IF($A81="","",SUMIFS($BJ$2:$BJ$2500,$W$2:$W$2500,$A81))</f>
      </c>
      <c r="AU81">
        <f>IF($A81="","",SUMIFS($BK$2:$BK$2500,$W$2:$W$2500,$A81))</f>
      </c>
      <c r="AV81">
        <f>IF($A81="","",SUMIFS($BL$2:$BL$2500,$W$2:$W$2500,$A81))</f>
      </c>
      <c r="AW81">
        <f>IF($A81="","",SUMIFS($BM$2:$BM$2500,$W$2:$W$2500,$A81))</f>
      </c>
      <c r="AX81">
        <f>IF($A81="","",SUMIFS($BN$2:$BN$2500,$W$2:$W$2500,$A81))</f>
      </c>
      <c r="AY81">
        <f>IF($A81="","",SUMIFS($BO$2:$BO$2500,$W$2:$W$2500,$A81))</f>
      </c>
      <c r="AZ81">
        <f>IF($A81="","",SUMIFS($BP$2:$BP$2500,$W$2:$W$2500,$A81))</f>
      </c>
      <c r="BA81">
        <f>IF($A81="","",SUMIFS($BQ$2:$BQ$2500,$W$2:$W$2500,$A81))</f>
      </c>
      <c r="BB81">
        <f>IF($A81="","",SUMIFS($BR$2:$BR$2500,$W$2:$W$2500,$A81))</f>
      </c>
      <c r="BC81">
        <f>IF($A81="","",SUMIFS($BS$2:$BS$2500,$W$2:$W$2500,$A81))</f>
      </c>
      <c r="BD81">
        <f>IF($A81="","",SUMIFS($BT$2:$BT$2500,$W$2:$W$2500,$A81))</f>
      </c>
      <c r="BF81">
        <f>IF($Z81="","",INDEX($AO$2:$AO$2000,$Z81))</f>
      </c>
      <c r="BG81">
        <f>IF($Z81="","",INDEX($AP$2:$AP$2000,$Z81))</f>
      </c>
      <c r="BH81">
        <f>IF($Z81="","",INDEX($AQ$2:$AQ$2000,$Z81))</f>
      </c>
      <c r="BI81">
        <f>IF($Z81="","",INDEX($AR$2:$AR$2000,$Z81))</f>
      </c>
      <c r="BJ81">
        <f>IF($Z81="","",INDEX($AS$2:$AS$2000,$Z81))</f>
      </c>
      <c r="BK81">
        <f>IF($Z81="","",INDEX($AT$2:$AT$2000,$Z81))</f>
      </c>
      <c r="BL81">
        <f>IF($Z81="","",INDEX($AU$2:$AU$2000,$Z81))</f>
      </c>
      <c r="BM81">
        <f>IF($Z81="","",INDEX($AV$2:$AV$2000,$Z81))</f>
      </c>
      <c r="BN81">
        <f>IF($Z81="","",INDEX($AW$2:$AW$2000,$Z81))</f>
      </c>
      <c r="BO81">
        <f>IF($Z81="","",INDEX($AX$2:$AX$2000,$Z81))</f>
      </c>
      <c r="BP81">
        <f>IF($Z81="","",INDEX($AY$2:$AY$2000,$Z81))</f>
      </c>
      <c r="BQ81">
        <f>IF($Z81="","",INDEX($AZ$2:$AZ$2000,$Z81))</f>
      </c>
      <c r="BR81">
        <f>IF($Z81="","",INDEX($BA$2:$BA$2000,$Z81))</f>
      </c>
      <c r="BS81">
        <f>IF($Z81="","",INDEX($BB$2:$BB$2000,$Z81))</f>
      </c>
      <c r="BT81">
        <f>IF($Z81="","",INDEX($BC$2:$BC$2000,$Z81))</f>
      </c>
      <c r="BV81">
        <f>IF(OR($A81="",$P81&lt;&gt;"Yes",$AH81="Yes"),"",1+N($AG81))</f>
      </c>
      <c r="BW81">
        <f>IF($A81="","",COUNTIFS($W$2:$W$2500,$A81,$BZ$2:$BZ$2500,"Yes")+COUNTIFS($X$2:$X$2500,$A81,$BY$2:$BY$2500,"Yes"))</f>
      </c>
      <c r="BX81">
        <f>IF(OR($A81="",$P81="Yes"),"",IF(N($BW81)=0,0,1+SUMIFS($CB$2:$CB$2500,$W$2:$W$2500,$A81)+SUMIFS($CA$2:$CA$2500,$X$2:$X$2500,$A81)))</f>
      </c>
      <c r="BY81" t="str">
        <f>IF($Y81="","",INDEX($AH$2:$AH$2000,$Y81)&amp;"")</f>
      </c>
      <c r="BZ81" t="str">
        <f>IF($Z81="","",INDEX($AH$2:$AH$2000,$Z81)&amp;"")</f>
      </c>
      <c r="CA81">
        <f>IF($Y81="","",INDEX($BV$2:$BV$2000,$Y81))</f>
      </c>
      <c r="CB81">
        <f>IF($Z81="","",INDEX($BV$2:$BV$2000,$Z81))</f>
      </c>
    </row>
    <row r="82">
      <c r="A82" t="str">
        <f>IF(TRIM(INDEX(games!$A:$A,ROW()))="","",TRIM(INDEX(games!$A:$A,ROW())))</f>
      </c>
      <c r="B82">
        <f>IF(OR($A82="",INDEX(games!$B:$B,ROW())=""),"",INDEX(games!$B:$B,ROW()))</f>
      </c>
      <c r="C82" t="str">
        <f>IF(OR($A82="",INDEX(games!$C:$C,ROW())=""),"",INDEX(games!$C:$C,ROW()))</f>
      </c>
      <c r="D82">
        <f>IF($A82="","",COUNTIF($W$2:$W$2500,$A82)+COUNTIF($X$2:$X$2500,$A82))</f>
      </c>
      <c r="E82">
        <f>IF($A82="","",IFERROR(MATCH($C82,$R$2:$R$5,0),0))</f>
      </c>
      <c r="F82">
        <f>IF($A82="","",MOD(ROW(),34))</f>
      </c>
      <c r="G82">
        <f>IF($A82="",NA(),IF($C82="Action",$B82,NA()))</f>
      </c>
      <c r="H82">
        <f>IF($A82="",NA(),IF($C82="Action",1+$F82*0.023,NA()))</f>
      </c>
      <c r="I82">
        <f>IF($A82="",NA(),IF($C82="Strategy",$B82,NA()))</f>
      </c>
      <c r="J82">
        <f>IF($A82="",NA(),IF($C82="Strategy",2+$F82*0.023,NA()))</f>
      </c>
      <c r="K82">
        <f>IF($A82="",NA(),IF($C82="Deckbuilder",$B82,NA()))</f>
      </c>
      <c r="L82">
        <f>IF($A82="",NA(),IF($C82="Deckbuilder",3+$F82*0.023,NA()))</f>
      </c>
      <c r="M82">
        <f>IF($A82="",NA(),IF($C82="Traditional",$B82,NA()))</f>
      </c>
      <c r="N82">
        <f>IF($A82="",NA(),IF($C82="Traditional",4+$F82*0.023,NA()))</f>
      </c>
      <c r="O82">
        <f>IF($A82="","",$D82+ROW()/1000000)</f>
      </c>
      <c r="P82" t="str">
        <f>IF(OR($A82="",INDEX(games!$H:$H,ROW())=""),"",INDEX(games!$H:$H,ROW()))</f>
      </c>
      <c r="Q82">
        <f>IF(OR($A82="",$P82&lt;&gt;"Yes"),"",$D82+ROW()/1000000)</f>
      </c>
      <c r="T82">
        <f>IF($Y82="","",INDEX($B$2:$B$2000,$Y82))</f>
      </c>
      <c r="U82">
        <f>IF($Z82="","",INDEX($B$2:$B$2000,$Z82))</f>
      </c>
      <c r="V82">
        <f>IF(OR($T82="",$U82=""),"",$U82-$T82)</f>
      </c>
      <c r="W82" t="str">
        <f>IF(TRIM(INDEX(connections!$A:$A,ROW()))="","",TRIM(INDEX(connections!$A:$A,ROW())))</f>
      </c>
      <c r="X82" t="str">
        <f>IF($W82="","",TRIM(INDEX(connections!$B:$B,ROW())))</f>
      </c>
      <c r="Y82">
        <f>IF($W82="","",IFERROR(MATCH($W82,$A$2:$A$2000,0),""))</f>
      </c>
      <c r="Z82">
        <f>IF($X82="","",IFERROR(MATCH($X82,$A$2:$A$2000,0),""))</f>
      </c>
      <c r="AA82" t="str">
        <f>IF($Y82="","",INDEX($P$2:$P$2000,$Y82))</f>
      </c>
      <c r="AB82" t="str">
        <f>IF($Z82="","",INDEX($P$2:$P$2000,$Z82))</f>
      </c>
      <c r="AC82">
        <f>IF(AND($AA82="Yes",$AB82="Yes"),1,"")</f>
      </c>
      <c r="AD82">
        <f>IF(OR($Y82="",$Z82=""),"",IF(INDEX($C$2:$C$2000,$Y82)=INDEX($C$2:$C$2000,$Z82),0,1))</f>
      </c>
      <c r="AE82">
        <f>IF($AC82&lt;&gt;1,"",IF(AND(INDEX($AG$2:$AG$2000,$Y82)=1,INDEX($AG$2:$AG$2000,$Z82)=1),1,""))</f>
      </c>
      <c r="AG82">
        <f>IF($A82="","",COUNTIFS($W$2:$W$2500,$A82,$AB$2:$AB$2500,"Yes")+COUNTIFS($X$2:$X$2500,$A82,$AA$2:$AA$2500,"Yes"))</f>
      </c>
      <c r="AH82" t="str">
        <f>IF(OR($P82&lt;&gt;"Yes",N($AG82)=0),"",IF(AND($AG82=1,COUNTIFS($W$2:$W$2500,$A82,$AE$2:$AE$2500,1)+COUNTIFS($X$2:$X$2500,$A82,$AE$2:$AE$2500,1)&gt;0),"","Yes"))</f>
      </c>
      <c r="AI82">
        <f>IF($AH82="Yes",$AG82,"")</f>
      </c>
      <c r="AJ82">
        <f>IF($AI82="","",$AI82+ROW()/1000000)</f>
      </c>
      <c r="AK82">
        <f>IF(OR($A82="",$P82="Yes",N($AG82)=0),"",$AG82+ROW()/1000000)</f>
      </c>
      <c r="AL82" t="str">
        <f>IF($A82="","",INDEX(games!$J:$J,ROW())&amp;"")</f>
      </c>
      <c r="AM82">
        <f>IF($A82="","",SUMPRODUCT($AO82:$BD82,'Map Analysis'!$AP$2^{0,1,2,3,4,5,6,7,8,9,10,11,12,13,14,15}))</f>
      </c>
      <c r="AN82">
        <f>IF($A82="","",$AM82+ROW()/10000000)</f>
      </c>
      <c r="AO82">
        <f>IF($A82="","",COUNTIF($W$2:$W$2500,$A82))</f>
      </c>
      <c r="AP82">
        <f>IF($A82="","",SUMIFS($BF$2:$BF$2500,$W$2:$W$2500,$A82))</f>
      </c>
      <c r="AQ82">
        <f>IF($A82="","",SUMIFS($BG$2:$BG$2500,$W$2:$W$2500,$A82))</f>
      </c>
      <c r="AR82">
        <f>IF($A82="","",SUMIFS($BH$2:$BH$2500,$W$2:$W$2500,$A82))</f>
      </c>
      <c r="AS82">
        <f>IF($A82="","",SUMIFS($BI$2:$BI$2500,$W$2:$W$2500,$A82))</f>
      </c>
      <c r="AT82">
        <f>IF($A82="","",SUMIFS($BJ$2:$BJ$2500,$W$2:$W$2500,$A82))</f>
      </c>
      <c r="AU82">
        <f>IF($A82="","",SUMIFS($BK$2:$BK$2500,$W$2:$W$2500,$A82))</f>
      </c>
      <c r="AV82">
        <f>IF($A82="","",SUMIFS($BL$2:$BL$2500,$W$2:$W$2500,$A82))</f>
      </c>
      <c r="AW82">
        <f>IF($A82="","",SUMIFS($BM$2:$BM$2500,$W$2:$W$2500,$A82))</f>
      </c>
      <c r="AX82">
        <f>IF($A82="","",SUMIFS($BN$2:$BN$2500,$W$2:$W$2500,$A82))</f>
      </c>
      <c r="AY82">
        <f>IF($A82="","",SUMIFS($BO$2:$BO$2500,$W$2:$W$2500,$A82))</f>
      </c>
      <c r="AZ82">
        <f>IF($A82="","",SUMIFS($BP$2:$BP$2500,$W$2:$W$2500,$A82))</f>
      </c>
      <c r="BA82">
        <f>IF($A82="","",SUMIFS($BQ$2:$BQ$2500,$W$2:$W$2500,$A82))</f>
      </c>
      <c r="BB82">
        <f>IF($A82="","",SUMIFS($BR$2:$BR$2500,$W$2:$W$2500,$A82))</f>
      </c>
      <c r="BC82">
        <f>IF($A82="","",SUMIFS($BS$2:$BS$2500,$W$2:$W$2500,$A82))</f>
      </c>
      <c r="BD82">
        <f>IF($A82="","",SUMIFS($BT$2:$BT$2500,$W$2:$W$2500,$A82))</f>
      </c>
      <c r="BF82">
        <f>IF($Z82="","",INDEX($AO$2:$AO$2000,$Z82))</f>
      </c>
      <c r="BG82">
        <f>IF($Z82="","",INDEX($AP$2:$AP$2000,$Z82))</f>
      </c>
      <c r="BH82">
        <f>IF($Z82="","",INDEX($AQ$2:$AQ$2000,$Z82))</f>
      </c>
      <c r="BI82">
        <f>IF($Z82="","",INDEX($AR$2:$AR$2000,$Z82))</f>
      </c>
      <c r="BJ82">
        <f>IF($Z82="","",INDEX($AS$2:$AS$2000,$Z82))</f>
      </c>
      <c r="BK82">
        <f>IF($Z82="","",INDEX($AT$2:$AT$2000,$Z82))</f>
      </c>
      <c r="BL82">
        <f>IF($Z82="","",INDEX($AU$2:$AU$2000,$Z82))</f>
      </c>
      <c r="BM82">
        <f>IF($Z82="","",INDEX($AV$2:$AV$2000,$Z82))</f>
      </c>
      <c r="BN82">
        <f>IF($Z82="","",INDEX($AW$2:$AW$2000,$Z82))</f>
      </c>
      <c r="BO82">
        <f>IF($Z82="","",INDEX($AX$2:$AX$2000,$Z82))</f>
      </c>
      <c r="BP82">
        <f>IF($Z82="","",INDEX($AY$2:$AY$2000,$Z82))</f>
      </c>
      <c r="BQ82">
        <f>IF($Z82="","",INDEX($AZ$2:$AZ$2000,$Z82))</f>
      </c>
      <c r="BR82">
        <f>IF($Z82="","",INDEX($BA$2:$BA$2000,$Z82))</f>
      </c>
      <c r="BS82">
        <f>IF($Z82="","",INDEX($BB$2:$BB$2000,$Z82))</f>
      </c>
      <c r="BT82">
        <f>IF($Z82="","",INDEX($BC$2:$BC$2000,$Z82))</f>
      </c>
      <c r="BV82">
        <f>IF(OR($A82="",$P82&lt;&gt;"Yes",$AH82="Yes"),"",1+N($AG82))</f>
      </c>
      <c r="BW82">
        <f>IF($A82="","",COUNTIFS($W$2:$W$2500,$A82,$BZ$2:$BZ$2500,"Yes")+COUNTIFS($X$2:$X$2500,$A82,$BY$2:$BY$2500,"Yes"))</f>
      </c>
      <c r="BX82">
        <f>IF(OR($A82="",$P82="Yes"),"",IF(N($BW82)=0,0,1+SUMIFS($CB$2:$CB$2500,$W$2:$W$2500,$A82)+SUMIFS($CA$2:$CA$2500,$X$2:$X$2500,$A82)))</f>
      </c>
      <c r="BY82" t="str">
        <f>IF($Y82="","",INDEX($AH$2:$AH$2000,$Y82)&amp;"")</f>
      </c>
      <c r="BZ82" t="str">
        <f>IF($Z82="","",INDEX($AH$2:$AH$2000,$Z82)&amp;"")</f>
      </c>
      <c r="CA82">
        <f>IF($Y82="","",INDEX($BV$2:$BV$2000,$Y82))</f>
      </c>
      <c r="CB82">
        <f>IF($Z82="","",INDEX($BV$2:$BV$2000,$Z82))</f>
      </c>
    </row>
    <row r="83">
      <c r="A83" t="str">
        <f>IF(TRIM(INDEX(games!$A:$A,ROW()))="","",TRIM(INDEX(games!$A:$A,ROW())))</f>
      </c>
      <c r="B83">
        <f>IF(OR($A83="",INDEX(games!$B:$B,ROW())=""),"",INDEX(games!$B:$B,ROW()))</f>
      </c>
      <c r="C83" t="str">
        <f>IF(OR($A83="",INDEX(games!$C:$C,ROW())=""),"",INDEX(games!$C:$C,ROW()))</f>
      </c>
      <c r="D83">
        <f>IF($A83="","",COUNTIF($W$2:$W$2500,$A83)+COUNTIF($X$2:$X$2500,$A83))</f>
      </c>
      <c r="E83">
        <f>IF($A83="","",IFERROR(MATCH($C83,$R$2:$R$5,0),0))</f>
      </c>
      <c r="F83">
        <f>IF($A83="","",MOD(ROW(),34))</f>
      </c>
      <c r="G83">
        <f>IF($A83="",NA(),IF($C83="Action",$B83,NA()))</f>
      </c>
      <c r="H83">
        <f>IF($A83="",NA(),IF($C83="Action",1+$F83*0.023,NA()))</f>
      </c>
      <c r="I83">
        <f>IF($A83="",NA(),IF($C83="Strategy",$B83,NA()))</f>
      </c>
      <c r="J83">
        <f>IF($A83="",NA(),IF($C83="Strategy",2+$F83*0.023,NA()))</f>
      </c>
      <c r="K83">
        <f>IF($A83="",NA(),IF($C83="Deckbuilder",$B83,NA()))</f>
      </c>
      <c r="L83">
        <f>IF($A83="",NA(),IF($C83="Deckbuilder",3+$F83*0.023,NA()))</f>
      </c>
      <c r="M83">
        <f>IF($A83="",NA(),IF($C83="Traditional",$B83,NA()))</f>
      </c>
      <c r="N83">
        <f>IF($A83="",NA(),IF($C83="Traditional",4+$F83*0.023,NA()))</f>
      </c>
      <c r="O83">
        <f>IF($A83="","",$D83+ROW()/1000000)</f>
      </c>
      <c r="P83" t="str">
        <f>IF(OR($A83="",INDEX(games!$H:$H,ROW())=""),"",INDEX(games!$H:$H,ROW()))</f>
      </c>
      <c r="Q83">
        <f>IF(OR($A83="",$P83&lt;&gt;"Yes"),"",$D83+ROW()/1000000)</f>
      </c>
      <c r="T83">
        <f>IF($Y83="","",INDEX($B$2:$B$2000,$Y83))</f>
      </c>
      <c r="U83">
        <f>IF($Z83="","",INDEX($B$2:$B$2000,$Z83))</f>
      </c>
      <c r="V83">
        <f>IF(OR($T83="",$U83=""),"",$U83-$T83)</f>
      </c>
      <c r="W83" t="str">
        <f>IF(TRIM(INDEX(connections!$A:$A,ROW()))="","",TRIM(INDEX(connections!$A:$A,ROW())))</f>
      </c>
      <c r="X83" t="str">
        <f>IF($W83="","",TRIM(INDEX(connections!$B:$B,ROW())))</f>
      </c>
      <c r="Y83">
        <f>IF($W83="","",IFERROR(MATCH($W83,$A$2:$A$2000,0),""))</f>
      </c>
      <c r="Z83">
        <f>IF($X83="","",IFERROR(MATCH($X83,$A$2:$A$2000,0),""))</f>
      </c>
      <c r="AA83" t="str">
        <f>IF($Y83="","",INDEX($P$2:$P$2000,$Y83))</f>
      </c>
      <c r="AB83" t="str">
        <f>IF($Z83="","",INDEX($P$2:$P$2000,$Z83))</f>
      </c>
      <c r="AC83">
        <f>IF(AND($AA83="Yes",$AB83="Yes"),1,"")</f>
      </c>
      <c r="AD83">
        <f>IF(OR($Y83="",$Z83=""),"",IF(INDEX($C$2:$C$2000,$Y83)=INDEX($C$2:$C$2000,$Z83),0,1))</f>
      </c>
      <c r="AE83">
        <f>IF($AC83&lt;&gt;1,"",IF(AND(INDEX($AG$2:$AG$2000,$Y83)=1,INDEX($AG$2:$AG$2000,$Z83)=1),1,""))</f>
      </c>
      <c r="AG83">
        <f>IF($A83="","",COUNTIFS($W$2:$W$2500,$A83,$AB$2:$AB$2500,"Yes")+COUNTIFS($X$2:$X$2500,$A83,$AA$2:$AA$2500,"Yes"))</f>
      </c>
      <c r="AH83" t="str">
        <f>IF(OR($P83&lt;&gt;"Yes",N($AG83)=0),"",IF(AND($AG83=1,COUNTIFS($W$2:$W$2500,$A83,$AE$2:$AE$2500,1)+COUNTIFS($X$2:$X$2500,$A83,$AE$2:$AE$2500,1)&gt;0),"","Yes"))</f>
      </c>
      <c r="AI83">
        <f>IF($AH83="Yes",$AG83,"")</f>
      </c>
      <c r="AJ83">
        <f>IF($AI83="","",$AI83+ROW()/1000000)</f>
      </c>
      <c r="AK83">
        <f>IF(OR($A83="",$P83="Yes",N($AG83)=0),"",$AG83+ROW()/1000000)</f>
      </c>
      <c r="AL83" t="str">
        <f>IF($A83="","",INDEX(games!$J:$J,ROW())&amp;"")</f>
      </c>
      <c r="AM83">
        <f>IF($A83="","",SUMPRODUCT($AO83:$BD83,'Map Analysis'!$AP$2^{0,1,2,3,4,5,6,7,8,9,10,11,12,13,14,15}))</f>
      </c>
      <c r="AN83">
        <f>IF($A83="","",$AM83+ROW()/10000000)</f>
      </c>
      <c r="AO83">
        <f>IF($A83="","",COUNTIF($W$2:$W$2500,$A83))</f>
      </c>
      <c r="AP83">
        <f>IF($A83="","",SUMIFS($BF$2:$BF$2500,$W$2:$W$2500,$A83))</f>
      </c>
      <c r="AQ83">
        <f>IF($A83="","",SUMIFS($BG$2:$BG$2500,$W$2:$W$2500,$A83))</f>
      </c>
      <c r="AR83">
        <f>IF($A83="","",SUMIFS($BH$2:$BH$2500,$W$2:$W$2500,$A83))</f>
      </c>
      <c r="AS83">
        <f>IF($A83="","",SUMIFS($BI$2:$BI$2500,$W$2:$W$2500,$A83))</f>
      </c>
      <c r="AT83">
        <f>IF($A83="","",SUMIFS($BJ$2:$BJ$2500,$W$2:$W$2500,$A83))</f>
      </c>
      <c r="AU83">
        <f>IF($A83="","",SUMIFS($BK$2:$BK$2500,$W$2:$W$2500,$A83))</f>
      </c>
      <c r="AV83">
        <f>IF($A83="","",SUMIFS($BL$2:$BL$2500,$W$2:$W$2500,$A83))</f>
      </c>
      <c r="AW83">
        <f>IF($A83="","",SUMIFS($BM$2:$BM$2500,$W$2:$W$2500,$A83))</f>
      </c>
      <c r="AX83">
        <f>IF($A83="","",SUMIFS($BN$2:$BN$2500,$W$2:$W$2500,$A83))</f>
      </c>
      <c r="AY83">
        <f>IF($A83="","",SUMIFS($BO$2:$BO$2500,$W$2:$W$2500,$A83))</f>
      </c>
      <c r="AZ83">
        <f>IF($A83="","",SUMIFS($BP$2:$BP$2500,$W$2:$W$2500,$A83))</f>
      </c>
      <c r="BA83">
        <f>IF($A83="","",SUMIFS($BQ$2:$BQ$2500,$W$2:$W$2500,$A83))</f>
      </c>
      <c r="BB83">
        <f>IF($A83="","",SUMIFS($BR$2:$BR$2500,$W$2:$W$2500,$A83))</f>
      </c>
      <c r="BC83">
        <f>IF($A83="","",SUMIFS($BS$2:$BS$2500,$W$2:$W$2500,$A83))</f>
      </c>
      <c r="BD83">
        <f>IF($A83="","",SUMIFS($BT$2:$BT$2500,$W$2:$W$2500,$A83))</f>
      </c>
      <c r="BF83">
        <f>IF($Z83="","",INDEX($AO$2:$AO$2000,$Z83))</f>
      </c>
      <c r="BG83">
        <f>IF($Z83="","",INDEX($AP$2:$AP$2000,$Z83))</f>
      </c>
      <c r="BH83">
        <f>IF($Z83="","",INDEX($AQ$2:$AQ$2000,$Z83))</f>
      </c>
      <c r="BI83">
        <f>IF($Z83="","",INDEX($AR$2:$AR$2000,$Z83))</f>
      </c>
      <c r="BJ83">
        <f>IF($Z83="","",INDEX($AS$2:$AS$2000,$Z83))</f>
      </c>
      <c r="BK83">
        <f>IF($Z83="","",INDEX($AT$2:$AT$2000,$Z83))</f>
      </c>
      <c r="BL83">
        <f>IF($Z83="","",INDEX($AU$2:$AU$2000,$Z83))</f>
      </c>
      <c r="BM83">
        <f>IF($Z83="","",INDEX($AV$2:$AV$2000,$Z83))</f>
      </c>
      <c r="BN83">
        <f>IF($Z83="","",INDEX($AW$2:$AW$2000,$Z83))</f>
      </c>
      <c r="BO83">
        <f>IF($Z83="","",INDEX($AX$2:$AX$2000,$Z83))</f>
      </c>
      <c r="BP83">
        <f>IF($Z83="","",INDEX($AY$2:$AY$2000,$Z83))</f>
      </c>
      <c r="BQ83">
        <f>IF($Z83="","",INDEX($AZ$2:$AZ$2000,$Z83))</f>
      </c>
      <c r="BR83">
        <f>IF($Z83="","",INDEX($BA$2:$BA$2000,$Z83))</f>
      </c>
      <c r="BS83">
        <f>IF($Z83="","",INDEX($BB$2:$BB$2000,$Z83))</f>
      </c>
      <c r="BT83">
        <f>IF($Z83="","",INDEX($BC$2:$BC$2000,$Z83))</f>
      </c>
      <c r="BV83">
        <f>IF(OR($A83="",$P83&lt;&gt;"Yes",$AH83="Yes"),"",1+N($AG83))</f>
      </c>
      <c r="BW83">
        <f>IF($A83="","",COUNTIFS($W$2:$W$2500,$A83,$BZ$2:$BZ$2500,"Yes")+COUNTIFS($X$2:$X$2500,$A83,$BY$2:$BY$2500,"Yes"))</f>
      </c>
      <c r="BX83">
        <f>IF(OR($A83="",$P83="Yes"),"",IF(N($BW83)=0,0,1+SUMIFS($CB$2:$CB$2500,$W$2:$W$2500,$A83)+SUMIFS($CA$2:$CA$2500,$X$2:$X$2500,$A83)))</f>
      </c>
      <c r="BY83" t="str">
        <f>IF($Y83="","",INDEX($AH$2:$AH$2000,$Y83)&amp;"")</f>
      </c>
      <c r="BZ83" t="str">
        <f>IF($Z83="","",INDEX($AH$2:$AH$2000,$Z83)&amp;"")</f>
      </c>
      <c r="CA83">
        <f>IF($Y83="","",INDEX($BV$2:$BV$2000,$Y83))</f>
      </c>
      <c r="CB83">
        <f>IF($Z83="","",INDEX($BV$2:$BV$2000,$Z83))</f>
      </c>
    </row>
    <row r="84">
      <c r="A84" t="str">
        <f>IF(TRIM(INDEX(games!$A:$A,ROW()))="","",TRIM(INDEX(games!$A:$A,ROW())))</f>
      </c>
      <c r="B84">
        <f>IF(OR($A84="",INDEX(games!$B:$B,ROW())=""),"",INDEX(games!$B:$B,ROW()))</f>
      </c>
      <c r="C84" t="str">
        <f>IF(OR($A84="",INDEX(games!$C:$C,ROW())=""),"",INDEX(games!$C:$C,ROW()))</f>
      </c>
      <c r="D84">
        <f>IF($A84="","",COUNTIF($W$2:$W$2500,$A84)+COUNTIF($X$2:$X$2500,$A84))</f>
      </c>
      <c r="E84">
        <f>IF($A84="","",IFERROR(MATCH($C84,$R$2:$R$5,0),0))</f>
      </c>
      <c r="F84">
        <f>IF($A84="","",MOD(ROW(),34))</f>
      </c>
      <c r="G84">
        <f>IF($A84="",NA(),IF($C84="Action",$B84,NA()))</f>
      </c>
      <c r="H84">
        <f>IF($A84="",NA(),IF($C84="Action",1+$F84*0.023,NA()))</f>
      </c>
      <c r="I84">
        <f>IF($A84="",NA(),IF($C84="Strategy",$B84,NA()))</f>
      </c>
      <c r="J84">
        <f>IF($A84="",NA(),IF($C84="Strategy",2+$F84*0.023,NA()))</f>
      </c>
      <c r="K84">
        <f>IF($A84="",NA(),IF($C84="Deckbuilder",$B84,NA()))</f>
      </c>
      <c r="L84">
        <f>IF($A84="",NA(),IF($C84="Deckbuilder",3+$F84*0.023,NA()))</f>
      </c>
      <c r="M84">
        <f>IF($A84="",NA(),IF($C84="Traditional",$B84,NA()))</f>
      </c>
      <c r="N84">
        <f>IF($A84="",NA(),IF($C84="Traditional",4+$F84*0.023,NA()))</f>
      </c>
      <c r="O84">
        <f>IF($A84="","",$D84+ROW()/1000000)</f>
      </c>
      <c r="P84" t="str">
        <f>IF(OR($A84="",INDEX(games!$H:$H,ROW())=""),"",INDEX(games!$H:$H,ROW()))</f>
      </c>
      <c r="Q84">
        <f>IF(OR($A84="",$P84&lt;&gt;"Yes"),"",$D84+ROW()/1000000)</f>
      </c>
      <c r="T84">
        <f>IF($Y84="","",INDEX($B$2:$B$2000,$Y84))</f>
      </c>
      <c r="U84">
        <f>IF($Z84="","",INDEX($B$2:$B$2000,$Z84))</f>
      </c>
      <c r="V84">
        <f>IF(OR($T84="",$U84=""),"",$U84-$T84)</f>
      </c>
      <c r="W84" t="str">
        <f>IF(TRIM(INDEX(connections!$A:$A,ROW()))="","",TRIM(INDEX(connections!$A:$A,ROW())))</f>
      </c>
      <c r="X84" t="str">
        <f>IF($W84="","",TRIM(INDEX(connections!$B:$B,ROW())))</f>
      </c>
      <c r="Y84">
        <f>IF($W84="","",IFERROR(MATCH($W84,$A$2:$A$2000,0),""))</f>
      </c>
      <c r="Z84">
        <f>IF($X84="","",IFERROR(MATCH($X84,$A$2:$A$2000,0),""))</f>
      </c>
      <c r="AA84" t="str">
        <f>IF($Y84="","",INDEX($P$2:$P$2000,$Y84))</f>
      </c>
      <c r="AB84" t="str">
        <f>IF($Z84="","",INDEX($P$2:$P$2000,$Z84))</f>
      </c>
      <c r="AC84">
        <f>IF(AND($AA84="Yes",$AB84="Yes"),1,"")</f>
      </c>
      <c r="AD84">
        <f>IF(OR($Y84="",$Z84=""),"",IF(INDEX($C$2:$C$2000,$Y84)=INDEX($C$2:$C$2000,$Z84),0,1))</f>
      </c>
      <c r="AE84">
        <f>IF($AC84&lt;&gt;1,"",IF(AND(INDEX($AG$2:$AG$2000,$Y84)=1,INDEX($AG$2:$AG$2000,$Z84)=1),1,""))</f>
      </c>
      <c r="AG84">
        <f>IF($A84="","",COUNTIFS($W$2:$W$2500,$A84,$AB$2:$AB$2500,"Yes")+COUNTIFS($X$2:$X$2500,$A84,$AA$2:$AA$2500,"Yes"))</f>
      </c>
      <c r="AH84" t="str">
        <f>IF(OR($P84&lt;&gt;"Yes",N($AG84)=0),"",IF(AND($AG84=1,COUNTIFS($W$2:$W$2500,$A84,$AE$2:$AE$2500,1)+COUNTIFS($X$2:$X$2500,$A84,$AE$2:$AE$2500,1)&gt;0),"","Yes"))</f>
      </c>
      <c r="AI84">
        <f>IF($AH84="Yes",$AG84,"")</f>
      </c>
      <c r="AJ84">
        <f>IF($AI84="","",$AI84+ROW()/1000000)</f>
      </c>
      <c r="AK84">
        <f>IF(OR($A84="",$P84="Yes",N($AG84)=0),"",$AG84+ROW()/1000000)</f>
      </c>
      <c r="AL84" t="str">
        <f>IF($A84="","",INDEX(games!$J:$J,ROW())&amp;"")</f>
      </c>
      <c r="AM84">
        <f>IF($A84="","",SUMPRODUCT($AO84:$BD84,'Map Analysis'!$AP$2^{0,1,2,3,4,5,6,7,8,9,10,11,12,13,14,15}))</f>
      </c>
      <c r="AN84">
        <f>IF($A84="","",$AM84+ROW()/10000000)</f>
      </c>
      <c r="AO84">
        <f>IF($A84="","",COUNTIF($W$2:$W$2500,$A84))</f>
      </c>
      <c r="AP84">
        <f>IF($A84="","",SUMIFS($BF$2:$BF$2500,$W$2:$W$2500,$A84))</f>
      </c>
      <c r="AQ84">
        <f>IF($A84="","",SUMIFS($BG$2:$BG$2500,$W$2:$W$2500,$A84))</f>
      </c>
      <c r="AR84">
        <f>IF($A84="","",SUMIFS($BH$2:$BH$2500,$W$2:$W$2500,$A84))</f>
      </c>
      <c r="AS84">
        <f>IF($A84="","",SUMIFS($BI$2:$BI$2500,$W$2:$W$2500,$A84))</f>
      </c>
      <c r="AT84">
        <f>IF($A84="","",SUMIFS($BJ$2:$BJ$2500,$W$2:$W$2500,$A84))</f>
      </c>
      <c r="AU84">
        <f>IF($A84="","",SUMIFS($BK$2:$BK$2500,$W$2:$W$2500,$A84))</f>
      </c>
      <c r="AV84">
        <f>IF($A84="","",SUMIFS($BL$2:$BL$2500,$W$2:$W$2500,$A84))</f>
      </c>
      <c r="AW84">
        <f>IF($A84="","",SUMIFS($BM$2:$BM$2500,$W$2:$W$2500,$A84))</f>
      </c>
      <c r="AX84">
        <f>IF($A84="","",SUMIFS($BN$2:$BN$2500,$W$2:$W$2500,$A84))</f>
      </c>
      <c r="AY84">
        <f>IF($A84="","",SUMIFS($BO$2:$BO$2500,$W$2:$W$2500,$A84))</f>
      </c>
      <c r="AZ84">
        <f>IF($A84="","",SUMIFS($BP$2:$BP$2500,$W$2:$W$2500,$A84))</f>
      </c>
      <c r="BA84">
        <f>IF($A84="","",SUMIFS($BQ$2:$BQ$2500,$W$2:$W$2500,$A84))</f>
      </c>
      <c r="BB84">
        <f>IF($A84="","",SUMIFS($BR$2:$BR$2500,$W$2:$W$2500,$A84))</f>
      </c>
      <c r="BC84">
        <f>IF($A84="","",SUMIFS($BS$2:$BS$2500,$W$2:$W$2500,$A84))</f>
      </c>
      <c r="BD84">
        <f>IF($A84="","",SUMIFS($BT$2:$BT$2500,$W$2:$W$2500,$A84))</f>
      </c>
      <c r="BF84">
        <f>IF($Z84="","",INDEX($AO$2:$AO$2000,$Z84))</f>
      </c>
      <c r="BG84">
        <f>IF($Z84="","",INDEX($AP$2:$AP$2000,$Z84))</f>
      </c>
      <c r="BH84">
        <f>IF($Z84="","",INDEX($AQ$2:$AQ$2000,$Z84))</f>
      </c>
      <c r="BI84">
        <f>IF($Z84="","",INDEX($AR$2:$AR$2000,$Z84))</f>
      </c>
      <c r="BJ84">
        <f>IF($Z84="","",INDEX($AS$2:$AS$2000,$Z84))</f>
      </c>
      <c r="BK84">
        <f>IF($Z84="","",INDEX($AT$2:$AT$2000,$Z84))</f>
      </c>
      <c r="BL84">
        <f>IF($Z84="","",INDEX($AU$2:$AU$2000,$Z84))</f>
      </c>
      <c r="BM84">
        <f>IF($Z84="","",INDEX($AV$2:$AV$2000,$Z84))</f>
      </c>
      <c r="BN84">
        <f>IF($Z84="","",INDEX($AW$2:$AW$2000,$Z84))</f>
      </c>
      <c r="BO84">
        <f>IF($Z84="","",INDEX($AX$2:$AX$2000,$Z84))</f>
      </c>
      <c r="BP84">
        <f>IF($Z84="","",INDEX($AY$2:$AY$2000,$Z84))</f>
      </c>
      <c r="BQ84">
        <f>IF($Z84="","",INDEX($AZ$2:$AZ$2000,$Z84))</f>
      </c>
      <c r="BR84">
        <f>IF($Z84="","",INDEX($BA$2:$BA$2000,$Z84))</f>
      </c>
      <c r="BS84">
        <f>IF($Z84="","",INDEX($BB$2:$BB$2000,$Z84))</f>
      </c>
      <c r="BT84">
        <f>IF($Z84="","",INDEX($BC$2:$BC$2000,$Z84))</f>
      </c>
      <c r="BV84">
        <f>IF(OR($A84="",$P84&lt;&gt;"Yes",$AH84="Yes"),"",1+N($AG84))</f>
      </c>
      <c r="BW84">
        <f>IF($A84="","",COUNTIFS($W$2:$W$2500,$A84,$BZ$2:$BZ$2500,"Yes")+COUNTIFS($X$2:$X$2500,$A84,$BY$2:$BY$2500,"Yes"))</f>
      </c>
      <c r="BX84">
        <f>IF(OR($A84="",$P84="Yes"),"",IF(N($BW84)=0,0,1+SUMIFS($CB$2:$CB$2500,$W$2:$W$2500,$A84)+SUMIFS($CA$2:$CA$2500,$X$2:$X$2500,$A84)))</f>
      </c>
      <c r="BY84" t="str">
        <f>IF($Y84="","",INDEX($AH$2:$AH$2000,$Y84)&amp;"")</f>
      </c>
      <c r="BZ84" t="str">
        <f>IF($Z84="","",INDEX($AH$2:$AH$2000,$Z84)&amp;"")</f>
      </c>
      <c r="CA84">
        <f>IF($Y84="","",INDEX($BV$2:$BV$2000,$Y84))</f>
      </c>
      <c r="CB84">
        <f>IF($Z84="","",INDEX($BV$2:$BV$2000,$Z84))</f>
      </c>
    </row>
    <row r="85">
      <c r="A85" t="str">
        <f>IF(TRIM(INDEX(games!$A:$A,ROW()))="","",TRIM(INDEX(games!$A:$A,ROW())))</f>
      </c>
      <c r="B85">
        <f>IF(OR($A85="",INDEX(games!$B:$B,ROW())=""),"",INDEX(games!$B:$B,ROW()))</f>
      </c>
      <c r="C85" t="str">
        <f>IF(OR($A85="",INDEX(games!$C:$C,ROW())=""),"",INDEX(games!$C:$C,ROW()))</f>
      </c>
      <c r="D85">
        <f>IF($A85="","",COUNTIF($W$2:$W$2500,$A85)+COUNTIF($X$2:$X$2500,$A85))</f>
      </c>
      <c r="E85">
        <f>IF($A85="","",IFERROR(MATCH($C85,$R$2:$R$5,0),0))</f>
      </c>
      <c r="F85">
        <f>IF($A85="","",MOD(ROW(),34))</f>
      </c>
      <c r="G85">
        <f>IF($A85="",NA(),IF($C85="Action",$B85,NA()))</f>
      </c>
      <c r="H85">
        <f>IF($A85="",NA(),IF($C85="Action",1+$F85*0.023,NA()))</f>
      </c>
      <c r="I85">
        <f>IF($A85="",NA(),IF($C85="Strategy",$B85,NA()))</f>
      </c>
      <c r="J85">
        <f>IF($A85="",NA(),IF($C85="Strategy",2+$F85*0.023,NA()))</f>
      </c>
      <c r="K85">
        <f>IF($A85="",NA(),IF($C85="Deckbuilder",$B85,NA()))</f>
      </c>
      <c r="L85">
        <f>IF($A85="",NA(),IF($C85="Deckbuilder",3+$F85*0.023,NA()))</f>
      </c>
      <c r="M85">
        <f>IF($A85="",NA(),IF($C85="Traditional",$B85,NA()))</f>
      </c>
      <c r="N85">
        <f>IF($A85="",NA(),IF($C85="Traditional",4+$F85*0.023,NA()))</f>
      </c>
      <c r="O85">
        <f>IF($A85="","",$D85+ROW()/1000000)</f>
      </c>
      <c r="P85" t="str">
        <f>IF(OR($A85="",INDEX(games!$H:$H,ROW())=""),"",INDEX(games!$H:$H,ROW()))</f>
      </c>
      <c r="Q85">
        <f>IF(OR($A85="",$P85&lt;&gt;"Yes"),"",$D85+ROW()/1000000)</f>
      </c>
      <c r="T85">
        <f>IF($Y85="","",INDEX($B$2:$B$2000,$Y85))</f>
      </c>
      <c r="U85">
        <f>IF($Z85="","",INDEX($B$2:$B$2000,$Z85))</f>
      </c>
      <c r="V85">
        <f>IF(OR($T85="",$U85=""),"",$U85-$T85)</f>
      </c>
      <c r="W85" t="str">
        <f>IF(TRIM(INDEX(connections!$A:$A,ROW()))="","",TRIM(INDEX(connections!$A:$A,ROW())))</f>
      </c>
      <c r="X85" t="str">
        <f>IF($W85="","",TRIM(INDEX(connections!$B:$B,ROW())))</f>
      </c>
      <c r="Y85">
        <f>IF($W85="","",IFERROR(MATCH($W85,$A$2:$A$2000,0),""))</f>
      </c>
      <c r="Z85">
        <f>IF($X85="","",IFERROR(MATCH($X85,$A$2:$A$2000,0),""))</f>
      </c>
      <c r="AA85" t="str">
        <f>IF($Y85="","",INDEX($P$2:$P$2000,$Y85))</f>
      </c>
      <c r="AB85" t="str">
        <f>IF($Z85="","",INDEX($P$2:$P$2000,$Z85))</f>
      </c>
      <c r="AC85">
        <f>IF(AND($AA85="Yes",$AB85="Yes"),1,"")</f>
      </c>
      <c r="AD85">
        <f>IF(OR($Y85="",$Z85=""),"",IF(INDEX($C$2:$C$2000,$Y85)=INDEX($C$2:$C$2000,$Z85),0,1))</f>
      </c>
      <c r="AE85">
        <f>IF($AC85&lt;&gt;1,"",IF(AND(INDEX($AG$2:$AG$2000,$Y85)=1,INDEX($AG$2:$AG$2000,$Z85)=1),1,""))</f>
      </c>
      <c r="AG85">
        <f>IF($A85="","",COUNTIFS($W$2:$W$2500,$A85,$AB$2:$AB$2500,"Yes")+COUNTIFS($X$2:$X$2500,$A85,$AA$2:$AA$2500,"Yes"))</f>
      </c>
      <c r="AH85" t="str">
        <f>IF(OR($P85&lt;&gt;"Yes",N($AG85)=0),"",IF(AND($AG85=1,COUNTIFS($W$2:$W$2500,$A85,$AE$2:$AE$2500,1)+COUNTIFS($X$2:$X$2500,$A85,$AE$2:$AE$2500,1)&gt;0),"","Yes"))</f>
      </c>
      <c r="AI85">
        <f>IF($AH85="Yes",$AG85,"")</f>
      </c>
      <c r="AJ85">
        <f>IF($AI85="","",$AI85+ROW()/1000000)</f>
      </c>
      <c r="AK85">
        <f>IF(OR($A85="",$P85="Yes",N($AG85)=0),"",$AG85+ROW()/1000000)</f>
      </c>
      <c r="AL85" t="str">
        <f>IF($A85="","",INDEX(games!$J:$J,ROW())&amp;"")</f>
      </c>
      <c r="AM85">
        <f>IF($A85="","",SUMPRODUCT($AO85:$BD85,'Map Analysis'!$AP$2^{0,1,2,3,4,5,6,7,8,9,10,11,12,13,14,15}))</f>
      </c>
      <c r="AN85">
        <f>IF($A85="","",$AM85+ROW()/10000000)</f>
      </c>
      <c r="AO85">
        <f>IF($A85="","",COUNTIF($W$2:$W$2500,$A85))</f>
      </c>
      <c r="AP85">
        <f>IF($A85="","",SUMIFS($BF$2:$BF$2500,$W$2:$W$2500,$A85))</f>
      </c>
      <c r="AQ85">
        <f>IF($A85="","",SUMIFS($BG$2:$BG$2500,$W$2:$W$2500,$A85))</f>
      </c>
      <c r="AR85">
        <f>IF($A85="","",SUMIFS($BH$2:$BH$2500,$W$2:$W$2500,$A85))</f>
      </c>
      <c r="AS85">
        <f>IF($A85="","",SUMIFS($BI$2:$BI$2500,$W$2:$W$2500,$A85))</f>
      </c>
      <c r="AT85">
        <f>IF($A85="","",SUMIFS($BJ$2:$BJ$2500,$W$2:$W$2500,$A85))</f>
      </c>
      <c r="AU85">
        <f>IF($A85="","",SUMIFS($BK$2:$BK$2500,$W$2:$W$2500,$A85))</f>
      </c>
      <c r="AV85">
        <f>IF($A85="","",SUMIFS($BL$2:$BL$2500,$W$2:$W$2500,$A85))</f>
      </c>
      <c r="AW85">
        <f>IF($A85="","",SUMIFS($BM$2:$BM$2500,$W$2:$W$2500,$A85))</f>
      </c>
      <c r="AX85">
        <f>IF($A85="","",SUMIFS($BN$2:$BN$2500,$W$2:$W$2500,$A85))</f>
      </c>
      <c r="AY85">
        <f>IF($A85="","",SUMIFS($BO$2:$BO$2500,$W$2:$W$2500,$A85))</f>
      </c>
      <c r="AZ85">
        <f>IF($A85="","",SUMIFS($BP$2:$BP$2500,$W$2:$W$2500,$A85))</f>
      </c>
      <c r="BA85">
        <f>IF($A85="","",SUMIFS($BQ$2:$BQ$2500,$W$2:$W$2500,$A85))</f>
      </c>
      <c r="BB85">
        <f>IF($A85="","",SUMIFS($BR$2:$BR$2500,$W$2:$W$2500,$A85))</f>
      </c>
      <c r="BC85">
        <f>IF($A85="","",SUMIFS($BS$2:$BS$2500,$W$2:$W$2500,$A85))</f>
      </c>
      <c r="BD85">
        <f>IF($A85="","",SUMIFS($BT$2:$BT$2500,$W$2:$W$2500,$A85))</f>
      </c>
      <c r="BF85">
        <f>IF($Z85="","",INDEX($AO$2:$AO$2000,$Z85))</f>
      </c>
      <c r="BG85">
        <f>IF($Z85="","",INDEX($AP$2:$AP$2000,$Z85))</f>
      </c>
      <c r="BH85">
        <f>IF($Z85="","",INDEX($AQ$2:$AQ$2000,$Z85))</f>
      </c>
      <c r="BI85">
        <f>IF($Z85="","",INDEX($AR$2:$AR$2000,$Z85))</f>
      </c>
      <c r="BJ85">
        <f>IF($Z85="","",INDEX($AS$2:$AS$2000,$Z85))</f>
      </c>
      <c r="BK85">
        <f>IF($Z85="","",INDEX($AT$2:$AT$2000,$Z85))</f>
      </c>
      <c r="BL85">
        <f>IF($Z85="","",INDEX($AU$2:$AU$2000,$Z85))</f>
      </c>
      <c r="BM85">
        <f>IF($Z85="","",INDEX($AV$2:$AV$2000,$Z85))</f>
      </c>
      <c r="BN85">
        <f>IF($Z85="","",INDEX($AW$2:$AW$2000,$Z85))</f>
      </c>
      <c r="BO85">
        <f>IF($Z85="","",INDEX($AX$2:$AX$2000,$Z85))</f>
      </c>
      <c r="BP85">
        <f>IF($Z85="","",INDEX($AY$2:$AY$2000,$Z85))</f>
      </c>
      <c r="BQ85">
        <f>IF($Z85="","",INDEX($AZ$2:$AZ$2000,$Z85))</f>
      </c>
      <c r="BR85">
        <f>IF($Z85="","",INDEX($BA$2:$BA$2000,$Z85))</f>
      </c>
      <c r="BS85">
        <f>IF($Z85="","",INDEX($BB$2:$BB$2000,$Z85))</f>
      </c>
      <c r="BT85">
        <f>IF($Z85="","",INDEX($BC$2:$BC$2000,$Z85))</f>
      </c>
      <c r="BV85">
        <f>IF(OR($A85="",$P85&lt;&gt;"Yes",$AH85="Yes"),"",1+N($AG85))</f>
      </c>
      <c r="BW85">
        <f>IF($A85="","",COUNTIFS($W$2:$W$2500,$A85,$BZ$2:$BZ$2500,"Yes")+COUNTIFS($X$2:$X$2500,$A85,$BY$2:$BY$2500,"Yes"))</f>
      </c>
      <c r="BX85">
        <f>IF(OR($A85="",$P85="Yes"),"",IF(N($BW85)=0,0,1+SUMIFS($CB$2:$CB$2500,$W$2:$W$2500,$A85)+SUMIFS($CA$2:$CA$2500,$X$2:$X$2500,$A85)))</f>
      </c>
      <c r="BY85" t="str">
        <f>IF($Y85="","",INDEX($AH$2:$AH$2000,$Y85)&amp;"")</f>
      </c>
      <c r="BZ85" t="str">
        <f>IF($Z85="","",INDEX($AH$2:$AH$2000,$Z85)&amp;"")</f>
      </c>
      <c r="CA85">
        <f>IF($Y85="","",INDEX($BV$2:$BV$2000,$Y85))</f>
      </c>
      <c r="CB85">
        <f>IF($Z85="","",INDEX($BV$2:$BV$2000,$Z85))</f>
      </c>
    </row>
    <row r="86">
      <c r="A86" t="str">
        <f>IF(TRIM(INDEX(games!$A:$A,ROW()))="","",TRIM(INDEX(games!$A:$A,ROW())))</f>
      </c>
      <c r="B86">
        <f>IF(OR($A86="",INDEX(games!$B:$B,ROW())=""),"",INDEX(games!$B:$B,ROW()))</f>
      </c>
      <c r="C86" t="str">
        <f>IF(OR($A86="",INDEX(games!$C:$C,ROW())=""),"",INDEX(games!$C:$C,ROW()))</f>
      </c>
      <c r="D86">
        <f>IF($A86="","",COUNTIF($W$2:$W$2500,$A86)+COUNTIF($X$2:$X$2500,$A86))</f>
      </c>
      <c r="E86">
        <f>IF($A86="","",IFERROR(MATCH($C86,$R$2:$R$5,0),0))</f>
      </c>
      <c r="F86">
        <f>IF($A86="","",MOD(ROW(),34))</f>
      </c>
      <c r="G86">
        <f>IF($A86="",NA(),IF($C86="Action",$B86,NA()))</f>
      </c>
      <c r="H86">
        <f>IF($A86="",NA(),IF($C86="Action",1+$F86*0.023,NA()))</f>
      </c>
      <c r="I86">
        <f>IF($A86="",NA(),IF($C86="Strategy",$B86,NA()))</f>
      </c>
      <c r="J86">
        <f>IF($A86="",NA(),IF($C86="Strategy",2+$F86*0.023,NA()))</f>
      </c>
      <c r="K86">
        <f>IF($A86="",NA(),IF($C86="Deckbuilder",$B86,NA()))</f>
      </c>
      <c r="L86">
        <f>IF($A86="",NA(),IF($C86="Deckbuilder",3+$F86*0.023,NA()))</f>
      </c>
      <c r="M86">
        <f>IF($A86="",NA(),IF($C86="Traditional",$B86,NA()))</f>
      </c>
      <c r="N86">
        <f>IF($A86="",NA(),IF($C86="Traditional",4+$F86*0.023,NA()))</f>
      </c>
      <c r="O86">
        <f>IF($A86="","",$D86+ROW()/1000000)</f>
      </c>
      <c r="P86" t="str">
        <f>IF(OR($A86="",INDEX(games!$H:$H,ROW())=""),"",INDEX(games!$H:$H,ROW()))</f>
      </c>
      <c r="Q86">
        <f>IF(OR($A86="",$P86&lt;&gt;"Yes"),"",$D86+ROW()/1000000)</f>
      </c>
      <c r="T86">
        <f>IF($Y86="","",INDEX($B$2:$B$2000,$Y86))</f>
      </c>
      <c r="U86">
        <f>IF($Z86="","",INDEX($B$2:$B$2000,$Z86))</f>
      </c>
      <c r="V86">
        <f>IF(OR($T86="",$U86=""),"",$U86-$T86)</f>
      </c>
      <c r="W86" t="str">
        <f>IF(TRIM(INDEX(connections!$A:$A,ROW()))="","",TRIM(INDEX(connections!$A:$A,ROW())))</f>
      </c>
      <c r="X86" t="str">
        <f>IF($W86="","",TRIM(INDEX(connections!$B:$B,ROW())))</f>
      </c>
      <c r="Y86">
        <f>IF($W86="","",IFERROR(MATCH($W86,$A$2:$A$2000,0),""))</f>
      </c>
      <c r="Z86">
        <f>IF($X86="","",IFERROR(MATCH($X86,$A$2:$A$2000,0),""))</f>
      </c>
      <c r="AA86" t="str">
        <f>IF($Y86="","",INDEX($P$2:$P$2000,$Y86))</f>
      </c>
      <c r="AB86" t="str">
        <f>IF($Z86="","",INDEX($P$2:$P$2000,$Z86))</f>
      </c>
      <c r="AC86">
        <f>IF(AND($AA86="Yes",$AB86="Yes"),1,"")</f>
      </c>
      <c r="AD86">
        <f>IF(OR($Y86="",$Z86=""),"",IF(INDEX($C$2:$C$2000,$Y86)=INDEX($C$2:$C$2000,$Z86),0,1))</f>
      </c>
      <c r="AE86">
        <f>IF($AC86&lt;&gt;1,"",IF(AND(INDEX($AG$2:$AG$2000,$Y86)=1,INDEX($AG$2:$AG$2000,$Z86)=1),1,""))</f>
      </c>
      <c r="AG86">
        <f>IF($A86="","",COUNTIFS($W$2:$W$2500,$A86,$AB$2:$AB$2500,"Yes")+COUNTIFS($X$2:$X$2500,$A86,$AA$2:$AA$2500,"Yes"))</f>
      </c>
      <c r="AH86" t="str">
        <f>IF(OR($P86&lt;&gt;"Yes",N($AG86)=0),"",IF(AND($AG86=1,COUNTIFS($W$2:$W$2500,$A86,$AE$2:$AE$2500,1)+COUNTIFS($X$2:$X$2500,$A86,$AE$2:$AE$2500,1)&gt;0),"","Yes"))</f>
      </c>
      <c r="AI86">
        <f>IF($AH86="Yes",$AG86,"")</f>
      </c>
      <c r="AJ86">
        <f>IF($AI86="","",$AI86+ROW()/1000000)</f>
      </c>
      <c r="AK86">
        <f>IF(OR($A86="",$P86="Yes",N($AG86)=0),"",$AG86+ROW()/1000000)</f>
      </c>
      <c r="AL86" t="str">
        <f>IF($A86="","",INDEX(games!$J:$J,ROW())&amp;"")</f>
      </c>
      <c r="AM86">
        <f>IF($A86="","",SUMPRODUCT($AO86:$BD86,'Map Analysis'!$AP$2^{0,1,2,3,4,5,6,7,8,9,10,11,12,13,14,15}))</f>
      </c>
      <c r="AN86">
        <f>IF($A86="","",$AM86+ROW()/10000000)</f>
      </c>
      <c r="AO86">
        <f>IF($A86="","",COUNTIF($W$2:$W$2500,$A86))</f>
      </c>
      <c r="AP86">
        <f>IF($A86="","",SUMIFS($BF$2:$BF$2500,$W$2:$W$2500,$A86))</f>
      </c>
      <c r="AQ86">
        <f>IF($A86="","",SUMIFS($BG$2:$BG$2500,$W$2:$W$2500,$A86))</f>
      </c>
      <c r="AR86">
        <f>IF($A86="","",SUMIFS($BH$2:$BH$2500,$W$2:$W$2500,$A86))</f>
      </c>
      <c r="AS86">
        <f>IF($A86="","",SUMIFS($BI$2:$BI$2500,$W$2:$W$2500,$A86))</f>
      </c>
      <c r="AT86">
        <f>IF($A86="","",SUMIFS($BJ$2:$BJ$2500,$W$2:$W$2500,$A86))</f>
      </c>
      <c r="AU86">
        <f>IF($A86="","",SUMIFS($BK$2:$BK$2500,$W$2:$W$2500,$A86))</f>
      </c>
      <c r="AV86">
        <f>IF($A86="","",SUMIFS($BL$2:$BL$2500,$W$2:$W$2500,$A86))</f>
      </c>
      <c r="AW86">
        <f>IF($A86="","",SUMIFS($BM$2:$BM$2500,$W$2:$W$2500,$A86))</f>
      </c>
      <c r="AX86">
        <f>IF($A86="","",SUMIFS($BN$2:$BN$2500,$W$2:$W$2500,$A86))</f>
      </c>
      <c r="AY86">
        <f>IF($A86="","",SUMIFS($BO$2:$BO$2500,$W$2:$W$2500,$A86))</f>
      </c>
      <c r="AZ86">
        <f>IF($A86="","",SUMIFS($BP$2:$BP$2500,$W$2:$W$2500,$A86))</f>
      </c>
      <c r="BA86">
        <f>IF($A86="","",SUMIFS($BQ$2:$BQ$2500,$W$2:$W$2500,$A86))</f>
      </c>
      <c r="BB86">
        <f>IF($A86="","",SUMIFS($BR$2:$BR$2500,$W$2:$W$2500,$A86))</f>
      </c>
      <c r="BC86">
        <f>IF($A86="","",SUMIFS($BS$2:$BS$2500,$W$2:$W$2500,$A86))</f>
      </c>
      <c r="BD86">
        <f>IF($A86="","",SUMIFS($BT$2:$BT$2500,$W$2:$W$2500,$A86))</f>
      </c>
      <c r="BF86">
        <f>IF($Z86="","",INDEX($AO$2:$AO$2000,$Z86))</f>
      </c>
      <c r="BG86">
        <f>IF($Z86="","",INDEX($AP$2:$AP$2000,$Z86))</f>
      </c>
      <c r="BH86">
        <f>IF($Z86="","",INDEX($AQ$2:$AQ$2000,$Z86))</f>
      </c>
      <c r="BI86">
        <f>IF($Z86="","",INDEX($AR$2:$AR$2000,$Z86))</f>
      </c>
      <c r="BJ86">
        <f>IF($Z86="","",INDEX($AS$2:$AS$2000,$Z86))</f>
      </c>
      <c r="BK86">
        <f>IF($Z86="","",INDEX($AT$2:$AT$2000,$Z86))</f>
      </c>
      <c r="BL86">
        <f>IF($Z86="","",INDEX($AU$2:$AU$2000,$Z86))</f>
      </c>
      <c r="BM86">
        <f>IF($Z86="","",INDEX($AV$2:$AV$2000,$Z86))</f>
      </c>
      <c r="BN86">
        <f>IF($Z86="","",INDEX($AW$2:$AW$2000,$Z86))</f>
      </c>
      <c r="BO86">
        <f>IF($Z86="","",INDEX($AX$2:$AX$2000,$Z86))</f>
      </c>
      <c r="BP86">
        <f>IF($Z86="","",INDEX($AY$2:$AY$2000,$Z86))</f>
      </c>
      <c r="BQ86">
        <f>IF($Z86="","",INDEX($AZ$2:$AZ$2000,$Z86))</f>
      </c>
      <c r="BR86">
        <f>IF($Z86="","",INDEX($BA$2:$BA$2000,$Z86))</f>
      </c>
      <c r="BS86">
        <f>IF($Z86="","",INDEX($BB$2:$BB$2000,$Z86))</f>
      </c>
      <c r="BT86">
        <f>IF($Z86="","",INDEX($BC$2:$BC$2000,$Z86))</f>
      </c>
      <c r="BV86">
        <f>IF(OR($A86="",$P86&lt;&gt;"Yes",$AH86="Yes"),"",1+N($AG86))</f>
      </c>
      <c r="BW86">
        <f>IF($A86="","",COUNTIFS($W$2:$W$2500,$A86,$BZ$2:$BZ$2500,"Yes")+COUNTIFS($X$2:$X$2500,$A86,$BY$2:$BY$2500,"Yes"))</f>
      </c>
      <c r="BX86">
        <f>IF(OR($A86="",$P86="Yes"),"",IF(N($BW86)=0,0,1+SUMIFS($CB$2:$CB$2500,$W$2:$W$2500,$A86)+SUMIFS($CA$2:$CA$2500,$X$2:$X$2500,$A86)))</f>
      </c>
      <c r="BY86" t="str">
        <f>IF($Y86="","",INDEX($AH$2:$AH$2000,$Y86)&amp;"")</f>
      </c>
      <c r="BZ86" t="str">
        <f>IF($Z86="","",INDEX($AH$2:$AH$2000,$Z86)&amp;"")</f>
      </c>
      <c r="CA86">
        <f>IF($Y86="","",INDEX($BV$2:$BV$2000,$Y86))</f>
      </c>
      <c r="CB86">
        <f>IF($Z86="","",INDEX($BV$2:$BV$2000,$Z86))</f>
      </c>
    </row>
    <row r="87">
      <c r="A87" t="str">
        <f>IF(TRIM(INDEX(games!$A:$A,ROW()))="","",TRIM(INDEX(games!$A:$A,ROW())))</f>
      </c>
      <c r="B87">
        <f>IF(OR($A87="",INDEX(games!$B:$B,ROW())=""),"",INDEX(games!$B:$B,ROW()))</f>
      </c>
      <c r="C87" t="str">
        <f>IF(OR($A87="",INDEX(games!$C:$C,ROW())=""),"",INDEX(games!$C:$C,ROW()))</f>
      </c>
      <c r="D87">
        <f>IF($A87="","",COUNTIF($W$2:$W$2500,$A87)+COUNTIF($X$2:$X$2500,$A87))</f>
      </c>
      <c r="E87">
        <f>IF($A87="","",IFERROR(MATCH($C87,$R$2:$R$5,0),0))</f>
      </c>
      <c r="F87">
        <f>IF($A87="","",MOD(ROW(),34))</f>
      </c>
      <c r="G87">
        <f>IF($A87="",NA(),IF($C87="Action",$B87,NA()))</f>
      </c>
      <c r="H87">
        <f>IF($A87="",NA(),IF($C87="Action",1+$F87*0.023,NA()))</f>
      </c>
      <c r="I87">
        <f>IF($A87="",NA(),IF($C87="Strategy",$B87,NA()))</f>
      </c>
      <c r="J87">
        <f>IF($A87="",NA(),IF($C87="Strategy",2+$F87*0.023,NA()))</f>
      </c>
      <c r="K87">
        <f>IF($A87="",NA(),IF($C87="Deckbuilder",$B87,NA()))</f>
      </c>
      <c r="L87">
        <f>IF($A87="",NA(),IF($C87="Deckbuilder",3+$F87*0.023,NA()))</f>
      </c>
      <c r="M87">
        <f>IF($A87="",NA(),IF($C87="Traditional",$B87,NA()))</f>
      </c>
      <c r="N87">
        <f>IF($A87="",NA(),IF($C87="Traditional",4+$F87*0.023,NA()))</f>
      </c>
      <c r="O87">
        <f>IF($A87="","",$D87+ROW()/1000000)</f>
      </c>
      <c r="P87" t="str">
        <f>IF(OR($A87="",INDEX(games!$H:$H,ROW())=""),"",INDEX(games!$H:$H,ROW()))</f>
      </c>
      <c r="Q87">
        <f>IF(OR($A87="",$P87&lt;&gt;"Yes"),"",$D87+ROW()/1000000)</f>
      </c>
      <c r="T87">
        <f>IF($Y87="","",INDEX($B$2:$B$2000,$Y87))</f>
      </c>
      <c r="U87">
        <f>IF($Z87="","",INDEX($B$2:$B$2000,$Z87))</f>
      </c>
      <c r="V87">
        <f>IF(OR($T87="",$U87=""),"",$U87-$T87)</f>
      </c>
      <c r="W87" t="str">
        <f>IF(TRIM(INDEX(connections!$A:$A,ROW()))="","",TRIM(INDEX(connections!$A:$A,ROW())))</f>
      </c>
      <c r="X87" t="str">
        <f>IF($W87="","",TRIM(INDEX(connections!$B:$B,ROW())))</f>
      </c>
      <c r="Y87">
        <f>IF($W87="","",IFERROR(MATCH($W87,$A$2:$A$2000,0),""))</f>
      </c>
      <c r="Z87">
        <f>IF($X87="","",IFERROR(MATCH($X87,$A$2:$A$2000,0),""))</f>
      </c>
      <c r="AA87" t="str">
        <f>IF($Y87="","",INDEX($P$2:$P$2000,$Y87))</f>
      </c>
      <c r="AB87" t="str">
        <f>IF($Z87="","",INDEX($P$2:$P$2000,$Z87))</f>
      </c>
      <c r="AC87">
        <f>IF(AND($AA87="Yes",$AB87="Yes"),1,"")</f>
      </c>
      <c r="AD87">
        <f>IF(OR($Y87="",$Z87=""),"",IF(INDEX($C$2:$C$2000,$Y87)=INDEX($C$2:$C$2000,$Z87),0,1))</f>
      </c>
      <c r="AE87">
        <f>IF($AC87&lt;&gt;1,"",IF(AND(INDEX($AG$2:$AG$2000,$Y87)=1,INDEX($AG$2:$AG$2000,$Z87)=1),1,""))</f>
      </c>
      <c r="AG87">
        <f>IF($A87="","",COUNTIFS($W$2:$W$2500,$A87,$AB$2:$AB$2500,"Yes")+COUNTIFS($X$2:$X$2500,$A87,$AA$2:$AA$2500,"Yes"))</f>
      </c>
      <c r="AH87" t="str">
        <f>IF(OR($P87&lt;&gt;"Yes",N($AG87)=0),"",IF(AND($AG87=1,COUNTIFS($W$2:$W$2500,$A87,$AE$2:$AE$2500,1)+COUNTIFS($X$2:$X$2500,$A87,$AE$2:$AE$2500,1)&gt;0),"","Yes"))</f>
      </c>
      <c r="AI87">
        <f>IF($AH87="Yes",$AG87,"")</f>
      </c>
      <c r="AJ87">
        <f>IF($AI87="","",$AI87+ROW()/1000000)</f>
      </c>
      <c r="AK87">
        <f>IF(OR($A87="",$P87="Yes",N($AG87)=0),"",$AG87+ROW()/1000000)</f>
      </c>
      <c r="AL87" t="str">
        <f>IF($A87="","",INDEX(games!$J:$J,ROW())&amp;"")</f>
      </c>
      <c r="AM87">
        <f>IF($A87="","",SUMPRODUCT($AO87:$BD87,'Map Analysis'!$AP$2^{0,1,2,3,4,5,6,7,8,9,10,11,12,13,14,15}))</f>
      </c>
      <c r="AN87">
        <f>IF($A87="","",$AM87+ROW()/10000000)</f>
      </c>
      <c r="AO87">
        <f>IF($A87="","",COUNTIF($W$2:$W$2500,$A87))</f>
      </c>
      <c r="AP87">
        <f>IF($A87="","",SUMIFS($BF$2:$BF$2500,$W$2:$W$2500,$A87))</f>
      </c>
      <c r="AQ87">
        <f>IF($A87="","",SUMIFS($BG$2:$BG$2500,$W$2:$W$2500,$A87))</f>
      </c>
      <c r="AR87">
        <f>IF($A87="","",SUMIFS($BH$2:$BH$2500,$W$2:$W$2500,$A87))</f>
      </c>
      <c r="AS87">
        <f>IF($A87="","",SUMIFS($BI$2:$BI$2500,$W$2:$W$2500,$A87))</f>
      </c>
      <c r="AT87">
        <f>IF($A87="","",SUMIFS($BJ$2:$BJ$2500,$W$2:$W$2500,$A87))</f>
      </c>
      <c r="AU87">
        <f>IF($A87="","",SUMIFS($BK$2:$BK$2500,$W$2:$W$2500,$A87))</f>
      </c>
      <c r="AV87">
        <f>IF($A87="","",SUMIFS($BL$2:$BL$2500,$W$2:$W$2500,$A87))</f>
      </c>
      <c r="AW87">
        <f>IF($A87="","",SUMIFS($BM$2:$BM$2500,$W$2:$W$2500,$A87))</f>
      </c>
      <c r="AX87">
        <f>IF($A87="","",SUMIFS($BN$2:$BN$2500,$W$2:$W$2500,$A87))</f>
      </c>
      <c r="AY87">
        <f>IF($A87="","",SUMIFS($BO$2:$BO$2500,$W$2:$W$2500,$A87))</f>
      </c>
      <c r="AZ87">
        <f>IF($A87="","",SUMIFS($BP$2:$BP$2500,$W$2:$W$2500,$A87))</f>
      </c>
      <c r="BA87">
        <f>IF($A87="","",SUMIFS($BQ$2:$BQ$2500,$W$2:$W$2500,$A87))</f>
      </c>
      <c r="BB87">
        <f>IF($A87="","",SUMIFS($BR$2:$BR$2500,$W$2:$W$2500,$A87))</f>
      </c>
      <c r="BC87">
        <f>IF($A87="","",SUMIFS($BS$2:$BS$2500,$W$2:$W$2500,$A87))</f>
      </c>
      <c r="BD87">
        <f>IF($A87="","",SUMIFS($BT$2:$BT$2500,$W$2:$W$2500,$A87))</f>
      </c>
      <c r="BF87">
        <f>IF($Z87="","",INDEX($AO$2:$AO$2000,$Z87))</f>
      </c>
      <c r="BG87">
        <f>IF($Z87="","",INDEX($AP$2:$AP$2000,$Z87))</f>
      </c>
      <c r="BH87">
        <f>IF($Z87="","",INDEX($AQ$2:$AQ$2000,$Z87))</f>
      </c>
      <c r="BI87">
        <f>IF($Z87="","",INDEX($AR$2:$AR$2000,$Z87))</f>
      </c>
      <c r="BJ87">
        <f>IF($Z87="","",INDEX($AS$2:$AS$2000,$Z87))</f>
      </c>
      <c r="BK87">
        <f>IF($Z87="","",INDEX($AT$2:$AT$2000,$Z87))</f>
      </c>
      <c r="BL87">
        <f>IF($Z87="","",INDEX($AU$2:$AU$2000,$Z87))</f>
      </c>
      <c r="BM87">
        <f>IF($Z87="","",INDEX($AV$2:$AV$2000,$Z87))</f>
      </c>
      <c r="BN87">
        <f>IF($Z87="","",INDEX($AW$2:$AW$2000,$Z87))</f>
      </c>
      <c r="BO87">
        <f>IF($Z87="","",INDEX($AX$2:$AX$2000,$Z87))</f>
      </c>
      <c r="BP87">
        <f>IF($Z87="","",INDEX($AY$2:$AY$2000,$Z87))</f>
      </c>
      <c r="BQ87">
        <f>IF($Z87="","",INDEX($AZ$2:$AZ$2000,$Z87))</f>
      </c>
      <c r="BR87">
        <f>IF($Z87="","",INDEX($BA$2:$BA$2000,$Z87))</f>
      </c>
      <c r="BS87">
        <f>IF($Z87="","",INDEX($BB$2:$BB$2000,$Z87))</f>
      </c>
      <c r="BT87">
        <f>IF($Z87="","",INDEX($BC$2:$BC$2000,$Z87))</f>
      </c>
      <c r="BV87">
        <f>IF(OR($A87="",$P87&lt;&gt;"Yes",$AH87="Yes"),"",1+N($AG87))</f>
      </c>
      <c r="BW87">
        <f>IF($A87="","",COUNTIFS($W$2:$W$2500,$A87,$BZ$2:$BZ$2500,"Yes")+COUNTIFS($X$2:$X$2500,$A87,$BY$2:$BY$2500,"Yes"))</f>
      </c>
      <c r="BX87">
        <f>IF(OR($A87="",$P87="Yes"),"",IF(N($BW87)=0,0,1+SUMIFS($CB$2:$CB$2500,$W$2:$W$2500,$A87)+SUMIFS($CA$2:$CA$2500,$X$2:$X$2500,$A87)))</f>
      </c>
      <c r="BY87" t="str">
        <f>IF($Y87="","",INDEX($AH$2:$AH$2000,$Y87)&amp;"")</f>
      </c>
      <c r="BZ87" t="str">
        <f>IF($Z87="","",INDEX($AH$2:$AH$2000,$Z87)&amp;"")</f>
      </c>
      <c r="CA87">
        <f>IF($Y87="","",INDEX($BV$2:$BV$2000,$Y87))</f>
      </c>
      <c r="CB87">
        <f>IF($Z87="","",INDEX($BV$2:$BV$2000,$Z87))</f>
      </c>
    </row>
    <row r="88">
      <c r="A88" t="str">
        <f>IF(TRIM(INDEX(games!$A:$A,ROW()))="","",TRIM(INDEX(games!$A:$A,ROW())))</f>
      </c>
      <c r="B88">
        <f>IF(OR($A88="",INDEX(games!$B:$B,ROW())=""),"",INDEX(games!$B:$B,ROW()))</f>
      </c>
      <c r="C88" t="str">
        <f>IF(OR($A88="",INDEX(games!$C:$C,ROW())=""),"",INDEX(games!$C:$C,ROW()))</f>
      </c>
      <c r="D88">
        <f>IF($A88="","",COUNTIF($W$2:$W$2500,$A88)+COUNTIF($X$2:$X$2500,$A88))</f>
      </c>
      <c r="E88">
        <f>IF($A88="","",IFERROR(MATCH($C88,$R$2:$R$5,0),0))</f>
      </c>
      <c r="F88">
        <f>IF($A88="","",MOD(ROW(),34))</f>
      </c>
      <c r="G88">
        <f>IF($A88="",NA(),IF($C88="Action",$B88,NA()))</f>
      </c>
      <c r="H88">
        <f>IF($A88="",NA(),IF($C88="Action",1+$F88*0.023,NA()))</f>
      </c>
      <c r="I88">
        <f>IF($A88="",NA(),IF($C88="Strategy",$B88,NA()))</f>
      </c>
      <c r="J88">
        <f>IF($A88="",NA(),IF($C88="Strategy",2+$F88*0.023,NA()))</f>
      </c>
      <c r="K88">
        <f>IF($A88="",NA(),IF($C88="Deckbuilder",$B88,NA()))</f>
      </c>
      <c r="L88">
        <f>IF($A88="",NA(),IF($C88="Deckbuilder",3+$F88*0.023,NA()))</f>
      </c>
      <c r="M88">
        <f>IF($A88="",NA(),IF($C88="Traditional",$B88,NA()))</f>
      </c>
      <c r="N88">
        <f>IF($A88="",NA(),IF($C88="Traditional",4+$F88*0.023,NA()))</f>
      </c>
      <c r="O88">
        <f>IF($A88="","",$D88+ROW()/1000000)</f>
      </c>
      <c r="P88" t="str">
        <f>IF(OR($A88="",INDEX(games!$H:$H,ROW())=""),"",INDEX(games!$H:$H,ROW()))</f>
      </c>
      <c r="Q88">
        <f>IF(OR($A88="",$P88&lt;&gt;"Yes"),"",$D88+ROW()/1000000)</f>
      </c>
      <c r="T88">
        <f>IF($Y88="","",INDEX($B$2:$B$2000,$Y88))</f>
      </c>
      <c r="U88">
        <f>IF($Z88="","",INDEX($B$2:$B$2000,$Z88))</f>
      </c>
      <c r="V88">
        <f>IF(OR($T88="",$U88=""),"",$U88-$T88)</f>
      </c>
      <c r="W88" t="str">
        <f>IF(TRIM(INDEX(connections!$A:$A,ROW()))="","",TRIM(INDEX(connections!$A:$A,ROW())))</f>
      </c>
      <c r="X88" t="str">
        <f>IF($W88="","",TRIM(INDEX(connections!$B:$B,ROW())))</f>
      </c>
      <c r="Y88">
        <f>IF($W88="","",IFERROR(MATCH($W88,$A$2:$A$2000,0),""))</f>
      </c>
      <c r="Z88">
        <f>IF($X88="","",IFERROR(MATCH($X88,$A$2:$A$2000,0),""))</f>
      </c>
      <c r="AA88" t="str">
        <f>IF($Y88="","",INDEX($P$2:$P$2000,$Y88))</f>
      </c>
      <c r="AB88" t="str">
        <f>IF($Z88="","",INDEX($P$2:$P$2000,$Z88))</f>
      </c>
      <c r="AC88">
        <f>IF(AND($AA88="Yes",$AB88="Yes"),1,"")</f>
      </c>
      <c r="AD88">
        <f>IF(OR($Y88="",$Z88=""),"",IF(INDEX($C$2:$C$2000,$Y88)=INDEX($C$2:$C$2000,$Z88),0,1))</f>
      </c>
      <c r="AE88">
        <f>IF($AC88&lt;&gt;1,"",IF(AND(INDEX($AG$2:$AG$2000,$Y88)=1,INDEX($AG$2:$AG$2000,$Z88)=1),1,""))</f>
      </c>
      <c r="AG88">
        <f>IF($A88="","",COUNTIFS($W$2:$W$2500,$A88,$AB$2:$AB$2500,"Yes")+COUNTIFS($X$2:$X$2500,$A88,$AA$2:$AA$2500,"Yes"))</f>
      </c>
      <c r="AH88" t="str">
        <f>IF(OR($P88&lt;&gt;"Yes",N($AG88)=0),"",IF(AND($AG88=1,COUNTIFS($W$2:$W$2500,$A88,$AE$2:$AE$2500,1)+COUNTIFS($X$2:$X$2500,$A88,$AE$2:$AE$2500,1)&gt;0),"","Yes"))</f>
      </c>
      <c r="AI88">
        <f>IF($AH88="Yes",$AG88,"")</f>
      </c>
      <c r="AJ88">
        <f>IF($AI88="","",$AI88+ROW()/1000000)</f>
      </c>
      <c r="AK88">
        <f>IF(OR($A88="",$P88="Yes",N($AG88)=0),"",$AG88+ROW()/1000000)</f>
      </c>
      <c r="AL88" t="str">
        <f>IF($A88="","",INDEX(games!$J:$J,ROW())&amp;"")</f>
      </c>
      <c r="AM88">
        <f>IF($A88="","",SUMPRODUCT($AO88:$BD88,'Map Analysis'!$AP$2^{0,1,2,3,4,5,6,7,8,9,10,11,12,13,14,15}))</f>
      </c>
      <c r="AN88">
        <f>IF($A88="","",$AM88+ROW()/10000000)</f>
      </c>
      <c r="AO88">
        <f>IF($A88="","",COUNTIF($W$2:$W$2500,$A88))</f>
      </c>
      <c r="AP88">
        <f>IF($A88="","",SUMIFS($BF$2:$BF$2500,$W$2:$W$2500,$A88))</f>
      </c>
      <c r="AQ88">
        <f>IF($A88="","",SUMIFS($BG$2:$BG$2500,$W$2:$W$2500,$A88))</f>
      </c>
      <c r="AR88">
        <f>IF($A88="","",SUMIFS($BH$2:$BH$2500,$W$2:$W$2500,$A88))</f>
      </c>
      <c r="AS88">
        <f>IF($A88="","",SUMIFS($BI$2:$BI$2500,$W$2:$W$2500,$A88))</f>
      </c>
      <c r="AT88">
        <f>IF($A88="","",SUMIFS($BJ$2:$BJ$2500,$W$2:$W$2500,$A88))</f>
      </c>
      <c r="AU88">
        <f>IF($A88="","",SUMIFS($BK$2:$BK$2500,$W$2:$W$2500,$A88))</f>
      </c>
      <c r="AV88">
        <f>IF($A88="","",SUMIFS($BL$2:$BL$2500,$W$2:$W$2500,$A88))</f>
      </c>
      <c r="AW88">
        <f>IF($A88="","",SUMIFS($BM$2:$BM$2500,$W$2:$W$2500,$A88))</f>
      </c>
      <c r="AX88">
        <f>IF($A88="","",SUMIFS($BN$2:$BN$2500,$W$2:$W$2500,$A88))</f>
      </c>
      <c r="AY88">
        <f>IF($A88="","",SUMIFS($BO$2:$BO$2500,$W$2:$W$2500,$A88))</f>
      </c>
      <c r="AZ88">
        <f>IF($A88="","",SUMIFS($BP$2:$BP$2500,$W$2:$W$2500,$A88))</f>
      </c>
      <c r="BA88">
        <f>IF($A88="","",SUMIFS($BQ$2:$BQ$2500,$W$2:$W$2500,$A88))</f>
      </c>
      <c r="BB88">
        <f>IF($A88="","",SUMIFS($BR$2:$BR$2500,$W$2:$W$2500,$A88))</f>
      </c>
      <c r="BC88">
        <f>IF($A88="","",SUMIFS($BS$2:$BS$2500,$W$2:$W$2500,$A88))</f>
      </c>
      <c r="BD88">
        <f>IF($A88="","",SUMIFS($BT$2:$BT$2500,$W$2:$W$2500,$A88))</f>
      </c>
      <c r="BF88">
        <f>IF($Z88="","",INDEX($AO$2:$AO$2000,$Z88))</f>
      </c>
      <c r="BG88">
        <f>IF($Z88="","",INDEX($AP$2:$AP$2000,$Z88))</f>
      </c>
      <c r="BH88">
        <f>IF($Z88="","",INDEX($AQ$2:$AQ$2000,$Z88))</f>
      </c>
      <c r="BI88">
        <f>IF($Z88="","",INDEX($AR$2:$AR$2000,$Z88))</f>
      </c>
      <c r="BJ88">
        <f>IF($Z88="","",INDEX($AS$2:$AS$2000,$Z88))</f>
      </c>
      <c r="BK88">
        <f>IF($Z88="","",INDEX($AT$2:$AT$2000,$Z88))</f>
      </c>
      <c r="BL88">
        <f>IF($Z88="","",INDEX($AU$2:$AU$2000,$Z88))</f>
      </c>
      <c r="BM88">
        <f>IF($Z88="","",INDEX($AV$2:$AV$2000,$Z88))</f>
      </c>
      <c r="BN88">
        <f>IF($Z88="","",INDEX($AW$2:$AW$2000,$Z88))</f>
      </c>
      <c r="BO88">
        <f>IF($Z88="","",INDEX($AX$2:$AX$2000,$Z88))</f>
      </c>
      <c r="BP88">
        <f>IF($Z88="","",INDEX($AY$2:$AY$2000,$Z88))</f>
      </c>
      <c r="BQ88">
        <f>IF($Z88="","",INDEX($AZ$2:$AZ$2000,$Z88))</f>
      </c>
      <c r="BR88">
        <f>IF($Z88="","",INDEX($BA$2:$BA$2000,$Z88))</f>
      </c>
      <c r="BS88">
        <f>IF($Z88="","",INDEX($BB$2:$BB$2000,$Z88))</f>
      </c>
      <c r="BT88">
        <f>IF($Z88="","",INDEX($BC$2:$BC$2000,$Z88))</f>
      </c>
      <c r="BV88">
        <f>IF(OR($A88="",$P88&lt;&gt;"Yes",$AH88="Yes"),"",1+N($AG88))</f>
      </c>
      <c r="BW88">
        <f>IF($A88="","",COUNTIFS($W$2:$W$2500,$A88,$BZ$2:$BZ$2500,"Yes")+COUNTIFS($X$2:$X$2500,$A88,$BY$2:$BY$2500,"Yes"))</f>
      </c>
      <c r="BX88">
        <f>IF(OR($A88="",$P88="Yes"),"",IF(N($BW88)=0,0,1+SUMIFS($CB$2:$CB$2500,$W$2:$W$2500,$A88)+SUMIFS($CA$2:$CA$2500,$X$2:$X$2500,$A88)))</f>
      </c>
      <c r="BY88" t="str">
        <f>IF($Y88="","",INDEX($AH$2:$AH$2000,$Y88)&amp;"")</f>
      </c>
      <c r="BZ88" t="str">
        <f>IF($Z88="","",INDEX($AH$2:$AH$2000,$Z88)&amp;"")</f>
      </c>
      <c r="CA88">
        <f>IF($Y88="","",INDEX($BV$2:$BV$2000,$Y88))</f>
      </c>
      <c r="CB88">
        <f>IF($Z88="","",INDEX($BV$2:$BV$2000,$Z88))</f>
      </c>
    </row>
    <row r="89">
      <c r="A89" t="str">
        <f>IF(TRIM(INDEX(games!$A:$A,ROW()))="","",TRIM(INDEX(games!$A:$A,ROW())))</f>
      </c>
      <c r="B89">
        <f>IF(OR($A89="",INDEX(games!$B:$B,ROW())=""),"",INDEX(games!$B:$B,ROW()))</f>
      </c>
      <c r="C89" t="str">
        <f>IF(OR($A89="",INDEX(games!$C:$C,ROW())=""),"",INDEX(games!$C:$C,ROW()))</f>
      </c>
      <c r="D89">
        <f>IF($A89="","",COUNTIF($W$2:$W$2500,$A89)+COUNTIF($X$2:$X$2500,$A89))</f>
      </c>
      <c r="E89">
        <f>IF($A89="","",IFERROR(MATCH($C89,$R$2:$R$5,0),0))</f>
      </c>
      <c r="F89">
        <f>IF($A89="","",MOD(ROW(),34))</f>
      </c>
      <c r="G89">
        <f>IF($A89="",NA(),IF($C89="Action",$B89,NA()))</f>
      </c>
      <c r="H89">
        <f>IF($A89="",NA(),IF($C89="Action",1+$F89*0.023,NA()))</f>
      </c>
      <c r="I89">
        <f>IF($A89="",NA(),IF($C89="Strategy",$B89,NA()))</f>
      </c>
      <c r="J89">
        <f>IF($A89="",NA(),IF($C89="Strategy",2+$F89*0.023,NA()))</f>
      </c>
      <c r="K89">
        <f>IF($A89="",NA(),IF($C89="Deckbuilder",$B89,NA()))</f>
      </c>
      <c r="L89">
        <f>IF($A89="",NA(),IF($C89="Deckbuilder",3+$F89*0.023,NA()))</f>
      </c>
      <c r="M89">
        <f>IF($A89="",NA(),IF($C89="Traditional",$B89,NA()))</f>
      </c>
      <c r="N89">
        <f>IF($A89="",NA(),IF($C89="Traditional",4+$F89*0.023,NA()))</f>
      </c>
      <c r="O89">
        <f>IF($A89="","",$D89+ROW()/1000000)</f>
      </c>
      <c r="P89" t="str">
        <f>IF(OR($A89="",INDEX(games!$H:$H,ROW())=""),"",INDEX(games!$H:$H,ROW()))</f>
      </c>
      <c r="Q89">
        <f>IF(OR($A89="",$P89&lt;&gt;"Yes"),"",$D89+ROW()/1000000)</f>
      </c>
      <c r="T89">
        <f>IF($Y89="","",INDEX($B$2:$B$2000,$Y89))</f>
      </c>
      <c r="U89">
        <f>IF($Z89="","",INDEX($B$2:$B$2000,$Z89))</f>
      </c>
      <c r="V89">
        <f>IF(OR($T89="",$U89=""),"",$U89-$T89)</f>
      </c>
      <c r="W89" t="str">
        <f>IF(TRIM(INDEX(connections!$A:$A,ROW()))="","",TRIM(INDEX(connections!$A:$A,ROW())))</f>
      </c>
      <c r="X89" t="str">
        <f>IF($W89="","",TRIM(INDEX(connections!$B:$B,ROW())))</f>
      </c>
      <c r="Y89">
        <f>IF($W89="","",IFERROR(MATCH($W89,$A$2:$A$2000,0),""))</f>
      </c>
      <c r="Z89">
        <f>IF($X89="","",IFERROR(MATCH($X89,$A$2:$A$2000,0),""))</f>
      </c>
      <c r="AA89" t="str">
        <f>IF($Y89="","",INDEX($P$2:$P$2000,$Y89))</f>
      </c>
      <c r="AB89" t="str">
        <f>IF($Z89="","",INDEX($P$2:$P$2000,$Z89))</f>
      </c>
      <c r="AC89">
        <f>IF(AND($AA89="Yes",$AB89="Yes"),1,"")</f>
      </c>
      <c r="AD89">
        <f>IF(OR($Y89="",$Z89=""),"",IF(INDEX($C$2:$C$2000,$Y89)=INDEX($C$2:$C$2000,$Z89),0,1))</f>
      </c>
      <c r="AE89">
        <f>IF($AC89&lt;&gt;1,"",IF(AND(INDEX($AG$2:$AG$2000,$Y89)=1,INDEX($AG$2:$AG$2000,$Z89)=1),1,""))</f>
      </c>
      <c r="AG89">
        <f>IF($A89="","",COUNTIFS($W$2:$W$2500,$A89,$AB$2:$AB$2500,"Yes")+COUNTIFS($X$2:$X$2500,$A89,$AA$2:$AA$2500,"Yes"))</f>
      </c>
      <c r="AH89" t="str">
        <f>IF(OR($P89&lt;&gt;"Yes",N($AG89)=0),"",IF(AND($AG89=1,COUNTIFS($W$2:$W$2500,$A89,$AE$2:$AE$2500,1)+COUNTIFS($X$2:$X$2500,$A89,$AE$2:$AE$2500,1)&gt;0),"","Yes"))</f>
      </c>
      <c r="AI89">
        <f>IF($AH89="Yes",$AG89,"")</f>
      </c>
      <c r="AJ89">
        <f>IF($AI89="","",$AI89+ROW()/1000000)</f>
      </c>
      <c r="AK89">
        <f>IF(OR($A89="",$P89="Yes",N($AG89)=0),"",$AG89+ROW()/1000000)</f>
      </c>
      <c r="AL89" t="str">
        <f>IF($A89="","",INDEX(games!$J:$J,ROW())&amp;"")</f>
      </c>
      <c r="AM89">
        <f>IF($A89="","",SUMPRODUCT($AO89:$BD89,'Map Analysis'!$AP$2^{0,1,2,3,4,5,6,7,8,9,10,11,12,13,14,15}))</f>
      </c>
      <c r="AN89">
        <f>IF($A89="","",$AM89+ROW()/10000000)</f>
      </c>
      <c r="AO89">
        <f>IF($A89="","",COUNTIF($W$2:$W$2500,$A89))</f>
      </c>
      <c r="AP89">
        <f>IF($A89="","",SUMIFS($BF$2:$BF$2500,$W$2:$W$2500,$A89))</f>
      </c>
      <c r="AQ89">
        <f>IF($A89="","",SUMIFS($BG$2:$BG$2500,$W$2:$W$2500,$A89))</f>
      </c>
      <c r="AR89">
        <f>IF($A89="","",SUMIFS($BH$2:$BH$2500,$W$2:$W$2500,$A89))</f>
      </c>
      <c r="AS89">
        <f>IF($A89="","",SUMIFS($BI$2:$BI$2500,$W$2:$W$2500,$A89))</f>
      </c>
      <c r="AT89">
        <f>IF($A89="","",SUMIFS($BJ$2:$BJ$2500,$W$2:$W$2500,$A89))</f>
      </c>
      <c r="AU89">
        <f>IF($A89="","",SUMIFS($BK$2:$BK$2500,$W$2:$W$2500,$A89))</f>
      </c>
      <c r="AV89">
        <f>IF($A89="","",SUMIFS($BL$2:$BL$2500,$W$2:$W$2500,$A89))</f>
      </c>
      <c r="AW89">
        <f>IF($A89="","",SUMIFS($BM$2:$BM$2500,$W$2:$W$2500,$A89))</f>
      </c>
      <c r="AX89">
        <f>IF($A89="","",SUMIFS($BN$2:$BN$2500,$W$2:$W$2500,$A89))</f>
      </c>
      <c r="AY89">
        <f>IF($A89="","",SUMIFS($BO$2:$BO$2500,$W$2:$W$2500,$A89))</f>
      </c>
      <c r="AZ89">
        <f>IF($A89="","",SUMIFS($BP$2:$BP$2500,$W$2:$W$2500,$A89))</f>
      </c>
      <c r="BA89">
        <f>IF($A89="","",SUMIFS($BQ$2:$BQ$2500,$W$2:$W$2500,$A89))</f>
      </c>
      <c r="BB89">
        <f>IF($A89="","",SUMIFS($BR$2:$BR$2500,$W$2:$W$2500,$A89))</f>
      </c>
      <c r="BC89">
        <f>IF($A89="","",SUMIFS($BS$2:$BS$2500,$W$2:$W$2500,$A89))</f>
      </c>
      <c r="BD89">
        <f>IF($A89="","",SUMIFS($BT$2:$BT$2500,$W$2:$W$2500,$A89))</f>
      </c>
      <c r="BF89">
        <f>IF($Z89="","",INDEX($AO$2:$AO$2000,$Z89))</f>
      </c>
      <c r="BG89">
        <f>IF($Z89="","",INDEX($AP$2:$AP$2000,$Z89))</f>
      </c>
      <c r="BH89">
        <f>IF($Z89="","",INDEX($AQ$2:$AQ$2000,$Z89))</f>
      </c>
      <c r="BI89">
        <f>IF($Z89="","",INDEX($AR$2:$AR$2000,$Z89))</f>
      </c>
      <c r="BJ89">
        <f>IF($Z89="","",INDEX($AS$2:$AS$2000,$Z89))</f>
      </c>
      <c r="BK89">
        <f>IF($Z89="","",INDEX($AT$2:$AT$2000,$Z89))</f>
      </c>
      <c r="BL89">
        <f>IF($Z89="","",INDEX($AU$2:$AU$2000,$Z89))</f>
      </c>
      <c r="BM89">
        <f>IF($Z89="","",INDEX($AV$2:$AV$2000,$Z89))</f>
      </c>
      <c r="BN89">
        <f>IF($Z89="","",INDEX($AW$2:$AW$2000,$Z89))</f>
      </c>
      <c r="BO89">
        <f>IF($Z89="","",INDEX($AX$2:$AX$2000,$Z89))</f>
      </c>
      <c r="BP89">
        <f>IF($Z89="","",INDEX($AY$2:$AY$2000,$Z89))</f>
      </c>
      <c r="BQ89">
        <f>IF($Z89="","",INDEX($AZ$2:$AZ$2000,$Z89))</f>
      </c>
      <c r="BR89">
        <f>IF($Z89="","",INDEX($BA$2:$BA$2000,$Z89))</f>
      </c>
      <c r="BS89">
        <f>IF($Z89="","",INDEX($BB$2:$BB$2000,$Z89))</f>
      </c>
      <c r="BT89">
        <f>IF($Z89="","",INDEX($BC$2:$BC$2000,$Z89))</f>
      </c>
      <c r="BV89">
        <f>IF(OR($A89="",$P89&lt;&gt;"Yes",$AH89="Yes"),"",1+N($AG89))</f>
      </c>
      <c r="BW89">
        <f>IF($A89="","",COUNTIFS($W$2:$W$2500,$A89,$BZ$2:$BZ$2500,"Yes")+COUNTIFS($X$2:$X$2500,$A89,$BY$2:$BY$2500,"Yes"))</f>
      </c>
      <c r="BX89">
        <f>IF(OR($A89="",$P89="Yes"),"",IF(N($BW89)=0,0,1+SUMIFS($CB$2:$CB$2500,$W$2:$W$2500,$A89)+SUMIFS($CA$2:$CA$2500,$X$2:$X$2500,$A89)))</f>
      </c>
      <c r="BY89" t="str">
        <f>IF($Y89="","",INDEX($AH$2:$AH$2000,$Y89)&amp;"")</f>
      </c>
      <c r="BZ89" t="str">
        <f>IF($Z89="","",INDEX($AH$2:$AH$2000,$Z89)&amp;"")</f>
      </c>
      <c r="CA89">
        <f>IF($Y89="","",INDEX($BV$2:$BV$2000,$Y89))</f>
      </c>
      <c r="CB89">
        <f>IF($Z89="","",INDEX($BV$2:$BV$2000,$Z89))</f>
      </c>
    </row>
    <row r="90">
      <c r="A90" t="str">
        <f>IF(TRIM(INDEX(games!$A:$A,ROW()))="","",TRIM(INDEX(games!$A:$A,ROW())))</f>
      </c>
      <c r="B90">
        <f>IF(OR($A90="",INDEX(games!$B:$B,ROW())=""),"",INDEX(games!$B:$B,ROW()))</f>
      </c>
      <c r="C90" t="str">
        <f>IF(OR($A90="",INDEX(games!$C:$C,ROW())=""),"",INDEX(games!$C:$C,ROW()))</f>
      </c>
      <c r="D90">
        <f>IF($A90="","",COUNTIF($W$2:$W$2500,$A90)+COUNTIF($X$2:$X$2500,$A90))</f>
      </c>
      <c r="E90">
        <f>IF($A90="","",IFERROR(MATCH($C90,$R$2:$R$5,0),0))</f>
      </c>
      <c r="F90">
        <f>IF($A90="","",MOD(ROW(),34))</f>
      </c>
      <c r="G90">
        <f>IF($A90="",NA(),IF($C90="Action",$B90,NA()))</f>
      </c>
      <c r="H90">
        <f>IF($A90="",NA(),IF($C90="Action",1+$F90*0.023,NA()))</f>
      </c>
      <c r="I90">
        <f>IF($A90="",NA(),IF($C90="Strategy",$B90,NA()))</f>
      </c>
      <c r="J90">
        <f>IF($A90="",NA(),IF($C90="Strategy",2+$F90*0.023,NA()))</f>
      </c>
      <c r="K90">
        <f>IF($A90="",NA(),IF($C90="Deckbuilder",$B90,NA()))</f>
      </c>
      <c r="L90">
        <f>IF($A90="",NA(),IF($C90="Deckbuilder",3+$F90*0.023,NA()))</f>
      </c>
      <c r="M90">
        <f>IF($A90="",NA(),IF($C90="Traditional",$B90,NA()))</f>
      </c>
      <c r="N90">
        <f>IF($A90="",NA(),IF($C90="Traditional",4+$F90*0.023,NA()))</f>
      </c>
      <c r="O90">
        <f>IF($A90="","",$D90+ROW()/1000000)</f>
      </c>
      <c r="P90" t="str">
        <f>IF(OR($A90="",INDEX(games!$H:$H,ROW())=""),"",INDEX(games!$H:$H,ROW()))</f>
      </c>
      <c r="Q90">
        <f>IF(OR($A90="",$P90&lt;&gt;"Yes"),"",$D90+ROW()/1000000)</f>
      </c>
      <c r="T90">
        <f>IF($Y90="","",INDEX($B$2:$B$2000,$Y90))</f>
      </c>
      <c r="U90">
        <f>IF($Z90="","",INDEX($B$2:$B$2000,$Z90))</f>
      </c>
      <c r="V90">
        <f>IF(OR($T90="",$U90=""),"",$U90-$T90)</f>
      </c>
      <c r="W90" t="str">
        <f>IF(TRIM(INDEX(connections!$A:$A,ROW()))="","",TRIM(INDEX(connections!$A:$A,ROW())))</f>
      </c>
      <c r="X90" t="str">
        <f>IF($W90="","",TRIM(INDEX(connections!$B:$B,ROW())))</f>
      </c>
      <c r="Y90">
        <f>IF($W90="","",IFERROR(MATCH($W90,$A$2:$A$2000,0),""))</f>
      </c>
      <c r="Z90">
        <f>IF($X90="","",IFERROR(MATCH($X90,$A$2:$A$2000,0),""))</f>
      </c>
      <c r="AA90" t="str">
        <f>IF($Y90="","",INDEX($P$2:$P$2000,$Y90))</f>
      </c>
      <c r="AB90" t="str">
        <f>IF($Z90="","",INDEX($P$2:$P$2000,$Z90))</f>
      </c>
      <c r="AC90">
        <f>IF(AND($AA90="Yes",$AB90="Yes"),1,"")</f>
      </c>
      <c r="AD90">
        <f>IF(OR($Y90="",$Z90=""),"",IF(INDEX($C$2:$C$2000,$Y90)=INDEX($C$2:$C$2000,$Z90),0,1))</f>
      </c>
      <c r="AE90">
        <f>IF($AC90&lt;&gt;1,"",IF(AND(INDEX($AG$2:$AG$2000,$Y90)=1,INDEX($AG$2:$AG$2000,$Z90)=1),1,""))</f>
      </c>
      <c r="AG90">
        <f>IF($A90="","",COUNTIFS($W$2:$W$2500,$A90,$AB$2:$AB$2500,"Yes")+COUNTIFS($X$2:$X$2500,$A90,$AA$2:$AA$2500,"Yes"))</f>
      </c>
      <c r="AH90" t="str">
        <f>IF(OR($P90&lt;&gt;"Yes",N($AG90)=0),"",IF(AND($AG90=1,COUNTIFS($W$2:$W$2500,$A90,$AE$2:$AE$2500,1)+COUNTIFS($X$2:$X$2500,$A90,$AE$2:$AE$2500,1)&gt;0),"","Yes"))</f>
      </c>
      <c r="AI90">
        <f>IF($AH90="Yes",$AG90,"")</f>
      </c>
      <c r="AJ90">
        <f>IF($AI90="","",$AI90+ROW()/1000000)</f>
      </c>
      <c r="AK90">
        <f>IF(OR($A90="",$P90="Yes",N($AG90)=0),"",$AG90+ROW()/1000000)</f>
      </c>
      <c r="AL90" t="str">
        <f>IF($A90="","",INDEX(games!$J:$J,ROW())&amp;"")</f>
      </c>
      <c r="AM90">
        <f>IF($A90="","",SUMPRODUCT($AO90:$BD90,'Map Analysis'!$AP$2^{0,1,2,3,4,5,6,7,8,9,10,11,12,13,14,15}))</f>
      </c>
      <c r="AN90">
        <f>IF($A90="","",$AM90+ROW()/10000000)</f>
      </c>
      <c r="AO90">
        <f>IF($A90="","",COUNTIF($W$2:$W$2500,$A90))</f>
      </c>
      <c r="AP90">
        <f>IF($A90="","",SUMIFS($BF$2:$BF$2500,$W$2:$W$2500,$A90))</f>
      </c>
      <c r="AQ90">
        <f>IF($A90="","",SUMIFS($BG$2:$BG$2500,$W$2:$W$2500,$A90))</f>
      </c>
      <c r="AR90">
        <f>IF($A90="","",SUMIFS($BH$2:$BH$2500,$W$2:$W$2500,$A90))</f>
      </c>
      <c r="AS90">
        <f>IF($A90="","",SUMIFS($BI$2:$BI$2500,$W$2:$W$2500,$A90))</f>
      </c>
      <c r="AT90">
        <f>IF($A90="","",SUMIFS($BJ$2:$BJ$2500,$W$2:$W$2500,$A90))</f>
      </c>
      <c r="AU90">
        <f>IF($A90="","",SUMIFS($BK$2:$BK$2500,$W$2:$W$2500,$A90))</f>
      </c>
      <c r="AV90">
        <f>IF($A90="","",SUMIFS($BL$2:$BL$2500,$W$2:$W$2500,$A90))</f>
      </c>
      <c r="AW90">
        <f>IF($A90="","",SUMIFS($BM$2:$BM$2500,$W$2:$W$2500,$A90))</f>
      </c>
      <c r="AX90">
        <f>IF($A90="","",SUMIFS($BN$2:$BN$2500,$W$2:$W$2500,$A90))</f>
      </c>
      <c r="AY90">
        <f>IF($A90="","",SUMIFS($BO$2:$BO$2500,$W$2:$W$2500,$A90))</f>
      </c>
      <c r="AZ90">
        <f>IF($A90="","",SUMIFS($BP$2:$BP$2500,$W$2:$W$2500,$A90))</f>
      </c>
      <c r="BA90">
        <f>IF($A90="","",SUMIFS($BQ$2:$BQ$2500,$W$2:$W$2500,$A90))</f>
      </c>
      <c r="BB90">
        <f>IF($A90="","",SUMIFS($BR$2:$BR$2500,$W$2:$W$2500,$A90))</f>
      </c>
      <c r="BC90">
        <f>IF($A90="","",SUMIFS($BS$2:$BS$2500,$W$2:$W$2500,$A90))</f>
      </c>
      <c r="BD90">
        <f>IF($A90="","",SUMIFS($BT$2:$BT$2500,$W$2:$W$2500,$A90))</f>
      </c>
      <c r="BF90">
        <f>IF($Z90="","",INDEX($AO$2:$AO$2000,$Z90))</f>
      </c>
      <c r="BG90">
        <f>IF($Z90="","",INDEX($AP$2:$AP$2000,$Z90))</f>
      </c>
      <c r="BH90">
        <f>IF($Z90="","",INDEX($AQ$2:$AQ$2000,$Z90))</f>
      </c>
      <c r="BI90">
        <f>IF($Z90="","",INDEX($AR$2:$AR$2000,$Z90))</f>
      </c>
      <c r="BJ90">
        <f>IF($Z90="","",INDEX($AS$2:$AS$2000,$Z90))</f>
      </c>
      <c r="BK90">
        <f>IF($Z90="","",INDEX($AT$2:$AT$2000,$Z90))</f>
      </c>
      <c r="BL90">
        <f>IF($Z90="","",INDEX($AU$2:$AU$2000,$Z90))</f>
      </c>
      <c r="BM90">
        <f>IF($Z90="","",INDEX($AV$2:$AV$2000,$Z90))</f>
      </c>
      <c r="BN90">
        <f>IF($Z90="","",INDEX($AW$2:$AW$2000,$Z90))</f>
      </c>
      <c r="BO90">
        <f>IF($Z90="","",INDEX($AX$2:$AX$2000,$Z90))</f>
      </c>
      <c r="BP90">
        <f>IF($Z90="","",INDEX($AY$2:$AY$2000,$Z90))</f>
      </c>
      <c r="BQ90">
        <f>IF($Z90="","",INDEX($AZ$2:$AZ$2000,$Z90))</f>
      </c>
      <c r="BR90">
        <f>IF($Z90="","",INDEX($BA$2:$BA$2000,$Z90))</f>
      </c>
      <c r="BS90">
        <f>IF($Z90="","",INDEX($BB$2:$BB$2000,$Z90))</f>
      </c>
      <c r="BT90">
        <f>IF($Z90="","",INDEX($BC$2:$BC$2000,$Z90))</f>
      </c>
      <c r="BV90">
        <f>IF(OR($A90="",$P90&lt;&gt;"Yes",$AH90="Yes"),"",1+N($AG90))</f>
      </c>
      <c r="BW90">
        <f>IF($A90="","",COUNTIFS($W$2:$W$2500,$A90,$BZ$2:$BZ$2500,"Yes")+COUNTIFS($X$2:$X$2500,$A90,$BY$2:$BY$2500,"Yes"))</f>
      </c>
      <c r="BX90">
        <f>IF(OR($A90="",$P90="Yes"),"",IF(N($BW90)=0,0,1+SUMIFS($CB$2:$CB$2500,$W$2:$W$2500,$A90)+SUMIFS($CA$2:$CA$2500,$X$2:$X$2500,$A90)))</f>
      </c>
      <c r="BY90" t="str">
        <f>IF($Y90="","",INDEX($AH$2:$AH$2000,$Y90)&amp;"")</f>
      </c>
      <c r="BZ90" t="str">
        <f>IF($Z90="","",INDEX($AH$2:$AH$2000,$Z90)&amp;"")</f>
      </c>
      <c r="CA90">
        <f>IF($Y90="","",INDEX($BV$2:$BV$2000,$Y90))</f>
      </c>
      <c r="CB90">
        <f>IF($Z90="","",INDEX($BV$2:$BV$2000,$Z90))</f>
      </c>
    </row>
    <row r="91">
      <c r="A91" t="str">
        <f>IF(TRIM(INDEX(games!$A:$A,ROW()))="","",TRIM(INDEX(games!$A:$A,ROW())))</f>
      </c>
      <c r="B91">
        <f>IF(OR($A91="",INDEX(games!$B:$B,ROW())=""),"",INDEX(games!$B:$B,ROW()))</f>
      </c>
      <c r="C91" t="str">
        <f>IF(OR($A91="",INDEX(games!$C:$C,ROW())=""),"",INDEX(games!$C:$C,ROW()))</f>
      </c>
      <c r="D91">
        <f>IF($A91="","",COUNTIF($W$2:$W$2500,$A91)+COUNTIF($X$2:$X$2500,$A91))</f>
      </c>
      <c r="E91">
        <f>IF($A91="","",IFERROR(MATCH($C91,$R$2:$R$5,0),0))</f>
      </c>
      <c r="F91">
        <f>IF($A91="","",MOD(ROW(),34))</f>
      </c>
      <c r="G91">
        <f>IF($A91="",NA(),IF($C91="Action",$B91,NA()))</f>
      </c>
      <c r="H91">
        <f>IF($A91="",NA(),IF($C91="Action",1+$F91*0.023,NA()))</f>
      </c>
      <c r="I91">
        <f>IF($A91="",NA(),IF($C91="Strategy",$B91,NA()))</f>
      </c>
      <c r="J91">
        <f>IF($A91="",NA(),IF($C91="Strategy",2+$F91*0.023,NA()))</f>
      </c>
      <c r="K91">
        <f>IF($A91="",NA(),IF($C91="Deckbuilder",$B91,NA()))</f>
      </c>
      <c r="L91">
        <f>IF($A91="",NA(),IF($C91="Deckbuilder",3+$F91*0.023,NA()))</f>
      </c>
      <c r="M91">
        <f>IF($A91="",NA(),IF($C91="Traditional",$B91,NA()))</f>
      </c>
      <c r="N91">
        <f>IF($A91="",NA(),IF($C91="Traditional",4+$F91*0.023,NA()))</f>
      </c>
      <c r="O91">
        <f>IF($A91="","",$D91+ROW()/1000000)</f>
      </c>
      <c r="P91" t="str">
        <f>IF(OR($A91="",INDEX(games!$H:$H,ROW())=""),"",INDEX(games!$H:$H,ROW()))</f>
      </c>
      <c r="Q91">
        <f>IF(OR($A91="",$P91&lt;&gt;"Yes"),"",$D91+ROW()/1000000)</f>
      </c>
      <c r="T91">
        <f>IF($Y91="","",INDEX($B$2:$B$2000,$Y91))</f>
      </c>
      <c r="U91">
        <f>IF($Z91="","",INDEX($B$2:$B$2000,$Z91))</f>
      </c>
      <c r="V91">
        <f>IF(OR($T91="",$U91=""),"",$U91-$T91)</f>
      </c>
      <c r="W91" t="str">
        <f>IF(TRIM(INDEX(connections!$A:$A,ROW()))="","",TRIM(INDEX(connections!$A:$A,ROW())))</f>
      </c>
      <c r="X91" t="str">
        <f>IF($W91="","",TRIM(INDEX(connections!$B:$B,ROW())))</f>
      </c>
      <c r="Y91">
        <f>IF($W91="","",IFERROR(MATCH($W91,$A$2:$A$2000,0),""))</f>
      </c>
      <c r="Z91">
        <f>IF($X91="","",IFERROR(MATCH($X91,$A$2:$A$2000,0),""))</f>
      </c>
      <c r="AA91" t="str">
        <f>IF($Y91="","",INDEX($P$2:$P$2000,$Y91))</f>
      </c>
      <c r="AB91" t="str">
        <f>IF($Z91="","",INDEX($P$2:$P$2000,$Z91))</f>
      </c>
      <c r="AC91">
        <f>IF(AND($AA91="Yes",$AB91="Yes"),1,"")</f>
      </c>
      <c r="AD91">
        <f>IF(OR($Y91="",$Z91=""),"",IF(INDEX($C$2:$C$2000,$Y91)=INDEX($C$2:$C$2000,$Z91),0,1))</f>
      </c>
      <c r="AE91">
        <f>IF($AC91&lt;&gt;1,"",IF(AND(INDEX($AG$2:$AG$2000,$Y91)=1,INDEX($AG$2:$AG$2000,$Z91)=1),1,""))</f>
      </c>
      <c r="AG91">
        <f>IF($A91="","",COUNTIFS($W$2:$W$2500,$A91,$AB$2:$AB$2500,"Yes")+COUNTIFS($X$2:$X$2500,$A91,$AA$2:$AA$2500,"Yes"))</f>
      </c>
      <c r="AH91" t="str">
        <f>IF(OR($P91&lt;&gt;"Yes",N($AG91)=0),"",IF(AND($AG91=1,COUNTIFS($W$2:$W$2500,$A91,$AE$2:$AE$2500,1)+COUNTIFS($X$2:$X$2500,$A91,$AE$2:$AE$2500,1)&gt;0),"","Yes"))</f>
      </c>
      <c r="AI91">
        <f>IF($AH91="Yes",$AG91,"")</f>
      </c>
      <c r="AJ91">
        <f>IF($AI91="","",$AI91+ROW()/1000000)</f>
      </c>
      <c r="AK91">
        <f>IF(OR($A91="",$P91="Yes",N($AG91)=0),"",$AG91+ROW()/1000000)</f>
      </c>
      <c r="AL91" t="str">
        <f>IF($A91="","",INDEX(games!$J:$J,ROW())&amp;"")</f>
      </c>
      <c r="AM91">
        <f>IF($A91="","",SUMPRODUCT($AO91:$BD91,'Map Analysis'!$AP$2^{0,1,2,3,4,5,6,7,8,9,10,11,12,13,14,15}))</f>
      </c>
      <c r="AN91">
        <f>IF($A91="","",$AM91+ROW()/10000000)</f>
      </c>
      <c r="AO91">
        <f>IF($A91="","",COUNTIF($W$2:$W$2500,$A91))</f>
      </c>
      <c r="AP91">
        <f>IF($A91="","",SUMIFS($BF$2:$BF$2500,$W$2:$W$2500,$A91))</f>
      </c>
      <c r="AQ91">
        <f>IF($A91="","",SUMIFS($BG$2:$BG$2500,$W$2:$W$2500,$A91))</f>
      </c>
      <c r="AR91">
        <f>IF($A91="","",SUMIFS($BH$2:$BH$2500,$W$2:$W$2500,$A91))</f>
      </c>
      <c r="AS91">
        <f>IF($A91="","",SUMIFS($BI$2:$BI$2500,$W$2:$W$2500,$A91))</f>
      </c>
      <c r="AT91">
        <f>IF($A91="","",SUMIFS($BJ$2:$BJ$2500,$W$2:$W$2500,$A91))</f>
      </c>
      <c r="AU91">
        <f>IF($A91="","",SUMIFS($BK$2:$BK$2500,$W$2:$W$2500,$A91))</f>
      </c>
      <c r="AV91">
        <f>IF($A91="","",SUMIFS($BL$2:$BL$2500,$W$2:$W$2500,$A91))</f>
      </c>
      <c r="AW91">
        <f>IF($A91="","",SUMIFS($BM$2:$BM$2500,$W$2:$W$2500,$A91))</f>
      </c>
      <c r="AX91">
        <f>IF($A91="","",SUMIFS($BN$2:$BN$2500,$W$2:$W$2500,$A91))</f>
      </c>
      <c r="AY91">
        <f>IF($A91="","",SUMIFS($BO$2:$BO$2500,$W$2:$W$2500,$A91))</f>
      </c>
      <c r="AZ91">
        <f>IF($A91="","",SUMIFS($BP$2:$BP$2500,$W$2:$W$2500,$A91))</f>
      </c>
      <c r="BA91">
        <f>IF($A91="","",SUMIFS($BQ$2:$BQ$2500,$W$2:$W$2500,$A91))</f>
      </c>
      <c r="BB91">
        <f>IF($A91="","",SUMIFS($BR$2:$BR$2500,$W$2:$W$2500,$A91))</f>
      </c>
      <c r="BC91">
        <f>IF($A91="","",SUMIFS($BS$2:$BS$2500,$W$2:$W$2500,$A91))</f>
      </c>
      <c r="BD91">
        <f>IF($A91="","",SUMIFS($BT$2:$BT$2500,$W$2:$W$2500,$A91))</f>
      </c>
      <c r="BF91">
        <f>IF($Z91="","",INDEX($AO$2:$AO$2000,$Z91))</f>
      </c>
      <c r="BG91">
        <f>IF($Z91="","",INDEX($AP$2:$AP$2000,$Z91))</f>
      </c>
      <c r="BH91">
        <f>IF($Z91="","",INDEX($AQ$2:$AQ$2000,$Z91))</f>
      </c>
      <c r="BI91">
        <f>IF($Z91="","",INDEX($AR$2:$AR$2000,$Z91))</f>
      </c>
      <c r="BJ91">
        <f>IF($Z91="","",INDEX($AS$2:$AS$2000,$Z91))</f>
      </c>
      <c r="BK91">
        <f>IF($Z91="","",INDEX($AT$2:$AT$2000,$Z91))</f>
      </c>
      <c r="BL91">
        <f>IF($Z91="","",INDEX($AU$2:$AU$2000,$Z91))</f>
      </c>
      <c r="BM91">
        <f>IF($Z91="","",INDEX($AV$2:$AV$2000,$Z91))</f>
      </c>
      <c r="BN91">
        <f>IF($Z91="","",INDEX($AW$2:$AW$2000,$Z91))</f>
      </c>
      <c r="BO91">
        <f>IF($Z91="","",INDEX($AX$2:$AX$2000,$Z91))</f>
      </c>
      <c r="BP91">
        <f>IF($Z91="","",INDEX($AY$2:$AY$2000,$Z91))</f>
      </c>
      <c r="BQ91">
        <f>IF($Z91="","",INDEX($AZ$2:$AZ$2000,$Z91))</f>
      </c>
      <c r="BR91">
        <f>IF($Z91="","",INDEX($BA$2:$BA$2000,$Z91))</f>
      </c>
      <c r="BS91">
        <f>IF($Z91="","",INDEX($BB$2:$BB$2000,$Z91))</f>
      </c>
      <c r="BT91">
        <f>IF($Z91="","",INDEX($BC$2:$BC$2000,$Z91))</f>
      </c>
      <c r="BV91">
        <f>IF(OR($A91="",$P91&lt;&gt;"Yes",$AH91="Yes"),"",1+N($AG91))</f>
      </c>
      <c r="BW91">
        <f>IF($A91="","",COUNTIFS($W$2:$W$2500,$A91,$BZ$2:$BZ$2500,"Yes")+COUNTIFS($X$2:$X$2500,$A91,$BY$2:$BY$2500,"Yes"))</f>
      </c>
      <c r="BX91">
        <f>IF(OR($A91="",$P91="Yes"),"",IF(N($BW91)=0,0,1+SUMIFS($CB$2:$CB$2500,$W$2:$W$2500,$A91)+SUMIFS($CA$2:$CA$2500,$X$2:$X$2500,$A91)))</f>
      </c>
      <c r="BY91" t="str">
        <f>IF($Y91="","",INDEX($AH$2:$AH$2000,$Y91)&amp;"")</f>
      </c>
      <c r="BZ91" t="str">
        <f>IF($Z91="","",INDEX($AH$2:$AH$2000,$Z91)&amp;"")</f>
      </c>
      <c r="CA91">
        <f>IF($Y91="","",INDEX($BV$2:$BV$2000,$Y91))</f>
      </c>
      <c r="CB91">
        <f>IF($Z91="","",INDEX($BV$2:$BV$2000,$Z91))</f>
      </c>
    </row>
    <row r="92">
      <c r="A92" t="str">
        <f>IF(TRIM(INDEX(games!$A:$A,ROW()))="","",TRIM(INDEX(games!$A:$A,ROW())))</f>
      </c>
      <c r="B92">
        <f>IF(OR($A92="",INDEX(games!$B:$B,ROW())=""),"",INDEX(games!$B:$B,ROW()))</f>
      </c>
      <c r="C92" t="str">
        <f>IF(OR($A92="",INDEX(games!$C:$C,ROW())=""),"",INDEX(games!$C:$C,ROW()))</f>
      </c>
      <c r="D92">
        <f>IF($A92="","",COUNTIF($W$2:$W$2500,$A92)+COUNTIF($X$2:$X$2500,$A92))</f>
      </c>
      <c r="E92">
        <f>IF($A92="","",IFERROR(MATCH($C92,$R$2:$R$5,0),0))</f>
      </c>
      <c r="F92">
        <f>IF($A92="","",MOD(ROW(),34))</f>
      </c>
      <c r="G92">
        <f>IF($A92="",NA(),IF($C92="Action",$B92,NA()))</f>
      </c>
      <c r="H92">
        <f>IF($A92="",NA(),IF($C92="Action",1+$F92*0.023,NA()))</f>
      </c>
      <c r="I92">
        <f>IF($A92="",NA(),IF($C92="Strategy",$B92,NA()))</f>
      </c>
      <c r="J92">
        <f>IF($A92="",NA(),IF($C92="Strategy",2+$F92*0.023,NA()))</f>
      </c>
      <c r="K92">
        <f>IF($A92="",NA(),IF($C92="Deckbuilder",$B92,NA()))</f>
      </c>
      <c r="L92">
        <f>IF($A92="",NA(),IF($C92="Deckbuilder",3+$F92*0.023,NA()))</f>
      </c>
      <c r="M92">
        <f>IF($A92="",NA(),IF($C92="Traditional",$B92,NA()))</f>
      </c>
      <c r="N92">
        <f>IF($A92="",NA(),IF($C92="Traditional",4+$F92*0.023,NA()))</f>
      </c>
      <c r="O92">
        <f>IF($A92="","",$D92+ROW()/1000000)</f>
      </c>
      <c r="P92" t="str">
        <f>IF(OR($A92="",INDEX(games!$H:$H,ROW())=""),"",INDEX(games!$H:$H,ROW()))</f>
      </c>
      <c r="Q92">
        <f>IF(OR($A92="",$P92&lt;&gt;"Yes"),"",$D92+ROW()/1000000)</f>
      </c>
      <c r="T92">
        <f>IF($Y92="","",INDEX($B$2:$B$2000,$Y92))</f>
      </c>
      <c r="U92">
        <f>IF($Z92="","",INDEX($B$2:$B$2000,$Z92))</f>
      </c>
      <c r="V92">
        <f>IF(OR($T92="",$U92=""),"",$U92-$T92)</f>
      </c>
      <c r="W92" t="str">
        <f>IF(TRIM(INDEX(connections!$A:$A,ROW()))="","",TRIM(INDEX(connections!$A:$A,ROW())))</f>
      </c>
      <c r="X92" t="str">
        <f>IF($W92="","",TRIM(INDEX(connections!$B:$B,ROW())))</f>
      </c>
      <c r="Y92">
        <f>IF($W92="","",IFERROR(MATCH($W92,$A$2:$A$2000,0),""))</f>
      </c>
      <c r="Z92">
        <f>IF($X92="","",IFERROR(MATCH($X92,$A$2:$A$2000,0),""))</f>
      </c>
      <c r="AA92" t="str">
        <f>IF($Y92="","",INDEX($P$2:$P$2000,$Y92))</f>
      </c>
      <c r="AB92" t="str">
        <f>IF($Z92="","",INDEX($P$2:$P$2000,$Z92))</f>
      </c>
      <c r="AC92">
        <f>IF(AND($AA92="Yes",$AB92="Yes"),1,"")</f>
      </c>
      <c r="AD92">
        <f>IF(OR($Y92="",$Z92=""),"",IF(INDEX($C$2:$C$2000,$Y92)=INDEX($C$2:$C$2000,$Z92),0,1))</f>
      </c>
      <c r="AE92">
        <f>IF($AC92&lt;&gt;1,"",IF(AND(INDEX($AG$2:$AG$2000,$Y92)=1,INDEX($AG$2:$AG$2000,$Z92)=1),1,""))</f>
      </c>
      <c r="AG92">
        <f>IF($A92="","",COUNTIFS($W$2:$W$2500,$A92,$AB$2:$AB$2500,"Yes")+COUNTIFS($X$2:$X$2500,$A92,$AA$2:$AA$2500,"Yes"))</f>
      </c>
      <c r="AH92" t="str">
        <f>IF(OR($P92&lt;&gt;"Yes",N($AG92)=0),"",IF(AND($AG92=1,COUNTIFS($W$2:$W$2500,$A92,$AE$2:$AE$2500,1)+COUNTIFS($X$2:$X$2500,$A92,$AE$2:$AE$2500,1)&gt;0),"","Yes"))</f>
      </c>
      <c r="AI92">
        <f>IF($AH92="Yes",$AG92,"")</f>
      </c>
      <c r="AJ92">
        <f>IF($AI92="","",$AI92+ROW()/1000000)</f>
      </c>
      <c r="AK92">
        <f>IF(OR($A92="",$P92="Yes",N($AG92)=0),"",$AG92+ROW()/1000000)</f>
      </c>
      <c r="AL92" t="str">
        <f>IF($A92="","",INDEX(games!$J:$J,ROW())&amp;"")</f>
      </c>
      <c r="AM92">
        <f>IF($A92="","",SUMPRODUCT($AO92:$BD92,'Map Analysis'!$AP$2^{0,1,2,3,4,5,6,7,8,9,10,11,12,13,14,15}))</f>
      </c>
      <c r="AN92">
        <f>IF($A92="","",$AM92+ROW()/10000000)</f>
      </c>
      <c r="AO92">
        <f>IF($A92="","",COUNTIF($W$2:$W$2500,$A92))</f>
      </c>
      <c r="AP92">
        <f>IF($A92="","",SUMIFS($BF$2:$BF$2500,$W$2:$W$2500,$A92))</f>
      </c>
      <c r="AQ92">
        <f>IF($A92="","",SUMIFS($BG$2:$BG$2500,$W$2:$W$2500,$A92))</f>
      </c>
      <c r="AR92">
        <f>IF($A92="","",SUMIFS($BH$2:$BH$2500,$W$2:$W$2500,$A92))</f>
      </c>
      <c r="AS92">
        <f>IF($A92="","",SUMIFS($BI$2:$BI$2500,$W$2:$W$2500,$A92))</f>
      </c>
      <c r="AT92">
        <f>IF($A92="","",SUMIFS($BJ$2:$BJ$2500,$W$2:$W$2500,$A92))</f>
      </c>
      <c r="AU92">
        <f>IF($A92="","",SUMIFS($BK$2:$BK$2500,$W$2:$W$2500,$A92))</f>
      </c>
      <c r="AV92">
        <f>IF($A92="","",SUMIFS($BL$2:$BL$2500,$W$2:$W$2500,$A92))</f>
      </c>
      <c r="AW92">
        <f>IF($A92="","",SUMIFS($BM$2:$BM$2500,$W$2:$W$2500,$A92))</f>
      </c>
      <c r="AX92">
        <f>IF($A92="","",SUMIFS($BN$2:$BN$2500,$W$2:$W$2500,$A92))</f>
      </c>
      <c r="AY92">
        <f>IF($A92="","",SUMIFS($BO$2:$BO$2500,$W$2:$W$2500,$A92))</f>
      </c>
      <c r="AZ92">
        <f>IF($A92="","",SUMIFS($BP$2:$BP$2500,$W$2:$W$2500,$A92))</f>
      </c>
      <c r="BA92">
        <f>IF($A92="","",SUMIFS($BQ$2:$BQ$2500,$W$2:$W$2500,$A92))</f>
      </c>
      <c r="BB92">
        <f>IF($A92="","",SUMIFS($BR$2:$BR$2500,$W$2:$W$2500,$A92))</f>
      </c>
      <c r="BC92">
        <f>IF($A92="","",SUMIFS($BS$2:$BS$2500,$W$2:$W$2500,$A92))</f>
      </c>
      <c r="BD92">
        <f>IF($A92="","",SUMIFS($BT$2:$BT$2500,$W$2:$W$2500,$A92))</f>
      </c>
      <c r="BF92">
        <f>IF($Z92="","",INDEX($AO$2:$AO$2000,$Z92))</f>
      </c>
      <c r="BG92">
        <f>IF($Z92="","",INDEX($AP$2:$AP$2000,$Z92))</f>
      </c>
      <c r="BH92">
        <f>IF($Z92="","",INDEX($AQ$2:$AQ$2000,$Z92))</f>
      </c>
      <c r="BI92">
        <f>IF($Z92="","",INDEX($AR$2:$AR$2000,$Z92))</f>
      </c>
      <c r="BJ92">
        <f>IF($Z92="","",INDEX($AS$2:$AS$2000,$Z92))</f>
      </c>
      <c r="BK92">
        <f>IF($Z92="","",INDEX($AT$2:$AT$2000,$Z92))</f>
      </c>
      <c r="BL92">
        <f>IF($Z92="","",INDEX($AU$2:$AU$2000,$Z92))</f>
      </c>
      <c r="BM92">
        <f>IF($Z92="","",INDEX($AV$2:$AV$2000,$Z92))</f>
      </c>
      <c r="BN92">
        <f>IF($Z92="","",INDEX($AW$2:$AW$2000,$Z92))</f>
      </c>
      <c r="BO92">
        <f>IF($Z92="","",INDEX($AX$2:$AX$2000,$Z92))</f>
      </c>
      <c r="BP92">
        <f>IF($Z92="","",INDEX($AY$2:$AY$2000,$Z92))</f>
      </c>
      <c r="BQ92">
        <f>IF($Z92="","",INDEX($AZ$2:$AZ$2000,$Z92))</f>
      </c>
      <c r="BR92">
        <f>IF($Z92="","",INDEX($BA$2:$BA$2000,$Z92))</f>
      </c>
      <c r="BS92">
        <f>IF($Z92="","",INDEX($BB$2:$BB$2000,$Z92))</f>
      </c>
      <c r="BT92">
        <f>IF($Z92="","",INDEX($BC$2:$BC$2000,$Z92))</f>
      </c>
      <c r="BV92">
        <f>IF(OR($A92="",$P92&lt;&gt;"Yes",$AH92="Yes"),"",1+N($AG92))</f>
      </c>
      <c r="BW92">
        <f>IF($A92="","",COUNTIFS($W$2:$W$2500,$A92,$BZ$2:$BZ$2500,"Yes")+COUNTIFS($X$2:$X$2500,$A92,$BY$2:$BY$2500,"Yes"))</f>
      </c>
      <c r="BX92">
        <f>IF(OR($A92="",$P92="Yes"),"",IF(N($BW92)=0,0,1+SUMIFS($CB$2:$CB$2500,$W$2:$W$2500,$A92)+SUMIFS($CA$2:$CA$2500,$X$2:$X$2500,$A92)))</f>
      </c>
      <c r="BY92" t="str">
        <f>IF($Y92="","",INDEX($AH$2:$AH$2000,$Y92)&amp;"")</f>
      </c>
      <c r="BZ92" t="str">
        <f>IF($Z92="","",INDEX($AH$2:$AH$2000,$Z92)&amp;"")</f>
      </c>
      <c r="CA92">
        <f>IF($Y92="","",INDEX($BV$2:$BV$2000,$Y92))</f>
      </c>
      <c r="CB92">
        <f>IF($Z92="","",INDEX($BV$2:$BV$2000,$Z92))</f>
      </c>
    </row>
    <row r="93">
      <c r="A93" t="str">
        <f>IF(TRIM(INDEX(games!$A:$A,ROW()))="","",TRIM(INDEX(games!$A:$A,ROW())))</f>
      </c>
      <c r="B93">
        <f>IF(OR($A93="",INDEX(games!$B:$B,ROW())=""),"",INDEX(games!$B:$B,ROW()))</f>
      </c>
      <c r="C93" t="str">
        <f>IF(OR($A93="",INDEX(games!$C:$C,ROW())=""),"",INDEX(games!$C:$C,ROW()))</f>
      </c>
      <c r="D93">
        <f>IF($A93="","",COUNTIF($W$2:$W$2500,$A93)+COUNTIF($X$2:$X$2500,$A93))</f>
      </c>
      <c r="E93">
        <f>IF($A93="","",IFERROR(MATCH($C93,$R$2:$R$5,0),0))</f>
      </c>
      <c r="F93">
        <f>IF($A93="","",MOD(ROW(),34))</f>
      </c>
      <c r="G93">
        <f>IF($A93="",NA(),IF($C93="Action",$B93,NA()))</f>
      </c>
      <c r="H93">
        <f>IF($A93="",NA(),IF($C93="Action",1+$F93*0.023,NA()))</f>
      </c>
      <c r="I93">
        <f>IF($A93="",NA(),IF($C93="Strategy",$B93,NA()))</f>
      </c>
      <c r="J93">
        <f>IF($A93="",NA(),IF($C93="Strategy",2+$F93*0.023,NA()))</f>
      </c>
      <c r="K93">
        <f>IF($A93="",NA(),IF($C93="Deckbuilder",$B93,NA()))</f>
      </c>
      <c r="L93">
        <f>IF($A93="",NA(),IF($C93="Deckbuilder",3+$F93*0.023,NA()))</f>
      </c>
      <c r="M93">
        <f>IF($A93="",NA(),IF($C93="Traditional",$B93,NA()))</f>
      </c>
      <c r="N93">
        <f>IF($A93="",NA(),IF($C93="Traditional",4+$F93*0.023,NA()))</f>
      </c>
      <c r="O93">
        <f>IF($A93="","",$D93+ROW()/1000000)</f>
      </c>
      <c r="P93" t="str">
        <f>IF(OR($A93="",INDEX(games!$H:$H,ROW())=""),"",INDEX(games!$H:$H,ROW()))</f>
      </c>
      <c r="Q93">
        <f>IF(OR($A93="",$P93&lt;&gt;"Yes"),"",$D93+ROW()/1000000)</f>
      </c>
      <c r="T93">
        <f>IF($Y93="","",INDEX($B$2:$B$2000,$Y93))</f>
      </c>
      <c r="U93">
        <f>IF($Z93="","",INDEX($B$2:$B$2000,$Z93))</f>
      </c>
      <c r="V93">
        <f>IF(OR($T93="",$U93=""),"",$U93-$T93)</f>
      </c>
      <c r="W93" t="str">
        <f>IF(TRIM(INDEX(connections!$A:$A,ROW()))="","",TRIM(INDEX(connections!$A:$A,ROW())))</f>
      </c>
      <c r="X93" t="str">
        <f>IF($W93="","",TRIM(INDEX(connections!$B:$B,ROW())))</f>
      </c>
      <c r="Y93">
        <f>IF($W93="","",IFERROR(MATCH($W93,$A$2:$A$2000,0),""))</f>
      </c>
      <c r="Z93">
        <f>IF($X93="","",IFERROR(MATCH($X93,$A$2:$A$2000,0),""))</f>
      </c>
      <c r="AA93" t="str">
        <f>IF($Y93="","",INDEX($P$2:$P$2000,$Y93))</f>
      </c>
      <c r="AB93" t="str">
        <f>IF($Z93="","",INDEX($P$2:$P$2000,$Z93))</f>
      </c>
      <c r="AC93">
        <f>IF(AND($AA93="Yes",$AB93="Yes"),1,"")</f>
      </c>
      <c r="AD93">
        <f>IF(OR($Y93="",$Z93=""),"",IF(INDEX($C$2:$C$2000,$Y93)=INDEX($C$2:$C$2000,$Z93),0,1))</f>
      </c>
      <c r="AE93">
        <f>IF($AC93&lt;&gt;1,"",IF(AND(INDEX($AG$2:$AG$2000,$Y93)=1,INDEX($AG$2:$AG$2000,$Z93)=1),1,""))</f>
      </c>
      <c r="AG93">
        <f>IF($A93="","",COUNTIFS($W$2:$W$2500,$A93,$AB$2:$AB$2500,"Yes")+COUNTIFS($X$2:$X$2500,$A93,$AA$2:$AA$2500,"Yes"))</f>
      </c>
      <c r="AH93" t="str">
        <f>IF(OR($P93&lt;&gt;"Yes",N($AG93)=0),"",IF(AND($AG93=1,COUNTIFS($W$2:$W$2500,$A93,$AE$2:$AE$2500,1)+COUNTIFS($X$2:$X$2500,$A93,$AE$2:$AE$2500,1)&gt;0),"","Yes"))</f>
      </c>
      <c r="AI93">
        <f>IF($AH93="Yes",$AG93,"")</f>
      </c>
      <c r="AJ93">
        <f>IF($AI93="","",$AI93+ROW()/1000000)</f>
      </c>
      <c r="AK93">
        <f>IF(OR($A93="",$P93="Yes",N($AG93)=0),"",$AG93+ROW()/1000000)</f>
      </c>
      <c r="AL93" t="str">
        <f>IF($A93="","",INDEX(games!$J:$J,ROW())&amp;"")</f>
      </c>
      <c r="AM93">
        <f>IF($A93="","",SUMPRODUCT($AO93:$BD93,'Map Analysis'!$AP$2^{0,1,2,3,4,5,6,7,8,9,10,11,12,13,14,15}))</f>
      </c>
      <c r="AN93">
        <f>IF($A93="","",$AM93+ROW()/10000000)</f>
      </c>
      <c r="AO93">
        <f>IF($A93="","",COUNTIF($W$2:$W$2500,$A93))</f>
      </c>
      <c r="AP93">
        <f>IF($A93="","",SUMIFS($BF$2:$BF$2500,$W$2:$W$2500,$A93))</f>
      </c>
      <c r="AQ93">
        <f>IF($A93="","",SUMIFS($BG$2:$BG$2500,$W$2:$W$2500,$A93))</f>
      </c>
      <c r="AR93">
        <f>IF($A93="","",SUMIFS($BH$2:$BH$2500,$W$2:$W$2500,$A93))</f>
      </c>
      <c r="AS93">
        <f>IF($A93="","",SUMIFS($BI$2:$BI$2500,$W$2:$W$2500,$A93))</f>
      </c>
      <c r="AT93">
        <f>IF($A93="","",SUMIFS($BJ$2:$BJ$2500,$W$2:$W$2500,$A93))</f>
      </c>
      <c r="AU93">
        <f>IF($A93="","",SUMIFS($BK$2:$BK$2500,$W$2:$W$2500,$A93))</f>
      </c>
      <c r="AV93">
        <f>IF($A93="","",SUMIFS($BL$2:$BL$2500,$W$2:$W$2500,$A93))</f>
      </c>
      <c r="AW93">
        <f>IF($A93="","",SUMIFS($BM$2:$BM$2500,$W$2:$W$2500,$A93))</f>
      </c>
      <c r="AX93">
        <f>IF($A93="","",SUMIFS($BN$2:$BN$2500,$W$2:$W$2500,$A93))</f>
      </c>
      <c r="AY93">
        <f>IF($A93="","",SUMIFS($BO$2:$BO$2500,$W$2:$W$2500,$A93))</f>
      </c>
      <c r="AZ93">
        <f>IF($A93="","",SUMIFS($BP$2:$BP$2500,$W$2:$W$2500,$A93))</f>
      </c>
      <c r="BA93">
        <f>IF($A93="","",SUMIFS($BQ$2:$BQ$2500,$W$2:$W$2500,$A93))</f>
      </c>
      <c r="BB93">
        <f>IF($A93="","",SUMIFS($BR$2:$BR$2500,$W$2:$W$2500,$A93))</f>
      </c>
      <c r="BC93">
        <f>IF($A93="","",SUMIFS($BS$2:$BS$2500,$W$2:$W$2500,$A93))</f>
      </c>
      <c r="BD93">
        <f>IF($A93="","",SUMIFS($BT$2:$BT$2500,$W$2:$W$2500,$A93))</f>
      </c>
      <c r="BF93">
        <f>IF($Z93="","",INDEX($AO$2:$AO$2000,$Z93))</f>
      </c>
      <c r="BG93">
        <f>IF($Z93="","",INDEX($AP$2:$AP$2000,$Z93))</f>
      </c>
      <c r="BH93">
        <f>IF($Z93="","",INDEX($AQ$2:$AQ$2000,$Z93))</f>
      </c>
      <c r="BI93">
        <f>IF($Z93="","",INDEX($AR$2:$AR$2000,$Z93))</f>
      </c>
      <c r="BJ93">
        <f>IF($Z93="","",INDEX($AS$2:$AS$2000,$Z93))</f>
      </c>
      <c r="BK93">
        <f>IF($Z93="","",INDEX($AT$2:$AT$2000,$Z93))</f>
      </c>
      <c r="BL93">
        <f>IF($Z93="","",INDEX($AU$2:$AU$2000,$Z93))</f>
      </c>
      <c r="BM93">
        <f>IF($Z93="","",INDEX($AV$2:$AV$2000,$Z93))</f>
      </c>
      <c r="BN93">
        <f>IF($Z93="","",INDEX($AW$2:$AW$2000,$Z93))</f>
      </c>
      <c r="BO93">
        <f>IF($Z93="","",INDEX($AX$2:$AX$2000,$Z93))</f>
      </c>
      <c r="BP93">
        <f>IF($Z93="","",INDEX($AY$2:$AY$2000,$Z93))</f>
      </c>
      <c r="BQ93">
        <f>IF($Z93="","",INDEX($AZ$2:$AZ$2000,$Z93))</f>
      </c>
      <c r="BR93">
        <f>IF($Z93="","",INDEX($BA$2:$BA$2000,$Z93))</f>
      </c>
      <c r="BS93">
        <f>IF($Z93="","",INDEX($BB$2:$BB$2000,$Z93))</f>
      </c>
      <c r="BT93">
        <f>IF($Z93="","",INDEX($BC$2:$BC$2000,$Z93))</f>
      </c>
      <c r="BV93">
        <f>IF(OR($A93="",$P93&lt;&gt;"Yes",$AH93="Yes"),"",1+N($AG93))</f>
      </c>
      <c r="BW93">
        <f>IF($A93="","",COUNTIFS($W$2:$W$2500,$A93,$BZ$2:$BZ$2500,"Yes")+COUNTIFS($X$2:$X$2500,$A93,$BY$2:$BY$2500,"Yes"))</f>
      </c>
      <c r="BX93">
        <f>IF(OR($A93="",$P93="Yes"),"",IF(N($BW93)=0,0,1+SUMIFS($CB$2:$CB$2500,$W$2:$W$2500,$A93)+SUMIFS($CA$2:$CA$2500,$X$2:$X$2500,$A93)))</f>
      </c>
      <c r="BY93" t="str">
        <f>IF($Y93="","",INDEX($AH$2:$AH$2000,$Y93)&amp;"")</f>
      </c>
      <c r="BZ93" t="str">
        <f>IF($Z93="","",INDEX($AH$2:$AH$2000,$Z93)&amp;"")</f>
      </c>
      <c r="CA93">
        <f>IF($Y93="","",INDEX($BV$2:$BV$2000,$Y93))</f>
      </c>
      <c r="CB93">
        <f>IF($Z93="","",INDEX($BV$2:$BV$2000,$Z93))</f>
      </c>
    </row>
    <row r="94">
      <c r="A94" t="str">
        <f>IF(TRIM(INDEX(games!$A:$A,ROW()))="","",TRIM(INDEX(games!$A:$A,ROW())))</f>
      </c>
      <c r="B94">
        <f>IF(OR($A94="",INDEX(games!$B:$B,ROW())=""),"",INDEX(games!$B:$B,ROW()))</f>
      </c>
      <c r="C94" t="str">
        <f>IF(OR($A94="",INDEX(games!$C:$C,ROW())=""),"",INDEX(games!$C:$C,ROW()))</f>
      </c>
      <c r="D94">
        <f>IF($A94="","",COUNTIF($W$2:$W$2500,$A94)+COUNTIF($X$2:$X$2500,$A94))</f>
      </c>
      <c r="E94">
        <f>IF($A94="","",IFERROR(MATCH($C94,$R$2:$R$5,0),0))</f>
      </c>
      <c r="F94">
        <f>IF($A94="","",MOD(ROW(),34))</f>
      </c>
      <c r="G94">
        <f>IF($A94="",NA(),IF($C94="Action",$B94,NA()))</f>
      </c>
      <c r="H94">
        <f>IF($A94="",NA(),IF($C94="Action",1+$F94*0.023,NA()))</f>
      </c>
      <c r="I94">
        <f>IF($A94="",NA(),IF($C94="Strategy",$B94,NA()))</f>
      </c>
      <c r="J94">
        <f>IF($A94="",NA(),IF($C94="Strategy",2+$F94*0.023,NA()))</f>
      </c>
      <c r="K94">
        <f>IF($A94="",NA(),IF($C94="Deckbuilder",$B94,NA()))</f>
      </c>
      <c r="L94">
        <f>IF($A94="",NA(),IF($C94="Deckbuilder",3+$F94*0.023,NA()))</f>
      </c>
      <c r="M94">
        <f>IF($A94="",NA(),IF($C94="Traditional",$B94,NA()))</f>
      </c>
      <c r="N94">
        <f>IF($A94="",NA(),IF($C94="Traditional",4+$F94*0.023,NA()))</f>
      </c>
      <c r="O94">
        <f>IF($A94="","",$D94+ROW()/1000000)</f>
      </c>
      <c r="P94" t="str">
        <f>IF(OR($A94="",INDEX(games!$H:$H,ROW())=""),"",INDEX(games!$H:$H,ROW()))</f>
      </c>
      <c r="Q94">
        <f>IF(OR($A94="",$P94&lt;&gt;"Yes"),"",$D94+ROW()/1000000)</f>
      </c>
      <c r="T94">
        <f>IF($Y94="","",INDEX($B$2:$B$2000,$Y94))</f>
      </c>
      <c r="U94">
        <f>IF($Z94="","",INDEX($B$2:$B$2000,$Z94))</f>
      </c>
      <c r="V94">
        <f>IF(OR($T94="",$U94=""),"",$U94-$T94)</f>
      </c>
      <c r="W94" t="str">
        <f>IF(TRIM(INDEX(connections!$A:$A,ROW()))="","",TRIM(INDEX(connections!$A:$A,ROW())))</f>
      </c>
      <c r="X94" t="str">
        <f>IF($W94="","",TRIM(INDEX(connections!$B:$B,ROW())))</f>
      </c>
      <c r="Y94">
        <f>IF($W94="","",IFERROR(MATCH($W94,$A$2:$A$2000,0),""))</f>
      </c>
      <c r="Z94">
        <f>IF($X94="","",IFERROR(MATCH($X94,$A$2:$A$2000,0),""))</f>
      </c>
      <c r="AA94" t="str">
        <f>IF($Y94="","",INDEX($P$2:$P$2000,$Y94))</f>
      </c>
      <c r="AB94" t="str">
        <f>IF($Z94="","",INDEX($P$2:$P$2000,$Z94))</f>
      </c>
      <c r="AC94">
        <f>IF(AND($AA94="Yes",$AB94="Yes"),1,"")</f>
      </c>
      <c r="AD94">
        <f>IF(OR($Y94="",$Z94=""),"",IF(INDEX($C$2:$C$2000,$Y94)=INDEX($C$2:$C$2000,$Z94),0,1))</f>
      </c>
      <c r="AE94">
        <f>IF($AC94&lt;&gt;1,"",IF(AND(INDEX($AG$2:$AG$2000,$Y94)=1,INDEX($AG$2:$AG$2000,$Z94)=1),1,""))</f>
      </c>
      <c r="AG94">
        <f>IF($A94="","",COUNTIFS($W$2:$W$2500,$A94,$AB$2:$AB$2500,"Yes")+COUNTIFS($X$2:$X$2500,$A94,$AA$2:$AA$2500,"Yes"))</f>
      </c>
      <c r="AH94" t="str">
        <f>IF(OR($P94&lt;&gt;"Yes",N($AG94)=0),"",IF(AND($AG94=1,COUNTIFS($W$2:$W$2500,$A94,$AE$2:$AE$2500,1)+COUNTIFS($X$2:$X$2500,$A94,$AE$2:$AE$2500,1)&gt;0),"","Yes"))</f>
      </c>
      <c r="AI94">
        <f>IF($AH94="Yes",$AG94,"")</f>
      </c>
      <c r="AJ94">
        <f>IF($AI94="","",$AI94+ROW()/1000000)</f>
      </c>
      <c r="AK94">
        <f>IF(OR($A94="",$P94="Yes",N($AG94)=0),"",$AG94+ROW()/1000000)</f>
      </c>
      <c r="AL94" t="str">
        <f>IF($A94="","",INDEX(games!$J:$J,ROW())&amp;"")</f>
      </c>
      <c r="AM94">
        <f>IF($A94="","",SUMPRODUCT($AO94:$BD94,'Map Analysis'!$AP$2^{0,1,2,3,4,5,6,7,8,9,10,11,12,13,14,15}))</f>
      </c>
      <c r="AN94">
        <f>IF($A94="","",$AM94+ROW()/10000000)</f>
      </c>
      <c r="AO94">
        <f>IF($A94="","",COUNTIF($W$2:$W$2500,$A94))</f>
      </c>
      <c r="AP94">
        <f>IF($A94="","",SUMIFS($BF$2:$BF$2500,$W$2:$W$2500,$A94))</f>
      </c>
      <c r="AQ94">
        <f>IF($A94="","",SUMIFS($BG$2:$BG$2500,$W$2:$W$2500,$A94))</f>
      </c>
      <c r="AR94">
        <f>IF($A94="","",SUMIFS($BH$2:$BH$2500,$W$2:$W$2500,$A94))</f>
      </c>
      <c r="AS94">
        <f>IF($A94="","",SUMIFS($BI$2:$BI$2500,$W$2:$W$2500,$A94))</f>
      </c>
      <c r="AT94">
        <f>IF($A94="","",SUMIFS($BJ$2:$BJ$2500,$W$2:$W$2500,$A94))</f>
      </c>
      <c r="AU94">
        <f>IF($A94="","",SUMIFS($BK$2:$BK$2500,$W$2:$W$2500,$A94))</f>
      </c>
      <c r="AV94">
        <f>IF($A94="","",SUMIFS($BL$2:$BL$2500,$W$2:$W$2500,$A94))</f>
      </c>
      <c r="AW94">
        <f>IF($A94="","",SUMIFS($BM$2:$BM$2500,$W$2:$W$2500,$A94))</f>
      </c>
      <c r="AX94">
        <f>IF($A94="","",SUMIFS($BN$2:$BN$2500,$W$2:$W$2500,$A94))</f>
      </c>
      <c r="AY94">
        <f>IF($A94="","",SUMIFS($BO$2:$BO$2500,$W$2:$W$2500,$A94))</f>
      </c>
      <c r="AZ94">
        <f>IF($A94="","",SUMIFS($BP$2:$BP$2500,$W$2:$W$2500,$A94))</f>
      </c>
      <c r="BA94">
        <f>IF($A94="","",SUMIFS($BQ$2:$BQ$2500,$W$2:$W$2500,$A94))</f>
      </c>
      <c r="BB94">
        <f>IF($A94="","",SUMIFS($BR$2:$BR$2500,$W$2:$W$2500,$A94))</f>
      </c>
      <c r="BC94">
        <f>IF($A94="","",SUMIFS($BS$2:$BS$2500,$W$2:$W$2500,$A94))</f>
      </c>
      <c r="BD94">
        <f>IF($A94="","",SUMIFS($BT$2:$BT$2500,$W$2:$W$2500,$A94))</f>
      </c>
      <c r="BF94">
        <f>IF($Z94="","",INDEX($AO$2:$AO$2000,$Z94))</f>
      </c>
      <c r="BG94">
        <f>IF($Z94="","",INDEX($AP$2:$AP$2000,$Z94))</f>
      </c>
      <c r="BH94">
        <f>IF($Z94="","",INDEX($AQ$2:$AQ$2000,$Z94))</f>
      </c>
      <c r="BI94">
        <f>IF($Z94="","",INDEX($AR$2:$AR$2000,$Z94))</f>
      </c>
      <c r="BJ94">
        <f>IF($Z94="","",INDEX($AS$2:$AS$2000,$Z94))</f>
      </c>
      <c r="BK94">
        <f>IF($Z94="","",INDEX($AT$2:$AT$2000,$Z94))</f>
      </c>
      <c r="BL94">
        <f>IF($Z94="","",INDEX($AU$2:$AU$2000,$Z94))</f>
      </c>
      <c r="BM94">
        <f>IF($Z94="","",INDEX($AV$2:$AV$2000,$Z94))</f>
      </c>
      <c r="BN94">
        <f>IF($Z94="","",INDEX($AW$2:$AW$2000,$Z94))</f>
      </c>
      <c r="BO94">
        <f>IF($Z94="","",INDEX($AX$2:$AX$2000,$Z94))</f>
      </c>
      <c r="BP94">
        <f>IF($Z94="","",INDEX($AY$2:$AY$2000,$Z94))</f>
      </c>
      <c r="BQ94">
        <f>IF($Z94="","",INDEX($AZ$2:$AZ$2000,$Z94))</f>
      </c>
      <c r="BR94">
        <f>IF($Z94="","",INDEX($BA$2:$BA$2000,$Z94))</f>
      </c>
      <c r="BS94">
        <f>IF($Z94="","",INDEX($BB$2:$BB$2000,$Z94))</f>
      </c>
      <c r="BT94">
        <f>IF($Z94="","",INDEX($BC$2:$BC$2000,$Z94))</f>
      </c>
      <c r="BV94">
        <f>IF(OR($A94="",$P94&lt;&gt;"Yes",$AH94="Yes"),"",1+N($AG94))</f>
      </c>
      <c r="BW94">
        <f>IF($A94="","",COUNTIFS($W$2:$W$2500,$A94,$BZ$2:$BZ$2500,"Yes")+COUNTIFS($X$2:$X$2500,$A94,$BY$2:$BY$2500,"Yes"))</f>
      </c>
      <c r="BX94">
        <f>IF(OR($A94="",$P94="Yes"),"",IF(N($BW94)=0,0,1+SUMIFS($CB$2:$CB$2500,$W$2:$W$2500,$A94)+SUMIFS($CA$2:$CA$2500,$X$2:$X$2500,$A94)))</f>
      </c>
      <c r="BY94" t="str">
        <f>IF($Y94="","",INDEX($AH$2:$AH$2000,$Y94)&amp;"")</f>
      </c>
      <c r="BZ94" t="str">
        <f>IF($Z94="","",INDEX($AH$2:$AH$2000,$Z94)&amp;"")</f>
      </c>
      <c r="CA94">
        <f>IF($Y94="","",INDEX($BV$2:$BV$2000,$Y94))</f>
      </c>
      <c r="CB94">
        <f>IF($Z94="","",INDEX($BV$2:$BV$2000,$Z94))</f>
      </c>
    </row>
    <row r="95">
      <c r="A95" t="str">
        <f>IF(TRIM(INDEX(games!$A:$A,ROW()))="","",TRIM(INDEX(games!$A:$A,ROW())))</f>
      </c>
      <c r="B95">
        <f>IF(OR($A95="",INDEX(games!$B:$B,ROW())=""),"",INDEX(games!$B:$B,ROW()))</f>
      </c>
      <c r="C95" t="str">
        <f>IF(OR($A95="",INDEX(games!$C:$C,ROW())=""),"",INDEX(games!$C:$C,ROW()))</f>
      </c>
      <c r="D95">
        <f>IF($A95="","",COUNTIF($W$2:$W$2500,$A95)+COUNTIF($X$2:$X$2500,$A95))</f>
      </c>
      <c r="E95">
        <f>IF($A95="","",IFERROR(MATCH($C95,$R$2:$R$5,0),0))</f>
      </c>
      <c r="F95">
        <f>IF($A95="","",MOD(ROW(),34))</f>
      </c>
      <c r="G95">
        <f>IF($A95="",NA(),IF($C95="Action",$B95,NA()))</f>
      </c>
      <c r="H95">
        <f>IF($A95="",NA(),IF($C95="Action",1+$F95*0.023,NA()))</f>
      </c>
      <c r="I95">
        <f>IF($A95="",NA(),IF($C95="Strategy",$B95,NA()))</f>
      </c>
      <c r="J95">
        <f>IF($A95="",NA(),IF($C95="Strategy",2+$F95*0.023,NA()))</f>
      </c>
      <c r="K95">
        <f>IF($A95="",NA(),IF($C95="Deckbuilder",$B95,NA()))</f>
      </c>
      <c r="L95">
        <f>IF($A95="",NA(),IF($C95="Deckbuilder",3+$F95*0.023,NA()))</f>
      </c>
      <c r="M95">
        <f>IF($A95="",NA(),IF($C95="Traditional",$B95,NA()))</f>
      </c>
      <c r="N95">
        <f>IF($A95="",NA(),IF($C95="Traditional",4+$F95*0.023,NA()))</f>
      </c>
      <c r="O95">
        <f>IF($A95="","",$D95+ROW()/1000000)</f>
      </c>
      <c r="P95" t="str">
        <f>IF(OR($A95="",INDEX(games!$H:$H,ROW())=""),"",INDEX(games!$H:$H,ROW()))</f>
      </c>
      <c r="Q95">
        <f>IF(OR($A95="",$P95&lt;&gt;"Yes"),"",$D95+ROW()/1000000)</f>
      </c>
      <c r="T95">
        <f>IF($Y95="","",INDEX($B$2:$B$2000,$Y95))</f>
      </c>
      <c r="U95">
        <f>IF($Z95="","",INDEX($B$2:$B$2000,$Z95))</f>
      </c>
      <c r="V95">
        <f>IF(OR($T95="",$U95=""),"",$U95-$T95)</f>
      </c>
      <c r="W95" t="str">
        <f>IF(TRIM(INDEX(connections!$A:$A,ROW()))="","",TRIM(INDEX(connections!$A:$A,ROW())))</f>
      </c>
      <c r="X95" t="str">
        <f>IF($W95="","",TRIM(INDEX(connections!$B:$B,ROW())))</f>
      </c>
      <c r="Y95">
        <f>IF($W95="","",IFERROR(MATCH($W95,$A$2:$A$2000,0),""))</f>
      </c>
      <c r="Z95">
        <f>IF($X95="","",IFERROR(MATCH($X95,$A$2:$A$2000,0),""))</f>
      </c>
      <c r="AA95" t="str">
        <f>IF($Y95="","",INDEX($P$2:$P$2000,$Y95))</f>
      </c>
      <c r="AB95" t="str">
        <f>IF($Z95="","",INDEX($P$2:$P$2000,$Z95))</f>
      </c>
      <c r="AC95">
        <f>IF(AND($AA95="Yes",$AB95="Yes"),1,"")</f>
      </c>
      <c r="AD95">
        <f>IF(OR($Y95="",$Z95=""),"",IF(INDEX($C$2:$C$2000,$Y95)=INDEX($C$2:$C$2000,$Z95),0,1))</f>
      </c>
      <c r="AE95">
        <f>IF($AC95&lt;&gt;1,"",IF(AND(INDEX($AG$2:$AG$2000,$Y95)=1,INDEX($AG$2:$AG$2000,$Z95)=1),1,""))</f>
      </c>
      <c r="AG95">
        <f>IF($A95="","",COUNTIFS($W$2:$W$2500,$A95,$AB$2:$AB$2500,"Yes")+COUNTIFS($X$2:$X$2500,$A95,$AA$2:$AA$2500,"Yes"))</f>
      </c>
      <c r="AH95" t="str">
        <f>IF(OR($P95&lt;&gt;"Yes",N($AG95)=0),"",IF(AND($AG95=1,COUNTIFS($W$2:$W$2500,$A95,$AE$2:$AE$2500,1)+COUNTIFS($X$2:$X$2500,$A95,$AE$2:$AE$2500,1)&gt;0),"","Yes"))</f>
      </c>
      <c r="AI95">
        <f>IF($AH95="Yes",$AG95,"")</f>
      </c>
      <c r="AJ95">
        <f>IF($AI95="","",$AI95+ROW()/1000000)</f>
      </c>
      <c r="AK95">
        <f>IF(OR($A95="",$P95="Yes",N($AG95)=0),"",$AG95+ROW()/1000000)</f>
      </c>
      <c r="AL95" t="str">
        <f>IF($A95="","",INDEX(games!$J:$J,ROW())&amp;"")</f>
      </c>
      <c r="AM95">
        <f>IF($A95="","",SUMPRODUCT($AO95:$BD95,'Map Analysis'!$AP$2^{0,1,2,3,4,5,6,7,8,9,10,11,12,13,14,15}))</f>
      </c>
      <c r="AN95">
        <f>IF($A95="","",$AM95+ROW()/10000000)</f>
      </c>
      <c r="AO95">
        <f>IF($A95="","",COUNTIF($W$2:$W$2500,$A95))</f>
      </c>
      <c r="AP95">
        <f>IF($A95="","",SUMIFS($BF$2:$BF$2500,$W$2:$W$2500,$A95))</f>
      </c>
      <c r="AQ95">
        <f>IF($A95="","",SUMIFS($BG$2:$BG$2500,$W$2:$W$2500,$A95))</f>
      </c>
      <c r="AR95">
        <f>IF($A95="","",SUMIFS($BH$2:$BH$2500,$W$2:$W$2500,$A95))</f>
      </c>
      <c r="AS95">
        <f>IF($A95="","",SUMIFS($BI$2:$BI$2500,$W$2:$W$2500,$A95))</f>
      </c>
      <c r="AT95">
        <f>IF($A95="","",SUMIFS($BJ$2:$BJ$2500,$W$2:$W$2500,$A95))</f>
      </c>
      <c r="AU95">
        <f>IF($A95="","",SUMIFS($BK$2:$BK$2500,$W$2:$W$2500,$A95))</f>
      </c>
      <c r="AV95">
        <f>IF($A95="","",SUMIFS($BL$2:$BL$2500,$W$2:$W$2500,$A95))</f>
      </c>
      <c r="AW95">
        <f>IF($A95="","",SUMIFS($BM$2:$BM$2500,$W$2:$W$2500,$A95))</f>
      </c>
      <c r="AX95">
        <f>IF($A95="","",SUMIFS($BN$2:$BN$2500,$W$2:$W$2500,$A95))</f>
      </c>
      <c r="AY95">
        <f>IF($A95="","",SUMIFS($BO$2:$BO$2500,$W$2:$W$2500,$A95))</f>
      </c>
      <c r="AZ95">
        <f>IF($A95="","",SUMIFS($BP$2:$BP$2500,$W$2:$W$2500,$A95))</f>
      </c>
      <c r="BA95">
        <f>IF($A95="","",SUMIFS($BQ$2:$BQ$2500,$W$2:$W$2500,$A95))</f>
      </c>
      <c r="BB95">
        <f>IF($A95="","",SUMIFS($BR$2:$BR$2500,$W$2:$W$2500,$A95))</f>
      </c>
      <c r="BC95">
        <f>IF($A95="","",SUMIFS($BS$2:$BS$2500,$W$2:$W$2500,$A95))</f>
      </c>
      <c r="BD95">
        <f>IF($A95="","",SUMIFS($BT$2:$BT$2500,$W$2:$W$2500,$A95))</f>
      </c>
      <c r="BF95">
        <f>IF($Z95="","",INDEX($AO$2:$AO$2000,$Z95))</f>
      </c>
      <c r="BG95">
        <f>IF($Z95="","",INDEX($AP$2:$AP$2000,$Z95))</f>
      </c>
      <c r="BH95">
        <f>IF($Z95="","",INDEX($AQ$2:$AQ$2000,$Z95))</f>
      </c>
      <c r="BI95">
        <f>IF($Z95="","",INDEX($AR$2:$AR$2000,$Z95))</f>
      </c>
      <c r="BJ95">
        <f>IF($Z95="","",INDEX($AS$2:$AS$2000,$Z95))</f>
      </c>
      <c r="BK95">
        <f>IF($Z95="","",INDEX($AT$2:$AT$2000,$Z95))</f>
      </c>
      <c r="BL95">
        <f>IF($Z95="","",INDEX($AU$2:$AU$2000,$Z95))</f>
      </c>
      <c r="BM95">
        <f>IF($Z95="","",INDEX($AV$2:$AV$2000,$Z95))</f>
      </c>
      <c r="BN95">
        <f>IF($Z95="","",INDEX($AW$2:$AW$2000,$Z95))</f>
      </c>
      <c r="BO95">
        <f>IF($Z95="","",INDEX($AX$2:$AX$2000,$Z95))</f>
      </c>
      <c r="BP95">
        <f>IF($Z95="","",INDEX($AY$2:$AY$2000,$Z95))</f>
      </c>
      <c r="BQ95">
        <f>IF($Z95="","",INDEX($AZ$2:$AZ$2000,$Z95))</f>
      </c>
      <c r="BR95">
        <f>IF($Z95="","",INDEX($BA$2:$BA$2000,$Z95))</f>
      </c>
      <c r="BS95">
        <f>IF($Z95="","",INDEX($BB$2:$BB$2000,$Z95))</f>
      </c>
      <c r="BT95">
        <f>IF($Z95="","",INDEX($BC$2:$BC$2000,$Z95))</f>
      </c>
      <c r="BV95">
        <f>IF(OR($A95="",$P95&lt;&gt;"Yes",$AH95="Yes"),"",1+N($AG95))</f>
      </c>
      <c r="BW95">
        <f>IF($A95="","",COUNTIFS($W$2:$W$2500,$A95,$BZ$2:$BZ$2500,"Yes")+COUNTIFS($X$2:$X$2500,$A95,$BY$2:$BY$2500,"Yes"))</f>
      </c>
      <c r="BX95">
        <f>IF(OR($A95="",$P95="Yes"),"",IF(N($BW95)=0,0,1+SUMIFS($CB$2:$CB$2500,$W$2:$W$2500,$A95)+SUMIFS($CA$2:$CA$2500,$X$2:$X$2500,$A95)))</f>
      </c>
      <c r="BY95" t="str">
        <f>IF($Y95="","",INDEX($AH$2:$AH$2000,$Y95)&amp;"")</f>
      </c>
      <c r="BZ95" t="str">
        <f>IF($Z95="","",INDEX($AH$2:$AH$2000,$Z95)&amp;"")</f>
      </c>
      <c r="CA95">
        <f>IF($Y95="","",INDEX($BV$2:$BV$2000,$Y95))</f>
      </c>
      <c r="CB95">
        <f>IF($Z95="","",INDEX($BV$2:$BV$2000,$Z95))</f>
      </c>
    </row>
    <row r="96">
      <c r="A96" t="str">
        <f>IF(TRIM(INDEX(games!$A:$A,ROW()))="","",TRIM(INDEX(games!$A:$A,ROW())))</f>
      </c>
      <c r="B96">
        <f>IF(OR($A96="",INDEX(games!$B:$B,ROW())=""),"",INDEX(games!$B:$B,ROW()))</f>
      </c>
      <c r="C96" t="str">
        <f>IF(OR($A96="",INDEX(games!$C:$C,ROW())=""),"",INDEX(games!$C:$C,ROW()))</f>
      </c>
      <c r="D96">
        <f>IF($A96="","",COUNTIF($W$2:$W$2500,$A96)+COUNTIF($X$2:$X$2500,$A96))</f>
      </c>
      <c r="E96">
        <f>IF($A96="","",IFERROR(MATCH($C96,$R$2:$R$5,0),0))</f>
      </c>
      <c r="F96">
        <f>IF($A96="","",MOD(ROW(),34))</f>
      </c>
      <c r="G96">
        <f>IF($A96="",NA(),IF($C96="Action",$B96,NA()))</f>
      </c>
      <c r="H96">
        <f>IF($A96="",NA(),IF($C96="Action",1+$F96*0.023,NA()))</f>
      </c>
      <c r="I96">
        <f>IF($A96="",NA(),IF($C96="Strategy",$B96,NA()))</f>
      </c>
      <c r="J96">
        <f>IF($A96="",NA(),IF($C96="Strategy",2+$F96*0.023,NA()))</f>
      </c>
      <c r="K96">
        <f>IF($A96="",NA(),IF($C96="Deckbuilder",$B96,NA()))</f>
      </c>
      <c r="L96">
        <f>IF($A96="",NA(),IF($C96="Deckbuilder",3+$F96*0.023,NA()))</f>
      </c>
      <c r="M96">
        <f>IF($A96="",NA(),IF($C96="Traditional",$B96,NA()))</f>
      </c>
      <c r="N96">
        <f>IF($A96="",NA(),IF($C96="Traditional",4+$F96*0.023,NA()))</f>
      </c>
      <c r="O96">
        <f>IF($A96="","",$D96+ROW()/1000000)</f>
      </c>
      <c r="P96" t="str">
        <f>IF(OR($A96="",INDEX(games!$H:$H,ROW())=""),"",INDEX(games!$H:$H,ROW()))</f>
      </c>
      <c r="Q96">
        <f>IF(OR($A96="",$P96&lt;&gt;"Yes"),"",$D96+ROW()/1000000)</f>
      </c>
      <c r="T96">
        <f>IF($Y96="","",INDEX($B$2:$B$2000,$Y96))</f>
      </c>
      <c r="U96">
        <f>IF($Z96="","",INDEX($B$2:$B$2000,$Z96))</f>
      </c>
      <c r="V96">
        <f>IF(OR($T96="",$U96=""),"",$U96-$T96)</f>
      </c>
      <c r="W96" t="str">
        <f>IF(TRIM(INDEX(connections!$A:$A,ROW()))="","",TRIM(INDEX(connections!$A:$A,ROW())))</f>
      </c>
      <c r="X96" t="str">
        <f>IF($W96="","",TRIM(INDEX(connections!$B:$B,ROW())))</f>
      </c>
      <c r="Y96">
        <f>IF($W96="","",IFERROR(MATCH($W96,$A$2:$A$2000,0),""))</f>
      </c>
      <c r="Z96">
        <f>IF($X96="","",IFERROR(MATCH($X96,$A$2:$A$2000,0),""))</f>
      </c>
      <c r="AA96" t="str">
        <f>IF($Y96="","",INDEX($P$2:$P$2000,$Y96))</f>
      </c>
      <c r="AB96" t="str">
        <f>IF($Z96="","",INDEX($P$2:$P$2000,$Z96))</f>
      </c>
      <c r="AC96">
        <f>IF(AND($AA96="Yes",$AB96="Yes"),1,"")</f>
      </c>
      <c r="AD96">
        <f>IF(OR($Y96="",$Z96=""),"",IF(INDEX($C$2:$C$2000,$Y96)=INDEX($C$2:$C$2000,$Z96),0,1))</f>
      </c>
      <c r="AE96">
        <f>IF($AC96&lt;&gt;1,"",IF(AND(INDEX($AG$2:$AG$2000,$Y96)=1,INDEX($AG$2:$AG$2000,$Z96)=1),1,""))</f>
      </c>
      <c r="AG96">
        <f>IF($A96="","",COUNTIFS($W$2:$W$2500,$A96,$AB$2:$AB$2500,"Yes")+COUNTIFS($X$2:$X$2500,$A96,$AA$2:$AA$2500,"Yes"))</f>
      </c>
      <c r="AH96" t="str">
        <f>IF(OR($P96&lt;&gt;"Yes",N($AG96)=0),"",IF(AND($AG96=1,COUNTIFS($W$2:$W$2500,$A96,$AE$2:$AE$2500,1)+COUNTIFS($X$2:$X$2500,$A96,$AE$2:$AE$2500,1)&gt;0),"","Yes"))</f>
      </c>
      <c r="AI96">
        <f>IF($AH96="Yes",$AG96,"")</f>
      </c>
      <c r="AJ96">
        <f>IF($AI96="","",$AI96+ROW()/1000000)</f>
      </c>
      <c r="AK96">
        <f>IF(OR($A96="",$P96="Yes",N($AG96)=0),"",$AG96+ROW()/1000000)</f>
      </c>
      <c r="AL96" t="str">
        <f>IF($A96="","",INDEX(games!$J:$J,ROW())&amp;"")</f>
      </c>
      <c r="AM96">
        <f>IF($A96="","",SUMPRODUCT($AO96:$BD96,'Map Analysis'!$AP$2^{0,1,2,3,4,5,6,7,8,9,10,11,12,13,14,15}))</f>
      </c>
      <c r="AN96">
        <f>IF($A96="","",$AM96+ROW()/10000000)</f>
      </c>
      <c r="AO96">
        <f>IF($A96="","",COUNTIF($W$2:$W$2500,$A96))</f>
      </c>
      <c r="AP96">
        <f>IF($A96="","",SUMIFS($BF$2:$BF$2500,$W$2:$W$2500,$A96))</f>
      </c>
      <c r="AQ96">
        <f>IF($A96="","",SUMIFS($BG$2:$BG$2500,$W$2:$W$2500,$A96))</f>
      </c>
      <c r="AR96">
        <f>IF($A96="","",SUMIFS($BH$2:$BH$2500,$W$2:$W$2500,$A96))</f>
      </c>
      <c r="AS96">
        <f>IF($A96="","",SUMIFS($BI$2:$BI$2500,$W$2:$W$2500,$A96))</f>
      </c>
      <c r="AT96">
        <f>IF($A96="","",SUMIFS($BJ$2:$BJ$2500,$W$2:$W$2500,$A96))</f>
      </c>
      <c r="AU96">
        <f>IF($A96="","",SUMIFS($BK$2:$BK$2500,$W$2:$W$2500,$A96))</f>
      </c>
      <c r="AV96">
        <f>IF($A96="","",SUMIFS($BL$2:$BL$2500,$W$2:$W$2500,$A96))</f>
      </c>
      <c r="AW96">
        <f>IF($A96="","",SUMIFS($BM$2:$BM$2500,$W$2:$W$2500,$A96))</f>
      </c>
      <c r="AX96">
        <f>IF($A96="","",SUMIFS($BN$2:$BN$2500,$W$2:$W$2500,$A96))</f>
      </c>
      <c r="AY96">
        <f>IF($A96="","",SUMIFS($BO$2:$BO$2500,$W$2:$W$2500,$A96))</f>
      </c>
      <c r="AZ96">
        <f>IF($A96="","",SUMIFS($BP$2:$BP$2500,$W$2:$W$2500,$A96))</f>
      </c>
      <c r="BA96">
        <f>IF($A96="","",SUMIFS($BQ$2:$BQ$2500,$W$2:$W$2500,$A96))</f>
      </c>
      <c r="BB96">
        <f>IF($A96="","",SUMIFS($BR$2:$BR$2500,$W$2:$W$2500,$A96))</f>
      </c>
      <c r="BC96">
        <f>IF($A96="","",SUMIFS($BS$2:$BS$2500,$W$2:$W$2500,$A96))</f>
      </c>
      <c r="BD96">
        <f>IF($A96="","",SUMIFS($BT$2:$BT$2500,$W$2:$W$2500,$A96))</f>
      </c>
      <c r="BF96">
        <f>IF($Z96="","",INDEX($AO$2:$AO$2000,$Z96))</f>
      </c>
      <c r="BG96">
        <f>IF($Z96="","",INDEX($AP$2:$AP$2000,$Z96))</f>
      </c>
      <c r="BH96">
        <f>IF($Z96="","",INDEX($AQ$2:$AQ$2000,$Z96))</f>
      </c>
      <c r="BI96">
        <f>IF($Z96="","",INDEX($AR$2:$AR$2000,$Z96))</f>
      </c>
      <c r="BJ96">
        <f>IF($Z96="","",INDEX($AS$2:$AS$2000,$Z96))</f>
      </c>
      <c r="BK96">
        <f>IF($Z96="","",INDEX($AT$2:$AT$2000,$Z96))</f>
      </c>
      <c r="BL96">
        <f>IF($Z96="","",INDEX($AU$2:$AU$2000,$Z96))</f>
      </c>
      <c r="BM96">
        <f>IF($Z96="","",INDEX($AV$2:$AV$2000,$Z96))</f>
      </c>
      <c r="BN96">
        <f>IF($Z96="","",INDEX($AW$2:$AW$2000,$Z96))</f>
      </c>
      <c r="BO96">
        <f>IF($Z96="","",INDEX($AX$2:$AX$2000,$Z96))</f>
      </c>
      <c r="BP96">
        <f>IF($Z96="","",INDEX($AY$2:$AY$2000,$Z96))</f>
      </c>
      <c r="BQ96">
        <f>IF($Z96="","",INDEX($AZ$2:$AZ$2000,$Z96))</f>
      </c>
      <c r="BR96">
        <f>IF($Z96="","",INDEX($BA$2:$BA$2000,$Z96))</f>
      </c>
      <c r="BS96">
        <f>IF($Z96="","",INDEX($BB$2:$BB$2000,$Z96))</f>
      </c>
      <c r="BT96">
        <f>IF($Z96="","",INDEX($BC$2:$BC$2000,$Z96))</f>
      </c>
      <c r="BV96">
        <f>IF(OR($A96="",$P96&lt;&gt;"Yes",$AH96="Yes"),"",1+N($AG96))</f>
      </c>
      <c r="BW96">
        <f>IF($A96="","",COUNTIFS($W$2:$W$2500,$A96,$BZ$2:$BZ$2500,"Yes")+COUNTIFS($X$2:$X$2500,$A96,$BY$2:$BY$2500,"Yes"))</f>
      </c>
      <c r="BX96">
        <f>IF(OR($A96="",$P96="Yes"),"",IF(N($BW96)=0,0,1+SUMIFS($CB$2:$CB$2500,$W$2:$W$2500,$A96)+SUMIFS($CA$2:$CA$2500,$X$2:$X$2500,$A96)))</f>
      </c>
      <c r="BY96" t="str">
        <f>IF($Y96="","",INDEX($AH$2:$AH$2000,$Y96)&amp;"")</f>
      </c>
      <c r="BZ96" t="str">
        <f>IF($Z96="","",INDEX($AH$2:$AH$2000,$Z96)&amp;"")</f>
      </c>
      <c r="CA96">
        <f>IF($Y96="","",INDEX($BV$2:$BV$2000,$Y96))</f>
      </c>
      <c r="CB96">
        <f>IF($Z96="","",INDEX($BV$2:$BV$2000,$Z96))</f>
      </c>
    </row>
    <row r="97">
      <c r="A97" t="str">
        <f>IF(TRIM(INDEX(games!$A:$A,ROW()))="","",TRIM(INDEX(games!$A:$A,ROW())))</f>
      </c>
      <c r="B97">
        <f>IF(OR($A97="",INDEX(games!$B:$B,ROW())=""),"",INDEX(games!$B:$B,ROW()))</f>
      </c>
      <c r="C97" t="str">
        <f>IF(OR($A97="",INDEX(games!$C:$C,ROW())=""),"",INDEX(games!$C:$C,ROW()))</f>
      </c>
      <c r="D97">
        <f>IF($A97="","",COUNTIF($W$2:$W$2500,$A97)+COUNTIF($X$2:$X$2500,$A97))</f>
      </c>
      <c r="E97">
        <f>IF($A97="","",IFERROR(MATCH($C97,$R$2:$R$5,0),0))</f>
      </c>
      <c r="F97">
        <f>IF($A97="","",MOD(ROW(),34))</f>
      </c>
      <c r="G97">
        <f>IF($A97="",NA(),IF($C97="Action",$B97,NA()))</f>
      </c>
      <c r="H97">
        <f>IF($A97="",NA(),IF($C97="Action",1+$F97*0.023,NA()))</f>
      </c>
      <c r="I97">
        <f>IF($A97="",NA(),IF($C97="Strategy",$B97,NA()))</f>
      </c>
      <c r="J97">
        <f>IF($A97="",NA(),IF($C97="Strategy",2+$F97*0.023,NA()))</f>
      </c>
      <c r="K97">
        <f>IF($A97="",NA(),IF($C97="Deckbuilder",$B97,NA()))</f>
      </c>
      <c r="L97">
        <f>IF($A97="",NA(),IF($C97="Deckbuilder",3+$F97*0.023,NA()))</f>
      </c>
      <c r="M97">
        <f>IF($A97="",NA(),IF($C97="Traditional",$B97,NA()))</f>
      </c>
      <c r="N97">
        <f>IF($A97="",NA(),IF($C97="Traditional",4+$F97*0.023,NA()))</f>
      </c>
      <c r="O97">
        <f>IF($A97="","",$D97+ROW()/1000000)</f>
      </c>
      <c r="P97" t="str">
        <f>IF(OR($A97="",INDEX(games!$H:$H,ROW())=""),"",INDEX(games!$H:$H,ROW()))</f>
      </c>
      <c r="Q97">
        <f>IF(OR($A97="",$P97&lt;&gt;"Yes"),"",$D97+ROW()/1000000)</f>
      </c>
      <c r="T97">
        <f>IF($Y97="","",INDEX($B$2:$B$2000,$Y97))</f>
      </c>
      <c r="U97">
        <f>IF($Z97="","",INDEX($B$2:$B$2000,$Z97))</f>
      </c>
      <c r="V97">
        <f>IF(OR($T97="",$U97=""),"",$U97-$T97)</f>
      </c>
      <c r="W97" t="str">
        <f>IF(TRIM(INDEX(connections!$A:$A,ROW()))="","",TRIM(INDEX(connections!$A:$A,ROW())))</f>
      </c>
      <c r="X97" t="str">
        <f>IF($W97="","",TRIM(INDEX(connections!$B:$B,ROW())))</f>
      </c>
      <c r="Y97">
        <f>IF($W97="","",IFERROR(MATCH($W97,$A$2:$A$2000,0),""))</f>
      </c>
      <c r="Z97">
        <f>IF($X97="","",IFERROR(MATCH($X97,$A$2:$A$2000,0),""))</f>
      </c>
      <c r="AA97" t="str">
        <f>IF($Y97="","",INDEX($P$2:$P$2000,$Y97))</f>
      </c>
      <c r="AB97" t="str">
        <f>IF($Z97="","",INDEX($P$2:$P$2000,$Z97))</f>
      </c>
      <c r="AC97">
        <f>IF(AND($AA97="Yes",$AB97="Yes"),1,"")</f>
      </c>
      <c r="AD97">
        <f>IF(OR($Y97="",$Z97=""),"",IF(INDEX($C$2:$C$2000,$Y97)=INDEX($C$2:$C$2000,$Z97),0,1))</f>
      </c>
      <c r="AE97">
        <f>IF($AC97&lt;&gt;1,"",IF(AND(INDEX($AG$2:$AG$2000,$Y97)=1,INDEX($AG$2:$AG$2000,$Z97)=1),1,""))</f>
      </c>
      <c r="AG97">
        <f>IF($A97="","",COUNTIFS($W$2:$W$2500,$A97,$AB$2:$AB$2500,"Yes")+COUNTIFS($X$2:$X$2500,$A97,$AA$2:$AA$2500,"Yes"))</f>
      </c>
      <c r="AH97" t="str">
        <f>IF(OR($P97&lt;&gt;"Yes",N($AG97)=0),"",IF(AND($AG97=1,COUNTIFS($W$2:$W$2500,$A97,$AE$2:$AE$2500,1)+COUNTIFS($X$2:$X$2500,$A97,$AE$2:$AE$2500,1)&gt;0),"","Yes"))</f>
      </c>
      <c r="AI97">
        <f>IF($AH97="Yes",$AG97,"")</f>
      </c>
      <c r="AJ97">
        <f>IF($AI97="","",$AI97+ROW()/1000000)</f>
      </c>
      <c r="AK97">
        <f>IF(OR($A97="",$P97="Yes",N($AG97)=0),"",$AG97+ROW()/1000000)</f>
      </c>
      <c r="AL97" t="str">
        <f>IF($A97="","",INDEX(games!$J:$J,ROW())&amp;"")</f>
      </c>
      <c r="AM97">
        <f>IF($A97="","",SUMPRODUCT($AO97:$BD97,'Map Analysis'!$AP$2^{0,1,2,3,4,5,6,7,8,9,10,11,12,13,14,15}))</f>
      </c>
      <c r="AN97">
        <f>IF($A97="","",$AM97+ROW()/10000000)</f>
      </c>
      <c r="AO97">
        <f>IF($A97="","",COUNTIF($W$2:$W$2500,$A97))</f>
      </c>
      <c r="AP97">
        <f>IF($A97="","",SUMIFS($BF$2:$BF$2500,$W$2:$W$2500,$A97))</f>
      </c>
      <c r="AQ97">
        <f>IF($A97="","",SUMIFS($BG$2:$BG$2500,$W$2:$W$2500,$A97))</f>
      </c>
      <c r="AR97">
        <f>IF($A97="","",SUMIFS($BH$2:$BH$2500,$W$2:$W$2500,$A97))</f>
      </c>
      <c r="AS97">
        <f>IF($A97="","",SUMIFS($BI$2:$BI$2500,$W$2:$W$2500,$A97))</f>
      </c>
      <c r="AT97">
        <f>IF($A97="","",SUMIFS($BJ$2:$BJ$2500,$W$2:$W$2500,$A97))</f>
      </c>
      <c r="AU97">
        <f>IF($A97="","",SUMIFS($BK$2:$BK$2500,$W$2:$W$2500,$A97))</f>
      </c>
      <c r="AV97">
        <f>IF($A97="","",SUMIFS($BL$2:$BL$2500,$W$2:$W$2500,$A97))</f>
      </c>
      <c r="AW97">
        <f>IF($A97="","",SUMIFS($BM$2:$BM$2500,$W$2:$W$2500,$A97))</f>
      </c>
      <c r="AX97">
        <f>IF($A97="","",SUMIFS($BN$2:$BN$2500,$W$2:$W$2500,$A97))</f>
      </c>
      <c r="AY97">
        <f>IF($A97="","",SUMIFS($BO$2:$BO$2500,$W$2:$W$2500,$A97))</f>
      </c>
      <c r="AZ97">
        <f>IF($A97="","",SUMIFS($BP$2:$BP$2500,$W$2:$W$2500,$A97))</f>
      </c>
      <c r="BA97">
        <f>IF($A97="","",SUMIFS($BQ$2:$BQ$2500,$W$2:$W$2500,$A97))</f>
      </c>
      <c r="BB97">
        <f>IF($A97="","",SUMIFS($BR$2:$BR$2500,$W$2:$W$2500,$A97))</f>
      </c>
      <c r="BC97">
        <f>IF($A97="","",SUMIFS($BS$2:$BS$2500,$W$2:$W$2500,$A97))</f>
      </c>
      <c r="BD97">
        <f>IF($A97="","",SUMIFS($BT$2:$BT$2500,$W$2:$W$2500,$A97))</f>
      </c>
      <c r="BF97">
        <f>IF($Z97="","",INDEX($AO$2:$AO$2000,$Z97))</f>
      </c>
      <c r="BG97">
        <f>IF($Z97="","",INDEX($AP$2:$AP$2000,$Z97))</f>
      </c>
      <c r="BH97">
        <f>IF($Z97="","",INDEX($AQ$2:$AQ$2000,$Z97))</f>
      </c>
      <c r="BI97">
        <f>IF($Z97="","",INDEX($AR$2:$AR$2000,$Z97))</f>
      </c>
      <c r="BJ97">
        <f>IF($Z97="","",INDEX($AS$2:$AS$2000,$Z97))</f>
      </c>
      <c r="BK97">
        <f>IF($Z97="","",INDEX($AT$2:$AT$2000,$Z97))</f>
      </c>
      <c r="BL97">
        <f>IF($Z97="","",INDEX($AU$2:$AU$2000,$Z97))</f>
      </c>
      <c r="BM97">
        <f>IF($Z97="","",INDEX($AV$2:$AV$2000,$Z97))</f>
      </c>
      <c r="BN97">
        <f>IF($Z97="","",INDEX($AW$2:$AW$2000,$Z97))</f>
      </c>
      <c r="BO97">
        <f>IF($Z97="","",INDEX($AX$2:$AX$2000,$Z97))</f>
      </c>
      <c r="BP97">
        <f>IF($Z97="","",INDEX($AY$2:$AY$2000,$Z97))</f>
      </c>
      <c r="BQ97">
        <f>IF($Z97="","",INDEX($AZ$2:$AZ$2000,$Z97))</f>
      </c>
      <c r="BR97">
        <f>IF($Z97="","",INDEX($BA$2:$BA$2000,$Z97))</f>
      </c>
      <c r="BS97">
        <f>IF($Z97="","",INDEX($BB$2:$BB$2000,$Z97))</f>
      </c>
      <c r="BT97">
        <f>IF($Z97="","",INDEX($BC$2:$BC$2000,$Z97))</f>
      </c>
      <c r="BV97">
        <f>IF(OR($A97="",$P97&lt;&gt;"Yes",$AH97="Yes"),"",1+N($AG97))</f>
      </c>
      <c r="BW97">
        <f>IF($A97="","",COUNTIFS($W$2:$W$2500,$A97,$BZ$2:$BZ$2500,"Yes")+COUNTIFS($X$2:$X$2500,$A97,$BY$2:$BY$2500,"Yes"))</f>
      </c>
      <c r="BX97">
        <f>IF(OR($A97="",$P97="Yes"),"",IF(N($BW97)=0,0,1+SUMIFS($CB$2:$CB$2500,$W$2:$W$2500,$A97)+SUMIFS($CA$2:$CA$2500,$X$2:$X$2500,$A97)))</f>
      </c>
      <c r="BY97" t="str">
        <f>IF($Y97="","",INDEX($AH$2:$AH$2000,$Y97)&amp;"")</f>
      </c>
      <c r="BZ97" t="str">
        <f>IF($Z97="","",INDEX($AH$2:$AH$2000,$Z97)&amp;"")</f>
      </c>
      <c r="CA97">
        <f>IF($Y97="","",INDEX($BV$2:$BV$2000,$Y97))</f>
      </c>
      <c r="CB97">
        <f>IF($Z97="","",INDEX($BV$2:$BV$2000,$Z97))</f>
      </c>
    </row>
    <row r="98">
      <c r="A98" t="str">
        <f>IF(TRIM(INDEX(games!$A:$A,ROW()))="","",TRIM(INDEX(games!$A:$A,ROW())))</f>
      </c>
      <c r="B98">
        <f>IF(OR($A98="",INDEX(games!$B:$B,ROW())=""),"",INDEX(games!$B:$B,ROW()))</f>
      </c>
      <c r="C98" t="str">
        <f>IF(OR($A98="",INDEX(games!$C:$C,ROW())=""),"",INDEX(games!$C:$C,ROW()))</f>
      </c>
      <c r="D98">
        <f>IF($A98="","",COUNTIF($W$2:$W$2500,$A98)+COUNTIF($X$2:$X$2500,$A98))</f>
      </c>
      <c r="E98">
        <f>IF($A98="","",IFERROR(MATCH($C98,$R$2:$R$5,0),0))</f>
      </c>
      <c r="F98">
        <f>IF($A98="","",MOD(ROW(),34))</f>
      </c>
      <c r="G98">
        <f>IF($A98="",NA(),IF($C98="Action",$B98,NA()))</f>
      </c>
      <c r="H98">
        <f>IF($A98="",NA(),IF($C98="Action",1+$F98*0.023,NA()))</f>
      </c>
      <c r="I98">
        <f>IF($A98="",NA(),IF($C98="Strategy",$B98,NA()))</f>
      </c>
      <c r="J98">
        <f>IF($A98="",NA(),IF($C98="Strategy",2+$F98*0.023,NA()))</f>
      </c>
      <c r="K98">
        <f>IF($A98="",NA(),IF($C98="Deckbuilder",$B98,NA()))</f>
      </c>
      <c r="L98">
        <f>IF($A98="",NA(),IF($C98="Deckbuilder",3+$F98*0.023,NA()))</f>
      </c>
      <c r="M98">
        <f>IF($A98="",NA(),IF($C98="Traditional",$B98,NA()))</f>
      </c>
      <c r="N98">
        <f>IF($A98="",NA(),IF($C98="Traditional",4+$F98*0.023,NA()))</f>
      </c>
      <c r="O98">
        <f>IF($A98="","",$D98+ROW()/1000000)</f>
      </c>
      <c r="P98" t="str">
        <f>IF(OR($A98="",INDEX(games!$H:$H,ROW())=""),"",INDEX(games!$H:$H,ROW()))</f>
      </c>
      <c r="Q98">
        <f>IF(OR($A98="",$P98&lt;&gt;"Yes"),"",$D98+ROW()/1000000)</f>
      </c>
      <c r="T98">
        <f>IF($Y98="","",INDEX($B$2:$B$2000,$Y98))</f>
      </c>
      <c r="U98">
        <f>IF($Z98="","",INDEX($B$2:$B$2000,$Z98))</f>
      </c>
      <c r="V98">
        <f>IF(OR($T98="",$U98=""),"",$U98-$T98)</f>
      </c>
      <c r="W98" t="str">
        <f>IF(TRIM(INDEX(connections!$A:$A,ROW()))="","",TRIM(INDEX(connections!$A:$A,ROW())))</f>
      </c>
      <c r="X98" t="str">
        <f>IF($W98="","",TRIM(INDEX(connections!$B:$B,ROW())))</f>
      </c>
      <c r="Y98">
        <f>IF($W98="","",IFERROR(MATCH($W98,$A$2:$A$2000,0),""))</f>
      </c>
      <c r="Z98">
        <f>IF($X98="","",IFERROR(MATCH($X98,$A$2:$A$2000,0),""))</f>
      </c>
      <c r="AA98" t="str">
        <f>IF($Y98="","",INDEX($P$2:$P$2000,$Y98))</f>
      </c>
      <c r="AB98" t="str">
        <f>IF($Z98="","",INDEX($P$2:$P$2000,$Z98))</f>
      </c>
      <c r="AC98">
        <f>IF(AND($AA98="Yes",$AB98="Yes"),1,"")</f>
      </c>
      <c r="AD98">
        <f>IF(OR($Y98="",$Z98=""),"",IF(INDEX($C$2:$C$2000,$Y98)=INDEX($C$2:$C$2000,$Z98),0,1))</f>
      </c>
      <c r="AE98">
        <f>IF($AC98&lt;&gt;1,"",IF(AND(INDEX($AG$2:$AG$2000,$Y98)=1,INDEX($AG$2:$AG$2000,$Z98)=1),1,""))</f>
      </c>
      <c r="AG98">
        <f>IF($A98="","",COUNTIFS($W$2:$W$2500,$A98,$AB$2:$AB$2500,"Yes")+COUNTIFS($X$2:$X$2500,$A98,$AA$2:$AA$2500,"Yes"))</f>
      </c>
      <c r="AH98" t="str">
        <f>IF(OR($P98&lt;&gt;"Yes",N($AG98)=0),"",IF(AND($AG98=1,COUNTIFS($W$2:$W$2500,$A98,$AE$2:$AE$2500,1)+COUNTIFS($X$2:$X$2500,$A98,$AE$2:$AE$2500,1)&gt;0),"","Yes"))</f>
      </c>
      <c r="AI98">
        <f>IF($AH98="Yes",$AG98,"")</f>
      </c>
      <c r="AJ98">
        <f>IF($AI98="","",$AI98+ROW()/1000000)</f>
      </c>
      <c r="AK98">
        <f>IF(OR($A98="",$P98="Yes",N($AG98)=0),"",$AG98+ROW()/1000000)</f>
      </c>
      <c r="AL98" t="str">
        <f>IF($A98="","",INDEX(games!$J:$J,ROW())&amp;"")</f>
      </c>
      <c r="AM98">
        <f>IF($A98="","",SUMPRODUCT($AO98:$BD98,'Map Analysis'!$AP$2^{0,1,2,3,4,5,6,7,8,9,10,11,12,13,14,15}))</f>
      </c>
      <c r="AN98">
        <f>IF($A98="","",$AM98+ROW()/10000000)</f>
      </c>
      <c r="AO98">
        <f>IF($A98="","",COUNTIF($W$2:$W$2500,$A98))</f>
      </c>
      <c r="AP98">
        <f>IF($A98="","",SUMIFS($BF$2:$BF$2500,$W$2:$W$2500,$A98))</f>
      </c>
      <c r="AQ98">
        <f>IF($A98="","",SUMIFS($BG$2:$BG$2500,$W$2:$W$2500,$A98))</f>
      </c>
      <c r="AR98">
        <f>IF($A98="","",SUMIFS($BH$2:$BH$2500,$W$2:$W$2500,$A98))</f>
      </c>
      <c r="AS98">
        <f>IF($A98="","",SUMIFS($BI$2:$BI$2500,$W$2:$W$2500,$A98))</f>
      </c>
      <c r="AT98">
        <f>IF($A98="","",SUMIFS($BJ$2:$BJ$2500,$W$2:$W$2500,$A98))</f>
      </c>
      <c r="AU98">
        <f>IF($A98="","",SUMIFS($BK$2:$BK$2500,$W$2:$W$2500,$A98))</f>
      </c>
      <c r="AV98">
        <f>IF($A98="","",SUMIFS($BL$2:$BL$2500,$W$2:$W$2500,$A98))</f>
      </c>
      <c r="AW98">
        <f>IF($A98="","",SUMIFS($BM$2:$BM$2500,$W$2:$W$2500,$A98))</f>
      </c>
      <c r="AX98">
        <f>IF($A98="","",SUMIFS($BN$2:$BN$2500,$W$2:$W$2500,$A98))</f>
      </c>
      <c r="AY98">
        <f>IF($A98="","",SUMIFS($BO$2:$BO$2500,$W$2:$W$2500,$A98))</f>
      </c>
      <c r="AZ98">
        <f>IF($A98="","",SUMIFS($BP$2:$BP$2500,$W$2:$W$2500,$A98))</f>
      </c>
      <c r="BA98">
        <f>IF($A98="","",SUMIFS($BQ$2:$BQ$2500,$W$2:$W$2500,$A98))</f>
      </c>
      <c r="BB98">
        <f>IF($A98="","",SUMIFS($BR$2:$BR$2500,$W$2:$W$2500,$A98))</f>
      </c>
      <c r="BC98">
        <f>IF($A98="","",SUMIFS($BS$2:$BS$2500,$W$2:$W$2500,$A98))</f>
      </c>
      <c r="BD98">
        <f>IF($A98="","",SUMIFS($BT$2:$BT$2500,$W$2:$W$2500,$A98))</f>
      </c>
      <c r="BF98">
        <f>IF($Z98="","",INDEX($AO$2:$AO$2000,$Z98))</f>
      </c>
      <c r="BG98">
        <f>IF($Z98="","",INDEX($AP$2:$AP$2000,$Z98))</f>
      </c>
      <c r="BH98">
        <f>IF($Z98="","",INDEX($AQ$2:$AQ$2000,$Z98))</f>
      </c>
      <c r="BI98">
        <f>IF($Z98="","",INDEX($AR$2:$AR$2000,$Z98))</f>
      </c>
      <c r="BJ98">
        <f>IF($Z98="","",INDEX($AS$2:$AS$2000,$Z98))</f>
      </c>
      <c r="BK98">
        <f>IF($Z98="","",INDEX($AT$2:$AT$2000,$Z98))</f>
      </c>
      <c r="BL98">
        <f>IF($Z98="","",INDEX($AU$2:$AU$2000,$Z98))</f>
      </c>
      <c r="BM98">
        <f>IF($Z98="","",INDEX($AV$2:$AV$2000,$Z98))</f>
      </c>
      <c r="BN98">
        <f>IF($Z98="","",INDEX($AW$2:$AW$2000,$Z98))</f>
      </c>
      <c r="BO98">
        <f>IF($Z98="","",INDEX($AX$2:$AX$2000,$Z98))</f>
      </c>
      <c r="BP98">
        <f>IF($Z98="","",INDEX($AY$2:$AY$2000,$Z98))</f>
      </c>
      <c r="BQ98">
        <f>IF($Z98="","",INDEX($AZ$2:$AZ$2000,$Z98))</f>
      </c>
      <c r="BR98">
        <f>IF($Z98="","",INDEX($BA$2:$BA$2000,$Z98))</f>
      </c>
      <c r="BS98">
        <f>IF($Z98="","",INDEX($BB$2:$BB$2000,$Z98))</f>
      </c>
      <c r="BT98">
        <f>IF($Z98="","",INDEX($BC$2:$BC$2000,$Z98))</f>
      </c>
      <c r="BV98">
        <f>IF(OR($A98="",$P98&lt;&gt;"Yes",$AH98="Yes"),"",1+N($AG98))</f>
      </c>
      <c r="BW98">
        <f>IF($A98="","",COUNTIFS($W$2:$W$2500,$A98,$BZ$2:$BZ$2500,"Yes")+COUNTIFS($X$2:$X$2500,$A98,$BY$2:$BY$2500,"Yes"))</f>
      </c>
      <c r="BX98">
        <f>IF(OR($A98="",$P98="Yes"),"",IF(N($BW98)=0,0,1+SUMIFS($CB$2:$CB$2500,$W$2:$W$2500,$A98)+SUMIFS($CA$2:$CA$2500,$X$2:$X$2500,$A98)))</f>
      </c>
      <c r="BY98" t="str">
        <f>IF($Y98="","",INDEX($AH$2:$AH$2000,$Y98)&amp;"")</f>
      </c>
      <c r="BZ98" t="str">
        <f>IF($Z98="","",INDEX($AH$2:$AH$2000,$Z98)&amp;"")</f>
      </c>
      <c r="CA98">
        <f>IF($Y98="","",INDEX($BV$2:$BV$2000,$Y98))</f>
      </c>
      <c r="CB98">
        <f>IF($Z98="","",INDEX($BV$2:$BV$2000,$Z98))</f>
      </c>
    </row>
    <row r="99">
      <c r="A99" t="str">
        <f>IF(TRIM(INDEX(games!$A:$A,ROW()))="","",TRIM(INDEX(games!$A:$A,ROW())))</f>
      </c>
      <c r="B99">
        <f>IF(OR($A99="",INDEX(games!$B:$B,ROW())=""),"",INDEX(games!$B:$B,ROW()))</f>
      </c>
      <c r="C99" t="str">
        <f>IF(OR($A99="",INDEX(games!$C:$C,ROW())=""),"",INDEX(games!$C:$C,ROW()))</f>
      </c>
      <c r="D99">
        <f>IF($A99="","",COUNTIF($W$2:$W$2500,$A99)+COUNTIF($X$2:$X$2500,$A99))</f>
      </c>
      <c r="E99">
        <f>IF($A99="","",IFERROR(MATCH($C99,$R$2:$R$5,0),0))</f>
      </c>
      <c r="F99">
        <f>IF($A99="","",MOD(ROW(),34))</f>
      </c>
      <c r="G99">
        <f>IF($A99="",NA(),IF($C99="Action",$B99,NA()))</f>
      </c>
      <c r="H99">
        <f>IF($A99="",NA(),IF($C99="Action",1+$F99*0.023,NA()))</f>
      </c>
      <c r="I99">
        <f>IF($A99="",NA(),IF($C99="Strategy",$B99,NA()))</f>
      </c>
      <c r="J99">
        <f>IF($A99="",NA(),IF($C99="Strategy",2+$F99*0.023,NA()))</f>
      </c>
      <c r="K99">
        <f>IF($A99="",NA(),IF($C99="Deckbuilder",$B99,NA()))</f>
      </c>
      <c r="L99">
        <f>IF($A99="",NA(),IF($C99="Deckbuilder",3+$F99*0.023,NA()))</f>
      </c>
      <c r="M99">
        <f>IF($A99="",NA(),IF($C99="Traditional",$B99,NA()))</f>
      </c>
      <c r="N99">
        <f>IF($A99="",NA(),IF($C99="Traditional",4+$F99*0.023,NA()))</f>
      </c>
      <c r="O99">
        <f>IF($A99="","",$D99+ROW()/1000000)</f>
      </c>
      <c r="P99" t="str">
        <f>IF(OR($A99="",INDEX(games!$H:$H,ROW())=""),"",INDEX(games!$H:$H,ROW()))</f>
      </c>
      <c r="Q99">
        <f>IF(OR($A99="",$P99&lt;&gt;"Yes"),"",$D99+ROW()/1000000)</f>
      </c>
      <c r="T99">
        <f>IF($Y99="","",INDEX($B$2:$B$2000,$Y99))</f>
      </c>
      <c r="U99">
        <f>IF($Z99="","",INDEX($B$2:$B$2000,$Z99))</f>
      </c>
      <c r="V99">
        <f>IF(OR($T99="",$U99=""),"",$U99-$T99)</f>
      </c>
      <c r="W99" t="str">
        <f>IF(TRIM(INDEX(connections!$A:$A,ROW()))="","",TRIM(INDEX(connections!$A:$A,ROW())))</f>
      </c>
      <c r="X99" t="str">
        <f>IF($W99="","",TRIM(INDEX(connections!$B:$B,ROW())))</f>
      </c>
      <c r="Y99">
        <f>IF($W99="","",IFERROR(MATCH($W99,$A$2:$A$2000,0),""))</f>
      </c>
      <c r="Z99">
        <f>IF($X99="","",IFERROR(MATCH($X99,$A$2:$A$2000,0),""))</f>
      </c>
      <c r="AA99" t="str">
        <f>IF($Y99="","",INDEX($P$2:$P$2000,$Y99))</f>
      </c>
      <c r="AB99" t="str">
        <f>IF($Z99="","",INDEX($P$2:$P$2000,$Z99))</f>
      </c>
      <c r="AC99">
        <f>IF(AND($AA99="Yes",$AB99="Yes"),1,"")</f>
      </c>
      <c r="AD99">
        <f>IF(OR($Y99="",$Z99=""),"",IF(INDEX($C$2:$C$2000,$Y99)=INDEX($C$2:$C$2000,$Z99),0,1))</f>
      </c>
      <c r="AE99">
        <f>IF($AC99&lt;&gt;1,"",IF(AND(INDEX($AG$2:$AG$2000,$Y99)=1,INDEX($AG$2:$AG$2000,$Z99)=1),1,""))</f>
      </c>
      <c r="AG99">
        <f>IF($A99="","",COUNTIFS($W$2:$W$2500,$A99,$AB$2:$AB$2500,"Yes")+COUNTIFS($X$2:$X$2500,$A99,$AA$2:$AA$2500,"Yes"))</f>
      </c>
      <c r="AH99" t="str">
        <f>IF(OR($P99&lt;&gt;"Yes",N($AG99)=0),"",IF(AND($AG99=1,COUNTIFS($W$2:$W$2500,$A99,$AE$2:$AE$2500,1)+COUNTIFS($X$2:$X$2500,$A99,$AE$2:$AE$2500,1)&gt;0),"","Yes"))</f>
      </c>
      <c r="AI99">
        <f>IF($AH99="Yes",$AG99,"")</f>
      </c>
      <c r="AJ99">
        <f>IF($AI99="","",$AI99+ROW()/1000000)</f>
      </c>
      <c r="AK99">
        <f>IF(OR($A99="",$P99="Yes",N($AG99)=0),"",$AG99+ROW()/1000000)</f>
      </c>
      <c r="AL99" t="str">
        <f>IF($A99="","",INDEX(games!$J:$J,ROW())&amp;"")</f>
      </c>
      <c r="AM99">
        <f>IF($A99="","",SUMPRODUCT($AO99:$BD99,'Map Analysis'!$AP$2^{0,1,2,3,4,5,6,7,8,9,10,11,12,13,14,15}))</f>
      </c>
      <c r="AN99">
        <f>IF($A99="","",$AM99+ROW()/10000000)</f>
      </c>
      <c r="AO99">
        <f>IF($A99="","",COUNTIF($W$2:$W$2500,$A99))</f>
      </c>
      <c r="AP99">
        <f>IF($A99="","",SUMIFS($BF$2:$BF$2500,$W$2:$W$2500,$A99))</f>
      </c>
      <c r="AQ99">
        <f>IF($A99="","",SUMIFS($BG$2:$BG$2500,$W$2:$W$2500,$A99))</f>
      </c>
      <c r="AR99">
        <f>IF($A99="","",SUMIFS($BH$2:$BH$2500,$W$2:$W$2500,$A99))</f>
      </c>
      <c r="AS99">
        <f>IF($A99="","",SUMIFS($BI$2:$BI$2500,$W$2:$W$2500,$A99))</f>
      </c>
      <c r="AT99">
        <f>IF($A99="","",SUMIFS($BJ$2:$BJ$2500,$W$2:$W$2500,$A99))</f>
      </c>
      <c r="AU99">
        <f>IF($A99="","",SUMIFS($BK$2:$BK$2500,$W$2:$W$2500,$A99))</f>
      </c>
      <c r="AV99">
        <f>IF($A99="","",SUMIFS($BL$2:$BL$2500,$W$2:$W$2500,$A99))</f>
      </c>
      <c r="AW99">
        <f>IF($A99="","",SUMIFS($BM$2:$BM$2500,$W$2:$W$2500,$A99))</f>
      </c>
      <c r="AX99">
        <f>IF($A99="","",SUMIFS($BN$2:$BN$2500,$W$2:$W$2500,$A99))</f>
      </c>
      <c r="AY99">
        <f>IF($A99="","",SUMIFS($BO$2:$BO$2500,$W$2:$W$2500,$A99))</f>
      </c>
      <c r="AZ99">
        <f>IF($A99="","",SUMIFS($BP$2:$BP$2500,$W$2:$W$2500,$A99))</f>
      </c>
      <c r="BA99">
        <f>IF($A99="","",SUMIFS($BQ$2:$BQ$2500,$W$2:$W$2500,$A99))</f>
      </c>
      <c r="BB99">
        <f>IF($A99="","",SUMIFS($BR$2:$BR$2500,$W$2:$W$2500,$A99))</f>
      </c>
      <c r="BC99">
        <f>IF($A99="","",SUMIFS($BS$2:$BS$2500,$W$2:$W$2500,$A99))</f>
      </c>
      <c r="BD99">
        <f>IF($A99="","",SUMIFS($BT$2:$BT$2500,$W$2:$W$2500,$A99))</f>
      </c>
      <c r="BF99">
        <f>IF($Z99="","",INDEX($AO$2:$AO$2000,$Z99))</f>
      </c>
      <c r="BG99">
        <f>IF($Z99="","",INDEX($AP$2:$AP$2000,$Z99))</f>
      </c>
      <c r="BH99">
        <f>IF($Z99="","",INDEX($AQ$2:$AQ$2000,$Z99))</f>
      </c>
      <c r="BI99">
        <f>IF($Z99="","",INDEX($AR$2:$AR$2000,$Z99))</f>
      </c>
      <c r="BJ99">
        <f>IF($Z99="","",INDEX($AS$2:$AS$2000,$Z99))</f>
      </c>
      <c r="BK99">
        <f>IF($Z99="","",INDEX($AT$2:$AT$2000,$Z99))</f>
      </c>
      <c r="BL99">
        <f>IF($Z99="","",INDEX($AU$2:$AU$2000,$Z99))</f>
      </c>
      <c r="BM99">
        <f>IF($Z99="","",INDEX($AV$2:$AV$2000,$Z99))</f>
      </c>
      <c r="BN99">
        <f>IF($Z99="","",INDEX($AW$2:$AW$2000,$Z99))</f>
      </c>
      <c r="BO99">
        <f>IF($Z99="","",INDEX($AX$2:$AX$2000,$Z99))</f>
      </c>
      <c r="BP99">
        <f>IF($Z99="","",INDEX($AY$2:$AY$2000,$Z99))</f>
      </c>
      <c r="BQ99">
        <f>IF($Z99="","",INDEX($AZ$2:$AZ$2000,$Z99))</f>
      </c>
      <c r="BR99">
        <f>IF($Z99="","",INDEX($BA$2:$BA$2000,$Z99))</f>
      </c>
      <c r="BS99">
        <f>IF($Z99="","",INDEX($BB$2:$BB$2000,$Z99))</f>
      </c>
      <c r="BT99">
        <f>IF($Z99="","",INDEX($BC$2:$BC$2000,$Z99))</f>
      </c>
      <c r="BV99">
        <f>IF(OR($A99="",$P99&lt;&gt;"Yes",$AH99="Yes"),"",1+N($AG99))</f>
      </c>
      <c r="BW99">
        <f>IF($A99="","",COUNTIFS($W$2:$W$2500,$A99,$BZ$2:$BZ$2500,"Yes")+COUNTIFS($X$2:$X$2500,$A99,$BY$2:$BY$2500,"Yes"))</f>
      </c>
      <c r="BX99">
        <f>IF(OR($A99="",$P99="Yes"),"",IF(N($BW99)=0,0,1+SUMIFS($CB$2:$CB$2500,$W$2:$W$2500,$A99)+SUMIFS($CA$2:$CA$2500,$X$2:$X$2500,$A99)))</f>
      </c>
      <c r="BY99" t="str">
        <f>IF($Y99="","",INDEX($AH$2:$AH$2000,$Y99)&amp;"")</f>
      </c>
      <c r="BZ99" t="str">
        <f>IF($Z99="","",INDEX($AH$2:$AH$2000,$Z99)&amp;"")</f>
      </c>
      <c r="CA99">
        <f>IF($Y99="","",INDEX($BV$2:$BV$2000,$Y99))</f>
      </c>
      <c r="CB99">
        <f>IF($Z99="","",INDEX($BV$2:$BV$2000,$Z99))</f>
      </c>
    </row>
    <row r="100">
      <c r="A100" t="str">
        <f>IF(TRIM(INDEX(games!$A:$A,ROW()))="","",TRIM(INDEX(games!$A:$A,ROW())))</f>
      </c>
      <c r="B100">
        <f>IF(OR($A100="",INDEX(games!$B:$B,ROW())=""),"",INDEX(games!$B:$B,ROW()))</f>
      </c>
      <c r="C100" t="str">
        <f>IF(OR($A100="",INDEX(games!$C:$C,ROW())=""),"",INDEX(games!$C:$C,ROW()))</f>
      </c>
      <c r="D100">
        <f>IF($A100="","",COUNTIF($W$2:$W$2500,$A100)+COUNTIF($X$2:$X$2500,$A100))</f>
      </c>
      <c r="E100">
        <f>IF($A100="","",IFERROR(MATCH($C100,$R$2:$R$5,0),0))</f>
      </c>
      <c r="F100">
        <f>IF($A100="","",MOD(ROW(),34))</f>
      </c>
      <c r="G100">
        <f>IF($A100="",NA(),IF($C100="Action",$B100,NA()))</f>
      </c>
      <c r="H100">
        <f>IF($A100="",NA(),IF($C100="Action",1+$F100*0.023,NA()))</f>
      </c>
      <c r="I100">
        <f>IF($A100="",NA(),IF($C100="Strategy",$B100,NA()))</f>
      </c>
      <c r="J100">
        <f>IF($A100="",NA(),IF($C100="Strategy",2+$F100*0.023,NA()))</f>
      </c>
      <c r="K100">
        <f>IF($A100="",NA(),IF($C100="Deckbuilder",$B100,NA()))</f>
      </c>
      <c r="L100">
        <f>IF($A100="",NA(),IF($C100="Deckbuilder",3+$F100*0.023,NA()))</f>
      </c>
      <c r="M100">
        <f>IF($A100="",NA(),IF($C100="Traditional",$B100,NA()))</f>
      </c>
      <c r="N100">
        <f>IF($A100="",NA(),IF($C100="Traditional",4+$F100*0.023,NA()))</f>
      </c>
      <c r="O100">
        <f>IF($A100="","",$D100+ROW()/1000000)</f>
      </c>
      <c r="P100" t="str">
        <f>IF(OR($A100="",INDEX(games!$H:$H,ROW())=""),"",INDEX(games!$H:$H,ROW()))</f>
      </c>
      <c r="Q100">
        <f>IF(OR($A100="",$P100&lt;&gt;"Yes"),"",$D100+ROW()/1000000)</f>
      </c>
      <c r="T100">
        <f>IF($Y100="","",INDEX($B$2:$B$2000,$Y100))</f>
      </c>
      <c r="U100">
        <f>IF($Z100="","",INDEX($B$2:$B$2000,$Z100))</f>
      </c>
      <c r="V100">
        <f>IF(OR($T100="",$U100=""),"",$U100-$T100)</f>
      </c>
      <c r="W100" t="str">
        <f>IF(TRIM(INDEX(connections!$A:$A,ROW()))="","",TRIM(INDEX(connections!$A:$A,ROW())))</f>
      </c>
      <c r="X100" t="str">
        <f>IF($W100="","",TRIM(INDEX(connections!$B:$B,ROW())))</f>
      </c>
      <c r="Y100">
        <f>IF($W100="","",IFERROR(MATCH($W100,$A$2:$A$2000,0),""))</f>
      </c>
      <c r="Z100">
        <f>IF($X100="","",IFERROR(MATCH($X100,$A$2:$A$2000,0),""))</f>
      </c>
      <c r="AA100" t="str">
        <f>IF($Y100="","",INDEX($P$2:$P$2000,$Y100))</f>
      </c>
      <c r="AB100" t="str">
        <f>IF($Z100="","",INDEX($P$2:$P$2000,$Z100))</f>
      </c>
      <c r="AC100">
        <f>IF(AND($AA100="Yes",$AB100="Yes"),1,"")</f>
      </c>
      <c r="AD100">
        <f>IF(OR($Y100="",$Z100=""),"",IF(INDEX($C$2:$C$2000,$Y100)=INDEX($C$2:$C$2000,$Z100),0,1))</f>
      </c>
      <c r="AE100">
        <f>IF($AC100&lt;&gt;1,"",IF(AND(INDEX($AG$2:$AG$2000,$Y100)=1,INDEX($AG$2:$AG$2000,$Z100)=1),1,""))</f>
      </c>
      <c r="AG100">
        <f>IF($A100="","",COUNTIFS($W$2:$W$2500,$A100,$AB$2:$AB$2500,"Yes")+COUNTIFS($X$2:$X$2500,$A100,$AA$2:$AA$2500,"Yes"))</f>
      </c>
      <c r="AH100" t="str">
        <f>IF(OR($P100&lt;&gt;"Yes",N($AG100)=0),"",IF(AND($AG100=1,COUNTIFS($W$2:$W$2500,$A100,$AE$2:$AE$2500,1)+COUNTIFS($X$2:$X$2500,$A100,$AE$2:$AE$2500,1)&gt;0),"","Yes"))</f>
      </c>
      <c r="AI100">
        <f>IF($AH100="Yes",$AG100,"")</f>
      </c>
      <c r="AJ100">
        <f>IF($AI100="","",$AI100+ROW()/1000000)</f>
      </c>
      <c r="AK100">
        <f>IF(OR($A100="",$P100="Yes",N($AG100)=0),"",$AG100+ROW()/1000000)</f>
      </c>
      <c r="AL100" t="str">
        <f>IF($A100="","",INDEX(games!$J:$J,ROW())&amp;"")</f>
      </c>
      <c r="AM100">
        <f>IF($A100="","",SUMPRODUCT($AO100:$BD100,'Map Analysis'!$AP$2^{0,1,2,3,4,5,6,7,8,9,10,11,12,13,14,15}))</f>
      </c>
      <c r="AN100">
        <f>IF($A100="","",$AM100+ROW()/10000000)</f>
      </c>
      <c r="AO100">
        <f>IF($A100="","",COUNTIF($W$2:$W$2500,$A100))</f>
      </c>
      <c r="AP100">
        <f>IF($A100="","",SUMIFS($BF$2:$BF$2500,$W$2:$W$2500,$A100))</f>
      </c>
      <c r="AQ100">
        <f>IF($A100="","",SUMIFS($BG$2:$BG$2500,$W$2:$W$2500,$A100))</f>
      </c>
      <c r="AR100">
        <f>IF($A100="","",SUMIFS($BH$2:$BH$2500,$W$2:$W$2500,$A100))</f>
      </c>
      <c r="AS100">
        <f>IF($A100="","",SUMIFS($BI$2:$BI$2500,$W$2:$W$2500,$A100))</f>
      </c>
      <c r="AT100">
        <f>IF($A100="","",SUMIFS($BJ$2:$BJ$2500,$W$2:$W$2500,$A100))</f>
      </c>
      <c r="AU100">
        <f>IF($A100="","",SUMIFS($BK$2:$BK$2500,$W$2:$W$2500,$A100))</f>
      </c>
      <c r="AV100">
        <f>IF($A100="","",SUMIFS($BL$2:$BL$2500,$W$2:$W$2500,$A100))</f>
      </c>
      <c r="AW100">
        <f>IF($A100="","",SUMIFS($BM$2:$BM$2500,$W$2:$W$2500,$A100))</f>
      </c>
      <c r="AX100">
        <f>IF($A100="","",SUMIFS($BN$2:$BN$2500,$W$2:$W$2500,$A100))</f>
      </c>
      <c r="AY100">
        <f>IF($A100="","",SUMIFS($BO$2:$BO$2500,$W$2:$W$2500,$A100))</f>
      </c>
      <c r="AZ100">
        <f>IF($A100="","",SUMIFS($BP$2:$BP$2500,$W$2:$W$2500,$A100))</f>
      </c>
      <c r="BA100">
        <f>IF($A100="","",SUMIFS($BQ$2:$BQ$2500,$W$2:$W$2500,$A100))</f>
      </c>
      <c r="BB100">
        <f>IF($A100="","",SUMIFS($BR$2:$BR$2500,$W$2:$W$2500,$A100))</f>
      </c>
      <c r="BC100">
        <f>IF($A100="","",SUMIFS($BS$2:$BS$2500,$W$2:$W$2500,$A100))</f>
      </c>
      <c r="BD100">
        <f>IF($A100="","",SUMIFS($BT$2:$BT$2500,$W$2:$W$2500,$A100))</f>
      </c>
      <c r="BF100">
        <f>IF($Z100="","",INDEX($AO$2:$AO$2000,$Z100))</f>
      </c>
      <c r="BG100">
        <f>IF($Z100="","",INDEX($AP$2:$AP$2000,$Z100))</f>
      </c>
      <c r="BH100">
        <f>IF($Z100="","",INDEX($AQ$2:$AQ$2000,$Z100))</f>
      </c>
      <c r="BI100">
        <f>IF($Z100="","",INDEX($AR$2:$AR$2000,$Z100))</f>
      </c>
      <c r="BJ100">
        <f>IF($Z100="","",INDEX($AS$2:$AS$2000,$Z100))</f>
      </c>
      <c r="BK100">
        <f>IF($Z100="","",INDEX($AT$2:$AT$2000,$Z100))</f>
      </c>
      <c r="BL100">
        <f>IF($Z100="","",INDEX($AU$2:$AU$2000,$Z100))</f>
      </c>
      <c r="BM100">
        <f>IF($Z100="","",INDEX($AV$2:$AV$2000,$Z100))</f>
      </c>
      <c r="BN100">
        <f>IF($Z100="","",INDEX($AW$2:$AW$2000,$Z100))</f>
      </c>
      <c r="BO100">
        <f>IF($Z100="","",INDEX($AX$2:$AX$2000,$Z100))</f>
      </c>
      <c r="BP100">
        <f>IF($Z100="","",INDEX($AY$2:$AY$2000,$Z100))</f>
      </c>
      <c r="BQ100">
        <f>IF($Z100="","",INDEX($AZ$2:$AZ$2000,$Z100))</f>
      </c>
      <c r="BR100">
        <f>IF($Z100="","",INDEX($BA$2:$BA$2000,$Z100))</f>
      </c>
      <c r="BS100">
        <f>IF($Z100="","",INDEX($BB$2:$BB$2000,$Z100))</f>
      </c>
      <c r="BT100">
        <f>IF($Z100="","",INDEX($BC$2:$BC$2000,$Z100))</f>
      </c>
      <c r="BV100">
        <f>IF(OR($A100="",$P100&lt;&gt;"Yes",$AH100="Yes"),"",1+N($AG100))</f>
      </c>
      <c r="BW100">
        <f>IF($A100="","",COUNTIFS($W$2:$W$2500,$A100,$BZ$2:$BZ$2500,"Yes")+COUNTIFS($X$2:$X$2500,$A100,$BY$2:$BY$2500,"Yes"))</f>
      </c>
      <c r="BX100">
        <f>IF(OR($A100="",$P100="Yes"),"",IF(N($BW100)=0,0,1+SUMIFS($CB$2:$CB$2500,$W$2:$W$2500,$A100)+SUMIFS($CA$2:$CA$2500,$X$2:$X$2500,$A100)))</f>
      </c>
      <c r="BY100" t="str">
        <f>IF($Y100="","",INDEX($AH$2:$AH$2000,$Y100)&amp;"")</f>
      </c>
      <c r="BZ100" t="str">
        <f>IF($Z100="","",INDEX($AH$2:$AH$2000,$Z100)&amp;"")</f>
      </c>
      <c r="CA100">
        <f>IF($Y100="","",INDEX($BV$2:$BV$2000,$Y100))</f>
      </c>
      <c r="CB100">
        <f>IF($Z100="","",INDEX($BV$2:$BV$2000,$Z100))</f>
      </c>
    </row>
    <row r="101">
      <c r="A101" t="str">
        <f>IF(TRIM(INDEX(games!$A:$A,ROW()))="","",TRIM(INDEX(games!$A:$A,ROW())))</f>
      </c>
      <c r="B101">
        <f>IF(OR($A101="",INDEX(games!$B:$B,ROW())=""),"",INDEX(games!$B:$B,ROW()))</f>
      </c>
      <c r="C101" t="str">
        <f>IF(OR($A101="",INDEX(games!$C:$C,ROW())=""),"",INDEX(games!$C:$C,ROW()))</f>
      </c>
      <c r="D101">
        <f>IF($A101="","",COUNTIF($W$2:$W$2500,$A101)+COUNTIF($X$2:$X$2500,$A101))</f>
      </c>
      <c r="E101">
        <f>IF($A101="","",IFERROR(MATCH($C101,$R$2:$R$5,0),0))</f>
      </c>
      <c r="F101">
        <f>IF($A101="","",MOD(ROW(),34))</f>
      </c>
      <c r="G101">
        <f>IF($A101="",NA(),IF($C101="Action",$B101,NA()))</f>
      </c>
      <c r="H101">
        <f>IF($A101="",NA(),IF($C101="Action",1+$F101*0.023,NA()))</f>
      </c>
      <c r="I101">
        <f>IF($A101="",NA(),IF($C101="Strategy",$B101,NA()))</f>
      </c>
      <c r="J101">
        <f>IF($A101="",NA(),IF($C101="Strategy",2+$F101*0.023,NA()))</f>
      </c>
      <c r="K101">
        <f>IF($A101="",NA(),IF($C101="Deckbuilder",$B101,NA()))</f>
      </c>
      <c r="L101">
        <f>IF($A101="",NA(),IF($C101="Deckbuilder",3+$F101*0.023,NA()))</f>
      </c>
      <c r="M101">
        <f>IF($A101="",NA(),IF($C101="Traditional",$B101,NA()))</f>
      </c>
      <c r="N101">
        <f>IF($A101="",NA(),IF($C101="Traditional",4+$F101*0.023,NA()))</f>
      </c>
      <c r="O101">
        <f>IF($A101="","",$D101+ROW()/1000000)</f>
      </c>
      <c r="P101" t="str">
        <f>IF(OR($A101="",INDEX(games!$H:$H,ROW())=""),"",INDEX(games!$H:$H,ROW()))</f>
      </c>
      <c r="Q101">
        <f>IF(OR($A101="",$P101&lt;&gt;"Yes"),"",$D101+ROW()/1000000)</f>
      </c>
      <c r="T101">
        <f>IF($Y101="","",INDEX($B$2:$B$2000,$Y101))</f>
      </c>
      <c r="U101">
        <f>IF($Z101="","",INDEX($B$2:$B$2000,$Z101))</f>
      </c>
      <c r="V101">
        <f>IF(OR($T101="",$U101=""),"",$U101-$T101)</f>
      </c>
      <c r="W101" t="str">
        <f>IF(TRIM(INDEX(connections!$A:$A,ROW()))="","",TRIM(INDEX(connections!$A:$A,ROW())))</f>
      </c>
      <c r="X101" t="str">
        <f>IF($W101="","",TRIM(INDEX(connections!$B:$B,ROW())))</f>
      </c>
      <c r="Y101">
        <f>IF($W101="","",IFERROR(MATCH($W101,$A$2:$A$2000,0),""))</f>
      </c>
      <c r="Z101">
        <f>IF($X101="","",IFERROR(MATCH($X101,$A$2:$A$2000,0),""))</f>
      </c>
      <c r="AA101" t="str">
        <f>IF($Y101="","",INDEX($P$2:$P$2000,$Y101))</f>
      </c>
      <c r="AB101" t="str">
        <f>IF($Z101="","",INDEX($P$2:$P$2000,$Z101))</f>
      </c>
      <c r="AC101">
        <f>IF(AND($AA101="Yes",$AB101="Yes"),1,"")</f>
      </c>
      <c r="AD101">
        <f>IF(OR($Y101="",$Z101=""),"",IF(INDEX($C$2:$C$2000,$Y101)=INDEX($C$2:$C$2000,$Z101),0,1))</f>
      </c>
      <c r="AE101">
        <f>IF($AC101&lt;&gt;1,"",IF(AND(INDEX($AG$2:$AG$2000,$Y101)=1,INDEX($AG$2:$AG$2000,$Z101)=1),1,""))</f>
      </c>
      <c r="AG101">
        <f>IF($A101="","",COUNTIFS($W$2:$W$2500,$A101,$AB$2:$AB$2500,"Yes")+COUNTIFS($X$2:$X$2500,$A101,$AA$2:$AA$2500,"Yes"))</f>
      </c>
      <c r="AH101" t="str">
        <f>IF(OR($P101&lt;&gt;"Yes",N($AG101)=0),"",IF(AND($AG101=1,COUNTIFS($W$2:$W$2500,$A101,$AE$2:$AE$2500,1)+COUNTIFS($X$2:$X$2500,$A101,$AE$2:$AE$2500,1)&gt;0),"","Yes"))</f>
      </c>
      <c r="AI101">
        <f>IF($AH101="Yes",$AG101,"")</f>
      </c>
      <c r="AJ101">
        <f>IF($AI101="","",$AI101+ROW()/1000000)</f>
      </c>
      <c r="AK101">
        <f>IF(OR($A101="",$P101="Yes",N($AG101)=0),"",$AG101+ROW()/1000000)</f>
      </c>
      <c r="AL101" t="str">
        <f>IF($A101="","",INDEX(games!$J:$J,ROW())&amp;"")</f>
      </c>
      <c r="AM101">
        <f>IF($A101="","",SUMPRODUCT($AO101:$BD101,'Map Analysis'!$AP$2^{0,1,2,3,4,5,6,7,8,9,10,11,12,13,14,15}))</f>
      </c>
      <c r="AN101">
        <f>IF($A101="","",$AM101+ROW()/10000000)</f>
      </c>
      <c r="AO101">
        <f>IF($A101="","",COUNTIF($W$2:$W$2500,$A101))</f>
      </c>
      <c r="AP101">
        <f>IF($A101="","",SUMIFS($BF$2:$BF$2500,$W$2:$W$2500,$A101))</f>
      </c>
      <c r="AQ101">
        <f>IF($A101="","",SUMIFS($BG$2:$BG$2500,$W$2:$W$2500,$A101))</f>
      </c>
      <c r="AR101">
        <f>IF($A101="","",SUMIFS($BH$2:$BH$2500,$W$2:$W$2500,$A101))</f>
      </c>
      <c r="AS101">
        <f>IF($A101="","",SUMIFS($BI$2:$BI$2500,$W$2:$W$2500,$A101))</f>
      </c>
      <c r="AT101">
        <f>IF($A101="","",SUMIFS($BJ$2:$BJ$2500,$W$2:$W$2500,$A101))</f>
      </c>
      <c r="AU101">
        <f>IF($A101="","",SUMIFS($BK$2:$BK$2500,$W$2:$W$2500,$A101))</f>
      </c>
      <c r="AV101">
        <f>IF($A101="","",SUMIFS($BL$2:$BL$2500,$W$2:$W$2500,$A101))</f>
      </c>
      <c r="AW101">
        <f>IF($A101="","",SUMIFS($BM$2:$BM$2500,$W$2:$W$2500,$A101))</f>
      </c>
      <c r="AX101">
        <f>IF($A101="","",SUMIFS($BN$2:$BN$2500,$W$2:$W$2500,$A101))</f>
      </c>
      <c r="AY101">
        <f>IF($A101="","",SUMIFS($BO$2:$BO$2500,$W$2:$W$2500,$A101))</f>
      </c>
      <c r="AZ101">
        <f>IF($A101="","",SUMIFS($BP$2:$BP$2500,$W$2:$W$2500,$A101))</f>
      </c>
      <c r="BA101">
        <f>IF($A101="","",SUMIFS($BQ$2:$BQ$2500,$W$2:$W$2500,$A101))</f>
      </c>
      <c r="BB101">
        <f>IF($A101="","",SUMIFS($BR$2:$BR$2500,$W$2:$W$2500,$A101))</f>
      </c>
      <c r="BC101">
        <f>IF($A101="","",SUMIFS($BS$2:$BS$2500,$W$2:$W$2500,$A101))</f>
      </c>
      <c r="BD101">
        <f>IF($A101="","",SUMIFS($BT$2:$BT$2500,$W$2:$W$2500,$A101))</f>
      </c>
      <c r="BF101">
        <f>IF($Z101="","",INDEX($AO$2:$AO$2000,$Z101))</f>
      </c>
      <c r="BG101">
        <f>IF($Z101="","",INDEX($AP$2:$AP$2000,$Z101))</f>
      </c>
      <c r="BH101">
        <f>IF($Z101="","",INDEX($AQ$2:$AQ$2000,$Z101))</f>
      </c>
      <c r="BI101">
        <f>IF($Z101="","",INDEX($AR$2:$AR$2000,$Z101))</f>
      </c>
      <c r="BJ101">
        <f>IF($Z101="","",INDEX($AS$2:$AS$2000,$Z101))</f>
      </c>
      <c r="BK101">
        <f>IF($Z101="","",INDEX($AT$2:$AT$2000,$Z101))</f>
      </c>
      <c r="BL101">
        <f>IF($Z101="","",INDEX($AU$2:$AU$2000,$Z101))</f>
      </c>
      <c r="BM101">
        <f>IF($Z101="","",INDEX($AV$2:$AV$2000,$Z101))</f>
      </c>
      <c r="BN101">
        <f>IF($Z101="","",INDEX($AW$2:$AW$2000,$Z101))</f>
      </c>
      <c r="BO101">
        <f>IF($Z101="","",INDEX($AX$2:$AX$2000,$Z101))</f>
      </c>
      <c r="BP101">
        <f>IF($Z101="","",INDEX($AY$2:$AY$2000,$Z101))</f>
      </c>
      <c r="BQ101">
        <f>IF($Z101="","",INDEX($AZ$2:$AZ$2000,$Z101))</f>
      </c>
      <c r="BR101">
        <f>IF($Z101="","",INDEX($BA$2:$BA$2000,$Z101))</f>
      </c>
      <c r="BS101">
        <f>IF($Z101="","",INDEX($BB$2:$BB$2000,$Z101))</f>
      </c>
      <c r="BT101">
        <f>IF($Z101="","",INDEX($BC$2:$BC$2000,$Z101))</f>
      </c>
      <c r="BV101">
        <f>IF(OR($A101="",$P101&lt;&gt;"Yes",$AH101="Yes"),"",1+N($AG101))</f>
      </c>
      <c r="BW101">
        <f>IF($A101="","",COUNTIFS($W$2:$W$2500,$A101,$BZ$2:$BZ$2500,"Yes")+COUNTIFS($X$2:$X$2500,$A101,$BY$2:$BY$2500,"Yes"))</f>
      </c>
      <c r="BX101">
        <f>IF(OR($A101="",$P101="Yes"),"",IF(N($BW101)=0,0,1+SUMIFS($CB$2:$CB$2500,$W$2:$W$2500,$A101)+SUMIFS($CA$2:$CA$2500,$X$2:$X$2500,$A101)))</f>
      </c>
      <c r="BY101" t="str">
        <f>IF($Y101="","",INDEX($AH$2:$AH$2000,$Y101)&amp;"")</f>
      </c>
      <c r="BZ101" t="str">
        <f>IF($Z101="","",INDEX($AH$2:$AH$2000,$Z101)&amp;"")</f>
      </c>
      <c r="CA101">
        <f>IF($Y101="","",INDEX($BV$2:$BV$2000,$Y101))</f>
      </c>
      <c r="CB101">
        <f>IF($Z101="","",INDEX($BV$2:$BV$2000,$Z101))</f>
      </c>
    </row>
    <row r="102">
      <c r="A102" t="str">
        <f>IF(TRIM(INDEX(games!$A:$A,ROW()))="","",TRIM(INDEX(games!$A:$A,ROW())))</f>
      </c>
      <c r="B102">
        <f>IF(OR($A102="",INDEX(games!$B:$B,ROW())=""),"",INDEX(games!$B:$B,ROW()))</f>
      </c>
      <c r="C102" t="str">
        <f>IF(OR($A102="",INDEX(games!$C:$C,ROW())=""),"",INDEX(games!$C:$C,ROW()))</f>
      </c>
      <c r="D102">
        <f>IF($A102="","",COUNTIF($W$2:$W$2500,$A102)+COUNTIF($X$2:$X$2500,$A102))</f>
      </c>
      <c r="E102">
        <f>IF($A102="","",IFERROR(MATCH($C102,$R$2:$R$5,0),0))</f>
      </c>
      <c r="F102">
        <f>IF($A102="","",MOD(ROW(),34))</f>
      </c>
      <c r="G102">
        <f>IF($A102="",NA(),IF($C102="Action",$B102,NA()))</f>
      </c>
      <c r="H102">
        <f>IF($A102="",NA(),IF($C102="Action",1+$F102*0.023,NA()))</f>
      </c>
      <c r="I102">
        <f>IF($A102="",NA(),IF($C102="Strategy",$B102,NA()))</f>
      </c>
      <c r="J102">
        <f>IF($A102="",NA(),IF($C102="Strategy",2+$F102*0.023,NA()))</f>
      </c>
      <c r="K102">
        <f>IF($A102="",NA(),IF($C102="Deckbuilder",$B102,NA()))</f>
      </c>
      <c r="L102">
        <f>IF($A102="",NA(),IF($C102="Deckbuilder",3+$F102*0.023,NA()))</f>
      </c>
      <c r="M102">
        <f>IF($A102="",NA(),IF($C102="Traditional",$B102,NA()))</f>
      </c>
      <c r="N102">
        <f>IF($A102="",NA(),IF($C102="Traditional",4+$F102*0.023,NA()))</f>
      </c>
      <c r="O102">
        <f>IF($A102="","",$D102+ROW()/1000000)</f>
      </c>
      <c r="P102" t="str">
        <f>IF(OR($A102="",INDEX(games!$H:$H,ROW())=""),"",INDEX(games!$H:$H,ROW()))</f>
      </c>
      <c r="Q102">
        <f>IF(OR($A102="",$P102&lt;&gt;"Yes"),"",$D102+ROW()/1000000)</f>
      </c>
      <c r="T102">
        <f>IF($Y102="","",INDEX($B$2:$B$2000,$Y102))</f>
      </c>
      <c r="U102">
        <f>IF($Z102="","",INDEX($B$2:$B$2000,$Z102))</f>
      </c>
      <c r="V102">
        <f>IF(OR($T102="",$U102=""),"",$U102-$T102)</f>
      </c>
      <c r="W102" t="str">
        <f>IF(TRIM(INDEX(connections!$A:$A,ROW()))="","",TRIM(INDEX(connections!$A:$A,ROW())))</f>
      </c>
      <c r="X102" t="str">
        <f>IF($W102="","",TRIM(INDEX(connections!$B:$B,ROW())))</f>
      </c>
      <c r="Y102">
        <f>IF($W102="","",IFERROR(MATCH($W102,$A$2:$A$2000,0),""))</f>
      </c>
      <c r="Z102">
        <f>IF($X102="","",IFERROR(MATCH($X102,$A$2:$A$2000,0),""))</f>
      </c>
      <c r="AA102" t="str">
        <f>IF($Y102="","",INDEX($P$2:$P$2000,$Y102))</f>
      </c>
      <c r="AB102" t="str">
        <f>IF($Z102="","",INDEX($P$2:$P$2000,$Z102))</f>
      </c>
      <c r="AC102">
        <f>IF(AND($AA102="Yes",$AB102="Yes"),1,"")</f>
      </c>
      <c r="AD102">
        <f>IF(OR($Y102="",$Z102=""),"",IF(INDEX($C$2:$C$2000,$Y102)=INDEX($C$2:$C$2000,$Z102),0,1))</f>
      </c>
      <c r="AE102">
        <f>IF($AC102&lt;&gt;1,"",IF(AND(INDEX($AG$2:$AG$2000,$Y102)=1,INDEX($AG$2:$AG$2000,$Z102)=1),1,""))</f>
      </c>
      <c r="AG102">
        <f>IF($A102="","",COUNTIFS($W$2:$W$2500,$A102,$AB$2:$AB$2500,"Yes")+COUNTIFS($X$2:$X$2500,$A102,$AA$2:$AA$2500,"Yes"))</f>
      </c>
      <c r="AH102" t="str">
        <f>IF(OR($P102&lt;&gt;"Yes",N($AG102)=0),"",IF(AND($AG102=1,COUNTIFS($W$2:$W$2500,$A102,$AE$2:$AE$2500,1)+COUNTIFS($X$2:$X$2500,$A102,$AE$2:$AE$2500,1)&gt;0),"","Yes"))</f>
      </c>
      <c r="AI102">
        <f>IF($AH102="Yes",$AG102,"")</f>
      </c>
      <c r="AJ102">
        <f>IF($AI102="","",$AI102+ROW()/1000000)</f>
      </c>
      <c r="AK102">
        <f>IF(OR($A102="",$P102="Yes",N($AG102)=0),"",$AG102+ROW()/1000000)</f>
      </c>
      <c r="AL102" t="str">
        <f>IF($A102="","",INDEX(games!$J:$J,ROW())&amp;"")</f>
      </c>
      <c r="AM102">
        <f>IF($A102="","",SUMPRODUCT($AO102:$BD102,'Map Analysis'!$AP$2^{0,1,2,3,4,5,6,7,8,9,10,11,12,13,14,15}))</f>
      </c>
      <c r="AN102">
        <f>IF($A102="","",$AM102+ROW()/10000000)</f>
      </c>
      <c r="AO102">
        <f>IF($A102="","",COUNTIF($W$2:$W$2500,$A102))</f>
      </c>
      <c r="AP102">
        <f>IF($A102="","",SUMIFS($BF$2:$BF$2500,$W$2:$W$2500,$A102))</f>
      </c>
      <c r="AQ102">
        <f>IF($A102="","",SUMIFS($BG$2:$BG$2500,$W$2:$W$2500,$A102))</f>
      </c>
      <c r="AR102">
        <f>IF($A102="","",SUMIFS($BH$2:$BH$2500,$W$2:$W$2500,$A102))</f>
      </c>
      <c r="AS102">
        <f>IF($A102="","",SUMIFS($BI$2:$BI$2500,$W$2:$W$2500,$A102))</f>
      </c>
      <c r="AT102">
        <f>IF($A102="","",SUMIFS($BJ$2:$BJ$2500,$W$2:$W$2500,$A102))</f>
      </c>
      <c r="AU102">
        <f>IF($A102="","",SUMIFS($BK$2:$BK$2500,$W$2:$W$2500,$A102))</f>
      </c>
      <c r="AV102">
        <f>IF($A102="","",SUMIFS($BL$2:$BL$2500,$W$2:$W$2500,$A102))</f>
      </c>
      <c r="AW102">
        <f>IF($A102="","",SUMIFS($BM$2:$BM$2500,$W$2:$W$2500,$A102))</f>
      </c>
      <c r="AX102">
        <f>IF($A102="","",SUMIFS($BN$2:$BN$2500,$W$2:$W$2500,$A102))</f>
      </c>
      <c r="AY102">
        <f>IF($A102="","",SUMIFS($BO$2:$BO$2500,$W$2:$W$2500,$A102))</f>
      </c>
      <c r="AZ102">
        <f>IF($A102="","",SUMIFS($BP$2:$BP$2500,$W$2:$W$2500,$A102))</f>
      </c>
      <c r="BA102">
        <f>IF($A102="","",SUMIFS($BQ$2:$BQ$2500,$W$2:$W$2500,$A102))</f>
      </c>
      <c r="BB102">
        <f>IF($A102="","",SUMIFS($BR$2:$BR$2500,$W$2:$W$2500,$A102))</f>
      </c>
      <c r="BC102">
        <f>IF($A102="","",SUMIFS($BS$2:$BS$2500,$W$2:$W$2500,$A102))</f>
      </c>
      <c r="BD102">
        <f>IF($A102="","",SUMIFS($BT$2:$BT$2500,$W$2:$W$2500,$A102))</f>
      </c>
      <c r="BF102">
        <f>IF($Z102="","",INDEX($AO$2:$AO$2000,$Z102))</f>
      </c>
      <c r="BG102">
        <f>IF($Z102="","",INDEX($AP$2:$AP$2000,$Z102))</f>
      </c>
      <c r="BH102">
        <f>IF($Z102="","",INDEX($AQ$2:$AQ$2000,$Z102))</f>
      </c>
      <c r="BI102">
        <f>IF($Z102="","",INDEX($AR$2:$AR$2000,$Z102))</f>
      </c>
      <c r="BJ102">
        <f>IF($Z102="","",INDEX($AS$2:$AS$2000,$Z102))</f>
      </c>
      <c r="BK102">
        <f>IF($Z102="","",INDEX($AT$2:$AT$2000,$Z102))</f>
      </c>
      <c r="BL102">
        <f>IF($Z102="","",INDEX($AU$2:$AU$2000,$Z102))</f>
      </c>
      <c r="BM102">
        <f>IF($Z102="","",INDEX($AV$2:$AV$2000,$Z102))</f>
      </c>
      <c r="BN102">
        <f>IF($Z102="","",INDEX($AW$2:$AW$2000,$Z102))</f>
      </c>
      <c r="BO102">
        <f>IF($Z102="","",INDEX($AX$2:$AX$2000,$Z102))</f>
      </c>
      <c r="BP102">
        <f>IF($Z102="","",INDEX($AY$2:$AY$2000,$Z102))</f>
      </c>
      <c r="BQ102">
        <f>IF($Z102="","",INDEX($AZ$2:$AZ$2000,$Z102))</f>
      </c>
      <c r="BR102">
        <f>IF($Z102="","",INDEX($BA$2:$BA$2000,$Z102))</f>
      </c>
      <c r="BS102">
        <f>IF($Z102="","",INDEX($BB$2:$BB$2000,$Z102))</f>
      </c>
      <c r="BT102">
        <f>IF($Z102="","",INDEX($BC$2:$BC$2000,$Z102))</f>
      </c>
      <c r="BV102">
        <f>IF(OR($A102="",$P102&lt;&gt;"Yes",$AH102="Yes"),"",1+N($AG102))</f>
      </c>
      <c r="BW102">
        <f>IF($A102="","",COUNTIFS($W$2:$W$2500,$A102,$BZ$2:$BZ$2500,"Yes")+COUNTIFS($X$2:$X$2500,$A102,$BY$2:$BY$2500,"Yes"))</f>
      </c>
      <c r="BX102">
        <f>IF(OR($A102="",$P102="Yes"),"",IF(N($BW102)=0,0,1+SUMIFS($CB$2:$CB$2500,$W$2:$W$2500,$A102)+SUMIFS($CA$2:$CA$2500,$X$2:$X$2500,$A102)))</f>
      </c>
      <c r="BY102" t="str">
        <f>IF($Y102="","",INDEX($AH$2:$AH$2000,$Y102)&amp;"")</f>
      </c>
      <c r="BZ102" t="str">
        <f>IF($Z102="","",INDEX($AH$2:$AH$2000,$Z102)&amp;"")</f>
      </c>
      <c r="CA102">
        <f>IF($Y102="","",INDEX($BV$2:$BV$2000,$Y102))</f>
      </c>
      <c r="CB102">
        <f>IF($Z102="","",INDEX($BV$2:$BV$2000,$Z102))</f>
      </c>
    </row>
    <row r="103">
      <c r="A103" t="str">
        <f>IF(TRIM(INDEX(games!$A:$A,ROW()))="","",TRIM(INDEX(games!$A:$A,ROW())))</f>
      </c>
      <c r="B103">
        <f>IF(OR($A103="",INDEX(games!$B:$B,ROW())=""),"",INDEX(games!$B:$B,ROW()))</f>
      </c>
      <c r="C103" t="str">
        <f>IF(OR($A103="",INDEX(games!$C:$C,ROW())=""),"",INDEX(games!$C:$C,ROW()))</f>
      </c>
      <c r="D103">
        <f>IF($A103="","",COUNTIF($W$2:$W$2500,$A103)+COUNTIF($X$2:$X$2500,$A103))</f>
      </c>
      <c r="E103">
        <f>IF($A103="","",IFERROR(MATCH($C103,$R$2:$R$5,0),0))</f>
      </c>
      <c r="F103">
        <f>IF($A103="","",MOD(ROW(),34))</f>
      </c>
      <c r="G103">
        <f>IF($A103="",NA(),IF($C103="Action",$B103,NA()))</f>
      </c>
      <c r="H103">
        <f>IF($A103="",NA(),IF($C103="Action",1+$F103*0.023,NA()))</f>
      </c>
      <c r="I103">
        <f>IF($A103="",NA(),IF($C103="Strategy",$B103,NA()))</f>
      </c>
      <c r="J103">
        <f>IF($A103="",NA(),IF($C103="Strategy",2+$F103*0.023,NA()))</f>
      </c>
      <c r="K103">
        <f>IF($A103="",NA(),IF($C103="Deckbuilder",$B103,NA()))</f>
      </c>
      <c r="L103">
        <f>IF($A103="",NA(),IF($C103="Deckbuilder",3+$F103*0.023,NA()))</f>
      </c>
      <c r="M103">
        <f>IF($A103="",NA(),IF($C103="Traditional",$B103,NA()))</f>
      </c>
      <c r="N103">
        <f>IF($A103="",NA(),IF($C103="Traditional",4+$F103*0.023,NA()))</f>
      </c>
      <c r="O103">
        <f>IF($A103="","",$D103+ROW()/1000000)</f>
      </c>
      <c r="P103" t="str">
        <f>IF(OR($A103="",INDEX(games!$H:$H,ROW())=""),"",INDEX(games!$H:$H,ROW()))</f>
      </c>
      <c r="Q103">
        <f>IF(OR($A103="",$P103&lt;&gt;"Yes"),"",$D103+ROW()/1000000)</f>
      </c>
      <c r="T103">
        <f>IF($Y103="","",INDEX($B$2:$B$2000,$Y103))</f>
      </c>
      <c r="U103">
        <f>IF($Z103="","",INDEX($B$2:$B$2000,$Z103))</f>
      </c>
      <c r="V103">
        <f>IF(OR($T103="",$U103=""),"",$U103-$T103)</f>
      </c>
      <c r="W103" t="str">
        <f>IF(TRIM(INDEX(connections!$A:$A,ROW()))="","",TRIM(INDEX(connections!$A:$A,ROW())))</f>
      </c>
      <c r="X103" t="str">
        <f>IF($W103="","",TRIM(INDEX(connections!$B:$B,ROW())))</f>
      </c>
      <c r="Y103">
        <f>IF($W103="","",IFERROR(MATCH($W103,$A$2:$A$2000,0),""))</f>
      </c>
      <c r="Z103">
        <f>IF($X103="","",IFERROR(MATCH($X103,$A$2:$A$2000,0),""))</f>
      </c>
      <c r="AA103" t="str">
        <f>IF($Y103="","",INDEX($P$2:$P$2000,$Y103))</f>
      </c>
      <c r="AB103" t="str">
        <f>IF($Z103="","",INDEX($P$2:$P$2000,$Z103))</f>
      </c>
      <c r="AC103">
        <f>IF(AND($AA103="Yes",$AB103="Yes"),1,"")</f>
      </c>
      <c r="AD103">
        <f>IF(OR($Y103="",$Z103=""),"",IF(INDEX($C$2:$C$2000,$Y103)=INDEX($C$2:$C$2000,$Z103),0,1))</f>
      </c>
      <c r="AE103">
        <f>IF($AC103&lt;&gt;1,"",IF(AND(INDEX($AG$2:$AG$2000,$Y103)=1,INDEX($AG$2:$AG$2000,$Z103)=1),1,""))</f>
      </c>
      <c r="AG103">
        <f>IF($A103="","",COUNTIFS($W$2:$W$2500,$A103,$AB$2:$AB$2500,"Yes")+COUNTIFS($X$2:$X$2500,$A103,$AA$2:$AA$2500,"Yes"))</f>
      </c>
      <c r="AH103" t="str">
        <f>IF(OR($P103&lt;&gt;"Yes",N($AG103)=0),"",IF(AND($AG103=1,COUNTIFS($W$2:$W$2500,$A103,$AE$2:$AE$2500,1)+COUNTIFS($X$2:$X$2500,$A103,$AE$2:$AE$2500,1)&gt;0),"","Yes"))</f>
      </c>
      <c r="AI103">
        <f>IF($AH103="Yes",$AG103,"")</f>
      </c>
      <c r="AJ103">
        <f>IF($AI103="","",$AI103+ROW()/1000000)</f>
      </c>
      <c r="AK103">
        <f>IF(OR($A103="",$P103="Yes",N($AG103)=0),"",$AG103+ROW()/1000000)</f>
      </c>
      <c r="AL103" t="str">
        <f>IF($A103="","",INDEX(games!$J:$J,ROW())&amp;"")</f>
      </c>
      <c r="AM103">
        <f>IF($A103="","",SUMPRODUCT($AO103:$BD103,'Map Analysis'!$AP$2^{0,1,2,3,4,5,6,7,8,9,10,11,12,13,14,15}))</f>
      </c>
      <c r="AN103">
        <f>IF($A103="","",$AM103+ROW()/10000000)</f>
      </c>
      <c r="AO103">
        <f>IF($A103="","",COUNTIF($W$2:$W$2500,$A103))</f>
      </c>
      <c r="AP103">
        <f>IF($A103="","",SUMIFS($BF$2:$BF$2500,$W$2:$W$2500,$A103))</f>
      </c>
      <c r="AQ103">
        <f>IF($A103="","",SUMIFS($BG$2:$BG$2500,$W$2:$W$2500,$A103))</f>
      </c>
      <c r="AR103">
        <f>IF($A103="","",SUMIFS($BH$2:$BH$2500,$W$2:$W$2500,$A103))</f>
      </c>
      <c r="AS103">
        <f>IF($A103="","",SUMIFS($BI$2:$BI$2500,$W$2:$W$2500,$A103))</f>
      </c>
      <c r="AT103">
        <f>IF($A103="","",SUMIFS($BJ$2:$BJ$2500,$W$2:$W$2500,$A103))</f>
      </c>
      <c r="AU103">
        <f>IF($A103="","",SUMIFS($BK$2:$BK$2500,$W$2:$W$2500,$A103))</f>
      </c>
      <c r="AV103">
        <f>IF($A103="","",SUMIFS($BL$2:$BL$2500,$W$2:$W$2500,$A103))</f>
      </c>
      <c r="AW103">
        <f>IF($A103="","",SUMIFS($BM$2:$BM$2500,$W$2:$W$2500,$A103))</f>
      </c>
      <c r="AX103">
        <f>IF($A103="","",SUMIFS($BN$2:$BN$2500,$W$2:$W$2500,$A103))</f>
      </c>
      <c r="AY103">
        <f>IF($A103="","",SUMIFS($BO$2:$BO$2500,$W$2:$W$2500,$A103))</f>
      </c>
      <c r="AZ103">
        <f>IF($A103="","",SUMIFS($BP$2:$BP$2500,$W$2:$W$2500,$A103))</f>
      </c>
      <c r="BA103">
        <f>IF($A103="","",SUMIFS($BQ$2:$BQ$2500,$W$2:$W$2500,$A103))</f>
      </c>
      <c r="BB103">
        <f>IF($A103="","",SUMIFS($BR$2:$BR$2500,$W$2:$W$2500,$A103))</f>
      </c>
      <c r="BC103">
        <f>IF($A103="","",SUMIFS($BS$2:$BS$2500,$W$2:$W$2500,$A103))</f>
      </c>
      <c r="BD103">
        <f>IF($A103="","",SUMIFS($BT$2:$BT$2500,$W$2:$W$2500,$A103))</f>
      </c>
      <c r="BF103">
        <f>IF($Z103="","",INDEX($AO$2:$AO$2000,$Z103))</f>
      </c>
      <c r="BG103">
        <f>IF($Z103="","",INDEX($AP$2:$AP$2000,$Z103))</f>
      </c>
      <c r="BH103">
        <f>IF($Z103="","",INDEX($AQ$2:$AQ$2000,$Z103))</f>
      </c>
      <c r="BI103">
        <f>IF($Z103="","",INDEX($AR$2:$AR$2000,$Z103))</f>
      </c>
      <c r="BJ103">
        <f>IF($Z103="","",INDEX($AS$2:$AS$2000,$Z103))</f>
      </c>
      <c r="BK103">
        <f>IF($Z103="","",INDEX($AT$2:$AT$2000,$Z103))</f>
      </c>
      <c r="BL103">
        <f>IF($Z103="","",INDEX($AU$2:$AU$2000,$Z103))</f>
      </c>
      <c r="BM103">
        <f>IF($Z103="","",INDEX($AV$2:$AV$2000,$Z103))</f>
      </c>
      <c r="BN103">
        <f>IF($Z103="","",INDEX($AW$2:$AW$2000,$Z103))</f>
      </c>
      <c r="BO103">
        <f>IF($Z103="","",INDEX($AX$2:$AX$2000,$Z103))</f>
      </c>
      <c r="BP103">
        <f>IF($Z103="","",INDEX($AY$2:$AY$2000,$Z103))</f>
      </c>
      <c r="BQ103">
        <f>IF($Z103="","",INDEX($AZ$2:$AZ$2000,$Z103))</f>
      </c>
      <c r="BR103">
        <f>IF($Z103="","",INDEX($BA$2:$BA$2000,$Z103))</f>
      </c>
      <c r="BS103">
        <f>IF($Z103="","",INDEX($BB$2:$BB$2000,$Z103))</f>
      </c>
      <c r="BT103">
        <f>IF($Z103="","",INDEX($BC$2:$BC$2000,$Z103))</f>
      </c>
      <c r="BV103">
        <f>IF(OR($A103="",$P103&lt;&gt;"Yes",$AH103="Yes"),"",1+N($AG103))</f>
      </c>
      <c r="BW103">
        <f>IF($A103="","",COUNTIFS($W$2:$W$2500,$A103,$BZ$2:$BZ$2500,"Yes")+COUNTIFS($X$2:$X$2500,$A103,$BY$2:$BY$2500,"Yes"))</f>
      </c>
      <c r="BX103">
        <f>IF(OR($A103="",$P103="Yes"),"",IF(N($BW103)=0,0,1+SUMIFS($CB$2:$CB$2500,$W$2:$W$2500,$A103)+SUMIFS($CA$2:$CA$2500,$X$2:$X$2500,$A103)))</f>
      </c>
      <c r="BY103" t="str">
        <f>IF($Y103="","",INDEX($AH$2:$AH$2000,$Y103)&amp;"")</f>
      </c>
      <c r="BZ103" t="str">
        <f>IF($Z103="","",INDEX($AH$2:$AH$2000,$Z103)&amp;"")</f>
      </c>
      <c r="CA103">
        <f>IF($Y103="","",INDEX($BV$2:$BV$2000,$Y103))</f>
      </c>
      <c r="CB103">
        <f>IF($Z103="","",INDEX($BV$2:$BV$2000,$Z103))</f>
      </c>
    </row>
    <row r="104">
      <c r="A104" t="str">
        <f>IF(TRIM(INDEX(games!$A:$A,ROW()))="","",TRIM(INDEX(games!$A:$A,ROW())))</f>
      </c>
      <c r="B104">
        <f>IF(OR($A104="",INDEX(games!$B:$B,ROW())=""),"",INDEX(games!$B:$B,ROW()))</f>
      </c>
      <c r="C104" t="str">
        <f>IF(OR($A104="",INDEX(games!$C:$C,ROW())=""),"",INDEX(games!$C:$C,ROW()))</f>
      </c>
      <c r="D104">
        <f>IF($A104="","",COUNTIF($W$2:$W$2500,$A104)+COUNTIF($X$2:$X$2500,$A104))</f>
      </c>
      <c r="E104">
        <f>IF($A104="","",IFERROR(MATCH($C104,$R$2:$R$5,0),0))</f>
      </c>
      <c r="F104">
        <f>IF($A104="","",MOD(ROW(),34))</f>
      </c>
      <c r="G104">
        <f>IF($A104="",NA(),IF($C104="Action",$B104,NA()))</f>
      </c>
      <c r="H104">
        <f>IF($A104="",NA(),IF($C104="Action",1+$F104*0.023,NA()))</f>
      </c>
      <c r="I104">
        <f>IF($A104="",NA(),IF($C104="Strategy",$B104,NA()))</f>
      </c>
      <c r="J104">
        <f>IF($A104="",NA(),IF($C104="Strategy",2+$F104*0.023,NA()))</f>
      </c>
      <c r="K104">
        <f>IF($A104="",NA(),IF($C104="Deckbuilder",$B104,NA()))</f>
      </c>
      <c r="L104">
        <f>IF($A104="",NA(),IF($C104="Deckbuilder",3+$F104*0.023,NA()))</f>
      </c>
      <c r="M104">
        <f>IF($A104="",NA(),IF($C104="Traditional",$B104,NA()))</f>
      </c>
      <c r="N104">
        <f>IF($A104="",NA(),IF($C104="Traditional",4+$F104*0.023,NA()))</f>
      </c>
      <c r="O104">
        <f>IF($A104="","",$D104+ROW()/1000000)</f>
      </c>
      <c r="P104" t="str">
        <f>IF(OR($A104="",INDEX(games!$H:$H,ROW())=""),"",INDEX(games!$H:$H,ROW()))</f>
      </c>
      <c r="Q104">
        <f>IF(OR($A104="",$P104&lt;&gt;"Yes"),"",$D104+ROW()/1000000)</f>
      </c>
      <c r="T104">
        <f>IF($Y104="","",INDEX($B$2:$B$2000,$Y104))</f>
      </c>
      <c r="U104">
        <f>IF($Z104="","",INDEX($B$2:$B$2000,$Z104))</f>
      </c>
      <c r="V104">
        <f>IF(OR($T104="",$U104=""),"",$U104-$T104)</f>
      </c>
      <c r="W104" t="str">
        <f>IF(TRIM(INDEX(connections!$A:$A,ROW()))="","",TRIM(INDEX(connections!$A:$A,ROW())))</f>
      </c>
      <c r="X104" t="str">
        <f>IF($W104="","",TRIM(INDEX(connections!$B:$B,ROW())))</f>
      </c>
      <c r="Y104">
        <f>IF($W104="","",IFERROR(MATCH($W104,$A$2:$A$2000,0),""))</f>
      </c>
      <c r="Z104">
        <f>IF($X104="","",IFERROR(MATCH($X104,$A$2:$A$2000,0),""))</f>
      </c>
      <c r="AA104" t="str">
        <f>IF($Y104="","",INDEX($P$2:$P$2000,$Y104))</f>
      </c>
      <c r="AB104" t="str">
        <f>IF($Z104="","",INDEX($P$2:$P$2000,$Z104))</f>
      </c>
      <c r="AC104">
        <f>IF(AND($AA104="Yes",$AB104="Yes"),1,"")</f>
      </c>
      <c r="AD104">
        <f>IF(OR($Y104="",$Z104=""),"",IF(INDEX($C$2:$C$2000,$Y104)=INDEX($C$2:$C$2000,$Z104),0,1))</f>
      </c>
      <c r="AE104">
        <f>IF($AC104&lt;&gt;1,"",IF(AND(INDEX($AG$2:$AG$2000,$Y104)=1,INDEX($AG$2:$AG$2000,$Z104)=1),1,""))</f>
      </c>
      <c r="AG104">
        <f>IF($A104="","",COUNTIFS($W$2:$W$2500,$A104,$AB$2:$AB$2500,"Yes")+COUNTIFS($X$2:$X$2500,$A104,$AA$2:$AA$2500,"Yes"))</f>
      </c>
      <c r="AH104" t="str">
        <f>IF(OR($P104&lt;&gt;"Yes",N($AG104)=0),"",IF(AND($AG104=1,COUNTIFS($W$2:$W$2500,$A104,$AE$2:$AE$2500,1)+COUNTIFS($X$2:$X$2500,$A104,$AE$2:$AE$2500,1)&gt;0),"","Yes"))</f>
      </c>
      <c r="AI104">
        <f>IF($AH104="Yes",$AG104,"")</f>
      </c>
      <c r="AJ104">
        <f>IF($AI104="","",$AI104+ROW()/1000000)</f>
      </c>
      <c r="AK104">
        <f>IF(OR($A104="",$P104="Yes",N($AG104)=0),"",$AG104+ROW()/1000000)</f>
      </c>
      <c r="AL104" t="str">
        <f>IF($A104="","",INDEX(games!$J:$J,ROW())&amp;"")</f>
      </c>
      <c r="AM104">
        <f>IF($A104="","",SUMPRODUCT($AO104:$BD104,'Map Analysis'!$AP$2^{0,1,2,3,4,5,6,7,8,9,10,11,12,13,14,15}))</f>
      </c>
      <c r="AN104">
        <f>IF($A104="","",$AM104+ROW()/10000000)</f>
      </c>
      <c r="AO104">
        <f>IF($A104="","",COUNTIF($W$2:$W$2500,$A104))</f>
      </c>
      <c r="AP104">
        <f>IF($A104="","",SUMIFS($BF$2:$BF$2500,$W$2:$W$2500,$A104))</f>
      </c>
      <c r="AQ104">
        <f>IF($A104="","",SUMIFS($BG$2:$BG$2500,$W$2:$W$2500,$A104))</f>
      </c>
      <c r="AR104">
        <f>IF($A104="","",SUMIFS($BH$2:$BH$2500,$W$2:$W$2500,$A104))</f>
      </c>
      <c r="AS104">
        <f>IF($A104="","",SUMIFS($BI$2:$BI$2500,$W$2:$W$2500,$A104))</f>
      </c>
      <c r="AT104">
        <f>IF($A104="","",SUMIFS($BJ$2:$BJ$2500,$W$2:$W$2500,$A104))</f>
      </c>
      <c r="AU104">
        <f>IF($A104="","",SUMIFS($BK$2:$BK$2500,$W$2:$W$2500,$A104))</f>
      </c>
      <c r="AV104">
        <f>IF($A104="","",SUMIFS($BL$2:$BL$2500,$W$2:$W$2500,$A104))</f>
      </c>
      <c r="AW104">
        <f>IF($A104="","",SUMIFS($BM$2:$BM$2500,$W$2:$W$2500,$A104))</f>
      </c>
      <c r="AX104">
        <f>IF($A104="","",SUMIFS($BN$2:$BN$2500,$W$2:$W$2500,$A104))</f>
      </c>
      <c r="AY104">
        <f>IF($A104="","",SUMIFS($BO$2:$BO$2500,$W$2:$W$2500,$A104))</f>
      </c>
      <c r="AZ104">
        <f>IF($A104="","",SUMIFS($BP$2:$BP$2500,$W$2:$W$2500,$A104))</f>
      </c>
      <c r="BA104">
        <f>IF($A104="","",SUMIFS($BQ$2:$BQ$2500,$W$2:$W$2500,$A104))</f>
      </c>
      <c r="BB104">
        <f>IF($A104="","",SUMIFS($BR$2:$BR$2500,$W$2:$W$2500,$A104))</f>
      </c>
      <c r="BC104">
        <f>IF($A104="","",SUMIFS($BS$2:$BS$2500,$W$2:$W$2500,$A104))</f>
      </c>
      <c r="BD104">
        <f>IF($A104="","",SUMIFS($BT$2:$BT$2500,$W$2:$W$2500,$A104))</f>
      </c>
      <c r="BF104">
        <f>IF($Z104="","",INDEX($AO$2:$AO$2000,$Z104))</f>
      </c>
      <c r="BG104">
        <f>IF($Z104="","",INDEX($AP$2:$AP$2000,$Z104))</f>
      </c>
      <c r="BH104">
        <f>IF($Z104="","",INDEX($AQ$2:$AQ$2000,$Z104))</f>
      </c>
      <c r="BI104">
        <f>IF($Z104="","",INDEX($AR$2:$AR$2000,$Z104))</f>
      </c>
      <c r="BJ104">
        <f>IF($Z104="","",INDEX($AS$2:$AS$2000,$Z104))</f>
      </c>
      <c r="BK104">
        <f>IF($Z104="","",INDEX($AT$2:$AT$2000,$Z104))</f>
      </c>
      <c r="BL104">
        <f>IF($Z104="","",INDEX($AU$2:$AU$2000,$Z104))</f>
      </c>
      <c r="BM104">
        <f>IF($Z104="","",INDEX($AV$2:$AV$2000,$Z104))</f>
      </c>
      <c r="BN104">
        <f>IF($Z104="","",INDEX($AW$2:$AW$2000,$Z104))</f>
      </c>
      <c r="BO104">
        <f>IF($Z104="","",INDEX($AX$2:$AX$2000,$Z104))</f>
      </c>
      <c r="BP104">
        <f>IF($Z104="","",INDEX($AY$2:$AY$2000,$Z104))</f>
      </c>
      <c r="BQ104">
        <f>IF($Z104="","",INDEX($AZ$2:$AZ$2000,$Z104))</f>
      </c>
      <c r="BR104">
        <f>IF($Z104="","",INDEX($BA$2:$BA$2000,$Z104))</f>
      </c>
      <c r="BS104">
        <f>IF($Z104="","",INDEX($BB$2:$BB$2000,$Z104))</f>
      </c>
      <c r="BT104">
        <f>IF($Z104="","",INDEX($BC$2:$BC$2000,$Z104))</f>
      </c>
      <c r="BV104">
        <f>IF(OR($A104="",$P104&lt;&gt;"Yes",$AH104="Yes"),"",1+N($AG104))</f>
      </c>
      <c r="BW104">
        <f>IF($A104="","",COUNTIFS($W$2:$W$2500,$A104,$BZ$2:$BZ$2500,"Yes")+COUNTIFS($X$2:$X$2500,$A104,$BY$2:$BY$2500,"Yes"))</f>
      </c>
      <c r="BX104">
        <f>IF(OR($A104="",$P104="Yes"),"",IF(N($BW104)=0,0,1+SUMIFS($CB$2:$CB$2500,$W$2:$W$2500,$A104)+SUMIFS($CA$2:$CA$2500,$X$2:$X$2500,$A104)))</f>
      </c>
      <c r="BY104" t="str">
        <f>IF($Y104="","",INDEX($AH$2:$AH$2000,$Y104)&amp;"")</f>
      </c>
      <c r="BZ104" t="str">
        <f>IF($Z104="","",INDEX($AH$2:$AH$2000,$Z104)&amp;"")</f>
      </c>
      <c r="CA104">
        <f>IF($Y104="","",INDEX($BV$2:$BV$2000,$Y104))</f>
      </c>
      <c r="CB104">
        <f>IF($Z104="","",INDEX($BV$2:$BV$2000,$Z104))</f>
      </c>
    </row>
    <row r="105">
      <c r="A105" t="str">
        <f>IF(TRIM(INDEX(games!$A:$A,ROW()))="","",TRIM(INDEX(games!$A:$A,ROW())))</f>
      </c>
      <c r="B105">
        <f>IF(OR($A105="",INDEX(games!$B:$B,ROW())=""),"",INDEX(games!$B:$B,ROW()))</f>
      </c>
      <c r="C105" t="str">
        <f>IF(OR($A105="",INDEX(games!$C:$C,ROW())=""),"",INDEX(games!$C:$C,ROW()))</f>
      </c>
      <c r="D105">
        <f>IF($A105="","",COUNTIF($W$2:$W$2500,$A105)+COUNTIF($X$2:$X$2500,$A105))</f>
      </c>
      <c r="E105">
        <f>IF($A105="","",IFERROR(MATCH($C105,$R$2:$R$5,0),0))</f>
      </c>
      <c r="F105">
        <f>IF($A105="","",MOD(ROW(),34))</f>
      </c>
      <c r="G105">
        <f>IF($A105="",NA(),IF($C105="Action",$B105,NA()))</f>
      </c>
      <c r="H105">
        <f>IF($A105="",NA(),IF($C105="Action",1+$F105*0.023,NA()))</f>
      </c>
      <c r="I105">
        <f>IF($A105="",NA(),IF($C105="Strategy",$B105,NA()))</f>
      </c>
      <c r="J105">
        <f>IF($A105="",NA(),IF($C105="Strategy",2+$F105*0.023,NA()))</f>
      </c>
      <c r="K105">
        <f>IF($A105="",NA(),IF($C105="Deckbuilder",$B105,NA()))</f>
      </c>
      <c r="L105">
        <f>IF($A105="",NA(),IF($C105="Deckbuilder",3+$F105*0.023,NA()))</f>
      </c>
      <c r="M105">
        <f>IF($A105="",NA(),IF($C105="Traditional",$B105,NA()))</f>
      </c>
      <c r="N105">
        <f>IF($A105="",NA(),IF($C105="Traditional",4+$F105*0.023,NA()))</f>
      </c>
      <c r="O105">
        <f>IF($A105="","",$D105+ROW()/1000000)</f>
      </c>
      <c r="P105" t="str">
        <f>IF(OR($A105="",INDEX(games!$H:$H,ROW())=""),"",INDEX(games!$H:$H,ROW()))</f>
      </c>
      <c r="Q105">
        <f>IF(OR($A105="",$P105&lt;&gt;"Yes"),"",$D105+ROW()/1000000)</f>
      </c>
      <c r="T105">
        <f>IF($Y105="","",INDEX($B$2:$B$2000,$Y105))</f>
      </c>
      <c r="U105">
        <f>IF($Z105="","",INDEX($B$2:$B$2000,$Z105))</f>
      </c>
      <c r="V105">
        <f>IF(OR($T105="",$U105=""),"",$U105-$T105)</f>
      </c>
      <c r="W105" t="str">
        <f>IF(TRIM(INDEX(connections!$A:$A,ROW()))="","",TRIM(INDEX(connections!$A:$A,ROW())))</f>
      </c>
      <c r="X105" t="str">
        <f>IF($W105="","",TRIM(INDEX(connections!$B:$B,ROW())))</f>
      </c>
      <c r="Y105">
        <f>IF($W105="","",IFERROR(MATCH($W105,$A$2:$A$2000,0),""))</f>
      </c>
      <c r="Z105">
        <f>IF($X105="","",IFERROR(MATCH($X105,$A$2:$A$2000,0),""))</f>
      </c>
      <c r="AA105" t="str">
        <f>IF($Y105="","",INDEX($P$2:$P$2000,$Y105))</f>
      </c>
      <c r="AB105" t="str">
        <f>IF($Z105="","",INDEX($P$2:$P$2000,$Z105))</f>
      </c>
      <c r="AC105">
        <f>IF(AND($AA105="Yes",$AB105="Yes"),1,"")</f>
      </c>
      <c r="AD105">
        <f>IF(OR($Y105="",$Z105=""),"",IF(INDEX($C$2:$C$2000,$Y105)=INDEX($C$2:$C$2000,$Z105),0,1))</f>
      </c>
      <c r="AE105">
        <f>IF($AC105&lt;&gt;1,"",IF(AND(INDEX($AG$2:$AG$2000,$Y105)=1,INDEX($AG$2:$AG$2000,$Z105)=1),1,""))</f>
      </c>
      <c r="AG105">
        <f>IF($A105="","",COUNTIFS($W$2:$W$2500,$A105,$AB$2:$AB$2500,"Yes")+COUNTIFS($X$2:$X$2500,$A105,$AA$2:$AA$2500,"Yes"))</f>
      </c>
      <c r="AH105" t="str">
        <f>IF(OR($P105&lt;&gt;"Yes",N($AG105)=0),"",IF(AND($AG105=1,COUNTIFS($W$2:$W$2500,$A105,$AE$2:$AE$2500,1)+COUNTIFS($X$2:$X$2500,$A105,$AE$2:$AE$2500,1)&gt;0),"","Yes"))</f>
      </c>
      <c r="AI105">
        <f>IF($AH105="Yes",$AG105,"")</f>
      </c>
      <c r="AJ105">
        <f>IF($AI105="","",$AI105+ROW()/1000000)</f>
      </c>
      <c r="AK105">
        <f>IF(OR($A105="",$P105="Yes",N($AG105)=0),"",$AG105+ROW()/1000000)</f>
      </c>
      <c r="AL105" t="str">
        <f>IF($A105="","",INDEX(games!$J:$J,ROW())&amp;"")</f>
      </c>
      <c r="AM105">
        <f>IF($A105="","",SUMPRODUCT($AO105:$BD105,'Map Analysis'!$AP$2^{0,1,2,3,4,5,6,7,8,9,10,11,12,13,14,15}))</f>
      </c>
      <c r="AN105">
        <f>IF($A105="","",$AM105+ROW()/10000000)</f>
      </c>
      <c r="AO105">
        <f>IF($A105="","",COUNTIF($W$2:$W$2500,$A105))</f>
      </c>
      <c r="AP105">
        <f>IF($A105="","",SUMIFS($BF$2:$BF$2500,$W$2:$W$2500,$A105))</f>
      </c>
      <c r="AQ105">
        <f>IF($A105="","",SUMIFS($BG$2:$BG$2500,$W$2:$W$2500,$A105))</f>
      </c>
      <c r="AR105">
        <f>IF($A105="","",SUMIFS($BH$2:$BH$2500,$W$2:$W$2500,$A105))</f>
      </c>
      <c r="AS105">
        <f>IF($A105="","",SUMIFS($BI$2:$BI$2500,$W$2:$W$2500,$A105))</f>
      </c>
      <c r="AT105">
        <f>IF($A105="","",SUMIFS($BJ$2:$BJ$2500,$W$2:$W$2500,$A105))</f>
      </c>
      <c r="AU105">
        <f>IF($A105="","",SUMIFS($BK$2:$BK$2500,$W$2:$W$2500,$A105))</f>
      </c>
      <c r="AV105">
        <f>IF($A105="","",SUMIFS($BL$2:$BL$2500,$W$2:$W$2500,$A105))</f>
      </c>
      <c r="AW105">
        <f>IF($A105="","",SUMIFS($BM$2:$BM$2500,$W$2:$W$2500,$A105))</f>
      </c>
      <c r="AX105">
        <f>IF($A105="","",SUMIFS($BN$2:$BN$2500,$W$2:$W$2500,$A105))</f>
      </c>
      <c r="AY105">
        <f>IF($A105="","",SUMIFS($BO$2:$BO$2500,$W$2:$W$2500,$A105))</f>
      </c>
      <c r="AZ105">
        <f>IF($A105="","",SUMIFS($BP$2:$BP$2500,$W$2:$W$2500,$A105))</f>
      </c>
      <c r="BA105">
        <f>IF($A105="","",SUMIFS($BQ$2:$BQ$2500,$W$2:$W$2500,$A105))</f>
      </c>
      <c r="BB105">
        <f>IF($A105="","",SUMIFS($BR$2:$BR$2500,$W$2:$W$2500,$A105))</f>
      </c>
      <c r="BC105">
        <f>IF($A105="","",SUMIFS($BS$2:$BS$2500,$W$2:$W$2500,$A105))</f>
      </c>
      <c r="BD105">
        <f>IF($A105="","",SUMIFS($BT$2:$BT$2500,$W$2:$W$2500,$A105))</f>
      </c>
      <c r="BF105">
        <f>IF($Z105="","",INDEX($AO$2:$AO$2000,$Z105))</f>
      </c>
      <c r="BG105">
        <f>IF($Z105="","",INDEX($AP$2:$AP$2000,$Z105))</f>
      </c>
      <c r="BH105">
        <f>IF($Z105="","",INDEX($AQ$2:$AQ$2000,$Z105))</f>
      </c>
      <c r="BI105">
        <f>IF($Z105="","",INDEX($AR$2:$AR$2000,$Z105))</f>
      </c>
      <c r="BJ105">
        <f>IF($Z105="","",INDEX($AS$2:$AS$2000,$Z105))</f>
      </c>
      <c r="BK105">
        <f>IF($Z105="","",INDEX($AT$2:$AT$2000,$Z105))</f>
      </c>
      <c r="BL105">
        <f>IF($Z105="","",INDEX($AU$2:$AU$2000,$Z105))</f>
      </c>
      <c r="BM105">
        <f>IF($Z105="","",INDEX($AV$2:$AV$2000,$Z105))</f>
      </c>
      <c r="BN105">
        <f>IF($Z105="","",INDEX($AW$2:$AW$2000,$Z105))</f>
      </c>
      <c r="BO105">
        <f>IF($Z105="","",INDEX($AX$2:$AX$2000,$Z105))</f>
      </c>
      <c r="BP105">
        <f>IF($Z105="","",INDEX($AY$2:$AY$2000,$Z105))</f>
      </c>
      <c r="BQ105">
        <f>IF($Z105="","",INDEX($AZ$2:$AZ$2000,$Z105))</f>
      </c>
      <c r="BR105">
        <f>IF($Z105="","",INDEX($BA$2:$BA$2000,$Z105))</f>
      </c>
      <c r="BS105">
        <f>IF($Z105="","",INDEX($BB$2:$BB$2000,$Z105))</f>
      </c>
      <c r="BT105">
        <f>IF($Z105="","",INDEX($BC$2:$BC$2000,$Z105))</f>
      </c>
      <c r="BV105">
        <f>IF(OR($A105="",$P105&lt;&gt;"Yes",$AH105="Yes"),"",1+N($AG105))</f>
      </c>
      <c r="BW105">
        <f>IF($A105="","",COUNTIFS($W$2:$W$2500,$A105,$BZ$2:$BZ$2500,"Yes")+COUNTIFS($X$2:$X$2500,$A105,$BY$2:$BY$2500,"Yes"))</f>
      </c>
      <c r="BX105">
        <f>IF(OR($A105="",$P105="Yes"),"",IF(N($BW105)=0,0,1+SUMIFS($CB$2:$CB$2500,$W$2:$W$2500,$A105)+SUMIFS($CA$2:$CA$2500,$X$2:$X$2500,$A105)))</f>
      </c>
      <c r="BY105" t="str">
        <f>IF($Y105="","",INDEX($AH$2:$AH$2000,$Y105)&amp;"")</f>
      </c>
      <c r="BZ105" t="str">
        <f>IF($Z105="","",INDEX($AH$2:$AH$2000,$Z105)&amp;"")</f>
      </c>
      <c r="CA105">
        <f>IF($Y105="","",INDEX($BV$2:$BV$2000,$Y105))</f>
      </c>
      <c r="CB105">
        <f>IF($Z105="","",INDEX($BV$2:$BV$2000,$Z105))</f>
      </c>
    </row>
    <row r="106">
      <c r="A106" t="str">
        <f>IF(TRIM(INDEX(games!$A:$A,ROW()))="","",TRIM(INDEX(games!$A:$A,ROW())))</f>
      </c>
      <c r="B106">
        <f>IF(OR($A106="",INDEX(games!$B:$B,ROW())=""),"",INDEX(games!$B:$B,ROW()))</f>
      </c>
      <c r="C106" t="str">
        <f>IF(OR($A106="",INDEX(games!$C:$C,ROW())=""),"",INDEX(games!$C:$C,ROW()))</f>
      </c>
      <c r="D106">
        <f>IF($A106="","",COUNTIF($W$2:$W$2500,$A106)+COUNTIF($X$2:$X$2500,$A106))</f>
      </c>
      <c r="E106">
        <f>IF($A106="","",IFERROR(MATCH($C106,$R$2:$R$5,0),0))</f>
      </c>
      <c r="F106">
        <f>IF($A106="","",MOD(ROW(),34))</f>
      </c>
      <c r="G106">
        <f>IF($A106="",NA(),IF($C106="Action",$B106,NA()))</f>
      </c>
      <c r="H106">
        <f>IF($A106="",NA(),IF($C106="Action",1+$F106*0.023,NA()))</f>
      </c>
      <c r="I106">
        <f>IF($A106="",NA(),IF($C106="Strategy",$B106,NA()))</f>
      </c>
      <c r="J106">
        <f>IF($A106="",NA(),IF($C106="Strategy",2+$F106*0.023,NA()))</f>
      </c>
      <c r="K106">
        <f>IF($A106="",NA(),IF($C106="Deckbuilder",$B106,NA()))</f>
      </c>
      <c r="L106">
        <f>IF($A106="",NA(),IF($C106="Deckbuilder",3+$F106*0.023,NA()))</f>
      </c>
      <c r="M106">
        <f>IF($A106="",NA(),IF($C106="Traditional",$B106,NA()))</f>
      </c>
      <c r="N106">
        <f>IF($A106="",NA(),IF($C106="Traditional",4+$F106*0.023,NA()))</f>
      </c>
      <c r="O106">
        <f>IF($A106="","",$D106+ROW()/1000000)</f>
      </c>
      <c r="P106" t="str">
        <f>IF(OR($A106="",INDEX(games!$H:$H,ROW())=""),"",INDEX(games!$H:$H,ROW()))</f>
      </c>
      <c r="Q106">
        <f>IF(OR($A106="",$P106&lt;&gt;"Yes"),"",$D106+ROW()/1000000)</f>
      </c>
      <c r="T106">
        <f>IF($Y106="","",INDEX($B$2:$B$2000,$Y106))</f>
      </c>
      <c r="U106">
        <f>IF($Z106="","",INDEX($B$2:$B$2000,$Z106))</f>
      </c>
      <c r="V106">
        <f>IF(OR($T106="",$U106=""),"",$U106-$T106)</f>
      </c>
      <c r="W106" t="str">
        <f>IF(TRIM(INDEX(connections!$A:$A,ROW()))="","",TRIM(INDEX(connections!$A:$A,ROW())))</f>
      </c>
      <c r="X106" t="str">
        <f>IF($W106="","",TRIM(INDEX(connections!$B:$B,ROW())))</f>
      </c>
      <c r="Y106">
        <f>IF($W106="","",IFERROR(MATCH($W106,$A$2:$A$2000,0),""))</f>
      </c>
      <c r="Z106">
        <f>IF($X106="","",IFERROR(MATCH($X106,$A$2:$A$2000,0),""))</f>
      </c>
      <c r="AA106" t="str">
        <f>IF($Y106="","",INDEX($P$2:$P$2000,$Y106))</f>
      </c>
      <c r="AB106" t="str">
        <f>IF($Z106="","",INDEX($P$2:$P$2000,$Z106))</f>
      </c>
      <c r="AC106">
        <f>IF(AND($AA106="Yes",$AB106="Yes"),1,"")</f>
      </c>
      <c r="AD106">
        <f>IF(OR($Y106="",$Z106=""),"",IF(INDEX($C$2:$C$2000,$Y106)=INDEX($C$2:$C$2000,$Z106),0,1))</f>
      </c>
      <c r="AE106">
        <f>IF($AC106&lt;&gt;1,"",IF(AND(INDEX($AG$2:$AG$2000,$Y106)=1,INDEX($AG$2:$AG$2000,$Z106)=1),1,""))</f>
      </c>
      <c r="AG106">
        <f>IF($A106="","",COUNTIFS($W$2:$W$2500,$A106,$AB$2:$AB$2500,"Yes")+COUNTIFS($X$2:$X$2500,$A106,$AA$2:$AA$2500,"Yes"))</f>
      </c>
      <c r="AH106" t="str">
        <f>IF(OR($P106&lt;&gt;"Yes",N($AG106)=0),"",IF(AND($AG106=1,COUNTIFS($W$2:$W$2500,$A106,$AE$2:$AE$2500,1)+COUNTIFS($X$2:$X$2500,$A106,$AE$2:$AE$2500,1)&gt;0),"","Yes"))</f>
      </c>
      <c r="AI106">
        <f>IF($AH106="Yes",$AG106,"")</f>
      </c>
      <c r="AJ106">
        <f>IF($AI106="","",$AI106+ROW()/1000000)</f>
      </c>
      <c r="AK106">
        <f>IF(OR($A106="",$P106="Yes",N($AG106)=0),"",$AG106+ROW()/1000000)</f>
      </c>
      <c r="AL106" t="str">
        <f>IF($A106="","",INDEX(games!$J:$J,ROW())&amp;"")</f>
      </c>
      <c r="AM106">
        <f>IF($A106="","",SUMPRODUCT($AO106:$BD106,'Map Analysis'!$AP$2^{0,1,2,3,4,5,6,7,8,9,10,11,12,13,14,15}))</f>
      </c>
      <c r="AN106">
        <f>IF($A106="","",$AM106+ROW()/10000000)</f>
      </c>
      <c r="AO106">
        <f>IF($A106="","",COUNTIF($W$2:$W$2500,$A106))</f>
      </c>
      <c r="AP106">
        <f>IF($A106="","",SUMIFS($BF$2:$BF$2500,$W$2:$W$2500,$A106))</f>
      </c>
      <c r="AQ106">
        <f>IF($A106="","",SUMIFS($BG$2:$BG$2500,$W$2:$W$2500,$A106))</f>
      </c>
      <c r="AR106">
        <f>IF($A106="","",SUMIFS($BH$2:$BH$2500,$W$2:$W$2500,$A106))</f>
      </c>
      <c r="AS106">
        <f>IF($A106="","",SUMIFS($BI$2:$BI$2500,$W$2:$W$2500,$A106))</f>
      </c>
      <c r="AT106">
        <f>IF($A106="","",SUMIFS($BJ$2:$BJ$2500,$W$2:$W$2500,$A106))</f>
      </c>
      <c r="AU106">
        <f>IF($A106="","",SUMIFS($BK$2:$BK$2500,$W$2:$W$2500,$A106))</f>
      </c>
      <c r="AV106">
        <f>IF($A106="","",SUMIFS($BL$2:$BL$2500,$W$2:$W$2500,$A106))</f>
      </c>
      <c r="AW106">
        <f>IF($A106="","",SUMIFS($BM$2:$BM$2500,$W$2:$W$2500,$A106))</f>
      </c>
      <c r="AX106">
        <f>IF($A106="","",SUMIFS($BN$2:$BN$2500,$W$2:$W$2500,$A106))</f>
      </c>
      <c r="AY106">
        <f>IF($A106="","",SUMIFS($BO$2:$BO$2500,$W$2:$W$2500,$A106))</f>
      </c>
      <c r="AZ106">
        <f>IF($A106="","",SUMIFS($BP$2:$BP$2500,$W$2:$W$2500,$A106))</f>
      </c>
      <c r="BA106">
        <f>IF($A106="","",SUMIFS($BQ$2:$BQ$2500,$W$2:$W$2500,$A106))</f>
      </c>
      <c r="BB106">
        <f>IF($A106="","",SUMIFS($BR$2:$BR$2500,$W$2:$W$2500,$A106))</f>
      </c>
      <c r="BC106">
        <f>IF($A106="","",SUMIFS($BS$2:$BS$2500,$W$2:$W$2500,$A106))</f>
      </c>
      <c r="BD106">
        <f>IF($A106="","",SUMIFS($BT$2:$BT$2500,$W$2:$W$2500,$A106))</f>
      </c>
      <c r="BF106">
        <f>IF($Z106="","",INDEX($AO$2:$AO$2000,$Z106))</f>
      </c>
      <c r="BG106">
        <f>IF($Z106="","",INDEX($AP$2:$AP$2000,$Z106))</f>
      </c>
      <c r="BH106">
        <f>IF($Z106="","",INDEX($AQ$2:$AQ$2000,$Z106))</f>
      </c>
      <c r="BI106">
        <f>IF($Z106="","",INDEX($AR$2:$AR$2000,$Z106))</f>
      </c>
      <c r="BJ106">
        <f>IF($Z106="","",INDEX($AS$2:$AS$2000,$Z106))</f>
      </c>
      <c r="BK106">
        <f>IF($Z106="","",INDEX($AT$2:$AT$2000,$Z106))</f>
      </c>
      <c r="BL106">
        <f>IF($Z106="","",INDEX($AU$2:$AU$2000,$Z106))</f>
      </c>
      <c r="BM106">
        <f>IF($Z106="","",INDEX($AV$2:$AV$2000,$Z106))</f>
      </c>
      <c r="BN106">
        <f>IF($Z106="","",INDEX($AW$2:$AW$2000,$Z106))</f>
      </c>
      <c r="BO106">
        <f>IF($Z106="","",INDEX($AX$2:$AX$2000,$Z106))</f>
      </c>
      <c r="BP106">
        <f>IF($Z106="","",INDEX($AY$2:$AY$2000,$Z106))</f>
      </c>
      <c r="BQ106">
        <f>IF($Z106="","",INDEX($AZ$2:$AZ$2000,$Z106))</f>
      </c>
      <c r="BR106">
        <f>IF($Z106="","",INDEX($BA$2:$BA$2000,$Z106))</f>
      </c>
      <c r="BS106">
        <f>IF($Z106="","",INDEX($BB$2:$BB$2000,$Z106))</f>
      </c>
      <c r="BT106">
        <f>IF($Z106="","",INDEX($BC$2:$BC$2000,$Z106))</f>
      </c>
      <c r="BV106">
        <f>IF(OR($A106="",$P106&lt;&gt;"Yes",$AH106="Yes"),"",1+N($AG106))</f>
      </c>
      <c r="BW106">
        <f>IF($A106="","",COUNTIFS($W$2:$W$2500,$A106,$BZ$2:$BZ$2500,"Yes")+COUNTIFS($X$2:$X$2500,$A106,$BY$2:$BY$2500,"Yes"))</f>
      </c>
      <c r="BX106">
        <f>IF(OR($A106="",$P106="Yes"),"",IF(N($BW106)=0,0,1+SUMIFS($CB$2:$CB$2500,$W$2:$W$2500,$A106)+SUMIFS($CA$2:$CA$2500,$X$2:$X$2500,$A106)))</f>
      </c>
      <c r="BY106" t="str">
        <f>IF($Y106="","",INDEX($AH$2:$AH$2000,$Y106)&amp;"")</f>
      </c>
      <c r="BZ106" t="str">
        <f>IF($Z106="","",INDEX($AH$2:$AH$2000,$Z106)&amp;"")</f>
      </c>
      <c r="CA106">
        <f>IF($Y106="","",INDEX($BV$2:$BV$2000,$Y106))</f>
      </c>
      <c r="CB106">
        <f>IF($Z106="","",INDEX($BV$2:$BV$2000,$Z106))</f>
      </c>
    </row>
    <row r="107">
      <c r="A107" t="str">
        <f>IF(TRIM(INDEX(games!$A:$A,ROW()))="","",TRIM(INDEX(games!$A:$A,ROW())))</f>
      </c>
      <c r="B107">
        <f>IF(OR($A107="",INDEX(games!$B:$B,ROW())=""),"",INDEX(games!$B:$B,ROW()))</f>
      </c>
      <c r="C107" t="str">
        <f>IF(OR($A107="",INDEX(games!$C:$C,ROW())=""),"",INDEX(games!$C:$C,ROW()))</f>
      </c>
      <c r="D107">
        <f>IF($A107="","",COUNTIF($W$2:$W$2500,$A107)+COUNTIF($X$2:$X$2500,$A107))</f>
      </c>
      <c r="E107">
        <f>IF($A107="","",IFERROR(MATCH($C107,$R$2:$R$5,0),0))</f>
      </c>
      <c r="F107">
        <f>IF($A107="","",MOD(ROW(),34))</f>
      </c>
      <c r="G107">
        <f>IF($A107="",NA(),IF($C107="Action",$B107,NA()))</f>
      </c>
      <c r="H107">
        <f>IF($A107="",NA(),IF($C107="Action",1+$F107*0.023,NA()))</f>
      </c>
      <c r="I107">
        <f>IF($A107="",NA(),IF($C107="Strategy",$B107,NA()))</f>
      </c>
      <c r="J107">
        <f>IF($A107="",NA(),IF($C107="Strategy",2+$F107*0.023,NA()))</f>
      </c>
      <c r="K107">
        <f>IF($A107="",NA(),IF($C107="Deckbuilder",$B107,NA()))</f>
      </c>
      <c r="L107">
        <f>IF($A107="",NA(),IF($C107="Deckbuilder",3+$F107*0.023,NA()))</f>
      </c>
      <c r="M107">
        <f>IF($A107="",NA(),IF($C107="Traditional",$B107,NA()))</f>
      </c>
      <c r="N107">
        <f>IF($A107="",NA(),IF($C107="Traditional",4+$F107*0.023,NA()))</f>
      </c>
      <c r="O107">
        <f>IF($A107="","",$D107+ROW()/1000000)</f>
      </c>
      <c r="P107" t="str">
        <f>IF(OR($A107="",INDEX(games!$H:$H,ROW())=""),"",INDEX(games!$H:$H,ROW()))</f>
      </c>
      <c r="Q107">
        <f>IF(OR($A107="",$P107&lt;&gt;"Yes"),"",$D107+ROW()/1000000)</f>
      </c>
      <c r="T107">
        <f>IF($Y107="","",INDEX($B$2:$B$2000,$Y107))</f>
      </c>
      <c r="U107">
        <f>IF($Z107="","",INDEX($B$2:$B$2000,$Z107))</f>
      </c>
      <c r="V107">
        <f>IF(OR($T107="",$U107=""),"",$U107-$T107)</f>
      </c>
      <c r="W107" t="str">
        <f>IF(TRIM(INDEX(connections!$A:$A,ROW()))="","",TRIM(INDEX(connections!$A:$A,ROW())))</f>
      </c>
      <c r="X107" t="str">
        <f>IF($W107="","",TRIM(INDEX(connections!$B:$B,ROW())))</f>
      </c>
      <c r="Y107">
        <f>IF($W107="","",IFERROR(MATCH($W107,$A$2:$A$2000,0),""))</f>
      </c>
      <c r="Z107">
        <f>IF($X107="","",IFERROR(MATCH($X107,$A$2:$A$2000,0),""))</f>
      </c>
      <c r="AA107" t="str">
        <f>IF($Y107="","",INDEX($P$2:$P$2000,$Y107))</f>
      </c>
      <c r="AB107" t="str">
        <f>IF($Z107="","",INDEX($P$2:$P$2000,$Z107))</f>
      </c>
      <c r="AC107">
        <f>IF(AND($AA107="Yes",$AB107="Yes"),1,"")</f>
      </c>
      <c r="AD107">
        <f>IF(OR($Y107="",$Z107=""),"",IF(INDEX($C$2:$C$2000,$Y107)=INDEX($C$2:$C$2000,$Z107),0,1))</f>
      </c>
      <c r="AE107">
        <f>IF($AC107&lt;&gt;1,"",IF(AND(INDEX($AG$2:$AG$2000,$Y107)=1,INDEX($AG$2:$AG$2000,$Z107)=1),1,""))</f>
      </c>
      <c r="AG107">
        <f>IF($A107="","",COUNTIFS($W$2:$W$2500,$A107,$AB$2:$AB$2500,"Yes")+COUNTIFS($X$2:$X$2500,$A107,$AA$2:$AA$2500,"Yes"))</f>
      </c>
      <c r="AH107" t="str">
        <f>IF(OR($P107&lt;&gt;"Yes",N($AG107)=0),"",IF(AND($AG107=1,COUNTIFS($W$2:$W$2500,$A107,$AE$2:$AE$2500,1)+COUNTIFS($X$2:$X$2500,$A107,$AE$2:$AE$2500,1)&gt;0),"","Yes"))</f>
      </c>
      <c r="AI107">
        <f>IF($AH107="Yes",$AG107,"")</f>
      </c>
      <c r="AJ107">
        <f>IF($AI107="","",$AI107+ROW()/1000000)</f>
      </c>
      <c r="AK107">
        <f>IF(OR($A107="",$P107="Yes",N($AG107)=0),"",$AG107+ROW()/1000000)</f>
      </c>
      <c r="AL107" t="str">
        <f>IF($A107="","",INDEX(games!$J:$J,ROW())&amp;"")</f>
      </c>
      <c r="AM107">
        <f>IF($A107="","",SUMPRODUCT($AO107:$BD107,'Map Analysis'!$AP$2^{0,1,2,3,4,5,6,7,8,9,10,11,12,13,14,15}))</f>
      </c>
      <c r="AN107">
        <f>IF($A107="","",$AM107+ROW()/10000000)</f>
      </c>
      <c r="AO107">
        <f>IF($A107="","",COUNTIF($W$2:$W$2500,$A107))</f>
      </c>
      <c r="AP107">
        <f>IF($A107="","",SUMIFS($BF$2:$BF$2500,$W$2:$W$2500,$A107))</f>
      </c>
      <c r="AQ107">
        <f>IF($A107="","",SUMIFS($BG$2:$BG$2500,$W$2:$W$2500,$A107))</f>
      </c>
      <c r="AR107">
        <f>IF($A107="","",SUMIFS($BH$2:$BH$2500,$W$2:$W$2500,$A107))</f>
      </c>
      <c r="AS107">
        <f>IF($A107="","",SUMIFS($BI$2:$BI$2500,$W$2:$W$2500,$A107))</f>
      </c>
      <c r="AT107">
        <f>IF($A107="","",SUMIFS($BJ$2:$BJ$2500,$W$2:$W$2500,$A107))</f>
      </c>
      <c r="AU107">
        <f>IF($A107="","",SUMIFS($BK$2:$BK$2500,$W$2:$W$2500,$A107))</f>
      </c>
      <c r="AV107">
        <f>IF($A107="","",SUMIFS($BL$2:$BL$2500,$W$2:$W$2500,$A107))</f>
      </c>
      <c r="AW107">
        <f>IF($A107="","",SUMIFS($BM$2:$BM$2500,$W$2:$W$2500,$A107))</f>
      </c>
      <c r="AX107">
        <f>IF($A107="","",SUMIFS($BN$2:$BN$2500,$W$2:$W$2500,$A107))</f>
      </c>
      <c r="AY107">
        <f>IF($A107="","",SUMIFS($BO$2:$BO$2500,$W$2:$W$2500,$A107))</f>
      </c>
      <c r="AZ107">
        <f>IF($A107="","",SUMIFS($BP$2:$BP$2500,$W$2:$W$2500,$A107))</f>
      </c>
      <c r="BA107">
        <f>IF($A107="","",SUMIFS($BQ$2:$BQ$2500,$W$2:$W$2500,$A107))</f>
      </c>
      <c r="BB107">
        <f>IF($A107="","",SUMIFS($BR$2:$BR$2500,$W$2:$W$2500,$A107))</f>
      </c>
      <c r="BC107">
        <f>IF($A107="","",SUMIFS($BS$2:$BS$2500,$W$2:$W$2500,$A107))</f>
      </c>
      <c r="BD107">
        <f>IF($A107="","",SUMIFS($BT$2:$BT$2500,$W$2:$W$2500,$A107))</f>
      </c>
      <c r="BF107">
        <f>IF($Z107="","",INDEX($AO$2:$AO$2000,$Z107))</f>
      </c>
      <c r="BG107">
        <f>IF($Z107="","",INDEX($AP$2:$AP$2000,$Z107))</f>
      </c>
      <c r="BH107">
        <f>IF($Z107="","",INDEX($AQ$2:$AQ$2000,$Z107))</f>
      </c>
      <c r="BI107">
        <f>IF($Z107="","",INDEX($AR$2:$AR$2000,$Z107))</f>
      </c>
      <c r="BJ107">
        <f>IF($Z107="","",INDEX($AS$2:$AS$2000,$Z107))</f>
      </c>
      <c r="BK107">
        <f>IF($Z107="","",INDEX($AT$2:$AT$2000,$Z107))</f>
      </c>
      <c r="BL107">
        <f>IF($Z107="","",INDEX($AU$2:$AU$2000,$Z107))</f>
      </c>
      <c r="BM107">
        <f>IF($Z107="","",INDEX($AV$2:$AV$2000,$Z107))</f>
      </c>
      <c r="BN107">
        <f>IF($Z107="","",INDEX($AW$2:$AW$2000,$Z107))</f>
      </c>
      <c r="BO107">
        <f>IF($Z107="","",INDEX($AX$2:$AX$2000,$Z107))</f>
      </c>
      <c r="BP107">
        <f>IF($Z107="","",INDEX($AY$2:$AY$2000,$Z107))</f>
      </c>
      <c r="BQ107">
        <f>IF($Z107="","",INDEX($AZ$2:$AZ$2000,$Z107))</f>
      </c>
      <c r="BR107">
        <f>IF($Z107="","",INDEX($BA$2:$BA$2000,$Z107))</f>
      </c>
      <c r="BS107">
        <f>IF($Z107="","",INDEX($BB$2:$BB$2000,$Z107))</f>
      </c>
      <c r="BT107">
        <f>IF($Z107="","",INDEX($BC$2:$BC$2000,$Z107))</f>
      </c>
      <c r="BV107">
        <f>IF(OR($A107="",$P107&lt;&gt;"Yes",$AH107="Yes"),"",1+N($AG107))</f>
      </c>
      <c r="BW107">
        <f>IF($A107="","",COUNTIFS($W$2:$W$2500,$A107,$BZ$2:$BZ$2500,"Yes")+COUNTIFS($X$2:$X$2500,$A107,$BY$2:$BY$2500,"Yes"))</f>
      </c>
      <c r="BX107">
        <f>IF(OR($A107="",$P107="Yes"),"",IF(N($BW107)=0,0,1+SUMIFS($CB$2:$CB$2500,$W$2:$W$2500,$A107)+SUMIFS($CA$2:$CA$2500,$X$2:$X$2500,$A107)))</f>
      </c>
      <c r="BY107" t="str">
        <f>IF($Y107="","",INDEX($AH$2:$AH$2000,$Y107)&amp;"")</f>
      </c>
      <c r="BZ107" t="str">
        <f>IF($Z107="","",INDEX($AH$2:$AH$2000,$Z107)&amp;"")</f>
      </c>
      <c r="CA107">
        <f>IF($Y107="","",INDEX($BV$2:$BV$2000,$Y107))</f>
      </c>
      <c r="CB107">
        <f>IF($Z107="","",INDEX($BV$2:$BV$2000,$Z107))</f>
      </c>
    </row>
    <row r="108">
      <c r="A108" t="str">
        <f>IF(TRIM(INDEX(games!$A:$A,ROW()))="","",TRIM(INDEX(games!$A:$A,ROW())))</f>
      </c>
      <c r="B108">
        <f>IF(OR($A108="",INDEX(games!$B:$B,ROW())=""),"",INDEX(games!$B:$B,ROW()))</f>
      </c>
      <c r="C108" t="str">
        <f>IF(OR($A108="",INDEX(games!$C:$C,ROW())=""),"",INDEX(games!$C:$C,ROW()))</f>
      </c>
      <c r="D108">
        <f>IF($A108="","",COUNTIF($W$2:$W$2500,$A108)+COUNTIF($X$2:$X$2500,$A108))</f>
      </c>
      <c r="E108">
        <f>IF($A108="","",IFERROR(MATCH($C108,$R$2:$R$5,0),0))</f>
      </c>
      <c r="F108">
        <f>IF($A108="","",MOD(ROW(),34))</f>
      </c>
      <c r="G108">
        <f>IF($A108="",NA(),IF($C108="Action",$B108,NA()))</f>
      </c>
      <c r="H108">
        <f>IF($A108="",NA(),IF($C108="Action",1+$F108*0.023,NA()))</f>
      </c>
      <c r="I108">
        <f>IF($A108="",NA(),IF($C108="Strategy",$B108,NA()))</f>
      </c>
      <c r="J108">
        <f>IF($A108="",NA(),IF($C108="Strategy",2+$F108*0.023,NA()))</f>
      </c>
      <c r="K108">
        <f>IF($A108="",NA(),IF($C108="Deckbuilder",$B108,NA()))</f>
      </c>
      <c r="L108">
        <f>IF($A108="",NA(),IF($C108="Deckbuilder",3+$F108*0.023,NA()))</f>
      </c>
      <c r="M108">
        <f>IF($A108="",NA(),IF($C108="Traditional",$B108,NA()))</f>
      </c>
      <c r="N108">
        <f>IF($A108="",NA(),IF($C108="Traditional",4+$F108*0.023,NA()))</f>
      </c>
      <c r="O108">
        <f>IF($A108="","",$D108+ROW()/1000000)</f>
      </c>
      <c r="P108" t="str">
        <f>IF(OR($A108="",INDEX(games!$H:$H,ROW())=""),"",INDEX(games!$H:$H,ROW()))</f>
      </c>
      <c r="Q108">
        <f>IF(OR($A108="",$P108&lt;&gt;"Yes"),"",$D108+ROW()/1000000)</f>
      </c>
      <c r="T108">
        <f>IF($Y108="","",INDEX($B$2:$B$2000,$Y108))</f>
      </c>
      <c r="U108">
        <f>IF($Z108="","",INDEX($B$2:$B$2000,$Z108))</f>
      </c>
      <c r="V108">
        <f>IF(OR($T108="",$U108=""),"",$U108-$T108)</f>
      </c>
      <c r="W108" t="str">
        <f>IF(TRIM(INDEX(connections!$A:$A,ROW()))="","",TRIM(INDEX(connections!$A:$A,ROW())))</f>
      </c>
      <c r="X108" t="str">
        <f>IF($W108="","",TRIM(INDEX(connections!$B:$B,ROW())))</f>
      </c>
      <c r="Y108">
        <f>IF($W108="","",IFERROR(MATCH($W108,$A$2:$A$2000,0),""))</f>
      </c>
      <c r="Z108">
        <f>IF($X108="","",IFERROR(MATCH($X108,$A$2:$A$2000,0),""))</f>
      </c>
      <c r="AA108" t="str">
        <f>IF($Y108="","",INDEX($P$2:$P$2000,$Y108))</f>
      </c>
      <c r="AB108" t="str">
        <f>IF($Z108="","",INDEX($P$2:$P$2000,$Z108))</f>
      </c>
      <c r="AC108">
        <f>IF(AND($AA108="Yes",$AB108="Yes"),1,"")</f>
      </c>
      <c r="AD108">
        <f>IF(OR($Y108="",$Z108=""),"",IF(INDEX($C$2:$C$2000,$Y108)=INDEX($C$2:$C$2000,$Z108),0,1))</f>
      </c>
      <c r="AE108">
        <f>IF($AC108&lt;&gt;1,"",IF(AND(INDEX($AG$2:$AG$2000,$Y108)=1,INDEX($AG$2:$AG$2000,$Z108)=1),1,""))</f>
      </c>
      <c r="AG108">
        <f>IF($A108="","",COUNTIFS($W$2:$W$2500,$A108,$AB$2:$AB$2500,"Yes")+COUNTIFS($X$2:$X$2500,$A108,$AA$2:$AA$2500,"Yes"))</f>
      </c>
      <c r="AH108" t="str">
        <f>IF(OR($P108&lt;&gt;"Yes",N($AG108)=0),"",IF(AND($AG108=1,COUNTIFS($W$2:$W$2500,$A108,$AE$2:$AE$2500,1)+COUNTIFS($X$2:$X$2500,$A108,$AE$2:$AE$2500,1)&gt;0),"","Yes"))</f>
      </c>
      <c r="AI108">
        <f>IF($AH108="Yes",$AG108,"")</f>
      </c>
      <c r="AJ108">
        <f>IF($AI108="","",$AI108+ROW()/1000000)</f>
      </c>
      <c r="AK108">
        <f>IF(OR($A108="",$P108="Yes",N($AG108)=0),"",$AG108+ROW()/1000000)</f>
      </c>
      <c r="AL108" t="str">
        <f>IF($A108="","",INDEX(games!$J:$J,ROW())&amp;"")</f>
      </c>
      <c r="AM108">
        <f>IF($A108="","",SUMPRODUCT($AO108:$BD108,'Map Analysis'!$AP$2^{0,1,2,3,4,5,6,7,8,9,10,11,12,13,14,15}))</f>
      </c>
      <c r="AN108">
        <f>IF($A108="","",$AM108+ROW()/10000000)</f>
      </c>
      <c r="AO108">
        <f>IF($A108="","",COUNTIF($W$2:$W$2500,$A108))</f>
      </c>
      <c r="AP108">
        <f>IF($A108="","",SUMIFS($BF$2:$BF$2500,$W$2:$W$2500,$A108))</f>
      </c>
      <c r="AQ108">
        <f>IF($A108="","",SUMIFS($BG$2:$BG$2500,$W$2:$W$2500,$A108))</f>
      </c>
      <c r="AR108">
        <f>IF($A108="","",SUMIFS($BH$2:$BH$2500,$W$2:$W$2500,$A108))</f>
      </c>
      <c r="AS108">
        <f>IF($A108="","",SUMIFS($BI$2:$BI$2500,$W$2:$W$2500,$A108))</f>
      </c>
      <c r="AT108">
        <f>IF($A108="","",SUMIFS($BJ$2:$BJ$2500,$W$2:$W$2500,$A108))</f>
      </c>
      <c r="AU108">
        <f>IF($A108="","",SUMIFS($BK$2:$BK$2500,$W$2:$W$2500,$A108))</f>
      </c>
      <c r="AV108">
        <f>IF($A108="","",SUMIFS($BL$2:$BL$2500,$W$2:$W$2500,$A108))</f>
      </c>
      <c r="AW108">
        <f>IF($A108="","",SUMIFS($BM$2:$BM$2500,$W$2:$W$2500,$A108))</f>
      </c>
      <c r="AX108">
        <f>IF($A108="","",SUMIFS($BN$2:$BN$2500,$W$2:$W$2500,$A108))</f>
      </c>
      <c r="AY108">
        <f>IF($A108="","",SUMIFS($BO$2:$BO$2500,$W$2:$W$2500,$A108))</f>
      </c>
      <c r="AZ108">
        <f>IF($A108="","",SUMIFS($BP$2:$BP$2500,$W$2:$W$2500,$A108))</f>
      </c>
      <c r="BA108">
        <f>IF($A108="","",SUMIFS($BQ$2:$BQ$2500,$W$2:$W$2500,$A108))</f>
      </c>
      <c r="BB108">
        <f>IF($A108="","",SUMIFS($BR$2:$BR$2500,$W$2:$W$2500,$A108))</f>
      </c>
      <c r="BC108">
        <f>IF($A108="","",SUMIFS($BS$2:$BS$2500,$W$2:$W$2500,$A108))</f>
      </c>
      <c r="BD108">
        <f>IF($A108="","",SUMIFS($BT$2:$BT$2500,$W$2:$W$2500,$A108))</f>
      </c>
      <c r="BF108">
        <f>IF($Z108="","",INDEX($AO$2:$AO$2000,$Z108))</f>
      </c>
      <c r="BG108">
        <f>IF($Z108="","",INDEX($AP$2:$AP$2000,$Z108))</f>
      </c>
      <c r="BH108">
        <f>IF($Z108="","",INDEX($AQ$2:$AQ$2000,$Z108))</f>
      </c>
      <c r="BI108">
        <f>IF($Z108="","",INDEX($AR$2:$AR$2000,$Z108))</f>
      </c>
      <c r="BJ108">
        <f>IF($Z108="","",INDEX($AS$2:$AS$2000,$Z108))</f>
      </c>
      <c r="BK108">
        <f>IF($Z108="","",INDEX($AT$2:$AT$2000,$Z108))</f>
      </c>
      <c r="BL108">
        <f>IF($Z108="","",INDEX($AU$2:$AU$2000,$Z108))</f>
      </c>
      <c r="BM108">
        <f>IF($Z108="","",INDEX($AV$2:$AV$2000,$Z108))</f>
      </c>
      <c r="BN108">
        <f>IF($Z108="","",INDEX($AW$2:$AW$2000,$Z108))</f>
      </c>
      <c r="BO108">
        <f>IF($Z108="","",INDEX($AX$2:$AX$2000,$Z108))</f>
      </c>
      <c r="BP108">
        <f>IF($Z108="","",INDEX($AY$2:$AY$2000,$Z108))</f>
      </c>
      <c r="BQ108">
        <f>IF($Z108="","",INDEX($AZ$2:$AZ$2000,$Z108))</f>
      </c>
      <c r="BR108">
        <f>IF($Z108="","",INDEX($BA$2:$BA$2000,$Z108))</f>
      </c>
      <c r="BS108">
        <f>IF($Z108="","",INDEX($BB$2:$BB$2000,$Z108))</f>
      </c>
      <c r="BT108">
        <f>IF($Z108="","",INDEX($BC$2:$BC$2000,$Z108))</f>
      </c>
      <c r="BV108">
        <f>IF(OR($A108="",$P108&lt;&gt;"Yes",$AH108="Yes"),"",1+N($AG108))</f>
      </c>
      <c r="BW108">
        <f>IF($A108="","",COUNTIFS($W$2:$W$2500,$A108,$BZ$2:$BZ$2500,"Yes")+COUNTIFS($X$2:$X$2500,$A108,$BY$2:$BY$2500,"Yes"))</f>
      </c>
      <c r="BX108">
        <f>IF(OR($A108="",$P108="Yes"),"",IF(N($BW108)=0,0,1+SUMIFS($CB$2:$CB$2500,$W$2:$W$2500,$A108)+SUMIFS($CA$2:$CA$2500,$X$2:$X$2500,$A108)))</f>
      </c>
      <c r="BY108" t="str">
        <f>IF($Y108="","",INDEX($AH$2:$AH$2000,$Y108)&amp;"")</f>
      </c>
      <c r="BZ108" t="str">
        <f>IF($Z108="","",INDEX($AH$2:$AH$2000,$Z108)&amp;"")</f>
      </c>
      <c r="CA108">
        <f>IF($Y108="","",INDEX($BV$2:$BV$2000,$Y108))</f>
      </c>
      <c r="CB108">
        <f>IF($Z108="","",INDEX($BV$2:$BV$2000,$Z108))</f>
      </c>
    </row>
    <row r="109">
      <c r="A109" t="str">
        <f>IF(TRIM(INDEX(games!$A:$A,ROW()))="","",TRIM(INDEX(games!$A:$A,ROW())))</f>
      </c>
      <c r="B109">
        <f>IF(OR($A109="",INDEX(games!$B:$B,ROW())=""),"",INDEX(games!$B:$B,ROW()))</f>
      </c>
      <c r="C109" t="str">
        <f>IF(OR($A109="",INDEX(games!$C:$C,ROW())=""),"",INDEX(games!$C:$C,ROW()))</f>
      </c>
      <c r="D109">
        <f>IF($A109="","",COUNTIF($W$2:$W$2500,$A109)+COUNTIF($X$2:$X$2500,$A109))</f>
      </c>
      <c r="E109">
        <f>IF($A109="","",IFERROR(MATCH($C109,$R$2:$R$5,0),0))</f>
      </c>
      <c r="F109">
        <f>IF($A109="","",MOD(ROW(),34))</f>
      </c>
      <c r="G109">
        <f>IF($A109="",NA(),IF($C109="Action",$B109,NA()))</f>
      </c>
      <c r="H109">
        <f>IF($A109="",NA(),IF($C109="Action",1+$F109*0.023,NA()))</f>
      </c>
      <c r="I109">
        <f>IF($A109="",NA(),IF($C109="Strategy",$B109,NA()))</f>
      </c>
      <c r="J109">
        <f>IF($A109="",NA(),IF($C109="Strategy",2+$F109*0.023,NA()))</f>
      </c>
      <c r="K109">
        <f>IF($A109="",NA(),IF($C109="Deckbuilder",$B109,NA()))</f>
      </c>
      <c r="L109">
        <f>IF($A109="",NA(),IF($C109="Deckbuilder",3+$F109*0.023,NA()))</f>
      </c>
      <c r="M109">
        <f>IF($A109="",NA(),IF($C109="Traditional",$B109,NA()))</f>
      </c>
      <c r="N109">
        <f>IF($A109="",NA(),IF($C109="Traditional",4+$F109*0.023,NA()))</f>
      </c>
      <c r="O109">
        <f>IF($A109="","",$D109+ROW()/1000000)</f>
      </c>
      <c r="P109" t="str">
        <f>IF(OR($A109="",INDEX(games!$H:$H,ROW())=""),"",INDEX(games!$H:$H,ROW()))</f>
      </c>
      <c r="Q109">
        <f>IF(OR($A109="",$P109&lt;&gt;"Yes"),"",$D109+ROW()/1000000)</f>
      </c>
      <c r="T109">
        <f>IF($Y109="","",INDEX($B$2:$B$2000,$Y109))</f>
      </c>
      <c r="U109">
        <f>IF($Z109="","",INDEX($B$2:$B$2000,$Z109))</f>
      </c>
      <c r="V109">
        <f>IF(OR($T109="",$U109=""),"",$U109-$T109)</f>
      </c>
      <c r="W109" t="str">
        <f>IF(TRIM(INDEX(connections!$A:$A,ROW()))="","",TRIM(INDEX(connections!$A:$A,ROW())))</f>
      </c>
      <c r="X109" t="str">
        <f>IF($W109="","",TRIM(INDEX(connections!$B:$B,ROW())))</f>
      </c>
      <c r="Y109">
        <f>IF($W109="","",IFERROR(MATCH($W109,$A$2:$A$2000,0),""))</f>
      </c>
      <c r="Z109">
        <f>IF($X109="","",IFERROR(MATCH($X109,$A$2:$A$2000,0),""))</f>
      </c>
      <c r="AA109" t="str">
        <f>IF($Y109="","",INDEX($P$2:$P$2000,$Y109))</f>
      </c>
      <c r="AB109" t="str">
        <f>IF($Z109="","",INDEX($P$2:$P$2000,$Z109))</f>
      </c>
      <c r="AC109">
        <f>IF(AND($AA109="Yes",$AB109="Yes"),1,"")</f>
      </c>
      <c r="AD109">
        <f>IF(OR($Y109="",$Z109=""),"",IF(INDEX($C$2:$C$2000,$Y109)=INDEX($C$2:$C$2000,$Z109),0,1))</f>
      </c>
      <c r="AE109">
        <f>IF($AC109&lt;&gt;1,"",IF(AND(INDEX($AG$2:$AG$2000,$Y109)=1,INDEX($AG$2:$AG$2000,$Z109)=1),1,""))</f>
      </c>
      <c r="AG109">
        <f>IF($A109="","",COUNTIFS($W$2:$W$2500,$A109,$AB$2:$AB$2500,"Yes")+COUNTIFS($X$2:$X$2500,$A109,$AA$2:$AA$2500,"Yes"))</f>
      </c>
      <c r="AH109" t="str">
        <f>IF(OR($P109&lt;&gt;"Yes",N($AG109)=0),"",IF(AND($AG109=1,COUNTIFS($W$2:$W$2500,$A109,$AE$2:$AE$2500,1)+COUNTIFS($X$2:$X$2500,$A109,$AE$2:$AE$2500,1)&gt;0),"","Yes"))</f>
      </c>
      <c r="AI109">
        <f>IF($AH109="Yes",$AG109,"")</f>
      </c>
      <c r="AJ109">
        <f>IF($AI109="","",$AI109+ROW()/1000000)</f>
      </c>
      <c r="AK109">
        <f>IF(OR($A109="",$P109="Yes",N($AG109)=0),"",$AG109+ROW()/1000000)</f>
      </c>
      <c r="AL109" t="str">
        <f>IF($A109="","",INDEX(games!$J:$J,ROW())&amp;"")</f>
      </c>
      <c r="AM109">
        <f>IF($A109="","",SUMPRODUCT($AO109:$BD109,'Map Analysis'!$AP$2^{0,1,2,3,4,5,6,7,8,9,10,11,12,13,14,15}))</f>
      </c>
      <c r="AN109">
        <f>IF($A109="","",$AM109+ROW()/10000000)</f>
      </c>
      <c r="AO109">
        <f>IF($A109="","",COUNTIF($W$2:$W$2500,$A109))</f>
      </c>
      <c r="AP109">
        <f>IF($A109="","",SUMIFS($BF$2:$BF$2500,$W$2:$W$2500,$A109))</f>
      </c>
      <c r="AQ109">
        <f>IF($A109="","",SUMIFS($BG$2:$BG$2500,$W$2:$W$2500,$A109))</f>
      </c>
      <c r="AR109">
        <f>IF($A109="","",SUMIFS($BH$2:$BH$2500,$W$2:$W$2500,$A109))</f>
      </c>
      <c r="AS109">
        <f>IF($A109="","",SUMIFS($BI$2:$BI$2500,$W$2:$W$2500,$A109))</f>
      </c>
      <c r="AT109">
        <f>IF($A109="","",SUMIFS($BJ$2:$BJ$2500,$W$2:$W$2500,$A109))</f>
      </c>
      <c r="AU109">
        <f>IF($A109="","",SUMIFS($BK$2:$BK$2500,$W$2:$W$2500,$A109))</f>
      </c>
      <c r="AV109">
        <f>IF($A109="","",SUMIFS($BL$2:$BL$2500,$W$2:$W$2500,$A109))</f>
      </c>
      <c r="AW109">
        <f>IF($A109="","",SUMIFS($BM$2:$BM$2500,$W$2:$W$2500,$A109))</f>
      </c>
      <c r="AX109">
        <f>IF($A109="","",SUMIFS($BN$2:$BN$2500,$W$2:$W$2500,$A109))</f>
      </c>
      <c r="AY109">
        <f>IF($A109="","",SUMIFS($BO$2:$BO$2500,$W$2:$W$2500,$A109))</f>
      </c>
      <c r="AZ109">
        <f>IF($A109="","",SUMIFS($BP$2:$BP$2500,$W$2:$W$2500,$A109))</f>
      </c>
      <c r="BA109">
        <f>IF($A109="","",SUMIFS($BQ$2:$BQ$2500,$W$2:$W$2500,$A109))</f>
      </c>
      <c r="BB109">
        <f>IF($A109="","",SUMIFS($BR$2:$BR$2500,$W$2:$W$2500,$A109))</f>
      </c>
      <c r="BC109">
        <f>IF($A109="","",SUMIFS($BS$2:$BS$2500,$W$2:$W$2500,$A109))</f>
      </c>
      <c r="BD109">
        <f>IF($A109="","",SUMIFS($BT$2:$BT$2500,$W$2:$W$2500,$A109))</f>
      </c>
      <c r="BF109">
        <f>IF($Z109="","",INDEX($AO$2:$AO$2000,$Z109))</f>
      </c>
      <c r="BG109">
        <f>IF($Z109="","",INDEX($AP$2:$AP$2000,$Z109))</f>
      </c>
      <c r="BH109">
        <f>IF($Z109="","",INDEX($AQ$2:$AQ$2000,$Z109))</f>
      </c>
      <c r="BI109">
        <f>IF($Z109="","",INDEX($AR$2:$AR$2000,$Z109))</f>
      </c>
      <c r="BJ109">
        <f>IF($Z109="","",INDEX($AS$2:$AS$2000,$Z109))</f>
      </c>
      <c r="BK109">
        <f>IF($Z109="","",INDEX($AT$2:$AT$2000,$Z109))</f>
      </c>
      <c r="BL109">
        <f>IF($Z109="","",INDEX($AU$2:$AU$2000,$Z109))</f>
      </c>
      <c r="BM109">
        <f>IF($Z109="","",INDEX($AV$2:$AV$2000,$Z109))</f>
      </c>
      <c r="BN109">
        <f>IF($Z109="","",INDEX($AW$2:$AW$2000,$Z109))</f>
      </c>
      <c r="BO109">
        <f>IF($Z109="","",INDEX($AX$2:$AX$2000,$Z109))</f>
      </c>
      <c r="BP109">
        <f>IF($Z109="","",INDEX($AY$2:$AY$2000,$Z109))</f>
      </c>
      <c r="BQ109">
        <f>IF($Z109="","",INDEX($AZ$2:$AZ$2000,$Z109))</f>
      </c>
      <c r="BR109">
        <f>IF($Z109="","",INDEX($BA$2:$BA$2000,$Z109))</f>
      </c>
      <c r="BS109">
        <f>IF($Z109="","",INDEX($BB$2:$BB$2000,$Z109))</f>
      </c>
      <c r="BT109">
        <f>IF($Z109="","",INDEX($BC$2:$BC$2000,$Z109))</f>
      </c>
      <c r="BV109">
        <f>IF(OR($A109="",$P109&lt;&gt;"Yes",$AH109="Yes"),"",1+N($AG109))</f>
      </c>
      <c r="BW109">
        <f>IF($A109="","",COUNTIFS($W$2:$W$2500,$A109,$BZ$2:$BZ$2500,"Yes")+COUNTIFS($X$2:$X$2500,$A109,$BY$2:$BY$2500,"Yes"))</f>
      </c>
      <c r="BX109">
        <f>IF(OR($A109="",$P109="Yes"),"",IF(N($BW109)=0,0,1+SUMIFS($CB$2:$CB$2500,$W$2:$W$2500,$A109)+SUMIFS($CA$2:$CA$2500,$X$2:$X$2500,$A109)))</f>
      </c>
      <c r="BY109" t="str">
        <f>IF($Y109="","",INDEX($AH$2:$AH$2000,$Y109)&amp;"")</f>
      </c>
      <c r="BZ109" t="str">
        <f>IF($Z109="","",INDEX($AH$2:$AH$2000,$Z109)&amp;"")</f>
      </c>
      <c r="CA109">
        <f>IF($Y109="","",INDEX($BV$2:$BV$2000,$Y109))</f>
      </c>
      <c r="CB109">
        <f>IF($Z109="","",INDEX($BV$2:$BV$2000,$Z109))</f>
      </c>
    </row>
    <row r="110">
      <c r="A110" t="str">
        <f>IF(TRIM(INDEX(games!$A:$A,ROW()))="","",TRIM(INDEX(games!$A:$A,ROW())))</f>
      </c>
      <c r="B110">
        <f>IF(OR($A110="",INDEX(games!$B:$B,ROW())=""),"",INDEX(games!$B:$B,ROW()))</f>
      </c>
      <c r="C110" t="str">
        <f>IF(OR($A110="",INDEX(games!$C:$C,ROW())=""),"",INDEX(games!$C:$C,ROW()))</f>
      </c>
      <c r="D110">
        <f>IF($A110="","",COUNTIF($W$2:$W$2500,$A110)+COUNTIF($X$2:$X$2500,$A110))</f>
      </c>
      <c r="E110">
        <f>IF($A110="","",IFERROR(MATCH($C110,$R$2:$R$5,0),0))</f>
      </c>
      <c r="F110">
        <f>IF($A110="","",MOD(ROW(),34))</f>
      </c>
      <c r="G110">
        <f>IF($A110="",NA(),IF($C110="Action",$B110,NA()))</f>
      </c>
      <c r="H110">
        <f>IF($A110="",NA(),IF($C110="Action",1+$F110*0.023,NA()))</f>
      </c>
      <c r="I110">
        <f>IF($A110="",NA(),IF($C110="Strategy",$B110,NA()))</f>
      </c>
      <c r="J110">
        <f>IF($A110="",NA(),IF($C110="Strategy",2+$F110*0.023,NA()))</f>
      </c>
      <c r="K110">
        <f>IF($A110="",NA(),IF($C110="Deckbuilder",$B110,NA()))</f>
      </c>
      <c r="L110">
        <f>IF($A110="",NA(),IF($C110="Deckbuilder",3+$F110*0.023,NA()))</f>
      </c>
      <c r="M110">
        <f>IF($A110="",NA(),IF($C110="Traditional",$B110,NA()))</f>
      </c>
      <c r="N110">
        <f>IF($A110="",NA(),IF($C110="Traditional",4+$F110*0.023,NA()))</f>
      </c>
      <c r="O110">
        <f>IF($A110="","",$D110+ROW()/1000000)</f>
      </c>
      <c r="P110" t="str">
        <f>IF(OR($A110="",INDEX(games!$H:$H,ROW())=""),"",INDEX(games!$H:$H,ROW()))</f>
      </c>
      <c r="Q110">
        <f>IF(OR($A110="",$P110&lt;&gt;"Yes"),"",$D110+ROW()/1000000)</f>
      </c>
      <c r="T110">
        <f>IF($Y110="","",INDEX($B$2:$B$2000,$Y110))</f>
      </c>
      <c r="U110">
        <f>IF($Z110="","",INDEX($B$2:$B$2000,$Z110))</f>
      </c>
      <c r="V110">
        <f>IF(OR($T110="",$U110=""),"",$U110-$T110)</f>
      </c>
      <c r="W110" t="str">
        <f>IF(TRIM(INDEX(connections!$A:$A,ROW()))="","",TRIM(INDEX(connections!$A:$A,ROW())))</f>
      </c>
      <c r="X110" t="str">
        <f>IF($W110="","",TRIM(INDEX(connections!$B:$B,ROW())))</f>
      </c>
      <c r="Y110">
        <f>IF($W110="","",IFERROR(MATCH($W110,$A$2:$A$2000,0),""))</f>
      </c>
      <c r="Z110">
        <f>IF($X110="","",IFERROR(MATCH($X110,$A$2:$A$2000,0),""))</f>
      </c>
      <c r="AA110" t="str">
        <f>IF($Y110="","",INDEX($P$2:$P$2000,$Y110))</f>
      </c>
      <c r="AB110" t="str">
        <f>IF($Z110="","",INDEX($P$2:$P$2000,$Z110))</f>
      </c>
      <c r="AC110">
        <f>IF(AND($AA110="Yes",$AB110="Yes"),1,"")</f>
      </c>
      <c r="AD110">
        <f>IF(OR($Y110="",$Z110=""),"",IF(INDEX($C$2:$C$2000,$Y110)=INDEX($C$2:$C$2000,$Z110),0,1))</f>
      </c>
      <c r="AE110">
        <f>IF($AC110&lt;&gt;1,"",IF(AND(INDEX($AG$2:$AG$2000,$Y110)=1,INDEX($AG$2:$AG$2000,$Z110)=1),1,""))</f>
      </c>
      <c r="AG110">
        <f>IF($A110="","",COUNTIFS($W$2:$W$2500,$A110,$AB$2:$AB$2500,"Yes")+COUNTIFS($X$2:$X$2500,$A110,$AA$2:$AA$2500,"Yes"))</f>
      </c>
      <c r="AH110" t="str">
        <f>IF(OR($P110&lt;&gt;"Yes",N($AG110)=0),"",IF(AND($AG110=1,COUNTIFS($W$2:$W$2500,$A110,$AE$2:$AE$2500,1)+COUNTIFS($X$2:$X$2500,$A110,$AE$2:$AE$2500,1)&gt;0),"","Yes"))</f>
      </c>
      <c r="AI110">
        <f>IF($AH110="Yes",$AG110,"")</f>
      </c>
      <c r="AJ110">
        <f>IF($AI110="","",$AI110+ROW()/1000000)</f>
      </c>
      <c r="AK110">
        <f>IF(OR($A110="",$P110="Yes",N($AG110)=0),"",$AG110+ROW()/1000000)</f>
      </c>
      <c r="AL110" t="str">
        <f>IF($A110="","",INDEX(games!$J:$J,ROW())&amp;"")</f>
      </c>
      <c r="AM110">
        <f>IF($A110="","",SUMPRODUCT($AO110:$BD110,'Map Analysis'!$AP$2^{0,1,2,3,4,5,6,7,8,9,10,11,12,13,14,15}))</f>
      </c>
      <c r="AN110">
        <f>IF($A110="","",$AM110+ROW()/10000000)</f>
      </c>
      <c r="AO110">
        <f>IF($A110="","",COUNTIF($W$2:$W$2500,$A110))</f>
      </c>
      <c r="AP110">
        <f>IF($A110="","",SUMIFS($BF$2:$BF$2500,$W$2:$W$2500,$A110))</f>
      </c>
      <c r="AQ110">
        <f>IF($A110="","",SUMIFS($BG$2:$BG$2500,$W$2:$W$2500,$A110))</f>
      </c>
      <c r="AR110">
        <f>IF($A110="","",SUMIFS($BH$2:$BH$2500,$W$2:$W$2500,$A110))</f>
      </c>
      <c r="AS110">
        <f>IF($A110="","",SUMIFS($BI$2:$BI$2500,$W$2:$W$2500,$A110))</f>
      </c>
      <c r="AT110">
        <f>IF($A110="","",SUMIFS($BJ$2:$BJ$2500,$W$2:$W$2500,$A110))</f>
      </c>
      <c r="AU110">
        <f>IF($A110="","",SUMIFS($BK$2:$BK$2500,$W$2:$W$2500,$A110))</f>
      </c>
      <c r="AV110">
        <f>IF($A110="","",SUMIFS($BL$2:$BL$2500,$W$2:$W$2500,$A110))</f>
      </c>
      <c r="AW110">
        <f>IF($A110="","",SUMIFS($BM$2:$BM$2500,$W$2:$W$2500,$A110))</f>
      </c>
      <c r="AX110">
        <f>IF($A110="","",SUMIFS($BN$2:$BN$2500,$W$2:$W$2500,$A110))</f>
      </c>
      <c r="AY110">
        <f>IF($A110="","",SUMIFS($BO$2:$BO$2500,$W$2:$W$2500,$A110))</f>
      </c>
      <c r="AZ110">
        <f>IF($A110="","",SUMIFS($BP$2:$BP$2500,$W$2:$W$2500,$A110))</f>
      </c>
      <c r="BA110">
        <f>IF($A110="","",SUMIFS($BQ$2:$BQ$2500,$W$2:$W$2500,$A110))</f>
      </c>
      <c r="BB110">
        <f>IF($A110="","",SUMIFS($BR$2:$BR$2500,$W$2:$W$2500,$A110))</f>
      </c>
      <c r="BC110">
        <f>IF($A110="","",SUMIFS($BS$2:$BS$2500,$W$2:$W$2500,$A110))</f>
      </c>
      <c r="BD110">
        <f>IF($A110="","",SUMIFS($BT$2:$BT$2500,$W$2:$W$2500,$A110))</f>
      </c>
      <c r="BF110">
        <f>IF($Z110="","",INDEX($AO$2:$AO$2000,$Z110))</f>
      </c>
      <c r="BG110">
        <f>IF($Z110="","",INDEX($AP$2:$AP$2000,$Z110))</f>
      </c>
      <c r="BH110">
        <f>IF($Z110="","",INDEX($AQ$2:$AQ$2000,$Z110))</f>
      </c>
      <c r="BI110">
        <f>IF($Z110="","",INDEX($AR$2:$AR$2000,$Z110))</f>
      </c>
      <c r="BJ110">
        <f>IF($Z110="","",INDEX($AS$2:$AS$2000,$Z110))</f>
      </c>
      <c r="BK110">
        <f>IF($Z110="","",INDEX($AT$2:$AT$2000,$Z110))</f>
      </c>
      <c r="BL110">
        <f>IF($Z110="","",INDEX($AU$2:$AU$2000,$Z110))</f>
      </c>
      <c r="BM110">
        <f>IF($Z110="","",INDEX($AV$2:$AV$2000,$Z110))</f>
      </c>
      <c r="BN110">
        <f>IF($Z110="","",INDEX($AW$2:$AW$2000,$Z110))</f>
      </c>
      <c r="BO110">
        <f>IF($Z110="","",INDEX($AX$2:$AX$2000,$Z110))</f>
      </c>
      <c r="BP110">
        <f>IF($Z110="","",INDEX($AY$2:$AY$2000,$Z110))</f>
      </c>
      <c r="BQ110">
        <f>IF($Z110="","",INDEX($AZ$2:$AZ$2000,$Z110))</f>
      </c>
      <c r="BR110">
        <f>IF($Z110="","",INDEX($BA$2:$BA$2000,$Z110))</f>
      </c>
      <c r="BS110">
        <f>IF($Z110="","",INDEX($BB$2:$BB$2000,$Z110))</f>
      </c>
      <c r="BT110">
        <f>IF($Z110="","",INDEX($BC$2:$BC$2000,$Z110))</f>
      </c>
      <c r="BV110">
        <f>IF(OR($A110="",$P110&lt;&gt;"Yes",$AH110="Yes"),"",1+N($AG110))</f>
      </c>
      <c r="BW110">
        <f>IF($A110="","",COUNTIFS($W$2:$W$2500,$A110,$BZ$2:$BZ$2500,"Yes")+COUNTIFS($X$2:$X$2500,$A110,$BY$2:$BY$2500,"Yes"))</f>
      </c>
      <c r="BX110">
        <f>IF(OR($A110="",$P110="Yes"),"",IF(N($BW110)=0,0,1+SUMIFS($CB$2:$CB$2500,$W$2:$W$2500,$A110)+SUMIFS($CA$2:$CA$2500,$X$2:$X$2500,$A110)))</f>
      </c>
      <c r="BY110" t="str">
        <f>IF($Y110="","",INDEX($AH$2:$AH$2000,$Y110)&amp;"")</f>
      </c>
      <c r="BZ110" t="str">
        <f>IF($Z110="","",INDEX($AH$2:$AH$2000,$Z110)&amp;"")</f>
      </c>
      <c r="CA110">
        <f>IF($Y110="","",INDEX($BV$2:$BV$2000,$Y110))</f>
      </c>
      <c r="CB110">
        <f>IF($Z110="","",INDEX($BV$2:$BV$2000,$Z110))</f>
      </c>
    </row>
    <row r="111">
      <c r="A111" t="str">
        <f>IF(TRIM(INDEX(games!$A:$A,ROW()))="","",TRIM(INDEX(games!$A:$A,ROW())))</f>
      </c>
      <c r="B111">
        <f>IF(OR($A111="",INDEX(games!$B:$B,ROW())=""),"",INDEX(games!$B:$B,ROW()))</f>
      </c>
      <c r="C111" t="str">
        <f>IF(OR($A111="",INDEX(games!$C:$C,ROW())=""),"",INDEX(games!$C:$C,ROW()))</f>
      </c>
      <c r="D111">
        <f>IF($A111="","",COUNTIF($W$2:$W$2500,$A111)+COUNTIF($X$2:$X$2500,$A111))</f>
      </c>
      <c r="E111">
        <f>IF($A111="","",IFERROR(MATCH($C111,$R$2:$R$5,0),0))</f>
      </c>
      <c r="F111">
        <f>IF($A111="","",MOD(ROW(),34))</f>
      </c>
      <c r="G111">
        <f>IF($A111="",NA(),IF($C111="Action",$B111,NA()))</f>
      </c>
      <c r="H111">
        <f>IF($A111="",NA(),IF($C111="Action",1+$F111*0.023,NA()))</f>
      </c>
      <c r="I111">
        <f>IF($A111="",NA(),IF($C111="Strategy",$B111,NA()))</f>
      </c>
      <c r="J111">
        <f>IF($A111="",NA(),IF($C111="Strategy",2+$F111*0.023,NA()))</f>
      </c>
      <c r="K111">
        <f>IF($A111="",NA(),IF($C111="Deckbuilder",$B111,NA()))</f>
      </c>
      <c r="L111">
        <f>IF($A111="",NA(),IF($C111="Deckbuilder",3+$F111*0.023,NA()))</f>
      </c>
      <c r="M111">
        <f>IF($A111="",NA(),IF($C111="Traditional",$B111,NA()))</f>
      </c>
      <c r="N111">
        <f>IF($A111="",NA(),IF($C111="Traditional",4+$F111*0.023,NA()))</f>
      </c>
      <c r="O111">
        <f>IF($A111="","",$D111+ROW()/1000000)</f>
      </c>
      <c r="P111" t="str">
        <f>IF(OR($A111="",INDEX(games!$H:$H,ROW())=""),"",INDEX(games!$H:$H,ROW()))</f>
      </c>
      <c r="Q111">
        <f>IF(OR($A111="",$P111&lt;&gt;"Yes"),"",$D111+ROW()/1000000)</f>
      </c>
      <c r="T111">
        <f>IF($Y111="","",INDEX($B$2:$B$2000,$Y111))</f>
      </c>
      <c r="U111">
        <f>IF($Z111="","",INDEX($B$2:$B$2000,$Z111))</f>
      </c>
      <c r="V111">
        <f>IF(OR($T111="",$U111=""),"",$U111-$T111)</f>
      </c>
      <c r="W111" t="str">
        <f>IF(TRIM(INDEX(connections!$A:$A,ROW()))="","",TRIM(INDEX(connections!$A:$A,ROW())))</f>
      </c>
      <c r="X111" t="str">
        <f>IF($W111="","",TRIM(INDEX(connections!$B:$B,ROW())))</f>
      </c>
      <c r="Y111">
        <f>IF($W111="","",IFERROR(MATCH($W111,$A$2:$A$2000,0),""))</f>
      </c>
      <c r="Z111">
        <f>IF($X111="","",IFERROR(MATCH($X111,$A$2:$A$2000,0),""))</f>
      </c>
      <c r="AA111" t="str">
        <f>IF($Y111="","",INDEX($P$2:$P$2000,$Y111))</f>
      </c>
      <c r="AB111" t="str">
        <f>IF($Z111="","",INDEX($P$2:$P$2000,$Z111))</f>
      </c>
      <c r="AC111">
        <f>IF(AND($AA111="Yes",$AB111="Yes"),1,"")</f>
      </c>
      <c r="AD111">
        <f>IF(OR($Y111="",$Z111=""),"",IF(INDEX($C$2:$C$2000,$Y111)=INDEX($C$2:$C$2000,$Z111),0,1))</f>
      </c>
      <c r="AE111">
        <f>IF($AC111&lt;&gt;1,"",IF(AND(INDEX($AG$2:$AG$2000,$Y111)=1,INDEX($AG$2:$AG$2000,$Z111)=1),1,""))</f>
      </c>
      <c r="AG111">
        <f>IF($A111="","",COUNTIFS($W$2:$W$2500,$A111,$AB$2:$AB$2500,"Yes")+COUNTIFS($X$2:$X$2500,$A111,$AA$2:$AA$2500,"Yes"))</f>
      </c>
      <c r="AH111" t="str">
        <f>IF(OR($P111&lt;&gt;"Yes",N($AG111)=0),"",IF(AND($AG111=1,COUNTIFS($W$2:$W$2500,$A111,$AE$2:$AE$2500,1)+COUNTIFS($X$2:$X$2500,$A111,$AE$2:$AE$2500,1)&gt;0),"","Yes"))</f>
      </c>
      <c r="AI111">
        <f>IF($AH111="Yes",$AG111,"")</f>
      </c>
      <c r="AJ111">
        <f>IF($AI111="","",$AI111+ROW()/1000000)</f>
      </c>
      <c r="AK111">
        <f>IF(OR($A111="",$P111="Yes",N($AG111)=0),"",$AG111+ROW()/1000000)</f>
      </c>
      <c r="AL111" t="str">
        <f>IF($A111="","",INDEX(games!$J:$J,ROW())&amp;"")</f>
      </c>
      <c r="AM111">
        <f>IF($A111="","",SUMPRODUCT($AO111:$BD111,'Map Analysis'!$AP$2^{0,1,2,3,4,5,6,7,8,9,10,11,12,13,14,15}))</f>
      </c>
      <c r="AN111">
        <f>IF($A111="","",$AM111+ROW()/10000000)</f>
      </c>
      <c r="AO111">
        <f>IF($A111="","",COUNTIF($W$2:$W$2500,$A111))</f>
      </c>
      <c r="AP111">
        <f>IF($A111="","",SUMIFS($BF$2:$BF$2500,$W$2:$W$2500,$A111))</f>
      </c>
      <c r="AQ111">
        <f>IF($A111="","",SUMIFS($BG$2:$BG$2500,$W$2:$W$2500,$A111))</f>
      </c>
      <c r="AR111">
        <f>IF($A111="","",SUMIFS($BH$2:$BH$2500,$W$2:$W$2500,$A111))</f>
      </c>
      <c r="AS111">
        <f>IF($A111="","",SUMIFS($BI$2:$BI$2500,$W$2:$W$2500,$A111))</f>
      </c>
      <c r="AT111">
        <f>IF($A111="","",SUMIFS($BJ$2:$BJ$2500,$W$2:$W$2500,$A111))</f>
      </c>
      <c r="AU111">
        <f>IF($A111="","",SUMIFS($BK$2:$BK$2500,$W$2:$W$2500,$A111))</f>
      </c>
      <c r="AV111">
        <f>IF($A111="","",SUMIFS($BL$2:$BL$2500,$W$2:$W$2500,$A111))</f>
      </c>
      <c r="AW111">
        <f>IF($A111="","",SUMIFS($BM$2:$BM$2500,$W$2:$W$2500,$A111))</f>
      </c>
      <c r="AX111">
        <f>IF($A111="","",SUMIFS($BN$2:$BN$2500,$W$2:$W$2500,$A111))</f>
      </c>
      <c r="AY111">
        <f>IF($A111="","",SUMIFS($BO$2:$BO$2500,$W$2:$W$2500,$A111))</f>
      </c>
      <c r="AZ111">
        <f>IF($A111="","",SUMIFS($BP$2:$BP$2500,$W$2:$W$2500,$A111))</f>
      </c>
      <c r="BA111">
        <f>IF($A111="","",SUMIFS($BQ$2:$BQ$2500,$W$2:$W$2500,$A111))</f>
      </c>
      <c r="BB111">
        <f>IF($A111="","",SUMIFS($BR$2:$BR$2500,$W$2:$W$2500,$A111))</f>
      </c>
      <c r="BC111">
        <f>IF($A111="","",SUMIFS($BS$2:$BS$2500,$W$2:$W$2500,$A111))</f>
      </c>
      <c r="BD111">
        <f>IF($A111="","",SUMIFS($BT$2:$BT$2500,$W$2:$W$2500,$A111))</f>
      </c>
      <c r="BF111">
        <f>IF($Z111="","",INDEX($AO$2:$AO$2000,$Z111))</f>
      </c>
      <c r="BG111">
        <f>IF($Z111="","",INDEX($AP$2:$AP$2000,$Z111))</f>
      </c>
      <c r="BH111">
        <f>IF($Z111="","",INDEX($AQ$2:$AQ$2000,$Z111))</f>
      </c>
      <c r="BI111">
        <f>IF($Z111="","",INDEX($AR$2:$AR$2000,$Z111))</f>
      </c>
      <c r="BJ111">
        <f>IF($Z111="","",INDEX($AS$2:$AS$2000,$Z111))</f>
      </c>
      <c r="BK111">
        <f>IF($Z111="","",INDEX($AT$2:$AT$2000,$Z111))</f>
      </c>
      <c r="BL111">
        <f>IF($Z111="","",INDEX($AU$2:$AU$2000,$Z111))</f>
      </c>
      <c r="BM111">
        <f>IF($Z111="","",INDEX($AV$2:$AV$2000,$Z111))</f>
      </c>
      <c r="BN111">
        <f>IF($Z111="","",INDEX($AW$2:$AW$2000,$Z111))</f>
      </c>
      <c r="BO111">
        <f>IF($Z111="","",INDEX($AX$2:$AX$2000,$Z111))</f>
      </c>
      <c r="BP111">
        <f>IF($Z111="","",INDEX($AY$2:$AY$2000,$Z111))</f>
      </c>
      <c r="BQ111">
        <f>IF($Z111="","",INDEX($AZ$2:$AZ$2000,$Z111))</f>
      </c>
      <c r="BR111">
        <f>IF($Z111="","",INDEX($BA$2:$BA$2000,$Z111))</f>
      </c>
      <c r="BS111">
        <f>IF($Z111="","",INDEX($BB$2:$BB$2000,$Z111))</f>
      </c>
      <c r="BT111">
        <f>IF($Z111="","",INDEX($BC$2:$BC$2000,$Z111))</f>
      </c>
      <c r="BV111">
        <f>IF(OR($A111="",$P111&lt;&gt;"Yes",$AH111="Yes"),"",1+N($AG111))</f>
      </c>
      <c r="BW111">
        <f>IF($A111="","",COUNTIFS($W$2:$W$2500,$A111,$BZ$2:$BZ$2500,"Yes")+COUNTIFS($X$2:$X$2500,$A111,$BY$2:$BY$2500,"Yes"))</f>
      </c>
      <c r="BX111">
        <f>IF(OR($A111="",$P111="Yes"),"",IF(N($BW111)=0,0,1+SUMIFS($CB$2:$CB$2500,$W$2:$W$2500,$A111)+SUMIFS($CA$2:$CA$2500,$X$2:$X$2500,$A111)))</f>
      </c>
      <c r="BY111" t="str">
        <f>IF($Y111="","",INDEX($AH$2:$AH$2000,$Y111)&amp;"")</f>
      </c>
      <c r="BZ111" t="str">
        <f>IF($Z111="","",INDEX($AH$2:$AH$2000,$Z111)&amp;"")</f>
      </c>
      <c r="CA111">
        <f>IF($Y111="","",INDEX($BV$2:$BV$2000,$Y111))</f>
      </c>
      <c r="CB111">
        <f>IF($Z111="","",INDEX($BV$2:$BV$2000,$Z111))</f>
      </c>
    </row>
    <row r="112">
      <c r="A112" t="str">
        <f>IF(TRIM(INDEX(games!$A:$A,ROW()))="","",TRIM(INDEX(games!$A:$A,ROW())))</f>
      </c>
      <c r="B112">
        <f>IF(OR($A112="",INDEX(games!$B:$B,ROW())=""),"",INDEX(games!$B:$B,ROW()))</f>
      </c>
      <c r="C112" t="str">
        <f>IF(OR($A112="",INDEX(games!$C:$C,ROW())=""),"",INDEX(games!$C:$C,ROW()))</f>
      </c>
      <c r="D112">
        <f>IF($A112="","",COUNTIF($W$2:$W$2500,$A112)+COUNTIF($X$2:$X$2500,$A112))</f>
      </c>
      <c r="E112">
        <f>IF($A112="","",IFERROR(MATCH($C112,$R$2:$R$5,0),0))</f>
      </c>
      <c r="F112">
        <f>IF($A112="","",MOD(ROW(),34))</f>
      </c>
      <c r="G112">
        <f>IF($A112="",NA(),IF($C112="Action",$B112,NA()))</f>
      </c>
      <c r="H112">
        <f>IF($A112="",NA(),IF($C112="Action",1+$F112*0.023,NA()))</f>
      </c>
      <c r="I112">
        <f>IF($A112="",NA(),IF($C112="Strategy",$B112,NA()))</f>
      </c>
      <c r="J112">
        <f>IF($A112="",NA(),IF($C112="Strategy",2+$F112*0.023,NA()))</f>
      </c>
      <c r="K112">
        <f>IF($A112="",NA(),IF($C112="Deckbuilder",$B112,NA()))</f>
      </c>
      <c r="L112">
        <f>IF($A112="",NA(),IF($C112="Deckbuilder",3+$F112*0.023,NA()))</f>
      </c>
      <c r="M112">
        <f>IF($A112="",NA(),IF($C112="Traditional",$B112,NA()))</f>
      </c>
      <c r="N112">
        <f>IF($A112="",NA(),IF($C112="Traditional",4+$F112*0.023,NA()))</f>
      </c>
      <c r="O112">
        <f>IF($A112="","",$D112+ROW()/1000000)</f>
      </c>
      <c r="P112" t="str">
        <f>IF(OR($A112="",INDEX(games!$H:$H,ROW())=""),"",INDEX(games!$H:$H,ROW()))</f>
      </c>
      <c r="Q112">
        <f>IF(OR($A112="",$P112&lt;&gt;"Yes"),"",$D112+ROW()/1000000)</f>
      </c>
      <c r="T112">
        <f>IF($Y112="","",INDEX($B$2:$B$2000,$Y112))</f>
      </c>
      <c r="U112">
        <f>IF($Z112="","",INDEX($B$2:$B$2000,$Z112))</f>
      </c>
      <c r="V112">
        <f>IF(OR($T112="",$U112=""),"",$U112-$T112)</f>
      </c>
      <c r="W112" t="str">
        <f>IF(TRIM(INDEX(connections!$A:$A,ROW()))="","",TRIM(INDEX(connections!$A:$A,ROW())))</f>
      </c>
      <c r="X112" t="str">
        <f>IF($W112="","",TRIM(INDEX(connections!$B:$B,ROW())))</f>
      </c>
      <c r="Y112">
        <f>IF($W112="","",IFERROR(MATCH($W112,$A$2:$A$2000,0),""))</f>
      </c>
      <c r="Z112">
        <f>IF($X112="","",IFERROR(MATCH($X112,$A$2:$A$2000,0),""))</f>
      </c>
      <c r="AA112" t="str">
        <f>IF($Y112="","",INDEX($P$2:$P$2000,$Y112))</f>
      </c>
      <c r="AB112" t="str">
        <f>IF($Z112="","",INDEX($P$2:$P$2000,$Z112))</f>
      </c>
      <c r="AC112">
        <f>IF(AND($AA112="Yes",$AB112="Yes"),1,"")</f>
      </c>
      <c r="AD112">
        <f>IF(OR($Y112="",$Z112=""),"",IF(INDEX($C$2:$C$2000,$Y112)=INDEX($C$2:$C$2000,$Z112),0,1))</f>
      </c>
      <c r="AE112">
        <f>IF($AC112&lt;&gt;1,"",IF(AND(INDEX($AG$2:$AG$2000,$Y112)=1,INDEX($AG$2:$AG$2000,$Z112)=1),1,""))</f>
      </c>
      <c r="AG112">
        <f>IF($A112="","",COUNTIFS($W$2:$W$2500,$A112,$AB$2:$AB$2500,"Yes")+COUNTIFS($X$2:$X$2500,$A112,$AA$2:$AA$2500,"Yes"))</f>
      </c>
      <c r="AH112" t="str">
        <f>IF(OR($P112&lt;&gt;"Yes",N($AG112)=0),"",IF(AND($AG112=1,COUNTIFS($W$2:$W$2500,$A112,$AE$2:$AE$2500,1)+COUNTIFS($X$2:$X$2500,$A112,$AE$2:$AE$2500,1)&gt;0),"","Yes"))</f>
      </c>
      <c r="AI112">
        <f>IF($AH112="Yes",$AG112,"")</f>
      </c>
      <c r="AJ112">
        <f>IF($AI112="","",$AI112+ROW()/1000000)</f>
      </c>
      <c r="AK112">
        <f>IF(OR($A112="",$P112="Yes",N($AG112)=0),"",$AG112+ROW()/1000000)</f>
      </c>
      <c r="AL112" t="str">
        <f>IF($A112="","",INDEX(games!$J:$J,ROW())&amp;"")</f>
      </c>
      <c r="AM112">
        <f>IF($A112="","",SUMPRODUCT($AO112:$BD112,'Map Analysis'!$AP$2^{0,1,2,3,4,5,6,7,8,9,10,11,12,13,14,15}))</f>
      </c>
      <c r="AN112">
        <f>IF($A112="","",$AM112+ROW()/10000000)</f>
      </c>
      <c r="AO112">
        <f>IF($A112="","",COUNTIF($W$2:$W$2500,$A112))</f>
      </c>
      <c r="AP112">
        <f>IF($A112="","",SUMIFS($BF$2:$BF$2500,$W$2:$W$2500,$A112))</f>
      </c>
      <c r="AQ112">
        <f>IF($A112="","",SUMIFS($BG$2:$BG$2500,$W$2:$W$2500,$A112))</f>
      </c>
      <c r="AR112">
        <f>IF($A112="","",SUMIFS($BH$2:$BH$2500,$W$2:$W$2500,$A112))</f>
      </c>
      <c r="AS112">
        <f>IF($A112="","",SUMIFS($BI$2:$BI$2500,$W$2:$W$2500,$A112))</f>
      </c>
      <c r="AT112">
        <f>IF($A112="","",SUMIFS($BJ$2:$BJ$2500,$W$2:$W$2500,$A112))</f>
      </c>
      <c r="AU112">
        <f>IF($A112="","",SUMIFS($BK$2:$BK$2500,$W$2:$W$2500,$A112))</f>
      </c>
      <c r="AV112">
        <f>IF($A112="","",SUMIFS($BL$2:$BL$2500,$W$2:$W$2500,$A112))</f>
      </c>
      <c r="AW112">
        <f>IF($A112="","",SUMIFS($BM$2:$BM$2500,$W$2:$W$2500,$A112))</f>
      </c>
      <c r="AX112">
        <f>IF($A112="","",SUMIFS($BN$2:$BN$2500,$W$2:$W$2500,$A112))</f>
      </c>
      <c r="AY112">
        <f>IF($A112="","",SUMIFS($BO$2:$BO$2500,$W$2:$W$2500,$A112))</f>
      </c>
      <c r="AZ112">
        <f>IF($A112="","",SUMIFS($BP$2:$BP$2500,$W$2:$W$2500,$A112))</f>
      </c>
      <c r="BA112">
        <f>IF($A112="","",SUMIFS($BQ$2:$BQ$2500,$W$2:$W$2500,$A112))</f>
      </c>
      <c r="BB112">
        <f>IF($A112="","",SUMIFS($BR$2:$BR$2500,$W$2:$W$2500,$A112))</f>
      </c>
      <c r="BC112">
        <f>IF($A112="","",SUMIFS($BS$2:$BS$2500,$W$2:$W$2500,$A112))</f>
      </c>
      <c r="BD112">
        <f>IF($A112="","",SUMIFS($BT$2:$BT$2500,$W$2:$W$2500,$A112))</f>
      </c>
      <c r="BF112">
        <f>IF($Z112="","",INDEX($AO$2:$AO$2000,$Z112))</f>
      </c>
      <c r="BG112">
        <f>IF($Z112="","",INDEX($AP$2:$AP$2000,$Z112))</f>
      </c>
      <c r="BH112">
        <f>IF($Z112="","",INDEX($AQ$2:$AQ$2000,$Z112))</f>
      </c>
      <c r="BI112">
        <f>IF($Z112="","",INDEX($AR$2:$AR$2000,$Z112))</f>
      </c>
      <c r="BJ112">
        <f>IF($Z112="","",INDEX($AS$2:$AS$2000,$Z112))</f>
      </c>
      <c r="BK112">
        <f>IF($Z112="","",INDEX($AT$2:$AT$2000,$Z112))</f>
      </c>
      <c r="BL112">
        <f>IF($Z112="","",INDEX($AU$2:$AU$2000,$Z112))</f>
      </c>
      <c r="BM112">
        <f>IF($Z112="","",INDEX($AV$2:$AV$2000,$Z112))</f>
      </c>
      <c r="BN112">
        <f>IF($Z112="","",INDEX($AW$2:$AW$2000,$Z112))</f>
      </c>
      <c r="BO112">
        <f>IF($Z112="","",INDEX($AX$2:$AX$2000,$Z112))</f>
      </c>
      <c r="BP112">
        <f>IF($Z112="","",INDEX($AY$2:$AY$2000,$Z112))</f>
      </c>
      <c r="BQ112">
        <f>IF($Z112="","",INDEX($AZ$2:$AZ$2000,$Z112))</f>
      </c>
      <c r="BR112">
        <f>IF($Z112="","",INDEX($BA$2:$BA$2000,$Z112))</f>
      </c>
      <c r="BS112">
        <f>IF($Z112="","",INDEX($BB$2:$BB$2000,$Z112))</f>
      </c>
      <c r="BT112">
        <f>IF($Z112="","",INDEX($BC$2:$BC$2000,$Z112))</f>
      </c>
      <c r="BV112">
        <f>IF(OR($A112="",$P112&lt;&gt;"Yes",$AH112="Yes"),"",1+N($AG112))</f>
      </c>
      <c r="BW112">
        <f>IF($A112="","",COUNTIFS($W$2:$W$2500,$A112,$BZ$2:$BZ$2500,"Yes")+COUNTIFS($X$2:$X$2500,$A112,$BY$2:$BY$2500,"Yes"))</f>
      </c>
      <c r="BX112">
        <f>IF(OR($A112="",$P112="Yes"),"",IF(N($BW112)=0,0,1+SUMIFS($CB$2:$CB$2500,$W$2:$W$2500,$A112)+SUMIFS($CA$2:$CA$2500,$X$2:$X$2500,$A112)))</f>
      </c>
      <c r="BY112" t="str">
        <f>IF($Y112="","",INDEX($AH$2:$AH$2000,$Y112)&amp;"")</f>
      </c>
      <c r="BZ112" t="str">
        <f>IF($Z112="","",INDEX($AH$2:$AH$2000,$Z112)&amp;"")</f>
      </c>
      <c r="CA112">
        <f>IF($Y112="","",INDEX($BV$2:$BV$2000,$Y112))</f>
      </c>
      <c r="CB112">
        <f>IF($Z112="","",INDEX($BV$2:$BV$2000,$Z112))</f>
      </c>
    </row>
    <row r="113">
      <c r="A113" t="str">
        <f>IF(TRIM(INDEX(games!$A:$A,ROW()))="","",TRIM(INDEX(games!$A:$A,ROW())))</f>
      </c>
      <c r="B113">
        <f>IF(OR($A113="",INDEX(games!$B:$B,ROW())=""),"",INDEX(games!$B:$B,ROW()))</f>
      </c>
      <c r="C113" t="str">
        <f>IF(OR($A113="",INDEX(games!$C:$C,ROW())=""),"",INDEX(games!$C:$C,ROW()))</f>
      </c>
      <c r="D113">
        <f>IF($A113="","",COUNTIF($W$2:$W$2500,$A113)+COUNTIF($X$2:$X$2500,$A113))</f>
      </c>
      <c r="E113">
        <f>IF($A113="","",IFERROR(MATCH($C113,$R$2:$R$5,0),0))</f>
      </c>
      <c r="F113">
        <f>IF($A113="","",MOD(ROW(),34))</f>
      </c>
      <c r="G113">
        <f>IF($A113="",NA(),IF($C113="Action",$B113,NA()))</f>
      </c>
      <c r="H113">
        <f>IF($A113="",NA(),IF($C113="Action",1+$F113*0.023,NA()))</f>
      </c>
      <c r="I113">
        <f>IF($A113="",NA(),IF($C113="Strategy",$B113,NA()))</f>
      </c>
      <c r="J113">
        <f>IF($A113="",NA(),IF($C113="Strategy",2+$F113*0.023,NA()))</f>
      </c>
      <c r="K113">
        <f>IF($A113="",NA(),IF($C113="Deckbuilder",$B113,NA()))</f>
      </c>
      <c r="L113">
        <f>IF($A113="",NA(),IF($C113="Deckbuilder",3+$F113*0.023,NA()))</f>
      </c>
      <c r="M113">
        <f>IF($A113="",NA(),IF($C113="Traditional",$B113,NA()))</f>
      </c>
      <c r="N113">
        <f>IF($A113="",NA(),IF($C113="Traditional",4+$F113*0.023,NA()))</f>
      </c>
      <c r="O113">
        <f>IF($A113="","",$D113+ROW()/1000000)</f>
      </c>
      <c r="P113" t="str">
        <f>IF(OR($A113="",INDEX(games!$H:$H,ROW())=""),"",INDEX(games!$H:$H,ROW()))</f>
      </c>
      <c r="Q113">
        <f>IF(OR($A113="",$P113&lt;&gt;"Yes"),"",$D113+ROW()/1000000)</f>
      </c>
      <c r="T113">
        <f>IF($Y113="","",INDEX($B$2:$B$2000,$Y113))</f>
      </c>
      <c r="U113">
        <f>IF($Z113="","",INDEX($B$2:$B$2000,$Z113))</f>
      </c>
      <c r="V113">
        <f>IF(OR($T113="",$U113=""),"",$U113-$T113)</f>
      </c>
      <c r="W113" t="str">
        <f>IF(TRIM(INDEX(connections!$A:$A,ROW()))="","",TRIM(INDEX(connections!$A:$A,ROW())))</f>
      </c>
      <c r="X113" t="str">
        <f>IF($W113="","",TRIM(INDEX(connections!$B:$B,ROW())))</f>
      </c>
      <c r="Y113">
        <f>IF($W113="","",IFERROR(MATCH($W113,$A$2:$A$2000,0),""))</f>
      </c>
      <c r="Z113">
        <f>IF($X113="","",IFERROR(MATCH($X113,$A$2:$A$2000,0),""))</f>
      </c>
      <c r="AA113" t="str">
        <f>IF($Y113="","",INDEX($P$2:$P$2000,$Y113))</f>
      </c>
      <c r="AB113" t="str">
        <f>IF($Z113="","",INDEX($P$2:$P$2000,$Z113))</f>
      </c>
      <c r="AC113">
        <f>IF(AND($AA113="Yes",$AB113="Yes"),1,"")</f>
      </c>
      <c r="AD113">
        <f>IF(OR($Y113="",$Z113=""),"",IF(INDEX($C$2:$C$2000,$Y113)=INDEX($C$2:$C$2000,$Z113),0,1))</f>
      </c>
      <c r="AE113">
        <f>IF($AC113&lt;&gt;1,"",IF(AND(INDEX($AG$2:$AG$2000,$Y113)=1,INDEX($AG$2:$AG$2000,$Z113)=1),1,""))</f>
      </c>
      <c r="AG113">
        <f>IF($A113="","",COUNTIFS($W$2:$W$2500,$A113,$AB$2:$AB$2500,"Yes")+COUNTIFS($X$2:$X$2500,$A113,$AA$2:$AA$2500,"Yes"))</f>
      </c>
      <c r="AH113" t="str">
        <f>IF(OR($P113&lt;&gt;"Yes",N($AG113)=0),"",IF(AND($AG113=1,COUNTIFS($W$2:$W$2500,$A113,$AE$2:$AE$2500,1)+COUNTIFS($X$2:$X$2500,$A113,$AE$2:$AE$2500,1)&gt;0),"","Yes"))</f>
      </c>
      <c r="AI113">
        <f>IF($AH113="Yes",$AG113,"")</f>
      </c>
      <c r="AJ113">
        <f>IF($AI113="","",$AI113+ROW()/1000000)</f>
      </c>
      <c r="AK113">
        <f>IF(OR($A113="",$P113="Yes",N($AG113)=0),"",$AG113+ROW()/1000000)</f>
      </c>
      <c r="AL113" t="str">
        <f>IF($A113="","",INDEX(games!$J:$J,ROW())&amp;"")</f>
      </c>
      <c r="AM113">
        <f>IF($A113="","",SUMPRODUCT($AO113:$BD113,'Map Analysis'!$AP$2^{0,1,2,3,4,5,6,7,8,9,10,11,12,13,14,15}))</f>
      </c>
      <c r="AN113">
        <f>IF($A113="","",$AM113+ROW()/10000000)</f>
      </c>
      <c r="AO113">
        <f>IF($A113="","",COUNTIF($W$2:$W$2500,$A113))</f>
      </c>
      <c r="AP113">
        <f>IF($A113="","",SUMIFS($BF$2:$BF$2500,$W$2:$W$2500,$A113))</f>
      </c>
      <c r="AQ113">
        <f>IF($A113="","",SUMIFS($BG$2:$BG$2500,$W$2:$W$2500,$A113))</f>
      </c>
      <c r="AR113">
        <f>IF($A113="","",SUMIFS($BH$2:$BH$2500,$W$2:$W$2500,$A113))</f>
      </c>
      <c r="AS113">
        <f>IF($A113="","",SUMIFS($BI$2:$BI$2500,$W$2:$W$2500,$A113))</f>
      </c>
      <c r="AT113">
        <f>IF($A113="","",SUMIFS($BJ$2:$BJ$2500,$W$2:$W$2500,$A113))</f>
      </c>
      <c r="AU113">
        <f>IF($A113="","",SUMIFS($BK$2:$BK$2500,$W$2:$W$2500,$A113))</f>
      </c>
      <c r="AV113">
        <f>IF($A113="","",SUMIFS($BL$2:$BL$2500,$W$2:$W$2500,$A113))</f>
      </c>
      <c r="AW113">
        <f>IF($A113="","",SUMIFS($BM$2:$BM$2500,$W$2:$W$2500,$A113))</f>
      </c>
      <c r="AX113">
        <f>IF($A113="","",SUMIFS($BN$2:$BN$2500,$W$2:$W$2500,$A113))</f>
      </c>
      <c r="AY113">
        <f>IF($A113="","",SUMIFS($BO$2:$BO$2500,$W$2:$W$2500,$A113))</f>
      </c>
      <c r="AZ113">
        <f>IF($A113="","",SUMIFS($BP$2:$BP$2500,$W$2:$W$2500,$A113))</f>
      </c>
      <c r="BA113">
        <f>IF($A113="","",SUMIFS($BQ$2:$BQ$2500,$W$2:$W$2500,$A113))</f>
      </c>
      <c r="BB113">
        <f>IF($A113="","",SUMIFS($BR$2:$BR$2500,$W$2:$W$2500,$A113))</f>
      </c>
      <c r="BC113">
        <f>IF($A113="","",SUMIFS($BS$2:$BS$2500,$W$2:$W$2500,$A113))</f>
      </c>
      <c r="BD113">
        <f>IF($A113="","",SUMIFS($BT$2:$BT$2500,$W$2:$W$2500,$A113))</f>
      </c>
      <c r="BF113">
        <f>IF($Z113="","",INDEX($AO$2:$AO$2000,$Z113))</f>
      </c>
      <c r="BG113">
        <f>IF($Z113="","",INDEX($AP$2:$AP$2000,$Z113))</f>
      </c>
      <c r="BH113">
        <f>IF($Z113="","",INDEX($AQ$2:$AQ$2000,$Z113))</f>
      </c>
      <c r="BI113">
        <f>IF($Z113="","",INDEX($AR$2:$AR$2000,$Z113))</f>
      </c>
      <c r="BJ113">
        <f>IF($Z113="","",INDEX($AS$2:$AS$2000,$Z113))</f>
      </c>
      <c r="BK113">
        <f>IF($Z113="","",INDEX($AT$2:$AT$2000,$Z113))</f>
      </c>
      <c r="BL113">
        <f>IF($Z113="","",INDEX($AU$2:$AU$2000,$Z113))</f>
      </c>
      <c r="BM113">
        <f>IF($Z113="","",INDEX($AV$2:$AV$2000,$Z113))</f>
      </c>
      <c r="BN113">
        <f>IF($Z113="","",INDEX($AW$2:$AW$2000,$Z113))</f>
      </c>
      <c r="BO113">
        <f>IF($Z113="","",INDEX($AX$2:$AX$2000,$Z113))</f>
      </c>
      <c r="BP113">
        <f>IF($Z113="","",INDEX($AY$2:$AY$2000,$Z113))</f>
      </c>
      <c r="BQ113">
        <f>IF($Z113="","",INDEX($AZ$2:$AZ$2000,$Z113))</f>
      </c>
      <c r="BR113">
        <f>IF($Z113="","",INDEX($BA$2:$BA$2000,$Z113))</f>
      </c>
      <c r="BS113">
        <f>IF($Z113="","",INDEX($BB$2:$BB$2000,$Z113))</f>
      </c>
      <c r="BT113">
        <f>IF($Z113="","",INDEX($BC$2:$BC$2000,$Z113))</f>
      </c>
      <c r="BV113">
        <f>IF(OR($A113="",$P113&lt;&gt;"Yes",$AH113="Yes"),"",1+N($AG113))</f>
      </c>
      <c r="BW113">
        <f>IF($A113="","",COUNTIFS($W$2:$W$2500,$A113,$BZ$2:$BZ$2500,"Yes")+COUNTIFS($X$2:$X$2500,$A113,$BY$2:$BY$2500,"Yes"))</f>
      </c>
      <c r="BX113">
        <f>IF(OR($A113="",$P113="Yes"),"",IF(N($BW113)=0,0,1+SUMIFS($CB$2:$CB$2500,$W$2:$W$2500,$A113)+SUMIFS($CA$2:$CA$2500,$X$2:$X$2500,$A113)))</f>
      </c>
      <c r="BY113" t="str">
        <f>IF($Y113="","",INDEX($AH$2:$AH$2000,$Y113)&amp;"")</f>
      </c>
      <c r="BZ113" t="str">
        <f>IF($Z113="","",INDEX($AH$2:$AH$2000,$Z113)&amp;"")</f>
      </c>
      <c r="CA113">
        <f>IF($Y113="","",INDEX($BV$2:$BV$2000,$Y113))</f>
      </c>
      <c r="CB113">
        <f>IF($Z113="","",INDEX($BV$2:$BV$2000,$Z113))</f>
      </c>
    </row>
    <row r="114">
      <c r="A114" t="str">
        <f>IF(TRIM(INDEX(games!$A:$A,ROW()))="","",TRIM(INDEX(games!$A:$A,ROW())))</f>
      </c>
      <c r="B114">
        <f>IF(OR($A114="",INDEX(games!$B:$B,ROW())=""),"",INDEX(games!$B:$B,ROW()))</f>
      </c>
      <c r="C114" t="str">
        <f>IF(OR($A114="",INDEX(games!$C:$C,ROW())=""),"",INDEX(games!$C:$C,ROW()))</f>
      </c>
      <c r="D114">
        <f>IF($A114="","",COUNTIF($W$2:$W$2500,$A114)+COUNTIF($X$2:$X$2500,$A114))</f>
      </c>
      <c r="E114">
        <f>IF($A114="","",IFERROR(MATCH($C114,$R$2:$R$5,0),0))</f>
      </c>
      <c r="F114">
        <f>IF($A114="","",MOD(ROW(),34))</f>
      </c>
      <c r="G114">
        <f>IF($A114="",NA(),IF($C114="Action",$B114,NA()))</f>
      </c>
      <c r="H114">
        <f>IF($A114="",NA(),IF($C114="Action",1+$F114*0.023,NA()))</f>
      </c>
      <c r="I114">
        <f>IF($A114="",NA(),IF($C114="Strategy",$B114,NA()))</f>
      </c>
      <c r="J114">
        <f>IF($A114="",NA(),IF($C114="Strategy",2+$F114*0.023,NA()))</f>
      </c>
      <c r="K114">
        <f>IF($A114="",NA(),IF($C114="Deckbuilder",$B114,NA()))</f>
      </c>
      <c r="L114">
        <f>IF($A114="",NA(),IF($C114="Deckbuilder",3+$F114*0.023,NA()))</f>
      </c>
      <c r="M114">
        <f>IF($A114="",NA(),IF($C114="Traditional",$B114,NA()))</f>
      </c>
      <c r="N114">
        <f>IF($A114="",NA(),IF($C114="Traditional",4+$F114*0.023,NA()))</f>
      </c>
      <c r="O114">
        <f>IF($A114="","",$D114+ROW()/1000000)</f>
      </c>
      <c r="P114" t="str">
        <f>IF(OR($A114="",INDEX(games!$H:$H,ROW())=""),"",INDEX(games!$H:$H,ROW()))</f>
      </c>
      <c r="Q114">
        <f>IF(OR($A114="",$P114&lt;&gt;"Yes"),"",$D114+ROW()/1000000)</f>
      </c>
      <c r="T114">
        <f>IF($Y114="","",INDEX($B$2:$B$2000,$Y114))</f>
      </c>
      <c r="U114">
        <f>IF($Z114="","",INDEX($B$2:$B$2000,$Z114))</f>
      </c>
      <c r="V114">
        <f>IF(OR($T114="",$U114=""),"",$U114-$T114)</f>
      </c>
      <c r="W114" t="str">
        <f>IF(TRIM(INDEX(connections!$A:$A,ROW()))="","",TRIM(INDEX(connections!$A:$A,ROW())))</f>
      </c>
      <c r="X114" t="str">
        <f>IF($W114="","",TRIM(INDEX(connections!$B:$B,ROW())))</f>
      </c>
      <c r="Y114">
        <f>IF($W114="","",IFERROR(MATCH($W114,$A$2:$A$2000,0),""))</f>
      </c>
      <c r="Z114">
        <f>IF($X114="","",IFERROR(MATCH($X114,$A$2:$A$2000,0),""))</f>
      </c>
      <c r="AA114" t="str">
        <f>IF($Y114="","",INDEX($P$2:$P$2000,$Y114))</f>
      </c>
      <c r="AB114" t="str">
        <f>IF($Z114="","",INDEX($P$2:$P$2000,$Z114))</f>
      </c>
      <c r="AC114">
        <f>IF(AND($AA114="Yes",$AB114="Yes"),1,"")</f>
      </c>
      <c r="AD114">
        <f>IF(OR($Y114="",$Z114=""),"",IF(INDEX($C$2:$C$2000,$Y114)=INDEX($C$2:$C$2000,$Z114),0,1))</f>
      </c>
      <c r="AE114">
        <f>IF($AC114&lt;&gt;1,"",IF(AND(INDEX($AG$2:$AG$2000,$Y114)=1,INDEX($AG$2:$AG$2000,$Z114)=1),1,""))</f>
      </c>
      <c r="AG114">
        <f>IF($A114="","",COUNTIFS($W$2:$W$2500,$A114,$AB$2:$AB$2500,"Yes")+COUNTIFS($X$2:$X$2500,$A114,$AA$2:$AA$2500,"Yes"))</f>
      </c>
      <c r="AH114" t="str">
        <f>IF(OR($P114&lt;&gt;"Yes",N($AG114)=0),"",IF(AND($AG114=1,COUNTIFS($W$2:$W$2500,$A114,$AE$2:$AE$2500,1)+COUNTIFS($X$2:$X$2500,$A114,$AE$2:$AE$2500,1)&gt;0),"","Yes"))</f>
      </c>
      <c r="AI114">
        <f>IF($AH114="Yes",$AG114,"")</f>
      </c>
      <c r="AJ114">
        <f>IF($AI114="","",$AI114+ROW()/1000000)</f>
      </c>
      <c r="AK114">
        <f>IF(OR($A114="",$P114="Yes",N($AG114)=0),"",$AG114+ROW()/1000000)</f>
      </c>
      <c r="AL114" t="str">
        <f>IF($A114="","",INDEX(games!$J:$J,ROW())&amp;"")</f>
      </c>
      <c r="AM114">
        <f>IF($A114="","",SUMPRODUCT($AO114:$BD114,'Map Analysis'!$AP$2^{0,1,2,3,4,5,6,7,8,9,10,11,12,13,14,15}))</f>
      </c>
      <c r="AN114">
        <f>IF($A114="","",$AM114+ROW()/10000000)</f>
      </c>
      <c r="AO114">
        <f>IF($A114="","",COUNTIF($W$2:$W$2500,$A114))</f>
      </c>
      <c r="AP114">
        <f>IF($A114="","",SUMIFS($BF$2:$BF$2500,$W$2:$W$2500,$A114))</f>
      </c>
      <c r="AQ114">
        <f>IF($A114="","",SUMIFS($BG$2:$BG$2500,$W$2:$W$2500,$A114))</f>
      </c>
      <c r="AR114">
        <f>IF($A114="","",SUMIFS($BH$2:$BH$2500,$W$2:$W$2500,$A114))</f>
      </c>
      <c r="AS114">
        <f>IF($A114="","",SUMIFS($BI$2:$BI$2500,$W$2:$W$2500,$A114))</f>
      </c>
      <c r="AT114">
        <f>IF($A114="","",SUMIFS($BJ$2:$BJ$2500,$W$2:$W$2500,$A114))</f>
      </c>
      <c r="AU114">
        <f>IF($A114="","",SUMIFS($BK$2:$BK$2500,$W$2:$W$2500,$A114))</f>
      </c>
      <c r="AV114">
        <f>IF($A114="","",SUMIFS($BL$2:$BL$2500,$W$2:$W$2500,$A114))</f>
      </c>
      <c r="AW114">
        <f>IF($A114="","",SUMIFS($BM$2:$BM$2500,$W$2:$W$2500,$A114))</f>
      </c>
      <c r="AX114">
        <f>IF($A114="","",SUMIFS($BN$2:$BN$2500,$W$2:$W$2500,$A114))</f>
      </c>
      <c r="AY114">
        <f>IF($A114="","",SUMIFS($BO$2:$BO$2500,$W$2:$W$2500,$A114))</f>
      </c>
      <c r="AZ114">
        <f>IF($A114="","",SUMIFS($BP$2:$BP$2500,$W$2:$W$2500,$A114))</f>
      </c>
      <c r="BA114">
        <f>IF($A114="","",SUMIFS($BQ$2:$BQ$2500,$W$2:$W$2500,$A114))</f>
      </c>
      <c r="BB114">
        <f>IF($A114="","",SUMIFS($BR$2:$BR$2500,$W$2:$W$2500,$A114))</f>
      </c>
      <c r="BC114">
        <f>IF($A114="","",SUMIFS($BS$2:$BS$2500,$W$2:$W$2500,$A114))</f>
      </c>
      <c r="BD114">
        <f>IF($A114="","",SUMIFS($BT$2:$BT$2500,$W$2:$W$2500,$A114))</f>
      </c>
      <c r="BF114">
        <f>IF($Z114="","",INDEX($AO$2:$AO$2000,$Z114))</f>
      </c>
      <c r="BG114">
        <f>IF($Z114="","",INDEX($AP$2:$AP$2000,$Z114))</f>
      </c>
      <c r="BH114">
        <f>IF($Z114="","",INDEX($AQ$2:$AQ$2000,$Z114))</f>
      </c>
      <c r="BI114">
        <f>IF($Z114="","",INDEX($AR$2:$AR$2000,$Z114))</f>
      </c>
      <c r="BJ114">
        <f>IF($Z114="","",INDEX($AS$2:$AS$2000,$Z114))</f>
      </c>
      <c r="BK114">
        <f>IF($Z114="","",INDEX($AT$2:$AT$2000,$Z114))</f>
      </c>
      <c r="BL114">
        <f>IF($Z114="","",INDEX($AU$2:$AU$2000,$Z114))</f>
      </c>
      <c r="BM114">
        <f>IF($Z114="","",INDEX($AV$2:$AV$2000,$Z114))</f>
      </c>
      <c r="BN114">
        <f>IF($Z114="","",INDEX($AW$2:$AW$2000,$Z114))</f>
      </c>
      <c r="BO114">
        <f>IF($Z114="","",INDEX($AX$2:$AX$2000,$Z114))</f>
      </c>
      <c r="BP114">
        <f>IF($Z114="","",INDEX($AY$2:$AY$2000,$Z114))</f>
      </c>
      <c r="BQ114">
        <f>IF($Z114="","",INDEX($AZ$2:$AZ$2000,$Z114))</f>
      </c>
      <c r="BR114">
        <f>IF($Z114="","",INDEX($BA$2:$BA$2000,$Z114))</f>
      </c>
      <c r="BS114">
        <f>IF($Z114="","",INDEX($BB$2:$BB$2000,$Z114))</f>
      </c>
      <c r="BT114">
        <f>IF($Z114="","",INDEX($BC$2:$BC$2000,$Z114))</f>
      </c>
      <c r="BV114">
        <f>IF(OR($A114="",$P114&lt;&gt;"Yes",$AH114="Yes"),"",1+N($AG114))</f>
      </c>
      <c r="BW114">
        <f>IF($A114="","",COUNTIFS($W$2:$W$2500,$A114,$BZ$2:$BZ$2500,"Yes")+COUNTIFS($X$2:$X$2500,$A114,$BY$2:$BY$2500,"Yes"))</f>
      </c>
      <c r="BX114">
        <f>IF(OR($A114="",$P114="Yes"),"",IF(N($BW114)=0,0,1+SUMIFS($CB$2:$CB$2500,$W$2:$W$2500,$A114)+SUMIFS($CA$2:$CA$2500,$X$2:$X$2500,$A114)))</f>
      </c>
      <c r="BY114" t="str">
        <f>IF($Y114="","",INDEX($AH$2:$AH$2000,$Y114)&amp;"")</f>
      </c>
      <c r="BZ114" t="str">
        <f>IF($Z114="","",INDEX($AH$2:$AH$2000,$Z114)&amp;"")</f>
      </c>
      <c r="CA114">
        <f>IF($Y114="","",INDEX($BV$2:$BV$2000,$Y114))</f>
      </c>
      <c r="CB114">
        <f>IF($Z114="","",INDEX($BV$2:$BV$2000,$Z114))</f>
      </c>
    </row>
    <row r="115">
      <c r="A115" t="str">
        <f>IF(TRIM(INDEX(games!$A:$A,ROW()))="","",TRIM(INDEX(games!$A:$A,ROW())))</f>
      </c>
      <c r="B115">
        <f>IF(OR($A115="",INDEX(games!$B:$B,ROW())=""),"",INDEX(games!$B:$B,ROW()))</f>
      </c>
      <c r="C115" t="str">
        <f>IF(OR($A115="",INDEX(games!$C:$C,ROW())=""),"",INDEX(games!$C:$C,ROW()))</f>
      </c>
      <c r="D115">
        <f>IF($A115="","",COUNTIF($W$2:$W$2500,$A115)+COUNTIF($X$2:$X$2500,$A115))</f>
      </c>
      <c r="E115">
        <f>IF($A115="","",IFERROR(MATCH($C115,$R$2:$R$5,0),0))</f>
      </c>
      <c r="F115">
        <f>IF($A115="","",MOD(ROW(),34))</f>
      </c>
      <c r="G115">
        <f>IF($A115="",NA(),IF($C115="Action",$B115,NA()))</f>
      </c>
      <c r="H115">
        <f>IF($A115="",NA(),IF($C115="Action",1+$F115*0.023,NA()))</f>
      </c>
      <c r="I115">
        <f>IF($A115="",NA(),IF($C115="Strategy",$B115,NA()))</f>
      </c>
      <c r="J115">
        <f>IF($A115="",NA(),IF($C115="Strategy",2+$F115*0.023,NA()))</f>
      </c>
      <c r="K115">
        <f>IF($A115="",NA(),IF($C115="Deckbuilder",$B115,NA()))</f>
      </c>
      <c r="L115">
        <f>IF($A115="",NA(),IF($C115="Deckbuilder",3+$F115*0.023,NA()))</f>
      </c>
      <c r="M115">
        <f>IF($A115="",NA(),IF($C115="Traditional",$B115,NA()))</f>
      </c>
      <c r="N115">
        <f>IF($A115="",NA(),IF($C115="Traditional",4+$F115*0.023,NA()))</f>
      </c>
      <c r="O115">
        <f>IF($A115="","",$D115+ROW()/1000000)</f>
      </c>
      <c r="P115" t="str">
        <f>IF(OR($A115="",INDEX(games!$H:$H,ROW())=""),"",INDEX(games!$H:$H,ROW()))</f>
      </c>
      <c r="Q115">
        <f>IF(OR($A115="",$P115&lt;&gt;"Yes"),"",$D115+ROW()/1000000)</f>
      </c>
      <c r="T115">
        <f>IF($Y115="","",INDEX($B$2:$B$2000,$Y115))</f>
      </c>
      <c r="U115">
        <f>IF($Z115="","",INDEX($B$2:$B$2000,$Z115))</f>
      </c>
      <c r="V115">
        <f>IF(OR($T115="",$U115=""),"",$U115-$T115)</f>
      </c>
      <c r="W115" t="str">
        <f>IF(TRIM(INDEX(connections!$A:$A,ROW()))="","",TRIM(INDEX(connections!$A:$A,ROW())))</f>
      </c>
      <c r="X115" t="str">
        <f>IF($W115="","",TRIM(INDEX(connections!$B:$B,ROW())))</f>
      </c>
      <c r="Y115">
        <f>IF($W115="","",IFERROR(MATCH($W115,$A$2:$A$2000,0),""))</f>
      </c>
      <c r="Z115">
        <f>IF($X115="","",IFERROR(MATCH($X115,$A$2:$A$2000,0),""))</f>
      </c>
      <c r="AA115" t="str">
        <f>IF($Y115="","",INDEX($P$2:$P$2000,$Y115))</f>
      </c>
      <c r="AB115" t="str">
        <f>IF($Z115="","",INDEX($P$2:$P$2000,$Z115))</f>
      </c>
      <c r="AC115">
        <f>IF(AND($AA115="Yes",$AB115="Yes"),1,"")</f>
      </c>
      <c r="AD115">
        <f>IF(OR($Y115="",$Z115=""),"",IF(INDEX($C$2:$C$2000,$Y115)=INDEX($C$2:$C$2000,$Z115),0,1))</f>
      </c>
      <c r="AE115">
        <f>IF($AC115&lt;&gt;1,"",IF(AND(INDEX($AG$2:$AG$2000,$Y115)=1,INDEX($AG$2:$AG$2000,$Z115)=1),1,""))</f>
      </c>
      <c r="AG115">
        <f>IF($A115="","",COUNTIFS($W$2:$W$2500,$A115,$AB$2:$AB$2500,"Yes")+COUNTIFS($X$2:$X$2500,$A115,$AA$2:$AA$2500,"Yes"))</f>
      </c>
      <c r="AH115" t="str">
        <f>IF(OR($P115&lt;&gt;"Yes",N($AG115)=0),"",IF(AND($AG115=1,COUNTIFS($W$2:$W$2500,$A115,$AE$2:$AE$2500,1)+COUNTIFS($X$2:$X$2500,$A115,$AE$2:$AE$2500,1)&gt;0),"","Yes"))</f>
      </c>
      <c r="AI115">
        <f>IF($AH115="Yes",$AG115,"")</f>
      </c>
      <c r="AJ115">
        <f>IF($AI115="","",$AI115+ROW()/1000000)</f>
      </c>
      <c r="AK115">
        <f>IF(OR($A115="",$P115="Yes",N($AG115)=0),"",$AG115+ROW()/1000000)</f>
      </c>
      <c r="AL115" t="str">
        <f>IF($A115="","",INDEX(games!$J:$J,ROW())&amp;"")</f>
      </c>
      <c r="AM115">
        <f>IF($A115="","",SUMPRODUCT($AO115:$BD115,'Map Analysis'!$AP$2^{0,1,2,3,4,5,6,7,8,9,10,11,12,13,14,15}))</f>
      </c>
      <c r="AN115">
        <f>IF($A115="","",$AM115+ROW()/10000000)</f>
      </c>
      <c r="AO115">
        <f>IF($A115="","",COUNTIF($W$2:$W$2500,$A115))</f>
      </c>
      <c r="AP115">
        <f>IF($A115="","",SUMIFS($BF$2:$BF$2500,$W$2:$W$2500,$A115))</f>
      </c>
      <c r="AQ115">
        <f>IF($A115="","",SUMIFS($BG$2:$BG$2500,$W$2:$W$2500,$A115))</f>
      </c>
      <c r="AR115">
        <f>IF($A115="","",SUMIFS($BH$2:$BH$2500,$W$2:$W$2500,$A115))</f>
      </c>
      <c r="AS115">
        <f>IF($A115="","",SUMIFS($BI$2:$BI$2500,$W$2:$W$2500,$A115))</f>
      </c>
      <c r="AT115">
        <f>IF($A115="","",SUMIFS($BJ$2:$BJ$2500,$W$2:$W$2500,$A115))</f>
      </c>
      <c r="AU115">
        <f>IF($A115="","",SUMIFS($BK$2:$BK$2500,$W$2:$W$2500,$A115))</f>
      </c>
      <c r="AV115">
        <f>IF($A115="","",SUMIFS($BL$2:$BL$2500,$W$2:$W$2500,$A115))</f>
      </c>
      <c r="AW115">
        <f>IF($A115="","",SUMIFS($BM$2:$BM$2500,$W$2:$W$2500,$A115))</f>
      </c>
      <c r="AX115">
        <f>IF($A115="","",SUMIFS($BN$2:$BN$2500,$W$2:$W$2500,$A115))</f>
      </c>
      <c r="AY115">
        <f>IF($A115="","",SUMIFS($BO$2:$BO$2500,$W$2:$W$2500,$A115))</f>
      </c>
      <c r="AZ115">
        <f>IF($A115="","",SUMIFS($BP$2:$BP$2500,$W$2:$W$2500,$A115))</f>
      </c>
      <c r="BA115">
        <f>IF($A115="","",SUMIFS($BQ$2:$BQ$2500,$W$2:$W$2500,$A115))</f>
      </c>
      <c r="BB115">
        <f>IF($A115="","",SUMIFS($BR$2:$BR$2500,$W$2:$W$2500,$A115))</f>
      </c>
      <c r="BC115">
        <f>IF($A115="","",SUMIFS($BS$2:$BS$2500,$W$2:$W$2500,$A115))</f>
      </c>
      <c r="BD115">
        <f>IF($A115="","",SUMIFS($BT$2:$BT$2500,$W$2:$W$2500,$A115))</f>
      </c>
      <c r="BF115">
        <f>IF($Z115="","",INDEX($AO$2:$AO$2000,$Z115))</f>
      </c>
      <c r="BG115">
        <f>IF($Z115="","",INDEX($AP$2:$AP$2000,$Z115))</f>
      </c>
      <c r="BH115">
        <f>IF($Z115="","",INDEX($AQ$2:$AQ$2000,$Z115))</f>
      </c>
      <c r="BI115">
        <f>IF($Z115="","",INDEX($AR$2:$AR$2000,$Z115))</f>
      </c>
      <c r="BJ115">
        <f>IF($Z115="","",INDEX($AS$2:$AS$2000,$Z115))</f>
      </c>
      <c r="BK115">
        <f>IF($Z115="","",INDEX($AT$2:$AT$2000,$Z115))</f>
      </c>
      <c r="BL115">
        <f>IF($Z115="","",INDEX($AU$2:$AU$2000,$Z115))</f>
      </c>
      <c r="BM115">
        <f>IF($Z115="","",INDEX($AV$2:$AV$2000,$Z115))</f>
      </c>
      <c r="BN115">
        <f>IF($Z115="","",INDEX($AW$2:$AW$2000,$Z115))</f>
      </c>
      <c r="BO115">
        <f>IF($Z115="","",INDEX($AX$2:$AX$2000,$Z115))</f>
      </c>
      <c r="BP115">
        <f>IF($Z115="","",INDEX($AY$2:$AY$2000,$Z115))</f>
      </c>
      <c r="BQ115">
        <f>IF($Z115="","",INDEX($AZ$2:$AZ$2000,$Z115))</f>
      </c>
      <c r="BR115">
        <f>IF($Z115="","",INDEX($BA$2:$BA$2000,$Z115))</f>
      </c>
      <c r="BS115">
        <f>IF($Z115="","",INDEX($BB$2:$BB$2000,$Z115))</f>
      </c>
      <c r="BT115">
        <f>IF($Z115="","",INDEX($BC$2:$BC$2000,$Z115))</f>
      </c>
      <c r="BV115">
        <f>IF(OR($A115="",$P115&lt;&gt;"Yes",$AH115="Yes"),"",1+N($AG115))</f>
      </c>
      <c r="BW115">
        <f>IF($A115="","",COUNTIFS($W$2:$W$2500,$A115,$BZ$2:$BZ$2500,"Yes")+COUNTIFS($X$2:$X$2500,$A115,$BY$2:$BY$2500,"Yes"))</f>
      </c>
      <c r="BX115">
        <f>IF(OR($A115="",$P115="Yes"),"",IF(N($BW115)=0,0,1+SUMIFS($CB$2:$CB$2500,$W$2:$W$2500,$A115)+SUMIFS($CA$2:$CA$2500,$X$2:$X$2500,$A115)))</f>
      </c>
      <c r="BY115" t="str">
        <f>IF($Y115="","",INDEX($AH$2:$AH$2000,$Y115)&amp;"")</f>
      </c>
      <c r="BZ115" t="str">
        <f>IF($Z115="","",INDEX($AH$2:$AH$2000,$Z115)&amp;"")</f>
      </c>
      <c r="CA115">
        <f>IF($Y115="","",INDEX($BV$2:$BV$2000,$Y115))</f>
      </c>
      <c r="CB115">
        <f>IF($Z115="","",INDEX($BV$2:$BV$2000,$Z115))</f>
      </c>
    </row>
    <row r="116">
      <c r="A116" t="str">
        <f>IF(TRIM(INDEX(games!$A:$A,ROW()))="","",TRIM(INDEX(games!$A:$A,ROW())))</f>
      </c>
      <c r="B116">
        <f>IF(OR($A116="",INDEX(games!$B:$B,ROW())=""),"",INDEX(games!$B:$B,ROW()))</f>
      </c>
      <c r="C116" t="str">
        <f>IF(OR($A116="",INDEX(games!$C:$C,ROW())=""),"",INDEX(games!$C:$C,ROW()))</f>
      </c>
      <c r="D116">
        <f>IF($A116="","",COUNTIF($W$2:$W$2500,$A116)+COUNTIF($X$2:$X$2500,$A116))</f>
      </c>
      <c r="E116">
        <f>IF($A116="","",IFERROR(MATCH($C116,$R$2:$R$5,0),0))</f>
      </c>
      <c r="F116">
        <f>IF($A116="","",MOD(ROW(),34))</f>
      </c>
      <c r="G116">
        <f>IF($A116="",NA(),IF($C116="Action",$B116,NA()))</f>
      </c>
      <c r="H116">
        <f>IF($A116="",NA(),IF($C116="Action",1+$F116*0.023,NA()))</f>
      </c>
      <c r="I116">
        <f>IF($A116="",NA(),IF($C116="Strategy",$B116,NA()))</f>
      </c>
      <c r="J116">
        <f>IF($A116="",NA(),IF($C116="Strategy",2+$F116*0.023,NA()))</f>
      </c>
      <c r="K116">
        <f>IF($A116="",NA(),IF($C116="Deckbuilder",$B116,NA()))</f>
      </c>
      <c r="L116">
        <f>IF($A116="",NA(),IF($C116="Deckbuilder",3+$F116*0.023,NA()))</f>
      </c>
      <c r="M116">
        <f>IF($A116="",NA(),IF($C116="Traditional",$B116,NA()))</f>
      </c>
      <c r="N116">
        <f>IF($A116="",NA(),IF($C116="Traditional",4+$F116*0.023,NA()))</f>
      </c>
      <c r="O116">
        <f>IF($A116="","",$D116+ROW()/1000000)</f>
      </c>
      <c r="P116" t="str">
        <f>IF(OR($A116="",INDEX(games!$H:$H,ROW())=""),"",INDEX(games!$H:$H,ROW()))</f>
      </c>
      <c r="Q116">
        <f>IF(OR($A116="",$P116&lt;&gt;"Yes"),"",$D116+ROW()/1000000)</f>
      </c>
      <c r="T116">
        <f>IF($Y116="","",INDEX($B$2:$B$2000,$Y116))</f>
      </c>
      <c r="U116">
        <f>IF($Z116="","",INDEX($B$2:$B$2000,$Z116))</f>
      </c>
      <c r="V116">
        <f>IF(OR($T116="",$U116=""),"",$U116-$T116)</f>
      </c>
      <c r="W116" t="str">
        <f>IF(TRIM(INDEX(connections!$A:$A,ROW()))="","",TRIM(INDEX(connections!$A:$A,ROW())))</f>
      </c>
      <c r="X116" t="str">
        <f>IF($W116="","",TRIM(INDEX(connections!$B:$B,ROW())))</f>
      </c>
      <c r="Y116">
        <f>IF($W116="","",IFERROR(MATCH($W116,$A$2:$A$2000,0),""))</f>
      </c>
      <c r="Z116">
        <f>IF($X116="","",IFERROR(MATCH($X116,$A$2:$A$2000,0),""))</f>
      </c>
      <c r="AA116" t="str">
        <f>IF($Y116="","",INDEX($P$2:$P$2000,$Y116))</f>
      </c>
      <c r="AB116" t="str">
        <f>IF($Z116="","",INDEX($P$2:$P$2000,$Z116))</f>
      </c>
      <c r="AC116">
        <f>IF(AND($AA116="Yes",$AB116="Yes"),1,"")</f>
      </c>
      <c r="AD116">
        <f>IF(OR($Y116="",$Z116=""),"",IF(INDEX($C$2:$C$2000,$Y116)=INDEX($C$2:$C$2000,$Z116),0,1))</f>
      </c>
      <c r="AE116">
        <f>IF($AC116&lt;&gt;1,"",IF(AND(INDEX($AG$2:$AG$2000,$Y116)=1,INDEX($AG$2:$AG$2000,$Z116)=1),1,""))</f>
      </c>
      <c r="AG116">
        <f>IF($A116="","",COUNTIFS($W$2:$W$2500,$A116,$AB$2:$AB$2500,"Yes")+COUNTIFS($X$2:$X$2500,$A116,$AA$2:$AA$2500,"Yes"))</f>
      </c>
      <c r="AH116" t="str">
        <f>IF(OR($P116&lt;&gt;"Yes",N($AG116)=0),"",IF(AND($AG116=1,COUNTIFS($W$2:$W$2500,$A116,$AE$2:$AE$2500,1)+COUNTIFS($X$2:$X$2500,$A116,$AE$2:$AE$2500,1)&gt;0),"","Yes"))</f>
      </c>
      <c r="AI116">
        <f>IF($AH116="Yes",$AG116,"")</f>
      </c>
      <c r="AJ116">
        <f>IF($AI116="","",$AI116+ROW()/1000000)</f>
      </c>
      <c r="AK116">
        <f>IF(OR($A116="",$P116="Yes",N($AG116)=0),"",$AG116+ROW()/1000000)</f>
      </c>
      <c r="AL116" t="str">
        <f>IF($A116="","",INDEX(games!$J:$J,ROW())&amp;"")</f>
      </c>
      <c r="AM116">
        <f>IF($A116="","",SUMPRODUCT($AO116:$BD116,'Map Analysis'!$AP$2^{0,1,2,3,4,5,6,7,8,9,10,11,12,13,14,15}))</f>
      </c>
      <c r="AN116">
        <f>IF($A116="","",$AM116+ROW()/10000000)</f>
      </c>
      <c r="AO116">
        <f>IF($A116="","",COUNTIF($W$2:$W$2500,$A116))</f>
      </c>
      <c r="AP116">
        <f>IF($A116="","",SUMIFS($BF$2:$BF$2500,$W$2:$W$2500,$A116))</f>
      </c>
      <c r="AQ116">
        <f>IF($A116="","",SUMIFS($BG$2:$BG$2500,$W$2:$W$2500,$A116))</f>
      </c>
      <c r="AR116">
        <f>IF($A116="","",SUMIFS($BH$2:$BH$2500,$W$2:$W$2500,$A116))</f>
      </c>
      <c r="AS116">
        <f>IF($A116="","",SUMIFS($BI$2:$BI$2500,$W$2:$W$2500,$A116))</f>
      </c>
      <c r="AT116">
        <f>IF($A116="","",SUMIFS($BJ$2:$BJ$2500,$W$2:$W$2500,$A116))</f>
      </c>
      <c r="AU116">
        <f>IF($A116="","",SUMIFS($BK$2:$BK$2500,$W$2:$W$2500,$A116))</f>
      </c>
      <c r="AV116">
        <f>IF($A116="","",SUMIFS($BL$2:$BL$2500,$W$2:$W$2500,$A116))</f>
      </c>
      <c r="AW116">
        <f>IF($A116="","",SUMIFS($BM$2:$BM$2500,$W$2:$W$2500,$A116))</f>
      </c>
      <c r="AX116">
        <f>IF($A116="","",SUMIFS($BN$2:$BN$2500,$W$2:$W$2500,$A116))</f>
      </c>
      <c r="AY116">
        <f>IF($A116="","",SUMIFS($BO$2:$BO$2500,$W$2:$W$2500,$A116))</f>
      </c>
      <c r="AZ116">
        <f>IF($A116="","",SUMIFS($BP$2:$BP$2500,$W$2:$W$2500,$A116))</f>
      </c>
      <c r="BA116">
        <f>IF($A116="","",SUMIFS($BQ$2:$BQ$2500,$W$2:$W$2500,$A116))</f>
      </c>
      <c r="BB116">
        <f>IF($A116="","",SUMIFS($BR$2:$BR$2500,$W$2:$W$2500,$A116))</f>
      </c>
      <c r="BC116">
        <f>IF($A116="","",SUMIFS($BS$2:$BS$2500,$W$2:$W$2500,$A116))</f>
      </c>
      <c r="BD116">
        <f>IF($A116="","",SUMIFS($BT$2:$BT$2500,$W$2:$W$2500,$A116))</f>
      </c>
      <c r="BF116">
        <f>IF($Z116="","",INDEX($AO$2:$AO$2000,$Z116))</f>
      </c>
      <c r="BG116">
        <f>IF($Z116="","",INDEX($AP$2:$AP$2000,$Z116))</f>
      </c>
      <c r="BH116">
        <f>IF($Z116="","",INDEX($AQ$2:$AQ$2000,$Z116))</f>
      </c>
      <c r="BI116">
        <f>IF($Z116="","",INDEX($AR$2:$AR$2000,$Z116))</f>
      </c>
      <c r="BJ116">
        <f>IF($Z116="","",INDEX($AS$2:$AS$2000,$Z116))</f>
      </c>
      <c r="BK116">
        <f>IF($Z116="","",INDEX($AT$2:$AT$2000,$Z116))</f>
      </c>
      <c r="BL116">
        <f>IF($Z116="","",INDEX($AU$2:$AU$2000,$Z116))</f>
      </c>
      <c r="BM116">
        <f>IF($Z116="","",INDEX($AV$2:$AV$2000,$Z116))</f>
      </c>
      <c r="BN116">
        <f>IF($Z116="","",INDEX($AW$2:$AW$2000,$Z116))</f>
      </c>
      <c r="BO116">
        <f>IF($Z116="","",INDEX($AX$2:$AX$2000,$Z116))</f>
      </c>
      <c r="BP116">
        <f>IF($Z116="","",INDEX($AY$2:$AY$2000,$Z116))</f>
      </c>
      <c r="BQ116">
        <f>IF($Z116="","",INDEX($AZ$2:$AZ$2000,$Z116))</f>
      </c>
      <c r="BR116">
        <f>IF($Z116="","",INDEX($BA$2:$BA$2000,$Z116))</f>
      </c>
      <c r="BS116">
        <f>IF($Z116="","",INDEX($BB$2:$BB$2000,$Z116))</f>
      </c>
      <c r="BT116">
        <f>IF($Z116="","",INDEX($BC$2:$BC$2000,$Z116))</f>
      </c>
      <c r="BV116">
        <f>IF(OR($A116="",$P116&lt;&gt;"Yes",$AH116="Yes"),"",1+N($AG116))</f>
      </c>
      <c r="BW116">
        <f>IF($A116="","",COUNTIFS($W$2:$W$2500,$A116,$BZ$2:$BZ$2500,"Yes")+COUNTIFS($X$2:$X$2500,$A116,$BY$2:$BY$2500,"Yes"))</f>
      </c>
      <c r="BX116">
        <f>IF(OR($A116="",$P116="Yes"),"",IF(N($BW116)=0,0,1+SUMIFS($CB$2:$CB$2500,$W$2:$W$2500,$A116)+SUMIFS($CA$2:$CA$2500,$X$2:$X$2500,$A116)))</f>
      </c>
      <c r="BY116" t="str">
        <f>IF($Y116="","",INDEX($AH$2:$AH$2000,$Y116)&amp;"")</f>
      </c>
      <c r="BZ116" t="str">
        <f>IF($Z116="","",INDEX($AH$2:$AH$2000,$Z116)&amp;"")</f>
      </c>
      <c r="CA116">
        <f>IF($Y116="","",INDEX($BV$2:$BV$2000,$Y116))</f>
      </c>
      <c r="CB116">
        <f>IF($Z116="","",INDEX($BV$2:$BV$2000,$Z116))</f>
      </c>
    </row>
    <row r="117">
      <c r="A117" t="str">
        <f>IF(TRIM(INDEX(games!$A:$A,ROW()))="","",TRIM(INDEX(games!$A:$A,ROW())))</f>
      </c>
      <c r="B117">
        <f>IF(OR($A117="",INDEX(games!$B:$B,ROW())=""),"",INDEX(games!$B:$B,ROW()))</f>
      </c>
      <c r="C117" t="str">
        <f>IF(OR($A117="",INDEX(games!$C:$C,ROW())=""),"",INDEX(games!$C:$C,ROW()))</f>
      </c>
      <c r="D117">
        <f>IF($A117="","",COUNTIF($W$2:$W$2500,$A117)+COUNTIF($X$2:$X$2500,$A117))</f>
      </c>
      <c r="E117">
        <f>IF($A117="","",IFERROR(MATCH($C117,$R$2:$R$5,0),0))</f>
      </c>
      <c r="F117">
        <f>IF($A117="","",MOD(ROW(),34))</f>
      </c>
      <c r="G117">
        <f>IF($A117="",NA(),IF($C117="Action",$B117,NA()))</f>
      </c>
      <c r="H117">
        <f>IF($A117="",NA(),IF($C117="Action",1+$F117*0.023,NA()))</f>
      </c>
      <c r="I117">
        <f>IF($A117="",NA(),IF($C117="Strategy",$B117,NA()))</f>
      </c>
      <c r="J117">
        <f>IF($A117="",NA(),IF($C117="Strategy",2+$F117*0.023,NA()))</f>
      </c>
      <c r="K117">
        <f>IF($A117="",NA(),IF($C117="Deckbuilder",$B117,NA()))</f>
      </c>
      <c r="L117">
        <f>IF($A117="",NA(),IF($C117="Deckbuilder",3+$F117*0.023,NA()))</f>
      </c>
      <c r="M117">
        <f>IF($A117="",NA(),IF($C117="Traditional",$B117,NA()))</f>
      </c>
      <c r="N117">
        <f>IF($A117="",NA(),IF($C117="Traditional",4+$F117*0.023,NA()))</f>
      </c>
      <c r="O117">
        <f>IF($A117="","",$D117+ROW()/1000000)</f>
      </c>
      <c r="P117" t="str">
        <f>IF(OR($A117="",INDEX(games!$H:$H,ROW())=""),"",INDEX(games!$H:$H,ROW()))</f>
      </c>
      <c r="Q117">
        <f>IF(OR($A117="",$P117&lt;&gt;"Yes"),"",$D117+ROW()/1000000)</f>
      </c>
      <c r="T117">
        <f>IF($Y117="","",INDEX($B$2:$B$2000,$Y117))</f>
      </c>
      <c r="U117">
        <f>IF($Z117="","",INDEX($B$2:$B$2000,$Z117))</f>
      </c>
      <c r="V117">
        <f>IF(OR($T117="",$U117=""),"",$U117-$T117)</f>
      </c>
      <c r="W117" t="str">
        <f>IF(TRIM(INDEX(connections!$A:$A,ROW()))="","",TRIM(INDEX(connections!$A:$A,ROW())))</f>
      </c>
      <c r="X117" t="str">
        <f>IF($W117="","",TRIM(INDEX(connections!$B:$B,ROW())))</f>
      </c>
      <c r="Y117">
        <f>IF($W117="","",IFERROR(MATCH($W117,$A$2:$A$2000,0),""))</f>
      </c>
      <c r="Z117">
        <f>IF($X117="","",IFERROR(MATCH($X117,$A$2:$A$2000,0),""))</f>
      </c>
      <c r="AA117" t="str">
        <f>IF($Y117="","",INDEX($P$2:$P$2000,$Y117))</f>
      </c>
      <c r="AB117" t="str">
        <f>IF($Z117="","",INDEX($P$2:$P$2000,$Z117))</f>
      </c>
      <c r="AC117">
        <f>IF(AND($AA117="Yes",$AB117="Yes"),1,"")</f>
      </c>
      <c r="AD117">
        <f>IF(OR($Y117="",$Z117=""),"",IF(INDEX($C$2:$C$2000,$Y117)=INDEX($C$2:$C$2000,$Z117),0,1))</f>
      </c>
      <c r="AE117">
        <f>IF($AC117&lt;&gt;1,"",IF(AND(INDEX($AG$2:$AG$2000,$Y117)=1,INDEX($AG$2:$AG$2000,$Z117)=1),1,""))</f>
      </c>
      <c r="AG117">
        <f>IF($A117="","",COUNTIFS($W$2:$W$2500,$A117,$AB$2:$AB$2500,"Yes")+COUNTIFS($X$2:$X$2500,$A117,$AA$2:$AA$2500,"Yes"))</f>
      </c>
      <c r="AH117" t="str">
        <f>IF(OR($P117&lt;&gt;"Yes",N($AG117)=0),"",IF(AND($AG117=1,COUNTIFS($W$2:$W$2500,$A117,$AE$2:$AE$2500,1)+COUNTIFS($X$2:$X$2500,$A117,$AE$2:$AE$2500,1)&gt;0),"","Yes"))</f>
      </c>
      <c r="AI117">
        <f>IF($AH117="Yes",$AG117,"")</f>
      </c>
      <c r="AJ117">
        <f>IF($AI117="","",$AI117+ROW()/1000000)</f>
      </c>
      <c r="AK117">
        <f>IF(OR($A117="",$P117="Yes",N($AG117)=0),"",$AG117+ROW()/1000000)</f>
      </c>
      <c r="AL117" t="str">
        <f>IF($A117="","",INDEX(games!$J:$J,ROW())&amp;"")</f>
      </c>
      <c r="AM117">
        <f>IF($A117="","",SUMPRODUCT($AO117:$BD117,'Map Analysis'!$AP$2^{0,1,2,3,4,5,6,7,8,9,10,11,12,13,14,15}))</f>
      </c>
      <c r="AN117">
        <f>IF($A117="","",$AM117+ROW()/10000000)</f>
      </c>
      <c r="AO117">
        <f>IF($A117="","",COUNTIF($W$2:$W$2500,$A117))</f>
      </c>
      <c r="AP117">
        <f>IF($A117="","",SUMIFS($BF$2:$BF$2500,$W$2:$W$2500,$A117))</f>
      </c>
      <c r="AQ117">
        <f>IF($A117="","",SUMIFS($BG$2:$BG$2500,$W$2:$W$2500,$A117))</f>
      </c>
      <c r="AR117">
        <f>IF($A117="","",SUMIFS($BH$2:$BH$2500,$W$2:$W$2500,$A117))</f>
      </c>
      <c r="AS117">
        <f>IF($A117="","",SUMIFS($BI$2:$BI$2500,$W$2:$W$2500,$A117))</f>
      </c>
      <c r="AT117">
        <f>IF($A117="","",SUMIFS($BJ$2:$BJ$2500,$W$2:$W$2500,$A117))</f>
      </c>
      <c r="AU117">
        <f>IF($A117="","",SUMIFS($BK$2:$BK$2500,$W$2:$W$2500,$A117))</f>
      </c>
      <c r="AV117">
        <f>IF($A117="","",SUMIFS($BL$2:$BL$2500,$W$2:$W$2500,$A117))</f>
      </c>
      <c r="AW117">
        <f>IF($A117="","",SUMIFS($BM$2:$BM$2500,$W$2:$W$2500,$A117))</f>
      </c>
      <c r="AX117">
        <f>IF($A117="","",SUMIFS($BN$2:$BN$2500,$W$2:$W$2500,$A117))</f>
      </c>
      <c r="AY117">
        <f>IF($A117="","",SUMIFS($BO$2:$BO$2500,$W$2:$W$2500,$A117))</f>
      </c>
      <c r="AZ117">
        <f>IF($A117="","",SUMIFS($BP$2:$BP$2500,$W$2:$W$2500,$A117))</f>
      </c>
      <c r="BA117">
        <f>IF($A117="","",SUMIFS($BQ$2:$BQ$2500,$W$2:$W$2500,$A117))</f>
      </c>
      <c r="BB117">
        <f>IF($A117="","",SUMIFS($BR$2:$BR$2500,$W$2:$W$2500,$A117))</f>
      </c>
      <c r="BC117">
        <f>IF($A117="","",SUMIFS($BS$2:$BS$2500,$W$2:$W$2500,$A117))</f>
      </c>
      <c r="BD117">
        <f>IF($A117="","",SUMIFS($BT$2:$BT$2500,$W$2:$W$2500,$A117))</f>
      </c>
      <c r="BF117">
        <f>IF($Z117="","",INDEX($AO$2:$AO$2000,$Z117))</f>
      </c>
      <c r="BG117">
        <f>IF($Z117="","",INDEX($AP$2:$AP$2000,$Z117))</f>
      </c>
      <c r="BH117">
        <f>IF($Z117="","",INDEX($AQ$2:$AQ$2000,$Z117))</f>
      </c>
      <c r="BI117">
        <f>IF($Z117="","",INDEX($AR$2:$AR$2000,$Z117))</f>
      </c>
      <c r="BJ117">
        <f>IF($Z117="","",INDEX($AS$2:$AS$2000,$Z117))</f>
      </c>
      <c r="BK117">
        <f>IF($Z117="","",INDEX($AT$2:$AT$2000,$Z117))</f>
      </c>
      <c r="BL117">
        <f>IF($Z117="","",INDEX($AU$2:$AU$2000,$Z117))</f>
      </c>
      <c r="BM117">
        <f>IF($Z117="","",INDEX($AV$2:$AV$2000,$Z117))</f>
      </c>
      <c r="BN117">
        <f>IF($Z117="","",INDEX($AW$2:$AW$2000,$Z117))</f>
      </c>
      <c r="BO117">
        <f>IF($Z117="","",INDEX($AX$2:$AX$2000,$Z117))</f>
      </c>
      <c r="BP117">
        <f>IF($Z117="","",INDEX($AY$2:$AY$2000,$Z117))</f>
      </c>
      <c r="BQ117">
        <f>IF($Z117="","",INDEX($AZ$2:$AZ$2000,$Z117))</f>
      </c>
      <c r="BR117">
        <f>IF($Z117="","",INDEX($BA$2:$BA$2000,$Z117))</f>
      </c>
      <c r="BS117">
        <f>IF($Z117="","",INDEX($BB$2:$BB$2000,$Z117))</f>
      </c>
      <c r="BT117">
        <f>IF($Z117="","",INDEX($BC$2:$BC$2000,$Z117))</f>
      </c>
      <c r="BV117">
        <f>IF(OR($A117="",$P117&lt;&gt;"Yes",$AH117="Yes"),"",1+N($AG117))</f>
      </c>
      <c r="BW117">
        <f>IF($A117="","",COUNTIFS($W$2:$W$2500,$A117,$BZ$2:$BZ$2500,"Yes")+COUNTIFS($X$2:$X$2500,$A117,$BY$2:$BY$2500,"Yes"))</f>
      </c>
      <c r="BX117">
        <f>IF(OR($A117="",$P117="Yes"),"",IF(N($BW117)=0,0,1+SUMIFS($CB$2:$CB$2500,$W$2:$W$2500,$A117)+SUMIFS($CA$2:$CA$2500,$X$2:$X$2500,$A117)))</f>
      </c>
      <c r="BY117" t="str">
        <f>IF($Y117="","",INDEX($AH$2:$AH$2000,$Y117)&amp;"")</f>
      </c>
      <c r="BZ117" t="str">
        <f>IF($Z117="","",INDEX($AH$2:$AH$2000,$Z117)&amp;"")</f>
      </c>
      <c r="CA117">
        <f>IF($Y117="","",INDEX($BV$2:$BV$2000,$Y117))</f>
      </c>
      <c r="CB117">
        <f>IF($Z117="","",INDEX($BV$2:$BV$2000,$Z117))</f>
      </c>
    </row>
    <row r="118">
      <c r="A118" t="str">
        <f>IF(TRIM(INDEX(games!$A:$A,ROW()))="","",TRIM(INDEX(games!$A:$A,ROW())))</f>
      </c>
      <c r="B118">
        <f>IF(OR($A118="",INDEX(games!$B:$B,ROW())=""),"",INDEX(games!$B:$B,ROW()))</f>
      </c>
      <c r="C118" t="str">
        <f>IF(OR($A118="",INDEX(games!$C:$C,ROW())=""),"",INDEX(games!$C:$C,ROW()))</f>
      </c>
      <c r="D118">
        <f>IF($A118="","",COUNTIF($W$2:$W$2500,$A118)+COUNTIF($X$2:$X$2500,$A118))</f>
      </c>
      <c r="E118">
        <f>IF($A118="","",IFERROR(MATCH($C118,$R$2:$R$5,0),0))</f>
      </c>
      <c r="F118">
        <f>IF($A118="","",MOD(ROW(),34))</f>
      </c>
      <c r="G118">
        <f>IF($A118="",NA(),IF($C118="Action",$B118,NA()))</f>
      </c>
      <c r="H118">
        <f>IF($A118="",NA(),IF($C118="Action",1+$F118*0.023,NA()))</f>
      </c>
      <c r="I118">
        <f>IF($A118="",NA(),IF($C118="Strategy",$B118,NA()))</f>
      </c>
      <c r="J118">
        <f>IF($A118="",NA(),IF($C118="Strategy",2+$F118*0.023,NA()))</f>
      </c>
      <c r="K118">
        <f>IF($A118="",NA(),IF($C118="Deckbuilder",$B118,NA()))</f>
      </c>
      <c r="L118">
        <f>IF($A118="",NA(),IF($C118="Deckbuilder",3+$F118*0.023,NA()))</f>
      </c>
      <c r="M118">
        <f>IF($A118="",NA(),IF($C118="Traditional",$B118,NA()))</f>
      </c>
      <c r="N118">
        <f>IF($A118="",NA(),IF($C118="Traditional",4+$F118*0.023,NA()))</f>
      </c>
      <c r="O118">
        <f>IF($A118="","",$D118+ROW()/1000000)</f>
      </c>
      <c r="P118" t="str">
        <f>IF(OR($A118="",INDEX(games!$H:$H,ROW())=""),"",INDEX(games!$H:$H,ROW()))</f>
      </c>
      <c r="Q118">
        <f>IF(OR($A118="",$P118&lt;&gt;"Yes"),"",$D118+ROW()/1000000)</f>
      </c>
      <c r="T118">
        <f>IF($Y118="","",INDEX($B$2:$B$2000,$Y118))</f>
      </c>
      <c r="U118">
        <f>IF($Z118="","",INDEX($B$2:$B$2000,$Z118))</f>
      </c>
      <c r="V118">
        <f>IF(OR($T118="",$U118=""),"",$U118-$T118)</f>
      </c>
      <c r="W118" t="str">
        <f>IF(TRIM(INDEX(connections!$A:$A,ROW()))="","",TRIM(INDEX(connections!$A:$A,ROW())))</f>
      </c>
      <c r="X118" t="str">
        <f>IF($W118="","",TRIM(INDEX(connections!$B:$B,ROW())))</f>
      </c>
      <c r="Y118">
        <f>IF($W118="","",IFERROR(MATCH($W118,$A$2:$A$2000,0),""))</f>
      </c>
      <c r="Z118">
        <f>IF($X118="","",IFERROR(MATCH($X118,$A$2:$A$2000,0),""))</f>
      </c>
      <c r="AA118" t="str">
        <f>IF($Y118="","",INDEX($P$2:$P$2000,$Y118))</f>
      </c>
      <c r="AB118" t="str">
        <f>IF($Z118="","",INDEX($P$2:$P$2000,$Z118))</f>
      </c>
      <c r="AC118">
        <f>IF(AND($AA118="Yes",$AB118="Yes"),1,"")</f>
      </c>
      <c r="AD118">
        <f>IF(OR($Y118="",$Z118=""),"",IF(INDEX($C$2:$C$2000,$Y118)=INDEX($C$2:$C$2000,$Z118),0,1))</f>
      </c>
      <c r="AE118">
        <f>IF($AC118&lt;&gt;1,"",IF(AND(INDEX($AG$2:$AG$2000,$Y118)=1,INDEX($AG$2:$AG$2000,$Z118)=1),1,""))</f>
      </c>
      <c r="AG118">
        <f>IF($A118="","",COUNTIFS($W$2:$W$2500,$A118,$AB$2:$AB$2500,"Yes")+COUNTIFS($X$2:$X$2500,$A118,$AA$2:$AA$2500,"Yes"))</f>
      </c>
      <c r="AH118" t="str">
        <f>IF(OR($P118&lt;&gt;"Yes",N($AG118)=0),"",IF(AND($AG118=1,COUNTIFS($W$2:$W$2500,$A118,$AE$2:$AE$2500,1)+COUNTIFS($X$2:$X$2500,$A118,$AE$2:$AE$2500,1)&gt;0),"","Yes"))</f>
      </c>
      <c r="AI118">
        <f>IF($AH118="Yes",$AG118,"")</f>
      </c>
      <c r="AJ118">
        <f>IF($AI118="","",$AI118+ROW()/1000000)</f>
      </c>
      <c r="AK118">
        <f>IF(OR($A118="",$P118="Yes",N($AG118)=0),"",$AG118+ROW()/1000000)</f>
      </c>
      <c r="AL118" t="str">
        <f>IF($A118="","",INDEX(games!$J:$J,ROW())&amp;"")</f>
      </c>
      <c r="AM118">
        <f>IF($A118="","",SUMPRODUCT($AO118:$BD118,'Map Analysis'!$AP$2^{0,1,2,3,4,5,6,7,8,9,10,11,12,13,14,15}))</f>
      </c>
      <c r="AN118">
        <f>IF($A118="","",$AM118+ROW()/10000000)</f>
      </c>
      <c r="AO118">
        <f>IF($A118="","",COUNTIF($W$2:$W$2500,$A118))</f>
      </c>
      <c r="AP118">
        <f>IF($A118="","",SUMIFS($BF$2:$BF$2500,$W$2:$W$2500,$A118))</f>
      </c>
      <c r="AQ118">
        <f>IF($A118="","",SUMIFS($BG$2:$BG$2500,$W$2:$W$2500,$A118))</f>
      </c>
      <c r="AR118">
        <f>IF($A118="","",SUMIFS($BH$2:$BH$2500,$W$2:$W$2500,$A118))</f>
      </c>
      <c r="AS118">
        <f>IF($A118="","",SUMIFS($BI$2:$BI$2500,$W$2:$W$2500,$A118))</f>
      </c>
      <c r="AT118">
        <f>IF($A118="","",SUMIFS($BJ$2:$BJ$2500,$W$2:$W$2500,$A118))</f>
      </c>
      <c r="AU118">
        <f>IF($A118="","",SUMIFS($BK$2:$BK$2500,$W$2:$W$2500,$A118))</f>
      </c>
      <c r="AV118">
        <f>IF($A118="","",SUMIFS($BL$2:$BL$2500,$W$2:$W$2500,$A118))</f>
      </c>
      <c r="AW118">
        <f>IF($A118="","",SUMIFS($BM$2:$BM$2500,$W$2:$W$2500,$A118))</f>
      </c>
      <c r="AX118">
        <f>IF($A118="","",SUMIFS($BN$2:$BN$2500,$W$2:$W$2500,$A118))</f>
      </c>
      <c r="AY118">
        <f>IF($A118="","",SUMIFS($BO$2:$BO$2500,$W$2:$W$2500,$A118))</f>
      </c>
      <c r="AZ118">
        <f>IF($A118="","",SUMIFS($BP$2:$BP$2500,$W$2:$W$2500,$A118))</f>
      </c>
      <c r="BA118">
        <f>IF($A118="","",SUMIFS($BQ$2:$BQ$2500,$W$2:$W$2500,$A118))</f>
      </c>
      <c r="BB118">
        <f>IF($A118="","",SUMIFS($BR$2:$BR$2500,$W$2:$W$2500,$A118))</f>
      </c>
      <c r="BC118">
        <f>IF($A118="","",SUMIFS($BS$2:$BS$2500,$W$2:$W$2500,$A118))</f>
      </c>
      <c r="BD118">
        <f>IF($A118="","",SUMIFS($BT$2:$BT$2500,$W$2:$W$2500,$A118))</f>
      </c>
      <c r="BF118">
        <f>IF($Z118="","",INDEX($AO$2:$AO$2000,$Z118))</f>
      </c>
      <c r="BG118">
        <f>IF($Z118="","",INDEX($AP$2:$AP$2000,$Z118))</f>
      </c>
      <c r="BH118">
        <f>IF($Z118="","",INDEX($AQ$2:$AQ$2000,$Z118))</f>
      </c>
      <c r="BI118">
        <f>IF($Z118="","",INDEX($AR$2:$AR$2000,$Z118))</f>
      </c>
      <c r="BJ118">
        <f>IF($Z118="","",INDEX($AS$2:$AS$2000,$Z118))</f>
      </c>
      <c r="BK118">
        <f>IF($Z118="","",INDEX($AT$2:$AT$2000,$Z118))</f>
      </c>
      <c r="BL118">
        <f>IF($Z118="","",INDEX($AU$2:$AU$2000,$Z118))</f>
      </c>
      <c r="BM118">
        <f>IF($Z118="","",INDEX($AV$2:$AV$2000,$Z118))</f>
      </c>
      <c r="BN118">
        <f>IF($Z118="","",INDEX($AW$2:$AW$2000,$Z118))</f>
      </c>
      <c r="BO118">
        <f>IF($Z118="","",INDEX($AX$2:$AX$2000,$Z118))</f>
      </c>
      <c r="BP118">
        <f>IF($Z118="","",INDEX($AY$2:$AY$2000,$Z118))</f>
      </c>
      <c r="BQ118">
        <f>IF($Z118="","",INDEX($AZ$2:$AZ$2000,$Z118))</f>
      </c>
      <c r="BR118">
        <f>IF($Z118="","",INDEX($BA$2:$BA$2000,$Z118))</f>
      </c>
      <c r="BS118">
        <f>IF($Z118="","",INDEX($BB$2:$BB$2000,$Z118))</f>
      </c>
      <c r="BT118">
        <f>IF($Z118="","",INDEX($BC$2:$BC$2000,$Z118))</f>
      </c>
      <c r="BV118">
        <f>IF(OR($A118="",$P118&lt;&gt;"Yes",$AH118="Yes"),"",1+N($AG118))</f>
      </c>
      <c r="BW118">
        <f>IF($A118="","",COUNTIFS($W$2:$W$2500,$A118,$BZ$2:$BZ$2500,"Yes")+COUNTIFS($X$2:$X$2500,$A118,$BY$2:$BY$2500,"Yes"))</f>
      </c>
      <c r="BX118">
        <f>IF(OR($A118="",$P118="Yes"),"",IF(N($BW118)=0,0,1+SUMIFS($CB$2:$CB$2500,$W$2:$W$2500,$A118)+SUMIFS($CA$2:$CA$2500,$X$2:$X$2500,$A118)))</f>
      </c>
      <c r="BY118" t="str">
        <f>IF($Y118="","",INDEX($AH$2:$AH$2000,$Y118)&amp;"")</f>
      </c>
      <c r="BZ118" t="str">
        <f>IF($Z118="","",INDEX($AH$2:$AH$2000,$Z118)&amp;"")</f>
      </c>
      <c r="CA118">
        <f>IF($Y118="","",INDEX($BV$2:$BV$2000,$Y118))</f>
      </c>
      <c r="CB118">
        <f>IF($Z118="","",INDEX($BV$2:$BV$2000,$Z118))</f>
      </c>
    </row>
    <row r="119">
      <c r="A119" t="str">
        <f>IF(TRIM(INDEX(games!$A:$A,ROW()))="","",TRIM(INDEX(games!$A:$A,ROW())))</f>
      </c>
      <c r="B119">
        <f>IF(OR($A119="",INDEX(games!$B:$B,ROW())=""),"",INDEX(games!$B:$B,ROW()))</f>
      </c>
      <c r="C119" t="str">
        <f>IF(OR($A119="",INDEX(games!$C:$C,ROW())=""),"",INDEX(games!$C:$C,ROW()))</f>
      </c>
      <c r="D119">
        <f>IF($A119="","",COUNTIF($W$2:$W$2500,$A119)+COUNTIF($X$2:$X$2500,$A119))</f>
      </c>
      <c r="E119">
        <f>IF($A119="","",IFERROR(MATCH($C119,$R$2:$R$5,0),0))</f>
      </c>
      <c r="F119">
        <f>IF($A119="","",MOD(ROW(),34))</f>
      </c>
      <c r="G119">
        <f>IF($A119="",NA(),IF($C119="Action",$B119,NA()))</f>
      </c>
      <c r="H119">
        <f>IF($A119="",NA(),IF($C119="Action",1+$F119*0.023,NA()))</f>
      </c>
      <c r="I119">
        <f>IF($A119="",NA(),IF($C119="Strategy",$B119,NA()))</f>
      </c>
      <c r="J119">
        <f>IF($A119="",NA(),IF($C119="Strategy",2+$F119*0.023,NA()))</f>
      </c>
      <c r="K119">
        <f>IF($A119="",NA(),IF($C119="Deckbuilder",$B119,NA()))</f>
      </c>
      <c r="L119">
        <f>IF($A119="",NA(),IF($C119="Deckbuilder",3+$F119*0.023,NA()))</f>
      </c>
      <c r="M119">
        <f>IF($A119="",NA(),IF($C119="Traditional",$B119,NA()))</f>
      </c>
      <c r="N119">
        <f>IF($A119="",NA(),IF($C119="Traditional",4+$F119*0.023,NA()))</f>
      </c>
      <c r="O119">
        <f>IF($A119="","",$D119+ROW()/1000000)</f>
      </c>
      <c r="P119" t="str">
        <f>IF(OR($A119="",INDEX(games!$H:$H,ROW())=""),"",INDEX(games!$H:$H,ROW()))</f>
      </c>
      <c r="Q119">
        <f>IF(OR($A119="",$P119&lt;&gt;"Yes"),"",$D119+ROW()/1000000)</f>
      </c>
      <c r="T119">
        <f>IF($Y119="","",INDEX($B$2:$B$2000,$Y119))</f>
      </c>
      <c r="U119">
        <f>IF($Z119="","",INDEX($B$2:$B$2000,$Z119))</f>
      </c>
      <c r="V119">
        <f>IF(OR($T119="",$U119=""),"",$U119-$T119)</f>
      </c>
      <c r="W119" t="str">
        <f>IF(TRIM(INDEX(connections!$A:$A,ROW()))="","",TRIM(INDEX(connections!$A:$A,ROW())))</f>
      </c>
      <c r="X119" t="str">
        <f>IF($W119="","",TRIM(INDEX(connections!$B:$B,ROW())))</f>
      </c>
      <c r="Y119">
        <f>IF($W119="","",IFERROR(MATCH($W119,$A$2:$A$2000,0),""))</f>
      </c>
      <c r="Z119">
        <f>IF($X119="","",IFERROR(MATCH($X119,$A$2:$A$2000,0),""))</f>
      </c>
      <c r="AA119" t="str">
        <f>IF($Y119="","",INDEX($P$2:$P$2000,$Y119))</f>
      </c>
      <c r="AB119" t="str">
        <f>IF($Z119="","",INDEX($P$2:$P$2000,$Z119))</f>
      </c>
      <c r="AC119">
        <f>IF(AND($AA119="Yes",$AB119="Yes"),1,"")</f>
      </c>
      <c r="AD119">
        <f>IF(OR($Y119="",$Z119=""),"",IF(INDEX($C$2:$C$2000,$Y119)=INDEX($C$2:$C$2000,$Z119),0,1))</f>
      </c>
      <c r="AE119">
        <f>IF($AC119&lt;&gt;1,"",IF(AND(INDEX($AG$2:$AG$2000,$Y119)=1,INDEX($AG$2:$AG$2000,$Z119)=1),1,""))</f>
      </c>
      <c r="AG119">
        <f>IF($A119="","",COUNTIFS($W$2:$W$2500,$A119,$AB$2:$AB$2500,"Yes")+COUNTIFS($X$2:$X$2500,$A119,$AA$2:$AA$2500,"Yes"))</f>
      </c>
      <c r="AH119" t="str">
        <f>IF(OR($P119&lt;&gt;"Yes",N($AG119)=0),"",IF(AND($AG119=1,COUNTIFS($W$2:$W$2500,$A119,$AE$2:$AE$2500,1)+COUNTIFS($X$2:$X$2500,$A119,$AE$2:$AE$2500,1)&gt;0),"","Yes"))</f>
      </c>
      <c r="AI119">
        <f>IF($AH119="Yes",$AG119,"")</f>
      </c>
      <c r="AJ119">
        <f>IF($AI119="","",$AI119+ROW()/1000000)</f>
      </c>
      <c r="AK119">
        <f>IF(OR($A119="",$P119="Yes",N($AG119)=0),"",$AG119+ROW()/1000000)</f>
      </c>
      <c r="AL119" t="str">
        <f>IF($A119="","",INDEX(games!$J:$J,ROW())&amp;"")</f>
      </c>
      <c r="AM119">
        <f>IF($A119="","",SUMPRODUCT($AO119:$BD119,'Map Analysis'!$AP$2^{0,1,2,3,4,5,6,7,8,9,10,11,12,13,14,15}))</f>
      </c>
      <c r="AN119">
        <f>IF($A119="","",$AM119+ROW()/10000000)</f>
      </c>
      <c r="AO119">
        <f>IF($A119="","",COUNTIF($W$2:$W$2500,$A119))</f>
      </c>
      <c r="AP119">
        <f>IF($A119="","",SUMIFS($BF$2:$BF$2500,$W$2:$W$2500,$A119))</f>
      </c>
      <c r="AQ119">
        <f>IF($A119="","",SUMIFS($BG$2:$BG$2500,$W$2:$W$2500,$A119))</f>
      </c>
      <c r="AR119">
        <f>IF($A119="","",SUMIFS($BH$2:$BH$2500,$W$2:$W$2500,$A119))</f>
      </c>
      <c r="AS119">
        <f>IF($A119="","",SUMIFS($BI$2:$BI$2500,$W$2:$W$2500,$A119))</f>
      </c>
      <c r="AT119">
        <f>IF($A119="","",SUMIFS($BJ$2:$BJ$2500,$W$2:$W$2500,$A119))</f>
      </c>
      <c r="AU119">
        <f>IF($A119="","",SUMIFS($BK$2:$BK$2500,$W$2:$W$2500,$A119))</f>
      </c>
      <c r="AV119">
        <f>IF($A119="","",SUMIFS($BL$2:$BL$2500,$W$2:$W$2500,$A119))</f>
      </c>
      <c r="AW119">
        <f>IF($A119="","",SUMIFS($BM$2:$BM$2500,$W$2:$W$2500,$A119))</f>
      </c>
      <c r="AX119">
        <f>IF($A119="","",SUMIFS($BN$2:$BN$2500,$W$2:$W$2500,$A119))</f>
      </c>
      <c r="AY119">
        <f>IF($A119="","",SUMIFS($BO$2:$BO$2500,$W$2:$W$2500,$A119))</f>
      </c>
      <c r="AZ119">
        <f>IF($A119="","",SUMIFS($BP$2:$BP$2500,$W$2:$W$2500,$A119))</f>
      </c>
      <c r="BA119">
        <f>IF($A119="","",SUMIFS($BQ$2:$BQ$2500,$W$2:$W$2500,$A119))</f>
      </c>
      <c r="BB119">
        <f>IF($A119="","",SUMIFS($BR$2:$BR$2500,$W$2:$W$2500,$A119))</f>
      </c>
      <c r="BC119">
        <f>IF($A119="","",SUMIFS($BS$2:$BS$2500,$W$2:$W$2500,$A119))</f>
      </c>
      <c r="BD119">
        <f>IF($A119="","",SUMIFS($BT$2:$BT$2500,$W$2:$W$2500,$A119))</f>
      </c>
      <c r="BF119">
        <f>IF($Z119="","",INDEX($AO$2:$AO$2000,$Z119))</f>
      </c>
      <c r="BG119">
        <f>IF($Z119="","",INDEX($AP$2:$AP$2000,$Z119))</f>
      </c>
      <c r="BH119">
        <f>IF($Z119="","",INDEX($AQ$2:$AQ$2000,$Z119))</f>
      </c>
      <c r="BI119">
        <f>IF($Z119="","",INDEX($AR$2:$AR$2000,$Z119))</f>
      </c>
      <c r="BJ119">
        <f>IF($Z119="","",INDEX($AS$2:$AS$2000,$Z119))</f>
      </c>
      <c r="BK119">
        <f>IF($Z119="","",INDEX($AT$2:$AT$2000,$Z119))</f>
      </c>
      <c r="BL119">
        <f>IF($Z119="","",INDEX($AU$2:$AU$2000,$Z119))</f>
      </c>
      <c r="BM119">
        <f>IF($Z119="","",INDEX($AV$2:$AV$2000,$Z119))</f>
      </c>
      <c r="BN119">
        <f>IF($Z119="","",INDEX($AW$2:$AW$2000,$Z119))</f>
      </c>
      <c r="BO119">
        <f>IF($Z119="","",INDEX($AX$2:$AX$2000,$Z119))</f>
      </c>
      <c r="BP119">
        <f>IF($Z119="","",INDEX($AY$2:$AY$2000,$Z119))</f>
      </c>
      <c r="BQ119">
        <f>IF($Z119="","",INDEX($AZ$2:$AZ$2000,$Z119))</f>
      </c>
      <c r="BR119">
        <f>IF($Z119="","",INDEX($BA$2:$BA$2000,$Z119))</f>
      </c>
      <c r="BS119">
        <f>IF($Z119="","",INDEX($BB$2:$BB$2000,$Z119))</f>
      </c>
      <c r="BT119">
        <f>IF($Z119="","",INDEX($BC$2:$BC$2000,$Z119))</f>
      </c>
      <c r="BV119">
        <f>IF(OR($A119="",$P119&lt;&gt;"Yes",$AH119="Yes"),"",1+N($AG119))</f>
      </c>
      <c r="BW119">
        <f>IF($A119="","",COUNTIFS($W$2:$W$2500,$A119,$BZ$2:$BZ$2500,"Yes")+COUNTIFS($X$2:$X$2500,$A119,$BY$2:$BY$2500,"Yes"))</f>
      </c>
      <c r="BX119">
        <f>IF(OR($A119="",$P119="Yes"),"",IF(N($BW119)=0,0,1+SUMIFS($CB$2:$CB$2500,$W$2:$W$2500,$A119)+SUMIFS($CA$2:$CA$2500,$X$2:$X$2500,$A119)))</f>
      </c>
      <c r="BY119" t="str">
        <f>IF($Y119="","",INDEX($AH$2:$AH$2000,$Y119)&amp;"")</f>
      </c>
      <c r="BZ119" t="str">
        <f>IF($Z119="","",INDEX($AH$2:$AH$2000,$Z119)&amp;"")</f>
      </c>
      <c r="CA119">
        <f>IF($Y119="","",INDEX($BV$2:$BV$2000,$Y119))</f>
      </c>
      <c r="CB119">
        <f>IF($Z119="","",INDEX($BV$2:$BV$2000,$Z119))</f>
      </c>
    </row>
    <row r="120">
      <c r="A120" t="str">
        <f>IF(TRIM(INDEX(games!$A:$A,ROW()))="","",TRIM(INDEX(games!$A:$A,ROW())))</f>
      </c>
      <c r="B120">
        <f>IF(OR($A120="",INDEX(games!$B:$B,ROW())=""),"",INDEX(games!$B:$B,ROW()))</f>
      </c>
      <c r="C120" t="str">
        <f>IF(OR($A120="",INDEX(games!$C:$C,ROW())=""),"",INDEX(games!$C:$C,ROW()))</f>
      </c>
      <c r="D120">
        <f>IF($A120="","",COUNTIF($W$2:$W$2500,$A120)+COUNTIF($X$2:$X$2500,$A120))</f>
      </c>
      <c r="E120">
        <f>IF($A120="","",IFERROR(MATCH($C120,$R$2:$R$5,0),0))</f>
      </c>
      <c r="F120">
        <f>IF($A120="","",MOD(ROW(),34))</f>
      </c>
      <c r="G120">
        <f>IF($A120="",NA(),IF($C120="Action",$B120,NA()))</f>
      </c>
      <c r="H120">
        <f>IF($A120="",NA(),IF($C120="Action",1+$F120*0.023,NA()))</f>
      </c>
      <c r="I120">
        <f>IF($A120="",NA(),IF($C120="Strategy",$B120,NA()))</f>
      </c>
      <c r="J120">
        <f>IF($A120="",NA(),IF($C120="Strategy",2+$F120*0.023,NA()))</f>
      </c>
      <c r="K120">
        <f>IF($A120="",NA(),IF($C120="Deckbuilder",$B120,NA()))</f>
      </c>
      <c r="L120">
        <f>IF($A120="",NA(),IF($C120="Deckbuilder",3+$F120*0.023,NA()))</f>
      </c>
      <c r="M120">
        <f>IF($A120="",NA(),IF($C120="Traditional",$B120,NA()))</f>
      </c>
      <c r="N120">
        <f>IF($A120="",NA(),IF($C120="Traditional",4+$F120*0.023,NA()))</f>
      </c>
      <c r="O120">
        <f>IF($A120="","",$D120+ROW()/1000000)</f>
      </c>
      <c r="P120" t="str">
        <f>IF(OR($A120="",INDEX(games!$H:$H,ROW())=""),"",INDEX(games!$H:$H,ROW()))</f>
      </c>
      <c r="Q120">
        <f>IF(OR($A120="",$P120&lt;&gt;"Yes"),"",$D120+ROW()/1000000)</f>
      </c>
      <c r="T120">
        <f>IF($Y120="","",INDEX($B$2:$B$2000,$Y120))</f>
      </c>
      <c r="U120">
        <f>IF($Z120="","",INDEX($B$2:$B$2000,$Z120))</f>
      </c>
      <c r="V120">
        <f>IF(OR($T120="",$U120=""),"",$U120-$T120)</f>
      </c>
      <c r="W120" t="str">
        <f>IF(TRIM(INDEX(connections!$A:$A,ROW()))="","",TRIM(INDEX(connections!$A:$A,ROW())))</f>
      </c>
      <c r="X120" t="str">
        <f>IF($W120="","",TRIM(INDEX(connections!$B:$B,ROW())))</f>
      </c>
      <c r="Y120">
        <f>IF($W120="","",IFERROR(MATCH($W120,$A$2:$A$2000,0),""))</f>
      </c>
      <c r="Z120">
        <f>IF($X120="","",IFERROR(MATCH($X120,$A$2:$A$2000,0),""))</f>
      </c>
      <c r="AA120" t="str">
        <f>IF($Y120="","",INDEX($P$2:$P$2000,$Y120))</f>
      </c>
      <c r="AB120" t="str">
        <f>IF($Z120="","",INDEX($P$2:$P$2000,$Z120))</f>
      </c>
      <c r="AC120">
        <f>IF(AND($AA120="Yes",$AB120="Yes"),1,"")</f>
      </c>
      <c r="AD120">
        <f>IF(OR($Y120="",$Z120=""),"",IF(INDEX($C$2:$C$2000,$Y120)=INDEX($C$2:$C$2000,$Z120),0,1))</f>
      </c>
      <c r="AE120">
        <f>IF($AC120&lt;&gt;1,"",IF(AND(INDEX($AG$2:$AG$2000,$Y120)=1,INDEX($AG$2:$AG$2000,$Z120)=1),1,""))</f>
      </c>
      <c r="AG120">
        <f>IF($A120="","",COUNTIFS($W$2:$W$2500,$A120,$AB$2:$AB$2500,"Yes")+COUNTIFS($X$2:$X$2500,$A120,$AA$2:$AA$2500,"Yes"))</f>
      </c>
      <c r="AH120" t="str">
        <f>IF(OR($P120&lt;&gt;"Yes",N($AG120)=0),"",IF(AND($AG120=1,COUNTIFS($W$2:$W$2500,$A120,$AE$2:$AE$2500,1)+COUNTIFS($X$2:$X$2500,$A120,$AE$2:$AE$2500,1)&gt;0),"","Yes"))</f>
      </c>
      <c r="AI120">
        <f>IF($AH120="Yes",$AG120,"")</f>
      </c>
      <c r="AJ120">
        <f>IF($AI120="","",$AI120+ROW()/1000000)</f>
      </c>
      <c r="AK120">
        <f>IF(OR($A120="",$P120="Yes",N($AG120)=0),"",$AG120+ROW()/1000000)</f>
      </c>
      <c r="AL120" t="str">
        <f>IF($A120="","",INDEX(games!$J:$J,ROW())&amp;"")</f>
      </c>
      <c r="AM120">
        <f>IF($A120="","",SUMPRODUCT($AO120:$BD120,'Map Analysis'!$AP$2^{0,1,2,3,4,5,6,7,8,9,10,11,12,13,14,15}))</f>
      </c>
      <c r="AN120">
        <f>IF($A120="","",$AM120+ROW()/10000000)</f>
      </c>
      <c r="AO120">
        <f>IF($A120="","",COUNTIF($W$2:$W$2500,$A120))</f>
      </c>
      <c r="AP120">
        <f>IF($A120="","",SUMIFS($BF$2:$BF$2500,$W$2:$W$2500,$A120))</f>
      </c>
      <c r="AQ120">
        <f>IF($A120="","",SUMIFS($BG$2:$BG$2500,$W$2:$W$2500,$A120))</f>
      </c>
      <c r="AR120">
        <f>IF($A120="","",SUMIFS($BH$2:$BH$2500,$W$2:$W$2500,$A120))</f>
      </c>
      <c r="AS120">
        <f>IF($A120="","",SUMIFS($BI$2:$BI$2500,$W$2:$W$2500,$A120))</f>
      </c>
      <c r="AT120">
        <f>IF($A120="","",SUMIFS($BJ$2:$BJ$2500,$W$2:$W$2500,$A120))</f>
      </c>
      <c r="AU120">
        <f>IF($A120="","",SUMIFS($BK$2:$BK$2500,$W$2:$W$2500,$A120))</f>
      </c>
      <c r="AV120">
        <f>IF($A120="","",SUMIFS($BL$2:$BL$2500,$W$2:$W$2500,$A120))</f>
      </c>
      <c r="AW120">
        <f>IF($A120="","",SUMIFS($BM$2:$BM$2500,$W$2:$W$2500,$A120))</f>
      </c>
      <c r="AX120">
        <f>IF($A120="","",SUMIFS($BN$2:$BN$2500,$W$2:$W$2500,$A120))</f>
      </c>
      <c r="AY120">
        <f>IF($A120="","",SUMIFS($BO$2:$BO$2500,$W$2:$W$2500,$A120))</f>
      </c>
      <c r="AZ120">
        <f>IF($A120="","",SUMIFS($BP$2:$BP$2500,$W$2:$W$2500,$A120))</f>
      </c>
      <c r="BA120">
        <f>IF($A120="","",SUMIFS($BQ$2:$BQ$2500,$W$2:$W$2500,$A120))</f>
      </c>
      <c r="BB120">
        <f>IF($A120="","",SUMIFS($BR$2:$BR$2500,$W$2:$W$2500,$A120))</f>
      </c>
      <c r="BC120">
        <f>IF($A120="","",SUMIFS($BS$2:$BS$2500,$W$2:$W$2500,$A120))</f>
      </c>
      <c r="BD120">
        <f>IF($A120="","",SUMIFS($BT$2:$BT$2500,$W$2:$W$2500,$A120))</f>
      </c>
      <c r="BF120">
        <f>IF($Z120="","",INDEX($AO$2:$AO$2000,$Z120))</f>
      </c>
      <c r="BG120">
        <f>IF($Z120="","",INDEX($AP$2:$AP$2000,$Z120))</f>
      </c>
      <c r="BH120">
        <f>IF($Z120="","",INDEX($AQ$2:$AQ$2000,$Z120))</f>
      </c>
      <c r="BI120">
        <f>IF($Z120="","",INDEX($AR$2:$AR$2000,$Z120))</f>
      </c>
      <c r="BJ120">
        <f>IF($Z120="","",INDEX($AS$2:$AS$2000,$Z120))</f>
      </c>
      <c r="BK120">
        <f>IF($Z120="","",INDEX($AT$2:$AT$2000,$Z120))</f>
      </c>
      <c r="BL120">
        <f>IF($Z120="","",INDEX($AU$2:$AU$2000,$Z120))</f>
      </c>
      <c r="BM120">
        <f>IF($Z120="","",INDEX($AV$2:$AV$2000,$Z120))</f>
      </c>
      <c r="BN120">
        <f>IF($Z120="","",INDEX($AW$2:$AW$2000,$Z120))</f>
      </c>
      <c r="BO120">
        <f>IF($Z120="","",INDEX($AX$2:$AX$2000,$Z120))</f>
      </c>
      <c r="BP120">
        <f>IF($Z120="","",INDEX($AY$2:$AY$2000,$Z120))</f>
      </c>
      <c r="BQ120">
        <f>IF($Z120="","",INDEX($AZ$2:$AZ$2000,$Z120))</f>
      </c>
      <c r="BR120">
        <f>IF($Z120="","",INDEX($BA$2:$BA$2000,$Z120))</f>
      </c>
      <c r="BS120">
        <f>IF($Z120="","",INDEX($BB$2:$BB$2000,$Z120))</f>
      </c>
      <c r="BT120">
        <f>IF($Z120="","",INDEX($BC$2:$BC$2000,$Z120))</f>
      </c>
      <c r="BV120">
        <f>IF(OR($A120="",$P120&lt;&gt;"Yes",$AH120="Yes"),"",1+N($AG120))</f>
      </c>
      <c r="BW120">
        <f>IF($A120="","",COUNTIFS($W$2:$W$2500,$A120,$BZ$2:$BZ$2500,"Yes")+COUNTIFS($X$2:$X$2500,$A120,$BY$2:$BY$2500,"Yes"))</f>
      </c>
      <c r="BX120">
        <f>IF(OR($A120="",$P120="Yes"),"",IF(N($BW120)=0,0,1+SUMIFS($CB$2:$CB$2500,$W$2:$W$2500,$A120)+SUMIFS($CA$2:$CA$2500,$X$2:$X$2500,$A120)))</f>
      </c>
      <c r="BY120" t="str">
        <f>IF($Y120="","",INDEX($AH$2:$AH$2000,$Y120)&amp;"")</f>
      </c>
      <c r="BZ120" t="str">
        <f>IF($Z120="","",INDEX($AH$2:$AH$2000,$Z120)&amp;"")</f>
      </c>
      <c r="CA120">
        <f>IF($Y120="","",INDEX($BV$2:$BV$2000,$Y120))</f>
      </c>
      <c r="CB120">
        <f>IF($Z120="","",INDEX($BV$2:$BV$2000,$Z120))</f>
      </c>
    </row>
    <row r="121">
      <c r="A121" t="str">
        <f>IF(TRIM(INDEX(games!$A:$A,ROW()))="","",TRIM(INDEX(games!$A:$A,ROW())))</f>
      </c>
      <c r="B121">
        <f>IF(OR($A121="",INDEX(games!$B:$B,ROW())=""),"",INDEX(games!$B:$B,ROW()))</f>
      </c>
      <c r="C121" t="str">
        <f>IF(OR($A121="",INDEX(games!$C:$C,ROW())=""),"",INDEX(games!$C:$C,ROW()))</f>
      </c>
      <c r="D121">
        <f>IF($A121="","",COUNTIF($W$2:$W$2500,$A121)+COUNTIF($X$2:$X$2500,$A121))</f>
      </c>
      <c r="E121">
        <f>IF($A121="","",IFERROR(MATCH($C121,$R$2:$R$5,0),0))</f>
      </c>
      <c r="F121">
        <f>IF($A121="","",MOD(ROW(),34))</f>
      </c>
      <c r="G121">
        <f>IF($A121="",NA(),IF($C121="Action",$B121,NA()))</f>
      </c>
      <c r="H121">
        <f>IF($A121="",NA(),IF($C121="Action",1+$F121*0.023,NA()))</f>
      </c>
      <c r="I121">
        <f>IF($A121="",NA(),IF($C121="Strategy",$B121,NA()))</f>
      </c>
      <c r="J121">
        <f>IF($A121="",NA(),IF($C121="Strategy",2+$F121*0.023,NA()))</f>
      </c>
      <c r="K121">
        <f>IF($A121="",NA(),IF($C121="Deckbuilder",$B121,NA()))</f>
      </c>
      <c r="L121">
        <f>IF($A121="",NA(),IF($C121="Deckbuilder",3+$F121*0.023,NA()))</f>
      </c>
      <c r="M121">
        <f>IF($A121="",NA(),IF($C121="Traditional",$B121,NA()))</f>
      </c>
      <c r="N121">
        <f>IF($A121="",NA(),IF($C121="Traditional",4+$F121*0.023,NA()))</f>
      </c>
      <c r="O121">
        <f>IF($A121="","",$D121+ROW()/1000000)</f>
      </c>
      <c r="P121" t="str">
        <f>IF(OR($A121="",INDEX(games!$H:$H,ROW())=""),"",INDEX(games!$H:$H,ROW()))</f>
      </c>
      <c r="Q121">
        <f>IF(OR($A121="",$P121&lt;&gt;"Yes"),"",$D121+ROW()/1000000)</f>
      </c>
      <c r="T121">
        <f>IF($Y121="","",INDEX($B$2:$B$2000,$Y121))</f>
      </c>
      <c r="U121">
        <f>IF($Z121="","",INDEX($B$2:$B$2000,$Z121))</f>
      </c>
      <c r="V121">
        <f>IF(OR($T121="",$U121=""),"",$U121-$T121)</f>
      </c>
      <c r="W121" t="str">
        <f>IF(TRIM(INDEX(connections!$A:$A,ROW()))="","",TRIM(INDEX(connections!$A:$A,ROW())))</f>
      </c>
      <c r="X121" t="str">
        <f>IF($W121="","",TRIM(INDEX(connections!$B:$B,ROW())))</f>
      </c>
      <c r="Y121">
        <f>IF($W121="","",IFERROR(MATCH($W121,$A$2:$A$2000,0),""))</f>
      </c>
      <c r="Z121">
        <f>IF($X121="","",IFERROR(MATCH($X121,$A$2:$A$2000,0),""))</f>
      </c>
      <c r="AA121" t="str">
        <f>IF($Y121="","",INDEX($P$2:$P$2000,$Y121))</f>
      </c>
      <c r="AB121" t="str">
        <f>IF($Z121="","",INDEX($P$2:$P$2000,$Z121))</f>
      </c>
      <c r="AC121">
        <f>IF(AND($AA121="Yes",$AB121="Yes"),1,"")</f>
      </c>
      <c r="AD121">
        <f>IF(OR($Y121="",$Z121=""),"",IF(INDEX($C$2:$C$2000,$Y121)=INDEX($C$2:$C$2000,$Z121),0,1))</f>
      </c>
      <c r="AE121">
        <f>IF($AC121&lt;&gt;1,"",IF(AND(INDEX($AG$2:$AG$2000,$Y121)=1,INDEX($AG$2:$AG$2000,$Z121)=1),1,""))</f>
      </c>
      <c r="AG121">
        <f>IF($A121="","",COUNTIFS($W$2:$W$2500,$A121,$AB$2:$AB$2500,"Yes")+COUNTIFS($X$2:$X$2500,$A121,$AA$2:$AA$2500,"Yes"))</f>
      </c>
      <c r="AH121" t="str">
        <f>IF(OR($P121&lt;&gt;"Yes",N($AG121)=0),"",IF(AND($AG121=1,COUNTIFS($W$2:$W$2500,$A121,$AE$2:$AE$2500,1)+COUNTIFS($X$2:$X$2500,$A121,$AE$2:$AE$2500,1)&gt;0),"","Yes"))</f>
      </c>
      <c r="AI121">
        <f>IF($AH121="Yes",$AG121,"")</f>
      </c>
      <c r="AJ121">
        <f>IF($AI121="","",$AI121+ROW()/1000000)</f>
      </c>
      <c r="AK121">
        <f>IF(OR($A121="",$P121="Yes",N($AG121)=0),"",$AG121+ROW()/1000000)</f>
      </c>
      <c r="AL121" t="str">
        <f>IF($A121="","",INDEX(games!$J:$J,ROW())&amp;"")</f>
      </c>
      <c r="AM121">
        <f>IF($A121="","",SUMPRODUCT($AO121:$BD121,'Map Analysis'!$AP$2^{0,1,2,3,4,5,6,7,8,9,10,11,12,13,14,15}))</f>
      </c>
      <c r="AN121">
        <f>IF($A121="","",$AM121+ROW()/10000000)</f>
      </c>
      <c r="AO121">
        <f>IF($A121="","",COUNTIF($W$2:$W$2500,$A121))</f>
      </c>
      <c r="AP121">
        <f>IF($A121="","",SUMIFS($BF$2:$BF$2500,$W$2:$W$2500,$A121))</f>
      </c>
      <c r="AQ121">
        <f>IF($A121="","",SUMIFS($BG$2:$BG$2500,$W$2:$W$2500,$A121))</f>
      </c>
      <c r="AR121">
        <f>IF($A121="","",SUMIFS($BH$2:$BH$2500,$W$2:$W$2500,$A121))</f>
      </c>
      <c r="AS121">
        <f>IF($A121="","",SUMIFS($BI$2:$BI$2500,$W$2:$W$2500,$A121))</f>
      </c>
      <c r="AT121">
        <f>IF($A121="","",SUMIFS($BJ$2:$BJ$2500,$W$2:$W$2500,$A121))</f>
      </c>
      <c r="AU121">
        <f>IF($A121="","",SUMIFS($BK$2:$BK$2500,$W$2:$W$2500,$A121))</f>
      </c>
      <c r="AV121">
        <f>IF($A121="","",SUMIFS($BL$2:$BL$2500,$W$2:$W$2500,$A121))</f>
      </c>
      <c r="AW121">
        <f>IF($A121="","",SUMIFS($BM$2:$BM$2500,$W$2:$W$2500,$A121))</f>
      </c>
      <c r="AX121">
        <f>IF($A121="","",SUMIFS($BN$2:$BN$2500,$W$2:$W$2500,$A121))</f>
      </c>
      <c r="AY121">
        <f>IF($A121="","",SUMIFS($BO$2:$BO$2500,$W$2:$W$2500,$A121))</f>
      </c>
      <c r="AZ121">
        <f>IF($A121="","",SUMIFS($BP$2:$BP$2500,$W$2:$W$2500,$A121))</f>
      </c>
      <c r="BA121">
        <f>IF($A121="","",SUMIFS($BQ$2:$BQ$2500,$W$2:$W$2500,$A121))</f>
      </c>
      <c r="BB121">
        <f>IF($A121="","",SUMIFS($BR$2:$BR$2500,$W$2:$W$2500,$A121))</f>
      </c>
      <c r="BC121">
        <f>IF($A121="","",SUMIFS($BS$2:$BS$2500,$W$2:$W$2500,$A121))</f>
      </c>
      <c r="BD121">
        <f>IF($A121="","",SUMIFS($BT$2:$BT$2500,$W$2:$W$2500,$A121))</f>
      </c>
      <c r="BF121">
        <f>IF($Z121="","",INDEX($AO$2:$AO$2000,$Z121))</f>
      </c>
      <c r="BG121">
        <f>IF($Z121="","",INDEX($AP$2:$AP$2000,$Z121))</f>
      </c>
      <c r="BH121">
        <f>IF($Z121="","",INDEX($AQ$2:$AQ$2000,$Z121))</f>
      </c>
      <c r="BI121">
        <f>IF($Z121="","",INDEX($AR$2:$AR$2000,$Z121))</f>
      </c>
      <c r="BJ121">
        <f>IF($Z121="","",INDEX($AS$2:$AS$2000,$Z121))</f>
      </c>
      <c r="BK121">
        <f>IF($Z121="","",INDEX($AT$2:$AT$2000,$Z121))</f>
      </c>
      <c r="BL121">
        <f>IF($Z121="","",INDEX($AU$2:$AU$2000,$Z121))</f>
      </c>
      <c r="BM121">
        <f>IF($Z121="","",INDEX($AV$2:$AV$2000,$Z121))</f>
      </c>
      <c r="BN121">
        <f>IF($Z121="","",INDEX($AW$2:$AW$2000,$Z121))</f>
      </c>
      <c r="BO121">
        <f>IF($Z121="","",INDEX($AX$2:$AX$2000,$Z121))</f>
      </c>
      <c r="BP121">
        <f>IF($Z121="","",INDEX($AY$2:$AY$2000,$Z121))</f>
      </c>
      <c r="BQ121">
        <f>IF($Z121="","",INDEX($AZ$2:$AZ$2000,$Z121))</f>
      </c>
      <c r="BR121">
        <f>IF($Z121="","",INDEX($BA$2:$BA$2000,$Z121))</f>
      </c>
      <c r="BS121">
        <f>IF($Z121="","",INDEX($BB$2:$BB$2000,$Z121))</f>
      </c>
      <c r="BT121">
        <f>IF($Z121="","",INDEX($BC$2:$BC$2000,$Z121))</f>
      </c>
      <c r="BV121">
        <f>IF(OR($A121="",$P121&lt;&gt;"Yes",$AH121="Yes"),"",1+N($AG121))</f>
      </c>
      <c r="BW121">
        <f>IF($A121="","",COUNTIFS($W$2:$W$2500,$A121,$BZ$2:$BZ$2500,"Yes")+COUNTIFS($X$2:$X$2500,$A121,$BY$2:$BY$2500,"Yes"))</f>
      </c>
      <c r="BX121">
        <f>IF(OR($A121="",$P121="Yes"),"",IF(N($BW121)=0,0,1+SUMIFS($CB$2:$CB$2500,$W$2:$W$2500,$A121)+SUMIFS($CA$2:$CA$2500,$X$2:$X$2500,$A121)))</f>
      </c>
      <c r="BY121" t="str">
        <f>IF($Y121="","",INDEX($AH$2:$AH$2000,$Y121)&amp;"")</f>
      </c>
      <c r="BZ121" t="str">
        <f>IF($Z121="","",INDEX($AH$2:$AH$2000,$Z121)&amp;"")</f>
      </c>
      <c r="CA121">
        <f>IF($Y121="","",INDEX($BV$2:$BV$2000,$Y121))</f>
      </c>
      <c r="CB121">
        <f>IF($Z121="","",INDEX($BV$2:$BV$2000,$Z121))</f>
      </c>
    </row>
    <row r="122">
      <c r="A122" t="str">
        <f>IF(TRIM(INDEX(games!$A:$A,ROW()))="","",TRIM(INDEX(games!$A:$A,ROW())))</f>
      </c>
      <c r="B122">
        <f>IF(OR($A122="",INDEX(games!$B:$B,ROW())=""),"",INDEX(games!$B:$B,ROW()))</f>
      </c>
      <c r="C122" t="str">
        <f>IF(OR($A122="",INDEX(games!$C:$C,ROW())=""),"",INDEX(games!$C:$C,ROW()))</f>
      </c>
      <c r="D122">
        <f>IF($A122="","",COUNTIF($W$2:$W$2500,$A122)+COUNTIF($X$2:$X$2500,$A122))</f>
      </c>
      <c r="E122">
        <f>IF($A122="","",IFERROR(MATCH($C122,$R$2:$R$5,0),0))</f>
      </c>
      <c r="F122">
        <f>IF($A122="","",MOD(ROW(),34))</f>
      </c>
      <c r="G122">
        <f>IF($A122="",NA(),IF($C122="Action",$B122,NA()))</f>
      </c>
      <c r="H122">
        <f>IF($A122="",NA(),IF($C122="Action",1+$F122*0.023,NA()))</f>
      </c>
      <c r="I122">
        <f>IF($A122="",NA(),IF($C122="Strategy",$B122,NA()))</f>
      </c>
      <c r="J122">
        <f>IF($A122="",NA(),IF($C122="Strategy",2+$F122*0.023,NA()))</f>
      </c>
      <c r="K122">
        <f>IF($A122="",NA(),IF($C122="Deckbuilder",$B122,NA()))</f>
      </c>
      <c r="L122">
        <f>IF($A122="",NA(),IF($C122="Deckbuilder",3+$F122*0.023,NA()))</f>
      </c>
      <c r="M122">
        <f>IF($A122="",NA(),IF($C122="Traditional",$B122,NA()))</f>
      </c>
      <c r="N122">
        <f>IF($A122="",NA(),IF($C122="Traditional",4+$F122*0.023,NA()))</f>
      </c>
      <c r="O122">
        <f>IF($A122="","",$D122+ROW()/1000000)</f>
      </c>
      <c r="P122" t="str">
        <f>IF(OR($A122="",INDEX(games!$H:$H,ROW())=""),"",INDEX(games!$H:$H,ROW()))</f>
      </c>
      <c r="Q122">
        <f>IF(OR($A122="",$P122&lt;&gt;"Yes"),"",$D122+ROW()/1000000)</f>
      </c>
      <c r="T122">
        <f>IF($Y122="","",INDEX($B$2:$B$2000,$Y122))</f>
      </c>
      <c r="U122">
        <f>IF($Z122="","",INDEX($B$2:$B$2000,$Z122))</f>
      </c>
      <c r="V122">
        <f>IF(OR($T122="",$U122=""),"",$U122-$T122)</f>
      </c>
      <c r="W122" t="str">
        <f>IF(TRIM(INDEX(connections!$A:$A,ROW()))="","",TRIM(INDEX(connections!$A:$A,ROW())))</f>
      </c>
      <c r="X122" t="str">
        <f>IF($W122="","",TRIM(INDEX(connections!$B:$B,ROW())))</f>
      </c>
      <c r="Y122">
        <f>IF($W122="","",IFERROR(MATCH($W122,$A$2:$A$2000,0),""))</f>
      </c>
      <c r="Z122">
        <f>IF($X122="","",IFERROR(MATCH($X122,$A$2:$A$2000,0),""))</f>
      </c>
      <c r="AA122" t="str">
        <f>IF($Y122="","",INDEX($P$2:$P$2000,$Y122))</f>
      </c>
      <c r="AB122" t="str">
        <f>IF($Z122="","",INDEX($P$2:$P$2000,$Z122))</f>
      </c>
      <c r="AC122">
        <f>IF(AND($AA122="Yes",$AB122="Yes"),1,"")</f>
      </c>
      <c r="AD122">
        <f>IF(OR($Y122="",$Z122=""),"",IF(INDEX($C$2:$C$2000,$Y122)=INDEX($C$2:$C$2000,$Z122),0,1))</f>
      </c>
      <c r="AE122">
        <f>IF($AC122&lt;&gt;1,"",IF(AND(INDEX($AG$2:$AG$2000,$Y122)=1,INDEX($AG$2:$AG$2000,$Z122)=1),1,""))</f>
      </c>
      <c r="AG122">
        <f>IF($A122="","",COUNTIFS($W$2:$W$2500,$A122,$AB$2:$AB$2500,"Yes")+COUNTIFS($X$2:$X$2500,$A122,$AA$2:$AA$2500,"Yes"))</f>
      </c>
      <c r="AH122" t="str">
        <f>IF(OR($P122&lt;&gt;"Yes",N($AG122)=0),"",IF(AND($AG122=1,COUNTIFS($W$2:$W$2500,$A122,$AE$2:$AE$2500,1)+COUNTIFS($X$2:$X$2500,$A122,$AE$2:$AE$2500,1)&gt;0),"","Yes"))</f>
      </c>
      <c r="AI122">
        <f>IF($AH122="Yes",$AG122,"")</f>
      </c>
      <c r="AJ122">
        <f>IF($AI122="","",$AI122+ROW()/1000000)</f>
      </c>
      <c r="AK122">
        <f>IF(OR($A122="",$P122="Yes",N($AG122)=0),"",$AG122+ROW()/1000000)</f>
      </c>
      <c r="AL122" t="str">
        <f>IF($A122="","",INDEX(games!$J:$J,ROW())&amp;"")</f>
      </c>
      <c r="AM122">
        <f>IF($A122="","",SUMPRODUCT($AO122:$BD122,'Map Analysis'!$AP$2^{0,1,2,3,4,5,6,7,8,9,10,11,12,13,14,15}))</f>
      </c>
      <c r="AN122">
        <f>IF($A122="","",$AM122+ROW()/10000000)</f>
      </c>
      <c r="AO122">
        <f>IF($A122="","",COUNTIF($W$2:$W$2500,$A122))</f>
      </c>
      <c r="AP122">
        <f>IF($A122="","",SUMIFS($BF$2:$BF$2500,$W$2:$W$2500,$A122))</f>
      </c>
      <c r="AQ122">
        <f>IF($A122="","",SUMIFS($BG$2:$BG$2500,$W$2:$W$2500,$A122))</f>
      </c>
      <c r="AR122">
        <f>IF($A122="","",SUMIFS($BH$2:$BH$2500,$W$2:$W$2500,$A122))</f>
      </c>
      <c r="AS122">
        <f>IF($A122="","",SUMIFS($BI$2:$BI$2500,$W$2:$W$2500,$A122))</f>
      </c>
      <c r="AT122">
        <f>IF($A122="","",SUMIFS($BJ$2:$BJ$2500,$W$2:$W$2500,$A122))</f>
      </c>
      <c r="AU122">
        <f>IF($A122="","",SUMIFS($BK$2:$BK$2500,$W$2:$W$2500,$A122))</f>
      </c>
      <c r="AV122">
        <f>IF($A122="","",SUMIFS($BL$2:$BL$2500,$W$2:$W$2500,$A122))</f>
      </c>
      <c r="AW122">
        <f>IF($A122="","",SUMIFS($BM$2:$BM$2500,$W$2:$W$2500,$A122))</f>
      </c>
      <c r="AX122">
        <f>IF($A122="","",SUMIFS($BN$2:$BN$2500,$W$2:$W$2500,$A122))</f>
      </c>
      <c r="AY122">
        <f>IF($A122="","",SUMIFS($BO$2:$BO$2500,$W$2:$W$2500,$A122))</f>
      </c>
      <c r="AZ122">
        <f>IF($A122="","",SUMIFS($BP$2:$BP$2500,$W$2:$W$2500,$A122))</f>
      </c>
      <c r="BA122">
        <f>IF($A122="","",SUMIFS($BQ$2:$BQ$2500,$W$2:$W$2500,$A122))</f>
      </c>
      <c r="BB122">
        <f>IF($A122="","",SUMIFS($BR$2:$BR$2500,$W$2:$W$2500,$A122))</f>
      </c>
      <c r="BC122">
        <f>IF($A122="","",SUMIFS($BS$2:$BS$2500,$W$2:$W$2500,$A122))</f>
      </c>
      <c r="BD122">
        <f>IF($A122="","",SUMIFS($BT$2:$BT$2500,$W$2:$W$2500,$A122))</f>
      </c>
      <c r="BF122">
        <f>IF($Z122="","",INDEX($AO$2:$AO$2000,$Z122))</f>
      </c>
      <c r="BG122">
        <f>IF($Z122="","",INDEX($AP$2:$AP$2000,$Z122))</f>
      </c>
      <c r="BH122">
        <f>IF($Z122="","",INDEX($AQ$2:$AQ$2000,$Z122))</f>
      </c>
      <c r="BI122">
        <f>IF($Z122="","",INDEX($AR$2:$AR$2000,$Z122))</f>
      </c>
      <c r="BJ122">
        <f>IF($Z122="","",INDEX($AS$2:$AS$2000,$Z122))</f>
      </c>
      <c r="BK122">
        <f>IF($Z122="","",INDEX($AT$2:$AT$2000,$Z122))</f>
      </c>
      <c r="BL122">
        <f>IF($Z122="","",INDEX($AU$2:$AU$2000,$Z122))</f>
      </c>
      <c r="BM122">
        <f>IF($Z122="","",INDEX($AV$2:$AV$2000,$Z122))</f>
      </c>
      <c r="BN122">
        <f>IF($Z122="","",INDEX($AW$2:$AW$2000,$Z122))</f>
      </c>
      <c r="BO122">
        <f>IF($Z122="","",INDEX($AX$2:$AX$2000,$Z122))</f>
      </c>
      <c r="BP122">
        <f>IF($Z122="","",INDEX($AY$2:$AY$2000,$Z122))</f>
      </c>
      <c r="BQ122">
        <f>IF($Z122="","",INDEX($AZ$2:$AZ$2000,$Z122))</f>
      </c>
      <c r="BR122">
        <f>IF($Z122="","",INDEX($BA$2:$BA$2000,$Z122))</f>
      </c>
      <c r="BS122">
        <f>IF($Z122="","",INDEX($BB$2:$BB$2000,$Z122))</f>
      </c>
      <c r="BT122">
        <f>IF($Z122="","",INDEX($BC$2:$BC$2000,$Z122))</f>
      </c>
      <c r="BV122">
        <f>IF(OR($A122="",$P122&lt;&gt;"Yes",$AH122="Yes"),"",1+N($AG122))</f>
      </c>
      <c r="BW122">
        <f>IF($A122="","",COUNTIFS($W$2:$W$2500,$A122,$BZ$2:$BZ$2500,"Yes")+COUNTIFS($X$2:$X$2500,$A122,$BY$2:$BY$2500,"Yes"))</f>
      </c>
      <c r="BX122">
        <f>IF(OR($A122="",$P122="Yes"),"",IF(N($BW122)=0,0,1+SUMIFS($CB$2:$CB$2500,$W$2:$W$2500,$A122)+SUMIFS($CA$2:$CA$2500,$X$2:$X$2500,$A122)))</f>
      </c>
      <c r="BY122" t="str">
        <f>IF($Y122="","",INDEX($AH$2:$AH$2000,$Y122)&amp;"")</f>
      </c>
      <c r="BZ122" t="str">
        <f>IF($Z122="","",INDEX($AH$2:$AH$2000,$Z122)&amp;"")</f>
      </c>
      <c r="CA122">
        <f>IF($Y122="","",INDEX($BV$2:$BV$2000,$Y122))</f>
      </c>
      <c r="CB122">
        <f>IF($Z122="","",INDEX($BV$2:$BV$2000,$Z122))</f>
      </c>
    </row>
    <row r="123">
      <c r="A123" t="str">
        <f>IF(TRIM(INDEX(games!$A:$A,ROW()))="","",TRIM(INDEX(games!$A:$A,ROW())))</f>
      </c>
      <c r="B123">
        <f>IF(OR($A123="",INDEX(games!$B:$B,ROW())=""),"",INDEX(games!$B:$B,ROW()))</f>
      </c>
      <c r="C123" t="str">
        <f>IF(OR($A123="",INDEX(games!$C:$C,ROW())=""),"",INDEX(games!$C:$C,ROW()))</f>
      </c>
      <c r="D123">
        <f>IF($A123="","",COUNTIF($W$2:$W$2500,$A123)+COUNTIF($X$2:$X$2500,$A123))</f>
      </c>
      <c r="E123">
        <f>IF($A123="","",IFERROR(MATCH($C123,$R$2:$R$5,0),0))</f>
      </c>
      <c r="F123">
        <f>IF($A123="","",MOD(ROW(),34))</f>
      </c>
      <c r="G123">
        <f>IF($A123="",NA(),IF($C123="Action",$B123,NA()))</f>
      </c>
      <c r="H123">
        <f>IF($A123="",NA(),IF($C123="Action",1+$F123*0.023,NA()))</f>
      </c>
      <c r="I123">
        <f>IF($A123="",NA(),IF($C123="Strategy",$B123,NA()))</f>
      </c>
      <c r="J123">
        <f>IF($A123="",NA(),IF($C123="Strategy",2+$F123*0.023,NA()))</f>
      </c>
      <c r="K123">
        <f>IF($A123="",NA(),IF($C123="Deckbuilder",$B123,NA()))</f>
      </c>
      <c r="L123">
        <f>IF($A123="",NA(),IF($C123="Deckbuilder",3+$F123*0.023,NA()))</f>
      </c>
      <c r="M123">
        <f>IF($A123="",NA(),IF($C123="Traditional",$B123,NA()))</f>
      </c>
      <c r="N123">
        <f>IF($A123="",NA(),IF($C123="Traditional",4+$F123*0.023,NA()))</f>
      </c>
      <c r="O123">
        <f>IF($A123="","",$D123+ROW()/1000000)</f>
      </c>
      <c r="P123" t="str">
        <f>IF(OR($A123="",INDEX(games!$H:$H,ROW())=""),"",INDEX(games!$H:$H,ROW()))</f>
      </c>
      <c r="Q123">
        <f>IF(OR($A123="",$P123&lt;&gt;"Yes"),"",$D123+ROW()/1000000)</f>
      </c>
      <c r="T123">
        <f>IF($Y123="","",INDEX($B$2:$B$2000,$Y123))</f>
      </c>
      <c r="U123">
        <f>IF($Z123="","",INDEX($B$2:$B$2000,$Z123))</f>
      </c>
      <c r="V123">
        <f>IF(OR($T123="",$U123=""),"",$U123-$T123)</f>
      </c>
      <c r="W123" t="str">
        <f>IF(TRIM(INDEX(connections!$A:$A,ROW()))="","",TRIM(INDEX(connections!$A:$A,ROW())))</f>
      </c>
      <c r="X123" t="str">
        <f>IF($W123="","",TRIM(INDEX(connections!$B:$B,ROW())))</f>
      </c>
      <c r="Y123">
        <f>IF($W123="","",IFERROR(MATCH($W123,$A$2:$A$2000,0),""))</f>
      </c>
      <c r="Z123">
        <f>IF($X123="","",IFERROR(MATCH($X123,$A$2:$A$2000,0),""))</f>
      </c>
      <c r="AA123" t="str">
        <f>IF($Y123="","",INDEX($P$2:$P$2000,$Y123))</f>
      </c>
      <c r="AB123" t="str">
        <f>IF($Z123="","",INDEX($P$2:$P$2000,$Z123))</f>
      </c>
      <c r="AC123">
        <f>IF(AND($AA123="Yes",$AB123="Yes"),1,"")</f>
      </c>
      <c r="AD123">
        <f>IF(OR($Y123="",$Z123=""),"",IF(INDEX($C$2:$C$2000,$Y123)=INDEX($C$2:$C$2000,$Z123),0,1))</f>
      </c>
      <c r="AE123">
        <f>IF($AC123&lt;&gt;1,"",IF(AND(INDEX($AG$2:$AG$2000,$Y123)=1,INDEX($AG$2:$AG$2000,$Z123)=1),1,""))</f>
      </c>
      <c r="AG123">
        <f>IF($A123="","",COUNTIFS($W$2:$W$2500,$A123,$AB$2:$AB$2500,"Yes")+COUNTIFS($X$2:$X$2500,$A123,$AA$2:$AA$2500,"Yes"))</f>
      </c>
      <c r="AH123" t="str">
        <f>IF(OR($P123&lt;&gt;"Yes",N($AG123)=0),"",IF(AND($AG123=1,COUNTIFS($W$2:$W$2500,$A123,$AE$2:$AE$2500,1)+COUNTIFS($X$2:$X$2500,$A123,$AE$2:$AE$2500,1)&gt;0),"","Yes"))</f>
      </c>
      <c r="AI123">
        <f>IF($AH123="Yes",$AG123,"")</f>
      </c>
      <c r="AJ123">
        <f>IF($AI123="","",$AI123+ROW()/1000000)</f>
      </c>
      <c r="AK123">
        <f>IF(OR($A123="",$P123="Yes",N($AG123)=0),"",$AG123+ROW()/1000000)</f>
      </c>
      <c r="AL123" t="str">
        <f>IF($A123="","",INDEX(games!$J:$J,ROW())&amp;"")</f>
      </c>
      <c r="AM123">
        <f>IF($A123="","",SUMPRODUCT($AO123:$BD123,'Map Analysis'!$AP$2^{0,1,2,3,4,5,6,7,8,9,10,11,12,13,14,15}))</f>
      </c>
      <c r="AN123">
        <f>IF($A123="","",$AM123+ROW()/10000000)</f>
      </c>
      <c r="AO123">
        <f>IF($A123="","",COUNTIF($W$2:$W$2500,$A123))</f>
      </c>
      <c r="AP123">
        <f>IF($A123="","",SUMIFS($BF$2:$BF$2500,$W$2:$W$2500,$A123))</f>
      </c>
      <c r="AQ123">
        <f>IF($A123="","",SUMIFS($BG$2:$BG$2500,$W$2:$W$2500,$A123))</f>
      </c>
      <c r="AR123">
        <f>IF($A123="","",SUMIFS($BH$2:$BH$2500,$W$2:$W$2500,$A123))</f>
      </c>
      <c r="AS123">
        <f>IF($A123="","",SUMIFS($BI$2:$BI$2500,$W$2:$W$2500,$A123))</f>
      </c>
      <c r="AT123">
        <f>IF($A123="","",SUMIFS($BJ$2:$BJ$2500,$W$2:$W$2500,$A123))</f>
      </c>
      <c r="AU123">
        <f>IF($A123="","",SUMIFS($BK$2:$BK$2500,$W$2:$W$2500,$A123))</f>
      </c>
      <c r="AV123">
        <f>IF($A123="","",SUMIFS($BL$2:$BL$2500,$W$2:$W$2500,$A123))</f>
      </c>
      <c r="AW123">
        <f>IF($A123="","",SUMIFS($BM$2:$BM$2500,$W$2:$W$2500,$A123))</f>
      </c>
      <c r="AX123">
        <f>IF($A123="","",SUMIFS($BN$2:$BN$2500,$W$2:$W$2500,$A123))</f>
      </c>
      <c r="AY123">
        <f>IF($A123="","",SUMIFS($BO$2:$BO$2500,$W$2:$W$2500,$A123))</f>
      </c>
      <c r="AZ123">
        <f>IF($A123="","",SUMIFS($BP$2:$BP$2500,$W$2:$W$2500,$A123))</f>
      </c>
      <c r="BA123">
        <f>IF($A123="","",SUMIFS($BQ$2:$BQ$2500,$W$2:$W$2500,$A123))</f>
      </c>
      <c r="BB123">
        <f>IF($A123="","",SUMIFS($BR$2:$BR$2500,$W$2:$W$2500,$A123))</f>
      </c>
      <c r="BC123">
        <f>IF($A123="","",SUMIFS($BS$2:$BS$2500,$W$2:$W$2500,$A123))</f>
      </c>
      <c r="BD123">
        <f>IF($A123="","",SUMIFS($BT$2:$BT$2500,$W$2:$W$2500,$A123))</f>
      </c>
      <c r="BF123">
        <f>IF($Z123="","",INDEX($AO$2:$AO$2000,$Z123))</f>
      </c>
      <c r="BG123">
        <f>IF($Z123="","",INDEX($AP$2:$AP$2000,$Z123))</f>
      </c>
      <c r="BH123">
        <f>IF($Z123="","",INDEX($AQ$2:$AQ$2000,$Z123))</f>
      </c>
      <c r="BI123">
        <f>IF($Z123="","",INDEX($AR$2:$AR$2000,$Z123))</f>
      </c>
      <c r="BJ123">
        <f>IF($Z123="","",INDEX($AS$2:$AS$2000,$Z123))</f>
      </c>
      <c r="BK123">
        <f>IF($Z123="","",INDEX($AT$2:$AT$2000,$Z123))</f>
      </c>
      <c r="BL123">
        <f>IF($Z123="","",INDEX($AU$2:$AU$2000,$Z123))</f>
      </c>
      <c r="BM123">
        <f>IF($Z123="","",INDEX($AV$2:$AV$2000,$Z123))</f>
      </c>
      <c r="BN123">
        <f>IF($Z123="","",INDEX($AW$2:$AW$2000,$Z123))</f>
      </c>
      <c r="BO123">
        <f>IF($Z123="","",INDEX($AX$2:$AX$2000,$Z123))</f>
      </c>
      <c r="BP123">
        <f>IF($Z123="","",INDEX($AY$2:$AY$2000,$Z123))</f>
      </c>
      <c r="BQ123">
        <f>IF($Z123="","",INDEX($AZ$2:$AZ$2000,$Z123))</f>
      </c>
      <c r="BR123">
        <f>IF($Z123="","",INDEX($BA$2:$BA$2000,$Z123))</f>
      </c>
      <c r="BS123">
        <f>IF($Z123="","",INDEX($BB$2:$BB$2000,$Z123))</f>
      </c>
      <c r="BT123">
        <f>IF($Z123="","",INDEX($BC$2:$BC$2000,$Z123))</f>
      </c>
      <c r="BV123">
        <f>IF(OR($A123="",$P123&lt;&gt;"Yes",$AH123="Yes"),"",1+N($AG123))</f>
      </c>
      <c r="BW123">
        <f>IF($A123="","",COUNTIFS($W$2:$W$2500,$A123,$BZ$2:$BZ$2500,"Yes")+COUNTIFS($X$2:$X$2500,$A123,$BY$2:$BY$2500,"Yes"))</f>
      </c>
      <c r="BX123">
        <f>IF(OR($A123="",$P123="Yes"),"",IF(N($BW123)=0,0,1+SUMIFS($CB$2:$CB$2500,$W$2:$W$2500,$A123)+SUMIFS($CA$2:$CA$2500,$X$2:$X$2500,$A123)))</f>
      </c>
      <c r="BY123" t="str">
        <f>IF($Y123="","",INDEX($AH$2:$AH$2000,$Y123)&amp;"")</f>
      </c>
      <c r="BZ123" t="str">
        <f>IF($Z123="","",INDEX($AH$2:$AH$2000,$Z123)&amp;"")</f>
      </c>
      <c r="CA123">
        <f>IF($Y123="","",INDEX($BV$2:$BV$2000,$Y123))</f>
      </c>
      <c r="CB123">
        <f>IF($Z123="","",INDEX($BV$2:$BV$2000,$Z123))</f>
      </c>
    </row>
    <row r="124">
      <c r="A124" t="str">
        <f>IF(TRIM(INDEX(games!$A:$A,ROW()))="","",TRIM(INDEX(games!$A:$A,ROW())))</f>
      </c>
      <c r="B124">
        <f>IF(OR($A124="",INDEX(games!$B:$B,ROW())=""),"",INDEX(games!$B:$B,ROW()))</f>
      </c>
      <c r="C124" t="str">
        <f>IF(OR($A124="",INDEX(games!$C:$C,ROW())=""),"",INDEX(games!$C:$C,ROW()))</f>
      </c>
      <c r="D124">
        <f>IF($A124="","",COUNTIF($W$2:$W$2500,$A124)+COUNTIF($X$2:$X$2500,$A124))</f>
      </c>
      <c r="E124">
        <f>IF($A124="","",IFERROR(MATCH($C124,$R$2:$R$5,0),0))</f>
      </c>
      <c r="F124">
        <f>IF($A124="","",MOD(ROW(),34))</f>
      </c>
      <c r="G124">
        <f>IF($A124="",NA(),IF($C124="Action",$B124,NA()))</f>
      </c>
      <c r="H124">
        <f>IF($A124="",NA(),IF($C124="Action",1+$F124*0.023,NA()))</f>
      </c>
      <c r="I124">
        <f>IF($A124="",NA(),IF($C124="Strategy",$B124,NA()))</f>
      </c>
      <c r="J124">
        <f>IF($A124="",NA(),IF($C124="Strategy",2+$F124*0.023,NA()))</f>
      </c>
      <c r="K124">
        <f>IF($A124="",NA(),IF($C124="Deckbuilder",$B124,NA()))</f>
      </c>
      <c r="L124">
        <f>IF($A124="",NA(),IF($C124="Deckbuilder",3+$F124*0.023,NA()))</f>
      </c>
      <c r="M124">
        <f>IF($A124="",NA(),IF($C124="Traditional",$B124,NA()))</f>
      </c>
      <c r="N124">
        <f>IF($A124="",NA(),IF($C124="Traditional",4+$F124*0.023,NA()))</f>
      </c>
      <c r="O124">
        <f>IF($A124="","",$D124+ROW()/1000000)</f>
      </c>
      <c r="P124" t="str">
        <f>IF(OR($A124="",INDEX(games!$H:$H,ROW())=""),"",INDEX(games!$H:$H,ROW()))</f>
      </c>
      <c r="Q124">
        <f>IF(OR($A124="",$P124&lt;&gt;"Yes"),"",$D124+ROW()/1000000)</f>
      </c>
      <c r="T124">
        <f>IF($Y124="","",INDEX($B$2:$B$2000,$Y124))</f>
      </c>
      <c r="U124">
        <f>IF($Z124="","",INDEX($B$2:$B$2000,$Z124))</f>
      </c>
      <c r="V124">
        <f>IF(OR($T124="",$U124=""),"",$U124-$T124)</f>
      </c>
      <c r="W124" t="str">
        <f>IF(TRIM(INDEX(connections!$A:$A,ROW()))="","",TRIM(INDEX(connections!$A:$A,ROW())))</f>
      </c>
      <c r="X124" t="str">
        <f>IF($W124="","",TRIM(INDEX(connections!$B:$B,ROW())))</f>
      </c>
      <c r="Y124">
        <f>IF($W124="","",IFERROR(MATCH($W124,$A$2:$A$2000,0),""))</f>
      </c>
      <c r="Z124">
        <f>IF($X124="","",IFERROR(MATCH($X124,$A$2:$A$2000,0),""))</f>
      </c>
      <c r="AA124" t="str">
        <f>IF($Y124="","",INDEX($P$2:$P$2000,$Y124))</f>
      </c>
      <c r="AB124" t="str">
        <f>IF($Z124="","",INDEX($P$2:$P$2000,$Z124))</f>
      </c>
      <c r="AC124">
        <f>IF(AND($AA124="Yes",$AB124="Yes"),1,"")</f>
      </c>
      <c r="AD124">
        <f>IF(OR($Y124="",$Z124=""),"",IF(INDEX($C$2:$C$2000,$Y124)=INDEX($C$2:$C$2000,$Z124),0,1))</f>
      </c>
      <c r="AE124">
        <f>IF($AC124&lt;&gt;1,"",IF(AND(INDEX($AG$2:$AG$2000,$Y124)=1,INDEX($AG$2:$AG$2000,$Z124)=1),1,""))</f>
      </c>
      <c r="AG124">
        <f>IF($A124="","",COUNTIFS($W$2:$W$2500,$A124,$AB$2:$AB$2500,"Yes")+COUNTIFS($X$2:$X$2500,$A124,$AA$2:$AA$2500,"Yes"))</f>
      </c>
      <c r="AH124" t="str">
        <f>IF(OR($P124&lt;&gt;"Yes",N($AG124)=0),"",IF(AND($AG124=1,COUNTIFS($W$2:$W$2500,$A124,$AE$2:$AE$2500,1)+COUNTIFS($X$2:$X$2500,$A124,$AE$2:$AE$2500,1)&gt;0),"","Yes"))</f>
      </c>
      <c r="AI124">
        <f>IF($AH124="Yes",$AG124,"")</f>
      </c>
      <c r="AJ124">
        <f>IF($AI124="","",$AI124+ROW()/1000000)</f>
      </c>
      <c r="AK124">
        <f>IF(OR($A124="",$P124="Yes",N($AG124)=0),"",$AG124+ROW()/1000000)</f>
      </c>
      <c r="AL124" t="str">
        <f>IF($A124="","",INDEX(games!$J:$J,ROW())&amp;"")</f>
      </c>
      <c r="AM124">
        <f>IF($A124="","",SUMPRODUCT($AO124:$BD124,'Map Analysis'!$AP$2^{0,1,2,3,4,5,6,7,8,9,10,11,12,13,14,15}))</f>
      </c>
      <c r="AN124">
        <f>IF($A124="","",$AM124+ROW()/10000000)</f>
      </c>
      <c r="AO124">
        <f>IF($A124="","",COUNTIF($W$2:$W$2500,$A124))</f>
      </c>
      <c r="AP124">
        <f>IF($A124="","",SUMIFS($BF$2:$BF$2500,$W$2:$W$2500,$A124))</f>
      </c>
      <c r="AQ124">
        <f>IF($A124="","",SUMIFS($BG$2:$BG$2500,$W$2:$W$2500,$A124))</f>
      </c>
      <c r="AR124">
        <f>IF($A124="","",SUMIFS($BH$2:$BH$2500,$W$2:$W$2500,$A124))</f>
      </c>
      <c r="AS124">
        <f>IF($A124="","",SUMIFS($BI$2:$BI$2500,$W$2:$W$2500,$A124))</f>
      </c>
      <c r="AT124">
        <f>IF($A124="","",SUMIFS($BJ$2:$BJ$2500,$W$2:$W$2500,$A124))</f>
      </c>
      <c r="AU124">
        <f>IF($A124="","",SUMIFS($BK$2:$BK$2500,$W$2:$W$2500,$A124))</f>
      </c>
      <c r="AV124">
        <f>IF($A124="","",SUMIFS($BL$2:$BL$2500,$W$2:$W$2500,$A124))</f>
      </c>
      <c r="AW124">
        <f>IF($A124="","",SUMIFS($BM$2:$BM$2500,$W$2:$W$2500,$A124))</f>
      </c>
      <c r="AX124">
        <f>IF($A124="","",SUMIFS($BN$2:$BN$2500,$W$2:$W$2500,$A124))</f>
      </c>
      <c r="AY124">
        <f>IF($A124="","",SUMIFS($BO$2:$BO$2500,$W$2:$W$2500,$A124))</f>
      </c>
      <c r="AZ124">
        <f>IF($A124="","",SUMIFS($BP$2:$BP$2500,$W$2:$W$2500,$A124))</f>
      </c>
      <c r="BA124">
        <f>IF($A124="","",SUMIFS($BQ$2:$BQ$2500,$W$2:$W$2500,$A124))</f>
      </c>
      <c r="BB124">
        <f>IF($A124="","",SUMIFS($BR$2:$BR$2500,$W$2:$W$2500,$A124))</f>
      </c>
      <c r="BC124">
        <f>IF($A124="","",SUMIFS($BS$2:$BS$2500,$W$2:$W$2500,$A124))</f>
      </c>
      <c r="BD124">
        <f>IF($A124="","",SUMIFS($BT$2:$BT$2500,$W$2:$W$2500,$A124))</f>
      </c>
      <c r="BF124">
        <f>IF($Z124="","",INDEX($AO$2:$AO$2000,$Z124))</f>
      </c>
      <c r="BG124">
        <f>IF($Z124="","",INDEX($AP$2:$AP$2000,$Z124))</f>
      </c>
      <c r="BH124">
        <f>IF($Z124="","",INDEX($AQ$2:$AQ$2000,$Z124))</f>
      </c>
      <c r="BI124">
        <f>IF($Z124="","",INDEX($AR$2:$AR$2000,$Z124))</f>
      </c>
      <c r="BJ124">
        <f>IF($Z124="","",INDEX($AS$2:$AS$2000,$Z124))</f>
      </c>
      <c r="BK124">
        <f>IF($Z124="","",INDEX($AT$2:$AT$2000,$Z124))</f>
      </c>
      <c r="BL124">
        <f>IF($Z124="","",INDEX($AU$2:$AU$2000,$Z124))</f>
      </c>
      <c r="BM124">
        <f>IF($Z124="","",INDEX($AV$2:$AV$2000,$Z124))</f>
      </c>
      <c r="BN124">
        <f>IF($Z124="","",INDEX($AW$2:$AW$2000,$Z124))</f>
      </c>
      <c r="BO124">
        <f>IF($Z124="","",INDEX($AX$2:$AX$2000,$Z124))</f>
      </c>
      <c r="BP124">
        <f>IF($Z124="","",INDEX($AY$2:$AY$2000,$Z124))</f>
      </c>
      <c r="BQ124">
        <f>IF($Z124="","",INDEX($AZ$2:$AZ$2000,$Z124))</f>
      </c>
      <c r="BR124">
        <f>IF($Z124="","",INDEX($BA$2:$BA$2000,$Z124))</f>
      </c>
      <c r="BS124">
        <f>IF($Z124="","",INDEX($BB$2:$BB$2000,$Z124))</f>
      </c>
      <c r="BT124">
        <f>IF($Z124="","",INDEX($BC$2:$BC$2000,$Z124))</f>
      </c>
      <c r="BV124">
        <f>IF(OR($A124="",$P124&lt;&gt;"Yes",$AH124="Yes"),"",1+N($AG124))</f>
      </c>
      <c r="BW124">
        <f>IF($A124="","",COUNTIFS($W$2:$W$2500,$A124,$BZ$2:$BZ$2500,"Yes")+COUNTIFS($X$2:$X$2500,$A124,$BY$2:$BY$2500,"Yes"))</f>
      </c>
      <c r="BX124">
        <f>IF(OR($A124="",$P124="Yes"),"",IF(N($BW124)=0,0,1+SUMIFS($CB$2:$CB$2500,$W$2:$W$2500,$A124)+SUMIFS($CA$2:$CA$2500,$X$2:$X$2500,$A124)))</f>
      </c>
      <c r="BY124" t="str">
        <f>IF($Y124="","",INDEX($AH$2:$AH$2000,$Y124)&amp;"")</f>
      </c>
      <c r="BZ124" t="str">
        <f>IF($Z124="","",INDEX($AH$2:$AH$2000,$Z124)&amp;"")</f>
      </c>
      <c r="CA124">
        <f>IF($Y124="","",INDEX($BV$2:$BV$2000,$Y124))</f>
      </c>
      <c r="CB124">
        <f>IF($Z124="","",INDEX($BV$2:$BV$2000,$Z124))</f>
      </c>
    </row>
    <row r="125">
      <c r="A125" t="str">
        <f>IF(TRIM(INDEX(games!$A:$A,ROW()))="","",TRIM(INDEX(games!$A:$A,ROW())))</f>
      </c>
      <c r="B125">
        <f>IF(OR($A125="",INDEX(games!$B:$B,ROW())=""),"",INDEX(games!$B:$B,ROW()))</f>
      </c>
      <c r="C125" t="str">
        <f>IF(OR($A125="",INDEX(games!$C:$C,ROW())=""),"",INDEX(games!$C:$C,ROW()))</f>
      </c>
      <c r="D125">
        <f>IF($A125="","",COUNTIF($W$2:$W$2500,$A125)+COUNTIF($X$2:$X$2500,$A125))</f>
      </c>
      <c r="E125">
        <f>IF($A125="","",IFERROR(MATCH($C125,$R$2:$R$5,0),0))</f>
      </c>
      <c r="F125">
        <f>IF($A125="","",MOD(ROW(),34))</f>
      </c>
      <c r="G125">
        <f>IF($A125="",NA(),IF($C125="Action",$B125,NA()))</f>
      </c>
      <c r="H125">
        <f>IF($A125="",NA(),IF($C125="Action",1+$F125*0.023,NA()))</f>
      </c>
      <c r="I125">
        <f>IF($A125="",NA(),IF($C125="Strategy",$B125,NA()))</f>
      </c>
      <c r="J125">
        <f>IF($A125="",NA(),IF($C125="Strategy",2+$F125*0.023,NA()))</f>
      </c>
      <c r="K125">
        <f>IF($A125="",NA(),IF($C125="Deckbuilder",$B125,NA()))</f>
      </c>
      <c r="L125">
        <f>IF($A125="",NA(),IF($C125="Deckbuilder",3+$F125*0.023,NA()))</f>
      </c>
      <c r="M125">
        <f>IF($A125="",NA(),IF($C125="Traditional",$B125,NA()))</f>
      </c>
      <c r="N125">
        <f>IF($A125="",NA(),IF($C125="Traditional",4+$F125*0.023,NA()))</f>
      </c>
      <c r="O125">
        <f>IF($A125="","",$D125+ROW()/1000000)</f>
      </c>
      <c r="P125" t="str">
        <f>IF(OR($A125="",INDEX(games!$H:$H,ROW())=""),"",INDEX(games!$H:$H,ROW()))</f>
      </c>
      <c r="Q125">
        <f>IF(OR($A125="",$P125&lt;&gt;"Yes"),"",$D125+ROW()/1000000)</f>
      </c>
      <c r="T125">
        <f>IF($Y125="","",INDEX($B$2:$B$2000,$Y125))</f>
      </c>
      <c r="U125">
        <f>IF($Z125="","",INDEX($B$2:$B$2000,$Z125))</f>
      </c>
      <c r="V125">
        <f>IF(OR($T125="",$U125=""),"",$U125-$T125)</f>
      </c>
      <c r="W125" t="str">
        <f>IF(TRIM(INDEX(connections!$A:$A,ROW()))="","",TRIM(INDEX(connections!$A:$A,ROW())))</f>
      </c>
      <c r="X125" t="str">
        <f>IF($W125="","",TRIM(INDEX(connections!$B:$B,ROW())))</f>
      </c>
      <c r="Y125">
        <f>IF($W125="","",IFERROR(MATCH($W125,$A$2:$A$2000,0),""))</f>
      </c>
      <c r="Z125">
        <f>IF($X125="","",IFERROR(MATCH($X125,$A$2:$A$2000,0),""))</f>
      </c>
      <c r="AA125" t="str">
        <f>IF($Y125="","",INDEX($P$2:$P$2000,$Y125))</f>
      </c>
      <c r="AB125" t="str">
        <f>IF($Z125="","",INDEX($P$2:$P$2000,$Z125))</f>
      </c>
      <c r="AC125">
        <f>IF(AND($AA125="Yes",$AB125="Yes"),1,"")</f>
      </c>
      <c r="AD125">
        <f>IF(OR($Y125="",$Z125=""),"",IF(INDEX($C$2:$C$2000,$Y125)=INDEX($C$2:$C$2000,$Z125),0,1))</f>
      </c>
      <c r="AE125">
        <f>IF($AC125&lt;&gt;1,"",IF(AND(INDEX($AG$2:$AG$2000,$Y125)=1,INDEX($AG$2:$AG$2000,$Z125)=1),1,""))</f>
      </c>
      <c r="AG125">
        <f>IF($A125="","",COUNTIFS($W$2:$W$2500,$A125,$AB$2:$AB$2500,"Yes")+COUNTIFS($X$2:$X$2500,$A125,$AA$2:$AA$2500,"Yes"))</f>
      </c>
      <c r="AH125" t="str">
        <f>IF(OR($P125&lt;&gt;"Yes",N($AG125)=0),"",IF(AND($AG125=1,COUNTIFS($W$2:$W$2500,$A125,$AE$2:$AE$2500,1)+COUNTIFS($X$2:$X$2500,$A125,$AE$2:$AE$2500,1)&gt;0),"","Yes"))</f>
      </c>
      <c r="AI125">
        <f>IF($AH125="Yes",$AG125,"")</f>
      </c>
      <c r="AJ125">
        <f>IF($AI125="","",$AI125+ROW()/1000000)</f>
      </c>
      <c r="AK125">
        <f>IF(OR($A125="",$P125="Yes",N($AG125)=0),"",$AG125+ROW()/1000000)</f>
      </c>
      <c r="AL125" t="str">
        <f>IF($A125="","",INDEX(games!$J:$J,ROW())&amp;"")</f>
      </c>
      <c r="AM125">
        <f>IF($A125="","",SUMPRODUCT($AO125:$BD125,'Map Analysis'!$AP$2^{0,1,2,3,4,5,6,7,8,9,10,11,12,13,14,15}))</f>
      </c>
      <c r="AN125">
        <f>IF($A125="","",$AM125+ROW()/10000000)</f>
      </c>
      <c r="AO125">
        <f>IF($A125="","",COUNTIF($W$2:$W$2500,$A125))</f>
      </c>
      <c r="AP125">
        <f>IF($A125="","",SUMIFS($BF$2:$BF$2500,$W$2:$W$2500,$A125))</f>
      </c>
      <c r="AQ125">
        <f>IF($A125="","",SUMIFS($BG$2:$BG$2500,$W$2:$W$2500,$A125))</f>
      </c>
      <c r="AR125">
        <f>IF($A125="","",SUMIFS($BH$2:$BH$2500,$W$2:$W$2500,$A125))</f>
      </c>
      <c r="AS125">
        <f>IF($A125="","",SUMIFS($BI$2:$BI$2500,$W$2:$W$2500,$A125))</f>
      </c>
      <c r="AT125">
        <f>IF($A125="","",SUMIFS($BJ$2:$BJ$2500,$W$2:$W$2500,$A125))</f>
      </c>
      <c r="AU125">
        <f>IF($A125="","",SUMIFS($BK$2:$BK$2500,$W$2:$W$2500,$A125))</f>
      </c>
      <c r="AV125">
        <f>IF($A125="","",SUMIFS($BL$2:$BL$2500,$W$2:$W$2500,$A125))</f>
      </c>
      <c r="AW125">
        <f>IF($A125="","",SUMIFS($BM$2:$BM$2500,$W$2:$W$2500,$A125))</f>
      </c>
      <c r="AX125">
        <f>IF($A125="","",SUMIFS($BN$2:$BN$2500,$W$2:$W$2500,$A125))</f>
      </c>
      <c r="AY125">
        <f>IF($A125="","",SUMIFS($BO$2:$BO$2500,$W$2:$W$2500,$A125))</f>
      </c>
      <c r="AZ125">
        <f>IF($A125="","",SUMIFS($BP$2:$BP$2500,$W$2:$W$2500,$A125))</f>
      </c>
      <c r="BA125">
        <f>IF($A125="","",SUMIFS($BQ$2:$BQ$2500,$W$2:$W$2500,$A125))</f>
      </c>
      <c r="BB125">
        <f>IF($A125="","",SUMIFS($BR$2:$BR$2500,$W$2:$W$2500,$A125))</f>
      </c>
      <c r="BC125">
        <f>IF($A125="","",SUMIFS($BS$2:$BS$2500,$W$2:$W$2500,$A125))</f>
      </c>
      <c r="BD125">
        <f>IF($A125="","",SUMIFS($BT$2:$BT$2500,$W$2:$W$2500,$A125))</f>
      </c>
      <c r="BF125">
        <f>IF($Z125="","",INDEX($AO$2:$AO$2000,$Z125))</f>
      </c>
      <c r="BG125">
        <f>IF($Z125="","",INDEX($AP$2:$AP$2000,$Z125))</f>
      </c>
      <c r="BH125">
        <f>IF($Z125="","",INDEX($AQ$2:$AQ$2000,$Z125))</f>
      </c>
      <c r="BI125">
        <f>IF($Z125="","",INDEX($AR$2:$AR$2000,$Z125))</f>
      </c>
      <c r="BJ125">
        <f>IF($Z125="","",INDEX($AS$2:$AS$2000,$Z125))</f>
      </c>
      <c r="BK125">
        <f>IF($Z125="","",INDEX($AT$2:$AT$2000,$Z125))</f>
      </c>
      <c r="BL125">
        <f>IF($Z125="","",INDEX($AU$2:$AU$2000,$Z125))</f>
      </c>
      <c r="BM125">
        <f>IF($Z125="","",INDEX($AV$2:$AV$2000,$Z125))</f>
      </c>
      <c r="BN125">
        <f>IF($Z125="","",INDEX($AW$2:$AW$2000,$Z125))</f>
      </c>
      <c r="BO125">
        <f>IF($Z125="","",INDEX($AX$2:$AX$2000,$Z125))</f>
      </c>
      <c r="BP125">
        <f>IF($Z125="","",INDEX($AY$2:$AY$2000,$Z125))</f>
      </c>
      <c r="BQ125">
        <f>IF($Z125="","",INDEX($AZ$2:$AZ$2000,$Z125))</f>
      </c>
      <c r="BR125">
        <f>IF($Z125="","",INDEX($BA$2:$BA$2000,$Z125))</f>
      </c>
      <c r="BS125">
        <f>IF($Z125="","",INDEX($BB$2:$BB$2000,$Z125))</f>
      </c>
      <c r="BT125">
        <f>IF($Z125="","",INDEX($BC$2:$BC$2000,$Z125))</f>
      </c>
      <c r="BV125">
        <f>IF(OR($A125="",$P125&lt;&gt;"Yes",$AH125="Yes"),"",1+N($AG125))</f>
      </c>
      <c r="BW125">
        <f>IF($A125="","",COUNTIFS($W$2:$W$2500,$A125,$BZ$2:$BZ$2500,"Yes")+COUNTIFS($X$2:$X$2500,$A125,$BY$2:$BY$2500,"Yes"))</f>
      </c>
      <c r="BX125">
        <f>IF(OR($A125="",$P125="Yes"),"",IF(N($BW125)=0,0,1+SUMIFS($CB$2:$CB$2500,$W$2:$W$2500,$A125)+SUMIFS($CA$2:$CA$2500,$X$2:$X$2500,$A125)))</f>
      </c>
      <c r="BY125" t="str">
        <f>IF($Y125="","",INDEX($AH$2:$AH$2000,$Y125)&amp;"")</f>
      </c>
      <c r="BZ125" t="str">
        <f>IF($Z125="","",INDEX($AH$2:$AH$2000,$Z125)&amp;"")</f>
      </c>
      <c r="CA125">
        <f>IF($Y125="","",INDEX($BV$2:$BV$2000,$Y125))</f>
      </c>
      <c r="CB125">
        <f>IF($Z125="","",INDEX($BV$2:$BV$2000,$Z125))</f>
      </c>
    </row>
    <row r="126">
      <c r="A126" t="str">
        <f>IF(TRIM(INDEX(games!$A:$A,ROW()))="","",TRIM(INDEX(games!$A:$A,ROW())))</f>
      </c>
      <c r="B126">
        <f>IF(OR($A126="",INDEX(games!$B:$B,ROW())=""),"",INDEX(games!$B:$B,ROW()))</f>
      </c>
      <c r="C126" t="str">
        <f>IF(OR($A126="",INDEX(games!$C:$C,ROW())=""),"",INDEX(games!$C:$C,ROW()))</f>
      </c>
      <c r="D126">
        <f>IF($A126="","",COUNTIF($W$2:$W$2500,$A126)+COUNTIF($X$2:$X$2500,$A126))</f>
      </c>
      <c r="E126">
        <f>IF($A126="","",IFERROR(MATCH($C126,$R$2:$R$5,0),0))</f>
      </c>
      <c r="F126">
        <f>IF($A126="","",MOD(ROW(),34))</f>
      </c>
      <c r="G126">
        <f>IF($A126="",NA(),IF($C126="Action",$B126,NA()))</f>
      </c>
      <c r="H126">
        <f>IF($A126="",NA(),IF($C126="Action",1+$F126*0.023,NA()))</f>
      </c>
      <c r="I126">
        <f>IF($A126="",NA(),IF($C126="Strategy",$B126,NA()))</f>
      </c>
      <c r="J126">
        <f>IF($A126="",NA(),IF($C126="Strategy",2+$F126*0.023,NA()))</f>
      </c>
      <c r="K126">
        <f>IF($A126="",NA(),IF($C126="Deckbuilder",$B126,NA()))</f>
      </c>
      <c r="L126">
        <f>IF($A126="",NA(),IF($C126="Deckbuilder",3+$F126*0.023,NA()))</f>
      </c>
      <c r="M126">
        <f>IF($A126="",NA(),IF($C126="Traditional",$B126,NA()))</f>
      </c>
      <c r="N126">
        <f>IF($A126="",NA(),IF($C126="Traditional",4+$F126*0.023,NA()))</f>
      </c>
      <c r="O126">
        <f>IF($A126="","",$D126+ROW()/1000000)</f>
      </c>
      <c r="P126" t="str">
        <f>IF(OR($A126="",INDEX(games!$H:$H,ROW())=""),"",INDEX(games!$H:$H,ROW()))</f>
      </c>
      <c r="Q126">
        <f>IF(OR($A126="",$P126&lt;&gt;"Yes"),"",$D126+ROW()/1000000)</f>
      </c>
      <c r="T126">
        <f>IF($Y126="","",INDEX($B$2:$B$2000,$Y126))</f>
      </c>
      <c r="U126">
        <f>IF($Z126="","",INDEX($B$2:$B$2000,$Z126))</f>
      </c>
      <c r="V126">
        <f>IF(OR($T126="",$U126=""),"",$U126-$T126)</f>
      </c>
      <c r="W126" t="str">
        <f>IF(TRIM(INDEX(connections!$A:$A,ROW()))="","",TRIM(INDEX(connections!$A:$A,ROW())))</f>
      </c>
      <c r="X126" t="str">
        <f>IF($W126="","",TRIM(INDEX(connections!$B:$B,ROW())))</f>
      </c>
      <c r="Y126">
        <f>IF($W126="","",IFERROR(MATCH($W126,$A$2:$A$2000,0),""))</f>
      </c>
      <c r="Z126">
        <f>IF($X126="","",IFERROR(MATCH($X126,$A$2:$A$2000,0),""))</f>
      </c>
      <c r="AA126" t="str">
        <f>IF($Y126="","",INDEX($P$2:$P$2000,$Y126))</f>
      </c>
      <c r="AB126" t="str">
        <f>IF($Z126="","",INDEX($P$2:$P$2000,$Z126))</f>
      </c>
      <c r="AC126">
        <f>IF(AND($AA126="Yes",$AB126="Yes"),1,"")</f>
      </c>
      <c r="AD126">
        <f>IF(OR($Y126="",$Z126=""),"",IF(INDEX($C$2:$C$2000,$Y126)=INDEX($C$2:$C$2000,$Z126),0,1))</f>
      </c>
      <c r="AE126">
        <f>IF($AC126&lt;&gt;1,"",IF(AND(INDEX($AG$2:$AG$2000,$Y126)=1,INDEX($AG$2:$AG$2000,$Z126)=1),1,""))</f>
      </c>
      <c r="AG126">
        <f>IF($A126="","",COUNTIFS($W$2:$W$2500,$A126,$AB$2:$AB$2500,"Yes")+COUNTIFS($X$2:$X$2500,$A126,$AA$2:$AA$2500,"Yes"))</f>
      </c>
      <c r="AH126" t="str">
        <f>IF(OR($P126&lt;&gt;"Yes",N($AG126)=0),"",IF(AND($AG126=1,COUNTIFS($W$2:$W$2500,$A126,$AE$2:$AE$2500,1)+COUNTIFS($X$2:$X$2500,$A126,$AE$2:$AE$2500,1)&gt;0),"","Yes"))</f>
      </c>
      <c r="AI126">
        <f>IF($AH126="Yes",$AG126,"")</f>
      </c>
      <c r="AJ126">
        <f>IF($AI126="","",$AI126+ROW()/1000000)</f>
      </c>
      <c r="AK126">
        <f>IF(OR($A126="",$P126="Yes",N($AG126)=0),"",$AG126+ROW()/1000000)</f>
      </c>
      <c r="AL126" t="str">
        <f>IF($A126="","",INDEX(games!$J:$J,ROW())&amp;"")</f>
      </c>
      <c r="AM126">
        <f>IF($A126="","",SUMPRODUCT($AO126:$BD126,'Map Analysis'!$AP$2^{0,1,2,3,4,5,6,7,8,9,10,11,12,13,14,15}))</f>
      </c>
      <c r="AN126">
        <f>IF($A126="","",$AM126+ROW()/10000000)</f>
      </c>
      <c r="AO126">
        <f>IF($A126="","",COUNTIF($W$2:$W$2500,$A126))</f>
      </c>
      <c r="AP126">
        <f>IF($A126="","",SUMIFS($BF$2:$BF$2500,$W$2:$W$2500,$A126))</f>
      </c>
      <c r="AQ126">
        <f>IF($A126="","",SUMIFS($BG$2:$BG$2500,$W$2:$W$2500,$A126))</f>
      </c>
      <c r="AR126">
        <f>IF($A126="","",SUMIFS($BH$2:$BH$2500,$W$2:$W$2500,$A126))</f>
      </c>
      <c r="AS126">
        <f>IF($A126="","",SUMIFS($BI$2:$BI$2500,$W$2:$W$2500,$A126))</f>
      </c>
      <c r="AT126">
        <f>IF($A126="","",SUMIFS($BJ$2:$BJ$2500,$W$2:$W$2500,$A126))</f>
      </c>
      <c r="AU126">
        <f>IF($A126="","",SUMIFS($BK$2:$BK$2500,$W$2:$W$2500,$A126))</f>
      </c>
      <c r="AV126">
        <f>IF($A126="","",SUMIFS($BL$2:$BL$2500,$W$2:$W$2500,$A126))</f>
      </c>
      <c r="AW126">
        <f>IF($A126="","",SUMIFS($BM$2:$BM$2500,$W$2:$W$2500,$A126))</f>
      </c>
      <c r="AX126">
        <f>IF($A126="","",SUMIFS($BN$2:$BN$2500,$W$2:$W$2500,$A126))</f>
      </c>
      <c r="AY126">
        <f>IF($A126="","",SUMIFS($BO$2:$BO$2500,$W$2:$W$2500,$A126))</f>
      </c>
      <c r="AZ126">
        <f>IF($A126="","",SUMIFS($BP$2:$BP$2500,$W$2:$W$2500,$A126))</f>
      </c>
      <c r="BA126">
        <f>IF($A126="","",SUMIFS($BQ$2:$BQ$2500,$W$2:$W$2500,$A126))</f>
      </c>
      <c r="BB126">
        <f>IF($A126="","",SUMIFS($BR$2:$BR$2500,$W$2:$W$2500,$A126))</f>
      </c>
      <c r="BC126">
        <f>IF($A126="","",SUMIFS($BS$2:$BS$2500,$W$2:$W$2500,$A126))</f>
      </c>
      <c r="BD126">
        <f>IF($A126="","",SUMIFS($BT$2:$BT$2500,$W$2:$W$2500,$A126))</f>
      </c>
      <c r="BF126">
        <f>IF($Z126="","",INDEX($AO$2:$AO$2000,$Z126))</f>
      </c>
      <c r="BG126">
        <f>IF($Z126="","",INDEX($AP$2:$AP$2000,$Z126))</f>
      </c>
      <c r="BH126">
        <f>IF($Z126="","",INDEX($AQ$2:$AQ$2000,$Z126))</f>
      </c>
      <c r="BI126">
        <f>IF($Z126="","",INDEX($AR$2:$AR$2000,$Z126))</f>
      </c>
      <c r="BJ126">
        <f>IF($Z126="","",INDEX($AS$2:$AS$2000,$Z126))</f>
      </c>
      <c r="BK126">
        <f>IF($Z126="","",INDEX($AT$2:$AT$2000,$Z126))</f>
      </c>
      <c r="BL126">
        <f>IF($Z126="","",INDEX($AU$2:$AU$2000,$Z126))</f>
      </c>
      <c r="BM126">
        <f>IF($Z126="","",INDEX($AV$2:$AV$2000,$Z126))</f>
      </c>
      <c r="BN126">
        <f>IF($Z126="","",INDEX($AW$2:$AW$2000,$Z126))</f>
      </c>
      <c r="BO126">
        <f>IF($Z126="","",INDEX($AX$2:$AX$2000,$Z126))</f>
      </c>
      <c r="BP126">
        <f>IF($Z126="","",INDEX($AY$2:$AY$2000,$Z126))</f>
      </c>
      <c r="BQ126">
        <f>IF($Z126="","",INDEX($AZ$2:$AZ$2000,$Z126))</f>
      </c>
      <c r="BR126">
        <f>IF($Z126="","",INDEX($BA$2:$BA$2000,$Z126))</f>
      </c>
      <c r="BS126">
        <f>IF($Z126="","",INDEX($BB$2:$BB$2000,$Z126))</f>
      </c>
      <c r="BT126">
        <f>IF($Z126="","",INDEX($BC$2:$BC$2000,$Z126))</f>
      </c>
      <c r="BV126">
        <f>IF(OR($A126="",$P126&lt;&gt;"Yes",$AH126="Yes"),"",1+N($AG126))</f>
      </c>
      <c r="BW126">
        <f>IF($A126="","",COUNTIFS($W$2:$W$2500,$A126,$BZ$2:$BZ$2500,"Yes")+COUNTIFS($X$2:$X$2500,$A126,$BY$2:$BY$2500,"Yes"))</f>
      </c>
      <c r="BX126">
        <f>IF(OR($A126="",$P126="Yes"),"",IF(N($BW126)=0,0,1+SUMIFS($CB$2:$CB$2500,$W$2:$W$2500,$A126)+SUMIFS($CA$2:$CA$2500,$X$2:$X$2500,$A126)))</f>
      </c>
      <c r="BY126" t="str">
        <f>IF($Y126="","",INDEX($AH$2:$AH$2000,$Y126)&amp;"")</f>
      </c>
      <c r="BZ126" t="str">
        <f>IF($Z126="","",INDEX($AH$2:$AH$2000,$Z126)&amp;"")</f>
      </c>
      <c r="CA126">
        <f>IF($Y126="","",INDEX($BV$2:$BV$2000,$Y126))</f>
      </c>
      <c r="CB126">
        <f>IF($Z126="","",INDEX($BV$2:$BV$2000,$Z126))</f>
      </c>
    </row>
    <row r="127">
      <c r="A127" t="str">
        <f>IF(TRIM(INDEX(games!$A:$A,ROW()))="","",TRIM(INDEX(games!$A:$A,ROW())))</f>
      </c>
      <c r="B127">
        <f>IF(OR($A127="",INDEX(games!$B:$B,ROW())=""),"",INDEX(games!$B:$B,ROW()))</f>
      </c>
      <c r="C127" t="str">
        <f>IF(OR($A127="",INDEX(games!$C:$C,ROW())=""),"",INDEX(games!$C:$C,ROW()))</f>
      </c>
      <c r="D127">
        <f>IF($A127="","",COUNTIF($W$2:$W$2500,$A127)+COUNTIF($X$2:$X$2500,$A127))</f>
      </c>
      <c r="E127">
        <f>IF($A127="","",IFERROR(MATCH($C127,$R$2:$R$5,0),0))</f>
      </c>
      <c r="F127">
        <f>IF($A127="","",MOD(ROW(),34))</f>
      </c>
      <c r="G127">
        <f>IF($A127="",NA(),IF($C127="Action",$B127,NA()))</f>
      </c>
      <c r="H127">
        <f>IF($A127="",NA(),IF($C127="Action",1+$F127*0.023,NA()))</f>
      </c>
      <c r="I127">
        <f>IF($A127="",NA(),IF($C127="Strategy",$B127,NA()))</f>
      </c>
      <c r="J127">
        <f>IF($A127="",NA(),IF($C127="Strategy",2+$F127*0.023,NA()))</f>
      </c>
      <c r="K127">
        <f>IF($A127="",NA(),IF($C127="Deckbuilder",$B127,NA()))</f>
      </c>
      <c r="L127">
        <f>IF($A127="",NA(),IF($C127="Deckbuilder",3+$F127*0.023,NA()))</f>
      </c>
      <c r="M127">
        <f>IF($A127="",NA(),IF($C127="Traditional",$B127,NA()))</f>
      </c>
      <c r="N127">
        <f>IF($A127="",NA(),IF($C127="Traditional",4+$F127*0.023,NA()))</f>
      </c>
      <c r="O127">
        <f>IF($A127="","",$D127+ROW()/1000000)</f>
      </c>
      <c r="P127" t="str">
        <f>IF(OR($A127="",INDEX(games!$H:$H,ROW())=""),"",INDEX(games!$H:$H,ROW()))</f>
      </c>
      <c r="Q127">
        <f>IF(OR($A127="",$P127&lt;&gt;"Yes"),"",$D127+ROW()/1000000)</f>
      </c>
      <c r="T127">
        <f>IF($Y127="","",INDEX($B$2:$B$2000,$Y127))</f>
      </c>
      <c r="U127">
        <f>IF($Z127="","",INDEX($B$2:$B$2000,$Z127))</f>
      </c>
      <c r="V127">
        <f>IF(OR($T127="",$U127=""),"",$U127-$T127)</f>
      </c>
      <c r="W127" t="str">
        <f>IF(TRIM(INDEX(connections!$A:$A,ROW()))="","",TRIM(INDEX(connections!$A:$A,ROW())))</f>
      </c>
      <c r="X127" t="str">
        <f>IF($W127="","",TRIM(INDEX(connections!$B:$B,ROW())))</f>
      </c>
      <c r="Y127">
        <f>IF($W127="","",IFERROR(MATCH($W127,$A$2:$A$2000,0),""))</f>
      </c>
      <c r="Z127">
        <f>IF($X127="","",IFERROR(MATCH($X127,$A$2:$A$2000,0),""))</f>
      </c>
      <c r="AA127" t="str">
        <f>IF($Y127="","",INDEX($P$2:$P$2000,$Y127))</f>
      </c>
      <c r="AB127" t="str">
        <f>IF($Z127="","",INDEX($P$2:$P$2000,$Z127))</f>
      </c>
      <c r="AC127">
        <f>IF(AND($AA127="Yes",$AB127="Yes"),1,"")</f>
      </c>
      <c r="AD127">
        <f>IF(OR($Y127="",$Z127=""),"",IF(INDEX($C$2:$C$2000,$Y127)=INDEX($C$2:$C$2000,$Z127),0,1))</f>
      </c>
      <c r="AE127">
        <f>IF($AC127&lt;&gt;1,"",IF(AND(INDEX($AG$2:$AG$2000,$Y127)=1,INDEX($AG$2:$AG$2000,$Z127)=1),1,""))</f>
      </c>
      <c r="AG127">
        <f>IF($A127="","",COUNTIFS($W$2:$W$2500,$A127,$AB$2:$AB$2500,"Yes")+COUNTIFS($X$2:$X$2500,$A127,$AA$2:$AA$2500,"Yes"))</f>
      </c>
      <c r="AH127" t="str">
        <f>IF(OR($P127&lt;&gt;"Yes",N($AG127)=0),"",IF(AND($AG127=1,COUNTIFS($W$2:$W$2500,$A127,$AE$2:$AE$2500,1)+COUNTIFS($X$2:$X$2500,$A127,$AE$2:$AE$2500,1)&gt;0),"","Yes"))</f>
      </c>
      <c r="AI127">
        <f>IF($AH127="Yes",$AG127,"")</f>
      </c>
      <c r="AJ127">
        <f>IF($AI127="","",$AI127+ROW()/1000000)</f>
      </c>
      <c r="AK127">
        <f>IF(OR($A127="",$P127="Yes",N($AG127)=0),"",$AG127+ROW()/1000000)</f>
      </c>
      <c r="AL127" t="str">
        <f>IF($A127="","",INDEX(games!$J:$J,ROW())&amp;"")</f>
      </c>
      <c r="AM127">
        <f>IF($A127="","",SUMPRODUCT($AO127:$BD127,'Map Analysis'!$AP$2^{0,1,2,3,4,5,6,7,8,9,10,11,12,13,14,15}))</f>
      </c>
      <c r="AN127">
        <f>IF($A127="","",$AM127+ROW()/10000000)</f>
      </c>
      <c r="AO127">
        <f>IF($A127="","",COUNTIF($W$2:$W$2500,$A127))</f>
      </c>
      <c r="AP127">
        <f>IF($A127="","",SUMIFS($BF$2:$BF$2500,$W$2:$W$2500,$A127))</f>
      </c>
      <c r="AQ127">
        <f>IF($A127="","",SUMIFS($BG$2:$BG$2500,$W$2:$W$2500,$A127))</f>
      </c>
      <c r="AR127">
        <f>IF($A127="","",SUMIFS($BH$2:$BH$2500,$W$2:$W$2500,$A127))</f>
      </c>
      <c r="AS127">
        <f>IF($A127="","",SUMIFS($BI$2:$BI$2500,$W$2:$W$2500,$A127))</f>
      </c>
      <c r="AT127">
        <f>IF($A127="","",SUMIFS($BJ$2:$BJ$2500,$W$2:$W$2500,$A127))</f>
      </c>
      <c r="AU127">
        <f>IF($A127="","",SUMIFS($BK$2:$BK$2500,$W$2:$W$2500,$A127))</f>
      </c>
      <c r="AV127">
        <f>IF($A127="","",SUMIFS($BL$2:$BL$2500,$W$2:$W$2500,$A127))</f>
      </c>
      <c r="AW127">
        <f>IF($A127="","",SUMIFS($BM$2:$BM$2500,$W$2:$W$2500,$A127))</f>
      </c>
      <c r="AX127">
        <f>IF($A127="","",SUMIFS($BN$2:$BN$2500,$W$2:$W$2500,$A127))</f>
      </c>
      <c r="AY127">
        <f>IF($A127="","",SUMIFS($BO$2:$BO$2500,$W$2:$W$2500,$A127))</f>
      </c>
      <c r="AZ127">
        <f>IF($A127="","",SUMIFS($BP$2:$BP$2500,$W$2:$W$2500,$A127))</f>
      </c>
      <c r="BA127">
        <f>IF($A127="","",SUMIFS($BQ$2:$BQ$2500,$W$2:$W$2500,$A127))</f>
      </c>
      <c r="BB127">
        <f>IF($A127="","",SUMIFS($BR$2:$BR$2500,$W$2:$W$2500,$A127))</f>
      </c>
      <c r="BC127">
        <f>IF($A127="","",SUMIFS($BS$2:$BS$2500,$W$2:$W$2500,$A127))</f>
      </c>
      <c r="BD127">
        <f>IF($A127="","",SUMIFS($BT$2:$BT$2500,$W$2:$W$2500,$A127))</f>
      </c>
      <c r="BF127">
        <f>IF($Z127="","",INDEX($AO$2:$AO$2000,$Z127))</f>
      </c>
      <c r="BG127">
        <f>IF($Z127="","",INDEX($AP$2:$AP$2000,$Z127))</f>
      </c>
      <c r="BH127">
        <f>IF($Z127="","",INDEX($AQ$2:$AQ$2000,$Z127))</f>
      </c>
      <c r="BI127">
        <f>IF($Z127="","",INDEX($AR$2:$AR$2000,$Z127))</f>
      </c>
      <c r="BJ127">
        <f>IF($Z127="","",INDEX($AS$2:$AS$2000,$Z127))</f>
      </c>
      <c r="BK127">
        <f>IF($Z127="","",INDEX($AT$2:$AT$2000,$Z127))</f>
      </c>
      <c r="BL127">
        <f>IF($Z127="","",INDEX($AU$2:$AU$2000,$Z127))</f>
      </c>
      <c r="BM127">
        <f>IF($Z127="","",INDEX($AV$2:$AV$2000,$Z127))</f>
      </c>
      <c r="BN127">
        <f>IF($Z127="","",INDEX($AW$2:$AW$2000,$Z127))</f>
      </c>
      <c r="BO127">
        <f>IF($Z127="","",INDEX($AX$2:$AX$2000,$Z127))</f>
      </c>
      <c r="BP127">
        <f>IF($Z127="","",INDEX($AY$2:$AY$2000,$Z127))</f>
      </c>
      <c r="BQ127">
        <f>IF($Z127="","",INDEX($AZ$2:$AZ$2000,$Z127))</f>
      </c>
      <c r="BR127">
        <f>IF($Z127="","",INDEX($BA$2:$BA$2000,$Z127))</f>
      </c>
      <c r="BS127">
        <f>IF($Z127="","",INDEX($BB$2:$BB$2000,$Z127))</f>
      </c>
      <c r="BT127">
        <f>IF($Z127="","",INDEX($BC$2:$BC$2000,$Z127))</f>
      </c>
      <c r="BV127">
        <f>IF(OR($A127="",$P127&lt;&gt;"Yes",$AH127="Yes"),"",1+N($AG127))</f>
      </c>
      <c r="BW127">
        <f>IF($A127="","",COUNTIFS($W$2:$W$2500,$A127,$BZ$2:$BZ$2500,"Yes")+COUNTIFS($X$2:$X$2500,$A127,$BY$2:$BY$2500,"Yes"))</f>
      </c>
      <c r="BX127">
        <f>IF(OR($A127="",$P127="Yes"),"",IF(N($BW127)=0,0,1+SUMIFS($CB$2:$CB$2500,$W$2:$W$2500,$A127)+SUMIFS($CA$2:$CA$2500,$X$2:$X$2500,$A127)))</f>
      </c>
      <c r="BY127" t="str">
        <f>IF($Y127="","",INDEX($AH$2:$AH$2000,$Y127)&amp;"")</f>
      </c>
      <c r="BZ127" t="str">
        <f>IF($Z127="","",INDEX($AH$2:$AH$2000,$Z127)&amp;"")</f>
      </c>
      <c r="CA127">
        <f>IF($Y127="","",INDEX($BV$2:$BV$2000,$Y127))</f>
      </c>
      <c r="CB127">
        <f>IF($Z127="","",INDEX($BV$2:$BV$2000,$Z127))</f>
      </c>
    </row>
    <row r="128">
      <c r="A128" t="str">
        <f>IF(TRIM(INDEX(games!$A:$A,ROW()))="","",TRIM(INDEX(games!$A:$A,ROW())))</f>
      </c>
      <c r="B128">
        <f>IF(OR($A128="",INDEX(games!$B:$B,ROW())=""),"",INDEX(games!$B:$B,ROW()))</f>
      </c>
      <c r="C128" t="str">
        <f>IF(OR($A128="",INDEX(games!$C:$C,ROW())=""),"",INDEX(games!$C:$C,ROW()))</f>
      </c>
      <c r="D128">
        <f>IF($A128="","",COUNTIF($W$2:$W$2500,$A128)+COUNTIF($X$2:$X$2500,$A128))</f>
      </c>
      <c r="E128">
        <f>IF($A128="","",IFERROR(MATCH($C128,$R$2:$R$5,0),0))</f>
      </c>
      <c r="F128">
        <f>IF($A128="","",MOD(ROW(),34))</f>
      </c>
      <c r="G128">
        <f>IF($A128="",NA(),IF($C128="Action",$B128,NA()))</f>
      </c>
      <c r="H128">
        <f>IF($A128="",NA(),IF($C128="Action",1+$F128*0.023,NA()))</f>
      </c>
      <c r="I128">
        <f>IF($A128="",NA(),IF($C128="Strategy",$B128,NA()))</f>
      </c>
      <c r="J128">
        <f>IF($A128="",NA(),IF($C128="Strategy",2+$F128*0.023,NA()))</f>
      </c>
      <c r="K128">
        <f>IF($A128="",NA(),IF($C128="Deckbuilder",$B128,NA()))</f>
      </c>
      <c r="L128">
        <f>IF($A128="",NA(),IF($C128="Deckbuilder",3+$F128*0.023,NA()))</f>
      </c>
      <c r="M128">
        <f>IF($A128="",NA(),IF($C128="Traditional",$B128,NA()))</f>
      </c>
      <c r="N128">
        <f>IF($A128="",NA(),IF($C128="Traditional",4+$F128*0.023,NA()))</f>
      </c>
      <c r="O128">
        <f>IF($A128="","",$D128+ROW()/1000000)</f>
      </c>
      <c r="P128" t="str">
        <f>IF(OR($A128="",INDEX(games!$H:$H,ROW())=""),"",INDEX(games!$H:$H,ROW()))</f>
      </c>
      <c r="Q128">
        <f>IF(OR($A128="",$P128&lt;&gt;"Yes"),"",$D128+ROW()/1000000)</f>
      </c>
      <c r="T128">
        <f>IF($Y128="","",INDEX($B$2:$B$2000,$Y128))</f>
      </c>
      <c r="U128">
        <f>IF($Z128="","",INDEX($B$2:$B$2000,$Z128))</f>
      </c>
      <c r="V128">
        <f>IF(OR($T128="",$U128=""),"",$U128-$T128)</f>
      </c>
      <c r="W128" t="str">
        <f>IF(TRIM(INDEX(connections!$A:$A,ROW()))="","",TRIM(INDEX(connections!$A:$A,ROW())))</f>
      </c>
      <c r="X128" t="str">
        <f>IF($W128="","",TRIM(INDEX(connections!$B:$B,ROW())))</f>
      </c>
      <c r="Y128">
        <f>IF($W128="","",IFERROR(MATCH($W128,$A$2:$A$2000,0),""))</f>
      </c>
      <c r="Z128">
        <f>IF($X128="","",IFERROR(MATCH($X128,$A$2:$A$2000,0),""))</f>
      </c>
      <c r="AA128" t="str">
        <f>IF($Y128="","",INDEX($P$2:$P$2000,$Y128))</f>
      </c>
      <c r="AB128" t="str">
        <f>IF($Z128="","",INDEX($P$2:$P$2000,$Z128))</f>
      </c>
      <c r="AC128">
        <f>IF(AND($AA128="Yes",$AB128="Yes"),1,"")</f>
      </c>
      <c r="AD128">
        <f>IF(OR($Y128="",$Z128=""),"",IF(INDEX($C$2:$C$2000,$Y128)=INDEX($C$2:$C$2000,$Z128),0,1))</f>
      </c>
      <c r="AE128">
        <f>IF($AC128&lt;&gt;1,"",IF(AND(INDEX($AG$2:$AG$2000,$Y128)=1,INDEX($AG$2:$AG$2000,$Z128)=1),1,""))</f>
      </c>
      <c r="AG128">
        <f>IF($A128="","",COUNTIFS($W$2:$W$2500,$A128,$AB$2:$AB$2500,"Yes")+COUNTIFS($X$2:$X$2500,$A128,$AA$2:$AA$2500,"Yes"))</f>
      </c>
      <c r="AH128" t="str">
        <f>IF(OR($P128&lt;&gt;"Yes",N($AG128)=0),"",IF(AND($AG128=1,COUNTIFS($W$2:$W$2500,$A128,$AE$2:$AE$2500,1)+COUNTIFS($X$2:$X$2500,$A128,$AE$2:$AE$2500,1)&gt;0),"","Yes"))</f>
      </c>
      <c r="AI128">
        <f>IF($AH128="Yes",$AG128,"")</f>
      </c>
      <c r="AJ128">
        <f>IF($AI128="","",$AI128+ROW()/1000000)</f>
      </c>
      <c r="AK128">
        <f>IF(OR($A128="",$P128="Yes",N($AG128)=0),"",$AG128+ROW()/1000000)</f>
      </c>
      <c r="AL128" t="str">
        <f>IF($A128="","",INDEX(games!$J:$J,ROW())&amp;"")</f>
      </c>
      <c r="AM128">
        <f>IF($A128="","",SUMPRODUCT($AO128:$BD128,'Map Analysis'!$AP$2^{0,1,2,3,4,5,6,7,8,9,10,11,12,13,14,15}))</f>
      </c>
      <c r="AN128">
        <f>IF($A128="","",$AM128+ROW()/10000000)</f>
      </c>
      <c r="AO128">
        <f>IF($A128="","",COUNTIF($W$2:$W$2500,$A128))</f>
      </c>
      <c r="AP128">
        <f>IF($A128="","",SUMIFS($BF$2:$BF$2500,$W$2:$W$2500,$A128))</f>
      </c>
      <c r="AQ128">
        <f>IF($A128="","",SUMIFS($BG$2:$BG$2500,$W$2:$W$2500,$A128))</f>
      </c>
      <c r="AR128">
        <f>IF($A128="","",SUMIFS($BH$2:$BH$2500,$W$2:$W$2500,$A128))</f>
      </c>
      <c r="AS128">
        <f>IF($A128="","",SUMIFS($BI$2:$BI$2500,$W$2:$W$2500,$A128))</f>
      </c>
      <c r="AT128">
        <f>IF($A128="","",SUMIFS($BJ$2:$BJ$2500,$W$2:$W$2500,$A128))</f>
      </c>
      <c r="AU128">
        <f>IF($A128="","",SUMIFS($BK$2:$BK$2500,$W$2:$W$2500,$A128))</f>
      </c>
      <c r="AV128">
        <f>IF($A128="","",SUMIFS($BL$2:$BL$2500,$W$2:$W$2500,$A128))</f>
      </c>
      <c r="AW128">
        <f>IF($A128="","",SUMIFS($BM$2:$BM$2500,$W$2:$W$2500,$A128))</f>
      </c>
      <c r="AX128">
        <f>IF($A128="","",SUMIFS($BN$2:$BN$2500,$W$2:$W$2500,$A128))</f>
      </c>
      <c r="AY128">
        <f>IF($A128="","",SUMIFS($BO$2:$BO$2500,$W$2:$W$2500,$A128))</f>
      </c>
      <c r="AZ128">
        <f>IF($A128="","",SUMIFS($BP$2:$BP$2500,$W$2:$W$2500,$A128))</f>
      </c>
      <c r="BA128">
        <f>IF($A128="","",SUMIFS($BQ$2:$BQ$2500,$W$2:$W$2500,$A128))</f>
      </c>
      <c r="BB128">
        <f>IF($A128="","",SUMIFS($BR$2:$BR$2500,$W$2:$W$2500,$A128))</f>
      </c>
      <c r="BC128">
        <f>IF($A128="","",SUMIFS($BS$2:$BS$2500,$W$2:$W$2500,$A128))</f>
      </c>
      <c r="BD128">
        <f>IF($A128="","",SUMIFS($BT$2:$BT$2500,$W$2:$W$2500,$A128))</f>
      </c>
      <c r="BF128">
        <f>IF($Z128="","",INDEX($AO$2:$AO$2000,$Z128))</f>
      </c>
      <c r="BG128">
        <f>IF($Z128="","",INDEX($AP$2:$AP$2000,$Z128))</f>
      </c>
      <c r="BH128">
        <f>IF($Z128="","",INDEX($AQ$2:$AQ$2000,$Z128))</f>
      </c>
      <c r="BI128">
        <f>IF($Z128="","",INDEX($AR$2:$AR$2000,$Z128))</f>
      </c>
      <c r="BJ128">
        <f>IF($Z128="","",INDEX($AS$2:$AS$2000,$Z128))</f>
      </c>
      <c r="BK128">
        <f>IF($Z128="","",INDEX($AT$2:$AT$2000,$Z128))</f>
      </c>
      <c r="BL128">
        <f>IF($Z128="","",INDEX($AU$2:$AU$2000,$Z128))</f>
      </c>
      <c r="BM128">
        <f>IF($Z128="","",INDEX($AV$2:$AV$2000,$Z128))</f>
      </c>
      <c r="BN128">
        <f>IF($Z128="","",INDEX($AW$2:$AW$2000,$Z128))</f>
      </c>
      <c r="BO128">
        <f>IF($Z128="","",INDEX($AX$2:$AX$2000,$Z128))</f>
      </c>
      <c r="BP128">
        <f>IF($Z128="","",INDEX($AY$2:$AY$2000,$Z128))</f>
      </c>
      <c r="BQ128">
        <f>IF($Z128="","",INDEX($AZ$2:$AZ$2000,$Z128))</f>
      </c>
      <c r="BR128">
        <f>IF($Z128="","",INDEX($BA$2:$BA$2000,$Z128))</f>
      </c>
      <c r="BS128">
        <f>IF($Z128="","",INDEX($BB$2:$BB$2000,$Z128))</f>
      </c>
      <c r="BT128">
        <f>IF($Z128="","",INDEX($BC$2:$BC$2000,$Z128))</f>
      </c>
      <c r="BV128">
        <f>IF(OR($A128="",$P128&lt;&gt;"Yes",$AH128="Yes"),"",1+N($AG128))</f>
      </c>
      <c r="BW128">
        <f>IF($A128="","",COUNTIFS($W$2:$W$2500,$A128,$BZ$2:$BZ$2500,"Yes")+COUNTIFS($X$2:$X$2500,$A128,$BY$2:$BY$2500,"Yes"))</f>
      </c>
      <c r="BX128">
        <f>IF(OR($A128="",$P128="Yes"),"",IF(N($BW128)=0,0,1+SUMIFS($CB$2:$CB$2500,$W$2:$W$2500,$A128)+SUMIFS($CA$2:$CA$2500,$X$2:$X$2500,$A128)))</f>
      </c>
      <c r="BY128" t="str">
        <f>IF($Y128="","",INDEX($AH$2:$AH$2000,$Y128)&amp;"")</f>
      </c>
      <c r="BZ128" t="str">
        <f>IF($Z128="","",INDEX($AH$2:$AH$2000,$Z128)&amp;"")</f>
      </c>
      <c r="CA128">
        <f>IF($Y128="","",INDEX($BV$2:$BV$2000,$Y128))</f>
      </c>
      <c r="CB128">
        <f>IF($Z128="","",INDEX($BV$2:$BV$2000,$Z128))</f>
      </c>
    </row>
    <row r="129">
      <c r="A129" t="str">
        <f>IF(TRIM(INDEX(games!$A:$A,ROW()))="","",TRIM(INDEX(games!$A:$A,ROW())))</f>
      </c>
      <c r="B129">
        <f>IF(OR($A129="",INDEX(games!$B:$B,ROW())=""),"",INDEX(games!$B:$B,ROW()))</f>
      </c>
      <c r="C129" t="str">
        <f>IF(OR($A129="",INDEX(games!$C:$C,ROW())=""),"",INDEX(games!$C:$C,ROW()))</f>
      </c>
      <c r="D129">
        <f>IF($A129="","",COUNTIF($W$2:$W$2500,$A129)+COUNTIF($X$2:$X$2500,$A129))</f>
      </c>
      <c r="E129">
        <f>IF($A129="","",IFERROR(MATCH($C129,$R$2:$R$5,0),0))</f>
      </c>
      <c r="F129">
        <f>IF($A129="","",MOD(ROW(),34))</f>
      </c>
      <c r="G129">
        <f>IF($A129="",NA(),IF($C129="Action",$B129,NA()))</f>
      </c>
      <c r="H129">
        <f>IF($A129="",NA(),IF($C129="Action",1+$F129*0.023,NA()))</f>
      </c>
      <c r="I129">
        <f>IF($A129="",NA(),IF($C129="Strategy",$B129,NA()))</f>
      </c>
      <c r="J129">
        <f>IF($A129="",NA(),IF($C129="Strategy",2+$F129*0.023,NA()))</f>
      </c>
      <c r="K129">
        <f>IF($A129="",NA(),IF($C129="Deckbuilder",$B129,NA()))</f>
      </c>
      <c r="L129">
        <f>IF($A129="",NA(),IF($C129="Deckbuilder",3+$F129*0.023,NA()))</f>
      </c>
      <c r="M129">
        <f>IF($A129="",NA(),IF($C129="Traditional",$B129,NA()))</f>
      </c>
      <c r="N129">
        <f>IF($A129="",NA(),IF($C129="Traditional",4+$F129*0.023,NA()))</f>
      </c>
      <c r="O129">
        <f>IF($A129="","",$D129+ROW()/1000000)</f>
      </c>
      <c r="P129" t="str">
        <f>IF(OR($A129="",INDEX(games!$H:$H,ROW())=""),"",INDEX(games!$H:$H,ROW()))</f>
      </c>
      <c r="Q129">
        <f>IF(OR($A129="",$P129&lt;&gt;"Yes"),"",$D129+ROW()/1000000)</f>
      </c>
      <c r="T129">
        <f>IF($Y129="","",INDEX($B$2:$B$2000,$Y129))</f>
      </c>
      <c r="U129">
        <f>IF($Z129="","",INDEX($B$2:$B$2000,$Z129))</f>
      </c>
      <c r="V129">
        <f>IF(OR($T129="",$U129=""),"",$U129-$T129)</f>
      </c>
      <c r="W129" t="str">
        <f>IF(TRIM(INDEX(connections!$A:$A,ROW()))="","",TRIM(INDEX(connections!$A:$A,ROW())))</f>
      </c>
      <c r="X129" t="str">
        <f>IF($W129="","",TRIM(INDEX(connections!$B:$B,ROW())))</f>
      </c>
      <c r="Y129">
        <f>IF($W129="","",IFERROR(MATCH($W129,$A$2:$A$2000,0),""))</f>
      </c>
      <c r="Z129">
        <f>IF($X129="","",IFERROR(MATCH($X129,$A$2:$A$2000,0),""))</f>
      </c>
      <c r="AA129" t="str">
        <f>IF($Y129="","",INDEX($P$2:$P$2000,$Y129))</f>
      </c>
      <c r="AB129" t="str">
        <f>IF($Z129="","",INDEX($P$2:$P$2000,$Z129))</f>
      </c>
      <c r="AC129">
        <f>IF(AND($AA129="Yes",$AB129="Yes"),1,"")</f>
      </c>
      <c r="AD129">
        <f>IF(OR($Y129="",$Z129=""),"",IF(INDEX($C$2:$C$2000,$Y129)=INDEX($C$2:$C$2000,$Z129),0,1))</f>
      </c>
      <c r="AE129">
        <f>IF($AC129&lt;&gt;1,"",IF(AND(INDEX($AG$2:$AG$2000,$Y129)=1,INDEX($AG$2:$AG$2000,$Z129)=1),1,""))</f>
      </c>
      <c r="AG129">
        <f>IF($A129="","",COUNTIFS($W$2:$W$2500,$A129,$AB$2:$AB$2500,"Yes")+COUNTIFS($X$2:$X$2500,$A129,$AA$2:$AA$2500,"Yes"))</f>
      </c>
      <c r="AH129" t="str">
        <f>IF(OR($P129&lt;&gt;"Yes",N($AG129)=0),"",IF(AND($AG129=1,COUNTIFS($W$2:$W$2500,$A129,$AE$2:$AE$2500,1)+COUNTIFS($X$2:$X$2500,$A129,$AE$2:$AE$2500,1)&gt;0),"","Yes"))</f>
      </c>
      <c r="AI129">
        <f>IF($AH129="Yes",$AG129,"")</f>
      </c>
      <c r="AJ129">
        <f>IF($AI129="","",$AI129+ROW()/1000000)</f>
      </c>
      <c r="AK129">
        <f>IF(OR($A129="",$P129="Yes",N($AG129)=0),"",$AG129+ROW()/1000000)</f>
      </c>
      <c r="AL129" t="str">
        <f>IF($A129="","",INDEX(games!$J:$J,ROW())&amp;"")</f>
      </c>
      <c r="AM129">
        <f>IF($A129="","",SUMPRODUCT($AO129:$BD129,'Map Analysis'!$AP$2^{0,1,2,3,4,5,6,7,8,9,10,11,12,13,14,15}))</f>
      </c>
      <c r="AN129">
        <f>IF($A129="","",$AM129+ROW()/10000000)</f>
      </c>
      <c r="AO129">
        <f>IF($A129="","",COUNTIF($W$2:$W$2500,$A129))</f>
      </c>
      <c r="AP129">
        <f>IF($A129="","",SUMIFS($BF$2:$BF$2500,$W$2:$W$2500,$A129))</f>
      </c>
      <c r="AQ129">
        <f>IF($A129="","",SUMIFS($BG$2:$BG$2500,$W$2:$W$2500,$A129))</f>
      </c>
      <c r="AR129">
        <f>IF($A129="","",SUMIFS($BH$2:$BH$2500,$W$2:$W$2500,$A129))</f>
      </c>
      <c r="AS129">
        <f>IF($A129="","",SUMIFS($BI$2:$BI$2500,$W$2:$W$2500,$A129))</f>
      </c>
      <c r="AT129">
        <f>IF($A129="","",SUMIFS($BJ$2:$BJ$2500,$W$2:$W$2500,$A129))</f>
      </c>
      <c r="AU129">
        <f>IF($A129="","",SUMIFS($BK$2:$BK$2500,$W$2:$W$2500,$A129))</f>
      </c>
      <c r="AV129">
        <f>IF($A129="","",SUMIFS($BL$2:$BL$2500,$W$2:$W$2500,$A129))</f>
      </c>
      <c r="AW129">
        <f>IF($A129="","",SUMIFS($BM$2:$BM$2500,$W$2:$W$2500,$A129))</f>
      </c>
      <c r="AX129">
        <f>IF($A129="","",SUMIFS($BN$2:$BN$2500,$W$2:$W$2500,$A129))</f>
      </c>
      <c r="AY129">
        <f>IF($A129="","",SUMIFS($BO$2:$BO$2500,$W$2:$W$2500,$A129))</f>
      </c>
      <c r="AZ129">
        <f>IF($A129="","",SUMIFS($BP$2:$BP$2500,$W$2:$W$2500,$A129))</f>
      </c>
      <c r="BA129">
        <f>IF($A129="","",SUMIFS($BQ$2:$BQ$2500,$W$2:$W$2500,$A129))</f>
      </c>
      <c r="BB129">
        <f>IF($A129="","",SUMIFS($BR$2:$BR$2500,$W$2:$W$2500,$A129))</f>
      </c>
      <c r="BC129">
        <f>IF($A129="","",SUMIFS($BS$2:$BS$2500,$W$2:$W$2500,$A129))</f>
      </c>
      <c r="BD129">
        <f>IF($A129="","",SUMIFS($BT$2:$BT$2500,$W$2:$W$2500,$A129))</f>
      </c>
      <c r="BF129">
        <f>IF($Z129="","",INDEX($AO$2:$AO$2000,$Z129))</f>
      </c>
      <c r="BG129">
        <f>IF($Z129="","",INDEX($AP$2:$AP$2000,$Z129))</f>
      </c>
      <c r="BH129">
        <f>IF($Z129="","",INDEX($AQ$2:$AQ$2000,$Z129))</f>
      </c>
      <c r="BI129">
        <f>IF($Z129="","",INDEX($AR$2:$AR$2000,$Z129))</f>
      </c>
      <c r="BJ129">
        <f>IF($Z129="","",INDEX($AS$2:$AS$2000,$Z129))</f>
      </c>
      <c r="BK129">
        <f>IF($Z129="","",INDEX($AT$2:$AT$2000,$Z129))</f>
      </c>
      <c r="BL129">
        <f>IF($Z129="","",INDEX($AU$2:$AU$2000,$Z129))</f>
      </c>
      <c r="BM129">
        <f>IF($Z129="","",INDEX($AV$2:$AV$2000,$Z129))</f>
      </c>
      <c r="BN129">
        <f>IF($Z129="","",INDEX($AW$2:$AW$2000,$Z129))</f>
      </c>
      <c r="BO129">
        <f>IF($Z129="","",INDEX($AX$2:$AX$2000,$Z129))</f>
      </c>
      <c r="BP129">
        <f>IF($Z129="","",INDEX($AY$2:$AY$2000,$Z129))</f>
      </c>
      <c r="BQ129">
        <f>IF($Z129="","",INDEX($AZ$2:$AZ$2000,$Z129))</f>
      </c>
      <c r="BR129">
        <f>IF($Z129="","",INDEX($BA$2:$BA$2000,$Z129))</f>
      </c>
      <c r="BS129">
        <f>IF($Z129="","",INDEX($BB$2:$BB$2000,$Z129))</f>
      </c>
      <c r="BT129">
        <f>IF($Z129="","",INDEX($BC$2:$BC$2000,$Z129))</f>
      </c>
      <c r="BV129">
        <f>IF(OR($A129="",$P129&lt;&gt;"Yes",$AH129="Yes"),"",1+N($AG129))</f>
      </c>
      <c r="BW129">
        <f>IF($A129="","",COUNTIFS($W$2:$W$2500,$A129,$BZ$2:$BZ$2500,"Yes")+COUNTIFS($X$2:$X$2500,$A129,$BY$2:$BY$2500,"Yes"))</f>
      </c>
      <c r="BX129">
        <f>IF(OR($A129="",$P129="Yes"),"",IF(N($BW129)=0,0,1+SUMIFS($CB$2:$CB$2500,$W$2:$W$2500,$A129)+SUMIFS($CA$2:$CA$2500,$X$2:$X$2500,$A129)))</f>
      </c>
      <c r="BY129" t="str">
        <f>IF($Y129="","",INDEX($AH$2:$AH$2000,$Y129)&amp;"")</f>
      </c>
      <c r="BZ129" t="str">
        <f>IF($Z129="","",INDEX($AH$2:$AH$2000,$Z129)&amp;"")</f>
      </c>
      <c r="CA129">
        <f>IF($Y129="","",INDEX($BV$2:$BV$2000,$Y129))</f>
      </c>
      <c r="CB129">
        <f>IF($Z129="","",INDEX($BV$2:$BV$2000,$Z129))</f>
      </c>
    </row>
    <row r="130">
      <c r="A130" t="str">
        <f>IF(TRIM(INDEX(games!$A:$A,ROW()))="","",TRIM(INDEX(games!$A:$A,ROW())))</f>
      </c>
      <c r="B130">
        <f>IF(OR($A130="",INDEX(games!$B:$B,ROW())=""),"",INDEX(games!$B:$B,ROW()))</f>
      </c>
      <c r="C130" t="str">
        <f>IF(OR($A130="",INDEX(games!$C:$C,ROW())=""),"",INDEX(games!$C:$C,ROW()))</f>
      </c>
      <c r="D130">
        <f>IF($A130="","",COUNTIF($W$2:$W$2500,$A130)+COUNTIF($X$2:$X$2500,$A130))</f>
      </c>
      <c r="E130">
        <f>IF($A130="","",IFERROR(MATCH($C130,$R$2:$R$5,0),0))</f>
      </c>
      <c r="F130">
        <f>IF($A130="","",MOD(ROW(),34))</f>
      </c>
      <c r="G130">
        <f>IF($A130="",NA(),IF($C130="Action",$B130,NA()))</f>
      </c>
      <c r="H130">
        <f>IF($A130="",NA(),IF($C130="Action",1+$F130*0.023,NA()))</f>
      </c>
      <c r="I130">
        <f>IF($A130="",NA(),IF($C130="Strategy",$B130,NA()))</f>
      </c>
      <c r="J130">
        <f>IF($A130="",NA(),IF($C130="Strategy",2+$F130*0.023,NA()))</f>
      </c>
      <c r="K130">
        <f>IF($A130="",NA(),IF($C130="Deckbuilder",$B130,NA()))</f>
      </c>
      <c r="L130">
        <f>IF($A130="",NA(),IF($C130="Deckbuilder",3+$F130*0.023,NA()))</f>
      </c>
      <c r="M130">
        <f>IF($A130="",NA(),IF($C130="Traditional",$B130,NA()))</f>
      </c>
      <c r="N130">
        <f>IF($A130="",NA(),IF($C130="Traditional",4+$F130*0.023,NA()))</f>
      </c>
      <c r="O130">
        <f>IF($A130="","",$D130+ROW()/1000000)</f>
      </c>
      <c r="P130" t="str">
        <f>IF(OR($A130="",INDEX(games!$H:$H,ROW())=""),"",INDEX(games!$H:$H,ROW()))</f>
      </c>
      <c r="Q130">
        <f>IF(OR($A130="",$P130&lt;&gt;"Yes"),"",$D130+ROW()/1000000)</f>
      </c>
      <c r="T130">
        <f>IF($Y130="","",INDEX($B$2:$B$2000,$Y130))</f>
      </c>
      <c r="U130">
        <f>IF($Z130="","",INDEX($B$2:$B$2000,$Z130))</f>
      </c>
      <c r="V130">
        <f>IF(OR($T130="",$U130=""),"",$U130-$T130)</f>
      </c>
      <c r="W130" t="str">
        <f>IF(TRIM(INDEX(connections!$A:$A,ROW()))="","",TRIM(INDEX(connections!$A:$A,ROW())))</f>
      </c>
      <c r="X130" t="str">
        <f>IF($W130="","",TRIM(INDEX(connections!$B:$B,ROW())))</f>
      </c>
      <c r="Y130">
        <f>IF($W130="","",IFERROR(MATCH($W130,$A$2:$A$2000,0),""))</f>
      </c>
      <c r="Z130">
        <f>IF($X130="","",IFERROR(MATCH($X130,$A$2:$A$2000,0),""))</f>
      </c>
      <c r="AA130" t="str">
        <f>IF($Y130="","",INDEX($P$2:$P$2000,$Y130))</f>
      </c>
      <c r="AB130" t="str">
        <f>IF($Z130="","",INDEX($P$2:$P$2000,$Z130))</f>
      </c>
      <c r="AC130">
        <f>IF(AND($AA130="Yes",$AB130="Yes"),1,"")</f>
      </c>
      <c r="AD130">
        <f>IF(OR($Y130="",$Z130=""),"",IF(INDEX($C$2:$C$2000,$Y130)=INDEX($C$2:$C$2000,$Z130),0,1))</f>
      </c>
      <c r="AE130">
        <f>IF($AC130&lt;&gt;1,"",IF(AND(INDEX($AG$2:$AG$2000,$Y130)=1,INDEX($AG$2:$AG$2000,$Z130)=1),1,""))</f>
      </c>
      <c r="AG130">
        <f>IF($A130="","",COUNTIFS($W$2:$W$2500,$A130,$AB$2:$AB$2500,"Yes")+COUNTIFS($X$2:$X$2500,$A130,$AA$2:$AA$2500,"Yes"))</f>
      </c>
      <c r="AH130" t="str">
        <f>IF(OR($P130&lt;&gt;"Yes",N($AG130)=0),"",IF(AND($AG130=1,COUNTIFS($W$2:$W$2500,$A130,$AE$2:$AE$2500,1)+COUNTIFS($X$2:$X$2500,$A130,$AE$2:$AE$2500,1)&gt;0),"","Yes"))</f>
      </c>
      <c r="AI130">
        <f>IF($AH130="Yes",$AG130,"")</f>
      </c>
      <c r="AJ130">
        <f>IF($AI130="","",$AI130+ROW()/1000000)</f>
      </c>
      <c r="AK130">
        <f>IF(OR($A130="",$P130="Yes",N($AG130)=0),"",$AG130+ROW()/1000000)</f>
      </c>
      <c r="AL130" t="str">
        <f>IF($A130="","",INDEX(games!$J:$J,ROW())&amp;"")</f>
      </c>
      <c r="AM130">
        <f>IF($A130="","",SUMPRODUCT($AO130:$BD130,'Map Analysis'!$AP$2^{0,1,2,3,4,5,6,7,8,9,10,11,12,13,14,15}))</f>
      </c>
      <c r="AN130">
        <f>IF($A130="","",$AM130+ROW()/10000000)</f>
      </c>
      <c r="AO130">
        <f>IF($A130="","",COUNTIF($W$2:$W$2500,$A130))</f>
      </c>
      <c r="AP130">
        <f>IF($A130="","",SUMIFS($BF$2:$BF$2500,$W$2:$W$2500,$A130))</f>
      </c>
      <c r="AQ130">
        <f>IF($A130="","",SUMIFS($BG$2:$BG$2500,$W$2:$W$2500,$A130))</f>
      </c>
      <c r="AR130">
        <f>IF($A130="","",SUMIFS($BH$2:$BH$2500,$W$2:$W$2500,$A130))</f>
      </c>
      <c r="AS130">
        <f>IF($A130="","",SUMIFS($BI$2:$BI$2500,$W$2:$W$2500,$A130))</f>
      </c>
      <c r="AT130">
        <f>IF($A130="","",SUMIFS($BJ$2:$BJ$2500,$W$2:$W$2500,$A130))</f>
      </c>
      <c r="AU130">
        <f>IF($A130="","",SUMIFS($BK$2:$BK$2500,$W$2:$W$2500,$A130))</f>
      </c>
      <c r="AV130">
        <f>IF($A130="","",SUMIFS($BL$2:$BL$2500,$W$2:$W$2500,$A130))</f>
      </c>
      <c r="AW130">
        <f>IF($A130="","",SUMIFS($BM$2:$BM$2500,$W$2:$W$2500,$A130))</f>
      </c>
      <c r="AX130">
        <f>IF($A130="","",SUMIFS($BN$2:$BN$2500,$W$2:$W$2500,$A130))</f>
      </c>
      <c r="AY130">
        <f>IF($A130="","",SUMIFS($BO$2:$BO$2500,$W$2:$W$2500,$A130))</f>
      </c>
      <c r="AZ130">
        <f>IF($A130="","",SUMIFS($BP$2:$BP$2500,$W$2:$W$2500,$A130))</f>
      </c>
      <c r="BA130">
        <f>IF($A130="","",SUMIFS($BQ$2:$BQ$2500,$W$2:$W$2500,$A130))</f>
      </c>
      <c r="BB130">
        <f>IF($A130="","",SUMIFS($BR$2:$BR$2500,$W$2:$W$2500,$A130))</f>
      </c>
      <c r="BC130">
        <f>IF($A130="","",SUMIFS($BS$2:$BS$2500,$W$2:$W$2500,$A130))</f>
      </c>
      <c r="BD130">
        <f>IF($A130="","",SUMIFS($BT$2:$BT$2500,$W$2:$W$2500,$A130))</f>
      </c>
      <c r="BF130">
        <f>IF($Z130="","",INDEX($AO$2:$AO$2000,$Z130))</f>
      </c>
      <c r="BG130">
        <f>IF($Z130="","",INDEX($AP$2:$AP$2000,$Z130))</f>
      </c>
      <c r="BH130">
        <f>IF($Z130="","",INDEX($AQ$2:$AQ$2000,$Z130))</f>
      </c>
      <c r="BI130">
        <f>IF($Z130="","",INDEX($AR$2:$AR$2000,$Z130))</f>
      </c>
      <c r="BJ130">
        <f>IF($Z130="","",INDEX($AS$2:$AS$2000,$Z130))</f>
      </c>
      <c r="BK130">
        <f>IF($Z130="","",INDEX($AT$2:$AT$2000,$Z130))</f>
      </c>
      <c r="BL130">
        <f>IF($Z130="","",INDEX($AU$2:$AU$2000,$Z130))</f>
      </c>
      <c r="BM130">
        <f>IF($Z130="","",INDEX($AV$2:$AV$2000,$Z130))</f>
      </c>
      <c r="BN130">
        <f>IF($Z130="","",INDEX($AW$2:$AW$2000,$Z130))</f>
      </c>
      <c r="BO130">
        <f>IF($Z130="","",INDEX($AX$2:$AX$2000,$Z130))</f>
      </c>
      <c r="BP130">
        <f>IF($Z130="","",INDEX($AY$2:$AY$2000,$Z130))</f>
      </c>
      <c r="BQ130">
        <f>IF($Z130="","",INDEX($AZ$2:$AZ$2000,$Z130))</f>
      </c>
      <c r="BR130">
        <f>IF($Z130="","",INDEX($BA$2:$BA$2000,$Z130))</f>
      </c>
      <c r="BS130">
        <f>IF($Z130="","",INDEX($BB$2:$BB$2000,$Z130))</f>
      </c>
      <c r="BT130">
        <f>IF($Z130="","",INDEX($BC$2:$BC$2000,$Z130))</f>
      </c>
      <c r="BV130">
        <f>IF(OR($A130="",$P130&lt;&gt;"Yes",$AH130="Yes"),"",1+N($AG130))</f>
      </c>
      <c r="BW130">
        <f>IF($A130="","",COUNTIFS($W$2:$W$2500,$A130,$BZ$2:$BZ$2500,"Yes")+COUNTIFS($X$2:$X$2500,$A130,$BY$2:$BY$2500,"Yes"))</f>
      </c>
      <c r="BX130">
        <f>IF(OR($A130="",$P130="Yes"),"",IF(N($BW130)=0,0,1+SUMIFS($CB$2:$CB$2500,$W$2:$W$2500,$A130)+SUMIFS($CA$2:$CA$2500,$X$2:$X$2500,$A130)))</f>
      </c>
      <c r="BY130" t="str">
        <f>IF($Y130="","",INDEX($AH$2:$AH$2000,$Y130)&amp;"")</f>
      </c>
      <c r="BZ130" t="str">
        <f>IF($Z130="","",INDEX($AH$2:$AH$2000,$Z130)&amp;"")</f>
      </c>
      <c r="CA130">
        <f>IF($Y130="","",INDEX($BV$2:$BV$2000,$Y130))</f>
      </c>
      <c r="CB130">
        <f>IF($Z130="","",INDEX($BV$2:$BV$2000,$Z130))</f>
      </c>
    </row>
    <row r="131">
      <c r="A131" t="str">
        <f>IF(TRIM(INDEX(games!$A:$A,ROW()))="","",TRIM(INDEX(games!$A:$A,ROW())))</f>
      </c>
      <c r="B131">
        <f>IF(OR($A131="",INDEX(games!$B:$B,ROW())=""),"",INDEX(games!$B:$B,ROW()))</f>
      </c>
      <c r="C131" t="str">
        <f>IF(OR($A131="",INDEX(games!$C:$C,ROW())=""),"",INDEX(games!$C:$C,ROW()))</f>
      </c>
      <c r="D131">
        <f>IF($A131="","",COUNTIF($W$2:$W$2500,$A131)+COUNTIF($X$2:$X$2500,$A131))</f>
      </c>
      <c r="E131">
        <f>IF($A131="","",IFERROR(MATCH($C131,$R$2:$R$5,0),0))</f>
      </c>
      <c r="F131">
        <f>IF($A131="","",MOD(ROW(),34))</f>
      </c>
      <c r="G131">
        <f>IF($A131="",NA(),IF($C131="Action",$B131,NA()))</f>
      </c>
      <c r="H131">
        <f>IF($A131="",NA(),IF($C131="Action",1+$F131*0.023,NA()))</f>
      </c>
      <c r="I131">
        <f>IF($A131="",NA(),IF($C131="Strategy",$B131,NA()))</f>
      </c>
      <c r="J131">
        <f>IF($A131="",NA(),IF($C131="Strategy",2+$F131*0.023,NA()))</f>
      </c>
      <c r="K131">
        <f>IF($A131="",NA(),IF($C131="Deckbuilder",$B131,NA()))</f>
      </c>
      <c r="L131">
        <f>IF($A131="",NA(),IF($C131="Deckbuilder",3+$F131*0.023,NA()))</f>
      </c>
      <c r="M131">
        <f>IF($A131="",NA(),IF($C131="Traditional",$B131,NA()))</f>
      </c>
      <c r="N131">
        <f>IF($A131="",NA(),IF($C131="Traditional",4+$F131*0.023,NA()))</f>
      </c>
      <c r="O131">
        <f>IF($A131="","",$D131+ROW()/1000000)</f>
      </c>
      <c r="P131" t="str">
        <f>IF(OR($A131="",INDEX(games!$H:$H,ROW())=""),"",INDEX(games!$H:$H,ROW()))</f>
      </c>
      <c r="Q131">
        <f>IF(OR($A131="",$P131&lt;&gt;"Yes"),"",$D131+ROW()/1000000)</f>
      </c>
      <c r="T131">
        <f>IF($Y131="","",INDEX($B$2:$B$2000,$Y131))</f>
      </c>
      <c r="U131">
        <f>IF($Z131="","",INDEX($B$2:$B$2000,$Z131))</f>
      </c>
      <c r="V131">
        <f>IF(OR($T131="",$U131=""),"",$U131-$T131)</f>
      </c>
      <c r="W131" t="str">
        <f>IF(TRIM(INDEX(connections!$A:$A,ROW()))="","",TRIM(INDEX(connections!$A:$A,ROW())))</f>
      </c>
      <c r="X131" t="str">
        <f>IF($W131="","",TRIM(INDEX(connections!$B:$B,ROW())))</f>
      </c>
      <c r="Y131">
        <f>IF($W131="","",IFERROR(MATCH($W131,$A$2:$A$2000,0),""))</f>
      </c>
      <c r="Z131">
        <f>IF($X131="","",IFERROR(MATCH($X131,$A$2:$A$2000,0),""))</f>
      </c>
      <c r="AA131" t="str">
        <f>IF($Y131="","",INDEX($P$2:$P$2000,$Y131))</f>
      </c>
      <c r="AB131" t="str">
        <f>IF($Z131="","",INDEX($P$2:$P$2000,$Z131))</f>
      </c>
      <c r="AC131">
        <f>IF(AND($AA131="Yes",$AB131="Yes"),1,"")</f>
      </c>
      <c r="AD131">
        <f>IF(OR($Y131="",$Z131=""),"",IF(INDEX($C$2:$C$2000,$Y131)=INDEX($C$2:$C$2000,$Z131),0,1))</f>
      </c>
      <c r="AE131">
        <f>IF($AC131&lt;&gt;1,"",IF(AND(INDEX($AG$2:$AG$2000,$Y131)=1,INDEX($AG$2:$AG$2000,$Z131)=1),1,""))</f>
      </c>
      <c r="AG131">
        <f>IF($A131="","",COUNTIFS($W$2:$W$2500,$A131,$AB$2:$AB$2500,"Yes")+COUNTIFS($X$2:$X$2500,$A131,$AA$2:$AA$2500,"Yes"))</f>
      </c>
      <c r="AH131" t="str">
        <f>IF(OR($P131&lt;&gt;"Yes",N($AG131)=0),"",IF(AND($AG131=1,COUNTIFS($W$2:$W$2500,$A131,$AE$2:$AE$2500,1)+COUNTIFS($X$2:$X$2500,$A131,$AE$2:$AE$2500,1)&gt;0),"","Yes"))</f>
      </c>
      <c r="AI131">
        <f>IF($AH131="Yes",$AG131,"")</f>
      </c>
      <c r="AJ131">
        <f>IF($AI131="","",$AI131+ROW()/1000000)</f>
      </c>
      <c r="AK131">
        <f>IF(OR($A131="",$P131="Yes",N($AG131)=0),"",$AG131+ROW()/1000000)</f>
      </c>
      <c r="AL131" t="str">
        <f>IF($A131="","",INDEX(games!$J:$J,ROW())&amp;"")</f>
      </c>
      <c r="AM131">
        <f>IF($A131="","",SUMPRODUCT($AO131:$BD131,'Map Analysis'!$AP$2^{0,1,2,3,4,5,6,7,8,9,10,11,12,13,14,15}))</f>
      </c>
      <c r="AN131">
        <f>IF($A131="","",$AM131+ROW()/10000000)</f>
      </c>
      <c r="AO131">
        <f>IF($A131="","",COUNTIF($W$2:$W$2500,$A131))</f>
      </c>
      <c r="AP131">
        <f>IF($A131="","",SUMIFS($BF$2:$BF$2500,$W$2:$W$2500,$A131))</f>
      </c>
      <c r="AQ131">
        <f>IF($A131="","",SUMIFS($BG$2:$BG$2500,$W$2:$W$2500,$A131))</f>
      </c>
      <c r="AR131">
        <f>IF($A131="","",SUMIFS($BH$2:$BH$2500,$W$2:$W$2500,$A131))</f>
      </c>
      <c r="AS131">
        <f>IF($A131="","",SUMIFS($BI$2:$BI$2500,$W$2:$W$2500,$A131))</f>
      </c>
      <c r="AT131">
        <f>IF($A131="","",SUMIFS($BJ$2:$BJ$2500,$W$2:$W$2500,$A131))</f>
      </c>
      <c r="AU131">
        <f>IF($A131="","",SUMIFS($BK$2:$BK$2500,$W$2:$W$2500,$A131))</f>
      </c>
      <c r="AV131">
        <f>IF($A131="","",SUMIFS($BL$2:$BL$2500,$W$2:$W$2500,$A131))</f>
      </c>
      <c r="AW131">
        <f>IF($A131="","",SUMIFS($BM$2:$BM$2500,$W$2:$W$2500,$A131))</f>
      </c>
      <c r="AX131">
        <f>IF($A131="","",SUMIFS($BN$2:$BN$2500,$W$2:$W$2500,$A131))</f>
      </c>
      <c r="AY131">
        <f>IF($A131="","",SUMIFS($BO$2:$BO$2500,$W$2:$W$2500,$A131))</f>
      </c>
      <c r="AZ131">
        <f>IF($A131="","",SUMIFS($BP$2:$BP$2500,$W$2:$W$2500,$A131))</f>
      </c>
      <c r="BA131">
        <f>IF($A131="","",SUMIFS($BQ$2:$BQ$2500,$W$2:$W$2500,$A131))</f>
      </c>
      <c r="BB131">
        <f>IF($A131="","",SUMIFS($BR$2:$BR$2500,$W$2:$W$2500,$A131))</f>
      </c>
      <c r="BC131">
        <f>IF($A131="","",SUMIFS($BS$2:$BS$2500,$W$2:$W$2500,$A131))</f>
      </c>
      <c r="BD131">
        <f>IF($A131="","",SUMIFS($BT$2:$BT$2500,$W$2:$W$2500,$A131))</f>
      </c>
      <c r="BF131">
        <f>IF($Z131="","",INDEX($AO$2:$AO$2000,$Z131))</f>
      </c>
      <c r="BG131">
        <f>IF($Z131="","",INDEX($AP$2:$AP$2000,$Z131))</f>
      </c>
      <c r="BH131">
        <f>IF($Z131="","",INDEX($AQ$2:$AQ$2000,$Z131))</f>
      </c>
      <c r="BI131">
        <f>IF($Z131="","",INDEX($AR$2:$AR$2000,$Z131))</f>
      </c>
      <c r="BJ131">
        <f>IF($Z131="","",INDEX($AS$2:$AS$2000,$Z131))</f>
      </c>
      <c r="BK131">
        <f>IF($Z131="","",INDEX($AT$2:$AT$2000,$Z131))</f>
      </c>
      <c r="BL131">
        <f>IF($Z131="","",INDEX($AU$2:$AU$2000,$Z131))</f>
      </c>
      <c r="BM131">
        <f>IF($Z131="","",INDEX($AV$2:$AV$2000,$Z131))</f>
      </c>
      <c r="BN131">
        <f>IF($Z131="","",INDEX($AW$2:$AW$2000,$Z131))</f>
      </c>
      <c r="BO131">
        <f>IF($Z131="","",INDEX($AX$2:$AX$2000,$Z131))</f>
      </c>
      <c r="BP131">
        <f>IF($Z131="","",INDEX($AY$2:$AY$2000,$Z131))</f>
      </c>
      <c r="BQ131">
        <f>IF($Z131="","",INDEX($AZ$2:$AZ$2000,$Z131))</f>
      </c>
      <c r="BR131">
        <f>IF($Z131="","",INDEX($BA$2:$BA$2000,$Z131))</f>
      </c>
      <c r="BS131">
        <f>IF($Z131="","",INDEX($BB$2:$BB$2000,$Z131))</f>
      </c>
      <c r="BT131">
        <f>IF($Z131="","",INDEX($BC$2:$BC$2000,$Z131))</f>
      </c>
      <c r="BV131">
        <f>IF(OR($A131="",$P131&lt;&gt;"Yes",$AH131="Yes"),"",1+N($AG131))</f>
      </c>
      <c r="BW131">
        <f>IF($A131="","",COUNTIFS($W$2:$W$2500,$A131,$BZ$2:$BZ$2500,"Yes")+COUNTIFS($X$2:$X$2500,$A131,$BY$2:$BY$2500,"Yes"))</f>
      </c>
      <c r="BX131">
        <f>IF(OR($A131="",$P131="Yes"),"",IF(N($BW131)=0,0,1+SUMIFS($CB$2:$CB$2500,$W$2:$W$2500,$A131)+SUMIFS($CA$2:$CA$2500,$X$2:$X$2500,$A131)))</f>
      </c>
      <c r="BY131" t="str">
        <f>IF($Y131="","",INDEX($AH$2:$AH$2000,$Y131)&amp;"")</f>
      </c>
      <c r="BZ131" t="str">
        <f>IF($Z131="","",INDEX($AH$2:$AH$2000,$Z131)&amp;"")</f>
      </c>
      <c r="CA131">
        <f>IF($Y131="","",INDEX($BV$2:$BV$2000,$Y131))</f>
      </c>
      <c r="CB131">
        <f>IF($Z131="","",INDEX($BV$2:$BV$2000,$Z131))</f>
      </c>
    </row>
    <row r="132">
      <c r="A132" t="str">
        <f>IF(TRIM(INDEX(games!$A:$A,ROW()))="","",TRIM(INDEX(games!$A:$A,ROW())))</f>
      </c>
      <c r="B132">
        <f>IF(OR($A132="",INDEX(games!$B:$B,ROW())=""),"",INDEX(games!$B:$B,ROW()))</f>
      </c>
      <c r="C132" t="str">
        <f>IF(OR($A132="",INDEX(games!$C:$C,ROW())=""),"",INDEX(games!$C:$C,ROW()))</f>
      </c>
      <c r="D132">
        <f>IF($A132="","",COUNTIF($W$2:$W$2500,$A132)+COUNTIF($X$2:$X$2500,$A132))</f>
      </c>
      <c r="E132">
        <f>IF($A132="","",IFERROR(MATCH($C132,$R$2:$R$5,0),0))</f>
      </c>
      <c r="F132">
        <f>IF($A132="","",MOD(ROW(),34))</f>
      </c>
      <c r="G132">
        <f>IF($A132="",NA(),IF($C132="Action",$B132,NA()))</f>
      </c>
      <c r="H132">
        <f>IF($A132="",NA(),IF($C132="Action",1+$F132*0.023,NA()))</f>
      </c>
      <c r="I132">
        <f>IF($A132="",NA(),IF($C132="Strategy",$B132,NA()))</f>
      </c>
      <c r="J132">
        <f>IF($A132="",NA(),IF($C132="Strategy",2+$F132*0.023,NA()))</f>
      </c>
      <c r="K132">
        <f>IF($A132="",NA(),IF($C132="Deckbuilder",$B132,NA()))</f>
      </c>
      <c r="L132">
        <f>IF($A132="",NA(),IF($C132="Deckbuilder",3+$F132*0.023,NA()))</f>
      </c>
      <c r="M132">
        <f>IF($A132="",NA(),IF($C132="Traditional",$B132,NA()))</f>
      </c>
      <c r="N132">
        <f>IF($A132="",NA(),IF($C132="Traditional",4+$F132*0.023,NA()))</f>
      </c>
      <c r="O132">
        <f>IF($A132="","",$D132+ROW()/1000000)</f>
      </c>
      <c r="P132" t="str">
        <f>IF(OR($A132="",INDEX(games!$H:$H,ROW())=""),"",INDEX(games!$H:$H,ROW()))</f>
      </c>
      <c r="Q132">
        <f>IF(OR($A132="",$P132&lt;&gt;"Yes"),"",$D132+ROW()/1000000)</f>
      </c>
      <c r="T132">
        <f>IF($Y132="","",INDEX($B$2:$B$2000,$Y132))</f>
      </c>
      <c r="U132">
        <f>IF($Z132="","",INDEX($B$2:$B$2000,$Z132))</f>
      </c>
      <c r="V132">
        <f>IF(OR($T132="",$U132=""),"",$U132-$T132)</f>
      </c>
      <c r="W132" t="str">
        <f>IF(TRIM(INDEX(connections!$A:$A,ROW()))="","",TRIM(INDEX(connections!$A:$A,ROW())))</f>
      </c>
      <c r="X132" t="str">
        <f>IF($W132="","",TRIM(INDEX(connections!$B:$B,ROW())))</f>
      </c>
      <c r="Y132">
        <f>IF($W132="","",IFERROR(MATCH($W132,$A$2:$A$2000,0),""))</f>
      </c>
      <c r="Z132">
        <f>IF($X132="","",IFERROR(MATCH($X132,$A$2:$A$2000,0),""))</f>
      </c>
      <c r="AA132" t="str">
        <f>IF($Y132="","",INDEX($P$2:$P$2000,$Y132))</f>
      </c>
      <c r="AB132" t="str">
        <f>IF($Z132="","",INDEX($P$2:$P$2000,$Z132))</f>
      </c>
      <c r="AC132">
        <f>IF(AND($AA132="Yes",$AB132="Yes"),1,"")</f>
      </c>
      <c r="AD132">
        <f>IF(OR($Y132="",$Z132=""),"",IF(INDEX($C$2:$C$2000,$Y132)=INDEX($C$2:$C$2000,$Z132),0,1))</f>
      </c>
      <c r="AE132">
        <f>IF($AC132&lt;&gt;1,"",IF(AND(INDEX($AG$2:$AG$2000,$Y132)=1,INDEX($AG$2:$AG$2000,$Z132)=1),1,""))</f>
      </c>
      <c r="AG132">
        <f>IF($A132="","",COUNTIFS($W$2:$W$2500,$A132,$AB$2:$AB$2500,"Yes")+COUNTIFS($X$2:$X$2500,$A132,$AA$2:$AA$2500,"Yes"))</f>
      </c>
      <c r="AH132" t="str">
        <f>IF(OR($P132&lt;&gt;"Yes",N($AG132)=0),"",IF(AND($AG132=1,COUNTIFS($W$2:$W$2500,$A132,$AE$2:$AE$2500,1)+COUNTIFS($X$2:$X$2500,$A132,$AE$2:$AE$2500,1)&gt;0),"","Yes"))</f>
      </c>
      <c r="AI132">
        <f>IF($AH132="Yes",$AG132,"")</f>
      </c>
      <c r="AJ132">
        <f>IF($AI132="","",$AI132+ROW()/1000000)</f>
      </c>
      <c r="AK132">
        <f>IF(OR($A132="",$P132="Yes",N($AG132)=0),"",$AG132+ROW()/1000000)</f>
      </c>
      <c r="AL132" t="str">
        <f>IF($A132="","",INDEX(games!$J:$J,ROW())&amp;"")</f>
      </c>
      <c r="AM132">
        <f>IF($A132="","",SUMPRODUCT($AO132:$BD132,'Map Analysis'!$AP$2^{0,1,2,3,4,5,6,7,8,9,10,11,12,13,14,15}))</f>
      </c>
      <c r="AN132">
        <f>IF($A132="","",$AM132+ROW()/10000000)</f>
      </c>
      <c r="AO132">
        <f>IF($A132="","",COUNTIF($W$2:$W$2500,$A132))</f>
      </c>
      <c r="AP132">
        <f>IF($A132="","",SUMIFS($BF$2:$BF$2500,$W$2:$W$2500,$A132))</f>
      </c>
      <c r="AQ132">
        <f>IF($A132="","",SUMIFS($BG$2:$BG$2500,$W$2:$W$2500,$A132))</f>
      </c>
      <c r="AR132">
        <f>IF($A132="","",SUMIFS($BH$2:$BH$2500,$W$2:$W$2500,$A132))</f>
      </c>
      <c r="AS132">
        <f>IF($A132="","",SUMIFS($BI$2:$BI$2500,$W$2:$W$2500,$A132))</f>
      </c>
      <c r="AT132">
        <f>IF($A132="","",SUMIFS($BJ$2:$BJ$2500,$W$2:$W$2500,$A132))</f>
      </c>
      <c r="AU132">
        <f>IF($A132="","",SUMIFS($BK$2:$BK$2500,$W$2:$W$2500,$A132))</f>
      </c>
      <c r="AV132">
        <f>IF($A132="","",SUMIFS($BL$2:$BL$2500,$W$2:$W$2500,$A132))</f>
      </c>
      <c r="AW132">
        <f>IF($A132="","",SUMIFS($BM$2:$BM$2500,$W$2:$W$2500,$A132))</f>
      </c>
      <c r="AX132">
        <f>IF($A132="","",SUMIFS($BN$2:$BN$2500,$W$2:$W$2500,$A132))</f>
      </c>
      <c r="AY132">
        <f>IF($A132="","",SUMIFS($BO$2:$BO$2500,$W$2:$W$2500,$A132))</f>
      </c>
      <c r="AZ132">
        <f>IF($A132="","",SUMIFS($BP$2:$BP$2500,$W$2:$W$2500,$A132))</f>
      </c>
      <c r="BA132">
        <f>IF($A132="","",SUMIFS($BQ$2:$BQ$2500,$W$2:$W$2500,$A132))</f>
      </c>
      <c r="BB132">
        <f>IF($A132="","",SUMIFS($BR$2:$BR$2500,$W$2:$W$2500,$A132))</f>
      </c>
      <c r="BC132">
        <f>IF($A132="","",SUMIFS($BS$2:$BS$2500,$W$2:$W$2500,$A132))</f>
      </c>
      <c r="BD132">
        <f>IF($A132="","",SUMIFS($BT$2:$BT$2500,$W$2:$W$2500,$A132))</f>
      </c>
      <c r="BF132">
        <f>IF($Z132="","",INDEX($AO$2:$AO$2000,$Z132))</f>
      </c>
      <c r="BG132">
        <f>IF($Z132="","",INDEX($AP$2:$AP$2000,$Z132))</f>
      </c>
      <c r="BH132">
        <f>IF($Z132="","",INDEX($AQ$2:$AQ$2000,$Z132))</f>
      </c>
      <c r="BI132">
        <f>IF($Z132="","",INDEX($AR$2:$AR$2000,$Z132))</f>
      </c>
      <c r="BJ132">
        <f>IF($Z132="","",INDEX($AS$2:$AS$2000,$Z132))</f>
      </c>
      <c r="BK132">
        <f>IF($Z132="","",INDEX($AT$2:$AT$2000,$Z132))</f>
      </c>
      <c r="BL132">
        <f>IF($Z132="","",INDEX($AU$2:$AU$2000,$Z132))</f>
      </c>
      <c r="BM132">
        <f>IF($Z132="","",INDEX($AV$2:$AV$2000,$Z132))</f>
      </c>
      <c r="BN132">
        <f>IF($Z132="","",INDEX($AW$2:$AW$2000,$Z132))</f>
      </c>
      <c r="BO132">
        <f>IF($Z132="","",INDEX($AX$2:$AX$2000,$Z132))</f>
      </c>
      <c r="BP132">
        <f>IF($Z132="","",INDEX($AY$2:$AY$2000,$Z132))</f>
      </c>
      <c r="BQ132">
        <f>IF($Z132="","",INDEX($AZ$2:$AZ$2000,$Z132))</f>
      </c>
      <c r="BR132">
        <f>IF($Z132="","",INDEX($BA$2:$BA$2000,$Z132))</f>
      </c>
      <c r="BS132">
        <f>IF($Z132="","",INDEX($BB$2:$BB$2000,$Z132))</f>
      </c>
      <c r="BT132">
        <f>IF($Z132="","",INDEX($BC$2:$BC$2000,$Z132))</f>
      </c>
      <c r="BV132">
        <f>IF(OR($A132="",$P132&lt;&gt;"Yes",$AH132="Yes"),"",1+N($AG132))</f>
      </c>
      <c r="BW132">
        <f>IF($A132="","",COUNTIFS($W$2:$W$2500,$A132,$BZ$2:$BZ$2500,"Yes")+COUNTIFS($X$2:$X$2500,$A132,$BY$2:$BY$2500,"Yes"))</f>
      </c>
      <c r="BX132">
        <f>IF(OR($A132="",$P132="Yes"),"",IF(N($BW132)=0,0,1+SUMIFS($CB$2:$CB$2500,$W$2:$W$2500,$A132)+SUMIFS($CA$2:$CA$2500,$X$2:$X$2500,$A132)))</f>
      </c>
      <c r="BY132" t="str">
        <f>IF($Y132="","",INDEX($AH$2:$AH$2000,$Y132)&amp;"")</f>
      </c>
      <c r="BZ132" t="str">
        <f>IF($Z132="","",INDEX($AH$2:$AH$2000,$Z132)&amp;"")</f>
      </c>
      <c r="CA132">
        <f>IF($Y132="","",INDEX($BV$2:$BV$2000,$Y132))</f>
      </c>
      <c r="CB132">
        <f>IF($Z132="","",INDEX($BV$2:$BV$2000,$Z132))</f>
      </c>
    </row>
    <row r="133">
      <c r="A133" t="str">
        <f>IF(TRIM(INDEX(games!$A:$A,ROW()))="","",TRIM(INDEX(games!$A:$A,ROW())))</f>
      </c>
      <c r="B133">
        <f>IF(OR($A133="",INDEX(games!$B:$B,ROW())=""),"",INDEX(games!$B:$B,ROW()))</f>
      </c>
      <c r="C133" t="str">
        <f>IF(OR($A133="",INDEX(games!$C:$C,ROW())=""),"",INDEX(games!$C:$C,ROW()))</f>
      </c>
      <c r="D133">
        <f>IF($A133="","",COUNTIF($W$2:$W$2500,$A133)+COUNTIF($X$2:$X$2500,$A133))</f>
      </c>
      <c r="E133">
        <f>IF($A133="","",IFERROR(MATCH($C133,$R$2:$R$5,0),0))</f>
      </c>
      <c r="F133">
        <f>IF($A133="","",MOD(ROW(),34))</f>
      </c>
      <c r="G133">
        <f>IF($A133="",NA(),IF($C133="Action",$B133,NA()))</f>
      </c>
      <c r="H133">
        <f>IF($A133="",NA(),IF($C133="Action",1+$F133*0.023,NA()))</f>
      </c>
      <c r="I133">
        <f>IF($A133="",NA(),IF($C133="Strategy",$B133,NA()))</f>
      </c>
      <c r="J133">
        <f>IF($A133="",NA(),IF($C133="Strategy",2+$F133*0.023,NA()))</f>
      </c>
      <c r="K133">
        <f>IF($A133="",NA(),IF($C133="Deckbuilder",$B133,NA()))</f>
      </c>
      <c r="L133">
        <f>IF($A133="",NA(),IF($C133="Deckbuilder",3+$F133*0.023,NA()))</f>
      </c>
      <c r="M133">
        <f>IF($A133="",NA(),IF($C133="Traditional",$B133,NA()))</f>
      </c>
      <c r="N133">
        <f>IF($A133="",NA(),IF($C133="Traditional",4+$F133*0.023,NA()))</f>
      </c>
      <c r="O133">
        <f>IF($A133="","",$D133+ROW()/1000000)</f>
      </c>
      <c r="P133" t="str">
        <f>IF(OR($A133="",INDEX(games!$H:$H,ROW())=""),"",INDEX(games!$H:$H,ROW()))</f>
      </c>
      <c r="Q133">
        <f>IF(OR($A133="",$P133&lt;&gt;"Yes"),"",$D133+ROW()/1000000)</f>
      </c>
      <c r="T133">
        <f>IF($Y133="","",INDEX($B$2:$B$2000,$Y133))</f>
      </c>
      <c r="U133">
        <f>IF($Z133="","",INDEX($B$2:$B$2000,$Z133))</f>
      </c>
      <c r="V133">
        <f>IF(OR($T133="",$U133=""),"",$U133-$T133)</f>
      </c>
      <c r="W133" t="str">
        <f>IF(TRIM(INDEX(connections!$A:$A,ROW()))="","",TRIM(INDEX(connections!$A:$A,ROW())))</f>
      </c>
      <c r="X133" t="str">
        <f>IF($W133="","",TRIM(INDEX(connections!$B:$B,ROW())))</f>
      </c>
      <c r="Y133">
        <f>IF($W133="","",IFERROR(MATCH($W133,$A$2:$A$2000,0),""))</f>
      </c>
      <c r="Z133">
        <f>IF($X133="","",IFERROR(MATCH($X133,$A$2:$A$2000,0),""))</f>
      </c>
      <c r="AA133" t="str">
        <f>IF($Y133="","",INDEX($P$2:$P$2000,$Y133))</f>
      </c>
      <c r="AB133" t="str">
        <f>IF($Z133="","",INDEX($P$2:$P$2000,$Z133))</f>
      </c>
      <c r="AC133">
        <f>IF(AND($AA133="Yes",$AB133="Yes"),1,"")</f>
      </c>
      <c r="AD133">
        <f>IF(OR($Y133="",$Z133=""),"",IF(INDEX($C$2:$C$2000,$Y133)=INDEX($C$2:$C$2000,$Z133),0,1))</f>
      </c>
      <c r="AE133">
        <f>IF($AC133&lt;&gt;1,"",IF(AND(INDEX($AG$2:$AG$2000,$Y133)=1,INDEX($AG$2:$AG$2000,$Z133)=1),1,""))</f>
      </c>
      <c r="AG133">
        <f>IF($A133="","",COUNTIFS($W$2:$W$2500,$A133,$AB$2:$AB$2500,"Yes")+COUNTIFS($X$2:$X$2500,$A133,$AA$2:$AA$2500,"Yes"))</f>
      </c>
      <c r="AH133" t="str">
        <f>IF(OR($P133&lt;&gt;"Yes",N($AG133)=0),"",IF(AND($AG133=1,COUNTIFS($W$2:$W$2500,$A133,$AE$2:$AE$2500,1)+COUNTIFS($X$2:$X$2500,$A133,$AE$2:$AE$2500,1)&gt;0),"","Yes"))</f>
      </c>
      <c r="AI133">
        <f>IF($AH133="Yes",$AG133,"")</f>
      </c>
      <c r="AJ133">
        <f>IF($AI133="","",$AI133+ROW()/1000000)</f>
      </c>
      <c r="AK133">
        <f>IF(OR($A133="",$P133="Yes",N($AG133)=0),"",$AG133+ROW()/1000000)</f>
      </c>
      <c r="AL133" t="str">
        <f>IF($A133="","",INDEX(games!$J:$J,ROW())&amp;"")</f>
      </c>
      <c r="AM133">
        <f>IF($A133="","",SUMPRODUCT($AO133:$BD133,'Map Analysis'!$AP$2^{0,1,2,3,4,5,6,7,8,9,10,11,12,13,14,15}))</f>
      </c>
      <c r="AN133">
        <f>IF($A133="","",$AM133+ROW()/10000000)</f>
      </c>
      <c r="AO133">
        <f>IF($A133="","",COUNTIF($W$2:$W$2500,$A133))</f>
      </c>
      <c r="AP133">
        <f>IF($A133="","",SUMIFS($BF$2:$BF$2500,$W$2:$W$2500,$A133))</f>
      </c>
      <c r="AQ133">
        <f>IF($A133="","",SUMIFS($BG$2:$BG$2500,$W$2:$W$2500,$A133))</f>
      </c>
      <c r="AR133">
        <f>IF($A133="","",SUMIFS($BH$2:$BH$2500,$W$2:$W$2500,$A133))</f>
      </c>
      <c r="AS133">
        <f>IF($A133="","",SUMIFS($BI$2:$BI$2500,$W$2:$W$2500,$A133))</f>
      </c>
      <c r="AT133">
        <f>IF($A133="","",SUMIFS($BJ$2:$BJ$2500,$W$2:$W$2500,$A133))</f>
      </c>
      <c r="AU133">
        <f>IF($A133="","",SUMIFS($BK$2:$BK$2500,$W$2:$W$2500,$A133))</f>
      </c>
      <c r="AV133">
        <f>IF($A133="","",SUMIFS($BL$2:$BL$2500,$W$2:$W$2500,$A133))</f>
      </c>
      <c r="AW133">
        <f>IF($A133="","",SUMIFS($BM$2:$BM$2500,$W$2:$W$2500,$A133))</f>
      </c>
      <c r="AX133">
        <f>IF($A133="","",SUMIFS($BN$2:$BN$2500,$W$2:$W$2500,$A133))</f>
      </c>
      <c r="AY133">
        <f>IF($A133="","",SUMIFS($BO$2:$BO$2500,$W$2:$W$2500,$A133))</f>
      </c>
      <c r="AZ133">
        <f>IF($A133="","",SUMIFS($BP$2:$BP$2500,$W$2:$W$2500,$A133))</f>
      </c>
      <c r="BA133">
        <f>IF($A133="","",SUMIFS($BQ$2:$BQ$2500,$W$2:$W$2500,$A133))</f>
      </c>
      <c r="BB133">
        <f>IF($A133="","",SUMIFS($BR$2:$BR$2500,$W$2:$W$2500,$A133))</f>
      </c>
      <c r="BC133">
        <f>IF($A133="","",SUMIFS($BS$2:$BS$2500,$W$2:$W$2500,$A133))</f>
      </c>
      <c r="BD133">
        <f>IF($A133="","",SUMIFS($BT$2:$BT$2500,$W$2:$W$2500,$A133))</f>
      </c>
      <c r="BF133">
        <f>IF($Z133="","",INDEX($AO$2:$AO$2000,$Z133))</f>
      </c>
      <c r="BG133">
        <f>IF($Z133="","",INDEX($AP$2:$AP$2000,$Z133))</f>
      </c>
      <c r="BH133">
        <f>IF($Z133="","",INDEX($AQ$2:$AQ$2000,$Z133))</f>
      </c>
      <c r="BI133">
        <f>IF($Z133="","",INDEX($AR$2:$AR$2000,$Z133))</f>
      </c>
      <c r="BJ133">
        <f>IF($Z133="","",INDEX($AS$2:$AS$2000,$Z133))</f>
      </c>
      <c r="BK133">
        <f>IF($Z133="","",INDEX($AT$2:$AT$2000,$Z133))</f>
      </c>
      <c r="BL133">
        <f>IF($Z133="","",INDEX($AU$2:$AU$2000,$Z133))</f>
      </c>
      <c r="BM133">
        <f>IF($Z133="","",INDEX($AV$2:$AV$2000,$Z133))</f>
      </c>
      <c r="BN133">
        <f>IF($Z133="","",INDEX($AW$2:$AW$2000,$Z133))</f>
      </c>
      <c r="BO133">
        <f>IF($Z133="","",INDEX($AX$2:$AX$2000,$Z133))</f>
      </c>
      <c r="BP133">
        <f>IF($Z133="","",INDEX($AY$2:$AY$2000,$Z133))</f>
      </c>
      <c r="BQ133">
        <f>IF($Z133="","",INDEX($AZ$2:$AZ$2000,$Z133))</f>
      </c>
      <c r="BR133">
        <f>IF($Z133="","",INDEX($BA$2:$BA$2000,$Z133))</f>
      </c>
      <c r="BS133">
        <f>IF($Z133="","",INDEX($BB$2:$BB$2000,$Z133))</f>
      </c>
      <c r="BT133">
        <f>IF($Z133="","",INDEX($BC$2:$BC$2000,$Z133))</f>
      </c>
      <c r="BV133">
        <f>IF(OR($A133="",$P133&lt;&gt;"Yes",$AH133="Yes"),"",1+N($AG133))</f>
      </c>
      <c r="BW133">
        <f>IF($A133="","",COUNTIFS($W$2:$W$2500,$A133,$BZ$2:$BZ$2500,"Yes")+COUNTIFS($X$2:$X$2500,$A133,$BY$2:$BY$2500,"Yes"))</f>
      </c>
      <c r="BX133">
        <f>IF(OR($A133="",$P133="Yes"),"",IF(N($BW133)=0,0,1+SUMIFS($CB$2:$CB$2500,$W$2:$W$2500,$A133)+SUMIFS($CA$2:$CA$2500,$X$2:$X$2500,$A133)))</f>
      </c>
      <c r="BY133" t="str">
        <f>IF($Y133="","",INDEX($AH$2:$AH$2000,$Y133)&amp;"")</f>
      </c>
      <c r="BZ133" t="str">
        <f>IF($Z133="","",INDEX($AH$2:$AH$2000,$Z133)&amp;"")</f>
      </c>
      <c r="CA133">
        <f>IF($Y133="","",INDEX($BV$2:$BV$2000,$Y133))</f>
      </c>
      <c r="CB133">
        <f>IF($Z133="","",INDEX($BV$2:$BV$2000,$Z133))</f>
      </c>
    </row>
    <row r="134">
      <c r="A134" t="str">
        <f>IF(TRIM(INDEX(games!$A:$A,ROW()))="","",TRIM(INDEX(games!$A:$A,ROW())))</f>
      </c>
      <c r="B134">
        <f>IF(OR($A134="",INDEX(games!$B:$B,ROW())=""),"",INDEX(games!$B:$B,ROW()))</f>
      </c>
      <c r="C134" t="str">
        <f>IF(OR($A134="",INDEX(games!$C:$C,ROW())=""),"",INDEX(games!$C:$C,ROW()))</f>
      </c>
      <c r="D134">
        <f>IF($A134="","",COUNTIF($W$2:$W$2500,$A134)+COUNTIF($X$2:$X$2500,$A134))</f>
      </c>
      <c r="E134">
        <f>IF($A134="","",IFERROR(MATCH($C134,$R$2:$R$5,0),0))</f>
      </c>
      <c r="F134">
        <f>IF($A134="","",MOD(ROW(),34))</f>
      </c>
      <c r="G134">
        <f>IF($A134="",NA(),IF($C134="Action",$B134,NA()))</f>
      </c>
      <c r="H134">
        <f>IF($A134="",NA(),IF($C134="Action",1+$F134*0.023,NA()))</f>
      </c>
      <c r="I134">
        <f>IF($A134="",NA(),IF($C134="Strategy",$B134,NA()))</f>
      </c>
      <c r="J134">
        <f>IF($A134="",NA(),IF($C134="Strategy",2+$F134*0.023,NA()))</f>
      </c>
      <c r="K134">
        <f>IF($A134="",NA(),IF($C134="Deckbuilder",$B134,NA()))</f>
      </c>
      <c r="L134">
        <f>IF($A134="",NA(),IF($C134="Deckbuilder",3+$F134*0.023,NA()))</f>
      </c>
      <c r="M134">
        <f>IF($A134="",NA(),IF($C134="Traditional",$B134,NA()))</f>
      </c>
      <c r="N134">
        <f>IF($A134="",NA(),IF($C134="Traditional",4+$F134*0.023,NA()))</f>
      </c>
      <c r="O134">
        <f>IF($A134="","",$D134+ROW()/1000000)</f>
      </c>
      <c r="P134" t="str">
        <f>IF(OR($A134="",INDEX(games!$H:$H,ROW())=""),"",INDEX(games!$H:$H,ROW()))</f>
      </c>
      <c r="Q134">
        <f>IF(OR($A134="",$P134&lt;&gt;"Yes"),"",$D134+ROW()/1000000)</f>
      </c>
      <c r="T134">
        <f>IF($Y134="","",INDEX($B$2:$B$2000,$Y134))</f>
      </c>
      <c r="U134">
        <f>IF($Z134="","",INDEX($B$2:$B$2000,$Z134))</f>
      </c>
      <c r="V134">
        <f>IF(OR($T134="",$U134=""),"",$U134-$T134)</f>
      </c>
      <c r="W134" t="str">
        <f>IF(TRIM(INDEX(connections!$A:$A,ROW()))="","",TRIM(INDEX(connections!$A:$A,ROW())))</f>
      </c>
      <c r="X134" t="str">
        <f>IF($W134="","",TRIM(INDEX(connections!$B:$B,ROW())))</f>
      </c>
      <c r="Y134">
        <f>IF($W134="","",IFERROR(MATCH($W134,$A$2:$A$2000,0),""))</f>
      </c>
      <c r="Z134">
        <f>IF($X134="","",IFERROR(MATCH($X134,$A$2:$A$2000,0),""))</f>
      </c>
      <c r="AA134" t="str">
        <f>IF($Y134="","",INDEX($P$2:$P$2000,$Y134))</f>
      </c>
      <c r="AB134" t="str">
        <f>IF($Z134="","",INDEX($P$2:$P$2000,$Z134))</f>
      </c>
      <c r="AC134">
        <f>IF(AND($AA134="Yes",$AB134="Yes"),1,"")</f>
      </c>
      <c r="AD134">
        <f>IF(OR($Y134="",$Z134=""),"",IF(INDEX($C$2:$C$2000,$Y134)=INDEX($C$2:$C$2000,$Z134),0,1))</f>
      </c>
      <c r="AE134">
        <f>IF($AC134&lt;&gt;1,"",IF(AND(INDEX($AG$2:$AG$2000,$Y134)=1,INDEX($AG$2:$AG$2000,$Z134)=1),1,""))</f>
      </c>
      <c r="AG134">
        <f>IF($A134="","",COUNTIFS($W$2:$W$2500,$A134,$AB$2:$AB$2500,"Yes")+COUNTIFS($X$2:$X$2500,$A134,$AA$2:$AA$2500,"Yes"))</f>
      </c>
      <c r="AH134" t="str">
        <f>IF(OR($P134&lt;&gt;"Yes",N($AG134)=0),"",IF(AND($AG134=1,COUNTIFS($W$2:$W$2500,$A134,$AE$2:$AE$2500,1)+COUNTIFS($X$2:$X$2500,$A134,$AE$2:$AE$2500,1)&gt;0),"","Yes"))</f>
      </c>
      <c r="AI134">
        <f>IF($AH134="Yes",$AG134,"")</f>
      </c>
      <c r="AJ134">
        <f>IF($AI134="","",$AI134+ROW()/1000000)</f>
      </c>
      <c r="AK134">
        <f>IF(OR($A134="",$P134="Yes",N($AG134)=0),"",$AG134+ROW()/1000000)</f>
      </c>
      <c r="AL134" t="str">
        <f>IF($A134="","",INDEX(games!$J:$J,ROW())&amp;"")</f>
      </c>
      <c r="AM134">
        <f>IF($A134="","",SUMPRODUCT($AO134:$BD134,'Map Analysis'!$AP$2^{0,1,2,3,4,5,6,7,8,9,10,11,12,13,14,15}))</f>
      </c>
      <c r="AN134">
        <f>IF($A134="","",$AM134+ROW()/10000000)</f>
      </c>
      <c r="AO134">
        <f>IF($A134="","",COUNTIF($W$2:$W$2500,$A134))</f>
      </c>
      <c r="AP134">
        <f>IF($A134="","",SUMIFS($BF$2:$BF$2500,$W$2:$W$2500,$A134))</f>
      </c>
      <c r="AQ134">
        <f>IF($A134="","",SUMIFS($BG$2:$BG$2500,$W$2:$W$2500,$A134))</f>
      </c>
      <c r="AR134">
        <f>IF($A134="","",SUMIFS($BH$2:$BH$2500,$W$2:$W$2500,$A134))</f>
      </c>
      <c r="AS134">
        <f>IF($A134="","",SUMIFS($BI$2:$BI$2500,$W$2:$W$2500,$A134))</f>
      </c>
      <c r="AT134">
        <f>IF($A134="","",SUMIFS($BJ$2:$BJ$2500,$W$2:$W$2500,$A134))</f>
      </c>
      <c r="AU134">
        <f>IF($A134="","",SUMIFS($BK$2:$BK$2500,$W$2:$W$2500,$A134))</f>
      </c>
      <c r="AV134">
        <f>IF($A134="","",SUMIFS($BL$2:$BL$2500,$W$2:$W$2500,$A134))</f>
      </c>
      <c r="AW134">
        <f>IF($A134="","",SUMIFS($BM$2:$BM$2500,$W$2:$W$2500,$A134))</f>
      </c>
      <c r="AX134">
        <f>IF($A134="","",SUMIFS($BN$2:$BN$2500,$W$2:$W$2500,$A134))</f>
      </c>
      <c r="AY134">
        <f>IF($A134="","",SUMIFS($BO$2:$BO$2500,$W$2:$W$2500,$A134))</f>
      </c>
      <c r="AZ134">
        <f>IF($A134="","",SUMIFS($BP$2:$BP$2500,$W$2:$W$2500,$A134))</f>
      </c>
      <c r="BA134">
        <f>IF($A134="","",SUMIFS($BQ$2:$BQ$2500,$W$2:$W$2500,$A134))</f>
      </c>
      <c r="BB134">
        <f>IF($A134="","",SUMIFS($BR$2:$BR$2500,$W$2:$W$2500,$A134))</f>
      </c>
      <c r="BC134">
        <f>IF($A134="","",SUMIFS($BS$2:$BS$2500,$W$2:$W$2500,$A134))</f>
      </c>
      <c r="BD134">
        <f>IF($A134="","",SUMIFS($BT$2:$BT$2500,$W$2:$W$2500,$A134))</f>
      </c>
      <c r="BF134">
        <f>IF($Z134="","",INDEX($AO$2:$AO$2000,$Z134))</f>
      </c>
      <c r="BG134">
        <f>IF($Z134="","",INDEX($AP$2:$AP$2000,$Z134))</f>
      </c>
      <c r="BH134">
        <f>IF($Z134="","",INDEX($AQ$2:$AQ$2000,$Z134))</f>
      </c>
      <c r="BI134">
        <f>IF($Z134="","",INDEX($AR$2:$AR$2000,$Z134))</f>
      </c>
      <c r="BJ134">
        <f>IF($Z134="","",INDEX($AS$2:$AS$2000,$Z134))</f>
      </c>
      <c r="BK134">
        <f>IF($Z134="","",INDEX($AT$2:$AT$2000,$Z134))</f>
      </c>
      <c r="BL134">
        <f>IF($Z134="","",INDEX($AU$2:$AU$2000,$Z134))</f>
      </c>
      <c r="BM134">
        <f>IF($Z134="","",INDEX($AV$2:$AV$2000,$Z134))</f>
      </c>
      <c r="BN134">
        <f>IF($Z134="","",INDEX($AW$2:$AW$2000,$Z134))</f>
      </c>
      <c r="BO134">
        <f>IF($Z134="","",INDEX($AX$2:$AX$2000,$Z134))</f>
      </c>
      <c r="BP134">
        <f>IF($Z134="","",INDEX($AY$2:$AY$2000,$Z134))</f>
      </c>
      <c r="BQ134">
        <f>IF($Z134="","",INDEX($AZ$2:$AZ$2000,$Z134))</f>
      </c>
      <c r="BR134">
        <f>IF($Z134="","",INDEX($BA$2:$BA$2000,$Z134))</f>
      </c>
      <c r="BS134">
        <f>IF($Z134="","",INDEX($BB$2:$BB$2000,$Z134))</f>
      </c>
      <c r="BT134">
        <f>IF($Z134="","",INDEX($BC$2:$BC$2000,$Z134))</f>
      </c>
      <c r="BV134">
        <f>IF(OR($A134="",$P134&lt;&gt;"Yes",$AH134="Yes"),"",1+N($AG134))</f>
      </c>
      <c r="BW134">
        <f>IF($A134="","",COUNTIFS($W$2:$W$2500,$A134,$BZ$2:$BZ$2500,"Yes")+COUNTIFS($X$2:$X$2500,$A134,$BY$2:$BY$2500,"Yes"))</f>
      </c>
      <c r="BX134">
        <f>IF(OR($A134="",$P134="Yes"),"",IF(N($BW134)=0,0,1+SUMIFS($CB$2:$CB$2500,$W$2:$W$2500,$A134)+SUMIFS($CA$2:$CA$2500,$X$2:$X$2500,$A134)))</f>
      </c>
      <c r="BY134" t="str">
        <f>IF($Y134="","",INDEX($AH$2:$AH$2000,$Y134)&amp;"")</f>
      </c>
      <c r="BZ134" t="str">
        <f>IF($Z134="","",INDEX($AH$2:$AH$2000,$Z134)&amp;"")</f>
      </c>
      <c r="CA134">
        <f>IF($Y134="","",INDEX($BV$2:$BV$2000,$Y134))</f>
      </c>
      <c r="CB134">
        <f>IF($Z134="","",INDEX($BV$2:$BV$2000,$Z134))</f>
      </c>
    </row>
    <row r="135">
      <c r="A135" t="str">
        <f>IF(TRIM(INDEX(games!$A:$A,ROW()))="","",TRIM(INDEX(games!$A:$A,ROW())))</f>
      </c>
      <c r="B135">
        <f>IF(OR($A135="",INDEX(games!$B:$B,ROW())=""),"",INDEX(games!$B:$B,ROW()))</f>
      </c>
      <c r="C135" t="str">
        <f>IF(OR($A135="",INDEX(games!$C:$C,ROW())=""),"",INDEX(games!$C:$C,ROW()))</f>
      </c>
      <c r="D135">
        <f>IF($A135="","",COUNTIF($W$2:$W$2500,$A135)+COUNTIF($X$2:$X$2500,$A135))</f>
      </c>
      <c r="E135">
        <f>IF($A135="","",IFERROR(MATCH($C135,$R$2:$R$5,0),0))</f>
      </c>
      <c r="F135">
        <f>IF($A135="","",MOD(ROW(),34))</f>
      </c>
      <c r="G135">
        <f>IF($A135="",NA(),IF($C135="Action",$B135,NA()))</f>
      </c>
      <c r="H135">
        <f>IF($A135="",NA(),IF($C135="Action",1+$F135*0.023,NA()))</f>
      </c>
      <c r="I135">
        <f>IF($A135="",NA(),IF($C135="Strategy",$B135,NA()))</f>
      </c>
      <c r="J135">
        <f>IF($A135="",NA(),IF($C135="Strategy",2+$F135*0.023,NA()))</f>
      </c>
      <c r="K135">
        <f>IF($A135="",NA(),IF($C135="Deckbuilder",$B135,NA()))</f>
      </c>
      <c r="L135">
        <f>IF($A135="",NA(),IF($C135="Deckbuilder",3+$F135*0.023,NA()))</f>
      </c>
      <c r="M135">
        <f>IF($A135="",NA(),IF($C135="Traditional",$B135,NA()))</f>
      </c>
      <c r="N135">
        <f>IF($A135="",NA(),IF($C135="Traditional",4+$F135*0.023,NA()))</f>
      </c>
      <c r="O135">
        <f>IF($A135="","",$D135+ROW()/1000000)</f>
      </c>
      <c r="P135" t="str">
        <f>IF(OR($A135="",INDEX(games!$H:$H,ROW())=""),"",INDEX(games!$H:$H,ROW()))</f>
      </c>
      <c r="Q135">
        <f>IF(OR($A135="",$P135&lt;&gt;"Yes"),"",$D135+ROW()/1000000)</f>
      </c>
      <c r="T135">
        <f>IF($Y135="","",INDEX($B$2:$B$2000,$Y135))</f>
      </c>
      <c r="U135">
        <f>IF($Z135="","",INDEX($B$2:$B$2000,$Z135))</f>
      </c>
      <c r="V135">
        <f>IF(OR($T135="",$U135=""),"",$U135-$T135)</f>
      </c>
      <c r="W135" t="str">
        <f>IF(TRIM(INDEX(connections!$A:$A,ROW()))="","",TRIM(INDEX(connections!$A:$A,ROW())))</f>
      </c>
      <c r="X135" t="str">
        <f>IF($W135="","",TRIM(INDEX(connections!$B:$B,ROW())))</f>
      </c>
      <c r="Y135">
        <f>IF($W135="","",IFERROR(MATCH($W135,$A$2:$A$2000,0),""))</f>
      </c>
      <c r="Z135">
        <f>IF($X135="","",IFERROR(MATCH($X135,$A$2:$A$2000,0),""))</f>
      </c>
      <c r="AA135" t="str">
        <f>IF($Y135="","",INDEX($P$2:$P$2000,$Y135))</f>
      </c>
      <c r="AB135" t="str">
        <f>IF($Z135="","",INDEX($P$2:$P$2000,$Z135))</f>
      </c>
      <c r="AC135">
        <f>IF(AND($AA135="Yes",$AB135="Yes"),1,"")</f>
      </c>
      <c r="AD135">
        <f>IF(OR($Y135="",$Z135=""),"",IF(INDEX($C$2:$C$2000,$Y135)=INDEX($C$2:$C$2000,$Z135),0,1))</f>
      </c>
      <c r="AE135">
        <f>IF($AC135&lt;&gt;1,"",IF(AND(INDEX($AG$2:$AG$2000,$Y135)=1,INDEX($AG$2:$AG$2000,$Z135)=1),1,""))</f>
      </c>
      <c r="AG135">
        <f>IF($A135="","",COUNTIFS($W$2:$W$2500,$A135,$AB$2:$AB$2500,"Yes")+COUNTIFS($X$2:$X$2500,$A135,$AA$2:$AA$2500,"Yes"))</f>
      </c>
      <c r="AH135" t="str">
        <f>IF(OR($P135&lt;&gt;"Yes",N($AG135)=0),"",IF(AND($AG135=1,COUNTIFS($W$2:$W$2500,$A135,$AE$2:$AE$2500,1)+COUNTIFS($X$2:$X$2500,$A135,$AE$2:$AE$2500,1)&gt;0),"","Yes"))</f>
      </c>
      <c r="AI135">
        <f>IF($AH135="Yes",$AG135,"")</f>
      </c>
      <c r="AJ135">
        <f>IF($AI135="","",$AI135+ROW()/1000000)</f>
      </c>
      <c r="AK135">
        <f>IF(OR($A135="",$P135="Yes",N($AG135)=0),"",$AG135+ROW()/1000000)</f>
      </c>
      <c r="AL135" t="str">
        <f>IF($A135="","",INDEX(games!$J:$J,ROW())&amp;"")</f>
      </c>
      <c r="AM135">
        <f>IF($A135="","",SUMPRODUCT($AO135:$BD135,'Map Analysis'!$AP$2^{0,1,2,3,4,5,6,7,8,9,10,11,12,13,14,15}))</f>
      </c>
      <c r="AN135">
        <f>IF($A135="","",$AM135+ROW()/10000000)</f>
      </c>
      <c r="AO135">
        <f>IF($A135="","",COUNTIF($W$2:$W$2500,$A135))</f>
      </c>
      <c r="AP135">
        <f>IF($A135="","",SUMIFS($BF$2:$BF$2500,$W$2:$W$2500,$A135))</f>
      </c>
      <c r="AQ135">
        <f>IF($A135="","",SUMIFS($BG$2:$BG$2500,$W$2:$W$2500,$A135))</f>
      </c>
      <c r="AR135">
        <f>IF($A135="","",SUMIFS($BH$2:$BH$2500,$W$2:$W$2500,$A135))</f>
      </c>
      <c r="AS135">
        <f>IF($A135="","",SUMIFS($BI$2:$BI$2500,$W$2:$W$2500,$A135))</f>
      </c>
      <c r="AT135">
        <f>IF($A135="","",SUMIFS($BJ$2:$BJ$2500,$W$2:$W$2500,$A135))</f>
      </c>
      <c r="AU135">
        <f>IF($A135="","",SUMIFS($BK$2:$BK$2500,$W$2:$W$2500,$A135))</f>
      </c>
      <c r="AV135">
        <f>IF($A135="","",SUMIFS($BL$2:$BL$2500,$W$2:$W$2500,$A135))</f>
      </c>
      <c r="AW135">
        <f>IF($A135="","",SUMIFS($BM$2:$BM$2500,$W$2:$W$2500,$A135))</f>
      </c>
      <c r="AX135">
        <f>IF($A135="","",SUMIFS($BN$2:$BN$2500,$W$2:$W$2500,$A135))</f>
      </c>
      <c r="AY135">
        <f>IF($A135="","",SUMIFS($BO$2:$BO$2500,$W$2:$W$2500,$A135))</f>
      </c>
      <c r="AZ135">
        <f>IF($A135="","",SUMIFS($BP$2:$BP$2500,$W$2:$W$2500,$A135))</f>
      </c>
      <c r="BA135">
        <f>IF($A135="","",SUMIFS($BQ$2:$BQ$2500,$W$2:$W$2500,$A135))</f>
      </c>
      <c r="BB135">
        <f>IF($A135="","",SUMIFS($BR$2:$BR$2500,$W$2:$W$2500,$A135))</f>
      </c>
      <c r="BC135">
        <f>IF($A135="","",SUMIFS($BS$2:$BS$2500,$W$2:$W$2500,$A135))</f>
      </c>
      <c r="BD135">
        <f>IF($A135="","",SUMIFS($BT$2:$BT$2500,$W$2:$W$2500,$A135))</f>
      </c>
      <c r="BF135">
        <f>IF($Z135="","",INDEX($AO$2:$AO$2000,$Z135))</f>
      </c>
      <c r="BG135">
        <f>IF($Z135="","",INDEX($AP$2:$AP$2000,$Z135))</f>
      </c>
      <c r="BH135">
        <f>IF($Z135="","",INDEX($AQ$2:$AQ$2000,$Z135))</f>
      </c>
      <c r="BI135">
        <f>IF($Z135="","",INDEX($AR$2:$AR$2000,$Z135))</f>
      </c>
      <c r="BJ135">
        <f>IF($Z135="","",INDEX($AS$2:$AS$2000,$Z135))</f>
      </c>
      <c r="BK135">
        <f>IF($Z135="","",INDEX($AT$2:$AT$2000,$Z135))</f>
      </c>
      <c r="BL135">
        <f>IF($Z135="","",INDEX($AU$2:$AU$2000,$Z135))</f>
      </c>
      <c r="BM135">
        <f>IF($Z135="","",INDEX($AV$2:$AV$2000,$Z135))</f>
      </c>
      <c r="BN135">
        <f>IF($Z135="","",INDEX($AW$2:$AW$2000,$Z135))</f>
      </c>
      <c r="BO135">
        <f>IF($Z135="","",INDEX($AX$2:$AX$2000,$Z135))</f>
      </c>
      <c r="BP135">
        <f>IF($Z135="","",INDEX($AY$2:$AY$2000,$Z135))</f>
      </c>
      <c r="BQ135">
        <f>IF($Z135="","",INDEX($AZ$2:$AZ$2000,$Z135))</f>
      </c>
      <c r="BR135">
        <f>IF($Z135="","",INDEX($BA$2:$BA$2000,$Z135))</f>
      </c>
      <c r="BS135">
        <f>IF($Z135="","",INDEX($BB$2:$BB$2000,$Z135))</f>
      </c>
      <c r="BT135">
        <f>IF($Z135="","",INDEX($BC$2:$BC$2000,$Z135))</f>
      </c>
      <c r="BV135">
        <f>IF(OR($A135="",$P135&lt;&gt;"Yes",$AH135="Yes"),"",1+N($AG135))</f>
      </c>
      <c r="BW135">
        <f>IF($A135="","",COUNTIFS($W$2:$W$2500,$A135,$BZ$2:$BZ$2500,"Yes")+COUNTIFS($X$2:$X$2500,$A135,$BY$2:$BY$2500,"Yes"))</f>
      </c>
      <c r="BX135">
        <f>IF(OR($A135="",$P135="Yes"),"",IF(N($BW135)=0,0,1+SUMIFS($CB$2:$CB$2500,$W$2:$W$2500,$A135)+SUMIFS($CA$2:$CA$2500,$X$2:$X$2500,$A135)))</f>
      </c>
      <c r="BY135" t="str">
        <f>IF($Y135="","",INDEX($AH$2:$AH$2000,$Y135)&amp;"")</f>
      </c>
      <c r="BZ135" t="str">
        <f>IF($Z135="","",INDEX($AH$2:$AH$2000,$Z135)&amp;"")</f>
      </c>
      <c r="CA135">
        <f>IF($Y135="","",INDEX($BV$2:$BV$2000,$Y135))</f>
      </c>
      <c r="CB135">
        <f>IF($Z135="","",INDEX($BV$2:$BV$2000,$Z135))</f>
      </c>
    </row>
    <row r="136">
      <c r="A136" t="str">
        <f>IF(TRIM(INDEX(games!$A:$A,ROW()))="","",TRIM(INDEX(games!$A:$A,ROW())))</f>
      </c>
      <c r="B136">
        <f>IF(OR($A136="",INDEX(games!$B:$B,ROW())=""),"",INDEX(games!$B:$B,ROW()))</f>
      </c>
      <c r="C136" t="str">
        <f>IF(OR($A136="",INDEX(games!$C:$C,ROW())=""),"",INDEX(games!$C:$C,ROW()))</f>
      </c>
      <c r="D136">
        <f>IF($A136="","",COUNTIF($W$2:$W$2500,$A136)+COUNTIF($X$2:$X$2500,$A136))</f>
      </c>
      <c r="E136">
        <f>IF($A136="","",IFERROR(MATCH($C136,$R$2:$R$5,0),0))</f>
      </c>
      <c r="F136">
        <f>IF($A136="","",MOD(ROW(),34))</f>
      </c>
      <c r="G136">
        <f>IF($A136="",NA(),IF($C136="Action",$B136,NA()))</f>
      </c>
      <c r="H136">
        <f>IF($A136="",NA(),IF($C136="Action",1+$F136*0.023,NA()))</f>
      </c>
      <c r="I136">
        <f>IF($A136="",NA(),IF($C136="Strategy",$B136,NA()))</f>
      </c>
      <c r="J136">
        <f>IF($A136="",NA(),IF($C136="Strategy",2+$F136*0.023,NA()))</f>
      </c>
      <c r="K136">
        <f>IF($A136="",NA(),IF($C136="Deckbuilder",$B136,NA()))</f>
      </c>
      <c r="L136">
        <f>IF($A136="",NA(),IF($C136="Deckbuilder",3+$F136*0.023,NA()))</f>
      </c>
      <c r="M136">
        <f>IF($A136="",NA(),IF($C136="Traditional",$B136,NA()))</f>
      </c>
      <c r="N136">
        <f>IF($A136="",NA(),IF($C136="Traditional",4+$F136*0.023,NA()))</f>
      </c>
      <c r="O136">
        <f>IF($A136="","",$D136+ROW()/1000000)</f>
      </c>
      <c r="P136" t="str">
        <f>IF(OR($A136="",INDEX(games!$H:$H,ROW())=""),"",INDEX(games!$H:$H,ROW()))</f>
      </c>
      <c r="Q136">
        <f>IF(OR($A136="",$P136&lt;&gt;"Yes"),"",$D136+ROW()/1000000)</f>
      </c>
      <c r="T136">
        <f>IF($Y136="","",INDEX($B$2:$B$2000,$Y136))</f>
      </c>
      <c r="U136">
        <f>IF($Z136="","",INDEX($B$2:$B$2000,$Z136))</f>
      </c>
      <c r="V136">
        <f>IF(OR($T136="",$U136=""),"",$U136-$T136)</f>
      </c>
      <c r="W136" t="str">
        <f>IF(TRIM(INDEX(connections!$A:$A,ROW()))="","",TRIM(INDEX(connections!$A:$A,ROW())))</f>
      </c>
      <c r="X136" t="str">
        <f>IF($W136="","",TRIM(INDEX(connections!$B:$B,ROW())))</f>
      </c>
      <c r="Y136">
        <f>IF($W136="","",IFERROR(MATCH($W136,$A$2:$A$2000,0),""))</f>
      </c>
      <c r="Z136">
        <f>IF($X136="","",IFERROR(MATCH($X136,$A$2:$A$2000,0),""))</f>
      </c>
      <c r="AA136" t="str">
        <f>IF($Y136="","",INDEX($P$2:$P$2000,$Y136))</f>
      </c>
      <c r="AB136" t="str">
        <f>IF($Z136="","",INDEX($P$2:$P$2000,$Z136))</f>
      </c>
      <c r="AC136">
        <f>IF(AND($AA136="Yes",$AB136="Yes"),1,"")</f>
      </c>
      <c r="AD136">
        <f>IF(OR($Y136="",$Z136=""),"",IF(INDEX($C$2:$C$2000,$Y136)=INDEX($C$2:$C$2000,$Z136),0,1))</f>
      </c>
      <c r="AE136">
        <f>IF($AC136&lt;&gt;1,"",IF(AND(INDEX($AG$2:$AG$2000,$Y136)=1,INDEX($AG$2:$AG$2000,$Z136)=1),1,""))</f>
      </c>
      <c r="AG136">
        <f>IF($A136="","",COUNTIFS($W$2:$W$2500,$A136,$AB$2:$AB$2500,"Yes")+COUNTIFS($X$2:$X$2500,$A136,$AA$2:$AA$2500,"Yes"))</f>
      </c>
      <c r="AH136" t="str">
        <f>IF(OR($P136&lt;&gt;"Yes",N($AG136)=0),"",IF(AND($AG136=1,COUNTIFS($W$2:$W$2500,$A136,$AE$2:$AE$2500,1)+COUNTIFS($X$2:$X$2500,$A136,$AE$2:$AE$2500,1)&gt;0),"","Yes"))</f>
      </c>
      <c r="AI136">
        <f>IF($AH136="Yes",$AG136,"")</f>
      </c>
      <c r="AJ136">
        <f>IF($AI136="","",$AI136+ROW()/1000000)</f>
      </c>
      <c r="AK136">
        <f>IF(OR($A136="",$P136="Yes",N($AG136)=0),"",$AG136+ROW()/1000000)</f>
      </c>
      <c r="AL136" t="str">
        <f>IF($A136="","",INDEX(games!$J:$J,ROW())&amp;"")</f>
      </c>
      <c r="AM136">
        <f>IF($A136="","",SUMPRODUCT($AO136:$BD136,'Map Analysis'!$AP$2^{0,1,2,3,4,5,6,7,8,9,10,11,12,13,14,15}))</f>
      </c>
      <c r="AN136">
        <f>IF($A136="","",$AM136+ROW()/10000000)</f>
      </c>
      <c r="AO136">
        <f>IF($A136="","",COUNTIF($W$2:$W$2500,$A136))</f>
      </c>
      <c r="AP136">
        <f>IF($A136="","",SUMIFS($BF$2:$BF$2500,$W$2:$W$2500,$A136))</f>
      </c>
      <c r="AQ136">
        <f>IF($A136="","",SUMIFS($BG$2:$BG$2500,$W$2:$W$2500,$A136))</f>
      </c>
      <c r="AR136">
        <f>IF($A136="","",SUMIFS($BH$2:$BH$2500,$W$2:$W$2500,$A136))</f>
      </c>
      <c r="AS136">
        <f>IF($A136="","",SUMIFS($BI$2:$BI$2500,$W$2:$W$2500,$A136))</f>
      </c>
      <c r="AT136">
        <f>IF($A136="","",SUMIFS($BJ$2:$BJ$2500,$W$2:$W$2500,$A136))</f>
      </c>
      <c r="AU136">
        <f>IF($A136="","",SUMIFS($BK$2:$BK$2500,$W$2:$W$2500,$A136))</f>
      </c>
      <c r="AV136">
        <f>IF($A136="","",SUMIFS($BL$2:$BL$2500,$W$2:$W$2500,$A136))</f>
      </c>
      <c r="AW136">
        <f>IF($A136="","",SUMIFS($BM$2:$BM$2500,$W$2:$W$2500,$A136))</f>
      </c>
      <c r="AX136">
        <f>IF($A136="","",SUMIFS($BN$2:$BN$2500,$W$2:$W$2500,$A136))</f>
      </c>
      <c r="AY136">
        <f>IF($A136="","",SUMIFS($BO$2:$BO$2500,$W$2:$W$2500,$A136))</f>
      </c>
      <c r="AZ136">
        <f>IF($A136="","",SUMIFS($BP$2:$BP$2500,$W$2:$W$2500,$A136))</f>
      </c>
      <c r="BA136">
        <f>IF($A136="","",SUMIFS($BQ$2:$BQ$2500,$W$2:$W$2500,$A136))</f>
      </c>
      <c r="BB136">
        <f>IF($A136="","",SUMIFS($BR$2:$BR$2500,$W$2:$W$2500,$A136))</f>
      </c>
      <c r="BC136">
        <f>IF($A136="","",SUMIFS($BS$2:$BS$2500,$W$2:$W$2500,$A136))</f>
      </c>
      <c r="BD136">
        <f>IF($A136="","",SUMIFS($BT$2:$BT$2500,$W$2:$W$2500,$A136))</f>
      </c>
      <c r="BF136">
        <f>IF($Z136="","",INDEX($AO$2:$AO$2000,$Z136))</f>
      </c>
      <c r="BG136">
        <f>IF($Z136="","",INDEX($AP$2:$AP$2000,$Z136))</f>
      </c>
      <c r="BH136">
        <f>IF($Z136="","",INDEX($AQ$2:$AQ$2000,$Z136))</f>
      </c>
      <c r="BI136">
        <f>IF($Z136="","",INDEX($AR$2:$AR$2000,$Z136))</f>
      </c>
      <c r="BJ136">
        <f>IF($Z136="","",INDEX($AS$2:$AS$2000,$Z136))</f>
      </c>
      <c r="BK136">
        <f>IF($Z136="","",INDEX($AT$2:$AT$2000,$Z136))</f>
      </c>
      <c r="BL136">
        <f>IF($Z136="","",INDEX($AU$2:$AU$2000,$Z136))</f>
      </c>
      <c r="BM136">
        <f>IF($Z136="","",INDEX($AV$2:$AV$2000,$Z136))</f>
      </c>
      <c r="BN136">
        <f>IF($Z136="","",INDEX($AW$2:$AW$2000,$Z136))</f>
      </c>
      <c r="BO136">
        <f>IF($Z136="","",INDEX($AX$2:$AX$2000,$Z136))</f>
      </c>
      <c r="BP136">
        <f>IF($Z136="","",INDEX($AY$2:$AY$2000,$Z136))</f>
      </c>
      <c r="BQ136">
        <f>IF($Z136="","",INDEX($AZ$2:$AZ$2000,$Z136))</f>
      </c>
      <c r="BR136">
        <f>IF($Z136="","",INDEX($BA$2:$BA$2000,$Z136))</f>
      </c>
      <c r="BS136">
        <f>IF($Z136="","",INDEX($BB$2:$BB$2000,$Z136))</f>
      </c>
      <c r="BT136">
        <f>IF($Z136="","",INDEX($BC$2:$BC$2000,$Z136))</f>
      </c>
      <c r="BV136">
        <f>IF(OR($A136="",$P136&lt;&gt;"Yes",$AH136="Yes"),"",1+N($AG136))</f>
      </c>
      <c r="BW136">
        <f>IF($A136="","",COUNTIFS($W$2:$W$2500,$A136,$BZ$2:$BZ$2500,"Yes")+COUNTIFS($X$2:$X$2500,$A136,$BY$2:$BY$2500,"Yes"))</f>
      </c>
      <c r="BX136">
        <f>IF(OR($A136="",$P136="Yes"),"",IF(N($BW136)=0,0,1+SUMIFS($CB$2:$CB$2500,$W$2:$W$2500,$A136)+SUMIFS($CA$2:$CA$2500,$X$2:$X$2500,$A136)))</f>
      </c>
      <c r="BY136" t="str">
        <f>IF($Y136="","",INDEX($AH$2:$AH$2000,$Y136)&amp;"")</f>
      </c>
      <c r="BZ136" t="str">
        <f>IF($Z136="","",INDEX($AH$2:$AH$2000,$Z136)&amp;"")</f>
      </c>
      <c r="CA136">
        <f>IF($Y136="","",INDEX($BV$2:$BV$2000,$Y136))</f>
      </c>
      <c r="CB136">
        <f>IF($Z136="","",INDEX($BV$2:$BV$2000,$Z136))</f>
      </c>
    </row>
    <row r="137">
      <c r="A137" t="str">
        <f>IF(TRIM(INDEX(games!$A:$A,ROW()))="","",TRIM(INDEX(games!$A:$A,ROW())))</f>
      </c>
      <c r="B137">
        <f>IF(OR($A137="",INDEX(games!$B:$B,ROW())=""),"",INDEX(games!$B:$B,ROW()))</f>
      </c>
      <c r="C137" t="str">
        <f>IF(OR($A137="",INDEX(games!$C:$C,ROW())=""),"",INDEX(games!$C:$C,ROW()))</f>
      </c>
      <c r="D137">
        <f>IF($A137="","",COUNTIF($W$2:$W$2500,$A137)+COUNTIF($X$2:$X$2500,$A137))</f>
      </c>
      <c r="E137">
        <f>IF($A137="","",IFERROR(MATCH($C137,$R$2:$R$5,0),0))</f>
      </c>
      <c r="F137">
        <f>IF($A137="","",MOD(ROW(),34))</f>
      </c>
      <c r="G137">
        <f>IF($A137="",NA(),IF($C137="Action",$B137,NA()))</f>
      </c>
      <c r="H137">
        <f>IF($A137="",NA(),IF($C137="Action",1+$F137*0.023,NA()))</f>
      </c>
      <c r="I137">
        <f>IF($A137="",NA(),IF($C137="Strategy",$B137,NA()))</f>
      </c>
      <c r="J137">
        <f>IF($A137="",NA(),IF($C137="Strategy",2+$F137*0.023,NA()))</f>
      </c>
      <c r="K137">
        <f>IF($A137="",NA(),IF($C137="Deckbuilder",$B137,NA()))</f>
      </c>
      <c r="L137">
        <f>IF($A137="",NA(),IF($C137="Deckbuilder",3+$F137*0.023,NA()))</f>
      </c>
      <c r="M137">
        <f>IF($A137="",NA(),IF($C137="Traditional",$B137,NA()))</f>
      </c>
      <c r="N137">
        <f>IF($A137="",NA(),IF($C137="Traditional",4+$F137*0.023,NA()))</f>
      </c>
      <c r="O137">
        <f>IF($A137="","",$D137+ROW()/1000000)</f>
      </c>
      <c r="P137" t="str">
        <f>IF(OR($A137="",INDEX(games!$H:$H,ROW())=""),"",INDEX(games!$H:$H,ROW()))</f>
      </c>
      <c r="Q137">
        <f>IF(OR($A137="",$P137&lt;&gt;"Yes"),"",$D137+ROW()/1000000)</f>
      </c>
      <c r="T137">
        <f>IF($Y137="","",INDEX($B$2:$B$2000,$Y137))</f>
      </c>
      <c r="U137">
        <f>IF($Z137="","",INDEX($B$2:$B$2000,$Z137))</f>
      </c>
      <c r="V137">
        <f>IF(OR($T137="",$U137=""),"",$U137-$T137)</f>
      </c>
      <c r="W137" t="str">
        <f>IF(TRIM(INDEX(connections!$A:$A,ROW()))="","",TRIM(INDEX(connections!$A:$A,ROW())))</f>
      </c>
      <c r="X137" t="str">
        <f>IF($W137="","",TRIM(INDEX(connections!$B:$B,ROW())))</f>
      </c>
      <c r="Y137">
        <f>IF($W137="","",IFERROR(MATCH($W137,$A$2:$A$2000,0),""))</f>
      </c>
      <c r="Z137">
        <f>IF($X137="","",IFERROR(MATCH($X137,$A$2:$A$2000,0),""))</f>
      </c>
      <c r="AA137" t="str">
        <f>IF($Y137="","",INDEX($P$2:$P$2000,$Y137))</f>
      </c>
      <c r="AB137" t="str">
        <f>IF($Z137="","",INDEX($P$2:$P$2000,$Z137))</f>
      </c>
      <c r="AC137">
        <f>IF(AND($AA137="Yes",$AB137="Yes"),1,"")</f>
      </c>
      <c r="AD137">
        <f>IF(OR($Y137="",$Z137=""),"",IF(INDEX($C$2:$C$2000,$Y137)=INDEX($C$2:$C$2000,$Z137),0,1))</f>
      </c>
      <c r="AE137">
        <f>IF($AC137&lt;&gt;1,"",IF(AND(INDEX($AG$2:$AG$2000,$Y137)=1,INDEX($AG$2:$AG$2000,$Z137)=1),1,""))</f>
      </c>
      <c r="AG137">
        <f>IF($A137="","",COUNTIFS($W$2:$W$2500,$A137,$AB$2:$AB$2500,"Yes")+COUNTIFS($X$2:$X$2500,$A137,$AA$2:$AA$2500,"Yes"))</f>
      </c>
      <c r="AH137" t="str">
        <f>IF(OR($P137&lt;&gt;"Yes",N($AG137)=0),"",IF(AND($AG137=1,COUNTIFS($W$2:$W$2500,$A137,$AE$2:$AE$2500,1)+COUNTIFS($X$2:$X$2500,$A137,$AE$2:$AE$2500,1)&gt;0),"","Yes"))</f>
      </c>
      <c r="AI137">
        <f>IF($AH137="Yes",$AG137,"")</f>
      </c>
      <c r="AJ137">
        <f>IF($AI137="","",$AI137+ROW()/1000000)</f>
      </c>
      <c r="AK137">
        <f>IF(OR($A137="",$P137="Yes",N($AG137)=0),"",$AG137+ROW()/1000000)</f>
      </c>
      <c r="AL137" t="str">
        <f>IF($A137="","",INDEX(games!$J:$J,ROW())&amp;"")</f>
      </c>
      <c r="AM137">
        <f>IF($A137="","",SUMPRODUCT($AO137:$BD137,'Map Analysis'!$AP$2^{0,1,2,3,4,5,6,7,8,9,10,11,12,13,14,15}))</f>
      </c>
      <c r="AN137">
        <f>IF($A137="","",$AM137+ROW()/10000000)</f>
      </c>
      <c r="AO137">
        <f>IF($A137="","",COUNTIF($W$2:$W$2500,$A137))</f>
      </c>
      <c r="AP137">
        <f>IF($A137="","",SUMIFS($BF$2:$BF$2500,$W$2:$W$2500,$A137))</f>
      </c>
      <c r="AQ137">
        <f>IF($A137="","",SUMIFS($BG$2:$BG$2500,$W$2:$W$2500,$A137))</f>
      </c>
      <c r="AR137">
        <f>IF($A137="","",SUMIFS($BH$2:$BH$2500,$W$2:$W$2500,$A137))</f>
      </c>
      <c r="AS137">
        <f>IF($A137="","",SUMIFS($BI$2:$BI$2500,$W$2:$W$2500,$A137))</f>
      </c>
      <c r="AT137">
        <f>IF($A137="","",SUMIFS($BJ$2:$BJ$2500,$W$2:$W$2500,$A137))</f>
      </c>
      <c r="AU137">
        <f>IF($A137="","",SUMIFS($BK$2:$BK$2500,$W$2:$W$2500,$A137))</f>
      </c>
      <c r="AV137">
        <f>IF($A137="","",SUMIFS($BL$2:$BL$2500,$W$2:$W$2500,$A137))</f>
      </c>
      <c r="AW137">
        <f>IF($A137="","",SUMIFS($BM$2:$BM$2500,$W$2:$W$2500,$A137))</f>
      </c>
      <c r="AX137">
        <f>IF($A137="","",SUMIFS($BN$2:$BN$2500,$W$2:$W$2500,$A137))</f>
      </c>
      <c r="AY137">
        <f>IF($A137="","",SUMIFS($BO$2:$BO$2500,$W$2:$W$2500,$A137))</f>
      </c>
      <c r="AZ137">
        <f>IF($A137="","",SUMIFS($BP$2:$BP$2500,$W$2:$W$2500,$A137))</f>
      </c>
      <c r="BA137">
        <f>IF($A137="","",SUMIFS($BQ$2:$BQ$2500,$W$2:$W$2500,$A137))</f>
      </c>
      <c r="BB137">
        <f>IF($A137="","",SUMIFS($BR$2:$BR$2500,$W$2:$W$2500,$A137))</f>
      </c>
      <c r="BC137">
        <f>IF($A137="","",SUMIFS($BS$2:$BS$2500,$W$2:$W$2500,$A137))</f>
      </c>
      <c r="BD137">
        <f>IF($A137="","",SUMIFS($BT$2:$BT$2500,$W$2:$W$2500,$A137))</f>
      </c>
      <c r="BF137">
        <f>IF($Z137="","",INDEX($AO$2:$AO$2000,$Z137))</f>
      </c>
      <c r="BG137">
        <f>IF($Z137="","",INDEX($AP$2:$AP$2000,$Z137))</f>
      </c>
      <c r="BH137">
        <f>IF($Z137="","",INDEX($AQ$2:$AQ$2000,$Z137))</f>
      </c>
      <c r="BI137">
        <f>IF($Z137="","",INDEX($AR$2:$AR$2000,$Z137))</f>
      </c>
      <c r="BJ137">
        <f>IF($Z137="","",INDEX($AS$2:$AS$2000,$Z137))</f>
      </c>
      <c r="BK137">
        <f>IF($Z137="","",INDEX($AT$2:$AT$2000,$Z137))</f>
      </c>
      <c r="BL137">
        <f>IF($Z137="","",INDEX($AU$2:$AU$2000,$Z137))</f>
      </c>
      <c r="BM137">
        <f>IF($Z137="","",INDEX($AV$2:$AV$2000,$Z137))</f>
      </c>
      <c r="BN137">
        <f>IF($Z137="","",INDEX($AW$2:$AW$2000,$Z137))</f>
      </c>
      <c r="BO137">
        <f>IF($Z137="","",INDEX($AX$2:$AX$2000,$Z137))</f>
      </c>
      <c r="BP137">
        <f>IF($Z137="","",INDEX($AY$2:$AY$2000,$Z137))</f>
      </c>
      <c r="BQ137">
        <f>IF($Z137="","",INDEX($AZ$2:$AZ$2000,$Z137))</f>
      </c>
      <c r="BR137">
        <f>IF($Z137="","",INDEX($BA$2:$BA$2000,$Z137))</f>
      </c>
      <c r="BS137">
        <f>IF($Z137="","",INDEX($BB$2:$BB$2000,$Z137))</f>
      </c>
      <c r="BT137">
        <f>IF($Z137="","",INDEX($BC$2:$BC$2000,$Z137))</f>
      </c>
      <c r="BV137">
        <f>IF(OR($A137="",$P137&lt;&gt;"Yes",$AH137="Yes"),"",1+N($AG137))</f>
      </c>
      <c r="BW137">
        <f>IF($A137="","",COUNTIFS($W$2:$W$2500,$A137,$BZ$2:$BZ$2500,"Yes")+COUNTIFS($X$2:$X$2500,$A137,$BY$2:$BY$2500,"Yes"))</f>
      </c>
      <c r="BX137">
        <f>IF(OR($A137="",$P137="Yes"),"",IF(N($BW137)=0,0,1+SUMIFS($CB$2:$CB$2500,$W$2:$W$2500,$A137)+SUMIFS($CA$2:$CA$2500,$X$2:$X$2500,$A137)))</f>
      </c>
      <c r="BY137" t="str">
        <f>IF($Y137="","",INDEX($AH$2:$AH$2000,$Y137)&amp;"")</f>
      </c>
      <c r="BZ137" t="str">
        <f>IF($Z137="","",INDEX($AH$2:$AH$2000,$Z137)&amp;"")</f>
      </c>
      <c r="CA137">
        <f>IF($Y137="","",INDEX($BV$2:$BV$2000,$Y137))</f>
      </c>
      <c r="CB137">
        <f>IF($Z137="","",INDEX($BV$2:$BV$2000,$Z137))</f>
      </c>
    </row>
    <row r="138">
      <c r="A138" t="str">
        <f>IF(TRIM(INDEX(games!$A:$A,ROW()))="","",TRIM(INDEX(games!$A:$A,ROW())))</f>
      </c>
      <c r="B138">
        <f>IF(OR($A138="",INDEX(games!$B:$B,ROW())=""),"",INDEX(games!$B:$B,ROW()))</f>
      </c>
      <c r="C138" t="str">
        <f>IF(OR($A138="",INDEX(games!$C:$C,ROW())=""),"",INDEX(games!$C:$C,ROW()))</f>
      </c>
      <c r="D138">
        <f>IF($A138="","",COUNTIF($W$2:$W$2500,$A138)+COUNTIF($X$2:$X$2500,$A138))</f>
      </c>
      <c r="E138">
        <f>IF($A138="","",IFERROR(MATCH($C138,$R$2:$R$5,0),0))</f>
      </c>
      <c r="F138">
        <f>IF($A138="","",MOD(ROW(),34))</f>
      </c>
      <c r="G138">
        <f>IF($A138="",NA(),IF($C138="Action",$B138,NA()))</f>
      </c>
      <c r="H138">
        <f>IF($A138="",NA(),IF($C138="Action",1+$F138*0.023,NA()))</f>
      </c>
      <c r="I138">
        <f>IF($A138="",NA(),IF($C138="Strategy",$B138,NA()))</f>
      </c>
      <c r="J138">
        <f>IF($A138="",NA(),IF($C138="Strategy",2+$F138*0.023,NA()))</f>
      </c>
      <c r="K138">
        <f>IF($A138="",NA(),IF($C138="Deckbuilder",$B138,NA()))</f>
      </c>
      <c r="L138">
        <f>IF($A138="",NA(),IF($C138="Deckbuilder",3+$F138*0.023,NA()))</f>
      </c>
      <c r="M138">
        <f>IF($A138="",NA(),IF($C138="Traditional",$B138,NA()))</f>
      </c>
      <c r="N138">
        <f>IF($A138="",NA(),IF($C138="Traditional",4+$F138*0.023,NA()))</f>
      </c>
      <c r="O138">
        <f>IF($A138="","",$D138+ROW()/1000000)</f>
      </c>
      <c r="P138" t="str">
        <f>IF(OR($A138="",INDEX(games!$H:$H,ROW())=""),"",INDEX(games!$H:$H,ROW()))</f>
      </c>
      <c r="Q138">
        <f>IF(OR($A138="",$P138&lt;&gt;"Yes"),"",$D138+ROW()/1000000)</f>
      </c>
      <c r="T138">
        <f>IF($Y138="","",INDEX($B$2:$B$2000,$Y138))</f>
      </c>
      <c r="U138">
        <f>IF($Z138="","",INDEX($B$2:$B$2000,$Z138))</f>
      </c>
      <c r="V138">
        <f>IF(OR($T138="",$U138=""),"",$U138-$T138)</f>
      </c>
      <c r="W138" t="str">
        <f>IF(TRIM(INDEX(connections!$A:$A,ROW()))="","",TRIM(INDEX(connections!$A:$A,ROW())))</f>
      </c>
      <c r="X138" t="str">
        <f>IF($W138="","",TRIM(INDEX(connections!$B:$B,ROW())))</f>
      </c>
      <c r="Y138">
        <f>IF($W138="","",IFERROR(MATCH($W138,$A$2:$A$2000,0),""))</f>
      </c>
      <c r="Z138">
        <f>IF($X138="","",IFERROR(MATCH($X138,$A$2:$A$2000,0),""))</f>
      </c>
      <c r="AA138" t="str">
        <f>IF($Y138="","",INDEX($P$2:$P$2000,$Y138))</f>
      </c>
      <c r="AB138" t="str">
        <f>IF($Z138="","",INDEX($P$2:$P$2000,$Z138))</f>
      </c>
      <c r="AC138">
        <f>IF(AND($AA138="Yes",$AB138="Yes"),1,"")</f>
      </c>
      <c r="AD138">
        <f>IF(OR($Y138="",$Z138=""),"",IF(INDEX($C$2:$C$2000,$Y138)=INDEX($C$2:$C$2000,$Z138),0,1))</f>
      </c>
      <c r="AE138">
        <f>IF($AC138&lt;&gt;1,"",IF(AND(INDEX($AG$2:$AG$2000,$Y138)=1,INDEX($AG$2:$AG$2000,$Z138)=1),1,""))</f>
      </c>
      <c r="AG138">
        <f>IF($A138="","",COUNTIFS($W$2:$W$2500,$A138,$AB$2:$AB$2500,"Yes")+COUNTIFS($X$2:$X$2500,$A138,$AA$2:$AA$2500,"Yes"))</f>
      </c>
      <c r="AH138" t="str">
        <f>IF(OR($P138&lt;&gt;"Yes",N($AG138)=0),"",IF(AND($AG138=1,COUNTIFS($W$2:$W$2500,$A138,$AE$2:$AE$2500,1)+COUNTIFS($X$2:$X$2500,$A138,$AE$2:$AE$2500,1)&gt;0),"","Yes"))</f>
      </c>
      <c r="AI138">
        <f>IF($AH138="Yes",$AG138,"")</f>
      </c>
      <c r="AJ138">
        <f>IF($AI138="","",$AI138+ROW()/1000000)</f>
      </c>
      <c r="AK138">
        <f>IF(OR($A138="",$P138="Yes",N($AG138)=0),"",$AG138+ROW()/1000000)</f>
      </c>
      <c r="AL138" t="str">
        <f>IF($A138="","",INDEX(games!$J:$J,ROW())&amp;"")</f>
      </c>
      <c r="AM138">
        <f>IF($A138="","",SUMPRODUCT($AO138:$BD138,'Map Analysis'!$AP$2^{0,1,2,3,4,5,6,7,8,9,10,11,12,13,14,15}))</f>
      </c>
      <c r="AN138">
        <f>IF($A138="","",$AM138+ROW()/10000000)</f>
      </c>
      <c r="AO138">
        <f>IF($A138="","",COUNTIF($W$2:$W$2500,$A138))</f>
      </c>
      <c r="AP138">
        <f>IF($A138="","",SUMIFS($BF$2:$BF$2500,$W$2:$W$2500,$A138))</f>
      </c>
      <c r="AQ138">
        <f>IF($A138="","",SUMIFS($BG$2:$BG$2500,$W$2:$W$2500,$A138))</f>
      </c>
      <c r="AR138">
        <f>IF($A138="","",SUMIFS($BH$2:$BH$2500,$W$2:$W$2500,$A138))</f>
      </c>
      <c r="AS138">
        <f>IF($A138="","",SUMIFS($BI$2:$BI$2500,$W$2:$W$2500,$A138))</f>
      </c>
      <c r="AT138">
        <f>IF($A138="","",SUMIFS($BJ$2:$BJ$2500,$W$2:$W$2500,$A138))</f>
      </c>
      <c r="AU138">
        <f>IF($A138="","",SUMIFS($BK$2:$BK$2500,$W$2:$W$2500,$A138))</f>
      </c>
      <c r="AV138">
        <f>IF($A138="","",SUMIFS($BL$2:$BL$2500,$W$2:$W$2500,$A138))</f>
      </c>
      <c r="AW138">
        <f>IF($A138="","",SUMIFS($BM$2:$BM$2500,$W$2:$W$2500,$A138))</f>
      </c>
      <c r="AX138">
        <f>IF($A138="","",SUMIFS($BN$2:$BN$2500,$W$2:$W$2500,$A138))</f>
      </c>
      <c r="AY138">
        <f>IF($A138="","",SUMIFS($BO$2:$BO$2500,$W$2:$W$2500,$A138))</f>
      </c>
      <c r="AZ138">
        <f>IF($A138="","",SUMIFS($BP$2:$BP$2500,$W$2:$W$2500,$A138))</f>
      </c>
      <c r="BA138">
        <f>IF($A138="","",SUMIFS($BQ$2:$BQ$2500,$W$2:$W$2500,$A138))</f>
      </c>
      <c r="BB138">
        <f>IF($A138="","",SUMIFS($BR$2:$BR$2500,$W$2:$W$2500,$A138))</f>
      </c>
      <c r="BC138">
        <f>IF($A138="","",SUMIFS($BS$2:$BS$2500,$W$2:$W$2500,$A138))</f>
      </c>
      <c r="BD138">
        <f>IF($A138="","",SUMIFS($BT$2:$BT$2500,$W$2:$W$2500,$A138))</f>
      </c>
      <c r="BF138">
        <f>IF($Z138="","",INDEX($AO$2:$AO$2000,$Z138))</f>
      </c>
      <c r="BG138">
        <f>IF($Z138="","",INDEX($AP$2:$AP$2000,$Z138))</f>
      </c>
      <c r="BH138">
        <f>IF($Z138="","",INDEX($AQ$2:$AQ$2000,$Z138))</f>
      </c>
      <c r="BI138">
        <f>IF($Z138="","",INDEX($AR$2:$AR$2000,$Z138))</f>
      </c>
      <c r="BJ138">
        <f>IF($Z138="","",INDEX($AS$2:$AS$2000,$Z138))</f>
      </c>
      <c r="BK138">
        <f>IF($Z138="","",INDEX($AT$2:$AT$2000,$Z138))</f>
      </c>
      <c r="BL138">
        <f>IF($Z138="","",INDEX($AU$2:$AU$2000,$Z138))</f>
      </c>
      <c r="BM138">
        <f>IF($Z138="","",INDEX($AV$2:$AV$2000,$Z138))</f>
      </c>
      <c r="BN138">
        <f>IF($Z138="","",INDEX($AW$2:$AW$2000,$Z138))</f>
      </c>
      <c r="BO138">
        <f>IF($Z138="","",INDEX($AX$2:$AX$2000,$Z138))</f>
      </c>
      <c r="BP138">
        <f>IF($Z138="","",INDEX($AY$2:$AY$2000,$Z138))</f>
      </c>
      <c r="BQ138">
        <f>IF($Z138="","",INDEX($AZ$2:$AZ$2000,$Z138))</f>
      </c>
      <c r="BR138">
        <f>IF($Z138="","",INDEX($BA$2:$BA$2000,$Z138))</f>
      </c>
      <c r="BS138">
        <f>IF($Z138="","",INDEX($BB$2:$BB$2000,$Z138))</f>
      </c>
      <c r="BT138">
        <f>IF($Z138="","",INDEX($BC$2:$BC$2000,$Z138))</f>
      </c>
      <c r="BV138">
        <f>IF(OR($A138="",$P138&lt;&gt;"Yes",$AH138="Yes"),"",1+N($AG138))</f>
      </c>
      <c r="BW138">
        <f>IF($A138="","",COUNTIFS($W$2:$W$2500,$A138,$BZ$2:$BZ$2500,"Yes")+COUNTIFS($X$2:$X$2500,$A138,$BY$2:$BY$2500,"Yes"))</f>
      </c>
      <c r="BX138">
        <f>IF(OR($A138="",$P138="Yes"),"",IF(N($BW138)=0,0,1+SUMIFS($CB$2:$CB$2500,$W$2:$W$2500,$A138)+SUMIFS($CA$2:$CA$2500,$X$2:$X$2500,$A138)))</f>
      </c>
      <c r="BY138" t="str">
        <f>IF($Y138="","",INDEX($AH$2:$AH$2000,$Y138)&amp;"")</f>
      </c>
      <c r="BZ138" t="str">
        <f>IF($Z138="","",INDEX($AH$2:$AH$2000,$Z138)&amp;"")</f>
      </c>
      <c r="CA138">
        <f>IF($Y138="","",INDEX($BV$2:$BV$2000,$Y138))</f>
      </c>
      <c r="CB138">
        <f>IF($Z138="","",INDEX($BV$2:$BV$2000,$Z138))</f>
      </c>
    </row>
    <row r="139">
      <c r="A139" t="str">
        <f>IF(TRIM(INDEX(games!$A:$A,ROW()))="","",TRIM(INDEX(games!$A:$A,ROW())))</f>
      </c>
      <c r="B139">
        <f>IF(OR($A139="",INDEX(games!$B:$B,ROW())=""),"",INDEX(games!$B:$B,ROW()))</f>
      </c>
      <c r="C139" t="str">
        <f>IF(OR($A139="",INDEX(games!$C:$C,ROW())=""),"",INDEX(games!$C:$C,ROW()))</f>
      </c>
      <c r="D139">
        <f>IF($A139="","",COUNTIF($W$2:$W$2500,$A139)+COUNTIF($X$2:$X$2500,$A139))</f>
      </c>
      <c r="E139">
        <f>IF($A139="","",IFERROR(MATCH($C139,$R$2:$R$5,0),0))</f>
      </c>
      <c r="F139">
        <f>IF($A139="","",MOD(ROW(),34))</f>
      </c>
      <c r="G139">
        <f>IF($A139="",NA(),IF($C139="Action",$B139,NA()))</f>
      </c>
      <c r="H139">
        <f>IF($A139="",NA(),IF($C139="Action",1+$F139*0.023,NA()))</f>
      </c>
      <c r="I139">
        <f>IF($A139="",NA(),IF($C139="Strategy",$B139,NA()))</f>
      </c>
      <c r="J139">
        <f>IF($A139="",NA(),IF($C139="Strategy",2+$F139*0.023,NA()))</f>
      </c>
      <c r="K139">
        <f>IF($A139="",NA(),IF($C139="Deckbuilder",$B139,NA()))</f>
      </c>
      <c r="L139">
        <f>IF($A139="",NA(),IF($C139="Deckbuilder",3+$F139*0.023,NA()))</f>
      </c>
      <c r="M139">
        <f>IF($A139="",NA(),IF($C139="Traditional",$B139,NA()))</f>
      </c>
      <c r="N139">
        <f>IF($A139="",NA(),IF($C139="Traditional",4+$F139*0.023,NA()))</f>
      </c>
      <c r="O139">
        <f>IF($A139="","",$D139+ROW()/1000000)</f>
      </c>
      <c r="P139" t="str">
        <f>IF(OR($A139="",INDEX(games!$H:$H,ROW())=""),"",INDEX(games!$H:$H,ROW()))</f>
      </c>
      <c r="Q139">
        <f>IF(OR($A139="",$P139&lt;&gt;"Yes"),"",$D139+ROW()/1000000)</f>
      </c>
      <c r="T139">
        <f>IF($Y139="","",INDEX($B$2:$B$2000,$Y139))</f>
      </c>
      <c r="U139">
        <f>IF($Z139="","",INDEX($B$2:$B$2000,$Z139))</f>
      </c>
      <c r="V139">
        <f>IF(OR($T139="",$U139=""),"",$U139-$T139)</f>
      </c>
      <c r="W139" t="str">
        <f>IF(TRIM(INDEX(connections!$A:$A,ROW()))="","",TRIM(INDEX(connections!$A:$A,ROW())))</f>
      </c>
      <c r="X139" t="str">
        <f>IF($W139="","",TRIM(INDEX(connections!$B:$B,ROW())))</f>
      </c>
      <c r="Y139">
        <f>IF($W139="","",IFERROR(MATCH($W139,$A$2:$A$2000,0),""))</f>
      </c>
      <c r="Z139">
        <f>IF($X139="","",IFERROR(MATCH($X139,$A$2:$A$2000,0),""))</f>
      </c>
      <c r="AA139" t="str">
        <f>IF($Y139="","",INDEX($P$2:$P$2000,$Y139))</f>
      </c>
      <c r="AB139" t="str">
        <f>IF($Z139="","",INDEX($P$2:$P$2000,$Z139))</f>
      </c>
      <c r="AC139">
        <f>IF(AND($AA139="Yes",$AB139="Yes"),1,"")</f>
      </c>
      <c r="AD139">
        <f>IF(OR($Y139="",$Z139=""),"",IF(INDEX($C$2:$C$2000,$Y139)=INDEX($C$2:$C$2000,$Z139),0,1))</f>
      </c>
      <c r="AE139">
        <f>IF($AC139&lt;&gt;1,"",IF(AND(INDEX($AG$2:$AG$2000,$Y139)=1,INDEX($AG$2:$AG$2000,$Z139)=1),1,""))</f>
      </c>
      <c r="AG139">
        <f>IF($A139="","",COUNTIFS($W$2:$W$2500,$A139,$AB$2:$AB$2500,"Yes")+COUNTIFS($X$2:$X$2500,$A139,$AA$2:$AA$2500,"Yes"))</f>
      </c>
      <c r="AH139" t="str">
        <f>IF(OR($P139&lt;&gt;"Yes",N($AG139)=0),"",IF(AND($AG139=1,COUNTIFS($W$2:$W$2500,$A139,$AE$2:$AE$2500,1)+COUNTIFS($X$2:$X$2500,$A139,$AE$2:$AE$2500,1)&gt;0),"","Yes"))</f>
      </c>
      <c r="AI139">
        <f>IF($AH139="Yes",$AG139,"")</f>
      </c>
      <c r="AJ139">
        <f>IF($AI139="","",$AI139+ROW()/1000000)</f>
      </c>
      <c r="AK139">
        <f>IF(OR($A139="",$P139="Yes",N($AG139)=0),"",$AG139+ROW()/1000000)</f>
      </c>
      <c r="AL139" t="str">
        <f>IF($A139="","",INDEX(games!$J:$J,ROW())&amp;"")</f>
      </c>
      <c r="AM139">
        <f>IF($A139="","",SUMPRODUCT($AO139:$BD139,'Map Analysis'!$AP$2^{0,1,2,3,4,5,6,7,8,9,10,11,12,13,14,15}))</f>
      </c>
      <c r="AN139">
        <f>IF($A139="","",$AM139+ROW()/10000000)</f>
      </c>
      <c r="AO139">
        <f>IF($A139="","",COUNTIF($W$2:$W$2500,$A139))</f>
      </c>
      <c r="AP139">
        <f>IF($A139="","",SUMIFS($BF$2:$BF$2500,$W$2:$W$2500,$A139))</f>
      </c>
      <c r="AQ139">
        <f>IF($A139="","",SUMIFS($BG$2:$BG$2500,$W$2:$W$2500,$A139))</f>
      </c>
      <c r="AR139">
        <f>IF($A139="","",SUMIFS($BH$2:$BH$2500,$W$2:$W$2500,$A139))</f>
      </c>
      <c r="AS139">
        <f>IF($A139="","",SUMIFS($BI$2:$BI$2500,$W$2:$W$2500,$A139))</f>
      </c>
      <c r="AT139">
        <f>IF($A139="","",SUMIFS($BJ$2:$BJ$2500,$W$2:$W$2500,$A139))</f>
      </c>
      <c r="AU139">
        <f>IF($A139="","",SUMIFS($BK$2:$BK$2500,$W$2:$W$2500,$A139))</f>
      </c>
      <c r="AV139">
        <f>IF($A139="","",SUMIFS($BL$2:$BL$2500,$W$2:$W$2500,$A139))</f>
      </c>
      <c r="AW139">
        <f>IF($A139="","",SUMIFS($BM$2:$BM$2500,$W$2:$W$2500,$A139))</f>
      </c>
      <c r="AX139">
        <f>IF($A139="","",SUMIFS($BN$2:$BN$2500,$W$2:$W$2500,$A139))</f>
      </c>
      <c r="AY139">
        <f>IF($A139="","",SUMIFS($BO$2:$BO$2500,$W$2:$W$2500,$A139))</f>
      </c>
      <c r="AZ139">
        <f>IF($A139="","",SUMIFS($BP$2:$BP$2500,$W$2:$W$2500,$A139))</f>
      </c>
      <c r="BA139">
        <f>IF($A139="","",SUMIFS($BQ$2:$BQ$2500,$W$2:$W$2500,$A139))</f>
      </c>
      <c r="BB139">
        <f>IF($A139="","",SUMIFS($BR$2:$BR$2500,$W$2:$W$2500,$A139))</f>
      </c>
      <c r="BC139">
        <f>IF($A139="","",SUMIFS($BS$2:$BS$2500,$W$2:$W$2500,$A139))</f>
      </c>
      <c r="BD139">
        <f>IF($A139="","",SUMIFS($BT$2:$BT$2500,$W$2:$W$2500,$A139))</f>
      </c>
      <c r="BF139">
        <f>IF($Z139="","",INDEX($AO$2:$AO$2000,$Z139))</f>
      </c>
      <c r="BG139">
        <f>IF($Z139="","",INDEX($AP$2:$AP$2000,$Z139))</f>
      </c>
      <c r="BH139">
        <f>IF($Z139="","",INDEX($AQ$2:$AQ$2000,$Z139))</f>
      </c>
      <c r="BI139">
        <f>IF($Z139="","",INDEX($AR$2:$AR$2000,$Z139))</f>
      </c>
      <c r="BJ139">
        <f>IF($Z139="","",INDEX($AS$2:$AS$2000,$Z139))</f>
      </c>
      <c r="BK139">
        <f>IF($Z139="","",INDEX($AT$2:$AT$2000,$Z139))</f>
      </c>
      <c r="BL139">
        <f>IF($Z139="","",INDEX($AU$2:$AU$2000,$Z139))</f>
      </c>
      <c r="BM139">
        <f>IF($Z139="","",INDEX($AV$2:$AV$2000,$Z139))</f>
      </c>
      <c r="BN139">
        <f>IF($Z139="","",INDEX($AW$2:$AW$2000,$Z139))</f>
      </c>
      <c r="BO139">
        <f>IF($Z139="","",INDEX($AX$2:$AX$2000,$Z139))</f>
      </c>
      <c r="BP139">
        <f>IF($Z139="","",INDEX($AY$2:$AY$2000,$Z139))</f>
      </c>
      <c r="BQ139">
        <f>IF($Z139="","",INDEX($AZ$2:$AZ$2000,$Z139))</f>
      </c>
      <c r="BR139">
        <f>IF($Z139="","",INDEX($BA$2:$BA$2000,$Z139))</f>
      </c>
      <c r="BS139">
        <f>IF($Z139="","",INDEX($BB$2:$BB$2000,$Z139))</f>
      </c>
      <c r="BT139">
        <f>IF($Z139="","",INDEX($BC$2:$BC$2000,$Z139))</f>
      </c>
      <c r="BV139">
        <f>IF(OR($A139="",$P139&lt;&gt;"Yes",$AH139="Yes"),"",1+N($AG139))</f>
      </c>
      <c r="BW139">
        <f>IF($A139="","",COUNTIFS($W$2:$W$2500,$A139,$BZ$2:$BZ$2500,"Yes")+COUNTIFS($X$2:$X$2500,$A139,$BY$2:$BY$2500,"Yes"))</f>
      </c>
      <c r="BX139">
        <f>IF(OR($A139="",$P139="Yes"),"",IF(N($BW139)=0,0,1+SUMIFS($CB$2:$CB$2500,$W$2:$W$2500,$A139)+SUMIFS($CA$2:$CA$2500,$X$2:$X$2500,$A139)))</f>
      </c>
      <c r="BY139" t="str">
        <f>IF($Y139="","",INDEX($AH$2:$AH$2000,$Y139)&amp;"")</f>
      </c>
      <c r="BZ139" t="str">
        <f>IF($Z139="","",INDEX($AH$2:$AH$2000,$Z139)&amp;"")</f>
      </c>
      <c r="CA139">
        <f>IF($Y139="","",INDEX($BV$2:$BV$2000,$Y139))</f>
      </c>
      <c r="CB139">
        <f>IF($Z139="","",INDEX($BV$2:$BV$2000,$Z139))</f>
      </c>
    </row>
    <row r="140">
      <c r="A140" t="str">
        <f>IF(TRIM(INDEX(games!$A:$A,ROW()))="","",TRIM(INDEX(games!$A:$A,ROW())))</f>
      </c>
      <c r="B140">
        <f>IF(OR($A140="",INDEX(games!$B:$B,ROW())=""),"",INDEX(games!$B:$B,ROW()))</f>
      </c>
      <c r="C140" t="str">
        <f>IF(OR($A140="",INDEX(games!$C:$C,ROW())=""),"",INDEX(games!$C:$C,ROW()))</f>
      </c>
      <c r="D140">
        <f>IF($A140="","",COUNTIF($W$2:$W$2500,$A140)+COUNTIF($X$2:$X$2500,$A140))</f>
      </c>
      <c r="E140">
        <f>IF($A140="","",IFERROR(MATCH($C140,$R$2:$R$5,0),0))</f>
      </c>
      <c r="F140">
        <f>IF($A140="","",MOD(ROW(),34))</f>
      </c>
      <c r="G140">
        <f>IF($A140="",NA(),IF($C140="Action",$B140,NA()))</f>
      </c>
      <c r="H140">
        <f>IF($A140="",NA(),IF($C140="Action",1+$F140*0.023,NA()))</f>
      </c>
      <c r="I140">
        <f>IF($A140="",NA(),IF($C140="Strategy",$B140,NA()))</f>
      </c>
      <c r="J140">
        <f>IF($A140="",NA(),IF($C140="Strategy",2+$F140*0.023,NA()))</f>
      </c>
      <c r="K140">
        <f>IF($A140="",NA(),IF($C140="Deckbuilder",$B140,NA()))</f>
      </c>
      <c r="L140">
        <f>IF($A140="",NA(),IF($C140="Deckbuilder",3+$F140*0.023,NA()))</f>
      </c>
      <c r="M140">
        <f>IF($A140="",NA(),IF($C140="Traditional",$B140,NA()))</f>
      </c>
      <c r="N140">
        <f>IF($A140="",NA(),IF($C140="Traditional",4+$F140*0.023,NA()))</f>
      </c>
      <c r="O140">
        <f>IF($A140="","",$D140+ROW()/1000000)</f>
      </c>
      <c r="P140" t="str">
        <f>IF(OR($A140="",INDEX(games!$H:$H,ROW())=""),"",INDEX(games!$H:$H,ROW()))</f>
      </c>
      <c r="Q140">
        <f>IF(OR($A140="",$P140&lt;&gt;"Yes"),"",$D140+ROW()/1000000)</f>
      </c>
      <c r="T140">
        <f>IF($Y140="","",INDEX($B$2:$B$2000,$Y140))</f>
      </c>
      <c r="U140">
        <f>IF($Z140="","",INDEX($B$2:$B$2000,$Z140))</f>
      </c>
      <c r="V140">
        <f>IF(OR($T140="",$U140=""),"",$U140-$T140)</f>
      </c>
      <c r="W140" t="str">
        <f>IF(TRIM(INDEX(connections!$A:$A,ROW()))="","",TRIM(INDEX(connections!$A:$A,ROW())))</f>
      </c>
      <c r="X140" t="str">
        <f>IF($W140="","",TRIM(INDEX(connections!$B:$B,ROW())))</f>
      </c>
      <c r="Y140">
        <f>IF($W140="","",IFERROR(MATCH($W140,$A$2:$A$2000,0),""))</f>
      </c>
      <c r="Z140">
        <f>IF($X140="","",IFERROR(MATCH($X140,$A$2:$A$2000,0),""))</f>
      </c>
      <c r="AA140" t="str">
        <f>IF($Y140="","",INDEX($P$2:$P$2000,$Y140))</f>
      </c>
      <c r="AB140" t="str">
        <f>IF($Z140="","",INDEX($P$2:$P$2000,$Z140))</f>
      </c>
      <c r="AC140">
        <f>IF(AND($AA140="Yes",$AB140="Yes"),1,"")</f>
      </c>
      <c r="AD140">
        <f>IF(OR($Y140="",$Z140=""),"",IF(INDEX($C$2:$C$2000,$Y140)=INDEX($C$2:$C$2000,$Z140),0,1))</f>
      </c>
      <c r="AE140">
        <f>IF($AC140&lt;&gt;1,"",IF(AND(INDEX($AG$2:$AG$2000,$Y140)=1,INDEX($AG$2:$AG$2000,$Z140)=1),1,""))</f>
      </c>
      <c r="AG140">
        <f>IF($A140="","",COUNTIFS($W$2:$W$2500,$A140,$AB$2:$AB$2500,"Yes")+COUNTIFS($X$2:$X$2500,$A140,$AA$2:$AA$2500,"Yes"))</f>
      </c>
      <c r="AH140" t="str">
        <f>IF(OR($P140&lt;&gt;"Yes",N($AG140)=0),"",IF(AND($AG140=1,COUNTIFS($W$2:$W$2500,$A140,$AE$2:$AE$2500,1)+COUNTIFS($X$2:$X$2500,$A140,$AE$2:$AE$2500,1)&gt;0),"","Yes"))</f>
      </c>
      <c r="AI140">
        <f>IF($AH140="Yes",$AG140,"")</f>
      </c>
      <c r="AJ140">
        <f>IF($AI140="","",$AI140+ROW()/1000000)</f>
      </c>
      <c r="AK140">
        <f>IF(OR($A140="",$P140="Yes",N($AG140)=0),"",$AG140+ROW()/1000000)</f>
      </c>
      <c r="AL140" t="str">
        <f>IF($A140="","",INDEX(games!$J:$J,ROW())&amp;"")</f>
      </c>
      <c r="AM140">
        <f>IF($A140="","",SUMPRODUCT($AO140:$BD140,'Map Analysis'!$AP$2^{0,1,2,3,4,5,6,7,8,9,10,11,12,13,14,15}))</f>
      </c>
      <c r="AN140">
        <f>IF($A140="","",$AM140+ROW()/10000000)</f>
      </c>
      <c r="AO140">
        <f>IF($A140="","",COUNTIF($W$2:$W$2500,$A140))</f>
      </c>
      <c r="AP140">
        <f>IF($A140="","",SUMIFS($BF$2:$BF$2500,$W$2:$W$2500,$A140))</f>
      </c>
      <c r="AQ140">
        <f>IF($A140="","",SUMIFS($BG$2:$BG$2500,$W$2:$W$2500,$A140))</f>
      </c>
      <c r="AR140">
        <f>IF($A140="","",SUMIFS($BH$2:$BH$2500,$W$2:$W$2500,$A140))</f>
      </c>
      <c r="AS140">
        <f>IF($A140="","",SUMIFS($BI$2:$BI$2500,$W$2:$W$2500,$A140))</f>
      </c>
      <c r="AT140">
        <f>IF($A140="","",SUMIFS($BJ$2:$BJ$2500,$W$2:$W$2500,$A140))</f>
      </c>
      <c r="AU140">
        <f>IF($A140="","",SUMIFS($BK$2:$BK$2500,$W$2:$W$2500,$A140))</f>
      </c>
      <c r="AV140">
        <f>IF($A140="","",SUMIFS($BL$2:$BL$2500,$W$2:$W$2500,$A140))</f>
      </c>
      <c r="AW140">
        <f>IF($A140="","",SUMIFS($BM$2:$BM$2500,$W$2:$W$2500,$A140))</f>
      </c>
      <c r="AX140">
        <f>IF($A140="","",SUMIFS($BN$2:$BN$2500,$W$2:$W$2500,$A140))</f>
      </c>
      <c r="AY140">
        <f>IF($A140="","",SUMIFS($BO$2:$BO$2500,$W$2:$W$2500,$A140))</f>
      </c>
      <c r="AZ140">
        <f>IF($A140="","",SUMIFS($BP$2:$BP$2500,$W$2:$W$2500,$A140))</f>
      </c>
      <c r="BA140">
        <f>IF($A140="","",SUMIFS($BQ$2:$BQ$2500,$W$2:$W$2500,$A140))</f>
      </c>
      <c r="BB140">
        <f>IF($A140="","",SUMIFS($BR$2:$BR$2500,$W$2:$W$2500,$A140))</f>
      </c>
      <c r="BC140">
        <f>IF($A140="","",SUMIFS($BS$2:$BS$2500,$W$2:$W$2500,$A140))</f>
      </c>
      <c r="BD140">
        <f>IF($A140="","",SUMIFS($BT$2:$BT$2500,$W$2:$W$2500,$A140))</f>
      </c>
      <c r="BF140">
        <f>IF($Z140="","",INDEX($AO$2:$AO$2000,$Z140))</f>
      </c>
      <c r="BG140">
        <f>IF($Z140="","",INDEX($AP$2:$AP$2000,$Z140))</f>
      </c>
      <c r="BH140">
        <f>IF($Z140="","",INDEX($AQ$2:$AQ$2000,$Z140))</f>
      </c>
      <c r="BI140">
        <f>IF($Z140="","",INDEX($AR$2:$AR$2000,$Z140))</f>
      </c>
      <c r="BJ140">
        <f>IF($Z140="","",INDEX($AS$2:$AS$2000,$Z140))</f>
      </c>
      <c r="BK140">
        <f>IF($Z140="","",INDEX($AT$2:$AT$2000,$Z140))</f>
      </c>
      <c r="BL140">
        <f>IF($Z140="","",INDEX($AU$2:$AU$2000,$Z140))</f>
      </c>
      <c r="BM140">
        <f>IF($Z140="","",INDEX($AV$2:$AV$2000,$Z140))</f>
      </c>
      <c r="BN140">
        <f>IF($Z140="","",INDEX($AW$2:$AW$2000,$Z140))</f>
      </c>
      <c r="BO140">
        <f>IF($Z140="","",INDEX($AX$2:$AX$2000,$Z140))</f>
      </c>
      <c r="BP140">
        <f>IF($Z140="","",INDEX($AY$2:$AY$2000,$Z140))</f>
      </c>
      <c r="BQ140">
        <f>IF($Z140="","",INDEX($AZ$2:$AZ$2000,$Z140))</f>
      </c>
      <c r="BR140">
        <f>IF($Z140="","",INDEX($BA$2:$BA$2000,$Z140))</f>
      </c>
      <c r="BS140">
        <f>IF($Z140="","",INDEX($BB$2:$BB$2000,$Z140))</f>
      </c>
      <c r="BT140">
        <f>IF($Z140="","",INDEX($BC$2:$BC$2000,$Z140))</f>
      </c>
      <c r="BV140">
        <f>IF(OR($A140="",$P140&lt;&gt;"Yes",$AH140="Yes"),"",1+N($AG140))</f>
      </c>
      <c r="BW140">
        <f>IF($A140="","",COUNTIFS($W$2:$W$2500,$A140,$BZ$2:$BZ$2500,"Yes")+COUNTIFS($X$2:$X$2500,$A140,$BY$2:$BY$2500,"Yes"))</f>
      </c>
      <c r="BX140">
        <f>IF(OR($A140="",$P140="Yes"),"",IF(N($BW140)=0,0,1+SUMIFS($CB$2:$CB$2500,$W$2:$W$2500,$A140)+SUMIFS($CA$2:$CA$2500,$X$2:$X$2500,$A140)))</f>
      </c>
      <c r="BY140" t="str">
        <f>IF($Y140="","",INDEX($AH$2:$AH$2000,$Y140)&amp;"")</f>
      </c>
      <c r="BZ140" t="str">
        <f>IF($Z140="","",INDEX($AH$2:$AH$2000,$Z140)&amp;"")</f>
      </c>
      <c r="CA140">
        <f>IF($Y140="","",INDEX($BV$2:$BV$2000,$Y140))</f>
      </c>
      <c r="CB140">
        <f>IF($Z140="","",INDEX($BV$2:$BV$2000,$Z140))</f>
      </c>
    </row>
    <row r="141">
      <c r="A141" t="str">
        <f>IF(TRIM(INDEX(games!$A:$A,ROW()))="","",TRIM(INDEX(games!$A:$A,ROW())))</f>
      </c>
      <c r="B141">
        <f>IF(OR($A141="",INDEX(games!$B:$B,ROW())=""),"",INDEX(games!$B:$B,ROW()))</f>
      </c>
      <c r="C141" t="str">
        <f>IF(OR($A141="",INDEX(games!$C:$C,ROW())=""),"",INDEX(games!$C:$C,ROW()))</f>
      </c>
      <c r="D141">
        <f>IF($A141="","",COUNTIF($W$2:$W$2500,$A141)+COUNTIF($X$2:$X$2500,$A141))</f>
      </c>
      <c r="E141">
        <f>IF($A141="","",IFERROR(MATCH($C141,$R$2:$R$5,0),0))</f>
      </c>
      <c r="F141">
        <f>IF($A141="","",MOD(ROW(),34))</f>
      </c>
      <c r="G141">
        <f>IF($A141="",NA(),IF($C141="Action",$B141,NA()))</f>
      </c>
      <c r="H141">
        <f>IF($A141="",NA(),IF($C141="Action",1+$F141*0.023,NA()))</f>
      </c>
      <c r="I141">
        <f>IF($A141="",NA(),IF($C141="Strategy",$B141,NA()))</f>
      </c>
      <c r="J141">
        <f>IF($A141="",NA(),IF($C141="Strategy",2+$F141*0.023,NA()))</f>
      </c>
      <c r="K141">
        <f>IF($A141="",NA(),IF($C141="Deckbuilder",$B141,NA()))</f>
      </c>
      <c r="L141">
        <f>IF($A141="",NA(),IF($C141="Deckbuilder",3+$F141*0.023,NA()))</f>
      </c>
      <c r="M141">
        <f>IF($A141="",NA(),IF($C141="Traditional",$B141,NA()))</f>
      </c>
      <c r="N141">
        <f>IF($A141="",NA(),IF($C141="Traditional",4+$F141*0.023,NA()))</f>
      </c>
      <c r="O141">
        <f>IF($A141="","",$D141+ROW()/1000000)</f>
      </c>
      <c r="P141" t="str">
        <f>IF(OR($A141="",INDEX(games!$H:$H,ROW())=""),"",INDEX(games!$H:$H,ROW()))</f>
      </c>
      <c r="Q141">
        <f>IF(OR($A141="",$P141&lt;&gt;"Yes"),"",$D141+ROW()/1000000)</f>
      </c>
      <c r="T141">
        <f>IF($Y141="","",INDEX($B$2:$B$2000,$Y141))</f>
      </c>
      <c r="U141">
        <f>IF($Z141="","",INDEX($B$2:$B$2000,$Z141))</f>
      </c>
      <c r="V141">
        <f>IF(OR($T141="",$U141=""),"",$U141-$T141)</f>
      </c>
      <c r="W141" t="str">
        <f>IF(TRIM(INDEX(connections!$A:$A,ROW()))="","",TRIM(INDEX(connections!$A:$A,ROW())))</f>
      </c>
      <c r="X141" t="str">
        <f>IF($W141="","",TRIM(INDEX(connections!$B:$B,ROW())))</f>
      </c>
      <c r="Y141">
        <f>IF($W141="","",IFERROR(MATCH($W141,$A$2:$A$2000,0),""))</f>
      </c>
      <c r="Z141">
        <f>IF($X141="","",IFERROR(MATCH($X141,$A$2:$A$2000,0),""))</f>
      </c>
      <c r="AA141" t="str">
        <f>IF($Y141="","",INDEX($P$2:$P$2000,$Y141))</f>
      </c>
      <c r="AB141" t="str">
        <f>IF($Z141="","",INDEX($P$2:$P$2000,$Z141))</f>
      </c>
      <c r="AC141">
        <f>IF(AND($AA141="Yes",$AB141="Yes"),1,"")</f>
      </c>
      <c r="AD141">
        <f>IF(OR($Y141="",$Z141=""),"",IF(INDEX($C$2:$C$2000,$Y141)=INDEX($C$2:$C$2000,$Z141),0,1))</f>
      </c>
      <c r="AE141">
        <f>IF($AC141&lt;&gt;1,"",IF(AND(INDEX($AG$2:$AG$2000,$Y141)=1,INDEX($AG$2:$AG$2000,$Z141)=1),1,""))</f>
      </c>
      <c r="AG141">
        <f>IF($A141="","",COUNTIFS($W$2:$W$2500,$A141,$AB$2:$AB$2500,"Yes")+COUNTIFS($X$2:$X$2500,$A141,$AA$2:$AA$2500,"Yes"))</f>
      </c>
      <c r="AH141" t="str">
        <f>IF(OR($P141&lt;&gt;"Yes",N($AG141)=0),"",IF(AND($AG141=1,COUNTIFS($W$2:$W$2500,$A141,$AE$2:$AE$2500,1)+COUNTIFS($X$2:$X$2500,$A141,$AE$2:$AE$2500,1)&gt;0),"","Yes"))</f>
      </c>
      <c r="AI141">
        <f>IF($AH141="Yes",$AG141,"")</f>
      </c>
      <c r="AJ141">
        <f>IF($AI141="","",$AI141+ROW()/1000000)</f>
      </c>
      <c r="AK141">
        <f>IF(OR($A141="",$P141="Yes",N($AG141)=0),"",$AG141+ROW()/1000000)</f>
      </c>
      <c r="AL141" t="str">
        <f>IF($A141="","",INDEX(games!$J:$J,ROW())&amp;"")</f>
      </c>
      <c r="AM141">
        <f>IF($A141="","",SUMPRODUCT($AO141:$BD141,'Map Analysis'!$AP$2^{0,1,2,3,4,5,6,7,8,9,10,11,12,13,14,15}))</f>
      </c>
      <c r="AN141">
        <f>IF($A141="","",$AM141+ROW()/10000000)</f>
      </c>
      <c r="AO141">
        <f>IF($A141="","",COUNTIF($W$2:$W$2500,$A141))</f>
      </c>
      <c r="AP141">
        <f>IF($A141="","",SUMIFS($BF$2:$BF$2500,$W$2:$W$2500,$A141))</f>
      </c>
      <c r="AQ141">
        <f>IF($A141="","",SUMIFS($BG$2:$BG$2500,$W$2:$W$2500,$A141))</f>
      </c>
      <c r="AR141">
        <f>IF($A141="","",SUMIFS($BH$2:$BH$2500,$W$2:$W$2500,$A141))</f>
      </c>
      <c r="AS141">
        <f>IF($A141="","",SUMIFS($BI$2:$BI$2500,$W$2:$W$2500,$A141))</f>
      </c>
      <c r="AT141">
        <f>IF($A141="","",SUMIFS($BJ$2:$BJ$2500,$W$2:$W$2500,$A141))</f>
      </c>
      <c r="AU141">
        <f>IF($A141="","",SUMIFS($BK$2:$BK$2500,$W$2:$W$2500,$A141))</f>
      </c>
      <c r="AV141">
        <f>IF($A141="","",SUMIFS($BL$2:$BL$2500,$W$2:$W$2500,$A141))</f>
      </c>
      <c r="AW141">
        <f>IF($A141="","",SUMIFS($BM$2:$BM$2500,$W$2:$W$2500,$A141))</f>
      </c>
      <c r="AX141">
        <f>IF($A141="","",SUMIFS($BN$2:$BN$2500,$W$2:$W$2500,$A141))</f>
      </c>
      <c r="AY141">
        <f>IF($A141="","",SUMIFS($BO$2:$BO$2500,$W$2:$W$2500,$A141))</f>
      </c>
      <c r="AZ141">
        <f>IF($A141="","",SUMIFS($BP$2:$BP$2500,$W$2:$W$2500,$A141))</f>
      </c>
      <c r="BA141">
        <f>IF($A141="","",SUMIFS($BQ$2:$BQ$2500,$W$2:$W$2500,$A141))</f>
      </c>
      <c r="BB141">
        <f>IF($A141="","",SUMIFS($BR$2:$BR$2500,$W$2:$W$2500,$A141))</f>
      </c>
      <c r="BC141">
        <f>IF($A141="","",SUMIFS($BS$2:$BS$2500,$W$2:$W$2500,$A141))</f>
      </c>
      <c r="BD141">
        <f>IF($A141="","",SUMIFS($BT$2:$BT$2500,$W$2:$W$2500,$A141))</f>
      </c>
      <c r="BF141">
        <f>IF($Z141="","",INDEX($AO$2:$AO$2000,$Z141))</f>
      </c>
      <c r="BG141">
        <f>IF($Z141="","",INDEX($AP$2:$AP$2000,$Z141))</f>
      </c>
      <c r="BH141">
        <f>IF($Z141="","",INDEX($AQ$2:$AQ$2000,$Z141))</f>
      </c>
      <c r="BI141">
        <f>IF($Z141="","",INDEX($AR$2:$AR$2000,$Z141))</f>
      </c>
      <c r="BJ141">
        <f>IF($Z141="","",INDEX($AS$2:$AS$2000,$Z141))</f>
      </c>
      <c r="BK141">
        <f>IF($Z141="","",INDEX($AT$2:$AT$2000,$Z141))</f>
      </c>
      <c r="BL141">
        <f>IF($Z141="","",INDEX($AU$2:$AU$2000,$Z141))</f>
      </c>
      <c r="BM141">
        <f>IF($Z141="","",INDEX($AV$2:$AV$2000,$Z141))</f>
      </c>
      <c r="BN141">
        <f>IF($Z141="","",INDEX($AW$2:$AW$2000,$Z141))</f>
      </c>
      <c r="BO141">
        <f>IF($Z141="","",INDEX($AX$2:$AX$2000,$Z141))</f>
      </c>
      <c r="BP141">
        <f>IF($Z141="","",INDEX($AY$2:$AY$2000,$Z141))</f>
      </c>
      <c r="BQ141">
        <f>IF($Z141="","",INDEX($AZ$2:$AZ$2000,$Z141))</f>
      </c>
      <c r="BR141">
        <f>IF($Z141="","",INDEX($BA$2:$BA$2000,$Z141))</f>
      </c>
      <c r="BS141">
        <f>IF($Z141="","",INDEX($BB$2:$BB$2000,$Z141))</f>
      </c>
      <c r="BT141">
        <f>IF($Z141="","",INDEX($BC$2:$BC$2000,$Z141))</f>
      </c>
      <c r="BV141">
        <f>IF(OR($A141="",$P141&lt;&gt;"Yes",$AH141="Yes"),"",1+N($AG141))</f>
      </c>
      <c r="BW141">
        <f>IF($A141="","",COUNTIFS($W$2:$W$2500,$A141,$BZ$2:$BZ$2500,"Yes")+COUNTIFS($X$2:$X$2500,$A141,$BY$2:$BY$2500,"Yes"))</f>
      </c>
      <c r="BX141">
        <f>IF(OR($A141="",$P141="Yes"),"",IF(N($BW141)=0,0,1+SUMIFS($CB$2:$CB$2500,$W$2:$W$2500,$A141)+SUMIFS($CA$2:$CA$2500,$X$2:$X$2500,$A141)))</f>
      </c>
      <c r="BY141" t="str">
        <f>IF($Y141="","",INDEX($AH$2:$AH$2000,$Y141)&amp;"")</f>
      </c>
      <c r="BZ141" t="str">
        <f>IF($Z141="","",INDEX($AH$2:$AH$2000,$Z141)&amp;"")</f>
      </c>
      <c r="CA141">
        <f>IF($Y141="","",INDEX($BV$2:$BV$2000,$Y141))</f>
      </c>
      <c r="CB141">
        <f>IF($Z141="","",INDEX($BV$2:$BV$2000,$Z141))</f>
      </c>
    </row>
    <row r="142">
      <c r="A142" t="str">
        <f>IF(TRIM(INDEX(games!$A:$A,ROW()))="","",TRIM(INDEX(games!$A:$A,ROW())))</f>
      </c>
      <c r="B142">
        <f>IF(OR($A142="",INDEX(games!$B:$B,ROW())=""),"",INDEX(games!$B:$B,ROW()))</f>
      </c>
      <c r="C142" t="str">
        <f>IF(OR($A142="",INDEX(games!$C:$C,ROW())=""),"",INDEX(games!$C:$C,ROW()))</f>
      </c>
      <c r="D142">
        <f>IF($A142="","",COUNTIF($W$2:$W$2500,$A142)+COUNTIF($X$2:$X$2500,$A142))</f>
      </c>
      <c r="E142">
        <f>IF($A142="","",IFERROR(MATCH($C142,$R$2:$R$5,0),0))</f>
      </c>
      <c r="F142">
        <f>IF($A142="","",MOD(ROW(),34))</f>
      </c>
      <c r="G142">
        <f>IF($A142="",NA(),IF($C142="Action",$B142,NA()))</f>
      </c>
      <c r="H142">
        <f>IF($A142="",NA(),IF($C142="Action",1+$F142*0.023,NA()))</f>
      </c>
      <c r="I142">
        <f>IF($A142="",NA(),IF($C142="Strategy",$B142,NA()))</f>
      </c>
      <c r="J142">
        <f>IF($A142="",NA(),IF($C142="Strategy",2+$F142*0.023,NA()))</f>
      </c>
      <c r="K142">
        <f>IF($A142="",NA(),IF($C142="Deckbuilder",$B142,NA()))</f>
      </c>
      <c r="L142">
        <f>IF($A142="",NA(),IF($C142="Deckbuilder",3+$F142*0.023,NA()))</f>
      </c>
      <c r="M142">
        <f>IF($A142="",NA(),IF($C142="Traditional",$B142,NA()))</f>
      </c>
      <c r="N142">
        <f>IF($A142="",NA(),IF($C142="Traditional",4+$F142*0.023,NA()))</f>
      </c>
      <c r="O142">
        <f>IF($A142="","",$D142+ROW()/1000000)</f>
      </c>
      <c r="P142" t="str">
        <f>IF(OR($A142="",INDEX(games!$H:$H,ROW())=""),"",INDEX(games!$H:$H,ROW()))</f>
      </c>
      <c r="Q142">
        <f>IF(OR($A142="",$P142&lt;&gt;"Yes"),"",$D142+ROW()/1000000)</f>
      </c>
      <c r="T142">
        <f>IF($Y142="","",INDEX($B$2:$B$2000,$Y142))</f>
      </c>
      <c r="U142">
        <f>IF($Z142="","",INDEX($B$2:$B$2000,$Z142))</f>
      </c>
      <c r="V142">
        <f>IF(OR($T142="",$U142=""),"",$U142-$T142)</f>
      </c>
      <c r="W142" t="str">
        <f>IF(TRIM(INDEX(connections!$A:$A,ROW()))="","",TRIM(INDEX(connections!$A:$A,ROW())))</f>
      </c>
      <c r="X142" t="str">
        <f>IF($W142="","",TRIM(INDEX(connections!$B:$B,ROW())))</f>
      </c>
      <c r="Y142">
        <f>IF($W142="","",IFERROR(MATCH($W142,$A$2:$A$2000,0),""))</f>
      </c>
      <c r="Z142">
        <f>IF($X142="","",IFERROR(MATCH($X142,$A$2:$A$2000,0),""))</f>
      </c>
      <c r="AA142" t="str">
        <f>IF($Y142="","",INDEX($P$2:$P$2000,$Y142))</f>
      </c>
      <c r="AB142" t="str">
        <f>IF($Z142="","",INDEX($P$2:$P$2000,$Z142))</f>
      </c>
      <c r="AC142">
        <f>IF(AND($AA142="Yes",$AB142="Yes"),1,"")</f>
      </c>
      <c r="AD142">
        <f>IF(OR($Y142="",$Z142=""),"",IF(INDEX($C$2:$C$2000,$Y142)=INDEX($C$2:$C$2000,$Z142),0,1))</f>
      </c>
      <c r="AE142">
        <f>IF($AC142&lt;&gt;1,"",IF(AND(INDEX($AG$2:$AG$2000,$Y142)=1,INDEX($AG$2:$AG$2000,$Z142)=1),1,""))</f>
      </c>
      <c r="AG142">
        <f>IF($A142="","",COUNTIFS($W$2:$W$2500,$A142,$AB$2:$AB$2500,"Yes")+COUNTIFS($X$2:$X$2500,$A142,$AA$2:$AA$2500,"Yes"))</f>
      </c>
      <c r="AH142" t="str">
        <f>IF(OR($P142&lt;&gt;"Yes",N($AG142)=0),"",IF(AND($AG142=1,COUNTIFS($W$2:$W$2500,$A142,$AE$2:$AE$2500,1)+COUNTIFS($X$2:$X$2500,$A142,$AE$2:$AE$2500,1)&gt;0),"","Yes"))</f>
      </c>
      <c r="AI142">
        <f>IF($AH142="Yes",$AG142,"")</f>
      </c>
      <c r="AJ142">
        <f>IF($AI142="","",$AI142+ROW()/1000000)</f>
      </c>
      <c r="AK142">
        <f>IF(OR($A142="",$P142="Yes",N($AG142)=0),"",$AG142+ROW()/1000000)</f>
      </c>
      <c r="AL142" t="str">
        <f>IF($A142="","",INDEX(games!$J:$J,ROW())&amp;"")</f>
      </c>
      <c r="AM142">
        <f>IF($A142="","",SUMPRODUCT($AO142:$BD142,'Map Analysis'!$AP$2^{0,1,2,3,4,5,6,7,8,9,10,11,12,13,14,15}))</f>
      </c>
      <c r="AN142">
        <f>IF($A142="","",$AM142+ROW()/10000000)</f>
      </c>
      <c r="AO142">
        <f>IF($A142="","",COUNTIF($W$2:$W$2500,$A142))</f>
      </c>
      <c r="AP142">
        <f>IF($A142="","",SUMIFS($BF$2:$BF$2500,$W$2:$W$2500,$A142))</f>
      </c>
      <c r="AQ142">
        <f>IF($A142="","",SUMIFS($BG$2:$BG$2500,$W$2:$W$2500,$A142))</f>
      </c>
      <c r="AR142">
        <f>IF($A142="","",SUMIFS($BH$2:$BH$2500,$W$2:$W$2500,$A142))</f>
      </c>
      <c r="AS142">
        <f>IF($A142="","",SUMIFS($BI$2:$BI$2500,$W$2:$W$2500,$A142))</f>
      </c>
      <c r="AT142">
        <f>IF($A142="","",SUMIFS($BJ$2:$BJ$2500,$W$2:$W$2500,$A142))</f>
      </c>
      <c r="AU142">
        <f>IF($A142="","",SUMIFS($BK$2:$BK$2500,$W$2:$W$2500,$A142))</f>
      </c>
      <c r="AV142">
        <f>IF($A142="","",SUMIFS($BL$2:$BL$2500,$W$2:$W$2500,$A142))</f>
      </c>
      <c r="AW142">
        <f>IF($A142="","",SUMIFS($BM$2:$BM$2500,$W$2:$W$2500,$A142))</f>
      </c>
      <c r="AX142">
        <f>IF($A142="","",SUMIFS($BN$2:$BN$2500,$W$2:$W$2500,$A142))</f>
      </c>
      <c r="AY142">
        <f>IF($A142="","",SUMIFS($BO$2:$BO$2500,$W$2:$W$2500,$A142))</f>
      </c>
      <c r="AZ142">
        <f>IF($A142="","",SUMIFS($BP$2:$BP$2500,$W$2:$W$2500,$A142))</f>
      </c>
      <c r="BA142">
        <f>IF($A142="","",SUMIFS($BQ$2:$BQ$2500,$W$2:$W$2500,$A142))</f>
      </c>
      <c r="BB142">
        <f>IF($A142="","",SUMIFS($BR$2:$BR$2500,$W$2:$W$2500,$A142))</f>
      </c>
      <c r="BC142">
        <f>IF($A142="","",SUMIFS($BS$2:$BS$2500,$W$2:$W$2500,$A142))</f>
      </c>
      <c r="BD142">
        <f>IF($A142="","",SUMIFS($BT$2:$BT$2500,$W$2:$W$2500,$A142))</f>
      </c>
      <c r="BF142">
        <f>IF($Z142="","",INDEX($AO$2:$AO$2000,$Z142))</f>
      </c>
      <c r="BG142">
        <f>IF($Z142="","",INDEX($AP$2:$AP$2000,$Z142))</f>
      </c>
      <c r="BH142">
        <f>IF($Z142="","",INDEX($AQ$2:$AQ$2000,$Z142))</f>
      </c>
      <c r="BI142">
        <f>IF($Z142="","",INDEX($AR$2:$AR$2000,$Z142))</f>
      </c>
      <c r="BJ142">
        <f>IF($Z142="","",INDEX($AS$2:$AS$2000,$Z142))</f>
      </c>
      <c r="BK142">
        <f>IF($Z142="","",INDEX($AT$2:$AT$2000,$Z142))</f>
      </c>
      <c r="BL142">
        <f>IF($Z142="","",INDEX($AU$2:$AU$2000,$Z142))</f>
      </c>
      <c r="BM142">
        <f>IF($Z142="","",INDEX($AV$2:$AV$2000,$Z142))</f>
      </c>
      <c r="BN142">
        <f>IF($Z142="","",INDEX($AW$2:$AW$2000,$Z142))</f>
      </c>
      <c r="BO142">
        <f>IF($Z142="","",INDEX($AX$2:$AX$2000,$Z142))</f>
      </c>
      <c r="BP142">
        <f>IF($Z142="","",INDEX($AY$2:$AY$2000,$Z142))</f>
      </c>
      <c r="BQ142">
        <f>IF($Z142="","",INDEX($AZ$2:$AZ$2000,$Z142))</f>
      </c>
      <c r="BR142">
        <f>IF($Z142="","",INDEX($BA$2:$BA$2000,$Z142))</f>
      </c>
      <c r="BS142">
        <f>IF($Z142="","",INDEX($BB$2:$BB$2000,$Z142))</f>
      </c>
      <c r="BT142">
        <f>IF($Z142="","",INDEX($BC$2:$BC$2000,$Z142))</f>
      </c>
      <c r="BV142">
        <f>IF(OR($A142="",$P142&lt;&gt;"Yes",$AH142="Yes"),"",1+N($AG142))</f>
      </c>
      <c r="BW142">
        <f>IF($A142="","",COUNTIFS($W$2:$W$2500,$A142,$BZ$2:$BZ$2500,"Yes")+COUNTIFS($X$2:$X$2500,$A142,$BY$2:$BY$2500,"Yes"))</f>
      </c>
      <c r="BX142">
        <f>IF(OR($A142="",$P142="Yes"),"",IF(N($BW142)=0,0,1+SUMIFS($CB$2:$CB$2500,$W$2:$W$2500,$A142)+SUMIFS($CA$2:$CA$2500,$X$2:$X$2500,$A142)))</f>
      </c>
      <c r="BY142" t="str">
        <f>IF($Y142="","",INDEX($AH$2:$AH$2000,$Y142)&amp;"")</f>
      </c>
      <c r="BZ142" t="str">
        <f>IF($Z142="","",INDEX($AH$2:$AH$2000,$Z142)&amp;"")</f>
      </c>
      <c r="CA142">
        <f>IF($Y142="","",INDEX($BV$2:$BV$2000,$Y142))</f>
      </c>
      <c r="CB142">
        <f>IF($Z142="","",INDEX($BV$2:$BV$2000,$Z142))</f>
      </c>
    </row>
    <row r="143">
      <c r="A143" t="str">
        <f>IF(TRIM(INDEX(games!$A:$A,ROW()))="","",TRIM(INDEX(games!$A:$A,ROW())))</f>
      </c>
      <c r="B143">
        <f>IF(OR($A143="",INDEX(games!$B:$B,ROW())=""),"",INDEX(games!$B:$B,ROW()))</f>
      </c>
      <c r="C143" t="str">
        <f>IF(OR($A143="",INDEX(games!$C:$C,ROW())=""),"",INDEX(games!$C:$C,ROW()))</f>
      </c>
      <c r="D143">
        <f>IF($A143="","",COUNTIF($W$2:$W$2500,$A143)+COUNTIF($X$2:$X$2500,$A143))</f>
      </c>
      <c r="E143">
        <f>IF($A143="","",IFERROR(MATCH($C143,$R$2:$R$5,0),0))</f>
      </c>
      <c r="F143">
        <f>IF($A143="","",MOD(ROW(),34))</f>
      </c>
      <c r="G143">
        <f>IF($A143="",NA(),IF($C143="Action",$B143,NA()))</f>
      </c>
      <c r="H143">
        <f>IF($A143="",NA(),IF($C143="Action",1+$F143*0.023,NA()))</f>
      </c>
      <c r="I143">
        <f>IF($A143="",NA(),IF($C143="Strategy",$B143,NA()))</f>
      </c>
      <c r="J143">
        <f>IF($A143="",NA(),IF($C143="Strategy",2+$F143*0.023,NA()))</f>
      </c>
      <c r="K143">
        <f>IF($A143="",NA(),IF($C143="Deckbuilder",$B143,NA()))</f>
      </c>
      <c r="L143">
        <f>IF($A143="",NA(),IF($C143="Deckbuilder",3+$F143*0.023,NA()))</f>
      </c>
      <c r="M143">
        <f>IF($A143="",NA(),IF($C143="Traditional",$B143,NA()))</f>
      </c>
      <c r="N143">
        <f>IF($A143="",NA(),IF($C143="Traditional",4+$F143*0.023,NA()))</f>
      </c>
      <c r="O143">
        <f>IF($A143="","",$D143+ROW()/1000000)</f>
      </c>
      <c r="P143" t="str">
        <f>IF(OR($A143="",INDEX(games!$H:$H,ROW())=""),"",INDEX(games!$H:$H,ROW()))</f>
      </c>
      <c r="Q143">
        <f>IF(OR($A143="",$P143&lt;&gt;"Yes"),"",$D143+ROW()/1000000)</f>
      </c>
      <c r="T143">
        <f>IF($Y143="","",INDEX($B$2:$B$2000,$Y143))</f>
      </c>
      <c r="U143">
        <f>IF($Z143="","",INDEX($B$2:$B$2000,$Z143))</f>
      </c>
      <c r="V143">
        <f>IF(OR($T143="",$U143=""),"",$U143-$T143)</f>
      </c>
      <c r="W143" t="str">
        <f>IF(TRIM(INDEX(connections!$A:$A,ROW()))="","",TRIM(INDEX(connections!$A:$A,ROW())))</f>
      </c>
      <c r="X143" t="str">
        <f>IF($W143="","",TRIM(INDEX(connections!$B:$B,ROW())))</f>
      </c>
      <c r="Y143">
        <f>IF($W143="","",IFERROR(MATCH($W143,$A$2:$A$2000,0),""))</f>
      </c>
      <c r="Z143">
        <f>IF($X143="","",IFERROR(MATCH($X143,$A$2:$A$2000,0),""))</f>
      </c>
      <c r="AA143" t="str">
        <f>IF($Y143="","",INDEX($P$2:$P$2000,$Y143))</f>
      </c>
      <c r="AB143" t="str">
        <f>IF($Z143="","",INDEX($P$2:$P$2000,$Z143))</f>
      </c>
      <c r="AC143">
        <f>IF(AND($AA143="Yes",$AB143="Yes"),1,"")</f>
      </c>
      <c r="AD143">
        <f>IF(OR($Y143="",$Z143=""),"",IF(INDEX($C$2:$C$2000,$Y143)=INDEX($C$2:$C$2000,$Z143),0,1))</f>
      </c>
      <c r="AE143">
        <f>IF($AC143&lt;&gt;1,"",IF(AND(INDEX($AG$2:$AG$2000,$Y143)=1,INDEX($AG$2:$AG$2000,$Z143)=1),1,""))</f>
      </c>
      <c r="AG143">
        <f>IF($A143="","",COUNTIFS($W$2:$W$2500,$A143,$AB$2:$AB$2500,"Yes")+COUNTIFS($X$2:$X$2500,$A143,$AA$2:$AA$2500,"Yes"))</f>
      </c>
      <c r="AH143" t="str">
        <f>IF(OR($P143&lt;&gt;"Yes",N($AG143)=0),"",IF(AND($AG143=1,COUNTIFS($W$2:$W$2500,$A143,$AE$2:$AE$2500,1)+COUNTIFS($X$2:$X$2500,$A143,$AE$2:$AE$2500,1)&gt;0),"","Yes"))</f>
      </c>
      <c r="AI143">
        <f>IF($AH143="Yes",$AG143,"")</f>
      </c>
      <c r="AJ143">
        <f>IF($AI143="","",$AI143+ROW()/1000000)</f>
      </c>
      <c r="AK143">
        <f>IF(OR($A143="",$P143="Yes",N($AG143)=0),"",$AG143+ROW()/1000000)</f>
      </c>
      <c r="AL143" t="str">
        <f>IF($A143="","",INDEX(games!$J:$J,ROW())&amp;"")</f>
      </c>
      <c r="AM143">
        <f>IF($A143="","",SUMPRODUCT($AO143:$BD143,'Map Analysis'!$AP$2^{0,1,2,3,4,5,6,7,8,9,10,11,12,13,14,15}))</f>
      </c>
      <c r="AN143">
        <f>IF($A143="","",$AM143+ROW()/10000000)</f>
      </c>
      <c r="AO143">
        <f>IF($A143="","",COUNTIF($W$2:$W$2500,$A143))</f>
      </c>
      <c r="AP143">
        <f>IF($A143="","",SUMIFS($BF$2:$BF$2500,$W$2:$W$2500,$A143))</f>
      </c>
      <c r="AQ143">
        <f>IF($A143="","",SUMIFS($BG$2:$BG$2500,$W$2:$W$2500,$A143))</f>
      </c>
      <c r="AR143">
        <f>IF($A143="","",SUMIFS($BH$2:$BH$2500,$W$2:$W$2500,$A143))</f>
      </c>
      <c r="AS143">
        <f>IF($A143="","",SUMIFS($BI$2:$BI$2500,$W$2:$W$2500,$A143))</f>
      </c>
      <c r="AT143">
        <f>IF($A143="","",SUMIFS($BJ$2:$BJ$2500,$W$2:$W$2500,$A143))</f>
      </c>
      <c r="AU143">
        <f>IF($A143="","",SUMIFS($BK$2:$BK$2500,$W$2:$W$2500,$A143))</f>
      </c>
      <c r="AV143">
        <f>IF($A143="","",SUMIFS($BL$2:$BL$2500,$W$2:$W$2500,$A143))</f>
      </c>
      <c r="AW143">
        <f>IF($A143="","",SUMIFS($BM$2:$BM$2500,$W$2:$W$2500,$A143))</f>
      </c>
      <c r="AX143">
        <f>IF($A143="","",SUMIFS($BN$2:$BN$2500,$W$2:$W$2500,$A143))</f>
      </c>
      <c r="AY143">
        <f>IF($A143="","",SUMIFS($BO$2:$BO$2500,$W$2:$W$2500,$A143))</f>
      </c>
      <c r="AZ143">
        <f>IF($A143="","",SUMIFS($BP$2:$BP$2500,$W$2:$W$2500,$A143))</f>
      </c>
      <c r="BA143">
        <f>IF($A143="","",SUMIFS($BQ$2:$BQ$2500,$W$2:$W$2500,$A143))</f>
      </c>
      <c r="BB143">
        <f>IF($A143="","",SUMIFS($BR$2:$BR$2500,$W$2:$W$2500,$A143))</f>
      </c>
      <c r="BC143">
        <f>IF($A143="","",SUMIFS($BS$2:$BS$2500,$W$2:$W$2500,$A143))</f>
      </c>
      <c r="BD143">
        <f>IF($A143="","",SUMIFS($BT$2:$BT$2500,$W$2:$W$2500,$A143))</f>
      </c>
      <c r="BF143">
        <f>IF($Z143="","",INDEX($AO$2:$AO$2000,$Z143))</f>
      </c>
      <c r="BG143">
        <f>IF($Z143="","",INDEX($AP$2:$AP$2000,$Z143))</f>
      </c>
      <c r="BH143">
        <f>IF($Z143="","",INDEX($AQ$2:$AQ$2000,$Z143))</f>
      </c>
      <c r="BI143">
        <f>IF($Z143="","",INDEX($AR$2:$AR$2000,$Z143))</f>
      </c>
      <c r="BJ143">
        <f>IF($Z143="","",INDEX($AS$2:$AS$2000,$Z143))</f>
      </c>
      <c r="BK143">
        <f>IF($Z143="","",INDEX($AT$2:$AT$2000,$Z143))</f>
      </c>
      <c r="BL143">
        <f>IF($Z143="","",INDEX($AU$2:$AU$2000,$Z143))</f>
      </c>
      <c r="BM143">
        <f>IF($Z143="","",INDEX($AV$2:$AV$2000,$Z143))</f>
      </c>
      <c r="BN143">
        <f>IF($Z143="","",INDEX($AW$2:$AW$2000,$Z143))</f>
      </c>
      <c r="BO143">
        <f>IF($Z143="","",INDEX($AX$2:$AX$2000,$Z143))</f>
      </c>
      <c r="BP143">
        <f>IF($Z143="","",INDEX($AY$2:$AY$2000,$Z143))</f>
      </c>
      <c r="BQ143">
        <f>IF($Z143="","",INDEX($AZ$2:$AZ$2000,$Z143))</f>
      </c>
      <c r="BR143">
        <f>IF($Z143="","",INDEX($BA$2:$BA$2000,$Z143))</f>
      </c>
      <c r="BS143">
        <f>IF($Z143="","",INDEX($BB$2:$BB$2000,$Z143))</f>
      </c>
      <c r="BT143">
        <f>IF($Z143="","",INDEX($BC$2:$BC$2000,$Z143))</f>
      </c>
      <c r="BV143">
        <f>IF(OR($A143="",$P143&lt;&gt;"Yes",$AH143="Yes"),"",1+N($AG143))</f>
      </c>
      <c r="BW143">
        <f>IF($A143="","",COUNTIFS($W$2:$W$2500,$A143,$BZ$2:$BZ$2500,"Yes")+COUNTIFS($X$2:$X$2500,$A143,$BY$2:$BY$2500,"Yes"))</f>
      </c>
      <c r="BX143">
        <f>IF(OR($A143="",$P143="Yes"),"",IF(N($BW143)=0,0,1+SUMIFS($CB$2:$CB$2500,$W$2:$W$2500,$A143)+SUMIFS($CA$2:$CA$2500,$X$2:$X$2500,$A143)))</f>
      </c>
      <c r="BY143" t="str">
        <f>IF($Y143="","",INDEX($AH$2:$AH$2000,$Y143)&amp;"")</f>
      </c>
      <c r="BZ143" t="str">
        <f>IF($Z143="","",INDEX($AH$2:$AH$2000,$Z143)&amp;"")</f>
      </c>
      <c r="CA143">
        <f>IF($Y143="","",INDEX($BV$2:$BV$2000,$Y143))</f>
      </c>
      <c r="CB143">
        <f>IF($Z143="","",INDEX($BV$2:$BV$2000,$Z143))</f>
      </c>
    </row>
    <row r="144">
      <c r="A144" t="str">
        <f>IF(TRIM(INDEX(games!$A:$A,ROW()))="","",TRIM(INDEX(games!$A:$A,ROW())))</f>
      </c>
      <c r="B144">
        <f>IF(OR($A144="",INDEX(games!$B:$B,ROW())=""),"",INDEX(games!$B:$B,ROW()))</f>
      </c>
      <c r="C144" t="str">
        <f>IF(OR($A144="",INDEX(games!$C:$C,ROW())=""),"",INDEX(games!$C:$C,ROW()))</f>
      </c>
      <c r="D144">
        <f>IF($A144="","",COUNTIF($W$2:$W$2500,$A144)+COUNTIF($X$2:$X$2500,$A144))</f>
      </c>
      <c r="E144">
        <f>IF($A144="","",IFERROR(MATCH($C144,$R$2:$R$5,0),0))</f>
      </c>
      <c r="F144">
        <f>IF($A144="","",MOD(ROW(),34))</f>
      </c>
      <c r="G144">
        <f>IF($A144="",NA(),IF($C144="Action",$B144,NA()))</f>
      </c>
      <c r="H144">
        <f>IF($A144="",NA(),IF($C144="Action",1+$F144*0.023,NA()))</f>
      </c>
      <c r="I144">
        <f>IF($A144="",NA(),IF($C144="Strategy",$B144,NA()))</f>
      </c>
      <c r="J144">
        <f>IF($A144="",NA(),IF($C144="Strategy",2+$F144*0.023,NA()))</f>
      </c>
      <c r="K144">
        <f>IF($A144="",NA(),IF($C144="Deckbuilder",$B144,NA()))</f>
      </c>
      <c r="L144">
        <f>IF($A144="",NA(),IF($C144="Deckbuilder",3+$F144*0.023,NA()))</f>
      </c>
      <c r="M144">
        <f>IF($A144="",NA(),IF($C144="Traditional",$B144,NA()))</f>
      </c>
      <c r="N144">
        <f>IF($A144="",NA(),IF($C144="Traditional",4+$F144*0.023,NA()))</f>
      </c>
      <c r="O144">
        <f>IF($A144="","",$D144+ROW()/1000000)</f>
      </c>
      <c r="P144" t="str">
        <f>IF(OR($A144="",INDEX(games!$H:$H,ROW())=""),"",INDEX(games!$H:$H,ROW()))</f>
      </c>
      <c r="Q144">
        <f>IF(OR($A144="",$P144&lt;&gt;"Yes"),"",$D144+ROW()/1000000)</f>
      </c>
      <c r="T144">
        <f>IF($Y144="","",INDEX($B$2:$B$2000,$Y144))</f>
      </c>
      <c r="U144">
        <f>IF($Z144="","",INDEX($B$2:$B$2000,$Z144))</f>
      </c>
      <c r="V144">
        <f>IF(OR($T144="",$U144=""),"",$U144-$T144)</f>
      </c>
      <c r="W144" t="str">
        <f>IF(TRIM(INDEX(connections!$A:$A,ROW()))="","",TRIM(INDEX(connections!$A:$A,ROW())))</f>
      </c>
      <c r="X144" t="str">
        <f>IF($W144="","",TRIM(INDEX(connections!$B:$B,ROW())))</f>
      </c>
      <c r="Y144">
        <f>IF($W144="","",IFERROR(MATCH($W144,$A$2:$A$2000,0),""))</f>
      </c>
      <c r="Z144">
        <f>IF($X144="","",IFERROR(MATCH($X144,$A$2:$A$2000,0),""))</f>
      </c>
      <c r="AA144" t="str">
        <f>IF($Y144="","",INDEX($P$2:$P$2000,$Y144))</f>
      </c>
      <c r="AB144" t="str">
        <f>IF($Z144="","",INDEX($P$2:$P$2000,$Z144))</f>
      </c>
      <c r="AC144">
        <f>IF(AND($AA144="Yes",$AB144="Yes"),1,"")</f>
      </c>
      <c r="AD144">
        <f>IF(OR($Y144="",$Z144=""),"",IF(INDEX($C$2:$C$2000,$Y144)=INDEX($C$2:$C$2000,$Z144),0,1))</f>
      </c>
      <c r="AE144">
        <f>IF($AC144&lt;&gt;1,"",IF(AND(INDEX($AG$2:$AG$2000,$Y144)=1,INDEX($AG$2:$AG$2000,$Z144)=1),1,""))</f>
      </c>
      <c r="AG144">
        <f>IF($A144="","",COUNTIFS($W$2:$W$2500,$A144,$AB$2:$AB$2500,"Yes")+COUNTIFS($X$2:$X$2500,$A144,$AA$2:$AA$2500,"Yes"))</f>
      </c>
      <c r="AH144" t="str">
        <f>IF(OR($P144&lt;&gt;"Yes",N($AG144)=0),"",IF(AND($AG144=1,COUNTIFS($W$2:$W$2500,$A144,$AE$2:$AE$2500,1)+COUNTIFS($X$2:$X$2500,$A144,$AE$2:$AE$2500,1)&gt;0),"","Yes"))</f>
      </c>
      <c r="AI144">
        <f>IF($AH144="Yes",$AG144,"")</f>
      </c>
      <c r="AJ144">
        <f>IF($AI144="","",$AI144+ROW()/1000000)</f>
      </c>
      <c r="AK144">
        <f>IF(OR($A144="",$P144="Yes",N($AG144)=0),"",$AG144+ROW()/1000000)</f>
      </c>
      <c r="AL144" t="str">
        <f>IF($A144="","",INDEX(games!$J:$J,ROW())&amp;"")</f>
      </c>
      <c r="AM144">
        <f>IF($A144="","",SUMPRODUCT($AO144:$BD144,'Map Analysis'!$AP$2^{0,1,2,3,4,5,6,7,8,9,10,11,12,13,14,15}))</f>
      </c>
      <c r="AN144">
        <f>IF($A144="","",$AM144+ROW()/10000000)</f>
      </c>
      <c r="AO144">
        <f>IF($A144="","",COUNTIF($W$2:$W$2500,$A144))</f>
      </c>
      <c r="AP144">
        <f>IF($A144="","",SUMIFS($BF$2:$BF$2500,$W$2:$W$2500,$A144))</f>
      </c>
      <c r="AQ144">
        <f>IF($A144="","",SUMIFS($BG$2:$BG$2500,$W$2:$W$2500,$A144))</f>
      </c>
      <c r="AR144">
        <f>IF($A144="","",SUMIFS($BH$2:$BH$2500,$W$2:$W$2500,$A144))</f>
      </c>
      <c r="AS144">
        <f>IF($A144="","",SUMIFS($BI$2:$BI$2500,$W$2:$W$2500,$A144))</f>
      </c>
      <c r="AT144">
        <f>IF($A144="","",SUMIFS($BJ$2:$BJ$2500,$W$2:$W$2500,$A144))</f>
      </c>
      <c r="AU144">
        <f>IF($A144="","",SUMIFS($BK$2:$BK$2500,$W$2:$W$2500,$A144))</f>
      </c>
      <c r="AV144">
        <f>IF($A144="","",SUMIFS($BL$2:$BL$2500,$W$2:$W$2500,$A144))</f>
      </c>
      <c r="AW144">
        <f>IF($A144="","",SUMIFS($BM$2:$BM$2500,$W$2:$W$2500,$A144))</f>
      </c>
      <c r="AX144">
        <f>IF($A144="","",SUMIFS($BN$2:$BN$2500,$W$2:$W$2500,$A144))</f>
      </c>
      <c r="AY144">
        <f>IF($A144="","",SUMIFS($BO$2:$BO$2500,$W$2:$W$2500,$A144))</f>
      </c>
      <c r="AZ144">
        <f>IF($A144="","",SUMIFS($BP$2:$BP$2500,$W$2:$W$2500,$A144))</f>
      </c>
      <c r="BA144">
        <f>IF($A144="","",SUMIFS($BQ$2:$BQ$2500,$W$2:$W$2500,$A144))</f>
      </c>
      <c r="BB144">
        <f>IF($A144="","",SUMIFS($BR$2:$BR$2500,$W$2:$W$2500,$A144))</f>
      </c>
      <c r="BC144">
        <f>IF($A144="","",SUMIFS($BS$2:$BS$2500,$W$2:$W$2500,$A144))</f>
      </c>
      <c r="BD144">
        <f>IF($A144="","",SUMIFS($BT$2:$BT$2500,$W$2:$W$2500,$A144))</f>
      </c>
      <c r="BF144">
        <f>IF($Z144="","",INDEX($AO$2:$AO$2000,$Z144))</f>
      </c>
      <c r="BG144">
        <f>IF($Z144="","",INDEX($AP$2:$AP$2000,$Z144))</f>
      </c>
      <c r="BH144">
        <f>IF($Z144="","",INDEX($AQ$2:$AQ$2000,$Z144))</f>
      </c>
      <c r="BI144">
        <f>IF($Z144="","",INDEX($AR$2:$AR$2000,$Z144))</f>
      </c>
      <c r="BJ144">
        <f>IF($Z144="","",INDEX($AS$2:$AS$2000,$Z144))</f>
      </c>
      <c r="BK144">
        <f>IF($Z144="","",INDEX($AT$2:$AT$2000,$Z144))</f>
      </c>
      <c r="BL144">
        <f>IF($Z144="","",INDEX($AU$2:$AU$2000,$Z144))</f>
      </c>
      <c r="BM144">
        <f>IF($Z144="","",INDEX($AV$2:$AV$2000,$Z144))</f>
      </c>
      <c r="BN144">
        <f>IF($Z144="","",INDEX($AW$2:$AW$2000,$Z144))</f>
      </c>
      <c r="BO144">
        <f>IF($Z144="","",INDEX($AX$2:$AX$2000,$Z144))</f>
      </c>
      <c r="BP144">
        <f>IF($Z144="","",INDEX($AY$2:$AY$2000,$Z144))</f>
      </c>
      <c r="BQ144">
        <f>IF($Z144="","",INDEX($AZ$2:$AZ$2000,$Z144))</f>
      </c>
      <c r="BR144">
        <f>IF($Z144="","",INDEX($BA$2:$BA$2000,$Z144))</f>
      </c>
      <c r="BS144">
        <f>IF($Z144="","",INDEX($BB$2:$BB$2000,$Z144))</f>
      </c>
      <c r="BT144">
        <f>IF($Z144="","",INDEX($BC$2:$BC$2000,$Z144))</f>
      </c>
      <c r="BV144">
        <f>IF(OR($A144="",$P144&lt;&gt;"Yes",$AH144="Yes"),"",1+N($AG144))</f>
      </c>
      <c r="BW144">
        <f>IF($A144="","",COUNTIFS($W$2:$W$2500,$A144,$BZ$2:$BZ$2500,"Yes")+COUNTIFS($X$2:$X$2500,$A144,$BY$2:$BY$2500,"Yes"))</f>
      </c>
      <c r="BX144">
        <f>IF(OR($A144="",$P144="Yes"),"",IF(N($BW144)=0,0,1+SUMIFS($CB$2:$CB$2500,$W$2:$W$2500,$A144)+SUMIFS($CA$2:$CA$2500,$X$2:$X$2500,$A144)))</f>
      </c>
      <c r="BY144" t="str">
        <f>IF($Y144="","",INDEX($AH$2:$AH$2000,$Y144)&amp;"")</f>
      </c>
      <c r="BZ144" t="str">
        <f>IF($Z144="","",INDEX($AH$2:$AH$2000,$Z144)&amp;"")</f>
      </c>
      <c r="CA144">
        <f>IF($Y144="","",INDEX($BV$2:$BV$2000,$Y144))</f>
      </c>
      <c r="CB144">
        <f>IF($Z144="","",INDEX($BV$2:$BV$2000,$Z144))</f>
      </c>
    </row>
    <row r="145">
      <c r="A145" t="str">
        <f>IF(TRIM(INDEX(games!$A:$A,ROW()))="","",TRIM(INDEX(games!$A:$A,ROW())))</f>
      </c>
      <c r="B145">
        <f>IF(OR($A145="",INDEX(games!$B:$B,ROW())=""),"",INDEX(games!$B:$B,ROW()))</f>
      </c>
      <c r="C145" t="str">
        <f>IF(OR($A145="",INDEX(games!$C:$C,ROW())=""),"",INDEX(games!$C:$C,ROW()))</f>
      </c>
      <c r="D145">
        <f>IF($A145="","",COUNTIF($W$2:$W$2500,$A145)+COUNTIF($X$2:$X$2500,$A145))</f>
      </c>
      <c r="E145">
        <f>IF($A145="","",IFERROR(MATCH($C145,$R$2:$R$5,0),0))</f>
      </c>
      <c r="F145">
        <f>IF($A145="","",MOD(ROW(),34))</f>
      </c>
      <c r="G145">
        <f>IF($A145="",NA(),IF($C145="Action",$B145,NA()))</f>
      </c>
      <c r="H145">
        <f>IF($A145="",NA(),IF($C145="Action",1+$F145*0.023,NA()))</f>
      </c>
      <c r="I145">
        <f>IF($A145="",NA(),IF($C145="Strategy",$B145,NA()))</f>
      </c>
      <c r="J145">
        <f>IF($A145="",NA(),IF($C145="Strategy",2+$F145*0.023,NA()))</f>
      </c>
      <c r="K145">
        <f>IF($A145="",NA(),IF($C145="Deckbuilder",$B145,NA()))</f>
      </c>
      <c r="L145">
        <f>IF($A145="",NA(),IF($C145="Deckbuilder",3+$F145*0.023,NA()))</f>
      </c>
      <c r="M145">
        <f>IF($A145="",NA(),IF($C145="Traditional",$B145,NA()))</f>
      </c>
      <c r="N145">
        <f>IF($A145="",NA(),IF($C145="Traditional",4+$F145*0.023,NA()))</f>
      </c>
      <c r="O145">
        <f>IF($A145="","",$D145+ROW()/1000000)</f>
      </c>
      <c r="P145" t="str">
        <f>IF(OR($A145="",INDEX(games!$H:$H,ROW())=""),"",INDEX(games!$H:$H,ROW()))</f>
      </c>
      <c r="Q145">
        <f>IF(OR($A145="",$P145&lt;&gt;"Yes"),"",$D145+ROW()/1000000)</f>
      </c>
      <c r="T145">
        <f>IF($Y145="","",INDEX($B$2:$B$2000,$Y145))</f>
      </c>
      <c r="U145">
        <f>IF($Z145="","",INDEX($B$2:$B$2000,$Z145))</f>
      </c>
      <c r="V145">
        <f>IF(OR($T145="",$U145=""),"",$U145-$T145)</f>
      </c>
      <c r="W145" t="str">
        <f>IF(TRIM(INDEX(connections!$A:$A,ROW()))="","",TRIM(INDEX(connections!$A:$A,ROW())))</f>
      </c>
      <c r="X145" t="str">
        <f>IF($W145="","",TRIM(INDEX(connections!$B:$B,ROW())))</f>
      </c>
      <c r="Y145">
        <f>IF($W145="","",IFERROR(MATCH($W145,$A$2:$A$2000,0),""))</f>
      </c>
      <c r="Z145">
        <f>IF($X145="","",IFERROR(MATCH($X145,$A$2:$A$2000,0),""))</f>
      </c>
      <c r="AA145" t="str">
        <f>IF($Y145="","",INDEX($P$2:$P$2000,$Y145))</f>
      </c>
      <c r="AB145" t="str">
        <f>IF($Z145="","",INDEX($P$2:$P$2000,$Z145))</f>
      </c>
      <c r="AC145">
        <f>IF(AND($AA145="Yes",$AB145="Yes"),1,"")</f>
      </c>
      <c r="AD145">
        <f>IF(OR($Y145="",$Z145=""),"",IF(INDEX($C$2:$C$2000,$Y145)=INDEX($C$2:$C$2000,$Z145),0,1))</f>
      </c>
      <c r="AE145">
        <f>IF($AC145&lt;&gt;1,"",IF(AND(INDEX($AG$2:$AG$2000,$Y145)=1,INDEX($AG$2:$AG$2000,$Z145)=1),1,""))</f>
      </c>
      <c r="AG145">
        <f>IF($A145="","",COUNTIFS($W$2:$W$2500,$A145,$AB$2:$AB$2500,"Yes")+COUNTIFS($X$2:$X$2500,$A145,$AA$2:$AA$2500,"Yes"))</f>
      </c>
      <c r="AH145" t="str">
        <f>IF(OR($P145&lt;&gt;"Yes",N($AG145)=0),"",IF(AND($AG145=1,COUNTIFS($W$2:$W$2500,$A145,$AE$2:$AE$2500,1)+COUNTIFS($X$2:$X$2500,$A145,$AE$2:$AE$2500,1)&gt;0),"","Yes"))</f>
      </c>
      <c r="AI145">
        <f>IF($AH145="Yes",$AG145,"")</f>
      </c>
      <c r="AJ145">
        <f>IF($AI145="","",$AI145+ROW()/1000000)</f>
      </c>
      <c r="AK145">
        <f>IF(OR($A145="",$P145="Yes",N($AG145)=0),"",$AG145+ROW()/1000000)</f>
      </c>
      <c r="AL145" t="str">
        <f>IF($A145="","",INDEX(games!$J:$J,ROW())&amp;"")</f>
      </c>
      <c r="AM145">
        <f>IF($A145="","",SUMPRODUCT($AO145:$BD145,'Map Analysis'!$AP$2^{0,1,2,3,4,5,6,7,8,9,10,11,12,13,14,15}))</f>
      </c>
      <c r="AN145">
        <f>IF($A145="","",$AM145+ROW()/10000000)</f>
      </c>
      <c r="AO145">
        <f>IF($A145="","",COUNTIF($W$2:$W$2500,$A145))</f>
      </c>
      <c r="AP145">
        <f>IF($A145="","",SUMIFS($BF$2:$BF$2500,$W$2:$W$2500,$A145))</f>
      </c>
      <c r="AQ145">
        <f>IF($A145="","",SUMIFS($BG$2:$BG$2500,$W$2:$W$2500,$A145))</f>
      </c>
      <c r="AR145">
        <f>IF($A145="","",SUMIFS($BH$2:$BH$2500,$W$2:$W$2500,$A145))</f>
      </c>
      <c r="AS145">
        <f>IF($A145="","",SUMIFS($BI$2:$BI$2500,$W$2:$W$2500,$A145))</f>
      </c>
      <c r="AT145">
        <f>IF($A145="","",SUMIFS($BJ$2:$BJ$2500,$W$2:$W$2500,$A145))</f>
      </c>
      <c r="AU145">
        <f>IF($A145="","",SUMIFS($BK$2:$BK$2500,$W$2:$W$2500,$A145))</f>
      </c>
      <c r="AV145">
        <f>IF($A145="","",SUMIFS($BL$2:$BL$2500,$W$2:$W$2500,$A145))</f>
      </c>
      <c r="AW145">
        <f>IF($A145="","",SUMIFS($BM$2:$BM$2500,$W$2:$W$2500,$A145))</f>
      </c>
      <c r="AX145">
        <f>IF($A145="","",SUMIFS($BN$2:$BN$2500,$W$2:$W$2500,$A145))</f>
      </c>
      <c r="AY145">
        <f>IF($A145="","",SUMIFS($BO$2:$BO$2500,$W$2:$W$2500,$A145))</f>
      </c>
      <c r="AZ145">
        <f>IF($A145="","",SUMIFS($BP$2:$BP$2500,$W$2:$W$2500,$A145))</f>
      </c>
      <c r="BA145">
        <f>IF($A145="","",SUMIFS($BQ$2:$BQ$2500,$W$2:$W$2500,$A145))</f>
      </c>
      <c r="BB145">
        <f>IF($A145="","",SUMIFS($BR$2:$BR$2500,$W$2:$W$2500,$A145))</f>
      </c>
      <c r="BC145">
        <f>IF($A145="","",SUMIFS($BS$2:$BS$2500,$W$2:$W$2500,$A145))</f>
      </c>
      <c r="BD145">
        <f>IF($A145="","",SUMIFS($BT$2:$BT$2500,$W$2:$W$2500,$A145))</f>
      </c>
      <c r="BF145">
        <f>IF($Z145="","",INDEX($AO$2:$AO$2000,$Z145))</f>
      </c>
      <c r="BG145">
        <f>IF($Z145="","",INDEX($AP$2:$AP$2000,$Z145))</f>
      </c>
      <c r="BH145">
        <f>IF($Z145="","",INDEX($AQ$2:$AQ$2000,$Z145))</f>
      </c>
      <c r="BI145">
        <f>IF($Z145="","",INDEX($AR$2:$AR$2000,$Z145))</f>
      </c>
      <c r="BJ145">
        <f>IF($Z145="","",INDEX($AS$2:$AS$2000,$Z145))</f>
      </c>
      <c r="BK145">
        <f>IF($Z145="","",INDEX($AT$2:$AT$2000,$Z145))</f>
      </c>
      <c r="BL145">
        <f>IF($Z145="","",INDEX($AU$2:$AU$2000,$Z145))</f>
      </c>
      <c r="BM145">
        <f>IF($Z145="","",INDEX($AV$2:$AV$2000,$Z145))</f>
      </c>
      <c r="BN145">
        <f>IF($Z145="","",INDEX($AW$2:$AW$2000,$Z145))</f>
      </c>
      <c r="BO145">
        <f>IF($Z145="","",INDEX($AX$2:$AX$2000,$Z145))</f>
      </c>
      <c r="BP145">
        <f>IF($Z145="","",INDEX($AY$2:$AY$2000,$Z145))</f>
      </c>
      <c r="BQ145">
        <f>IF($Z145="","",INDEX($AZ$2:$AZ$2000,$Z145))</f>
      </c>
      <c r="BR145">
        <f>IF($Z145="","",INDEX($BA$2:$BA$2000,$Z145))</f>
      </c>
      <c r="BS145">
        <f>IF($Z145="","",INDEX($BB$2:$BB$2000,$Z145))</f>
      </c>
      <c r="BT145">
        <f>IF($Z145="","",INDEX($BC$2:$BC$2000,$Z145))</f>
      </c>
      <c r="BV145">
        <f>IF(OR($A145="",$P145&lt;&gt;"Yes",$AH145="Yes"),"",1+N($AG145))</f>
      </c>
      <c r="BW145">
        <f>IF($A145="","",COUNTIFS($W$2:$W$2500,$A145,$BZ$2:$BZ$2500,"Yes")+COUNTIFS($X$2:$X$2500,$A145,$BY$2:$BY$2500,"Yes"))</f>
      </c>
      <c r="BX145">
        <f>IF(OR($A145="",$P145="Yes"),"",IF(N($BW145)=0,0,1+SUMIFS($CB$2:$CB$2500,$W$2:$W$2500,$A145)+SUMIFS($CA$2:$CA$2500,$X$2:$X$2500,$A145)))</f>
      </c>
      <c r="BY145" t="str">
        <f>IF($Y145="","",INDEX($AH$2:$AH$2000,$Y145)&amp;"")</f>
      </c>
      <c r="BZ145" t="str">
        <f>IF($Z145="","",INDEX($AH$2:$AH$2000,$Z145)&amp;"")</f>
      </c>
      <c r="CA145">
        <f>IF($Y145="","",INDEX($BV$2:$BV$2000,$Y145))</f>
      </c>
      <c r="CB145">
        <f>IF($Z145="","",INDEX($BV$2:$BV$2000,$Z145))</f>
      </c>
    </row>
    <row r="146">
      <c r="A146" t="str">
        <f>IF(TRIM(INDEX(games!$A:$A,ROW()))="","",TRIM(INDEX(games!$A:$A,ROW())))</f>
      </c>
      <c r="B146">
        <f>IF(OR($A146="",INDEX(games!$B:$B,ROW())=""),"",INDEX(games!$B:$B,ROW()))</f>
      </c>
      <c r="C146" t="str">
        <f>IF(OR($A146="",INDEX(games!$C:$C,ROW())=""),"",INDEX(games!$C:$C,ROW()))</f>
      </c>
      <c r="D146">
        <f>IF($A146="","",COUNTIF($W$2:$W$2500,$A146)+COUNTIF($X$2:$X$2500,$A146))</f>
      </c>
      <c r="E146">
        <f>IF($A146="","",IFERROR(MATCH($C146,$R$2:$R$5,0),0))</f>
      </c>
      <c r="F146">
        <f>IF($A146="","",MOD(ROW(),34))</f>
      </c>
      <c r="G146">
        <f>IF($A146="",NA(),IF($C146="Action",$B146,NA()))</f>
      </c>
      <c r="H146">
        <f>IF($A146="",NA(),IF($C146="Action",1+$F146*0.023,NA()))</f>
      </c>
      <c r="I146">
        <f>IF($A146="",NA(),IF($C146="Strategy",$B146,NA()))</f>
      </c>
      <c r="J146">
        <f>IF($A146="",NA(),IF($C146="Strategy",2+$F146*0.023,NA()))</f>
      </c>
      <c r="K146">
        <f>IF($A146="",NA(),IF($C146="Deckbuilder",$B146,NA()))</f>
      </c>
      <c r="L146">
        <f>IF($A146="",NA(),IF($C146="Deckbuilder",3+$F146*0.023,NA()))</f>
      </c>
      <c r="M146">
        <f>IF($A146="",NA(),IF($C146="Traditional",$B146,NA()))</f>
      </c>
      <c r="N146">
        <f>IF($A146="",NA(),IF($C146="Traditional",4+$F146*0.023,NA()))</f>
      </c>
      <c r="O146">
        <f>IF($A146="","",$D146+ROW()/1000000)</f>
      </c>
      <c r="P146" t="str">
        <f>IF(OR($A146="",INDEX(games!$H:$H,ROW())=""),"",INDEX(games!$H:$H,ROW()))</f>
      </c>
      <c r="Q146">
        <f>IF(OR($A146="",$P146&lt;&gt;"Yes"),"",$D146+ROW()/1000000)</f>
      </c>
      <c r="T146">
        <f>IF($Y146="","",INDEX($B$2:$B$2000,$Y146))</f>
      </c>
      <c r="U146">
        <f>IF($Z146="","",INDEX($B$2:$B$2000,$Z146))</f>
      </c>
      <c r="V146">
        <f>IF(OR($T146="",$U146=""),"",$U146-$T146)</f>
      </c>
      <c r="W146" t="str">
        <f>IF(TRIM(INDEX(connections!$A:$A,ROW()))="","",TRIM(INDEX(connections!$A:$A,ROW())))</f>
      </c>
      <c r="X146" t="str">
        <f>IF($W146="","",TRIM(INDEX(connections!$B:$B,ROW())))</f>
      </c>
      <c r="Y146">
        <f>IF($W146="","",IFERROR(MATCH($W146,$A$2:$A$2000,0),""))</f>
      </c>
      <c r="Z146">
        <f>IF($X146="","",IFERROR(MATCH($X146,$A$2:$A$2000,0),""))</f>
      </c>
      <c r="AA146" t="str">
        <f>IF($Y146="","",INDEX($P$2:$P$2000,$Y146))</f>
      </c>
      <c r="AB146" t="str">
        <f>IF($Z146="","",INDEX($P$2:$P$2000,$Z146))</f>
      </c>
      <c r="AC146">
        <f>IF(AND($AA146="Yes",$AB146="Yes"),1,"")</f>
      </c>
      <c r="AD146">
        <f>IF(OR($Y146="",$Z146=""),"",IF(INDEX($C$2:$C$2000,$Y146)=INDEX($C$2:$C$2000,$Z146),0,1))</f>
      </c>
      <c r="AE146">
        <f>IF($AC146&lt;&gt;1,"",IF(AND(INDEX($AG$2:$AG$2000,$Y146)=1,INDEX($AG$2:$AG$2000,$Z146)=1),1,""))</f>
      </c>
      <c r="AG146">
        <f>IF($A146="","",COUNTIFS($W$2:$W$2500,$A146,$AB$2:$AB$2500,"Yes")+COUNTIFS($X$2:$X$2500,$A146,$AA$2:$AA$2500,"Yes"))</f>
      </c>
      <c r="AH146" t="str">
        <f>IF(OR($P146&lt;&gt;"Yes",N($AG146)=0),"",IF(AND($AG146=1,COUNTIFS($W$2:$W$2500,$A146,$AE$2:$AE$2500,1)+COUNTIFS($X$2:$X$2500,$A146,$AE$2:$AE$2500,1)&gt;0),"","Yes"))</f>
      </c>
      <c r="AI146">
        <f>IF($AH146="Yes",$AG146,"")</f>
      </c>
      <c r="AJ146">
        <f>IF($AI146="","",$AI146+ROW()/1000000)</f>
      </c>
      <c r="AK146">
        <f>IF(OR($A146="",$P146="Yes",N($AG146)=0),"",$AG146+ROW()/1000000)</f>
      </c>
      <c r="AL146" t="str">
        <f>IF($A146="","",INDEX(games!$J:$J,ROW())&amp;"")</f>
      </c>
      <c r="AM146">
        <f>IF($A146="","",SUMPRODUCT($AO146:$BD146,'Map Analysis'!$AP$2^{0,1,2,3,4,5,6,7,8,9,10,11,12,13,14,15}))</f>
      </c>
      <c r="AN146">
        <f>IF($A146="","",$AM146+ROW()/10000000)</f>
      </c>
      <c r="AO146">
        <f>IF($A146="","",COUNTIF($W$2:$W$2500,$A146))</f>
      </c>
      <c r="AP146">
        <f>IF($A146="","",SUMIFS($BF$2:$BF$2500,$W$2:$W$2500,$A146))</f>
      </c>
      <c r="AQ146">
        <f>IF($A146="","",SUMIFS($BG$2:$BG$2500,$W$2:$W$2500,$A146))</f>
      </c>
      <c r="AR146">
        <f>IF($A146="","",SUMIFS($BH$2:$BH$2500,$W$2:$W$2500,$A146))</f>
      </c>
      <c r="AS146">
        <f>IF($A146="","",SUMIFS($BI$2:$BI$2500,$W$2:$W$2500,$A146))</f>
      </c>
      <c r="AT146">
        <f>IF($A146="","",SUMIFS($BJ$2:$BJ$2500,$W$2:$W$2500,$A146))</f>
      </c>
      <c r="AU146">
        <f>IF($A146="","",SUMIFS($BK$2:$BK$2500,$W$2:$W$2500,$A146))</f>
      </c>
      <c r="AV146">
        <f>IF($A146="","",SUMIFS($BL$2:$BL$2500,$W$2:$W$2500,$A146))</f>
      </c>
      <c r="AW146">
        <f>IF($A146="","",SUMIFS($BM$2:$BM$2500,$W$2:$W$2500,$A146))</f>
      </c>
      <c r="AX146">
        <f>IF($A146="","",SUMIFS($BN$2:$BN$2500,$W$2:$W$2500,$A146))</f>
      </c>
      <c r="AY146">
        <f>IF($A146="","",SUMIFS($BO$2:$BO$2500,$W$2:$W$2500,$A146))</f>
      </c>
      <c r="AZ146">
        <f>IF($A146="","",SUMIFS($BP$2:$BP$2500,$W$2:$W$2500,$A146))</f>
      </c>
      <c r="BA146">
        <f>IF($A146="","",SUMIFS($BQ$2:$BQ$2500,$W$2:$W$2500,$A146))</f>
      </c>
      <c r="BB146">
        <f>IF($A146="","",SUMIFS($BR$2:$BR$2500,$W$2:$W$2500,$A146))</f>
      </c>
      <c r="BC146">
        <f>IF($A146="","",SUMIFS($BS$2:$BS$2500,$W$2:$W$2500,$A146))</f>
      </c>
      <c r="BD146">
        <f>IF($A146="","",SUMIFS($BT$2:$BT$2500,$W$2:$W$2500,$A146))</f>
      </c>
      <c r="BF146">
        <f>IF($Z146="","",INDEX($AO$2:$AO$2000,$Z146))</f>
      </c>
      <c r="BG146">
        <f>IF($Z146="","",INDEX($AP$2:$AP$2000,$Z146))</f>
      </c>
      <c r="BH146">
        <f>IF($Z146="","",INDEX($AQ$2:$AQ$2000,$Z146))</f>
      </c>
      <c r="BI146">
        <f>IF($Z146="","",INDEX($AR$2:$AR$2000,$Z146))</f>
      </c>
      <c r="BJ146">
        <f>IF($Z146="","",INDEX($AS$2:$AS$2000,$Z146))</f>
      </c>
      <c r="BK146">
        <f>IF($Z146="","",INDEX($AT$2:$AT$2000,$Z146))</f>
      </c>
      <c r="BL146">
        <f>IF($Z146="","",INDEX($AU$2:$AU$2000,$Z146))</f>
      </c>
      <c r="BM146">
        <f>IF($Z146="","",INDEX($AV$2:$AV$2000,$Z146))</f>
      </c>
      <c r="BN146">
        <f>IF($Z146="","",INDEX($AW$2:$AW$2000,$Z146))</f>
      </c>
      <c r="BO146">
        <f>IF($Z146="","",INDEX($AX$2:$AX$2000,$Z146))</f>
      </c>
      <c r="BP146">
        <f>IF($Z146="","",INDEX($AY$2:$AY$2000,$Z146))</f>
      </c>
      <c r="BQ146">
        <f>IF($Z146="","",INDEX($AZ$2:$AZ$2000,$Z146))</f>
      </c>
      <c r="BR146">
        <f>IF($Z146="","",INDEX($BA$2:$BA$2000,$Z146))</f>
      </c>
      <c r="BS146">
        <f>IF($Z146="","",INDEX($BB$2:$BB$2000,$Z146))</f>
      </c>
      <c r="BT146">
        <f>IF($Z146="","",INDEX($BC$2:$BC$2000,$Z146))</f>
      </c>
      <c r="BV146">
        <f>IF(OR($A146="",$P146&lt;&gt;"Yes",$AH146="Yes"),"",1+N($AG146))</f>
      </c>
      <c r="BW146">
        <f>IF($A146="","",COUNTIFS($W$2:$W$2500,$A146,$BZ$2:$BZ$2500,"Yes")+COUNTIFS($X$2:$X$2500,$A146,$BY$2:$BY$2500,"Yes"))</f>
      </c>
      <c r="BX146">
        <f>IF(OR($A146="",$P146="Yes"),"",IF(N($BW146)=0,0,1+SUMIFS($CB$2:$CB$2500,$W$2:$W$2500,$A146)+SUMIFS($CA$2:$CA$2500,$X$2:$X$2500,$A146)))</f>
      </c>
      <c r="BY146" t="str">
        <f>IF($Y146="","",INDEX($AH$2:$AH$2000,$Y146)&amp;"")</f>
      </c>
      <c r="BZ146" t="str">
        <f>IF($Z146="","",INDEX($AH$2:$AH$2000,$Z146)&amp;"")</f>
      </c>
      <c r="CA146">
        <f>IF($Y146="","",INDEX($BV$2:$BV$2000,$Y146))</f>
      </c>
      <c r="CB146">
        <f>IF($Z146="","",INDEX($BV$2:$BV$2000,$Z146))</f>
      </c>
    </row>
    <row r="147">
      <c r="A147" t="str">
        <f>IF(TRIM(INDEX(games!$A:$A,ROW()))="","",TRIM(INDEX(games!$A:$A,ROW())))</f>
      </c>
      <c r="B147">
        <f>IF(OR($A147="",INDEX(games!$B:$B,ROW())=""),"",INDEX(games!$B:$B,ROW()))</f>
      </c>
      <c r="C147" t="str">
        <f>IF(OR($A147="",INDEX(games!$C:$C,ROW())=""),"",INDEX(games!$C:$C,ROW()))</f>
      </c>
      <c r="D147">
        <f>IF($A147="","",COUNTIF($W$2:$W$2500,$A147)+COUNTIF($X$2:$X$2500,$A147))</f>
      </c>
      <c r="E147">
        <f>IF($A147="","",IFERROR(MATCH($C147,$R$2:$R$5,0),0))</f>
      </c>
      <c r="F147">
        <f>IF($A147="","",MOD(ROW(),34))</f>
      </c>
      <c r="G147">
        <f>IF($A147="",NA(),IF($C147="Action",$B147,NA()))</f>
      </c>
      <c r="H147">
        <f>IF($A147="",NA(),IF($C147="Action",1+$F147*0.023,NA()))</f>
      </c>
      <c r="I147">
        <f>IF($A147="",NA(),IF($C147="Strategy",$B147,NA()))</f>
      </c>
      <c r="J147">
        <f>IF($A147="",NA(),IF($C147="Strategy",2+$F147*0.023,NA()))</f>
      </c>
      <c r="K147">
        <f>IF($A147="",NA(),IF($C147="Deckbuilder",$B147,NA()))</f>
      </c>
      <c r="L147">
        <f>IF($A147="",NA(),IF($C147="Deckbuilder",3+$F147*0.023,NA()))</f>
      </c>
      <c r="M147">
        <f>IF($A147="",NA(),IF($C147="Traditional",$B147,NA()))</f>
      </c>
      <c r="N147">
        <f>IF($A147="",NA(),IF($C147="Traditional",4+$F147*0.023,NA()))</f>
      </c>
      <c r="O147">
        <f>IF($A147="","",$D147+ROW()/1000000)</f>
      </c>
      <c r="P147" t="str">
        <f>IF(OR($A147="",INDEX(games!$H:$H,ROW())=""),"",INDEX(games!$H:$H,ROW()))</f>
      </c>
      <c r="Q147">
        <f>IF(OR($A147="",$P147&lt;&gt;"Yes"),"",$D147+ROW()/1000000)</f>
      </c>
      <c r="T147">
        <f>IF($Y147="","",INDEX($B$2:$B$2000,$Y147))</f>
      </c>
      <c r="U147">
        <f>IF($Z147="","",INDEX($B$2:$B$2000,$Z147))</f>
      </c>
      <c r="V147">
        <f>IF(OR($T147="",$U147=""),"",$U147-$T147)</f>
      </c>
      <c r="W147" t="str">
        <f>IF(TRIM(INDEX(connections!$A:$A,ROW()))="","",TRIM(INDEX(connections!$A:$A,ROW())))</f>
      </c>
      <c r="X147" t="str">
        <f>IF($W147="","",TRIM(INDEX(connections!$B:$B,ROW())))</f>
      </c>
      <c r="Y147">
        <f>IF($W147="","",IFERROR(MATCH($W147,$A$2:$A$2000,0),""))</f>
      </c>
      <c r="Z147">
        <f>IF($X147="","",IFERROR(MATCH($X147,$A$2:$A$2000,0),""))</f>
      </c>
      <c r="AA147" t="str">
        <f>IF($Y147="","",INDEX($P$2:$P$2000,$Y147))</f>
      </c>
      <c r="AB147" t="str">
        <f>IF($Z147="","",INDEX($P$2:$P$2000,$Z147))</f>
      </c>
      <c r="AC147">
        <f>IF(AND($AA147="Yes",$AB147="Yes"),1,"")</f>
      </c>
      <c r="AD147">
        <f>IF(OR($Y147="",$Z147=""),"",IF(INDEX($C$2:$C$2000,$Y147)=INDEX($C$2:$C$2000,$Z147),0,1))</f>
      </c>
      <c r="AE147">
        <f>IF($AC147&lt;&gt;1,"",IF(AND(INDEX($AG$2:$AG$2000,$Y147)=1,INDEX($AG$2:$AG$2000,$Z147)=1),1,""))</f>
      </c>
      <c r="AG147">
        <f>IF($A147="","",COUNTIFS($W$2:$W$2500,$A147,$AB$2:$AB$2500,"Yes")+COUNTIFS($X$2:$X$2500,$A147,$AA$2:$AA$2500,"Yes"))</f>
      </c>
      <c r="AH147" t="str">
        <f>IF(OR($P147&lt;&gt;"Yes",N($AG147)=0),"",IF(AND($AG147=1,COUNTIFS($W$2:$W$2500,$A147,$AE$2:$AE$2500,1)+COUNTIFS($X$2:$X$2500,$A147,$AE$2:$AE$2500,1)&gt;0),"","Yes"))</f>
      </c>
      <c r="AI147">
        <f>IF($AH147="Yes",$AG147,"")</f>
      </c>
      <c r="AJ147">
        <f>IF($AI147="","",$AI147+ROW()/1000000)</f>
      </c>
      <c r="AK147">
        <f>IF(OR($A147="",$P147="Yes",N($AG147)=0),"",$AG147+ROW()/1000000)</f>
      </c>
      <c r="AL147" t="str">
        <f>IF($A147="","",INDEX(games!$J:$J,ROW())&amp;"")</f>
      </c>
      <c r="AM147">
        <f>IF($A147="","",SUMPRODUCT($AO147:$BD147,'Map Analysis'!$AP$2^{0,1,2,3,4,5,6,7,8,9,10,11,12,13,14,15}))</f>
      </c>
      <c r="AN147">
        <f>IF($A147="","",$AM147+ROW()/10000000)</f>
      </c>
      <c r="AO147">
        <f>IF($A147="","",COUNTIF($W$2:$W$2500,$A147))</f>
      </c>
      <c r="AP147">
        <f>IF($A147="","",SUMIFS($BF$2:$BF$2500,$W$2:$W$2500,$A147))</f>
      </c>
      <c r="AQ147">
        <f>IF($A147="","",SUMIFS($BG$2:$BG$2500,$W$2:$W$2500,$A147))</f>
      </c>
      <c r="AR147">
        <f>IF($A147="","",SUMIFS($BH$2:$BH$2500,$W$2:$W$2500,$A147))</f>
      </c>
      <c r="AS147">
        <f>IF($A147="","",SUMIFS($BI$2:$BI$2500,$W$2:$W$2500,$A147))</f>
      </c>
      <c r="AT147">
        <f>IF($A147="","",SUMIFS($BJ$2:$BJ$2500,$W$2:$W$2500,$A147))</f>
      </c>
      <c r="AU147">
        <f>IF($A147="","",SUMIFS($BK$2:$BK$2500,$W$2:$W$2500,$A147))</f>
      </c>
      <c r="AV147">
        <f>IF($A147="","",SUMIFS($BL$2:$BL$2500,$W$2:$W$2500,$A147))</f>
      </c>
      <c r="AW147">
        <f>IF($A147="","",SUMIFS($BM$2:$BM$2500,$W$2:$W$2500,$A147))</f>
      </c>
      <c r="AX147">
        <f>IF($A147="","",SUMIFS($BN$2:$BN$2500,$W$2:$W$2500,$A147))</f>
      </c>
      <c r="AY147">
        <f>IF($A147="","",SUMIFS($BO$2:$BO$2500,$W$2:$W$2500,$A147))</f>
      </c>
      <c r="AZ147">
        <f>IF($A147="","",SUMIFS($BP$2:$BP$2500,$W$2:$W$2500,$A147))</f>
      </c>
      <c r="BA147">
        <f>IF($A147="","",SUMIFS($BQ$2:$BQ$2500,$W$2:$W$2500,$A147))</f>
      </c>
      <c r="BB147">
        <f>IF($A147="","",SUMIFS($BR$2:$BR$2500,$W$2:$W$2500,$A147))</f>
      </c>
      <c r="BC147">
        <f>IF($A147="","",SUMIFS($BS$2:$BS$2500,$W$2:$W$2500,$A147))</f>
      </c>
      <c r="BD147">
        <f>IF($A147="","",SUMIFS($BT$2:$BT$2500,$W$2:$W$2500,$A147))</f>
      </c>
      <c r="BF147">
        <f>IF($Z147="","",INDEX($AO$2:$AO$2000,$Z147))</f>
      </c>
      <c r="BG147">
        <f>IF($Z147="","",INDEX($AP$2:$AP$2000,$Z147))</f>
      </c>
      <c r="BH147">
        <f>IF($Z147="","",INDEX($AQ$2:$AQ$2000,$Z147))</f>
      </c>
      <c r="BI147">
        <f>IF($Z147="","",INDEX($AR$2:$AR$2000,$Z147))</f>
      </c>
      <c r="BJ147">
        <f>IF($Z147="","",INDEX($AS$2:$AS$2000,$Z147))</f>
      </c>
      <c r="BK147">
        <f>IF($Z147="","",INDEX($AT$2:$AT$2000,$Z147))</f>
      </c>
      <c r="BL147">
        <f>IF($Z147="","",INDEX($AU$2:$AU$2000,$Z147))</f>
      </c>
      <c r="BM147">
        <f>IF($Z147="","",INDEX($AV$2:$AV$2000,$Z147))</f>
      </c>
      <c r="BN147">
        <f>IF($Z147="","",INDEX($AW$2:$AW$2000,$Z147))</f>
      </c>
      <c r="BO147">
        <f>IF($Z147="","",INDEX($AX$2:$AX$2000,$Z147))</f>
      </c>
      <c r="BP147">
        <f>IF($Z147="","",INDEX($AY$2:$AY$2000,$Z147))</f>
      </c>
      <c r="BQ147">
        <f>IF($Z147="","",INDEX($AZ$2:$AZ$2000,$Z147))</f>
      </c>
      <c r="BR147">
        <f>IF($Z147="","",INDEX($BA$2:$BA$2000,$Z147))</f>
      </c>
      <c r="BS147">
        <f>IF($Z147="","",INDEX($BB$2:$BB$2000,$Z147))</f>
      </c>
      <c r="BT147">
        <f>IF($Z147="","",INDEX($BC$2:$BC$2000,$Z147))</f>
      </c>
      <c r="BV147">
        <f>IF(OR($A147="",$P147&lt;&gt;"Yes",$AH147="Yes"),"",1+N($AG147))</f>
      </c>
      <c r="BW147">
        <f>IF($A147="","",COUNTIFS($W$2:$W$2500,$A147,$BZ$2:$BZ$2500,"Yes")+COUNTIFS($X$2:$X$2500,$A147,$BY$2:$BY$2500,"Yes"))</f>
      </c>
      <c r="BX147">
        <f>IF(OR($A147="",$P147="Yes"),"",IF(N($BW147)=0,0,1+SUMIFS($CB$2:$CB$2500,$W$2:$W$2500,$A147)+SUMIFS($CA$2:$CA$2500,$X$2:$X$2500,$A147)))</f>
      </c>
      <c r="BY147" t="str">
        <f>IF($Y147="","",INDEX($AH$2:$AH$2000,$Y147)&amp;"")</f>
      </c>
      <c r="BZ147" t="str">
        <f>IF($Z147="","",INDEX($AH$2:$AH$2000,$Z147)&amp;"")</f>
      </c>
      <c r="CA147">
        <f>IF($Y147="","",INDEX($BV$2:$BV$2000,$Y147))</f>
      </c>
      <c r="CB147">
        <f>IF($Z147="","",INDEX($BV$2:$BV$2000,$Z147))</f>
      </c>
    </row>
    <row r="148">
      <c r="A148" t="str">
        <f>IF(TRIM(INDEX(games!$A:$A,ROW()))="","",TRIM(INDEX(games!$A:$A,ROW())))</f>
      </c>
      <c r="B148">
        <f>IF(OR($A148="",INDEX(games!$B:$B,ROW())=""),"",INDEX(games!$B:$B,ROW()))</f>
      </c>
      <c r="C148" t="str">
        <f>IF(OR($A148="",INDEX(games!$C:$C,ROW())=""),"",INDEX(games!$C:$C,ROW()))</f>
      </c>
      <c r="D148">
        <f>IF($A148="","",COUNTIF($W$2:$W$2500,$A148)+COUNTIF($X$2:$X$2500,$A148))</f>
      </c>
      <c r="E148">
        <f>IF($A148="","",IFERROR(MATCH($C148,$R$2:$R$5,0),0))</f>
      </c>
      <c r="F148">
        <f>IF($A148="","",MOD(ROW(),34))</f>
      </c>
      <c r="G148">
        <f>IF($A148="",NA(),IF($C148="Action",$B148,NA()))</f>
      </c>
      <c r="H148">
        <f>IF($A148="",NA(),IF($C148="Action",1+$F148*0.023,NA()))</f>
      </c>
      <c r="I148">
        <f>IF($A148="",NA(),IF($C148="Strategy",$B148,NA()))</f>
      </c>
      <c r="J148">
        <f>IF($A148="",NA(),IF($C148="Strategy",2+$F148*0.023,NA()))</f>
      </c>
      <c r="K148">
        <f>IF($A148="",NA(),IF($C148="Deckbuilder",$B148,NA()))</f>
      </c>
      <c r="L148">
        <f>IF($A148="",NA(),IF($C148="Deckbuilder",3+$F148*0.023,NA()))</f>
      </c>
      <c r="M148">
        <f>IF($A148="",NA(),IF($C148="Traditional",$B148,NA()))</f>
      </c>
      <c r="N148">
        <f>IF($A148="",NA(),IF($C148="Traditional",4+$F148*0.023,NA()))</f>
      </c>
      <c r="O148">
        <f>IF($A148="","",$D148+ROW()/1000000)</f>
      </c>
      <c r="P148" t="str">
        <f>IF(OR($A148="",INDEX(games!$H:$H,ROW())=""),"",INDEX(games!$H:$H,ROW()))</f>
      </c>
      <c r="Q148">
        <f>IF(OR($A148="",$P148&lt;&gt;"Yes"),"",$D148+ROW()/1000000)</f>
      </c>
      <c r="T148">
        <f>IF($Y148="","",INDEX($B$2:$B$2000,$Y148))</f>
      </c>
      <c r="U148">
        <f>IF($Z148="","",INDEX($B$2:$B$2000,$Z148))</f>
      </c>
      <c r="V148">
        <f>IF(OR($T148="",$U148=""),"",$U148-$T148)</f>
      </c>
      <c r="W148" t="str">
        <f>IF(TRIM(INDEX(connections!$A:$A,ROW()))="","",TRIM(INDEX(connections!$A:$A,ROW())))</f>
      </c>
      <c r="X148" t="str">
        <f>IF($W148="","",TRIM(INDEX(connections!$B:$B,ROW())))</f>
      </c>
      <c r="Y148">
        <f>IF($W148="","",IFERROR(MATCH($W148,$A$2:$A$2000,0),""))</f>
      </c>
      <c r="Z148">
        <f>IF($X148="","",IFERROR(MATCH($X148,$A$2:$A$2000,0),""))</f>
      </c>
      <c r="AA148" t="str">
        <f>IF($Y148="","",INDEX($P$2:$P$2000,$Y148))</f>
      </c>
      <c r="AB148" t="str">
        <f>IF($Z148="","",INDEX($P$2:$P$2000,$Z148))</f>
      </c>
      <c r="AC148">
        <f>IF(AND($AA148="Yes",$AB148="Yes"),1,"")</f>
      </c>
      <c r="AD148">
        <f>IF(OR($Y148="",$Z148=""),"",IF(INDEX($C$2:$C$2000,$Y148)=INDEX($C$2:$C$2000,$Z148),0,1))</f>
      </c>
      <c r="AE148">
        <f>IF($AC148&lt;&gt;1,"",IF(AND(INDEX($AG$2:$AG$2000,$Y148)=1,INDEX($AG$2:$AG$2000,$Z148)=1),1,""))</f>
      </c>
      <c r="AG148">
        <f>IF($A148="","",COUNTIFS($W$2:$W$2500,$A148,$AB$2:$AB$2500,"Yes")+COUNTIFS($X$2:$X$2500,$A148,$AA$2:$AA$2500,"Yes"))</f>
      </c>
      <c r="AH148" t="str">
        <f>IF(OR($P148&lt;&gt;"Yes",N($AG148)=0),"",IF(AND($AG148=1,COUNTIFS($W$2:$W$2500,$A148,$AE$2:$AE$2500,1)+COUNTIFS($X$2:$X$2500,$A148,$AE$2:$AE$2500,1)&gt;0),"","Yes"))</f>
      </c>
      <c r="AI148">
        <f>IF($AH148="Yes",$AG148,"")</f>
      </c>
      <c r="AJ148">
        <f>IF($AI148="","",$AI148+ROW()/1000000)</f>
      </c>
      <c r="AK148">
        <f>IF(OR($A148="",$P148="Yes",N($AG148)=0),"",$AG148+ROW()/1000000)</f>
      </c>
      <c r="AL148" t="str">
        <f>IF($A148="","",INDEX(games!$J:$J,ROW())&amp;"")</f>
      </c>
      <c r="AM148">
        <f>IF($A148="","",SUMPRODUCT($AO148:$BD148,'Map Analysis'!$AP$2^{0,1,2,3,4,5,6,7,8,9,10,11,12,13,14,15}))</f>
      </c>
      <c r="AN148">
        <f>IF($A148="","",$AM148+ROW()/10000000)</f>
      </c>
      <c r="AO148">
        <f>IF($A148="","",COUNTIF($W$2:$W$2500,$A148))</f>
      </c>
      <c r="AP148">
        <f>IF($A148="","",SUMIFS($BF$2:$BF$2500,$W$2:$W$2500,$A148))</f>
      </c>
      <c r="AQ148">
        <f>IF($A148="","",SUMIFS($BG$2:$BG$2500,$W$2:$W$2500,$A148))</f>
      </c>
      <c r="AR148">
        <f>IF($A148="","",SUMIFS($BH$2:$BH$2500,$W$2:$W$2500,$A148))</f>
      </c>
      <c r="AS148">
        <f>IF($A148="","",SUMIFS($BI$2:$BI$2500,$W$2:$W$2500,$A148))</f>
      </c>
      <c r="AT148">
        <f>IF($A148="","",SUMIFS($BJ$2:$BJ$2500,$W$2:$W$2500,$A148))</f>
      </c>
      <c r="AU148">
        <f>IF($A148="","",SUMIFS($BK$2:$BK$2500,$W$2:$W$2500,$A148))</f>
      </c>
      <c r="AV148">
        <f>IF($A148="","",SUMIFS($BL$2:$BL$2500,$W$2:$W$2500,$A148))</f>
      </c>
      <c r="AW148">
        <f>IF($A148="","",SUMIFS($BM$2:$BM$2500,$W$2:$W$2500,$A148))</f>
      </c>
      <c r="AX148">
        <f>IF($A148="","",SUMIFS($BN$2:$BN$2500,$W$2:$W$2500,$A148))</f>
      </c>
      <c r="AY148">
        <f>IF($A148="","",SUMIFS($BO$2:$BO$2500,$W$2:$W$2500,$A148))</f>
      </c>
      <c r="AZ148">
        <f>IF($A148="","",SUMIFS($BP$2:$BP$2500,$W$2:$W$2500,$A148))</f>
      </c>
      <c r="BA148">
        <f>IF($A148="","",SUMIFS($BQ$2:$BQ$2500,$W$2:$W$2500,$A148))</f>
      </c>
      <c r="BB148">
        <f>IF($A148="","",SUMIFS($BR$2:$BR$2500,$W$2:$W$2500,$A148))</f>
      </c>
      <c r="BC148">
        <f>IF($A148="","",SUMIFS($BS$2:$BS$2500,$W$2:$W$2500,$A148))</f>
      </c>
      <c r="BD148">
        <f>IF($A148="","",SUMIFS($BT$2:$BT$2500,$W$2:$W$2500,$A148))</f>
      </c>
      <c r="BF148">
        <f>IF($Z148="","",INDEX($AO$2:$AO$2000,$Z148))</f>
      </c>
      <c r="BG148">
        <f>IF($Z148="","",INDEX($AP$2:$AP$2000,$Z148))</f>
      </c>
      <c r="BH148">
        <f>IF($Z148="","",INDEX($AQ$2:$AQ$2000,$Z148))</f>
      </c>
      <c r="BI148">
        <f>IF($Z148="","",INDEX($AR$2:$AR$2000,$Z148))</f>
      </c>
      <c r="BJ148">
        <f>IF($Z148="","",INDEX($AS$2:$AS$2000,$Z148))</f>
      </c>
      <c r="BK148">
        <f>IF($Z148="","",INDEX($AT$2:$AT$2000,$Z148))</f>
      </c>
      <c r="BL148">
        <f>IF($Z148="","",INDEX($AU$2:$AU$2000,$Z148))</f>
      </c>
      <c r="BM148">
        <f>IF($Z148="","",INDEX($AV$2:$AV$2000,$Z148))</f>
      </c>
      <c r="BN148">
        <f>IF($Z148="","",INDEX($AW$2:$AW$2000,$Z148))</f>
      </c>
      <c r="BO148">
        <f>IF($Z148="","",INDEX($AX$2:$AX$2000,$Z148))</f>
      </c>
      <c r="BP148">
        <f>IF($Z148="","",INDEX($AY$2:$AY$2000,$Z148))</f>
      </c>
      <c r="BQ148">
        <f>IF($Z148="","",INDEX($AZ$2:$AZ$2000,$Z148))</f>
      </c>
      <c r="BR148">
        <f>IF($Z148="","",INDEX($BA$2:$BA$2000,$Z148))</f>
      </c>
      <c r="BS148">
        <f>IF($Z148="","",INDEX($BB$2:$BB$2000,$Z148))</f>
      </c>
      <c r="BT148">
        <f>IF($Z148="","",INDEX($BC$2:$BC$2000,$Z148))</f>
      </c>
      <c r="BV148">
        <f>IF(OR($A148="",$P148&lt;&gt;"Yes",$AH148="Yes"),"",1+N($AG148))</f>
      </c>
      <c r="BW148">
        <f>IF($A148="","",COUNTIFS($W$2:$W$2500,$A148,$BZ$2:$BZ$2500,"Yes")+COUNTIFS($X$2:$X$2500,$A148,$BY$2:$BY$2500,"Yes"))</f>
      </c>
      <c r="BX148">
        <f>IF(OR($A148="",$P148="Yes"),"",IF(N($BW148)=0,0,1+SUMIFS($CB$2:$CB$2500,$W$2:$W$2500,$A148)+SUMIFS($CA$2:$CA$2500,$X$2:$X$2500,$A148)))</f>
      </c>
      <c r="BY148" t="str">
        <f>IF($Y148="","",INDEX($AH$2:$AH$2000,$Y148)&amp;"")</f>
      </c>
      <c r="BZ148" t="str">
        <f>IF($Z148="","",INDEX($AH$2:$AH$2000,$Z148)&amp;"")</f>
      </c>
      <c r="CA148">
        <f>IF($Y148="","",INDEX($BV$2:$BV$2000,$Y148))</f>
      </c>
      <c r="CB148">
        <f>IF($Z148="","",INDEX($BV$2:$BV$2000,$Z148))</f>
      </c>
    </row>
    <row r="149">
      <c r="A149" t="str">
        <f>IF(TRIM(INDEX(games!$A:$A,ROW()))="","",TRIM(INDEX(games!$A:$A,ROW())))</f>
      </c>
      <c r="B149">
        <f>IF(OR($A149="",INDEX(games!$B:$B,ROW())=""),"",INDEX(games!$B:$B,ROW()))</f>
      </c>
      <c r="C149" t="str">
        <f>IF(OR($A149="",INDEX(games!$C:$C,ROW())=""),"",INDEX(games!$C:$C,ROW()))</f>
      </c>
      <c r="D149">
        <f>IF($A149="","",COUNTIF($W$2:$W$2500,$A149)+COUNTIF($X$2:$X$2500,$A149))</f>
      </c>
      <c r="E149">
        <f>IF($A149="","",IFERROR(MATCH($C149,$R$2:$R$5,0),0))</f>
      </c>
      <c r="F149">
        <f>IF($A149="","",MOD(ROW(),34))</f>
      </c>
      <c r="G149">
        <f>IF($A149="",NA(),IF($C149="Action",$B149,NA()))</f>
      </c>
      <c r="H149">
        <f>IF($A149="",NA(),IF($C149="Action",1+$F149*0.023,NA()))</f>
      </c>
      <c r="I149">
        <f>IF($A149="",NA(),IF($C149="Strategy",$B149,NA()))</f>
      </c>
      <c r="J149">
        <f>IF($A149="",NA(),IF($C149="Strategy",2+$F149*0.023,NA()))</f>
      </c>
      <c r="K149">
        <f>IF($A149="",NA(),IF($C149="Deckbuilder",$B149,NA()))</f>
      </c>
      <c r="L149">
        <f>IF($A149="",NA(),IF($C149="Deckbuilder",3+$F149*0.023,NA()))</f>
      </c>
      <c r="M149">
        <f>IF($A149="",NA(),IF($C149="Traditional",$B149,NA()))</f>
      </c>
      <c r="N149">
        <f>IF($A149="",NA(),IF($C149="Traditional",4+$F149*0.023,NA()))</f>
      </c>
      <c r="O149">
        <f>IF($A149="","",$D149+ROW()/1000000)</f>
      </c>
      <c r="P149" t="str">
        <f>IF(OR($A149="",INDEX(games!$H:$H,ROW())=""),"",INDEX(games!$H:$H,ROW()))</f>
      </c>
      <c r="Q149">
        <f>IF(OR($A149="",$P149&lt;&gt;"Yes"),"",$D149+ROW()/1000000)</f>
      </c>
      <c r="T149">
        <f>IF($Y149="","",INDEX($B$2:$B$2000,$Y149))</f>
      </c>
      <c r="U149">
        <f>IF($Z149="","",INDEX($B$2:$B$2000,$Z149))</f>
      </c>
      <c r="V149">
        <f>IF(OR($T149="",$U149=""),"",$U149-$T149)</f>
      </c>
      <c r="W149" t="str">
        <f>IF(TRIM(INDEX(connections!$A:$A,ROW()))="","",TRIM(INDEX(connections!$A:$A,ROW())))</f>
      </c>
      <c r="X149" t="str">
        <f>IF($W149="","",TRIM(INDEX(connections!$B:$B,ROW())))</f>
      </c>
      <c r="Y149">
        <f>IF($W149="","",IFERROR(MATCH($W149,$A$2:$A$2000,0),""))</f>
      </c>
      <c r="Z149">
        <f>IF($X149="","",IFERROR(MATCH($X149,$A$2:$A$2000,0),""))</f>
      </c>
      <c r="AA149" t="str">
        <f>IF($Y149="","",INDEX($P$2:$P$2000,$Y149))</f>
      </c>
      <c r="AB149" t="str">
        <f>IF($Z149="","",INDEX($P$2:$P$2000,$Z149))</f>
      </c>
      <c r="AC149">
        <f>IF(AND($AA149="Yes",$AB149="Yes"),1,"")</f>
      </c>
      <c r="AD149">
        <f>IF(OR($Y149="",$Z149=""),"",IF(INDEX($C$2:$C$2000,$Y149)=INDEX($C$2:$C$2000,$Z149),0,1))</f>
      </c>
      <c r="AE149">
        <f>IF($AC149&lt;&gt;1,"",IF(AND(INDEX($AG$2:$AG$2000,$Y149)=1,INDEX($AG$2:$AG$2000,$Z149)=1),1,""))</f>
      </c>
      <c r="AG149">
        <f>IF($A149="","",COUNTIFS($W$2:$W$2500,$A149,$AB$2:$AB$2500,"Yes")+COUNTIFS($X$2:$X$2500,$A149,$AA$2:$AA$2500,"Yes"))</f>
      </c>
      <c r="AH149" t="str">
        <f>IF(OR($P149&lt;&gt;"Yes",N($AG149)=0),"",IF(AND($AG149=1,COUNTIFS($W$2:$W$2500,$A149,$AE$2:$AE$2500,1)+COUNTIFS($X$2:$X$2500,$A149,$AE$2:$AE$2500,1)&gt;0),"","Yes"))</f>
      </c>
      <c r="AI149">
        <f>IF($AH149="Yes",$AG149,"")</f>
      </c>
      <c r="AJ149">
        <f>IF($AI149="","",$AI149+ROW()/1000000)</f>
      </c>
      <c r="AK149">
        <f>IF(OR($A149="",$P149="Yes",N($AG149)=0),"",$AG149+ROW()/1000000)</f>
      </c>
      <c r="AL149" t="str">
        <f>IF($A149="","",INDEX(games!$J:$J,ROW())&amp;"")</f>
      </c>
      <c r="AM149">
        <f>IF($A149="","",SUMPRODUCT($AO149:$BD149,'Map Analysis'!$AP$2^{0,1,2,3,4,5,6,7,8,9,10,11,12,13,14,15}))</f>
      </c>
      <c r="AN149">
        <f>IF($A149="","",$AM149+ROW()/10000000)</f>
      </c>
      <c r="AO149">
        <f>IF($A149="","",COUNTIF($W$2:$W$2500,$A149))</f>
      </c>
      <c r="AP149">
        <f>IF($A149="","",SUMIFS($BF$2:$BF$2500,$W$2:$W$2500,$A149))</f>
      </c>
      <c r="AQ149">
        <f>IF($A149="","",SUMIFS($BG$2:$BG$2500,$W$2:$W$2500,$A149))</f>
      </c>
      <c r="AR149">
        <f>IF($A149="","",SUMIFS($BH$2:$BH$2500,$W$2:$W$2500,$A149))</f>
      </c>
      <c r="AS149">
        <f>IF($A149="","",SUMIFS($BI$2:$BI$2500,$W$2:$W$2500,$A149))</f>
      </c>
      <c r="AT149">
        <f>IF($A149="","",SUMIFS($BJ$2:$BJ$2500,$W$2:$W$2500,$A149))</f>
      </c>
      <c r="AU149">
        <f>IF($A149="","",SUMIFS($BK$2:$BK$2500,$W$2:$W$2500,$A149))</f>
      </c>
      <c r="AV149">
        <f>IF($A149="","",SUMIFS($BL$2:$BL$2500,$W$2:$W$2500,$A149))</f>
      </c>
      <c r="AW149">
        <f>IF($A149="","",SUMIFS($BM$2:$BM$2500,$W$2:$W$2500,$A149))</f>
      </c>
      <c r="AX149">
        <f>IF($A149="","",SUMIFS($BN$2:$BN$2500,$W$2:$W$2500,$A149))</f>
      </c>
      <c r="AY149">
        <f>IF($A149="","",SUMIFS($BO$2:$BO$2500,$W$2:$W$2500,$A149))</f>
      </c>
      <c r="AZ149">
        <f>IF($A149="","",SUMIFS($BP$2:$BP$2500,$W$2:$W$2500,$A149))</f>
      </c>
      <c r="BA149">
        <f>IF($A149="","",SUMIFS($BQ$2:$BQ$2500,$W$2:$W$2500,$A149))</f>
      </c>
      <c r="BB149">
        <f>IF($A149="","",SUMIFS($BR$2:$BR$2500,$W$2:$W$2500,$A149))</f>
      </c>
      <c r="BC149">
        <f>IF($A149="","",SUMIFS($BS$2:$BS$2500,$W$2:$W$2500,$A149))</f>
      </c>
      <c r="BD149">
        <f>IF($A149="","",SUMIFS($BT$2:$BT$2500,$W$2:$W$2500,$A149))</f>
      </c>
      <c r="BF149">
        <f>IF($Z149="","",INDEX($AO$2:$AO$2000,$Z149))</f>
      </c>
      <c r="BG149">
        <f>IF($Z149="","",INDEX($AP$2:$AP$2000,$Z149))</f>
      </c>
      <c r="BH149">
        <f>IF($Z149="","",INDEX($AQ$2:$AQ$2000,$Z149))</f>
      </c>
      <c r="BI149">
        <f>IF($Z149="","",INDEX($AR$2:$AR$2000,$Z149))</f>
      </c>
      <c r="BJ149">
        <f>IF($Z149="","",INDEX($AS$2:$AS$2000,$Z149))</f>
      </c>
      <c r="BK149">
        <f>IF($Z149="","",INDEX($AT$2:$AT$2000,$Z149))</f>
      </c>
      <c r="BL149">
        <f>IF($Z149="","",INDEX($AU$2:$AU$2000,$Z149))</f>
      </c>
      <c r="BM149">
        <f>IF($Z149="","",INDEX($AV$2:$AV$2000,$Z149))</f>
      </c>
      <c r="BN149">
        <f>IF($Z149="","",INDEX($AW$2:$AW$2000,$Z149))</f>
      </c>
      <c r="BO149">
        <f>IF($Z149="","",INDEX($AX$2:$AX$2000,$Z149))</f>
      </c>
      <c r="BP149">
        <f>IF($Z149="","",INDEX($AY$2:$AY$2000,$Z149))</f>
      </c>
      <c r="BQ149">
        <f>IF($Z149="","",INDEX($AZ$2:$AZ$2000,$Z149))</f>
      </c>
      <c r="BR149">
        <f>IF($Z149="","",INDEX($BA$2:$BA$2000,$Z149))</f>
      </c>
      <c r="BS149">
        <f>IF($Z149="","",INDEX($BB$2:$BB$2000,$Z149))</f>
      </c>
      <c r="BT149">
        <f>IF($Z149="","",INDEX($BC$2:$BC$2000,$Z149))</f>
      </c>
      <c r="BV149">
        <f>IF(OR($A149="",$P149&lt;&gt;"Yes",$AH149="Yes"),"",1+N($AG149))</f>
      </c>
      <c r="BW149">
        <f>IF($A149="","",COUNTIFS($W$2:$W$2500,$A149,$BZ$2:$BZ$2500,"Yes")+COUNTIFS($X$2:$X$2500,$A149,$BY$2:$BY$2500,"Yes"))</f>
      </c>
      <c r="BX149">
        <f>IF(OR($A149="",$P149="Yes"),"",IF(N($BW149)=0,0,1+SUMIFS($CB$2:$CB$2500,$W$2:$W$2500,$A149)+SUMIFS($CA$2:$CA$2500,$X$2:$X$2500,$A149)))</f>
      </c>
      <c r="BY149" t="str">
        <f>IF($Y149="","",INDEX($AH$2:$AH$2000,$Y149)&amp;"")</f>
      </c>
      <c r="BZ149" t="str">
        <f>IF($Z149="","",INDEX($AH$2:$AH$2000,$Z149)&amp;"")</f>
      </c>
      <c r="CA149">
        <f>IF($Y149="","",INDEX($BV$2:$BV$2000,$Y149))</f>
      </c>
      <c r="CB149">
        <f>IF($Z149="","",INDEX($BV$2:$BV$2000,$Z149))</f>
      </c>
    </row>
    <row r="150">
      <c r="A150" t="str">
        <f>IF(TRIM(INDEX(games!$A:$A,ROW()))="","",TRIM(INDEX(games!$A:$A,ROW())))</f>
      </c>
      <c r="B150">
        <f>IF(OR($A150="",INDEX(games!$B:$B,ROW())=""),"",INDEX(games!$B:$B,ROW()))</f>
      </c>
      <c r="C150" t="str">
        <f>IF(OR($A150="",INDEX(games!$C:$C,ROW())=""),"",INDEX(games!$C:$C,ROW()))</f>
      </c>
      <c r="D150">
        <f>IF($A150="","",COUNTIF($W$2:$W$2500,$A150)+COUNTIF($X$2:$X$2500,$A150))</f>
      </c>
      <c r="E150">
        <f>IF($A150="","",IFERROR(MATCH($C150,$R$2:$R$5,0),0))</f>
      </c>
      <c r="F150">
        <f>IF($A150="","",MOD(ROW(),34))</f>
      </c>
      <c r="G150">
        <f>IF($A150="",NA(),IF($C150="Action",$B150,NA()))</f>
      </c>
      <c r="H150">
        <f>IF($A150="",NA(),IF($C150="Action",1+$F150*0.023,NA()))</f>
      </c>
      <c r="I150">
        <f>IF($A150="",NA(),IF($C150="Strategy",$B150,NA()))</f>
      </c>
      <c r="J150">
        <f>IF($A150="",NA(),IF($C150="Strategy",2+$F150*0.023,NA()))</f>
      </c>
      <c r="K150">
        <f>IF($A150="",NA(),IF($C150="Deckbuilder",$B150,NA()))</f>
      </c>
      <c r="L150">
        <f>IF($A150="",NA(),IF($C150="Deckbuilder",3+$F150*0.023,NA()))</f>
      </c>
      <c r="M150">
        <f>IF($A150="",NA(),IF($C150="Traditional",$B150,NA()))</f>
      </c>
      <c r="N150">
        <f>IF($A150="",NA(),IF($C150="Traditional",4+$F150*0.023,NA()))</f>
      </c>
      <c r="O150">
        <f>IF($A150="","",$D150+ROW()/1000000)</f>
      </c>
      <c r="P150" t="str">
        <f>IF(OR($A150="",INDEX(games!$H:$H,ROW())=""),"",INDEX(games!$H:$H,ROW()))</f>
      </c>
      <c r="Q150">
        <f>IF(OR($A150="",$P150&lt;&gt;"Yes"),"",$D150+ROW()/1000000)</f>
      </c>
      <c r="T150">
        <f>IF($Y150="","",INDEX($B$2:$B$2000,$Y150))</f>
      </c>
      <c r="U150">
        <f>IF($Z150="","",INDEX($B$2:$B$2000,$Z150))</f>
      </c>
      <c r="V150">
        <f>IF(OR($T150="",$U150=""),"",$U150-$T150)</f>
      </c>
      <c r="W150" t="str">
        <f>IF(TRIM(INDEX(connections!$A:$A,ROW()))="","",TRIM(INDEX(connections!$A:$A,ROW())))</f>
      </c>
      <c r="X150" t="str">
        <f>IF($W150="","",TRIM(INDEX(connections!$B:$B,ROW())))</f>
      </c>
      <c r="Y150">
        <f>IF($W150="","",IFERROR(MATCH($W150,$A$2:$A$2000,0),""))</f>
      </c>
      <c r="Z150">
        <f>IF($X150="","",IFERROR(MATCH($X150,$A$2:$A$2000,0),""))</f>
      </c>
      <c r="AA150" t="str">
        <f>IF($Y150="","",INDEX($P$2:$P$2000,$Y150))</f>
      </c>
      <c r="AB150" t="str">
        <f>IF($Z150="","",INDEX($P$2:$P$2000,$Z150))</f>
      </c>
      <c r="AC150">
        <f>IF(AND($AA150="Yes",$AB150="Yes"),1,"")</f>
      </c>
      <c r="AD150">
        <f>IF(OR($Y150="",$Z150=""),"",IF(INDEX($C$2:$C$2000,$Y150)=INDEX($C$2:$C$2000,$Z150),0,1))</f>
      </c>
      <c r="AE150">
        <f>IF($AC150&lt;&gt;1,"",IF(AND(INDEX($AG$2:$AG$2000,$Y150)=1,INDEX($AG$2:$AG$2000,$Z150)=1),1,""))</f>
      </c>
      <c r="AG150">
        <f>IF($A150="","",COUNTIFS($W$2:$W$2500,$A150,$AB$2:$AB$2500,"Yes")+COUNTIFS($X$2:$X$2500,$A150,$AA$2:$AA$2500,"Yes"))</f>
      </c>
      <c r="AH150" t="str">
        <f>IF(OR($P150&lt;&gt;"Yes",N($AG150)=0),"",IF(AND($AG150=1,COUNTIFS($W$2:$W$2500,$A150,$AE$2:$AE$2500,1)+COUNTIFS($X$2:$X$2500,$A150,$AE$2:$AE$2500,1)&gt;0),"","Yes"))</f>
      </c>
      <c r="AI150">
        <f>IF($AH150="Yes",$AG150,"")</f>
      </c>
      <c r="AJ150">
        <f>IF($AI150="","",$AI150+ROW()/1000000)</f>
      </c>
      <c r="AK150">
        <f>IF(OR($A150="",$P150="Yes",N($AG150)=0),"",$AG150+ROW()/1000000)</f>
      </c>
      <c r="AL150" t="str">
        <f>IF($A150="","",INDEX(games!$J:$J,ROW())&amp;"")</f>
      </c>
      <c r="AM150">
        <f>IF($A150="","",SUMPRODUCT($AO150:$BD150,'Map Analysis'!$AP$2^{0,1,2,3,4,5,6,7,8,9,10,11,12,13,14,15}))</f>
      </c>
      <c r="AN150">
        <f>IF($A150="","",$AM150+ROW()/10000000)</f>
      </c>
      <c r="AO150">
        <f>IF($A150="","",COUNTIF($W$2:$W$2500,$A150))</f>
      </c>
      <c r="AP150">
        <f>IF($A150="","",SUMIFS($BF$2:$BF$2500,$W$2:$W$2500,$A150))</f>
      </c>
      <c r="AQ150">
        <f>IF($A150="","",SUMIFS($BG$2:$BG$2500,$W$2:$W$2500,$A150))</f>
      </c>
      <c r="AR150">
        <f>IF($A150="","",SUMIFS($BH$2:$BH$2500,$W$2:$W$2500,$A150))</f>
      </c>
      <c r="AS150">
        <f>IF($A150="","",SUMIFS($BI$2:$BI$2500,$W$2:$W$2500,$A150))</f>
      </c>
      <c r="AT150">
        <f>IF($A150="","",SUMIFS($BJ$2:$BJ$2500,$W$2:$W$2500,$A150))</f>
      </c>
      <c r="AU150">
        <f>IF($A150="","",SUMIFS($BK$2:$BK$2500,$W$2:$W$2500,$A150))</f>
      </c>
      <c r="AV150">
        <f>IF($A150="","",SUMIFS($BL$2:$BL$2500,$W$2:$W$2500,$A150))</f>
      </c>
      <c r="AW150">
        <f>IF($A150="","",SUMIFS($BM$2:$BM$2500,$W$2:$W$2500,$A150))</f>
      </c>
      <c r="AX150">
        <f>IF($A150="","",SUMIFS($BN$2:$BN$2500,$W$2:$W$2500,$A150))</f>
      </c>
      <c r="AY150">
        <f>IF($A150="","",SUMIFS($BO$2:$BO$2500,$W$2:$W$2500,$A150))</f>
      </c>
      <c r="AZ150">
        <f>IF($A150="","",SUMIFS($BP$2:$BP$2500,$W$2:$W$2500,$A150))</f>
      </c>
      <c r="BA150">
        <f>IF($A150="","",SUMIFS($BQ$2:$BQ$2500,$W$2:$W$2500,$A150))</f>
      </c>
      <c r="BB150">
        <f>IF($A150="","",SUMIFS($BR$2:$BR$2500,$W$2:$W$2500,$A150))</f>
      </c>
      <c r="BC150">
        <f>IF($A150="","",SUMIFS($BS$2:$BS$2500,$W$2:$W$2500,$A150))</f>
      </c>
      <c r="BD150">
        <f>IF($A150="","",SUMIFS($BT$2:$BT$2500,$W$2:$W$2500,$A150))</f>
      </c>
      <c r="BF150">
        <f>IF($Z150="","",INDEX($AO$2:$AO$2000,$Z150))</f>
      </c>
      <c r="BG150">
        <f>IF($Z150="","",INDEX($AP$2:$AP$2000,$Z150))</f>
      </c>
      <c r="BH150">
        <f>IF($Z150="","",INDEX($AQ$2:$AQ$2000,$Z150))</f>
      </c>
      <c r="BI150">
        <f>IF($Z150="","",INDEX($AR$2:$AR$2000,$Z150))</f>
      </c>
      <c r="BJ150">
        <f>IF($Z150="","",INDEX($AS$2:$AS$2000,$Z150))</f>
      </c>
      <c r="BK150">
        <f>IF($Z150="","",INDEX($AT$2:$AT$2000,$Z150))</f>
      </c>
      <c r="BL150">
        <f>IF($Z150="","",INDEX($AU$2:$AU$2000,$Z150))</f>
      </c>
      <c r="BM150">
        <f>IF($Z150="","",INDEX($AV$2:$AV$2000,$Z150))</f>
      </c>
      <c r="BN150">
        <f>IF($Z150="","",INDEX($AW$2:$AW$2000,$Z150))</f>
      </c>
      <c r="BO150">
        <f>IF($Z150="","",INDEX($AX$2:$AX$2000,$Z150))</f>
      </c>
      <c r="BP150">
        <f>IF($Z150="","",INDEX($AY$2:$AY$2000,$Z150))</f>
      </c>
      <c r="BQ150">
        <f>IF($Z150="","",INDEX($AZ$2:$AZ$2000,$Z150))</f>
      </c>
      <c r="BR150">
        <f>IF($Z150="","",INDEX($BA$2:$BA$2000,$Z150))</f>
      </c>
      <c r="BS150">
        <f>IF($Z150="","",INDEX($BB$2:$BB$2000,$Z150))</f>
      </c>
      <c r="BT150">
        <f>IF($Z150="","",INDEX($BC$2:$BC$2000,$Z150))</f>
      </c>
      <c r="BV150">
        <f>IF(OR($A150="",$P150&lt;&gt;"Yes",$AH150="Yes"),"",1+N($AG150))</f>
      </c>
      <c r="BW150">
        <f>IF($A150="","",COUNTIFS($W$2:$W$2500,$A150,$BZ$2:$BZ$2500,"Yes")+COUNTIFS($X$2:$X$2500,$A150,$BY$2:$BY$2500,"Yes"))</f>
      </c>
      <c r="BX150">
        <f>IF(OR($A150="",$P150="Yes"),"",IF(N($BW150)=0,0,1+SUMIFS($CB$2:$CB$2500,$W$2:$W$2500,$A150)+SUMIFS($CA$2:$CA$2500,$X$2:$X$2500,$A150)))</f>
      </c>
      <c r="BY150" t="str">
        <f>IF($Y150="","",INDEX($AH$2:$AH$2000,$Y150)&amp;"")</f>
      </c>
      <c r="BZ150" t="str">
        <f>IF($Z150="","",INDEX($AH$2:$AH$2000,$Z150)&amp;"")</f>
      </c>
      <c r="CA150">
        <f>IF($Y150="","",INDEX($BV$2:$BV$2000,$Y150))</f>
      </c>
      <c r="CB150">
        <f>IF($Z150="","",INDEX($BV$2:$BV$2000,$Z150))</f>
      </c>
    </row>
    <row r="151">
      <c r="A151" t="str">
        <f>IF(TRIM(INDEX(games!$A:$A,ROW()))="","",TRIM(INDEX(games!$A:$A,ROW())))</f>
      </c>
      <c r="B151">
        <f>IF(OR($A151="",INDEX(games!$B:$B,ROW())=""),"",INDEX(games!$B:$B,ROW()))</f>
      </c>
      <c r="C151" t="str">
        <f>IF(OR($A151="",INDEX(games!$C:$C,ROW())=""),"",INDEX(games!$C:$C,ROW()))</f>
      </c>
      <c r="D151">
        <f>IF($A151="","",COUNTIF($W$2:$W$2500,$A151)+COUNTIF($X$2:$X$2500,$A151))</f>
      </c>
      <c r="E151">
        <f>IF($A151="","",IFERROR(MATCH($C151,$R$2:$R$5,0),0))</f>
      </c>
      <c r="F151">
        <f>IF($A151="","",MOD(ROW(),34))</f>
      </c>
      <c r="G151">
        <f>IF($A151="",NA(),IF($C151="Action",$B151,NA()))</f>
      </c>
      <c r="H151">
        <f>IF($A151="",NA(),IF($C151="Action",1+$F151*0.023,NA()))</f>
      </c>
      <c r="I151">
        <f>IF($A151="",NA(),IF($C151="Strategy",$B151,NA()))</f>
      </c>
      <c r="J151">
        <f>IF($A151="",NA(),IF($C151="Strategy",2+$F151*0.023,NA()))</f>
      </c>
      <c r="K151">
        <f>IF($A151="",NA(),IF($C151="Deckbuilder",$B151,NA()))</f>
      </c>
      <c r="L151">
        <f>IF($A151="",NA(),IF($C151="Deckbuilder",3+$F151*0.023,NA()))</f>
      </c>
      <c r="M151">
        <f>IF($A151="",NA(),IF($C151="Traditional",$B151,NA()))</f>
      </c>
      <c r="N151">
        <f>IF($A151="",NA(),IF($C151="Traditional",4+$F151*0.023,NA()))</f>
      </c>
      <c r="O151">
        <f>IF($A151="","",$D151+ROW()/1000000)</f>
      </c>
      <c r="P151" t="str">
        <f>IF(OR($A151="",INDEX(games!$H:$H,ROW())=""),"",INDEX(games!$H:$H,ROW()))</f>
      </c>
      <c r="Q151">
        <f>IF(OR($A151="",$P151&lt;&gt;"Yes"),"",$D151+ROW()/1000000)</f>
      </c>
      <c r="T151">
        <f>IF($Y151="","",INDEX($B$2:$B$2000,$Y151))</f>
      </c>
      <c r="U151">
        <f>IF($Z151="","",INDEX($B$2:$B$2000,$Z151))</f>
      </c>
      <c r="V151">
        <f>IF(OR($T151="",$U151=""),"",$U151-$T151)</f>
      </c>
      <c r="W151" t="str">
        <f>IF(TRIM(INDEX(connections!$A:$A,ROW()))="","",TRIM(INDEX(connections!$A:$A,ROW())))</f>
      </c>
      <c r="X151" t="str">
        <f>IF($W151="","",TRIM(INDEX(connections!$B:$B,ROW())))</f>
      </c>
      <c r="Y151">
        <f>IF($W151="","",IFERROR(MATCH($W151,$A$2:$A$2000,0),""))</f>
      </c>
      <c r="Z151">
        <f>IF($X151="","",IFERROR(MATCH($X151,$A$2:$A$2000,0),""))</f>
      </c>
      <c r="AA151" t="str">
        <f>IF($Y151="","",INDEX($P$2:$P$2000,$Y151))</f>
      </c>
      <c r="AB151" t="str">
        <f>IF($Z151="","",INDEX($P$2:$P$2000,$Z151))</f>
      </c>
      <c r="AC151">
        <f>IF(AND($AA151="Yes",$AB151="Yes"),1,"")</f>
      </c>
      <c r="AD151">
        <f>IF(OR($Y151="",$Z151=""),"",IF(INDEX($C$2:$C$2000,$Y151)=INDEX($C$2:$C$2000,$Z151),0,1))</f>
      </c>
      <c r="AE151">
        <f>IF($AC151&lt;&gt;1,"",IF(AND(INDEX($AG$2:$AG$2000,$Y151)=1,INDEX($AG$2:$AG$2000,$Z151)=1),1,""))</f>
      </c>
      <c r="AG151">
        <f>IF($A151="","",COUNTIFS($W$2:$W$2500,$A151,$AB$2:$AB$2500,"Yes")+COUNTIFS($X$2:$X$2500,$A151,$AA$2:$AA$2500,"Yes"))</f>
      </c>
      <c r="AH151" t="str">
        <f>IF(OR($P151&lt;&gt;"Yes",N($AG151)=0),"",IF(AND($AG151=1,COUNTIFS($W$2:$W$2500,$A151,$AE$2:$AE$2500,1)+COUNTIFS($X$2:$X$2500,$A151,$AE$2:$AE$2500,1)&gt;0),"","Yes"))</f>
      </c>
      <c r="AI151">
        <f>IF($AH151="Yes",$AG151,"")</f>
      </c>
      <c r="AJ151">
        <f>IF($AI151="","",$AI151+ROW()/1000000)</f>
      </c>
      <c r="AK151">
        <f>IF(OR($A151="",$P151="Yes",N($AG151)=0),"",$AG151+ROW()/1000000)</f>
      </c>
      <c r="AL151" t="str">
        <f>IF($A151="","",INDEX(games!$J:$J,ROW())&amp;"")</f>
      </c>
      <c r="AM151">
        <f>IF($A151="","",SUMPRODUCT($AO151:$BD151,'Map Analysis'!$AP$2^{0,1,2,3,4,5,6,7,8,9,10,11,12,13,14,15}))</f>
      </c>
      <c r="AN151">
        <f>IF($A151="","",$AM151+ROW()/10000000)</f>
      </c>
      <c r="AO151">
        <f>IF($A151="","",COUNTIF($W$2:$W$2500,$A151))</f>
      </c>
      <c r="AP151">
        <f>IF($A151="","",SUMIFS($BF$2:$BF$2500,$W$2:$W$2500,$A151))</f>
      </c>
      <c r="AQ151">
        <f>IF($A151="","",SUMIFS($BG$2:$BG$2500,$W$2:$W$2500,$A151))</f>
      </c>
      <c r="AR151">
        <f>IF($A151="","",SUMIFS($BH$2:$BH$2500,$W$2:$W$2500,$A151))</f>
      </c>
      <c r="AS151">
        <f>IF($A151="","",SUMIFS($BI$2:$BI$2500,$W$2:$W$2500,$A151))</f>
      </c>
      <c r="AT151">
        <f>IF($A151="","",SUMIFS($BJ$2:$BJ$2500,$W$2:$W$2500,$A151))</f>
      </c>
      <c r="AU151">
        <f>IF($A151="","",SUMIFS($BK$2:$BK$2500,$W$2:$W$2500,$A151))</f>
      </c>
      <c r="AV151">
        <f>IF($A151="","",SUMIFS($BL$2:$BL$2500,$W$2:$W$2500,$A151))</f>
      </c>
      <c r="AW151">
        <f>IF($A151="","",SUMIFS($BM$2:$BM$2500,$W$2:$W$2500,$A151))</f>
      </c>
      <c r="AX151">
        <f>IF($A151="","",SUMIFS($BN$2:$BN$2500,$W$2:$W$2500,$A151))</f>
      </c>
      <c r="AY151">
        <f>IF($A151="","",SUMIFS($BO$2:$BO$2500,$W$2:$W$2500,$A151))</f>
      </c>
      <c r="AZ151">
        <f>IF($A151="","",SUMIFS($BP$2:$BP$2500,$W$2:$W$2500,$A151))</f>
      </c>
      <c r="BA151">
        <f>IF($A151="","",SUMIFS($BQ$2:$BQ$2500,$W$2:$W$2500,$A151))</f>
      </c>
      <c r="BB151">
        <f>IF($A151="","",SUMIFS($BR$2:$BR$2500,$W$2:$W$2500,$A151))</f>
      </c>
      <c r="BC151">
        <f>IF($A151="","",SUMIFS($BS$2:$BS$2500,$W$2:$W$2500,$A151))</f>
      </c>
      <c r="BD151">
        <f>IF($A151="","",SUMIFS($BT$2:$BT$2500,$W$2:$W$2500,$A151))</f>
      </c>
      <c r="BF151">
        <f>IF($Z151="","",INDEX($AO$2:$AO$2000,$Z151))</f>
      </c>
      <c r="BG151">
        <f>IF($Z151="","",INDEX($AP$2:$AP$2000,$Z151))</f>
      </c>
      <c r="BH151">
        <f>IF($Z151="","",INDEX($AQ$2:$AQ$2000,$Z151))</f>
      </c>
      <c r="BI151">
        <f>IF($Z151="","",INDEX($AR$2:$AR$2000,$Z151))</f>
      </c>
      <c r="BJ151">
        <f>IF($Z151="","",INDEX($AS$2:$AS$2000,$Z151))</f>
      </c>
      <c r="BK151">
        <f>IF($Z151="","",INDEX($AT$2:$AT$2000,$Z151))</f>
      </c>
      <c r="BL151">
        <f>IF($Z151="","",INDEX($AU$2:$AU$2000,$Z151))</f>
      </c>
      <c r="BM151">
        <f>IF($Z151="","",INDEX($AV$2:$AV$2000,$Z151))</f>
      </c>
      <c r="BN151">
        <f>IF($Z151="","",INDEX($AW$2:$AW$2000,$Z151))</f>
      </c>
      <c r="BO151">
        <f>IF($Z151="","",INDEX($AX$2:$AX$2000,$Z151))</f>
      </c>
      <c r="BP151">
        <f>IF($Z151="","",INDEX($AY$2:$AY$2000,$Z151))</f>
      </c>
      <c r="BQ151">
        <f>IF($Z151="","",INDEX($AZ$2:$AZ$2000,$Z151))</f>
      </c>
      <c r="BR151">
        <f>IF($Z151="","",INDEX($BA$2:$BA$2000,$Z151))</f>
      </c>
      <c r="BS151">
        <f>IF($Z151="","",INDEX($BB$2:$BB$2000,$Z151))</f>
      </c>
      <c r="BT151">
        <f>IF($Z151="","",INDEX($BC$2:$BC$2000,$Z151))</f>
      </c>
      <c r="BV151">
        <f>IF(OR($A151="",$P151&lt;&gt;"Yes",$AH151="Yes"),"",1+N($AG151))</f>
      </c>
      <c r="BW151">
        <f>IF($A151="","",COUNTIFS($W$2:$W$2500,$A151,$BZ$2:$BZ$2500,"Yes")+COUNTIFS($X$2:$X$2500,$A151,$BY$2:$BY$2500,"Yes"))</f>
      </c>
      <c r="BX151">
        <f>IF(OR($A151="",$P151="Yes"),"",IF(N($BW151)=0,0,1+SUMIFS($CB$2:$CB$2500,$W$2:$W$2500,$A151)+SUMIFS($CA$2:$CA$2500,$X$2:$X$2500,$A151)))</f>
      </c>
      <c r="BY151" t="str">
        <f>IF($Y151="","",INDEX($AH$2:$AH$2000,$Y151)&amp;"")</f>
      </c>
      <c r="BZ151" t="str">
        <f>IF($Z151="","",INDEX($AH$2:$AH$2000,$Z151)&amp;"")</f>
      </c>
      <c r="CA151">
        <f>IF($Y151="","",INDEX($BV$2:$BV$2000,$Y151))</f>
      </c>
      <c r="CB151">
        <f>IF($Z151="","",INDEX($BV$2:$BV$2000,$Z151))</f>
      </c>
    </row>
    <row r="152">
      <c r="A152" t="str">
        <f>IF(TRIM(INDEX(games!$A:$A,ROW()))="","",TRIM(INDEX(games!$A:$A,ROW())))</f>
      </c>
      <c r="B152">
        <f>IF(OR($A152="",INDEX(games!$B:$B,ROW())=""),"",INDEX(games!$B:$B,ROW()))</f>
      </c>
      <c r="C152" t="str">
        <f>IF(OR($A152="",INDEX(games!$C:$C,ROW())=""),"",INDEX(games!$C:$C,ROW()))</f>
      </c>
      <c r="D152">
        <f>IF($A152="","",COUNTIF($W$2:$W$2500,$A152)+COUNTIF($X$2:$X$2500,$A152))</f>
      </c>
      <c r="E152">
        <f>IF($A152="","",IFERROR(MATCH($C152,$R$2:$R$5,0),0))</f>
      </c>
      <c r="F152">
        <f>IF($A152="","",MOD(ROW(),34))</f>
      </c>
      <c r="G152">
        <f>IF($A152="",NA(),IF($C152="Action",$B152,NA()))</f>
      </c>
      <c r="H152">
        <f>IF($A152="",NA(),IF($C152="Action",1+$F152*0.023,NA()))</f>
      </c>
      <c r="I152">
        <f>IF($A152="",NA(),IF($C152="Strategy",$B152,NA()))</f>
      </c>
      <c r="J152">
        <f>IF($A152="",NA(),IF($C152="Strategy",2+$F152*0.023,NA()))</f>
      </c>
      <c r="K152">
        <f>IF($A152="",NA(),IF($C152="Deckbuilder",$B152,NA()))</f>
      </c>
      <c r="L152">
        <f>IF($A152="",NA(),IF($C152="Deckbuilder",3+$F152*0.023,NA()))</f>
      </c>
      <c r="M152">
        <f>IF($A152="",NA(),IF($C152="Traditional",$B152,NA()))</f>
      </c>
      <c r="N152">
        <f>IF($A152="",NA(),IF($C152="Traditional",4+$F152*0.023,NA()))</f>
      </c>
      <c r="O152">
        <f>IF($A152="","",$D152+ROW()/1000000)</f>
      </c>
      <c r="P152" t="str">
        <f>IF(OR($A152="",INDEX(games!$H:$H,ROW())=""),"",INDEX(games!$H:$H,ROW()))</f>
      </c>
      <c r="Q152">
        <f>IF(OR($A152="",$P152&lt;&gt;"Yes"),"",$D152+ROW()/1000000)</f>
      </c>
      <c r="T152">
        <f>IF($Y152="","",INDEX($B$2:$B$2000,$Y152))</f>
      </c>
      <c r="U152">
        <f>IF($Z152="","",INDEX($B$2:$B$2000,$Z152))</f>
      </c>
      <c r="V152">
        <f>IF(OR($T152="",$U152=""),"",$U152-$T152)</f>
      </c>
      <c r="W152" t="str">
        <f>IF(TRIM(INDEX(connections!$A:$A,ROW()))="","",TRIM(INDEX(connections!$A:$A,ROW())))</f>
      </c>
      <c r="X152" t="str">
        <f>IF($W152="","",TRIM(INDEX(connections!$B:$B,ROW())))</f>
      </c>
      <c r="Y152">
        <f>IF($W152="","",IFERROR(MATCH($W152,$A$2:$A$2000,0),""))</f>
      </c>
      <c r="Z152">
        <f>IF($X152="","",IFERROR(MATCH($X152,$A$2:$A$2000,0),""))</f>
      </c>
      <c r="AA152" t="str">
        <f>IF($Y152="","",INDEX($P$2:$P$2000,$Y152))</f>
      </c>
      <c r="AB152" t="str">
        <f>IF($Z152="","",INDEX($P$2:$P$2000,$Z152))</f>
      </c>
      <c r="AC152">
        <f>IF(AND($AA152="Yes",$AB152="Yes"),1,"")</f>
      </c>
      <c r="AD152">
        <f>IF(OR($Y152="",$Z152=""),"",IF(INDEX($C$2:$C$2000,$Y152)=INDEX($C$2:$C$2000,$Z152),0,1))</f>
      </c>
      <c r="AE152">
        <f>IF($AC152&lt;&gt;1,"",IF(AND(INDEX($AG$2:$AG$2000,$Y152)=1,INDEX($AG$2:$AG$2000,$Z152)=1),1,""))</f>
      </c>
      <c r="AG152">
        <f>IF($A152="","",COUNTIFS($W$2:$W$2500,$A152,$AB$2:$AB$2500,"Yes")+COUNTIFS($X$2:$X$2500,$A152,$AA$2:$AA$2500,"Yes"))</f>
      </c>
      <c r="AH152" t="str">
        <f>IF(OR($P152&lt;&gt;"Yes",N($AG152)=0),"",IF(AND($AG152=1,COUNTIFS($W$2:$W$2500,$A152,$AE$2:$AE$2500,1)+COUNTIFS($X$2:$X$2500,$A152,$AE$2:$AE$2500,1)&gt;0),"","Yes"))</f>
      </c>
      <c r="AI152">
        <f>IF($AH152="Yes",$AG152,"")</f>
      </c>
      <c r="AJ152">
        <f>IF($AI152="","",$AI152+ROW()/1000000)</f>
      </c>
      <c r="AK152">
        <f>IF(OR($A152="",$P152="Yes",N($AG152)=0),"",$AG152+ROW()/1000000)</f>
      </c>
      <c r="AL152" t="str">
        <f>IF($A152="","",INDEX(games!$J:$J,ROW())&amp;"")</f>
      </c>
      <c r="AM152">
        <f>IF($A152="","",SUMPRODUCT($AO152:$BD152,'Map Analysis'!$AP$2^{0,1,2,3,4,5,6,7,8,9,10,11,12,13,14,15}))</f>
      </c>
      <c r="AN152">
        <f>IF($A152="","",$AM152+ROW()/10000000)</f>
      </c>
      <c r="AO152">
        <f>IF($A152="","",COUNTIF($W$2:$W$2500,$A152))</f>
      </c>
      <c r="AP152">
        <f>IF($A152="","",SUMIFS($BF$2:$BF$2500,$W$2:$W$2500,$A152))</f>
      </c>
      <c r="AQ152">
        <f>IF($A152="","",SUMIFS($BG$2:$BG$2500,$W$2:$W$2500,$A152))</f>
      </c>
      <c r="AR152">
        <f>IF($A152="","",SUMIFS($BH$2:$BH$2500,$W$2:$W$2500,$A152))</f>
      </c>
      <c r="AS152">
        <f>IF($A152="","",SUMIFS($BI$2:$BI$2500,$W$2:$W$2500,$A152))</f>
      </c>
      <c r="AT152">
        <f>IF($A152="","",SUMIFS($BJ$2:$BJ$2500,$W$2:$W$2500,$A152))</f>
      </c>
      <c r="AU152">
        <f>IF($A152="","",SUMIFS($BK$2:$BK$2500,$W$2:$W$2500,$A152))</f>
      </c>
      <c r="AV152">
        <f>IF($A152="","",SUMIFS($BL$2:$BL$2500,$W$2:$W$2500,$A152))</f>
      </c>
      <c r="AW152">
        <f>IF($A152="","",SUMIFS($BM$2:$BM$2500,$W$2:$W$2500,$A152))</f>
      </c>
      <c r="AX152">
        <f>IF($A152="","",SUMIFS($BN$2:$BN$2500,$W$2:$W$2500,$A152))</f>
      </c>
      <c r="AY152">
        <f>IF($A152="","",SUMIFS($BO$2:$BO$2500,$W$2:$W$2500,$A152))</f>
      </c>
      <c r="AZ152">
        <f>IF($A152="","",SUMIFS($BP$2:$BP$2500,$W$2:$W$2500,$A152))</f>
      </c>
      <c r="BA152">
        <f>IF($A152="","",SUMIFS($BQ$2:$BQ$2500,$W$2:$W$2500,$A152))</f>
      </c>
      <c r="BB152">
        <f>IF($A152="","",SUMIFS($BR$2:$BR$2500,$W$2:$W$2500,$A152))</f>
      </c>
      <c r="BC152">
        <f>IF($A152="","",SUMIFS($BS$2:$BS$2500,$W$2:$W$2500,$A152))</f>
      </c>
      <c r="BD152">
        <f>IF($A152="","",SUMIFS($BT$2:$BT$2500,$W$2:$W$2500,$A152))</f>
      </c>
      <c r="BF152">
        <f>IF($Z152="","",INDEX($AO$2:$AO$2000,$Z152))</f>
      </c>
      <c r="BG152">
        <f>IF($Z152="","",INDEX($AP$2:$AP$2000,$Z152))</f>
      </c>
      <c r="BH152">
        <f>IF($Z152="","",INDEX($AQ$2:$AQ$2000,$Z152))</f>
      </c>
      <c r="BI152">
        <f>IF($Z152="","",INDEX($AR$2:$AR$2000,$Z152))</f>
      </c>
      <c r="BJ152">
        <f>IF($Z152="","",INDEX($AS$2:$AS$2000,$Z152))</f>
      </c>
      <c r="BK152">
        <f>IF($Z152="","",INDEX($AT$2:$AT$2000,$Z152))</f>
      </c>
      <c r="BL152">
        <f>IF($Z152="","",INDEX($AU$2:$AU$2000,$Z152))</f>
      </c>
      <c r="BM152">
        <f>IF($Z152="","",INDEX($AV$2:$AV$2000,$Z152))</f>
      </c>
      <c r="BN152">
        <f>IF($Z152="","",INDEX($AW$2:$AW$2000,$Z152))</f>
      </c>
      <c r="BO152">
        <f>IF($Z152="","",INDEX($AX$2:$AX$2000,$Z152))</f>
      </c>
      <c r="BP152">
        <f>IF($Z152="","",INDEX($AY$2:$AY$2000,$Z152))</f>
      </c>
      <c r="BQ152">
        <f>IF($Z152="","",INDEX($AZ$2:$AZ$2000,$Z152))</f>
      </c>
      <c r="BR152">
        <f>IF($Z152="","",INDEX($BA$2:$BA$2000,$Z152))</f>
      </c>
      <c r="BS152">
        <f>IF($Z152="","",INDEX($BB$2:$BB$2000,$Z152))</f>
      </c>
      <c r="BT152">
        <f>IF($Z152="","",INDEX($BC$2:$BC$2000,$Z152))</f>
      </c>
      <c r="BV152">
        <f>IF(OR($A152="",$P152&lt;&gt;"Yes",$AH152="Yes"),"",1+N($AG152))</f>
      </c>
      <c r="BW152">
        <f>IF($A152="","",COUNTIFS($W$2:$W$2500,$A152,$BZ$2:$BZ$2500,"Yes")+COUNTIFS($X$2:$X$2500,$A152,$BY$2:$BY$2500,"Yes"))</f>
      </c>
      <c r="BX152">
        <f>IF(OR($A152="",$P152="Yes"),"",IF(N($BW152)=0,0,1+SUMIFS($CB$2:$CB$2500,$W$2:$W$2500,$A152)+SUMIFS($CA$2:$CA$2500,$X$2:$X$2500,$A152)))</f>
      </c>
      <c r="BY152" t="str">
        <f>IF($Y152="","",INDEX($AH$2:$AH$2000,$Y152)&amp;"")</f>
      </c>
      <c r="BZ152" t="str">
        <f>IF($Z152="","",INDEX($AH$2:$AH$2000,$Z152)&amp;"")</f>
      </c>
      <c r="CA152">
        <f>IF($Y152="","",INDEX($BV$2:$BV$2000,$Y152))</f>
      </c>
      <c r="CB152">
        <f>IF($Z152="","",INDEX($BV$2:$BV$2000,$Z152))</f>
      </c>
    </row>
    <row r="153">
      <c r="A153" t="str">
        <f>IF(TRIM(INDEX(games!$A:$A,ROW()))="","",TRIM(INDEX(games!$A:$A,ROW())))</f>
      </c>
      <c r="B153">
        <f>IF(OR($A153="",INDEX(games!$B:$B,ROW())=""),"",INDEX(games!$B:$B,ROW()))</f>
      </c>
      <c r="C153" t="str">
        <f>IF(OR($A153="",INDEX(games!$C:$C,ROW())=""),"",INDEX(games!$C:$C,ROW()))</f>
      </c>
      <c r="D153">
        <f>IF($A153="","",COUNTIF($W$2:$W$2500,$A153)+COUNTIF($X$2:$X$2500,$A153))</f>
      </c>
      <c r="E153">
        <f>IF($A153="","",IFERROR(MATCH($C153,$R$2:$R$5,0),0))</f>
      </c>
      <c r="F153">
        <f>IF($A153="","",MOD(ROW(),34))</f>
      </c>
      <c r="G153">
        <f>IF($A153="",NA(),IF($C153="Action",$B153,NA()))</f>
      </c>
      <c r="H153">
        <f>IF($A153="",NA(),IF($C153="Action",1+$F153*0.023,NA()))</f>
      </c>
      <c r="I153">
        <f>IF($A153="",NA(),IF($C153="Strategy",$B153,NA()))</f>
      </c>
      <c r="J153">
        <f>IF($A153="",NA(),IF($C153="Strategy",2+$F153*0.023,NA()))</f>
      </c>
      <c r="K153">
        <f>IF($A153="",NA(),IF($C153="Deckbuilder",$B153,NA()))</f>
      </c>
      <c r="L153">
        <f>IF($A153="",NA(),IF($C153="Deckbuilder",3+$F153*0.023,NA()))</f>
      </c>
      <c r="M153">
        <f>IF($A153="",NA(),IF($C153="Traditional",$B153,NA()))</f>
      </c>
      <c r="N153">
        <f>IF($A153="",NA(),IF($C153="Traditional",4+$F153*0.023,NA()))</f>
      </c>
      <c r="O153">
        <f>IF($A153="","",$D153+ROW()/1000000)</f>
      </c>
      <c r="P153" t="str">
        <f>IF(OR($A153="",INDEX(games!$H:$H,ROW())=""),"",INDEX(games!$H:$H,ROW()))</f>
      </c>
      <c r="Q153">
        <f>IF(OR($A153="",$P153&lt;&gt;"Yes"),"",$D153+ROW()/1000000)</f>
      </c>
      <c r="T153">
        <f>IF($Y153="","",INDEX($B$2:$B$2000,$Y153))</f>
      </c>
      <c r="U153">
        <f>IF($Z153="","",INDEX($B$2:$B$2000,$Z153))</f>
      </c>
      <c r="V153">
        <f>IF(OR($T153="",$U153=""),"",$U153-$T153)</f>
      </c>
      <c r="W153" t="str">
        <f>IF(TRIM(INDEX(connections!$A:$A,ROW()))="","",TRIM(INDEX(connections!$A:$A,ROW())))</f>
      </c>
      <c r="X153" t="str">
        <f>IF($W153="","",TRIM(INDEX(connections!$B:$B,ROW())))</f>
      </c>
      <c r="Y153">
        <f>IF($W153="","",IFERROR(MATCH($W153,$A$2:$A$2000,0),""))</f>
      </c>
      <c r="Z153">
        <f>IF($X153="","",IFERROR(MATCH($X153,$A$2:$A$2000,0),""))</f>
      </c>
      <c r="AA153" t="str">
        <f>IF($Y153="","",INDEX($P$2:$P$2000,$Y153))</f>
      </c>
      <c r="AB153" t="str">
        <f>IF($Z153="","",INDEX($P$2:$P$2000,$Z153))</f>
      </c>
      <c r="AC153">
        <f>IF(AND($AA153="Yes",$AB153="Yes"),1,"")</f>
      </c>
      <c r="AD153">
        <f>IF(OR($Y153="",$Z153=""),"",IF(INDEX($C$2:$C$2000,$Y153)=INDEX($C$2:$C$2000,$Z153),0,1))</f>
      </c>
      <c r="AE153">
        <f>IF($AC153&lt;&gt;1,"",IF(AND(INDEX($AG$2:$AG$2000,$Y153)=1,INDEX($AG$2:$AG$2000,$Z153)=1),1,""))</f>
      </c>
      <c r="AG153">
        <f>IF($A153="","",COUNTIFS($W$2:$W$2500,$A153,$AB$2:$AB$2500,"Yes")+COUNTIFS($X$2:$X$2500,$A153,$AA$2:$AA$2500,"Yes"))</f>
      </c>
      <c r="AH153" t="str">
        <f>IF(OR($P153&lt;&gt;"Yes",N($AG153)=0),"",IF(AND($AG153=1,COUNTIFS($W$2:$W$2500,$A153,$AE$2:$AE$2500,1)+COUNTIFS($X$2:$X$2500,$A153,$AE$2:$AE$2500,1)&gt;0),"","Yes"))</f>
      </c>
      <c r="AI153">
        <f>IF($AH153="Yes",$AG153,"")</f>
      </c>
      <c r="AJ153">
        <f>IF($AI153="","",$AI153+ROW()/1000000)</f>
      </c>
      <c r="AK153">
        <f>IF(OR($A153="",$P153="Yes",N($AG153)=0),"",$AG153+ROW()/1000000)</f>
      </c>
      <c r="AL153" t="str">
        <f>IF($A153="","",INDEX(games!$J:$J,ROW())&amp;"")</f>
      </c>
      <c r="AM153">
        <f>IF($A153="","",SUMPRODUCT($AO153:$BD153,'Map Analysis'!$AP$2^{0,1,2,3,4,5,6,7,8,9,10,11,12,13,14,15}))</f>
      </c>
      <c r="AN153">
        <f>IF($A153="","",$AM153+ROW()/10000000)</f>
      </c>
      <c r="AO153">
        <f>IF($A153="","",COUNTIF($W$2:$W$2500,$A153))</f>
      </c>
      <c r="AP153">
        <f>IF($A153="","",SUMIFS($BF$2:$BF$2500,$W$2:$W$2500,$A153))</f>
      </c>
      <c r="AQ153">
        <f>IF($A153="","",SUMIFS($BG$2:$BG$2500,$W$2:$W$2500,$A153))</f>
      </c>
      <c r="AR153">
        <f>IF($A153="","",SUMIFS($BH$2:$BH$2500,$W$2:$W$2500,$A153))</f>
      </c>
      <c r="AS153">
        <f>IF($A153="","",SUMIFS($BI$2:$BI$2500,$W$2:$W$2500,$A153))</f>
      </c>
      <c r="AT153">
        <f>IF($A153="","",SUMIFS($BJ$2:$BJ$2500,$W$2:$W$2500,$A153))</f>
      </c>
      <c r="AU153">
        <f>IF($A153="","",SUMIFS($BK$2:$BK$2500,$W$2:$W$2500,$A153))</f>
      </c>
      <c r="AV153">
        <f>IF($A153="","",SUMIFS($BL$2:$BL$2500,$W$2:$W$2500,$A153))</f>
      </c>
      <c r="AW153">
        <f>IF($A153="","",SUMIFS($BM$2:$BM$2500,$W$2:$W$2500,$A153))</f>
      </c>
      <c r="AX153">
        <f>IF($A153="","",SUMIFS($BN$2:$BN$2500,$W$2:$W$2500,$A153))</f>
      </c>
      <c r="AY153">
        <f>IF($A153="","",SUMIFS($BO$2:$BO$2500,$W$2:$W$2500,$A153))</f>
      </c>
      <c r="AZ153">
        <f>IF($A153="","",SUMIFS($BP$2:$BP$2500,$W$2:$W$2500,$A153))</f>
      </c>
      <c r="BA153">
        <f>IF($A153="","",SUMIFS($BQ$2:$BQ$2500,$W$2:$W$2500,$A153))</f>
      </c>
      <c r="BB153">
        <f>IF($A153="","",SUMIFS($BR$2:$BR$2500,$W$2:$W$2500,$A153))</f>
      </c>
      <c r="BC153">
        <f>IF($A153="","",SUMIFS($BS$2:$BS$2500,$W$2:$W$2500,$A153))</f>
      </c>
      <c r="BD153">
        <f>IF($A153="","",SUMIFS($BT$2:$BT$2500,$W$2:$W$2500,$A153))</f>
      </c>
      <c r="BF153">
        <f>IF($Z153="","",INDEX($AO$2:$AO$2000,$Z153))</f>
      </c>
      <c r="BG153">
        <f>IF($Z153="","",INDEX($AP$2:$AP$2000,$Z153))</f>
      </c>
      <c r="BH153">
        <f>IF($Z153="","",INDEX($AQ$2:$AQ$2000,$Z153))</f>
      </c>
      <c r="BI153">
        <f>IF($Z153="","",INDEX($AR$2:$AR$2000,$Z153))</f>
      </c>
      <c r="BJ153">
        <f>IF($Z153="","",INDEX($AS$2:$AS$2000,$Z153))</f>
      </c>
      <c r="BK153">
        <f>IF($Z153="","",INDEX($AT$2:$AT$2000,$Z153))</f>
      </c>
      <c r="BL153">
        <f>IF($Z153="","",INDEX($AU$2:$AU$2000,$Z153))</f>
      </c>
      <c r="BM153">
        <f>IF($Z153="","",INDEX($AV$2:$AV$2000,$Z153))</f>
      </c>
      <c r="BN153">
        <f>IF($Z153="","",INDEX($AW$2:$AW$2000,$Z153))</f>
      </c>
      <c r="BO153">
        <f>IF($Z153="","",INDEX($AX$2:$AX$2000,$Z153))</f>
      </c>
      <c r="BP153">
        <f>IF($Z153="","",INDEX($AY$2:$AY$2000,$Z153))</f>
      </c>
      <c r="BQ153">
        <f>IF($Z153="","",INDEX($AZ$2:$AZ$2000,$Z153))</f>
      </c>
      <c r="BR153">
        <f>IF($Z153="","",INDEX($BA$2:$BA$2000,$Z153))</f>
      </c>
      <c r="BS153">
        <f>IF($Z153="","",INDEX($BB$2:$BB$2000,$Z153))</f>
      </c>
      <c r="BT153">
        <f>IF($Z153="","",INDEX($BC$2:$BC$2000,$Z153))</f>
      </c>
      <c r="BV153">
        <f>IF(OR($A153="",$P153&lt;&gt;"Yes",$AH153="Yes"),"",1+N($AG153))</f>
      </c>
      <c r="BW153">
        <f>IF($A153="","",COUNTIFS($W$2:$W$2500,$A153,$BZ$2:$BZ$2500,"Yes")+COUNTIFS($X$2:$X$2500,$A153,$BY$2:$BY$2500,"Yes"))</f>
      </c>
      <c r="BX153">
        <f>IF(OR($A153="",$P153="Yes"),"",IF(N($BW153)=0,0,1+SUMIFS($CB$2:$CB$2500,$W$2:$W$2500,$A153)+SUMIFS($CA$2:$CA$2500,$X$2:$X$2500,$A153)))</f>
      </c>
      <c r="BY153" t="str">
        <f>IF($Y153="","",INDEX($AH$2:$AH$2000,$Y153)&amp;"")</f>
      </c>
      <c r="BZ153" t="str">
        <f>IF($Z153="","",INDEX($AH$2:$AH$2000,$Z153)&amp;"")</f>
      </c>
      <c r="CA153">
        <f>IF($Y153="","",INDEX($BV$2:$BV$2000,$Y153))</f>
      </c>
      <c r="CB153">
        <f>IF($Z153="","",INDEX($BV$2:$BV$2000,$Z153))</f>
      </c>
    </row>
    <row r="154">
      <c r="A154" t="str">
        <f>IF(TRIM(INDEX(games!$A:$A,ROW()))="","",TRIM(INDEX(games!$A:$A,ROW())))</f>
      </c>
      <c r="B154">
        <f>IF(OR($A154="",INDEX(games!$B:$B,ROW())=""),"",INDEX(games!$B:$B,ROW()))</f>
      </c>
      <c r="C154" t="str">
        <f>IF(OR($A154="",INDEX(games!$C:$C,ROW())=""),"",INDEX(games!$C:$C,ROW()))</f>
      </c>
      <c r="D154">
        <f>IF($A154="","",COUNTIF($W$2:$W$2500,$A154)+COUNTIF($X$2:$X$2500,$A154))</f>
      </c>
      <c r="E154">
        <f>IF($A154="","",IFERROR(MATCH($C154,$R$2:$R$5,0),0))</f>
      </c>
      <c r="F154">
        <f>IF($A154="","",MOD(ROW(),34))</f>
      </c>
      <c r="G154">
        <f>IF($A154="",NA(),IF($C154="Action",$B154,NA()))</f>
      </c>
      <c r="H154">
        <f>IF($A154="",NA(),IF($C154="Action",1+$F154*0.023,NA()))</f>
      </c>
      <c r="I154">
        <f>IF($A154="",NA(),IF($C154="Strategy",$B154,NA()))</f>
      </c>
      <c r="J154">
        <f>IF($A154="",NA(),IF($C154="Strategy",2+$F154*0.023,NA()))</f>
      </c>
      <c r="K154">
        <f>IF($A154="",NA(),IF($C154="Deckbuilder",$B154,NA()))</f>
      </c>
      <c r="L154">
        <f>IF($A154="",NA(),IF($C154="Deckbuilder",3+$F154*0.023,NA()))</f>
      </c>
      <c r="M154">
        <f>IF($A154="",NA(),IF($C154="Traditional",$B154,NA()))</f>
      </c>
      <c r="N154">
        <f>IF($A154="",NA(),IF($C154="Traditional",4+$F154*0.023,NA()))</f>
      </c>
      <c r="O154">
        <f>IF($A154="","",$D154+ROW()/1000000)</f>
      </c>
      <c r="P154" t="str">
        <f>IF(OR($A154="",INDEX(games!$H:$H,ROW())=""),"",INDEX(games!$H:$H,ROW()))</f>
      </c>
      <c r="Q154">
        <f>IF(OR($A154="",$P154&lt;&gt;"Yes"),"",$D154+ROW()/1000000)</f>
      </c>
      <c r="T154">
        <f>IF($Y154="","",INDEX($B$2:$B$2000,$Y154))</f>
      </c>
      <c r="U154">
        <f>IF($Z154="","",INDEX($B$2:$B$2000,$Z154))</f>
      </c>
      <c r="V154">
        <f>IF(OR($T154="",$U154=""),"",$U154-$T154)</f>
      </c>
      <c r="W154" t="str">
        <f>IF(TRIM(INDEX(connections!$A:$A,ROW()))="","",TRIM(INDEX(connections!$A:$A,ROW())))</f>
      </c>
      <c r="X154" t="str">
        <f>IF($W154="","",TRIM(INDEX(connections!$B:$B,ROW())))</f>
      </c>
      <c r="Y154">
        <f>IF($W154="","",IFERROR(MATCH($W154,$A$2:$A$2000,0),""))</f>
      </c>
      <c r="Z154">
        <f>IF($X154="","",IFERROR(MATCH($X154,$A$2:$A$2000,0),""))</f>
      </c>
      <c r="AA154" t="str">
        <f>IF($Y154="","",INDEX($P$2:$P$2000,$Y154))</f>
      </c>
      <c r="AB154" t="str">
        <f>IF($Z154="","",INDEX($P$2:$P$2000,$Z154))</f>
      </c>
      <c r="AC154">
        <f>IF(AND($AA154="Yes",$AB154="Yes"),1,"")</f>
      </c>
      <c r="AD154">
        <f>IF(OR($Y154="",$Z154=""),"",IF(INDEX($C$2:$C$2000,$Y154)=INDEX($C$2:$C$2000,$Z154),0,1))</f>
      </c>
      <c r="AE154">
        <f>IF($AC154&lt;&gt;1,"",IF(AND(INDEX($AG$2:$AG$2000,$Y154)=1,INDEX($AG$2:$AG$2000,$Z154)=1),1,""))</f>
      </c>
      <c r="AG154">
        <f>IF($A154="","",COUNTIFS($W$2:$W$2500,$A154,$AB$2:$AB$2500,"Yes")+COUNTIFS($X$2:$X$2500,$A154,$AA$2:$AA$2500,"Yes"))</f>
      </c>
      <c r="AH154" t="str">
        <f>IF(OR($P154&lt;&gt;"Yes",N($AG154)=0),"",IF(AND($AG154=1,COUNTIFS($W$2:$W$2500,$A154,$AE$2:$AE$2500,1)+COUNTIFS($X$2:$X$2500,$A154,$AE$2:$AE$2500,1)&gt;0),"","Yes"))</f>
      </c>
      <c r="AI154">
        <f>IF($AH154="Yes",$AG154,"")</f>
      </c>
      <c r="AJ154">
        <f>IF($AI154="","",$AI154+ROW()/1000000)</f>
      </c>
      <c r="AK154">
        <f>IF(OR($A154="",$P154="Yes",N($AG154)=0),"",$AG154+ROW()/1000000)</f>
      </c>
      <c r="AL154" t="str">
        <f>IF($A154="","",INDEX(games!$J:$J,ROW())&amp;"")</f>
      </c>
      <c r="AM154">
        <f>IF($A154="","",SUMPRODUCT($AO154:$BD154,'Map Analysis'!$AP$2^{0,1,2,3,4,5,6,7,8,9,10,11,12,13,14,15}))</f>
      </c>
      <c r="AN154">
        <f>IF($A154="","",$AM154+ROW()/10000000)</f>
      </c>
      <c r="AO154">
        <f>IF($A154="","",COUNTIF($W$2:$W$2500,$A154))</f>
      </c>
      <c r="AP154">
        <f>IF($A154="","",SUMIFS($BF$2:$BF$2500,$W$2:$W$2500,$A154))</f>
      </c>
      <c r="AQ154">
        <f>IF($A154="","",SUMIFS($BG$2:$BG$2500,$W$2:$W$2500,$A154))</f>
      </c>
      <c r="AR154">
        <f>IF($A154="","",SUMIFS($BH$2:$BH$2500,$W$2:$W$2500,$A154))</f>
      </c>
      <c r="AS154">
        <f>IF($A154="","",SUMIFS($BI$2:$BI$2500,$W$2:$W$2500,$A154))</f>
      </c>
      <c r="AT154">
        <f>IF($A154="","",SUMIFS($BJ$2:$BJ$2500,$W$2:$W$2500,$A154))</f>
      </c>
      <c r="AU154">
        <f>IF($A154="","",SUMIFS($BK$2:$BK$2500,$W$2:$W$2500,$A154))</f>
      </c>
      <c r="AV154">
        <f>IF($A154="","",SUMIFS($BL$2:$BL$2500,$W$2:$W$2500,$A154))</f>
      </c>
      <c r="AW154">
        <f>IF($A154="","",SUMIFS($BM$2:$BM$2500,$W$2:$W$2500,$A154))</f>
      </c>
      <c r="AX154">
        <f>IF($A154="","",SUMIFS($BN$2:$BN$2500,$W$2:$W$2500,$A154))</f>
      </c>
      <c r="AY154">
        <f>IF($A154="","",SUMIFS($BO$2:$BO$2500,$W$2:$W$2500,$A154))</f>
      </c>
      <c r="AZ154">
        <f>IF($A154="","",SUMIFS($BP$2:$BP$2500,$W$2:$W$2500,$A154))</f>
      </c>
      <c r="BA154">
        <f>IF($A154="","",SUMIFS($BQ$2:$BQ$2500,$W$2:$W$2500,$A154))</f>
      </c>
      <c r="BB154">
        <f>IF($A154="","",SUMIFS($BR$2:$BR$2500,$W$2:$W$2500,$A154))</f>
      </c>
      <c r="BC154">
        <f>IF($A154="","",SUMIFS($BS$2:$BS$2500,$W$2:$W$2500,$A154))</f>
      </c>
      <c r="BD154">
        <f>IF($A154="","",SUMIFS($BT$2:$BT$2500,$W$2:$W$2500,$A154))</f>
      </c>
      <c r="BF154">
        <f>IF($Z154="","",INDEX($AO$2:$AO$2000,$Z154))</f>
      </c>
      <c r="BG154">
        <f>IF($Z154="","",INDEX($AP$2:$AP$2000,$Z154))</f>
      </c>
      <c r="BH154">
        <f>IF($Z154="","",INDEX($AQ$2:$AQ$2000,$Z154))</f>
      </c>
      <c r="BI154">
        <f>IF($Z154="","",INDEX($AR$2:$AR$2000,$Z154))</f>
      </c>
      <c r="BJ154">
        <f>IF($Z154="","",INDEX($AS$2:$AS$2000,$Z154))</f>
      </c>
      <c r="BK154">
        <f>IF($Z154="","",INDEX($AT$2:$AT$2000,$Z154))</f>
      </c>
      <c r="BL154">
        <f>IF($Z154="","",INDEX($AU$2:$AU$2000,$Z154))</f>
      </c>
      <c r="BM154">
        <f>IF($Z154="","",INDEX($AV$2:$AV$2000,$Z154))</f>
      </c>
      <c r="BN154">
        <f>IF($Z154="","",INDEX($AW$2:$AW$2000,$Z154))</f>
      </c>
      <c r="BO154">
        <f>IF($Z154="","",INDEX($AX$2:$AX$2000,$Z154))</f>
      </c>
      <c r="BP154">
        <f>IF($Z154="","",INDEX($AY$2:$AY$2000,$Z154))</f>
      </c>
      <c r="BQ154">
        <f>IF($Z154="","",INDEX($AZ$2:$AZ$2000,$Z154))</f>
      </c>
      <c r="BR154">
        <f>IF($Z154="","",INDEX($BA$2:$BA$2000,$Z154))</f>
      </c>
      <c r="BS154">
        <f>IF($Z154="","",INDEX($BB$2:$BB$2000,$Z154))</f>
      </c>
      <c r="BT154">
        <f>IF($Z154="","",INDEX($BC$2:$BC$2000,$Z154))</f>
      </c>
      <c r="BV154">
        <f>IF(OR($A154="",$P154&lt;&gt;"Yes",$AH154="Yes"),"",1+N($AG154))</f>
      </c>
      <c r="BW154">
        <f>IF($A154="","",COUNTIFS($W$2:$W$2500,$A154,$BZ$2:$BZ$2500,"Yes")+COUNTIFS($X$2:$X$2500,$A154,$BY$2:$BY$2500,"Yes"))</f>
      </c>
      <c r="BX154">
        <f>IF(OR($A154="",$P154="Yes"),"",IF(N($BW154)=0,0,1+SUMIFS($CB$2:$CB$2500,$W$2:$W$2500,$A154)+SUMIFS($CA$2:$CA$2500,$X$2:$X$2500,$A154)))</f>
      </c>
      <c r="BY154" t="str">
        <f>IF($Y154="","",INDEX($AH$2:$AH$2000,$Y154)&amp;"")</f>
      </c>
      <c r="BZ154" t="str">
        <f>IF($Z154="","",INDEX($AH$2:$AH$2000,$Z154)&amp;"")</f>
      </c>
      <c r="CA154">
        <f>IF($Y154="","",INDEX($BV$2:$BV$2000,$Y154))</f>
      </c>
      <c r="CB154">
        <f>IF($Z154="","",INDEX($BV$2:$BV$2000,$Z154))</f>
      </c>
    </row>
    <row r="155">
      <c r="A155" t="str">
        <f>IF(TRIM(INDEX(games!$A:$A,ROW()))="","",TRIM(INDEX(games!$A:$A,ROW())))</f>
      </c>
      <c r="B155">
        <f>IF(OR($A155="",INDEX(games!$B:$B,ROW())=""),"",INDEX(games!$B:$B,ROW()))</f>
      </c>
      <c r="C155" t="str">
        <f>IF(OR($A155="",INDEX(games!$C:$C,ROW())=""),"",INDEX(games!$C:$C,ROW()))</f>
      </c>
      <c r="D155">
        <f>IF($A155="","",COUNTIF($W$2:$W$2500,$A155)+COUNTIF($X$2:$X$2500,$A155))</f>
      </c>
      <c r="E155">
        <f>IF($A155="","",IFERROR(MATCH($C155,$R$2:$R$5,0),0))</f>
      </c>
      <c r="F155">
        <f>IF($A155="","",MOD(ROW(),34))</f>
      </c>
      <c r="G155">
        <f>IF($A155="",NA(),IF($C155="Action",$B155,NA()))</f>
      </c>
      <c r="H155">
        <f>IF($A155="",NA(),IF($C155="Action",1+$F155*0.023,NA()))</f>
      </c>
      <c r="I155">
        <f>IF($A155="",NA(),IF($C155="Strategy",$B155,NA()))</f>
      </c>
      <c r="J155">
        <f>IF($A155="",NA(),IF($C155="Strategy",2+$F155*0.023,NA()))</f>
      </c>
      <c r="K155">
        <f>IF($A155="",NA(),IF($C155="Deckbuilder",$B155,NA()))</f>
      </c>
      <c r="L155">
        <f>IF($A155="",NA(),IF($C155="Deckbuilder",3+$F155*0.023,NA()))</f>
      </c>
      <c r="M155">
        <f>IF($A155="",NA(),IF($C155="Traditional",$B155,NA()))</f>
      </c>
      <c r="N155">
        <f>IF($A155="",NA(),IF($C155="Traditional",4+$F155*0.023,NA()))</f>
      </c>
      <c r="O155">
        <f>IF($A155="","",$D155+ROW()/1000000)</f>
      </c>
      <c r="P155" t="str">
        <f>IF(OR($A155="",INDEX(games!$H:$H,ROW())=""),"",INDEX(games!$H:$H,ROW()))</f>
      </c>
      <c r="Q155">
        <f>IF(OR($A155="",$P155&lt;&gt;"Yes"),"",$D155+ROW()/1000000)</f>
      </c>
      <c r="T155">
        <f>IF($Y155="","",INDEX($B$2:$B$2000,$Y155))</f>
      </c>
      <c r="U155">
        <f>IF($Z155="","",INDEX($B$2:$B$2000,$Z155))</f>
      </c>
      <c r="V155">
        <f>IF(OR($T155="",$U155=""),"",$U155-$T155)</f>
      </c>
      <c r="W155" t="str">
        <f>IF(TRIM(INDEX(connections!$A:$A,ROW()))="","",TRIM(INDEX(connections!$A:$A,ROW())))</f>
      </c>
      <c r="X155" t="str">
        <f>IF($W155="","",TRIM(INDEX(connections!$B:$B,ROW())))</f>
      </c>
      <c r="Y155">
        <f>IF($W155="","",IFERROR(MATCH($W155,$A$2:$A$2000,0),""))</f>
      </c>
      <c r="Z155">
        <f>IF($X155="","",IFERROR(MATCH($X155,$A$2:$A$2000,0),""))</f>
      </c>
      <c r="AA155" t="str">
        <f>IF($Y155="","",INDEX($P$2:$P$2000,$Y155))</f>
      </c>
      <c r="AB155" t="str">
        <f>IF($Z155="","",INDEX($P$2:$P$2000,$Z155))</f>
      </c>
      <c r="AC155">
        <f>IF(AND($AA155="Yes",$AB155="Yes"),1,"")</f>
      </c>
      <c r="AD155">
        <f>IF(OR($Y155="",$Z155=""),"",IF(INDEX($C$2:$C$2000,$Y155)=INDEX($C$2:$C$2000,$Z155),0,1))</f>
      </c>
      <c r="AE155">
        <f>IF($AC155&lt;&gt;1,"",IF(AND(INDEX($AG$2:$AG$2000,$Y155)=1,INDEX($AG$2:$AG$2000,$Z155)=1),1,""))</f>
      </c>
      <c r="AG155">
        <f>IF($A155="","",COUNTIFS($W$2:$W$2500,$A155,$AB$2:$AB$2500,"Yes")+COUNTIFS($X$2:$X$2500,$A155,$AA$2:$AA$2500,"Yes"))</f>
      </c>
      <c r="AH155" t="str">
        <f>IF(OR($P155&lt;&gt;"Yes",N($AG155)=0),"",IF(AND($AG155=1,COUNTIFS($W$2:$W$2500,$A155,$AE$2:$AE$2500,1)+COUNTIFS($X$2:$X$2500,$A155,$AE$2:$AE$2500,1)&gt;0),"","Yes"))</f>
      </c>
      <c r="AI155">
        <f>IF($AH155="Yes",$AG155,"")</f>
      </c>
      <c r="AJ155">
        <f>IF($AI155="","",$AI155+ROW()/1000000)</f>
      </c>
      <c r="AK155">
        <f>IF(OR($A155="",$P155="Yes",N($AG155)=0),"",$AG155+ROW()/1000000)</f>
      </c>
      <c r="AL155" t="str">
        <f>IF($A155="","",INDEX(games!$J:$J,ROW())&amp;"")</f>
      </c>
      <c r="AM155">
        <f>IF($A155="","",SUMPRODUCT($AO155:$BD155,'Map Analysis'!$AP$2^{0,1,2,3,4,5,6,7,8,9,10,11,12,13,14,15}))</f>
      </c>
      <c r="AN155">
        <f>IF($A155="","",$AM155+ROW()/10000000)</f>
      </c>
      <c r="AO155">
        <f>IF($A155="","",COUNTIF($W$2:$W$2500,$A155))</f>
      </c>
      <c r="AP155">
        <f>IF($A155="","",SUMIFS($BF$2:$BF$2500,$W$2:$W$2500,$A155))</f>
      </c>
      <c r="AQ155">
        <f>IF($A155="","",SUMIFS($BG$2:$BG$2500,$W$2:$W$2500,$A155))</f>
      </c>
      <c r="AR155">
        <f>IF($A155="","",SUMIFS($BH$2:$BH$2500,$W$2:$W$2500,$A155))</f>
      </c>
      <c r="AS155">
        <f>IF($A155="","",SUMIFS($BI$2:$BI$2500,$W$2:$W$2500,$A155))</f>
      </c>
      <c r="AT155">
        <f>IF($A155="","",SUMIFS($BJ$2:$BJ$2500,$W$2:$W$2500,$A155))</f>
      </c>
      <c r="AU155">
        <f>IF($A155="","",SUMIFS($BK$2:$BK$2500,$W$2:$W$2500,$A155))</f>
      </c>
      <c r="AV155">
        <f>IF($A155="","",SUMIFS($BL$2:$BL$2500,$W$2:$W$2500,$A155))</f>
      </c>
      <c r="AW155">
        <f>IF($A155="","",SUMIFS($BM$2:$BM$2500,$W$2:$W$2500,$A155))</f>
      </c>
      <c r="AX155">
        <f>IF($A155="","",SUMIFS($BN$2:$BN$2500,$W$2:$W$2500,$A155))</f>
      </c>
      <c r="AY155">
        <f>IF($A155="","",SUMIFS($BO$2:$BO$2500,$W$2:$W$2500,$A155))</f>
      </c>
      <c r="AZ155">
        <f>IF($A155="","",SUMIFS($BP$2:$BP$2500,$W$2:$W$2500,$A155))</f>
      </c>
      <c r="BA155">
        <f>IF($A155="","",SUMIFS($BQ$2:$BQ$2500,$W$2:$W$2500,$A155))</f>
      </c>
      <c r="BB155">
        <f>IF($A155="","",SUMIFS($BR$2:$BR$2500,$W$2:$W$2500,$A155))</f>
      </c>
      <c r="BC155">
        <f>IF($A155="","",SUMIFS($BS$2:$BS$2500,$W$2:$W$2500,$A155))</f>
      </c>
      <c r="BD155">
        <f>IF($A155="","",SUMIFS($BT$2:$BT$2500,$W$2:$W$2500,$A155))</f>
      </c>
      <c r="BF155">
        <f>IF($Z155="","",INDEX($AO$2:$AO$2000,$Z155))</f>
      </c>
      <c r="BG155">
        <f>IF($Z155="","",INDEX($AP$2:$AP$2000,$Z155))</f>
      </c>
      <c r="BH155">
        <f>IF($Z155="","",INDEX($AQ$2:$AQ$2000,$Z155))</f>
      </c>
      <c r="BI155">
        <f>IF($Z155="","",INDEX($AR$2:$AR$2000,$Z155))</f>
      </c>
      <c r="BJ155">
        <f>IF($Z155="","",INDEX($AS$2:$AS$2000,$Z155))</f>
      </c>
      <c r="BK155">
        <f>IF($Z155="","",INDEX($AT$2:$AT$2000,$Z155))</f>
      </c>
      <c r="BL155">
        <f>IF($Z155="","",INDEX($AU$2:$AU$2000,$Z155))</f>
      </c>
      <c r="BM155">
        <f>IF($Z155="","",INDEX($AV$2:$AV$2000,$Z155))</f>
      </c>
      <c r="BN155">
        <f>IF($Z155="","",INDEX($AW$2:$AW$2000,$Z155))</f>
      </c>
      <c r="BO155">
        <f>IF($Z155="","",INDEX($AX$2:$AX$2000,$Z155))</f>
      </c>
      <c r="BP155">
        <f>IF($Z155="","",INDEX($AY$2:$AY$2000,$Z155))</f>
      </c>
      <c r="BQ155">
        <f>IF($Z155="","",INDEX($AZ$2:$AZ$2000,$Z155))</f>
      </c>
      <c r="BR155">
        <f>IF($Z155="","",INDEX($BA$2:$BA$2000,$Z155))</f>
      </c>
      <c r="BS155">
        <f>IF($Z155="","",INDEX($BB$2:$BB$2000,$Z155))</f>
      </c>
      <c r="BT155">
        <f>IF($Z155="","",INDEX($BC$2:$BC$2000,$Z155))</f>
      </c>
      <c r="BV155">
        <f>IF(OR($A155="",$P155&lt;&gt;"Yes",$AH155="Yes"),"",1+N($AG155))</f>
      </c>
      <c r="BW155">
        <f>IF($A155="","",COUNTIFS($W$2:$W$2500,$A155,$BZ$2:$BZ$2500,"Yes")+COUNTIFS($X$2:$X$2500,$A155,$BY$2:$BY$2500,"Yes"))</f>
      </c>
      <c r="BX155">
        <f>IF(OR($A155="",$P155="Yes"),"",IF(N($BW155)=0,0,1+SUMIFS($CB$2:$CB$2500,$W$2:$W$2500,$A155)+SUMIFS($CA$2:$CA$2500,$X$2:$X$2500,$A155)))</f>
      </c>
      <c r="BY155" t="str">
        <f>IF($Y155="","",INDEX($AH$2:$AH$2000,$Y155)&amp;"")</f>
      </c>
      <c r="BZ155" t="str">
        <f>IF($Z155="","",INDEX($AH$2:$AH$2000,$Z155)&amp;"")</f>
      </c>
      <c r="CA155">
        <f>IF($Y155="","",INDEX($BV$2:$BV$2000,$Y155))</f>
      </c>
      <c r="CB155">
        <f>IF($Z155="","",INDEX($BV$2:$BV$2000,$Z155))</f>
      </c>
    </row>
    <row r="156">
      <c r="A156" t="str">
        <f>IF(TRIM(INDEX(games!$A:$A,ROW()))="","",TRIM(INDEX(games!$A:$A,ROW())))</f>
      </c>
      <c r="B156">
        <f>IF(OR($A156="",INDEX(games!$B:$B,ROW())=""),"",INDEX(games!$B:$B,ROW()))</f>
      </c>
      <c r="C156" t="str">
        <f>IF(OR($A156="",INDEX(games!$C:$C,ROW())=""),"",INDEX(games!$C:$C,ROW()))</f>
      </c>
      <c r="D156">
        <f>IF($A156="","",COUNTIF($W$2:$W$2500,$A156)+COUNTIF($X$2:$X$2500,$A156))</f>
      </c>
      <c r="E156">
        <f>IF($A156="","",IFERROR(MATCH($C156,$R$2:$R$5,0),0))</f>
      </c>
      <c r="F156">
        <f>IF($A156="","",MOD(ROW(),34))</f>
      </c>
      <c r="G156">
        <f>IF($A156="",NA(),IF($C156="Action",$B156,NA()))</f>
      </c>
      <c r="H156">
        <f>IF($A156="",NA(),IF($C156="Action",1+$F156*0.023,NA()))</f>
      </c>
      <c r="I156">
        <f>IF($A156="",NA(),IF($C156="Strategy",$B156,NA()))</f>
      </c>
      <c r="J156">
        <f>IF($A156="",NA(),IF($C156="Strategy",2+$F156*0.023,NA()))</f>
      </c>
      <c r="K156">
        <f>IF($A156="",NA(),IF($C156="Deckbuilder",$B156,NA()))</f>
      </c>
      <c r="L156">
        <f>IF($A156="",NA(),IF($C156="Deckbuilder",3+$F156*0.023,NA()))</f>
      </c>
      <c r="M156">
        <f>IF($A156="",NA(),IF($C156="Traditional",$B156,NA()))</f>
      </c>
      <c r="N156">
        <f>IF($A156="",NA(),IF($C156="Traditional",4+$F156*0.023,NA()))</f>
      </c>
      <c r="O156">
        <f>IF($A156="","",$D156+ROW()/1000000)</f>
      </c>
      <c r="P156" t="str">
        <f>IF(OR($A156="",INDEX(games!$H:$H,ROW())=""),"",INDEX(games!$H:$H,ROW()))</f>
      </c>
      <c r="Q156">
        <f>IF(OR($A156="",$P156&lt;&gt;"Yes"),"",$D156+ROW()/1000000)</f>
      </c>
      <c r="T156">
        <f>IF($Y156="","",INDEX($B$2:$B$2000,$Y156))</f>
      </c>
      <c r="U156">
        <f>IF($Z156="","",INDEX($B$2:$B$2000,$Z156))</f>
      </c>
      <c r="V156">
        <f>IF(OR($T156="",$U156=""),"",$U156-$T156)</f>
      </c>
      <c r="W156" t="str">
        <f>IF(TRIM(INDEX(connections!$A:$A,ROW()))="","",TRIM(INDEX(connections!$A:$A,ROW())))</f>
      </c>
      <c r="X156" t="str">
        <f>IF($W156="","",TRIM(INDEX(connections!$B:$B,ROW())))</f>
      </c>
      <c r="Y156">
        <f>IF($W156="","",IFERROR(MATCH($W156,$A$2:$A$2000,0),""))</f>
      </c>
      <c r="Z156">
        <f>IF($X156="","",IFERROR(MATCH($X156,$A$2:$A$2000,0),""))</f>
      </c>
      <c r="AA156" t="str">
        <f>IF($Y156="","",INDEX($P$2:$P$2000,$Y156))</f>
      </c>
      <c r="AB156" t="str">
        <f>IF($Z156="","",INDEX($P$2:$P$2000,$Z156))</f>
      </c>
      <c r="AC156">
        <f>IF(AND($AA156="Yes",$AB156="Yes"),1,"")</f>
      </c>
      <c r="AD156">
        <f>IF(OR($Y156="",$Z156=""),"",IF(INDEX($C$2:$C$2000,$Y156)=INDEX($C$2:$C$2000,$Z156),0,1))</f>
      </c>
      <c r="AE156">
        <f>IF($AC156&lt;&gt;1,"",IF(AND(INDEX($AG$2:$AG$2000,$Y156)=1,INDEX($AG$2:$AG$2000,$Z156)=1),1,""))</f>
      </c>
      <c r="AG156">
        <f>IF($A156="","",COUNTIFS($W$2:$W$2500,$A156,$AB$2:$AB$2500,"Yes")+COUNTIFS($X$2:$X$2500,$A156,$AA$2:$AA$2500,"Yes"))</f>
      </c>
      <c r="AH156" t="str">
        <f>IF(OR($P156&lt;&gt;"Yes",N($AG156)=0),"",IF(AND($AG156=1,COUNTIFS($W$2:$W$2500,$A156,$AE$2:$AE$2500,1)+COUNTIFS($X$2:$X$2500,$A156,$AE$2:$AE$2500,1)&gt;0),"","Yes"))</f>
      </c>
      <c r="AI156">
        <f>IF($AH156="Yes",$AG156,"")</f>
      </c>
      <c r="AJ156">
        <f>IF($AI156="","",$AI156+ROW()/1000000)</f>
      </c>
      <c r="AK156">
        <f>IF(OR($A156="",$P156="Yes",N($AG156)=0),"",$AG156+ROW()/1000000)</f>
      </c>
      <c r="AL156" t="str">
        <f>IF($A156="","",INDEX(games!$J:$J,ROW())&amp;"")</f>
      </c>
      <c r="AM156">
        <f>IF($A156="","",SUMPRODUCT($AO156:$BD156,'Map Analysis'!$AP$2^{0,1,2,3,4,5,6,7,8,9,10,11,12,13,14,15}))</f>
      </c>
      <c r="AN156">
        <f>IF($A156="","",$AM156+ROW()/10000000)</f>
      </c>
      <c r="AO156">
        <f>IF($A156="","",COUNTIF($W$2:$W$2500,$A156))</f>
      </c>
      <c r="AP156">
        <f>IF($A156="","",SUMIFS($BF$2:$BF$2500,$W$2:$W$2500,$A156))</f>
      </c>
      <c r="AQ156">
        <f>IF($A156="","",SUMIFS($BG$2:$BG$2500,$W$2:$W$2500,$A156))</f>
      </c>
      <c r="AR156">
        <f>IF($A156="","",SUMIFS($BH$2:$BH$2500,$W$2:$W$2500,$A156))</f>
      </c>
      <c r="AS156">
        <f>IF($A156="","",SUMIFS($BI$2:$BI$2500,$W$2:$W$2500,$A156))</f>
      </c>
      <c r="AT156">
        <f>IF($A156="","",SUMIFS($BJ$2:$BJ$2500,$W$2:$W$2500,$A156))</f>
      </c>
      <c r="AU156">
        <f>IF($A156="","",SUMIFS($BK$2:$BK$2500,$W$2:$W$2500,$A156))</f>
      </c>
      <c r="AV156">
        <f>IF($A156="","",SUMIFS($BL$2:$BL$2500,$W$2:$W$2500,$A156))</f>
      </c>
      <c r="AW156">
        <f>IF($A156="","",SUMIFS($BM$2:$BM$2500,$W$2:$W$2500,$A156))</f>
      </c>
      <c r="AX156">
        <f>IF($A156="","",SUMIFS($BN$2:$BN$2500,$W$2:$W$2500,$A156))</f>
      </c>
      <c r="AY156">
        <f>IF($A156="","",SUMIFS($BO$2:$BO$2500,$W$2:$W$2500,$A156))</f>
      </c>
      <c r="AZ156">
        <f>IF($A156="","",SUMIFS($BP$2:$BP$2500,$W$2:$W$2500,$A156))</f>
      </c>
      <c r="BA156">
        <f>IF($A156="","",SUMIFS($BQ$2:$BQ$2500,$W$2:$W$2500,$A156))</f>
      </c>
      <c r="BB156">
        <f>IF($A156="","",SUMIFS($BR$2:$BR$2500,$W$2:$W$2500,$A156))</f>
      </c>
      <c r="BC156">
        <f>IF($A156="","",SUMIFS($BS$2:$BS$2500,$W$2:$W$2500,$A156))</f>
      </c>
      <c r="BD156">
        <f>IF($A156="","",SUMIFS($BT$2:$BT$2500,$W$2:$W$2500,$A156))</f>
      </c>
      <c r="BF156">
        <f>IF($Z156="","",INDEX($AO$2:$AO$2000,$Z156))</f>
      </c>
      <c r="BG156">
        <f>IF($Z156="","",INDEX($AP$2:$AP$2000,$Z156))</f>
      </c>
      <c r="BH156">
        <f>IF($Z156="","",INDEX($AQ$2:$AQ$2000,$Z156))</f>
      </c>
      <c r="BI156">
        <f>IF($Z156="","",INDEX($AR$2:$AR$2000,$Z156))</f>
      </c>
      <c r="BJ156">
        <f>IF($Z156="","",INDEX($AS$2:$AS$2000,$Z156))</f>
      </c>
      <c r="BK156">
        <f>IF($Z156="","",INDEX($AT$2:$AT$2000,$Z156))</f>
      </c>
      <c r="BL156">
        <f>IF($Z156="","",INDEX($AU$2:$AU$2000,$Z156))</f>
      </c>
      <c r="BM156">
        <f>IF($Z156="","",INDEX($AV$2:$AV$2000,$Z156))</f>
      </c>
      <c r="BN156">
        <f>IF($Z156="","",INDEX($AW$2:$AW$2000,$Z156))</f>
      </c>
      <c r="BO156">
        <f>IF($Z156="","",INDEX($AX$2:$AX$2000,$Z156))</f>
      </c>
      <c r="BP156">
        <f>IF($Z156="","",INDEX($AY$2:$AY$2000,$Z156))</f>
      </c>
      <c r="BQ156">
        <f>IF($Z156="","",INDEX($AZ$2:$AZ$2000,$Z156))</f>
      </c>
      <c r="BR156">
        <f>IF($Z156="","",INDEX($BA$2:$BA$2000,$Z156))</f>
      </c>
      <c r="BS156">
        <f>IF($Z156="","",INDEX($BB$2:$BB$2000,$Z156))</f>
      </c>
      <c r="BT156">
        <f>IF($Z156="","",INDEX($BC$2:$BC$2000,$Z156))</f>
      </c>
      <c r="BV156">
        <f>IF(OR($A156="",$P156&lt;&gt;"Yes",$AH156="Yes"),"",1+N($AG156))</f>
      </c>
      <c r="BW156">
        <f>IF($A156="","",COUNTIFS($W$2:$W$2500,$A156,$BZ$2:$BZ$2500,"Yes")+COUNTIFS($X$2:$X$2500,$A156,$BY$2:$BY$2500,"Yes"))</f>
      </c>
      <c r="BX156">
        <f>IF(OR($A156="",$P156="Yes"),"",IF(N($BW156)=0,0,1+SUMIFS($CB$2:$CB$2500,$W$2:$W$2500,$A156)+SUMIFS($CA$2:$CA$2500,$X$2:$X$2500,$A156)))</f>
      </c>
      <c r="BY156" t="str">
        <f>IF($Y156="","",INDEX($AH$2:$AH$2000,$Y156)&amp;"")</f>
      </c>
      <c r="BZ156" t="str">
        <f>IF($Z156="","",INDEX($AH$2:$AH$2000,$Z156)&amp;"")</f>
      </c>
      <c r="CA156">
        <f>IF($Y156="","",INDEX($BV$2:$BV$2000,$Y156))</f>
      </c>
      <c r="CB156">
        <f>IF($Z156="","",INDEX($BV$2:$BV$2000,$Z156))</f>
      </c>
    </row>
    <row r="157">
      <c r="A157" t="str">
        <f>IF(TRIM(INDEX(games!$A:$A,ROW()))="","",TRIM(INDEX(games!$A:$A,ROW())))</f>
      </c>
      <c r="B157">
        <f>IF(OR($A157="",INDEX(games!$B:$B,ROW())=""),"",INDEX(games!$B:$B,ROW()))</f>
      </c>
      <c r="C157" t="str">
        <f>IF(OR($A157="",INDEX(games!$C:$C,ROW())=""),"",INDEX(games!$C:$C,ROW()))</f>
      </c>
      <c r="D157">
        <f>IF($A157="","",COUNTIF($W$2:$W$2500,$A157)+COUNTIF($X$2:$X$2500,$A157))</f>
      </c>
      <c r="E157">
        <f>IF($A157="","",IFERROR(MATCH($C157,$R$2:$R$5,0),0))</f>
      </c>
      <c r="F157">
        <f>IF($A157="","",MOD(ROW(),34))</f>
      </c>
      <c r="G157">
        <f>IF($A157="",NA(),IF($C157="Action",$B157,NA()))</f>
      </c>
      <c r="H157">
        <f>IF($A157="",NA(),IF($C157="Action",1+$F157*0.023,NA()))</f>
      </c>
      <c r="I157">
        <f>IF($A157="",NA(),IF($C157="Strategy",$B157,NA()))</f>
      </c>
      <c r="J157">
        <f>IF($A157="",NA(),IF($C157="Strategy",2+$F157*0.023,NA()))</f>
      </c>
      <c r="K157">
        <f>IF($A157="",NA(),IF($C157="Deckbuilder",$B157,NA()))</f>
      </c>
      <c r="L157">
        <f>IF($A157="",NA(),IF($C157="Deckbuilder",3+$F157*0.023,NA()))</f>
      </c>
      <c r="M157">
        <f>IF($A157="",NA(),IF($C157="Traditional",$B157,NA()))</f>
      </c>
      <c r="N157">
        <f>IF($A157="",NA(),IF($C157="Traditional",4+$F157*0.023,NA()))</f>
      </c>
      <c r="O157">
        <f>IF($A157="","",$D157+ROW()/1000000)</f>
      </c>
      <c r="P157" t="str">
        <f>IF(OR($A157="",INDEX(games!$H:$H,ROW())=""),"",INDEX(games!$H:$H,ROW()))</f>
      </c>
      <c r="Q157">
        <f>IF(OR($A157="",$P157&lt;&gt;"Yes"),"",$D157+ROW()/1000000)</f>
      </c>
      <c r="T157">
        <f>IF($Y157="","",INDEX($B$2:$B$2000,$Y157))</f>
      </c>
      <c r="U157">
        <f>IF($Z157="","",INDEX($B$2:$B$2000,$Z157))</f>
      </c>
      <c r="V157">
        <f>IF(OR($T157="",$U157=""),"",$U157-$T157)</f>
      </c>
      <c r="W157" t="str">
        <f>IF(TRIM(INDEX(connections!$A:$A,ROW()))="","",TRIM(INDEX(connections!$A:$A,ROW())))</f>
      </c>
      <c r="X157" t="str">
        <f>IF($W157="","",TRIM(INDEX(connections!$B:$B,ROW())))</f>
      </c>
      <c r="Y157">
        <f>IF($W157="","",IFERROR(MATCH($W157,$A$2:$A$2000,0),""))</f>
      </c>
      <c r="Z157">
        <f>IF($X157="","",IFERROR(MATCH($X157,$A$2:$A$2000,0),""))</f>
      </c>
      <c r="AA157" t="str">
        <f>IF($Y157="","",INDEX($P$2:$P$2000,$Y157))</f>
      </c>
      <c r="AB157" t="str">
        <f>IF($Z157="","",INDEX($P$2:$P$2000,$Z157))</f>
      </c>
      <c r="AC157">
        <f>IF(AND($AA157="Yes",$AB157="Yes"),1,"")</f>
      </c>
      <c r="AD157">
        <f>IF(OR($Y157="",$Z157=""),"",IF(INDEX($C$2:$C$2000,$Y157)=INDEX($C$2:$C$2000,$Z157),0,1))</f>
      </c>
      <c r="AE157">
        <f>IF($AC157&lt;&gt;1,"",IF(AND(INDEX($AG$2:$AG$2000,$Y157)=1,INDEX($AG$2:$AG$2000,$Z157)=1),1,""))</f>
      </c>
      <c r="AG157">
        <f>IF($A157="","",COUNTIFS($W$2:$W$2500,$A157,$AB$2:$AB$2500,"Yes")+COUNTIFS($X$2:$X$2500,$A157,$AA$2:$AA$2500,"Yes"))</f>
      </c>
      <c r="AH157" t="str">
        <f>IF(OR($P157&lt;&gt;"Yes",N($AG157)=0),"",IF(AND($AG157=1,COUNTIFS($W$2:$W$2500,$A157,$AE$2:$AE$2500,1)+COUNTIFS($X$2:$X$2500,$A157,$AE$2:$AE$2500,1)&gt;0),"","Yes"))</f>
      </c>
      <c r="AI157">
        <f>IF($AH157="Yes",$AG157,"")</f>
      </c>
      <c r="AJ157">
        <f>IF($AI157="","",$AI157+ROW()/1000000)</f>
      </c>
      <c r="AK157">
        <f>IF(OR($A157="",$P157="Yes",N($AG157)=0),"",$AG157+ROW()/1000000)</f>
      </c>
      <c r="AL157" t="str">
        <f>IF($A157="","",INDEX(games!$J:$J,ROW())&amp;"")</f>
      </c>
      <c r="AM157">
        <f>IF($A157="","",SUMPRODUCT($AO157:$BD157,'Map Analysis'!$AP$2^{0,1,2,3,4,5,6,7,8,9,10,11,12,13,14,15}))</f>
      </c>
      <c r="AN157">
        <f>IF($A157="","",$AM157+ROW()/10000000)</f>
      </c>
      <c r="AO157">
        <f>IF($A157="","",COUNTIF($W$2:$W$2500,$A157))</f>
      </c>
      <c r="AP157">
        <f>IF($A157="","",SUMIFS($BF$2:$BF$2500,$W$2:$W$2500,$A157))</f>
      </c>
      <c r="AQ157">
        <f>IF($A157="","",SUMIFS($BG$2:$BG$2500,$W$2:$W$2500,$A157))</f>
      </c>
      <c r="AR157">
        <f>IF($A157="","",SUMIFS($BH$2:$BH$2500,$W$2:$W$2500,$A157))</f>
      </c>
      <c r="AS157">
        <f>IF($A157="","",SUMIFS($BI$2:$BI$2500,$W$2:$W$2500,$A157))</f>
      </c>
      <c r="AT157">
        <f>IF($A157="","",SUMIFS($BJ$2:$BJ$2500,$W$2:$W$2500,$A157))</f>
      </c>
      <c r="AU157">
        <f>IF($A157="","",SUMIFS($BK$2:$BK$2500,$W$2:$W$2500,$A157))</f>
      </c>
      <c r="AV157">
        <f>IF($A157="","",SUMIFS($BL$2:$BL$2500,$W$2:$W$2500,$A157))</f>
      </c>
      <c r="AW157">
        <f>IF($A157="","",SUMIFS($BM$2:$BM$2500,$W$2:$W$2500,$A157))</f>
      </c>
      <c r="AX157">
        <f>IF($A157="","",SUMIFS($BN$2:$BN$2500,$W$2:$W$2500,$A157))</f>
      </c>
      <c r="AY157">
        <f>IF($A157="","",SUMIFS($BO$2:$BO$2500,$W$2:$W$2500,$A157))</f>
      </c>
      <c r="AZ157">
        <f>IF($A157="","",SUMIFS($BP$2:$BP$2500,$W$2:$W$2500,$A157))</f>
      </c>
      <c r="BA157">
        <f>IF($A157="","",SUMIFS($BQ$2:$BQ$2500,$W$2:$W$2500,$A157))</f>
      </c>
      <c r="BB157">
        <f>IF($A157="","",SUMIFS($BR$2:$BR$2500,$W$2:$W$2500,$A157))</f>
      </c>
      <c r="BC157">
        <f>IF($A157="","",SUMIFS($BS$2:$BS$2500,$W$2:$W$2500,$A157))</f>
      </c>
      <c r="BD157">
        <f>IF($A157="","",SUMIFS($BT$2:$BT$2500,$W$2:$W$2500,$A157))</f>
      </c>
      <c r="BF157">
        <f>IF($Z157="","",INDEX($AO$2:$AO$2000,$Z157))</f>
      </c>
      <c r="BG157">
        <f>IF($Z157="","",INDEX($AP$2:$AP$2000,$Z157))</f>
      </c>
      <c r="BH157">
        <f>IF($Z157="","",INDEX($AQ$2:$AQ$2000,$Z157))</f>
      </c>
      <c r="BI157">
        <f>IF($Z157="","",INDEX($AR$2:$AR$2000,$Z157))</f>
      </c>
      <c r="BJ157">
        <f>IF($Z157="","",INDEX($AS$2:$AS$2000,$Z157))</f>
      </c>
      <c r="BK157">
        <f>IF($Z157="","",INDEX($AT$2:$AT$2000,$Z157))</f>
      </c>
      <c r="BL157">
        <f>IF($Z157="","",INDEX($AU$2:$AU$2000,$Z157))</f>
      </c>
      <c r="BM157">
        <f>IF($Z157="","",INDEX($AV$2:$AV$2000,$Z157))</f>
      </c>
      <c r="BN157">
        <f>IF($Z157="","",INDEX($AW$2:$AW$2000,$Z157))</f>
      </c>
      <c r="BO157">
        <f>IF($Z157="","",INDEX($AX$2:$AX$2000,$Z157))</f>
      </c>
      <c r="BP157">
        <f>IF($Z157="","",INDEX($AY$2:$AY$2000,$Z157))</f>
      </c>
      <c r="BQ157">
        <f>IF($Z157="","",INDEX($AZ$2:$AZ$2000,$Z157))</f>
      </c>
      <c r="BR157">
        <f>IF($Z157="","",INDEX($BA$2:$BA$2000,$Z157))</f>
      </c>
      <c r="BS157">
        <f>IF($Z157="","",INDEX($BB$2:$BB$2000,$Z157))</f>
      </c>
      <c r="BT157">
        <f>IF($Z157="","",INDEX($BC$2:$BC$2000,$Z157))</f>
      </c>
      <c r="BV157">
        <f>IF(OR($A157="",$P157&lt;&gt;"Yes",$AH157="Yes"),"",1+N($AG157))</f>
      </c>
      <c r="BW157">
        <f>IF($A157="","",COUNTIFS($W$2:$W$2500,$A157,$BZ$2:$BZ$2500,"Yes")+COUNTIFS($X$2:$X$2500,$A157,$BY$2:$BY$2500,"Yes"))</f>
      </c>
      <c r="BX157">
        <f>IF(OR($A157="",$P157="Yes"),"",IF(N($BW157)=0,0,1+SUMIFS($CB$2:$CB$2500,$W$2:$W$2500,$A157)+SUMIFS($CA$2:$CA$2500,$X$2:$X$2500,$A157)))</f>
      </c>
      <c r="BY157" t="str">
        <f>IF($Y157="","",INDEX($AH$2:$AH$2000,$Y157)&amp;"")</f>
      </c>
      <c r="BZ157" t="str">
        <f>IF($Z157="","",INDEX($AH$2:$AH$2000,$Z157)&amp;"")</f>
      </c>
      <c r="CA157">
        <f>IF($Y157="","",INDEX($BV$2:$BV$2000,$Y157))</f>
      </c>
      <c r="CB157">
        <f>IF($Z157="","",INDEX($BV$2:$BV$2000,$Z157))</f>
      </c>
    </row>
    <row r="158">
      <c r="A158" t="str">
        <f>IF(TRIM(INDEX(games!$A:$A,ROW()))="","",TRIM(INDEX(games!$A:$A,ROW())))</f>
      </c>
      <c r="B158">
        <f>IF(OR($A158="",INDEX(games!$B:$B,ROW())=""),"",INDEX(games!$B:$B,ROW()))</f>
      </c>
      <c r="C158" t="str">
        <f>IF(OR($A158="",INDEX(games!$C:$C,ROW())=""),"",INDEX(games!$C:$C,ROW()))</f>
      </c>
      <c r="D158">
        <f>IF($A158="","",COUNTIF($W$2:$W$2500,$A158)+COUNTIF($X$2:$X$2500,$A158))</f>
      </c>
      <c r="E158">
        <f>IF($A158="","",IFERROR(MATCH($C158,$R$2:$R$5,0),0))</f>
      </c>
      <c r="F158">
        <f>IF($A158="","",MOD(ROW(),34))</f>
      </c>
      <c r="G158">
        <f>IF($A158="",NA(),IF($C158="Action",$B158,NA()))</f>
      </c>
      <c r="H158">
        <f>IF($A158="",NA(),IF($C158="Action",1+$F158*0.023,NA()))</f>
      </c>
      <c r="I158">
        <f>IF($A158="",NA(),IF($C158="Strategy",$B158,NA()))</f>
      </c>
      <c r="J158">
        <f>IF($A158="",NA(),IF($C158="Strategy",2+$F158*0.023,NA()))</f>
      </c>
      <c r="K158">
        <f>IF($A158="",NA(),IF($C158="Deckbuilder",$B158,NA()))</f>
      </c>
      <c r="L158">
        <f>IF($A158="",NA(),IF($C158="Deckbuilder",3+$F158*0.023,NA()))</f>
      </c>
      <c r="M158">
        <f>IF($A158="",NA(),IF($C158="Traditional",$B158,NA()))</f>
      </c>
      <c r="N158">
        <f>IF($A158="",NA(),IF($C158="Traditional",4+$F158*0.023,NA()))</f>
      </c>
      <c r="O158">
        <f>IF($A158="","",$D158+ROW()/1000000)</f>
      </c>
      <c r="P158" t="str">
        <f>IF(OR($A158="",INDEX(games!$H:$H,ROW())=""),"",INDEX(games!$H:$H,ROW()))</f>
      </c>
      <c r="Q158">
        <f>IF(OR($A158="",$P158&lt;&gt;"Yes"),"",$D158+ROW()/1000000)</f>
      </c>
      <c r="T158">
        <f>IF($Y158="","",INDEX($B$2:$B$2000,$Y158))</f>
      </c>
      <c r="U158">
        <f>IF($Z158="","",INDEX($B$2:$B$2000,$Z158))</f>
      </c>
      <c r="V158">
        <f>IF(OR($T158="",$U158=""),"",$U158-$T158)</f>
      </c>
      <c r="W158" t="str">
        <f>IF(TRIM(INDEX(connections!$A:$A,ROW()))="","",TRIM(INDEX(connections!$A:$A,ROW())))</f>
      </c>
      <c r="X158" t="str">
        <f>IF($W158="","",TRIM(INDEX(connections!$B:$B,ROW())))</f>
      </c>
      <c r="Y158">
        <f>IF($W158="","",IFERROR(MATCH($W158,$A$2:$A$2000,0),""))</f>
      </c>
      <c r="Z158">
        <f>IF($X158="","",IFERROR(MATCH($X158,$A$2:$A$2000,0),""))</f>
      </c>
      <c r="AA158" t="str">
        <f>IF($Y158="","",INDEX($P$2:$P$2000,$Y158))</f>
      </c>
      <c r="AB158" t="str">
        <f>IF($Z158="","",INDEX($P$2:$P$2000,$Z158))</f>
      </c>
      <c r="AC158">
        <f>IF(AND($AA158="Yes",$AB158="Yes"),1,"")</f>
      </c>
      <c r="AD158">
        <f>IF(OR($Y158="",$Z158=""),"",IF(INDEX($C$2:$C$2000,$Y158)=INDEX($C$2:$C$2000,$Z158),0,1))</f>
      </c>
      <c r="AE158">
        <f>IF($AC158&lt;&gt;1,"",IF(AND(INDEX($AG$2:$AG$2000,$Y158)=1,INDEX($AG$2:$AG$2000,$Z158)=1),1,""))</f>
      </c>
      <c r="AG158">
        <f>IF($A158="","",COUNTIFS($W$2:$W$2500,$A158,$AB$2:$AB$2500,"Yes")+COUNTIFS($X$2:$X$2500,$A158,$AA$2:$AA$2500,"Yes"))</f>
      </c>
      <c r="AH158" t="str">
        <f>IF(OR($P158&lt;&gt;"Yes",N($AG158)=0),"",IF(AND($AG158=1,COUNTIFS($W$2:$W$2500,$A158,$AE$2:$AE$2500,1)+COUNTIFS($X$2:$X$2500,$A158,$AE$2:$AE$2500,1)&gt;0),"","Yes"))</f>
      </c>
      <c r="AI158">
        <f>IF($AH158="Yes",$AG158,"")</f>
      </c>
      <c r="AJ158">
        <f>IF($AI158="","",$AI158+ROW()/1000000)</f>
      </c>
      <c r="AK158">
        <f>IF(OR($A158="",$P158="Yes",N($AG158)=0),"",$AG158+ROW()/1000000)</f>
      </c>
      <c r="AL158" t="str">
        <f>IF($A158="","",INDEX(games!$J:$J,ROW())&amp;"")</f>
      </c>
      <c r="AM158">
        <f>IF($A158="","",SUMPRODUCT($AO158:$BD158,'Map Analysis'!$AP$2^{0,1,2,3,4,5,6,7,8,9,10,11,12,13,14,15}))</f>
      </c>
      <c r="AN158">
        <f>IF($A158="","",$AM158+ROW()/10000000)</f>
      </c>
      <c r="AO158">
        <f>IF($A158="","",COUNTIF($W$2:$W$2500,$A158))</f>
      </c>
      <c r="AP158">
        <f>IF($A158="","",SUMIFS($BF$2:$BF$2500,$W$2:$W$2500,$A158))</f>
      </c>
      <c r="AQ158">
        <f>IF($A158="","",SUMIFS($BG$2:$BG$2500,$W$2:$W$2500,$A158))</f>
      </c>
      <c r="AR158">
        <f>IF($A158="","",SUMIFS($BH$2:$BH$2500,$W$2:$W$2500,$A158))</f>
      </c>
      <c r="AS158">
        <f>IF($A158="","",SUMIFS($BI$2:$BI$2500,$W$2:$W$2500,$A158))</f>
      </c>
      <c r="AT158">
        <f>IF($A158="","",SUMIFS($BJ$2:$BJ$2500,$W$2:$W$2500,$A158))</f>
      </c>
      <c r="AU158">
        <f>IF($A158="","",SUMIFS($BK$2:$BK$2500,$W$2:$W$2500,$A158))</f>
      </c>
      <c r="AV158">
        <f>IF($A158="","",SUMIFS($BL$2:$BL$2500,$W$2:$W$2500,$A158))</f>
      </c>
      <c r="AW158">
        <f>IF($A158="","",SUMIFS($BM$2:$BM$2500,$W$2:$W$2500,$A158))</f>
      </c>
      <c r="AX158">
        <f>IF($A158="","",SUMIFS($BN$2:$BN$2500,$W$2:$W$2500,$A158))</f>
      </c>
      <c r="AY158">
        <f>IF($A158="","",SUMIFS($BO$2:$BO$2500,$W$2:$W$2500,$A158))</f>
      </c>
      <c r="AZ158">
        <f>IF($A158="","",SUMIFS($BP$2:$BP$2500,$W$2:$W$2500,$A158))</f>
      </c>
      <c r="BA158">
        <f>IF($A158="","",SUMIFS($BQ$2:$BQ$2500,$W$2:$W$2500,$A158))</f>
      </c>
      <c r="BB158">
        <f>IF($A158="","",SUMIFS($BR$2:$BR$2500,$W$2:$W$2500,$A158))</f>
      </c>
      <c r="BC158">
        <f>IF($A158="","",SUMIFS($BS$2:$BS$2500,$W$2:$W$2500,$A158))</f>
      </c>
      <c r="BD158">
        <f>IF($A158="","",SUMIFS($BT$2:$BT$2500,$W$2:$W$2500,$A158))</f>
      </c>
      <c r="BF158">
        <f>IF($Z158="","",INDEX($AO$2:$AO$2000,$Z158))</f>
      </c>
      <c r="BG158">
        <f>IF($Z158="","",INDEX($AP$2:$AP$2000,$Z158))</f>
      </c>
      <c r="BH158">
        <f>IF($Z158="","",INDEX($AQ$2:$AQ$2000,$Z158))</f>
      </c>
      <c r="BI158">
        <f>IF($Z158="","",INDEX($AR$2:$AR$2000,$Z158))</f>
      </c>
      <c r="BJ158">
        <f>IF($Z158="","",INDEX($AS$2:$AS$2000,$Z158))</f>
      </c>
      <c r="BK158">
        <f>IF($Z158="","",INDEX($AT$2:$AT$2000,$Z158))</f>
      </c>
      <c r="BL158">
        <f>IF($Z158="","",INDEX($AU$2:$AU$2000,$Z158))</f>
      </c>
      <c r="BM158">
        <f>IF($Z158="","",INDEX($AV$2:$AV$2000,$Z158))</f>
      </c>
      <c r="BN158">
        <f>IF($Z158="","",INDEX($AW$2:$AW$2000,$Z158))</f>
      </c>
      <c r="BO158">
        <f>IF($Z158="","",INDEX($AX$2:$AX$2000,$Z158))</f>
      </c>
      <c r="BP158">
        <f>IF($Z158="","",INDEX($AY$2:$AY$2000,$Z158))</f>
      </c>
      <c r="BQ158">
        <f>IF($Z158="","",INDEX($AZ$2:$AZ$2000,$Z158))</f>
      </c>
      <c r="BR158">
        <f>IF($Z158="","",INDEX($BA$2:$BA$2000,$Z158))</f>
      </c>
      <c r="BS158">
        <f>IF($Z158="","",INDEX($BB$2:$BB$2000,$Z158))</f>
      </c>
      <c r="BT158">
        <f>IF($Z158="","",INDEX($BC$2:$BC$2000,$Z158))</f>
      </c>
      <c r="BV158">
        <f>IF(OR($A158="",$P158&lt;&gt;"Yes",$AH158="Yes"),"",1+N($AG158))</f>
      </c>
      <c r="BW158">
        <f>IF($A158="","",COUNTIFS($W$2:$W$2500,$A158,$BZ$2:$BZ$2500,"Yes")+COUNTIFS($X$2:$X$2500,$A158,$BY$2:$BY$2500,"Yes"))</f>
      </c>
      <c r="BX158">
        <f>IF(OR($A158="",$P158="Yes"),"",IF(N($BW158)=0,0,1+SUMIFS($CB$2:$CB$2500,$W$2:$W$2500,$A158)+SUMIFS($CA$2:$CA$2500,$X$2:$X$2500,$A158)))</f>
      </c>
      <c r="BY158" t="str">
        <f>IF($Y158="","",INDEX($AH$2:$AH$2000,$Y158)&amp;"")</f>
      </c>
      <c r="BZ158" t="str">
        <f>IF($Z158="","",INDEX($AH$2:$AH$2000,$Z158)&amp;"")</f>
      </c>
      <c r="CA158">
        <f>IF($Y158="","",INDEX($BV$2:$BV$2000,$Y158))</f>
      </c>
      <c r="CB158">
        <f>IF($Z158="","",INDEX($BV$2:$BV$2000,$Z158))</f>
      </c>
    </row>
    <row r="159">
      <c r="A159" t="str">
        <f>IF(TRIM(INDEX(games!$A:$A,ROW()))="","",TRIM(INDEX(games!$A:$A,ROW())))</f>
      </c>
      <c r="B159">
        <f>IF(OR($A159="",INDEX(games!$B:$B,ROW())=""),"",INDEX(games!$B:$B,ROW()))</f>
      </c>
      <c r="C159" t="str">
        <f>IF(OR($A159="",INDEX(games!$C:$C,ROW())=""),"",INDEX(games!$C:$C,ROW()))</f>
      </c>
      <c r="D159">
        <f>IF($A159="","",COUNTIF($W$2:$W$2500,$A159)+COUNTIF($X$2:$X$2500,$A159))</f>
      </c>
      <c r="E159">
        <f>IF($A159="","",IFERROR(MATCH($C159,$R$2:$R$5,0),0))</f>
      </c>
      <c r="F159">
        <f>IF($A159="","",MOD(ROW(),34))</f>
      </c>
      <c r="G159">
        <f>IF($A159="",NA(),IF($C159="Action",$B159,NA()))</f>
      </c>
      <c r="H159">
        <f>IF($A159="",NA(),IF($C159="Action",1+$F159*0.023,NA()))</f>
      </c>
      <c r="I159">
        <f>IF($A159="",NA(),IF($C159="Strategy",$B159,NA()))</f>
      </c>
      <c r="J159">
        <f>IF($A159="",NA(),IF($C159="Strategy",2+$F159*0.023,NA()))</f>
      </c>
      <c r="K159">
        <f>IF($A159="",NA(),IF($C159="Deckbuilder",$B159,NA()))</f>
      </c>
      <c r="L159">
        <f>IF($A159="",NA(),IF($C159="Deckbuilder",3+$F159*0.023,NA()))</f>
      </c>
      <c r="M159">
        <f>IF($A159="",NA(),IF($C159="Traditional",$B159,NA()))</f>
      </c>
      <c r="N159">
        <f>IF($A159="",NA(),IF($C159="Traditional",4+$F159*0.023,NA()))</f>
      </c>
      <c r="O159">
        <f>IF($A159="","",$D159+ROW()/1000000)</f>
      </c>
      <c r="P159" t="str">
        <f>IF(OR($A159="",INDEX(games!$H:$H,ROW())=""),"",INDEX(games!$H:$H,ROW()))</f>
      </c>
      <c r="Q159">
        <f>IF(OR($A159="",$P159&lt;&gt;"Yes"),"",$D159+ROW()/1000000)</f>
      </c>
      <c r="T159">
        <f>IF($Y159="","",INDEX($B$2:$B$2000,$Y159))</f>
      </c>
      <c r="U159">
        <f>IF($Z159="","",INDEX($B$2:$B$2000,$Z159))</f>
      </c>
      <c r="V159">
        <f>IF(OR($T159="",$U159=""),"",$U159-$T159)</f>
      </c>
      <c r="W159" t="str">
        <f>IF(TRIM(INDEX(connections!$A:$A,ROW()))="","",TRIM(INDEX(connections!$A:$A,ROW())))</f>
      </c>
      <c r="X159" t="str">
        <f>IF($W159="","",TRIM(INDEX(connections!$B:$B,ROW())))</f>
      </c>
      <c r="Y159">
        <f>IF($W159="","",IFERROR(MATCH($W159,$A$2:$A$2000,0),""))</f>
      </c>
      <c r="Z159">
        <f>IF($X159="","",IFERROR(MATCH($X159,$A$2:$A$2000,0),""))</f>
      </c>
      <c r="AA159" t="str">
        <f>IF($Y159="","",INDEX($P$2:$P$2000,$Y159))</f>
      </c>
      <c r="AB159" t="str">
        <f>IF($Z159="","",INDEX($P$2:$P$2000,$Z159))</f>
      </c>
      <c r="AC159">
        <f>IF(AND($AA159="Yes",$AB159="Yes"),1,"")</f>
      </c>
      <c r="AD159">
        <f>IF(OR($Y159="",$Z159=""),"",IF(INDEX($C$2:$C$2000,$Y159)=INDEX($C$2:$C$2000,$Z159),0,1))</f>
      </c>
      <c r="AE159">
        <f>IF($AC159&lt;&gt;1,"",IF(AND(INDEX($AG$2:$AG$2000,$Y159)=1,INDEX($AG$2:$AG$2000,$Z159)=1),1,""))</f>
      </c>
      <c r="AG159">
        <f>IF($A159="","",COUNTIFS($W$2:$W$2500,$A159,$AB$2:$AB$2500,"Yes")+COUNTIFS($X$2:$X$2500,$A159,$AA$2:$AA$2500,"Yes"))</f>
      </c>
      <c r="AH159" t="str">
        <f>IF(OR($P159&lt;&gt;"Yes",N($AG159)=0),"",IF(AND($AG159=1,COUNTIFS($W$2:$W$2500,$A159,$AE$2:$AE$2500,1)+COUNTIFS($X$2:$X$2500,$A159,$AE$2:$AE$2500,1)&gt;0),"","Yes"))</f>
      </c>
      <c r="AI159">
        <f>IF($AH159="Yes",$AG159,"")</f>
      </c>
      <c r="AJ159">
        <f>IF($AI159="","",$AI159+ROW()/1000000)</f>
      </c>
      <c r="AK159">
        <f>IF(OR($A159="",$P159="Yes",N($AG159)=0),"",$AG159+ROW()/1000000)</f>
      </c>
      <c r="AL159" t="str">
        <f>IF($A159="","",INDEX(games!$J:$J,ROW())&amp;"")</f>
      </c>
      <c r="AM159">
        <f>IF($A159="","",SUMPRODUCT($AO159:$BD159,'Map Analysis'!$AP$2^{0,1,2,3,4,5,6,7,8,9,10,11,12,13,14,15}))</f>
      </c>
      <c r="AN159">
        <f>IF($A159="","",$AM159+ROW()/10000000)</f>
      </c>
      <c r="AO159">
        <f>IF($A159="","",COUNTIF($W$2:$W$2500,$A159))</f>
      </c>
      <c r="AP159">
        <f>IF($A159="","",SUMIFS($BF$2:$BF$2500,$W$2:$W$2500,$A159))</f>
      </c>
      <c r="AQ159">
        <f>IF($A159="","",SUMIFS($BG$2:$BG$2500,$W$2:$W$2500,$A159))</f>
      </c>
      <c r="AR159">
        <f>IF($A159="","",SUMIFS($BH$2:$BH$2500,$W$2:$W$2500,$A159))</f>
      </c>
      <c r="AS159">
        <f>IF($A159="","",SUMIFS($BI$2:$BI$2500,$W$2:$W$2500,$A159))</f>
      </c>
      <c r="AT159">
        <f>IF($A159="","",SUMIFS($BJ$2:$BJ$2500,$W$2:$W$2500,$A159))</f>
      </c>
      <c r="AU159">
        <f>IF($A159="","",SUMIFS($BK$2:$BK$2500,$W$2:$W$2500,$A159))</f>
      </c>
      <c r="AV159">
        <f>IF($A159="","",SUMIFS($BL$2:$BL$2500,$W$2:$W$2500,$A159))</f>
      </c>
      <c r="AW159">
        <f>IF($A159="","",SUMIFS($BM$2:$BM$2500,$W$2:$W$2500,$A159))</f>
      </c>
      <c r="AX159">
        <f>IF($A159="","",SUMIFS($BN$2:$BN$2500,$W$2:$W$2500,$A159))</f>
      </c>
      <c r="AY159">
        <f>IF($A159="","",SUMIFS($BO$2:$BO$2500,$W$2:$W$2500,$A159))</f>
      </c>
      <c r="AZ159">
        <f>IF($A159="","",SUMIFS($BP$2:$BP$2500,$W$2:$W$2500,$A159))</f>
      </c>
      <c r="BA159">
        <f>IF($A159="","",SUMIFS($BQ$2:$BQ$2500,$W$2:$W$2500,$A159))</f>
      </c>
      <c r="BB159">
        <f>IF($A159="","",SUMIFS($BR$2:$BR$2500,$W$2:$W$2500,$A159))</f>
      </c>
      <c r="BC159">
        <f>IF($A159="","",SUMIFS($BS$2:$BS$2500,$W$2:$W$2500,$A159))</f>
      </c>
      <c r="BD159">
        <f>IF($A159="","",SUMIFS($BT$2:$BT$2500,$W$2:$W$2500,$A159))</f>
      </c>
      <c r="BF159">
        <f>IF($Z159="","",INDEX($AO$2:$AO$2000,$Z159))</f>
      </c>
      <c r="BG159">
        <f>IF($Z159="","",INDEX($AP$2:$AP$2000,$Z159))</f>
      </c>
      <c r="BH159">
        <f>IF($Z159="","",INDEX($AQ$2:$AQ$2000,$Z159))</f>
      </c>
      <c r="BI159">
        <f>IF($Z159="","",INDEX($AR$2:$AR$2000,$Z159))</f>
      </c>
      <c r="BJ159">
        <f>IF($Z159="","",INDEX($AS$2:$AS$2000,$Z159))</f>
      </c>
      <c r="BK159">
        <f>IF($Z159="","",INDEX($AT$2:$AT$2000,$Z159))</f>
      </c>
      <c r="BL159">
        <f>IF($Z159="","",INDEX($AU$2:$AU$2000,$Z159))</f>
      </c>
      <c r="BM159">
        <f>IF($Z159="","",INDEX($AV$2:$AV$2000,$Z159))</f>
      </c>
      <c r="BN159">
        <f>IF($Z159="","",INDEX($AW$2:$AW$2000,$Z159))</f>
      </c>
      <c r="BO159">
        <f>IF($Z159="","",INDEX($AX$2:$AX$2000,$Z159))</f>
      </c>
      <c r="BP159">
        <f>IF($Z159="","",INDEX($AY$2:$AY$2000,$Z159))</f>
      </c>
      <c r="BQ159">
        <f>IF($Z159="","",INDEX($AZ$2:$AZ$2000,$Z159))</f>
      </c>
      <c r="BR159">
        <f>IF($Z159="","",INDEX($BA$2:$BA$2000,$Z159))</f>
      </c>
      <c r="BS159">
        <f>IF($Z159="","",INDEX($BB$2:$BB$2000,$Z159))</f>
      </c>
      <c r="BT159">
        <f>IF($Z159="","",INDEX($BC$2:$BC$2000,$Z159))</f>
      </c>
      <c r="BV159">
        <f>IF(OR($A159="",$P159&lt;&gt;"Yes",$AH159="Yes"),"",1+N($AG159))</f>
      </c>
      <c r="BW159">
        <f>IF($A159="","",COUNTIFS($W$2:$W$2500,$A159,$BZ$2:$BZ$2500,"Yes")+COUNTIFS($X$2:$X$2500,$A159,$BY$2:$BY$2500,"Yes"))</f>
      </c>
      <c r="BX159">
        <f>IF(OR($A159="",$P159="Yes"),"",IF(N($BW159)=0,0,1+SUMIFS($CB$2:$CB$2500,$W$2:$W$2500,$A159)+SUMIFS($CA$2:$CA$2500,$X$2:$X$2500,$A159)))</f>
      </c>
      <c r="BY159" t="str">
        <f>IF($Y159="","",INDEX($AH$2:$AH$2000,$Y159)&amp;"")</f>
      </c>
      <c r="BZ159" t="str">
        <f>IF($Z159="","",INDEX($AH$2:$AH$2000,$Z159)&amp;"")</f>
      </c>
      <c r="CA159">
        <f>IF($Y159="","",INDEX($BV$2:$BV$2000,$Y159))</f>
      </c>
      <c r="CB159">
        <f>IF($Z159="","",INDEX($BV$2:$BV$2000,$Z159))</f>
      </c>
    </row>
    <row r="160">
      <c r="A160" t="str">
        <f>IF(TRIM(INDEX(games!$A:$A,ROW()))="","",TRIM(INDEX(games!$A:$A,ROW())))</f>
      </c>
      <c r="B160">
        <f>IF(OR($A160="",INDEX(games!$B:$B,ROW())=""),"",INDEX(games!$B:$B,ROW()))</f>
      </c>
      <c r="C160" t="str">
        <f>IF(OR($A160="",INDEX(games!$C:$C,ROW())=""),"",INDEX(games!$C:$C,ROW()))</f>
      </c>
      <c r="D160">
        <f>IF($A160="","",COUNTIF($W$2:$W$2500,$A160)+COUNTIF($X$2:$X$2500,$A160))</f>
      </c>
      <c r="E160">
        <f>IF($A160="","",IFERROR(MATCH($C160,$R$2:$R$5,0),0))</f>
      </c>
      <c r="F160">
        <f>IF($A160="","",MOD(ROW(),34))</f>
      </c>
      <c r="G160">
        <f>IF($A160="",NA(),IF($C160="Action",$B160,NA()))</f>
      </c>
      <c r="H160">
        <f>IF($A160="",NA(),IF($C160="Action",1+$F160*0.023,NA()))</f>
      </c>
      <c r="I160">
        <f>IF($A160="",NA(),IF($C160="Strategy",$B160,NA()))</f>
      </c>
      <c r="J160">
        <f>IF($A160="",NA(),IF($C160="Strategy",2+$F160*0.023,NA()))</f>
      </c>
      <c r="K160">
        <f>IF($A160="",NA(),IF($C160="Deckbuilder",$B160,NA()))</f>
      </c>
      <c r="L160">
        <f>IF($A160="",NA(),IF($C160="Deckbuilder",3+$F160*0.023,NA()))</f>
      </c>
      <c r="M160">
        <f>IF($A160="",NA(),IF($C160="Traditional",$B160,NA()))</f>
      </c>
      <c r="N160">
        <f>IF($A160="",NA(),IF($C160="Traditional",4+$F160*0.023,NA()))</f>
      </c>
      <c r="O160">
        <f>IF($A160="","",$D160+ROW()/1000000)</f>
      </c>
      <c r="P160" t="str">
        <f>IF(OR($A160="",INDEX(games!$H:$H,ROW())=""),"",INDEX(games!$H:$H,ROW()))</f>
      </c>
      <c r="Q160">
        <f>IF(OR($A160="",$P160&lt;&gt;"Yes"),"",$D160+ROW()/1000000)</f>
      </c>
      <c r="T160">
        <f>IF($Y160="","",INDEX($B$2:$B$2000,$Y160))</f>
      </c>
      <c r="U160">
        <f>IF($Z160="","",INDEX($B$2:$B$2000,$Z160))</f>
      </c>
      <c r="V160">
        <f>IF(OR($T160="",$U160=""),"",$U160-$T160)</f>
      </c>
      <c r="W160" t="str">
        <f>IF(TRIM(INDEX(connections!$A:$A,ROW()))="","",TRIM(INDEX(connections!$A:$A,ROW())))</f>
      </c>
      <c r="X160" t="str">
        <f>IF($W160="","",TRIM(INDEX(connections!$B:$B,ROW())))</f>
      </c>
      <c r="Y160">
        <f>IF($W160="","",IFERROR(MATCH($W160,$A$2:$A$2000,0),""))</f>
      </c>
      <c r="Z160">
        <f>IF($X160="","",IFERROR(MATCH($X160,$A$2:$A$2000,0),""))</f>
      </c>
      <c r="AA160" t="str">
        <f>IF($Y160="","",INDEX($P$2:$P$2000,$Y160))</f>
      </c>
      <c r="AB160" t="str">
        <f>IF($Z160="","",INDEX($P$2:$P$2000,$Z160))</f>
      </c>
      <c r="AC160">
        <f>IF(AND($AA160="Yes",$AB160="Yes"),1,"")</f>
      </c>
      <c r="AD160">
        <f>IF(OR($Y160="",$Z160=""),"",IF(INDEX($C$2:$C$2000,$Y160)=INDEX($C$2:$C$2000,$Z160),0,1))</f>
      </c>
      <c r="AE160">
        <f>IF($AC160&lt;&gt;1,"",IF(AND(INDEX($AG$2:$AG$2000,$Y160)=1,INDEX($AG$2:$AG$2000,$Z160)=1),1,""))</f>
      </c>
      <c r="AG160">
        <f>IF($A160="","",COUNTIFS($W$2:$W$2500,$A160,$AB$2:$AB$2500,"Yes")+COUNTIFS($X$2:$X$2500,$A160,$AA$2:$AA$2500,"Yes"))</f>
      </c>
      <c r="AH160" t="str">
        <f>IF(OR($P160&lt;&gt;"Yes",N($AG160)=0),"",IF(AND($AG160=1,COUNTIFS($W$2:$W$2500,$A160,$AE$2:$AE$2500,1)+COUNTIFS($X$2:$X$2500,$A160,$AE$2:$AE$2500,1)&gt;0),"","Yes"))</f>
      </c>
      <c r="AI160">
        <f>IF($AH160="Yes",$AG160,"")</f>
      </c>
      <c r="AJ160">
        <f>IF($AI160="","",$AI160+ROW()/1000000)</f>
      </c>
      <c r="AK160">
        <f>IF(OR($A160="",$P160="Yes",N($AG160)=0),"",$AG160+ROW()/1000000)</f>
      </c>
      <c r="AL160" t="str">
        <f>IF($A160="","",INDEX(games!$J:$J,ROW())&amp;"")</f>
      </c>
      <c r="AM160">
        <f>IF($A160="","",SUMPRODUCT($AO160:$BD160,'Map Analysis'!$AP$2^{0,1,2,3,4,5,6,7,8,9,10,11,12,13,14,15}))</f>
      </c>
      <c r="AN160">
        <f>IF($A160="","",$AM160+ROW()/10000000)</f>
      </c>
      <c r="AO160">
        <f>IF($A160="","",COUNTIF($W$2:$W$2500,$A160))</f>
      </c>
      <c r="AP160">
        <f>IF($A160="","",SUMIFS($BF$2:$BF$2500,$W$2:$W$2500,$A160))</f>
      </c>
      <c r="AQ160">
        <f>IF($A160="","",SUMIFS($BG$2:$BG$2500,$W$2:$W$2500,$A160))</f>
      </c>
      <c r="AR160">
        <f>IF($A160="","",SUMIFS($BH$2:$BH$2500,$W$2:$W$2500,$A160))</f>
      </c>
      <c r="AS160">
        <f>IF($A160="","",SUMIFS($BI$2:$BI$2500,$W$2:$W$2500,$A160))</f>
      </c>
      <c r="AT160">
        <f>IF($A160="","",SUMIFS($BJ$2:$BJ$2500,$W$2:$W$2500,$A160))</f>
      </c>
      <c r="AU160">
        <f>IF($A160="","",SUMIFS($BK$2:$BK$2500,$W$2:$W$2500,$A160))</f>
      </c>
      <c r="AV160">
        <f>IF($A160="","",SUMIFS($BL$2:$BL$2500,$W$2:$W$2500,$A160))</f>
      </c>
      <c r="AW160">
        <f>IF($A160="","",SUMIFS($BM$2:$BM$2500,$W$2:$W$2500,$A160))</f>
      </c>
      <c r="AX160">
        <f>IF($A160="","",SUMIFS($BN$2:$BN$2500,$W$2:$W$2500,$A160))</f>
      </c>
      <c r="AY160">
        <f>IF($A160="","",SUMIFS($BO$2:$BO$2500,$W$2:$W$2500,$A160))</f>
      </c>
      <c r="AZ160">
        <f>IF($A160="","",SUMIFS($BP$2:$BP$2500,$W$2:$W$2500,$A160))</f>
      </c>
      <c r="BA160">
        <f>IF($A160="","",SUMIFS($BQ$2:$BQ$2500,$W$2:$W$2500,$A160))</f>
      </c>
      <c r="BB160">
        <f>IF($A160="","",SUMIFS($BR$2:$BR$2500,$W$2:$W$2500,$A160))</f>
      </c>
      <c r="BC160">
        <f>IF($A160="","",SUMIFS($BS$2:$BS$2500,$W$2:$W$2500,$A160))</f>
      </c>
      <c r="BD160">
        <f>IF($A160="","",SUMIFS($BT$2:$BT$2500,$W$2:$W$2500,$A160))</f>
      </c>
      <c r="BF160">
        <f>IF($Z160="","",INDEX($AO$2:$AO$2000,$Z160))</f>
      </c>
      <c r="BG160">
        <f>IF($Z160="","",INDEX($AP$2:$AP$2000,$Z160))</f>
      </c>
      <c r="BH160">
        <f>IF($Z160="","",INDEX($AQ$2:$AQ$2000,$Z160))</f>
      </c>
      <c r="BI160">
        <f>IF($Z160="","",INDEX($AR$2:$AR$2000,$Z160))</f>
      </c>
      <c r="BJ160">
        <f>IF($Z160="","",INDEX($AS$2:$AS$2000,$Z160))</f>
      </c>
      <c r="BK160">
        <f>IF($Z160="","",INDEX($AT$2:$AT$2000,$Z160))</f>
      </c>
      <c r="BL160">
        <f>IF($Z160="","",INDEX($AU$2:$AU$2000,$Z160))</f>
      </c>
      <c r="BM160">
        <f>IF($Z160="","",INDEX($AV$2:$AV$2000,$Z160))</f>
      </c>
      <c r="BN160">
        <f>IF($Z160="","",INDEX($AW$2:$AW$2000,$Z160))</f>
      </c>
      <c r="BO160">
        <f>IF($Z160="","",INDEX($AX$2:$AX$2000,$Z160))</f>
      </c>
      <c r="BP160">
        <f>IF($Z160="","",INDEX($AY$2:$AY$2000,$Z160))</f>
      </c>
      <c r="BQ160">
        <f>IF($Z160="","",INDEX($AZ$2:$AZ$2000,$Z160))</f>
      </c>
      <c r="BR160">
        <f>IF($Z160="","",INDEX($BA$2:$BA$2000,$Z160))</f>
      </c>
      <c r="BS160">
        <f>IF($Z160="","",INDEX($BB$2:$BB$2000,$Z160))</f>
      </c>
      <c r="BT160">
        <f>IF($Z160="","",INDEX($BC$2:$BC$2000,$Z160))</f>
      </c>
      <c r="BV160">
        <f>IF(OR($A160="",$P160&lt;&gt;"Yes",$AH160="Yes"),"",1+N($AG160))</f>
      </c>
      <c r="BW160">
        <f>IF($A160="","",COUNTIFS($W$2:$W$2500,$A160,$BZ$2:$BZ$2500,"Yes")+COUNTIFS($X$2:$X$2500,$A160,$BY$2:$BY$2500,"Yes"))</f>
      </c>
      <c r="BX160">
        <f>IF(OR($A160="",$P160="Yes"),"",IF(N($BW160)=0,0,1+SUMIFS($CB$2:$CB$2500,$W$2:$W$2500,$A160)+SUMIFS($CA$2:$CA$2500,$X$2:$X$2500,$A160)))</f>
      </c>
      <c r="BY160" t="str">
        <f>IF($Y160="","",INDEX($AH$2:$AH$2000,$Y160)&amp;"")</f>
      </c>
      <c r="BZ160" t="str">
        <f>IF($Z160="","",INDEX($AH$2:$AH$2000,$Z160)&amp;"")</f>
      </c>
      <c r="CA160">
        <f>IF($Y160="","",INDEX($BV$2:$BV$2000,$Y160))</f>
      </c>
      <c r="CB160">
        <f>IF($Z160="","",INDEX($BV$2:$BV$2000,$Z160))</f>
      </c>
    </row>
    <row r="161">
      <c r="A161" t="str">
        <f>IF(TRIM(INDEX(games!$A:$A,ROW()))="","",TRIM(INDEX(games!$A:$A,ROW())))</f>
      </c>
      <c r="B161">
        <f>IF(OR($A161="",INDEX(games!$B:$B,ROW())=""),"",INDEX(games!$B:$B,ROW()))</f>
      </c>
      <c r="C161" t="str">
        <f>IF(OR($A161="",INDEX(games!$C:$C,ROW())=""),"",INDEX(games!$C:$C,ROW()))</f>
      </c>
      <c r="D161">
        <f>IF($A161="","",COUNTIF($W$2:$W$2500,$A161)+COUNTIF($X$2:$X$2500,$A161))</f>
      </c>
      <c r="E161">
        <f>IF($A161="","",IFERROR(MATCH($C161,$R$2:$R$5,0),0))</f>
      </c>
      <c r="F161">
        <f>IF($A161="","",MOD(ROW(),34))</f>
      </c>
      <c r="G161">
        <f>IF($A161="",NA(),IF($C161="Action",$B161,NA()))</f>
      </c>
      <c r="H161">
        <f>IF($A161="",NA(),IF($C161="Action",1+$F161*0.023,NA()))</f>
      </c>
      <c r="I161">
        <f>IF($A161="",NA(),IF($C161="Strategy",$B161,NA()))</f>
      </c>
      <c r="J161">
        <f>IF($A161="",NA(),IF($C161="Strategy",2+$F161*0.023,NA()))</f>
      </c>
      <c r="K161">
        <f>IF($A161="",NA(),IF($C161="Deckbuilder",$B161,NA()))</f>
      </c>
      <c r="L161">
        <f>IF($A161="",NA(),IF($C161="Deckbuilder",3+$F161*0.023,NA()))</f>
      </c>
      <c r="M161">
        <f>IF($A161="",NA(),IF($C161="Traditional",$B161,NA()))</f>
      </c>
      <c r="N161">
        <f>IF($A161="",NA(),IF($C161="Traditional",4+$F161*0.023,NA()))</f>
      </c>
      <c r="O161">
        <f>IF($A161="","",$D161+ROW()/1000000)</f>
      </c>
      <c r="P161" t="str">
        <f>IF(OR($A161="",INDEX(games!$H:$H,ROW())=""),"",INDEX(games!$H:$H,ROW()))</f>
      </c>
      <c r="Q161">
        <f>IF(OR($A161="",$P161&lt;&gt;"Yes"),"",$D161+ROW()/1000000)</f>
      </c>
      <c r="T161">
        <f>IF($Y161="","",INDEX($B$2:$B$2000,$Y161))</f>
      </c>
      <c r="U161">
        <f>IF($Z161="","",INDEX($B$2:$B$2000,$Z161))</f>
      </c>
      <c r="V161">
        <f>IF(OR($T161="",$U161=""),"",$U161-$T161)</f>
      </c>
      <c r="W161" t="str">
        <f>IF(TRIM(INDEX(connections!$A:$A,ROW()))="","",TRIM(INDEX(connections!$A:$A,ROW())))</f>
      </c>
      <c r="X161" t="str">
        <f>IF($W161="","",TRIM(INDEX(connections!$B:$B,ROW())))</f>
      </c>
      <c r="Y161">
        <f>IF($W161="","",IFERROR(MATCH($W161,$A$2:$A$2000,0),""))</f>
      </c>
      <c r="Z161">
        <f>IF($X161="","",IFERROR(MATCH($X161,$A$2:$A$2000,0),""))</f>
      </c>
      <c r="AA161" t="str">
        <f>IF($Y161="","",INDEX($P$2:$P$2000,$Y161))</f>
      </c>
      <c r="AB161" t="str">
        <f>IF($Z161="","",INDEX($P$2:$P$2000,$Z161))</f>
      </c>
      <c r="AC161">
        <f>IF(AND($AA161="Yes",$AB161="Yes"),1,"")</f>
      </c>
      <c r="AD161">
        <f>IF(OR($Y161="",$Z161=""),"",IF(INDEX($C$2:$C$2000,$Y161)=INDEX($C$2:$C$2000,$Z161),0,1))</f>
      </c>
      <c r="AE161">
        <f>IF($AC161&lt;&gt;1,"",IF(AND(INDEX($AG$2:$AG$2000,$Y161)=1,INDEX($AG$2:$AG$2000,$Z161)=1),1,""))</f>
      </c>
      <c r="AG161">
        <f>IF($A161="","",COUNTIFS($W$2:$W$2500,$A161,$AB$2:$AB$2500,"Yes")+COUNTIFS($X$2:$X$2500,$A161,$AA$2:$AA$2500,"Yes"))</f>
      </c>
      <c r="AH161" t="str">
        <f>IF(OR($P161&lt;&gt;"Yes",N($AG161)=0),"",IF(AND($AG161=1,COUNTIFS($W$2:$W$2500,$A161,$AE$2:$AE$2500,1)+COUNTIFS($X$2:$X$2500,$A161,$AE$2:$AE$2500,1)&gt;0),"","Yes"))</f>
      </c>
      <c r="AI161">
        <f>IF($AH161="Yes",$AG161,"")</f>
      </c>
      <c r="AJ161">
        <f>IF($AI161="","",$AI161+ROW()/1000000)</f>
      </c>
      <c r="AK161">
        <f>IF(OR($A161="",$P161="Yes",N($AG161)=0),"",$AG161+ROW()/1000000)</f>
      </c>
      <c r="AL161" t="str">
        <f>IF($A161="","",INDEX(games!$J:$J,ROW())&amp;"")</f>
      </c>
      <c r="AM161">
        <f>IF($A161="","",SUMPRODUCT($AO161:$BD161,'Map Analysis'!$AP$2^{0,1,2,3,4,5,6,7,8,9,10,11,12,13,14,15}))</f>
      </c>
      <c r="AN161">
        <f>IF($A161="","",$AM161+ROW()/10000000)</f>
      </c>
      <c r="AO161">
        <f>IF($A161="","",COUNTIF($W$2:$W$2500,$A161))</f>
      </c>
      <c r="AP161">
        <f>IF($A161="","",SUMIFS($BF$2:$BF$2500,$W$2:$W$2500,$A161))</f>
      </c>
      <c r="AQ161">
        <f>IF($A161="","",SUMIFS($BG$2:$BG$2500,$W$2:$W$2500,$A161))</f>
      </c>
      <c r="AR161">
        <f>IF($A161="","",SUMIFS($BH$2:$BH$2500,$W$2:$W$2500,$A161))</f>
      </c>
      <c r="AS161">
        <f>IF($A161="","",SUMIFS($BI$2:$BI$2500,$W$2:$W$2500,$A161))</f>
      </c>
      <c r="AT161">
        <f>IF($A161="","",SUMIFS($BJ$2:$BJ$2500,$W$2:$W$2500,$A161))</f>
      </c>
      <c r="AU161">
        <f>IF($A161="","",SUMIFS($BK$2:$BK$2500,$W$2:$W$2500,$A161))</f>
      </c>
      <c r="AV161">
        <f>IF($A161="","",SUMIFS($BL$2:$BL$2500,$W$2:$W$2500,$A161))</f>
      </c>
      <c r="AW161">
        <f>IF($A161="","",SUMIFS($BM$2:$BM$2500,$W$2:$W$2500,$A161))</f>
      </c>
      <c r="AX161">
        <f>IF($A161="","",SUMIFS($BN$2:$BN$2500,$W$2:$W$2500,$A161))</f>
      </c>
      <c r="AY161">
        <f>IF($A161="","",SUMIFS($BO$2:$BO$2500,$W$2:$W$2500,$A161))</f>
      </c>
      <c r="AZ161">
        <f>IF($A161="","",SUMIFS($BP$2:$BP$2500,$W$2:$W$2500,$A161))</f>
      </c>
      <c r="BA161">
        <f>IF($A161="","",SUMIFS($BQ$2:$BQ$2500,$W$2:$W$2500,$A161))</f>
      </c>
      <c r="BB161">
        <f>IF($A161="","",SUMIFS($BR$2:$BR$2500,$W$2:$W$2500,$A161))</f>
      </c>
      <c r="BC161">
        <f>IF($A161="","",SUMIFS($BS$2:$BS$2500,$W$2:$W$2500,$A161))</f>
      </c>
      <c r="BD161">
        <f>IF($A161="","",SUMIFS($BT$2:$BT$2500,$W$2:$W$2500,$A161))</f>
      </c>
      <c r="BF161">
        <f>IF($Z161="","",INDEX($AO$2:$AO$2000,$Z161))</f>
      </c>
      <c r="BG161">
        <f>IF($Z161="","",INDEX($AP$2:$AP$2000,$Z161))</f>
      </c>
      <c r="BH161">
        <f>IF($Z161="","",INDEX($AQ$2:$AQ$2000,$Z161))</f>
      </c>
      <c r="BI161">
        <f>IF($Z161="","",INDEX($AR$2:$AR$2000,$Z161))</f>
      </c>
      <c r="BJ161">
        <f>IF($Z161="","",INDEX($AS$2:$AS$2000,$Z161))</f>
      </c>
      <c r="BK161">
        <f>IF($Z161="","",INDEX($AT$2:$AT$2000,$Z161))</f>
      </c>
      <c r="BL161">
        <f>IF($Z161="","",INDEX($AU$2:$AU$2000,$Z161))</f>
      </c>
      <c r="BM161">
        <f>IF($Z161="","",INDEX($AV$2:$AV$2000,$Z161))</f>
      </c>
      <c r="BN161">
        <f>IF($Z161="","",INDEX($AW$2:$AW$2000,$Z161))</f>
      </c>
      <c r="BO161">
        <f>IF($Z161="","",INDEX($AX$2:$AX$2000,$Z161))</f>
      </c>
      <c r="BP161">
        <f>IF($Z161="","",INDEX($AY$2:$AY$2000,$Z161))</f>
      </c>
      <c r="BQ161">
        <f>IF($Z161="","",INDEX($AZ$2:$AZ$2000,$Z161))</f>
      </c>
      <c r="BR161">
        <f>IF($Z161="","",INDEX($BA$2:$BA$2000,$Z161))</f>
      </c>
      <c r="BS161">
        <f>IF($Z161="","",INDEX($BB$2:$BB$2000,$Z161))</f>
      </c>
      <c r="BT161">
        <f>IF($Z161="","",INDEX($BC$2:$BC$2000,$Z161))</f>
      </c>
      <c r="BV161">
        <f>IF(OR($A161="",$P161&lt;&gt;"Yes",$AH161="Yes"),"",1+N($AG161))</f>
      </c>
      <c r="BW161">
        <f>IF($A161="","",COUNTIFS($W$2:$W$2500,$A161,$BZ$2:$BZ$2500,"Yes")+COUNTIFS($X$2:$X$2500,$A161,$BY$2:$BY$2500,"Yes"))</f>
      </c>
      <c r="BX161">
        <f>IF(OR($A161="",$P161="Yes"),"",IF(N($BW161)=0,0,1+SUMIFS($CB$2:$CB$2500,$W$2:$W$2500,$A161)+SUMIFS($CA$2:$CA$2500,$X$2:$X$2500,$A161)))</f>
      </c>
      <c r="BY161" t="str">
        <f>IF($Y161="","",INDEX($AH$2:$AH$2000,$Y161)&amp;"")</f>
      </c>
      <c r="BZ161" t="str">
        <f>IF($Z161="","",INDEX($AH$2:$AH$2000,$Z161)&amp;"")</f>
      </c>
      <c r="CA161">
        <f>IF($Y161="","",INDEX($BV$2:$BV$2000,$Y161))</f>
      </c>
      <c r="CB161">
        <f>IF($Z161="","",INDEX($BV$2:$BV$2000,$Z161))</f>
      </c>
    </row>
    <row r="162">
      <c r="A162" t="str">
        <f>IF(TRIM(INDEX(games!$A:$A,ROW()))="","",TRIM(INDEX(games!$A:$A,ROW())))</f>
      </c>
      <c r="B162">
        <f>IF(OR($A162="",INDEX(games!$B:$B,ROW())=""),"",INDEX(games!$B:$B,ROW()))</f>
      </c>
      <c r="C162" t="str">
        <f>IF(OR($A162="",INDEX(games!$C:$C,ROW())=""),"",INDEX(games!$C:$C,ROW()))</f>
      </c>
      <c r="D162">
        <f>IF($A162="","",COUNTIF($W$2:$W$2500,$A162)+COUNTIF($X$2:$X$2500,$A162))</f>
      </c>
      <c r="E162">
        <f>IF($A162="","",IFERROR(MATCH($C162,$R$2:$R$5,0),0))</f>
      </c>
      <c r="F162">
        <f>IF($A162="","",MOD(ROW(),34))</f>
      </c>
      <c r="G162">
        <f>IF($A162="",NA(),IF($C162="Action",$B162,NA()))</f>
      </c>
      <c r="H162">
        <f>IF($A162="",NA(),IF($C162="Action",1+$F162*0.023,NA()))</f>
      </c>
      <c r="I162">
        <f>IF($A162="",NA(),IF($C162="Strategy",$B162,NA()))</f>
      </c>
      <c r="J162">
        <f>IF($A162="",NA(),IF($C162="Strategy",2+$F162*0.023,NA()))</f>
      </c>
      <c r="K162">
        <f>IF($A162="",NA(),IF($C162="Deckbuilder",$B162,NA()))</f>
      </c>
      <c r="L162">
        <f>IF($A162="",NA(),IF($C162="Deckbuilder",3+$F162*0.023,NA()))</f>
      </c>
      <c r="M162">
        <f>IF($A162="",NA(),IF($C162="Traditional",$B162,NA()))</f>
      </c>
      <c r="N162">
        <f>IF($A162="",NA(),IF($C162="Traditional",4+$F162*0.023,NA()))</f>
      </c>
      <c r="O162">
        <f>IF($A162="","",$D162+ROW()/1000000)</f>
      </c>
      <c r="P162" t="str">
        <f>IF(OR($A162="",INDEX(games!$H:$H,ROW())=""),"",INDEX(games!$H:$H,ROW()))</f>
      </c>
      <c r="Q162">
        <f>IF(OR($A162="",$P162&lt;&gt;"Yes"),"",$D162+ROW()/1000000)</f>
      </c>
      <c r="T162">
        <f>IF($Y162="","",INDEX($B$2:$B$2000,$Y162))</f>
      </c>
      <c r="U162">
        <f>IF($Z162="","",INDEX($B$2:$B$2000,$Z162))</f>
      </c>
      <c r="V162">
        <f>IF(OR($T162="",$U162=""),"",$U162-$T162)</f>
      </c>
      <c r="W162" t="str">
        <f>IF(TRIM(INDEX(connections!$A:$A,ROW()))="","",TRIM(INDEX(connections!$A:$A,ROW())))</f>
      </c>
      <c r="X162" t="str">
        <f>IF($W162="","",TRIM(INDEX(connections!$B:$B,ROW())))</f>
      </c>
      <c r="Y162">
        <f>IF($W162="","",IFERROR(MATCH($W162,$A$2:$A$2000,0),""))</f>
      </c>
      <c r="Z162">
        <f>IF($X162="","",IFERROR(MATCH($X162,$A$2:$A$2000,0),""))</f>
      </c>
      <c r="AA162" t="str">
        <f>IF($Y162="","",INDEX($P$2:$P$2000,$Y162))</f>
      </c>
      <c r="AB162" t="str">
        <f>IF($Z162="","",INDEX($P$2:$P$2000,$Z162))</f>
      </c>
      <c r="AC162">
        <f>IF(AND($AA162="Yes",$AB162="Yes"),1,"")</f>
      </c>
      <c r="AD162">
        <f>IF(OR($Y162="",$Z162=""),"",IF(INDEX($C$2:$C$2000,$Y162)=INDEX($C$2:$C$2000,$Z162),0,1))</f>
      </c>
      <c r="AE162">
        <f>IF($AC162&lt;&gt;1,"",IF(AND(INDEX($AG$2:$AG$2000,$Y162)=1,INDEX($AG$2:$AG$2000,$Z162)=1),1,""))</f>
      </c>
      <c r="AG162">
        <f>IF($A162="","",COUNTIFS($W$2:$W$2500,$A162,$AB$2:$AB$2500,"Yes")+COUNTIFS($X$2:$X$2500,$A162,$AA$2:$AA$2500,"Yes"))</f>
      </c>
      <c r="AH162" t="str">
        <f>IF(OR($P162&lt;&gt;"Yes",N($AG162)=0),"",IF(AND($AG162=1,COUNTIFS($W$2:$W$2500,$A162,$AE$2:$AE$2500,1)+COUNTIFS($X$2:$X$2500,$A162,$AE$2:$AE$2500,1)&gt;0),"","Yes"))</f>
      </c>
      <c r="AI162">
        <f>IF($AH162="Yes",$AG162,"")</f>
      </c>
      <c r="AJ162">
        <f>IF($AI162="","",$AI162+ROW()/1000000)</f>
      </c>
      <c r="AK162">
        <f>IF(OR($A162="",$P162="Yes",N($AG162)=0),"",$AG162+ROW()/1000000)</f>
      </c>
      <c r="AL162" t="str">
        <f>IF($A162="","",INDEX(games!$J:$J,ROW())&amp;"")</f>
      </c>
      <c r="AM162">
        <f>IF($A162="","",SUMPRODUCT($AO162:$BD162,'Map Analysis'!$AP$2^{0,1,2,3,4,5,6,7,8,9,10,11,12,13,14,15}))</f>
      </c>
      <c r="AN162">
        <f>IF($A162="","",$AM162+ROW()/10000000)</f>
      </c>
      <c r="AO162">
        <f>IF($A162="","",COUNTIF($W$2:$W$2500,$A162))</f>
      </c>
      <c r="AP162">
        <f>IF($A162="","",SUMIFS($BF$2:$BF$2500,$W$2:$W$2500,$A162))</f>
      </c>
      <c r="AQ162">
        <f>IF($A162="","",SUMIFS($BG$2:$BG$2500,$W$2:$W$2500,$A162))</f>
      </c>
      <c r="AR162">
        <f>IF($A162="","",SUMIFS($BH$2:$BH$2500,$W$2:$W$2500,$A162))</f>
      </c>
      <c r="AS162">
        <f>IF($A162="","",SUMIFS($BI$2:$BI$2500,$W$2:$W$2500,$A162))</f>
      </c>
      <c r="AT162">
        <f>IF($A162="","",SUMIFS($BJ$2:$BJ$2500,$W$2:$W$2500,$A162))</f>
      </c>
      <c r="AU162">
        <f>IF($A162="","",SUMIFS($BK$2:$BK$2500,$W$2:$W$2500,$A162))</f>
      </c>
      <c r="AV162">
        <f>IF($A162="","",SUMIFS($BL$2:$BL$2500,$W$2:$W$2500,$A162))</f>
      </c>
      <c r="AW162">
        <f>IF($A162="","",SUMIFS($BM$2:$BM$2500,$W$2:$W$2500,$A162))</f>
      </c>
      <c r="AX162">
        <f>IF($A162="","",SUMIFS($BN$2:$BN$2500,$W$2:$W$2500,$A162))</f>
      </c>
      <c r="AY162">
        <f>IF($A162="","",SUMIFS($BO$2:$BO$2500,$W$2:$W$2500,$A162))</f>
      </c>
      <c r="AZ162">
        <f>IF($A162="","",SUMIFS($BP$2:$BP$2500,$W$2:$W$2500,$A162))</f>
      </c>
      <c r="BA162">
        <f>IF($A162="","",SUMIFS($BQ$2:$BQ$2500,$W$2:$W$2500,$A162))</f>
      </c>
      <c r="BB162">
        <f>IF($A162="","",SUMIFS($BR$2:$BR$2500,$W$2:$W$2500,$A162))</f>
      </c>
      <c r="BC162">
        <f>IF($A162="","",SUMIFS($BS$2:$BS$2500,$W$2:$W$2500,$A162))</f>
      </c>
      <c r="BD162">
        <f>IF($A162="","",SUMIFS($BT$2:$BT$2500,$W$2:$W$2500,$A162))</f>
      </c>
      <c r="BF162">
        <f>IF($Z162="","",INDEX($AO$2:$AO$2000,$Z162))</f>
      </c>
      <c r="BG162">
        <f>IF($Z162="","",INDEX($AP$2:$AP$2000,$Z162))</f>
      </c>
      <c r="BH162">
        <f>IF($Z162="","",INDEX($AQ$2:$AQ$2000,$Z162))</f>
      </c>
      <c r="BI162">
        <f>IF($Z162="","",INDEX($AR$2:$AR$2000,$Z162))</f>
      </c>
      <c r="BJ162">
        <f>IF($Z162="","",INDEX($AS$2:$AS$2000,$Z162))</f>
      </c>
      <c r="BK162">
        <f>IF($Z162="","",INDEX($AT$2:$AT$2000,$Z162))</f>
      </c>
      <c r="BL162">
        <f>IF($Z162="","",INDEX($AU$2:$AU$2000,$Z162))</f>
      </c>
      <c r="BM162">
        <f>IF($Z162="","",INDEX($AV$2:$AV$2000,$Z162))</f>
      </c>
      <c r="BN162">
        <f>IF($Z162="","",INDEX($AW$2:$AW$2000,$Z162))</f>
      </c>
      <c r="BO162">
        <f>IF($Z162="","",INDEX($AX$2:$AX$2000,$Z162))</f>
      </c>
      <c r="BP162">
        <f>IF($Z162="","",INDEX($AY$2:$AY$2000,$Z162))</f>
      </c>
      <c r="BQ162">
        <f>IF($Z162="","",INDEX($AZ$2:$AZ$2000,$Z162))</f>
      </c>
      <c r="BR162">
        <f>IF($Z162="","",INDEX($BA$2:$BA$2000,$Z162))</f>
      </c>
      <c r="BS162">
        <f>IF($Z162="","",INDEX($BB$2:$BB$2000,$Z162))</f>
      </c>
      <c r="BT162">
        <f>IF($Z162="","",INDEX($BC$2:$BC$2000,$Z162))</f>
      </c>
      <c r="BV162">
        <f>IF(OR($A162="",$P162&lt;&gt;"Yes",$AH162="Yes"),"",1+N($AG162))</f>
      </c>
      <c r="BW162">
        <f>IF($A162="","",COUNTIFS($W$2:$W$2500,$A162,$BZ$2:$BZ$2500,"Yes")+COUNTIFS($X$2:$X$2500,$A162,$BY$2:$BY$2500,"Yes"))</f>
      </c>
      <c r="BX162">
        <f>IF(OR($A162="",$P162="Yes"),"",IF(N($BW162)=0,0,1+SUMIFS($CB$2:$CB$2500,$W$2:$W$2500,$A162)+SUMIFS($CA$2:$CA$2500,$X$2:$X$2500,$A162)))</f>
      </c>
      <c r="BY162" t="str">
        <f>IF($Y162="","",INDEX($AH$2:$AH$2000,$Y162)&amp;"")</f>
      </c>
      <c r="BZ162" t="str">
        <f>IF($Z162="","",INDEX($AH$2:$AH$2000,$Z162)&amp;"")</f>
      </c>
      <c r="CA162">
        <f>IF($Y162="","",INDEX($BV$2:$BV$2000,$Y162))</f>
      </c>
      <c r="CB162">
        <f>IF($Z162="","",INDEX($BV$2:$BV$2000,$Z162))</f>
      </c>
    </row>
    <row r="163">
      <c r="A163" t="str">
        <f>IF(TRIM(INDEX(games!$A:$A,ROW()))="","",TRIM(INDEX(games!$A:$A,ROW())))</f>
      </c>
      <c r="B163">
        <f>IF(OR($A163="",INDEX(games!$B:$B,ROW())=""),"",INDEX(games!$B:$B,ROW()))</f>
      </c>
      <c r="C163" t="str">
        <f>IF(OR($A163="",INDEX(games!$C:$C,ROW())=""),"",INDEX(games!$C:$C,ROW()))</f>
      </c>
      <c r="D163">
        <f>IF($A163="","",COUNTIF($W$2:$W$2500,$A163)+COUNTIF($X$2:$X$2500,$A163))</f>
      </c>
      <c r="E163">
        <f>IF($A163="","",IFERROR(MATCH($C163,$R$2:$R$5,0),0))</f>
      </c>
      <c r="F163">
        <f>IF($A163="","",MOD(ROW(),34))</f>
      </c>
      <c r="G163">
        <f>IF($A163="",NA(),IF($C163="Action",$B163,NA()))</f>
      </c>
      <c r="H163">
        <f>IF($A163="",NA(),IF($C163="Action",1+$F163*0.023,NA()))</f>
      </c>
      <c r="I163">
        <f>IF($A163="",NA(),IF($C163="Strategy",$B163,NA()))</f>
      </c>
      <c r="J163">
        <f>IF($A163="",NA(),IF($C163="Strategy",2+$F163*0.023,NA()))</f>
      </c>
      <c r="K163">
        <f>IF($A163="",NA(),IF($C163="Deckbuilder",$B163,NA()))</f>
      </c>
      <c r="L163">
        <f>IF($A163="",NA(),IF($C163="Deckbuilder",3+$F163*0.023,NA()))</f>
      </c>
      <c r="M163">
        <f>IF($A163="",NA(),IF($C163="Traditional",$B163,NA()))</f>
      </c>
      <c r="N163">
        <f>IF($A163="",NA(),IF($C163="Traditional",4+$F163*0.023,NA()))</f>
      </c>
      <c r="O163">
        <f>IF($A163="","",$D163+ROW()/1000000)</f>
      </c>
      <c r="P163" t="str">
        <f>IF(OR($A163="",INDEX(games!$H:$H,ROW())=""),"",INDEX(games!$H:$H,ROW()))</f>
      </c>
      <c r="Q163">
        <f>IF(OR($A163="",$P163&lt;&gt;"Yes"),"",$D163+ROW()/1000000)</f>
      </c>
      <c r="T163">
        <f>IF($Y163="","",INDEX($B$2:$B$2000,$Y163))</f>
      </c>
      <c r="U163">
        <f>IF($Z163="","",INDEX($B$2:$B$2000,$Z163))</f>
      </c>
      <c r="V163">
        <f>IF(OR($T163="",$U163=""),"",$U163-$T163)</f>
      </c>
      <c r="W163" t="str">
        <f>IF(TRIM(INDEX(connections!$A:$A,ROW()))="","",TRIM(INDEX(connections!$A:$A,ROW())))</f>
      </c>
      <c r="X163" t="str">
        <f>IF($W163="","",TRIM(INDEX(connections!$B:$B,ROW())))</f>
      </c>
      <c r="Y163">
        <f>IF($W163="","",IFERROR(MATCH($W163,$A$2:$A$2000,0),""))</f>
      </c>
      <c r="Z163">
        <f>IF($X163="","",IFERROR(MATCH($X163,$A$2:$A$2000,0),""))</f>
      </c>
      <c r="AA163" t="str">
        <f>IF($Y163="","",INDEX($P$2:$P$2000,$Y163))</f>
      </c>
      <c r="AB163" t="str">
        <f>IF($Z163="","",INDEX($P$2:$P$2000,$Z163))</f>
      </c>
      <c r="AC163">
        <f>IF(AND($AA163="Yes",$AB163="Yes"),1,"")</f>
      </c>
      <c r="AD163">
        <f>IF(OR($Y163="",$Z163=""),"",IF(INDEX($C$2:$C$2000,$Y163)=INDEX($C$2:$C$2000,$Z163),0,1))</f>
      </c>
      <c r="AE163">
        <f>IF($AC163&lt;&gt;1,"",IF(AND(INDEX($AG$2:$AG$2000,$Y163)=1,INDEX($AG$2:$AG$2000,$Z163)=1),1,""))</f>
      </c>
      <c r="AG163">
        <f>IF($A163="","",COUNTIFS($W$2:$W$2500,$A163,$AB$2:$AB$2500,"Yes")+COUNTIFS($X$2:$X$2500,$A163,$AA$2:$AA$2500,"Yes"))</f>
      </c>
      <c r="AH163" t="str">
        <f>IF(OR($P163&lt;&gt;"Yes",N($AG163)=0),"",IF(AND($AG163=1,COUNTIFS($W$2:$W$2500,$A163,$AE$2:$AE$2500,1)+COUNTIFS($X$2:$X$2500,$A163,$AE$2:$AE$2500,1)&gt;0),"","Yes"))</f>
      </c>
      <c r="AI163">
        <f>IF($AH163="Yes",$AG163,"")</f>
      </c>
      <c r="AJ163">
        <f>IF($AI163="","",$AI163+ROW()/1000000)</f>
      </c>
      <c r="AK163">
        <f>IF(OR($A163="",$P163="Yes",N($AG163)=0),"",$AG163+ROW()/1000000)</f>
      </c>
      <c r="AL163" t="str">
        <f>IF($A163="","",INDEX(games!$J:$J,ROW())&amp;"")</f>
      </c>
      <c r="AM163">
        <f>IF($A163="","",SUMPRODUCT($AO163:$BD163,'Map Analysis'!$AP$2^{0,1,2,3,4,5,6,7,8,9,10,11,12,13,14,15}))</f>
      </c>
      <c r="AN163">
        <f>IF($A163="","",$AM163+ROW()/10000000)</f>
      </c>
      <c r="AO163">
        <f>IF($A163="","",COUNTIF($W$2:$W$2500,$A163))</f>
      </c>
      <c r="AP163">
        <f>IF($A163="","",SUMIFS($BF$2:$BF$2500,$W$2:$W$2500,$A163))</f>
      </c>
      <c r="AQ163">
        <f>IF($A163="","",SUMIFS($BG$2:$BG$2500,$W$2:$W$2500,$A163))</f>
      </c>
      <c r="AR163">
        <f>IF($A163="","",SUMIFS($BH$2:$BH$2500,$W$2:$W$2500,$A163))</f>
      </c>
      <c r="AS163">
        <f>IF($A163="","",SUMIFS($BI$2:$BI$2500,$W$2:$W$2500,$A163))</f>
      </c>
      <c r="AT163">
        <f>IF($A163="","",SUMIFS($BJ$2:$BJ$2500,$W$2:$W$2500,$A163))</f>
      </c>
      <c r="AU163">
        <f>IF($A163="","",SUMIFS($BK$2:$BK$2500,$W$2:$W$2500,$A163))</f>
      </c>
      <c r="AV163">
        <f>IF($A163="","",SUMIFS($BL$2:$BL$2500,$W$2:$W$2500,$A163))</f>
      </c>
      <c r="AW163">
        <f>IF($A163="","",SUMIFS($BM$2:$BM$2500,$W$2:$W$2500,$A163))</f>
      </c>
      <c r="AX163">
        <f>IF($A163="","",SUMIFS($BN$2:$BN$2500,$W$2:$W$2500,$A163))</f>
      </c>
      <c r="AY163">
        <f>IF($A163="","",SUMIFS($BO$2:$BO$2500,$W$2:$W$2500,$A163))</f>
      </c>
      <c r="AZ163">
        <f>IF($A163="","",SUMIFS($BP$2:$BP$2500,$W$2:$W$2500,$A163))</f>
      </c>
      <c r="BA163">
        <f>IF($A163="","",SUMIFS($BQ$2:$BQ$2500,$W$2:$W$2500,$A163))</f>
      </c>
      <c r="BB163">
        <f>IF($A163="","",SUMIFS($BR$2:$BR$2500,$W$2:$W$2500,$A163))</f>
      </c>
      <c r="BC163">
        <f>IF($A163="","",SUMIFS($BS$2:$BS$2500,$W$2:$W$2500,$A163))</f>
      </c>
      <c r="BD163">
        <f>IF($A163="","",SUMIFS($BT$2:$BT$2500,$W$2:$W$2500,$A163))</f>
      </c>
      <c r="BF163">
        <f>IF($Z163="","",INDEX($AO$2:$AO$2000,$Z163))</f>
      </c>
      <c r="BG163">
        <f>IF($Z163="","",INDEX($AP$2:$AP$2000,$Z163))</f>
      </c>
      <c r="BH163">
        <f>IF($Z163="","",INDEX($AQ$2:$AQ$2000,$Z163))</f>
      </c>
      <c r="BI163">
        <f>IF($Z163="","",INDEX($AR$2:$AR$2000,$Z163))</f>
      </c>
      <c r="BJ163">
        <f>IF($Z163="","",INDEX($AS$2:$AS$2000,$Z163))</f>
      </c>
      <c r="BK163">
        <f>IF($Z163="","",INDEX($AT$2:$AT$2000,$Z163))</f>
      </c>
      <c r="BL163">
        <f>IF($Z163="","",INDEX($AU$2:$AU$2000,$Z163))</f>
      </c>
      <c r="BM163">
        <f>IF($Z163="","",INDEX($AV$2:$AV$2000,$Z163))</f>
      </c>
      <c r="BN163">
        <f>IF($Z163="","",INDEX($AW$2:$AW$2000,$Z163))</f>
      </c>
      <c r="BO163">
        <f>IF($Z163="","",INDEX($AX$2:$AX$2000,$Z163))</f>
      </c>
      <c r="BP163">
        <f>IF($Z163="","",INDEX($AY$2:$AY$2000,$Z163))</f>
      </c>
      <c r="BQ163">
        <f>IF($Z163="","",INDEX($AZ$2:$AZ$2000,$Z163))</f>
      </c>
      <c r="BR163">
        <f>IF($Z163="","",INDEX($BA$2:$BA$2000,$Z163))</f>
      </c>
      <c r="BS163">
        <f>IF($Z163="","",INDEX($BB$2:$BB$2000,$Z163))</f>
      </c>
      <c r="BT163">
        <f>IF($Z163="","",INDEX($BC$2:$BC$2000,$Z163))</f>
      </c>
      <c r="BV163">
        <f>IF(OR($A163="",$P163&lt;&gt;"Yes",$AH163="Yes"),"",1+N($AG163))</f>
      </c>
      <c r="BW163">
        <f>IF($A163="","",COUNTIFS($W$2:$W$2500,$A163,$BZ$2:$BZ$2500,"Yes")+COUNTIFS($X$2:$X$2500,$A163,$BY$2:$BY$2500,"Yes"))</f>
      </c>
      <c r="BX163">
        <f>IF(OR($A163="",$P163="Yes"),"",IF(N($BW163)=0,0,1+SUMIFS($CB$2:$CB$2500,$W$2:$W$2500,$A163)+SUMIFS($CA$2:$CA$2500,$X$2:$X$2500,$A163)))</f>
      </c>
      <c r="BY163" t="str">
        <f>IF($Y163="","",INDEX($AH$2:$AH$2000,$Y163)&amp;"")</f>
      </c>
      <c r="BZ163" t="str">
        <f>IF($Z163="","",INDEX($AH$2:$AH$2000,$Z163)&amp;"")</f>
      </c>
      <c r="CA163">
        <f>IF($Y163="","",INDEX($BV$2:$BV$2000,$Y163))</f>
      </c>
      <c r="CB163">
        <f>IF($Z163="","",INDEX($BV$2:$BV$2000,$Z163))</f>
      </c>
    </row>
    <row r="164">
      <c r="A164" t="str">
        <f>IF(TRIM(INDEX(games!$A:$A,ROW()))="","",TRIM(INDEX(games!$A:$A,ROW())))</f>
      </c>
      <c r="B164">
        <f>IF(OR($A164="",INDEX(games!$B:$B,ROW())=""),"",INDEX(games!$B:$B,ROW()))</f>
      </c>
      <c r="C164" t="str">
        <f>IF(OR($A164="",INDEX(games!$C:$C,ROW())=""),"",INDEX(games!$C:$C,ROW()))</f>
      </c>
      <c r="D164">
        <f>IF($A164="","",COUNTIF($W$2:$W$2500,$A164)+COUNTIF($X$2:$X$2500,$A164))</f>
      </c>
      <c r="E164">
        <f>IF($A164="","",IFERROR(MATCH($C164,$R$2:$R$5,0),0))</f>
      </c>
      <c r="F164">
        <f>IF($A164="","",MOD(ROW(),34))</f>
      </c>
      <c r="G164">
        <f>IF($A164="",NA(),IF($C164="Action",$B164,NA()))</f>
      </c>
      <c r="H164">
        <f>IF($A164="",NA(),IF($C164="Action",1+$F164*0.023,NA()))</f>
      </c>
      <c r="I164">
        <f>IF($A164="",NA(),IF($C164="Strategy",$B164,NA()))</f>
      </c>
      <c r="J164">
        <f>IF($A164="",NA(),IF($C164="Strategy",2+$F164*0.023,NA()))</f>
      </c>
      <c r="K164">
        <f>IF($A164="",NA(),IF($C164="Deckbuilder",$B164,NA()))</f>
      </c>
      <c r="L164">
        <f>IF($A164="",NA(),IF($C164="Deckbuilder",3+$F164*0.023,NA()))</f>
      </c>
      <c r="M164">
        <f>IF($A164="",NA(),IF($C164="Traditional",$B164,NA()))</f>
      </c>
      <c r="N164">
        <f>IF($A164="",NA(),IF($C164="Traditional",4+$F164*0.023,NA()))</f>
      </c>
      <c r="O164">
        <f>IF($A164="","",$D164+ROW()/1000000)</f>
      </c>
      <c r="P164" t="str">
        <f>IF(OR($A164="",INDEX(games!$H:$H,ROW())=""),"",INDEX(games!$H:$H,ROW()))</f>
      </c>
      <c r="Q164">
        <f>IF(OR($A164="",$P164&lt;&gt;"Yes"),"",$D164+ROW()/1000000)</f>
      </c>
      <c r="T164">
        <f>IF($Y164="","",INDEX($B$2:$B$2000,$Y164))</f>
      </c>
      <c r="U164">
        <f>IF($Z164="","",INDEX($B$2:$B$2000,$Z164))</f>
      </c>
      <c r="V164">
        <f>IF(OR($T164="",$U164=""),"",$U164-$T164)</f>
      </c>
      <c r="W164" t="str">
        <f>IF(TRIM(INDEX(connections!$A:$A,ROW()))="","",TRIM(INDEX(connections!$A:$A,ROW())))</f>
      </c>
      <c r="X164" t="str">
        <f>IF($W164="","",TRIM(INDEX(connections!$B:$B,ROW())))</f>
      </c>
      <c r="Y164">
        <f>IF($W164="","",IFERROR(MATCH($W164,$A$2:$A$2000,0),""))</f>
      </c>
      <c r="Z164">
        <f>IF($X164="","",IFERROR(MATCH($X164,$A$2:$A$2000,0),""))</f>
      </c>
      <c r="AA164" t="str">
        <f>IF($Y164="","",INDEX($P$2:$P$2000,$Y164))</f>
      </c>
      <c r="AB164" t="str">
        <f>IF($Z164="","",INDEX($P$2:$P$2000,$Z164))</f>
      </c>
      <c r="AC164">
        <f>IF(AND($AA164="Yes",$AB164="Yes"),1,"")</f>
      </c>
      <c r="AD164">
        <f>IF(OR($Y164="",$Z164=""),"",IF(INDEX($C$2:$C$2000,$Y164)=INDEX($C$2:$C$2000,$Z164),0,1))</f>
      </c>
      <c r="AE164">
        <f>IF($AC164&lt;&gt;1,"",IF(AND(INDEX($AG$2:$AG$2000,$Y164)=1,INDEX($AG$2:$AG$2000,$Z164)=1),1,""))</f>
      </c>
      <c r="AG164">
        <f>IF($A164="","",COUNTIFS($W$2:$W$2500,$A164,$AB$2:$AB$2500,"Yes")+COUNTIFS($X$2:$X$2500,$A164,$AA$2:$AA$2500,"Yes"))</f>
      </c>
      <c r="AH164" t="str">
        <f>IF(OR($P164&lt;&gt;"Yes",N($AG164)=0),"",IF(AND($AG164=1,COUNTIFS($W$2:$W$2500,$A164,$AE$2:$AE$2500,1)+COUNTIFS($X$2:$X$2500,$A164,$AE$2:$AE$2500,1)&gt;0),"","Yes"))</f>
      </c>
      <c r="AI164">
        <f>IF($AH164="Yes",$AG164,"")</f>
      </c>
      <c r="AJ164">
        <f>IF($AI164="","",$AI164+ROW()/1000000)</f>
      </c>
      <c r="AK164">
        <f>IF(OR($A164="",$P164="Yes",N($AG164)=0),"",$AG164+ROW()/1000000)</f>
      </c>
      <c r="AL164" t="str">
        <f>IF($A164="","",INDEX(games!$J:$J,ROW())&amp;"")</f>
      </c>
      <c r="AM164">
        <f>IF($A164="","",SUMPRODUCT($AO164:$BD164,'Map Analysis'!$AP$2^{0,1,2,3,4,5,6,7,8,9,10,11,12,13,14,15}))</f>
      </c>
      <c r="AN164">
        <f>IF($A164="","",$AM164+ROW()/10000000)</f>
      </c>
      <c r="AO164">
        <f>IF($A164="","",COUNTIF($W$2:$W$2500,$A164))</f>
      </c>
      <c r="AP164">
        <f>IF($A164="","",SUMIFS($BF$2:$BF$2500,$W$2:$W$2500,$A164))</f>
      </c>
      <c r="AQ164">
        <f>IF($A164="","",SUMIFS($BG$2:$BG$2500,$W$2:$W$2500,$A164))</f>
      </c>
      <c r="AR164">
        <f>IF($A164="","",SUMIFS($BH$2:$BH$2500,$W$2:$W$2500,$A164))</f>
      </c>
      <c r="AS164">
        <f>IF($A164="","",SUMIFS($BI$2:$BI$2500,$W$2:$W$2500,$A164))</f>
      </c>
      <c r="AT164">
        <f>IF($A164="","",SUMIFS($BJ$2:$BJ$2500,$W$2:$W$2500,$A164))</f>
      </c>
      <c r="AU164">
        <f>IF($A164="","",SUMIFS($BK$2:$BK$2500,$W$2:$W$2500,$A164))</f>
      </c>
      <c r="AV164">
        <f>IF($A164="","",SUMIFS($BL$2:$BL$2500,$W$2:$W$2500,$A164))</f>
      </c>
      <c r="AW164">
        <f>IF($A164="","",SUMIFS($BM$2:$BM$2500,$W$2:$W$2500,$A164))</f>
      </c>
      <c r="AX164">
        <f>IF($A164="","",SUMIFS($BN$2:$BN$2500,$W$2:$W$2500,$A164))</f>
      </c>
      <c r="AY164">
        <f>IF($A164="","",SUMIFS($BO$2:$BO$2500,$W$2:$W$2500,$A164))</f>
      </c>
      <c r="AZ164">
        <f>IF($A164="","",SUMIFS($BP$2:$BP$2500,$W$2:$W$2500,$A164))</f>
      </c>
      <c r="BA164">
        <f>IF($A164="","",SUMIFS($BQ$2:$BQ$2500,$W$2:$W$2500,$A164))</f>
      </c>
      <c r="BB164">
        <f>IF($A164="","",SUMIFS($BR$2:$BR$2500,$W$2:$W$2500,$A164))</f>
      </c>
      <c r="BC164">
        <f>IF($A164="","",SUMIFS($BS$2:$BS$2500,$W$2:$W$2500,$A164))</f>
      </c>
      <c r="BD164">
        <f>IF($A164="","",SUMIFS($BT$2:$BT$2500,$W$2:$W$2500,$A164))</f>
      </c>
      <c r="BF164">
        <f>IF($Z164="","",INDEX($AO$2:$AO$2000,$Z164))</f>
      </c>
      <c r="BG164">
        <f>IF($Z164="","",INDEX($AP$2:$AP$2000,$Z164))</f>
      </c>
      <c r="BH164">
        <f>IF($Z164="","",INDEX($AQ$2:$AQ$2000,$Z164))</f>
      </c>
      <c r="BI164">
        <f>IF($Z164="","",INDEX($AR$2:$AR$2000,$Z164))</f>
      </c>
      <c r="BJ164">
        <f>IF($Z164="","",INDEX($AS$2:$AS$2000,$Z164))</f>
      </c>
      <c r="BK164">
        <f>IF($Z164="","",INDEX($AT$2:$AT$2000,$Z164))</f>
      </c>
      <c r="BL164">
        <f>IF($Z164="","",INDEX($AU$2:$AU$2000,$Z164))</f>
      </c>
      <c r="BM164">
        <f>IF($Z164="","",INDEX($AV$2:$AV$2000,$Z164))</f>
      </c>
      <c r="BN164">
        <f>IF($Z164="","",INDEX($AW$2:$AW$2000,$Z164))</f>
      </c>
      <c r="BO164">
        <f>IF($Z164="","",INDEX($AX$2:$AX$2000,$Z164))</f>
      </c>
      <c r="BP164">
        <f>IF($Z164="","",INDEX($AY$2:$AY$2000,$Z164))</f>
      </c>
      <c r="BQ164">
        <f>IF($Z164="","",INDEX($AZ$2:$AZ$2000,$Z164))</f>
      </c>
      <c r="BR164">
        <f>IF($Z164="","",INDEX($BA$2:$BA$2000,$Z164))</f>
      </c>
      <c r="BS164">
        <f>IF($Z164="","",INDEX($BB$2:$BB$2000,$Z164))</f>
      </c>
      <c r="BT164">
        <f>IF($Z164="","",INDEX($BC$2:$BC$2000,$Z164))</f>
      </c>
      <c r="BV164">
        <f>IF(OR($A164="",$P164&lt;&gt;"Yes",$AH164="Yes"),"",1+N($AG164))</f>
      </c>
      <c r="BW164">
        <f>IF($A164="","",COUNTIFS($W$2:$W$2500,$A164,$BZ$2:$BZ$2500,"Yes")+COUNTIFS($X$2:$X$2500,$A164,$BY$2:$BY$2500,"Yes"))</f>
      </c>
      <c r="BX164">
        <f>IF(OR($A164="",$P164="Yes"),"",IF(N($BW164)=0,0,1+SUMIFS($CB$2:$CB$2500,$W$2:$W$2500,$A164)+SUMIFS($CA$2:$CA$2500,$X$2:$X$2500,$A164)))</f>
      </c>
      <c r="BY164" t="str">
        <f>IF($Y164="","",INDEX($AH$2:$AH$2000,$Y164)&amp;"")</f>
      </c>
      <c r="BZ164" t="str">
        <f>IF($Z164="","",INDEX($AH$2:$AH$2000,$Z164)&amp;"")</f>
      </c>
      <c r="CA164">
        <f>IF($Y164="","",INDEX($BV$2:$BV$2000,$Y164))</f>
      </c>
      <c r="CB164">
        <f>IF($Z164="","",INDEX($BV$2:$BV$2000,$Z164))</f>
      </c>
    </row>
    <row r="165">
      <c r="A165" t="str">
        <f>IF(TRIM(INDEX(games!$A:$A,ROW()))="","",TRIM(INDEX(games!$A:$A,ROW())))</f>
      </c>
      <c r="B165">
        <f>IF(OR($A165="",INDEX(games!$B:$B,ROW())=""),"",INDEX(games!$B:$B,ROW()))</f>
      </c>
      <c r="C165" t="str">
        <f>IF(OR($A165="",INDEX(games!$C:$C,ROW())=""),"",INDEX(games!$C:$C,ROW()))</f>
      </c>
      <c r="D165">
        <f>IF($A165="","",COUNTIF($W$2:$W$2500,$A165)+COUNTIF($X$2:$X$2500,$A165))</f>
      </c>
      <c r="E165">
        <f>IF($A165="","",IFERROR(MATCH($C165,$R$2:$R$5,0),0))</f>
      </c>
      <c r="F165">
        <f>IF($A165="","",MOD(ROW(),34))</f>
      </c>
      <c r="G165">
        <f>IF($A165="",NA(),IF($C165="Action",$B165,NA()))</f>
      </c>
      <c r="H165">
        <f>IF($A165="",NA(),IF($C165="Action",1+$F165*0.023,NA()))</f>
      </c>
      <c r="I165">
        <f>IF($A165="",NA(),IF($C165="Strategy",$B165,NA()))</f>
      </c>
      <c r="J165">
        <f>IF($A165="",NA(),IF($C165="Strategy",2+$F165*0.023,NA()))</f>
      </c>
      <c r="K165">
        <f>IF($A165="",NA(),IF($C165="Deckbuilder",$B165,NA()))</f>
      </c>
      <c r="L165">
        <f>IF($A165="",NA(),IF($C165="Deckbuilder",3+$F165*0.023,NA()))</f>
      </c>
      <c r="M165">
        <f>IF($A165="",NA(),IF($C165="Traditional",$B165,NA()))</f>
      </c>
      <c r="N165">
        <f>IF($A165="",NA(),IF($C165="Traditional",4+$F165*0.023,NA()))</f>
      </c>
      <c r="O165">
        <f>IF($A165="","",$D165+ROW()/1000000)</f>
      </c>
      <c r="P165" t="str">
        <f>IF(OR($A165="",INDEX(games!$H:$H,ROW())=""),"",INDEX(games!$H:$H,ROW()))</f>
      </c>
      <c r="Q165">
        <f>IF(OR($A165="",$P165&lt;&gt;"Yes"),"",$D165+ROW()/1000000)</f>
      </c>
      <c r="T165">
        <f>IF($Y165="","",INDEX($B$2:$B$2000,$Y165))</f>
      </c>
      <c r="U165">
        <f>IF($Z165="","",INDEX($B$2:$B$2000,$Z165))</f>
      </c>
      <c r="V165">
        <f>IF(OR($T165="",$U165=""),"",$U165-$T165)</f>
      </c>
      <c r="W165" t="str">
        <f>IF(TRIM(INDEX(connections!$A:$A,ROW()))="","",TRIM(INDEX(connections!$A:$A,ROW())))</f>
      </c>
      <c r="X165" t="str">
        <f>IF($W165="","",TRIM(INDEX(connections!$B:$B,ROW())))</f>
      </c>
      <c r="Y165">
        <f>IF($W165="","",IFERROR(MATCH($W165,$A$2:$A$2000,0),""))</f>
      </c>
      <c r="Z165">
        <f>IF($X165="","",IFERROR(MATCH($X165,$A$2:$A$2000,0),""))</f>
      </c>
      <c r="AA165" t="str">
        <f>IF($Y165="","",INDEX($P$2:$P$2000,$Y165))</f>
      </c>
      <c r="AB165" t="str">
        <f>IF($Z165="","",INDEX($P$2:$P$2000,$Z165))</f>
      </c>
      <c r="AC165">
        <f>IF(AND($AA165="Yes",$AB165="Yes"),1,"")</f>
      </c>
      <c r="AD165">
        <f>IF(OR($Y165="",$Z165=""),"",IF(INDEX($C$2:$C$2000,$Y165)=INDEX($C$2:$C$2000,$Z165),0,1))</f>
      </c>
      <c r="AE165">
        <f>IF($AC165&lt;&gt;1,"",IF(AND(INDEX($AG$2:$AG$2000,$Y165)=1,INDEX($AG$2:$AG$2000,$Z165)=1),1,""))</f>
      </c>
      <c r="AG165">
        <f>IF($A165="","",COUNTIFS($W$2:$W$2500,$A165,$AB$2:$AB$2500,"Yes")+COUNTIFS($X$2:$X$2500,$A165,$AA$2:$AA$2500,"Yes"))</f>
      </c>
      <c r="AH165" t="str">
        <f>IF(OR($P165&lt;&gt;"Yes",N($AG165)=0),"",IF(AND($AG165=1,COUNTIFS($W$2:$W$2500,$A165,$AE$2:$AE$2500,1)+COUNTIFS($X$2:$X$2500,$A165,$AE$2:$AE$2500,1)&gt;0),"","Yes"))</f>
      </c>
      <c r="AI165">
        <f>IF($AH165="Yes",$AG165,"")</f>
      </c>
      <c r="AJ165">
        <f>IF($AI165="","",$AI165+ROW()/1000000)</f>
      </c>
      <c r="AK165">
        <f>IF(OR($A165="",$P165="Yes",N($AG165)=0),"",$AG165+ROW()/1000000)</f>
      </c>
      <c r="AL165" t="str">
        <f>IF($A165="","",INDEX(games!$J:$J,ROW())&amp;"")</f>
      </c>
      <c r="AM165">
        <f>IF($A165="","",SUMPRODUCT($AO165:$BD165,'Map Analysis'!$AP$2^{0,1,2,3,4,5,6,7,8,9,10,11,12,13,14,15}))</f>
      </c>
      <c r="AN165">
        <f>IF($A165="","",$AM165+ROW()/10000000)</f>
      </c>
      <c r="AO165">
        <f>IF($A165="","",COUNTIF($W$2:$W$2500,$A165))</f>
      </c>
      <c r="AP165">
        <f>IF($A165="","",SUMIFS($BF$2:$BF$2500,$W$2:$W$2500,$A165))</f>
      </c>
      <c r="AQ165">
        <f>IF($A165="","",SUMIFS($BG$2:$BG$2500,$W$2:$W$2500,$A165))</f>
      </c>
      <c r="AR165">
        <f>IF($A165="","",SUMIFS($BH$2:$BH$2500,$W$2:$W$2500,$A165))</f>
      </c>
      <c r="AS165">
        <f>IF($A165="","",SUMIFS($BI$2:$BI$2500,$W$2:$W$2500,$A165))</f>
      </c>
      <c r="AT165">
        <f>IF($A165="","",SUMIFS($BJ$2:$BJ$2500,$W$2:$W$2500,$A165))</f>
      </c>
      <c r="AU165">
        <f>IF($A165="","",SUMIFS($BK$2:$BK$2500,$W$2:$W$2500,$A165))</f>
      </c>
      <c r="AV165">
        <f>IF($A165="","",SUMIFS($BL$2:$BL$2500,$W$2:$W$2500,$A165))</f>
      </c>
      <c r="AW165">
        <f>IF($A165="","",SUMIFS($BM$2:$BM$2500,$W$2:$W$2500,$A165))</f>
      </c>
      <c r="AX165">
        <f>IF($A165="","",SUMIFS($BN$2:$BN$2500,$W$2:$W$2500,$A165))</f>
      </c>
      <c r="AY165">
        <f>IF($A165="","",SUMIFS($BO$2:$BO$2500,$W$2:$W$2500,$A165))</f>
      </c>
      <c r="AZ165">
        <f>IF($A165="","",SUMIFS($BP$2:$BP$2500,$W$2:$W$2500,$A165))</f>
      </c>
      <c r="BA165">
        <f>IF($A165="","",SUMIFS($BQ$2:$BQ$2500,$W$2:$W$2500,$A165))</f>
      </c>
      <c r="BB165">
        <f>IF($A165="","",SUMIFS($BR$2:$BR$2500,$W$2:$W$2500,$A165))</f>
      </c>
      <c r="BC165">
        <f>IF($A165="","",SUMIFS($BS$2:$BS$2500,$W$2:$W$2500,$A165))</f>
      </c>
      <c r="BD165">
        <f>IF($A165="","",SUMIFS($BT$2:$BT$2500,$W$2:$W$2500,$A165))</f>
      </c>
      <c r="BF165">
        <f>IF($Z165="","",INDEX($AO$2:$AO$2000,$Z165))</f>
      </c>
      <c r="BG165">
        <f>IF($Z165="","",INDEX($AP$2:$AP$2000,$Z165))</f>
      </c>
      <c r="BH165">
        <f>IF($Z165="","",INDEX($AQ$2:$AQ$2000,$Z165))</f>
      </c>
      <c r="BI165">
        <f>IF($Z165="","",INDEX($AR$2:$AR$2000,$Z165))</f>
      </c>
      <c r="BJ165">
        <f>IF($Z165="","",INDEX($AS$2:$AS$2000,$Z165))</f>
      </c>
      <c r="BK165">
        <f>IF($Z165="","",INDEX($AT$2:$AT$2000,$Z165))</f>
      </c>
      <c r="BL165">
        <f>IF($Z165="","",INDEX($AU$2:$AU$2000,$Z165))</f>
      </c>
      <c r="BM165">
        <f>IF($Z165="","",INDEX($AV$2:$AV$2000,$Z165))</f>
      </c>
      <c r="BN165">
        <f>IF($Z165="","",INDEX($AW$2:$AW$2000,$Z165))</f>
      </c>
      <c r="BO165">
        <f>IF($Z165="","",INDEX($AX$2:$AX$2000,$Z165))</f>
      </c>
      <c r="BP165">
        <f>IF($Z165="","",INDEX($AY$2:$AY$2000,$Z165))</f>
      </c>
      <c r="BQ165">
        <f>IF($Z165="","",INDEX($AZ$2:$AZ$2000,$Z165))</f>
      </c>
      <c r="BR165">
        <f>IF($Z165="","",INDEX($BA$2:$BA$2000,$Z165))</f>
      </c>
      <c r="BS165">
        <f>IF($Z165="","",INDEX($BB$2:$BB$2000,$Z165))</f>
      </c>
      <c r="BT165">
        <f>IF($Z165="","",INDEX($BC$2:$BC$2000,$Z165))</f>
      </c>
      <c r="BV165">
        <f>IF(OR($A165="",$P165&lt;&gt;"Yes",$AH165="Yes"),"",1+N($AG165))</f>
      </c>
      <c r="BW165">
        <f>IF($A165="","",COUNTIFS($W$2:$W$2500,$A165,$BZ$2:$BZ$2500,"Yes")+COUNTIFS($X$2:$X$2500,$A165,$BY$2:$BY$2500,"Yes"))</f>
      </c>
      <c r="BX165">
        <f>IF(OR($A165="",$P165="Yes"),"",IF(N($BW165)=0,0,1+SUMIFS($CB$2:$CB$2500,$W$2:$W$2500,$A165)+SUMIFS($CA$2:$CA$2500,$X$2:$X$2500,$A165)))</f>
      </c>
      <c r="BY165" t="str">
        <f>IF($Y165="","",INDEX($AH$2:$AH$2000,$Y165)&amp;"")</f>
      </c>
      <c r="BZ165" t="str">
        <f>IF($Z165="","",INDEX($AH$2:$AH$2000,$Z165)&amp;"")</f>
      </c>
      <c r="CA165">
        <f>IF($Y165="","",INDEX($BV$2:$BV$2000,$Y165))</f>
      </c>
      <c r="CB165">
        <f>IF($Z165="","",INDEX($BV$2:$BV$2000,$Z165))</f>
      </c>
    </row>
    <row r="166">
      <c r="A166" t="str">
        <f>IF(TRIM(INDEX(games!$A:$A,ROW()))="","",TRIM(INDEX(games!$A:$A,ROW())))</f>
      </c>
      <c r="B166">
        <f>IF(OR($A166="",INDEX(games!$B:$B,ROW())=""),"",INDEX(games!$B:$B,ROW()))</f>
      </c>
      <c r="C166" t="str">
        <f>IF(OR($A166="",INDEX(games!$C:$C,ROW())=""),"",INDEX(games!$C:$C,ROW()))</f>
      </c>
      <c r="D166">
        <f>IF($A166="","",COUNTIF($W$2:$W$2500,$A166)+COUNTIF($X$2:$X$2500,$A166))</f>
      </c>
      <c r="E166">
        <f>IF($A166="","",IFERROR(MATCH($C166,$R$2:$R$5,0),0))</f>
      </c>
      <c r="F166">
        <f>IF($A166="","",MOD(ROW(),34))</f>
      </c>
      <c r="G166">
        <f>IF($A166="",NA(),IF($C166="Action",$B166,NA()))</f>
      </c>
      <c r="H166">
        <f>IF($A166="",NA(),IF($C166="Action",1+$F166*0.023,NA()))</f>
      </c>
      <c r="I166">
        <f>IF($A166="",NA(),IF($C166="Strategy",$B166,NA()))</f>
      </c>
      <c r="J166">
        <f>IF($A166="",NA(),IF($C166="Strategy",2+$F166*0.023,NA()))</f>
      </c>
      <c r="K166">
        <f>IF($A166="",NA(),IF($C166="Deckbuilder",$B166,NA()))</f>
      </c>
      <c r="L166">
        <f>IF($A166="",NA(),IF($C166="Deckbuilder",3+$F166*0.023,NA()))</f>
      </c>
      <c r="M166">
        <f>IF($A166="",NA(),IF($C166="Traditional",$B166,NA()))</f>
      </c>
      <c r="N166">
        <f>IF($A166="",NA(),IF($C166="Traditional",4+$F166*0.023,NA()))</f>
      </c>
      <c r="O166">
        <f>IF($A166="","",$D166+ROW()/1000000)</f>
      </c>
      <c r="P166" t="str">
        <f>IF(OR($A166="",INDEX(games!$H:$H,ROW())=""),"",INDEX(games!$H:$H,ROW()))</f>
      </c>
      <c r="Q166">
        <f>IF(OR($A166="",$P166&lt;&gt;"Yes"),"",$D166+ROW()/1000000)</f>
      </c>
      <c r="T166">
        <f>IF($Y166="","",INDEX($B$2:$B$2000,$Y166))</f>
      </c>
      <c r="U166">
        <f>IF($Z166="","",INDEX($B$2:$B$2000,$Z166))</f>
      </c>
      <c r="V166">
        <f>IF(OR($T166="",$U166=""),"",$U166-$T166)</f>
      </c>
      <c r="W166" t="str">
        <f>IF(TRIM(INDEX(connections!$A:$A,ROW()))="","",TRIM(INDEX(connections!$A:$A,ROW())))</f>
      </c>
      <c r="X166" t="str">
        <f>IF($W166="","",TRIM(INDEX(connections!$B:$B,ROW())))</f>
      </c>
      <c r="Y166">
        <f>IF($W166="","",IFERROR(MATCH($W166,$A$2:$A$2000,0),""))</f>
      </c>
      <c r="Z166">
        <f>IF($X166="","",IFERROR(MATCH($X166,$A$2:$A$2000,0),""))</f>
      </c>
      <c r="AA166" t="str">
        <f>IF($Y166="","",INDEX($P$2:$P$2000,$Y166))</f>
      </c>
      <c r="AB166" t="str">
        <f>IF($Z166="","",INDEX($P$2:$P$2000,$Z166))</f>
      </c>
      <c r="AC166">
        <f>IF(AND($AA166="Yes",$AB166="Yes"),1,"")</f>
      </c>
      <c r="AD166">
        <f>IF(OR($Y166="",$Z166=""),"",IF(INDEX($C$2:$C$2000,$Y166)=INDEX($C$2:$C$2000,$Z166),0,1))</f>
      </c>
      <c r="AE166">
        <f>IF($AC166&lt;&gt;1,"",IF(AND(INDEX($AG$2:$AG$2000,$Y166)=1,INDEX($AG$2:$AG$2000,$Z166)=1),1,""))</f>
      </c>
      <c r="AG166">
        <f>IF($A166="","",COUNTIFS($W$2:$W$2500,$A166,$AB$2:$AB$2500,"Yes")+COUNTIFS($X$2:$X$2500,$A166,$AA$2:$AA$2500,"Yes"))</f>
      </c>
      <c r="AH166" t="str">
        <f>IF(OR($P166&lt;&gt;"Yes",N($AG166)=0),"",IF(AND($AG166=1,COUNTIFS($W$2:$W$2500,$A166,$AE$2:$AE$2500,1)+COUNTIFS($X$2:$X$2500,$A166,$AE$2:$AE$2500,1)&gt;0),"","Yes"))</f>
      </c>
      <c r="AI166">
        <f>IF($AH166="Yes",$AG166,"")</f>
      </c>
      <c r="AJ166">
        <f>IF($AI166="","",$AI166+ROW()/1000000)</f>
      </c>
      <c r="AK166">
        <f>IF(OR($A166="",$P166="Yes",N($AG166)=0),"",$AG166+ROW()/1000000)</f>
      </c>
      <c r="AL166" t="str">
        <f>IF($A166="","",INDEX(games!$J:$J,ROW())&amp;"")</f>
      </c>
      <c r="AM166">
        <f>IF($A166="","",SUMPRODUCT($AO166:$BD166,'Map Analysis'!$AP$2^{0,1,2,3,4,5,6,7,8,9,10,11,12,13,14,15}))</f>
      </c>
      <c r="AN166">
        <f>IF($A166="","",$AM166+ROW()/10000000)</f>
      </c>
      <c r="AO166">
        <f>IF($A166="","",COUNTIF($W$2:$W$2500,$A166))</f>
      </c>
      <c r="AP166">
        <f>IF($A166="","",SUMIFS($BF$2:$BF$2500,$W$2:$W$2500,$A166))</f>
      </c>
      <c r="AQ166">
        <f>IF($A166="","",SUMIFS($BG$2:$BG$2500,$W$2:$W$2500,$A166))</f>
      </c>
      <c r="AR166">
        <f>IF($A166="","",SUMIFS($BH$2:$BH$2500,$W$2:$W$2500,$A166))</f>
      </c>
      <c r="AS166">
        <f>IF($A166="","",SUMIFS($BI$2:$BI$2500,$W$2:$W$2500,$A166))</f>
      </c>
      <c r="AT166">
        <f>IF($A166="","",SUMIFS($BJ$2:$BJ$2500,$W$2:$W$2500,$A166))</f>
      </c>
      <c r="AU166">
        <f>IF($A166="","",SUMIFS($BK$2:$BK$2500,$W$2:$W$2500,$A166))</f>
      </c>
      <c r="AV166">
        <f>IF($A166="","",SUMIFS($BL$2:$BL$2500,$W$2:$W$2500,$A166))</f>
      </c>
      <c r="AW166">
        <f>IF($A166="","",SUMIFS($BM$2:$BM$2500,$W$2:$W$2500,$A166))</f>
      </c>
      <c r="AX166">
        <f>IF($A166="","",SUMIFS($BN$2:$BN$2500,$W$2:$W$2500,$A166))</f>
      </c>
      <c r="AY166">
        <f>IF($A166="","",SUMIFS($BO$2:$BO$2500,$W$2:$W$2500,$A166))</f>
      </c>
      <c r="AZ166">
        <f>IF($A166="","",SUMIFS($BP$2:$BP$2500,$W$2:$W$2500,$A166))</f>
      </c>
      <c r="BA166">
        <f>IF($A166="","",SUMIFS($BQ$2:$BQ$2500,$W$2:$W$2500,$A166))</f>
      </c>
      <c r="BB166">
        <f>IF($A166="","",SUMIFS($BR$2:$BR$2500,$W$2:$W$2500,$A166))</f>
      </c>
      <c r="BC166">
        <f>IF($A166="","",SUMIFS($BS$2:$BS$2500,$W$2:$W$2500,$A166))</f>
      </c>
      <c r="BD166">
        <f>IF($A166="","",SUMIFS($BT$2:$BT$2500,$W$2:$W$2500,$A166))</f>
      </c>
      <c r="BF166">
        <f>IF($Z166="","",INDEX($AO$2:$AO$2000,$Z166))</f>
      </c>
      <c r="BG166">
        <f>IF($Z166="","",INDEX($AP$2:$AP$2000,$Z166))</f>
      </c>
      <c r="BH166">
        <f>IF($Z166="","",INDEX($AQ$2:$AQ$2000,$Z166))</f>
      </c>
      <c r="BI166">
        <f>IF($Z166="","",INDEX($AR$2:$AR$2000,$Z166))</f>
      </c>
      <c r="BJ166">
        <f>IF($Z166="","",INDEX($AS$2:$AS$2000,$Z166))</f>
      </c>
      <c r="BK166">
        <f>IF($Z166="","",INDEX($AT$2:$AT$2000,$Z166))</f>
      </c>
      <c r="BL166">
        <f>IF($Z166="","",INDEX($AU$2:$AU$2000,$Z166))</f>
      </c>
      <c r="BM166">
        <f>IF($Z166="","",INDEX($AV$2:$AV$2000,$Z166))</f>
      </c>
      <c r="BN166">
        <f>IF($Z166="","",INDEX($AW$2:$AW$2000,$Z166))</f>
      </c>
      <c r="BO166">
        <f>IF($Z166="","",INDEX($AX$2:$AX$2000,$Z166))</f>
      </c>
      <c r="BP166">
        <f>IF($Z166="","",INDEX($AY$2:$AY$2000,$Z166))</f>
      </c>
      <c r="BQ166">
        <f>IF($Z166="","",INDEX($AZ$2:$AZ$2000,$Z166))</f>
      </c>
      <c r="BR166">
        <f>IF($Z166="","",INDEX($BA$2:$BA$2000,$Z166))</f>
      </c>
      <c r="BS166">
        <f>IF($Z166="","",INDEX($BB$2:$BB$2000,$Z166))</f>
      </c>
      <c r="BT166">
        <f>IF($Z166="","",INDEX($BC$2:$BC$2000,$Z166))</f>
      </c>
      <c r="BV166">
        <f>IF(OR($A166="",$P166&lt;&gt;"Yes",$AH166="Yes"),"",1+N($AG166))</f>
      </c>
      <c r="BW166">
        <f>IF($A166="","",COUNTIFS($W$2:$W$2500,$A166,$BZ$2:$BZ$2500,"Yes")+COUNTIFS($X$2:$X$2500,$A166,$BY$2:$BY$2500,"Yes"))</f>
      </c>
      <c r="BX166">
        <f>IF(OR($A166="",$P166="Yes"),"",IF(N($BW166)=0,0,1+SUMIFS($CB$2:$CB$2500,$W$2:$W$2500,$A166)+SUMIFS($CA$2:$CA$2500,$X$2:$X$2500,$A166)))</f>
      </c>
      <c r="BY166" t="str">
        <f>IF($Y166="","",INDEX($AH$2:$AH$2000,$Y166)&amp;"")</f>
      </c>
      <c r="BZ166" t="str">
        <f>IF($Z166="","",INDEX($AH$2:$AH$2000,$Z166)&amp;"")</f>
      </c>
      <c r="CA166">
        <f>IF($Y166="","",INDEX($BV$2:$BV$2000,$Y166))</f>
      </c>
      <c r="CB166">
        <f>IF($Z166="","",INDEX($BV$2:$BV$2000,$Z166))</f>
      </c>
    </row>
    <row r="167">
      <c r="A167" t="str">
        <f>IF(TRIM(INDEX(games!$A:$A,ROW()))="","",TRIM(INDEX(games!$A:$A,ROW())))</f>
      </c>
      <c r="B167">
        <f>IF(OR($A167="",INDEX(games!$B:$B,ROW())=""),"",INDEX(games!$B:$B,ROW()))</f>
      </c>
      <c r="C167" t="str">
        <f>IF(OR($A167="",INDEX(games!$C:$C,ROW())=""),"",INDEX(games!$C:$C,ROW()))</f>
      </c>
      <c r="D167">
        <f>IF($A167="","",COUNTIF($W$2:$W$2500,$A167)+COUNTIF($X$2:$X$2500,$A167))</f>
      </c>
      <c r="E167">
        <f>IF($A167="","",IFERROR(MATCH($C167,$R$2:$R$5,0),0))</f>
      </c>
      <c r="F167">
        <f>IF($A167="","",MOD(ROW(),34))</f>
      </c>
      <c r="G167">
        <f>IF($A167="",NA(),IF($C167="Action",$B167,NA()))</f>
      </c>
      <c r="H167">
        <f>IF($A167="",NA(),IF($C167="Action",1+$F167*0.023,NA()))</f>
      </c>
      <c r="I167">
        <f>IF($A167="",NA(),IF($C167="Strategy",$B167,NA()))</f>
      </c>
      <c r="J167">
        <f>IF($A167="",NA(),IF($C167="Strategy",2+$F167*0.023,NA()))</f>
      </c>
      <c r="K167">
        <f>IF($A167="",NA(),IF($C167="Deckbuilder",$B167,NA()))</f>
      </c>
      <c r="L167">
        <f>IF($A167="",NA(),IF($C167="Deckbuilder",3+$F167*0.023,NA()))</f>
      </c>
      <c r="M167">
        <f>IF($A167="",NA(),IF($C167="Traditional",$B167,NA()))</f>
      </c>
      <c r="N167">
        <f>IF($A167="",NA(),IF($C167="Traditional",4+$F167*0.023,NA()))</f>
      </c>
      <c r="O167">
        <f>IF($A167="","",$D167+ROW()/1000000)</f>
      </c>
      <c r="P167" t="str">
        <f>IF(OR($A167="",INDEX(games!$H:$H,ROW())=""),"",INDEX(games!$H:$H,ROW()))</f>
      </c>
      <c r="Q167">
        <f>IF(OR($A167="",$P167&lt;&gt;"Yes"),"",$D167+ROW()/1000000)</f>
      </c>
      <c r="T167">
        <f>IF($Y167="","",INDEX($B$2:$B$2000,$Y167))</f>
      </c>
      <c r="U167">
        <f>IF($Z167="","",INDEX($B$2:$B$2000,$Z167))</f>
      </c>
      <c r="V167">
        <f>IF(OR($T167="",$U167=""),"",$U167-$T167)</f>
      </c>
      <c r="W167" t="str">
        <f>IF(TRIM(INDEX(connections!$A:$A,ROW()))="","",TRIM(INDEX(connections!$A:$A,ROW())))</f>
      </c>
      <c r="X167" t="str">
        <f>IF($W167="","",TRIM(INDEX(connections!$B:$B,ROW())))</f>
      </c>
      <c r="Y167">
        <f>IF($W167="","",IFERROR(MATCH($W167,$A$2:$A$2000,0),""))</f>
      </c>
      <c r="Z167">
        <f>IF($X167="","",IFERROR(MATCH($X167,$A$2:$A$2000,0),""))</f>
      </c>
      <c r="AA167" t="str">
        <f>IF($Y167="","",INDEX($P$2:$P$2000,$Y167))</f>
      </c>
      <c r="AB167" t="str">
        <f>IF($Z167="","",INDEX($P$2:$P$2000,$Z167))</f>
      </c>
      <c r="AC167">
        <f>IF(AND($AA167="Yes",$AB167="Yes"),1,"")</f>
      </c>
      <c r="AD167">
        <f>IF(OR($Y167="",$Z167=""),"",IF(INDEX($C$2:$C$2000,$Y167)=INDEX($C$2:$C$2000,$Z167),0,1))</f>
      </c>
      <c r="AE167">
        <f>IF($AC167&lt;&gt;1,"",IF(AND(INDEX($AG$2:$AG$2000,$Y167)=1,INDEX($AG$2:$AG$2000,$Z167)=1),1,""))</f>
      </c>
      <c r="AG167">
        <f>IF($A167="","",COUNTIFS($W$2:$W$2500,$A167,$AB$2:$AB$2500,"Yes")+COUNTIFS($X$2:$X$2500,$A167,$AA$2:$AA$2500,"Yes"))</f>
      </c>
      <c r="AH167" t="str">
        <f>IF(OR($P167&lt;&gt;"Yes",N($AG167)=0),"",IF(AND($AG167=1,COUNTIFS($W$2:$W$2500,$A167,$AE$2:$AE$2500,1)+COUNTIFS($X$2:$X$2500,$A167,$AE$2:$AE$2500,1)&gt;0),"","Yes"))</f>
      </c>
      <c r="AI167">
        <f>IF($AH167="Yes",$AG167,"")</f>
      </c>
      <c r="AJ167">
        <f>IF($AI167="","",$AI167+ROW()/1000000)</f>
      </c>
      <c r="AK167">
        <f>IF(OR($A167="",$P167="Yes",N($AG167)=0),"",$AG167+ROW()/1000000)</f>
      </c>
      <c r="AL167" t="str">
        <f>IF($A167="","",INDEX(games!$J:$J,ROW())&amp;"")</f>
      </c>
      <c r="AM167">
        <f>IF($A167="","",SUMPRODUCT($AO167:$BD167,'Map Analysis'!$AP$2^{0,1,2,3,4,5,6,7,8,9,10,11,12,13,14,15}))</f>
      </c>
      <c r="AN167">
        <f>IF($A167="","",$AM167+ROW()/10000000)</f>
      </c>
      <c r="AO167">
        <f>IF($A167="","",COUNTIF($W$2:$W$2500,$A167))</f>
      </c>
      <c r="AP167">
        <f>IF($A167="","",SUMIFS($BF$2:$BF$2500,$W$2:$W$2500,$A167))</f>
      </c>
      <c r="AQ167">
        <f>IF($A167="","",SUMIFS($BG$2:$BG$2500,$W$2:$W$2500,$A167))</f>
      </c>
      <c r="AR167">
        <f>IF($A167="","",SUMIFS($BH$2:$BH$2500,$W$2:$W$2500,$A167))</f>
      </c>
      <c r="AS167">
        <f>IF($A167="","",SUMIFS($BI$2:$BI$2500,$W$2:$W$2500,$A167))</f>
      </c>
      <c r="AT167">
        <f>IF($A167="","",SUMIFS($BJ$2:$BJ$2500,$W$2:$W$2500,$A167))</f>
      </c>
      <c r="AU167">
        <f>IF($A167="","",SUMIFS($BK$2:$BK$2500,$W$2:$W$2500,$A167))</f>
      </c>
      <c r="AV167">
        <f>IF($A167="","",SUMIFS($BL$2:$BL$2500,$W$2:$W$2500,$A167))</f>
      </c>
      <c r="AW167">
        <f>IF($A167="","",SUMIFS($BM$2:$BM$2500,$W$2:$W$2500,$A167))</f>
      </c>
      <c r="AX167">
        <f>IF($A167="","",SUMIFS($BN$2:$BN$2500,$W$2:$W$2500,$A167))</f>
      </c>
      <c r="AY167">
        <f>IF($A167="","",SUMIFS($BO$2:$BO$2500,$W$2:$W$2500,$A167))</f>
      </c>
      <c r="AZ167">
        <f>IF($A167="","",SUMIFS($BP$2:$BP$2500,$W$2:$W$2500,$A167))</f>
      </c>
      <c r="BA167">
        <f>IF($A167="","",SUMIFS($BQ$2:$BQ$2500,$W$2:$W$2500,$A167))</f>
      </c>
      <c r="BB167">
        <f>IF($A167="","",SUMIFS($BR$2:$BR$2500,$W$2:$W$2500,$A167))</f>
      </c>
      <c r="BC167">
        <f>IF($A167="","",SUMIFS($BS$2:$BS$2500,$W$2:$W$2500,$A167))</f>
      </c>
      <c r="BD167">
        <f>IF($A167="","",SUMIFS($BT$2:$BT$2500,$W$2:$W$2500,$A167))</f>
      </c>
      <c r="BF167">
        <f>IF($Z167="","",INDEX($AO$2:$AO$2000,$Z167))</f>
      </c>
      <c r="BG167">
        <f>IF($Z167="","",INDEX($AP$2:$AP$2000,$Z167))</f>
      </c>
      <c r="BH167">
        <f>IF($Z167="","",INDEX($AQ$2:$AQ$2000,$Z167))</f>
      </c>
      <c r="BI167">
        <f>IF($Z167="","",INDEX($AR$2:$AR$2000,$Z167))</f>
      </c>
      <c r="BJ167">
        <f>IF($Z167="","",INDEX($AS$2:$AS$2000,$Z167))</f>
      </c>
      <c r="BK167">
        <f>IF($Z167="","",INDEX($AT$2:$AT$2000,$Z167))</f>
      </c>
      <c r="BL167">
        <f>IF($Z167="","",INDEX($AU$2:$AU$2000,$Z167))</f>
      </c>
      <c r="BM167">
        <f>IF($Z167="","",INDEX($AV$2:$AV$2000,$Z167))</f>
      </c>
      <c r="BN167">
        <f>IF($Z167="","",INDEX($AW$2:$AW$2000,$Z167))</f>
      </c>
      <c r="BO167">
        <f>IF($Z167="","",INDEX($AX$2:$AX$2000,$Z167))</f>
      </c>
      <c r="BP167">
        <f>IF($Z167="","",INDEX($AY$2:$AY$2000,$Z167))</f>
      </c>
      <c r="BQ167">
        <f>IF($Z167="","",INDEX($AZ$2:$AZ$2000,$Z167))</f>
      </c>
      <c r="BR167">
        <f>IF($Z167="","",INDEX($BA$2:$BA$2000,$Z167))</f>
      </c>
      <c r="BS167">
        <f>IF($Z167="","",INDEX($BB$2:$BB$2000,$Z167))</f>
      </c>
      <c r="BT167">
        <f>IF($Z167="","",INDEX($BC$2:$BC$2000,$Z167))</f>
      </c>
      <c r="BV167">
        <f>IF(OR($A167="",$P167&lt;&gt;"Yes",$AH167="Yes"),"",1+N($AG167))</f>
      </c>
      <c r="BW167">
        <f>IF($A167="","",COUNTIFS($W$2:$W$2500,$A167,$BZ$2:$BZ$2500,"Yes")+COUNTIFS($X$2:$X$2500,$A167,$BY$2:$BY$2500,"Yes"))</f>
      </c>
      <c r="BX167">
        <f>IF(OR($A167="",$P167="Yes"),"",IF(N($BW167)=0,0,1+SUMIFS($CB$2:$CB$2500,$W$2:$W$2500,$A167)+SUMIFS($CA$2:$CA$2500,$X$2:$X$2500,$A167)))</f>
      </c>
      <c r="BY167" t="str">
        <f>IF($Y167="","",INDEX($AH$2:$AH$2000,$Y167)&amp;"")</f>
      </c>
      <c r="BZ167" t="str">
        <f>IF($Z167="","",INDEX($AH$2:$AH$2000,$Z167)&amp;"")</f>
      </c>
      <c r="CA167">
        <f>IF($Y167="","",INDEX($BV$2:$BV$2000,$Y167))</f>
      </c>
      <c r="CB167">
        <f>IF($Z167="","",INDEX($BV$2:$BV$2000,$Z167))</f>
      </c>
    </row>
    <row r="168">
      <c r="A168" t="str">
        <f>IF(TRIM(INDEX(games!$A:$A,ROW()))="","",TRIM(INDEX(games!$A:$A,ROW())))</f>
      </c>
      <c r="B168">
        <f>IF(OR($A168="",INDEX(games!$B:$B,ROW())=""),"",INDEX(games!$B:$B,ROW()))</f>
      </c>
      <c r="C168" t="str">
        <f>IF(OR($A168="",INDEX(games!$C:$C,ROW())=""),"",INDEX(games!$C:$C,ROW()))</f>
      </c>
      <c r="D168">
        <f>IF($A168="","",COUNTIF($W$2:$W$2500,$A168)+COUNTIF($X$2:$X$2500,$A168))</f>
      </c>
      <c r="E168">
        <f>IF($A168="","",IFERROR(MATCH($C168,$R$2:$R$5,0),0))</f>
      </c>
      <c r="F168">
        <f>IF($A168="","",MOD(ROW(),34))</f>
      </c>
      <c r="G168">
        <f>IF($A168="",NA(),IF($C168="Action",$B168,NA()))</f>
      </c>
      <c r="H168">
        <f>IF($A168="",NA(),IF($C168="Action",1+$F168*0.023,NA()))</f>
      </c>
      <c r="I168">
        <f>IF($A168="",NA(),IF($C168="Strategy",$B168,NA()))</f>
      </c>
      <c r="J168">
        <f>IF($A168="",NA(),IF($C168="Strategy",2+$F168*0.023,NA()))</f>
      </c>
      <c r="K168">
        <f>IF($A168="",NA(),IF($C168="Deckbuilder",$B168,NA()))</f>
      </c>
      <c r="L168">
        <f>IF($A168="",NA(),IF($C168="Deckbuilder",3+$F168*0.023,NA()))</f>
      </c>
      <c r="M168">
        <f>IF($A168="",NA(),IF($C168="Traditional",$B168,NA()))</f>
      </c>
      <c r="N168">
        <f>IF($A168="",NA(),IF($C168="Traditional",4+$F168*0.023,NA()))</f>
      </c>
      <c r="O168">
        <f>IF($A168="","",$D168+ROW()/1000000)</f>
      </c>
      <c r="P168" t="str">
        <f>IF(OR($A168="",INDEX(games!$H:$H,ROW())=""),"",INDEX(games!$H:$H,ROW()))</f>
      </c>
      <c r="Q168">
        <f>IF(OR($A168="",$P168&lt;&gt;"Yes"),"",$D168+ROW()/1000000)</f>
      </c>
      <c r="T168">
        <f>IF($Y168="","",INDEX($B$2:$B$2000,$Y168))</f>
      </c>
      <c r="U168">
        <f>IF($Z168="","",INDEX($B$2:$B$2000,$Z168))</f>
      </c>
      <c r="V168">
        <f>IF(OR($T168="",$U168=""),"",$U168-$T168)</f>
      </c>
      <c r="W168" t="str">
        <f>IF(TRIM(INDEX(connections!$A:$A,ROW()))="","",TRIM(INDEX(connections!$A:$A,ROW())))</f>
      </c>
      <c r="X168" t="str">
        <f>IF($W168="","",TRIM(INDEX(connections!$B:$B,ROW())))</f>
      </c>
      <c r="Y168">
        <f>IF($W168="","",IFERROR(MATCH($W168,$A$2:$A$2000,0),""))</f>
      </c>
      <c r="Z168">
        <f>IF($X168="","",IFERROR(MATCH($X168,$A$2:$A$2000,0),""))</f>
      </c>
      <c r="AA168" t="str">
        <f>IF($Y168="","",INDEX($P$2:$P$2000,$Y168))</f>
      </c>
      <c r="AB168" t="str">
        <f>IF($Z168="","",INDEX($P$2:$P$2000,$Z168))</f>
      </c>
      <c r="AC168">
        <f>IF(AND($AA168="Yes",$AB168="Yes"),1,"")</f>
      </c>
      <c r="AD168">
        <f>IF(OR($Y168="",$Z168=""),"",IF(INDEX($C$2:$C$2000,$Y168)=INDEX($C$2:$C$2000,$Z168),0,1))</f>
      </c>
      <c r="AE168">
        <f>IF($AC168&lt;&gt;1,"",IF(AND(INDEX($AG$2:$AG$2000,$Y168)=1,INDEX($AG$2:$AG$2000,$Z168)=1),1,""))</f>
      </c>
      <c r="AG168">
        <f>IF($A168="","",COUNTIFS($W$2:$W$2500,$A168,$AB$2:$AB$2500,"Yes")+COUNTIFS($X$2:$X$2500,$A168,$AA$2:$AA$2500,"Yes"))</f>
      </c>
      <c r="AH168" t="str">
        <f>IF(OR($P168&lt;&gt;"Yes",N($AG168)=0),"",IF(AND($AG168=1,COUNTIFS($W$2:$W$2500,$A168,$AE$2:$AE$2500,1)+COUNTIFS($X$2:$X$2500,$A168,$AE$2:$AE$2500,1)&gt;0),"","Yes"))</f>
      </c>
      <c r="AI168">
        <f>IF($AH168="Yes",$AG168,"")</f>
      </c>
      <c r="AJ168">
        <f>IF($AI168="","",$AI168+ROW()/1000000)</f>
      </c>
      <c r="AK168">
        <f>IF(OR($A168="",$P168="Yes",N($AG168)=0),"",$AG168+ROW()/1000000)</f>
      </c>
      <c r="AL168" t="str">
        <f>IF($A168="","",INDEX(games!$J:$J,ROW())&amp;"")</f>
      </c>
      <c r="AM168">
        <f>IF($A168="","",SUMPRODUCT($AO168:$BD168,'Map Analysis'!$AP$2^{0,1,2,3,4,5,6,7,8,9,10,11,12,13,14,15}))</f>
      </c>
      <c r="AN168">
        <f>IF($A168="","",$AM168+ROW()/10000000)</f>
      </c>
      <c r="AO168">
        <f>IF($A168="","",COUNTIF($W$2:$W$2500,$A168))</f>
      </c>
      <c r="AP168">
        <f>IF($A168="","",SUMIFS($BF$2:$BF$2500,$W$2:$W$2500,$A168))</f>
      </c>
      <c r="AQ168">
        <f>IF($A168="","",SUMIFS($BG$2:$BG$2500,$W$2:$W$2500,$A168))</f>
      </c>
      <c r="AR168">
        <f>IF($A168="","",SUMIFS($BH$2:$BH$2500,$W$2:$W$2500,$A168))</f>
      </c>
      <c r="AS168">
        <f>IF($A168="","",SUMIFS($BI$2:$BI$2500,$W$2:$W$2500,$A168))</f>
      </c>
      <c r="AT168">
        <f>IF($A168="","",SUMIFS($BJ$2:$BJ$2500,$W$2:$W$2500,$A168))</f>
      </c>
      <c r="AU168">
        <f>IF($A168="","",SUMIFS($BK$2:$BK$2500,$W$2:$W$2500,$A168))</f>
      </c>
      <c r="AV168">
        <f>IF($A168="","",SUMIFS($BL$2:$BL$2500,$W$2:$W$2500,$A168))</f>
      </c>
      <c r="AW168">
        <f>IF($A168="","",SUMIFS($BM$2:$BM$2500,$W$2:$W$2500,$A168))</f>
      </c>
      <c r="AX168">
        <f>IF($A168="","",SUMIFS($BN$2:$BN$2500,$W$2:$W$2500,$A168))</f>
      </c>
      <c r="AY168">
        <f>IF($A168="","",SUMIFS($BO$2:$BO$2500,$W$2:$W$2500,$A168))</f>
      </c>
      <c r="AZ168">
        <f>IF($A168="","",SUMIFS($BP$2:$BP$2500,$W$2:$W$2500,$A168))</f>
      </c>
      <c r="BA168">
        <f>IF($A168="","",SUMIFS($BQ$2:$BQ$2500,$W$2:$W$2500,$A168))</f>
      </c>
      <c r="BB168">
        <f>IF($A168="","",SUMIFS($BR$2:$BR$2500,$W$2:$W$2500,$A168))</f>
      </c>
      <c r="BC168">
        <f>IF($A168="","",SUMIFS($BS$2:$BS$2500,$W$2:$W$2500,$A168))</f>
      </c>
      <c r="BD168">
        <f>IF($A168="","",SUMIFS($BT$2:$BT$2500,$W$2:$W$2500,$A168))</f>
      </c>
      <c r="BF168">
        <f>IF($Z168="","",INDEX($AO$2:$AO$2000,$Z168))</f>
      </c>
      <c r="BG168">
        <f>IF($Z168="","",INDEX($AP$2:$AP$2000,$Z168))</f>
      </c>
      <c r="BH168">
        <f>IF($Z168="","",INDEX($AQ$2:$AQ$2000,$Z168))</f>
      </c>
      <c r="BI168">
        <f>IF($Z168="","",INDEX($AR$2:$AR$2000,$Z168))</f>
      </c>
      <c r="BJ168">
        <f>IF($Z168="","",INDEX($AS$2:$AS$2000,$Z168))</f>
      </c>
      <c r="BK168">
        <f>IF($Z168="","",INDEX($AT$2:$AT$2000,$Z168))</f>
      </c>
      <c r="BL168">
        <f>IF($Z168="","",INDEX($AU$2:$AU$2000,$Z168))</f>
      </c>
      <c r="BM168">
        <f>IF($Z168="","",INDEX($AV$2:$AV$2000,$Z168))</f>
      </c>
      <c r="BN168">
        <f>IF($Z168="","",INDEX($AW$2:$AW$2000,$Z168))</f>
      </c>
      <c r="BO168">
        <f>IF($Z168="","",INDEX($AX$2:$AX$2000,$Z168))</f>
      </c>
      <c r="BP168">
        <f>IF($Z168="","",INDEX($AY$2:$AY$2000,$Z168))</f>
      </c>
      <c r="BQ168">
        <f>IF($Z168="","",INDEX($AZ$2:$AZ$2000,$Z168))</f>
      </c>
      <c r="BR168">
        <f>IF($Z168="","",INDEX($BA$2:$BA$2000,$Z168))</f>
      </c>
      <c r="BS168">
        <f>IF($Z168="","",INDEX($BB$2:$BB$2000,$Z168))</f>
      </c>
      <c r="BT168">
        <f>IF($Z168="","",INDEX($BC$2:$BC$2000,$Z168))</f>
      </c>
      <c r="BV168">
        <f>IF(OR($A168="",$P168&lt;&gt;"Yes",$AH168="Yes"),"",1+N($AG168))</f>
      </c>
      <c r="BW168">
        <f>IF($A168="","",COUNTIFS($W$2:$W$2500,$A168,$BZ$2:$BZ$2500,"Yes")+COUNTIFS($X$2:$X$2500,$A168,$BY$2:$BY$2500,"Yes"))</f>
      </c>
      <c r="BX168">
        <f>IF(OR($A168="",$P168="Yes"),"",IF(N($BW168)=0,0,1+SUMIFS($CB$2:$CB$2500,$W$2:$W$2500,$A168)+SUMIFS($CA$2:$CA$2500,$X$2:$X$2500,$A168)))</f>
      </c>
      <c r="BY168" t="str">
        <f>IF($Y168="","",INDEX($AH$2:$AH$2000,$Y168)&amp;"")</f>
      </c>
      <c r="BZ168" t="str">
        <f>IF($Z168="","",INDEX($AH$2:$AH$2000,$Z168)&amp;"")</f>
      </c>
      <c r="CA168">
        <f>IF($Y168="","",INDEX($BV$2:$BV$2000,$Y168))</f>
      </c>
      <c r="CB168">
        <f>IF($Z168="","",INDEX($BV$2:$BV$2000,$Z168))</f>
      </c>
    </row>
    <row r="169">
      <c r="A169" t="str">
        <f>IF(TRIM(INDEX(games!$A:$A,ROW()))="","",TRIM(INDEX(games!$A:$A,ROW())))</f>
      </c>
      <c r="B169">
        <f>IF(OR($A169="",INDEX(games!$B:$B,ROW())=""),"",INDEX(games!$B:$B,ROW()))</f>
      </c>
      <c r="C169" t="str">
        <f>IF(OR($A169="",INDEX(games!$C:$C,ROW())=""),"",INDEX(games!$C:$C,ROW()))</f>
      </c>
      <c r="D169">
        <f>IF($A169="","",COUNTIF($W$2:$W$2500,$A169)+COUNTIF($X$2:$X$2500,$A169))</f>
      </c>
      <c r="E169">
        <f>IF($A169="","",IFERROR(MATCH($C169,$R$2:$R$5,0),0))</f>
      </c>
      <c r="F169">
        <f>IF($A169="","",MOD(ROW(),34))</f>
      </c>
      <c r="G169">
        <f>IF($A169="",NA(),IF($C169="Action",$B169,NA()))</f>
      </c>
      <c r="H169">
        <f>IF($A169="",NA(),IF($C169="Action",1+$F169*0.023,NA()))</f>
      </c>
      <c r="I169">
        <f>IF($A169="",NA(),IF($C169="Strategy",$B169,NA()))</f>
      </c>
      <c r="J169">
        <f>IF($A169="",NA(),IF($C169="Strategy",2+$F169*0.023,NA()))</f>
      </c>
      <c r="K169">
        <f>IF($A169="",NA(),IF($C169="Deckbuilder",$B169,NA()))</f>
      </c>
      <c r="L169">
        <f>IF($A169="",NA(),IF($C169="Deckbuilder",3+$F169*0.023,NA()))</f>
      </c>
      <c r="M169">
        <f>IF($A169="",NA(),IF($C169="Traditional",$B169,NA()))</f>
      </c>
      <c r="N169">
        <f>IF($A169="",NA(),IF($C169="Traditional",4+$F169*0.023,NA()))</f>
      </c>
      <c r="O169">
        <f>IF($A169="","",$D169+ROW()/1000000)</f>
      </c>
      <c r="P169" t="str">
        <f>IF(OR($A169="",INDEX(games!$H:$H,ROW())=""),"",INDEX(games!$H:$H,ROW()))</f>
      </c>
      <c r="Q169">
        <f>IF(OR($A169="",$P169&lt;&gt;"Yes"),"",$D169+ROW()/1000000)</f>
      </c>
      <c r="T169">
        <f>IF($Y169="","",INDEX($B$2:$B$2000,$Y169))</f>
      </c>
      <c r="U169">
        <f>IF($Z169="","",INDEX($B$2:$B$2000,$Z169))</f>
      </c>
      <c r="V169">
        <f>IF(OR($T169="",$U169=""),"",$U169-$T169)</f>
      </c>
      <c r="W169" t="str">
        <f>IF(TRIM(INDEX(connections!$A:$A,ROW()))="","",TRIM(INDEX(connections!$A:$A,ROW())))</f>
      </c>
      <c r="X169" t="str">
        <f>IF($W169="","",TRIM(INDEX(connections!$B:$B,ROW())))</f>
      </c>
      <c r="Y169">
        <f>IF($W169="","",IFERROR(MATCH($W169,$A$2:$A$2000,0),""))</f>
      </c>
      <c r="Z169">
        <f>IF($X169="","",IFERROR(MATCH($X169,$A$2:$A$2000,0),""))</f>
      </c>
      <c r="AA169" t="str">
        <f>IF($Y169="","",INDEX($P$2:$P$2000,$Y169))</f>
      </c>
      <c r="AB169" t="str">
        <f>IF($Z169="","",INDEX($P$2:$P$2000,$Z169))</f>
      </c>
      <c r="AC169">
        <f>IF(AND($AA169="Yes",$AB169="Yes"),1,"")</f>
      </c>
      <c r="AD169">
        <f>IF(OR($Y169="",$Z169=""),"",IF(INDEX($C$2:$C$2000,$Y169)=INDEX($C$2:$C$2000,$Z169),0,1))</f>
      </c>
      <c r="AE169">
        <f>IF($AC169&lt;&gt;1,"",IF(AND(INDEX($AG$2:$AG$2000,$Y169)=1,INDEX($AG$2:$AG$2000,$Z169)=1),1,""))</f>
      </c>
      <c r="AG169">
        <f>IF($A169="","",COUNTIFS($W$2:$W$2500,$A169,$AB$2:$AB$2500,"Yes")+COUNTIFS($X$2:$X$2500,$A169,$AA$2:$AA$2500,"Yes"))</f>
      </c>
      <c r="AH169" t="str">
        <f>IF(OR($P169&lt;&gt;"Yes",N($AG169)=0),"",IF(AND($AG169=1,COUNTIFS($W$2:$W$2500,$A169,$AE$2:$AE$2500,1)+COUNTIFS($X$2:$X$2500,$A169,$AE$2:$AE$2500,1)&gt;0),"","Yes"))</f>
      </c>
      <c r="AI169">
        <f>IF($AH169="Yes",$AG169,"")</f>
      </c>
      <c r="AJ169">
        <f>IF($AI169="","",$AI169+ROW()/1000000)</f>
      </c>
      <c r="AK169">
        <f>IF(OR($A169="",$P169="Yes",N($AG169)=0),"",$AG169+ROW()/1000000)</f>
      </c>
      <c r="AL169" t="str">
        <f>IF($A169="","",INDEX(games!$J:$J,ROW())&amp;"")</f>
      </c>
      <c r="AM169">
        <f>IF($A169="","",SUMPRODUCT($AO169:$BD169,'Map Analysis'!$AP$2^{0,1,2,3,4,5,6,7,8,9,10,11,12,13,14,15}))</f>
      </c>
      <c r="AN169">
        <f>IF($A169="","",$AM169+ROW()/10000000)</f>
      </c>
      <c r="AO169">
        <f>IF($A169="","",COUNTIF($W$2:$W$2500,$A169))</f>
      </c>
      <c r="AP169">
        <f>IF($A169="","",SUMIFS($BF$2:$BF$2500,$W$2:$W$2500,$A169))</f>
      </c>
      <c r="AQ169">
        <f>IF($A169="","",SUMIFS($BG$2:$BG$2500,$W$2:$W$2500,$A169))</f>
      </c>
      <c r="AR169">
        <f>IF($A169="","",SUMIFS($BH$2:$BH$2500,$W$2:$W$2500,$A169))</f>
      </c>
      <c r="AS169">
        <f>IF($A169="","",SUMIFS($BI$2:$BI$2500,$W$2:$W$2500,$A169))</f>
      </c>
      <c r="AT169">
        <f>IF($A169="","",SUMIFS($BJ$2:$BJ$2500,$W$2:$W$2500,$A169))</f>
      </c>
      <c r="AU169">
        <f>IF($A169="","",SUMIFS($BK$2:$BK$2500,$W$2:$W$2500,$A169))</f>
      </c>
      <c r="AV169">
        <f>IF($A169="","",SUMIFS($BL$2:$BL$2500,$W$2:$W$2500,$A169))</f>
      </c>
      <c r="AW169">
        <f>IF($A169="","",SUMIFS($BM$2:$BM$2500,$W$2:$W$2500,$A169))</f>
      </c>
      <c r="AX169">
        <f>IF($A169="","",SUMIFS($BN$2:$BN$2500,$W$2:$W$2500,$A169))</f>
      </c>
      <c r="AY169">
        <f>IF($A169="","",SUMIFS($BO$2:$BO$2500,$W$2:$W$2500,$A169))</f>
      </c>
      <c r="AZ169">
        <f>IF($A169="","",SUMIFS($BP$2:$BP$2500,$W$2:$W$2500,$A169))</f>
      </c>
      <c r="BA169">
        <f>IF($A169="","",SUMIFS($BQ$2:$BQ$2500,$W$2:$W$2500,$A169))</f>
      </c>
      <c r="BB169">
        <f>IF($A169="","",SUMIFS($BR$2:$BR$2500,$W$2:$W$2500,$A169))</f>
      </c>
      <c r="BC169">
        <f>IF($A169="","",SUMIFS($BS$2:$BS$2500,$W$2:$W$2500,$A169))</f>
      </c>
      <c r="BD169">
        <f>IF($A169="","",SUMIFS($BT$2:$BT$2500,$W$2:$W$2500,$A169))</f>
      </c>
      <c r="BF169">
        <f>IF($Z169="","",INDEX($AO$2:$AO$2000,$Z169))</f>
      </c>
      <c r="BG169">
        <f>IF($Z169="","",INDEX($AP$2:$AP$2000,$Z169))</f>
      </c>
      <c r="BH169">
        <f>IF($Z169="","",INDEX($AQ$2:$AQ$2000,$Z169))</f>
      </c>
      <c r="BI169">
        <f>IF($Z169="","",INDEX($AR$2:$AR$2000,$Z169))</f>
      </c>
      <c r="BJ169">
        <f>IF($Z169="","",INDEX($AS$2:$AS$2000,$Z169))</f>
      </c>
      <c r="BK169">
        <f>IF($Z169="","",INDEX($AT$2:$AT$2000,$Z169))</f>
      </c>
      <c r="BL169">
        <f>IF($Z169="","",INDEX($AU$2:$AU$2000,$Z169))</f>
      </c>
      <c r="BM169">
        <f>IF($Z169="","",INDEX($AV$2:$AV$2000,$Z169))</f>
      </c>
      <c r="BN169">
        <f>IF($Z169="","",INDEX($AW$2:$AW$2000,$Z169))</f>
      </c>
      <c r="BO169">
        <f>IF($Z169="","",INDEX($AX$2:$AX$2000,$Z169))</f>
      </c>
      <c r="BP169">
        <f>IF($Z169="","",INDEX($AY$2:$AY$2000,$Z169))</f>
      </c>
      <c r="BQ169">
        <f>IF($Z169="","",INDEX($AZ$2:$AZ$2000,$Z169))</f>
      </c>
      <c r="BR169">
        <f>IF($Z169="","",INDEX($BA$2:$BA$2000,$Z169))</f>
      </c>
      <c r="BS169">
        <f>IF($Z169="","",INDEX($BB$2:$BB$2000,$Z169))</f>
      </c>
      <c r="BT169">
        <f>IF($Z169="","",INDEX($BC$2:$BC$2000,$Z169))</f>
      </c>
      <c r="BV169">
        <f>IF(OR($A169="",$P169&lt;&gt;"Yes",$AH169="Yes"),"",1+N($AG169))</f>
      </c>
      <c r="BW169">
        <f>IF($A169="","",COUNTIFS($W$2:$W$2500,$A169,$BZ$2:$BZ$2500,"Yes")+COUNTIFS($X$2:$X$2500,$A169,$BY$2:$BY$2500,"Yes"))</f>
      </c>
      <c r="BX169">
        <f>IF(OR($A169="",$P169="Yes"),"",IF(N($BW169)=0,0,1+SUMIFS($CB$2:$CB$2500,$W$2:$W$2500,$A169)+SUMIFS($CA$2:$CA$2500,$X$2:$X$2500,$A169)))</f>
      </c>
      <c r="BY169" t="str">
        <f>IF($Y169="","",INDEX($AH$2:$AH$2000,$Y169)&amp;"")</f>
      </c>
      <c r="BZ169" t="str">
        <f>IF($Z169="","",INDEX($AH$2:$AH$2000,$Z169)&amp;"")</f>
      </c>
      <c r="CA169">
        <f>IF($Y169="","",INDEX($BV$2:$BV$2000,$Y169))</f>
      </c>
      <c r="CB169">
        <f>IF($Z169="","",INDEX($BV$2:$BV$2000,$Z169))</f>
      </c>
    </row>
    <row r="170">
      <c r="A170" t="str">
        <f>IF(TRIM(INDEX(games!$A:$A,ROW()))="","",TRIM(INDEX(games!$A:$A,ROW())))</f>
      </c>
      <c r="B170">
        <f>IF(OR($A170="",INDEX(games!$B:$B,ROW())=""),"",INDEX(games!$B:$B,ROW()))</f>
      </c>
      <c r="C170" t="str">
        <f>IF(OR($A170="",INDEX(games!$C:$C,ROW())=""),"",INDEX(games!$C:$C,ROW()))</f>
      </c>
      <c r="D170">
        <f>IF($A170="","",COUNTIF($W$2:$W$2500,$A170)+COUNTIF($X$2:$X$2500,$A170))</f>
      </c>
      <c r="E170">
        <f>IF($A170="","",IFERROR(MATCH($C170,$R$2:$R$5,0),0))</f>
      </c>
      <c r="F170">
        <f>IF($A170="","",MOD(ROW(),34))</f>
      </c>
      <c r="G170">
        <f>IF($A170="",NA(),IF($C170="Action",$B170,NA()))</f>
      </c>
      <c r="H170">
        <f>IF($A170="",NA(),IF($C170="Action",1+$F170*0.023,NA()))</f>
      </c>
      <c r="I170">
        <f>IF($A170="",NA(),IF($C170="Strategy",$B170,NA()))</f>
      </c>
      <c r="J170">
        <f>IF($A170="",NA(),IF($C170="Strategy",2+$F170*0.023,NA()))</f>
      </c>
      <c r="K170">
        <f>IF($A170="",NA(),IF($C170="Deckbuilder",$B170,NA()))</f>
      </c>
      <c r="L170">
        <f>IF($A170="",NA(),IF($C170="Deckbuilder",3+$F170*0.023,NA()))</f>
      </c>
      <c r="M170">
        <f>IF($A170="",NA(),IF($C170="Traditional",$B170,NA()))</f>
      </c>
      <c r="N170">
        <f>IF($A170="",NA(),IF($C170="Traditional",4+$F170*0.023,NA()))</f>
      </c>
      <c r="O170">
        <f>IF($A170="","",$D170+ROW()/1000000)</f>
      </c>
      <c r="P170" t="str">
        <f>IF(OR($A170="",INDEX(games!$H:$H,ROW())=""),"",INDEX(games!$H:$H,ROW()))</f>
      </c>
      <c r="Q170">
        <f>IF(OR($A170="",$P170&lt;&gt;"Yes"),"",$D170+ROW()/1000000)</f>
      </c>
      <c r="T170">
        <f>IF($Y170="","",INDEX($B$2:$B$2000,$Y170))</f>
      </c>
      <c r="U170">
        <f>IF($Z170="","",INDEX($B$2:$B$2000,$Z170))</f>
      </c>
      <c r="V170">
        <f>IF(OR($T170="",$U170=""),"",$U170-$T170)</f>
      </c>
      <c r="W170" t="str">
        <f>IF(TRIM(INDEX(connections!$A:$A,ROW()))="","",TRIM(INDEX(connections!$A:$A,ROW())))</f>
      </c>
      <c r="X170" t="str">
        <f>IF($W170="","",TRIM(INDEX(connections!$B:$B,ROW())))</f>
      </c>
      <c r="Y170">
        <f>IF($W170="","",IFERROR(MATCH($W170,$A$2:$A$2000,0),""))</f>
      </c>
      <c r="Z170">
        <f>IF($X170="","",IFERROR(MATCH($X170,$A$2:$A$2000,0),""))</f>
      </c>
      <c r="AA170" t="str">
        <f>IF($Y170="","",INDEX($P$2:$P$2000,$Y170))</f>
      </c>
      <c r="AB170" t="str">
        <f>IF($Z170="","",INDEX($P$2:$P$2000,$Z170))</f>
      </c>
      <c r="AC170">
        <f>IF(AND($AA170="Yes",$AB170="Yes"),1,"")</f>
      </c>
      <c r="AD170">
        <f>IF(OR($Y170="",$Z170=""),"",IF(INDEX($C$2:$C$2000,$Y170)=INDEX($C$2:$C$2000,$Z170),0,1))</f>
      </c>
      <c r="AE170">
        <f>IF($AC170&lt;&gt;1,"",IF(AND(INDEX($AG$2:$AG$2000,$Y170)=1,INDEX($AG$2:$AG$2000,$Z170)=1),1,""))</f>
      </c>
      <c r="AG170">
        <f>IF($A170="","",COUNTIFS($W$2:$W$2500,$A170,$AB$2:$AB$2500,"Yes")+COUNTIFS($X$2:$X$2500,$A170,$AA$2:$AA$2500,"Yes"))</f>
      </c>
      <c r="AH170" t="str">
        <f>IF(OR($P170&lt;&gt;"Yes",N($AG170)=0),"",IF(AND($AG170=1,COUNTIFS($W$2:$W$2500,$A170,$AE$2:$AE$2500,1)+COUNTIFS($X$2:$X$2500,$A170,$AE$2:$AE$2500,1)&gt;0),"","Yes"))</f>
      </c>
      <c r="AI170">
        <f>IF($AH170="Yes",$AG170,"")</f>
      </c>
      <c r="AJ170">
        <f>IF($AI170="","",$AI170+ROW()/1000000)</f>
      </c>
      <c r="AK170">
        <f>IF(OR($A170="",$P170="Yes",N($AG170)=0),"",$AG170+ROW()/1000000)</f>
      </c>
      <c r="AL170" t="str">
        <f>IF($A170="","",INDEX(games!$J:$J,ROW())&amp;"")</f>
      </c>
      <c r="AM170">
        <f>IF($A170="","",SUMPRODUCT($AO170:$BD170,'Map Analysis'!$AP$2^{0,1,2,3,4,5,6,7,8,9,10,11,12,13,14,15}))</f>
      </c>
      <c r="AN170">
        <f>IF($A170="","",$AM170+ROW()/10000000)</f>
      </c>
      <c r="AO170">
        <f>IF($A170="","",COUNTIF($W$2:$W$2500,$A170))</f>
      </c>
      <c r="AP170">
        <f>IF($A170="","",SUMIFS($BF$2:$BF$2500,$W$2:$W$2500,$A170))</f>
      </c>
      <c r="AQ170">
        <f>IF($A170="","",SUMIFS($BG$2:$BG$2500,$W$2:$W$2500,$A170))</f>
      </c>
      <c r="AR170">
        <f>IF($A170="","",SUMIFS($BH$2:$BH$2500,$W$2:$W$2500,$A170))</f>
      </c>
      <c r="AS170">
        <f>IF($A170="","",SUMIFS($BI$2:$BI$2500,$W$2:$W$2500,$A170))</f>
      </c>
      <c r="AT170">
        <f>IF($A170="","",SUMIFS($BJ$2:$BJ$2500,$W$2:$W$2500,$A170))</f>
      </c>
      <c r="AU170">
        <f>IF($A170="","",SUMIFS($BK$2:$BK$2500,$W$2:$W$2500,$A170))</f>
      </c>
      <c r="AV170">
        <f>IF($A170="","",SUMIFS($BL$2:$BL$2500,$W$2:$W$2500,$A170))</f>
      </c>
      <c r="AW170">
        <f>IF($A170="","",SUMIFS($BM$2:$BM$2500,$W$2:$W$2500,$A170))</f>
      </c>
      <c r="AX170">
        <f>IF($A170="","",SUMIFS($BN$2:$BN$2500,$W$2:$W$2500,$A170))</f>
      </c>
      <c r="AY170">
        <f>IF($A170="","",SUMIFS($BO$2:$BO$2500,$W$2:$W$2500,$A170))</f>
      </c>
      <c r="AZ170">
        <f>IF($A170="","",SUMIFS($BP$2:$BP$2500,$W$2:$W$2500,$A170))</f>
      </c>
      <c r="BA170">
        <f>IF($A170="","",SUMIFS($BQ$2:$BQ$2500,$W$2:$W$2500,$A170))</f>
      </c>
      <c r="BB170">
        <f>IF($A170="","",SUMIFS($BR$2:$BR$2500,$W$2:$W$2500,$A170))</f>
      </c>
      <c r="BC170">
        <f>IF($A170="","",SUMIFS($BS$2:$BS$2500,$W$2:$W$2500,$A170))</f>
      </c>
      <c r="BD170">
        <f>IF($A170="","",SUMIFS($BT$2:$BT$2500,$W$2:$W$2500,$A170))</f>
      </c>
      <c r="BF170">
        <f>IF($Z170="","",INDEX($AO$2:$AO$2000,$Z170))</f>
      </c>
      <c r="BG170">
        <f>IF($Z170="","",INDEX($AP$2:$AP$2000,$Z170))</f>
      </c>
      <c r="BH170">
        <f>IF($Z170="","",INDEX($AQ$2:$AQ$2000,$Z170))</f>
      </c>
      <c r="BI170">
        <f>IF($Z170="","",INDEX($AR$2:$AR$2000,$Z170))</f>
      </c>
      <c r="BJ170">
        <f>IF($Z170="","",INDEX($AS$2:$AS$2000,$Z170))</f>
      </c>
      <c r="BK170">
        <f>IF($Z170="","",INDEX($AT$2:$AT$2000,$Z170))</f>
      </c>
      <c r="BL170">
        <f>IF($Z170="","",INDEX($AU$2:$AU$2000,$Z170))</f>
      </c>
      <c r="BM170">
        <f>IF($Z170="","",INDEX($AV$2:$AV$2000,$Z170))</f>
      </c>
      <c r="BN170">
        <f>IF($Z170="","",INDEX($AW$2:$AW$2000,$Z170))</f>
      </c>
      <c r="BO170">
        <f>IF($Z170="","",INDEX($AX$2:$AX$2000,$Z170))</f>
      </c>
      <c r="BP170">
        <f>IF($Z170="","",INDEX($AY$2:$AY$2000,$Z170))</f>
      </c>
      <c r="BQ170">
        <f>IF($Z170="","",INDEX($AZ$2:$AZ$2000,$Z170))</f>
      </c>
      <c r="BR170">
        <f>IF($Z170="","",INDEX($BA$2:$BA$2000,$Z170))</f>
      </c>
      <c r="BS170">
        <f>IF($Z170="","",INDEX($BB$2:$BB$2000,$Z170))</f>
      </c>
      <c r="BT170">
        <f>IF($Z170="","",INDEX($BC$2:$BC$2000,$Z170))</f>
      </c>
      <c r="BV170">
        <f>IF(OR($A170="",$P170&lt;&gt;"Yes",$AH170="Yes"),"",1+N($AG170))</f>
      </c>
      <c r="BW170">
        <f>IF($A170="","",COUNTIFS($W$2:$W$2500,$A170,$BZ$2:$BZ$2500,"Yes")+COUNTIFS($X$2:$X$2500,$A170,$BY$2:$BY$2500,"Yes"))</f>
      </c>
      <c r="BX170">
        <f>IF(OR($A170="",$P170="Yes"),"",IF(N($BW170)=0,0,1+SUMIFS($CB$2:$CB$2500,$W$2:$W$2500,$A170)+SUMIFS($CA$2:$CA$2500,$X$2:$X$2500,$A170)))</f>
      </c>
      <c r="BY170" t="str">
        <f>IF($Y170="","",INDEX($AH$2:$AH$2000,$Y170)&amp;"")</f>
      </c>
      <c r="BZ170" t="str">
        <f>IF($Z170="","",INDEX($AH$2:$AH$2000,$Z170)&amp;"")</f>
      </c>
      <c r="CA170">
        <f>IF($Y170="","",INDEX($BV$2:$BV$2000,$Y170))</f>
      </c>
      <c r="CB170">
        <f>IF($Z170="","",INDEX($BV$2:$BV$2000,$Z170))</f>
      </c>
    </row>
    <row r="171">
      <c r="A171" t="str">
        <f>IF(TRIM(INDEX(games!$A:$A,ROW()))="","",TRIM(INDEX(games!$A:$A,ROW())))</f>
      </c>
      <c r="B171">
        <f>IF(OR($A171="",INDEX(games!$B:$B,ROW())=""),"",INDEX(games!$B:$B,ROW()))</f>
      </c>
      <c r="C171" t="str">
        <f>IF(OR($A171="",INDEX(games!$C:$C,ROW())=""),"",INDEX(games!$C:$C,ROW()))</f>
      </c>
      <c r="D171">
        <f>IF($A171="","",COUNTIF($W$2:$W$2500,$A171)+COUNTIF($X$2:$X$2500,$A171))</f>
      </c>
      <c r="E171">
        <f>IF($A171="","",IFERROR(MATCH($C171,$R$2:$R$5,0),0))</f>
      </c>
      <c r="F171">
        <f>IF($A171="","",MOD(ROW(),34))</f>
      </c>
      <c r="G171">
        <f>IF($A171="",NA(),IF($C171="Action",$B171,NA()))</f>
      </c>
      <c r="H171">
        <f>IF($A171="",NA(),IF($C171="Action",1+$F171*0.023,NA()))</f>
      </c>
      <c r="I171">
        <f>IF($A171="",NA(),IF($C171="Strategy",$B171,NA()))</f>
      </c>
      <c r="J171">
        <f>IF($A171="",NA(),IF($C171="Strategy",2+$F171*0.023,NA()))</f>
      </c>
      <c r="K171">
        <f>IF($A171="",NA(),IF($C171="Deckbuilder",$B171,NA()))</f>
      </c>
      <c r="L171">
        <f>IF($A171="",NA(),IF($C171="Deckbuilder",3+$F171*0.023,NA()))</f>
      </c>
      <c r="M171">
        <f>IF($A171="",NA(),IF($C171="Traditional",$B171,NA()))</f>
      </c>
      <c r="N171">
        <f>IF($A171="",NA(),IF($C171="Traditional",4+$F171*0.023,NA()))</f>
      </c>
      <c r="O171">
        <f>IF($A171="","",$D171+ROW()/1000000)</f>
      </c>
      <c r="P171" t="str">
        <f>IF(OR($A171="",INDEX(games!$H:$H,ROW())=""),"",INDEX(games!$H:$H,ROW()))</f>
      </c>
      <c r="Q171">
        <f>IF(OR($A171="",$P171&lt;&gt;"Yes"),"",$D171+ROW()/1000000)</f>
      </c>
      <c r="T171">
        <f>IF($Y171="","",INDEX($B$2:$B$2000,$Y171))</f>
      </c>
      <c r="U171">
        <f>IF($Z171="","",INDEX($B$2:$B$2000,$Z171))</f>
      </c>
      <c r="V171">
        <f>IF(OR($T171="",$U171=""),"",$U171-$T171)</f>
      </c>
      <c r="W171" t="str">
        <f>IF(TRIM(INDEX(connections!$A:$A,ROW()))="","",TRIM(INDEX(connections!$A:$A,ROW())))</f>
      </c>
      <c r="X171" t="str">
        <f>IF($W171="","",TRIM(INDEX(connections!$B:$B,ROW())))</f>
      </c>
      <c r="Y171">
        <f>IF($W171="","",IFERROR(MATCH($W171,$A$2:$A$2000,0),""))</f>
      </c>
      <c r="Z171">
        <f>IF($X171="","",IFERROR(MATCH($X171,$A$2:$A$2000,0),""))</f>
      </c>
      <c r="AA171" t="str">
        <f>IF($Y171="","",INDEX($P$2:$P$2000,$Y171))</f>
      </c>
      <c r="AB171" t="str">
        <f>IF($Z171="","",INDEX($P$2:$P$2000,$Z171))</f>
      </c>
      <c r="AC171">
        <f>IF(AND($AA171="Yes",$AB171="Yes"),1,"")</f>
      </c>
      <c r="AD171">
        <f>IF(OR($Y171="",$Z171=""),"",IF(INDEX($C$2:$C$2000,$Y171)=INDEX($C$2:$C$2000,$Z171),0,1))</f>
      </c>
      <c r="AE171">
        <f>IF($AC171&lt;&gt;1,"",IF(AND(INDEX($AG$2:$AG$2000,$Y171)=1,INDEX($AG$2:$AG$2000,$Z171)=1),1,""))</f>
      </c>
      <c r="AG171">
        <f>IF($A171="","",COUNTIFS($W$2:$W$2500,$A171,$AB$2:$AB$2500,"Yes")+COUNTIFS($X$2:$X$2500,$A171,$AA$2:$AA$2500,"Yes"))</f>
      </c>
      <c r="AH171" t="str">
        <f>IF(OR($P171&lt;&gt;"Yes",N($AG171)=0),"",IF(AND($AG171=1,COUNTIFS($W$2:$W$2500,$A171,$AE$2:$AE$2500,1)+COUNTIFS($X$2:$X$2500,$A171,$AE$2:$AE$2500,1)&gt;0),"","Yes"))</f>
      </c>
      <c r="AI171">
        <f>IF($AH171="Yes",$AG171,"")</f>
      </c>
      <c r="AJ171">
        <f>IF($AI171="","",$AI171+ROW()/1000000)</f>
      </c>
      <c r="AK171">
        <f>IF(OR($A171="",$P171="Yes",N($AG171)=0),"",$AG171+ROW()/1000000)</f>
      </c>
      <c r="AL171" t="str">
        <f>IF($A171="","",INDEX(games!$J:$J,ROW())&amp;"")</f>
      </c>
      <c r="AM171">
        <f>IF($A171="","",SUMPRODUCT($AO171:$BD171,'Map Analysis'!$AP$2^{0,1,2,3,4,5,6,7,8,9,10,11,12,13,14,15}))</f>
      </c>
      <c r="AN171">
        <f>IF($A171="","",$AM171+ROW()/10000000)</f>
      </c>
      <c r="AO171">
        <f>IF($A171="","",COUNTIF($W$2:$W$2500,$A171))</f>
      </c>
      <c r="AP171">
        <f>IF($A171="","",SUMIFS($BF$2:$BF$2500,$W$2:$W$2500,$A171))</f>
      </c>
      <c r="AQ171">
        <f>IF($A171="","",SUMIFS($BG$2:$BG$2500,$W$2:$W$2500,$A171))</f>
      </c>
      <c r="AR171">
        <f>IF($A171="","",SUMIFS($BH$2:$BH$2500,$W$2:$W$2500,$A171))</f>
      </c>
      <c r="AS171">
        <f>IF($A171="","",SUMIFS($BI$2:$BI$2500,$W$2:$W$2500,$A171))</f>
      </c>
      <c r="AT171">
        <f>IF($A171="","",SUMIFS($BJ$2:$BJ$2500,$W$2:$W$2500,$A171))</f>
      </c>
      <c r="AU171">
        <f>IF($A171="","",SUMIFS($BK$2:$BK$2500,$W$2:$W$2500,$A171))</f>
      </c>
      <c r="AV171">
        <f>IF($A171="","",SUMIFS($BL$2:$BL$2500,$W$2:$W$2500,$A171))</f>
      </c>
      <c r="AW171">
        <f>IF($A171="","",SUMIFS($BM$2:$BM$2500,$W$2:$W$2500,$A171))</f>
      </c>
      <c r="AX171">
        <f>IF($A171="","",SUMIFS($BN$2:$BN$2500,$W$2:$W$2500,$A171))</f>
      </c>
      <c r="AY171">
        <f>IF($A171="","",SUMIFS($BO$2:$BO$2500,$W$2:$W$2500,$A171))</f>
      </c>
      <c r="AZ171">
        <f>IF($A171="","",SUMIFS($BP$2:$BP$2500,$W$2:$W$2500,$A171))</f>
      </c>
      <c r="BA171">
        <f>IF($A171="","",SUMIFS($BQ$2:$BQ$2500,$W$2:$W$2500,$A171))</f>
      </c>
      <c r="BB171">
        <f>IF($A171="","",SUMIFS($BR$2:$BR$2500,$W$2:$W$2500,$A171))</f>
      </c>
      <c r="BC171">
        <f>IF($A171="","",SUMIFS($BS$2:$BS$2500,$W$2:$W$2500,$A171))</f>
      </c>
      <c r="BD171">
        <f>IF($A171="","",SUMIFS($BT$2:$BT$2500,$W$2:$W$2500,$A171))</f>
      </c>
      <c r="BF171">
        <f>IF($Z171="","",INDEX($AO$2:$AO$2000,$Z171))</f>
      </c>
      <c r="BG171">
        <f>IF($Z171="","",INDEX($AP$2:$AP$2000,$Z171))</f>
      </c>
      <c r="BH171">
        <f>IF($Z171="","",INDEX($AQ$2:$AQ$2000,$Z171))</f>
      </c>
      <c r="BI171">
        <f>IF($Z171="","",INDEX($AR$2:$AR$2000,$Z171))</f>
      </c>
      <c r="BJ171">
        <f>IF($Z171="","",INDEX($AS$2:$AS$2000,$Z171))</f>
      </c>
      <c r="BK171">
        <f>IF($Z171="","",INDEX($AT$2:$AT$2000,$Z171))</f>
      </c>
      <c r="BL171">
        <f>IF($Z171="","",INDEX($AU$2:$AU$2000,$Z171))</f>
      </c>
      <c r="BM171">
        <f>IF($Z171="","",INDEX($AV$2:$AV$2000,$Z171))</f>
      </c>
      <c r="BN171">
        <f>IF($Z171="","",INDEX($AW$2:$AW$2000,$Z171))</f>
      </c>
      <c r="BO171">
        <f>IF($Z171="","",INDEX($AX$2:$AX$2000,$Z171))</f>
      </c>
      <c r="BP171">
        <f>IF($Z171="","",INDEX($AY$2:$AY$2000,$Z171))</f>
      </c>
      <c r="BQ171">
        <f>IF($Z171="","",INDEX($AZ$2:$AZ$2000,$Z171))</f>
      </c>
      <c r="BR171">
        <f>IF($Z171="","",INDEX($BA$2:$BA$2000,$Z171))</f>
      </c>
      <c r="BS171">
        <f>IF($Z171="","",INDEX($BB$2:$BB$2000,$Z171))</f>
      </c>
      <c r="BT171">
        <f>IF($Z171="","",INDEX($BC$2:$BC$2000,$Z171))</f>
      </c>
      <c r="BV171">
        <f>IF(OR($A171="",$P171&lt;&gt;"Yes",$AH171="Yes"),"",1+N($AG171))</f>
      </c>
      <c r="BW171">
        <f>IF($A171="","",COUNTIFS($W$2:$W$2500,$A171,$BZ$2:$BZ$2500,"Yes")+COUNTIFS($X$2:$X$2500,$A171,$BY$2:$BY$2500,"Yes"))</f>
      </c>
      <c r="BX171">
        <f>IF(OR($A171="",$P171="Yes"),"",IF(N($BW171)=0,0,1+SUMIFS($CB$2:$CB$2500,$W$2:$W$2500,$A171)+SUMIFS($CA$2:$CA$2500,$X$2:$X$2500,$A171)))</f>
      </c>
      <c r="BY171" t="str">
        <f>IF($Y171="","",INDEX($AH$2:$AH$2000,$Y171)&amp;"")</f>
      </c>
      <c r="BZ171" t="str">
        <f>IF($Z171="","",INDEX($AH$2:$AH$2000,$Z171)&amp;"")</f>
      </c>
      <c r="CA171">
        <f>IF($Y171="","",INDEX($BV$2:$BV$2000,$Y171))</f>
      </c>
      <c r="CB171">
        <f>IF($Z171="","",INDEX($BV$2:$BV$2000,$Z171))</f>
      </c>
    </row>
    <row r="172">
      <c r="A172" t="str">
        <f>IF(TRIM(INDEX(games!$A:$A,ROW()))="","",TRIM(INDEX(games!$A:$A,ROW())))</f>
      </c>
      <c r="B172">
        <f>IF(OR($A172="",INDEX(games!$B:$B,ROW())=""),"",INDEX(games!$B:$B,ROW()))</f>
      </c>
      <c r="C172" t="str">
        <f>IF(OR($A172="",INDEX(games!$C:$C,ROW())=""),"",INDEX(games!$C:$C,ROW()))</f>
      </c>
      <c r="D172">
        <f>IF($A172="","",COUNTIF($W$2:$W$2500,$A172)+COUNTIF($X$2:$X$2500,$A172))</f>
      </c>
      <c r="E172">
        <f>IF($A172="","",IFERROR(MATCH($C172,$R$2:$R$5,0),0))</f>
      </c>
      <c r="F172">
        <f>IF($A172="","",MOD(ROW(),34))</f>
      </c>
      <c r="G172">
        <f>IF($A172="",NA(),IF($C172="Action",$B172,NA()))</f>
      </c>
      <c r="H172">
        <f>IF($A172="",NA(),IF($C172="Action",1+$F172*0.023,NA()))</f>
      </c>
      <c r="I172">
        <f>IF($A172="",NA(),IF($C172="Strategy",$B172,NA()))</f>
      </c>
      <c r="J172">
        <f>IF($A172="",NA(),IF($C172="Strategy",2+$F172*0.023,NA()))</f>
      </c>
      <c r="K172">
        <f>IF($A172="",NA(),IF($C172="Deckbuilder",$B172,NA()))</f>
      </c>
      <c r="L172">
        <f>IF($A172="",NA(),IF($C172="Deckbuilder",3+$F172*0.023,NA()))</f>
      </c>
      <c r="M172">
        <f>IF($A172="",NA(),IF($C172="Traditional",$B172,NA()))</f>
      </c>
      <c r="N172">
        <f>IF($A172="",NA(),IF($C172="Traditional",4+$F172*0.023,NA()))</f>
      </c>
      <c r="O172">
        <f>IF($A172="","",$D172+ROW()/1000000)</f>
      </c>
      <c r="P172" t="str">
        <f>IF(OR($A172="",INDEX(games!$H:$H,ROW())=""),"",INDEX(games!$H:$H,ROW()))</f>
      </c>
      <c r="Q172">
        <f>IF(OR($A172="",$P172&lt;&gt;"Yes"),"",$D172+ROW()/1000000)</f>
      </c>
      <c r="T172">
        <f>IF($Y172="","",INDEX($B$2:$B$2000,$Y172))</f>
      </c>
      <c r="U172">
        <f>IF($Z172="","",INDEX($B$2:$B$2000,$Z172))</f>
      </c>
      <c r="V172">
        <f>IF(OR($T172="",$U172=""),"",$U172-$T172)</f>
      </c>
      <c r="W172" t="str">
        <f>IF(TRIM(INDEX(connections!$A:$A,ROW()))="","",TRIM(INDEX(connections!$A:$A,ROW())))</f>
      </c>
      <c r="X172" t="str">
        <f>IF($W172="","",TRIM(INDEX(connections!$B:$B,ROW())))</f>
      </c>
      <c r="Y172">
        <f>IF($W172="","",IFERROR(MATCH($W172,$A$2:$A$2000,0),""))</f>
      </c>
      <c r="Z172">
        <f>IF($X172="","",IFERROR(MATCH($X172,$A$2:$A$2000,0),""))</f>
      </c>
      <c r="AA172" t="str">
        <f>IF($Y172="","",INDEX($P$2:$P$2000,$Y172))</f>
      </c>
      <c r="AB172" t="str">
        <f>IF($Z172="","",INDEX($P$2:$P$2000,$Z172))</f>
      </c>
      <c r="AC172">
        <f>IF(AND($AA172="Yes",$AB172="Yes"),1,"")</f>
      </c>
      <c r="AD172">
        <f>IF(OR($Y172="",$Z172=""),"",IF(INDEX($C$2:$C$2000,$Y172)=INDEX($C$2:$C$2000,$Z172),0,1))</f>
      </c>
      <c r="AE172">
        <f>IF($AC172&lt;&gt;1,"",IF(AND(INDEX($AG$2:$AG$2000,$Y172)=1,INDEX($AG$2:$AG$2000,$Z172)=1),1,""))</f>
      </c>
      <c r="AG172">
        <f>IF($A172="","",COUNTIFS($W$2:$W$2500,$A172,$AB$2:$AB$2500,"Yes")+COUNTIFS($X$2:$X$2500,$A172,$AA$2:$AA$2500,"Yes"))</f>
      </c>
      <c r="AH172" t="str">
        <f>IF(OR($P172&lt;&gt;"Yes",N($AG172)=0),"",IF(AND($AG172=1,COUNTIFS($W$2:$W$2500,$A172,$AE$2:$AE$2500,1)+COUNTIFS($X$2:$X$2500,$A172,$AE$2:$AE$2500,1)&gt;0),"","Yes"))</f>
      </c>
      <c r="AI172">
        <f>IF($AH172="Yes",$AG172,"")</f>
      </c>
      <c r="AJ172">
        <f>IF($AI172="","",$AI172+ROW()/1000000)</f>
      </c>
      <c r="AK172">
        <f>IF(OR($A172="",$P172="Yes",N($AG172)=0),"",$AG172+ROW()/1000000)</f>
      </c>
      <c r="AL172" t="str">
        <f>IF($A172="","",INDEX(games!$J:$J,ROW())&amp;"")</f>
      </c>
      <c r="AM172">
        <f>IF($A172="","",SUMPRODUCT($AO172:$BD172,'Map Analysis'!$AP$2^{0,1,2,3,4,5,6,7,8,9,10,11,12,13,14,15}))</f>
      </c>
      <c r="AN172">
        <f>IF($A172="","",$AM172+ROW()/10000000)</f>
      </c>
      <c r="AO172">
        <f>IF($A172="","",COUNTIF($W$2:$W$2500,$A172))</f>
      </c>
      <c r="AP172">
        <f>IF($A172="","",SUMIFS($BF$2:$BF$2500,$W$2:$W$2500,$A172))</f>
      </c>
      <c r="AQ172">
        <f>IF($A172="","",SUMIFS($BG$2:$BG$2500,$W$2:$W$2500,$A172))</f>
      </c>
      <c r="AR172">
        <f>IF($A172="","",SUMIFS($BH$2:$BH$2500,$W$2:$W$2500,$A172))</f>
      </c>
      <c r="AS172">
        <f>IF($A172="","",SUMIFS($BI$2:$BI$2500,$W$2:$W$2500,$A172))</f>
      </c>
      <c r="AT172">
        <f>IF($A172="","",SUMIFS($BJ$2:$BJ$2500,$W$2:$W$2500,$A172))</f>
      </c>
      <c r="AU172">
        <f>IF($A172="","",SUMIFS($BK$2:$BK$2500,$W$2:$W$2500,$A172))</f>
      </c>
      <c r="AV172">
        <f>IF($A172="","",SUMIFS($BL$2:$BL$2500,$W$2:$W$2500,$A172))</f>
      </c>
      <c r="AW172">
        <f>IF($A172="","",SUMIFS($BM$2:$BM$2500,$W$2:$W$2500,$A172))</f>
      </c>
      <c r="AX172">
        <f>IF($A172="","",SUMIFS($BN$2:$BN$2500,$W$2:$W$2500,$A172))</f>
      </c>
      <c r="AY172">
        <f>IF($A172="","",SUMIFS($BO$2:$BO$2500,$W$2:$W$2500,$A172))</f>
      </c>
      <c r="AZ172">
        <f>IF($A172="","",SUMIFS($BP$2:$BP$2500,$W$2:$W$2500,$A172))</f>
      </c>
      <c r="BA172">
        <f>IF($A172="","",SUMIFS($BQ$2:$BQ$2500,$W$2:$W$2500,$A172))</f>
      </c>
      <c r="BB172">
        <f>IF($A172="","",SUMIFS($BR$2:$BR$2500,$W$2:$W$2500,$A172))</f>
      </c>
      <c r="BC172">
        <f>IF($A172="","",SUMIFS($BS$2:$BS$2500,$W$2:$W$2500,$A172))</f>
      </c>
      <c r="BD172">
        <f>IF($A172="","",SUMIFS($BT$2:$BT$2500,$W$2:$W$2500,$A172))</f>
      </c>
      <c r="BF172">
        <f>IF($Z172="","",INDEX($AO$2:$AO$2000,$Z172))</f>
      </c>
      <c r="BG172">
        <f>IF($Z172="","",INDEX($AP$2:$AP$2000,$Z172))</f>
      </c>
      <c r="BH172">
        <f>IF($Z172="","",INDEX($AQ$2:$AQ$2000,$Z172))</f>
      </c>
      <c r="BI172">
        <f>IF($Z172="","",INDEX($AR$2:$AR$2000,$Z172))</f>
      </c>
      <c r="BJ172">
        <f>IF($Z172="","",INDEX($AS$2:$AS$2000,$Z172))</f>
      </c>
      <c r="BK172">
        <f>IF($Z172="","",INDEX($AT$2:$AT$2000,$Z172))</f>
      </c>
      <c r="BL172">
        <f>IF($Z172="","",INDEX($AU$2:$AU$2000,$Z172))</f>
      </c>
      <c r="BM172">
        <f>IF($Z172="","",INDEX($AV$2:$AV$2000,$Z172))</f>
      </c>
      <c r="BN172">
        <f>IF($Z172="","",INDEX($AW$2:$AW$2000,$Z172))</f>
      </c>
      <c r="BO172">
        <f>IF($Z172="","",INDEX($AX$2:$AX$2000,$Z172))</f>
      </c>
      <c r="BP172">
        <f>IF($Z172="","",INDEX($AY$2:$AY$2000,$Z172))</f>
      </c>
      <c r="BQ172">
        <f>IF($Z172="","",INDEX($AZ$2:$AZ$2000,$Z172))</f>
      </c>
      <c r="BR172">
        <f>IF($Z172="","",INDEX($BA$2:$BA$2000,$Z172))</f>
      </c>
      <c r="BS172">
        <f>IF($Z172="","",INDEX($BB$2:$BB$2000,$Z172))</f>
      </c>
      <c r="BT172">
        <f>IF($Z172="","",INDEX($BC$2:$BC$2000,$Z172))</f>
      </c>
      <c r="BV172">
        <f>IF(OR($A172="",$P172&lt;&gt;"Yes",$AH172="Yes"),"",1+N($AG172))</f>
      </c>
      <c r="BW172">
        <f>IF($A172="","",COUNTIFS($W$2:$W$2500,$A172,$BZ$2:$BZ$2500,"Yes")+COUNTIFS($X$2:$X$2500,$A172,$BY$2:$BY$2500,"Yes"))</f>
      </c>
      <c r="BX172">
        <f>IF(OR($A172="",$P172="Yes"),"",IF(N($BW172)=0,0,1+SUMIFS($CB$2:$CB$2500,$W$2:$W$2500,$A172)+SUMIFS($CA$2:$CA$2500,$X$2:$X$2500,$A172)))</f>
      </c>
      <c r="BY172" t="str">
        <f>IF($Y172="","",INDEX($AH$2:$AH$2000,$Y172)&amp;"")</f>
      </c>
      <c r="BZ172" t="str">
        <f>IF($Z172="","",INDEX($AH$2:$AH$2000,$Z172)&amp;"")</f>
      </c>
      <c r="CA172">
        <f>IF($Y172="","",INDEX($BV$2:$BV$2000,$Y172))</f>
      </c>
      <c r="CB172">
        <f>IF($Z172="","",INDEX($BV$2:$BV$2000,$Z172))</f>
      </c>
    </row>
    <row r="173">
      <c r="A173" t="str">
        <f>IF(TRIM(INDEX(games!$A:$A,ROW()))="","",TRIM(INDEX(games!$A:$A,ROW())))</f>
      </c>
      <c r="B173">
        <f>IF(OR($A173="",INDEX(games!$B:$B,ROW())=""),"",INDEX(games!$B:$B,ROW()))</f>
      </c>
      <c r="C173" t="str">
        <f>IF(OR($A173="",INDEX(games!$C:$C,ROW())=""),"",INDEX(games!$C:$C,ROW()))</f>
      </c>
      <c r="D173">
        <f>IF($A173="","",COUNTIF($W$2:$W$2500,$A173)+COUNTIF($X$2:$X$2500,$A173))</f>
      </c>
      <c r="E173">
        <f>IF($A173="","",IFERROR(MATCH($C173,$R$2:$R$5,0),0))</f>
      </c>
      <c r="F173">
        <f>IF($A173="","",MOD(ROW(),34))</f>
      </c>
      <c r="G173">
        <f>IF($A173="",NA(),IF($C173="Action",$B173,NA()))</f>
      </c>
      <c r="H173">
        <f>IF($A173="",NA(),IF($C173="Action",1+$F173*0.023,NA()))</f>
      </c>
      <c r="I173">
        <f>IF($A173="",NA(),IF($C173="Strategy",$B173,NA()))</f>
      </c>
      <c r="J173">
        <f>IF($A173="",NA(),IF($C173="Strategy",2+$F173*0.023,NA()))</f>
      </c>
      <c r="K173">
        <f>IF($A173="",NA(),IF($C173="Deckbuilder",$B173,NA()))</f>
      </c>
      <c r="L173">
        <f>IF($A173="",NA(),IF($C173="Deckbuilder",3+$F173*0.023,NA()))</f>
      </c>
      <c r="M173">
        <f>IF($A173="",NA(),IF($C173="Traditional",$B173,NA()))</f>
      </c>
      <c r="N173">
        <f>IF($A173="",NA(),IF($C173="Traditional",4+$F173*0.023,NA()))</f>
      </c>
      <c r="O173">
        <f>IF($A173="","",$D173+ROW()/1000000)</f>
      </c>
      <c r="P173" t="str">
        <f>IF(OR($A173="",INDEX(games!$H:$H,ROW())=""),"",INDEX(games!$H:$H,ROW()))</f>
      </c>
      <c r="Q173">
        <f>IF(OR($A173="",$P173&lt;&gt;"Yes"),"",$D173+ROW()/1000000)</f>
      </c>
      <c r="T173">
        <f>IF($Y173="","",INDEX($B$2:$B$2000,$Y173))</f>
      </c>
      <c r="U173">
        <f>IF($Z173="","",INDEX($B$2:$B$2000,$Z173))</f>
      </c>
      <c r="V173">
        <f>IF(OR($T173="",$U173=""),"",$U173-$T173)</f>
      </c>
      <c r="W173" t="str">
        <f>IF(TRIM(INDEX(connections!$A:$A,ROW()))="","",TRIM(INDEX(connections!$A:$A,ROW())))</f>
      </c>
      <c r="X173" t="str">
        <f>IF($W173="","",TRIM(INDEX(connections!$B:$B,ROW())))</f>
      </c>
      <c r="Y173">
        <f>IF($W173="","",IFERROR(MATCH($W173,$A$2:$A$2000,0),""))</f>
      </c>
      <c r="Z173">
        <f>IF($X173="","",IFERROR(MATCH($X173,$A$2:$A$2000,0),""))</f>
      </c>
      <c r="AA173" t="str">
        <f>IF($Y173="","",INDEX($P$2:$P$2000,$Y173))</f>
      </c>
      <c r="AB173" t="str">
        <f>IF($Z173="","",INDEX($P$2:$P$2000,$Z173))</f>
      </c>
      <c r="AC173">
        <f>IF(AND($AA173="Yes",$AB173="Yes"),1,"")</f>
      </c>
      <c r="AD173">
        <f>IF(OR($Y173="",$Z173=""),"",IF(INDEX($C$2:$C$2000,$Y173)=INDEX($C$2:$C$2000,$Z173),0,1))</f>
      </c>
      <c r="AE173">
        <f>IF($AC173&lt;&gt;1,"",IF(AND(INDEX($AG$2:$AG$2000,$Y173)=1,INDEX($AG$2:$AG$2000,$Z173)=1),1,""))</f>
      </c>
      <c r="AG173">
        <f>IF($A173="","",COUNTIFS($W$2:$W$2500,$A173,$AB$2:$AB$2500,"Yes")+COUNTIFS($X$2:$X$2500,$A173,$AA$2:$AA$2500,"Yes"))</f>
      </c>
      <c r="AH173" t="str">
        <f>IF(OR($P173&lt;&gt;"Yes",N($AG173)=0),"",IF(AND($AG173=1,COUNTIFS($W$2:$W$2500,$A173,$AE$2:$AE$2500,1)+COUNTIFS($X$2:$X$2500,$A173,$AE$2:$AE$2500,1)&gt;0),"","Yes"))</f>
      </c>
      <c r="AI173">
        <f>IF($AH173="Yes",$AG173,"")</f>
      </c>
      <c r="AJ173">
        <f>IF($AI173="","",$AI173+ROW()/1000000)</f>
      </c>
      <c r="AK173">
        <f>IF(OR($A173="",$P173="Yes",N($AG173)=0),"",$AG173+ROW()/1000000)</f>
      </c>
      <c r="AL173" t="str">
        <f>IF($A173="","",INDEX(games!$J:$J,ROW())&amp;"")</f>
      </c>
      <c r="AM173">
        <f>IF($A173="","",SUMPRODUCT($AO173:$BD173,'Map Analysis'!$AP$2^{0,1,2,3,4,5,6,7,8,9,10,11,12,13,14,15}))</f>
      </c>
      <c r="AN173">
        <f>IF($A173="","",$AM173+ROW()/10000000)</f>
      </c>
      <c r="AO173">
        <f>IF($A173="","",COUNTIF($W$2:$W$2500,$A173))</f>
      </c>
      <c r="AP173">
        <f>IF($A173="","",SUMIFS($BF$2:$BF$2500,$W$2:$W$2500,$A173))</f>
      </c>
      <c r="AQ173">
        <f>IF($A173="","",SUMIFS($BG$2:$BG$2500,$W$2:$W$2500,$A173))</f>
      </c>
      <c r="AR173">
        <f>IF($A173="","",SUMIFS($BH$2:$BH$2500,$W$2:$W$2500,$A173))</f>
      </c>
      <c r="AS173">
        <f>IF($A173="","",SUMIFS($BI$2:$BI$2500,$W$2:$W$2500,$A173))</f>
      </c>
      <c r="AT173">
        <f>IF($A173="","",SUMIFS($BJ$2:$BJ$2500,$W$2:$W$2500,$A173))</f>
      </c>
      <c r="AU173">
        <f>IF($A173="","",SUMIFS($BK$2:$BK$2500,$W$2:$W$2500,$A173))</f>
      </c>
      <c r="AV173">
        <f>IF($A173="","",SUMIFS($BL$2:$BL$2500,$W$2:$W$2500,$A173))</f>
      </c>
      <c r="AW173">
        <f>IF($A173="","",SUMIFS($BM$2:$BM$2500,$W$2:$W$2500,$A173))</f>
      </c>
      <c r="AX173">
        <f>IF($A173="","",SUMIFS($BN$2:$BN$2500,$W$2:$W$2500,$A173))</f>
      </c>
      <c r="AY173">
        <f>IF($A173="","",SUMIFS($BO$2:$BO$2500,$W$2:$W$2500,$A173))</f>
      </c>
      <c r="AZ173">
        <f>IF($A173="","",SUMIFS($BP$2:$BP$2500,$W$2:$W$2500,$A173))</f>
      </c>
      <c r="BA173">
        <f>IF($A173="","",SUMIFS($BQ$2:$BQ$2500,$W$2:$W$2500,$A173))</f>
      </c>
      <c r="BB173">
        <f>IF($A173="","",SUMIFS($BR$2:$BR$2500,$W$2:$W$2500,$A173))</f>
      </c>
      <c r="BC173">
        <f>IF($A173="","",SUMIFS($BS$2:$BS$2500,$W$2:$W$2500,$A173))</f>
      </c>
      <c r="BD173">
        <f>IF($A173="","",SUMIFS($BT$2:$BT$2500,$W$2:$W$2500,$A173))</f>
      </c>
      <c r="BF173">
        <f>IF($Z173="","",INDEX($AO$2:$AO$2000,$Z173))</f>
      </c>
      <c r="BG173">
        <f>IF($Z173="","",INDEX($AP$2:$AP$2000,$Z173))</f>
      </c>
      <c r="BH173">
        <f>IF($Z173="","",INDEX($AQ$2:$AQ$2000,$Z173))</f>
      </c>
      <c r="BI173">
        <f>IF($Z173="","",INDEX($AR$2:$AR$2000,$Z173))</f>
      </c>
      <c r="BJ173">
        <f>IF($Z173="","",INDEX($AS$2:$AS$2000,$Z173))</f>
      </c>
      <c r="BK173">
        <f>IF($Z173="","",INDEX($AT$2:$AT$2000,$Z173))</f>
      </c>
      <c r="BL173">
        <f>IF($Z173="","",INDEX($AU$2:$AU$2000,$Z173))</f>
      </c>
      <c r="BM173">
        <f>IF($Z173="","",INDEX($AV$2:$AV$2000,$Z173))</f>
      </c>
      <c r="BN173">
        <f>IF($Z173="","",INDEX($AW$2:$AW$2000,$Z173))</f>
      </c>
      <c r="BO173">
        <f>IF($Z173="","",INDEX($AX$2:$AX$2000,$Z173))</f>
      </c>
      <c r="BP173">
        <f>IF($Z173="","",INDEX($AY$2:$AY$2000,$Z173))</f>
      </c>
      <c r="BQ173">
        <f>IF($Z173="","",INDEX($AZ$2:$AZ$2000,$Z173))</f>
      </c>
      <c r="BR173">
        <f>IF($Z173="","",INDEX($BA$2:$BA$2000,$Z173))</f>
      </c>
      <c r="BS173">
        <f>IF($Z173="","",INDEX($BB$2:$BB$2000,$Z173))</f>
      </c>
      <c r="BT173">
        <f>IF($Z173="","",INDEX($BC$2:$BC$2000,$Z173))</f>
      </c>
      <c r="BV173">
        <f>IF(OR($A173="",$P173&lt;&gt;"Yes",$AH173="Yes"),"",1+N($AG173))</f>
      </c>
      <c r="BW173">
        <f>IF($A173="","",COUNTIFS($W$2:$W$2500,$A173,$BZ$2:$BZ$2500,"Yes")+COUNTIFS($X$2:$X$2500,$A173,$BY$2:$BY$2500,"Yes"))</f>
      </c>
      <c r="BX173">
        <f>IF(OR($A173="",$P173="Yes"),"",IF(N($BW173)=0,0,1+SUMIFS($CB$2:$CB$2500,$W$2:$W$2500,$A173)+SUMIFS($CA$2:$CA$2500,$X$2:$X$2500,$A173)))</f>
      </c>
      <c r="BY173" t="str">
        <f>IF($Y173="","",INDEX($AH$2:$AH$2000,$Y173)&amp;"")</f>
      </c>
      <c r="BZ173" t="str">
        <f>IF($Z173="","",INDEX($AH$2:$AH$2000,$Z173)&amp;"")</f>
      </c>
      <c r="CA173">
        <f>IF($Y173="","",INDEX($BV$2:$BV$2000,$Y173))</f>
      </c>
      <c r="CB173">
        <f>IF($Z173="","",INDEX($BV$2:$BV$2000,$Z173))</f>
      </c>
    </row>
    <row r="174">
      <c r="A174" t="str">
        <f>IF(TRIM(INDEX(games!$A:$A,ROW()))="","",TRIM(INDEX(games!$A:$A,ROW())))</f>
      </c>
      <c r="B174">
        <f>IF(OR($A174="",INDEX(games!$B:$B,ROW())=""),"",INDEX(games!$B:$B,ROW()))</f>
      </c>
      <c r="C174" t="str">
        <f>IF(OR($A174="",INDEX(games!$C:$C,ROW())=""),"",INDEX(games!$C:$C,ROW()))</f>
      </c>
      <c r="D174">
        <f>IF($A174="","",COUNTIF($W$2:$W$2500,$A174)+COUNTIF($X$2:$X$2500,$A174))</f>
      </c>
      <c r="E174">
        <f>IF($A174="","",IFERROR(MATCH($C174,$R$2:$R$5,0),0))</f>
      </c>
      <c r="F174">
        <f>IF($A174="","",MOD(ROW(),34))</f>
      </c>
      <c r="G174">
        <f>IF($A174="",NA(),IF($C174="Action",$B174,NA()))</f>
      </c>
      <c r="H174">
        <f>IF($A174="",NA(),IF($C174="Action",1+$F174*0.023,NA()))</f>
      </c>
      <c r="I174">
        <f>IF($A174="",NA(),IF($C174="Strategy",$B174,NA()))</f>
      </c>
      <c r="J174">
        <f>IF($A174="",NA(),IF($C174="Strategy",2+$F174*0.023,NA()))</f>
      </c>
      <c r="K174">
        <f>IF($A174="",NA(),IF($C174="Deckbuilder",$B174,NA()))</f>
      </c>
      <c r="L174">
        <f>IF($A174="",NA(),IF($C174="Deckbuilder",3+$F174*0.023,NA()))</f>
      </c>
      <c r="M174">
        <f>IF($A174="",NA(),IF($C174="Traditional",$B174,NA()))</f>
      </c>
      <c r="N174">
        <f>IF($A174="",NA(),IF($C174="Traditional",4+$F174*0.023,NA()))</f>
      </c>
      <c r="O174">
        <f>IF($A174="","",$D174+ROW()/1000000)</f>
      </c>
      <c r="P174" t="str">
        <f>IF(OR($A174="",INDEX(games!$H:$H,ROW())=""),"",INDEX(games!$H:$H,ROW()))</f>
      </c>
      <c r="Q174">
        <f>IF(OR($A174="",$P174&lt;&gt;"Yes"),"",$D174+ROW()/1000000)</f>
      </c>
      <c r="T174">
        <f>IF($Y174="","",INDEX($B$2:$B$2000,$Y174))</f>
      </c>
      <c r="U174">
        <f>IF($Z174="","",INDEX($B$2:$B$2000,$Z174))</f>
      </c>
      <c r="V174">
        <f>IF(OR($T174="",$U174=""),"",$U174-$T174)</f>
      </c>
      <c r="W174" t="str">
        <f>IF(TRIM(INDEX(connections!$A:$A,ROW()))="","",TRIM(INDEX(connections!$A:$A,ROW())))</f>
      </c>
      <c r="X174" t="str">
        <f>IF($W174="","",TRIM(INDEX(connections!$B:$B,ROW())))</f>
      </c>
      <c r="Y174">
        <f>IF($W174="","",IFERROR(MATCH($W174,$A$2:$A$2000,0),""))</f>
      </c>
      <c r="Z174">
        <f>IF($X174="","",IFERROR(MATCH($X174,$A$2:$A$2000,0),""))</f>
      </c>
      <c r="AA174" t="str">
        <f>IF($Y174="","",INDEX($P$2:$P$2000,$Y174))</f>
      </c>
      <c r="AB174" t="str">
        <f>IF($Z174="","",INDEX($P$2:$P$2000,$Z174))</f>
      </c>
      <c r="AC174">
        <f>IF(AND($AA174="Yes",$AB174="Yes"),1,"")</f>
      </c>
      <c r="AD174">
        <f>IF(OR($Y174="",$Z174=""),"",IF(INDEX($C$2:$C$2000,$Y174)=INDEX($C$2:$C$2000,$Z174),0,1))</f>
      </c>
      <c r="AE174">
        <f>IF($AC174&lt;&gt;1,"",IF(AND(INDEX($AG$2:$AG$2000,$Y174)=1,INDEX($AG$2:$AG$2000,$Z174)=1),1,""))</f>
      </c>
      <c r="AG174">
        <f>IF($A174="","",COUNTIFS($W$2:$W$2500,$A174,$AB$2:$AB$2500,"Yes")+COUNTIFS($X$2:$X$2500,$A174,$AA$2:$AA$2500,"Yes"))</f>
      </c>
      <c r="AH174" t="str">
        <f>IF(OR($P174&lt;&gt;"Yes",N($AG174)=0),"",IF(AND($AG174=1,COUNTIFS($W$2:$W$2500,$A174,$AE$2:$AE$2500,1)+COUNTIFS($X$2:$X$2500,$A174,$AE$2:$AE$2500,1)&gt;0),"","Yes"))</f>
      </c>
      <c r="AI174">
        <f>IF($AH174="Yes",$AG174,"")</f>
      </c>
      <c r="AJ174">
        <f>IF($AI174="","",$AI174+ROW()/1000000)</f>
      </c>
      <c r="AK174">
        <f>IF(OR($A174="",$P174="Yes",N($AG174)=0),"",$AG174+ROW()/1000000)</f>
      </c>
      <c r="AL174" t="str">
        <f>IF($A174="","",INDEX(games!$J:$J,ROW())&amp;"")</f>
      </c>
      <c r="AM174">
        <f>IF($A174="","",SUMPRODUCT($AO174:$BD174,'Map Analysis'!$AP$2^{0,1,2,3,4,5,6,7,8,9,10,11,12,13,14,15}))</f>
      </c>
      <c r="AN174">
        <f>IF($A174="","",$AM174+ROW()/10000000)</f>
      </c>
      <c r="AO174">
        <f>IF($A174="","",COUNTIF($W$2:$W$2500,$A174))</f>
      </c>
      <c r="AP174">
        <f>IF($A174="","",SUMIFS($BF$2:$BF$2500,$W$2:$W$2500,$A174))</f>
      </c>
      <c r="AQ174">
        <f>IF($A174="","",SUMIFS($BG$2:$BG$2500,$W$2:$W$2500,$A174))</f>
      </c>
      <c r="AR174">
        <f>IF($A174="","",SUMIFS($BH$2:$BH$2500,$W$2:$W$2500,$A174))</f>
      </c>
      <c r="AS174">
        <f>IF($A174="","",SUMIFS($BI$2:$BI$2500,$W$2:$W$2500,$A174))</f>
      </c>
      <c r="AT174">
        <f>IF($A174="","",SUMIFS($BJ$2:$BJ$2500,$W$2:$W$2500,$A174))</f>
      </c>
      <c r="AU174">
        <f>IF($A174="","",SUMIFS($BK$2:$BK$2500,$W$2:$W$2500,$A174))</f>
      </c>
      <c r="AV174">
        <f>IF($A174="","",SUMIFS($BL$2:$BL$2500,$W$2:$W$2500,$A174))</f>
      </c>
      <c r="AW174">
        <f>IF($A174="","",SUMIFS($BM$2:$BM$2500,$W$2:$W$2500,$A174))</f>
      </c>
      <c r="AX174">
        <f>IF($A174="","",SUMIFS($BN$2:$BN$2500,$W$2:$W$2500,$A174))</f>
      </c>
      <c r="AY174">
        <f>IF($A174="","",SUMIFS($BO$2:$BO$2500,$W$2:$W$2500,$A174))</f>
      </c>
      <c r="AZ174">
        <f>IF($A174="","",SUMIFS($BP$2:$BP$2500,$W$2:$W$2500,$A174))</f>
      </c>
      <c r="BA174">
        <f>IF($A174="","",SUMIFS($BQ$2:$BQ$2500,$W$2:$W$2500,$A174))</f>
      </c>
      <c r="BB174">
        <f>IF($A174="","",SUMIFS($BR$2:$BR$2500,$W$2:$W$2500,$A174))</f>
      </c>
      <c r="BC174">
        <f>IF($A174="","",SUMIFS($BS$2:$BS$2500,$W$2:$W$2500,$A174))</f>
      </c>
      <c r="BD174">
        <f>IF($A174="","",SUMIFS($BT$2:$BT$2500,$W$2:$W$2500,$A174))</f>
      </c>
      <c r="BF174">
        <f>IF($Z174="","",INDEX($AO$2:$AO$2000,$Z174))</f>
      </c>
      <c r="BG174">
        <f>IF($Z174="","",INDEX($AP$2:$AP$2000,$Z174))</f>
      </c>
      <c r="BH174">
        <f>IF($Z174="","",INDEX($AQ$2:$AQ$2000,$Z174))</f>
      </c>
      <c r="BI174">
        <f>IF($Z174="","",INDEX($AR$2:$AR$2000,$Z174))</f>
      </c>
      <c r="BJ174">
        <f>IF($Z174="","",INDEX($AS$2:$AS$2000,$Z174))</f>
      </c>
      <c r="BK174">
        <f>IF($Z174="","",INDEX($AT$2:$AT$2000,$Z174))</f>
      </c>
      <c r="BL174">
        <f>IF($Z174="","",INDEX($AU$2:$AU$2000,$Z174))</f>
      </c>
      <c r="BM174">
        <f>IF($Z174="","",INDEX($AV$2:$AV$2000,$Z174))</f>
      </c>
      <c r="BN174">
        <f>IF($Z174="","",INDEX($AW$2:$AW$2000,$Z174))</f>
      </c>
      <c r="BO174">
        <f>IF($Z174="","",INDEX($AX$2:$AX$2000,$Z174))</f>
      </c>
      <c r="BP174">
        <f>IF($Z174="","",INDEX($AY$2:$AY$2000,$Z174))</f>
      </c>
      <c r="BQ174">
        <f>IF($Z174="","",INDEX($AZ$2:$AZ$2000,$Z174))</f>
      </c>
      <c r="BR174">
        <f>IF($Z174="","",INDEX($BA$2:$BA$2000,$Z174))</f>
      </c>
      <c r="BS174">
        <f>IF($Z174="","",INDEX($BB$2:$BB$2000,$Z174))</f>
      </c>
      <c r="BT174">
        <f>IF($Z174="","",INDEX($BC$2:$BC$2000,$Z174))</f>
      </c>
      <c r="BV174">
        <f>IF(OR($A174="",$P174&lt;&gt;"Yes",$AH174="Yes"),"",1+N($AG174))</f>
      </c>
      <c r="BW174">
        <f>IF($A174="","",COUNTIFS($W$2:$W$2500,$A174,$BZ$2:$BZ$2500,"Yes")+COUNTIFS($X$2:$X$2500,$A174,$BY$2:$BY$2500,"Yes"))</f>
      </c>
      <c r="BX174">
        <f>IF(OR($A174="",$P174="Yes"),"",IF(N($BW174)=0,0,1+SUMIFS($CB$2:$CB$2500,$W$2:$W$2500,$A174)+SUMIFS($CA$2:$CA$2500,$X$2:$X$2500,$A174)))</f>
      </c>
      <c r="BY174" t="str">
        <f>IF($Y174="","",INDEX($AH$2:$AH$2000,$Y174)&amp;"")</f>
      </c>
      <c r="BZ174" t="str">
        <f>IF($Z174="","",INDEX($AH$2:$AH$2000,$Z174)&amp;"")</f>
      </c>
      <c r="CA174">
        <f>IF($Y174="","",INDEX($BV$2:$BV$2000,$Y174))</f>
      </c>
      <c r="CB174">
        <f>IF($Z174="","",INDEX($BV$2:$BV$2000,$Z174))</f>
      </c>
    </row>
    <row r="175">
      <c r="A175" t="str">
        <f>IF(TRIM(INDEX(games!$A:$A,ROW()))="","",TRIM(INDEX(games!$A:$A,ROW())))</f>
      </c>
      <c r="B175">
        <f>IF(OR($A175="",INDEX(games!$B:$B,ROW())=""),"",INDEX(games!$B:$B,ROW()))</f>
      </c>
      <c r="C175" t="str">
        <f>IF(OR($A175="",INDEX(games!$C:$C,ROW())=""),"",INDEX(games!$C:$C,ROW()))</f>
      </c>
      <c r="D175">
        <f>IF($A175="","",COUNTIF($W$2:$W$2500,$A175)+COUNTIF($X$2:$X$2500,$A175))</f>
      </c>
      <c r="E175">
        <f>IF($A175="","",IFERROR(MATCH($C175,$R$2:$R$5,0),0))</f>
      </c>
      <c r="F175">
        <f>IF($A175="","",MOD(ROW(),34))</f>
      </c>
      <c r="G175">
        <f>IF($A175="",NA(),IF($C175="Action",$B175,NA()))</f>
      </c>
      <c r="H175">
        <f>IF($A175="",NA(),IF($C175="Action",1+$F175*0.023,NA()))</f>
      </c>
      <c r="I175">
        <f>IF($A175="",NA(),IF($C175="Strategy",$B175,NA()))</f>
      </c>
      <c r="J175">
        <f>IF($A175="",NA(),IF($C175="Strategy",2+$F175*0.023,NA()))</f>
      </c>
      <c r="K175">
        <f>IF($A175="",NA(),IF($C175="Deckbuilder",$B175,NA()))</f>
      </c>
      <c r="L175">
        <f>IF($A175="",NA(),IF($C175="Deckbuilder",3+$F175*0.023,NA()))</f>
      </c>
      <c r="M175">
        <f>IF($A175="",NA(),IF($C175="Traditional",$B175,NA()))</f>
      </c>
      <c r="N175">
        <f>IF($A175="",NA(),IF($C175="Traditional",4+$F175*0.023,NA()))</f>
      </c>
      <c r="O175">
        <f>IF($A175="","",$D175+ROW()/1000000)</f>
      </c>
      <c r="P175" t="str">
        <f>IF(OR($A175="",INDEX(games!$H:$H,ROW())=""),"",INDEX(games!$H:$H,ROW()))</f>
      </c>
      <c r="Q175">
        <f>IF(OR($A175="",$P175&lt;&gt;"Yes"),"",$D175+ROW()/1000000)</f>
      </c>
      <c r="T175">
        <f>IF($Y175="","",INDEX($B$2:$B$2000,$Y175))</f>
      </c>
      <c r="U175">
        <f>IF($Z175="","",INDEX($B$2:$B$2000,$Z175))</f>
      </c>
      <c r="V175">
        <f>IF(OR($T175="",$U175=""),"",$U175-$T175)</f>
      </c>
      <c r="W175" t="str">
        <f>IF(TRIM(INDEX(connections!$A:$A,ROW()))="","",TRIM(INDEX(connections!$A:$A,ROW())))</f>
      </c>
      <c r="X175" t="str">
        <f>IF($W175="","",TRIM(INDEX(connections!$B:$B,ROW())))</f>
      </c>
      <c r="Y175">
        <f>IF($W175="","",IFERROR(MATCH($W175,$A$2:$A$2000,0),""))</f>
      </c>
      <c r="Z175">
        <f>IF($X175="","",IFERROR(MATCH($X175,$A$2:$A$2000,0),""))</f>
      </c>
      <c r="AA175" t="str">
        <f>IF($Y175="","",INDEX($P$2:$P$2000,$Y175))</f>
      </c>
      <c r="AB175" t="str">
        <f>IF($Z175="","",INDEX($P$2:$P$2000,$Z175))</f>
      </c>
      <c r="AC175">
        <f>IF(AND($AA175="Yes",$AB175="Yes"),1,"")</f>
      </c>
      <c r="AD175">
        <f>IF(OR($Y175="",$Z175=""),"",IF(INDEX($C$2:$C$2000,$Y175)=INDEX($C$2:$C$2000,$Z175),0,1))</f>
      </c>
      <c r="AE175">
        <f>IF($AC175&lt;&gt;1,"",IF(AND(INDEX($AG$2:$AG$2000,$Y175)=1,INDEX($AG$2:$AG$2000,$Z175)=1),1,""))</f>
      </c>
      <c r="AG175">
        <f>IF($A175="","",COUNTIFS($W$2:$W$2500,$A175,$AB$2:$AB$2500,"Yes")+COUNTIFS($X$2:$X$2500,$A175,$AA$2:$AA$2500,"Yes"))</f>
      </c>
      <c r="AH175" t="str">
        <f>IF(OR($P175&lt;&gt;"Yes",N($AG175)=0),"",IF(AND($AG175=1,COUNTIFS($W$2:$W$2500,$A175,$AE$2:$AE$2500,1)+COUNTIFS($X$2:$X$2500,$A175,$AE$2:$AE$2500,1)&gt;0),"","Yes"))</f>
      </c>
      <c r="AI175">
        <f>IF($AH175="Yes",$AG175,"")</f>
      </c>
      <c r="AJ175">
        <f>IF($AI175="","",$AI175+ROW()/1000000)</f>
      </c>
      <c r="AK175">
        <f>IF(OR($A175="",$P175="Yes",N($AG175)=0),"",$AG175+ROW()/1000000)</f>
      </c>
      <c r="AL175" t="str">
        <f>IF($A175="","",INDEX(games!$J:$J,ROW())&amp;"")</f>
      </c>
      <c r="AM175">
        <f>IF($A175="","",SUMPRODUCT($AO175:$BD175,'Map Analysis'!$AP$2^{0,1,2,3,4,5,6,7,8,9,10,11,12,13,14,15}))</f>
      </c>
      <c r="AN175">
        <f>IF($A175="","",$AM175+ROW()/10000000)</f>
      </c>
      <c r="AO175">
        <f>IF($A175="","",COUNTIF($W$2:$W$2500,$A175))</f>
      </c>
      <c r="AP175">
        <f>IF($A175="","",SUMIFS($BF$2:$BF$2500,$W$2:$W$2500,$A175))</f>
      </c>
      <c r="AQ175">
        <f>IF($A175="","",SUMIFS($BG$2:$BG$2500,$W$2:$W$2500,$A175))</f>
      </c>
      <c r="AR175">
        <f>IF($A175="","",SUMIFS($BH$2:$BH$2500,$W$2:$W$2500,$A175))</f>
      </c>
      <c r="AS175">
        <f>IF($A175="","",SUMIFS($BI$2:$BI$2500,$W$2:$W$2500,$A175))</f>
      </c>
      <c r="AT175">
        <f>IF($A175="","",SUMIFS($BJ$2:$BJ$2500,$W$2:$W$2500,$A175))</f>
      </c>
      <c r="AU175">
        <f>IF($A175="","",SUMIFS($BK$2:$BK$2500,$W$2:$W$2500,$A175))</f>
      </c>
      <c r="AV175">
        <f>IF($A175="","",SUMIFS($BL$2:$BL$2500,$W$2:$W$2500,$A175))</f>
      </c>
      <c r="AW175">
        <f>IF($A175="","",SUMIFS($BM$2:$BM$2500,$W$2:$W$2500,$A175))</f>
      </c>
      <c r="AX175">
        <f>IF($A175="","",SUMIFS($BN$2:$BN$2500,$W$2:$W$2500,$A175))</f>
      </c>
      <c r="AY175">
        <f>IF($A175="","",SUMIFS($BO$2:$BO$2500,$W$2:$W$2500,$A175))</f>
      </c>
      <c r="AZ175">
        <f>IF($A175="","",SUMIFS($BP$2:$BP$2500,$W$2:$W$2500,$A175))</f>
      </c>
      <c r="BA175">
        <f>IF($A175="","",SUMIFS($BQ$2:$BQ$2500,$W$2:$W$2500,$A175))</f>
      </c>
      <c r="BB175">
        <f>IF($A175="","",SUMIFS($BR$2:$BR$2500,$W$2:$W$2500,$A175))</f>
      </c>
      <c r="BC175">
        <f>IF($A175="","",SUMIFS($BS$2:$BS$2500,$W$2:$W$2500,$A175))</f>
      </c>
      <c r="BD175">
        <f>IF($A175="","",SUMIFS($BT$2:$BT$2500,$W$2:$W$2500,$A175))</f>
      </c>
      <c r="BF175">
        <f>IF($Z175="","",INDEX($AO$2:$AO$2000,$Z175))</f>
      </c>
      <c r="BG175">
        <f>IF($Z175="","",INDEX($AP$2:$AP$2000,$Z175))</f>
      </c>
      <c r="BH175">
        <f>IF($Z175="","",INDEX($AQ$2:$AQ$2000,$Z175))</f>
      </c>
      <c r="BI175">
        <f>IF($Z175="","",INDEX($AR$2:$AR$2000,$Z175))</f>
      </c>
      <c r="BJ175">
        <f>IF($Z175="","",INDEX($AS$2:$AS$2000,$Z175))</f>
      </c>
      <c r="BK175">
        <f>IF($Z175="","",INDEX($AT$2:$AT$2000,$Z175))</f>
      </c>
      <c r="BL175">
        <f>IF($Z175="","",INDEX($AU$2:$AU$2000,$Z175))</f>
      </c>
      <c r="BM175">
        <f>IF($Z175="","",INDEX($AV$2:$AV$2000,$Z175))</f>
      </c>
      <c r="BN175">
        <f>IF($Z175="","",INDEX($AW$2:$AW$2000,$Z175))</f>
      </c>
      <c r="BO175">
        <f>IF($Z175="","",INDEX($AX$2:$AX$2000,$Z175))</f>
      </c>
      <c r="BP175">
        <f>IF($Z175="","",INDEX($AY$2:$AY$2000,$Z175))</f>
      </c>
      <c r="BQ175">
        <f>IF($Z175="","",INDEX($AZ$2:$AZ$2000,$Z175))</f>
      </c>
      <c r="BR175">
        <f>IF($Z175="","",INDEX($BA$2:$BA$2000,$Z175))</f>
      </c>
      <c r="BS175">
        <f>IF($Z175="","",INDEX($BB$2:$BB$2000,$Z175))</f>
      </c>
      <c r="BT175">
        <f>IF($Z175="","",INDEX($BC$2:$BC$2000,$Z175))</f>
      </c>
      <c r="BV175">
        <f>IF(OR($A175="",$P175&lt;&gt;"Yes",$AH175="Yes"),"",1+N($AG175))</f>
      </c>
      <c r="BW175">
        <f>IF($A175="","",COUNTIFS($W$2:$W$2500,$A175,$BZ$2:$BZ$2500,"Yes")+COUNTIFS($X$2:$X$2500,$A175,$BY$2:$BY$2500,"Yes"))</f>
      </c>
      <c r="BX175">
        <f>IF(OR($A175="",$P175="Yes"),"",IF(N($BW175)=0,0,1+SUMIFS($CB$2:$CB$2500,$W$2:$W$2500,$A175)+SUMIFS($CA$2:$CA$2500,$X$2:$X$2500,$A175)))</f>
      </c>
      <c r="BY175" t="str">
        <f>IF($Y175="","",INDEX($AH$2:$AH$2000,$Y175)&amp;"")</f>
      </c>
      <c r="BZ175" t="str">
        <f>IF($Z175="","",INDEX($AH$2:$AH$2000,$Z175)&amp;"")</f>
      </c>
      <c r="CA175">
        <f>IF($Y175="","",INDEX($BV$2:$BV$2000,$Y175))</f>
      </c>
      <c r="CB175">
        <f>IF($Z175="","",INDEX($BV$2:$BV$2000,$Z175))</f>
      </c>
    </row>
    <row r="176">
      <c r="A176" t="str">
        <f>IF(TRIM(INDEX(games!$A:$A,ROW()))="","",TRIM(INDEX(games!$A:$A,ROW())))</f>
      </c>
      <c r="B176">
        <f>IF(OR($A176="",INDEX(games!$B:$B,ROW())=""),"",INDEX(games!$B:$B,ROW()))</f>
      </c>
      <c r="C176" t="str">
        <f>IF(OR($A176="",INDEX(games!$C:$C,ROW())=""),"",INDEX(games!$C:$C,ROW()))</f>
      </c>
      <c r="D176">
        <f>IF($A176="","",COUNTIF($W$2:$W$2500,$A176)+COUNTIF($X$2:$X$2500,$A176))</f>
      </c>
      <c r="E176">
        <f>IF($A176="","",IFERROR(MATCH($C176,$R$2:$R$5,0),0))</f>
      </c>
      <c r="F176">
        <f>IF($A176="","",MOD(ROW(),34))</f>
      </c>
      <c r="G176">
        <f>IF($A176="",NA(),IF($C176="Action",$B176,NA()))</f>
      </c>
      <c r="H176">
        <f>IF($A176="",NA(),IF($C176="Action",1+$F176*0.023,NA()))</f>
      </c>
      <c r="I176">
        <f>IF($A176="",NA(),IF($C176="Strategy",$B176,NA()))</f>
      </c>
      <c r="J176">
        <f>IF($A176="",NA(),IF($C176="Strategy",2+$F176*0.023,NA()))</f>
      </c>
      <c r="K176">
        <f>IF($A176="",NA(),IF($C176="Deckbuilder",$B176,NA()))</f>
      </c>
      <c r="L176">
        <f>IF($A176="",NA(),IF($C176="Deckbuilder",3+$F176*0.023,NA()))</f>
      </c>
      <c r="M176">
        <f>IF($A176="",NA(),IF($C176="Traditional",$B176,NA()))</f>
      </c>
      <c r="N176">
        <f>IF($A176="",NA(),IF($C176="Traditional",4+$F176*0.023,NA()))</f>
      </c>
      <c r="O176">
        <f>IF($A176="","",$D176+ROW()/1000000)</f>
      </c>
      <c r="P176" t="str">
        <f>IF(OR($A176="",INDEX(games!$H:$H,ROW())=""),"",INDEX(games!$H:$H,ROW()))</f>
      </c>
      <c r="Q176">
        <f>IF(OR($A176="",$P176&lt;&gt;"Yes"),"",$D176+ROW()/1000000)</f>
      </c>
      <c r="T176">
        <f>IF($Y176="","",INDEX($B$2:$B$2000,$Y176))</f>
      </c>
      <c r="U176">
        <f>IF($Z176="","",INDEX($B$2:$B$2000,$Z176))</f>
      </c>
      <c r="V176">
        <f>IF(OR($T176="",$U176=""),"",$U176-$T176)</f>
      </c>
      <c r="W176" t="str">
        <f>IF(TRIM(INDEX(connections!$A:$A,ROW()))="","",TRIM(INDEX(connections!$A:$A,ROW())))</f>
      </c>
      <c r="X176" t="str">
        <f>IF($W176="","",TRIM(INDEX(connections!$B:$B,ROW())))</f>
      </c>
      <c r="Y176">
        <f>IF($W176="","",IFERROR(MATCH($W176,$A$2:$A$2000,0),""))</f>
      </c>
      <c r="Z176">
        <f>IF($X176="","",IFERROR(MATCH($X176,$A$2:$A$2000,0),""))</f>
      </c>
      <c r="AA176" t="str">
        <f>IF($Y176="","",INDEX($P$2:$P$2000,$Y176))</f>
      </c>
      <c r="AB176" t="str">
        <f>IF($Z176="","",INDEX($P$2:$P$2000,$Z176))</f>
      </c>
      <c r="AC176">
        <f>IF(AND($AA176="Yes",$AB176="Yes"),1,"")</f>
      </c>
      <c r="AD176">
        <f>IF(OR($Y176="",$Z176=""),"",IF(INDEX($C$2:$C$2000,$Y176)=INDEX($C$2:$C$2000,$Z176),0,1))</f>
      </c>
      <c r="AE176">
        <f>IF($AC176&lt;&gt;1,"",IF(AND(INDEX($AG$2:$AG$2000,$Y176)=1,INDEX($AG$2:$AG$2000,$Z176)=1),1,""))</f>
      </c>
      <c r="AG176">
        <f>IF($A176="","",COUNTIFS($W$2:$W$2500,$A176,$AB$2:$AB$2500,"Yes")+COUNTIFS($X$2:$X$2500,$A176,$AA$2:$AA$2500,"Yes"))</f>
      </c>
      <c r="AH176" t="str">
        <f>IF(OR($P176&lt;&gt;"Yes",N($AG176)=0),"",IF(AND($AG176=1,COUNTIFS($W$2:$W$2500,$A176,$AE$2:$AE$2500,1)+COUNTIFS($X$2:$X$2500,$A176,$AE$2:$AE$2500,1)&gt;0),"","Yes"))</f>
      </c>
      <c r="AI176">
        <f>IF($AH176="Yes",$AG176,"")</f>
      </c>
      <c r="AJ176">
        <f>IF($AI176="","",$AI176+ROW()/1000000)</f>
      </c>
      <c r="AK176">
        <f>IF(OR($A176="",$P176="Yes",N($AG176)=0),"",$AG176+ROW()/1000000)</f>
      </c>
      <c r="AL176" t="str">
        <f>IF($A176="","",INDEX(games!$J:$J,ROW())&amp;"")</f>
      </c>
      <c r="AM176">
        <f>IF($A176="","",SUMPRODUCT($AO176:$BD176,'Map Analysis'!$AP$2^{0,1,2,3,4,5,6,7,8,9,10,11,12,13,14,15}))</f>
      </c>
      <c r="AN176">
        <f>IF($A176="","",$AM176+ROW()/10000000)</f>
      </c>
      <c r="AO176">
        <f>IF($A176="","",COUNTIF($W$2:$W$2500,$A176))</f>
      </c>
      <c r="AP176">
        <f>IF($A176="","",SUMIFS($BF$2:$BF$2500,$W$2:$W$2500,$A176))</f>
      </c>
      <c r="AQ176">
        <f>IF($A176="","",SUMIFS($BG$2:$BG$2500,$W$2:$W$2500,$A176))</f>
      </c>
      <c r="AR176">
        <f>IF($A176="","",SUMIFS($BH$2:$BH$2500,$W$2:$W$2500,$A176))</f>
      </c>
      <c r="AS176">
        <f>IF($A176="","",SUMIFS($BI$2:$BI$2500,$W$2:$W$2500,$A176))</f>
      </c>
      <c r="AT176">
        <f>IF($A176="","",SUMIFS($BJ$2:$BJ$2500,$W$2:$W$2500,$A176))</f>
      </c>
      <c r="AU176">
        <f>IF($A176="","",SUMIFS($BK$2:$BK$2500,$W$2:$W$2500,$A176))</f>
      </c>
      <c r="AV176">
        <f>IF($A176="","",SUMIFS($BL$2:$BL$2500,$W$2:$W$2500,$A176))</f>
      </c>
      <c r="AW176">
        <f>IF($A176="","",SUMIFS($BM$2:$BM$2500,$W$2:$W$2500,$A176))</f>
      </c>
      <c r="AX176">
        <f>IF($A176="","",SUMIFS($BN$2:$BN$2500,$W$2:$W$2500,$A176))</f>
      </c>
      <c r="AY176">
        <f>IF($A176="","",SUMIFS($BO$2:$BO$2500,$W$2:$W$2500,$A176))</f>
      </c>
      <c r="AZ176">
        <f>IF($A176="","",SUMIFS($BP$2:$BP$2500,$W$2:$W$2500,$A176))</f>
      </c>
      <c r="BA176">
        <f>IF($A176="","",SUMIFS($BQ$2:$BQ$2500,$W$2:$W$2500,$A176))</f>
      </c>
      <c r="BB176">
        <f>IF($A176="","",SUMIFS($BR$2:$BR$2500,$W$2:$W$2500,$A176))</f>
      </c>
      <c r="BC176">
        <f>IF($A176="","",SUMIFS($BS$2:$BS$2500,$W$2:$W$2500,$A176))</f>
      </c>
      <c r="BD176">
        <f>IF($A176="","",SUMIFS($BT$2:$BT$2500,$W$2:$W$2500,$A176))</f>
      </c>
      <c r="BF176">
        <f>IF($Z176="","",INDEX($AO$2:$AO$2000,$Z176))</f>
      </c>
      <c r="BG176">
        <f>IF($Z176="","",INDEX($AP$2:$AP$2000,$Z176))</f>
      </c>
      <c r="BH176">
        <f>IF($Z176="","",INDEX($AQ$2:$AQ$2000,$Z176))</f>
      </c>
      <c r="BI176">
        <f>IF($Z176="","",INDEX($AR$2:$AR$2000,$Z176))</f>
      </c>
      <c r="BJ176">
        <f>IF($Z176="","",INDEX($AS$2:$AS$2000,$Z176))</f>
      </c>
      <c r="BK176">
        <f>IF($Z176="","",INDEX($AT$2:$AT$2000,$Z176))</f>
      </c>
      <c r="BL176">
        <f>IF($Z176="","",INDEX($AU$2:$AU$2000,$Z176))</f>
      </c>
      <c r="BM176">
        <f>IF($Z176="","",INDEX($AV$2:$AV$2000,$Z176))</f>
      </c>
      <c r="BN176">
        <f>IF($Z176="","",INDEX($AW$2:$AW$2000,$Z176))</f>
      </c>
      <c r="BO176">
        <f>IF($Z176="","",INDEX($AX$2:$AX$2000,$Z176))</f>
      </c>
      <c r="BP176">
        <f>IF($Z176="","",INDEX($AY$2:$AY$2000,$Z176))</f>
      </c>
      <c r="BQ176">
        <f>IF($Z176="","",INDEX($AZ$2:$AZ$2000,$Z176))</f>
      </c>
      <c r="BR176">
        <f>IF($Z176="","",INDEX($BA$2:$BA$2000,$Z176))</f>
      </c>
      <c r="BS176">
        <f>IF($Z176="","",INDEX($BB$2:$BB$2000,$Z176))</f>
      </c>
      <c r="BT176">
        <f>IF($Z176="","",INDEX($BC$2:$BC$2000,$Z176))</f>
      </c>
      <c r="BV176">
        <f>IF(OR($A176="",$P176&lt;&gt;"Yes",$AH176="Yes"),"",1+N($AG176))</f>
      </c>
      <c r="BW176">
        <f>IF($A176="","",COUNTIFS($W$2:$W$2500,$A176,$BZ$2:$BZ$2500,"Yes")+COUNTIFS($X$2:$X$2500,$A176,$BY$2:$BY$2500,"Yes"))</f>
      </c>
      <c r="BX176">
        <f>IF(OR($A176="",$P176="Yes"),"",IF(N($BW176)=0,0,1+SUMIFS($CB$2:$CB$2500,$W$2:$W$2500,$A176)+SUMIFS($CA$2:$CA$2500,$X$2:$X$2500,$A176)))</f>
      </c>
      <c r="BY176" t="str">
        <f>IF($Y176="","",INDEX($AH$2:$AH$2000,$Y176)&amp;"")</f>
      </c>
      <c r="BZ176" t="str">
        <f>IF($Z176="","",INDEX($AH$2:$AH$2000,$Z176)&amp;"")</f>
      </c>
      <c r="CA176">
        <f>IF($Y176="","",INDEX($BV$2:$BV$2000,$Y176))</f>
      </c>
      <c r="CB176">
        <f>IF($Z176="","",INDEX($BV$2:$BV$2000,$Z176))</f>
      </c>
    </row>
    <row r="177">
      <c r="A177" t="str">
        <f>IF(TRIM(INDEX(games!$A:$A,ROW()))="","",TRIM(INDEX(games!$A:$A,ROW())))</f>
      </c>
      <c r="B177">
        <f>IF(OR($A177="",INDEX(games!$B:$B,ROW())=""),"",INDEX(games!$B:$B,ROW()))</f>
      </c>
      <c r="C177" t="str">
        <f>IF(OR($A177="",INDEX(games!$C:$C,ROW())=""),"",INDEX(games!$C:$C,ROW()))</f>
      </c>
      <c r="D177">
        <f>IF($A177="","",COUNTIF($W$2:$W$2500,$A177)+COUNTIF($X$2:$X$2500,$A177))</f>
      </c>
      <c r="E177">
        <f>IF($A177="","",IFERROR(MATCH($C177,$R$2:$R$5,0),0))</f>
      </c>
      <c r="F177">
        <f>IF($A177="","",MOD(ROW(),34))</f>
      </c>
      <c r="G177">
        <f>IF($A177="",NA(),IF($C177="Action",$B177,NA()))</f>
      </c>
      <c r="H177">
        <f>IF($A177="",NA(),IF($C177="Action",1+$F177*0.023,NA()))</f>
      </c>
      <c r="I177">
        <f>IF($A177="",NA(),IF($C177="Strategy",$B177,NA()))</f>
      </c>
      <c r="J177">
        <f>IF($A177="",NA(),IF($C177="Strategy",2+$F177*0.023,NA()))</f>
      </c>
      <c r="K177">
        <f>IF($A177="",NA(),IF($C177="Deckbuilder",$B177,NA()))</f>
      </c>
      <c r="L177">
        <f>IF($A177="",NA(),IF($C177="Deckbuilder",3+$F177*0.023,NA()))</f>
      </c>
      <c r="M177">
        <f>IF($A177="",NA(),IF($C177="Traditional",$B177,NA()))</f>
      </c>
      <c r="N177">
        <f>IF($A177="",NA(),IF($C177="Traditional",4+$F177*0.023,NA()))</f>
      </c>
      <c r="O177">
        <f>IF($A177="","",$D177+ROW()/1000000)</f>
      </c>
      <c r="P177" t="str">
        <f>IF(OR($A177="",INDEX(games!$H:$H,ROW())=""),"",INDEX(games!$H:$H,ROW()))</f>
      </c>
      <c r="Q177">
        <f>IF(OR($A177="",$P177&lt;&gt;"Yes"),"",$D177+ROW()/1000000)</f>
      </c>
      <c r="T177">
        <f>IF($Y177="","",INDEX($B$2:$B$2000,$Y177))</f>
      </c>
      <c r="U177">
        <f>IF($Z177="","",INDEX($B$2:$B$2000,$Z177))</f>
      </c>
      <c r="V177">
        <f>IF(OR($T177="",$U177=""),"",$U177-$T177)</f>
      </c>
      <c r="W177" t="str">
        <f>IF(TRIM(INDEX(connections!$A:$A,ROW()))="","",TRIM(INDEX(connections!$A:$A,ROW())))</f>
      </c>
      <c r="X177" t="str">
        <f>IF($W177="","",TRIM(INDEX(connections!$B:$B,ROW())))</f>
      </c>
      <c r="Y177">
        <f>IF($W177="","",IFERROR(MATCH($W177,$A$2:$A$2000,0),""))</f>
      </c>
      <c r="Z177">
        <f>IF($X177="","",IFERROR(MATCH($X177,$A$2:$A$2000,0),""))</f>
      </c>
      <c r="AA177" t="str">
        <f>IF($Y177="","",INDEX($P$2:$P$2000,$Y177))</f>
      </c>
      <c r="AB177" t="str">
        <f>IF($Z177="","",INDEX($P$2:$P$2000,$Z177))</f>
      </c>
      <c r="AC177">
        <f>IF(AND($AA177="Yes",$AB177="Yes"),1,"")</f>
      </c>
      <c r="AD177">
        <f>IF(OR($Y177="",$Z177=""),"",IF(INDEX($C$2:$C$2000,$Y177)=INDEX($C$2:$C$2000,$Z177),0,1))</f>
      </c>
      <c r="AE177">
        <f>IF($AC177&lt;&gt;1,"",IF(AND(INDEX($AG$2:$AG$2000,$Y177)=1,INDEX($AG$2:$AG$2000,$Z177)=1),1,""))</f>
      </c>
      <c r="AG177">
        <f>IF($A177="","",COUNTIFS($W$2:$W$2500,$A177,$AB$2:$AB$2500,"Yes")+COUNTIFS($X$2:$X$2500,$A177,$AA$2:$AA$2500,"Yes"))</f>
      </c>
      <c r="AH177" t="str">
        <f>IF(OR($P177&lt;&gt;"Yes",N($AG177)=0),"",IF(AND($AG177=1,COUNTIFS($W$2:$W$2500,$A177,$AE$2:$AE$2500,1)+COUNTIFS($X$2:$X$2500,$A177,$AE$2:$AE$2500,1)&gt;0),"","Yes"))</f>
      </c>
      <c r="AI177">
        <f>IF($AH177="Yes",$AG177,"")</f>
      </c>
      <c r="AJ177">
        <f>IF($AI177="","",$AI177+ROW()/1000000)</f>
      </c>
      <c r="AK177">
        <f>IF(OR($A177="",$P177="Yes",N($AG177)=0),"",$AG177+ROW()/1000000)</f>
      </c>
      <c r="AL177" t="str">
        <f>IF($A177="","",INDEX(games!$J:$J,ROW())&amp;"")</f>
      </c>
      <c r="AM177">
        <f>IF($A177="","",SUMPRODUCT($AO177:$BD177,'Map Analysis'!$AP$2^{0,1,2,3,4,5,6,7,8,9,10,11,12,13,14,15}))</f>
      </c>
      <c r="AN177">
        <f>IF($A177="","",$AM177+ROW()/10000000)</f>
      </c>
      <c r="AO177">
        <f>IF($A177="","",COUNTIF($W$2:$W$2500,$A177))</f>
      </c>
      <c r="AP177">
        <f>IF($A177="","",SUMIFS($BF$2:$BF$2500,$W$2:$W$2500,$A177))</f>
      </c>
      <c r="AQ177">
        <f>IF($A177="","",SUMIFS($BG$2:$BG$2500,$W$2:$W$2500,$A177))</f>
      </c>
      <c r="AR177">
        <f>IF($A177="","",SUMIFS($BH$2:$BH$2500,$W$2:$W$2500,$A177))</f>
      </c>
      <c r="AS177">
        <f>IF($A177="","",SUMIFS($BI$2:$BI$2500,$W$2:$W$2500,$A177))</f>
      </c>
      <c r="AT177">
        <f>IF($A177="","",SUMIFS($BJ$2:$BJ$2500,$W$2:$W$2500,$A177))</f>
      </c>
      <c r="AU177">
        <f>IF($A177="","",SUMIFS($BK$2:$BK$2500,$W$2:$W$2500,$A177))</f>
      </c>
      <c r="AV177">
        <f>IF($A177="","",SUMIFS($BL$2:$BL$2500,$W$2:$W$2500,$A177))</f>
      </c>
      <c r="AW177">
        <f>IF($A177="","",SUMIFS($BM$2:$BM$2500,$W$2:$W$2500,$A177))</f>
      </c>
      <c r="AX177">
        <f>IF($A177="","",SUMIFS($BN$2:$BN$2500,$W$2:$W$2500,$A177))</f>
      </c>
      <c r="AY177">
        <f>IF($A177="","",SUMIFS($BO$2:$BO$2500,$W$2:$W$2500,$A177))</f>
      </c>
      <c r="AZ177">
        <f>IF($A177="","",SUMIFS($BP$2:$BP$2500,$W$2:$W$2500,$A177))</f>
      </c>
      <c r="BA177">
        <f>IF($A177="","",SUMIFS($BQ$2:$BQ$2500,$W$2:$W$2500,$A177))</f>
      </c>
      <c r="BB177">
        <f>IF($A177="","",SUMIFS($BR$2:$BR$2500,$W$2:$W$2500,$A177))</f>
      </c>
      <c r="BC177">
        <f>IF($A177="","",SUMIFS($BS$2:$BS$2500,$W$2:$W$2500,$A177))</f>
      </c>
      <c r="BD177">
        <f>IF($A177="","",SUMIFS($BT$2:$BT$2500,$W$2:$W$2500,$A177))</f>
      </c>
      <c r="BF177">
        <f>IF($Z177="","",INDEX($AO$2:$AO$2000,$Z177))</f>
      </c>
      <c r="BG177">
        <f>IF($Z177="","",INDEX($AP$2:$AP$2000,$Z177))</f>
      </c>
      <c r="BH177">
        <f>IF($Z177="","",INDEX($AQ$2:$AQ$2000,$Z177))</f>
      </c>
      <c r="BI177">
        <f>IF($Z177="","",INDEX($AR$2:$AR$2000,$Z177))</f>
      </c>
      <c r="BJ177">
        <f>IF($Z177="","",INDEX($AS$2:$AS$2000,$Z177))</f>
      </c>
      <c r="BK177">
        <f>IF($Z177="","",INDEX($AT$2:$AT$2000,$Z177))</f>
      </c>
      <c r="BL177">
        <f>IF($Z177="","",INDEX($AU$2:$AU$2000,$Z177))</f>
      </c>
      <c r="BM177">
        <f>IF($Z177="","",INDEX($AV$2:$AV$2000,$Z177))</f>
      </c>
      <c r="BN177">
        <f>IF($Z177="","",INDEX($AW$2:$AW$2000,$Z177))</f>
      </c>
      <c r="BO177">
        <f>IF($Z177="","",INDEX($AX$2:$AX$2000,$Z177))</f>
      </c>
      <c r="BP177">
        <f>IF($Z177="","",INDEX($AY$2:$AY$2000,$Z177))</f>
      </c>
      <c r="BQ177">
        <f>IF($Z177="","",INDEX($AZ$2:$AZ$2000,$Z177))</f>
      </c>
      <c r="BR177">
        <f>IF($Z177="","",INDEX($BA$2:$BA$2000,$Z177))</f>
      </c>
      <c r="BS177">
        <f>IF($Z177="","",INDEX($BB$2:$BB$2000,$Z177))</f>
      </c>
      <c r="BT177">
        <f>IF($Z177="","",INDEX($BC$2:$BC$2000,$Z177))</f>
      </c>
      <c r="BV177">
        <f>IF(OR($A177="",$P177&lt;&gt;"Yes",$AH177="Yes"),"",1+N($AG177))</f>
      </c>
      <c r="BW177">
        <f>IF($A177="","",COUNTIFS($W$2:$W$2500,$A177,$BZ$2:$BZ$2500,"Yes")+COUNTIFS($X$2:$X$2500,$A177,$BY$2:$BY$2500,"Yes"))</f>
      </c>
      <c r="BX177">
        <f>IF(OR($A177="",$P177="Yes"),"",IF(N($BW177)=0,0,1+SUMIFS($CB$2:$CB$2500,$W$2:$W$2500,$A177)+SUMIFS($CA$2:$CA$2500,$X$2:$X$2500,$A177)))</f>
      </c>
      <c r="BY177" t="str">
        <f>IF($Y177="","",INDEX($AH$2:$AH$2000,$Y177)&amp;"")</f>
      </c>
      <c r="BZ177" t="str">
        <f>IF($Z177="","",INDEX($AH$2:$AH$2000,$Z177)&amp;"")</f>
      </c>
      <c r="CA177">
        <f>IF($Y177="","",INDEX($BV$2:$BV$2000,$Y177))</f>
      </c>
      <c r="CB177">
        <f>IF($Z177="","",INDEX($BV$2:$BV$2000,$Z177))</f>
      </c>
    </row>
    <row r="178">
      <c r="A178" t="str">
        <f>IF(TRIM(INDEX(games!$A:$A,ROW()))="","",TRIM(INDEX(games!$A:$A,ROW())))</f>
      </c>
      <c r="B178">
        <f>IF(OR($A178="",INDEX(games!$B:$B,ROW())=""),"",INDEX(games!$B:$B,ROW()))</f>
      </c>
      <c r="C178" t="str">
        <f>IF(OR($A178="",INDEX(games!$C:$C,ROW())=""),"",INDEX(games!$C:$C,ROW()))</f>
      </c>
      <c r="D178">
        <f>IF($A178="","",COUNTIF($W$2:$W$2500,$A178)+COUNTIF($X$2:$X$2500,$A178))</f>
      </c>
      <c r="E178">
        <f>IF($A178="","",IFERROR(MATCH($C178,$R$2:$R$5,0),0))</f>
      </c>
      <c r="F178">
        <f>IF($A178="","",MOD(ROW(),34))</f>
      </c>
      <c r="G178">
        <f>IF($A178="",NA(),IF($C178="Action",$B178,NA()))</f>
      </c>
      <c r="H178">
        <f>IF($A178="",NA(),IF($C178="Action",1+$F178*0.023,NA()))</f>
      </c>
      <c r="I178">
        <f>IF($A178="",NA(),IF($C178="Strategy",$B178,NA()))</f>
      </c>
      <c r="J178">
        <f>IF($A178="",NA(),IF($C178="Strategy",2+$F178*0.023,NA()))</f>
      </c>
      <c r="K178">
        <f>IF($A178="",NA(),IF($C178="Deckbuilder",$B178,NA()))</f>
      </c>
      <c r="L178">
        <f>IF($A178="",NA(),IF($C178="Deckbuilder",3+$F178*0.023,NA()))</f>
      </c>
      <c r="M178">
        <f>IF($A178="",NA(),IF($C178="Traditional",$B178,NA()))</f>
      </c>
      <c r="N178">
        <f>IF($A178="",NA(),IF($C178="Traditional",4+$F178*0.023,NA()))</f>
      </c>
      <c r="O178">
        <f>IF($A178="","",$D178+ROW()/1000000)</f>
      </c>
      <c r="P178" t="str">
        <f>IF(OR($A178="",INDEX(games!$H:$H,ROW())=""),"",INDEX(games!$H:$H,ROW()))</f>
      </c>
      <c r="Q178">
        <f>IF(OR($A178="",$P178&lt;&gt;"Yes"),"",$D178+ROW()/1000000)</f>
      </c>
      <c r="T178">
        <f>IF($Y178="","",INDEX($B$2:$B$2000,$Y178))</f>
      </c>
      <c r="U178">
        <f>IF($Z178="","",INDEX($B$2:$B$2000,$Z178))</f>
      </c>
      <c r="V178">
        <f>IF(OR($T178="",$U178=""),"",$U178-$T178)</f>
      </c>
      <c r="W178" t="str">
        <f>IF(TRIM(INDEX(connections!$A:$A,ROW()))="","",TRIM(INDEX(connections!$A:$A,ROW())))</f>
      </c>
      <c r="X178" t="str">
        <f>IF($W178="","",TRIM(INDEX(connections!$B:$B,ROW())))</f>
      </c>
      <c r="Y178">
        <f>IF($W178="","",IFERROR(MATCH($W178,$A$2:$A$2000,0),""))</f>
      </c>
      <c r="Z178">
        <f>IF($X178="","",IFERROR(MATCH($X178,$A$2:$A$2000,0),""))</f>
      </c>
      <c r="AA178" t="str">
        <f>IF($Y178="","",INDEX($P$2:$P$2000,$Y178))</f>
      </c>
      <c r="AB178" t="str">
        <f>IF($Z178="","",INDEX($P$2:$P$2000,$Z178))</f>
      </c>
      <c r="AC178">
        <f>IF(AND($AA178="Yes",$AB178="Yes"),1,"")</f>
      </c>
      <c r="AD178">
        <f>IF(OR($Y178="",$Z178=""),"",IF(INDEX($C$2:$C$2000,$Y178)=INDEX($C$2:$C$2000,$Z178),0,1))</f>
      </c>
      <c r="AE178">
        <f>IF($AC178&lt;&gt;1,"",IF(AND(INDEX($AG$2:$AG$2000,$Y178)=1,INDEX($AG$2:$AG$2000,$Z178)=1),1,""))</f>
      </c>
      <c r="AG178">
        <f>IF($A178="","",COUNTIFS($W$2:$W$2500,$A178,$AB$2:$AB$2500,"Yes")+COUNTIFS($X$2:$X$2500,$A178,$AA$2:$AA$2500,"Yes"))</f>
      </c>
      <c r="AH178" t="str">
        <f>IF(OR($P178&lt;&gt;"Yes",N($AG178)=0),"",IF(AND($AG178=1,COUNTIFS($W$2:$W$2500,$A178,$AE$2:$AE$2500,1)+COUNTIFS($X$2:$X$2500,$A178,$AE$2:$AE$2500,1)&gt;0),"","Yes"))</f>
      </c>
      <c r="AI178">
        <f>IF($AH178="Yes",$AG178,"")</f>
      </c>
      <c r="AJ178">
        <f>IF($AI178="","",$AI178+ROW()/1000000)</f>
      </c>
      <c r="AK178">
        <f>IF(OR($A178="",$P178="Yes",N($AG178)=0),"",$AG178+ROW()/1000000)</f>
      </c>
      <c r="AL178" t="str">
        <f>IF($A178="","",INDEX(games!$J:$J,ROW())&amp;"")</f>
      </c>
      <c r="AM178">
        <f>IF($A178="","",SUMPRODUCT($AO178:$BD178,'Map Analysis'!$AP$2^{0,1,2,3,4,5,6,7,8,9,10,11,12,13,14,15}))</f>
      </c>
      <c r="AN178">
        <f>IF($A178="","",$AM178+ROW()/10000000)</f>
      </c>
      <c r="AO178">
        <f>IF($A178="","",COUNTIF($W$2:$W$2500,$A178))</f>
      </c>
      <c r="AP178">
        <f>IF($A178="","",SUMIFS($BF$2:$BF$2500,$W$2:$W$2500,$A178))</f>
      </c>
      <c r="AQ178">
        <f>IF($A178="","",SUMIFS($BG$2:$BG$2500,$W$2:$W$2500,$A178))</f>
      </c>
      <c r="AR178">
        <f>IF($A178="","",SUMIFS($BH$2:$BH$2500,$W$2:$W$2500,$A178))</f>
      </c>
      <c r="AS178">
        <f>IF($A178="","",SUMIFS($BI$2:$BI$2500,$W$2:$W$2500,$A178))</f>
      </c>
      <c r="AT178">
        <f>IF($A178="","",SUMIFS($BJ$2:$BJ$2500,$W$2:$W$2500,$A178))</f>
      </c>
      <c r="AU178">
        <f>IF($A178="","",SUMIFS($BK$2:$BK$2500,$W$2:$W$2500,$A178))</f>
      </c>
      <c r="AV178">
        <f>IF($A178="","",SUMIFS($BL$2:$BL$2500,$W$2:$W$2500,$A178))</f>
      </c>
      <c r="AW178">
        <f>IF($A178="","",SUMIFS($BM$2:$BM$2500,$W$2:$W$2500,$A178))</f>
      </c>
      <c r="AX178">
        <f>IF($A178="","",SUMIFS($BN$2:$BN$2500,$W$2:$W$2500,$A178))</f>
      </c>
      <c r="AY178">
        <f>IF($A178="","",SUMIFS($BO$2:$BO$2500,$W$2:$W$2500,$A178))</f>
      </c>
      <c r="AZ178">
        <f>IF($A178="","",SUMIFS($BP$2:$BP$2500,$W$2:$W$2500,$A178))</f>
      </c>
      <c r="BA178">
        <f>IF($A178="","",SUMIFS($BQ$2:$BQ$2500,$W$2:$W$2500,$A178))</f>
      </c>
      <c r="BB178">
        <f>IF($A178="","",SUMIFS($BR$2:$BR$2500,$W$2:$W$2500,$A178))</f>
      </c>
      <c r="BC178">
        <f>IF($A178="","",SUMIFS($BS$2:$BS$2500,$W$2:$W$2500,$A178))</f>
      </c>
      <c r="BD178">
        <f>IF($A178="","",SUMIFS($BT$2:$BT$2500,$W$2:$W$2500,$A178))</f>
      </c>
      <c r="BF178">
        <f>IF($Z178="","",INDEX($AO$2:$AO$2000,$Z178))</f>
      </c>
      <c r="BG178">
        <f>IF($Z178="","",INDEX($AP$2:$AP$2000,$Z178))</f>
      </c>
      <c r="BH178">
        <f>IF($Z178="","",INDEX($AQ$2:$AQ$2000,$Z178))</f>
      </c>
      <c r="BI178">
        <f>IF($Z178="","",INDEX($AR$2:$AR$2000,$Z178))</f>
      </c>
      <c r="BJ178">
        <f>IF($Z178="","",INDEX($AS$2:$AS$2000,$Z178))</f>
      </c>
      <c r="BK178">
        <f>IF($Z178="","",INDEX($AT$2:$AT$2000,$Z178))</f>
      </c>
      <c r="BL178">
        <f>IF($Z178="","",INDEX($AU$2:$AU$2000,$Z178))</f>
      </c>
      <c r="BM178">
        <f>IF($Z178="","",INDEX($AV$2:$AV$2000,$Z178))</f>
      </c>
      <c r="BN178">
        <f>IF($Z178="","",INDEX($AW$2:$AW$2000,$Z178))</f>
      </c>
      <c r="BO178">
        <f>IF($Z178="","",INDEX($AX$2:$AX$2000,$Z178))</f>
      </c>
      <c r="BP178">
        <f>IF($Z178="","",INDEX($AY$2:$AY$2000,$Z178))</f>
      </c>
      <c r="BQ178">
        <f>IF($Z178="","",INDEX($AZ$2:$AZ$2000,$Z178))</f>
      </c>
      <c r="BR178">
        <f>IF($Z178="","",INDEX($BA$2:$BA$2000,$Z178))</f>
      </c>
      <c r="BS178">
        <f>IF($Z178="","",INDEX($BB$2:$BB$2000,$Z178))</f>
      </c>
      <c r="BT178">
        <f>IF($Z178="","",INDEX($BC$2:$BC$2000,$Z178))</f>
      </c>
      <c r="BV178">
        <f>IF(OR($A178="",$P178&lt;&gt;"Yes",$AH178="Yes"),"",1+N($AG178))</f>
      </c>
      <c r="BW178">
        <f>IF($A178="","",COUNTIFS($W$2:$W$2500,$A178,$BZ$2:$BZ$2500,"Yes")+COUNTIFS($X$2:$X$2500,$A178,$BY$2:$BY$2500,"Yes"))</f>
      </c>
      <c r="BX178">
        <f>IF(OR($A178="",$P178="Yes"),"",IF(N($BW178)=0,0,1+SUMIFS($CB$2:$CB$2500,$W$2:$W$2500,$A178)+SUMIFS($CA$2:$CA$2500,$X$2:$X$2500,$A178)))</f>
      </c>
      <c r="BY178" t="str">
        <f>IF($Y178="","",INDEX($AH$2:$AH$2000,$Y178)&amp;"")</f>
      </c>
      <c r="BZ178" t="str">
        <f>IF($Z178="","",INDEX($AH$2:$AH$2000,$Z178)&amp;"")</f>
      </c>
      <c r="CA178">
        <f>IF($Y178="","",INDEX($BV$2:$BV$2000,$Y178))</f>
      </c>
      <c r="CB178">
        <f>IF($Z178="","",INDEX($BV$2:$BV$2000,$Z178))</f>
      </c>
    </row>
    <row r="179">
      <c r="A179" t="str">
        <f>IF(TRIM(INDEX(games!$A:$A,ROW()))="","",TRIM(INDEX(games!$A:$A,ROW())))</f>
      </c>
      <c r="B179">
        <f>IF(OR($A179="",INDEX(games!$B:$B,ROW())=""),"",INDEX(games!$B:$B,ROW()))</f>
      </c>
      <c r="C179" t="str">
        <f>IF(OR($A179="",INDEX(games!$C:$C,ROW())=""),"",INDEX(games!$C:$C,ROW()))</f>
      </c>
      <c r="D179">
        <f>IF($A179="","",COUNTIF($W$2:$W$2500,$A179)+COUNTIF($X$2:$X$2500,$A179))</f>
      </c>
      <c r="E179">
        <f>IF($A179="","",IFERROR(MATCH($C179,$R$2:$R$5,0),0))</f>
      </c>
      <c r="F179">
        <f>IF($A179="","",MOD(ROW(),34))</f>
      </c>
      <c r="G179">
        <f>IF($A179="",NA(),IF($C179="Action",$B179,NA()))</f>
      </c>
      <c r="H179">
        <f>IF($A179="",NA(),IF($C179="Action",1+$F179*0.023,NA()))</f>
      </c>
      <c r="I179">
        <f>IF($A179="",NA(),IF($C179="Strategy",$B179,NA()))</f>
      </c>
      <c r="J179">
        <f>IF($A179="",NA(),IF($C179="Strategy",2+$F179*0.023,NA()))</f>
      </c>
      <c r="K179">
        <f>IF($A179="",NA(),IF($C179="Deckbuilder",$B179,NA()))</f>
      </c>
      <c r="L179">
        <f>IF($A179="",NA(),IF($C179="Deckbuilder",3+$F179*0.023,NA()))</f>
      </c>
      <c r="M179">
        <f>IF($A179="",NA(),IF($C179="Traditional",$B179,NA()))</f>
      </c>
      <c r="N179">
        <f>IF($A179="",NA(),IF($C179="Traditional",4+$F179*0.023,NA()))</f>
      </c>
      <c r="O179">
        <f>IF($A179="","",$D179+ROW()/1000000)</f>
      </c>
      <c r="P179" t="str">
        <f>IF(OR($A179="",INDEX(games!$H:$H,ROW())=""),"",INDEX(games!$H:$H,ROW()))</f>
      </c>
      <c r="Q179">
        <f>IF(OR($A179="",$P179&lt;&gt;"Yes"),"",$D179+ROW()/1000000)</f>
      </c>
      <c r="T179">
        <f>IF($Y179="","",INDEX($B$2:$B$2000,$Y179))</f>
      </c>
      <c r="U179">
        <f>IF($Z179="","",INDEX($B$2:$B$2000,$Z179))</f>
      </c>
      <c r="V179">
        <f>IF(OR($T179="",$U179=""),"",$U179-$T179)</f>
      </c>
      <c r="W179" t="str">
        <f>IF(TRIM(INDEX(connections!$A:$A,ROW()))="","",TRIM(INDEX(connections!$A:$A,ROW())))</f>
      </c>
      <c r="X179" t="str">
        <f>IF($W179="","",TRIM(INDEX(connections!$B:$B,ROW())))</f>
      </c>
      <c r="Y179">
        <f>IF($W179="","",IFERROR(MATCH($W179,$A$2:$A$2000,0),""))</f>
      </c>
      <c r="Z179">
        <f>IF($X179="","",IFERROR(MATCH($X179,$A$2:$A$2000,0),""))</f>
      </c>
      <c r="AA179" t="str">
        <f>IF($Y179="","",INDEX($P$2:$P$2000,$Y179))</f>
      </c>
      <c r="AB179" t="str">
        <f>IF($Z179="","",INDEX($P$2:$P$2000,$Z179))</f>
      </c>
      <c r="AC179">
        <f>IF(AND($AA179="Yes",$AB179="Yes"),1,"")</f>
      </c>
      <c r="AD179">
        <f>IF(OR($Y179="",$Z179=""),"",IF(INDEX($C$2:$C$2000,$Y179)=INDEX($C$2:$C$2000,$Z179),0,1))</f>
      </c>
      <c r="AE179">
        <f>IF($AC179&lt;&gt;1,"",IF(AND(INDEX($AG$2:$AG$2000,$Y179)=1,INDEX($AG$2:$AG$2000,$Z179)=1),1,""))</f>
      </c>
      <c r="AG179">
        <f>IF($A179="","",COUNTIFS($W$2:$W$2500,$A179,$AB$2:$AB$2500,"Yes")+COUNTIFS($X$2:$X$2500,$A179,$AA$2:$AA$2500,"Yes"))</f>
      </c>
      <c r="AH179" t="str">
        <f>IF(OR($P179&lt;&gt;"Yes",N($AG179)=0),"",IF(AND($AG179=1,COUNTIFS($W$2:$W$2500,$A179,$AE$2:$AE$2500,1)+COUNTIFS($X$2:$X$2500,$A179,$AE$2:$AE$2500,1)&gt;0),"","Yes"))</f>
      </c>
      <c r="AI179">
        <f>IF($AH179="Yes",$AG179,"")</f>
      </c>
      <c r="AJ179">
        <f>IF($AI179="","",$AI179+ROW()/1000000)</f>
      </c>
      <c r="AK179">
        <f>IF(OR($A179="",$P179="Yes",N($AG179)=0),"",$AG179+ROW()/1000000)</f>
      </c>
      <c r="AL179" t="str">
        <f>IF($A179="","",INDEX(games!$J:$J,ROW())&amp;"")</f>
      </c>
      <c r="AM179">
        <f>IF($A179="","",SUMPRODUCT($AO179:$BD179,'Map Analysis'!$AP$2^{0,1,2,3,4,5,6,7,8,9,10,11,12,13,14,15}))</f>
      </c>
      <c r="AN179">
        <f>IF($A179="","",$AM179+ROW()/10000000)</f>
      </c>
      <c r="AO179">
        <f>IF($A179="","",COUNTIF($W$2:$W$2500,$A179))</f>
      </c>
      <c r="AP179">
        <f>IF($A179="","",SUMIFS($BF$2:$BF$2500,$W$2:$W$2500,$A179))</f>
      </c>
      <c r="AQ179">
        <f>IF($A179="","",SUMIFS($BG$2:$BG$2500,$W$2:$W$2500,$A179))</f>
      </c>
      <c r="AR179">
        <f>IF($A179="","",SUMIFS($BH$2:$BH$2500,$W$2:$W$2500,$A179))</f>
      </c>
      <c r="AS179">
        <f>IF($A179="","",SUMIFS($BI$2:$BI$2500,$W$2:$W$2500,$A179))</f>
      </c>
      <c r="AT179">
        <f>IF($A179="","",SUMIFS($BJ$2:$BJ$2500,$W$2:$W$2500,$A179))</f>
      </c>
      <c r="AU179">
        <f>IF($A179="","",SUMIFS($BK$2:$BK$2500,$W$2:$W$2500,$A179))</f>
      </c>
      <c r="AV179">
        <f>IF($A179="","",SUMIFS($BL$2:$BL$2500,$W$2:$W$2500,$A179))</f>
      </c>
      <c r="AW179">
        <f>IF($A179="","",SUMIFS($BM$2:$BM$2500,$W$2:$W$2500,$A179))</f>
      </c>
      <c r="AX179">
        <f>IF($A179="","",SUMIFS($BN$2:$BN$2500,$W$2:$W$2500,$A179))</f>
      </c>
      <c r="AY179">
        <f>IF($A179="","",SUMIFS($BO$2:$BO$2500,$W$2:$W$2500,$A179))</f>
      </c>
      <c r="AZ179">
        <f>IF($A179="","",SUMIFS($BP$2:$BP$2500,$W$2:$W$2500,$A179))</f>
      </c>
      <c r="BA179">
        <f>IF($A179="","",SUMIFS($BQ$2:$BQ$2500,$W$2:$W$2500,$A179))</f>
      </c>
      <c r="BB179">
        <f>IF($A179="","",SUMIFS($BR$2:$BR$2500,$W$2:$W$2500,$A179))</f>
      </c>
      <c r="BC179">
        <f>IF($A179="","",SUMIFS($BS$2:$BS$2500,$W$2:$W$2500,$A179))</f>
      </c>
      <c r="BD179">
        <f>IF($A179="","",SUMIFS($BT$2:$BT$2500,$W$2:$W$2500,$A179))</f>
      </c>
      <c r="BF179">
        <f>IF($Z179="","",INDEX($AO$2:$AO$2000,$Z179))</f>
      </c>
      <c r="BG179">
        <f>IF($Z179="","",INDEX($AP$2:$AP$2000,$Z179))</f>
      </c>
      <c r="BH179">
        <f>IF($Z179="","",INDEX($AQ$2:$AQ$2000,$Z179))</f>
      </c>
      <c r="BI179">
        <f>IF($Z179="","",INDEX($AR$2:$AR$2000,$Z179))</f>
      </c>
      <c r="BJ179">
        <f>IF($Z179="","",INDEX($AS$2:$AS$2000,$Z179))</f>
      </c>
      <c r="BK179">
        <f>IF($Z179="","",INDEX($AT$2:$AT$2000,$Z179))</f>
      </c>
      <c r="BL179">
        <f>IF($Z179="","",INDEX($AU$2:$AU$2000,$Z179))</f>
      </c>
      <c r="BM179">
        <f>IF($Z179="","",INDEX($AV$2:$AV$2000,$Z179))</f>
      </c>
      <c r="BN179">
        <f>IF($Z179="","",INDEX($AW$2:$AW$2000,$Z179))</f>
      </c>
      <c r="BO179">
        <f>IF($Z179="","",INDEX($AX$2:$AX$2000,$Z179))</f>
      </c>
      <c r="BP179">
        <f>IF($Z179="","",INDEX($AY$2:$AY$2000,$Z179))</f>
      </c>
      <c r="BQ179">
        <f>IF($Z179="","",INDEX($AZ$2:$AZ$2000,$Z179))</f>
      </c>
      <c r="BR179">
        <f>IF($Z179="","",INDEX($BA$2:$BA$2000,$Z179))</f>
      </c>
      <c r="BS179">
        <f>IF($Z179="","",INDEX($BB$2:$BB$2000,$Z179))</f>
      </c>
      <c r="BT179">
        <f>IF($Z179="","",INDEX($BC$2:$BC$2000,$Z179))</f>
      </c>
      <c r="BV179">
        <f>IF(OR($A179="",$P179&lt;&gt;"Yes",$AH179="Yes"),"",1+N($AG179))</f>
      </c>
      <c r="BW179">
        <f>IF($A179="","",COUNTIFS($W$2:$W$2500,$A179,$BZ$2:$BZ$2500,"Yes")+COUNTIFS($X$2:$X$2500,$A179,$BY$2:$BY$2500,"Yes"))</f>
      </c>
      <c r="BX179">
        <f>IF(OR($A179="",$P179="Yes"),"",IF(N($BW179)=0,0,1+SUMIFS($CB$2:$CB$2500,$W$2:$W$2500,$A179)+SUMIFS($CA$2:$CA$2500,$X$2:$X$2500,$A179)))</f>
      </c>
      <c r="BY179" t="str">
        <f>IF($Y179="","",INDEX($AH$2:$AH$2000,$Y179)&amp;"")</f>
      </c>
      <c r="BZ179" t="str">
        <f>IF($Z179="","",INDEX($AH$2:$AH$2000,$Z179)&amp;"")</f>
      </c>
      <c r="CA179">
        <f>IF($Y179="","",INDEX($BV$2:$BV$2000,$Y179))</f>
      </c>
      <c r="CB179">
        <f>IF($Z179="","",INDEX($BV$2:$BV$2000,$Z179))</f>
      </c>
    </row>
    <row r="180">
      <c r="A180" t="str">
        <f>IF(TRIM(INDEX(games!$A:$A,ROW()))="","",TRIM(INDEX(games!$A:$A,ROW())))</f>
      </c>
      <c r="B180">
        <f>IF(OR($A180="",INDEX(games!$B:$B,ROW())=""),"",INDEX(games!$B:$B,ROW()))</f>
      </c>
      <c r="C180" t="str">
        <f>IF(OR($A180="",INDEX(games!$C:$C,ROW())=""),"",INDEX(games!$C:$C,ROW()))</f>
      </c>
      <c r="D180">
        <f>IF($A180="","",COUNTIF($W$2:$W$2500,$A180)+COUNTIF($X$2:$X$2500,$A180))</f>
      </c>
      <c r="E180">
        <f>IF($A180="","",IFERROR(MATCH($C180,$R$2:$R$5,0),0))</f>
      </c>
      <c r="F180">
        <f>IF($A180="","",MOD(ROW(),34))</f>
      </c>
      <c r="G180">
        <f>IF($A180="",NA(),IF($C180="Action",$B180,NA()))</f>
      </c>
      <c r="H180">
        <f>IF($A180="",NA(),IF($C180="Action",1+$F180*0.023,NA()))</f>
      </c>
      <c r="I180">
        <f>IF($A180="",NA(),IF($C180="Strategy",$B180,NA()))</f>
      </c>
      <c r="J180">
        <f>IF($A180="",NA(),IF($C180="Strategy",2+$F180*0.023,NA()))</f>
      </c>
      <c r="K180">
        <f>IF($A180="",NA(),IF($C180="Deckbuilder",$B180,NA()))</f>
      </c>
      <c r="L180">
        <f>IF($A180="",NA(),IF($C180="Deckbuilder",3+$F180*0.023,NA()))</f>
      </c>
      <c r="M180">
        <f>IF($A180="",NA(),IF($C180="Traditional",$B180,NA()))</f>
      </c>
      <c r="N180">
        <f>IF($A180="",NA(),IF($C180="Traditional",4+$F180*0.023,NA()))</f>
      </c>
      <c r="O180">
        <f>IF($A180="","",$D180+ROW()/1000000)</f>
      </c>
      <c r="P180" t="str">
        <f>IF(OR($A180="",INDEX(games!$H:$H,ROW())=""),"",INDEX(games!$H:$H,ROW()))</f>
      </c>
      <c r="Q180">
        <f>IF(OR($A180="",$P180&lt;&gt;"Yes"),"",$D180+ROW()/1000000)</f>
      </c>
      <c r="T180">
        <f>IF($Y180="","",INDEX($B$2:$B$2000,$Y180))</f>
      </c>
      <c r="U180">
        <f>IF($Z180="","",INDEX($B$2:$B$2000,$Z180))</f>
      </c>
      <c r="V180">
        <f>IF(OR($T180="",$U180=""),"",$U180-$T180)</f>
      </c>
      <c r="W180" t="str">
        <f>IF(TRIM(INDEX(connections!$A:$A,ROW()))="","",TRIM(INDEX(connections!$A:$A,ROW())))</f>
      </c>
      <c r="X180" t="str">
        <f>IF($W180="","",TRIM(INDEX(connections!$B:$B,ROW())))</f>
      </c>
      <c r="Y180">
        <f>IF($W180="","",IFERROR(MATCH($W180,$A$2:$A$2000,0),""))</f>
      </c>
      <c r="Z180">
        <f>IF($X180="","",IFERROR(MATCH($X180,$A$2:$A$2000,0),""))</f>
      </c>
      <c r="AA180" t="str">
        <f>IF($Y180="","",INDEX($P$2:$P$2000,$Y180))</f>
      </c>
      <c r="AB180" t="str">
        <f>IF($Z180="","",INDEX($P$2:$P$2000,$Z180))</f>
      </c>
      <c r="AC180">
        <f>IF(AND($AA180="Yes",$AB180="Yes"),1,"")</f>
      </c>
      <c r="AD180">
        <f>IF(OR($Y180="",$Z180=""),"",IF(INDEX($C$2:$C$2000,$Y180)=INDEX($C$2:$C$2000,$Z180),0,1))</f>
      </c>
      <c r="AE180">
        <f>IF($AC180&lt;&gt;1,"",IF(AND(INDEX($AG$2:$AG$2000,$Y180)=1,INDEX($AG$2:$AG$2000,$Z180)=1),1,""))</f>
      </c>
      <c r="AG180">
        <f>IF($A180="","",COUNTIFS($W$2:$W$2500,$A180,$AB$2:$AB$2500,"Yes")+COUNTIFS($X$2:$X$2500,$A180,$AA$2:$AA$2500,"Yes"))</f>
      </c>
      <c r="AH180" t="str">
        <f>IF(OR($P180&lt;&gt;"Yes",N($AG180)=0),"",IF(AND($AG180=1,COUNTIFS($W$2:$W$2500,$A180,$AE$2:$AE$2500,1)+COUNTIFS($X$2:$X$2500,$A180,$AE$2:$AE$2500,1)&gt;0),"","Yes"))</f>
      </c>
      <c r="AI180">
        <f>IF($AH180="Yes",$AG180,"")</f>
      </c>
      <c r="AJ180">
        <f>IF($AI180="","",$AI180+ROW()/1000000)</f>
      </c>
      <c r="AK180">
        <f>IF(OR($A180="",$P180="Yes",N($AG180)=0),"",$AG180+ROW()/1000000)</f>
      </c>
      <c r="AL180" t="str">
        <f>IF($A180="","",INDEX(games!$J:$J,ROW())&amp;"")</f>
      </c>
      <c r="AM180">
        <f>IF($A180="","",SUMPRODUCT($AO180:$BD180,'Map Analysis'!$AP$2^{0,1,2,3,4,5,6,7,8,9,10,11,12,13,14,15}))</f>
      </c>
      <c r="AN180">
        <f>IF($A180="","",$AM180+ROW()/10000000)</f>
      </c>
      <c r="AO180">
        <f>IF($A180="","",COUNTIF($W$2:$W$2500,$A180))</f>
      </c>
      <c r="AP180">
        <f>IF($A180="","",SUMIFS($BF$2:$BF$2500,$W$2:$W$2500,$A180))</f>
      </c>
      <c r="AQ180">
        <f>IF($A180="","",SUMIFS($BG$2:$BG$2500,$W$2:$W$2500,$A180))</f>
      </c>
      <c r="AR180">
        <f>IF($A180="","",SUMIFS($BH$2:$BH$2500,$W$2:$W$2500,$A180))</f>
      </c>
      <c r="AS180">
        <f>IF($A180="","",SUMIFS($BI$2:$BI$2500,$W$2:$W$2500,$A180))</f>
      </c>
      <c r="AT180">
        <f>IF($A180="","",SUMIFS($BJ$2:$BJ$2500,$W$2:$W$2500,$A180))</f>
      </c>
      <c r="AU180">
        <f>IF($A180="","",SUMIFS($BK$2:$BK$2500,$W$2:$W$2500,$A180))</f>
      </c>
      <c r="AV180">
        <f>IF($A180="","",SUMIFS($BL$2:$BL$2500,$W$2:$W$2500,$A180))</f>
      </c>
      <c r="AW180">
        <f>IF($A180="","",SUMIFS($BM$2:$BM$2500,$W$2:$W$2500,$A180))</f>
      </c>
      <c r="AX180">
        <f>IF($A180="","",SUMIFS($BN$2:$BN$2500,$W$2:$W$2500,$A180))</f>
      </c>
      <c r="AY180">
        <f>IF($A180="","",SUMIFS($BO$2:$BO$2500,$W$2:$W$2500,$A180))</f>
      </c>
      <c r="AZ180">
        <f>IF($A180="","",SUMIFS($BP$2:$BP$2500,$W$2:$W$2500,$A180))</f>
      </c>
      <c r="BA180">
        <f>IF($A180="","",SUMIFS($BQ$2:$BQ$2500,$W$2:$W$2500,$A180))</f>
      </c>
      <c r="BB180">
        <f>IF($A180="","",SUMIFS($BR$2:$BR$2500,$W$2:$W$2500,$A180))</f>
      </c>
      <c r="BC180">
        <f>IF($A180="","",SUMIFS($BS$2:$BS$2500,$W$2:$W$2500,$A180))</f>
      </c>
      <c r="BD180">
        <f>IF($A180="","",SUMIFS($BT$2:$BT$2500,$W$2:$W$2500,$A180))</f>
      </c>
      <c r="BF180">
        <f>IF($Z180="","",INDEX($AO$2:$AO$2000,$Z180))</f>
      </c>
      <c r="BG180">
        <f>IF($Z180="","",INDEX($AP$2:$AP$2000,$Z180))</f>
      </c>
      <c r="BH180">
        <f>IF($Z180="","",INDEX($AQ$2:$AQ$2000,$Z180))</f>
      </c>
      <c r="BI180">
        <f>IF($Z180="","",INDEX($AR$2:$AR$2000,$Z180))</f>
      </c>
      <c r="BJ180">
        <f>IF($Z180="","",INDEX($AS$2:$AS$2000,$Z180))</f>
      </c>
      <c r="BK180">
        <f>IF($Z180="","",INDEX($AT$2:$AT$2000,$Z180))</f>
      </c>
      <c r="BL180">
        <f>IF($Z180="","",INDEX($AU$2:$AU$2000,$Z180))</f>
      </c>
      <c r="BM180">
        <f>IF($Z180="","",INDEX($AV$2:$AV$2000,$Z180))</f>
      </c>
      <c r="BN180">
        <f>IF($Z180="","",INDEX($AW$2:$AW$2000,$Z180))</f>
      </c>
      <c r="BO180">
        <f>IF($Z180="","",INDEX($AX$2:$AX$2000,$Z180))</f>
      </c>
      <c r="BP180">
        <f>IF($Z180="","",INDEX($AY$2:$AY$2000,$Z180))</f>
      </c>
      <c r="BQ180">
        <f>IF($Z180="","",INDEX($AZ$2:$AZ$2000,$Z180))</f>
      </c>
      <c r="BR180">
        <f>IF($Z180="","",INDEX($BA$2:$BA$2000,$Z180))</f>
      </c>
      <c r="BS180">
        <f>IF($Z180="","",INDEX($BB$2:$BB$2000,$Z180))</f>
      </c>
      <c r="BT180">
        <f>IF($Z180="","",INDEX($BC$2:$BC$2000,$Z180))</f>
      </c>
      <c r="BV180">
        <f>IF(OR($A180="",$P180&lt;&gt;"Yes",$AH180="Yes"),"",1+N($AG180))</f>
      </c>
      <c r="BW180">
        <f>IF($A180="","",COUNTIFS($W$2:$W$2500,$A180,$BZ$2:$BZ$2500,"Yes")+COUNTIFS($X$2:$X$2500,$A180,$BY$2:$BY$2500,"Yes"))</f>
      </c>
      <c r="BX180">
        <f>IF(OR($A180="",$P180="Yes"),"",IF(N($BW180)=0,0,1+SUMIFS($CB$2:$CB$2500,$W$2:$W$2500,$A180)+SUMIFS($CA$2:$CA$2500,$X$2:$X$2500,$A180)))</f>
      </c>
      <c r="BY180" t="str">
        <f>IF($Y180="","",INDEX($AH$2:$AH$2000,$Y180)&amp;"")</f>
      </c>
      <c r="BZ180" t="str">
        <f>IF($Z180="","",INDEX($AH$2:$AH$2000,$Z180)&amp;"")</f>
      </c>
      <c r="CA180">
        <f>IF($Y180="","",INDEX($BV$2:$BV$2000,$Y180))</f>
      </c>
      <c r="CB180">
        <f>IF($Z180="","",INDEX($BV$2:$BV$2000,$Z180))</f>
      </c>
    </row>
    <row r="181">
      <c r="A181" t="str">
        <f>IF(TRIM(INDEX(games!$A:$A,ROW()))="","",TRIM(INDEX(games!$A:$A,ROW())))</f>
      </c>
      <c r="B181">
        <f>IF(OR($A181="",INDEX(games!$B:$B,ROW())=""),"",INDEX(games!$B:$B,ROW()))</f>
      </c>
      <c r="C181" t="str">
        <f>IF(OR($A181="",INDEX(games!$C:$C,ROW())=""),"",INDEX(games!$C:$C,ROW()))</f>
      </c>
      <c r="D181">
        <f>IF($A181="","",COUNTIF($W$2:$W$2500,$A181)+COUNTIF($X$2:$X$2500,$A181))</f>
      </c>
      <c r="E181">
        <f>IF($A181="","",IFERROR(MATCH($C181,$R$2:$R$5,0),0))</f>
      </c>
      <c r="F181">
        <f>IF($A181="","",MOD(ROW(),34))</f>
      </c>
      <c r="G181">
        <f>IF($A181="",NA(),IF($C181="Action",$B181,NA()))</f>
      </c>
      <c r="H181">
        <f>IF($A181="",NA(),IF($C181="Action",1+$F181*0.023,NA()))</f>
      </c>
      <c r="I181">
        <f>IF($A181="",NA(),IF($C181="Strategy",$B181,NA()))</f>
      </c>
      <c r="J181">
        <f>IF($A181="",NA(),IF($C181="Strategy",2+$F181*0.023,NA()))</f>
      </c>
      <c r="K181">
        <f>IF($A181="",NA(),IF($C181="Deckbuilder",$B181,NA()))</f>
      </c>
      <c r="L181">
        <f>IF($A181="",NA(),IF($C181="Deckbuilder",3+$F181*0.023,NA()))</f>
      </c>
      <c r="M181">
        <f>IF($A181="",NA(),IF($C181="Traditional",$B181,NA()))</f>
      </c>
      <c r="N181">
        <f>IF($A181="",NA(),IF($C181="Traditional",4+$F181*0.023,NA()))</f>
      </c>
      <c r="O181">
        <f>IF($A181="","",$D181+ROW()/1000000)</f>
      </c>
      <c r="P181" t="str">
        <f>IF(OR($A181="",INDEX(games!$H:$H,ROW())=""),"",INDEX(games!$H:$H,ROW()))</f>
      </c>
      <c r="Q181">
        <f>IF(OR($A181="",$P181&lt;&gt;"Yes"),"",$D181+ROW()/1000000)</f>
      </c>
      <c r="T181">
        <f>IF($Y181="","",INDEX($B$2:$B$2000,$Y181))</f>
      </c>
      <c r="U181">
        <f>IF($Z181="","",INDEX($B$2:$B$2000,$Z181))</f>
      </c>
      <c r="V181">
        <f>IF(OR($T181="",$U181=""),"",$U181-$T181)</f>
      </c>
      <c r="W181" t="str">
        <f>IF(TRIM(INDEX(connections!$A:$A,ROW()))="","",TRIM(INDEX(connections!$A:$A,ROW())))</f>
      </c>
      <c r="X181" t="str">
        <f>IF($W181="","",TRIM(INDEX(connections!$B:$B,ROW())))</f>
      </c>
      <c r="Y181">
        <f>IF($W181="","",IFERROR(MATCH($W181,$A$2:$A$2000,0),""))</f>
      </c>
      <c r="Z181">
        <f>IF($X181="","",IFERROR(MATCH($X181,$A$2:$A$2000,0),""))</f>
      </c>
      <c r="AA181" t="str">
        <f>IF($Y181="","",INDEX($P$2:$P$2000,$Y181))</f>
      </c>
      <c r="AB181" t="str">
        <f>IF($Z181="","",INDEX($P$2:$P$2000,$Z181))</f>
      </c>
      <c r="AC181">
        <f>IF(AND($AA181="Yes",$AB181="Yes"),1,"")</f>
      </c>
      <c r="AD181">
        <f>IF(OR($Y181="",$Z181=""),"",IF(INDEX($C$2:$C$2000,$Y181)=INDEX($C$2:$C$2000,$Z181),0,1))</f>
      </c>
      <c r="AE181">
        <f>IF($AC181&lt;&gt;1,"",IF(AND(INDEX($AG$2:$AG$2000,$Y181)=1,INDEX($AG$2:$AG$2000,$Z181)=1),1,""))</f>
      </c>
      <c r="AG181">
        <f>IF($A181="","",COUNTIFS($W$2:$W$2500,$A181,$AB$2:$AB$2500,"Yes")+COUNTIFS($X$2:$X$2500,$A181,$AA$2:$AA$2500,"Yes"))</f>
      </c>
      <c r="AH181" t="str">
        <f>IF(OR($P181&lt;&gt;"Yes",N($AG181)=0),"",IF(AND($AG181=1,COUNTIFS($W$2:$W$2500,$A181,$AE$2:$AE$2500,1)+COUNTIFS($X$2:$X$2500,$A181,$AE$2:$AE$2500,1)&gt;0),"","Yes"))</f>
      </c>
      <c r="AI181">
        <f>IF($AH181="Yes",$AG181,"")</f>
      </c>
      <c r="AJ181">
        <f>IF($AI181="","",$AI181+ROW()/1000000)</f>
      </c>
      <c r="AK181">
        <f>IF(OR($A181="",$P181="Yes",N($AG181)=0),"",$AG181+ROW()/1000000)</f>
      </c>
      <c r="AL181" t="str">
        <f>IF($A181="","",INDEX(games!$J:$J,ROW())&amp;"")</f>
      </c>
      <c r="AM181">
        <f>IF($A181="","",SUMPRODUCT($AO181:$BD181,'Map Analysis'!$AP$2^{0,1,2,3,4,5,6,7,8,9,10,11,12,13,14,15}))</f>
      </c>
      <c r="AN181">
        <f>IF($A181="","",$AM181+ROW()/10000000)</f>
      </c>
      <c r="AO181">
        <f>IF($A181="","",COUNTIF($W$2:$W$2500,$A181))</f>
      </c>
      <c r="AP181">
        <f>IF($A181="","",SUMIFS($BF$2:$BF$2500,$W$2:$W$2500,$A181))</f>
      </c>
      <c r="AQ181">
        <f>IF($A181="","",SUMIFS($BG$2:$BG$2500,$W$2:$W$2500,$A181))</f>
      </c>
      <c r="AR181">
        <f>IF($A181="","",SUMIFS($BH$2:$BH$2500,$W$2:$W$2500,$A181))</f>
      </c>
      <c r="AS181">
        <f>IF($A181="","",SUMIFS($BI$2:$BI$2500,$W$2:$W$2500,$A181))</f>
      </c>
      <c r="AT181">
        <f>IF($A181="","",SUMIFS($BJ$2:$BJ$2500,$W$2:$W$2500,$A181))</f>
      </c>
      <c r="AU181">
        <f>IF($A181="","",SUMIFS($BK$2:$BK$2500,$W$2:$W$2500,$A181))</f>
      </c>
      <c r="AV181">
        <f>IF($A181="","",SUMIFS($BL$2:$BL$2500,$W$2:$W$2500,$A181))</f>
      </c>
      <c r="AW181">
        <f>IF($A181="","",SUMIFS($BM$2:$BM$2500,$W$2:$W$2500,$A181))</f>
      </c>
      <c r="AX181">
        <f>IF($A181="","",SUMIFS($BN$2:$BN$2500,$W$2:$W$2500,$A181))</f>
      </c>
      <c r="AY181">
        <f>IF($A181="","",SUMIFS($BO$2:$BO$2500,$W$2:$W$2500,$A181))</f>
      </c>
      <c r="AZ181">
        <f>IF($A181="","",SUMIFS($BP$2:$BP$2500,$W$2:$W$2500,$A181))</f>
      </c>
      <c r="BA181">
        <f>IF($A181="","",SUMIFS($BQ$2:$BQ$2500,$W$2:$W$2500,$A181))</f>
      </c>
      <c r="BB181">
        <f>IF($A181="","",SUMIFS($BR$2:$BR$2500,$W$2:$W$2500,$A181))</f>
      </c>
      <c r="BC181">
        <f>IF($A181="","",SUMIFS($BS$2:$BS$2500,$W$2:$W$2500,$A181))</f>
      </c>
      <c r="BD181">
        <f>IF($A181="","",SUMIFS($BT$2:$BT$2500,$W$2:$W$2500,$A181))</f>
      </c>
      <c r="BF181">
        <f>IF($Z181="","",INDEX($AO$2:$AO$2000,$Z181))</f>
      </c>
      <c r="BG181">
        <f>IF($Z181="","",INDEX($AP$2:$AP$2000,$Z181))</f>
      </c>
      <c r="BH181">
        <f>IF($Z181="","",INDEX($AQ$2:$AQ$2000,$Z181))</f>
      </c>
      <c r="BI181">
        <f>IF($Z181="","",INDEX($AR$2:$AR$2000,$Z181))</f>
      </c>
      <c r="BJ181">
        <f>IF($Z181="","",INDEX($AS$2:$AS$2000,$Z181))</f>
      </c>
      <c r="BK181">
        <f>IF($Z181="","",INDEX($AT$2:$AT$2000,$Z181))</f>
      </c>
      <c r="BL181">
        <f>IF($Z181="","",INDEX($AU$2:$AU$2000,$Z181))</f>
      </c>
      <c r="BM181">
        <f>IF($Z181="","",INDEX($AV$2:$AV$2000,$Z181))</f>
      </c>
      <c r="BN181">
        <f>IF($Z181="","",INDEX($AW$2:$AW$2000,$Z181))</f>
      </c>
      <c r="BO181">
        <f>IF($Z181="","",INDEX($AX$2:$AX$2000,$Z181))</f>
      </c>
      <c r="BP181">
        <f>IF($Z181="","",INDEX($AY$2:$AY$2000,$Z181))</f>
      </c>
      <c r="BQ181">
        <f>IF($Z181="","",INDEX($AZ$2:$AZ$2000,$Z181))</f>
      </c>
      <c r="BR181">
        <f>IF($Z181="","",INDEX($BA$2:$BA$2000,$Z181))</f>
      </c>
      <c r="BS181">
        <f>IF($Z181="","",INDEX($BB$2:$BB$2000,$Z181))</f>
      </c>
      <c r="BT181">
        <f>IF($Z181="","",INDEX($BC$2:$BC$2000,$Z181))</f>
      </c>
      <c r="BV181">
        <f>IF(OR($A181="",$P181&lt;&gt;"Yes",$AH181="Yes"),"",1+N($AG181))</f>
      </c>
      <c r="BW181">
        <f>IF($A181="","",COUNTIFS($W$2:$W$2500,$A181,$BZ$2:$BZ$2500,"Yes")+COUNTIFS($X$2:$X$2500,$A181,$BY$2:$BY$2500,"Yes"))</f>
      </c>
      <c r="BX181">
        <f>IF(OR($A181="",$P181="Yes"),"",IF(N($BW181)=0,0,1+SUMIFS($CB$2:$CB$2500,$W$2:$W$2500,$A181)+SUMIFS($CA$2:$CA$2500,$X$2:$X$2500,$A181)))</f>
      </c>
      <c r="BY181" t="str">
        <f>IF($Y181="","",INDEX($AH$2:$AH$2000,$Y181)&amp;"")</f>
      </c>
      <c r="BZ181" t="str">
        <f>IF($Z181="","",INDEX($AH$2:$AH$2000,$Z181)&amp;"")</f>
      </c>
      <c r="CA181">
        <f>IF($Y181="","",INDEX($BV$2:$BV$2000,$Y181))</f>
      </c>
      <c r="CB181">
        <f>IF($Z181="","",INDEX($BV$2:$BV$2000,$Z181))</f>
      </c>
    </row>
    <row r="182">
      <c r="A182" t="str">
        <f>IF(TRIM(INDEX(games!$A:$A,ROW()))="","",TRIM(INDEX(games!$A:$A,ROW())))</f>
      </c>
      <c r="B182">
        <f>IF(OR($A182="",INDEX(games!$B:$B,ROW())=""),"",INDEX(games!$B:$B,ROW()))</f>
      </c>
      <c r="C182" t="str">
        <f>IF(OR($A182="",INDEX(games!$C:$C,ROW())=""),"",INDEX(games!$C:$C,ROW()))</f>
      </c>
      <c r="D182">
        <f>IF($A182="","",COUNTIF($W$2:$W$2500,$A182)+COUNTIF($X$2:$X$2500,$A182))</f>
      </c>
      <c r="E182">
        <f>IF($A182="","",IFERROR(MATCH($C182,$R$2:$R$5,0),0))</f>
      </c>
      <c r="F182">
        <f>IF($A182="","",MOD(ROW(),34))</f>
      </c>
      <c r="G182">
        <f>IF($A182="",NA(),IF($C182="Action",$B182,NA()))</f>
      </c>
      <c r="H182">
        <f>IF($A182="",NA(),IF($C182="Action",1+$F182*0.023,NA()))</f>
      </c>
      <c r="I182">
        <f>IF($A182="",NA(),IF($C182="Strategy",$B182,NA()))</f>
      </c>
      <c r="J182">
        <f>IF($A182="",NA(),IF($C182="Strategy",2+$F182*0.023,NA()))</f>
      </c>
      <c r="K182">
        <f>IF($A182="",NA(),IF($C182="Deckbuilder",$B182,NA()))</f>
      </c>
      <c r="L182">
        <f>IF($A182="",NA(),IF($C182="Deckbuilder",3+$F182*0.023,NA()))</f>
      </c>
      <c r="M182">
        <f>IF($A182="",NA(),IF($C182="Traditional",$B182,NA()))</f>
      </c>
      <c r="N182">
        <f>IF($A182="",NA(),IF($C182="Traditional",4+$F182*0.023,NA()))</f>
      </c>
      <c r="O182">
        <f>IF($A182="","",$D182+ROW()/1000000)</f>
      </c>
      <c r="P182" t="str">
        <f>IF(OR($A182="",INDEX(games!$H:$H,ROW())=""),"",INDEX(games!$H:$H,ROW()))</f>
      </c>
      <c r="Q182">
        <f>IF(OR($A182="",$P182&lt;&gt;"Yes"),"",$D182+ROW()/1000000)</f>
      </c>
      <c r="T182">
        <f>IF($Y182="","",INDEX($B$2:$B$2000,$Y182))</f>
      </c>
      <c r="U182">
        <f>IF($Z182="","",INDEX($B$2:$B$2000,$Z182))</f>
      </c>
      <c r="V182">
        <f>IF(OR($T182="",$U182=""),"",$U182-$T182)</f>
      </c>
      <c r="W182" t="str">
        <f>IF(TRIM(INDEX(connections!$A:$A,ROW()))="","",TRIM(INDEX(connections!$A:$A,ROW())))</f>
      </c>
      <c r="X182" t="str">
        <f>IF($W182="","",TRIM(INDEX(connections!$B:$B,ROW())))</f>
      </c>
      <c r="Y182">
        <f>IF($W182="","",IFERROR(MATCH($W182,$A$2:$A$2000,0),""))</f>
      </c>
      <c r="Z182">
        <f>IF($X182="","",IFERROR(MATCH($X182,$A$2:$A$2000,0),""))</f>
      </c>
      <c r="AA182" t="str">
        <f>IF($Y182="","",INDEX($P$2:$P$2000,$Y182))</f>
      </c>
      <c r="AB182" t="str">
        <f>IF($Z182="","",INDEX($P$2:$P$2000,$Z182))</f>
      </c>
      <c r="AC182">
        <f>IF(AND($AA182="Yes",$AB182="Yes"),1,"")</f>
      </c>
      <c r="AD182">
        <f>IF(OR($Y182="",$Z182=""),"",IF(INDEX($C$2:$C$2000,$Y182)=INDEX($C$2:$C$2000,$Z182),0,1))</f>
      </c>
      <c r="AE182">
        <f>IF($AC182&lt;&gt;1,"",IF(AND(INDEX($AG$2:$AG$2000,$Y182)=1,INDEX($AG$2:$AG$2000,$Z182)=1),1,""))</f>
      </c>
      <c r="AG182">
        <f>IF($A182="","",COUNTIFS($W$2:$W$2500,$A182,$AB$2:$AB$2500,"Yes")+COUNTIFS($X$2:$X$2500,$A182,$AA$2:$AA$2500,"Yes"))</f>
      </c>
      <c r="AH182" t="str">
        <f>IF(OR($P182&lt;&gt;"Yes",N($AG182)=0),"",IF(AND($AG182=1,COUNTIFS($W$2:$W$2500,$A182,$AE$2:$AE$2500,1)+COUNTIFS($X$2:$X$2500,$A182,$AE$2:$AE$2500,1)&gt;0),"","Yes"))</f>
      </c>
      <c r="AI182">
        <f>IF($AH182="Yes",$AG182,"")</f>
      </c>
      <c r="AJ182">
        <f>IF($AI182="","",$AI182+ROW()/1000000)</f>
      </c>
      <c r="AK182">
        <f>IF(OR($A182="",$P182="Yes",N($AG182)=0),"",$AG182+ROW()/1000000)</f>
      </c>
      <c r="AL182" t="str">
        <f>IF($A182="","",INDEX(games!$J:$J,ROW())&amp;"")</f>
      </c>
      <c r="AM182">
        <f>IF($A182="","",SUMPRODUCT($AO182:$BD182,'Map Analysis'!$AP$2^{0,1,2,3,4,5,6,7,8,9,10,11,12,13,14,15}))</f>
      </c>
      <c r="AN182">
        <f>IF($A182="","",$AM182+ROW()/10000000)</f>
      </c>
      <c r="AO182">
        <f>IF($A182="","",COUNTIF($W$2:$W$2500,$A182))</f>
      </c>
      <c r="AP182">
        <f>IF($A182="","",SUMIFS($BF$2:$BF$2500,$W$2:$W$2500,$A182))</f>
      </c>
      <c r="AQ182">
        <f>IF($A182="","",SUMIFS($BG$2:$BG$2500,$W$2:$W$2500,$A182))</f>
      </c>
      <c r="AR182">
        <f>IF($A182="","",SUMIFS($BH$2:$BH$2500,$W$2:$W$2500,$A182))</f>
      </c>
      <c r="AS182">
        <f>IF($A182="","",SUMIFS($BI$2:$BI$2500,$W$2:$W$2500,$A182))</f>
      </c>
      <c r="AT182">
        <f>IF($A182="","",SUMIFS($BJ$2:$BJ$2500,$W$2:$W$2500,$A182))</f>
      </c>
      <c r="AU182">
        <f>IF($A182="","",SUMIFS($BK$2:$BK$2500,$W$2:$W$2500,$A182))</f>
      </c>
      <c r="AV182">
        <f>IF($A182="","",SUMIFS($BL$2:$BL$2500,$W$2:$W$2500,$A182))</f>
      </c>
      <c r="AW182">
        <f>IF($A182="","",SUMIFS($BM$2:$BM$2500,$W$2:$W$2500,$A182))</f>
      </c>
      <c r="AX182">
        <f>IF($A182="","",SUMIFS($BN$2:$BN$2500,$W$2:$W$2500,$A182))</f>
      </c>
      <c r="AY182">
        <f>IF($A182="","",SUMIFS($BO$2:$BO$2500,$W$2:$W$2500,$A182))</f>
      </c>
      <c r="AZ182">
        <f>IF($A182="","",SUMIFS($BP$2:$BP$2500,$W$2:$W$2500,$A182))</f>
      </c>
      <c r="BA182">
        <f>IF($A182="","",SUMIFS($BQ$2:$BQ$2500,$W$2:$W$2500,$A182))</f>
      </c>
      <c r="BB182">
        <f>IF($A182="","",SUMIFS($BR$2:$BR$2500,$W$2:$W$2500,$A182))</f>
      </c>
      <c r="BC182">
        <f>IF($A182="","",SUMIFS($BS$2:$BS$2500,$W$2:$W$2500,$A182))</f>
      </c>
      <c r="BD182">
        <f>IF($A182="","",SUMIFS($BT$2:$BT$2500,$W$2:$W$2500,$A182))</f>
      </c>
      <c r="BF182">
        <f>IF($Z182="","",INDEX($AO$2:$AO$2000,$Z182))</f>
      </c>
      <c r="BG182">
        <f>IF($Z182="","",INDEX($AP$2:$AP$2000,$Z182))</f>
      </c>
      <c r="BH182">
        <f>IF($Z182="","",INDEX($AQ$2:$AQ$2000,$Z182))</f>
      </c>
      <c r="BI182">
        <f>IF($Z182="","",INDEX($AR$2:$AR$2000,$Z182))</f>
      </c>
      <c r="BJ182">
        <f>IF($Z182="","",INDEX($AS$2:$AS$2000,$Z182))</f>
      </c>
      <c r="BK182">
        <f>IF($Z182="","",INDEX($AT$2:$AT$2000,$Z182))</f>
      </c>
      <c r="BL182">
        <f>IF($Z182="","",INDEX($AU$2:$AU$2000,$Z182))</f>
      </c>
      <c r="BM182">
        <f>IF($Z182="","",INDEX($AV$2:$AV$2000,$Z182))</f>
      </c>
      <c r="BN182">
        <f>IF($Z182="","",INDEX($AW$2:$AW$2000,$Z182))</f>
      </c>
      <c r="BO182">
        <f>IF($Z182="","",INDEX($AX$2:$AX$2000,$Z182))</f>
      </c>
      <c r="BP182">
        <f>IF($Z182="","",INDEX($AY$2:$AY$2000,$Z182))</f>
      </c>
      <c r="BQ182">
        <f>IF($Z182="","",INDEX($AZ$2:$AZ$2000,$Z182))</f>
      </c>
      <c r="BR182">
        <f>IF($Z182="","",INDEX($BA$2:$BA$2000,$Z182))</f>
      </c>
      <c r="BS182">
        <f>IF($Z182="","",INDEX($BB$2:$BB$2000,$Z182))</f>
      </c>
      <c r="BT182">
        <f>IF($Z182="","",INDEX($BC$2:$BC$2000,$Z182))</f>
      </c>
      <c r="BV182">
        <f>IF(OR($A182="",$P182&lt;&gt;"Yes",$AH182="Yes"),"",1+N($AG182))</f>
      </c>
      <c r="BW182">
        <f>IF($A182="","",COUNTIFS($W$2:$W$2500,$A182,$BZ$2:$BZ$2500,"Yes")+COUNTIFS($X$2:$X$2500,$A182,$BY$2:$BY$2500,"Yes"))</f>
      </c>
      <c r="BX182">
        <f>IF(OR($A182="",$P182="Yes"),"",IF(N($BW182)=0,0,1+SUMIFS($CB$2:$CB$2500,$W$2:$W$2500,$A182)+SUMIFS($CA$2:$CA$2500,$X$2:$X$2500,$A182)))</f>
      </c>
      <c r="BY182" t="str">
        <f>IF($Y182="","",INDEX($AH$2:$AH$2000,$Y182)&amp;"")</f>
      </c>
      <c r="BZ182" t="str">
        <f>IF($Z182="","",INDEX($AH$2:$AH$2000,$Z182)&amp;"")</f>
      </c>
      <c r="CA182">
        <f>IF($Y182="","",INDEX($BV$2:$BV$2000,$Y182))</f>
      </c>
      <c r="CB182">
        <f>IF($Z182="","",INDEX($BV$2:$BV$2000,$Z182))</f>
      </c>
    </row>
    <row r="183">
      <c r="A183" t="str">
        <f>IF(TRIM(INDEX(games!$A:$A,ROW()))="","",TRIM(INDEX(games!$A:$A,ROW())))</f>
      </c>
      <c r="B183">
        <f>IF(OR($A183="",INDEX(games!$B:$B,ROW())=""),"",INDEX(games!$B:$B,ROW()))</f>
      </c>
      <c r="C183" t="str">
        <f>IF(OR($A183="",INDEX(games!$C:$C,ROW())=""),"",INDEX(games!$C:$C,ROW()))</f>
      </c>
      <c r="D183">
        <f>IF($A183="","",COUNTIF($W$2:$W$2500,$A183)+COUNTIF($X$2:$X$2500,$A183))</f>
      </c>
      <c r="E183">
        <f>IF($A183="","",IFERROR(MATCH($C183,$R$2:$R$5,0),0))</f>
      </c>
      <c r="F183">
        <f>IF($A183="","",MOD(ROW(),34))</f>
      </c>
      <c r="G183">
        <f>IF($A183="",NA(),IF($C183="Action",$B183,NA()))</f>
      </c>
      <c r="H183">
        <f>IF($A183="",NA(),IF($C183="Action",1+$F183*0.023,NA()))</f>
      </c>
      <c r="I183">
        <f>IF($A183="",NA(),IF($C183="Strategy",$B183,NA()))</f>
      </c>
      <c r="J183">
        <f>IF($A183="",NA(),IF($C183="Strategy",2+$F183*0.023,NA()))</f>
      </c>
      <c r="K183">
        <f>IF($A183="",NA(),IF($C183="Deckbuilder",$B183,NA()))</f>
      </c>
      <c r="L183">
        <f>IF($A183="",NA(),IF($C183="Deckbuilder",3+$F183*0.023,NA()))</f>
      </c>
      <c r="M183">
        <f>IF($A183="",NA(),IF($C183="Traditional",$B183,NA()))</f>
      </c>
      <c r="N183">
        <f>IF($A183="",NA(),IF($C183="Traditional",4+$F183*0.023,NA()))</f>
      </c>
      <c r="O183">
        <f>IF($A183="","",$D183+ROW()/1000000)</f>
      </c>
      <c r="P183" t="str">
        <f>IF(OR($A183="",INDEX(games!$H:$H,ROW())=""),"",INDEX(games!$H:$H,ROW()))</f>
      </c>
      <c r="Q183">
        <f>IF(OR($A183="",$P183&lt;&gt;"Yes"),"",$D183+ROW()/1000000)</f>
      </c>
      <c r="T183">
        <f>IF($Y183="","",INDEX($B$2:$B$2000,$Y183))</f>
      </c>
      <c r="U183">
        <f>IF($Z183="","",INDEX($B$2:$B$2000,$Z183))</f>
      </c>
      <c r="V183">
        <f>IF(OR($T183="",$U183=""),"",$U183-$T183)</f>
      </c>
      <c r="W183" t="str">
        <f>IF(TRIM(INDEX(connections!$A:$A,ROW()))="","",TRIM(INDEX(connections!$A:$A,ROW())))</f>
      </c>
      <c r="X183" t="str">
        <f>IF($W183="","",TRIM(INDEX(connections!$B:$B,ROW())))</f>
      </c>
      <c r="Y183">
        <f>IF($W183="","",IFERROR(MATCH($W183,$A$2:$A$2000,0),""))</f>
      </c>
      <c r="Z183">
        <f>IF($X183="","",IFERROR(MATCH($X183,$A$2:$A$2000,0),""))</f>
      </c>
      <c r="AA183" t="str">
        <f>IF($Y183="","",INDEX($P$2:$P$2000,$Y183))</f>
      </c>
      <c r="AB183" t="str">
        <f>IF($Z183="","",INDEX($P$2:$P$2000,$Z183))</f>
      </c>
      <c r="AC183">
        <f>IF(AND($AA183="Yes",$AB183="Yes"),1,"")</f>
      </c>
      <c r="AD183">
        <f>IF(OR($Y183="",$Z183=""),"",IF(INDEX($C$2:$C$2000,$Y183)=INDEX($C$2:$C$2000,$Z183),0,1))</f>
      </c>
      <c r="AE183">
        <f>IF($AC183&lt;&gt;1,"",IF(AND(INDEX($AG$2:$AG$2000,$Y183)=1,INDEX($AG$2:$AG$2000,$Z183)=1),1,""))</f>
      </c>
      <c r="AG183">
        <f>IF($A183="","",COUNTIFS($W$2:$W$2500,$A183,$AB$2:$AB$2500,"Yes")+COUNTIFS($X$2:$X$2500,$A183,$AA$2:$AA$2500,"Yes"))</f>
      </c>
      <c r="AH183" t="str">
        <f>IF(OR($P183&lt;&gt;"Yes",N($AG183)=0),"",IF(AND($AG183=1,COUNTIFS($W$2:$W$2500,$A183,$AE$2:$AE$2500,1)+COUNTIFS($X$2:$X$2500,$A183,$AE$2:$AE$2500,1)&gt;0),"","Yes"))</f>
      </c>
      <c r="AI183">
        <f>IF($AH183="Yes",$AG183,"")</f>
      </c>
      <c r="AJ183">
        <f>IF($AI183="","",$AI183+ROW()/1000000)</f>
      </c>
      <c r="AK183">
        <f>IF(OR($A183="",$P183="Yes",N($AG183)=0),"",$AG183+ROW()/1000000)</f>
      </c>
      <c r="AL183" t="str">
        <f>IF($A183="","",INDEX(games!$J:$J,ROW())&amp;"")</f>
      </c>
      <c r="AM183">
        <f>IF($A183="","",SUMPRODUCT($AO183:$BD183,'Map Analysis'!$AP$2^{0,1,2,3,4,5,6,7,8,9,10,11,12,13,14,15}))</f>
      </c>
      <c r="AN183">
        <f>IF($A183="","",$AM183+ROW()/10000000)</f>
      </c>
      <c r="AO183">
        <f>IF($A183="","",COUNTIF($W$2:$W$2500,$A183))</f>
      </c>
      <c r="AP183">
        <f>IF($A183="","",SUMIFS($BF$2:$BF$2500,$W$2:$W$2500,$A183))</f>
      </c>
      <c r="AQ183">
        <f>IF($A183="","",SUMIFS($BG$2:$BG$2500,$W$2:$W$2500,$A183))</f>
      </c>
      <c r="AR183">
        <f>IF($A183="","",SUMIFS($BH$2:$BH$2500,$W$2:$W$2500,$A183))</f>
      </c>
      <c r="AS183">
        <f>IF($A183="","",SUMIFS($BI$2:$BI$2500,$W$2:$W$2500,$A183))</f>
      </c>
      <c r="AT183">
        <f>IF($A183="","",SUMIFS($BJ$2:$BJ$2500,$W$2:$W$2500,$A183))</f>
      </c>
      <c r="AU183">
        <f>IF($A183="","",SUMIFS($BK$2:$BK$2500,$W$2:$W$2500,$A183))</f>
      </c>
      <c r="AV183">
        <f>IF($A183="","",SUMIFS($BL$2:$BL$2500,$W$2:$W$2500,$A183))</f>
      </c>
      <c r="AW183">
        <f>IF($A183="","",SUMIFS($BM$2:$BM$2500,$W$2:$W$2500,$A183))</f>
      </c>
      <c r="AX183">
        <f>IF($A183="","",SUMIFS($BN$2:$BN$2500,$W$2:$W$2500,$A183))</f>
      </c>
      <c r="AY183">
        <f>IF($A183="","",SUMIFS($BO$2:$BO$2500,$W$2:$W$2500,$A183))</f>
      </c>
      <c r="AZ183">
        <f>IF($A183="","",SUMIFS($BP$2:$BP$2500,$W$2:$W$2500,$A183))</f>
      </c>
      <c r="BA183">
        <f>IF($A183="","",SUMIFS($BQ$2:$BQ$2500,$W$2:$W$2500,$A183))</f>
      </c>
      <c r="BB183">
        <f>IF($A183="","",SUMIFS($BR$2:$BR$2500,$W$2:$W$2500,$A183))</f>
      </c>
      <c r="BC183">
        <f>IF($A183="","",SUMIFS($BS$2:$BS$2500,$W$2:$W$2500,$A183))</f>
      </c>
      <c r="BD183">
        <f>IF($A183="","",SUMIFS($BT$2:$BT$2500,$W$2:$W$2500,$A183))</f>
      </c>
      <c r="BF183">
        <f>IF($Z183="","",INDEX($AO$2:$AO$2000,$Z183))</f>
      </c>
      <c r="BG183">
        <f>IF($Z183="","",INDEX($AP$2:$AP$2000,$Z183))</f>
      </c>
      <c r="BH183">
        <f>IF($Z183="","",INDEX($AQ$2:$AQ$2000,$Z183))</f>
      </c>
      <c r="BI183">
        <f>IF($Z183="","",INDEX($AR$2:$AR$2000,$Z183))</f>
      </c>
      <c r="BJ183">
        <f>IF($Z183="","",INDEX($AS$2:$AS$2000,$Z183))</f>
      </c>
      <c r="BK183">
        <f>IF($Z183="","",INDEX($AT$2:$AT$2000,$Z183))</f>
      </c>
      <c r="BL183">
        <f>IF($Z183="","",INDEX($AU$2:$AU$2000,$Z183))</f>
      </c>
      <c r="BM183">
        <f>IF($Z183="","",INDEX($AV$2:$AV$2000,$Z183))</f>
      </c>
      <c r="BN183">
        <f>IF($Z183="","",INDEX($AW$2:$AW$2000,$Z183))</f>
      </c>
      <c r="BO183">
        <f>IF($Z183="","",INDEX($AX$2:$AX$2000,$Z183))</f>
      </c>
      <c r="BP183">
        <f>IF($Z183="","",INDEX($AY$2:$AY$2000,$Z183))</f>
      </c>
      <c r="BQ183">
        <f>IF($Z183="","",INDEX($AZ$2:$AZ$2000,$Z183))</f>
      </c>
      <c r="BR183">
        <f>IF($Z183="","",INDEX($BA$2:$BA$2000,$Z183))</f>
      </c>
      <c r="BS183">
        <f>IF($Z183="","",INDEX($BB$2:$BB$2000,$Z183))</f>
      </c>
      <c r="BT183">
        <f>IF($Z183="","",INDEX($BC$2:$BC$2000,$Z183))</f>
      </c>
      <c r="BV183">
        <f>IF(OR($A183="",$P183&lt;&gt;"Yes",$AH183="Yes"),"",1+N($AG183))</f>
      </c>
      <c r="BW183">
        <f>IF($A183="","",COUNTIFS($W$2:$W$2500,$A183,$BZ$2:$BZ$2500,"Yes")+COUNTIFS($X$2:$X$2500,$A183,$BY$2:$BY$2500,"Yes"))</f>
      </c>
      <c r="BX183">
        <f>IF(OR($A183="",$P183="Yes"),"",IF(N($BW183)=0,0,1+SUMIFS($CB$2:$CB$2500,$W$2:$W$2500,$A183)+SUMIFS($CA$2:$CA$2500,$X$2:$X$2500,$A183)))</f>
      </c>
      <c r="BY183" t="str">
        <f>IF($Y183="","",INDEX($AH$2:$AH$2000,$Y183)&amp;"")</f>
      </c>
      <c r="BZ183" t="str">
        <f>IF($Z183="","",INDEX($AH$2:$AH$2000,$Z183)&amp;"")</f>
      </c>
      <c r="CA183">
        <f>IF($Y183="","",INDEX($BV$2:$BV$2000,$Y183))</f>
      </c>
      <c r="CB183">
        <f>IF($Z183="","",INDEX($BV$2:$BV$2000,$Z183))</f>
      </c>
    </row>
    <row r="184">
      <c r="A184" t="str">
        <f>IF(TRIM(INDEX(games!$A:$A,ROW()))="","",TRIM(INDEX(games!$A:$A,ROW())))</f>
      </c>
      <c r="B184">
        <f>IF(OR($A184="",INDEX(games!$B:$B,ROW())=""),"",INDEX(games!$B:$B,ROW()))</f>
      </c>
      <c r="C184" t="str">
        <f>IF(OR($A184="",INDEX(games!$C:$C,ROW())=""),"",INDEX(games!$C:$C,ROW()))</f>
      </c>
      <c r="D184">
        <f>IF($A184="","",COUNTIF($W$2:$W$2500,$A184)+COUNTIF($X$2:$X$2500,$A184))</f>
      </c>
      <c r="E184">
        <f>IF($A184="","",IFERROR(MATCH($C184,$R$2:$R$5,0),0))</f>
      </c>
      <c r="F184">
        <f>IF($A184="","",MOD(ROW(),34))</f>
      </c>
      <c r="G184">
        <f>IF($A184="",NA(),IF($C184="Action",$B184,NA()))</f>
      </c>
      <c r="H184">
        <f>IF($A184="",NA(),IF($C184="Action",1+$F184*0.023,NA()))</f>
      </c>
      <c r="I184">
        <f>IF($A184="",NA(),IF($C184="Strategy",$B184,NA()))</f>
      </c>
      <c r="J184">
        <f>IF($A184="",NA(),IF($C184="Strategy",2+$F184*0.023,NA()))</f>
      </c>
      <c r="K184">
        <f>IF($A184="",NA(),IF($C184="Deckbuilder",$B184,NA()))</f>
      </c>
      <c r="L184">
        <f>IF($A184="",NA(),IF($C184="Deckbuilder",3+$F184*0.023,NA()))</f>
      </c>
      <c r="M184">
        <f>IF($A184="",NA(),IF($C184="Traditional",$B184,NA()))</f>
      </c>
      <c r="N184">
        <f>IF($A184="",NA(),IF($C184="Traditional",4+$F184*0.023,NA()))</f>
      </c>
      <c r="O184">
        <f>IF($A184="","",$D184+ROW()/1000000)</f>
      </c>
      <c r="P184" t="str">
        <f>IF(OR($A184="",INDEX(games!$H:$H,ROW())=""),"",INDEX(games!$H:$H,ROW()))</f>
      </c>
      <c r="Q184">
        <f>IF(OR($A184="",$P184&lt;&gt;"Yes"),"",$D184+ROW()/1000000)</f>
      </c>
      <c r="T184">
        <f>IF($Y184="","",INDEX($B$2:$B$2000,$Y184))</f>
      </c>
      <c r="U184">
        <f>IF($Z184="","",INDEX($B$2:$B$2000,$Z184))</f>
      </c>
      <c r="V184">
        <f>IF(OR($T184="",$U184=""),"",$U184-$T184)</f>
      </c>
      <c r="W184" t="str">
        <f>IF(TRIM(INDEX(connections!$A:$A,ROW()))="","",TRIM(INDEX(connections!$A:$A,ROW())))</f>
      </c>
      <c r="X184" t="str">
        <f>IF($W184="","",TRIM(INDEX(connections!$B:$B,ROW())))</f>
      </c>
      <c r="Y184">
        <f>IF($W184="","",IFERROR(MATCH($W184,$A$2:$A$2000,0),""))</f>
      </c>
      <c r="Z184">
        <f>IF($X184="","",IFERROR(MATCH($X184,$A$2:$A$2000,0),""))</f>
      </c>
      <c r="AA184" t="str">
        <f>IF($Y184="","",INDEX($P$2:$P$2000,$Y184))</f>
      </c>
      <c r="AB184" t="str">
        <f>IF($Z184="","",INDEX($P$2:$P$2000,$Z184))</f>
      </c>
      <c r="AC184">
        <f>IF(AND($AA184="Yes",$AB184="Yes"),1,"")</f>
      </c>
      <c r="AD184">
        <f>IF(OR($Y184="",$Z184=""),"",IF(INDEX($C$2:$C$2000,$Y184)=INDEX($C$2:$C$2000,$Z184),0,1))</f>
      </c>
      <c r="AE184">
        <f>IF($AC184&lt;&gt;1,"",IF(AND(INDEX($AG$2:$AG$2000,$Y184)=1,INDEX($AG$2:$AG$2000,$Z184)=1),1,""))</f>
      </c>
      <c r="AG184">
        <f>IF($A184="","",COUNTIFS($W$2:$W$2500,$A184,$AB$2:$AB$2500,"Yes")+COUNTIFS($X$2:$X$2500,$A184,$AA$2:$AA$2500,"Yes"))</f>
      </c>
      <c r="AH184" t="str">
        <f>IF(OR($P184&lt;&gt;"Yes",N($AG184)=0),"",IF(AND($AG184=1,COUNTIFS($W$2:$W$2500,$A184,$AE$2:$AE$2500,1)+COUNTIFS($X$2:$X$2500,$A184,$AE$2:$AE$2500,1)&gt;0),"","Yes"))</f>
      </c>
      <c r="AI184">
        <f>IF($AH184="Yes",$AG184,"")</f>
      </c>
      <c r="AJ184">
        <f>IF($AI184="","",$AI184+ROW()/1000000)</f>
      </c>
      <c r="AK184">
        <f>IF(OR($A184="",$P184="Yes",N($AG184)=0),"",$AG184+ROW()/1000000)</f>
      </c>
      <c r="AL184" t="str">
        <f>IF($A184="","",INDEX(games!$J:$J,ROW())&amp;"")</f>
      </c>
      <c r="AM184">
        <f>IF($A184="","",SUMPRODUCT($AO184:$BD184,'Map Analysis'!$AP$2^{0,1,2,3,4,5,6,7,8,9,10,11,12,13,14,15}))</f>
      </c>
      <c r="AN184">
        <f>IF($A184="","",$AM184+ROW()/10000000)</f>
      </c>
      <c r="AO184">
        <f>IF($A184="","",COUNTIF($W$2:$W$2500,$A184))</f>
      </c>
      <c r="AP184">
        <f>IF($A184="","",SUMIFS($BF$2:$BF$2500,$W$2:$W$2500,$A184))</f>
      </c>
      <c r="AQ184">
        <f>IF($A184="","",SUMIFS($BG$2:$BG$2500,$W$2:$W$2500,$A184))</f>
      </c>
      <c r="AR184">
        <f>IF($A184="","",SUMIFS($BH$2:$BH$2500,$W$2:$W$2500,$A184))</f>
      </c>
      <c r="AS184">
        <f>IF($A184="","",SUMIFS($BI$2:$BI$2500,$W$2:$W$2500,$A184))</f>
      </c>
      <c r="AT184">
        <f>IF($A184="","",SUMIFS($BJ$2:$BJ$2500,$W$2:$W$2500,$A184))</f>
      </c>
      <c r="AU184">
        <f>IF($A184="","",SUMIFS($BK$2:$BK$2500,$W$2:$W$2500,$A184))</f>
      </c>
      <c r="AV184">
        <f>IF($A184="","",SUMIFS($BL$2:$BL$2500,$W$2:$W$2500,$A184))</f>
      </c>
      <c r="AW184">
        <f>IF($A184="","",SUMIFS($BM$2:$BM$2500,$W$2:$W$2500,$A184))</f>
      </c>
      <c r="AX184">
        <f>IF($A184="","",SUMIFS($BN$2:$BN$2500,$W$2:$W$2500,$A184))</f>
      </c>
      <c r="AY184">
        <f>IF($A184="","",SUMIFS($BO$2:$BO$2500,$W$2:$W$2500,$A184))</f>
      </c>
      <c r="AZ184">
        <f>IF($A184="","",SUMIFS($BP$2:$BP$2500,$W$2:$W$2500,$A184))</f>
      </c>
      <c r="BA184">
        <f>IF($A184="","",SUMIFS($BQ$2:$BQ$2500,$W$2:$W$2500,$A184))</f>
      </c>
      <c r="BB184">
        <f>IF($A184="","",SUMIFS($BR$2:$BR$2500,$W$2:$W$2500,$A184))</f>
      </c>
      <c r="BC184">
        <f>IF($A184="","",SUMIFS($BS$2:$BS$2500,$W$2:$W$2500,$A184))</f>
      </c>
      <c r="BD184">
        <f>IF($A184="","",SUMIFS($BT$2:$BT$2500,$W$2:$W$2500,$A184))</f>
      </c>
      <c r="BF184">
        <f>IF($Z184="","",INDEX($AO$2:$AO$2000,$Z184))</f>
      </c>
      <c r="BG184">
        <f>IF($Z184="","",INDEX($AP$2:$AP$2000,$Z184))</f>
      </c>
      <c r="BH184">
        <f>IF($Z184="","",INDEX($AQ$2:$AQ$2000,$Z184))</f>
      </c>
      <c r="BI184">
        <f>IF($Z184="","",INDEX($AR$2:$AR$2000,$Z184))</f>
      </c>
      <c r="BJ184">
        <f>IF($Z184="","",INDEX($AS$2:$AS$2000,$Z184))</f>
      </c>
      <c r="BK184">
        <f>IF($Z184="","",INDEX($AT$2:$AT$2000,$Z184))</f>
      </c>
      <c r="BL184">
        <f>IF($Z184="","",INDEX($AU$2:$AU$2000,$Z184))</f>
      </c>
      <c r="BM184">
        <f>IF($Z184="","",INDEX($AV$2:$AV$2000,$Z184))</f>
      </c>
      <c r="BN184">
        <f>IF($Z184="","",INDEX($AW$2:$AW$2000,$Z184))</f>
      </c>
      <c r="BO184">
        <f>IF($Z184="","",INDEX($AX$2:$AX$2000,$Z184))</f>
      </c>
      <c r="BP184">
        <f>IF($Z184="","",INDEX($AY$2:$AY$2000,$Z184))</f>
      </c>
      <c r="BQ184">
        <f>IF($Z184="","",INDEX($AZ$2:$AZ$2000,$Z184))</f>
      </c>
      <c r="BR184">
        <f>IF($Z184="","",INDEX($BA$2:$BA$2000,$Z184))</f>
      </c>
      <c r="BS184">
        <f>IF($Z184="","",INDEX($BB$2:$BB$2000,$Z184))</f>
      </c>
      <c r="BT184">
        <f>IF($Z184="","",INDEX($BC$2:$BC$2000,$Z184))</f>
      </c>
      <c r="BV184">
        <f>IF(OR($A184="",$P184&lt;&gt;"Yes",$AH184="Yes"),"",1+N($AG184))</f>
      </c>
      <c r="BW184">
        <f>IF($A184="","",COUNTIFS($W$2:$W$2500,$A184,$BZ$2:$BZ$2500,"Yes")+COUNTIFS($X$2:$X$2500,$A184,$BY$2:$BY$2500,"Yes"))</f>
      </c>
      <c r="BX184">
        <f>IF(OR($A184="",$P184="Yes"),"",IF(N($BW184)=0,0,1+SUMIFS($CB$2:$CB$2500,$W$2:$W$2500,$A184)+SUMIFS($CA$2:$CA$2500,$X$2:$X$2500,$A184)))</f>
      </c>
      <c r="BY184" t="str">
        <f>IF($Y184="","",INDEX($AH$2:$AH$2000,$Y184)&amp;"")</f>
      </c>
      <c r="BZ184" t="str">
        <f>IF($Z184="","",INDEX($AH$2:$AH$2000,$Z184)&amp;"")</f>
      </c>
      <c r="CA184">
        <f>IF($Y184="","",INDEX($BV$2:$BV$2000,$Y184))</f>
      </c>
      <c r="CB184">
        <f>IF($Z184="","",INDEX($BV$2:$BV$2000,$Z184))</f>
      </c>
    </row>
    <row r="185">
      <c r="A185" t="str">
        <f>IF(TRIM(INDEX(games!$A:$A,ROW()))="","",TRIM(INDEX(games!$A:$A,ROW())))</f>
      </c>
      <c r="B185">
        <f>IF(OR($A185="",INDEX(games!$B:$B,ROW())=""),"",INDEX(games!$B:$B,ROW()))</f>
      </c>
      <c r="C185" t="str">
        <f>IF(OR($A185="",INDEX(games!$C:$C,ROW())=""),"",INDEX(games!$C:$C,ROW()))</f>
      </c>
      <c r="D185">
        <f>IF($A185="","",COUNTIF($W$2:$W$2500,$A185)+COUNTIF($X$2:$X$2500,$A185))</f>
      </c>
      <c r="E185">
        <f>IF($A185="","",IFERROR(MATCH($C185,$R$2:$R$5,0),0))</f>
      </c>
      <c r="F185">
        <f>IF($A185="","",MOD(ROW(),34))</f>
      </c>
      <c r="G185">
        <f>IF($A185="",NA(),IF($C185="Action",$B185,NA()))</f>
      </c>
      <c r="H185">
        <f>IF($A185="",NA(),IF($C185="Action",1+$F185*0.023,NA()))</f>
      </c>
      <c r="I185">
        <f>IF($A185="",NA(),IF($C185="Strategy",$B185,NA()))</f>
      </c>
      <c r="J185">
        <f>IF($A185="",NA(),IF($C185="Strategy",2+$F185*0.023,NA()))</f>
      </c>
      <c r="K185">
        <f>IF($A185="",NA(),IF($C185="Deckbuilder",$B185,NA()))</f>
      </c>
      <c r="L185">
        <f>IF($A185="",NA(),IF($C185="Deckbuilder",3+$F185*0.023,NA()))</f>
      </c>
      <c r="M185">
        <f>IF($A185="",NA(),IF($C185="Traditional",$B185,NA()))</f>
      </c>
      <c r="N185">
        <f>IF($A185="",NA(),IF($C185="Traditional",4+$F185*0.023,NA()))</f>
      </c>
      <c r="O185">
        <f>IF($A185="","",$D185+ROW()/1000000)</f>
      </c>
      <c r="P185" t="str">
        <f>IF(OR($A185="",INDEX(games!$H:$H,ROW())=""),"",INDEX(games!$H:$H,ROW()))</f>
      </c>
      <c r="Q185">
        <f>IF(OR($A185="",$P185&lt;&gt;"Yes"),"",$D185+ROW()/1000000)</f>
      </c>
      <c r="T185">
        <f>IF($Y185="","",INDEX($B$2:$B$2000,$Y185))</f>
      </c>
      <c r="U185">
        <f>IF($Z185="","",INDEX($B$2:$B$2000,$Z185))</f>
      </c>
      <c r="V185">
        <f>IF(OR($T185="",$U185=""),"",$U185-$T185)</f>
      </c>
      <c r="W185" t="str">
        <f>IF(TRIM(INDEX(connections!$A:$A,ROW()))="","",TRIM(INDEX(connections!$A:$A,ROW())))</f>
      </c>
      <c r="X185" t="str">
        <f>IF($W185="","",TRIM(INDEX(connections!$B:$B,ROW())))</f>
      </c>
      <c r="Y185">
        <f>IF($W185="","",IFERROR(MATCH($W185,$A$2:$A$2000,0),""))</f>
      </c>
      <c r="Z185">
        <f>IF($X185="","",IFERROR(MATCH($X185,$A$2:$A$2000,0),""))</f>
      </c>
      <c r="AA185" t="str">
        <f>IF($Y185="","",INDEX($P$2:$P$2000,$Y185))</f>
      </c>
      <c r="AB185" t="str">
        <f>IF($Z185="","",INDEX($P$2:$P$2000,$Z185))</f>
      </c>
      <c r="AC185">
        <f>IF(AND($AA185="Yes",$AB185="Yes"),1,"")</f>
      </c>
      <c r="AD185">
        <f>IF(OR($Y185="",$Z185=""),"",IF(INDEX($C$2:$C$2000,$Y185)=INDEX($C$2:$C$2000,$Z185),0,1))</f>
      </c>
      <c r="AE185">
        <f>IF($AC185&lt;&gt;1,"",IF(AND(INDEX($AG$2:$AG$2000,$Y185)=1,INDEX($AG$2:$AG$2000,$Z185)=1),1,""))</f>
      </c>
      <c r="AG185">
        <f>IF($A185="","",COUNTIFS($W$2:$W$2500,$A185,$AB$2:$AB$2500,"Yes")+COUNTIFS($X$2:$X$2500,$A185,$AA$2:$AA$2500,"Yes"))</f>
      </c>
      <c r="AH185" t="str">
        <f>IF(OR($P185&lt;&gt;"Yes",N($AG185)=0),"",IF(AND($AG185=1,COUNTIFS($W$2:$W$2500,$A185,$AE$2:$AE$2500,1)+COUNTIFS($X$2:$X$2500,$A185,$AE$2:$AE$2500,1)&gt;0),"","Yes"))</f>
      </c>
      <c r="AI185">
        <f>IF($AH185="Yes",$AG185,"")</f>
      </c>
      <c r="AJ185">
        <f>IF($AI185="","",$AI185+ROW()/1000000)</f>
      </c>
      <c r="AK185">
        <f>IF(OR($A185="",$P185="Yes",N($AG185)=0),"",$AG185+ROW()/1000000)</f>
      </c>
      <c r="AL185" t="str">
        <f>IF($A185="","",INDEX(games!$J:$J,ROW())&amp;"")</f>
      </c>
      <c r="AM185">
        <f>IF($A185="","",SUMPRODUCT($AO185:$BD185,'Map Analysis'!$AP$2^{0,1,2,3,4,5,6,7,8,9,10,11,12,13,14,15}))</f>
      </c>
      <c r="AN185">
        <f>IF($A185="","",$AM185+ROW()/10000000)</f>
      </c>
      <c r="AO185">
        <f>IF($A185="","",COUNTIF($W$2:$W$2500,$A185))</f>
      </c>
      <c r="AP185">
        <f>IF($A185="","",SUMIFS($BF$2:$BF$2500,$W$2:$W$2500,$A185))</f>
      </c>
      <c r="AQ185">
        <f>IF($A185="","",SUMIFS($BG$2:$BG$2500,$W$2:$W$2500,$A185))</f>
      </c>
      <c r="AR185">
        <f>IF($A185="","",SUMIFS($BH$2:$BH$2500,$W$2:$W$2500,$A185))</f>
      </c>
      <c r="AS185">
        <f>IF($A185="","",SUMIFS($BI$2:$BI$2500,$W$2:$W$2500,$A185))</f>
      </c>
      <c r="AT185">
        <f>IF($A185="","",SUMIFS($BJ$2:$BJ$2500,$W$2:$W$2500,$A185))</f>
      </c>
      <c r="AU185">
        <f>IF($A185="","",SUMIFS($BK$2:$BK$2500,$W$2:$W$2500,$A185))</f>
      </c>
      <c r="AV185">
        <f>IF($A185="","",SUMIFS($BL$2:$BL$2500,$W$2:$W$2500,$A185))</f>
      </c>
      <c r="AW185">
        <f>IF($A185="","",SUMIFS($BM$2:$BM$2500,$W$2:$W$2500,$A185))</f>
      </c>
      <c r="AX185">
        <f>IF($A185="","",SUMIFS($BN$2:$BN$2500,$W$2:$W$2500,$A185))</f>
      </c>
      <c r="AY185">
        <f>IF($A185="","",SUMIFS($BO$2:$BO$2500,$W$2:$W$2500,$A185))</f>
      </c>
      <c r="AZ185">
        <f>IF($A185="","",SUMIFS($BP$2:$BP$2500,$W$2:$W$2500,$A185))</f>
      </c>
      <c r="BA185">
        <f>IF($A185="","",SUMIFS($BQ$2:$BQ$2500,$W$2:$W$2500,$A185))</f>
      </c>
      <c r="BB185">
        <f>IF($A185="","",SUMIFS($BR$2:$BR$2500,$W$2:$W$2500,$A185))</f>
      </c>
      <c r="BC185">
        <f>IF($A185="","",SUMIFS($BS$2:$BS$2500,$W$2:$W$2500,$A185))</f>
      </c>
      <c r="BD185">
        <f>IF($A185="","",SUMIFS($BT$2:$BT$2500,$W$2:$W$2500,$A185))</f>
      </c>
      <c r="BF185">
        <f>IF($Z185="","",INDEX($AO$2:$AO$2000,$Z185))</f>
      </c>
      <c r="BG185">
        <f>IF($Z185="","",INDEX($AP$2:$AP$2000,$Z185))</f>
      </c>
      <c r="BH185">
        <f>IF($Z185="","",INDEX($AQ$2:$AQ$2000,$Z185))</f>
      </c>
      <c r="BI185">
        <f>IF($Z185="","",INDEX($AR$2:$AR$2000,$Z185))</f>
      </c>
      <c r="BJ185">
        <f>IF($Z185="","",INDEX($AS$2:$AS$2000,$Z185))</f>
      </c>
      <c r="BK185">
        <f>IF($Z185="","",INDEX($AT$2:$AT$2000,$Z185))</f>
      </c>
      <c r="BL185">
        <f>IF($Z185="","",INDEX($AU$2:$AU$2000,$Z185))</f>
      </c>
      <c r="BM185">
        <f>IF($Z185="","",INDEX($AV$2:$AV$2000,$Z185))</f>
      </c>
      <c r="BN185">
        <f>IF($Z185="","",INDEX($AW$2:$AW$2000,$Z185))</f>
      </c>
      <c r="BO185">
        <f>IF($Z185="","",INDEX($AX$2:$AX$2000,$Z185))</f>
      </c>
      <c r="BP185">
        <f>IF($Z185="","",INDEX($AY$2:$AY$2000,$Z185))</f>
      </c>
      <c r="BQ185">
        <f>IF($Z185="","",INDEX($AZ$2:$AZ$2000,$Z185))</f>
      </c>
      <c r="BR185">
        <f>IF($Z185="","",INDEX($BA$2:$BA$2000,$Z185))</f>
      </c>
      <c r="BS185">
        <f>IF($Z185="","",INDEX($BB$2:$BB$2000,$Z185))</f>
      </c>
      <c r="BT185">
        <f>IF($Z185="","",INDEX($BC$2:$BC$2000,$Z185))</f>
      </c>
      <c r="BV185">
        <f>IF(OR($A185="",$P185&lt;&gt;"Yes",$AH185="Yes"),"",1+N($AG185))</f>
      </c>
      <c r="BW185">
        <f>IF($A185="","",COUNTIFS($W$2:$W$2500,$A185,$BZ$2:$BZ$2500,"Yes")+COUNTIFS($X$2:$X$2500,$A185,$BY$2:$BY$2500,"Yes"))</f>
      </c>
      <c r="BX185">
        <f>IF(OR($A185="",$P185="Yes"),"",IF(N($BW185)=0,0,1+SUMIFS($CB$2:$CB$2500,$W$2:$W$2500,$A185)+SUMIFS($CA$2:$CA$2500,$X$2:$X$2500,$A185)))</f>
      </c>
      <c r="BY185" t="str">
        <f>IF($Y185="","",INDEX($AH$2:$AH$2000,$Y185)&amp;"")</f>
      </c>
      <c r="BZ185" t="str">
        <f>IF($Z185="","",INDEX($AH$2:$AH$2000,$Z185)&amp;"")</f>
      </c>
      <c r="CA185">
        <f>IF($Y185="","",INDEX($BV$2:$BV$2000,$Y185))</f>
      </c>
      <c r="CB185">
        <f>IF($Z185="","",INDEX($BV$2:$BV$2000,$Z185))</f>
      </c>
    </row>
    <row r="186">
      <c r="A186" t="str">
        <f>IF(TRIM(INDEX(games!$A:$A,ROW()))="","",TRIM(INDEX(games!$A:$A,ROW())))</f>
      </c>
      <c r="B186">
        <f>IF(OR($A186="",INDEX(games!$B:$B,ROW())=""),"",INDEX(games!$B:$B,ROW()))</f>
      </c>
      <c r="C186" t="str">
        <f>IF(OR($A186="",INDEX(games!$C:$C,ROW())=""),"",INDEX(games!$C:$C,ROW()))</f>
      </c>
      <c r="D186">
        <f>IF($A186="","",COUNTIF($W$2:$W$2500,$A186)+COUNTIF($X$2:$X$2500,$A186))</f>
      </c>
      <c r="E186">
        <f>IF($A186="","",IFERROR(MATCH($C186,$R$2:$R$5,0),0))</f>
      </c>
      <c r="F186">
        <f>IF($A186="","",MOD(ROW(),34))</f>
      </c>
      <c r="G186">
        <f>IF($A186="",NA(),IF($C186="Action",$B186,NA()))</f>
      </c>
      <c r="H186">
        <f>IF($A186="",NA(),IF($C186="Action",1+$F186*0.023,NA()))</f>
      </c>
      <c r="I186">
        <f>IF($A186="",NA(),IF($C186="Strategy",$B186,NA()))</f>
      </c>
      <c r="J186">
        <f>IF($A186="",NA(),IF($C186="Strategy",2+$F186*0.023,NA()))</f>
      </c>
      <c r="K186">
        <f>IF($A186="",NA(),IF($C186="Deckbuilder",$B186,NA()))</f>
      </c>
      <c r="L186">
        <f>IF($A186="",NA(),IF($C186="Deckbuilder",3+$F186*0.023,NA()))</f>
      </c>
      <c r="M186">
        <f>IF($A186="",NA(),IF($C186="Traditional",$B186,NA()))</f>
      </c>
      <c r="N186">
        <f>IF($A186="",NA(),IF($C186="Traditional",4+$F186*0.023,NA()))</f>
      </c>
      <c r="O186">
        <f>IF($A186="","",$D186+ROW()/1000000)</f>
      </c>
      <c r="P186" t="str">
        <f>IF(OR($A186="",INDEX(games!$H:$H,ROW())=""),"",INDEX(games!$H:$H,ROW()))</f>
      </c>
      <c r="Q186">
        <f>IF(OR($A186="",$P186&lt;&gt;"Yes"),"",$D186+ROW()/1000000)</f>
      </c>
      <c r="T186">
        <f>IF($Y186="","",INDEX($B$2:$B$2000,$Y186))</f>
      </c>
      <c r="U186">
        <f>IF($Z186="","",INDEX($B$2:$B$2000,$Z186))</f>
      </c>
      <c r="V186">
        <f>IF(OR($T186="",$U186=""),"",$U186-$T186)</f>
      </c>
      <c r="W186" t="str">
        <f>IF(TRIM(INDEX(connections!$A:$A,ROW()))="","",TRIM(INDEX(connections!$A:$A,ROW())))</f>
      </c>
      <c r="X186" t="str">
        <f>IF($W186="","",TRIM(INDEX(connections!$B:$B,ROW())))</f>
      </c>
      <c r="Y186">
        <f>IF($W186="","",IFERROR(MATCH($W186,$A$2:$A$2000,0),""))</f>
      </c>
      <c r="Z186">
        <f>IF($X186="","",IFERROR(MATCH($X186,$A$2:$A$2000,0),""))</f>
      </c>
      <c r="AA186" t="str">
        <f>IF($Y186="","",INDEX($P$2:$P$2000,$Y186))</f>
      </c>
      <c r="AB186" t="str">
        <f>IF($Z186="","",INDEX($P$2:$P$2000,$Z186))</f>
      </c>
      <c r="AC186">
        <f>IF(AND($AA186="Yes",$AB186="Yes"),1,"")</f>
      </c>
      <c r="AD186">
        <f>IF(OR($Y186="",$Z186=""),"",IF(INDEX($C$2:$C$2000,$Y186)=INDEX($C$2:$C$2000,$Z186),0,1))</f>
      </c>
      <c r="AE186">
        <f>IF($AC186&lt;&gt;1,"",IF(AND(INDEX($AG$2:$AG$2000,$Y186)=1,INDEX($AG$2:$AG$2000,$Z186)=1),1,""))</f>
      </c>
      <c r="AG186">
        <f>IF($A186="","",COUNTIFS($W$2:$W$2500,$A186,$AB$2:$AB$2500,"Yes")+COUNTIFS($X$2:$X$2500,$A186,$AA$2:$AA$2500,"Yes"))</f>
      </c>
      <c r="AH186" t="str">
        <f>IF(OR($P186&lt;&gt;"Yes",N($AG186)=0),"",IF(AND($AG186=1,COUNTIFS($W$2:$W$2500,$A186,$AE$2:$AE$2500,1)+COUNTIFS($X$2:$X$2500,$A186,$AE$2:$AE$2500,1)&gt;0),"","Yes"))</f>
      </c>
      <c r="AI186">
        <f>IF($AH186="Yes",$AG186,"")</f>
      </c>
      <c r="AJ186">
        <f>IF($AI186="","",$AI186+ROW()/1000000)</f>
      </c>
      <c r="AK186">
        <f>IF(OR($A186="",$P186="Yes",N($AG186)=0),"",$AG186+ROW()/1000000)</f>
      </c>
      <c r="AL186" t="str">
        <f>IF($A186="","",INDEX(games!$J:$J,ROW())&amp;"")</f>
      </c>
      <c r="AM186">
        <f>IF($A186="","",SUMPRODUCT($AO186:$BD186,'Map Analysis'!$AP$2^{0,1,2,3,4,5,6,7,8,9,10,11,12,13,14,15}))</f>
      </c>
      <c r="AN186">
        <f>IF($A186="","",$AM186+ROW()/10000000)</f>
      </c>
      <c r="AO186">
        <f>IF($A186="","",COUNTIF($W$2:$W$2500,$A186))</f>
      </c>
      <c r="AP186">
        <f>IF($A186="","",SUMIFS($BF$2:$BF$2500,$W$2:$W$2500,$A186))</f>
      </c>
      <c r="AQ186">
        <f>IF($A186="","",SUMIFS($BG$2:$BG$2500,$W$2:$W$2500,$A186))</f>
      </c>
      <c r="AR186">
        <f>IF($A186="","",SUMIFS($BH$2:$BH$2500,$W$2:$W$2500,$A186))</f>
      </c>
      <c r="AS186">
        <f>IF($A186="","",SUMIFS($BI$2:$BI$2500,$W$2:$W$2500,$A186))</f>
      </c>
      <c r="AT186">
        <f>IF($A186="","",SUMIFS($BJ$2:$BJ$2500,$W$2:$W$2500,$A186))</f>
      </c>
      <c r="AU186">
        <f>IF($A186="","",SUMIFS($BK$2:$BK$2500,$W$2:$W$2500,$A186))</f>
      </c>
      <c r="AV186">
        <f>IF($A186="","",SUMIFS($BL$2:$BL$2500,$W$2:$W$2500,$A186))</f>
      </c>
      <c r="AW186">
        <f>IF($A186="","",SUMIFS($BM$2:$BM$2500,$W$2:$W$2500,$A186))</f>
      </c>
      <c r="AX186">
        <f>IF($A186="","",SUMIFS($BN$2:$BN$2500,$W$2:$W$2500,$A186))</f>
      </c>
      <c r="AY186">
        <f>IF($A186="","",SUMIFS($BO$2:$BO$2500,$W$2:$W$2500,$A186))</f>
      </c>
      <c r="AZ186">
        <f>IF($A186="","",SUMIFS($BP$2:$BP$2500,$W$2:$W$2500,$A186))</f>
      </c>
      <c r="BA186">
        <f>IF($A186="","",SUMIFS($BQ$2:$BQ$2500,$W$2:$W$2500,$A186))</f>
      </c>
      <c r="BB186">
        <f>IF($A186="","",SUMIFS($BR$2:$BR$2500,$W$2:$W$2500,$A186))</f>
      </c>
      <c r="BC186">
        <f>IF($A186="","",SUMIFS($BS$2:$BS$2500,$W$2:$W$2500,$A186))</f>
      </c>
      <c r="BD186">
        <f>IF($A186="","",SUMIFS($BT$2:$BT$2500,$W$2:$W$2500,$A186))</f>
      </c>
      <c r="BF186">
        <f>IF($Z186="","",INDEX($AO$2:$AO$2000,$Z186))</f>
      </c>
      <c r="BG186">
        <f>IF($Z186="","",INDEX($AP$2:$AP$2000,$Z186))</f>
      </c>
      <c r="BH186">
        <f>IF($Z186="","",INDEX($AQ$2:$AQ$2000,$Z186))</f>
      </c>
      <c r="BI186">
        <f>IF($Z186="","",INDEX($AR$2:$AR$2000,$Z186))</f>
      </c>
      <c r="BJ186">
        <f>IF($Z186="","",INDEX($AS$2:$AS$2000,$Z186))</f>
      </c>
      <c r="BK186">
        <f>IF($Z186="","",INDEX($AT$2:$AT$2000,$Z186))</f>
      </c>
      <c r="BL186">
        <f>IF($Z186="","",INDEX($AU$2:$AU$2000,$Z186))</f>
      </c>
      <c r="BM186">
        <f>IF($Z186="","",INDEX($AV$2:$AV$2000,$Z186))</f>
      </c>
      <c r="BN186">
        <f>IF($Z186="","",INDEX($AW$2:$AW$2000,$Z186))</f>
      </c>
      <c r="BO186">
        <f>IF($Z186="","",INDEX($AX$2:$AX$2000,$Z186))</f>
      </c>
      <c r="BP186">
        <f>IF($Z186="","",INDEX($AY$2:$AY$2000,$Z186))</f>
      </c>
      <c r="BQ186">
        <f>IF($Z186="","",INDEX($AZ$2:$AZ$2000,$Z186))</f>
      </c>
      <c r="BR186">
        <f>IF($Z186="","",INDEX($BA$2:$BA$2000,$Z186))</f>
      </c>
      <c r="BS186">
        <f>IF($Z186="","",INDEX($BB$2:$BB$2000,$Z186))</f>
      </c>
      <c r="BT186">
        <f>IF($Z186="","",INDEX($BC$2:$BC$2000,$Z186))</f>
      </c>
      <c r="BV186">
        <f>IF(OR($A186="",$P186&lt;&gt;"Yes",$AH186="Yes"),"",1+N($AG186))</f>
      </c>
      <c r="BW186">
        <f>IF($A186="","",COUNTIFS($W$2:$W$2500,$A186,$BZ$2:$BZ$2500,"Yes")+COUNTIFS($X$2:$X$2500,$A186,$BY$2:$BY$2500,"Yes"))</f>
      </c>
      <c r="BX186">
        <f>IF(OR($A186="",$P186="Yes"),"",IF(N($BW186)=0,0,1+SUMIFS($CB$2:$CB$2500,$W$2:$W$2500,$A186)+SUMIFS($CA$2:$CA$2500,$X$2:$X$2500,$A186)))</f>
      </c>
      <c r="BY186" t="str">
        <f>IF($Y186="","",INDEX($AH$2:$AH$2000,$Y186)&amp;"")</f>
      </c>
      <c r="BZ186" t="str">
        <f>IF($Z186="","",INDEX($AH$2:$AH$2000,$Z186)&amp;"")</f>
      </c>
      <c r="CA186">
        <f>IF($Y186="","",INDEX($BV$2:$BV$2000,$Y186))</f>
      </c>
      <c r="CB186">
        <f>IF($Z186="","",INDEX($BV$2:$BV$2000,$Z186))</f>
      </c>
    </row>
    <row r="187">
      <c r="A187" t="str">
        <f>IF(TRIM(INDEX(games!$A:$A,ROW()))="","",TRIM(INDEX(games!$A:$A,ROW())))</f>
      </c>
      <c r="B187">
        <f>IF(OR($A187="",INDEX(games!$B:$B,ROW())=""),"",INDEX(games!$B:$B,ROW()))</f>
      </c>
      <c r="C187" t="str">
        <f>IF(OR($A187="",INDEX(games!$C:$C,ROW())=""),"",INDEX(games!$C:$C,ROW()))</f>
      </c>
      <c r="D187">
        <f>IF($A187="","",COUNTIF($W$2:$W$2500,$A187)+COUNTIF($X$2:$X$2500,$A187))</f>
      </c>
      <c r="E187">
        <f>IF($A187="","",IFERROR(MATCH($C187,$R$2:$R$5,0),0))</f>
      </c>
      <c r="F187">
        <f>IF($A187="","",MOD(ROW(),34))</f>
      </c>
      <c r="G187">
        <f>IF($A187="",NA(),IF($C187="Action",$B187,NA()))</f>
      </c>
      <c r="H187">
        <f>IF($A187="",NA(),IF($C187="Action",1+$F187*0.023,NA()))</f>
      </c>
      <c r="I187">
        <f>IF($A187="",NA(),IF($C187="Strategy",$B187,NA()))</f>
      </c>
      <c r="J187">
        <f>IF($A187="",NA(),IF($C187="Strategy",2+$F187*0.023,NA()))</f>
      </c>
      <c r="K187">
        <f>IF($A187="",NA(),IF($C187="Deckbuilder",$B187,NA()))</f>
      </c>
      <c r="L187">
        <f>IF($A187="",NA(),IF($C187="Deckbuilder",3+$F187*0.023,NA()))</f>
      </c>
      <c r="M187">
        <f>IF($A187="",NA(),IF($C187="Traditional",$B187,NA()))</f>
      </c>
      <c r="N187">
        <f>IF($A187="",NA(),IF($C187="Traditional",4+$F187*0.023,NA()))</f>
      </c>
      <c r="O187">
        <f>IF($A187="","",$D187+ROW()/1000000)</f>
      </c>
      <c r="P187" t="str">
        <f>IF(OR($A187="",INDEX(games!$H:$H,ROW())=""),"",INDEX(games!$H:$H,ROW()))</f>
      </c>
      <c r="Q187">
        <f>IF(OR($A187="",$P187&lt;&gt;"Yes"),"",$D187+ROW()/1000000)</f>
      </c>
      <c r="T187">
        <f>IF($Y187="","",INDEX($B$2:$B$2000,$Y187))</f>
      </c>
      <c r="U187">
        <f>IF($Z187="","",INDEX($B$2:$B$2000,$Z187))</f>
      </c>
      <c r="V187">
        <f>IF(OR($T187="",$U187=""),"",$U187-$T187)</f>
      </c>
      <c r="W187" t="str">
        <f>IF(TRIM(INDEX(connections!$A:$A,ROW()))="","",TRIM(INDEX(connections!$A:$A,ROW())))</f>
      </c>
      <c r="X187" t="str">
        <f>IF($W187="","",TRIM(INDEX(connections!$B:$B,ROW())))</f>
      </c>
      <c r="Y187">
        <f>IF($W187="","",IFERROR(MATCH($W187,$A$2:$A$2000,0),""))</f>
      </c>
      <c r="Z187">
        <f>IF($X187="","",IFERROR(MATCH($X187,$A$2:$A$2000,0),""))</f>
      </c>
      <c r="AA187" t="str">
        <f>IF($Y187="","",INDEX($P$2:$P$2000,$Y187))</f>
      </c>
      <c r="AB187" t="str">
        <f>IF($Z187="","",INDEX($P$2:$P$2000,$Z187))</f>
      </c>
      <c r="AC187">
        <f>IF(AND($AA187="Yes",$AB187="Yes"),1,"")</f>
      </c>
      <c r="AD187">
        <f>IF(OR($Y187="",$Z187=""),"",IF(INDEX($C$2:$C$2000,$Y187)=INDEX($C$2:$C$2000,$Z187),0,1))</f>
      </c>
      <c r="AE187">
        <f>IF($AC187&lt;&gt;1,"",IF(AND(INDEX($AG$2:$AG$2000,$Y187)=1,INDEX($AG$2:$AG$2000,$Z187)=1),1,""))</f>
      </c>
      <c r="AG187">
        <f>IF($A187="","",COUNTIFS($W$2:$W$2500,$A187,$AB$2:$AB$2500,"Yes")+COUNTIFS($X$2:$X$2500,$A187,$AA$2:$AA$2500,"Yes"))</f>
      </c>
      <c r="AH187" t="str">
        <f>IF(OR($P187&lt;&gt;"Yes",N($AG187)=0),"",IF(AND($AG187=1,COUNTIFS($W$2:$W$2500,$A187,$AE$2:$AE$2500,1)+COUNTIFS($X$2:$X$2500,$A187,$AE$2:$AE$2500,1)&gt;0),"","Yes"))</f>
      </c>
      <c r="AI187">
        <f>IF($AH187="Yes",$AG187,"")</f>
      </c>
      <c r="AJ187">
        <f>IF($AI187="","",$AI187+ROW()/1000000)</f>
      </c>
      <c r="AK187">
        <f>IF(OR($A187="",$P187="Yes",N($AG187)=0),"",$AG187+ROW()/1000000)</f>
      </c>
      <c r="AL187" t="str">
        <f>IF($A187="","",INDEX(games!$J:$J,ROW())&amp;"")</f>
      </c>
      <c r="AM187">
        <f>IF($A187="","",SUMPRODUCT($AO187:$BD187,'Map Analysis'!$AP$2^{0,1,2,3,4,5,6,7,8,9,10,11,12,13,14,15}))</f>
      </c>
      <c r="AN187">
        <f>IF($A187="","",$AM187+ROW()/10000000)</f>
      </c>
      <c r="AO187">
        <f>IF($A187="","",COUNTIF($W$2:$W$2500,$A187))</f>
      </c>
      <c r="AP187">
        <f>IF($A187="","",SUMIFS($BF$2:$BF$2500,$W$2:$W$2500,$A187))</f>
      </c>
      <c r="AQ187">
        <f>IF($A187="","",SUMIFS($BG$2:$BG$2500,$W$2:$W$2500,$A187))</f>
      </c>
      <c r="AR187">
        <f>IF($A187="","",SUMIFS($BH$2:$BH$2500,$W$2:$W$2500,$A187))</f>
      </c>
      <c r="AS187">
        <f>IF($A187="","",SUMIFS($BI$2:$BI$2500,$W$2:$W$2500,$A187))</f>
      </c>
      <c r="AT187">
        <f>IF($A187="","",SUMIFS($BJ$2:$BJ$2500,$W$2:$W$2500,$A187))</f>
      </c>
      <c r="AU187">
        <f>IF($A187="","",SUMIFS($BK$2:$BK$2500,$W$2:$W$2500,$A187))</f>
      </c>
      <c r="AV187">
        <f>IF($A187="","",SUMIFS($BL$2:$BL$2500,$W$2:$W$2500,$A187))</f>
      </c>
      <c r="AW187">
        <f>IF($A187="","",SUMIFS($BM$2:$BM$2500,$W$2:$W$2500,$A187))</f>
      </c>
      <c r="AX187">
        <f>IF($A187="","",SUMIFS($BN$2:$BN$2500,$W$2:$W$2500,$A187))</f>
      </c>
      <c r="AY187">
        <f>IF($A187="","",SUMIFS($BO$2:$BO$2500,$W$2:$W$2500,$A187))</f>
      </c>
      <c r="AZ187">
        <f>IF($A187="","",SUMIFS($BP$2:$BP$2500,$W$2:$W$2500,$A187))</f>
      </c>
      <c r="BA187">
        <f>IF($A187="","",SUMIFS($BQ$2:$BQ$2500,$W$2:$W$2500,$A187))</f>
      </c>
      <c r="BB187">
        <f>IF($A187="","",SUMIFS($BR$2:$BR$2500,$W$2:$W$2500,$A187))</f>
      </c>
      <c r="BC187">
        <f>IF($A187="","",SUMIFS($BS$2:$BS$2500,$W$2:$W$2500,$A187))</f>
      </c>
      <c r="BD187">
        <f>IF($A187="","",SUMIFS($BT$2:$BT$2500,$W$2:$W$2500,$A187))</f>
      </c>
      <c r="BF187">
        <f>IF($Z187="","",INDEX($AO$2:$AO$2000,$Z187))</f>
      </c>
      <c r="BG187">
        <f>IF($Z187="","",INDEX($AP$2:$AP$2000,$Z187))</f>
      </c>
      <c r="BH187">
        <f>IF($Z187="","",INDEX($AQ$2:$AQ$2000,$Z187))</f>
      </c>
      <c r="BI187">
        <f>IF($Z187="","",INDEX($AR$2:$AR$2000,$Z187))</f>
      </c>
      <c r="BJ187">
        <f>IF($Z187="","",INDEX($AS$2:$AS$2000,$Z187))</f>
      </c>
      <c r="BK187">
        <f>IF($Z187="","",INDEX($AT$2:$AT$2000,$Z187))</f>
      </c>
      <c r="BL187">
        <f>IF($Z187="","",INDEX($AU$2:$AU$2000,$Z187))</f>
      </c>
      <c r="BM187">
        <f>IF($Z187="","",INDEX($AV$2:$AV$2000,$Z187))</f>
      </c>
      <c r="BN187">
        <f>IF($Z187="","",INDEX($AW$2:$AW$2000,$Z187))</f>
      </c>
      <c r="BO187">
        <f>IF($Z187="","",INDEX($AX$2:$AX$2000,$Z187))</f>
      </c>
      <c r="BP187">
        <f>IF($Z187="","",INDEX($AY$2:$AY$2000,$Z187))</f>
      </c>
      <c r="BQ187">
        <f>IF($Z187="","",INDEX($AZ$2:$AZ$2000,$Z187))</f>
      </c>
      <c r="BR187">
        <f>IF($Z187="","",INDEX($BA$2:$BA$2000,$Z187))</f>
      </c>
      <c r="BS187">
        <f>IF($Z187="","",INDEX($BB$2:$BB$2000,$Z187))</f>
      </c>
      <c r="BT187">
        <f>IF($Z187="","",INDEX($BC$2:$BC$2000,$Z187))</f>
      </c>
      <c r="BV187">
        <f>IF(OR($A187="",$P187&lt;&gt;"Yes",$AH187="Yes"),"",1+N($AG187))</f>
      </c>
      <c r="BW187">
        <f>IF($A187="","",COUNTIFS($W$2:$W$2500,$A187,$BZ$2:$BZ$2500,"Yes")+COUNTIFS($X$2:$X$2500,$A187,$BY$2:$BY$2500,"Yes"))</f>
      </c>
      <c r="BX187">
        <f>IF(OR($A187="",$P187="Yes"),"",IF(N($BW187)=0,0,1+SUMIFS($CB$2:$CB$2500,$W$2:$W$2500,$A187)+SUMIFS($CA$2:$CA$2500,$X$2:$X$2500,$A187)))</f>
      </c>
      <c r="BY187" t="str">
        <f>IF($Y187="","",INDEX($AH$2:$AH$2000,$Y187)&amp;"")</f>
      </c>
      <c r="BZ187" t="str">
        <f>IF($Z187="","",INDEX($AH$2:$AH$2000,$Z187)&amp;"")</f>
      </c>
      <c r="CA187">
        <f>IF($Y187="","",INDEX($BV$2:$BV$2000,$Y187))</f>
      </c>
      <c r="CB187">
        <f>IF($Z187="","",INDEX($BV$2:$BV$2000,$Z187))</f>
      </c>
    </row>
    <row r="188">
      <c r="A188" t="str">
        <f>IF(TRIM(INDEX(games!$A:$A,ROW()))="","",TRIM(INDEX(games!$A:$A,ROW())))</f>
      </c>
      <c r="B188">
        <f>IF(OR($A188="",INDEX(games!$B:$B,ROW())=""),"",INDEX(games!$B:$B,ROW()))</f>
      </c>
      <c r="C188" t="str">
        <f>IF(OR($A188="",INDEX(games!$C:$C,ROW())=""),"",INDEX(games!$C:$C,ROW()))</f>
      </c>
      <c r="D188">
        <f>IF($A188="","",COUNTIF($W$2:$W$2500,$A188)+COUNTIF($X$2:$X$2500,$A188))</f>
      </c>
      <c r="E188">
        <f>IF($A188="","",IFERROR(MATCH($C188,$R$2:$R$5,0),0))</f>
      </c>
      <c r="F188">
        <f>IF($A188="","",MOD(ROW(),34))</f>
      </c>
      <c r="G188">
        <f>IF($A188="",NA(),IF($C188="Action",$B188,NA()))</f>
      </c>
      <c r="H188">
        <f>IF($A188="",NA(),IF($C188="Action",1+$F188*0.023,NA()))</f>
      </c>
      <c r="I188">
        <f>IF($A188="",NA(),IF($C188="Strategy",$B188,NA()))</f>
      </c>
      <c r="J188">
        <f>IF($A188="",NA(),IF($C188="Strategy",2+$F188*0.023,NA()))</f>
      </c>
      <c r="K188">
        <f>IF($A188="",NA(),IF($C188="Deckbuilder",$B188,NA()))</f>
      </c>
      <c r="L188">
        <f>IF($A188="",NA(),IF($C188="Deckbuilder",3+$F188*0.023,NA()))</f>
      </c>
      <c r="M188">
        <f>IF($A188="",NA(),IF($C188="Traditional",$B188,NA()))</f>
      </c>
      <c r="N188">
        <f>IF($A188="",NA(),IF($C188="Traditional",4+$F188*0.023,NA()))</f>
      </c>
      <c r="O188">
        <f>IF($A188="","",$D188+ROW()/1000000)</f>
      </c>
      <c r="P188" t="str">
        <f>IF(OR($A188="",INDEX(games!$H:$H,ROW())=""),"",INDEX(games!$H:$H,ROW()))</f>
      </c>
      <c r="Q188">
        <f>IF(OR($A188="",$P188&lt;&gt;"Yes"),"",$D188+ROW()/1000000)</f>
      </c>
      <c r="T188">
        <f>IF($Y188="","",INDEX($B$2:$B$2000,$Y188))</f>
      </c>
      <c r="U188">
        <f>IF($Z188="","",INDEX($B$2:$B$2000,$Z188))</f>
      </c>
      <c r="V188">
        <f>IF(OR($T188="",$U188=""),"",$U188-$T188)</f>
      </c>
      <c r="W188" t="str">
        <f>IF(TRIM(INDEX(connections!$A:$A,ROW()))="","",TRIM(INDEX(connections!$A:$A,ROW())))</f>
      </c>
      <c r="X188" t="str">
        <f>IF($W188="","",TRIM(INDEX(connections!$B:$B,ROW())))</f>
      </c>
      <c r="Y188">
        <f>IF($W188="","",IFERROR(MATCH($W188,$A$2:$A$2000,0),""))</f>
      </c>
      <c r="Z188">
        <f>IF($X188="","",IFERROR(MATCH($X188,$A$2:$A$2000,0),""))</f>
      </c>
      <c r="AA188" t="str">
        <f>IF($Y188="","",INDEX($P$2:$P$2000,$Y188))</f>
      </c>
      <c r="AB188" t="str">
        <f>IF($Z188="","",INDEX($P$2:$P$2000,$Z188))</f>
      </c>
      <c r="AC188">
        <f>IF(AND($AA188="Yes",$AB188="Yes"),1,"")</f>
      </c>
      <c r="AD188">
        <f>IF(OR($Y188="",$Z188=""),"",IF(INDEX($C$2:$C$2000,$Y188)=INDEX($C$2:$C$2000,$Z188),0,1))</f>
      </c>
      <c r="AE188">
        <f>IF($AC188&lt;&gt;1,"",IF(AND(INDEX($AG$2:$AG$2000,$Y188)=1,INDEX($AG$2:$AG$2000,$Z188)=1),1,""))</f>
      </c>
      <c r="AG188">
        <f>IF($A188="","",COUNTIFS($W$2:$W$2500,$A188,$AB$2:$AB$2500,"Yes")+COUNTIFS($X$2:$X$2500,$A188,$AA$2:$AA$2500,"Yes"))</f>
      </c>
      <c r="AH188" t="str">
        <f>IF(OR($P188&lt;&gt;"Yes",N($AG188)=0),"",IF(AND($AG188=1,COUNTIFS($W$2:$W$2500,$A188,$AE$2:$AE$2500,1)+COUNTIFS($X$2:$X$2500,$A188,$AE$2:$AE$2500,1)&gt;0),"","Yes"))</f>
      </c>
      <c r="AI188">
        <f>IF($AH188="Yes",$AG188,"")</f>
      </c>
      <c r="AJ188">
        <f>IF($AI188="","",$AI188+ROW()/1000000)</f>
      </c>
      <c r="AK188">
        <f>IF(OR($A188="",$P188="Yes",N($AG188)=0),"",$AG188+ROW()/1000000)</f>
      </c>
      <c r="AL188" t="str">
        <f>IF($A188="","",INDEX(games!$J:$J,ROW())&amp;"")</f>
      </c>
      <c r="AM188">
        <f>IF($A188="","",SUMPRODUCT($AO188:$BD188,'Map Analysis'!$AP$2^{0,1,2,3,4,5,6,7,8,9,10,11,12,13,14,15}))</f>
      </c>
      <c r="AN188">
        <f>IF($A188="","",$AM188+ROW()/10000000)</f>
      </c>
      <c r="AO188">
        <f>IF($A188="","",COUNTIF($W$2:$W$2500,$A188))</f>
      </c>
      <c r="AP188">
        <f>IF($A188="","",SUMIFS($BF$2:$BF$2500,$W$2:$W$2500,$A188))</f>
      </c>
      <c r="AQ188">
        <f>IF($A188="","",SUMIFS($BG$2:$BG$2500,$W$2:$W$2500,$A188))</f>
      </c>
      <c r="AR188">
        <f>IF($A188="","",SUMIFS($BH$2:$BH$2500,$W$2:$W$2500,$A188))</f>
      </c>
      <c r="AS188">
        <f>IF($A188="","",SUMIFS($BI$2:$BI$2500,$W$2:$W$2500,$A188))</f>
      </c>
      <c r="AT188">
        <f>IF($A188="","",SUMIFS($BJ$2:$BJ$2500,$W$2:$W$2500,$A188))</f>
      </c>
      <c r="AU188">
        <f>IF($A188="","",SUMIFS($BK$2:$BK$2500,$W$2:$W$2500,$A188))</f>
      </c>
      <c r="AV188">
        <f>IF($A188="","",SUMIFS($BL$2:$BL$2500,$W$2:$W$2500,$A188))</f>
      </c>
      <c r="AW188">
        <f>IF($A188="","",SUMIFS($BM$2:$BM$2500,$W$2:$W$2500,$A188))</f>
      </c>
      <c r="AX188">
        <f>IF($A188="","",SUMIFS($BN$2:$BN$2500,$W$2:$W$2500,$A188))</f>
      </c>
      <c r="AY188">
        <f>IF($A188="","",SUMIFS($BO$2:$BO$2500,$W$2:$W$2500,$A188))</f>
      </c>
      <c r="AZ188">
        <f>IF($A188="","",SUMIFS($BP$2:$BP$2500,$W$2:$W$2500,$A188))</f>
      </c>
      <c r="BA188">
        <f>IF($A188="","",SUMIFS($BQ$2:$BQ$2500,$W$2:$W$2500,$A188))</f>
      </c>
      <c r="BB188">
        <f>IF($A188="","",SUMIFS($BR$2:$BR$2500,$W$2:$W$2500,$A188))</f>
      </c>
      <c r="BC188">
        <f>IF($A188="","",SUMIFS($BS$2:$BS$2500,$W$2:$W$2500,$A188))</f>
      </c>
      <c r="BD188">
        <f>IF($A188="","",SUMIFS($BT$2:$BT$2500,$W$2:$W$2500,$A188))</f>
      </c>
      <c r="BF188">
        <f>IF($Z188="","",INDEX($AO$2:$AO$2000,$Z188))</f>
      </c>
      <c r="BG188">
        <f>IF($Z188="","",INDEX($AP$2:$AP$2000,$Z188))</f>
      </c>
      <c r="BH188">
        <f>IF($Z188="","",INDEX($AQ$2:$AQ$2000,$Z188))</f>
      </c>
      <c r="BI188">
        <f>IF($Z188="","",INDEX($AR$2:$AR$2000,$Z188))</f>
      </c>
      <c r="BJ188">
        <f>IF($Z188="","",INDEX($AS$2:$AS$2000,$Z188))</f>
      </c>
      <c r="BK188">
        <f>IF($Z188="","",INDEX($AT$2:$AT$2000,$Z188))</f>
      </c>
      <c r="BL188">
        <f>IF($Z188="","",INDEX($AU$2:$AU$2000,$Z188))</f>
      </c>
      <c r="BM188">
        <f>IF($Z188="","",INDEX($AV$2:$AV$2000,$Z188))</f>
      </c>
      <c r="BN188">
        <f>IF($Z188="","",INDEX($AW$2:$AW$2000,$Z188))</f>
      </c>
      <c r="BO188">
        <f>IF($Z188="","",INDEX($AX$2:$AX$2000,$Z188))</f>
      </c>
      <c r="BP188">
        <f>IF($Z188="","",INDEX($AY$2:$AY$2000,$Z188))</f>
      </c>
      <c r="BQ188">
        <f>IF($Z188="","",INDEX($AZ$2:$AZ$2000,$Z188))</f>
      </c>
      <c r="BR188">
        <f>IF($Z188="","",INDEX($BA$2:$BA$2000,$Z188))</f>
      </c>
      <c r="BS188">
        <f>IF($Z188="","",INDEX($BB$2:$BB$2000,$Z188))</f>
      </c>
      <c r="BT188">
        <f>IF($Z188="","",INDEX($BC$2:$BC$2000,$Z188))</f>
      </c>
      <c r="BV188">
        <f>IF(OR($A188="",$P188&lt;&gt;"Yes",$AH188="Yes"),"",1+N($AG188))</f>
      </c>
      <c r="BW188">
        <f>IF($A188="","",COUNTIFS($W$2:$W$2500,$A188,$BZ$2:$BZ$2500,"Yes")+COUNTIFS($X$2:$X$2500,$A188,$BY$2:$BY$2500,"Yes"))</f>
      </c>
      <c r="BX188">
        <f>IF(OR($A188="",$P188="Yes"),"",IF(N($BW188)=0,0,1+SUMIFS($CB$2:$CB$2500,$W$2:$W$2500,$A188)+SUMIFS($CA$2:$CA$2500,$X$2:$X$2500,$A188)))</f>
      </c>
      <c r="BY188" t="str">
        <f>IF($Y188="","",INDEX($AH$2:$AH$2000,$Y188)&amp;"")</f>
      </c>
      <c r="BZ188" t="str">
        <f>IF($Z188="","",INDEX($AH$2:$AH$2000,$Z188)&amp;"")</f>
      </c>
      <c r="CA188">
        <f>IF($Y188="","",INDEX($BV$2:$BV$2000,$Y188))</f>
      </c>
      <c r="CB188">
        <f>IF($Z188="","",INDEX($BV$2:$BV$2000,$Z188))</f>
      </c>
    </row>
    <row r="189">
      <c r="A189" t="str">
        <f>IF(TRIM(INDEX(games!$A:$A,ROW()))="","",TRIM(INDEX(games!$A:$A,ROW())))</f>
      </c>
      <c r="B189">
        <f>IF(OR($A189="",INDEX(games!$B:$B,ROW())=""),"",INDEX(games!$B:$B,ROW()))</f>
      </c>
      <c r="C189" t="str">
        <f>IF(OR($A189="",INDEX(games!$C:$C,ROW())=""),"",INDEX(games!$C:$C,ROW()))</f>
      </c>
      <c r="D189">
        <f>IF($A189="","",COUNTIF($W$2:$W$2500,$A189)+COUNTIF($X$2:$X$2500,$A189))</f>
      </c>
      <c r="E189">
        <f>IF($A189="","",IFERROR(MATCH($C189,$R$2:$R$5,0),0))</f>
      </c>
      <c r="F189">
        <f>IF($A189="","",MOD(ROW(),34))</f>
      </c>
      <c r="G189">
        <f>IF($A189="",NA(),IF($C189="Action",$B189,NA()))</f>
      </c>
      <c r="H189">
        <f>IF($A189="",NA(),IF($C189="Action",1+$F189*0.023,NA()))</f>
      </c>
      <c r="I189">
        <f>IF($A189="",NA(),IF($C189="Strategy",$B189,NA()))</f>
      </c>
      <c r="J189">
        <f>IF($A189="",NA(),IF($C189="Strategy",2+$F189*0.023,NA()))</f>
      </c>
      <c r="K189">
        <f>IF($A189="",NA(),IF($C189="Deckbuilder",$B189,NA()))</f>
      </c>
      <c r="L189">
        <f>IF($A189="",NA(),IF($C189="Deckbuilder",3+$F189*0.023,NA()))</f>
      </c>
      <c r="M189">
        <f>IF($A189="",NA(),IF($C189="Traditional",$B189,NA()))</f>
      </c>
      <c r="N189">
        <f>IF($A189="",NA(),IF($C189="Traditional",4+$F189*0.023,NA()))</f>
      </c>
      <c r="O189">
        <f>IF($A189="","",$D189+ROW()/1000000)</f>
      </c>
      <c r="P189" t="str">
        <f>IF(OR($A189="",INDEX(games!$H:$H,ROW())=""),"",INDEX(games!$H:$H,ROW()))</f>
      </c>
      <c r="Q189">
        <f>IF(OR($A189="",$P189&lt;&gt;"Yes"),"",$D189+ROW()/1000000)</f>
      </c>
      <c r="T189">
        <f>IF($Y189="","",INDEX($B$2:$B$2000,$Y189))</f>
      </c>
      <c r="U189">
        <f>IF($Z189="","",INDEX($B$2:$B$2000,$Z189))</f>
      </c>
      <c r="V189">
        <f>IF(OR($T189="",$U189=""),"",$U189-$T189)</f>
      </c>
      <c r="W189" t="str">
        <f>IF(TRIM(INDEX(connections!$A:$A,ROW()))="","",TRIM(INDEX(connections!$A:$A,ROW())))</f>
      </c>
      <c r="X189" t="str">
        <f>IF($W189="","",TRIM(INDEX(connections!$B:$B,ROW())))</f>
      </c>
      <c r="Y189">
        <f>IF($W189="","",IFERROR(MATCH($W189,$A$2:$A$2000,0),""))</f>
      </c>
      <c r="Z189">
        <f>IF($X189="","",IFERROR(MATCH($X189,$A$2:$A$2000,0),""))</f>
      </c>
      <c r="AA189" t="str">
        <f>IF($Y189="","",INDEX($P$2:$P$2000,$Y189))</f>
      </c>
      <c r="AB189" t="str">
        <f>IF($Z189="","",INDEX($P$2:$P$2000,$Z189))</f>
      </c>
      <c r="AC189">
        <f>IF(AND($AA189="Yes",$AB189="Yes"),1,"")</f>
      </c>
      <c r="AD189">
        <f>IF(OR($Y189="",$Z189=""),"",IF(INDEX($C$2:$C$2000,$Y189)=INDEX($C$2:$C$2000,$Z189),0,1))</f>
      </c>
      <c r="AE189">
        <f>IF($AC189&lt;&gt;1,"",IF(AND(INDEX($AG$2:$AG$2000,$Y189)=1,INDEX($AG$2:$AG$2000,$Z189)=1),1,""))</f>
      </c>
      <c r="AG189">
        <f>IF($A189="","",COUNTIFS($W$2:$W$2500,$A189,$AB$2:$AB$2500,"Yes")+COUNTIFS($X$2:$X$2500,$A189,$AA$2:$AA$2500,"Yes"))</f>
      </c>
      <c r="AH189" t="str">
        <f>IF(OR($P189&lt;&gt;"Yes",N($AG189)=0),"",IF(AND($AG189=1,COUNTIFS($W$2:$W$2500,$A189,$AE$2:$AE$2500,1)+COUNTIFS($X$2:$X$2500,$A189,$AE$2:$AE$2500,1)&gt;0),"","Yes"))</f>
      </c>
      <c r="AI189">
        <f>IF($AH189="Yes",$AG189,"")</f>
      </c>
      <c r="AJ189">
        <f>IF($AI189="","",$AI189+ROW()/1000000)</f>
      </c>
      <c r="AK189">
        <f>IF(OR($A189="",$P189="Yes",N($AG189)=0),"",$AG189+ROW()/1000000)</f>
      </c>
      <c r="AL189" t="str">
        <f>IF($A189="","",INDEX(games!$J:$J,ROW())&amp;"")</f>
      </c>
      <c r="AM189">
        <f>IF($A189="","",SUMPRODUCT($AO189:$BD189,'Map Analysis'!$AP$2^{0,1,2,3,4,5,6,7,8,9,10,11,12,13,14,15}))</f>
      </c>
      <c r="AN189">
        <f>IF($A189="","",$AM189+ROW()/10000000)</f>
      </c>
      <c r="AO189">
        <f>IF($A189="","",COUNTIF($W$2:$W$2500,$A189))</f>
      </c>
      <c r="AP189">
        <f>IF($A189="","",SUMIFS($BF$2:$BF$2500,$W$2:$W$2500,$A189))</f>
      </c>
      <c r="AQ189">
        <f>IF($A189="","",SUMIFS($BG$2:$BG$2500,$W$2:$W$2500,$A189))</f>
      </c>
      <c r="AR189">
        <f>IF($A189="","",SUMIFS($BH$2:$BH$2500,$W$2:$W$2500,$A189))</f>
      </c>
      <c r="AS189">
        <f>IF($A189="","",SUMIFS($BI$2:$BI$2500,$W$2:$W$2500,$A189))</f>
      </c>
      <c r="AT189">
        <f>IF($A189="","",SUMIFS($BJ$2:$BJ$2500,$W$2:$W$2500,$A189))</f>
      </c>
      <c r="AU189">
        <f>IF($A189="","",SUMIFS($BK$2:$BK$2500,$W$2:$W$2500,$A189))</f>
      </c>
      <c r="AV189">
        <f>IF($A189="","",SUMIFS($BL$2:$BL$2500,$W$2:$W$2500,$A189))</f>
      </c>
      <c r="AW189">
        <f>IF($A189="","",SUMIFS($BM$2:$BM$2500,$W$2:$W$2500,$A189))</f>
      </c>
      <c r="AX189">
        <f>IF($A189="","",SUMIFS($BN$2:$BN$2500,$W$2:$W$2500,$A189))</f>
      </c>
      <c r="AY189">
        <f>IF($A189="","",SUMIFS($BO$2:$BO$2500,$W$2:$W$2500,$A189))</f>
      </c>
      <c r="AZ189">
        <f>IF($A189="","",SUMIFS($BP$2:$BP$2500,$W$2:$W$2500,$A189))</f>
      </c>
      <c r="BA189">
        <f>IF($A189="","",SUMIFS($BQ$2:$BQ$2500,$W$2:$W$2500,$A189))</f>
      </c>
      <c r="BB189">
        <f>IF($A189="","",SUMIFS($BR$2:$BR$2500,$W$2:$W$2500,$A189))</f>
      </c>
      <c r="BC189">
        <f>IF($A189="","",SUMIFS($BS$2:$BS$2500,$W$2:$W$2500,$A189))</f>
      </c>
      <c r="BD189">
        <f>IF($A189="","",SUMIFS($BT$2:$BT$2500,$W$2:$W$2500,$A189))</f>
      </c>
      <c r="BF189">
        <f>IF($Z189="","",INDEX($AO$2:$AO$2000,$Z189))</f>
      </c>
      <c r="BG189">
        <f>IF($Z189="","",INDEX($AP$2:$AP$2000,$Z189))</f>
      </c>
      <c r="BH189">
        <f>IF($Z189="","",INDEX($AQ$2:$AQ$2000,$Z189))</f>
      </c>
      <c r="BI189">
        <f>IF($Z189="","",INDEX($AR$2:$AR$2000,$Z189))</f>
      </c>
      <c r="BJ189">
        <f>IF($Z189="","",INDEX($AS$2:$AS$2000,$Z189))</f>
      </c>
      <c r="BK189">
        <f>IF($Z189="","",INDEX($AT$2:$AT$2000,$Z189))</f>
      </c>
      <c r="BL189">
        <f>IF($Z189="","",INDEX($AU$2:$AU$2000,$Z189))</f>
      </c>
      <c r="BM189">
        <f>IF($Z189="","",INDEX($AV$2:$AV$2000,$Z189))</f>
      </c>
      <c r="BN189">
        <f>IF($Z189="","",INDEX($AW$2:$AW$2000,$Z189))</f>
      </c>
      <c r="BO189">
        <f>IF($Z189="","",INDEX($AX$2:$AX$2000,$Z189))</f>
      </c>
      <c r="BP189">
        <f>IF($Z189="","",INDEX($AY$2:$AY$2000,$Z189))</f>
      </c>
      <c r="BQ189">
        <f>IF($Z189="","",INDEX($AZ$2:$AZ$2000,$Z189))</f>
      </c>
      <c r="BR189">
        <f>IF($Z189="","",INDEX($BA$2:$BA$2000,$Z189))</f>
      </c>
      <c r="BS189">
        <f>IF($Z189="","",INDEX($BB$2:$BB$2000,$Z189))</f>
      </c>
      <c r="BT189">
        <f>IF($Z189="","",INDEX($BC$2:$BC$2000,$Z189))</f>
      </c>
      <c r="BV189">
        <f>IF(OR($A189="",$P189&lt;&gt;"Yes",$AH189="Yes"),"",1+N($AG189))</f>
      </c>
      <c r="BW189">
        <f>IF($A189="","",COUNTIFS($W$2:$W$2500,$A189,$BZ$2:$BZ$2500,"Yes")+COUNTIFS($X$2:$X$2500,$A189,$BY$2:$BY$2500,"Yes"))</f>
      </c>
      <c r="BX189">
        <f>IF(OR($A189="",$P189="Yes"),"",IF(N($BW189)=0,0,1+SUMIFS($CB$2:$CB$2500,$W$2:$W$2500,$A189)+SUMIFS($CA$2:$CA$2500,$X$2:$X$2500,$A189)))</f>
      </c>
      <c r="BY189" t="str">
        <f>IF($Y189="","",INDEX($AH$2:$AH$2000,$Y189)&amp;"")</f>
      </c>
      <c r="BZ189" t="str">
        <f>IF($Z189="","",INDEX($AH$2:$AH$2000,$Z189)&amp;"")</f>
      </c>
      <c r="CA189">
        <f>IF($Y189="","",INDEX($BV$2:$BV$2000,$Y189))</f>
      </c>
      <c r="CB189">
        <f>IF($Z189="","",INDEX($BV$2:$BV$2000,$Z189))</f>
      </c>
    </row>
    <row r="190">
      <c r="A190" t="str">
        <f>IF(TRIM(INDEX(games!$A:$A,ROW()))="","",TRIM(INDEX(games!$A:$A,ROW())))</f>
      </c>
      <c r="B190">
        <f>IF(OR($A190="",INDEX(games!$B:$B,ROW())=""),"",INDEX(games!$B:$B,ROW()))</f>
      </c>
      <c r="C190" t="str">
        <f>IF(OR($A190="",INDEX(games!$C:$C,ROW())=""),"",INDEX(games!$C:$C,ROW()))</f>
      </c>
      <c r="D190">
        <f>IF($A190="","",COUNTIF($W$2:$W$2500,$A190)+COUNTIF($X$2:$X$2500,$A190))</f>
      </c>
      <c r="E190">
        <f>IF($A190="","",IFERROR(MATCH($C190,$R$2:$R$5,0),0))</f>
      </c>
      <c r="F190">
        <f>IF($A190="","",MOD(ROW(),34))</f>
      </c>
      <c r="G190">
        <f>IF($A190="",NA(),IF($C190="Action",$B190,NA()))</f>
      </c>
      <c r="H190">
        <f>IF($A190="",NA(),IF($C190="Action",1+$F190*0.023,NA()))</f>
      </c>
      <c r="I190">
        <f>IF($A190="",NA(),IF($C190="Strategy",$B190,NA()))</f>
      </c>
      <c r="J190">
        <f>IF($A190="",NA(),IF($C190="Strategy",2+$F190*0.023,NA()))</f>
      </c>
      <c r="K190">
        <f>IF($A190="",NA(),IF($C190="Deckbuilder",$B190,NA()))</f>
      </c>
      <c r="L190">
        <f>IF($A190="",NA(),IF($C190="Deckbuilder",3+$F190*0.023,NA()))</f>
      </c>
      <c r="M190">
        <f>IF($A190="",NA(),IF($C190="Traditional",$B190,NA()))</f>
      </c>
      <c r="N190">
        <f>IF($A190="",NA(),IF($C190="Traditional",4+$F190*0.023,NA()))</f>
      </c>
      <c r="O190">
        <f>IF($A190="","",$D190+ROW()/1000000)</f>
      </c>
      <c r="P190" t="str">
        <f>IF(OR($A190="",INDEX(games!$H:$H,ROW())=""),"",INDEX(games!$H:$H,ROW()))</f>
      </c>
      <c r="Q190">
        <f>IF(OR($A190="",$P190&lt;&gt;"Yes"),"",$D190+ROW()/1000000)</f>
      </c>
      <c r="T190">
        <f>IF($Y190="","",INDEX($B$2:$B$2000,$Y190))</f>
      </c>
      <c r="U190">
        <f>IF($Z190="","",INDEX($B$2:$B$2000,$Z190))</f>
      </c>
      <c r="V190">
        <f>IF(OR($T190="",$U190=""),"",$U190-$T190)</f>
      </c>
      <c r="W190" t="str">
        <f>IF(TRIM(INDEX(connections!$A:$A,ROW()))="","",TRIM(INDEX(connections!$A:$A,ROW())))</f>
      </c>
      <c r="X190" t="str">
        <f>IF($W190="","",TRIM(INDEX(connections!$B:$B,ROW())))</f>
      </c>
      <c r="Y190">
        <f>IF($W190="","",IFERROR(MATCH($W190,$A$2:$A$2000,0),""))</f>
      </c>
      <c r="Z190">
        <f>IF($X190="","",IFERROR(MATCH($X190,$A$2:$A$2000,0),""))</f>
      </c>
      <c r="AA190" t="str">
        <f>IF($Y190="","",INDEX($P$2:$P$2000,$Y190))</f>
      </c>
      <c r="AB190" t="str">
        <f>IF($Z190="","",INDEX($P$2:$P$2000,$Z190))</f>
      </c>
      <c r="AC190">
        <f>IF(AND($AA190="Yes",$AB190="Yes"),1,"")</f>
      </c>
      <c r="AD190">
        <f>IF(OR($Y190="",$Z190=""),"",IF(INDEX($C$2:$C$2000,$Y190)=INDEX($C$2:$C$2000,$Z190),0,1))</f>
      </c>
      <c r="AE190">
        <f>IF($AC190&lt;&gt;1,"",IF(AND(INDEX($AG$2:$AG$2000,$Y190)=1,INDEX($AG$2:$AG$2000,$Z190)=1),1,""))</f>
      </c>
      <c r="AG190">
        <f>IF($A190="","",COUNTIFS($W$2:$W$2500,$A190,$AB$2:$AB$2500,"Yes")+COUNTIFS($X$2:$X$2500,$A190,$AA$2:$AA$2500,"Yes"))</f>
      </c>
      <c r="AH190" t="str">
        <f>IF(OR($P190&lt;&gt;"Yes",N($AG190)=0),"",IF(AND($AG190=1,COUNTIFS($W$2:$W$2500,$A190,$AE$2:$AE$2500,1)+COUNTIFS($X$2:$X$2500,$A190,$AE$2:$AE$2500,1)&gt;0),"","Yes"))</f>
      </c>
      <c r="AI190">
        <f>IF($AH190="Yes",$AG190,"")</f>
      </c>
      <c r="AJ190">
        <f>IF($AI190="","",$AI190+ROW()/1000000)</f>
      </c>
      <c r="AK190">
        <f>IF(OR($A190="",$P190="Yes",N($AG190)=0),"",$AG190+ROW()/1000000)</f>
      </c>
      <c r="AL190" t="str">
        <f>IF($A190="","",INDEX(games!$J:$J,ROW())&amp;"")</f>
      </c>
      <c r="AM190">
        <f>IF($A190="","",SUMPRODUCT($AO190:$BD190,'Map Analysis'!$AP$2^{0,1,2,3,4,5,6,7,8,9,10,11,12,13,14,15}))</f>
      </c>
      <c r="AN190">
        <f>IF($A190="","",$AM190+ROW()/10000000)</f>
      </c>
      <c r="AO190">
        <f>IF($A190="","",COUNTIF($W$2:$W$2500,$A190))</f>
      </c>
      <c r="AP190">
        <f>IF($A190="","",SUMIFS($BF$2:$BF$2500,$W$2:$W$2500,$A190))</f>
      </c>
      <c r="AQ190">
        <f>IF($A190="","",SUMIFS($BG$2:$BG$2500,$W$2:$W$2500,$A190))</f>
      </c>
      <c r="AR190">
        <f>IF($A190="","",SUMIFS($BH$2:$BH$2500,$W$2:$W$2500,$A190))</f>
      </c>
      <c r="AS190">
        <f>IF($A190="","",SUMIFS($BI$2:$BI$2500,$W$2:$W$2500,$A190))</f>
      </c>
      <c r="AT190">
        <f>IF($A190="","",SUMIFS($BJ$2:$BJ$2500,$W$2:$W$2500,$A190))</f>
      </c>
      <c r="AU190">
        <f>IF($A190="","",SUMIFS($BK$2:$BK$2500,$W$2:$W$2500,$A190))</f>
      </c>
      <c r="AV190">
        <f>IF($A190="","",SUMIFS($BL$2:$BL$2500,$W$2:$W$2500,$A190))</f>
      </c>
      <c r="AW190">
        <f>IF($A190="","",SUMIFS($BM$2:$BM$2500,$W$2:$W$2500,$A190))</f>
      </c>
      <c r="AX190">
        <f>IF($A190="","",SUMIFS($BN$2:$BN$2500,$W$2:$W$2500,$A190))</f>
      </c>
      <c r="AY190">
        <f>IF($A190="","",SUMIFS($BO$2:$BO$2500,$W$2:$W$2500,$A190))</f>
      </c>
      <c r="AZ190">
        <f>IF($A190="","",SUMIFS($BP$2:$BP$2500,$W$2:$W$2500,$A190))</f>
      </c>
      <c r="BA190">
        <f>IF($A190="","",SUMIFS($BQ$2:$BQ$2500,$W$2:$W$2500,$A190))</f>
      </c>
      <c r="BB190">
        <f>IF($A190="","",SUMIFS($BR$2:$BR$2500,$W$2:$W$2500,$A190))</f>
      </c>
      <c r="BC190">
        <f>IF($A190="","",SUMIFS($BS$2:$BS$2500,$W$2:$W$2500,$A190))</f>
      </c>
      <c r="BD190">
        <f>IF($A190="","",SUMIFS($BT$2:$BT$2500,$W$2:$W$2500,$A190))</f>
      </c>
      <c r="BF190">
        <f>IF($Z190="","",INDEX($AO$2:$AO$2000,$Z190))</f>
      </c>
      <c r="BG190">
        <f>IF($Z190="","",INDEX($AP$2:$AP$2000,$Z190))</f>
      </c>
      <c r="BH190">
        <f>IF($Z190="","",INDEX($AQ$2:$AQ$2000,$Z190))</f>
      </c>
      <c r="BI190">
        <f>IF($Z190="","",INDEX($AR$2:$AR$2000,$Z190))</f>
      </c>
      <c r="BJ190">
        <f>IF($Z190="","",INDEX($AS$2:$AS$2000,$Z190))</f>
      </c>
      <c r="BK190">
        <f>IF($Z190="","",INDEX($AT$2:$AT$2000,$Z190))</f>
      </c>
      <c r="BL190">
        <f>IF($Z190="","",INDEX($AU$2:$AU$2000,$Z190))</f>
      </c>
      <c r="BM190">
        <f>IF($Z190="","",INDEX($AV$2:$AV$2000,$Z190))</f>
      </c>
      <c r="BN190">
        <f>IF($Z190="","",INDEX($AW$2:$AW$2000,$Z190))</f>
      </c>
      <c r="BO190">
        <f>IF($Z190="","",INDEX($AX$2:$AX$2000,$Z190))</f>
      </c>
      <c r="BP190">
        <f>IF($Z190="","",INDEX($AY$2:$AY$2000,$Z190))</f>
      </c>
      <c r="BQ190">
        <f>IF($Z190="","",INDEX($AZ$2:$AZ$2000,$Z190))</f>
      </c>
      <c r="BR190">
        <f>IF($Z190="","",INDEX($BA$2:$BA$2000,$Z190))</f>
      </c>
      <c r="BS190">
        <f>IF($Z190="","",INDEX($BB$2:$BB$2000,$Z190))</f>
      </c>
      <c r="BT190">
        <f>IF($Z190="","",INDEX($BC$2:$BC$2000,$Z190))</f>
      </c>
      <c r="BV190">
        <f>IF(OR($A190="",$P190&lt;&gt;"Yes",$AH190="Yes"),"",1+N($AG190))</f>
      </c>
      <c r="BW190">
        <f>IF($A190="","",COUNTIFS($W$2:$W$2500,$A190,$BZ$2:$BZ$2500,"Yes")+COUNTIFS($X$2:$X$2500,$A190,$BY$2:$BY$2500,"Yes"))</f>
      </c>
      <c r="BX190">
        <f>IF(OR($A190="",$P190="Yes"),"",IF(N($BW190)=0,0,1+SUMIFS($CB$2:$CB$2500,$W$2:$W$2500,$A190)+SUMIFS($CA$2:$CA$2500,$X$2:$X$2500,$A190)))</f>
      </c>
      <c r="BY190" t="str">
        <f>IF($Y190="","",INDEX($AH$2:$AH$2000,$Y190)&amp;"")</f>
      </c>
      <c r="BZ190" t="str">
        <f>IF($Z190="","",INDEX($AH$2:$AH$2000,$Z190)&amp;"")</f>
      </c>
      <c r="CA190">
        <f>IF($Y190="","",INDEX($BV$2:$BV$2000,$Y190))</f>
      </c>
      <c r="CB190">
        <f>IF($Z190="","",INDEX($BV$2:$BV$2000,$Z190))</f>
      </c>
    </row>
    <row r="191">
      <c r="A191" t="str">
        <f>IF(TRIM(INDEX(games!$A:$A,ROW()))="","",TRIM(INDEX(games!$A:$A,ROW())))</f>
      </c>
      <c r="B191">
        <f>IF(OR($A191="",INDEX(games!$B:$B,ROW())=""),"",INDEX(games!$B:$B,ROW()))</f>
      </c>
      <c r="C191" t="str">
        <f>IF(OR($A191="",INDEX(games!$C:$C,ROW())=""),"",INDEX(games!$C:$C,ROW()))</f>
      </c>
      <c r="D191">
        <f>IF($A191="","",COUNTIF($W$2:$W$2500,$A191)+COUNTIF($X$2:$X$2500,$A191))</f>
      </c>
      <c r="E191">
        <f>IF($A191="","",IFERROR(MATCH($C191,$R$2:$R$5,0),0))</f>
      </c>
      <c r="F191">
        <f>IF($A191="","",MOD(ROW(),34))</f>
      </c>
      <c r="G191">
        <f>IF($A191="",NA(),IF($C191="Action",$B191,NA()))</f>
      </c>
      <c r="H191">
        <f>IF($A191="",NA(),IF($C191="Action",1+$F191*0.023,NA()))</f>
      </c>
      <c r="I191">
        <f>IF($A191="",NA(),IF($C191="Strategy",$B191,NA()))</f>
      </c>
      <c r="J191">
        <f>IF($A191="",NA(),IF($C191="Strategy",2+$F191*0.023,NA()))</f>
      </c>
      <c r="K191">
        <f>IF($A191="",NA(),IF($C191="Deckbuilder",$B191,NA()))</f>
      </c>
      <c r="L191">
        <f>IF($A191="",NA(),IF($C191="Deckbuilder",3+$F191*0.023,NA()))</f>
      </c>
      <c r="M191">
        <f>IF($A191="",NA(),IF($C191="Traditional",$B191,NA()))</f>
      </c>
      <c r="N191">
        <f>IF($A191="",NA(),IF($C191="Traditional",4+$F191*0.023,NA()))</f>
      </c>
      <c r="O191">
        <f>IF($A191="","",$D191+ROW()/1000000)</f>
      </c>
      <c r="P191" t="str">
        <f>IF(OR($A191="",INDEX(games!$H:$H,ROW())=""),"",INDEX(games!$H:$H,ROW()))</f>
      </c>
      <c r="Q191">
        <f>IF(OR($A191="",$P191&lt;&gt;"Yes"),"",$D191+ROW()/1000000)</f>
      </c>
      <c r="T191">
        <f>IF($Y191="","",INDEX($B$2:$B$2000,$Y191))</f>
      </c>
      <c r="U191">
        <f>IF($Z191="","",INDEX($B$2:$B$2000,$Z191))</f>
      </c>
      <c r="V191">
        <f>IF(OR($T191="",$U191=""),"",$U191-$T191)</f>
      </c>
      <c r="W191" t="str">
        <f>IF(TRIM(INDEX(connections!$A:$A,ROW()))="","",TRIM(INDEX(connections!$A:$A,ROW())))</f>
      </c>
      <c r="X191" t="str">
        <f>IF($W191="","",TRIM(INDEX(connections!$B:$B,ROW())))</f>
      </c>
      <c r="Y191">
        <f>IF($W191="","",IFERROR(MATCH($W191,$A$2:$A$2000,0),""))</f>
      </c>
      <c r="Z191">
        <f>IF($X191="","",IFERROR(MATCH($X191,$A$2:$A$2000,0),""))</f>
      </c>
      <c r="AA191" t="str">
        <f>IF($Y191="","",INDEX($P$2:$P$2000,$Y191))</f>
      </c>
      <c r="AB191" t="str">
        <f>IF($Z191="","",INDEX($P$2:$P$2000,$Z191))</f>
      </c>
      <c r="AC191">
        <f>IF(AND($AA191="Yes",$AB191="Yes"),1,"")</f>
      </c>
      <c r="AD191">
        <f>IF(OR($Y191="",$Z191=""),"",IF(INDEX($C$2:$C$2000,$Y191)=INDEX($C$2:$C$2000,$Z191),0,1))</f>
      </c>
      <c r="AE191">
        <f>IF($AC191&lt;&gt;1,"",IF(AND(INDEX($AG$2:$AG$2000,$Y191)=1,INDEX($AG$2:$AG$2000,$Z191)=1),1,""))</f>
      </c>
      <c r="AG191">
        <f>IF($A191="","",COUNTIFS($W$2:$W$2500,$A191,$AB$2:$AB$2500,"Yes")+COUNTIFS($X$2:$X$2500,$A191,$AA$2:$AA$2500,"Yes"))</f>
      </c>
      <c r="AH191" t="str">
        <f>IF(OR($P191&lt;&gt;"Yes",N($AG191)=0),"",IF(AND($AG191=1,COUNTIFS($W$2:$W$2500,$A191,$AE$2:$AE$2500,1)+COUNTIFS($X$2:$X$2500,$A191,$AE$2:$AE$2500,1)&gt;0),"","Yes"))</f>
      </c>
      <c r="AI191">
        <f>IF($AH191="Yes",$AG191,"")</f>
      </c>
      <c r="AJ191">
        <f>IF($AI191="","",$AI191+ROW()/1000000)</f>
      </c>
      <c r="AK191">
        <f>IF(OR($A191="",$P191="Yes",N($AG191)=0),"",$AG191+ROW()/1000000)</f>
      </c>
      <c r="AL191" t="str">
        <f>IF($A191="","",INDEX(games!$J:$J,ROW())&amp;"")</f>
      </c>
      <c r="AM191">
        <f>IF($A191="","",SUMPRODUCT($AO191:$BD191,'Map Analysis'!$AP$2^{0,1,2,3,4,5,6,7,8,9,10,11,12,13,14,15}))</f>
      </c>
      <c r="AN191">
        <f>IF($A191="","",$AM191+ROW()/10000000)</f>
      </c>
      <c r="AO191">
        <f>IF($A191="","",COUNTIF($W$2:$W$2500,$A191))</f>
      </c>
      <c r="AP191">
        <f>IF($A191="","",SUMIFS($BF$2:$BF$2500,$W$2:$W$2500,$A191))</f>
      </c>
      <c r="AQ191">
        <f>IF($A191="","",SUMIFS($BG$2:$BG$2500,$W$2:$W$2500,$A191))</f>
      </c>
      <c r="AR191">
        <f>IF($A191="","",SUMIFS($BH$2:$BH$2500,$W$2:$W$2500,$A191))</f>
      </c>
      <c r="AS191">
        <f>IF($A191="","",SUMIFS($BI$2:$BI$2500,$W$2:$W$2500,$A191))</f>
      </c>
      <c r="AT191">
        <f>IF($A191="","",SUMIFS($BJ$2:$BJ$2500,$W$2:$W$2500,$A191))</f>
      </c>
      <c r="AU191">
        <f>IF($A191="","",SUMIFS($BK$2:$BK$2500,$W$2:$W$2500,$A191))</f>
      </c>
      <c r="AV191">
        <f>IF($A191="","",SUMIFS($BL$2:$BL$2500,$W$2:$W$2500,$A191))</f>
      </c>
      <c r="AW191">
        <f>IF($A191="","",SUMIFS($BM$2:$BM$2500,$W$2:$W$2500,$A191))</f>
      </c>
      <c r="AX191">
        <f>IF($A191="","",SUMIFS($BN$2:$BN$2500,$W$2:$W$2500,$A191))</f>
      </c>
      <c r="AY191">
        <f>IF($A191="","",SUMIFS($BO$2:$BO$2500,$W$2:$W$2500,$A191))</f>
      </c>
      <c r="AZ191">
        <f>IF($A191="","",SUMIFS($BP$2:$BP$2500,$W$2:$W$2500,$A191))</f>
      </c>
      <c r="BA191">
        <f>IF($A191="","",SUMIFS($BQ$2:$BQ$2500,$W$2:$W$2500,$A191))</f>
      </c>
      <c r="BB191">
        <f>IF($A191="","",SUMIFS($BR$2:$BR$2500,$W$2:$W$2500,$A191))</f>
      </c>
      <c r="BC191">
        <f>IF($A191="","",SUMIFS($BS$2:$BS$2500,$W$2:$W$2500,$A191))</f>
      </c>
      <c r="BD191">
        <f>IF($A191="","",SUMIFS($BT$2:$BT$2500,$W$2:$W$2500,$A191))</f>
      </c>
      <c r="BF191">
        <f>IF($Z191="","",INDEX($AO$2:$AO$2000,$Z191))</f>
      </c>
      <c r="BG191">
        <f>IF($Z191="","",INDEX($AP$2:$AP$2000,$Z191))</f>
      </c>
      <c r="BH191">
        <f>IF($Z191="","",INDEX($AQ$2:$AQ$2000,$Z191))</f>
      </c>
      <c r="BI191">
        <f>IF($Z191="","",INDEX($AR$2:$AR$2000,$Z191))</f>
      </c>
      <c r="BJ191">
        <f>IF($Z191="","",INDEX($AS$2:$AS$2000,$Z191))</f>
      </c>
      <c r="BK191">
        <f>IF($Z191="","",INDEX($AT$2:$AT$2000,$Z191))</f>
      </c>
      <c r="BL191">
        <f>IF($Z191="","",INDEX($AU$2:$AU$2000,$Z191))</f>
      </c>
      <c r="BM191">
        <f>IF($Z191="","",INDEX($AV$2:$AV$2000,$Z191))</f>
      </c>
      <c r="BN191">
        <f>IF($Z191="","",INDEX($AW$2:$AW$2000,$Z191))</f>
      </c>
      <c r="BO191">
        <f>IF($Z191="","",INDEX($AX$2:$AX$2000,$Z191))</f>
      </c>
      <c r="BP191">
        <f>IF($Z191="","",INDEX($AY$2:$AY$2000,$Z191))</f>
      </c>
      <c r="BQ191">
        <f>IF($Z191="","",INDEX($AZ$2:$AZ$2000,$Z191))</f>
      </c>
      <c r="BR191">
        <f>IF($Z191="","",INDEX($BA$2:$BA$2000,$Z191))</f>
      </c>
      <c r="BS191">
        <f>IF($Z191="","",INDEX($BB$2:$BB$2000,$Z191))</f>
      </c>
      <c r="BT191">
        <f>IF($Z191="","",INDEX($BC$2:$BC$2000,$Z191))</f>
      </c>
      <c r="BV191">
        <f>IF(OR($A191="",$P191&lt;&gt;"Yes",$AH191="Yes"),"",1+N($AG191))</f>
      </c>
      <c r="BW191">
        <f>IF($A191="","",COUNTIFS($W$2:$W$2500,$A191,$BZ$2:$BZ$2500,"Yes")+COUNTIFS($X$2:$X$2500,$A191,$BY$2:$BY$2500,"Yes"))</f>
      </c>
      <c r="BX191">
        <f>IF(OR($A191="",$P191="Yes"),"",IF(N($BW191)=0,0,1+SUMIFS($CB$2:$CB$2500,$W$2:$W$2500,$A191)+SUMIFS($CA$2:$CA$2500,$X$2:$X$2500,$A191)))</f>
      </c>
      <c r="BY191" t="str">
        <f>IF($Y191="","",INDEX($AH$2:$AH$2000,$Y191)&amp;"")</f>
      </c>
      <c r="BZ191" t="str">
        <f>IF($Z191="","",INDEX($AH$2:$AH$2000,$Z191)&amp;"")</f>
      </c>
      <c r="CA191">
        <f>IF($Y191="","",INDEX($BV$2:$BV$2000,$Y191))</f>
      </c>
      <c r="CB191">
        <f>IF($Z191="","",INDEX($BV$2:$BV$2000,$Z191))</f>
      </c>
    </row>
    <row r="192">
      <c r="A192" t="str">
        <f>IF(TRIM(INDEX(games!$A:$A,ROW()))="","",TRIM(INDEX(games!$A:$A,ROW())))</f>
      </c>
      <c r="B192">
        <f>IF(OR($A192="",INDEX(games!$B:$B,ROW())=""),"",INDEX(games!$B:$B,ROW()))</f>
      </c>
      <c r="C192" t="str">
        <f>IF(OR($A192="",INDEX(games!$C:$C,ROW())=""),"",INDEX(games!$C:$C,ROW()))</f>
      </c>
      <c r="D192">
        <f>IF($A192="","",COUNTIF($W$2:$W$2500,$A192)+COUNTIF($X$2:$X$2500,$A192))</f>
      </c>
      <c r="E192">
        <f>IF($A192="","",IFERROR(MATCH($C192,$R$2:$R$5,0),0))</f>
      </c>
      <c r="F192">
        <f>IF($A192="","",MOD(ROW(),34))</f>
      </c>
      <c r="G192">
        <f>IF($A192="",NA(),IF($C192="Action",$B192,NA()))</f>
      </c>
      <c r="H192">
        <f>IF($A192="",NA(),IF($C192="Action",1+$F192*0.023,NA()))</f>
      </c>
      <c r="I192">
        <f>IF($A192="",NA(),IF($C192="Strategy",$B192,NA()))</f>
      </c>
      <c r="J192">
        <f>IF($A192="",NA(),IF($C192="Strategy",2+$F192*0.023,NA()))</f>
      </c>
      <c r="K192">
        <f>IF($A192="",NA(),IF($C192="Deckbuilder",$B192,NA()))</f>
      </c>
      <c r="L192">
        <f>IF($A192="",NA(),IF($C192="Deckbuilder",3+$F192*0.023,NA()))</f>
      </c>
      <c r="M192">
        <f>IF($A192="",NA(),IF($C192="Traditional",$B192,NA()))</f>
      </c>
      <c r="N192">
        <f>IF($A192="",NA(),IF($C192="Traditional",4+$F192*0.023,NA()))</f>
      </c>
      <c r="O192">
        <f>IF($A192="","",$D192+ROW()/1000000)</f>
      </c>
      <c r="P192" t="str">
        <f>IF(OR($A192="",INDEX(games!$H:$H,ROW())=""),"",INDEX(games!$H:$H,ROW()))</f>
      </c>
      <c r="Q192">
        <f>IF(OR($A192="",$P192&lt;&gt;"Yes"),"",$D192+ROW()/1000000)</f>
      </c>
      <c r="T192">
        <f>IF($Y192="","",INDEX($B$2:$B$2000,$Y192))</f>
      </c>
      <c r="U192">
        <f>IF($Z192="","",INDEX($B$2:$B$2000,$Z192))</f>
      </c>
      <c r="V192">
        <f>IF(OR($T192="",$U192=""),"",$U192-$T192)</f>
      </c>
      <c r="W192" t="str">
        <f>IF(TRIM(INDEX(connections!$A:$A,ROW()))="","",TRIM(INDEX(connections!$A:$A,ROW())))</f>
      </c>
      <c r="X192" t="str">
        <f>IF($W192="","",TRIM(INDEX(connections!$B:$B,ROW())))</f>
      </c>
      <c r="Y192">
        <f>IF($W192="","",IFERROR(MATCH($W192,$A$2:$A$2000,0),""))</f>
      </c>
      <c r="Z192">
        <f>IF($X192="","",IFERROR(MATCH($X192,$A$2:$A$2000,0),""))</f>
      </c>
      <c r="AA192" t="str">
        <f>IF($Y192="","",INDEX($P$2:$P$2000,$Y192))</f>
      </c>
      <c r="AB192" t="str">
        <f>IF($Z192="","",INDEX($P$2:$P$2000,$Z192))</f>
      </c>
      <c r="AC192">
        <f>IF(AND($AA192="Yes",$AB192="Yes"),1,"")</f>
      </c>
      <c r="AD192">
        <f>IF(OR($Y192="",$Z192=""),"",IF(INDEX($C$2:$C$2000,$Y192)=INDEX($C$2:$C$2000,$Z192),0,1))</f>
      </c>
      <c r="AE192">
        <f>IF($AC192&lt;&gt;1,"",IF(AND(INDEX($AG$2:$AG$2000,$Y192)=1,INDEX($AG$2:$AG$2000,$Z192)=1),1,""))</f>
      </c>
      <c r="AG192">
        <f>IF($A192="","",COUNTIFS($W$2:$W$2500,$A192,$AB$2:$AB$2500,"Yes")+COUNTIFS($X$2:$X$2500,$A192,$AA$2:$AA$2500,"Yes"))</f>
      </c>
      <c r="AH192" t="str">
        <f>IF(OR($P192&lt;&gt;"Yes",N($AG192)=0),"",IF(AND($AG192=1,COUNTIFS($W$2:$W$2500,$A192,$AE$2:$AE$2500,1)+COUNTIFS($X$2:$X$2500,$A192,$AE$2:$AE$2500,1)&gt;0),"","Yes"))</f>
      </c>
      <c r="AI192">
        <f>IF($AH192="Yes",$AG192,"")</f>
      </c>
      <c r="AJ192">
        <f>IF($AI192="","",$AI192+ROW()/1000000)</f>
      </c>
      <c r="AK192">
        <f>IF(OR($A192="",$P192="Yes",N($AG192)=0),"",$AG192+ROW()/1000000)</f>
      </c>
      <c r="AL192" t="str">
        <f>IF($A192="","",INDEX(games!$J:$J,ROW())&amp;"")</f>
      </c>
      <c r="AM192">
        <f>IF($A192="","",SUMPRODUCT($AO192:$BD192,'Map Analysis'!$AP$2^{0,1,2,3,4,5,6,7,8,9,10,11,12,13,14,15}))</f>
      </c>
      <c r="AN192">
        <f>IF($A192="","",$AM192+ROW()/10000000)</f>
      </c>
      <c r="AO192">
        <f>IF($A192="","",COUNTIF($W$2:$W$2500,$A192))</f>
      </c>
      <c r="AP192">
        <f>IF($A192="","",SUMIFS($BF$2:$BF$2500,$W$2:$W$2500,$A192))</f>
      </c>
      <c r="AQ192">
        <f>IF($A192="","",SUMIFS($BG$2:$BG$2500,$W$2:$W$2500,$A192))</f>
      </c>
      <c r="AR192">
        <f>IF($A192="","",SUMIFS($BH$2:$BH$2500,$W$2:$W$2500,$A192))</f>
      </c>
      <c r="AS192">
        <f>IF($A192="","",SUMIFS($BI$2:$BI$2500,$W$2:$W$2500,$A192))</f>
      </c>
      <c r="AT192">
        <f>IF($A192="","",SUMIFS($BJ$2:$BJ$2500,$W$2:$W$2500,$A192))</f>
      </c>
      <c r="AU192">
        <f>IF($A192="","",SUMIFS($BK$2:$BK$2500,$W$2:$W$2500,$A192))</f>
      </c>
      <c r="AV192">
        <f>IF($A192="","",SUMIFS($BL$2:$BL$2500,$W$2:$W$2500,$A192))</f>
      </c>
      <c r="AW192">
        <f>IF($A192="","",SUMIFS($BM$2:$BM$2500,$W$2:$W$2500,$A192))</f>
      </c>
      <c r="AX192">
        <f>IF($A192="","",SUMIFS($BN$2:$BN$2500,$W$2:$W$2500,$A192))</f>
      </c>
      <c r="AY192">
        <f>IF($A192="","",SUMIFS($BO$2:$BO$2500,$W$2:$W$2500,$A192))</f>
      </c>
      <c r="AZ192">
        <f>IF($A192="","",SUMIFS($BP$2:$BP$2500,$W$2:$W$2500,$A192))</f>
      </c>
      <c r="BA192">
        <f>IF($A192="","",SUMIFS($BQ$2:$BQ$2500,$W$2:$W$2500,$A192))</f>
      </c>
      <c r="BB192">
        <f>IF($A192="","",SUMIFS($BR$2:$BR$2500,$W$2:$W$2500,$A192))</f>
      </c>
      <c r="BC192">
        <f>IF($A192="","",SUMIFS($BS$2:$BS$2500,$W$2:$W$2500,$A192))</f>
      </c>
      <c r="BD192">
        <f>IF($A192="","",SUMIFS($BT$2:$BT$2500,$W$2:$W$2500,$A192))</f>
      </c>
      <c r="BF192">
        <f>IF($Z192="","",INDEX($AO$2:$AO$2000,$Z192))</f>
      </c>
      <c r="BG192">
        <f>IF($Z192="","",INDEX($AP$2:$AP$2000,$Z192))</f>
      </c>
      <c r="BH192">
        <f>IF($Z192="","",INDEX($AQ$2:$AQ$2000,$Z192))</f>
      </c>
      <c r="BI192">
        <f>IF($Z192="","",INDEX($AR$2:$AR$2000,$Z192))</f>
      </c>
      <c r="BJ192">
        <f>IF($Z192="","",INDEX($AS$2:$AS$2000,$Z192))</f>
      </c>
      <c r="BK192">
        <f>IF($Z192="","",INDEX($AT$2:$AT$2000,$Z192))</f>
      </c>
      <c r="BL192">
        <f>IF($Z192="","",INDEX($AU$2:$AU$2000,$Z192))</f>
      </c>
      <c r="BM192">
        <f>IF($Z192="","",INDEX($AV$2:$AV$2000,$Z192))</f>
      </c>
      <c r="BN192">
        <f>IF($Z192="","",INDEX($AW$2:$AW$2000,$Z192))</f>
      </c>
      <c r="BO192">
        <f>IF($Z192="","",INDEX($AX$2:$AX$2000,$Z192))</f>
      </c>
      <c r="BP192">
        <f>IF($Z192="","",INDEX($AY$2:$AY$2000,$Z192))</f>
      </c>
      <c r="BQ192">
        <f>IF($Z192="","",INDEX($AZ$2:$AZ$2000,$Z192))</f>
      </c>
      <c r="BR192">
        <f>IF($Z192="","",INDEX($BA$2:$BA$2000,$Z192))</f>
      </c>
      <c r="BS192">
        <f>IF($Z192="","",INDEX($BB$2:$BB$2000,$Z192))</f>
      </c>
      <c r="BT192">
        <f>IF($Z192="","",INDEX($BC$2:$BC$2000,$Z192))</f>
      </c>
      <c r="BV192">
        <f>IF(OR($A192="",$P192&lt;&gt;"Yes",$AH192="Yes"),"",1+N($AG192))</f>
      </c>
      <c r="BW192">
        <f>IF($A192="","",COUNTIFS($W$2:$W$2500,$A192,$BZ$2:$BZ$2500,"Yes")+COUNTIFS($X$2:$X$2500,$A192,$BY$2:$BY$2500,"Yes"))</f>
      </c>
      <c r="BX192">
        <f>IF(OR($A192="",$P192="Yes"),"",IF(N($BW192)=0,0,1+SUMIFS($CB$2:$CB$2500,$W$2:$W$2500,$A192)+SUMIFS($CA$2:$CA$2500,$X$2:$X$2500,$A192)))</f>
      </c>
      <c r="BY192" t="str">
        <f>IF($Y192="","",INDEX($AH$2:$AH$2000,$Y192)&amp;"")</f>
      </c>
      <c r="BZ192" t="str">
        <f>IF($Z192="","",INDEX($AH$2:$AH$2000,$Z192)&amp;"")</f>
      </c>
      <c r="CA192">
        <f>IF($Y192="","",INDEX($BV$2:$BV$2000,$Y192))</f>
      </c>
      <c r="CB192">
        <f>IF($Z192="","",INDEX($BV$2:$BV$2000,$Z192))</f>
      </c>
    </row>
    <row r="193">
      <c r="A193" t="str">
        <f>IF(TRIM(INDEX(games!$A:$A,ROW()))="","",TRIM(INDEX(games!$A:$A,ROW())))</f>
      </c>
      <c r="B193">
        <f>IF(OR($A193="",INDEX(games!$B:$B,ROW())=""),"",INDEX(games!$B:$B,ROW()))</f>
      </c>
      <c r="C193" t="str">
        <f>IF(OR($A193="",INDEX(games!$C:$C,ROW())=""),"",INDEX(games!$C:$C,ROW()))</f>
      </c>
      <c r="D193">
        <f>IF($A193="","",COUNTIF($W$2:$W$2500,$A193)+COUNTIF($X$2:$X$2500,$A193))</f>
      </c>
      <c r="E193">
        <f>IF($A193="","",IFERROR(MATCH($C193,$R$2:$R$5,0),0))</f>
      </c>
      <c r="F193">
        <f>IF($A193="","",MOD(ROW(),34))</f>
      </c>
      <c r="G193">
        <f>IF($A193="",NA(),IF($C193="Action",$B193,NA()))</f>
      </c>
      <c r="H193">
        <f>IF($A193="",NA(),IF($C193="Action",1+$F193*0.023,NA()))</f>
      </c>
      <c r="I193">
        <f>IF($A193="",NA(),IF($C193="Strategy",$B193,NA()))</f>
      </c>
      <c r="J193">
        <f>IF($A193="",NA(),IF($C193="Strategy",2+$F193*0.023,NA()))</f>
      </c>
      <c r="K193">
        <f>IF($A193="",NA(),IF($C193="Deckbuilder",$B193,NA()))</f>
      </c>
      <c r="L193">
        <f>IF($A193="",NA(),IF($C193="Deckbuilder",3+$F193*0.023,NA()))</f>
      </c>
      <c r="M193">
        <f>IF($A193="",NA(),IF($C193="Traditional",$B193,NA()))</f>
      </c>
      <c r="N193">
        <f>IF($A193="",NA(),IF($C193="Traditional",4+$F193*0.023,NA()))</f>
      </c>
      <c r="O193">
        <f>IF($A193="","",$D193+ROW()/1000000)</f>
      </c>
      <c r="P193" t="str">
        <f>IF(OR($A193="",INDEX(games!$H:$H,ROW())=""),"",INDEX(games!$H:$H,ROW()))</f>
      </c>
      <c r="Q193">
        <f>IF(OR($A193="",$P193&lt;&gt;"Yes"),"",$D193+ROW()/1000000)</f>
      </c>
      <c r="T193">
        <f>IF($Y193="","",INDEX($B$2:$B$2000,$Y193))</f>
      </c>
      <c r="U193">
        <f>IF($Z193="","",INDEX($B$2:$B$2000,$Z193))</f>
      </c>
      <c r="V193">
        <f>IF(OR($T193="",$U193=""),"",$U193-$T193)</f>
      </c>
      <c r="W193" t="str">
        <f>IF(TRIM(INDEX(connections!$A:$A,ROW()))="","",TRIM(INDEX(connections!$A:$A,ROW())))</f>
      </c>
      <c r="X193" t="str">
        <f>IF($W193="","",TRIM(INDEX(connections!$B:$B,ROW())))</f>
      </c>
      <c r="Y193">
        <f>IF($W193="","",IFERROR(MATCH($W193,$A$2:$A$2000,0),""))</f>
      </c>
      <c r="Z193">
        <f>IF($X193="","",IFERROR(MATCH($X193,$A$2:$A$2000,0),""))</f>
      </c>
      <c r="AA193" t="str">
        <f>IF($Y193="","",INDEX($P$2:$P$2000,$Y193))</f>
      </c>
      <c r="AB193" t="str">
        <f>IF($Z193="","",INDEX($P$2:$P$2000,$Z193))</f>
      </c>
      <c r="AC193">
        <f>IF(AND($AA193="Yes",$AB193="Yes"),1,"")</f>
      </c>
      <c r="AD193">
        <f>IF(OR($Y193="",$Z193=""),"",IF(INDEX($C$2:$C$2000,$Y193)=INDEX($C$2:$C$2000,$Z193),0,1))</f>
      </c>
      <c r="AE193">
        <f>IF($AC193&lt;&gt;1,"",IF(AND(INDEX($AG$2:$AG$2000,$Y193)=1,INDEX($AG$2:$AG$2000,$Z193)=1),1,""))</f>
      </c>
      <c r="AG193">
        <f>IF($A193="","",COUNTIFS($W$2:$W$2500,$A193,$AB$2:$AB$2500,"Yes")+COUNTIFS($X$2:$X$2500,$A193,$AA$2:$AA$2500,"Yes"))</f>
      </c>
      <c r="AH193" t="str">
        <f>IF(OR($P193&lt;&gt;"Yes",N($AG193)=0),"",IF(AND($AG193=1,COUNTIFS($W$2:$W$2500,$A193,$AE$2:$AE$2500,1)+COUNTIFS($X$2:$X$2500,$A193,$AE$2:$AE$2500,1)&gt;0),"","Yes"))</f>
      </c>
      <c r="AI193">
        <f>IF($AH193="Yes",$AG193,"")</f>
      </c>
      <c r="AJ193">
        <f>IF($AI193="","",$AI193+ROW()/1000000)</f>
      </c>
      <c r="AK193">
        <f>IF(OR($A193="",$P193="Yes",N($AG193)=0),"",$AG193+ROW()/1000000)</f>
      </c>
      <c r="AL193" t="str">
        <f>IF($A193="","",INDEX(games!$J:$J,ROW())&amp;"")</f>
      </c>
      <c r="AM193">
        <f>IF($A193="","",SUMPRODUCT($AO193:$BD193,'Map Analysis'!$AP$2^{0,1,2,3,4,5,6,7,8,9,10,11,12,13,14,15}))</f>
      </c>
      <c r="AN193">
        <f>IF($A193="","",$AM193+ROW()/10000000)</f>
      </c>
      <c r="AO193">
        <f>IF($A193="","",COUNTIF($W$2:$W$2500,$A193))</f>
      </c>
      <c r="AP193">
        <f>IF($A193="","",SUMIFS($BF$2:$BF$2500,$W$2:$W$2500,$A193))</f>
      </c>
      <c r="AQ193">
        <f>IF($A193="","",SUMIFS($BG$2:$BG$2500,$W$2:$W$2500,$A193))</f>
      </c>
      <c r="AR193">
        <f>IF($A193="","",SUMIFS($BH$2:$BH$2500,$W$2:$W$2500,$A193))</f>
      </c>
      <c r="AS193">
        <f>IF($A193="","",SUMIFS($BI$2:$BI$2500,$W$2:$W$2500,$A193))</f>
      </c>
      <c r="AT193">
        <f>IF($A193="","",SUMIFS($BJ$2:$BJ$2500,$W$2:$W$2500,$A193))</f>
      </c>
      <c r="AU193">
        <f>IF($A193="","",SUMIFS($BK$2:$BK$2500,$W$2:$W$2500,$A193))</f>
      </c>
      <c r="AV193">
        <f>IF($A193="","",SUMIFS($BL$2:$BL$2500,$W$2:$W$2500,$A193))</f>
      </c>
      <c r="AW193">
        <f>IF($A193="","",SUMIFS($BM$2:$BM$2500,$W$2:$W$2500,$A193))</f>
      </c>
      <c r="AX193">
        <f>IF($A193="","",SUMIFS($BN$2:$BN$2500,$W$2:$W$2500,$A193))</f>
      </c>
      <c r="AY193">
        <f>IF($A193="","",SUMIFS($BO$2:$BO$2500,$W$2:$W$2500,$A193))</f>
      </c>
      <c r="AZ193">
        <f>IF($A193="","",SUMIFS($BP$2:$BP$2500,$W$2:$W$2500,$A193))</f>
      </c>
      <c r="BA193">
        <f>IF($A193="","",SUMIFS($BQ$2:$BQ$2500,$W$2:$W$2500,$A193))</f>
      </c>
      <c r="BB193">
        <f>IF($A193="","",SUMIFS($BR$2:$BR$2500,$W$2:$W$2500,$A193))</f>
      </c>
      <c r="BC193">
        <f>IF($A193="","",SUMIFS($BS$2:$BS$2500,$W$2:$W$2500,$A193))</f>
      </c>
      <c r="BD193">
        <f>IF($A193="","",SUMIFS($BT$2:$BT$2500,$W$2:$W$2500,$A193))</f>
      </c>
      <c r="BF193">
        <f>IF($Z193="","",INDEX($AO$2:$AO$2000,$Z193))</f>
      </c>
      <c r="BG193">
        <f>IF($Z193="","",INDEX($AP$2:$AP$2000,$Z193))</f>
      </c>
      <c r="BH193">
        <f>IF($Z193="","",INDEX($AQ$2:$AQ$2000,$Z193))</f>
      </c>
      <c r="BI193">
        <f>IF($Z193="","",INDEX($AR$2:$AR$2000,$Z193))</f>
      </c>
      <c r="BJ193">
        <f>IF($Z193="","",INDEX($AS$2:$AS$2000,$Z193))</f>
      </c>
      <c r="BK193">
        <f>IF($Z193="","",INDEX($AT$2:$AT$2000,$Z193))</f>
      </c>
      <c r="BL193">
        <f>IF($Z193="","",INDEX($AU$2:$AU$2000,$Z193))</f>
      </c>
      <c r="BM193">
        <f>IF($Z193="","",INDEX($AV$2:$AV$2000,$Z193))</f>
      </c>
      <c r="BN193">
        <f>IF($Z193="","",INDEX($AW$2:$AW$2000,$Z193))</f>
      </c>
      <c r="BO193">
        <f>IF($Z193="","",INDEX($AX$2:$AX$2000,$Z193))</f>
      </c>
      <c r="BP193">
        <f>IF($Z193="","",INDEX($AY$2:$AY$2000,$Z193))</f>
      </c>
      <c r="BQ193">
        <f>IF($Z193="","",INDEX($AZ$2:$AZ$2000,$Z193))</f>
      </c>
      <c r="BR193">
        <f>IF($Z193="","",INDEX($BA$2:$BA$2000,$Z193))</f>
      </c>
      <c r="BS193">
        <f>IF($Z193="","",INDEX($BB$2:$BB$2000,$Z193))</f>
      </c>
      <c r="BT193">
        <f>IF($Z193="","",INDEX($BC$2:$BC$2000,$Z193))</f>
      </c>
      <c r="BV193">
        <f>IF(OR($A193="",$P193&lt;&gt;"Yes",$AH193="Yes"),"",1+N($AG193))</f>
      </c>
      <c r="BW193">
        <f>IF($A193="","",COUNTIFS($W$2:$W$2500,$A193,$BZ$2:$BZ$2500,"Yes")+COUNTIFS($X$2:$X$2500,$A193,$BY$2:$BY$2500,"Yes"))</f>
      </c>
      <c r="BX193">
        <f>IF(OR($A193="",$P193="Yes"),"",IF(N($BW193)=0,0,1+SUMIFS($CB$2:$CB$2500,$W$2:$W$2500,$A193)+SUMIFS($CA$2:$CA$2500,$X$2:$X$2500,$A193)))</f>
      </c>
      <c r="BY193" t="str">
        <f>IF($Y193="","",INDEX($AH$2:$AH$2000,$Y193)&amp;"")</f>
      </c>
      <c r="BZ193" t="str">
        <f>IF($Z193="","",INDEX($AH$2:$AH$2000,$Z193)&amp;"")</f>
      </c>
      <c r="CA193">
        <f>IF($Y193="","",INDEX($BV$2:$BV$2000,$Y193))</f>
      </c>
      <c r="CB193">
        <f>IF($Z193="","",INDEX($BV$2:$BV$2000,$Z193))</f>
      </c>
    </row>
    <row r="194">
      <c r="A194" t="str">
        <f>IF(TRIM(INDEX(games!$A:$A,ROW()))="","",TRIM(INDEX(games!$A:$A,ROW())))</f>
      </c>
      <c r="B194">
        <f>IF(OR($A194="",INDEX(games!$B:$B,ROW())=""),"",INDEX(games!$B:$B,ROW()))</f>
      </c>
      <c r="C194" t="str">
        <f>IF(OR($A194="",INDEX(games!$C:$C,ROW())=""),"",INDEX(games!$C:$C,ROW()))</f>
      </c>
      <c r="D194">
        <f>IF($A194="","",COUNTIF($W$2:$W$2500,$A194)+COUNTIF($X$2:$X$2500,$A194))</f>
      </c>
      <c r="E194">
        <f>IF($A194="","",IFERROR(MATCH($C194,$R$2:$R$5,0),0))</f>
      </c>
      <c r="F194">
        <f>IF($A194="","",MOD(ROW(),34))</f>
      </c>
      <c r="G194">
        <f>IF($A194="",NA(),IF($C194="Action",$B194,NA()))</f>
      </c>
      <c r="H194">
        <f>IF($A194="",NA(),IF($C194="Action",1+$F194*0.023,NA()))</f>
      </c>
      <c r="I194">
        <f>IF($A194="",NA(),IF($C194="Strategy",$B194,NA()))</f>
      </c>
      <c r="J194">
        <f>IF($A194="",NA(),IF($C194="Strategy",2+$F194*0.023,NA()))</f>
      </c>
      <c r="K194">
        <f>IF($A194="",NA(),IF($C194="Deckbuilder",$B194,NA()))</f>
      </c>
      <c r="L194">
        <f>IF($A194="",NA(),IF($C194="Deckbuilder",3+$F194*0.023,NA()))</f>
      </c>
      <c r="M194">
        <f>IF($A194="",NA(),IF($C194="Traditional",$B194,NA()))</f>
      </c>
      <c r="N194">
        <f>IF($A194="",NA(),IF($C194="Traditional",4+$F194*0.023,NA()))</f>
      </c>
      <c r="O194">
        <f>IF($A194="","",$D194+ROW()/1000000)</f>
      </c>
      <c r="P194" t="str">
        <f>IF(OR($A194="",INDEX(games!$H:$H,ROW())=""),"",INDEX(games!$H:$H,ROW()))</f>
      </c>
      <c r="Q194">
        <f>IF(OR($A194="",$P194&lt;&gt;"Yes"),"",$D194+ROW()/1000000)</f>
      </c>
      <c r="T194">
        <f>IF($Y194="","",INDEX($B$2:$B$2000,$Y194))</f>
      </c>
      <c r="U194">
        <f>IF($Z194="","",INDEX($B$2:$B$2000,$Z194))</f>
      </c>
      <c r="V194">
        <f>IF(OR($T194="",$U194=""),"",$U194-$T194)</f>
      </c>
      <c r="W194" t="str">
        <f>IF(TRIM(INDEX(connections!$A:$A,ROW()))="","",TRIM(INDEX(connections!$A:$A,ROW())))</f>
      </c>
      <c r="X194" t="str">
        <f>IF($W194="","",TRIM(INDEX(connections!$B:$B,ROW())))</f>
      </c>
      <c r="Y194">
        <f>IF($W194="","",IFERROR(MATCH($W194,$A$2:$A$2000,0),""))</f>
      </c>
      <c r="Z194">
        <f>IF($X194="","",IFERROR(MATCH($X194,$A$2:$A$2000,0),""))</f>
      </c>
      <c r="AA194" t="str">
        <f>IF($Y194="","",INDEX($P$2:$P$2000,$Y194))</f>
      </c>
      <c r="AB194" t="str">
        <f>IF($Z194="","",INDEX($P$2:$P$2000,$Z194))</f>
      </c>
      <c r="AC194">
        <f>IF(AND($AA194="Yes",$AB194="Yes"),1,"")</f>
      </c>
      <c r="AD194">
        <f>IF(OR($Y194="",$Z194=""),"",IF(INDEX($C$2:$C$2000,$Y194)=INDEX($C$2:$C$2000,$Z194),0,1))</f>
      </c>
      <c r="AE194">
        <f>IF($AC194&lt;&gt;1,"",IF(AND(INDEX($AG$2:$AG$2000,$Y194)=1,INDEX($AG$2:$AG$2000,$Z194)=1),1,""))</f>
      </c>
      <c r="AG194">
        <f>IF($A194="","",COUNTIFS($W$2:$W$2500,$A194,$AB$2:$AB$2500,"Yes")+COUNTIFS($X$2:$X$2500,$A194,$AA$2:$AA$2500,"Yes"))</f>
      </c>
      <c r="AH194" t="str">
        <f>IF(OR($P194&lt;&gt;"Yes",N($AG194)=0),"",IF(AND($AG194=1,COUNTIFS($W$2:$W$2500,$A194,$AE$2:$AE$2500,1)+COUNTIFS($X$2:$X$2500,$A194,$AE$2:$AE$2500,1)&gt;0),"","Yes"))</f>
      </c>
      <c r="AI194">
        <f>IF($AH194="Yes",$AG194,"")</f>
      </c>
      <c r="AJ194">
        <f>IF($AI194="","",$AI194+ROW()/1000000)</f>
      </c>
      <c r="AK194">
        <f>IF(OR($A194="",$P194="Yes",N($AG194)=0),"",$AG194+ROW()/1000000)</f>
      </c>
      <c r="AL194" t="str">
        <f>IF($A194="","",INDEX(games!$J:$J,ROW())&amp;"")</f>
      </c>
      <c r="AM194">
        <f>IF($A194="","",SUMPRODUCT($AO194:$BD194,'Map Analysis'!$AP$2^{0,1,2,3,4,5,6,7,8,9,10,11,12,13,14,15}))</f>
      </c>
      <c r="AN194">
        <f>IF($A194="","",$AM194+ROW()/10000000)</f>
      </c>
      <c r="AO194">
        <f>IF($A194="","",COUNTIF($W$2:$W$2500,$A194))</f>
      </c>
      <c r="AP194">
        <f>IF($A194="","",SUMIFS($BF$2:$BF$2500,$W$2:$W$2500,$A194))</f>
      </c>
      <c r="AQ194">
        <f>IF($A194="","",SUMIFS($BG$2:$BG$2500,$W$2:$W$2500,$A194))</f>
      </c>
      <c r="AR194">
        <f>IF($A194="","",SUMIFS($BH$2:$BH$2500,$W$2:$W$2500,$A194))</f>
      </c>
      <c r="AS194">
        <f>IF($A194="","",SUMIFS($BI$2:$BI$2500,$W$2:$W$2500,$A194))</f>
      </c>
      <c r="AT194">
        <f>IF($A194="","",SUMIFS($BJ$2:$BJ$2500,$W$2:$W$2500,$A194))</f>
      </c>
      <c r="AU194">
        <f>IF($A194="","",SUMIFS($BK$2:$BK$2500,$W$2:$W$2500,$A194))</f>
      </c>
      <c r="AV194">
        <f>IF($A194="","",SUMIFS($BL$2:$BL$2500,$W$2:$W$2500,$A194))</f>
      </c>
      <c r="AW194">
        <f>IF($A194="","",SUMIFS($BM$2:$BM$2500,$W$2:$W$2500,$A194))</f>
      </c>
      <c r="AX194">
        <f>IF($A194="","",SUMIFS($BN$2:$BN$2500,$W$2:$W$2500,$A194))</f>
      </c>
      <c r="AY194">
        <f>IF($A194="","",SUMIFS($BO$2:$BO$2500,$W$2:$W$2500,$A194))</f>
      </c>
      <c r="AZ194">
        <f>IF($A194="","",SUMIFS($BP$2:$BP$2500,$W$2:$W$2500,$A194))</f>
      </c>
      <c r="BA194">
        <f>IF($A194="","",SUMIFS($BQ$2:$BQ$2500,$W$2:$W$2500,$A194))</f>
      </c>
      <c r="BB194">
        <f>IF($A194="","",SUMIFS($BR$2:$BR$2500,$W$2:$W$2500,$A194))</f>
      </c>
      <c r="BC194">
        <f>IF($A194="","",SUMIFS($BS$2:$BS$2500,$W$2:$W$2500,$A194))</f>
      </c>
      <c r="BD194">
        <f>IF($A194="","",SUMIFS($BT$2:$BT$2500,$W$2:$W$2500,$A194))</f>
      </c>
      <c r="BF194">
        <f>IF($Z194="","",INDEX($AO$2:$AO$2000,$Z194))</f>
      </c>
      <c r="BG194">
        <f>IF($Z194="","",INDEX($AP$2:$AP$2000,$Z194))</f>
      </c>
      <c r="BH194">
        <f>IF($Z194="","",INDEX($AQ$2:$AQ$2000,$Z194))</f>
      </c>
      <c r="BI194">
        <f>IF($Z194="","",INDEX($AR$2:$AR$2000,$Z194))</f>
      </c>
      <c r="BJ194">
        <f>IF($Z194="","",INDEX($AS$2:$AS$2000,$Z194))</f>
      </c>
      <c r="BK194">
        <f>IF($Z194="","",INDEX($AT$2:$AT$2000,$Z194))</f>
      </c>
      <c r="BL194">
        <f>IF($Z194="","",INDEX($AU$2:$AU$2000,$Z194))</f>
      </c>
      <c r="BM194">
        <f>IF($Z194="","",INDEX($AV$2:$AV$2000,$Z194))</f>
      </c>
      <c r="BN194">
        <f>IF($Z194="","",INDEX($AW$2:$AW$2000,$Z194))</f>
      </c>
      <c r="BO194">
        <f>IF($Z194="","",INDEX($AX$2:$AX$2000,$Z194))</f>
      </c>
      <c r="BP194">
        <f>IF($Z194="","",INDEX($AY$2:$AY$2000,$Z194))</f>
      </c>
      <c r="BQ194">
        <f>IF($Z194="","",INDEX($AZ$2:$AZ$2000,$Z194))</f>
      </c>
      <c r="BR194">
        <f>IF($Z194="","",INDEX($BA$2:$BA$2000,$Z194))</f>
      </c>
      <c r="BS194">
        <f>IF($Z194="","",INDEX($BB$2:$BB$2000,$Z194))</f>
      </c>
      <c r="BT194">
        <f>IF($Z194="","",INDEX($BC$2:$BC$2000,$Z194))</f>
      </c>
      <c r="BV194">
        <f>IF(OR($A194="",$P194&lt;&gt;"Yes",$AH194="Yes"),"",1+N($AG194))</f>
      </c>
      <c r="BW194">
        <f>IF($A194="","",COUNTIFS($W$2:$W$2500,$A194,$BZ$2:$BZ$2500,"Yes")+COUNTIFS($X$2:$X$2500,$A194,$BY$2:$BY$2500,"Yes"))</f>
      </c>
      <c r="BX194">
        <f>IF(OR($A194="",$P194="Yes"),"",IF(N($BW194)=0,0,1+SUMIFS($CB$2:$CB$2500,$W$2:$W$2500,$A194)+SUMIFS($CA$2:$CA$2500,$X$2:$X$2500,$A194)))</f>
      </c>
      <c r="BY194" t="str">
        <f>IF($Y194="","",INDEX($AH$2:$AH$2000,$Y194)&amp;"")</f>
      </c>
      <c r="BZ194" t="str">
        <f>IF($Z194="","",INDEX($AH$2:$AH$2000,$Z194)&amp;"")</f>
      </c>
      <c r="CA194">
        <f>IF($Y194="","",INDEX($BV$2:$BV$2000,$Y194))</f>
      </c>
      <c r="CB194">
        <f>IF($Z194="","",INDEX($BV$2:$BV$2000,$Z194))</f>
      </c>
    </row>
    <row r="195">
      <c r="A195" t="str">
        <f>IF(TRIM(INDEX(games!$A:$A,ROW()))="","",TRIM(INDEX(games!$A:$A,ROW())))</f>
      </c>
      <c r="B195">
        <f>IF(OR($A195="",INDEX(games!$B:$B,ROW())=""),"",INDEX(games!$B:$B,ROW()))</f>
      </c>
      <c r="C195" t="str">
        <f>IF(OR($A195="",INDEX(games!$C:$C,ROW())=""),"",INDEX(games!$C:$C,ROW()))</f>
      </c>
      <c r="D195">
        <f>IF($A195="","",COUNTIF($W$2:$W$2500,$A195)+COUNTIF($X$2:$X$2500,$A195))</f>
      </c>
      <c r="E195">
        <f>IF($A195="","",IFERROR(MATCH($C195,$R$2:$R$5,0),0))</f>
      </c>
      <c r="F195">
        <f>IF($A195="","",MOD(ROW(),34))</f>
      </c>
      <c r="G195">
        <f>IF($A195="",NA(),IF($C195="Action",$B195,NA()))</f>
      </c>
      <c r="H195">
        <f>IF($A195="",NA(),IF($C195="Action",1+$F195*0.023,NA()))</f>
      </c>
      <c r="I195">
        <f>IF($A195="",NA(),IF($C195="Strategy",$B195,NA()))</f>
      </c>
      <c r="J195">
        <f>IF($A195="",NA(),IF($C195="Strategy",2+$F195*0.023,NA()))</f>
      </c>
      <c r="K195">
        <f>IF($A195="",NA(),IF($C195="Deckbuilder",$B195,NA()))</f>
      </c>
      <c r="L195">
        <f>IF($A195="",NA(),IF($C195="Deckbuilder",3+$F195*0.023,NA()))</f>
      </c>
      <c r="M195">
        <f>IF($A195="",NA(),IF($C195="Traditional",$B195,NA()))</f>
      </c>
      <c r="N195">
        <f>IF($A195="",NA(),IF($C195="Traditional",4+$F195*0.023,NA()))</f>
      </c>
      <c r="O195">
        <f>IF($A195="","",$D195+ROW()/1000000)</f>
      </c>
      <c r="P195" t="str">
        <f>IF(OR($A195="",INDEX(games!$H:$H,ROW())=""),"",INDEX(games!$H:$H,ROW()))</f>
      </c>
      <c r="Q195">
        <f>IF(OR($A195="",$P195&lt;&gt;"Yes"),"",$D195+ROW()/1000000)</f>
      </c>
      <c r="T195">
        <f>IF($Y195="","",INDEX($B$2:$B$2000,$Y195))</f>
      </c>
      <c r="U195">
        <f>IF($Z195="","",INDEX($B$2:$B$2000,$Z195))</f>
      </c>
      <c r="V195">
        <f>IF(OR($T195="",$U195=""),"",$U195-$T195)</f>
      </c>
      <c r="W195" t="str">
        <f>IF(TRIM(INDEX(connections!$A:$A,ROW()))="","",TRIM(INDEX(connections!$A:$A,ROW())))</f>
      </c>
      <c r="X195" t="str">
        <f>IF($W195="","",TRIM(INDEX(connections!$B:$B,ROW())))</f>
      </c>
      <c r="Y195">
        <f>IF($W195="","",IFERROR(MATCH($W195,$A$2:$A$2000,0),""))</f>
      </c>
      <c r="Z195">
        <f>IF($X195="","",IFERROR(MATCH($X195,$A$2:$A$2000,0),""))</f>
      </c>
      <c r="AA195" t="str">
        <f>IF($Y195="","",INDEX($P$2:$P$2000,$Y195))</f>
      </c>
      <c r="AB195" t="str">
        <f>IF($Z195="","",INDEX($P$2:$P$2000,$Z195))</f>
      </c>
      <c r="AC195">
        <f>IF(AND($AA195="Yes",$AB195="Yes"),1,"")</f>
      </c>
      <c r="AD195">
        <f>IF(OR($Y195="",$Z195=""),"",IF(INDEX($C$2:$C$2000,$Y195)=INDEX($C$2:$C$2000,$Z195),0,1))</f>
      </c>
      <c r="AE195">
        <f>IF($AC195&lt;&gt;1,"",IF(AND(INDEX($AG$2:$AG$2000,$Y195)=1,INDEX($AG$2:$AG$2000,$Z195)=1),1,""))</f>
      </c>
      <c r="AG195">
        <f>IF($A195="","",COUNTIFS($W$2:$W$2500,$A195,$AB$2:$AB$2500,"Yes")+COUNTIFS($X$2:$X$2500,$A195,$AA$2:$AA$2500,"Yes"))</f>
      </c>
      <c r="AH195" t="str">
        <f>IF(OR($P195&lt;&gt;"Yes",N($AG195)=0),"",IF(AND($AG195=1,COUNTIFS($W$2:$W$2500,$A195,$AE$2:$AE$2500,1)+COUNTIFS($X$2:$X$2500,$A195,$AE$2:$AE$2500,1)&gt;0),"","Yes"))</f>
      </c>
      <c r="AI195">
        <f>IF($AH195="Yes",$AG195,"")</f>
      </c>
      <c r="AJ195">
        <f>IF($AI195="","",$AI195+ROW()/1000000)</f>
      </c>
      <c r="AK195">
        <f>IF(OR($A195="",$P195="Yes",N($AG195)=0),"",$AG195+ROW()/1000000)</f>
      </c>
      <c r="AL195" t="str">
        <f>IF($A195="","",INDEX(games!$J:$J,ROW())&amp;"")</f>
      </c>
      <c r="AM195">
        <f>IF($A195="","",SUMPRODUCT($AO195:$BD195,'Map Analysis'!$AP$2^{0,1,2,3,4,5,6,7,8,9,10,11,12,13,14,15}))</f>
      </c>
      <c r="AN195">
        <f>IF($A195="","",$AM195+ROW()/10000000)</f>
      </c>
      <c r="AO195">
        <f>IF($A195="","",COUNTIF($W$2:$W$2500,$A195))</f>
      </c>
      <c r="AP195">
        <f>IF($A195="","",SUMIFS($BF$2:$BF$2500,$W$2:$W$2500,$A195))</f>
      </c>
      <c r="AQ195">
        <f>IF($A195="","",SUMIFS($BG$2:$BG$2500,$W$2:$W$2500,$A195))</f>
      </c>
      <c r="AR195">
        <f>IF($A195="","",SUMIFS($BH$2:$BH$2500,$W$2:$W$2500,$A195))</f>
      </c>
      <c r="AS195">
        <f>IF($A195="","",SUMIFS($BI$2:$BI$2500,$W$2:$W$2500,$A195))</f>
      </c>
      <c r="AT195">
        <f>IF($A195="","",SUMIFS($BJ$2:$BJ$2500,$W$2:$W$2500,$A195))</f>
      </c>
      <c r="AU195">
        <f>IF($A195="","",SUMIFS($BK$2:$BK$2500,$W$2:$W$2500,$A195))</f>
      </c>
      <c r="AV195">
        <f>IF($A195="","",SUMIFS($BL$2:$BL$2500,$W$2:$W$2500,$A195))</f>
      </c>
      <c r="AW195">
        <f>IF($A195="","",SUMIFS($BM$2:$BM$2500,$W$2:$W$2500,$A195))</f>
      </c>
      <c r="AX195">
        <f>IF($A195="","",SUMIFS($BN$2:$BN$2500,$W$2:$W$2500,$A195))</f>
      </c>
      <c r="AY195">
        <f>IF($A195="","",SUMIFS($BO$2:$BO$2500,$W$2:$W$2500,$A195))</f>
      </c>
      <c r="AZ195">
        <f>IF($A195="","",SUMIFS($BP$2:$BP$2500,$W$2:$W$2500,$A195))</f>
      </c>
      <c r="BA195">
        <f>IF($A195="","",SUMIFS($BQ$2:$BQ$2500,$W$2:$W$2500,$A195))</f>
      </c>
      <c r="BB195">
        <f>IF($A195="","",SUMIFS($BR$2:$BR$2500,$W$2:$W$2500,$A195))</f>
      </c>
      <c r="BC195">
        <f>IF($A195="","",SUMIFS($BS$2:$BS$2500,$W$2:$W$2500,$A195))</f>
      </c>
      <c r="BD195">
        <f>IF($A195="","",SUMIFS($BT$2:$BT$2500,$W$2:$W$2500,$A195))</f>
      </c>
      <c r="BF195">
        <f>IF($Z195="","",INDEX($AO$2:$AO$2000,$Z195))</f>
      </c>
      <c r="BG195">
        <f>IF($Z195="","",INDEX($AP$2:$AP$2000,$Z195))</f>
      </c>
      <c r="BH195">
        <f>IF($Z195="","",INDEX($AQ$2:$AQ$2000,$Z195))</f>
      </c>
      <c r="BI195">
        <f>IF($Z195="","",INDEX($AR$2:$AR$2000,$Z195))</f>
      </c>
      <c r="BJ195">
        <f>IF($Z195="","",INDEX($AS$2:$AS$2000,$Z195))</f>
      </c>
      <c r="BK195">
        <f>IF($Z195="","",INDEX($AT$2:$AT$2000,$Z195))</f>
      </c>
      <c r="BL195">
        <f>IF($Z195="","",INDEX($AU$2:$AU$2000,$Z195))</f>
      </c>
      <c r="BM195">
        <f>IF($Z195="","",INDEX($AV$2:$AV$2000,$Z195))</f>
      </c>
      <c r="BN195">
        <f>IF($Z195="","",INDEX($AW$2:$AW$2000,$Z195))</f>
      </c>
      <c r="BO195">
        <f>IF($Z195="","",INDEX($AX$2:$AX$2000,$Z195))</f>
      </c>
      <c r="BP195">
        <f>IF($Z195="","",INDEX($AY$2:$AY$2000,$Z195))</f>
      </c>
      <c r="BQ195">
        <f>IF($Z195="","",INDEX($AZ$2:$AZ$2000,$Z195))</f>
      </c>
      <c r="BR195">
        <f>IF($Z195="","",INDEX($BA$2:$BA$2000,$Z195))</f>
      </c>
      <c r="BS195">
        <f>IF($Z195="","",INDEX($BB$2:$BB$2000,$Z195))</f>
      </c>
      <c r="BT195">
        <f>IF($Z195="","",INDEX($BC$2:$BC$2000,$Z195))</f>
      </c>
      <c r="BV195">
        <f>IF(OR($A195="",$P195&lt;&gt;"Yes",$AH195="Yes"),"",1+N($AG195))</f>
      </c>
      <c r="BW195">
        <f>IF($A195="","",COUNTIFS($W$2:$W$2500,$A195,$BZ$2:$BZ$2500,"Yes")+COUNTIFS($X$2:$X$2500,$A195,$BY$2:$BY$2500,"Yes"))</f>
      </c>
      <c r="BX195">
        <f>IF(OR($A195="",$P195="Yes"),"",IF(N($BW195)=0,0,1+SUMIFS($CB$2:$CB$2500,$W$2:$W$2500,$A195)+SUMIFS($CA$2:$CA$2500,$X$2:$X$2500,$A195)))</f>
      </c>
      <c r="BY195" t="str">
        <f>IF($Y195="","",INDEX($AH$2:$AH$2000,$Y195)&amp;"")</f>
      </c>
      <c r="BZ195" t="str">
        <f>IF($Z195="","",INDEX($AH$2:$AH$2000,$Z195)&amp;"")</f>
      </c>
      <c r="CA195">
        <f>IF($Y195="","",INDEX($BV$2:$BV$2000,$Y195))</f>
      </c>
      <c r="CB195">
        <f>IF($Z195="","",INDEX($BV$2:$BV$2000,$Z195))</f>
      </c>
    </row>
    <row r="196">
      <c r="A196" t="str">
        <f>IF(TRIM(INDEX(games!$A:$A,ROW()))="","",TRIM(INDEX(games!$A:$A,ROW())))</f>
      </c>
      <c r="B196">
        <f>IF(OR($A196="",INDEX(games!$B:$B,ROW())=""),"",INDEX(games!$B:$B,ROW()))</f>
      </c>
      <c r="C196" t="str">
        <f>IF(OR($A196="",INDEX(games!$C:$C,ROW())=""),"",INDEX(games!$C:$C,ROW()))</f>
      </c>
      <c r="D196">
        <f>IF($A196="","",COUNTIF($W$2:$W$2500,$A196)+COUNTIF($X$2:$X$2500,$A196))</f>
      </c>
      <c r="E196">
        <f>IF($A196="","",IFERROR(MATCH($C196,$R$2:$R$5,0),0))</f>
      </c>
      <c r="F196">
        <f>IF($A196="","",MOD(ROW(),34))</f>
      </c>
      <c r="G196">
        <f>IF($A196="",NA(),IF($C196="Action",$B196,NA()))</f>
      </c>
      <c r="H196">
        <f>IF($A196="",NA(),IF($C196="Action",1+$F196*0.023,NA()))</f>
      </c>
      <c r="I196">
        <f>IF($A196="",NA(),IF($C196="Strategy",$B196,NA()))</f>
      </c>
      <c r="J196">
        <f>IF($A196="",NA(),IF($C196="Strategy",2+$F196*0.023,NA()))</f>
      </c>
      <c r="K196">
        <f>IF($A196="",NA(),IF($C196="Deckbuilder",$B196,NA()))</f>
      </c>
      <c r="L196">
        <f>IF($A196="",NA(),IF($C196="Deckbuilder",3+$F196*0.023,NA()))</f>
      </c>
      <c r="M196">
        <f>IF($A196="",NA(),IF($C196="Traditional",$B196,NA()))</f>
      </c>
      <c r="N196">
        <f>IF($A196="",NA(),IF($C196="Traditional",4+$F196*0.023,NA()))</f>
      </c>
      <c r="O196">
        <f>IF($A196="","",$D196+ROW()/1000000)</f>
      </c>
      <c r="P196" t="str">
        <f>IF(OR($A196="",INDEX(games!$H:$H,ROW())=""),"",INDEX(games!$H:$H,ROW()))</f>
      </c>
      <c r="Q196">
        <f>IF(OR($A196="",$P196&lt;&gt;"Yes"),"",$D196+ROW()/1000000)</f>
      </c>
      <c r="T196">
        <f>IF($Y196="","",INDEX($B$2:$B$2000,$Y196))</f>
      </c>
      <c r="U196">
        <f>IF($Z196="","",INDEX($B$2:$B$2000,$Z196))</f>
      </c>
      <c r="V196">
        <f>IF(OR($T196="",$U196=""),"",$U196-$T196)</f>
      </c>
      <c r="W196" t="str">
        <f>IF(TRIM(INDEX(connections!$A:$A,ROW()))="","",TRIM(INDEX(connections!$A:$A,ROW())))</f>
      </c>
      <c r="X196" t="str">
        <f>IF($W196="","",TRIM(INDEX(connections!$B:$B,ROW())))</f>
      </c>
      <c r="Y196">
        <f>IF($W196="","",IFERROR(MATCH($W196,$A$2:$A$2000,0),""))</f>
      </c>
      <c r="Z196">
        <f>IF($X196="","",IFERROR(MATCH($X196,$A$2:$A$2000,0),""))</f>
      </c>
      <c r="AA196" t="str">
        <f>IF($Y196="","",INDEX($P$2:$P$2000,$Y196))</f>
      </c>
      <c r="AB196" t="str">
        <f>IF($Z196="","",INDEX($P$2:$P$2000,$Z196))</f>
      </c>
      <c r="AC196">
        <f>IF(AND($AA196="Yes",$AB196="Yes"),1,"")</f>
      </c>
      <c r="AD196">
        <f>IF(OR($Y196="",$Z196=""),"",IF(INDEX($C$2:$C$2000,$Y196)=INDEX($C$2:$C$2000,$Z196),0,1))</f>
      </c>
      <c r="AE196">
        <f>IF($AC196&lt;&gt;1,"",IF(AND(INDEX($AG$2:$AG$2000,$Y196)=1,INDEX($AG$2:$AG$2000,$Z196)=1),1,""))</f>
      </c>
      <c r="AG196">
        <f>IF($A196="","",COUNTIFS($W$2:$W$2500,$A196,$AB$2:$AB$2500,"Yes")+COUNTIFS($X$2:$X$2500,$A196,$AA$2:$AA$2500,"Yes"))</f>
      </c>
      <c r="AH196" t="str">
        <f>IF(OR($P196&lt;&gt;"Yes",N($AG196)=0),"",IF(AND($AG196=1,COUNTIFS($W$2:$W$2500,$A196,$AE$2:$AE$2500,1)+COUNTIFS($X$2:$X$2500,$A196,$AE$2:$AE$2500,1)&gt;0),"","Yes"))</f>
      </c>
      <c r="AI196">
        <f>IF($AH196="Yes",$AG196,"")</f>
      </c>
      <c r="AJ196">
        <f>IF($AI196="","",$AI196+ROW()/1000000)</f>
      </c>
      <c r="AK196">
        <f>IF(OR($A196="",$P196="Yes",N($AG196)=0),"",$AG196+ROW()/1000000)</f>
      </c>
      <c r="AL196" t="str">
        <f>IF($A196="","",INDEX(games!$J:$J,ROW())&amp;"")</f>
      </c>
      <c r="AM196">
        <f>IF($A196="","",SUMPRODUCT($AO196:$BD196,'Map Analysis'!$AP$2^{0,1,2,3,4,5,6,7,8,9,10,11,12,13,14,15}))</f>
      </c>
      <c r="AN196">
        <f>IF($A196="","",$AM196+ROW()/10000000)</f>
      </c>
      <c r="AO196">
        <f>IF($A196="","",COUNTIF($W$2:$W$2500,$A196))</f>
      </c>
      <c r="AP196">
        <f>IF($A196="","",SUMIFS($BF$2:$BF$2500,$W$2:$W$2500,$A196))</f>
      </c>
      <c r="AQ196">
        <f>IF($A196="","",SUMIFS($BG$2:$BG$2500,$W$2:$W$2500,$A196))</f>
      </c>
      <c r="AR196">
        <f>IF($A196="","",SUMIFS($BH$2:$BH$2500,$W$2:$W$2500,$A196))</f>
      </c>
      <c r="AS196">
        <f>IF($A196="","",SUMIFS($BI$2:$BI$2500,$W$2:$W$2500,$A196))</f>
      </c>
      <c r="AT196">
        <f>IF($A196="","",SUMIFS($BJ$2:$BJ$2500,$W$2:$W$2500,$A196))</f>
      </c>
      <c r="AU196">
        <f>IF($A196="","",SUMIFS($BK$2:$BK$2500,$W$2:$W$2500,$A196))</f>
      </c>
      <c r="AV196">
        <f>IF($A196="","",SUMIFS($BL$2:$BL$2500,$W$2:$W$2500,$A196))</f>
      </c>
      <c r="AW196">
        <f>IF($A196="","",SUMIFS($BM$2:$BM$2500,$W$2:$W$2500,$A196))</f>
      </c>
      <c r="AX196">
        <f>IF($A196="","",SUMIFS($BN$2:$BN$2500,$W$2:$W$2500,$A196))</f>
      </c>
      <c r="AY196">
        <f>IF($A196="","",SUMIFS($BO$2:$BO$2500,$W$2:$W$2500,$A196))</f>
      </c>
      <c r="AZ196">
        <f>IF($A196="","",SUMIFS($BP$2:$BP$2500,$W$2:$W$2500,$A196))</f>
      </c>
      <c r="BA196">
        <f>IF($A196="","",SUMIFS($BQ$2:$BQ$2500,$W$2:$W$2500,$A196))</f>
      </c>
      <c r="BB196">
        <f>IF($A196="","",SUMIFS($BR$2:$BR$2500,$W$2:$W$2500,$A196))</f>
      </c>
      <c r="BC196">
        <f>IF($A196="","",SUMIFS($BS$2:$BS$2500,$W$2:$W$2500,$A196))</f>
      </c>
      <c r="BD196">
        <f>IF($A196="","",SUMIFS($BT$2:$BT$2500,$W$2:$W$2500,$A196))</f>
      </c>
      <c r="BF196">
        <f>IF($Z196="","",INDEX($AO$2:$AO$2000,$Z196))</f>
      </c>
      <c r="BG196">
        <f>IF($Z196="","",INDEX($AP$2:$AP$2000,$Z196))</f>
      </c>
      <c r="BH196">
        <f>IF($Z196="","",INDEX($AQ$2:$AQ$2000,$Z196))</f>
      </c>
      <c r="BI196">
        <f>IF($Z196="","",INDEX($AR$2:$AR$2000,$Z196))</f>
      </c>
      <c r="BJ196">
        <f>IF($Z196="","",INDEX($AS$2:$AS$2000,$Z196))</f>
      </c>
      <c r="BK196">
        <f>IF($Z196="","",INDEX($AT$2:$AT$2000,$Z196))</f>
      </c>
      <c r="BL196">
        <f>IF($Z196="","",INDEX($AU$2:$AU$2000,$Z196))</f>
      </c>
      <c r="BM196">
        <f>IF($Z196="","",INDEX($AV$2:$AV$2000,$Z196))</f>
      </c>
      <c r="BN196">
        <f>IF($Z196="","",INDEX($AW$2:$AW$2000,$Z196))</f>
      </c>
      <c r="BO196">
        <f>IF($Z196="","",INDEX($AX$2:$AX$2000,$Z196))</f>
      </c>
      <c r="BP196">
        <f>IF($Z196="","",INDEX($AY$2:$AY$2000,$Z196))</f>
      </c>
      <c r="BQ196">
        <f>IF($Z196="","",INDEX($AZ$2:$AZ$2000,$Z196))</f>
      </c>
      <c r="BR196">
        <f>IF($Z196="","",INDEX($BA$2:$BA$2000,$Z196))</f>
      </c>
      <c r="BS196">
        <f>IF($Z196="","",INDEX($BB$2:$BB$2000,$Z196))</f>
      </c>
      <c r="BT196">
        <f>IF($Z196="","",INDEX($BC$2:$BC$2000,$Z196))</f>
      </c>
      <c r="BV196">
        <f>IF(OR($A196="",$P196&lt;&gt;"Yes",$AH196="Yes"),"",1+N($AG196))</f>
      </c>
      <c r="BW196">
        <f>IF($A196="","",COUNTIFS($W$2:$W$2500,$A196,$BZ$2:$BZ$2500,"Yes")+COUNTIFS($X$2:$X$2500,$A196,$BY$2:$BY$2500,"Yes"))</f>
      </c>
      <c r="BX196">
        <f>IF(OR($A196="",$P196="Yes"),"",IF(N($BW196)=0,0,1+SUMIFS($CB$2:$CB$2500,$W$2:$W$2500,$A196)+SUMIFS($CA$2:$CA$2500,$X$2:$X$2500,$A196)))</f>
      </c>
      <c r="BY196" t="str">
        <f>IF($Y196="","",INDEX($AH$2:$AH$2000,$Y196)&amp;"")</f>
      </c>
      <c r="BZ196" t="str">
        <f>IF($Z196="","",INDEX($AH$2:$AH$2000,$Z196)&amp;"")</f>
      </c>
      <c r="CA196">
        <f>IF($Y196="","",INDEX($BV$2:$BV$2000,$Y196))</f>
      </c>
      <c r="CB196">
        <f>IF($Z196="","",INDEX($BV$2:$BV$2000,$Z196))</f>
      </c>
    </row>
    <row r="197">
      <c r="A197" t="str">
        <f>IF(TRIM(INDEX(games!$A:$A,ROW()))="","",TRIM(INDEX(games!$A:$A,ROW())))</f>
      </c>
      <c r="B197">
        <f>IF(OR($A197="",INDEX(games!$B:$B,ROW())=""),"",INDEX(games!$B:$B,ROW()))</f>
      </c>
      <c r="C197" t="str">
        <f>IF(OR($A197="",INDEX(games!$C:$C,ROW())=""),"",INDEX(games!$C:$C,ROW()))</f>
      </c>
      <c r="D197">
        <f>IF($A197="","",COUNTIF($W$2:$W$2500,$A197)+COUNTIF($X$2:$X$2500,$A197))</f>
      </c>
      <c r="E197">
        <f>IF($A197="","",IFERROR(MATCH($C197,$R$2:$R$5,0),0))</f>
      </c>
      <c r="F197">
        <f>IF($A197="","",MOD(ROW(),34))</f>
      </c>
      <c r="G197">
        <f>IF($A197="",NA(),IF($C197="Action",$B197,NA()))</f>
      </c>
      <c r="H197">
        <f>IF($A197="",NA(),IF($C197="Action",1+$F197*0.023,NA()))</f>
      </c>
      <c r="I197">
        <f>IF($A197="",NA(),IF($C197="Strategy",$B197,NA()))</f>
      </c>
      <c r="J197">
        <f>IF($A197="",NA(),IF($C197="Strategy",2+$F197*0.023,NA()))</f>
      </c>
      <c r="K197">
        <f>IF($A197="",NA(),IF($C197="Deckbuilder",$B197,NA()))</f>
      </c>
      <c r="L197">
        <f>IF($A197="",NA(),IF($C197="Deckbuilder",3+$F197*0.023,NA()))</f>
      </c>
      <c r="M197">
        <f>IF($A197="",NA(),IF($C197="Traditional",$B197,NA()))</f>
      </c>
      <c r="N197">
        <f>IF($A197="",NA(),IF($C197="Traditional",4+$F197*0.023,NA()))</f>
      </c>
      <c r="O197">
        <f>IF($A197="","",$D197+ROW()/1000000)</f>
      </c>
      <c r="P197" t="str">
        <f>IF(OR($A197="",INDEX(games!$H:$H,ROW())=""),"",INDEX(games!$H:$H,ROW()))</f>
      </c>
      <c r="Q197">
        <f>IF(OR($A197="",$P197&lt;&gt;"Yes"),"",$D197+ROW()/1000000)</f>
      </c>
      <c r="T197">
        <f>IF($Y197="","",INDEX($B$2:$B$2000,$Y197))</f>
      </c>
      <c r="U197">
        <f>IF($Z197="","",INDEX($B$2:$B$2000,$Z197))</f>
      </c>
      <c r="V197">
        <f>IF(OR($T197="",$U197=""),"",$U197-$T197)</f>
      </c>
      <c r="W197" t="str">
        <f>IF(TRIM(INDEX(connections!$A:$A,ROW()))="","",TRIM(INDEX(connections!$A:$A,ROW())))</f>
      </c>
      <c r="X197" t="str">
        <f>IF($W197="","",TRIM(INDEX(connections!$B:$B,ROW())))</f>
      </c>
      <c r="Y197">
        <f>IF($W197="","",IFERROR(MATCH($W197,$A$2:$A$2000,0),""))</f>
      </c>
      <c r="Z197">
        <f>IF($X197="","",IFERROR(MATCH($X197,$A$2:$A$2000,0),""))</f>
      </c>
      <c r="AA197" t="str">
        <f>IF($Y197="","",INDEX($P$2:$P$2000,$Y197))</f>
      </c>
      <c r="AB197" t="str">
        <f>IF($Z197="","",INDEX($P$2:$P$2000,$Z197))</f>
      </c>
      <c r="AC197">
        <f>IF(AND($AA197="Yes",$AB197="Yes"),1,"")</f>
      </c>
      <c r="AD197">
        <f>IF(OR($Y197="",$Z197=""),"",IF(INDEX($C$2:$C$2000,$Y197)=INDEX($C$2:$C$2000,$Z197),0,1))</f>
      </c>
      <c r="AE197">
        <f>IF($AC197&lt;&gt;1,"",IF(AND(INDEX($AG$2:$AG$2000,$Y197)=1,INDEX($AG$2:$AG$2000,$Z197)=1),1,""))</f>
      </c>
      <c r="AG197">
        <f>IF($A197="","",COUNTIFS($W$2:$W$2500,$A197,$AB$2:$AB$2500,"Yes")+COUNTIFS($X$2:$X$2500,$A197,$AA$2:$AA$2500,"Yes"))</f>
      </c>
      <c r="AH197" t="str">
        <f>IF(OR($P197&lt;&gt;"Yes",N($AG197)=0),"",IF(AND($AG197=1,COUNTIFS($W$2:$W$2500,$A197,$AE$2:$AE$2500,1)+COUNTIFS($X$2:$X$2500,$A197,$AE$2:$AE$2500,1)&gt;0),"","Yes"))</f>
      </c>
      <c r="AI197">
        <f>IF($AH197="Yes",$AG197,"")</f>
      </c>
      <c r="AJ197">
        <f>IF($AI197="","",$AI197+ROW()/1000000)</f>
      </c>
      <c r="AK197">
        <f>IF(OR($A197="",$P197="Yes",N($AG197)=0),"",$AG197+ROW()/1000000)</f>
      </c>
      <c r="AL197" t="str">
        <f>IF($A197="","",INDEX(games!$J:$J,ROW())&amp;"")</f>
      </c>
      <c r="AM197">
        <f>IF($A197="","",SUMPRODUCT($AO197:$BD197,'Map Analysis'!$AP$2^{0,1,2,3,4,5,6,7,8,9,10,11,12,13,14,15}))</f>
      </c>
      <c r="AN197">
        <f>IF($A197="","",$AM197+ROW()/10000000)</f>
      </c>
      <c r="AO197">
        <f>IF($A197="","",COUNTIF($W$2:$W$2500,$A197))</f>
      </c>
      <c r="AP197">
        <f>IF($A197="","",SUMIFS($BF$2:$BF$2500,$W$2:$W$2500,$A197))</f>
      </c>
      <c r="AQ197">
        <f>IF($A197="","",SUMIFS($BG$2:$BG$2500,$W$2:$W$2500,$A197))</f>
      </c>
      <c r="AR197">
        <f>IF($A197="","",SUMIFS($BH$2:$BH$2500,$W$2:$W$2500,$A197))</f>
      </c>
      <c r="AS197">
        <f>IF($A197="","",SUMIFS($BI$2:$BI$2500,$W$2:$W$2500,$A197))</f>
      </c>
      <c r="AT197">
        <f>IF($A197="","",SUMIFS($BJ$2:$BJ$2500,$W$2:$W$2500,$A197))</f>
      </c>
      <c r="AU197">
        <f>IF($A197="","",SUMIFS($BK$2:$BK$2500,$W$2:$W$2500,$A197))</f>
      </c>
      <c r="AV197">
        <f>IF($A197="","",SUMIFS($BL$2:$BL$2500,$W$2:$W$2500,$A197))</f>
      </c>
      <c r="AW197">
        <f>IF($A197="","",SUMIFS($BM$2:$BM$2500,$W$2:$W$2500,$A197))</f>
      </c>
      <c r="AX197">
        <f>IF($A197="","",SUMIFS($BN$2:$BN$2500,$W$2:$W$2500,$A197))</f>
      </c>
      <c r="AY197">
        <f>IF($A197="","",SUMIFS($BO$2:$BO$2500,$W$2:$W$2500,$A197))</f>
      </c>
      <c r="AZ197">
        <f>IF($A197="","",SUMIFS($BP$2:$BP$2500,$W$2:$W$2500,$A197))</f>
      </c>
      <c r="BA197">
        <f>IF($A197="","",SUMIFS($BQ$2:$BQ$2500,$W$2:$W$2500,$A197))</f>
      </c>
      <c r="BB197">
        <f>IF($A197="","",SUMIFS($BR$2:$BR$2500,$W$2:$W$2500,$A197))</f>
      </c>
      <c r="BC197">
        <f>IF($A197="","",SUMIFS($BS$2:$BS$2500,$W$2:$W$2500,$A197))</f>
      </c>
      <c r="BD197">
        <f>IF($A197="","",SUMIFS($BT$2:$BT$2500,$W$2:$W$2500,$A197))</f>
      </c>
      <c r="BF197">
        <f>IF($Z197="","",INDEX($AO$2:$AO$2000,$Z197))</f>
      </c>
      <c r="BG197">
        <f>IF($Z197="","",INDEX($AP$2:$AP$2000,$Z197))</f>
      </c>
      <c r="BH197">
        <f>IF($Z197="","",INDEX($AQ$2:$AQ$2000,$Z197))</f>
      </c>
      <c r="BI197">
        <f>IF($Z197="","",INDEX($AR$2:$AR$2000,$Z197))</f>
      </c>
      <c r="BJ197">
        <f>IF($Z197="","",INDEX($AS$2:$AS$2000,$Z197))</f>
      </c>
      <c r="BK197">
        <f>IF($Z197="","",INDEX($AT$2:$AT$2000,$Z197))</f>
      </c>
      <c r="BL197">
        <f>IF($Z197="","",INDEX($AU$2:$AU$2000,$Z197))</f>
      </c>
      <c r="BM197">
        <f>IF($Z197="","",INDEX($AV$2:$AV$2000,$Z197))</f>
      </c>
      <c r="BN197">
        <f>IF($Z197="","",INDEX($AW$2:$AW$2000,$Z197))</f>
      </c>
      <c r="BO197">
        <f>IF($Z197="","",INDEX($AX$2:$AX$2000,$Z197))</f>
      </c>
      <c r="BP197">
        <f>IF($Z197="","",INDEX($AY$2:$AY$2000,$Z197))</f>
      </c>
      <c r="BQ197">
        <f>IF($Z197="","",INDEX($AZ$2:$AZ$2000,$Z197))</f>
      </c>
      <c r="BR197">
        <f>IF($Z197="","",INDEX($BA$2:$BA$2000,$Z197))</f>
      </c>
      <c r="BS197">
        <f>IF($Z197="","",INDEX($BB$2:$BB$2000,$Z197))</f>
      </c>
      <c r="BT197">
        <f>IF($Z197="","",INDEX($BC$2:$BC$2000,$Z197))</f>
      </c>
      <c r="BV197">
        <f>IF(OR($A197="",$P197&lt;&gt;"Yes",$AH197="Yes"),"",1+N($AG197))</f>
      </c>
      <c r="BW197">
        <f>IF($A197="","",COUNTIFS($W$2:$W$2500,$A197,$BZ$2:$BZ$2500,"Yes")+COUNTIFS($X$2:$X$2500,$A197,$BY$2:$BY$2500,"Yes"))</f>
      </c>
      <c r="BX197">
        <f>IF(OR($A197="",$P197="Yes"),"",IF(N($BW197)=0,0,1+SUMIFS($CB$2:$CB$2500,$W$2:$W$2500,$A197)+SUMIFS($CA$2:$CA$2500,$X$2:$X$2500,$A197)))</f>
      </c>
      <c r="BY197" t="str">
        <f>IF($Y197="","",INDEX($AH$2:$AH$2000,$Y197)&amp;"")</f>
      </c>
      <c r="BZ197" t="str">
        <f>IF($Z197="","",INDEX($AH$2:$AH$2000,$Z197)&amp;"")</f>
      </c>
      <c r="CA197">
        <f>IF($Y197="","",INDEX($BV$2:$BV$2000,$Y197))</f>
      </c>
      <c r="CB197">
        <f>IF($Z197="","",INDEX($BV$2:$BV$2000,$Z197))</f>
      </c>
    </row>
    <row r="198">
      <c r="A198" t="str">
        <f>IF(TRIM(INDEX(games!$A:$A,ROW()))="","",TRIM(INDEX(games!$A:$A,ROW())))</f>
      </c>
      <c r="B198">
        <f>IF(OR($A198="",INDEX(games!$B:$B,ROW())=""),"",INDEX(games!$B:$B,ROW()))</f>
      </c>
      <c r="C198" t="str">
        <f>IF(OR($A198="",INDEX(games!$C:$C,ROW())=""),"",INDEX(games!$C:$C,ROW()))</f>
      </c>
      <c r="D198">
        <f>IF($A198="","",COUNTIF($W$2:$W$2500,$A198)+COUNTIF($X$2:$X$2500,$A198))</f>
      </c>
      <c r="E198">
        <f>IF($A198="","",IFERROR(MATCH($C198,$R$2:$R$5,0),0))</f>
      </c>
      <c r="F198">
        <f>IF($A198="","",MOD(ROW(),34))</f>
      </c>
      <c r="G198">
        <f>IF($A198="",NA(),IF($C198="Action",$B198,NA()))</f>
      </c>
      <c r="H198">
        <f>IF($A198="",NA(),IF($C198="Action",1+$F198*0.023,NA()))</f>
      </c>
      <c r="I198">
        <f>IF($A198="",NA(),IF($C198="Strategy",$B198,NA()))</f>
      </c>
      <c r="J198">
        <f>IF($A198="",NA(),IF($C198="Strategy",2+$F198*0.023,NA()))</f>
      </c>
      <c r="K198">
        <f>IF($A198="",NA(),IF($C198="Deckbuilder",$B198,NA()))</f>
      </c>
      <c r="L198">
        <f>IF($A198="",NA(),IF($C198="Deckbuilder",3+$F198*0.023,NA()))</f>
      </c>
      <c r="M198">
        <f>IF($A198="",NA(),IF($C198="Traditional",$B198,NA()))</f>
      </c>
      <c r="N198">
        <f>IF($A198="",NA(),IF($C198="Traditional",4+$F198*0.023,NA()))</f>
      </c>
      <c r="O198">
        <f>IF($A198="","",$D198+ROW()/1000000)</f>
      </c>
      <c r="P198" t="str">
        <f>IF(OR($A198="",INDEX(games!$H:$H,ROW())=""),"",INDEX(games!$H:$H,ROW()))</f>
      </c>
      <c r="Q198">
        <f>IF(OR($A198="",$P198&lt;&gt;"Yes"),"",$D198+ROW()/1000000)</f>
      </c>
      <c r="T198">
        <f>IF($Y198="","",INDEX($B$2:$B$2000,$Y198))</f>
      </c>
      <c r="U198">
        <f>IF($Z198="","",INDEX($B$2:$B$2000,$Z198))</f>
      </c>
      <c r="V198">
        <f>IF(OR($T198="",$U198=""),"",$U198-$T198)</f>
      </c>
      <c r="W198" t="str">
        <f>IF(TRIM(INDEX(connections!$A:$A,ROW()))="","",TRIM(INDEX(connections!$A:$A,ROW())))</f>
      </c>
      <c r="X198" t="str">
        <f>IF($W198="","",TRIM(INDEX(connections!$B:$B,ROW())))</f>
      </c>
      <c r="Y198">
        <f>IF($W198="","",IFERROR(MATCH($W198,$A$2:$A$2000,0),""))</f>
      </c>
      <c r="Z198">
        <f>IF($X198="","",IFERROR(MATCH($X198,$A$2:$A$2000,0),""))</f>
      </c>
      <c r="AA198" t="str">
        <f>IF($Y198="","",INDEX($P$2:$P$2000,$Y198))</f>
      </c>
      <c r="AB198" t="str">
        <f>IF($Z198="","",INDEX($P$2:$P$2000,$Z198))</f>
      </c>
      <c r="AC198">
        <f>IF(AND($AA198="Yes",$AB198="Yes"),1,"")</f>
      </c>
      <c r="AD198">
        <f>IF(OR($Y198="",$Z198=""),"",IF(INDEX($C$2:$C$2000,$Y198)=INDEX($C$2:$C$2000,$Z198),0,1))</f>
      </c>
      <c r="AE198">
        <f>IF($AC198&lt;&gt;1,"",IF(AND(INDEX($AG$2:$AG$2000,$Y198)=1,INDEX($AG$2:$AG$2000,$Z198)=1),1,""))</f>
      </c>
      <c r="AG198">
        <f>IF($A198="","",COUNTIFS($W$2:$W$2500,$A198,$AB$2:$AB$2500,"Yes")+COUNTIFS($X$2:$X$2500,$A198,$AA$2:$AA$2500,"Yes"))</f>
      </c>
      <c r="AH198" t="str">
        <f>IF(OR($P198&lt;&gt;"Yes",N($AG198)=0),"",IF(AND($AG198=1,COUNTIFS($W$2:$W$2500,$A198,$AE$2:$AE$2500,1)+COUNTIFS($X$2:$X$2500,$A198,$AE$2:$AE$2500,1)&gt;0),"","Yes"))</f>
      </c>
      <c r="AI198">
        <f>IF($AH198="Yes",$AG198,"")</f>
      </c>
      <c r="AJ198">
        <f>IF($AI198="","",$AI198+ROW()/1000000)</f>
      </c>
      <c r="AK198">
        <f>IF(OR($A198="",$P198="Yes",N($AG198)=0),"",$AG198+ROW()/1000000)</f>
      </c>
      <c r="AL198" t="str">
        <f>IF($A198="","",INDEX(games!$J:$J,ROW())&amp;"")</f>
      </c>
      <c r="AM198">
        <f>IF($A198="","",SUMPRODUCT($AO198:$BD198,'Map Analysis'!$AP$2^{0,1,2,3,4,5,6,7,8,9,10,11,12,13,14,15}))</f>
      </c>
      <c r="AN198">
        <f>IF($A198="","",$AM198+ROW()/10000000)</f>
      </c>
      <c r="AO198">
        <f>IF($A198="","",COUNTIF($W$2:$W$2500,$A198))</f>
      </c>
      <c r="AP198">
        <f>IF($A198="","",SUMIFS($BF$2:$BF$2500,$W$2:$W$2500,$A198))</f>
      </c>
      <c r="AQ198">
        <f>IF($A198="","",SUMIFS($BG$2:$BG$2500,$W$2:$W$2500,$A198))</f>
      </c>
      <c r="AR198">
        <f>IF($A198="","",SUMIFS($BH$2:$BH$2500,$W$2:$W$2500,$A198))</f>
      </c>
      <c r="AS198">
        <f>IF($A198="","",SUMIFS($BI$2:$BI$2500,$W$2:$W$2500,$A198))</f>
      </c>
      <c r="AT198">
        <f>IF($A198="","",SUMIFS($BJ$2:$BJ$2500,$W$2:$W$2500,$A198))</f>
      </c>
      <c r="AU198">
        <f>IF($A198="","",SUMIFS($BK$2:$BK$2500,$W$2:$W$2500,$A198))</f>
      </c>
      <c r="AV198">
        <f>IF($A198="","",SUMIFS($BL$2:$BL$2500,$W$2:$W$2500,$A198))</f>
      </c>
      <c r="AW198">
        <f>IF($A198="","",SUMIFS($BM$2:$BM$2500,$W$2:$W$2500,$A198))</f>
      </c>
      <c r="AX198">
        <f>IF($A198="","",SUMIFS($BN$2:$BN$2500,$W$2:$W$2500,$A198))</f>
      </c>
      <c r="AY198">
        <f>IF($A198="","",SUMIFS($BO$2:$BO$2500,$W$2:$W$2500,$A198))</f>
      </c>
      <c r="AZ198">
        <f>IF($A198="","",SUMIFS($BP$2:$BP$2500,$W$2:$W$2500,$A198))</f>
      </c>
      <c r="BA198">
        <f>IF($A198="","",SUMIFS($BQ$2:$BQ$2500,$W$2:$W$2500,$A198))</f>
      </c>
      <c r="BB198">
        <f>IF($A198="","",SUMIFS($BR$2:$BR$2500,$W$2:$W$2500,$A198))</f>
      </c>
      <c r="BC198">
        <f>IF($A198="","",SUMIFS($BS$2:$BS$2500,$W$2:$W$2500,$A198))</f>
      </c>
      <c r="BD198">
        <f>IF($A198="","",SUMIFS($BT$2:$BT$2500,$W$2:$W$2500,$A198))</f>
      </c>
      <c r="BF198">
        <f>IF($Z198="","",INDEX($AO$2:$AO$2000,$Z198))</f>
      </c>
      <c r="BG198">
        <f>IF($Z198="","",INDEX($AP$2:$AP$2000,$Z198))</f>
      </c>
      <c r="BH198">
        <f>IF($Z198="","",INDEX($AQ$2:$AQ$2000,$Z198))</f>
      </c>
      <c r="BI198">
        <f>IF($Z198="","",INDEX($AR$2:$AR$2000,$Z198))</f>
      </c>
      <c r="BJ198">
        <f>IF($Z198="","",INDEX($AS$2:$AS$2000,$Z198))</f>
      </c>
      <c r="BK198">
        <f>IF($Z198="","",INDEX($AT$2:$AT$2000,$Z198))</f>
      </c>
      <c r="BL198">
        <f>IF($Z198="","",INDEX($AU$2:$AU$2000,$Z198))</f>
      </c>
      <c r="BM198">
        <f>IF($Z198="","",INDEX($AV$2:$AV$2000,$Z198))</f>
      </c>
      <c r="BN198">
        <f>IF($Z198="","",INDEX($AW$2:$AW$2000,$Z198))</f>
      </c>
      <c r="BO198">
        <f>IF($Z198="","",INDEX($AX$2:$AX$2000,$Z198))</f>
      </c>
      <c r="BP198">
        <f>IF($Z198="","",INDEX($AY$2:$AY$2000,$Z198))</f>
      </c>
      <c r="BQ198">
        <f>IF($Z198="","",INDEX($AZ$2:$AZ$2000,$Z198))</f>
      </c>
      <c r="BR198">
        <f>IF($Z198="","",INDEX($BA$2:$BA$2000,$Z198))</f>
      </c>
      <c r="BS198">
        <f>IF($Z198="","",INDEX($BB$2:$BB$2000,$Z198))</f>
      </c>
      <c r="BT198">
        <f>IF($Z198="","",INDEX($BC$2:$BC$2000,$Z198))</f>
      </c>
      <c r="BV198">
        <f>IF(OR($A198="",$P198&lt;&gt;"Yes",$AH198="Yes"),"",1+N($AG198))</f>
      </c>
      <c r="BW198">
        <f>IF($A198="","",COUNTIFS($W$2:$W$2500,$A198,$BZ$2:$BZ$2500,"Yes")+COUNTIFS($X$2:$X$2500,$A198,$BY$2:$BY$2500,"Yes"))</f>
      </c>
      <c r="BX198">
        <f>IF(OR($A198="",$P198="Yes"),"",IF(N($BW198)=0,0,1+SUMIFS($CB$2:$CB$2500,$W$2:$W$2500,$A198)+SUMIFS($CA$2:$CA$2500,$X$2:$X$2500,$A198)))</f>
      </c>
      <c r="BY198" t="str">
        <f>IF($Y198="","",INDEX($AH$2:$AH$2000,$Y198)&amp;"")</f>
      </c>
      <c r="BZ198" t="str">
        <f>IF($Z198="","",INDEX($AH$2:$AH$2000,$Z198)&amp;"")</f>
      </c>
      <c r="CA198">
        <f>IF($Y198="","",INDEX($BV$2:$BV$2000,$Y198))</f>
      </c>
      <c r="CB198">
        <f>IF($Z198="","",INDEX($BV$2:$BV$2000,$Z198))</f>
      </c>
    </row>
    <row r="199">
      <c r="A199" t="str">
        <f>IF(TRIM(INDEX(games!$A:$A,ROW()))="","",TRIM(INDEX(games!$A:$A,ROW())))</f>
      </c>
      <c r="B199">
        <f>IF(OR($A199="",INDEX(games!$B:$B,ROW())=""),"",INDEX(games!$B:$B,ROW()))</f>
      </c>
      <c r="C199" t="str">
        <f>IF(OR($A199="",INDEX(games!$C:$C,ROW())=""),"",INDEX(games!$C:$C,ROW()))</f>
      </c>
      <c r="D199">
        <f>IF($A199="","",COUNTIF($W$2:$W$2500,$A199)+COUNTIF($X$2:$X$2500,$A199))</f>
      </c>
      <c r="E199">
        <f>IF($A199="","",IFERROR(MATCH($C199,$R$2:$R$5,0),0))</f>
      </c>
      <c r="F199">
        <f>IF($A199="","",MOD(ROW(),34))</f>
      </c>
      <c r="G199">
        <f>IF($A199="",NA(),IF($C199="Action",$B199,NA()))</f>
      </c>
      <c r="H199">
        <f>IF($A199="",NA(),IF($C199="Action",1+$F199*0.023,NA()))</f>
      </c>
      <c r="I199">
        <f>IF($A199="",NA(),IF($C199="Strategy",$B199,NA()))</f>
      </c>
      <c r="J199">
        <f>IF($A199="",NA(),IF($C199="Strategy",2+$F199*0.023,NA()))</f>
      </c>
      <c r="K199">
        <f>IF($A199="",NA(),IF($C199="Deckbuilder",$B199,NA()))</f>
      </c>
      <c r="L199">
        <f>IF($A199="",NA(),IF($C199="Deckbuilder",3+$F199*0.023,NA()))</f>
      </c>
      <c r="M199">
        <f>IF($A199="",NA(),IF($C199="Traditional",$B199,NA()))</f>
      </c>
      <c r="N199">
        <f>IF($A199="",NA(),IF($C199="Traditional",4+$F199*0.023,NA()))</f>
      </c>
      <c r="O199">
        <f>IF($A199="","",$D199+ROW()/1000000)</f>
      </c>
      <c r="P199" t="str">
        <f>IF(OR($A199="",INDEX(games!$H:$H,ROW())=""),"",INDEX(games!$H:$H,ROW()))</f>
      </c>
      <c r="Q199">
        <f>IF(OR($A199="",$P199&lt;&gt;"Yes"),"",$D199+ROW()/1000000)</f>
      </c>
      <c r="T199">
        <f>IF($Y199="","",INDEX($B$2:$B$2000,$Y199))</f>
      </c>
      <c r="U199">
        <f>IF($Z199="","",INDEX($B$2:$B$2000,$Z199))</f>
      </c>
      <c r="V199">
        <f>IF(OR($T199="",$U199=""),"",$U199-$T199)</f>
      </c>
      <c r="W199" t="str">
        <f>IF(TRIM(INDEX(connections!$A:$A,ROW()))="","",TRIM(INDEX(connections!$A:$A,ROW())))</f>
      </c>
      <c r="X199" t="str">
        <f>IF($W199="","",TRIM(INDEX(connections!$B:$B,ROW())))</f>
      </c>
      <c r="Y199">
        <f>IF($W199="","",IFERROR(MATCH($W199,$A$2:$A$2000,0),""))</f>
      </c>
      <c r="Z199">
        <f>IF($X199="","",IFERROR(MATCH($X199,$A$2:$A$2000,0),""))</f>
      </c>
      <c r="AA199" t="str">
        <f>IF($Y199="","",INDEX($P$2:$P$2000,$Y199))</f>
      </c>
      <c r="AB199" t="str">
        <f>IF($Z199="","",INDEX($P$2:$P$2000,$Z199))</f>
      </c>
      <c r="AC199">
        <f>IF(AND($AA199="Yes",$AB199="Yes"),1,"")</f>
      </c>
      <c r="AD199">
        <f>IF(OR($Y199="",$Z199=""),"",IF(INDEX($C$2:$C$2000,$Y199)=INDEX($C$2:$C$2000,$Z199),0,1))</f>
      </c>
      <c r="AE199">
        <f>IF($AC199&lt;&gt;1,"",IF(AND(INDEX($AG$2:$AG$2000,$Y199)=1,INDEX($AG$2:$AG$2000,$Z199)=1),1,""))</f>
      </c>
      <c r="AG199">
        <f>IF($A199="","",COUNTIFS($W$2:$W$2500,$A199,$AB$2:$AB$2500,"Yes")+COUNTIFS($X$2:$X$2500,$A199,$AA$2:$AA$2500,"Yes"))</f>
      </c>
      <c r="AH199" t="str">
        <f>IF(OR($P199&lt;&gt;"Yes",N($AG199)=0),"",IF(AND($AG199=1,COUNTIFS($W$2:$W$2500,$A199,$AE$2:$AE$2500,1)+COUNTIFS($X$2:$X$2500,$A199,$AE$2:$AE$2500,1)&gt;0),"","Yes"))</f>
      </c>
      <c r="AI199">
        <f>IF($AH199="Yes",$AG199,"")</f>
      </c>
      <c r="AJ199">
        <f>IF($AI199="","",$AI199+ROW()/1000000)</f>
      </c>
      <c r="AK199">
        <f>IF(OR($A199="",$P199="Yes",N($AG199)=0),"",$AG199+ROW()/1000000)</f>
      </c>
      <c r="AL199" t="str">
        <f>IF($A199="","",INDEX(games!$J:$J,ROW())&amp;"")</f>
      </c>
      <c r="AM199">
        <f>IF($A199="","",SUMPRODUCT($AO199:$BD199,'Map Analysis'!$AP$2^{0,1,2,3,4,5,6,7,8,9,10,11,12,13,14,15}))</f>
      </c>
      <c r="AN199">
        <f>IF($A199="","",$AM199+ROW()/10000000)</f>
      </c>
      <c r="AO199">
        <f>IF($A199="","",COUNTIF($W$2:$W$2500,$A199))</f>
      </c>
      <c r="AP199">
        <f>IF($A199="","",SUMIFS($BF$2:$BF$2500,$W$2:$W$2500,$A199))</f>
      </c>
      <c r="AQ199">
        <f>IF($A199="","",SUMIFS($BG$2:$BG$2500,$W$2:$W$2500,$A199))</f>
      </c>
      <c r="AR199">
        <f>IF($A199="","",SUMIFS($BH$2:$BH$2500,$W$2:$W$2500,$A199))</f>
      </c>
      <c r="AS199">
        <f>IF($A199="","",SUMIFS($BI$2:$BI$2500,$W$2:$W$2500,$A199))</f>
      </c>
      <c r="AT199">
        <f>IF($A199="","",SUMIFS($BJ$2:$BJ$2500,$W$2:$W$2500,$A199))</f>
      </c>
      <c r="AU199">
        <f>IF($A199="","",SUMIFS($BK$2:$BK$2500,$W$2:$W$2500,$A199))</f>
      </c>
      <c r="AV199">
        <f>IF($A199="","",SUMIFS($BL$2:$BL$2500,$W$2:$W$2500,$A199))</f>
      </c>
      <c r="AW199">
        <f>IF($A199="","",SUMIFS($BM$2:$BM$2500,$W$2:$W$2500,$A199))</f>
      </c>
      <c r="AX199">
        <f>IF($A199="","",SUMIFS($BN$2:$BN$2500,$W$2:$W$2500,$A199))</f>
      </c>
      <c r="AY199">
        <f>IF($A199="","",SUMIFS($BO$2:$BO$2500,$W$2:$W$2500,$A199))</f>
      </c>
      <c r="AZ199">
        <f>IF($A199="","",SUMIFS($BP$2:$BP$2500,$W$2:$W$2500,$A199))</f>
      </c>
      <c r="BA199">
        <f>IF($A199="","",SUMIFS($BQ$2:$BQ$2500,$W$2:$W$2500,$A199))</f>
      </c>
      <c r="BB199">
        <f>IF($A199="","",SUMIFS($BR$2:$BR$2500,$W$2:$W$2500,$A199))</f>
      </c>
      <c r="BC199">
        <f>IF($A199="","",SUMIFS($BS$2:$BS$2500,$W$2:$W$2500,$A199))</f>
      </c>
      <c r="BD199">
        <f>IF($A199="","",SUMIFS($BT$2:$BT$2500,$W$2:$W$2500,$A199))</f>
      </c>
      <c r="BF199">
        <f>IF($Z199="","",INDEX($AO$2:$AO$2000,$Z199))</f>
      </c>
      <c r="BG199">
        <f>IF($Z199="","",INDEX($AP$2:$AP$2000,$Z199))</f>
      </c>
      <c r="BH199">
        <f>IF($Z199="","",INDEX($AQ$2:$AQ$2000,$Z199))</f>
      </c>
      <c r="BI199">
        <f>IF($Z199="","",INDEX($AR$2:$AR$2000,$Z199))</f>
      </c>
      <c r="BJ199">
        <f>IF($Z199="","",INDEX($AS$2:$AS$2000,$Z199))</f>
      </c>
      <c r="BK199">
        <f>IF($Z199="","",INDEX($AT$2:$AT$2000,$Z199))</f>
      </c>
      <c r="BL199">
        <f>IF($Z199="","",INDEX($AU$2:$AU$2000,$Z199))</f>
      </c>
      <c r="BM199">
        <f>IF($Z199="","",INDEX($AV$2:$AV$2000,$Z199))</f>
      </c>
      <c r="BN199">
        <f>IF($Z199="","",INDEX($AW$2:$AW$2000,$Z199))</f>
      </c>
      <c r="BO199">
        <f>IF($Z199="","",INDEX($AX$2:$AX$2000,$Z199))</f>
      </c>
      <c r="BP199">
        <f>IF($Z199="","",INDEX($AY$2:$AY$2000,$Z199))</f>
      </c>
      <c r="BQ199">
        <f>IF($Z199="","",INDEX($AZ$2:$AZ$2000,$Z199))</f>
      </c>
      <c r="BR199">
        <f>IF($Z199="","",INDEX($BA$2:$BA$2000,$Z199))</f>
      </c>
      <c r="BS199">
        <f>IF($Z199="","",INDEX($BB$2:$BB$2000,$Z199))</f>
      </c>
      <c r="BT199">
        <f>IF($Z199="","",INDEX($BC$2:$BC$2000,$Z199))</f>
      </c>
      <c r="BV199">
        <f>IF(OR($A199="",$P199&lt;&gt;"Yes",$AH199="Yes"),"",1+N($AG199))</f>
      </c>
      <c r="BW199">
        <f>IF($A199="","",COUNTIFS($W$2:$W$2500,$A199,$BZ$2:$BZ$2500,"Yes")+COUNTIFS($X$2:$X$2500,$A199,$BY$2:$BY$2500,"Yes"))</f>
      </c>
      <c r="BX199">
        <f>IF(OR($A199="",$P199="Yes"),"",IF(N($BW199)=0,0,1+SUMIFS($CB$2:$CB$2500,$W$2:$W$2500,$A199)+SUMIFS($CA$2:$CA$2500,$X$2:$X$2500,$A199)))</f>
      </c>
      <c r="BY199" t="str">
        <f>IF($Y199="","",INDEX($AH$2:$AH$2000,$Y199)&amp;"")</f>
      </c>
      <c r="BZ199" t="str">
        <f>IF($Z199="","",INDEX($AH$2:$AH$2000,$Z199)&amp;"")</f>
      </c>
      <c r="CA199">
        <f>IF($Y199="","",INDEX($BV$2:$BV$2000,$Y199))</f>
      </c>
      <c r="CB199">
        <f>IF($Z199="","",INDEX($BV$2:$BV$2000,$Z199))</f>
      </c>
    </row>
    <row r="200">
      <c r="A200" t="str">
        <f>IF(TRIM(INDEX(games!$A:$A,ROW()))="","",TRIM(INDEX(games!$A:$A,ROW())))</f>
      </c>
      <c r="B200">
        <f>IF(OR($A200="",INDEX(games!$B:$B,ROW())=""),"",INDEX(games!$B:$B,ROW()))</f>
      </c>
      <c r="C200" t="str">
        <f>IF(OR($A200="",INDEX(games!$C:$C,ROW())=""),"",INDEX(games!$C:$C,ROW()))</f>
      </c>
      <c r="D200">
        <f>IF($A200="","",COUNTIF($W$2:$W$2500,$A200)+COUNTIF($X$2:$X$2500,$A200))</f>
      </c>
      <c r="E200">
        <f>IF($A200="","",IFERROR(MATCH($C200,$R$2:$R$5,0),0))</f>
      </c>
      <c r="F200">
        <f>IF($A200="","",MOD(ROW(),34))</f>
      </c>
      <c r="G200">
        <f>IF($A200="",NA(),IF($C200="Action",$B200,NA()))</f>
      </c>
      <c r="H200">
        <f>IF($A200="",NA(),IF($C200="Action",1+$F200*0.023,NA()))</f>
      </c>
      <c r="I200">
        <f>IF($A200="",NA(),IF($C200="Strategy",$B200,NA()))</f>
      </c>
      <c r="J200">
        <f>IF($A200="",NA(),IF($C200="Strategy",2+$F200*0.023,NA()))</f>
      </c>
      <c r="K200">
        <f>IF($A200="",NA(),IF($C200="Deckbuilder",$B200,NA()))</f>
      </c>
      <c r="L200">
        <f>IF($A200="",NA(),IF($C200="Deckbuilder",3+$F200*0.023,NA()))</f>
      </c>
      <c r="M200">
        <f>IF($A200="",NA(),IF($C200="Traditional",$B200,NA()))</f>
      </c>
      <c r="N200">
        <f>IF($A200="",NA(),IF($C200="Traditional",4+$F200*0.023,NA()))</f>
      </c>
      <c r="O200">
        <f>IF($A200="","",$D200+ROW()/1000000)</f>
      </c>
      <c r="P200" t="str">
        <f>IF(OR($A200="",INDEX(games!$H:$H,ROW())=""),"",INDEX(games!$H:$H,ROW()))</f>
      </c>
      <c r="Q200">
        <f>IF(OR($A200="",$P200&lt;&gt;"Yes"),"",$D200+ROW()/1000000)</f>
      </c>
      <c r="T200">
        <f>IF($Y200="","",INDEX($B$2:$B$2000,$Y200))</f>
      </c>
      <c r="U200">
        <f>IF($Z200="","",INDEX($B$2:$B$2000,$Z200))</f>
      </c>
      <c r="V200">
        <f>IF(OR($T200="",$U200=""),"",$U200-$T200)</f>
      </c>
      <c r="W200" t="str">
        <f>IF(TRIM(INDEX(connections!$A:$A,ROW()))="","",TRIM(INDEX(connections!$A:$A,ROW())))</f>
      </c>
      <c r="X200" t="str">
        <f>IF($W200="","",TRIM(INDEX(connections!$B:$B,ROW())))</f>
      </c>
      <c r="Y200">
        <f>IF($W200="","",IFERROR(MATCH($W200,$A$2:$A$2000,0),""))</f>
      </c>
      <c r="Z200">
        <f>IF($X200="","",IFERROR(MATCH($X200,$A$2:$A$2000,0),""))</f>
      </c>
      <c r="AA200" t="str">
        <f>IF($Y200="","",INDEX($P$2:$P$2000,$Y200))</f>
      </c>
      <c r="AB200" t="str">
        <f>IF($Z200="","",INDEX($P$2:$P$2000,$Z200))</f>
      </c>
      <c r="AC200">
        <f>IF(AND($AA200="Yes",$AB200="Yes"),1,"")</f>
      </c>
      <c r="AD200">
        <f>IF(OR($Y200="",$Z200=""),"",IF(INDEX($C$2:$C$2000,$Y200)=INDEX($C$2:$C$2000,$Z200),0,1))</f>
      </c>
      <c r="AE200">
        <f>IF($AC200&lt;&gt;1,"",IF(AND(INDEX($AG$2:$AG$2000,$Y200)=1,INDEX($AG$2:$AG$2000,$Z200)=1),1,""))</f>
      </c>
      <c r="AG200">
        <f>IF($A200="","",COUNTIFS($W$2:$W$2500,$A200,$AB$2:$AB$2500,"Yes")+COUNTIFS($X$2:$X$2500,$A200,$AA$2:$AA$2500,"Yes"))</f>
      </c>
      <c r="AH200" t="str">
        <f>IF(OR($P200&lt;&gt;"Yes",N($AG200)=0),"",IF(AND($AG200=1,COUNTIFS($W$2:$W$2500,$A200,$AE$2:$AE$2500,1)+COUNTIFS($X$2:$X$2500,$A200,$AE$2:$AE$2500,1)&gt;0),"","Yes"))</f>
      </c>
      <c r="AI200">
        <f>IF($AH200="Yes",$AG200,"")</f>
      </c>
      <c r="AJ200">
        <f>IF($AI200="","",$AI200+ROW()/1000000)</f>
      </c>
      <c r="AK200">
        <f>IF(OR($A200="",$P200="Yes",N($AG200)=0),"",$AG200+ROW()/1000000)</f>
      </c>
      <c r="AL200" t="str">
        <f>IF($A200="","",INDEX(games!$J:$J,ROW())&amp;"")</f>
      </c>
      <c r="AM200">
        <f>IF($A200="","",SUMPRODUCT($AO200:$BD200,'Map Analysis'!$AP$2^{0,1,2,3,4,5,6,7,8,9,10,11,12,13,14,15}))</f>
      </c>
      <c r="AN200">
        <f>IF($A200="","",$AM200+ROW()/10000000)</f>
      </c>
      <c r="AO200">
        <f>IF($A200="","",COUNTIF($W$2:$W$2500,$A200))</f>
      </c>
      <c r="AP200">
        <f>IF($A200="","",SUMIFS($BF$2:$BF$2500,$W$2:$W$2500,$A200))</f>
      </c>
      <c r="AQ200">
        <f>IF($A200="","",SUMIFS($BG$2:$BG$2500,$W$2:$W$2500,$A200))</f>
      </c>
      <c r="AR200">
        <f>IF($A200="","",SUMIFS($BH$2:$BH$2500,$W$2:$W$2500,$A200))</f>
      </c>
      <c r="AS200">
        <f>IF($A200="","",SUMIFS($BI$2:$BI$2500,$W$2:$W$2500,$A200))</f>
      </c>
      <c r="AT200">
        <f>IF($A200="","",SUMIFS($BJ$2:$BJ$2500,$W$2:$W$2500,$A200))</f>
      </c>
      <c r="AU200">
        <f>IF($A200="","",SUMIFS($BK$2:$BK$2500,$W$2:$W$2500,$A200))</f>
      </c>
      <c r="AV200">
        <f>IF($A200="","",SUMIFS($BL$2:$BL$2500,$W$2:$W$2500,$A200))</f>
      </c>
      <c r="AW200">
        <f>IF($A200="","",SUMIFS($BM$2:$BM$2500,$W$2:$W$2500,$A200))</f>
      </c>
      <c r="AX200">
        <f>IF($A200="","",SUMIFS($BN$2:$BN$2500,$W$2:$W$2500,$A200))</f>
      </c>
      <c r="AY200">
        <f>IF($A200="","",SUMIFS($BO$2:$BO$2500,$W$2:$W$2500,$A200))</f>
      </c>
      <c r="AZ200">
        <f>IF($A200="","",SUMIFS($BP$2:$BP$2500,$W$2:$W$2500,$A200))</f>
      </c>
      <c r="BA200">
        <f>IF($A200="","",SUMIFS($BQ$2:$BQ$2500,$W$2:$W$2500,$A200))</f>
      </c>
      <c r="BB200">
        <f>IF($A200="","",SUMIFS($BR$2:$BR$2500,$W$2:$W$2500,$A200))</f>
      </c>
      <c r="BC200">
        <f>IF($A200="","",SUMIFS($BS$2:$BS$2500,$W$2:$W$2500,$A200))</f>
      </c>
      <c r="BD200">
        <f>IF($A200="","",SUMIFS($BT$2:$BT$2500,$W$2:$W$2500,$A200))</f>
      </c>
      <c r="BF200">
        <f>IF($Z200="","",INDEX($AO$2:$AO$2000,$Z200))</f>
      </c>
      <c r="BG200">
        <f>IF($Z200="","",INDEX($AP$2:$AP$2000,$Z200))</f>
      </c>
      <c r="BH200">
        <f>IF($Z200="","",INDEX($AQ$2:$AQ$2000,$Z200))</f>
      </c>
      <c r="BI200">
        <f>IF($Z200="","",INDEX($AR$2:$AR$2000,$Z200))</f>
      </c>
      <c r="BJ200">
        <f>IF($Z200="","",INDEX($AS$2:$AS$2000,$Z200))</f>
      </c>
      <c r="BK200">
        <f>IF($Z200="","",INDEX($AT$2:$AT$2000,$Z200))</f>
      </c>
      <c r="BL200">
        <f>IF($Z200="","",INDEX($AU$2:$AU$2000,$Z200))</f>
      </c>
      <c r="BM200">
        <f>IF($Z200="","",INDEX($AV$2:$AV$2000,$Z200))</f>
      </c>
      <c r="BN200">
        <f>IF($Z200="","",INDEX($AW$2:$AW$2000,$Z200))</f>
      </c>
      <c r="BO200">
        <f>IF($Z200="","",INDEX($AX$2:$AX$2000,$Z200))</f>
      </c>
      <c r="BP200">
        <f>IF($Z200="","",INDEX($AY$2:$AY$2000,$Z200))</f>
      </c>
      <c r="BQ200">
        <f>IF($Z200="","",INDEX($AZ$2:$AZ$2000,$Z200))</f>
      </c>
      <c r="BR200">
        <f>IF($Z200="","",INDEX($BA$2:$BA$2000,$Z200))</f>
      </c>
      <c r="BS200">
        <f>IF($Z200="","",INDEX($BB$2:$BB$2000,$Z200))</f>
      </c>
      <c r="BT200">
        <f>IF($Z200="","",INDEX($BC$2:$BC$2000,$Z200))</f>
      </c>
      <c r="BV200">
        <f>IF(OR($A200="",$P200&lt;&gt;"Yes",$AH200="Yes"),"",1+N($AG200))</f>
      </c>
      <c r="BW200">
        <f>IF($A200="","",COUNTIFS($W$2:$W$2500,$A200,$BZ$2:$BZ$2500,"Yes")+COUNTIFS($X$2:$X$2500,$A200,$BY$2:$BY$2500,"Yes"))</f>
      </c>
      <c r="BX200">
        <f>IF(OR($A200="",$P200="Yes"),"",IF(N($BW200)=0,0,1+SUMIFS($CB$2:$CB$2500,$W$2:$W$2500,$A200)+SUMIFS($CA$2:$CA$2500,$X$2:$X$2500,$A200)))</f>
      </c>
      <c r="BY200" t="str">
        <f>IF($Y200="","",INDEX($AH$2:$AH$2000,$Y200)&amp;"")</f>
      </c>
      <c r="BZ200" t="str">
        <f>IF($Z200="","",INDEX($AH$2:$AH$2000,$Z200)&amp;"")</f>
      </c>
      <c r="CA200">
        <f>IF($Y200="","",INDEX($BV$2:$BV$2000,$Y200))</f>
      </c>
      <c r="CB200">
        <f>IF($Z200="","",INDEX($BV$2:$BV$2000,$Z200))</f>
      </c>
    </row>
    <row r="201">
      <c r="A201" t="str">
        <f>IF(TRIM(INDEX(games!$A:$A,ROW()))="","",TRIM(INDEX(games!$A:$A,ROW())))</f>
      </c>
      <c r="B201">
        <f>IF(OR($A201="",INDEX(games!$B:$B,ROW())=""),"",INDEX(games!$B:$B,ROW()))</f>
      </c>
      <c r="C201" t="str">
        <f>IF(OR($A201="",INDEX(games!$C:$C,ROW())=""),"",INDEX(games!$C:$C,ROW()))</f>
      </c>
      <c r="D201">
        <f>IF($A201="","",COUNTIF($W$2:$W$2500,$A201)+COUNTIF($X$2:$X$2500,$A201))</f>
      </c>
      <c r="E201">
        <f>IF($A201="","",IFERROR(MATCH($C201,$R$2:$R$5,0),0))</f>
      </c>
      <c r="F201">
        <f>IF($A201="","",MOD(ROW(),34))</f>
      </c>
      <c r="G201">
        <f>IF($A201="",NA(),IF($C201="Action",$B201,NA()))</f>
      </c>
      <c r="H201">
        <f>IF($A201="",NA(),IF($C201="Action",1+$F201*0.023,NA()))</f>
      </c>
      <c r="I201">
        <f>IF($A201="",NA(),IF($C201="Strategy",$B201,NA()))</f>
      </c>
      <c r="J201">
        <f>IF($A201="",NA(),IF($C201="Strategy",2+$F201*0.023,NA()))</f>
      </c>
      <c r="K201">
        <f>IF($A201="",NA(),IF($C201="Deckbuilder",$B201,NA()))</f>
      </c>
      <c r="L201">
        <f>IF($A201="",NA(),IF($C201="Deckbuilder",3+$F201*0.023,NA()))</f>
      </c>
      <c r="M201">
        <f>IF($A201="",NA(),IF($C201="Traditional",$B201,NA()))</f>
      </c>
      <c r="N201">
        <f>IF($A201="",NA(),IF($C201="Traditional",4+$F201*0.023,NA()))</f>
      </c>
      <c r="O201">
        <f>IF($A201="","",$D201+ROW()/1000000)</f>
      </c>
      <c r="P201" t="str">
        <f>IF(OR($A201="",INDEX(games!$H:$H,ROW())=""),"",INDEX(games!$H:$H,ROW()))</f>
      </c>
      <c r="Q201">
        <f>IF(OR($A201="",$P201&lt;&gt;"Yes"),"",$D201+ROW()/1000000)</f>
      </c>
      <c r="T201">
        <f>IF($Y201="","",INDEX($B$2:$B$2000,$Y201))</f>
      </c>
      <c r="U201">
        <f>IF($Z201="","",INDEX($B$2:$B$2000,$Z201))</f>
      </c>
      <c r="V201">
        <f>IF(OR($T201="",$U201=""),"",$U201-$T201)</f>
      </c>
      <c r="W201" t="str">
        <f>IF(TRIM(INDEX(connections!$A:$A,ROW()))="","",TRIM(INDEX(connections!$A:$A,ROW())))</f>
      </c>
      <c r="X201" t="str">
        <f>IF($W201="","",TRIM(INDEX(connections!$B:$B,ROW())))</f>
      </c>
      <c r="Y201">
        <f>IF($W201="","",IFERROR(MATCH($W201,$A$2:$A$2000,0),""))</f>
      </c>
      <c r="Z201">
        <f>IF($X201="","",IFERROR(MATCH($X201,$A$2:$A$2000,0),""))</f>
      </c>
      <c r="AA201" t="str">
        <f>IF($Y201="","",INDEX($P$2:$P$2000,$Y201))</f>
      </c>
      <c r="AB201" t="str">
        <f>IF($Z201="","",INDEX($P$2:$P$2000,$Z201))</f>
      </c>
      <c r="AC201">
        <f>IF(AND($AA201="Yes",$AB201="Yes"),1,"")</f>
      </c>
      <c r="AD201">
        <f>IF(OR($Y201="",$Z201=""),"",IF(INDEX($C$2:$C$2000,$Y201)=INDEX($C$2:$C$2000,$Z201),0,1))</f>
      </c>
      <c r="AE201">
        <f>IF($AC201&lt;&gt;1,"",IF(AND(INDEX($AG$2:$AG$2000,$Y201)=1,INDEX($AG$2:$AG$2000,$Z201)=1),1,""))</f>
      </c>
      <c r="AG201">
        <f>IF($A201="","",COUNTIFS($W$2:$W$2500,$A201,$AB$2:$AB$2500,"Yes")+COUNTIFS($X$2:$X$2500,$A201,$AA$2:$AA$2500,"Yes"))</f>
      </c>
      <c r="AH201" t="str">
        <f>IF(OR($P201&lt;&gt;"Yes",N($AG201)=0),"",IF(AND($AG201=1,COUNTIFS($W$2:$W$2500,$A201,$AE$2:$AE$2500,1)+COUNTIFS($X$2:$X$2500,$A201,$AE$2:$AE$2500,1)&gt;0),"","Yes"))</f>
      </c>
      <c r="AI201">
        <f>IF($AH201="Yes",$AG201,"")</f>
      </c>
      <c r="AJ201">
        <f>IF($AI201="","",$AI201+ROW()/1000000)</f>
      </c>
      <c r="AK201">
        <f>IF(OR($A201="",$P201="Yes",N($AG201)=0),"",$AG201+ROW()/1000000)</f>
      </c>
      <c r="AL201" t="str">
        <f>IF($A201="","",INDEX(games!$J:$J,ROW())&amp;"")</f>
      </c>
      <c r="AM201">
        <f>IF($A201="","",SUMPRODUCT($AO201:$BD201,'Map Analysis'!$AP$2^{0,1,2,3,4,5,6,7,8,9,10,11,12,13,14,15}))</f>
      </c>
      <c r="AN201">
        <f>IF($A201="","",$AM201+ROW()/10000000)</f>
      </c>
      <c r="AO201">
        <f>IF($A201="","",COUNTIF($W$2:$W$2500,$A201))</f>
      </c>
      <c r="AP201">
        <f>IF($A201="","",SUMIFS($BF$2:$BF$2500,$W$2:$W$2500,$A201))</f>
      </c>
      <c r="AQ201">
        <f>IF($A201="","",SUMIFS($BG$2:$BG$2500,$W$2:$W$2500,$A201))</f>
      </c>
      <c r="AR201">
        <f>IF($A201="","",SUMIFS($BH$2:$BH$2500,$W$2:$W$2500,$A201))</f>
      </c>
      <c r="AS201">
        <f>IF($A201="","",SUMIFS($BI$2:$BI$2500,$W$2:$W$2500,$A201))</f>
      </c>
      <c r="AT201">
        <f>IF($A201="","",SUMIFS($BJ$2:$BJ$2500,$W$2:$W$2500,$A201))</f>
      </c>
      <c r="AU201">
        <f>IF($A201="","",SUMIFS($BK$2:$BK$2500,$W$2:$W$2500,$A201))</f>
      </c>
      <c r="AV201">
        <f>IF($A201="","",SUMIFS($BL$2:$BL$2500,$W$2:$W$2500,$A201))</f>
      </c>
      <c r="AW201">
        <f>IF($A201="","",SUMIFS($BM$2:$BM$2500,$W$2:$W$2500,$A201))</f>
      </c>
      <c r="AX201">
        <f>IF($A201="","",SUMIFS($BN$2:$BN$2500,$W$2:$W$2500,$A201))</f>
      </c>
      <c r="AY201">
        <f>IF($A201="","",SUMIFS($BO$2:$BO$2500,$W$2:$W$2500,$A201))</f>
      </c>
      <c r="AZ201">
        <f>IF($A201="","",SUMIFS($BP$2:$BP$2500,$W$2:$W$2500,$A201))</f>
      </c>
      <c r="BA201">
        <f>IF($A201="","",SUMIFS($BQ$2:$BQ$2500,$W$2:$W$2500,$A201))</f>
      </c>
      <c r="BB201">
        <f>IF($A201="","",SUMIFS($BR$2:$BR$2500,$W$2:$W$2500,$A201))</f>
      </c>
      <c r="BC201">
        <f>IF($A201="","",SUMIFS($BS$2:$BS$2500,$W$2:$W$2500,$A201))</f>
      </c>
      <c r="BD201">
        <f>IF($A201="","",SUMIFS($BT$2:$BT$2500,$W$2:$W$2500,$A201))</f>
      </c>
      <c r="BF201">
        <f>IF($Z201="","",INDEX($AO$2:$AO$2000,$Z201))</f>
      </c>
      <c r="BG201">
        <f>IF($Z201="","",INDEX($AP$2:$AP$2000,$Z201))</f>
      </c>
      <c r="BH201">
        <f>IF($Z201="","",INDEX($AQ$2:$AQ$2000,$Z201))</f>
      </c>
      <c r="BI201">
        <f>IF($Z201="","",INDEX($AR$2:$AR$2000,$Z201))</f>
      </c>
      <c r="BJ201">
        <f>IF($Z201="","",INDEX($AS$2:$AS$2000,$Z201))</f>
      </c>
      <c r="BK201">
        <f>IF($Z201="","",INDEX($AT$2:$AT$2000,$Z201))</f>
      </c>
      <c r="BL201">
        <f>IF($Z201="","",INDEX($AU$2:$AU$2000,$Z201))</f>
      </c>
      <c r="BM201">
        <f>IF($Z201="","",INDEX($AV$2:$AV$2000,$Z201))</f>
      </c>
      <c r="BN201">
        <f>IF($Z201="","",INDEX($AW$2:$AW$2000,$Z201))</f>
      </c>
      <c r="BO201">
        <f>IF($Z201="","",INDEX($AX$2:$AX$2000,$Z201))</f>
      </c>
      <c r="BP201">
        <f>IF($Z201="","",INDEX($AY$2:$AY$2000,$Z201))</f>
      </c>
      <c r="BQ201">
        <f>IF($Z201="","",INDEX($AZ$2:$AZ$2000,$Z201))</f>
      </c>
      <c r="BR201">
        <f>IF($Z201="","",INDEX($BA$2:$BA$2000,$Z201))</f>
      </c>
      <c r="BS201">
        <f>IF($Z201="","",INDEX($BB$2:$BB$2000,$Z201))</f>
      </c>
      <c r="BT201">
        <f>IF($Z201="","",INDEX($BC$2:$BC$2000,$Z201))</f>
      </c>
      <c r="BV201">
        <f>IF(OR($A201="",$P201&lt;&gt;"Yes",$AH201="Yes"),"",1+N($AG201))</f>
      </c>
      <c r="BW201">
        <f>IF($A201="","",COUNTIFS($W$2:$W$2500,$A201,$BZ$2:$BZ$2500,"Yes")+COUNTIFS($X$2:$X$2500,$A201,$BY$2:$BY$2500,"Yes"))</f>
      </c>
      <c r="BX201">
        <f>IF(OR($A201="",$P201="Yes"),"",IF(N($BW201)=0,0,1+SUMIFS($CB$2:$CB$2500,$W$2:$W$2500,$A201)+SUMIFS($CA$2:$CA$2500,$X$2:$X$2500,$A201)))</f>
      </c>
      <c r="BY201" t="str">
        <f>IF($Y201="","",INDEX($AH$2:$AH$2000,$Y201)&amp;"")</f>
      </c>
      <c r="BZ201" t="str">
        <f>IF($Z201="","",INDEX($AH$2:$AH$2000,$Z201)&amp;"")</f>
      </c>
      <c r="CA201">
        <f>IF($Y201="","",INDEX($BV$2:$BV$2000,$Y201))</f>
      </c>
      <c r="CB201">
        <f>IF($Z201="","",INDEX($BV$2:$BV$2000,$Z201))</f>
      </c>
    </row>
    <row r="202">
      <c r="A202" t="str">
        <f>IF(TRIM(INDEX(games!$A:$A,ROW()))="","",TRIM(INDEX(games!$A:$A,ROW())))</f>
      </c>
      <c r="B202">
        <f>IF(OR($A202="",INDEX(games!$B:$B,ROW())=""),"",INDEX(games!$B:$B,ROW()))</f>
      </c>
      <c r="C202" t="str">
        <f>IF(OR($A202="",INDEX(games!$C:$C,ROW())=""),"",INDEX(games!$C:$C,ROW()))</f>
      </c>
      <c r="D202">
        <f>IF($A202="","",COUNTIF($W$2:$W$2500,$A202)+COUNTIF($X$2:$X$2500,$A202))</f>
      </c>
      <c r="E202">
        <f>IF($A202="","",IFERROR(MATCH($C202,$R$2:$R$5,0),0))</f>
      </c>
      <c r="F202">
        <f>IF($A202="","",MOD(ROW(),34))</f>
      </c>
      <c r="G202">
        <f>IF($A202="",NA(),IF($C202="Action",$B202,NA()))</f>
      </c>
      <c r="H202">
        <f>IF($A202="",NA(),IF($C202="Action",1+$F202*0.023,NA()))</f>
      </c>
      <c r="I202">
        <f>IF($A202="",NA(),IF($C202="Strategy",$B202,NA()))</f>
      </c>
      <c r="J202">
        <f>IF($A202="",NA(),IF($C202="Strategy",2+$F202*0.023,NA()))</f>
      </c>
      <c r="K202">
        <f>IF($A202="",NA(),IF($C202="Deckbuilder",$B202,NA()))</f>
      </c>
      <c r="L202">
        <f>IF($A202="",NA(),IF($C202="Deckbuilder",3+$F202*0.023,NA()))</f>
      </c>
      <c r="M202">
        <f>IF($A202="",NA(),IF($C202="Traditional",$B202,NA()))</f>
      </c>
      <c r="N202">
        <f>IF($A202="",NA(),IF($C202="Traditional",4+$F202*0.023,NA()))</f>
      </c>
      <c r="O202">
        <f>IF($A202="","",$D202+ROW()/1000000)</f>
      </c>
      <c r="P202" t="str">
        <f>IF(OR($A202="",INDEX(games!$H:$H,ROW())=""),"",INDEX(games!$H:$H,ROW()))</f>
      </c>
      <c r="Q202">
        <f>IF(OR($A202="",$P202&lt;&gt;"Yes"),"",$D202+ROW()/1000000)</f>
      </c>
      <c r="T202">
        <f>IF($Y202="","",INDEX($B$2:$B$2000,$Y202))</f>
      </c>
      <c r="U202">
        <f>IF($Z202="","",INDEX($B$2:$B$2000,$Z202))</f>
      </c>
      <c r="V202">
        <f>IF(OR($T202="",$U202=""),"",$U202-$T202)</f>
      </c>
      <c r="W202" t="str">
        <f>IF(TRIM(INDEX(connections!$A:$A,ROW()))="","",TRIM(INDEX(connections!$A:$A,ROW())))</f>
      </c>
      <c r="X202" t="str">
        <f>IF($W202="","",TRIM(INDEX(connections!$B:$B,ROW())))</f>
      </c>
      <c r="Y202">
        <f>IF($W202="","",IFERROR(MATCH($W202,$A$2:$A$2000,0),""))</f>
      </c>
      <c r="Z202">
        <f>IF($X202="","",IFERROR(MATCH($X202,$A$2:$A$2000,0),""))</f>
      </c>
      <c r="AA202" t="str">
        <f>IF($Y202="","",INDEX($P$2:$P$2000,$Y202))</f>
      </c>
      <c r="AB202" t="str">
        <f>IF($Z202="","",INDEX($P$2:$P$2000,$Z202))</f>
      </c>
      <c r="AC202">
        <f>IF(AND($AA202="Yes",$AB202="Yes"),1,"")</f>
      </c>
      <c r="AD202">
        <f>IF(OR($Y202="",$Z202=""),"",IF(INDEX($C$2:$C$2000,$Y202)=INDEX($C$2:$C$2000,$Z202),0,1))</f>
      </c>
      <c r="AE202">
        <f>IF($AC202&lt;&gt;1,"",IF(AND(INDEX($AG$2:$AG$2000,$Y202)=1,INDEX($AG$2:$AG$2000,$Z202)=1),1,""))</f>
      </c>
      <c r="AG202">
        <f>IF($A202="","",COUNTIFS($W$2:$W$2500,$A202,$AB$2:$AB$2500,"Yes")+COUNTIFS($X$2:$X$2500,$A202,$AA$2:$AA$2500,"Yes"))</f>
      </c>
      <c r="AH202" t="str">
        <f>IF(OR($P202&lt;&gt;"Yes",N($AG202)=0),"",IF(AND($AG202=1,COUNTIFS($W$2:$W$2500,$A202,$AE$2:$AE$2500,1)+COUNTIFS($X$2:$X$2500,$A202,$AE$2:$AE$2500,1)&gt;0),"","Yes"))</f>
      </c>
      <c r="AI202">
        <f>IF($AH202="Yes",$AG202,"")</f>
      </c>
      <c r="AJ202">
        <f>IF($AI202="","",$AI202+ROW()/1000000)</f>
      </c>
      <c r="AK202">
        <f>IF(OR($A202="",$P202="Yes",N($AG202)=0),"",$AG202+ROW()/1000000)</f>
      </c>
      <c r="AL202" t="str">
        <f>IF($A202="","",INDEX(games!$J:$J,ROW())&amp;"")</f>
      </c>
      <c r="AM202">
        <f>IF($A202="","",SUMPRODUCT($AO202:$BD202,'Map Analysis'!$AP$2^{0,1,2,3,4,5,6,7,8,9,10,11,12,13,14,15}))</f>
      </c>
      <c r="AN202">
        <f>IF($A202="","",$AM202+ROW()/10000000)</f>
      </c>
      <c r="AO202">
        <f>IF($A202="","",COUNTIF($W$2:$W$2500,$A202))</f>
      </c>
      <c r="AP202">
        <f>IF($A202="","",SUMIFS($BF$2:$BF$2500,$W$2:$W$2500,$A202))</f>
      </c>
      <c r="AQ202">
        <f>IF($A202="","",SUMIFS($BG$2:$BG$2500,$W$2:$W$2500,$A202))</f>
      </c>
      <c r="AR202">
        <f>IF($A202="","",SUMIFS($BH$2:$BH$2500,$W$2:$W$2500,$A202))</f>
      </c>
      <c r="AS202">
        <f>IF($A202="","",SUMIFS($BI$2:$BI$2500,$W$2:$W$2500,$A202))</f>
      </c>
      <c r="AT202">
        <f>IF($A202="","",SUMIFS($BJ$2:$BJ$2500,$W$2:$W$2500,$A202))</f>
      </c>
      <c r="AU202">
        <f>IF($A202="","",SUMIFS($BK$2:$BK$2500,$W$2:$W$2500,$A202))</f>
      </c>
      <c r="AV202">
        <f>IF($A202="","",SUMIFS($BL$2:$BL$2500,$W$2:$W$2500,$A202))</f>
      </c>
      <c r="AW202">
        <f>IF($A202="","",SUMIFS($BM$2:$BM$2500,$W$2:$W$2500,$A202))</f>
      </c>
      <c r="AX202">
        <f>IF($A202="","",SUMIFS($BN$2:$BN$2500,$W$2:$W$2500,$A202))</f>
      </c>
      <c r="AY202">
        <f>IF($A202="","",SUMIFS($BO$2:$BO$2500,$W$2:$W$2500,$A202))</f>
      </c>
      <c r="AZ202">
        <f>IF($A202="","",SUMIFS($BP$2:$BP$2500,$W$2:$W$2500,$A202))</f>
      </c>
      <c r="BA202">
        <f>IF($A202="","",SUMIFS($BQ$2:$BQ$2500,$W$2:$W$2500,$A202))</f>
      </c>
      <c r="BB202">
        <f>IF($A202="","",SUMIFS($BR$2:$BR$2500,$W$2:$W$2500,$A202))</f>
      </c>
      <c r="BC202">
        <f>IF($A202="","",SUMIFS($BS$2:$BS$2500,$W$2:$W$2500,$A202))</f>
      </c>
      <c r="BD202">
        <f>IF($A202="","",SUMIFS($BT$2:$BT$2500,$W$2:$W$2500,$A202))</f>
      </c>
      <c r="BF202">
        <f>IF($Z202="","",INDEX($AO$2:$AO$2000,$Z202))</f>
      </c>
      <c r="BG202">
        <f>IF($Z202="","",INDEX($AP$2:$AP$2000,$Z202))</f>
      </c>
      <c r="BH202">
        <f>IF($Z202="","",INDEX($AQ$2:$AQ$2000,$Z202))</f>
      </c>
      <c r="BI202">
        <f>IF($Z202="","",INDEX($AR$2:$AR$2000,$Z202))</f>
      </c>
      <c r="BJ202">
        <f>IF($Z202="","",INDEX($AS$2:$AS$2000,$Z202))</f>
      </c>
      <c r="BK202">
        <f>IF($Z202="","",INDEX($AT$2:$AT$2000,$Z202))</f>
      </c>
      <c r="BL202">
        <f>IF($Z202="","",INDEX($AU$2:$AU$2000,$Z202))</f>
      </c>
      <c r="BM202">
        <f>IF($Z202="","",INDEX($AV$2:$AV$2000,$Z202))</f>
      </c>
      <c r="BN202">
        <f>IF($Z202="","",INDEX($AW$2:$AW$2000,$Z202))</f>
      </c>
      <c r="BO202">
        <f>IF($Z202="","",INDEX($AX$2:$AX$2000,$Z202))</f>
      </c>
      <c r="BP202">
        <f>IF($Z202="","",INDEX($AY$2:$AY$2000,$Z202))</f>
      </c>
      <c r="BQ202">
        <f>IF($Z202="","",INDEX($AZ$2:$AZ$2000,$Z202))</f>
      </c>
      <c r="BR202">
        <f>IF($Z202="","",INDEX($BA$2:$BA$2000,$Z202))</f>
      </c>
      <c r="BS202">
        <f>IF($Z202="","",INDEX($BB$2:$BB$2000,$Z202))</f>
      </c>
      <c r="BT202">
        <f>IF($Z202="","",INDEX($BC$2:$BC$2000,$Z202))</f>
      </c>
      <c r="BV202">
        <f>IF(OR($A202="",$P202&lt;&gt;"Yes",$AH202="Yes"),"",1+N($AG202))</f>
      </c>
      <c r="BW202">
        <f>IF($A202="","",COUNTIFS($W$2:$W$2500,$A202,$BZ$2:$BZ$2500,"Yes")+COUNTIFS($X$2:$X$2500,$A202,$BY$2:$BY$2500,"Yes"))</f>
      </c>
      <c r="BX202">
        <f>IF(OR($A202="",$P202="Yes"),"",IF(N($BW202)=0,0,1+SUMIFS($CB$2:$CB$2500,$W$2:$W$2500,$A202)+SUMIFS($CA$2:$CA$2500,$X$2:$X$2500,$A202)))</f>
      </c>
      <c r="BY202" t="str">
        <f>IF($Y202="","",INDEX($AH$2:$AH$2000,$Y202)&amp;"")</f>
      </c>
      <c r="BZ202" t="str">
        <f>IF($Z202="","",INDEX($AH$2:$AH$2000,$Z202)&amp;"")</f>
      </c>
      <c r="CA202">
        <f>IF($Y202="","",INDEX($BV$2:$BV$2000,$Y202))</f>
      </c>
      <c r="CB202">
        <f>IF($Z202="","",INDEX($BV$2:$BV$2000,$Z202))</f>
      </c>
    </row>
    <row r="203">
      <c r="A203" t="str">
        <f>IF(TRIM(INDEX(games!$A:$A,ROW()))="","",TRIM(INDEX(games!$A:$A,ROW())))</f>
      </c>
      <c r="B203">
        <f>IF(OR($A203="",INDEX(games!$B:$B,ROW())=""),"",INDEX(games!$B:$B,ROW()))</f>
      </c>
      <c r="C203" t="str">
        <f>IF(OR($A203="",INDEX(games!$C:$C,ROW())=""),"",INDEX(games!$C:$C,ROW()))</f>
      </c>
      <c r="D203">
        <f>IF($A203="","",COUNTIF($W$2:$W$2500,$A203)+COUNTIF($X$2:$X$2500,$A203))</f>
      </c>
      <c r="E203">
        <f>IF($A203="","",IFERROR(MATCH($C203,$R$2:$R$5,0),0))</f>
      </c>
      <c r="F203">
        <f>IF($A203="","",MOD(ROW(),34))</f>
      </c>
      <c r="G203">
        <f>IF($A203="",NA(),IF($C203="Action",$B203,NA()))</f>
      </c>
      <c r="H203">
        <f>IF($A203="",NA(),IF($C203="Action",1+$F203*0.023,NA()))</f>
      </c>
      <c r="I203">
        <f>IF($A203="",NA(),IF($C203="Strategy",$B203,NA()))</f>
      </c>
      <c r="J203">
        <f>IF($A203="",NA(),IF($C203="Strategy",2+$F203*0.023,NA()))</f>
      </c>
      <c r="K203">
        <f>IF($A203="",NA(),IF($C203="Deckbuilder",$B203,NA()))</f>
      </c>
      <c r="L203">
        <f>IF($A203="",NA(),IF($C203="Deckbuilder",3+$F203*0.023,NA()))</f>
      </c>
      <c r="M203">
        <f>IF($A203="",NA(),IF($C203="Traditional",$B203,NA()))</f>
      </c>
      <c r="N203">
        <f>IF($A203="",NA(),IF($C203="Traditional",4+$F203*0.023,NA()))</f>
      </c>
      <c r="O203">
        <f>IF($A203="","",$D203+ROW()/1000000)</f>
      </c>
      <c r="P203" t="str">
        <f>IF(OR($A203="",INDEX(games!$H:$H,ROW())=""),"",INDEX(games!$H:$H,ROW()))</f>
      </c>
      <c r="Q203">
        <f>IF(OR($A203="",$P203&lt;&gt;"Yes"),"",$D203+ROW()/1000000)</f>
      </c>
      <c r="T203">
        <f>IF($Y203="","",INDEX($B$2:$B$2000,$Y203))</f>
      </c>
      <c r="U203">
        <f>IF($Z203="","",INDEX($B$2:$B$2000,$Z203))</f>
      </c>
      <c r="V203">
        <f>IF(OR($T203="",$U203=""),"",$U203-$T203)</f>
      </c>
      <c r="W203" t="str">
        <f>IF(TRIM(INDEX(connections!$A:$A,ROW()))="","",TRIM(INDEX(connections!$A:$A,ROW())))</f>
      </c>
      <c r="X203" t="str">
        <f>IF($W203="","",TRIM(INDEX(connections!$B:$B,ROW())))</f>
      </c>
      <c r="Y203">
        <f>IF($W203="","",IFERROR(MATCH($W203,$A$2:$A$2000,0),""))</f>
      </c>
      <c r="Z203">
        <f>IF($X203="","",IFERROR(MATCH($X203,$A$2:$A$2000,0),""))</f>
      </c>
      <c r="AA203" t="str">
        <f>IF($Y203="","",INDEX($P$2:$P$2000,$Y203))</f>
      </c>
      <c r="AB203" t="str">
        <f>IF($Z203="","",INDEX($P$2:$P$2000,$Z203))</f>
      </c>
      <c r="AC203">
        <f>IF(AND($AA203="Yes",$AB203="Yes"),1,"")</f>
      </c>
      <c r="AD203">
        <f>IF(OR($Y203="",$Z203=""),"",IF(INDEX($C$2:$C$2000,$Y203)=INDEX($C$2:$C$2000,$Z203),0,1))</f>
      </c>
      <c r="AE203">
        <f>IF($AC203&lt;&gt;1,"",IF(AND(INDEX($AG$2:$AG$2000,$Y203)=1,INDEX($AG$2:$AG$2000,$Z203)=1),1,""))</f>
      </c>
      <c r="AG203">
        <f>IF($A203="","",COUNTIFS($W$2:$W$2500,$A203,$AB$2:$AB$2500,"Yes")+COUNTIFS($X$2:$X$2500,$A203,$AA$2:$AA$2500,"Yes"))</f>
      </c>
      <c r="AH203" t="str">
        <f>IF(OR($P203&lt;&gt;"Yes",N($AG203)=0),"",IF(AND($AG203=1,COUNTIFS($W$2:$W$2500,$A203,$AE$2:$AE$2500,1)+COUNTIFS($X$2:$X$2500,$A203,$AE$2:$AE$2500,1)&gt;0),"","Yes"))</f>
      </c>
      <c r="AI203">
        <f>IF($AH203="Yes",$AG203,"")</f>
      </c>
      <c r="AJ203">
        <f>IF($AI203="","",$AI203+ROW()/1000000)</f>
      </c>
      <c r="AK203">
        <f>IF(OR($A203="",$P203="Yes",N($AG203)=0),"",$AG203+ROW()/1000000)</f>
      </c>
      <c r="AL203" t="str">
        <f>IF($A203="","",INDEX(games!$J:$J,ROW())&amp;"")</f>
      </c>
      <c r="AM203">
        <f>IF($A203="","",SUMPRODUCT($AO203:$BD203,'Map Analysis'!$AP$2^{0,1,2,3,4,5,6,7,8,9,10,11,12,13,14,15}))</f>
      </c>
      <c r="AN203">
        <f>IF($A203="","",$AM203+ROW()/10000000)</f>
      </c>
      <c r="AO203">
        <f>IF($A203="","",COUNTIF($W$2:$W$2500,$A203))</f>
      </c>
      <c r="AP203">
        <f>IF($A203="","",SUMIFS($BF$2:$BF$2500,$W$2:$W$2500,$A203))</f>
      </c>
      <c r="AQ203">
        <f>IF($A203="","",SUMIFS($BG$2:$BG$2500,$W$2:$W$2500,$A203))</f>
      </c>
      <c r="AR203">
        <f>IF($A203="","",SUMIFS($BH$2:$BH$2500,$W$2:$W$2500,$A203))</f>
      </c>
      <c r="AS203">
        <f>IF($A203="","",SUMIFS($BI$2:$BI$2500,$W$2:$W$2500,$A203))</f>
      </c>
      <c r="AT203">
        <f>IF($A203="","",SUMIFS($BJ$2:$BJ$2500,$W$2:$W$2500,$A203))</f>
      </c>
      <c r="AU203">
        <f>IF($A203="","",SUMIFS($BK$2:$BK$2500,$W$2:$W$2500,$A203))</f>
      </c>
      <c r="AV203">
        <f>IF($A203="","",SUMIFS($BL$2:$BL$2500,$W$2:$W$2500,$A203))</f>
      </c>
      <c r="AW203">
        <f>IF($A203="","",SUMIFS($BM$2:$BM$2500,$W$2:$W$2500,$A203))</f>
      </c>
      <c r="AX203">
        <f>IF($A203="","",SUMIFS($BN$2:$BN$2500,$W$2:$W$2500,$A203))</f>
      </c>
      <c r="AY203">
        <f>IF($A203="","",SUMIFS($BO$2:$BO$2500,$W$2:$W$2500,$A203))</f>
      </c>
      <c r="AZ203">
        <f>IF($A203="","",SUMIFS($BP$2:$BP$2500,$W$2:$W$2500,$A203))</f>
      </c>
      <c r="BA203">
        <f>IF($A203="","",SUMIFS($BQ$2:$BQ$2500,$W$2:$W$2500,$A203))</f>
      </c>
      <c r="BB203">
        <f>IF($A203="","",SUMIFS($BR$2:$BR$2500,$W$2:$W$2500,$A203))</f>
      </c>
      <c r="BC203">
        <f>IF($A203="","",SUMIFS($BS$2:$BS$2500,$W$2:$W$2500,$A203))</f>
      </c>
      <c r="BD203">
        <f>IF($A203="","",SUMIFS($BT$2:$BT$2500,$W$2:$W$2500,$A203))</f>
      </c>
      <c r="BF203">
        <f>IF($Z203="","",INDEX($AO$2:$AO$2000,$Z203))</f>
      </c>
      <c r="BG203">
        <f>IF($Z203="","",INDEX($AP$2:$AP$2000,$Z203))</f>
      </c>
      <c r="BH203">
        <f>IF($Z203="","",INDEX($AQ$2:$AQ$2000,$Z203))</f>
      </c>
      <c r="BI203">
        <f>IF($Z203="","",INDEX($AR$2:$AR$2000,$Z203))</f>
      </c>
      <c r="BJ203">
        <f>IF($Z203="","",INDEX($AS$2:$AS$2000,$Z203))</f>
      </c>
      <c r="BK203">
        <f>IF($Z203="","",INDEX($AT$2:$AT$2000,$Z203))</f>
      </c>
      <c r="BL203">
        <f>IF($Z203="","",INDEX($AU$2:$AU$2000,$Z203))</f>
      </c>
      <c r="BM203">
        <f>IF($Z203="","",INDEX($AV$2:$AV$2000,$Z203))</f>
      </c>
      <c r="BN203">
        <f>IF($Z203="","",INDEX($AW$2:$AW$2000,$Z203))</f>
      </c>
      <c r="BO203">
        <f>IF($Z203="","",INDEX($AX$2:$AX$2000,$Z203))</f>
      </c>
      <c r="BP203">
        <f>IF($Z203="","",INDEX($AY$2:$AY$2000,$Z203))</f>
      </c>
      <c r="BQ203">
        <f>IF($Z203="","",INDEX($AZ$2:$AZ$2000,$Z203))</f>
      </c>
      <c r="BR203">
        <f>IF($Z203="","",INDEX($BA$2:$BA$2000,$Z203))</f>
      </c>
      <c r="BS203">
        <f>IF($Z203="","",INDEX($BB$2:$BB$2000,$Z203))</f>
      </c>
      <c r="BT203">
        <f>IF($Z203="","",INDEX($BC$2:$BC$2000,$Z203))</f>
      </c>
      <c r="BV203">
        <f>IF(OR($A203="",$P203&lt;&gt;"Yes",$AH203="Yes"),"",1+N($AG203))</f>
      </c>
      <c r="BW203">
        <f>IF($A203="","",COUNTIFS($W$2:$W$2500,$A203,$BZ$2:$BZ$2500,"Yes")+COUNTIFS($X$2:$X$2500,$A203,$BY$2:$BY$2500,"Yes"))</f>
      </c>
      <c r="BX203">
        <f>IF(OR($A203="",$P203="Yes"),"",IF(N($BW203)=0,0,1+SUMIFS($CB$2:$CB$2500,$W$2:$W$2500,$A203)+SUMIFS($CA$2:$CA$2500,$X$2:$X$2500,$A203)))</f>
      </c>
      <c r="BY203" t="str">
        <f>IF($Y203="","",INDEX($AH$2:$AH$2000,$Y203)&amp;"")</f>
      </c>
      <c r="BZ203" t="str">
        <f>IF($Z203="","",INDEX($AH$2:$AH$2000,$Z203)&amp;"")</f>
      </c>
      <c r="CA203">
        <f>IF($Y203="","",INDEX($BV$2:$BV$2000,$Y203))</f>
      </c>
      <c r="CB203">
        <f>IF($Z203="","",INDEX($BV$2:$BV$2000,$Z203))</f>
      </c>
    </row>
    <row r="204">
      <c r="A204" t="str">
        <f>IF(TRIM(INDEX(games!$A:$A,ROW()))="","",TRIM(INDEX(games!$A:$A,ROW())))</f>
      </c>
      <c r="B204">
        <f>IF(OR($A204="",INDEX(games!$B:$B,ROW())=""),"",INDEX(games!$B:$B,ROW()))</f>
      </c>
      <c r="C204" t="str">
        <f>IF(OR($A204="",INDEX(games!$C:$C,ROW())=""),"",INDEX(games!$C:$C,ROW()))</f>
      </c>
      <c r="D204">
        <f>IF($A204="","",COUNTIF($W$2:$W$2500,$A204)+COUNTIF($X$2:$X$2500,$A204))</f>
      </c>
      <c r="E204">
        <f>IF($A204="","",IFERROR(MATCH($C204,$R$2:$R$5,0),0))</f>
      </c>
      <c r="F204">
        <f>IF($A204="","",MOD(ROW(),34))</f>
      </c>
      <c r="G204">
        <f>IF($A204="",NA(),IF($C204="Action",$B204,NA()))</f>
      </c>
      <c r="H204">
        <f>IF($A204="",NA(),IF($C204="Action",1+$F204*0.023,NA()))</f>
      </c>
      <c r="I204">
        <f>IF($A204="",NA(),IF($C204="Strategy",$B204,NA()))</f>
      </c>
      <c r="J204">
        <f>IF($A204="",NA(),IF($C204="Strategy",2+$F204*0.023,NA()))</f>
      </c>
      <c r="K204">
        <f>IF($A204="",NA(),IF($C204="Deckbuilder",$B204,NA()))</f>
      </c>
      <c r="L204">
        <f>IF($A204="",NA(),IF($C204="Deckbuilder",3+$F204*0.023,NA()))</f>
      </c>
      <c r="M204">
        <f>IF($A204="",NA(),IF($C204="Traditional",$B204,NA()))</f>
      </c>
      <c r="N204">
        <f>IF($A204="",NA(),IF($C204="Traditional",4+$F204*0.023,NA()))</f>
      </c>
      <c r="O204">
        <f>IF($A204="","",$D204+ROW()/1000000)</f>
      </c>
      <c r="P204" t="str">
        <f>IF(OR($A204="",INDEX(games!$H:$H,ROW())=""),"",INDEX(games!$H:$H,ROW()))</f>
      </c>
      <c r="Q204">
        <f>IF(OR($A204="",$P204&lt;&gt;"Yes"),"",$D204+ROW()/1000000)</f>
      </c>
      <c r="T204">
        <f>IF($Y204="","",INDEX($B$2:$B$2000,$Y204))</f>
      </c>
      <c r="U204">
        <f>IF($Z204="","",INDEX($B$2:$B$2000,$Z204))</f>
      </c>
      <c r="V204">
        <f>IF(OR($T204="",$U204=""),"",$U204-$T204)</f>
      </c>
      <c r="W204" t="str">
        <f>IF(TRIM(INDEX(connections!$A:$A,ROW()))="","",TRIM(INDEX(connections!$A:$A,ROW())))</f>
      </c>
      <c r="X204" t="str">
        <f>IF($W204="","",TRIM(INDEX(connections!$B:$B,ROW())))</f>
      </c>
      <c r="Y204">
        <f>IF($W204="","",IFERROR(MATCH($W204,$A$2:$A$2000,0),""))</f>
      </c>
      <c r="Z204">
        <f>IF($X204="","",IFERROR(MATCH($X204,$A$2:$A$2000,0),""))</f>
      </c>
      <c r="AA204" t="str">
        <f>IF($Y204="","",INDEX($P$2:$P$2000,$Y204))</f>
      </c>
      <c r="AB204" t="str">
        <f>IF($Z204="","",INDEX($P$2:$P$2000,$Z204))</f>
      </c>
      <c r="AC204">
        <f>IF(AND($AA204="Yes",$AB204="Yes"),1,"")</f>
      </c>
      <c r="AD204">
        <f>IF(OR($Y204="",$Z204=""),"",IF(INDEX($C$2:$C$2000,$Y204)=INDEX($C$2:$C$2000,$Z204),0,1))</f>
      </c>
      <c r="AE204">
        <f>IF($AC204&lt;&gt;1,"",IF(AND(INDEX($AG$2:$AG$2000,$Y204)=1,INDEX($AG$2:$AG$2000,$Z204)=1),1,""))</f>
      </c>
      <c r="AG204">
        <f>IF($A204="","",COUNTIFS($W$2:$W$2500,$A204,$AB$2:$AB$2500,"Yes")+COUNTIFS($X$2:$X$2500,$A204,$AA$2:$AA$2500,"Yes"))</f>
      </c>
      <c r="AH204" t="str">
        <f>IF(OR($P204&lt;&gt;"Yes",N($AG204)=0),"",IF(AND($AG204=1,COUNTIFS($W$2:$W$2500,$A204,$AE$2:$AE$2500,1)+COUNTIFS($X$2:$X$2500,$A204,$AE$2:$AE$2500,1)&gt;0),"","Yes"))</f>
      </c>
      <c r="AI204">
        <f>IF($AH204="Yes",$AG204,"")</f>
      </c>
      <c r="AJ204">
        <f>IF($AI204="","",$AI204+ROW()/1000000)</f>
      </c>
      <c r="AK204">
        <f>IF(OR($A204="",$P204="Yes",N($AG204)=0),"",$AG204+ROW()/1000000)</f>
      </c>
      <c r="AL204" t="str">
        <f>IF($A204="","",INDEX(games!$J:$J,ROW())&amp;"")</f>
      </c>
      <c r="AM204">
        <f>IF($A204="","",SUMPRODUCT($AO204:$BD204,'Map Analysis'!$AP$2^{0,1,2,3,4,5,6,7,8,9,10,11,12,13,14,15}))</f>
      </c>
      <c r="AN204">
        <f>IF($A204="","",$AM204+ROW()/10000000)</f>
      </c>
      <c r="AO204">
        <f>IF($A204="","",COUNTIF($W$2:$W$2500,$A204))</f>
      </c>
      <c r="AP204">
        <f>IF($A204="","",SUMIFS($BF$2:$BF$2500,$W$2:$W$2500,$A204))</f>
      </c>
      <c r="AQ204">
        <f>IF($A204="","",SUMIFS($BG$2:$BG$2500,$W$2:$W$2500,$A204))</f>
      </c>
      <c r="AR204">
        <f>IF($A204="","",SUMIFS($BH$2:$BH$2500,$W$2:$W$2500,$A204))</f>
      </c>
      <c r="AS204">
        <f>IF($A204="","",SUMIFS($BI$2:$BI$2500,$W$2:$W$2500,$A204))</f>
      </c>
      <c r="AT204">
        <f>IF($A204="","",SUMIFS($BJ$2:$BJ$2500,$W$2:$W$2500,$A204))</f>
      </c>
      <c r="AU204">
        <f>IF($A204="","",SUMIFS($BK$2:$BK$2500,$W$2:$W$2500,$A204))</f>
      </c>
      <c r="AV204">
        <f>IF($A204="","",SUMIFS($BL$2:$BL$2500,$W$2:$W$2500,$A204))</f>
      </c>
      <c r="AW204">
        <f>IF($A204="","",SUMIFS($BM$2:$BM$2500,$W$2:$W$2500,$A204))</f>
      </c>
      <c r="AX204">
        <f>IF($A204="","",SUMIFS($BN$2:$BN$2500,$W$2:$W$2500,$A204))</f>
      </c>
      <c r="AY204">
        <f>IF($A204="","",SUMIFS($BO$2:$BO$2500,$W$2:$W$2500,$A204))</f>
      </c>
      <c r="AZ204">
        <f>IF($A204="","",SUMIFS($BP$2:$BP$2500,$W$2:$W$2500,$A204))</f>
      </c>
      <c r="BA204">
        <f>IF($A204="","",SUMIFS($BQ$2:$BQ$2500,$W$2:$W$2500,$A204))</f>
      </c>
      <c r="BB204">
        <f>IF($A204="","",SUMIFS($BR$2:$BR$2500,$W$2:$W$2500,$A204))</f>
      </c>
      <c r="BC204">
        <f>IF($A204="","",SUMIFS($BS$2:$BS$2500,$W$2:$W$2500,$A204))</f>
      </c>
      <c r="BD204">
        <f>IF($A204="","",SUMIFS($BT$2:$BT$2500,$W$2:$W$2500,$A204))</f>
      </c>
      <c r="BF204">
        <f>IF($Z204="","",INDEX($AO$2:$AO$2000,$Z204))</f>
      </c>
      <c r="BG204">
        <f>IF($Z204="","",INDEX($AP$2:$AP$2000,$Z204))</f>
      </c>
      <c r="BH204">
        <f>IF($Z204="","",INDEX($AQ$2:$AQ$2000,$Z204))</f>
      </c>
      <c r="BI204">
        <f>IF($Z204="","",INDEX($AR$2:$AR$2000,$Z204))</f>
      </c>
      <c r="BJ204">
        <f>IF($Z204="","",INDEX($AS$2:$AS$2000,$Z204))</f>
      </c>
      <c r="BK204">
        <f>IF($Z204="","",INDEX($AT$2:$AT$2000,$Z204))</f>
      </c>
      <c r="BL204">
        <f>IF($Z204="","",INDEX($AU$2:$AU$2000,$Z204))</f>
      </c>
      <c r="BM204">
        <f>IF($Z204="","",INDEX($AV$2:$AV$2000,$Z204))</f>
      </c>
      <c r="BN204">
        <f>IF($Z204="","",INDEX($AW$2:$AW$2000,$Z204))</f>
      </c>
      <c r="BO204">
        <f>IF($Z204="","",INDEX($AX$2:$AX$2000,$Z204))</f>
      </c>
      <c r="BP204">
        <f>IF($Z204="","",INDEX($AY$2:$AY$2000,$Z204))</f>
      </c>
      <c r="BQ204">
        <f>IF($Z204="","",INDEX($AZ$2:$AZ$2000,$Z204))</f>
      </c>
      <c r="BR204">
        <f>IF($Z204="","",INDEX($BA$2:$BA$2000,$Z204))</f>
      </c>
      <c r="BS204">
        <f>IF($Z204="","",INDEX($BB$2:$BB$2000,$Z204))</f>
      </c>
      <c r="BT204">
        <f>IF($Z204="","",INDEX($BC$2:$BC$2000,$Z204))</f>
      </c>
      <c r="BV204">
        <f>IF(OR($A204="",$P204&lt;&gt;"Yes",$AH204="Yes"),"",1+N($AG204))</f>
      </c>
      <c r="BW204">
        <f>IF($A204="","",COUNTIFS($W$2:$W$2500,$A204,$BZ$2:$BZ$2500,"Yes")+COUNTIFS($X$2:$X$2500,$A204,$BY$2:$BY$2500,"Yes"))</f>
      </c>
      <c r="BX204">
        <f>IF(OR($A204="",$P204="Yes"),"",IF(N($BW204)=0,0,1+SUMIFS($CB$2:$CB$2500,$W$2:$W$2500,$A204)+SUMIFS($CA$2:$CA$2500,$X$2:$X$2500,$A204)))</f>
      </c>
      <c r="BY204" t="str">
        <f>IF($Y204="","",INDEX($AH$2:$AH$2000,$Y204)&amp;"")</f>
      </c>
      <c r="BZ204" t="str">
        <f>IF($Z204="","",INDEX($AH$2:$AH$2000,$Z204)&amp;"")</f>
      </c>
      <c r="CA204">
        <f>IF($Y204="","",INDEX($BV$2:$BV$2000,$Y204))</f>
      </c>
      <c r="CB204">
        <f>IF($Z204="","",INDEX($BV$2:$BV$2000,$Z204))</f>
      </c>
    </row>
    <row r="205">
      <c r="A205" t="str">
        <f>IF(TRIM(INDEX(games!$A:$A,ROW()))="","",TRIM(INDEX(games!$A:$A,ROW())))</f>
      </c>
      <c r="B205">
        <f>IF(OR($A205="",INDEX(games!$B:$B,ROW())=""),"",INDEX(games!$B:$B,ROW()))</f>
      </c>
      <c r="C205" t="str">
        <f>IF(OR($A205="",INDEX(games!$C:$C,ROW())=""),"",INDEX(games!$C:$C,ROW()))</f>
      </c>
      <c r="D205">
        <f>IF($A205="","",COUNTIF($W$2:$W$2500,$A205)+COUNTIF($X$2:$X$2500,$A205))</f>
      </c>
      <c r="E205">
        <f>IF($A205="","",IFERROR(MATCH($C205,$R$2:$R$5,0),0))</f>
      </c>
      <c r="F205">
        <f>IF($A205="","",MOD(ROW(),34))</f>
      </c>
      <c r="G205">
        <f>IF($A205="",NA(),IF($C205="Action",$B205,NA()))</f>
      </c>
      <c r="H205">
        <f>IF($A205="",NA(),IF($C205="Action",1+$F205*0.023,NA()))</f>
      </c>
      <c r="I205">
        <f>IF($A205="",NA(),IF($C205="Strategy",$B205,NA()))</f>
      </c>
      <c r="J205">
        <f>IF($A205="",NA(),IF($C205="Strategy",2+$F205*0.023,NA()))</f>
      </c>
      <c r="K205">
        <f>IF($A205="",NA(),IF($C205="Deckbuilder",$B205,NA()))</f>
      </c>
      <c r="L205">
        <f>IF($A205="",NA(),IF($C205="Deckbuilder",3+$F205*0.023,NA()))</f>
      </c>
      <c r="M205">
        <f>IF($A205="",NA(),IF($C205="Traditional",$B205,NA()))</f>
      </c>
      <c r="N205">
        <f>IF($A205="",NA(),IF($C205="Traditional",4+$F205*0.023,NA()))</f>
      </c>
      <c r="O205">
        <f>IF($A205="","",$D205+ROW()/1000000)</f>
      </c>
      <c r="P205" t="str">
        <f>IF(OR($A205="",INDEX(games!$H:$H,ROW())=""),"",INDEX(games!$H:$H,ROW()))</f>
      </c>
      <c r="Q205">
        <f>IF(OR($A205="",$P205&lt;&gt;"Yes"),"",$D205+ROW()/1000000)</f>
      </c>
      <c r="T205">
        <f>IF($Y205="","",INDEX($B$2:$B$2000,$Y205))</f>
      </c>
      <c r="U205">
        <f>IF($Z205="","",INDEX($B$2:$B$2000,$Z205))</f>
      </c>
      <c r="V205">
        <f>IF(OR($T205="",$U205=""),"",$U205-$T205)</f>
      </c>
      <c r="W205" t="str">
        <f>IF(TRIM(INDEX(connections!$A:$A,ROW()))="","",TRIM(INDEX(connections!$A:$A,ROW())))</f>
      </c>
      <c r="X205" t="str">
        <f>IF($W205="","",TRIM(INDEX(connections!$B:$B,ROW())))</f>
      </c>
      <c r="Y205">
        <f>IF($W205="","",IFERROR(MATCH($W205,$A$2:$A$2000,0),""))</f>
      </c>
      <c r="Z205">
        <f>IF($X205="","",IFERROR(MATCH($X205,$A$2:$A$2000,0),""))</f>
      </c>
      <c r="AA205" t="str">
        <f>IF($Y205="","",INDEX($P$2:$P$2000,$Y205))</f>
      </c>
      <c r="AB205" t="str">
        <f>IF($Z205="","",INDEX($P$2:$P$2000,$Z205))</f>
      </c>
      <c r="AC205">
        <f>IF(AND($AA205="Yes",$AB205="Yes"),1,"")</f>
      </c>
      <c r="AD205">
        <f>IF(OR($Y205="",$Z205=""),"",IF(INDEX($C$2:$C$2000,$Y205)=INDEX($C$2:$C$2000,$Z205),0,1))</f>
      </c>
      <c r="AE205">
        <f>IF($AC205&lt;&gt;1,"",IF(AND(INDEX($AG$2:$AG$2000,$Y205)=1,INDEX($AG$2:$AG$2000,$Z205)=1),1,""))</f>
      </c>
      <c r="AG205">
        <f>IF($A205="","",COUNTIFS($W$2:$W$2500,$A205,$AB$2:$AB$2500,"Yes")+COUNTIFS($X$2:$X$2500,$A205,$AA$2:$AA$2500,"Yes"))</f>
      </c>
      <c r="AH205" t="str">
        <f>IF(OR($P205&lt;&gt;"Yes",N($AG205)=0),"",IF(AND($AG205=1,COUNTIFS($W$2:$W$2500,$A205,$AE$2:$AE$2500,1)+COUNTIFS($X$2:$X$2500,$A205,$AE$2:$AE$2500,1)&gt;0),"","Yes"))</f>
      </c>
      <c r="AI205">
        <f>IF($AH205="Yes",$AG205,"")</f>
      </c>
      <c r="AJ205">
        <f>IF($AI205="","",$AI205+ROW()/1000000)</f>
      </c>
      <c r="AK205">
        <f>IF(OR($A205="",$P205="Yes",N($AG205)=0),"",$AG205+ROW()/1000000)</f>
      </c>
      <c r="AL205" t="str">
        <f>IF($A205="","",INDEX(games!$J:$J,ROW())&amp;"")</f>
      </c>
      <c r="AM205">
        <f>IF($A205="","",SUMPRODUCT($AO205:$BD205,'Map Analysis'!$AP$2^{0,1,2,3,4,5,6,7,8,9,10,11,12,13,14,15}))</f>
      </c>
      <c r="AN205">
        <f>IF($A205="","",$AM205+ROW()/10000000)</f>
      </c>
      <c r="AO205">
        <f>IF($A205="","",COUNTIF($W$2:$W$2500,$A205))</f>
      </c>
      <c r="AP205">
        <f>IF($A205="","",SUMIFS($BF$2:$BF$2500,$W$2:$W$2500,$A205))</f>
      </c>
      <c r="AQ205">
        <f>IF($A205="","",SUMIFS($BG$2:$BG$2500,$W$2:$W$2500,$A205))</f>
      </c>
      <c r="AR205">
        <f>IF($A205="","",SUMIFS($BH$2:$BH$2500,$W$2:$W$2500,$A205))</f>
      </c>
      <c r="AS205">
        <f>IF($A205="","",SUMIFS($BI$2:$BI$2500,$W$2:$W$2500,$A205))</f>
      </c>
      <c r="AT205">
        <f>IF($A205="","",SUMIFS($BJ$2:$BJ$2500,$W$2:$W$2500,$A205))</f>
      </c>
      <c r="AU205">
        <f>IF($A205="","",SUMIFS($BK$2:$BK$2500,$W$2:$W$2500,$A205))</f>
      </c>
      <c r="AV205">
        <f>IF($A205="","",SUMIFS($BL$2:$BL$2500,$W$2:$W$2500,$A205))</f>
      </c>
      <c r="AW205">
        <f>IF($A205="","",SUMIFS($BM$2:$BM$2500,$W$2:$W$2500,$A205))</f>
      </c>
      <c r="AX205">
        <f>IF($A205="","",SUMIFS($BN$2:$BN$2500,$W$2:$W$2500,$A205))</f>
      </c>
      <c r="AY205">
        <f>IF($A205="","",SUMIFS($BO$2:$BO$2500,$W$2:$W$2500,$A205))</f>
      </c>
      <c r="AZ205">
        <f>IF($A205="","",SUMIFS($BP$2:$BP$2500,$W$2:$W$2500,$A205))</f>
      </c>
      <c r="BA205">
        <f>IF($A205="","",SUMIFS($BQ$2:$BQ$2500,$W$2:$W$2500,$A205))</f>
      </c>
      <c r="BB205">
        <f>IF($A205="","",SUMIFS($BR$2:$BR$2500,$W$2:$W$2500,$A205))</f>
      </c>
      <c r="BC205">
        <f>IF($A205="","",SUMIFS($BS$2:$BS$2500,$W$2:$W$2500,$A205))</f>
      </c>
      <c r="BD205">
        <f>IF($A205="","",SUMIFS($BT$2:$BT$2500,$W$2:$W$2500,$A205))</f>
      </c>
      <c r="BF205">
        <f>IF($Z205="","",INDEX($AO$2:$AO$2000,$Z205))</f>
      </c>
      <c r="BG205">
        <f>IF($Z205="","",INDEX($AP$2:$AP$2000,$Z205))</f>
      </c>
      <c r="BH205">
        <f>IF($Z205="","",INDEX($AQ$2:$AQ$2000,$Z205))</f>
      </c>
      <c r="BI205">
        <f>IF($Z205="","",INDEX($AR$2:$AR$2000,$Z205))</f>
      </c>
      <c r="BJ205">
        <f>IF($Z205="","",INDEX($AS$2:$AS$2000,$Z205))</f>
      </c>
      <c r="BK205">
        <f>IF($Z205="","",INDEX($AT$2:$AT$2000,$Z205))</f>
      </c>
      <c r="BL205">
        <f>IF($Z205="","",INDEX($AU$2:$AU$2000,$Z205))</f>
      </c>
      <c r="BM205">
        <f>IF($Z205="","",INDEX($AV$2:$AV$2000,$Z205))</f>
      </c>
      <c r="BN205">
        <f>IF($Z205="","",INDEX($AW$2:$AW$2000,$Z205))</f>
      </c>
      <c r="BO205">
        <f>IF($Z205="","",INDEX($AX$2:$AX$2000,$Z205))</f>
      </c>
      <c r="BP205">
        <f>IF($Z205="","",INDEX($AY$2:$AY$2000,$Z205))</f>
      </c>
      <c r="BQ205">
        <f>IF($Z205="","",INDEX($AZ$2:$AZ$2000,$Z205))</f>
      </c>
      <c r="BR205">
        <f>IF($Z205="","",INDEX($BA$2:$BA$2000,$Z205))</f>
      </c>
      <c r="BS205">
        <f>IF($Z205="","",INDEX($BB$2:$BB$2000,$Z205))</f>
      </c>
      <c r="BT205">
        <f>IF($Z205="","",INDEX($BC$2:$BC$2000,$Z205))</f>
      </c>
      <c r="BV205">
        <f>IF(OR($A205="",$P205&lt;&gt;"Yes",$AH205="Yes"),"",1+N($AG205))</f>
      </c>
      <c r="BW205">
        <f>IF($A205="","",COUNTIFS($W$2:$W$2500,$A205,$BZ$2:$BZ$2500,"Yes")+COUNTIFS($X$2:$X$2500,$A205,$BY$2:$BY$2500,"Yes"))</f>
      </c>
      <c r="BX205">
        <f>IF(OR($A205="",$P205="Yes"),"",IF(N($BW205)=0,0,1+SUMIFS($CB$2:$CB$2500,$W$2:$W$2500,$A205)+SUMIFS($CA$2:$CA$2500,$X$2:$X$2500,$A205)))</f>
      </c>
      <c r="BY205" t="str">
        <f>IF($Y205="","",INDEX($AH$2:$AH$2000,$Y205)&amp;"")</f>
      </c>
      <c r="BZ205" t="str">
        <f>IF($Z205="","",INDEX($AH$2:$AH$2000,$Z205)&amp;"")</f>
      </c>
      <c r="CA205">
        <f>IF($Y205="","",INDEX($BV$2:$BV$2000,$Y205))</f>
      </c>
      <c r="CB205">
        <f>IF($Z205="","",INDEX($BV$2:$BV$2000,$Z205))</f>
      </c>
    </row>
    <row r="206">
      <c r="A206" t="str">
        <f>IF(TRIM(INDEX(games!$A:$A,ROW()))="","",TRIM(INDEX(games!$A:$A,ROW())))</f>
      </c>
      <c r="B206">
        <f>IF(OR($A206="",INDEX(games!$B:$B,ROW())=""),"",INDEX(games!$B:$B,ROW()))</f>
      </c>
      <c r="C206" t="str">
        <f>IF(OR($A206="",INDEX(games!$C:$C,ROW())=""),"",INDEX(games!$C:$C,ROW()))</f>
      </c>
      <c r="D206">
        <f>IF($A206="","",COUNTIF($W$2:$W$2500,$A206)+COUNTIF($X$2:$X$2500,$A206))</f>
      </c>
      <c r="E206">
        <f>IF($A206="","",IFERROR(MATCH($C206,$R$2:$R$5,0),0))</f>
      </c>
      <c r="F206">
        <f>IF($A206="","",MOD(ROW(),34))</f>
      </c>
      <c r="G206">
        <f>IF($A206="",NA(),IF($C206="Action",$B206,NA()))</f>
      </c>
      <c r="H206">
        <f>IF($A206="",NA(),IF($C206="Action",1+$F206*0.023,NA()))</f>
      </c>
      <c r="I206">
        <f>IF($A206="",NA(),IF($C206="Strategy",$B206,NA()))</f>
      </c>
      <c r="J206">
        <f>IF($A206="",NA(),IF($C206="Strategy",2+$F206*0.023,NA()))</f>
      </c>
      <c r="K206">
        <f>IF($A206="",NA(),IF($C206="Deckbuilder",$B206,NA()))</f>
      </c>
      <c r="L206">
        <f>IF($A206="",NA(),IF($C206="Deckbuilder",3+$F206*0.023,NA()))</f>
      </c>
      <c r="M206">
        <f>IF($A206="",NA(),IF($C206="Traditional",$B206,NA()))</f>
      </c>
      <c r="N206">
        <f>IF($A206="",NA(),IF($C206="Traditional",4+$F206*0.023,NA()))</f>
      </c>
      <c r="O206">
        <f>IF($A206="","",$D206+ROW()/1000000)</f>
      </c>
      <c r="P206" t="str">
        <f>IF(OR($A206="",INDEX(games!$H:$H,ROW())=""),"",INDEX(games!$H:$H,ROW()))</f>
      </c>
      <c r="Q206">
        <f>IF(OR($A206="",$P206&lt;&gt;"Yes"),"",$D206+ROW()/1000000)</f>
      </c>
      <c r="T206">
        <f>IF($Y206="","",INDEX($B$2:$B$2000,$Y206))</f>
      </c>
      <c r="U206">
        <f>IF($Z206="","",INDEX($B$2:$B$2000,$Z206))</f>
      </c>
      <c r="V206">
        <f>IF(OR($T206="",$U206=""),"",$U206-$T206)</f>
      </c>
      <c r="W206" t="str">
        <f>IF(TRIM(INDEX(connections!$A:$A,ROW()))="","",TRIM(INDEX(connections!$A:$A,ROW())))</f>
      </c>
      <c r="X206" t="str">
        <f>IF($W206="","",TRIM(INDEX(connections!$B:$B,ROW())))</f>
      </c>
      <c r="Y206">
        <f>IF($W206="","",IFERROR(MATCH($W206,$A$2:$A$2000,0),""))</f>
      </c>
      <c r="Z206">
        <f>IF($X206="","",IFERROR(MATCH($X206,$A$2:$A$2000,0),""))</f>
      </c>
      <c r="AA206" t="str">
        <f>IF($Y206="","",INDEX($P$2:$P$2000,$Y206))</f>
      </c>
      <c r="AB206" t="str">
        <f>IF($Z206="","",INDEX($P$2:$P$2000,$Z206))</f>
      </c>
      <c r="AC206">
        <f>IF(AND($AA206="Yes",$AB206="Yes"),1,"")</f>
      </c>
      <c r="AD206">
        <f>IF(OR($Y206="",$Z206=""),"",IF(INDEX($C$2:$C$2000,$Y206)=INDEX($C$2:$C$2000,$Z206),0,1))</f>
      </c>
      <c r="AE206">
        <f>IF($AC206&lt;&gt;1,"",IF(AND(INDEX($AG$2:$AG$2000,$Y206)=1,INDEX($AG$2:$AG$2000,$Z206)=1),1,""))</f>
      </c>
      <c r="AG206">
        <f>IF($A206="","",COUNTIFS($W$2:$W$2500,$A206,$AB$2:$AB$2500,"Yes")+COUNTIFS($X$2:$X$2500,$A206,$AA$2:$AA$2500,"Yes"))</f>
      </c>
      <c r="AH206" t="str">
        <f>IF(OR($P206&lt;&gt;"Yes",N($AG206)=0),"",IF(AND($AG206=1,COUNTIFS($W$2:$W$2500,$A206,$AE$2:$AE$2500,1)+COUNTIFS($X$2:$X$2500,$A206,$AE$2:$AE$2500,1)&gt;0),"","Yes"))</f>
      </c>
      <c r="AI206">
        <f>IF($AH206="Yes",$AG206,"")</f>
      </c>
      <c r="AJ206">
        <f>IF($AI206="","",$AI206+ROW()/1000000)</f>
      </c>
      <c r="AK206">
        <f>IF(OR($A206="",$P206="Yes",N($AG206)=0),"",$AG206+ROW()/1000000)</f>
      </c>
      <c r="AL206" t="str">
        <f>IF($A206="","",INDEX(games!$J:$J,ROW())&amp;"")</f>
      </c>
      <c r="AM206">
        <f>IF($A206="","",SUMPRODUCT($AO206:$BD206,'Map Analysis'!$AP$2^{0,1,2,3,4,5,6,7,8,9,10,11,12,13,14,15}))</f>
      </c>
      <c r="AN206">
        <f>IF($A206="","",$AM206+ROW()/10000000)</f>
      </c>
      <c r="AO206">
        <f>IF($A206="","",COUNTIF($W$2:$W$2500,$A206))</f>
      </c>
      <c r="AP206">
        <f>IF($A206="","",SUMIFS($BF$2:$BF$2500,$W$2:$W$2500,$A206))</f>
      </c>
      <c r="AQ206">
        <f>IF($A206="","",SUMIFS($BG$2:$BG$2500,$W$2:$W$2500,$A206))</f>
      </c>
      <c r="AR206">
        <f>IF($A206="","",SUMIFS($BH$2:$BH$2500,$W$2:$W$2500,$A206))</f>
      </c>
      <c r="AS206">
        <f>IF($A206="","",SUMIFS($BI$2:$BI$2500,$W$2:$W$2500,$A206))</f>
      </c>
      <c r="AT206">
        <f>IF($A206="","",SUMIFS($BJ$2:$BJ$2500,$W$2:$W$2500,$A206))</f>
      </c>
      <c r="AU206">
        <f>IF($A206="","",SUMIFS($BK$2:$BK$2500,$W$2:$W$2500,$A206))</f>
      </c>
      <c r="AV206">
        <f>IF($A206="","",SUMIFS($BL$2:$BL$2500,$W$2:$W$2500,$A206))</f>
      </c>
      <c r="AW206">
        <f>IF($A206="","",SUMIFS($BM$2:$BM$2500,$W$2:$W$2500,$A206))</f>
      </c>
      <c r="AX206">
        <f>IF($A206="","",SUMIFS($BN$2:$BN$2500,$W$2:$W$2500,$A206))</f>
      </c>
      <c r="AY206">
        <f>IF($A206="","",SUMIFS($BO$2:$BO$2500,$W$2:$W$2500,$A206))</f>
      </c>
      <c r="AZ206">
        <f>IF($A206="","",SUMIFS($BP$2:$BP$2500,$W$2:$W$2500,$A206))</f>
      </c>
      <c r="BA206">
        <f>IF($A206="","",SUMIFS($BQ$2:$BQ$2500,$W$2:$W$2500,$A206))</f>
      </c>
      <c r="BB206">
        <f>IF($A206="","",SUMIFS($BR$2:$BR$2500,$W$2:$W$2500,$A206))</f>
      </c>
      <c r="BC206">
        <f>IF($A206="","",SUMIFS($BS$2:$BS$2500,$W$2:$W$2500,$A206))</f>
      </c>
      <c r="BD206">
        <f>IF($A206="","",SUMIFS($BT$2:$BT$2500,$W$2:$W$2500,$A206))</f>
      </c>
      <c r="BF206">
        <f>IF($Z206="","",INDEX($AO$2:$AO$2000,$Z206))</f>
      </c>
      <c r="BG206">
        <f>IF($Z206="","",INDEX($AP$2:$AP$2000,$Z206))</f>
      </c>
      <c r="BH206">
        <f>IF($Z206="","",INDEX($AQ$2:$AQ$2000,$Z206))</f>
      </c>
      <c r="BI206">
        <f>IF($Z206="","",INDEX($AR$2:$AR$2000,$Z206))</f>
      </c>
      <c r="BJ206">
        <f>IF($Z206="","",INDEX($AS$2:$AS$2000,$Z206))</f>
      </c>
      <c r="BK206">
        <f>IF($Z206="","",INDEX($AT$2:$AT$2000,$Z206))</f>
      </c>
      <c r="BL206">
        <f>IF($Z206="","",INDEX($AU$2:$AU$2000,$Z206))</f>
      </c>
      <c r="BM206">
        <f>IF($Z206="","",INDEX($AV$2:$AV$2000,$Z206))</f>
      </c>
      <c r="BN206">
        <f>IF($Z206="","",INDEX($AW$2:$AW$2000,$Z206))</f>
      </c>
      <c r="BO206">
        <f>IF($Z206="","",INDEX($AX$2:$AX$2000,$Z206))</f>
      </c>
      <c r="BP206">
        <f>IF($Z206="","",INDEX($AY$2:$AY$2000,$Z206))</f>
      </c>
      <c r="BQ206">
        <f>IF($Z206="","",INDEX($AZ$2:$AZ$2000,$Z206))</f>
      </c>
      <c r="BR206">
        <f>IF($Z206="","",INDEX($BA$2:$BA$2000,$Z206))</f>
      </c>
      <c r="BS206">
        <f>IF($Z206="","",INDEX($BB$2:$BB$2000,$Z206))</f>
      </c>
      <c r="BT206">
        <f>IF($Z206="","",INDEX($BC$2:$BC$2000,$Z206))</f>
      </c>
      <c r="BV206">
        <f>IF(OR($A206="",$P206&lt;&gt;"Yes",$AH206="Yes"),"",1+N($AG206))</f>
      </c>
      <c r="BW206">
        <f>IF($A206="","",COUNTIFS($W$2:$W$2500,$A206,$BZ$2:$BZ$2500,"Yes")+COUNTIFS($X$2:$X$2500,$A206,$BY$2:$BY$2500,"Yes"))</f>
      </c>
      <c r="BX206">
        <f>IF(OR($A206="",$P206="Yes"),"",IF(N($BW206)=0,0,1+SUMIFS($CB$2:$CB$2500,$W$2:$W$2500,$A206)+SUMIFS($CA$2:$CA$2500,$X$2:$X$2500,$A206)))</f>
      </c>
      <c r="BY206" t="str">
        <f>IF($Y206="","",INDEX($AH$2:$AH$2000,$Y206)&amp;"")</f>
      </c>
      <c r="BZ206" t="str">
        <f>IF($Z206="","",INDEX($AH$2:$AH$2000,$Z206)&amp;"")</f>
      </c>
      <c r="CA206">
        <f>IF($Y206="","",INDEX($BV$2:$BV$2000,$Y206))</f>
      </c>
      <c r="CB206">
        <f>IF($Z206="","",INDEX($BV$2:$BV$2000,$Z206))</f>
      </c>
    </row>
    <row r="207">
      <c r="A207" t="str">
        <f>IF(TRIM(INDEX(games!$A:$A,ROW()))="","",TRIM(INDEX(games!$A:$A,ROW())))</f>
      </c>
      <c r="B207">
        <f>IF(OR($A207="",INDEX(games!$B:$B,ROW())=""),"",INDEX(games!$B:$B,ROW()))</f>
      </c>
      <c r="C207" t="str">
        <f>IF(OR($A207="",INDEX(games!$C:$C,ROW())=""),"",INDEX(games!$C:$C,ROW()))</f>
      </c>
      <c r="D207">
        <f>IF($A207="","",COUNTIF($W$2:$W$2500,$A207)+COUNTIF($X$2:$X$2500,$A207))</f>
      </c>
      <c r="E207">
        <f>IF($A207="","",IFERROR(MATCH($C207,$R$2:$R$5,0),0))</f>
      </c>
      <c r="F207">
        <f>IF($A207="","",MOD(ROW(),34))</f>
      </c>
      <c r="G207">
        <f>IF($A207="",NA(),IF($C207="Action",$B207,NA()))</f>
      </c>
      <c r="H207">
        <f>IF($A207="",NA(),IF($C207="Action",1+$F207*0.023,NA()))</f>
      </c>
      <c r="I207">
        <f>IF($A207="",NA(),IF($C207="Strategy",$B207,NA()))</f>
      </c>
      <c r="J207">
        <f>IF($A207="",NA(),IF($C207="Strategy",2+$F207*0.023,NA()))</f>
      </c>
      <c r="K207">
        <f>IF($A207="",NA(),IF($C207="Deckbuilder",$B207,NA()))</f>
      </c>
      <c r="L207">
        <f>IF($A207="",NA(),IF($C207="Deckbuilder",3+$F207*0.023,NA()))</f>
      </c>
      <c r="M207">
        <f>IF($A207="",NA(),IF($C207="Traditional",$B207,NA()))</f>
      </c>
      <c r="N207">
        <f>IF($A207="",NA(),IF($C207="Traditional",4+$F207*0.023,NA()))</f>
      </c>
      <c r="O207">
        <f>IF($A207="","",$D207+ROW()/1000000)</f>
      </c>
      <c r="P207" t="str">
        <f>IF(OR($A207="",INDEX(games!$H:$H,ROW())=""),"",INDEX(games!$H:$H,ROW()))</f>
      </c>
      <c r="Q207">
        <f>IF(OR($A207="",$P207&lt;&gt;"Yes"),"",$D207+ROW()/1000000)</f>
      </c>
      <c r="T207">
        <f>IF($Y207="","",INDEX($B$2:$B$2000,$Y207))</f>
      </c>
      <c r="U207">
        <f>IF($Z207="","",INDEX($B$2:$B$2000,$Z207))</f>
      </c>
      <c r="V207">
        <f>IF(OR($T207="",$U207=""),"",$U207-$T207)</f>
      </c>
      <c r="W207" t="str">
        <f>IF(TRIM(INDEX(connections!$A:$A,ROW()))="","",TRIM(INDEX(connections!$A:$A,ROW())))</f>
      </c>
      <c r="X207" t="str">
        <f>IF($W207="","",TRIM(INDEX(connections!$B:$B,ROW())))</f>
      </c>
      <c r="Y207">
        <f>IF($W207="","",IFERROR(MATCH($W207,$A$2:$A$2000,0),""))</f>
      </c>
      <c r="Z207">
        <f>IF($X207="","",IFERROR(MATCH($X207,$A$2:$A$2000,0),""))</f>
      </c>
      <c r="AA207" t="str">
        <f>IF($Y207="","",INDEX($P$2:$P$2000,$Y207))</f>
      </c>
      <c r="AB207" t="str">
        <f>IF($Z207="","",INDEX($P$2:$P$2000,$Z207))</f>
      </c>
      <c r="AC207">
        <f>IF(AND($AA207="Yes",$AB207="Yes"),1,"")</f>
      </c>
      <c r="AD207">
        <f>IF(OR($Y207="",$Z207=""),"",IF(INDEX($C$2:$C$2000,$Y207)=INDEX($C$2:$C$2000,$Z207),0,1))</f>
      </c>
      <c r="AE207">
        <f>IF($AC207&lt;&gt;1,"",IF(AND(INDEX($AG$2:$AG$2000,$Y207)=1,INDEX($AG$2:$AG$2000,$Z207)=1),1,""))</f>
      </c>
      <c r="AG207">
        <f>IF($A207="","",COUNTIFS($W$2:$W$2500,$A207,$AB$2:$AB$2500,"Yes")+COUNTIFS($X$2:$X$2500,$A207,$AA$2:$AA$2500,"Yes"))</f>
      </c>
      <c r="AH207" t="str">
        <f>IF(OR($P207&lt;&gt;"Yes",N($AG207)=0),"",IF(AND($AG207=1,COUNTIFS($W$2:$W$2500,$A207,$AE$2:$AE$2500,1)+COUNTIFS($X$2:$X$2500,$A207,$AE$2:$AE$2500,1)&gt;0),"","Yes"))</f>
      </c>
      <c r="AI207">
        <f>IF($AH207="Yes",$AG207,"")</f>
      </c>
      <c r="AJ207">
        <f>IF($AI207="","",$AI207+ROW()/1000000)</f>
      </c>
      <c r="AK207">
        <f>IF(OR($A207="",$P207="Yes",N($AG207)=0),"",$AG207+ROW()/1000000)</f>
      </c>
      <c r="AL207" t="str">
        <f>IF($A207="","",INDEX(games!$J:$J,ROW())&amp;"")</f>
      </c>
      <c r="AM207">
        <f>IF($A207="","",SUMPRODUCT($AO207:$BD207,'Map Analysis'!$AP$2^{0,1,2,3,4,5,6,7,8,9,10,11,12,13,14,15}))</f>
      </c>
      <c r="AN207">
        <f>IF($A207="","",$AM207+ROW()/10000000)</f>
      </c>
      <c r="AO207">
        <f>IF($A207="","",COUNTIF($W$2:$W$2500,$A207))</f>
      </c>
      <c r="AP207">
        <f>IF($A207="","",SUMIFS($BF$2:$BF$2500,$W$2:$W$2500,$A207))</f>
      </c>
      <c r="AQ207">
        <f>IF($A207="","",SUMIFS($BG$2:$BG$2500,$W$2:$W$2500,$A207))</f>
      </c>
      <c r="AR207">
        <f>IF($A207="","",SUMIFS($BH$2:$BH$2500,$W$2:$W$2500,$A207))</f>
      </c>
      <c r="AS207">
        <f>IF($A207="","",SUMIFS($BI$2:$BI$2500,$W$2:$W$2500,$A207))</f>
      </c>
      <c r="AT207">
        <f>IF($A207="","",SUMIFS($BJ$2:$BJ$2500,$W$2:$W$2500,$A207))</f>
      </c>
      <c r="AU207">
        <f>IF($A207="","",SUMIFS($BK$2:$BK$2500,$W$2:$W$2500,$A207))</f>
      </c>
      <c r="AV207">
        <f>IF($A207="","",SUMIFS($BL$2:$BL$2500,$W$2:$W$2500,$A207))</f>
      </c>
      <c r="AW207">
        <f>IF($A207="","",SUMIFS($BM$2:$BM$2500,$W$2:$W$2500,$A207))</f>
      </c>
      <c r="AX207">
        <f>IF($A207="","",SUMIFS($BN$2:$BN$2500,$W$2:$W$2500,$A207))</f>
      </c>
      <c r="AY207">
        <f>IF($A207="","",SUMIFS($BO$2:$BO$2500,$W$2:$W$2500,$A207))</f>
      </c>
      <c r="AZ207">
        <f>IF($A207="","",SUMIFS($BP$2:$BP$2500,$W$2:$W$2500,$A207))</f>
      </c>
      <c r="BA207">
        <f>IF($A207="","",SUMIFS($BQ$2:$BQ$2500,$W$2:$W$2500,$A207))</f>
      </c>
      <c r="BB207">
        <f>IF($A207="","",SUMIFS($BR$2:$BR$2500,$W$2:$W$2500,$A207))</f>
      </c>
      <c r="BC207">
        <f>IF($A207="","",SUMIFS($BS$2:$BS$2500,$W$2:$W$2500,$A207))</f>
      </c>
      <c r="BD207">
        <f>IF($A207="","",SUMIFS($BT$2:$BT$2500,$W$2:$W$2500,$A207))</f>
      </c>
      <c r="BF207">
        <f>IF($Z207="","",INDEX($AO$2:$AO$2000,$Z207))</f>
      </c>
      <c r="BG207">
        <f>IF($Z207="","",INDEX($AP$2:$AP$2000,$Z207))</f>
      </c>
      <c r="BH207">
        <f>IF($Z207="","",INDEX($AQ$2:$AQ$2000,$Z207))</f>
      </c>
      <c r="BI207">
        <f>IF($Z207="","",INDEX($AR$2:$AR$2000,$Z207))</f>
      </c>
      <c r="BJ207">
        <f>IF($Z207="","",INDEX($AS$2:$AS$2000,$Z207))</f>
      </c>
      <c r="BK207">
        <f>IF($Z207="","",INDEX($AT$2:$AT$2000,$Z207))</f>
      </c>
      <c r="BL207">
        <f>IF($Z207="","",INDEX($AU$2:$AU$2000,$Z207))</f>
      </c>
      <c r="BM207">
        <f>IF($Z207="","",INDEX($AV$2:$AV$2000,$Z207))</f>
      </c>
      <c r="BN207">
        <f>IF($Z207="","",INDEX($AW$2:$AW$2000,$Z207))</f>
      </c>
      <c r="BO207">
        <f>IF($Z207="","",INDEX($AX$2:$AX$2000,$Z207))</f>
      </c>
      <c r="BP207">
        <f>IF($Z207="","",INDEX($AY$2:$AY$2000,$Z207))</f>
      </c>
      <c r="BQ207">
        <f>IF($Z207="","",INDEX($AZ$2:$AZ$2000,$Z207))</f>
      </c>
      <c r="BR207">
        <f>IF($Z207="","",INDEX($BA$2:$BA$2000,$Z207))</f>
      </c>
      <c r="BS207">
        <f>IF($Z207="","",INDEX($BB$2:$BB$2000,$Z207))</f>
      </c>
      <c r="BT207">
        <f>IF($Z207="","",INDEX($BC$2:$BC$2000,$Z207))</f>
      </c>
      <c r="BV207">
        <f>IF(OR($A207="",$P207&lt;&gt;"Yes",$AH207="Yes"),"",1+N($AG207))</f>
      </c>
      <c r="BW207">
        <f>IF($A207="","",COUNTIFS($W$2:$W$2500,$A207,$BZ$2:$BZ$2500,"Yes")+COUNTIFS($X$2:$X$2500,$A207,$BY$2:$BY$2500,"Yes"))</f>
      </c>
      <c r="BX207">
        <f>IF(OR($A207="",$P207="Yes"),"",IF(N($BW207)=0,0,1+SUMIFS($CB$2:$CB$2500,$W$2:$W$2500,$A207)+SUMIFS($CA$2:$CA$2500,$X$2:$X$2500,$A207)))</f>
      </c>
      <c r="BY207" t="str">
        <f>IF($Y207="","",INDEX($AH$2:$AH$2000,$Y207)&amp;"")</f>
      </c>
      <c r="BZ207" t="str">
        <f>IF($Z207="","",INDEX($AH$2:$AH$2000,$Z207)&amp;"")</f>
      </c>
      <c r="CA207">
        <f>IF($Y207="","",INDEX($BV$2:$BV$2000,$Y207))</f>
      </c>
      <c r="CB207">
        <f>IF($Z207="","",INDEX($BV$2:$BV$2000,$Z207))</f>
      </c>
    </row>
    <row r="208">
      <c r="A208" t="str">
        <f>IF(TRIM(INDEX(games!$A:$A,ROW()))="","",TRIM(INDEX(games!$A:$A,ROW())))</f>
      </c>
      <c r="B208">
        <f>IF(OR($A208="",INDEX(games!$B:$B,ROW())=""),"",INDEX(games!$B:$B,ROW()))</f>
      </c>
      <c r="C208" t="str">
        <f>IF(OR($A208="",INDEX(games!$C:$C,ROW())=""),"",INDEX(games!$C:$C,ROW()))</f>
      </c>
      <c r="D208">
        <f>IF($A208="","",COUNTIF($W$2:$W$2500,$A208)+COUNTIF($X$2:$X$2500,$A208))</f>
      </c>
      <c r="E208">
        <f>IF($A208="","",IFERROR(MATCH($C208,$R$2:$R$5,0),0))</f>
      </c>
      <c r="F208">
        <f>IF($A208="","",MOD(ROW(),34))</f>
      </c>
      <c r="G208">
        <f>IF($A208="",NA(),IF($C208="Action",$B208,NA()))</f>
      </c>
      <c r="H208">
        <f>IF($A208="",NA(),IF($C208="Action",1+$F208*0.023,NA()))</f>
      </c>
      <c r="I208">
        <f>IF($A208="",NA(),IF($C208="Strategy",$B208,NA()))</f>
      </c>
      <c r="J208">
        <f>IF($A208="",NA(),IF($C208="Strategy",2+$F208*0.023,NA()))</f>
      </c>
      <c r="K208">
        <f>IF($A208="",NA(),IF($C208="Deckbuilder",$B208,NA()))</f>
      </c>
      <c r="L208">
        <f>IF($A208="",NA(),IF($C208="Deckbuilder",3+$F208*0.023,NA()))</f>
      </c>
      <c r="M208">
        <f>IF($A208="",NA(),IF($C208="Traditional",$B208,NA()))</f>
      </c>
      <c r="N208">
        <f>IF($A208="",NA(),IF($C208="Traditional",4+$F208*0.023,NA()))</f>
      </c>
      <c r="O208">
        <f>IF($A208="","",$D208+ROW()/1000000)</f>
      </c>
      <c r="P208" t="str">
        <f>IF(OR($A208="",INDEX(games!$H:$H,ROW())=""),"",INDEX(games!$H:$H,ROW()))</f>
      </c>
      <c r="Q208">
        <f>IF(OR($A208="",$P208&lt;&gt;"Yes"),"",$D208+ROW()/1000000)</f>
      </c>
      <c r="T208">
        <f>IF($Y208="","",INDEX($B$2:$B$2000,$Y208))</f>
      </c>
      <c r="U208">
        <f>IF($Z208="","",INDEX($B$2:$B$2000,$Z208))</f>
      </c>
      <c r="V208">
        <f>IF(OR($T208="",$U208=""),"",$U208-$T208)</f>
      </c>
      <c r="W208" t="str">
        <f>IF(TRIM(INDEX(connections!$A:$A,ROW()))="","",TRIM(INDEX(connections!$A:$A,ROW())))</f>
      </c>
      <c r="X208" t="str">
        <f>IF($W208="","",TRIM(INDEX(connections!$B:$B,ROW())))</f>
      </c>
      <c r="Y208">
        <f>IF($W208="","",IFERROR(MATCH($W208,$A$2:$A$2000,0),""))</f>
      </c>
      <c r="Z208">
        <f>IF($X208="","",IFERROR(MATCH($X208,$A$2:$A$2000,0),""))</f>
      </c>
      <c r="AA208" t="str">
        <f>IF($Y208="","",INDEX($P$2:$P$2000,$Y208))</f>
      </c>
      <c r="AB208" t="str">
        <f>IF($Z208="","",INDEX($P$2:$P$2000,$Z208))</f>
      </c>
      <c r="AC208">
        <f>IF(AND($AA208="Yes",$AB208="Yes"),1,"")</f>
      </c>
      <c r="AD208">
        <f>IF(OR($Y208="",$Z208=""),"",IF(INDEX($C$2:$C$2000,$Y208)=INDEX($C$2:$C$2000,$Z208),0,1))</f>
      </c>
      <c r="AE208">
        <f>IF($AC208&lt;&gt;1,"",IF(AND(INDEX($AG$2:$AG$2000,$Y208)=1,INDEX($AG$2:$AG$2000,$Z208)=1),1,""))</f>
      </c>
      <c r="AG208">
        <f>IF($A208="","",COUNTIFS($W$2:$W$2500,$A208,$AB$2:$AB$2500,"Yes")+COUNTIFS($X$2:$X$2500,$A208,$AA$2:$AA$2500,"Yes"))</f>
      </c>
      <c r="AH208" t="str">
        <f>IF(OR($P208&lt;&gt;"Yes",N($AG208)=0),"",IF(AND($AG208=1,COUNTIFS($W$2:$W$2500,$A208,$AE$2:$AE$2500,1)+COUNTIFS($X$2:$X$2500,$A208,$AE$2:$AE$2500,1)&gt;0),"","Yes"))</f>
      </c>
      <c r="AI208">
        <f>IF($AH208="Yes",$AG208,"")</f>
      </c>
      <c r="AJ208">
        <f>IF($AI208="","",$AI208+ROW()/1000000)</f>
      </c>
      <c r="AK208">
        <f>IF(OR($A208="",$P208="Yes",N($AG208)=0),"",$AG208+ROW()/1000000)</f>
      </c>
      <c r="AL208" t="str">
        <f>IF($A208="","",INDEX(games!$J:$J,ROW())&amp;"")</f>
      </c>
      <c r="AM208">
        <f>IF($A208="","",SUMPRODUCT($AO208:$BD208,'Map Analysis'!$AP$2^{0,1,2,3,4,5,6,7,8,9,10,11,12,13,14,15}))</f>
      </c>
      <c r="AN208">
        <f>IF($A208="","",$AM208+ROW()/10000000)</f>
      </c>
      <c r="AO208">
        <f>IF($A208="","",COUNTIF($W$2:$W$2500,$A208))</f>
      </c>
      <c r="AP208">
        <f>IF($A208="","",SUMIFS($BF$2:$BF$2500,$W$2:$W$2500,$A208))</f>
      </c>
      <c r="AQ208">
        <f>IF($A208="","",SUMIFS($BG$2:$BG$2500,$W$2:$W$2500,$A208))</f>
      </c>
      <c r="AR208">
        <f>IF($A208="","",SUMIFS($BH$2:$BH$2500,$W$2:$W$2500,$A208))</f>
      </c>
      <c r="AS208">
        <f>IF($A208="","",SUMIFS($BI$2:$BI$2500,$W$2:$W$2500,$A208))</f>
      </c>
      <c r="AT208">
        <f>IF($A208="","",SUMIFS($BJ$2:$BJ$2500,$W$2:$W$2500,$A208))</f>
      </c>
      <c r="AU208">
        <f>IF($A208="","",SUMIFS($BK$2:$BK$2500,$W$2:$W$2500,$A208))</f>
      </c>
      <c r="AV208">
        <f>IF($A208="","",SUMIFS($BL$2:$BL$2500,$W$2:$W$2500,$A208))</f>
      </c>
      <c r="AW208">
        <f>IF($A208="","",SUMIFS($BM$2:$BM$2500,$W$2:$W$2500,$A208))</f>
      </c>
      <c r="AX208">
        <f>IF($A208="","",SUMIFS($BN$2:$BN$2500,$W$2:$W$2500,$A208))</f>
      </c>
      <c r="AY208">
        <f>IF($A208="","",SUMIFS($BO$2:$BO$2500,$W$2:$W$2500,$A208))</f>
      </c>
      <c r="AZ208">
        <f>IF($A208="","",SUMIFS($BP$2:$BP$2500,$W$2:$W$2500,$A208))</f>
      </c>
      <c r="BA208">
        <f>IF($A208="","",SUMIFS($BQ$2:$BQ$2500,$W$2:$W$2500,$A208))</f>
      </c>
      <c r="BB208">
        <f>IF($A208="","",SUMIFS($BR$2:$BR$2500,$W$2:$W$2500,$A208))</f>
      </c>
      <c r="BC208">
        <f>IF($A208="","",SUMIFS($BS$2:$BS$2500,$W$2:$W$2500,$A208))</f>
      </c>
      <c r="BD208">
        <f>IF($A208="","",SUMIFS($BT$2:$BT$2500,$W$2:$W$2500,$A208))</f>
      </c>
      <c r="BF208">
        <f>IF($Z208="","",INDEX($AO$2:$AO$2000,$Z208))</f>
      </c>
      <c r="BG208">
        <f>IF($Z208="","",INDEX($AP$2:$AP$2000,$Z208))</f>
      </c>
      <c r="BH208">
        <f>IF($Z208="","",INDEX($AQ$2:$AQ$2000,$Z208))</f>
      </c>
      <c r="BI208">
        <f>IF($Z208="","",INDEX($AR$2:$AR$2000,$Z208))</f>
      </c>
      <c r="BJ208">
        <f>IF($Z208="","",INDEX($AS$2:$AS$2000,$Z208))</f>
      </c>
      <c r="BK208">
        <f>IF($Z208="","",INDEX($AT$2:$AT$2000,$Z208))</f>
      </c>
      <c r="BL208">
        <f>IF($Z208="","",INDEX($AU$2:$AU$2000,$Z208))</f>
      </c>
      <c r="BM208">
        <f>IF($Z208="","",INDEX($AV$2:$AV$2000,$Z208))</f>
      </c>
      <c r="BN208">
        <f>IF($Z208="","",INDEX($AW$2:$AW$2000,$Z208))</f>
      </c>
      <c r="BO208">
        <f>IF($Z208="","",INDEX($AX$2:$AX$2000,$Z208))</f>
      </c>
      <c r="BP208">
        <f>IF($Z208="","",INDEX($AY$2:$AY$2000,$Z208))</f>
      </c>
      <c r="BQ208">
        <f>IF($Z208="","",INDEX($AZ$2:$AZ$2000,$Z208))</f>
      </c>
      <c r="BR208">
        <f>IF($Z208="","",INDEX($BA$2:$BA$2000,$Z208))</f>
      </c>
      <c r="BS208">
        <f>IF($Z208="","",INDEX($BB$2:$BB$2000,$Z208))</f>
      </c>
      <c r="BT208">
        <f>IF($Z208="","",INDEX($BC$2:$BC$2000,$Z208))</f>
      </c>
      <c r="BV208">
        <f>IF(OR($A208="",$P208&lt;&gt;"Yes",$AH208="Yes"),"",1+N($AG208))</f>
      </c>
      <c r="BW208">
        <f>IF($A208="","",COUNTIFS($W$2:$W$2500,$A208,$BZ$2:$BZ$2500,"Yes")+COUNTIFS($X$2:$X$2500,$A208,$BY$2:$BY$2500,"Yes"))</f>
      </c>
      <c r="BX208">
        <f>IF(OR($A208="",$P208="Yes"),"",IF(N($BW208)=0,0,1+SUMIFS($CB$2:$CB$2500,$W$2:$W$2500,$A208)+SUMIFS($CA$2:$CA$2500,$X$2:$X$2500,$A208)))</f>
      </c>
      <c r="BY208" t="str">
        <f>IF($Y208="","",INDEX($AH$2:$AH$2000,$Y208)&amp;"")</f>
      </c>
      <c r="BZ208" t="str">
        <f>IF($Z208="","",INDEX($AH$2:$AH$2000,$Z208)&amp;"")</f>
      </c>
      <c r="CA208">
        <f>IF($Y208="","",INDEX($BV$2:$BV$2000,$Y208))</f>
      </c>
      <c r="CB208">
        <f>IF($Z208="","",INDEX($BV$2:$BV$2000,$Z208))</f>
      </c>
    </row>
    <row r="209">
      <c r="A209" t="str">
        <f>IF(TRIM(INDEX(games!$A:$A,ROW()))="","",TRIM(INDEX(games!$A:$A,ROW())))</f>
      </c>
      <c r="B209">
        <f>IF(OR($A209="",INDEX(games!$B:$B,ROW())=""),"",INDEX(games!$B:$B,ROW()))</f>
      </c>
      <c r="C209" t="str">
        <f>IF(OR($A209="",INDEX(games!$C:$C,ROW())=""),"",INDEX(games!$C:$C,ROW()))</f>
      </c>
      <c r="D209">
        <f>IF($A209="","",COUNTIF($W$2:$W$2500,$A209)+COUNTIF($X$2:$X$2500,$A209))</f>
      </c>
      <c r="E209">
        <f>IF($A209="","",IFERROR(MATCH($C209,$R$2:$R$5,0),0))</f>
      </c>
      <c r="F209">
        <f>IF($A209="","",MOD(ROW(),34))</f>
      </c>
      <c r="G209">
        <f>IF($A209="",NA(),IF($C209="Action",$B209,NA()))</f>
      </c>
      <c r="H209">
        <f>IF($A209="",NA(),IF($C209="Action",1+$F209*0.023,NA()))</f>
      </c>
      <c r="I209">
        <f>IF($A209="",NA(),IF($C209="Strategy",$B209,NA()))</f>
      </c>
      <c r="J209">
        <f>IF($A209="",NA(),IF($C209="Strategy",2+$F209*0.023,NA()))</f>
      </c>
      <c r="K209">
        <f>IF($A209="",NA(),IF($C209="Deckbuilder",$B209,NA()))</f>
      </c>
      <c r="L209">
        <f>IF($A209="",NA(),IF($C209="Deckbuilder",3+$F209*0.023,NA()))</f>
      </c>
      <c r="M209">
        <f>IF($A209="",NA(),IF($C209="Traditional",$B209,NA()))</f>
      </c>
      <c r="N209">
        <f>IF($A209="",NA(),IF($C209="Traditional",4+$F209*0.023,NA()))</f>
      </c>
      <c r="O209">
        <f>IF($A209="","",$D209+ROW()/1000000)</f>
      </c>
      <c r="P209" t="str">
        <f>IF(OR($A209="",INDEX(games!$H:$H,ROW())=""),"",INDEX(games!$H:$H,ROW()))</f>
      </c>
      <c r="Q209">
        <f>IF(OR($A209="",$P209&lt;&gt;"Yes"),"",$D209+ROW()/1000000)</f>
      </c>
      <c r="T209">
        <f>IF($Y209="","",INDEX($B$2:$B$2000,$Y209))</f>
      </c>
      <c r="U209">
        <f>IF($Z209="","",INDEX($B$2:$B$2000,$Z209))</f>
      </c>
      <c r="V209">
        <f>IF(OR($T209="",$U209=""),"",$U209-$T209)</f>
      </c>
      <c r="W209" t="str">
        <f>IF(TRIM(INDEX(connections!$A:$A,ROW()))="","",TRIM(INDEX(connections!$A:$A,ROW())))</f>
      </c>
      <c r="X209" t="str">
        <f>IF($W209="","",TRIM(INDEX(connections!$B:$B,ROW())))</f>
      </c>
      <c r="Y209">
        <f>IF($W209="","",IFERROR(MATCH($W209,$A$2:$A$2000,0),""))</f>
      </c>
      <c r="Z209">
        <f>IF($X209="","",IFERROR(MATCH($X209,$A$2:$A$2000,0),""))</f>
      </c>
      <c r="AA209" t="str">
        <f>IF($Y209="","",INDEX($P$2:$P$2000,$Y209))</f>
      </c>
      <c r="AB209" t="str">
        <f>IF($Z209="","",INDEX($P$2:$P$2000,$Z209))</f>
      </c>
      <c r="AC209">
        <f>IF(AND($AA209="Yes",$AB209="Yes"),1,"")</f>
      </c>
      <c r="AD209">
        <f>IF(OR($Y209="",$Z209=""),"",IF(INDEX($C$2:$C$2000,$Y209)=INDEX($C$2:$C$2000,$Z209),0,1))</f>
      </c>
      <c r="AE209">
        <f>IF($AC209&lt;&gt;1,"",IF(AND(INDEX($AG$2:$AG$2000,$Y209)=1,INDEX($AG$2:$AG$2000,$Z209)=1),1,""))</f>
      </c>
      <c r="AG209">
        <f>IF($A209="","",COUNTIFS($W$2:$W$2500,$A209,$AB$2:$AB$2500,"Yes")+COUNTIFS($X$2:$X$2500,$A209,$AA$2:$AA$2500,"Yes"))</f>
      </c>
      <c r="AH209" t="str">
        <f>IF(OR($P209&lt;&gt;"Yes",N($AG209)=0),"",IF(AND($AG209=1,COUNTIFS($W$2:$W$2500,$A209,$AE$2:$AE$2500,1)+COUNTIFS($X$2:$X$2500,$A209,$AE$2:$AE$2500,1)&gt;0),"","Yes"))</f>
      </c>
      <c r="AI209">
        <f>IF($AH209="Yes",$AG209,"")</f>
      </c>
      <c r="AJ209">
        <f>IF($AI209="","",$AI209+ROW()/1000000)</f>
      </c>
      <c r="AK209">
        <f>IF(OR($A209="",$P209="Yes",N($AG209)=0),"",$AG209+ROW()/1000000)</f>
      </c>
      <c r="AL209" t="str">
        <f>IF($A209="","",INDEX(games!$J:$J,ROW())&amp;"")</f>
      </c>
      <c r="AM209">
        <f>IF($A209="","",SUMPRODUCT($AO209:$BD209,'Map Analysis'!$AP$2^{0,1,2,3,4,5,6,7,8,9,10,11,12,13,14,15}))</f>
      </c>
      <c r="AN209">
        <f>IF($A209="","",$AM209+ROW()/10000000)</f>
      </c>
      <c r="AO209">
        <f>IF($A209="","",COUNTIF($W$2:$W$2500,$A209))</f>
      </c>
      <c r="AP209">
        <f>IF($A209="","",SUMIFS($BF$2:$BF$2500,$W$2:$W$2500,$A209))</f>
      </c>
      <c r="AQ209">
        <f>IF($A209="","",SUMIFS($BG$2:$BG$2500,$W$2:$W$2500,$A209))</f>
      </c>
      <c r="AR209">
        <f>IF($A209="","",SUMIFS($BH$2:$BH$2500,$W$2:$W$2500,$A209))</f>
      </c>
      <c r="AS209">
        <f>IF($A209="","",SUMIFS($BI$2:$BI$2500,$W$2:$W$2500,$A209))</f>
      </c>
      <c r="AT209">
        <f>IF($A209="","",SUMIFS($BJ$2:$BJ$2500,$W$2:$W$2500,$A209))</f>
      </c>
      <c r="AU209">
        <f>IF($A209="","",SUMIFS($BK$2:$BK$2500,$W$2:$W$2500,$A209))</f>
      </c>
      <c r="AV209">
        <f>IF($A209="","",SUMIFS($BL$2:$BL$2500,$W$2:$W$2500,$A209))</f>
      </c>
      <c r="AW209">
        <f>IF($A209="","",SUMIFS($BM$2:$BM$2500,$W$2:$W$2500,$A209))</f>
      </c>
      <c r="AX209">
        <f>IF($A209="","",SUMIFS($BN$2:$BN$2500,$W$2:$W$2500,$A209))</f>
      </c>
      <c r="AY209">
        <f>IF($A209="","",SUMIFS($BO$2:$BO$2500,$W$2:$W$2500,$A209))</f>
      </c>
      <c r="AZ209">
        <f>IF($A209="","",SUMIFS($BP$2:$BP$2500,$W$2:$W$2500,$A209))</f>
      </c>
      <c r="BA209">
        <f>IF($A209="","",SUMIFS($BQ$2:$BQ$2500,$W$2:$W$2500,$A209))</f>
      </c>
      <c r="BB209">
        <f>IF($A209="","",SUMIFS($BR$2:$BR$2500,$W$2:$W$2500,$A209))</f>
      </c>
      <c r="BC209">
        <f>IF($A209="","",SUMIFS($BS$2:$BS$2500,$W$2:$W$2500,$A209))</f>
      </c>
      <c r="BD209">
        <f>IF($A209="","",SUMIFS($BT$2:$BT$2500,$W$2:$W$2500,$A209))</f>
      </c>
      <c r="BF209">
        <f>IF($Z209="","",INDEX($AO$2:$AO$2000,$Z209))</f>
      </c>
      <c r="BG209">
        <f>IF($Z209="","",INDEX($AP$2:$AP$2000,$Z209))</f>
      </c>
      <c r="BH209">
        <f>IF($Z209="","",INDEX($AQ$2:$AQ$2000,$Z209))</f>
      </c>
      <c r="BI209">
        <f>IF($Z209="","",INDEX($AR$2:$AR$2000,$Z209))</f>
      </c>
      <c r="BJ209">
        <f>IF($Z209="","",INDEX($AS$2:$AS$2000,$Z209))</f>
      </c>
      <c r="BK209">
        <f>IF($Z209="","",INDEX($AT$2:$AT$2000,$Z209))</f>
      </c>
      <c r="BL209">
        <f>IF($Z209="","",INDEX($AU$2:$AU$2000,$Z209))</f>
      </c>
      <c r="BM209">
        <f>IF($Z209="","",INDEX($AV$2:$AV$2000,$Z209))</f>
      </c>
      <c r="BN209">
        <f>IF($Z209="","",INDEX($AW$2:$AW$2000,$Z209))</f>
      </c>
      <c r="BO209">
        <f>IF($Z209="","",INDEX($AX$2:$AX$2000,$Z209))</f>
      </c>
      <c r="BP209">
        <f>IF($Z209="","",INDEX($AY$2:$AY$2000,$Z209))</f>
      </c>
      <c r="BQ209">
        <f>IF($Z209="","",INDEX($AZ$2:$AZ$2000,$Z209))</f>
      </c>
      <c r="BR209">
        <f>IF($Z209="","",INDEX($BA$2:$BA$2000,$Z209))</f>
      </c>
      <c r="BS209">
        <f>IF($Z209="","",INDEX($BB$2:$BB$2000,$Z209))</f>
      </c>
      <c r="BT209">
        <f>IF($Z209="","",INDEX($BC$2:$BC$2000,$Z209))</f>
      </c>
      <c r="BV209">
        <f>IF(OR($A209="",$P209&lt;&gt;"Yes",$AH209="Yes"),"",1+N($AG209))</f>
      </c>
      <c r="BW209">
        <f>IF($A209="","",COUNTIFS($W$2:$W$2500,$A209,$BZ$2:$BZ$2500,"Yes")+COUNTIFS($X$2:$X$2500,$A209,$BY$2:$BY$2500,"Yes"))</f>
      </c>
      <c r="BX209">
        <f>IF(OR($A209="",$P209="Yes"),"",IF(N($BW209)=0,0,1+SUMIFS($CB$2:$CB$2500,$W$2:$W$2500,$A209)+SUMIFS($CA$2:$CA$2500,$X$2:$X$2500,$A209)))</f>
      </c>
      <c r="BY209" t="str">
        <f>IF($Y209="","",INDEX($AH$2:$AH$2000,$Y209)&amp;"")</f>
      </c>
      <c r="BZ209" t="str">
        <f>IF($Z209="","",INDEX($AH$2:$AH$2000,$Z209)&amp;"")</f>
      </c>
      <c r="CA209">
        <f>IF($Y209="","",INDEX($BV$2:$BV$2000,$Y209))</f>
      </c>
      <c r="CB209">
        <f>IF($Z209="","",INDEX($BV$2:$BV$2000,$Z209))</f>
      </c>
    </row>
    <row r="210">
      <c r="A210" t="str">
        <f>IF(TRIM(INDEX(games!$A:$A,ROW()))="","",TRIM(INDEX(games!$A:$A,ROW())))</f>
      </c>
      <c r="B210">
        <f>IF(OR($A210="",INDEX(games!$B:$B,ROW())=""),"",INDEX(games!$B:$B,ROW()))</f>
      </c>
      <c r="C210" t="str">
        <f>IF(OR($A210="",INDEX(games!$C:$C,ROW())=""),"",INDEX(games!$C:$C,ROW()))</f>
      </c>
      <c r="D210">
        <f>IF($A210="","",COUNTIF($W$2:$W$2500,$A210)+COUNTIF($X$2:$X$2500,$A210))</f>
      </c>
      <c r="E210">
        <f>IF($A210="","",IFERROR(MATCH($C210,$R$2:$R$5,0),0))</f>
      </c>
      <c r="F210">
        <f>IF($A210="","",MOD(ROW(),34))</f>
      </c>
      <c r="G210">
        <f>IF($A210="",NA(),IF($C210="Action",$B210,NA()))</f>
      </c>
      <c r="H210">
        <f>IF($A210="",NA(),IF($C210="Action",1+$F210*0.023,NA()))</f>
      </c>
      <c r="I210">
        <f>IF($A210="",NA(),IF($C210="Strategy",$B210,NA()))</f>
      </c>
      <c r="J210">
        <f>IF($A210="",NA(),IF($C210="Strategy",2+$F210*0.023,NA()))</f>
      </c>
      <c r="K210">
        <f>IF($A210="",NA(),IF($C210="Deckbuilder",$B210,NA()))</f>
      </c>
      <c r="L210">
        <f>IF($A210="",NA(),IF($C210="Deckbuilder",3+$F210*0.023,NA()))</f>
      </c>
      <c r="M210">
        <f>IF($A210="",NA(),IF($C210="Traditional",$B210,NA()))</f>
      </c>
      <c r="N210">
        <f>IF($A210="",NA(),IF($C210="Traditional",4+$F210*0.023,NA()))</f>
      </c>
      <c r="O210">
        <f>IF($A210="","",$D210+ROW()/1000000)</f>
      </c>
      <c r="P210" t="str">
        <f>IF(OR($A210="",INDEX(games!$H:$H,ROW())=""),"",INDEX(games!$H:$H,ROW()))</f>
      </c>
      <c r="Q210">
        <f>IF(OR($A210="",$P210&lt;&gt;"Yes"),"",$D210+ROW()/1000000)</f>
      </c>
      <c r="T210">
        <f>IF($Y210="","",INDEX($B$2:$B$2000,$Y210))</f>
      </c>
      <c r="U210">
        <f>IF($Z210="","",INDEX($B$2:$B$2000,$Z210))</f>
      </c>
      <c r="V210">
        <f>IF(OR($T210="",$U210=""),"",$U210-$T210)</f>
      </c>
      <c r="W210" t="str">
        <f>IF(TRIM(INDEX(connections!$A:$A,ROW()))="","",TRIM(INDEX(connections!$A:$A,ROW())))</f>
      </c>
      <c r="X210" t="str">
        <f>IF($W210="","",TRIM(INDEX(connections!$B:$B,ROW())))</f>
      </c>
      <c r="Y210">
        <f>IF($W210="","",IFERROR(MATCH($W210,$A$2:$A$2000,0),""))</f>
      </c>
      <c r="Z210">
        <f>IF($X210="","",IFERROR(MATCH($X210,$A$2:$A$2000,0),""))</f>
      </c>
      <c r="AA210" t="str">
        <f>IF($Y210="","",INDEX($P$2:$P$2000,$Y210))</f>
      </c>
      <c r="AB210" t="str">
        <f>IF($Z210="","",INDEX($P$2:$P$2000,$Z210))</f>
      </c>
      <c r="AC210">
        <f>IF(AND($AA210="Yes",$AB210="Yes"),1,"")</f>
      </c>
      <c r="AD210">
        <f>IF(OR($Y210="",$Z210=""),"",IF(INDEX($C$2:$C$2000,$Y210)=INDEX($C$2:$C$2000,$Z210),0,1))</f>
      </c>
      <c r="AE210">
        <f>IF($AC210&lt;&gt;1,"",IF(AND(INDEX($AG$2:$AG$2000,$Y210)=1,INDEX($AG$2:$AG$2000,$Z210)=1),1,""))</f>
      </c>
      <c r="AG210">
        <f>IF($A210="","",COUNTIFS($W$2:$W$2500,$A210,$AB$2:$AB$2500,"Yes")+COUNTIFS($X$2:$X$2500,$A210,$AA$2:$AA$2500,"Yes"))</f>
      </c>
      <c r="AH210" t="str">
        <f>IF(OR($P210&lt;&gt;"Yes",N($AG210)=0),"",IF(AND($AG210=1,COUNTIFS($W$2:$W$2500,$A210,$AE$2:$AE$2500,1)+COUNTIFS($X$2:$X$2500,$A210,$AE$2:$AE$2500,1)&gt;0),"","Yes"))</f>
      </c>
      <c r="AI210">
        <f>IF($AH210="Yes",$AG210,"")</f>
      </c>
      <c r="AJ210">
        <f>IF($AI210="","",$AI210+ROW()/1000000)</f>
      </c>
      <c r="AK210">
        <f>IF(OR($A210="",$P210="Yes",N($AG210)=0),"",$AG210+ROW()/1000000)</f>
      </c>
      <c r="AL210" t="str">
        <f>IF($A210="","",INDEX(games!$J:$J,ROW())&amp;"")</f>
      </c>
      <c r="AM210">
        <f>IF($A210="","",SUMPRODUCT($AO210:$BD210,'Map Analysis'!$AP$2^{0,1,2,3,4,5,6,7,8,9,10,11,12,13,14,15}))</f>
      </c>
      <c r="AN210">
        <f>IF($A210="","",$AM210+ROW()/10000000)</f>
      </c>
      <c r="AO210">
        <f>IF($A210="","",COUNTIF($W$2:$W$2500,$A210))</f>
      </c>
      <c r="AP210">
        <f>IF($A210="","",SUMIFS($BF$2:$BF$2500,$W$2:$W$2500,$A210))</f>
      </c>
      <c r="AQ210">
        <f>IF($A210="","",SUMIFS($BG$2:$BG$2500,$W$2:$W$2500,$A210))</f>
      </c>
      <c r="AR210">
        <f>IF($A210="","",SUMIFS($BH$2:$BH$2500,$W$2:$W$2500,$A210))</f>
      </c>
      <c r="AS210">
        <f>IF($A210="","",SUMIFS($BI$2:$BI$2500,$W$2:$W$2500,$A210))</f>
      </c>
      <c r="AT210">
        <f>IF($A210="","",SUMIFS($BJ$2:$BJ$2500,$W$2:$W$2500,$A210))</f>
      </c>
      <c r="AU210">
        <f>IF($A210="","",SUMIFS($BK$2:$BK$2500,$W$2:$W$2500,$A210))</f>
      </c>
      <c r="AV210">
        <f>IF($A210="","",SUMIFS($BL$2:$BL$2500,$W$2:$W$2500,$A210))</f>
      </c>
      <c r="AW210">
        <f>IF($A210="","",SUMIFS($BM$2:$BM$2500,$W$2:$W$2500,$A210))</f>
      </c>
      <c r="AX210">
        <f>IF($A210="","",SUMIFS($BN$2:$BN$2500,$W$2:$W$2500,$A210))</f>
      </c>
      <c r="AY210">
        <f>IF($A210="","",SUMIFS($BO$2:$BO$2500,$W$2:$W$2500,$A210))</f>
      </c>
      <c r="AZ210">
        <f>IF($A210="","",SUMIFS($BP$2:$BP$2500,$W$2:$W$2500,$A210))</f>
      </c>
      <c r="BA210">
        <f>IF($A210="","",SUMIFS($BQ$2:$BQ$2500,$W$2:$W$2500,$A210))</f>
      </c>
      <c r="BB210">
        <f>IF($A210="","",SUMIFS($BR$2:$BR$2500,$W$2:$W$2500,$A210))</f>
      </c>
      <c r="BC210">
        <f>IF($A210="","",SUMIFS($BS$2:$BS$2500,$W$2:$W$2500,$A210))</f>
      </c>
      <c r="BD210">
        <f>IF($A210="","",SUMIFS($BT$2:$BT$2500,$W$2:$W$2500,$A210))</f>
      </c>
      <c r="BF210">
        <f>IF($Z210="","",INDEX($AO$2:$AO$2000,$Z210))</f>
      </c>
      <c r="BG210">
        <f>IF($Z210="","",INDEX($AP$2:$AP$2000,$Z210))</f>
      </c>
      <c r="BH210">
        <f>IF($Z210="","",INDEX($AQ$2:$AQ$2000,$Z210))</f>
      </c>
      <c r="BI210">
        <f>IF($Z210="","",INDEX($AR$2:$AR$2000,$Z210))</f>
      </c>
      <c r="BJ210">
        <f>IF($Z210="","",INDEX($AS$2:$AS$2000,$Z210))</f>
      </c>
      <c r="BK210">
        <f>IF($Z210="","",INDEX($AT$2:$AT$2000,$Z210))</f>
      </c>
      <c r="BL210">
        <f>IF($Z210="","",INDEX($AU$2:$AU$2000,$Z210))</f>
      </c>
      <c r="BM210">
        <f>IF($Z210="","",INDEX($AV$2:$AV$2000,$Z210))</f>
      </c>
      <c r="BN210">
        <f>IF($Z210="","",INDEX($AW$2:$AW$2000,$Z210))</f>
      </c>
      <c r="BO210">
        <f>IF($Z210="","",INDEX($AX$2:$AX$2000,$Z210))</f>
      </c>
      <c r="BP210">
        <f>IF($Z210="","",INDEX($AY$2:$AY$2000,$Z210))</f>
      </c>
      <c r="BQ210">
        <f>IF($Z210="","",INDEX($AZ$2:$AZ$2000,$Z210))</f>
      </c>
      <c r="BR210">
        <f>IF($Z210="","",INDEX($BA$2:$BA$2000,$Z210))</f>
      </c>
      <c r="BS210">
        <f>IF($Z210="","",INDEX($BB$2:$BB$2000,$Z210))</f>
      </c>
      <c r="BT210">
        <f>IF($Z210="","",INDEX($BC$2:$BC$2000,$Z210))</f>
      </c>
      <c r="BV210">
        <f>IF(OR($A210="",$P210&lt;&gt;"Yes",$AH210="Yes"),"",1+N($AG210))</f>
      </c>
      <c r="BW210">
        <f>IF($A210="","",COUNTIFS($W$2:$W$2500,$A210,$BZ$2:$BZ$2500,"Yes")+COUNTIFS($X$2:$X$2500,$A210,$BY$2:$BY$2500,"Yes"))</f>
      </c>
      <c r="BX210">
        <f>IF(OR($A210="",$P210="Yes"),"",IF(N($BW210)=0,0,1+SUMIFS($CB$2:$CB$2500,$W$2:$W$2500,$A210)+SUMIFS($CA$2:$CA$2500,$X$2:$X$2500,$A210)))</f>
      </c>
      <c r="BY210" t="str">
        <f>IF($Y210="","",INDEX($AH$2:$AH$2000,$Y210)&amp;"")</f>
      </c>
      <c r="BZ210" t="str">
        <f>IF($Z210="","",INDEX($AH$2:$AH$2000,$Z210)&amp;"")</f>
      </c>
      <c r="CA210">
        <f>IF($Y210="","",INDEX($BV$2:$BV$2000,$Y210))</f>
      </c>
      <c r="CB210">
        <f>IF($Z210="","",INDEX($BV$2:$BV$2000,$Z210))</f>
      </c>
    </row>
    <row r="211">
      <c r="A211" t="str">
        <f>IF(TRIM(INDEX(games!$A:$A,ROW()))="","",TRIM(INDEX(games!$A:$A,ROW())))</f>
      </c>
      <c r="B211">
        <f>IF(OR($A211="",INDEX(games!$B:$B,ROW())=""),"",INDEX(games!$B:$B,ROW()))</f>
      </c>
      <c r="C211" t="str">
        <f>IF(OR($A211="",INDEX(games!$C:$C,ROW())=""),"",INDEX(games!$C:$C,ROW()))</f>
      </c>
      <c r="D211">
        <f>IF($A211="","",COUNTIF($W$2:$W$2500,$A211)+COUNTIF($X$2:$X$2500,$A211))</f>
      </c>
      <c r="E211">
        <f>IF($A211="","",IFERROR(MATCH($C211,$R$2:$R$5,0),0))</f>
      </c>
      <c r="F211">
        <f>IF($A211="","",MOD(ROW(),34))</f>
      </c>
      <c r="G211">
        <f>IF($A211="",NA(),IF($C211="Action",$B211,NA()))</f>
      </c>
      <c r="H211">
        <f>IF($A211="",NA(),IF($C211="Action",1+$F211*0.023,NA()))</f>
      </c>
      <c r="I211">
        <f>IF($A211="",NA(),IF($C211="Strategy",$B211,NA()))</f>
      </c>
      <c r="J211">
        <f>IF($A211="",NA(),IF($C211="Strategy",2+$F211*0.023,NA()))</f>
      </c>
      <c r="K211">
        <f>IF($A211="",NA(),IF($C211="Deckbuilder",$B211,NA()))</f>
      </c>
      <c r="L211">
        <f>IF($A211="",NA(),IF($C211="Deckbuilder",3+$F211*0.023,NA()))</f>
      </c>
      <c r="M211">
        <f>IF($A211="",NA(),IF($C211="Traditional",$B211,NA()))</f>
      </c>
      <c r="N211">
        <f>IF($A211="",NA(),IF($C211="Traditional",4+$F211*0.023,NA()))</f>
      </c>
      <c r="O211">
        <f>IF($A211="","",$D211+ROW()/1000000)</f>
      </c>
      <c r="P211" t="str">
        <f>IF(OR($A211="",INDEX(games!$H:$H,ROW())=""),"",INDEX(games!$H:$H,ROW()))</f>
      </c>
      <c r="Q211">
        <f>IF(OR($A211="",$P211&lt;&gt;"Yes"),"",$D211+ROW()/1000000)</f>
      </c>
      <c r="T211">
        <f>IF($Y211="","",INDEX($B$2:$B$2000,$Y211))</f>
      </c>
      <c r="U211">
        <f>IF($Z211="","",INDEX($B$2:$B$2000,$Z211))</f>
      </c>
      <c r="V211">
        <f>IF(OR($T211="",$U211=""),"",$U211-$T211)</f>
      </c>
      <c r="W211" t="str">
        <f>IF(TRIM(INDEX(connections!$A:$A,ROW()))="","",TRIM(INDEX(connections!$A:$A,ROW())))</f>
      </c>
      <c r="X211" t="str">
        <f>IF($W211="","",TRIM(INDEX(connections!$B:$B,ROW())))</f>
      </c>
      <c r="Y211">
        <f>IF($W211="","",IFERROR(MATCH($W211,$A$2:$A$2000,0),""))</f>
      </c>
      <c r="Z211">
        <f>IF($X211="","",IFERROR(MATCH($X211,$A$2:$A$2000,0),""))</f>
      </c>
      <c r="AA211" t="str">
        <f>IF($Y211="","",INDEX($P$2:$P$2000,$Y211))</f>
      </c>
      <c r="AB211" t="str">
        <f>IF($Z211="","",INDEX($P$2:$P$2000,$Z211))</f>
      </c>
      <c r="AC211">
        <f>IF(AND($AA211="Yes",$AB211="Yes"),1,"")</f>
      </c>
      <c r="AD211">
        <f>IF(OR($Y211="",$Z211=""),"",IF(INDEX($C$2:$C$2000,$Y211)=INDEX($C$2:$C$2000,$Z211),0,1))</f>
      </c>
      <c r="AE211">
        <f>IF($AC211&lt;&gt;1,"",IF(AND(INDEX($AG$2:$AG$2000,$Y211)=1,INDEX($AG$2:$AG$2000,$Z211)=1),1,""))</f>
      </c>
      <c r="AG211">
        <f>IF($A211="","",COUNTIFS($W$2:$W$2500,$A211,$AB$2:$AB$2500,"Yes")+COUNTIFS($X$2:$X$2500,$A211,$AA$2:$AA$2500,"Yes"))</f>
      </c>
      <c r="AH211" t="str">
        <f>IF(OR($P211&lt;&gt;"Yes",N($AG211)=0),"",IF(AND($AG211=1,COUNTIFS($W$2:$W$2500,$A211,$AE$2:$AE$2500,1)+COUNTIFS($X$2:$X$2500,$A211,$AE$2:$AE$2500,1)&gt;0),"","Yes"))</f>
      </c>
      <c r="AI211">
        <f>IF($AH211="Yes",$AG211,"")</f>
      </c>
      <c r="AJ211">
        <f>IF($AI211="","",$AI211+ROW()/1000000)</f>
      </c>
      <c r="AK211">
        <f>IF(OR($A211="",$P211="Yes",N($AG211)=0),"",$AG211+ROW()/1000000)</f>
      </c>
      <c r="AL211" t="str">
        <f>IF($A211="","",INDEX(games!$J:$J,ROW())&amp;"")</f>
      </c>
      <c r="AM211">
        <f>IF($A211="","",SUMPRODUCT($AO211:$BD211,'Map Analysis'!$AP$2^{0,1,2,3,4,5,6,7,8,9,10,11,12,13,14,15}))</f>
      </c>
      <c r="AN211">
        <f>IF($A211="","",$AM211+ROW()/10000000)</f>
      </c>
      <c r="AO211">
        <f>IF($A211="","",COUNTIF($W$2:$W$2500,$A211))</f>
      </c>
      <c r="AP211">
        <f>IF($A211="","",SUMIFS($BF$2:$BF$2500,$W$2:$W$2500,$A211))</f>
      </c>
      <c r="AQ211">
        <f>IF($A211="","",SUMIFS($BG$2:$BG$2500,$W$2:$W$2500,$A211))</f>
      </c>
      <c r="AR211">
        <f>IF($A211="","",SUMIFS($BH$2:$BH$2500,$W$2:$W$2500,$A211))</f>
      </c>
      <c r="AS211">
        <f>IF($A211="","",SUMIFS($BI$2:$BI$2500,$W$2:$W$2500,$A211))</f>
      </c>
      <c r="AT211">
        <f>IF($A211="","",SUMIFS($BJ$2:$BJ$2500,$W$2:$W$2500,$A211))</f>
      </c>
      <c r="AU211">
        <f>IF($A211="","",SUMIFS($BK$2:$BK$2500,$W$2:$W$2500,$A211))</f>
      </c>
      <c r="AV211">
        <f>IF($A211="","",SUMIFS($BL$2:$BL$2500,$W$2:$W$2500,$A211))</f>
      </c>
      <c r="AW211">
        <f>IF($A211="","",SUMIFS($BM$2:$BM$2500,$W$2:$W$2500,$A211))</f>
      </c>
      <c r="AX211">
        <f>IF($A211="","",SUMIFS($BN$2:$BN$2500,$W$2:$W$2500,$A211))</f>
      </c>
      <c r="AY211">
        <f>IF($A211="","",SUMIFS($BO$2:$BO$2500,$W$2:$W$2500,$A211))</f>
      </c>
      <c r="AZ211">
        <f>IF($A211="","",SUMIFS($BP$2:$BP$2500,$W$2:$W$2500,$A211))</f>
      </c>
      <c r="BA211">
        <f>IF($A211="","",SUMIFS($BQ$2:$BQ$2500,$W$2:$W$2500,$A211))</f>
      </c>
      <c r="BB211">
        <f>IF($A211="","",SUMIFS($BR$2:$BR$2500,$W$2:$W$2500,$A211))</f>
      </c>
      <c r="BC211">
        <f>IF($A211="","",SUMIFS($BS$2:$BS$2500,$W$2:$W$2500,$A211))</f>
      </c>
      <c r="BD211">
        <f>IF($A211="","",SUMIFS($BT$2:$BT$2500,$W$2:$W$2500,$A211))</f>
      </c>
      <c r="BF211">
        <f>IF($Z211="","",INDEX($AO$2:$AO$2000,$Z211))</f>
      </c>
      <c r="BG211">
        <f>IF($Z211="","",INDEX($AP$2:$AP$2000,$Z211))</f>
      </c>
      <c r="BH211">
        <f>IF($Z211="","",INDEX($AQ$2:$AQ$2000,$Z211))</f>
      </c>
      <c r="BI211">
        <f>IF($Z211="","",INDEX($AR$2:$AR$2000,$Z211))</f>
      </c>
      <c r="BJ211">
        <f>IF($Z211="","",INDEX($AS$2:$AS$2000,$Z211))</f>
      </c>
      <c r="BK211">
        <f>IF($Z211="","",INDEX($AT$2:$AT$2000,$Z211))</f>
      </c>
      <c r="BL211">
        <f>IF($Z211="","",INDEX($AU$2:$AU$2000,$Z211))</f>
      </c>
      <c r="BM211">
        <f>IF($Z211="","",INDEX($AV$2:$AV$2000,$Z211))</f>
      </c>
      <c r="BN211">
        <f>IF($Z211="","",INDEX($AW$2:$AW$2000,$Z211))</f>
      </c>
      <c r="BO211">
        <f>IF($Z211="","",INDEX($AX$2:$AX$2000,$Z211))</f>
      </c>
      <c r="BP211">
        <f>IF($Z211="","",INDEX($AY$2:$AY$2000,$Z211))</f>
      </c>
      <c r="BQ211">
        <f>IF($Z211="","",INDEX($AZ$2:$AZ$2000,$Z211))</f>
      </c>
      <c r="BR211">
        <f>IF($Z211="","",INDEX($BA$2:$BA$2000,$Z211))</f>
      </c>
      <c r="BS211">
        <f>IF($Z211="","",INDEX($BB$2:$BB$2000,$Z211))</f>
      </c>
      <c r="BT211">
        <f>IF($Z211="","",INDEX($BC$2:$BC$2000,$Z211))</f>
      </c>
      <c r="BV211">
        <f>IF(OR($A211="",$P211&lt;&gt;"Yes",$AH211="Yes"),"",1+N($AG211))</f>
      </c>
      <c r="BW211">
        <f>IF($A211="","",COUNTIFS($W$2:$W$2500,$A211,$BZ$2:$BZ$2500,"Yes")+COUNTIFS($X$2:$X$2500,$A211,$BY$2:$BY$2500,"Yes"))</f>
      </c>
      <c r="BX211">
        <f>IF(OR($A211="",$P211="Yes"),"",IF(N($BW211)=0,0,1+SUMIFS($CB$2:$CB$2500,$W$2:$W$2500,$A211)+SUMIFS($CA$2:$CA$2500,$X$2:$X$2500,$A211)))</f>
      </c>
      <c r="BY211" t="str">
        <f>IF($Y211="","",INDEX($AH$2:$AH$2000,$Y211)&amp;"")</f>
      </c>
      <c r="BZ211" t="str">
        <f>IF($Z211="","",INDEX($AH$2:$AH$2000,$Z211)&amp;"")</f>
      </c>
      <c r="CA211">
        <f>IF($Y211="","",INDEX($BV$2:$BV$2000,$Y211))</f>
      </c>
      <c r="CB211">
        <f>IF($Z211="","",INDEX($BV$2:$BV$2000,$Z211))</f>
      </c>
    </row>
    <row r="212">
      <c r="A212" t="str">
        <f>IF(TRIM(INDEX(games!$A:$A,ROW()))="","",TRIM(INDEX(games!$A:$A,ROW())))</f>
      </c>
      <c r="B212">
        <f>IF(OR($A212="",INDEX(games!$B:$B,ROW())=""),"",INDEX(games!$B:$B,ROW()))</f>
      </c>
      <c r="C212" t="str">
        <f>IF(OR($A212="",INDEX(games!$C:$C,ROW())=""),"",INDEX(games!$C:$C,ROW()))</f>
      </c>
      <c r="D212">
        <f>IF($A212="","",COUNTIF($W$2:$W$2500,$A212)+COUNTIF($X$2:$X$2500,$A212))</f>
      </c>
      <c r="E212">
        <f>IF($A212="","",IFERROR(MATCH($C212,$R$2:$R$5,0),0))</f>
      </c>
      <c r="F212">
        <f>IF($A212="","",MOD(ROW(),34))</f>
      </c>
      <c r="G212">
        <f>IF($A212="",NA(),IF($C212="Action",$B212,NA()))</f>
      </c>
      <c r="H212">
        <f>IF($A212="",NA(),IF($C212="Action",1+$F212*0.023,NA()))</f>
      </c>
      <c r="I212">
        <f>IF($A212="",NA(),IF($C212="Strategy",$B212,NA()))</f>
      </c>
      <c r="J212">
        <f>IF($A212="",NA(),IF($C212="Strategy",2+$F212*0.023,NA()))</f>
      </c>
      <c r="K212">
        <f>IF($A212="",NA(),IF($C212="Deckbuilder",$B212,NA()))</f>
      </c>
      <c r="L212">
        <f>IF($A212="",NA(),IF($C212="Deckbuilder",3+$F212*0.023,NA()))</f>
      </c>
      <c r="M212">
        <f>IF($A212="",NA(),IF($C212="Traditional",$B212,NA()))</f>
      </c>
      <c r="N212">
        <f>IF($A212="",NA(),IF($C212="Traditional",4+$F212*0.023,NA()))</f>
      </c>
      <c r="O212">
        <f>IF($A212="","",$D212+ROW()/1000000)</f>
      </c>
      <c r="P212" t="str">
        <f>IF(OR($A212="",INDEX(games!$H:$H,ROW())=""),"",INDEX(games!$H:$H,ROW()))</f>
      </c>
      <c r="Q212">
        <f>IF(OR($A212="",$P212&lt;&gt;"Yes"),"",$D212+ROW()/1000000)</f>
      </c>
      <c r="T212">
        <f>IF($Y212="","",INDEX($B$2:$B$2000,$Y212))</f>
      </c>
      <c r="U212">
        <f>IF($Z212="","",INDEX($B$2:$B$2000,$Z212))</f>
      </c>
      <c r="V212">
        <f>IF(OR($T212="",$U212=""),"",$U212-$T212)</f>
      </c>
      <c r="W212" t="str">
        <f>IF(TRIM(INDEX(connections!$A:$A,ROW()))="","",TRIM(INDEX(connections!$A:$A,ROW())))</f>
      </c>
      <c r="X212" t="str">
        <f>IF($W212="","",TRIM(INDEX(connections!$B:$B,ROW())))</f>
      </c>
      <c r="Y212">
        <f>IF($W212="","",IFERROR(MATCH($W212,$A$2:$A$2000,0),""))</f>
      </c>
      <c r="Z212">
        <f>IF($X212="","",IFERROR(MATCH($X212,$A$2:$A$2000,0),""))</f>
      </c>
      <c r="AA212" t="str">
        <f>IF($Y212="","",INDEX($P$2:$P$2000,$Y212))</f>
      </c>
      <c r="AB212" t="str">
        <f>IF($Z212="","",INDEX($P$2:$P$2000,$Z212))</f>
      </c>
      <c r="AC212">
        <f>IF(AND($AA212="Yes",$AB212="Yes"),1,"")</f>
      </c>
      <c r="AD212">
        <f>IF(OR($Y212="",$Z212=""),"",IF(INDEX($C$2:$C$2000,$Y212)=INDEX($C$2:$C$2000,$Z212),0,1))</f>
      </c>
      <c r="AE212">
        <f>IF($AC212&lt;&gt;1,"",IF(AND(INDEX($AG$2:$AG$2000,$Y212)=1,INDEX($AG$2:$AG$2000,$Z212)=1),1,""))</f>
      </c>
      <c r="AG212">
        <f>IF($A212="","",COUNTIFS($W$2:$W$2500,$A212,$AB$2:$AB$2500,"Yes")+COUNTIFS($X$2:$X$2500,$A212,$AA$2:$AA$2500,"Yes"))</f>
      </c>
      <c r="AH212" t="str">
        <f>IF(OR($P212&lt;&gt;"Yes",N($AG212)=0),"",IF(AND($AG212=1,COUNTIFS($W$2:$W$2500,$A212,$AE$2:$AE$2500,1)+COUNTIFS($X$2:$X$2500,$A212,$AE$2:$AE$2500,1)&gt;0),"","Yes"))</f>
      </c>
      <c r="AI212">
        <f>IF($AH212="Yes",$AG212,"")</f>
      </c>
      <c r="AJ212">
        <f>IF($AI212="","",$AI212+ROW()/1000000)</f>
      </c>
      <c r="AK212">
        <f>IF(OR($A212="",$P212="Yes",N($AG212)=0),"",$AG212+ROW()/1000000)</f>
      </c>
      <c r="AL212" t="str">
        <f>IF($A212="","",INDEX(games!$J:$J,ROW())&amp;"")</f>
      </c>
      <c r="AM212">
        <f>IF($A212="","",SUMPRODUCT($AO212:$BD212,'Map Analysis'!$AP$2^{0,1,2,3,4,5,6,7,8,9,10,11,12,13,14,15}))</f>
      </c>
      <c r="AN212">
        <f>IF($A212="","",$AM212+ROW()/10000000)</f>
      </c>
      <c r="AO212">
        <f>IF($A212="","",COUNTIF($W$2:$W$2500,$A212))</f>
      </c>
      <c r="AP212">
        <f>IF($A212="","",SUMIFS($BF$2:$BF$2500,$W$2:$W$2500,$A212))</f>
      </c>
      <c r="AQ212">
        <f>IF($A212="","",SUMIFS($BG$2:$BG$2500,$W$2:$W$2500,$A212))</f>
      </c>
      <c r="AR212">
        <f>IF($A212="","",SUMIFS($BH$2:$BH$2500,$W$2:$W$2500,$A212))</f>
      </c>
      <c r="AS212">
        <f>IF($A212="","",SUMIFS($BI$2:$BI$2500,$W$2:$W$2500,$A212))</f>
      </c>
      <c r="AT212">
        <f>IF($A212="","",SUMIFS($BJ$2:$BJ$2500,$W$2:$W$2500,$A212))</f>
      </c>
      <c r="AU212">
        <f>IF($A212="","",SUMIFS($BK$2:$BK$2500,$W$2:$W$2500,$A212))</f>
      </c>
      <c r="AV212">
        <f>IF($A212="","",SUMIFS($BL$2:$BL$2500,$W$2:$W$2500,$A212))</f>
      </c>
      <c r="AW212">
        <f>IF($A212="","",SUMIFS($BM$2:$BM$2500,$W$2:$W$2500,$A212))</f>
      </c>
      <c r="AX212">
        <f>IF($A212="","",SUMIFS($BN$2:$BN$2500,$W$2:$W$2500,$A212))</f>
      </c>
      <c r="AY212">
        <f>IF($A212="","",SUMIFS($BO$2:$BO$2500,$W$2:$W$2500,$A212))</f>
      </c>
      <c r="AZ212">
        <f>IF($A212="","",SUMIFS($BP$2:$BP$2500,$W$2:$W$2500,$A212))</f>
      </c>
      <c r="BA212">
        <f>IF($A212="","",SUMIFS($BQ$2:$BQ$2500,$W$2:$W$2500,$A212))</f>
      </c>
      <c r="BB212">
        <f>IF($A212="","",SUMIFS($BR$2:$BR$2500,$W$2:$W$2500,$A212))</f>
      </c>
      <c r="BC212">
        <f>IF($A212="","",SUMIFS($BS$2:$BS$2500,$W$2:$W$2500,$A212))</f>
      </c>
      <c r="BD212">
        <f>IF($A212="","",SUMIFS($BT$2:$BT$2500,$W$2:$W$2500,$A212))</f>
      </c>
      <c r="BF212">
        <f>IF($Z212="","",INDEX($AO$2:$AO$2000,$Z212))</f>
      </c>
      <c r="BG212">
        <f>IF($Z212="","",INDEX($AP$2:$AP$2000,$Z212))</f>
      </c>
      <c r="BH212">
        <f>IF($Z212="","",INDEX($AQ$2:$AQ$2000,$Z212))</f>
      </c>
      <c r="BI212">
        <f>IF($Z212="","",INDEX($AR$2:$AR$2000,$Z212))</f>
      </c>
      <c r="BJ212">
        <f>IF($Z212="","",INDEX($AS$2:$AS$2000,$Z212))</f>
      </c>
      <c r="BK212">
        <f>IF($Z212="","",INDEX($AT$2:$AT$2000,$Z212))</f>
      </c>
      <c r="BL212">
        <f>IF($Z212="","",INDEX($AU$2:$AU$2000,$Z212))</f>
      </c>
      <c r="BM212">
        <f>IF($Z212="","",INDEX($AV$2:$AV$2000,$Z212))</f>
      </c>
      <c r="BN212">
        <f>IF($Z212="","",INDEX($AW$2:$AW$2000,$Z212))</f>
      </c>
      <c r="BO212">
        <f>IF($Z212="","",INDEX($AX$2:$AX$2000,$Z212))</f>
      </c>
      <c r="BP212">
        <f>IF($Z212="","",INDEX($AY$2:$AY$2000,$Z212))</f>
      </c>
      <c r="BQ212">
        <f>IF($Z212="","",INDEX($AZ$2:$AZ$2000,$Z212))</f>
      </c>
      <c r="BR212">
        <f>IF($Z212="","",INDEX($BA$2:$BA$2000,$Z212))</f>
      </c>
      <c r="BS212">
        <f>IF($Z212="","",INDEX($BB$2:$BB$2000,$Z212))</f>
      </c>
      <c r="BT212">
        <f>IF($Z212="","",INDEX($BC$2:$BC$2000,$Z212))</f>
      </c>
      <c r="BV212">
        <f>IF(OR($A212="",$P212&lt;&gt;"Yes",$AH212="Yes"),"",1+N($AG212))</f>
      </c>
      <c r="BW212">
        <f>IF($A212="","",COUNTIFS($W$2:$W$2500,$A212,$BZ$2:$BZ$2500,"Yes")+COUNTIFS($X$2:$X$2500,$A212,$BY$2:$BY$2500,"Yes"))</f>
      </c>
      <c r="BX212">
        <f>IF(OR($A212="",$P212="Yes"),"",IF(N($BW212)=0,0,1+SUMIFS($CB$2:$CB$2500,$W$2:$W$2500,$A212)+SUMIFS($CA$2:$CA$2500,$X$2:$X$2500,$A212)))</f>
      </c>
      <c r="BY212" t="str">
        <f>IF($Y212="","",INDEX($AH$2:$AH$2000,$Y212)&amp;"")</f>
      </c>
      <c r="BZ212" t="str">
        <f>IF($Z212="","",INDEX($AH$2:$AH$2000,$Z212)&amp;"")</f>
      </c>
      <c r="CA212">
        <f>IF($Y212="","",INDEX($BV$2:$BV$2000,$Y212))</f>
      </c>
      <c r="CB212">
        <f>IF($Z212="","",INDEX($BV$2:$BV$2000,$Z212))</f>
      </c>
    </row>
    <row r="213">
      <c r="A213" t="str">
        <f>IF(TRIM(INDEX(games!$A:$A,ROW()))="","",TRIM(INDEX(games!$A:$A,ROW())))</f>
      </c>
      <c r="B213">
        <f>IF(OR($A213="",INDEX(games!$B:$B,ROW())=""),"",INDEX(games!$B:$B,ROW()))</f>
      </c>
      <c r="C213" t="str">
        <f>IF(OR($A213="",INDEX(games!$C:$C,ROW())=""),"",INDEX(games!$C:$C,ROW()))</f>
      </c>
      <c r="D213">
        <f>IF($A213="","",COUNTIF($W$2:$W$2500,$A213)+COUNTIF($X$2:$X$2500,$A213))</f>
      </c>
      <c r="E213">
        <f>IF($A213="","",IFERROR(MATCH($C213,$R$2:$R$5,0),0))</f>
      </c>
      <c r="F213">
        <f>IF($A213="","",MOD(ROW(),34))</f>
      </c>
      <c r="G213">
        <f>IF($A213="",NA(),IF($C213="Action",$B213,NA()))</f>
      </c>
      <c r="H213">
        <f>IF($A213="",NA(),IF($C213="Action",1+$F213*0.023,NA()))</f>
      </c>
      <c r="I213">
        <f>IF($A213="",NA(),IF($C213="Strategy",$B213,NA()))</f>
      </c>
      <c r="J213">
        <f>IF($A213="",NA(),IF($C213="Strategy",2+$F213*0.023,NA()))</f>
      </c>
      <c r="K213">
        <f>IF($A213="",NA(),IF($C213="Deckbuilder",$B213,NA()))</f>
      </c>
      <c r="L213">
        <f>IF($A213="",NA(),IF($C213="Deckbuilder",3+$F213*0.023,NA()))</f>
      </c>
      <c r="M213">
        <f>IF($A213="",NA(),IF($C213="Traditional",$B213,NA()))</f>
      </c>
      <c r="N213">
        <f>IF($A213="",NA(),IF($C213="Traditional",4+$F213*0.023,NA()))</f>
      </c>
      <c r="O213">
        <f>IF($A213="","",$D213+ROW()/1000000)</f>
      </c>
      <c r="P213" t="str">
        <f>IF(OR($A213="",INDEX(games!$H:$H,ROW())=""),"",INDEX(games!$H:$H,ROW()))</f>
      </c>
      <c r="Q213">
        <f>IF(OR($A213="",$P213&lt;&gt;"Yes"),"",$D213+ROW()/1000000)</f>
      </c>
      <c r="T213">
        <f>IF($Y213="","",INDEX($B$2:$B$2000,$Y213))</f>
      </c>
      <c r="U213">
        <f>IF($Z213="","",INDEX($B$2:$B$2000,$Z213))</f>
      </c>
      <c r="V213">
        <f>IF(OR($T213="",$U213=""),"",$U213-$T213)</f>
      </c>
      <c r="W213" t="str">
        <f>IF(TRIM(INDEX(connections!$A:$A,ROW()))="","",TRIM(INDEX(connections!$A:$A,ROW())))</f>
      </c>
      <c r="X213" t="str">
        <f>IF($W213="","",TRIM(INDEX(connections!$B:$B,ROW())))</f>
      </c>
      <c r="Y213">
        <f>IF($W213="","",IFERROR(MATCH($W213,$A$2:$A$2000,0),""))</f>
      </c>
      <c r="Z213">
        <f>IF($X213="","",IFERROR(MATCH($X213,$A$2:$A$2000,0),""))</f>
      </c>
      <c r="AA213" t="str">
        <f>IF($Y213="","",INDEX($P$2:$P$2000,$Y213))</f>
      </c>
      <c r="AB213" t="str">
        <f>IF($Z213="","",INDEX($P$2:$P$2000,$Z213))</f>
      </c>
      <c r="AC213">
        <f>IF(AND($AA213="Yes",$AB213="Yes"),1,"")</f>
      </c>
      <c r="AD213">
        <f>IF(OR($Y213="",$Z213=""),"",IF(INDEX($C$2:$C$2000,$Y213)=INDEX($C$2:$C$2000,$Z213),0,1))</f>
      </c>
      <c r="AE213">
        <f>IF($AC213&lt;&gt;1,"",IF(AND(INDEX($AG$2:$AG$2000,$Y213)=1,INDEX($AG$2:$AG$2000,$Z213)=1),1,""))</f>
      </c>
      <c r="AG213">
        <f>IF($A213="","",COUNTIFS($W$2:$W$2500,$A213,$AB$2:$AB$2500,"Yes")+COUNTIFS($X$2:$X$2500,$A213,$AA$2:$AA$2500,"Yes"))</f>
      </c>
      <c r="AH213" t="str">
        <f>IF(OR($P213&lt;&gt;"Yes",N($AG213)=0),"",IF(AND($AG213=1,COUNTIFS($W$2:$W$2500,$A213,$AE$2:$AE$2500,1)+COUNTIFS($X$2:$X$2500,$A213,$AE$2:$AE$2500,1)&gt;0),"","Yes"))</f>
      </c>
      <c r="AI213">
        <f>IF($AH213="Yes",$AG213,"")</f>
      </c>
      <c r="AJ213">
        <f>IF($AI213="","",$AI213+ROW()/1000000)</f>
      </c>
      <c r="AK213">
        <f>IF(OR($A213="",$P213="Yes",N($AG213)=0),"",$AG213+ROW()/1000000)</f>
      </c>
      <c r="AL213" t="str">
        <f>IF($A213="","",INDEX(games!$J:$J,ROW())&amp;"")</f>
      </c>
      <c r="AM213">
        <f>IF($A213="","",SUMPRODUCT($AO213:$BD213,'Map Analysis'!$AP$2^{0,1,2,3,4,5,6,7,8,9,10,11,12,13,14,15}))</f>
      </c>
      <c r="AN213">
        <f>IF($A213="","",$AM213+ROW()/10000000)</f>
      </c>
      <c r="AO213">
        <f>IF($A213="","",COUNTIF($W$2:$W$2500,$A213))</f>
      </c>
      <c r="AP213">
        <f>IF($A213="","",SUMIFS($BF$2:$BF$2500,$W$2:$W$2500,$A213))</f>
      </c>
      <c r="AQ213">
        <f>IF($A213="","",SUMIFS($BG$2:$BG$2500,$W$2:$W$2500,$A213))</f>
      </c>
      <c r="AR213">
        <f>IF($A213="","",SUMIFS($BH$2:$BH$2500,$W$2:$W$2500,$A213))</f>
      </c>
      <c r="AS213">
        <f>IF($A213="","",SUMIFS($BI$2:$BI$2500,$W$2:$W$2500,$A213))</f>
      </c>
      <c r="AT213">
        <f>IF($A213="","",SUMIFS($BJ$2:$BJ$2500,$W$2:$W$2500,$A213))</f>
      </c>
      <c r="AU213">
        <f>IF($A213="","",SUMIFS($BK$2:$BK$2500,$W$2:$W$2500,$A213))</f>
      </c>
      <c r="AV213">
        <f>IF($A213="","",SUMIFS($BL$2:$BL$2500,$W$2:$W$2500,$A213))</f>
      </c>
      <c r="AW213">
        <f>IF($A213="","",SUMIFS($BM$2:$BM$2500,$W$2:$W$2500,$A213))</f>
      </c>
      <c r="AX213">
        <f>IF($A213="","",SUMIFS($BN$2:$BN$2500,$W$2:$W$2500,$A213))</f>
      </c>
      <c r="AY213">
        <f>IF($A213="","",SUMIFS($BO$2:$BO$2500,$W$2:$W$2500,$A213))</f>
      </c>
      <c r="AZ213">
        <f>IF($A213="","",SUMIFS($BP$2:$BP$2500,$W$2:$W$2500,$A213))</f>
      </c>
      <c r="BA213">
        <f>IF($A213="","",SUMIFS($BQ$2:$BQ$2500,$W$2:$W$2500,$A213))</f>
      </c>
      <c r="BB213">
        <f>IF($A213="","",SUMIFS($BR$2:$BR$2500,$W$2:$W$2500,$A213))</f>
      </c>
      <c r="BC213">
        <f>IF($A213="","",SUMIFS($BS$2:$BS$2500,$W$2:$W$2500,$A213))</f>
      </c>
      <c r="BD213">
        <f>IF($A213="","",SUMIFS($BT$2:$BT$2500,$W$2:$W$2500,$A213))</f>
      </c>
      <c r="BF213">
        <f>IF($Z213="","",INDEX($AO$2:$AO$2000,$Z213))</f>
      </c>
      <c r="BG213">
        <f>IF($Z213="","",INDEX($AP$2:$AP$2000,$Z213))</f>
      </c>
      <c r="BH213">
        <f>IF($Z213="","",INDEX($AQ$2:$AQ$2000,$Z213))</f>
      </c>
      <c r="BI213">
        <f>IF($Z213="","",INDEX($AR$2:$AR$2000,$Z213))</f>
      </c>
      <c r="BJ213">
        <f>IF($Z213="","",INDEX($AS$2:$AS$2000,$Z213))</f>
      </c>
      <c r="BK213">
        <f>IF($Z213="","",INDEX($AT$2:$AT$2000,$Z213))</f>
      </c>
      <c r="BL213">
        <f>IF($Z213="","",INDEX($AU$2:$AU$2000,$Z213))</f>
      </c>
      <c r="BM213">
        <f>IF($Z213="","",INDEX($AV$2:$AV$2000,$Z213))</f>
      </c>
      <c r="BN213">
        <f>IF($Z213="","",INDEX($AW$2:$AW$2000,$Z213))</f>
      </c>
      <c r="BO213">
        <f>IF($Z213="","",INDEX($AX$2:$AX$2000,$Z213))</f>
      </c>
      <c r="BP213">
        <f>IF($Z213="","",INDEX($AY$2:$AY$2000,$Z213))</f>
      </c>
      <c r="BQ213">
        <f>IF($Z213="","",INDEX($AZ$2:$AZ$2000,$Z213))</f>
      </c>
      <c r="BR213">
        <f>IF($Z213="","",INDEX($BA$2:$BA$2000,$Z213))</f>
      </c>
      <c r="BS213">
        <f>IF($Z213="","",INDEX($BB$2:$BB$2000,$Z213))</f>
      </c>
      <c r="BT213">
        <f>IF($Z213="","",INDEX($BC$2:$BC$2000,$Z213))</f>
      </c>
      <c r="BV213">
        <f>IF(OR($A213="",$P213&lt;&gt;"Yes",$AH213="Yes"),"",1+N($AG213))</f>
      </c>
      <c r="BW213">
        <f>IF($A213="","",COUNTIFS($W$2:$W$2500,$A213,$BZ$2:$BZ$2500,"Yes")+COUNTIFS($X$2:$X$2500,$A213,$BY$2:$BY$2500,"Yes"))</f>
      </c>
      <c r="BX213">
        <f>IF(OR($A213="",$P213="Yes"),"",IF(N($BW213)=0,0,1+SUMIFS($CB$2:$CB$2500,$W$2:$W$2500,$A213)+SUMIFS($CA$2:$CA$2500,$X$2:$X$2500,$A213)))</f>
      </c>
      <c r="BY213" t="str">
        <f>IF($Y213="","",INDEX($AH$2:$AH$2000,$Y213)&amp;"")</f>
      </c>
      <c r="BZ213" t="str">
        <f>IF($Z213="","",INDEX($AH$2:$AH$2000,$Z213)&amp;"")</f>
      </c>
      <c r="CA213">
        <f>IF($Y213="","",INDEX($BV$2:$BV$2000,$Y213))</f>
      </c>
      <c r="CB213">
        <f>IF($Z213="","",INDEX($BV$2:$BV$2000,$Z213))</f>
      </c>
    </row>
    <row r="214">
      <c r="A214" t="str">
        <f>IF(TRIM(INDEX(games!$A:$A,ROW()))="","",TRIM(INDEX(games!$A:$A,ROW())))</f>
      </c>
      <c r="B214">
        <f>IF(OR($A214="",INDEX(games!$B:$B,ROW())=""),"",INDEX(games!$B:$B,ROW()))</f>
      </c>
      <c r="C214" t="str">
        <f>IF(OR($A214="",INDEX(games!$C:$C,ROW())=""),"",INDEX(games!$C:$C,ROW()))</f>
      </c>
      <c r="D214">
        <f>IF($A214="","",COUNTIF($W$2:$W$2500,$A214)+COUNTIF($X$2:$X$2500,$A214))</f>
      </c>
      <c r="E214">
        <f>IF($A214="","",IFERROR(MATCH($C214,$R$2:$R$5,0),0))</f>
      </c>
      <c r="F214">
        <f>IF($A214="","",MOD(ROW(),34))</f>
      </c>
      <c r="G214">
        <f>IF($A214="",NA(),IF($C214="Action",$B214,NA()))</f>
      </c>
      <c r="H214">
        <f>IF($A214="",NA(),IF($C214="Action",1+$F214*0.023,NA()))</f>
      </c>
      <c r="I214">
        <f>IF($A214="",NA(),IF($C214="Strategy",$B214,NA()))</f>
      </c>
      <c r="J214">
        <f>IF($A214="",NA(),IF($C214="Strategy",2+$F214*0.023,NA()))</f>
      </c>
      <c r="K214">
        <f>IF($A214="",NA(),IF($C214="Deckbuilder",$B214,NA()))</f>
      </c>
      <c r="L214">
        <f>IF($A214="",NA(),IF($C214="Deckbuilder",3+$F214*0.023,NA()))</f>
      </c>
      <c r="M214">
        <f>IF($A214="",NA(),IF($C214="Traditional",$B214,NA()))</f>
      </c>
      <c r="N214">
        <f>IF($A214="",NA(),IF($C214="Traditional",4+$F214*0.023,NA()))</f>
      </c>
      <c r="O214">
        <f>IF($A214="","",$D214+ROW()/1000000)</f>
      </c>
      <c r="P214" t="str">
        <f>IF(OR($A214="",INDEX(games!$H:$H,ROW())=""),"",INDEX(games!$H:$H,ROW()))</f>
      </c>
      <c r="Q214">
        <f>IF(OR($A214="",$P214&lt;&gt;"Yes"),"",$D214+ROW()/1000000)</f>
      </c>
      <c r="T214">
        <f>IF($Y214="","",INDEX($B$2:$B$2000,$Y214))</f>
      </c>
      <c r="U214">
        <f>IF($Z214="","",INDEX($B$2:$B$2000,$Z214))</f>
      </c>
      <c r="V214">
        <f>IF(OR($T214="",$U214=""),"",$U214-$T214)</f>
      </c>
      <c r="W214" t="str">
        <f>IF(TRIM(INDEX(connections!$A:$A,ROW()))="","",TRIM(INDEX(connections!$A:$A,ROW())))</f>
      </c>
      <c r="X214" t="str">
        <f>IF($W214="","",TRIM(INDEX(connections!$B:$B,ROW())))</f>
      </c>
      <c r="Y214">
        <f>IF($W214="","",IFERROR(MATCH($W214,$A$2:$A$2000,0),""))</f>
      </c>
      <c r="Z214">
        <f>IF($X214="","",IFERROR(MATCH($X214,$A$2:$A$2000,0),""))</f>
      </c>
      <c r="AA214" t="str">
        <f>IF($Y214="","",INDEX($P$2:$P$2000,$Y214))</f>
      </c>
      <c r="AB214" t="str">
        <f>IF($Z214="","",INDEX($P$2:$P$2000,$Z214))</f>
      </c>
      <c r="AC214">
        <f>IF(AND($AA214="Yes",$AB214="Yes"),1,"")</f>
      </c>
      <c r="AD214">
        <f>IF(OR($Y214="",$Z214=""),"",IF(INDEX($C$2:$C$2000,$Y214)=INDEX($C$2:$C$2000,$Z214),0,1))</f>
      </c>
      <c r="AE214">
        <f>IF($AC214&lt;&gt;1,"",IF(AND(INDEX($AG$2:$AG$2000,$Y214)=1,INDEX($AG$2:$AG$2000,$Z214)=1),1,""))</f>
      </c>
      <c r="AG214">
        <f>IF($A214="","",COUNTIFS($W$2:$W$2500,$A214,$AB$2:$AB$2500,"Yes")+COUNTIFS($X$2:$X$2500,$A214,$AA$2:$AA$2500,"Yes"))</f>
      </c>
      <c r="AH214" t="str">
        <f>IF(OR($P214&lt;&gt;"Yes",N($AG214)=0),"",IF(AND($AG214=1,COUNTIFS($W$2:$W$2500,$A214,$AE$2:$AE$2500,1)+COUNTIFS($X$2:$X$2500,$A214,$AE$2:$AE$2500,1)&gt;0),"","Yes"))</f>
      </c>
      <c r="AI214">
        <f>IF($AH214="Yes",$AG214,"")</f>
      </c>
      <c r="AJ214">
        <f>IF($AI214="","",$AI214+ROW()/1000000)</f>
      </c>
      <c r="AK214">
        <f>IF(OR($A214="",$P214="Yes",N($AG214)=0),"",$AG214+ROW()/1000000)</f>
      </c>
      <c r="AL214" t="str">
        <f>IF($A214="","",INDEX(games!$J:$J,ROW())&amp;"")</f>
      </c>
      <c r="AM214">
        <f>IF($A214="","",SUMPRODUCT($AO214:$BD214,'Map Analysis'!$AP$2^{0,1,2,3,4,5,6,7,8,9,10,11,12,13,14,15}))</f>
      </c>
      <c r="AN214">
        <f>IF($A214="","",$AM214+ROW()/10000000)</f>
      </c>
      <c r="AO214">
        <f>IF($A214="","",COUNTIF($W$2:$W$2500,$A214))</f>
      </c>
      <c r="AP214">
        <f>IF($A214="","",SUMIFS($BF$2:$BF$2500,$W$2:$W$2500,$A214))</f>
      </c>
      <c r="AQ214">
        <f>IF($A214="","",SUMIFS($BG$2:$BG$2500,$W$2:$W$2500,$A214))</f>
      </c>
      <c r="AR214">
        <f>IF($A214="","",SUMIFS($BH$2:$BH$2500,$W$2:$W$2500,$A214))</f>
      </c>
      <c r="AS214">
        <f>IF($A214="","",SUMIFS($BI$2:$BI$2500,$W$2:$W$2500,$A214))</f>
      </c>
      <c r="AT214">
        <f>IF($A214="","",SUMIFS($BJ$2:$BJ$2500,$W$2:$W$2500,$A214))</f>
      </c>
      <c r="AU214">
        <f>IF($A214="","",SUMIFS($BK$2:$BK$2500,$W$2:$W$2500,$A214))</f>
      </c>
      <c r="AV214">
        <f>IF($A214="","",SUMIFS($BL$2:$BL$2500,$W$2:$W$2500,$A214))</f>
      </c>
      <c r="AW214">
        <f>IF($A214="","",SUMIFS($BM$2:$BM$2500,$W$2:$W$2500,$A214))</f>
      </c>
      <c r="AX214">
        <f>IF($A214="","",SUMIFS($BN$2:$BN$2500,$W$2:$W$2500,$A214))</f>
      </c>
      <c r="AY214">
        <f>IF($A214="","",SUMIFS($BO$2:$BO$2500,$W$2:$W$2500,$A214))</f>
      </c>
      <c r="AZ214">
        <f>IF($A214="","",SUMIFS($BP$2:$BP$2500,$W$2:$W$2500,$A214))</f>
      </c>
      <c r="BA214">
        <f>IF($A214="","",SUMIFS($BQ$2:$BQ$2500,$W$2:$W$2500,$A214))</f>
      </c>
      <c r="BB214">
        <f>IF($A214="","",SUMIFS($BR$2:$BR$2500,$W$2:$W$2500,$A214))</f>
      </c>
      <c r="BC214">
        <f>IF($A214="","",SUMIFS($BS$2:$BS$2500,$W$2:$W$2500,$A214))</f>
      </c>
      <c r="BD214">
        <f>IF($A214="","",SUMIFS($BT$2:$BT$2500,$W$2:$W$2500,$A214))</f>
      </c>
      <c r="BF214">
        <f>IF($Z214="","",INDEX($AO$2:$AO$2000,$Z214))</f>
      </c>
      <c r="BG214">
        <f>IF($Z214="","",INDEX($AP$2:$AP$2000,$Z214))</f>
      </c>
      <c r="BH214">
        <f>IF($Z214="","",INDEX($AQ$2:$AQ$2000,$Z214))</f>
      </c>
      <c r="BI214">
        <f>IF($Z214="","",INDEX($AR$2:$AR$2000,$Z214))</f>
      </c>
      <c r="BJ214">
        <f>IF($Z214="","",INDEX($AS$2:$AS$2000,$Z214))</f>
      </c>
      <c r="BK214">
        <f>IF($Z214="","",INDEX($AT$2:$AT$2000,$Z214))</f>
      </c>
      <c r="BL214">
        <f>IF($Z214="","",INDEX($AU$2:$AU$2000,$Z214))</f>
      </c>
      <c r="BM214">
        <f>IF($Z214="","",INDEX($AV$2:$AV$2000,$Z214))</f>
      </c>
      <c r="BN214">
        <f>IF($Z214="","",INDEX($AW$2:$AW$2000,$Z214))</f>
      </c>
      <c r="BO214">
        <f>IF($Z214="","",INDEX($AX$2:$AX$2000,$Z214))</f>
      </c>
      <c r="BP214">
        <f>IF($Z214="","",INDEX($AY$2:$AY$2000,$Z214))</f>
      </c>
      <c r="BQ214">
        <f>IF($Z214="","",INDEX($AZ$2:$AZ$2000,$Z214))</f>
      </c>
      <c r="BR214">
        <f>IF($Z214="","",INDEX($BA$2:$BA$2000,$Z214))</f>
      </c>
      <c r="BS214">
        <f>IF($Z214="","",INDEX($BB$2:$BB$2000,$Z214))</f>
      </c>
      <c r="BT214">
        <f>IF($Z214="","",INDEX($BC$2:$BC$2000,$Z214))</f>
      </c>
      <c r="BV214">
        <f>IF(OR($A214="",$P214&lt;&gt;"Yes",$AH214="Yes"),"",1+N($AG214))</f>
      </c>
      <c r="BW214">
        <f>IF($A214="","",COUNTIFS($W$2:$W$2500,$A214,$BZ$2:$BZ$2500,"Yes")+COUNTIFS($X$2:$X$2500,$A214,$BY$2:$BY$2500,"Yes"))</f>
      </c>
      <c r="BX214">
        <f>IF(OR($A214="",$P214="Yes"),"",IF(N($BW214)=0,0,1+SUMIFS($CB$2:$CB$2500,$W$2:$W$2500,$A214)+SUMIFS($CA$2:$CA$2500,$X$2:$X$2500,$A214)))</f>
      </c>
      <c r="BY214" t="str">
        <f>IF($Y214="","",INDEX($AH$2:$AH$2000,$Y214)&amp;"")</f>
      </c>
      <c r="BZ214" t="str">
        <f>IF($Z214="","",INDEX($AH$2:$AH$2000,$Z214)&amp;"")</f>
      </c>
      <c r="CA214">
        <f>IF($Y214="","",INDEX($BV$2:$BV$2000,$Y214))</f>
      </c>
      <c r="CB214">
        <f>IF($Z214="","",INDEX($BV$2:$BV$2000,$Z214))</f>
      </c>
    </row>
    <row r="215">
      <c r="A215" t="str">
        <f>IF(TRIM(INDEX(games!$A:$A,ROW()))="","",TRIM(INDEX(games!$A:$A,ROW())))</f>
      </c>
      <c r="B215">
        <f>IF(OR($A215="",INDEX(games!$B:$B,ROW())=""),"",INDEX(games!$B:$B,ROW()))</f>
      </c>
      <c r="C215" t="str">
        <f>IF(OR($A215="",INDEX(games!$C:$C,ROW())=""),"",INDEX(games!$C:$C,ROW()))</f>
      </c>
      <c r="D215">
        <f>IF($A215="","",COUNTIF($W$2:$W$2500,$A215)+COUNTIF($X$2:$X$2500,$A215))</f>
      </c>
      <c r="E215">
        <f>IF($A215="","",IFERROR(MATCH($C215,$R$2:$R$5,0),0))</f>
      </c>
      <c r="F215">
        <f>IF($A215="","",MOD(ROW(),34))</f>
      </c>
      <c r="G215">
        <f>IF($A215="",NA(),IF($C215="Action",$B215,NA()))</f>
      </c>
      <c r="H215">
        <f>IF($A215="",NA(),IF($C215="Action",1+$F215*0.023,NA()))</f>
      </c>
      <c r="I215">
        <f>IF($A215="",NA(),IF($C215="Strategy",$B215,NA()))</f>
      </c>
      <c r="J215">
        <f>IF($A215="",NA(),IF($C215="Strategy",2+$F215*0.023,NA()))</f>
      </c>
      <c r="K215">
        <f>IF($A215="",NA(),IF($C215="Deckbuilder",$B215,NA()))</f>
      </c>
      <c r="L215">
        <f>IF($A215="",NA(),IF($C215="Deckbuilder",3+$F215*0.023,NA()))</f>
      </c>
      <c r="M215">
        <f>IF($A215="",NA(),IF($C215="Traditional",$B215,NA()))</f>
      </c>
      <c r="N215">
        <f>IF($A215="",NA(),IF($C215="Traditional",4+$F215*0.023,NA()))</f>
      </c>
      <c r="O215">
        <f>IF($A215="","",$D215+ROW()/1000000)</f>
      </c>
      <c r="P215" t="str">
        <f>IF(OR($A215="",INDEX(games!$H:$H,ROW())=""),"",INDEX(games!$H:$H,ROW()))</f>
      </c>
      <c r="Q215">
        <f>IF(OR($A215="",$P215&lt;&gt;"Yes"),"",$D215+ROW()/1000000)</f>
      </c>
      <c r="T215">
        <f>IF($Y215="","",INDEX($B$2:$B$2000,$Y215))</f>
      </c>
      <c r="U215">
        <f>IF($Z215="","",INDEX($B$2:$B$2000,$Z215))</f>
      </c>
      <c r="V215">
        <f>IF(OR($T215="",$U215=""),"",$U215-$T215)</f>
      </c>
      <c r="W215" t="str">
        <f>IF(TRIM(INDEX(connections!$A:$A,ROW()))="","",TRIM(INDEX(connections!$A:$A,ROW())))</f>
      </c>
      <c r="X215" t="str">
        <f>IF($W215="","",TRIM(INDEX(connections!$B:$B,ROW())))</f>
      </c>
      <c r="Y215">
        <f>IF($W215="","",IFERROR(MATCH($W215,$A$2:$A$2000,0),""))</f>
      </c>
      <c r="Z215">
        <f>IF($X215="","",IFERROR(MATCH($X215,$A$2:$A$2000,0),""))</f>
      </c>
      <c r="AA215" t="str">
        <f>IF($Y215="","",INDEX($P$2:$P$2000,$Y215))</f>
      </c>
      <c r="AB215" t="str">
        <f>IF($Z215="","",INDEX($P$2:$P$2000,$Z215))</f>
      </c>
      <c r="AC215">
        <f>IF(AND($AA215="Yes",$AB215="Yes"),1,"")</f>
      </c>
      <c r="AD215">
        <f>IF(OR($Y215="",$Z215=""),"",IF(INDEX($C$2:$C$2000,$Y215)=INDEX($C$2:$C$2000,$Z215),0,1))</f>
      </c>
      <c r="AE215">
        <f>IF($AC215&lt;&gt;1,"",IF(AND(INDEX($AG$2:$AG$2000,$Y215)=1,INDEX($AG$2:$AG$2000,$Z215)=1),1,""))</f>
      </c>
      <c r="AG215">
        <f>IF($A215="","",COUNTIFS($W$2:$W$2500,$A215,$AB$2:$AB$2500,"Yes")+COUNTIFS($X$2:$X$2500,$A215,$AA$2:$AA$2500,"Yes"))</f>
      </c>
      <c r="AH215" t="str">
        <f>IF(OR($P215&lt;&gt;"Yes",N($AG215)=0),"",IF(AND($AG215=1,COUNTIFS($W$2:$W$2500,$A215,$AE$2:$AE$2500,1)+COUNTIFS($X$2:$X$2500,$A215,$AE$2:$AE$2500,1)&gt;0),"","Yes"))</f>
      </c>
      <c r="AI215">
        <f>IF($AH215="Yes",$AG215,"")</f>
      </c>
      <c r="AJ215">
        <f>IF($AI215="","",$AI215+ROW()/1000000)</f>
      </c>
      <c r="AK215">
        <f>IF(OR($A215="",$P215="Yes",N($AG215)=0),"",$AG215+ROW()/1000000)</f>
      </c>
      <c r="AL215" t="str">
        <f>IF($A215="","",INDEX(games!$J:$J,ROW())&amp;"")</f>
      </c>
      <c r="AM215">
        <f>IF($A215="","",SUMPRODUCT($AO215:$BD215,'Map Analysis'!$AP$2^{0,1,2,3,4,5,6,7,8,9,10,11,12,13,14,15}))</f>
      </c>
      <c r="AN215">
        <f>IF($A215="","",$AM215+ROW()/10000000)</f>
      </c>
      <c r="AO215">
        <f>IF($A215="","",COUNTIF($W$2:$W$2500,$A215))</f>
      </c>
      <c r="AP215">
        <f>IF($A215="","",SUMIFS($BF$2:$BF$2500,$W$2:$W$2500,$A215))</f>
      </c>
      <c r="AQ215">
        <f>IF($A215="","",SUMIFS($BG$2:$BG$2500,$W$2:$W$2500,$A215))</f>
      </c>
      <c r="AR215">
        <f>IF($A215="","",SUMIFS($BH$2:$BH$2500,$W$2:$W$2500,$A215))</f>
      </c>
      <c r="AS215">
        <f>IF($A215="","",SUMIFS($BI$2:$BI$2500,$W$2:$W$2500,$A215))</f>
      </c>
      <c r="AT215">
        <f>IF($A215="","",SUMIFS($BJ$2:$BJ$2500,$W$2:$W$2500,$A215))</f>
      </c>
      <c r="AU215">
        <f>IF($A215="","",SUMIFS($BK$2:$BK$2500,$W$2:$W$2500,$A215))</f>
      </c>
      <c r="AV215">
        <f>IF($A215="","",SUMIFS($BL$2:$BL$2500,$W$2:$W$2500,$A215))</f>
      </c>
      <c r="AW215">
        <f>IF($A215="","",SUMIFS($BM$2:$BM$2500,$W$2:$W$2500,$A215))</f>
      </c>
      <c r="AX215">
        <f>IF($A215="","",SUMIFS($BN$2:$BN$2500,$W$2:$W$2500,$A215))</f>
      </c>
      <c r="AY215">
        <f>IF($A215="","",SUMIFS($BO$2:$BO$2500,$W$2:$W$2500,$A215))</f>
      </c>
      <c r="AZ215">
        <f>IF($A215="","",SUMIFS($BP$2:$BP$2500,$W$2:$W$2500,$A215))</f>
      </c>
      <c r="BA215">
        <f>IF($A215="","",SUMIFS($BQ$2:$BQ$2500,$W$2:$W$2500,$A215))</f>
      </c>
      <c r="BB215">
        <f>IF($A215="","",SUMIFS($BR$2:$BR$2500,$W$2:$W$2500,$A215))</f>
      </c>
      <c r="BC215">
        <f>IF($A215="","",SUMIFS($BS$2:$BS$2500,$W$2:$W$2500,$A215))</f>
      </c>
      <c r="BD215">
        <f>IF($A215="","",SUMIFS($BT$2:$BT$2500,$W$2:$W$2500,$A215))</f>
      </c>
      <c r="BF215">
        <f>IF($Z215="","",INDEX($AO$2:$AO$2000,$Z215))</f>
      </c>
      <c r="BG215">
        <f>IF($Z215="","",INDEX($AP$2:$AP$2000,$Z215))</f>
      </c>
      <c r="BH215">
        <f>IF($Z215="","",INDEX($AQ$2:$AQ$2000,$Z215))</f>
      </c>
      <c r="BI215">
        <f>IF($Z215="","",INDEX($AR$2:$AR$2000,$Z215))</f>
      </c>
      <c r="BJ215">
        <f>IF($Z215="","",INDEX($AS$2:$AS$2000,$Z215))</f>
      </c>
      <c r="BK215">
        <f>IF($Z215="","",INDEX($AT$2:$AT$2000,$Z215))</f>
      </c>
      <c r="BL215">
        <f>IF($Z215="","",INDEX($AU$2:$AU$2000,$Z215))</f>
      </c>
      <c r="BM215">
        <f>IF($Z215="","",INDEX($AV$2:$AV$2000,$Z215))</f>
      </c>
      <c r="BN215">
        <f>IF($Z215="","",INDEX($AW$2:$AW$2000,$Z215))</f>
      </c>
      <c r="BO215">
        <f>IF($Z215="","",INDEX($AX$2:$AX$2000,$Z215))</f>
      </c>
      <c r="BP215">
        <f>IF($Z215="","",INDEX($AY$2:$AY$2000,$Z215))</f>
      </c>
      <c r="BQ215">
        <f>IF($Z215="","",INDEX($AZ$2:$AZ$2000,$Z215))</f>
      </c>
      <c r="BR215">
        <f>IF($Z215="","",INDEX($BA$2:$BA$2000,$Z215))</f>
      </c>
      <c r="BS215">
        <f>IF($Z215="","",INDEX($BB$2:$BB$2000,$Z215))</f>
      </c>
      <c r="BT215">
        <f>IF($Z215="","",INDEX($BC$2:$BC$2000,$Z215))</f>
      </c>
      <c r="BV215">
        <f>IF(OR($A215="",$P215&lt;&gt;"Yes",$AH215="Yes"),"",1+N($AG215))</f>
      </c>
      <c r="BW215">
        <f>IF($A215="","",COUNTIFS($W$2:$W$2500,$A215,$BZ$2:$BZ$2500,"Yes")+COUNTIFS($X$2:$X$2500,$A215,$BY$2:$BY$2500,"Yes"))</f>
      </c>
      <c r="BX215">
        <f>IF(OR($A215="",$P215="Yes"),"",IF(N($BW215)=0,0,1+SUMIFS($CB$2:$CB$2500,$W$2:$W$2500,$A215)+SUMIFS($CA$2:$CA$2500,$X$2:$X$2500,$A215)))</f>
      </c>
      <c r="BY215" t="str">
        <f>IF($Y215="","",INDEX($AH$2:$AH$2000,$Y215)&amp;"")</f>
      </c>
      <c r="BZ215" t="str">
        <f>IF($Z215="","",INDEX($AH$2:$AH$2000,$Z215)&amp;"")</f>
      </c>
      <c r="CA215">
        <f>IF($Y215="","",INDEX($BV$2:$BV$2000,$Y215))</f>
      </c>
      <c r="CB215">
        <f>IF($Z215="","",INDEX($BV$2:$BV$2000,$Z215))</f>
      </c>
    </row>
    <row r="216">
      <c r="A216" t="str">
        <f>IF(TRIM(INDEX(games!$A:$A,ROW()))="","",TRIM(INDEX(games!$A:$A,ROW())))</f>
      </c>
      <c r="B216">
        <f>IF(OR($A216="",INDEX(games!$B:$B,ROW())=""),"",INDEX(games!$B:$B,ROW()))</f>
      </c>
      <c r="C216" t="str">
        <f>IF(OR($A216="",INDEX(games!$C:$C,ROW())=""),"",INDEX(games!$C:$C,ROW()))</f>
      </c>
      <c r="D216">
        <f>IF($A216="","",COUNTIF($W$2:$W$2500,$A216)+COUNTIF($X$2:$X$2500,$A216))</f>
      </c>
      <c r="E216">
        <f>IF($A216="","",IFERROR(MATCH($C216,$R$2:$R$5,0),0))</f>
      </c>
      <c r="F216">
        <f>IF($A216="","",MOD(ROW(),34))</f>
      </c>
      <c r="G216">
        <f>IF($A216="",NA(),IF($C216="Action",$B216,NA()))</f>
      </c>
      <c r="H216">
        <f>IF($A216="",NA(),IF($C216="Action",1+$F216*0.023,NA()))</f>
      </c>
      <c r="I216">
        <f>IF($A216="",NA(),IF($C216="Strategy",$B216,NA()))</f>
      </c>
      <c r="J216">
        <f>IF($A216="",NA(),IF($C216="Strategy",2+$F216*0.023,NA()))</f>
      </c>
      <c r="K216">
        <f>IF($A216="",NA(),IF($C216="Deckbuilder",$B216,NA()))</f>
      </c>
      <c r="L216">
        <f>IF($A216="",NA(),IF($C216="Deckbuilder",3+$F216*0.023,NA()))</f>
      </c>
      <c r="M216">
        <f>IF($A216="",NA(),IF($C216="Traditional",$B216,NA()))</f>
      </c>
      <c r="N216">
        <f>IF($A216="",NA(),IF($C216="Traditional",4+$F216*0.023,NA()))</f>
      </c>
      <c r="O216">
        <f>IF($A216="","",$D216+ROW()/1000000)</f>
      </c>
      <c r="P216" t="str">
        <f>IF(OR($A216="",INDEX(games!$H:$H,ROW())=""),"",INDEX(games!$H:$H,ROW()))</f>
      </c>
      <c r="Q216">
        <f>IF(OR($A216="",$P216&lt;&gt;"Yes"),"",$D216+ROW()/1000000)</f>
      </c>
      <c r="T216">
        <f>IF($Y216="","",INDEX($B$2:$B$2000,$Y216))</f>
      </c>
      <c r="U216">
        <f>IF($Z216="","",INDEX($B$2:$B$2000,$Z216))</f>
      </c>
      <c r="V216">
        <f>IF(OR($T216="",$U216=""),"",$U216-$T216)</f>
      </c>
      <c r="W216" t="str">
        <f>IF(TRIM(INDEX(connections!$A:$A,ROW()))="","",TRIM(INDEX(connections!$A:$A,ROW())))</f>
      </c>
      <c r="X216" t="str">
        <f>IF($W216="","",TRIM(INDEX(connections!$B:$B,ROW())))</f>
      </c>
      <c r="Y216">
        <f>IF($W216="","",IFERROR(MATCH($W216,$A$2:$A$2000,0),""))</f>
      </c>
      <c r="Z216">
        <f>IF($X216="","",IFERROR(MATCH($X216,$A$2:$A$2000,0),""))</f>
      </c>
      <c r="AA216" t="str">
        <f>IF($Y216="","",INDEX($P$2:$P$2000,$Y216))</f>
      </c>
      <c r="AB216" t="str">
        <f>IF($Z216="","",INDEX($P$2:$P$2000,$Z216))</f>
      </c>
      <c r="AC216">
        <f>IF(AND($AA216="Yes",$AB216="Yes"),1,"")</f>
      </c>
      <c r="AD216">
        <f>IF(OR($Y216="",$Z216=""),"",IF(INDEX($C$2:$C$2000,$Y216)=INDEX($C$2:$C$2000,$Z216),0,1))</f>
      </c>
      <c r="AE216">
        <f>IF($AC216&lt;&gt;1,"",IF(AND(INDEX($AG$2:$AG$2000,$Y216)=1,INDEX($AG$2:$AG$2000,$Z216)=1),1,""))</f>
      </c>
      <c r="AG216">
        <f>IF($A216="","",COUNTIFS($W$2:$W$2500,$A216,$AB$2:$AB$2500,"Yes")+COUNTIFS($X$2:$X$2500,$A216,$AA$2:$AA$2500,"Yes"))</f>
      </c>
      <c r="AH216" t="str">
        <f>IF(OR($P216&lt;&gt;"Yes",N($AG216)=0),"",IF(AND($AG216=1,COUNTIFS($W$2:$W$2500,$A216,$AE$2:$AE$2500,1)+COUNTIFS($X$2:$X$2500,$A216,$AE$2:$AE$2500,1)&gt;0),"","Yes"))</f>
      </c>
      <c r="AI216">
        <f>IF($AH216="Yes",$AG216,"")</f>
      </c>
      <c r="AJ216">
        <f>IF($AI216="","",$AI216+ROW()/1000000)</f>
      </c>
      <c r="AK216">
        <f>IF(OR($A216="",$P216="Yes",N($AG216)=0),"",$AG216+ROW()/1000000)</f>
      </c>
      <c r="AL216" t="str">
        <f>IF($A216="","",INDEX(games!$J:$J,ROW())&amp;"")</f>
      </c>
      <c r="AM216">
        <f>IF($A216="","",SUMPRODUCT($AO216:$BD216,'Map Analysis'!$AP$2^{0,1,2,3,4,5,6,7,8,9,10,11,12,13,14,15}))</f>
      </c>
      <c r="AN216">
        <f>IF($A216="","",$AM216+ROW()/10000000)</f>
      </c>
      <c r="AO216">
        <f>IF($A216="","",COUNTIF($W$2:$W$2500,$A216))</f>
      </c>
      <c r="AP216">
        <f>IF($A216="","",SUMIFS($BF$2:$BF$2500,$W$2:$W$2500,$A216))</f>
      </c>
      <c r="AQ216">
        <f>IF($A216="","",SUMIFS($BG$2:$BG$2500,$W$2:$W$2500,$A216))</f>
      </c>
      <c r="AR216">
        <f>IF($A216="","",SUMIFS($BH$2:$BH$2500,$W$2:$W$2500,$A216))</f>
      </c>
      <c r="AS216">
        <f>IF($A216="","",SUMIFS($BI$2:$BI$2500,$W$2:$W$2500,$A216))</f>
      </c>
      <c r="AT216">
        <f>IF($A216="","",SUMIFS($BJ$2:$BJ$2500,$W$2:$W$2500,$A216))</f>
      </c>
      <c r="AU216">
        <f>IF($A216="","",SUMIFS($BK$2:$BK$2500,$W$2:$W$2500,$A216))</f>
      </c>
      <c r="AV216">
        <f>IF($A216="","",SUMIFS($BL$2:$BL$2500,$W$2:$W$2500,$A216))</f>
      </c>
      <c r="AW216">
        <f>IF($A216="","",SUMIFS($BM$2:$BM$2500,$W$2:$W$2500,$A216))</f>
      </c>
      <c r="AX216">
        <f>IF($A216="","",SUMIFS($BN$2:$BN$2500,$W$2:$W$2500,$A216))</f>
      </c>
      <c r="AY216">
        <f>IF($A216="","",SUMIFS($BO$2:$BO$2500,$W$2:$W$2500,$A216))</f>
      </c>
      <c r="AZ216">
        <f>IF($A216="","",SUMIFS($BP$2:$BP$2500,$W$2:$W$2500,$A216))</f>
      </c>
      <c r="BA216">
        <f>IF($A216="","",SUMIFS($BQ$2:$BQ$2500,$W$2:$W$2500,$A216))</f>
      </c>
      <c r="BB216">
        <f>IF($A216="","",SUMIFS($BR$2:$BR$2500,$W$2:$W$2500,$A216))</f>
      </c>
      <c r="BC216">
        <f>IF($A216="","",SUMIFS($BS$2:$BS$2500,$W$2:$W$2500,$A216))</f>
      </c>
      <c r="BD216">
        <f>IF($A216="","",SUMIFS($BT$2:$BT$2500,$W$2:$W$2500,$A216))</f>
      </c>
      <c r="BF216">
        <f>IF($Z216="","",INDEX($AO$2:$AO$2000,$Z216))</f>
      </c>
      <c r="BG216">
        <f>IF($Z216="","",INDEX($AP$2:$AP$2000,$Z216))</f>
      </c>
      <c r="BH216">
        <f>IF($Z216="","",INDEX($AQ$2:$AQ$2000,$Z216))</f>
      </c>
      <c r="BI216">
        <f>IF($Z216="","",INDEX($AR$2:$AR$2000,$Z216))</f>
      </c>
      <c r="BJ216">
        <f>IF($Z216="","",INDEX($AS$2:$AS$2000,$Z216))</f>
      </c>
      <c r="BK216">
        <f>IF($Z216="","",INDEX($AT$2:$AT$2000,$Z216))</f>
      </c>
      <c r="BL216">
        <f>IF($Z216="","",INDEX($AU$2:$AU$2000,$Z216))</f>
      </c>
      <c r="BM216">
        <f>IF($Z216="","",INDEX($AV$2:$AV$2000,$Z216))</f>
      </c>
      <c r="BN216">
        <f>IF($Z216="","",INDEX($AW$2:$AW$2000,$Z216))</f>
      </c>
      <c r="BO216">
        <f>IF($Z216="","",INDEX($AX$2:$AX$2000,$Z216))</f>
      </c>
      <c r="BP216">
        <f>IF($Z216="","",INDEX($AY$2:$AY$2000,$Z216))</f>
      </c>
      <c r="BQ216">
        <f>IF($Z216="","",INDEX($AZ$2:$AZ$2000,$Z216))</f>
      </c>
      <c r="BR216">
        <f>IF($Z216="","",INDEX($BA$2:$BA$2000,$Z216))</f>
      </c>
      <c r="BS216">
        <f>IF($Z216="","",INDEX($BB$2:$BB$2000,$Z216))</f>
      </c>
      <c r="BT216">
        <f>IF($Z216="","",INDEX($BC$2:$BC$2000,$Z216))</f>
      </c>
      <c r="BV216">
        <f>IF(OR($A216="",$P216&lt;&gt;"Yes",$AH216="Yes"),"",1+N($AG216))</f>
      </c>
      <c r="BW216">
        <f>IF($A216="","",COUNTIFS($W$2:$W$2500,$A216,$BZ$2:$BZ$2500,"Yes")+COUNTIFS($X$2:$X$2500,$A216,$BY$2:$BY$2500,"Yes"))</f>
      </c>
      <c r="BX216">
        <f>IF(OR($A216="",$P216="Yes"),"",IF(N($BW216)=0,0,1+SUMIFS($CB$2:$CB$2500,$W$2:$W$2500,$A216)+SUMIFS($CA$2:$CA$2500,$X$2:$X$2500,$A216)))</f>
      </c>
      <c r="BY216" t="str">
        <f>IF($Y216="","",INDEX($AH$2:$AH$2000,$Y216)&amp;"")</f>
      </c>
      <c r="BZ216" t="str">
        <f>IF($Z216="","",INDEX($AH$2:$AH$2000,$Z216)&amp;"")</f>
      </c>
      <c r="CA216">
        <f>IF($Y216="","",INDEX($BV$2:$BV$2000,$Y216))</f>
      </c>
      <c r="CB216">
        <f>IF($Z216="","",INDEX($BV$2:$BV$2000,$Z216))</f>
      </c>
    </row>
    <row r="217">
      <c r="A217" t="str">
        <f>IF(TRIM(INDEX(games!$A:$A,ROW()))="","",TRIM(INDEX(games!$A:$A,ROW())))</f>
      </c>
      <c r="B217">
        <f>IF(OR($A217="",INDEX(games!$B:$B,ROW())=""),"",INDEX(games!$B:$B,ROW()))</f>
      </c>
      <c r="C217" t="str">
        <f>IF(OR($A217="",INDEX(games!$C:$C,ROW())=""),"",INDEX(games!$C:$C,ROW()))</f>
      </c>
      <c r="D217">
        <f>IF($A217="","",COUNTIF($W$2:$W$2500,$A217)+COUNTIF($X$2:$X$2500,$A217))</f>
      </c>
      <c r="E217">
        <f>IF($A217="","",IFERROR(MATCH($C217,$R$2:$R$5,0),0))</f>
      </c>
      <c r="F217">
        <f>IF($A217="","",MOD(ROW(),34))</f>
      </c>
      <c r="G217">
        <f>IF($A217="",NA(),IF($C217="Action",$B217,NA()))</f>
      </c>
      <c r="H217">
        <f>IF($A217="",NA(),IF($C217="Action",1+$F217*0.023,NA()))</f>
      </c>
      <c r="I217">
        <f>IF($A217="",NA(),IF($C217="Strategy",$B217,NA()))</f>
      </c>
      <c r="J217">
        <f>IF($A217="",NA(),IF($C217="Strategy",2+$F217*0.023,NA()))</f>
      </c>
      <c r="K217">
        <f>IF($A217="",NA(),IF($C217="Deckbuilder",$B217,NA()))</f>
      </c>
      <c r="L217">
        <f>IF($A217="",NA(),IF($C217="Deckbuilder",3+$F217*0.023,NA()))</f>
      </c>
      <c r="M217">
        <f>IF($A217="",NA(),IF($C217="Traditional",$B217,NA()))</f>
      </c>
      <c r="N217">
        <f>IF($A217="",NA(),IF($C217="Traditional",4+$F217*0.023,NA()))</f>
      </c>
      <c r="O217">
        <f>IF($A217="","",$D217+ROW()/1000000)</f>
      </c>
      <c r="P217" t="str">
        <f>IF(OR($A217="",INDEX(games!$H:$H,ROW())=""),"",INDEX(games!$H:$H,ROW()))</f>
      </c>
      <c r="Q217">
        <f>IF(OR($A217="",$P217&lt;&gt;"Yes"),"",$D217+ROW()/1000000)</f>
      </c>
      <c r="T217">
        <f>IF($Y217="","",INDEX($B$2:$B$2000,$Y217))</f>
      </c>
      <c r="U217">
        <f>IF($Z217="","",INDEX($B$2:$B$2000,$Z217))</f>
      </c>
      <c r="V217">
        <f>IF(OR($T217="",$U217=""),"",$U217-$T217)</f>
      </c>
      <c r="W217" t="str">
        <f>IF(TRIM(INDEX(connections!$A:$A,ROW()))="","",TRIM(INDEX(connections!$A:$A,ROW())))</f>
      </c>
      <c r="X217" t="str">
        <f>IF($W217="","",TRIM(INDEX(connections!$B:$B,ROW())))</f>
      </c>
      <c r="Y217">
        <f>IF($W217="","",IFERROR(MATCH($W217,$A$2:$A$2000,0),""))</f>
      </c>
      <c r="Z217">
        <f>IF($X217="","",IFERROR(MATCH($X217,$A$2:$A$2000,0),""))</f>
      </c>
      <c r="AA217" t="str">
        <f>IF($Y217="","",INDEX($P$2:$P$2000,$Y217))</f>
      </c>
      <c r="AB217" t="str">
        <f>IF($Z217="","",INDEX($P$2:$P$2000,$Z217))</f>
      </c>
      <c r="AC217">
        <f>IF(AND($AA217="Yes",$AB217="Yes"),1,"")</f>
      </c>
      <c r="AD217">
        <f>IF(OR($Y217="",$Z217=""),"",IF(INDEX($C$2:$C$2000,$Y217)=INDEX($C$2:$C$2000,$Z217),0,1))</f>
      </c>
      <c r="AE217">
        <f>IF($AC217&lt;&gt;1,"",IF(AND(INDEX($AG$2:$AG$2000,$Y217)=1,INDEX($AG$2:$AG$2000,$Z217)=1),1,""))</f>
      </c>
      <c r="AG217">
        <f>IF($A217="","",COUNTIFS($W$2:$W$2500,$A217,$AB$2:$AB$2500,"Yes")+COUNTIFS($X$2:$X$2500,$A217,$AA$2:$AA$2500,"Yes"))</f>
      </c>
      <c r="AH217" t="str">
        <f>IF(OR($P217&lt;&gt;"Yes",N($AG217)=0),"",IF(AND($AG217=1,COUNTIFS($W$2:$W$2500,$A217,$AE$2:$AE$2500,1)+COUNTIFS($X$2:$X$2500,$A217,$AE$2:$AE$2500,1)&gt;0),"","Yes"))</f>
      </c>
      <c r="AI217">
        <f>IF($AH217="Yes",$AG217,"")</f>
      </c>
      <c r="AJ217">
        <f>IF($AI217="","",$AI217+ROW()/1000000)</f>
      </c>
      <c r="AK217">
        <f>IF(OR($A217="",$P217="Yes",N($AG217)=0),"",$AG217+ROW()/1000000)</f>
      </c>
      <c r="AL217" t="str">
        <f>IF($A217="","",INDEX(games!$J:$J,ROW())&amp;"")</f>
      </c>
      <c r="AM217">
        <f>IF($A217="","",SUMPRODUCT($AO217:$BD217,'Map Analysis'!$AP$2^{0,1,2,3,4,5,6,7,8,9,10,11,12,13,14,15}))</f>
      </c>
      <c r="AN217">
        <f>IF($A217="","",$AM217+ROW()/10000000)</f>
      </c>
      <c r="AO217">
        <f>IF($A217="","",COUNTIF($W$2:$W$2500,$A217))</f>
      </c>
      <c r="AP217">
        <f>IF($A217="","",SUMIFS($BF$2:$BF$2500,$W$2:$W$2500,$A217))</f>
      </c>
      <c r="AQ217">
        <f>IF($A217="","",SUMIFS($BG$2:$BG$2500,$W$2:$W$2500,$A217))</f>
      </c>
      <c r="AR217">
        <f>IF($A217="","",SUMIFS($BH$2:$BH$2500,$W$2:$W$2500,$A217))</f>
      </c>
      <c r="AS217">
        <f>IF($A217="","",SUMIFS($BI$2:$BI$2500,$W$2:$W$2500,$A217))</f>
      </c>
      <c r="AT217">
        <f>IF($A217="","",SUMIFS($BJ$2:$BJ$2500,$W$2:$W$2500,$A217))</f>
      </c>
      <c r="AU217">
        <f>IF($A217="","",SUMIFS($BK$2:$BK$2500,$W$2:$W$2500,$A217))</f>
      </c>
      <c r="AV217">
        <f>IF($A217="","",SUMIFS($BL$2:$BL$2500,$W$2:$W$2500,$A217))</f>
      </c>
      <c r="AW217">
        <f>IF($A217="","",SUMIFS($BM$2:$BM$2500,$W$2:$W$2500,$A217))</f>
      </c>
      <c r="AX217">
        <f>IF($A217="","",SUMIFS($BN$2:$BN$2500,$W$2:$W$2500,$A217))</f>
      </c>
      <c r="AY217">
        <f>IF($A217="","",SUMIFS($BO$2:$BO$2500,$W$2:$W$2500,$A217))</f>
      </c>
      <c r="AZ217">
        <f>IF($A217="","",SUMIFS($BP$2:$BP$2500,$W$2:$W$2500,$A217))</f>
      </c>
      <c r="BA217">
        <f>IF($A217="","",SUMIFS($BQ$2:$BQ$2500,$W$2:$W$2500,$A217))</f>
      </c>
      <c r="BB217">
        <f>IF($A217="","",SUMIFS($BR$2:$BR$2500,$W$2:$W$2500,$A217))</f>
      </c>
      <c r="BC217">
        <f>IF($A217="","",SUMIFS($BS$2:$BS$2500,$W$2:$W$2500,$A217))</f>
      </c>
      <c r="BD217">
        <f>IF($A217="","",SUMIFS($BT$2:$BT$2500,$W$2:$W$2500,$A217))</f>
      </c>
      <c r="BF217">
        <f>IF($Z217="","",INDEX($AO$2:$AO$2000,$Z217))</f>
      </c>
      <c r="BG217">
        <f>IF($Z217="","",INDEX($AP$2:$AP$2000,$Z217))</f>
      </c>
      <c r="BH217">
        <f>IF($Z217="","",INDEX($AQ$2:$AQ$2000,$Z217))</f>
      </c>
      <c r="BI217">
        <f>IF($Z217="","",INDEX($AR$2:$AR$2000,$Z217))</f>
      </c>
      <c r="BJ217">
        <f>IF($Z217="","",INDEX($AS$2:$AS$2000,$Z217))</f>
      </c>
      <c r="BK217">
        <f>IF($Z217="","",INDEX($AT$2:$AT$2000,$Z217))</f>
      </c>
      <c r="BL217">
        <f>IF($Z217="","",INDEX($AU$2:$AU$2000,$Z217))</f>
      </c>
      <c r="BM217">
        <f>IF($Z217="","",INDEX($AV$2:$AV$2000,$Z217))</f>
      </c>
      <c r="BN217">
        <f>IF($Z217="","",INDEX($AW$2:$AW$2000,$Z217))</f>
      </c>
      <c r="BO217">
        <f>IF($Z217="","",INDEX($AX$2:$AX$2000,$Z217))</f>
      </c>
      <c r="BP217">
        <f>IF($Z217="","",INDEX($AY$2:$AY$2000,$Z217))</f>
      </c>
      <c r="BQ217">
        <f>IF($Z217="","",INDEX($AZ$2:$AZ$2000,$Z217))</f>
      </c>
      <c r="BR217">
        <f>IF($Z217="","",INDEX($BA$2:$BA$2000,$Z217))</f>
      </c>
      <c r="BS217">
        <f>IF($Z217="","",INDEX($BB$2:$BB$2000,$Z217))</f>
      </c>
      <c r="BT217">
        <f>IF($Z217="","",INDEX($BC$2:$BC$2000,$Z217))</f>
      </c>
      <c r="BV217">
        <f>IF(OR($A217="",$P217&lt;&gt;"Yes",$AH217="Yes"),"",1+N($AG217))</f>
      </c>
      <c r="BW217">
        <f>IF($A217="","",COUNTIFS($W$2:$W$2500,$A217,$BZ$2:$BZ$2500,"Yes")+COUNTIFS($X$2:$X$2500,$A217,$BY$2:$BY$2500,"Yes"))</f>
      </c>
      <c r="BX217">
        <f>IF(OR($A217="",$P217="Yes"),"",IF(N($BW217)=0,0,1+SUMIFS($CB$2:$CB$2500,$W$2:$W$2500,$A217)+SUMIFS($CA$2:$CA$2500,$X$2:$X$2500,$A217)))</f>
      </c>
      <c r="BY217" t="str">
        <f>IF($Y217="","",INDEX($AH$2:$AH$2000,$Y217)&amp;"")</f>
      </c>
      <c r="BZ217" t="str">
        <f>IF($Z217="","",INDEX($AH$2:$AH$2000,$Z217)&amp;"")</f>
      </c>
      <c r="CA217">
        <f>IF($Y217="","",INDEX($BV$2:$BV$2000,$Y217))</f>
      </c>
      <c r="CB217">
        <f>IF($Z217="","",INDEX($BV$2:$BV$2000,$Z217))</f>
      </c>
    </row>
    <row r="218">
      <c r="A218" t="str">
        <f>IF(TRIM(INDEX(games!$A:$A,ROW()))="","",TRIM(INDEX(games!$A:$A,ROW())))</f>
      </c>
      <c r="B218">
        <f>IF(OR($A218="",INDEX(games!$B:$B,ROW())=""),"",INDEX(games!$B:$B,ROW()))</f>
      </c>
      <c r="C218" t="str">
        <f>IF(OR($A218="",INDEX(games!$C:$C,ROW())=""),"",INDEX(games!$C:$C,ROW()))</f>
      </c>
      <c r="D218">
        <f>IF($A218="","",COUNTIF($W$2:$W$2500,$A218)+COUNTIF($X$2:$X$2500,$A218))</f>
      </c>
      <c r="E218">
        <f>IF($A218="","",IFERROR(MATCH($C218,$R$2:$R$5,0),0))</f>
      </c>
      <c r="F218">
        <f>IF($A218="","",MOD(ROW(),34))</f>
      </c>
      <c r="G218">
        <f>IF($A218="",NA(),IF($C218="Action",$B218,NA()))</f>
      </c>
      <c r="H218">
        <f>IF($A218="",NA(),IF($C218="Action",1+$F218*0.023,NA()))</f>
      </c>
      <c r="I218">
        <f>IF($A218="",NA(),IF($C218="Strategy",$B218,NA()))</f>
      </c>
      <c r="J218">
        <f>IF($A218="",NA(),IF($C218="Strategy",2+$F218*0.023,NA()))</f>
      </c>
      <c r="K218">
        <f>IF($A218="",NA(),IF($C218="Deckbuilder",$B218,NA()))</f>
      </c>
      <c r="L218">
        <f>IF($A218="",NA(),IF($C218="Deckbuilder",3+$F218*0.023,NA()))</f>
      </c>
      <c r="M218">
        <f>IF($A218="",NA(),IF($C218="Traditional",$B218,NA()))</f>
      </c>
      <c r="N218">
        <f>IF($A218="",NA(),IF($C218="Traditional",4+$F218*0.023,NA()))</f>
      </c>
      <c r="O218">
        <f>IF($A218="","",$D218+ROW()/1000000)</f>
      </c>
      <c r="P218" t="str">
        <f>IF(OR($A218="",INDEX(games!$H:$H,ROW())=""),"",INDEX(games!$H:$H,ROW()))</f>
      </c>
      <c r="Q218">
        <f>IF(OR($A218="",$P218&lt;&gt;"Yes"),"",$D218+ROW()/1000000)</f>
      </c>
      <c r="T218">
        <f>IF($Y218="","",INDEX($B$2:$B$2000,$Y218))</f>
      </c>
      <c r="U218">
        <f>IF($Z218="","",INDEX($B$2:$B$2000,$Z218))</f>
      </c>
      <c r="V218">
        <f>IF(OR($T218="",$U218=""),"",$U218-$T218)</f>
      </c>
      <c r="W218" t="str">
        <f>IF(TRIM(INDEX(connections!$A:$A,ROW()))="","",TRIM(INDEX(connections!$A:$A,ROW())))</f>
      </c>
      <c r="X218" t="str">
        <f>IF($W218="","",TRIM(INDEX(connections!$B:$B,ROW())))</f>
      </c>
      <c r="Y218">
        <f>IF($W218="","",IFERROR(MATCH($W218,$A$2:$A$2000,0),""))</f>
      </c>
      <c r="Z218">
        <f>IF($X218="","",IFERROR(MATCH($X218,$A$2:$A$2000,0),""))</f>
      </c>
      <c r="AA218" t="str">
        <f>IF($Y218="","",INDEX($P$2:$P$2000,$Y218))</f>
      </c>
      <c r="AB218" t="str">
        <f>IF($Z218="","",INDEX($P$2:$P$2000,$Z218))</f>
      </c>
      <c r="AC218">
        <f>IF(AND($AA218="Yes",$AB218="Yes"),1,"")</f>
      </c>
      <c r="AD218">
        <f>IF(OR($Y218="",$Z218=""),"",IF(INDEX($C$2:$C$2000,$Y218)=INDEX($C$2:$C$2000,$Z218),0,1))</f>
      </c>
      <c r="AE218">
        <f>IF($AC218&lt;&gt;1,"",IF(AND(INDEX($AG$2:$AG$2000,$Y218)=1,INDEX($AG$2:$AG$2000,$Z218)=1),1,""))</f>
      </c>
      <c r="AG218">
        <f>IF($A218="","",COUNTIFS($W$2:$W$2500,$A218,$AB$2:$AB$2500,"Yes")+COUNTIFS($X$2:$X$2500,$A218,$AA$2:$AA$2500,"Yes"))</f>
      </c>
      <c r="AH218" t="str">
        <f>IF(OR($P218&lt;&gt;"Yes",N($AG218)=0),"",IF(AND($AG218=1,COUNTIFS($W$2:$W$2500,$A218,$AE$2:$AE$2500,1)+COUNTIFS($X$2:$X$2500,$A218,$AE$2:$AE$2500,1)&gt;0),"","Yes"))</f>
      </c>
      <c r="AI218">
        <f>IF($AH218="Yes",$AG218,"")</f>
      </c>
      <c r="AJ218">
        <f>IF($AI218="","",$AI218+ROW()/1000000)</f>
      </c>
      <c r="AK218">
        <f>IF(OR($A218="",$P218="Yes",N($AG218)=0),"",$AG218+ROW()/1000000)</f>
      </c>
      <c r="AL218" t="str">
        <f>IF($A218="","",INDEX(games!$J:$J,ROW())&amp;"")</f>
      </c>
      <c r="AM218">
        <f>IF($A218="","",SUMPRODUCT($AO218:$BD218,'Map Analysis'!$AP$2^{0,1,2,3,4,5,6,7,8,9,10,11,12,13,14,15}))</f>
      </c>
      <c r="AN218">
        <f>IF($A218="","",$AM218+ROW()/10000000)</f>
      </c>
      <c r="AO218">
        <f>IF($A218="","",COUNTIF($W$2:$W$2500,$A218))</f>
      </c>
      <c r="AP218">
        <f>IF($A218="","",SUMIFS($BF$2:$BF$2500,$W$2:$W$2500,$A218))</f>
      </c>
      <c r="AQ218">
        <f>IF($A218="","",SUMIFS($BG$2:$BG$2500,$W$2:$W$2500,$A218))</f>
      </c>
      <c r="AR218">
        <f>IF($A218="","",SUMIFS($BH$2:$BH$2500,$W$2:$W$2500,$A218))</f>
      </c>
      <c r="AS218">
        <f>IF($A218="","",SUMIFS($BI$2:$BI$2500,$W$2:$W$2500,$A218))</f>
      </c>
      <c r="AT218">
        <f>IF($A218="","",SUMIFS($BJ$2:$BJ$2500,$W$2:$W$2500,$A218))</f>
      </c>
      <c r="AU218">
        <f>IF($A218="","",SUMIFS($BK$2:$BK$2500,$W$2:$W$2500,$A218))</f>
      </c>
      <c r="AV218">
        <f>IF($A218="","",SUMIFS($BL$2:$BL$2500,$W$2:$W$2500,$A218))</f>
      </c>
      <c r="AW218">
        <f>IF($A218="","",SUMIFS($BM$2:$BM$2500,$W$2:$W$2500,$A218))</f>
      </c>
      <c r="AX218">
        <f>IF($A218="","",SUMIFS($BN$2:$BN$2500,$W$2:$W$2500,$A218))</f>
      </c>
      <c r="AY218">
        <f>IF($A218="","",SUMIFS($BO$2:$BO$2500,$W$2:$W$2500,$A218))</f>
      </c>
      <c r="AZ218">
        <f>IF($A218="","",SUMIFS($BP$2:$BP$2500,$W$2:$W$2500,$A218))</f>
      </c>
      <c r="BA218">
        <f>IF($A218="","",SUMIFS($BQ$2:$BQ$2500,$W$2:$W$2500,$A218))</f>
      </c>
      <c r="BB218">
        <f>IF($A218="","",SUMIFS($BR$2:$BR$2500,$W$2:$W$2500,$A218))</f>
      </c>
      <c r="BC218">
        <f>IF($A218="","",SUMIFS($BS$2:$BS$2500,$W$2:$W$2500,$A218))</f>
      </c>
      <c r="BD218">
        <f>IF($A218="","",SUMIFS($BT$2:$BT$2500,$W$2:$W$2500,$A218))</f>
      </c>
      <c r="BF218">
        <f>IF($Z218="","",INDEX($AO$2:$AO$2000,$Z218))</f>
      </c>
      <c r="BG218">
        <f>IF($Z218="","",INDEX($AP$2:$AP$2000,$Z218))</f>
      </c>
      <c r="BH218">
        <f>IF($Z218="","",INDEX($AQ$2:$AQ$2000,$Z218))</f>
      </c>
      <c r="BI218">
        <f>IF($Z218="","",INDEX($AR$2:$AR$2000,$Z218))</f>
      </c>
      <c r="BJ218">
        <f>IF($Z218="","",INDEX($AS$2:$AS$2000,$Z218))</f>
      </c>
      <c r="BK218">
        <f>IF($Z218="","",INDEX($AT$2:$AT$2000,$Z218))</f>
      </c>
      <c r="BL218">
        <f>IF($Z218="","",INDEX($AU$2:$AU$2000,$Z218))</f>
      </c>
      <c r="BM218">
        <f>IF($Z218="","",INDEX($AV$2:$AV$2000,$Z218))</f>
      </c>
      <c r="BN218">
        <f>IF($Z218="","",INDEX($AW$2:$AW$2000,$Z218))</f>
      </c>
      <c r="BO218">
        <f>IF($Z218="","",INDEX($AX$2:$AX$2000,$Z218))</f>
      </c>
      <c r="BP218">
        <f>IF($Z218="","",INDEX($AY$2:$AY$2000,$Z218))</f>
      </c>
      <c r="BQ218">
        <f>IF($Z218="","",INDEX($AZ$2:$AZ$2000,$Z218))</f>
      </c>
      <c r="BR218">
        <f>IF($Z218="","",INDEX($BA$2:$BA$2000,$Z218))</f>
      </c>
      <c r="BS218">
        <f>IF($Z218="","",INDEX($BB$2:$BB$2000,$Z218))</f>
      </c>
      <c r="BT218">
        <f>IF($Z218="","",INDEX($BC$2:$BC$2000,$Z218))</f>
      </c>
      <c r="BV218">
        <f>IF(OR($A218="",$P218&lt;&gt;"Yes",$AH218="Yes"),"",1+N($AG218))</f>
      </c>
      <c r="BW218">
        <f>IF($A218="","",COUNTIFS($W$2:$W$2500,$A218,$BZ$2:$BZ$2500,"Yes")+COUNTIFS($X$2:$X$2500,$A218,$BY$2:$BY$2500,"Yes"))</f>
      </c>
      <c r="BX218">
        <f>IF(OR($A218="",$P218="Yes"),"",IF(N($BW218)=0,0,1+SUMIFS($CB$2:$CB$2500,$W$2:$W$2500,$A218)+SUMIFS($CA$2:$CA$2500,$X$2:$X$2500,$A218)))</f>
      </c>
      <c r="BY218" t="str">
        <f>IF($Y218="","",INDEX($AH$2:$AH$2000,$Y218)&amp;"")</f>
      </c>
      <c r="BZ218" t="str">
        <f>IF($Z218="","",INDEX($AH$2:$AH$2000,$Z218)&amp;"")</f>
      </c>
      <c r="CA218">
        <f>IF($Y218="","",INDEX($BV$2:$BV$2000,$Y218))</f>
      </c>
      <c r="CB218">
        <f>IF($Z218="","",INDEX($BV$2:$BV$2000,$Z218))</f>
      </c>
    </row>
    <row r="219">
      <c r="A219" t="str">
        <f>IF(TRIM(INDEX(games!$A:$A,ROW()))="","",TRIM(INDEX(games!$A:$A,ROW())))</f>
      </c>
      <c r="B219">
        <f>IF(OR($A219="",INDEX(games!$B:$B,ROW())=""),"",INDEX(games!$B:$B,ROW()))</f>
      </c>
      <c r="C219" t="str">
        <f>IF(OR($A219="",INDEX(games!$C:$C,ROW())=""),"",INDEX(games!$C:$C,ROW()))</f>
      </c>
      <c r="D219">
        <f>IF($A219="","",COUNTIF($W$2:$W$2500,$A219)+COUNTIF($X$2:$X$2500,$A219))</f>
      </c>
      <c r="E219">
        <f>IF($A219="","",IFERROR(MATCH($C219,$R$2:$R$5,0),0))</f>
      </c>
      <c r="F219">
        <f>IF($A219="","",MOD(ROW(),34))</f>
      </c>
      <c r="G219">
        <f>IF($A219="",NA(),IF($C219="Action",$B219,NA()))</f>
      </c>
      <c r="H219">
        <f>IF($A219="",NA(),IF($C219="Action",1+$F219*0.023,NA()))</f>
      </c>
      <c r="I219">
        <f>IF($A219="",NA(),IF($C219="Strategy",$B219,NA()))</f>
      </c>
      <c r="J219">
        <f>IF($A219="",NA(),IF($C219="Strategy",2+$F219*0.023,NA()))</f>
      </c>
      <c r="K219">
        <f>IF($A219="",NA(),IF($C219="Deckbuilder",$B219,NA()))</f>
      </c>
      <c r="L219">
        <f>IF($A219="",NA(),IF($C219="Deckbuilder",3+$F219*0.023,NA()))</f>
      </c>
      <c r="M219">
        <f>IF($A219="",NA(),IF($C219="Traditional",$B219,NA()))</f>
      </c>
      <c r="N219">
        <f>IF($A219="",NA(),IF($C219="Traditional",4+$F219*0.023,NA()))</f>
      </c>
      <c r="O219">
        <f>IF($A219="","",$D219+ROW()/1000000)</f>
      </c>
      <c r="P219" t="str">
        <f>IF(OR($A219="",INDEX(games!$H:$H,ROW())=""),"",INDEX(games!$H:$H,ROW()))</f>
      </c>
      <c r="Q219">
        <f>IF(OR($A219="",$P219&lt;&gt;"Yes"),"",$D219+ROW()/1000000)</f>
      </c>
      <c r="T219">
        <f>IF($Y219="","",INDEX($B$2:$B$2000,$Y219))</f>
      </c>
      <c r="U219">
        <f>IF($Z219="","",INDEX($B$2:$B$2000,$Z219))</f>
      </c>
      <c r="V219">
        <f>IF(OR($T219="",$U219=""),"",$U219-$T219)</f>
      </c>
      <c r="W219" t="str">
        <f>IF(TRIM(INDEX(connections!$A:$A,ROW()))="","",TRIM(INDEX(connections!$A:$A,ROW())))</f>
      </c>
      <c r="X219" t="str">
        <f>IF($W219="","",TRIM(INDEX(connections!$B:$B,ROW())))</f>
      </c>
      <c r="Y219">
        <f>IF($W219="","",IFERROR(MATCH($W219,$A$2:$A$2000,0),""))</f>
      </c>
      <c r="Z219">
        <f>IF($X219="","",IFERROR(MATCH($X219,$A$2:$A$2000,0),""))</f>
      </c>
      <c r="AA219" t="str">
        <f>IF($Y219="","",INDEX($P$2:$P$2000,$Y219))</f>
      </c>
      <c r="AB219" t="str">
        <f>IF($Z219="","",INDEX($P$2:$P$2000,$Z219))</f>
      </c>
      <c r="AC219">
        <f>IF(AND($AA219="Yes",$AB219="Yes"),1,"")</f>
      </c>
      <c r="AD219">
        <f>IF(OR($Y219="",$Z219=""),"",IF(INDEX($C$2:$C$2000,$Y219)=INDEX($C$2:$C$2000,$Z219),0,1))</f>
      </c>
      <c r="AE219">
        <f>IF($AC219&lt;&gt;1,"",IF(AND(INDEX($AG$2:$AG$2000,$Y219)=1,INDEX($AG$2:$AG$2000,$Z219)=1),1,""))</f>
      </c>
      <c r="AG219">
        <f>IF($A219="","",COUNTIFS($W$2:$W$2500,$A219,$AB$2:$AB$2500,"Yes")+COUNTIFS($X$2:$X$2500,$A219,$AA$2:$AA$2500,"Yes"))</f>
      </c>
      <c r="AH219" t="str">
        <f>IF(OR($P219&lt;&gt;"Yes",N($AG219)=0),"",IF(AND($AG219=1,COUNTIFS($W$2:$W$2500,$A219,$AE$2:$AE$2500,1)+COUNTIFS($X$2:$X$2500,$A219,$AE$2:$AE$2500,1)&gt;0),"","Yes"))</f>
      </c>
      <c r="AI219">
        <f>IF($AH219="Yes",$AG219,"")</f>
      </c>
      <c r="AJ219">
        <f>IF($AI219="","",$AI219+ROW()/1000000)</f>
      </c>
      <c r="AK219">
        <f>IF(OR($A219="",$P219="Yes",N($AG219)=0),"",$AG219+ROW()/1000000)</f>
      </c>
      <c r="AL219" t="str">
        <f>IF($A219="","",INDEX(games!$J:$J,ROW())&amp;"")</f>
      </c>
      <c r="AM219">
        <f>IF($A219="","",SUMPRODUCT($AO219:$BD219,'Map Analysis'!$AP$2^{0,1,2,3,4,5,6,7,8,9,10,11,12,13,14,15}))</f>
      </c>
      <c r="AN219">
        <f>IF($A219="","",$AM219+ROW()/10000000)</f>
      </c>
      <c r="AO219">
        <f>IF($A219="","",COUNTIF($W$2:$W$2500,$A219))</f>
      </c>
      <c r="AP219">
        <f>IF($A219="","",SUMIFS($BF$2:$BF$2500,$W$2:$W$2500,$A219))</f>
      </c>
      <c r="AQ219">
        <f>IF($A219="","",SUMIFS($BG$2:$BG$2500,$W$2:$W$2500,$A219))</f>
      </c>
      <c r="AR219">
        <f>IF($A219="","",SUMIFS($BH$2:$BH$2500,$W$2:$W$2500,$A219))</f>
      </c>
      <c r="AS219">
        <f>IF($A219="","",SUMIFS($BI$2:$BI$2500,$W$2:$W$2500,$A219))</f>
      </c>
      <c r="AT219">
        <f>IF($A219="","",SUMIFS($BJ$2:$BJ$2500,$W$2:$W$2500,$A219))</f>
      </c>
      <c r="AU219">
        <f>IF($A219="","",SUMIFS($BK$2:$BK$2500,$W$2:$W$2500,$A219))</f>
      </c>
      <c r="AV219">
        <f>IF($A219="","",SUMIFS($BL$2:$BL$2500,$W$2:$W$2500,$A219))</f>
      </c>
      <c r="AW219">
        <f>IF($A219="","",SUMIFS($BM$2:$BM$2500,$W$2:$W$2500,$A219))</f>
      </c>
      <c r="AX219">
        <f>IF($A219="","",SUMIFS($BN$2:$BN$2500,$W$2:$W$2500,$A219))</f>
      </c>
      <c r="AY219">
        <f>IF($A219="","",SUMIFS($BO$2:$BO$2500,$W$2:$W$2500,$A219))</f>
      </c>
      <c r="AZ219">
        <f>IF($A219="","",SUMIFS($BP$2:$BP$2500,$W$2:$W$2500,$A219))</f>
      </c>
      <c r="BA219">
        <f>IF($A219="","",SUMIFS($BQ$2:$BQ$2500,$W$2:$W$2500,$A219))</f>
      </c>
      <c r="BB219">
        <f>IF($A219="","",SUMIFS($BR$2:$BR$2500,$W$2:$W$2500,$A219))</f>
      </c>
      <c r="BC219">
        <f>IF($A219="","",SUMIFS($BS$2:$BS$2500,$W$2:$W$2500,$A219))</f>
      </c>
      <c r="BD219">
        <f>IF($A219="","",SUMIFS($BT$2:$BT$2500,$W$2:$W$2500,$A219))</f>
      </c>
      <c r="BF219">
        <f>IF($Z219="","",INDEX($AO$2:$AO$2000,$Z219))</f>
      </c>
      <c r="BG219">
        <f>IF($Z219="","",INDEX($AP$2:$AP$2000,$Z219))</f>
      </c>
      <c r="BH219">
        <f>IF($Z219="","",INDEX($AQ$2:$AQ$2000,$Z219))</f>
      </c>
      <c r="BI219">
        <f>IF($Z219="","",INDEX($AR$2:$AR$2000,$Z219))</f>
      </c>
      <c r="BJ219">
        <f>IF($Z219="","",INDEX($AS$2:$AS$2000,$Z219))</f>
      </c>
      <c r="BK219">
        <f>IF($Z219="","",INDEX($AT$2:$AT$2000,$Z219))</f>
      </c>
      <c r="BL219">
        <f>IF($Z219="","",INDEX($AU$2:$AU$2000,$Z219))</f>
      </c>
      <c r="BM219">
        <f>IF($Z219="","",INDEX($AV$2:$AV$2000,$Z219))</f>
      </c>
      <c r="BN219">
        <f>IF($Z219="","",INDEX($AW$2:$AW$2000,$Z219))</f>
      </c>
      <c r="BO219">
        <f>IF($Z219="","",INDEX($AX$2:$AX$2000,$Z219))</f>
      </c>
      <c r="BP219">
        <f>IF($Z219="","",INDEX($AY$2:$AY$2000,$Z219))</f>
      </c>
      <c r="BQ219">
        <f>IF($Z219="","",INDEX($AZ$2:$AZ$2000,$Z219))</f>
      </c>
      <c r="BR219">
        <f>IF($Z219="","",INDEX($BA$2:$BA$2000,$Z219))</f>
      </c>
      <c r="BS219">
        <f>IF($Z219="","",INDEX($BB$2:$BB$2000,$Z219))</f>
      </c>
      <c r="BT219">
        <f>IF($Z219="","",INDEX($BC$2:$BC$2000,$Z219))</f>
      </c>
      <c r="BV219">
        <f>IF(OR($A219="",$P219&lt;&gt;"Yes",$AH219="Yes"),"",1+N($AG219))</f>
      </c>
      <c r="BW219">
        <f>IF($A219="","",COUNTIFS($W$2:$W$2500,$A219,$BZ$2:$BZ$2500,"Yes")+COUNTIFS($X$2:$X$2500,$A219,$BY$2:$BY$2500,"Yes"))</f>
      </c>
      <c r="BX219">
        <f>IF(OR($A219="",$P219="Yes"),"",IF(N($BW219)=0,0,1+SUMIFS($CB$2:$CB$2500,$W$2:$W$2500,$A219)+SUMIFS($CA$2:$CA$2500,$X$2:$X$2500,$A219)))</f>
      </c>
      <c r="BY219" t="str">
        <f>IF($Y219="","",INDEX($AH$2:$AH$2000,$Y219)&amp;"")</f>
      </c>
      <c r="BZ219" t="str">
        <f>IF($Z219="","",INDEX($AH$2:$AH$2000,$Z219)&amp;"")</f>
      </c>
      <c r="CA219">
        <f>IF($Y219="","",INDEX($BV$2:$BV$2000,$Y219))</f>
      </c>
      <c r="CB219">
        <f>IF($Z219="","",INDEX($BV$2:$BV$2000,$Z219))</f>
      </c>
    </row>
    <row r="220">
      <c r="A220" t="str">
        <f>IF(TRIM(INDEX(games!$A:$A,ROW()))="","",TRIM(INDEX(games!$A:$A,ROW())))</f>
      </c>
      <c r="B220">
        <f>IF(OR($A220="",INDEX(games!$B:$B,ROW())=""),"",INDEX(games!$B:$B,ROW()))</f>
      </c>
      <c r="C220" t="str">
        <f>IF(OR($A220="",INDEX(games!$C:$C,ROW())=""),"",INDEX(games!$C:$C,ROW()))</f>
      </c>
      <c r="D220">
        <f>IF($A220="","",COUNTIF($W$2:$W$2500,$A220)+COUNTIF($X$2:$X$2500,$A220))</f>
      </c>
      <c r="E220">
        <f>IF($A220="","",IFERROR(MATCH($C220,$R$2:$R$5,0),0))</f>
      </c>
      <c r="F220">
        <f>IF($A220="","",MOD(ROW(),34))</f>
      </c>
      <c r="G220">
        <f>IF($A220="",NA(),IF($C220="Action",$B220,NA()))</f>
      </c>
      <c r="H220">
        <f>IF($A220="",NA(),IF($C220="Action",1+$F220*0.023,NA()))</f>
      </c>
      <c r="I220">
        <f>IF($A220="",NA(),IF($C220="Strategy",$B220,NA()))</f>
      </c>
      <c r="J220">
        <f>IF($A220="",NA(),IF($C220="Strategy",2+$F220*0.023,NA()))</f>
      </c>
      <c r="K220">
        <f>IF($A220="",NA(),IF($C220="Deckbuilder",$B220,NA()))</f>
      </c>
      <c r="L220">
        <f>IF($A220="",NA(),IF($C220="Deckbuilder",3+$F220*0.023,NA()))</f>
      </c>
      <c r="M220">
        <f>IF($A220="",NA(),IF($C220="Traditional",$B220,NA()))</f>
      </c>
      <c r="N220">
        <f>IF($A220="",NA(),IF($C220="Traditional",4+$F220*0.023,NA()))</f>
      </c>
      <c r="O220">
        <f>IF($A220="","",$D220+ROW()/1000000)</f>
      </c>
      <c r="P220" t="str">
        <f>IF(OR($A220="",INDEX(games!$H:$H,ROW())=""),"",INDEX(games!$H:$H,ROW()))</f>
      </c>
      <c r="Q220">
        <f>IF(OR($A220="",$P220&lt;&gt;"Yes"),"",$D220+ROW()/1000000)</f>
      </c>
      <c r="T220">
        <f>IF($Y220="","",INDEX($B$2:$B$2000,$Y220))</f>
      </c>
      <c r="U220">
        <f>IF($Z220="","",INDEX($B$2:$B$2000,$Z220))</f>
      </c>
      <c r="V220">
        <f>IF(OR($T220="",$U220=""),"",$U220-$T220)</f>
      </c>
      <c r="W220" t="str">
        <f>IF(TRIM(INDEX(connections!$A:$A,ROW()))="","",TRIM(INDEX(connections!$A:$A,ROW())))</f>
      </c>
      <c r="X220" t="str">
        <f>IF($W220="","",TRIM(INDEX(connections!$B:$B,ROW())))</f>
      </c>
      <c r="Y220">
        <f>IF($W220="","",IFERROR(MATCH($W220,$A$2:$A$2000,0),""))</f>
      </c>
      <c r="Z220">
        <f>IF($X220="","",IFERROR(MATCH($X220,$A$2:$A$2000,0),""))</f>
      </c>
      <c r="AA220" t="str">
        <f>IF($Y220="","",INDEX($P$2:$P$2000,$Y220))</f>
      </c>
      <c r="AB220" t="str">
        <f>IF($Z220="","",INDEX($P$2:$P$2000,$Z220))</f>
      </c>
      <c r="AC220">
        <f>IF(AND($AA220="Yes",$AB220="Yes"),1,"")</f>
      </c>
      <c r="AD220">
        <f>IF(OR($Y220="",$Z220=""),"",IF(INDEX($C$2:$C$2000,$Y220)=INDEX($C$2:$C$2000,$Z220),0,1))</f>
      </c>
      <c r="AE220">
        <f>IF($AC220&lt;&gt;1,"",IF(AND(INDEX($AG$2:$AG$2000,$Y220)=1,INDEX($AG$2:$AG$2000,$Z220)=1),1,""))</f>
      </c>
      <c r="AG220">
        <f>IF($A220="","",COUNTIFS($W$2:$W$2500,$A220,$AB$2:$AB$2500,"Yes")+COUNTIFS($X$2:$X$2500,$A220,$AA$2:$AA$2500,"Yes"))</f>
      </c>
      <c r="AH220" t="str">
        <f>IF(OR($P220&lt;&gt;"Yes",N($AG220)=0),"",IF(AND($AG220=1,COUNTIFS($W$2:$W$2500,$A220,$AE$2:$AE$2500,1)+COUNTIFS($X$2:$X$2500,$A220,$AE$2:$AE$2500,1)&gt;0),"","Yes"))</f>
      </c>
      <c r="AI220">
        <f>IF($AH220="Yes",$AG220,"")</f>
      </c>
      <c r="AJ220">
        <f>IF($AI220="","",$AI220+ROW()/1000000)</f>
      </c>
      <c r="AK220">
        <f>IF(OR($A220="",$P220="Yes",N($AG220)=0),"",$AG220+ROW()/1000000)</f>
      </c>
      <c r="AL220" t="str">
        <f>IF($A220="","",INDEX(games!$J:$J,ROW())&amp;"")</f>
      </c>
      <c r="AM220">
        <f>IF($A220="","",SUMPRODUCT($AO220:$BD220,'Map Analysis'!$AP$2^{0,1,2,3,4,5,6,7,8,9,10,11,12,13,14,15}))</f>
      </c>
      <c r="AN220">
        <f>IF($A220="","",$AM220+ROW()/10000000)</f>
      </c>
      <c r="AO220">
        <f>IF($A220="","",COUNTIF($W$2:$W$2500,$A220))</f>
      </c>
      <c r="AP220">
        <f>IF($A220="","",SUMIFS($BF$2:$BF$2500,$W$2:$W$2500,$A220))</f>
      </c>
      <c r="AQ220">
        <f>IF($A220="","",SUMIFS($BG$2:$BG$2500,$W$2:$W$2500,$A220))</f>
      </c>
      <c r="AR220">
        <f>IF($A220="","",SUMIFS($BH$2:$BH$2500,$W$2:$W$2500,$A220))</f>
      </c>
      <c r="AS220">
        <f>IF($A220="","",SUMIFS($BI$2:$BI$2500,$W$2:$W$2500,$A220))</f>
      </c>
      <c r="AT220">
        <f>IF($A220="","",SUMIFS($BJ$2:$BJ$2500,$W$2:$W$2500,$A220))</f>
      </c>
      <c r="AU220">
        <f>IF($A220="","",SUMIFS($BK$2:$BK$2500,$W$2:$W$2500,$A220))</f>
      </c>
      <c r="AV220">
        <f>IF($A220="","",SUMIFS($BL$2:$BL$2500,$W$2:$W$2500,$A220))</f>
      </c>
      <c r="AW220">
        <f>IF($A220="","",SUMIFS($BM$2:$BM$2500,$W$2:$W$2500,$A220))</f>
      </c>
      <c r="AX220">
        <f>IF($A220="","",SUMIFS($BN$2:$BN$2500,$W$2:$W$2500,$A220))</f>
      </c>
      <c r="AY220">
        <f>IF($A220="","",SUMIFS($BO$2:$BO$2500,$W$2:$W$2500,$A220))</f>
      </c>
      <c r="AZ220">
        <f>IF($A220="","",SUMIFS($BP$2:$BP$2500,$W$2:$W$2500,$A220))</f>
      </c>
      <c r="BA220">
        <f>IF($A220="","",SUMIFS($BQ$2:$BQ$2500,$W$2:$W$2500,$A220))</f>
      </c>
      <c r="BB220">
        <f>IF($A220="","",SUMIFS($BR$2:$BR$2500,$W$2:$W$2500,$A220))</f>
      </c>
      <c r="BC220">
        <f>IF($A220="","",SUMIFS($BS$2:$BS$2500,$W$2:$W$2500,$A220))</f>
      </c>
      <c r="BD220">
        <f>IF($A220="","",SUMIFS($BT$2:$BT$2500,$W$2:$W$2500,$A220))</f>
      </c>
      <c r="BF220">
        <f>IF($Z220="","",INDEX($AO$2:$AO$2000,$Z220))</f>
      </c>
      <c r="BG220">
        <f>IF($Z220="","",INDEX($AP$2:$AP$2000,$Z220))</f>
      </c>
      <c r="BH220">
        <f>IF($Z220="","",INDEX($AQ$2:$AQ$2000,$Z220))</f>
      </c>
      <c r="BI220">
        <f>IF($Z220="","",INDEX($AR$2:$AR$2000,$Z220))</f>
      </c>
      <c r="BJ220">
        <f>IF($Z220="","",INDEX($AS$2:$AS$2000,$Z220))</f>
      </c>
      <c r="BK220">
        <f>IF($Z220="","",INDEX($AT$2:$AT$2000,$Z220))</f>
      </c>
      <c r="BL220">
        <f>IF($Z220="","",INDEX($AU$2:$AU$2000,$Z220))</f>
      </c>
      <c r="BM220">
        <f>IF($Z220="","",INDEX($AV$2:$AV$2000,$Z220))</f>
      </c>
      <c r="BN220">
        <f>IF($Z220="","",INDEX($AW$2:$AW$2000,$Z220))</f>
      </c>
      <c r="BO220">
        <f>IF($Z220="","",INDEX($AX$2:$AX$2000,$Z220))</f>
      </c>
      <c r="BP220">
        <f>IF($Z220="","",INDEX($AY$2:$AY$2000,$Z220))</f>
      </c>
      <c r="BQ220">
        <f>IF($Z220="","",INDEX($AZ$2:$AZ$2000,$Z220))</f>
      </c>
      <c r="BR220">
        <f>IF($Z220="","",INDEX($BA$2:$BA$2000,$Z220))</f>
      </c>
      <c r="BS220">
        <f>IF($Z220="","",INDEX($BB$2:$BB$2000,$Z220))</f>
      </c>
      <c r="BT220">
        <f>IF($Z220="","",INDEX($BC$2:$BC$2000,$Z220))</f>
      </c>
      <c r="BV220">
        <f>IF(OR($A220="",$P220&lt;&gt;"Yes",$AH220="Yes"),"",1+N($AG220))</f>
      </c>
      <c r="BW220">
        <f>IF($A220="","",COUNTIFS($W$2:$W$2500,$A220,$BZ$2:$BZ$2500,"Yes")+COUNTIFS($X$2:$X$2500,$A220,$BY$2:$BY$2500,"Yes"))</f>
      </c>
      <c r="BX220">
        <f>IF(OR($A220="",$P220="Yes"),"",IF(N($BW220)=0,0,1+SUMIFS($CB$2:$CB$2500,$W$2:$W$2500,$A220)+SUMIFS($CA$2:$CA$2500,$X$2:$X$2500,$A220)))</f>
      </c>
      <c r="BY220" t="str">
        <f>IF($Y220="","",INDEX($AH$2:$AH$2000,$Y220)&amp;"")</f>
      </c>
      <c r="BZ220" t="str">
        <f>IF($Z220="","",INDEX($AH$2:$AH$2000,$Z220)&amp;"")</f>
      </c>
      <c r="CA220">
        <f>IF($Y220="","",INDEX($BV$2:$BV$2000,$Y220))</f>
      </c>
      <c r="CB220">
        <f>IF($Z220="","",INDEX($BV$2:$BV$2000,$Z220))</f>
      </c>
    </row>
    <row r="221">
      <c r="A221" t="str">
        <f>IF(TRIM(INDEX(games!$A:$A,ROW()))="","",TRIM(INDEX(games!$A:$A,ROW())))</f>
      </c>
      <c r="B221">
        <f>IF(OR($A221="",INDEX(games!$B:$B,ROW())=""),"",INDEX(games!$B:$B,ROW()))</f>
      </c>
      <c r="C221" t="str">
        <f>IF(OR($A221="",INDEX(games!$C:$C,ROW())=""),"",INDEX(games!$C:$C,ROW()))</f>
      </c>
      <c r="D221">
        <f>IF($A221="","",COUNTIF($W$2:$W$2500,$A221)+COUNTIF($X$2:$X$2500,$A221))</f>
      </c>
      <c r="E221">
        <f>IF($A221="","",IFERROR(MATCH($C221,$R$2:$R$5,0),0))</f>
      </c>
      <c r="F221">
        <f>IF($A221="","",MOD(ROW(),34))</f>
      </c>
      <c r="G221">
        <f>IF($A221="",NA(),IF($C221="Action",$B221,NA()))</f>
      </c>
      <c r="H221">
        <f>IF($A221="",NA(),IF($C221="Action",1+$F221*0.023,NA()))</f>
      </c>
      <c r="I221">
        <f>IF($A221="",NA(),IF($C221="Strategy",$B221,NA()))</f>
      </c>
      <c r="J221">
        <f>IF($A221="",NA(),IF($C221="Strategy",2+$F221*0.023,NA()))</f>
      </c>
      <c r="K221">
        <f>IF($A221="",NA(),IF($C221="Deckbuilder",$B221,NA()))</f>
      </c>
      <c r="L221">
        <f>IF($A221="",NA(),IF($C221="Deckbuilder",3+$F221*0.023,NA()))</f>
      </c>
      <c r="M221">
        <f>IF($A221="",NA(),IF($C221="Traditional",$B221,NA()))</f>
      </c>
      <c r="N221">
        <f>IF($A221="",NA(),IF($C221="Traditional",4+$F221*0.023,NA()))</f>
      </c>
      <c r="O221">
        <f>IF($A221="","",$D221+ROW()/1000000)</f>
      </c>
      <c r="P221" t="str">
        <f>IF(OR($A221="",INDEX(games!$H:$H,ROW())=""),"",INDEX(games!$H:$H,ROW()))</f>
      </c>
      <c r="Q221">
        <f>IF(OR($A221="",$P221&lt;&gt;"Yes"),"",$D221+ROW()/1000000)</f>
      </c>
      <c r="T221">
        <f>IF($Y221="","",INDEX($B$2:$B$2000,$Y221))</f>
      </c>
      <c r="U221">
        <f>IF($Z221="","",INDEX($B$2:$B$2000,$Z221))</f>
      </c>
      <c r="V221">
        <f>IF(OR($T221="",$U221=""),"",$U221-$T221)</f>
      </c>
      <c r="W221" t="str">
        <f>IF(TRIM(INDEX(connections!$A:$A,ROW()))="","",TRIM(INDEX(connections!$A:$A,ROW())))</f>
      </c>
      <c r="X221" t="str">
        <f>IF($W221="","",TRIM(INDEX(connections!$B:$B,ROW())))</f>
      </c>
      <c r="Y221">
        <f>IF($W221="","",IFERROR(MATCH($W221,$A$2:$A$2000,0),""))</f>
      </c>
      <c r="Z221">
        <f>IF($X221="","",IFERROR(MATCH($X221,$A$2:$A$2000,0),""))</f>
      </c>
      <c r="AA221" t="str">
        <f>IF($Y221="","",INDEX($P$2:$P$2000,$Y221))</f>
      </c>
      <c r="AB221" t="str">
        <f>IF($Z221="","",INDEX($P$2:$P$2000,$Z221))</f>
      </c>
      <c r="AC221">
        <f>IF(AND($AA221="Yes",$AB221="Yes"),1,"")</f>
      </c>
      <c r="AD221">
        <f>IF(OR($Y221="",$Z221=""),"",IF(INDEX($C$2:$C$2000,$Y221)=INDEX($C$2:$C$2000,$Z221),0,1))</f>
      </c>
      <c r="AE221">
        <f>IF($AC221&lt;&gt;1,"",IF(AND(INDEX($AG$2:$AG$2000,$Y221)=1,INDEX($AG$2:$AG$2000,$Z221)=1),1,""))</f>
      </c>
      <c r="AG221">
        <f>IF($A221="","",COUNTIFS($W$2:$W$2500,$A221,$AB$2:$AB$2500,"Yes")+COUNTIFS($X$2:$X$2500,$A221,$AA$2:$AA$2500,"Yes"))</f>
      </c>
      <c r="AH221" t="str">
        <f>IF(OR($P221&lt;&gt;"Yes",N($AG221)=0),"",IF(AND($AG221=1,COUNTIFS($W$2:$W$2500,$A221,$AE$2:$AE$2500,1)+COUNTIFS($X$2:$X$2500,$A221,$AE$2:$AE$2500,1)&gt;0),"","Yes"))</f>
      </c>
      <c r="AI221">
        <f>IF($AH221="Yes",$AG221,"")</f>
      </c>
      <c r="AJ221">
        <f>IF($AI221="","",$AI221+ROW()/1000000)</f>
      </c>
      <c r="AK221">
        <f>IF(OR($A221="",$P221="Yes",N($AG221)=0),"",$AG221+ROW()/1000000)</f>
      </c>
      <c r="AL221" t="str">
        <f>IF($A221="","",INDEX(games!$J:$J,ROW())&amp;"")</f>
      </c>
      <c r="AM221">
        <f>IF($A221="","",SUMPRODUCT($AO221:$BD221,'Map Analysis'!$AP$2^{0,1,2,3,4,5,6,7,8,9,10,11,12,13,14,15}))</f>
      </c>
      <c r="AN221">
        <f>IF($A221="","",$AM221+ROW()/10000000)</f>
      </c>
      <c r="AO221">
        <f>IF($A221="","",COUNTIF($W$2:$W$2500,$A221))</f>
      </c>
      <c r="AP221">
        <f>IF($A221="","",SUMIFS($BF$2:$BF$2500,$W$2:$W$2500,$A221))</f>
      </c>
      <c r="AQ221">
        <f>IF($A221="","",SUMIFS($BG$2:$BG$2500,$W$2:$W$2500,$A221))</f>
      </c>
      <c r="AR221">
        <f>IF($A221="","",SUMIFS($BH$2:$BH$2500,$W$2:$W$2500,$A221))</f>
      </c>
      <c r="AS221">
        <f>IF($A221="","",SUMIFS($BI$2:$BI$2500,$W$2:$W$2500,$A221))</f>
      </c>
      <c r="AT221">
        <f>IF($A221="","",SUMIFS($BJ$2:$BJ$2500,$W$2:$W$2500,$A221))</f>
      </c>
      <c r="AU221">
        <f>IF($A221="","",SUMIFS($BK$2:$BK$2500,$W$2:$W$2500,$A221))</f>
      </c>
      <c r="AV221">
        <f>IF($A221="","",SUMIFS($BL$2:$BL$2500,$W$2:$W$2500,$A221))</f>
      </c>
      <c r="AW221">
        <f>IF($A221="","",SUMIFS($BM$2:$BM$2500,$W$2:$W$2500,$A221))</f>
      </c>
      <c r="AX221">
        <f>IF($A221="","",SUMIFS($BN$2:$BN$2500,$W$2:$W$2500,$A221))</f>
      </c>
      <c r="AY221">
        <f>IF($A221="","",SUMIFS($BO$2:$BO$2500,$W$2:$W$2500,$A221))</f>
      </c>
      <c r="AZ221">
        <f>IF($A221="","",SUMIFS($BP$2:$BP$2500,$W$2:$W$2500,$A221))</f>
      </c>
      <c r="BA221">
        <f>IF($A221="","",SUMIFS($BQ$2:$BQ$2500,$W$2:$W$2500,$A221))</f>
      </c>
      <c r="BB221">
        <f>IF($A221="","",SUMIFS($BR$2:$BR$2500,$W$2:$W$2500,$A221))</f>
      </c>
      <c r="BC221">
        <f>IF($A221="","",SUMIFS($BS$2:$BS$2500,$W$2:$W$2500,$A221))</f>
      </c>
      <c r="BD221">
        <f>IF($A221="","",SUMIFS($BT$2:$BT$2500,$W$2:$W$2500,$A221))</f>
      </c>
      <c r="BF221">
        <f>IF($Z221="","",INDEX($AO$2:$AO$2000,$Z221))</f>
      </c>
      <c r="BG221">
        <f>IF($Z221="","",INDEX($AP$2:$AP$2000,$Z221))</f>
      </c>
      <c r="BH221">
        <f>IF($Z221="","",INDEX($AQ$2:$AQ$2000,$Z221))</f>
      </c>
      <c r="BI221">
        <f>IF($Z221="","",INDEX($AR$2:$AR$2000,$Z221))</f>
      </c>
      <c r="BJ221">
        <f>IF($Z221="","",INDEX($AS$2:$AS$2000,$Z221))</f>
      </c>
      <c r="BK221">
        <f>IF($Z221="","",INDEX($AT$2:$AT$2000,$Z221))</f>
      </c>
      <c r="BL221">
        <f>IF($Z221="","",INDEX($AU$2:$AU$2000,$Z221))</f>
      </c>
      <c r="BM221">
        <f>IF($Z221="","",INDEX($AV$2:$AV$2000,$Z221))</f>
      </c>
      <c r="BN221">
        <f>IF($Z221="","",INDEX($AW$2:$AW$2000,$Z221))</f>
      </c>
      <c r="BO221">
        <f>IF($Z221="","",INDEX($AX$2:$AX$2000,$Z221))</f>
      </c>
      <c r="BP221">
        <f>IF($Z221="","",INDEX($AY$2:$AY$2000,$Z221))</f>
      </c>
      <c r="BQ221">
        <f>IF($Z221="","",INDEX($AZ$2:$AZ$2000,$Z221))</f>
      </c>
      <c r="BR221">
        <f>IF($Z221="","",INDEX($BA$2:$BA$2000,$Z221))</f>
      </c>
      <c r="BS221">
        <f>IF($Z221="","",INDEX($BB$2:$BB$2000,$Z221))</f>
      </c>
      <c r="BT221">
        <f>IF($Z221="","",INDEX($BC$2:$BC$2000,$Z221))</f>
      </c>
      <c r="BV221">
        <f>IF(OR($A221="",$P221&lt;&gt;"Yes",$AH221="Yes"),"",1+N($AG221))</f>
      </c>
      <c r="BW221">
        <f>IF($A221="","",COUNTIFS($W$2:$W$2500,$A221,$BZ$2:$BZ$2500,"Yes")+COUNTIFS($X$2:$X$2500,$A221,$BY$2:$BY$2500,"Yes"))</f>
      </c>
      <c r="BX221">
        <f>IF(OR($A221="",$P221="Yes"),"",IF(N($BW221)=0,0,1+SUMIFS($CB$2:$CB$2500,$W$2:$W$2500,$A221)+SUMIFS($CA$2:$CA$2500,$X$2:$X$2500,$A221)))</f>
      </c>
      <c r="BY221" t="str">
        <f>IF($Y221="","",INDEX($AH$2:$AH$2000,$Y221)&amp;"")</f>
      </c>
      <c r="BZ221" t="str">
        <f>IF($Z221="","",INDEX($AH$2:$AH$2000,$Z221)&amp;"")</f>
      </c>
      <c r="CA221">
        <f>IF($Y221="","",INDEX($BV$2:$BV$2000,$Y221))</f>
      </c>
      <c r="CB221">
        <f>IF($Z221="","",INDEX($BV$2:$BV$2000,$Z221))</f>
      </c>
    </row>
    <row r="222">
      <c r="A222" t="str">
        <f>IF(TRIM(INDEX(games!$A:$A,ROW()))="","",TRIM(INDEX(games!$A:$A,ROW())))</f>
      </c>
      <c r="B222">
        <f>IF(OR($A222="",INDEX(games!$B:$B,ROW())=""),"",INDEX(games!$B:$B,ROW()))</f>
      </c>
      <c r="C222" t="str">
        <f>IF(OR($A222="",INDEX(games!$C:$C,ROW())=""),"",INDEX(games!$C:$C,ROW()))</f>
      </c>
      <c r="D222">
        <f>IF($A222="","",COUNTIF($W$2:$W$2500,$A222)+COUNTIF($X$2:$X$2500,$A222))</f>
      </c>
      <c r="E222">
        <f>IF($A222="","",IFERROR(MATCH($C222,$R$2:$R$5,0),0))</f>
      </c>
      <c r="F222">
        <f>IF($A222="","",MOD(ROW(),34))</f>
      </c>
      <c r="G222">
        <f>IF($A222="",NA(),IF($C222="Action",$B222,NA()))</f>
      </c>
      <c r="H222">
        <f>IF($A222="",NA(),IF($C222="Action",1+$F222*0.023,NA()))</f>
      </c>
      <c r="I222">
        <f>IF($A222="",NA(),IF($C222="Strategy",$B222,NA()))</f>
      </c>
      <c r="J222">
        <f>IF($A222="",NA(),IF($C222="Strategy",2+$F222*0.023,NA()))</f>
      </c>
      <c r="K222">
        <f>IF($A222="",NA(),IF($C222="Deckbuilder",$B222,NA()))</f>
      </c>
      <c r="L222">
        <f>IF($A222="",NA(),IF($C222="Deckbuilder",3+$F222*0.023,NA()))</f>
      </c>
      <c r="M222">
        <f>IF($A222="",NA(),IF($C222="Traditional",$B222,NA()))</f>
      </c>
      <c r="N222">
        <f>IF($A222="",NA(),IF($C222="Traditional",4+$F222*0.023,NA()))</f>
      </c>
      <c r="O222">
        <f>IF($A222="","",$D222+ROW()/1000000)</f>
      </c>
      <c r="P222" t="str">
        <f>IF(OR($A222="",INDEX(games!$H:$H,ROW())=""),"",INDEX(games!$H:$H,ROW()))</f>
      </c>
      <c r="Q222">
        <f>IF(OR($A222="",$P222&lt;&gt;"Yes"),"",$D222+ROW()/1000000)</f>
      </c>
      <c r="T222">
        <f>IF($Y222="","",INDEX($B$2:$B$2000,$Y222))</f>
      </c>
      <c r="U222">
        <f>IF($Z222="","",INDEX($B$2:$B$2000,$Z222))</f>
      </c>
      <c r="V222">
        <f>IF(OR($T222="",$U222=""),"",$U222-$T222)</f>
      </c>
      <c r="W222" t="str">
        <f>IF(TRIM(INDEX(connections!$A:$A,ROW()))="","",TRIM(INDEX(connections!$A:$A,ROW())))</f>
      </c>
      <c r="X222" t="str">
        <f>IF($W222="","",TRIM(INDEX(connections!$B:$B,ROW())))</f>
      </c>
      <c r="Y222">
        <f>IF($W222="","",IFERROR(MATCH($W222,$A$2:$A$2000,0),""))</f>
      </c>
      <c r="Z222">
        <f>IF($X222="","",IFERROR(MATCH($X222,$A$2:$A$2000,0),""))</f>
      </c>
      <c r="AA222" t="str">
        <f>IF($Y222="","",INDEX($P$2:$P$2000,$Y222))</f>
      </c>
      <c r="AB222" t="str">
        <f>IF($Z222="","",INDEX($P$2:$P$2000,$Z222))</f>
      </c>
      <c r="AC222">
        <f>IF(AND($AA222="Yes",$AB222="Yes"),1,"")</f>
      </c>
      <c r="AD222">
        <f>IF(OR($Y222="",$Z222=""),"",IF(INDEX($C$2:$C$2000,$Y222)=INDEX($C$2:$C$2000,$Z222),0,1))</f>
      </c>
      <c r="AE222">
        <f>IF($AC222&lt;&gt;1,"",IF(AND(INDEX($AG$2:$AG$2000,$Y222)=1,INDEX($AG$2:$AG$2000,$Z222)=1),1,""))</f>
      </c>
      <c r="AG222">
        <f>IF($A222="","",COUNTIFS($W$2:$W$2500,$A222,$AB$2:$AB$2500,"Yes")+COUNTIFS($X$2:$X$2500,$A222,$AA$2:$AA$2500,"Yes"))</f>
      </c>
      <c r="AH222" t="str">
        <f>IF(OR($P222&lt;&gt;"Yes",N($AG222)=0),"",IF(AND($AG222=1,COUNTIFS($W$2:$W$2500,$A222,$AE$2:$AE$2500,1)+COUNTIFS($X$2:$X$2500,$A222,$AE$2:$AE$2500,1)&gt;0),"","Yes"))</f>
      </c>
      <c r="AI222">
        <f>IF($AH222="Yes",$AG222,"")</f>
      </c>
      <c r="AJ222">
        <f>IF($AI222="","",$AI222+ROW()/1000000)</f>
      </c>
      <c r="AK222">
        <f>IF(OR($A222="",$P222="Yes",N($AG222)=0),"",$AG222+ROW()/1000000)</f>
      </c>
      <c r="AL222" t="str">
        <f>IF($A222="","",INDEX(games!$J:$J,ROW())&amp;"")</f>
      </c>
      <c r="AM222">
        <f>IF($A222="","",SUMPRODUCT($AO222:$BD222,'Map Analysis'!$AP$2^{0,1,2,3,4,5,6,7,8,9,10,11,12,13,14,15}))</f>
      </c>
      <c r="AN222">
        <f>IF($A222="","",$AM222+ROW()/10000000)</f>
      </c>
      <c r="AO222">
        <f>IF($A222="","",COUNTIF($W$2:$W$2500,$A222))</f>
      </c>
      <c r="AP222">
        <f>IF($A222="","",SUMIFS($BF$2:$BF$2500,$W$2:$W$2500,$A222))</f>
      </c>
      <c r="AQ222">
        <f>IF($A222="","",SUMIFS($BG$2:$BG$2500,$W$2:$W$2500,$A222))</f>
      </c>
      <c r="AR222">
        <f>IF($A222="","",SUMIFS($BH$2:$BH$2500,$W$2:$W$2500,$A222))</f>
      </c>
      <c r="AS222">
        <f>IF($A222="","",SUMIFS($BI$2:$BI$2500,$W$2:$W$2500,$A222))</f>
      </c>
      <c r="AT222">
        <f>IF($A222="","",SUMIFS($BJ$2:$BJ$2500,$W$2:$W$2500,$A222))</f>
      </c>
      <c r="AU222">
        <f>IF($A222="","",SUMIFS($BK$2:$BK$2500,$W$2:$W$2500,$A222))</f>
      </c>
      <c r="AV222">
        <f>IF($A222="","",SUMIFS($BL$2:$BL$2500,$W$2:$W$2500,$A222))</f>
      </c>
      <c r="AW222">
        <f>IF($A222="","",SUMIFS($BM$2:$BM$2500,$W$2:$W$2500,$A222))</f>
      </c>
      <c r="AX222">
        <f>IF($A222="","",SUMIFS($BN$2:$BN$2500,$W$2:$W$2500,$A222))</f>
      </c>
      <c r="AY222">
        <f>IF($A222="","",SUMIFS($BO$2:$BO$2500,$W$2:$W$2500,$A222))</f>
      </c>
      <c r="AZ222">
        <f>IF($A222="","",SUMIFS($BP$2:$BP$2500,$W$2:$W$2500,$A222))</f>
      </c>
      <c r="BA222">
        <f>IF($A222="","",SUMIFS($BQ$2:$BQ$2500,$W$2:$W$2500,$A222))</f>
      </c>
      <c r="BB222">
        <f>IF($A222="","",SUMIFS($BR$2:$BR$2500,$W$2:$W$2500,$A222))</f>
      </c>
      <c r="BC222">
        <f>IF($A222="","",SUMIFS($BS$2:$BS$2500,$W$2:$W$2500,$A222))</f>
      </c>
      <c r="BD222">
        <f>IF($A222="","",SUMIFS($BT$2:$BT$2500,$W$2:$W$2500,$A222))</f>
      </c>
      <c r="BF222">
        <f>IF($Z222="","",INDEX($AO$2:$AO$2000,$Z222))</f>
      </c>
      <c r="BG222">
        <f>IF($Z222="","",INDEX($AP$2:$AP$2000,$Z222))</f>
      </c>
      <c r="BH222">
        <f>IF($Z222="","",INDEX($AQ$2:$AQ$2000,$Z222))</f>
      </c>
      <c r="BI222">
        <f>IF($Z222="","",INDEX($AR$2:$AR$2000,$Z222))</f>
      </c>
      <c r="BJ222">
        <f>IF($Z222="","",INDEX($AS$2:$AS$2000,$Z222))</f>
      </c>
      <c r="BK222">
        <f>IF($Z222="","",INDEX($AT$2:$AT$2000,$Z222))</f>
      </c>
      <c r="BL222">
        <f>IF($Z222="","",INDEX($AU$2:$AU$2000,$Z222))</f>
      </c>
      <c r="BM222">
        <f>IF($Z222="","",INDEX($AV$2:$AV$2000,$Z222))</f>
      </c>
      <c r="BN222">
        <f>IF($Z222="","",INDEX($AW$2:$AW$2000,$Z222))</f>
      </c>
      <c r="BO222">
        <f>IF($Z222="","",INDEX($AX$2:$AX$2000,$Z222))</f>
      </c>
      <c r="BP222">
        <f>IF($Z222="","",INDEX($AY$2:$AY$2000,$Z222))</f>
      </c>
      <c r="BQ222">
        <f>IF($Z222="","",INDEX($AZ$2:$AZ$2000,$Z222))</f>
      </c>
      <c r="BR222">
        <f>IF($Z222="","",INDEX($BA$2:$BA$2000,$Z222))</f>
      </c>
      <c r="BS222">
        <f>IF($Z222="","",INDEX($BB$2:$BB$2000,$Z222))</f>
      </c>
      <c r="BT222">
        <f>IF($Z222="","",INDEX($BC$2:$BC$2000,$Z222))</f>
      </c>
      <c r="BV222">
        <f>IF(OR($A222="",$P222&lt;&gt;"Yes",$AH222="Yes"),"",1+N($AG222))</f>
      </c>
      <c r="BW222">
        <f>IF($A222="","",COUNTIFS($W$2:$W$2500,$A222,$BZ$2:$BZ$2500,"Yes")+COUNTIFS($X$2:$X$2500,$A222,$BY$2:$BY$2500,"Yes"))</f>
      </c>
      <c r="BX222">
        <f>IF(OR($A222="",$P222="Yes"),"",IF(N($BW222)=0,0,1+SUMIFS($CB$2:$CB$2500,$W$2:$W$2500,$A222)+SUMIFS($CA$2:$CA$2500,$X$2:$X$2500,$A222)))</f>
      </c>
      <c r="BY222" t="str">
        <f>IF($Y222="","",INDEX($AH$2:$AH$2000,$Y222)&amp;"")</f>
      </c>
      <c r="BZ222" t="str">
        <f>IF($Z222="","",INDEX($AH$2:$AH$2000,$Z222)&amp;"")</f>
      </c>
      <c r="CA222">
        <f>IF($Y222="","",INDEX($BV$2:$BV$2000,$Y222))</f>
      </c>
      <c r="CB222">
        <f>IF($Z222="","",INDEX($BV$2:$BV$2000,$Z222))</f>
      </c>
    </row>
    <row r="223">
      <c r="A223" t="str">
        <f>IF(TRIM(INDEX(games!$A:$A,ROW()))="","",TRIM(INDEX(games!$A:$A,ROW())))</f>
      </c>
      <c r="B223">
        <f>IF(OR($A223="",INDEX(games!$B:$B,ROW())=""),"",INDEX(games!$B:$B,ROW()))</f>
      </c>
      <c r="C223" t="str">
        <f>IF(OR($A223="",INDEX(games!$C:$C,ROW())=""),"",INDEX(games!$C:$C,ROW()))</f>
      </c>
      <c r="D223">
        <f>IF($A223="","",COUNTIF($W$2:$W$2500,$A223)+COUNTIF($X$2:$X$2500,$A223))</f>
      </c>
      <c r="E223">
        <f>IF($A223="","",IFERROR(MATCH($C223,$R$2:$R$5,0),0))</f>
      </c>
      <c r="F223">
        <f>IF($A223="","",MOD(ROW(),34))</f>
      </c>
      <c r="G223">
        <f>IF($A223="",NA(),IF($C223="Action",$B223,NA()))</f>
      </c>
      <c r="H223">
        <f>IF($A223="",NA(),IF($C223="Action",1+$F223*0.023,NA()))</f>
      </c>
      <c r="I223">
        <f>IF($A223="",NA(),IF($C223="Strategy",$B223,NA()))</f>
      </c>
      <c r="J223">
        <f>IF($A223="",NA(),IF($C223="Strategy",2+$F223*0.023,NA()))</f>
      </c>
      <c r="K223">
        <f>IF($A223="",NA(),IF($C223="Deckbuilder",$B223,NA()))</f>
      </c>
      <c r="L223">
        <f>IF($A223="",NA(),IF($C223="Deckbuilder",3+$F223*0.023,NA()))</f>
      </c>
      <c r="M223">
        <f>IF($A223="",NA(),IF($C223="Traditional",$B223,NA()))</f>
      </c>
      <c r="N223">
        <f>IF($A223="",NA(),IF($C223="Traditional",4+$F223*0.023,NA()))</f>
      </c>
      <c r="O223">
        <f>IF($A223="","",$D223+ROW()/1000000)</f>
      </c>
      <c r="P223" t="str">
        <f>IF(OR($A223="",INDEX(games!$H:$H,ROW())=""),"",INDEX(games!$H:$H,ROW()))</f>
      </c>
      <c r="Q223">
        <f>IF(OR($A223="",$P223&lt;&gt;"Yes"),"",$D223+ROW()/1000000)</f>
      </c>
      <c r="T223">
        <f>IF($Y223="","",INDEX($B$2:$B$2000,$Y223))</f>
      </c>
      <c r="U223">
        <f>IF($Z223="","",INDEX($B$2:$B$2000,$Z223))</f>
      </c>
      <c r="V223">
        <f>IF(OR($T223="",$U223=""),"",$U223-$T223)</f>
      </c>
      <c r="W223" t="str">
        <f>IF(TRIM(INDEX(connections!$A:$A,ROW()))="","",TRIM(INDEX(connections!$A:$A,ROW())))</f>
      </c>
      <c r="X223" t="str">
        <f>IF($W223="","",TRIM(INDEX(connections!$B:$B,ROW())))</f>
      </c>
      <c r="Y223">
        <f>IF($W223="","",IFERROR(MATCH($W223,$A$2:$A$2000,0),""))</f>
      </c>
      <c r="Z223">
        <f>IF($X223="","",IFERROR(MATCH($X223,$A$2:$A$2000,0),""))</f>
      </c>
      <c r="AA223" t="str">
        <f>IF($Y223="","",INDEX($P$2:$P$2000,$Y223))</f>
      </c>
      <c r="AB223" t="str">
        <f>IF($Z223="","",INDEX($P$2:$P$2000,$Z223))</f>
      </c>
      <c r="AC223">
        <f>IF(AND($AA223="Yes",$AB223="Yes"),1,"")</f>
      </c>
      <c r="AD223">
        <f>IF(OR($Y223="",$Z223=""),"",IF(INDEX($C$2:$C$2000,$Y223)=INDEX($C$2:$C$2000,$Z223),0,1))</f>
      </c>
      <c r="AE223">
        <f>IF($AC223&lt;&gt;1,"",IF(AND(INDEX($AG$2:$AG$2000,$Y223)=1,INDEX($AG$2:$AG$2000,$Z223)=1),1,""))</f>
      </c>
      <c r="AG223">
        <f>IF($A223="","",COUNTIFS($W$2:$W$2500,$A223,$AB$2:$AB$2500,"Yes")+COUNTIFS($X$2:$X$2500,$A223,$AA$2:$AA$2500,"Yes"))</f>
      </c>
      <c r="AH223" t="str">
        <f>IF(OR($P223&lt;&gt;"Yes",N($AG223)=0),"",IF(AND($AG223=1,COUNTIFS($W$2:$W$2500,$A223,$AE$2:$AE$2500,1)+COUNTIFS($X$2:$X$2500,$A223,$AE$2:$AE$2500,1)&gt;0),"","Yes"))</f>
      </c>
      <c r="AI223">
        <f>IF($AH223="Yes",$AG223,"")</f>
      </c>
      <c r="AJ223">
        <f>IF($AI223="","",$AI223+ROW()/1000000)</f>
      </c>
      <c r="AK223">
        <f>IF(OR($A223="",$P223="Yes",N($AG223)=0),"",$AG223+ROW()/1000000)</f>
      </c>
      <c r="AL223" t="str">
        <f>IF($A223="","",INDEX(games!$J:$J,ROW())&amp;"")</f>
      </c>
      <c r="AM223">
        <f>IF($A223="","",SUMPRODUCT($AO223:$BD223,'Map Analysis'!$AP$2^{0,1,2,3,4,5,6,7,8,9,10,11,12,13,14,15}))</f>
      </c>
      <c r="AN223">
        <f>IF($A223="","",$AM223+ROW()/10000000)</f>
      </c>
      <c r="AO223">
        <f>IF($A223="","",COUNTIF($W$2:$W$2500,$A223))</f>
      </c>
      <c r="AP223">
        <f>IF($A223="","",SUMIFS($BF$2:$BF$2500,$W$2:$W$2500,$A223))</f>
      </c>
      <c r="AQ223">
        <f>IF($A223="","",SUMIFS($BG$2:$BG$2500,$W$2:$W$2500,$A223))</f>
      </c>
      <c r="AR223">
        <f>IF($A223="","",SUMIFS($BH$2:$BH$2500,$W$2:$W$2500,$A223))</f>
      </c>
      <c r="AS223">
        <f>IF($A223="","",SUMIFS($BI$2:$BI$2500,$W$2:$W$2500,$A223))</f>
      </c>
      <c r="AT223">
        <f>IF($A223="","",SUMIFS($BJ$2:$BJ$2500,$W$2:$W$2500,$A223))</f>
      </c>
      <c r="AU223">
        <f>IF($A223="","",SUMIFS($BK$2:$BK$2500,$W$2:$W$2500,$A223))</f>
      </c>
      <c r="AV223">
        <f>IF($A223="","",SUMIFS($BL$2:$BL$2500,$W$2:$W$2500,$A223))</f>
      </c>
      <c r="AW223">
        <f>IF($A223="","",SUMIFS($BM$2:$BM$2500,$W$2:$W$2500,$A223))</f>
      </c>
      <c r="AX223">
        <f>IF($A223="","",SUMIFS($BN$2:$BN$2500,$W$2:$W$2500,$A223))</f>
      </c>
      <c r="AY223">
        <f>IF($A223="","",SUMIFS($BO$2:$BO$2500,$W$2:$W$2500,$A223))</f>
      </c>
      <c r="AZ223">
        <f>IF($A223="","",SUMIFS($BP$2:$BP$2500,$W$2:$W$2500,$A223))</f>
      </c>
      <c r="BA223">
        <f>IF($A223="","",SUMIFS($BQ$2:$BQ$2500,$W$2:$W$2500,$A223))</f>
      </c>
      <c r="BB223">
        <f>IF($A223="","",SUMIFS($BR$2:$BR$2500,$W$2:$W$2500,$A223))</f>
      </c>
      <c r="BC223">
        <f>IF($A223="","",SUMIFS($BS$2:$BS$2500,$W$2:$W$2500,$A223))</f>
      </c>
      <c r="BD223">
        <f>IF($A223="","",SUMIFS($BT$2:$BT$2500,$W$2:$W$2500,$A223))</f>
      </c>
      <c r="BF223">
        <f>IF($Z223="","",INDEX($AO$2:$AO$2000,$Z223))</f>
      </c>
      <c r="BG223">
        <f>IF($Z223="","",INDEX($AP$2:$AP$2000,$Z223))</f>
      </c>
      <c r="BH223">
        <f>IF($Z223="","",INDEX($AQ$2:$AQ$2000,$Z223))</f>
      </c>
      <c r="BI223">
        <f>IF($Z223="","",INDEX($AR$2:$AR$2000,$Z223))</f>
      </c>
      <c r="BJ223">
        <f>IF($Z223="","",INDEX($AS$2:$AS$2000,$Z223))</f>
      </c>
      <c r="BK223">
        <f>IF($Z223="","",INDEX($AT$2:$AT$2000,$Z223))</f>
      </c>
      <c r="BL223">
        <f>IF($Z223="","",INDEX($AU$2:$AU$2000,$Z223))</f>
      </c>
      <c r="BM223">
        <f>IF($Z223="","",INDEX($AV$2:$AV$2000,$Z223))</f>
      </c>
      <c r="BN223">
        <f>IF($Z223="","",INDEX($AW$2:$AW$2000,$Z223))</f>
      </c>
      <c r="BO223">
        <f>IF($Z223="","",INDEX($AX$2:$AX$2000,$Z223))</f>
      </c>
      <c r="BP223">
        <f>IF($Z223="","",INDEX($AY$2:$AY$2000,$Z223))</f>
      </c>
      <c r="BQ223">
        <f>IF($Z223="","",INDEX($AZ$2:$AZ$2000,$Z223))</f>
      </c>
      <c r="BR223">
        <f>IF($Z223="","",INDEX($BA$2:$BA$2000,$Z223))</f>
      </c>
      <c r="BS223">
        <f>IF($Z223="","",INDEX($BB$2:$BB$2000,$Z223))</f>
      </c>
      <c r="BT223">
        <f>IF($Z223="","",INDEX($BC$2:$BC$2000,$Z223))</f>
      </c>
      <c r="BV223">
        <f>IF(OR($A223="",$P223&lt;&gt;"Yes",$AH223="Yes"),"",1+N($AG223))</f>
      </c>
      <c r="BW223">
        <f>IF($A223="","",COUNTIFS($W$2:$W$2500,$A223,$BZ$2:$BZ$2500,"Yes")+COUNTIFS($X$2:$X$2500,$A223,$BY$2:$BY$2500,"Yes"))</f>
      </c>
      <c r="BX223">
        <f>IF(OR($A223="",$P223="Yes"),"",IF(N($BW223)=0,0,1+SUMIFS($CB$2:$CB$2500,$W$2:$W$2500,$A223)+SUMIFS($CA$2:$CA$2500,$X$2:$X$2500,$A223)))</f>
      </c>
      <c r="BY223" t="str">
        <f>IF($Y223="","",INDEX($AH$2:$AH$2000,$Y223)&amp;"")</f>
      </c>
      <c r="BZ223" t="str">
        <f>IF($Z223="","",INDEX($AH$2:$AH$2000,$Z223)&amp;"")</f>
      </c>
      <c r="CA223">
        <f>IF($Y223="","",INDEX($BV$2:$BV$2000,$Y223))</f>
      </c>
      <c r="CB223">
        <f>IF($Z223="","",INDEX($BV$2:$BV$2000,$Z223))</f>
      </c>
    </row>
    <row r="224">
      <c r="A224" t="str">
        <f>IF(TRIM(INDEX(games!$A:$A,ROW()))="","",TRIM(INDEX(games!$A:$A,ROW())))</f>
      </c>
      <c r="B224">
        <f>IF(OR($A224="",INDEX(games!$B:$B,ROW())=""),"",INDEX(games!$B:$B,ROW()))</f>
      </c>
      <c r="C224" t="str">
        <f>IF(OR($A224="",INDEX(games!$C:$C,ROW())=""),"",INDEX(games!$C:$C,ROW()))</f>
      </c>
      <c r="D224">
        <f>IF($A224="","",COUNTIF($W$2:$W$2500,$A224)+COUNTIF($X$2:$X$2500,$A224))</f>
      </c>
      <c r="E224">
        <f>IF($A224="","",IFERROR(MATCH($C224,$R$2:$R$5,0),0))</f>
      </c>
      <c r="F224">
        <f>IF($A224="","",MOD(ROW(),34))</f>
      </c>
      <c r="G224">
        <f>IF($A224="",NA(),IF($C224="Action",$B224,NA()))</f>
      </c>
      <c r="H224">
        <f>IF($A224="",NA(),IF($C224="Action",1+$F224*0.023,NA()))</f>
      </c>
      <c r="I224">
        <f>IF($A224="",NA(),IF($C224="Strategy",$B224,NA()))</f>
      </c>
      <c r="J224">
        <f>IF($A224="",NA(),IF($C224="Strategy",2+$F224*0.023,NA()))</f>
      </c>
      <c r="K224">
        <f>IF($A224="",NA(),IF($C224="Deckbuilder",$B224,NA()))</f>
      </c>
      <c r="L224">
        <f>IF($A224="",NA(),IF($C224="Deckbuilder",3+$F224*0.023,NA()))</f>
      </c>
      <c r="M224">
        <f>IF($A224="",NA(),IF($C224="Traditional",$B224,NA()))</f>
      </c>
      <c r="N224">
        <f>IF($A224="",NA(),IF($C224="Traditional",4+$F224*0.023,NA()))</f>
      </c>
      <c r="O224">
        <f>IF($A224="","",$D224+ROW()/1000000)</f>
      </c>
      <c r="P224" t="str">
        <f>IF(OR($A224="",INDEX(games!$H:$H,ROW())=""),"",INDEX(games!$H:$H,ROW()))</f>
      </c>
      <c r="Q224">
        <f>IF(OR($A224="",$P224&lt;&gt;"Yes"),"",$D224+ROW()/1000000)</f>
      </c>
      <c r="T224">
        <f>IF($Y224="","",INDEX($B$2:$B$2000,$Y224))</f>
      </c>
      <c r="U224">
        <f>IF($Z224="","",INDEX($B$2:$B$2000,$Z224))</f>
      </c>
      <c r="V224">
        <f>IF(OR($T224="",$U224=""),"",$U224-$T224)</f>
      </c>
      <c r="W224" t="str">
        <f>IF(TRIM(INDEX(connections!$A:$A,ROW()))="","",TRIM(INDEX(connections!$A:$A,ROW())))</f>
      </c>
      <c r="X224" t="str">
        <f>IF($W224="","",TRIM(INDEX(connections!$B:$B,ROW())))</f>
      </c>
      <c r="Y224">
        <f>IF($W224="","",IFERROR(MATCH($W224,$A$2:$A$2000,0),""))</f>
      </c>
      <c r="Z224">
        <f>IF($X224="","",IFERROR(MATCH($X224,$A$2:$A$2000,0),""))</f>
      </c>
      <c r="AA224" t="str">
        <f>IF($Y224="","",INDEX($P$2:$P$2000,$Y224))</f>
      </c>
      <c r="AB224" t="str">
        <f>IF($Z224="","",INDEX($P$2:$P$2000,$Z224))</f>
      </c>
      <c r="AC224">
        <f>IF(AND($AA224="Yes",$AB224="Yes"),1,"")</f>
      </c>
      <c r="AD224">
        <f>IF(OR($Y224="",$Z224=""),"",IF(INDEX($C$2:$C$2000,$Y224)=INDEX($C$2:$C$2000,$Z224),0,1))</f>
      </c>
      <c r="AE224">
        <f>IF($AC224&lt;&gt;1,"",IF(AND(INDEX($AG$2:$AG$2000,$Y224)=1,INDEX($AG$2:$AG$2000,$Z224)=1),1,""))</f>
      </c>
      <c r="AG224">
        <f>IF($A224="","",COUNTIFS($W$2:$W$2500,$A224,$AB$2:$AB$2500,"Yes")+COUNTIFS($X$2:$X$2500,$A224,$AA$2:$AA$2500,"Yes"))</f>
      </c>
      <c r="AH224" t="str">
        <f>IF(OR($P224&lt;&gt;"Yes",N($AG224)=0),"",IF(AND($AG224=1,COUNTIFS($W$2:$W$2500,$A224,$AE$2:$AE$2500,1)+COUNTIFS($X$2:$X$2500,$A224,$AE$2:$AE$2500,1)&gt;0),"","Yes"))</f>
      </c>
      <c r="AI224">
        <f>IF($AH224="Yes",$AG224,"")</f>
      </c>
      <c r="AJ224">
        <f>IF($AI224="","",$AI224+ROW()/1000000)</f>
      </c>
      <c r="AK224">
        <f>IF(OR($A224="",$P224="Yes",N($AG224)=0),"",$AG224+ROW()/1000000)</f>
      </c>
      <c r="AL224" t="str">
        <f>IF($A224="","",INDEX(games!$J:$J,ROW())&amp;"")</f>
      </c>
      <c r="AM224">
        <f>IF($A224="","",SUMPRODUCT($AO224:$BD224,'Map Analysis'!$AP$2^{0,1,2,3,4,5,6,7,8,9,10,11,12,13,14,15}))</f>
      </c>
      <c r="AN224">
        <f>IF($A224="","",$AM224+ROW()/10000000)</f>
      </c>
      <c r="AO224">
        <f>IF($A224="","",COUNTIF($W$2:$W$2500,$A224))</f>
      </c>
      <c r="AP224">
        <f>IF($A224="","",SUMIFS($BF$2:$BF$2500,$W$2:$W$2500,$A224))</f>
      </c>
      <c r="AQ224">
        <f>IF($A224="","",SUMIFS($BG$2:$BG$2500,$W$2:$W$2500,$A224))</f>
      </c>
      <c r="AR224">
        <f>IF($A224="","",SUMIFS($BH$2:$BH$2500,$W$2:$W$2500,$A224))</f>
      </c>
      <c r="AS224">
        <f>IF($A224="","",SUMIFS($BI$2:$BI$2500,$W$2:$W$2500,$A224))</f>
      </c>
      <c r="AT224">
        <f>IF($A224="","",SUMIFS($BJ$2:$BJ$2500,$W$2:$W$2500,$A224))</f>
      </c>
      <c r="AU224">
        <f>IF($A224="","",SUMIFS($BK$2:$BK$2500,$W$2:$W$2500,$A224))</f>
      </c>
      <c r="AV224">
        <f>IF($A224="","",SUMIFS($BL$2:$BL$2500,$W$2:$W$2500,$A224))</f>
      </c>
      <c r="AW224">
        <f>IF($A224="","",SUMIFS($BM$2:$BM$2500,$W$2:$W$2500,$A224))</f>
      </c>
      <c r="AX224">
        <f>IF($A224="","",SUMIFS($BN$2:$BN$2500,$W$2:$W$2500,$A224))</f>
      </c>
      <c r="AY224">
        <f>IF($A224="","",SUMIFS($BO$2:$BO$2500,$W$2:$W$2500,$A224))</f>
      </c>
      <c r="AZ224">
        <f>IF($A224="","",SUMIFS($BP$2:$BP$2500,$W$2:$W$2500,$A224))</f>
      </c>
      <c r="BA224">
        <f>IF($A224="","",SUMIFS($BQ$2:$BQ$2500,$W$2:$W$2500,$A224))</f>
      </c>
      <c r="BB224">
        <f>IF($A224="","",SUMIFS($BR$2:$BR$2500,$W$2:$W$2500,$A224))</f>
      </c>
      <c r="BC224">
        <f>IF($A224="","",SUMIFS($BS$2:$BS$2500,$W$2:$W$2500,$A224))</f>
      </c>
      <c r="BD224">
        <f>IF($A224="","",SUMIFS($BT$2:$BT$2500,$W$2:$W$2500,$A224))</f>
      </c>
      <c r="BF224">
        <f>IF($Z224="","",INDEX($AO$2:$AO$2000,$Z224))</f>
      </c>
      <c r="BG224">
        <f>IF($Z224="","",INDEX($AP$2:$AP$2000,$Z224))</f>
      </c>
      <c r="BH224">
        <f>IF($Z224="","",INDEX($AQ$2:$AQ$2000,$Z224))</f>
      </c>
      <c r="BI224">
        <f>IF($Z224="","",INDEX($AR$2:$AR$2000,$Z224))</f>
      </c>
      <c r="BJ224">
        <f>IF($Z224="","",INDEX($AS$2:$AS$2000,$Z224))</f>
      </c>
      <c r="BK224">
        <f>IF($Z224="","",INDEX($AT$2:$AT$2000,$Z224))</f>
      </c>
      <c r="BL224">
        <f>IF($Z224="","",INDEX($AU$2:$AU$2000,$Z224))</f>
      </c>
      <c r="BM224">
        <f>IF($Z224="","",INDEX($AV$2:$AV$2000,$Z224))</f>
      </c>
      <c r="BN224">
        <f>IF($Z224="","",INDEX($AW$2:$AW$2000,$Z224))</f>
      </c>
      <c r="BO224">
        <f>IF($Z224="","",INDEX($AX$2:$AX$2000,$Z224))</f>
      </c>
      <c r="BP224">
        <f>IF($Z224="","",INDEX($AY$2:$AY$2000,$Z224))</f>
      </c>
      <c r="BQ224">
        <f>IF($Z224="","",INDEX($AZ$2:$AZ$2000,$Z224))</f>
      </c>
      <c r="BR224">
        <f>IF($Z224="","",INDEX($BA$2:$BA$2000,$Z224))</f>
      </c>
      <c r="BS224">
        <f>IF($Z224="","",INDEX($BB$2:$BB$2000,$Z224))</f>
      </c>
      <c r="BT224">
        <f>IF($Z224="","",INDEX($BC$2:$BC$2000,$Z224))</f>
      </c>
      <c r="BV224">
        <f>IF(OR($A224="",$P224&lt;&gt;"Yes",$AH224="Yes"),"",1+N($AG224))</f>
      </c>
      <c r="BW224">
        <f>IF($A224="","",COUNTIFS($W$2:$W$2500,$A224,$BZ$2:$BZ$2500,"Yes")+COUNTIFS($X$2:$X$2500,$A224,$BY$2:$BY$2500,"Yes"))</f>
      </c>
      <c r="BX224">
        <f>IF(OR($A224="",$P224="Yes"),"",IF(N($BW224)=0,0,1+SUMIFS($CB$2:$CB$2500,$W$2:$W$2500,$A224)+SUMIFS($CA$2:$CA$2500,$X$2:$X$2500,$A224)))</f>
      </c>
      <c r="BY224" t="str">
        <f>IF($Y224="","",INDEX($AH$2:$AH$2000,$Y224)&amp;"")</f>
      </c>
      <c r="BZ224" t="str">
        <f>IF($Z224="","",INDEX($AH$2:$AH$2000,$Z224)&amp;"")</f>
      </c>
      <c r="CA224">
        <f>IF($Y224="","",INDEX($BV$2:$BV$2000,$Y224))</f>
      </c>
      <c r="CB224">
        <f>IF($Z224="","",INDEX($BV$2:$BV$2000,$Z224))</f>
      </c>
    </row>
    <row r="225">
      <c r="A225" t="str">
        <f>IF(TRIM(INDEX(games!$A:$A,ROW()))="","",TRIM(INDEX(games!$A:$A,ROW())))</f>
      </c>
      <c r="B225">
        <f>IF(OR($A225="",INDEX(games!$B:$B,ROW())=""),"",INDEX(games!$B:$B,ROW()))</f>
      </c>
      <c r="C225" t="str">
        <f>IF(OR($A225="",INDEX(games!$C:$C,ROW())=""),"",INDEX(games!$C:$C,ROW()))</f>
      </c>
      <c r="D225">
        <f>IF($A225="","",COUNTIF($W$2:$W$2500,$A225)+COUNTIF($X$2:$X$2500,$A225))</f>
      </c>
      <c r="E225">
        <f>IF($A225="","",IFERROR(MATCH($C225,$R$2:$R$5,0),0))</f>
      </c>
      <c r="F225">
        <f>IF($A225="","",MOD(ROW(),34))</f>
      </c>
      <c r="G225">
        <f>IF($A225="",NA(),IF($C225="Action",$B225,NA()))</f>
      </c>
      <c r="H225">
        <f>IF($A225="",NA(),IF($C225="Action",1+$F225*0.023,NA()))</f>
      </c>
      <c r="I225">
        <f>IF($A225="",NA(),IF($C225="Strategy",$B225,NA()))</f>
      </c>
      <c r="J225">
        <f>IF($A225="",NA(),IF($C225="Strategy",2+$F225*0.023,NA()))</f>
      </c>
      <c r="K225">
        <f>IF($A225="",NA(),IF($C225="Deckbuilder",$B225,NA()))</f>
      </c>
      <c r="L225">
        <f>IF($A225="",NA(),IF($C225="Deckbuilder",3+$F225*0.023,NA()))</f>
      </c>
      <c r="M225">
        <f>IF($A225="",NA(),IF($C225="Traditional",$B225,NA()))</f>
      </c>
      <c r="N225">
        <f>IF($A225="",NA(),IF($C225="Traditional",4+$F225*0.023,NA()))</f>
      </c>
      <c r="O225">
        <f>IF($A225="","",$D225+ROW()/1000000)</f>
      </c>
      <c r="P225" t="str">
        <f>IF(OR($A225="",INDEX(games!$H:$H,ROW())=""),"",INDEX(games!$H:$H,ROW()))</f>
      </c>
      <c r="Q225">
        <f>IF(OR($A225="",$P225&lt;&gt;"Yes"),"",$D225+ROW()/1000000)</f>
      </c>
      <c r="T225">
        <f>IF($Y225="","",INDEX($B$2:$B$2000,$Y225))</f>
      </c>
      <c r="U225">
        <f>IF($Z225="","",INDEX($B$2:$B$2000,$Z225))</f>
      </c>
      <c r="V225">
        <f>IF(OR($T225="",$U225=""),"",$U225-$T225)</f>
      </c>
      <c r="W225" t="str">
        <f>IF(TRIM(INDEX(connections!$A:$A,ROW()))="","",TRIM(INDEX(connections!$A:$A,ROW())))</f>
      </c>
      <c r="X225" t="str">
        <f>IF($W225="","",TRIM(INDEX(connections!$B:$B,ROW())))</f>
      </c>
      <c r="Y225">
        <f>IF($W225="","",IFERROR(MATCH($W225,$A$2:$A$2000,0),""))</f>
      </c>
      <c r="Z225">
        <f>IF($X225="","",IFERROR(MATCH($X225,$A$2:$A$2000,0),""))</f>
      </c>
      <c r="AA225" t="str">
        <f>IF($Y225="","",INDEX($P$2:$P$2000,$Y225))</f>
      </c>
      <c r="AB225" t="str">
        <f>IF($Z225="","",INDEX($P$2:$P$2000,$Z225))</f>
      </c>
      <c r="AC225">
        <f>IF(AND($AA225="Yes",$AB225="Yes"),1,"")</f>
      </c>
      <c r="AD225">
        <f>IF(OR($Y225="",$Z225=""),"",IF(INDEX($C$2:$C$2000,$Y225)=INDEX($C$2:$C$2000,$Z225),0,1))</f>
      </c>
      <c r="AE225">
        <f>IF($AC225&lt;&gt;1,"",IF(AND(INDEX($AG$2:$AG$2000,$Y225)=1,INDEX($AG$2:$AG$2000,$Z225)=1),1,""))</f>
      </c>
      <c r="AG225">
        <f>IF($A225="","",COUNTIFS($W$2:$W$2500,$A225,$AB$2:$AB$2500,"Yes")+COUNTIFS($X$2:$X$2500,$A225,$AA$2:$AA$2500,"Yes"))</f>
      </c>
      <c r="AH225" t="str">
        <f>IF(OR($P225&lt;&gt;"Yes",N($AG225)=0),"",IF(AND($AG225=1,COUNTIFS($W$2:$W$2500,$A225,$AE$2:$AE$2500,1)+COUNTIFS($X$2:$X$2500,$A225,$AE$2:$AE$2500,1)&gt;0),"","Yes"))</f>
      </c>
      <c r="AI225">
        <f>IF($AH225="Yes",$AG225,"")</f>
      </c>
      <c r="AJ225">
        <f>IF($AI225="","",$AI225+ROW()/1000000)</f>
      </c>
      <c r="AK225">
        <f>IF(OR($A225="",$P225="Yes",N($AG225)=0),"",$AG225+ROW()/1000000)</f>
      </c>
      <c r="AL225" t="str">
        <f>IF($A225="","",INDEX(games!$J:$J,ROW())&amp;"")</f>
      </c>
      <c r="AM225">
        <f>IF($A225="","",SUMPRODUCT($AO225:$BD225,'Map Analysis'!$AP$2^{0,1,2,3,4,5,6,7,8,9,10,11,12,13,14,15}))</f>
      </c>
      <c r="AN225">
        <f>IF($A225="","",$AM225+ROW()/10000000)</f>
      </c>
      <c r="AO225">
        <f>IF($A225="","",COUNTIF($W$2:$W$2500,$A225))</f>
      </c>
      <c r="AP225">
        <f>IF($A225="","",SUMIFS($BF$2:$BF$2500,$W$2:$W$2500,$A225))</f>
      </c>
      <c r="AQ225">
        <f>IF($A225="","",SUMIFS($BG$2:$BG$2500,$W$2:$W$2500,$A225))</f>
      </c>
      <c r="AR225">
        <f>IF($A225="","",SUMIFS($BH$2:$BH$2500,$W$2:$W$2500,$A225))</f>
      </c>
      <c r="AS225">
        <f>IF($A225="","",SUMIFS($BI$2:$BI$2500,$W$2:$W$2500,$A225))</f>
      </c>
      <c r="AT225">
        <f>IF($A225="","",SUMIFS($BJ$2:$BJ$2500,$W$2:$W$2500,$A225))</f>
      </c>
      <c r="AU225">
        <f>IF($A225="","",SUMIFS($BK$2:$BK$2500,$W$2:$W$2500,$A225))</f>
      </c>
      <c r="AV225">
        <f>IF($A225="","",SUMIFS($BL$2:$BL$2500,$W$2:$W$2500,$A225))</f>
      </c>
      <c r="AW225">
        <f>IF($A225="","",SUMIFS($BM$2:$BM$2500,$W$2:$W$2500,$A225))</f>
      </c>
      <c r="AX225">
        <f>IF($A225="","",SUMIFS($BN$2:$BN$2500,$W$2:$W$2500,$A225))</f>
      </c>
      <c r="AY225">
        <f>IF($A225="","",SUMIFS($BO$2:$BO$2500,$W$2:$W$2500,$A225))</f>
      </c>
      <c r="AZ225">
        <f>IF($A225="","",SUMIFS($BP$2:$BP$2500,$W$2:$W$2500,$A225))</f>
      </c>
      <c r="BA225">
        <f>IF($A225="","",SUMIFS($BQ$2:$BQ$2500,$W$2:$W$2500,$A225))</f>
      </c>
      <c r="BB225">
        <f>IF($A225="","",SUMIFS($BR$2:$BR$2500,$W$2:$W$2500,$A225))</f>
      </c>
      <c r="BC225">
        <f>IF($A225="","",SUMIFS($BS$2:$BS$2500,$W$2:$W$2500,$A225))</f>
      </c>
      <c r="BD225">
        <f>IF($A225="","",SUMIFS($BT$2:$BT$2500,$W$2:$W$2500,$A225))</f>
      </c>
      <c r="BF225">
        <f>IF($Z225="","",INDEX($AO$2:$AO$2000,$Z225))</f>
      </c>
      <c r="BG225">
        <f>IF($Z225="","",INDEX($AP$2:$AP$2000,$Z225))</f>
      </c>
      <c r="BH225">
        <f>IF($Z225="","",INDEX($AQ$2:$AQ$2000,$Z225))</f>
      </c>
      <c r="BI225">
        <f>IF($Z225="","",INDEX($AR$2:$AR$2000,$Z225))</f>
      </c>
      <c r="BJ225">
        <f>IF($Z225="","",INDEX($AS$2:$AS$2000,$Z225))</f>
      </c>
      <c r="BK225">
        <f>IF($Z225="","",INDEX($AT$2:$AT$2000,$Z225))</f>
      </c>
      <c r="BL225">
        <f>IF($Z225="","",INDEX($AU$2:$AU$2000,$Z225))</f>
      </c>
      <c r="BM225">
        <f>IF($Z225="","",INDEX($AV$2:$AV$2000,$Z225))</f>
      </c>
      <c r="BN225">
        <f>IF($Z225="","",INDEX($AW$2:$AW$2000,$Z225))</f>
      </c>
      <c r="BO225">
        <f>IF($Z225="","",INDEX($AX$2:$AX$2000,$Z225))</f>
      </c>
      <c r="BP225">
        <f>IF($Z225="","",INDEX($AY$2:$AY$2000,$Z225))</f>
      </c>
      <c r="BQ225">
        <f>IF($Z225="","",INDEX($AZ$2:$AZ$2000,$Z225))</f>
      </c>
      <c r="BR225">
        <f>IF($Z225="","",INDEX($BA$2:$BA$2000,$Z225))</f>
      </c>
      <c r="BS225">
        <f>IF($Z225="","",INDEX($BB$2:$BB$2000,$Z225))</f>
      </c>
      <c r="BT225">
        <f>IF($Z225="","",INDEX($BC$2:$BC$2000,$Z225))</f>
      </c>
      <c r="BV225">
        <f>IF(OR($A225="",$P225&lt;&gt;"Yes",$AH225="Yes"),"",1+N($AG225))</f>
      </c>
      <c r="BW225">
        <f>IF($A225="","",COUNTIFS($W$2:$W$2500,$A225,$BZ$2:$BZ$2500,"Yes")+COUNTIFS($X$2:$X$2500,$A225,$BY$2:$BY$2500,"Yes"))</f>
      </c>
      <c r="BX225">
        <f>IF(OR($A225="",$P225="Yes"),"",IF(N($BW225)=0,0,1+SUMIFS($CB$2:$CB$2500,$W$2:$W$2500,$A225)+SUMIFS($CA$2:$CA$2500,$X$2:$X$2500,$A225)))</f>
      </c>
      <c r="BY225" t="str">
        <f>IF($Y225="","",INDEX($AH$2:$AH$2000,$Y225)&amp;"")</f>
      </c>
      <c r="BZ225" t="str">
        <f>IF($Z225="","",INDEX($AH$2:$AH$2000,$Z225)&amp;"")</f>
      </c>
      <c r="CA225">
        <f>IF($Y225="","",INDEX($BV$2:$BV$2000,$Y225))</f>
      </c>
      <c r="CB225">
        <f>IF($Z225="","",INDEX($BV$2:$BV$2000,$Z225))</f>
      </c>
    </row>
    <row r="226">
      <c r="A226" t="str">
        <f>IF(TRIM(INDEX(games!$A:$A,ROW()))="","",TRIM(INDEX(games!$A:$A,ROW())))</f>
      </c>
      <c r="B226">
        <f>IF(OR($A226="",INDEX(games!$B:$B,ROW())=""),"",INDEX(games!$B:$B,ROW()))</f>
      </c>
      <c r="C226" t="str">
        <f>IF(OR($A226="",INDEX(games!$C:$C,ROW())=""),"",INDEX(games!$C:$C,ROW()))</f>
      </c>
      <c r="D226">
        <f>IF($A226="","",COUNTIF($W$2:$W$2500,$A226)+COUNTIF($X$2:$X$2500,$A226))</f>
      </c>
      <c r="E226">
        <f>IF($A226="","",IFERROR(MATCH($C226,$R$2:$R$5,0),0))</f>
      </c>
      <c r="F226">
        <f>IF($A226="","",MOD(ROW(),34))</f>
      </c>
      <c r="G226">
        <f>IF($A226="",NA(),IF($C226="Action",$B226,NA()))</f>
      </c>
      <c r="H226">
        <f>IF($A226="",NA(),IF($C226="Action",1+$F226*0.023,NA()))</f>
      </c>
      <c r="I226">
        <f>IF($A226="",NA(),IF($C226="Strategy",$B226,NA()))</f>
      </c>
      <c r="J226">
        <f>IF($A226="",NA(),IF($C226="Strategy",2+$F226*0.023,NA()))</f>
      </c>
      <c r="K226">
        <f>IF($A226="",NA(),IF($C226="Deckbuilder",$B226,NA()))</f>
      </c>
      <c r="L226">
        <f>IF($A226="",NA(),IF($C226="Deckbuilder",3+$F226*0.023,NA()))</f>
      </c>
      <c r="M226">
        <f>IF($A226="",NA(),IF($C226="Traditional",$B226,NA()))</f>
      </c>
      <c r="N226">
        <f>IF($A226="",NA(),IF($C226="Traditional",4+$F226*0.023,NA()))</f>
      </c>
      <c r="O226">
        <f>IF($A226="","",$D226+ROW()/1000000)</f>
      </c>
      <c r="P226" t="str">
        <f>IF(OR($A226="",INDEX(games!$H:$H,ROW())=""),"",INDEX(games!$H:$H,ROW()))</f>
      </c>
      <c r="Q226">
        <f>IF(OR($A226="",$P226&lt;&gt;"Yes"),"",$D226+ROW()/1000000)</f>
      </c>
      <c r="T226">
        <f>IF($Y226="","",INDEX($B$2:$B$2000,$Y226))</f>
      </c>
      <c r="U226">
        <f>IF($Z226="","",INDEX($B$2:$B$2000,$Z226))</f>
      </c>
      <c r="V226">
        <f>IF(OR($T226="",$U226=""),"",$U226-$T226)</f>
      </c>
      <c r="W226" t="str">
        <f>IF(TRIM(INDEX(connections!$A:$A,ROW()))="","",TRIM(INDEX(connections!$A:$A,ROW())))</f>
      </c>
      <c r="X226" t="str">
        <f>IF($W226="","",TRIM(INDEX(connections!$B:$B,ROW())))</f>
      </c>
      <c r="Y226">
        <f>IF($W226="","",IFERROR(MATCH($W226,$A$2:$A$2000,0),""))</f>
      </c>
      <c r="Z226">
        <f>IF($X226="","",IFERROR(MATCH($X226,$A$2:$A$2000,0),""))</f>
      </c>
      <c r="AA226" t="str">
        <f>IF($Y226="","",INDEX($P$2:$P$2000,$Y226))</f>
      </c>
      <c r="AB226" t="str">
        <f>IF($Z226="","",INDEX($P$2:$P$2000,$Z226))</f>
      </c>
      <c r="AC226">
        <f>IF(AND($AA226="Yes",$AB226="Yes"),1,"")</f>
      </c>
      <c r="AD226">
        <f>IF(OR($Y226="",$Z226=""),"",IF(INDEX($C$2:$C$2000,$Y226)=INDEX($C$2:$C$2000,$Z226),0,1))</f>
      </c>
      <c r="AE226">
        <f>IF($AC226&lt;&gt;1,"",IF(AND(INDEX($AG$2:$AG$2000,$Y226)=1,INDEX($AG$2:$AG$2000,$Z226)=1),1,""))</f>
      </c>
      <c r="AG226">
        <f>IF($A226="","",COUNTIFS($W$2:$W$2500,$A226,$AB$2:$AB$2500,"Yes")+COUNTIFS($X$2:$X$2500,$A226,$AA$2:$AA$2500,"Yes"))</f>
      </c>
      <c r="AH226" t="str">
        <f>IF(OR($P226&lt;&gt;"Yes",N($AG226)=0),"",IF(AND($AG226=1,COUNTIFS($W$2:$W$2500,$A226,$AE$2:$AE$2500,1)+COUNTIFS($X$2:$X$2500,$A226,$AE$2:$AE$2500,1)&gt;0),"","Yes"))</f>
      </c>
      <c r="AI226">
        <f>IF($AH226="Yes",$AG226,"")</f>
      </c>
      <c r="AJ226">
        <f>IF($AI226="","",$AI226+ROW()/1000000)</f>
      </c>
      <c r="AK226">
        <f>IF(OR($A226="",$P226="Yes",N($AG226)=0),"",$AG226+ROW()/1000000)</f>
      </c>
      <c r="AL226" t="str">
        <f>IF($A226="","",INDEX(games!$J:$J,ROW())&amp;"")</f>
      </c>
      <c r="AM226">
        <f>IF($A226="","",SUMPRODUCT($AO226:$BD226,'Map Analysis'!$AP$2^{0,1,2,3,4,5,6,7,8,9,10,11,12,13,14,15}))</f>
      </c>
      <c r="AN226">
        <f>IF($A226="","",$AM226+ROW()/10000000)</f>
      </c>
      <c r="AO226">
        <f>IF($A226="","",COUNTIF($W$2:$W$2500,$A226))</f>
      </c>
      <c r="AP226">
        <f>IF($A226="","",SUMIFS($BF$2:$BF$2500,$W$2:$W$2500,$A226))</f>
      </c>
      <c r="AQ226">
        <f>IF($A226="","",SUMIFS($BG$2:$BG$2500,$W$2:$W$2500,$A226))</f>
      </c>
      <c r="AR226">
        <f>IF($A226="","",SUMIFS($BH$2:$BH$2500,$W$2:$W$2500,$A226))</f>
      </c>
      <c r="AS226">
        <f>IF($A226="","",SUMIFS($BI$2:$BI$2500,$W$2:$W$2500,$A226))</f>
      </c>
      <c r="AT226">
        <f>IF($A226="","",SUMIFS($BJ$2:$BJ$2500,$W$2:$W$2500,$A226))</f>
      </c>
      <c r="AU226">
        <f>IF($A226="","",SUMIFS($BK$2:$BK$2500,$W$2:$W$2500,$A226))</f>
      </c>
      <c r="AV226">
        <f>IF($A226="","",SUMIFS($BL$2:$BL$2500,$W$2:$W$2500,$A226))</f>
      </c>
      <c r="AW226">
        <f>IF($A226="","",SUMIFS($BM$2:$BM$2500,$W$2:$W$2500,$A226))</f>
      </c>
      <c r="AX226">
        <f>IF($A226="","",SUMIFS($BN$2:$BN$2500,$W$2:$W$2500,$A226))</f>
      </c>
      <c r="AY226">
        <f>IF($A226="","",SUMIFS($BO$2:$BO$2500,$W$2:$W$2500,$A226))</f>
      </c>
      <c r="AZ226">
        <f>IF($A226="","",SUMIFS($BP$2:$BP$2500,$W$2:$W$2500,$A226))</f>
      </c>
      <c r="BA226">
        <f>IF($A226="","",SUMIFS($BQ$2:$BQ$2500,$W$2:$W$2500,$A226))</f>
      </c>
      <c r="BB226">
        <f>IF($A226="","",SUMIFS($BR$2:$BR$2500,$W$2:$W$2500,$A226))</f>
      </c>
      <c r="BC226">
        <f>IF($A226="","",SUMIFS($BS$2:$BS$2500,$W$2:$W$2500,$A226))</f>
      </c>
      <c r="BD226">
        <f>IF($A226="","",SUMIFS($BT$2:$BT$2500,$W$2:$W$2500,$A226))</f>
      </c>
      <c r="BF226">
        <f>IF($Z226="","",INDEX($AO$2:$AO$2000,$Z226))</f>
      </c>
      <c r="BG226">
        <f>IF($Z226="","",INDEX($AP$2:$AP$2000,$Z226))</f>
      </c>
      <c r="BH226">
        <f>IF($Z226="","",INDEX($AQ$2:$AQ$2000,$Z226))</f>
      </c>
      <c r="BI226">
        <f>IF($Z226="","",INDEX($AR$2:$AR$2000,$Z226))</f>
      </c>
      <c r="BJ226">
        <f>IF($Z226="","",INDEX($AS$2:$AS$2000,$Z226))</f>
      </c>
      <c r="BK226">
        <f>IF($Z226="","",INDEX($AT$2:$AT$2000,$Z226))</f>
      </c>
      <c r="BL226">
        <f>IF($Z226="","",INDEX($AU$2:$AU$2000,$Z226))</f>
      </c>
      <c r="BM226">
        <f>IF($Z226="","",INDEX($AV$2:$AV$2000,$Z226))</f>
      </c>
      <c r="BN226">
        <f>IF($Z226="","",INDEX($AW$2:$AW$2000,$Z226))</f>
      </c>
      <c r="BO226">
        <f>IF($Z226="","",INDEX($AX$2:$AX$2000,$Z226))</f>
      </c>
      <c r="BP226">
        <f>IF($Z226="","",INDEX($AY$2:$AY$2000,$Z226))</f>
      </c>
      <c r="BQ226">
        <f>IF($Z226="","",INDEX($AZ$2:$AZ$2000,$Z226))</f>
      </c>
      <c r="BR226">
        <f>IF($Z226="","",INDEX($BA$2:$BA$2000,$Z226))</f>
      </c>
      <c r="BS226">
        <f>IF($Z226="","",INDEX($BB$2:$BB$2000,$Z226))</f>
      </c>
      <c r="BT226">
        <f>IF($Z226="","",INDEX($BC$2:$BC$2000,$Z226))</f>
      </c>
      <c r="BV226">
        <f>IF(OR($A226="",$P226&lt;&gt;"Yes",$AH226="Yes"),"",1+N($AG226))</f>
      </c>
      <c r="BW226">
        <f>IF($A226="","",COUNTIFS($W$2:$W$2500,$A226,$BZ$2:$BZ$2500,"Yes")+COUNTIFS($X$2:$X$2500,$A226,$BY$2:$BY$2500,"Yes"))</f>
      </c>
      <c r="BX226">
        <f>IF(OR($A226="",$P226="Yes"),"",IF(N($BW226)=0,0,1+SUMIFS($CB$2:$CB$2500,$W$2:$W$2500,$A226)+SUMIFS($CA$2:$CA$2500,$X$2:$X$2500,$A226)))</f>
      </c>
      <c r="BY226" t="str">
        <f>IF($Y226="","",INDEX($AH$2:$AH$2000,$Y226)&amp;"")</f>
      </c>
      <c r="BZ226" t="str">
        <f>IF($Z226="","",INDEX($AH$2:$AH$2000,$Z226)&amp;"")</f>
      </c>
      <c r="CA226">
        <f>IF($Y226="","",INDEX($BV$2:$BV$2000,$Y226))</f>
      </c>
      <c r="CB226">
        <f>IF($Z226="","",INDEX($BV$2:$BV$2000,$Z226))</f>
      </c>
    </row>
    <row r="227">
      <c r="A227" t="str">
        <f>IF(TRIM(INDEX(games!$A:$A,ROW()))="","",TRIM(INDEX(games!$A:$A,ROW())))</f>
      </c>
      <c r="B227">
        <f>IF(OR($A227="",INDEX(games!$B:$B,ROW())=""),"",INDEX(games!$B:$B,ROW()))</f>
      </c>
      <c r="C227" t="str">
        <f>IF(OR($A227="",INDEX(games!$C:$C,ROW())=""),"",INDEX(games!$C:$C,ROW()))</f>
      </c>
      <c r="D227">
        <f>IF($A227="","",COUNTIF($W$2:$W$2500,$A227)+COUNTIF($X$2:$X$2500,$A227))</f>
      </c>
      <c r="E227">
        <f>IF($A227="","",IFERROR(MATCH($C227,$R$2:$R$5,0),0))</f>
      </c>
      <c r="F227">
        <f>IF($A227="","",MOD(ROW(),34))</f>
      </c>
      <c r="G227">
        <f>IF($A227="",NA(),IF($C227="Action",$B227,NA()))</f>
      </c>
      <c r="H227">
        <f>IF($A227="",NA(),IF($C227="Action",1+$F227*0.023,NA()))</f>
      </c>
      <c r="I227">
        <f>IF($A227="",NA(),IF($C227="Strategy",$B227,NA()))</f>
      </c>
      <c r="J227">
        <f>IF($A227="",NA(),IF($C227="Strategy",2+$F227*0.023,NA()))</f>
      </c>
      <c r="K227">
        <f>IF($A227="",NA(),IF($C227="Deckbuilder",$B227,NA()))</f>
      </c>
      <c r="L227">
        <f>IF($A227="",NA(),IF($C227="Deckbuilder",3+$F227*0.023,NA()))</f>
      </c>
      <c r="M227">
        <f>IF($A227="",NA(),IF($C227="Traditional",$B227,NA()))</f>
      </c>
      <c r="N227">
        <f>IF($A227="",NA(),IF($C227="Traditional",4+$F227*0.023,NA()))</f>
      </c>
      <c r="O227">
        <f>IF($A227="","",$D227+ROW()/1000000)</f>
      </c>
      <c r="P227" t="str">
        <f>IF(OR($A227="",INDEX(games!$H:$H,ROW())=""),"",INDEX(games!$H:$H,ROW()))</f>
      </c>
      <c r="Q227">
        <f>IF(OR($A227="",$P227&lt;&gt;"Yes"),"",$D227+ROW()/1000000)</f>
      </c>
      <c r="T227">
        <f>IF($Y227="","",INDEX($B$2:$B$2000,$Y227))</f>
      </c>
      <c r="U227">
        <f>IF($Z227="","",INDEX($B$2:$B$2000,$Z227))</f>
      </c>
      <c r="V227">
        <f>IF(OR($T227="",$U227=""),"",$U227-$T227)</f>
      </c>
      <c r="W227" t="str">
        <f>IF(TRIM(INDEX(connections!$A:$A,ROW()))="","",TRIM(INDEX(connections!$A:$A,ROW())))</f>
      </c>
      <c r="X227" t="str">
        <f>IF($W227="","",TRIM(INDEX(connections!$B:$B,ROW())))</f>
      </c>
      <c r="Y227">
        <f>IF($W227="","",IFERROR(MATCH($W227,$A$2:$A$2000,0),""))</f>
      </c>
      <c r="Z227">
        <f>IF($X227="","",IFERROR(MATCH($X227,$A$2:$A$2000,0),""))</f>
      </c>
      <c r="AA227" t="str">
        <f>IF($Y227="","",INDEX($P$2:$P$2000,$Y227))</f>
      </c>
      <c r="AB227" t="str">
        <f>IF($Z227="","",INDEX($P$2:$P$2000,$Z227))</f>
      </c>
      <c r="AC227">
        <f>IF(AND($AA227="Yes",$AB227="Yes"),1,"")</f>
      </c>
      <c r="AD227">
        <f>IF(OR($Y227="",$Z227=""),"",IF(INDEX($C$2:$C$2000,$Y227)=INDEX($C$2:$C$2000,$Z227),0,1))</f>
      </c>
      <c r="AE227">
        <f>IF($AC227&lt;&gt;1,"",IF(AND(INDEX($AG$2:$AG$2000,$Y227)=1,INDEX($AG$2:$AG$2000,$Z227)=1),1,""))</f>
      </c>
      <c r="AG227">
        <f>IF($A227="","",COUNTIFS($W$2:$W$2500,$A227,$AB$2:$AB$2500,"Yes")+COUNTIFS($X$2:$X$2500,$A227,$AA$2:$AA$2500,"Yes"))</f>
      </c>
      <c r="AH227" t="str">
        <f>IF(OR($P227&lt;&gt;"Yes",N($AG227)=0),"",IF(AND($AG227=1,COUNTIFS($W$2:$W$2500,$A227,$AE$2:$AE$2500,1)+COUNTIFS($X$2:$X$2500,$A227,$AE$2:$AE$2500,1)&gt;0),"","Yes"))</f>
      </c>
      <c r="AI227">
        <f>IF($AH227="Yes",$AG227,"")</f>
      </c>
      <c r="AJ227">
        <f>IF($AI227="","",$AI227+ROW()/1000000)</f>
      </c>
      <c r="AK227">
        <f>IF(OR($A227="",$P227="Yes",N($AG227)=0),"",$AG227+ROW()/1000000)</f>
      </c>
      <c r="AL227" t="str">
        <f>IF($A227="","",INDEX(games!$J:$J,ROW())&amp;"")</f>
      </c>
      <c r="AM227">
        <f>IF($A227="","",SUMPRODUCT($AO227:$BD227,'Map Analysis'!$AP$2^{0,1,2,3,4,5,6,7,8,9,10,11,12,13,14,15}))</f>
      </c>
      <c r="AN227">
        <f>IF($A227="","",$AM227+ROW()/10000000)</f>
      </c>
      <c r="AO227">
        <f>IF($A227="","",COUNTIF($W$2:$W$2500,$A227))</f>
      </c>
      <c r="AP227">
        <f>IF($A227="","",SUMIFS($BF$2:$BF$2500,$W$2:$W$2500,$A227))</f>
      </c>
      <c r="AQ227">
        <f>IF($A227="","",SUMIFS($BG$2:$BG$2500,$W$2:$W$2500,$A227))</f>
      </c>
      <c r="AR227">
        <f>IF($A227="","",SUMIFS($BH$2:$BH$2500,$W$2:$W$2500,$A227))</f>
      </c>
      <c r="AS227">
        <f>IF($A227="","",SUMIFS($BI$2:$BI$2500,$W$2:$W$2500,$A227))</f>
      </c>
      <c r="AT227">
        <f>IF($A227="","",SUMIFS($BJ$2:$BJ$2500,$W$2:$W$2500,$A227))</f>
      </c>
      <c r="AU227">
        <f>IF($A227="","",SUMIFS($BK$2:$BK$2500,$W$2:$W$2500,$A227))</f>
      </c>
      <c r="AV227">
        <f>IF($A227="","",SUMIFS($BL$2:$BL$2500,$W$2:$W$2500,$A227))</f>
      </c>
      <c r="AW227">
        <f>IF($A227="","",SUMIFS($BM$2:$BM$2500,$W$2:$W$2500,$A227))</f>
      </c>
      <c r="AX227">
        <f>IF($A227="","",SUMIFS($BN$2:$BN$2500,$W$2:$W$2500,$A227))</f>
      </c>
      <c r="AY227">
        <f>IF($A227="","",SUMIFS($BO$2:$BO$2500,$W$2:$W$2500,$A227))</f>
      </c>
      <c r="AZ227">
        <f>IF($A227="","",SUMIFS($BP$2:$BP$2500,$W$2:$W$2500,$A227))</f>
      </c>
      <c r="BA227">
        <f>IF($A227="","",SUMIFS($BQ$2:$BQ$2500,$W$2:$W$2500,$A227))</f>
      </c>
      <c r="BB227">
        <f>IF($A227="","",SUMIFS($BR$2:$BR$2500,$W$2:$W$2500,$A227))</f>
      </c>
      <c r="BC227">
        <f>IF($A227="","",SUMIFS($BS$2:$BS$2500,$W$2:$W$2500,$A227))</f>
      </c>
      <c r="BD227">
        <f>IF($A227="","",SUMIFS($BT$2:$BT$2500,$W$2:$W$2500,$A227))</f>
      </c>
      <c r="BF227">
        <f>IF($Z227="","",INDEX($AO$2:$AO$2000,$Z227))</f>
      </c>
      <c r="BG227">
        <f>IF($Z227="","",INDEX($AP$2:$AP$2000,$Z227))</f>
      </c>
      <c r="BH227">
        <f>IF($Z227="","",INDEX($AQ$2:$AQ$2000,$Z227))</f>
      </c>
      <c r="BI227">
        <f>IF($Z227="","",INDEX($AR$2:$AR$2000,$Z227))</f>
      </c>
      <c r="BJ227">
        <f>IF($Z227="","",INDEX($AS$2:$AS$2000,$Z227))</f>
      </c>
      <c r="BK227">
        <f>IF($Z227="","",INDEX($AT$2:$AT$2000,$Z227))</f>
      </c>
      <c r="BL227">
        <f>IF($Z227="","",INDEX($AU$2:$AU$2000,$Z227))</f>
      </c>
      <c r="BM227">
        <f>IF($Z227="","",INDEX($AV$2:$AV$2000,$Z227))</f>
      </c>
      <c r="BN227">
        <f>IF($Z227="","",INDEX($AW$2:$AW$2000,$Z227))</f>
      </c>
      <c r="BO227">
        <f>IF($Z227="","",INDEX($AX$2:$AX$2000,$Z227))</f>
      </c>
      <c r="BP227">
        <f>IF($Z227="","",INDEX($AY$2:$AY$2000,$Z227))</f>
      </c>
      <c r="BQ227">
        <f>IF($Z227="","",INDEX($AZ$2:$AZ$2000,$Z227))</f>
      </c>
      <c r="BR227">
        <f>IF($Z227="","",INDEX($BA$2:$BA$2000,$Z227))</f>
      </c>
      <c r="BS227">
        <f>IF($Z227="","",INDEX($BB$2:$BB$2000,$Z227))</f>
      </c>
      <c r="BT227">
        <f>IF($Z227="","",INDEX($BC$2:$BC$2000,$Z227))</f>
      </c>
      <c r="BV227">
        <f>IF(OR($A227="",$P227&lt;&gt;"Yes",$AH227="Yes"),"",1+N($AG227))</f>
      </c>
      <c r="BW227">
        <f>IF($A227="","",COUNTIFS($W$2:$W$2500,$A227,$BZ$2:$BZ$2500,"Yes")+COUNTIFS($X$2:$X$2500,$A227,$BY$2:$BY$2500,"Yes"))</f>
      </c>
      <c r="BX227">
        <f>IF(OR($A227="",$P227="Yes"),"",IF(N($BW227)=0,0,1+SUMIFS($CB$2:$CB$2500,$W$2:$W$2500,$A227)+SUMIFS($CA$2:$CA$2500,$X$2:$X$2500,$A227)))</f>
      </c>
      <c r="BY227" t="str">
        <f>IF($Y227="","",INDEX($AH$2:$AH$2000,$Y227)&amp;"")</f>
      </c>
      <c r="BZ227" t="str">
        <f>IF($Z227="","",INDEX($AH$2:$AH$2000,$Z227)&amp;"")</f>
      </c>
      <c r="CA227">
        <f>IF($Y227="","",INDEX($BV$2:$BV$2000,$Y227))</f>
      </c>
      <c r="CB227">
        <f>IF($Z227="","",INDEX($BV$2:$BV$2000,$Z227))</f>
      </c>
    </row>
    <row r="228">
      <c r="A228" t="str">
        <f>IF(TRIM(INDEX(games!$A:$A,ROW()))="","",TRIM(INDEX(games!$A:$A,ROW())))</f>
      </c>
      <c r="B228">
        <f>IF(OR($A228="",INDEX(games!$B:$B,ROW())=""),"",INDEX(games!$B:$B,ROW()))</f>
      </c>
      <c r="C228" t="str">
        <f>IF(OR($A228="",INDEX(games!$C:$C,ROW())=""),"",INDEX(games!$C:$C,ROW()))</f>
      </c>
      <c r="D228">
        <f>IF($A228="","",COUNTIF($W$2:$W$2500,$A228)+COUNTIF($X$2:$X$2500,$A228))</f>
      </c>
      <c r="E228">
        <f>IF($A228="","",IFERROR(MATCH($C228,$R$2:$R$5,0),0))</f>
      </c>
      <c r="F228">
        <f>IF($A228="","",MOD(ROW(),34))</f>
      </c>
      <c r="G228">
        <f>IF($A228="",NA(),IF($C228="Action",$B228,NA()))</f>
      </c>
      <c r="H228">
        <f>IF($A228="",NA(),IF($C228="Action",1+$F228*0.023,NA()))</f>
      </c>
      <c r="I228">
        <f>IF($A228="",NA(),IF($C228="Strategy",$B228,NA()))</f>
      </c>
      <c r="J228">
        <f>IF($A228="",NA(),IF($C228="Strategy",2+$F228*0.023,NA()))</f>
      </c>
      <c r="K228">
        <f>IF($A228="",NA(),IF($C228="Deckbuilder",$B228,NA()))</f>
      </c>
      <c r="L228">
        <f>IF($A228="",NA(),IF($C228="Deckbuilder",3+$F228*0.023,NA()))</f>
      </c>
      <c r="M228">
        <f>IF($A228="",NA(),IF($C228="Traditional",$B228,NA()))</f>
      </c>
      <c r="N228">
        <f>IF($A228="",NA(),IF($C228="Traditional",4+$F228*0.023,NA()))</f>
      </c>
      <c r="O228">
        <f>IF($A228="","",$D228+ROW()/1000000)</f>
      </c>
      <c r="P228" t="str">
        <f>IF(OR($A228="",INDEX(games!$H:$H,ROW())=""),"",INDEX(games!$H:$H,ROW()))</f>
      </c>
      <c r="Q228">
        <f>IF(OR($A228="",$P228&lt;&gt;"Yes"),"",$D228+ROW()/1000000)</f>
      </c>
      <c r="T228">
        <f>IF($Y228="","",INDEX($B$2:$B$2000,$Y228))</f>
      </c>
      <c r="U228">
        <f>IF($Z228="","",INDEX($B$2:$B$2000,$Z228))</f>
      </c>
      <c r="V228">
        <f>IF(OR($T228="",$U228=""),"",$U228-$T228)</f>
      </c>
      <c r="W228" t="str">
        <f>IF(TRIM(INDEX(connections!$A:$A,ROW()))="","",TRIM(INDEX(connections!$A:$A,ROW())))</f>
      </c>
      <c r="X228" t="str">
        <f>IF($W228="","",TRIM(INDEX(connections!$B:$B,ROW())))</f>
      </c>
      <c r="Y228">
        <f>IF($W228="","",IFERROR(MATCH($W228,$A$2:$A$2000,0),""))</f>
      </c>
      <c r="Z228">
        <f>IF($X228="","",IFERROR(MATCH($X228,$A$2:$A$2000,0),""))</f>
      </c>
      <c r="AA228" t="str">
        <f>IF($Y228="","",INDEX($P$2:$P$2000,$Y228))</f>
      </c>
      <c r="AB228" t="str">
        <f>IF($Z228="","",INDEX($P$2:$P$2000,$Z228))</f>
      </c>
      <c r="AC228">
        <f>IF(AND($AA228="Yes",$AB228="Yes"),1,"")</f>
      </c>
      <c r="AD228">
        <f>IF(OR($Y228="",$Z228=""),"",IF(INDEX($C$2:$C$2000,$Y228)=INDEX($C$2:$C$2000,$Z228),0,1))</f>
      </c>
      <c r="AE228">
        <f>IF($AC228&lt;&gt;1,"",IF(AND(INDEX($AG$2:$AG$2000,$Y228)=1,INDEX($AG$2:$AG$2000,$Z228)=1),1,""))</f>
      </c>
      <c r="AG228">
        <f>IF($A228="","",COUNTIFS($W$2:$W$2500,$A228,$AB$2:$AB$2500,"Yes")+COUNTIFS($X$2:$X$2500,$A228,$AA$2:$AA$2500,"Yes"))</f>
      </c>
      <c r="AH228" t="str">
        <f>IF(OR($P228&lt;&gt;"Yes",N($AG228)=0),"",IF(AND($AG228=1,COUNTIFS($W$2:$W$2500,$A228,$AE$2:$AE$2500,1)+COUNTIFS($X$2:$X$2500,$A228,$AE$2:$AE$2500,1)&gt;0),"","Yes"))</f>
      </c>
      <c r="AI228">
        <f>IF($AH228="Yes",$AG228,"")</f>
      </c>
      <c r="AJ228">
        <f>IF($AI228="","",$AI228+ROW()/1000000)</f>
      </c>
      <c r="AK228">
        <f>IF(OR($A228="",$P228="Yes",N($AG228)=0),"",$AG228+ROW()/1000000)</f>
      </c>
      <c r="AL228" t="str">
        <f>IF($A228="","",INDEX(games!$J:$J,ROW())&amp;"")</f>
      </c>
      <c r="AM228">
        <f>IF($A228="","",SUMPRODUCT($AO228:$BD228,'Map Analysis'!$AP$2^{0,1,2,3,4,5,6,7,8,9,10,11,12,13,14,15}))</f>
      </c>
      <c r="AN228">
        <f>IF($A228="","",$AM228+ROW()/10000000)</f>
      </c>
      <c r="AO228">
        <f>IF($A228="","",COUNTIF($W$2:$W$2500,$A228))</f>
      </c>
      <c r="AP228">
        <f>IF($A228="","",SUMIFS($BF$2:$BF$2500,$W$2:$W$2500,$A228))</f>
      </c>
      <c r="AQ228">
        <f>IF($A228="","",SUMIFS($BG$2:$BG$2500,$W$2:$W$2500,$A228))</f>
      </c>
      <c r="AR228">
        <f>IF($A228="","",SUMIFS($BH$2:$BH$2500,$W$2:$W$2500,$A228))</f>
      </c>
      <c r="AS228">
        <f>IF($A228="","",SUMIFS($BI$2:$BI$2500,$W$2:$W$2500,$A228))</f>
      </c>
      <c r="AT228">
        <f>IF($A228="","",SUMIFS($BJ$2:$BJ$2500,$W$2:$W$2500,$A228))</f>
      </c>
      <c r="AU228">
        <f>IF($A228="","",SUMIFS($BK$2:$BK$2500,$W$2:$W$2500,$A228))</f>
      </c>
      <c r="AV228">
        <f>IF($A228="","",SUMIFS($BL$2:$BL$2500,$W$2:$W$2500,$A228))</f>
      </c>
      <c r="AW228">
        <f>IF($A228="","",SUMIFS($BM$2:$BM$2500,$W$2:$W$2500,$A228))</f>
      </c>
      <c r="AX228">
        <f>IF($A228="","",SUMIFS($BN$2:$BN$2500,$W$2:$W$2500,$A228))</f>
      </c>
      <c r="AY228">
        <f>IF($A228="","",SUMIFS($BO$2:$BO$2500,$W$2:$W$2500,$A228))</f>
      </c>
      <c r="AZ228">
        <f>IF($A228="","",SUMIFS($BP$2:$BP$2500,$W$2:$W$2500,$A228))</f>
      </c>
      <c r="BA228">
        <f>IF($A228="","",SUMIFS($BQ$2:$BQ$2500,$W$2:$W$2500,$A228))</f>
      </c>
      <c r="BB228">
        <f>IF($A228="","",SUMIFS($BR$2:$BR$2500,$W$2:$W$2500,$A228))</f>
      </c>
      <c r="BC228">
        <f>IF($A228="","",SUMIFS($BS$2:$BS$2500,$W$2:$W$2500,$A228))</f>
      </c>
      <c r="BD228">
        <f>IF($A228="","",SUMIFS($BT$2:$BT$2500,$W$2:$W$2500,$A228))</f>
      </c>
      <c r="BF228">
        <f>IF($Z228="","",INDEX($AO$2:$AO$2000,$Z228))</f>
      </c>
      <c r="BG228">
        <f>IF($Z228="","",INDEX($AP$2:$AP$2000,$Z228))</f>
      </c>
      <c r="BH228">
        <f>IF($Z228="","",INDEX($AQ$2:$AQ$2000,$Z228))</f>
      </c>
      <c r="BI228">
        <f>IF($Z228="","",INDEX($AR$2:$AR$2000,$Z228))</f>
      </c>
      <c r="BJ228">
        <f>IF($Z228="","",INDEX($AS$2:$AS$2000,$Z228))</f>
      </c>
      <c r="BK228">
        <f>IF($Z228="","",INDEX($AT$2:$AT$2000,$Z228))</f>
      </c>
      <c r="BL228">
        <f>IF($Z228="","",INDEX($AU$2:$AU$2000,$Z228))</f>
      </c>
      <c r="BM228">
        <f>IF($Z228="","",INDEX($AV$2:$AV$2000,$Z228))</f>
      </c>
      <c r="BN228">
        <f>IF($Z228="","",INDEX($AW$2:$AW$2000,$Z228))</f>
      </c>
      <c r="BO228">
        <f>IF($Z228="","",INDEX($AX$2:$AX$2000,$Z228))</f>
      </c>
      <c r="BP228">
        <f>IF($Z228="","",INDEX($AY$2:$AY$2000,$Z228))</f>
      </c>
      <c r="BQ228">
        <f>IF($Z228="","",INDEX($AZ$2:$AZ$2000,$Z228))</f>
      </c>
      <c r="BR228">
        <f>IF($Z228="","",INDEX($BA$2:$BA$2000,$Z228))</f>
      </c>
      <c r="BS228">
        <f>IF($Z228="","",INDEX($BB$2:$BB$2000,$Z228))</f>
      </c>
      <c r="BT228">
        <f>IF($Z228="","",INDEX($BC$2:$BC$2000,$Z228))</f>
      </c>
      <c r="BV228">
        <f>IF(OR($A228="",$P228&lt;&gt;"Yes",$AH228="Yes"),"",1+N($AG228))</f>
      </c>
      <c r="BW228">
        <f>IF($A228="","",COUNTIFS($W$2:$W$2500,$A228,$BZ$2:$BZ$2500,"Yes")+COUNTIFS($X$2:$X$2500,$A228,$BY$2:$BY$2500,"Yes"))</f>
      </c>
      <c r="BX228">
        <f>IF(OR($A228="",$P228="Yes"),"",IF(N($BW228)=0,0,1+SUMIFS($CB$2:$CB$2500,$W$2:$W$2500,$A228)+SUMIFS($CA$2:$CA$2500,$X$2:$X$2500,$A228)))</f>
      </c>
      <c r="BY228" t="str">
        <f>IF($Y228="","",INDEX($AH$2:$AH$2000,$Y228)&amp;"")</f>
      </c>
      <c r="BZ228" t="str">
        <f>IF($Z228="","",INDEX($AH$2:$AH$2000,$Z228)&amp;"")</f>
      </c>
      <c r="CA228">
        <f>IF($Y228="","",INDEX($BV$2:$BV$2000,$Y228))</f>
      </c>
      <c r="CB228">
        <f>IF($Z228="","",INDEX($BV$2:$BV$2000,$Z228))</f>
      </c>
    </row>
    <row r="229">
      <c r="A229" t="str">
        <f>IF(TRIM(INDEX(games!$A:$A,ROW()))="","",TRIM(INDEX(games!$A:$A,ROW())))</f>
      </c>
      <c r="B229">
        <f>IF(OR($A229="",INDEX(games!$B:$B,ROW())=""),"",INDEX(games!$B:$B,ROW()))</f>
      </c>
      <c r="C229" t="str">
        <f>IF(OR($A229="",INDEX(games!$C:$C,ROW())=""),"",INDEX(games!$C:$C,ROW()))</f>
      </c>
      <c r="D229">
        <f>IF($A229="","",COUNTIF($W$2:$W$2500,$A229)+COUNTIF($X$2:$X$2500,$A229))</f>
      </c>
      <c r="E229">
        <f>IF($A229="","",IFERROR(MATCH($C229,$R$2:$R$5,0),0))</f>
      </c>
      <c r="F229">
        <f>IF($A229="","",MOD(ROW(),34))</f>
      </c>
      <c r="G229">
        <f>IF($A229="",NA(),IF($C229="Action",$B229,NA()))</f>
      </c>
      <c r="H229">
        <f>IF($A229="",NA(),IF($C229="Action",1+$F229*0.023,NA()))</f>
      </c>
      <c r="I229">
        <f>IF($A229="",NA(),IF($C229="Strategy",$B229,NA()))</f>
      </c>
      <c r="J229">
        <f>IF($A229="",NA(),IF($C229="Strategy",2+$F229*0.023,NA()))</f>
      </c>
      <c r="K229">
        <f>IF($A229="",NA(),IF($C229="Deckbuilder",$B229,NA()))</f>
      </c>
      <c r="L229">
        <f>IF($A229="",NA(),IF($C229="Deckbuilder",3+$F229*0.023,NA()))</f>
      </c>
      <c r="M229">
        <f>IF($A229="",NA(),IF($C229="Traditional",$B229,NA()))</f>
      </c>
      <c r="N229">
        <f>IF($A229="",NA(),IF($C229="Traditional",4+$F229*0.023,NA()))</f>
      </c>
      <c r="O229">
        <f>IF($A229="","",$D229+ROW()/1000000)</f>
      </c>
      <c r="P229" t="str">
        <f>IF(OR($A229="",INDEX(games!$H:$H,ROW())=""),"",INDEX(games!$H:$H,ROW()))</f>
      </c>
      <c r="Q229">
        <f>IF(OR($A229="",$P229&lt;&gt;"Yes"),"",$D229+ROW()/1000000)</f>
      </c>
      <c r="T229">
        <f>IF($Y229="","",INDEX($B$2:$B$2000,$Y229))</f>
      </c>
      <c r="U229">
        <f>IF($Z229="","",INDEX($B$2:$B$2000,$Z229))</f>
      </c>
      <c r="V229">
        <f>IF(OR($T229="",$U229=""),"",$U229-$T229)</f>
      </c>
      <c r="W229" t="str">
        <f>IF(TRIM(INDEX(connections!$A:$A,ROW()))="","",TRIM(INDEX(connections!$A:$A,ROW())))</f>
      </c>
      <c r="X229" t="str">
        <f>IF($W229="","",TRIM(INDEX(connections!$B:$B,ROW())))</f>
      </c>
      <c r="Y229">
        <f>IF($W229="","",IFERROR(MATCH($W229,$A$2:$A$2000,0),""))</f>
      </c>
      <c r="Z229">
        <f>IF($X229="","",IFERROR(MATCH($X229,$A$2:$A$2000,0),""))</f>
      </c>
      <c r="AA229" t="str">
        <f>IF($Y229="","",INDEX($P$2:$P$2000,$Y229))</f>
      </c>
      <c r="AB229" t="str">
        <f>IF($Z229="","",INDEX($P$2:$P$2000,$Z229))</f>
      </c>
      <c r="AC229">
        <f>IF(AND($AA229="Yes",$AB229="Yes"),1,"")</f>
      </c>
      <c r="AD229">
        <f>IF(OR($Y229="",$Z229=""),"",IF(INDEX($C$2:$C$2000,$Y229)=INDEX($C$2:$C$2000,$Z229),0,1))</f>
      </c>
      <c r="AE229">
        <f>IF($AC229&lt;&gt;1,"",IF(AND(INDEX($AG$2:$AG$2000,$Y229)=1,INDEX($AG$2:$AG$2000,$Z229)=1),1,""))</f>
      </c>
      <c r="AG229">
        <f>IF($A229="","",COUNTIFS($W$2:$W$2500,$A229,$AB$2:$AB$2500,"Yes")+COUNTIFS($X$2:$X$2500,$A229,$AA$2:$AA$2500,"Yes"))</f>
      </c>
      <c r="AH229" t="str">
        <f>IF(OR($P229&lt;&gt;"Yes",N($AG229)=0),"",IF(AND($AG229=1,COUNTIFS($W$2:$W$2500,$A229,$AE$2:$AE$2500,1)+COUNTIFS($X$2:$X$2500,$A229,$AE$2:$AE$2500,1)&gt;0),"","Yes"))</f>
      </c>
      <c r="AI229">
        <f>IF($AH229="Yes",$AG229,"")</f>
      </c>
      <c r="AJ229">
        <f>IF($AI229="","",$AI229+ROW()/1000000)</f>
      </c>
      <c r="AK229">
        <f>IF(OR($A229="",$P229="Yes",N($AG229)=0),"",$AG229+ROW()/1000000)</f>
      </c>
      <c r="AL229" t="str">
        <f>IF($A229="","",INDEX(games!$J:$J,ROW())&amp;"")</f>
      </c>
      <c r="AM229">
        <f>IF($A229="","",SUMPRODUCT($AO229:$BD229,'Map Analysis'!$AP$2^{0,1,2,3,4,5,6,7,8,9,10,11,12,13,14,15}))</f>
      </c>
      <c r="AN229">
        <f>IF($A229="","",$AM229+ROW()/10000000)</f>
      </c>
      <c r="AO229">
        <f>IF($A229="","",COUNTIF($W$2:$W$2500,$A229))</f>
      </c>
      <c r="AP229">
        <f>IF($A229="","",SUMIFS($BF$2:$BF$2500,$W$2:$W$2500,$A229))</f>
      </c>
      <c r="AQ229">
        <f>IF($A229="","",SUMIFS($BG$2:$BG$2500,$W$2:$W$2500,$A229))</f>
      </c>
      <c r="AR229">
        <f>IF($A229="","",SUMIFS($BH$2:$BH$2500,$W$2:$W$2500,$A229))</f>
      </c>
      <c r="AS229">
        <f>IF($A229="","",SUMIFS($BI$2:$BI$2500,$W$2:$W$2500,$A229))</f>
      </c>
      <c r="AT229">
        <f>IF($A229="","",SUMIFS($BJ$2:$BJ$2500,$W$2:$W$2500,$A229))</f>
      </c>
      <c r="AU229">
        <f>IF($A229="","",SUMIFS($BK$2:$BK$2500,$W$2:$W$2500,$A229))</f>
      </c>
      <c r="AV229">
        <f>IF($A229="","",SUMIFS($BL$2:$BL$2500,$W$2:$W$2500,$A229))</f>
      </c>
      <c r="AW229">
        <f>IF($A229="","",SUMIFS($BM$2:$BM$2500,$W$2:$W$2500,$A229))</f>
      </c>
      <c r="AX229">
        <f>IF($A229="","",SUMIFS($BN$2:$BN$2500,$W$2:$W$2500,$A229))</f>
      </c>
      <c r="AY229">
        <f>IF($A229="","",SUMIFS($BO$2:$BO$2500,$W$2:$W$2500,$A229))</f>
      </c>
      <c r="AZ229">
        <f>IF($A229="","",SUMIFS($BP$2:$BP$2500,$W$2:$W$2500,$A229))</f>
      </c>
      <c r="BA229">
        <f>IF($A229="","",SUMIFS($BQ$2:$BQ$2500,$W$2:$W$2500,$A229))</f>
      </c>
      <c r="BB229">
        <f>IF($A229="","",SUMIFS($BR$2:$BR$2500,$W$2:$W$2500,$A229))</f>
      </c>
      <c r="BC229">
        <f>IF($A229="","",SUMIFS($BS$2:$BS$2500,$W$2:$W$2500,$A229))</f>
      </c>
      <c r="BD229">
        <f>IF($A229="","",SUMIFS($BT$2:$BT$2500,$W$2:$W$2500,$A229))</f>
      </c>
      <c r="BF229">
        <f>IF($Z229="","",INDEX($AO$2:$AO$2000,$Z229))</f>
      </c>
      <c r="BG229">
        <f>IF($Z229="","",INDEX($AP$2:$AP$2000,$Z229))</f>
      </c>
      <c r="BH229">
        <f>IF($Z229="","",INDEX($AQ$2:$AQ$2000,$Z229))</f>
      </c>
      <c r="BI229">
        <f>IF($Z229="","",INDEX($AR$2:$AR$2000,$Z229))</f>
      </c>
      <c r="BJ229">
        <f>IF($Z229="","",INDEX($AS$2:$AS$2000,$Z229))</f>
      </c>
      <c r="BK229">
        <f>IF($Z229="","",INDEX($AT$2:$AT$2000,$Z229))</f>
      </c>
      <c r="BL229">
        <f>IF($Z229="","",INDEX($AU$2:$AU$2000,$Z229))</f>
      </c>
      <c r="BM229">
        <f>IF($Z229="","",INDEX($AV$2:$AV$2000,$Z229))</f>
      </c>
      <c r="BN229">
        <f>IF($Z229="","",INDEX($AW$2:$AW$2000,$Z229))</f>
      </c>
      <c r="BO229">
        <f>IF($Z229="","",INDEX($AX$2:$AX$2000,$Z229))</f>
      </c>
      <c r="BP229">
        <f>IF($Z229="","",INDEX($AY$2:$AY$2000,$Z229))</f>
      </c>
      <c r="BQ229">
        <f>IF($Z229="","",INDEX($AZ$2:$AZ$2000,$Z229))</f>
      </c>
      <c r="BR229">
        <f>IF($Z229="","",INDEX($BA$2:$BA$2000,$Z229))</f>
      </c>
      <c r="BS229">
        <f>IF($Z229="","",INDEX($BB$2:$BB$2000,$Z229))</f>
      </c>
      <c r="BT229">
        <f>IF($Z229="","",INDEX($BC$2:$BC$2000,$Z229))</f>
      </c>
      <c r="BV229">
        <f>IF(OR($A229="",$P229&lt;&gt;"Yes",$AH229="Yes"),"",1+N($AG229))</f>
      </c>
      <c r="BW229">
        <f>IF($A229="","",COUNTIFS($W$2:$W$2500,$A229,$BZ$2:$BZ$2500,"Yes")+COUNTIFS($X$2:$X$2500,$A229,$BY$2:$BY$2500,"Yes"))</f>
      </c>
      <c r="BX229">
        <f>IF(OR($A229="",$P229="Yes"),"",IF(N($BW229)=0,0,1+SUMIFS($CB$2:$CB$2500,$W$2:$W$2500,$A229)+SUMIFS($CA$2:$CA$2500,$X$2:$X$2500,$A229)))</f>
      </c>
      <c r="BY229" t="str">
        <f>IF($Y229="","",INDEX($AH$2:$AH$2000,$Y229)&amp;"")</f>
      </c>
      <c r="BZ229" t="str">
        <f>IF($Z229="","",INDEX($AH$2:$AH$2000,$Z229)&amp;"")</f>
      </c>
      <c r="CA229">
        <f>IF($Y229="","",INDEX($BV$2:$BV$2000,$Y229))</f>
      </c>
      <c r="CB229">
        <f>IF($Z229="","",INDEX($BV$2:$BV$2000,$Z229))</f>
      </c>
    </row>
    <row r="230">
      <c r="A230" t="str">
        <f>IF(TRIM(INDEX(games!$A:$A,ROW()))="","",TRIM(INDEX(games!$A:$A,ROW())))</f>
      </c>
      <c r="B230">
        <f>IF(OR($A230="",INDEX(games!$B:$B,ROW())=""),"",INDEX(games!$B:$B,ROW()))</f>
      </c>
      <c r="C230" t="str">
        <f>IF(OR($A230="",INDEX(games!$C:$C,ROW())=""),"",INDEX(games!$C:$C,ROW()))</f>
      </c>
      <c r="D230">
        <f>IF($A230="","",COUNTIF($W$2:$W$2500,$A230)+COUNTIF($X$2:$X$2500,$A230))</f>
      </c>
      <c r="E230">
        <f>IF($A230="","",IFERROR(MATCH($C230,$R$2:$R$5,0),0))</f>
      </c>
      <c r="F230">
        <f>IF($A230="","",MOD(ROW(),34))</f>
      </c>
      <c r="G230">
        <f>IF($A230="",NA(),IF($C230="Action",$B230,NA()))</f>
      </c>
      <c r="H230">
        <f>IF($A230="",NA(),IF($C230="Action",1+$F230*0.023,NA()))</f>
      </c>
      <c r="I230">
        <f>IF($A230="",NA(),IF($C230="Strategy",$B230,NA()))</f>
      </c>
      <c r="J230">
        <f>IF($A230="",NA(),IF($C230="Strategy",2+$F230*0.023,NA()))</f>
      </c>
      <c r="K230">
        <f>IF($A230="",NA(),IF($C230="Deckbuilder",$B230,NA()))</f>
      </c>
      <c r="L230">
        <f>IF($A230="",NA(),IF($C230="Deckbuilder",3+$F230*0.023,NA()))</f>
      </c>
      <c r="M230">
        <f>IF($A230="",NA(),IF($C230="Traditional",$B230,NA()))</f>
      </c>
      <c r="N230">
        <f>IF($A230="",NA(),IF($C230="Traditional",4+$F230*0.023,NA()))</f>
      </c>
      <c r="O230">
        <f>IF($A230="","",$D230+ROW()/1000000)</f>
      </c>
      <c r="P230" t="str">
        <f>IF(OR($A230="",INDEX(games!$H:$H,ROW())=""),"",INDEX(games!$H:$H,ROW()))</f>
      </c>
      <c r="Q230">
        <f>IF(OR($A230="",$P230&lt;&gt;"Yes"),"",$D230+ROW()/1000000)</f>
      </c>
      <c r="T230">
        <f>IF($Y230="","",INDEX($B$2:$B$2000,$Y230))</f>
      </c>
      <c r="U230">
        <f>IF($Z230="","",INDEX($B$2:$B$2000,$Z230))</f>
      </c>
      <c r="V230">
        <f>IF(OR($T230="",$U230=""),"",$U230-$T230)</f>
      </c>
      <c r="W230" t="str">
        <f>IF(TRIM(INDEX(connections!$A:$A,ROW()))="","",TRIM(INDEX(connections!$A:$A,ROW())))</f>
      </c>
      <c r="X230" t="str">
        <f>IF($W230="","",TRIM(INDEX(connections!$B:$B,ROW())))</f>
      </c>
      <c r="Y230">
        <f>IF($W230="","",IFERROR(MATCH($W230,$A$2:$A$2000,0),""))</f>
      </c>
      <c r="Z230">
        <f>IF($X230="","",IFERROR(MATCH($X230,$A$2:$A$2000,0),""))</f>
      </c>
      <c r="AA230" t="str">
        <f>IF($Y230="","",INDEX($P$2:$P$2000,$Y230))</f>
      </c>
      <c r="AB230" t="str">
        <f>IF($Z230="","",INDEX($P$2:$P$2000,$Z230))</f>
      </c>
      <c r="AC230">
        <f>IF(AND($AA230="Yes",$AB230="Yes"),1,"")</f>
      </c>
      <c r="AD230">
        <f>IF(OR($Y230="",$Z230=""),"",IF(INDEX($C$2:$C$2000,$Y230)=INDEX($C$2:$C$2000,$Z230),0,1))</f>
      </c>
      <c r="AE230">
        <f>IF($AC230&lt;&gt;1,"",IF(AND(INDEX($AG$2:$AG$2000,$Y230)=1,INDEX($AG$2:$AG$2000,$Z230)=1),1,""))</f>
      </c>
      <c r="AG230">
        <f>IF($A230="","",COUNTIFS($W$2:$W$2500,$A230,$AB$2:$AB$2500,"Yes")+COUNTIFS($X$2:$X$2500,$A230,$AA$2:$AA$2500,"Yes"))</f>
      </c>
      <c r="AH230" t="str">
        <f>IF(OR($P230&lt;&gt;"Yes",N($AG230)=0),"",IF(AND($AG230=1,COUNTIFS($W$2:$W$2500,$A230,$AE$2:$AE$2500,1)+COUNTIFS($X$2:$X$2500,$A230,$AE$2:$AE$2500,1)&gt;0),"","Yes"))</f>
      </c>
      <c r="AI230">
        <f>IF($AH230="Yes",$AG230,"")</f>
      </c>
      <c r="AJ230">
        <f>IF($AI230="","",$AI230+ROW()/1000000)</f>
      </c>
      <c r="AK230">
        <f>IF(OR($A230="",$P230="Yes",N($AG230)=0),"",$AG230+ROW()/1000000)</f>
      </c>
      <c r="AL230" t="str">
        <f>IF($A230="","",INDEX(games!$J:$J,ROW())&amp;"")</f>
      </c>
      <c r="AM230">
        <f>IF($A230="","",SUMPRODUCT($AO230:$BD230,'Map Analysis'!$AP$2^{0,1,2,3,4,5,6,7,8,9,10,11,12,13,14,15}))</f>
      </c>
      <c r="AN230">
        <f>IF($A230="","",$AM230+ROW()/10000000)</f>
      </c>
      <c r="AO230">
        <f>IF($A230="","",COUNTIF($W$2:$W$2500,$A230))</f>
      </c>
      <c r="AP230">
        <f>IF($A230="","",SUMIFS($BF$2:$BF$2500,$W$2:$W$2500,$A230))</f>
      </c>
      <c r="AQ230">
        <f>IF($A230="","",SUMIFS($BG$2:$BG$2500,$W$2:$W$2500,$A230))</f>
      </c>
      <c r="AR230">
        <f>IF($A230="","",SUMIFS($BH$2:$BH$2500,$W$2:$W$2500,$A230))</f>
      </c>
      <c r="AS230">
        <f>IF($A230="","",SUMIFS($BI$2:$BI$2500,$W$2:$W$2500,$A230))</f>
      </c>
      <c r="AT230">
        <f>IF($A230="","",SUMIFS($BJ$2:$BJ$2500,$W$2:$W$2500,$A230))</f>
      </c>
      <c r="AU230">
        <f>IF($A230="","",SUMIFS($BK$2:$BK$2500,$W$2:$W$2500,$A230))</f>
      </c>
      <c r="AV230">
        <f>IF($A230="","",SUMIFS($BL$2:$BL$2500,$W$2:$W$2500,$A230))</f>
      </c>
      <c r="AW230">
        <f>IF($A230="","",SUMIFS($BM$2:$BM$2500,$W$2:$W$2500,$A230))</f>
      </c>
      <c r="AX230">
        <f>IF($A230="","",SUMIFS($BN$2:$BN$2500,$W$2:$W$2500,$A230))</f>
      </c>
      <c r="AY230">
        <f>IF($A230="","",SUMIFS($BO$2:$BO$2500,$W$2:$W$2500,$A230))</f>
      </c>
      <c r="AZ230">
        <f>IF($A230="","",SUMIFS($BP$2:$BP$2500,$W$2:$W$2500,$A230))</f>
      </c>
      <c r="BA230">
        <f>IF($A230="","",SUMIFS($BQ$2:$BQ$2500,$W$2:$W$2500,$A230))</f>
      </c>
      <c r="BB230">
        <f>IF($A230="","",SUMIFS($BR$2:$BR$2500,$W$2:$W$2500,$A230))</f>
      </c>
      <c r="BC230">
        <f>IF($A230="","",SUMIFS($BS$2:$BS$2500,$W$2:$W$2500,$A230))</f>
      </c>
      <c r="BD230">
        <f>IF($A230="","",SUMIFS($BT$2:$BT$2500,$W$2:$W$2500,$A230))</f>
      </c>
      <c r="BF230">
        <f>IF($Z230="","",INDEX($AO$2:$AO$2000,$Z230))</f>
      </c>
      <c r="BG230">
        <f>IF($Z230="","",INDEX($AP$2:$AP$2000,$Z230))</f>
      </c>
      <c r="BH230">
        <f>IF($Z230="","",INDEX($AQ$2:$AQ$2000,$Z230))</f>
      </c>
      <c r="BI230">
        <f>IF($Z230="","",INDEX($AR$2:$AR$2000,$Z230))</f>
      </c>
      <c r="BJ230">
        <f>IF($Z230="","",INDEX($AS$2:$AS$2000,$Z230))</f>
      </c>
      <c r="BK230">
        <f>IF($Z230="","",INDEX($AT$2:$AT$2000,$Z230))</f>
      </c>
      <c r="BL230">
        <f>IF($Z230="","",INDEX($AU$2:$AU$2000,$Z230))</f>
      </c>
      <c r="BM230">
        <f>IF($Z230="","",INDEX($AV$2:$AV$2000,$Z230))</f>
      </c>
      <c r="BN230">
        <f>IF($Z230="","",INDEX($AW$2:$AW$2000,$Z230))</f>
      </c>
      <c r="BO230">
        <f>IF($Z230="","",INDEX($AX$2:$AX$2000,$Z230))</f>
      </c>
      <c r="BP230">
        <f>IF($Z230="","",INDEX($AY$2:$AY$2000,$Z230))</f>
      </c>
      <c r="BQ230">
        <f>IF($Z230="","",INDEX($AZ$2:$AZ$2000,$Z230))</f>
      </c>
      <c r="BR230">
        <f>IF($Z230="","",INDEX($BA$2:$BA$2000,$Z230))</f>
      </c>
      <c r="BS230">
        <f>IF($Z230="","",INDEX($BB$2:$BB$2000,$Z230))</f>
      </c>
      <c r="BT230">
        <f>IF($Z230="","",INDEX($BC$2:$BC$2000,$Z230))</f>
      </c>
      <c r="BV230">
        <f>IF(OR($A230="",$P230&lt;&gt;"Yes",$AH230="Yes"),"",1+N($AG230))</f>
      </c>
      <c r="BW230">
        <f>IF($A230="","",COUNTIFS($W$2:$W$2500,$A230,$BZ$2:$BZ$2500,"Yes")+COUNTIFS($X$2:$X$2500,$A230,$BY$2:$BY$2500,"Yes"))</f>
      </c>
      <c r="BX230">
        <f>IF(OR($A230="",$P230="Yes"),"",IF(N($BW230)=0,0,1+SUMIFS($CB$2:$CB$2500,$W$2:$W$2500,$A230)+SUMIFS($CA$2:$CA$2500,$X$2:$X$2500,$A230)))</f>
      </c>
      <c r="BY230" t="str">
        <f>IF($Y230="","",INDEX($AH$2:$AH$2000,$Y230)&amp;"")</f>
      </c>
      <c r="BZ230" t="str">
        <f>IF($Z230="","",INDEX($AH$2:$AH$2000,$Z230)&amp;"")</f>
      </c>
      <c r="CA230">
        <f>IF($Y230="","",INDEX($BV$2:$BV$2000,$Y230))</f>
      </c>
      <c r="CB230">
        <f>IF($Z230="","",INDEX($BV$2:$BV$2000,$Z230))</f>
      </c>
    </row>
    <row r="231">
      <c r="A231" t="str">
        <f>IF(TRIM(INDEX(games!$A:$A,ROW()))="","",TRIM(INDEX(games!$A:$A,ROW())))</f>
      </c>
      <c r="B231">
        <f>IF(OR($A231="",INDEX(games!$B:$B,ROW())=""),"",INDEX(games!$B:$B,ROW()))</f>
      </c>
      <c r="C231" t="str">
        <f>IF(OR($A231="",INDEX(games!$C:$C,ROW())=""),"",INDEX(games!$C:$C,ROW()))</f>
      </c>
      <c r="D231">
        <f>IF($A231="","",COUNTIF($W$2:$W$2500,$A231)+COUNTIF($X$2:$X$2500,$A231))</f>
      </c>
      <c r="E231">
        <f>IF($A231="","",IFERROR(MATCH($C231,$R$2:$R$5,0),0))</f>
      </c>
      <c r="F231">
        <f>IF($A231="","",MOD(ROW(),34))</f>
      </c>
      <c r="G231">
        <f>IF($A231="",NA(),IF($C231="Action",$B231,NA()))</f>
      </c>
      <c r="H231">
        <f>IF($A231="",NA(),IF($C231="Action",1+$F231*0.023,NA()))</f>
      </c>
      <c r="I231">
        <f>IF($A231="",NA(),IF($C231="Strategy",$B231,NA()))</f>
      </c>
      <c r="J231">
        <f>IF($A231="",NA(),IF($C231="Strategy",2+$F231*0.023,NA()))</f>
      </c>
      <c r="K231">
        <f>IF($A231="",NA(),IF($C231="Deckbuilder",$B231,NA()))</f>
      </c>
      <c r="L231">
        <f>IF($A231="",NA(),IF($C231="Deckbuilder",3+$F231*0.023,NA()))</f>
      </c>
      <c r="M231">
        <f>IF($A231="",NA(),IF($C231="Traditional",$B231,NA()))</f>
      </c>
      <c r="N231">
        <f>IF($A231="",NA(),IF($C231="Traditional",4+$F231*0.023,NA()))</f>
      </c>
      <c r="O231">
        <f>IF($A231="","",$D231+ROW()/1000000)</f>
      </c>
      <c r="P231" t="str">
        <f>IF(OR($A231="",INDEX(games!$H:$H,ROW())=""),"",INDEX(games!$H:$H,ROW()))</f>
      </c>
      <c r="Q231">
        <f>IF(OR($A231="",$P231&lt;&gt;"Yes"),"",$D231+ROW()/1000000)</f>
      </c>
      <c r="T231">
        <f>IF($Y231="","",INDEX($B$2:$B$2000,$Y231))</f>
      </c>
      <c r="U231">
        <f>IF($Z231="","",INDEX($B$2:$B$2000,$Z231))</f>
      </c>
      <c r="V231">
        <f>IF(OR($T231="",$U231=""),"",$U231-$T231)</f>
      </c>
      <c r="W231" t="str">
        <f>IF(TRIM(INDEX(connections!$A:$A,ROW()))="","",TRIM(INDEX(connections!$A:$A,ROW())))</f>
      </c>
      <c r="X231" t="str">
        <f>IF($W231="","",TRIM(INDEX(connections!$B:$B,ROW())))</f>
      </c>
      <c r="Y231">
        <f>IF($W231="","",IFERROR(MATCH($W231,$A$2:$A$2000,0),""))</f>
      </c>
      <c r="Z231">
        <f>IF($X231="","",IFERROR(MATCH($X231,$A$2:$A$2000,0),""))</f>
      </c>
      <c r="AA231" t="str">
        <f>IF($Y231="","",INDEX($P$2:$P$2000,$Y231))</f>
      </c>
      <c r="AB231" t="str">
        <f>IF($Z231="","",INDEX($P$2:$P$2000,$Z231))</f>
      </c>
      <c r="AC231">
        <f>IF(AND($AA231="Yes",$AB231="Yes"),1,"")</f>
      </c>
      <c r="AD231">
        <f>IF(OR($Y231="",$Z231=""),"",IF(INDEX($C$2:$C$2000,$Y231)=INDEX($C$2:$C$2000,$Z231),0,1))</f>
      </c>
      <c r="AE231">
        <f>IF($AC231&lt;&gt;1,"",IF(AND(INDEX($AG$2:$AG$2000,$Y231)=1,INDEX($AG$2:$AG$2000,$Z231)=1),1,""))</f>
      </c>
      <c r="AG231">
        <f>IF($A231="","",COUNTIFS($W$2:$W$2500,$A231,$AB$2:$AB$2500,"Yes")+COUNTIFS($X$2:$X$2500,$A231,$AA$2:$AA$2500,"Yes"))</f>
      </c>
      <c r="AH231" t="str">
        <f>IF(OR($P231&lt;&gt;"Yes",N($AG231)=0),"",IF(AND($AG231=1,COUNTIFS($W$2:$W$2500,$A231,$AE$2:$AE$2500,1)+COUNTIFS($X$2:$X$2500,$A231,$AE$2:$AE$2500,1)&gt;0),"","Yes"))</f>
      </c>
      <c r="AI231">
        <f>IF($AH231="Yes",$AG231,"")</f>
      </c>
      <c r="AJ231">
        <f>IF($AI231="","",$AI231+ROW()/1000000)</f>
      </c>
      <c r="AK231">
        <f>IF(OR($A231="",$P231="Yes",N($AG231)=0),"",$AG231+ROW()/1000000)</f>
      </c>
      <c r="AL231" t="str">
        <f>IF($A231="","",INDEX(games!$J:$J,ROW())&amp;"")</f>
      </c>
      <c r="AM231">
        <f>IF($A231="","",SUMPRODUCT($AO231:$BD231,'Map Analysis'!$AP$2^{0,1,2,3,4,5,6,7,8,9,10,11,12,13,14,15}))</f>
      </c>
      <c r="AN231">
        <f>IF($A231="","",$AM231+ROW()/10000000)</f>
      </c>
      <c r="AO231">
        <f>IF($A231="","",COUNTIF($W$2:$W$2500,$A231))</f>
      </c>
      <c r="AP231">
        <f>IF($A231="","",SUMIFS($BF$2:$BF$2500,$W$2:$W$2500,$A231))</f>
      </c>
      <c r="AQ231">
        <f>IF($A231="","",SUMIFS($BG$2:$BG$2500,$W$2:$W$2500,$A231))</f>
      </c>
      <c r="AR231">
        <f>IF($A231="","",SUMIFS($BH$2:$BH$2500,$W$2:$W$2500,$A231))</f>
      </c>
      <c r="AS231">
        <f>IF($A231="","",SUMIFS($BI$2:$BI$2500,$W$2:$W$2500,$A231))</f>
      </c>
      <c r="AT231">
        <f>IF($A231="","",SUMIFS($BJ$2:$BJ$2500,$W$2:$W$2500,$A231))</f>
      </c>
      <c r="AU231">
        <f>IF($A231="","",SUMIFS($BK$2:$BK$2500,$W$2:$W$2500,$A231))</f>
      </c>
      <c r="AV231">
        <f>IF($A231="","",SUMIFS($BL$2:$BL$2500,$W$2:$W$2500,$A231))</f>
      </c>
      <c r="AW231">
        <f>IF($A231="","",SUMIFS($BM$2:$BM$2500,$W$2:$W$2500,$A231))</f>
      </c>
      <c r="AX231">
        <f>IF($A231="","",SUMIFS($BN$2:$BN$2500,$W$2:$W$2500,$A231))</f>
      </c>
      <c r="AY231">
        <f>IF($A231="","",SUMIFS($BO$2:$BO$2500,$W$2:$W$2500,$A231))</f>
      </c>
      <c r="AZ231">
        <f>IF($A231="","",SUMIFS($BP$2:$BP$2500,$W$2:$W$2500,$A231))</f>
      </c>
      <c r="BA231">
        <f>IF($A231="","",SUMIFS($BQ$2:$BQ$2500,$W$2:$W$2500,$A231))</f>
      </c>
      <c r="BB231">
        <f>IF($A231="","",SUMIFS($BR$2:$BR$2500,$W$2:$W$2500,$A231))</f>
      </c>
      <c r="BC231">
        <f>IF($A231="","",SUMIFS($BS$2:$BS$2500,$W$2:$W$2500,$A231))</f>
      </c>
      <c r="BD231">
        <f>IF($A231="","",SUMIFS($BT$2:$BT$2500,$W$2:$W$2500,$A231))</f>
      </c>
      <c r="BF231">
        <f>IF($Z231="","",INDEX($AO$2:$AO$2000,$Z231))</f>
      </c>
      <c r="BG231">
        <f>IF($Z231="","",INDEX($AP$2:$AP$2000,$Z231))</f>
      </c>
      <c r="BH231">
        <f>IF($Z231="","",INDEX($AQ$2:$AQ$2000,$Z231))</f>
      </c>
      <c r="BI231">
        <f>IF($Z231="","",INDEX($AR$2:$AR$2000,$Z231))</f>
      </c>
      <c r="BJ231">
        <f>IF($Z231="","",INDEX($AS$2:$AS$2000,$Z231))</f>
      </c>
      <c r="BK231">
        <f>IF($Z231="","",INDEX($AT$2:$AT$2000,$Z231))</f>
      </c>
      <c r="BL231">
        <f>IF($Z231="","",INDEX($AU$2:$AU$2000,$Z231))</f>
      </c>
      <c r="BM231">
        <f>IF($Z231="","",INDEX($AV$2:$AV$2000,$Z231))</f>
      </c>
      <c r="BN231">
        <f>IF($Z231="","",INDEX($AW$2:$AW$2000,$Z231))</f>
      </c>
      <c r="BO231">
        <f>IF($Z231="","",INDEX($AX$2:$AX$2000,$Z231))</f>
      </c>
      <c r="BP231">
        <f>IF($Z231="","",INDEX($AY$2:$AY$2000,$Z231))</f>
      </c>
      <c r="BQ231">
        <f>IF($Z231="","",INDEX($AZ$2:$AZ$2000,$Z231))</f>
      </c>
      <c r="BR231">
        <f>IF($Z231="","",INDEX($BA$2:$BA$2000,$Z231))</f>
      </c>
      <c r="BS231">
        <f>IF($Z231="","",INDEX($BB$2:$BB$2000,$Z231))</f>
      </c>
      <c r="BT231">
        <f>IF($Z231="","",INDEX($BC$2:$BC$2000,$Z231))</f>
      </c>
      <c r="BV231">
        <f>IF(OR($A231="",$P231&lt;&gt;"Yes",$AH231="Yes"),"",1+N($AG231))</f>
      </c>
      <c r="BW231">
        <f>IF($A231="","",COUNTIFS($W$2:$W$2500,$A231,$BZ$2:$BZ$2500,"Yes")+COUNTIFS($X$2:$X$2500,$A231,$BY$2:$BY$2500,"Yes"))</f>
      </c>
      <c r="BX231">
        <f>IF(OR($A231="",$P231="Yes"),"",IF(N($BW231)=0,0,1+SUMIFS($CB$2:$CB$2500,$W$2:$W$2500,$A231)+SUMIFS($CA$2:$CA$2500,$X$2:$X$2500,$A231)))</f>
      </c>
      <c r="BY231" t="str">
        <f>IF($Y231="","",INDEX($AH$2:$AH$2000,$Y231)&amp;"")</f>
      </c>
      <c r="BZ231" t="str">
        <f>IF($Z231="","",INDEX($AH$2:$AH$2000,$Z231)&amp;"")</f>
      </c>
      <c r="CA231">
        <f>IF($Y231="","",INDEX($BV$2:$BV$2000,$Y231))</f>
      </c>
      <c r="CB231">
        <f>IF($Z231="","",INDEX($BV$2:$BV$2000,$Z231))</f>
      </c>
    </row>
    <row r="232">
      <c r="A232" t="str">
        <f>IF(TRIM(INDEX(games!$A:$A,ROW()))="","",TRIM(INDEX(games!$A:$A,ROW())))</f>
      </c>
      <c r="B232">
        <f>IF(OR($A232="",INDEX(games!$B:$B,ROW())=""),"",INDEX(games!$B:$B,ROW()))</f>
      </c>
      <c r="C232" t="str">
        <f>IF(OR($A232="",INDEX(games!$C:$C,ROW())=""),"",INDEX(games!$C:$C,ROW()))</f>
      </c>
      <c r="D232">
        <f>IF($A232="","",COUNTIF($W$2:$W$2500,$A232)+COUNTIF($X$2:$X$2500,$A232))</f>
      </c>
      <c r="E232">
        <f>IF($A232="","",IFERROR(MATCH($C232,$R$2:$R$5,0),0))</f>
      </c>
      <c r="F232">
        <f>IF($A232="","",MOD(ROW(),34))</f>
      </c>
      <c r="G232">
        <f>IF($A232="",NA(),IF($C232="Action",$B232,NA()))</f>
      </c>
      <c r="H232">
        <f>IF($A232="",NA(),IF($C232="Action",1+$F232*0.023,NA()))</f>
      </c>
      <c r="I232">
        <f>IF($A232="",NA(),IF($C232="Strategy",$B232,NA()))</f>
      </c>
      <c r="J232">
        <f>IF($A232="",NA(),IF($C232="Strategy",2+$F232*0.023,NA()))</f>
      </c>
      <c r="K232">
        <f>IF($A232="",NA(),IF($C232="Deckbuilder",$B232,NA()))</f>
      </c>
      <c r="L232">
        <f>IF($A232="",NA(),IF($C232="Deckbuilder",3+$F232*0.023,NA()))</f>
      </c>
      <c r="M232">
        <f>IF($A232="",NA(),IF($C232="Traditional",$B232,NA()))</f>
      </c>
      <c r="N232">
        <f>IF($A232="",NA(),IF($C232="Traditional",4+$F232*0.023,NA()))</f>
      </c>
      <c r="O232">
        <f>IF($A232="","",$D232+ROW()/1000000)</f>
      </c>
      <c r="P232" t="str">
        <f>IF(OR($A232="",INDEX(games!$H:$H,ROW())=""),"",INDEX(games!$H:$H,ROW()))</f>
      </c>
      <c r="Q232">
        <f>IF(OR($A232="",$P232&lt;&gt;"Yes"),"",$D232+ROW()/1000000)</f>
      </c>
      <c r="T232">
        <f>IF($Y232="","",INDEX($B$2:$B$2000,$Y232))</f>
      </c>
      <c r="U232">
        <f>IF($Z232="","",INDEX($B$2:$B$2000,$Z232))</f>
      </c>
      <c r="V232">
        <f>IF(OR($T232="",$U232=""),"",$U232-$T232)</f>
      </c>
      <c r="W232" t="str">
        <f>IF(TRIM(INDEX(connections!$A:$A,ROW()))="","",TRIM(INDEX(connections!$A:$A,ROW())))</f>
      </c>
      <c r="X232" t="str">
        <f>IF($W232="","",TRIM(INDEX(connections!$B:$B,ROW())))</f>
      </c>
      <c r="Y232">
        <f>IF($W232="","",IFERROR(MATCH($W232,$A$2:$A$2000,0),""))</f>
      </c>
      <c r="Z232">
        <f>IF($X232="","",IFERROR(MATCH($X232,$A$2:$A$2000,0),""))</f>
      </c>
      <c r="AA232" t="str">
        <f>IF($Y232="","",INDEX($P$2:$P$2000,$Y232))</f>
      </c>
      <c r="AB232" t="str">
        <f>IF($Z232="","",INDEX($P$2:$P$2000,$Z232))</f>
      </c>
      <c r="AC232">
        <f>IF(AND($AA232="Yes",$AB232="Yes"),1,"")</f>
      </c>
      <c r="AD232">
        <f>IF(OR($Y232="",$Z232=""),"",IF(INDEX($C$2:$C$2000,$Y232)=INDEX($C$2:$C$2000,$Z232),0,1))</f>
      </c>
      <c r="AE232">
        <f>IF($AC232&lt;&gt;1,"",IF(AND(INDEX($AG$2:$AG$2000,$Y232)=1,INDEX($AG$2:$AG$2000,$Z232)=1),1,""))</f>
      </c>
      <c r="AG232">
        <f>IF($A232="","",COUNTIFS($W$2:$W$2500,$A232,$AB$2:$AB$2500,"Yes")+COUNTIFS($X$2:$X$2500,$A232,$AA$2:$AA$2500,"Yes"))</f>
      </c>
      <c r="AH232" t="str">
        <f>IF(OR($P232&lt;&gt;"Yes",N($AG232)=0),"",IF(AND($AG232=1,COUNTIFS($W$2:$W$2500,$A232,$AE$2:$AE$2500,1)+COUNTIFS($X$2:$X$2500,$A232,$AE$2:$AE$2500,1)&gt;0),"","Yes"))</f>
      </c>
      <c r="AI232">
        <f>IF($AH232="Yes",$AG232,"")</f>
      </c>
      <c r="AJ232">
        <f>IF($AI232="","",$AI232+ROW()/1000000)</f>
      </c>
      <c r="AK232">
        <f>IF(OR($A232="",$P232="Yes",N($AG232)=0),"",$AG232+ROW()/1000000)</f>
      </c>
      <c r="AL232" t="str">
        <f>IF($A232="","",INDEX(games!$J:$J,ROW())&amp;"")</f>
      </c>
      <c r="AM232">
        <f>IF($A232="","",SUMPRODUCT($AO232:$BD232,'Map Analysis'!$AP$2^{0,1,2,3,4,5,6,7,8,9,10,11,12,13,14,15}))</f>
      </c>
      <c r="AN232">
        <f>IF($A232="","",$AM232+ROW()/10000000)</f>
      </c>
      <c r="AO232">
        <f>IF($A232="","",COUNTIF($W$2:$W$2500,$A232))</f>
      </c>
      <c r="AP232">
        <f>IF($A232="","",SUMIFS($BF$2:$BF$2500,$W$2:$W$2500,$A232))</f>
      </c>
      <c r="AQ232">
        <f>IF($A232="","",SUMIFS($BG$2:$BG$2500,$W$2:$W$2500,$A232))</f>
      </c>
      <c r="AR232">
        <f>IF($A232="","",SUMIFS($BH$2:$BH$2500,$W$2:$W$2500,$A232))</f>
      </c>
      <c r="AS232">
        <f>IF($A232="","",SUMIFS($BI$2:$BI$2500,$W$2:$W$2500,$A232))</f>
      </c>
      <c r="AT232">
        <f>IF($A232="","",SUMIFS($BJ$2:$BJ$2500,$W$2:$W$2500,$A232))</f>
      </c>
      <c r="AU232">
        <f>IF($A232="","",SUMIFS($BK$2:$BK$2500,$W$2:$W$2500,$A232))</f>
      </c>
      <c r="AV232">
        <f>IF($A232="","",SUMIFS($BL$2:$BL$2500,$W$2:$W$2500,$A232))</f>
      </c>
      <c r="AW232">
        <f>IF($A232="","",SUMIFS($BM$2:$BM$2500,$W$2:$W$2500,$A232))</f>
      </c>
      <c r="AX232">
        <f>IF($A232="","",SUMIFS($BN$2:$BN$2500,$W$2:$W$2500,$A232))</f>
      </c>
      <c r="AY232">
        <f>IF($A232="","",SUMIFS($BO$2:$BO$2500,$W$2:$W$2500,$A232))</f>
      </c>
      <c r="AZ232">
        <f>IF($A232="","",SUMIFS($BP$2:$BP$2500,$W$2:$W$2500,$A232))</f>
      </c>
      <c r="BA232">
        <f>IF($A232="","",SUMIFS($BQ$2:$BQ$2500,$W$2:$W$2500,$A232))</f>
      </c>
      <c r="BB232">
        <f>IF($A232="","",SUMIFS($BR$2:$BR$2500,$W$2:$W$2500,$A232))</f>
      </c>
      <c r="BC232">
        <f>IF($A232="","",SUMIFS($BS$2:$BS$2500,$W$2:$W$2500,$A232))</f>
      </c>
      <c r="BD232">
        <f>IF($A232="","",SUMIFS($BT$2:$BT$2500,$W$2:$W$2500,$A232))</f>
      </c>
      <c r="BF232">
        <f>IF($Z232="","",INDEX($AO$2:$AO$2000,$Z232))</f>
      </c>
      <c r="BG232">
        <f>IF($Z232="","",INDEX($AP$2:$AP$2000,$Z232))</f>
      </c>
      <c r="BH232">
        <f>IF($Z232="","",INDEX($AQ$2:$AQ$2000,$Z232))</f>
      </c>
      <c r="BI232">
        <f>IF($Z232="","",INDEX($AR$2:$AR$2000,$Z232))</f>
      </c>
      <c r="BJ232">
        <f>IF($Z232="","",INDEX($AS$2:$AS$2000,$Z232))</f>
      </c>
      <c r="BK232">
        <f>IF($Z232="","",INDEX($AT$2:$AT$2000,$Z232))</f>
      </c>
      <c r="BL232">
        <f>IF($Z232="","",INDEX($AU$2:$AU$2000,$Z232))</f>
      </c>
      <c r="BM232">
        <f>IF($Z232="","",INDEX($AV$2:$AV$2000,$Z232))</f>
      </c>
      <c r="BN232">
        <f>IF($Z232="","",INDEX($AW$2:$AW$2000,$Z232))</f>
      </c>
      <c r="BO232">
        <f>IF($Z232="","",INDEX($AX$2:$AX$2000,$Z232))</f>
      </c>
      <c r="BP232">
        <f>IF($Z232="","",INDEX($AY$2:$AY$2000,$Z232))</f>
      </c>
      <c r="BQ232">
        <f>IF($Z232="","",INDEX($AZ$2:$AZ$2000,$Z232))</f>
      </c>
      <c r="BR232">
        <f>IF($Z232="","",INDEX($BA$2:$BA$2000,$Z232))</f>
      </c>
      <c r="BS232">
        <f>IF($Z232="","",INDEX($BB$2:$BB$2000,$Z232))</f>
      </c>
      <c r="BT232">
        <f>IF($Z232="","",INDEX($BC$2:$BC$2000,$Z232))</f>
      </c>
      <c r="BV232">
        <f>IF(OR($A232="",$P232&lt;&gt;"Yes",$AH232="Yes"),"",1+N($AG232))</f>
      </c>
      <c r="BW232">
        <f>IF($A232="","",COUNTIFS($W$2:$W$2500,$A232,$BZ$2:$BZ$2500,"Yes")+COUNTIFS($X$2:$X$2500,$A232,$BY$2:$BY$2500,"Yes"))</f>
      </c>
      <c r="BX232">
        <f>IF(OR($A232="",$P232="Yes"),"",IF(N($BW232)=0,0,1+SUMIFS($CB$2:$CB$2500,$W$2:$W$2500,$A232)+SUMIFS($CA$2:$CA$2500,$X$2:$X$2500,$A232)))</f>
      </c>
      <c r="BY232" t="str">
        <f>IF($Y232="","",INDEX($AH$2:$AH$2000,$Y232)&amp;"")</f>
      </c>
      <c r="BZ232" t="str">
        <f>IF($Z232="","",INDEX($AH$2:$AH$2000,$Z232)&amp;"")</f>
      </c>
      <c r="CA232">
        <f>IF($Y232="","",INDEX($BV$2:$BV$2000,$Y232))</f>
      </c>
      <c r="CB232">
        <f>IF($Z232="","",INDEX($BV$2:$BV$2000,$Z232))</f>
      </c>
    </row>
    <row r="233">
      <c r="A233" t="str">
        <f>IF(TRIM(INDEX(games!$A:$A,ROW()))="","",TRIM(INDEX(games!$A:$A,ROW())))</f>
      </c>
      <c r="B233">
        <f>IF(OR($A233="",INDEX(games!$B:$B,ROW())=""),"",INDEX(games!$B:$B,ROW()))</f>
      </c>
      <c r="C233" t="str">
        <f>IF(OR($A233="",INDEX(games!$C:$C,ROW())=""),"",INDEX(games!$C:$C,ROW()))</f>
      </c>
      <c r="D233">
        <f>IF($A233="","",COUNTIF($W$2:$W$2500,$A233)+COUNTIF($X$2:$X$2500,$A233))</f>
      </c>
      <c r="E233">
        <f>IF($A233="","",IFERROR(MATCH($C233,$R$2:$R$5,0),0))</f>
      </c>
      <c r="F233">
        <f>IF($A233="","",MOD(ROW(),34))</f>
      </c>
      <c r="G233">
        <f>IF($A233="",NA(),IF($C233="Action",$B233,NA()))</f>
      </c>
      <c r="H233">
        <f>IF($A233="",NA(),IF($C233="Action",1+$F233*0.023,NA()))</f>
      </c>
      <c r="I233">
        <f>IF($A233="",NA(),IF($C233="Strategy",$B233,NA()))</f>
      </c>
      <c r="J233">
        <f>IF($A233="",NA(),IF($C233="Strategy",2+$F233*0.023,NA()))</f>
      </c>
      <c r="K233">
        <f>IF($A233="",NA(),IF($C233="Deckbuilder",$B233,NA()))</f>
      </c>
      <c r="L233">
        <f>IF($A233="",NA(),IF($C233="Deckbuilder",3+$F233*0.023,NA()))</f>
      </c>
      <c r="M233">
        <f>IF($A233="",NA(),IF($C233="Traditional",$B233,NA()))</f>
      </c>
      <c r="N233">
        <f>IF($A233="",NA(),IF($C233="Traditional",4+$F233*0.023,NA()))</f>
      </c>
      <c r="O233">
        <f>IF($A233="","",$D233+ROW()/1000000)</f>
      </c>
      <c r="P233" t="str">
        <f>IF(OR($A233="",INDEX(games!$H:$H,ROW())=""),"",INDEX(games!$H:$H,ROW()))</f>
      </c>
      <c r="Q233">
        <f>IF(OR($A233="",$P233&lt;&gt;"Yes"),"",$D233+ROW()/1000000)</f>
      </c>
      <c r="T233">
        <f>IF($Y233="","",INDEX($B$2:$B$2000,$Y233))</f>
      </c>
      <c r="U233">
        <f>IF($Z233="","",INDEX($B$2:$B$2000,$Z233))</f>
      </c>
      <c r="V233">
        <f>IF(OR($T233="",$U233=""),"",$U233-$T233)</f>
      </c>
      <c r="W233" t="str">
        <f>IF(TRIM(INDEX(connections!$A:$A,ROW()))="","",TRIM(INDEX(connections!$A:$A,ROW())))</f>
      </c>
      <c r="X233" t="str">
        <f>IF($W233="","",TRIM(INDEX(connections!$B:$B,ROW())))</f>
      </c>
      <c r="Y233">
        <f>IF($W233="","",IFERROR(MATCH($W233,$A$2:$A$2000,0),""))</f>
      </c>
      <c r="Z233">
        <f>IF($X233="","",IFERROR(MATCH($X233,$A$2:$A$2000,0),""))</f>
      </c>
      <c r="AA233" t="str">
        <f>IF($Y233="","",INDEX($P$2:$P$2000,$Y233))</f>
      </c>
      <c r="AB233" t="str">
        <f>IF($Z233="","",INDEX($P$2:$P$2000,$Z233))</f>
      </c>
      <c r="AC233">
        <f>IF(AND($AA233="Yes",$AB233="Yes"),1,"")</f>
      </c>
      <c r="AD233">
        <f>IF(OR($Y233="",$Z233=""),"",IF(INDEX($C$2:$C$2000,$Y233)=INDEX($C$2:$C$2000,$Z233),0,1))</f>
      </c>
      <c r="AE233">
        <f>IF($AC233&lt;&gt;1,"",IF(AND(INDEX($AG$2:$AG$2000,$Y233)=1,INDEX($AG$2:$AG$2000,$Z233)=1),1,""))</f>
      </c>
      <c r="AG233">
        <f>IF($A233="","",COUNTIFS($W$2:$W$2500,$A233,$AB$2:$AB$2500,"Yes")+COUNTIFS($X$2:$X$2500,$A233,$AA$2:$AA$2500,"Yes"))</f>
      </c>
      <c r="AH233" t="str">
        <f>IF(OR($P233&lt;&gt;"Yes",N($AG233)=0),"",IF(AND($AG233=1,COUNTIFS($W$2:$W$2500,$A233,$AE$2:$AE$2500,1)+COUNTIFS($X$2:$X$2500,$A233,$AE$2:$AE$2500,1)&gt;0),"","Yes"))</f>
      </c>
      <c r="AI233">
        <f>IF($AH233="Yes",$AG233,"")</f>
      </c>
      <c r="AJ233">
        <f>IF($AI233="","",$AI233+ROW()/1000000)</f>
      </c>
      <c r="AK233">
        <f>IF(OR($A233="",$P233="Yes",N($AG233)=0),"",$AG233+ROW()/1000000)</f>
      </c>
      <c r="AL233" t="str">
        <f>IF($A233="","",INDEX(games!$J:$J,ROW())&amp;"")</f>
      </c>
      <c r="AM233">
        <f>IF($A233="","",SUMPRODUCT($AO233:$BD233,'Map Analysis'!$AP$2^{0,1,2,3,4,5,6,7,8,9,10,11,12,13,14,15}))</f>
      </c>
      <c r="AN233">
        <f>IF($A233="","",$AM233+ROW()/10000000)</f>
      </c>
      <c r="AO233">
        <f>IF($A233="","",COUNTIF($W$2:$W$2500,$A233))</f>
      </c>
      <c r="AP233">
        <f>IF($A233="","",SUMIFS($BF$2:$BF$2500,$W$2:$W$2500,$A233))</f>
      </c>
      <c r="AQ233">
        <f>IF($A233="","",SUMIFS($BG$2:$BG$2500,$W$2:$W$2500,$A233))</f>
      </c>
      <c r="AR233">
        <f>IF($A233="","",SUMIFS($BH$2:$BH$2500,$W$2:$W$2500,$A233))</f>
      </c>
      <c r="AS233">
        <f>IF($A233="","",SUMIFS($BI$2:$BI$2500,$W$2:$W$2500,$A233))</f>
      </c>
      <c r="AT233">
        <f>IF($A233="","",SUMIFS($BJ$2:$BJ$2500,$W$2:$W$2500,$A233))</f>
      </c>
      <c r="AU233">
        <f>IF($A233="","",SUMIFS($BK$2:$BK$2500,$W$2:$W$2500,$A233))</f>
      </c>
      <c r="AV233">
        <f>IF($A233="","",SUMIFS($BL$2:$BL$2500,$W$2:$W$2500,$A233))</f>
      </c>
      <c r="AW233">
        <f>IF($A233="","",SUMIFS($BM$2:$BM$2500,$W$2:$W$2500,$A233))</f>
      </c>
      <c r="AX233">
        <f>IF($A233="","",SUMIFS($BN$2:$BN$2500,$W$2:$W$2500,$A233))</f>
      </c>
      <c r="AY233">
        <f>IF($A233="","",SUMIFS($BO$2:$BO$2500,$W$2:$W$2500,$A233))</f>
      </c>
      <c r="AZ233">
        <f>IF($A233="","",SUMIFS($BP$2:$BP$2500,$W$2:$W$2500,$A233))</f>
      </c>
      <c r="BA233">
        <f>IF($A233="","",SUMIFS($BQ$2:$BQ$2500,$W$2:$W$2500,$A233))</f>
      </c>
      <c r="BB233">
        <f>IF($A233="","",SUMIFS($BR$2:$BR$2500,$W$2:$W$2500,$A233))</f>
      </c>
      <c r="BC233">
        <f>IF($A233="","",SUMIFS($BS$2:$BS$2500,$W$2:$W$2500,$A233))</f>
      </c>
      <c r="BD233">
        <f>IF($A233="","",SUMIFS($BT$2:$BT$2500,$W$2:$W$2500,$A233))</f>
      </c>
      <c r="BF233">
        <f>IF($Z233="","",INDEX($AO$2:$AO$2000,$Z233))</f>
      </c>
      <c r="BG233">
        <f>IF($Z233="","",INDEX($AP$2:$AP$2000,$Z233))</f>
      </c>
      <c r="BH233">
        <f>IF($Z233="","",INDEX($AQ$2:$AQ$2000,$Z233))</f>
      </c>
      <c r="BI233">
        <f>IF($Z233="","",INDEX($AR$2:$AR$2000,$Z233))</f>
      </c>
      <c r="BJ233">
        <f>IF($Z233="","",INDEX($AS$2:$AS$2000,$Z233))</f>
      </c>
      <c r="BK233">
        <f>IF($Z233="","",INDEX($AT$2:$AT$2000,$Z233))</f>
      </c>
      <c r="BL233">
        <f>IF($Z233="","",INDEX($AU$2:$AU$2000,$Z233))</f>
      </c>
      <c r="BM233">
        <f>IF($Z233="","",INDEX($AV$2:$AV$2000,$Z233))</f>
      </c>
      <c r="BN233">
        <f>IF($Z233="","",INDEX($AW$2:$AW$2000,$Z233))</f>
      </c>
      <c r="BO233">
        <f>IF($Z233="","",INDEX($AX$2:$AX$2000,$Z233))</f>
      </c>
      <c r="BP233">
        <f>IF($Z233="","",INDEX($AY$2:$AY$2000,$Z233))</f>
      </c>
      <c r="BQ233">
        <f>IF($Z233="","",INDEX($AZ$2:$AZ$2000,$Z233))</f>
      </c>
      <c r="BR233">
        <f>IF($Z233="","",INDEX($BA$2:$BA$2000,$Z233))</f>
      </c>
      <c r="BS233">
        <f>IF($Z233="","",INDEX($BB$2:$BB$2000,$Z233))</f>
      </c>
      <c r="BT233">
        <f>IF($Z233="","",INDEX($BC$2:$BC$2000,$Z233))</f>
      </c>
      <c r="BV233">
        <f>IF(OR($A233="",$P233&lt;&gt;"Yes",$AH233="Yes"),"",1+N($AG233))</f>
      </c>
      <c r="BW233">
        <f>IF($A233="","",COUNTIFS($W$2:$W$2500,$A233,$BZ$2:$BZ$2500,"Yes")+COUNTIFS($X$2:$X$2500,$A233,$BY$2:$BY$2500,"Yes"))</f>
      </c>
      <c r="BX233">
        <f>IF(OR($A233="",$P233="Yes"),"",IF(N($BW233)=0,0,1+SUMIFS($CB$2:$CB$2500,$W$2:$W$2500,$A233)+SUMIFS($CA$2:$CA$2500,$X$2:$X$2500,$A233)))</f>
      </c>
      <c r="BY233" t="str">
        <f>IF($Y233="","",INDEX($AH$2:$AH$2000,$Y233)&amp;"")</f>
      </c>
      <c r="BZ233" t="str">
        <f>IF($Z233="","",INDEX($AH$2:$AH$2000,$Z233)&amp;"")</f>
      </c>
      <c r="CA233">
        <f>IF($Y233="","",INDEX($BV$2:$BV$2000,$Y233))</f>
      </c>
      <c r="CB233">
        <f>IF($Z233="","",INDEX($BV$2:$BV$2000,$Z233))</f>
      </c>
    </row>
    <row r="234">
      <c r="A234" t="str">
        <f>IF(TRIM(INDEX(games!$A:$A,ROW()))="","",TRIM(INDEX(games!$A:$A,ROW())))</f>
      </c>
      <c r="B234">
        <f>IF(OR($A234="",INDEX(games!$B:$B,ROW())=""),"",INDEX(games!$B:$B,ROW()))</f>
      </c>
      <c r="C234" t="str">
        <f>IF(OR($A234="",INDEX(games!$C:$C,ROW())=""),"",INDEX(games!$C:$C,ROW()))</f>
      </c>
      <c r="D234">
        <f>IF($A234="","",COUNTIF($W$2:$W$2500,$A234)+COUNTIF($X$2:$X$2500,$A234))</f>
      </c>
      <c r="E234">
        <f>IF($A234="","",IFERROR(MATCH($C234,$R$2:$R$5,0),0))</f>
      </c>
      <c r="F234">
        <f>IF($A234="","",MOD(ROW(),34))</f>
      </c>
      <c r="G234">
        <f>IF($A234="",NA(),IF($C234="Action",$B234,NA()))</f>
      </c>
      <c r="H234">
        <f>IF($A234="",NA(),IF($C234="Action",1+$F234*0.023,NA()))</f>
      </c>
      <c r="I234">
        <f>IF($A234="",NA(),IF($C234="Strategy",$B234,NA()))</f>
      </c>
      <c r="J234">
        <f>IF($A234="",NA(),IF($C234="Strategy",2+$F234*0.023,NA()))</f>
      </c>
      <c r="K234">
        <f>IF($A234="",NA(),IF($C234="Deckbuilder",$B234,NA()))</f>
      </c>
      <c r="L234">
        <f>IF($A234="",NA(),IF($C234="Deckbuilder",3+$F234*0.023,NA()))</f>
      </c>
      <c r="M234">
        <f>IF($A234="",NA(),IF($C234="Traditional",$B234,NA()))</f>
      </c>
      <c r="N234">
        <f>IF($A234="",NA(),IF($C234="Traditional",4+$F234*0.023,NA()))</f>
      </c>
      <c r="O234">
        <f>IF($A234="","",$D234+ROW()/1000000)</f>
      </c>
      <c r="P234" t="str">
        <f>IF(OR($A234="",INDEX(games!$H:$H,ROW())=""),"",INDEX(games!$H:$H,ROW()))</f>
      </c>
      <c r="Q234">
        <f>IF(OR($A234="",$P234&lt;&gt;"Yes"),"",$D234+ROW()/1000000)</f>
      </c>
      <c r="T234">
        <f>IF($Y234="","",INDEX($B$2:$B$2000,$Y234))</f>
      </c>
      <c r="U234">
        <f>IF($Z234="","",INDEX($B$2:$B$2000,$Z234))</f>
      </c>
      <c r="V234">
        <f>IF(OR($T234="",$U234=""),"",$U234-$T234)</f>
      </c>
      <c r="W234" t="str">
        <f>IF(TRIM(INDEX(connections!$A:$A,ROW()))="","",TRIM(INDEX(connections!$A:$A,ROW())))</f>
      </c>
      <c r="X234" t="str">
        <f>IF($W234="","",TRIM(INDEX(connections!$B:$B,ROW())))</f>
      </c>
      <c r="Y234">
        <f>IF($W234="","",IFERROR(MATCH($W234,$A$2:$A$2000,0),""))</f>
      </c>
      <c r="Z234">
        <f>IF($X234="","",IFERROR(MATCH($X234,$A$2:$A$2000,0),""))</f>
      </c>
      <c r="AA234" t="str">
        <f>IF($Y234="","",INDEX($P$2:$P$2000,$Y234))</f>
      </c>
      <c r="AB234" t="str">
        <f>IF($Z234="","",INDEX($P$2:$P$2000,$Z234))</f>
      </c>
      <c r="AC234">
        <f>IF(AND($AA234="Yes",$AB234="Yes"),1,"")</f>
      </c>
      <c r="AD234">
        <f>IF(OR($Y234="",$Z234=""),"",IF(INDEX($C$2:$C$2000,$Y234)=INDEX($C$2:$C$2000,$Z234),0,1))</f>
      </c>
      <c r="AE234">
        <f>IF($AC234&lt;&gt;1,"",IF(AND(INDEX($AG$2:$AG$2000,$Y234)=1,INDEX($AG$2:$AG$2000,$Z234)=1),1,""))</f>
      </c>
      <c r="AG234">
        <f>IF($A234="","",COUNTIFS($W$2:$W$2500,$A234,$AB$2:$AB$2500,"Yes")+COUNTIFS($X$2:$X$2500,$A234,$AA$2:$AA$2500,"Yes"))</f>
      </c>
      <c r="AH234" t="str">
        <f>IF(OR($P234&lt;&gt;"Yes",N($AG234)=0),"",IF(AND($AG234=1,COUNTIFS($W$2:$W$2500,$A234,$AE$2:$AE$2500,1)+COUNTIFS($X$2:$X$2500,$A234,$AE$2:$AE$2500,1)&gt;0),"","Yes"))</f>
      </c>
      <c r="AI234">
        <f>IF($AH234="Yes",$AG234,"")</f>
      </c>
      <c r="AJ234">
        <f>IF($AI234="","",$AI234+ROW()/1000000)</f>
      </c>
      <c r="AK234">
        <f>IF(OR($A234="",$P234="Yes",N($AG234)=0),"",$AG234+ROW()/1000000)</f>
      </c>
      <c r="AL234" t="str">
        <f>IF($A234="","",INDEX(games!$J:$J,ROW())&amp;"")</f>
      </c>
      <c r="AM234">
        <f>IF($A234="","",SUMPRODUCT($AO234:$BD234,'Map Analysis'!$AP$2^{0,1,2,3,4,5,6,7,8,9,10,11,12,13,14,15}))</f>
      </c>
      <c r="AN234">
        <f>IF($A234="","",$AM234+ROW()/10000000)</f>
      </c>
      <c r="AO234">
        <f>IF($A234="","",COUNTIF($W$2:$W$2500,$A234))</f>
      </c>
      <c r="AP234">
        <f>IF($A234="","",SUMIFS($BF$2:$BF$2500,$W$2:$W$2500,$A234))</f>
      </c>
      <c r="AQ234">
        <f>IF($A234="","",SUMIFS($BG$2:$BG$2500,$W$2:$W$2500,$A234))</f>
      </c>
      <c r="AR234">
        <f>IF($A234="","",SUMIFS($BH$2:$BH$2500,$W$2:$W$2500,$A234))</f>
      </c>
      <c r="AS234">
        <f>IF($A234="","",SUMIFS($BI$2:$BI$2500,$W$2:$W$2500,$A234))</f>
      </c>
      <c r="AT234">
        <f>IF($A234="","",SUMIFS($BJ$2:$BJ$2500,$W$2:$W$2500,$A234))</f>
      </c>
      <c r="AU234">
        <f>IF($A234="","",SUMIFS($BK$2:$BK$2500,$W$2:$W$2500,$A234))</f>
      </c>
      <c r="AV234">
        <f>IF($A234="","",SUMIFS($BL$2:$BL$2500,$W$2:$W$2500,$A234))</f>
      </c>
      <c r="AW234">
        <f>IF($A234="","",SUMIFS($BM$2:$BM$2500,$W$2:$W$2500,$A234))</f>
      </c>
      <c r="AX234">
        <f>IF($A234="","",SUMIFS($BN$2:$BN$2500,$W$2:$W$2500,$A234))</f>
      </c>
      <c r="AY234">
        <f>IF($A234="","",SUMIFS($BO$2:$BO$2500,$W$2:$W$2500,$A234))</f>
      </c>
      <c r="AZ234">
        <f>IF($A234="","",SUMIFS($BP$2:$BP$2500,$W$2:$W$2500,$A234))</f>
      </c>
      <c r="BA234">
        <f>IF($A234="","",SUMIFS($BQ$2:$BQ$2500,$W$2:$W$2500,$A234))</f>
      </c>
      <c r="BB234">
        <f>IF($A234="","",SUMIFS($BR$2:$BR$2500,$W$2:$W$2500,$A234))</f>
      </c>
      <c r="BC234">
        <f>IF($A234="","",SUMIFS($BS$2:$BS$2500,$W$2:$W$2500,$A234))</f>
      </c>
      <c r="BD234">
        <f>IF($A234="","",SUMIFS($BT$2:$BT$2500,$W$2:$W$2500,$A234))</f>
      </c>
      <c r="BF234">
        <f>IF($Z234="","",INDEX($AO$2:$AO$2000,$Z234))</f>
      </c>
      <c r="BG234">
        <f>IF($Z234="","",INDEX($AP$2:$AP$2000,$Z234))</f>
      </c>
      <c r="BH234">
        <f>IF($Z234="","",INDEX($AQ$2:$AQ$2000,$Z234))</f>
      </c>
      <c r="BI234">
        <f>IF($Z234="","",INDEX($AR$2:$AR$2000,$Z234))</f>
      </c>
      <c r="BJ234">
        <f>IF($Z234="","",INDEX($AS$2:$AS$2000,$Z234))</f>
      </c>
      <c r="BK234">
        <f>IF($Z234="","",INDEX($AT$2:$AT$2000,$Z234))</f>
      </c>
      <c r="BL234">
        <f>IF($Z234="","",INDEX($AU$2:$AU$2000,$Z234))</f>
      </c>
      <c r="BM234">
        <f>IF($Z234="","",INDEX($AV$2:$AV$2000,$Z234))</f>
      </c>
      <c r="BN234">
        <f>IF($Z234="","",INDEX($AW$2:$AW$2000,$Z234))</f>
      </c>
      <c r="BO234">
        <f>IF($Z234="","",INDEX($AX$2:$AX$2000,$Z234))</f>
      </c>
      <c r="BP234">
        <f>IF($Z234="","",INDEX($AY$2:$AY$2000,$Z234))</f>
      </c>
      <c r="BQ234">
        <f>IF($Z234="","",INDEX($AZ$2:$AZ$2000,$Z234))</f>
      </c>
      <c r="BR234">
        <f>IF($Z234="","",INDEX($BA$2:$BA$2000,$Z234))</f>
      </c>
      <c r="BS234">
        <f>IF($Z234="","",INDEX($BB$2:$BB$2000,$Z234))</f>
      </c>
      <c r="BT234">
        <f>IF($Z234="","",INDEX($BC$2:$BC$2000,$Z234))</f>
      </c>
      <c r="BV234">
        <f>IF(OR($A234="",$P234&lt;&gt;"Yes",$AH234="Yes"),"",1+N($AG234))</f>
      </c>
      <c r="BW234">
        <f>IF($A234="","",COUNTIFS($W$2:$W$2500,$A234,$BZ$2:$BZ$2500,"Yes")+COUNTIFS($X$2:$X$2500,$A234,$BY$2:$BY$2500,"Yes"))</f>
      </c>
      <c r="BX234">
        <f>IF(OR($A234="",$P234="Yes"),"",IF(N($BW234)=0,0,1+SUMIFS($CB$2:$CB$2500,$W$2:$W$2500,$A234)+SUMIFS($CA$2:$CA$2500,$X$2:$X$2500,$A234)))</f>
      </c>
      <c r="BY234" t="str">
        <f>IF($Y234="","",INDEX($AH$2:$AH$2000,$Y234)&amp;"")</f>
      </c>
      <c r="BZ234" t="str">
        <f>IF($Z234="","",INDEX($AH$2:$AH$2000,$Z234)&amp;"")</f>
      </c>
      <c r="CA234">
        <f>IF($Y234="","",INDEX($BV$2:$BV$2000,$Y234))</f>
      </c>
      <c r="CB234">
        <f>IF($Z234="","",INDEX($BV$2:$BV$2000,$Z234))</f>
      </c>
    </row>
    <row r="235">
      <c r="A235" t="str">
        <f>IF(TRIM(INDEX(games!$A:$A,ROW()))="","",TRIM(INDEX(games!$A:$A,ROW())))</f>
      </c>
      <c r="B235">
        <f>IF(OR($A235="",INDEX(games!$B:$B,ROW())=""),"",INDEX(games!$B:$B,ROW()))</f>
      </c>
      <c r="C235" t="str">
        <f>IF(OR($A235="",INDEX(games!$C:$C,ROW())=""),"",INDEX(games!$C:$C,ROW()))</f>
      </c>
      <c r="D235">
        <f>IF($A235="","",COUNTIF($W$2:$W$2500,$A235)+COUNTIF($X$2:$X$2500,$A235))</f>
      </c>
      <c r="E235">
        <f>IF($A235="","",IFERROR(MATCH($C235,$R$2:$R$5,0),0))</f>
      </c>
      <c r="F235">
        <f>IF($A235="","",MOD(ROW(),34))</f>
      </c>
      <c r="G235">
        <f>IF($A235="",NA(),IF($C235="Action",$B235,NA()))</f>
      </c>
      <c r="H235">
        <f>IF($A235="",NA(),IF($C235="Action",1+$F235*0.023,NA()))</f>
      </c>
      <c r="I235">
        <f>IF($A235="",NA(),IF($C235="Strategy",$B235,NA()))</f>
      </c>
      <c r="J235">
        <f>IF($A235="",NA(),IF($C235="Strategy",2+$F235*0.023,NA()))</f>
      </c>
      <c r="K235">
        <f>IF($A235="",NA(),IF($C235="Deckbuilder",$B235,NA()))</f>
      </c>
      <c r="L235">
        <f>IF($A235="",NA(),IF($C235="Deckbuilder",3+$F235*0.023,NA()))</f>
      </c>
      <c r="M235">
        <f>IF($A235="",NA(),IF($C235="Traditional",$B235,NA()))</f>
      </c>
      <c r="N235">
        <f>IF($A235="",NA(),IF($C235="Traditional",4+$F235*0.023,NA()))</f>
      </c>
      <c r="O235">
        <f>IF($A235="","",$D235+ROW()/1000000)</f>
      </c>
      <c r="P235" t="str">
        <f>IF(OR($A235="",INDEX(games!$H:$H,ROW())=""),"",INDEX(games!$H:$H,ROW()))</f>
      </c>
      <c r="Q235">
        <f>IF(OR($A235="",$P235&lt;&gt;"Yes"),"",$D235+ROW()/1000000)</f>
      </c>
      <c r="T235">
        <f>IF($Y235="","",INDEX($B$2:$B$2000,$Y235))</f>
      </c>
      <c r="U235">
        <f>IF($Z235="","",INDEX($B$2:$B$2000,$Z235))</f>
      </c>
      <c r="V235">
        <f>IF(OR($T235="",$U235=""),"",$U235-$T235)</f>
      </c>
      <c r="W235" t="str">
        <f>IF(TRIM(INDEX(connections!$A:$A,ROW()))="","",TRIM(INDEX(connections!$A:$A,ROW())))</f>
      </c>
      <c r="X235" t="str">
        <f>IF($W235="","",TRIM(INDEX(connections!$B:$B,ROW())))</f>
      </c>
      <c r="Y235">
        <f>IF($W235="","",IFERROR(MATCH($W235,$A$2:$A$2000,0),""))</f>
      </c>
      <c r="Z235">
        <f>IF($X235="","",IFERROR(MATCH($X235,$A$2:$A$2000,0),""))</f>
      </c>
      <c r="AA235" t="str">
        <f>IF($Y235="","",INDEX($P$2:$P$2000,$Y235))</f>
      </c>
      <c r="AB235" t="str">
        <f>IF($Z235="","",INDEX($P$2:$P$2000,$Z235))</f>
      </c>
      <c r="AC235">
        <f>IF(AND($AA235="Yes",$AB235="Yes"),1,"")</f>
      </c>
      <c r="AD235">
        <f>IF(OR($Y235="",$Z235=""),"",IF(INDEX($C$2:$C$2000,$Y235)=INDEX($C$2:$C$2000,$Z235),0,1))</f>
      </c>
      <c r="AE235">
        <f>IF($AC235&lt;&gt;1,"",IF(AND(INDEX($AG$2:$AG$2000,$Y235)=1,INDEX($AG$2:$AG$2000,$Z235)=1),1,""))</f>
      </c>
      <c r="AG235">
        <f>IF($A235="","",COUNTIFS($W$2:$W$2500,$A235,$AB$2:$AB$2500,"Yes")+COUNTIFS($X$2:$X$2500,$A235,$AA$2:$AA$2500,"Yes"))</f>
      </c>
      <c r="AH235" t="str">
        <f>IF(OR($P235&lt;&gt;"Yes",N($AG235)=0),"",IF(AND($AG235=1,COUNTIFS($W$2:$W$2500,$A235,$AE$2:$AE$2500,1)+COUNTIFS($X$2:$X$2500,$A235,$AE$2:$AE$2500,1)&gt;0),"","Yes"))</f>
      </c>
      <c r="AI235">
        <f>IF($AH235="Yes",$AG235,"")</f>
      </c>
      <c r="AJ235">
        <f>IF($AI235="","",$AI235+ROW()/1000000)</f>
      </c>
      <c r="AK235">
        <f>IF(OR($A235="",$P235="Yes",N($AG235)=0),"",$AG235+ROW()/1000000)</f>
      </c>
      <c r="AL235" t="str">
        <f>IF($A235="","",INDEX(games!$J:$J,ROW())&amp;"")</f>
      </c>
      <c r="AM235">
        <f>IF($A235="","",SUMPRODUCT($AO235:$BD235,'Map Analysis'!$AP$2^{0,1,2,3,4,5,6,7,8,9,10,11,12,13,14,15}))</f>
      </c>
      <c r="AN235">
        <f>IF($A235="","",$AM235+ROW()/10000000)</f>
      </c>
      <c r="AO235">
        <f>IF($A235="","",COUNTIF($W$2:$W$2500,$A235))</f>
      </c>
      <c r="AP235">
        <f>IF($A235="","",SUMIFS($BF$2:$BF$2500,$W$2:$W$2500,$A235))</f>
      </c>
      <c r="AQ235">
        <f>IF($A235="","",SUMIFS($BG$2:$BG$2500,$W$2:$W$2500,$A235))</f>
      </c>
      <c r="AR235">
        <f>IF($A235="","",SUMIFS($BH$2:$BH$2500,$W$2:$W$2500,$A235))</f>
      </c>
      <c r="AS235">
        <f>IF($A235="","",SUMIFS($BI$2:$BI$2500,$W$2:$W$2500,$A235))</f>
      </c>
      <c r="AT235">
        <f>IF($A235="","",SUMIFS($BJ$2:$BJ$2500,$W$2:$W$2500,$A235))</f>
      </c>
      <c r="AU235">
        <f>IF($A235="","",SUMIFS($BK$2:$BK$2500,$W$2:$W$2500,$A235))</f>
      </c>
      <c r="AV235">
        <f>IF($A235="","",SUMIFS($BL$2:$BL$2500,$W$2:$W$2500,$A235))</f>
      </c>
      <c r="AW235">
        <f>IF($A235="","",SUMIFS($BM$2:$BM$2500,$W$2:$W$2500,$A235))</f>
      </c>
      <c r="AX235">
        <f>IF($A235="","",SUMIFS($BN$2:$BN$2500,$W$2:$W$2500,$A235))</f>
      </c>
      <c r="AY235">
        <f>IF($A235="","",SUMIFS($BO$2:$BO$2500,$W$2:$W$2500,$A235))</f>
      </c>
      <c r="AZ235">
        <f>IF($A235="","",SUMIFS($BP$2:$BP$2500,$W$2:$W$2500,$A235))</f>
      </c>
      <c r="BA235">
        <f>IF($A235="","",SUMIFS($BQ$2:$BQ$2500,$W$2:$W$2500,$A235))</f>
      </c>
      <c r="BB235">
        <f>IF($A235="","",SUMIFS($BR$2:$BR$2500,$W$2:$W$2500,$A235))</f>
      </c>
      <c r="BC235">
        <f>IF($A235="","",SUMIFS($BS$2:$BS$2500,$W$2:$W$2500,$A235))</f>
      </c>
      <c r="BD235">
        <f>IF($A235="","",SUMIFS($BT$2:$BT$2500,$W$2:$W$2500,$A235))</f>
      </c>
      <c r="BF235">
        <f>IF($Z235="","",INDEX($AO$2:$AO$2000,$Z235))</f>
      </c>
      <c r="BG235">
        <f>IF($Z235="","",INDEX($AP$2:$AP$2000,$Z235))</f>
      </c>
      <c r="BH235">
        <f>IF($Z235="","",INDEX($AQ$2:$AQ$2000,$Z235))</f>
      </c>
      <c r="BI235">
        <f>IF($Z235="","",INDEX($AR$2:$AR$2000,$Z235))</f>
      </c>
      <c r="BJ235">
        <f>IF($Z235="","",INDEX($AS$2:$AS$2000,$Z235))</f>
      </c>
      <c r="BK235">
        <f>IF($Z235="","",INDEX($AT$2:$AT$2000,$Z235))</f>
      </c>
      <c r="BL235">
        <f>IF($Z235="","",INDEX($AU$2:$AU$2000,$Z235))</f>
      </c>
      <c r="BM235">
        <f>IF($Z235="","",INDEX($AV$2:$AV$2000,$Z235))</f>
      </c>
      <c r="BN235">
        <f>IF($Z235="","",INDEX($AW$2:$AW$2000,$Z235))</f>
      </c>
      <c r="BO235">
        <f>IF($Z235="","",INDEX($AX$2:$AX$2000,$Z235))</f>
      </c>
      <c r="BP235">
        <f>IF($Z235="","",INDEX($AY$2:$AY$2000,$Z235))</f>
      </c>
      <c r="BQ235">
        <f>IF($Z235="","",INDEX($AZ$2:$AZ$2000,$Z235))</f>
      </c>
      <c r="BR235">
        <f>IF($Z235="","",INDEX($BA$2:$BA$2000,$Z235))</f>
      </c>
      <c r="BS235">
        <f>IF($Z235="","",INDEX($BB$2:$BB$2000,$Z235))</f>
      </c>
      <c r="BT235">
        <f>IF($Z235="","",INDEX($BC$2:$BC$2000,$Z235))</f>
      </c>
      <c r="BV235">
        <f>IF(OR($A235="",$P235&lt;&gt;"Yes",$AH235="Yes"),"",1+N($AG235))</f>
      </c>
      <c r="BW235">
        <f>IF($A235="","",COUNTIFS($W$2:$W$2500,$A235,$BZ$2:$BZ$2500,"Yes")+COUNTIFS($X$2:$X$2500,$A235,$BY$2:$BY$2500,"Yes"))</f>
      </c>
      <c r="BX235">
        <f>IF(OR($A235="",$P235="Yes"),"",IF(N($BW235)=0,0,1+SUMIFS($CB$2:$CB$2500,$W$2:$W$2500,$A235)+SUMIFS($CA$2:$CA$2500,$X$2:$X$2500,$A235)))</f>
      </c>
      <c r="BY235" t="str">
        <f>IF($Y235="","",INDEX($AH$2:$AH$2000,$Y235)&amp;"")</f>
      </c>
      <c r="BZ235" t="str">
        <f>IF($Z235="","",INDEX($AH$2:$AH$2000,$Z235)&amp;"")</f>
      </c>
      <c r="CA235">
        <f>IF($Y235="","",INDEX($BV$2:$BV$2000,$Y235))</f>
      </c>
      <c r="CB235">
        <f>IF($Z235="","",INDEX($BV$2:$BV$2000,$Z235))</f>
      </c>
    </row>
    <row r="236">
      <c r="A236" t="str">
        <f>IF(TRIM(INDEX(games!$A:$A,ROW()))="","",TRIM(INDEX(games!$A:$A,ROW())))</f>
      </c>
      <c r="B236">
        <f>IF(OR($A236="",INDEX(games!$B:$B,ROW())=""),"",INDEX(games!$B:$B,ROW()))</f>
      </c>
      <c r="C236" t="str">
        <f>IF(OR($A236="",INDEX(games!$C:$C,ROW())=""),"",INDEX(games!$C:$C,ROW()))</f>
      </c>
      <c r="D236">
        <f>IF($A236="","",COUNTIF($W$2:$W$2500,$A236)+COUNTIF($X$2:$X$2500,$A236))</f>
      </c>
      <c r="E236">
        <f>IF($A236="","",IFERROR(MATCH($C236,$R$2:$R$5,0),0))</f>
      </c>
      <c r="F236">
        <f>IF($A236="","",MOD(ROW(),34))</f>
      </c>
      <c r="G236">
        <f>IF($A236="",NA(),IF($C236="Action",$B236,NA()))</f>
      </c>
      <c r="H236">
        <f>IF($A236="",NA(),IF($C236="Action",1+$F236*0.023,NA()))</f>
      </c>
      <c r="I236">
        <f>IF($A236="",NA(),IF($C236="Strategy",$B236,NA()))</f>
      </c>
      <c r="J236">
        <f>IF($A236="",NA(),IF($C236="Strategy",2+$F236*0.023,NA()))</f>
      </c>
      <c r="K236">
        <f>IF($A236="",NA(),IF($C236="Deckbuilder",$B236,NA()))</f>
      </c>
      <c r="L236">
        <f>IF($A236="",NA(),IF($C236="Deckbuilder",3+$F236*0.023,NA()))</f>
      </c>
      <c r="M236">
        <f>IF($A236="",NA(),IF($C236="Traditional",$B236,NA()))</f>
      </c>
      <c r="N236">
        <f>IF($A236="",NA(),IF($C236="Traditional",4+$F236*0.023,NA()))</f>
      </c>
      <c r="O236">
        <f>IF($A236="","",$D236+ROW()/1000000)</f>
      </c>
      <c r="P236" t="str">
        <f>IF(OR($A236="",INDEX(games!$H:$H,ROW())=""),"",INDEX(games!$H:$H,ROW()))</f>
      </c>
      <c r="Q236">
        <f>IF(OR($A236="",$P236&lt;&gt;"Yes"),"",$D236+ROW()/1000000)</f>
      </c>
      <c r="T236">
        <f>IF($Y236="","",INDEX($B$2:$B$2000,$Y236))</f>
      </c>
      <c r="U236">
        <f>IF($Z236="","",INDEX($B$2:$B$2000,$Z236))</f>
      </c>
      <c r="V236">
        <f>IF(OR($T236="",$U236=""),"",$U236-$T236)</f>
      </c>
      <c r="W236" t="str">
        <f>IF(TRIM(INDEX(connections!$A:$A,ROW()))="","",TRIM(INDEX(connections!$A:$A,ROW())))</f>
      </c>
      <c r="X236" t="str">
        <f>IF($W236="","",TRIM(INDEX(connections!$B:$B,ROW())))</f>
      </c>
      <c r="Y236">
        <f>IF($W236="","",IFERROR(MATCH($W236,$A$2:$A$2000,0),""))</f>
      </c>
      <c r="Z236">
        <f>IF($X236="","",IFERROR(MATCH($X236,$A$2:$A$2000,0),""))</f>
      </c>
      <c r="AA236" t="str">
        <f>IF($Y236="","",INDEX($P$2:$P$2000,$Y236))</f>
      </c>
      <c r="AB236" t="str">
        <f>IF($Z236="","",INDEX($P$2:$P$2000,$Z236))</f>
      </c>
      <c r="AC236">
        <f>IF(AND($AA236="Yes",$AB236="Yes"),1,"")</f>
      </c>
      <c r="AD236">
        <f>IF(OR($Y236="",$Z236=""),"",IF(INDEX($C$2:$C$2000,$Y236)=INDEX($C$2:$C$2000,$Z236),0,1))</f>
      </c>
      <c r="AE236">
        <f>IF($AC236&lt;&gt;1,"",IF(AND(INDEX($AG$2:$AG$2000,$Y236)=1,INDEX($AG$2:$AG$2000,$Z236)=1),1,""))</f>
      </c>
      <c r="AG236">
        <f>IF($A236="","",COUNTIFS($W$2:$W$2500,$A236,$AB$2:$AB$2500,"Yes")+COUNTIFS($X$2:$X$2500,$A236,$AA$2:$AA$2500,"Yes"))</f>
      </c>
      <c r="AH236" t="str">
        <f>IF(OR($P236&lt;&gt;"Yes",N($AG236)=0),"",IF(AND($AG236=1,COUNTIFS($W$2:$W$2500,$A236,$AE$2:$AE$2500,1)+COUNTIFS($X$2:$X$2500,$A236,$AE$2:$AE$2500,1)&gt;0),"","Yes"))</f>
      </c>
      <c r="AI236">
        <f>IF($AH236="Yes",$AG236,"")</f>
      </c>
      <c r="AJ236">
        <f>IF($AI236="","",$AI236+ROW()/1000000)</f>
      </c>
      <c r="AK236">
        <f>IF(OR($A236="",$P236="Yes",N($AG236)=0),"",$AG236+ROW()/1000000)</f>
      </c>
      <c r="AL236" t="str">
        <f>IF($A236="","",INDEX(games!$J:$J,ROW())&amp;"")</f>
      </c>
      <c r="AM236">
        <f>IF($A236="","",SUMPRODUCT($AO236:$BD236,'Map Analysis'!$AP$2^{0,1,2,3,4,5,6,7,8,9,10,11,12,13,14,15}))</f>
      </c>
      <c r="AN236">
        <f>IF($A236="","",$AM236+ROW()/10000000)</f>
      </c>
      <c r="AO236">
        <f>IF($A236="","",COUNTIF($W$2:$W$2500,$A236))</f>
      </c>
      <c r="AP236">
        <f>IF($A236="","",SUMIFS($BF$2:$BF$2500,$W$2:$W$2500,$A236))</f>
      </c>
      <c r="AQ236">
        <f>IF($A236="","",SUMIFS($BG$2:$BG$2500,$W$2:$W$2500,$A236))</f>
      </c>
      <c r="AR236">
        <f>IF($A236="","",SUMIFS($BH$2:$BH$2500,$W$2:$W$2500,$A236))</f>
      </c>
      <c r="AS236">
        <f>IF($A236="","",SUMIFS($BI$2:$BI$2500,$W$2:$W$2500,$A236))</f>
      </c>
      <c r="AT236">
        <f>IF($A236="","",SUMIFS($BJ$2:$BJ$2500,$W$2:$W$2500,$A236))</f>
      </c>
      <c r="AU236">
        <f>IF($A236="","",SUMIFS($BK$2:$BK$2500,$W$2:$W$2500,$A236))</f>
      </c>
      <c r="AV236">
        <f>IF($A236="","",SUMIFS($BL$2:$BL$2500,$W$2:$W$2500,$A236))</f>
      </c>
      <c r="AW236">
        <f>IF($A236="","",SUMIFS($BM$2:$BM$2500,$W$2:$W$2500,$A236))</f>
      </c>
      <c r="AX236">
        <f>IF($A236="","",SUMIFS($BN$2:$BN$2500,$W$2:$W$2500,$A236))</f>
      </c>
      <c r="AY236">
        <f>IF($A236="","",SUMIFS($BO$2:$BO$2500,$W$2:$W$2500,$A236))</f>
      </c>
      <c r="AZ236">
        <f>IF($A236="","",SUMIFS($BP$2:$BP$2500,$W$2:$W$2500,$A236))</f>
      </c>
      <c r="BA236">
        <f>IF($A236="","",SUMIFS($BQ$2:$BQ$2500,$W$2:$W$2500,$A236))</f>
      </c>
      <c r="BB236">
        <f>IF($A236="","",SUMIFS($BR$2:$BR$2500,$W$2:$W$2500,$A236))</f>
      </c>
      <c r="BC236">
        <f>IF($A236="","",SUMIFS($BS$2:$BS$2500,$W$2:$W$2500,$A236))</f>
      </c>
      <c r="BD236">
        <f>IF($A236="","",SUMIFS($BT$2:$BT$2500,$W$2:$W$2500,$A236))</f>
      </c>
      <c r="BF236">
        <f>IF($Z236="","",INDEX($AO$2:$AO$2000,$Z236))</f>
      </c>
      <c r="BG236">
        <f>IF($Z236="","",INDEX($AP$2:$AP$2000,$Z236))</f>
      </c>
      <c r="BH236">
        <f>IF($Z236="","",INDEX($AQ$2:$AQ$2000,$Z236))</f>
      </c>
      <c r="BI236">
        <f>IF($Z236="","",INDEX($AR$2:$AR$2000,$Z236))</f>
      </c>
      <c r="BJ236">
        <f>IF($Z236="","",INDEX($AS$2:$AS$2000,$Z236))</f>
      </c>
      <c r="BK236">
        <f>IF($Z236="","",INDEX($AT$2:$AT$2000,$Z236))</f>
      </c>
      <c r="BL236">
        <f>IF($Z236="","",INDEX($AU$2:$AU$2000,$Z236))</f>
      </c>
      <c r="BM236">
        <f>IF($Z236="","",INDEX($AV$2:$AV$2000,$Z236))</f>
      </c>
      <c r="BN236">
        <f>IF($Z236="","",INDEX($AW$2:$AW$2000,$Z236))</f>
      </c>
      <c r="BO236">
        <f>IF($Z236="","",INDEX($AX$2:$AX$2000,$Z236))</f>
      </c>
      <c r="BP236">
        <f>IF($Z236="","",INDEX($AY$2:$AY$2000,$Z236))</f>
      </c>
      <c r="BQ236">
        <f>IF($Z236="","",INDEX($AZ$2:$AZ$2000,$Z236))</f>
      </c>
      <c r="BR236">
        <f>IF($Z236="","",INDEX($BA$2:$BA$2000,$Z236))</f>
      </c>
      <c r="BS236">
        <f>IF($Z236="","",INDEX($BB$2:$BB$2000,$Z236))</f>
      </c>
      <c r="BT236">
        <f>IF($Z236="","",INDEX($BC$2:$BC$2000,$Z236))</f>
      </c>
      <c r="BV236">
        <f>IF(OR($A236="",$P236&lt;&gt;"Yes",$AH236="Yes"),"",1+N($AG236))</f>
      </c>
      <c r="BW236">
        <f>IF($A236="","",COUNTIFS($W$2:$W$2500,$A236,$BZ$2:$BZ$2500,"Yes")+COUNTIFS($X$2:$X$2500,$A236,$BY$2:$BY$2500,"Yes"))</f>
      </c>
      <c r="BX236">
        <f>IF(OR($A236="",$P236="Yes"),"",IF(N($BW236)=0,0,1+SUMIFS($CB$2:$CB$2500,$W$2:$W$2500,$A236)+SUMIFS($CA$2:$CA$2500,$X$2:$X$2500,$A236)))</f>
      </c>
      <c r="BY236" t="str">
        <f>IF($Y236="","",INDEX($AH$2:$AH$2000,$Y236)&amp;"")</f>
      </c>
      <c r="BZ236" t="str">
        <f>IF($Z236="","",INDEX($AH$2:$AH$2000,$Z236)&amp;"")</f>
      </c>
      <c r="CA236">
        <f>IF($Y236="","",INDEX($BV$2:$BV$2000,$Y236))</f>
      </c>
      <c r="CB236">
        <f>IF($Z236="","",INDEX($BV$2:$BV$2000,$Z236))</f>
      </c>
    </row>
    <row r="237">
      <c r="A237" t="str">
        <f>IF(TRIM(INDEX(games!$A:$A,ROW()))="","",TRIM(INDEX(games!$A:$A,ROW())))</f>
      </c>
      <c r="B237">
        <f>IF(OR($A237="",INDEX(games!$B:$B,ROW())=""),"",INDEX(games!$B:$B,ROW()))</f>
      </c>
      <c r="C237" t="str">
        <f>IF(OR($A237="",INDEX(games!$C:$C,ROW())=""),"",INDEX(games!$C:$C,ROW()))</f>
      </c>
      <c r="D237">
        <f>IF($A237="","",COUNTIF($W$2:$W$2500,$A237)+COUNTIF($X$2:$X$2500,$A237))</f>
      </c>
      <c r="E237">
        <f>IF($A237="","",IFERROR(MATCH($C237,$R$2:$R$5,0),0))</f>
      </c>
      <c r="F237">
        <f>IF($A237="","",MOD(ROW(),34))</f>
      </c>
      <c r="G237">
        <f>IF($A237="",NA(),IF($C237="Action",$B237,NA()))</f>
      </c>
      <c r="H237">
        <f>IF($A237="",NA(),IF($C237="Action",1+$F237*0.023,NA()))</f>
      </c>
      <c r="I237">
        <f>IF($A237="",NA(),IF($C237="Strategy",$B237,NA()))</f>
      </c>
      <c r="J237">
        <f>IF($A237="",NA(),IF($C237="Strategy",2+$F237*0.023,NA()))</f>
      </c>
      <c r="K237">
        <f>IF($A237="",NA(),IF($C237="Deckbuilder",$B237,NA()))</f>
      </c>
      <c r="L237">
        <f>IF($A237="",NA(),IF($C237="Deckbuilder",3+$F237*0.023,NA()))</f>
      </c>
      <c r="M237">
        <f>IF($A237="",NA(),IF($C237="Traditional",$B237,NA()))</f>
      </c>
      <c r="N237">
        <f>IF($A237="",NA(),IF($C237="Traditional",4+$F237*0.023,NA()))</f>
      </c>
      <c r="O237">
        <f>IF($A237="","",$D237+ROW()/1000000)</f>
      </c>
      <c r="P237" t="str">
        <f>IF(OR($A237="",INDEX(games!$H:$H,ROW())=""),"",INDEX(games!$H:$H,ROW()))</f>
      </c>
      <c r="Q237">
        <f>IF(OR($A237="",$P237&lt;&gt;"Yes"),"",$D237+ROW()/1000000)</f>
      </c>
      <c r="T237">
        <f>IF($Y237="","",INDEX($B$2:$B$2000,$Y237))</f>
      </c>
      <c r="U237">
        <f>IF($Z237="","",INDEX($B$2:$B$2000,$Z237))</f>
      </c>
      <c r="V237">
        <f>IF(OR($T237="",$U237=""),"",$U237-$T237)</f>
      </c>
      <c r="W237" t="str">
        <f>IF(TRIM(INDEX(connections!$A:$A,ROW()))="","",TRIM(INDEX(connections!$A:$A,ROW())))</f>
      </c>
      <c r="X237" t="str">
        <f>IF($W237="","",TRIM(INDEX(connections!$B:$B,ROW())))</f>
      </c>
      <c r="Y237">
        <f>IF($W237="","",IFERROR(MATCH($W237,$A$2:$A$2000,0),""))</f>
      </c>
      <c r="Z237">
        <f>IF($X237="","",IFERROR(MATCH($X237,$A$2:$A$2000,0),""))</f>
      </c>
      <c r="AA237" t="str">
        <f>IF($Y237="","",INDEX($P$2:$P$2000,$Y237))</f>
      </c>
      <c r="AB237" t="str">
        <f>IF($Z237="","",INDEX($P$2:$P$2000,$Z237))</f>
      </c>
      <c r="AC237">
        <f>IF(AND($AA237="Yes",$AB237="Yes"),1,"")</f>
      </c>
      <c r="AD237">
        <f>IF(OR($Y237="",$Z237=""),"",IF(INDEX($C$2:$C$2000,$Y237)=INDEX($C$2:$C$2000,$Z237),0,1))</f>
      </c>
      <c r="AE237">
        <f>IF($AC237&lt;&gt;1,"",IF(AND(INDEX($AG$2:$AG$2000,$Y237)=1,INDEX($AG$2:$AG$2000,$Z237)=1),1,""))</f>
      </c>
      <c r="AG237">
        <f>IF($A237="","",COUNTIFS($W$2:$W$2500,$A237,$AB$2:$AB$2500,"Yes")+COUNTIFS($X$2:$X$2500,$A237,$AA$2:$AA$2500,"Yes"))</f>
      </c>
      <c r="AH237" t="str">
        <f>IF(OR($P237&lt;&gt;"Yes",N($AG237)=0),"",IF(AND($AG237=1,COUNTIFS($W$2:$W$2500,$A237,$AE$2:$AE$2500,1)+COUNTIFS($X$2:$X$2500,$A237,$AE$2:$AE$2500,1)&gt;0),"","Yes"))</f>
      </c>
      <c r="AI237">
        <f>IF($AH237="Yes",$AG237,"")</f>
      </c>
      <c r="AJ237">
        <f>IF($AI237="","",$AI237+ROW()/1000000)</f>
      </c>
      <c r="AK237">
        <f>IF(OR($A237="",$P237="Yes",N($AG237)=0),"",$AG237+ROW()/1000000)</f>
      </c>
      <c r="AL237" t="str">
        <f>IF($A237="","",INDEX(games!$J:$J,ROW())&amp;"")</f>
      </c>
      <c r="AM237">
        <f>IF($A237="","",SUMPRODUCT($AO237:$BD237,'Map Analysis'!$AP$2^{0,1,2,3,4,5,6,7,8,9,10,11,12,13,14,15}))</f>
      </c>
      <c r="AN237">
        <f>IF($A237="","",$AM237+ROW()/10000000)</f>
      </c>
      <c r="AO237">
        <f>IF($A237="","",COUNTIF($W$2:$W$2500,$A237))</f>
      </c>
      <c r="AP237">
        <f>IF($A237="","",SUMIFS($BF$2:$BF$2500,$W$2:$W$2500,$A237))</f>
      </c>
      <c r="AQ237">
        <f>IF($A237="","",SUMIFS($BG$2:$BG$2500,$W$2:$W$2500,$A237))</f>
      </c>
      <c r="AR237">
        <f>IF($A237="","",SUMIFS($BH$2:$BH$2500,$W$2:$W$2500,$A237))</f>
      </c>
      <c r="AS237">
        <f>IF($A237="","",SUMIFS($BI$2:$BI$2500,$W$2:$W$2500,$A237))</f>
      </c>
      <c r="AT237">
        <f>IF($A237="","",SUMIFS($BJ$2:$BJ$2500,$W$2:$W$2500,$A237))</f>
      </c>
      <c r="AU237">
        <f>IF($A237="","",SUMIFS($BK$2:$BK$2500,$W$2:$W$2500,$A237))</f>
      </c>
      <c r="AV237">
        <f>IF($A237="","",SUMIFS($BL$2:$BL$2500,$W$2:$W$2500,$A237))</f>
      </c>
      <c r="AW237">
        <f>IF($A237="","",SUMIFS($BM$2:$BM$2500,$W$2:$W$2500,$A237))</f>
      </c>
      <c r="AX237">
        <f>IF($A237="","",SUMIFS($BN$2:$BN$2500,$W$2:$W$2500,$A237))</f>
      </c>
      <c r="AY237">
        <f>IF($A237="","",SUMIFS($BO$2:$BO$2500,$W$2:$W$2500,$A237))</f>
      </c>
      <c r="AZ237">
        <f>IF($A237="","",SUMIFS($BP$2:$BP$2500,$W$2:$W$2500,$A237))</f>
      </c>
      <c r="BA237">
        <f>IF($A237="","",SUMIFS($BQ$2:$BQ$2500,$W$2:$W$2500,$A237))</f>
      </c>
      <c r="BB237">
        <f>IF($A237="","",SUMIFS($BR$2:$BR$2500,$W$2:$W$2500,$A237))</f>
      </c>
      <c r="BC237">
        <f>IF($A237="","",SUMIFS($BS$2:$BS$2500,$W$2:$W$2500,$A237))</f>
      </c>
      <c r="BD237">
        <f>IF($A237="","",SUMIFS($BT$2:$BT$2500,$W$2:$W$2500,$A237))</f>
      </c>
      <c r="BF237">
        <f>IF($Z237="","",INDEX($AO$2:$AO$2000,$Z237))</f>
      </c>
      <c r="BG237">
        <f>IF($Z237="","",INDEX($AP$2:$AP$2000,$Z237))</f>
      </c>
      <c r="BH237">
        <f>IF($Z237="","",INDEX($AQ$2:$AQ$2000,$Z237))</f>
      </c>
      <c r="BI237">
        <f>IF($Z237="","",INDEX($AR$2:$AR$2000,$Z237))</f>
      </c>
      <c r="BJ237">
        <f>IF($Z237="","",INDEX($AS$2:$AS$2000,$Z237))</f>
      </c>
      <c r="BK237">
        <f>IF($Z237="","",INDEX($AT$2:$AT$2000,$Z237))</f>
      </c>
      <c r="BL237">
        <f>IF($Z237="","",INDEX($AU$2:$AU$2000,$Z237))</f>
      </c>
      <c r="BM237">
        <f>IF($Z237="","",INDEX($AV$2:$AV$2000,$Z237))</f>
      </c>
      <c r="BN237">
        <f>IF($Z237="","",INDEX($AW$2:$AW$2000,$Z237))</f>
      </c>
      <c r="BO237">
        <f>IF($Z237="","",INDEX($AX$2:$AX$2000,$Z237))</f>
      </c>
      <c r="BP237">
        <f>IF($Z237="","",INDEX($AY$2:$AY$2000,$Z237))</f>
      </c>
      <c r="BQ237">
        <f>IF($Z237="","",INDEX($AZ$2:$AZ$2000,$Z237))</f>
      </c>
      <c r="BR237">
        <f>IF($Z237="","",INDEX($BA$2:$BA$2000,$Z237))</f>
      </c>
      <c r="BS237">
        <f>IF($Z237="","",INDEX($BB$2:$BB$2000,$Z237))</f>
      </c>
      <c r="BT237">
        <f>IF($Z237="","",INDEX($BC$2:$BC$2000,$Z237))</f>
      </c>
      <c r="BV237">
        <f>IF(OR($A237="",$P237&lt;&gt;"Yes",$AH237="Yes"),"",1+N($AG237))</f>
      </c>
      <c r="BW237">
        <f>IF($A237="","",COUNTIFS($W$2:$W$2500,$A237,$BZ$2:$BZ$2500,"Yes")+COUNTIFS($X$2:$X$2500,$A237,$BY$2:$BY$2500,"Yes"))</f>
      </c>
      <c r="BX237">
        <f>IF(OR($A237="",$P237="Yes"),"",IF(N($BW237)=0,0,1+SUMIFS($CB$2:$CB$2500,$W$2:$W$2500,$A237)+SUMIFS($CA$2:$CA$2500,$X$2:$X$2500,$A237)))</f>
      </c>
      <c r="BY237" t="str">
        <f>IF($Y237="","",INDEX($AH$2:$AH$2000,$Y237)&amp;"")</f>
      </c>
      <c r="BZ237" t="str">
        <f>IF($Z237="","",INDEX($AH$2:$AH$2000,$Z237)&amp;"")</f>
      </c>
      <c r="CA237">
        <f>IF($Y237="","",INDEX($BV$2:$BV$2000,$Y237))</f>
      </c>
      <c r="CB237">
        <f>IF($Z237="","",INDEX($BV$2:$BV$2000,$Z237))</f>
      </c>
    </row>
    <row r="238">
      <c r="A238" t="str">
        <f>IF(TRIM(INDEX(games!$A:$A,ROW()))="","",TRIM(INDEX(games!$A:$A,ROW())))</f>
      </c>
      <c r="B238">
        <f>IF(OR($A238="",INDEX(games!$B:$B,ROW())=""),"",INDEX(games!$B:$B,ROW()))</f>
      </c>
      <c r="C238" t="str">
        <f>IF(OR($A238="",INDEX(games!$C:$C,ROW())=""),"",INDEX(games!$C:$C,ROW()))</f>
      </c>
      <c r="D238">
        <f>IF($A238="","",COUNTIF($W$2:$W$2500,$A238)+COUNTIF($X$2:$X$2500,$A238))</f>
      </c>
      <c r="E238">
        <f>IF($A238="","",IFERROR(MATCH($C238,$R$2:$R$5,0),0))</f>
      </c>
      <c r="F238">
        <f>IF($A238="","",MOD(ROW(),34))</f>
      </c>
      <c r="G238">
        <f>IF($A238="",NA(),IF($C238="Action",$B238,NA()))</f>
      </c>
      <c r="H238">
        <f>IF($A238="",NA(),IF($C238="Action",1+$F238*0.023,NA()))</f>
      </c>
      <c r="I238">
        <f>IF($A238="",NA(),IF($C238="Strategy",$B238,NA()))</f>
      </c>
      <c r="J238">
        <f>IF($A238="",NA(),IF($C238="Strategy",2+$F238*0.023,NA()))</f>
      </c>
      <c r="K238">
        <f>IF($A238="",NA(),IF($C238="Deckbuilder",$B238,NA()))</f>
      </c>
      <c r="L238">
        <f>IF($A238="",NA(),IF($C238="Deckbuilder",3+$F238*0.023,NA()))</f>
      </c>
      <c r="M238">
        <f>IF($A238="",NA(),IF($C238="Traditional",$B238,NA()))</f>
      </c>
      <c r="N238">
        <f>IF($A238="",NA(),IF($C238="Traditional",4+$F238*0.023,NA()))</f>
      </c>
      <c r="O238">
        <f>IF($A238="","",$D238+ROW()/1000000)</f>
      </c>
      <c r="P238" t="str">
        <f>IF(OR($A238="",INDEX(games!$H:$H,ROW())=""),"",INDEX(games!$H:$H,ROW()))</f>
      </c>
      <c r="Q238">
        <f>IF(OR($A238="",$P238&lt;&gt;"Yes"),"",$D238+ROW()/1000000)</f>
      </c>
      <c r="T238">
        <f>IF($Y238="","",INDEX($B$2:$B$2000,$Y238))</f>
      </c>
      <c r="U238">
        <f>IF($Z238="","",INDEX($B$2:$B$2000,$Z238))</f>
      </c>
      <c r="V238">
        <f>IF(OR($T238="",$U238=""),"",$U238-$T238)</f>
      </c>
      <c r="W238" t="str">
        <f>IF(TRIM(INDEX(connections!$A:$A,ROW()))="","",TRIM(INDEX(connections!$A:$A,ROW())))</f>
      </c>
      <c r="X238" t="str">
        <f>IF($W238="","",TRIM(INDEX(connections!$B:$B,ROW())))</f>
      </c>
      <c r="Y238">
        <f>IF($W238="","",IFERROR(MATCH($W238,$A$2:$A$2000,0),""))</f>
      </c>
      <c r="Z238">
        <f>IF($X238="","",IFERROR(MATCH($X238,$A$2:$A$2000,0),""))</f>
      </c>
      <c r="AA238" t="str">
        <f>IF($Y238="","",INDEX($P$2:$P$2000,$Y238))</f>
      </c>
      <c r="AB238" t="str">
        <f>IF($Z238="","",INDEX($P$2:$P$2000,$Z238))</f>
      </c>
      <c r="AC238">
        <f>IF(AND($AA238="Yes",$AB238="Yes"),1,"")</f>
      </c>
      <c r="AD238">
        <f>IF(OR($Y238="",$Z238=""),"",IF(INDEX($C$2:$C$2000,$Y238)=INDEX($C$2:$C$2000,$Z238),0,1))</f>
      </c>
      <c r="AE238">
        <f>IF($AC238&lt;&gt;1,"",IF(AND(INDEX($AG$2:$AG$2000,$Y238)=1,INDEX($AG$2:$AG$2000,$Z238)=1),1,""))</f>
      </c>
      <c r="AG238">
        <f>IF($A238="","",COUNTIFS($W$2:$W$2500,$A238,$AB$2:$AB$2500,"Yes")+COUNTIFS($X$2:$X$2500,$A238,$AA$2:$AA$2500,"Yes"))</f>
      </c>
      <c r="AH238" t="str">
        <f>IF(OR($P238&lt;&gt;"Yes",N($AG238)=0),"",IF(AND($AG238=1,COUNTIFS($W$2:$W$2500,$A238,$AE$2:$AE$2500,1)+COUNTIFS($X$2:$X$2500,$A238,$AE$2:$AE$2500,1)&gt;0),"","Yes"))</f>
      </c>
      <c r="AI238">
        <f>IF($AH238="Yes",$AG238,"")</f>
      </c>
      <c r="AJ238">
        <f>IF($AI238="","",$AI238+ROW()/1000000)</f>
      </c>
      <c r="AK238">
        <f>IF(OR($A238="",$P238="Yes",N($AG238)=0),"",$AG238+ROW()/1000000)</f>
      </c>
      <c r="AL238" t="str">
        <f>IF($A238="","",INDEX(games!$J:$J,ROW())&amp;"")</f>
      </c>
      <c r="AM238">
        <f>IF($A238="","",SUMPRODUCT($AO238:$BD238,'Map Analysis'!$AP$2^{0,1,2,3,4,5,6,7,8,9,10,11,12,13,14,15}))</f>
      </c>
      <c r="AN238">
        <f>IF($A238="","",$AM238+ROW()/10000000)</f>
      </c>
      <c r="AO238">
        <f>IF($A238="","",COUNTIF($W$2:$W$2500,$A238))</f>
      </c>
      <c r="AP238">
        <f>IF($A238="","",SUMIFS($BF$2:$BF$2500,$W$2:$W$2500,$A238))</f>
      </c>
      <c r="AQ238">
        <f>IF($A238="","",SUMIFS($BG$2:$BG$2500,$W$2:$W$2500,$A238))</f>
      </c>
      <c r="AR238">
        <f>IF($A238="","",SUMIFS($BH$2:$BH$2500,$W$2:$W$2500,$A238))</f>
      </c>
      <c r="AS238">
        <f>IF($A238="","",SUMIFS($BI$2:$BI$2500,$W$2:$W$2500,$A238))</f>
      </c>
      <c r="AT238">
        <f>IF($A238="","",SUMIFS($BJ$2:$BJ$2500,$W$2:$W$2500,$A238))</f>
      </c>
      <c r="AU238">
        <f>IF($A238="","",SUMIFS($BK$2:$BK$2500,$W$2:$W$2500,$A238))</f>
      </c>
      <c r="AV238">
        <f>IF($A238="","",SUMIFS($BL$2:$BL$2500,$W$2:$W$2500,$A238))</f>
      </c>
      <c r="AW238">
        <f>IF($A238="","",SUMIFS($BM$2:$BM$2500,$W$2:$W$2500,$A238))</f>
      </c>
      <c r="AX238">
        <f>IF($A238="","",SUMIFS($BN$2:$BN$2500,$W$2:$W$2500,$A238))</f>
      </c>
      <c r="AY238">
        <f>IF($A238="","",SUMIFS($BO$2:$BO$2500,$W$2:$W$2500,$A238))</f>
      </c>
      <c r="AZ238">
        <f>IF($A238="","",SUMIFS($BP$2:$BP$2500,$W$2:$W$2500,$A238))</f>
      </c>
      <c r="BA238">
        <f>IF($A238="","",SUMIFS($BQ$2:$BQ$2500,$W$2:$W$2500,$A238))</f>
      </c>
      <c r="BB238">
        <f>IF($A238="","",SUMIFS($BR$2:$BR$2500,$W$2:$W$2500,$A238))</f>
      </c>
      <c r="BC238">
        <f>IF($A238="","",SUMIFS($BS$2:$BS$2500,$W$2:$W$2500,$A238))</f>
      </c>
      <c r="BD238">
        <f>IF($A238="","",SUMIFS($BT$2:$BT$2500,$W$2:$W$2500,$A238))</f>
      </c>
      <c r="BF238">
        <f>IF($Z238="","",INDEX($AO$2:$AO$2000,$Z238))</f>
      </c>
      <c r="BG238">
        <f>IF($Z238="","",INDEX($AP$2:$AP$2000,$Z238))</f>
      </c>
      <c r="BH238">
        <f>IF($Z238="","",INDEX($AQ$2:$AQ$2000,$Z238))</f>
      </c>
      <c r="BI238">
        <f>IF($Z238="","",INDEX($AR$2:$AR$2000,$Z238))</f>
      </c>
      <c r="BJ238">
        <f>IF($Z238="","",INDEX($AS$2:$AS$2000,$Z238))</f>
      </c>
      <c r="BK238">
        <f>IF($Z238="","",INDEX($AT$2:$AT$2000,$Z238))</f>
      </c>
      <c r="BL238">
        <f>IF($Z238="","",INDEX($AU$2:$AU$2000,$Z238))</f>
      </c>
      <c r="BM238">
        <f>IF($Z238="","",INDEX($AV$2:$AV$2000,$Z238))</f>
      </c>
      <c r="BN238">
        <f>IF($Z238="","",INDEX($AW$2:$AW$2000,$Z238))</f>
      </c>
      <c r="BO238">
        <f>IF($Z238="","",INDEX($AX$2:$AX$2000,$Z238))</f>
      </c>
      <c r="BP238">
        <f>IF($Z238="","",INDEX($AY$2:$AY$2000,$Z238))</f>
      </c>
      <c r="BQ238">
        <f>IF($Z238="","",INDEX($AZ$2:$AZ$2000,$Z238))</f>
      </c>
      <c r="BR238">
        <f>IF($Z238="","",INDEX($BA$2:$BA$2000,$Z238))</f>
      </c>
      <c r="BS238">
        <f>IF($Z238="","",INDEX($BB$2:$BB$2000,$Z238))</f>
      </c>
      <c r="BT238">
        <f>IF($Z238="","",INDEX($BC$2:$BC$2000,$Z238))</f>
      </c>
      <c r="BV238">
        <f>IF(OR($A238="",$P238&lt;&gt;"Yes",$AH238="Yes"),"",1+N($AG238))</f>
      </c>
      <c r="BW238">
        <f>IF($A238="","",COUNTIFS($W$2:$W$2500,$A238,$BZ$2:$BZ$2500,"Yes")+COUNTIFS($X$2:$X$2500,$A238,$BY$2:$BY$2500,"Yes"))</f>
      </c>
      <c r="BX238">
        <f>IF(OR($A238="",$P238="Yes"),"",IF(N($BW238)=0,0,1+SUMIFS($CB$2:$CB$2500,$W$2:$W$2500,$A238)+SUMIFS($CA$2:$CA$2500,$X$2:$X$2500,$A238)))</f>
      </c>
      <c r="BY238" t="str">
        <f>IF($Y238="","",INDEX($AH$2:$AH$2000,$Y238)&amp;"")</f>
      </c>
      <c r="BZ238" t="str">
        <f>IF($Z238="","",INDEX($AH$2:$AH$2000,$Z238)&amp;"")</f>
      </c>
      <c r="CA238">
        <f>IF($Y238="","",INDEX($BV$2:$BV$2000,$Y238))</f>
      </c>
      <c r="CB238">
        <f>IF($Z238="","",INDEX($BV$2:$BV$2000,$Z238))</f>
      </c>
    </row>
    <row r="239">
      <c r="A239" t="str">
        <f>IF(TRIM(INDEX(games!$A:$A,ROW()))="","",TRIM(INDEX(games!$A:$A,ROW())))</f>
      </c>
      <c r="B239">
        <f>IF(OR($A239="",INDEX(games!$B:$B,ROW())=""),"",INDEX(games!$B:$B,ROW()))</f>
      </c>
      <c r="C239" t="str">
        <f>IF(OR($A239="",INDEX(games!$C:$C,ROW())=""),"",INDEX(games!$C:$C,ROW()))</f>
      </c>
      <c r="D239">
        <f>IF($A239="","",COUNTIF($W$2:$W$2500,$A239)+COUNTIF($X$2:$X$2500,$A239))</f>
      </c>
      <c r="E239">
        <f>IF($A239="","",IFERROR(MATCH($C239,$R$2:$R$5,0),0))</f>
      </c>
      <c r="F239">
        <f>IF($A239="","",MOD(ROW(),34))</f>
      </c>
      <c r="G239">
        <f>IF($A239="",NA(),IF($C239="Action",$B239,NA()))</f>
      </c>
      <c r="H239">
        <f>IF($A239="",NA(),IF($C239="Action",1+$F239*0.023,NA()))</f>
      </c>
      <c r="I239">
        <f>IF($A239="",NA(),IF($C239="Strategy",$B239,NA()))</f>
      </c>
      <c r="J239">
        <f>IF($A239="",NA(),IF($C239="Strategy",2+$F239*0.023,NA()))</f>
      </c>
      <c r="K239">
        <f>IF($A239="",NA(),IF($C239="Deckbuilder",$B239,NA()))</f>
      </c>
      <c r="L239">
        <f>IF($A239="",NA(),IF($C239="Deckbuilder",3+$F239*0.023,NA()))</f>
      </c>
      <c r="M239">
        <f>IF($A239="",NA(),IF($C239="Traditional",$B239,NA()))</f>
      </c>
      <c r="N239">
        <f>IF($A239="",NA(),IF($C239="Traditional",4+$F239*0.023,NA()))</f>
      </c>
      <c r="O239">
        <f>IF($A239="","",$D239+ROW()/1000000)</f>
      </c>
      <c r="P239" t="str">
        <f>IF(OR($A239="",INDEX(games!$H:$H,ROW())=""),"",INDEX(games!$H:$H,ROW()))</f>
      </c>
      <c r="Q239">
        <f>IF(OR($A239="",$P239&lt;&gt;"Yes"),"",$D239+ROW()/1000000)</f>
      </c>
      <c r="T239">
        <f>IF($Y239="","",INDEX($B$2:$B$2000,$Y239))</f>
      </c>
      <c r="U239">
        <f>IF($Z239="","",INDEX($B$2:$B$2000,$Z239))</f>
      </c>
      <c r="V239">
        <f>IF(OR($T239="",$U239=""),"",$U239-$T239)</f>
      </c>
      <c r="W239" t="str">
        <f>IF(TRIM(INDEX(connections!$A:$A,ROW()))="","",TRIM(INDEX(connections!$A:$A,ROW())))</f>
      </c>
      <c r="X239" t="str">
        <f>IF($W239="","",TRIM(INDEX(connections!$B:$B,ROW())))</f>
      </c>
      <c r="Y239">
        <f>IF($W239="","",IFERROR(MATCH($W239,$A$2:$A$2000,0),""))</f>
      </c>
      <c r="Z239">
        <f>IF($X239="","",IFERROR(MATCH($X239,$A$2:$A$2000,0),""))</f>
      </c>
      <c r="AA239" t="str">
        <f>IF($Y239="","",INDEX($P$2:$P$2000,$Y239))</f>
      </c>
      <c r="AB239" t="str">
        <f>IF($Z239="","",INDEX($P$2:$P$2000,$Z239))</f>
      </c>
      <c r="AC239">
        <f>IF(AND($AA239="Yes",$AB239="Yes"),1,"")</f>
      </c>
      <c r="AD239">
        <f>IF(OR($Y239="",$Z239=""),"",IF(INDEX($C$2:$C$2000,$Y239)=INDEX($C$2:$C$2000,$Z239),0,1))</f>
      </c>
      <c r="AE239">
        <f>IF($AC239&lt;&gt;1,"",IF(AND(INDEX($AG$2:$AG$2000,$Y239)=1,INDEX($AG$2:$AG$2000,$Z239)=1),1,""))</f>
      </c>
      <c r="AG239">
        <f>IF($A239="","",COUNTIFS($W$2:$W$2500,$A239,$AB$2:$AB$2500,"Yes")+COUNTIFS($X$2:$X$2500,$A239,$AA$2:$AA$2500,"Yes"))</f>
      </c>
      <c r="AH239" t="str">
        <f>IF(OR($P239&lt;&gt;"Yes",N($AG239)=0),"",IF(AND($AG239=1,COUNTIFS($W$2:$W$2500,$A239,$AE$2:$AE$2500,1)+COUNTIFS($X$2:$X$2500,$A239,$AE$2:$AE$2500,1)&gt;0),"","Yes"))</f>
      </c>
      <c r="AI239">
        <f>IF($AH239="Yes",$AG239,"")</f>
      </c>
      <c r="AJ239">
        <f>IF($AI239="","",$AI239+ROW()/1000000)</f>
      </c>
      <c r="AK239">
        <f>IF(OR($A239="",$P239="Yes",N($AG239)=0),"",$AG239+ROW()/1000000)</f>
      </c>
      <c r="AL239" t="str">
        <f>IF($A239="","",INDEX(games!$J:$J,ROW())&amp;"")</f>
      </c>
      <c r="AM239">
        <f>IF($A239="","",SUMPRODUCT($AO239:$BD239,'Map Analysis'!$AP$2^{0,1,2,3,4,5,6,7,8,9,10,11,12,13,14,15}))</f>
      </c>
      <c r="AN239">
        <f>IF($A239="","",$AM239+ROW()/10000000)</f>
      </c>
      <c r="AO239">
        <f>IF($A239="","",COUNTIF($W$2:$W$2500,$A239))</f>
      </c>
      <c r="AP239">
        <f>IF($A239="","",SUMIFS($BF$2:$BF$2500,$W$2:$W$2500,$A239))</f>
      </c>
      <c r="AQ239">
        <f>IF($A239="","",SUMIFS($BG$2:$BG$2500,$W$2:$W$2500,$A239))</f>
      </c>
      <c r="AR239">
        <f>IF($A239="","",SUMIFS($BH$2:$BH$2500,$W$2:$W$2500,$A239))</f>
      </c>
      <c r="AS239">
        <f>IF($A239="","",SUMIFS($BI$2:$BI$2500,$W$2:$W$2500,$A239))</f>
      </c>
      <c r="AT239">
        <f>IF($A239="","",SUMIFS($BJ$2:$BJ$2500,$W$2:$W$2500,$A239))</f>
      </c>
      <c r="AU239">
        <f>IF($A239="","",SUMIFS($BK$2:$BK$2500,$W$2:$W$2500,$A239))</f>
      </c>
      <c r="AV239">
        <f>IF($A239="","",SUMIFS($BL$2:$BL$2500,$W$2:$W$2500,$A239))</f>
      </c>
      <c r="AW239">
        <f>IF($A239="","",SUMIFS($BM$2:$BM$2500,$W$2:$W$2500,$A239))</f>
      </c>
      <c r="AX239">
        <f>IF($A239="","",SUMIFS($BN$2:$BN$2500,$W$2:$W$2500,$A239))</f>
      </c>
      <c r="AY239">
        <f>IF($A239="","",SUMIFS($BO$2:$BO$2500,$W$2:$W$2500,$A239))</f>
      </c>
      <c r="AZ239">
        <f>IF($A239="","",SUMIFS($BP$2:$BP$2500,$W$2:$W$2500,$A239))</f>
      </c>
      <c r="BA239">
        <f>IF($A239="","",SUMIFS($BQ$2:$BQ$2500,$W$2:$W$2500,$A239))</f>
      </c>
      <c r="BB239">
        <f>IF($A239="","",SUMIFS($BR$2:$BR$2500,$W$2:$W$2500,$A239))</f>
      </c>
      <c r="BC239">
        <f>IF($A239="","",SUMIFS($BS$2:$BS$2500,$W$2:$W$2500,$A239))</f>
      </c>
      <c r="BD239">
        <f>IF($A239="","",SUMIFS($BT$2:$BT$2500,$W$2:$W$2500,$A239))</f>
      </c>
      <c r="BF239">
        <f>IF($Z239="","",INDEX($AO$2:$AO$2000,$Z239))</f>
      </c>
      <c r="BG239">
        <f>IF($Z239="","",INDEX($AP$2:$AP$2000,$Z239))</f>
      </c>
      <c r="BH239">
        <f>IF($Z239="","",INDEX($AQ$2:$AQ$2000,$Z239))</f>
      </c>
      <c r="BI239">
        <f>IF($Z239="","",INDEX($AR$2:$AR$2000,$Z239))</f>
      </c>
      <c r="BJ239">
        <f>IF($Z239="","",INDEX($AS$2:$AS$2000,$Z239))</f>
      </c>
      <c r="BK239">
        <f>IF($Z239="","",INDEX($AT$2:$AT$2000,$Z239))</f>
      </c>
      <c r="BL239">
        <f>IF($Z239="","",INDEX($AU$2:$AU$2000,$Z239))</f>
      </c>
      <c r="BM239">
        <f>IF($Z239="","",INDEX($AV$2:$AV$2000,$Z239))</f>
      </c>
      <c r="BN239">
        <f>IF($Z239="","",INDEX($AW$2:$AW$2000,$Z239))</f>
      </c>
      <c r="BO239">
        <f>IF($Z239="","",INDEX($AX$2:$AX$2000,$Z239))</f>
      </c>
      <c r="BP239">
        <f>IF($Z239="","",INDEX($AY$2:$AY$2000,$Z239))</f>
      </c>
      <c r="BQ239">
        <f>IF($Z239="","",INDEX($AZ$2:$AZ$2000,$Z239))</f>
      </c>
      <c r="BR239">
        <f>IF($Z239="","",INDEX($BA$2:$BA$2000,$Z239))</f>
      </c>
      <c r="BS239">
        <f>IF($Z239="","",INDEX($BB$2:$BB$2000,$Z239))</f>
      </c>
      <c r="BT239">
        <f>IF($Z239="","",INDEX($BC$2:$BC$2000,$Z239))</f>
      </c>
      <c r="BV239">
        <f>IF(OR($A239="",$P239&lt;&gt;"Yes",$AH239="Yes"),"",1+N($AG239))</f>
      </c>
      <c r="BW239">
        <f>IF($A239="","",COUNTIFS($W$2:$W$2500,$A239,$BZ$2:$BZ$2500,"Yes")+COUNTIFS($X$2:$X$2500,$A239,$BY$2:$BY$2500,"Yes"))</f>
      </c>
      <c r="BX239">
        <f>IF(OR($A239="",$P239="Yes"),"",IF(N($BW239)=0,0,1+SUMIFS($CB$2:$CB$2500,$W$2:$W$2500,$A239)+SUMIFS($CA$2:$CA$2500,$X$2:$X$2500,$A239)))</f>
      </c>
      <c r="BY239" t="str">
        <f>IF($Y239="","",INDEX($AH$2:$AH$2000,$Y239)&amp;"")</f>
      </c>
      <c r="BZ239" t="str">
        <f>IF($Z239="","",INDEX($AH$2:$AH$2000,$Z239)&amp;"")</f>
      </c>
      <c r="CA239">
        <f>IF($Y239="","",INDEX($BV$2:$BV$2000,$Y239))</f>
      </c>
      <c r="CB239">
        <f>IF($Z239="","",INDEX($BV$2:$BV$2000,$Z239))</f>
      </c>
    </row>
    <row r="240">
      <c r="A240" t="str">
        <f>IF(TRIM(INDEX(games!$A:$A,ROW()))="","",TRIM(INDEX(games!$A:$A,ROW())))</f>
      </c>
      <c r="B240">
        <f>IF(OR($A240="",INDEX(games!$B:$B,ROW())=""),"",INDEX(games!$B:$B,ROW()))</f>
      </c>
      <c r="C240" t="str">
        <f>IF(OR($A240="",INDEX(games!$C:$C,ROW())=""),"",INDEX(games!$C:$C,ROW()))</f>
      </c>
      <c r="D240">
        <f>IF($A240="","",COUNTIF($W$2:$W$2500,$A240)+COUNTIF($X$2:$X$2500,$A240))</f>
      </c>
      <c r="E240">
        <f>IF($A240="","",IFERROR(MATCH($C240,$R$2:$R$5,0),0))</f>
      </c>
      <c r="F240">
        <f>IF($A240="","",MOD(ROW(),34))</f>
      </c>
      <c r="G240">
        <f>IF($A240="",NA(),IF($C240="Action",$B240,NA()))</f>
      </c>
      <c r="H240">
        <f>IF($A240="",NA(),IF($C240="Action",1+$F240*0.023,NA()))</f>
      </c>
      <c r="I240">
        <f>IF($A240="",NA(),IF($C240="Strategy",$B240,NA()))</f>
      </c>
      <c r="J240">
        <f>IF($A240="",NA(),IF($C240="Strategy",2+$F240*0.023,NA()))</f>
      </c>
      <c r="K240">
        <f>IF($A240="",NA(),IF($C240="Deckbuilder",$B240,NA()))</f>
      </c>
      <c r="L240">
        <f>IF($A240="",NA(),IF($C240="Deckbuilder",3+$F240*0.023,NA()))</f>
      </c>
      <c r="M240">
        <f>IF($A240="",NA(),IF($C240="Traditional",$B240,NA()))</f>
      </c>
      <c r="N240">
        <f>IF($A240="",NA(),IF($C240="Traditional",4+$F240*0.023,NA()))</f>
      </c>
      <c r="O240">
        <f>IF($A240="","",$D240+ROW()/1000000)</f>
      </c>
      <c r="P240" t="str">
        <f>IF(OR($A240="",INDEX(games!$H:$H,ROW())=""),"",INDEX(games!$H:$H,ROW()))</f>
      </c>
      <c r="Q240">
        <f>IF(OR($A240="",$P240&lt;&gt;"Yes"),"",$D240+ROW()/1000000)</f>
      </c>
      <c r="T240">
        <f>IF($Y240="","",INDEX($B$2:$B$2000,$Y240))</f>
      </c>
      <c r="U240">
        <f>IF($Z240="","",INDEX($B$2:$B$2000,$Z240))</f>
      </c>
      <c r="V240">
        <f>IF(OR($T240="",$U240=""),"",$U240-$T240)</f>
      </c>
      <c r="W240" t="str">
        <f>IF(TRIM(INDEX(connections!$A:$A,ROW()))="","",TRIM(INDEX(connections!$A:$A,ROW())))</f>
      </c>
      <c r="X240" t="str">
        <f>IF($W240="","",TRIM(INDEX(connections!$B:$B,ROW())))</f>
      </c>
      <c r="Y240">
        <f>IF($W240="","",IFERROR(MATCH($W240,$A$2:$A$2000,0),""))</f>
      </c>
      <c r="Z240">
        <f>IF($X240="","",IFERROR(MATCH($X240,$A$2:$A$2000,0),""))</f>
      </c>
      <c r="AA240" t="str">
        <f>IF($Y240="","",INDEX($P$2:$P$2000,$Y240))</f>
      </c>
      <c r="AB240" t="str">
        <f>IF($Z240="","",INDEX($P$2:$P$2000,$Z240))</f>
      </c>
      <c r="AC240">
        <f>IF(AND($AA240="Yes",$AB240="Yes"),1,"")</f>
      </c>
      <c r="AD240">
        <f>IF(OR($Y240="",$Z240=""),"",IF(INDEX($C$2:$C$2000,$Y240)=INDEX($C$2:$C$2000,$Z240),0,1))</f>
      </c>
      <c r="AE240">
        <f>IF($AC240&lt;&gt;1,"",IF(AND(INDEX($AG$2:$AG$2000,$Y240)=1,INDEX($AG$2:$AG$2000,$Z240)=1),1,""))</f>
      </c>
      <c r="AG240">
        <f>IF($A240="","",COUNTIFS($W$2:$W$2500,$A240,$AB$2:$AB$2500,"Yes")+COUNTIFS($X$2:$X$2500,$A240,$AA$2:$AA$2500,"Yes"))</f>
      </c>
      <c r="AH240" t="str">
        <f>IF(OR($P240&lt;&gt;"Yes",N($AG240)=0),"",IF(AND($AG240=1,COUNTIFS($W$2:$W$2500,$A240,$AE$2:$AE$2500,1)+COUNTIFS($X$2:$X$2500,$A240,$AE$2:$AE$2500,1)&gt;0),"","Yes"))</f>
      </c>
      <c r="AI240">
        <f>IF($AH240="Yes",$AG240,"")</f>
      </c>
      <c r="AJ240">
        <f>IF($AI240="","",$AI240+ROW()/1000000)</f>
      </c>
      <c r="AK240">
        <f>IF(OR($A240="",$P240="Yes",N($AG240)=0),"",$AG240+ROW()/1000000)</f>
      </c>
      <c r="AL240" t="str">
        <f>IF($A240="","",INDEX(games!$J:$J,ROW())&amp;"")</f>
      </c>
      <c r="AM240">
        <f>IF($A240="","",SUMPRODUCT($AO240:$BD240,'Map Analysis'!$AP$2^{0,1,2,3,4,5,6,7,8,9,10,11,12,13,14,15}))</f>
      </c>
      <c r="AN240">
        <f>IF($A240="","",$AM240+ROW()/10000000)</f>
      </c>
      <c r="AO240">
        <f>IF($A240="","",COUNTIF($W$2:$W$2500,$A240))</f>
      </c>
      <c r="AP240">
        <f>IF($A240="","",SUMIFS($BF$2:$BF$2500,$W$2:$W$2500,$A240))</f>
      </c>
      <c r="AQ240">
        <f>IF($A240="","",SUMIFS($BG$2:$BG$2500,$W$2:$W$2500,$A240))</f>
      </c>
      <c r="AR240">
        <f>IF($A240="","",SUMIFS($BH$2:$BH$2500,$W$2:$W$2500,$A240))</f>
      </c>
      <c r="AS240">
        <f>IF($A240="","",SUMIFS($BI$2:$BI$2500,$W$2:$W$2500,$A240))</f>
      </c>
      <c r="AT240">
        <f>IF($A240="","",SUMIFS($BJ$2:$BJ$2500,$W$2:$W$2500,$A240))</f>
      </c>
      <c r="AU240">
        <f>IF($A240="","",SUMIFS($BK$2:$BK$2500,$W$2:$W$2500,$A240))</f>
      </c>
      <c r="AV240">
        <f>IF($A240="","",SUMIFS($BL$2:$BL$2500,$W$2:$W$2500,$A240))</f>
      </c>
      <c r="AW240">
        <f>IF($A240="","",SUMIFS($BM$2:$BM$2500,$W$2:$W$2500,$A240))</f>
      </c>
      <c r="AX240">
        <f>IF($A240="","",SUMIFS($BN$2:$BN$2500,$W$2:$W$2500,$A240))</f>
      </c>
      <c r="AY240">
        <f>IF($A240="","",SUMIFS($BO$2:$BO$2500,$W$2:$W$2500,$A240))</f>
      </c>
      <c r="AZ240">
        <f>IF($A240="","",SUMIFS($BP$2:$BP$2500,$W$2:$W$2500,$A240))</f>
      </c>
      <c r="BA240">
        <f>IF($A240="","",SUMIFS($BQ$2:$BQ$2500,$W$2:$W$2500,$A240))</f>
      </c>
      <c r="BB240">
        <f>IF($A240="","",SUMIFS($BR$2:$BR$2500,$W$2:$W$2500,$A240))</f>
      </c>
      <c r="BC240">
        <f>IF($A240="","",SUMIFS($BS$2:$BS$2500,$W$2:$W$2500,$A240))</f>
      </c>
      <c r="BD240">
        <f>IF($A240="","",SUMIFS($BT$2:$BT$2500,$W$2:$W$2500,$A240))</f>
      </c>
      <c r="BF240">
        <f>IF($Z240="","",INDEX($AO$2:$AO$2000,$Z240))</f>
      </c>
      <c r="BG240">
        <f>IF($Z240="","",INDEX($AP$2:$AP$2000,$Z240))</f>
      </c>
      <c r="BH240">
        <f>IF($Z240="","",INDEX($AQ$2:$AQ$2000,$Z240))</f>
      </c>
      <c r="BI240">
        <f>IF($Z240="","",INDEX($AR$2:$AR$2000,$Z240))</f>
      </c>
      <c r="BJ240">
        <f>IF($Z240="","",INDEX($AS$2:$AS$2000,$Z240))</f>
      </c>
      <c r="BK240">
        <f>IF($Z240="","",INDEX($AT$2:$AT$2000,$Z240))</f>
      </c>
      <c r="BL240">
        <f>IF($Z240="","",INDEX($AU$2:$AU$2000,$Z240))</f>
      </c>
      <c r="BM240">
        <f>IF($Z240="","",INDEX($AV$2:$AV$2000,$Z240))</f>
      </c>
      <c r="BN240">
        <f>IF($Z240="","",INDEX($AW$2:$AW$2000,$Z240))</f>
      </c>
      <c r="BO240">
        <f>IF($Z240="","",INDEX($AX$2:$AX$2000,$Z240))</f>
      </c>
      <c r="BP240">
        <f>IF($Z240="","",INDEX($AY$2:$AY$2000,$Z240))</f>
      </c>
      <c r="BQ240">
        <f>IF($Z240="","",INDEX($AZ$2:$AZ$2000,$Z240))</f>
      </c>
      <c r="BR240">
        <f>IF($Z240="","",INDEX($BA$2:$BA$2000,$Z240))</f>
      </c>
      <c r="BS240">
        <f>IF($Z240="","",INDEX($BB$2:$BB$2000,$Z240))</f>
      </c>
      <c r="BT240">
        <f>IF($Z240="","",INDEX($BC$2:$BC$2000,$Z240))</f>
      </c>
      <c r="BV240">
        <f>IF(OR($A240="",$P240&lt;&gt;"Yes",$AH240="Yes"),"",1+N($AG240))</f>
      </c>
      <c r="BW240">
        <f>IF($A240="","",COUNTIFS($W$2:$W$2500,$A240,$BZ$2:$BZ$2500,"Yes")+COUNTIFS($X$2:$X$2500,$A240,$BY$2:$BY$2500,"Yes"))</f>
      </c>
      <c r="BX240">
        <f>IF(OR($A240="",$P240="Yes"),"",IF(N($BW240)=0,0,1+SUMIFS($CB$2:$CB$2500,$W$2:$W$2500,$A240)+SUMIFS($CA$2:$CA$2500,$X$2:$X$2500,$A240)))</f>
      </c>
      <c r="BY240" t="str">
        <f>IF($Y240="","",INDEX($AH$2:$AH$2000,$Y240)&amp;"")</f>
      </c>
      <c r="BZ240" t="str">
        <f>IF($Z240="","",INDEX($AH$2:$AH$2000,$Z240)&amp;"")</f>
      </c>
      <c r="CA240">
        <f>IF($Y240="","",INDEX($BV$2:$BV$2000,$Y240))</f>
      </c>
      <c r="CB240">
        <f>IF($Z240="","",INDEX($BV$2:$BV$2000,$Z240))</f>
      </c>
    </row>
    <row r="241">
      <c r="A241" t="str">
        <f>IF(TRIM(INDEX(games!$A:$A,ROW()))="","",TRIM(INDEX(games!$A:$A,ROW())))</f>
      </c>
      <c r="B241">
        <f>IF(OR($A241="",INDEX(games!$B:$B,ROW())=""),"",INDEX(games!$B:$B,ROW()))</f>
      </c>
      <c r="C241" t="str">
        <f>IF(OR($A241="",INDEX(games!$C:$C,ROW())=""),"",INDEX(games!$C:$C,ROW()))</f>
      </c>
      <c r="D241">
        <f>IF($A241="","",COUNTIF($W$2:$W$2500,$A241)+COUNTIF($X$2:$X$2500,$A241))</f>
      </c>
      <c r="E241">
        <f>IF($A241="","",IFERROR(MATCH($C241,$R$2:$R$5,0),0))</f>
      </c>
      <c r="F241">
        <f>IF($A241="","",MOD(ROW(),34))</f>
      </c>
      <c r="G241">
        <f>IF($A241="",NA(),IF($C241="Action",$B241,NA()))</f>
      </c>
      <c r="H241">
        <f>IF($A241="",NA(),IF($C241="Action",1+$F241*0.023,NA()))</f>
      </c>
      <c r="I241">
        <f>IF($A241="",NA(),IF($C241="Strategy",$B241,NA()))</f>
      </c>
      <c r="J241">
        <f>IF($A241="",NA(),IF($C241="Strategy",2+$F241*0.023,NA()))</f>
      </c>
      <c r="K241">
        <f>IF($A241="",NA(),IF($C241="Deckbuilder",$B241,NA()))</f>
      </c>
      <c r="L241">
        <f>IF($A241="",NA(),IF($C241="Deckbuilder",3+$F241*0.023,NA()))</f>
      </c>
      <c r="M241">
        <f>IF($A241="",NA(),IF($C241="Traditional",$B241,NA()))</f>
      </c>
      <c r="N241">
        <f>IF($A241="",NA(),IF($C241="Traditional",4+$F241*0.023,NA()))</f>
      </c>
      <c r="O241">
        <f>IF($A241="","",$D241+ROW()/1000000)</f>
      </c>
      <c r="P241" t="str">
        <f>IF(OR($A241="",INDEX(games!$H:$H,ROW())=""),"",INDEX(games!$H:$H,ROW()))</f>
      </c>
      <c r="Q241">
        <f>IF(OR($A241="",$P241&lt;&gt;"Yes"),"",$D241+ROW()/1000000)</f>
      </c>
      <c r="T241">
        <f>IF($Y241="","",INDEX($B$2:$B$2000,$Y241))</f>
      </c>
      <c r="U241">
        <f>IF($Z241="","",INDEX($B$2:$B$2000,$Z241))</f>
      </c>
      <c r="V241">
        <f>IF(OR($T241="",$U241=""),"",$U241-$T241)</f>
      </c>
      <c r="W241" t="str">
        <f>IF(TRIM(INDEX(connections!$A:$A,ROW()))="","",TRIM(INDEX(connections!$A:$A,ROW())))</f>
      </c>
      <c r="X241" t="str">
        <f>IF($W241="","",TRIM(INDEX(connections!$B:$B,ROW())))</f>
      </c>
      <c r="Y241">
        <f>IF($W241="","",IFERROR(MATCH($W241,$A$2:$A$2000,0),""))</f>
      </c>
      <c r="Z241">
        <f>IF($X241="","",IFERROR(MATCH($X241,$A$2:$A$2000,0),""))</f>
      </c>
      <c r="AA241" t="str">
        <f>IF($Y241="","",INDEX($P$2:$P$2000,$Y241))</f>
      </c>
      <c r="AB241" t="str">
        <f>IF($Z241="","",INDEX($P$2:$P$2000,$Z241))</f>
      </c>
      <c r="AC241">
        <f>IF(AND($AA241="Yes",$AB241="Yes"),1,"")</f>
      </c>
      <c r="AD241">
        <f>IF(OR($Y241="",$Z241=""),"",IF(INDEX($C$2:$C$2000,$Y241)=INDEX($C$2:$C$2000,$Z241),0,1))</f>
      </c>
      <c r="AE241">
        <f>IF($AC241&lt;&gt;1,"",IF(AND(INDEX($AG$2:$AG$2000,$Y241)=1,INDEX($AG$2:$AG$2000,$Z241)=1),1,""))</f>
      </c>
      <c r="AG241">
        <f>IF($A241="","",COUNTIFS($W$2:$W$2500,$A241,$AB$2:$AB$2500,"Yes")+COUNTIFS($X$2:$X$2500,$A241,$AA$2:$AA$2500,"Yes"))</f>
      </c>
      <c r="AH241" t="str">
        <f>IF(OR($P241&lt;&gt;"Yes",N($AG241)=0),"",IF(AND($AG241=1,COUNTIFS($W$2:$W$2500,$A241,$AE$2:$AE$2500,1)+COUNTIFS($X$2:$X$2500,$A241,$AE$2:$AE$2500,1)&gt;0),"","Yes"))</f>
      </c>
      <c r="AI241">
        <f>IF($AH241="Yes",$AG241,"")</f>
      </c>
      <c r="AJ241">
        <f>IF($AI241="","",$AI241+ROW()/1000000)</f>
      </c>
      <c r="AK241">
        <f>IF(OR($A241="",$P241="Yes",N($AG241)=0),"",$AG241+ROW()/1000000)</f>
      </c>
      <c r="AL241" t="str">
        <f>IF($A241="","",INDEX(games!$J:$J,ROW())&amp;"")</f>
      </c>
      <c r="AM241">
        <f>IF($A241="","",SUMPRODUCT($AO241:$BD241,'Map Analysis'!$AP$2^{0,1,2,3,4,5,6,7,8,9,10,11,12,13,14,15}))</f>
      </c>
      <c r="AN241">
        <f>IF($A241="","",$AM241+ROW()/10000000)</f>
      </c>
      <c r="AO241">
        <f>IF($A241="","",COUNTIF($W$2:$W$2500,$A241))</f>
      </c>
      <c r="AP241">
        <f>IF($A241="","",SUMIFS($BF$2:$BF$2500,$W$2:$W$2500,$A241))</f>
      </c>
      <c r="AQ241">
        <f>IF($A241="","",SUMIFS($BG$2:$BG$2500,$W$2:$W$2500,$A241))</f>
      </c>
      <c r="AR241">
        <f>IF($A241="","",SUMIFS($BH$2:$BH$2500,$W$2:$W$2500,$A241))</f>
      </c>
      <c r="AS241">
        <f>IF($A241="","",SUMIFS($BI$2:$BI$2500,$W$2:$W$2500,$A241))</f>
      </c>
      <c r="AT241">
        <f>IF($A241="","",SUMIFS($BJ$2:$BJ$2500,$W$2:$W$2500,$A241))</f>
      </c>
      <c r="AU241">
        <f>IF($A241="","",SUMIFS($BK$2:$BK$2500,$W$2:$W$2500,$A241))</f>
      </c>
      <c r="AV241">
        <f>IF($A241="","",SUMIFS($BL$2:$BL$2500,$W$2:$W$2500,$A241))</f>
      </c>
      <c r="AW241">
        <f>IF($A241="","",SUMIFS($BM$2:$BM$2500,$W$2:$W$2500,$A241))</f>
      </c>
      <c r="AX241">
        <f>IF($A241="","",SUMIFS($BN$2:$BN$2500,$W$2:$W$2500,$A241))</f>
      </c>
      <c r="AY241">
        <f>IF($A241="","",SUMIFS($BO$2:$BO$2500,$W$2:$W$2500,$A241))</f>
      </c>
      <c r="AZ241">
        <f>IF($A241="","",SUMIFS($BP$2:$BP$2500,$W$2:$W$2500,$A241))</f>
      </c>
      <c r="BA241">
        <f>IF($A241="","",SUMIFS($BQ$2:$BQ$2500,$W$2:$W$2500,$A241))</f>
      </c>
      <c r="BB241">
        <f>IF($A241="","",SUMIFS($BR$2:$BR$2500,$W$2:$W$2500,$A241))</f>
      </c>
      <c r="BC241">
        <f>IF($A241="","",SUMIFS($BS$2:$BS$2500,$W$2:$W$2500,$A241))</f>
      </c>
      <c r="BD241">
        <f>IF($A241="","",SUMIFS($BT$2:$BT$2500,$W$2:$W$2500,$A241))</f>
      </c>
      <c r="BF241">
        <f>IF($Z241="","",INDEX($AO$2:$AO$2000,$Z241))</f>
      </c>
      <c r="BG241">
        <f>IF($Z241="","",INDEX($AP$2:$AP$2000,$Z241))</f>
      </c>
      <c r="BH241">
        <f>IF($Z241="","",INDEX($AQ$2:$AQ$2000,$Z241))</f>
      </c>
      <c r="BI241">
        <f>IF($Z241="","",INDEX($AR$2:$AR$2000,$Z241))</f>
      </c>
      <c r="BJ241">
        <f>IF($Z241="","",INDEX($AS$2:$AS$2000,$Z241))</f>
      </c>
      <c r="BK241">
        <f>IF($Z241="","",INDEX($AT$2:$AT$2000,$Z241))</f>
      </c>
      <c r="BL241">
        <f>IF($Z241="","",INDEX($AU$2:$AU$2000,$Z241))</f>
      </c>
      <c r="BM241">
        <f>IF($Z241="","",INDEX($AV$2:$AV$2000,$Z241))</f>
      </c>
      <c r="BN241">
        <f>IF($Z241="","",INDEX($AW$2:$AW$2000,$Z241))</f>
      </c>
      <c r="BO241">
        <f>IF($Z241="","",INDEX($AX$2:$AX$2000,$Z241))</f>
      </c>
      <c r="BP241">
        <f>IF($Z241="","",INDEX($AY$2:$AY$2000,$Z241))</f>
      </c>
      <c r="BQ241">
        <f>IF($Z241="","",INDEX($AZ$2:$AZ$2000,$Z241))</f>
      </c>
      <c r="BR241">
        <f>IF($Z241="","",INDEX($BA$2:$BA$2000,$Z241))</f>
      </c>
      <c r="BS241">
        <f>IF($Z241="","",INDEX($BB$2:$BB$2000,$Z241))</f>
      </c>
      <c r="BT241">
        <f>IF($Z241="","",INDEX($BC$2:$BC$2000,$Z241))</f>
      </c>
      <c r="BV241">
        <f>IF(OR($A241="",$P241&lt;&gt;"Yes",$AH241="Yes"),"",1+N($AG241))</f>
      </c>
      <c r="BW241">
        <f>IF($A241="","",COUNTIFS($W$2:$W$2500,$A241,$BZ$2:$BZ$2500,"Yes")+COUNTIFS($X$2:$X$2500,$A241,$BY$2:$BY$2500,"Yes"))</f>
      </c>
      <c r="BX241">
        <f>IF(OR($A241="",$P241="Yes"),"",IF(N($BW241)=0,0,1+SUMIFS($CB$2:$CB$2500,$W$2:$W$2500,$A241)+SUMIFS($CA$2:$CA$2500,$X$2:$X$2500,$A241)))</f>
      </c>
      <c r="BY241" t="str">
        <f>IF($Y241="","",INDEX($AH$2:$AH$2000,$Y241)&amp;"")</f>
      </c>
      <c r="BZ241" t="str">
        <f>IF($Z241="","",INDEX($AH$2:$AH$2000,$Z241)&amp;"")</f>
      </c>
      <c r="CA241">
        <f>IF($Y241="","",INDEX($BV$2:$BV$2000,$Y241))</f>
      </c>
      <c r="CB241">
        <f>IF($Z241="","",INDEX($BV$2:$BV$2000,$Z241))</f>
      </c>
    </row>
    <row r="242">
      <c r="A242" t="str">
        <f>IF(TRIM(INDEX(games!$A:$A,ROW()))="","",TRIM(INDEX(games!$A:$A,ROW())))</f>
      </c>
      <c r="B242">
        <f>IF(OR($A242="",INDEX(games!$B:$B,ROW())=""),"",INDEX(games!$B:$B,ROW()))</f>
      </c>
      <c r="C242" t="str">
        <f>IF(OR($A242="",INDEX(games!$C:$C,ROW())=""),"",INDEX(games!$C:$C,ROW()))</f>
      </c>
      <c r="D242">
        <f>IF($A242="","",COUNTIF($W$2:$W$2500,$A242)+COUNTIF($X$2:$X$2500,$A242))</f>
      </c>
      <c r="E242">
        <f>IF($A242="","",IFERROR(MATCH($C242,$R$2:$R$5,0),0))</f>
      </c>
      <c r="F242">
        <f>IF($A242="","",MOD(ROW(),34))</f>
      </c>
      <c r="G242">
        <f>IF($A242="",NA(),IF($C242="Action",$B242,NA()))</f>
      </c>
      <c r="H242">
        <f>IF($A242="",NA(),IF($C242="Action",1+$F242*0.023,NA()))</f>
      </c>
      <c r="I242">
        <f>IF($A242="",NA(),IF($C242="Strategy",$B242,NA()))</f>
      </c>
      <c r="J242">
        <f>IF($A242="",NA(),IF($C242="Strategy",2+$F242*0.023,NA()))</f>
      </c>
      <c r="K242">
        <f>IF($A242="",NA(),IF($C242="Deckbuilder",$B242,NA()))</f>
      </c>
      <c r="L242">
        <f>IF($A242="",NA(),IF($C242="Deckbuilder",3+$F242*0.023,NA()))</f>
      </c>
      <c r="M242">
        <f>IF($A242="",NA(),IF($C242="Traditional",$B242,NA()))</f>
      </c>
      <c r="N242">
        <f>IF($A242="",NA(),IF($C242="Traditional",4+$F242*0.023,NA()))</f>
      </c>
      <c r="O242">
        <f>IF($A242="","",$D242+ROW()/1000000)</f>
      </c>
      <c r="P242" t="str">
        <f>IF(OR($A242="",INDEX(games!$H:$H,ROW())=""),"",INDEX(games!$H:$H,ROW()))</f>
      </c>
      <c r="Q242">
        <f>IF(OR($A242="",$P242&lt;&gt;"Yes"),"",$D242+ROW()/1000000)</f>
      </c>
      <c r="T242">
        <f>IF($Y242="","",INDEX($B$2:$B$2000,$Y242))</f>
      </c>
      <c r="U242">
        <f>IF($Z242="","",INDEX($B$2:$B$2000,$Z242))</f>
      </c>
      <c r="V242">
        <f>IF(OR($T242="",$U242=""),"",$U242-$T242)</f>
      </c>
      <c r="W242" t="str">
        <f>IF(TRIM(INDEX(connections!$A:$A,ROW()))="","",TRIM(INDEX(connections!$A:$A,ROW())))</f>
      </c>
      <c r="X242" t="str">
        <f>IF($W242="","",TRIM(INDEX(connections!$B:$B,ROW())))</f>
      </c>
      <c r="Y242">
        <f>IF($W242="","",IFERROR(MATCH($W242,$A$2:$A$2000,0),""))</f>
      </c>
      <c r="Z242">
        <f>IF($X242="","",IFERROR(MATCH($X242,$A$2:$A$2000,0),""))</f>
      </c>
      <c r="AA242" t="str">
        <f>IF($Y242="","",INDEX($P$2:$P$2000,$Y242))</f>
      </c>
      <c r="AB242" t="str">
        <f>IF($Z242="","",INDEX($P$2:$P$2000,$Z242))</f>
      </c>
      <c r="AC242">
        <f>IF(AND($AA242="Yes",$AB242="Yes"),1,"")</f>
      </c>
      <c r="AD242">
        <f>IF(OR($Y242="",$Z242=""),"",IF(INDEX($C$2:$C$2000,$Y242)=INDEX($C$2:$C$2000,$Z242),0,1))</f>
      </c>
      <c r="AE242">
        <f>IF($AC242&lt;&gt;1,"",IF(AND(INDEX($AG$2:$AG$2000,$Y242)=1,INDEX($AG$2:$AG$2000,$Z242)=1),1,""))</f>
      </c>
      <c r="AG242">
        <f>IF($A242="","",COUNTIFS($W$2:$W$2500,$A242,$AB$2:$AB$2500,"Yes")+COUNTIFS($X$2:$X$2500,$A242,$AA$2:$AA$2500,"Yes"))</f>
      </c>
      <c r="AH242" t="str">
        <f>IF(OR($P242&lt;&gt;"Yes",N($AG242)=0),"",IF(AND($AG242=1,COUNTIFS($W$2:$W$2500,$A242,$AE$2:$AE$2500,1)+COUNTIFS($X$2:$X$2500,$A242,$AE$2:$AE$2500,1)&gt;0),"","Yes"))</f>
      </c>
      <c r="AI242">
        <f>IF($AH242="Yes",$AG242,"")</f>
      </c>
      <c r="AJ242">
        <f>IF($AI242="","",$AI242+ROW()/1000000)</f>
      </c>
      <c r="AK242">
        <f>IF(OR($A242="",$P242="Yes",N($AG242)=0),"",$AG242+ROW()/1000000)</f>
      </c>
      <c r="AL242" t="str">
        <f>IF($A242="","",INDEX(games!$J:$J,ROW())&amp;"")</f>
      </c>
      <c r="AM242">
        <f>IF($A242="","",SUMPRODUCT($AO242:$BD242,'Map Analysis'!$AP$2^{0,1,2,3,4,5,6,7,8,9,10,11,12,13,14,15}))</f>
      </c>
      <c r="AN242">
        <f>IF($A242="","",$AM242+ROW()/10000000)</f>
      </c>
      <c r="AO242">
        <f>IF($A242="","",COUNTIF($W$2:$W$2500,$A242))</f>
      </c>
      <c r="AP242">
        <f>IF($A242="","",SUMIFS($BF$2:$BF$2500,$W$2:$W$2500,$A242))</f>
      </c>
      <c r="AQ242">
        <f>IF($A242="","",SUMIFS($BG$2:$BG$2500,$W$2:$W$2500,$A242))</f>
      </c>
      <c r="AR242">
        <f>IF($A242="","",SUMIFS($BH$2:$BH$2500,$W$2:$W$2500,$A242))</f>
      </c>
      <c r="AS242">
        <f>IF($A242="","",SUMIFS($BI$2:$BI$2500,$W$2:$W$2500,$A242))</f>
      </c>
      <c r="AT242">
        <f>IF($A242="","",SUMIFS($BJ$2:$BJ$2500,$W$2:$W$2500,$A242))</f>
      </c>
      <c r="AU242">
        <f>IF($A242="","",SUMIFS($BK$2:$BK$2500,$W$2:$W$2500,$A242))</f>
      </c>
      <c r="AV242">
        <f>IF($A242="","",SUMIFS($BL$2:$BL$2500,$W$2:$W$2500,$A242))</f>
      </c>
      <c r="AW242">
        <f>IF($A242="","",SUMIFS($BM$2:$BM$2500,$W$2:$W$2500,$A242))</f>
      </c>
      <c r="AX242">
        <f>IF($A242="","",SUMIFS($BN$2:$BN$2500,$W$2:$W$2500,$A242))</f>
      </c>
      <c r="AY242">
        <f>IF($A242="","",SUMIFS($BO$2:$BO$2500,$W$2:$W$2500,$A242))</f>
      </c>
      <c r="AZ242">
        <f>IF($A242="","",SUMIFS($BP$2:$BP$2500,$W$2:$W$2500,$A242))</f>
      </c>
      <c r="BA242">
        <f>IF($A242="","",SUMIFS($BQ$2:$BQ$2500,$W$2:$W$2500,$A242))</f>
      </c>
      <c r="BB242">
        <f>IF($A242="","",SUMIFS($BR$2:$BR$2500,$W$2:$W$2500,$A242))</f>
      </c>
      <c r="BC242">
        <f>IF($A242="","",SUMIFS($BS$2:$BS$2500,$W$2:$W$2500,$A242))</f>
      </c>
      <c r="BD242">
        <f>IF($A242="","",SUMIFS($BT$2:$BT$2500,$W$2:$W$2500,$A242))</f>
      </c>
      <c r="BF242">
        <f>IF($Z242="","",INDEX($AO$2:$AO$2000,$Z242))</f>
      </c>
      <c r="BG242">
        <f>IF($Z242="","",INDEX($AP$2:$AP$2000,$Z242))</f>
      </c>
      <c r="BH242">
        <f>IF($Z242="","",INDEX($AQ$2:$AQ$2000,$Z242))</f>
      </c>
      <c r="BI242">
        <f>IF($Z242="","",INDEX($AR$2:$AR$2000,$Z242))</f>
      </c>
      <c r="BJ242">
        <f>IF($Z242="","",INDEX($AS$2:$AS$2000,$Z242))</f>
      </c>
      <c r="BK242">
        <f>IF($Z242="","",INDEX($AT$2:$AT$2000,$Z242))</f>
      </c>
      <c r="BL242">
        <f>IF($Z242="","",INDEX($AU$2:$AU$2000,$Z242))</f>
      </c>
      <c r="BM242">
        <f>IF($Z242="","",INDEX($AV$2:$AV$2000,$Z242))</f>
      </c>
      <c r="BN242">
        <f>IF($Z242="","",INDEX($AW$2:$AW$2000,$Z242))</f>
      </c>
      <c r="BO242">
        <f>IF($Z242="","",INDEX($AX$2:$AX$2000,$Z242))</f>
      </c>
      <c r="BP242">
        <f>IF($Z242="","",INDEX($AY$2:$AY$2000,$Z242))</f>
      </c>
      <c r="BQ242">
        <f>IF($Z242="","",INDEX($AZ$2:$AZ$2000,$Z242))</f>
      </c>
      <c r="BR242">
        <f>IF($Z242="","",INDEX($BA$2:$BA$2000,$Z242))</f>
      </c>
      <c r="BS242">
        <f>IF($Z242="","",INDEX($BB$2:$BB$2000,$Z242))</f>
      </c>
      <c r="BT242">
        <f>IF($Z242="","",INDEX($BC$2:$BC$2000,$Z242))</f>
      </c>
      <c r="BV242">
        <f>IF(OR($A242="",$P242&lt;&gt;"Yes",$AH242="Yes"),"",1+N($AG242))</f>
      </c>
      <c r="BW242">
        <f>IF($A242="","",COUNTIFS($W$2:$W$2500,$A242,$BZ$2:$BZ$2500,"Yes")+COUNTIFS($X$2:$X$2500,$A242,$BY$2:$BY$2500,"Yes"))</f>
      </c>
      <c r="BX242">
        <f>IF(OR($A242="",$P242="Yes"),"",IF(N($BW242)=0,0,1+SUMIFS($CB$2:$CB$2500,$W$2:$W$2500,$A242)+SUMIFS($CA$2:$CA$2500,$X$2:$X$2500,$A242)))</f>
      </c>
      <c r="BY242" t="str">
        <f>IF($Y242="","",INDEX($AH$2:$AH$2000,$Y242)&amp;"")</f>
      </c>
      <c r="BZ242" t="str">
        <f>IF($Z242="","",INDEX($AH$2:$AH$2000,$Z242)&amp;"")</f>
      </c>
      <c r="CA242">
        <f>IF($Y242="","",INDEX($BV$2:$BV$2000,$Y242))</f>
      </c>
      <c r="CB242">
        <f>IF($Z242="","",INDEX($BV$2:$BV$2000,$Z242))</f>
      </c>
    </row>
    <row r="243">
      <c r="A243" t="str">
        <f>IF(TRIM(INDEX(games!$A:$A,ROW()))="","",TRIM(INDEX(games!$A:$A,ROW())))</f>
      </c>
      <c r="B243">
        <f>IF(OR($A243="",INDEX(games!$B:$B,ROW())=""),"",INDEX(games!$B:$B,ROW()))</f>
      </c>
      <c r="C243" t="str">
        <f>IF(OR($A243="",INDEX(games!$C:$C,ROW())=""),"",INDEX(games!$C:$C,ROW()))</f>
      </c>
      <c r="D243">
        <f>IF($A243="","",COUNTIF($W$2:$W$2500,$A243)+COUNTIF($X$2:$X$2500,$A243))</f>
      </c>
      <c r="E243">
        <f>IF($A243="","",IFERROR(MATCH($C243,$R$2:$R$5,0),0))</f>
      </c>
      <c r="F243">
        <f>IF($A243="","",MOD(ROW(),34))</f>
      </c>
      <c r="G243">
        <f>IF($A243="",NA(),IF($C243="Action",$B243,NA()))</f>
      </c>
      <c r="H243">
        <f>IF($A243="",NA(),IF($C243="Action",1+$F243*0.023,NA()))</f>
      </c>
      <c r="I243">
        <f>IF($A243="",NA(),IF($C243="Strategy",$B243,NA()))</f>
      </c>
      <c r="J243">
        <f>IF($A243="",NA(),IF($C243="Strategy",2+$F243*0.023,NA()))</f>
      </c>
      <c r="K243">
        <f>IF($A243="",NA(),IF($C243="Deckbuilder",$B243,NA()))</f>
      </c>
      <c r="L243">
        <f>IF($A243="",NA(),IF($C243="Deckbuilder",3+$F243*0.023,NA()))</f>
      </c>
      <c r="M243">
        <f>IF($A243="",NA(),IF($C243="Traditional",$B243,NA()))</f>
      </c>
      <c r="N243">
        <f>IF($A243="",NA(),IF($C243="Traditional",4+$F243*0.023,NA()))</f>
      </c>
      <c r="O243">
        <f>IF($A243="","",$D243+ROW()/1000000)</f>
      </c>
      <c r="P243" t="str">
        <f>IF(OR($A243="",INDEX(games!$H:$H,ROW())=""),"",INDEX(games!$H:$H,ROW()))</f>
      </c>
      <c r="Q243">
        <f>IF(OR($A243="",$P243&lt;&gt;"Yes"),"",$D243+ROW()/1000000)</f>
      </c>
      <c r="T243">
        <f>IF($Y243="","",INDEX($B$2:$B$2000,$Y243))</f>
      </c>
      <c r="U243">
        <f>IF($Z243="","",INDEX($B$2:$B$2000,$Z243))</f>
      </c>
      <c r="V243">
        <f>IF(OR($T243="",$U243=""),"",$U243-$T243)</f>
      </c>
      <c r="W243" t="str">
        <f>IF(TRIM(INDEX(connections!$A:$A,ROW()))="","",TRIM(INDEX(connections!$A:$A,ROW())))</f>
      </c>
      <c r="X243" t="str">
        <f>IF($W243="","",TRIM(INDEX(connections!$B:$B,ROW())))</f>
      </c>
      <c r="Y243">
        <f>IF($W243="","",IFERROR(MATCH($W243,$A$2:$A$2000,0),""))</f>
      </c>
      <c r="Z243">
        <f>IF($X243="","",IFERROR(MATCH($X243,$A$2:$A$2000,0),""))</f>
      </c>
      <c r="AA243" t="str">
        <f>IF($Y243="","",INDEX($P$2:$P$2000,$Y243))</f>
      </c>
      <c r="AB243" t="str">
        <f>IF($Z243="","",INDEX($P$2:$P$2000,$Z243))</f>
      </c>
      <c r="AC243">
        <f>IF(AND($AA243="Yes",$AB243="Yes"),1,"")</f>
      </c>
      <c r="AD243">
        <f>IF(OR($Y243="",$Z243=""),"",IF(INDEX($C$2:$C$2000,$Y243)=INDEX($C$2:$C$2000,$Z243),0,1))</f>
      </c>
      <c r="AE243">
        <f>IF($AC243&lt;&gt;1,"",IF(AND(INDEX($AG$2:$AG$2000,$Y243)=1,INDEX($AG$2:$AG$2000,$Z243)=1),1,""))</f>
      </c>
      <c r="AG243">
        <f>IF($A243="","",COUNTIFS($W$2:$W$2500,$A243,$AB$2:$AB$2500,"Yes")+COUNTIFS($X$2:$X$2500,$A243,$AA$2:$AA$2500,"Yes"))</f>
      </c>
      <c r="AH243" t="str">
        <f>IF(OR($P243&lt;&gt;"Yes",N($AG243)=0),"",IF(AND($AG243=1,COUNTIFS($W$2:$W$2500,$A243,$AE$2:$AE$2500,1)+COUNTIFS($X$2:$X$2500,$A243,$AE$2:$AE$2500,1)&gt;0),"","Yes"))</f>
      </c>
      <c r="AI243">
        <f>IF($AH243="Yes",$AG243,"")</f>
      </c>
      <c r="AJ243">
        <f>IF($AI243="","",$AI243+ROW()/1000000)</f>
      </c>
      <c r="AK243">
        <f>IF(OR($A243="",$P243="Yes",N($AG243)=0),"",$AG243+ROW()/1000000)</f>
      </c>
      <c r="AL243" t="str">
        <f>IF($A243="","",INDEX(games!$J:$J,ROW())&amp;"")</f>
      </c>
      <c r="AM243">
        <f>IF($A243="","",SUMPRODUCT($AO243:$BD243,'Map Analysis'!$AP$2^{0,1,2,3,4,5,6,7,8,9,10,11,12,13,14,15}))</f>
      </c>
      <c r="AN243">
        <f>IF($A243="","",$AM243+ROW()/10000000)</f>
      </c>
      <c r="AO243">
        <f>IF($A243="","",COUNTIF($W$2:$W$2500,$A243))</f>
      </c>
      <c r="AP243">
        <f>IF($A243="","",SUMIFS($BF$2:$BF$2500,$W$2:$W$2500,$A243))</f>
      </c>
      <c r="AQ243">
        <f>IF($A243="","",SUMIFS($BG$2:$BG$2500,$W$2:$W$2500,$A243))</f>
      </c>
      <c r="AR243">
        <f>IF($A243="","",SUMIFS($BH$2:$BH$2500,$W$2:$W$2500,$A243))</f>
      </c>
      <c r="AS243">
        <f>IF($A243="","",SUMIFS($BI$2:$BI$2500,$W$2:$W$2500,$A243))</f>
      </c>
      <c r="AT243">
        <f>IF($A243="","",SUMIFS($BJ$2:$BJ$2500,$W$2:$W$2500,$A243))</f>
      </c>
      <c r="AU243">
        <f>IF($A243="","",SUMIFS($BK$2:$BK$2500,$W$2:$W$2500,$A243))</f>
      </c>
      <c r="AV243">
        <f>IF($A243="","",SUMIFS($BL$2:$BL$2500,$W$2:$W$2500,$A243))</f>
      </c>
      <c r="AW243">
        <f>IF($A243="","",SUMIFS($BM$2:$BM$2500,$W$2:$W$2500,$A243))</f>
      </c>
      <c r="AX243">
        <f>IF($A243="","",SUMIFS($BN$2:$BN$2500,$W$2:$W$2500,$A243))</f>
      </c>
      <c r="AY243">
        <f>IF($A243="","",SUMIFS($BO$2:$BO$2500,$W$2:$W$2500,$A243))</f>
      </c>
      <c r="AZ243">
        <f>IF($A243="","",SUMIFS($BP$2:$BP$2500,$W$2:$W$2500,$A243))</f>
      </c>
      <c r="BA243">
        <f>IF($A243="","",SUMIFS($BQ$2:$BQ$2500,$W$2:$W$2500,$A243))</f>
      </c>
      <c r="BB243">
        <f>IF($A243="","",SUMIFS($BR$2:$BR$2500,$W$2:$W$2500,$A243))</f>
      </c>
      <c r="BC243">
        <f>IF($A243="","",SUMIFS($BS$2:$BS$2500,$W$2:$W$2500,$A243))</f>
      </c>
      <c r="BD243">
        <f>IF($A243="","",SUMIFS($BT$2:$BT$2500,$W$2:$W$2500,$A243))</f>
      </c>
      <c r="BF243">
        <f>IF($Z243="","",INDEX($AO$2:$AO$2000,$Z243))</f>
      </c>
      <c r="BG243">
        <f>IF($Z243="","",INDEX($AP$2:$AP$2000,$Z243))</f>
      </c>
      <c r="BH243">
        <f>IF($Z243="","",INDEX($AQ$2:$AQ$2000,$Z243))</f>
      </c>
      <c r="BI243">
        <f>IF($Z243="","",INDEX($AR$2:$AR$2000,$Z243))</f>
      </c>
      <c r="BJ243">
        <f>IF($Z243="","",INDEX($AS$2:$AS$2000,$Z243))</f>
      </c>
      <c r="BK243">
        <f>IF($Z243="","",INDEX($AT$2:$AT$2000,$Z243))</f>
      </c>
      <c r="BL243">
        <f>IF($Z243="","",INDEX($AU$2:$AU$2000,$Z243))</f>
      </c>
      <c r="BM243">
        <f>IF($Z243="","",INDEX($AV$2:$AV$2000,$Z243))</f>
      </c>
      <c r="BN243">
        <f>IF($Z243="","",INDEX($AW$2:$AW$2000,$Z243))</f>
      </c>
      <c r="BO243">
        <f>IF($Z243="","",INDEX($AX$2:$AX$2000,$Z243))</f>
      </c>
      <c r="BP243">
        <f>IF($Z243="","",INDEX($AY$2:$AY$2000,$Z243))</f>
      </c>
      <c r="BQ243">
        <f>IF($Z243="","",INDEX($AZ$2:$AZ$2000,$Z243))</f>
      </c>
      <c r="BR243">
        <f>IF($Z243="","",INDEX($BA$2:$BA$2000,$Z243))</f>
      </c>
      <c r="BS243">
        <f>IF($Z243="","",INDEX($BB$2:$BB$2000,$Z243))</f>
      </c>
      <c r="BT243">
        <f>IF($Z243="","",INDEX($BC$2:$BC$2000,$Z243))</f>
      </c>
      <c r="BV243">
        <f>IF(OR($A243="",$P243&lt;&gt;"Yes",$AH243="Yes"),"",1+N($AG243))</f>
      </c>
      <c r="BW243">
        <f>IF($A243="","",COUNTIFS($W$2:$W$2500,$A243,$BZ$2:$BZ$2500,"Yes")+COUNTIFS($X$2:$X$2500,$A243,$BY$2:$BY$2500,"Yes"))</f>
      </c>
      <c r="BX243">
        <f>IF(OR($A243="",$P243="Yes"),"",IF(N($BW243)=0,0,1+SUMIFS($CB$2:$CB$2500,$W$2:$W$2500,$A243)+SUMIFS($CA$2:$CA$2500,$X$2:$X$2500,$A243)))</f>
      </c>
      <c r="BY243" t="str">
        <f>IF($Y243="","",INDEX($AH$2:$AH$2000,$Y243)&amp;"")</f>
      </c>
      <c r="BZ243" t="str">
        <f>IF($Z243="","",INDEX($AH$2:$AH$2000,$Z243)&amp;"")</f>
      </c>
      <c r="CA243">
        <f>IF($Y243="","",INDEX($BV$2:$BV$2000,$Y243))</f>
      </c>
      <c r="CB243">
        <f>IF($Z243="","",INDEX($BV$2:$BV$2000,$Z243))</f>
      </c>
    </row>
    <row r="244">
      <c r="A244" t="str">
        <f>IF(TRIM(INDEX(games!$A:$A,ROW()))="","",TRIM(INDEX(games!$A:$A,ROW())))</f>
      </c>
      <c r="B244">
        <f>IF(OR($A244="",INDEX(games!$B:$B,ROW())=""),"",INDEX(games!$B:$B,ROW()))</f>
      </c>
      <c r="C244" t="str">
        <f>IF(OR($A244="",INDEX(games!$C:$C,ROW())=""),"",INDEX(games!$C:$C,ROW()))</f>
      </c>
      <c r="D244">
        <f>IF($A244="","",COUNTIF($W$2:$W$2500,$A244)+COUNTIF($X$2:$X$2500,$A244))</f>
      </c>
      <c r="E244">
        <f>IF($A244="","",IFERROR(MATCH($C244,$R$2:$R$5,0),0))</f>
      </c>
      <c r="F244">
        <f>IF($A244="","",MOD(ROW(),34))</f>
      </c>
      <c r="G244">
        <f>IF($A244="",NA(),IF($C244="Action",$B244,NA()))</f>
      </c>
      <c r="H244">
        <f>IF($A244="",NA(),IF($C244="Action",1+$F244*0.023,NA()))</f>
      </c>
      <c r="I244">
        <f>IF($A244="",NA(),IF($C244="Strategy",$B244,NA()))</f>
      </c>
      <c r="J244">
        <f>IF($A244="",NA(),IF($C244="Strategy",2+$F244*0.023,NA()))</f>
      </c>
      <c r="K244">
        <f>IF($A244="",NA(),IF($C244="Deckbuilder",$B244,NA()))</f>
      </c>
      <c r="L244">
        <f>IF($A244="",NA(),IF($C244="Deckbuilder",3+$F244*0.023,NA()))</f>
      </c>
      <c r="M244">
        <f>IF($A244="",NA(),IF($C244="Traditional",$B244,NA()))</f>
      </c>
      <c r="N244">
        <f>IF($A244="",NA(),IF($C244="Traditional",4+$F244*0.023,NA()))</f>
      </c>
      <c r="O244">
        <f>IF($A244="","",$D244+ROW()/1000000)</f>
      </c>
      <c r="P244" t="str">
        <f>IF(OR($A244="",INDEX(games!$H:$H,ROW())=""),"",INDEX(games!$H:$H,ROW()))</f>
      </c>
      <c r="Q244">
        <f>IF(OR($A244="",$P244&lt;&gt;"Yes"),"",$D244+ROW()/1000000)</f>
      </c>
      <c r="T244">
        <f>IF($Y244="","",INDEX($B$2:$B$2000,$Y244))</f>
      </c>
      <c r="U244">
        <f>IF($Z244="","",INDEX($B$2:$B$2000,$Z244))</f>
      </c>
      <c r="V244">
        <f>IF(OR($T244="",$U244=""),"",$U244-$T244)</f>
      </c>
      <c r="W244" t="str">
        <f>IF(TRIM(INDEX(connections!$A:$A,ROW()))="","",TRIM(INDEX(connections!$A:$A,ROW())))</f>
      </c>
      <c r="X244" t="str">
        <f>IF($W244="","",TRIM(INDEX(connections!$B:$B,ROW())))</f>
      </c>
      <c r="Y244">
        <f>IF($W244="","",IFERROR(MATCH($W244,$A$2:$A$2000,0),""))</f>
      </c>
      <c r="Z244">
        <f>IF($X244="","",IFERROR(MATCH($X244,$A$2:$A$2000,0),""))</f>
      </c>
      <c r="AA244" t="str">
        <f>IF($Y244="","",INDEX($P$2:$P$2000,$Y244))</f>
      </c>
      <c r="AB244" t="str">
        <f>IF($Z244="","",INDEX($P$2:$P$2000,$Z244))</f>
      </c>
      <c r="AC244">
        <f>IF(AND($AA244="Yes",$AB244="Yes"),1,"")</f>
      </c>
      <c r="AD244">
        <f>IF(OR($Y244="",$Z244=""),"",IF(INDEX($C$2:$C$2000,$Y244)=INDEX($C$2:$C$2000,$Z244),0,1))</f>
      </c>
      <c r="AE244">
        <f>IF($AC244&lt;&gt;1,"",IF(AND(INDEX($AG$2:$AG$2000,$Y244)=1,INDEX($AG$2:$AG$2000,$Z244)=1),1,""))</f>
      </c>
      <c r="AG244">
        <f>IF($A244="","",COUNTIFS($W$2:$W$2500,$A244,$AB$2:$AB$2500,"Yes")+COUNTIFS($X$2:$X$2500,$A244,$AA$2:$AA$2500,"Yes"))</f>
      </c>
      <c r="AH244" t="str">
        <f>IF(OR($P244&lt;&gt;"Yes",N($AG244)=0),"",IF(AND($AG244=1,COUNTIFS($W$2:$W$2500,$A244,$AE$2:$AE$2500,1)+COUNTIFS($X$2:$X$2500,$A244,$AE$2:$AE$2500,1)&gt;0),"","Yes"))</f>
      </c>
      <c r="AI244">
        <f>IF($AH244="Yes",$AG244,"")</f>
      </c>
      <c r="AJ244">
        <f>IF($AI244="","",$AI244+ROW()/1000000)</f>
      </c>
      <c r="AK244">
        <f>IF(OR($A244="",$P244="Yes",N($AG244)=0),"",$AG244+ROW()/1000000)</f>
      </c>
      <c r="AL244" t="str">
        <f>IF($A244="","",INDEX(games!$J:$J,ROW())&amp;"")</f>
      </c>
      <c r="AM244">
        <f>IF($A244="","",SUMPRODUCT($AO244:$BD244,'Map Analysis'!$AP$2^{0,1,2,3,4,5,6,7,8,9,10,11,12,13,14,15}))</f>
      </c>
      <c r="AN244">
        <f>IF($A244="","",$AM244+ROW()/10000000)</f>
      </c>
      <c r="AO244">
        <f>IF($A244="","",COUNTIF($W$2:$W$2500,$A244))</f>
      </c>
      <c r="AP244">
        <f>IF($A244="","",SUMIFS($BF$2:$BF$2500,$W$2:$W$2500,$A244))</f>
      </c>
      <c r="AQ244">
        <f>IF($A244="","",SUMIFS($BG$2:$BG$2500,$W$2:$W$2500,$A244))</f>
      </c>
      <c r="AR244">
        <f>IF($A244="","",SUMIFS($BH$2:$BH$2500,$W$2:$W$2500,$A244))</f>
      </c>
      <c r="AS244">
        <f>IF($A244="","",SUMIFS($BI$2:$BI$2500,$W$2:$W$2500,$A244))</f>
      </c>
      <c r="AT244">
        <f>IF($A244="","",SUMIFS($BJ$2:$BJ$2500,$W$2:$W$2500,$A244))</f>
      </c>
      <c r="AU244">
        <f>IF($A244="","",SUMIFS($BK$2:$BK$2500,$W$2:$W$2500,$A244))</f>
      </c>
      <c r="AV244">
        <f>IF($A244="","",SUMIFS($BL$2:$BL$2500,$W$2:$W$2500,$A244))</f>
      </c>
      <c r="AW244">
        <f>IF($A244="","",SUMIFS($BM$2:$BM$2500,$W$2:$W$2500,$A244))</f>
      </c>
      <c r="AX244">
        <f>IF($A244="","",SUMIFS($BN$2:$BN$2500,$W$2:$W$2500,$A244))</f>
      </c>
      <c r="AY244">
        <f>IF($A244="","",SUMIFS($BO$2:$BO$2500,$W$2:$W$2500,$A244))</f>
      </c>
      <c r="AZ244">
        <f>IF($A244="","",SUMIFS($BP$2:$BP$2500,$W$2:$W$2500,$A244))</f>
      </c>
      <c r="BA244">
        <f>IF($A244="","",SUMIFS($BQ$2:$BQ$2500,$W$2:$W$2500,$A244))</f>
      </c>
      <c r="BB244">
        <f>IF($A244="","",SUMIFS($BR$2:$BR$2500,$W$2:$W$2500,$A244))</f>
      </c>
      <c r="BC244">
        <f>IF($A244="","",SUMIFS($BS$2:$BS$2500,$W$2:$W$2500,$A244))</f>
      </c>
      <c r="BD244">
        <f>IF($A244="","",SUMIFS($BT$2:$BT$2500,$W$2:$W$2500,$A244))</f>
      </c>
      <c r="BF244">
        <f>IF($Z244="","",INDEX($AO$2:$AO$2000,$Z244))</f>
      </c>
      <c r="BG244">
        <f>IF($Z244="","",INDEX($AP$2:$AP$2000,$Z244))</f>
      </c>
      <c r="BH244">
        <f>IF($Z244="","",INDEX($AQ$2:$AQ$2000,$Z244))</f>
      </c>
      <c r="BI244">
        <f>IF($Z244="","",INDEX($AR$2:$AR$2000,$Z244))</f>
      </c>
      <c r="BJ244">
        <f>IF($Z244="","",INDEX($AS$2:$AS$2000,$Z244))</f>
      </c>
      <c r="BK244">
        <f>IF($Z244="","",INDEX($AT$2:$AT$2000,$Z244))</f>
      </c>
      <c r="BL244">
        <f>IF($Z244="","",INDEX($AU$2:$AU$2000,$Z244))</f>
      </c>
      <c r="BM244">
        <f>IF($Z244="","",INDEX($AV$2:$AV$2000,$Z244))</f>
      </c>
      <c r="BN244">
        <f>IF($Z244="","",INDEX($AW$2:$AW$2000,$Z244))</f>
      </c>
      <c r="BO244">
        <f>IF($Z244="","",INDEX($AX$2:$AX$2000,$Z244))</f>
      </c>
      <c r="BP244">
        <f>IF($Z244="","",INDEX($AY$2:$AY$2000,$Z244))</f>
      </c>
      <c r="BQ244">
        <f>IF($Z244="","",INDEX($AZ$2:$AZ$2000,$Z244))</f>
      </c>
      <c r="BR244">
        <f>IF($Z244="","",INDEX($BA$2:$BA$2000,$Z244))</f>
      </c>
      <c r="BS244">
        <f>IF($Z244="","",INDEX($BB$2:$BB$2000,$Z244))</f>
      </c>
      <c r="BT244">
        <f>IF($Z244="","",INDEX($BC$2:$BC$2000,$Z244))</f>
      </c>
      <c r="BV244">
        <f>IF(OR($A244="",$P244&lt;&gt;"Yes",$AH244="Yes"),"",1+N($AG244))</f>
      </c>
      <c r="BW244">
        <f>IF($A244="","",COUNTIFS($W$2:$W$2500,$A244,$BZ$2:$BZ$2500,"Yes")+COUNTIFS($X$2:$X$2500,$A244,$BY$2:$BY$2500,"Yes"))</f>
      </c>
      <c r="BX244">
        <f>IF(OR($A244="",$P244="Yes"),"",IF(N($BW244)=0,0,1+SUMIFS($CB$2:$CB$2500,$W$2:$W$2500,$A244)+SUMIFS($CA$2:$CA$2500,$X$2:$X$2500,$A244)))</f>
      </c>
      <c r="BY244" t="str">
        <f>IF($Y244="","",INDEX($AH$2:$AH$2000,$Y244)&amp;"")</f>
      </c>
      <c r="BZ244" t="str">
        <f>IF($Z244="","",INDEX($AH$2:$AH$2000,$Z244)&amp;"")</f>
      </c>
      <c r="CA244">
        <f>IF($Y244="","",INDEX($BV$2:$BV$2000,$Y244))</f>
      </c>
      <c r="CB244">
        <f>IF($Z244="","",INDEX($BV$2:$BV$2000,$Z244))</f>
      </c>
    </row>
    <row r="245">
      <c r="A245" t="str">
        <f>IF(TRIM(INDEX(games!$A:$A,ROW()))="","",TRIM(INDEX(games!$A:$A,ROW())))</f>
      </c>
      <c r="B245">
        <f>IF(OR($A245="",INDEX(games!$B:$B,ROW())=""),"",INDEX(games!$B:$B,ROW()))</f>
      </c>
      <c r="C245" t="str">
        <f>IF(OR($A245="",INDEX(games!$C:$C,ROW())=""),"",INDEX(games!$C:$C,ROW()))</f>
      </c>
      <c r="D245">
        <f>IF($A245="","",COUNTIF($W$2:$W$2500,$A245)+COUNTIF($X$2:$X$2500,$A245))</f>
      </c>
      <c r="E245">
        <f>IF($A245="","",IFERROR(MATCH($C245,$R$2:$R$5,0),0))</f>
      </c>
      <c r="F245">
        <f>IF($A245="","",MOD(ROW(),34))</f>
      </c>
      <c r="G245">
        <f>IF($A245="",NA(),IF($C245="Action",$B245,NA()))</f>
      </c>
      <c r="H245">
        <f>IF($A245="",NA(),IF($C245="Action",1+$F245*0.023,NA()))</f>
      </c>
      <c r="I245">
        <f>IF($A245="",NA(),IF($C245="Strategy",$B245,NA()))</f>
      </c>
      <c r="J245">
        <f>IF($A245="",NA(),IF($C245="Strategy",2+$F245*0.023,NA()))</f>
      </c>
      <c r="K245">
        <f>IF($A245="",NA(),IF($C245="Deckbuilder",$B245,NA()))</f>
      </c>
      <c r="L245">
        <f>IF($A245="",NA(),IF($C245="Deckbuilder",3+$F245*0.023,NA()))</f>
      </c>
      <c r="M245">
        <f>IF($A245="",NA(),IF($C245="Traditional",$B245,NA()))</f>
      </c>
      <c r="N245">
        <f>IF($A245="",NA(),IF($C245="Traditional",4+$F245*0.023,NA()))</f>
      </c>
      <c r="O245">
        <f>IF($A245="","",$D245+ROW()/1000000)</f>
      </c>
      <c r="P245" t="str">
        <f>IF(OR($A245="",INDEX(games!$H:$H,ROW())=""),"",INDEX(games!$H:$H,ROW()))</f>
      </c>
      <c r="Q245">
        <f>IF(OR($A245="",$P245&lt;&gt;"Yes"),"",$D245+ROW()/1000000)</f>
      </c>
      <c r="T245">
        <f>IF($Y245="","",INDEX($B$2:$B$2000,$Y245))</f>
      </c>
      <c r="U245">
        <f>IF($Z245="","",INDEX($B$2:$B$2000,$Z245))</f>
      </c>
      <c r="V245">
        <f>IF(OR($T245="",$U245=""),"",$U245-$T245)</f>
      </c>
      <c r="W245" t="str">
        <f>IF(TRIM(INDEX(connections!$A:$A,ROW()))="","",TRIM(INDEX(connections!$A:$A,ROW())))</f>
      </c>
      <c r="X245" t="str">
        <f>IF($W245="","",TRIM(INDEX(connections!$B:$B,ROW())))</f>
      </c>
      <c r="Y245">
        <f>IF($W245="","",IFERROR(MATCH($W245,$A$2:$A$2000,0),""))</f>
      </c>
      <c r="Z245">
        <f>IF($X245="","",IFERROR(MATCH($X245,$A$2:$A$2000,0),""))</f>
      </c>
      <c r="AA245" t="str">
        <f>IF($Y245="","",INDEX($P$2:$P$2000,$Y245))</f>
      </c>
      <c r="AB245" t="str">
        <f>IF($Z245="","",INDEX($P$2:$P$2000,$Z245))</f>
      </c>
      <c r="AC245">
        <f>IF(AND($AA245="Yes",$AB245="Yes"),1,"")</f>
      </c>
      <c r="AD245">
        <f>IF(OR($Y245="",$Z245=""),"",IF(INDEX($C$2:$C$2000,$Y245)=INDEX($C$2:$C$2000,$Z245),0,1))</f>
      </c>
      <c r="AE245">
        <f>IF($AC245&lt;&gt;1,"",IF(AND(INDEX($AG$2:$AG$2000,$Y245)=1,INDEX($AG$2:$AG$2000,$Z245)=1),1,""))</f>
      </c>
      <c r="AG245">
        <f>IF($A245="","",COUNTIFS($W$2:$W$2500,$A245,$AB$2:$AB$2500,"Yes")+COUNTIFS($X$2:$X$2500,$A245,$AA$2:$AA$2500,"Yes"))</f>
      </c>
      <c r="AH245" t="str">
        <f>IF(OR($P245&lt;&gt;"Yes",N($AG245)=0),"",IF(AND($AG245=1,COUNTIFS($W$2:$W$2500,$A245,$AE$2:$AE$2500,1)+COUNTIFS($X$2:$X$2500,$A245,$AE$2:$AE$2500,1)&gt;0),"","Yes"))</f>
      </c>
      <c r="AI245">
        <f>IF($AH245="Yes",$AG245,"")</f>
      </c>
      <c r="AJ245">
        <f>IF($AI245="","",$AI245+ROW()/1000000)</f>
      </c>
      <c r="AK245">
        <f>IF(OR($A245="",$P245="Yes",N($AG245)=0),"",$AG245+ROW()/1000000)</f>
      </c>
      <c r="AL245" t="str">
        <f>IF($A245="","",INDEX(games!$J:$J,ROW())&amp;"")</f>
      </c>
      <c r="AM245">
        <f>IF($A245="","",SUMPRODUCT($AO245:$BD245,'Map Analysis'!$AP$2^{0,1,2,3,4,5,6,7,8,9,10,11,12,13,14,15}))</f>
      </c>
      <c r="AN245">
        <f>IF($A245="","",$AM245+ROW()/10000000)</f>
      </c>
      <c r="AO245">
        <f>IF($A245="","",COUNTIF($W$2:$W$2500,$A245))</f>
      </c>
      <c r="AP245">
        <f>IF($A245="","",SUMIFS($BF$2:$BF$2500,$W$2:$W$2500,$A245))</f>
      </c>
      <c r="AQ245">
        <f>IF($A245="","",SUMIFS($BG$2:$BG$2500,$W$2:$W$2500,$A245))</f>
      </c>
      <c r="AR245">
        <f>IF($A245="","",SUMIFS($BH$2:$BH$2500,$W$2:$W$2500,$A245))</f>
      </c>
      <c r="AS245">
        <f>IF($A245="","",SUMIFS($BI$2:$BI$2500,$W$2:$W$2500,$A245))</f>
      </c>
      <c r="AT245">
        <f>IF($A245="","",SUMIFS($BJ$2:$BJ$2500,$W$2:$W$2500,$A245))</f>
      </c>
      <c r="AU245">
        <f>IF($A245="","",SUMIFS($BK$2:$BK$2500,$W$2:$W$2500,$A245))</f>
      </c>
      <c r="AV245">
        <f>IF($A245="","",SUMIFS($BL$2:$BL$2500,$W$2:$W$2500,$A245))</f>
      </c>
      <c r="AW245">
        <f>IF($A245="","",SUMIFS($BM$2:$BM$2500,$W$2:$W$2500,$A245))</f>
      </c>
      <c r="AX245">
        <f>IF($A245="","",SUMIFS($BN$2:$BN$2500,$W$2:$W$2500,$A245))</f>
      </c>
      <c r="AY245">
        <f>IF($A245="","",SUMIFS($BO$2:$BO$2500,$W$2:$W$2500,$A245))</f>
      </c>
      <c r="AZ245">
        <f>IF($A245="","",SUMIFS($BP$2:$BP$2500,$W$2:$W$2500,$A245))</f>
      </c>
      <c r="BA245">
        <f>IF($A245="","",SUMIFS($BQ$2:$BQ$2500,$W$2:$W$2500,$A245))</f>
      </c>
      <c r="BB245">
        <f>IF($A245="","",SUMIFS($BR$2:$BR$2500,$W$2:$W$2500,$A245))</f>
      </c>
      <c r="BC245">
        <f>IF($A245="","",SUMIFS($BS$2:$BS$2500,$W$2:$W$2500,$A245))</f>
      </c>
      <c r="BD245">
        <f>IF($A245="","",SUMIFS($BT$2:$BT$2500,$W$2:$W$2500,$A245))</f>
      </c>
      <c r="BF245">
        <f>IF($Z245="","",INDEX($AO$2:$AO$2000,$Z245))</f>
      </c>
      <c r="BG245">
        <f>IF($Z245="","",INDEX($AP$2:$AP$2000,$Z245))</f>
      </c>
      <c r="BH245">
        <f>IF($Z245="","",INDEX($AQ$2:$AQ$2000,$Z245))</f>
      </c>
      <c r="BI245">
        <f>IF($Z245="","",INDEX($AR$2:$AR$2000,$Z245))</f>
      </c>
      <c r="BJ245">
        <f>IF($Z245="","",INDEX($AS$2:$AS$2000,$Z245))</f>
      </c>
      <c r="BK245">
        <f>IF($Z245="","",INDEX($AT$2:$AT$2000,$Z245))</f>
      </c>
      <c r="BL245">
        <f>IF($Z245="","",INDEX($AU$2:$AU$2000,$Z245))</f>
      </c>
      <c r="BM245">
        <f>IF($Z245="","",INDEX($AV$2:$AV$2000,$Z245))</f>
      </c>
      <c r="BN245">
        <f>IF($Z245="","",INDEX($AW$2:$AW$2000,$Z245))</f>
      </c>
      <c r="BO245">
        <f>IF($Z245="","",INDEX($AX$2:$AX$2000,$Z245))</f>
      </c>
      <c r="BP245">
        <f>IF($Z245="","",INDEX($AY$2:$AY$2000,$Z245))</f>
      </c>
      <c r="BQ245">
        <f>IF($Z245="","",INDEX($AZ$2:$AZ$2000,$Z245))</f>
      </c>
      <c r="BR245">
        <f>IF($Z245="","",INDEX($BA$2:$BA$2000,$Z245))</f>
      </c>
      <c r="BS245">
        <f>IF($Z245="","",INDEX($BB$2:$BB$2000,$Z245))</f>
      </c>
      <c r="BT245">
        <f>IF($Z245="","",INDEX($BC$2:$BC$2000,$Z245))</f>
      </c>
      <c r="BV245">
        <f>IF(OR($A245="",$P245&lt;&gt;"Yes",$AH245="Yes"),"",1+N($AG245))</f>
      </c>
      <c r="BW245">
        <f>IF($A245="","",COUNTIFS($W$2:$W$2500,$A245,$BZ$2:$BZ$2500,"Yes")+COUNTIFS($X$2:$X$2500,$A245,$BY$2:$BY$2500,"Yes"))</f>
      </c>
      <c r="BX245">
        <f>IF(OR($A245="",$P245="Yes"),"",IF(N($BW245)=0,0,1+SUMIFS($CB$2:$CB$2500,$W$2:$W$2500,$A245)+SUMIFS($CA$2:$CA$2500,$X$2:$X$2500,$A245)))</f>
      </c>
      <c r="BY245" t="str">
        <f>IF($Y245="","",INDEX($AH$2:$AH$2000,$Y245)&amp;"")</f>
      </c>
      <c r="BZ245" t="str">
        <f>IF($Z245="","",INDEX($AH$2:$AH$2000,$Z245)&amp;"")</f>
      </c>
      <c r="CA245">
        <f>IF($Y245="","",INDEX($BV$2:$BV$2000,$Y245))</f>
      </c>
      <c r="CB245">
        <f>IF($Z245="","",INDEX($BV$2:$BV$2000,$Z245))</f>
      </c>
    </row>
    <row r="246">
      <c r="A246" t="str">
        <f>IF(TRIM(INDEX(games!$A:$A,ROW()))="","",TRIM(INDEX(games!$A:$A,ROW())))</f>
      </c>
      <c r="B246">
        <f>IF(OR($A246="",INDEX(games!$B:$B,ROW())=""),"",INDEX(games!$B:$B,ROW()))</f>
      </c>
      <c r="C246" t="str">
        <f>IF(OR($A246="",INDEX(games!$C:$C,ROW())=""),"",INDEX(games!$C:$C,ROW()))</f>
      </c>
      <c r="D246">
        <f>IF($A246="","",COUNTIF($W$2:$W$2500,$A246)+COUNTIF($X$2:$X$2500,$A246))</f>
      </c>
      <c r="E246">
        <f>IF($A246="","",IFERROR(MATCH($C246,$R$2:$R$5,0),0))</f>
      </c>
      <c r="F246">
        <f>IF($A246="","",MOD(ROW(),34))</f>
      </c>
      <c r="G246">
        <f>IF($A246="",NA(),IF($C246="Action",$B246,NA()))</f>
      </c>
      <c r="H246">
        <f>IF($A246="",NA(),IF($C246="Action",1+$F246*0.023,NA()))</f>
      </c>
      <c r="I246">
        <f>IF($A246="",NA(),IF($C246="Strategy",$B246,NA()))</f>
      </c>
      <c r="J246">
        <f>IF($A246="",NA(),IF($C246="Strategy",2+$F246*0.023,NA()))</f>
      </c>
      <c r="K246">
        <f>IF($A246="",NA(),IF($C246="Deckbuilder",$B246,NA()))</f>
      </c>
      <c r="L246">
        <f>IF($A246="",NA(),IF($C246="Deckbuilder",3+$F246*0.023,NA()))</f>
      </c>
      <c r="M246">
        <f>IF($A246="",NA(),IF($C246="Traditional",$B246,NA()))</f>
      </c>
      <c r="N246">
        <f>IF($A246="",NA(),IF($C246="Traditional",4+$F246*0.023,NA()))</f>
      </c>
      <c r="O246">
        <f>IF($A246="","",$D246+ROW()/1000000)</f>
      </c>
      <c r="P246" t="str">
        <f>IF(OR($A246="",INDEX(games!$H:$H,ROW())=""),"",INDEX(games!$H:$H,ROW()))</f>
      </c>
      <c r="Q246">
        <f>IF(OR($A246="",$P246&lt;&gt;"Yes"),"",$D246+ROW()/1000000)</f>
      </c>
      <c r="T246">
        <f>IF($Y246="","",INDEX($B$2:$B$2000,$Y246))</f>
      </c>
      <c r="U246">
        <f>IF($Z246="","",INDEX($B$2:$B$2000,$Z246))</f>
      </c>
      <c r="V246">
        <f>IF(OR($T246="",$U246=""),"",$U246-$T246)</f>
      </c>
      <c r="W246" t="str">
        <f>IF(TRIM(INDEX(connections!$A:$A,ROW()))="","",TRIM(INDEX(connections!$A:$A,ROW())))</f>
      </c>
      <c r="X246" t="str">
        <f>IF($W246="","",TRIM(INDEX(connections!$B:$B,ROW())))</f>
      </c>
      <c r="Y246">
        <f>IF($W246="","",IFERROR(MATCH($W246,$A$2:$A$2000,0),""))</f>
      </c>
      <c r="Z246">
        <f>IF($X246="","",IFERROR(MATCH($X246,$A$2:$A$2000,0),""))</f>
      </c>
      <c r="AA246" t="str">
        <f>IF($Y246="","",INDEX($P$2:$P$2000,$Y246))</f>
      </c>
      <c r="AB246" t="str">
        <f>IF($Z246="","",INDEX($P$2:$P$2000,$Z246))</f>
      </c>
      <c r="AC246">
        <f>IF(AND($AA246="Yes",$AB246="Yes"),1,"")</f>
      </c>
      <c r="AD246">
        <f>IF(OR($Y246="",$Z246=""),"",IF(INDEX($C$2:$C$2000,$Y246)=INDEX($C$2:$C$2000,$Z246),0,1))</f>
      </c>
      <c r="AE246">
        <f>IF($AC246&lt;&gt;1,"",IF(AND(INDEX($AG$2:$AG$2000,$Y246)=1,INDEX($AG$2:$AG$2000,$Z246)=1),1,""))</f>
      </c>
      <c r="AG246">
        <f>IF($A246="","",COUNTIFS($W$2:$W$2500,$A246,$AB$2:$AB$2500,"Yes")+COUNTIFS($X$2:$X$2500,$A246,$AA$2:$AA$2500,"Yes"))</f>
      </c>
      <c r="AH246" t="str">
        <f>IF(OR($P246&lt;&gt;"Yes",N($AG246)=0),"",IF(AND($AG246=1,COUNTIFS($W$2:$W$2500,$A246,$AE$2:$AE$2500,1)+COUNTIFS($X$2:$X$2500,$A246,$AE$2:$AE$2500,1)&gt;0),"","Yes"))</f>
      </c>
      <c r="AI246">
        <f>IF($AH246="Yes",$AG246,"")</f>
      </c>
      <c r="AJ246">
        <f>IF($AI246="","",$AI246+ROW()/1000000)</f>
      </c>
      <c r="AK246">
        <f>IF(OR($A246="",$P246="Yes",N($AG246)=0),"",$AG246+ROW()/1000000)</f>
      </c>
      <c r="AL246" t="str">
        <f>IF($A246="","",INDEX(games!$J:$J,ROW())&amp;"")</f>
      </c>
      <c r="AM246">
        <f>IF($A246="","",SUMPRODUCT($AO246:$BD246,'Map Analysis'!$AP$2^{0,1,2,3,4,5,6,7,8,9,10,11,12,13,14,15}))</f>
      </c>
      <c r="AN246">
        <f>IF($A246="","",$AM246+ROW()/10000000)</f>
      </c>
      <c r="AO246">
        <f>IF($A246="","",COUNTIF($W$2:$W$2500,$A246))</f>
      </c>
      <c r="AP246">
        <f>IF($A246="","",SUMIFS($BF$2:$BF$2500,$W$2:$W$2500,$A246))</f>
      </c>
      <c r="AQ246">
        <f>IF($A246="","",SUMIFS($BG$2:$BG$2500,$W$2:$W$2500,$A246))</f>
      </c>
      <c r="AR246">
        <f>IF($A246="","",SUMIFS($BH$2:$BH$2500,$W$2:$W$2500,$A246))</f>
      </c>
      <c r="AS246">
        <f>IF($A246="","",SUMIFS($BI$2:$BI$2500,$W$2:$W$2500,$A246))</f>
      </c>
      <c r="AT246">
        <f>IF($A246="","",SUMIFS($BJ$2:$BJ$2500,$W$2:$W$2500,$A246))</f>
      </c>
      <c r="AU246">
        <f>IF($A246="","",SUMIFS($BK$2:$BK$2500,$W$2:$W$2500,$A246))</f>
      </c>
      <c r="AV246">
        <f>IF($A246="","",SUMIFS($BL$2:$BL$2500,$W$2:$W$2500,$A246))</f>
      </c>
      <c r="AW246">
        <f>IF($A246="","",SUMIFS($BM$2:$BM$2500,$W$2:$W$2500,$A246))</f>
      </c>
      <c r="AX246">
        <f>IF($A246="","",SUMIFS($BN$2:$BN$2500,$W$2:$W$2500,$A246))</f>
      </c>
      <c r="AY246">
        <f>IF($A246="","",SUMIFS($BO$2:$BO$2500,$W$2:$W$2500,$A246))</f>
      </c>
      <c r="AZ246">
        <f>IF($A246="","",SUMIFS($BP$2:$BP$2500,$W$2:$W$2500,$A246))</f>
      </c>
      <c r="BA246">
        <f>IF($A246="","",SUMIFS($BQ$2:$BQ$2500,$W$2:$W$2500,$A246))</f>
      </c>
      <c r="BB246">
        <f>IF($A246="","",SUMIFS($BR$2:$BR$2500,$W$2:$W$2500,$A246))</f>
      </c>
      <c r="BC246">
        <f>IF($A246="","",SUMIFS($BS$2:$BS$2500,$W$2:$W$2500,$A246))</f>
      </c>
      <c r="BD246">
        <f>IF($A246="","",SUMIFS($BT$2:$BT$2500,$W$2:$W$2500,$A246))</f>
      </c>
      <c r="BF246">
        <f>IF($Z246="","",INDEX($AO$2:$AO$2000,$Z246))</f>
      </c>
      <c r="BG246">
        <f>IF($Z246="","",INDEX($AP$2:$AP$2000,$Z246))</f>
      </c>
      <c r="BH246">
        <f>IF($Z246="","",INDEX($AQ$2:$AQ$2000,$Z246))</f>
      </c>
      <c r="BI246">
        <f>IF($Z246="","",INDEX($AR$2:$AR$2000,$Z246))</f>
      </c>
      <c r="BJ246">
        <f>IF($Z246="","",INDEX($AS$2:$AS$2000,$Z246))</f>
      </c>
      <c r="BK246">
        <f>IF($Z246="","",INDEX($AT$2:$AT$2000,$Z246))</f>
      </c>
      <c r="BL246">
        <f>IF($Z246="","",INDEX($AU$2:$AU$2000,$Z246))</f>
      </c>
      <c r="BM246">
        <f>IF($Z246="","",INDEX($AV$2:$AV$2000,$Z246))</f>
      </c>
      <c r="BN246">
        <f>IF($Z246="","",INDEX($AW$2:$AW$2000,$Z246))</f>
      </c>
      <c r="BO246">
        <f>IF($Z246="","",INDEX($AX$2:$AX$2000,$Z246))</f>
      </c>
      <c r="BP246">
        <f>IF($Z246="","",INDEX($AY$2:$AY$2000,$Z246))</f>
      </c>
      <c r="BQ246">
        <f>IF($Z246="","",INDEX($AZ$2:$AZ$2000,$Z246))</f>
      </c>
      <c r="BR246">
        <f>IF($Z246="","",INDEX($BA$2:$BA$2000,$Z246))</f>
      </c>
      <c r="BS246">
        <f>IF($Z246="","",INDEX($BB$2:$BB$2000,$Z246))</f>
      </c>
      <c r="BT246">
        <f>IF($Z246="","",INDEX($BC$2:$BC$2000,$Z246))</f>
      </c>
      <c r="BV246">
        <f>IF(OR($A246="",$P246&lt;&gt;"Yes",$AH246="Yes"),"",1+N($AG246))</f>
      </c>
      <c r="BW246">
        <f>IF($A246="","",COUNTIFS($W$2:$W$2500,$A246,$BZ$2:$BZ$2500,"Yes")+COUNTIFS($X$2:$X$2500,$A246,$BY$2:$BY$2500,"Yes"))</f>
      </c>
      <c r="BX246">
        <f>IF(OR($A246="",$P246="Yes"),"",IF(N($BW246)=0,0,1+SUMIFS($CB$2:$CB$2500,$W$2:$W$2500,$A246)+SUMIFS($CA$2:$CA$2500,$X$2:$X$2500,$A246)))</f>
      </c>
      <c r="BY246" t="str">
        <f>IF($Y246="","",INDEX($AH$2:$AH$2000,$Y246)&amp;"")</f>
      </c>
      <c r="BZ246" t="str">
        <f>IF($Z246="","",INDEX($AH$2:$AH$2000,$Z246)&amp;"")</f>
      </c>
      <c r="CA246">
        <f>IF($Y246="","",INDEX($BV$2:$BV$2000,$Y246))</f>
      </c>
      <c r="CB246">
        <f>IF($Z246="","",INDEX($BV$2:$BV$2000,$Z246))</f>
      </c>
    </row>
    <row r="247">
      <c r="A247" t="str">
        <f>IF(TRIM(INDEX(games!$A:$A,ROW()))="","",TRIM(INDEX(games!$A:$A,ROW())))</f>
      </c>
      <c r="B247">
        <f>IF(OR($A247="",INDEX(games!$B:$B,ROW())=""),"",INDEX(games!$B:$B,ROW()))</f>
      </c>
      <c r="C247" t="str">
        <f>IF(OR($A247="",INDEX(games!$C:$C,ROW())=""),"",INDEX(games!$C:$C,ROW()))</f>
      </c>
      <c r="D247">
        <f>IF($A247="","",COUNTIF($W$2:$W$2500,$A247)+COUNTIF($X$2:$X$2500,$A247))</f>
      </c>
      <c r="E247">
        <f>IF($A247="","",IFERROR(MATCH($C247,$R$2:$R$5,0),0))</f>
      </c>
      <c r="F247">
        <f>IF($A247="","",MOD(ROW(),34))</f>
      </c>
      <c r="G247">
        <f>IF($A247="",NA(),IF($C247="Action",$B247,NA()))</f>
      </c>
      <c r="H247">
        <f>IF($A247="",NA(),IF($C247="Action",1+$F247*0.023,NA()))</f>
      </c>
      <c r="I247">
        <f>IF($A247="",NA(),IF($C247="Strategy",$B247,NA()))</f>
      </c>
      <c r="J247">
        <f>IF($A247="",NA(),IF($C247="Strategy",2+$F247*0.023,NA()))</f>
      </c>
      <c r="K247">
        <f>IF($A247="",NA(),IF($C247="Deckbuilder",$B247,NA()))</f>
      </c>
      <c r="L247">
        <f>IF($A247="",NA(),IF($C247="Deckbuilder",3+$F247*0.023,NA()))</f>
      </c>
      <c r="M247">
        <f>IF($A247="",NA(),IF($C247="Traditional",$B247,NA()))</f>
      </c>
      <c r="N247">
        <f>IF($A247="",NA(),IF($C247="Traditional",4+$F247*0.023,NA()))</f>
      </c>
      <c r="O247">
        <f>IF($A247="","",$D247+ROW()/1000000)</f>
      </c>
      <c r="P247" t="str">
        <f>IF(OR($A247="",INDEX(games!$H:$H,ROW())=""),"",INDEX(games!$H:$H,ROW()))</f>
      </c>
      <c r="Q247">
        <f>IF(OR($A247="",$P247&lt;&gt;"Yes"),"",$D247+ROW()/1000000)</f>
      </c>
      <c r="T247">
        <f>IF($Y247="","",INDEX($B$2:$B$2000,$Y247))</f>
      </c>
      <c r="U247">
        <f>IF($Z247="","",INDEX($B$2:$B$2000,$Z247))</f>
      </c>
      <c r="V247">
        <f>IF(OR($T247="",$U247=""),"",$U247-$T247)</f>
      </c>
      <c r="W247" t="str">
        <f>IF(TRIM(INDEX(connections!$A:$A,ROW()))="","",TRIM(INDEX(connections!$A:$A,ROW())))</f>
      </c>
      <c r="X247" t="str">
        <f>IF($W247="","",TRIM(INDEX(connections!$B:$B,ROW())))</f>
      </c>
      <c r="Y247">
        <f>IF($W247="","",IFERROR(MATCH($W247,$A$2:$A$2000,0),""))</f>
      </c>
      <c r="Z247">
        <f>IF($X247="","",IFERROR(MATCH($X247,$A$2:$A$2000,0),""))</f>
      </c>
      <c r="AA247" t="str">
        <f>IF($Y247="","",INDEX($P$2:$P$2000,$Y247))</f>
      </c>
      <c r="AB247" t="str">
        <f>IF($Z247="","",INDEX($P$2:$P$2000,$Z247))</f>
      </c>
      <c r="AC247">
        <f>IF(AND($AA247="Yes",$AB247="Yes"),1,"")</f>
      </c>
      <c r="AD247">
        <f>IF(OR($Y247="",$Z247=""),"",IF(INDEX($C$2:$C$2000,$Y247)=INDEX($C$2:$C$2000,$Z247),0,1))</f>
      </c>
      <c r="AE247">
        <f>IF($AC247&lt;&gt;1,"",IF(AND(INDEX($AG$2:$AG$2000,$Y247)=1,INDEX($AG$2:$AG$2000,$Z247)=1),1,""))</f>
      </c>
      <c r="AG247">
        <f>IF($A247="","",COUNTIFS($W$2:$W$2500,$A247,$AB$2:$AB$2500,"Yes")+COUNTIFS($X$2:$X$2500,$A247,$AA$2:$AA$2500,"Yes"))</f>
      </c>
      <c r="AH247" t="str">
        <f>IF(OR($P247&lt;&gt;"Yes",N($AG247)=0),"",IF(AND($AG247=1,COUNTIFS($W$2:$W$2500,$A247,$AE$2:$AE$2500,1)+COUNTIFS($X$2:$X$2500,$A247,$AE$2:$AE$2500,1)&gt;0),"","Yes"))</f>
      </c>
      <c r="AI247">
        <f>IF($AH247="Yes",$AG247,"")</f>
      </c>
      <c r="AJ247">
        <f>IF($AI247="","",$AI247+ROW()/1000000)</f>
      </c>
      <c r="AK247">
        <f>IF(OR($A247="",$P247="Yes",N($AG247)=0),"",$AG247+ROW()/1000000)</f>
      </c>
      <c r="AL247" t="str">
        <f>IF($A247="","",INDEX(games!$J:$J,ROW())&amp;"")</f>
      </c>
      <c r="AM247">
        <f>IF($A247="","",SUMPRODUCT($AO247:$BD247,'Map Analysis'!$AP$2^{0,1,2,3,4,5,6,7,8,9,10,11,12,13,14,15}))</f>
      </c>
      <c r="AN247">
        <f>IF($A247="","",$AM247+ROW()/10000000)</f>
      </c>
      <c r="AO247">
        <f>IF($A247="","",COUNTIF($W$2:$W$2500,$A247))</f>
      </c>
      <c r="AP247">
        <f>IF($A247="","",SUMIFS($BF$2:$BF$2500,$W$2:$W$2500,$A247))</f>
      </c>
      <c r="AQ247">
        <f>IF($A247="","",SUMIFS($BG$2:$BG$2500,$W$2:$W$2500,$A247))</f>
      </c>
      <c r="AR247">
        <f>IF($A247="","",SUMIFS($BH$2:$BH$2500,$W$2:$W$2500,$A247))</f>
      </c>
      <c r="AS247">
        <f>IF($A247="","",SUMIFS($BI$2:$BI$2500,$W$2:$W$2500,$A247))</f>
      </c>
      <c r="AT247">
        <f>IF($A247="","",SUMIFS($BJ$2:$BJ$2500,$W$2:$W$2500,$A247))</f>
      </c>
      <c r="AU247">
        <f>IF($A247="","",SUMIFS($BK$2:$BK$2500,$W$2:$W$2500,$A247))</f>
      </c>
      <c r="AV247">
        <f>IF($A247="","",SUMIFS($BL$2:$BL$2500,$W$2:$W$2500,$A247))</f>
      </c>
      <c r="AW247">
        <f>IF($A247="","",SUMIFS($BM$2:$BM$2500,$W$2:$W$2500,$A247))</f>
      </c>
      <c r="AX247">
        <f>IF($A247="","",SUMIFS($BN$2:$BN$2500,$W$2:$W$2500,$A247))</f>
      </c>
      <c r="AY247">
        <f>IF($A247="","",SUMIFS($BO$2:$BO$2500,$W$2:$W$2500,$A247))</f>
      </c>
      <c r="AZ247">
        <f>IF($A247="","",SUMIFS($BP$2:$BP$2500,$W$2:$W$2500,$A247))</f>
      </c>
      <c r="BA247">
        <f>IF($A247="","",SUMIFS($BQ$2:$BQ$2500,$W$2:$W$2500,$A247))</f>
      </c>
      <c r="BB247">
        <f>IF($A247="","",SUMIFS($BR$2:$BR$2500,$W$2:$W$2500,$A247))</f>
      </c>
      <c r="BC247">
        <f>IF($A247="","",SUMIFS($BS$2:$BS$2500,$W$2:$W$2500,$A247))</f>
      </c>
      <c r="BD247">
        <f>IF($A247="","",SUMIFS($BT$2:$BT$2500,$W$2:$W$2500,$A247))</f>
      </c>
      <c r="BF247">
        <f>IF($Z247="","",INDEX($AO$2:$AO$2000,$Z247))</f>
      </c>
      <c r="BG247">
        <f>IF($Z247="","",INDEX($AP$2:$AP$2000,$Z247))</f>
      </c>
      <c r="BH247">
        <f>IF($Z247="","",INDEX($AQ$2:$AQ$2000,$Z247))</f>
      </c>
      <c r="BI247">
        <f>IF($Z247="","",INDEX($AR$2:$AR$2000,$Z247))</f>
      </c>
      <c r="BJ247">
        <f>IF($Z247="","",INDEX($AS$2:$AS$2000,$Z247))</f>
      </c>
      <c r="BK247">
        <f>IF($Z247="","",INDEX($AT$2:$AT$2000,$Z247))</f>
      </c>
      <c r="BL247">
        <f>IF($Z247="","",INDEX($AU$2:$AU$2000,$Z247))</f>
      </c>
      <c r="BM247">
        <f>IF($Z247="","",INDEX($AV$2:$AV$2000,$Z247))</f>
      </c>
      <c r="BN247">
        <f>IF($Z247="","",INDEX($AW$2:$AW$2000,$Z247))</f>
      </c>
      <c r="BO247">
        <f>IF($Z247="","",INDEX($AX$2:$AX$2000,$Z247))</f>
      </c>
      <c r="BP247">
        <f>IF($Z247="","",INDEX($AY$2:$AY$2000,$Z247))</f>
      </c>
      <c r="BQ247">
        <f>IF($Z247="","",INDEX($AZ$2:$AZ$2000,$Z247))</f>
      </c>
      <c r="BR247">
        <f>IF($Z247="","",INDEX($BA$2:$BA$2000,$Z247))</f>
      </c>
      <c r="BS247">
        <f>IF($Z247="","",INDEX($BB$2:$BB$2000,$Z247))</f>
      </c>
      <c r="BT247">
        <f>IF($Z247="","",INDEX($BC$2:$BC$2000,$Z247))</f>
      </c>
      <c r="BV247">
        <f>IF(OR($A247="",$P247&lt;&gt;"Yes",$AH247="Yes"),"",1+N($AG247))</f>
      </c>
      <c r="BW247">
        <f>IF($A247="","",COUNTIFS($W$2:$W$2500,$A247,$BZ$2:$BZ$2500,"Yes")+COUNTIFS($X$2:$X$2500,$A247,$BY$2:$BY$2500,"Yes"))</f>
      </c>
      <c r="BX247">
        <f>IF(OR($A247="",$P247="Yes"),"",IF(N($BW247)=0,0,1+SUMIFS($CB$2:$CB$2500,$W$2:$W$2500,$A247)+SUMIFS($CA$2:$CA$2500,$X$2:$X$2500,$A247)))</f>
      </c>
      <c r="BY247" t="str">
        <f>IF($Y247="","",INDEX($AH$2:$AH$2000,$Y247)&amp;"")</f>
      </c>
      <c r="BZ247" t="str">
        <f>IF($Z247="","",INDEX($AH$2:$AH$2000,$Z247)&amp;"")</f>
      </c>
      <c r="CA247">
        <f>IF($Y247="","",INDEX($BV$2:$BV$2000,$Y247))</f>
      </c>
      <c r="CB247">
        <f>IF($Z247="","",INDEX($BV$2:$BV$2000,$Z247))</f>
      </c>
    </row>
    <row r="248">
      <c r="A248" t="str">
        <f>IF(TRIM(INDEX(games!$A:$A,ROW()))="","",TRIM(INDEX(games!$A:$A,ROW())))</f>
      </c>
      <c r="B248">
        <f>IF(OR($A248="",INDEX(games!$B:$B,ROW())=""),"",INDEX(games!$B:$B,ROW()))</f>
      </c>
      <c r="C248" t="str">
        <f>IF(OR($A248="",INDEX(games!$C:$C,ROW())=""),"",INDEX(games!$C:$C,ROW()))</f>
      </c>
      <c r="D248">
        <f>IF($A248="","",COUNTIF($W$2:$W$2500,$A248)+COUNTIF($X$2:$X$2500,$A248))</f>
      </c>
      <c r="E248">
        <f>IF($A248="","",IFERROR(MATCH($C248,$R$2:$R$5,0),0))</f>
      </c>
      <c r="F248">
        <f>IF($A248="","",MOD(ROW(),34))</f>
      </c>
      <c r="G248">
        <f>IF($A248="",NA(),IF($C248="Action",$B248,NA()))</f>
      </c>
      <c r="H248">
        <f>IF($A248="",NA(),IF($C248="Action",1+$F248*0.023,NA()))</f>
      </c>
      <c r="I248">
        <f>IF($A248="",NA(),IF($C248="Strategy",$B248,NA()))</f>
      </c>
      <c r="J248">
        <f>IF($A248="",NA(),IF($C248="Strategy",2+$F248*0.023,NA()))</f>
      </c>
      <c r="K248">
        <f>IF($A248="",NA(),IF($C248="Deckbuilder",$B248,NA()))</f>
      </c>
      <c r="L248">
        <f>IF($A248="",NA(),IF($C248="Deckbuilder",3+$F248*0.023,NA()))</f>
      </c>
      <c r="M248">
        <f>IF($A248="",NA(),IF($C248="Traditional",$B248,NA()))</f>
      </c>
      <c r="N248">
        <f>IF($A248="",NA(),IF($C248="Traditional",4+$F248*0.023,NA()))</f>
      </c>
      <c r="O248">
        <f>IF($A248="","",$D248+ROW()/1000000)</f>
      </c>
      <c r="P248" t="str">
        <f>IF(OR($A248="",INDEX(games!$H:$H,ROW())=""),"",INDEX(games!$H:$H,ROW()))</f>
      </c>
      <c r="Q248">
        <f>IF(OR($A248="",$P248&lt;&gt;"Yes"),"",$D248+ROW()/1000000)</f>
      </c>
      <c r="T248">
        <f>IF($Y248="","",INDEX($B$2:$B$2000,$Y248))</f>
      </c>
      <c r="U248">
        <f>IF($Z248="","",INDEX($B$2:$B$2000,$Z248))</f>
      </c>
      <c r="V248">
        <f>IF(OR($T248="",$U248=""),"",$U248-$T248)</f>
      </c>
      <c r="W248" t="str">
        <f>IF(TRIM(INDEX(connections!$A:$A,ROW()))="","",TRIM(INDEX(connections!$A:$A,ROW())))</f>
      </c>
      <c r="X248" t="str">
        <f>IF($W248="","",TRIM(INDEX(connections!$B:$B,ROW())))</f>
      </c>
      <c r="Y248">
        <f>IF($W248="","",IFERROR(MATCH($W248,$A$2:$A$2000,0),""))</f>
      </c>
      <c r="Z248">
        <f>IF($X248="","",IFERROR(MATCH($X248,$A$2:$A$2000,0),""))</f>
      </c>
      <c r="AA248" t="str">
        <f>IF($Y248="","",INDEX($P$2:$P$2000,$Y248))</f>
      </c>
      <c r="AB248" t="str">
        <f>IF($Z248="","",INDEX($P$2:$P$2000,$Z248))</f>
      </c>
      <c r="AC248">
        <f>IF(AND($AA248="Yes",$AB248="Yes"),1,"")</f>
      </c>
      <c r="AD248">
        <f>IF(OR($Y248="",$Z248=""),"",IF(INDEX($C$2:$C$2000,$Y248)=INDEX($C$2:$C$2000,$Z248),0,1))</f>
      </c>
      <c r="AE248">
        <f>IF($AC248&lt;&gt;1,"",IF(AND(INDEX($AG$2:$AG$2000,$Y248)=1,INDEX($AG$2:$AG$2000,$Z248)=1),1,""))</f>
      </c>
      <c r="AG248">
        <f>IF($A248="","",COUNTIFS($W$2:$W$2500,$A248,$AB$2:$AB$2500,"Yes")+COUNTIFS($X$2:$X$2500,$A248,$AA$2:$AA$2500,"Yes"))</f>
      </c>
      <c r="AH248" t="str">
        <f>IF(OR($P248&lt;&gt;"Yes",N($AG248)=0),"",IF(AND($AG248=1,COUNTIFS($W$2:$W$2500,$A248,$AE$2:$AE$2500,1)+COUNTIFS($X$2:$X$2500,$A248,$AE$2:$AE$2500,1)&gt;0),"","Yes"))</f>
      </c>
      <c r="AI248">
        <f>IF($AH248="Yes",$AG248,"")</f>
      </c>
      <c r="AJ248">
        <f>IF($AI248="","",$AI248+ROW()/1000000)</f>
      </c>
      <c r="AK248">
        <f>IF(OR($A248="",$P248="Yes",N($AG248)=0),"",$AG248+ROW()/1000000)</f>
      </c>
      <c r="AL248" t="str">
        <f>IF($A248="","",INDEX(games!$J:$J,ROW())&amp;"")</f>
      </c>
      <c r="AM248">
        <f>IF($A248="","",SUMPRODUCT($AO248:$BD248,'Map Analysis'!$AP$2^{0,1,2,3,4,5,6,7,8,9,10,11,12,13,14,15}))</f>
      </c>
      <c r="AN248">
        <f>IF($A248="","",$AM248+ROW()/10000000)</f>
      </c>
      <c r="AO248">
        <f>IF($A248="","",COUNTIF($W$2:$W$2500,$A248))</f>
      </c>
      <c r="AP248">
        <f>IF($A248="","",SUMIFS($BF$2:$BF$2500,$W$2:$W$2500,$A248))</f>
      </c>
      <c r="AQ248">
        <f>IF($A248="","",SUMIFS($BG$2:$BG$2500,$W$2:$W$2500,$A248))</f>
      </c>
      <c r="AR248">
        <f>IF($A248="","",SUMIFS($BH$2:$BH$2500,$W$2:$W$2500,$A248))</f>
      </c>
      <c r="AS248">
        <f>IF($A248="","",SUMIFS($BI$2:$BI$2500,$W$2:$W$2500,$A248))</f>
      </c>
      <c r="AT248">
        <f>IF($A248="","",SUMIFS($BJ$2:$BJ$2500,$W$2:$W$2500,$A248))</f>
      </c>
      <c r="AU248">
        <f>IF($A248="","",SUMIFS($BK$2:$BK$2500,$W$2:$W$2500,$A248))</f>
      </c>
      <c r="AV248">
        <f>IF($A248="","",SUMIFS($BL$2:$BL$2500,$W$2:$W$2500,$A248))</f>
      </c>
      <c r="AW248">
        <f>IF($A248="","",SUMIFS($BM$2:$BM$2500,$W$2:$W$2500,$A248))</f>
      </c>
      <c r="AX248">
        <f>IF($A248="","",SUMIFS($BN$2:$BN$2500,$W$2:$W$2500,$A248))</f>
      </c>
      <c r="AY248">
        <f>IF($A248="","",SUMIFS($BO$2:$BO$2500,$W$2:$W$2500,$A248))</f>
      </c>
      <c r="AZ248">
        <f>IF($A248="","",SUMIFS($BP$2:$BP$2500,$W$2:$W$2500,$A248))</f>
      </c>
      <c r="BA248">
        <f>IF($A248="","",SUMIFS($BQ$2:$BQ$2500,$W$2:$W$2500,$A248))</f>
      </c>
      <c r="BB248">
        <f>IF($A248="","",SUMIFS($BR$2:$BR$2500,$W$2:$W$2500,$A248))</f>
      </c>
      <c r="BC248">
        <f>IF($A248="","",SUMIFS($BS$2:$BS$2500,$W$2:$W$2500,$A248))</f>
      </c>
      <c r="BD248">
        <f>IF($A248="","",SUMIFS($BT$2:$BT$2500,$W$2:$W$2500,$A248))</f>
      </c>
      <c r="BF248">
        <f>IF($Z248="","",INDEX($AO$2:$AO$2000,$Z248))</f>
      </c>
      <c r="BG248">
        <f>IF($Z248="","",INDEX($AP$2:$AP$2000,$Z248))</f>
      </c>
      <c r="BH248">
        <f>IF($Z248="","",INDEX($AQ$2:$AQ$2000,$Z248))</f>
      </c>
      <c r="BI248">
        <f>IF($Z248="","",INDEX($AR$2:$AR$2000,$Z248))</f>
      </c>
      <c r="BJ248">
        <f>IF($Z248="","",INDEX($AS$2:$AS$2000,$Z248))</f>
      </c>
      <c r="BK248">
        <f>IF($Z248="","",INDEX($AT$2:$AT$2000,$Z248))</f>
      </c>
      <c r="BL248">
        <f>IF($Z248="","",INDEX($AU$2:$AU$2000,$Z248))</f>
      </c>
      <c r="BM248">
        <f>IF($Z248="","",INDEX($AV$2:$AV$2000,$Z248))</f>
      </c>
      <c r="BN248">
        <f>IF($Z248="","",INDEX($AW$2:$AW$2000,$Z248))</f>
      </c>
      <c r="BO248">
        <f>IF($Z248="","",INDEX($AX$2:$AX$2000,$Z248))</f>
      </c>
      <c r="BP248">
        <f>IF($Z248="","",INDEX($AY$2:$AY$2000,$Z248))</f>
      </c>
      <c r="BQ248">
        <f>IF($Z248="","",INDEX($AZ$2:$AZ$2000,$Z248))</f>
      </c>
      <c r="BR248">
        <f>IF($Z248="","",INDEX($BA$2:$BA$2000,$Z248))</f>
      </c>
      <c r="BS248">
        <f>IF($Z248="","",INDEX($BB$2:$BB$2000,$Z248))</f>
      </c>
      <c r="BT248">
        <f>IF($Z248="","",INDEX($BC$2:$BC$2000,$Z248))</f>
      </c>
      <c r="BV248">
        <f>IF(OR($A248="",$P248&lt;&gt;"Yes",$AH248="Yes"),"",1+N($AG248))</f>
      </c>
      <c r="BW248">
        <f>IF($A248="","",COUNTIFS($W$2:$W$2500,$A248,$BZ$2:$BZ$2500,"Yes")+COUNTIFS($X$2:$X$2500,$A248,$BY$2:$BY$2500,"Yes"))</f>
      </c>
      <c r="BX248">
        <f>IF(OR($A248="",$P248="Yes"),"",IF(N($BW248)=0,0,1+SUMIFS($CB$2:$CB$2500,$W$2:$W$2500,$A248)+SUMIFS($CA$2:$CA$2500,$X$2:$X$2500,$A248)))</f>
      </c>
      <c r="BY248" t="str">
        <f>IF($Y248="","",INDEX($AH$2:$AH$2000,$Y248)&amp;"")</f>
      </c>
      <c r="BZ248" t="str">
        <f>IF($Z248="","",INDEX($AH$2:$AH$2000,$Z248)&amp;"")</f>
      </c>
      <c r="CA248">
        <f>IF($Y248="","",INDEX($BV$2:$BV$2000,$Y248))</f>
      </c>
      <c r="CB248">
        <f>IF($Z248="","",INDEX($BV$2:$BV$2000,$Z248))</f>
      </c>
    </row>
    <row r="249">
      <c r="A249" t="str">
        <f>IF(TRIM(INDEX(games!$A:$A,ROW()))="","",TRIM(INDEX(games!$A:$A,ROW())))</f>
      </c>
      <c r="B249">
        <f>IF(OR($A249="",INDEX(games!$B:$B,ROW())=""),"",INDEX(games!$B:$B,ROW()))</f>
      </c>
      <c r="C249" t="str">
        <f>IF(OR($A249="",INDEX(games!$C:$C,ROW())=""),"",INDEX(games!$C:$C,ROW()))</f>
      </c>
      <c r="D249">
        <f>IF($A249="","",COUNTIF($W$2:$W$2500,$A249)+COUNTIF($X$2:$X$2500,$A249))</f>
      </c>
      <c r="E249">
        <f>IF($A249="","",IFERROR(MATCH($C249,$R$2:$R$5,0),0))</f>
      </c>
      <c r="F249">
        <f>IF($A249="","",MOD(ROW(),34))</f>
      </c>
      <c r="G249">
        <f>IF($A249="",NA(),IF($C249="Action",$B249,NA()))</f>
      </c>
      <c r="H249">
        <f>IF($A249="",NA(),IF($C249="Action",1+$F249*0.023,NA()))</f>
      </c>
      <c r="I249">
        <f>IF($A249="",NA(),IF($C249="Strategy",$B249,NA()))</f>
      </c>
      <c r="J249">
        <f>IF($A249="",NA(),IF($C249="Strategy",2+$F249*0.023,NA()))</f>
      </c>
      <c r="K249">
        <f>IF($A249="",NA(),IF($C249="Deckbuilder",$B249,NA()))</f>
      </c>
      <c r="L249">
        <f>IF($A249="",NA(),IF($C249="Deckbuilder",3+$F249*0.023,NA()))</f>
      </c>
      <c r="M249">
        <f>IF($A249="",NA(),IF($C249="Traditional",$B249,NA()))</f>
      </c>
      <c r="N249">
        <f>IF($A249="",NA(),IF($C249="Traditional",4+$F249*0.023,NA()))</f>
      </c>
      <c r="O249">
        <f>IF($A249="","",$D249+ROW()/1000000)</f>
      </c>
      <c r="P249" t="str">
        <f>IF(OR($A249="",INDEX(games!$H:$H,ROW())=""),"",INDEX(games!$H:$H,ROW()))</f>
      </c>
      <c r="Q249">
        <f>IF(OR($A249="",$P249&lt;&gt;"Yes"),"",$D249+ROW()/1000000)</f>
      </c>
      <c r="T249">
        <f>IF($Y249="","",INDEX($B$2:$B$2000,$Y249))</f>
      </c>
      <c r="U249">
        <f>IF($Z249="","",INDEX($B$2:$B$2000,$Z249))</f>
      </c>
      <c r="V249">
        <f>IF(OR($T249="",$U249=""),"",$U249-$T249)</f>
      </c>
      <c r="W249" t="str">
        <f>IF(TRIM(INDEX(connections!$A:$A,ROW()))="","",TRIM(INDEX(connections!$A:$A,ROW())))</f>
      </c>
      <c r="X249" t="str">
        <f>IF($W249="","",TRIM(INDEX(connections!$B:$B,ROW())))</f>
      </c>
      <c r="Y249">
        <f>IF($W249="","",IFERROR(MATCH($W249,$A$2:$A$2000,0),""))</f>
      </c>
      <c r="Z249">
        <f>IF($X249="","",IFERROR(MATCH($X249,$A$2:$A$2000,0),""))</f>
      </c>
      <c r="AA249" t="str">
        <f>IF($Y249="","",INDEX($P$2:$P$2000,$Y249))</f>
      </c>
      <c r="AB249" t="str">
        <f>IF($Z249="","",INDEX($P$2:$P$2000,$Z249))</f>
      </c>
      <c r="AC249">
        <f>IF(AND($AA249="Yes",$AB249="Yes"),1,"")</f>
      </c>
      <c r="AD249">
        <f>IF(OR($Y249="",$Z249=""),"",IF(INDEX($C$2:$C$2000,$Y249)=INDEX($C$2:$C$2000,$Z249),0,1))</f>
      </c>
      <c r="AE249">
        <f>IF($AC249&lt;&gt;1,"",IF(AND(INDEX($AG$2:$AG$2000,$Y249)=1,INDEX($AG$2:$AG$2000,$Z249)=1),1,""))</f>
      </c>
      <c r="AG249">
        <f>IF($A249="","",COUNTIFS($W$2:$W$2500,$A249,$AB$2:$AB$2500,"Yes")+COUNTIFS($X$2:$X$2500,$A249,$AA$2:$AA$2500,"Yes"))</f>
      </c>
      <c r="AH249" t="str">
        <f>IF(OR($P249&lt;&gt;"Yes",N($AG249)=0),"",IF(AND($AG249=1,COUNTIFS($W$2:$W$2500,$A249,$AE$2:$AE$2500,1)+COUNTIFS($X$2:$X$2500,$A249,$AE$2:$AE$2500,1)&gt;0),"","Yes"))</f>
      </c>
      <c r="AI249">
        <f>IF($AH249="Yes",$AG249,"")</f>
      </c>
      <c r="AJ249">
        <f>IF($AI249="","",$AI249+ROW()/1000000)</f>
      </c>
      <c r="AK249">
        <f>IF(OR($A249="",$P249="Yes",N($AG249)=0),"",$AG249+ROW()/1000000)</f>
      </c>
      <c r="AL249" t="str">
        <f>IF($A249="","",INDEX(games!$J:$J,ROW())&amp;"")</f>
      </c>
      <c r="AM249">
        <f>IF($A249="","",SUMPRODUCT($AO249:$BD249,'Map Analysis'!$AP$2^{0,1,2,3,4,5,6,7,8,9,10,11,12,13,14,15}))</f>
      </c>
      <c r="AN249">
        <f>IF($A249="","",$AM249+ROW()/10000000)</f>
      </c>
      <c r="AO249">
        <f>IF($A249="","",COUNTIF($W$2:$W$2500,$A249))</f>
      </c>
      <c r="AP249">
        <f>IF($A249="","",SUMIFS($BF$2:$BF$2500,$W$2:$W$2500,$A249))</f>
      </c>
      <c r="AQ249">
        <f>IF($A249="","",SUMIFS($BG$2:$BG$2500,$W$2:$W$2500,$A249))</f>
      </c>
      <c r="AR249">
        <f>IF($A249="","",SUMIFS($BH$2:$BH$2500,$W$2:$W$2500,$A249))</f>
      </c>
      <c r="AS249">
        <f>IF($A249="","",SUMIFS($BI$2:$BI$2500,$W$2:$W$2500,$A249))</f>
      </c>
      <c r="AT249">
        <f>IF($A249="","",SUMIFS($BJ$2:$BJ$2500,$W$2:$W$2500,$A249))</f>
      </c>
      <c r="AU249">
        <f>IF($A249="","",SUMIFS($BK$2:$BK$2500,$W$2:$W$2500,$A249))</f>
      </c>
      <c r="AV249">
        <f>IF($A249="","",SUMIFS($BL$2:$BL$2500,$W$2:$W$2500,$A249))</f>
      </c>
      <c r="AW249">
        <f>IF($A249="","",SUMIFS($BM$2:$BM$2500,$W$2:$W$2500,$A249))</f>
      </c>
      <c r="AX249">
        <f>IF($A249="","",SUMIFS($BN$2:$BN$2500,$W$2:$W$2500,$A249))</f>
      </c>
      <c r="AY249">
        <f>IF($A249="","",SUMIFS($BO$2:$BO$2500,$W$2:$W$2500,$A249))</f>
      </c>
      <c r="AZ249">
        <f>IF($A249="","",SUMIFS($BP$2:$BP$2500,$W$2:$W$2500,$A249))</f>
      </c>
      <c r="BA249">
        <f>IF($A249="","",SUMIFS($BQ$2:$BQ$2500,$W$2:$W$2500,$A249))</f>
      </c>
      <c r="BB249">
        <f>IF($A249="","",SUMIFS($BR$2:$BR$2500,$W$2:$W$2500,$A249))</f>
      </c>
      <c r="BC249">
        <f>IF($A249="","",SUMIFS($BS$2:$BS$2500,$W$2:$W$2500,$A249))</f>
      </c>
      <c r="BD249">
        <f>IF($A249="","",SUMIFS($BT$2:$BT$2500,$W$2:$W$2500,$A249))</f>
      </c>
      <c r="BF249">
        <f>IF($Z249="","",INDEX($AO$2:$AO$2000,$Z249))</f>
      </c>
      <c r="BG249">
        <f>IF($Z249="","",INDEX($AP$2:$AP$2000,$Z249))</f>
      </c>
      <c r="BH249">
        <f>IF($Z249="","",INDEX($AQ$2:$AQ$2000,$Z249))</f>
      </c>
      <c r="BI249">
        <f>IF($Z249="","",INDEX($AR$2:$AR$2000,$Z249))</f>
      </c>
      <c r="BJ249">
        <f>IF($Z249="","",INDEX($AS$2:$AS$2000,$Z249))</f>
      </c>
      <c r="BK249">
        <f>IF($Z249="","",INDEX($AT$2:$AT$2000,$Z249))</f>
      </c>
      <c r="BL249">
        <f>IF($Z249="","",INDEX($AU$2:$AU$2000,$Z249))</f>
      </c>
      <c r="BM249">
        <f>IF($Z249="","",INDEX($AV$2:$AV$2000,$Z249))</f>
      </c>
      <c r="BN249">
        <f>IF($Z249="","",INDEX($AW$2:$AW$2000,$Z249))</f>
      </c>
      <c r="BO249">
        <f>IF($Z249="","",INDEX($AX$2:$AX$2000,$Z249))</f>
      </c>
      <c r="BP249">
        <f>IF($Z249="","",INDEX($AY$2:$AY$2000,$Z249))</f>
      </c>
      <c r="BQ249">
        <f>IF($Z249="","",INDEX($AZ$2:$AZ$2000,$Z249))</f>
      </c>
      <c r="BR249">
        <f>IF($Z249="","",INDEX($BA$2:$BA$2000,$Z249))</f>
      </c>
      <c r="BS249">
        <f>IF($Z249="","",INDEX($BB$2:$BB$2000,$Z249))</f>
      </c>
      <c r="BT249">
        <f>IF($Z249="","",INDEX($BC$2:$BC$2000,$Z249))</f>
      </c>
      <c r="BV249">
        <f>IF(OR($A249="",$P249&lt;&gt;"Yes",$AH249="Yes"),"",1+N($AG249))</f>
      </c>
      <c r="BW249">
        <f>IF($A249="","",COUNTIFS($W$2:$W$2500,$A249,$BZ$2:$BZ$2500,"Yes")+COUNTIFS($X$2:$X$2500,$A249,$BY$2:$BY$2500,"Yes"))</f>
      </c>
      <c r="BX249">
        <f>IF(OR($A249="",$P249="Yes"),"",IF(N($BW249)=0,0,1+SUMIFS($CB$2:$CB$2500,$W$2:$W$2500,$A249)+SUMIFS($CA$2:$CA$2500,$X$2:$X$2500,$A249)))</f>
      </c>
      <c r="BY249" t="str">
        <f>IF($Y249="","",INDEX($AH$2:$AH$2000,$Y249)&amp;"")</f>
      </c>
      <c r="BZ249" t="str">
        <f>IF($Z249="","",INDEX($AH$2:$AH$2000,$Z249)&amp;"")</f>
      </c>
      <c r="CA249">
        <f>IF($Y249="","",INDEX($BV$2:$BV$2000,$Y249))</f>
      </c>
      <c r="CB249">
        <f>IF($Z249="","",INDEX($BV$2:$BV$2000,$Z249))</f>
      </c>
    </row>
    <row r="250">
      <c r="A250" t="str">
        <f>IF(TRIM(INDEX(games!$A:$A,ROW()))="","",TRIM(INDEX(games!$A:$A,ROW())))</f>
      </c>
      <c r="B250">
        <f>IF(OR($A250="",INDEX(games!$B:$B,ROW())=""),"",INDEX(games!$B:$B,ROW()))</f>
      </c>
      <c r="C250" t="str">
        <f>IF(OR($A250="",INDEX(games!$C:$C,ROW())=""),"",INDEX(games!$C:$C,ROW()))</f>
      </c>
      <c r="D250">
        <f>IF($A250="","",COUNTIF($W$2:$W$2500,$A250)+COUNTIF($X$2:$X$2500,$A250))</f>
      </c>
      <c r="E250">
        <f>IF($A250="","",IFERROR(MATCH($C250,$R$2:$R$5,0),0))</f>
      </c>
      <c r="F250">
        <f>IF($A250="","",MOD(ROW(),34))</f>
      </c>
      <c r="G250">
        <f>IF($A250="",NA(),IF($C250="Action",$B250,NA()))</f>
      </c>
      <c r="H250">
        <f>IF($A250="",NA(),IF($C250="Action",1+$F250*0.023,NA()))</f>
      </c>
      <c r="I250">
        <f>IF($A250="",NA(),IF($C250="Strategy",$B250,NA()))</f>
      </c>
      <c r="J250">
        <f>IF($A250="",NA(),IF($C250="Strategy",2+$F250*0.023,NA()))</f>
      </c>
      <c r="K250">
        <f>IF($A250="",NA(),IF($C250="Deckbuilder",$B250,NA()))</f>
      </c>
      <c r="L250">
        <f>IF($A250="",NA(),IF($C250="Deckbuilder",3+$F250*0.023,NA()))</f>
      </c>
      <c r="M250">
        <f>IF($A250="",NA(),IF($C250="Traditional",$B250,NA()))</f>
      </c>
      <c r="N250">
        <f>IF($A250="",NA(),IF($C250="Traditional",4+$F250*0.023,NA()))</f>
      </c>
      <c r="O250">
        <f>IF($A250="","",$D250+ROW()/1000000)</f>
      </c>
      <c r="P250" t="str">
        <f>IF(OR($A250="",INDEX(games!$H:$H,ROW())=""),"",INDEX(games!$H:$H,ROW()))</f>
      </c>
      <c r="Q250">
        <f>IF(OR($A250="",$P250&lt;&gt;"Yes"),"",$D250+ROW()/1000000)</f>
      </c>
      <c r="T250">
        <f>IF($Y250="","",INDEX($B$2:$B$2000,$Y250))</f>
      </c>
      <c r="U250">
        <f>IF($Z250="","",INDEX($B$2:$B$2000,$Z250))</f>
      </c>
      <c r="V250">
        <f>IF(OR($T250="",$U250=""),"",$U250-$T250)</f>
      </c>
      <c r="W250" t="str">
        <f>IF(TRIM(INDEX(connections!$A:$A,ROW()))="","",TRIM(INDEX(connections!$A:$A,ROW())))</f>
      </c>
      <c r="X250" t="str">
        <f>IF($W250="","",TRIM(INDEX(connections!$B:$B,ROW())))</f>
      </c>
      <c r="Y250">
        <f>IF($W250="","",IFERROR(MATCH($W250,$A$2:$A$2000,0),""))</f>
      </c>
      <c r="Z250">
        <f>IF($X250="","",IFERROR(MATCH($X250,$A$2:$A$2000,0),""))</f>
      </c>
      <c r="AA250" t="str">
        <f>IF($Y250="","",INDEX($P$2:$P$2000,$Y250))</f>
      </c>
      <c r="AB250" t="str">
        <f>IF($Z250="","",INDEX($P$2:$P$2000,$Z250))</f>
      </c>
      <c r="AC250">
        <f>IF(AND($AA250="Yes",$AB250="Yes"),1,"")</f>
      </c>
      <c r="AD250">
        <f>IF(OR($Y250="",$Z250=""),"",IF(INDEX($C$2:$C$2000,$Y250)=INDEX($C$2:$C$2000,$Z250),0,1))</f>
      </c>
      <c r="AE250">
        <f>IF($AC250&lt;&gt;1,"",IF(AND(INDEX($AG$2:$AG$2000,$Y250)=1,INDEX($AG$2:$AG$2000,$Z250)=1),1,""))</f>
      </c>
      <c r="AG250">
        <f>IF($A250="","",COUNTIFS($W$2:$W$2500,$A250,$AB$2:$AB$2500,"Yes")+COUNTIFS($X$2:$X$2500,$A250,$AA$2:$AA$2500,"Yes"))</f>
      </c>
      <c r="AH250" t="str">
        <f>IF(OR($P250&lt;&gt;"Yes",N($AG250)=0),"",IF(AND($AG250=1,COUNTIFS($W$2:$W$2500,$A250,$AE$2:$AE$2500,1)+COUNTIFS($X$2:$X$2500,$A250,$AE$2:$AE$2500,1)&gt;0),"","Yes"))</f>
      </c>
      <c r="AI250">
        <f>IF($AH250="Yes",$AG250,"")</f>
      </c>
      <c r="AJ250">
        <f>IF($AI250="","",$AI250+ROW()/1000000)</f>
      </c>
      <c r="AK250">
        <f>IF(OR($A250="",$P250="Yes",N($AG250)=0),"",$AG250+ROW()/1000000)</f>
      </c>
      <c r="AL250" t="str">
        <f>IF($A250="","",INDEX(games!$J:$J,ROW())&amp;"")</f>
      </c>
      <c r="AM250">
        <f>IF($A250="","",SUMPRODUCT($AO250:$BD250,'Map Analysis'!$AP$2^{0,1,2,3,4,5,6,7,8,9,10,11,12,13,14,15}))</f>
      </c>
      <c r="AN250">
        <f>IF($A250="","",$AM250+ROW()/10000000)</f>
      </c>
      <c r="AO250">
        <f>IF($A250="","",COUNTIF($W$2:$W$2500,$A250))</f>
      </c>
      <c r="AP250">
        <f>IF($A250="","",SUMIFS($BF$2:$BF$2500,$W$2:$W$2500,$A250))</f>
      </c>
      <c r="AQ250">
        <f>IF($A250="","",SUMIFS($BG$2:$BG$2500,$W$2:$W$2500,$A250))</f>
      </c>
      <c r="AR250">
        <f>IF($A250="","",SUMIFS($BH$2:$BH$2500,$W$2:$W$2500,$A250))</f>
      </c>
      <c r="AS250">
        <f>IF($A250="","",SUMIFS($BI$2:$BI$2500,$W$2:$W$2500,$A250))</f>
      </c>
      <c r="AT250">
        <f>IF($A250="","",SUMIFS($BJ$2:$BJ$2500,$W$2:$W$2500,$A250))</f>
      </c>
      <c r="AU250">
        <f>IF($A250="","",SUMIFS($BK$2:$BK$2500,$W$2:$W$2500,$A250))</f>
      </c>
      <c r="AV250">
        <f>IF($A250="","",SUMIFS($BL$2:$BL$2500,$W$2:$W$2500,$A250))</f>
      </c>
      <c r="AW250">
        <f>IF($A250="","",SUMIFS($BM$2:$BM$2500,$W$2:$W$2500,$A250))</f>
      </c>
      <c r="AX250">
        <f>IF($A250="","",SUMIFS($BN$2:$BN$2500,$W$2:$W$2500,$A250))</f>
      </c>
      <c r="AY250">
        <f>IF($A250="","",SUMIFS($BO$2:$BO$2500,$W$2:$W$2500,$A250))</f>
      </c>
      <c r="AZ250">
        <f>IF($A250="","",SUMIFS($BP$2:$BP$2500,$W$2:$W$2500,$A250))</f>
      </c>
      <c r="BA250">
        <f>IF($A250="","",SUMIFS($BQ$2:$BQ$2500,$W$2:$W$2500,$A250))</f>
      </c>
      <c r="BB250">
        <f>IF($A250="","",SUMIFS($BR$2:$BR$2500,$W$2:$W$2500,$A250))</f>
      </c>
      <c r="BC250">
        <f>IF($A250="","",SUMIFS($BS$2:$BS$2500,$W$2:$W$2500,$A250))</f>
      </c>
      <c r="BD250">
        <f>IF($A250="","",SUMIFS($BT$2:$BT$2500,$W$2:$W$2500,$A250))</f>
      </c>
      <c r="BF250">
        <f>IF($Z250="","",INDEX($AO$2:$AO$2000,$Z250))</f>
      </c>
      <c r="BG250">
        <f>IF($Z250="","",INDEX($AP$2:$AP$2000,$Z250))</f>
      </c>
      <c r="BH250">
        <f>IF($Z250="","",INDEX($AQ$2:$AQ$2000,$Z250))</f>
      </c>
      <c r="BI250">
        <f>IF($Z250="","",INDEX($AR$2:$AR$2000,$Z250))</f>
      </c>
      <c r="BJ250">
        <f>IF($Z250="","",INDEX($AS$2:$AS$2000,$Z250))</f>
      </c>
      <c r="BK250">
        <f>IF($Z250="","",INDEX($AT$2:$AT$2000,$Z250))</f>
      </c>
      <c r="BL250">
        <f>IF($Z250="","",INDEX($AU$2:$AU$2000,$Z250))</f>
      </c>
      <c r="BM250">
        <f>IF($Z250="","",INDEX($AV$2:$AV$2000,$Z250))</f>
      </c>
      <c r="BN250">
        <f>IF($Z250="","",INDEX($AW$2:$AW$2000,$Z250))</f>
      </c>
      <c r="BO250">
        <f>IF($Z250="","",INDEX($AX$2:$AX$2000,$Z250))</f>
      </c>
      <c r="BP250">
        <f>IF($Z250="","",INDEX($AY$2:$AY$2000,$Z250))</f>
      </c>
      <c r="BQ250">
        <f>IF($Z250="","",INDEX($AZ$2:$AZ$2000,$Z250))</f>
      </c>
      <c r="BR250">
        <f>IF($Z250="","",INDEX($BA$2:$BA$2000,$Z250))</f>
      </c>
      <c r="BS250">
        <f>IF($Z250="","",INDEX($BB$2:$BB$2000,$Z250))</f>
      </c>
      <c r="BT250">
        <f>IF($Z250="","",INDEX($BC$2:$BC$2000,$Z250))</f>
      </c>
      <c r="BV250">
        <f>IF(OR($A250="",$P250&lt;&gt;"Yes",$AH250="Yes"),"",1+N($AG250))</f>
      </c>
      <c r="BW250">
        <f>IF($A250="","",COUNTIFS($W$2:$W$2500,$A250,$BZ$2:$BZ$2500,"Yes")+COUNTIFS($X$2:$X$2500,$A250,$BY$2:$BY$2500,"Yes"))</f>
      </c>
      <c r="BX250">
        <f>IF(OR($A250="",$P250="Yes"),"",IF(N($BW250)=0,0,1+SUMIFS($CB$2:$CB$2500,$W$2:$W$2500,$A250)+SUMIFS($CA$2:$CA$2500,$X$2:$X$2500,$A250)))</f>
      </c>
      <c r="BY250" t="str">
        <f>IF($Y250="","",INDEX($AH$2:$AH$2000,$Y250)&amp;"")</f>
      </c>
      <c r="BZ250" t="str">
        <f>IF($Z250="","",INDEX($AH$2:$AH$2000,$Z250)&amp;"")</f>
      </c>
      <c r="CA250">
        <f>IF($Y250="","",INDEX($BV$2:$BV$2000,$Y250))</f>
      </c>
      <c r="CB250">
        <f>IF($Z250="","",INDEX($BV$2:$BV$2000,$Z250))</f>
      </c>
    </row>
    <row r="251">
      <c r="A251" t="str">
        <f>IF(TRIM(INDEX(games!$A:$A,ROW()))="","",TRIM(INDEX(games!$A:$A,ROW())))</f>
      </c>
      <c r="B251">
        <f>IF(OR($A251="",INDEX(games!$B:$B,ROW())=""),"",INDEX(games!$B:$B,ROW()))</f>
      </c>
      <c r="C251" t="str">
        <f>IF(OR($A251="",INDEX(games!$C:$C,ROW())=""),"",INDEX(games!$C:$C,ROW()))</f>
      </c>
      <c r="D251">
        <f>IF($A251="","",COUNTIF($W$2:$W$2500,$A251)+COUNTIF($X$2:$X$2500,$A251))</f>
      </c>
      <c r="E251">
        <f>IF($A251="","",IFERROR(MATCH($C251,$R$2:$R$5,0),0))</f>
      </c>
      <c r="F251">
        <f>IF($A251="","",MOD(ROW(),34))</f>
      </c>
      <c r="G251">
        <f>IF($A251="",NA(),IF($C251="Action",$B251,NA()))</f>
      </c>
      <c r="H251">
        <f>IF($A251="",NA(),IF($C251="Action",1+$F251*0.023,NA()))</f>
      </c>
      <c r="I251">
        <f>IF($A251="",NA(),IF($C251="Strategy",$B251,NA()))</f>
      </c>
      <c r="J251">
        <f>IF($A251="",NA(),IF($C251="Strategy",2+$F251*0.023,NA()))</f>
      </c>
      <c r="K251">
        <f>IF($A251="",NA(),IF($C251="Deckbuilder",$B251,NA()))</f>
      </c>
      <c r="L251">
        <f>IF($A251="",NA(),IF($C251="Deckbuilder",3+$F251*0.023,NA()))</f>
      </c>
      <c r="M251">
        <f>IF($A251="",NA(),IF($C251="Traditional",$B251,NA()))</f>
      </c>
      <c r="N251">
        <f>IF($A251="",NA(),IF($C251="Traditional",4+$F251*0.023,NA()))</f>
      </c>
      <c r="O251">
        <f>IF($A251="","",$D251+ROW()/1000000)</f>
      </c>
      <c r="P251" t="str">
        <f>IF(OR($A251="",INDEX(games!$H:$H,ROW())=""),"",INDEX(games!$H:$H,ROW()))</f>
      </c>
      <c r="Q251">
        <f>IF(OR($A251="",$P251&lt;&gt;"Yes"),"",$D251+ROW()/1000000)</f>
      </c>
      <c r="T251">
        <f>IF($Y251="","",INDEX($B$2:$B$2000,$Y251))</f>
      </c>
      <c r="U251">
        <f>IF($Z251="","",INDEX($B$2:$B$2000,$Z251))</f>
      </c>
      <c r="V251">
        <f>IF(OR($T251="",$U251=""),"",$U251-$T251)</f>
      </c>
      <c r="W251" t="str">
        <f>IF(TRIM(INDEX(connections!$A:$A,ROW()))="","",TRIM(INDEX(connections!$A:$A,ROW())))</f>
      </c>
      <c r="X251" t="str">
        <f>IF($W251="","",TRIM(INDEX(connections!$B:$B,ROW())))</f>
      </c>
      <c r="Y251">
        <f>IF($W251="","",IFERROR(MATCH($W251,$A$2:$A$2000,0),""))</f>
      </c>
      <c r="Z251">
        <f>IF($X251="","",IFERROR(MATCH($X251,$A$2:$A$2000,0),""))</f>
      </c>
      <c r="AA251" t="str">
        <f>IF($Y251="","",INDEX($P$2:$P$2000,$Y251))</f>
      </c>
      <c r="AB251" t="str">
        <f>IF($Z251="","",INDEX($P$2:$P$2000,$Z251))</f>
      </c>
      <c r="AC251">
        <f>IF(AND($AA251="Yes",$AB251="Yes"),1,"")</f>
      </c>
      <c r="AD251">
        <f>IF(OR($Y251="",$Z251=""),"",IF(INDEX($C$2:$C$2000,$Y251)=INDEX($C$2:$C$2000,$Z251),0,1))</f>
      </c>
      <c r="AE251">
        <f>IF($AC251&lt;&gt;1,"",IF(AND(INDEX($AG$2:$AG$2000,$Y251)=1,INDEX($AG$2:$AG$2000,$Z251)=1),1,""))</f>
      </c>
      <c r="AG251">
        <f>IF($A251="","",COUNTIFS($W$2:$W$2500,$A251,$AB$2:$AB$2500,"Yes")+COUNTIFS($X$2:$X$2500,$A251,$AA$2:$AA$2500,"Yes"))</f>
      </c>
      <c r="AH251" t="str">
        <f>IF(OR($P251&lt;&gt;"Yes",N($AG251)=0),"",IF(AND($AG251=1,COUNTIFS($W$2:$W$2500,$A251,$AE$2:$AE$2500,1)+COUNTIFS($X$2:$X$2500,$A251,$AE$2:$AE$2500,1)&gt;0),"","Yes"))</f>
      </c>
      <c r="AI251">
        <f>IF($AH251="Yes",$AG251,"")</f>
      </c>
      <c r="AJ251">
        <f>IF($AI251="","",$AI251+ROW()/1000000)</f>
      </c>
      <c r="AK251">
        <f>IF(OR($A251="",$P251="Yes",N($AG251)=0),"",$AG251+ROW()/1000000)</f>
      </c>
      <c r="AL251" t="str">
        <f>IF($A251="","",INDEX(games!$J:$J,ROW())&amp;"")</f>
      </c>
      <c r="AM251">
        <f>IF($A251="","",SUMPRODUCT($AO251:$BD251,'Map Analysis'!$AP$2^{0,1,2,3,4,5,6,7,8,9,10,11,12,13,14,15}))</f>
      </c>
      <c r="AN251">
        <f>IF($A251="","",$AM251+ROW()/10000000)</f>
      </c>
      <c r="AO251">
        <f>IF($A251="","",COUNTIF($W$2:$W$2500,$A251))</f>
      </c>
      <c r="AP251">
        <f>IF($A251="","",SUMIFS($BF$2:$BF$2500,$W$2:$W$2500,$A251))</f>
      </c>
      <c r="AQ251">
        <f>IF($A251="","",SUMIFS($BG$2:$BG$2500,$W$2:$W$2500,$A251))</f>
      </c>
      <c r="AR251">
        <f>IF($A251="","",SUMIFS($BH$2:$BH$2500,$W$2:$W$2500,$A251))</f>
      </c>
      <c r="AS251">
        <f>IF($A251="","",SUMIFS($BI$2:$BI$2500,$W$2:$W$2500,$A251))</f>
      </c>
      <c r="AT251">
        <f>IF($A251="","",SUMIFS($BJ$2:$BJ$2500,$W$2:$W$2500,$A251))</f>
      </c>
      <c r="AU251">
        <f>IF($A251="","",SUMIFS($BK$2:$BK$2500,$W$2:$W$2500,$A251))</f>
      </c>
      <c r="AV251">
        <f>IF($A251="","",SUMIFS($BL$2:$BL$2500,$W$2:$W$2500,$A251))</f>
      </c>
      <c r="AW251">
        <f>IF($A251="","",SUMIFS($BM$2:$BM$2500,$W$2:$W$2500,$A251))</f>
      </c>
      <c r="AX251">
        <f>IF($A251="","",SUMIFS($BN$2:$BN$2500,$W$2:$W$2500,$A251))</f>
      </c>
      <c r="AY251">
        <f>IF($A251="","",SUMIFS($BO$2:$BO$2500,$W$2:$W$2500,$A251))</f>
      </c>
      <c r="AZ251">
        <f>IF($A251="","",SUMIFS($BP$2:$BP$2500,$W$2:$W$2500,$A251))</f>
      </c>
      <c r="BA251">
        <f>IF($A251="","",SUMIFS($BQ$2:$BQ$2500,$W$2:$W$2500,$A251))</f>
      </c>
      <c r="BB251">
        <f>IF($A251="","",SUMIFS($BR$2:$BR$2500,$W$2:$W$2500,$A251))</f>
      </c>
      <c r="BC251">
        <f>IF($A251="","",SUMIFS($BS$2:$BS$2500,$W$2:$W$2500,$A251))</f>
      </c>
      <c r="BD251">
        <f>IF($A251="","",SUMIFS($BT$2:$BT$2500,$W$2:$W$2500,$A251))</f>
      </c>
      <c r="BF251">
        <f>IF($Z251="","",INDEX($AO$2:$AO$2000,$Z251))</f>
      </c>
      <c r="BG251">
        <f>IF($Z251="","",INDEX($AP$2:$AP$2000,$Z251))</f>
      </c>
      <c r="BH251">
        <f>IF($Z251="","",INDEX($AQ$2:$AQ$2000,$Z251))</f>
      </c>
      <c r="BI251">
        <f>IF($Z251="","",INDEX($AR$2:$AR$2000,$Z251))</f>
      </c>
      <c r="BJ251">
        <f>IF($Z251="","",INDEX($AS$2:$AS$2000,$Z251))</f>
      </c>
      <c r="BK251">
        <f>IF($Z251="","",INDEX($AT$2:$AT$2000,$Z251))</f>
      </c>
      <c r="BL251">
        <f>IF($Z251="","",INDEX($AU$2:$AU$2000,$Z251))</f>
      </c>
      <c r="BM251">
        <f>IF($Z251="","",INDEX($AV$2:$AV$2000,$Z251))</f>
      </c>
      <c r="BN251">
        <f>IF($Z251="","",INDEX($AW$2:$AW$2000,$Z251))</f>
      </c>
      <c r="BO251">
        <f>IF($Z251="","",INDEX($AX$2:$AX$2000,$Z251))</f>
      </c>
      <c r="BP251">
        <f>IF($Z251="","",INDEX($AY$2:$AY$2000,$Z251))</f>
      </c>
      <c r="BQ251">
        <f>IF($Z251="","",INDEX($AZ$2:$AZ$2000,$Z251))</f>
      </c>
      <c r="BR251">
        <f>IF($Z251="","",INDEX($BA$2:$BA$2000,$Z251))</f>
      </c>
      <c r="BS251">
        <f>IF($Z251="","",INDEX($BB$2:$BB$2000,$Z251))</f>
      </c>
      <c r="BT251">
        <f>IF($Z251="","",INDEX($BC$2:$BC$2000,$Z251))</f>
      </c>
      <c r="BV251">
        <f>IF(OR($A251="",$P251&lt;&gt;"Yes",$AH251="Yes"),"",1+N($AG251))</f>
      </c>
      <c r="BW251">
        <f>IF($A251="","",COUNTIFS($W$2:$W$2500,$A251,$BZ$2:$BZ$2500,"Yes")+COUNTIFS($X$2:$X$2500,$A251,$BY$2:$BY$2500,"Yes"))</f>
      </c>
      <c r="BX251">
        <f>IF(OR($A251="",$P251="Yes"),"",IF(N($BW251)=0,0,1+SUMIFS($CB$2:$CB$2500,$W$2:$W$2500,$A251)+SUMIFS($CA$2:$CA$2500,$X$2:$X$2500,$A251)))</f>
      </c>
      <c r="BY251" t="str">
        <f>IF($Y251="","",INDEX($AH$2:$AH$2000,$Y251)&amp;"")</f>
      </c>
      <c r="BZ251" t="str">
        <f>IF($Z251="","",INDEX($AH$2:$AH$2000,$Z251)&amp;"")</f>
      </c>
      <c r="CA251">
        <f>IF($Y251="","",INDEX($BV$2:$BV$2000,$Y251))</f>
      </c>
      <c r="CB251">
        <f>IF($Z251="","",INDEX($BV$2:$BV$2000,$Z251))</f>
      </c>
    </row>
    <row r="252">
      <c r="A252" t="str">
        <f>IF(TRIM(INDEX(games!$A:$A,ROW()))="","",TRIM(INDEX(games!$A:$A,ROW())))</f>
      </c>
      <c r="B252">
        <f>IF(OR($A252="",INDEX(games!$B:$B,ROW())=""),"",INDEX(games!$B:$B,ROW()))</f>
      </c>
      <c r="C252" t="str">
        <f>IF(OR($A252="",INDEX(games!$C:$C,ROW())=""),"",INDEX(games!$C:$C,ROW()))</f>
      </c>
      <c r="D252">
        <f>IF($A252="","",COUNTIF($W$2:$W$2500,$A252)+COUNTIF($X$2:$X$2500,$A252))</f>
      </c>
      <c r="E252">
        <f>IF($A252="","",IFERROR(MATCH($C252,$R$2:$R$5,0),0))</f>
      </c>
      <c r="F252">
        <f>IF($A252="","",MOD(ROW(),34))</f>
      </c>
      <c r="G252">
        <f>IF($A252="",NA(),IF($C252="Action",$B252,NA()))</f>
      </c>
      <c r="H252">
        <f>IF($A252="",NA(),IF($C252="Action",1+$F252*0.023,NA()))</f>
      </c>
      <c r="I252">
        <f>IF($A252="",NA(),IF($C252="Strategy",$B252,NA()))</f>
      </c>
      <c r="J252">
        <f>IF($A252="",NA(),IF($C252="Strategy",2+$F252*0.023,NA()))</f>
      </c>
      <c r="K252">
        <f>IF($A252="",NA(),IF($C252="Deckbuilder",$B252,NA()))</f>
      </c>
      <c r="L252">
        <f>IF($A252="",NA(),IF($C252="Deckbuilder",3+$F252*0.023,NA()))</f>
      </c>
      <c r="M252">
        <f>IF($A252="",NA(),IF($C252="Traditional",$B252,NA()))</f>
      </c>
      <c r="N252">
        <f>IF($A252="",NA(),IF($C252="Traditional",4+$F252*0.023,NA()))</f>
      </c>
      <c r="O252">
        <f>IF($A252="","",$D252+ROW()/1000000)</f>
      </c>
      <c r="P252" t="str">
        <f>IF(OR($A252="",INDEX(games!$H:$H,ROW())=""),"",INDEX(games!$H:$H,ROW()))</f>
      </c>
      <c r="Q252">
        <f>IF(OR($A252="",$P252&lt;&gt;"Yes"),"",$D252+ROW()/1000000)</f>
      </c>
      <c r="T252">
        <f>IF($Y252="","",INDEX($B$2:$B$2000,$Y252))</f>
      </c>
      <c r="U252">
        <f>IF($Z252="","",INDEX($B$2:$B$2000,$Z252))</f>
      </c>
      <c r="V252">
        <f>IF(OR($T252="",$U252=""),"",$U252-$T252)</f>
      </c>
      <c r="W252" t="str">
        <f>IF(TRIM(INDEX(connections!$A:$A,ROW()))="","",TRIM(INDEX(connections!$A:$A,ROW())))</f>
      </c>
      <c r="X252" t="str">
        <f>IF($W252="","",TRIM(INDEX(connections!$B:$B,ROW())))</f>
      </c>
      <c r="Y252">
        <f>IF($W252="","",IFERROR(MATCH($W252,$A$2:$A$2000,0),""))</f>
      </c>
      <c r="Z252">
        <f>IF($X252="","",IFERROR(MATCH($X252,$A$2:$A$2000,0),""))</f>
      </c>
      <c r="AA252" t="str">
        <f>IF($Y252="","",INDEX($P$2:$P$2000,$Y252))</f>
      </c>
      <c r="AB252" t="str">
        <f>IF($Z252="","",INDEX($P$2:$P$2000,$Z252))</f>
      </c>
      <c r="AC252">
        <f>IF(AND($AA252="Yes",$AB252="Yes"),1,"")</f>
      </c>
      <c r="AD252">
        <f>IF(OR($Y252="",$Z252=""),"",IF(INDEX($C$2:$C$2000,$Y252)=INDEX($C$2:$C$2000,$Z252),0,1))</f>
      </c>
      <c r="AE252">
        <f>IF($AC252&lt;&gt;1,"",IF(AND(INDEX($AG$2:$AG$2000,$Y252)=1,INDEX($AG$2:$AG$2000,$Z252)=1),1,""))</f>
      </c>
      <c r="AG252">
        <f>IF($A252="","",COUNTIFS($W$2:$W$2500,$A252,$AB$2:$AB$2500,"Yes")+COUNTIFS($X$2:$X$2500,$A252,$AA$2:$AA$2500,"Yes"))</f>
      </c>
      <c r="AH252" t="str">
        <f>IF(OR($P252&lt;&gt;"Yes",N($AG252)=0),"",IF(AND($AG252=1,COUNTIFS($W$2:$W$2500,$A252,$AE$2:$AE$2500,1)+COUNTIFS($X$2:$X$2500,$A252,$AE$2:$AE$2500,1)&gt;0),"","Yes"))</f>
      </c>
      <c r="AI252">
        <f>IF($AH252="Yes",$AG252,"")</f>
      </c>
      <c r="AJ252">
        <f>IF($AI252="","",$AI252+ROW()/1000000)</f>
      </c>
      <c r="AK252">
        <f>IF(OR($A252="",$P252="Yes",N($AG252)=0),"",$AG252+ROW()/1000000)</f>
      </c>
      <c r="AL252" t="str">
        <f>IF($A252="","",INDEX(games!$J:$J,ROW())&amp;"")</f>
      </c>
      <c r="AM252">
        <f>IF($A252="","",SUMPRODUCT($AO252:$BD252,'Map Analysis'!$AP$2^{0,1,2,3,4,5,6,7,8,9,10,11,12,13,14,15}))</f>
      </c>
      <c r="AN252">
        <f>IF($A252="","",$AM252+ROW()/10000000)</f>
      </c>
      <c r="AO252">
        <f>IF($A252="","",COUNTIF($W$2:$W$2500,$A252))</f>
      </c>
      <c r="AP252">
        <f>IF($A252="","",SUMIFS($BF$2:$BF$2500,$W$2:$W$2500,$A252))</f>
      </c>
      <c r="AQ252">
        <f>IF($A252="","",SUMIFS($BG$2:$BG$2500,$W$2:$W$2500,$A252))</f>
      </c>
      <c r="AR252">
        <f>IF($A252="","",SUMIFS($BH$2:$BH$2500,$W$2:$W$2500,$A252))</f>
      </c>
      <c r="AS252">
        <f>IF($A252="","",SUMIFS($BI$2:$BI$2500,$W$2:$W$2500,$A252))</f>
      </c>
      <c r="AT252">
        <f>IF($A252="","",SUMIFS($BJ$2:$BJ$2500,$W$2:$W$2500,$A252))</f>
      </c>
      <c r="AU252">
        <f>IF($A252="","",SUMIFS($BK$2:$BK$2500,$W$2:$W$2500,$A252))</f>
      </c>
      <c r="AV252">
        <f>IF($A252="","",SUMIFS($BL$2:$BL$2500,$W$2:$W$2500,$A252))</f>
      </c>
      <c r="AW252">
        <f>IF($A252="","",SUMIFS($BM$2:$BM$2500,$W$2:$W$2500,$A252))</f>
      </c>
      <c r="AX252">
        <f>IF($A252="","",SUMIFS($BN$2:$BN$2500,$W$2:$W$2500,$A252))</f>
      </c>
      <c r="AY252">
        <f>IF($A252="","",SUMIFS($BO$2:$BO$2500,$W$2:$W$2500,$A252))</f>
      </c>
      <c r="AZ252">
        <f>IF($A252="","",SUMIFS($BP$2:$BP$2500,$W$2:$W$2500,$A252))</f>
      </c>
      <c r="BA252">
        <f>IF($A252="","",SUMIFS($BQ$2:$BQ$2500,$W$2:$W$2500,$A252))</f>
      </c>
      <c r="BB252">
        <f>IF($A252="","",SUMIFS($BR$2:$BR$2500,$W$2:$W$2500,$A252))</f>
      </c>
      <c r="BC252">
        <f>IF($A252="","",SUMIFS($BS$2:$BS$2500,$W$2:$W$2500,$A252))</f>
      </c>
      <c r="BD252">
        <f>IF($A252="","",SUMIFS($BT$2:$BT$2500,$W$2:$W$2500,$A252))</f>
      </c>
      <c r="BF252">
        <f>IF($Z252="","",INDEX($AO$2:$AO$2000,$Z252))</f>
      </c>
      <c r="BG252">
        <f>IF($Z252="","",INDEX($AP$2:$AP$2000,$Z252))</f>
      </c>
      <c r="BH252">
        <f>IF($Z252="","",INDEX($AQ$2:$AQ$2000,$Z252))</f>
      </c>
      <c r="BI252">
        <f>IF($Z252="","",INDEX($AR$2:$AR$2000,$Z252))</f>
      </c>
      <c r="BJ252">
        <f>IF($Z252="","",INDEX($AS$2:$AS$2000,$Z252))</f>
      </c>
      <c r="BK252">
        <f>IF($Z252="","",INDEX($AT$2:$AT$2000,$Z252))</f>
      </c>
      <c r="BL252">
        <f>IF($Z252="","",INDEX($AU$2:$AU$2000,$Z252))</f>
      </c>
      <c r="BM252">
        <f>IF($Z252="","",INDEX($AV$2:$AV$2000,$Z252))</f>
      </c>
      <c r="BN252">
        <f>IF($Z252="","",INDEX($AW$2:$AW$2000,$Z252))</f>
      </c>
      <c r="BO252">
        <f>IF($Z252="","",INDEX($AX$2:$AX$2000,$Z252))</f>
      </c>
      <c r="BP252">
        <f>IF($Z252="","",INDEX($AY$2:$AY$2000,$Z252))</f>
      </c>
      <c r="BQ252">
        <f>IF($Z252="","",INDEX($AZ$2:$AZ$2000,$Z252))</f>
      </c>
      <c r="BR252">
        <f>IF($Z252="","",INDEX($BA$2:$BA$2000,$Z252))</f>
      </c>
      <c r="BS252">
        <f>IF($Z252="","",INDEX($BB$2:$BB$2000,$Z252))</f>
      </c>
      <c r="BT252">
        <f>IF($Z252="","",INDEX($BC$2:$BC$2000,$Z252))</f>
      </c>
      <c r="BV252">
        <f>IF(OR($A252="",$P252&lt;&gt;"Yes",$AH252="Yes"),"",1+N($AG252))</f>
      </c>
      <c r="BW252">
        <f>IF($A252="","",COUNTIFS($W$2:$W$2500,$A252,$BZ$2:$BZ$2500,"Yes")+COUNTIFS($X$2:$X$2500,$A252,$BY$2:$BY$2500,"Yes"))</f>
      </c>
      <c r="BX252">
        <f>IF(OR($A252="",$P252="Yes"),"",IF(N($BW252)=0,0,1+SUMIFS($CB$2:$CB$2500,$W$2:$W$2500,$A252)+SUMIFS($CA$2:$CA$2500,$X$2:$X$2500,$A252)))</f>
      </c>
      <c r="BY252" t="str">
        <f>IF($Y252="","",INDEX($AH$2:$AH$2000,$Y252)&amp;"")</f>
      </c>
      <c r="BZ252" t="str">
        <f>IF($Z252="","",INDEX($AH$2:$AH$2000,$Z252)&amp;"")</f>
      </c>
      <c r="CA252">
        <f>IF($Y252="","",INDEX($BV$2:$BV$2000,$Y252))</f>
      </c>
      <c r="CB252">
        <f>IF($Z252="","",INDEX($BV$2:$BV$2000,$Z252))</f>
      </c>
    </row>
    <row r="253">
      <c r="A253" t="str">
        <f>IF(TRIM(INDEX(games!$A:$A,ROW()))="","",TRIM(INDEX(games!$A:$A,ROW())))</f>
      </c>
      <c r="B253">
        <f>IF(OR($A253="",INDEX(games!$B:$B,ROW())=""),"",INDEX(games!$B:$B,ROW()))</f>
      </c>
      <c r="C253" t="str">
        <f>IF(OR($A253="",INDEX(games!$C:$C,ROW())=""),"",INDEX(games!$C:$C,ROW()))</f>
      </c>
      <c r="D253">
        <f>IF($A253="","",COUNTIF($W$2:$W$2500,$A253)+COUNTIF($X$2:$X$2500,$A253))</f>
      </c>
      <c r="E253">
        <f>IF($A253="","",IFERROR(MATCH($C253,$R$2:$R$5,0),0))</f>
      </c>
      <c r="F253">
        <f>IF($A253="","",MOD(ROW(),34))</f>
      </c>
      <c r="G253">
        <f>IF($A253="",NA(),IF($C253="Action",$B253,NA()))</f>
      </c>
      <c r="H253">
        <f>IF($A253="",NA(),IF($C253="Action",1+$F253*0.023,NA()))</f>
      </c>
      <c r="I253">
        <f>IF($A253="",NA(),IF($C253="Strategy",$B253,NA()))</f>
      </c>
      <c r="J253">
        <f>IF($A253="",NA(),IF($C253="Strategy",2+$F253*0.023,NA()))</f>
      </c>
      <c r="K253">
        <f>IF($A253="",NA(),IF($C253="Deckbuilder",$B253,NA()))</f>
      </c>
      <c r="L253">
        <f>IF($A253="",NA(),IF($C253="Deckbuilder",3+$F253*0.023,NA()))</f>
      </c>
      <c r="M253">
        <f>IF($A253="",NA(),IF($C253="Traditional",$B253,NA()))</f>
      </c>
      <c r="N253">
        <f>IF($A253="",NA(),IF($C253="Traditional",4+$F253*0.023,NA()))</f>
      </c>
      <c r="O253">
        <f>IF($A253="","",$D253+ROW()/1000000)</f>
      </c>
      <c r="P253" t="str">
        <f>IF(OR($A253="",INDEX(games!$H:$H,ROW())=""),"",INDEX(games!$H:$H,ROW()))</f>
      </c>
      <c r="Q253">
        <f>IF(OR($A253="",$P253&lt;&gt;"Yes"),"",$D253+ROW()/1000000)</f>
      </c>
      <c r="T253">
        <f>IF($Y253="","",INDEX($B$2:$B$2000,$Y253))</f>
      </c>
      <c r="U253">
        <f>IF($Z253="","",INDEX($B$2:$B$2000,$Z253))</f>
      </c>
      <c r="V253">
        <f>IF(OR($T253="",$U253=""),"",$U253-$T253)</f>
      </c>
      <c r="W253" t="str">
        <f>IF(TRIM(INDEX(connections!$A:$A,ROW()))="","",TRIM(INDEX(connections!$A:$A,ROW())))</f>
      </c>
      <c r="X253" t="str">
        <f>IF($W253="","",TRIM(INDEX(connections!$B:$B,ROW())))</f>
      </c>
      <c r="Y253">
        <f>IF($W253="","",IFERROR(MATCH($W253,$A$2:$A$2000,0),""))</f>
      </c>
      <c r="Z253">
        <f>IF($X253="","",IFERROR(MATCH($X253,$A$2:$A$2000,0),""))</f>
      </c>
      <c r="AA253" t="str">
        <f>IF($Y253="","",INDEX($P$2:$P$2000,$Y253))</f>
      </c>
      <c r="AB253" t="str">
        <f>IF($Z253="","",INDEX($P$2:$P$2000,$Z253))</f>
      </c>
      <c r="AC253">
        <f>IF(AND($AA253="Yes",$AB253="Yes"),1,"")</f>
      </c>
      <c r="AD253">
        <f>IF(OR($Y253="",$Z253=""),"",IF(INDEX($C$2:$C$2000,$Y253)=INDEX($C$2:$C$2000,$Z253),0,1))</f>
      </c>
      <c r="AE253">
        <f>IF($AC253&lt;&gt;1,"",IF(AND(INDEX($AG$2:$AG$2000,$Y253)=1,INDEX($AG$2:$AG$2000,$Z253)=1),1,""))</f>
      </c>
      <c r="AG253">
        <f>IF($A253="","",COUNTIFS($W$2:$W$2500,$A253,$AB$2:$AB$2500,"Yes")+COUNTIFS($X$2:$X$2500,$A253,$AA$2:$AA$2500,"Yes"))</f>
      </c>
      <c r="AH253" t="str">
        <f>IF(OR($P253&lt;&gt;"Yes",N($AG253)=0),"",IF(AND($AG253=1,COUNTIFS($W$2:$W$2500,$A253,$AE$2:$AE$2500,1)+COUNTIFS($X$2:$X$2500,$A253,$AE$2:$AE$2500,1)&gt;0),"","Yes"))</f>
      </c>
      <c r="AI253">
        <f>IF($AH253="Yes",$AG253,"")</f>
      </c>
      <c r="AJ253">
        <f>IF($AI253="","",$AI253+ROW()/1000000)</f>
      </c>
      <c r="AK253">
        <f>IF(OR($A253="",$P253="Yes",N($AG253)=0),"",$AG253+ROW()/1000000)</f>
      </c>
      <c r="AL253" t="str">
        <f>IF($A253="","",INDEX(games!$J:$J,ROW())&amp;"")</f>
      </c>
      <c r="AM253">
        <f>IF($A253="","",SUMPRODUCT($AO253:$BD253,'Map Analysis'!$AP$2^{0,1,2,3,4,5,6,7,8,9,10,11,12,13,14,15}))</f>
      </c>
      <c r="AN253">
        <f>IF($A253="","",$AM253+ROW()/10000000)</f>
      </c>
      <c r="AO253">
        <f>IF($A253="","",COUNTIF($W$2:$W$2500,$A253))</f>
      </c>
      <c r="AP253">
        <f>IF($A253="","",SUMIFS($BF$2:$BF$2500,$W$2:$W$2500,$A253))</f>
      </c>
      <c r="AQ253">
        <f>IF($A253="","",SUMIFS($BG$2:$BG$2500,$W$2:$W$2500,$A253))</f>
      </c>
      <c r="AR253">
        <f>IF($A253="","",SUMIFS($BH$2:$BH$2500,$W$2:$W$2500,$A253))</f>
      </c>
      <c r="AS253">
        <f>IF($A253="","",SUMIFS($BI$2:$BI$2500,$W$2:$W$2500,$A253))</f>
      </c>
      <c r="AT253">
        <f>IF($A253="","",SUMIFS($BJ$2:$BJ$2500,$W$2:$W$2500,$A253))</f>
      </c>
      <c r="AU253">
        <f>IF($A253="","",SUMIFS($BK$2:$BK$2500,$W$2:$W$2500,$A253))</f>
      </c>
      <c r="AV253">
        <f>IF($A253="","",SUMIFS($BL$2:$BL$2500,$W$2:$W$2500,$A253))</f>
      </c>
      <c r="AW253">
        <f>IF($A253="","",SUMIFS($BM$2:$BM$2500,$W$2:$W$2500,$A253))</f>
      </c>
      <c r="AX253">
        <f>IF($A253="","",SUMIFS($BN$2:$BN$2500,$W$2:$W$2500,$A253))</f>
      </c>
      <c r="AY253">
        <f>IF($A253="","",SUMIFS($BO$2:$BO$2500,$W$2:$W$2500,$A253))</f>
      </c>
      <c r="AZ253">
        <f>IF($A253="","",SUMIFS($BP$2:$BP$2500,$W$2:$W$2500,$A253))</f>
      </c>
      <c r="BA253">
        <f>IF($A253="","",SUMIFS($BQ$2:$BQ$2500,$W$2:$W$2500,$A253))</f>
      </c>
      <c r="BB253">
        <f>IF($A253="","",SUMIFS($BR$2:$BR$2500,$W$2:$W$2500,$A253))</f>
      </c>
      <c r="BC253">
        <f>IF($A253="","",SUMIFS($BS$2:$BS$2500,$W$2:$W$2500,$A253))</f>
      </c>
      <c r="BD253">
        <f>IF($A253="","",SUMIFS($BT$2:$BT$2500,$W$2:$W$2500,$A253))</f>
      </c>
      <c r="BF253">
        <f>IF($Z253="","",INDEX($AO$2:$AO$2000,$Z253))</f>
      </c>
      <c r="BG253">
        <f>IF($Z253="","",INDEX($AP$2:$AP$2000,$Z253))</f>
      </c>
      <c r="BH253">
        <f>IF($Z253="","",INDEX($AQ$2:$AQ$2000,$Z253))</f>
      </c>
      <c r="BI253">
        <f>IF($Z253="","",INDEX($AR$2:$AR$2000,$Z253))</f>
      </c>
      <c r="BJ253">
        <f>IF($Z253="","",INDEX($AS$2:$AS$2000,$Z253))</f>
      </c>
      <c r="BK253">
        <f>IF($Z253="","",INDEX($AT$2:$AT$2000,$Z253))</f>
      </c>
      <c r="BL253">
        <f>IF($Z253="","",INDEX($AU$2:$AU$2000,$Z253))</f>
      </c>
      <c r="BM253">
        <f>IF($Z253="","",INDEX($AV$2:$AV$2000,$Z253))</f>
      </c>
      <c r="BN253">
        <f>IF($Z253="","",INDEX($AW$2:$AW$2000,$Z253))</f>
      </c>
      <c r="BO253">
        <f>IF($Z253="","",INDEX($AX$2:$AX$2000,$Z253))</f>
      </c>
      <c r="BP253">
        <f>IF($Z253="","",INDEX($AY$2:$AY$2000,$Z253))</f>
      </c>
      <c r="BQ253">
        <f>IF($Z253="","",INDEX($AZ$2:$AZ$2000,$Z253))</f>
      </c>
      <c r="BR253">
        <f>IF($Z253="","",INDEX($BA$2:$BA$2000,$Z253))</f>
      </c>
      <c r="BS253">
        <f>IF($Z253="","",INDEX($BB$2:$BB$2000,$Z253))</f>
      </c>
      <c r="BT253">
        <f>IF($Z253="","",INDEX($BC$2:$BC$2000,$Z253))</f>
      </c>
      <c r="BV253">
        <f>IF(OR($A253="",$P253&lt;&gt;"Yes",$AH253="Yes"),"",1+N($AG253))</f>
      </c>
      <c r="BW253">
        <f>IF($A253="","",COUNTIFS($W$2:$W$2500,$A253,$BZ$2:$BZ$2500,"Yes")+COUNTIFS($X$2:$X$2500,$A253,$BY$2:$BY$2500,"Yes"))</f>
      </c>
      <c r="BX253">
        <f>IF(OR($A253="",$P253="Yes"),"",IF(N($BW253)=0,0,1+SUMIFS($CB$2:$CB$2500,$W$2:$W$2500,$A253)+SUMIFS($CA$2:$CA$2500,$X$2:$X$2500,$A253)))</f>
      </c>
      <c r="BY253" t="str">
        <f>IF($Y253="","",INDEX($AH$2:$AH$2000,$Y253)&amp;"")</f>
      </c>
      <c r="BZ253" t="str">
        <f>IF($Z253="","",INDEX($AH$2:$AH$2000,$Z253)&amp;"")</f>
      </c>
      <c r="CA253">
        <f>IF($Y253="","",INDEX($BV$2:$BV$2000,$Y253))</f>
      </c>
      <c r="CB253">
        <f>IF($Z253="","",INDEX($BV$2:$BV$2000,$Z253))</f>
      </c>
    </row>
    <row r="254">
      <c r="A254" t="str">
        <f>IF(TRIM(INDEX(games!$A:$A,ROW()))="","",TRIM(INDEX(games!$A:$A,ROW())))</f>
      </c>
      <c r="B254">
        <f>IF(OR($A254="",INDEX(games!$B:$B,ROW())=""),"",INDEX(games!$B:$B,ROW()))</f>
      </c>
      <c r="C254" t="str">
        <f>IF(OR($A254="",INDEX(games!$C:$C,ROW())=""),"",INDEX(games!$C:$C,ROW()))</f>
      </c>
      <c r="D254">
        <f>IF($A254="","",COUNTIF($W$2:$W$2500,$A254)+COUNTIF($X$2:$X$2500,$A254))</f>
      </c>
      <c r="E254">
        <f>IF($A254="","",IFERROR(MATCH($C254,$R$2:$R$5,0),0))</f>
      </c>
      <c r="F254">
        <f>IF($A254="","",MOD(ROW(),34))</f>
      </c>
      <c r="G254">
        <f>IF($A254="",NA(),IF($C254="Action",$B254,NA()))</f>
      </c>
      <c r="H254">
        <f>IF($A254="",NA(),IF($C254="Action",1+$F254*0.023,NA()))</f>
      </c>
      <c r="I254">
        <f>IF($A254="",NA(),IF($C254="Strategy",$B254,NA()))</f>
      </c>
      <c r="J254">
        <f>IF($A254="",NA(),IF($C254="Strategy",2+$F254*0.023,NA()))</f>
      </c>
      <c r="K254">
        <f>IF($A254="",NA(),IF($C254="Deckbuilder",$B254,NA()))</f>
      </c>
      <c r="L254">
        <f>IF($A254="",NA(),IF($C254="Deckbuilder",3+$F254*0.023,NA()))</f>
      </c>
      <c r="M254">
        <f>IF($A254="",NA(),IF($C254="Traditional",$B254,NA()))</f>
      </c>
      <c r="N254">
        <f>IF($A254="",NA(),IF($C254="Traditional",4+$F254*0.023,NA()))</f>
      </c>
      <c r="O254">
        <f>IF($A254="","",$D254+ROW()/1000000)</f>
      </c>
      <c r="P254" t="str">
        <f>IF(OR($A254="",INDEX(games!$H:$H,ROW())=""),"",INDEX(games!$H:$H,ROW()))</f>
      </c>
      <c r="Q254">
        <f>IF(OR($A254="",$P254&lt;&gt;"Yes"),"",$D254+ROW()/1000000)</f>
      </c>
      <c r="T254">
        <f>IF($Y254="","",INDEX($B$2:$B$2000,$Y254))</f>
      </c>
      <c r="U254">
        <f>IF($Z254="","",INDEX($B$2:$B$2000,$Z254))</f>
      </c>
      <c r="V254">
        <f>IF(OR($T254="",$U254=""),"",$U254-$T254)</f>
      </c>
      <c r="W254" t="str">
        <f>IF(TRIM(INDEX(connections!$A:$A,ROW()))="","",TRIM(INDEX(connections!$A:$A,ROW())))</f>
      </c>
      <c r="X254" t="str">
        <f>IF($W254="","",TRIM(INDEX(connections!$B:$B,ROW())))</f>
      </c>
      <c r="Y254">
        <f>IF($W254="","",IFERROR(MATCH($W254,$A$2:$A$2000,0),""))</f>
      </c>
      <c r="Z254">
        <f>IF($X254="","",IFERROR(MATCH($X254,$A$2:$A$2000,0),""))</f>
      </c>
      <c r="AA254" t="str">
        <f>IF($Y254="","",INDEX($P$2:$P$2000,$Y254))</f>
      </c>
      <c r="AB254" t="str">
        <f>IF($Z254="","",INDEX($P$2:$P$2000,$Z254))</f>
      </c>
      <c r="AC254">
        <f>IF(AND($AA254="Yes",$AB254="Yes"),1,"")</f>
      </c>
      <c r="AD254">
        <f>IF(OR($Y254="",$Z254=""),"",IF(INDEX($C$2:$C$2000,$Y254)=INDEX($C$2:$C$2000,$Z254),0,1))</f>
      </c>
      <c r="AE254">
        <f>IF($AC254&lt;&gt;1,"",IF(AND(INDEX($AG$2:$AG$2000,$Y254)=1,INDEX($AG$2:$AG$2000,$Z254)=1),1,""))</f>
      </c>
      <c r="AG254">
        <f>IF($A254="","",COUNTIFS($W$2:$W$2500,$A254,$AB$2:$AB$2500,"Yes")+COUNTIFS($X$2:$X$2500,$A254,$AA$2:$AA$2500,"Yes"))</f>
      </c>
      <c r="AH254" t="str">
        <f>IF(OR($P254&lt;&gt;"Yes",N($AG254)=0),"",IF(AND($AG254=1,COUNTIFS($W$2:$W$2500,$A254,$AE$2:$AE$2500,1)+COUNTIFS($X$2:$X$2500,$A254,$AE$2:$AE$2500,1)&gt;0),"","Yes"))</f>
      </c>
      <c r="AI254">
        <f>IF($AH254="Yes",$AG254,"")</f>
      </c>
      <c r="AJ254">
        <f>IF($AI254="","",$AI254+ROW()/1000000)</f>
      </c>
      <c r="AK254">
        <f>IF(OR($A254="",$P254="Yes",N($AG254)=0),"",$AG254+ROW()/1000000)</f>
      </c>
      <c r="AL254" t="str">
        <f>IF($A254="","",INDEX(games!$J:$J,ROW())&amp;"")</f>
      </c>
      <c r="AM254">
        <f>IF($A254="","",SUMPRODUCT($AO254:$BD254,'Map Analysis'!$AP$2^{0,1,2,3,4,5,6,7,8,9,10,11,12,13,14,15}))</f>
      </c>
      <c r="AN254">
        <f>IF($A254="","",$AM254+ROW()/10000000)</f>
      </c>
      <c r="AO254">
        <f>IF($A254="","",COUNTIF($W$2:$W$2500,$A254))</f>
      </c>
      <c r="AP254">
        <f>IF($A254="","",SUMIFS($BF$2:$BF$2500,$W$2:$W$2500,$A254))</f>
      </c>
      <c r="AQ254">
        <f>IF($A254="","",SUMIFS($BG$2:$BG$2500,$W$2:$W$2500,$A254))</f>
      </c>
      <c r="AR254">
        <f>IF($A254="","",SUMIFS($BH$2:$BH$2500,$W$2:$W$2500,$A254))</f>
      </c>
      <c r="AS254">
        <f>IF($A254="","",SUMIFS($BI$2:$BI$2500,$W$2:$W$2500,$A254))</f>
      </c>
      <c r="AT254">
        <f>IF($A254="","",SUMIFS($BJ$2:$BJ$2500,$W$2:$W$2500,$A254))</f>
      </c>
      <c r="AU254">
        <f>IF($A254="","",SUMIFS($BK$2:$BK$2500,$W$2:$W$2500,$A254))</f>
      </c>
      <c r="AV254">
        <f>IF($A254="","",SUMIFS($BL$2:$BL$2500,$W$2:$W$2500,$A254))</f>
      </c>
      <c r="AW254">
        <f>IF($A254="","",SUMIFS($BM$2:$BM$2500,$W$2:$W$2500,$A254))</f>
      </c>
      <c r="AX254">
        <f>IF($A254="","",SUMIFS($BN$2:$BN$2500,$W$2:$W$2500,$A254))</f>
      </c>
      <c r="AY254">
        <f>IF($A254="","",SUMIFS($BO$2:$BO$2500,$W$2:$W$2500,$A254))</f>
      </c>
      <c r="AZ254">
        <f>IF($A254="","",SUMIFS($BP$2:$BP$2500,$W$2:$W$2500,$A254))</f>
      </c>
      <c r="BA254">
        <f>IF($A254="","",SUMIFS($BQ$2:$BQ$2500,$W$2:$W$2500,$A254))</f>
      </c>
      <c r="BB254">
        <f>IF($A254="","",SUMIFS($BR$2:$BR$2500,$W$2:$W$2500,$A254))</f>
      </c>
      <c r="BC254">
        <f>IF($A254="","",SUMIFS($BS$2:$BS$2500,$W$2:$W$2500,$A254))</f>
      </c>
      <c r="BD254">
        <f>IF($A254="","",SUMIFS($BT$2:$BT$2500,$W$2:$W$2500,$A254))</f>
      </c>
      <c r="BF254">
        <f>IF($Z254="","",INDEX($AO$2:$AO$2000,$Z254))</f>
      </c>
      <c r="BG254">
        <f>IF($Z254="","",INDEX($AP$2:$AP$2000,$Z254))</f>
      </c>
      <c r="BH254">
        <f>IF($Z254="","",INDEX($AQ$2:$AQ$2000,$Z254))</f>
      </c>
      <c r="BI254">
        <f>IF($Z254="","",INDEX($AR$2:$AR$2000,$Z254))</f>
      </c>
      <c r="BJ254">
        <f>IF($Z254="","",INDEX($AS$2:$AS$2000,$Z254))</f>
      </c>
      <c r="BK254">
        <f>IF($Z254="","",INDEX($AT$2:$AT$2000,$Z254))</f>
      </c>
      <c r="BL254">
        <f>IF($Z254="","",INDEX($AU$2:$AU$2000,$Z254))</f>
      </c>
      <c r="BM254">
        <f>IF($Z254="","",INDEX($AV$2:$AV$2000,$Z254))</f>
      </c>
      <c r="BN254">
        <f>IF($Z254="","",INDEX($AW$2:$AW$2000,$Z254))</f>
      </c>
      <c r="BO254">
        <f>IF($Z254="","",INDEX($AX$2:$AX$2000,$Z254))</f>
      </c>
      <c r="BP254">
        <f>IF($Z254="","",INDEX($AY$2:$AY$2000,$Z254))</f>
      </c>
      <c r="BQ254">
        <f>IF($Z254="","",INDEX($AZ$2:$AZ$2000,$Z254))</f>
      </c>
      <c r="BR254">
        <f>IF($Z254="","",INDEX($BA$2:$BA$2000,$Z254))</f>
      </c>
      <c r="BS254">
        <f>IF($Z254="","",INDEX($BB$2:$BB$2000,$Z254))</f>
      </c>
      <c r="BT254">
        <f>IF($Z254="","",INDEX($BC$2:$BC$2000,$Z254))</f>
      </c>
      <c r="BV254">
        <f>IF(OR($A254="",$P254&lt;&gt;"Yes",$AH254="Yes"),"",1+N($AG254))</f>
      </c>
      <c r="BW254">
        <f>IF($A254="","",COUNTIFS($W$2:$W$2500,$A254,$BZ$2:$BZ$2500,"Yes")+COUNTIFS($X$2:$X$2500,$A254,$BY$2:$BY$2500,"Yes"))</f>
      </c>
      <c r="BX254">
        <f>IF(OR($A254="",$P254="Yes"),"",IF(N($BW254)=0,0,1+SUMIFS($CB$2:$CB$2500,$W$2:$W$2500,$A254)+SUMIFS($CA$2:$CA$2500,$X$2:$X$2500,$A254)))</f>
      </c>
      <c r="BY254" t="str">
        <f>IF($Y254="","",INDEX($AH$2:$AH$2000,$Y254)&amp;"")</f>
      </c>
      <c r="BZ254" t="str">
        <f>IF($Z254="","",INDEX($AH$2:$AH$2000,$Z254)&amp;"")</f>
      </c>
      <c r="CA254">
        <f>IF($Y254="","",INDEX($BV$2:$BV$2000,$Y254))</f>
      </c>
      <c r="CB254">
        <f>IF($Z254="","",INDEX($BV$2:$BV$2000,$Z254))</f>
      </c>
    </row>
    <row r="255">
      <c r="A255" t="str">
        <f>IF(TRIM(INDEX(games!$A:$A,ROW()))="","",TRIM(INDEX(games!$A:$A,ROW())))</f>
      </c>
      <c r="B255">
        <f>IF(OR($A255="",INDEX(games!$B:$B,ROW())=""),"",INDEX(games!$B:$B,ROW()))</f>
      </c>
      <c r="C255" t="str">
        <f>IF(OR($A255="",INDEX(games!$C:$C,ROW())=""),"",INDEX(games!$C:$C,ROW()))</f>
      </c>
      <c r="D255">
        <f>IF($A255="","",COUNTIF($W$2:$W$2500,$A255)+COUNTIF($X$2:$X$2500,$A255))</f>
      </c>
      <c r="E255">
        <f>IF($A255="","",IFERROR(MATCH($C255,$R$2:$R$5,0),0))</f>
      </c>
      <c r="F255">
        <f>IF($A255="","",MOD(ROW(),34))</f>
      </c>
      <c r="G255">
        <f>IF($A255="",NA(),IF($C255="Action",$B255,NA()))</f>
      </c>
      <c r="H255">
        <f>IF($A255="",NA(),IF($C255="Action",1+$F255*0.023,NA()))</f>
      </c>
      <c r="I255">
        <f>IF($A255="",NA(),IF($C255="Strategy",$B255,NA()))</f>
      </c>
      <c r="J255">
        <f>IF($A255="",NA(),IF($C255="Strategy",2+$F255*0.023,NA()))</f>
      </c>
      <c r="K255">
        <f>IF($A255="",NA(),IF($C255="Deckbuilder",$B255,NA()))</f>
      </c>
      <c r="L255">
        <f>IF($A255="",NA(),IF($C255="Deckbuilder",3+$F255*0.023,NA()))</f>
      </c>
      <c r="M255">
        <f>IF($A255="",NA(),IF($C255="Traditional",$B255,NA()))</f>
      </c>
      <c r="N255">
        <f>IF($A255="",NA(),IF($C255="Traditional",4+$F255*0.023,NA()))</f>
      </c>
      <c r="O255">
        <f>IF($A255="","",$D255+ROW()/1000000)</f>
      </c>
      <c r="P255" t="str">
        <f>IF(OR($A255="",INDEX(games!$H:$H,ROW())=""),"",INDEX(games!$H:$H,ROW()))</f>
      </c>
      <c r="Q255">
        <f>IF(OR($A255="",$P255&lt;&gt;"Yes"),"",$D255+ROW()/1000000)</f>
      </c>
      <c r="T255">
        <f>IF($Y255="","",INDEX($B$2:$B$2000,$Y255))</f>
      </c>
      <c r="U255">
        <f>IF($Z255="","",INDEX($B$2:$B$2000,$Z255))</f>
      </c>
      <c r="V255">
        <f>IF(OR($T255="",$U255=""),"",$U255-$T255)</f>
      </c>
      <c r="W255" t="str">
        <f>IF(TRIM(INDEX(connections!$A:$A,ROW()))="","",TRIM(INDEX(connections!$A:$A,ROW())))</f>
      </c>
      <c r="X255" t="str">
        <f>IF($W255="","",TRIM(INDEX(connections!$B:$B,ROW())))</f>
      </c>
      <c r="Y255">
        <f>IF($W255="","",IFERROR(MATCH($W255,$A$2:$A$2000,0),""))</f>
      </c>
      <c r="Z255">
        <f>IF($X255="","",IFERROR(MATCH($X255,$A$2:$A$2000,0),""))</f>
      </c>
      <c r="AA255" t="str">
        <f>IF($Y255="","",INDEX($P$2:$P$2000,$Y255))</f>
      </c>
      <c r="AB255" t="str">
        <f>IF($Z255="","",INDEX($P$2:$P$2000,$Z255))</f>
      </c>
      <c r="AC255">
        <f>IF(AND($AA255="Yes",$AB255="Yes"),1,"")</f>
      </c>
      <c r="AD255">
        <f>IF(OR($Y255="",$Z255=""),"",IF(INDEX($C$2:$C$2000,$Y255)=INDEX($C$2:$C$2000,$Z255),0,1))</f>
      </c>
      <c r="AE255">
        <f>IF($AC255&lt;&gt;1,"",IF(AND(INDEX($AG$2:$AG$2000,$Y255)=1,INDEX($AG$2:$AG$2000,$Z255)=1),1,""))</f>
      </c>
      <c r="AG255">
        <f>IF($A255="","",COUNTIFS($W$2:$W$2500,$A255,$AB$2:$AB$2500,"Yes")+COUNTIFS($X$2:$X$2500,$A255,$AA$2:$AA$2500,"Yes"))</f>
      </c>
      <c r="AH255" t="str">
        <f>IF(OR($P255&lt;&gt;"Yes",N($AG255)=0),"",IF(AND($AG255=1,COUNTIFS($W$2:$W$2500,$A255,$AE$2:$AE$2500,1)+COUNTIFS($X$2:$X$2500,$A255,$AE$2:$AE$2500,1)&gt;0),"","Yes"))</f>
      </c>
      <c r="AI255">
        <f>IF($AH255="Yes",$AG255,"")</f>
      </c>
      <c r="AJ255">
        <f>IF($AI255="","",$AI255+ROW()/1000000)</f>
      </c>
      <c r="AK255">
        <f>IF(OR($A255="",$P255="Yes",N($AG255)=0),"",$AG255+ROW()/1000000)</f>
      </c>
      <c r="AL255" t="str">
        <f>IF($A255="","",INDEX(games!$J:$J,ROW())&amp;"")</f>
      </c>
      <c r="AM255">
        <f>IF($A255="","",SUMPRODUCT($AO255:$BD255,'Map Analysis'!$AP$2^{0,1,2,3,4,5,6,7,8,9,10,11,12,13,14,15}))</f>
      </c>
      <c r="AN255">
        <f>IF($A255="","",$AM255+ROW()/10000000)</f>
      </c>
      <c r="AO255">
        <f>IF($A255="","",COUNTIF($W$2:$W$2500,$A255))</f>
      </c>
      <c r="AP255">
        <f>IF($A255="","",SUMIFS($BF$2:$BF$2500,$W$2:$W$2500,$A255))</f>
      </c>
      <c r="AQ255">
        <f>IF($A255="","",SUMIFS($BG$2:$BG$2500,$W$2:$W$2500,$A255))</f>
      </c>
      <c r="AR255">
        <f>IF($A255="","",SUMIFS($BH$2:$BH$2500,$W$2:$W$2500,$A255))</f>
      </c>
      <c r="AS255">
        <f>IF($A255="","",SUMIFS($BI$2:$BI$2500,$W$2:$W$2500,$A255))</f>
      </c>
      <c r="AT255">
        <f>IF($A255="","",SUMIFS($BJ$2:$BJ$2500,$W$2:$W$2500,$A255))</f>
      </c>
      <c r="AU255">
        <f>IF($A255="","",SUMIFS($BK$2:$BK$2500,$W$2:$W$2500,$A255))</f>
      </c>
      <c r="AV255">
        <f>IF($A255="","",SUMIFS($BL$2:$BL$2500,$W$2:$W$2500,$A255))</f>
      </c>
      <c r="AW255">
        <f>IF($A255="","",SUMIFS($BM$2:$BM$2500,$W$2:$W$2500,$A255))</f>
      </c>
      <c r="AX255">
        <f>IF($A255="","",SUMIFS($BN$2:$BN$2500,$W$2:$W$2500,$A255))</f>
      </c>
      <c r="AY255">
        <f>IF($A255="","",SUMIFS($BO$2:$BO$2500,$W$2:$W$2500,$A255))</f>
      </c>
      <c r="AZ255">
        <f>IF($A255="","",SUMIFS($BP$2:$BP$2500,$W$2:$W$2500,$A255))</f>
      </c>
      <c r="BA255">
        <f>IF($A255="","",SUMIFS($BQ$2:$BQ$2500,$W$2:$W$2500,$A255))</f>
      </c>
      <c r="BB255">
        <f>IF($A255="","",SUMIFS($BR$2:$BR$2500,$W$2:$W$2500,$A255))</f>
      </c>
      <c r="BC255">
        <f>IF($A255="","",SUMIFS($BS$2:$BS$2500,$W$2:$W$2500,$A255))</f>
      </c>
      <c r="BD255">
        <f>IF($A255="","",SUMIFS($BT$2:$BT$2500,$W$2:$W$2500,$A255))</f>
      </c>
      <c r="BF255">
        <f>IF($Z255="","",INDEX($AO$2:$AO$2000,$Z255))</f>
      </c>
      <c r="BG255">
        <f>IF($Z255="","",INDEX($AP$2:$AP$2000,$Z255))</f>
      </c>
      <c r="BH255">
        <f>IF($Z255="","",INDEX($AQ$2:$AQ$2000,$Z255))</f>
      </c>
      <c r="BI255">
        <f>IF($Z255="","",INDEX($AR$2:$AR$2000,$Z255))</f>
      </c>
      <c r="BJ255">
        <f>IF($Z255="","",INDEX($AS$2:$AS$2000,$Z255))</f>
      </c>
      <c r="BK255">
        <f>IF($Z255="","",INDEX($AT$2:$AT$2000,$Z255))</f>
      </c>
      <c r="BL255">
        <f>IF($Z255="","",INDEX($AU$2:$AU$2000,$Z255))</f>
      </c>
      <c r="BM255">
        <f>IF($Z255="","",INDEX($AV$2:$AV$2000,$Z255))</f>
      </c>
      <c r="BN255">
        <f>IF($Z255="","",INDEX($AW$2:$AW$2000,$Z255))</f>
      </c>
      <c r="BO255">
        <f>IF($Z255="","",INDEX($AX$2:$AX$2000,$Z255))</f>
      </c>
      <c r="BP255">
        <f>IF($Z255="","",INDEX($AY$2:$AY$2000,$Z255))</f>
      </c>
      <c r="BQ255">
        <f>IF($Z255="","",INDEX($AZ$2:$AZ$2000,$Z255))</f>
      </c>
      <c r="BR255">
        <f>IF($Z255="","",INDEX($BA$2:$BA$2000,$Z255))</f>
      </c>
      <c r="BS255">
        <f>IF($Z255="","",INDEX($BB$2:$BB$2000,$Z255))</f>
      </c>
      <c r="BT255">
        <f>IF($Z255="","",INDEX($BC$2:$BC$2000,$Z255))</f>
      </c>
      <c r="BV255">
        <f>IF(OR($A255="",$P255&lt;&gt;"Yes",$AH255="Yes"),"",1+N($AG255))</f>
      </c>
      <c r="BW255">
        <f>IF($A255="","",COUNTIFS($W$2:$W$2500,$A255,$BZ$2:$BZ$2500,"Yes")+COUNTIFS($X$2:$X$2500,$A255,$BY$2:$BY$2500,"Yes"))</f>
      </c>
      <c r="BX255">
        <f>IF(OR($A255="",$P255="Yes"),"",IF(N($BW255)=0,0,1+SUMIFS($CB$2:$CB$2500,$W$2:$W$2500,$A255)+SUMIFS($CA$2:$CA$2500,$X$2:$X$2500,$A255)))</f>
      </c>
      <c r="BY255" t="str">
        <f>IF($Y255="","",INDEX($AH$2:$AH$2000,$Y255)&amp;"")</f>
      </c>
      <c r="BZ255" t="str">
        <f>IF($Z255="","",INDEX($AH$2:$AH$2000,$Z255)&amp;"")</f>
      </c>
      <c r="CA255">
        <f>IF($Y255="","",INDEX($BV$2:$BV$2000,$Y255))</f>
      </c>
      <c r="CB255">
        <f>IF($Z255="","",INDEX($BV$2:$BV$2000,$Z255))</f>
      </c>
    </row>
    <row r="256">
      <c r="A256" t="str">
        <f>IF(TRIM(INDEX(games!$A:$A,ROW()))="","",TRIM(INDEX(games!$A:$A,ROW())))</f>
      </c>
      <c r="B256">
        <f>IF(OR($A256="",INDEX(games!$B:$B,ROW())=""),"",INDEX(games!$B:$B,ROW()))</f>
      </c>
      <c r="C256" t="str">
        <f>IF(OR($A256="",INDEX(games!$C:$C,ROW())=""),"",INDEX(games!$C:$C,ROW()))</f>
      </c>
      <c r="D256">
        <f>IF($A256="","",COUNTIF($W$2:$W$2500,$A256)+COUNTIF($X$2:$X$2500,$A256))</f>
      </c>
      <c r="E256">
        <f>IF($A256="","",IFERROR(MATCH($C256,$R$2:$R$5,0),0))</f>
      </c>
      <c r="F256">
        <f>IF($A256="","",MOD(ROW(),34))</f>
      </c>
      <c r="G256">
        <f>IF($A256="",NA(),IF($C256="Action",$B256,NA()))</f>
      </c>
      <c r="H256">
        <f>IF($A256="",NA(),IF($C256="Action",1+$F256*0.023,NA()))</f>
      </c>
      <c r="I256">
        <f>IF($A256="",NA(),IF($C256="Strategy",$B256,NA()))</f>
      </c>
      <c r="J256">
        <f>IF($A256="",NA(),IF($C256="Strategy",2+$F256*0.023,NA()))</f>
      </c>
      <c r="K256">
        <f>IF($A256="",NA(),IF($C256="Deckbuilder",$B256,NA()))</f>
      </c>
      <c r="L256">
        <f>IF($A256="",NA(),IF($C256="Deckbuilder",3+$F256*0.023,NA()))</f>
      </c>
      <c r="M256">
        <f>IF($A256="",NA(),IF($C256="Traditional",$B256,NA()))</f>
      </c>
      <c r="N256">
        <f>IF($A256="",NA(),IF($C256="Traditional",4+$F256*0.023,NA()))</f>
      </c>
      <c r="O256">
        <f>IF($A256="","",$D256+ROW()/1000000)</f>
      </c>
      <c r="P256" t="str">
        <f>IF(OR($A256="",INDEX(games!$H:$H,ROW())=""),"",INDEX(games!$H:$H,ROW()))</f>
      </c>
      <c r="Q256">
        <f>IF(OR($A256="",$P256&lt;&gt;"Yes"),"",$D256+ROW()/1000000)</f>
      </c>
      <c r="T256">
        <f>IF($Y256="","",INDEX($B$2:$B$2000,$Y256))</f>
      </c>
      <c r="U256">
        <f>IF($Z256="","",INDEX($B$2:$B$2000,$Z256))</f>
      </c>
      <c r="V256">
        <f>IF(OR($T256="",$U256=""),"",$U256-$T256)</f>
      </c>
      <c r="W256" t="str">
        <f>IF(TRIM(INDEX(connections!$A:$A,ROW()))="","",TRIM(INDEX(connections!$A:$A,ROW())))</f>
      </c>
      <c r="X256" t="str">
        <f>IF($W256="","",TRIM(INDEX(connections!$B:$B,ROW())))</f>
      </c>
      <c r="Y256">
        <f>IF($W256="","",IFERROR(MATCH($W256,$A$2:$A$2000,0),""))</f>
      </c>
      <c r="Z256">
        <f>IF($X256="","",IFERROR(MATCH($X256,$A$2:$A$2000,0),""))</f>
      </c>
      <c r="AA256" t="str">
        <f>IF($Y256="","",INDEX($P$2:$P$2000,$Y256))</f>
      </c>
      <c r="AB256" t="str">
        <f>IF($Z256="","",INDEX($P$2:$P$2000,$Z256))</f>
      </c>
      <c r="AC256">
        <f>IF(AND($AA256="Yes",$AB256="Yes"),1,"")</f>
      </c>
      <c r="AD256">
        <f>IF(OR($Y256="",$Z256=""),"",IF(INDEX($C$2:$C$2000,$Y256)=INDEX($C$2:$C$2000,$Z256),0,1))</f>
      </c>
      <c r="AE256">
        <f>IF($AC256&lt;&gt;1,"",IF(AND(INDEX($AG$2:$AG$2000,$Y256)=1,INDEX($AG$2:$AG$2000,$Z256)=1),1,""))</f>
      </c>
      <c r="AG256">
        <f>IF($A256="","",COUNTIFS($W$2:$W$2500,$A256,$AB$2:$AB$2500,"Yes")+COUNTIFS($X$2:$X$2500,$A256,$AA$2:$AA$2500,"Yes"))</f>
      </c>
      <c r="AH256" t="str">
        <f>IF(OR($P256&lt;&gt;"Yes",N($AG256)=0),"",IF(AND($AG256=1,COUNTIFS($W$2:$W$2500,$A256,$AE$2:$AE$2500,1)+COUNTIFS($X$2:$X$2500,$A256,$AE$2:$AE$2500,1)&gt;0),"","Yes"))</f>
      </c>
      <c r="AI256">
        <f>IF($AH256="Yes",$AG256,"")</f>
      </c>
      <c r="AJ256">
        <f>IF($AI256="","",$AI256+ROW()/1000000)</f>
      </c>
      <c r="AK256">
        <f>IF(OR($A256="",$P256="Yes",N($AG256)=0),"",$AG256+ROW()/1000000)</f>
      </c>
      <c r="AL256" t="str">
        <f>IF($A256="","",INDEX(games!$J:$J,ROW())&amp;"")</f>
      </c>
      <c r="AM256">
        <f>IF($A256="","",SUMPRODUCT($AO256:$BD256,'Map Analysis'!$AP$2^{0,1,2,3,4,5,6,7,8,9,10,11,12,13,14,15}))</f>
      </c>
      <c r="AN256">
        <f>IF($A256="","",$AM256+ROW()/10000000)</f>
      </c>
      <c r="AO256">
        <f>IF($A256="","",COUNTIF($W$2:$W$2500,$A256))</f>
      </c>
      <c r="AP256">
        <f>IF($A256="","",SUMIFS($BF$2:$BF$2500,$W$2:$W$2500,$A256))</f>
      </c>
      <c r="AQ256">
        <f>IF($A256="","",SUMIFS($BG$2:$BG$2500,$W$2:$W$2500,$A256))</f>
      </c>
      <c r="AR256">
        <f>IF($A256="","",SUMIFS($BH$2:$BH$2500,$W$2:$W$2500,$A256))</f>
      </c>
      <c r="AS256">
        <f>IF($A256="","",SUMIFS($BI$2:$BI$2500,$W$2:$W$2500,$A256))</f>
      </c>
      <c r="AT256">
        <f>IF($A256="","",SUMIFS($BJ$2:$BJ$2500,$W$2:$W$2500,$A256))</f>
      </c>
      <c r="AU256">
        <f>IF($A256="","",SUMIFS($BK$2:$BK$2500,$W$2:$W$2500,$A256))</f>
      </c>
      <c r="AV256">
        <f>IF($A256="","",SUMIFS($BL$2:$BL$2500,$W$2:$W$2500,$A256))</f>
      </c>
      <c r="AW256">
        <f>IF($A256="","",SUMIFS($BM$2:$BM$2500,$W$2:$W$2500,$A256))</f>
      </c>
      <c r="AX256">
        <f>IF($A256="","",SUMIFS($BN$2:$BN$2500,$W$2:$W$2500,$A256))</f>
      </c>
      <c r="AY256">
        <f>IF($A256="","",SUMIFS($BO$2:$BO$2500,$W$2:$W$2500,$A256))</f>
      </c>
      <c r="AZ256">
        <f>IF($A256="","",SUMIFS($BP$2:$BP$2500,$W$2:$W$2500,$A256))</f>
      </c>
      <c r="BA256">
        <f>IF($A256="","",SUMIFS($BQ$2:$BQ$2500,$W$2:$W$2500,$A256))</f>
      </c>
      <c r="BB256">
        <f>IF($A256="","",SUMIFS($BR$2:$BR$2500,$W$2:$W$2500,$A256))</f>
      </c>
      <c r="BC256">
        <f>IF($A256="","",SUMIFS($BS$2:$BS$2500,$W$2:$W$2500,$A256))</f>
      </c>
      <c r="BD256">
        <f>IF($A256="","",SUMIFS($BT$2:$BT$2500,$W$2:$W$2500,$A256))</f>
      </c>
      <c r="BF256">
        <f>IF($Z256="","",INDEX($AO$2:$AO$2000,$Z256))</f>
      </c>
      <c r="BG256">
        <f>IF($Z256="","",INDEX($AP$2:$AP$2000,$Z256))</f>
      </c>
      <c r="BH256">
        <f>IF($Z256="","",INDEX($AQ$2:$AQ$2000,$Z256))</f>
      </c>
      <c r="BI256">
        <f>IF($Z256="","",INDEX($AR$2:$AR$2000,$Z256))</f>
      </c>
      <c r="BJ256">
        <f>IF($Z256="","",INDEX($AS$2:$AS$2000,$Z256))</f>
      </c>
      <c r="BK256">
        <f>IF($Z256="","",INDEX($AT$2:$AT$2000,$Z256))</f>
      </c>
      <c r="BL256">
        <f>IF($Z256="","",INDEX($AU$2:$AU$2000,$Z256))</f>
      </c>
      <c r="BM256">
        <f>IF($Z256="","",INDEX($AV$2:$AV$2000,$Z256))</f>
      </c>
      <c r="BN256">
        <f>IF($Z256="","",INDEX($AW$2:$AW$2000,$Z256))</f>
      </c>
      <c r="BO256">
        <f>IF($Z256="","",INDEX($AX$2:$AX$2000,$Z256))</f>
      </c>
      <c r="BP256">
        <f>IF($Z256="","",INDEX($AY$2:$AY$2000,$Z256))</f>
      </c>
      <c r="BQ256">
        <f>IF($Z256="","",INDEX($AZ$2:$AZ$2000,$Z256))</f>
      </c>
      <c r="BR256">
        <f>IF($Z256="","",INDEX($BA$2:$BA$2000,$Z256))</f>
      </c>
      <c r="BS256">
        <f>IF($Z256="","",INDEX($BB$2:$BB$2000,$Z256))</f>
      </c>
      <c r="BT256">
        <f>IF($Z256="","",INDEX($BC$2:$BC$2000,$Z256))</f>
      </c>
      <c r="BV256">
        <f>IF(OR($A256="",$P256&lt;&gt;"Yes",$AH256="Yes"),"",1+N($AG256))</f>
      </c>
      <c r="BW256">
        <f>IF($A256="","",COUNTIFS($W$2:$W$2500,$A256,$BZ$2:$BZ$2500,"Yes")+COUNTIFS($X$2:$X$2500,$A256,$BY$2:$BY$2500,"Yes"))</f>
      </c>
      <c r="BX256">
        <f>IF(OR($A256="",$P256="Yes"),"",IF(N($BW256)=0,0,1+SUMIFS($CB$2:$CB$2500,$W$2:$W$2500,$A256)+SUMIFS($CA$2:$CA$2500,$X$2:$X$2500,$A256)))</f>
      </c>
      <c r="BY256" t="str">
        <f>IF($Y256="","",INDEX($AH$2:$AH$2000,$Y256)&amp;"")</f>
      </c>
      <c r="BZ256" t="str">
        <f>IF($Z256="","",INDEX($AH$2:$AH$2000,$Z256)&amp;"")</f>
      </c>
      <c r="CA256">
        <f>IF($Y256="","",INDEX($BV$2:$BV$2000,$Y256))</f>
      </c>
      <c r="CB256">
        <f>IF($Z256="","",INDEX($BV$2:$BV$2000,$Z256))</f>
      </c>
    </row>
    <row r="257">
      <c r="A257" t="str">
        <f>IF(TRIM(INDEX(games!$A:$A,ROW()))="","",TRIM(INDEX(games!$A:$A,ROW())))</f>
      </c>
      <c r="B257">
        <f>IF(OR($A257="",INDEX(games!$B:$B,ROW())=""),"",INDEX(games!$B:$B,ROW()))</f>
      </c>
      <c r="C257" t="str">
        <f>IF(OR($A257="",INDEX(games!$C:$C,ROW())=""),"",INDEX(games!$C:$C,ROW()))</f>
      </c>
      <c r="D257">
        <f>IF($A257="","",COUNTIF($W$2:$W$2500,$A257)+COUNTIF($X$2:$X$2500,$A257))</f>
      </c>
      <c r="E257">
        <f>IF($A257="","",IFERROR(MATCH($C257,$R$2:$R$5,0),0))</f>
      </c>
      <c r="F257">
        <f>IF($A257="","",MOD(ROW(),34))</f>
      </c>
      <c r="G257">
        <f>IF($A257="",NA(),IF($C257="Action",$B257,NA()))</f>
      </c>
      <c r="H257">
        <f>IF($A257="",NA(),IF($C257="Action",1+$F257*0.023,NA()))</f>
      </c>
      <c r="I257">
        <f>IF($A257="",NA(),IF($C257="Strategy",$B257,NA()))</f>
      </c>
      <c r="J257">
        <f>IF($A257="",NA(),IF($C257="Strategy",2+$F257*0.023,NA()))</f>
      </c>
      <c r="K257">
        <f>IF($A257="",NA(),IF($C257="Deckbuilder",$B257,NA()))</f>
      </c>
      <c r="L257">
        <f>IF($A257="",NA(),IF($C257="Deckbuilder",3+$F257*0.023,NA()))</f>
      </c>
      <c r="M257">
        <f>IF($A257="",NA(),IF($C257="Traditional",$B257,NA()))</f>
      </c>
      <c r="N257">
        <f>IF($A257="",NA(),IF($C257="Traditional",4+$F257*0.023,NA()))</f>
      </c>
      <c r="O257">
        <f>IF($A257="","",$D257+ROW()/1000000)</f>
      </c>
      <c r="P257" t="str">
        <f>IF(OR($A257="",INDEX(games!$H:$H,ROW())=""),"",INDEX(games!$H:$H,ROW()))</f>
      </c>
      <c r="Q257">
        <f>IF(OR($A257="",$P257&lt;&gt;"Yes"),"",$D257+ROW()/1000000)</f>
      </c>
      <c r="T257">
        <f>IF($Y257="","",INDEX($B$2:$B$2000,$Y257))</f>
      </c>
      <c r="U257">
        <f>IF($Z257="","",INDEX($B$2:$B$2000,$Z257))</f>
      </c>
      <c r="V257">
        <f>IF(OR($T257="",$U257=""),"",$U257-$T257)</f>
      </c>
      <c r="W257" t="str">
        <f>IF(TRIM(INDEX(connections!$A:$A,ROW()))="","",TRIM(INDEX(connections!$A:$A,ROW())))</f>
      </c>
      <c r="X257" t="str">
        <f>IF($W257="","",TRIM(INDEX(connections!$B:$B,ROW())))</f>
      </c>
      <c r="Y257">
        <f>IF($W257="","",IFERROR(MATCH($W257,$A$2:$A$2000,0),""))</f>
      </c>
      <c r="Z257">
        <f>IF($X257="","",IFERROR(MATCH($X257,$A$2:$A$2000,0),""))</f>
      </c>
      <c r="AA257" t="str">
        <f>IF($Y257="","",INDEX($P$2:$P$2000,$Y257))</f>
      </c>
      <c r="AB257" t="str">
        <f>IF($Z257="","",INDEX($P$2:$P$2000,$Z257))</f>
      </c>
      <c r="AC257">
        <f>IF(AND($AA257="Yes",$AB257="Yes"),1,"")</f>
      </c>
      <c r="AD257">
        <f>IF(OR($Y257="",$Z257=""),"",IF(INDEX($C$2:$C$2000,$Y257)=INDEX($C$2:$C$2000,$Z257),0,1))</f>
      </c>
      <c r="AE257">
        <f>IF($AC257&lt;&gt;1,"",IF(AND(INDEX($AG$2:$AG$2000,$Y257)=1,INDEX($AG$2:$AG$2000,$Z257)=1),1,""))</f>
      </c>
      <c r="AG257">
        <f>IF($A257="","",COUNTIFS($W$2:$W$2500,$A257,$AB$2:$AB$2500,"Yes")+COUNTIFS($X$2:$X$2500,$A257,$AA$2:$AA$2500,"Yes"))</f>
      </c>
      <c r="AH257" t="str">
        <f>IF(OR($P257&lt;&gt;"Yes",N($AG257)=0),"",IF(AND($AG257=1,COUNTIFS($W$2:$W$2500,$A257,$AE$2:$AE$2500,1)+COUNTIFS($X$2:$X$2500,$A257,$AE$2:$AE$2500,1)&gt;0),"","Yes"))</f>
      </c>
      <c r="AI257">
        <f>IF($AH257="Yes",$AG257,"")</f>
      </c>
      <c r="AJ257">
        <f>IF($AI257="","",$AI257+ROW()/1000000)</f>
      </c>
      <c r="AK257">
        <f>IF(OR($A257="",$P257="Yes",N($AG257)=0),"",$AG257+ROW()/1000000)</f>
      </c>
      <c r="AL257" t="str">
        <f>IF($A257="","",INDEX(games!$J:$J,ROW())&amp;"")</f>
      </c>
      <c r="AM257">
        <f>IF($A257="","",SUMPRODUCT($AO257:$BD257,'Map Analysis'!$AP$2^{0,1,2,3,4,5,6,7,8,9,10,11,12,13,14,15}))</f>
      </c>
      <c r="AN257">
        <f>IF($A257="","",$AM257+ROW()/10000000)</f>
      </c>
      <c r="AO257">
        <f>IF($A257="","",COUNTIF($W$2:$W$2500,$A257))</f>
      </c>
      <c r="AP257">
        <f>IF($A257="","",SUMIFS($BF$2:$BF$2500,$W$2:$W$2500,$A257))</f>
      </c>
      <c r="AQ257">
        <f>IF($A257="","",SUMIFS($BG$2:$BG$2500,$W$2:$W$2500,$A257))</f>
      </c>
      <c r="AR257">
        <f>IF($A257="","",SUMIFS($BH$2:$BH$2500,$W$2:$W$2500,$A257))</f>
      </c>
      <c r="AS257">
        <f>IF($A257="","",SUMIFS($BI$2:$BI$2500,$W$2:$W$2500,$A257))</f>
      </c>
      <c r="AT257">
        <f>IF($A257="","",SUMIFS($BJ$2:$BJ$2500,$W$2:$W$2500,$A257))</f>
      </c>
      <c r="AU257">
        <f>IF($A257="","",SUMIFS($BK$2:$BK$2500,$W$2:$W$2500,$A257))</f>
      </c>
      <c r="AV257">
        <f>IF($A257="","",SUMIFS($BL$2:$BL$2500,$W$2:$W$2500,$A257))</f>
      </c>
      <c r="AW257">
        <f>IF($A257="","",SUMIFS($BM$2:$BM$2500,$W$2:$W$2500,$A257))</f>
      </c>
      <c r="AX257">
        <f>IF($A257="","",SUMIFS($BN$2:$BN$2500,$W$2:$W$2500,$A257))</f>
      </c>
      <c r="AY257">
        <f>IF($A257="","",SUMIFS($BO$2:$BO$2500,$W$2:$W$2500,$A257))</f>
      </c>
      <c r="AZ257">
        <f>IF($A257="","",SUMIFS($BP$2:$BP$2500,$W$2:$W$2500,$A257))</f>
      </c>
      <c r="BA257">
        <f>IF($A257="","",SUMIFS($BQ$2:$BQ$2500,$W$2:$W$2500,$A257))</f>
      </c>
      <c r="BB257">
        <f>IF($A257="","",SUMIFS($BR$2:$BR$2500,$W$2:$W$2500,$A257))</f>
      </c>
      <c r="BC257">
        <f>IF($A257="","",SUMIFS($BS$2:$BS$2500,$W$2:$W$2500,$A257))</f>
      </c>
      <c r="BD257">
        <f>IF($A257="","",SUMIFS($BT$2:$BT$2500,$W$2:$W$2500,$A257))</f>
      </c>
      <c r="BF257">
        <f>IF($Z257="","",INDEX($AO$2:$AO$2000,$Z257))</f>
      </c>
      <c r="BG257">
        <f>IF($Z257="","",INDEX($AP$2:$AP$2000,$Z257))</f>
      </c>
      <c r="BH257">
        <f>IF($Z257="","",INDEX($AQ$2:$AQ$2000,$Z257))</f>
      </c>
      <c r="BI257">
        <f>IF($Z257="","",INDEX($AR$2:$AR$2000,$Z257))</f>
      </c>
      <c r="BJ257">
        <f>IF($Z257="","",INDEX($AS$2:$AS$2000,$Z257))</f>
      </c>
      <c r="BK257">
        <f>IF($Z257="","",INDEX($AT$2:$AT$2000,$Z257))</f>
      </c>
      <c r="BL257">
        <f>IF($Z257="","",INDEX($AU$2:$AU$2000,$Z257))</f>
      </c>
      <c r="BM257">
        <f>IF($Z257="","",INDEX($AV$2:$AV$2000,$Z257))</f>
      </c>
      <c r="BN257">
        <f>IF($Z257="","",INDEX($AW$2:$AW$2000,$Z257))</f>
      </c>
      <c r="BO257">
        <f>IF($Z257="","",INDEX($AX$2:$AX$2000,$Z257))</f>
      </c>
      <c r="BP257">
        <f>IF($Z257="","",INDEX($AY$2:$AY$2000,$Z257))</f>
      </c>
      <c r="BQ257">
        <f>IF($Z257="","",INDEX($AZ$2:$AZ$2000,$Z257))</f>
      </c>
      <c r="BR257">
        <f>IF($Z257="","",INDEX($BA$2:$BA$2000,$Z257))</f>
      </c>
      <c r="BS257">
        <f>IF($Z257="","",INDEX($BB$2:$BB$2000,$Z257))</f>
      </c>
      <c r="BT257">
        <f>IF($Z257="","",INDEX($BC$2:$BC$2000,$Z257))</f>
      </c>
      <c r="BV257">
        <f>IF(OR($A257="",$P257&lt;&gt;"Yes",$AH257="Yes"),"",1+N($AG257))</f>
      </c>
      <c r="BW257">
        <f>IF($A257="","",COUNTIFS($W$2:$W$2500,$A257,$BZ$2:$BZ$2500,"Yes")+COUNTIFS($X$2:$X$2500,$A257,$BY$2:$BY$2500,"Yes"))</f>
      </c>
      <c r="BX257">
        <f>IF(OR($A257="",$P257="Yes"),"",IF(N($BW257)=0,0,1+SUMIFS($CB$2:$CB$2500,$W$2:$W$2500,$A257)+SUMIFS($CA$2:$CA$2500,$X$2:$X$2500,$A257)))</f>
      </c>
      <c r="BY257" t="str">
        <f>IF($Y257="","",INDEX($AH$2:$AH$2000,$Y257)&amp;"")</f>
      </c>
      <c r="BZ257" t="str">
        <f>IF($Z257="","",INDEX($AH$2:$AH$2000,$Z257)&amp;"")</f>
      </c>
      <c r="CA257">
        <f>IF($Y257="","",INDEX($BV$2:$BV$2000,$Y257))</f>
      </c>
      <c r="CB257">
        <f>IF($Z257="","",INDEX($BV$2:$BV$2000,$Z257))</f>
      </c>
    </row>
    <row r="258">
      <c r="A258" t="str">
        <f>IF(TRIM(INDEX(games!$A:$A,ROW()))="","",TRIM(INDEX(games!$A:$A,ROW())))</f>
      </c>
      <c r="B258">
        <f>IF(OR($A258="",INDEX(games!$B:$B,ROW())=""),"",INDEX(games!$B:$B,ROW()))</f>
      </c>
      <c r="C258" t="str">
        <f>IF(OR($A258="",INDEX(games!$C:$C,ROW())=""),"",INDEX(games!$C:$C,ROW()))</f>
      </c>
      <c r="D258">
        <f>IF($A258="","",COUNTIF($W$2:$W$2500,$A258)+COUNTIF($X$2:$X$2500,$A258))</f>
      </c>
      <c r="E258">
        <f>IF($A258="","",IFERROR(MATCH($C258,$R$2:$R$5,0),0))</f>
      </c>
      <c r="F258">
        <f>IF($A258="","",MOD(ROW(),34))</f>
      </c>
      <c r="G258">
        <f>IF($A258="",NA(),IF($C258="Action",$B258,NA()))</f>
      </c>
      <c r="H258">
        <f>IF($A258="",NA(),IF($C258="Action",1+$F258*0.023,NA()))</f>
      </c>
      <c r="I258">
        <f>IF($A258="",NA(),IF($C258="Strategy",$B258,NA()))</f>
      </c>
      <c r="J258">
        <f>IF($A258="",NA(),IF($C258="Strategy",2+$F258*0.023,NA()))</f>
      </c>
      <c r="K258">
        <f>IF($A258="",NA(),IF($C258="Deckbuilder",$B258,NA()))</f>
      </c>
      <c r="L258">
        <f>IF($A258="",NA(),IF($C258="Deckbuilder",3+$F258*0.023,NA()))</f>
      </c>
      <c r="M258">
        <f>IF($A258="",NA(),IF($C258="Traditional",$B258,NA()))</f>
      </c>
      <c r="N258">
        <f>IF($A258="",NA(),IF($C258="Traditional",4+$F258*0.023,NA()))</f>
      </c>
      <c r="O258">
        <f>IF($A258="","",$D258+ROW()/1000000)</f>
      </c>
      <c r="P258" t="str">
        <f>IF(OR($A258="",INDEX(games!$H:$H,ROW())=""),"",INDEX(games!$H:$H,ROW()))</f>
      </c>
      <c r="Q258">
        <f>IF(OR($A258="",$P258&lt;&gt;"Yes"),"",$D258+ROW()/1000000)</f>
      </c>
      <c r="T258">
        <f>IF($Y258="","",INDEX($B$2:$B$2000,$Y258))</f>
      </c>
      <c r="U258">
        <f>IF($Z258="","",INDEX($B$2:$B$2000,$Z258))</f>
      </c>
      <c r="V258">
        <f>IF(OR($T258="",$U258=""),"",$U258-$T258)</f>
      </c>
      <c r="W258" t="str">
        <f>IF(TRIM(INDEX(connections!$A:$A,ROW()))="","",TRIM(INDEX(connections!$A:$A,ROW())))</f>
      </c>
      <c r="X258" t="str">
        <f>IF($W258="","",TRIM(INDEX(connections!$B:$B,ROW())))</f>
      </c>
      <c r="Y258">
        <f>IF($W258="","",IFERROR(MATCH($W258,$A$2:$A$2000,0),""))</f>
      </c>
      <c r="Z258">
        <f>IF($X258="","",IFERROR(MATCH($X258,$A$2:$A$2000,0),""))</f>
      </c>
      <c r="AA258" t="str">
        <f>IF($Y258="","",INDEX($P$2:$P$2000,$Y258))</f>
      </c>
      <c r="AB258" t="str">
        <f>IF($Z258="","",INDEX($P$2:$P$2000,$Z258))</f>
      </c>
      <c r="AC258">
        <f>IF(AND($AA258="Yes",$AB258="Yes"),1,"")</f>
      </c>
      <c r="AD258">
        <f>IF(OR($Y258="",$Z258=""),"",IF(INDEX($C$2:$C$2000,$Y258)=INDEX($C$2:$C$2000,$Z258),0,1))</f>
      </c>
      <c r="AE258">
        <f>IF($AC258&lt;&gt;1,"",IF(AND(INDEX($AG$2:$AG$2000,$Y258)=1,INDEX($AG$2:$AG$2000,$Z258)=1),1,""))</f>
      </c>
      <c r="AG258">
        <f>IF($A258="","",COUNTIFS($W$2:$W$2500,$A258,$AB$2:$AB$2500,"Yes")+COUNTIFS($X$2:$X$2500,$A258,$AA$2:$AA$2500,"Yes"))</f>
      </c>
      <c r="AH258" t="str">
        <f>IF(OR($P258&lt;&gt;"Yes",N($AG258)=0),"",IF(AND($AG258=1,COUNTIFS($W$2:$W$2500,$A258,$AE$2:$AE$2500,1)+COUNTIFS($X$2:$X$2500,$A258,$AE$2:$AE$2500,1)&gt;0),"","Yes"))</f>
      </c>
      <c r="AI258">
        <f>IF($AH258="Yes",$AG258,"")</f>
      </c>
      <c r="AJ258">
        <f>IF($AI258="","",$AI258+ROW()/1000000)</f>
      </c>
      <c r="AK258">
        <f>IF(OR($A258="",$P258="Yes",N($AG258)=0),"",$AG258+ROW()/1000000)</f>
      </c>
      <c r="AL258" t="str">
        <f>IF($A258="","",INDEX(games!$J:$J,ROW())&amp;"")</f>
      </c>
      <c r="AM258">
        <f>IF($A258="","",SUMPRODUCT($AO258:$BD258,'Map Analysis'!$AP$2^{0,1,2,3,4,5,6,7,8,9,10,11,12,13,14,15}))</f>
      </c>
      <c r="AN258">
        <f>IF($A258="","",$AM258+ROW()/10000000)</f>
      </c>
      <c r="AO258">
        <f>IF($A258="","",COUNTIF($W$2:$W$2500,$A258))</f>
      </c>
      <c r="AP258">
        <f>IF($A258="","",SUMIFS($BF$2:$BF$2500,$W$2:$W$2500,$A258))</f>
      </c>
      <c r="AQ258">
        <f>IF($A258="","",SUMIFS($BG$2:$BG$2500,$W$2:$W$2500,$A258))</f>
      </c>
      <c r="AR258">
        <f>IF($A258="","",SUMIFS($BH$2:$BH$2500,$W$2:$W$2500,$A258))</f>
      </c>
      <c r="AS258">
        <f>IF($A258="","",SUMIFS($BI$2:$BI$2500,$W$2:$W$2500,$A258))</f>
      </c>
      <c r="AT258">
        <f>IF($A258="","",SUMIFS($BJ$2:$BJ$2500,$W$2:$W$2500,$A258))</f>
      </c>
      <c r="AU258">
        <f>IF($A258="","",SUMIFS($BK$2:$BK$2500,$W$2:$W$2500,$A258))</f>
      </c>
      <c r="AV258">
        <f>IF($A258="","",SUMIFS($BL$2:$BL$2500,$W$2:$W$2500,$A258))</f>
      </c>
      <c r="AW258">
        <f>IF($A258="","",SUMIFS($BM$2:$BM$2500,$W$2:$W$2500,$A258))</f>
      </c>
      <c r="AX258">
        <f>IF($A258="","",SUMIFS($BN$2:$BN$2500,$W$2:$W$2500,$A258))</f>
      </c>
      <c r="AY258">
        <f>IF($A258="","",SUMIFS($BO$2:$BO$2500,$W$2:$W$2500,$A258))</f>
      </c>
      <c r="AZ258">
        <f>IF($A258="","",SUMIFS($BP$2:$BP$2500,$W$2:$W$2500,$A258))</f>
      </c>
      <c r="BA258">
        <f>IF($A258="","",SUMIFS($BQ$2:$BQ$2500,$W$2:$W$2500,$A258))</f>
      </c>
      <c r="BB258">
        <f>IF($A258="","",SUMIFS($BR$2:$BR$2500,$W$2:$W$2500,$A258))</f>
      </c>
      <c r="BC258">
        <f>IF($A258="","",SUMIFS($BS$2:$BS$2500,$W$2:$W$2500,$A258))</f>
      </c>
      <c r="BD258">
        <f>IF($A258="","",SUMIFS($BT$2:$BT$2500,$W$2:$W$2500,$A258))</f>
      </c>
      <c r="BF258">
        <f>IF($Z258="","",INDEX($AO$2:$AO$2000,$Z258))</f>
      </c>
      <c r="BG258">
        <f>IF($Z258="","",INDEX($AP$2:$AP$2000,$Z258))</f>
      </c>
      <c r="BH258">
        <f>IF($Z258="","",INDEX($AQ$2:$AQ$2000,$Z258))</f>
      </c>
      <c r="BI258">
        <f>IF($Z258="","",INDEX($AR$2:$AR$2000,$Z258))</f>
      </c>
      <c r="BJ258">
        <f>IF($Z258="","",INDEX($AS$2:$AS$2000,$Z258))</f>
      </c>
      <c r="BK258">
        <f>IF($Z258="","",INDEX($AT$2:$AT$2000,$Z258))</f>
      </c>
      <c r="BL258">
        <f>IF($Z258="","",INDEX($AU$2:$AU$2000,$Z258))</f>
      </c>
      <c r="BM258">
        <f>IF($Z258="","",INDEX($AV$2:$AV$2000,$Z258))</f>
      </c>
      <c r="BN258">
        <f>IF($Z258="","",INDEX($AW$2:$AW$2000,$Z258))</f>
      </c>
      <c r="BO258">
        <f>IF($Z258="","",INDEX($AX$2:$AX$2000,$Z258))</f>
      </c>
      <c r="BP258">
        <f>IF($Z258="","",INDEX($AY$2:$AY$2000,$Z258))</f>
      </c>
      <c r="BQ258">
        <f>IF($Z258="","",INDEX($AZ$2:$AZ$2000,$Z258))</f>
      </c>
      <c r="BR258">
        <f>IF($Z258="","",INDEX($BA$2:$BA$2000,$Z258))</f>
      </c>
      <c r="BS258">
        <f>IF($Z258="","",INDEX($BB$2:$BB$2000,$Z258))</f>
      </c>
      <c r="BT258">
        <f>IF($Z258="","",INDEX($BC$2:$BC$2000,$Z258))</f>
      </c>
      <c r="BV258">
        <f>IF(OR($A258="",$P258&lt;&gt;"Yes",$AH258="Yes"),"",1+N($AG258))</f>
      </c>
      <c r="BW258">
        <f>IF($A258="","",COUNTIFS($W$2:$W$2500,$A258,$BZ$2:$BZ$2500,"Yes")+COUNTIFS($X$2:$X$2500,$A258,$BY$2:$BY$2500,"Yes"))</f>
      </c>
      <c r="BX258">
        <f>IF(OR($A258="",$P258="Yes"),"",IF(N($BW258)=0,0,1+SUMIFS($CB$2:$CB$2500,$W$2:$W$2500,$A258)+SUMIFS($CA$2:$CA$2500,$X$2:$X$2500,$A258)))</f>
      </c>
      <c r="BY258" t="str">
        <f>IF($Y258="","",INDEX($AH$2:$AH$2000,$Y258)&amp;"")</f>
      </c>
      <c r="BZ258" t="str">
        <f>IF($Z258="","",INDEX($AH$2:$AH$2000,$Z258)&amp;"")</f>
      </c>
      <c r="CA258">
        <f>IF($Y258="","",INDEX($BV$2:$BV$2000,$Y258))</f>
      </c>
      <c r="CB258">
        <f>IF($Z258="","",INDEX($BV$2:$BV$2000,$Z258))</f>
      </c>
    </row>
    <row r="259">
      <c r="A259" t="str">
        <f>IF(TRIM(INDEX(games!$A:$A,ROW()))="","",TRIM(INDEX(games!$A:$A,ROW())))</f>
      </c>
      <c r="B259">
        <f>IF(OR($A259="",INDEX(games!$B:$B,ROW())=""),"",INDEX(games!$B:$B,ROW()))</f>
      </c>
      <c r="C259" t="str">
        <f>IF(OR($A259="",INDEX(games!$C:$C,ROW())=""),"",INDEX(games!$C:$C,ROW()))</f>
      </c>
      <c r="D259">
        <f>IF($A259="","",COUNTIF($W$2:$W$2500,$A259)+COUNTIF($X$2:$X$2500,$A259))</f>
      </c>
      <c r="E259">
        <f>IF($A259="","",IFERROR(MATCH($C259,$R$2:$R$5,0),0))</f>
      </c>
      <c r="F259">
        <f>IF($A259="","",MOD(ROW(),34))</f>
      </c>
      <c r="G259">
        <f>IF($A259="",NA(),IF($C259="Action",$B259,NA()))</f>
      </c>
      <c r="H259">
        <f>IF($A259="",NA(),IF($C259="Action",1+$F259*0.023,NA()))</f>
      </c>
      <c r="I259">
        <f>IF($A259="",NA(),IF($C259="Strategy",$B259,NA()))</f>
      </c>
      <c r="J259">
        <f>IF($A259="",NA(),IF($C259="Strategy",2+$F259*0.023,NA()))</f>
      </c>
      <c r="K259">
        <f>IF($A259="",NA(),IF($C259="Deckbuilder",$B259,NA()))</f>
      </c>
      <c r="L259">
        <f>IF($A259="",NA(),IF($C259="Deckbuilder",3+$F259*0.023,NA()))</f>
      </c>
      <c r="M259">
        <f>IF($A259="",NA(),IF($C259="Traditional",$B259,NA()))</f>
      </c>
      <c r="N259">
        <f>IF($A259="",NA(),IF($C259="Traditional",4+$F259*0.023,NA()))</f>
      </c>
      <c r="O259">
        <f>IF($A259="","",$D259+ROW()/1000000)</f>
      </c>
      <c r="P259" t="str">
        <f>IF(OR($A259="",INDEX(games!$H:$H,ROW())=""),"",INDEX(games!$H:$H,ROW()))</f>
      </c>
      <c r="Q259">
        <f>IF(OR($A259="",$P259&lt;&gt;"Yes"),"",$D259+ROW()/1000000)</f>
      </c>
      <c r="T259">
        <f>IF($Y259="","",INDEX($B$2:$B$2000,$Y259))</f>
      </c>
      <c r="U259">
        <f>IF($Z259="","",INDEX($B$2:$B$2000,$Z259))</f>
      </c>
      <c r="V259">
        <f>IF(OR($T259="",$U259=""),"",$U259-$T259)</f>
      </c>
      <c r="W259" t="str">
        <f>IF(TRIM(INDEX(connections!$A:$A,ROW()))="","",TRIM(INDEX(connections!$A:$A,ROW())))</f>
      </c>
      <c r="X259" t="str">
        <f>IF($W259="","",TRIM(INDEX(connections!$B:$B,ROW())))</f>
      </c>
      <c r="Y259">
        <f>IF($W259="","",IFERROR(MATCH($W259,$A$2:$A$2000,0),""))</f>
      </c>
      <c r="Z259">
        <f>IF($X259="","",IFERROR(MATCH($X259,$A$2:$A$2000,0),""))</f>
      </c>
      <c r="AA259" t="str">
        <f>IF($Y259="","",INDEX($P$2:$P$2000,$Y259))</f>
      </c>
      <c r="AB259" t="str">
        <f>IF($Z259="","",INDEX($P$2:$P$2000,$Z259))</f>
      </c>
      <c r="AC259">
        <f>IF(AND($AA259="Yes",$AB259="Yes"),1,"")</f>
      </c>
      <c r="AD259">
        <f>IF(OR($Y259="",$Z259=""),"",IF(INDEX($C$2:$C$2000,$Y259)=INDEX($C$2:$C$2000,$Z259),0,1))</f>
      </c>
      <c r="AE259">
        <f>IF($AC259&lt;&gt;1,"",IF(AND(INDEX($AG$2:$AG$2000,$Y259)=1,INDEX($AG$2:$AG$2000,$Z259)=1),1,""))</f>
      </c>
      <c r="AG259">
        <f>IF($A259="","",COUNTIFS($W$2:$W$2500,$A259,$AB$2:$AB$2500,"Yes")+COUNTIFS($X$2:$X$2500,$A259,$AA$2:$AA$2500,"Yes"))</f>
      </c>
      <c r="AH259" t="str">
        <f>IF(OR($P259&lt;&gt;"Yes",N($AG259)=0),"",IF(AND($AG259=1,COUNTIFS($W$2:$W$2500,$A259,$AE$2:$AE$2500,1)+COUNTIFS($X$2:$X$2500,$A259,$AE$2:$AE$2500,1)&gt;0),"","Yes"))</f>
      </c>
      <c r="AI259">
        <f>IF($AH259="Yes",$AG259,"")</f>
      </c>
      <c r="AJ259">
        <f>IF($AI259="","",$AI259+ROW()/1000000)</f>
      </c>
      <c r="AK259">
        <f>IF(OR($A259="",$P259="Yes",N($AG259)=0),"",$AG259+ROW()/1000000)</f>
      </c>
      <c r="AL259" t="str">
        <f>IF($A259="","",INDEX(games!$J:$J,ROW())&amp;"")</f>
      </c>
      <c r="AM259">
        <f>IF($A259="","",SUMPRODUCT($AO259:$BD259,'Map Analysis'!$AP$2^{0,1,2,3,4,5,6,7,8,9,10,11,12,13,14,15}))</f>
      </c>
      <c r="AN259">
        <f>IF($A259="","",$AM259+ROW()/10000000)</f>
      </c>
      <c r="AO259">
        <f>IF($A259="","",COUNTIF($W$2:$W$2500,$A259))</f>
      </c>
      <c r="AP259">
        <f>IF($A259="","",SUMIFS($BF$2:$BF$2500,$W$2:$W$2500,$A259))</f>
      </c>
      <c r="AQ259">
        <f>IF($A259="","",SUMIFS($BG$2:$BG$2500,$W$2:$W$2500,$A259))</f>
      </c>
      <c r="AR259">
        <f>IF($A259="","",SUMIFS($BH$2:$BH$2500,$W$2:$W$2500,$A259))</f>
      </c>
      <c r="AS259">
        <f>IF($A259="","",SUMIFS($BI$2:$BI$2500,$W$2:$W$2500,$A259))</f>
      </c>
      <c r="AT259">
        <f>IF($A259="","",SUMIFS($BJ$2:$BJ$2500,$W$2:$W$2500,$A259))</f>
      </c>
      <c r="AU259">
        <f>IF($A259="","",SUMIFS($BK$2:$BK$2500,$W$2:$W$2500,$A259))</f>
      </c>
      <c r="AV259">
        <f>IF($A259="","",SUMIFS($BL$2:$BL$2500,$W$2:$W$2500,$A259))</f>
      </c>
      <c r="AW259">
        <f>IF($A259="","",SUMIFS($BM$2:$BM$2500,$W$2:$W$2500,$A259))</f>
      </c>
      <c r="AX259">
        <f>IF($A259="","",SUMIFS($BN$2:$BN$2500,$W$2:$W$2500,$A259))</f>
      </c>
      <c r="AY259">
        <f>IF($A259="","",SUMIFS($BO$2:$BO$2500,$W$2:$W$2500,$A259))</f>
      </c>
      <c r="AZ259">
        <f>IF($A259="","",SUMIFS($BP$2:$BP$2500,$W$2:$W$2500,$A259))</f>
      </c>
      <c r="BA259">
        <f>IF($A259="","",SUMIFS($BQ$2:$BQ$2500,$W$2:$W$2500,$A259))</f>
      </c>
      <c r="BB259">
        <f>IF($A259="","",SUMIFS($BR$2:$BR$2500,$W$2:$W$2500,$A259))</f>
      </c>
      <c r="BC259">
        <f>IF($A259="","",SUMIFS($BS$2:$BS$2500,$W$2:$W$2500,$A259))</f>
      </c>
      <c r="BD259">
        <f>IF($A259="","",SUMIFS($BT$2:$BT$2500,$W$2:$W$2500,$A259))</f>
      </c>
      <c r="BF259">
        <f>IF($Z259="","",INDEX($AO$2:$AO$2000,$Z259))</f>
      </c>
      <c r="BG259">
        <f>IF($Z259="","",INDEX($AP$2:$AP$2000,$Z259))</f>
      </c>
      <c r="BH259">
        <f>IF($Z259="","",INDEX($AQ$2:$AQ$2000,$Z259))</f>
      </c>
      <c r="BI259">
        <f>IF($Z259="","",INDEX($AR$2:$AR$2000,$Z259))</f>
      </c>
      <c r="BJ259">
        <f>IF($Z259="","",INDEX($AS$2:$AS$2000,$Z259))</f>
      </c>
      <c r="BK259">
        <f>IF($Z259="","",INDEX($AT$2:$AT$2000,$Z259))</f>
      </c>
      <c r="BL259">
        <f>IF($Z259="","",INDEX($AU$2:$AU$2000,$Z259))</f>
      </c>
      <c r="BM259">
        <f>IF($Z259="","",INDEX($AV$2:$AV$2000,$Z259))</f>
      </c>
      <c r="BN259">
        <f>IF($Z259="","",INDEX($AW$2:$AW$2000,$Z259))</f>
      </c>
      <c r="BO259">
        <f>IF($Z259="","",INDEX($AX$2:$AX$2000,$Z259))</f>
      </c>
      <c r="BP259">
        <f>IF($Z259="","",INDEX($AY$2:$AY$2000,$Z259))</f>
      </c>
      <c r="BQ259">
        <f>IF($Z259="","",INDEX($AZ$2:$AZ$2000,$Z259))</f>
      </c>
      <c r="BR259">
        <f>IF($Z259="","",INDEX($BA$2:$BA$2000,$Z259))</f>
      </c>
      <c r="BS259">
        <f>IF($Z259="","",INDEX($BB$2:$BB$2000,$Z259))</f>
      </c>
      <c r="BT259">
        <f>IF($Z259="","",INDEX($BC$2:$BC$2000,$Z259))</f>
      </c>
      <c r="BV259">
        <f>IF(OR($A259="",$P259&lt;&gt;"Yes",$AH259="Yes"),"",1+N($AG259))</f>
      </c>
      <c r="BW259">
        <f>IF($A259="","",COUNTIFS($W$2:$W$2500,$A259,$BZ$2:$BZ$2500,"Yes")+COUNTIFS($X$2:$X$2500,$A259,$BY$2:$BY$2500,"Yes"))</f>
      </c>
      <c r="BX259">
        <f>IF(OR($A259="",$P259="Yes"),"",IF(N($BW259)=0,0,1+SUMIFS($CB$2:$CB$2500,$W$2:$W$2500,$A259)+SUMIFS($CA$2:$CA$2500,$X$2:$X$2500,$A259)))</f>
      </c>
      <c r="BY259" t="str">
        <f>IF($Y259="","",INDEX($AH$2:$AH$2000,$Y259)&amp;"")</f>
      </c>
      <c r="BZ259" t="str">
        <f>IF($Z259="","",INDEX($AH$2:$AH$2000,$Z259)&amp;"")</f>
      </c>
      <c r="CA259">
        <f>IF($Y259="","",INDEX($BV$2:$BV$2000,$Y259))</f>
      </c>
      <c r="CB259">
        <f>IF($Z259="","",INDEX($BV$2:$BV$2000,$Z259))</f>
      </c>
    </row>
    <row r="260">
      <c r="A260" t="str">
        <f>IF(TRIM(INDEX(games!$A:$A,ROW()))="","",TRIM(INDEX(games!$A:$A,ROW())))</f>
      </c>
      <c r="B260">
        <f>IF(OR($A260="",INDEX(games!$B:$B,ROW())=""),"",INDEX(games!$B:$B,ROW()))</f>
      </c>
      <c r="C260" t="str">
        <f>IF(OR($A260="",INDEX(games!$C:$C,ROW())=""),"",INDEX(games!$C:$C,ROW()))</f>
      </c>
      <c r="D260">
        <f>IF($A260="","",COUNTIF($W$2:$W$2500,$A260)+COUNTIF($X$2:$X$2500,$A260))</f>
      </c>
      <c r="E260">
        <f>IF($A260="","",IFERROR(MATCH($C260,$R$2:$R$5,0),0))</f>
      </c>
      <c r="F260">
        <f>IF($A260="","",MOD(ROW(),34))</f>
      </c>
      <c r="G260">
        <f>IF($A260="",NA(),IF($C260="Action",$B260,NA()))</f>
      </c>
      <c r="H260">
        <f>IF($A260="",NA(),IF($C260="Action",1+$F260*0.023,NA()))</f>
      </c>
      <c r="I260">
        <f>IF($A260="",NA(),IF($C260="Strategy",$B260,NA()))</f>
      </c>
      <c r="J260">
        <f>IF($A260="",NA(),IF($C260="Strategy",2+$F260*0.023,NA()))</f>
      </c>
      <c r="K260">
        <f>IF($A260="",NA(),IF($C260="Deckbuilder",$B260,NA()))</f>
      </c>
      <c r="L260">
        <f>IF($A260="",NA(),IF($C260="Deckbuilder",3+$F260*0.023,NA()))</f>
      </c>
      <c r="M260">
        <f>IF($A260="",NA(),IF($C260="Traditional",$B260,NA()))</f>
      </c>
      <c r="N260">
        <f>IF($A260="",NA(),IF($C260="Traditional",4+$F260*0.023,NA()))</f>
      </c>
      <c r="O260">
        <f>IF($A260="","",$D260+ROW()/1000000)</f>
      </c>
      <c r="P260" t="str">
        <f>IF(OR($A260="",INDEX(games!$H:$H,ROW())=""),"",INDEX(games!$H:$H,ROW()))</f>
      </c>
      <c r="Q260">
        <f>IF(OR($A260="",$P260&lt;&gt;"Yes"),"",$D260+ROW()/1000000)</f>
      </c>
      <c r="T260">
        <f>IF($Y260="","",INDEX($B$2:$B$2000,$Y260))</f>
      </c>
      <c r="U260">
        <f>IF($Z260="","",INDEX($B$2:$B$2000,$Z260))</f>
      </c>
      <c r="V260">
        <f>IF(OR($T260="",$U260=""),"",$U260-$T260)</f>
      </c>
      <c r="W260" t="str">
        <f>IF(TRIM(INDEX(connections!$A:$A,ROW()))="","",TRIM(INDEX(connections!$A:$A,ROW())))</f>
      </c>
      <c r="X260" t="str">
        <f>IF($W260="","",TRIM(INDEX(connections!$B:$B,ROW())))</f>
      </c>
      <c r="Y260">
        <f>IF($W260="","",IFERROR(MATCH($W260,$A$2:$A$2000,0),""))</f>
      </c>
      <c r="Z260">
        <f>IF($X260="","",IFERROR(MATCH($X260,$A$2:$A$2000,0),""))</f>
      </c>
      <c r="AA260" t="str">
        <f>IF($Y260="","",INDEX($P$2:$P$2000,$Y260))</f>
      </c>
      <c r="AB260" t="str">
        <f>IF($Z260="","",INDEX($P$2:$P$2000,$Z260))</f>
      </c>
      <c r="AC260">
        <f>IF(AND($AA260="Yes",$AB260="Yes"),1,"")</f>
      </c>
      <c r="AD260">
        <f>IF(OR($Y260="",$Z260=""),"",IF(INDEX($C$2:$C$2000,$Y260)=INDEX($C$2:$C$2000,$Z260),0,1))</f>
      </c>
      <c r="AE260">
        <f>IF($AC260&lt;&gt;1,"",IF(AND(INDEX($AG$2:$AG$2000,$Y260)=1,INDEX($AG$2:$AG$2000,$Z260)=1),1,""))</f>
      </c>
      <c r="AG260">
        <f>IF($A260="","",COUNTIFS($W$2:$W$2500,$A260,$AB$2:$AB$2500,"Yes")+COUNTIFS($X$2:$X$2500,$A260,$AA$2:$AA$2500,"Yes"))</f>
      </c>
      <c r="AH260" t="str">
        <f>IF(OR($P260&lt;&gt;"Yes",N($AG260)=0),"",IF(AND($AG260=1,COUNTIFS($W$2:$W$2500,$A260,$AE$2:$AE$2500,1)+COUNTIFS($X$2:$X$2500,$A260,$AE$2:$AE$2500,1)&gt;0),"","Yes"))</f>
      </c>
      <c r="AI260">
        <f>IF($AH260="Yes",$AG260,"")</f>
      </c>
      <c r="AJ260">
        <f>IF($AI260="","",$AI260+ROW()/1000000)</f>
      </c>
      <c r="AK260">
        <f>IF(OR($A260="",$P260="Yes",N($AG260)=0),"",$AG260+ROW()/1000000)</f>
      </c>
      <c r="AL260" t="str">
        <f>IF($A260="","",INDEX(games!$J:$J,ROW())&amp;"")</f>
      </c>
      <c r="AM260">
        <f>IF($A260="","",SUMPRODUCT($AO260:$BD260,'Map Analysis'!$AP$2^{0,1,2,3,4,5,6,7,8,9,10,11,12,13,14,15}))</f>
      </c>
      <c r="AN260">
        <f>IF($A260="","",$AM260+ROW()/10000000)</f>
      </c>
      <c r="AO260">
        <f>IF($A260="","",COUNTIF($W$2:$W$2500,$A260))</f>
      </c>
      <c r="AP260">
        <f>IF($A260="","",SUMIFS($BF$2:$BF$2500,$W$2:$W$2500,$A260))</f>
      </c>
      <c r="AQ260">
        <f>IF($A260="","",SUMIFS($BG$2:$BG$2500,$W$2:$W$2500,$A260))</f>
      </c>
      <c r="AR260">
        <f>IF($A260="","",SUMIFS($BH$2:$BH$2500,$W$2:$W$2500,$A260))</f>
      </c>
      <c r="AS260">
        <f>IF($A260="","",SUMIFS($BI$2:$BI$2500,$W$2:$W$2500,$A260))</f>
      </c>
      <c r="AT260">
        <f>IF($A260="","",SUMIFS($BJ$2:$BJ$2500,$W$2:$W$2500,$A260))</f>
      </c>
      <c r="AU260">
        <f>IF($A260="","",SUMIFS($BK$2:$BK$2500,$W$2:$W$2500,$A260))</f>
      </c>
      <c r="AV260">
        <f>IF($A260="","",SUMIFS($BL$2:$BL$2500,$W$2:$W$2500,$A260))</f>
      </c>
      <c r="AW260">
        <f>IF($A260="","",SUMIFS($BM$2:$BM$2500,$W$2:$W$2500,$A260))</f>
      </c>
      <c r="AX260">
        <f>IF($A260="","",SUMIFS($BN$2:$BN$2500,$W$2:$W$2500,$A260))</f>
      </c>
      <c r="AY260">
        <f>IF($A260="","",SUMIFS($BO$2:$BO$2500,$W$2:$W$2500,$A260))</f>
      </c>
      <c r="AZ260">
        <f>IF($A260="","",SUMIFS($BP$2:$BP$2500,$W$2:$W$2500,$A260))</f>
      </c>
      <c r="BA260">
        <f>IF($A260="","",SUMIFS($BQ$2:$BQ$2500,$W$2:$W$2500,$A260))</f>
      </c>
      <c r="BB260">
        <f>IF($A260="","",SUMIFS($BR$2:$BR$2500,$W$2:$W$2500,$A260))</f>
      </c>
      <c r="BC260">
        <f>IF($A260="","",SUMIFS($BS$2:$BS$2500,$W$2:$W$2500,$A260))</f>
      </c>
      <c r="BD260">
        <f>IF($A260="","",SUMIFS($BT$2:$BT$2500,$W$2:$W$2500,$A260))</f>
      </c>
      <c r="BF260">
        <f>IF($Z260="","",INDEX($AO$2:$AO$2000,$Z260))</f>
      </c>
      <c r="BG260">
        <f>IF($Z260="","",INDEX($AP$2:$AP$2000,$Z260))</f>
      </c>
      <c r="BH260">
        <f>IF($Z260="","",INDEX($AQ$2:$AQ$2000,$Z260))</f>
      </c>
      <c r="BI260">
        <f>IF($Z260="","",INDEX($AR$2:$AR$2000,$Z260))</f>
      </c>
      <c r="BJ260">
        <f>IF($Z260="","",INDEX($AS$2:$AS$2000,$Z260))</f>
      </c>
      <c r="BK260">
        <f>IF($Z260="","",INDEX($AT$2:$AT$2000,$Z260))</f>
      </c>
      <c r="BL260">
        <f>IF($Z260="","",INDEX($AU$2:$AU$2000,$Z260))</f>
      </c>
      <c r="BM260">
        <f>IF($Z260="","",INDEX($AV$2:$AV$2000,$Z260))</f>
      </c>
      <c r="BN260">
        <f>IF($Z260="","",INDEX($AW$2:$AW$2000,$Z260))</f>
      </c>
      <c r="BO260">
        <f>IF($Z260="","",INDEX($AX$2:$AX$2000,$Z260))</f>
      </c>
      <c r="BP260">
        <f>IF($Z260="","",INDEX($AY$2:$AY$2000,$Z260))</f>
      </c>
      <c r="BQ260">
        <f>IF($Z260="","",INDEX($AZ$2:$AZ$2000,$Z260))</f>
      </c>
      <c r="BR260">
        <f>IF($Z260="","",INDEX($BA$2:$BA$2000,$Z260))</f>
      </c>
      <c r="BS260">
        <f>IF($Z260="","",INDEX($BB$2:$BB$2000,$Z260))</f>
      </c>
      <c r="BT260">
        <f>IF($Z260="","",INDEX($BC$2:$BC$2000,$Z260))</f>
      </c>
      <c r="BV260">
        <f>IF(OR($A260="",$P260&lt;&gt;"Yes",$AH260="Yes"),"",1+N($AG260))</f>
      </c>
      <c r="BW260">
        <f>IF($A260="","",COUNTIFS($W$2:$W$2500,$A260,$BZ$2:$BZ$2500,"Yes")+COUNTIFS($X$2:$X$2500,$A260,$BY$2:$BY$2500,"Yes"))</f>
      </c>
      <c r="BX260">
        <f>IF(OR($A260="",$P260="Yes"),"",IF(N($BW260)=0,0,1+SUMIFS($CB$2:$CB$2500,$W$2:$W$2500,$A260)+SUMIFS($CA$2:$CA$2500,$X$2:$X$2500,$A260)))</f>
      </c>
      <c r="BY260" t="str">
        <f>IF($Y260="","",INDEX($AH$2:$AH$2000,$Y260)&amp;"")</f>
      </c>
      <c r="BZ260" t="str">
        <f>IF($Z260="","",INDEX($AH$2:$AH$2000,$Z260)&amp;"")</f>
      </c>
      <c r="CA260">
        <f>IF($Y260="","",INDEX($BV$2:$BV$2000,$Y260))</f>
      </c>
      <c r="CB260">
        <f>IF($Z260="","",INDEX($BV$2:$BV$2000,$Z260))</f>
      </c>
    </row>
    <row r="261">
      <c r="A261" t="str">
        <f>IF(TRIM(INDEX(games!$A:$A,ROW()))="","",TRIM(INDEX(games!$A:$A,ROW())))</f>
      </c>
      <c r="B261">
        <f>IF(OR($A261="",INDEX(games!$B:$B,ROW())=""),"",INDEX(games!$B:$B,ROW()))</f>
      </c>
      <c r="C261" t="str">
        <f>IF(OR($A261="",INDEX(games!$C:$C,ROW())=""),"",INDEX(games!$C:$C,ROW()))</f>
      </c>
      <c r="D261">
        <f>IF($A261="","",COUNTIF($W$2:$W$2500,$A261)+COUNTIF($X$2:$X$2500,$A261))</f>
      </c>
      <c r="E261">
        <f>IF($A261="","",IFERROR(MATCH($C261,$R$2:$R$5,0),0))</f>
      </c>
      <c r="F261">
        <f>IF($A261="","",MOD(ROW(),34))</f>
      </c>
      <c r="G261">
        <f>IF($A261="",NA(),IF($C261="Action",$B261,NA()))</f>
      </c>
      <c r="H261">
        <f>IF($A261="",NA(),IF($C261="Action",1+$F261*0.023,NA()))</f>
      </c>
      <c r="I261">
        <f>IF($A261="",NA(),IF($C261="Strategy",$B261,NA()))</f>
      </c>
      <c r="J261">
        <f>IF($A261="",NA(),IF($C261="Strategy",2+$F261*0.023,NA()))</f>
      </c>
      <c r="K261">
        <f>IF($A261="",NA(),IF($C261="Deckbuilder",$B261,NA()))</f>
      </c>
      <c r="L261">
        <f>IF($A261="",NA(),IF($C261="Deckbuilder",3+$F261*0.023,NA()))</f>
      </c>
      <c r="M261">
        <f>IF($A261="",NA(),IF($C261="Traditional",$B261,NA()))</f>
      </c>
      <c r="N261">
        <f>IF($A261="",NA(),IF($C261="Traditional",4+$F261*0.023,NA()))</f>
      </c>
      <c r="O261">
        <f>IF($A261="","",$D261+ROW()/1000000)</f>
      </c>
      <c r="P261" t="str">
        <f>IF(OR($A261="",INDEX(games!$H:$H,ROW())=""),"",INDEX(games!$H:$H,ROW()))</f>
      </c>
      <c r="Q261">
        <f>IF(OR($A261="",$P261&lt;&gt;"Yes"),"",$D261+ROW()/1000000)</f>
      </c>
      <c r="T261">
        <f>IF($Y261="","",INDEX($B$2:$B$2000,$Y261))</f>
      </c>
      <c r="U261">
        <f>IF($Z261="","",INDEX($B$2:$B$2000,$Z261))</f>
      </c>
      <c r="V261">
        <f>IF(OR($T261="",$U261=""),"",$U261-$T261)</f>
      </c>
      <c r="W261" t="str">
        <f>IF(TRIM(INDEX(connections!$A:$A,ROW()))="","",TRIM(INDEX(connections!$A:$A,ROW())))</f>
      </c>
      <c r="X261" t="str">
        <f>IF($W261="","",TRIM(INDEX(connections!$B:$B,ROW())))</f>
      </c>
      <c r="Y261">
        <f>IF($W261="","",IFERROR(MATCH($W261,$A$2:$A$2000,0),""))</f>
      </c>
      <c r="Z261">
        <f>IF($X261="","",IFERROR(MATCH($X261,$A$2:$A$2000,0),""))</f>
      </c>
      <c r="AA261" t="str">
        <f>IF($Y261="","",INDEX($P$2:$P$2000,$Y261))</f>
      </c>
      <c r="AB261" t="str">
        <f>IF($Z261="","",INDEX($P$2:$P$2000,$Z261))</f>
      </c>
      <c r="AC261">
        <f>IF(AND($AA261="Yes",$AB261="Yes"),1,"")</f>
      </c>
      <c r="AD261">
        <f>IF(OR($Y261="",$Z261=""),"",IF(INDEX($C$2:$C$2000,$Y261)=INDEX($C$2:$C$2000,$Z261),0,1))</f>
      </c>
      <c r="AE261">
        <f>IF($AC261&lt;&gt;1,"",IF(AND(INDEX($AG$2:$AG$2000,$Y261)=1,INDEX($AG$2:$AG$2000,$Z261)=1),1,""))</f>
      </c>
      <c r="AG261">
        <f>IF($A261="","",COUNTIFS($W$2:$W$2500,$A261,$AB$2:$AB$2500,"Yes")+COUNTIFS($X$2:$X$2500,$A261,$AA$2:$AA$2500,"Yes"))</f>
      </c>
      <c r="AH261" t="str">
        <f>IF(OR($P261&lt;&gt;"Yes",N($AG261)=0),"",IF(AND($AG261=1,COUNTIFS($W$2:$W$2500,$A261,$AE$2:$AE$2500,1)+COUNTIFS($X$2:$X$2500,$A261,$AE$2:$AE$2500,1)&gt;0),"","Yes"))</f>
      </c>
      <c r="AI261">
        <f>IF($AH261="Yes",$AG261,"")</f>
      </c>
      <c r="AJ261">
        <f>IF($AI261="","",$AI261+ROW()/1000000)</f>
      </c>
      <c r="AK261">
        <f>IF(OR($A261="",$P261="Yes",N($AG261)=0),"",$AG261+ROW()/1000000)</f>
      </c>
      <c r="AL261" t="str">
        <f>IF($A261="","",INDEX(games!$J:$J,ROW())&amp;"")</f>
      </c>
      <c r="AM261">
        <f>IF($A261="","",SUMPRODUCT($AO261:$BD261,'Map Analysis'!$AP$2^{0,1,2,3,4,5,6,7,8,9,10,11,12,13,14,15}))</f>
      </c>
      <c r="AN261">
        <f>IF($A261="","",$AM261+ROW()/10000000)</f>
      </c>
      <c r="AO261">
        <f>IF($A261="","",COUNTIF($W$2:$W$2500,$A261))</f>
      </c>
      <c r="AP261">
        <f>IF($A261="","",SUMIFS($BF$2:$BF$2500,$W$2:$W$2500,$A261))</f>
      </c>
      <c r="AQ261">
        <f>IF($A261="","",SUMIFS($BG$2:$BG$2500,$W$2:$W$2500,$A261))</f>
      </c>
      <c r="AR261">
        <f>IF($A261="","",SUMIFS($BH$2:$BH$2500,$W$2:$W$2500,$A261))</f>
      </c>
      <c r="AS261">
        <f>IF($A261="","",SUMIFS($BI$2:$BI$2500,$W$2:$W$2500,$A261))</f>
      </c>
      <c r="AT261">
        <f>IF($A261="","",SUMIFS($BJ$2:$BJ$2500,$W$2:$W$2500,$A261))</f>
      </c>
      <c r="AU261">
        <f>IF($A261="","",SUMIFS($BK$2:$BK$2500,$W$2:$W$2500,$A261))</f>
      </c>
      <c r="AV261">
        <f>IF($A261="","",SUMIFS($BL$2:$BL$2500,$W$2:$W$2500,$A261))</f>
      </c>
      <c r="AW261">
        <f>IF($A261="","",SUMIFS($BM$2:$BM$2500,$W$2:$W$2500,$A261))</f>
      </c>
      <c r="AX261">
        <f>IF($A261="","",SUMIFS($BN$2:$BN$2500,$W$2:$W$2500,$A261))</f>
      </c>
      <c r="AY261">
        <f>IF($A261="","",SUMIFS($BO$2:$BO$2500,$W$2:$W$2500,$A261))</f>
      </c>
      <c r="AZ261">
        <f>IF($A261="","",SUMIFS($BP$2:$BP$2500,$W$2:$W$2500,$A261))</f>
      </c>
      <c r="BA261">
        <f>IF($A261="","",SUMIFS($BQ$2:$BQ$2500,$W$2:$W$2500,$A261))</f>
      </c>
      <c r="BB261">
        <f>IF($A261="","",SUMIFS($BR$2:$BR$2500,$W$2:$W$2500,$A261))</f>
      </c>
      <c r="BC261">
        <f>IF($A261="","",SUMIFS($BS$2:$BS$2500,$W$2:$W$2500,$A261))</f>
      </c>
      <c r="BD261">
        <f>IF($A261="","",SUMIFS($BT$2:$BT$2500,$W$2:$W$2500,$A261))</f>
      </c>
      <c r="BF261">
        <f>IF($Z261="","",INDEX($AO$2:$AO$2000,$Z261))</f>
      </c>
      <c r="BG261">
        <f>IF($Z261="","",INDEX($AP$2:$AP$2000,$Z261))</f>
      </c>
      <c r="BH261">
        <f>IF($Z261="","",INDEX($AQ$2:$AQ$2000,$Z261))</f>
      </c>
      <c r="BI261">
        <f>IF($Z261="","",INDEX($AR$2:$AR$2000,$Z261))</f>
      </c>
      <c r="BJ261">
        <f>IF($Z261="","",INDEX($AS$2:$AS$2000,$Z261))</f>
      </c>
      <c r="BK261">
        <f>IF($Z261="","",INDEX($AT$2:$AT$2000,$Z261))</f>
      </c>
      <c r="BL261">
        <f>IF($Z261="","",INDEX($AU$2:$AU$2000,$Z261))</f>
      </c>
      <c r="BM261">
        <f>IF($Z261="","",INDEX($AV$2:$AV$2000,$Z261))</f>
      </c>
      <c r="BN261">
        <f>IF($Z261="","",INDEX($AW$2:$AW$2000,$Z261))</f>
      </c>
      <c r="BO261">
        <f>IF($Z261="","",INDEX($AX$2:$AX$2000,$Z261))</f>
      </c>
      <c r="BP261">
        <f>IF($Z261="","",INDEX($AY$2:$AY$2000,$Z261))</f>
      </c>
      <c r="BQ261">
        <f>IF($Z261="","",INDEX($AZ$2:$AZ$2000,$Z261))</f>
      </c>
      <c r="BR261">
        <f>IF($Z261="","",INDEX($BA$2:$BA$2000,$Z261))</f>
      </c>
      <c r="BS261">
        <f>IF($Z261="","",INDEX($BB$2:$BB$2000,$Z261))</f>
      </c>
      <c r="BT261">
        <f>IF($Z261="","",INDEX($BC$2:$BC$2000,$Z261))</f>
      </c>
      <c r="BV261">
        <f>IF(OR($A261="",$P261&lt;&gt;"Yes",$AH261="Yes"),"",1+N($AG261))</f>
      </c>
      <c r="BW261">
        <f>IF($A261="","",COUNTIFS($W$2:$W$2500,$A261,$BZ$2:$BZ$2500,"Yes")+COUNTIFS($X$2:$X$2500,$A261,$BY$2:$BY$2500,"Yes"))</f>
      </c>
      <c r="BX261">
        <f>IF(OR($A261="",$P261="Yes"),"",IF(N($BW261)=0,0,1+SUMIFS($CB$2:$CB$2500,$W$2:$W$2500,$A261)+SUMIFS($CA$2:$CA$2500,$X$2:$X$2500,$A261)))</f>
      </c>
      <c r="BY261" t="str">
        <f>IF($Y261="","",INDEX($AH$2:$AH$2000,$Y261)&amp;"")</f>
      </c>
      <c r="BZ261" t="str">
        <f>IF($Z261="","",INDEX($AH$2:$AH$2000,$Z261)&amp;"")</f>
      </c>
      <c r="CA261">
        <f>IF($Y261="","",INDEX($BV$2:$BV$2000,$Y261))</f>
      </c>
      <c r="CB261">
        <f>IF($Z261="","",INDEX($BV$2:$BV$2000,$Z261))</f>
      </c>
    </row>
    <row r="262">
      <c r="A262" t="str">
        <f>IF(TRIM(INDEX(games!$A:$A,ROW()))="","",TRIM(INDEX(games!$A:$A,ROW())))</f>
      </c>
      <c r="B262">
        <f>IF(OR($A262="",INDEX(games!$B:$B,ROW())=""),"",INDEX(games!$B:$B,ROW()))</f>
      </c>
      <c r="C262" t="str">
        <f>IF(OR($A262="",INDEX(games!$C:$C,ROW())=""),"",INDEX(games!$C:$C,ROW()))</f>
      </c>
      <c r="D262">
        <f>IF($A262="","",COUNTIF($W$2:$W$2500,$A262)+COUNTIF($X$2:$X$2500,$A262))</f>
      </c>
      <c r="E262">
        <f>IF($A262="","",IFERROR(MATCH($C262,$R$2:$R$5,0),0))</f>
      </c>
      <c r="F262">
        <f>IF($A262="","",MOD(ROW(),34))</f>
      </c>
      <c r="G262">
        <f>IF($A262="",NA(),IF($C262="Action",$B262,NA()))</f>
      </c>
      <c r="H262">
        <f>IF($A262="",NA(),IF($C262="Action",1+$F262*0.023,NA()))</f>
      </c>
      <c r="I262">
        <f>IF($A262="",NA(),IF($C262="Strategy",$B262,NA()))</f>
      </c>
      <c r="J262">
        <f>IF($A262="",NA(),IF($C262="Strategy",2+$F262*0.023,NA()))</f>
      </c>
      <c r="K262">
        <f>IF($A262="",NA(),IF($C262="Deckbuilder",$B262,NA()))</f>
      </c>
      <c r="L262">
        <f>IF($A262="",NA(),IF($C262="Deckbuilder",3+$F262*0.023,NA()))</f>
      </c>
      <c r="M262">
        <f>IF($A262="",NA(),IF($C262="Traditional",$B262,NA()))</f>
      </c>
      <c r="N262">
        <f>IF($A262="",NA(),IF($C262="Traditional",4+$F262*0.023,NA()))</f>
      </c>
      <c r="O262">
        <f>IF($A262="","",$D262+ROW()/1000000)</f>
      </c>
      <c r="P262" t="str">
        <f>IF(OR($A262="",INDEX(games!$H:$H,ROW())=""),"",INDEX(games!$H:$H,ROW()))</f>
      </c>
      <c r="Q262">
        <f>IF(OR($A262="",$P262&lt;&gt;"Yes"),"",$D262+ROW()/1000000)</f>
      </c>
      <c r="T262">
        <f>IF($Y262="","",INDEX($B$2:$B$2000,$Y262))</f>
      </c>
      <c r="U262">
        <f>IF($Z262="","",INDEX($B$2:$B$2000,$Z262))</f>
      </c>
      <c r="V262">
        <f>IF(OR($T262="",$U262=""),"",$U262-$T262)</f>
      </c>
      <c r="W262" t="str">
        <f>IF(TRIM(INDEX(connections!$A:$A,ROW()))="","",TRIM(INDEX(connections!$A:$A,ROW())))</f>
      </c>
      <c r="X262" t="str">
        <f>IF($W262="","",TRIM(INDEX(connections!$B:$B,ROW())))</f>
      </c>
      <c r="Y262">
        <f>IF($W262="","",IFERROR(MATCH($W262,$A$2:$A$2000,0),""))</f>
      </c>
      <c r="Z262">
        <f>IF($X262="","",IFERROR(MATCH($X262,$A$2:$A$2000,0),""))</f>
      </c>
      <c r="AA262" t="str">
        <f>IF($Y262="","",INDEX($P$2:$P$2000,$Y262))</f>
      </c>
      <c r="AB262" t="str">
        <f>IF($Z262="","",INDEX($P$2:$P$2000,$Z262))</f>
      </c>
      <c r="AC262">
        <f>IF(AND($AA262="Yes",$AB262="Yes"),1,"")</f>
      </c>
      <c r="AD262">
        <f>IF(OR($Y262="",$Z262=""),"",IF(INDEX($C$2:$C$2000,$Y262)=INDEX($C$2:$C$2000,$Z262),0,1))</f>
      </c>
      <c r="AE262">
        <f>IF($AC262&lt;&gt;1,"",IF(AND(INDEX($AG$2:$AG$2000,$Y262)=1,INDEX($AG$2:$AG$2000,$Z262)=1),1,""))</f>
      </c>
      <c r="AG262">
        <f>IF($A262="","",COUNTIFS($W$2:$W$2500,$A262,$AB$2:$AB$2500,"Yes")+COUNTIFS($X$2:$X$2500,$A262,$AA$2:$AA$2500,"Yes"))</f>
      </c>
      <c r="AH262" t="str">
        <f>IF(OR($P262&lt;&gt;"Yes",N($AG262)=0),"",IF(AND($AG262=1,COUNTIFS($W$2:$W$2500,$A262,$AE$2:$AE$2500,1)+COUNTIFS($X$2:$X$2500,$A262,$AE$2:$AE$2500,1)&gt;0),"","Yes"))</f>
      </c>
      <c r="AI262">
        <f>IF($AH262="Yes",$AG262,"")</f>
      </c>
      <c r="AJ262">
        <f>IF($AI262="","",$AI262+ROW()/1000000)</f>
      </c>
      <c r="AK262">
        <f>IF(OR($A262="",$P262="Yes",N($AG262)=0),"",$AG262+ROW()/1000000)</f>
      </c>
      <c r="AL262" t="str">
        <f>IF($A262="","",INDEX(games!$J:$J,ROW())&amp;"")</f>
      </c>
      <c r="AM262">
        <f>IF($A262="","",SUMPRODUCT($AO262:$BD262,'Map Analysis'!$AP$2^{0,1,2,3,4,5,6,7,8,9,10,11,12,13,14,15}))</f>
      </c>
      <c r="AN262">
        <f>IF($A262="","",$AM262+ROW()/10000000)</f>
      </c>
      <c r="AO262">
        <f>IF($A262="","",COUNTIF($W$2:$W$2500,$A262))</f>
      </c>
      <c r="AP262">
        <f>IF($A262="","",SUMIFS($BF$2:$BF$2500,$W$2:$W$2500,$A262))</f>
      </c>
      <c r="AQ262">
        <f>IF($A262="","",SUMIFS($BG$2:$BG$2500,$W$2:$W$2500,$A262))</f>
      </c>
      <c r="AR262">
        <f>IF($A262="","",SUMIFS($BH$2:$BH$2500,$W$2:$W$2500,$A262))</f>
      </c>
      <c r="AS262">
        <f>IF($A262="","",SUMIFS($BI$2:$BI$2500,$W$2:$W$2500,$A262))</f>
      </c>
      <c r="AT262">
        <f>IF($A262="","",SUMIFS($BJ$2:$BJ$2500,$W$2:$W$2500,$A262))</f>
      </c>
      <c r="AU262">
        <f>IF($A262="","",SUMIFS($BK$2:$BK$2500,$W$2:$W$2500,$A262))</f>
      </c>
      <c r="AV262">
        <f>IF($A262="","",SUMIFS($BL$2:$BL$2500,$W$2:$W$2500,$A262))</f>
      </c>
      <c r="AW262">
        <f>IF($A262="","",SUMIFS($BM$2:$BM$2500,$W$2:$W$2500,$A262))</f>
      </c>
      <c r="AX262">
        <f>IF($A262="","",SUMIFS($BN$2:$BN$2500,$W$2:$W$2500,$A262))</f>
      </c>
      <c r="AY262">
        <f>IF($A262="","",SUMIFS($BO$2:$BO$2500,$W$2:$W$2500,$A262))</f>
      </c>
      <c r="AZ262">
        <f>IF($A262="","",SUMIFS($BP$2:$BP$2500,$W$2:$W$2500,$A262))</f>
      </c>
      <c r="BA262">
        <f>IF($A262="","",SUMIFS($BQ$2:$BQ$2500,$W$2:$W$2500,$A262))</f>
      </c>
      <c r="BB262">
        <f>IF($A262="","",SUMIFS($BR$2:$BR$2500,$W$2:$W$2500,$A262))</f>
      </c>
      <c r="BC262">
        <f>IF($A262="","",SUMIFS($BS$2:$BS$2500,$W$2:$W$2500,$A262))</f>
      </c>
      <c r="BD262">
        <f>IF($A262="","",SUMIFS($BT$2:$BT$2500,$W$2:$W$2500,$A262))</f>
      </c>
      <c r="BF262">
        <f>IF($Z262="","",INDEX($AO$2:$AO$2000,$Z262))</f>
      </c>
      <c r="BG262">
        <f>IF($Z262="","",INDEX($AP$2:$AP$2000,$Z262))</f>
      </c>
      <c r="BH262">
        <f>IF($Z262="","",INDEX($AQ$2:$AQ$2000,$Z262))</f>
      </c>
      <c r="BI262">
        <f>IF($Z262="","",INDEX($AR$2:$AR$2000,$Z262))</f>
      </c>
      <c r="BJ262">
        <f>IF($Z262="","",INDEX($AS$2:$AS$2000,$Z262))</f>
      </c>
      <c r="BK262">
        <f>IF($Z262="","",INDEX($AT$2:$AT$2000,$Z262))</f>
      </c>
      <c r="BL262">
        <f>IF($Z262="","",INDEX($AU$2:$AU$2000,$Z262))</f>
      </c>
      <c r="BM262">
        <f>IF($Z262="","",INDEX($AV$2:$AV$2000,$Z262))</f>
      </c>
      <c r="BN262">
        <f>IF($Z262="","",INDEX($AW$2:$AW$2000,$Z262))</f>
      </c>
      <c r="BO262">
        <f>IF($Z262="","",INDEX($AX$2:$AX$2000,$Z262))</f>
      </c>
      <c r="BP262">
        <f>IF($Z262="","",INDEX($AY$2:$AY$2000,$Z262))</f>
      </c>
      <c r="BQ262">
        <f>IF($Z262="","",INDEX($AZ$2:$AZ$2000,$Z262))</f>
      </c>
      <c r="BR262">
        <f>IF($Z262="","",INDEX($BA$2:$BA$2000,$Z262))</f>
      </c>
      <c r="BS262">
        <f>IF($Z262="","",INDEX($BB$2:$BB$2000,$Z262))</f>
      </c>
      <c r="BT262">
        <f>IF($Z262="","",INDEX($BC$2:$BC$2000,$Z262))</f>
      </c>
      <c r="BV262">
        <f>IF(OR($A262="",$P262&lt;&gt;"Yes",$AH262="Yes"),"",1+N($AG262))</f>
      </c>
      <c r="BW262">
        <f>IF($A262="","",COUNTIFS($W$2:$W$2500,$A262,$BZ$2:$BZ$2500,"Yes")+COUNTIFS($X$2:$X$2500,$A262,$BY$2:$BY$2500,"Yes"))</f>
      </c>
      <c r="BX262">
        <f>IF(OR($A262="",$P262="Yes"),"",IF(N($BW262)=0,0,1+SUMIFS($CB$2:$CB$2500,$W$2:$W$2500,$A262)+SUMIFS($CA$2:$CA$2500,$X$2:$X$2500,$A262)))</f>
      </c>
      <c r="BY262" t="str">
        <f>IF($Y262="","",INDEX($AH$2:$AH$2000,$Y262)&amp;"")</f>
      </c>
      <c r="BZ262" t="str">
        <f>IF($Z262="","",INDEX($AH$2:$AH$2000,$Z262)&amp;"")</f>
      </c>
      <c r="CA262">
        <f>IF($Y262="","",INDEX($BV$2:$BV$2000,$Y262))</f>
      </c>
      <c r="CB262">
        <f>IF($Z262="","",INDEX($BV$2:$BV$2000,$Z262))</f>
      </c>
    </row>
    <row r="263">
      <c r="A263" t="str">
        <f>IF(TRIM(INDEX(games!$A:$A,ROW()))="","",TRIM(INDEX(games!$A:$A,ROW())))</f>
      </c>
      <c r="B263">
        <f>IF(OR($A263="",INDEX(games!$B:$B,ROW())=""),"",INDEX(games!$B:$B,ROW()))</f>
      </c>
      <c r="C263" t="str">
        <f>IF(OR($A263="",INDEX(games!$C:$C,ROW())=""),"",INDEX(games!$C:$C,ROW()))</f>
      </c>
      <c r="D263">
        <f>IF($A263="","",COUNTIF($W$2:$W$2500,$A263)+COUNTIF($X$2:$X$2500,$A263))</f>
      </c>
      <c r="E263">
        <f>IF($A263="","",IFERROR(MATCH($C263,$R$2:$R$5,0),0))</f>
      </c>
      <c r="F263">
        <f>IF($A263="","",MOD(ROW(),34))</f>
      </c>
      <c r="G263">
        <f>IF($A263="",NA(),IF($C263="Action",$B263,NA()))</f>
      </c>
      <c r="H263">
        <f>IF($A263="",NA(),IF($C263="Action",1+$F263*0.023,NA()))</f>
      </c>
      <c r="I263">
        <f>IF($A263="",NA(),IF($C263="Strategy",$B263,NA()))</f>
      </c>
      <c r="J263">
        <f>IF($A263="",NA(),IF($C263="Strategy",2+$F263*0.023,NA()))</f>
      </c>
      <c r="K263">
        <f>IF($A263="",NA(),IF($C263="Deckbuilder",$B263,NA()))</f>
      </c>
      <c r="L263">
        <f>IF($A263="",NA(),IF($C263="Deckbuilder",3+$F263*0.023,NA()))</f>
      </c>
      <c r="M263">
        <f>IF($A263="",NA(),IF($C263="Traditional",$B263,NA()))</f>
      </c>
      <c r="N263">
        <f>IF($A263="",NA(),IF($C263="Traditional",4+$F263*0.023,NA()))</f>
      </c>
      <c r="O263">
        <f>IF($A263="","",$D263+ROW()/1000000)</f>
      </c>
      <c r="P263" t="str">
        <f>IF(OR($A263="",INDEX(games!$H:$H,ROW())=""),"",INDEX(games!$H:$H,ROW()))</f>
      </c>
      <c r="Q263">
        <f>IF(OR($A263="",$P263&lt;&gt;"Yes"),"",$D263+ROW()/1000000)</f>
      </c>
      <c r="T263">
        <f>IF($Y263="","",INDEX($B$2:$B$2000,$Y263))</f>
      </c>
      <c r="U263">
        <f>IF($Z263="","",INDEX($B$2:$B$2000,$Z263))</f>
      </c>
      <c r="V263">
        <f>IF(OR($T263="",$U263=""),"",$U263-$T263)</f>
      </c>
      <c r="W263" t="str">
        <f>IF(TRIM(INDEX(connections!$A:$A,ROW()))="","",TRIM(INDEX(connections!$A:$A,ROW())))</f>
      </c>
      <c r="X263" t="str">
        <f>IF($W263="","",TRIM(INDEX(connections!$B:$B,ROW())))</f>
      </c>
      <c r="Y263">
        <f>IF($W263="","",IFERROR(MATCH($W263,$A$2:$A$2000,0),""))</f>
      </c>
      <c r="Z263">
        <f>IF($X263="","",IFERROR(MATCH($X263,$A$2:$A$2000,0),""))</f>
      </c>
      <c r="AA263" t="str">
        <f>IF($Y263="","",INDEX($P$2:$P$2000,$Y263))</f>
      </c>
      <c r="AB263" t="str">
        <f>IF($Z263="","",INDEX($P$2:$P$2000,$Z263))</f>
      </c>
      <c r="AC263">
        <f>IF(AND($AA263="Yes",$AB263="Yes"),1,"")</f>
      </c>
      <c r="AD263">
        <f>IF(OR($Y263="",$Z263=""),"",IF(INDEX($C$2:$C$2000,$Y263)=INDEX($C$2:$C$2000,$Z263),0,1))</f>
      </c>
      <c r="AE263">
        <f>IF($AC263&lt;&gt;1,"",IF(AND(INDEX($AG$2:$AG$2000,$Y263)=1,INDEX($AG$2:$AG$2000,$Z263)=1),1,""))</f>
      </c>
      <c r="AG263">
        <f>IF($A263="","",COUNTIFS($W$2:$W$2500,$A263,$AB$2:$AB$2500,"Yes")+COUNTIFS($X$2:$X$2500,$A263,$AA$2:$AA$2500,"Yes"))</f>
      </c>
      <c r="AH263" t="str">
        <f>IF(OR($P263&lt;&gt;"Yes",N($AG263)=0),"",IF(AND($AG263=1,COUNTIFS($W$2:$W$2500,$A263,$AE$2:$AE$2500,1)+COUNTIFS($X$2:$X$2500,$A263,$AE$2:$AE$2500,1)&gt;0),"","Yes"))</f>
      </c>
      <c r="AI263">
        <f>IF($AH263="Yes",$AG263,"")</f>
      </c>
      <c r="AJ263">
        <f>IF($AI263="","",$AI263+ROW()/1000000)</f>
      </c>
      <c r="AK263">
        <f>IF(OR($A263="",$P263="Yes",N($AG263)=0),"",$AG263+ROW()/1000000)</f>
      </c>
      <c r="AL263" t="str">
        <f>IF($A263="","",INDEX(games!$J:$J,ROW())&amp;"")</f>
      </c>
      <c r="AM263">
        <f>IF($A263="","",SUMPRODUCT($AO263:$BD263,'Map Analysis'!$AP$2^{0,1,2,3,4,5,6,7,8,9,10,11,12,13,14,15}))</f>
      </c>
      <c r="AN263">
        <f>IF($A263="","",$AM263+ROW()/10000000)</f>
      </c>
      <c r="AO263">
        <f>IF($A263="","",COUNTIF($W$2:$W$2500,$A263))</f>
      </c>
      <c r="AP263">
        <f>IF($A263="","",SUMIFS($BF$2:$BF$2500,$W$2:$W$2500,$A263))</f>
      </c>
      <c r="AQ263">
        <f>IF($A263="","",SUMIFS($BG$2:$BG$2500,$W$2:$W$2500,$A263))</f>
      </c>
      <c r="AR263">
        <f>IF($A263="","",SUMIFS($BH$2:$BH$2500,$W$2:$W$2500,$A263))</f>
      </c>
      <c r="AS263">
        <f>IF($A263="","",SUMIFS($BI$2:$BI$2500,$W$2:$W$2500,$A263))</f>
      </c>
      <c r="AT263">
        <f>IF($A263="","",SUMIFS($BJ$2:$BJ$2500,$W$2:$W$2500,$A263))</f>
      </c>
      <c r="AU263">
        <f>IF($A263="","",SUMIFS($BK$2:$BK$2500,$W$2:$W$2500,$A263))</f>
      </c>
      <c r="AV263">
        <f>IF($A263="","",SUMIFS($BL$2:$BL$2500,$W$2:$W$2500,$A263))</f>
      </c>
      <c r="AW263">
        <f>IF($A263="","",SUMIFS($BM$2:$BM$2500,$W$2:$W$2500,$A263))</f>
      </c>
      <c r="AX263">
        <f>IF($A263="","",SUMIFS($BN$2:$BN$2500,$W$2:$W$2500,$A263))</f>
      </c>
      <c r="AY263">
        <f>IF($A263="","",SUMIFS($BO$2:$BO$2500,$W$2:$W$2500,$A263))</f>
      </c>
      <c r="AZ263">
        <f>IF($A263="","",SUMIFS($BP$2:$BP$2500,$W$2:$W$2500,$A263))</f>
      </c>
      <c r="BA263">
        <f>IF($A263="","",SUMIFS($BQ$2:$BQ$2500,$W$2:$W$2500,$A263))</f>
      </c>
      <c r="BB263">
        <f>IF($A263="","",SUMIFS($BR$2:$BR$2500,$W$2:$W$2500,$A263))</f>
      </c>
      <c r="BC263">
        <f>IF($A263="","",SUMIFS($BS$2:$BS$2500,$W$2:$W$2500,$A263))</f>
      </c>
      <c r="BD263">
        <f>IF($A263="","",SUMIFS($BT$2:$BT$2500,$W$2:$W$2500,$A263))</f>
      </c>
      <c r="BF263">
        <f>IF($Z263="","",INDEX($AO$2:$AO$2000,$Z263))</f>
      </c>
      <c r="BG263">
        <f>IF($Z263="","",INDEX($AP$2:$AP$2000,$Z263))</f>
      </c>
      <c r="BH263">
        <f>IF($Z263="","",INDEX($AQ$2:$AQ$2000,$Z263))</f>
      </c>
      <c r="BI263">
        <f>IF($Z263="","",INDEX($AR$2:$AR$2000,$Z263))</f>
      </c>
      <c r="BJ263">
        <f>IF($Z263="","",INDEX($AS$2:$AS$2000,$Z263))</f>
      </c>
      <c r="BK263">
        <f>IF($Z263="","",INDEX($AT$2:$AT$2000,$Z263))</f>
      </c>
      <c r="BL263">
        <f>IF($Z263="","",INDEX($AU$2:$AU$2000,$Z263))</f>
      </c>
      <c r="BM263">
        <f>IF($Z263="","",INDEX($AV$2:$AV$2000,$Z263))</f>
      </c>
      <c r="BN263">
        <f>IF($Z263="","",INDEX($AW$2:$AW$2000,$Z263))</f>
      </c>
      <c r="BO263">
        <f>IF($Z263="","",INDEX($AX$2:$AX$2000,$Z263))</f>
      </c>
      <c r="BP263">
        <f>IF($Z263="","",INDEX($AY$2:$AY$2000,$Z263))</f>
      </c>
      <c r="BQ263">
        <f>IF($Z263="","",INDEX($AZ$2:$AZ$2000,$Z263))</f>
      </c>
      <c r="BR263">
        <f>IF($Z263="","",INDEX($BA$2:$BA$2000,$Z263))</f>
      </c>
      <c r="BS263">
        <f>IF($Z263="","",INDEX($BB$2:$BB$2000,$Z263))</f>
      </c>
      <c r="BT263">
        <f>IF($Z263="","",INDEX($BC$2:$BC$2000,$Z263))</f>
      </c>
      <c r="BV263">
        <f>IF(OR($A263="",$P263&lt;&gt;"Yes",$AH263="Yes"),"",1+N($AG263))</f>
      </c>
      <c r="BW263">
        <f>IF($A263="","",COUNTIFS($W$2:$W$2500,$A263,$BZ$2:$BZ$2500,"Yes")+COUNTIFS($X$2:$X$2500,$A263,$BY$2:$BY$2500,"Yes"))</f>
      </c>
      <c r="BX263">
        <f>IF(OR($A263="",$P263="Yes"),"",IF(N($BW263)=0,0,1+SUMIFS($CB$2:$CB$2500,$W$2:$W$2500,$A263)+SUMIFS($CA$2:$CA$2500,$X$2:$X$2500,$A263)))</f>
      </c>
      <c r="BY263" t="str">
        <f>IF($Y263="","",INDEX($AH$2:$AH$2000,$Y263)&amp;"")</f>
      </c>
      <c r="BZ263" t="str">
        <f>IF($Z263="","",INDEX($AH$2:$AH$2000,$Z263)&amp;"")</f>
      </c>
      <c r="CA263">
        <f>IF($Y263="","",INDEX($BV$2:$BV$2000,$Y263))</f>
      </c>
      <c r="CB263">
        <f>IF($Z263="","",INDEX($BV$2:$BV$2000,$Z263))</f>
      </c>
    </row>
    <row r="264">
      <c r="A264" t="str">
        <f>IF(TRIM(INDEX(games!$A:$A,ROW()))="","",TRIM(INDEX(games!$A:$A,ROW())))</f>
      </c>
      <c r="B264">
        <f>IF(OR($A264="",INDEX(games!$B:$B,ROW())=""),"",INDEX(games!$B:$B,ROW()))</f>
      </c>
      <c r="C264" t="str">
        <f>IF(OR($A264="",INDEX(games!$C:$C,ROW())=""),"",INDEX(games!$C:$C,ROW()))</f>
      </c>
      <c r="D264">
        <f>IF($A264="","",COUNTIF($W$2:$W$2500,$A264)+COUNTIF($X$2:$X$2500,$A264))</f>
      </c>
      <c r="E264">
        <f>IF($A264="","",IFERROR(MATCH($C264,$R$2:$R$5,0),0))</f>
      </c>
      <c r="F264">
        <f>IF($A264="","",MOD(ROW(),34))</f>
      </c>
      <c r="G264">
        <f>IF($A264="",NA(),IF($C264="Action",$B264,NA()))</f>
      </c>
      <c r="H264">
        <f>IF($A264="",NA(),IF($C264="Action",1+$F264*0.023,NA()))</f>
      </c>
      <c r="I264">
        <f>IF($A264="",NA(),IF($C264="Strategy",$B264,NA()))</f>
      </c>
      <c r="J264">
        <f>IF($A264="",NA(),IF($C264="Strategy",2+$F264*0.023,NA()))</f>
      </c>
      <c r="K264">
        <f>IF($A264="",NA(),IF($C264="Deckbuilder",$B264,NA()))</f>
      </c>
      <c r="L264">
        <f>IF($A264="",NA(),IF($C264="Deckbuilder",3+$F264*0.023,NA()))</f>
      </c>
      <c r="M264">
        <f>IF($A264="",NA(),IF($C264="Traditional",$B264,NA()))</f>
      </c>
      <c r="N264">
        <f>IF($A264="",NA(),IF($C264="Traditional",4+$F264*0.023,NA()))</f>
      </c>
      <c r="O264">
        <f>IF($A264="","",$D264+ROW()/1000000)</f>
      </c>
      <c r="P264" t="str">
        <f>IF(OR($A264="",INDEX(games!$H:$H,ROW())=""),"",INDEX(games!$H:$H,ROW()))</f>
      </c>
      <c r="Q264">
        <f>IF(OR($A264="",$P264&lt;&gt;"Yes"),"",$D264+ROW()/1000000)</f>
      </c>
      <c r="T264">
        <f>IF($Y264="","",INDEX($B$2:$B$2000,$Y264))</f>
      </c>
      <c r="U264">
        <f>IF($Z264="","",INDEX($B$2:$B$2000,$Z264))</f>
      </c>
      <c r="V264">
        <f>IF(OR($T264="",$U264=""),"",$U264-$T264)</f>
      </c>
      <c r="W264" t="str">
        <f>IF(TRIM(INDEX(connections!$A:$A,ROW()))="","",TRIM(INDEX(connections!$A:$A,ROW())))</f>
      </c>
      <c r="X264" t="str">
        <f>IF($W264="","",TRIM(INDEX(connections!$B:$B,ROW())))</f>
      </c>
      <c r="Y264">
        <f>IF($W264="","",IFERROR(MATCH($W264,$A$2:$A$2000,0),""))</f>
      </c>
      <c r="Z264">
        <f>IF($X264="","",IFERROR(MATCH($X264,$A$2:$A$2000,0),""))</f>
      </c>
      <c r="AA264" t="str">
        <f>IF($Y264="","",INDEX($P$2:$P$2000,$Y264))</f>
      </c>
      <c r="AB264" t="str">
        <f>IF($Z264="","",INDEX($P$2:$P$2000,$Z264))</f>
      </c>
      <c r="AC264">
        <f>IF(AND($AA264="Yes",$AB264="Yes"),1,"")</f>
      </c>
      <c r="AD264">
        <f>IF(OR($Y264="",$Z264=""),"",IF(INDEX($C$2:$C$2000,$Y264)=INDEX($C$2:$C$2000,$Z264),0,1))</f>
      </c>
      <c r="AE264">
        <f>IF($AC264&lt;&gt;1,"",IF(AND(INDEX($AG$2:$AG$2000,$Y264)=1,INDEX($AG$2:$AG$2000,$Z264)=1),1,""))</f>
      </c>
      <c r="AG264">
        <f>IF($A264="","",COUNTIFS($W$2:$W$2500,$A264,$AB$2:$AB$2500,"Yes")+COUNTIFS($X$2:$X$2500,$A264,$AA$2:$AA$2500,"Yes"))</f>
      </c>
      <c r="AH264" t="str">
        <f>IF(OR($P264&lt;&gt;"Yes",N($AG264)=0),"",IF(AND($AG264=1,COUNTIFS($W$2:$W$2500,$A264,$AE$2:$AE$2500,1)+COUNTIFS($X$2:$X$2500,$A264,$AE$2:$AE$2500,1)&gt;0),"","Yes"))</f>
      </c>
      <c r="AI264">
        <f>IF($AH264="Yes",$AG264,"")</f>
      </c>
      <c r="AJ264">
        <f>IF($AI264="","",$AI264+ROW()/1000000)</f>
      </c>
      <c r="AK264">
        <f>IF(OR($A264="",$P264="Yes",N($AG264)=0),"",$AG264+ROW()/1000000)</f>
      </c>
      <c r="AL264" t="str">
        <f>IF($A264="","",INDEX(games!$J:$J,ROW())&amp;"")</f>
      </c>
      <c r="AM264">
        <f>IF($A264="","",SUMPRODUCT($AO264:$BD264,'Map Analysis'!$AP$2^{0,1,2,3,4,5,6,7,8,9,10,11,12,13,14,15}))</f>
      </c>
      <c r="AN264">
        <f>IF($A264="","",$AM264+ROW()/10000000)</f>
      </c>
      <c r="AO264">
        <f>IF($A264="","",COUNTIF($W$2:$W$2500,$A264))</f>
      </c>
      <c r="AP264">
        <f>IF($A264="","",SUMIFS($BF$2:$BF$2500,$W$2:$W$2500,$A264))</f>
      </c>
      <c r="AQ264">
        <f>IF($A264="","",SUMIFS($BG$2:$BG$2500,$W$2:$W$2500,$A264))</f>
      </c>
      <c r="AR264">
        <f>IF($A264="","",SUMIFS($BH$2:$BH$2500,$W$2:$W$2500,$A264))</f>
      </c>
      <c r="AS264">
        <f>IF($A264="","",SUMIFS($BI$2:$BI$2500,$W$2:$W$2500,$A264))</f>
      </c>
      <c r="AT264">
        <f>IF($A264="","",SUMIFS($BJ$2:$BJ$2500,$W$2:$W$2500,$A264))</f>
      </c>
      <c r="AU264">
        <f>IF($A264="","",SUMIFS($BK$2:$BK$2500,$W$2:$W$2500,$A264))</f>
      </c>
      <c r="AV264">
        <f>IF($A264="","",SUMIFS($BL$2:$BL$2500,$W$2:$W$2500,$A264))</f>
      </c>
      <c r="AW264">
        <f>IF($A264="","",SUMIFS($BM$2:$BM$2500,$W$2:$W$2500,$A264))</f>
      </c>
      <c r="AX264">
        <f>IF($A264="","",SUMIFS($BN$2:$BN$2500,$W$2:$W$2500,$A264))</f>
      </c>
      <c r="AY264">
        <f>IF($A264="","",SUMIFS($BO$2:$BO$2500,$W$2:$W$2500,$A264))</f>
      </c>
      <c r="AZ264">
        <f>IF($A264="","",SUMIFS($BP$2:$BP$2500,$W$2:$W$2500,$A264))</f>
      </c>
      <c r="BA264">
        <f>IF($A264="","",SUMIFS($BQ$2:$BQ$2500,$W$2:$W$2500,$A264))</f>
      </c>
      <c r="BB264">
        <f>IF($A264="","",SUMIFS($BR$2:$BR$2500,$W$2:$W$2500,$A264))</f>
      </c>
      <c r="BC264">
        <f>IF($A264="","",SUMIFS($BS$2:$BS$2500,$W$2:$W$2500,$A264))</f>
      </c>
      <c r="BD264">
        <f>IF($A264="","",SUMIFS($BT$2:$BT$2500,$W$2:$W$2500,$A264))</f>
      </c>
      <c r="BF264">
        <f>IF($Z264="","",INDEX($AO$2:$AO$2000,$Z264))</f>
      </c>
      <c r="BG264">
        <f>IF($Z264="","",INDEX($AP$2:$AP$2000,$Z264))</f>
      </c>
      <c r="BH264">
        <f>IF($Z264="","",INDEX($AQ$2:$AQ$2000,$Z264))</f>
      </c>
      <c r="BI264">
        <f>IF($Z264="","",INDEX($AR$2:$AR$2000,$Z264))</f>
      </c>
      <c r="BJ264">
        <f>IF($Z264="","",INDEX($AS$2:$AS$2000,$Z264))</f>
      </c>
      <c r="BK264">
        <f>IF($Z264="","",INDEX($AT$2:$AT$2000,$Z264))</f>
      </c>
      <c r="BL264">
        <f>IF($Z264="","",INDEX($AU$2:$AU$2000,$Z264))</f>
      </c>
      <c r="BM264">
        <f>IF($Z264="","",INDEX($AV$2:$AV$2000,$Z264))</f>
      </c>
      <c r="BN264">
        <f>IF($Z264="","",INDEX($AW$2:$AW$2000,$Z264))</f>
      </c>
      <c r="BO264">
        <f>IF($Z264="","",INDEX($AX$2:$AX$2000,$Z264))</f>
      </c>
      <c r="BP264">
        <f>IF($Z264="","",INDEX($AY$2:$AY$2000,$Z264))</f>
      </c>
      <c r="BQ264">
        <f>IF($Z264="","",INDEX($AZ$2:$AZ$2000,$Z264))</f>
      </c>
      <c r="BR264">
        <f>IF($Z264="","",INDEX($BA$2:$BA$2000,$Z264))</f>
      </c>
      <c r="BS264">
        <f>IF($Z264="","",INDEX($BB$2:$BB$2000,$Z264))</f>
      </c>
      <c r="BT264">
        <f>IF($Z264="","",INDEX($BC$2:$BC$2000,$Z264))</f>
      </c>
      <c r="BV264">
        <f>IF(OR($A264="",$P264&lt;&gt;"Yes",$AH264="Yes"),"",1+N($AG264))</f>
      </c>
      <c r="BW264">
        <f>IF($A264="","",COUNTIFS($W$2:$W$2500,$A264,$BZ$2:$BZ$2500,"Yes")+COUNTIFS($X$2:$X$2500,$A264,$BY$2:$BY$2500,"Yes"))</f>
      </c>
      <c r="BX264">
        <f>IF(OR($A264="",$P264="Yes"),"",IF(N($BW264)=0,0,1+SUMIFS($CB$2:$CB$2500,$W$2:$W$2500,$A264)+SUMIFS($CA$2:$CA$2500,$X$2:$X$2500,$A264)))</f>
      </c>
      <c r="BY264" t="str">
        <f>IF($Y264="","",INDEX($AH$2:$AH$2000,$Y264)&amp;"")</f>
      </c>
      <c r="BZ264" t="str">
        <f>IF($Z264="","",INDEX($AH$2:$AH$2000,$Z264)&amp;"")</f>
      </c>
      <c r="CA264">
        <f>IF($Y264="","",INDEX($BV$2:$BV$2000,$Y264))</f>
      </c>
      <c r="CB264">
        <f>IF($Z264="","",INDEX($BV$2:$BV$2000,$Z264))</f>
      </c>
    </row>
    <row r="265">
      <c r="A265" t="str">
        <f>IF(TRIM(INDEX(games!$A:$A,ROW()))="","",TRIM(INDEX(games!$A:$A,ROW())))</f>
      </c>
      <c r="B265">
        <f>IF(OR($A265="",INDEX(games!$B:$B,ROW())=""),"",INDEX(games!$B:$B,ROW()))</f>
      </c>
      <c r="C265" t="str">
        <f>IF(OR($A265="",INDEX(games!$C:$C,ROW())=""),"",INDEX(games!$C:$C,ROW()))</f>
      </c>
      <c r="D265">
        <f>IF($A265="","",COUNTIF($W$2:$W$2500,$A265)+COUNTIF($X$2:$X$2500,$A265))</f>
      </c>
      <c r="E265">
        <f>IF($A265="","",IFERROR(MATCH($C265,$R$2:$R$5,0),0))</f>
      </c>
      <c r="F265">
        <f>IF($A265="","",MOD(ROW(),34))</f>
      </c>
      <c r="G265">
        <f>IF($A265="",NA(),IF($C265="Action",$B265,NA()))</f>
      </c>
      <c r="H265">
        <f>IF($A265="",NA(),IF($C265="Action",1+$F265*0.023,NA()))</f>
      </c>
      <c r="I265">
        <f>IF($A265="",NA(),IF($C265="Strategy",$B265,NA()))</f>
      </c>
      <c r="J265">
        <f>IF($A265="",NA(),IF($C265="Strategy",2+$F265*0.023,NA()))</f>
      </c>
      <c r="K265">
        <f>IF($A265="",NA(),IF($C265="Deckbuilder",$B265,NA()))</f>
      </c>
      <c r="L265">
        <f>IF($A265="",NA(),IF($C265="Deckbuilder",3+$F265*0.023,NA()))</f>
      </c>
      <c r="M265">
        <f>IF($A265="",NA(),IF($C265="Traditional",$B265,NA()))</f>
      </c>
      <c r="N265">
        <f>IF($A265="",NA(),IF($C265="Traditional",4+$F265*0.023,NA()))</f>
      </c>
      <c r="O265">
        <f>IF($A265="","",$D265+ROW()/1000000)</f>
      </c>
      <c r="P265" t="str">
        <f>IF(OR($A265="",INDEX(games!$H:$H,ROW())=""),"",INDEX(games!$H:$H,ROW()))</f>
      </c>
      <c r="Q265">
        <f>IF(OR($A265="",$P265&lt;&gt;"Yes"),"",$D265+ROW()/1000000)</f>
      </c>
      <c r="T265">
        <f>IF($Y265="","",INDEX($B$2:$B$2000,$Y265))</f>
      </c>
      <c r="U265">
        <f>IF($Z265="","",INDEX($B$2:$B$2000,$Z265))</f>
      </c>
      <c r="V265">
        <f>IF(OR($T265="",$U265=""),"",$U265-$T265)</f>
      </c>
      <c r="W265" t="str">
        <f>IF(TRIM(INDEX(connections!$A:$A,ROW()))="","",TRIM(INDEX(connections!$A:$A,ROW())))</f>
      </c>
      <c r="X265" t="str">
        <f>IF($W265="","",TRIM(INDEX(connections!$B:$B,ROW())))</f>
      </c>
      <c r="Y265">
        <f>IF($W265="","",IFERROR(MATCH($W265,$A$2:$A$2000,0),""))</f>
      </c>
      <c r="Z265">
        <f>IF($X265="","",IFERROR(MATCH($X265,$A$2:$A$2000,0),""))</f>
      </c>
      <c r="AA265" t="str">
        <f>IF($Y265="","",INDEX($P$2:$P$2000,$Y265))</f>
      </c>
      <c r="AB265" t="str">
        <f>IF($Z265="","",INDEX($P$2:$P$2000,$Z265))</f>
      </c>
      <c r="AC265">
        <f>IF(AND($AA265="Yes",$AB265="Yes"),1,"")</f>
      </c>
      <c r="AD265">
        <f>IF(OR($Y265="",$Z265=""),"",IF(INDEX($C$2:$C$2000,$Y265)=INDEX($C$2:$C$2000,$Z265),0,1))</f>
      </c>
      <c r="AE265">
        <f>IF($AC265&lt;&gt;1,"",IF(AND(INDEX($AG$2:$AG$2000,$Y265)=1,INDEX($AG$2:$AG$2000,$Z265)=1),1,""))</f>
      </c>
      <c r="AG265">
        <f>IF($A265="","",COUNTIFS($W$2:$W$2500,$A265,$AB$2:$AB$2500,"Yes")+COUNTIFS($X$2:$X$2500,$A265,$AA$2:$AA$2500,"Yes"))</f>
      </c>
      <c r="AH265" t="str">
        <f>IF(OR($P265&lt;&gt;"Yes",N($AG265)=0),"",IF(AND($AG265=1,COUNTIFS($W$2:$W$2500,$A265,$AE$2:$AE$2500,1)+COUNTIFS($X$2:$X$2500,$A265,$AE$2:$AE$2500,1)&gt;0),"","Yes"))</f>
      </c>
      <c r="AI265">
        <f>IF($AH265="Yes",$AG265,"")</f>
      </c>
      <c r="AJ265">
        <f>IF($AI265="","",$AI265+ROW()/1000000)</f>
      </c>
      <c r="AK265">
        <f>IF(OR($A265="",$P265="Yes",N($AG265)=0),"",$AG265+ROW()/1000000)</f>
      </c>
      <c r="AL265" t="str">
        <f>IF($A265="","",INDEX(games!$J:$J,ROW())&amp;"")</f>
      </c>
      <c r="AM265">
        <f>IF($A265="","",SUMPRODUCT($AO265:$BD265,'Map Analysis'!$AP$2^{0,1,2,3,4,5,6,7,8,9,10,11,12,13,14,15}))</f>
      </c>
      <c r="AN265">
        <f>IF($A265="","",$AM265+ROW()/10000000)</f>
      </c>
      <c r="AO265">
        <f>IF($A265="","",COUNTIF($W$2:$W$2500,$A265))</f>
      </c>
      <c r="AP265">
        <f>IF($A265="","",SUMIFS($BF$2:$BF$2500,$W$2:$W$2500,$A265))</f>
      </c>
      <c r="AQ265">
        <f>IF($A265="","",SUMIFS($BG$2:$BG$2500,$W$2:$W$2500,$A265))</f>
      </c>
      <c r="AR265">
        <f>IF($A265="","",SUMIFS($BH$2:$BH$2500,$W$2:$W$2500,$A265))</f>
      </c>
      <c r="AS265">
        <f>IF($A265="","",SUMIFS($BI$2:$BI$2500,$W$2:$W$2500,$A265))</f>
      </c>
      <c r="AT265">
        <f>IF($A265="","",SUMIFS($BJ$2:$BJ$2500,$W$2:$W$2500,$A265))</f>
      </c>
      <c r="AU265">
        <f>IF($A265="","",SUMIFS($BK$2:$BK$2500,$W$2:$W$2500,$A265))</f>
      </c>
      <c r="AV265">
        <f>IF($A265="","",SUMIFS($BL$2:$BL$2500,$W$2:$W$2500,$A265))</f>
      </c>
      <c r="AW265">
        <f>IF($A265="","",SUMIFS($BM$2:$BM$2500,$W$2:$W$2500,$A265))</f>
      </c>
      <c r="AX265">
        <f>IF($A265="","",SUMIFS($BN$2:$BN$2500,$W$2:$W$2500,$A265))</f>
      </c>
      <c r="AY265">
        <f>IF($A265="","",SUMIFS($BO$2:$BO$2500,$W$2:$W$2500,$A265))</f>
      </c>
      <c r="AZ265">
        <f>IF($A265="","",SUMIFS($BP$2:$BP$2500,$W$2:$W$2500,$A265))</f>
      </c>
      <c r="BA265">
        <f>IF($A265="","",SUMIFS($BQ$2:$BQ$2500,$W$2:$W$2500,$A265))</f>
      </c>
      <c r="BB265">
        <f>IF($A265="","",SUMIFS($BR$2:$BR$2500,$W$2:$W$2500,$A265))</f>
      </c>
      <c r="BC265">
        <f>IF($A265="","",SUMIFS($BS$2:$BS$2500,$W$2:$W$2500,$A265))</f>
      </c>
      <c r="BD265">
        <f>IF($A265="","",SUMIFS($BT$2:$BT$2500,$W$2:$W$2500,$A265))</f>
      </c>
      <c r="BF265">
        <f>IF($Z265="","",INDEX($AO$2:$AO$2000,$Z265))</f>
      </c>
      <c r="BG265">
        <f>IF($Z265="","",INDEX($AP$2:$AP$2000,$Z265))</f>
      </c>
      <c r="BH265">
        <f>IF($Z265="","",INDEX($AQ$2:$AQ$2000,$Z265))</f>
      </c>
      <c r="BI265">
        <f>IF($Z265="","",INDEX($AR$2:$AR$2000,$Z265))</f>
      </c>
      <c r="BJ265">
        <f>IF($Z265="","",INDEX($AS$2:$AS$2000,$Z265))</f>
      </c>
      <c r="BK265">
        <f>IF($Z265="","",INDEX($AT$2:$AT$2000,$Z265))</f>
      </c>
      <c r="BL265">
        <f>IF($Z265="","",INDEX($AU$2:$AU$2000,$Z265))</f>
      </c>
      <c r="BM265">
        <f>IF($Z265="","",INDEX($AV$2:$AV$2000,$Z265))</f>
      </c>
      <c r="BN265">
        <f>IF($Z265="","",INDEX($AW$2:$AW$2000,$Z265))</f>
      </c>
      <c r="BO265">
        <f>IF($Z265="","",INDEX($AX$2:$AX$2000,$Z265))</f>
      </c>
      <c r="BP265">
        <f>IF($Z265="","",INDEX($AY$2:$AY$2000,$Z265))</f>
      </c>
      <c r="BQ265">
        <f>IF($Z265="","",INDEX($AZ$2:$AZ$2000,$Z265))</f>
      </c>
      <c r="BR265">
        <f>IF($Z265="","",INDEX($BA$2:$BA$2000,$Z265))</f>
      </c>
      <c r="BS265">
        <f>IF($Z265="","",INDEX($BB$2:$BB$2000,$Z265))</f>
      </c>
      <c r="BT265">
        <f>IF($Z265="","",INDEX($BC$2:$BC$2000,$Z265))</f>
      </c>
      <c r="BV265">
        <f>IF(OR($A265="",$P265&lt;&gt;"Yes",$AH265="Yes"),"",1+N($AG265))</f>
      </c>
      <c r="BW265">
        <f>IF($A265="","",COUNTIFS($W$2:$W$2500,$A265,$BZ$2:$BZ$2500,"Yes")+COUNTIFS($X$2:$X$2500,$A265,$BY$2:$BY$2500,"Yes"))</f>
      </c>
      <c r="BX265">
        <f>IF(OR($A265="",$P265="Yes"),"",IF(N($BW265)=0,0,1+SUMIFS($CB$2:$CB$2500,$W$2:$W$2500,$A265)+SUMIFS($CA$2:$CA$2500,$X$2:$X$2500,$A265)))</f>
      </c>
      <c r="BY265" t="str">
        <f>IF($Y265="","",INDEX($AH$2:$AH$2000,$Y265)&amp;"")</f>
      </c>
      <c r="BZ265" t="str">
        <f>IF($Z265="","",INDEX($AH$2:$AH$2000,$Z265)&amp;"")</f>
      </c>
      <c r="CA265">
        <f>IF($Y265="","",INDEX($BV$2:$BV$2000,$Y265))</f>
      </c>
      <c r="CB265">
        <f>IF($Z265="","",INDEX($BV$2:$BV$2000,$Z265))</f>
      </c>
    </row>
    <row r="266">
      <c r="A266" t="str">
        <f>IF(TRIM(INDEX(games!$A:$A,ROW()))="","",TRIM(INDEX(games!$A:$A,ROW())))</f>
      </c>
      <c r="B266">
        <f>IF(OR($A266="",INDEX(games!$B:$B,ROW())=""),"",INDEX(games!$B:$B,ROW()))</f>
      </c>
      <c r="C266" t="str">
        <f>IF(OR($A266="",INDEX(games!$C:$C,ROW())=""),"",INDEX(games!$C:$C,ROW()))</f>
      </c>
      <c r="D266">
        <f>IF($A266="","",COUNTIF($W$2:$W$2500,$A266)+COUNTIF($X$2:$X$2500,$A266))</f>
      </c>
      <c r="E266">
        <f>IF($A266="","",IFERROR(MATCH($C266,$R$2:$R$5,0),0))</f>
      </c>
      <c r="F266">
        <f>IF($A266="","",MOD(ROW(),34))</f>
      </c>
      <c r="G266">
        <f>IF($A266="",NA(),IF($C266="Action",$B266,NA()))</f>
      </c>
      <c r="H266">
        <f>IF($A266="",NA(),IF($C266="Action",1+$F266*0.023,NA()))</f>
      </c>
      <c r="I266">
        <f>IF($A266="",NA(),IF($C266="Strategy",$B266,NA()))</f>
      </c>
      <c r="J266">
        <f>IF($A266="",NA(),IF($C266="Strategy",2+$F266*0.023,NA()))</f>
      </c>
      <c r="K266">
        <f>IF($A266="",NA(),IF($C266="Deckbuilder",$B266,NA()))</f>
      </c>
      <c r="L266">
        <f>IF($A266="",NA(),IF($C266="Deckbuilder",3+$F266*0.023,NA()))</f>
      </c>
      <c r="M266">
        <f>IF($A266="",NA(),IF($C266="Traditional",$B266,NA()))</f>
      </c>
      <c r="N266">
        <f>IF($A266="",NA(),IF($C266="Traditional",4+$F266*0.023,NA()))</f>
      </c>
      <c r="O266">
        <f>IF($A266="","",$D266+ROW()/1000000)</f>
      </c>
      <c r="P266" t="str">
        <f>IF(OR($A266="",INDEX(games!$H:$H,ROW())=""),"",INDEX(games!$H:$H,ROW()))</f>
      </c>
      <c r="Q266">
        <f>IF(OR($A266="",$P266&lt;&gt;"Yes"),"",$D266+ROW()/1000000)</f>
      </c>
      <c r="T266">
        <f>IF($Y266="","",INDEX($B$2:$B$2000,$Y266))</f>
      </c>
      <c r="U266">
        <f>IF($Z266="","",INDEX($B$2:$B$2000,$Z266))</f>
      </c>
      <c r="V266">
        <f>IF(OR($T266="",$U266=""),"",$U266-$T266)</f>
      </c>
      <c r="W266" t="str">
        <f>IF(TRIM(INDEX(connections!$A:$A,ROW()))="","",TRIM(INDEX(connections!$A:$A,ROW())))</f>
      </c>
      <c r="X266" t="str">
        <f>IF($W266="","",TRIM(INDEX(connections!$B:$B,ROW())))</f>
      </c>
      <c r="Y266">
        <f>IF($W266="","",IFERROR(MATCH($W266,$A$2:$A$2000,0),""))</f>
      </c>
      <c r="Z266">
        <f>IF($X266="","",IFERROR(MATCH($X266,$A$2:$A$2000,0),""))</f>
      </c>
      <c r="AA266" t="str">
        <f>IF($Y266="","",INDEX($P$2:$P$2000,$Y266))</f>
      </c>
      <c r="AB266" t="str">
        <f>IF($Z266="","",INDEX($P$2:$P$2000,$Z266))</f>
      </c>
      <c r="AC266">
        <f>IF(AND($AA266="Yes",$AB266="Yes"),1,"")</f>
      </c>
      <c r="AD266">
        <f>IF(OR($Y266="",$Z266=""),"",IF(INDEX($C$2:$C$2000,$Y266)=INDEX($C$2:$C$2000,$Z266),0,1))</f>
      </c>
      <c r="AE266">
        <f>IF($AC266&lt;&gt;1,"",IF(AND(INDEX($AG$2:$AG$2000,$Y266)=1,INDEX($AG$2:$AG$2000,$Z266)=1),1,""))</f>
      </c>
      <c r="AG266">
        <f>IF($A266="","",COUNTIFS($W$2:$W$2500,$A266,$AB$2:$AB$2500,"Yes")+COUNTIFS($X$2:$X$2500,$A266,$AA$2:$AA$2500,"Yes"))</f>
      </c>
      <c r="AH266" t="str">
        <f>IF(OR($P266&lt;&gt;"Yes",N($AG266)=0),"",IF(AND($AG266=1,COUNTIFS($W$2:$W$2500,$A266,$AE$2:$AE$2500,1)+COUNTIFS($X$2:$X$2500,$A266,$AE$2:$AE$2500,1)&gt;0),"","Yes"))</f>
      </c>
      <c r="AI266">
        <f>IF($AH266="Yes",$AG266,"")</f>
      </c>
      <c r="AJ266">
        <f>IF($AI266="","",$AI266+ROW()/1000000)</f>
      </c>
      <c r="AK266">
        <f>IF(OR($A266="",$P266="Yes",N($AG266)=0),"",$AG266+ROW()/1000000)</f>
      </c>
      <c r="AL266" t="str">
        <f>IF($A266="","",INDEX(games!$J:$J,ROW())&amp;"")</f>
      </c>
      <c r="AM266">
        <f>IF($A266="","",SUMPRODUCT($AO266:$BD266,'Map Analysis'!$AP$2^{0,1,2,3,4,5,6,7,8,9,10,11,12,13,14,15}))</f>
      </c>
      <c r="AN266">
        <f>IF($A266="","",$AM266+ROW()/10000000)</f>
      </c>
      <c r="AO266">
        <f>IF($A266="","",COUNTIF($W$2:$W$2500,$A266))</f>
      </c>
      <c r="AP266">
        <f>IF($A266="","",SUMIFS($BF$2:$BF$2500,$W$2:$W$2500,$A266))</f>
      </c>
      <c r="AQ266">
        <f>IF($A266="","",SUMIFS($BG$2:$BG$2500,$W$2:$W$2500,$A266))</f>
      </c>
      <c r="AR266">
        <f>IF($A266="","",SUMIFS($BH$2:$BH$2500,$W$2:$W$2500,$A266))</f>
      </c>
      <c r="AS266">
        <f>IF($A266="","",SUMIFS($BI$2:$BI$2500,$W$2:$W$2500,$A266))</f>
      </c>
      <c r="AT266">
        <f>IF($A266="","",SUMIFS($BJ$2:$BJ$2500,$W$2:$W$2500,$A266))</f>
      </c>
      <c r="AU266">
        <f>IF($A266="","",SUMIFS($BK$2:$BK$2500,$W$2:$W$2500,$A266))</f>
      </c>
      <c r="AV266">
        <f>IF($A266="","",SUMIFS($BL$2:$BL$2500,$W$2:$W$2500,$A266))</f>
      </c>
      <c r="AW266">
        <f>IF($A266="","",SUMIFS($BM$2:$BM$2500,$W$2:$W$2500,$A266))</f>
      </c>
      <c r="AX266">
        <f>IF($A266="","",SUMIFS($BN$2:$BN$2500,$W$2:$W$2500,$A266))</f>
      </c>
      <c r="AY266">
        <f>IF($A266="","",SUMIFS($BO$2:$BO$2500,$W$2:$W$2500,$A266))</f>
      </c>
      <c r="AZ266">
        <f>IF($A266="","",SUMIFS($BP$2:$BP$2500,$W$2:$W$2500,$A266))</f>
      </c>
      <c r="BA266">
        <f>IF($A266="","",SUMIFS($BQ$2:$BQ$2500,$W$2:$W$2500,$A266))</f>
      </c>
      <c r="BB266">
        <f>IF($A266="","",SUMIFS($BR$2:$BR$2500,$W$2:$W$2500,$A266))</f>
      </c>
      <c r="BC266">
        <f>IF($A266="","",SUMIFS($BS$2:$BS$2500,$W$2:$W$2500,$A266))</f>
      </c>
      <c r="BD266">
        <f>IF($A266="","",SUMIFS($BT$2:$BT$2500,$W$2:$W$2500,$A266))</f>
      </c>
      <c r="BF266">
        <f>IF($Z266="","",INDEX($AO$2:$AO$2000,$Z266))</f>
      </c>
      <c r="BG266">
        <f>IF($Z266="","",INDEX($AP$2:$AP$2000,$Z266))</f>
      </c>
      <c r="BH266">
        <f>IF($Z266="","",INDEX($AQ$2:$AQ$2000,$Z266))</f>
      </c>
      <c r="BI266">
        <f>IF($Z266="","",INDEX($AR$2:$AR$2000,$Z266))</f>
      </c>
      <c r="BJ266">
        <f>IF($Z266="","",INDEX($AS$2:$AS$2000,$Z266))</f>
      </c>
      <c r="BK266">
        <f>IF($Z266="","",INDEX($AT$2:$AT$2000,$Z266))</f>
      </c>
      <c r="BL266">
        <f>IF($Z266="","",INDEX($AU$2:$AU$2000,$Z266))</f>
      </c>
      <c r="BM266">
        <f>IF($Z266="","",INDEX($AV$2:$AV$2000,$Z266))</f>
      </c>
      <c r="BN266">
        <f>IF($Z266="","",INDEX($AW$2:$AW$2000,$Z266))</f>
      </c>
      <c r="BO266">
        <f>IF($Z266="","",INDEX($AX$2:$AX$2000,$Z266))</f>
      </c>
      <c r="BP266">
        <f>IF($Z266="","",INDEX($AY$2:$AY$2000,$Z266))</f>
      </c>
      <c r="BQ266">
        <f>IF($Z266="","",INDEX($AZ$2:$AZ$2000,$Z266))</f>
      </c>
      <c r="BR266">
        <f>IF($Z266="","",INDEX($BA$2:$BA$2000,$Z266))</f>
      </c>
      <c r="BS266">
        <f>IF($Z266="","",INDEX($BB$2:$BB$2000,$Z266))</f>
      </c>
      <c r="BT266">
        <f>IF($Z266="","",INDEX($BC$2:$BC$2000,$Z266))</f>
      </c>
      <c r="BV266">
        <f>IF(OR($A266="",$P266&lt;&gt;"Yes",$AH266="Yes"),"",1+N($AG266))</f>
      </c>
      <c r="BW266">
        <f>IF($A266="","",COUNTIFS($W$2:$W$2500,$A266,$BZ$2:$BZ$2500,"Yes")+COUNTIFS($X$2:$X$2500,$A266,$BY$2:$BY$2500,"Yes"))</f>
      </c>
      <c r="BX266">
        <f>IF(OR($A266="",$P266="Yes"),"",IF(N($BW266)=0,0,1+SUMIFS($CB$2:$CB$2500,$W$2:$W$2500,$A266)+SUMIFS($CA$2:$CA$2500,$X$2:$X$2500,$A266)))</f>
      </c>
      <c r="BY266" t="str">
        <f>IF($Y266="","",INDEX($AH$2:$AH$2000,$Y266)&amp;"")</f>
      </c>
      <c r="BZ266" t="str">
        <f>IF($Z266="","",INDEX($AH$2:$AH$2000,$Z266)&amp;"")</f>
      </c>
      <c r="CA266">
        <f>IF($Y266="","",INDEX($BV$2:$BV$2000,$Y266))</f>
      </c>
      <c r="CB266">
        <f>IF($Z266="","",INDEX($BV$2:$BV$2000,$Z266))</f>
      </c>
    </row>
    <row r="267">
      <c r="A267" t="str">
        <f>IF(TRIM(INDEX(games!$A:$A,ROW()))="","",TRIM(INDEX(games!$A:$A,ROW())))</f>
      </c>
      <c r="B267">
        <f>IF(OR($A267="",INDEX(games!$B:$B,ROW())=""),"",INDEX(games!$B:$B,ROW()))</f>
      </c>
      <c r="C267" t="str">
        <f>IF(OR($A267="",INDEX(games!$C:$C,ROW())=""),"",INDEX(games!$C:$C,ROW()))</f>
      </c>
      <c r="D267">
        <f>IF($A267="","",COUNTIF($W$2:$W$2500,$A267)+COUNTIF($X$2:$X$2500,$A267))</f>
      </c>
      <c r="E267">
        <f>IF($A267="","",IFERROR(MATCH($C267,$R$2:$R$5,0),0))</f>
      </c>
      <c r="F267">
        <f>IF($A267="","",MOD(ROW(),34))</f>
      </c>
      <c r="G267">
        <f>IF($A267="",NA(),IF($C267="Action",$B267,NA()))</f>
      </c>
      <c r="H267">
        <f>IF($A267="",NA(),IF($C267="Action",1+$F267*0.023,NA()))</f>
      </c>
      <c r="I267">
        <f>IF($A267="",NA(),IF($C267="Strategy",$B267,NA()))</f>
      </c>
      <c r="J267">
        <f>IF($A267="",NA(),IF($C267="Strategy",2+$F267*0.023,NA()))</f>
      </c>
      <c r="K267">
        <f>IF($A267="",NA(),IF($C267="Deckbuilder",$B267,NA()))</f>
      </c>
      <c r="L267">
        <f>IF($A267="",NA(),IF($C267="Deckbuilder",3+$F267*0.023,NA()))</f>
      </c>
      <c r="M267">
        <f>IF($A267="",NA(),IF($C267="Traditional",$B267,NA()))</f>
      </c>
      <c r="N267">
        <f>IF($A267="",NA(),IF($C267="Traditional",4+$F267*0.023,NA()))</f>
      </c>
      <c r="O267">
        <f>IF($A267="","",$D267+ROW()/1000000)</f>
      </c>
      <c r="P267" t="str">
        <f>IF(OR($A267="",INDEX(games!$H:$H,ROW())=""),"",INDEX(games!$H:$H,ROW()))</f>
      </c>
      <c r="Q267">
        <f>IF(OR($A267="",$P267&lt;&gt;"Yes"),"",$D267+ROW()/1000000)</f>
      </c>
      <c r="T267">
        <f>IF($Y267="","",INDEX($B$2:$B$2000,$Y267))</f>
      </c>
      <c r="U267">
        <f>IF($Z267="","",INDEX($B$2:$B$2000,$Z267))</f>
      </c>
      <c r="V267">
        <f>IF(OR($T267="",$U267=""),"",$U267-$T267)</f>
      </c>
      <c r="W267" t="str">
        <f>IF(TRIM(INDEX(connections!$A:$A,ROW()))="","",TRIM(INDEX(connections!$A:$A,ROW())))</f>
      </c>
      <c r="X267" t="str">
        <f>IF($W267="","",TRIM(INDEX(connections!$B:$B,ROW())))</f>
      </c>
      <c r="Y267">
        <f>IF($W267="","",IFERROR(MATCH($W267,$A$2:$A$2000,0),""))</f>
      </c>
      <c r="Z267">
        <f>IF($X267="","",IFERROR(MATCH($X267,$A$2:$A$2000,0),""))</f>
      </c>
      <c r="AA267" t="str">
        <f>IF($Y267="","",INDEX($P$2:$P$2000,$Y267))</f>
      </c>
      <c r="AB267" t="str">
        <f>IF($Z267="","",INDEX($P$2:$P$2000,$Z267))</f>
      </c>
      <c r="AC267">
        <f>IF(AND($AA267="Yes",$AB267="Yes"),1,"")</f>
      </c>
      <c r="AD267">
        <f>IF(OR($Y267="",$Z267=""),"",IF(INDEX($C$2:$C$2000,$Y267)=INDEX($C$2:$C$2000,$Z267),0,1))</f>
      </c>
      <c r="AE267">
        <f>IF($AC267&lt;&gt;1,"",IF(AND(INDEX($AG$2:$AG$2000,$Y267)=1,INDEX($AG$2:$AG$2000,$Z267)=1),1,""))</f>
      </c>
      <c r="AG267">
        <f>IF($A267="","",COUNTIFS($W$2:$W$2500,$A267,$AB$2:$AB$2500,"Yes")+COUNTIFS($X$2:$X$2500,$A267,$AA$2:$AA$2500,"Yes"))</f>
      </c>
      <c r="AH267" t="str">
        <f>IF(OR($P267&lt;&gt;"Yes",N($AG267)=0),"",IF(AND($AG267=1,COUNTIFS($W$2:$W$2500,$A267,$AE$2:$AE$2500,1)+COUNTIFS($X$2:$X$2500,$A267,$AE$2:$AE$2500,1)&gt;0),"","Yes"))</f>
      </c>
      <c r="AI267">
        <f>IF($AH267="Yes",$AG267,"")</f>
      </c>
      <c r="AJ267">
        <f>IF($AI267="","",$AI267+ROW()/1000000)</f>
      </c>
      <c r="AK267">
        <f>IF(OR($A267="",$P267="Yes",N($AG267)=0),"",$AG267+ROW()/1000000)</f>
      </c>
      <c r="AL267" t="str">
        <f>IF($A267="","",INDEX(games!$J:$J,ROW())&amp;"")</f>
      </c>
      <c r="AM267">
        <f>IF($A267="","",SUMPRODUCT($AO267:$BD267,'Map Analysis'!$AP$2^{0,1,2,3,4,5,6,7,8,9,10,11,12,13,14,15}))</f>
      </c>
      <c r="AN267">
        <f>IF($A267="","",$AM267+ROW()/10000000)</f>
      </c>
      <c r="AO267">
        <f>IF($A267="","",COUNTIF($W$2:$W$2500,$A267))</f>
      </c>
      <c r="AP267">
        <f>IF($A267="","",SUMIFS($BF$2:$BF$2500,$W$2:$W$2500,$A267))</f>
      </c>
      <c r="AQ267">
        <f>IF($A267="","",SUMIFS($BG$2:$BG$2500,$W$2:$W$2500,$A267))</f>
      </c>
      <c r="AR267">
        <f>IF($A267="","",SUMIFS($BH$2:$BH$2500,$W$2:$W$2500,$A267))</f>
      </c>
      <c r="AS267">
        <f>IF($A267="","",SUMIFS($BI$2:$BI$2500,$W$2:$W$2500,$A267))</f>
      </c>
      <c r="AT267">
        <f>IF($A267="","",SUMIFS($BJ$2:$BJ$2500,$W$2:$W$2500,$A267))</f>
      </c>
      <c r="AU267">
        <f>IF($A267="","",SUMIFS($BK$2:$BK$2500,$W$2:$W$2500,$A267))</f>
      </c>
      <c r="AV267">
        <f>IF($A267="","",SUMIFS($BL$2:$BL$2500,$W$2:$W$2500,$A267))</f>
      </c>
      <c r="AW267">
        <f>IF($A267="","",SUMIFS($BM$2:$BM$2500,$W$2:$W$2500,$A267))</f>
      </c>
      <c r="AX267">
        <f>IF($A267="","",SUMIFS($BN$2:$BN$2500,$W$2:$W$2500,$A267))</f>
      </c>
      <c r="AY267">
        <f>IF($A267="","",SUMIFS($BO$2:$BO$2500,$W$2:$W$2500,$A267))</f>
      </c>
      <c r="AZ267">
        <f>IF($A267="","",SUMIFS($BP$2:$BP$2500,$W$2:$W$2500,$A267))</f>
      </c>
      <c r="BA267">
        <f>IF($A267="","",SUMIFS($BQ$2:$BQ$2500,$W$2:$W$2500,$A267))</f>
      </c>
      <c r="BB267">
        <f>IF($A267="","",SUMIFS($BR$2:$BR$2500,$W$2:$W$2500,$A267))</f>
      </c>
      <c r="BC267">
        <f>IF($A267="","",SUMIFS($BS$2:$BS$2500,$W$2:$W$2500,$A267))</f>
      </c>
      <c r="BD267">
        <f>IF($A267="","",SUMIFS($BT$2:$BT$2500,$W$2:$W$2500,$A267))</f>
      </c>
      <c r="BF267">
        <f>IF($Z267="","",INDEX($AO$2:$AO$2000,$Z267))</f>
      </c>
      <c r="BG267">
        <f>IF($Z267="","",INDEX($AP$2:$AP$2000,$Z267))</f>
      </c>
      <c r="BH267">
        <f>IF($Z267="","",INDEX($AQ$2:$AQ$2000,$Z267))</f>
      </c>
      <c r="BI267">
        <f>IF($Z267="","",INDEX($AR$2:$AR$2000,$Z267))</f>
      </c>
      <c r="BJ267">
        <f>IF($Z267="","",INDEX($AS$2:$AS$2000,$Z267))</f>
      </c>
      <c r="BK267">
        <f>IF($Z267="","",INDEX($AT$2:$AT$2000,$Z267))</f>
      </c>
      <c r="BL267">
        <f>IF($Z267="","",INDEX($AU$2:$AU$2000,$Z267))</f>
      </c>
      <c r="BM267">
        <f>IF($Z267="","",INDEX($AV$2:$AV$2000,$Z267))</f>
      </c>
      <c r="BN267">
        <f>IF($Z267="","",INDEX($AW$2:$AW$2000,$Z267))</f>
      </c>
      <c r="BO267">
        <f>IF($Z267="","",INDEX($AX$2:$AX$2000,$Z267))</f>
      </c>
      <c r="BP267">
        <f>IF($Z267="","",INDEX($AY$2:$AY$2000,$Z267))</f>
      </c>
      <c r="BQ267">
        <f>IF($Z267="","",INDEX($AZ$2:$AZ$2000,$Z267))</f>
      </c>
      <c r="BR267">
        <f>IF($Z267="","",INDEX($BA$2:$BA$2000,$Z267))</f>
      </c>
      <c r="BS267">
        <f>IF($Z267="","",INDEX($BB$2:$BB$2000,$Z267))</f>
      </c>
      <c r="BT267">
        <f>IF($Z267="","",INDEX($BC$2:$BC$2000,$Z267))</f>
      </c>
      <c r="BV267">
        <f>IF(OR($A267="",$P267&lt;&gt;"Yes",$AH267="Yes"),"",1+N($AG267))</f>
      </c>
      <c r="BW267">
        <f>IF($A267="","",COUNTIFS($W$2:$W$2500,$A267,$BZ$2:$BZ$2500,"Yes")+COUNTIFS($X$2:$X$2500,$A267,$BY$2:$BY$2500,"Yes"))</f>
      </c>
      <c r="BX267">
        <f>IF(OR($A267="",$P267="Yes"),"",IF(N($BW267)=0,0,1+SUMIFS($CB$2:$CB$2500,$W$2:$W$2500,$A267)+SUMIFS($CA$2:$CA$2500,$X$2:$X$2500,$A267)))</f>
      </c>
      <c r="BY267" t="str">
        <f>IF($Y267="","",INDEX($AH$2:$AH$2000,$Y267)&amp;"")</f>
      </c>
      <c r="BZ267" t="str">
        <f>IF($Z267="","",INDEX($AH$2:$AH$2000,$Z267)&amp;"")</f>
      </c>
      <c r="CA267">
        <f>IF($Y267="","",INDEX($BV$2:$BV$2000,$Y267))</f>
      </c>
      <c r="CB267">
        <f>IF($Z267="","",INDEX($BV$2:$BV$2000,$Z267))</f>
      </c>
    </row>
    <row r="268">
      <c r="A268" t="str">
        <f>IF(TRIM(INDEX(games!$A:$A,ROW()))="","",TRIM(INDEX(games!$A:$A,ROW())))</f>
      </c>
      <c r="B268">
        <f>IF(OR($A268="",INDEX(games!$B:$B,ROW())=""),"",INDEX(games!$B:$B,ROW()))</f>
      </c>
      <c r="C268" t="str">
        <f>IF(OR($A268="",INDEX(games!$C:$C,ROW())=""),"",INDEX(games!$C:$C,ROW()))</f>
      </c>
      <c r="D268">
        <f>IF($A268="","",COUNTIF($W$2:$W$2500,$A268)+COUNTIF($X$2:$X$2500,$A268))</f>
      </c>
      <c r="E268">
        <f>IF($A268="","",IFERROR(MATCH($C268,$R$2:$R$5,0),0))</f>
      </c>
      <c r="F268">
        <f>IF($A268="","",MOD(ROW(),34))</f>
      </c>
      <c r="G268">
        <f>IF($A268="",NA(),IF($C268="Action",$B268,NA()))</f>
      </c>
      <c r="H268">
        <f>IF($A268="",NA(),IF($C268="Action",1+$F268*0.023,NA()))</f>
      </c>
      <c r="I268">
        <f>IF($A268="",NA(),IF($C268="Strategy",$B268,NA()))</f>
      </c>
      <c r="J268">
        <f>IF($A268="",NA(),IF($C268="Strategy",2+$F268*0.023,NA()))</f>
      </c>
      <c r="K268">
        <f>IF($A268="",NA(),IF($C268="Deckbuilder",$B268,NA()))</f>
      </c>
      <c r="L268">
        <f>IF($A268="",NA(),IF($C268="Deckbuilder",3+$F268*0.023,NA()))</f>
      </c>
      <c r="M268">
        <f>IF($A268="",NA(),IF($C268="Traditional",$B268,NA()))</f>
      </c>
      <c r="N268">
        <f>IF($A268="",NA(),IF($C268="Traditional",4+$F268*0.023,NA()))</f>
      </c>
      <c r="O268">
        <f>IF($A268="","",$D268+ROW()/1000000)</f>
      </c>
      <c r="P268" t="str">
        <f>IF(OR($A268="",INDEX(games!$H:$H,ROW())=""),"",INDEX(games!$H:$H,ROW()))</f>
      </c>
      <c r="Q268">
        <f>IF(OR($A268="",$P268&lt;&gt;"Yes"),"",$D268+ROW()/1000000)</f>
      </c>
      <c r="T268">
        <f>IF($Y268="","",INDEX($B$2:$B$2000,$Y268))</f>
      </c>
      <c r="U268">
        <f>IF($Z268="","",INDEX($B$2:$B$2000,$Z268))</f>
      </c>
      <c r="V268">
        <f>IF(OR($T268="",$U268=""),"",$U268-$T268)</f>
      </c>
      <c r="W268" t="str">
        <f>IF(TRIM(INDEX(connections!$A:$A,ROW()))="","",TRIM(INDEX(connections!$A:$A,ROW())))</f>
      </c>
      <c r="X268" t="str">
        <f>IF($W268="","",TRIM(INDEX(connections!$B:$B,ROW())))</f>
      </c>
      <c r="Y268">
        <f>IF($W268="","",IFERROR(MATCH($W268,$A$2:$A$2000,0),""))</f>
      </c>
      <c r="Z268">
        <f>IF($X268="","",IFERROR(MATCH($X268,$A$2:$A$2000,0),""))</f>
      </c>
      <c r="AA268" t="str">
        <f>IF($Y268="","",INDEX($P$2:$P$2000,$Y268))</f>
      </c>
      <c r="AB268" t="str">
        <f>IF($Z268="","",INDEX($P$2:$P$2000,$Z268))</f>
      </c>
      <c r="AC268">
        <f>IF(AND($AA268="Yes",$AB268="Yes"),1,"")</f>
      </c>
      <c r="AD268">
        <f>IF(OR($Y268="",$Z268=""),"",IF(INDEX($C$2:$C$2000,$Y268)=INDEX($C$2:$C$2000,$Z268),0,1))</f>
      </c>
      <c r="AE268">
        <f>IF($AC268&lt;&gt;1,"",IF(AND(INDEX($AG$2:$AG$2000,$Y268)=1,INDEX($AG$2:$AG$2000,$Z268)=1),1,""))</f>
      </c>
      <c r="AG268">
        <f>IF($A268="","",COUNTIFS($W$2:$W$2500,$A268,$AB$2:$AB$2500,"Yes")+COUNTIFS($X$2:$X$2500,$A268,$AA$2:$AA$2500,"Yes"))</f>
      </c>
      <c r="AH268" t="str">
        <f>IF(OR($P268&lt;&gt;"Yes",N($AG268)=0),"",IF(AND($AG268=1,COUNTIFS($W$2:$W$2500,$A268,$AE$2:$AE$2500,1)+COUNTIFS($X$2:$X$2500,$A268,$AE$2:$AE$2500,1)&gt;0),"","Yes"))</f>
      </c>
      <c r="AI268">
        <f>IF($AH268="Yes",$AG268,"")</f>
      </c>
      <c r="AJ268">
        <f>IF($AI268="","",$AI268+ROW()/1000000)</f>
      </c>
      <c r="AK268">
        <f>IF(OR($A268="",$P268="Yes",N($AG268)=0),"",$AG268+ROW()/1000000)</f>
      </c>
      <c r="AL268" t="str">
        <f>IF($A268="","",INDEX(games!$J:$J,ROW())&amp;"")</f>
      </c>
      <c r="AM268">
        <f>IF($A268="","",SUMPRODUCT($AO268:$BD268,'Map Analysis'!$AP$2^{0,1,2,3,4,5,6,7,8,9,10,11,12,13,14,15}))</f>
      </c>
      <c r="AN268">
        <f>IF($A268="","",$AM268+ROW()/10000000)</f>
      </c>
      <c r="AO268">
        <f>IF($A268="","",COUNTIF($W$2:$W$2500,$A268))</f>
      </c>
      <c r="AP268">
        <f>IF($A268="","",SUMIFS($BF$2:$BF$2500,$W$2:$W$2500,$A268))</f>
      </c>
      <c r="AQ268">
        <f>IF($A268="","",SUMIFS($BG$2:$BG$2500,$W$2:$W$2500,$A268))</f>
      </c>
      <c r="AR268">
        <f>IF($A268="","",SUMIFS($BH$2:$BH$2500,$W$2:$W$2500,$A268))</f>
      </c>
      <c r="AS268">
        <f>IF($A268="","",SUMIFS($BI$2:$BI$2500,$W$2:$W$2500,$A268))</f>
      </c>
      <c r="AT268">
        <f>IF($A268="","",SUMIFS($BJ$2:$BJ$2500,$W$2:$W$2500,$A268))</f>
      </c>
      <c r="AU268">
        <f>IF($A268="","",SUMIFS($BK$2:$BK$2500,$W$2:$W$2500,$A268))</f>
      </c>
      <c r="AV268">
        <f>IF($A268="","",SUMIFS($BL$2:$BL$2500,$W$2:$W$2500,$A268))</f>
      </c>
      <c r="AW268">
        <f>IF($A268="","",SUMIFS($BM$2:$BM$2500,$W$2:$W$2500,$A268))</f>
      </c>
      <c r="AX268">
        <f>IF($A268="","",SUMIFS($BN$2:$BN$2500,$W$2:$W$2500,$A268))</f>
      </c>
      <c r="AY268">
        <f>IF($A268="","",SUMIFS($BO$2:$BO$2500,$W$2:$W$2500,$A268))</f>
      </c>
      <c r="AZ268">
        <f>IF($A268="","",SUMIFS($BP$2:$BP$2500,$W$2:$W$2500,$A268))</f>
      </c>
      <c r="BA268">
        <f>IF($A268="","",SUMIFS($BQ$2:$BQ$2500,$W$2:$W$2500,$A268))</f>
      </c>
      <c r="BB268">
        <f>IF($A268="","",SUMIFS($BR$2:$BR$2500,$W$2:$W$2500,$A268))</f>
      </c>
      <c r="BC268">
        <f>IF($A268="","",SUMIFS($BS$2:$BS$2500,$W$2:$W$2500,$A268))</f>
      </c>
      <c r="BD268">
        <f>IF($A268="","",SUMIFS($BT$2:$BT$2500,$W$2:$W$2500,$A268))</f>
      </c>
      <c r="BF268">
        <f>IF($Z268="","",INDEX($AO$2:$AO$2000,$Z268))</f>
      </c>
      <c r="BG268">
        <f>IF($Z268="","",INDEX($AP$2:$AP$2000,$Z268))</f>
      </c>
      <c r="BH268">
        <f>IF($Z268="","",INDEX($AQ$2:$AQ$2000,$Z268))</f>
      </c>
      <c r="BI268">
        <f>IF($Z268="","",INDEX($AR$2:$AR$2000,$Z268))</f>
      </c>
      <c r="BJ268">
        <f>IF($Z268="","",INDEX($AS$2:$AS$2000,$Z268))</f>
      </c>
      <c r="BK268">
        <f>IF($Z268="","",INDEX($AT$2:$AT$2000,$Z268))</f>
      </c>
      <c r="BL268">
        <f>IF($Z268="","",INDEX($AU$2:$AU$2000,$Z268))</f>
      </c>
      <c r="BM268">
        <f>IF($Z268="","",INDEX($AV$2:$AV$2000,$Z268))</f>
      </c>
      <c r="BN268">
        <f>IF($Z268="","",INDEX($AW$2:$AW$2000,$Z268))</f>
      </c>
      <c r="BO268">
        <f>IF($Z268="","",INDEX($AX$2:$AX$2000,$Z268))</f>
      </c>
      <c r="BP268">
        <f>IF($Z268="","",INDEX($AY$2:$AY$2000,$Z268))</f>
      </c>
      <c r="BQ268">
        <f>IF($Z268="","",INDEX($AZ$2:$AZ$2000,$Z268))</f>
      </c>
      <c r="BR268">
        <f>IF($Z268="","",INDEX($BA$2:$BA$2000,$Z268))</f>
      </c>
      <c r="BS268">
        <f>IF($Z268="","",INDEX($BB$2:$BB$2000,$Z268))</f>
      </c>
      <c r="BT268">
        <f>IF($Z268="","",INDEX($BC$2:$BC$2000,$Z268))</f>
      </c>
      <c r="BV268">
        <f>IF(OR($A268="",$P268&lt;&gt;"Yes",$AH268="Yes"),"",1+N($AG268))</f>
      </c>
      <c r="BW268">
        <f>IF($A268="","",COUNTIFS($W$2:$W$2500,$A268,$BZ$2:$BZ$2500,"Yes")+COUNTIFS($X$2:$X$2500,$A268,$BY$2:$BY$2500,"Yes"))</f>
      </c>
      <c r="BX268">
        <f>IF(OR($A268="",$P268="Yes"),"",IF(N($BW268)=0,0,1+SUMIFS($CB$2:$CB$2500,$W$2:$W$2500,$A268)+SUMIFS($CA$2:$CA$2500,$X$2:$X$2500,$A268)))</f>
      </c>
      <c r="BY268" t="str">
        <f>IF($Y268="","",INDEX($AH$2:$AH$2000,$Y268)&amp;"")</f>
      </c>
      <c r="BZ268" t="str">
        <f>IF($Z268="","",INDEX($AH$2:$AH$2000,$Z268)&amp;"")</f>
      </c>
      <c r="CA268">
        <f>IF($Y268="","",INDEX($BV$2:$BV$2000,$Y268))</f>
      </c>
      <c r="CB268">
        <f>IF($Z268="","",INDEX($BV$2:$BV$2000,$Z268))</f>
      </c>
    </row>
    <row r="269">
      <c r="A269" t="str">
        <f>IF(TRIM(INDEX(games!$A:$A,ROW()))="","",TRIM(INDEX(games!$A:$A,ROW())))</f>
      </c>
      <c r="B269">
        <f>IF(OR($A269="",INDEX(games!$B:$B,ROW())=""),"",INDEX(games!$B:$B,ROW()))</f>
      </c>
      <c r="C269" t="str">
        <f>IF(OR($A269="",INDEX(games!$C:$C,ROW())=""),"",INDEX(games!$C:$C,ROW()))</f>
      </c>
      <c r="D269">
        <f>IF($A269="","",COUNTIF($W$2:$W$2500,$A269)+COUNTIF($X$2:$X$2500,$A269))</f>
      </c>
      <c r="E269">
        <f>IF($A269="","",IFERROR(MATCH($C269,$R$2:$R$5,0),0))</f>
      </c>
      <c r="F269">
        <f>IF($A269="","",MOD(ROW(),34))</f>
      </c>
      <c r="G269">
        <f>IF($A269="",NA(),IF($C269="Action",$B269,NA()))</f>
      </c>
      <c r="H269">
        <f>IF($A269="",NA(),IF($C269="Action",1+$F269*0.023,NA()))</f>
      </c>
      <c r="I269">
        <f>IF($A269="",NA(),IF($C269="Strategy",$B269,NA()))</f>
      </c>
      <c r="J269">
        <f>IF($A269="",NA(),IF($C269="Strategy",2+$F269*0.023,NA()))</f>
      </c>
      <c r="K269">
        <f>IF($A269="",NA(),IF($C269="Deckbuilder",$B269,NA()))</f>
      </c>
      <c r="L269">
        <f>IF($A269="",NA(),IF($C269="Deckbuilder",3+$F269*0.023,NA()))</f>
      </c>
      <c r="M269">
        <f>IF($A269="",NA(),IF($C269="Traditional",$B269,NA()))</f>
      </c>
      <c r="N269">
        <f>IF($A269="",NA(),IF($C269="Traditional",4+$F269*0.023,NA()))</f>
      </c>
      <c r="O269">
        <f>IF($A269="","",$D269+ROW()/1000000)</f>
      </c>
      <c r="P269" t="str">
        <f>IF(OR($A269="",INDEX(games!$H:$H,ROW())=""),"",INDEX(games!$H:$H,ROW()))</f>
      </c>
      <c r="Q269">
        <f>IF(OR($A269="",$P269&lt;&gt;"Yes"),"",$D269+ROW()/1000000)</f>
      </c>
      <c r="T269">
        <f>IF($Y269="","",INDEX($B$2:$B$2000,$Y269))</f>
      </c>
      <c r="U269">
        <f>IF($Z269="","",INDEX($B$2:$B$2000,$Z269))</f>
      </c>
      <c r="V269">
        <f>IF(OR($T269="",$U269=""),"",$U269-$T269)</f>
      </c>
      <c r="W269" t="str">
        <f>IF(TRIM(INDEX(connections!$A:$A,ROW()))="","",TRIM(INDEX(connections!$A:$A,ROW())))</f>
      </c>
      <c r="X269" t="str">
        <f>IF($W269="","",TRIM(INDEX(connections!$B:$B,ROW())))</f>
      </c>
      <c r="Y269">
        <f>IF($W269="","",IFERROR(MATCH($W269,$A$2:$A$2000,0),""))</f>
      </c>
      <c r="Z269">
        <f>IF($X269="","",IFERROR(MATCH($X269,$A$2:$A$2000,0),""))</f>
      </c>
      <c r="AA269" t="str">
        <f>IF($Y269="","",INDEX($P$2:$P$2000,$Y269))</f>
      </c>
      <c r="AB269" t="str">
        <f>IF($Z269="","",INDEX($P$2:$P$2000,$Z269))</f>
      </c>
      <c r="AC269">
        <f>IF(AND($AA269="Yes",$AB269="Yes"),1,"")</f>
      </c>
      <c r="AD269">
        <f>IF(OR($Y269="",$Z269=""),"",IF(INDEX($C$2:$C$2000,$Y269)=INDEX($C$2:$C$2000,$Z269),0,1))</f>
      </c>
      <c r="AE269">
        <f>IF($AC269&lt;&gt;1,"",IF(AND(INDEX($AG$2:$AG$2000,$Y269)=1,INDEX($AG$2:$AG$2000,$Z269)=1),1,""))</f>
      </c>
      <c r="AG269">
        <f>IF($A269="","",COUNTIFS($W$2:$W$2500,$A269,$AB$2:$AB$2500,"Yes")+COUNTIFS($X$2:$X$2500,$A269,$AA$2:$AA$2500,"Yes"))</f>
      </c>
      <c r="AH269" t="str">
        <f>IF(OR($P269&lt;&gt;"Yes",N($AG269)=0),"",IF(AND($AG269=1,COUNTIFS($W$2:$W$2500,$A269,$AE$2:$AE$2500,1)+COUNTIFS($X$2:$X$2500,$A269,$AE$2:$AE$2500,1)&gt;0),"","Yes"))</f>
      </c>
      <c r="AI269">
        <f>IF($AH269="Yes",$AG269,"")</f>
      </c>
      <c r="AJ269">
        <f>IF($AI269="","",$AI269+ROW()/1000000)</f>
      </c>
      <c r="AK269">
        <f>IF(OR($A269="",$P269="Yes",N($AG269)=0),"",$AG269+ROW()/1000000)</f>
      </c>
      <c r="AL269" t="str">
        <f>IF($A269="","",INDEX(games!$J:$J,ROW())&amp;"")</f>
      </c>
      <c r="AM269">
        <f>IF($A269="","",SUMPRODUCT($AO269:$BD269,'Map Analysis'!$AP$2^{0,1,2,3,4,5,6,7,8,9,10,11,12,13,14,15}))</f>
      </c>
      <c r="AN269">
        <f>IF($A269="","",$AM269+ROW()/10000000)</f>
      </c>
      <c r="AO269">
        <f>IF($A269="","",COUNTIF($W$2:$W$2500,$A269))</f>
      </c>
      <c r="AP269">
        <f>IF($A269="","",SUMIFS($BF$2:$BF$2500,$W$2:$W$2500,$A269))</f>
      </c>
      <c r="AQ269">
        <f>IF($A269="","",SUMIFS($BG$2:$BG$2500,$W$2:$W$2500,$A269))</f>
      </c>
      <c r="AR269">
        <f>IF($A269="","",SUMIFS($BH$2:$BH$2500,$W$2:$W$2500,$A269))</f>
      </c>
      <c r="AS269">
        <f>IF($A269="","",SUMIFS($BI$2:$BI$2500,$W$2:$W$2500,$A269))</f>
      </c>
      <c r="AT269">
        <f>IF($A269="","",SUMIFS($BJ$2:$BJ$2500,$W$2:$W$2500,$A269))</f>
      </c>
      <c r="AU269">
        <f>IF($A269="","",SUMIFS($BK$2:$BK$2500,$W$2:$W$2500,$A269))</f>
      </c>
      <c r="AV269">
        <f>IF($A269="","",SUMIFS($BL$2:$BL$2500,$W$2:$W$2500,$A269))</f>
      </c>
      <c r="AW269">
        <f>IF($A269="","",SUMIFS($BM$2:$BM$2500,$W$2:$W$2500,$A269))</f>
      </c>
      <c r="AX269">
        <f>IF($A269="","",SUMIFS($BN$2:$BN$2500,$W$2:$W$2500,$A269))</f>
      </c>
      <c r="AY269">
        <f>IF($A269="","",SUMIFS($BO$2:$BO$2500,$W$2:$W$2500,$A269))</f>
      </c>
      <c r="AZ269">
        <f>IF($A269="","",SUMIFS($BP$2:$BP$2500,$W$2:$W$2500,$A269))</f>
      </c>
      <c r="BA269">
        <f>IF($A269="","",SUMIFS($BQ$2:$BQ$2500,$W$2:$W$2500,$A269))</f>
      </c>
      <c r="BB269">
        <f>IF($A269="","",SUMIFS($BR$2:$BR$2500,$W$2:$W$2500,$A269))</f>
      </c>
      <c r="BC269">
        <f>IF($A269="","",SUMIFS($BS$2:$BS$2500,$W$2:$W$2500,$A269))</f>
      </c>
      <c r="BD269">
        <f>IF($A269="","",SUMIFS($BT$2:$BT$2500,$W$2:$W$2500,$A269))</f>
      </c>
      <c r="BF269">
        <f>IF($Z269="","",INDEX($AO$2:$AO$2000,$Z269))</f>
      </c>
      <c r="BG269">
        <f>IF($Z269="","",INDEX($AP$2:$AP$2000,$Z269))</f>
      </c>
      <c r="BH269">
        <f>IF($Z269="","",INDEX($AQ$2:$AQ$2000,$Z269))</f>
      </c>
      <c r="BI269">
        <f>IF($Z269="","",INDEX($AR$2:$AR$2000,$Z269))</f>
      </c>
      <c r="BJ269">
        <f>IF($Z269="","",INDEX($AS$2:$AS$2000,$Z269))</f>
      </c>
      <c r="BK269">
        <f>IF($Z269="","",INDEX($AT$2:$AT$2000,$Z269))</f>
      </c>
      <c r="BL269">
        <f>IF($Z269="","",INDEX($AU$2:$AU$2000,$Z269))</f>
      </c>
      <c r="BM269">
        <f>IF($Z269="","",INDEX($AV$2:$AV$2000,$Z269))</f>
      </c>
      <c r="BN269">
        <f>IF($Z269="","",INDEX($AW$2:$AW$2000,$Z269))</f>
      </c>
      <c r="BO269">
        <f>IF($Z269="","",INDEX($AX$2:$AX$2000,$Z269))</f>
      </c>
      <c r="BP269">
        <f>IF($Z269="","",INDEX($AY$2:$AY$2000,$Z269))</f>
      </c>
      <c r="BQ269">
        <f>IF($Z269="","",INDEX($AZ$2:$AZ$2000,$Z269))</f>
      </c>
      <c r="BR269">
        <f>IF($Z269="","",INDEX($BA$2:$BA$2000,$Z269))</f>
      </c>
      <c r="BS269">
        <f>IF($Z269="","",INDEX($BB$2:$BB$2000,$Z269))</f>
      </c>
      <c r="BT269">
        <f>IF($Z269="","",INDEX($BC$2:$BC$2000,$Z269))</f>
      </c>
      <c r="BV269">
        <f>IF(OR($A269="",$P269&lt;&gt;"Yes",$AH269="Yes"),"",1+N($AG269))</f>
      </c>
      <c r="BW269">
        <f>IF($A269="","",COUNTIFS($W$2:$W$2500,$A269,$BZ$2:$BZ$2500,"Yes")+COUNTIFS($X$2:$X$2500,$A269,$BY$2:$BY$2500,"Yes"))</f>
      </c>
      <c r="BX269">
        <f>IF(OR($A269="",$P269="Yes"),"",IF(N($BW269)=0,0,1+SUMIFS($CB$2:$CB$2500,$W$2:$W$2500,$A269)+SUMIFS($CA$2:$CA$2500,$X$2:$X$2500,$A269)))</f>
      </c>
      <c r="BY269" t="str">
        <f>IF($Y269="","",INDEX($AH$2:$AH$2000,$Y269)&amp;"")</f>
      </c>
      <c r="BZ269" t="str">
        <f>IF($Z269="","",INDEX($AH$2:$AH$2000,$Z269)&amp;"")</f>
      </c>
      <c r="CA269">
        <f>IF($Y269="","",INDEX($BV$2:$BV$2000,$Y269))</f>
      </c>
      <c r="CB269">
        <f>IF($Z269="","",INDEX($BV$2:$BV$2000,$Z269))</f>
      </c>
    </row>
    <row r="270">
      <c r="A270" t="str">
        <f>IF(TRIM(INDEX(games!$A:$A,ROW()))="","",TRIM(INDEX(games!$A:$A,ROW())))</f>
      </c>
      <c r="B270">
        <f>IF(OR($A270="",INDEX(games!$B:$B,ROW())=""),"",INDEX(games!$B:$B,ROW()))</f>
      </c>
      <c r="C270" t="str">
        <f>IF(OR($A270="",INDEX(games!$C:$C,ROW())=""),"",INDEX(games!$C:$C,ROW()))</f>
      </c>
      <c r="D270">
        <f>IF($A270="","",COUNTIF($W$2:$W$2500,$A270)+COUNTIF($X$2:$X$2500,$A270))</f>
      </c>
      <c r="E270">
        <f>IF($A270="","",IFERROR(MATCH($C270,$R$2:$R$5,0),0))</f>
      </c>
      <c r="F270">
        <f>IF($A270="","",MOD(ROW(),34))</f>
      </c>
      <c r="G270">
        <f>IF($A270="",NA(),IF($C270="Action",$B270,NA()))</f>
      </c>
      <c r="H270">
        <f>IF($A270="",NA(),IF($C270="Action",1+$F270*0.023,NA()))</f>
      </c>
      <c r="I270">
        <f>IF($A270="",NA(),IF($C270="Strategy",$B270,NA()))</f>
      </c>
      <c r="J270">
        <f>IF($A270="",NA(),IF($C270="Strategy",2+$F270*0.023,NA()))</f>
      </c>
      <c r="K270">
        <f>IF($A270="",NA(),IF($C270="Deckbuilder",$B270,NA()))</f>
      </c>
      <c r="L270">
        <f>IF($A270="",NA(),IF($C270="Deckbuilder",3+$F270*0.023,NA()))</f>
      </c>
      <c r="M270">
        <f>IF($A270="",NA(),IF($C270="Traditional",$B270,NA()))</f>
      </c>
      <c r="N270">
        <f>IF($A270="",NA(),IF($C270="Traditional",4+$F270*0.023,NA()))</f>
      </c>
      <c r="O270">
        <f>IF($A270="","",$D270+ROW()/1000000)</f>
      </c>
      <c r="P270" t="str">
        <f>IF(OR($A270="",INDEX(games!$H:$H,ROW())=""),"",INDEX(games!$H:$H,ROW()))</f>
      </c>
      <c r="Q270">
        <f>IF(OR($A270="",$P270&lt;&gt;"Yes"),"",$D270+ROW()/1000000)</f>
      </c>
      <c r="T270">
        <f>IF($Y270="","",INDEX($B$2:$B$2000,$Y270))</f>
      </c>
      <c r="U270">
        <f>IF($Z270="","",INDEX($B$2:$B$2000,$Z270))</f>
      </c>
      <c r="V270">
        <f>IF(OR($T270="",$U270=""),"",$U270-$T270)</f>
      </c>
      <c r="W270" t="str">
        <f>IF(TRIM(INDEX(connections!$A:$A,ROW()))="","",TRIM(INDEX(connections!$A:$A,ROW())))</f>
      </c>
      <c r="X270" t="str">
        <f>IF($W270="","",TRIM(INDEX(connections!$B:$B,ROW())))</f>
      </c>
      <c r="Y270">
        <f>IF($W270="","",IFERROR(MATCH($W270,$A$2:$A$2000,0),""))</f>
      </c>
      <c r="Z270">
        <f>IF($X270="","",IFERROR(MATCH($X270,$A$2:$A$2000,0),""))</f>
      </c>
      <c r="AA270" t="str">
        <f>IF($Y270="","",INDEX($P$2:$P$2000,$Y270))</f>
      </c>
      <c r="AB270" t="str">
        <f>IF($Z270="","",INDEX($P$2:$P$2000,$Z270))</f>
      </c>
      <c r="AC270">
        <f>IF(AND($AA270="Yes",$AB270="Yes"),1,"")</f>
      </c>
      <c r="AD270">
        <f>IF(OR($Y270="",$Z270=""),"",IF(INDEX($C$2:$C$2000,$Y270)=INDEX($C$2:$C$2000,$Z270),0,1))</f>
      </c>
      <c r="AE270">
        <f>IF($AC270&lt;&gt;1,"",IF(AND(INDEX($AG$2:$AG$2000,$Y270)=1,INDEX($AG$2:$AG$2000,$Z270)=1),1,""))</f>
      </c>
      <c r="AG270">
        <f>IF($A270="","",COUNTIFS($W$2:$W$2500,$A270,$AB$2:$AB$2500,"Yes")+COUNTIFS($X$2:$X$2500,$A270,$AA$2:$AA$2500,"Yes"))</f>
      </c>
      <c r="AH270" t="str">
        <f>IF(OR($P270&lt;&gt;"Yes",N($AG270)=0),"",IF(AND($AG270=1,COUNTIFS($W$2:$W$2500,$A270,$AE$2:$AE$2500,1)+COUNTIFS($X$2:$X$2500,$A270,$AE$2:$AE$2500,1)&gt;0),"","Yes"))</f>
      </c>
      <c r="AI270">
        <f>IF($AH270="Yes",$AG270,"")</f>
      </c>
      <c r="AJ270">
        <f>IF($AI270="","",$AI270+ROW()/1000000)</f>
      </c>
      <c r="AK270">
        <f>IF(OR($A270="",$P270="Yes",N($AG270)=0),"",$AG270+ROW()/1000000)</f>
      </c>
      <c r="AL270" t="str">
        <f>IF($A270="","",INDEX(games!$J:$J,ROW())&amp;"")</f>
      </c>
      <c r="AM270">
        <f>IF($A270="","",SUMPRODUCT($AO270:$BD270,'Map Analysis'!$AP$2^{0,1,2,3,4,5,6,7,8,9,10,11,12,13,14,15}))</f>
      </c>
      <c r="AN270">
        <f>IF($A270="","",$AM270+ROW()/10000000)</f>
      </c>
      <c r="AO270">
        <f>IF($A270="","",COUNTIF($W$2:$W$2500,$A270))</f>
      </c>
      <c r="AP270">
        <f>IF($A270="","",SUMIFS($BF$2:$BF$2500,$W$2:$W$2500,$A270))</f>
      </c>
      <c r="AQ270">
        <f>IF($A270="","",SUMIFS($BG$2:$BG$2500,$W$2:$W$2500,$A270))</f>
      </c>
      <c r="AR270">
        <f>IF($A270="","",SUMIFS($BH$2:$BH$2500,$W$2:$W$2500,$A270))</f>
      </c>
      <c r="AS270">
        <f>IF($A270="","",SUMIFS($BI$2:$BI$2500,$W$2:$W$2500,$A270))</f>
      </c>
      <c r="AT270">
        <f>IF($A270="","",SUMIFS($BJ$2:$BJ$2500,$W$2:$W$2500,$A270))</f>
      </c>
      <c r="AU270">
        <f>IF($A270="","",SUMIFS($BK$2:$BK$2500,$W$2:$W$2500,$A270))</f>
      </c>
      <c r="AV270">
        <f>IF($A270="","",SUMIFS($BL$2:$BL$2500,$W$2:$W$2500,$A270))</f>
      </c>
      <c r="AW270">
        <f>IF($A270="","",SUMIFS($BM$2:$BM$2500,$W$2:$W$2500,$A270))</f>
      </c>
      <c r="AX270">
        <f>IF($A270="","",SUMIFS($BN$2:$BN$2500,$W$2:$W$2500,$A270))</f>
      </c>
      <c r="AY270">
        <f>IF($A270="","",SUMIFS($BO$2:$BO$2500,$W$2:$W$2500,$A270))</f>
      </c>
      <c r="AZ270">
        <f>IF($A270="","",SUMIFS($BP$2:$BP$2500,$W$2:$W$2500,$A270))</f>
      </c>
      <c r="BA270">
        <f>IF($A270="","",SUMIFS($BQ$2:$BQ$2500,$W$2:$W$2500,$A270))</f>
      </c>
      <c r="BB270">
        <f>IF($A270="","",SUMIFS($BR$2:$BR$2500,$W$2:$W$2500,$A270))</f>
      </c>
      <c r="BC270">
        <f>IF($A270="","",SUMIFS($BS$2:$BS$2500,$W$2:$W$2500,$A270))</f>
      </c>
      <c r="BD270">
        <f>IF($A270="","",SUMIFS($BT$2:$BT$2500,$W$2:$W$2500,$A270))</f>
      </c>
      <c r="BF270">
        <f>IF($Z270="","",INDEX($AO$2:$AO$2000,$Z270))</f>
      </c>
      <c r="BG270">
        <f>IF($Z270="","",INDEX($AP$2:$AP$2000,$Z270))</f>
      </c>
      <c r="BH270">
        <f>IF($Z270="","",INDEX($AQ$2:$AQ$2000,$Z270))</f>
      </c>
      <c r="BI270">
        <f>IF($Z270="","",INDEX($AR$2:$AR$2000,$Z270))</f>
      </c>
      <c r="BJ270">
        <f>IF($Z270="","",INDEX($AS$2:$AS$2000,$Z270))</f>
      </c>
      <c r="BK270">
        <f>IF($Z270="","",INDEX($AT$2:$AT$2000,$Z270))</f>
      </c>
      <c r="BL270">
        <f>IF($Z270="","",INDEX($AU$2:$AU$2000,$Z270))</f>
      </c>
      <c r="BM270">
        <f>IF($Z270="","",INDEX($AV$2:$AV$2000,$Z270))</f>
      </c>
      <c r="BN270">
        <f>IF($Z270="","",INDEX($AW$2:$AW$2000,$Z270))</f>
      </c>
      <c r="BO270">
        <f>IF($Z270="","",INDEX($AX$2:$AX$2000,$Z270))</f>
      </c>
      <c r="BP270">
        <f>IF($Z270="","",INDEX($AY$2:$AY$2000,$Z270))</f>
      </c>
      <c r="BQ270">
        <f>IF($Z270="","",INDEX($AZ$2:$AZ$2000,$Z270))</f>
      </c>
      <c r="BR270">
        <f>IF($Z270="","",INDEX($BA$2:$BA$2000,$Z270))</f>
      </c>
      <c r="BS270">
        <f>IF($Z270="","",INDEX($BB$2:$BB$2000,$Z270))</f>
      </c>
      <c r="BT270">
        <f>IF($Z270="","",INDEX($BC$2:$BC$2000,$Z270))</f>
      </c>
      <c r="BV270">
        <f>IF(OR($A270="",$P270&lt;&gt;"Yes",$AH270="Yes"),"",1+N($AG270))</f>
      </c>
      <c r="BW270">
        <f>IF($A270="","",COUNTIFS($W$2:$W$2500,$A270,$BZ$2:$BZ$2500,"Yes")+COUNTIFS($X$2:$X$2500,$A270,$BY$2:$BY$2500,"Yes"))</f>
      </c>
      <c r="BX270">
        <f>IF(OR($A270="",$P270="Yes"),"",IF(N($BW270)=0,0,1+SUMIFS($CB$2:$CB$2500,$W$2:$W$2500,$A270)+SUMIFS($CA$2:$CA$2500,$X$2:$X$2500,$A270)))</f>
      </c>
      <c r="BY270" t="str">
        <f>IF($Y270="","",INDEX($AH$2:$AH$2000,$Y270)&amp;"")</f>
      </c>
      <c r="BZ270" t="str">
        <f>IF($Z270="","",INDEX($AH$2:$AH$2000,$Z270)&amp;"")</f>
      </c>
      <c r="CA270">
        <f>IF($Y270="","",INDEX($BV$2:$BV$2000,$Y270))</f>
      </c>
      <c r="CB270">
        <f>IF($Z270="","",INDEX($BV$2:$BV$2000,$Z270))</f>
      </c>
    </row>
    <row r="271">
      <c r="A271" t="str">
        <f>IF(TRIM(INDEX(games!$A:$A,ROW()))="","",TRIM(INDEX(games!$A:$A,ROW())))</f>
      </c>
      <c r="B271">
        <f>IF(OR($A271="",INDEX(games!$B:$B,ROW())=""),"",INDEX(games!$B:$B,ROW()))</f>
      </c>
      <c r="C271" t="str">
        <f>IF(OR($A271="",INDEX(games!$C:$C,ROW())=""),"",INDEX(games!$C:$C,ROW()))</f>
      </c>
      <c r="D271">
        <f>IF($A271="","",COUNTIF($W$2:$W$2500,$A271)+COUNTIF($X$2:$X$2500,$A271))</f>
      </c>
      <c r="E271">
        <f>IF($A271="","",IFERROR(MATCH($C271,$R$2:$R$5,0),0))</f>
      </c>
      <c r="F271">
        <f>IF($A271="","",MOD(ROW(),34))</f>
      </c>
      <c r="G271">
        <f>IF($A271="",NA(),IF($C271="Action",$B271,NA()))</f>
      </c>
      <c r="H271">
        <f>IF($A271="",NA(),IF($C271="Action",1+$F271*0.023,NA()))</f>
      </c>
      <c r="I271">
        <f>IF($A271="",NA(),IF($C271="Strategy",$B271,NA()))</f>
      </c>
      <c r="J271">
        <f>IF($A271="",NA(),IF($C271="Strategy",2+$F271*0.023,NA()))</f>
      </c>
      <c r="K271">
        <f>IF($A271="",NA(),IF($C271="Deckbuilder",$B271,NA()))</f>
      </c>
      <c r="L271">
        <f>IF($A271="",NA(),IF($C271="Deckbuilder",3+$F271*0.023,NA()))</f>
      </c>
      <c r="M271">
        <f>IF($A271="",NA(),IF($C271="Traditional",$B271,NA()))</f>
      </c>
      <c r="N271">
        <f>IF($A271="",NA(),IF($C271="Traditional",4+$F271*0.023,NA()))</f>
      </c>
      <c r="O271">
        <f>IF($A271="","",$D271+ROW()/1000000)</f>
      </c>
      <c r="P271" t="str">
        <f>IF(OR($A271="",INDEX(games!$H:$H,ROW())=""),"",INDEX(games!$H:$H,ROW()))</f>
      </c>
      <c r="Q271">
        <f>IF(OR($A271="",$P271&lt;&gt;"Yes"),"",$D271+ROW()/1000000)</f>
      </c>
      <c r="T271">
        <f>IF($Y271="","",INDEX($B$2:$B$2000,$Y271))</f>
      </c>
      <c r="U271">
        <f>IF($Z271="","",INDEX($B$2:$B$2000,$Z271))</f>
      </c>
      <c r="V271">
        <f>IF(OR($T271="",$U271=""),"",$U271-$T271)</f>
      </c>
      <c r="W271" t="str">
        <f>IF(TRIM(INDEX(connections!$A:$A,ROW()))="","",TRIM(INDEX(connections!$A:$A,ROW())))</f>
      </c>
      <c r="X271" t="str">
        <f>IF($W271="","",TRIM(INDEX(connections!$B:$B,ROW())))</f>
      </c>
      <c r="Y271">
        <f>IF($W271="","",IFERROR(MATCH($W271,$A$2:$A$2000,0),""))</f>
      </c>
      <c r="Z271">
        <f>IF($X271="","",IFERROR(MATCH($X271,$A$2:$A$2000,0),""))</f>
      </c>
      <c r="AA271" t="str">
        <f>IF($Y271="","",INDEX($P$2:$P$2000,$Y271))</f>
      </c>
      <c r="AB271" t="str">
        <f>IF($Z271="","",INDEX($P$2:$P$2000,$Z271))</f>
      </c>
      <c r="AC271">
        <f>IF(AND($AA271="Yes",$AB271="Yes"),1,"")</f>
      </c>
      <c r="AD271">
        <f>IF(OR($Y271="",$Z271=""),"",IF(INDEX($C$2:$C$2000,$Y271)=INDEX($C$2:$C$2000,$Z271),0,1))</f>
      </c>
      <c r="AE271">
        <f>IF($AC271&lt;&gt;1,"",IF(AND(INDEX($AG$2:$AG$2000,$Y271)=1,INDEX($AG$2:$AG$2000,$Z271)=1),1,""))</f>
      </c>
      <c r="AG271">
        <f>IF($A271="","",COUNTIFS($W$2:$W$2500,$A271,$AB$2:$AB$2500,"Yes")+COUNTIFS($X$2:$X$2500,$A271,$AA$2:$AA$2500,"Yes"))</f>
      </c>
      <c r="AH271" t="str">
        <f>IF(OR($P271&lt;&gt;"Yes",N($AG271)=0),"",IF(AND($AG271=1,COUNTIFS($W$2:$W$2500,$A271,$AE$2:$AE$2500,1)+COUNTIFS($X$2:$X$2500,$A271,$AE$2:$AE$2500,1)&gt;0),"","Yes"))</f>
      </c>
      <c r="AI271">
        <f>IF($AH271="Yes",$AG271,"")</f>
      </c>
      <c r="AJ271">
        <f>IF($AI271="","",$AI271+ROW()/1000000)</f>
      </c>
      <c r="AK271">
        <f>IF(OR($A271="",$P271="Yes",N($AG271)=0),"",$AG271+ROW()/1000000)</f>
      </c>
      <c r="AL271" t="str">
        <f>IF($A271="","",INDEX(games!$J:$J,ROW())&amp;"")</f>
      </c>
      <c r="AM271">
        <f>IF($A271="","",SUMPRODUCT($AO271:$BD271,'Map Analysis'!$AP$2^{0,1,2,3,4,5,6,7,8,9,10,11,12,13,14,15}))</f>
      </c>
      <c r="AN271">
        <f>IF($A271="","",$AM271+ROW()/10000000)</f>
      </c>
      <c r="AO271">
        <f>IF($A271="","",COUNTIF($W$2:$W$2500,$A271))</f>
      </c>
      <c r="AP271">
        <f>IF($A271="","",SUMIFS($BF$2:$BF$2500,$W$2:$W$2500,$A271))</f>
      </c>
      <c r="AQ271">
        <f>IF($A271="","",SUMIFS($BG$2:$BG$2500,$W$2:$W$2500,$A271))</f>
      </c>
      <c r="AR271">
        <f>IF($A271="","",SUMIFS($BH$2:$BH$2500,$W$2:$W$2500,$A271))</f>
      </c>
      <c r="AS271">
        <f>IF($A271="","",SUMIFS($BI$2:$BI$2500,$W$2:$W$2500,$A271))</f>
      </c>
      <c r="AT271">
        <f>IF($A271="","",SUMIFS($BJ$2:$BJ$2500,$W$2:$W$2500,$A271))</f>
      </c>
      <c r="AU271">
        <f>IF($A271="","",SUMIFS($BK$2:$BK$2500,$W$2:$W$2500,$A271))</f>
      </c>
      <c r="AV271">
        <f>IF($A271="","",SUMIFS($BL$2:$BL$2500,$W$2:$W$2500,$A271))</f>
      </c>
      <c r="AW271">
        <f>IF($A271="","",SUMIFS($BM$2:$BM$2500,$W$2:$W$2500,$A271))</f>
      </c>
      <c r="AX271">
        <f>IF($A271="","",SUMIFS($BN$2:$BN$2500,$W$2:$W$2500,$A271))</f>
      </c>
      <c r="AY271">
        <f>IF($A271="","",SUMIFS($BO$2:$BO$2500,$W$2:$W$2500,$A271))</f>
      </c>
      <c r="AZ271">
        <f>IF($A271="","",SUMIFS($BP$2:$BP$2500,$W$2:$W$2500,$A271))</f>
      </c>
      <c r="BA271">
        <f>IF($A271="","",SUMIFS($BQ$2:$BQ$2500,$W$2:$W$2500,$A271))</f>
      </c>
      <c r="BB271">
        <f>IF($A271="","",SUMIFS($BR$2:$BR$2500,$W$2:$W$2500,$A271))</f>
      </c>
      <c r="BC271">
        <f>IF($A271="","",SUMIFS($BS$2:$BS$2500,$W$2:$W$2500,$A271))</f>
      </c>
      <c r="BD271">
        <f>IF($A271="","",SUMIFS($BT$2:$BT$2500,$W$2:$W$2500,$A271))</f>
      </c>
      <c r="BF271">
        <f>IF($Z271="","",INDEX($AO$2:$AO$2000,$Z271))</f>
      </c>
      <c r="BG271">
        <f>IF($Z271="","",INDEX($AP$2:$AP$2000,$Z271))</f>
      </c>
      <c r="BH271">
        <f>IF($Z271="","",INDEX($AQ$2:$AQ$2000,$Z271))</f>
      </c>
      <c r="BI271">
        <f>IF($Z271="","",INDEX($AR$2:$AR$2000,$Z271))</f>
      </c>
      <c r="BJ271">
        <f>IF($Z271="","",INDEX($AS$2:$AS$2000,$Z271))</f>
      </c>
      <c r="BK271">
        <f>IF($Z271="","",INDEX($AT$2:$AT$2000,$Z271))</f>
      </c>
      <c r="BL271">
        <f>IF($Z271="","",INDEX($AU$2:$AU$2000,$Z271))</f>
      </c>
      <c r="BM271">
        <f>IF($Z271="","",INDEX($AV$2:$AV$2000,$Z271))</f>
      </c>
      <c r="BN271">
        <f>IF($Z271="","",INDEX($AW$2:$AW$2000,$Z271))</f>
      </c>
      <c r="BO271">
        <f>IF($Z271="","",INDEX($AX$2:$AX$2000,$Z271))</f>
      </c>
      <c r="BP271">
        <f>IF($Z271="","",INDEX($AY$2:$AY$2000,$Z271))</f>
      </c>
      <c r="BQ271">
        <f>IF($Z271="","",INDEX($AZ$2:$AZ$2000,$Z271))</f>
      </c>
      <c r="BR271">
        <f>IF($Z271="","",INDEX($BA$2:$BA$2000,$Z271))</f>
      </c>
      <c r="BS271">
        <f>IF($Z271="","",INDEX($BB$2:$BB$2000,$Z271))</f>
      </c>
      <c r="BT271">
        <f>IF($Z271="","",INDEX($BC$2:$BC$2000,$Z271))</f>
      </c>
      <c r="BV271">
        <f>IF(OR($A271="",$P271&lt;&gt;"Yes",$AH271="Yes"),"",1+N($AG271))</f>
      </c>
      <c r="BW271">
        <f>IF($A271="","",COUNTIFS($W$2:$W$2500,$A271,$BZ$2:$BZ$2500,"Yes")+COUNTIFS($X$2:$X$2500,$A271,$BY$2:$BY$2500,"Yes"))</f>
      </c>
      <c r="BX271">
        <f>IF(OR($A271="",$P271="Yes"),"",IF(N($BW271)=0,0,1+SUMIFS($CB$2:$CB$2500,$W$2:$W$2500,$A271)+SUMIFS($CA$2:$CA$2500,$X$2:$X$2500,$A271)))</f>
      </c>
      <c r="BY271" t="str">
        <f>IF($Y271="","",INDEX($AH$2:$AH$2000,$Y271)&amp;"")</f>
      </c>
      <c r="BZ271" t="str">
        <f>IF($Z271="","",INDEX($AH$2:$AH$2000,$Z271)&amp;"")</f>
      </c>
      <c r="CA271">
        <f>IF($Y271="","",INDEX($BV$2:$BV$2000,$Y271))</f>
      </c>
      <c r="CB271">
        <f>IF($Z271="","",INDEX($BV$2:$BV$2000,$Z271))</f>
      </c>
    </row>
    <row r="272">
      <c r="A272" t="str">
        <f>IF(TRIM(INDEX(games!$A:$A,ROW()))="","",TRIM(INDEX(games!$A:$A,ROW())))</f>
      </c>
      <c r="B272">
        <f>IF(OR($A272="",INDEX(games!$B:$B,ROW())=""),"",INDEX(games!$B:$B,ROW()))</f>
      </c>
      <c r="C272" t="str">
        <f>IF(OR($A272="",INDEX(games!$C:$C,ROW())=""),"",INDEX(games!$C:$C,ROW()))</f>
      </c>
      <c r="D272">
        <f>IF($A272="","",COUNTIF($W$2:$W$2500,$A272)+COUNTIF($X$2:$X$2500,$A272))</f>
      </c>
      <c r="E272">
        <f>IF($A272="","",IFERROR(MATCH($C272,$R$2:$R$5,0),0))</f>
      </c>
      <c r="F272">
        <f>IF($A272="","",MOD(ROW(),34))</f>
      </c>
      <c r="G272">
        <f>IF($A272="",NA(),IF($C272="Action",$B272,NA()))</f>
      </c>
      <c r="H272">
        <f>IF($A272="",NA(),IF($C272="Action",1+$F272*0.023,NA()))</f>
      </c>
      <c r="I272">
        <f>IF($A272="",NA(),IF($C272="Strategy",$B272,NA()))</f>
      </c>
      <c r="J272">
        <f>IF($A272="",NA(),IF($C272="Strategy",2+$F272*0.023,NA()))</f>
      </c>
      <c r="K272">
        <f>IF($A272="",NA(),IF($C272="Deckbuilder",$B272,NA()))</f>
      </c>
      <c r="L272">
        <f>IF($A272="",NA(),IF($C272="Deckbuilder",3+$F272*0.023,NA()))</f>
      </c>
      <c r="M272">
        <f>IF($A272="",NA(),IF($C272="Traditional",$B272,NA()))</f>
      </c>
      <c r="N272">
        <f>IF($A272="",NA(),IF($C272="Traditional",4+$F272*0.023,NA()))</f>
      </c>
      <c r="O272">
        <f>IF($A272="","",$D272+ROW()/1000000)</f>
      </c>
      <c r="P272" t="str">
        <f>IF(OR($A272="",INDEX(games!$H:$H,ROW())=""),"",INDEX(games!$H:$H,ROW()))</f>
      </c>
      <c r="Q272">
        <f>IF(OR($A272="",$P272&lt;&gt;"Yes"),"",$D272+ROW()/1000000)</f>
      </c>
      <c r="T272">
        <f>IF($Y272="","",INDEX($B$2:$B$2000,$Y272))</f>
      </c>
      <c r="U272">
        <f>IF($Z272="","",INDEX($B$2:$B$2000,$Z272))</f>
      </c>
      <c r="V272">
        <f>IF(OR($T272="",$U272=""),"",$U272-$T272)</f>
      </c>
      <c r="W272" t="str">
        <f>IF(TRIM(INDEX(connections!$A:$A,ROW()))="","",TRIM(INDEX(connections!$A:$A,ROW())))</f>
      </c>
      <c r="X272" t="str">
        <f>IF($W272="","",TRIM(INDEX(connections!$B:$B,ROW())))</f>
      </c>
      <c r="Y272">
        <f>IF($W272="","",IFERROR(MATCH($W272,$A$2:$A$2000,0),""))</f>
      </c>
      <c r="Z272">
        <f>IF($X272="","",IFERROR(MATCH($X272,$A$2:$A$2000,0),""))</f>
      </c>
      <c r="AA272" t="str">
        <f>IF($Y272="","",INDEX($P$2:$P$2000,$Y272))</f>
      </c>
      <c r="AB272" t="str">
        <f>IF($Z272="","",INDEX($P$2:$P$2000,$Z272))</f>
      </c>
      <c r="AC272">
        <f>IF(AND($AA272="Yes",$AB272="Yes"),1,"")</f>
      </c>
      <c r="AD272">
        <f>IF(OR($Y272="",$Z272=""),"",IF(INDEX($C$2:$C$2000,$Y272)=INDEX($C$2:$C$2000,$Z272),0,1))</f>
      </c>
      <c r="AE272">
        <f>IF($AC272&lt;&gt;1,"",IF(AND(INDEX($AG$2:$AG$2000,$Y272)=1,INDEX($AG$2:$AG$2000,$Z272)=1),1,""))</f>
      </c>
      <c r="AG272">
        <f>IF($A272="","",COUNTIFS($W$2:$W$2500,$A272,$AB$2:$AB$2500,"Yes")+COUNTIFS($X$2:$X$2500,$A272,$AA$2:$AA$2500,"Yes"))</f>
      </c>
      <c r="AH272" t="str">
        <f>IF(OR($P272&lt;&gt;"Yes",N($AG272)=0),"",IF(AND($AG272=1,COUNTIFS($W$2:$W$2500,$A272,$AE$2:$AE$2500,1)+COUNTIFS($X$2:$X$2500,$A272,$AE$2:$AE$2500,1)&gt;0),"","Yes"))</f>
      </c>
      <c r="AI272">
        <f>IF($AH272="Yes",$AG272,"")</f>
      </c>
      <c r="AJ272">
        <f>IF($AI272="","",$AI272+ROW()/1000000)</f>
      </c>
      <c r="AK272">
        <f>IF(OR($A272="",$P272="Yes",N($AG272)=0),"",$AG272+ROW()/1000000)</f>
      </c>
      <c r="AL272" t="str">
        <f>IF($A272="","",INDEX(games!$J:$J,ROW())&amp;"")</f>
      </c>
      <c r="AM272">
        <f>IF($A272="","",SUMPRODUCT($AO272:$BD272,'Map Analysis'!$AP$2^{0,1,2,3,4,5,6,7,8,9,10,11,12,13,14,15}))</f>
      </c>
      <c r="AN272">
        <f>IF($A272="","",$AM272+ROW()/10000000)</f>
      </c>
      <c r="AO272">
        <f>IF($A272="","",COUNTIF($W$2:$W$2500,$A272))</f>
      </c>
      <c r="AP272">
        <f>IF($A272="","",SUMIFS($BF$2:$BF$2500,$W$2:$W$2500,$A272))</f>
      </c>
      <c r="AQ272">
        <f>IF($A272="","",SUMIFS($BG$2:$BG$2500,$W$2:$W$2500,$A272))</f>
      </c>
      <c r="AR272">
        <f>IF($A272="","",SUMIFS($BH$2:$BH$2500,$W$2:$W$2500,$A272))</f>
      </c>
      <c r="AS272">
        <f>IF($A272="","",SUMIFS($BI$2:$BI$2500,$W$2:$W$2500,$A272))</f>
      </c>
      <c r="AT272">
        <f>IF($A272="","",SUMIFS($BJ$2:$BJ$2500,$W$2:$W$2500,$A272))</f>
      </c>
      <c r="AU272">
        <f>IF($A272="","",SUMIFS($BK$2:$BK$2500,$W$2:$W$2500,$A272))</f>
      </c>
      <c r="AV272">
        <f>IF($A272="","",SUMIFS($BL$2:$BL$2500,$W$2:$W$2500,$A272))</f>
      </c>
      <c r="AW272">
        <f>IF($A272="","",SUMIFS($BM$2:$BM$2500,$W$2:$W$2500,$A272))</f>
      </c>
      <c r="AX272">
        <f>IF($A272="","",SUMIFS($BN$2:$BN$2500,$W$2:$W$2500,$A272))</f>
      </c>
      <c r="AY272">
        <f>IF($A272="","",SUMIFS($BO$2:$BO$2500,$W$2:$W$2500,$A272))</f>
      </c>
      <c r="AZ272">
        <f>IF($A272="","",SUMIFS($BP$2:$BP$2500,$W$2:$W$2500,$A272))</f>
      </c>
      <c r="BA272">
        <f>IF($A272="","",SUMIFS($BQ$2:$BQ$2500,$W$2:$W$2500,$A272))</f>
      </c>
      <c r="BB272">
        <f>IF($A272="","",SUMIFS($BR$2:$BR$2500,$W$2:$W$2500,$A272))</f>
      </c>
      <c r="BC272">
        <f>IF($A272="","",SUMIFS($BS$2:$BS$2500,$W$2:$W$2500,$A272))</f>
      </c>
      <c r="BD272">
        <f>IF($A272="","",SUMIFS($BT$2:$BT$2500,$W$2:$W$2500,$A272))</f>
      </c>
      <c r="BF272">
        <f>IF($Z272="","",INDEX($AO$2:$AO$2000,$Z272))</f>
      </c>
      <c r="BG272">
        <f>IF($Z272="","",INDEX($AP$2:$AP$2000,$Z272))</f>
      </c>
      <c r="BH272">
        <f>IF($Z272="","",INDEX($AQ$2:$AQ$2000,$Z272))</f>
      </c>
      <c r="BI272">
        <f>IF($Z272="","",INDEX($AR$2:$AR$2000,$Z272))</f>
      </c>
      <c r="BJ272">
        <f>IF($Z272="","",INDEX($AS$2:$AS$2000,$Z272))</f>
      </c>
      <c r="BK272">
        <f>IF($Z272="","",INDEX($AT$2:$AT$2000,$Z272))</f>
      </c>
      <c r="BL272">
        <f>IF($Z272="","",INDEX($AU$2:$AU$2000,$Z272))</f>
      </c>
      <c r="BM272">
        <f>IF($Z272="","",INDEX($AV$2:$AV$2000,$Z272))</f>
      </c>
      <c r="BN272">
        <f>IF($Z272="","",INDEX($AW$2:$AW$2000,$Z272))</f>
      </c>
      <c r="BO272">
        <f>IF($Z272="","",INDEX($AX$2:$AX$2000,$Z272))</f>
      </c>
      <c r="BP272">
        <f>IF($Z272="","",INDEX($AY$2:$AY$2000,$Z272))</f>
      </c>
      <c r="BQ272">
        <f>IF($Z272="","",INDEX($AZ$2:$AZ$2000,$Z272))</f>
      </c>
      <c r="BR272">
        <f>IF($Z272="","",INDEX($BA$2:$BA$2000,$Z272))</f>
      </c>
      <c r="BS272">
        <f>IF($Z272="","",INDEX($BB$2:$BB$2000,$Z272))</f>
      </c>
      <c r="BT272">
        <f>IF($Z272="","",INDEX($BC$2:$BC$2000,$Z272))</f>
      </c>
      <c r="BV272">
        <f>IF(OR($A272="",$P272&lt;&gt;"Yes",$AH272="Yes"),"",1+N($AG272))</f>
      </c>
      <c r="BW272">
        <f>IF($A272="","",COUNTIFS($W$2:$W$2500,$A272,$BZ$2:$BZ$2500,"Yes")+COUNTIFS($X$2:$X$2500,$A272,$BY$2:$BY$2500,"Yes"))</f>
      </c>
      <c r="BX272">
        <f>IF(OR($A272="",$P272="Yes"),"",IF(N($BW272)=0,0,1+SUMIFS($CB$2:$CB$2500,$W$2:$W$2500,$A272)+SUMIFS($CA$2:$CA$2500,$X$2:$X$2500,$A272)))</f>
      </c>
      <c r="BY272" t="str">
        <f>IF($Y272="","",INDEX($AH$2:$AH$2000,$Y272)&amp;"")</f>
      </c>
      <c r="BZ272" t="str">
        <f>IF($Z272="","",INDEX($AH$2:$AH$2000,$Z272)&amp;"")</f>
      </c>
      <c r="CA272">
        <f>IF($Y272="","",INDEX($BV$2:$BV$2000,$Y272))</f>
      </c>
      <c r="CB272">
        <f>IF($Z272="","",INDEX($BV$2:$BV$2000,$Z272))</f>
      </c>
    </row>
    <row r="273">
      <c r="A273" t="str">
        <f>IF(TRIM(INDEX(games!$A:$A,ROW()))="","",TRIM(INDEX(games!$A:$A,ROW())))</f>
      </c>
      <c r="B273">
        <f>IF(OR($A273="",INDEX(games!$B:$B,ROW())=""),"",INDEX(games!$B:$B,ROW()))</f>
      </c>
      <c r="C273" t="str">
        <f>IF(OR($A273="",INDEX(games!$C:$C,ROW())=""),"",INDEX(games!$C:$C,ROW()))</f>
      </c>
      <c r="D273">
        <f>IF($A273="","",COUNTIF($W$2:$W$2500,$A273)+COUNTIF($X$2:$X$2500,$A273))</f>
      </c>
      <c r="E273">
        <f>IF($A273="","",IFERROR(MATCH($C273,$R$2:$R$5,0),0))</f>
      </c>
      <c r="F273">
        <f>IF($A273="","",MOD(ROW(),34))</f>
      </c>
      <c r="G273">
        <f>IF($A273="",NA(),IF($C273="Action",$B273,NA()))</f>
      </c>
      <c r="H273">
        <f>IF($A273="",NA(),IF($C273="Action",1+$F273*0.023,NA()))</f>
      </c>
      <c r="I273">
        <f>IF($A273="",NA(),IF($C273="Strategy",$B273,NA()))</f>
      </c>
      <c r="J273">
        <f>IF($A273="",NA(),IF($C273="Strategy",2+$F273*0.023,NA()))</f>
      </c>
      <c r="K273">
        <f>IF($A273="",NA(),IF($C273="Deckbuilder",$B273,NA()))</f>
      </c>
      <c r="L273">
        <f>IF($A273="",NA(),IF($C273="Deckbuilder",3+$F273*0.023,NA()))</f>
      </c>
      <c r="M273">
        <f>IF($A273="",NA(),IF($C273="Traditional",$B273,NA()))</f>
      </c>
      <c r="N273">
        <f>IF($A273="",NA(),IF($C273="Traditional",4+$F273*0.023,NA()))</f>
      </c>
      <c r="O273">
        <f>IF($A273="","",$D273+ROW()/1000000)</f>
      </c>
      <c r="P273" t="str">
        <f>IF(OR($A273="",INDEX(games!$H:$H,ROW())=""),"",INDEX(games!$H:$H,ROW()))</f>
      </c>
      <c r="Q273">
        <f>IF(OR($A273="",$P273&lt;&gt;"Yes"),"",$D273+ROW()/1000000)</f>
      </c>
      <c r="T273">
        <f>IF($Y273="","",INDEX($B$2:$B$2000,$Y273))</f>
      </c>
      <c r="U273">
        <f>IF($Z273="","",INDEX($B$2:$B$2000,$Z273))</f>
      </c>
      <c r="V273">
        <f>IF(OR($T273="",$U273=""),"",$U273-$T273)</f>
      </c>
      <c r="W273" t="str">
        <f>IF(TRIM(INDEX(connections!$A:$A,ROW()))="","",TRIM(INDEX(connections!$A:$A,ROW())))</f>
      </c>
      <c r="X273" t="str">
        <f>IF($W273="","",TRIM(INDEX(connections!$B:$B,ROW())))</f>
      </c>
      <c r="Y273">
        <f>IF($W273="","",IFERROR(MATCH($W273,$A$2:$A$2000,0),""))</f>
      </c>
      <c r="Z273">
        <f>IF($X273="","",IFERROR(MATCH($X273,$A$2:$A$2000,0),""))</f>
      </c>
      <c r="AA273" t="str">
        <f>IF($Y273="","",INDEX($P$2:$P$2000,$Y273))</f>
      </c>
      <c r="AB273" t="str">
        <f>IF($Z273="","",INDEX($P$2:$P$2000,$Z273))</f>
      </c>
      <c r="AC273">
        <f>IF(AND($AA273="Yes",$AB273="Yes"),1,"")</f>
      </c>
      <c r="AD273">
        <f>IF(OR($Y273="",$Z273=""),"",IF(INDEX($C$2:$C$2000,$Y273)=INDEX($C$2:$C$2000,$Z273),0,1))</f>
      </c>
      <c r="AE273">
        <f>IF($AC273&lt;&gt;1,"",IF(AND(INDEX($AG$2:$AG$2000,$Y273)=1,INDEX($AG$2:$AG$2000,$Z273)=1),1,""))</f>
      </c>
      <c r="AG273">
        <f>IF($A273="","",COUNTIFS($W$2:$W$2500,$A273,$AB$2:$AB$2500,"Yes")+COUNTIFS($X$2:$X$2500,$A273,$AA$2:$AA$2500,"Yes"))</f>
      </c>
      <c r="AH273" t="str">
        <f>IF(OR($P273&lt;&gt;"Yes",N($AG273)=0),"",IF(AND($AG273=1,COUNTIFS($W$2:$W$2500,$A273,$AE$2:$AE$2500,1)+COUNTIFS($X$2:$X$2500,$A273,$AE$2:$AE$2500,1)&gt;0),"","Yes"))</f>
      </c>
      <c r="AI273">
        <f>IF($AH273="Yes",$AG273,"")</f>
      </c>
      <c r="AJ273">
        <f>IF($AI273="","",$AI273+ROW()/1000000)</f>
      </c>
      <c r="AK273">
        <f>IF(OR($A273="",$P273="Yes",N($AG273)=0),"",$AG273+ROW()/1000000)</f>
      </c>
      <c r="AL273" t="str">
        <f>IF($A273="","",INDEX(games!$J:$J,ROW())&amp;"")</f>
      </c>
      <c r="AM273">
        <f>IF($A273="","",SUMPRODUCT($AO273:$BD273,'Map Analysis'!$AP$2^{0,1,2,3,4,5,6,7,8,9,10,11,12,13,14,15}))</f>
      </c>
      <c r="AN273">
        <f>IF($A273="","",$AM273+ROW()/10000000)</f>
      </c>
      <c r="AO273">
        <f>IF($A273="","",COUNTIF($W$2:$W$2500,$A273))</f>
      </c>
      <c r="AP273">
        <f>IF($A273="","",SUMIFS($BF$2:$BF$2500,$W$2:$W$2500,$A273))</f>
      </c>
      <c r="AQ273">
        <f>IF($A273="","",SUMIFS($BG$2:$BG$2500,$W$2:$W$2500,$A273))</f>
      </c>
      <c r="AR273">
        <f>IF($A273="","",SUMIFS($BH$2:$BH$2500,$W$2:$W$2500,$A273))</f>
      </c>
      <c r="AS273">
        <f>IF($A273="","",SUMIFS($BI$2:$BI$2500,$W$2:$W$2500,$A273))</f>
      </c>
      <c r="AT273">
        <f>IF($A273="","",SUMIFS($BJ$2:$BJ$2500,$W$2:$W$2500,$A273))</f>
      </c>
      <c r="AU273">
        <f>IF($A273="","",SUMIFS($BK$2:$BK$2500,$W$2:$W$2500,$A273))</f>
      </c>
      <c r="AV273">
        <f>IF($A273="","",SUMIFS($BL$2:$BL$2500,$W$2:$W$2500,$A273))</f>
      </c>
      <c r="AW273">
        <f>IF($A273="","",SUMIFS($BM$2:$BM$2500,$W$2:$W$2500,$A273))</f>
      </c>
      <c r="AX273">
        <f>IF($A273="","",SUMIFS($BN$2:$BN$2500,$W$2:$W$2500,$A273))</f>
      </c>
      <c r="AY273">
        <f>IF($A273="","",SUMIFS($BO$2:$BO$2500,$W$2:$W$2500,$A273))</f>
      </c>
      <c r="AZ273">
        <f>IF($A273="","",SUMIFS($BP$2:$BP$2500,$W$2:$W$2500,$A273))</f>
      </c>
      <c r="BA273">
        <f>IF($A273="","",SUMIFS($BQ$2:$BQ$2500,$W$2:$W$2500,$A273))</f>
      </c>
      <c r="BB273">
        <f>IF($A273="","",SUMIFS($BR$2:$BR$2500,$W$2:$W$2500,$A273))</f>
      </c>
      <c r="BC273">
        <f>IF($A273="","",SUMIFS($BS$2:$BS$2500,$W$2:$W$2500,$A273))</f>
      </c>
      <c r="BD273">
        <f>IF($A273="","",SUMIFS($BT$2:$BT$2500,$W$2:$W$2500,$A273))</f>
      </c>
      <c r="BF273">
        <f>IF($Z273="","",INDEX($AO$2:$AO$2000,$Z273))</f>
      </c>
      <c r="BG273">
        <f>IF($Z273="","",INDEX($AP$2:$AP$2000,$Z273))</f>
      </c>
      <c r="BH273">
        <f>IF($Z273="","",INDEX($AQ$2:$AQ$2000,$Z273))</f>
      </c>
      <c r="BI273">
        <f>IF($Z273="","",INDEX($AR$2:$AR$2000,$Z273))</f>
      </c>
      <c r="BJ273">
        <f>IF($Z273="","",INDEX($AS$2:$AS$2000,$Z273))</f>
      </c>
      <c r="BK273">
        <f>IF($Z273="","",INDEX($AT$2:$AT$2000,$Z273))</f>
      </c>
      <c r="BL273">
        <f>IF($Z273="","",INDEX($AU$2:$AU$2000,$Z273))</f>
      </c>
      <c r="BM273">
        <f>IF($Z273="","",INDEX($AV$2:$AV$2000,$Z273))</f>
      </c>
      <c r="BN273">
        <f>IF($Z273="","",INDEX($AW$2:$AW$2000,$Z273))</f>
      </c>
      <c r="BO273">
        <f>IF($Z273="","",INDEX($AX$2:$AX$2000,$Z273))</f>
      </c>
      <c r="BP273">
        <f>IF($Z273="","",INDEX($AY$2:$AY$2000,$Z273))</f>
      </c>
      <c r="BQ273">
        <f>IF($Z273="","",INDEX($AZ$2:$AZ$2000,$Z273))</f>
      </c>
      <c r="BR273">
        <f>IF($Z273="","",INDEX($BA$2:$BA$2000,$Z273))</f>
      </c>
      <c r="BS273">
        <f>IF($Z273="","",INDEX($BB$2:$BB$2000,$Z273))</f>
      </c>
      <c r="BT273">
        <f>IF($Z273="","",INDEX($BC$2:$BC$2000,$Z273))</f>
      </c>
      <c r="BV273">
        <f>IF(OR($A273="",$P273&lt;&gt;"Yes",$AH273="Yes"),"",1+N($AG273))</f>
      </c>
      <c r="BW273">
        <f>IF($A273="","",COUNTIFS($W$2:$W$2500,$A273,$BZ$2:$BZ$2500,"Yes")+COUNTIFS($X$2:$X$2500,$A273,$BY$2:$BY$2500,"Yes"))</f>
      </c>
      <c r="BX273">
        <f>IF(OR($A273="",$P273="Yes"),"",IF(N($BW273)=0,0,1+SUMIFS($CB$2:$CB$2500,$W$2:$W$2500,$A273)+SUMIFS($CA$2:$CA$2500,$X$2:$X$2500,$A273)))</f>
      </c>
      <c r="BY273" t="str">
        <f>IF($Y273="","",INDEX($AH$2:$AH$2000,$Y273)&amp;"")</f>
      </c>
      <c r="BZ273" t="str">
        <f>IF($Z273="","",INDEX($AH$2:$AH$2000,$Z273)&amp;"")</f>
      </c>
      <c r="CA273">
        <f>IF($Y273="","",INDEX($BV$2:$BV$2000,$Y273))</f>
      </c>
      <c r="CB273">
        <f>IF($Z273="","",INDEX($BV$2:$BV$2000,$Z273))</f>
      </c>
    </row>
    <row r="274">
      <c r="A274" t="str">
        <f>IF(TRIM(INDEX(games!$A:$A,ROW()))="","",TRIM(INDEX(games!$A:$A,ROW())))</f>
      </c>
      <c r="B274">
        <f>IF(OR($A274="",INDEX(games!$B:$B,ROW())=""),"",INDEX(games!$B:$B,ROW()))</f>
      </c>
      <c r="C274" t="str">
        <f>IF(OR($A274="",INDEX(games!$C:$C,ROW())=""),"",INDEX(games!$C:$C,ROW()))</f>
      </c>
      <c r="D274">
        <f>IF($A274="","",COUNTIF($W$2:$W$2500,$A274)+COUNTIF($X$2:$X$2500,$A274))</f>
      </c>
      <c r="E274">
        <f>IF($A274="","",IFERROR(MATCH($C274,$R$2:$R$5,0),0))</f>
      </c>
      <c r="F274">
        <f>IF($A274="","",MOD(ROW(),34))</f>
      </c>
      <c r="G274">
        <f>IF($A274="",NA(),IF($C274="Action",$B274,NA()))</f>
      </c>
      <c r="H274">
        <f>IF($A274="",NA(),IF($C274="Action",1+$F274*0.023,NA()))</f>
      </c>
      <c r="I274">
        <f>IF($A274="",NA(),IF($C274="Strategy",$B274,NA()))</f>
      </c>
      <c r="J274">
        <f>IF($A274="",NA(),IF($C274="Strategy",2+$F274*0.023,NA()))</f>
      </c>
      <c r="K274">
        <f>IF($A274="",NA(),IF($C274="Deckbuilder",$B274,NA()))</f>
      </c>
      <c r="L274">
        <f>IF($A274="",NA(),IF($C274="Deckbuilder",3+$F274*0.023,NA()))</f>
      </c>
      <c r="M274">
        <f>IF($A274="",NA(),IF($C274="Traditional",$B274,NA()))</f>
      </c>
      <c r="N274">
        <f>IF($A274="",NA(),IF($C274="Traditional",4+$F274*0.023,NA()))</f>
      </c>
      <c r="O274">
        <f>IF($A274="","",$D274+ROW()/1000000)</f>
      </c>
      <c r="P274" t="str">
        <f>IF(OR($A274="",INDEX(games!$H:$H,ROW())=""),"",INDEX(games!$H:$H,ROW()))</f>
      </c>
      <c r="Q274">
        <f>IF(OR($A274="",$P274&lt;&gt;"Yes"),"",$D274+ROW()/1000000)</f>
      </c>
      <c r="T274">
        <f>IF($Y274="","",INDEX($B$2:$B$2000,$Y274))</f>
      </c>
      <c r="U274">
        <f>IF($Z274="","",INDEX($B$2:$B$2000,$Z274))</f>
      </c>
      <c r="V274">
        <f>IF(OR($T274="",$U274=""),"",$U274-$T274)</f>
      </c>
      <c r="W274" t="str">
        <f>IF(TRIM(INDEX(connections!$A:$A,ROW()))="","",TRIM(INDEX(connections!$A:$A,ROW())))</f>
      </c>
      <c r="X274" t="str">
        <f>IF($W274="","",TRIM(INDEX(connections!$B:$B,ROW())))</f>
      </c>
      <c r="Y274">
        <f>IF($W274="","",IFERROR(MATCH($W274,$A$2:$A$2000,0),""))</f>
      </c>
      <c r="Z274">
        <f>IF($X274="","",IFERROR(MATCH($X274,$A$2:$A$2000,0),""))</f>
      </c>
      <c r="AA274" t="str">
        <f>IF($Y274="","",INDEX($P$2:$P$2000,$Y274))</f>
      </c>
      <c r="AB274" t="str">
        <f>IF($Z274="","",INDEX($P$2:$P$2000,$Z274))</f>
      </c>
      <c r="AC274">
        <f>IF(AND($AA274="Yes",$AB274="Yes"),1,"")</f>
      </c>
      <c r="AD274">
        <f>IF(OR($Y274="",$Z274=""),"",IF(INDEX($C$2:$C$2000,$Y274)=INDEX($C$2:$C$2000,$Z274),0,1))</f>
      </c>
      <c r="AE274">
        <f>IF($AC274&lt;&gt;1,"",IF(AND(INDEX($AG$2:$AG$2000,$Y274)=1,INDEX($AG$2:$AG$2000,$Z274)=1),1,""))</f>
      </c>
      <c r="AG274">
        <f>IF($A274="","",COUNTIFS($W$2:$W$2500,$A274,$AB$2:$AB$2500,"Yes")+COUNTIFS($X$2:$X$2500,$A274,$AA$2:$AA$2500,"Yes"))</f>
      </c>
      <c r="AH274" t="str">
        <f>IF(OR($P274&lt;&gt;"Yes",N($AG274)=0),"",IF(AND($AG274=1,COUNTIFS($W$2:$W$2500,$A274,$AE$2:$AE$2500,1)+COUNTIFS($X$2:$X$2500,$A274,$AE$2:$AE$2500,1)&gt;0),"","Yes"))</f>
      </c>
      <c r="AI274">
        <f>IF($AH274="Yes",$AG274,"")</f>
      </c>
      <c r="AJ274">
        <f>IF($AI274="","",$AI274+ROW()/1000000)</f>
      </c>
      <c r="AK274">
        <f>IF(OR($A274="",$P274="Yes",N($AG274)=0),"",$AG274+ROW()/1000000)</f>
      </c>
      <c r="AL274" t="str">
        <f>IF($A274="","",INDEX(games!$J:$J,ROW())&amp;"")</f>
      </c>
      <c r="AM274">
        <f>IF($A274="","",SUMPRODUCT($AO274:$BD274,'Map Analysis'!$AP$2^{0,1,2,3,4,5,6,7,8,9,10,11,12,13,14,15}))</f>
      </c>
      <c r="AN274">
        <f>IF($A274="","",$AM274+ROW()/10000000)</f>
      </c>
      <c r="AO274">
        <f>IF($A274="","",COUNTIF($W$2:$W$2500,$A274))</f>
      </c>
      <c r="AP274">
        <f>IF($A274="","",SUMIFS($BF$2:$BF$2500,$W$2:$W$2500,$A274))</f>
      </c>
      <c r="AQ274">
        <f>IF($A274="","",SUMIFS($BG$2:$BG$2500,$W$2:$W$2500,$A274))</f>
      </c>
      <c r="AR274">
        <f>IF($A274="","",SUMIFS($BH$2:$BH$2500,$W$2:$W$2500,$A274))</f>
      </c>
      <c r="AS274">
        <f>IF($A274="","",SUMIFS($BI$2:$BI$2500,$W$2:$W$2500,$A274))</f>
      </c>
      <c r="AT274">
        <f>IF($A274="","",SUMIFS($BJ$2:$BJ$2500,$W$2:$W$2500,$A274))</f>
      </c>
      <c r="AU274">
        <f>IF($A274="","",SUMIFS($BK$2:$BK$2500,$W$2:$W$2500,$A274))</f>
      </c>
      <c r="AV274">
        <f>IF($A274="","",SUMIFS($BL$2:$BL$2500,$W$2:$W$2500,$A274))</f>
      </c>
      <c r="AW274">
        <f>IF($A274="","",SUMIFS($BM$2:$BM$2500,$W$2:$W$2500,$A274))</f>
      </c>
      <c r="AX274">
        <f>IF($A274="","",SUMIFS($BN$2:$BN$2500,$W$2:$W$2500,$A274))</f>
      </c>
      <c r="AY274">
        <f>IF($A274="","",SUMIFS($BO$2:$BO$2500,$W$2:$W$2500,$A274))</f>
      </c>
      <c r="AZ274">
        <f>IF($A274="","",SUMIFS($BP$2:$BP$2500,$W$2:$W$2500,$A274))</f>
      </c>
      <c r="BA274">
        <f>IF($A274="","",SUMIFS($BQ$2:$BQ$2500,$W$2:$W$2500,$A274))</f>
      </c>
      <c r="BB274">
        <f>IF($A274="","",SUMIFS($BR$2:$BR$2500,$W$2:$W$2500,$A274))</f>
      </c>
      <c r="BC274">
        <f>IF($A274="","",SUMIFS($BS$2:$BS$2500,$W$2:$W$2500,$A274))</f>
      </c>
      <c r="BD274">
        <f>IF($A274="","",SUMIFS($BT$2:$BT$2500,$W$2:$W$2500,$A274))</f>
      </c>
      <c r="BF274">
        <f>IF($Z274="","",INDEX($AO$2:$AO$2000,$Z274))</f>
      </c>
      <c r="BG274">
        <f>IF($Z274="","",INDEX($AP$2:$AP$2000,$Z274))</f>
      </c>
      <c r="BH274">
        <f>IF($Z274="","",INDEX($AQ$2:$AQ$2000,$Z274))</f>
      </c>
      <c r="BI274">
        <f>IF($Z274="","",INDEX($AR$2:$AR$2000,$Z274))</f>
      </c>
      <c r="BJ274">
        <f>IF($Z274="","",INDEX($AS$2:$AS$2000,$Z274))</f>
      </c>
      <c r="BK274">
        <f>IF($Z274="","",INDEX($AT$2:$AT$2000,$Z274))</f>
      </c>
      <c r="BL274">
        <f>IF($Z274="","",INDEX($AU$2:$AU$2000,$Z274))</f>
      </c>
      <c r="BM274">
        <f>IF($Z274="","",INDEX($AV$2:$AV$2000,$Z274))</f>
      </c>
      <c r="BN274">
        <f>IF($Z274="","",INDEX($AW$2:$AW$2000,$Z274))</f>
      </c>
      <c r="BO274">
        <f>IF($Z274="","",INDEX($AX$2:$AX$2000,$Z274))</f>
      </c>
      <c r="BP274">
        <f>IF($Z274="","",INDEX($AY$2:$AY$2000,$Z274))</f>
      </c>
      <c r="BQ274">
        <f>IF($Z274="","",INDEX($AZ$2:$AZ$2000,$Z274))</f>
      </c>
      <c r="BR274">
        <f>IF($Z274="","",INDEX($BA$2:$BA$2000,$Z274))</f>
      </c>
      <c r="BS274">
        <f>IF($Z274="","",INDEX($BB$2:$BB$2000,$Z274))</f>
      </c>
      <c r="BT274">
        <f>IF($Z274="","",INDEX($BC$2:$BC$2000,$Z274))</f>
      </c>
      <c r="BV274">
        <f>IF(OR($A274="",$P274&lt;&gt;"Yes",$AH274="Yes"),"",1+N($AG274))</f>
      </c>
      <c r="BW274">
        <f>IF($A274="","",COUNTIFS($W$2:$W$2500,$A274,$BZ$2:$BZ$2500,"Yes")+COUNTIFS($X$2:$X$2500,$A274,$BY$2:$BY$2500,"Yes"))</f>
      </c>
      <c r="BX274">
        <f>IF(OR($A274="",$P274="Yes"),"",IF(N($BW274)=0,0,1+SUMIFS($CB$2:$CB$2500,$W$2:$W$2500,$A274)+SUMIFS($CA$2:$CA$2500,$X$2:$X$2500,$A274)))</f>
      </c>
      <c r="BY274" t="str">
        <f>IF($Y274="","",INDEX($AH$2:$AH$2000,$Y274)&amp;"")</f>
      </c>
      <c r="BZ274" t="str">
        <f>IF($Z274="","",INDEX($AH$2:$AH$2000,$Z274)&amp;"")</f>
      </c>
      <c r="CA274">
        <f>IF($Y274="","",INDEX($BV$2:$BV$2000,$Y274))</f>
      </c>
      <c r="CB274">
        <f>IF($Z274="","",INDEX($BV$2:$BV$2000,$Z274))</f>
      </c>
    </row>
    <row r="275">
      <c r="A275" t="str">
        <f>IF(TRIM(INDEX(games!$A:$A,ROW()))="","",TRIM(INDEX(games!$A:$A,ROW())))</f>
      </c>
      <c r="B275">
        <f>IF(OR($A275="",INDEX(games!$B:$B,ROW())=""),"",INDEX(games!$B:$B,ROW()))</f>
      </c>
      <c r="C275" t="str">
        <f>IF(OR($A275="",INDEX(games!$C:$C,ROW())=""),"",INDEX(games!$C:$C,ROW()))</f>
      </c>
      <c r="D275">
        <f>IF($A275="","",COUNTIF($W$2:$W$2500,$A275)+COUNTIF($X$2:$X$2500,$A275))</f>
      </c>
      <c r="E275">
        <f>IF($A275="","",IFERROR(MATCH($C275,$R$2:$R$5,0),0))</f>
      </c>
      <c r="F275">
        <f>IF($A275="","",MOD(ROW(),34))</f>
      </c>
      <c r="G275">
        <f>IF($A275="",NA(),IF($C275="Action",$B275,NA()))</f>
      </c>
      <c r="H275">
        <f>IF($A275="",NA(),IF($C275="Action",1+$F275*0.023,NA()))</f>
      </c>
      <c r="I275">
        <f>IF($A275="",NA(),IF($C275="Strategy",$B275,NA()))</f>
      </c>
      <c r="J275">
        <f>IF($A275="",NA(),IF($C275="Strategy",2+$F275*0.023,NA()))</f>
      </c>
      <c r="K275">
        <f>IF($A275="",NA(),IF($C275="Deckbuilder",$B275,NA()))</f>
      </c>
      <c r="L275">
        <f>IF($A275="",NA(),IF($C275="Deckbuilder",3+$F275*0.023,NA()))</f>
      </c>
      <c r="M275">
        <f>IF($A275="",NA(),IF($C275="Traditional",$B275,NA()))</f>
      </c>
      <c r="N275">
        <f>IF($A275="",NA(),IF($C275="Traditional",4+$F275*0.023,NA()))</f>
      </c>
      <c r="O275">
        <f>IF($A275="","",$D275+ROW()/1000000)</f>
      </c>
      <c r="P275" t="str">
        <f>IF(OR($A275="",INDEX(games!$H:$H,ROW())=""),"",INDEX(games!$H:$H,ROW()))</f>
      </c>
      <c r="Q275">
        <f>IF(OR($A275="",$P275&lt;&gt;"Yes"),"",$D275+ROW()/1000000)</f>
      </c>
      <c r="T275">
        <f>IF($Y275="","",INDEX($B$2:$B$2000,$Y275))</f>
      </c>
      <c r="U275">
        <f>IF($Z275="","",INDEX($B$2:$B$2000,$Z275))</f>
      </c>
      <c r="V275">
        <f>IF(OR($T275="",$U275=""),"",$U275-$T275)</f>
      </c>
      <c r="W275" t="str">
        <f>IF(TRIM(INDEX(connections!$A:$A,ROW()))="","",TRIM(INDEX(connections!$A:$A,ROW())))</f>
      </c>
      <c r="X275" t="str">
        <f>IF($W275="","",TRIM(INDEX(connections!$B:$B,ROW())))</f>
      </c>
      <c r="Y275">
        <f>IF($W275="","",IFERROR(MATCH($W275,$A$2:$A$2000,0),""))</f>
      </c>
      <c r="Z275">
        <f>IF($X275="","",IFERROR(MATCH($X275,$A$2:$A$2000,0),""))</f>
      </c>
      <c r="AA275" t="str">
        <f>IF($Y275="","",INDEX($P$2:$P$2000,$Y275))</f>
      </c>
      <c r="AB275" t="str">
        <f>IF($Z275="","",INDEX($P$2:$P$2000,$Z275))</f>
      </c>
      <c r="AC275">
        <f>IF(AND($AA275="Yes",$AB275="Yes"),1,"")</f>
      </c>
      <c r="AD275">
        <f>IF(OR($Y275="",$Z275=""),"",IF(INDEX($C$2:$C$2000,$Y275)=INDEX($C$2:$C$2000,$Z275),0,1))</f>
      </c>
      <c r="AE275">
        <f>IF($AC275&lt;&gt;1,"",IF(AND(INDEX($AG$2:$AG$2000,$Y275)=1,INDEX($AG$2:$AG$2000,$Z275)=1),1,""))</f>
      </c>
      <c r="AG275">
        <f>IF($A275="","",COUNTIFS($W$2:$W$2500,$A275,$AB$2:$AB$2500,"Yes")+COUNTIFS($X$2:$X$2500,$A275,$AA$2:$AA$2500,"Yes"))</f>
      </c>
      <c r="AH275" t="str">
        <f>IF(OR($P275&lt;&gt;"Yes",N($AG275)=0),"",IF(AND($AG275=1,COUNTIFS($W$2:$W$2500,$A275,$AE$2:$AE$2500,1)+COUNTIFS($X$2:$X$2500,$A275,$AE$2:$AE$2500,1)&gt;0),"","Yes"))</f>
      </c>
      <c r="AI275">
        <f>IF($AH275="Yes",$AG275,"")</f>
      </c>
      <c r="AJ275">
        <f>IF($AI275="","",$AI275+ROW()/1000000)</f>
      </c>
      <c r="AK275">
        <f>IF(OR($A275="",$P275="Yes",N($AG275)=0),"",$AG275+ROW()/1000000)</f>
      </c>
      <c r="AL275" t="str">
        <f>IF($A275="","",INDEX(games!$J:$J,ROW())&amp;"")</f>
      </c>
      <c r="AM275">
        <f>IF($A275="","",SUMPRODUCT($AO275:$BD275,'Map Analysis'!$AP$2^{0,1,2,3,4,5,6,7,8,9,10,11,12,13,14,15}))</f>
      </c>
      <c r="AN275">
        <f>IF($A275="","",$AM275+ROW()/10000000)</f>
      </c>
      <c r="AO275">
        <f>IF($A275="","",COUNTIF($W$2:$W$2500,$A275))</f>
      </c>
      <c r="AP275">
        <f>IF($A275="","",SUMIFS($BF$2:$BF$2500,$W$2:$W$2500,$A275))</f>
      </c>
      <c r="AQ275">
        <f>IF($A275="","",SUMIFS($BG$2:$BG$2500,$W$2:$W$2500,$A275))</f>
      </c>
      <c r="AR275">
        <f>IF($A275="","",SUMIFS($BH$2:$BH$2500,$W$2:$W$2500,$A275))</f>
      </c>
      <c r="AS275">
        <f>IF($A275="","",SUMIFS($BI$2:$BI$2500,$W$2:$W$2500,$A275))</f>
      </c>
      <c r="AT275">
        <f>IF($A275="","",SUMIFS($BJ$2:$BJ$2500,$W$2:$W$2500,$A275))</f>
      </c>
      <c r="AU275">
        <f>IF($A275="","",SUMIFS($BK$2:$BK$2500,$W$2:$W$2500,$A275))</f>
      </c>
      <c r="AV275">
        <f>IF($A275="","",SUMIFS($BL$2:$BL$2500,$W$2:$W$2500,$A275))</f>
      </c>
      <c r="AW275">
        <f>IF($A275="","",SUMIFS($BM$2:$BM$2500,$W$2:$W$2500,$A275))</f>
      </c>
      <c r="AX275">
        <f>IF($A275="","",SUMIFS($BN$2:$BN$2500,$W$2:$W$2500,$A275))</f>
      </c>
      <c r="AY275">
        <f>IF($A275="","",SUMIFS($BO$2:$BO$2500,$W$2:$W$2500,$A275))</f>
      </c>
      <c r="AZ275">
        <f>IF($A275="","",SUMIFS($BP$2:$BP$2500,$W$2:$W$2500,$A275))</f>
      </c>
      <c r="BA275">
        <f>IF($A275="","",SUMIFS($BQ$2:$BQ$2500,$W$2:$W$2500,$A275))</f>
      </c>
      <c r="BB275">
        <f>IF($A275="","",SUMIFS($BR$2:$BR$2500,$W$2:$W$2500,$A275))</f>
      </c>
      <c r="BC275">
        <f>IF($A275="","",SUMIFS($BS$2:$BS$2500,$W$2:$W$2500,$A275))</f>
      </c>
      <c r="BD275">
        <f>IF($A275="","",SUMIFS($BT$2:$BT$2500,$W$2:$W$2500,$A275))</f>
      </c>
      <c r="BF275">
        <f>IF($Z275="","",INDEX($AO$2:$AO$2000,$Z275))</f>
      </c>
      <c r="BG275">
        <f>IF($Z275="","",INDEX($AP$2:$AP$2000,$Z275))</f>
      </c>
      <c r="BH275">
        <f>IF($Z275="","",INDEX($AQ$2:$AQ$2000,$Z275))</f>
      </c>
      <c r="BI275">
        <f>IF($Z275="","",INDEX($AR$2:$AR$2000,$Z275))</f>
      </c>
      <c r="BJ275">
        <f>IF($Z275="","",INDEX($AS$2:$AS$2000,$Z275))</f>
      </c>
      <c r="BK275">
        <f>IF($Z275="","",INDEX($AT$2:$AT$2000,$Z275))</f>
      </c>
      <c r="BL275">
        <f>IF($Z275="","",INDEX($AU$2:$AU$2000,$Z275))</f>
      </c>
      <c r="BM275">
        <f>IF($Z275="","",INDEX($AV$2:$AV$2000,$Z275))</f>
      </c>
      <c r="BN275">
        <f>IF($Z275="","",INDEX($AW$2:$AW$2000,$Z275))</f>
      </c>
      <c r="BO275">
        <f>IF($Z275="","",INDEX($AX$2:$AX$2000,$Z275))</f>
      </c>
      <c r="BP275">
        <f>IF($Z275="","",INDEX($AY$2:$AY$2000,$Z275))</f>
      </c>
      <c r="BQ275">
        <f>IF($Z275="","",INDEX($AZ$2:$AZ$2000,$Z275))</f>
      </c>
      <c r="BR275">
        <f>IF($Z275="","",INDEX($BA$2:$BA$2000,$Z275))</f>
      </c>
      <c r="BS275">
        <f>IF($Z275="","",INDEX($BB$2:$BB$2000,$Z275))</f>
      </c>
      <c r="BT275">
        <f>IF($Z275="","",INDEX($BC$2:$BC$2000,$Z275))</f>
      </c>
      <c r="BV275">
        <f>IF(OR($A275="",$P275&lt;&gt;"Yes",$AH275="Yes"),"",1+N($AG275))</f>
      </c>
      <c r="BW275">
        <f>IF($A275="","",COUNTIFS($W$2:$W$2500,$A275,$BZ$2:$BZ$2500,"Yes")+COUNTIFS($X$2:$X$2500,$A275,$BY$2:$BY$2500,"Yes"))</f>
      </c>
      <c r="BX275">
        <f>IF(OR($A275="",$P275="Yes"),"",IF(N($BW275)=0,0,1+SUMIFS($CB$2:$CB$2500,$W$2:$W$2500,$A275)+SUMIFS($CA$2:$CA$2500,$X$2:$X$2500,$A275)))</f>
      </c>
      <c r="BY275" t="str">
        <f>IF($Y275="","",INDEX($AH$2:$AH$2000,$Y275)&amp;"")</f>
      </c>
      <c r="BZ275" t="str">
        <f>IF($Z275="","",INDEX($AH$2:$AH$2000,$Z275)&amp;"")</f>
      </c>
      <c r="CA275">
        <f>IF($Y275="","",INDEX($BV$2:$BV$2000,$Y275))</f>
      </c>
      <c r="CB275">
        <f>IF($Z275="","",INDEX($BV$2:$BV$2000,$Z275))</f>
      </c>
    </row>
    <row r="276">
      <c r="A276" t="str">
        <f>IF(TRIM(INDEX(games!$A:$A,ROW()))="","",TRIM(INDEX(games!$A:$A,ROW())))</f>
      </c>
      <c r="B276">
        <f>IF(OR($A276="",INDEX(games!$B:$B,ROW())=""),"",INDEX(games!$B:$B,ROW()))</f>
      </c>
      <c r="C276" t="str">
        <f>IF(OR($A276="",INDEX(games!$C:$C,ROW())=""),"",INDEX(games!$C:$C,ROW()))</f>
      </c>
      <c r="D276">
        <f>IF($A276="","",COUNTIF($W$2:$W$2500,$A276)+COUNTIF($X$2:$X$2500,$A276))</f>
      </c>
      <c r="E276">
        <f>IF($A276="","",IFERROR(MATCH($C276,$R$2:$R$5,0),0))</f>
      </c>
      <c r="F276">
        <f>IF($A276="","",MOD(ROW(),34))</f>
      </c>
      <c r="G276">
        <f>IF($A276="",NA(),IF($C276="Action",$B276,NA()))</f>
      </c>
      <c r="H276">
        <f>IF($A276="",NA(),IF($C276="Action",1+$F276*0.023,NA()))</f>
      </c>
      <c r="I276">
        <f>IF($A276="",NA(),IF($C276="Strategy",$B276,NA()))</f>
      </c>
      <c r="J276">
        <f>IF($A276="",NA(),IF($C276="Strategy",2+$F276*0.023,NA()))</f>
      </c>
      <c r="K276">
        <f>IF($A276="",NA(),IF($C276="Deckbuilder",$B276,NA()))</f>
      </c>
      <c r="L276">
        <f>IF($A276="",NA(),IF($C276="Deckbuilder",3+$F276*0.023,NA()))</f>
      </c>
      <c r="M276">
        <f>IF($A276="",NA(),IF($C276="Traditional",$B276,NA()))</f>
      </c>
      <c r="N276">
        <f>IF($A276="",NA(),IF($C276="Traditional",4+$F276*0.023,NA()))</f>
      </c>
      <c r="O276">
        <f>IF($A276="","",$D276+ROW()/1000000)</f>
      </c>
      <c r="P276" t="str">
        <f>IF(OR($A276="",INDEX(games!$H:$H,ROW())=""),"",INDEX(games!$H:$H,ROW()))</f>
      </c>
      <c r="Q276">
        <f>IF(OR($A276="",$P276&lt;&gt;"Yes"),"",$D276+ROW()/1000000)</f>
      </c>
      <c r="T276">
        <f>IF($Y276="","",INDEX($B$2:$B$2000,$Y276))</f>
      </c>
      <c r="U276">
        <f>IF($Z276="","",INDEX($B$2:$B$2000,$Z276))</f>
      </c>
      <c r="V276">
        <f>IF(OR($T276="",$U276=""),"",$U276-$T276)</f>
      </c>
      <c r="W276" t="str">
        <f>IF(TRIM(INDEX(connections!$A:$A,ROW()))="","",TRIM(INDEX(connections!$A:$A,ROW())))</f>
      </c>
      <c r="X276" t="str">
        <f>IF($W276="","",TRIM(INDEX(connections!$B:$B,ROW())))</f>
      </c>
      <c r="Y276">
        <f>IF($W276="","",IFERROR(MATCH($W276,$A$2:$A$2000,0),""))</f>
      </c>
      <c r="Z276">
        <f>IF($X276="","",IFERROR(MATCH($X276,$A$2:$A$2000,0),""))</f>
      </c>
      <c r="AA276" t="str">
        <f>IF($Y276="","",INDEX($P$2:$P$2000,$Y276))</f>
      </c>
      <c r="AB276" t="str">
        <f>IF($Z276="","",INDEX($P$2:$P$2000,$Z276))</f>
      </c>
      <c r="AC276">
        <f>IF(AND($AA276="Yes",$AB276="Yes"),1,"")</f>
      </c>
      <c r="AD276">
        <f>IF(OR($Y276="",$Z276=""),"",IF(INDEX($C$2:$C$2000,$Y276)=INDEX($C$2:$C$2000,$Z276),0,1))</f>
      </c>
      <c r="AE276">
        <f>IF($AC276&lt;&gt;1,"",IF(AND(INDEX($AG$2:$AG$2000,$Y276)=1,INDEX($AG$2:$AG$2000,$Z276)=1),1,""))</f>
      </c>
      <c r="AG276">
        <f>IF($A276="","",COUNTIFS($W$2:$W$2500,$A276,$AB$2:$AB$2500,"Yes")+COUNTIFS($X$2:$X$2500,$A276,$AA$2:$AA$2500,"Yes"))</f>
      </c>
      <c r="AH276" t="str">
        <f>IF(OR($P276&lt;&gt;"Yes",N($AG276)=0),"",IF(AND($AG276=1,COUNTIFS($W$2:$W$2500,$A276,$AE$2:$AE$2500,1)+COUNTIFS($X$2:$X$2500,$A276,$AE$2:$AE$2500,1)&gt;0),"","Yes"))</f>
      </c>
      <c r="AI276">
        <f>IF($AH276="Yes",$AG276,"")</f>
      </c>
      <c r="AJ276">
        <f>IF($AI276="","",$AI276+ROW()/1000000)</f>
      </c>
      <c r="AK276">
        <f>IF(OR($A276="",$P276="Yes",N($AG276)=0),"",$AG276+ROW()/1000000)</f>
      </c>
      <c r="AL276" t="str">
        <f>IF($A276="","",INDEX(games!$J:$J,ROW())&amp;"")</f>
      </c>
      <c r="AM276">
        <f>IF($A276="","",SUMPRODUCT($AO276:$BD276,'Map Analysis'!$AP$2^{0,1,2,3,4,5,6,7,8,9,10,11,12,13,14,15}))</f>
      </c>
      <c r="AN276">
        <f>IF($A276="","",$AM276+ROW()/10000000)</f>
      </c>
      <c r="AO276">
        <f>IF($A276="","",COUNTIF($W$2:$W$2500,$A276))</f>
      </c>
      <c r="AP276">
        <f>IF($A276="","",SUMIFS($BF$2:$BF$2500,$W$2:$W$2500,$A276))</f>
      </c>
      <c r="AQ276">
        <f>IF($A276="","",SUMIFS($BG$2:$BG$2500,$W$2:$W$2500,$A276))</f>
      </c>
      <c r="AR276">
        <f>IF($A276="","",SUMIFS($BH$2:$BH$2500,$W$2:$W$2500,$A276))</f>
      </c>
      <c r="AS276">
        <f>IF($A276="","",SUMIFS($BI$2:$BI$2500,$W$2:$W$2500,$A276))</f>
      </c>
      <c r="AT276">
        <f>IF($A276="","",SUMIFS($BJ$2:$BJ$2500,$W$2:$W$2500,$A276))</f>
      </c>
      <c r="AU276">
        <f>IF($A276="","",SUMIFS($BK$2:$BK$2500,$W$2:$W$2500,$A276))</f>
      </c>
      <c r="AV276">
        <f>IF($A276="","",SUMIFS($BL$2:$BL$2500,$W$2:$W$2500,$A276))</f>
      </c>
      <c r="AW276">
        <f>IF($A276="","",SUMIFS($BM$2:$BM$2500,$W$2:$W$2500,$A276))</f>
      </c>
      <c r="AX276">
        <f>IF($A276="","",SUMIFS($BN$2:$BN$2500,$W$2:$W$2500,$A276))</f>
      </c>
      <c r="AY276">
        <f>IF($A276="","",SUMIFS($BO$2:$BO$2500,$W$2:$W$2500,$A276))</f>
      </c>
      <c r="AZ276">
        <f>IF($A276="","",SUMIFS($BP$2:$BP$2500,$W$2:$W$2500,$A276))</f>
      </c>
      <c r="BA276">
        <f>IF($A276="","",SUMIFS($BQ$2:$BQ$2500,$W$2:$W$2500,$A276))</f>
      </c>
      <c r="BB276">
        <f>IF($A276="","",SUMIFS($BR$2:$BR$2500,$W$2:$W$2500,$A276))</f>
      </c>
      <c r="BC276">
        <f>IF($A276="","",SUMIFS($BS$2:$BS$2500,$W$2:$W$2500,$A276))</f>
      </c>
      <c r="BD276">
        <f>IF($A276="","",SUMIFS($BT$2:$BT$2500,$W$2:$W$2500,$A276))</f>
      </c>
      <c r="BF276">
        <f>IF($Z276="","",INDEX($AO$2:$AO$2000,$Z276))</f>
      </c>
      <c r="BG276">
        <f>IF($Z276="","",INDEX($AP$2:$AP$2000,$Z276))</f>
      </c>
      <c r="BH276">
        <f>IF($Z276="","",INDEX($AQ$2:$AQ$2000,$Z276))</f>
      </c>
      <c r="BI276">
        <f>IF($Z276="","",INDEX($AR$2:$AR$2000,$Z276))</f>
      </c>
      <c r="BJ276">
        <f>IF($Z276="","",INDEX($AS$2:$AS$2000,$Z276))</f>
      </c>
      <c r="BK276">
        <f>IF($Z276="","",INDEX($AT$2:$AT$2000,$Z276))</f>
      </c>
      <c r="BL276">
        <f>IF($Z276="","",INDEX($AU$2:$AU$2000,$Z276))</f>
      </c>
      <c r="BM276">
        <f>IF($Z276="","",INDEX($AV$2:$AV$2000,$Z276))</f>
      </c>
      <c r="BN276">
        <f>IF($Z276="","",INDEX($AW$2:$AW$2000,$Z276))</f>
      </c>
      <c r="BO276">
        <f>IF($Z276="","",INDEX($AX$2:$AX$2000,$Z276))</f>
      </c>
      <c r="BP276">
        <f>IF($Z276="","",INDEX($AY$2:$AY$2000,$Z276))</f>
      </c>
      <c r="BQ276">
        <f>IF($Z276="","",INDEX($AZ$2:$AZ$2000,$Z276))</f>
      </c>
      <c r="BR276">
        <f>IF($Z276="","",INDEX($BA$2:$BA$2000,$Z276))</f>
      </c>
      <c r="BS276">
        <f>IF($Z276="","",INDEX($BB$2:$BB$2000,$Z276))</f>
      </c>
      <c r="BT276">
        <f>IF($Z276="","",INDEX($BC$2:$BC$2000,$Z276))</f>
      </c>
      <c r="BV276">
        <f>IF(OR($A276="",$P276&lt;&gt;"Yes",$AH276="Yes"),"",1+N($AG276))</f>
      </c>
      <c r="BW276">
        <f>IF($A276="","",COUNTIFS($W$2:$W$2500,$A276,$BZ$2:$BZ$2500,"Yes")+COUNTIFS($X$2:$X$2500,$A276,$BY$2:$BY$2500,"Yes"))</f>
      </c>
      <c r="BX276">
        <f>IF(OR($A276="",$P276="Yes"),"",IF(N($BW276)=0,0,1+SUMIFS($CB$2:$CB$2500,$W$2:$W$2500,$A276)+SUMIFS($CA$2:$CA$2500,$X$2:$X$2500,$A276)))</f>
      </c>
      <c r="BY276" t="str">
        <f>IF($Y276="","",INDEX($AH$2:$AH$2000,$Y276)&amp;"")</f>
      </c>
      <c r="BZ276" t="str">
        <f>IF($Z276="","",INDEX($AH$2:$AH$2000,$Z276)&amp;"")</f>
      </c>
      <c r="CA276">
        <f>IF($Y276="","",INDEX($BV$2:$BV$2000,$Y276))</f>
      </c>
      <c r="CB276">
        <f>IF($Z276="","",INDEX($BV$2:$BV$2000,$Z276))</f>
      </c>
    </row>
    <row r="277">
      <c r="A277" t="str">
        <f>IF(TRIM(INDEX(games!$A:$A,ROW()))="","",TRIM(INDEX(games!$A:$A,ROW())))</f>
      </c>
      <c r="B277">
        <f>IF(OR($A277="",INDEX(games!$B:$B,ROW())=""),"",INDEX(games!$B:$B,ROW()))</f>
      </c>
      <c r="C277" t="str">
        <f>IF(OR($A277="",INDEX(games!$C:$C,ROW())=""),"",INDEX(games!$C:$C,ROW()))</f>
      </c>
      <c r="D277">
        <f>IF($A277="","",COUNTIF($W$2:$W$2500,$A277)+COUNTIF($X$2:$X$2500,$A277))</f>
      </c>
      <c r="E277">
        <f>IF($A277="","",IFERROR(MATCH($C277,$R$2:$R$5,0),0))</f>
      </c>
      <c r="F277">
        <f>IF($A277="","",MOD(ROW(),34))</f>
      </c>
      <c r="G277">
        <f>IF($A277="",NA(),IF($C277="Action",$B277,NA()))</f>
      </c>
      <c r="H277">
        <f>IF($A277="",NA(),IF($C277="Action",1+$F277*0.023,NA()))</f>
      </c>
      <c r="I277">
        <f>IF($A277="",NA(),IF($C277="Strategy",$B277,NA()))</f>
      </c>
      <c r="J277">
        <f>IF($A277="",NA(),IF($C277="Strategy",2+$F277*0.023,NA()))</f>
      </c>
      <c r="K277">
        <f>IF($A277="",NA(),IF($C277="Deckbuilder",$B277,NA()))</f>
      </c>
      <c r="L277">
        <f>IF($A277="",NA(),IF($C277="Deckbuilder",3+$F277*0.023,NA()))</f>
      </c>
      <c r="M277">
        <f>IF($A277="",NA(),IF($C277="Traditional",$B277,NA()))</f>
      </c>
      <c r="N277">
        <f>IF($A277="",NA(),IF($C277="Traditional",4+$F277*0.023,NA()))</f>
      </c>
      <c r="O277">
        <f>IF($A277="","",$D277+ROW()/1000000)</f>
      </c>
      <c r="P277" t="str">
        <f>IF(OR($A277="",INDEX(games!$H:$H,ROW())=""),"",INDEX(games!$H:$H,ROW()))</f>
      </c>
      <c r="Q277">
        <f>IF(OR($A277="",$P277&lt;&gt;"Yes"),"",$D277+ROW()/1000000)</f>
      </c>
      <c r="T277">
        <f>IF($Y277="","",INDEX($B$2:$B$2000,$Y277))</f>
      </c>
      <c r="U277">
        <f>IF($Z277="","",INDEX($B$2:$B$2000,$Z277))</f>
      </c>
      <c r="V277">
        <f>IF(OR($T277="",$U277=""),"",$U277-$T277)</f>
      </c>
      <c r="W277" t="str">
        <f>IF(TRIM(INDEX(connections!$A:$A,ROW()))="","",TRIM(INDEX(connections!$A:$A,ROW())))</f>
      </c>
      <c r="X277" t="str">
        <f>IF($W277="","",TRIM(INDEX(connections!$B:$B,ROW())))</f>
      </c>
      <c r="Y277">
        <f>IF($W277="","",IFERROR(MATCH($W277,$A$2:$A$2000,0),""))</f>
      </c>
      <c r="Z277">
        <f>IF($X277="","",IFERROR(MATCH($X277,$A$2:$A$2000,0),""))</f>
      </c>
      <c r="AA277" t="str">
        <f>IF($Y277="","",INDEX($P$2:$P$2000,$Y277))</f>
      </c>
      <c r="AB277" t="str">
        <f>IF($Z277="","",INDEX($P$2:$P$2000,$Z277))</f>
      </c>
      <c r="AC277">
        <f>IF(AND($AA277="Yes",$AB277="Yes"),1,"")</f>
      </c>
      <c r="AD277">
        <f>IF(OR($Y277="",$Z277=""),"",IF(INDEX($C$2:$C$2000,$Y277)=INDEX($C$2:$C$2000,$Z277),0,1))</f>
      </c>
      <c r="AE277">
        <f>IF($AC277&lt;&gt;1,"",IF(AND(INDEX($AG$2:$AG$2000,$Y277)=1,INDEX($AG$2:$AG$2000,$Z277)=1),1,""))</f>
      </c>
      <c r="AG277">
        <f>IF($A277="","",COUNTIFS($W$2:$W$2500,$A277,$AB$2:$AB$2500,"Yes")+COUNTIFS($X$2:$X$2500,$A277,$AA$2:$AA$2500,"Yes"))</f>
      </c>
      <c r="AH277" t="str">
        <f>IF(OR($P277&lt;&gt;"Yes",N($AG277)=0),"",IF(AND($AG277=1,COUNTIFS($W$2:$W$2500,$A277,$AE$2:$AE$2500,1)+COUNTIFS($X$2:$X$2500,$A277,$AE$2:$AE$2500,1)&gt;0),"","Yes"))</f>
      </c>
      <c r="AI277">
        <f>IF($AH277="Yes",$AG277,"")</f>
      </c>
      <c r="AJ277">
        <f>IF($AI277="","",$AI277+ROW()/1000000)</f>
      </c>
      <c r="AK277">
        <f>IF(OR($A277="",$P277="Yes",N($AG277)=0),"",$AG277+ROW()/1000000)</f>
      </c>
      <c r="AL277" t="str">
        <f>IF($A277="","",INDEX(games!$J:$J,ROW())&amp;"")</f>
      </c>
      <c r="AM277">
        <f>IF($A277="","",SUMPRODUCT($AO277:$BD277,'Map Analysis'!$AP$2^{0,1,2,3,4,5,6,7,8,9,10,11,12,13,14,15}))</f>
      </c>
      <c r="AN277">
        <f>IF($A277="","",$AM277+ROW()/10000000)</f>
      </c>
      <c r="AO277">
        <f>IF($A277="","",COUNTIF($W$2:$W$2500,$A277))</f>
      </c>
      <c r="AP277">
        <f>IF($A277="","",SUMIFS($BF$2:$BF$2500,$W$2:$W$2500,$A277))</f>
      </c>
      <c r="AQ277">
        <f>IF($A277="","",SUMIFS($BG$2:$BG$2500,$W$2:$W$2500,$A277))</f>
      </c>
      <c r="AR277">
        <f>IF($A277="","",SUMIFS($BH$2:$BH$2500,$W$2:$W$2500,$A277))</f>
      </c>
      <c r="AS277">
        <f>IF($A277="","",SUMIFS($BI$2:$BI$2500,$W$2:$W$2500,$A277))</f>
      </c>
      <c r="AT277">
        <f>IF($A277="","",SUMIFS($BJ$2:$BJ$2500,$W$2:$W$2500,$A277))</f>
      </c>
      <c r="AU277">
        <f>IF($A277="","",SUMIFS($BK$2:$BK$2500,$W$2:$W$2500,$A277))</f>
      </c>
      <c r="AV277">
        <f>IF($A277="","",SUMIFS($BL$2:$BL$2500,$W$2:$W$2500,$A277))</f>
      </c>
      <c r="AW277">
        <f>IF($A277="","",SUMIFS($BM$2:$BM$2500,$W$2:$W$2500,$A277))</f>
      </c>
      <c r="AX277">
        <f>IF($A277="","",SUMIFS($BN$2:$BN$2500,$W$2:$W$2500,$A277))</f>
      </c>
      <c r="AY277">
        <f>IF($A277="","",SUMIFS($BO$2:$BO$2500,$W$2:$W$2500,$A277))</f>
      </c>
      <c r="AZ277">
        <f>IF($A277="","",SUMIFS($BP$2:$BP$2500,$W$2:$W$2500,$A277))</f>
      </c>
      <c r="BA277">
        <f>IF($A277="","",SUMIFS($BQ$2:$BQ$2500,$W$2:$W$2500,$A277))</f>
      </c>
      <c r="BB277">
        <f>IF($A277="","",SUMIFS($BR$2:$BR$2500,$W$2:$W$2500,$A277))</f>
      </c>
      <c r="BC277">
        <f>IF($A277="","",SUMIFS($BS$2:$BS$2500,$W$2:$W$2500,$A277))</f>
      </c>
      <c r="BD277">
        <f>IF($A277="","",SUMIFS($BT$2:$BT$2500,$W$2:$W$2500,$A277))</f>
      </c>
      <c r="BF277">
        <f>IF($Z277="","",INDEX($AO$2:$AO$2000,$Z277))</f>
      </c>
      <c r="BG277">
        <f>IF($Z277="","",INDEX($AP$2:$AP$2000,$Z277))</f>
      </c>
      <c r="BH277">
        <f>IF($Z277="","",INDEX($AQ$2:$AQ$2000,$Z277))</f>
      </c>
      <c r="BI277">
        <f>IF($Z277="","",INDEX($AR$2:$AR$2000,$Z277))</f>
      </c>
      <c r="BJ277">
        <f>IF($Z277="","",INDEX($AS$2:$AS$2000,$Z277))</f>
      </c>
      <c r="BK277">
        <f>IF($Z277="","",INDEX($AT$2:$AT$2000,$Z277))</f>
      </c>
      <c r="BL277">
        <f>IF($Z277="","",INDEX($AU$2:$AU$2000,$Z277))</f>
      </c>
      <c r="BM277">
        <f>IF($Z277="","",INDEX($AV$2:$AV$2000,$Z277))</f>
      </c>
      <c r="BN277">
        <f>IF($Z277="","",INDEX($AW$2:$AW$2000,$Z277))</f>
      </c>
      <c r="BO277">
        <f>IF($Z277="","",INDEX($AX$2:$AX$2000,$Z277))</f>
      </c>
      <c r="BP277">
        <f>IF($Z277="","",INDEX($AY$2:$AY$2000,$Z277))</f>
      </c>
      <c r="BQ277">
        <f>IF($Z277="","",INDEX($AZ$2:$AZ$2000,$Z277))</f>
      </c>
      <c r="BR277">
        <f>IF($Z277="","",INDEX($BA$2:$BA$2000,$Z277))</f>
      </c>
      <c r="BS277">
        <f>IF($Z277="","",INDEX($BB$2:$BB$2000,$Z277))</f>
      </c>
      <c r="BT277">
        <f>IF($Z277="","",INDEX($BC$2:$BC$2000,$Z277))</f>
      </c>
      <c r="BV277">
        <f>IF(OR($A277="",$P277&lt;&gt;"Yes",$AH277="Yes"),"",1+N($AG277))</f>
      </c>
      <c r="BW277">
        <f>IF($A277="","",COUNTIFS($W$2:$W$2500,$A277,$BZ$2:$BZ$2500,"Yes")+COUNTIFS($X$2:$X$2500,$A277,$BY$2:$BY$2500,"Yes"))</f>
      </c>
      <c r="BX277">
        <f>IF(OR($A277="",$P277="Yes"),"",IF(N($BW277)=0,0,1+SUMIFS($CB$2:$CB$2500,$W$2:$W$2500,$A277)+SUMIFS($CA$2:$CA$2500,$X$2:$X$2500,$A277)))</f>
      </c>
      <c r="BY277" t="str">
        <f>IF($Y277="","",INDEX($AH$2:$AH$2000,$Y277)&amp;"")</f>
      </c>
      <c r="BZ277" t="str">
        <f>IF($Z277="","",INDEX($AH$2:$AH$2000,$Z277)&amp;"")</f>
      </c>
      <c r="CA277">
        <f>IF($Y277="","",INDEX($BV$2:$BV$2000,$Y277))</f>
      </c>
      <c r="CB277">
        <f>IF($Z277="","",INDEX($BV$2:$BV$2000,$Z277))</f>
      </c>
    </row>
    <row r="278">
      <c r="A278" t="str">
        <f>IF(TRIM(INDEX(games!$A:$A,ROW()))="","",TRIM(INDEX(games!$A:$A,ROW())))</f>
      </c>
      <c r="B278">
        <f>IF(OR($A278="",INDEX(games!$B:$B,ROW())=""),"",INDEX(games!$B:$B,ROW()))</f>
      </c>
      <c r="C278" t="str">
        <f>IF(OR($A278="",INDEX(games!$C:$C,ROW())=""),"",INDEX(games!$C:$C,ROW()))</f>
      </c>
      <c r="D278">
        <f>IF($A278="","",COUNTIF($W$2:$W$2500,$A278)+COUNTIF($X$2:$X$2500,$A278))</f>
      </c>
      <c r="E278">
        <f>IF($A278="","",IFERROR(MATCH($C278,$R$2:$R$5,0),0))</f>
      </c>
      <c r="F278">
        <f>IF($A278="","",MOD(ROW(),34))</f>
      </c>
      <c r="G278">
        <f>IF($A278="",NA(),IF($C278="Action",$B278,NA()))</f>
      </c>
      <c r="H278">
        <f>IF($A278="",NA(),IF($C278="Action",1+$F278*0.023,NA()))</f>
      </c>
      <c r="I278">
        <f>IF($A278="",NA(),IF($C278="Strategy",$B278,NA()))</f>
      </c>
      <c r="J278">
        <f>IF($A278="",NA(),IF($C278="Strategy",2+$F278*0.023,NA()))</f>
      </c>
      <c r="K278">
        <f>IF($A278="",NA(),IF($C278="Deckbuilder",$B278,NA()))</f>
      </c>
      <c r="L278">
        <f>IF($A278="",NA(),IF($C278="Deckbuilder",3+$F278*0.023,NA()))</f>
      </c>
      <c r="M278">
        <f>IF($A278="",NA(),IF($C278="Traditional",$B278,NA()))</f>
      </c>
      <c r="N278">
        <f>IF($A278="",NA(),IF($C278="Traditional",4+$F278*0.023,NA()))</f>
      </c>
      <c r="O278">
        <f>IF($A278="","",$D278+ROW()/1000000)</f>
      </c>
      <c r="P278" t="str">
        <f>IF(OR($A278="",INDEX(games!$H:$H,ROW())=""),"",INDEX(games!$H:$H,ROW()))</f>
      </c>
      <c r="Q278">
        <f>IF(OR($A278="",$P278&lt;&gt;"Yes"),"",$D278+ROW()/1000000)</f>
      </c>
      <c r="T278">
        <f>IF($Y278="","",INDEX($B$2:$B$2000,$Y278))</f>
      </c>
      <c r="U278">
        <f>IF($Z278="","",INDEX($B$2:$B$2000,$Z278))</f>
      </c>
      <c r="V278">
        <f>IF(OR($T278="",$U278=""),"",$U278-$T278)</f>
      </c>
      <c r="W278" t="str">
        <f>IF(TRIM(INDEX(connections!$A:$A,ROW()))="","",TRIM(INDEX(connections!$A:$A,ROW())))</f>
      </c>
      <c r="X278" t="str">
        <f>IF($W278="","",TRIM(INDEX(connections!$B:$B,ROW())))</f>
      </c>
      <c r="Y278">
        <f>IF($W278="","",IFERROR(MATCH($W278,$A$2:$A$2000,0),""))</f>
      </c>
      <c r="Z278">
        <f>IF($X278="","",IFERROR(MATCH($X278,$A$2:$A$2000,0),""))</f>
      </c>
      <c r="AA278" t="str">
        <f>IF($Y278="","",INDEX($P$2:$P$2000,$Y278))</f>
      </c>
      <c r="AB278" t="str">
        <f>IF($Z278="","",INDEX($P$2:$P$2000,$Z278))</f>
      </c>
      <c r="AC278">
        <f>IF(AND($AA278="Yes",$AB278="Yes"),1,"")</f>
      </c>
      <c r="AD278">
        <f>IF(OR($Y278="",$Z278=""),"",IF(INDEX($C$2:$C$2000,$Y278)=INDEX($C$2:$C$2000,$Z278),0,1))</f>
      </c>
      <c r="AE278">
        <f>IF($AC278&lt;&gt;1,"",IF(AND(INDEX($AG$2:$AG$2000,$Y278)=1,INDEX($AG$2:$AG$2000,$Z278)=1),1,""))</f>
      </c>
      <c r="AG278">
        <f>IF($A278="","",COUNTIFS($W$2:$W$2500,$A278,$AB$2:$AB$2500,"Yes")+COUNTIFS($X$2:$X$2500,$A278,$AA$2:$AA$2500,"Yes"))</f>
      </c>
      <c r="AH278" t="str">
        <f>IF(OR($P278&lt;&gt;"Yes",N($AG278)=0),"",IF(AND($AG278=1,COUNTIFS($W$2:$W$2500,$A278,$AE$2:$AE$2500,1)+COUNTIFS($X$2:$X$2500,$A278,$AE$2:$AE$2500,1)&gt;0),"","Yes"))</f>
      </c>
      <c r="AI278">
        <f>IF($AH278="Yes",$AG278,"")</f>
      </c>
      <c r="AJ278">
        <f>IF($AI278="","",$AI278+ROW()/1000000)</f>
      </c>
      <c r="AK278">
        <f>IF(OR($A278="",$P278="Yes",N($AG278)=0),"",$AG278+ROW()/1000000)</f>
      </c>
      <c r="AL278" t="str">
        <f>IF($A278="","",INDEX(games!$J:$J,ROW())&amp;"")</f>
      </c>
      <c r="AM278">
        <f>IF($A278="","",SUMPRODUCT($AO278:$BD278,'Map Analysis'!$AP$2^{0,1,2,3,4,5,6,7,8,9,10,11,12,13,14,15}))</f>
      </c>
      <c r="AN278">
        <f>IF($A278="","",$AM278+ROW()/10000000)</f>
      </c>
      <c r="AO278">
        <f>IF($A278="","",COUNTIF($W$2:$W$2500,$A278))</f>
      </c>
      <c r="AP278">
        <f>IF($A278="","",SUMIFS($BF$2:$BF$2500,$W$2:$W$2500,$A278))</f>
      </c>
      <c r="AQ278">
        <f>IF($A278="","",SUMIFS($BG$2:$BG$2500,$W$2:$W$2500,$A278))</f>
      </c>
      <c r="AR278">
        <f>IF($A278="","",SUMIFS($BH$2:$BH$2500,$W$2:$W$2500,$A278))</f>
      </c>
      <c r="AS278">
        <f>IF($A278="","",SUMIFS($BI$2:$BI$2500,$W$2:$W$2500,$A278))</f>
      </c>
      <c r="AT278">
        <f>IF($A278="","",SUMIFS($BJ$2:$BJ$2500,$W$2:$W$2500,$A278))</f>
      </c>
      <c r="AU278">
        <f>IF($A278="","",SUMIFS($BK$2:$BK$2500,$W$2:$W$2500,$A278))</f>
      </c>
      <c r="AV278">
        <f>IF($A278="","",SUMIFS($BL$2:$BL$2500,$W$2:$W$2500,$A278))</f>
      </c>
      <c r="AW278">
        <f>IF($A278="","",SUMIFS($BM$2:$BM$2500,$W$2:$W$2500,$A278))</f>
      </c>
      <c r="AX278">
        <f>IF($A278="","",SUMIFS($BN$2:$BN$2500,$W$2:$W$2500,$A278))</f>
      </c>
      <c r="AY278">
        <f>IF($A278="","",SUMIFS($BO$2:$BO$2500,$W$2:$W$2500,$A278))</f>
      </c>
      <c r="AZ278">
        <f>IF($A278="","",SUMIFS($BP$2:$BP$2500,$W$2:$W$2500,$A278))</f>
      </c>
      <c r="BA278">
        <f>IF($A278="","",SUMIFS($BQ$2:$BQ$2500,$W$2:$W$2500,$A278))</f>
      </c>
      <c r="BB278">
        <f>IF($A278="","",SUMIFS($BR$2:$BR$2500,$W$2:$W$2500,$A278))</f>
      </c>
      <c r="BC278">
        <f>IF($A278="","",SUMIFS($BS$2:$BS$2500,$W$2:$W$2500,$A278))</f>
      </c>
      <c r="BD278">
        <f>IF($A278="","",SUMIFS($BT$2:$BT$2500,$W$2:$W$2500,$A278))</f>
      </c>
      <c r="BF278">
        <f>IF($Z278="","",INDEX($AO$2:$AO$2000,$Z278))</f>
      </c>
      <c r="BG278">
        <f>IF($Z278="","",INDEX($AP$2:$AP$2000,$Z278))</f>
      </c>
      <c r="BH278">
        <f>IF($Z278="","",INDEX($AQ$2:$AQ$2000,$Z278))</f>
      </c>
      <c r="BI278">
        <f>IF($Z278="","",INDEX($AR$2:$AR$2000,$Z278))</f>
      </c>
      <c r="BJ278">
        <f>IF($Z278="","",INDEX($AS$2:$AS$2000,$Z278))</f>
      </c>
      <c r="BK278">
        <f>IF($Z278="","",INDEX($AT$2:$AT$2000,$Z278))</f>
      </c>
      <c r="BL278">
        <f>IF($Z278="","",INDEX($AU$2:$AU$2000,$Z278))</f>
      </c>
      <c r="BM278">
        <f>IF($Z278="","",INDEX($AV$2:$AV$2000,$Z278))</f>
      </c>
      <c r="BN278">
        <f>IF($Z278="","",INDEX($AW$2:$AW$2000,$Z278))</f>
      </c>
      <c r="BO278">
        <f>IF($Z278="","",INDEX($AX$2:$AX$2000,$Z278))</f>
      </c>
      <c r="BP278">
        <f>IF($Z278="","",INDEX($AY$2:$AY$2000,$Z278))</f>
      </c>
      <c r="BQ278">
        <f>IF($Z278="","",INDEX($AZ$2:$AZ$2000,$Z278))</f>
      </c>
      <c r="BR278">
        <f>IF($Z278="","",INDEX($BA$2:$BA$2000,$Z278))</f>
      </c>
      <c r="BS278">
        <f>IF($Z278="","",INDEX($BB$2:$BB$2000,$Z278))</f>
      </c>
      <c r="BT278">
        <f>IF($Z278="","",INDEX($BC$2:$BC$2000,$Z278))</f>
      </c>
      <c r="BV278">
        <f>IF(OR($A278="",$P278&lt;&gt;"Yes",$AH278="Yes"),"",1+N($AG278))</f>
      </c>
      <c r="BW278">
        <f>IF($A278="","",COUNTIFS($W$2:$W$2500,$A278,$BZ$2:$BZ$2500,"Yes")+COUNTIFS($X$2:$X$2500,$A278,$BY$2:$BY$2500,"Yes"))</f>
      </c>
      <c r="BX278">
        <f>IF(OR($A278="",$P278="Yes"),"",IF(N($BW278)=0,0,1+SUMIFS($CB$2:$CB$2500,$W$2:$W$2500,$A278)+SUMIFS($CA$2:$CA$2500,$X$2:$X$2500,$A278)))</f>
      </c>
      <c r="BY278" t="str">
        <f>IF($Y278="","",INDEX($AH$2:$AH$2000,$Y278)&amp;"")</f>
      </c>
      <c r="BZ278" t="str">
        <f>IF($Z278="","",INDEX($AH$2:$AH$2000,$Z278)&amp;"")</f>
      </c>
      <c r="CA278">
        <f>IF($Y278="","",INDEX($BV$2:$BV$2000,$Y278))</f>
      </c>
      <c r="CB278">
        <f>IF($Z278="","",INDEX($BV$2:$BV$2000,$Z278))</f>
      </c>
    </row>
    <row r="279">
      <c r="A279" t="str">
        <f>IF(TRIM(INDEX(games!$A:$A,ROW()))="","",TRIM(INDEX(games!$A:$A,ROW())))</f>
      </c>
      <c r="B279">
        <f>IF(OR($A279="",INDEX(games!$B:$B,ROW())=""),"",INDEX(games!$B:$B,ROW()))</f>
      </c>
      <c r="C279" t="str">
        <f>IF(OR($A279="",INDEX(games!$C:$C,ROW())=""),"",INDEX(games!$C:$C,ROW()))</f>
      </c>
      <c r="D279">
        <f>IF($A279="","",COUNTIF($W$2:$W$2500,$A279)+COUNTIF($X$2:$X$2500,$A279))</f>
      </c>
      <c r="E279">
        <f>IF($A279="","",IFERROR(MATCH($C279,$R$2:$R$5,0),0))</f>
      </c>
      <c r="F279">
        <f>IF($A279="","",MOD(ROW(),34))</f>
      </c>
      <c r="G279">
        <f>IF($A279="",NA(),IF($C279="Action",$B279,NA()))</f>
      </c>
      <c r="H279">
        <f>IF($A279="",NA(),IF($C279="Action",1+$F279*0.023,NA()))</f>
      </c>
      <c r="I279">
        <f>IF($A279="",NA(),IF($C279="Strategy",$B279,NA()))</f>
      </c>
      <c r="J279">
        <f>IF($A279="",NA(),IF($C279="Strategy",2+$F279*0.023,NA()))</f>
      </c>
      <c r="K279">
        <f>IF($A279="",NA(),IF($C279="Deckbuilder",$B279,NA()))</f>
      </c>
      <c r="L279">
        <f>IF($A279="",NA(),IF($C279="Deckbuilder",3+$F279*0.023,NA()))</f>
      </c>
      <c r="M279">
        <f>IF($A279="",NA(),IF($C279="Traditional",$B279,NA()))</f>
      </c>
      <c r="N279">
        <f>IF($A279="",NA(),IF($C279="Traditional",4+$F279*0.023,NA()))</f>
      </c>
      <c r="O279">
        <f>IF($A279="","",$D279+ROW()/1000000)</f>
      </c>
      <c r="P279" t="str">
        <f>IF(OR($A279="",INDEX(games!$H:$H,ROW())=""),"",INDEX(games!$H:$H,ROW()))</f>
      </c>
      <c r="Q279">
        <f>IF(OR($A279="",$P279&lt;&gt;"Yes"),"",$D279+ROW()/1000000)</f>
      </c>
      <c r="T279">
        <f>IF($Y279="","",INDEX($B$2:$B$2000,$Y279))</f>
      </c>
      <c r="U279">
        <f>IF($Z279="","",INDEX($B$2:$B$2000,$Z279))</f>
      </c>
      <c r="V279">
        <f>IF(OR($T279="",$U279=""),"",$U279-$T279)</f>
      </c>
      <c r="W279" t="str">
        <f>IF(TRIM(INDEX(connections!$A:$A,ROW()))="","",TRIM(INDEX(connections!$A:$A,ROW())))</f>
      </c>
      <c r="X279" t="str">
        <f>IF($W279="","",TRIM(INDEX(connections!$B:$B,ROW())))</f>
      </c>
      <c r="Y279">
        <f>IF($W279="","",IFERROR(MATCH($W279,$A$2:$A$2000,0),""))</f>
      </c>
      <c r="Z279">
        <f>IF($X279="","",IFERROR(MATCH($X279,$A$2:$A$2000,0),""))</f>
      </c>
      <c r="AA279" t="str">
        <f>IF($Y279="","",INDEX($P$2:$P$2000,$Y279))</f>
      </c>
      <c r="AB279" t="str">
        <f>IF($Z279="","",INDEX($P$2:$P$2000,$Z279))</f>
      </c>
      <c r="AC279">
        <f>IF(AND($AA279="Yes",$AB279="Yes"),1,"")</f>
      </c>
      <c r="AD279">
        <f>IF(OR($Y279="",$Z279=""),"",IF(INDEX($C$2:$C$2000,$Y279)=INDEX($C$2:$C$2000,$Z279),0,1))</f>
      </c>
      <c r="AE279">
        <f>IF($AC279&lt;&gt;1,"",IF(AND(INDEX($AG$2:$AG$2000,$Y279)=1,INDEX($AG$2:$AG$2000,$Z279)=1),1,""))</f>
      </c>
      <c r="AG279">
        <f>IF($A279="","",COUNTIFS($W$2:$W$2500,$A279,$AB$2:$AB$2500,"Yes")+COUNTIFS($X$2:$X$2500,$A279,$AA$2:$AA$2500,"Yes"))</f>
      </c>
      <c r="AH279" t="str">
        <f>IF(OR($P279&lt;&gt;"Yes",N($AG279)=0),"",IF(AND($AG279=1,COUNTIFS($W$2:$W$2500,$A279,$AE$2:$AE$2500,1)+COUNTIFS($X$2:$X$2500,$A279,$AE$2:$AE$2500,1)&gt;0),"","Yes"))</f>
      </c>
      <c r="AI279">
        <f>IF($AH279="Yes",$AG279,"")</f>
      </c>
      <c r="AJ279">
        <f>IF($AI279="","",$AI279+ROW()/1000000)</f>
      </c>
      <c r="AK279">
        <f>IF(OR($A279="",$P279="Yes",N($AG279)=0),"",$AG279+ROW()/1000000)</f>
      </c>
      <c r="AL279" t="str">
        <f>IF($A279="","",INDEX(games!$J:$J,ROW())&amp;"")</f>
      </c>
      <c r="AM279">
        <f>IF($A279="","",SUMPRODUCT($AO279:$BD279,'Map Analysis'!$AP$2^{0,1,2,3,4,5,6,7,8,9,10,11,12,13,14,15}))</f>
      </c>
      <c r="AN279">
        <f>IF($A279="","",$AM279+ROW()/10000000)</f>
      </c>
      <c r="AO279">
        <f>IF($A279="","",COUNTIF($W$2:$W$2500,$A279))</f>
      </c>
      <c r="AP279">
        <f>IF($A279="","",SUMIFS($BF$2:$BF$2500,$W$2:$W$2500,$A279))</f>
      </c>
      <c r="AQ279">
        <f>IF($A279="","",SUMIFS($BG$2:$BG$2500,$W$2:$W$2500,$A279))</f>
      </c>
      <c r="AR279">
        <f>IF($A279="","",SUMIFS($BH$2:$BH$2500,$W$2:$W$2500,$A279))</f>
      </c>
      <c r="AS279">
        <f>IF($A279="","",SUMIFS($BI$2:$BI$2500,$W$2:$W$2500,$A279))</f>
      </c>
      <c r="AT279">
        <f>IF($A279="","",SUMIFS($BJ$2:$BJ$2500,$W$2:$W$2500,$A279))</f>
      </c>
      <c r="AU279">
        <f>IF($A279="","",SUMIFS($BK$2:$BK$2500,$W$2:$W$2500,$A279))</f>
      </c>
      <c r="AV279">
        <f>IF($A279="","",SUMIFS($BL$2:$BL$2500,$W$2:$W$2500,$A279))</f>
      </c>
      <c r="AW279">
        <f>IF($A279="","",SUMIFS($BM$2:$BM$2500,$W$2:$W$2500,$A279))</f>
      </c>
      <c r="AX279">
        <f>IF($A279="","",SUMIFS($BN$2:$BN$2500,$W$2:$W$2500,$A279))</f>
      </c>
      <c r="AY279">
        <f>IF($A279="","",SUMIFS($BO$2:$BO$2500,$W$2:$W$2500,$A279))</f>
      </c>
      <c r="AZ279">
        <f>IF($A279="","",SUMIFS($BP$2:$BP$2500,$W$2:$W$2500,$A279))</f>
      </c>
      <c r="BA279">
        <f>IF($A279="","",SUMIFS($BQ$2:$BQ$2500,$W$2:$W$2500,$A279))</f>
      </c>
      <c r="BB279">
        <f>IF($A279="","",SUMIFS($BR$2:$BR$2500,$W$2:$W$2500,$A279))</f>
      </c>
      <c r="BC279">
        <f>IF($A279="","",SUMIFS($BS$2:$BS$2500,$W$2:$W$2500,$A279))</f>
      </c>
      <c r="BD279">
        <f>IF($A279="","",SUMIFS($BT$2:$BT$2500,$W$2:$W$2500,$A279))</f>
      </c>
      <c r="BF279">
        <f>IF($Z279="","",INDEX($AO$2:$AO$2000,$Z279))</f>
      </c>
      <c r="BG279">
        <f>IF($Z279="","",INDEX($AP$2:$AP$2000,$Z279))</f>
      </c>
      <c r="BH279">
        <f>IF($Z279="","",INDEX($AQ$2:$AQ$2000,$Z279))</f>
      </c>
      <c r="BI279">
        <f>IF($Z279="","",INDEX($AR$2:$AR$2000,$Z279))</f>
      </c>
      <c r="BJ279">
        <f>IF($Z279="","",INDEX($AS$2:$AS$2000,$Z279))</f>
      </c>
      <c r="BK279">
        <f>IF($Z279="","",INDEX($AT$2:$AT$2000,$Z279))</f>
      </c>
      <c r="BL279">
        <f>IF($Z279="","",INDEX($AU$2:$AU$2000,$Z279))</f>
      </c>
      <c r="BM279">
        <f>IF($Z279="","",INDEX($AV$2:$AV$2000,$Z279))</f>
      </c>
      <c r="BN279">
        <f>IF($Z279="","",INDEX($AW$2:$AW$2000,$Z279))</f>
      </c>
      <c r="BO279">
        <f>IF($Z279="","",INDEX($AX$2:$AX$2000,$Z279))</f>
      </c>
      <c r="BP279">
        <f>IF($Z279="","",INDEX($AY$2:$AY$2000,$Z279))</f>
      </c>
      <c r="BQ279">
        <f>IF($Z279="","",INDEX($AZ$2:$AZ$2000,$Z279))</f>
      </c>
      <c r="BR279">
        <f>IF($Z279="","",INDEX($BA$2:$BA$2000,$Z279))</f>
      </c>
      <c r="BS279">
        <f>IF($Z279="","",INDEX($BB$2:$BB$2000,$Z279))</f>
      </c>
      <c r="BT279">
        <f>IF($Z279="","",INDEX($BC$2:$BC$2000,$Z279))</f>
      </c>
      <c r="BV279">
        <f>IF(OR($A279="",$P279&lt;&gt;"Yes",$AH279="Yes"),"",1+N($AG279))</f>
      </c>
      <c r="BW279">
        <f>IF($A279="","",COUNTIFS($W$2:$W$2500,$A279,$BZ$2:$BZ$2500,"Yes")+COUNTIFS($X$2:$X$2500,$A279,$BY$2:$BY$2500,"Yes"))</f>
      </c>
      <c r="BX279">
        <f>IF(OR($A279="",$P279="Yes"),"",IF(N($BW279)=0,0,1+SUMIFS($CB$2:$CB$2500,$W$2:$W$2500,$A279)+SUMIFS($CA$2:$CA$2500,$X$2:$X$2500,$A279)))</f>
      </c>
      <c r="BY279" t="str">
        <f>IF($Y279="","",INDEX($AH$2:$AH$2000,$Y279)&amp;"")</f>
      </c>
      <c r="BZ279" t="str">
        <f>IF($Z279="","",INDEX($AH$2:$AH$2000,$Z279)&amp;"")</f>
      </c>
      <c r="CA279">
        <f>IF($Y279="","",INDEX($BV$2:$BV$2000,$Y279))</f>
      </c>
      <c r="CB279">
        <f>IF($Z279="","",INDEX($BV$2:$BV$2000,$Z279))</f>
      </c>
    </row>
    <row r="280">
      <c r="A280" t="str">
        <f>IF(TRIM(INDEX(games!$A:$A,ROW()))="","",TRIM(INDEX(games!$A:$A,ROW())))</f>
      </c>
      <c r="B280">
        <f>IF(OR($A280="",INDEX(games!$B:$B,ROW())=""),"",INDEX(games!$B:$B,ROW()))</f>
      </c>
      <c r="C280" t="str">
        <f>IF(OR($A280="",INDEX(games!$C:$C,ROW())=""),"",INDEX(games!$C:$C,ROW()))</f>
      </c>
      <c r="D280">
        <f>IF($A280="","",COUNTIF($W$2:$W$2500,$A280)+COUNTIF($X$2:$X$2500,$A280))</f>
      </c>
      <c r="E280">
        <f>IF($A280="","",IFERROR(MATCH($C280,$R$2:$R$5,0),0))</f>
      </c>
      <c r="F280">
        <f>IF($A280="","",MOD(ROW(),34))</f>
      </c>
      <c r="G280">
        <f>IF($A280="",NA(),IF($C280="Action",$B280,NA()))</f>
      </c>
      <c r="H280">
        <f>IF($A280="",NA(),IF($C280="Action",1+$F280*0.023,NA()))</f>
      </c>
      <c r="I280">
        <f>IF($A280="",NA(),IF($C280="Strategy",$B280,NA()))</f>
      </c>
      <c r="J280">
        <f>IF($A280="",NA(),IF($C280="Strategy",2+$F280*0.023,NA()))</f>
      </c>
      <c r="K280">
        <f>IF($A280="",NA(),IF($C280="Deckbuilder",$B280,NA()))</f>
      </c>
      <c r="L280">
        <f>IF($A280="",NA(),IF($C280="Deckbuilder",3+$F280*0.023,NA()))</f>
      </c>
      <c r="M280">
        <f>IF($A280="",NA(),IF($C280="Traditional",$B280,NA()))</f>
      </c>
      <c r="N280">
        <f>IF($A280="",NA(),IF($C280="Traditional",4+$F280*0.023,NA()))</f>
      </c>
      <c r="O280">
        <f>IF($A280="","",$D280+ROW()/1000000)</f>
      </c>
      <c r="P280" t="str">
        <f>IF(OR($A280="",INDEX(games!$H:$H,ROW())=""),"",INDEX(games!$H:$H,ROW()))</f>
      </c>
      <c r="Q280">
        <f>IF(OR($A280="",$P280&lt;&gt;"Yes"),"",$D280+ROW()/1000000)</f>
      </c>
      <c r="T280">
        <f>IF($Y280="","",INDEX($B$2:$B$2000,$Y280))</f>
      </c>
      <c r="U280">
        <f>IF($Z280="","",INDEX($B$2:$B$2000,$Z280))</f>
      </c>
      <c r="V280">
        <f>IF(OR($T280="",$U280=""),"",$U280-$T280)</f>
      </c>
      <c r="W280" t="str">
        <f>IF(TRIM(INDEX(connections!$A:$A,ROW()))="","",TRIM(INDEX(connections!$A:$A,ROW())))</f>
      </c>
      <c r="X280" t="str">
        <f>IF($W280="","",TRIM(INDEX(connections!$B:$B,ROW())))</f>
      </c>
      <c r="Y280">
        <f>IF($W280="","",IFERROR(MATCH($W280,$A$2:$A$2000,0),""))</f>
      </c>
      <c r="Z280">
        <f>IF($X280="","",IFERROR(MATCH($X280,$A$2:$A$2000,0),""))</f>
      </c>
      <c r="AA280" t="str">
        <f>IF($Y280="","",INDEX($P$2:$P$2000,$Y280))</f>
      </c>
      <c r="AB280" t="str">
        <f>IF($Z280="","",INDEX($P$2:$P$2000,$Z280))</f>
      </c>
      <c r="AC280">
        <f>IF(AND($AA280="Yes",$AB280="Yes"),1,"")</f>
      </c>
      <c r="AD280">
        <f>IF(OR($Y280="",$Z280=""),"",IF(INDEX($C$2:$C$2000,$Y280)=INDEX($C$2:$C$2000,$Z280),0,1))</f>
      </c>
      <c r="AE280">
        <f>IF($AC280&lt;&gt;1,"",IF(AND(INDEX($AG$2:$AG$2000,$Y280)=1,INDEX($AG$2:$AG$2000,$Z280)=1),1,""))</f>
      </c>
      <c r="AG280">
        <f>IF($A280="","",COUNTIFS($W$2:$W$2500,$A280,$AB$2:$AB$2500,"Yes")+COUNTIFS($X$2:$X$2500,$A280,$AA$2:$AA$2500,"Yes"))</f>
      </c>
      <c r="AH280" t="str">
        <f>IF(OR($P280&lt;&gt;"Yes",N($AG280)=0),"",IF(AND($AG280=1,COUNTIFS($W$2:$W$2500,$A280,$AE$2:$AE$2500,1)+COUNTIFS($X$2:$X$2500,$A280,$AE$2:$AE$2500,1)&gt;0),"","Yes"))</f>
      </c>
      <c r="AI280">
        <f>IF($AH280="Yes",$AG280,"")</f>
      </c>
      <c r="AJ280">
        <f>IF($AI280="","",$AI280+ROW()/1000000)</f>
      </c>
      <c r="AK280">
        <f>IF(OR($A280="",$P280="Yes",N($AG280)=0),"",$AG280+ROW()/1000000)</f>
      </c>
      <c r="AL280" t="str">
        <f>IF($A280="","",INDEX(games!$J:$J,ROW())&amp;"")</f>
      </c>
      <c r="AM280">
        <f>IF($A280="","",SUMPRODUCT($AO280:$BD280,'Map Analysis'!$AP$2^{0,1,2,3,4,5,6,7,8,9,10,11,12,13,14,15}))</f>
      </c>
      <c r="AN280">
        <f>IF($A280="","",$AM280+ROW()/10000000)</f>
      </c>
      <c r="AO280">
        <f>IF($A280="","",COUNTIF($W$2:$W$2500,$A280))</f>
      </c>
      <c r="AP280">
        <f>IF($A280="","",SUMIFS($BF$2:$BF$2500,$W$2:$W$2500,$A280))</f>
      </c>
      <c r="AQ280">
        <f>IF($A280="","",SUMIFS($BG$2:$BG$2500,$W$2:$W$2500,$A280))</f>
      </c>
      <c r="AR280">
        <f>IF($A280="","",SUMIFS($BH$2:$BH$2500,$W$2:$W$2500,$A280))</f>
      </c>
      <c r="AS280">
        <f>IF($A280="","",SUMIFS($BI$2:$BI$2500,$W$2:$W$2500,$A280))</f>
      </c>
      <c r="AT280">
        <f>IF($A280="","",SUMIFS($BJ$2:$BJ$2500,$W$2:$W$2500,$A280))</f>
      </c>
      <c r="AU280">
        <f>IF($A280="","",SUMIFS($BK$2:$BK$2500,$W$2:$W$2500,$A280))</f>
      </c>
      <c r="AV280">
        <f>IF($A280="","",SUMIFS($BL$2:$BL$2500,$W$2:$W$2500,$A280))</f>
      </c>
      <c r="AW280">
        <f>IF($A280="","",SUMIFS($BM$2:$BM$2500,$W$2:$W$2500,$A280))</f>
      </c>
      <c r="AX280">
        <f>IF($A280="","",SUMIFS($BN$2:$BN$2500,$W$2:$W$2500,$A280))</f>
      </c>
      <c r="AY280">
        <f>IF($A280="","",SUMIFS($BO$2:$BO$2500,$W$2:$W$2500,$A280))</f>
      </c>
      <c r="AZ280">
        <f>IF($A280="","",SUMIFS($BP$2:$BP$2500,$W$2:$W$2500,$A280))</f>
      </c>
      <c r="BA280">
        <f>IF($A280="","",SUMIFS($BQ$2:$BQ$2500,$W$2:$W$2500,$A280))</f>
      </c>
      <c r="BB280">
        <f>IF($A280="","",SUMIFS($BR$2:$BR$2500,$W$2:$W$2500,$A280))</f>
      </c>
      <c r="BC280">
        <f>IF($A280="","",SUMIFS($BS$2:$BS$2500,$W$2:$W$2500,$A280))</f>
      </c>
      <c r="BD280">
        <f>IF($A280="","",SUMIFS($BT$2:$BT$2500,$W$2:$W$2500,$A280))</f>
      </c>
      <c r="BF280">
        <f>IF($Z280="","",INDEX($AO$2:$AO$2000,$Z280))</f>
      </c>
      <c r="BG280">
        <f>IF($Z280="","",INDEX($AP$2:$AP$2000,$Z280))</f>
      </c>
      <c r="BH280">
        <f>IF($Z280="","",INDEX($AQ$2:$AQ$2000,$Z280))</f>
      </c>
      <c r="BI280">
        <f>IF($Z280="","",INDEX($AR$2:$AR$2000,$Z280))</f>
      </c>
      <c r="BJ280">
        <f>IF($Z280="","",INDEX($AS$2:$AS$2000,$Z280))</f>
      </c>
      <c r="BK280">
        <f>IF($Z280="","",INDEX($AT$2:$AT$2000,$Z280))</f>
      </c>
      <c r="BL280">
        <f>IF($Z280="","",INDEX($AU$2:$AU$2000,$Z280))</f>
      </c>
      <c r="BM280">
        <f>IF($Z280="","",INDEX($AV$2:$AV$2000,$Z280))</f>
      </c>
      <c r="BN280">
        <f>IF($Z280="","",INDEX($AW$2:$AW$2000,$Z280))</f>
      </c>
      <c r="BO280">
        <f>IF($Z280="","",INDEX($AX$2:$AX$2000,$Z280))</f>
      </c>
      <c r="BP280">
        <f>IF($Z280="","",INDEX($AY$2:$AY$2000,$Z280))</f>
      </c>
      <c r="BQ280">
        <f>IF($Z280="","",INDEX($AZ$2:$AZ$2000,$Z280))</f>
      </c>
      <c r="BR280">
        <f>IF($Z280="","",INDEX($BA$2:$BA$2000,$Z280))</f>
      </c>
      <c r="BS280">
        <f>IF($Z280="","",INDEX($BB$2:$BB$2000,$Z280))</f>
      </c>
      <c r="BT280">
        <f>IF($Z280="","",INDEX($BC$2:$BC$2000,$Z280))</f>
      </c>
      <c r="BV280">
        <f>IF(OR($A280="",$P280&lt;&gt;"Yes",$AH280="Yes"),"",1+N($AG280))</f>
      </c>
      <c r="BW280">
        <f>IF($A280="","",COUNTIFS($W$2:$W$2500,$A280,$BZ$2:$BZ$2500,"Yes")+COUNTIFS($X$2:$X$2500,$A280,$BY$2:$BY$2500,"Yes"))</f>
      </c>
      <c r="BX280">
        <f>IF(OR($A280="",$P280="Yes"),"",IF(N($BW280)=0,0,1+SUMIFS($CB$2:$CB$2500,$W$2:$W$2500,$A280)+SUMIFS($CA$2:$CA$2500,$X$2:$X$2500,$A280)))</f>
      </c>
      <c r="BY280" t="str">
        <f>IF($Y280="","",INDEX($AH$2:$AH$2000,$Y280)&amp;"")</f>
      </c>
      <c r="BZ280" t="str">
        <f>IF($Z280="","",INDEX($AH$2:$AH$2000,$Z280)&amp;"")</f>
      </c>
      <c r="CA280">
        <f>IF($Y280="","",INDEX($BV$2:$BV$2000,$Y280))</f>
      </c>
      <c r="CB280">
        <f>IF($Z280="","",INDEX($BV$2:$BV$2000,$Z280))</f>
      </c>
    </row>
    <row r="281">
      <c r="A281" t="str">
        <f>IF(TRIM(INDEX(games!$A:$A,ROW()))="","",TRIM(INDEX(games!$A:$A,ROW())))</f>
      </c>
      <c r="B281">
        <f>IF(OR($A281="",INDEX(games!$B:$B,ROW())=""),"",INDEX(games!$B:$B,ROW()))</f>
      </c>
      <c r="C281" t="str">
        <f>IF(OR($A281="",INDEX(games!$C:$C,ROW())=""),"",INDEX(games!$C:$C,ROW()))</f>
      </c>
      <c r="D281">
        <f>IF($A281="","",COUNTIF($W$2:$W$2500,$A281)+COUNTIF($X$2:$X$2500,$A281))</f>
      </c>
      <c r="E281">
        <f>IF($A281="","",IFERROR(MATCH($C281,$R$2:$R$5,0),0))</f>
      </c>
      <c r="F281">
        <f>IF($A281="","",MOD(ROW(),34))</f>
      </c>
      <c r="G281">
        <f>IF($A281="",NA(),IF($C281="Action",$B281,NA()))</f>
      </c>
      <c r="H281">
        <f>IF($A281="",NA(),IF($C281="Action",1+$F281*0.023,NA()))</f>
      </c>
      <c r="I281">
        <f>IF($A281="",NA(),IF($C281="Strategy",$B281,NA()))</f>
      </c>
      <c r="J281">
        <f>IF($A281="",NA(),IF($C281="Strategy",2+$F281*0.023,NA()))</f>
      </c>
      <c r="K281">
        <f>IF($A281="",NA(),IF($C281="Deckbuilder",$B281,NA()))</f>
      </c>
      <c r="L281">
        <f>IF($A281="",NA(),IF($C281="Deckbuilder",3+$F281*0.023,NA()))</f>
      </c>
      <c r="M281">
        <f>IF($A281="",NA(),IF($C281="Traditional",$B281,NA()))</f>
      </c>
      <c r="N281">
        <f>IF($A281="",NA(),IF($C281="Traditional",4+$F281*0.023,NA()))</f>
      </c>
      <c r="O281">
        <f>IF($A281="","",$D281+ROW()/1000000)</f>
      </c>
      <c r="P281" t="str">
        <f>IF(OR($A281="",INDEX(games!$H:$H,ROW())=""),"",INDEX(games!$H:$H,ROW()))</f>
      </c>
      <c r="Q281">
        <f>IF(OR($A281="",$P281&lt;&gt;"Yes"),"",$D281+ROW()/1000000)</f>
      </c>
      <c r="T281">
        <f>IF($Y281="","",INDEX($B$2:$B$2000,$Y281))</f>
      </c>
      <c r="U281">
        <f>IF($Z281="","",INDEX($B$2:$B$2000,$Z281))</f>
      </c>
      <c r="V281">
        <f>IF(OR($T281="",$U281=""),"",$U281-$T281)</f>
      </c>
      <c r="W281" t="str">
        <f>IF(TRIM(INDEX(connections!$A:$A,ROW()))="","",TRIM(INDEX(connections!$A:$A,ROW())))</f>
      </c>
      <c r="X281" t="str">
        <f>IF($W281="","",TRIM(INDEX(connections!$B:$B,ROW())))</f>
      </c>
      <c r="Y281">
        <f>IF($W281="","",IFERROR(MATCH($W281,$A$2:$A$2000,0),""))</f>
      </c>
      <c r="Z281">
        <f>IF($X281="","",IFERROR(MATCH($X281,$A$2:$A$2000,0),""))</f>
      </c>
      <c r="AA281" t="str">
        <f>IF($Y281="","",INDEX($P$2:$P$2000,$Y281))</f>
      </c>
      <c r="AB281" t="str">
        <f>IF($Z281="","",INDEX($P$2:$P$2000,$Z281))</f>
      </c>
      <c r="AC281">
        <f>IF(AND($AA281="Yes",$AB281="Yes"),1,"")</f>
      </c>
      <c r="AD281">
        <f>IF(OR($Y281="",$Z281=""),"",IF(INDEX($C$2:$C$2000,$Y281)=INDEX($C$2:$C$2000,$Z281),0,1))</f>
      </c>
      <c r="AE281">
        <f>IF($AC281&lt;&gt;1,"",IF(AND(INDEX($AG$2:$AG$2000,$Y281)=1,INDEX($AG$2:$AG$2000,$Z281)=1),1,""))</f>
      </c>
      <c r="AG281">
        <f>IF($A281="","",COUNTIFS($W$2:$W$2500,$A281,$AB$2:$AB$2500,"Yes")+COUNTIFS($X$2:$X$2500,$A281,$AA$2:$AA$2500,"Yes"))</f>
      </c>
      <c r="AH281" t="str">
        <f>IF(OR($P281&lt;&gt;"Yes",N($AG281)=0),"",IF(AND($AG281=1,COUNTIFS($W$2:$W$2500,$A281,$AE$2:$AE$2500,1)+COUNTIFS($X$2:$X$2500,$A281,$AE$2:$AE$2500,1)&gt;0),"","Yes"))</f>
      </c>
      <c r="AI281">
        <f>IF($AH281="Yes",$AG281,"")</f>
      </c>
      <c r="AJ281">
        <f>IF($AI281="","",$AI281+ROW()/1000000)</f>
      </c>
      <c r="AK281">
        <f>IF(OR($A281="",$P281="Yes",N($AG281)=0),"",$AG281+ROW()/1000000)</f>
      </c>
      <c r="AL281" t="str">
        <f>IF($A281="","",INDEX(games!$J:$J,ROW())&amp;"")</f>
      </c>
      <c r="AM281">
        <f>IF($A281="","",SUMPRODUCT($AO281:$BD281,'Map Analysis'!$AP$2^{0,1,2,3,4,5,6,7,8,9,10,11,12,13,14,15}))</f>
      </c>
      <c r="AN281">
        <f>IF($A281="","",$AM281+ROW()/10000000)</f>
      </c>
      <c r="AO281">
        <f>IF($A281="","",COUNTIF($W$2:$W$2500,$A281))</f>
      </c>
      <c r="AP281">
        <f>IF($A281="","",SUMIFS($BF$2:$BF$2500,$W$2:$W$2500,$A281))</f>
      </c>
      <c r="AQ281">
        <f>IF($A281="","",SUMIFS($BG$2:$BG$2500,$W$2:$W$2500,$A281))</f>
      </c>
      <c r="AR281">
        <f>IF($A281="","",SUMIFS($BH$2:$BH$2500,$W$2:$W$2500,$A281))</f>
      </c>
      <c r="AS281">
        <f>IF($A281="","",SUMIFS($BI$2:$BI$2500,$W$2:$W$2500,$A281))</f>
      </c>
      <c r="AT281">
        <f>IF($A281="","",SUMIFS($BJ$2:$BJ$2500,$W$2:$W$2500,$A281))</f>
      </c>
      <c r="AU281">
        <f>IF($A281="","",SUMIFS($BK$2:$BK$2500,$W$2:$W$2500,$A281))</f>
      </c>
      <c r="AV281">
        <f>IF($A281="","",SUMIFS($BL$2:$BL$2500,$W$2:$W$2500,$A281))</f>
      </c>
      <c r="AW281">
        <f>IF($A281="","",SUMIFS($BM$2:$BM$2500,$W$2:$W$2500,$A281))</f>
      </c>
      <c r="AX281">
        <f>IF($A281="","",SUMIFS($BN$2:$BN$2500,$W$2:$W$2500,$A281))</f>
      </c>
      <c r="AY281">
        <f>IF($A281="","",SUMIFS($BO$2:$BO$2500,$W$2:$W$2500,$A281))</f>
      </c>
      <c r="AZ281">
        <f>IF($A281="","",SUMIFS($BP$2:$BP$2500,$W$2:$W$2500,$A281))</f>
      </c>
      <c r="BA281">
        <f>IF($A281="","",SUMIFS($BQ$2:$BQ$2500,$W$2:$W$2500,$A281))</f>
      </c>
      <c r="BB281">
        <f>IF($A281="","",SUMIFS($BR$2:$BR$2500,$W$2:$W$2500,$A281))</f>
      </c>
      <c r="BC281">
        <f>IF($A281="","",SUMIFS($BS$2:$BS$2500,$W$2:$W$2500,$A281))</f>
      </c>
      <c r="BD281">
        <f>IF($A281="","",SUMIFS($BT$2:$BT$2500,$W$2:$W$2500,$A281))</f>
      </c>
      <c r="BF281">
        <f>IF($Z281="","",INDEX($AO$2:$AO$2000,$Z281))</f>
      </c>
      <c r="BG281">
        <f>IF($Z281="","",INDEX($AP$2:$AP$2000,$Z281))</f>
      </c>
      <c r="BH281">
        <f>IF($Z281="","",INDEX($AQ$2:$AQ$2000,$Z281))</f>
      </c>
      <c r="BI281">
        <f>IF($Z281="","",INDEX($AR$2:$AR$2000,$Z281))</f>
      </c>
      <c r="BJ281">
        <f>IF($Z281="","",INDEX($AS$2:$AS$2000,$Z281))</f>
      </c>
      <c r="BK281">
        <f>IF($Z281="","",INDEX($AT$2:$AT$2000,$Z281))</f>
      </c>
      <c r="BL281">
        <f>IF($Z281="","",INDEX($AU$2:$AU$2000,$Z281))</f>
      </c>
      <c r="BM281">
        <f>IF($Z281="","",INDEX($AV$2:$AV$2000,$Z281))</f>
      </c>
      <c r="BN281">
        <f>IF($Z281="","",INDEX($AW$2:$AW$2000,$Z281))</f>
      </c>
      <c r="BO281">
        <f>IF($Z281="","",INDEX($AX$2:$AX$2000,$Z281))</f>
      </c>
      <c r="BP281">
        <f>IF($Z281="","",INDEX($AY$2:$AY$2000,$Z281))</f>
      </c>
      <c r="BQ281">
        <f>IF($Z281="","",INDEX($AZ$2:$AZ$2000,$Z281))</f>
      </c>
      <c r="BR281">
        <f>IF($Z281="","",INDEX($BA$2:$BA$2000,$Z281))</f>
      </c>
      <c r="BS281">
        <f>IF($Z281="","",INDEX($BB$2:$BB$2000,$Z281))</f>
      </c>
      <c r="BT281">
        <f>IF($Z281="","",INDEX($BC$2:$BC$2000,$Z281))</f>
      </c>
      <c r="BV281">
        <f>IF(OR($A281="",$P281&lt;&gt;"Yes",$AH281="Yes"),"",1+N($AG281))</f>
      </c>
      <c r="BW281">
        <f>IF($A281="","",COUNTIFS($W$2:$W$2500,$A281,$BZ$2:$BZ$2500,"Yes")+COUNTIFS($X$2:$X$2500,$A281,$BY$2:$BY$2500,"Yes"))</f>
      </c>
      <c r="BX281">
        <f>IF(OR($A281="",$P281="Yes"),"",IF(N($BW281)=0,0,1+SUMIFS($CB$2:$CB$2500,$W$2:$W$2500,$A281)+SUMIFS($CA$2:$CA$2500,$X$2:$X$2500,$A281)))</f>
      </c>
      <c r="BY281" t="str">
        <f>IF($Y281="","",INDEX($AH$2:$AH$2000,$Y281)&amp;"")</f>
      </c>
      <c r="BZ281" t="str">
        <f>IF($Z281="","",INDEX($AH$2:$AH$2000,$Z281)&amp;"")</f>
      </c>
      <c r="CA281">
        <f>IF($Y281="","",INDEX($BV$2:$BV$2000,$Y281))</f>
      </c>
      <c r="CB281">
        <f>IF($Z281="","",INDEX($BV$2:$BV$2000,$Z281))</f>
      </c>
    </row>
    <row r="282">
      <c r="A282" t="str">
        <f>IF(TRIM(INDEX(games!$A:$A,ROW()))="","",TRIM(INDEX(games!$A:$A,ROW())))</f>
      </c>
      <c r="B282">
        <f>IF(OR($A282="",INDEX(games!$B:$B,ROW())=""),"",INDEX(games!$B:$B,ROW()))</f>
      </c>
      <c r="C282" t="str">
        <f>IF(OR($A282="",INDEX(games!$C:$C,ROW())=""),"",INDEX(games!$C:$C,ROW()))</f>
      </c>
      <c r="D282">
        <f>IF($A282="","",COUNTIF($W$2:$W$2500,$A282)+COUNTIF($X$2:$X$2500,$A282))</f>
      </c>
      <c r="E282">
        <f>IF($A282="","",IFERROR(MATCH($C282,$R$2:$R$5,0),0))</f>
      </c>
      <c r="F282">
        <f>IF($A282="","",MOD(ROW(),34))</f>
      </c>
      <c r="G282">
        <f>IF($A282="",NA(),IF($C282="Action",$B282,NA()))</f>
      </c>
      <c r="H282">
        <f>IF($A282="",NA(),IF($C282="Action",1+$F282*0.023,NA()))</f>
      </c>
      <c r="I282">
        <f>IF($A282="",NA(),IF($C282="Strategy",$B282,NA()))</f>
      </c>
      <c r="J282">
        <f>IF($A282="",NA(),IF($C282="Strategy",2+$F282*0.023,NA()))</f>
      </c>
      <c r="K282">
        <f>IF($A282="",NA(),IF($C282="Deckbuilder",$B282,NA()))</f>
      </c>
      <c r="L282">
        <f>IF($A282="",NA(),IF($C282="Deckbuilder",3+$F282*0.023,NA()))</f>
      </c>
      <c r="M282">
        <f>IF($A282="",NA(),IF($C282="Traditional",$B282,NA()))</f>
      </c>
      <c r="N282">
        <f>IF($A282="",NA(),IF($C282="Traditional",4+$F282*0.023,NA()))</f>
      </c>
      <c r="O282">
        <f>IF($A282="","",$D282+ROW()/1000000)</f>
      </c>
      <c r="P282" t="str">
        <f>IF(OR($A282="",INDEX(games!$H:$H,ROW())=""),"",INDEX(games!$H:$H,ROW()))</f>
      </c>
      <c r="Q282">
        <f>IF(OR($A282="",$P282&lt;&gt;"Yes"),"",$D282+ROW()/1000000)</f>
      </c>
      <c r="T282">
        <f>IF($Y282="","",INDEX($B$2:$B$2000,$Y282))</f>
      </c>
      <c r="U282">
        <f>IF($Z282="","",INDEX($B$2:$B$2000,$Z282))</f>
      </c>
      <c r="V282">
        <f>IF(OR($T282="",$U282=""),"",$U282-$T282)</f>
      </c>
      <c r="W282" t="str">
        <f>IF(TRIM(INDEX(connections!$A:$A,ROW()))="","",TRIM(INDEX(connections!$A:$A,ROW())))</f>
      </c>
      <c r="X282" t="str">
        <f>IF($W282="","",TRIM(INDEX(connections!$B:$B,ROW())))</f>
      </c>
      <c r="Y282">
        <f>IF($W282="","",IFERROR(MATCH($W282,$A$2:$A$2000,0),""))</f>
      </c>
      <c r="Z282">
        <f>IF($X282="","",IFERROR(MATCH($X282,$A$2:$A$2000,0),""))</f>
      </c>
      <c r="AA282" t="str">
        <f>IF($Y282="","",INDEX($P$2:$P$2000,$Y282))</f>
      </c>
      <c r="AB282" t="str">
        <f>IF($Z282="","",INDEX($P$2:$P$2000,$Z282))</f>
      </c>
      <c r="AC282">
        <f>IF(AND($AA282="Yes",$AB282="Yes"),1,"")</f>
      </c>
      <c r="AD282">
        <f>IF(OR($Y282="",$Z282=""),"",IF(INDEX($C$2:$C$2000,$Y282)=INDEX($C$2:$C$2000,$Z282),0,1))</f>
      </c>
      <c r="AE282">
        <f>IF($AC282&lt;&gt;1,"",IF(AND(INDEX($AG$2:$AG$2000,$Y282)=1,INDEX($AG$2:$AG$2000,$Z282)=1),1,""))</f>
      </c>
      <c r="AG282">
        <f>IF($A282="","",COUNTIFS($W$2:$W$2500,$A282,$AB$2:$AB$2500,"Yes")+COUNTIFS($X$2:$X$2500,$A282,$AA$2:$AA$2500,"Yes"))</f>
      </c>
      <c r="AH282" t="str">
        <f>IF(OR($P282&lt;&gt;"Yes",N($AG282)=0),"",IF(AND($AG282=1,COUNTIFS($W$2:$W$2500,$A282,$AE$2:$AE$2500,1)+COUNTIFS($X$2:$X$2500,$A282,$AE$2:$AE$2500,1)&gt;0),"","Yes"))</f>
      </c>
      <c r="AI282">
        <f>IF($AH282="Yes",$AG282,"")</f>
      </c>
      <c r="AJ282">
        <f>IF($AI282="","",$AI282+ROW()/1000000)</f>
      </c>
      <c r="AK282">
        <f>IF(OR($A282="",$P282="Yes",N($AG282)=0),"",$AG282+ROW()/1000000)</f>
      </c>
      <c r="AL282" t="str">
        <f>IF($A282="","",INDEX(games!$J:$J,ROW())&amp;"")</f>
      </c>
      <c r="AM282">
        <f>IF($A282="","",SUMPRODUCT($AO282:$BD282,'Map Analysis'!$AP$2^{0,1,2,3,4,5,6,7,8,9,10,11,12,13,14,15}))</f>
      </c>
      <c r="AN282">
        <f>IF($A282="","",$AM282+ROW()/10000000)</f>
      </c>
      <c r="AO282">
        <f>IF($A282="","",COUNTIF($W$2:$W$2500,$A282))</f>
      </c>
      <c r="AP282">
        <f>IF($A282="","",SUMIFS($BF$2:$BF$2500,$W$2:$W$2500,$A282))</f>
      </c>
      <c r="AQ282">
        <f>IF($A282="","",SUMIFS($BG$2:$BG$2500,$W$2:$W$2500,$A282))</f>
      </c>
      <c r="AR282">
        <f>IF($A282="","",SUMIFS($BH$2:$BH$2500,$W$2:$W$2500,$A282))</f>
      </c>
      <c r="AS282">
        <f>IF($A282="","",SUMIFS($BI$2:$BI$2500,$W$2:$W$2500,$A282))</f>
      </c>
      <c r="AT282">
        <f>IF($A282="","",SUMIFS($BJ$2:$BJ$2500,$W$2:$W$2500,$A282))</f>
      </c>
      <c r="AU282">
        <f>IF($A282="","",SUMIFS($BK$2:$BK$2500,$W$2:$W$2500,$A282))</f>
      </c>
      <c r="AV282">
        <f>IF($A282="","",SUMIFS($BL$2:$BL$2500,$W$2:$W$2500,$A282))</f>
      </c>
      <c r="AW282">
        <f>IF($A282="","",SUMIFS($BM$2:$BM$2500,$W$2:$W$2500,$A282))</f>
      </c>
      <c r="AX282">
        <f>IF($A282="","",SUMIFS($BN$2:$BN$2500,$W$2:$W$2500,$A282))</f>
      </c>
      <c r="AY282">
        <f>IF($A282="","",SUMIFS($BO$2:$BO$2500,$W$2:$W$2500,$A282))</f>
      </c>
      <c r="AZ282">
        <f>IF($A282="","",SUMIFS($BP$2:$BP$2500,$W$2:$W$2500,$A282))</f>
      </c>
      <c r="BA282">
        <f>IF($A282="","",SUMIFS($BQ$2:$BQ$2500,$W$2:$W$2500,$A282))</f>
      </c>
      <c r="BB282">
        <f>IF($A282="","",SUMIFS($BR$2:$BR$2500,$W$2:$W$2500,$A282))</f>
      </c>
      <c r="BC282">
        <f>IF($A282="","",SUMIFS($BS$2:$BS$2500,$W$2:$W$2500,$A282))</f>
      </c>
      <c r="BD282">
        <f>IF($A282="","",SUMIFS($BT$2:$BT$2500,$W$2:$W$2500,$A282))</f>
      </c>
      <c r="BF282">
        <f>IF($Z282="","",INDEX($AO$2:$AO$2000,$Z282))</f>
      </c>
      <c r="BG282">
        <f>IF($Z282="","",INDEX($AP$2:$AP$2000,$Z282))</f>
      </c>
      <c r="BH282">
        <f>IF($Z282="","",INDEX($AQ$2:$AQ$2000,$Z282))</f>
      </c>
      <c r="BI282">
        <f>IF($Z282="","",INDEX($AR$2:$AR$2000,$Z282))</f>
      </c>
      <c r="BJ282">
        <f>IF($Z282="","",INDEX($AS$2:$AS$2000,$Z282))</f>
      </c>
      <c r="BK282">
        <f>IF($Z282="","",INDEX($AT$2:$AT$2000,$Z282))</f>
      </c>
      <c r="BL282">
        <f>IF($Z282="","",INDEX($AU$2:$AU$2000,$Z282))</f>
      </c>
      <c r="BM282">
        <f>IF($Z282="","",INDEX($AV$2:$AV$2000,$Z282))</f>
      </c>
      <c r="BN282">
        <f>IF($Z282="","",INDEX($AW$2:$AW$2000,$Z282))</f>
      </c>
      <c r="BO282">
        <f>IF($Z282="","",INDEX($AX$2:$AX$2000,$Z282))</f>
      </c>
      <c r="BP282">
        <f>IF($Z282="","",INDEX($AY$2:$AY$2000,$Z282))</f>
      </c>
      <c r="BQ282">
        <f>IF($Z282="","",INDEX($AZ$2:$AZ$2000,$Z282))</f>
      </c>
      <c r="BR282">
        <f>IF($Z282="","",INDEX($BA$2:$BA$2000,$Z282))</f>
      </c>
      <c r="BS282">
        <f>IF($Z282="","",INDEX($BB$2:$BB$2000,$Z282))</f>
      </c>
      <c r="BT282">
        <f>IF($Z282="","",INDEX($BC$2:$BC$2000,$Z282))</f>
      </c>
      <c r="BV282">
        <f>IF(OR($A282="",$P282&lt;&gt;"Yes",$AH282="Yes"),"",1+N($AG282))</f>
      </c>
      <c r="BW282">
        <f>IF($A282="","",COUNTIFS($W$2:$W$2500,$A282,$BZ$2:$BZ$2500,"Yes")+COUNTIFS($X$2:$X$2500,$A282,$BY$2:$BY$2500,"Yes"))</f>
      </c>
      <c r="BX282">
        <f>IF(OR($A282="",$P282="Yes"),"",IF(N($BW282)=0,0,1+SUMIFS($CB$2:$CB$2500,$W$2:$W$2500,$A282)+SUMIFS($CA$2:$CA$2500,$X$2:$X$2500,$A282)))</f>
      </c>
      <c r="BY282" t="str">
        <f>IF($Y282="","",INDEX($AH$2:$AH$2000,$Y282)&amp;"")</f>
      </c>
      <c r="BZ282" t="str">
        <f>IF($Z282="","",INDEX($AH$2:$AH$2000,$Z282)&amp;"")</f>
      </c>
      <c r="CA282">
        <f>IF($Y282="","",INDEX($BV$2:$BV$2000,$Y282))</f>
      </c>
      <c r="CB282">
        <f>IF($Z282="","",INDEX($BV$2:$BV$2000,$Z282))</f>
      </c>
    </row>
    <row r="283">
      <c r="A283" t="str">
        <f>IF(TRIM(INDEX(games!$A:$A,ROW()))="","",TRIM(INDEX(games!$A:$A,ROW())))</f>
      </c>
      <c r="B283">
        <f>IF(OR($A283="",INDEX(games!$B:$B,ROW())=""),"",INDEX(games!$B:$B,ROW()))</f>
      </c>
      <c r="C283" t="str">
        <f>IF(OR($A283="",INDEX(games!$C:$C,ROW())=""),"",INDEX(games!$C:$C,ROW()))</f>
      </c>
      <c r="D283">
        <f>IF($A283="","",COUNTIF($W$2:$W$2500,$A283)+COUNTIF($X$2:$X$2500,$A283))</f>
      </c>
      <c r="E283">
        <f>IF($A283="","",IFERROR(MATCH($C283,$R$2:$R$5,0),0))</f>
      </c>
      <c r="F283">
        <f>IF($A283="","",MOD(ROW(),34))</f>
      </c>
      <c r="G283">
        <f>IF($A283="",NA(),IF($C283="Action",$B283,NA()))</f>
      </c>
      <c r="H283">
        <f>IF($A283="",NA(),IF($C283="Action",1+$F283*0.023,NA()))</f>
      </c>
      <c r="I283">
        <f>IF($A283="",NA(),IF($C283="Strategy",$B283,NA()))</f>
      </c>
      <c r="J283">
        <f>IF($A283="",NA(),IF($C283="Strategy",2+$F283*0.023,NA()))</f>
      </c>
      <c r="K283">
        <f>IF($A283="",NA(),IF($C283="Deckbuilder",$B283,NA()))</f>
      </c>
      <c r="L283">
        <f>IF($A283="",NA(),IF($C283="Deckbuilder",3+$F283*0.023,NA()))</f>
      </c>
      <c r="M283">
        <f>IF($A283="",NA(),IF($C283="Traditional",$B283,NA()))</f>
      </c>
      <c r="N283">
        <f>IF($A283="",NA(),IF($C283="Traditional",4+$F283*0.023,NA()))</f>
      </c>
      <c r="O283">
        <f>IF($A283="","",$D283+ROW()/1000000)</f>
      </c>
      <c r="P283" t="str">
        <f>IF(OR($A283="",INDEX(games!$H:$H,ROW())=""),"",INDEX(games!$H:$H,ROW()))</f>
      </c>
      <c r="Q283">
        <f>IF(OR($A283="",$P283&lt;&gt;"Yes"),"",$D283+ROW()/1000000)</f>
      </c>
      <c r="T283">
        <f>IF($Y283="","",INDEX($B$2:$B$2000,$Y283))</f>
      </c>
      <c r="U283">
        <f>IF($Z283="","",INDEX($B$2:$B$2000,$Z283))</f>
      </c>
      <c r="V283">
        <f>IF(OR($T283="",$U283=""),"",$U283-$T283)</f>
      </c>
      <c r="W283" t="str">
        <f>IF(TRIM(INDEX(connections!$A:$A,ROW()))="","",TRIM(INDEX(connections!$A:$A,ROW())))</f>
      </c>
      <c r="X283" t="str">
        <f>IF($W283="","",TRIM(INDEX(connections!$B:$B,ROW())))</f>
      </c>
      <c r="Y283">
        <f>IF($W283="","",IFERROR(MATCH($W283,$A$2:$A$2000,0),""))</f>
      </c>
      <c r="Z283">
        <f>IF($X283="","",IFERROR(MATCH($X283,$A$2:$A$2000,0),""))</f>
      </c>
      <c r="AA283" t="str">
        <f>IF($Y283="","",INDEX($P$2:$P$2000,$Y283))</f>
      </c>
      <c r="AB283" t="str">
        <f>IF($Z283="","",INDEX($P$2:$P$2000,$Z283))</f>
      </c>
      <c r="AC283">
        <f>IF(AND($AA283="Yes",$AB283="Yes"),1,"")</f>
      </c>
      <c r="AD283">
        <f>IF(OR($Y283="",$Z283=""),"",IF(INDEX($C$2:$C$2000,$Y283)=INDEX($C$2:$C$2000,$Z283),0,1))</f>
      </c>
      <c r="AE283">
        <f>IF($AC283&lt;&gt;1,"",IF(AND(INDEX($AG$2:$AG$2000,$Y283)=1,INDEX($AG$2:$AG$2000,$Z283)=1),1,""))</f>
      </c>
      <c r="AG283">
        <f>IF($A283="","",COUNTIFS($W$2:$W$2500,$A283,$AB$2:$AB$2500,"Yes")+COUNTIFS($X$2:$X$2500,$A283,$AA$2:$AA$2500,"Yes"))</f>
      </c>
      <c r="AH283" t="str">
        <f>IF(OR($P283&lt;&gt;"Yes",N($AG283)=0),"",IF(AND($AG283=1,COUNTIFS($W$2:$W$2500,$A283,$AE$2:$AE$2500,1)+COUNTIFS($X$2:$X$2500,$A283,$AE$2:$AE$2500,1)&gt;0),"","Yes"))</f>
      </c>
      <c r="AI283">
        <f>IF($AH283="Yes",$AG283,"")</f>
      </c>
      <c r="AJ283">
        <f>IF($AI283="","",$AI283+ROW()/1000000)</f>
      </c>
      <c r="AK283">
        <f>IF(OR($A283="",$P283="Yes",N($AG283)=0),"",$AG283+ROW()/1000000)</f>
      </c>
      <c r="AL283" t="str">
        <f>IF($A283="","",INDEX(games!$J:$J,ROW())&amp;"")</f>
      </c>
      <c r="AM283">
        <f>IF($A283="","",SUMPRODUCT($AO283:$BD283,'Map Analysis'!$AP$2^{0,1,2,3,4,5,6,7,8,9,10,11,12,13,14,15}))</f>
      </c>
      <c r="AN283">
        <f>IF($A283="","",$AM283+ROW()/10000000)</f>
      </c>
      <c r="AO283">
        <f>IF($A283="","",COUNTIF($W$2:$W$2500,$A283))</f>
      </c>
      <c r="AP283">
        <f>IF($A283="","",SUMIFS($BF$2:$BF$2500,$W$2:$W$2500,$A283))</f>
      </c>
      <c r="AQ283">
        <f>IF($A283="","",SUMIFS($BG$2:$BG$2500,$W$2:$W$2500,$A283))</f>
      </c>
      <c r="AR283">
        <f>IF($A283="","",SUMIFS($BH$2:$BH$2500,$W$2:$W$2500,$A283))</f>
      </c>
      <c r="AS283">
        <f>IF($A283="","",SUMIFS($BI$2:$BI$2500,$W$2:$W$2500,$A283))</f>
      </c>
      <c r="AT283">
        <f>IF($A283="","",SUMIFS($BJ$2:$BJ$2500,$W$2:$W$2500,$A283))</f>
      </c>
      <c r="AU283">
        <f>IF($A283="","",SUMIFS($BK$2:$BK$2500,$W$2:$W$2500,$A283))</f>
      </c>
      <c r="AV283">
        <f>IF($A283="","",SUMIFS($BL$2:$BL$2500,$W$2:$W$2500,$A283))</f>
      </c>
      <c r="AW283">
        <f>IF($A283="","",SUMIFS($BM$2:$BM$2500,$W$2:$W$2500,$A283))</f>
      </c>
      <c r="AX283">
        <f>IF($A283="","",SUMIFS($BN$2:$BN$2500,$W$2:$W$2500,$A283))</f>
      </c>
      <c r="AY283">
        <f>IF($A283="","",SUMIFS($BO$2:$BO$2500,$W$2:$W$2500,$A283))</f>
      </c>
      <c r="AZ283">
        <f>IF($A283="","",SUMIFS($BP$2:$BP$2500,$W$2:$W$2500,$A283))</f>
      </c>
      <c r="BA283">
        <f>IF($A283="","",SUMIFS($BQ$2:$BQ$2500,$W$2:$W$2500,$A283))</f>
      </c>
      <c r="BB283">
        <f>IF($A283="","",SUMIFS($BR$2:$BR$2500,$W$2:$W$2500,$A283))</f>
      </c>
      <c r="BC283">
        <f>IF($A283="","",SUMIFS($BS$2:$BS$2500,$W$2:$W$2500,$A283))</f>
      </c>
      <c r="BD283">
        <f>IF($A283="","",SUMIFS($BT$2:$BT$2500,$W$2:$W$2500,$A283))</f>
      </c>
      <c r="BF283">
        <f>IF($Z283="","",INDEX($AO$2:$AO$2000,$Z283))</f>
      </c>
      <c r="BG283">
        <f>IF($Z283="","",INDEX($AP$2:$AP$2000,$Z283))</f>
      </c>
      <c r="BH283">
        <f>IF($Z283="","",INDEX($AQ$2:$AQ$2000,$Z283))</f>
      </c>
      <c r="BI283">
        <f>IF($Z283="","",INDEX($AR$2:$AR$2000,$Z283))</f>
      </c>
      <c r="BJ283">
        <f>IF($Z283="","",INDEX($AS$2:$AS$2000,$Z283))</f>
      </c>
      <c r="BK283">
        <f>IF($Z283="","",INDEX($AT$2:$AT$2000,$Z283))</f>
      </c>
      <c r="BL283">
        <f>IF($Z283="","",INDEX($AU$2:$AU$2000,$Z283))</f>
      </c>
      <c r="BM283">
        <f>IF($Z283="","",INDEX($AV$2:$AV$2000,$Z283))</f>
      </c>
      <c r="BN283">
        <f>IF($Z283="","",INDEX($AW$2:$AW$2000,$Z283))</f>
      </c>
      <c r="BO283">
        <f>IF($Z283="","",INDEX($AX$2:$AX$2000,$Z283))</f>
      </c>
      <c r="BP283">
        <f>IF($Z283="","",INDEX($AY$2:$AY$2000,$Z283))</f>
      </c>
      <c r="BQ283">
        <f>IF($Z283="","",INDEX($AZ$2:$AZ$2000,$Z283))</f>
      </c>
      <c r="BR283">
        <f>IF($Z283="","",INDEX($BA$2:$BA$2000,$Z283))</f>
      </c>
      <c r="BS283">
        <f>IF($Z283="","",INDEX($BB$2:$BB$2000,$Z283))</f>
      </c>
      <c r="BT283">
        <f>IF($Z283="","",INDEX($BC$2:$BC$2000,$Z283))</f>
      </c>
      <c r="BV283">
        <f>IF(OR($A283="",$P283&lt;&gt;"Yes",$AH283="Yes"),"",1+N($AG283))</f>
      </c>
      <c r="BW283">
        <f>IF($A283="","",COUNTIFS($W$2:$W$2500,$A283,$BZ$2:$BZ$2500,"Yes")+COUNTIFS($X$2:$X$2500,$A283,$BY$2:$BY$2500,"Yes"))</f>
      </c>
      <c r="BX283">
        <f>IF(OR($A283="",$P283="Yes"),"",IF(N($BW283)=0,0,1+SUMIFS($CB$2:$CB$2500,$W$2:$W$2500,$A283)+SUMIFS($CA$2:$CA$2500,$X$2:$X$2500,$A283)))</f>
      </c>
      <c r="BY283" t="str">
        <f>IF($Y283="","",INDEX($AH$2:$AH$2000,$Y283)&amp;"")</f>
      </c>
      <c r="BZ283" t="str">
        <f>IF($Z283="","",INDEX($AH$2:$AH$2000,$Z283)&amp;"")</f>
      </c>
      <c r="CA283">
        <f>IF($Y283="","",INDEX($BV$2:$BV$2000,$Y283))</f>
      </c>
      <c r="CB283">
        <f>IF($Z283="","",INDEX($BV$2:$BV$2000,$Z283))</f>
      </c>
    </row>
    <row r="284">
      <c r="A284" t="str">
        <f>IF(TRIM(INDEX(games!$A:$A,ROW()))="","",TRIM(INDEX(games!$A:$A,ROW())))</f>
      </c>
      <c r="B284">
        <f>IF(OR($A284="",INDEX(games!$B:$B,ROW())=""),"",INDEX(games!$B:$B,ROW()))</f>
      </c>
      <c r="C284" t="str">
        <f>IF(OR($A284="",INDEX(games!$C:$C,ROW())=""),"",INDEX(games!$C:$C,ROW()))</f>
      </c>
      <c r="D284">
        <f>IF($A284="","",COUNTIF($W$2:$W$2500,$A284)+COUNTIF($X$2:$X$2500,$A284))</f>
      </c>
      <c r="E284">
        <f>IF($A284="","",IFERROR(MATCH($C284,$R$2:$R$5,0),0))</f>
      </c>
      <c r="F284">
        <f>IF($A284="","",MOD(ROW(),34))</f>
      </c>
      <c r="G284">
        <f>IF($A284="",NA(),IF($C284="Action",$B284,NA()))</f>
      </c>
      <c r="H284">
        <f>IF($A284="",NA(),IF($C284="Action",1+$F284*0.023,NA()))</f>
      </c>
      <c r="I284">
        <f>IF($A284="",NA(),IF($C284="Strategy",$B284,NA()))</f>
      </c>
      <c r="J284">
        <f>IF($A284="",NA(),IF($C284="Strategy",2+$F284*0.023,NA()))</f>
      </c>
      <c r="K284">
        <f>IF($A284="",NA(),IF($C284="Deckbuilder",$B284,NA()))</f>
      </c>
      <c r="L284">
        <f>IF($A284="",NA(),IF($C284="Deckbuilder",3+$F284*0.023,NA()))</f>
      </c>
      <c r="M284">
        <f>IF($A284="",NA(),IF($C284="Traditional",$B284,NA()))</f>
      </c>
      <c r="N284">
        <f>IF($A284="",NA(),IF($C284="Traditional",4+$F284*0.023,NA()))</f>
      </c>
      <c r="O284">
        <f>IF($A284="","",$D284+ROW()/1000000)</f>
      </c>
      <c r="P284" t="str">
        <f>IF(OR($A284="",INDEX(games!$H:$H,ROW())=""),"",INDEX(games!$H:$H,ROW()))</f>
      </c>
      <c r="Q284">
        <f>IF(OR($A284="",$P284&lt;&gt;"Yes"),"",$D284+ROW()/1000000)</f>
      </c>
      <c r="T284">
        <f>IF($Y284="","",INDEX($B$2:$B$2000,$Y284))</f>
      </c>
      <c r="U284">
        <f>IF($Z284="","",INDEX($B$2:$B$2000,$Z284))</f>
      </c>
      <c r="V284">
        <f>IF(OR($T284="",$U284=""),"",$U284-$T284)</f>
      </c>
      <c r="W284" t="str">
        <f>IF(TRIM(INDEX(connections!$A:$A,ROW()))="","",TRIM(INDEX(connections!$A:$A,ROW())))</f>
      </c>
      <c r="X284" t="str">
        <f>IF($W284="","",TRIM(INDEX(connections!$B:$B,ROW())))</f>
      </c>
      <c r="Y284">
        <f>IF($W284="","",IFERROR(MATCH($W284,$A$2:$A$2000,0),""))</f>
      </c>
      <c r="Z284">
        <f>IF($X284="","",IFERROR(MATCH($X284,$A$2:$A$2000,0),""))</f>
      </c>
      <c r="AA284" t="str">
        <f>IF($Y284="","",INDEX($P$2:$P$2000,$Y284))</f>
      </c>
      <c r="AB284" t="str">
        <f>IF($Z284="","",INDEX($P$2:$P$2000,$Z284))</f>
      </c>
      <c r="AC284">
        <f>IF(AND($AA284="Yes",$AB284="Yes"),1,"")</f>
      </c>
      <c r="AD284">
        <f>IF(OR($Y284="",$Z284=""),"",IF(INDEX($C$2:$C$2000,$Y284)=INDEX($C$2:$C$2000,$Z284),0,1))</f>
      </c>
      <c r="AE284">
        <f>IF($AC284&lt;&gt;1,"",IF(AND(INDEX($AG$2:$AG$2000,$Y284)=1,INDEX($AG$2:$AG$2000,$Z284)=1),1,""))</f>
      </c>
      <c r="AG284">
        <f>IF($A284="","",COUNTIFS($W$2:$W$2500,$A284,$AB$2:$AB$2500,"Yes")+COUNTIFS($X$2:$X$2500,$A284,$AA$2:$AA$2500,"Yes"))</f>
      </c>
      <c r="AH284" t="str">
        <f>IF(OR($P284&lt;&gt;"Yes",N($AG284)=0),"",IF(AND($AG284=1,COUNTIFS($W$2:$W$2500,$A284,$AE$2:$AE$2500,1)+COUNTIFS($X$2:$X$2500,$A284,$AE$2:$AE$2500,1)&gt;0),"","Yes"))</f>
      </c>
      <c r="AI284">
        <f>IF($AH284="Yes",$AG284,"")</f>
      </c>
      <c r="AJ284">
        <f>IF($AI284="","",$AI284+ROW()/1000000)</f>
      </c>
      <c r="AK284">
        <f>IF(OR($A284="",$P284="Yes",N($AG284)=0),"",$AG284+ROW()/1000000)</f>
      </c>
      <c r="AL284" t="str">
        <f>IF($A284="","",INDEX(games!$J:$J,ROW())&amp;"")</f>
      </c>
      <c r="AM284">
        <f>IF($A284="","",SUMPRODUCT($AO284:$BD284,'Map Analysis'!$AP$2^{0,1,2,3,4,5,6,7,8,9,10,11,12,13,14,15}))</f>
      </c>
      <c r="AN284">
        <f>IF($A284="","",$AM284+ROW()/10000000)</f>
      </c>
      <c r="AO284">
        <f>IF($A284="","",COUNTIF($W$2:$W$2500,$A284))</f>
      </c>
      <c r="AP284">
        <f>IF($A284="","",SUMIFS($BF$2:$BF$2500,$W$2:$W$2500,$A284))</f>
      </c>
      <c r="AQ284">
        <f>IF($A284="","",SUMIFS($BG$2:$BG$2500,$W$2:$W$2500,$A284))</f>
      </c>
      <c r="AR284">
        <f>IF($A284="","",SUMIFS($BH$2:$BH$2500,$W$2:$W$2500,$A284))</f>
      </c>
      <c r="AS284">
        <f>IF($A284="","",SUMIFS($BI$2:$BI$2500,$W$2:$W$2500,$A284))</f>
      </c>
      <c r="AT284">
        <f>IF($A284="","",SUMIFS($BJ$2:$BJ$2500,$W$2:$W$2500,$A284))</f>
      </c>
      <c r="AU284">
        <f>IF($A284="","",SUMIFS($BK$2:$BK$2500,$W$2:$W$2500,$A284))</f>
      </c>
      <c r="AV284">
        <f>IF($A284="","",SUMIFS($BL$2:$BL$2500,$W$2:$W$2500,$A284))</f>
      </c>
      <c r="AW284">
        <f>IF($A284="","",SUMIFS($BM$2:$BM$2500,$W$2:$W$2500,$A284))</f>
      </c>
      <c r="AX284">
        <f>IF($A284="","",SUMIFS($BN$2:$BN$2500,$W$2:$W$2500,$A284))</f>
      </c>
      <c r="AY284">
        <f>IF($A284="","",SUMIFS($BO$2:$BO$2500,$W$2:$W$2500,$A284))</f>
      </c>
      <c r="AZ284">
        <f>IF($A284="","",SUMIFS($BP$2:$BP$2500,$W$2:$W$2500,$A284))</f>
      </c>
      <c r="BA284">
        <f>IF($A284="","",SUMIFS($BQ$2:$BQ$2500,$W$2:$W$2500,$A284))</f>
      </c>
      <c r="BB284">
        <f>IF($A284="","",SUMIFS($BR$2:$BR$2500,$W$2:$W$2500,$A284))</f>
      </c>
      <c r="BC284">
        <f>IF($A284="","",SUMIFS($BS$2:$BS$2500,$W$2:$W$2500,$A284))</f>
      </c>
      <c r="BD284">
        <f>IF($A284="","",SUMIFS($BT$2:$BT$2500,$W$2:$W$2500,$A284))</f>
      </c>
      <c r="BF284">
        <f>IF($Z284="","",INDEX($AO$2:$AO$2000,$Z284))</f>
      </c>
      <c r="BG284">
        <f>IF($Z284="","",INDEX($AP$2:$AP$2000,$Z284))</f>
      </c>
      <c r="BH284">
        <f>IF($Z284="","",INDEX($AQ$2:$AQ$2000,$Z284))</f>
      </c>
      <c r="BI284">
        <f>IF($Z284="","",INDEX($AR$2:$AR$2000,$Z284))</f>
      </c>
      <c r="BJ284">
        <f>IF($Z284="","",INDEX($AS$2:$AS$2000,$Z284))</f>
      </c>
      <c r="BK284">
        <f>IF($Z284="","",INDEX($AT$2:$AT$2000,$Z284))</f>
      </c>
      <c r="BL284">
        <f>IF($Z284="","",INDEX($AU$2:$AU$2000,$Z284))</f>
      </c>
      <c r="BM284">
        <f>IF($Z284="","",INDEX($AV$2:$AV$2000,$Z284))</f>
      </c>
      <c r="BN284">
        <f>IF($Z284="","",INDEX($AW$2:$AW$2000,$Z284))</f>
      </c>
      <c r="BO284">
        <f>IF($Z284="","",INDEX($AX$2:$AX$2000,$Z284))</f>
      </c>
      <c r="BP284">
        <f>IF($Z284="","",INDEX($AY$2:$AY$2000,$Z284))</f>
      </c>
      <c r="BQ284">
        <f>IF($Z284="","",INDEX($AZ$2:$AZ$2000,$Z284))</f>
      </c>
      <c r="BR284">
        <f>IF($Z284="","",INDEX($BA$2:$BA$2000,$Z284))</f>
      </c>
      <c r="BS284">
        <f>IF($Z284="","",INDEX($BB$2:$BB$2000,$Z284))</f>
      </c>
      <c r="BT284">
        <f>IF($Z284="","",INDEX($BC$2:$BC$2000,$Z284))</f>
      </c>
      <c r="BV284">
        <f>IF(OR($A284="",$P284&lt;&gt;"Yes",$AH284="Yes"),"",1+N($AG284))</f>
      </c>
      <c r="BW284">
        <f>IF($A284="","",COUNTIFS($W$2:$W$2500,$A284,$BZ$2:$BZ$2500,"Yes")+COUNTIFS($X$2:$X$2500,$A284,$BY$2:$BY$2500,"Yes"))</f>
      </c>
      <c r="BX284">
        <f>IF(OR($A284="",$P284="Yes"),"",IF(N($BW284)=0,0,1+SUMIFS($CB$2:$CB$2500,$W$2:$W$2500,$A284)+SUMIFS($CA$2:$CA$2500,$X$2:$X$2500,$A284)))</f>
      </c>
      <c r="BY284" t="str">
        <f>IF($Y284="","",INDEX($AH$2:$AH$2000,$Y284)&amp;"")</f>
      </c>
      <c r="BZ284" t="str">
        <f>IF($Z284="","",INDEX($AH$2:$AH$2000,$Z284)&amp;"")</f>
      </c>
      <c r="CA284">
        <f>IF($Y284="","",INDEX($BV$2:$BV$2000,$Y284))</f>
      </c>
      <c r="CB284">
        <f>IF($Z284="","",INDEX($BV$2:$BV$2000,$Z284))</f>
      </c>
    </row>
    <row r="285">
      <c r="A285" t="str">
        <f>IF(TRIM(INDEX(games!$A:$A,ROW()))="","",TRIM(INDEX(games!$A:$A,ROW())))</f>
      </c>
      <c r="B285">
        <f>IF(OR($A285="",INDEX(games!$B:$B,ROW())=""),"",INDEX(games!$B:$B,ROW()))</f>
      </c>
      <c r="C285" t="str">
        <f>IF(OR($A285="",INDEX(games!$C:$C,ROW())=""),"",INDEX(games!$C:$C,ROW()))</f>
      </c>
      <c r="D285">
        <f>IF($A285="","",COUNTIF($W$2:$W$2500,$A285)+COUNTIF($X$2:$X$2500,$A285))</f>
      </c>
      <c r="E285">
        <f>IF($A285="","",IFERROR(MATCH($C285,$R$2:$R$5,0),0))</f>
      </c>
      <c r="F285">
        <f>IF($A285="","",MOD(ROW(),34))</f>
      </c>
      <c r="G285">
        <f>IF($A285="",NA(),IF($C285="Action",$B285,NA()))</f>
      </c>
      <c r="H285">
        <f>IF($A285="",NA(),IF($C285="Action",1+$F285*0.023,NA()))</f>
      </c>
      <c r="I285">
        <f>IF($A285="",NA(),IF($C285="Strategy",$B285,NA()))</f>
      </c>
      <c r="J285">
        <f>IF($A285="",NA(),IF($C285="Strategy",2+$F285*0.023,NA()))</f>
      </c>
      <c r="K285">
        <f>IF($A285="",NA(),IF($C285="Deckbuilder",$B285,NA()))</f>
      </c>
      <c r="L285">
        <f>IF($A285="",NA(),IF($C285="Deckbuilder",3+$F285*0.023,NA()))</f>
      </c>
      <c r="M285">
        <f>IF($A285="",NA(),IF($C285="Traditional",$B285,NA()))</f>
      </c>
      <c r="N285">
        <f>IF($A285="",NA(),IF($C285="Traditional",4+$F285*0.023,NA()))</f>
      </c>
      <c r="O285">
        <f>IF($A285="","",$D285+ROW()/1000000)</f>
      </c>
      <c r="P285" t="str">
        <f>IF(OR($A285="",INDEX(games!$H:$H,ROW())=""),"",INDEX(games!$H:$H,ROW()))</f>
      </c>
      <c r="Q285">
        <f>IF(OR($A285="",$P285&lt;&gt;"Yes"),"",$D285+ROW()/1000000)</f>
      </c>
      <c r="T285">
        <f>IF($Y285="","",INDEX($B$2:$B$2000,$Y285))</f>
      </c>
      <c r="U285">
        <f>IF($Z285="","",INDEX($B$2:$B$2000,$Z285))</f>
      </c>
      <c r="V285">
        <f>IF(OR($T285="",$U285=""),"",$U285-$T285)</f>
      </c>
      <c r="W285" t="str">
        <f>IF(TRIM(INDEX(connections!$A:$A,ROW()))="","",TRIM(INDEX(connections!$A:$A,ROW())))</f>
      </c>
      <c r="X285" t="str">
        <f>IF($W285="","",TRIM(INDEX(connections!$B:$B,ROW())))</f>
      </c>
      <c r="Y285">
        <f>IF($W285="","",IFERROR(MATCH($W285,$A$2:$A$2000,0),""))</f>
      </c>
      <c r="Z285">
        <f>IF($X285="","",IFERROR(MATCH($X285,$A$2:$A$2000,0),""))</f>
      </c>
      <c r="AA285" t="str">
        <f>IF($Y285="","",INDEX($P$2:$P$2000,$Y285))</f>
      </c>
      <c r="AB285" t="str">
        <f>IF($Z285="","",INDEX($P$2:$P$2000,$Z285))</f>
      </c>
      <c r="AC285">
        <f>IF(AND($AA285="Yes",$AB285="Yes"),1,"")</f>
      </c>
      <c r="AD285">
        <f>IF(OR($Y285="",$Z285=""),"",IF(INDEX($C$2:$C$2000,$Y285)=INDEX($C$2:$C$2000,$Z285),0,1))</f>
      </c>
      <c r="AE285">
        <f>IF($AC285&lt;&gt;1,"",IF(AND(INDEX($AG$2:$AG$2000,$Y285)=1,INDEX($AG$2:$AG$2000,$Z285)=1),1,""))</f>
      </c>
      <c r="AG285">
        <f>IF($A285="","",COUNTIFS($W$2:$W$2500,$A285,$AB$2:$AB$2500,"Yes")+COUNTIFS($X$2:$X$2500,$A285,$AA$2:$AA$2500,"Yes"))</f>
      </c>
      <c r="AH285" t="str">
        <f>IF(OR($P285&lt;&gt;"Yes",N($AG285)=0),"",IF(AND($AG285=1,COUNTIFS($W$2:$W$2500,$A285,$AE$2:$AE$2500,1)+COUNTIFS($X$2:$X$2500,$A285,$AE$2:$AE$2500,1)&gt;0),"","Yes"))</f>
      </c>
      <c r="AI285">
        <f>IF($AH285="Yes",$AG285,"")</f>
      </c>
      <c r="AJ285">
        <f>IF($AI285="","",$AI285+ROW()/1000000)</f>
      </c>
      <c r="AK285">
        <f>IF(OR($A285="",$P285="Yes",N($AG285)=0),"",$AG285+ROW()/1000000)</f>
      </c>
      <c r="AL285" t="str">
        <f>IF($A285="","",INDEX(games!$J:$J,ROW())&amp;"")</f>
      </c>
      <c r="AM285">
        <f>IF($A285="","",SUMPRODUCT($AO285:$BD285,'Map Analysis'!$AP$2^{0,1,2,3,4,5,6,7,8,9,10,11,12,13,14,15}))</f>
      </c>
      <c r="AN285">
        <f>IF($A285="","",$AM285+ROW()/10000000)</f>
      </c>
      <c r="AO285">
        <f>IF($A285="","",COUNTIF($W$2:$W$2500,$A285))</f>
      </c>
      <c r="AP285">
        <f>IF($A285="","",SUMIFS($BF$2:$BF$2500,$W$2:$W$2500,$A285))</f>
      </c>
      <c r="AQ285">
        <f>IF($A285="","",SUMIFS($BG$2:$BG$2500,$W$2:$W$2500,$A285))</f>
      </c>
      <c r="AR285">
        <f>IF($A285="","",SUMIFS($BH$2:$BH$2500,$W$2:$W$2500,$A285))</f>
      </c>
      <c r="AS285">
        <f>IF($A285="","",SUMIFS($BI$2:$BI$2500,$W$2:$W$2500,$A285))</f>
      </c>
      <c r="AT285">
        <f>IF($A285="","",SUMIFS($BJ$2:$BJ$2500,$W$2:$W$2500,$A285))</f>
      </c>
      <c r="AU285">
        <f>IF($A285="","",SUMIFS($BK$2:$BK$2500,$W$2:$W$2500,$A285))</f>
      </c>
      <c r="AV285">
        <f>IF($A285="","",SUMIFS($BL$2:$BL$2500,$W$2:$W$2500,$A285))</f>
      </c>
      <c r="AW285">
        <f>IF($A285="","",SUMIFS($BM$2:$BM$2500,$W$2:$W$2500,$A285))</f>
      </c>
      <c r="AX285">
        <f>IF($A285="","",SUMIFS($BN$2:$BN$2500,$W$2:$W$2500,$A285))</f>
      </c>
      <c r="AY285">
        <f>IF($A285="","",SUMIFS($BO$2:$BO$2500,$W$2:$W$2500,$A285))</f>
      </c>
      <c r="AZ285">
        <f>IF($A285="","",SUMIFS($BP$2:$BP$2500,$W$2:$W$2500,$A285))</f>
      </c>
      <c r="BA285">
        <f>IF($A285="","",SUMIFS($BQ$2:$BQ$2500,$W$2:$W$2500,$A285))</f>
      </c>
      <c r="BB285">
        <f>IF($A285="","",SUMIFS($BR$2:$BR$2500,$W$2:$W$2500,$A285))</f>
      </c>
      <c r="BC285">
        <f>IF($A285="","",SUMIFS($BS$2:$BS$2500,$W$2:$W$2500,$A285))</f>
      </c>
      <c r="BD285">
        <f>IF($A285="","",SUMIFS($BT$2:$BT$2500,$W$2:$W$2500,$A285))</f>
      </c>
      <c r="BF285">
        <f>IF($Z285="","",INDEX($AO$2:$AO$2000,$Z285))</f>
      </c>
      <c r="BG285">
        <f>IF($Z285="","",INDEX($AP$2:$AP$2000,$Z285))</f>
      </c>
      <c r="BH285">
        <f>IF($Z285="","",INDEX($AQ$2:$AQ$2000,$Z285))</f>
      </c>
      <c r="BI285">
        <f>IF($Z285="","",INDEX($AR$2:$AR$2000,$Z285))</f>
      </c>
      <c r="BJ285">
        <f>IF($Z285="","",INDEX($AS$2:$AS$2000,$Z285))</f>
      </c>
      <c r="BK285">
        <f>IF($Z285="","",INDEX($AT$2:$AT$2000,$Z285))</f>
      </c>
      <c r="BL285">
        <f>IF($Z285="","",INDEX($AU$2:$AU$2000,$Z285))</f>
      </c>
      <c r="BM285">
        <f>IF($Z285="","",INDEX($AV$2:$AV$2000,$Z285))</f>
      </c>
      <c r="BN285">
        <f>IF($Z285="","",INDEX($AW$2:$AW$2000,$Z285))</f>
      </c>
      <c r="BO285">
        <f>IF($Z285="","",INDEX($AX$2:$AX$2000,$Z285))</f>
      </c>
      <c r="BP285">
        <f>IF($Z285="","",INDEX($AY$2:$AY$2000,$Z285))</f>
      </c>
      <c r="BQ285">
        <f>IF($Z285="","",INDEX($AZ$2:$AZ$2000,$Z285))</f>
      </c>
      <c r="BR285">
        <f>IF($Z285="","",INDEX($BA$2:$BA$2000,$Z285))</f>
      </c>
      <c r="BS285">
        <f>IF($Z285="","",INDEX($BB$2:$BB$2000,$Z285))</f>
      </c>
      <c r="BT285">
        <f>IF($Z285="","",INDEX($BC$2:$BC$2000,$Z285))</f>
      </c>
      <c r="BV285">
        <f>IF(OR($A285="",$P285&lt;&gt;"Yes",$AH285="Yes"),"",1+N($AG285))</f>
      </c>
      <c r="BW285">
        <f>IF($A285="","",COUNTIFS($W$2:$W$2500,$A285,$BZ$2:$BZ$2500,"Yes")+COUNTIFS($X$2:$X$2500,$A285,$BY$2:$BY$2500,"Yes"))</f>
      </c>
      <c r="BX285">
        <f>IF(OR($A285="",$P285="Yes"),"",IF(N($BW285)=0,0,1+SUMIFS($CB$2:$CB$2500,$W$2:$W$2500,$A285)+SUMIFS($CA$2:$CA$2500,$X$2:$X$2500,$A285)))</f>
      </c>
      <c r="BY285" t="str">
        <f>IF($Y285="","",INDEX($AH$2:$AH$2000,$Y285)&amp;"")</f>
      </c>
      <c r="BZ285" t="str">
        <f>IF($Z285="","",INDEX($AH$2:$AH$2000,$Z285)&amp;"")</f>
      </c>
      <c r="CA285">
        <f>IF($Y285="","",INDEX($BV$2:$BV$2000,$Y285))</f>
      </c>
      <c r="CB285">
        <f>IF($Z285="","",INDEX($BV$2:$BV$2000,$Z285))</f>
      </c>
    </row>
    <row r="286">
      <c r="A286" t="str">
        <f>IF(TRIM(INDEX(games!$A:$A,ROW()))="","",TRIM(INDEX(games!$A:$A,ROW())))</f>
      </c>
      <c r="B286">
        <f>IF(OR($A286="",INDEX(games!$B:$B,ROW())=""),"",INDEX(games!$B:$B,ROW()))</f>
      </c>
      <c r="C286" t="str">
        <f>IF(OR($A286="",INDEX(games!$C:$C,ROW())=""),"",INDEX(games!$C:$C,ROW()))</f>
      </c>
      <c r="D286">
        <f>IF($A286="","",COUNTIF($W$2:$W$2500,$A286)+COUNTIF($X$2:$X$2500,$A286))</f>
      </c>
      <c r="E286">
        <f>IF($A286="","",IFERROR(MATCH($C286,$R$2:$R$5,0),0))</f>
      </c>
      <c r="F286">
        <f>IF($A286="","",MOD(ROW(),34))</f>
      </c>
      <c r="G286">
        <f>IF($A286="",NA(),IF($C286="Action",$B286,NA()))</f>
      </c>
      <c r="H286">
        <f>IF($A286="",NA(),IF($C286="Action",1+$F286*0.023,NA()))</f>
      </c>
      <c r="I286">
        <f>IF($A286="",NA(),IF($C286="Strategy",$B286,NA()))</f>
      </c>
      <c r="J286">
        <f>IF($A286="",NA(),IF($C286="Strategy",2+$F286*0.023,NA()))</f>
      </c>
      <c r="K286">
        <f>IF($A286="",NA(),IF($C286="Deckbuilder",$B286,NA()))</f>
      </c>
      <c r="L286">
        <f>IF($A286="",NA(),IF($C286="Deckbuilder",3+$F286*0.023,NA()))</f>
      </c>
      <c r="M286">
        <f>IF($A286="",NA(),IF($C286="Traditional",$B286,NA()))</f>
      </c>
      <c r="N286">
        <f>IF($A286="",NA(),IF($C286="Traditional",4+$F286*0.023,NA()))</f>
      </c>
      <c r="O286">
        <f>IF($A286="","",$D286+ROW()/1000000)</f>
      </c>
      <c r="P286" t="str">
        <f>IF(OR($A286="",INDEX(games!$H:$H,ROW())=""),"",INDEX(games!$H:$H,ROW()))</f>
      </c>
      <c r="Q286">
        <f>IF(OR($A286="",$P286&lt;&gt;"Yes"),"",$D286+ROW()/1000000)</f>
      </c>
      <c r="T286">
        <f>IF($Y286="","",INDEX($B$2:$B$2000,$Y286))</f>
      </c>
      <c r="U286">
        <f>IF($Z286="","",INDEX($B$2:$B$2000,$Z286))</f>
      </c>
      <c r="V286">
        <f>IF(OR($T286="",$U286=""),"",$U286-$T286)</f>
      </c>
      <c r="W286" t="str">
        <f>IF(TRIM(INDEX(connections!$A:$A,ROW()))="","",TRIM(INDEX(connections!$A:$A,ROW())))</f>
      </c>
      <c r="X286" t="str">
        <f>IF($W286="","",TRIM(INDEX(connections!$B:$B,ROW())))</f>
      </c>
      <c r="Y286">
        <f>IF($W286="","",IFERROR(MATCH($W286,$A$2:$A$2000,0),""))</f>
      </c>
      <c r="Z286">
        <f>IF($X286="","",IFERROR(MATCH($X286,$A$2:$A$2000,0),""))</f>
      </c>
      <c r="AA286" t="str">
        <f>IF($Y286="","",INDEX($P$2:$P$2000,$Y286))</f>
      </c>
      <c r="AB286" t="str">
        <f>IF($Z286="","",INDEX($P$2:$P$2000,$Z286))</f>
      </c>
      <c r="AC286">
        <f>IF(AND($AA286="Yes",$AB286="Yes"),1,"")</f>
      </c>
      <c r="AD286">
        <f>IF(OR($Y286="",$Z286=""),"",IF(INDEX($C$2:$C$2000,$Y286)=INDEX($C$2:$C$2000,$Z286),0,1))</f>
      </c>
      <c r="AE286">
        <f>IF($AC286&lt;&gt;1,"",IF(AND(INDEX($AG$2:$AG$2000,$Y286)=1,INDEX($AG$2:$AG$2000,$Z286)=1),1,""))</f>
      </c>
      <c r="AG286">
        <f>IF($A286="","",COUNTIFS($W$2:$W$2500,$A286,$AB$2:$AB$2500,"Yes")+COUNTIFS($X$2:$X$2500,$A286,$AA$2:$AA$2500,"Yes"))</f>
      </c>
      <c r="AH286" t="str">
        <f>IF(OR($P286&lt;&gt;"Yes",N($AG286)=0),"",IF(AND($AG286=1,COUNTIFS($W$2:$W$2500,$A286,$AE$2:$AE$2500,1)+COUNTIFS($X$2:$X$2500,$A286,$AE$2:$AE$2500,1)&gt;0),"","Yes"))</f>
      </c>
      <c r="AI286">
        <f>IF($AH286="Yes",$AG286,"")</f>
      </c>
      <c r="AJ286">
        <f>IF($AI286="","",$AI286+ROW()/1000000)</f>
      </c>
      <c r="AK286">
        <f>IF(OR($A286="",$P286="Yes",N($AG286)=0),"",$AG286+ROW()/1000000)</f>
      </c>
      <c r="AL286" t="str">
        <f>IF($A286="","",INDEX(games!$J:$J,ROW())&amp;"")</f>
      </c>
      <c r="AM286">
        <f>IF($A286="","",SUMPRODUCT($AO286:$BD286,'Map Analysis'!$AP$2^{0,1,2,3,4,5,6,7,8,9,10,11,12,13,14,15}))</f>
      </c>
      <c r="AN286">
        <f>IF($A286="","",$AM286+ROW()/10000000)</f>
      </c>
      <c r="AO286">
        <f>IF($A286="","",COUNTIF($W$2:$W$2500,$A286))</f>
      </c>
      <c r="AP286">
        <f>IF($A286="","",SUMIFS($BF$2:$BF$2500,$W$2:$W$2500,$A286))</f>
      </c>
      <c r="AQ286">
        <f>IF($A286="","",SUMIFS($BG$2:$BG$2500,$W$2:$W$2500,$A286))</f>
      </c>
      <c r="AR286">
        <f>IF($A286="","",SUMIFS($BH$2:$BH$2500,$W$2:$W$2500,$A286))</f>
      </c>
      <c r="AS286">
        <f>IF($A286="","",SUMIFS($BI$2:$BI$2500,$W$2:$W$2500,$A286))</f>
      </c>
      <c r="AT286">
        <f>IF($A286="","",SUMIFS($BJ$2:$BJ$2500,$W$2:$W$2500,$A286))</f>
      </c>
      <c r="AU286">
        <f>IF($A286="","",SUMIFS($BK$2:$BK$2500,$W$2:$W$2500,$A286))</f>
      </c>
      <c r="AV286">
        <f>IF($A286="","",SUMIFS($BL$2:$BL$2500,$W$2:$W$2500,$A286))</f>
      </c>
      <c r="AW286">
        <f>IF($A286="","",SUMIFS($BM$2:$BM$2500,$W$2:$W$2500,$A286))</f>
      </c>
      <c r="AX286">
        <f>IF($A286="","",SUMIFS($BN$2:$BN$2500,$W$2:$W$2500,$A286))</f>
      </c>
      <c r="AY286">
        <f>IF($A286="","",SUMIFS($BO$2:$BO$2500,$W$2:$W$2500,$A286))</f>
      </c>
      <c r="AZ286">
        <f>IF($A286="","",SUMIFS($BP$2:$BP$2500,$W$2:$W$2500,$A286))</f>
      </c>
      <c r="BA286">
        <f>IF($A286="","",SUMIFS($BQ$2:$BQ$2500,$W$2:$W$2500,$A286))</f>
      </c>
      <c r="BB286">
        <f>IF($A286="","",SUMIFS($BR$2:$BR$2500,$W$2:$W$2500,$A286))</f>
      </c>
      <c r="BC286">
        <f>IF($A286="","",SUMIFS($BS$2:$BS$2500,$W$2:$W$2500,$A286))</f>
      </c>
      <c r="BD286">
        <f>IF($A286="","",SUMIFS($BT$2:$BT$2500,$W$2:$W$2500,$A286))</f>
      </c>
      <c r="BF286">
        <f>IF($Z286="","",INDEX($AO$2:$AO$2000,$Z286))</f>
      </c>
      <c r="BG286">
        <f>IF($Z286="","",INDEX($AP$2:$AP$2000,$Z286))</f>
      </c>
      <c r="BH286">
        <f>IF($Z286="","",INDEX($AQ$2:$AQ$2000,$Z286))</f>
      </c>
      <c r="BI286">
        <f>IF($Z286="","",INDEX($AR$2:$AR$2000,$Z286))</f>
      </c>
      <c r="BJ286">
        <f>IF($Z286="","",INDEX($AS$2:$AS$2000,$Z286))</f>
      </c>
      <c r="BK286">
        <f>IF($Z286="","",INDEX($AT$2:$AT$2000,$Z286))</f>
      </c>
      <c r="BL286">
        <f>IF($Z286="","",INDEX($AU$2:$AU$2000,$Z286))</f>
      </c>
      <c r="BM286">
        <f>IF($Z286="","",INDEX($AV$2:$AV$2000,$Z286))</f>
      </c>
      <c r="BN286">
        <f>IF($Z286="","",INDEX($AW$2:$AW$2000,$Z286))</f>
      </c>
      <c r="BO286">
        <f>IF($Z286="","",INDEX($AX$2:$AX$2000,$Z286))</f>
      </c>
      <c r="BP286">
        <f>IF($Z286="","",INDEX($AY$2:$AY$2000,$Z286))</f>
      </c>
      <c r="BQ286">
        <f>IF($Z286="","",INDEX($AZ$2:$AZ$2000,$Z286))</f>
      </c>
      <c r="BR286">
        <f>IF($Z286="","",INDEX($BA$2:$BA$2000,$Z286))</f>
      </c>
      <c r="BS286">
        <f>IF($Z286="","",INDEX($BB$2:$BB$2000,$Z286))</f>
      </c>
      <c r="BT286">
        <f>IF($Z286="","",INDEX($BC$2:$BC$2000,$Z286))</f>
      </c>
      <c r="BV286">
        <f>IF(OR($A286="",$P286&lt;&gt;"Yes",$AH286="Yes"),"",1+N($AG286))</f>
      </c>
      <c r="BW286">
        <f>IF($A286="","",COUNTIFS($W$2:$W$2500,$A286,$BZ$2:$BZ$2500,"Yes")+COUNTIFS($X$2:$X$2500,$A286,$BY$2:$BY$2500,"Yes"))</f>
      </c>
      <c r="BX286">
        <f>IF(OR($A286="",$P286="Yes"),"",IF(N($BW286)=0,0,1+SUMIFS($CB$2:$CB$2500,$W$2:$W$2500,$A286)+SUMIFS($CA$2:$CA$2500,$X$2:$X$2500,$A286)))</f>
      </c>
      <c r="BY286" t="str">
        <f>IF($Y286="","",INDEX($AH$2:$AH$2000,$Y286)&amp;"")</f>
      </c>
      <c r="BZ286" t="str">
        <f>IF($Z286="","",INDEX($AH$2:$AH$2000,$Z286)&amp;"")</f>
      </c>
      <c r="CA286">
        <f>IF($Y286="","",INDEX($BV$2:$BV$2000,$Y286))</f>
      </c>
      <c r="CB286">
        <f>IF($Z286="","",INDEX($BV$2:$BV$2000,$Z286))</f>
      </c>
    </row>
    <row r="287">
      <c r="A287" t="str">
        <f>IF(TRIM(INDEX(games!$A:$A,ROW()))="","",TRIM(INDEX(games!$A:$A,ROW())))</f>
      </c>
      <c r="B287">
        <f>IF(OR($A287="",INDEX(games!$B:$B,ROW())=""),"",INDEX(games!$B:$B,ROW()))</f>
      </c>
      <c r="C287" t="str">
        <f>IF(OR($A287="",INDEX(games!$C:$C,ROW())=""),"",INDEX(games!$C:$C,ROW()))</f>
      </c>
      <c r="D287">
        <f>IF($A287="","",COUNTIF($W$2:$W$2500,$A287)+COUNTIF($X$2:$X$2500,$A287))</f>
      </c>
      <c r="E287">
        <f>IF($A287="","",IFERROR(MATCH($C287,$R$2:$R$5,0),0))</f>
      </c>
      <c r="F287">
        <f>IF($A287="","",MOD(ROW(),34))</f>
      </c>
      <c r="G287">
        <f>IF($A287="",NA(),IF($C287="Action",$B287,NA()))</f>
      </c>
      <c r="H287">
        <f>IF($A287="",NA(),IF($C287="Action",1+$F287*0.023,NA()))</f>
      </c>
      <c r="I287">
        <f>IF($A287="",NA(),IF($C287="Strategy",$B287,NA()))</f>
      </c>
      <c r="J287">
        <f>IF($A287="",NA(),IF($C287="Strategy",2+$F287*0.023,NA()))</f>
      </c>
      <c r="K287">
        <f>IF($A287="",NA(),IF($C287="Deckbuilder",$B287,NA()))</f>
      </c>
      <c r="L287">
        <f>IF($A287="",NA(),IF($C287="Deckbuilder",3+$F287*0.023,NA()))</f>
      </c>
      <c r="M287">
        <f>IF($A287="",NA(),IF($C287="Traditional",$B287,NA()))</f>
      </c>
      <c r="N287">
        <f>IF($A287="",NA(),IF($C287="Traditional",4+$F287*0.023,NA()))</f>
      </c>
      <c r="O287">
        <f>IF($A287="","",$D287+ROW()/1000000)</f>
      </c>
      <c r="P287" t="str">
        <f>IF(OR($A287="",INDEX(games!$H:$H,ROW())=""),"",INDEX(games!$H:$H,ROW()))</f>
      </c>
      <c r="Q287">
        <f>IF(OR($A287="",$P287&lt;&gt;"Yes"),"",$D287+ROW()/1000000)</f>
      </c>
      <c r="T287">
        <f>IF($Y287="","",INDEX($B$2:$B$2000,$Y287))</f>
      </c>
      <c r="U287">
        <f>IF($Z287="","",INDEX($B$2:$B$2000,$Z287))</f>
      </c>
      <c r="V287">
        <f>IF(OR($T287="",$U287=""),"",$U287-$T287)</f>
      </c>
      <c r="W287" t="str">
        <f>IF(TRIM(INDEX(connections!$A:$A,ROW()))="","",TRIM(INDEX(connections!$A:$A,ROW())))</f>
      </c>
      <c r="X287" t="str">
        <f>IF($W287="","",TRIM(INDEX(connections!$B:$B,ROW())))</f>
      </c>
      <c r="Y287">
        <f>IF($W287="","",IFERROR(MATCH($W287,$A$2:$A$2000,0),""))</f>
      </c>
      <c r="Z287">
        <f>IF($X287="","",IFERROR(MATCH($X287,$A$2:$A$2000,0),""))</f>
      </c>
      <c r="AA287" t="str">
        <f>IF($Y287="","",INDEX($P$2:$P$2000,$Y287))</f>
      </c>
      <c r="AB287" t="str">
        <f>IF($Z287="","",INDEX($P$2:$P$2000,$Z287))</f>
      </c>
      <c r="AC287">
        <f>IF(AND($AA287="Yes",$AB287="Yes"),1,"")</f>
      </c>
      <c r="AD287">
        <f>IF(OR($Y287="",$Z287=""),"",IF(INDEX($C$2:$C$2000,$Y287)=INDEX($C$2:$C$2000,$Z287),0,1))</f>
      </c>
      <c r="AE287">
        <f>IF($AC287&lt;&gt;1,"",IF(AND(INDEX($AG$2:$AG$2000,$Y287)=1,INDEX($AG$2:$AG$2000,$Z287)=1),1,""))</f>
      </c>
      <c r="AG287">
        <f>IF($A287="","",COUNTIFS($W$2:$W$2500,$A287,$AB$2:$AB$2500,"Yes")+COUNTIFS($X$2:$X$2500,$A287,$AA$2:$AA$2500,"Yes"))</f>
      </c>
      <c r="AH287" t="str">
        <f>IF(OR($P287&lt;&gt;"Yes",N($AG287)=0),"",IF(AND($AG287=1,COUNTIFS($W$2:$W$2500,$A287,$AE$2:$AE$2500,1)+COUNTIFS($X$2:$X$2500,$A287,$AE$2:$AE$2500,1)&gt;0),"","Yes"))</f>
      </c>
      <c r="AI287">
        <f>IF($AH287="Yes",$AG287,"")</f>
      </c>
      <c r="AJ287">
        <f>IF($AI287="","",$AI287+ROW()/1000000)</f>
      </c>
      <c r="AK287">
        <f>IF(OR($A287="",$P287="Yes",N($AG287)=0),"",$AG287+ROW()/1000000)</f>
      </c>
      <c r="AL287" t="str">
        <f>IF($A287="","",INDEX(games!$J:$J,ROW())&amp;"")</f>
      </c>
      <c r="AM287">
        <f>IF($A287="","",SUMPRODUCT($AO287:$BD287,'Map Analysis'!$AP$2^{0,1,2,3,4,5,6,7,8,9,10,11,12,13,14,15}))</f>
      </c>
      <c r="AN287">
        <f>IF($A287="","",$AM287+ROW()/10000000)</f>
      </c>
      <c r="AO287">
        <f>IF($A287="","",COUNTIF($W$2:$W$2500,$A287))</f>
      </c>
      <c r="AP287">
        <f>IF($A287="","",SUMIFS($BF$2:$BF$2500,$W$2:$W$2500,$A287))</f>
      </c>
      <c r="AQ287">
        <f>IF($A287="","",SUMIFS($BG$2:$BG$2500,$W$2:$W$2500,$A287))</f>
      </c>
      <c r="AR287">
        <f>IF($A287="","",SUMIFS($BH$2:$BH$2500,$W$2:$W$2500,$A287))</f>
      </c>
      <c r="AS287">
        <f>IF($A287="","",SUMIFS($BI$2:$BI$2500,$W$2:$W$2500,$A287))</f>
      </c>
      <c r="AT287">
        <f>IF($A287="","",SUMIFS($BJ$2:$BJ$2500,$W$2:$W$2500,$A287))</f>
      </c>
      <c r="AU287">
        <f>IF($A287="","",SUMIFS($BK$2:$BK$2500,$W$2:$W$2500,$A287))</f>
      </c>
      <c r="AV287">
        <f>IF($A287="","",SUMIFS($BL$2:$BL$2500,$W$2:$W$2500,$A287))</f>
      </c>
      <c r="AW287">
        <f>IF($A287="","",SUMIFS($BM$2:$BM$2500,$W$2:$W$2500,$A287))</f>
      </c>
      <c r="AX287">
        <f>IF($A287="","",SUMIFS($BN$2:$BN$2500,$W$2:$W$2500,$A287))</f>
      </c>
      <c r="AY287">
        <f>IF($A287="","",SUMIFS($BO$2:$BO$2500,$W$2:$W$2500,$A287))</f>
      </c>
      <c r="AZ287">
        <f>IF($A287="","",SUMIFS($BP$2:$BP$2500,$W$2:$W$2500,$A287))</f>
      </c>
      <c r="BA287">
        <f>IF($A287="","",SUMIFS($BQ$2:$BQ$2500,$W$2:$W$2500,$A287))</f>
      </c>
      <c r="BB287">
        <f>IF($A287="","",SUMIFS($BR$2:$BR$2500,$W$2:$W$2500,$A287))</f>
      </c>
      <c r="BC287">
        <f>IF($A287="","",SUMIFS($BS$2:$BS$2500,$W$2:$W$2500,$A287))</f>
      </c>
      <c r="BD287">
        <f>IF($A287="","",SUMIFS($BT$2:$BT$2500,$W$2:$W$2500,$A287))</f>
      </c>
      <c r="BF287">
        <f>IF($Z287="","",INDEX($AO$2:$AO$2000,$Z287))</f>
      </c>
      <c r="BG287">
        <f>IF($Z287="","",INDEX($AP$2:$AP$2000,$Z287))</f>
      </c>
      <c r="BH287">
        <f>IF($Z287="","",INDEX($AQ$2:$AQ$2000,$Z287))</f>
      </c>
      <c r="BI287">
        <f>IF($Z287="","",INDEX($AR$2:$AR$2000,$Z287))</f>
      </c>
      <c r="BJ287">
        <f>IF($Z287="","",INDEX($AS$2:$AS$2000,$Z287))</f>
      </c>
      <c r="BK287">
        <f>IF($Z287="","",INDEX($AT$2:$AT$2000,$Z287))</f>
      </c>
      <c r="BL287">
        <f>IF($Z287="","",INDEX($AU$2:$AU$2000,$Z287))</f>
      </c>
      <c r="BM287">
        <f>IF($Z287="","",INDEX($AV$2:$AV$2000,$Z287))</f>
      </c>
      <c r="BN287">
        <f>IF($Z287="","",INDEX($AW$2:$AW$2000,$Z287))</f>
      </c>
      <c r="BO287">
        <f>IF($Z287="","",INDEX($AX$2:$AX$2000,$Z287))</f>
      </c>
      <c r="BP287">
        <f>IF($Z287="","",INDEX($AY$2:$AY$2000,$Z287))</f>
      </c>
      <c r="BQ287">
        <f>IF($Z287="","",INDEX($AZ$2:$AZ$2000,$Z287))</f>
      </c>
      <c r="BR287">
        <f>IF($Z287="","",INDEX($BA$2:$BA$2000,$Z287))</f>
      </c>
      <c r="BS287">
        <f>IF($Z287="","",INDEX($BB$2:$BB$2000,$Z287))</f>
      </c>
      <c r="BT287">
        <f>IF($Z287="","",INDEX($BC$2:$BC$2000,$Z287))</f>
      </c>
      <c r="BV287">
        <f>IF(OR($A287="",$P287&lt;&gt;"Yes",$AH287="Yes"),"",1+N($AG287))</f>
      </c>
      <c r="BW287">
        <f>IF($A287="","",COUNTIFS($W$2:$W$2500,$A287,$BZ$2:$BZ$2500,"Yes")+COUNTIFS($X$2:$X$2500,$A287,$BY$2:$BY$2500,"Yes"))</f>
      </c>
      <c r="BX287">
        <f>IF(OR($A287="",$P287="Yes"),"",IF(N($BW287)=0,0,1+SUMIFS($CB$2:$CB$2500,$W$2:$W$2500,$A287)+SUMIFS($CA$2:$CA$2500,$X$2:$X$2500,$A287)))</f>
      </c>
      <c r="BY287" t="str">
        <f>IF($Y287="","",INDEX($AH$2:$AH$2000,$Y287)&amp;"")</f>
      </c>
      <c r="BZ287" t="str">
        <f>IF($Z287="","",INDEX($AH$2:$AH$2000,$Z287)&amp;"")</f>
      </c>
      <c r="CA287">
        <f>IF($Y287="","",INDEX($BV$2:$BV$2000,$Y287))</f>
      </c>
      <c r="CB287">
        <f>IF($Z287="","",INDEX($BV$2:$BV$2000,$Z287))</f>
      </c>
    </row>
    <row r="288">
      <c r="A288" t="str">
        <f>IF(TRIM(INDEX(games!$A:$A,ROW()))="","",TRIM(INDEX(games!$A:$A,ROW())))</f>
      </c>
      <c r="B288">
        <f>IF(OR($A288="",INDEX(games!$B:$B,ROW())=""),"",INDEX(games!$B:$B,ROW()))</f>
      </c>
      <c r="C288" t="str">
        <f>IF(OR($A288="",INDEX(games!$C:$C,ROW())=""),"",INDEX(games!$C:$C,ROW()))</f>
      </c>
      <c r="D288">
        <f>IF($A288="","",COUNTIF($W$2:$W$2500,$A288)+COUNTIF($X$2:$X$2500,$A288))</f>
      </c>
      <c r="E288">
        <f>IF($A288="","",IFERROR(MATCH($C288,$R$2:$R$5,0),0))</f>
      </c>
      <c r="F288">
        <f>IF($A288="","",MOD(ROW(),34))</f>
      </c>
      <c r="G288">
        <f>IF($A288="",NA(),IF($C288="Action",$B288,NA()))</f>
      </c>
      <c r="H288">
        <f>IF($A288="",NA(),IF($C288="Action",1+$F288*0.023,NA()))</f>
      </c>
      <c r="I288">
        <f>IF($A288="",NA(),IF($C288="Strategy",$B288,NA()))</f>
      </c>
      <c r="J288">
        <f>IF($A288="",NA(),IF($C288="Strategy",2+$F288*0.023,NA()))</f>
      </c>
      <c r="K288">
        <f>IF($A288="",NA(),IF($C288="Deckbuilder",$B288,NA()))</f>
      </c>
      <c r="L288">
        <f>IF($A288="",NA(),IF($C288="Deckbuilder",3+$F288*0.023,NA()))</f>
      </c>
      <c r="M288">
        <f>IF($A288="",NA(),IF($C288="Traditional",$B288,NA()))</f>
      </c>
      <c r="N288">
        <f>IF($A288="",NA(),IF($C288="Traditional",4+$F288*0.023,NA()))</f>
      </c>
      <c r="O288">
        <f>IF($A288="","",$D288+ROW()/1000000)</f>
      </c>
      <c r="P288" t="str">
        <f>IF(OR($A288="",INDEX(games!$H:$H,ROW())=""),"",INDEX(games!$H:$H,ROW()))</f>
      </c>
      <c r="Q288">
        <f>IF(OR($A288="",$P288&lt;&gt;"Yes"),"",$D288+ROW()/1000000)</f>
      </c>
      <c r="T288">
        <f>IF($Y288="","",INDEX($B$2:$B$2000,$Y288))</f>
      </c>
      <c r="U288">
        <f>IF($Z288="","",INDEX($B$2:$B$2000,$Z288))</f>
      </c>
      <c r="V288">
        <f>IF(OR($T288="",$U288=""),"",$U288-$T288)</f>
      </c>
      <c r="W288" t="str">
        <f>IF(TRIM(INDEX(connections!$A:$A,ROW()))="","",TRIM(INDEX(connections!$A:$A,ROW())))</f>
      </c>
      <c r="X288" t="str">
        <f>IF($W288="","",TRIM(INDEX(connections!$B:$B,ROW())))</f>
      </c>
      <c r="Y288">
        <f>IF($W288="","",IFERROR(MATCH($W288,$A$2:$A$2000,0),""))</f>
      </c>
      <c r="Z288">
        <f>IF($X288="","",IFERROR(MATCH($X288,$A$2:$A$2000,0),""))</f>
      </c>
      <c r="AA288" t="str">
        <f>IF($Y288="","",INDEX($P$2:$P$2000,$Y288))</f>
      </c>
      <c r="AB288" t="str">
        <f>IF($Z288="","",INDEX($P$2:$P$2000,$Z288))</f>
      </c>
      <c r="AC288">
        <f>IF(AND($AA288="Yes",$AB288="Yes"),1,"")</f>
      </c>
      <c r="AD288">
        <f>IF(OR($Y288="",$Z288=""),"",IF(INDEX($C$2:$C$2000,$Y288)=INDEX($C$2:$C$2000,$Z288),0,1))</f>
      </c>
      <c r="AE288">
        <f>IF($AC288&lt;&gt;1,"",IF(AND(INDEX($AG$2:$AG$2000,$Y288)=1,INDEX($AG$2:$AG$2000,$Z288)=1),1,""))</f>
      </c>
      <c r="AG288">
        <f>IF($A288="","",COUNTIFS($W$2:$W$2500,$A288,$AB$2:$AB$2500,"Yes")+COUNTIFS($X$2:$X$2500,$A288,$AA$2:$AA$2500,"Yes"))</f>
      </c>
      <c r="AH288" t="str">
        <f>IF(OR($P288&lt;&gt;"Yes",N($AG288)=0),"",IF(AND($AG288=1,COUNTIFS($W$2:$W$2500,$A288,$AE$2:$AE$2500,1)+COUNTIFS($X$2:$X$2500,$A288,$AE$2:$AE$2500,1)&gt;0),"","Yes"))</f>
      </c>
      <c r="AI288">
        <f>IF($AH288="Yes",$AG288,"")</f>
      </c>
      <c r="AJ288">
        <f>IF($AI288="","",$AI288+ROW()/1000000)</f>
      </c>
      <c r="AK288">
        <f>IF(OR($A288="",$P288="Yes",N($AG288)=0),"",$AG288+ROW()/1000000)</f>
      </c>
      <c r="AL288" t="str">
        <f>IF($A288="","",INDEX(games!$J:$J,ROW())&amp;"")</f>
      </c>
      <c r="AM288">
        <f>IF($A288="","",SUMPRODUCT($AO288:$BD288,'Map Analysis'!$AP$2^{0,1,2,3,4,5,6,7,8,9,10,11,12,13,14,15}))</f>
      </c>
      <c r="AN288">
        <f>IF($A288="","",$AM288+ROW()/10000000)</f>
      </c>
      <c r="AO288">
        <f>IF($A288="","",COUNTIF($W$2:$W$2500,$A288))</f>
      </c>
      <c r="AP288">
        <f>IF($A288="","",SUMIFS($BF$2:$BF$2500,$W$2:$W$2500,$A288))</f>
      </c>
      <c r="AQ288">
        <f>IF($A288="","",SUMIFS($BG$2:$BG$2500,$W$2:$W$2500,$A288))</f>
      </c>
      <c r="AR288">
        <f>IF($A288="","",SUMIFS($BH$2:$BH$2500,$W$2:$W$2500,$A288))</f>
      </c>
      <c r="AS288">
        <f>IF($A288="","",SUMIFS($BI$2:$BI$2500,$W$2:$W$2500,$A288))</f>
      </c>
      <c r="AT288">
        <f>IF($A288="","",SUMIFS($BJ$2:$BJ$2500,$W$2:$W$2500,$A288))</f>
      </c>
      <c r="AU288">
        <f>IF($A288="","",SUMIFS($BK$2:$BK$2500,$W$2:$W$2500,$A288))</f>
      </c>
      <c r="AV288">
        <f>IF($A288="","",SUMIFS($BL$2:$BL$2500,$W$2:$W$2500,$A288))</f>
      </c>
      <c r="AW288">
        <f>IF($A288="","",SUMIFS($BM$2:$BM$2500,$W$2:$W$2500,$A288))</f>
      </c>
      <c r="AX288">
        <f>IF($A288="","",SUMIFS($BN$2:$BN$2500,$W$2:$W$2500,$A288))</f>
      </c>
      <c r="AY288">
        <f>IF($A288="","",SUMIFS($BO$2:$BO$2500,$W$2:$W$2500,$A288))</f>
      </c>
      <c r="AZ288">
        <f>IF($A288="","",SUMIFS($BP$2:$BP$2500,$W$2:$W$2500,$A288))</f>
      </c>
      <c r="BA288">
        <f>IF($A288="","",SUMIFS($BQ$2:$BQ$2500,$W$2:$W$2500,$A288))</f>
      </c>
      <c r="BB288">
        <f>IF($A288="","",SUMIFS($BR$2:$BR$2500,$W$2:$W$2500,$A288))</f>
      </c>
      <c r="BC288">
        <f>IF($A288="","",SUMIFS($BS$2:$BS$2500,$W$2:$W$2500,$A288))</f>
      </c>
      <c r="BD288">
        <f>IF($A288="","",SUMIFS($BT$2:$BT$2500,$W$2:$W$2500,$A288))</f>
      </c>
      <c r="BF288">
        <f>IF($Z288="","",INDEX($AO$2:$AO$2000,$Z288))</f>
      </c>
      <c r="BG288">
        <f>IF($Z288="","",INDEX($AP$2:$AP$2000,$Z288))</f>
      </c>
      <c r="BH288">
        <f>IF($Z288="","",INDEX($AQ$2:$AQ$2000,$Z288))</f>
      </c>
      <c r="BI288">
        <f>IF($Z288="","",INDEX($AR$2:$AR$2000,$Z288))</f>
      </c>
      <c r="BJ288">
        <f>IF($Z288="","",INDEX($AS$2:$AS$2000,$Z288))</f>
      </c>
      <c r="BK288">
        <f>IF($Z288="","",INDEX($AT$2:$AT$2000,$Z288))</f>
      </c>
      <c r="BL288">
        <f>IF($Z288="","",INDEX($AU$2:$AU$2000,$Z288))</f>
      </c>
      <c r="BM288">
        <f>IF($Z288="","",INDEX($AV$2:$AV$2000,$Z288))</f>
      </c>
      <c r="BN288">
        <f>IF($Z288="","",INDEX($AW$2:$AW$2000,$Z288))</f>
      </c>
      <c r="BO288">
        <f>IF($Z288="","",INDEX($AX$2:$AX$2000,$Z288))</f>
      </c>
      <c r="BP288">
        <f>IF($Z288="","",INDEX($AY$2:$AY$2000,$Z288))</f>
      </c>
      <c r="BQ288">
        <f>IF($Z288="","",INDEX($AZ$2:$AZ$2000,$Z288))</f>
      </c>
      <c r="BR288">
        <f>IF($Z288="","",INDEX($BA$2:$BA$2000,$Z288))</f>
      </c>
      <c r="BS288">
        <f>IF($Z288="","",INDEX($BB$2:$BB$2000,$Z288))</f>
      </c>
      <c r="BT288">
        <f>IF($Z288="","",INDEX($BC$2:$BC$2000,$Z288))</f>
      </c>
      <c r="BV288">
        <f>IF(OR($A288="",$P288&lt;&gt;"Yes",$AH288="Yes"),"",1+N($AG288))</f>
      </c>
      <c r="BW288">
        <f>IF($A288="","",COUNTIFS($W$2:$W$2500,$A288,$BZ$2:$BZ$2500,"Yes")+COUNTIFS($X$2:$X$2500,$A288,$BY$2:$BY$2500,"Yes"))</f>
      </c>
      <c r="BX288">
        <f>IF(OR($A288="",$P288="Yes"),"",IF(N($BW288)=0,0,1+SUMIFS($CB$2:$CB$2500,$W$2:$W$2500,$A288)+SUMIFS($CA$2:$CA$2500,$X$2:$X$2500,$A288)))</f>
      </c>
      <c r="BY288" t="str">
        <f>IF($Y288="","",INDEX($AH$2:$AH$2000,$Y288)&amp;"")</f>
      </c>
      <c r="BZ288" t="str">
        <f>IF($Z288="","",INDEX($AH$2:$AH$2000,$Z288)&amp;"")</f>
      </c>
      <c r="CA288">
        <f>IF($Y288="","",INDEX($BV$2:$BV$2000,$Y288))</f>
      </c>
      <c r="CB288">
        <f>IF($Z288="","",INDEX($BV$2:$BV$2000,$Z288))</f>
      </c>
    </row>
    <row r="289">
      <c r="A289" t="str">
        <f>IF(TRIM(INDEX(games!$A:$A,ROW()))="","",TRIM(INDEX(games!$A:$A,ROW())))</f>
      </c>
      <c r="B289">
        <f>IF(OR($A289="",INDEX(games!$B:$B,ROW())=""),"",INDEX(games!$B:$B,ROW()))</f>
      </c>
      <c r="C289" t="str">
        <f>IF(OR($A289="",INDEX(games!$C:$C,ROW())=""),"",INDEX(games!$C:$C,ROW()))</f>
      </c>
      <c r="D289">
        <f>IF($A289="","",COUNTIF($W$2:$W$2500,$A289)+COUNTIF($X$2:$X$2500,$A289))</f>
      </c>
      <c r="E289">
        <f>IF($A289="","",IFERROR(MATCH($C289,$R$2:$R$5,0),0))</f>
      </c>
      <c r="F289">
        <f>IF($A289="","",MOD(ROW(),34))</f>
      </c>
      <c r="G289">
        <f>IF($A289="",NA(),IF($C289="Action",$B289,NA()))</f>
      </c>
      <c r="H289">
        <f>IF($A289="",NA(),IF($C289="Action",1+$F289*0.023,NA()))</f>
      </c>
      <c r="I289">
        <f>IF($A289="",NA(),IF($C289="Strategy",$B289,NA()))</f>
      </c>
      <c r="J289">
        <f>IF($A289="",NA(),IF($C289="Strategy",2+$F289*0.023,NA()))</f>
      </c>
      <c r="K289">
        <f>IF($A289="",NA(),IF($C289="Deckbuilder",$B289,NA()))</f>
      </c>
      <c r="L289">
        <f>IF($A289="",NA(),IF($C289="Deckbuilder",3+$F289*0.023,NA()))</f>
      </c>
      <c r="M289">
        <f>IF($A289="",NA(),IF($C289="Traditional",$B289,NA()))</f>
      </c>
      <c r="N289">
        <f>IF($A289="",NA(),IF($C289="Traditional",4+$F289*0.023,NA()))</f>
      </c>
      <c r="O289">
        <f>IF($A289="","",$D289+ROW()/1000000)</f>
      </c>
      <c r="P289" t="str">
        <f>IF(OR($A289="",INDEX(games!$H:$H,ROW())=""),"",INDEX(games!$H:$H,ROW()))</f>
      </c>
      <c r="Q289">
        <f>IF(OR($A289="",$P289&lt;&gt;"Yes"),"",$D289+ROW()/1000000)</f>
      </c>
      <c r="T289">
        <f>IF($Y289="","",INDEX($B$2:$B$2000,$Y289))</f>
      </c>
      <c r="U289">
        <f>IF($Z289="","",INDEX($B$2:$B$2000,$Z289))</f>
      </c>
      <c r="V289">
        <f>IF(OR($T289="",$U289=""),"",$U289-$T289)</f>
      </c>
      <c r="W289" t="str">
        <f>IF(TRIM(INDEX(connections!$A:$A,ROW()))="","",TRIM(INDEX(connections!$A:$A,ROW())))</f>
      </c>
      <c r="X289" t="str">
        <f>IF($W289="","",TRIM(INDEX(connections!$B:$B,ROW())))</f>
      </c>
      <c r="Y289">
        <f>IF($W289="","",IFERROR(MATCH($W289,$A$2:$A$2000,0),""))</f>
      </c>
      <c r="Z289">
        <f>IF($X289="","",IFERROR(MATCH($X289,$A$2:$A$2000,0),""))</f>
      </c>
      <c r="AA289" t="str">
        <f>IF($Y289="","",INDEX($P$2:$P$2000,$Y289))</f>
      </c>
      <c r="AB289" t="str">
        <f>IF($Z289="","",INDEX($P$2:$P$2000,$Z289))</f>
      </c>
      <c r="AC289">
        <f>IF(AND($AA289="Yes",$AB289="Yes"),1,"")</f>
      </c>
      <c r="AD289">
        <f>IF(OR($Y289="",$Z289=""),"",IF(INDEX($C$2:$C$2000,$Y289)=INDEX($C$2:$C$2000,$Z289),0,1))</f>
      </c>
      <c r="AE289">
        <f>IF($AC289&lt;&gt;1,"",IF(AND(INDEX($AG$2:$AG$2000,$Y289)=1,INDEX($AG$2:$AG$2000,$Z289)=1),1,""))</f>
      </c>
      <c r="AG289">
        <f>IF($A289="","",COUNTIFS($W$2:$W$2500,$A289,$AB$2:$AB$2500,"Yes")+COUNTIFS($X$2:$X$2500,$A289,$AA$2:$AA$2500,"Yes"))</f>
      </c>
      <c r="AH289" t="str">
        <f>IF(OR($P289&lt;&gt;"Yes",N($AG289)=0),"",IF(AND($AG289=1,COUNTIFS($W$2:$W$2500,$A289,$AE$2:$AE$2500,1)+COUNTIFS($X$2:$X$2500,$A289,$AE$2:$AE$2500,1)&gt;0),"","Yes"))</f>
      </c>
      <c r="AI289">
        <f>IF($AH289="Yes",$AG289,"")</f>
      </c>
      <c r="AJ289">
        <f>IF($AI289="","",$AI289+ROW()/1000000)</f>
      </c>
      <c r="AK289">
        <f>IF(OR($A289="",$P289="Yes",N($AG289)=0),"",$AG289+ROW()/1000000)</f>
      </c>
      <c r="AL289" t="str">
        <f>IF($A289="","",INDEX(games!$J:$J,ROW())&amp;"")</f>
      </c>
      <c r="AM289">
        <f>IF($A289="","",SUMPRODUCT($AO289:$BD289,'Map Analysis'!$AP$2^{0,1,2,3,4,5,6,7,8,9,10,11,12,13,14,15}))</f>
      </c>
      <c r="AN289">
        <f>IF($A289="","",$AM289+ROW()/10000000)</f>
      </c>
      <c r="AO289">
        <f>IF($A289="","",COUNTIF($W$2:$W$2500,$A289))</f>
      </c>
      <c r="AP289">
        <f>IF($A289="","",SUMIFS($BF$2:$BF$2500,$W$2:$W$2500,$A289))</f>
      </c>
      <c r="AQ289">
        <f>IF($A289="","",SUMIFS($BG$2:$BG$2500,$W$2:$W$2500,$A289))</f>
      </c>
      <c r="AR289">
        <f>IF($A289="","",SUMIFS($BH$2:$BH$2500,$W$2:$W$2500,$A289))</f>
      </c>
      <c r="AS289">
        <f>IF($A289="","",SUMIFS($BI$2:$BI$2500,$W$2:$W$2500,$A289))</f>
      </c>
      <c r="AT289">
        <f>IF($A289="","",SUMIFS($BJ$2:$BJ$2500,$W$2:$W$2500,$A289))</f>
      </c>
      <c r="AU289">
        <f>IF($A289="","",SUMIFS($BK$2:$BK$2500,$W$2:$W$2500,$A289))</f>
      </c>
      <c r="AV289">
        <f>IF($A289="","",SUMIFS($BL$2:$BL$2500,$W$2:$W$2500,$A289))</f>
      </c>
      <c r="AW289">
        <f>IF($A289="","",SUMIFS($BM$2:$BM$2500,$W$2:$W$2500,$A289))</f>
      </c>
      <c r="AX289">
        <f>IF($A289="","",SUMIFS($BN$2:$BN$2500,$W$2:$W$2500,$A289))</f>
      </c>
      <c r="AY289">
        <f>IF($A289="","",SUMIFS($BO$2:$BO$2500,$W$2:$W$2500,$A289))</f>
      </c>
      <c r="AZ289">
        <f>IF($A289="","",SUMIFS($BP$2:$BP$2500,$W$2:$W$2500,$A289))</f>
      </c>
      <c r="BA289">
        <f>IF($A289="","",SUMIFS($BQ$2:$BQ$2500,$W$2:$W$2500,$A289))</f>
      </c>
      <c r="BB289">
        <f>IF($A289="","",SUMIFS($BR$2:$BR$2500,$W$2:$W$2500,$A289))</f>
      </c>
      <c r="BC289">
        <f>IF($A289="","",SUMIFS($BS$2:$BS$2500,$W$2:$W$2500,$A289))</f>
      </c>
      <c r="BD289">
        <f>IF($A289="","",SUMIFS($BT$2:$BT$2500,$W$2:$W$2500,$A289))</f>
      </c>
      <c r="BF289">
        <f>IF($Z289="","",INDEX($AO$2:$AO$2000,$Z289))</f>
      </c>
      <c r="BG289">
        <f>IF($Z289="","",INDEX($AP$2:$AP$2000,$Z289))</f>
      </c>
      <c r="BH289">
        <f>IF($Z289="","",INDEX($AQ$2:$AQ$2000,$Z289))</f>
      </c>
      <c r="BI289">
        <f>IF($Z289="","",INDEX($AR$2:$AR$2000,$Z289))</f>
      </c>
      <c r="BJ289">
        <f>IF($Z289="","",INDEX($AS$2:$AS$2000,$Z289))</f>
      </c>
      <c r="BK289">
        <f>IF($Z289="","",INDEX($AT$2:$AT$2000,$Z289))</f>
      </c>
      <c r="BL289">
        <f>IF($Z289="","",INDEX($AU$2:$AU$2000,$Z289))</f>
      </c>
      <c r="BM289">
        <f>IF($Z289="","",INDEX($AV$2:$AV$2000,$Z289))</f>
      </c>
      <c r="BN289">
        <f>IF($Z289="","",INDEX($AW$2:$AW$2000,$Z289))</f>
      </c>
      <c r="BO289">
        <f>IF($Z289="","",INDEX($AX$2:$AX$2000,$Z289))</f>
      </c>
      <c r="BP289">
        <f>IF($Z289="","",INDEX($AY$2:$AY$2000,$Z289))</f>
      </c>
      <c r="BQ289">
        <f>IF($Z289="","",INDEX($AZ$2:$AZ$2000,$Z289))</f>
      </c>
      <c r="BR289">
        <f>IF($Z289="","",INDEX($BA$2:$BA$2000,$Z289))</f>
      </c>
      <c r="BS289">
        <f>IF($Z289="","",INDEX($BB$2:$BB$2000,$Z289))</f>
      </c>
      <c r="BT289">
        <f>IF($Z289="","",INDEX($BC$2:$BC$2000,$Z289))</f>
      </c>
      <c r="BV289">
        <f>IF(OR($A289="",$P289&lt;&gt;"Yes",$AH289="Yes"),"",1+N($AG289))</f>
      </c>
      <c r="BW289">
        <f>IF($A289="","",COUNTIFS($W$2:$W$2500,$A289,$BZ$2:$BZ$2500,"Yes")+COUNTIFS($X$2:$X$2500,$A289,$BY$2:$BY$2500,"Yes"))</f>
      </c>
      <c r="BX289">
        <f>IF(OR($A289="",$P289="Yes"),"",IF(N($BW289)=0,0,1+SUMIFS($CB$2:$CB$2500,$W$2:$W$2500,$A289)+SUMIFS($CA$2:$CA$2500,$X$2:$X$2500,$A289)))</f>
      </c>
      <c r="BY289" t="str">
        <f>IF($Y289="","",INDEX($AH$2:$AH$2000,$Y289)&amp;"")</f>
      </c>
      <c r="BZ289" t="str">
        <f>IF($Z289="","",INDEX($AH$2:$AH$2000,$Z289)&amp;"")</f>
      </c>
      <c r="CA289">
        <f>IF($Y289="","",INDEX($BV$2:$BV$2000,$Y289))</f>
      </c>
      <c r="CB289">
        <f>IF($Z289="","",INDEX($BV$2:$BV$2000,$Z289))</f>
      </c>
    </row>
    <row r="290">
      <c r="A290" t="str">
        <f>IF(TRIM(INDEX(games!$A:$A,ROW()))="","",TRIM(INDEX(games!$A:$A,ROW())))</f>
      </c>
      <c r="B290">
        <f>IF(OR($A290="",INDEX(games!$B:$B,ROW())=""),"",INDEX(games!$B:$B,ROW()))</f>
      </c>
      <c r="C290" t="str">
        <f>IF(OR($A290="",INDEX(games!$C:$C,ROW())=""),"",INDEX(games!$C:$C,ROW()))</f>
      </c>
      <c r="D290">
        <f>IF($A290="","",COUNTIF($W$2:$W$2500,$A290)+COUNTIF($X$2:$X$2500,$A290))</f>
      </c>
      <c r="E290">
        <f>IF($A290="","",IFERROR(MATCH($C290,$R$2:$R$5,0),0))</f>
      </c>
      <c r="F290">
        <f>IF($A290="","",MOD(ROW(),34))</f>
      </c>
      <c r="G290">
        <f>IF($A290="",NA(),IF($C290="Action",$B290,NA()))</f>
      </c>
      <c r="H290">
        <f>IF($A290="",NA(),IF($C290="Action",1+$F290*0.023,NA()))</f>
      </c>
      <c r="I290">
        <f>IF($A290="",NA(),IF($C290="Strategy",$B290,NA()))</f>
      </c>
      <c r="J290">
        <f>IF($A290="",NA(),IF($C290="Strategy",2+$F290*0.023,NA()))</f>
      </c>
      <c r="K290">
        <f>IF($A290="",NA(),IF($C290="Deckbuilder",$B290,NA()))</f>
      </c>
      <c r="L290">
        <f>IF($A290="",NA(),IF($C290="Deckbuilder",3+$F290*0.023,NA()))</f>
      </c>
      <c r="M290">
        <f>IF($A290="",NA(),IF($C290="Traditional",$B290,NA()))</f>
      </c>
      <c r="N290">
        <f>IF($A290="",NA(),IF($C290="Traditional",4+$F290*0.023,NA()))</f>
      </c>
      <c r="O290">
        <f>IF($A290="","",$D290+ROW()/1000000)</f>
      </c>
      <c r="P290" t="str">
        <f>IF(OR($A290="",INDEX(games!$H:$H,ROW())=""),"",INDEX(games!$H:$H,ROW()))</f>
      </c>
      <c r="Q290">
        <f>IF(OR($A290="",$P290&lt;&gt;"Yes"),"",$D290+ROW()/1000000)</f>
      </c>
      <c r="T290">
        <f>IF($Y290="","",INDEX($B$2:$B$2000,$Y290))</f>
      </c>
      <c r="U290">
        <f>IF($Z290="","",INDEX($B$2:$B$2000,$Z290))</f>
      </c>
      <c r="V290">
        <f>IF(OR($T290="",$U290=""),"",$U290-$T290)</f>
      </c>
      <c r="W290" t="str">
        <f>IF(TRIM(INDEX(connections!$A:$A,ROW()))="","",TRIM(INDEX(connections!$A:$A,ROW())))</f>
      </c>
      <c r="X290" t="str">
        <f>IF($W290="","",TRIM(INDEX(connections!$B:$B,ROW())))</f>
      </c>
      <c r="Y290">
        <f>IF($W290="","",IFERROR(MATCH($W290,$A$2:$A$2000,0),""))</f>
      </c>
      <c r="Z290">
        <f>IF($X290="","",IFERROR(MATCH($X290,$A$2:$A$2000,0),""))</f>
      </c>
      <c r="AA290" t="str">
        <f>IF($Y290="","",INDEX($P$2:$P$2000,$Y290))</f>
      </c>
      <c r="AB290" t="str">
        <f>IF($Z290="","",INDEX($P$2:$P$2000,$Z290))</f>
      </c>
      <c r="AC290">
        <f>IF(AND($AA290="Yes",$AB290="Yes"),1,"")</f>
      </c>
      <c r="AD290">
        <f>IF(OR($Y290="",$Z290=""),"",IF(INDEX($C$2:$C$2000,$Y290)=INDEX($C$2:$C$2000,$Z290),0,1))</f>
      </c>
      <c r="AE290">
        <f>IF($AC290&lt;&gt;1,"",IF(AND(INDEX($AG$2:$AG$2000,$Y290)=1,INDEX($AG$2:$AG$2000,$Z290)=1),1,""))</f>
      </c>
      <c r="AG290">
        <f>IF($A290="","",COUNTIFS($W$2:$W$2500,$A290,$AB$2:$AB$2500,"Yes")+COUNTIFS($X$2:$X$2500,$A290,$AA$2:$AA$2500,"Yes"))</f>
      </c>
      <c r="AH290" t="str">
        <f>IF(OR($P290&lt;&gt;"Yes",N($AG290)=0),"",IF(AND($AG290=1,COUNTIFS($W$2:$W$2500,$A290,$AE$2:$AE$2500,1)+COUNTIFS($X$2:$X$2500,$A290,$AE$2:$AE$2500,1)&gt;0),"","Yes"))</f>
      </c>
      <c r="AI290">
        <f>IF($AH290="Yes",$AG290,"")</f>
      </c>
      <c r="AJ290">
        <f>IF($AI290="","",$AI290+ROW()/1000000)</f>
      </c>
      <c r="AK290">
        <f>IF(OR($A290="",$P290="Yes",N($AG290)=0),"",$AG290+ROW()/1000000)</f>
      </c>
      <c r="AL290" t="str">
        <f>IF($A290="","",INDEX(games!$J:$J,ROW())&amp;"")</f>
      </c>
      <c r="AM290">
        <f>IF($A290="","",SUMPRODUCT($AO290:$BD290,'Map Analysis'!$AP$2^{0,1,2,3,4,5,6,7,8,9,10,11,12,13,14,15}))</f>
      </c>
      <c r="AN290">
        <f>IF($A290="","",$AM290+ROW()/10000000)</f>
      </c>
      <c r="AO290">
        <f>IF($A290="","",COUNTIF($W$2:$W$2500,$A290))</f>
      </c>
      <c r="AP290">
        <f>IF($A290="","",SUMIFS($BF$2:$BF$2500,$W$2:$W$2500,$A290))</f>
      </c>
      <c r="AQ290">
        <f>IF($A290="","",SUMIFS($BG$2:$BG$2500,$W$2:$W$2500,$A290))</f>
      </c>
      <c r="AR290">
        <f>IF($A290="","",SUMIFS($BH$2:$BH$2500,$W$2:$W$2500,$A290))</f>
      </c>
      <c r="AS290">
        <f>IF($A290="","",SUMIFS($BI$2:$BI$2500,$W$2:$W$2500,$A290))</f>
      </c>
      <c r="AT290">
        <f>IF($A290="","",SUMIFS($BJ$2:$BJ$2500,$W$2:$W$2500,$A290))</f>
      </c>
      <c r="AU290">
        <f>IF($A290="","",SUMIFS($BK$2:$BK$2500,$W$2:$W$2500,$A290))</f>
      </c>
      <c r="AV290">
        <f>IF($A290="","",SUMIFS($BL$2:$BL$2500,$W$2:$W$2500,$A290))</f>
      </c>
      <c r="AW290">
        <f>IF($A290="","",SUMIFS($BM$2:$BM$2500,$W$2:$W$2500,$A290))</f>
      </c>
      <c r="AX290">
        <f>IF($A290="","",SUMIFS($BN$2:$BN$2500,$W$2:$W$2500,$A290))</f>
      </c>
      <c r="AY290">
        <f>IF($A290="","",SUMIFS($BO$2:$BO$2500,$W$2:$W$2500,$A290))</f>
      </c>
      <c r="AZ290">
        <f>IF($A290="","",SUMIFS($BP$2:$BP$2500,$W$2:$W$2500,$A290))</f>
      </c>
      <c r="BA290">
        <f>IF($A290="","",SUMIFS($BQ$2:$BQ$2500,$W$2:$W$2500,$A290))</f>
      </c>
      <c r="BB290">
        <f>IF($A290="","",SUMIFS($BR$2:$BR$2500,$W$2:$W$2500,$A290))</f>
      </c>
      <c r="BC290">
        <f>IF($A290="","",SUMIFS($BS$2:$BS$2500,$W$2:$W$2500,$A290))</f>
      </c>
      <c r="BD290">
        <f>IF($A290="","",SUMIFS($BT$2:$BT$2500,$W$2:$W$2500,$A290))</f>
      </c>
      <c r="BF290">
        <f>IF($Z290="","",INDEX($AO$2:$AO$2000,$Z290))</f>
      </c>
      <c r="BG290">
        <f>IF($Z290="","",INDEX($AP$2:$AP$2000,$Z290))</f>
      </c>
      <c r="BH290">
        <f>IF($Z290="","",INDEX($AQ$2:$AQ$2000,$Z290))</f>
      </c>
      <c r="BI290">
        <f>IF($Z290="","",INDEX($AR$2:$AR$2000,$Z290))</f>
      </c>
      <c r="BJ290">
        <f>IF($Z290="","",INDEX($AS$2:$AS$2000,$Z290))</f>
      </c>
      <c r="BK290">
        <f>IF($Z290="","",INDEX($AT$2:$AT$2000,$Z290))</f>
      </c>
      <c r="BL290">
        <f>IF($Z290="","",INDEX($AU$2:$AU$2000,$Z290))</f>
      </c>
      <c r="BM290">
        <f>IF($Z290="","",INDEX($AV$2:$AV$2000,$Z290))</f>
      </c>
      <c r="BN290">
        <f>IF($Z290="","",INDEX($AW$2:$AW$2000,$Z290))</f>
      </c>
      <c r="BO290">
        <f>IF($Z290="","",INDEX($AX$2:$AX$2000,$Z290))</f>
      </c>
      <c r="BP290">
        <f>IF($Z290="","",INDEX($AY$2:$AY$2000,$Z290))</f>
      </c>
      <c r="BQ290">
        <f>IF($Z290="","",INDEX($AZ$2:$AZ$2000,$Z290))</f>
      </c>
      <c r="BR290">
        <f>IF($Z290="","",INDEX($BA$2:$BA$2000,$Z290))</f>
      </c>
      <c r="BS290">
        <f>IF($Z290="","",INDEX($BB$2:$BB$2000,$Z290))</f>
      </c>
      <c r="BT290">
        <f>IF($Z290="","",INDEX($BC$2:$BC$2000,$Z290))</f>
      </c>
      <c r="BV290">
        <f>IF(OR($A290="",$P290&lt;&gt;"Yes",$AH290="Yes"),"",1+N($AG290))</f>
      </c>
      <c r="BW290">
        <f>IF($A290="","",COUNTIFS($W$2:$W$2500,$A290,$BZ$2:$BZ$2500,"Yes")+COUNTIFS($X$2:$X$2500,$A290,$BY$2:$BY$2500,"Yes"))</f>
      </c>
      <c r="BX290">
        <f>IF(OR($A290="",$P290="Yes"),"",IF(N($BW290)=0,0,1+SUMIFS($CB$2:$CB$2500,$W$2:$W$2500,$A290)+SUMIFS($CA$2:$CA$2500,$X$2:$X$2500,$A290)))</f>
      </c>
      <c r="BY290" t="str">
        <f>IF($Y290="","",INDEX($AH$2:$AH$2000,$Y290)&amp;"")</f>
      </c>
      <c r="BZ290" t="str">
        <f>IF($Z290="","",INDEX($AH$2:$AH$2000,$Z290)&amp;"")</f>
      </c>
      <c r="CA290">
        <f>IF($Y290="","",INDEX($BV$2:$BV$2000,$Y290))</f>
      </c>
      <c r="CB290">
        <f>IF($Z290="","",INDEX($BV$2:$BV$2000,$Z290))</f>
      </c>
    </row>
    <row r="291">
      <c r="A291" t="str">
        <f>IF(TRIM(INDEX(games!$A:$A,ROW()))="","",TRIM(INDEX(games!$A:$A,ROW())))</f>
      </c>
      <c r="B291">
        <f>IF(OR($A291="",INDEX(games!$B:$B,ROW())=""),"",INDEX(games!$B:$B,ROW()))</f>
      </c>
      <c r="C291" t="str">
        <f>IF(OR($A291="",INDEX(games!$C:$C,ROW())=""),"",INDEX(games!$C:$C,ROW()))</f>
      </c>
      <c r="D291">
        <f>IF($A291="","",COUNTIF($W$2:$W$2500,$A291)+COUNTIF($X$2:$X$2500,$A291))</f>
      </c>
      <c r="E291">
        <f>IF($A291="","",IFERROR(MATCH($C291,$R$2:$R$5,0),0))</f>
      </c>
      <c r="F291">
        <f>IF($A291="","",MOD(ROW(),34))</f>
      </c>
      <c r="G291">
        <f>IF($A291="",NA(),IF($C291="Action",$B291,NA()))</f>
      </c>
      <c r="H291">
        <f>IF($A291="",NA(),IF($C291="Action",1+$F291*0.023,NA()))</f>
      </c>
      <c r="I291">
        <f>IF($A291="",NA(),IF($C291="Strategy",$B291,NA()))</f>
      </c>
      <c r="J291">
        <f>IF($A291="",NA(),IF($C291="Strategy",2+$F291*0.023,NA()))</f>
      </c>
      <c r="K291">
        <f>IF($A291="",NA(),IF($C291="Deckbuilder",$B291,NA()))</f>
      </c>
      <c r="L291">
        <f>IF($A291="",NA(),IF($C291="Deckbuilder",3+$F291*0.023,NA()))</f>
      </c>
      <c r="M291">
        <f>IF($A291="",NA(),IF($C291="Traditional",$B291,NA()))</f>
      </c>
      <c r="N291">
        <f>IF($A291="",NA(),IF($C291="Traditional",4+$F291*0.023,NA()))</f>
      </c>
      <c r="O291">
        <f>IF($A291="","",$D291+ROW()/1000000)</f>
      </c>
      <c r="P291" t="str">
        <f>IF(OR($A291="",INDEX(games!$H:$H,ROW())=""),"",INDEX(games!$H:$H,ROW()))</f>
      </c>
      <c r="Q291">
        <f>IF(OR($A291="",$P291&lt;&gt;"Yes"),"",$D291+ROW()/1000000)</f>
      </c>
      <c r="T291">
        <f>IF($Y291="","",INDEX($B$2:$B$2000,$Y291))</f>
      </c>
      <c r="U291">
        <f>IF($Z291="","",INDEX($B$2:$B$2000,$Z291))</f>
      </c>
      <c r="V291">
        <f>IF(OR($T291="",$U291=""),"",$U291-$T291)</f>
      </c>
      <c r="W291" t="str">
        <f>IF(TRIM(INDEX(connections!$A:$A,ROW()))="","",TRIM(INDEX(connections!$A:$A,ROW())))</f>
      </c>
      <c r="X291" t="str">
        <f>IF($W291="","",TRIM(INDEX(connections!$B:$B,ROW())))</f>
      </c>
      <c r="Y291">
        <f>IF($W291="","",IFERROR(MATCH($W291,$A$2:$A$2000,0),""))</f>
      </c>
      <c r="Z291">
        <f>IF($X291="","",IFERROR(MATCH($X291,$A$2:$A$2000,0),""))</f>
      </c>
      <c r="AA291" t="str">
        <f>IF($Y291="","",INDEX($P$2:$P$2000,$Y291))</f>
      </c>
      <c r="AB291" t="str">
        <f>IF($Z291="","",INDEX($P$2:$P$2000,$Z291))</f>
      </c>
      <c r="AC291">
        <f>IF(AND($AA291="Yes",$AB291="Yes"),1,"")</f>
      </c>
      <c r="AD291">
        <f>IF(OR($Y291="",$Z291=""),"",IF(INDEX($C$2:$C$2000,$Y291)=INDEX($C$2:$C$2000,$Z291),0,1))</f>
      </c>
      <c r="AE291">
        <f>IF($AC291&lt;&gt;1,"",IF(AND(INDEX($AG$2:$AG$2000,$Y291)=1,INDEX($AG$2:$AG$2000,$Z291)=1),1,""))</f>
      </c>
      <c r="AG291">
        <f>IF($A291="","",COUNTIFS($W$2:$W$2500,$A291,$AB$2:$AB$2500,"Yes")+COUNTIFS($X$2:$X$2500,$A291,$AA$2:$AA$2500,"Yes"))</f>
      </c>
      <c r="AH291" t="str">
        <f>IF(OR($P291&lt;&gt;"Yes",N($AG291)=0),"",IF(AND($AG291=1,COUNTIFS($W$2:$W$2500,$A291,$AE$2:$AE$2500,1)+COUNTIFS($X$2:$X$2500,$A291,$AE$2:$AE$2500,1)&gt;0),"","Yes"))</f>
      </c>
      <c r="AI291">
        <f>IF($AH291="Yes",$AG291,"")</f>
      </c>
      <c r="AJ291">
        <f>IF($AI291="","",$AI291+ROW()/1000000)</f>
      </c>
      <c r="AK291">
        <f>IF(OR($A291="",$P291="Yes",N($AG291)=0),"",$AG291+ROW()/1000000)</f>
      </c>
      <c r="AL291" t="str">
        <f>IF($A291="","",INDEX(games!$J:$J,ROW())&amp;"")</f>
      </c>
      <c r="AM291">
        <f>IF($A291="","",SUMPRODUCT($AO291:$BD291,'Map Analysis'!$AP$2^{0,1,2,3,4,5,6,7,8,9,10,11,12,13,14,15}))</f>
      </c>
      <c r="AN291">
        <f>IF($A291="","",$AM291+ROW()/10000000)</f>
      </c>
      <c r="AO291">
        <f>IF($A291="","",COUNTIF($W$2:$W$2500,$A291))</f>
      </c>
      <c r="AP291">
        <f>IF($A291="","",SUMIFS($BF$2:$BF$2500,$W$2:$W$2500,$A291))</f>
      </c>
      <c r="AQ291">
        <f>IF($A291="","",SUMIFS($BG$2:$BG$2500,$W$2:$W$2500,$A291))</f>
      </c>
      <c r="AR291">
        <f>IF($A291="","",SUMIFS($BH$2:$BH$2500,$W$2:$W$2500,$A291))</f>
      </c>
      <c r="AS291">
        <f>IF($A291="","",SUMIFS($BI$2:$BI$2500,$W$2:$W$2500,$A291))</f>
      </c>
      <c r="AT291">
        <f>IF($A291="","",SUMIFS($BJ$2:$BJ$2500,$W$2:$W$2500,$A291))</f>
      </c>
      <c r="AU291">
        <f>IF($A291="","",SUMIFS($BK$2:$BK$2500,$W$2:$W$2500,$A291))</f>
      </c>
      <c r="AV291">
        <f>IF($A291="","",SUMIFS($BL$2:$BL$2500,$W$2:$W$2500,$A291))</f>
      </c>
      <c r="AW291">
        <f>IF($A291="","",SUMIFS($BM$2:$BM$2500,$W$2:$W$2500,$A291))</f>
      </c>
      <c r="AX291">
        <f>IF($A291="","",SUMIFS($BN$2:$BN$2500,$W$2:$W$2500,$A291))</f>
      </c>
      <c r="AY291">
        <f>IF($A291="","",SUMIFS($BO$2:$BO$2500,$W$2:$W$2500,$A291))</f>
      </c>
      <c r="AZ291">
        <f>IF($A291="","",SUMIFS($BP$2:$BP$2500,$W$2:$W$2500,$A291))</f>
      </c>
      <c r="BA291">
        <f>IF($A291="","",SUMIFS($BQ$2:$BQ$2500,$W$2:$W$2500,$A291))</f>
      </c>
      <c r="BB291">
        <f>IF($A291="","",SUMIFS($BR$2:$BR$2500,$W$2:$W$2500,$A291))</f>
      </c>
      <c r="BC291">
        <f>IF($A291="","",SUMIFS($BS$2:$BS$2500,$W$2:$W$2500,$A291))</f>
      </c>
      <c r="BD291">
        <f>IF($A291="","",SUMIFS($BT$2:$BT$2500,$W$2:$W$2500,$A291))</f>
      </c>
      <c r="BF291">
        <f>IF($Z291="","",INDEX($AO$2:$AO$2000,$Z291))</f>
      </c>
      <c r="BG291">
        <f>IF($Z291="","",INDEX($AP$2:$AP$2000,$Z291))</f>
      </c>
      <c r="BH291">
        <f>IF($Z291="","",INDEX($AQ$2:$AQ$2000,$Z291))</f>
      </c>
      <c r="BI291">
        <f>IF($Z291="","",INDEX($AR$2:$AR$2000,$Z291))</f>
      </c>
      <c r="BJ291">
        <f>IF($Z291="","",INDEX($AS$2:$AS$2000,$Z291))</f>
      </c>
      <c r="BK291">
        <f>IF($Z291="","",INDEX($AT$2:$AT$2000,$Z291))</f>
      </c>
      <c r="BL291">
        <f>IF($Z291="","",INDEX($AU$2:$AU$2000,$Z291))</f>
      </c>
      <c r="BM291">
        <f>IF($Z291="","",INDEX($AV$2:$AV$2000,$Z291))</f>
      </c>
      <c r="BN291">
        <f>IF($Z291="","",INDEX($AW$2:$AW$2000,$Z291))</f>
      </c>
      <c r="BO291">
        <f>IF($Z291="","",INDEX($AX$2:$AX$2000,$Z291))</f>
      </c>
      <c r="BP291">
        <f>IF($Z291="","",INDEX($AY$2:$AY$2000,$Z291))</f>
      </c>
      <c r="BQ291">
        <f>IF($Z291="","",INDEX($AZ$2:$AZ$2000,$Z291))</f>
      </c>
      <c r="BR291">
        <f>IF($Z291="","",INDEX($BA$2:$BA$2000,$Z291))</f>
      </c>
      <c r="BS291">
        <f>IF($Z291="","",INDEX($BB$2:$BB$2000,$Z291))</f>
      </c>
      <c r="BT291">
        <f>IF($Z291="","",INDEX($BC$2:$BC$2000,$Z291))</f>
      </c>
      <c r="BV291">
        <f>IF(OR($A291="",$P291&lt;&gt;"Yes",$AH291="Yes"),"",1+N($AG291))</f>
      </c>
      <c r="BW291">
        <f>IF($A291="","",COUNTIFS($W$2:$W$2500,$A291,$BZ$2:$BZ$2500,"Yes")+COUNTIFS($X$2:$X$2500,$A291,$BY$2:$BY$2500,"Yes"))</f>
      </c>
      <c r="BX291">
        <f>IF(OR($A291="",$P291="Yes"),"",IF(N($BW291)=0,0,1+SUMIFS($CB$2:$CB$2500,$W$2:$W$2500,$A291)+SUMIFS($CA$2:$CA$2500,$X$2:$X$2500,$A291)))</f>
      </c>
      <c r="BY291" t="str">
        <f>IF($Y291="","",INDEX($AH$2:$AH$2000,$Y291)&amp;"")</f>
      </c>
      <c r="BZ291" t="str">
        <f>IF($Z291="","",INDEX($AH$2:$AH$2000,$Z291)&amp;"")</f>
      </c>
      <c r="CA291">
        <f>IF($Y291="","",INDEX($BV$2:$BV$2000,$Y291))</f>
      </c>
      <c r="CB291">
        <f>IF($Z291="","",INDEX($BV$2:$BV$2000,$Z291))</f>
      </c>
    </row>
    <row r="292">
      <c r="A292" t="str">
        <f>IF(TRIM(INDEX(games!$A:$A,ROW()))="","",TRIM(INDEX(games!$A:$A,ROW())))</f>
      </c>
      <c r="B292">
        <f>IF(OR($A292="",INDEX(games!$B:$B,ROW())=""),"",INDEX(games!$B:$B,ROW()))</f>
      </c>
      <c r="C292" t="str">
        <f>IF(OR($A292="",INDEX(games!$C:$C,ROW())=""),"",INDEX(games!$C:$C,ROW()))</f>
      </c>
      <c r="D292">
        <f>IF($A292="","",COUNTIF($W$2:$W$2500,$A292)+COUNTIF($X$2:$X$2500,$A292))</f>
      </c>
      <c r="E292">
        <f>IF($A292="","",IFERROR(MATCH($C292,$R$2:$R$5,0),0))</f>
      </c>
      <c r="F292">
        <f>IF($A292="","",MOD(ROW(),34))</f>
      </c>
      <c r="G292">
        <f>IF($A292="",NA(),IF($C292="Action",$B292,NA()))</f>
      </c>
      <c r="H292">
        <f>IF($A292="",NA(),IF($C292="Action",1+$F292*0.023,NA()))</f>
      </c>
      <c r="I292">
        <f>IF($A292="",NA(),IF($C292="Strategy",$B292,NA()))</f>
      </c>
      <c r="J292">
        <f>IF($A292="",NA(),IF($C292="Strategy",2+$F292*0.023,NA()))</f>
      </c>
      <c r="K292">
        <f>IF($A292="",NA(),IF($C292="Deckbuilder",$B292,NA()))</f>
      </c>
      <c r="L292">
        <f>IF($A292="",NA(),IF($C292="Deckbuilder",3+$F292*0.023,NA()))</f>
      </c>
      <c r="M292">
        <f>IF($A292="",NA(),IF($C292="Traditional",$B292,NA()))</f>
      </c>
      <c r="N292">
        <f>IF($A292="",NA(),IF($C292="Traditional",4+$F292*0.023,NA()))</f>
      </c>
      <c r="O292">
        <f>IF($A292="","",$D292+ROW()/1000000)</f>
      </c>
      <c r="P292" t="str">
        <f>IF(OR($A292="",INDEX(games!$H:$H,ROW())=""),"",INDEX(games!$H:$H,ROW()))</f>
      </c>
      <c r="Q292">
        <f>IF(OR($A292="",$P292&lt;&gt;"Yes"),"",$D292+ROW()/1000000)</f>
      </c>
      <c r="T292">
        <f>IF($Y292="","",INDEX($B$2:$B$2000,$Y292))</f>
      </c>
      <c r="U292">
        <f>IF($Z292="","",INDEX($B$2:$B$2000,$Z292))</f>
      </c>
      <c r="V292">
        <f>IF(OR($T292="",$U292=""),"",$U292-$T292)</f>
      </c>
      <c r="W292" t="str">
        <f>IF(TRIM(INDEX(connections!$A:$A,ROW()))="","",TRIM(INDEX(connections!$A:$A,ROW())))</f>
      </c>
      <c r="X292" t="str">
        <f>IF($W292="","",TRIM(INDEX(connections!$B:$B,ROW())))</f>
      </c>
      <c r="Y292">
        <f>IF($W292="","",IFERROR(MATCH($W292,$A$2:$A$2000,0),""))</f>
      </c>
      <c r="Z292">
        <f>IF($X292="","",IFERROR(MATCH($X292,$A$2:$A$2000,0),""))</f>
      </c>
      <c r="AA292" t="str">
        <f>IF($Y292="","",INDEX($P$2:$P$2000,$Y292))</f>
      </c>
      <c r="AB292" t="str">
        <f>IF($Z292="","",INDEX($P$2:$P$2000,$Z292))</f>
      </c>
      <c r="AC292">
        <f>IF(AND($AA292="Yes",$AB292="Yes"),1,"")</f>
      </c>
      <c r="AD292">
        <f>IF(OR($Y292="",$Z292=""),"",IF(INDEX($C$2:$C$2000,$Y292)=INDEX($C$2:$C$2000,$Z292),0,1))</f>
      </c>
      <c r="AE292">
        <f>IF($AC292&lt;&gt;1,"",IF(AND(INDEX($AG$2:$AG$2000,$Y292)=1,INDEX($AG$2:$AG$2000,$Z292)=1),1,""))</f>
      </c>
      <c r="AG292">
        <f>IF($A292="","",COUNTIFS($W$2:$W$2500,$A292,$AB$2:$AB$2500,"Yes")+COUNTIFS($X$2:$X$2500,$A292,$AA$2:$AA$2500,"Yes"))</f>
      </c>
      <c r="AH292" t="str">
        <f>IF(OR($P292&lt;&gt;"Yes",N($AG292)=0),"",IF(AND($AG292=1,COUNTIFS($W$2:$W$2500,$A292,$AE$2:$AE$2500,1)+COUNTIFS($X$2:$X$2500,$A292,$AE$2:$AE$2500,1)&gt;0),"","Yes"))</f>
      </c>
      <c r="AI292">
        <f>IF($AH292="Yes",$AG292,"")</f>
      </c>
      <c r="AJ292">
        <f>IF($AI292="","",$AI292+ROW()/1000000)</f>
      </c>
      <c r="AK292">
        <f>IF(OR($A292="",$P292="Yes",N($AG292)=0),"",$AG292+ROW()/1000000)</f>
      </c>
      <c r="AL292" t="str">
        <f>IF($A292="","",INDEX(games!$J:$J,ROW())&amp;"")</f>
      </c>
      <c r="AM292">
        <f>IF($A292="","",SUMPRODUCT($AO292:$BD292,'Map Analysis'!$AP$2^{0,1,2,3,4,5,6,7,8,9,10,11,12,13,14,15}))</f>
      </c>
      <c r="AN292">
        <f>IF($A292="","",$AM292+ROW()/10000000)</f>
      </c>
      <c r="AO292">
        <f>IF($A292="","",COUNTIF($W$2:$W$2500,$A292))</f>
      </c>
      <c r="AP292">
        <f>IF($A292="","",SUMIFS($BF$2:$BF$2500,$W$2:$W$2500,$A292))</f>
      </c>
      <c r="AQ292">
        <f>IF($A292="","",SUMIFS($BG$2:$BG$2500,$W$2:$W$2500,$A292))</f>
      </c>
      <c r="AR292">
        <f>IF($A292="","",SUMIFS($BH$2:$BH$2500,$W$2:$W$2500,$A292))</f>
      </c>
      <c r="AS292">
        <f>IF($A292="","",SUMIFS($BI$2:$BI$2500,$W$2:$W$2500,$A292))</f>
      </c>
      <c r="AT292">
        <f>IF($A292="","",SUMIFS($BJ$2:$BJ$2500,$W$2:$W$2500,$A292))</f>
      </c>
      <c r="AU292">
        <f>IF($A292="","",SUMIFS($BK$2:$BK$2500,$W$2:$W$2500,$A292))</f>
      </c>
      <c r="AV292">
        <f>IF($A292="","",SUMIFS($BL$2:$BL$2500,$W$2:$W$2500,$A292))</f>
      </c>
      <c r="AW292">
        <f>IF($A292="","",SUMIFS($BM$2:$BM$2500,$W$2:$W$2500,$A292))</f>
      </c>
      <c r="AX292">
        <f>IF($A292="","",SUMIFS($BN$2:$BN$2500,$W$2:$W$2500,$A292))</f>
      </c>
      <c r="AY292">
        <f>IF($A292="","",SUMIFS($BO$2:$BO$2500,$W$2:$W$2500,$A292))</f>
      </c>
      <c r="AZ292">
        <f>IF($A292="","",SUMIFS($BP$2:$BP$2500,$W$2:$W$2500,$A292))</f>
      </c>
      <c r="BA292">
        <f>IF($A292="","",SUMIFS($BQ$2:$BQ$2500,$W$2:$W$2500,$A292))</f>
      </c>
      <c r="BB292">
        <f>IF($A292="","",SUMIFS($BR$2:$BR$2500,$W$2:$W$2500,$A292))</f>
      </c>
      <c r="BC292">
        <f>IF($A292="","",SUMIFS($BS$2:$BS$2500,$W$2:$W$2500,$A292))</f>
      </c>
      <c r="BD292">
        <f>IF($A292="","",SUMIFS($BT$2:$BT$2500,$W$2:$W$2500,$A292))</f>
      </c>
      <c r="BF292">
        <f>IF($Z292="","",INDEX($AO$2:$AO$2000,$Z292))</f>
      </c>
      <c r="BG292">
        <f>IF($Z292="","",INDEX($AP$2:$AP$2000,$Z292))</f>
      </c>
      <c r="BH292">
        <f>IF($Z292="","",INDEX($AQ$2:$AQ$2000,$Z292))</f>
      </c>
      <c r="BI292">
        <f>IF($Z292="","",INDEX($AR$2:$AR$2000,$Z292))</f>
      </c>
      <c r="BJ292">
        <f>IF($Z292="","",INDEX($AS$2:$AS$2000,$Z292))</f>
      </c>
      <c r="BK292">
        <f>IF($Z292="","",INDEX($AT$2:$AT$2000,$Z292))</f>
      </c>
      <c r="BL292">
        <f>IF($Z292="","",INDEX($AU$2:$AU$2000,$Z292))</f>
      </c>
      <c r="BM292">
        <f>IF($Z292="","",INDEX($AV$2:$AV$2000,$Z292))</f>
      </c>
      <c r="BN292">
        <f>IF($Z292="","",INDEX($AW$2:$AW$2000,$Z292))</f>
      </c>
      <c r="BO292">
        <f>IF($Z292="","",INDEX($AX$2:$AX$2000,$Z292))</f>
      </c>
      <c r="BP292">
        <f>IF($Z292="","",INDEX($AY$2:$AY$2000,$Z292))</f>
      </c>
      <c r="BQ292">
        <f>IF($Z292="","",INDEX($AZ$2:$AZ$2000,$Z292))</f>
      </c>
      <c r="BR292">
        <f>IF($Z292="","",INDEX($BA$2:$BA$2000,$Z292))</f>
      </c>
      <c r="BS292">
        <f>IF($Z292="","",INDEX($BB$2:$BB$2000,$Z292))</f>
      </c>
      <c r="BT292">
        <f>IF($Z292="","",INDEX($BC$2:$BC$2000,$Z292))</f>
      </c>
      <c r="BV292">
        <f>IF(OR($A292="",$P292&lt;&gt;"Yes",$AH292="Yes"),"",1+N($AG292))</f>
      </c>
      <c r="BW292">
        <f>IF($A292="","",COUNTIFS($W$2:$W$2500,$A292,$BZ$2:$BZ$2500,"Yes")+COUNTIFS($X$2:$X$2500,$A292,$BY$2:$BY$2500,"Yes"))</f>
      </c>
      <c r="BX292">
        <f>IF(OR($A292="",$P292="Yes"),"",IF(N($BW292)=0,0,1+SUMIFS($CB$2:$CB$2500,$W$2:$W$2500,$A292)+SUMIFS($CA$2:$CA$2500,$X$2:$X$2500,$A292)))</f>
      </c>
      <c r="BY292" t="str">
        <f>IF($Y292="","",INDEX($AH$2:$AH$2000,$Y292)&amp;"")</f>
      </c>
      <c r="BZ292" t="str">
        <f>IF($Z292="","",INDEX($AH$2:$AH$2000,$Z292)&amp;"")</f>
      </c>
      <c r="CA292">
        <f>IF($Y292="","",INDEX($BV$2:$BV$2000,$Y292))</f>
      </c>
      <c r="CB292">
        <f>IF($Z292="","",INDEX($BV$2:$BV$2000,$Z292))</f>
      </c>
    </row>
    <row r="293">
      <c r="A293" t="str">
        <f>IF(TRIM(INDEX(games!$A:$A,ROW()))="","",TRIM(INDEX(games!$A:$A,ROW())))</f>
      </c>
      <c r="B293">
        <f>IF(OR($A293="",INDEX(games!$B:$B,ROW())=""),"",INDEX(games!$B:$B,ROW()))</f>
      </c>
      <c r="C293" t="str">
        <f>IF(OR($A293="",INDEX(games!$C:$C,ROW())=""),"",INDEX(games!$C:$C,ROW()))</f>
      </c>
      <c r="D293">
        <f>IF($A293="","",COUNTIF($W$2:$W$2500,$A293)+COUNTIF($X$2:$X$2500,$A293))</f>
      </c>
      <c r="E293">
        <f>IF($A293="","",IFERROR(MATCH($C293,$R$2:$R$5,0),0))</f>
      </c>
      <c r="F293">
        <f>IF($A293="","",MOD(ROW(),34))</f>
      </c>
      <c r="G293">
        <f>IF($A293="",NA(),IF($C293="Action",$B293,NA()))</f>
      </c>
      <c r="H293">
        <f>IF($A293="",NA(),IF($C293="Action",1+$F293*0.023,NA()))</f>
      </c>
      <c r="I293">
        <f>IF($A293="",NA(),IF($C293="Strategy",$B293,NA()))</f>
      </c>
      <c r="J293">
        <f>IF($A293="",NA(),IF($C293="Strategy",2+$F293*0.023,NA()))</f>
      </c>
      <c r="K293">
        <f>IF($A293="",NA(),IF($C293="Deckbuilder",$B293,NA()))</f>
      </c>
      <c r="L293">
        <f>IF($A293="",NA(),IF($C293="Deckbuilder",3+$F293*0.023,NA()))</f>
      </c>
      <c r="M293">
        <f>IF($A293="",NA(),IF($C293="Traditional",$B293,NA()))</f>
      </c>
      <c r="N293">
        <f>IF($A293="",NA(),IF($C293="Traditional",4+$F293*0.023,NA()))</f>
      </c>
      <c r="O293">
        <f>IF($A293="","",$D293+ROW()/1000000)</f>
      </c>
      <c r="P293" t="str">
        <f>IF(OR($A293="",INDEX(games!$H:$H,ROW())=""),"",INDEX(games!$H:$H,ROW()))</f>
      </c>
      <c r="Q293">
        <f>IF(OR($A293="",$P293&lt;&gt;"Yes"),"",$D293+ROW()/1000000)</f>
      </c>
      <c r="T293">
        <f>IF($Y293="","",INDEX($B$2:$B$2000,$Y293))</f>
      </c>
      <c r="U293">
        <f>IF($Z293="","",INDEX($B$2:$B$2000,$Z293))</f>
      </c>
      <c r="V293">
        <f>IF(OR($T293="",$U293=""),"",$U293-$T293)</f>
      </c>
      <c r="W293" t="str">
        <f>IF(TRIM(INDEX(connections!$A:$A,ROW()))="","",TRIM(INDEX(connections!$A:$A,ROW())))</f>
      </c>
      <c r="X293" t="str">
        <f>IF($W293="","",TRIM(INDEX(connections!$B:$B,ROW())))</f>
      </c>
      <c r="Y293">
        <f>IF($W293="","",IFERROR(MATCH($W293,$A$2:$A$2000,0),""))</f>
      </c>
      <c r="Z293">
        <f>IF($X293="","",IFERROR(MATCH($X293,$A$2:$A$2000,0),""))</f>
      </c>
      <c r="AA293" t="str">
        <f>IF($Y293="","",INDEX($P$2:$P$2000,$Y293))</f>
      </c>
      <c r="AB293" t="str">
        <f>IF($Z293="","",INDEX($P$2:$P$2000,$Z293))</f>
      </c>
      <c r="AC293">
        <f>IF(AND($AA293="Yes",$AB293="Yes"),1,"")</f>
      </c>
      <c r="AD293">
        <f>IF(OR($Y293="",$Z293=""),"",IF(INDEX($C$2:$C$2000,$Y293)=INDEX($C$2:$C$2000,$Z293),0,1))</f>
      </c>
      <c r="AE293">
        <f>IF($AC293&lt;&gt;1,"",IF(AND(INDEX($AG$2:$AG$2000,$Y293)=1,INDEX($AG$2:$AG$2000,$Z293)=1),1,""))</f>
      </c>
      <c r="AG293">
        <f>IF($A293="","",COUNTIFS($W$2:$W$2500,$A293,$AB$2:$AB$2500,"Yes")+COUNTIFS($X$2:$X$2500,$A293,$AA$2:$AA$2500,"Yes"))</f>
      </c>
      <c r="AH293" t="str">
        <f>IF(OR($P293&lt;&gt;"Yes",N($AG293)=0),"",IF(AND($AG293=1,COUNTIFS($W$2:$W$2500,$A293,$AE$2:$AE$2500,1)+COUNTIFS($X$2:$X$2500,$A293,$AE$2:$AE$2500,1)&gt;0),"","Yes"))</f>
      </c>
      <c r="AI293">
        <f>IF($AH293="Yes",$AG293,"")</f>
      </c>
      <c r="AJ293">
        <f>IF($AI293="","",$AI293+ROW()/1000000)</f>
      </c>
      <c r="AK293">
        <f>IF(OR($A293="",$P293="Yes",N($AG293)=0),"",$AG293+ROW()/1000000)</f>
      </c>
      <c r="AL293" t="str">
        <f>IF($A293="","",INDEX(games!$J:$J,ROW())&amp;"")</f>
      </c>
      <c r="AM293">
        <f>IF($A293="","",SUMPRODUCT($AO293:$BD293,'Map Analysis'!$AP$2^{0,1,2,3,4,5,6,7,8,9,10,11,12,13,14,15}))</f>
      </c>
      <c r="AN293">
        <f>IF($A293="","",$AM293+ROW()/10000000)</f>
      </c>
      <c r="AO293">
        <f>IF($A293="","",COUNTIF($W$2:$W$2500,$A293))</f>
      </c>
      <c r="AP293">
        <f>IF($A293="","",SUMIFS($BF$2:$BF$2500,$W$2:$W$2500,$A293))</f>
      </c>
      <c r="AQ293">
        <f>IF($A293="","",SUMIFS($BG$2:$BG$2500,$W$2:$W$2500,$A293))</f>
      </c>
      <c r="AR293">
        <f>IF($A293="","",SUMIFS($BH$2:$BH$2500,$W$2:$W$2500,$A293))</f>
      </c>
      <c r="AS293">
        <f>IF($A293="","",SUMIFS($BI$2:$BI$2500,$W$2:$W$2500,$A293))</f>
      </c>
      <c r="AT293">
        <f>IF($A293="","",SUMIFS($BJ$2:$BJ$2500,$W$2:$W$2500,$A293))</f>
      </c>
      <c r="AU293">
        <f>IF($A293="","",SUMIFS($BK$2:$BK$2500,$W$2:$W$2500,$A293))</f>
      </c>
      <c r="AV293">
        <f>IF($A293="","",SUMIFS($BL$2:$BL$2500,$W$2:$W$2500,$A293))</f>
      </c>
      <c r="AW293">
        <f>IF($A293="","",SUMIFS($BM$2:$BM$2500,$W$2:$W$2500,$A293))</f>
      </c>
      <c r="AX293">
        <f>IF($A293="","",SUMIFS($BN$2:$BN$2500,$W$2:$W$2500,$A293))</f>
      </c>
      <c r="AY293">
        <f>IF($A293="","",SUMIFS($BO$2:$BO$2500,$W$2:$W$2500,$A293))</f>
      </c>
      <c r="AZ293">
        <f>IF($A293="","",SUMIFS($BP$2:$BP$2500,$W$2:$W$2500,$A293))</f>
      </c>
      <c r="BA293">
        <f>IF($A293="","",SUMIFS($BQ$2:$BQ$2500,$W$2:$W$2500,$A293))</f>
      </c>
      <c r="BB293">
        <f>IF($A293="","",SUMIFS($BR$2:$BR$2500,$W$2:$W$2500,$A293))</f>
      </c>
      <c r="BC293">
        <f>IF($A293="","",SUMIFS($BS$2:$BS$2500,$W$2:$W$2500,$A293))</f>
      </c>
      <c r="BD293">
        <f>IF($A293="","",SUMIFS($BT$2:$BT$2500,$W$2:$W$2500,$A293))</f>
      </c>
      <c r="BF293">
        <f>IF($Z293="","",INDEX($AO$2:$AO$2000,$Z293))</f>
      </c>
      <c r="BG293">
        <f>IF($Z293="","",INDEX($AP$2:$AP$2000,$Z293))</f>
      </c>
      <c r="BH293">
        <f>IF($Z293="","",INDEX($AQ$2:$AQ$2000,$Z293))</f>
      </c>
      <c r="BI293">
        <f>IF($Z293="","",INDEX($AR$2:$AR$2000,$Z293))</f>
      </c>
      <c r="BJ293">
        <f>IF($Z293="","",INDEX($AS$2:$AS$2000,$Z293))</f>
      </c>
      <c r="BK293">
        <f>IF($Z293="","",INDEX($AT$2:$AT$2000,$Z293))</f>
      </c>
      <c r="BL293">
        <f>IF($Z293="","",INDEX($AU$2:$AU$2000,$Z293))</f>
      </c>
      <c r="BM293">
        <f>IF($Z293="","",INDEX($AV$2:$AV$2000,$Z293))</f>
      </c>
      <c r="BN293">
        <f>IF($Z293="","",INDEX($AW$2:$AW$2000,$Z293))</f>
      </c>
      <c r="BO293">
        <f>IF($Z293="","",INDEX($AX$2:$AX$2000,$Z293))</f>
      </c>
      <c r="BP293">
        <f>IF($Z293="","",INDEX($AY$2:$AY$2000,$Z293))</f>
      </c>
      <c r="BQ293">
        <f>IF($Z293="","",INDEX($AZ$2:$AZ$2000,$Z293))</f>
      </c>
      <c r="BR293">
        <f>IF($Z293="","",INDEX($BA$2:$BA$2000,$Z293))</f>
      </c>
      <c r="BS293">
        <f>IF($Z293="","",INDEX($BB$2:$BB$2000,$Z293))</f>
      </c>
      <c r="BT293">
        <f>IF($Z293="","",INDEX($BC$2:$BC$2000,$Z293))</f>
      </c>
      <c r="BV293">
        <f>IF(OR($A293="",$P293&lt;&gt;"Yes",$AH293="Yes"),"",1+N($AG293))</f>
      </c>
      <c r="BW293">
        <f>IF($A293="","",COUNTIFS($W$2:$W$2500,$A293,$BZ$2:$BZ$2500,"Yes")+COUNTIFS($X$2:$X$2500,$A293,$BY$2:$BY$2500,"Yes"))</f>
      </c>
      <c r="BX293">
        <f>IF(OR($A293="",$P293="Yes"),"",IF(N($BW293)=0,0,1+SUMIFS($CB$2:$CB$2500,$W$2:$W$2500,$A293)+SUMIFS($CA$2:$CA$2500,$X$2:$X$2500,$A293)))</f>
      </c>
      <c r="BY293" t="str">
        <f>IF($Y293="","",INDEX($AH$2:$AH$2000,$Y293)&amp;"")</f>
      </c>
      <c r="BZ293" t="str">
        <f>IF($Z293="","",INDEX($AH$2:$AH$2000,$Z293)&amp;"")</f>
      </c>
      <c r="CA293">
        <f>IF($Y293="","",INDEX($BV$2:$BV$2000,$Y293))</f>
      </c>
      <c r="CB293">
        <f>IF($Z293="","",INDEX($BV$2:$BV$2000,$Z293))</f>
      </c>
    </row>
    <row r="294">
      <c r="A294" t="str">
        <f>IF(TRIM(INDEX(games!$A:$A,ROW()))="","",TRIM(INDEX(games!$A:$A,ROW())))</f>
      </c>
      <c r="B294">
        <f>IF(OR($A294="",INDEX(games!$B:$B,ROW())=""),"",INDEX(games!$B:$B,ROW()))</f>
      </c>
      <c r="C294" t="str">
        <f>IF(OR($A294="",INDEX(games!$C:$C,ROW())=""),"",INDEX(games!$C:$C,ROW()))</f>
      </c>
      <c r="D294">
        <f>IF($A294="","",COUNTIF($W$2:$W$2500,$A294)+COUNTIF($X$2:$X$2500,$A294))</f>
      </c>
      <c r="E294">
        <f>IF($A294="","",IFERROR(MATCH($C294,$R$2:$R$5,0),0))</f>
      </c>
      <c r="F294">
        <f>IF($A294="","",MOD(ROW(),34))</f>
      </c>
      <c r="G294">
        <f>IF($A294="",NA(),IF($C294="Action",$B294,NA()))</f>
      </c>
      <c r="H294">
        <f>IF($A294="",NA(),IF($C294="Action",1+$F294*0.023,NA()))</f>
      </c>
      <c r="I294">
        <f>IF($A294="",NA(),IF($C294="Strategy",$B294,NA()))</f>
      </c>
      <c r="J294">
        <f>IF($A294="",NA(),IF($C294="Strategy",2+$F294*0.023,NA()))</f>
      </c>
      <c r="K294">
        <f>IF($A294="",NA(),IF($C294="Deckbuilder",$B294,NA()))</f>
      </c>
      <c r="L294">
        <f>IF($A294="",NA(),IF($C294="Deckbuilder",3+$F294*0.023,NA()))</f>
      </c>
      <c r="M294">
        <f>IF($A294="",NA(),IF($C294="Traditional",$B294,NA()))</f>
      </c>
      <c r="N294">
        <f>IF($A294="",NA(),IF($C294="Traditional",4+$F294*0.023,NA()))</f>
      </c>
      <c r="O294">
        <f>IF($A294="","",$D294+ROW()/1000000)</f>
      </c>
      <c r="P294" t="str">
        <f>IF(OR($A294="",INDEX(games!$H:$H,ROW())=""),"",INDEX(games!$H:$H,ROW()))</f>
      </c>
      <c r="Q294">
        <f>IF(OR($A294="",$P294&lt;&gt;"Yes"),"",$D294+ROW()/1000000)</f>
      </c>
      <c r="T294">
        <f>IF($Y294="","",INDEX($B$2:$B$2000,$Y294))</f>
      </c>
      <c r="U294">
        <f>IF($Z294="","",INDEX($B$2:$B$2000,$Z294))</f>
      </c>
      <c r="V294">
        <f>IF(OR($T294="",$U294=""),"",$U294-$T294)</f>
      </c>
      <c r="W294" t="str">
        <f>IF(TRIM(INDEX(connections!$A:$A,ROW()))="","",TRIM(INDEX(connections!$A:$A,ROW())))</f>
      </c>
      <c r="X294" t="str">
        <f>IF($W294="","",TRIM(INDEX(connections!$B:$B,ROW())))</f>
      </c>
      <c r="Y294">
        <f>IF($W294="","",IFERROR(MATCH($W294,$A$2:$A$2000,0),""))</f>
      </c>
      <c r="Z294">
        <f>IF($X294="","",IFERROR(MATCH($X294,$A$2:$A$2000,0),""))</f>
      </c>
      <c r="AA294" t="str">
        <f>IF($Y294="","",INDEX($P$2:$P$2000,$Y294))</f>
      </c>
      <c r="AB294" t="str">
        <f>IF($Z294="","",INDEX($P$2:$P$2000,$Z294))</f>
      </c>
      <c r="AC294">
        <f>IF(AND($AA294="Yes",$AB294="Yes"),1,"")</f>
      </c>
      <c r="AD294">
        <f>IF(OR($Y294="",$Z294=""),"",IF(INDEX($C$2:$C$2000,$Y294)=INDEX($C$2:$C$2000,$Z294),0,1))</f>
      </c>
      <c r="AE294">
        <f>IF($AC294&lt;&gt;1,"",IF(AND(INDEX($AG$2:$AG$2000,$Y294)=1,INDEX($AG$2:$AG$2000,$Z294)=1),1,""))</f>
      </c>
      <c r="AG294">
        <f>IF($A294="","",COUNTIFS($W$2:$W$2500,$A294,$AB$2:$AB$2500,"Yes")+COUNTIFS($X$2:$X$2500,$A294,$AA$2:$AA$2500,"Yes"))</f>
      </c>
      <c r="AH294" t="str">
        <f>IF(OR($P294&lt;&gt;"Yes",N($AG294)=0),"",IF(AND($AG294=1,COUNTIFS($W$2:$W$2500,$A294,$AE$2:$AE$2500,1)+COUNTIFS($X$2:$X$2500,$A294,$AE$2:$AE$2500,1)&gt;0),"","Yes"))</f>
      </c>
      <c r="AI294">
        <f>IF($AH294="Yes",$AG294,"")</f>
      </c>
      <c r="AJ294">
        <f>IF($AI294="","",$AI294+ROW()/1000000)</f>
      </c>
      <c r="AK294">
        <f>IF(OR($A294="",$P294="Yes",N($AG294)=0),"",$AG294+ROW()/1000000)</f>
      </c>
      <c r="AL294" t="str">
        <f>IF($A294="","",INDEX(games!$J:$J,ROW())&amp;"")</f>
      </c>
      <c r="AM294">
        <f>IF($A294="","",SUMPRODUCT($AO294:$BD294,'Map Analysis'!$AP$2^{0,1,2,3,4,5,6,7,8,9,10,11,12,13,14,15}))</f>
      </c>
      <c r="AN294">
        <f>IF($A294="","",$AM294+ROW()/10000000)</f>
      </c>
      <c r="AO294">
        <f>IF($A294="","",COUNTIF($W$2:$W$2500,$A294))</f>
      </c>
      <c r="AP294">
        <f>IF($A294="","",SUMIFS($BF$2:$BF$2500,$W$2:$W$2500,$A294))</f>
      </c>
      <c r="AQ294">
        <f>IF($A294="","",SUMIFS($BG$2:$BG$2500,$W$2:$W$2500,$A294))</f>
      </c>
      <c r="AR294">
        <f>IF($A294="","",SUMIFS($BH$2:$BH$2500,$W$2:$W$2500,$A294))</f>
      </c>
      <c r="AS294">
        <f>IF($A294="","",SUMIFS($BI$2:$BI$2500,$W$2:$W$2500,$A294))</f>
      </c>
      <c r="AT294">
        <f>IF($A294="","",SUMIFS($BJ$2:$BJ$2500,$W$2:$W$2500,$A294))</f>
      </c>
      <c r="AU294">
        <f>IF($A294="","",SUMIFS($BK$2:$BK$2500,$W$2:$W$2500,$A294))</f>
      </c>
      <c r="AV294">
        <f>IF($A294="","",SUMIFS($BL$2:$BL$2500,$W$2:$W$2500,$A294))</f>
      </c>
      <c r="AW294">
        <f>IF($A294="","",SUMIFS($BM$2:$BM$2500,$W$2:$W$2500,$A294))</f>
      </c>
      <c r="AX294">
        <f>IF($A294="","",SUMIFS($BN$2:$BN$2500,$W$2:$W$2500,$A294))</f>
      </c>
      <c r="AY294">
        <f>IF($A294="","",SUMIFS($BO$2:$BO$2500,$W$2:$W$2500,$A294))</f>
      </c>
      <c r="AZ294">
        <f>IF($A294="","",SUMIFS($BP$2:$BP$2500,$W$2:$W$2500,$A294))</f>
      </c>
      <c r="BA294">
        <f>IF($A294="","",SUMIFS($BQ$2:$BQ$2500,$W$2:$W$2500,$A294))</f>
      </c>
      <c r="BB294">
        <f>IF($A294="","",SUMIFS($BR$2:$BR$2500,$W$2:$W$2500,$A294))</f>
      </c>
      <c r="BC294">
        <f>IF($A294="","",SUMIFS($BS$2:$BS$2500,$W$2:$W$2500,$A294))</f>
      </c>
      <c r="BD294">
        <f>IF($A294="","",SUMIFS($BT$2:$BT$2500,$W$2:$W$2500,$A294))</f>
      </c>
      <c r="BF294">
        <f>IF($Z294="","",INDEX($AO$2:$AO$2000,$Z294))</f>
      </c>
      <c r="BG294">
        <f>IF($Z294="","",INDEX($AP$2:$AP$2000,$Z294))</f>
      </c>
      <c r="BH294">
        <f>IF($Z294="","",INDEX($AQ$2:$AQ$2000,$Z294))</f>
      </c>
      <c r="BI294">
        <f>IF($Z294="","",INDEX($AR$2:$AR$2000,$Z294))</f>
      </c>
      <c r="BJ294">
        <f>IF($Z294="","",INDEX($AS$2:$AS$2000,$Z294))</f>
      </c>
      <c r="BK294">
        <f>IF($Z294="","",INDEX($AT$2:$AT$2000,$Z294))</f>
      </c>
      <c r="BL294">
        <f>IF($Z294="","",INDEX($AU$2:$AU$2000,$Z294))</f>
      </c>
      <c r="BM294">
        <f>IF($Z294="","",INDEX($AV$2:$AV$2000,$Z294))</f>
      </c>
      <c r="BN294">
        <f>IF($Z294="","",INDEX($AW$2:$AW$2000,$Z294))</f>
      </c>
      <c r="BO294">
        <f>IF($Z294="","",INDEX($AX$2:$AX$2000,$Z294))</f>
      </c>
      <c r="BP294">
        <f>IF($Z294="","",INDEX($AY$2:$AY$2000,$Z294))</f>
      </c>
      <c r="BQ294">
        <f>IF($Z294="","",INDEX($AZ$2:$AZ$2000,$Z294))</f>
      </c>
      <c r="BR294">
        <f>IF($Z294="","",INDEX($BA$2:$BA$2000,$Z294))</f>
      </c>
      <c r="BS294">
        <f>IF($Z294="","",INDEX($BB$2:$BB$2000,$Z294))</f>
      </c>
      <c r="BT294">
        <f>IF($Z294="","",INDEX($BC$2:$BC$2000,$Z294))</f>
      </c>
      <c r="BV294">
        <f>IF(OR($A294="",$P294&lt;&gt;"Yes",$AH294="Yes"),"",1+N($AG294))</f>
      </c>
      <c r="BW294">
        <f>IF($A294="","",COUNTIFS($W$2:$W$2500,$A294,$BZ$2:$BZ$2500,"Yes")+COUNTIFS($X$2:$X$2500,$A294,$BY$2:$BY$2500,"Yes"))</f>
      </c>
      <c r="BX294">
        <f>IF(OR($A294="",$P294="Yes"),"",IF(N($BW294)=0,0,1+SUMIFS($CB$2:$CB$2500,$W$2:$W$2500,$A294)+SUMIFS($CA$2:$CA$2500,$X$2:$X$2500,$A294)))</f>
      </c>
      <c r="BY294" t="str">
        <f>IF($Y294="","",INDEX($AH$2:$AH$2000,$Y294)&amp;"")</f>
      </c>
      <c r="BZ294" t="str">
        <f>IF($Z294="","",INDEX($AH$2:$AH$2000,$Z294)&amp;"")</f>
      </c>
      <c r="CA294">
        <f>IF($Y294="","",INDEX($BV$2:$BV$2000,$Y294))</f>
      </c>
      <c r="CB294">
        <f>IF($Z294="","",INDEX($BV$2:$BV$2000,$Z294))</f>
      </c>
    </row>
    <row r="295">
      <c r="A295" t="str">
        <f>IF(TRIM(INDEX(games!$A:$A,ROW()))="","",TRIM(INDEX(games!$A:$A,ROW())))</f>
      </c>
      <c r="B295">
        <f>IF(OR($A295="",INDEX(games!$B:$B,ROW())=""),"",INDEX(games!$B:$B,ROW()))</f>
      </c>
      <c r="C295" t="str">
        <f>IF(OR($A295="",INDEX(games!$C:$C,ROW())=""),"",INDEX(games!$C:$C,ROW()))</f>
      </c>
      <c r="D295">
        <f>IF($A295="","",COUNTIF($W$2:$W$2500,$A295)+COUNTIF($X$2:$X$2500,$A295))</f>
      </c>
      <c r="E295">
        <f>IF($A295="","",IFERROR(MATCH($C295,$R$2:$R$5,0),0))</f>
      </c>
      <c r="F295">
        <f>IF($A295="","",MOD(ROW(),34))</f>
      </c>
      <c r="G295">
        <f>IF($A295="",NA(),IF($C295="Action",$B295,NA()))</f>
      </c>
      <c r="H295">
        <f>IF($A295="",NA(),IF($C295="Action",1+$F295*0.023,NA()))</f>
      </c>
      <c r="I295">
        <f>IF($A295="",NA(),IF($C295="Strategy",$B295,NA()))</f>
      </c>
      <c r="J295">
        <f>IF($A295="",NA(),IF($C295="Strategy",2+$F295*0.023,NA()))</f>
      </c>
      <c r="K295">
        <f>IF($A295="",NA(),IF($C295="Deckbuilder",$B295,NA()))</f>
      </c>
      <c r="L295">
        <f>IF($A295="",NA(),IF($C295="Deckbuilder",3+$F295*0.023,NA()))</f>
      </c>
      <c r="M295">
        <f>IF($A295="",NA(),IF($C295="Traditional",$B295,NA()))</f>
      </c>
      <c r="N295">
        <f>IF($A295="",NA(),IF($C295="Traditional",4+$F295*0.023,NA()))</f>
      </c>
      <c r="O295">
        <f>IF($A295="","",$D295+ROW()/1000000)</f>
      </c>
      <c r="P295" t="str">
        <f>IF(OR($A295="",INDEX(games!$H:$H,ROW())=""),"",INDEX(games!$H:$H,ROW()))</f>
      </c>
      <c r="Q295">
        <f>IF(OR($A295="",$P295&lt;&gt;"Yes"),"",$D295+ROW()/1000000)</f>
      </c>
      <c r="T295">
        <f>IF($Y295="","",INDEX($B$2:$B$2000,$Y295))</f>
      </c>
      <c r="U295">
        <f>IF($Z295="","",INDEX($B$2:$B$2000,$Z295))</f>
      </c>
      <c r="V295">
        <f>IF(OR($T295="",$U295=""),"",$U295-$T295)</f>
      </c>
      <c r="W295" t="str">
        <f>IF(TRIM(INDEX(connections!$A:$A,ROW()))="","",TRIM(INDEX(connections!$A:$A,ROW())))</f>
      </c>
      <c r="X295" t="str">
        <f>IF($W295="","",TRIM(INDEX(connections!$B:$B,ROW())))</f>
      </c>
      <c r="Y295">
        <f>IF($W295="","",IFERROR(MATCH($W295,$A$2:$A$2000,0),""))</f>
      </c>
      <c r="Z295">
        <f>IF($X295="","",IFERROR(MATCH($X295,$A$2:$A$2000,0),""))</f>
      </c>
      <c r="AA295" t="str">
        <f>IF($Y295="","",INDEX($P$2:$P$2000,$Y295))</f>
      </c>
      <c r="AB295" t="str">
        <f>IF($Z295="","",INDEX($P$2:$P$2000,$Z295))</f>
      </c>
      <c r="AC295">
        <f>IF(AND($AA295="Yes",$AB295="Yes"),1,"")</f>
      </c>
      <c r="AD295">
        <f>IF(OR($Y295="",$Z295=""),"",IF(INDEX($C$2:$C$2000,$Y295)=INDEX($C$2:$C$2000,$Z295),0,1))</f>
      </c>
      <c r="AE295">
        <f>IF($AC295&lt;&gt;1,"",IF(AND(INDEX($AG$2:$AG$2000,$Y295)=1,INDEX($AG$2:$AG$2000,$Z295)=1),1,""))</f>
      </c>
      <c r="AG295">
        <f>IF($A295="","",COUNTIFS($W$2:$W$2500,$A295,$AB$2:$AB$2500,"Yes")+COUNTIFS($X$2:$X$2500,$A295,$AA$2:$AA$2500,"Yes"))</f>
      </c>
      <c r="AH295" t="str">
        <f>IF(OR($P295&lt;&gt;"Yes",N($AG295)=0),"",IF(AND($AG295=1,COUNTIFS($W$2:$W$2500,$A295,$AE$2:$AE$2500,1)+COUNTIFS($X$2:$X$2500,$A295,$AE$2:$AE$2500,1)&gt;0),"","Yes"))</f>
      </c>
      <c r="AI295">
        <f>IF($AH295="Yes",$AG295,"")</f>
      </c>
      <c r="AJ295">
        <f>IF($AI295="","",$AI295+ROW()/1000000)</f>
      </c>
      <c r="AK295">
        <f>IF(OR($A295="",$P295="Yes",N($AG295)=0),"",$AG295+ROW()/1000000)</f>
      </c>
      <c r="AL295" t="str">
        <f>IF($A295="","",INDEX(games!$J:$J,ROW())&amp;"")</f>
      </c>
      <c r="AM295">
        <f>IF($A295="","",SUMPRODUCT($AO295:$BD295,'Map Analysis'!$AP$2^{0,1,2,3,4,5,6,7,8,9,10,11,12,13,14,15}))</f>
      </c>
      <c r="AN295">
        <f>IF($A295="","",$AM295+ROW()/10000000)</f>
      </c>
      <c r="AO295">
        <f>IF($A295="","",COUNTIF($W$2:$W$2500,$A295))</f>
      </c>
      <c r="AP295">
        <f>IF($A295="","",SUMIFS($BF$2:$BF$2500,$W$2:$W$2500,$A295))</f>
      </c>
      <c r="AQ295">
        <f>IF($A295="","",SUMIFS($BG$2:$BG$2500,$W$2:$W$2500,$A295))</f>
      </c>
      <c r="AR295">
        <f>IF($A295="","",SUMIFS($BH$2:$BH$2500,$W$2:$W$2500,$A295))</f>
      </c>
      <c r="AS295">
        <f>IF($A295="","",SUMIFS($BI$2:$BI$2500,$W$2:$W$2500,$A295))</f>
      </c>
      <c r="AT295">
        <f>IF($A295="","",SUMIFS($BJ$2:$BJ$2500,$W$2:$W$2500,$A295))</f>
      </c>
      <c r="AU295">
        <f>IF($A295="","",SUMIFS($BK$2:$BK$2500,$W$2:$W$2500,$A295))</f>
      </c>
      <c r="AV295">
        <f>IF($A295="","",SUMIFS($BL$2:$BL$2500,$W$2:$W$2500,$A295))</f>
      </c>
      <c r="AW295">
        <f>IF($A295="","",SUMIFS($BM$2:$BM$2500,$W$2:$W$2500,$A295))</f>
      </c>
      <c r="AX295">
        <f>IF($A295="","",SUMIFS($BN$2:$BN$2500,$W$2:$W$2500,$A295))</f>
      </c>
      <c r="AY295">
        <f>IF($A295="","",SUMIFS($BO$2:$BO$2500,$W$2:$W$2500,$A295))</f>
      </c>
      <c r="AZ295">
        <f>IF($A295="","",SUMIFS($BP$2:$BP$2500,$W$2:$W$2500,$A295))</f>
      </c>
      <c r="BA295">
        <f>IF($A295="","",SUMIFS($BQ$2:$BQ$2500,$W$2:$W$2500,$A295))</f>
      </c>
      <c r="BB295">
        <f>IF($A295="","",SUMIFS($BR$2:$BR$2500,$W$2:$W$2500,$A295))</f>
      </c>
      <c r="BC295">
        <f>IF($A295="","",SUMIFS($BS$2:$BS$2500,$W$2:$W$2500,$A295))</f>
      </c>
      <c r="BD295">
        <f>IF($A295="","",SUMIFS($BT$2:$BT$2500,$W$2:$W$2500,$A295))</f>
      </c>
      <c r="BF295">
        <f>IF($Z295="","",INDEX($AO$2:$AO$2000,$Z295))</f>
      </c>
      <c r="BG295">
        <f>IF($Z295="","",INDEX($AP$2:$AP$2000,$Z295))</f>
      </c>
      <c r="BH295">
        <f>IF($Z295="","",INDEX($AQ$2:$AQ$2000,$Z295))</f>
      </c>
      <c r="BI295">
        <f>IF($Z295="","",INDEX($AR$2:$AR$2000,$Z295))</f>
      </c>
      <c r="BJ295">
        <f>IF($Z295="","",INDEX($AS$2:$AS$2000,$Z295))</f>
      </c>
      <c r="BK295">
        <f>IF($Z295="","",INDEX($AT$2:$AT$2000,$Z295))</f>
      </c>
      <c r="BL295">
        <f>IF($Z295="","",INDEX($AU$2:$AU$2000,$Z295))</f>
      </c>
      <c r="BM295">
        <f>IF($Z295="","",INDEX($AV$2:$AV$2000,$Z295))</f>
      </c>
      <c r="BN295">
        <f>IF($Z295="","",INDEX($AW$2:$AW$2000,$Z295))</f>
      </c>
      <c r="BO295">
        <f>IF($Z295="","",INDEX($AX$2:$AX$2000,$Z295))</f>
      </c>
      <c r="BP295">
        <f>IF($Z295="","",INDEX($AY$2:$AY$2000,$Z295))</f>
      </c>
      <c r="BQ295">
        <f>IF($Z295="","",INDEX($AZ$2:$AZ$2000,$Z295))</f>
      </c>
      <c r="BR295">
        <f>IF($Z295="","",INDEX($BA$2:$BA$2000,$Z295))</f>
      </c>
      <c r="BS295">
        <f>IF($Z295="","",INDEX($BB$2:$BB$2000,$Z295))</f>
      </c>
      <c r="BT295">
        <f>IF($Z295="","",INDEX($BC$2:$BC$2000,$Z295))</f>
      </c>
      <c r="BV295">
        <f>IF(OR($A295="",$P295&lt;&gt;"Yes",$AH295="Yes"),"",1+N($AG295))</f>
      </c>
      <c r="BW295">
        <f>IF($A295="","",COUNTIFS($W$2:$W$2500,$A295,$BZ$2:$BZ$2500,"Yes")+COUNTIFS($X$2:$X$2500,$A295,$BY$2:$BY$2500,"Yes"))</f>
      </c>
      <c r="BX295">
        <f>IF(OR($A295="",$P295="Yes"),"",IF(N($BW295)=0,0,1+SUMIFS($CB$2:$CB$2500,$W$2:$W$2500,$A295)+SUMIFS($CA$2:$CA$2500,$X$2:$X$2500,$A295)))</f>
      </c>
      <c r="BY295" t="str">
        <f>IF($Y295="","",INDEX($AH$2:$AH$2000,$Y295)&amp;"")</f>
      </c>
      <c r="BZ295" t="str">
        <f>IF($Z295="","",INDEX($AH$2:$AH$2000,$Z295)&amp;"")</f>
      </c>
      <c r="CA295">
        <f>IF($Y295="","",INDEX($BV$2:$BV$2000,$Y295))</f>
      </c>
      <c r="CB295">
        <f>IF($Z295="","",INDEX($BV$2:$BV$2000,$Z295))</f>
      </c>
    </row>
    <row r="296">
      <c r="A296" t="str">
        <f>IF(TRIM(INDEX(games!$A:$A,ROW()))="","",TRIM(INDEX(games!$A:$A,ROW())))</f>
      </c>
      <c r="B296">
        <f>IF(OR($A296="",INDEX(games!$B:$B,ROW())=""),"",INDEX(games!$B:$B,ROW()))</f>
      </c>
      <c r="C296" t="str">
        <f>IF(OR($A296="",INDEX(games!$C:$C,ROW())=""),"",INDEX(games!$C:$C,ROW()))</f>
      </c>
      <c r="D296">
        <f>IF($A296="","",COUNTIF($W$2:$W$2500,$A296)+COUNTIF($X$2:$X$2500,$A296))</f>
      </c>
      <c r="E296">
        <f>IF($A296="","",IFERROR(MATCH($C296,$R$2:$R$5,0),0))</f>
      </c>
      <c r="F296">
        <f>IF($A296="","",MOD(ROW(),34))</f>
      </c>
      <c r="G296">
        <f>IF($A296="",NA(),IF($C296="Action",$B296,NA()))</f>
      </c>
      <c r="H296">
        <f>IF($A296="",NA(),IF($C296="Action",1+$F296*0.023,NA()))</f>
      </c>
      <c r="I296">
        <f>IF($A296="",NA(),IF($C296="Strategy",$B296,NA()))</f>
      </c>
      <c r="J296">
        <f>IF($A296="",NA(),IF($C296="Strategy",2+$F296*0.023,NA()))</f>
      </c>
      <c r="K296">
        <f>IF($A296="",NA(),IF($C296="Deckbuilder",$B296,NA()))</f>
      </c>
      <c r="L296">
        <f>IF($A296="",NA(),IF($C296="Deckbuilder",3+$F296*0.023,NA()))</f>
      </c>
      <c r="M296">
        <f>IF($A296="",NA(),IF($C296="Traditional",$B296,NA()))</f>
      </c>
      <c r="N296">
        <f>IF($A296="",NA(),IF($C296="Traditional",4+$F296*0.023,NA()))</f>
      </c>
      <c r="O296">
        <f>IF($A296="","",$D296+ROW()/1000000)</f>
      </c>
      <c r="P296" t="str">
        <f>IF(OR($A296="",INDEX(games!$H:$H,ROW())=""),"",INDEX(games!$H:$H,ROW()))</f>
      </c>
      <c r="Q296">
        <f>IF(OR($A296="",$P296&lt;&gt;"Yes"),"",$D296+ROW()/1000000)</f>
      </c>
      <c r="T296">
        <f>IF($Y296="","",INDEX($B$2:$B$2000,$Y296))</f>
      </c>
      <c r="U296">
        <f>IF($Z296="","",INDEX($B$2:$B$2000,$Z296))</f>
      </c>
      <c r="V296">
        <f>IF(OR($T296="",$U296=""),"",$U296-$T296)</f>
      </c>
      <c r="W296" t="str">
        <f>IF(TRIM(INDEX(connections!$A:$A,ROW()))="","",TRIM(INDEX(connections!$A:$A,ROW())))</f>
      </c>
      <c r="X296" t="str">
        <f>IF($W296="","",TRIM(INDEX(connections!$B:$B,ROW())))</f>
      </c>
      <c r="Y296">
        <f>IF($W296="","",IFERROR(MATCH($W296,$A$2:$A$2000,0),""))</f>
      </c>
      <c r="Z296">
        <f>IF($X296="","",IFERROR(MATCH($X296,$A$2:$A$2000,0),""))</f>
      </c>
      <c r="AA296" t="str">
        <f>IF($Y296="","",INDEX($P$2:$P$2000,$Y296))</f>
      </c>
      <c r="AB296" t="str">
        <f>IF($Z296="","",INDEX($P$2:$P$2000,$Z296))</f>
      </c>
      <c r="AC296">
        <f>IF(AND($AA296="Yes",$AB296="Yes"),1,"")</f>
      </c>
      <c r="AD296">
        <f>IF(OR($Y296="",$Z296=""),"",IF(INDEX($C$2:$C$2000,$Y296)=INDEX($C$2:$C$2000,$Z296),0,1))</f>
      </c>
      <c r="AE296">
        <f>IF($AC296&lt;&gt;1,"",IF(AND(INDEX($AG$2:$AG$2000,$Y296)=1,INDEX($AG$2:$AG$2000,$Z296)=1),1,""))</f>
      </c>
      <c r="AG296">
        <f>IF($A296="","",COUNTIFS($W$2:$W$2500,$A296,$AB$2:$AB$2500,"Yes")+COUNTIFS($X$2:$X$2500,$A296,$AA$2:$AA$2500,"Yes"))</f>
      </c>
      <c r="AH296" t="str">
        <f>IF(OR($P296&lt;&gt;"Yes",N($AG296)=0),"",IF(AND($AG296=1,COUNTIFS($W$2:$W$2500,$A296,$AE$2:$AE$2500,1)+COUNTIFS($X$2:$X$2500,$A296,$AE$2:$AE$2500,1)&gt;0),"","Yes"))</f>
      </c>
      <c r="AI296">
        <f>IF($AH296="Yes",$AG296,"")</f>
      </c>
      <c r="AJ296">
        <f>IF($AI296="","",$AI296+ROW()/1000000)</f>
      </c>
      <c r="AK296">
        <f>IF(OR($A296="",$P296="Yes",N($AG296)=0),"",$AG296+ROW()/1000000)</f>
      </c>
      <c r="AL296" t="str">
        <f>IF($A296="","",INDEX(games!$J:$J,ROW())&amp;"")</f>
      </c>
      <c r="AM296">
        <f>IF($A296="","",SUMPRODUCT($AO296:$BD296,'Map Analysis'!$AP$2^{0,1,2,3,4,5,6,7,8,9,10,11,12,13,14,15}))</f>
      </c>
      <c r="AN296">
        <f>IF($A296="","",$AM296+ROW()/10000000)</f>
      </c>
      <c r="AO296">
        <f>IF($A296="","",COUNTIF($W$2:$W$2500,$A296))</f>
      </c>
      <c r="AP296">
        <f>IF($A296="","",SUMIFS($BF$2:$BF$2500,$W$2:$W$2500,$A296))</f>
      </c>
      <c r="AQ296">
        <f>IF($A296="","",SUMIFS($BG$2:$BG$2500,$W$2:$W$2500,$A296))</f>
      </c>
      <c r="AR296">
        <f>IF($A296="","",SUMIFS($BH$2:$BH$2500,$W$2:$W$2500,$A296))</f>
      </c>
      <c r="AS296">
        <f>IF($A296="","",SUMIFS($BI$2:$BI$2500,$W$2:$W$2500,$A296))</f>
      </c>
      <c r="AT296">
        <f>IF($A296="","",SUMIFS($BJ$2:$BJ$2500,$W$2:$W$2500,$A296))</f>
      </c>
      <c r="AU296">
        <f>IF($A296="","",SUMIFS($BK$2:$BK$2500,$W$2:$W$2500,$A296))</f>
      </c>
      <c r="AV296">
        <f>IF($A296="","",SUMIFS($BL$2:$BL$2500,$W$2:$W$2500,$A296))</f>
      </c>
      <c r="AW296">
        <f>IF($A296="","",SUMIFS($BM$2:$BM$2500,$W$2:$W$2500,$A296))</f>
      </c>
      <c r="AX296">
        <f>IF($A296="","",SUMIFS($BN$2:$BN$2500,$W$2:$W$2500,$A296))</f>
      </c>
      <c r="AY296">
        <f>IF($A296="","",SUMIFS($BO$2:$BO$2500,$W$2:$W$2500,$A296))</f>
      </c>
      <c r="AZ296">
        <f>IF($A296="","",SUMIFS($BP$2:$BP$2500,$W$2:$W$2500,$A296))</f>
      </c>
      <c r="BA296">
        <f>IF($A296="","",SUMIFS($BQ$2:$BQ$2500,$W$2:$W$2500,$A296))</f>
      </c>
      <c r="BB296">
        <f>IF($A296="","",SUMIFS($BR$2:$BR$2500,$W$2:$W$2500,$A296))</f>
      </c>
      <c r="BC296">
        <f>IF($A296="","",SUMIFS($BS$2:$BS$2500,$W$2:$W$2500,$A296))</f>
      </c>
      <c r="BD296">
        <f>IF($A296="","",SUMIFS($BT$2:$BT$2500,$W$2:$W$2500,$A296))</f>
      </c>
      <c r="BF296">
        <f>IF($Z296="","",INDEX($AO$2:$AO$2000,$Z296))</f>
      </c>
      <c r="BG296">
        <f>IF($Z296="","",INDEX($AP$2:$AP$2000,$Z296))</f>
      </c>
      <c r="BH296">
        <f>IF($Z296="","",INDEX($AQ$2:$AQ$2000,$Z296))</f>
      </c>
      <c r="BI296">
        <f>IF($Z296="","",INDEX($AR$2:$AR$2000,$Z296))</f>
      </c>
      <c r="BJ296">
        <f>IF($Z296="","",INDEX($AS$2:$AS$2000,$Z296))</f>
      </c>
      <c r="BK296">
        <f>IF($Z296="","",INDEX($AT$2:$AT$2000,$Z296))</f>
      </c>
      <c r="BL296">
        <f>IF($Z296="","",INDEX($AU$2:$AU$2000,$Z296))</f>
      </c>
      <c r="BM296">
        <f>IF($Z296="","",INDEX($AV$2:$AV$2000,$Z296))</f>
      </c>
      <c r="BN296">
        <f>IF($Z296="","",INDEX($AW$2:$AW$2000,$Z296))</f>
      </c>
      <c r="BO296">
        <f>IF($Z296="","",INDEX($AX$2:$AX$2000,$Z296))</f>
      </c>
      <c r="BP296">
        <f>IF($Z296="","",INDEX($AY$2:$AY$2000,$Z296))</f>
      </c>
      <c r="BQ296">
        <f>IF($Z296="","",INDEX($AZ$2:$AZ$2000,$Z296))</f>
      </c>
      <c r="BR296">
        <f>IF($Z296="","",INDEX($BA$2:$BA$2000,$Z296))</f>
      </c>
      <c r="BS296">
        <f>IF($Z296="","",INDEX($BB$2:$BB$2000,$Z296))</f>
      </c>
      <c r="BT296">
        <f>IF($Z296="","",INDEX($BC$2:$BC$2000,$Z296))</f>
      </c>
      <c r="BV296">
        <f>IF(OR($A296="",$P296&lt;&gt;"Yes",$AH296="Yes"),"",1+N($AG296))</f>
      </c>
      <c r="BW296">
        <f>IF($A296="","",COUNTIFS($W$2:$W$2500,$A296,$BZ$2:$BZ$2500,"Yes")+COUNTIFS($X$2:$X$2500,$A296,$BY$2:$BY$2500,"Yes"))</f>
      </c>
      <c r="BX296">
        <f>IF(OR($A296="",$P296="Yes"),"",IF(N($BW296)=0,0,1+SUMIFS($CB$2:$CB$2500,$W$2:$W$2500,$A296)+SUMIFS($CA$2:$CA$2500,$X$2:$X$2500,$A296)))</f>
      </c>
      <c r="BY296" t="str">
        <f>IF($Y296="","",INDEX($AH$2:$AH$2000,$Y296)&amp;"")</f>
      </c>
      <c r="BZ296" t="str">
        <f>IF($Z296="","",INDEX($AH$2:$AH$2000,$Z296)&amp;"")</f>
      </c>
      <c r="CA296">
        <f>IF($Y296="","",INDEX($BV$2:$BV$2000,$Y296))</f>
      </c>
      <c r="CB296">
        <f>IF($Z296="","",INDEX($BV$2:$BV$2000,$Z296))</f>
      </c>
    </row>
    <row r="297">
      <c r="A297" t="str">
        <f>IF(TRIM(INDEX(games!$A:$A,ROW()))="","",TRIM(INDEX(games!$A:$A,ROW())))</f>
      </c>
      <c r="B297">
        <f>IF(OR($A297="",INDEX(games!$B:$B,ROW())=""),"",INDEX(games!$B:$B,ROW()))</f>
      </c>
      <c r="C297" t="str">
        <f>IF(OR($A297="",INDEX(games!$C:$C,ROW())=""),"",INDEX(games!$C:$C,ROW()))</f>
      </c>
      <c r="D297">
        <f>IF($A297="","",COUNTIF($W$2:$W$2500,$A297)+COUNTIF($X$2:$X$2500,$A297))</f>
      </c>
      <c r="E297">
        <f>IF($A297="","",IFERROR(MATCH($C297,$R$2:$R$5,0),0))</f>
      </c>
      <c r="F297">
        <f>IF($A297="","",MOD(ROW(),34))</f>
      </c>
      <c r="G297">
        <f>IF($A297="",NA(),IF($C297="Action",$B297,NA()))</f>
      </c>
      <c r="H297">
        <f>IF($A297="",NA(),IF($C297="Action",1+$F297*0.023,NA()))</f>
      </c>
      <c r="I297">
        <f>IF($A297="",NA(),IF($C297="Strategy",$B297,NA()))</f>
      </c>
      <c r="J297">
        <f>IF($A297="",NA(),IF($C297="Strategy",2+$F297*0.023,NA()))</f>
      </c>
      <c r="K297">
        <f>IF($A297="",NA(),IF($C297="Deckbuilder",$B297,NA()))</f>
      </c>
      <c r="L297">
        <f>IF($A297="",NA(),IF($C297="Deckbuilder",3+$F297*0.023,NA()))</f>
      </c>
      <c r="M297">
        <f>IF($A297="",NA(),IF($C297="Traditional",$B297,NA()))</f>
      </c>
      <c r="N297">
        <f>IF($A297="",NA(),IF($C297="Traditional",4+$F297*0.023,NA()))</f>
      </c>
      <c r="O297">
        <f>IF($A297="","",$D297+ROW()/1000000)</f>
      </c>
      <c r="P297" t="str">
        <f>IF(OR($A297="",INDEX(games!$H:$H,ROW())=""),"",INDEX(games!$H:$H,ROW()))</f>
      </c>
      <c r="Q297">
        <f>IF(OR($A297="",$P297&lt;&gt;"Yes"),"",$D297+ROW()/1000000)</f>
      </c>
      <c r="T297">
        <f>IF($Y297="","",INDEX($B$2:$B$2000,$Y297))</f>
      </c>
      <c r="U297">
        <f>IF($Z297="","",INDEX($B$2:$B$2000,$Z297))</f>
      </c>
      <c r="V297">
        <f>IF(OR($T297="",$U297=""),"",$U297-$T297)</f>
      </c>
      <c r="W297" t="str">
        <f>IF(TRIM(INDEX(connections!$A:$A,ROW()))="","",TRIM(INDEX(connections!$A:$A,ROW())))</f>
      </c>
      <c r="X297" t="str">
        <f>IF($W297="","",TRIM(INDEX(connections!$B:$B,ROW())))</f>
      </c>
      <c r="Y297">
        <f>IF($W297="","",IFERROR(MATCH($W297,$A$2:$A$2000,0),""))</f>
      </c>
      <c r="Z297">
        <f>IF($X297="","",IFERROR(MATCH($X297,$A$2:$A$2000,0),""))</f>
      </c>
      <c r="AA297" t="str">
        <f>IF($Y297="","",INDEX($P$2:$P$2000,$Y297))</f>
      </c>
      <c r="AB297" t="str">
        <f>IF($Z297="","",INDEX($P$2:$P$2000,$Z297))</f>
      </c>
      <c r="AC297">
        <f>IF(AND($AA297="Yes",$AB297="Yes"),1,"")</f>
      </c>
      <c r="AD297">
        <f>IF(OR($Y297="",$Z297=""),"",IF(INDEX($C$2:$C$2000,$Y297)=INDEX($C$2:$C$2000,$Z297),0,1))</f>
      </c>
      <c r="AE297">
        <f>IF($AC297&lt;&gt;1,"",IF(AND(INDEX($AG$2:$AG$2000,$Y297)=1,INDEX($AG$2:$AG$2000,$Z297)=1),1,""))</f>
      </c>
      <c r="AG297">
        <f>IF($A297="","",COUNTIFS($W$2:$W$2500,$A297,$AB$2:$AB$2500,"Yes")+COUNTIFS($X$2:$X$2500,$A297,$AA$2:$AA$2500,"Yes"))</f>
      </c>
      <c r="AH297" t="str">
        <f>IF(OR($P297&lt;&gt;"Yes",N($AG297)=0),"",IF(AND($AG297=1,COUNTIFS($W$2:$W$2500,$A297,$AE$2:$AE$2500,1)+COUNTIFS($X$2:$X$2500,$A297,$AE$2:$AE$2500,1)&gt;0),"","Yes"))</f>
      </c>
      <c r="AI297">
        <f>IF($AH297="Yes",$AG297,"")</f>
      </c>
      <c r="AJ297">
        <f>IF($AI297="","",$AI297+ROW()/1000000)</f>
      </c>
      <c r="AK297">
        <f>IF(OR($A297="",$P297="Yes",N($AG297)=0),"",$AG297+ROW()/1000000)</f>
      </c>
      <c r="AL297" t="str">
        <f>IF($A297="","",INDEX(games!$J:$J,ROW())&amp;"")</f>
      </c>
      <c r="AM297">
        <f>IF($A297="","",SUMPRODUCT($AO297:$BD297,'Map Analysis'!$AP$2^{0,1,2,3,4,5,6,7,8,9,10,11,12,13,14,15}))</f>
      </c>
      <c r="AN297">
        <f>IF($A297="","",$AM297+ROW()/10000000)</f>
      </c>
      <c r="AO297">
        <f>IF($A297="","",COUNTIF($W$2:$W$2500,$A297))</f>
      </c>
      <c r="AP297">
        <f>IF($A297="","",SUMIFS($BF$2:$BF$2500,$W$2:$W$2500,$A297))</f>
      </c>
      <c r="AQ297">
        <f>IF($A297="","",SUMIFS($BG$2:$BG$2500,$W$2:$W$2500,$A297))</f>
      </c>
      <c r="AR297">
        <f>IF($A297="","",SUMIFS($BH$2:$BH$2500,$W$2:$W$2500,$A297))</f>
      </c>
      <c r="AS297">
        <f>IF($A297="","",SUMIFS($BI$2:$BI$2500,$W$2:$W$2500,$A297))</f>
      </c>
      <c r="AT297">
        <f>IF($A297="","",SUMIFS($BJ$2:$BJ$2500,$W$2:$W$2500,$A297))</f>
      </c>
      <c r="AU297">
        <f>IF($A297="","",SUMIFS($BK$2:$BK$2500,$W$2:$W$2500,$A297))</f>
      </c>
      <c r="AV297">
        <f>IF($A297="","",SUMIFS($BL$2:$BL$2500,$W$2:$W$2500,$A297))</f>
      </c>
      <c r="AW297">
        <f>IF($A297="","",SUMIFS($BM$2:$BM$2500,$W$2:$W$2500,$A297))</f>
      </c>
      <c r="AX297">
        <f>IF($A297="","",SUMIFS($BN$2:$BN$2500,$W$2:$W$2500,$A297))</f>
      </c>
      <c r="AY297">
        <f>IF($A297="","",SUMIFS($BO$2:$BO$2500,$W$2:$W$2500,$A297))</f>
      </c>
      <c r="AZ297">
        <f>IF($A297="","",SUMIFS($BP$2:$BP$2500,$W$2:$W$2500,$A297))</f>
      </c>
      <c r="BA297">
        <f>IF($A297="","",SUMIFS($BQ$2:$BQ$2500,$W$2:$W$2500,$A297))</f>
      </c>
      <c r="BB297">
        <f>IF($A297="","",SUMIFS($BR$2:$BR$2500,$W$2:$W$2500,$A297))</f>
      </c>
      <c r="BC297">
        <f>IF($A297="","",SUMIFS($BS$2:$BS$2500,$W$2:$W$2500,$A297))</f>
      </c>
      <c r="BD297">
        <f>IF($A297="","",SUMIFS($BT$2:$BT$2500,$W$2:$W$2500,$A297))</f>
      </c>
      <c r="BF297">
        <f>IF($Z297="","",INDEX($AO$2:$AO$2000,$Z297))</f>
      </c>
      <c r="BG297">
        <f>IF($Z297="","",INDEX($AP$2:$AP$2000,$Z297))</f>
      </c>
      <c r="BH297">
        <f>IF($Z297="","",INDEX($AQ$2:$AQ$2000,$Z297))</f>
      </c>
      <c r="BI297">
        <f>IF($Z297="","",INDEX($AR$2:$AR$2000,$Z297))</f>
      </c>
      <c r="BJ297">
        <f>IF($Z297="","",INDEX($AS$2:$AS$2000,$Z297))</f>
      </c>
      <c r="BK297">
        <f>IF($Z297="","",INDEX($AT$2:$AT$2000,$Z297))</f>
      </c>
      <c r="BL297">
        <f>IF($Z297="","",INDEX($AU$2:$AU$2000,$Z297))</f>
      </c>
      <c r="BM297">
        <f>IF($Z297="","",INDEX($AV$2:$AV$2000,$Z297))</f>
      </c>
      <c r="BN297">
        <f>IF($Z297="","",INDEX($AW$2:$AW$2000,$Z297))</f>
      </c>
      <c r="BO297">
        <f>IF($Z297="","",INDEX($AX$2:$AX$2000,$Z297))</f>
      </c>
      <c r="BP297">
        <f>IF($Z297="","",INDEX($AY$2:$AY$2000,$Z297))</f>
      </c>
      <c r="BQ297">
        <f>IF($Z297="","",INDEX($AZ$2:$AZ$2000,$Z297))</f>
      </c>
      <c r="BR297">
        <f>IF($Z297="","",INDEX($BA$2:$BA$2000,$Z297))</f>
      </c>
      <c r="BS297">
        <f>IF($Z297="","",INDEX($BB$2:$BB$2000,$Z297))</f>
      </c>
      <c r="BT297">
        <f>IF($Z297="","",INDEX($BC$2:$BC$2000,$Z297))</f>
      </c>
      <c r="BV297">
        <f>IF(OR($A297="",$P297&lt;&gt;"Yes",$AH297="Yes"),"",1+N($AG297))</f>
      </c>
      <c r="BW297">
        <f>IF($A297="","",COUNTIFS($W$2:$W$2500,$A297,$BZ$2:$BZ$2500,"Yes")+COUNTIFS($X$2:$X$2500,$A297,$BY$2:$BY$2500,"Yes"))</f>
      </c>
      <c r="BX297">
        <f>IF(OR($A297="",$P297="Yes"),"",IF(N($BW297)=0,0,1+SUMIFS($CB$2:$CB$2500,$W$2:$W$2500,$A297)+SUMIFS($CA$2:$CA$2500,$X$2:$X$2500,$A297)))</f>
      </c>
      <c r="BY297" t="str">
        <f>IF($Y297="","",INDEX($AH$2:$AH$2000,$Y297)&amp;"")</f>
      </c>
      <c r="BZ297" t="str">
        <f>IF($Z297="","",INDEX($AH$2:$AH$2000,$Z297)&amp;"")</f>
      </c>
      <c r="CA297">
        <f>IF($Y297="","",INDEX($BV$2:$BV$2000,$Y297))</f>
      </c>
      <c r="CB297">
        <f>IF($Z297="","",INDEX($BV$2:$BV$2000,$Z297))</f>
      </c>
    </row>
    <row r="298">
      <c r="A298" t="str">
        <f>IF(TRIM(INDEX(games!$A:$A,ROW()))="","",TRIM(INDEX(games!$A:$A,ROW())))</f>
      </c>
      <c r="B298">
        <f>IF(OR($A298="",INDEX(games!$B:$B,ROW())=""),"",INDEX(games!$B:$B,ROW()))</f>
      </c>
      <c r="C298" t="str">
        <f>IF(OR($A298="",INDEX(games!$C:$C,ROW())=""),"",INDEX(games!$C:$C,ROW()))</f>
      </c>
      <c r="D298">
        <f>IF($A298="","",COUNTIF($W$2:$W$2500,$A298)+COUNTIF($X$2:$X$2500,$A298))</f>
      </c>
      <c r="E298">
        <f>IF($A298="","",IFERROR(MATCH($C298,$R$2:$R$5,0),0))</f>
      </c>
      <c r="F298">
        <f>IF($A298="","",MOD(ROW(),34))</f>
      </c>
      <c r="G298">
        <f>IF($A298="",NA(),IF($C298="Action",$B298,NA()))</f>
      </c>
      <c r="H298">
        <f>IF($A298="",NA(),IF($C298="Action",1+$F298*0.023,NA()))</f>
      </c>
      <c r="I298">
        <f>IF($A298="",NA(),IF($C298="Strategy",$B298,NA()))</f>
      </c>
      <c r="J298">
        <f>IF($A298="",NA(),IF($C298="Strategy",2+$F298*0.023,NA()))</f>
      </c>
      <c r="K298">
        <f>IF($A298="",NA(),IF($C298="Deckbuilder",$B298,NA()))</f>
      </c>
      <c r="L298">
        <f>IF($A298="",NA(),IF($C298="Deckbuilder",3+$F298*0.023,NA()))</f>
      </c>
      <c r="M298">
        <f>IF($A298="",NA(),IF($C298="Traditional",$B298,NA()))</f>
      </c>
      <c r="N298">
        <f>IF($A298="",NA(),IF($C298="Traditional",4+$F298*0.023,NA()))</f>
      </c>
      <c r="O298">
        <f>IF($A298="","",$D298+ROW()/1000000)</f>
      </c>
      <c r="P298" t="str">
        <f>IF(OR($A298="",INDEX(games!$H:$H,ROW())=""),"",INDEX(games!$H:$H,ROW()))</f>
      </c>
      <c r="Q298">
        <f>IF(OR($A298="",$P298&lt;&gt;"Yes"),"",$D298+ROW()/1000000)</f>
      </c>
      <c r="T298">
        <f>IF($Y298="","",INDEX($B$2:$B$2000,$Y298))</f>
      </c>
      <c r="U298">
        <f>IF($Z298="","",INDEX($B$2:$B$2000,$Z298))</f>
      </c>
      <c r="V298">
        <f>IF(OR($T298="",$U298=""),"",$U298-$T298)</f>
      </c>
      <c r="W298" t="str">
        <f>IF(TRIM(INDEX(connections!$A:$A,ROW()))="","",TRIM(INDEX(connections!$A:$A,ROW())))</f>
      </c>
      <c r="X298" t="str">
        <f>IF($W298="","",TRIM(INDEX(connections!$B:$B,ROW())))</f>
      </c>
      <c r="Y298">
        <f>IF($W298="","",IFERROR(MATCH($W298,$A$2:$A$2000,0),""))</f>
      </c>
      <c r="Z298">
        <f>IF($X298="","",IFERROR(MATCH($X298,$A$2:$A$2000,0),""))</f>
      </c>
      <c r="AA298" t="str">
        <f>IF($Y298="","",INDEX($P$2:$P$2000,$Y298))</f>
      </c>
      <c r="AB298" t="str">
        <f>IF($Z298="","",INDEX($P$2:$P$2000,$Z298))</f>
      </c>
      <c r="AC298">
        <f>IF(AND($AA298="Yes",$AB298="Yes"),1,"")</f>
      </c>
      <c r="AD298">
        <f>IF(OR($Y298="",$Z298=""),"",IF(INDEX($C$2:$C$2000,$Y298)=INDEX($C$2:$C$2000,$Z298),0,1))</f>
      </c>
      <c r="AE298">
        <f>IF($AC298&lt;&gt;1,"",IF(AND(INDEX($AG$2:$AG$2000,$Y298)=1,INDEX($AG$2:$AG$2000,$Z298)=1),1,""))</f>
      </c>
      <c r="AG298">
        <f>IF($A298="","",COUNTIFS($W$2:$W$2500,$A298,$AB$2:$AB$2500,"Yes")+COUNTIFS($X$2:$X$2500,$A298,$AA$2:$AA$2500,"Yes"))</f>
      </c>
      <c r="AH298" t="str">
        <f>IF(OR($P298&lt;&gt;"Yes",N($AG298)=0),"",IF(AND($AG298=1,COUNTIFS($W$2:$W$2500,$A298,$AE$2:$AE$2500,1)+COUNTIFS($X$2:$X$2500,$A298,$AE$2:$AE$2500,1)&gt;0),"","Yes"))</f>
      </c>
      <c r="AI298">
        <f>IF($AH298="Yes",$AG298,"")</f>
      </c>
      <c r="AJ298">
        <f>IF($AI298="","",$AI298+ROW()/1000000)</f>
      </c>
      <c r="AK298">
        <f>IF(OR($A298="",$P298="Yes",N($AG298)=0),"",$AG298+ROW()/1000000)</f>
      </c>
      <c r="AL298" t="str">
        <f>IF($A298="","",INDEX(games!$J:$J,ROW())&amp;"")</f>
      </c>
      <c r="AM298">
        <f>IF($A298="","",SUMPRODUCT($AO298:$BD298,'Map Analysis'!$AP$2^{0,1,2,3,4,5,6,7,8,9,10,11,12,13,14,15}))</f>
      </c>
      <c r="AN298">
        <f>IF($A298="","",$AM298+ROW()/10000000)</f>
      </c>
      <c r="AO298">
        <f>IF($A298="","",COUNTIF($W$2:$W$2500,$A298))</f>
      </c>
      <c r="AP298">
        <f>IF($A298="","",SUMIFS($BF$2:$BF$2500,$W$2:$W$2500,$A298))</f>
      </c>
      <c r="AQ298">
        <f>IF($A298="","",SUMIFS($BG$2:$BG$2500,$W$2:$W$2500,$A298))</f>
      </c>
      <c r="AR298">
        <f>IF($A298="","",SUMIFS($BH$2:$BH$2500,$W$2:$W$2500,$A298))</f>
      </c>
      <c r="AS298">
        <f>IF($A298="","",SUMIFS($BI$2:$BI$2500,$W$2:$W$2500,$A298))</f>
      </c>
      <c r="AT298">
        <f>IF($A298="","",SUMIFS($BJ$2:$BJ$2500,$W$2:$W$2500,$A298))</f>
      </c>
      <c r="AU298">
        <f>IF($A298="","",SUMIFS($BK$2:$BK$2500,$W$2:$W$2500,$A298))</f>
      </c>
      <c r="AV298">
        <f>IF($A298="","",SUMIFS($BL$2:$BL$2500,$W$2:$W$2500,$A298))</f>
      </c>
      <c r="AW298">
        <f>IF($A298="","",SUMIFS($BM$2:$BM$2500,$W$2:$W$2500,$A298))</f>
      </c>
      <c r="AX298">
        <f>IF($A298="","",SUMIFS($BN$2:$BN$2500,$W$2:$W$2500,$A298))</f>
      </c>
      <c r="AY298">
        <f>IF($A298="","",SUMIFS($BO$2:$BO$2500,$W$2:$W$2500,$A298))</f>
      </c>
      <c r="AZ298">
        <f>IF($A298="","",SUMIFS($BP$2:$BP$2500,$W$2:$W$2500,$A298))</f>
      </c>
      <c r="BA298">
        <f>IF($A298="","",SUMIFS($BQ$2:$BQ$2500,$W$2:$W$2500,$A298))</f>
      </c>
      <c r="BB298">
        <f>IF($A298="","",SUMIFS($BR$2:$BR$2500,$W$2:$W$2500,$A298))</f>
      </c>
      <c r="BC298">
        <f>IF($A298="","",SUMIFS($BS$2:$BS$2500,$W$2:$W$2500,$A298))</f>
      </c>
      <c r="BD298">
        <f>IF($A298="","",SUMIFS($BT$2:$BT$2500,$W$2:$W$2500,$A298))</f>
      </c>
      <c r="BF298">
        <f>IF($Z298="","",INDEX($AO$2:$AO$2000,$Z298))</f>
      </c>
      <c r="BG298">
        <f>IF($Z298="","",INDEX($AP$2:$AP$2000,$Z298))</f>
      </c>
      <c r="BH298">
        <f>IF($Z298="","",INDEX($AQ$2:$AQ$2000,$Z298))</f>
      </c>
      <c r="BI298">
        <f>IF($Z298="","",INDEX($AR$2:$AR$2000,$Z298))</f>
      </c>
      <c r="BJ298">
        <f>IF($Z298="","",INDEX($AS$2:$AS$2000,$Z298))</f>
      </c>
      <c r="BK298">
        <f>IF($Z298="","",INDEX($AT$2:$AT$2000,$Z298))</f>
      </c>
      <c r="BL298">
        <f>IF($Z298="","",INDEX($AU$2:$AU$2000,$Z298))</f>
      </c>
      <c r="BM298">
        <f>IF($Z298="","",INDEX($AV$2:$AV$2000,$Z298))</f>
      </c>
      <c r="BN298">
        <f>IF($Z298="","",INDEX($AW$2:$AW$2000,$Z298))</f>
      </c>
      <c r="BO298">
        <f>IF($Z298="","",INDEX($AX$2:$AX$2000,$Z298))</f>
      </c>
      <c r="BP298">
        <f>IF($Z298="","",INDEX($AY$2:$AY$2000,$Z298))</f>
      </c>
      <c r="BQ298">
        <f>IF($Z298="","",INDEX($AZ$2:$AZ$2000,$Z298))</f>
      </c>
      <c r="BR298">
        <f>IF($Z298="","",INDEX($BA$2:$BA$2000,$Z298))</f>
      </c>
      <c r="BS298">
        <f>IF($Z298="","",INDEX($BB$2:$BB$2000,$Z298))</f>
      </c>
      <c r="BT298">
        <f>IF($Z298="","",INDEX($BC$2:$BC$2000,$Z298))</f>
      </c>
      <c r="BV298">
        <f>IF(OR($A298="",$P298&lt;&gt;"Yes",$AH298="Yes"),"",1+N($AG298))</f>
      </c>
      <c r="BW298">
        <f>IF($A298="","",COUNTIFS($W$2:$W$2500,$A298,$BZ$2:$BZ$2500,"Yes")+COUNTIFS($X$2:$X$2500,$A298,$BY$2:$BY$2500,"Yes"))</f>
      </c>
      <c r="BX298">
        <f>IF(OR($A298="",$P298="Yes"),"",IF(N($BW298)=0,0,1+SUMIFS($CB$2:$CB$2500,$W$2:$W$2500,$A298)+SUMIFS($CA$2:$CA$2500,$X$2:$X$2500,$A298)))</f>
      </c>
      <c r="BY298" t="str">
        <f>IF($Y298="","",INDEX($AH$2:$AH$2000,$Y298)&amp;"")</f>
      </c>
      <c r="BZ298" t="str">
        <f>IF($Z298="","",INDEX($AH$2:$AH$2000,$Z298)&amp;"")</f>
      </c>
      <c r="CA298">
        <f>IF($Y298="","",INDEX($BV$2:$BV$2000,$Y298))</f>
      </c>
      <c r="CB298">
        <f>IF($Z298="","",INDEX($BV$2:$BV$2000,$Z298))</f>
      </c>
    </row>
    <row r="299">
      <c r="A299" t="str">
        <f>IF(TRIM(INDEX(games!$A:$A,ROW()))="","",TRIM(INDEX(games!$A:$A,ROW())))</f>
      </c>
      <c r="B299">
        <f>IF(OR($A299="",INDEX(games!$B:$B,ROW())=""),"",INDEX(games!$B:$B,ROW()))</f>
      </c>
      <c r="C299" t="str">
        <f>IF(OR($A299="",INDEX(games!$C:$C,ROW())=""),"",INDEX(games!$C:$C,ROW()))</f>
      </c>
      <c r="D299">
        <f>IF($A299="","",COUNTIF($W$2:$W$2500,$A299)+COUNTIF($X$2:$X$2500,$A299))</f>
      </c>
      <c r="E299">
        <f>IF($A299="","",IFERROR(MATCH($C299,$R$2:$R$5,0),0))</f>
      </c>
      <c r="F299">
        <f>IF($A299="","",MOD(ROW(),34))</f>
      </c>
      <c r="G299">
        <f>IF($A299="",NA(),IF($C299="Action",$B299,NA()))</f>
      </c>
      <c r="H299">
        <f>IF($A299="",NA(),IF($C299="Action",1+$F299*0.023,NA()))</f>
      </c>
      <c r="I299">
        <f>IF($A299="",NA(),IF($C299="Strategy",$B299,NA()))</f>
      </c>
      <c r="J299">
        <f>IF($A299="",NA(),IF($C299="Strategy",2+$F299*0.023,NA()))</f>
      </c>
      <c r="K299">
        <f>IF($A299="",NA(),IF($C299="Deckbuilder",$B299,NA()))</f>
      </c>
      <c r="L299">
        <f>IF($A299="",NA(),IF($C299="Deckbuilder",3+$F299*0.023,NA()))</f>
      </c>
      <c r="M299">
        <f>IF($A299="",NA(),IF($C299="Traditional",$B299,NA()))</f>
      </c>
      <c r="N299">
        <f>IF($A299="",NA(),IF($C299="Traditional",4+$F299*0.023,NA()))</f>
      </c>
      <c r="O299">
        <f>IF($A299="","",$D299+ROW()/1000000)</f>
      </c>
      <c r="P299" t="str">
        <f>IF(OR($A299="",INDEX(games!$H:$H,ROW())=""),"",INDEX(games!$H:$H,ROW()))</f>
      </c>
      <c r="Q299">
        <f>IF(OR($A299="",$P299&lt;&gt;"Yes"),"",$D299+ROW()/1000000)</f>
      </c>
      <c r="T299">
        <f>IF($Y299="","",INDEX($B$2:$B$2000,$Y299))</f>
      </c>
      <c r="U299">
        <f>IF($Z299="","",INDEX($B$2:$B$2000,$Z299))</f>
      </c>
      <c r="V299">
        <f>IF(OR($T299="",$U299=""),"",$U299-$T299)</f>
      </c>
      <c r="W299" t="str">
        <f>IF(TRIM(INDEX(connections!$A:$A,ROW()))="","",TRIM(INDEX(connections!$A:$A,ROW())))</f>
      </c>
      <c r="X299" t="str">
        <f>IF($W299="","",TRIM(INDEX(connections!$B:$B,ROW())))</f>
      </c>
      <c r="Y299">
        <f>IF($W299="","",IFERROR(MATCH($W299,$A$2:$A$2000,0),""))</f>
      </c>
      <c r="Z299">
        <f>IF($X299="","",IFERROR(MATCH($X299,$A$2:$A$2000,0),""))</f>
      </c>
      <c r="AA299" t="str">
        <f>IF($Y299="","",INDEX($P$2:$P$2000,$Y299))</f>
      </c>
      <c r="AB299" t="str">
        <f>IF($Z299="","",INDEX($P$2:$P$2000,$Z299))</f>
      </c>
      <c r="AC299">
        <f>IF(AND($AA299="Yes",$AB299="Yes"),1,"")</f>
      </c>
      <c r="AD299">
        <f>IF(OR($Y299="",$Z299=""),"",IF(INDEX($C$2:$C$2000,$Y299)=INDEX($C$2:$C$2000,$Z299),0,1))</f>
      </c>
      <c r="AE299">
        <f>IF($AC299&lt;&gt;1,"",IF(AND(INDEX($AG$2:$AG$2000,$Y299)=1,INDEX($AG$2:$AG$2000,$Z299)=1),1,""))</f>
      </c>
      <c r="AG299">
        <f>IF($A299="","",COUNTIFS($W$2:$W$2500,$A299,$AB$2:$AB$2500,"Yes")+COUNTIFS($X$2:$X$2500,$A299,$AA$2:$AA$2500,"Yes"))</f>
      </c>
      <c r="AH299" t="str">
        <f>IF(OR($P299&lt;&gt;"Yes",N($AG299)=0),"",IF(AND($AG299=1,COUNTIFS($W$2:$W$2500,$A299,$AE$2:$AE$2500,1)+COUNTIFS($X$2:$X$2500,$A299,$AE$2:$AE$2500,1)&gt;0),"","Yes"))</f>
      </c>
      <c r="AI299">
        <f>IF($AH299="Yes",$AG299,"")</f>
      </c>
      <c r="AJ299">
        <f>IF($AI299="","",$AI299+ROW()/1000000)</f>
      </c>
      <c r="AK299">
        <f>IF(OR($A299="",$P299="Yes",N($AG299)=0),"",$AG299+ROW()/1000000)</f>
      </c>
      <c r="AL299" t="str">
        <f>IF($A299="","",INDEX(games!$J:$J,ROW())&amp;"")</f>
      </c>
      <c r="AM299">
        <f>IF($A299="","",SUMPRODUCT($AO299:$BD299,'Map Analysis'!$AP$2^{0,1,2,3,4,5,6,7,8,9,10,11,12,13,14,15}))</f>
      </c>
      <c r="AN299">
        <f>IF($A299="","",$AM299+ROW()/10000000)</f>
      </c>
      <c r="AO299">
        <f>IF($A299="","",COUNTIF($W$2:$W$2500,$A299))</f>
      </c>
      <c r="AP299">
        <f>IF($A299="","",SUMIFS($BF$2:$BF$2500,$W$2:$W$2500,$A299))</f>
      </c>
      <c r="AQ299">
        <f>IF($A299="","",SUMIFS($BG$2:$BG$2500,$W$2:$W$2500,$A299))</f>
      </c>
      <c r="AR299">
        <f>IF($A299="","",SUMIFS($BH$2:$BH$2500,$W$2:$W$2500,$A299))</f>
      </c>
      <c r="AS299">
        <f>IF($A299="","",SUMIFS($BI$2:$BI$2500,$W$2:$W$2500,$A299))</f>
      </c>
      <c r="AT299">
        <f>IF($A299="","",SUMIFS($BJ$2:$BJ$2500,$W$2:$W$2500,$A299))</f>
      </c>
      <c r="AU299">
        <f>IF($A299="","",SUMIFS($BK$2:$BK$2500,$W$2:$W$2500,$A299))</f>
      </c>
      <c r="AV299">
        <f>IF($A299="","",SUMIFS($BL$2:$BL$2500,$W$2:$W$2500,$A299))</f>
      </c>
      <c r="AW299">
        <f>IF($A299="","",SUMIFS($BM$2:$BM$2500,$W$2:$W$2500,$A299))</f>
      </c>
      <c r="AX299">
        <f>IF($A299="","",SUMIFS($BN$2:$BN$2500,$W$2:$W$2500,$A299))</f>
      </c>
      <c r="AY299">
        <f>IF($A299="","",SUMIFS($BO$2:$BO$2500,$W$2:$W$2500,$A299))</f>
      </c>
      <c r="AZ299">
        <f>IF($A299="","",SUMIFS($BP$2:$BP$2500,$W$2:$W$2500,$A299))</f>
      </c>
      <c r="BA299">
        <f>IF($A299="","",SUMIFS($BQ$2:$BQ$2500,$W$2:$W$2500,$A299))</f>
      </c>
      <c r="BB299">
        <f>IF($A299="","",SUMIFS($BR$2:$BR$2500,$W$2:$W$2500,$A299))</f>
      </c>
      <c r="BC299">
        <f>IF($A299="","",SUMIFS($BS$2:$BS$2500,$W$2:$W$2500,$A299))</f>
      </c>
      <c r="BD299">
        <f>IF($A299="","",SUMIFS($BT$2:$BT$2500,$W$2:$W$2500,$A299))</f>
      </c>
      <c r="BF299">
        <f>IF($Z299="","",INDEX($AO$2:$AO$2000,$Z299))</f>
      </c>
      <c r="BG299">
        <f>IF($Z299="","",INDEX($AP$2:$AP$2000,$Z299))</f>
      </c>
      <c r="BH299">
        <f>IF($Z299="","",INDEX($AQ$2:$AQ$2000,$Z299))</f>
      </c>
      <c r="BI299">
        <f>IF($Z299="","",INDEX($AR$2:$AR$2000,$Z299))</f>
      </c>
      <c r="BJ299">
        <f>IF($Z299="","",INDEX($AS$2:$AS$2000,$Z299))</f>
      </c>
      <c r="BK299">
        <f>IF($Z299="","",INDEX($AT$2:$AT$2000,$Z299))</f>
      </c>
      <c r="BL299">
        <f>IF($Z299="","",INDEX($AU$2:$AU$2000,$Z299))</f>
      </c>
      <c r="BM299">
        <f>IF($Z299="","",INDEX($AV$2:$AV$2000,$Z299))</f>
      </c>
      <c r="BN299">
        <f>IF($Z299="","",INDEX($AW$2:$AW$2000,$Z299))</f>
      </c>
      <c r="BO299">
        <f>IF($Z299="","",INDEX($AX$2:$AX$2000,$Z299))</f>
      </c>
      <c r="BP299">
        <f>IF($Z299="","",INDEX($AY$2:$AY$2000,$Z299))</f>
      </c>
      <c r="BQ299">
        <f>IF($Z299="","",INDEX($AZ$2:$AZ$2000,$Z299))</f>
      </c>
      <c r="BR299">
        <f>IF($Z299="","",INDEX($BA$2:$BA$2000,$Z299))</f>
      </c>
      <c r="BS299">
        <f>IF($Z299="","",INDEX($BB$2:$BB$2000,$Z299))</f>
      </c>
      <c r="BT299">
        <f>IF($Z299="","",INDEX($BC$2:$BC$2000,$Z299))</f>
      </c>
      <c r="BV299">
        <f>IF(OR($A299="",$P299&lt;&gt;"Yes",$AH299="Yes"),"",1+N($AG299))</f>
      </c>
      <c r="BW299">
        <f>IF($A299="","",COUNTIFS($W$2:$W$2500,$A299,$BZ$2:$BZ$2500,"Yes")+COUNTIFS($X$2:$X$2500,$A299,$BY$2:$BY$2500,"Yes"))</f>
      </c>
      <c r="BX299">
        <f>IF(OR($A299="",$P299="Yes"),"",IF(N($BW299)=0,0,1+SUMIFS($CB$2:$CB$2500,$W$2:$W$2500,$A299)+SUMIFS($CA$2:$CA$2500,$X$2:$X$2500,$A299)))</f>
      </c>
      <c r="BY299" t="str">
        <f>IF($Y299="","",INDEX($AH$2:$AH$2000,$Y299)&amp;"")</f>
      </c>
      <c r="BZ299" t="str">
        <f>IF($Z299="","",INDEX($AH$2:$AH$2000,$Z299)&amp;"")</f>
      </c>
      <c r="CA299">
        <f>IF($Y299="","",INDEX($BV$2:$BV$2000,$Y299))</f>
      </c>
      <c r="CB299">
        <f>IF($Z299="","",INDEX($BV$2:$BV$2000,$Z299))</f>
      </c>
    </row>
    <row r="300">
      <c r="A300" t="str">
        <f>IF(TRIM(INDEX(games!$A:$A,ROW()))="","",TRIM(INDEX(games!$A:$A,ROW())))</f>
      </c>
      <c r="B300">
        <f>IF(OR($A300="",INDEX(games!$B:$B,ROW())=""),"",INDEX(games!$B:$B,ROW()))</f>
      </c>
      <c r="C300" t="str">
        <f>IF(OR($A300="",INDEX(games!$C:$C,ROW())=""),"",INDEX(games!$C:$C,ROW()))</f>
      </c>
      <c r="D300">
        <f>IF($A300="","",COUNTIF($W$2:$W$2500,$A300)+COUNTIF($X$2:$X$2500,$A300))</f>
      </c>
      <c r="E300">
        <f>IF($A300="","",IFERROR(MATCH($C300,$R$2:$R$5,0),0))</f>
      </c>
      <c r="F300">
        <f>IF($A300="","",MOD(ROW(),34))</f>
      </c>
      <c r="G300">
        <f>IF($A300="",NA(),IF($C300="Action",$B300,NA()))</f>
      </c>
      <c r="H300">
        <f>IF($A300="",NA(),IF($C300="Action",1+$F300*0.023,NA()))</f>
      </c>
      <c r="I300">
        <f>IF($A300="",NA(),IF($C300="Strategy",$B300,NA()))</f>
      </c>
      <c r="J300">
        <f>IF($A300="",NA(),IF($C300="Strategy",2+$F300*0.023,NA()))</f>
      </c>
      <c r="K300">
        <f>IF($A300="",NA(),IF($C300="Deckbuilder",$B300,NA()))</f>
      </c>
      <c r="L300">
        <f>IF($A300="",NA(),IF($C300="Deckbuilder",3+$F300*0.023,NA()))</f>
      </c>
      <c r="M300">
        <f>IF($A300="",NA(),IF($C300="Traditional",$B300,NA()))</f>
      </c>
      <c r="N300">
        <f>IF($A300="",NA(),IF($C300="Traditional",4+$F300*0.023,NA()))</f>
      </c>
      <c r="O300">
        <f>IF($A300="","",$D300+ROW()/1000000)</f>
      </c>
      <c r="P300" t="str">
        <f>IF(OR($A300="",INDEX(games!$H:$H,ROW())=""),"",INDEX(games!$H:$H,ROW()))</f>
      </c>
      <c r="Q300">
        <f>IF(OR($A300="",$P300&lt;&gt;"Yes"),"",$D300+ROW()/1000000)</f>
      </c>
      <c r="T300">
        <f>IF($Y300="","",INDEX($B$2:$B$2000,$Y300))</f>
      </c>
      <c r="U300">
        <f>IF($Z300="","",INDEX($B$2:$B$2000,$Z300))</f>
      </c>
      <c r="V300">
        <f>IF(OR($T300="",$U300=""),"",$U300-$T300)</f>
      </c>
      <c r="W300" t="str">
        <f>IF(TRIM(INDEX(connections!$A:$A,ROW()))="","",TRIM(INDEX(connections!$A:$A,ROW())))</f>
      </c>
      <c r="X300" t="str">
        <f>IF($W300="","",TRIM(INDEX(connections!$B:$B,ROW())))</f>
      </c>
      <c r="Y300">
        <f>IF($W300="","",IFERROR(MATCH($W300,$A$2:$A$2000,0),""))</f>
      </c>
      <c r="Z300">
        <f>IF($X300="","",IFERROR(MATCH($X300,$A$2:$A$2000,0),""))</f>
      </c>
      <c r="AA300" t="str">
        <f>IF($Y300="","",INDEX($P$2:$P$2000,$Y300))</f>
      </c>
      <c r="AB300" t="str">
        <f>IF($Z300="","",INDEX($P$2:$P$2000,$Z300))</f>
      </c>
      <c r="AC300">
        <f>IF(AND($AA300="Yes",$AB300="Yes"),1,"")</f>
      </c>
      <c r="AD300">
        <f>IF(OR($Y300="",$Z300=""),"",IF(INDEX($C$2:$C$2000,$Y300)=INDEX($C$2:$C$2000,$Z300),0,1))</f>
      </c>
      <c r="AE300">
        <f>IF($AC300&lt;&gt;1,"",IF(AND(INDEX($AG$2:$AG$2000,$Y300)=1,INDEX($AG$2:$AG$2000,$Z300)=1),1,""))</f>
      </c>
      <c r="AG300">
        <f>IF($A300="","",COUNTIFS($W$2:$W$2500,$A300,$AB$2:$AB$2500,"Yes")+COUNTIFS($X$2:$X$2500,$A300,$AA$2:$AA$2500,"Yes"))</f>
      </c>
      <c r="AH300" t="str">
        <f>IF(OR($P300&lt;&gt;"Yes",N($AG300)=0),"",IF(AND($AG300=1,COUNTIFS($W$2:$W$2500,$A300,$AE$2:$AE$2500,1)+COUNTIFS($X$2:$X$2500,$A300,$AE$2:$AE$2500,1)&gt;0),"","Yes"))</f>
      </c>
      <c r="AI300">
        <f>IF($AH300="Yes",$AG300,"")</f>
      </c>
      <c r="AJ300">
        <f>IF($AI300="","",$AI300+ROW()/1000000)</f>
      </c>
      <c r="AK300">
        <f>IF(OR($A300="",$P300="Yes",N($AG300)=0),"",$AG300+ROW()/1000000)</f>
      </c>
      <c r="AL300" t="str">
        <f>IF($A300="","",INDEX(games!$J:$J,ROW())&amp;"")</f>
      </c>
      <c r="AM300">
        <f>IF($A300="","",SUMPRODUCT($AO300:$BD300,'Map Analysis'!$AP$2^{0,1,2,3,4,5,6,7,8,9,10,11,12,13,14,15}))</f>
      </c>
      <c r="AN300">
        <f>IF($A300="","",$AM300+ROW()/10000000)</f>
      </c>
      <c r="AO300">
        <f>IF($A300="","",COUNTIF($W$2:$W$2500,$A300))</f>
      </c>
      <c r="AP300">
        <f>IF($A300="","",SUMIFS($BF$2:$BF$2500,$W$2:$W$2500,$A300))</f>
      </c>
      <c r="AQ300">
        <f>IF($A300="","",SUMIFS($BG$2:$BG$2500,$W$2:$W$2500,$A300))</f>
      </c>
      <c r="AR300">
        <f>IF($A300="","",SUMIFS($BH$2:$BH$2500,$W$2:$W$2500,$A300))</f>
      </c>
      <c r="AS300">
        <f>IF($A300="","",SUMIFS($BI$2:$BI$2500,$W$2:$W$2500,$A300))</f>
      </c>
      <c r="AT300">
        <f>IF($A300="","",SUMIFS($BJ$2:$BJ$2500,$W$2:$W$2500,$A300))</f>
      </c>
      <c r="AU300">
        <f>IF($A300="","",SUMIFS($BK$2:$BK$2500,$W$2:$W$2500,$A300))</f>
      </c>
      <c r="AV300">
        <f>IF($A300="","",SUMIFS($BL$2:$BL$2500,$W$2:$W$2500,$A300))</f>
      </c>
      <c r="AW300">
        <f>IF($A300="","",SUMIFS($BM$2:$BM$2500,$W$2:$W$2500,$A300))</f>
      </c>
      <c r="AX300">
        <f>IF($A300="","",SUMIFS($BN$2:$BN$2500,$W$2:$W$2500,$A300))</f>
      </c>
      <c r="AY300">
        <f>IF($A300="","",SUMIFS($BO$2:$BO$2500,$W$2:$W$2500,$A300))</f>
      </c>
      <c r="AZ300">
        <f>IF($A300="","",SUMIFS($BP$2:$BP$2500,$W$2:$W$2500,$A300))</f>
      </c>
      <c r="BA300">
        <f>IF($A300="","",SUMIFS($BQ$2:$BQ$2500,$W$2:$W$2500,$A300))</f>
      </c>
      <c r="BB300">
        <f>IF($A300="","",SUMIFS($BR$2:$BR$2500,$W$2:$W$2500,$A300))</f>
      </c>
      <c r="BC300">
        <f>IF($A300="","",SUMIFS($BS$2:$BS$2500,$W$2:$W$2500,$A300))</f>
      </c>
      <c r="BD300">
        <f>IF($A300="","",SUMIFS($BT$2:$BT$2500,$W$2:$W$2500,$A300))</f>
      </c>
      <c r="BF300">
        <f>IF($Z300="","",INDEX($AO$2:$AO$2000,$Z300))</f>
      </c>
      <c r="BG300">
        <f>IF($Z300="","",INDEX($AP$2:$AP$2000,$Z300))</f>
      </c>
      <c r="BH300">
        <f>IF($Z300="","",INDEX($AQ$2:$AQ$2000,$Z300))</f>
      </c>
      <c r="BI300">
        <f>IF($Z300="","",INDEX($AR$2:$AR$2000,$Z300))</f>
      </c>
      <c r="BJ300">
        <f>IF($Z300="","",INDEX($AS$2:$AS$2000,$Z300))</f>
      </c>
      <c r="BK300">
        <f>IF($Z300="","",INDEX($AT$2:$AT$2000,$Z300))</f>
      </c>
      <c r="BL300">
        <f>IF($Z300="","",INDEX($AU$2:$AU$2000,$Z300))</f>
      </c>
      <c r="BM300">
        <f>IF($Z300="","",INDEX($AV$2:$AV$2000,$Z300))</f>
      </c>
      <c r="BN300">
        <f>IF($Z300="","",INDEX($AW$2:$AW$2000,$Z300))</f>
      </c>
      <c r="BO300">
        <f>IF($Z300="","",INDEX($AX$2:$AX$2000,$Z300))</f>
      </c>
      <c r="BP300">
        <f>IF($Z300="","",INDEX($AY$2:$AY$2000,$Z300))</f>
      </c>
      <c r="BQ300">
        <f>IF($Z300="","",INDEX($AZ$2:$AZ$2000,$Z300))</f>
      </c>
      <c r="BR300">
        <f>IF($Z300="","",INDEX($BA$2:$BA$2000,$Z300))</f>
      </c>
      <c r="BS300">
        <f>IF($Z300="","",INDEX($BB$2:$BB$2000,$Z300))</f>
      </c>
      <c r="BT300">
        <f>IF($Z300="","",INDEX($BC$2:$BC$2000,$Z300))</f>
      </c>
      <c r="BV300">
        <f>IF(OR($A300="",$P300&lt;&gt;"Yes",$AH300="Yes"),"",1+N($AG300))</f>
      </c>
      <c r="BW300">
        <f>IF($A300="","",COUNTIFS($W$2:$W$2500,$A300,$BZ$2:$BZ$2500,"Yes")+COUNTIFS($X$2:$X$2500,$A300,$BY$2:$BY$2500,"Yes"))</f>
      </c>
      <c r="BX300">
        <f>IF(OR($A300="",$P300="Yes"),"",IF(N($BW300)=0,0,1+SUMIFS($CB$2:$CB$2500,$W$2:$W$2500,$A300)+SUMIFS($CA$2:$CA$2500,$X$2:$X$2500,$A300)))</f>
      </c>
      <c r="BY300" t="str">
        <f>IF($Y300="","",INDEX($AH$2:$AH$2000,$Y300)&amp;"")</f>
      </c>
      <c r="BZ300" t="str">
        <f>IF($Z300="","",INDEX($AH$2:$AH$2000,$Z300)&amp;"")</f>
      </c>
      <c r="CA300">
        <f>IF($Y300="","",INDEX($BV$2:$BV$2000,$Y300))</f>
      </c>
      <c r="CB300">
        <f>IF($Z300="","",INDEX($BV$2:$BV$2000,$Z300))</f>
      </c>
    </row>
    <row r="301">
      <c r="A301" t="str">
        <f>IF(TRIM(INDEX(games!$A:$A,ROW()))="","",TRIM(INDEX(games!$A:$A,ROW())))</f>
      </c>
      <c r="B301">
        <f>IF(OR($A301="",INDEX(games!$B:$B,ROW())=""),"",INDEX(games!$B:$B,ROW()))</f>
      </c>
      <c r="C301" t="str">
        <f>IF(OR($A301="",INDEX(games!$C:$C,ROW())=""),"",INDEX(games!$C:$C,ROW()))</f>
      </c>
      <c r="D301">
        <f>IF($A301="","",COUNTIF($W$2:$W$2500,$A301)+COUNTIF($X$2:$X$2500,$A301))</f>
      </c>
      <c r="E301">
        <f>IF($A301="","",IFERROR(MATCH($C301,$R$2:$R$5,0),0))</f>
      </c>
      <c r="F301">
        <f>IF($A301="","",MOD(ROW(),34))</f>
      </c>
      <c r="G301">
        <f>IF($A301="",NA(),IF($C301="Action",$B301,NA()))</f>
      </c>
      <c r="H301">
        <f>IF($A301="",NA(),IF($C301="Action",1+$F301*0.023,NA()))</f>
      </c>
      <c r="I301">
        <f>IF($A301="",NA(),IF($C301="Strategy",$B301,NA()))</f>
      </c>
      <c r="J301">
        <f>IF($A301="",NA(),IF($C301="Strategy",2+$F301*0.023,NA()))</f>
      </c>
      <c r="K301">
        <f>IF($A301="",NA(),IF($C301="Deckbuilder",$B301,NA()))</f>
      </c>
      <c r="L301">
        <f>IF($A301="",NA(),IF($C301="Deckbuilder",3+$F301*0.023,NA()))</f>
      </c>
      <c r="M301">
        <f>IF($A301="",NA(),IF($C301="Traditional",$B301,NA()))</f>
      </c>
      <c r="N301">
        <f>IF($A301="",NA(),IF($C301="Traditional",4+$F301*0.023,NA()))</f>
      </c>
      <c r="O301">
        <f>IF($A301="","",$D301+ROW()/1000000)</f>
      </c>
      <c r="P301" t="str">
        <f>IF(OR($A301="",INDEX(games!$H:$H,ROW())=""),"",INDEX(games!$H:$H,ROW()))</f>
      </c>
      <c r="Q301">
        <f>IF(OR($A301="",$P301&lt;&gt;"Yes"),"",$D301+ROW()/1000000)</f>
      </c>
      <c r="T301">
        <f>IF($Y301="","",INDEX($B$2:$B$2000,$Y301))</f>
      </c>
      <c r="U301">
        <f>IF($Z301="","",INDEX($B$2:$B$2000,$Z301))</f>
      </c>
      <c r="V301">
        <f>IF(OR($T301="",$U301=""),"",$U301-$T301)</f>
      </c>
      <c r="W301" t="str">
        <f>IF(TRIM(INDEX(connections!$A:$A,ROW()))="","",TRIM(INDEX(connections!$A:$A,ROW())))</f>
      </c>
      <c r="X301" t="str">
        <f>IF($W301="","",TRIM(INDEX(connections!$B:$B,ROW())))</f>
      </c>
      <c r="Y301">
        <f>IF($W301="","",IFERROR(MATCH($W301,$A$2:$A$2000,0),""))</f>
      </c>
      <c r="Z301">
        <f>IF($X301="","",IFERROR(MATCH($X301,$A$2:$A$2000,0),""))</f>
      </c>
      <c r="AA301" t="str">
        <f>IF($Y301="","",INDEX($P$2:$P$2000,$Y301))</f>
      </c>
      <c r="AB301" t="str">
        <f>IF($Z301="","",INDEX($P$2:$P$2000,$Z301))</f>
      </c>
      <c r="AC301">
        <f>IF(AND($AA301="Yes",$AB301="Yes"),1,"")</f>
      </c>
      <c r="AD301">
        <f>IF(OR($Y301="",$Z301=""),"",IF(INDEX($C$2:$C$2000,$Y301)=INDEX($C$2:$C$2000,$Z301),0,1))</f>
      </c>
      <c r="AE301">
        <f>IF($AC301&lt;&gt;1,"",IF(AND(INDEX($AG$2:$AG$2000,$Y301)=1,INDEX($AG$2:$AG$2000,$Z301)=1),1,""))</f>
      </c>
      <c r="AG301">
        <f>IF($A301="","",COUNTIFS($W$2:$W$2500,$A301,$AB$2:$AB$2500,"Yes")+COUNTIFS($X$2:$X$2500,$A301,$AA$2:$AA$2500,"Yes"))</f>
      </c>
      <c r="AH301" t="str">
        <f>IF(OR($P301&lt;&gt;"Yes",N($AG301)=0),"",IF(AND($AG301=1,COUNTIFS($W$2:$W$2500,$A301,$AE$2:$AE$2500,1)+COUNTIFS($X$2:$X$2500,$A301,$AE$2:$AE$2500,1)&gt;0),"","Yes"))</f>
      </c>
      <c r="AI301">
        <f>IF($AH301="Yes",$AG301,"")</f>
      </c>
      <c r="AJ301">
        <f>IF($AI301="","",$AI301+ROW()/1000000)</f>
      </c>
      <c r="AK301">
        <f>IF(OR($A301="",$P301="Yes",N($AG301)=0),"",$AG301+ROW()/1000000)</f>
      </c>
      <c r="AL301" t="str">
        <f>IF($A301="","",INDEX(games!$J:$J,ROW())&amp;"")</f>
      </c>
      <c r="AM301">
        <f>IF($A301="","",SUMPRODUCT($AO301:$BD301,'Map Analysis'!$AP$2^{0,1,2,3,4,5,6,7,8,9,10,11,12,13,14,15}))</f>
      </c>
      <c r="AN301">
        <f>IF($A301="","",$AM301+ROW()/10000000)</f>
      </c>
      <c r="AO301">
        <f>IF($A301="","",COUNTIF($W$2:$W$2500,$A301))</f>
      </c>
      <c r="AP301">
        <f>IF($A301="","",SUMIFS($BF$2:$BF$2500,$W$2:$W$2500,$A301))</f>
      </c>
      <c r="AQ301">
        <f>IF($A301="","",SUMIFS($BG$2:$BG$2500,$W$2:$W$2500,$A301))</f>
      </c>
      <c r="AR301">
        <f>IF($A301="","",SUMIFS($BH$2:$BH$2500,$W$2:$W$2500,$A301))</f>
      </c>
      <c r="AS301">
        <f>IF($A301="","",SUMIFS($BI$2:$BI$2500,$W$2:$W$2500,$A301))</f>
      </c>
      <c r="AT301">
        <f>IF($A301="","",SUMIFS($BJ$2:$BJ$2500,$W$2:$W$2500,$A301))</f>
      </c>
      <c r="AU301">
        <f>IF($A301="","",SUMIFS($BK$2:$BK$2500,$W$2:$W$2500,$A301))</f>
      </c>
      <c r="AV301">
        <f>IF($A301="","",SUMIFS($BL$2:$BL$2500,$W$2:$W$2500,$A301))</f>
      </c>
      <c r="AW301">
        <f>IF($A301="","",SUMIFS($BM$2:$BM$2500,$W$2:$W$2500,$A301))</f>
      </c>
      <c r="AX301">
        <f>IF($A301="","",SUMIFS($BN$2:$BN$2500,$W$2:$W$2500,$A301))</f>
      </c>
      <c r="AY301">
        <f>IF($A301="","",SUMIFS($BO$2:$BO$2500,$W$2:$W$2500,$A301))</f>
      </c>
      <c r="AZ301">
        <f>IF($A301="","",SUMIFS($BP$2:$BP$2500,$W$2:$W$2500,$A301))</f>
      </c>
      <c r="BA301">
        <f>IF($A301="","",SUMIFS($BQ$2:$BQ$2500,$W$2:$W$2500,$A301))</f>
      </c>
      <c r="BB301">
        <f>IF($A301="","",SUMIFS($BR$2:$BR$2500,$W$2:$W$2500,$A301))</f>
      </c>
      <c r="BC301">
        <f>IF($A301="","",SUMIFS($BS$2:$BS$2500,$W$2:$W$2500,$A301))</f>
      </c>
      <c r="BD301">
        <f>IF($A301="","",SUMIFS($BT$2:$BT$2500,$W$2:$W$2500,$A301))</f>
      </c>
      <c r="BF301">
        <f>IF($Z301="","",INDEX($AO$2:$AO$2000,$Z301))</f>
      </c>
      <c r="BG301">
        <f>IF($Z301="","",INDEX($AP$2:$AP$2000,$Z301))</f>
      </c>
      <c r="BH301">
        <f>IF($Z301="","",INDEX($AQ$2:$AQ$2000,$Z301))</f>
      </c>
      <c r="BI301">
        <f>IF($Z301="","",INDEX($AR$2:$AR$2000,$Z301))</f>
      </c>
      <c r="BJ301">
        <f>IF($Z301="","",INDEX($AS$2:$AS$2000,$Z301))</f>
      </c>
      <c r="BK301">
        <f>IF($Z301="","",INDEX($AT$2:$AT$2000,$Z301))</f>
      </c>
      <c r="BL301">
        <f>IF($Z301="","",INDEX($AU$2:$AU$2000,$Z301))</f>
      </c>
      <c r="BM301">
        <f>IF($Z301="","",INDEX($AV$2:$AV$2000,$Z301))</f>
      </c>
      <c r="BN301">
        <f>IF($Z301="","",INDEX($AW$2:$AW$2000,$Z301))</f>
      </c>
      <c r="BO301">
        <f>IF($Z301="","",INDEX($AX$2:$AX$2000,$Z301))</f>
      </c>
      <c r="BP301">
        <f>IF($Z301="","",INDEX($AY$2:$AY$2000,$Z301))</f>
      </c>
      <c r="BQ301">
        <f>IF($Z301="","",INDEX($AZ$2:$AZ$2000,$Z301))</f>
      </c>
      <c r="BR301">
        <f>IF($Z301="","",INDEX($BA$2:$BA$2000,$Z301))</f>
      </c>
      <c r="BS301">
        <f>IF($Z301="","",INDEX($BB$2:$BB$2000,$Z301))</f>
      </c>
      <c r="BT301">
        <f>IF($Z301="","",INDEX($BC$2:$BC$2000,$Z301))</f>
      </c>
      <c r="BV301">
        <f>IF(OR($A301="",$P301&lt;&gt;"Yes",$AH301="Yes"),"",1+N($AG301))</f>
      </c>
      <c r="BW301">
        <f>IF($A301="","",COUNTIFS($W$2:$W$2500,$A301,$BZ$2:$BZ$2500,"Yes")+COUNTIFS($X$2:$X$2500,$A301,$BY$2:$BY$2500,"Yes"))</f>
      </c>
      <c r="BX301">
        <f>IF(OR($A301="",$P301="Yes"),"",IF(N($BW301)=0,0,1+SUMIFS($CB$2:$CB$2500,$W$2:$W$2500,$A301)+SUMIFS($CA$2:$CA$2500,$X$2:$X$2500,$A301)))</f>
      </c>
      <c r="BY301" t="str">
        <f>IF($Y301="","",INDEX($AH$2:$AH$2000,$Y301)&amp;"")</f>
      </c>
      <c r="BZ301" t="str">
        <f>IF($Z301="","",INDEX($AH$2:$AH$2000,$Z301)&amp;"")</f>
      </c>
      <c r="CA301">
        <f>IF($Y301="","",INDEX($BV$2:$BV$2000,$Y301))</f>
      </c>
      <c r="CB301">
        <f>IF($Z301="","",INDEX($BV$2:$BV$2000,$Z301))</f>
      </c>
    </row>
    <row r="302">
      <c r="A302" t="str">
        <f>IF(TRIM(INDEX(games!$A:$A,ROW()))="","",TRIM(INDEX(games!$A:$A,ROW())))</f>
      </c>
      <c r="B302">
        <f>IF(OR($A302="",INDEX(games!$B:$B,ROW())=""),"",INDEX(games!$B:$B,ROW()))</f>
      </c>
      <c r="C302" t="str">
        <f>IF(OR($A302="",INDEX(games!$C:$C,ROW())=""),"",INDEX(games!$C:$C,ROW()))</f>
      </c>
      <c r="D302">
        <f>IF($A302="","",COUNTIF($W$2:$W$2500,$A302)+COUNTIF($X$2:$X$2500,$A302))</f>
      </c>
      <c r="E302">
        <f>IF($A302="","",IFERROR(MATCH($C302,$R$2:$R$5,0),0))</f>
      </c>
      <c r="F302">
        <f>IF($A302="","",MOD(ROW(),34))</f>
      </c>
      <c r="G302">
        <f>IF($A302="",NA(),IF($C302="Action",$B302,NA()))</f>
      </c>
      <c r="H302">
        <f>IF($A302="",NA(),IF($C302="Action",1+$F302*0.023,NA()))</f>
      </c>
      <c r="I302">
        <f>IF($A302="",NA(),IF($C302="Strategy",$B302,NA()))</f>
      </c>
      <c r="J302">
        <f>IF($A302="",NA(),IF($C302="Strategy",2+$F302*0.023,NA()))</f>
      </c>
      <c r="K302">
        <f>IF($A302="",NA(),IF($C302="Deckbuilder",$B302,NA()))</f>
      </c>
      <c r="L302">
        <f>IF($A302="",NA(),IF($C302="Deckbuilder",3+$F302*0.023,NA()))</f>
      </c>
      <c r="M302">
        <f>IF($A302="",NA(),IF($C302="Traditional",$B302,NA()))</f>
      </c>
      <c r="N302">
        <f>IF($A302="",NA(),IF($C302="Traditional",4+$F302*0.023,NA()))</f>
      </c>
      <c r="O302">
        <f>IF($A302="","",$D302+ROW()/1000000)</f>
      </c>
      <c r="P302" t="str">
        <f>IF(OR($A302="",INDEX(games!$H:$H,ROW())=""),"",INDEX(games!$H:$H,ROW()))</f>
      </c>
      <c r="Q302">
        <f>IF(OR($A302="",$P302&lt;&gt;"Yes"),"",$D302+ROW()/1000000)</f>
      </c>
      <c r="T302">
        <f>IF($Y302="","",INDEX($B$2:$B$2000,$Y302))</f>
      </c>
      <c r="U302">
        <f>IF($Z302="","",INDEX($B$2:$B$2000,$Z302))</f>
      </c>
      <c r="V302">
        <f>IF(OR($T302="",$U302=""),"",$U302-$T302)</f>
      </c>
      <c r="W302" t="str">
        <f>IF(TRIM(INDEX(connections!$A:$A,ROW()))="","",TRIM(INDEX(connections!$A:$A,ROW())))</f>
      </c>
      <c r="X302" t="str">
        <f>IF($W302="","",TRIM(INDEX(connections!$B:$B,ROW())))</f>
      </c>
      <c r="Y302">
        <f>IF($W302="","",IFERROR(MATCH($W302,$A$2:$A$2000,0),""))</f>
      </c>
      <c r="Z302">
        <f>IF($X302="","",IFERROR(MATCH($X302,$A$2:$A$2000,0),""))</f>
      </c>
      <c r="AA302" t="str">
        <f>IF($Y302="","",INDEX($P$2:$P$2000,$Y302))</f>
      </c>
      <c r="AB302" t="str">
        <f>IF($Z302="","",INDEX($P$2:$P$2000,$Z302))</f>
      </c>
      <c r="AC302">
        <f>IF(AND($AA302="Yes",$AB302="Yes"),1,"")</f>
      </c>
      <c r="AD302">
        <f>IF(OR($Y302="",$Z302=""),"",IF(INDEX($C$2:$C$2000,$Y302)=INDEX($C$2:$C$2000,$Z302),0,1))</f>
      </c>
      <c r="AE302">
        <f>IF($AC302&lt;&gt;1,"",IF(AND(INDEX($AG$2:$AG$2000,$Y302)=1,INDEX($AG$2:$AG$2000,$Z302)=1),1,""))</f>
      </c>
      <c r="AG302">
        <f>IF($A302="","",COUNTIFS($W$2:$W$2500,$A302,$AB$2:$AB$2500,"Yes")+COUNTIFS($X$2:$X$2500,$A302,$AA$2:$AA$2500,"Yes"))</f>
      </c>
      <c r="AH302" t="str">
        <f>IF(OR($P302&lt;&gt;"Yes",N($AG302)=0),"",IF(AND($AG302=1,COUNTIFS($W$2:$W$2500,$A302,$AE$2:$AE$2500,1)+COUNTIFS($X$2:$X$2500,$A302,$AE$2:$AE$2500,1)&gt;0),"","Yes"))</f>
      </c>
      <c r="AI302">
        <f>IF($AH302="Yes",$AG302,"")</f>
      </c>
      <c r="AJ302">
        <f>IF($AI302="","",$AI302+ROW()/1000000)</f>
      </c>
      <c r="AK302">
        <f>IF(OR($A302="",$P302="Yes",N($AG302)=0),"",$AG302+ROW()/1000000)</f>
      </c>
      <c r="AL302" t="str">
        <f>IF($A302="","",INDEX(games!$J:$J,ROW())&amp;"")</f>
      </c>
      <c r="AM302">
        <f>IF($A302="","",SUMPRODUCT($AO302:$BD302,'Map Analysis'!$AP$2^{0,1,2,3,4,5,6,7,8,9,10,11,12,13,14,15}))</f>
      </c>
      <c r="AN302">
        <f>IF($A302="","",$AM302+ROW()/10000000)</f>
      </c>
      <c r="AO302">
        <f>IF($A302="","",COUNTIF($W$2:$W$2500,$A302))</f>
      </c>
      <c r="AP302">
        <f>IF($A302="","",SUMIFS($BF$2:$BF$2500,$W$2:$W$2500,$A302))</f>
      </c>
      <c r="AQ302">
        <f>IF($A302="","",SUMIFS($BG$2:$BG$2500,$W$2:$W$2500,$A302))</f>
      </c>
      <c r="AR302">
        <f>IF($A302="","",SUMIFS($BH$2:$BH$2500,$W$2:$W$2500,$A302))</f>
      </c>
      <c r="AS302">
        <f>IF($A302="","",SUMIFS($BI$2:$BI$2500,$W$2:$W$2500,$A302))</f>
      </c>
      <c r="AT302">
        <f>IF($A302="","",SUMIFS($BJ$2:$BJ$2500,$W$2:$W$2500,$A302))</f>
      </c>
      <c r="AU302">
        <f>IF($A302="","",SUMIFS($BK$2:$BK$2500,$W$2:$W$2500,$A302))</f>
      </c>
      <c r="AV302">
        <f>IF($A302="","",SUMIFS($BL$2:$BL$2500,$W$2:$W$2500,$A302))</f>
      </c>
      <c r="AW302">
        <f>IF($A302="","",SUMIFS($BM$2:$BM$2500,$W$2:$W$2500,$A302))</f>
      </c>
      <c r="AX302">
        <f>IF($A302="","",SUMIFS($BN$2:$BN$2500,$W$2:$W$2500,$A302))</f>
      </c>
      <c r="AY302">
        <f>IF($A302="","",SUMIFS($BO$2:$BO$2500,$W$2:$W$2500,$A302))</f>
      </c>
      <c r="AZ302">
        <f>IF($A302="","",SUMIFS($BP$2:$BP$2500,$W$2:$W$2500,$A302))</f>
      </c>
      <c r="BA302">
        <f>IF($A302="","",SUMIFS($BQ$2:$BQ$2500,$W$2:$W$2500,$A302))</f>
      </c>
      <c r="BB302">
        <f>IF($A302="","",SUMIFS($BR$2:$BR$2500,$W$2:$W$2500,$A302))</f>
      </c>
      <c r="BC302">
        <f>IF($A302="","",SUMIFS($BS$2:$BS$2500,$W$2:$W$2500,$A302))</f>
      </c>
      <c r="BD302">
        <f>IF($A302="","",SUMIFS($BT$2:$BT$2500,$W$2:$W$2500,$A302))</f>
      </c>
      <c r="BF302">
        <f>IF($Z302="","",INDEX($AO$2:$AO$2000,$Z302))</f>
      </c>
      <c r="BG302">
        <f>IF($Z302="","",INDEX($AP$2:$AP$2000,$Z302))</f>
      </c>
      <c r="BH302">
        <f>IF($Z302="","",INDEX($AQ$2:$AQ$2000,$Z302))</f>
      </c>
      <c r="BI302">
        <f>IF($Z302="","",INDEX($AR$2:$AR$2000,$Z302))</f>
      </c>
      <c r="BJ302">
        <f>IF($Z302="","",INDEX($AS$2:$AS$2000,$Z302))</f>
      </c>
      <c r="BK302">
        <f>IF($Z302="","",INDEX($AT$2:$AT$2000,$Z302))</f>
      </c>
      <c r="BL302">
        <f>IF($Z302="","",INDEX($AU$2:$AU$2000,$Z302))</f>
      </c>
      <c r="BM302">
        <f>IF($Z302="","",INDEX($AV$2:$AV$2000,$Z302))</f>
      </c>
      <c r="BN302">
        <f>IF($Z302="","",INDEX($AW$2:$AW$2000,$Z302))</f>
      </c>
      <c r="BO302">
        <f>IF($Z302="","",INDEX($AX$2:$AX$2000,$Z302))</f>
      </c>
      <c r="BP302">
        <f>IF($Z302="","",INDEX($AY$2:$AY$2000,$Z302))</f>
      </c>
      <c r="BQ302">
        <f>IF($Z302="","",INDEX($AZ$2:$AZ$2000,$Z302))</f>
      </c>
      <c r="BR302">
        <f>IF($Z302="","",INDEX($BA$2:$BA$2000,$Z302))</f>
      </c>
      <c r="BS302">
        <f>IF($Z302="","",INDEX($BB$2:$BB$2000,$Z302))</f>
      </c>
      <c r="BT302">
        <f>IF($Z302="","",INDEX($BC$2:$BC$2000,$Z302))</f>
      </c>
      <c r="BV302">
        <f>IF(OR($A302="",$P302&lt;&gt;"Yes",$AH302="Yes"),"",1+N($AG302))</f>
      </c>
      <c r="BW302">
        <f>IF($A302="","",COUNTIFS($W$2:$W$2500,$A302,$BZ$2:$BZ$2500,"Yes")+COUNTIFS($X$2:$X$2500,$A302,$BY$2:$BY$2500,"Yes"))</f>
      </c>
      <c r="BX302">
        <f>IF(OR($A302="",$P302="Yes"),"",IF(N($BW302)=0,0,1+SUMIFS($CB$2:$CB$2500,$W$2:$W$2500,$A302)+SUMIFS($CA$2:$CA$2500,$X$2:$X$2500,$A302)))</f>
      </c>
      <c r="BY302" t="str">
        <f>IF($Y302="","",INDEX($AH$2:$AH$2000,$Y302)&amp;"")</f>
      </c>
      <c r="BZ302" t="str">
        <f>IF($Z302="","",INDEX($AH$2:$AH$2000,$Z302)&amp;"")</f>
      </c>
      <c r="CA302">
        <f>IF($Y302="","",INDEX($BV$2:$BV$2000,$Y302))</f>
      </c>
      <c r="CB302">
        <f>IF($Z302="","",INDEX($BV$2:$BV$2000,$Z302))</f>
      </c>
    </row>
    <row r="303">
      <c r="A303" t="str">
        <f>IF(TRIM(INDEX(games!$A:$A,ROW()))="","",TRIM(INDEX(games!$A:$A,ROW())))</f>
      </c>
      <c r="B303">
        <f>IF(OR($A303="",INDEX(games!$B:$B,ROW())=""),"",INDEX(games!$B:$B,ROW()))</f>
      </c>
      <c r="C303" t="str">
        <f>IF(OR($A303="",INDEX(games!$C:$C,ROW())=""),"",INDEX(games!$C:$C,ROW()))</f>
      </c>
      <c r="D303">
        <f>IF($A303="","",COUNTIF($W$2:$W$2500,$A303)+COUNTIF($X$2:$X$2500,$A303))</f>
      </c>
      <c r="E303">
        <f>IF($A303="","",IFERROR(MATCH($C303,$R$2:$R$5,0),0))</f>
      </c>
      <c r="F303">
        <f>IF($A303="","",MOD(ROW(),34))</f>
      </c>
      <c r="G303">
        <f>IF($A303="",NA(),IF($C303="Action",$B303,NA()))</f>
      </c>
      <c r="H303">
        <f>IF($A303="",NA(),IF($C303="Action",1+$F303*0.023,NA()))</f>
      </c>
      <c r="I303">
        <f>IF($A303="",NA(),IF($C303="Strategy",$B303,NA()))</f>
      </c>
      <c r="J303">
        <f>IF($A303="",NA(),IF($C303="Strategy",2+$F303*0.023,NA()))</f>
      </c>
      <c r="K303">
        <f>IF($A303="",NA(),IF($C303="Deckbuilder",$B303,NA()))</f>
      </c>
      <c r="L303">
        <f>IF($A303="",NA(),IF($C303="Deckbuilder",3+$F303*0.023,NA()))</f>
      </c>
      <c r="M303">
        <f>IF($A303="",NA(),IF($C303="Traditional",$B303,NA()))</f>
      </c>
      <c r="N303">
        <f>IF($A303="",NA(),IF($C303="Traditional",4+$F303*0.023,NA()))</f>
      </c>
      <c r="O303">
        <f>IF($A303="","",$D303+ROW()/1000000)</f>
      </c>
      <c r="P303" t="str">
        <f>IF(OR($A303="",INDEX(games!$H:$H,ROW())=""),"",INDEX(games!$H:$H,ROW()))</f>
      </c>
      <c r="Q303">
        <f>IF(OR($A303="",$P303&lt;&gt;"Yes"),"",$D303+ROW()/1000000)</f>
      </c>
      <c r="T303">
        <f>IF($Y303="","",INDEX($B$2:$B$2000,$Y303))</f>
      </c>
      <c r="U303">
        <f>IF($Z303="","",INDEX($B$2:$B$2000,$Z303))</f>
      </c>
      <c r="V303">
        <f>IF(OR($T303="",$U303=""),"",$U303-$T303)</f>
      </c>
      <c r="W303" t="str">
        <f>IF(TRIM(INDEX(connections!$A:$A,ROW()))="","",TRIM(INDEX(connections!$A:$A,ROW())))</f>
      </c>
      <c r="X303" t="str">
        <f>IF($W303="","",TRIM(INDEX(connections!$B:$B,ROW())))</f>
      </c>
      <c r="Y303">
        <f>IF($W303="","",IFERROR(MATCH($W303,$A$2:$A$2000,0),""))</f>
      </c>
      <c r="Z303">
        <f>IF($X303="","",IFERROR(MATCH($X303,$A$2:$A$2000,0),""))</f>
      </c>
      <c r="AA303" t="str">
        <f>IF($Y303="","",INDEX($P$2:$P$2000,$Y303))</f>
      </c>
      <c r="AB303" t="str">
        <f>IF($Z303="","",INDEX($P$2:$P$2000,$Z303))</f>
      </c>
      <c r="AC303">
        <f>IF(AND($AA303="Yes",$AB303="Yes"),1,"")</f>
      </c>
      <c r="AD303">
        <f>IF(OR($Y303="",$Z303=""),"",IF(INDEX($C$2:$C$2000,$Y303)=INDEX($C$2:$C$2000,$Z303),0,1))</f>
      </c>
      <c r="AE303">
        <f>IF($AC303&lt;&gt;1,"",IF(AND(INDEX($AG$2:$AG$2000,$Y303)=1,INDEX($AG$2:$AG$2000,$Z303)=1),1,""))</f>
      </c>
      <c r="AG303">
        <f>IF($A303="","",COUNTIFS($W$2:$W$2500,$A303,$AB$2:$AB$2500,"Yes")+COUNTIFS($X$2:$X$2500,$A303,$AA$2:$AA$2500,"Yes"))</f>
      </c>
      <c r="AH303" t="str">
        <f>IF(OR($P303&lt;&gt;"Yes",N($AG303)=0),"",IF(AND($AG303=1,COUNTIFS($W$2:$W$2500,$A303,$AE$2:$AE$2500,1)+COUNTIFS($X$2:$X$2500,$A303,$AE$2:$AE$2500,1)&gt;0),"","Yes"))</f>
      </c>
      <c r="AI303">
        <f>IF($AH303="Yes",$AG303,"")</f>
      </c>
      <c r="AJ303">
        <f>IF($AI303="","",$AI303+ROW()/1000000)</f>
      </c>
      <c r="AK303">
        <f>IF(OR($A303="",$P303="Yes",N($AG303)=0),"",$AG303+ROW()/1000000)</f>
      </c>
      <c r="AL303" t="str">
        <f>IF($A303="","",INDEX(games!$J:$J,ROW())&amp;"")</f>
      </c>
      <c r="AM303">
        <f>IF($A303="","",SUMPRODUCT($AO303:$BD303,'Map Analysis'!$AP$2^{0,1,2,3,4,5,6,7,8,9,10,11,12,13,14,15}))</f>
      </c>
      <c r="AN303">
        <f>IF($A303="","",$AM303+ROW()/10000000)</f>
      </c>
      <c r="AO303">
        <f>IF($A303="","",COUNTIF($W$2:$W$2500,$A303))</f>
      </c>
      <c r="AP303">
        <f>IF($A303="","",SUMIFS($BF$2:$BF$2500,$W$2:$W$2500,$A303))</f>
      </c>
      <c r="AQ303">
        <f>IF($A303="","",SUMIFS($BG$2:$BG$2500,$W$2:$W$2500,$A303))</f>
      </c>
      <c r="AR303">
        <f>IF($A303="","",SUMIFS($BH$2:$BH$2500,$W$2:$W$2500,$A303))</f>
      </c>
      <c r="AS303">
        <f>IF($A303="","",SUMIFS($BI$2:$BI$2500,$W$2:$W$2500,$A303))</f>
      </c>
      <c r="AT303">
        <f>IF($A303="","",SUMIFS($BJ$2:$BJ$2500,$W$2:$W$2500,$A303))</f>
      </c>
      <c r="AU303">
        <f>IF($A303="","",SUMIFS($BK$2:$BK$2500,$W$2:$W$2500,$A303))</f>
      </c>
      <c r="AV303">
        <f>IF($A303="","",SUMIFS($BL$2:$BL$2500,$W$2:$W$2500,$A303))</f>
      </c>
      <c r="AW303">
        <f>IF($A303="","",SUMIFS($BM$2:$BM$2500,$W$2:$W$2500,$A303))</f>
      </c>
      <c r="AX303">
        <f>IF($A303="","",SUMIFS($BN$2:$BN$2500,$W$2:$W$2500,$A303))</f>
      </c>
      <c r="AY303">
        <f>IF($A303="","",SUMIFS($BO$2:$BO$2500,$W$2:$W$2500,$A303))</f>
      </c>
      <c r="AZ303">
        <f>IF($A303="","",SUMIFS($BP$2:$BP$2500,$W$2:$W$2500,$A303))</f>
      </c>
      <c r="BA303">
        <f>IF($A303="","",SUMIFS($BQ$2:$BQ$2500,$W$2:$W$2500,$A303))</f>
      </c>
      <c r="BB303">
        <f>IF($A303="","",SUMIFS($BR$2:$BR$2500,$W$2:$W$2500,$A303))</f>
      </c>
      <c r="BC303">
        <f>IF($A303="","",SUMIFS($BS$2:$BS$2500,$W$2:$W$2500,$A303))</f>
      </c>
      <c r="BD303">
        <f>IF($A303="","",SUMIFS($BT$2:$BT$2500,$W$2:$W$2500,$A303))</f>
      </c>
      <c r="BF303">
        <f>IF($Z303="","",INDEX($AO$2:$AO$2000,$Z303))</f>
      </c>
      <c r="BG303">
        <f>IF($Z303="","",INDEX($AP$2:$AP$2000,$Z303))</f>
      </c>
      <c r="BH303">
        <f>IF($Z303="","",INDEX($AQ$2:$AQ$2000,$Z303))</f>
      </c>
      <c r="BI303">
        <f>IF($Z303="","",INDEX($AR$2:$AR$2000,$Z303))</f>
      </c>
      <c r="BJ303">
        <f>IF($Z303="","",INDEX($AS$2:$AS$2000,$Z303))</f>
      </c>
      <c r="BK303">
        <f>IF($Z303="","",INDEX($AT$2:$AT$2000,$Z303))</f>
      </c>
      <c r="BL303">
        <f>IF($Z303="","",INDEX($AU$2:$AU$2000,$Z303))</f>
      </c>
      <c r="BM303">
        <f>IF($Z303="","",INDEX($AV$2:$AV$2000,$Z303))</f>
      </c>
      <c r="BN303">
        <f>IF($Z303="","",INDEX($AW$2:$AW$2000,$Z303))</f>
      </c>
      <c r="BO303">
        <f>IF($Z303="","",INDEX($AX$2:$AX$2000,$Z303))</f>
      </c>
      <c r="BP303">
        <f>IF($Z303="","",INDEX($AY$2:$AY$2000,$Z303))</f>
      </c>
      <c r="BQ303">
        <f>IF($Z303="","",INDEX($AZ$2:$AZ$2000,$Z303))</f>
      </c>
      <c r="BR303">
        <f>IF($Z303="","",INDEX($BA$2:$BA$2000,$Z303))</f>
      </c>
      <c r="BS303">
        <f>IF($Z303="","",INDEX($BB$2:$BB$2000,$Z303))</f>
      </c>
      <c r="BT303">
        <f>IF($Z303="","",INDEX($BC$2:$BC$2000,$Z303))</f>
      </c>
      <c r="BV303">
        <f>IF(OR($A303="",$P303&lt;&gt;"Yes",$AH303="Yes"),"",1+N($AG303))</f>
      </c>
      <c r="BW303">
        <f>IF($A303="","",COUNTIFS($W$2:$W$2500,$A303,$BZ$2:$BZ$2500,"Yes")+COUNTIFS($X$2:$X$2500,$A303,$BY$2:$BY$2500,"Yes"))</f>
      </c>
      <c r="BX303">
        <f>IF(OR($A303="",$P303="Yes"),"",IF(N($BW303)=0,0,1+SUMIFS($CB$2:$CB$2500,$W$2:$W$2500,$A303)+SUMIFS($CA$2:$CA$2500,$X$2:$X$2500,$A303)))</f>
      </c>
      <c r="BY303" t="str">
        <f>IF($Y303="","",INDEX($AH$2:$AH$2000,$Y303)&amp;"")</f>
      </c>
      <c r="BZ303" t="str">
        <f>IF($Z303="","",INDEX($AH$2:$AH$2000,$Z303)&amp;"")</f>
      </c>
      <c r="CA303">
        <f>IF($Y303="","",INDEX($BV$2:$BV$2000,$Y303))</f>
      </c>
      <c r="CB303">
        <f>IF($Z303="","",INDEX($BV$2:$BV$2000,$Z303))</f>
      </c>
    </row>
    <row r="304">
      <c r="A304" t="str">
        <f>IF(TRIM(INDEX(games!$A:$A,ROW()))="","",TRIM(INDEX(games!$A:$A,ROW())))</f>
      </c>
      <c r="B304">
        <f>IF(OR($A304="",INDEX(games!$B:$B,ROW())=""),"",INDEX(games!$B:$B,ROW()))</f>
      </c>
      <c r="C304" t="str">
        <f>IF(OR($A304="",INDEX(games!$C:$C,ROW())=""),"",INDEX(games!$C:$C,ROW()))</f>
      </c>
      <c r="D304">
        <f>IF($A304="","",COUNTIF($W$2:$W$2500,$A304)+COUNTIF($X$2:$X$2500,$A304))</f>
      </c>
      <c r="E304">
        <f>IF($A304="","",IFERROR(MATCH($C304,$R$2:$R$5,0),0))</f>
      </c>
      <c r="F304">
        <f>IF($A304="","",MOD(ROW(),34))</f>
      </c>
      <c r="G304">
        <f>IF($A304="",NA(),IF($C304="Action",$B304,NA()))</f>
      </c>
      <c r="H304">
        <f>IF($A304="",NA(),IF($C304="Action",1+$F304*0.023,NA()))</f>
      </c>
      <c r="I304">
        <f>IF($A304="",NA(),IF($C304="Strategy",$B304,NA()))</f>
      </c>
      <c r="J304">
        <f>IF($A304="",NA(),IF($C304="Strategy",2+$F304*0.023,NA()))</f>
      </c>
      <c r="K304">
        <f>IF($A304="",NA(),IF($C304="Deckbuilder",$B304,NA()))</f>
      </c>
      <c r="L304">
        <f>IF($A304="",NA(),IF($C304="Deckbuilder",3+$F304*0.023,NA()))</f>
      </c>
      <c r="M304">
        <f>IF($A304="",NA(),IF($C304="Traditional",$B304,NA()))</f>
      </c>
      <c r="N304">
        <f>IF($A304="",NA(),IF($C304="Traditional",4+$F304*0.023,NA()))</f>
      </c>
      <c r="O304">
        <f>IF($A304="","",$D304+ROW()/1000000)</f>
      </c>
      <c r="P304" t="str">
        <f>IF(OR($A304="",INDEX(games!$H:$H,ROW())=""),"",INDEX(games!$H:$H,ROW()))</f>
      </c>
      <c r="Q304">
        <f>IF(OR($A304="",$P304&lt;&gt;"Yes"),"",$D304+ROW()/1000000)</f>
      </c>
      <c r="T304">
        <f>IF($Y304="","",INDEX($B$2:$B$2000,$Y304))</f>
      </c>
      <c r="U304">
        <f>IF($Z304="","",INDEX($B$2:$B$2000,$Z304))</f>
      </c>
      <c r="V304">
        <f>IF(OR($T304="",$U304=""),"",$U304-$T304)</f>
      </c>
      <c r="W304" t="str">
        <f>IF(TRIM(INDEX(connections!$A:$A,ROW()))="","",TRIM(INDEX(connections!$A:$A,ROW())))</f>
      </c>
      <c r="X304" t="str">
        <f>IF($W304="","",TRIM(INDEX(connections!$B:$B,ROW())))</f>
      </c>
      <c r="Y304">
        <f>IF($W304="","",IFERROR(MATCH($W304,$A$2:$A$2000,0),""))</f>
      </c>
      <c r="Z304">
        <f>IF($X304="","",IFERROR(MATCH($X304,$A$2:$A$2000,0),""))</f>
      </c>
      <c r="AA304" t="str">
        <f>IF($Y304="","",INDEX($P$2:$P$2000,$Y304))</f>
      </c>
      <c r="AB304" t="str">
        <f>IF($Z304="","",INDEX($P$2:$P$2000,$Z304))</f>
      </c>
      <c r="AC304">
        <f>IF(AND($AA304="Yes",$AB304="Yes"),1,"")</f>
      </c>
      <c r="AD304">
        <f>IF(OR($Y304="",$Z304=""),"",IF(INDEX($C$2:$C$2000,$Y304)=INDEX($C$2:$C$2000,$Z304),0,1))</f>
      </c>
      <c r="AE304">
        <f>IF($AC304&lt;&gt;1,"",IF(AND(INDEX($AG$2:$AG$2000,$Y304)=1,INDEX($AG$2:$AG$2000,$Z304)=1),1,""))</f>
      </c>
      <c r="AG304">
        <f>IF($A304="","",COUNTIFS($W$2:$W$2500,$A304,$AB$2:$AB$2500,"Yes")+COUNTIFS($X$2:$X$2500,$A304,$AA$2:$AA$2500,"Yes"))</f>
      </c>
      <c r="AH304" t="str">
        <f>IF(OR($P304&lt;&gt;"Yes",N($AG304)=0),"",IF(AND($AG304=1,COUNTIFS($W$2:$W$2500,$A304,$AE$2:$AE$2500,1)+COUNTIFS($X$2:$X$2500,$A304,$AE$2:$AE$2500,1)&gt;0),"","Yes"))</f>
      </c>
      <c r="AI304">
        <f>IF($AH304="Yes",$AG304,"")</f>
      </c>
      <c r="AJ304">
        <f>IF($AI304="","",$AI304+ROW()/1000000)</f>
      </c>
      <c r="AK304">
        <f>IF(OR($A304="",$P304="Yes",N($AG304)=0),"",$AG304+ROW()/1000000)</f>
      </c>
      <c r="AL304" t="str">
        <f>IF($A304="","",INDEX(games!$J:$J,ROW())&amp;"")</f>
      </c>
      <c r="AM304">
        <f>IF($A304="","",SUMPRODUCT($AO304:$BD304,'Map Analysis'!$AP$2^{0,1,2,3,4,5,6,7,8,9,10,11,12,13,14,15}))</f>
      </c>
      <c r="AN304">
        <f>IF($A304="","",$AM304+ROW()/10000000)</f>
      </c>
      <c r="AO304">
        <f>IF($A304="","",COUNTIF($W$2:$W$2500,$A304))</f>
      </c>
      <c r="AP304">
        <f>IF($A304="","",SUMIFS($BF$2:$BF$2500,$W$2:$W$2500,$A304))</f>
      </c>
      <c r="AQ304">
        <f>IF($A304="","",SUMIFS($BG$2:$BG$2500,$W$2:$W$2500,$A304))</f>
      </c>
      <c r="AR304">
        <f>IF($A304="","",SUMIFS($BH$2:$BH$2500,$W$2:$W$2500,$A304))</f>
      </c>
      <c r="AS304">
        <f>IF($A304="","",SUMIFS($BI$2:$BI$2500,$W$2:$W$2500,$A304))</f>
      </c>
      <c r="AT304">
        <f>IF($A304="","",SUMIFS($BJ$2:$BJ$2500,$W$2:$W$2500,$A304))</f>
      </c>
      <c r="AU304">
        <f>IF($A304="","",SUMIFS($BK$2:$BK$2500,$W$2:$W$2500,$A304))</f>
      </c>
      <c r="AV304">
        <f>IF($A304="","",SUMIFS($BL$2:$BL$2500,$W$2:$W$2500,$A304))</f>
      </c>
      <c r="AW304">
        <f>IF($A304="","",SUMIFS($BM$2:$BM$2500,$W$2:$W$2500,$A304))</f>
      </c>
      <c r="AX304">
        <f>IF($A304="","",SUMIFS($BN$2:$BN$2500,$W$2:$W$2500,$A304))</f>
      </c>
      <c r="AY304">
        <f>IF($A304="","",SUMIFS($BO$2:$BO$2500,$W$2:$W$2500,$A304))</f>
      </c>
      <c r="AZ304">
        <f>IF($A304="","",SUMIFS($BP$2:$BP$2500,$W$2:$W$2500,$A304))</f>
      </c>
      <c r="BA304">
        <f>IF($A304="","",SUMIFS($BQ$2:$BQ$2500,$W$2:$W$2500,$A304))</f>
      </c>
      <c r="BB304">
        <f>IF($A304="","",SUMIFS($BR$2:$BR$2500,$W$2:$W$2500,$A304))</f>
      </c>
      <c r="BC304">
        <f>IF($A304="","",SUMIFS($BS$2:$BS$2500,$W$2:$W$2500,$A304))</f>
      </c>
      <c r="BD304">
        <f>IF($A304="","",SUMIFS($BT$2:$BT$2500,$W$2:$W$2500,$A304))</f>
      </c>
      <c r="BF304">
        <f>IF($Z304="","",INDEX($AO$2:$AO$2000,$Z304))</f>
      </c>
      <c r="BG304">
        <f>IF($Z304="","",INDEX($AP$2:$AP$2000,$Z304))</f>
      </c>
      <c r="BH304">
        <f>IF($Z304="","",INDEX($AQ$2:$AQ$2000,$Z304))</f>
      </c>
      <c r="BI304">
        <f>IF($Z304="","",INDEX($AR$2:$AR$2000,$Z304))</f>
      </c>
      <c r="BJ304">
        <f>IF($Z304="","",INDEX($AS$2:$AS$2000,$Z304))</f>
      </c>
      <c r="BK304">
        <f>IF($Z304="","",INDEX($AT$2:$AT$2000,$Z304))</f>
      </c>
      <c r="BL304">
        <f>IF($Z304="","",INDEX($AU$2:$AU$2000,$Z304))</f>
      </c>
      <c r="BM304">
        <f>IF($Z304="","",INDEX($AV$2:$AV$2000,$Z304))</f>
      </c>
      <c r="BN304">
        <f>IF($Z304="","",INDEX($AW$2:$AW$2000,$Z304))</f>
      </c>
      <c r="BO304">
        <f>IF($Z304="","",INDEX($AX$2:$AX$2000,$Z304))</f>
      </c>
      <c r="BP304">
        <f>IF($Z304="","",INDEX($AY$2:$AY$2000,$Z304))</f>
      </c>
      <c r="BQ304">
        <f>IF($Z304="","",INDEX($AZ$2:$AZ$2000,$Z304))</f>
      </c>
      <c r="BR304">
        <f>IF($Z304="","",INDEX($BA$2:$BA$2000,$Z304))</f>
      </c>
      <c r="BS304">
        <f>IF($Z304="","",INDEX($BB$2:$BB$2000,$Z304))</f>
      </c>
      <c r="BT304">
        <f>IF($Z304="","",INDEX($BC$2:$BC$2000,$Z304))</f>
      </c>
      <c r="BV304">
        <f>IF(OR($A304="",$P304&lt;&gt;"Yes",$AH304="Yes"),"",1+N($AG304))</f>
      </c>
      <c r="BW304">
        <f>IF($A304="","",COUNTIFS($W$2:$W$2500,$A304,$BZ$2:$BZ$2500,"Yes")+COUNTIFS($X$2:$X$2500,$A304,$BY$2:$BY$2500,"Yes"))</f>
      </c>
      <c r="BX304">
        <f>IF(OR($A304="",$P304="Yes"),"",IF(N($BW304)=0,0,1+SUMIFS($CB$2:$CB$2500,$W$2:$W$2500,$A304)+SUMIFS($CA$2:$CA$2500,$X$2:$X$2500,$A304)))</f>
      </c>
      <c r="BY304" t="str">
        <f>IF($Y304="","",INDEX($AH$2:$AH$2000,$Y304)&amp;"")</f>
      </c>
      <c r="BZ304" t="str">
        <f>IF($Z304="","",INDEX($AH$2:$AH$2000,$Z304)&amp;"")</f>
      </c>
      <c r="CA304">
        <f>IF($Y304="","",INDEX($BV$2:$BV$2000,$Y304))</f>
      </c>
      <c r="CB304">
        <f>IF($Z304="","",INDEX($BV$2:$BV$2000,$Z304))</f>
      </c>
    </row>
    <row r="305">
      <c r="A305" t="str">
        <f>IF(TRIM(INDEX(games!$A:$A,ROW()))="","",TRIM(INDEX(games!$A:$A,ROW())))</f>
      </c>
      <c r="B305">
        <f>IF(OR($A305="",INDEX(games!$B:$B,ROW())=""),"",INDEX(games!$B:$B,ROW()))</f>
      </c>
      <c r="C305" t="str">
        <f>IF(OR($A305="",INDEX(games!$C:$C,ROW())=""),"",INDEX(games!$C:$C,ROW()))</f>
      </c>
      <c r="D305">
        <f>IF($A305="","",COUNTIF($W$2:$W$2500,$A305)+COUNTIF($X$2:$X$2500,$A305))</f>
      </c>
      <c r="E305">
        <f>IF($A305="","",IFERROR(MATCH($C305,$R$2:$R$5,0),0))</f>
      </c>
      <c r="F305">
        <f>IF($A305="","",MOD(ROW(),34))</f>
      </c>
      <c r="G305">
        <f>IF($A305="",NA(),IF($C305="Action",$B305,NA()))</f>
      </c>
      <c r="H305">
        <f>IF($A305="",NA(),IF($C305="Action",1+$F305*0.023,NA()))</f>
      </c>
      <c r="I305">
        <f>IF($A305="",NA(),IF($C305="Strategy",$B305,NA()))</f>
      </c>
      <c r="J305">
        <f>IF($A305="",NA(),IF($C305="Strategy",2+$F305*0.023,NA()))</f>
      </c>
      <c r="K305">
        <f>IF($A305="",NA(),IF($C305="Deckbuilder",$B305,NA()))</f>
      </c>
      <c r="L305">
        <f>IF($A305="",NA(),IF($C305="Deckbuilder",3+$F305*0.023,NA()))</f>
      </c>
      <c r="M305">
        <f>IF($A305="",NA(),IF($C305="Traditional",$B305,NA()))</f>
      </c>
      <c r="N305">
        <f>IF($A305="",NA(),IF($C305="Traditional",4+$F305*0.023,NA()))</f>
      </c>
      <c r="O305">
        <f>IF($A305="","",$D305+ROW()/1000000)</f>
      </c>
      <c r="P305" t="str">
        <f>IF(OR($A305="",INDEX(games!$H:$H,ROW())=""),"",INDEX(games!$H:$H,ROW()))</f>
      </c>
      <c r="Q305">
        <f>IF(OR($A305="",$P305&lt;&gt;"Yes"),"",$D305+ROW()/1000000)</f>
      </c>
      <c r="T305">
        <f>IF($Y305="","",INDEX($B$2:$B$2000,$Y305))</f>
      </c>
      <c r="U305">
        <f>IF($Z305="","",INDEX($B$2:$B$2000,$Z305))</f>
      </c>
      <c r="V305">
        <f>IF(OR($T305="",$U305=""),"",$U305-$T305)</f>
      </c>
      <c r="W305" t="str">
        <f>IF(TRIM(INDEX(connections!$A:$A,ROW()))="","",TRIM(INDEX(connections!$A:$A,ROW())))</f>
      </c>
      <c r="X305" t="str">
        <f>IF($W305="","",TRIM(INDEX(connections!$B:$B,ROW())))</f>
      </c>
      <c r="Y305">
        <f>IF($W305="","",IFERROR(MATCH($W305,$A$2:$A$2000,0),""))</f>
      </c>
      <c r="Z305">
        <f>IF($X305="","",IFERROR(MATCH($X305,$A$2:$A$2000,0),""))</f>
      </c>
      <c r="AA305" t="str">
        <f>IF($Y305="","",INDEX($P$2:$P$2000,$Y305))</f>
      </c>
      <c r="AB305" t="str">
        <f>IF($Z305="","",INDEX($P$2:$P$2000,$Z305))</f>
      </c>
      <c r="AC305">
        <f>IF(AND($AA305="Yes",$AB305="Yes"),1,"")</f>
      </c>
      <c r="AD305">
        <f>IF(OR($Y305="",$Z305=""),"",IF(INDEX($C$2:$C$2000,$Y305)=INDEX($C$2:$C$2000,$Z305),0,1))</f>
      </c>
      <c r="AE305">
        <f>IF($AC305&lt;&gt;1,"",IF(AND(INDEX($AG$2:$AG$2000,$Y305)=1,INDEX($AG$2:$AG$2000,$Z305)=1),1,""))</f>
      </c>
      <c r="AG305">
        <f>IF($A305="","",COUNTIFS($W$2:$W$2500,$A305,$AB$2:$AB$2500,"Yes")+COUNTIFS($X$2:$X$2500,$A305,$AA$2:$AA$2500,"Yes"))</f>
      </c>
      <c r="AH305" t="str">
        <f>IF(OR($P305&lt;&gt;"Yes",N($AG305)=0),"",IF(AND($AG305=1,COUNTIFS($W$2:$W$2500,$A305,$AE$2:$AE$2500,1)+COUNTIFS($X$2:$X$2500,$A305,$AE$2:$AE$2500,1)&gt;0),"","Yes"))</f>
      </c>
      <c r="AI305">
        <f>IF($AH305="Yes",$AG305,"")</f>
      </c>
      <c r="AJ305">
        <f>IF($AI305="","",$AI305+ROW()/1000000)</f>
      </c>
      <c r="AK305">
        <f>IF(OR($A305="",$P305="Yes",N($AG305)=0),"",$AG305+ROW()/1000000)</f>
      </c>
      <c r="AL305" t="str">
        <f>IF($A305="","",INDEX(games!$J:$J,ROW())&amp;"")</f>
      </c>
      <c r="AM305">
        <f>IF($A305="","",SUMPRODUCT($AO305:$BD305,'Map Analysis'!$AP$2^{0,1,2,3,4,5,6,7,8,9,10,11,12,13,14,15}))</f>
      </c>
      <c r="AN305">
        <f>IF($A305="","",$AM305+ROW()/10000000)</f>
      </c>
      <c r="AO305">
        <f>IF($A305="","",COUNTIF($W$2:$W$2500,$A305))</f>
      </c>
      <c r="AP305">
        <f>IF($A305="","",SUMIFS($BF$2:$BF$2500,$W$2:$W$2500,$A305))</f>
      </c>
      <c r="AQ305">
        <f>IF($A305="","",SUMIFS($BG$2:$BG$2500,$W$2:$W$2500,$A305))</f>
      </c>
      <c r="AR305">
        <f>IF($A305="","",SUMIFS($BH$2:$BH$2500,$W$2:$W$2500,$A305))</f>
      </c>
      <c r="AS305">
        <f>IF($A305="","",SUMIFS($BI$2:$BI$2500,$W$2:$W$2500,$A305))</f>
      </c>
      <c r="AT305">
        <f>IF($A305="","",SUMIFS($BJ$2:$BJ$2500,$W$2:$W$2500,$A305))</f>
      </c>
      <c r="AU305">
        <f>IF($A305="","",SUMIFS($BK$2:$BK$2500,$W$2:$W$2500,$A305))</f>
      </c>
      <c r="AV305">
        <f>IF($A305="","",SUMIFS($BL$2:$BL$2500,$W$2:$W$2500,$A305))</f>
      </c>
      <c r="AW305">
        <f>IF($A305="","",SUMIFS($BM$2:$BM$2500,$W$2:$W$2500,$A305))</f>
      </c>
      <c r="AX305">
        <f>IF($A305="","",SUMIFS($BN$2:$BN$2500,$W$2:$W$2500,$A305))</f>
      </c>
      <c r="AY305">
        <f>IF($A305="","",SUMIFS($BO$2:$BO$2500,$W$2:$W$2500,$A305))</f>
      </c>
      <c r="AZ305">
        <f>IF($A305="","",SUMIFS($BP$2:$BP$2500,$W$2:$W$2500,$A305))</f>
      </c>
      <c r="BA305">
        <f>IF($A305="","",SUMIFS($BQ$2:$BQ$2500,$W$2:$W$2500,$A305))</f>
      </c>
      <c r="BB305">
        <f>IF($A305="","",SUMIFS($BR$2:$BR$2500,$W$2:$W$2500,$A305))</f>
      </c>
      <c r="BC305">
        <f>IF($A305="","",SUMIFS($BS$2:$BS$2500,$W$2:$W$2500,$A305))</f>
      </c>
      <c r="BD305">
        <f>IF($A305="","",SUMIFS($BT$2:$BT$2500,$W$2:$W$2500,$A305))</f>
      </c>
      <c r="BF305">
        <f>IF($Z305="","",INDEX($AO$2:$AO$2000,$Z305))</f>
      </c>
      <c r="BG305">
        <f>IF($Z305="","",INDEX($AP$2:$AP$2000,$Z305))</f>
      </c>
      <c r="BH305">
        <f>IF($Z305="","",INDEX($AQ$2:$AQ$2000,$Z305))</f>
      </c>
      <c r="BI305">
        <f>IF($Z305="","",INDEX($AR$2:$AR$2000,$Z305))</f>
      </c>
      <c r="BJ305">
        <f>IF($Z305="","",INDEX($AS$2:$AS$2000,$Z305))</f>
      </c>
      <c r="BK305">
        <f>IF($Z305="","",INDEX($AT$2:$AT$2000,$Z305))</f>
      </c>
      <c r="BL305">
        <f>IF($Z305="","",INDEX($AU$2:$AU$2000,$Z305))</f>
      </c>
      <c r="BM305">
        <f>IF($Z305="","",INDEX($AV$2:$AV$2000,$Z305))</f>
      </c>
      <c r="BN305">
        <f>IF($Z305="","",INDEX($AW$2:$AW$2000,$Z305))</f>
      </c>
      <c r="BO305">
        <f>IF($Z305="","",INDEX($AX$2:$AX$2000,$Z305))</f>
      </c>
      <c r="BP305">
        <f>IF($Z305="","",INDEX($AY$2:$AY$2000,$Z305))</f>
      </c>
      <c r="BQ305">
        <f>IF($Z305="","",INDEX($AZ$2:$AZ$2000,$Z305))</f>
      </c>
      <c r="BR305">
        <f>IF($Z305="","",INDEX($BA$2:$BA$2000,$Z305))</f>
      </c>
      <c r="BS305">
        <f>IF($Z305="","",INDEX($BB$2:$BB$2000,$Z305))</f>
      </c>
      <c r="BT305">
        <f>IF($Z305="","",INDEX($BC$2:$BC$2000,$Z305))</f>
      </c>
      <c r="BV305">
        <f>IF(OR($A305="",$P305&lt;&gt;"Yes",$AH305="Yes"),"",1+N($AG305))</f>
      </c>
      <c r="BW305">
        <f>IF($A305="","",COUNTIFS($W$2:$W$2500,$A305,$BZ$2:$BZ$2500,"Yes")+COUNTIFS($X$2:$X$2500,$A305,$BY$2:$BY$2500,"Yes"))</f>
      </c>
      <c r="BX305">
        <f>IF(OR($A305="",$P305="Yes"),"",IF(N($BW305)=0,0,1+SUMIFS($CB$2:$CB$2500,$W$2:$W$2500,$A305)+SUMIFS($CA$2:$CA$2500,$X$2:$X$2500,$A305)))</f>
      </c>
      <c r="BY305" t="str">
        <f>IF($Y305="","",INDEX($AH$2:$AH$2000,$Y305)&amp;"")</f>
      </c>
      <c r="BZ305" t="str">
        <f>IF($Z305="","",INDEX($AH$2:$AH$2000,$Z305)&amp;"")</f>
      </c>
      <c r="CA305">
        <f>IF($Y305="","",INDEX($BV$2:$BV$2000,$Y305))</f>
      </c>
      <c r="CB305">
        <f>IF($Z305="","",INDEX($BV$2:$BV$2000,$Z305))</f>
      </c>
    </row>
    <row r="306">
      <c r="A306" t="str">
        <f>IF(TRIM(INDEX(games!$A:$A,ROW()))="","",TRIM(INDEX(games!$A:$A,ROW())))</f>
      </c>
      <c r="B306">
        <f>IF(OR($A306="",INDEX(games!$B:$B,ROW())=""),"",INDEX(games!$B:$B,ROW()))</f>
      </c>
      <c r="C306" t="str">
        <f>IF(OR($A306="",INDEX(games!$C:$C,ROW())=""),"",INDEX(games!$C:$C,ROW()))</f>
      </c>
      <c r="D306">
        <f>IF($A306="","",COUNTIF($W$2:$W$2500,$A306)+COUNTIF($X$2:$X$2500,$A306))</f>
      </c>
      <c r="E306">
        <f>IF($A306="","",IFERROR(MATCH($C306,$R$2:$R$5,0),0))</f>
      </c>
      <c r="F306">
        <f>IF($A306="","",MOD(ROW(),34))</f>
      </c>
      <c r="G306">
        <f>IF($A306="",NA(),IF($C306="Action",$B306,NA()))</f>
      </c>
      <c r="H306">
        <f>IF($A306="",NA(),IF($C306="Action",1+$F306*0.023,NA()))</f>
      </c>
      <c r="I306">
        <f>IF($A306="",NA(),IF($C306="Strategy",$B306,NA()))</f>
      </c>
      <c r="J306">
        <f>IF($A306="",NA(),IF($C306="Strategy",2+$F306*0.023,NA()))</f>
      </c>
      <c r="K306">
        <f>IF($A306="",NA(),IF($C306="Deckbuilder",$B306,NA()))</f>
      </c>
      <c r="L306">
        <f>IF($A306="",NA(),IF($C306="Deckbuilder",3+$F306*0.023,NA()))</f>
      </c>
      <c r="M306">
        <f>IF($A306="",NA(),IF($C306="Traditional",$B306,NA()))</f>
      </c>
      <c r="N306">
        <f>IF($A306="",NA(),IF($C306="Traditional",4+$F306*0.023,NA()))</f>
      </c>
      <c r="O306">
        <f>IF($A306="","",$D306+ROW()/1000000)</f>
      </c>
      <c r="P306" t="str">
        <f>IF(OR($A306="",INDEX(games!$H:$H,ROW())=""),"",INDEX(games!$H:$H,ROW()))</f>
      </c>
      <c r="Q306">
        <f>IF(OR($A306="",$P306&lt;&gt;"Yes"),"",$D306+ROW()/1000000)</f>
      </c>
      <c r="T306">
        <f>IF($Y306="","",INDEX($B$2:$B$2000,$Y306))</f>
      </c>
      <c r="U306">
        <f>IF($Z306="","",INDEX($B$2:$B$2000,$Z306))</f>
      </c>
      <c r="V306">
        <f>IF(OR($T306="",$U306=""),"",$U306-$T306)</f>
      </c>
      <c r="W306" t="str">
        <f>IF(TRIM(INDEX(connections!$A:$A,ROW()))="","",TRIM(INDEX(connections!$A:$A,ROW())))</f>
      </c>
      <c r="X306" t="str">
        <f>IF($W306="","",TRIM(INDEX(connections!$B:$B,ROW())))</f>
      </c>
      <c r="Y306">
        <f>IF($W306="","",IFERROR(MATCH($W306,$A$2:$A$2000,0),""))</f>
      </c>
      <c r="Z306">
        <f>IF($X306="","",IFERROR(MATCH($X306,$A$2:$A$2000,0),""))</f>
      </c>
      <c r="AA306" t="str">
        <f>IF($Y306="","",INDEX($P$2:$P$2000,$Y306))</f>
      </c>
      <c r="AB306" t="str">
        <f>IF($Z306="","",INDEX($P$2:$P$2000,$Z306))</f>
      </c>
      <c r="AC306">
        <f>IF(AND($AA306="Yes",$AB306="Yes"),1,"")</f>
      </c>
      <c r="AD306">
        <f>IF(OR($Y306="",$Z306=""),"",IF(INDEX($C$2:$C$2000,$Y306)=INDEX($C$2:$C$2000,$Z306),0,1))</f>
      </c>
      <c r="AE306">
        <f>IF($AC306&lt;&gt;1,"",IF(AND(INDEX($AG$2:$AG$2000,$Y306)=1,INDEX($AG$2:$AG$2000,$Z306)=1),1,""))</f>
      </c>
      <c r="AG306">
        <f>IF($A306="","",COUNTIFS($W$2:$W$2500,$A306,$AB$2:$AB$2500,"Yes")+COUNTIFS($X$2:$X$2500,$A306,$AA$2:$AA$2500,"Yes"))</f>
      </c>
      <c r="AH306" t="str">
        <f>IF(OR($P306&lt;&gt;"Yes",N($AG306)=0),"",IF(AND($AG306=1,COUNTIFS($W$2:$W$2500,$A306,$AE$2:$AE$2500,1)+COUNTIFS($X$2:$X$2500,$A306,$AE$2:$AE$2500,1)&gt;0),"","Yes"))</f>
      </c>
      <c r="AI306">
        <f>IF($AH306="Yes",$AG306,"")</f>
      </c>
      <c r="AJ306">
        <f>IF($AI306="","",$AI306+ROW()/1000000)</f>
      </c>
      <c r="AK306">
        <f>IF(OR($A306="",$P306="Yes",N($AG306)=0),"",$AG306+ROW()/1000000)</f>
      </c>
      <c r="AL306" t="str">
        <f>IF($A306="","",INDEX(games!$J:$J,ROW())&amp;"")</f>
      </c>
      <c r="AM306">
        <f>IF($A306="","",SUMPRODUCT($AO306:$BD306,'Map Analysis'!$AP$2^{0,1,2,3,4,5,6,7,8,9,10,11,12,13,14,15}))</f>
      </c>
      <c r="AN306">
        <f>IF($A306="","",$AM306+ROW()/10000000)</f>
      </c>
      <c r="AO306">
        <f>IF($A306="","",COUNTIF($W$2:$W$2500,$A306))</f>
      </c>
      <c r="AP306">
        <f>IF($A306="","",SUMIFS($BF$2:$BF$2500,$W$2:$W$2500,$A306))</f>
      </c>
      <c r="AQ306">
        <f>IF($A306="","",SUMIFS($BG$2:$BG$2500,$W$2:$W$2500,$A306))</f>
      </c>
      <c r="AR306">
        <f>IF($A306="","",SUMIFS($BH$2:$BH$2500,$W$2:$W$2500,$A306))</f>
      </c>
      <c r="AS306">
        <f>IF($A306="","",SUMIFS($BI$2:$BI$2500,$W$2:$W$2500,$A306))</f>
      </c>
      <c r="AT306">
        <f>IF($A306="","",SUMIFS($BJ$2:$BJ$2500,$W$2:$W$2500,$A306))</f>
      </c>
      <c r="AU306">
        <f>IF($A306="","",SUMIFS($BK$2:$BK$2500,$W$2:$W$2500,$A306))</f>
      </c>
      <c r="AV306">
        <f>IF($A306="","",SUMIFS($BL$2:$BL$2500,$W$2:$W$2500,$A306))</f>
      </c>
      <c r="AW306">
        <f>IF($A306="","",SUMIFS($BM$2:$BM$2500,$W$2:$W$2500,$A306))</f>
      </c>
      <c r="AX306">
        <f>IF($A306="","",SUMIFS($BN$2:$BN$2500,$W$2:$W$2500,$A306))</f>
      </c>
      <c r="AY306">
        <f>IF($A306="","",SUMIFS($BO$2:$BO$2500,$W$2:$W$2500,$A306))</f>
      </c>
      <c r="AZ306">
        <f>IF($A306="","",SUMIFS($BP$2:$BP$2500,$W$2:$W$2500,$A306))</f>
      </c>
      <c r="BA306">
        <f>IF($A306="","",SUMIFS($BQ$2:$BQ$2500,$W$2:$W$2500,$A306))</f>
      </c>
      <c r="BB306">
        <f>IF($A306="","",SUMIFS($BR$2:$BR$2500,$W$2:$W$2500,$A306))</f>
      </c>
      <c r="BC306">
        <f>IF($A306="","",SUMIFS($BS$2:$BS$2500,$W$2:$W$2500,$A306))</f>
      </c>
      <c r="BD306">
        <f>IF($A306="","",SUMIFS($BT$2:$BT$2500,$W$2:$W$2500,$A306))</f>
      </c>
      <c r="BF306">
        <f>IF($Z306="","",INDEX($AO$2:$AO$2000,$Z306))</f>
      </c>
      <c r="BG306">
        <f>IF($Z306="","",INDEX($AP$2:$AP$2000,$Z306))</f>
      </c>
      <c r="BH306">
        <f>IF($Z306="","",INDEX($AQ$2:$AQ$2000,$Z306))</f>
      </c>
      <c r="BI306">
        <f>IF($Z306="","",INDEX($AR$2:$AR$2000,$Z306))</f>
      </c>
      <c r="BJ306">
        <f>IF($Z306="","",INDEX($AS$2:$AS$2000,$Z306))</f>
      </c>
      <c r="BK306">
        <f>IF($Z306="","",INDEX($AT$2:$AT$2000,$Z306))</f>
      </c>
      <c r="BL306">
        <f>IF($Z306="","",INDEX($AU$2:$AU$2000,$Z306))</f>
      </c>
      <c r="BM306">
        <f>IF($Z306="","",INDEX($AV$2:$AV$2000,$Z306))</f>
      </c>
      <c r="BN306">
        <f>IF($Z306="","",INDEX($AW$2:$AW$2000,$Z306))</f>
      </c>
      <c r="BO306">
        <f>IF($Z306="","",INDEX($AX$2:$AX$2000,$Z306))</f>
      </c>
      <c r="BP306">
        <f>IF($Z306="","",INDEX($AY$2:$AY$2000,$Z306))</f>
      </c>
      <c r="BQ306">
        <f>IF($Z306="","",INDEX($AZ$2:$AZ$2000,$Z306))</f>
      </c>
      <c r="BR306">
        <f>IF($Z306="","",INDEX($BA$2:$BA$2000,$Z306))</f>
      </c>
      <c r="BS306">
        <f>IF($Z306="","",INDEX($BB$2:$BB$2000,$Z306))</f>
      </c>
      <c r="BT306">
        <f>IF($Z306="","",INDEX($BC$2:$BC$2000,$Z306))</f>
      </c>
      <c r="BV306">
        <f>IF(OR($A306="",$P306&lt;&gt;"Yes",$AH306="Yes"),"",1+N($AG306))</f>
      </c>
      <c r="BW306">
        <f>IF($A306="","",COUNTIFS($W$2:$W$2500,$A306,$BZ$2:$BZ$2500,"Yes")+COUNTIFS($X$2:$X$2500,$A306,$BY$2:$BY$2500,"Yes"))</f>
      </c>
      <c r="BX306">
        <f>IF(OR($A306="",$P306="Yes"),"",IF(N($BW306)=0,0,1+SUMIFS($CB$2:$CB$2500,$W$2:$W$2500,$A306)+SUMIFS($CA$2:$CA$2500,$X$2:$X$2500,$A306)))</f>
      </c>
      <c r="BY306" t="str">
        <f>IF($Y306="","",INDEX($AH$2:$AH$2000,$Y306)&amp;"")</f>
      </c>
      <c r="BZ306" t="str">
        <f>IF($Z306="","",INDEX($AH$2:$AH$2000,$Z306)&amp;"")</f>
      </c>
      <c r="CA306">
        <f>IF($Y306="","",INDEX($BV$2:$BV$2000,$Y306))</f>
      </c>
      <c r="CB306">
        <f>IF($Z306="","",INDEX($BV$2:$BV$2000,$Z306))</f>
      </c>
    </row>
    <row r="307">
      <c r="A307" t="str">
        <f>IF(TRIM(INDEX(games!$A:$A,ROW()))="","",TRIM(INDEX(games!$A:$A,ROW())))</f>
      </c>
      <c r="B307">
        <f>IF(OR($A307="",INDEX(games!$B:$B,ROW())=""),"",INDEX(games!$B:$B,ROW()))</f>
      </c>
      <c r="C307" t="str">
        <f>IF(OR($A307="",INDEX(games!$C:$C,ROW())=""),"",INDEX(games!$C:$C,ROW()))</f>
      </c>
      <c r="D307">
        <f>IF($A307="","",COUNTIF($W$2:$W$2500,$A307)+COUNTIF($X$2:$X$2500,$A307))</f>
      </c>
      <c r="E307">
        <f>IF($A307="","",IFERROR(MATCH($C307,$R$2:$R$5,0),0))</f>
      </c>
      <c r="F307">
        <f>IF($A307="","",MOD(ROW(),34))</f>
      </c>
      <c r="G307">
        <f>IF($A307="",NA(),IF($C307="Action",$B307,NA()))</f>
      </c>
      <c r="H307">
        <f>IF($A307="",NA(),IF($C307="Action",1+$F307*0.023,NA()))</f>
      </c>
      <c r="I307">
        <f>IF($A307="",NA(),IF($C307="Strategy",$B307,NA()))</f>
      </c>
      <c r="J307">
        <f>IF($A307="",NA(),IF($C307="Strategy",2+$F307*0.023,NA()))</f>
      </c>
      <c r="K307">
        <f>IF($A307="",NA(),IF($C307="Deckbuilder",$B307,NA()))</f>
      </c>
      <c r="L307">
        <f>IF($A307="",NA(),IF($C307="Deckbuilder",3+$F307*0.023,NA()))</f>
      </c>
      <c r="M307">
        <f>IF($A307="",NA(),IF($C307="Traditional",$B307,NA()))</f>
      </c>
      <c r="N307">
        <f>IF($A307="",NA(),IF($C307="Traditional",4+$F307*0.023,NA()))</f>
      </c>
      <c r="O307">
        <f>IF($A307="","",$D307+ROW()/1000000)</f>
      </c>
      <c r="P307" t="str">
        <f>IF(OR($A307="",INDEX(games!$H:$H,ROW())=""),"",INDEX(games!$H:$H,ROW()))</f>
      </c>
      <c r="Q307">
        <f>IF(OR($A307="",$P307&lt;&gt;"Yes"),"",$D307+ROW()/1000000)</f>
      </c>
      <c r="T307">
        <f>IF($Y307="","",INDEX($B$2:$B$2000,$Y307))</f>
      </c>
      <c r="U307">
        <f>IF($Z307="","",INDEX($B$2:$B$2000,$Z307))</f>
      </c>
      <c r="V307">
        <f>IF(OR($T307="",$U307=""),"",$U307-$T307)</f>
      </c>
      <c r="W307" t="str">
        <f>IF(TRIM(INDEX(connections!$A:$A,ROW()))="","",TRIM(INDEX(connections!$A:$A,ROW())))</f>
      </c>
      <c r="X307" t="str">
        <f>IF($W307="","",TRIM(INDEX(connections!$B:$B,ROW())))</f>
      </c>
      <c r="Y307">
        <f>IF($W307="","",IFERROR(MATCH($W307,$A$2:$A$2000,0),""))</f>
      </c>
      <c r="Z307">
        <f>IF($X307="","",IFERROR(MATCH($X307,$A$2:$A$2000,0),""))</f>
      </c>
      <c r="AA307" t="str">
        <f>IF($Y307="","",INDEX($P$2:$P$2000,$Y307))</f>
      </c>
      <c r="AB307" t="str">
        <f>IF($Z307="","",INDEX($P$2:$P$2000,$Z307))</f>
      </c>
      <c r="AC307">
        <f>IF(AND($AA307="Yes",$AB307="Yes"),1,"")</f>
      </c>
      <c r="AD307">
        <f>IF(OR($Y307="",$Z307=""),"",IF(INDEX($C$2:$C$2000,$Y307)=INDEX($C$2:$C$2000,$Z307),0,1))</f>
      </c>
      <c r="AE307">
        <f>IF($AC307&lt;&gt;1,"",IF(AND(INDEX($AG$2:$AG$2000,$Y307)=1,INDEX($AG$2:$AG$2000,$Z307)=1),1,""))</f>
      </c>
      <c r="AG307">
        <f>IF($A307="","",COUNTIFS($W$2:$W$2500,$A307,$AB$2:$AB$2500,"Yes")+COUNTIFS($X$2:$X$2500,$A307,$AA$2:$AA$2500,"Yes"))</f>
      </c>
      <c r="AH307" t="str">
        <f>IF(OR($P307&lt;&gt;"Yes",N($AG307)=0),"",IF(AND($AG307=1,COUNTIFS($W$2:$W$2500,$A307,$AE$2:$AE$2500,1)+COUNTIFS($X$2:$X$2500,$A307,$AE$2:$AE$2500,1)&gt;0),"","Yes"))</f>
      </c>
      <c r="AI307">
        <f>IF($AH307="Yes",$AG307,"")</f>
      </c>
      <c r="AJ307">
        <f>IF($AI307="","",$AI307+ROW()/1000000)</f>
      </c>
      <c r="AK307">
        <f>IF(OR($A307="",$P307="Yes",N($AG307)=0),"",$AG307+ROW()/1000000)</f>
      </c>
      <c r="AL307" t="str">
        <f>IF($A307="","",INDEX(games!$J:$J,ROW())&amp;"")</f>
      </c>
      <c r="AM307">
        <f>IF($A307="","",SUMPRODUCT($AO307:$BD307,'Map Analysis'!$AP$2^{0,1,2,3,4,5,6,7,8,9,10,11,12,13,14,15}))</f>
      </c>
      <c r="AN307">
        <f>IF($A307="","",$AM307+ROW()/10000000)</f>
      </c>
      <c r="AO307">
        <f>IF($A307="","",COUNTIF($W$2:$W$2500,$A307))</f>
      </c>
      <c r="AP307">
        <f>IF($A307="","",SUMIFS($BF$2:$BF$2500,$W$2:$W$2500,$A307))</f>
      </c>
      <c r="AQ307">
        <f>IF($A307="","",SUMIFS($BG$2:$BG$2500,$W$2:$W$2500,$A307))</f>
      </c>
      <c r="AR307">
        <f>IF($A307="","",SUMIFS($BH$2:$BH$2500,$W$2:$W$2500,$A307))</f>
      </c>
      <c r="AS307">
        <f>IF($A307="","",SUMIFS($BI$2:$BI$2500,$W$2:$W$2500,$A307))</f>
      </c>
      <c r="AT307">
        <f>IF($A307="","",SUMIFS($BJ$2:$BJ$2500,$W$2:$W$2500,$A307))</f>
      </c>
      <c r="AU307">
        <f>IF($A307="","",SUMIFS($BK$2:$BK$2500,$W$2:$W$2500,$A307))</f>
      </c>
      <c r="AV307">
        <f>IF($A307="","",SUMIFS($BL$2:$BL$2500,$W$2:$W$2500,$A307))</f>
      </c>
      <c r="AW307">
        <f>IF($A307="","",SUMIFS($BM$2:$BM$2500,$W$2:$W$2500,$A307))</f>
      </c>
      <c r="AX307">
        <f>IF($A307="","",SUMIFS($BN$2:$BN$2500,$W$2:$W$2500,$A307))</f>
      </c>
      <c r="AY307">
        <f>IF($A307="","",SUMIFS($BO$2:$BO$2500,$W$2:$W$2500,$A307))</f>
      </c>
      <c r="AZ307">
        <f>IF($A307="","",SUMIFS($BP$2:$BP$2500,$W$2:$W$2500,$A307))</f>
      </c>
      <c r="BA307">
        <f>IF($A307="","",SUMIFS($BQ$2:$BQ$2500,$W$2:$W$2500,$A307))</f>
      </c>
      <c r="BB307">
        <f>IF($A307="","",SUMIFS($BR$2:$BR$2500,$W$2:$W$2500,$A307))</f>
      </c>
      <c r="BC307">
        <f>IF($A307="","",SUMIFS($BS$2:$BS$2500,$W$2:$W$2500,$A307))</f>
      </c>
      <c r="BD307">
        <f>IF($A307="","",SUMIFS($BT$2:$BT$2500,$W$2:$W$2500,$A307))</f>
      </c>
      <c r="BF307">
        <f>IF($Z307="","",INDEX($AO$2:$AO$2000,$Z307))</f>
      </c>
      <c r="BG307">
        <f>IF($Z307="","",INDEX($AP$2:$AP$2000,$Z307))</f>
      </c>
      <c r="BH307">
        <f>IF($Z307="","",INDEX($AQ$2:$AQ$2000,$Z307))</f>
      </c>
      <c r="BI307">
        <f>IF($Z307="","",INDEX($AR$2:$AR$2000,$Z307))</f>
      </c>
      <c r="BJ307">
        <f>IF($Z307="","",INDEX($AS$2:$AS$2000,$Z307))</f>
      </c>
      <c r="BK307">
        <f>IF($Z307="","",INDEX($AT$2:$AT$2000,$Z307))</f>
      </c>
      <c r="BL307">
        <f>IF($Z307="","",INDEX($AU$2:$AU$2000,$Z307))</f>
      </c>
      <c r="BM307">
        <f>IF($Z307="","",INDEX($AV$2:$AV$2000,$Z307))</f>
      </c>
      <c r="BN307">
        <f>IF($Z307="","",INDEX($AW$2:$AW$2000,$Z307))</f>
      </c>
      <c r="BO307">
        <f>IF($Z307="","",INDEX($AX$2:$AX$2000,$Z307))</f>
      </c>
      <c r="BP307">
        <f>IF($Z307="","",INDEX($AY$2:$AY$2000,$Z307))</f>
      </c>
      <c r="BQ307">
        <f>IF($Z307="","",INDEX($AZ$2:$AZ$2000,$Z307))</f>
      </c>
      <c r="BR307">
        <f>IF($Z307="","",INDEX($BA$2:$BA$2000,$Z307))</f>
      </c>
      <c r="BS307">
        <f>IF($Z307="","",INDEX($BB$2:$BB$2000,$Z307))</f>
      </c>
      <c r="BT307">
        <f>IF($Z307="","",INDEX($BC$2:$BC$2000,$Z307))</f>
      </c>
      <c r="BV307">
        <f>IF(OR($A307="",$P307&lt;&gt;"Yes",$AH307="Yes"),"",1+N($AG307))</f>
      </c>
      <c r="BW307">
        <f>IF($A307="","",COUNTIFS($W$2:$W$2500,$A307,$BZ$2:$BZ$2500,"Yes")+COUNTIFS($X$2:$X$2500,$A307,$BY$2:$BY$2500,"Yes"))</f>
      </c>
      <c r="BX307">
        <f>IF(OR($A307="",$P307="Yes"),"",IF(N($BW307)=0,0,1+SUMIFS($CB$2:$CB$2500,$W$2:$W$2500,$A307)+SUMIFS($CA$2:$CA$2500,$X$2:$X$2500,$A307)))</f>
      </c>
      <c r="BY307" t="str">
        <f>IF($Y307="","",INDEX($AH$2:$AH$2000,$Y307)&amp;"")</f>
      </c>
      <c r="BZ307" t="str">
        <f>IF($Z307="","",INDEX($AH$2:$AH$2000,$Z307)&amp;"")</f>
      </c>
      <c r="CA307">
        <f>IF($Y307="","",INDEX($BV$2:$BV$2000,$Y307))</f>
      </c>
      <c r="CB307">
        <f>IF($Z307="","",INDEX($BV$2:$BV$2000,$Z307))</f>
      </c>
    </row>
    <row r="308">
      <c r="A308" t="str">
        <f>IF(TRIM(INDEX(games!$A:$A,ROW()))="","",TRIM(INDEX(games!$A:$A,ROW())))</f>
      </c>
      <c r="B308">
        <f>IF(OR($A308="",INDEX(games!$B:$B,ROW())=""),"",INDEX(games!$B:$B,ROW()))</f>
      </c>
      <c r="C308" t="str">
        <f>IF(OR($A308="",INDEX(games!$C:$C,ROW())=""),"",INDEX(games!$C:$C,ROW()))</f>
      </c>
      <c r="D308">
        <f>IF($A308="","",COUNTIF($W$2:$W$2500,$A308)+COUNTIF($X$2:$X$2500,$A308))</f>
      </c>
      <c r="E308">
        <f>IF($A308="","",IFERROR(MATCH($C308,$R$2:$R$5,0),0))</f>
      </c>
      <c r="F308">
        <f>IF($A308="","",MOD(ROW(),34))</f>
      </c>
      <c r="G308">
        <f>IF($A308="",NA(),IF($C308="Action",$B308,NA()))</f>
      </c>
      <c r="H308">
        <f>IF($A308="",NA(),IF($C308="Action",1+$F308*0.023,NA()))</f>
      </c>
      <c r="I308">
        <f>IF($A308="",NA(),IF($C308="Strategy",$B308,NA()))</f>
      </c>
      <c r="J308">
        <f>IF($A308="",NA(),IF($C308="Strategy",2+$F308*0.023,NA()))</f>
      </c>
      <c r="K308">
        <f>IF($A308="",NA(),IF($C308="Deckbuilder",$B308,NA()))</f>
      </c>
      <c r="L308">
        <f>IF($A308="",NA(),IF($C308="Deckbuilder",3+$F308*0.023,NA()))</f>
      </c>
      <c r="M308">
        <f>IF($A308="",NA(),IF($C308="Traditional",$B308,NA()))</f>
      </c>
      <c r="N308">
        <f>IF($A308="",NA(),IF($C308="Traditional",4+$F308*0.023,NA()))</f>
      </c>
      <c r="O308">
        <f>IF($A308="","",$D308+ROW()/1000000)</f>
      </c>
      <c r="P308" t="str">
        <f>IF(OR($A308="",INDEX(games!$H:$H,ROW())=""),"",INDEX(games!$H:$H,ROW()))</f>
      </c>
      <c r="Q308">
        <f>IF(OR($A308="",$P308&lt;&gt;"Yes"),"",$D308+ROW()/1000000)</f>
      </c>
      <c r="T308">
        <f>IF($Y308="","",INDEX($B$2:$B$2000,$Y308))</f>
      </c>
      <c r="U308">
        <f>IF($Z308="","",INDEX($B$2:$B$2000,$Z308))</f>
      </c>
      <c r="V308">
        <f>IF(OR($T308="",$U308=""),"",$U308-$T308)</f>
      </c>
      <c r="W308" t="str">
        <f>IF(TRIM(INDEX(connections!$A:$A,ROW()))="","",TRIM(INDEX(connections!$A:$A,ROW())))</f>
      </c>
      <c r="X308" t="str">
        <f>IF($W308="","",TRIM(INDEX(connections!$B:$B,ROW())))</f>
      </c>
      <c r="Y308">
        <f>IF($W308="","",IFERROR(MATCH($W308,$A$2:$A$2000,0),""))</f>
      </c>
      <c r="Z308">
        <f>IF($X308="","",IFERROR(MATCH($X308,$A$2:$A$2000,0),""))</f>
      </c>
      <c r="AA308" t="str">
        <f>IF($Y308="","",INDEX($P$2:$P$2000,$Y308))</f>
      </c>
      <c r="AB308" t="str">
        <f>IF($Z308="","",INDEX($P$2:$P$2000,$Z308))</f>
      </c>
      <c r="AC308">
        <f>IF(AND($AA308="Yes",$AB308="Yes"),1,"")</f>
      </c>
      <c r="AD308">
        <f>IF(OR($Y308="",$Z308=""),"",IF(INDEX($C$2:$C$2000,$Y308)=INDEX($C$2:$C$2000,$Z308),0,1))</f>
      </c>
      <c r="AE308">
        <f>IF($AC308&lt;&gt;1,"",IF(AND(INDEX($AG$2:$AG$2000,$Y308)=1,INDEX($AG$2:$AG$2000,$Z308)=1),1,""))</f>
      </c>
      <c r="AG308">
        <f>IF($A308="","",COUNTIFS($W$2:$W$2500,$A308,$AB$2:$AB$2500,"Yes")+COUNTIFS($X$2:$X$2500,$A308,$AA$2:$AA$2500,"Yes"))</f>
      </c>
      <c r="AH308" t="str">
        <f>IF(OR($P308&lt;&gt;"Yes",N($AG308)=0),"",IF(AND($AG308=1,COUNTIFS($W$2:$W$2500,$A308,$AE$2:$AE$2500,1)+COUNTIFS($X$2:$X$2500,$A308,$AE$2:$AE$2500,1)&gt;0),"","Yes"))</f>
      </c>
      <c r="AI308">
        <f>IF($AH308="Yes",$AG308,"")</f>
      </c>
      <c r="AJ308">
        <f>IF($AI308="","",$AI308+ROW()/1000000)</f>
      </c>
      <c r="AK308">
        <f>IF(OR($A308="",$P308="Yes",N($AG308)=0),"",$AG308+ROW()/1000000)</f>
      </c>
      <c r="AL308" t="str">
        <f>IF($A308="","",INDEX(games!$J:$J,ROW())&amp;"")</f>
      </c>
      <c r="AM308">
        <f>IF($A308="","",SUMPRODUCT($AO308:$BD308,'Map Analysis'!$AP$2^{0,1,2,3,4,5,6,7,8,9,10,11,12,13,14,15}))</f>
      </c>
      <c r="AN308">
        <f>IF($A308="","",$AM308+ROW()/10000000)</f>
      </c>
      <c r="AO308">
        <f>IF($A308="","",COUNTIF($W$2:$W$2500,$A308))</f>
      </c>
      <c r="AP308">
        <f>IF($A308="","",SUMIFS($BF$2:$BF$2500,$W$2:$W$2500,$A308))</f>
      </c>
      <c r="AQ308">
        <f>IF($A308="","",SUMIFS($BG$2:$BG$2500,$W$2:$W$2500,$A308))</f>
      </c>
      <c r="AR308">
        <f>IF($A308="","",SUMIFS($BH$2:$BH$2500,$W$2:$W$2500,$A308))</f>
      </c>
      <c r="AS308">
        <f>IF($A308="","",SUMIFS($BI$2:$BI$2500,$W$2:$W$2500,$A308))</f>
      </c>
      <c r="AT308">
        <f>IF($A308="","",SUMIFS($BJ$2:$BJ$2500,$W$2:$W$2500,$A308))</f>
      </c>
      <c r="AU308">
        <f>IF($A308="","",SUMIFS($BK$2:$BK$2500,$W$2:$W$2500,$A308))</f>
      </c>
      <c r="AV308">
        <f>IF($A308="","",SUMIFS($BL$2:$BL$2500,$W$2:$W$2500,$A308))</f>
      </c>
      <c r="AW308">
        <f>IF($A308="","",SUMIFS($BM$2:$BM$2500,$W$2:$W$2500,$A308))</f>
      </c>
      <c r="AX308">
        <f>IF($A308="","",SUMIFS($BN$2:$BN$2500,$W$2:$W$2500,$A308))</f>
      </c>
      <c r="AY308">
        <f>IF($A308="","",SUMIFS($BO$2:$BO$2500,$W$2:$W$2500,$A308))</f>
      </c>
      <c r="AZ308">
        <f>IF($A308="","",SUMIFS($BP$2:$BP$2500,$W$2:$W$2500,$A308))</f>
      </c>
      <c r="BA308">
        <f>IF($A308="","",SUMIFS($BQ$2:$BQ$2500,$W$2:$W$2500,$A308))</f>
      </c>
      <c r="BB308">
        <f>IF($A308="","",SUMIFS($BR$2:$BR$2500,$W$2:$W$2500,$A308))</f>
      </c>
      <c r="BC308">
        <f>IF($A308="","",SUMIFS($BS$2:$BS$2500,$W$2:$W$2500,$A308))</f>
      </c>
      <c r="BD308">
        <f>IF($A308="","",SUMIFS($BT$2:$BT$2500,$W$2:$W$2500,$A308))</f>
      </c>
      <c r="BF308">
        <f>IF($Z308="","",INDEX($AO$2:$AO$2000,$Z308))</f>
      </c>
      <c r="BG308">
        <f>IF($Z308="","",INDEX($AP$2:$AP$2000,$Z308))</f>
      </c>
      <c r="BH308">
        <f>IF($Z308="","",INDEX($AQ$2:$AQ$2000,$Z308))</f>
      </c>
      <c r="BI308">
        <f>IF($Z308="","",INDEX($AR$2:$AR$2000,$Z308))</f>
      </c>
      <c r="BJ308">
        <f>IF($Z308="","",INDEX($AS$2:$AS$2000,$Z308))</f>
      </c>
      <c r="BK308">
        <f>IF($Z308="","",INDEX($AT$2:$AT$2000,$Z308))</f>
      </c>
      <c r="BL308">
        <f>IF($Z308="","",INDEX($AU$2:$AU$2000,$Z308))</f>
      </c>
      <c r="BM308">
        <f>IF($Z308="","",INDEX($AV$2:$AV$2000,$Z308))</f>
      </c>
      <c r="BN308">
        <f>IF($Z308="","",INDEX($AW$2:$AW$2000,$Z308))</f>
      </c>
      <c r="BO308">
        <f>IF($Z308="","",INDEX($AX$2:$AX$2000,$Z308))</f>
      </c>
      <c r="BP308">
        <f>IF($Z308="","",INDEX($AY$2:$AY$2000,$Z308))</f>
      </c>
      <c r="BQ308">
        <f>IF($Z308="","",INDEX($AZ$2:$AZ$2000,$Z308))</f>
      </c>
      <c r="BR308">
        <f>IF($Z308="","",INDEX($BA$2:$BA$2000,$Z308))</f>
      </c>
      <c r="BS308">
        <f>IF($Z308="","",INDEX($BB$2:$BB$2000,$Z308))</f>
      </c>
      <c r="BT308">
        <f>IF($Z308="","",INDEX($BC$2:$BC$2000,$Z308))</f>
      </c>
      <c r="BV308">
        <f>IF(OR($A308="",$P308&lt;&gt;"Yes",$AH308="Yes"),"",1+N($AG308))</f>
      </c>
      <c r="BW308">
        <f>IF($A308="","",COUNTIFS($W$2:$W$2500,$A308,$BZ$2:$BZ$2500,"Yes")+COUNTIFS($X$2:$X$2500,$A308,$BY$2:$BY$2500,"Yes"))</f>
      </c>
      <c r="BX308">
        <f>IF(OR($A308="",$P308="Yes"),"",IF(N($BW308)=0,0,1+SUMIFS($CB$2:$CB$2500,$W$2:$W$2500,$A308)+SUMIFS($CA$2:$CA$2500,$X$2:$X$2500,$A308)))</f>
      </c>
      <c r="BY308" t="str">
        <f>IF($Y308="","",INDEX($AH$2:$AH$2000,$Y308)&amp;"")</f>
      </c>
      <c r="BZ308" t="str">
        <f>IF($Z308="","",INDEX($AH$2:$AH$2000,$Z308)&amp;"")</f>
      </c>
      <c r="CA308">
        <f>IF($Y308="","",INDEX($BV$2:$BV$2000,$Y308))</f>
      </c>
      <c r="CB308">
        <f>IF($Z308="","",INDEX($BV$2:$BV$2000,$Z308))</f>
      </c>
    </row>
    <row r="309">
      <c r="A309" t="str">
        <f>IF(TRIM(INDEX(games!$A:$A,ROW()))="","",TRIM(INDEX(games!$A:$A,ROW())))</f>
      </c>
      <c r="B309">
        <f>IF(OR($A309="",INDEX(games!$B:$B,ROW())=""),"",INDEX(games!$B:$B,ROW()))</f>
      </c>
      <c r="C309" t="str">
        <f>IF(OR($A309="",INDEX(games!$C:$C,ROW())=""),"",INDEX(games!$C:$C,ROW()))</f>
      </c>
      <c r="D309">
        <f>IF($A309="","",COUNTIF($W$2:$W$2500,$A309)+COUNTIF($X$2:$X$2500,$A309))</f>
      </c>
      <c r="E309">
        <f>IF($A309="","",IFERROR(MATCH($C309,$R$2:$R$5,0),0))</f>
      </c>
      <c r="F309">
        <f>IF($A309="","",MOD(ROW(),34))</f>
      </c>
      <c r="G309">
        <f>IF($A309="",NA(),IF($C309="Action",$B309,NA()))</f>
      </c>
      <c r="H309">
        <f>IF($A309="",NA(),IF($C309="Action",1+$F309*0.023,NA()))</f>
      </c>
      <c r="I309">
        <f>IF($A309="",NA(),IF($C309="Strategy",$B309,NA()))</f>
      </c>
      <c r="J309">
        <f>IF($A309="",NA(),IF($C309="Strategy",2+$F309*0.023,NA()))</f>
      </c>
      <c r="K309">
        <f>IF($A309="",NA(),IF($C309="Deckbuilder",$B309,NA()))</f>
      </c>
      <c r="L309">
        <f>IF($A309="",NA(),IF($C309="Deckbuilder",3+$F309*0.023,NA()))</f>
      </c>
      <c r="M309">
        <f>IF($A309="",NA(),IF($C309="Traditional",$B309,NA()))</f>
      </c>
      <c r="N309">
        <f>IF($A309="",NA(),IF($C309="Traditional",4+$F309*0.023,NA()))</f>
      </c>
      <c r="O309">
        <f>IF($A309="","",$D309+ROW()/1000000)</f>
      </c>
      <c r="P309" t="str">
        <f>IF(OR($A309="",INDEX(games!$H:$H,ROW())=""),"",INDEX(games!$H:$H,ROW()))</f>
      </c>
      <c r="Q309">
        <f>IF(OR($A309="",$P309&lt;&gt;"Yes"),"",$D309+ROW()/1000000)</f>
      </c>
      <c r="T309">
        <f>IF($Y309="","",INDEX($B$2:$B$2000,$Y309))</f>
      </c>
      <c r="U309">
        <f>IF($Z309="","",INDEX($B$2:$B$2000,$Z309))</f>
      </c>
      <c r="V309">
        <f>IF(OR($T309="",$U309=""),"",$U309-$T309)</f>
      </c>
      <c r="W309" t="str">
        <f>IF(TRIM(INDEX(connections!$A:$A,ROW()))="","",TRIM(INDEX(connections!$A:$A,ROW())))</f>
      </c>
      <c r="X309" t="str">
        <f>IF($W309="","",TRIM(INDEX(connections!$B:$B,ROW())))</f>
      </c>
      <c r="Y309">
        <f>IF($W309="","",IFERROR(MATCH($W309,$A$2:$A$2000,0),""))</f>
      </c>
      <c r="Z309">
        <f>IF($X309="","",IFERROR(MATCH($X309,$A$2:$A$2000,0),""))</f>
      </c>
      <c r="AA309" t="str">
        <f>IF($Y309="","",INDEX($P$2:$P$2000,$Y309))</f>
      </c>
      <c r="AB309" t="str">
        <f>IF($Z309="","",INDEX($P$2:$P$2000,$Z309))</f>
      </c>
      <c r="AC309">
        <f>IF(AND($AA309="Yes",$AB309="Yes"),1,"")</f>
      </c>
      <c r="AD309">
        <f>IF(OR($Y309="",$Z309=""),"",IF(INDEX($C$2:$C$2000,$Y309)=INDEX($C$2:$C$2000,$Z309),0,1))</f>
      </c>
      <c r="AE309">
        <f>IF($AC309&lt;&gt;1,"",IF(AND(INDEX($AG$2:$AG$2000,$Y309)=1,INDEX($AG$2:$AG$2000,$Z309)=1),1,""))</f>
      </c>
      <c r="AG309">
        <f>IF($A309="","",COUNTIFS($W$2:$W$2500,$A309,$AB$2:$AB$2500,"Yes")+COUNTIFS($X$2:$X$2500,$A309,$AA$2:$AA$2500,"Yes"))</f>
      </c>
      <c r="AH309" t="str">
        <f>IF(OR($P309&lt;&gt;"Yes",N($AG309)=0),"",IF(AND($AG309=1,COUNTIFS($W$2:$W$2500,$A309,$AE$2:$AE$2500,1)+COUNTIFS($X$2:$X$2500,$A309,$AE$2:$AE$2500,1)&gt;0),"","Yes"))</f>
      </c>
      <c r="AI309">
        <f>IF($AH309="Yes",$AG309,"")</f>
      </c>
      <c r="AJ309">
        <f>IF($AI309="","",$AI309+ROW()/1000000)</f>
      </c>
      <c r="AK309">
        <f>IF(OR($A309="",$P309="Yes",N($AG309)=0),"",$AG309+ROW()/1000000)</f>
      </c>
      <c r="AL309" t="str">
        <f>IF($A309="","",INDEX(games!$J:$J,ROW())&amp;"")</f>
      </c>
      <c r="AM309">
        <f>IF($A309="","",SUMPRODUCT($AO309:$BD309,'Map Analysis'!$AP$2^{0,1,2,3,4,5,6,7,8,9,10,11,12,13,14,15}))</f>
      </c>
      <c r="AN309">
        <f>IF($A309="","",$AM309+ROW()/10000000)</f>
      </c>
      <c r="AO309">
        <f>IF($A309="","",COUNTIF($W$2:$W$2500,$A309))</f>
      </c>
      <c r="AP309">
        <f>IF($A309="","",SUMIFS($BF$2:$BF$2500,$W$2:$W$2500,$A309))</f>
      </c>
      <c r="AQ309">
        <f>IF($A309="","",SUMIFS($BG$2:$BG$2500,$W$2:$W$2500,$A309))</f>
      </c>
      <c r="AR309">
        <f>IF($A309="","",SUMIFS($BH$2:$BH$2500,$W$2:$W$2500,$A309))</f>
      </c>
      <c r="AS309">
        <f>IF($A309="","",SUMIFS($BI$2:$BI$2500,$W$2:$W$2500,$A309))</f>
      </c>
      <c r="AT309">
        <f>IF($A309="","",SUMIFS($BJ$2:$BJ$2500,$W$2:$W$2500,$A309))</f>
      </c>
      <c r="AU309">
        <f>IF($A309="","",SUMIFS($BK$2:$BK$2500,$W$2:$W$2500,$A309))</f>
      </c>
      <c r="AV309">
        <f>IF($A309="","",SUMIFS($BL$2:$BL$2500,$W$2:$W$2500,$A309))</f>
      </c>
      <c r="AW309">
        <f>IF($A309="","",SUMIFS($BM$2:$BM$2500,$W$2:$W$2500,$A309))</f>
      </c>
      <c r="AX309">
        <f>IF($A309="","",SUMIFS($BN$2:$BN$2500,$W$2:$W$2500,$A309))</f>
      </c>
      <c r="AY309">
        <f>IF($A309="","",SUMIFS($BO$2:$BO$2500,$W$2:$W$2500,$A309))</f>
      </c>
      <c r="AZ309">
        <f>IF($A309="","",SUMIFS($BP$2:$BP$2500,$W$2:$W$2500,$A309))</f>
      </c>
      <c r="BA309">
        <f>IF($A309="","",SUMIFS($BQ$2:$BQ$2500,$W$2:$W$2500,$A309))</f>
      </c>
      <c r="BB309">
        <f>IF($A309="","",SUMIFS($BR$2:$BR$2500,$W$2:$W$2500,$A309))</f>
      </c>
      <c r="BC309">
        <f>IF($A309="","",SUMIFS($BS$2:$BS$2500,$W$2:$W$2500,$A309))</f>
      </c>
      <c r="BD309">
        <f>IF($A309="","",SUMIFS($BT$2:$BT$2500,$W$2:$W$2500,$A309))</f>
      </c>
      <c r="BF309">
        <f>IF($Z309="","",INDEX($AO$2:$AO$2000,$Z309))</f>
      </c>
      <c r="BG309">
        <f>IF($Z309="","",INDEX($AP$2:$AP$2000,$Z309))</f>
      </c>
      <c r="BH309">
        <f>IF($Z309="","",INDEX($AQ$2:$AQ$2000,$Z309))</f>
      </c>
      <c r="BI309">
        <f>IF($Z309="","",INDEX($AR$2:$AR$2000,$Z309))</f>
      </c>
      <c r="BJ309">
        <f>IF($Z309="","",INDEX($AS$2:$AS$2000,$Z309))</f>
      </c>
      <c r="BK309">
        <f>IF($Z309="","",INDEX($AT$2:$AT$2000,$Z309))</f>
      </c>
      <c r="BL309">
        <f>IF($Z309="","",INDEX($AU$2:$AU$2000,$Z309))</f>
      </c>
      <c r="BM309">
        <f>IF($Z309="","",INDEX($AV$2:$AV$2000,$Z309))</f>
      </c>
      <c r="BN309">
        <f>IF($Z309="","",INDEX($AW$2:$AW$2000,$Z309))</f>
      </c>
      <c r="BO309">
        <f>IF($Z309="","",INDEX($AX$2:$AX$2000,$Z309))</f>
      </c>
      <c r="BP309">
        <f>IF($Z309="","",INDEX($AY$2:$AY$2000,$Z309))</f>
      </c>
      <c r="BQ309">
        <f>IF($Z309="","",INDEX($AZ$2:$AZ$2000,$Z309))</f>
      </c>
      <c r="BR309">
        <f>IF($Z309="","",INDEX($BA$2:$BA$2000,$Z309))</f>
      </c>
      <c r="BS309">
        <f>IF($Z309="","",INDEX($BB$2:$BB$2000,$Z309))</f>
      </c>
      <c r="BT309">
        <f>IF($Z309="","",INDEX($BC$2:$BC$2000,$Z309))</f>
      </c>
      <c r="BV309">
        <f>IF(OR($A309="",$P309&lt;&gt;"Yes",$AH309="Yes"),"",1+N($AG309))</f>
      </c>
      <c r="BW309">
        <f>IF($A309="","",COUNTIFS($W$2:$W$2500,$A309,$BZ$2:$BZ$2500,"Yes")+COUNTIFS($X$2:$X$2500,$A309,$BY$2:$BY$2500,"Yes"))</f>
      </c>
      <c r="BX309">
        <f>IF(OR($A309="",$P309="Yes"),"",IF(N($BW309)=0,0,1+SUMIFS($CB$2:$CB$2500,$W$2:$W$2500,$A309)+SUMIFS($CA$2:$CA$2500,$X$2:$X$2500,$A309)))</f>
      </c>
      <c r="BY309" t="str">
        <f>IF($Y309="","",INDEX($AH$2:$AH$2000,$Y309)&amp;"")</f>
      </c>
      <c r="BZ309" t="str">
        <f>IF($Z309="","",INDEX($AH$2:$AH$2000,$Z309)&amp;"")</f>
      </c>
      <c r="CA309">
        <f>IF($Y309="","",INDEX($BV$2:$BV$2000,$Y309))</f>
      </c>
      <c r="CB309">
        <f>IF($Z309="","",INDEX($BV$2:$BV$2000,$Z309))</f>
      </c>
    </row>
    <row r="310">
      <c r="A310" t="str">
        <f>IF(TRIM(INDEX(games!$A:$A,ROW()))="","",TRIM(INDEX(games!$A:$A,ROW())))</f>
      </c>
      <c r="B310">
        <f>IF(OR($A310="",INDEX(games!$B:$B,ROW())=""),"",INDEX(games!$B:$B,ROW()))</f>
      </c>
      <c r="C310" t="str">
        <f>IF(OR($A310="",INDEX(games!$C:$C,ROW())=""),"",INDEX(games!$C:$C,ROW()))</f>
      </c>
      <c r="D310">
        <f>IF($A310="","",COUNTIF($W$2:$W$2500,$A310)+COUNTIF($X$2:$X$2500,$A310))</f>
      </c>
      <c r="E310">
        <f>IF($A310="","",IFERROR(MATCH($C310,$R$2:$R$5,0),0))</f>
      </c>
      <c r="F310">
        <f>IF($A310="","",MOD(ROW(),34))</f>
      </c>
      <c r="G310">
        <f>IF($A310="",NA(),IF($C310="Action",$B310,NA()))</f>
      </c>
      <c r="H310">
        <f>IF($A310="",NA(),IF($C310="Action",1+$F310*0.023,NA()))</f>
      </c>
      <c r="I310">
        <f>IF($A310="",NA(),IF($C310="Strategy",$B310,NA()))</f>
      </c>
      <c r="J310">
        <f>IF($A310="",NA(),IF($C310="Strategy",2+$F310*0.023,NA()))</f>
      </c>
      <c r="K310">
        <f>IF($A310="",NA(),IF($C310="Deckbuilder",$B310,NA()))</f>
      </c>
      <c r="L310">
        <f>IF($A310="",NA(),IF($C310="Deckbuilder",3+$F310*0.023,NA()))</f>
      </c>
      <c r="M310">
        <f>IF($A310="",NA(),IF($C310="Traditional",$B310,NA()))</f>
      </c>
      <c r="N310">
        <f>IF($A310="",NA(),IF($C310="Traditional",4+$F310*0.023,NA()))</f>
      </c>
      <c r="O310">
        <f>IF($A310="","",$D310+ROW()/1000000)</f>
      </c>
      <c r="P310" t="str">
        <f>IF(OR($A310="",INDEX(games!$H:$H,ROW())=""),"",INDEX(games!$H:$H,ROW()))</f>
      </c>
      <c r="Q310">
        <f>IF(OR($A310="",$P310&lt;&gt;"Yes"),"",$D310+ROW()/1000000)</f>
      </c>
      <c r="T310">
        <f>IF($Y310="","",INDEX($B$2:$B$2000,$Y310))</f>
      </c>
      <c r="U310">
        <f>IF($Z310="","",INDEX($B$2:$B$2000,$Z310))</f>
      </c>
      <c r="V310">
        <f>IF(OR($T310="",$U310=""),"",$U310-$T310)</f>
      </c>
      <c r="W310" t="str">
        <f>IF(TRIM(INDEX(connections!$A:$A,ROW()))="","",TRIM(INDEX(connections!$A:$A,ROW())))</f>
      </c>
      <c r="X310" t="str">
        <f>IF($W310="","",TRIM(INDEX(connections!$B:$B,ROW())))</f>
      </c>
      <c r="Y310">
        <f>IF($W310="","",IFERROR(MATCH($W310,$A$2:$A$2000,0),""))</f>
      </c>
      <c r="Z310">
        <f>IF($X310="","",IFERROR(MATCH($X310,$A$2:$A$2000,0),""))</f>
      </c>
      <c r="AA310" t="str">
        <f>IF($Y310="","",INDEX($P$2:$P$2000,$Y310))</f>
      </c>
      <c r="AB310" t="str">
        <f>IF($Z310="","",INDEX($P$2:$P$2000,$Z310))</f>
      </c>
      <c r="AC310">
        <f>IF(AND($AA310="Yes",$AB310="Yes"),1,"")</f>
      </c>
      <c r="AD310">
        <f>IF(OR($Y310="",$Z310=""),"",IF(INDEX($C$2:$C$2000,$Y310)=INDEX($C$2:$C$2000,$Z310),0,1))</f>
      </c>
      <c r="AE310">
        <f>IF($AC310&lt;&gt;1,"",IF(AND(INDEX($AG$2:$AG$2000,$Y310)=1,INDEX($AG$2:$AG$2000,$Z310)=1),1,""))</f>
      </c>
      <c r="AG310">
        <f>IF($A310="","",COUNTIFS($W$2:$W$2500,$A310,$AB$2:$AB$2500,"Yes")+COUNTIFS($X$2:$X$2500,$A310,$AA$2:$AA$2500,"Yes"))</f>
      </c>
      <c r="AH310" t="str">
        <f>IF(OR($P310&lt;&gt;"Yes",N($AG310)=0),"",IF(AND($AG310=1,COUNTIFS($W$2:$W$2500,$A310,$AE$2:$AE$2500,1)+COUNTIFS($X$2:$X$2500,$A310,$AE$2:$AE$2500,1)&gt;0),"","Yes"))</f>
      </c>
      <c r="AI310">
        <f>IF($AH310="Yes",$AG310,"")</f>
      </c>
      <c r="AJ310">
        <f>IF($AI310="","",$AI310+ROW()/1000000)</f>
      </c>
      <c r="AK310">
        <f>IF(OR($A310="",$P310="Yes",N($AG310)=0),"",$AG310+ROW()/1000000)</f>
      </c>
      <c r="AL310" t="str">
        <f>IF($A310="","",INDEX(games!$J:$J,ROW())&amp;"")</f>
      </c>
      <c r="AM310">
        <f>IF($A310="","",SUMPRODUCT($AO310:$BD310,'Map Analysis'!$AP$2^{0,1,2,3,4,5,6,7,8,9,10,11,12,13,14,15}))</f>
      </c>
      <c r="AN310">
        <f>IF($A310="","",$AM310+ROW()/10000000)</f>
      </c>
      <c r="AO310">
        <f>IF($A310="","",COUNTIF($W$2:$W$2500,$A310))</f>
      </c>
      <c r="AP310">
        <f>IF($A310="","",SUMIFS($BF$2:$BF$2500,$W$2:$W$2500,$A310))</f>
      </c>
      <c r="AQ310">
        <f>IF($A310="","",SUMIFS($BG$2:$BG$2500,$W$2:$W$2500,$A310))</f>
      </c>
      <c r="AR310">
        <f>IF($A310="","",SUMIFS($BH$2:$BH$2500,$W$2:$W$2500,$A310))</f>
      </c>
      <c r="AS310">
        <f>IF($A310="","",SUMIFS($BI$2:$BI$2500,$W$2:$W$2500,$A310))</f>
      </c>
      <c r="AT310">
        <f>IF($A310="","",SUMIFS($BJ$2:$BJ$2500,$W$2:$W$2500,$A310))</f>
      </c>
      <c r="AU310">
        <f>IF($A310="","",SUMIFS($BK$2:$BK$2500,$W$2:$W$2500,$A310))</f>
      </c>
      <c r="AV310">
        <f>IF($A310="","",SUMIFS($BL$2:$BL$2500,$W$2:$W$2500,$A310))</f>
      </c>
      <c r="AW310">
        <f>IF($A310="","",SUMIFS($BM$2:$BM$2500,$W$2:$W$2500,$A310))</f>
      </c>
      <c r="AX310">
        <f>IF($A310="","",SUMIFS($BN$2:$BN$2500,$W$2:$W$2500,$A310))</f>
      </c>
      <c r="AY310">
        <f>IF($A310="","",SUMIFS($BO$2:$BO$2500,$W$2:$W$2500,$A310))</f>
      </c>
      <c r="AZ310">
        <f>IF($A310="","",SUMIFS($BP$2:$BP$2500,$W$2:$W$2500,$A310))</f>
      </c>
      <c r="BA310">
        <f>IF($A310="","",SUMIFS($BQ$2:$BQ$2500,$W$2:$W$2500,$A310))</f>
      </c>
      <c r="BB310">
        <f>IF($A310="","",SUMIFS($BR$2:$BR$2500,$W$2:$W$2500,$A310))</f>
      </c>
      <c r="BC310">
        <f>IF($A310="","",SUMIFS($BS$2:$BS$2500,$W$2:$W$2500,$A310))</f>
      </c>
      <c r="BD310">
        <f>IF($A310="","",SUMIFS($BT$2:$BT$2500,$W$2:$W$2500,$A310))</f>
      </c>
      <c r="BF310">
        <f>IF($Z310="","",INDEX($AO$2:$AO$2000,$Z310))</f>
      </c>
      <c r="BG310">
        <f>IF($Z310="","",INDEX($AP$2:$AP$2000,$Z310))</f>
      </c>
      <c r="BH310">
        <f>IF($Z310="","",INDEX($AQ$2:$AQ$2000,$Z310))</f>
      </c>
      <c r="BI310">
        <f>IF($Z310="","",INDEX($AR$2:$AR$2000,$Z310))</f>
      </c>
      <c r="BJ310">
        <f>IF($Z310="","",INDEX($AS$2:$AS$2000,$Z310))</f>
      </c>
      <c r="BK310">
        <f>IF($Z310="","",INDEX($AT$2:$AT$2000,$Z310))</f>
      </c>
      <c r="BL310">
        <f>IF($Z310="","",INDEX($AU$2:$AU$2000,$Z310))</f>
      </c>
      <c r="BM310">
        <f>IF($Z310="","",INDEX($AV$2:$AV$2000,$Z310))</f>
      </c>
      <c r="BN310">
        <f>IF($Z310="","",INDEX($AW$2:$AW$2000,$Z310))</f>
      </c>
      <c r="BO310">
        <f>IF($Z310="","",INDEX($AX$2:$AX$2000,$Z310))</f>
      </c>
      <c r="BP310">
        <f>IF($Z310="","",INDEX($AY$2:$AY$2000,$Z310))</f>
      </c>
      <c r="BQ310">
        <f>IF($Z310="","",INDEX($AZ$2:$AZ$2000,$Z310))</f>
      </c>
      <c r="BR310">
        <f>IF($Z310="","",INDEX($BA$2:$BA$2000,$Z310))</f>
      </c>
      <c r="BS310">
        <f>IF($Z310="","",INDEX($BB$2:$BB$2000,$Z310))</f>
      </c>
      <c r="BT310">
        <f>IF($Z310="","",INDEX($BC$2:$BC$2000,$Z310))</f>
      </c>
      <c r="BV310">
        <f>IF(OR($A310="",$P310&lt;&gt;"Yes",$AH310="Yes"),"",1+N($AG310))</f>
      </c>
      <c r="BW310">
        <f>IF($A310="","",COUNTIFS($W$2:$W$2500,$A310,$BZ$2:$BZ$2500,"Yes")+COUNTIFS($X$2:$X$2500,$A310,$BY$2:$BY$2500,"Yes"))</f>
      </c>
      <c r="BX310">
        <f>IF(OR($A310="",$P310="Yes"),"",IF(N($BW310)=0,0,1+SUMIFS($CB$2:$CB$2500,$W$2:$W$2500,$A310)+SUMIFS($CA$2:$CA$2500,$X$2:$X$2500,$A310)))</f>
      </c>
      <c r="BY310" t="str">
        <f>IF($Y310="","",INDEX($AH$2:$AH$2000,$Y310)&amp;"")</f>
      </c>
      <c r="BZ310" t="str">
        <f>IF($Z310="","",INDEX($AH$2:$AH$2000,$Z310)&amp;"")</f>
      </c>
      <c r="CA310">
        <f>IF($Y310="","",INDEX($BV$2:$BV$2000,$Y310))</f>
      </c>
      <c r="CB310">
        <f>IF($Z310="","",INDEX($BV$2:$BV$2000,$Z310))</f>
      </c>
    </row>
    <row r="311">
      <c r="A311" t="str">
        <f>IF(TRIM(INDEX(games!$A:$A,ROW()))="","",TRIM(INDEX(games!$A:$A,ROW())))</f>
      </c>
      <c r="B311">
        <f>IF(OR($A311="",INDEX(games!$B:$B,ROW())=""),"",INDEX(games!$B:$B,ROW()))</f>
      </c>
      <c r="C311" t="str">
        <f>IF(OR($A311="",INDEX(games!$C:$C,ROW())=""),"",INDEX(games!$C:$C,ROW()))</f>
      </c>
      <c r="D311">
        <f>IF($A311="","",COUNTIF($W$2:$W$2500,$A311)+COUNTIF($X$2:$X$2500,$A311))</f>
      </c>
      <c r="E311">
        <f>IF($A311="","",IFERROR(MATCH($C311,$R$2:$R$5,0),0))</f>
      </c>
      <c r="F311">
        <f>IF($A311="","",MOD(ROW(),34))</f>
      </c>
      <c r="G311">
        <f>IF($A311="",NA(),IF($C311="Action",$B311,NA()))</f>
      </c>
      <c r="H311">
        <f>IF($A311="",NA(),IF($C311="Action",1+$F311*0.023,NA()))</f>
      </c>
      <c r="I311">
        <f>IF($A311="",NA(),IF($C311="Strategy",$B311,NA()))</f>
      </c>
      <c r="J311">
        <f>IF($A311="",NA(),IF($C311="Strategy",2+$F311*0.023,NA()))</f>
      </c>
      <c r="K311">
        <f>IF($A311="",NA(),IF($C311="Deckbuilder",$B311,NA()))</f>
      </c>
      <c r="L311">
        <f>IF($A311="",NA(),IF($C311="Deckbuilder",3+$F311*0.023,NA()))</f>
      </c>
      <c r="M311">
        <f>IF($A311="",NA(),IF($C311="Traditional",$B311,NA()))</f>
      </c>
      <c r="N311">
        <f>IF($A311="",NA(),IF($C311="Traditional",4+$F311*0.023,NA()))</f>
      </c>
      <c r="O311">
        <f>IF($A311="","",$D311+ROW()/1000000)</f>
      </c>
      <c r="P311" t="str">
        <f>IF(OR($A311="",INDEX(games!$H:$H,ROW())=""),"",INDEX(games!$H:$H,ROW()))</f>
      </c>
      <c r="Q311">
        <f>IF(OR($A311="",$P311&lt;&gt;"Yes"),"",$D311+ROW()/1000000)</f>
      </c>
      <c r="T311">
        <f>IF($Y311="","",INDEX($B$2:$B$2000,$Y311))</f>
      </c>
      <c r="U311">
        <f>IF($Z311="","",INDEX($B$2:$B$2000,$Z311))</f>
      </c>
      <c r="V311">
        <f>IF(OR($T311="",$U311=""),"",$U311-$T311)</f>
      </c>
      <c r="W311" t="str">
        <f>IF(TRIM(INDEX(connections!$A:$A,ROW()))="","",TRIM(INDEX(connections!$A:$A,ROW())))</f>
      </c>
      <c r="X311" t="str">
        <f>IF($W311="","",TRIM(INDEX(connections!$B:$B,ROW())))</f>
      </c>
      <c r="Y311">
        <f>IF($W311="","",IFERROR(MATCH($W311,$A$2:$A$2000,0),""))</f>
      </c>
      <c r="Z311">
        <f>IF($X311="","",IFERROR(MATCH($X311,$A$2:$A$2000,0),""))</f>
      </c>
      <c r="AA311" t="str">
        <f>IF($Y311="","",INDEX($P$2:$P$2000,$Y311))</f>
      </c>
      <c r="AB311" t="str">
        <f>IF($Z311="","",INDEX($P$2:$P$2000,$Z311))</f>
      </c>
      <c r="AC311">
        <f>IF(AND($AA311="Yes",$AB311="Yes"),1,"")</f>
      </c>
      <c r="AD311">
        <f>IF(OR($Y311="",$Z311=""),"",IF(INDEX($C$2:$C$2000,$Y311)=INDEX($C$2:$C$2000,$Z311),0,1))</f>
      </c>
      <c r="AE311">
        <f>IF($AC311&lt;&gt;1,"",IF(AND(INDEX($AG$2:$AG$2000,$Y311)=1,INDEX($AG$2:$AG$2000,$Z311)=1),1,""))</f>
      </c>
      <c r="AG311">
        <f>IF($A311="","",COUNTIFS($W$2:$W$2500,$A311,$AB$2:$AB$2500,"Yes")+COUNTIFS($X$2:$X$2500,$A311,$AA$2:$AA$2500,"Yes"))</f>
      </c>
      <c r="AH311" t="str">
        <f>IF(OR($P311&lt;&gt;"Yes",N($AG311)=0),"",IF(AND($AG311=1,COUNTIFS($W$2:$W$2500,$A311,$AE$2:$AE$2500,1)+COUNTIFS($X$2:$X$2500,$A311,$AE$2:$AE$2500,1)&gt;0),"","Yes"))</f>
      </c>
      <c r="AI311">
        <f>IF($AH311="Yes",$AG311,"")</f>
      </c>
      <c r="AJ311">
        <f>IF($AI311="","",$AI311+ROW()/1000000)</f>
      </c>
      <c r="AK311">
        <f>IF(OR($A311="",$P311="Yes",N($AG311)=0),"",$AG311+ROW()/1000000)</f>
      </c>
      <c r="AL311" t="str">
        <f>IF($A311="","",INDEX(games!$J:$J,ROW())&amp;"")</f>
      </c>
      <c r="AM311">
        <f>IF($A311="","",SUMPRODUCT($AO311:$BD311,'Map Analysis'!$AP$2^{0,1,2,3,4,5,6,7,8,9,10,11,12,13,14,15}))</f>
      </c>
      <c r="AN311">
        <f>IF($A311="","",$AM311+ROW()/10000000)</f>
      </c>
      <c r="AO311">
        <f>IF($A311="","",COUNTIF($W$2:$W$2500,$A311))</f>
      </c>
      <c r="AP311">
        <f>IF($A311="","",SUMIFS($BF$2:$BF$2500,$W$2:$W$2500,$A311))</f>
      </c>
      <c r="AQ311">
        <f>IF($A311="","",SUMIFS($BG$2:$BG$2500,$W$2:$W$2500,$A311))</f>
      </c>
      <c r="AR311">
        <f>IF($A311="","",SUMIFS($BH$2:$BH$2500,$W$2:$W$2500,$A311))</f>
      </c>
      <c r="AS311">
        <f>IF($A311="","",SUMIFS($BI$2:$BI$2500,$W$2:$W$2500,$A311))</f>
      </c>
      <c r="AT311">
        <f>IF($A311="","",SUMIFS($BJ$2:$BJ$2500,$W$2:$W$2500,$A311))</f>
      </c>
      <c r="AU311">
        <f>IF($A311="","",SUMIFS($BK$2:$BK$2500,$W$2:$W$2500,$A311))</f>
      </c>
      <c r="AV311">
        <f>IF($A311="","",SUMIFS($BL$2:$BL$2500,$W$2:$W$2500,$A311))</f>
      </c>
      <c r="AW311">
        <f>IF($A311="","",SUMIFS($BM$2:$BM$2500,$W$2:$W$2500,$A311))</f>
      </c>
      <c r="AX311">
        <f>IF($A311="","",SUMIFS($BN$2:$BN$2500,$W$2:$W$2500,$A311))</f>
      </c>
      <c r="AY311">
        <f>IF($A311="","",SUMIFS($BO$2:$BO$2500,$W$2:$W$2500,$A311))</f>
      </c>
      <c r="AZ311">
        <f>IF($A311="","",SUMIFS($BP$2:$BP$2500,$W$2:$W$2500,$A311))</f>
      </c>
      <c r="BA311">
        <f>IF($A311="","",SUMIFS($BQ$2:$BQ$2500,$W$2:$W$2500,$A311))</f>
      </c>
      <c r="BB311">
        <f>IF($A311="","",SUMIFS($BR$2:$BR$2500,$W$2:$W$2500,$A311))</f>
      </c>
      <c r="BC311">
        <f>IF($A311="","",SUMIFS($BS$2:$BS$2500,$W$2:$W$2500,$A311))</f>
      </c>
      <c r="BD311">
        <f>IF($A311="","",SUMIFS($BT$2:$BT$2500,$W$2:$W$2500,$A311))</f>
      </c>
      <c r="BF311">
        <f>IF($Z311="","",INDEX($AO$2:$AO$2000,$Z311))</f>
      </c>
      <c r="BG311">
        <f>IF($Z311="","",INDEX($AP$2:$AP$2000,$Z311))</f>
      </c>
      <c r="BH311">
        <f>IF($Z311="","",INDEX($AQ$2:$AQ$2000,$Z311))</f>
      </c>
      <c r="BI311">
        <f>IF($Z311="","",INDEX($AR$2:$AR$2000,$Z311))</f>
      </c>
      <c r="BJ311">
        <f>IF($Z311="","",INDEX($AS$2:$AS$2000,$Z311))</f>
      </c>
      <c r="BK311">
        <f>IF($Z311="","",INDEX($AT$2:$AT$2000,$Z311))</f>
      </c>
      <c r="BL311">
        <f>IF($Z311="","",INDEX($AU$2:$AU$2000,$Z311))</f>
      </c>
      <c r="BM311">
        <f>IF($Z311="","",INDEX($AV$2:$AV$2000,$Z311))</f>
      </c>
      <c r="BN311">
        <f>IF($Z311="","",INDEX($AW$2:$AW$2000,$Z311))</f>
      </c>
      <c r="BO311">
        <f>IF($Z311="","",INDEX($AX$2:$AX$2000,$Z311))</f>
      </c>
      <c r="BP311">
        <f>IF($Z311="","",INDEX($AY$2:$AY$2000,$Z311))</f>
      </c>
      <c r="BQ311">
        <f>IF($Z311="","",INDEX($AZ$2:$AZ$2000,$Z311))</f>
      </c>
      <c r="BR311">
        <f>IF($Z311="","",INDEX($BA$2:$BA$2000,$Z311))</f>
      </c>
      <c r="BS311">
        <f>IF($Z311="","",INDEX($BB$2:$BB$2000,$Z311))</f>
      </c>
      <c r="BT311">
        <f>IF($Z311="","",INDEX($BC$2:$BC$2000,$Z311))</f>
      </c>
      <c r="BV311">
        <f>IF(OR($A311="",$P311&lt;&gt;"Yes",$AH311="Yes"),"",1+N($AG311))</f>
      </c>
      <c r="BW311">
        <f>IF($A311="","",COUNTIFS($W$2:$W$2500,$A311,$BZ$2:$BZ$2500,"Yes")+COUNTIFS($X$2:$X$2500,$A311,$BY$2:$BY$2500,"Yes"))</f>
      </c>
      <c r="BX311">
        <f>IF(OR($A311="",$P311="Yes"),"",IF(N($BW311)=0,0,1+SUMIFS($CB$2:$CB$2500,$W$2:$W$2500,$A311)+SUMIFS($CA$2:$CA$2500,$X$2:$X$2500,$A311)))</f>
      </c>
      <c r="BY311" t="str">
        <f>IF($Y311="","",INDEX($AH$2:$AH$2000,$Y311)&amp;"")</f>
      </c>
      <c r="BZ311" t="str">
        <f>IF($Z311="","",INDEX($AH$2:$AH$2000,$Z311)&amp;"")</f>
      </c>
      <c r="CA311">
        <f>IF($Y311="","",INDEX($BV$2:$BV$2000,$Y311))</f>
      </c>
      <c r="CB311">
        <f>IF($Z311="","",INDEX($BV$2:$BV$2000,$Z311))</f>
      </c>
    </row>
    <row r="312">
      <c r="A312" t="str">
        <f>IF(TRIM(INDEX(games!$A:$A,ROW()))="","",TRIM(INDEX(games!$A:$A,ROW())))</f>
      </c>
      <c r="B312">
        <f>IF(OR($A312="",INDEX(games!$B:$B,ROW())=""),"",INDEX(games!$B:$B,ROW()))</f>
      </c>
      <c r="C312" t="str">
        <f>IF(OR($A312="",INDEX(games!$C:$C,ROW())=""),"",INDEX(games!$C:$C,ROW()))</f>
      </c>
      <c r="D312">
        <f>IF($A312="","",COUNTIF($W$2:$W$2500,$A312)+COUNTIF($X$2:$X$2500,$A312))</f>
      </c>
      <c r="E312">
        <f>IF($A312="","",IFERROR(MATCH($C312,$R$2:$R$5,0),0))</f>
      </c>
      <c r="F312">
        <f>IF($A312="","",MOD(ROW(),34))</f>
      </c>
      <c r="G312">
        <f>IF($A312="",NA(),IF($C312="Action",$B312,NA()))</f>
      </c>
      <c r="H312">
        <f>IF($A312="",NA(),IF($C312="Action",1+$F312*0.023,NA()))</f>
      </c>
      <c r="I312">
        <f>IF($A312="",NA(),IF($C312="Strategy",$B312,NA()))</f>
      </c>
      <c r="J312">
        <f>IF($A312="",NA(),IF($C312="Strategy",2+$F312*0.023,NA()))</f>
      </c>
      <c r="K312">
        <f>IF($A312="",NA(),IF($C312="Deckbuilder",$B312,NA()))</f>
      </c>
      <c r="L312">
        <f>IF($A312="",NA(),IF($C312="Deckbuilder",3+$F312*0.023,NA()))</f>
      </c>
      <c r="M312">
        <f>IF($A312="",NA(),IF($C312="Traditional",$B312,NA()))</f>
      </c>
      <c r="N312">
        <f>IF($A312="",NA(),IF($C312="Traditional",4+$F312*0.023,NA()))</f>
      </c>
      <c r="O312">
        <f>IF($A312="","",$D312+ROW()/1000000)</f>
      </c>
      <c r="P312" t="str">
        <f>IF(OR($A312="",INDEX(games!$H:$H,ROW())=""),"",INDEX(games!$H:$H,ROW()))</f>
      </c>
      <c r="Q312">
        <f>IF(OR($A312="",$P312&lt;&gt;"Yes"),"",$D312+ROW()/1000000)</f>
      </c>
      <c r="T312">
        <f>IF($Y312="","",INDEX($B$2:$B$2000,$Y312))</f>
      </c>
      <c r="U312">
        <f>IF($Z312="","",INDEX($B$2:$B$2000,$Z312))</f>
      </c>
      <c r="V312">
        <f>IF(OR($T312="",$U312=""),"",$U312-$T312)</f>
      </c>
      <c r="W312" t="str">
        <f>IF(TRIM(INDEX(connections!$A:$A,ROW()))="","",TRIM(INDEX(connections!$A:$A,ROW())))</f>
      </c>
      <c r="X312" t="str">
        <f>IF($W312="","",TRIM(INDEX(connections!$B:$B,ROW())))</f>
      </c>
      <c r="Y312">
        <f>IF($W312="","",IFERROR(MATCH($W312,$A$2:$A$2000,0),""))</f>
      </c>
      <c r="Z312">
        <f>IF($X312="","",IFERROR(MATCH($X312,$A$2:$A$2000,0),""))</f>
      </c>
      <c r="AA312" t="str">
        <f>IF($Y312="","",INDEX($P$2:$P$2000,$Y312))</f>
      </c>
      <c r="AB312" t="str">
        <f>IF($Z312="","",INDEX($P$2:$P$2000,$Z312))</f>
      </c>
      <c r="AC312">
        <f>IF(AND($AA312="Yes",$AB312="Yes"),1,"")</f>
      </c>
      <c r="AD312">
        <f>IF(OR($Y312="",$Z312=""),"",IF(INDEX($C$2:$C$2000,$Y312)=INDEX($C$2:$C$2000,$Z312),0,1))</f>
      </c>
      <c r="AE312">
        <f>IF($AC312&lt;&gt;1,"",IF(AND(INDEX($AG$2:$AG$2000,$Y312)=1,INDEX($AG$2:$AG$2000,$Z312)=1),1,""))</f>
      </c>
      <c r="AG312">
        <f>IF($A312="","",COUNTIFS($W$2:$W$2500,$A312,$AB$2:$AB$2500,"Yes")+COUNTIFS($X$2:$X$2500,$A312,$AA$2:$AA$2500,"Yes"))</f>
      </c>
      <c r="AH312" t="str">
        <f>IF(OR($P312&lt;&gt;"Yes",N($AG312)=0),"",IF(AND($AG312=1,COUNTIFS($W$2:$W$2500,$A312,$AE$2:$AE$2500,1)+COUNTIFS($X$2:$X$2500,$A312,$AE$2:$AE$2500,1)&gt;0),"","Yes"))</f>
      </c>
      <c r="AI312">
        <f>IF($AH312="Yes",$AG312,"")</f>
      </c>
      <c r="AJ312">
        <f>IF($AI312="","",$AI312+ROW()/1000000)</f>
      </c>
      <c r="AK312">
        <f>IF(OR($A312="",$P312="Yes",N($AG312)=0),"",$AG312+ROW()/1000000)</f>
      </c>
      <c r="AL312" t="str">
        <f>IF($A312="","",INDEX(games!$J:$J,ROW())&amp;"")</f>
      </c>
      <c r="AM312">
        <f>IF($A312="","",SUMPRODUCT($AO312:$BD312,'Map Analysis'!$AP$2^{0,1,2,3,4,5,6,7,8,9,10,11,12,13,14,15}))</f>
      </c>
      <c r="AN312">
        <f>IF($A312="","",$AM312+ROW()/10000000)</f>
      </c>
      <c r="AO312">
        <f>IF($A312="","",COUNTIF($W$2:$W$2500,$A312))</f>
      </c>
      <c r="AP312">
        <f>IF($A312="","",SUMIFS($BF$2:$BF$2500,$W$2:$W$2500,$A312))</f>
      </c>
      <c r="AQ312">
        <f>IF($A312="","",SUMIFS($BG$2:$BG$2500,$W$2:$W$2500,$A312))</f>
      </c>
      <c r="AR312">
        <f>IF($A312="","",SUMIFS($BH$2:$BH$2500,$W$2:$W$2500,$A312))</f>
      </c>
      <c r="AS312">
        <f>IF($A312="","",SUMIFS($BI$2:$BI$2500,$W$2:$W$2500,$A312))</f>
      </c>
      <c r="AT312">
        <f>IF($A312="","",SUMIFS($BJ$2:$BJ$2500,$W$2:$W$2500,$A312))</f>
      </c>
      <c r="AU312">
        <f>IF($A312="","",SUMIFS($BK$2:$BK$2500,$W$2:$W$2500,$A312))</f>
      </c>
      <c r="AV312">
        <f>IF($A312="","",SUMIFS($BL$2:$BL$2500,$W$2:$W$2500,$A312))</f>
      </c>
      <c r="AW312">
        <f>IF($A312="","",SUMIFS($BM$2:$BM$2500,$W$2:$W$2500,$A312))</f>
      </c>
      <c r="AX312">
        <f>IF($A312="","",SUMIFS($BN$2:$BN$2500,$W$2:$W$2500,$A312))</f>
      </c>
      <c r="AY312">
        <f>IF($A312="","",SUMIFS($BO$2:$BO$2500,$W$2:$W$2500,$A312))</f>
      </c>
      <c r="AZ312">
        <f>IF($A312="","",SUMIFS($BP$2:$BP$2500,$W$2:$W$2500,$A312))</f>
      </c>
      <c r="BA312">
        <f>IF($A312="","",SUMIFS($BQ$2:$BQ$2500,$W$2:$W$2500,$A312))</f>
      </c>
      <c r="BB312">
        <f>IF($A312="","",SUMIFS($BR$2:$BR$2500,$W$2:$W$2500,$A312))</f>
      </c>
      <c r="BC312">
        <f>IF($A312="","",SUMIFS($BS$2:$BS$2500,$W$2:$W$2500,$A312))</f>
      </c>
      <c r="BD312">
        <f>IF($A312="","",SUMIFS($BT$2:$BT$2500,$W$2:$W$2500,$A312))</f>
      </c>
      <c r="BF312">
        <f>IF($Z312="","",INDEX($AO$2:$AO$2000,$Z312))</f>
      </c>
      <c r="BG312">
        <f>IF($Z312="","",INDEX($AP$2:$AP$2000,$Z312))</f>
      </c>
      <c r="BH312">
        <f>IF($Z312="","",INDEX($AQ$2:$AQ$2000,$Z312))</f>
      </c>
      <c r="BI312">
        <f>IF($Z312="","",INDEX($AR$2:$AR$2000,$Z312))</f>
      </c>
      <c r="BJ312">
        <f>IF($Z312="","",INDEX($AS$2:$AS$2000,$Z312))</f>
      </c>
      <c r="BK312">
        <f>IF($Z312="","",INDEX($AT$2:$AT$2000,$Z312))</f>
      </c>
      <c r="BL312">
        <f>IF($Z312="","",INDEX($AU$2:$AU$2000,$Z312))</f>
      </c>
      <c r="BM312">
        <f>IF($Z312="","",INDEX($AV$2:$AV$2000,$Z312))</f>
      </c>
      <c r="BN312">
        <f>IF($Z312="","",INDEX($AW$2:$AW$2000,$Z312))</f>
      </c>
      <c r="BO312">
        <f>IF($Z312="","",INDEX($AX$2:$AX$2000,$Z312))</f>
      </c>
      <c r="BP312">
        <f>IF($Z312="","",INDEX($AY$2:$AY$2000,$Z312))</f>
      </c>
      <c r="BQ312">
        <f>IF($Z312="","",INDEX($AZ$2:$AZ$2000,$Z312))</f>
      </c>
      <c r="BR312">
        <f>IF($Z312="","",INDEX($BA$2:$BA$2000,$Z312))</f>
      </c>
      <c r="BS312">
        <f>IF($Z312="","",INDEX($BB$2:$BB$2000,$Z312))</f>
      </c>
      <c r="BT312">
        <f>IF($Z312="","",INDEX($BC$2:$BC$2000,$Z312))</f>
      </c>
      <c r="BV312">
        <f>IF(OR($A312="",$P312&lt;&gt;"Yes",$AH312="Yes"),"",1+N($AG312))</f>
      </c>
      <c r="BW312">
        <f>IF($A312="","",COUNTIFS($W$2:$W$2500,$A312,$BZ$2:$BZ$2500,"Yes")+COUNTIFS($X$2:$X$2500,$A312,$BY$2:$BY$2500,"Yes"))</f>
      </c>
      <c r="BX312">
        <f>IF(OR($A312="",$P312="Yes"),"",IF(N($BW312)=0,0,1+SUMIFS($CB$2:$CB$2500,$W$2:$W$2500,$A312)+SUMIFS($CA$2:$CA$2500,$X$2:$X$2500,$A312)))</f>
      </c>
      <c r="BY312" t="str">
        <f>IF($Y312="","",INDEX($AH$2:$AH$2000,$Y312)&amp;"")</f>
      </c>
      <c r="BZ312" t="str">
        <f>IF($Z312="","",INDEX($AH$2:$AH$2000,$Z312)&amp;"")</f>
      </c>
      <c r="CA312">
        <f>IF($Y312="","",INDEX($BV$2:$BV$2000,$Y312))</f>
      </c>
      <c r="CB312">
        <f>IF($Z312="","",INDEX($BV$2:$BV$2000,$Z312))</f>
      </c>
    </row>
    <row r="313">
      <c r="A313" t="str">
        <f>IF(TRIM(INDEX(games!$A:$A,ROW()))="","",TRIM(INDEX(games!$A:$A,ROW())))</f>
      </c>
      <c r="B313">
        <f>IF(OR($A313="",INDEX(games!$B:$B,ROW())=""),"",INDEX(games!$B:$B,ROW()))</f>
      </c>
      <c r="C313" t="str">
        <f>IF(OR($A313="",INDEX(games!$C:$C,ROW())=""),"",INDEX(games!$C:$C,ROW()))</f>
      </c>
      <c r="D313">
        <f>IF($A313="","",COUNTIF($W$2:$W$2500,$A313)+COUNTIF($X$2:$X$2500,$A313))</f>
      </c>
      <c r="E313">
        <f>IF($A313="","",IFERROR(MATCH($C313,$R$2:$R$5,0),0))</f>
      </c>
      <c r="F313">
        <f>IF($A313="","",MOD(ROW(),34))</f>
      </c>
      <c r="G313">
        <f>IF($A313="",NA(),IF($C313="Action",$B313,NA()))</f>
      </c>
      <c r="H313">
        <f>IF($A313="",NA(),IF($C313="Action",1+$F313*0.023,NA()))</f>
      </c>
      <c r="I313">
        <f>IF($A313="",NA(),IF($C313="Strategy",$B313,NA()))</f>
      </c>
      <c r="J313">
        <f>IF($A313="",NA(),IF($C313="Strategy",2+$F313*0.023,NA()))</f>
      </c>
      <c r="K313">
        <f>IF($A313="",NA(),IF($C313="Deckbuilder",$B313,NA()))</f>
      </c>
      <c r="L313">
        <f>IF($A313="",NA(),IF($C313="Deckbuilder",3+$F313*0.023,NA()))</f>
      </c>
      <c r="M313">
        <f>IF($A313="",NA(),IF($C313="Traditional",$B313,NA()))</f>
      </c>
      <c r="N313">
        <f>IF($A313="",NA(),IF($C313="Traditional",4+$F313*0.023,NA()))</f>
      </c>
      <c r="O313">
        <f>IF($A313="","",$D313+ROW()/1000000)</f>
      </c>
      <c r="P313" t="str">
        <f>IF(OR($A313="",INDEX(games!$H:$H,ROW())=""),"",INDEX(games!$H:$H,ROW()))</f>
      </c>
      <c r="Q313">
        <f>IF(OR($A313="",$P313&lt;&gt;"Yes"),"",$D313+ROW()/1000000)</f>
      </c>
      <c r="T313">
        <f>IF($Y313="","",INDEX($B$2:$B$2000,$Y313))</f>
      </c>
      <c r="U313">
        <f>IF($Z313="","",INDEX($B$2:$B$2000,$Z313))</f>
      </c>
      <c r="V313">
        <f>IF(OR($T313="",$U313=""),"",$U313-$T313)</f>
      </c>
      <c r="W313" t="str">
        <f>IF(TRIM(INDEX(connections!$A:$A,ROW()))="","",TRIM(INDEX(connections!$A:$A,ROW())))</f>
      </c>
      <c r="X313" t="str">
        <f>IF($W313="","",TRIM(INDEX(connections!$B:$B,ROW())))</f>
      </c>
      <c r="Y313">
        <f>IF($W313="","",IFERROR(MATCH($W313,$A$2:$A$2000,0),""))</f>
      </c>
      <c r="Z313">
        <f>IF($X313="","",IFERROR(MATCH($X313,$A$2:$A$2000,0),""))</f>
      </c>
      <c r="AA313" t="str">
        <f>IF($Y313="","",INDEX($P$2:$P$2000,$Y313))</f>
      </c>
      <c r="AB313" t="str">
        <f>IF($Z313="","",INDEX($P$2:$P$2000,$Z313))</f>
      </c>
      <c r="AC313">
        <f>IF(AND($AA313="Yes",$AB313="Yes"),1,"")</f>
      </c>
      <c r="AD313">
        <f>IF(OR($Y313="",$Z313=""),"",IF(INDEX($C$2:$C$2000,$Y313)=INDEX($C$2:$C$2000,$Z313),0,1))</f>
      </c>
      <c r="AE313">
        <f>IF($AC313&lt;&gt;1,"",IF(AND(INDEX($AG$2:$AG$2000,$Y313)=1,INDEX($AG$2:$AG$2000,$Z313)=1),1,""))</f>
      </c>
      <c r="AG313">
        <f>IF($A313="","",COUNTIFS($W$2:$W$2500,$A313,$AB$2:$AB$2500,"Yes")+COUNTIFS($X$2:$X$2500,$A313,$AA$2:$AA$2500,"Yes"))</f>
      </c>
      <c r="AH313" t="str">
        <f>IF(OR($P313&lt;&gt;"Yes",N($AG313)=0),"",IF(AND($AG313=1,COUNTIFS($W$2:$W$2500,$A313,$AE$2:$AE$2500,1)+COUNTIFS($X$2:$X$2500,$A313,$AE$2:$AE$2500,1)&gt;0),"","Yes"))</f>
      </c>
      <c r="AI313">
        <f>IF($AH313="Yes",$AG313,"")</f>
      </c>
      <c r="AJ313">
        <f>IF($AI313="","",$AI313+ROW()/1000000)</f>
      </c>
      <c r="AK313">
        <f>IF(OR($A313="",$P313="Yes",N($AG313)=0),"",$AG313+ROW()/1000000)</f>
      </c>
      <c r="AL313" t="str">
        <f>IF($A313="","",INDEX(games!$J:$J,ROW())&amp;"")</f>
      </c>
      <c r="AM313">
        <f>IF($A313="","",SUMPRODUCT($AO313:$BD313,'Map Analysis'!$AP$2^{0,1,2,3,4,5,6,7,8,9,10,11,12,13,14,15}))</f>
      </c>
      <c r="AN313">
        <f>IF($A313="","",$AM313+ROW()/10000000)</f>
      </c>
      <c r="AO313">
        <f>IF($A313="","",COUNTIF($W$2:$W$2500,$A313))</f>
      </c>
      <c r="AP313">
        <f>IF($A313="","",SUMIFS($BF$2:$BF$2500,$W$2:$W$2500,$A313))</f>
      </c>
      <c r="AQ313">
        <f>IF($A313="","",SUMIFS($BG$2:$BG$2500,$W$2:$W$2500,$A313))</f>
      </c>
      <c r="AR313">
        <f>IF($A313="","",SUMIFS($BH$2:$BH$2500,$W$2:$W$2500,$A313))</f>
      </c>
      <c r="AS313">
        <f>IF($A313="","",SUMIFS($BI$2:$BI$2500,$W$2:$W$2500,$A313))</f>
      </c>
      <c r="AT313">
        <f>IF($A313="","",SUMIFS($BJ$2:$BJ$2500,$W$2:$W$2500,$A313))</f>
      </c>
      <c r="AU313">
        <f>IF($A313="","",SUMIFS($BK$2:$BK$2500,$W$2:$W$2500,$A313))</f>
      </c>
      <c r="AV313">
        <f>IF($A313="","",SUMIFS($BL$2:$BL$2500,$W$2:$W$2500,$A313))</f>
      </c>
      <c r="AW313">
        <f>IF($A313="","",SUMIFS($BM$2:$BM$2500,$W$2:$W$2500,$A313))</f>
      </c>
      <c r="AX313">
        <f>IF($A313="","",SUMIFS($BN$2:$BN$2500,$W$2:$W$2500,$A313))</f>
      </c>
      <c r="AY313">
        <f>IF($A313="","",SUMIFS($BO$2:$BO$2500,$W$2:$W$2500,$A313))</f>
      </c>
      <c r="AZ313">
        <f>IF($A313="","",SUMIFS($BP$2:$BP$2500,$W$2:$W$2500,$A313))</f>
      </c>
      <c r="BA313">
        <f>IF($A313="","",SUMIFS($BQ$2:$BQ$2500,$W$2:$W$2500,$A313))</f>
      </c>
      <c r="BB313">
        <f>IF($A313="","",SUMIFS($BR$2:$BR$2500,$W$2:$W$2500,$A313))</f>
      </c>
      <c r="BC313">
        <f>IF($A313="","",SUMIFS($BS$2:$BS$2500,$W$2:$W$2500,$A313))</f>
      </c>
      <c r="BD313">
        <f>IF($A313="","",SUMIFS($BT$2:$BT$2500,$W$2:$W$2500,$A313))</f>
      </c>
      <c r="BF313">
        <f>IF($Z313="","",INDEX($AO$2:$AO$2000,$Z313))</f>
      </c>
      <c r="BG313">
        <f>IF($Z313="","",INDEX($AP$2:$AP$2000,$Z313))</f>
      </c>
      <c r="BH313">
        <f>IF($Z313="","",INDEX($AQ$2:$AQ$2000,$Z313))</f>
      </c>
      <c r="BI313">
        <f>IF($Z313="","",INDEX($AR$2:$AR$2000,$Z313))</f>
      </c>
      <c r="BJ313">
        <f>IF($Z313="","",INDEX($AS$2:$AS$2000,$Z313))</f>
      </c>
      <c r="BK313">
        <f>IF($Z313="","",INDEX($AT$2:$AT$2000,$Z313))</f>
      </c>
      <c r="BL313">
        <f>IF($Z313="","",INDEX($AU$2:$AU$2000,$Z313))</f>
      </c>
      <c r="BM313">
        <f>IF($Z313="","",INDEX($AV$2:$AV$2000,$Z313))</f>
      </c>
      <c r="BN313">
        <f>IF($Z313="","",INDEX($AW$2:$AW$2000,$Z313))</f>
      </c>
      <c r="BO313">
        <f>IF($Z313="","",INDEX($AX$2:$AX$2000,$Z313))</f>
      </c>
      <c r="BP313">
        <f>IF($Z313="","",INDEX($AY$2:$AY$2000,$Z313))</f>
      </c>
      <c r="BQ313">
        <f>IF($Z313="","",INDEX($AZ$2:$AZ$2000,$Z313))</f>
      </c>
      <c r="BR313">
        <f>IF($Z313="","",INDEX($BA$2:$BA$2000,$Z313))</f>
      </c>
      <c r="BS313">
        <f>IF($Z313="","",INDEX($BB$2:$BB$2000,$Z313))</f>
      </c>
      <c r="BT313">
        <f>IF($Z313="","",INDEX($BC$2:$BC$2000,$Z313))</f>
      </c>
      <c r="BV313">
        <f>IF(OR($A313="",$P313&lt;&gt;"Yes",$AH313="Yes"),"",1+N($AG313))</f>
      </c>
      <c r="BW313">
        <f>IF($A313="","",COUNTIFS($W$2:$W$2500,$A313,$BZ$2:$BZ$2500,"Yes")+COUNTIFS($X$2:$X$2500,$A313,$BY$2:$BY$2500,"Yes"))</f>
      </c>
      <c r="BX313">
        <f>IF(OR($A313="",$P313="Yes"),"",IF(N($BW313)=0,0,1+SUMIFS($CB$2:$CB$2500,$W$2:$W$2500,$A313)+SUMIFS($CA$2:$CA$2500,$X$2:$X$2500,$A313)))</f>
      </c>
      <c r="BY313" t="str">
        <f>IF($Y313="","",INDEX($AH$2:$AH$2000,$Y313)&amp;"")</f>
      </c>
      <c r="BZ313" t="str">
        <f>IF($Z313="","",INDEX($AH$2:$AH$2000,$Z313)&amp;"")</f>
      </c>
      <c r="CA313">
        <f>IF($Y313="","",INDEX($BV$2:$BV$2000,$Y313))</f>
      </c>
      <c r="CB313">
        <f>IF($Z313="","",INDEX($BV$2:$BV$2000,$Z313))</f>
      </c>
    </row>
    <row r="314">
      <c r="A314" t="str">
        <f>IF(TRIM(INDEX(games!$A:$A,ROW()))="","",TRIM(INDEX(games!$A:$A,ROW())))</f>
      </c>
      <c r="B314">
        <f>IF(OR($A314="",INDEX(games!$B:$B,ROW())=""),"",INDEX(games!$B:$B,ROW()))</f>
      </c>
      <c r="C314" t="str">
        <f>IF(OR($A314="",INDEX(games!$C:$C,ROW())=""),"",INDEX(games!$C:$C,ROW()))</f>
      </c>
      <c r="D314">
        <f>IF($A314="","",COUNTIF($W$2:$W$2500,$A314)+COUNTIF($X$2:$X$2500,$A314))</f>
      </c>
      <c r="E314">
        <f>IF($A314="","",IFERROR(MATCH($C314,$R$2:$R$5,0),0))</f>
      </c>
      <c r="F314">
        <f>IF($A314="","",MOD(ROW(),34))</f>
      </c>
      <c r="G314">
        <f>IF($A314="",NA(),IF($C314="Action",$B314,NA()))</f>
      </c>
      <c r="H314">
        <f>IF($A314="",NA(),IF($C314="Action",1+$F314*0.023,NA()))</f>
      </c>
      <c r="I314">
        <f>IF($A314="",NA(),IF($C314="Strategy",$B314,NA()))</f>
      </c>
      <c r="J314">
        <f>IF($A314="",NA(),IF($C314="Strategy",2+$F314*0.023,NA()))</f>
      </c>
      <c r="K314">
        <f>IF($A314="",NA(),IF($C314="Deckbuilder",$B314,NA()))</f>
      </c>
      <c r="L314">
        <f>IF($A314="",NA(),IF($C314="Deckbuilder",3+$F314*0.023,NA()))</f>
      </c>
      <c r="M314">
        <f>IF($A314="",NA(),IF($C314="Traditional",$B314,NA()))</f>
      </c>
      <c r="N314">
        <f>IF($A314="",NA(),IF($C314="Traditional",4+$F314*0.023,NA()))</f>
      </c>
      <c r="O314">
        <f>IF($A314="","",$D314+ROW()/1000000)</f>
      </c>
      <c r="P314" t="str">
        <f>IF(OR($A314="",INDEX(games!$H:$H,ROW())=""),"",INDEX(games!$H:$H,ROW()))</f>
      </c>
      <c r="Q314">
        <f>IF(OR($A314="",$P314&lt;&gt;"Yes"),"",$D314+ROW()/1000000)</f>
      </c>
      <c r="T314">
        <f>IF($Y314="","",INDEX($B$2:$B$2000,$Y314))</f>
      </c>
      <c r="U314">
        <f>IF($Z314="","",INDEX($B$2:$B$2000,$Z314))</f>
      </c>
      <c r="V314">
        <f>IF(OR($T314="",$U314=""),"",$U314-$T314)</f>
      </c>
      <c r="W314" t="str">
        <f>IF(TRIM(INDEX(connections!$A:$A,ROW()))="","",TRIM(INDEX(connections!$A:$A,ROW())))</f>
      </c>
      <c r="X314" t="str">
        <f>IF($W314="","",TRIM(INDEX(connections!$B:$B,ROW())))</f>
      </c>
      <c r="Y314">
        <f>IF($W314="","",IFERROR(MATCH($W314,$A$2:$A$2000,0),""))</f>
      </c>
      <c r="Z314">
        <f>IF($X314="","",IFERROR(MATCH($X314,$A$2:$A$2000,0),""))</f>
      </c>
      <c r="AA314" t="str">
        <f>IF($Y314="","",INDEX($P$2:$P$2000,$Y314))</f>
      </c>
      <c r="AB314" t="str">
        <f>IF($Z314="","",INDEX($P$2:$P$2000,$Z314))</f>
      </c>
      <c r="AC314">
        <f>IF(AND($AA314="Yes",$AB314="Yes"),1,"")</f>
      </c>
      <c r="AD314">
        <f>IF(OR($Y314="",$Z314=""),"",IF(INDEX($C$2:$C$2000,$Y314)=INDEX($C$2:$C$2000,$Z314),0,1))</f>
      </c>
      <c r="AE314">
        <f>IF($AC314&lt;&gt;1,"",IF(AND(INDEX($AG$2:$AG$2000,$Y314)=1,INDEX($AG$2:$AG$2000,$Z314)=1),1,""))</f>
      </c>
      <c r="AG314">
        <f>IF($A314="","",COUNTIFS($W$2:$W$2500,$A314,$AB$2:$AB$2500,"Yes")+COUNTIFS($X$2:$X$2500,$A314,$AA$2:$AA$2500,"Yes"))</f>
      </c>
      <c r="AH314" t="str">
        <f>IF(OR($P314&lt;&gt;"Yes",N($AG314)=0),"",IF(AND($AG314=1,COUNTIFS($W$2:$W$2500,$A314,$AE$2:$AE$2500,1)+COUNTIFS($X$2:$X$2500,$A314,$AE$2:$AE$2500,1)&gt;0),"","Yes"))</f>
      </c>
      <c r="AI314">
        <f>IF($AH314="Yes",$AG314,"")</f>
      </c>
      <c r="AJ314">
        <f>IF($AI314="","",$AI314+ROW()/1000000)</f>
      </c>
      <c r="AK314">
        <f>IF(OR($A314="",$P314="Yes",N($AG314)=0),"",$AG314+ROW()/1000000)</f>
      </c>
      <c r="AL314" t="str">
        <f>IF($A314="","",INDEX(games!$J:$J,ROW())&amp;"")</f>
      </c>
      <c r="AM314">
        <f>IF($A314="","",SUMPRODUCT($AO314:$BD314,'Map Analysis'!$AP$2^{0,1,2,3,4,5,6,7,8,9,10,11,12,13,14,15}))</f>
      </c>
      <c r="AN314">
        <f>IF($A314="","",$AM314+ROW()/10000000)</f>
      </c>
      <c r="AO314">
        <f>IF($A314="","",COUNTIF($W$2:$W$2500,$A314))</f>
      </c>
      <c r="AP314">
        <f>IF($A314="","",SUMIFS($BF$2:$BF$2500,$W$2:$W$2500,$A314))</f>
      </c>
      <c r="AQ314">
        <f>IF($A314="","",SUMIFS($BG$2:$BG$2500,$W$2:$W$2500,$A314))</f>
      </c>
      <c r="AR314">
        <f>IF($A314="","",SUMIFS($BH$2:$BH$2500,$W$2:$W$2500,$A314))</f>
      </c>
      <c r="AS314">
        <f>IF($A314="","",SUMIFS($BI$2:$BI$2500,$W$2:$W$2500,$A314))</f>
      </c>
      <c r="AT314">
        <f>IF($A314="","",SUMIFS($BJ$2:$BJ$2500,$W$2:$W$2500,$A314))</f>
      </c>
      <c r="AU314">
        <f>IF($A314="","",SUMIFS($BK$2:$BK$2500,$W$2:$W$2500,$A314))</f>
      </c>
      <c r="AV314">
        <f>IF($A314="","",SUMIFS($BL$2:$BL$2500,$W$2:$W$2500,$A314))</f>
      </c>
      <c r="AW314">
        <f>IF($A314="","",SUMIFS($BM$2:$BM$2500,$W$2:$W$2500,$A314))</f>
      </c>
      <c r="AX314">
        <f>IF($A314="","",SUMIFS($BN$2:$BN$2500,$W$2:$W$2500,$A314))</f>
      </c>
      <c r="AY314">
        <f>IF($A314="","",SUMIFS($BO$2:$BO$2500,$W$2:$W$2500,$A314))</f>
      </c>
      <c r="AZ314">
        <f>IF($A314="","",SUMIFS($BP$2:$BP$2500,$W$2:$W$2500,$A314))</f>
      </c>
      <c r="BA314">
        <f>IF($A314="","",SUMIFS($BQ$2:$BQ$2500,$W$2:$W$2500,$A314))</f>
      </c>
      <c r="BB314">
        <f>IF($A314="","",SUMIFS($BR$2:$BR$2500,$W$2:$W$2500,$A314))</f>
      </c>
      <c r="BC314">
        <f>IF($A314="","",SUMIFS($BS$2:$BS$2500,$W$2:$W$2500,$A314))</f>
      </c>
      <c r="BD314">
        <f>IF($A314="","",SUMIFS($BT$2:$BT$2500,$W$2:$W$2500,$A314))</f>
      </c>
      <c r="BF314">
        <f>IF($Z314="","",INDEX($AO$2:$AO$2000,$Z314))</f>
      </c>
      <c r="BG314">
        <f>IF($Z314="","",INDEX($AP$2:$AP$2000,$Z314))</f>
      </c>
      <c r="BH314">
        <f>IF($Z314="","",INDEX($AQ$2:$AQ$2000,$Z314))</f>
      </c>
      <c r="BI314">
        <f>IF($Z314="","",INDEX($AR$2:$AR$2000,$Z314))</f>
      </c>
      <c r="BJ314">
        <f>IF($Z314="","",INDEX($AS$2:$AS$2000,$Z314))</f>
      </c>
      <c r="BK314">
        <f>IF($Z314="","",INDEX($AT$2:$AT$2000,$Z314))</f>
      </c>
      <c r="BL314">
        <f>IF($Z314="","",INDEX($AU$2:$AU$2000,$Z314))</f>
      </c>
      <c r="BM314">
        <f>IF($Z314="","",INDEX($AV$2:$AV$2000,$Z314))</f>
      </c>
      <c r="BN314">
        <f>IF($Z314="","",INDEX($AW$2:$AW$2000,$Z314))</f>
      </c>
      <c r="BO314">
        <f>IF($Z314="","",INDEX($AX$2:$AX$2000,$Z314))</f>
      </c>
      <c r="BP314">
        <f>IF($Z314="","",INDEX($AY$2:$AY$2000,$Z314))</f>
      </c>
      <c r="BQ314">
        <f>IF($Z314="","",INDEX($AZ$2:$AZ$2000,$Z314))</f>
      </c>
      <c r="BR314">
        <f>IF($Z314="","",INDEX($BA$2:$BA$2000,$Z314))</f>
      </c>
      <c r="BS314">
        <f>IF($Z314="","",INDEX($BB$2:$BB$2000,$Z314))</f>
      </c>
      <c r="BT314">
        <f>IF($Z314="","",INDEX($BC$2:$BC$2000,$Z314))</f>
      </c>
      <c r="BV314">
        <f>IF(OR($A314="",$P314&lt;&gt;"Yes",$AH314="Yes"),"",1+N($AG314))</f>
      </c>
      <c r="BW314">
        <f>IF($A314="","",COUNTIFS($W$2:$W$2500,$A314,$BZ$2:$BZ$2500,"Yes")+COUNTIFS($X$2:$X$2500,$A314,$BY$2:$BY$2500,"Yes"))</f>
      </c>
      <c r="BX314">
        <f>IF(OR($A314="",$P314="Yes"),"",IF(N($BW314)=0,0,1+SUMIFS($CB$2:$CB$2500,$W$2:$W$2500,$A314)+SUMIFS($CA$2:$CA$2500,$X$2:$X$2500,$A314)))</f>
      </c>
      <c r="BY314" t="str">
        <f>IF($Y314="","",INDEX($AH$2:$AH$2000,$Y314)&amp;"")</f>
      </c>
      <c r="BZ314" t="str">
        <f>IF($Z314="","",INDEX($AH$2:$AH$2000,$Z314)&amp;"")</f>
      </c>
      <c r="CA314">
        <f>IF($Y314="","",INDEX($BV$2:$BV$2000,$Y314))</f>
      </c>
      <c r="CB314">
        <f>IF($Z314="","",INDEX($BV$2:$BV$2000,$Z314))</f>
      </c>
    </row>
    <row r="315">
      <c r="A315" t="str">
        <f>IF(TRIM(INDEX(games!$A:$A,ROW()))="","",TRIM(INDEX(games!$A:$A,ROW())))</f>
      </c>
      <c r="B315">
        <f>IF(OR($A315="",INDEX(games!$B:$B,ROW())=""),"",INDEX(games!$B:$B,ROW()))</f>
      </c>
      <c r="C315" t="str">
        <f>IF(OR($A315="",INDEX(games!$C:$C,ROW())=""),"",INDEX(games!$C:$C,ROW()))</f>
      </c>
      <c r="D315">
        <f>IF($A315="","",COUNTIF($W$2:$W$2500,$A315)+COUNTIF($X$2:$X$2500,$A315))</f>
      </c>
      <c r="E315">
        <f>IF($A315="","",IFERROR(MATCH($C315,$R$2:$R$5,0),0))</f>
      </c>
      <c r="F315">
        <f>IF($A315="","",MOD(ROW(),34))</f>
      </c>
      <c r="G315">
        <f>IF($A315="",NA(),IF($C315="Action",$B315,NA()))</f>
      </c>
      <c r="H315">
        <f>IF($A315="",NA(),IF($C315="Action",1+$F315*0.023,NA()))</f>
      </c>
      <c r="I315">
        <f>IF($A315="",NA(),IF($C315="Strategy",$B315,NA()))</f>
      </c>
      <c r="J315">
        <f>IF($A315="",NA(),IF($C315="Strategy",2+$F315*0.023,NA()))</f>
      </c>
      <c r="K315">
        <f>IF($A315="",NA(),IF($C315="Deckbuilder",$B315,NA()))</f>
      </c>
      <c r="L315">
        <f>IF($A315="",NA(),IF($C315="Deckbuilder",3+$F315*0.023,NA()))</f>
      </c>
      <c r="M315">
        <f>IF($A315="",NA(),IF($C315="Traditional",$B315,NA()))</f>
      </c>
      <c r="N315">
        <f>IF($A315="",NA(),IF($C315="Traditional",4+$F315*0.023,NA()))</f>
      </c>
      <c r="O315">
        <f>IF($A315="","",$D315+ROW()/1000000)</f>
      </c>
      <c r="P315" t="str">
        <f>IF(OR($A315="",INDEX(games!$H:$H,ROW())=""),"",INDEX(games!$H:$H,ROW()))</f>
      </c>
      <c r="Q315">
        <f>IF(OR($A315="",$P315&lt;&gt;"Yes"),"",$D315+ROW()/1000000)</f>
      </c>
      <c r="T315">
        <f>IF($Y315="","",INDEX($B$2:$B$2000,$Y315))</f>
      </c>
      <c r="U315">
        <f>IF($Z315="","",INDEX($B$2:$B$2000,$Z315))</f>
      </c>
      <c r="V315">
        <f>IF(OR($T315="",$U315=""),"",$U315-$T315)</f>
      </c>
      <c r="W315" t="str">
        <f>IF(TRIM(INDEX(connections!$A:$A,ROW()))="","",TRIM(INDEX(connections!$A:$A,ROW())))</f>
      </c>
      <c r="X315" t="str">
        <f>IF($W315="","",TRIM(INDEX(connections!$B:$B,ROW())))</f>
      </c>
      <c r="Y315">
        <f>IF($W315="","",IFERROR(MATCH($W315,$A$2:$A$2000,0),""))</f>
      </c>
      <c r="Z315">
        <f>IF($X315="","",IFERROR(MATCH($X315,$A$2:$A$2000,0),""))</f>
      </c>
      <c r="AA315" t="str">
        <f>IF($Y315="","",INDEX($P$2:$P$2000,$Y315))</f>
      </c>
      <c r="AB315" t="str">
        <f>IF($Z315="","",INDEX($P$2:$P$2000,$Z315))</f>
      </c>
      <c r="AC315">
        <f>IF(AND($AA315="Yes",$AB315="Yes"),1,"")</f>
      </c>
      <c r="AD315">
        <f>IF(OR($Y315="",$Z315=""),"",IF(INDEX($C$2:$C$2000,$Y315)=INDEX($C$2:$C$2000,$Z315),0,1))</f>
      </c>
      <c r="AE315">
        <f>IF($AC315&lt;&gt;1,"",IF(AND(INDEX($AG$2:$AG$2000,$Y315)=1,INDEX($AG$2:$AG$2000,$Z315)=1),1,""))</f>
      </c>
      <c r="AG315">
        <f>IF($A315="","",COUNTIFS($W$2:$W$2500,$A315,$AB$2:$AB$2500,"Yes")+COUNTIFS($X$2:$X$2500,$A315,$AA$2:$AA$2500,"Yes"))</f>
      </c>
      <c r="AH315" t="str">
        <f>IF(OR($P315&lt;&gt;"Yes",N($AG315)=0),"",IF(AND($AG315=1,COUNTIFS($W$2:$W$2500,$A315,$AE$2:$AE$2500,1)+COUNTIFS($X$2:$X$2500,$A315,$AE$2:$AE$2500,1)&gt;0),"","Yes"))</f>
      </c>
      <c r="AI315">
        <f>IF($AH315="Yes",$AG315,"")</f>
      </c>
      <c r="AJ315">
        <f>IF($AI315="","",$AI315+ROW()/1000000)</f>
      </c>
      <c r="AK315">
        <f>IF(OR($A315="",$P315="Yes",N($AG315)=0),"",$AG315+ROW()/1000000)</f>
      </c>
      <c r="AL315" t="str">
        <f>IF($A315="","",INDEX(games!$J:$J,ROW())&amp;"")</f>
      </c>
      <c r="AM315">
        <f>IF($A315="","",SUMPRODUCT($AO315:$BD315,'Map Analysis'!$AP$2^{0,1,2,3,4,5,6,7,8,9,10,11,12,13,14,15}))</f>
      </c>
      <c r="AN315">
        <f>IF($A315="","",$AM315+ROW()/10000000)</f>
      </c>
      <c r="AO315">
        <f>IF($A315="","",COUNTIF($W$2:$W$2500,$A315))</f>
      </c>
      <c r="AP315">
        <f>IF($A315="","",SUMIFS($BF$2:$BF$2500,$W$2:$W$2500,$A315))</f>
      </c>
      <c r="AQ315">
        <f>IF($A315="","",SUMIFS($BG$2:$BG$2500,$W$2:$W$2500,$A315))</f>
      </c>
      <c r="AR315">
        <f>IF($A315="","",SUMIFS($BH$2:$BH$2500,$W$2:$W$2500,$A315))</f>
      </c>
      <c r="AS315">
        <f>IF($A315="","",SUMIFS($BI$2:$BI$2500,$W$2:$W$2500,$A315))</f>
      </c>
      <c r="AT315">
        <f>IF($A315="","",SUMIFS($BJ$2:$BJ$2500,$W$2:$W$2500,$A315))</f>
      </c>
      <c r="AU315">
        <f>IF($A315="","",SUMIFS($BK$2:$BK$2500,$W$2:$W$2500,$A315))</f>
      </c>
      <c r="AV315">
        <f>IF($A315="","",SUMIFS($BL$2:$BL$2500,$W$2:$W$2500,$A315))</f>
      </c>
      <c r="AW315">
        <f>IF($A315="","",SUMIFS($BM$2:$BM$2500,$W$2:$W$2500,$A315))</f>
      </c>
      <c r="AX315">
        <f>IF($A315="","",SUMIFS($BN$2:$BN$2500,$W$2:$W$2500,$A315))</f>
      </c>
      <c r="AY315">
        <f>IF($A315="","",SUMIFS($BO$2:$BO$2500,$W$2:$W$2500,$A315))</f>
      </c>
      <c r="AZ315">
        <f>IF($A315="","",SUMIFS($BP$2:$BP$2500,$W$2:$W$2500,$A315))</f>
      </c>
      <c r="BA315">
        <f>IF($A315="","",SUMIFS($BQ$2:$BQ$2500,$W$2:$W$2500,$A315))</f>
      </c>
      <c r="BB315">
        <f>IF($A315="","",SUMIFS($BR$2:$BR$2500,$W$2:$W$2500,$A315))</f>
      </c>
      <c r="BC315">
        <f>IF($A315="","",SUMIFS($BS$2:$BS$2500,$W$2:$W$2500,$A315))</f>
      </c>
      <c r="BD315">
        <f>IF($A315="","",SUMIFS($BT$2:$BT$2500,$W$2:$W$2500,$A315))</f>
      </c>
      <c r="BF315">
        <f>IF($Z315="","",INDEX($AO$2:$AO$2000,$Z315))</f>
      </c>
      <c r="BG315">
        <f>IF($Z315="","",INDEX($AP$2:$AP$2000,$Z315))</f>
      </c>
      <c r="BH315">
        <f>IF($Z315="","",INDEX($AQ$2:$AQ$2000,$Z315))</f>
      </c>
      <c r="BI315">
        <f>IF($Z315="","",INDEX($AR$2:$AR$2000,$Z315))</f>
      </c>
      <c r="BJ315">
        <f>IF($Z315="","",INDEX($AS$2:$AS$2000,$Z315))</f>
      </c>
      <c r="BK315">
        <f>IF($Z315="","",INDEX($AT$2:$AT$2000,$Z315))</f>
      </c>
      <c r="BL315">
        <f>IF($Z315="","",INDEX($AU$2:$AU$2000,$Z315))</f>
      </c>
      <c r="BM315">
        <f>IF($Z315="","",INDEX($AV$2:$AV$2000,$Z315))</f>
      </c>
      <c r="BN315">
        <f>IF($Z315="","",INDEX($AW$2:$AW$2000,$Z315))</f>
      </c>
      <c r="BO315">
        <f>IF($Z315="","",INDEX($AX$2:$AX$2000,$Z315))</f>
      </c>
      <c r="BP315">
        <f>IF($Z315="","",INDEX($AY$2:$AY$2000,$Z315))</f>
      </c>
      <c r="BQ315">
        <f>IF($Z315="","",INDEX($AZ$2:$AZ$2000,$Z315))</f>
      </c>
      <c r="BR315">
        <f>IF($Z315="","",INDEX($BA$2:$BA$2000,$Z315))</f>
      </c>
      <c r="BS315">
        <f>IF($Z315="","",INDEX($BB$2:$BB$2000,$Z315))</f>
      </c>
      <c r="BT315">
        <f>IF($Z315="","",INDEX($BC$2:$BC$2000,$Z315))</f>
      </c>
      <c r="BV315">
        <f>IF(OR($A315="",$P315&lt;&gt;"Yes",$AH315="Yes"),"",1+N($AG315))</f>
      </c>
      <c r="BW315">
        <f>IF($A315="","",COUNTIFS($W$2:$W$2500,$A315,$BZ$2:$BZ$2500,"Yes")+COUNTIFS($X$2:$X$2500,$A315,$BY$2:$BY$2500,"Yes"))</f>
      </c>
      <c r="BX315">
        <f>IF(OR($A315="",$P315="Yes"),"",IF(N($BW315)=0,0,1+SUMIFS($CB$2:$CB$2500,$W$2:$W$2500,$A315)+SUMIFS($CA$2:$CA$2500,$X$2:$X$2500,$A315)))</f>
      </c>
      <c r="BY315" t="str">
        <f>IF($Y315="","",INDEX($AH$2:$AH$2000,$Y315)&amp;"")</f>
      </c>
      <c r="BZ315" t="str">
        <f>IF($Z315="","",INDEX($AH$2:$AH$2000,$Z315)&amp;"")</f>
      </c>
      <c r="CA315">
        <f>IF($Y315="","",INDEX($BV$2:$BV$2000,$Y315))</f>
      </c>
      <c r="CB315">
        <f>IF($Z315="","",INDEX($BV$2:$BV$2000,$Z315))</f>
      </c>
    </row>
    <row r="316">
      <c r="A316" t="str">
        <f>IF(TRIM(INDEX(games!$A:$A,ROW()))="","",TRIM(INDEX(games!$A:$A,ROW())))</f>
      </c>
      <c r="B316">
        <f>IF(OR($A316="",INDEX(games!$B:$B,ROW())=""),"",INDEX(games!$B:$B,ROW()))</f>
      </c>
      <c r="C316" t="str">
        <f>IF(OR($A316="",INDEX(games!$C:$C,ROW())=""),"",INDEX(games!$C:$C,ROW()))</f>
      </c>
      <c r="D316">
        <f>IF($A316="","",COUNTIF($W$2:$W$2500,$A316)+COUNTIF($X$2:$X$2500,$A316))</f>
      </c>
      <c r="E316">
        <f>IF($A316="","",IFERROR(MATCH($C316,$R$2:$R$5,0),0))</f>
      </c>
      <c r="F316">
        <f>IF($A316="","",MOD(ROW(),34))</f>
      </c>
      <c r="G316">
        <f>IF($A316="",NA(),IF($C316="Action",$B316,NA()))</f>
      </c>
      <c r="H316">
        <f>IF($A316="",NA(),IF($C316="Action",1+$F316*0.023,NA()))</f>
      </c>
      <c r="I316">
        <f>IF($A316="",NA(),IF($C316="Strategy",$B316,NA()))</f>
      </c>
      <c r="J316">
        <f>IF($A316="",NA(),IF($C316="Strategy",2+$F316*0.023,NA()))</f>
      </c>
      <c r="K316">
        <f>IF($A316="",NA(),IF($C316="Deckbuilder",$B316,NA()))</f>
      </c>
      <c r="L316">
        <f>IF($A316="",NA(),IF($C316="Deckbuilder",3+$F316*0.023,NA()))</f>
      </c>
      <c r="M316">
        <f>IF($A316="",NA(),IF($C316="Traditional",$B316,NA()))</f>
      </c>
      <c r="N316">
        <f>IF($A316="",NA(),IF($C316="Traditional",4+$F316*0.023,NA()))</f>
      </c>
      <c r="O316">
        <f>IF($A316="","",$D316+ROW()/1000000)</f>
      </c>
      <c r="P316" t="str">
        <f>IF(OR($A316="",INDEX(games!$H:$H,ROW())=""),"",INDEX(games!$H:$H,ROW()))</f>
      </c>
      <c r="Q316">
        <f>IF(OR($A316="",$P316&lt;&gt;"Yes"),"",$D316+ROW()/1000000)</f>
      </c>
      <c r="T316">
        <f>IF($Y316="","",INDEX($B$2:$B$2000,$Y316))</f>
      </c>
      <c r="U316">
        <f>IF($Z316="","",INDEX($B$2:$B$2000,$Z316))</f>
      </c>
      <c r="V316">
        <f>IF(OR($T316="",$U316=""),"",$U316-$T316)</f>
      </c>
      <c r="W316" t="str">
        <f>IF(TRIM(INDEX(connections!$A:$A,ROW()))="","",TRIM(INDEX(connections!$A:$A,ROW())))</f>
      </c>
      <c r="X316" t="str">
        <f>IF($W316="","",TRIM(INDEX(connections!$B:$B,ROW())))</f>
      </c>
      <c r="Y316">
        <f>IF($W316="","",IFERROR(MATCH($W316,$A$2:$A$2000,0),""))</f>
      </c>
      <c r="Z316">
        <f>IF($X316="","",IFERROR(MATCH($X316,$A$2:$A$2000,0),""))</f>
      </c>
      <c r="AA316" t="str">
        <f>IF($Y316="","",INDEX($P$2:$P$2000,$Y316))</f>
      </c>
      <c r="AB316" t="str">
        <f>IF($Z316="","",INDEX($P$2:$P$2000,$Z316))</f>
      </c>
      <c r="AC316">
        <f>IF(AND($AA316="Yes",$AB316="Yes"),1,"")</f>
      </c>
      <c r="AD316">
        <f>IF(OR($Y316="",$Z316=""),"",IF(INDEX($C$2:$C$2000,$Y316)=INDEX($C$2:$C$2000,$Z316),0,1))</f>
      </c>
      <c r="AE316">
        <f>IF($AC316&lt;&gt;1,"",IF(AND(INDEX($AG$2:$AG$2000,$Y316)=1,INDEX($AG$2:$AG$2000,$Z316)=1),1,""))</f>
      </c>
      <c r="AG316">
        <f>IF($A316="","",COUNTIFS($W$2:$W$2500,$A316,$AB$2:$AB$2500,"Yes")+COUNTIFS($X$2:$X$2500,$A316,$AA$2:$AA$2500,"Yes"))</f>
      </c>
      <c r="AH316" t="str">
        <f>IF(OR($P316&lt;&gt;"Yes",N($AG316)=0),"",IF(AND($AG316=1,COUNTIFS($W$2:$W$2500,$A316,$AE$2:$AE$2500,1)+COUNTIFS($X$2:$X$2500,$A316,$AE$2:$AE$2500,1)&gt;0),"","Yes"))</f>
      </c>
      <c r="AI316">
        <f>IF($AH316="Yes",$AG316,"")</f>
      </c>
      <c r="AJ316">
        <f>IF($AI316="","",$AI316+ROW()/1000000)</f>
      </c>
      <c r="AK316">
        <f>IF(OR($A316="",$P316="Yes",N($AG316)=0),"",$AG316+ROW()/1000000)</f>
      </c>
      <c r="AL316" t="str">
        <f>IF($A316="","",INDEX(games!$J:$J,ROW())&amp;"")</f>
      </c>
      <c r="AM316">
        <f>IF($A316="","",SUMPRODUCT($AO316:$BD316,'Map Analysis'!$AP$2^{0,1,2,3,4,5,6,7,8,9,10,11,12,13,14,15}))</f>
      </c>
      <c r="AN316">
        <f>IF($A316="","",$AM316+ROW()/10000000)</f>
      </c>
      <c r="AO316">
        <f>IF($A316="","",COUNTIF($W$2:$W$2500,$A316))</f>
      </c>
      <c r="AP316">
        <f>IF($A316="","",SUMIFS($BF$2:$BF$2500,$W$2:$W$2500,$A316))</f>
      </c>
      <c r="AQ316">
        <f>IF($A316="","",SUMIFS($BG$2:$BG$2500,$W$2:$W$2500,$A316))</f>
      </c>
      <c r="AR316">
        <f>IF($A316="","",SUMIFS($BH$2:$BH$2500,$W$2:$W$2500,$A316))</f>
      </c>
      <c r="AS316">
        <f>IF($A316="","",SUMIFS($BI$2:$BI$2500,$W$2:$W$2500,$A316))</f>
      </c>
      <c r="AT316">
        <f>IF($A316="","",SUMIFS($BJ$2:$BJ$2500,$W$2:$W$2500,$A316))</f>
      </c>
      <c r="AU316">
        <f>IF($A316="","",SUMIFS($BK$2:$BK$2500,$W$2:$W$2500,$A316))</f>
      </c>
      <c r="AV316">
        <f>IF($A316="","",SUMIFS($BL$2:$BL$2500,$W$2:$W$2500,$A316))</f>
      </c>
      <c r="AW316">
        <f>IF($A316="","",SUMIFS($BM$2:$BM$2500,$W$2:$W$2500,$A316))</f>
      </c>
      <c r="AX316">
        <f>IF($A316="","",SUMIFS($BN$2:$BN$2500,$W$2:$W$2500,$A316))</f>
      </c>
      <c r="AY316">
        <f>IF($A316="","",SUMIFS($BO$2:$BO$2500,$W$2:$W$2500,$A316))</f>
      </c>
      <c r="AZ316">
        <f>IF($A316="","",SUMIFS($BP$2:$BP$2500,$W$2:$W$2500,$A316))</f>
      </c>
      <c r="BA316">
        <f>IF($A316="","",SUMIFS($BQ$2:$BQ$2500,$W$2:$W$2500,$A316))</f>
      </c>
      <c r="BB316">
        <f>IF($A316="","",SUMIFS($BR$2:$BR$2500,$W$2:$W$2500,$A316))</f>
      </c>
      <c r="BC316">
        <f>IF($A316="","",SUMIFS($BS$2:$BS$2500,$W$2:$W$2500,$A316))</f>
      </c>
      <c r="BD316">
        <f>IF($A316="","",SUMIFS($BT$2:$BT$2500,$W$2:$W$2500,$A316))</f>
      </c>
      <c r="BF316">
        <f>IF($Z316="","",INDEX($AO$2:$AO$2000,$Z316))</f>
      </c>
      <c r="BG316">
        <f>IF($Z316="","",INDEX($AP$2:$AP$2000,$Z316))</f>
      </c>
      <c r="BH316">
        <f>IF($Z316="","",INDEX($AQ$2:$AQ$2000,$Z316))</f>
      </c>
      <c r="BI316">
        <f>IF($Z316="","",INDEX($AR$2:$AR$2000,$Z316))</f>
      </c>
      <c r="BJ316">
        <f>IF($Z316="","",INDEX($AS$2:$AS$2000,$Z316))</f>
      </c>
      <c r="BK316">
        <f>IF($Z316="","",INDEX($AT$2:$AT$2000,$Z316))</f>
      </c>
      <c r="BL316">
        <f>IF($Z316="","",INDEX($AU$2:$AU$2000,$Z316))</f>
      </c>
      <c r="BM316">
        <f>IF($Z316="","",INDEX($AV$2:$AV$2000,$Z316))</f>
      </c>
      <c r="BN316">
        <f>IF($Z316="","",INDEX($AW$2:$AW$2000,$Z316))</f>
      </c>
      <c r="BO316">
        <f>IF($Z316="","",INDEX($AX$2:$AX$2000,$Z316))</f>
      </c>
      <c r="BP316">
        <f>IF($Z316="","",INDEX($AY$2:$AY$2000,$Z316))</f>
      </c>
      <c r="BQ316">
        <f>IF($Z316="","",INDEX($AZ$2:$AZ$2000,$Z316))</f>
      </c>
      <c r="BR316">
        <f>IF($Z316="","",INDEX($BA$2:$BA$2000,$Z316))</f>
      </c>
      <c r="BS316">
        <f>IF($Z316="","",INDEX($BB$2:$BB$2000,$Z316))</f>
      </c>
      <c r="BT316">
        <f>IF($Z316="","",INDEX($BC$2:$BC$2000,$Z316))</f>
      </c>
      <c r="BV316">
        <f>IF(OR($A316="",$P316&lt;&gt;"Yes",$AH316="Yes"),"",1+N($AG316))</f>
      </c>
      <c r="BW316">
        <f>IF($A316="","",COUNTIFS($W$2:$W$2500,$A316,$BZ$2:$BZ$2500,"Yes")+COUNTIFS($X$2:$X$2500,$A316,$BY$2:$BY$2500,"Yes"))</f>
      </c>
      <c r="BX316">
        <f>IF(OR($A316="",$P316="Yes"),"",IF(N($BW316)=0,0,1+SUMIFS($CB$2:$CB$2500,$W$2:$W$2500,$A316)+SUMIFS($CA$2:$CA$2500,$X$2:$X$2500,$A316)))</f>
      </c>
      <c r="BY316" t="str">
        <f>IF($Y316="","",INDEX($AH$2:$AH$2000,$Y316)&amp;"")</f>
      </c>
      <c r="BZ316" t="str">
        <f>IF($Z316="","",INDEX($AH$2:$AH$2000,$Z316)&amp;"")</f>
      </c>
      <c r="CA316">
        <f>IF($Y316="","",INDEX($BV$2:$BV$2000,$Y316))</f>
      </c>
      <c r="CB316">
        <f>IF($Z316="","",INDEX($BV$2:$BV$2000,$Z316))</f>
      </c>
    </row>
    <row r="317">
      <c r="A317" t="str">
        <f>IF(TRIM(INDEX(games!$A:$A,ROW()))="","",TRIM(INDEX(games!$A:$A,ROW())))</f>
      </c>
      <c r="B317">
        <f>IF(OR($A317="",INDEX(games!$B:$B,ROW())=""),"",INDEX(games!$B:$B,ROW()))</f>
      </c>
      <c r="C317" t="str">
        <f>IF(OR($A317="",INDEX(games!$C:$C,ROW())=""),"",INDEX(games!$C:$C,ROW()))</f>
      </c>
      <c r="D317">
        <f>IF($A317="","",COUNTIF($W$2:$W$2500,$A317)+COUNTIF($X$2:$X$2500,$A317))</f>
      </c>
      <c r="E317">
        <f>IF($A317="","",IFERROR(MATCH($C317,$R$2:$R$5,0),0))</f>
      </c>
      <c r="F317">
        <f>IF($A317="","",MOD(ROW(),34))</f>
      </c>
      <c r="G317">
        <f>IF($A317="",NA(),IF($C317="Action",$B317,NA()))</f>
      </c>
      <c r="H317">
        <f>IF($A317="",NA(),IF($C317="Action",1+$F317*0.023,NA()))</f>
      </c>
      <c r="I317">
        <f>IF($A317="",NA(),IF($C317="Strategy",$B317,NA()))</f>
      </c>
      <c r="J317">
        <f>IF($A317="",NA(),IF($C317="Strategy",2+$F317*0.023,NA()))</f>
      </c>
      <c r="K317">
        <f>IF($A317="",NA(),IF($C317="Deckbuilder",$B317,NA()))</f>
      </c>
      <c r="L317">
        <f>IF($A317="",NA(),IF($C317="Deckbuilder",3+$F317*0.023,NA()))</f>
      </c>
      <c r="M317">
        <f>IF($A317="",NA(),IF($C317="Traditional",$B317,NA()))</f>
      </c>
      <c r="N317">
        <f>IF($A317="",NA(),IF($C317="Traditional",4+$F317*0.023,NA()))</f>
      </c>
      <c r="O317">
        <f>IF($A317="","",$D317+ROW()/1000000)</f>
      </c>
      <c r="P317" t="str">
        <f>IF(OR($A317="",INDEX(games!$H:$H,ROW())=""),"",INDEX(games!$H:$H,ROW()))</f>
      </c>
      <c r="Q317">
        <f>IF(OR($A317="",$P317&lt;&gt;"Yes"),"",$D317+ROW()/1000000)</f>
      </c>
      <c r="T317">
        <f>IF($Y317="","",INDEX($B$2:$B$2000,$Y317))</f>
      </c>
      <c r="U317">
        <f>IF($Z317="","",INDEX($B$2:$B$2000,$Z317))</f>
      </c>
      <c r="V317">
        <f>IF(OR($T317="",$U317=""),"",$U317-$T317)</f>
      </c>
      <c r="W317" t="str">
        <f>IF(TRIM(INDEX(connections!$A:$A,ROW()))="","",TRIM(INDEX(connections!$A:$A,ROW())))</f>
      </c>
      <c r="X317" t="str">
        <f>IF($W317="","",TRIM(INDEX(connections!$B:$B,ROW())))</f>
      </c>
      <c r="Y317">
        <f>IF($W317="","",IFERROR(MATCH($W317,$A$2:$A$2000,0),""))</f>
      </c>
      <c r="Z317">
        <f>IF($X317="","",IFERROR(MATCH($X317,$A$2:$A$2000,0),""))</f>
      </c>
      <c r="AA317" t="str">
        <f>IF($Y317="","",INDEX($P$2:$P$2000,$Y317))</f>
      </c>
      <c r="AB317" t="str">
        <f>IF($Z317="","",INDEX($P$2:$P$2000,$Z317))</f>
      </c>
      <c r="AC317">
        <f>IF(AND($AA317="Yes",$AB317="Yes"),1,"")</f>
      </c>
      <c r="AD317">
        <f>IF(OR($Y317="",$Z317=""),"",IF(INDEX($C$2:$C$2000,$Y317)=INDEX($C$2:$C$2000,$Z317),0,1))</f>
      </c>
      <c r="AE317">
        <f>IF($AC317&lt;&gt;1,"",IF(AND(INDEX($AG$2:$AG$2000,$Y317)=1,INDEX($AG$2:$AG$2000,$Z317)=1),1,""))</f>
      </c>
      <c r="AG317">
        <f>IF($A317="","",COUNTIFS($W$2:$W$2500,$A317,$AB$2:$AB$2500,"Yes")+COUNTIFS($X$2:$X$2500,$A317,$AA$2:$AA$2500,"Yes"))</f>
      </c>
      <c r="AH317" t="str">
        <f>IF(OR($P317&lt;&gt;"Yes",N($AG317)=0),"",IF(AND($AG317=1,COUNTIFS($W$2:$W$2500,$A317,$AE$2:$AE$2500,1)+COUNTIFS($X$2:$X$2500,$A317,$AE$2:$AE$2500,1)&gt;0),"","Yes"))</f>
      </c>
      <c r="AI317">
        <f>IF($AH317="Yes",$AG317,"")</f>
      </c>
      <c r="AJ317">
        <f>IF($AI317="","",$AI317+ROW()/1000000)</f>
      </c>
      <c r="AK317">
        <f>IF(OR($A317="",$P317="Yes",N($AG317)=0),"",$AG317+ROW()/1000000)</f>
      </c>
      <c r="AL317" t="str">
        <f>IF($A317="","",INDEX(games!$J:$J,ROW())&amp;"")</f>
      </c>
      <c r="AM317">
        <f>IF($A317="","",SUMPRODUCT($AO317:$BD317,'Map Analysis'!$AP$2^{0,1,2,3,4,5,6,7,8,9,10,11,12,13,14,15}))</f>
      </c>
      <c r="AN317">
        <f>IF($A317="","",$AM317+ROW()/10000000)</f>
      </c>
      <c r="AO317">
        <f>IF($A317="","",COUNTIF($W$2:$W$2500,$A317))</f>
      </c>
      <c r="AP317">
        <f>IF($A317="","",SUMIFS($BF$2:$BF$2500,$W$2:$W$2500,$A317))</f>
      </c>
      <c r="AQ317">
        <f>IF($A317="","",SUMIFS($BG$2:$BG$2500,$W$2:$W$2500,$A317))</f>
      </c>
      <c r="AR317">
        <f>IF($A317="","",SUMIFS($BH$2:$BH$2500,$W$2:$W$2500,$A317))</f>
      </c>
      <c r="AS317">
        <f>IF($A317="","",SUMIFS($BI$2:$BI$2500,$W$2:$W$2500,$A317))</f>
      </c>
      <c r="AT317">
        <f>IF($A317="","",SUMIFS($BJ$2:$BJ$2500,$W$2:$W$2500,$A317))</f>
      </c>
      <c r="AU317">
        <f>IF($A317="","",SUMIFS($BK$2:$BK$2500,$W$2:$W$2500,$A317))</f>
      </c>
      <c r="AV317">
        <f>IF($A317="","",SUMIFS($BL$2:$BL$2500,$W$2:$W$2500,$A317))</f>
      </c>
      <c r="AW317">
        <f>IF($A317="","",SUMIFS($BM$2:$BM$2500,$W$2:$W$2500,$A317))</f>
      </c>
      <c r="AX317">
        <f>IF($A317="","",SUMIFS($BN$2:$BN$2500,$W$2:$W$2500,$A317))</f>
      </c>
      <c r="AY317">
        <f>IF($A317="","",SUMIFS($BO$2:$BO$2500,$W$2:$W$2500,$A317))</f>
      </c>
      <c r="AZ317">
        <f>IF($A317="","",SUMIFS($BP$2:$BP$2500,$W$2:$W$2500,$A317))</f>
      </c>
      <c r="BA317">
        <f>IF($A317="","",SUMIFS($BQ$2:$BQ$2500,$W$2:$W$2500,$A317))</f>
      </c>
      <c r="BB317">
        <f>IF($A317="","",SUMIFS($BR$2:$BR$2500,$W$2:$W$2500,$A317))</f>
      </c>
      <c r="BC317">
        <f>IF($A317="","",SUMIFS($BS$2:$BS$2500,$W$2:$W$2500,$A317))</f>
      </c>
      <c r="BD317">
        <f>IF($A317="","",SUMIFS($BT$2:$BT$2500,$W$2:$W$2500,$A317))</f>
      </c>
      <c r="BF317">
        <f>IF($Z317="","",INDEX($AO$2:$AO$2000,$Z317))</f>
      </c>
      <c r="BG317">
        <f>IF($Z317="","",INDEX($AP$2:$AP$2000,$Z317))</f>
      </c>
      <c r="BH317">
        <f>IF($Z317="","",INDEX($AQ$2:$AQ$2000,$Z317))</f>
      </c>
      <c r="BI317">
        <f>IF($Z317="","",INDEX($AR$2:$AR$2000,$Z317))</f>
      </c>
      <c r="BJ317">
        <f>IF($Z317="","",INDEX($AS$2:$AS$2000,$Z317))</f>
      </c>
      <c r="BK317">
        <f>IF($Z317="","",INDEX($AT$2:$AT$2000,$Z317))</f>
      </c>
      <c r="BL317">
        <f>IF($Z317="","",INDEX($AU$2:$AU$2000,$Z317))</f>
      </c>
      <c r="BM317">
        <f>IF($Z317="","",INDEX($AV$2:$AV$2000,$Z317))</f>
      </c>
      <c r="BN317">
        <f>IF($Z317="","",INDEX($AW$2:$AW$2000,$Z317))</f>
      </c>
      <c r="BO317">
        <f>IF($Z317="","",INDEX($AX$2:$AX$2000,$Z317))</f>
      </c>
      <c r="BP317">
        <f>IF($Z317="","",INDEX($AY$2:$AY$2000,$Z317))</f>
      </c>
      <c r="BQ317">
        <f>IF($Z317="","",INDEX($AZ$2:$AZ$2000,$Z317))</f>
      </c>
      <c r="BR317">
        <f>IF($Z317="","",INDEX($BA$2:$BA$2000,$Z317))</f>
      </c>
      <c r="BS317">
        <f>IF($Z317="","",INDEX($BB$2:$BB$2000,$Z317))</f>
      </c>
      <c r="BT317">
        <f>IF($Z317="","",INDEX($BC$2:$BC$2000,$Z317))</f>
      </c>
      <c r="BV317">
        <f>IF(OR($A317="",$P317&lt;&gt;"Yes",$AH317="Yes"),"",1+N($AG317))</f>
      </c>
      <c r="BW317">
        <f>IF($A317="","",COUNTIFS($W$2:$W$2500,$A317,$BZ$2:$BZ$2500,"Yes")+COUNTIFS($X$2:$X$2500,$A317,$BY$2:$BY$2500,"Yes"))</f>
      </c>
      <c r="BX317">
        <f>IF(OR($A317="",$P317="Yes"),"",IF(N($BW317)=0,0,1+SUMIFS($CB$2:$CB$2500,$W$2:$W$2500,$A317)+SUMIFS($CA$2:$CA$2500,$X$2:$X$2500,$A317)))</f>
      </c>
      <c r="BY317" t="str">
        <f>IF($Y317="","",INDEX($AH$2:$AH$2000,$Y317)&amp;"")</f>
      </c>
      <c r="BZ317" t="str">
        <f>IF($Z317="","",INDEX($AH$2:$AH$2000,$Z317)&amp;"")</f>
      </c>
      <c r="CA317">
        <f>IF($Y317="","",INDEX($BV$2:$BV$2000,$Y317))</f>
      </c>
      <c r="CB317">
        <f>IF($Z317="","",INDEX($BV$2:$BV$2000,$Z317))</f>
      </c>
    </row>
    <row r="318">
      <c r="A318" t="str">
        <f>IF(TRIM(INDEX(games!$A:$A,ROW()))="","",TRIM(INDEX(games!$A:$A,ROW())))</f>
      </c>
      <c r="B318">
        <f>IF(OR($A318="",INDEX(games!$B:$B,ROW())=""),"",INDEX(games!$B:$B,ROW()))</f>
      </c>
      <c r="C318" t="str">
        <f>IF(OR($A318="",INDEX(games!$C:$C,ROW())=""),"",INDEX(games!$C:$C,ROW()))</f>
      </c>
      <c r="D318">
        <f>IF($A318="","",COUNTIF($W$2:$W$2500,$A318)+COUNTIF($X$2:$X$2500,$A318))</f>
      </c>
      <c r="E318">
        <f>IF($A318="","",IFERROR(MATCH($C318,$R$2:$R$5,0),0))</f>
      </c>
      <c r="F318">
        <f>IF($A318="","",MOD(ROW(),34))</f>
      </c>
      <c r="G318">
        <f>IF($A318="",NA(),IF($C318="Action",$B318,NA()))</f>
      </c>
      <c r="H318">
        <f>IF($A318="",NA(),IF($C318="Action",1+$F318*0.023,NA()))</f>
      </c>
      <c r="I318">
        <f>IF($A318="",NA(),IF($C318="Strategy",$B318,NA()))</f>
      </c>
      <c r="J318">
        <f>IF($A318="",NA(),IF($C318="Strategy",2+$F318*0.023,NA()))</f>
      </c>
      <c r="K318">
        <f>IF($A318="",NA(),IF($C318="Deckbuilder",$B318,NA()))</f>
      </c>
      <c r="L318">
        <f>IF($A318="",NA(),IF($C318="Deckbuilder",3+$F318*0.023,NA()))</f>
      </c>
      <c r="M318">
        <f>IF($A318="",NA(),IF($C318="Traditional",$B318,NA()))</f>
      </c>
      <c r="N318">
        <f>IF($A318="",NA(),IF($C318="Traditional",4+$F318*0.023,NA()))</f>
      </c>
      <c r="O318">
        <f>IF($A318="","",$D318+ROW()/1000000)</f>
      </c>
      <c r="P318" t="str">
        <f>IF(OR($A318="",INDEX(games!$H:$H,ROW())=""),"",INDEX(games!$H:$H,ROW()))</f>
      </c>
      <c r="Q318">
        <f>IF(OR($A318="",$P318&lt;&gt;"Yes"),"",$D318+ROW()/1000000)</f>
      </c>
      <c r="T318">
        <f>IF($Y318="","",INDEX($B$2:$B$2000,$Y318))</f>
      </c>
      <c r="U318">
        <f>IF($Z318="","",INDEX($B$2:$B$2000,$Z318))</f>
      </c>
      <c r="V318">
        <f>IF(OR($T318="",$U318=""),"",$U318-$T318)</f>
      </c>
      <c r="W318" t="str">
        <f>IF(TRIM(INDEX(connections!$A:$A,ROW()))="","",TRIM(INDEX(connections!$A:$A,ROW())))</f>
      </c>
      <c r="X318" t="str">
        <f>IF($W318="","",TRIM(INDEX(connections!$B:$B,ROW())))</f>
      </c>
      <c r="Y318">
        <f>IF($W318="","",IFERROR(MATCH($W318,$A$2:$A$2000,0),""))</f>
      </c>
      <c r="Z318">
        <f>IF($X318="","",IFERROR(MATCH($X318,$A$2:$A$2000,0),""))</f>
      </c>
      <c r="AA318" t="str">
        <f>IF($Y318="","",INDEX($P$2:$P$2000,$Y318))</f>
      </c>
      <c r="AB318" t="str">
        <f>IF($Z318="","",INDEX($P$2:$P$2000,$Z318))</f>
      </c>
      <c r="AC318">
        <f>IF(AND($AA318="Yes",$AB318="Yes"),1,"")</f>
      </c>
      <c r="AD318">
        <f>IF(OR($Y318="",$Z318=""),"",IF(INDEX($C$2:$C$2000,$Y318)=INDEX($C$2:$C$2000,$Z318),0,1))</f>
      </c>
      <c r="AE318">
        <f>IF($AC318&lt;&gt;1,"",IF(AND(INDEX($AG$2:$AG$2000,$Y318)=1,INDEX($AG$2:$AG$2000,$Z318)=1),1,""))</f>
      </c>
      <c r="AG318">
        <f>IF($A318="","",COUNTIFS($W$2:$W$2500,$A318,$AB$2:$AB$2500,"Yes")+COUNTIFS($X$2:$X$2500,$A318,$AA$2:$AA$2500,"Yes"))</f>
      </c>
      <c r="AH318" t="str">
        <f>IF(OR($P318&lt;&gt;"Yes",N($AG318)=0),"",IF(AND($AG318=1,COUNTIFS($W$2:$W$2500,$A318,$AE$2:$AE$2500,1)+COUNTIFS($X$2:$X$2500,$A318,$AE$2:$AE$2500,1)&gt;0),"","Yes"))</f>
      </c>
      <c r="AI318">
        <f>IF($AH318="Yes",$AG318,"")</f>
      </c>
      <c r="AJ318">
        <f>IF($AI318="","",$AI318+ROW()/1000000)</f>
      </c>
      <c r="AK318">
        <f>IF(OR($A318="",$P318="Yes",N($AG318)=0),"",$AG318+ROW()/1000000)</f>
      </c>
      <c r="AL318" t="str">
        <f>IF($A318="","",INDEX(games!$J:$J,ROW())&amp;"")</f>
      </c>
      <c r="AM318">
        <f>IF($A318="","",SUMPRODUCT($AO318:$BD318,'Map Analysis'!$AP$2^{0,1,2,3,4,5,6,7,8,9,10,11,12,13,14,15}))</f>
      </c>
      <c r="AN318">
        <f>IF($A318="","",$AM318+ROW()/10000000)</f>
      </c>
      <c r="AO318">
        <f>IF($A318="","",COUNTIF($W$2:$W$2500,$A318))</f>
      </c>
      <c r="AP318">
        <f>IF($A318="","",SUMIFS($BF$2:$BF$2500,$W$2:$W$2500,$A318))</f>
      </c>
      <c r="AQ318">
        <f>IF($A318="","",SUMIFS($BG$2:$BG$2500,$W$2:$W$2500,$A318))</f>
      </c>
      <c r="AR318">
        <f>IF($A318="","",SUMIFS($BH$2:$BH$2500,$W$2:$W$2500,$A318))</f>
      </c>
      <c r="AS318">
        <f>IF($A318="","",SUMIFS($BI$2:$BI$2500,$W$2:$W$2500,$A318))</f>
      </c>
      <c r="AT318">
        <f>IF($A318="","",SUMIFS($BJ$2:$BJ$2500,$W$2:$W$2500,$A318))</f>
      </c>
      <c r="AU318">
        <f>IF($A318="","",SUMIFS($BK$2:$BK$2500,$W$2:$W$2500,$A318))</f>
      </c>
      <c r="AV318">
        <f>IF($A318="","",SUMIFS($BL$2:$BL$2500,$W$2:$W$2500,$A318))</f>
      </c>
      <c r="AW318">
        <f>IF($A318="","",SUMIFS($BM$2:$BM$2500,$W$2:$W$2500,$A318))</f>
      </c>
      <c r="AX318">
        <f>IF($A318="","",SUMIFS($BN$2:$BN$2500,$W$2:$W$2500,$A318))</f>
      </c>
      <c r="AY318">
        <f>IF($A318="","",SUMIFS($BO$2:$BO$2500,$W$2:$W$2500,$A318))</f>
      </c>
      <c r="AZ318">
        <f>IF($A318="","",SUMIFS($BP$2:$BP$2500,$W$2:$W$2500,$A318))</f>
      </c>
      <c r="BA318">
        <f>IF($A318="","",SUMIFS($BQ$2:$BQ$2500,$W$2:$W$2500,$A318))</f>
      </c>
      <c r="BB318">
        <f>IF($A318="","",SUMIFS($BR$2:$BR$2500,$W$2:$W$2500,$A318))</f>
      </c>
      <c r="BC318">
        <f>IF($A318="","",SUMIFS($BS$2:$BS$2500,$W$2:$W$2500,$A318))</f>
      </c>
      <c r="BD318">
        <f>IF($A318="","",SUMIFS($BT$2:$BT$2500,$W$2:$W$2500,$A318))</f>
      </c>
      <c r="BF318">
        <f>IF($Z318="","",INDEX($AO$2:$AO$2000,$Z318))</f>
      </c>
      <c r="BG318">
        <f>IF($Z318="","",INDEX($AP$2:$AP$2000,$Z318))</f>
      </c>
      <c r="BH318">
        <f>IF($Z318="","",INDEX($AQ$2:$AQ$2000,$Z318))</f>
      </c>
      <c r="BI318">
        <f>IF($Z318="","",INDEX($AR$2:$AR$2000,$Z318))</f>
      </c>
      <c r="BJ318">
        <f>IF($Z318="","",INDEX($AS$2:$AS$2000,$Z318))</f>
      </c>
      <c r="BK318">
        <f>IF($Z318="","",INDEX($AT$2:$AT$2000,$Z318))</f>
      </c>
      <c r="BL318">
        <f>IF($Z318="","",INDEX($AU$2:$AU$2000,$Z318))</f>
      </c>
      <c r="BM318">
        <f>IF($Z318="","",INDEX($AV$2:$AV$2000,$Z318))</f>
      </c>
      <c r="BN318">
        <f>IF($Z318="","",INDEX($AW$2:$AW$2000,$Z318))</f>
      </c>
      <c r="BO318">
        <f>IF($Z318="","",INDEX($AX$2:$AX$2000,$Z318))</f>
      </c>
      <c r="BP318">
        <f>IF($Z318="","",INDEX($AY$2:$AY$2000,$Z318))</f>
      </c>
      <c r="BQ318">
        <f>IF($Z318="","",INDEX($AZ$2:$AZ$2000,$Z318))</f>
      </c>
      <c r="BR318">
        <f>IF($Z318="","",INDEX($BA$2:$BA$2000,$Z318))</f>
      </c>
      <c r="BS318">
        <f>IF($Z318="","",INDEX($BB$2:$BB$2000,$Z318))</f>
      </c>
      <c r="BT318">
        <f>IF($Z318="","",INDEX($BC$2:$BC$2000,$Z318))</f>
      </c>
      <c r="BV318">
        <f>IF(OR($A318="",$P318&lt;&gt;"Yes",$AH318="Yes"),"",1+N($AG318))</f>
      </c>
      <c r="BW318">
        <f>IF($A318="","",COUNTIFS($W$2:$W$2500,$A318,$BZ$2:$BZ$2500,"Yes")+COUNTIFS($X$2:$X$2500,$A318,$BY$2:$BY$2500,"Yes"))</f>
      </c>
      <c r="BX318">
        <f>IF(OR($A318="",$P318="Yes"),"",IF(N($BW318)=0,0,1+SUMIFS($CB$2:$CB$2500,$W$2:$W$2500,$A318)+SUMIFS($CA$2:$CA$2500,$X$2:$X$2500,$A318)))</f>
      </c>
      <c r="BY318" t="str">
        <f>IF($Y318="","",INDEX($AH$2:$AH$2000,$Y318)&amp;"")</f>
      </c>
      <c r="BZ318" t="str">
        <f>IF($Z318="","",INDEX($AH$2:$AH$2000,$Z318)&amp;"")</f>
      </c>
      <c r="CA318">
        <f>IF($Y318="","",INDEX($BV$2:$BV$2000,$Y318))</f>
      </c>
      <c r="CB318">
        <f>IF($Z318="","",INDEX($BV$2:$BV$2000,$Z318))</f>
      </c>
    </row>
    <row r="319">
      <c r="A319" t="str">
        <f>IF(TRIM(INDEX(games!$A:$A,ROW()))="","",TRIM(INDEX(games!$A:$A,ROW())))</f>
      </c>
      <c r="B319">
        <f>IF(OR($A319="",INDEX(games!$B:$B,ROW())=""),"",INDEX(games!$B:$B,ROW()))</f>
      </c>
      <c r="C319" t="str">
        <f>IF(OR($A319="",INDEX(games!$C:$C,ROW())=""),"",INDEX(games!$C:$C,ROW()))</f>
      </c>
      <c r="D319">
        <f>IF($A319="","",COUNTIF($W$2:$W$2500,$A319)+COUNTIF($X$2:$X$2500,$A319))</f>
      </c>
      <c r="E319">
        <f>IF($A319="","",IFERROR(MATCH($C319,$R$2:$R$5,0),0))</f>
      </c>
      <c r="F319">
        <f>IF($A319="","",MOD(ROW(),34))</f>
      </c>
      <c r="G319">
        <f>IF($A319="",NA(),IF($C319="Action",$B319,NA()))</f>
      </c>
      <c r="H319">
        <f>IF($A319="",NA(),IF($C319="Action",1+$F319*0.023,NA()))</f>
      </c>
      <c r="I319">
        <f>IF($A319="",NA(),IF($C319="Strategy",$B319,NA()))</f>
      </c>
      <c r="J319">
        <f>IF($A319="",NA(),IF($C319="Strategy",2+$F319*0.023,NA()))</f>
      </c>
      <c r="K319">
        <f>IF($A319="",NA(),IF($C319="Deckbuilder",$B319,NA()))</f>
      </c>
      <c r="L319">
        <f>IF($A319="",NA(),IF($C319="Deckbuilder",3+$F319*0.023,NA()))</f>
      </c>
      <c r="M319">
        <f>IF($A319="",NA(),IF($C319="Traditional",$B319,NA()))</f>
      </c>
      <c r="N319">
        <f>IF($A319="",NA(),IF($C319="Traditional",4+$F319*0.023,NA()))</f>
      </c>
      <c r="O319">
        <f>IF($A319="","",$D319+ROW()/1000000)</f>
      </c>
      <c r="P319" t="str">
        <f>IF(OR($A319="",INDEX(games!$H:$H,ROW())=""),"",INDEX(games!$H:$H,ROW()))</f>
      </c>
      <c r="Q319">
        <f>IF(OR($A319="",$P319&lt;&gt;"Yes"),"",$D319+ROW()/1000000)</f>
      </c>
      <c r="T319">
        <f>IF($Y319="","",INDEX($B$2:$B$2000,$Y319))</f>
      </c>
      <c r="U319">
        <f>IF($Z319="","",INDEX($B$2:$B$2000,$Z319))</f>
      </c>
      <c r="V319">
        <f>IF(OR($T319="",$U319=""),"",$U319-$T319)</f>
      </c>
      <c r="W319" t="str">
        <f>IF(TRIM(INDEX(connections!$A:$A,ROW()))="","",TRIM(INDEX(connections!$A:$A,ROW())))</f>
      </c>
      <c r="X319" t="str">
        <f>IF($W319="","",TRIM(INDEX(connections!$B:$B,ROW())))</f>
      </c>
      <c r="Y319">
        <f>IF($W319="","",IFERROR(MATCH($W319,$A$2:$A$2000,0),""))</f>
      </c>
      <c r="Z319">
        <f>IF($X319="","",IFERROR(MATCH($X319,$A$2:$A$2000,0),""))</f>
      </c>
      <c r="AA319" t="str">
        <f>IF($Y319="","",INDEX($P$2:$P$2000,$Y319))</f>
      </c>
      <c r="AB319" t="str">
        <f>IF($Z319="","",INDEX($P$2:$P$2000,$Z319))</f>
      </c>
      <c r="AC319">
        <f>IF(AND($AA319="Yes",$AB319="Yes"),1,"")</f>
      </c>
      <c r="AD319">
        <f>IF(OR($Y319="",$Z319=""),"",IF(INDEX($C$2:$C$2000,$Y319)=INDEX($C$2:$C$2000,$Z319),0,1))</f>
      </c>
      <c r="AE319">
        <f>IF($AC319&lt;&gt;1,"",IF(AND(INDEX($AG$2:$AG$2000,$Y319)=1,INDEX($AG$2:$AG$2000,$Z319)=1),1,""))</f>
      </c>
      <c r="AG319">
        <f>IF($A319="","",COUNTIFS($W$2:$W$2500,$A319,$AB$2:$AB$2500,"Yes")+COUNTIFS($X$2:$X$2500,$A319,$AA$2:$AA$2500,"Yes"))</f>
      </c>
      <c r="AH319" t="str">
        <f>IF(OR($P319&lt;&gt;"Yes",N($AG319)=0),"",IF(AND($AG319=1,COUNTIFS($W$2:$W$2500,$A319,$AE$2:$AE$2500,1)+COUNTIFS($X$2:$X$2500,$A319,$AE$2:$AE$2500,1)&gt;0),"","Yes"))</f>
      </c>
      <c r="AI319">
        <f>IF($AH319="Yes",$AG319,"")</f>
      </c>
      <c r="AJ319">
        <f>IF($AI319="","",$AI319+ROW()/1000000)</f>
      </c>
      <c r="AK319">
        <f>IF(OR($A319="",$P319="Yes",N($AG319)=0),"",$AG319+ROW()/1000000)</f>
      </c>
      <c r="AL319" t="str">
        <f>IF($A319="","",INDEX(games!$J:$J,ROW())&amp;"")</f>
      </c>
      <c r="AM319">
        <f>IF($A319="","",SUMPRODUCT($AO319:$BD319,'Map Analysis'!$AP$2^{0,1,2,3,4,5,6,7,8,9,10,11,12,13,14,15}))</f>
      </c>
      <c r="AN319">
        <f>IF($A319="","",$AM319+ROW()/10000000)</f>
      </c>
      <c r="AO319">
        <f>IF($A319="","",COUNTIF($W$2:$W$2500,$A319))</f>
      </c>
      <c r="AP319">
        <f>IF($A319="","",SUMIFS($BF$2:$BF$2500,$W$2:$W$2500,$A319))</f>
      </c>
      <c r="AQ319">
        <f>IF($A319="","",SUMIFS($BG$2:$BG$2500,$W$2:$W$2500,$A319))</f>
      </c>
      <c r="AR319">
        <f>IF($A319="","",SUMIFS($BH$2:$BH$2500,$W$2:$W$2500,$A319))</f>
      </c>
      <c r="AS319">
        <f>IF($A319="","",SUMIFS($BI$2:$BI$2500,$W$2:$W$2500,$A319))</f>
      </c>
      <c r="AT319">
        <f>IF($A319="","",SUMIFS($BJ$2:$BJ$2500,$W$2:$W$2500,$A319))</f>
      </c>
      <c r="AU319">
        <f>IF($A319="","",SUMIFS($BK$2:$BK$2500,$W$2:$W$2500,$A319))</f>
      </c>
      <c r="AV319">
        <f>IF($A319="","",SUMIFS($BL$2:$BL$2500,$W$2:$W$2500,$A319))</f>
      </c>
      <c r="AW319">
        <f>IF($A319="","",SUMIFS($BM$2:$BM$2500,$W$2:$W$2500,$A319))</f>
      </c>
      <c r="AX319">
        <f>IF($A319="","",SUMIFS($BN$2:$BN$2500,$W$2:$W$2500,$A319))</f>
      </c>
      <c r="AY319">
        <f>IF($A319="","",SUMIFS($BO$2:$BO$2500,$W$2:$W$2500,$A319))</f>
      </c>
      <c r="AZ319">
        <f>IF($A319="","",SUMIFS($BP$2:$BP$2500,$W$2:$W$2500,$A319))</f>
      </c>
      <c r="BA319">
        <f>IF($A319="","",SUMIFS($BQ$2:$BQ$2500,$W$2:$W$2500,$A319))</f>
      </c>
      <c r="BB319">
        <f>IF($A319="","",SUMIFS($BR$2:$BR$2500,$W$2:$W$2500,$A319))</f>
      </c>
      <c r="BC319">
        <f>IF($A319="","",SUMIFS($BS$2:$BS$2500,$W$2:$W$2500,$A319))</f>
      </c>
      <c r="BD319">
        <f>IF($A319="","",SUMIFS($BT$2:$BT$2500,$W$2:$W$2500,$A319))</f>
      </c>
      <c r="BF319">
        <f>IF($Z319="","",INDEX($AO$2:$AO$2000,$Z319))</f>
      </c>
      <c r="BG319">
        <f>IF($Z319="","",INDEX($AP$2:$AP$2000,$Z319))</f>
      </c>
      <c r="BH319">
        <f>IF($Z319="","",INDEX($AQ$2:$AQ$2000,$Z319))</f>
      </c>
      <c r="BI319">
        <f>IF($Z319="","",INDEX($AR$2:$AR$2000,$Z319))</f>
      </c>
      <c r="BJ319">
        <f>IF($Z319="","",INDEX($AS$2:$AS$2000,$Z319))</f>
      </c>
      <c r="BK319">
        <f>IF($Z319="","",INDEX($AT$2:$AT$2000,$Z319))</f>
      </c>
      <c r="BL319">
        <f>IF($Z319="","",INDEX($AU$2:$AU$2000,$Z319))</f>
      </c>
      <c r="BM319">
        <f>IF($Z319="","",INDEX($AV$2:$AV$2000,$Z319))</f>
      </c>
      <c r="BN319">
        <f>IF($Z319="","",INDEX($AW$2:$AW$2000,$Z319))</f>
      </c>
      <c r="BO319">
        <f>IF($Z319="","",INDEX($AX$2:$AX$2000,$Z319))</f>
      </c>
      <c r="BP319">
        <f>IF($Z319="","",INDEX($AY$2:$AY$2000,$Z319))</f>
      </c>
      <c r="BQ319">
        <f>IF($Z319="","",INDEX($AZ$2:$AZ$2000,$Z319))</f>
      </c>
      <c r="BR319">
        <f>IF($Z319="","",INDEX($BA$2:$BA$2000,$Z319))</f>
      </c>
      <c r="BS319">
        <f>IF($Z319="","",INDEX($BB$2:$BB$2000,$Z319))</f>
      </c>
      <c r="BT319">
        <f>IF($Z319="","",INDEX($BC$2:$BC$2000,$Z319))</f>
      </c>
      <c r="BV319">
        <f>IF(OR($A319="",$P319&lt;&gt;"Yes",$AH319="Yes"),"",1+N($AG319))</f>
      </c>
      <c r="BW319">
        <f>IF($A319="","",COUNTIFS($W$2:$W$2500,$A319,$BZ$2:$BZ$2500,"Yes")+COUNTIFS($X$2:$X$2500,$A319,$BY$2:$BY$2500,"Yes"))</f>
      </c>
      <c r="BX319">
        <f>IF(OR($A319="",$P319="Yes"),"",IF(N($BW319)=0,0,1+SUMIFS($CB$2:$CB$2500,$W$2:$W$2500,$A319)+SUMIFS($CA$2:$CA$2500,$X$2:$X$2500,$A319)))</f>
      </c>
      <c r="BY319" t="str">
        <f>IF($Y319="","",INDEX($AH$2:$AH$2000,$Y319)&amp;"")</f>
      </c>
      <c r="BZ319" t="str">
        <f>IF($Z319="","",INDEX($AH$2:$AH$2000,$Z319)&amp;"")</f>
      </c>
      <c r="CA319">
        <f>IF($Y319="","",INDEX($BV$2:$BV$2000,$Y319))</f>
      </c>
      <c r="CB319">
        <f>IF($Z319="","",INDEX($BV$2:$BV$2000,$Z319))</f>
      </c>
    </row>
    <row r="320">
      <c r="A320" t="str">
        <f>IF(TRIM(INDEX(games!$A:$A,ROW()))="","",TRIM(INDEX(games!$A:$A,ROW())))</f>
      </c>
      <c r="B320">
        <f>IF(OR($A320="",INDEX(games!$B:$B,ROW())=""),"",INDEX(games!$B:$B,ROW()))</f>
      </c>
      <c r="C320" t="str">
        <f>IF(OR($A320="",INDEX(games!$C:$C,ROW())=""),"",INDEX(games!$C:$C,ROW()))</f>
      </c>
      <c r="D320">
        <f>IF($A320="","",COUNTIF($W$2:$W$2500,$A320)+COUNTIF($X$2:$X$2500,$A320))</f>
      </c>
      <c r="E320">
        <f>IF($A320="","",IFERROR(MATCH($C320,$R$2:$R$5,0),0))</f>
      </c>
      <c r="F320">
        <f>IF($A320="","",MOD(ROW(),34))</f>
      </c>
      <c r="G320">
        <f>IF($A320="",NA(),IF($C320="Action",$B320,NA()))</f>
      </c>
      <c r="H320">
        <f>IF($A320="",NA(),IF($C320="Action",1+$F320*0.023,NA()))</f>
      </c>
      <c r="I320">
        <f>IF($A320="",NA(),IF($C320="Strategy",$B320,NA()))</f>
      </c>
      <c r="J320">
        <f>IF($A320="",NA(),IF($C320="Strategy",2+$F320*0.023,NA()))</f>
      </c>
      <c r="K320">
        <f>IF($A320="",NA(),IF($C320="Deckbuilder",$B320,NA()))</f>
      </c>
      <c r="L320">
        <f>IF($A320="",NA(),IF($C320="Deckbuilder",3+$F320*0.023,NA()))</f>
      </c>
      <c r="M320">
        <f>IF($A320="",NA(),IF($C320="Traditional",$B320,NA()))</f>
      </c>
      <c r="N320">
        <f>IF($A320="",NA(),IF($C320="Traditional",4+$F320*0.023,NA()))</f>
      </c>
      <c r="O320">
        <f>IF($A320="","",$D320+ROW()/1000000)</f>
      </c>
      <c r="P320" t="str">
        <f>IF(OR($A320="",INDEX(games!$H:$H,ROW())=""),"",INDEX(games!$H:$H,ROW()))</f>
      </c>
      <c r="Q320">
        <f>IF(OR($A320="",$P320&lt;&gt;"Yes"),"",$D320+ROW()/1000000)</f>
      </c>
      <c r="T320">
        <f>IF($Y320="","",INDEX($B$2:$B$2000,$Y320))</f>
      </c>
      <c r="U320">
        <f>IF($Z320="","",INDEX($B$2:$B$2000,$Z320))</f>
      </c>
      <c r="V320">
        <f>IF(OR($T320="",$U320=""),"",$U320-$T320)</f>
      </c>
      <c r="W320" t="str">
        <f>IF(TRIM(INDEX(connections!$A:$A,ROW()))="","",TRIM(INDEX(connections!$A:$A,ROW())))</f>
      </c>
      <c r="X320" t="str">
        <f>IF($W320="","",TRIM(INDEX(connections!$B:$B,ROW())))</f>
      </c>
      <c r="Y320">
        <f>IF($W320="","",IFERROR(MATCH($W320,$A$2:$A$2000,0),""))</f>
      </c>
      <c r="Z320">
        <f>IF($X320="","",IFERROR(MATCH($X320,$A$2:$A$2000,0),""))</f>
      </c>
      <c r="AA320" t="str">
        <f>IF($Y320="","",INDEX($P$2:$P$2000,$Y320))</f>
      </c>
      <c r="AB320" t="str">
        <f>IF($Z320="","",INDEX($P$2:$P$2000,$Z320))</f>
      </c>
      <c r="AC320">
        <f>IF(AND($AA320="Yes",$AB320="Yes"),1,"")</f>
      </c>
      <c r="AD320">
        <f>IF(OR($Y320="",$Z320=""),"",IF(INDEX($C$2:$C$2000,$Y320)=INDEX($C$2:$C$2000,$Z320),0,1))</f>
      </c>
      <c r="AE320">
        <f>IF($AC320&lt;&gt;1,"",IF(AND(INDEX($AG$2:$AG$2000,$Y320)=1,INDEX($AG$2:$AG$2000,$Z320)=1),1,""))</f>
      </c>
      <c r="AG320">
        <f>IF($A320="","",COUNTIFS($W$2:$W$2500,$A320,$AB$2:$AB$2500,"Yes")+COUNTIFS($X$2:$X$2500,$A320,$AA$2:$AA$2500,"Yes"))</f>
      </c>
      <c r="AH320" t="str">
        <f>IF(OR($P320&lt;&gt;"Yes",N($AG320)=0),"",IF(AND($AG320=1,COUNTIFS($W$2:$W$2500,$A320,$AE$2:$AE$2500,1)+COUNTIFS($X$2:$X$2500,$A320,$AE$2:$AE$2500,1)&gt;0),"","Yes"))</f>
      </c>
      <c r="AI320">
        <f>IF($AH320="Yes",$AG320,"")</f>
      </c>
      <c r="AJ320">
        <f>IF($AI320="","",$AI320+ROW()/1000000)</f>
      </c>
      <c r="AK320">
        <f>IF(OR($A320="",$P320="Yes",N($AG320)=0),"",$AG320+ROW()/1000000)</f>
      </c>
      <c r="AL320" t="str">
        <f>IF($A320="","",INDEX(games!$J:$J,ROW())&amp;"")</f>
      </c>
      <c r="AM320">
        <f>IF($A320="","",SUMPRODUCT($AO320:$BD320,'Map Analysis'!$AP$2^{0,1,2,3,4,5,6,7,8,9,10,11,12,13,14,15}))</f>
      </c>
      <c r="AN320">
        <f>IF($A320="","",$AM320+ROW()/10000000)</f>
      </c>
      <c r="AO320">
        <f>IF($A320="","",COUNTIF($W$2:$W$2500,$A320))</f>
      </c>
      <c r="AP320">
        <f>IF($A320="","",SUMIFS($BF$2:$BF$2500,$W$2:$W$2500,$A320))</f>
      </c>
      <c r="AQ320">
        <f>IF($A320="","",SUMIFS($BG$2:$BG$2500,$W$2:$W$2500,$A320))</f>
      </c>
      <c r="AR320">
        <f>IF($A320="","",SUMIFS($BH$2:$BH$2500,$W$2:$W$2500,$A320))</f>
      </c>
      <c r="AS320">
        <f>IF($A320="","",SUMIFS($BI$2:$BI$2500,$W$2:$W$2500,$A320))</f>
      </c>
      <c r="AT320">
        <f>IF($A320="","",SUMIFS($BJ$2:$BJ$2500,$W$2:$W$2500,$A320))</f>
      </c>
      <c r="AU320">
        <f>IF($A320="","",SUMIFS($BK$2:$BK$2500,$W$2:$W$2500,$A320))</f>
      </c>
      <c r="AV320">
        <f>IF($A320="","",SUMIFS($BL$2:$BL$2500,$W$2:$W$2500,$A320))</f>
      </c>
      <c r="AW320">
        <f>IF($A320="","",SUMIFS($BM$2:$BM$2500,$W$2:$W$2500,$A320))</f>
      </c>
      <c r="AX320">
        <f>IF($A320="","",SUMIFS($BN$2:$BN$2500,$W$2:$W$2500,$A320))</f>
      </c>
      <c r="AY320">
        <f>IF($A320="","",SUMIFS($BO$2:$BO$2500,$W$2:$W$2500,$A320))</f>
      </c>
      <c r="AZ320">
        <f>IF($A320="","",SUMIFS($BP$2:$BP$2500,$W$2:$W$2500,$A320))</f>
      </c>
      <c r="BA320">
        <f>IF($A320="","",SUMIFS($BQ$2:$BQ$2500,$W$2:$W$2500,$A320))</f>
      </c>
      <c r="BB320">
        <f>IF($A320="","",SUMIFS($BR$2:$BR$2500,$W$2:$W$2500,$A320))</f>
      </c>
      <c r="BC320">
        <f>IF($A320="","",SUMIFS($BS$2:$BS$2500,$W$2:$W$2500,$A320))</f>
      </c>
      <c r="BD320">
        <f>IF($A320="","",SUMIFS($BT$2:$BT$2500,$W$2:$W$2500,$A320))</f>
      </c>
      <c r="BF320">
        <f>IF($Z320="","",INDEX($AO$2:$AO$2000,$Z320))</f>
      </c>
      <c r="BG320">
        <f>IF($Z320="","",INDEX($AP$2:$AP$2000,$Z320))</f>
      </c>
      <c r="BH320">
        <f>IF($Z320="","",INDEX($AQ$2:$AQ$2000,$Z320))</f>
      </c>
      <c r="BI320">
        <f>IF($Z320="","",INDEX($AR$2:$AR$2000,$Z320))</f>
      </c>
      <c r="BJ320">
        <f>IF($Z320="","",INDEX($AS$2:$AS$2000,$Z320))</f>
      </c>
      <c r="BK320">
        <f>IF($Z320="","",INDEX($AT$2:$AT$2000,$Z320))</f>
      </c>
      <c r="BL320">
        <f>IF($Z320="","",INDEX($AU$2:$AU$2000,$Z320))</f>
      </c>
      <c r="BM320">
        <f>IF($Z320="","",INDEX($AV$2:$AV$2000,$Z320))</f>
      </c>
      <c r="BN320">
        <f>IF($Z320="","",INDEX($AW$2:$AW$2000,$Z320))</f>
      </c>
      <c r="BO320">
        <f>IF($Z320="","",INDEX($AX$2:$AX$2000,$Z320))</f>
      </c>
      <c r="BP320">
        <f>IF($Z320="","",INDEX($AY$2:$AY$2000,$Z320))</f>
      </c>
      <c r="BQ320">
        <f>IF($Z320="","",INDEX($AZ$2:$AZ$2000,$Z320))</f>
      </c>
      <c r="BR320">
        <f>IF($Z320="","",INDEX($BA$2:$BA$2000,$Z320))</f>
      </c>
      <c r="BS320">
        <f>IF($Z320="","",INDEX($BB$2:$BB$2000,$Z320))</f>
      </c>
      <c r="BT320">
        <f>IF($Z320="","",INDEX($BC$2:$BC$2000,$Z320))</f>
      </c>
      <c r="BV320">
        <f>IF(OR($A320="",$P320&lt;&gt;"Yes",$AH320="Yes"),"",1+N($AG320))</f>
      </c>
      <c r="BW320">
        <f>IF($A320="","",COUNTIFS($W$2:$W$2500,$A320,$BZ$2:$BZ$2500,"Yes")+COUNTIFS($X$2:$X$2500,$A320,$BY$2:$BY$2500,"Yes"))</f>
      </c>
      <c r="BX320">
        <f>IF(OR($A320="",$P320="Yes"),"",IF(N($BW320)=0,0,1+SUMIFS($CB$2:$CB$2500,$W$2:$W$2500,$A320)+SUMIFS($CA$2:$CA$2500,$X$2:$X$2500,$A320)))</f>
      </c>
      <c r="BY320" t="str">
        <f>IF($Y320="","",INDEX($AH$2:$AH$2000,$Y320)&amp;"")</f>
      </c>
      <c r="BZ320" t="str">
        <f>IF($Z320="","",INDEX($AH$2:$AH$2000,$Z320)&amp;"")</f>
      </c>
      <c r="CA320">
        <f>IF($Y320="","",INDEX($BV$2:$BV$2000,$Y320))</f>
      </c>
      <c r="CB320">
        <f>IF($Z320="","",INDEX($BV$2:$BV$2000,$Z320))</f>
      </c>
    </row>
    <row r="321">
      <c r="A321" t="str">
        <f>IF(TRIM(INDEX(games!$A:$A,ROW()))="","",TRIM(INDEX(games!$A:$A,ROW())))</f>
      </c>
      <c r="B321">
        <f>IF(OR($A321="",INDEX(games!$B:$B,ROW())=""),"",INDEX(games!$B:$B,ROW()))</f>
      </c>
      <c r="C321" t="str">
        <f>IF(OR($A321="",INDEX(games!$C:$C,ROW())=""),"",INDEX(games!$C:$C,ROW()))</f>
      </c>
      <c r="D321">
        <f>IF($A321="","",COUNTIF($W$2:$W$2500,$A321)+COUNTIF($X$2:$X$2500,$A321))</f>
      </c>
      <c r="E321">
        <f>IF($A321="","",IFERROR(MATCH($C321,$R$2:$R$5,0),0))</f>
      </c>
      <c r="F321">
        <f>IF($A321="","",MOD(ROW(),34))</f>
      </c>
      <c r="G321">
        <f>IF($A321="",NA(),IF($C321="Action",$B321,NA()))</f>
      </c>
      <c r="H321">
        <f>IF($A321="",NA(),IF($C321="Action",1+$F321*0.023,NA()))</f>
      </c>
      <c r="I321">
        <f>IF($A321="",NA(),IF($C321="Strategy",$B321,NA()))</f>
      </c>
      <c r="J321">
        <f>IF($A321="",NA(),IF($C321="Strategy",2+$F321*0.023,NA()))</f>
      </c>
      <c r="K321">
        <f>IF($A321="",NA(),IF($C321="Deckbuilder",$B321,NA()))</f>
      </c>
      <c r="L321">
        <f>IF($A321="",NA(),IF($C321="Deckbuilder",3+$F321*0.023,NA()))</f>
      </c>
      <c r="M321">
        <f>IF($A321="",NA(),IF($C321="Traditional",$B321,NA()))</f>
      </c>
      <c r="N321">
        <f>IF($A321="",NA(),IF($C321="Traditional",4+$F321*0.023,NA()))</f>
      </c>
      <c r="O321">
        <f>IF($A321="","",$D321+ROW()/1000000)</f>
      </c>
      <c r="P321" t="str">
        <f>IF(OR($A321="",INDEX(games!$H:$H,ROW())=""),"",INDEX(games!$H:$H,ROW()))</f>
      </c>
      <c r="Q321">
        <f>IF(OR($A321="",$P321&lt;&gt;"Yes"),"",$D321+ROW()/1000000)</f>
      </c>
      <c r="T321">
        <f>IF($Y321="","",INDEX($B$2:$B$2000,$Y321))</f>
      </c>
      <c r="U321">
        <f>IF($Z321="","",INDEX($B$2:$B$2000,$Z321))</f>
      </c>
      <c r="V321">
        <f>IF(OR($T321="",$U321=""),"",$U321-$T321)</f>
      </c>
      <c r="W321" t="str">
        <f>IF(TRIM(INDEX(connections!$A:$A,ROW()))="","",TRIM(INDEX(connections!$A:$A,ROW())))</f>
      </c>
      <c r="X321" t="str">
        <f>IF($W321="","",TRIM(INDEX(connections!$B:$B,ROW())))</f>
      </c>
      <c r="Y321">
        <f>IF($W321="","",IFERROR(MATCH($W321,$A$2:$A$2000,0),""))</f>
      </c>
      <c r="Z321">
        <f>IF($X321="","",IFERROR(MATCH($X321,$A$2:$A$2000,0),""))</f>
      </c>
      <c r="AA321" t="str">
        <f>IF($Y321="","",INDEX($P$2:$P$2000,$Y321))</f>
      </c>
      <c r="AB321" t="str">
        <f>IF($Z321="","",INDEX($P$2:$P$2000,$Z321))</f>
      </c>
      <c r="AC321">
        <f>IF(AND($AA321="Yes",$AB321="Yes"),1,"")</f>
      </c>
      <c r="AD321">
        <f>IF(OR($Y321="",$Z321=""),"",IF(INDEX($C$2:$C$2000,$Y321)=INDEX($C$2:$C$2000,$Z321),0,1))</f>
      </c>
      <c r="AE321">
        <f>IF($AC321&lt;&gt;1,"",IF(AND(INDEX($AG$2:$AG$2000,$Y321)=1,INDEX($AG$2:$AG$2000,$Z321)=1),1,""))</f>
      </c>
      <c r="AG321">
        <f>IF($A321="","",COUNTIFS($W$2:$W$2500,$A321,$AB$2:$AB$2500,"Yes")+COUNTIFS($X$2:$X$2500,$A321,$AA$2:$AA$2500,"Yes"))</f>
      </c>
      <c r="AH321" t="str">
        <f>IF(OR($P321&lt;&gt;"Yes",N($AG321)=0),"",IF(AND($AG321=1,COUNTIFS($W$2:$W$2500,$A321,$AE$2:$AE$2500,1)+COUNTIFS($X$2:$X$2500,$A321,$AE$2:$AE$2500,1)&gt;0),"","Yes"))</f>
      </c>
      <c r="AI321">
        <f>IF($AH321="Yes",$AG321,"")</f>
      </c>
      <c r="AJ321">
        <f>IF($AI321="","",$AI321+ROW()/1000000)</f>
      </c>
      <c r="AK321">
        <f>IF(OR($A321="",$P321="Yes",N($AG321)=0),"",$AG321+ROW()/1000000)</f>
      </c>
      <c r="AL321" t="str">
        <f>IF($A321="","",INDEX(games!$J:$J,ROW())&amp;"")</f>
      </c>
      <c r="AM321">
        <f>IF($A321="","",SUMPRODUCT($AO321:$BD321,'Map Analysis'!$AP$2^{0,1,2,3,4,5,6,7,8,9,10,11,12,13,14,15}))</f>
      </c>
      <c r="AN321">
        <f>IF($A321="","",$AM321+ROW()/10000000)</f>
      </c>
      <c r="AO321">
        <f>IF($A321="","",COUNTIF($W$2:$W$2500,$A321))</f>
      </c>
      <c r="AP321">
        <f>IF($A321="","",SUMIFS($BF$2:$BF$2500,$W$2:$W$2500,$A321))</f>
      </c>
      <c r="AQ321">
        <f>IF($A321="","",SUMIFS($BG$2:$BG$2500,$W$2:$W$2500,$A321))</f>
      </c>
      <c r="AR321">
        <f>IF($A321="","",SUMIFS($BH$2:$BH$2500,$W$2:$W$2500,$A321))</f>
      </c>
      <c r="AS321">
        <f>IF($A321="","",SUMIFS($BI$2:$BI$2500,$W$2:$W$2500,$A321))</f>
      </c>
      <c r="AT321">
        <f>IF($A321="","",SUMIFS($BJ$2:$BJ$2500,$W$2:$W$2500,$A321))</f>
      </c>
      <c r="AU321">
        <f>IF($A321="","",SUMIFS($BK$2:$BK$2500,$W$2:$W$2500,$A321))</f>
      </c>
      <c r="AV321">
        <f>IF($A321="","",SUMIFS($BL$2:$BL$2500,$W$2:$W$2500,$A321))</f>
      </c>
      <c r="AW321">
        <f>IF($A321="","",SUMIFS($BM$2:$BM$2500,$W$2:$W$2500,$A321))</f>
      </c>
      <c r="AX321">
        <f>IF($A321="","",SUMIFS($BN$2:$BN$2500,$W$2:$W$2500,$A321))</f>
      </c>
      <c r="AY321">
        <f>IF($A321="","",SUMIFS($BO$2:$BO$2500,$W$2:$W$2500,$A321))</f>
      </c>
      <c r="AZ321">
        <f>IF($A321="","",SUMIFS($BP$2:$BP$2500,$W$2:$W$2500,$A321))</f>
      </c>
      <c r="BA321">
        <f>IF($A321="","",SUMIFS($BQ$2:$BQ$2500,$W$2:$W$2500,$A321))</f>
      </c>
      <c r="BB321">
        <f>IF($A321="","",SUMIFS($BR$2:$BR$2500,$W$2:$W$2500,$A321))</f>
      </c>
      <c r="BC321">
        <f>IF($A321="","",SUMIFS($BS$2:$BS$2500,$W$2:$W$2500,$A321))</f>
      </c>
      <c r="BD321">
        <f>IF($A321="","",SUMIFS($BT$2:$BT$2500,$W$2:$W$2500,$A321))</f>
      </c>
      <c r="BF321">
        <f>IF($Z321="","",INDEX($AO$2:$AO$2000,$Z321))</f>
      </c>
      <c r="BG321">
        <f>IF($Z321="","",INDEX($AP$2:$AP$2000,$Z321))</f>
      </c>
      <c r="BH321">
        <f>IF($Z321="","",INDEX($AQ$2:$AQ$2000,$Z321))</f>
      </c>
      <c r="BI321">
        <f>IF($Z321="","",INDEX($AR$2:$AR$2000,$Z321))</f>
      </c>
      <c r="BJ321">
        <f>IF($Z321="","",INDEX($AS$2:$AS$2000,$Z321))</f>
      </c>
      <c r="BK321">
        <f>IF($Z321="","",INDEX($AT$2:$AT$2000,$Z321))</f>
      </c>
      <c r="BL321">
        <f>IF($Z321="","",INDEX($AU$2:$AU$2000,$Z321))</f>
      </c>
      <c r="BM321">
        <f>IF($Z321="","",INDEX($AV$2:$AV$2000,$Z321))</f>
      </c>
      <c r="BN321">
        <f>IF($Z321="","",INDEX($AW$2:$AW$2000,$Z321))</f>
      </c>
      <c r="BO321">
        <f>IF($Z321="","",INDEX($AX$2:$AX$2000,$Z321))</f>
      </c>
      <c r="BP321">
        <f>IF($Z321="","",INDEX($AY$2:$AY$2000,$Z321))</f>
      </c>
      <c r="BQ321">
        <f>IF($Z321="","",INDEX($AZ$2:$AZ$2000,$Z321))</f>
      </c>
      <c r="BR321">
        <f>IF($Z321="","",INDEX($BA$2:$BA$2000,$Z321))</f>
      </c>
      <c r="BS321">
        <f>IF($Z321="","",INDEX($BB$2:$BB$2000,$Z321))</f>
      </c>
      <c r="BT321">
        <f>IF($Z321="","",INDEX($BC$2:$BC$2000,$Z321))</f>
      </c>
      <c r="BV321">
        <f>IF(OR($A321="",$P321&lt;&gt;"Yes",$AH321="Yes"),"",1+N($AG321))</f>
      </c>
      <c r="BW321">
        <f>IF($A321="","",COUNTIFS($W$2:$W$2500,$A321,$BZ$2:$BZ$2500,"Yes")+COUNTIFS($X$2:$X$2500,$A321,$BY$2:$BY$2500,"Yes"))</f>
      </c>
      <c r="BX321">
        <f>IF(OR($A321="",$P321="Yes"),"",IF(N($BW321)=0,0,1+SUMIFS($CB$2:$CB$2500,$W$2:$W$2500,$A321)+SUMIFS($CA$2:$CA$2500,$X$2:$X$2500,$A321)))</f>
      </c>
      <c r="BY321" t="str">
        <f>IF($Y321="","",INDEX($AH$2:$AH$2000,$Y321)&amp;"")</f>
      </c>
      <c r="BZ321" t="str">
        <f>IF($Z321="","",INDEX($AH$2:$AH$2000,$Z321)&amp;"")</f>
      </c>
      <c r="CA321">
        <f>IF($Y321="","",INDEX($BV$2:$BV$2000,$Y321))</f>
      </c>
      <c r="CB321">
        <f>IF($Z321="","",INDEX($BV$2:$BV$2000,$Z321))</f>
      </c>
    </row>
    <row r="322">
      <c r="A322" t="str">
        <f>IF(TRIM(INDEX(games!$A:$A,ROW()))="","",TRIM(INDEX(games!$A:$A,ROW())))</f>
      </c>
      <c r="B322">
        <f>IF(OR($A322="",INDEX(games!$B:$B,ROW())=""),"",INDEX(games!$B:$B,ROW()))</f>
      </c>
      <c r="C322" t="str">
        <f>IF(OR($A322="",INDEX(games!$C:$C,ROW())=""),"",INDEX(games!$C:$C,ROW()))</f>
      </c>
      <c r="D322">
        <f>IF($A322="","",COUNTIF($W$2:$W$2500,$A322)+COUNTIF($X$2:$X$2500,$A322))</f>
      </c>
      <c r="E322">
        <f>IF($A322="","",IFERROR(MATCH($C322,$R$2:$R$5,0),0))</f>
      </c>
      <c r="F322">
        <f>IF($A322="","",MOD(ROW(),34))</f>
      </c>
      <c r="G322">
        <f>IF($A322="",NA(),IF($C322="Action",$B322,NA()))</f>
      </c>
      <c r="H322">
        <f>IF($A322="",NA(),IF($C322="Action",1+$F322*0.023,NA()))</f>
      </c>
      <c r="I322">
        <f>IF($A322="",NA(),IF($C322="Strategy",$B322,NA()))</f>
      </c>
      <c r="J322">
        <f>IF($A322="",NA(),IF($C322="Strategy",2+$F322*0.023,NA()))</f>
      </c>
      <c r="K322">
        <f>IF($A322="",NA(),IF($C322="Deckbuilder",$B322,NA()))</f>
      </c>
      <c r="L322">
        <f>IF($A322="",NA(),IF($C322="Deckbuilder",3+$F322*0.023,NA()))</f>
      </c>
      <c r="M322">
        <f>IF($A322="",NA(),IF($C322="Traditional",$B322,NA()))</f>
      </c>
      <c r="N322">
        <f>IF($A322="",NA(),IF($C322="Traditional",4+$F322*0.023,NA()))</f>
      </c>
      <c r="O322">
        <f>IF($A322="","",$D322+ROW()/1000000)</f>
      </c>
      <c r="P322" t="str">
        <f>IF(OR($A322="",INDEX(games!$H:$H,ROW())=""),"",INDEX(games!$H:$H,ROW()))</f>
      </c>
      <c r="Q322">
        <f>IF(OR($A322="",$P322&lt;&gt;"Yes"),"",$D322+ROW()/1000000)</f>
      </c>
      <c r="T322">
        <f>IF($Y322="","",INDEX($B$2:$B$2000,$Y322))</f>
      </c>
      <c r="U322">
        <f>IF($Z322="","",INDEX($B$2:$B$2000,$Z322))</f>
      </c>
      <c r="V322">
        <f>IF(OR($T322="",$U322=""),"",$U322-$T322)</f>
      </c>
      <c r="W322" t="str">
        <f>IF(TRIM(INDEX(connections!$A:$A,ROW()))="","",TRIM(INDEX(connections!$A:$A,ROW())))</f>
      </c>
      <c r="X322" t="str">
        <f>IF($W322="","",TRIM(INDEX(connections!$B:$B,ROW())))</f>
      </c>
      <c r="Y322">
        <f>IF($W322="","",IFERROR(MATCH($W322,$A$2:$A$2000,0),""))</f>
      </c>
      <c r="Z322">
        <f>IF($X322="","",IFERROR(MATCH($X322,$A$2:$A$2000,0),""))</f>
      </c>
      <c r="AA322" t="str">
        <f>IF($Y322="","",INDEX($P$2:$P$2000,$Y322))</f>
      </c>
      <c r="AB322" t="str">
        <f>IF($Z322="","",INDEX($P$2:$P$2000,$Z322))</f>
      </c>
      <c r="AC322">
        <f>IF(AND($AA322="Yes",$AB322="Yes"),1,"")</f>
      </c>
      <c r="AD322">
        <f>IF(OR($Y322="",$Z322=""),"",IF(INDEX($C$2:$C$2000,$Y322)=INDEX($C$2:$C$2000,$Z322),0,1))</f>
      </c>
      <c r="AE322">
        <f>IF($AC322&lt;&gt;1,"",IF(AND(INDEX($AG$2:$AG$2000,$Y322)=1,INDEX($AG$2:$AG$2000,$Z322)=1),1,""))</f>
      </c>
      <c r="AG322">
        <f>IF($A322="","",COUNTIFS($W$2:$W$2500,$A322,$AB$2:$AB$2500,"Yes")+COUNTIFS($X$2:$X$2500,$A322,$AA$2:$AA$2500,"Yes"))</f>
      </c>
      <c r="AH322" t="str">
        <f>IF(OR($P322&lt;&gt;"Yes",N($AG322)=0),"",IF(AND($AG322=1,COUNTIFS($W$2:$W$2500,$A322,$AE$2:$AE$2500,1)+COUNTIFS($X$2:$X$2500,$A322,$AE$2:$AE$2500,1)&gt;0),"","Yes"))</f>
      </c>
      <c r="AI322">
        <f>IF($AH322="Yes",$AG322,"")</f>
      </c>
      <c r="AJ322">
        <f>IF($AI322="","",$AI322+ROW()/1000000)</f>
      </c>
      <c r="AK322">
        <f>IF(OR($A322="",$P322="Yes",N($AG322)=0),"",$AG322+ROW()/1000000)</f>
      </c>
      <c r="AL322" t="str">
        <f>IF($A322="","",INDEX(games!$J:$J,ROW())&amp;"")</f>
      </c>
      <c r="AM322">
        <f>IF($A322="","",SUMPRODUCT($AO322:$BD322,'Map Analysis'!$AP$2^{0,1,2,3,4,5,6,7,8,9,10,11,12,13,14,15}))</f>
      </c>
      <c r="AN322">
        <f>IF($A322="","",$AM322+ROW()/10000000)</f>
      </c>
      <c r="AO322">
        <f>IF($A322="","",COUNTIF($W$2:$W$2500,$A322))</f>
      </c>
      <c r="AP322">
        <f>IF($A322="","",SUMIFS($BF$2:$BF$2500,$W$2:$W$2500,$A322))</f>
      </c>
      <c r="AQ322">
        <f>IF($A322="","",SUMIFS($BG$2:$BG$2500,$W$2:$W$2500,$A322))</f>
      </c>
      <c r="AR322">
        <f>IF($A322="","",SUMIFS($BH$2:$BH$2500,$W$2:$W$2500,$A322))</f>
      </c>
      <c r="AS322">
        <f>IF($A322="","",SUMIFS($BI$2:$BI$2500,$W$2:$W$2500,$A322))</f>
      </c>
      <c r="AT322">
        <f>IF($A322="","",SUMIFS($BJ$2:$BJ$2500,$W$2:$W$2500,$A322))</f>
      </c>
      <c r="AU322">
        <f>IF($A322="","",SUMIFS($BK$2:$BK$2500,$W$2:$W$2500,$A322))</f>
      </c>
      <c r="AV322">
        <f>IF($A322="","",SUMIFS($BL$2:$BL$2500,$W$2:$W$2500,$A322))</f>
      </c>
      <c r="AW322">
        <f>IF($A322="","",SUMIFS($BM$2:$BM$2500,$W$2:$W$2500,$A322))</f>
      </c>
      <c r="AX322">
        <f>IF($A322="","",SUMIFS($BN$2:$BN$2500,$W$2:$W$2500,$A322))</f>
      </c>
      <c r="AY322">
        <f>IF($A322="","",SUMIFS($BO$2:$BO$2500,$W$2:$W$2500,$A322))</f>
      </c>
      <c r="AZ322">
        <f>IF($A322="","",SUMIFS($BP$2:$BP$2500,$W$2:$W$2500,$A322))</f>
      </c>
      <c r="BA322">
        <f>IF($A322="","",SUMIFS($BQ$2:$BQ$2500,$W$2:$W$2500,$A322))</f>
      </c>
      <c r="BB322">
        <f>IF($A322="","",SUMIFS($BR$2:$BR$2500,$W$2:$W$2500,$A322))</f>
      </c>
      <c r="BC322">
        <f>IF($A322="","",SUMIFS($BS$2:$BS$2500,$W$2:$W$2500,$A322))</f>
      </c>
      <c r="BD322">
        <f>IF($A322="","",SUMIFS($BT$2:$BT$2500,$W$2:$W$2500,$A322))</f>
      </c>
      <c r="BF322">
        <f>IF($Z322="","",INDEX($AO$2:$AO$2000,$Z322))</f>
      </c>
      <c r="BG322">
        <f>IF($Z322="","",INDEX($AP$2:$AP$2000,$Z322))</f>
      </c>
      <c r="BH322">
        <f>IF($Z322="","",INDEX($AQ$2:$AQ$2000,$Z322))</f>
      </c>
      <c r="BI322">
        <f>IF($Z322="","",INDEX($AR$2:$AR$2000,$Z322))</f>
      </c>
      <c r="BJ322">
        <f>IF($Z322="","",INDEX($AS$2:$AS$2000,$Z322))</f>
      </c>
      <c r="BK322">
        <f>IF($Z322="","",INDEX($AT$2:$AT$2000,$Z322))</f>
      </c>
      <c r="BL322">
        <f>IF($Z322="","",INDEX($AU$2:$AU$2000,$Z322))</f>
      </c>
      <c r="BM322">
        <f>IF($Z322="","",INDEX($AV$2:$AV$2000,$Z322))</f>
      </c>
      <c r="BN322">
        <f>IF($Z322="","",INDEX($AW$2:$AW$2000,$Z322))</f>
      </c>
      <c r="BO322">
        <f>IF($Z322="","",INDEX($AX$2:$AX$2000,$Z322))</f>
      </c>
      <c r="BP322">
        <f>IF($Z322="","",INDEX($AY$2:$AY$2000,$Z322))</f>
      </c>
      <c r="BQ322">
        <f>IF($Z322="","",INDEX($AZ$2:$AZ$2000,$Z322))</f>
      </c>
      <c r="BR322">
        <f>IF($Z322="","",INDEX($BA$2:$BA$2000,$Z322))</f>
      </c>
      <c r="BS322">
        <f>IF($Z322="","",INDEX($BB$2:$BB$2000,$Z322))</f>
      </c>
      <c r="BT322">
        <f>IF($Z322="","",INDEX($BC$2:$BC$2000,$Z322))</f>
      </c>
      <c r="BV322">
        <f>IF(OR($A322="",$P322&lt;&gt;"Yes",$AH322="Yes"),"",1+N($AG322))</f>
      </c>
      <c r="BW322">
        <f>IF($A322="","",COUNTIFS($W$2:$W$2500,$A322,$BZ$2:$BZ$2500,"Yes")+COUNTIFS($X$2:$X$2500,$A322,$BY$2:$BY$2500,"Yes"))</f>
      </c>
      <c r="BX322">
        <f>IF(OR($A322="",$P322="Yes"),"",IF(N($BW322)=0,0,1+SUMIFS($CB$2:$CB$2500,$W$2:$W$2500,$A322)+SUMIFS($CA$2:$CA$2500,$X$2:$X$2500,$A322)))</f>
      </c>
      <c r="BY322" t="str">
        <f>IF($Y322="","",INDEX($AH$2:$AH$2000,$Y322)&amp;"")</f>
      </c>
      <c r="BZ322" t="str">
        <f>IF($Z322="","",INDEX($AH$2:$AH$2000,$Z322)&amp;"")</f>
      </c>
      <c r="CA322">
        <f>IF($Y322="","",INDEX($BV$2:$BV$2000,$Y322))</f>
      </c>
      <c r="CB322">
        <f>IF($Z322="","",INDEX($BV$2:$BV$2000,$Z322))</f>
      </c>
    </row>
    <row r="323">
      <c r="A323" t="str">
        <f>IF(TRIM(INDEX(games!$A:$A,ROW()))="","",TRIM(INDEX(games!$A:$A,ROW())))</f>
      </c>
      <c r="B323">
        <f>IF(OR($A323="",INDEX(games!$B:$B,ROW())=""),"",INDEX(games!$B:$B,ROW()))</f>
      </c>
      <c r="C323" t="str">
        <f>IF(OR($A323="",INDEX(games!$C:$C,ROW())=""),"",INDEX(games!$C:$C,ROW()))</f>
      </c>
      <c r="D323">
        <f>IF($A323="","",COUNTIF($W$2:$W$2500,$A323)+COUNTIF($X$2:$X$2500,$A323))</f>
      </c>
      <c r="E323">
        <f>IF($A323="","",IFERROR(MATCH($C323,$R$2:$R$5,0),0))</f>
      </c>
      <c r="F323">
        <f>IF($A323="","",MOD(ROW(),34))</f>
      </c>
      <c r="G323">
        <f>IF($A323="",NA(),IF($C323="Action",$B323,NA()))</f>
      </c>
      <c r="H323">
        <f>IF($A323="",NA(),IF($C323="Action",1+$F323*0.023,NA()))</f>
      </c>
      <c r="I323">
        <f>IF($A323="",NA(),IF($C323="Strategy",$B323,NA()))</f>
      </c>
      <c r="J323">
        <f>IF($A323="",NA(),IF($C323="Strategy",2+$F323*0.023,NA()))</f>
      </c>
      <c r="K323">
        <f>IF($A323="",NA(),IF($C323="Deckbuilder",$B323,NA()))</f>
      </c>
      <c r="L323">
        <f>IF($A323="",NA(),IF($C323="Deckbuilder",3+$F323*0.023,NA()))</f>
      </c>
      <c r="M323">
        <f>IF($A323="",NA(),IF($C323="Traditional",$B323,NA()))</f>
      </c>
      <c r="N323">
        <f>IF($A323="",NA(),IF($C323="Traditional",4+$F323*0.023,NA()))</f>
      </c>
      <c r="O323">
        <f>IF($A323="","",$D323+ROW()/1000000)</f>
      </c>
      <c r="P323" t="str">
        <f>IF(OR($A323="",INDEX(games!$H:$H,ROW())=""),"",INDEX(games!$H:$H,ROW()))</f>
      </c>
      <c r="Q323">
        <f>IF(OR($A323="",$P323&lt;&gt;"Yes"),"",$D323+ROW()/1000000)</f>
      </c>
      <c r="T323">
        <f>IF($Y323="","",INDEX($B$2:$B$2000,$Y323))</f>
      </c>
      <c r="U323">
        <f>IF($Z323="","",INDEX($B$2:$B$2000,$Z323))</f>
      </c>
      <c r="V323">
        <f>IF(OR($T323="",$U323=""),"",$U323-$T323)</f>
      </c>
      <c r="W323" t="str">
        <f>IF(TRIM(INDEX(connections!$A:$A,ROW()))="","",TRIM(INDEX(connections!$A:$A,ROW())))</f>
      </c>
      <c r="X323" t="str">
        <f>IF($W323="","",TRIM(INDEX(connections!$B:$B,ROW())))</f>
      </c>
      <c r="Y323">
        <f>IF($W323="","",IFERROR(MATCH($W323,$A$2:$A$2000,0),""))</f>
      </c>
      <c r="Z323">
        <f>IF($X323="","",IFERROR(MATCH($X323,$A$2:$A$2000,0),""))</f>
      </c>
      <c r="AA323" t="str">
        <f>IF($Y323="","",INDEX($P$2:$P$2000,$Y323))</f>
      </c>
      <c r="AB323" t="str">
        <f>IF($Z323="","",INDEX($P$2:$P$2000,$Z323))</f>
      </c>
      <c r="AC323">
        <f>IF(AND($AA323="Yes",$AB323="Yes"),1,"")</f>
      </c>
      <c r="AD323">
        <f>IF(OR($Y323="",$Z323=""),"",IF(INDEX($C$2:$C$2000,$Y323)=INDEX($C$2:$C$2000,$Z323),0,1))</f>
      </c>
      <c r="AE323">
        <f>IF($AC323&lt;&gt;1,"",IF(AND(INDEX($AG$2:$AG$2000,$Y323)=1,INDEX($AG$2:$AG$2000,$Z323)=1),1,""))</f>
      </c>
      <c r="AG323">
        <f>IF($A323="","",COUNTIFS($W$2:$W$2500,$A323,$AB$2:$AB$2500,"Yes")+COUNTIFS($X$2:$X$2500,$A323,$AA$2:$AA$2500,"Yes"))</f>
      </c>
      <c r="AH323" t="str">
        <f>IF(OR($P323&lt;&gt;"Yes",N($AG323)=0),"",IF(AND($AG323=1,COUNTIFS($W$2:$W$2500,$A323,$AE$2:$AE$2500,1)+COUNTIFS($X$2:$X$2500,$A323,$AE$2:$AE$2500,1)&gt;0),"","Yes"))</f>
      </c>
      <c r="AI323">
        <f>IF($AH323="Yes",$AG323,"")</f>
      </c>
      <c r="AJ323">
        <f>IF($AI323="","",$AI323+ROW()/1000000)</f>
      </c>
      <c r="AK323">
        <f>IF(OR($A323="",$P323="Yes",N($AG323)=0),"",$AG323+ROW()/1000000)</f>
      </c>
      <c r="AL323" t="str">
        <f>IF($A323="","",INDEX(games!$J:$J,ROW())&amp;"")</f>
      </c>
      <c r="AM323">
        <f>IF($A323="","",SUMPRODUCT($AO323:$BD323,'Map Analysis'!$AP$2^{0,1,2,3,4,5,6,7,8,9,10,11,12,13,14,15}))</f>
      </c>
      <c r="AN323">
        <f>IF($A323="","",$AM323+ROW()/10000000)</f>
      </c>
      <c r="AO323">
        <f>IF($A323="","",COUNTIF($W$2:$W$2500,$A323))</f>
      </c>
      <c r="AP323">
        <f>IF($A323="","",SUMIFS($BF$2:$BF$2500,$W$2:$W$2500,$A323))</f>
      </c>
      <c r="AQ323">
        <f>IF($A323="","",SUMIFS($BG$2:$BG$2500,$W$2:$W$2500,$A323))</f>
      </c>
      <c r="AR323">
        <f>IF($A323="","",SUMIFS($BH$2:$BH$2500,$W$2:$W$2500,$A323))</f>
      </c>
      <c r="AS323">
        <f>IF($A323="","",SUMIFS($BI$2:$BI$2500,$W$2:$W$2500,$A323))</f>
      </c>
      <c r="AT323">
        <f>IF($A323="","",SUMIFS($BJ$2:$BJ$2500,$W$2:$W$2500,$A323))</f>
      </c>
      <c r="AU323">
        <f>IF($A323="","",SUMIFS($BK$2:$BK$2500,$W$2:$W$2500,$A323))</f>
      </c>
      <c r="AV323">
        <f>IF($A323="","",SUMIFS($BL$2:$BL$2500,$W$2:$W$2500,$A323))</f>
      </c>
      <c r="AW323">
        <f>IF($A323="","",SUMIFS($BM$2:$BM$2500,$W$2:$W$2500,$A323))</f>
      </c>
      <c r="AX323">
        <f>IF($A323="","",SUMIFS($BN$2:$BN$2500,$W$2:$W$2500,$A323))</f>
      </c>
      <c r="AY323">
        <f>IF($A323="","",SUMIFS($BO$2:$BO$2500,$W$2:$W$2500,$A323))</f>
      </c>
      <c r="AZ323">
        <f>IF($A323="","",SUMIFS($BP$2:$BP$2500,$W$2:$W$2500,$A323))</f>
      </c>
      <c r="BA323">
        <f>IF($A323="","",SUMIFS($BQ$2:$BQ$2500,$W$2:$W$2500,$A323))</f>
      </c>
      <c r="BB323">
        <f>IF($A323="","",SUMIFS($BR$2:$BR$2500,$W$2:$W$2500,$A323))</f>
      </c>
      <c r="BC323">
        <f>IF($A323="","",SUMIFS($BS$2:$BS$2500,$W$2:$W$2500,$A323))</f>
      </c>
      <c r="BD323">
        <f>IF($A323="","",SUMIFS($BT$2:$BT$2500,$W$2:$W$2500,$A323))</f>
      </c>
      <c r="BF323">
        <f>IF($Z323="","",INDEX($AO$2:$AO$2000,$Z323))</f>
      </c>
      <c r="BG323">
        <f>IF($Z323="","",INDEX($AP$2:$AP$2000,$Z323))</f>
      </c>
      <c r="BH323">
        <f>IF($Z323="","",INDEX($AQ$2:$AQ$2000,$Z323))</f>
      </c>
      <c r="BI323">
        <f>IF($Z323="","",INDEX($AR$2:$AR$2000,$Z323))</f>
      </c>
      <c r="BJ323">
        <f>IF($Z323="","",INDEX($AS$2:$AS$2000,$Z323))</f>
      </c>
      <c r="BK323">
        <f>IF($Z323="","",INDEX($AT$2:$AT$2000,$Z323))</f>
      </c>
      <c r="BL323">
        <f>IF($Z323="","",INDEX($AU$2:$AU$2000,$Z323))</f>
      </c>
      <c r="BM323">
        <f>IF($Z323="","",INDEX($AV$2:$AV$2000,$Z323))</f>
      </c>
      <c r="BN323">
        <f>IF($Z323="","",INDEX($AW$2:$AW$2000,$Z323))</f>
      </c>
      <c r="BO323">
        <f>IF($Z323="","",INDEX($AX$2:$AX$2000,$Z323))</f>
      </c>
      <c r="BP323">
        <f>IF($Z323="","",INDEX($AY$2:$AY$2000,$Z323))</f>
      </c>
      <c r="BQ323">
        <f>IF($Z323="","",INDEX($AZ$2:$AZ$2000,$Z323))</f>
      </c>
      <c r="BR323">
        <f>IF($Z323="","",INDEX($BA$2:$BA$2000,$Z323))</f>
      </c>
      <c r="BS323">
        <f>IF($Z323="","",INDEX($BB$2:$BB$2000,$Z323))</f>
      </c>
      <c r="BT323">
        <f>IF($Z323="","",INDEX($BC$2:$BC$2000,$Z323))</f>
      </c>
      <c r="BV323">
        <f>IF(OR($A323="",$P323&lt;&gt;"Yes",$AH323="Yes"),"",1+N($AG323))</f>
      </c>
      <c r="BW323">
        <f>IF($A323="","",COUNTIFS($W$2:$W$2500,$A323,$BZ$2:$BZ$2500,"Yes")+COUNTIFS($X$2:$X$2500,$A323,$BY$2:$BY$2500,"Yes"))</f>
      </c>
      <c r="BX323">
        <f>IF(OR($A323="",$P323="Yes"),"",IF(N($BW323)=0,0,1+SUMIFS($CB$2:$CB$2500,$W$2:$W$2500,$A323)+SUMIFS($CA$2:$CA$2500,$X$2:$X$2500,$A323)))</f>
      </c>
      <c r="BY323" t="str">
        <f>IF($Y323="","",INDEX($AH$2:$AH$2000,$Y323)&amp;"")</f>
      </c>
      <c r="BZ323" t="str">
        <f>IF($Z323="","",INDEX($AH$2:$AH$2000,$Z323)&amp;"")</f>
      </c>
      <c r="CA323">
        <f>IF($Y323="","",INDEX($BV$2:$BV$2000,$Y323))</f>
      </c>
      <c r="CB323">
        <f>IF($Z323="","",INDEX($BV$2:$BV$2000,$Z323))</f>
      </c>
    </row>
    <row r="324">
      <c r="A324" t="str">
        <f>IF(TRIM(INDEX(games!$A:$A,ROW()))="","",TRIM(INDEX(games!$A:$A,ROW())))</f>
      </c>
      <c r="B324">
        <f>IF(OR($A324="",INDEX(games!$B:$B,ROW())=""),"",INDEX(games!$B:$B,ROW()))</f>
      </c>
      <c r="C324" t="str">
        <f>IF(OR($A324="",INDEX(games!$C:$C,ROW())=""),"",INDEX(games!$C:$C,ROW()))</f>
      </c>
      <c r="D324">
        <f>IF($A324="","",COUNTIF($W$2:$W$2500,$A324)+COUNTIF($X$2:$X$2500,$A324))</f>
      </c>
      <c r="E324">
        <f>IF($A324="","",IFERROR(MATCH($C324,$R$2:$R$5,0),0))</f>
      </c>
      <c r="F324">
        <f>IF($A324="","",MOD(ROW(),34))</f>
      </c>
      <c r="G324">
        <f>IF($A324="",NA(),IF($C324="Action",$B324,NA()))</f>
      </c>
      <c r="H324">
        <f>IF($A324="",NA(),IF($C324="Action",1+$F324*0.023,NA()))</f>
      </c>
      <c r="I324">
        <f>IF($A324="",NA(),IF($C324="Strategy",$B324,NA()))</f>
      </c>
      <c r="J324">
        <f>IF($A324="",NA(),IF($C324="Strategy",2+$F324*0.023,NA()))</f>
      </c>
      <c r="K324">
        <f>IF($A324="",NA(),IF($C324="Deckbuilder",$B324,NA()))</f>
      </c>
      <c r="L324">
        <f>IF($A324="",NA(),IF($C324="Deckbuilder",3+$F324*0.023,NA()))</f>
      </c>
      <c r="M324">
        <f>IF($A324="",NA(),IF($C324="Traditional",$B324,NA()))</f>
      </c>
      <c r="N324">
        <f>IF($A324="",NA(),IF($C324="Traditional",4+$F324*0.023,NA()))</f>
      </c>
      <c r="O324">
        <f>IF($A324="","",$D324+ROW()/1000000)</f>
      </c>
      <c r="P324" t="str">
        <f>IF(OR($A324="",INDEX(games!$H:$H,ROW())=""),"",INDEX(games!$H:$H,ROW()))</f>
      </c>
      <c r="Q324">
        <f>IF(OR($A324="",$P324&lt;&gt;"Yes"),"",$D324+ROW()/1000000)</f>
      </c>
      <c r="T324">
        <f>IF($Y324="","",INDEX($B$2:$B$2000,$Y324))</f>
      </c>
      <c r="U324">
        <f>IF($Z324="","",INDEX($B$2:$B$2000,$Z324))</f>
      </c>
      <c r="V324">
        <f>IF(OR($T324="",$U324=""),"",$U324-$T324)</f>
      </c>
      <c r="W324" t="str">
        <f>IF(TRIM(INDEX(connections!$A:$A,ROW()))="","",TRIM(INDEX(connections!$A:$A,ROW())))</f>
      </c>
      <c r="X324" t="str">
        <f>IF($W324="","",TRIM(INDEX(connections!$B:$B,ROW())))</f>
      </c>
      <c r="Y324">
        <f>IF($W324="","",IFERROR(MATCH($W324,$A$2:$A$2000,0),""))</f>
      </c>
      <c r="Z324">
        <f>IF($X324="","",IFERROR(MATCH($X324,$A$2:$A$2000,0),""))</f>
      </c>
      <c r="AA324" t="str">
        <f>IF($Y324="","",INDEX($P$2:$P$2000,$Y324))</f>
      </c>
      <c r="AB324" t="str">
        <f>IF($Z324="","",INDEX($P$2:$P$2000,$Z324))</f>
      </c>
      <c r="AC324">
        <f>IF(AND($AA324="Yes",$AB324="Yes"),1,"")</f>
      </c>
      <c r="AD324">
        <f>IF(OR($Y324="",$Z324=""),"",IF(INDEX($C$2:$C$2000,$Y324)=INDEX($C$2:$C$2000,$Z324),0,1))</f>
      </c>
      <c r="AE324">
        <f>IF($AC324&lt;&gt;1,"",IF(AND(INDEX($AG$2:$AG$2000,$Y324)=1,INDEX($AG$2:$AG$2000,$Z324)=1),1,""))</f>
      </c>
      <c r="AG324">
        <f>IF($A324="","",COUNTIFS($W$2:$W$2500,$A324,$AB$2:$AB$2500,"Yes")+COUNTIFS($X$2:$X$2500,$A324,$AA$2:$AA$2500,"Yes"))</f>
      </c>
      <c r="AH324" t="str">
        <f>IF(OR($P324&lt;&gt;"Yes",N($AG324)=0),"",IF(AND($AG324=1,COUNTIFS($W$2:$W$2500,$A324,$AE$2:$AE$2500,1)+COUNTIFS($X$2:$X$2500,$A324,$AE$2:$AE$2500,1)&gt;0),"","Yes"))</f>
      </c>
      <c r="AI324">
        <f>IF($AH324="Yes",$AG324,"")</f>
      </c>
      <c r="AJ324">
        <f>IF($AI324="","",$AI324+ROW()/1000000)</f>
      </c>
      <c r="AK324">
        <f>IF(OR($A324="",$P324="Yes",N($AG324)=0),"",$AG324+ROW()/1000000)</f>
      </c>
      <c r="AL324" t="str">
        <f>IF($A324="","",INDEX(games!$J:$J,ROW())&amp;"")</f>
      </c>
      <c r="AM324">
        <f>IF($A324="","",SUMPRODUCT($AO324:$BD324,'Map Analysis'!$AP$2^{0,1,2,3,4,5,6,7,8,9,10,11,12,13,14,15}))</f>
      </c>
      <c r="AN324">
        <f>IF($A324="","",$AM324+ROW()/10000000)</f>
      </c>
      <c r="AO324">
        <f>IF($A324="","",COUNTIF($W$2:$W$2500,$A324))</f>
      </c>
      <c r="AP324">
        <f>IF($A324="","",SUMIFS($BF$2:$BF$2500,$W$2:$W$2500,$A324))</f>
      </c>
      <c r="AQ324">
        <f>IF($A324="","",SUMIFS($BG$2:$BG$2500,$W$2:$W$2500,$A324))</f>
      </c>
      <c r="AR324">
        <f>IF($A324="","",SUMIFS($BH$2:$BH$2500,$W$2:$W$2500,$A324))</f>
      </c>
      <c r="AS324">
        <f>IF($A324="","",SUMIFS($BI$2:$BI$2500,$W$2:$W$2500,$A324))</f>
      </c>
      <c r="AT324">
        <f>IF($A324="","",SUMIFS($BJ$2:$BJ$2500,$W$2:$W$2500,$A324))</f>
      </c>
      <c r="AU324">
        <f>IF($A324="","",SUMIFS($BK$2:$BK$2500,$W$2:$W$2500,$A324))</f>
      </c>
      <c r="AV324">
        <f>IF($A324="","",SUMIFS($BL$2:$BL$2500,$W$2:$W$2500,$A324))</f>
      </c>
      <c r="AW324">
        <f>IF($A324="","",SUMIFS($BM$2:$BM$2500,$W$2:$W$2500,$A324))</f>
      </c>
      <c r="AX324">
        <f>IF($A324="","",SUMIFS($BN$2:$BN$2500,$W$2:$W$2500,$A324))</f>
      </c>
      <c r="AY324">
        <f>IF($A324="","",SUMIFS($BO$2:$BO$2500,$W$2:$W$2500,$A324))</f>
      </c>
      <c r="AZ324">
        <f>IF($A324="","",SUMIFS($BP$2:$BP$2500,$W$2:$W$2500,$A324))</f>
      </c>
      <c r="BA324">
        <f>IF($A324="","",SUMIFS($BQ$2:$BQ$2500,$W$2:$W$2500,$A324))</f>
      </c>
      <c r="BB324">
        <f>IF($A324="","",SUMIFS($BR$2:$BR$2500,$W$2:$W$2500,$A324))</f>
      </c>
      <c r="BC324">
        <f>IF($A324="","",SUMIFS($BS$2:$BS$2500,$W$2:$W$2500,$A324))</f>
      </c>
      <c r="BD324">
        <f>IF($A324="","",SUMIFS($BT$2:$BT$2500,$W$2:$W$2500,$A324))</f>
      </c>
      <c r="BF324">
        <f>IF($Z324="","",INDEX($AO$2:$AO$2000,$Z324))</f>
      </c>
      <c r="BG324">
        <f>IF($Z324="","",INDEX($AP$2:$AP$2000,$Z324))</f>
      </c>
      <c r="BH324">
        <f>IF($Z324="","",INDEX($AQ$2:$AQ$2000,$Z324))</f>
      </c>
      <c r="BI324">
        <f>IF($Z324="","",INDEX($AR$2:$AR$2000,$Z324))</f>
      </c>
      <c r="BJ324">
        <f>IF($Z324="","",INDEX($AS$2:$AS$2000,$Z324))</f>
      </c>
      <c r="BK324">
        <f>IF($Z324="","",INDEX($AT$2:$AT$2000,$Z324))</f>
      </c>
      <c r="BL324">
        <f>IF($Z324="","",INDEX($AU$2:$AU$2000,$Z324))</f>
      </c>
      <c r="BM324">
        <f>IF($Z324="","",INDEX($AV$2:$AV$2000,$Z324))</f>
      </c>
      <c r="BN324">
        <f>IF($Z324="","",INDEX($AW$2:$AW$2000,$Z324))</f>
      </c>
      <c r="BO324">
        <f>IF($Z324="","",INDEX($AX$2:$AX$2000,$Z324))</f>
      </c>
      <c r="BP324">
        <f>IF($Z324="","",INDEX($AY$2:$AY$2000,$Z324))</f>
      </c>
      <c r="BQ324">
        <f>IF($Z324="","",INDEX($AZ$2:$AZ$2000,$Z324))</f>
      </c>
      <c r="BR324">
        <f>IF($Z324="","",INDEX($BA$2:$BA$2000,$Z324))</f>
      </c>
      <c r="BS324">
        <f>IF($Z324="","",INDEX($BB$2:$BB$2000,$Z324))</f>
      </c>
      <c r="BT324">
        <f>IF($Z324="","",INDEX($BC$2:$BC$2000,$Z324))</f>
      </c>
      <c r="BV324">
        <f>IF(OR($A324="",$P324&lt;&gt;"Yes",$AH324="Yes"),"",1+N($AG324))</f>
      </c>
      <c r="BW324">
        <f>IF($A324="","",COUNTIFS($W$2:$W$2500,$A324,$BZ$2:$BZ$2500,"Yes")+COUNTIFS($X$2:$X$2500,$A324,$BY$2:$BY$2500,"Yes"))</f>
      </c>
      <c r="BX324">
        <f>IF(OR($A324="",$P324="Yes"),"",IF(N($BW324)=0,0,1+SUMIFS($CB$2:$CB$2500,$W$2:$W$2500,$A324)+SUMIFS($CA$2:$CA$2500,$X$2:$X$2500,$A324)))</f>
      </c>
      <c r="BY324" t="str">
        <f>IF($Y324="","",INDEX($AH$2:$AH$2000,$Y324)&amp;"")</f>
      </c>
      <c r="BZ324" t="str">
        <f>IF($Z324="","",INDEX($AH$2:$AH$2000,$Z324)&amp;"")</f>
      </c>
      <c r="CA324">
        <f>IF($Y324="","",INDEX($BV$2:$BV$2000,$Y324))</f>
      </c>
      <c r="CB324">
        <f>IF($Z324="","",INDEX($BV$2:$BV$2000,$Z324))</f>
      </c>
    </row>
    <row r="325">
      <c r="A325" t="str">
        <f>IF(TRIM(INDEX(games!$A:$A,ROW()))="","",TRIM(INDEX(games!$A:$A,ROW())))</f>
      </c>
      <c r="B325">
        <f>IF(OR($A325="",INDEX(games!$B:$B,ROW())=""),"",INDEX(games!$B:$B,ROW()))</f>
      </c>
      <c r="C325" t="str">
        <f>IF(OR($A325="",INDEX(games!$C:$C,ROW())=""),"",INDEX(games!$C:$C,ROW()))</f>
      </c>
      <c r="D325">
        <f>IF($A325="","",COUNTIF($W$2:$W$2500,$A325)+COUNTIF($X$2:$X$2500,$A325))</f>
      </c>
      <c r="E325">
        <f>IF($A325="","",IFERROR(MATCH($C325,$R$2:$R$5,0),0))</f>
      </c>
      <c r="F325">
        <f>IF($A325="","",MOD(ROW(),34))</f>
      </c>
      <c r="G325">
        <f>IF($A325="",NA(),IF($C325="Action",$B325,NA()))</f>
      </c>
      <c r="H325">
        <f>IF($A325="",NA(),IF($C325="Action",1+$F325*0.023,NA()))</f>
      </c>
      <c r="I325">
        <f>IF($A325="",NA(),IF($C325="Strategy",$B325,NA()))</f>
      </c>
      <c r="J325">
        <f>IF($A325="",NA(),IF($C325="Strategy",2+$F325*0.023,NA()))</f>
      </c>
      <c r="K325">
        <f>IF($A325="",NA(),IF($C325="Deckbuilder",$B325,NA()))</f>
      </c>
      <c r="L325">
        <f>IF($A325="",NA(),IF($C325="Deckbuilder",3+$F325*0.023,NA()))</f>
      </c>
      <c r="M325">
        <f>IF($A325="",NA(),IF($C325="Traditional",$B325,NA()))</f>
      </c>
      <c r="N325">
        <f>IF($A325="",NA(),IF($C325="Traditional",4+$F325*0.023,NA()))</f>
      </c>
      <c r="O325">
        <f>IF($A325="","",$D325+ROW()/1000000)</f>
      </c>
      <c r="P325" t="str">
        <f>IF(OR($A325="",INDEX(games!$H:$H,ROW())=""),"",INDEX(games!$H:$H,ROW()))</f>
      </c>
      <c r="Q325">
        <f>IF(OR($A325="",$P325&lt;&gt;"Yes"),"",$D325+ROW()/1000000)</f>
      </c>
      <c r="T325">
        <f>IF($Y325="","",INDEX($B$2:$B$2000,$Y325))</f>
      </c>
      <c r="U325">
        <f>IF($Z325="","",INDEX($B$2:$B$2000,$Z325))</f>
      </c>
      <c r="V325">
        <f>IF(OR($T325="",$U325=""),"",$U325-$T325)</f>
      </c>
      <c r="W325" t="str">
        <f>IF(TRIM(INDEX(connections!$A:$A,ROW()))="","",TRIM(INDEX(connections!$A:$A,ROW())))</f>
      </c>
      <c r="X325" t="str">
        <f>IF($W325="","",TRIM(INDEX(connections!$B:$B,ROW())))</f>
      </c>
      <c r="Y325">
        <f>IF($W325="","",IFERROR(MATCH($W325,$A$2:$A$2000,0),""))</f>
      </c>
      <c r="Z325">
        <f>IF($X325="","",IFERROR(MATCH($X325,$A$2:$A$2000,0),""))</f>
      </c>
      <c r="AA325" t="str">
        <f>IF($Y325="","",INDEX($P$2:$P$2000,$Y325))</f>
      </c>
      <c r="AB325" t="str">
        <f>IF($Z325="","",INDEX($P$2:$P$2000,$Z325))</f>
      </c>
      <c r="AC325">
        <f>IF(AND($AA325="Yes",$AB325="Yes"),1,"")</f>
      </c>
      <c r="AD325">
        <f>IF(OR($Y325="",$Z325=""),"",IF(INDEX($C$2:$C$2000,$Y325)=INDEX($C$2:$C$2000,$Z325),0,1))</f>
      </c>
      <c r="AE325">
        <f>IF($AC325&lt;&gt;1,"",IF(AND(INDEX($AG$2:$AG$2000,$Y325)=1,INDEX($AG$2:$AG$2000,$Z325)=1),1,""))</f>
      </c>
      <c r="AG325">
        <f>IF($A325="","",COUNTIFS($W$2:$W$2500,$A325,$AB$2:$AB$2500,"Yes")+COUNTIFS($X$2:$X$2500,$A325,$AA$2:$AA$2500,"Yes"))</f>
      </c>
      <c r="AH325" t="str">
        <f>IF(OR($P325&lt;&gt;"Yes",N($AG325)=0),"",IF(AND($AG325=1,COUNTIFS($W$2:$W$2500,$A325,$AE$2:$AE$2500,1)+COUNTIFS($X$2:$X$2500,$A325,$AE$2:$AE$2500,1)&gt;0),"","Yes"))</f>
      </c>
      <c r="AI325">
        <f>IF($AH325="Yes",$AG325,"")</f>
      </c>
      <c r="AJ325">
        <f>IF($AI325="","",$AI325+ROW()/1000000)</f>
      </c>
      <c r="AK325">
        <f>IF(OR($A325="",$P325="Yes",N($AG325)=0),"",$AG325+ROW()/1000000)</f>
      </c>
      <c r="AL325" t="str">
        <f>IF($A325="","",INDEX(games!$J:$J,ROW())&amp;"")</f>
      </c>
      <c r="AM325">
        <f>IF($A325="","",SUMPRODUCT($AO325:$BD325,'Map Analysis'!$AP$2^{0,1,2,3,4,5,6,7,8,9,10,11,12,13,14,15}))</f>
      </c>
      <c r="AN325">
        <f>IF($A325="","",$AM325+ROW()/10000000)</f>
      </c>
      <c r="AO325">
        <f>IF($A325="","",COUNTIF($W$2:$W$2500,$A325))</f>
      </c>
      <c r="AP325">
        <f>IF($A325="","",SUMIFS($BF$2:$BF$2500,$W$2:$W$2500,$A325))</f>
      </c>
      <c r="AQ325">
        <f>IF($A325="","",SUMIFS($BG$2:$BG$2500,$W$2:$W$2500,$A325))</f>
      </c>
      <c r="AR325">
        <f>IF($A325="","",SUMIFS($BH$2:$BH$2500,$W$2:$W$2500,$A325))</f>
      </c>
      <c r="AS325">
        <f>IF($A325="","",SUMIFS($BI$2:$BI$2500,$W$2:$W$2500,$A325))</f>
      </c>
      <c r="AT325">
        <f>IF($A325="","",SUMIFS($BJ$2:$BJ$2500,$W$2:$W$2500,$A325))</f>
      </c>
      <c r="AU325">
        <f>IF($A325="","",SUMIFS($BK$2:$BK$2500,$W$2:$W$2500,$A325))</f>
      </c>
      <c r="AV325">
        <f>IF($A325="","",SUMIFS($BL$2:$BL$2500,$W$2:$W$2500,$A325))</f>
      </c>
      <c r="AW325">
        <f>IF($A325="","",SUMIFS($BM$2:$BM$2500,$W$2:$W$2500,$A325))</f>
      </c>
      <c r="AX325">
        <f>IF($A325="","",SUMIFS($BN$2:$BN$2500,$W$2:$W$2500,$A325))</f>
      </c>
      <c r="AY325">
        <f>IF($A325="","",SUMIFS($BO$2:$BO$2500,$W$2:$W$2500,$A325))</f>
      </c>
      <c r="AZ325">
        <f>IF($A325="","",SUMIFS($BP$2:$BP$2500,$W$2:$W$2500,$A325))</f>
      </c>
      <c r="BA325">
        <f>IF($A325="","",SUMIFS($BQ$2:$BQ$2500,$W$2:$W$2500,$A325))</f>
      </c>
      <c r="BB325">
        <f>IF($A325="","",SUMIFS($BR$2:$BR$2500,$W$2:$W$2500,$A325))</f>
      </c>
      <c r="BC325">
        <f>IF($A325="","",SUMIFS($BS$2:$BS$2500,$W$2:$W$2500,$A325))</f>
      </c>
      <c r="BD325">
        <f>IF($A325="","",SUMIFS($BT$2:$BT$2500,$W$2:$W$2500,$A325))</f>
      </c>
      <c r="BF325">
        <f>IF($Z325="","",INDEX($AO$2:$AO$2000,$Z325))</f>
      </c>
      <c r="BG325">
        <f>IF($Z325="","",INDEX($AP$2:$AP$2000,$Z325))</f>
      </c>
      <c r="BH325">
        <f>IF($Z325="","",INDEX($AQ$2:$AQ$2000,$Z325))</f>
      </c>
      <c r="BI325">
        <f>IF($Z325="","",INDEX($AR$2:$AR$2000,$Z325))</f>
      </c>
      <c r="BJ325">
        <f>IF($Z325="","",INDEX($AS$2:$AS$2000,$Z325))</f>
      </c>
      <c r="BK325">
        <f>IF($Z325="","",INDEX($AT$2:$AT$2000,$Z325))</f>
      </c>
      <c r="BL325">
        <f>IF($Z325="","",INDEX($AU$2:$AU$2000,$Z325))</f>
      </c>
      <c r="BM325">
        <f>IF($Z325="","",INDEX($AV$2:$AV$2000,$Z325))</f>
      </c>
      <c r="BN325">
        <f>IF($Z325="","",INDEX($AW$2:$AW$2000,$Z325))</f>
      </c>
      <c r="BO325">
        <f>IF($Z325="","",INDEX($AX$2:$AX$2000,$Z325))</f>
      </c>
      <c r="BP325">
        <f>IF($Z325="","",INDEX($AY$2:$AY$2000,$Z325))</f>
      </c>
      <c r="BQ325">
        <f>IF($Z325="","",INDEX($AZ$2:$AZ$2000,$Z325))</f>
      </c>
      <c r="BR325">
        <f>IF($Z325="","",INDEX($BA$2:$BA$2000,$Z325))</f>
      </c>
      <c r="BS325">
        <f>IF($Z325="","",INDEX($BB$2:$BB$2000,$Z325))</f>
      </c>
      <c r="BT325">
        <f>IF($Z325="","",INDEX($BC$2:$BC$2000,$Z325))</f>
      </c>
      <c r="BV325">
        <f>IF(OR($A325="",$P325&lt;&gt;"Yes",$AH325="Yes"),"",1+N($AG325))</f>
      </c>
      <c r="BW325">
        <f>IF($A325="","",COUNTIFS($W$2:$W$2500,$A325,$BZ$2:$BZ$2500,"Yes")+COUNTIFS($X$2:$X$2500,$A325,$BY$2:$BY$2500,"Yes"))</f>
      </c>
      <c r="BX325">
        <f>IF(OR($A325="",$P325="Yes"),"",IF(N($BW325)=0,0,1+SUMIFS($CB$2:$CB$2500,$W$2:$W$2500,$A325)+SUMIFS($CA$2:$CA$2500,$X$2:$X$2500,$A325)))</f>
      </c>
      <c r="BY325" t="str">
        <f>IF($Y325="","",INDEX($AH$2:$AH$2000,$Y325)&amp;"")</f>
      </c>
      <c r="BZ325" t="str">
        <f>IF($Z325="","",INDEX($AH$2:$AH$2000,$Z325)&amp;"")</f>
      </c>
      <c r="CA325">
        <f>IF($Y325="","",INDEX($BV$2:$BV$2000,$Y325))</f>
      </c>
      <c r="CB325">
        <f>IF($Z325="","",INDEX($BV$2:$BV$2000,$Z325))</f>
      </c>
    </row>
    <row r="326">
      <c r="A326" t="str">
        <f>IF(TRIM(INDEX(games!$A:$A,ROW()))="","",TRIM(INDEX(games!$A:$A,ROW())))</f>
      </c>
      <c r="B326">
        <f>IF(OR($A326="",INDEX(games!$B:$B,ROW())=""),"",INDEX(games!$B:$B,ROW()))</f>
      </c>
      <c r="C326" t="str">
        <f>IF(OR($A326="",INDEX(games!$C:$C,ROW())=""),"",INDEX(games!$C:$C,ROW()))</f>
      </c>
      <c r="D326">
        <f>IF($A326="","",COUNTIF($W$2:$W$2500,$A326)+COUNTIF($X$2:$X$2500,$A326))</f>
      </c>
      <c r="E326">
        <f>IF($A326="","",IFERROR(MATCH($C326,$R$2:$R$5,0),0))</f>
      </c>
      <c r="F326">
        <f>IF($A326="","",MOD(ROW(),34))</f>
      </c>
      <c r="G326">
        <f>IF($A326="",NA(),IF($C326="Action",$B326,NA()))</f>
      </c>
      <c r="H326">
        <f>IF($A326="",NA(),IF($C326="Action",1+$F326*0.023,NA()))</f>
      </c>
      <c r="I326">
        <f>IF($A326="",NA(),IF($C326="Strategy",$B326,NA()))</f>
      </c>
      <c r="J326">
        <f>IF($A326="",NA(),IF($C326="Strategy",2+$F326*0.023,NA()))</f>
      </c>
      <c r="K326">
        <f>IF($A326="",NA(),IF($C326="Deckbuilder",$B326,NA()))</f>
      </c>
      <c r="L326">
        <f>IF($A326="",NA(),IF($C326="Deckbuilder",3+$F326*0.023,NA()))</f>
      </c>
      <c r="M326">
        <f>IF($A326="",NA(),IF($C326="Traditional",$B326,NA()))</f>
      </c>
      <c r="N326">
        <f>IF($A326="",NA(),IF($C326="Traditional",4+$F326*0.023,NA()))</f>
      </c>
      <c r="O326">
        <f>IF($A326="","",$D326+ROW()/1000000)</f>
      </c>
      <c r="P326" t="str">
        <f>IF(OR($A326="",INDEX(games!$H:$H,ROW())=""),"",INDEX(games!$H:$H,ROW()))</f>
      </c>
      <c r="Q326">
        <f>IF(OR($A326="",$P326&lt;&gt;"Yes"),"",$D326+ROW()/1000000)</f>
      </c>
      <c r="T326">
        <f>IF($Y326="","",INDEX($B$2:$B$2000,$Y326))</f>
      </c>
      <c r="U326">
        <f>IF($Z326="","",INDEX($B$2:$B$2000,$Z326))</f>
      </c>
      <c r="V326">
        <f>IF(OR($T326="",$U326=""),"",$U326-$T326)</f>
      </c>
      <c r="W326" t="str">
        <f>IF(TRIM(INDEX(connections!$A:$A,ROW()))="","",TRIM(INDEX(connections!$A:$A,ROW())))</f>
      </c>
      <c r="X326" t="str">
        <f>IF($W326="","",TRIM(INDEX(connections!$B:$B,ROW())))</f>
      </c>
      <c r="Y326">
        <f>IF($W326="","",IFERROR(MATCH($W326,$A$2:$A$2000,0),""))</f>
      </c>
      <c r="Z326">
        <f>IF($X326="","",IFERROR(MATCH($X326,$A$2:$A$2000,0),""))</f>
      </c>
      <c r="AA326" t="str">
        <f>IF($Y326="","",INDEX($P$2:$P$2000,$Y326))</f>
      </c>
      <c r="AB326" t="str">
        <f>IF($Z326="","",INDEX($P$2:$P$2000,$Z326))</f>
      </c>
      <c r="AC326">
        <f>IF(AND($AA326="Yes",$AB326="Yes"),1,"")</f>
      </c>
      <c r="AD326">
        <f>IF(OR($Y326="",$Z326=""),"",IF(INDEX($C$2:$C$2000,$Y326)=INDEX($C$2:$C$2000,$Z326),0,1))</f>
      </c>
      <c r="AE326">
        <f>IF($AC326&lt;&gt;1,"",IF(AND(INDEX($AG$2:$AG$2000,$Y326)=1,INDEX($AG$2:$AG$2000,$Z326)=1),1,""))</f>
      </c>
      <c r="AG326">
        <f>IF($A326="","",COUNTIFS($W$2:$W$2500,$A326,$AB$2:$AB$2500,"Yes")+COUNTIFS($X$2:$X$2500,$A326,$AA$2:$AA$2500,"Yes"))</f>
      </c>
      <c r="AH326" t="str">
        <f>IF(OR($P326&lt;&gt;"Yes",N($AG326)=0),"",IF(AND($AG326=1,COUNTIFS($W$2:$W$2500,$A326,$AE$2:$AE$2500,1)+COUNTIFS($X$2:$X$2500,$A326,$AE$2:$AE$2500,1)&gt;0),"","Yes"))</f>
      </c>
      <c r="AI326">
        <f>IF($AH326="Yes",$AG326,"")</f>
      </c>
      <c r="AJ326">
        <f>IF($AI326="","",$AI326+ROW()/1000000)</f>
      </c>
      <c r="AK326">
        <f>IF(OR($A326="",$P326="Yes",N($AG326)=0),"",$AG326+ROW()/1000000)</f>
      </c>
      <c r="AL326" t="str">
        <f>IF($A326="","",INDEX(games!$J:$J,ROW())&amp;"")</f>
      </c>
      <c r="AM326">
        <f>IF($A326="","",SUMPRODUCT($AO326:$BD326,'Map Analysis'!$AP$2^{0,1,2,3,4,5,6,7,8,9,10,11,12,13,14,15}))</f>
      </c>
      <c r="AN326">
        <f>IF($A326="","",$AM326+ROW()/10000000)</f>
      </c>
      <c r="AO326">
        <f>IF($A326="","",COUNTIF($W$2:$W$2500,$A326))</f>
      </c>
      <c r="AP326">
        <f>IF($A326="","",SUMIFS($BF$2:$BF$2500,$W$2:$W$2500,$A326))</f>
      </c>
      <c r="AQ326">
        <f>IF($A326="","",SUMIFS($BG$2:$BG$2500,$W$2:$W$2500,$A326))</f>
      </c>
      <c r="AR326">
        <f>IF($A326="","",SUMIFS($BH$2:$BH$2500,$W$2:$W$2500,$A326))</f>
      </c>
      <c r="AS326">
        <f>IF($A326="","",SUMIFS($BI$2:$BI$2500,$W$2:$W$2500,$A326))</f>
      </c>
      <c r="AT326">
        <f>IF($A326="","",SUMIFS($BJ$2:$BJ$2500,$W$2:$W$2500,$A326))</f>
      </c>
      <c r="AU326">
        <f>IF($A326="","",SUMIFS($BK$2:$BK$2500,$W$2:$W$2500,$A326))</f>
      </c>
      <c r="AV326">
        <f>IF($A326="","",SUMIFS($BL$2:$BL$2500,$W$2:$W$2500,$A326))</f>
      </c>
      <c r="AW326">
        <f>IF($A326="","",SUMIFS($BM$2:$BM$2500,$W$2:$W$2500,$A326))</f>
      </c>
      <c r="AX326">
        <f>IF($A326="","",SUMIFS($BN$2:$BN$2500,$W$2:$W$2500,$A326))</f>
      </c>
      <c r="AY326">
        <f>IF($A326="","",SUMIFS($BO$2:$BO$2500,$W$2:$W$2500,$A326))</f>
      </c>
      <c r="AZ326">
        <f>IF($A326="","",SUMIFS($BP$2:$BP$2500,$W$2:$W$2500,$A326))</f>
      </c>
      <c r="BA326">
        <f>IF($A326="","",SUMIFS($BQ$2:$BQ$2500,$W$2:$W$2500,$A326))</f>
      </c>
      <c r="BB326">
        <f>IF($A326="","",SUMIFS($BR$2:$BR$2500,$W$2:$W$2500,$A326))</f>
      </c>
      <c r="BC326">
        <f>IF($A326="","",SUMIFS($BS$2:$BS$2500,$W$2:$W$2500,$A326))</f>
      </c>
      <c r="BD326">
        <f>IF($A326="","",SUMIFS($BT$2:$BT$2500,$W$2:$W$2500,$A326))</f>
      </c>
      <c r="BF326">
        <f>IF($Z326="","",INDEX($AO$2:$AO$2000,$Z326))</f>
      </c>
      <c r="BG326">
        <f>IF($Z326="","",INDEX($AP$2:$AP$2000,$Z326))</f>
      </c>
      <c r="BH326">
        <f>IF($Z326="","",INDEX($AQ$2:$AQ$2000,$Z326))</f>
      </c>
      <c r="BI326">
        <f>IF($Z326="","",INDEX($AR$2:$AR$2000,$Z326))</f>
      </c>
      <c r="BJ326">
        <f>IF($Z326="","",INDEX($AS$2:$AS$2000,$Z326))</f>
      </c>
      <c r="BK326">
        <f>IF($Z326="","",INDEX($AT$2:$AT$2000,$Z326))</f>
      </c>
      <c r="BL326">
        <f>IF($Z326="","",INDEX($AU$2:$AU$2000,$Z326))</f>
      </c>
      <c r="BM326">
        <f>IF($Z326="","",INDEX($AV$2:$AV$2000,$Z326))</f>
      </c>
      <c r="BN326">
        <f>IF($Z326="","",INDEX($AW$2:$AW$2000,$Z326))</f>
      </c>
      <c r="BO326">
        <f>IF($Z326="","",INDEX($AX$2:$AX$2000,$Z326))</f>
      </c>
      <c r="BP326">
        <f>IF($Z326="","",INDEX($AY$2:$AY$2000,$Z326))</f>
      </c>
      <c r="BQ326">
        <f>IF($Z326="","",INDEX($AZ$2:$AZ$2000,$Z326))</f>
      </c>
      <c r="BR326">
        <f>IF($Z326="","",INDEX($BA$2:$BA$2000,$Z326))</f>
      </c>
      <c r="BS326">
        <f>IF($Z326="","",INDEX($BB$2:$BB$2000,$Z326))</f>
      </c>
      <c r="BT326">
        <f>IF($Z326="","",INDEX($BC$2:$BC$2000,$Z326))</f>
      </c>
      <c r="BV326">
        <f>IF(OR($A326="",$P326&lt;&gt;"Yes",$AH326="Yes"),"",1+N($AG326))</f>
      </c>
      <c r="BW326">
        <f>IF($A326="","",COUNTIFS($W$2:$W$2500,$A326,$BZ$2:$BZ$2500,"Yes")+COUNTIFS($X$2:$X$2500,$A326,$BY$2:$BY$2500,"Yes"))</f>
      </c>
      <c r="BX326">
        <f>IF(OR($A326="",$P326="Yes"),"",IF(N($BW326)=0,0,1+SUMIFS($CB$2:$CB$2500,$W$2:$W$2500,$A326)+SUMIFS($CA$2:$CA$2500,$X$2:$X$2500,$A326)))</f>
      </c>
      <c r="BY326" t="str">
        <f>IF($Y326="","",INDEX($AH$2:$AH$2000,$Y326)&amp;"")</f>
      </c>
      <c r="BZ326" t="str">
        <f>IF($Z326="","",INDEX($AH$2:$AH$2000,$Z326)&amp;"")</f>
      </c>
      <c r="CA326">
        <f>IF($Y326="","",INDEX($BV$2:$BV$2000,$Y326))</f>
      </c>
      <c r="CB326">
        <f>IF($Z326="","",INDEX($BV$2:$BV$2000,$Z326))</f>
      </c>
    </row>
    <row r="327">
      <c r="A327" t="str">
        <f>IF(TRIM(INDEX(games!$A:$A,ROW()))="","",TRIM(INDEX(games!$A:$A,ROW())))</f>
      </c>
      <c r="B327">
        <f>IF(OR($A327="",INDEX(games!$B:$B,ROW())=""),"",INDEX(games!$B:$B,ROW()))</f>
      </c>
      <c r="C327" t="str">
        <f>IF(OR($A327="",INDEX(games!$C:$C,ROW())=""),"",INDEX(games!$C:$C,ROW()))</f>
      </c>
      <c r="D327">
        <f>IF($A327="","",COUNTIF($W$2:$W$2500,$A327)+COUNTIF($X$2:$X$2500,$A327))</f>
      </c>
      <c r="E327">
        <f>IF($A327="","",IFERROR(MATCH($C327,$R$2:$R$5,0),0))</f>
      </c>
      <c r="F327">
        <f>IF($A327="","",MOD(ROW(),34))</f>
      </c>
      <c r="G327">
        <f>IF($A327="",NA(),IF($C327="Action",$B327,NA()))</f>
      </c>
      <c r="H327">
        <f>IF($A327="",NA(),IF($C327="Action",1+$F327*0.023,NA()))</f>
      </c>
      <c r="I327">
        <f>IF($A327="",NA(),IF($C327="Strategy",$B327,NA()))</f>
      </c>
      <c r="J327">
        <f>IF($A327="",NA(),IF($C327="Strategy",2+$F327*0.023,NA()))</f>
      </c>
      <c r="K327">
        <f>IF($A327="",NA(),IF($C327="Deckbuilder",$B327,NA()))</f>
      </c>
      <c r="L327">
        <f>IF($A327="",NA(),IF($C327="Deckbuilder",3+$F327*0.023,NA()))</f>
      </c>
      <c r="M327">
        <f>IF($A327="",NA(),IF($C327="Traditional",$B327,NA()))</f>
      </c>
      <c r="N327">
        <f>IF($A327="",NA(),IF($C327="Traditional",4+$F327*0.023,NA()))</f>
      </c>
      <c r="O327">
        <f>IF($A327="","",$D327+ROW()/1000000)</f>
      </c>
      <c r="P327" t="str">
        <f>IF(OR($A327="",INDEX(games!$H:$H,ROW())=""),"",INDEX(games!$H:$H,ROW()))</f>
      </c>
      <c r="Q327">
        <f>IF(OR($A327="",$P327&lt;&gt;"Yes"),"",$D327+ROW()/1000000)</f>
      </c>
      <c r="T327">
        <f>IF($Y327="","",INDEX($B$2:$B$2000,$Y327))</f>
      </c>
      <c r="U327">
        <f>IF($Z327="","",INDEX($B$2:$B$2000,$Z327))</f>
      </c>
      <c r="V327">
        <f>IF(OR($T327="",$U327=""),"",$U327-$T327)</f>
      </c>
      <c r="W327" t="str">
        <f>IF(TRIM(INDEX(connections!$A:$A,ROW()))="","",TRIM(INDEX(connections!$A:$A,ROW())))</f>
      </c>
      <c r="X327" t="str">
        <f>IF($W327="","",TRIM(INDEX(connections!$B:$B,ROW())))</f>
      </c>
      <c r="Y327">
        <f>IF($W327="","",IFERROR(MATCH($W327,$A$2:$A$2000,0),""))</f>
      </c>
      <c r="Z327">
        <f>IF($X327="","",IFERROR(MATCH($X327,$A$2:$A$2000,0),""))</f>
      </c>
      <c r="AA327" t="str">
        <f>IF($Y327="","",INDEX($P$2:$P$2000,$Y327))</f>
      </c>
      <c r="AB327" t="str">
        <f>IF($Z327="","",INDEX($P$2:$P$2000,$Z327))</f>
      </c>
      <c r="AC327">
        <f>IF(AND($AA327="Yes",$AB327="Yes"),1,"")</f>
      </c>
      <c r="AD327">
        <f>IF(OR($Y327="",$Z327=""),"",IF(INDEX($C$2:$C$2000,$Y327)=INDEX($C$2:$C$2000,$Z327),0,1))</f>
      </c>
      <c r="AE327">
        <f>IF($AC327&lt;&gt;1,"",IF(AND(INDEX($AG$2:$AG$2000,$Y327)=1,INDEX($AG$2:$AG$2000,$Z327)=1),1,""))</f>
      </c>
      <c r="AG327">
        <f>IF($A327="","",COUNTIFS($W$2:$W$2500,$A327,$AB$2:$AB$2500,"Yes")+COUNTIFS($X$2:$X$2500,$A327,$AA$2:$AA$2500,"Yes"))</f>
      </c>
      <c r="AH327" t="str">
        <f>IF(OR($P327&lt;&gt;"Yes",N($AG327)=0),"",IF(AND($AG327=1,COUNTIFS($W$2:$W$2500,$A327,$AE$2:$AE$2500,1)+COUNTIFS($X$2:$X$2500,$A327,$AE$2:$AE$2500,1)&gt;0),"","Yes"))</f>
      </c>
      <c r="AI327">
        <f>IF($AH327="Yes",$AG327,"")</f>
      </c>
      <c r="AJ327">
        <f>IF($AI327="","",$AI327+ROW()/1000000)</f>
      </c>
      <c r="AK327">
        <f>IF(OR($A327="",$P327="Yes",N($AG327)=0),"",$AG327+ROW()/1000000)</f>
      </c>
      <c r="AL327" t="str">
        <f>IF($A327="","",INDEX(games!$J:$J,ROW())&amp;"")</f>
      </c>
      <c r="AM327">
        <f>IF($A327="","",SUMPRODUCT($AO327:$BD327,'Map Analysis'!$AP$2^{0,1,2,3,4,5,6,7,8,9,10,11,12,13,14,15}))</f>
      </c>
      <c r="AN327">
        <f>IF($A327="","",$AM327+ROW()/10000000)</f>
      </c>
      <c r="AO327">
        <f>IF($A327="","",COUNTIF($W$2:$W$2500,$A327))</f>
      </c>
      <c r="AP327">
        <f>IF($A327="","",SUMIFS($BF$2:$BF$2500,$W$2:$W$2500,$A327))</f>
      </c>
      <c r="AQ327">
        <f>IF($A327="","",SUMIFS($BG$2:$BG$2500,$W$2:$W$2500,$A327))</f>
      </c>
      <c r="AR327">
        <f>IF($A327="","",SUMIFS($BH$2:$BH$2500,$W$2:$W$2500,$A327))</f>
      </c>
      <c r="AS327">
        <f>IF($A327="","",SUMIFS($BI$2:$BI$2500,$W$2:$W$2500,$A327))</f>
      </c>
      <c r="AT327">
        <f>IF($A327="","",SUMIFS($BJ$2:$BJ$2500,$W$2:$W$2500,$A327))</f>
      </c>
      <c r="AU327">
        <f>IF($A327="","",SUMIFS($BK$2:$BK$2500,$W$2:$W$2500,$A327))</f>
      </c>
      <c r="AV327">
        <f>IF($A327="","",SUMIFS($BL$2:$BL$2500,$W$2:$W$2500,$A327))</f>
      </c>
      <c r="AW327">
        <f>IF($A327="","",SUMIFS($BM$2:$BM$2500,$W$2:$W$2500,$A327))</f>
      </c>
      <c r="AX327">
        <f>IF($A327="","",SUMIFS($BN$2:$BN$2500,$W$2:$W$2500,$A327))</f>
      </c>
      <c r="AY327">
        <f>IF($A327="","",SUMIFS($BO$2:$BO$2500,$W$2:$W$2500,$A327))</f>
      </c>
      <c r="AZ327">
        <f>IF($A327="","",SUMIFS($BP$2:$BP$2500,$W$2:$W$2500,$A327))</f>
      </c>
      <c r="BA327">
        <f>IF($A327="","",SUMIFS($BQ$2:$BQ$2500,$W$2:$W$2500,$A327))</f>
      </c>
      <c r="BB327">
        <f>IF($A327="","",SUMIFS($BR$2:$BR$2500,$W$2:$W$2500,$A327))</f>
      </c>
      <c r="BC327">
        <f>IF($A327="","",SUMIFS($BS$2:$BS$2500,$W$2:$W$2500,$A327))</f>
      </c>
      <c r="BD327">
        <f>IF($A327="","",SUMIFS($BT$2:$BT$2500,$W$2:$W$2500,$A327))</f>
      </c>
      <c r="BF327">
        <f>IF($Z327="","",INDEX($AO$2:$AO$2000,$Z327))</f>
      </c>
      <c r="BG327">
        <f>IF($Z327="","",INDEX($AP$2:$AP$2000,$Z327))</f>
      </c>
      <c r="BH327">
        <f>IF($Z327="","",INDEX($AQ$2:$AQ$2000,$Z327))</f>
      </c>
      <c r="BI327">
        <f>IF($Z327="","",INDEX($AR$2:$AR$2000,$Z327))</f>
      </c>
      <c r="BJ327">
        <f>IF($Z327="","",INDEX($AS$2:$AS$2000,$Z327))</f>
      </c>
      <c r="BK327">
        <f>IF($Z327="","",INDEX($AT$2:$AT$2000,$Z327))</f>
      </c>
      <c r="BL327">
        <f>IF($Z327="","",INDEX($AU$2:$AU$2000,$Z327))</f>
      </c>
      <c r="BM327">
        <f>IF($Z327="","",INDEX($AV$2:$AV$2000,$Z327))</f>
      </c>
      <c r="BN327">
        <f>IF($Z327="","",INDEX($AW$2:$AW$2000,$Z327))</f>
      </c>
      <c r="BO327">
        <f>IF($Z327="","",INDEX($AX$2:$AX$2000,$Z327))</f>
      </c>
      <c r="BP327">
        <f>IF($Z327="","",INDEX($AY$2:$AY$2000,$Z327))</f>
      </c>
      <c r="BQ327">
        <f>IF($Z327="","",INDEX($AZ$2:$AZ$2000,$Z327))</f>
      </c>
      <c r="BR327">
        <f>IF($Z327="","",INDEX($BA$2:$BA$2000,$Z327))</f>
      </c>
      <c r="BS327">
        <f>IF($Z327="","",INDEX($BB$2:$BB$2000,$Z327))</f>
      </c>
      <c r="BT327">
        <f>IF($Z327="","",INDEX($BC$2:$BC$2000,$Z327))</f>
      </c>
      <c r="BV327">
        <f>IF(OR($A327="",$P327&lt;&gt;"Yes",$AH327="Yes"),"",1+N($AG327))</f>
      </c>
      <c r="BW327">
        <f>IF($A327="","",COUNTIFS($W$2:$W$2500,$A327,$BZ$2:$BZ$2500,"Yes")+COUNTIFS($X$2:$X$2500,$A327,$BY$2:$BY$2500,"Yes"))</f>
      </c>
      <c r="BX327">
        <f>IF(OR($A327="",$P327="Yes"),"",IF(N($BW327)=0,0,1+SUMIFS($CB$2:$CB$2500,$W$2:$W$2500,$A327)+SUMIFS($CA$2:$CA$2500,$X$2:$X$2500,$A327)))</f>
      </c>
      <c r="BY327" t="str">
        <f>IF($Y327="","",INDEX($AH$2:$AH$2000,$Y327)&amp;"")</f>
      </c>
      <c r="BZ327" t="str">
        <f>IF($Z327="","",INDEX($AH$2:$AH$2000,$Z327)&amp;"")</f>
      </c>
      <c r="CA327">
        <f>IF($Y327="","",INDEX($BV$2:$BV$2000,$Y327))</f>
      </c>
      <c r="CB327">
        <f>IF($Z327="","",INDEX($BV$2:$BV$2000,$Z327))</f>
      </c>
    </row>
    <row r="328">
      <c r="A328" t="str">
        <f>IF(TRIM(INDEX(games!$A:$A,ROW()))="","",TRIM(INDEX(games!$A:$A,ROW())))</f>
      </c>
      <c r="B328">
        <f>IF(OR($A328="",INDEX(games!$B:$B,ROW())=""),"",INDEX(games!$B:$B,ROW()))</f>
      </c>
      <c r="C328" t="str">
        <f>IF(OR($A328="",INDEX(games!$C:$C,ROW())=""),"",INDEX(games!$C:$C,ROW()))</f>
      </c>
      <c r="D328">
        <f>IF($A328="","",COUNTIF($W$2:$W$2500,$A328)+COUNTIF($X$2:$X$2500,$A328))</f>
      </c>
      <c r="E328">
        <f>IF($A328="","",IFERROR(MATCH($C328,$R$2:$R$5,0),0))</f>
      </c>
      <c r="F328">
        <f>IF($A328="","",MOD(ROW(),34))</f>
      </c>
      <c r="G328">
        <f>IF($A328="",NA(),IF($C328="Action",$B328,NA()))</f>
      </c>
      <c r="H328">
        <f>IF($A328="",NA(),IF($C328="Action",1+$F328*0.023,NA()))</f>
      </c>
      <c r="I328">
        <f>IF($A328="",NA(),IF($C328="Strategy",$B328,NA()))</f>
      </c>
      <c r="J328">
        <f>IF($A328="",NA(),IF($C328="Strategy",2+$F328*0.023,NA()))</f>
      </c>
      <c r="K328">
        <f>IF($A328="",NA(),IF($C328="Deckbuilder",$B328,NA()))</f>
      </c>
      <c r="L328">
        <f>IF($A328="",NA(),IF($C328="Deckbuilder",3+$F328*0.023,NA()))</f>
      </c>
      <c r="M328">
        <f>IF($A328="",NA(),IF($C328="Traditional",$B328,NA()))</f>
      </c>
      <c r="N328">
        <f>IF($A328="",NA(),IF($C328="Traditional",4+$F328*0.023,NA()))</f>
      </c>
      <c r="O328">
        <f>IF($A328="","",$D328+ROW()/1000000)</f>
      </c>
      <c r="P328" t="str">
        <f>IF(OR($A328="",INDEX(games!$H:$H,ROW())=""),"",INDEX(games!$H:$H,ROW()))</f>
      </c>
      <c r="Q328">
        <f>IF(OR($A328="",$P328&lt;&gt;"Yes"),"",$D328+ROW()/1000000)</f>
      </c>
      <c r="T328">
        <f>IF($Y328="","",INDEX($B$2:$B$2000,$Y328))</f>
      </c>
      <c r="U328">
        <f>IF($Z328="","",INDEX($B$2:$B$2000,$Z328))</f>
      </c>
      <c r="V328">
        <f>IF(OR($T328="",$U328=""),"",$U328-$T328)</f>
      </c>
      <c r="W328" t="str">
        <f>IF(TRIM(INDEX(connections!$A:$A,ROW()))="","",TRIM(INDEX(connections!$A:$A,ROW())))</f>
      </c>
      <c r="X328" t="str">
        <f>IF($W328="","",TRIM(INDEX(connections!$B:$B,ROW())))</f>
      </c>
      <c r="Y328">
        <f>IF($W328="","",IFERROR(MATCH($W328,$A$2:$A$2000,0),""))</f>
      </c>
      <c r="Z328">
        <f>IF($X328="","",IFERROR(MATCH($X328,$A$2:$A$2000,0),""))</f>
      </c>
      <c r="AA328" t="str">
        <f>IF($Y328="","",INDEX($P$2:$P$2000,$Y328))</f>
      </c>
      <c r="AB328" t="str">
        <f>IF($Z328="","",INDEX($P$2:$P$2000,$Z328))</f>
      </c>
      <c r="AC328">
        <f>IF(AND($AA328="Yes",$AB328="Yes"),1,"")</f>
      </c>
      <c r="AD328">
        <f>IF(OR($Y328="",$Z328=""),"",IF(INDEX($C$2:$C$2000,$Y328)=INDEX($C$2:$C$2000,$Z328),0,1))</f>
      </c>
      <c r="AE328">
        <f>IF($AC328&lt;&gt;1,"",IF(AND(INDEX($AG$2:$AG$2000,$Y328)=1,INDEX($AG$2:$AG$2000,$Z328)=1),1,""))</f>
      </c>
      <c r="AG328">
        <f>IF($A328="","",COUNTIFS($W$2:$W$2500,$A328,$AB$2:$AB$2500,"Yes")+COUNTIFS($X$2:$X$2500,$A328,$AA$2:$AA$2500,"Yes"))</f>
      </c>
      <c r="AH328" t="str">
        <f>IF(OR($P328&lt;&gt;"Yes",N($AG328)=0),"",IF(AND($AG328=1,COUNTIFS($W$2:$W$2500,$A328,$AE$2:$AE$2500,1)+COUNTIFS($X$2:$X$2500,$A328,$AE$2:$AE$2500,1)&gt;0),"","Yes"))</f>
      </c>
      <c r="AI328">
        <f>IF($AH328="Yes",$AG328,"")</f>
      </c>
      <c r="AJ328">
        <f>IF($AI328="","",$AI328+ROW()/1000000)</f>
      </c>
      <c r="AK328">
        <f>IF(OR($A328="",$P328="Yes",N($AG328)=0),"",$AG328+ROW()/1000000)</f>
      </c>
      <c r="AL328" t="str">
        <f>IF($A328="","",INDEX(games!$J:$J,ROW())&amp;"")</f>
      </c>
      <c r="AM328">
        <f>IF($A328="","",SUMPRODUCT($AO328:$BD328,'Map Analysis'!$AP$2^{0,1,2,3,4,5,6,7,8,9,10,11,12,13,14,15}))</f>
      </c>
      <c r="AN328">
        <f>IF($A328="","",$AM328+ROW()/10000000)</f>
      </c>
      <c r="AO328">
        <f>IF($A328="","",COUNTIF($W$2:$W$2500,$A328))</f>
      </c>
      <c r="AP328">
        <f>IF($A328="","",SUMIFS($BF$2:$BF$2500,$W$2:$W$2500,$A328))</f>
      </c>
      <c r="AQ328">
        <f>IF($A328="","",SUMIFS($BG$2:$BG$2500,$W$2:$W$2500,$A328))</f>
      </c>
      <c r="AR328">
        <f>IF($A328="","",SUMIFS($BH$2:$BH$2500,$W$2:$W$2500,$A328))</f>
      </c>
      <c r="AS328">
        <f>IF($A328="","",SUMIFS($BI$2:$BI$2500,$W$2:$W$2500,$A328))</f>
      </c>
      <c r="AT328">
        <f>IF($A328="","",SUMIFS($BJ$2:$BJ$2500,$W$2:$W$2500,$A328))</f>
      </c>
      <c r="AU328">
        <f>IF($A328="","",SUMIFS($BK$2:$BK$2500,$W$2:$W$2500,$A328))</f>
      </c>
      <c r="AV328">
        <f>IF($A328="","",SUMIFS($BL$2:$BL$2500,$W$2:$W$2500,$A328))</f>
      </c>
      <c r="AW328">
        <f>IF($A328="","",SUMIFS($BM$2:$BM$2500,$W$2:$W$2500,$A328))</f>
      </c>
      <c r="AX328">
        <f>IF($A328="","",SUMIFS($BN$2:$BN$2500,$W$2:$W$2500,$A328))</f>
      </c>
      <c r="AY328">
        <f>IF($A328="","",SUMIFS($BO$2:$BO$2500,$W$2:$W$2500,$A328))</f>
      </c>
      <c r="AZ328">
        <f>IF($A328="","",SUMIFS($BP$2:$BP$2500,$W$2:$W$2500,$A328))</f>
      </c>
      <c r="BA328">
        <f>IF($A328="","",SUMIFS($BQ$2:$BQ$2500,$W$2:$W$2500,$A328))</f>
      </c>
      <c r="BB328">
        <f>IF($A328="","",SUMIFS($BR$2:$BR$2500,$W$2:$W$2500,$A328))</f>
      </c>
      <c r="BC328">
        <f>IF($A328="","",SUMIFS($BS$2:$BS$2500,$W$2:$W$2500,$A328))</f>
      </c>
      <c r="BD328">
        <f>IF($A328="","",SUMIFS($BT$2:$BT$2500,$W$2:$W$2500,$A328))</f>
      </c>
      <c r="BF328">
        <f>IF($Z328="","",INDEX($AO$2:$AO$2000,$Z328))</f>
      </c>
      <c r="BG328">
        <f>IF($Z328="","",INDEX($AP$2:$AP$2000,$Z328))</f>
      </c>
      <c r="BH328">
        <f>IF($Z328="","",INDEX($AQ$2:$AQ$2000,$Z328))</f>
      </c>
      <c r="BI328">
        <f>IF($Z328="","",INDEX($AR$2:$AR$2000,$Z328))</f>
      </c>
      <c r="BJ328">
        <f>IF($Z328="","",INDEX($AS$2:$AS$2000,$Z328))</f>
      </c>
      <c r="BK328">
        <f>IF($Z328="","",INDEX($AT$2:$AT$2000,$Z328))</f>
      </c>
      <c r="BL328">
        <f>IF($Z328="","",INDEX($AU$2:$AU$2000,$Z328))</f>
      </c>
      <c r="BM328">
        <f>IF($Z328="","",INDEX($AV$2:$AV$2000,$Z328))</f>
      </c>
      <c r="BN328">
        <f>IF($Z328="","",INDEX($AW$2:$AW$2000,$Z328))</f>
      </c>
      <c r="BO328">
        <f>IF($Z328="","",INDEX($AX$2:$AX$2000,$Z328))</f>
      </c>
      <c r="BP328">
        <f>IF($Z328="","",INDEX($AY$2:$AY$2000,$Z328))</f>
      </c>
      <c r="BQ328">
        <f>IF($Z328="","",INDEX($AZ$2:$AZ$2000,$Z328))</f>
      </c>
      <c r="BR328">
        <f>IF($Z328="","",INDEX($BA$2:$BA$2000,$Z328))</f>
      </c>
      <c r="BS328">
        <f>IF($Z328="","",INDEX($BB$2:$BB$2000,$Z328))</f>
      </c>
      <c r="BT328">
        <f>IF($Z328="","",INDEX($BC$2:$BC$2000,$Z328))</f>
      </c>
      <c r="BV328">
        <f>IF(OR($A328="",$P328&lt;&gt;"Yes",$AH328="Yes"),"",1+N($AG328))</f>
      </c>
      <c r="BW328">
        <f>IF($A328="","",COUNTIFS($W$2:$W$2500,$A328,$BZ$2:$BZ$2500,"Yes")+COUNTIFS($X$2:$X$2500,$A328,$BY$2:$BY$2500,"Yes"))</f>
      </c>
      <c r="BX328">
        <f>IF(OR($A328="",$P328="Yes"),"",IF(N($BW328)=0,0,1+SUMIFS($CB$2:$CB$2500,$W$2:$W$2500,$A328)+SUMIFS($CA$2:$CA$2500,$X$2:$X$2500,$A328)))</f>
      </c>
      <c r="BY328" t="str">
        <f>IF($Y328="","",INDEX($AH$2:$AH$2000,$Y328)&amp;"")</f>
      </c>
      <c r="BZ328" t="str">
        <f>IF($Z328="","",INDEX($AH$2:$AH$2000,$Z328)&amp;"")</f>
      </c>
      <c r="CA328">
        <f>IF($Y328="","",INDEX($BV$2:$BV$2000,$Y328))</f>
      </c>
      <c r="CB328">
        <f>IF($Z328="","",INDEX($BV$2:$BV$2000,$Z328))</f>
      </c>
    </row>
    <row r="329">
      <c r="A329" t="str">
        <f>IF(TRIM(INDEX(games!$A:$A,ROW()))="","",TRIM(INDEX(games!$A:$A,ROW())))</f>
      </c>
      <c r="B329">
        <f>IF(OR($A329="",INDEX(games!$B:$B,ROW())=""),"",INDEX(games!$B:$B,ROW()))</f>
      </c>
      <c r="C329" t="str">
        <f>IF(OR($A329="",INDEX(games!$C:$C,ROW())=""),"",INDEX(games!$C:$C,ROW()))</f>
      </c>
      <c r="D329">
        <f>IF($A329="","",COUNTIF($W$2:$W$2500,$A329)+COUNTIF($X$2:$X$2500,$A329))</f>
      </c>
      <c r="E329">
        <f>IF($A329="","",IFERROR(MATCH($C329,$R$2:$R$5,0),0))</f>
      </c>
      <c r="F329">
        <f>IF($A329="","",MOD(ROW(),34))</f>
      </c>
      <c r="G329">
        <f>IF($A329="",NA(),IF($C329="Action",$B329,NA()))</f>
      </c>
      <c r="H329">
        <f>IF($A329="",NA(),IF($C329="Action",1+$F329*0.023,NA()))</f>
      </c>
      <c r="I329">
        <f>IF($A329="",NA(),IF($C329="Strategy",$B329,NA()))</f>
      </c>
      <c r="J329">
        <f>IF($A329="",NA(),IF($C329="Strategy",2+$F329*0.023,NA()))</f>
      </c>
      <c r="K329">
        <f>IF($A329="",NA(),IF($C329="Deckbuilder",$B329,NA()))</f>
      </c>
      <c r="L329">
        <f>IF($A329="",NA(),IF($C329="Deckbuilder",3+$F329*0.023,NA()))</f>
      </c>
      <c r="M329">
        <f>IF($A329="",NA(),IF($C329="Traditional",$B329,NA()))</f>
      </c>
      <c r="N329">
        <f>IF($A329="",NA(),IF($C329="Traditional",4+$F329*0.023,NA()))</f>
      </c>
      <c r="O329">
        <f>IF($A329="","",$D329+ROW()/1000000)</f>
      </c>
      <c r="P329" t="str">
        <f>IF(OR($A329="",INDEX(games!$H:$H,ROW())=""),"",INDEX(games!$H:$H,ROW()))</f>
      </c>
      <c r="Q329">
        <f>IF(OR($A329="",$P329&lt;&gt;"Yes"),"",$D329+ROW()/1000000)</f>
      </c>
      <c r="T329">
        <f>IF($Y329="","",INDEX($B$2:$B$2000,$Y329))</f>
      </c>
      <c r="U329">
        <f>IF($Z329="","",INDEX($B$2:$B$2000,$Z329))</f>
      </c>
      <c r="V329">
        <f>IF(OR($T329="",$U329=""),"",$U329-$T329)</f>
      </c>
      <c r="W329" t="str">
        <f>IF(TRIM(INDEX(connections!$A:$A,ROW()))="","",TRIM(INDEX(connections!$A:$A,ROW())))</f>
      </c>
      <c r="X329" t="str">
        <f>IF($W329="","",TRIM(INDEX(connections!$B:$B,ROW())))</f>
      </c>
      <c r="Y329">
        <f>IF($W329="","",IFERROR(MATCH($W329,$A$2:$A$2000,0),""))</f>
      </c>
      <c r="Z329">
        <f>IF($X329="","",IFERROR(MATCH($X329,$A$2:$A$2000,0),""))</f>
      </c>
      <c r="AA329" t="str">
        <f>IF($Y329="","",INDEX($P$2:$P$2000,$Y329))</f>
      </c>
      <c r="AB329" t="str">
        <f>IF($Z329="","",INDEX($P$2:$P$2000,$Z329))</f>
      </c>
      <c r="AC329">
        <f>IF(AND($AA329="Yes",$AB329="Yes"),1,"")</f>
      </c>
      <c r="AD329">
        <f>IF(OR($Y329="",$Z329=""),"",IF(INDEX($C$2:$C$2000,$Y329)=INDEX($C$2:$C$2000,$Z329),0,1))</f>
      </c>
      <c r="AE329">
        <f>IF($AC329&lt;&gt;1,"",IF(AND(INDEX($AG$2:$AG$2000,$Y329)=1,INDEX($AG$2:$AG$2000,$Z329)=1),1,""))</f>
      </c>
      <c r="AG329">
        <f>IF($A329="","",COUNTIFS($W$2:$W$2500,$A329,$AB$2:$AB$2500,"Yes")+COUNTIFS($X$2:$X$2500,$A329,$AA$2:$AA$2500,"Yes"))</f>
      </c>
      <c r="AH329" t="str">
        <f>IF(OR($P329&lt;&gt;"Yes",N($AG329)=0),"",IF(AND($AG329=1,COUNTIFS($W$2:$W$2500,$A329,$AE$2:$AE$2500,1)+COUNTIFS($X$2:$X$2500,$A329,$AE$2:$AE$2500,1)&gt;0),"","Yes"))</f>
      </c>
      <c r="AI329">
        <f>IF($AH329="Yes",$AG329,"")</f>
      </c>
      <c r="AJ329">
        <f>IF($AI329="","",$AI329+ROW()/1000000)</f>
      </c>
      <c r="AK329">
        <f>IF(OR($A329="",$P329="Yes",N($AG329)=0),"",$AG329+ROW()/1000000)</f>
      </c>
      <c r="AL329" t="str">
        <f>IF($A329="","",INDEX(games!$J:$J,ROW())&amp;"")</f>
      </c>
      <c r="AM329">
        <f>IF($A329="","",SUMPRODUCT($AO329:$BD329,'Map Analysis'!$AP$2^{0,1,2,3,4,5,6,7,8,9,10,11,12,13,14,15}))</f>
      </c>
      <c r="AN329">
        <f>IF($A329="","",$AM329+ROW()/10000000)</f>
      </c>
      <c r="AO329">
        <f>IF($A329="","",COUNTIF($W$2:$W$2500,$A329))</f>
      </c>
      <c r="AP329">
        <f>IF($A329="","",SUMIFS($BF$2:$BF$2500,$W$2:$W$2500,$A329))</f>
      </c>
      <c r="AQ329">
        <f>IF($A329="","",SUMIFS($BG$2:$BG$2500,$W$2:$W$2500,$A329))</f>
      </c>
      <c r="AR329">
        <f>IF($A329="","",SUMIFS($BH$2:$BH$2500,$W$2:$W$2500,$A329))</f>
      </c>
      <c r="AS329">
        <f>IF($A329="","",SUMIFS($BI$2:$BI$2500,$W$2:$W$2500,$A329))</f>
      </c>
      <c r="AT329">
        <f>IF($A329="","",SUMIFS($BJ$2:$BJ$2500,$W$2:$W$2500,$A329))</f>
      </c>
      <c r="AU329">
        <f>IF($A329="","",SUMIFS($BK$2:$BK$2500,$W$2:$W$2500,$A329))</f>
      </c>
      <c r="AV329">
        <f>IF($A329="","",SUMIFS($BL$2:$BL$2500,$W$2:$W$2500,$A329))</f>
      </c>
      <c r="AW329">
        <f>IF($A329="","",SUMIFS($BM$2:$BM$2500,$W$2:$W$2500,$A329))</f>
      </c>
      <c r="AX329">
        <f>IF($A329="","",SUMIFS($BN$2:$BN$2500,$W$2:$W$2500,$A329))</f>
      </c>
      <c r="AY329">
        <f>IF($A329="","",SUMIFS($BO$2:$BO$2500,$W$2:$W$2500,$A329))</f>
      </c>
      <c r="AZ329">
        <f>IF($A329="","",SUMIFS($BP$2:$BP$2500,$W$2:$W$2500,$A329))</f>
      </c>
      <c r="BA329">
        <f>IF($A329="","",SUMIFS($BQ$2:$BQ$2500,$W$2:$W$2500,$A329))</f>
      </c>
      <c r="BB329">
        <f>IF($A329="","",SUMIFS($BR$2:$BR$2500,$W$2:$W$2500,$A329))</f>
      </c>
      <c r="BC329">
        <f>IF($A329="","",SUMIFS($BS$2:$BS$2500,$W$2:$W$2500,$A329))</f>
      </c>
      <c r="BD329">
        <f>IF($A329="","",SUMIFS($BT$2:$BT$2500,$W$2:$W$2500,$A329))</f>
      </c>
      <c r="BF329">
        <f>IF($Z329="","",INDEX($AO$2:$AO$2000,$Z329))</f>
      </c>
      <c r="BG329">
        <f>IF($Z329="","",INDEX($AP$2:$AP$2000,$Z329))</f>
      </c>
      <c r="BH329">
        <f>IF($Z329="","",INDEX($AQ$2:$AQ$2000,$Z329))</f>
      </c>
      <c r="BI329">
        <f>IF($Z329="","",INDEX($AR$2:$AR$2000,$Z329))</f>
      </c>
      <c r="BJ329">
        <f>IF($Z329="","",INDEX($AS$2:$AS$2000,$Z329))</f>
      </c>
      <c r="BK329">
        <f>IF($Z329="","",INDEX($AT$2:$AT$2000,$Z329))</f>
      </c>
      <c r="BL329">
        <f>IF($Z329="","",INDEX($AU$2:$AU$2000,$Z329))</f>
      </c>
      <c r="BM329">
        <f>IF($Z329="","",INDEX($AV$2:$AV$2000,$Z329))</f>
      </c>
      <c r="BN329">
        <f>IF($Z329="","",INDEX($AW$2:$AW$2000,$Z329))</f>
      </c>
      <c r="BO329">
        <f>IF($Z329="","",INDEX($AX$2:$AX$2000,$Z329))</f>
      </c>
      <c r="BP329">
        <f>IF($Z329="","",INDEX($AY$2:$AY$2000,$Z329))</f>
      </c>
      <c r="BQ329">
        <f>IF($Z329="","",INDEX($AZ$2:$AZ$2000,$Z329))</f>
      </c>
      <c r="BR329">
        <f>IF($Z329="","",INDEX($BA$2:$BA$2000,$Z329))</f>
      </c>
      <c r="BS329">
        <f>IF($Z329="","",INDEX($BB$2:$BB$2000,$Z329))</f>
      </c>
      <c r="BT329">
        <f>IF($Z329="","",INDEX($BC$2:$BC$2000,$Z329))</f>
      </c>
      <c r="BV329">
        <f>IF(OR($A329="",$P329&lt;&gt;"Yes",$AH329="Yes"),"",1+N($AG329))</f>
      </c>
      <c r="BW329">
        <f>IF($A329="","",COUNTIFS($W$2:$W$2500,$A329,$BZ$2:$BZ$2500,"Yes")+COUNTIFS($X$2:$X$2500,$A329,$BY$2:$BY$2500,"Yes"))</f>
      </c>
      <c r="BX329">
        <f>IF(OR($A329="",$P329="Yes"),"",IF(N($BW329)=0,0,1+SUMIFS($CB$2:$CB$2500,$W$2:$W$2500,$A329)+SUMIFS($CA$2:$CA$2500,$X$2:$X$2500,$A329)))</f>
      </c>
      <c r="BY329" t="str">
        <f>IF($Y329="","",INDEX($AH$2:$AH$2000,$Y329)&amp;"")</f>
      </c>
      <c r="BZ329" t="str">
        <f>IF($Z329="","",INDEX($AH$2:$AH$2000,$Z329)&amp;"")</f>
      </c>
      <c r="CA329">
        <f>IF($Y329="","",INDEX($BV$2:$BV$2000,$Y329))</f>
      </c>
      <c r="CB329">
        <f>IF($Z329="","",INDEX($BV$2:$BV$2000,$Z329))</f>
      </c>
    </row>
    <row r="330">
      <c r="A330" t="str">
        <f>IF(TRIM(INDEX(games!$A:$A,ROW()))="","",TRIM(INDEX(games!$A:$A,ROW())))</f>
      </c>
      <c r="B330">
        <f>IF(OR($A330="",INDEX(games!$B:$B,ROW())=""),"",INDEX(games!$B:$B,ROW()))</f>
      </c>
      <c r="C330" t="str">
        <f>IF(OR($A330="",INDEX(games!$C:$C,ROW())=""),"",INDEX(games!$C:$C,ROW()))</f>
      </c>
      <c r="D330">
        <f>IF($A330="","",COUNTIF($W$2:$W$2500,$A330)+COUNTIF($X$2:$X$2500,$A330))</f>
      </c>
      <c r="E330">
        <f>IF($A330="","",IFERROR(MATCH($C330,$R$2:$R$5,0),0))</f>
      </c>
      <c r="F330">
        <f>IF($A330="","",MOD(ROW(),34))</f>
      </c>
      <c r="G330">
        <f>IF($A330="",NA(),IF($C330="Action",$B330,NA()))</f>
      </c>
      <c r="H330">
        <f>IF($A330="",NA(),IF($C330="Action",1+$F330*0.023,NA()))</f>
      </c>
      <c r="I330">
        <f>IF($A330="",NA(),IF($C330="Strategy",$B330,NA()))</f>
      </c>
      <c r="J330">
        <f>IF($A330="",NA(),IF($C330="Strategy",2+$F330*0.023,NA()))</f>
      </c>
      <c r="K330">
        <f>IF($A330="",NA(),IF($C330="Deckbuilder",$B330,NA()))</f>
      </c>
      <c r="L330">
        <f>IF($A330="",NA(),IF($C330="Deckbuilder",3+$F330*0.023,NA()))</f>
      </c>
      <c r="M330">
        <f>IF($A330="",NA(),IF($C330="Traditional",$B330,NA()))</f>
      </c>
      <c r="N330">
        <f>IF($A330="",NA(),IF($C330="Traditional",4+$F330*0.023,NA()))</f>
      </c>
      <c r="O330">
        <f>IF($A330="","",$D330+ROW()/1000000)</f>
      </c>
      <c r="P330" t="str">
        <f>IF(OR($A330="",INDEX(games!$H:$H,ROW())=""),"",INDEX(games!$H:$H,ROW()))</f>
      </c>
      <c r="Q330">
        <f>IF(OR($A330="",$P330&lt;&gt;"Yes"),"",$D330+ROW()/1000000)</f>
      </c>
      <c r="T330">
        <f>IF($Y330="","",INDEX($B$2:$B$2000,$Y330))</f>
      </c>
      <c r="U330">
        <f>IF($Z330="","",INDEX($B$2:$B$2000,$Z330))</f>
      </c>
      <c r="V330">
        <f>IF(OR($T330="",$U330=""),"",$U330-$T330)</f>
      </c>
      <c r="W330" t="str">
        <f>IF(TRIM(INDEX(connections!$A:$A,ROW()))="","",TRIM(INDEX(connections!$A:$A,ROW())))</f>
      </c>
      <c r="X330" t="str">
        <f>IF($W330="","",TRIM(INDEX(connections!$B:$B,ROW())))</f>
      </c>
      <c r="Y330">
        <f>IF($W330="","",IFERROR(MATCH($W330,$A$2:$A$2000,0),""))</f>
      </c>
      <c r="Z330">
        <f>IF($X330="","",IFERROR(MATCH($X330,$A$2:$A$2000,0),""))</f>
      </c>
      <c r="AA330" t="str">
        <f>IF($Y330="","",INDEX($P$2:$P$2000,$Y330))</f>
      </c>
      <c r="AB330" t="str">
        <f>IF($Z330="","",INDEX($P$2:$P$2000,$Z330))</f>
      </c>
      <c r="AC330">
        <f>IF(AND($AA330="Yes",$AB330="Yes"),1,"")</f>
      </c>
      <c r="AD330">
        <f>IF(OR($Y330="",$Z330=""),"",IF(INDEX($C$2:$C$2000,$Y330)=INDEX($C$2:$C$2000,$Z330),0,1))</f>
      </c>
      <c r="AE330">
        <f>IF($AC330&lt;&gt;1,"",IF(AND(INDEX($AG$2:$AG$2000,$Y330)=1,INDEX($AG$2:$AG$2000,$Z330)=1),1,""))</f>
      </c>
      <c r="AG330">
        <f>IF($A330="","",COUNTIFS($W$2:$W$2500,$A330,$AB$2:$AB$2500,"Yes")+COUNTIFS($X$2:$X$2500,$A330,$AA$2:$AA$2500,"Yes"))</f>
      </c>
      <c r="AH330" t="str">
        <f>IF(OR($P330&lt;&gt;"Yes",N($AG330)=0),"",IF(AND($AG330=1,COUNTIFS($W$2:$W$2500,$A330,$AE$2:$AE$2500,1)+COUNTIFS($X$2:$X$2500,$A330,$AE$2:$AE$2500,1)&gt;0),"","Yes"))</f>
      </c>
      <c r="AI330">
        <f>IF($AH330="Yes",$AG330,"")</f>
      </c>
      <c r="AJ330">
        <f>IF($AI330="","",$AI330+ROW()/1000000)</f>
      </c>
      <c r="AK330">
        <f>IF(OR($A330="",$P330="Yes",N($AG330)=0),"",$AG330+ROW()/1000000)</f>
      </c>
      <c r="AL330" t="str">
        <f>IF($A330="","",INDEX(games!$J:$J,ROW())&amp;"")</f>
      </c>
      <c r="AM330">
        <f>IF($A330="","",SUMPRODUCT($AO330:$BD330,'Map Analysis'!$AP$2^{0,1,2,3,4,5,6,7,8,9,10,11,12,13,14,15}))</f>
      </c>
      <c r="AN330">
        <f>IF($A330="","",$AM330+ROW()/10000000)</f>
      </c>
      <c r="AO330">
        <f>IF($A330="","",COUNTIF($W$2:$W$2500,$A330))</f>
      </c>
      <c r="AP330">
        <f>IF($A330="","",SUMIFS($BF$2:$BF$2500,$W$2:$W$2500,$A330))</f>
      </c>
      <c r="AQ330">
        <f>IF($A330="","",SUMIFS($BG$2:$BG$2500,$W$2:$W$2500,$A330))</f>
      </c>
      <c r="AR330">
        <f>IF($A330="","",SUMIFS($BH$2:$BH$2500,$W$2:$W$2500,$A330))</f>
      </c>
      <c r="AS330">
        <f>IF($A330="","",SUMIFS($BI$2:$BI$2500,$W$2:$W$2500,$A330))</f>
      </c>
      <c r="AT330">
        <f>IF($A330="","",SUMIFS($BJ$2:$BJ$2500,$W$2:$W$2500,$A330))</f>
      </c>
      <c r="AU330">
        <f>IF($A330="","",SUMIFS($BK$2:$BK$2500,$W$2:$W$2500,$A330))</f>
      </c>
      <c r="AV330">
        <f>IF($A330="","",SUMIFS($BL$2:$BL$2500,$W$2:$W$2500,$A330))</f>
      </c>
      <c r="AW330">
        <f>IF($A330="","",SUMIFS($BM$2:$BM$2500,$W$2:$W$2500,$A330))</f>
      </c>
      <c r="AX330">
        <f>IF($A330="","",SUMIFS($BN$2:$BN$2500,$W$2:$W$2500,$A330))</f>
      </c>
      <c r="AY330">
        <f>IF($A330="","",SUMIFS($BO$2:$BO$2500,$W$2:$W$2500,$A330))</f>
      </c>
      <c r="AZ330">
        <f>IF($A330="","",SUMIFS($BP$2:$BP$2500,$W$2:$W$2500,$A330))</f>
      </c>
      <c r="BA330">
        <f>IF($A330="","",SUMIFS($BQ$2:$BQ$2500,$W$2:$W$2500,$A330))</f>
      </c>
      <c r="BB330">
        <f>IF($A330="","",SUMIFS($BR$2:$BR$2500,$W$2:$W$2500,$A330))</f>
      </c>
      <c r="BC330">
        <f>IF($A330="","",SUMIFS($BS$2:$BS$2500,$W$2:$W$2500,$A330))</f>
      </c>
      <c r="BD330">
        <f>IF($A330="","",SUMIFS($BT$2:$BT$2500,$W$2:$W$2500,$A330))</f>
      </c>
      <c r="BF330">
        <f>IF($Z330="","",INDEX($AO$2:$AO$2000,$Z330))</f>
      </c>
      <c r="BG330">
        <f>IF($Z330="","",INDEX($AP$2:$AP$2000,$Z330))</f>
      </c>
      <c r="BH330">
        <f>IF($Z330="","",INDEX($AQ$2:$AQ$2000,$Z330))</f>
      </c>
      <c r="BI330">
        <f>IF($Z330="","",INDEX($AR$2:$AR$2000,$Z330))</f>
      </c>
      <c r="BJ330">
        <f>IF($Z330="","",INDEX($AS$2:$AS$2000,$Z330))</f>
      </c>
      <c r="BK330">
        <f>IF($Z330="","",INDEX($AT$2:$AT$2000,$Z330))</f>
      </c>
      <c r="BL330">
        <f>IF($Z330="","",INDEX($AU$2:$AU$2000,$Z330))</f>
      </c>
      <c r="BM330">
        <f>IF($Z330="","",INDEX($AV$2:$AV$2000,$Z330))</f>
      </c>
      <c r="BN330">
        <f>IF($Z330="","",INDEX($AW$2:$AW$2000,$Z330))</f>
      </c>
      <c r="BO330">
        <f>IF($Z330="","",INDEX($AX$2:$AX$2000,$Z330))</f>
      </c>
      <c r="BP330">
        <f>IF($Z330="","",INDEX($AY$2:$AY$2000,$Z330))</f>
      </c>
      <c r="BQ330">
        <f>IF($Z330="","",INDEX($AZ$2:$AZ$2000,$Z330))</f>
      </c>
      <c r="BR330">
        <f>IF($Z330="","",INDEX($BA$2:$BA$2000,$Z330))</f>
      </c>
      <c r="BS330">
        <f>IF($Z330="","",INDEX($BB$2:$BB$2000,$Z330))</f>
      </c>
      <c r="BT330">
        <f>IF($Z330="","",INDEX($BC$2:$BC$2000,$Z330))</f>
      </c>
      <c r="BV330">
        <f>IF(OR($A330="",$P330&lt;&gt;"Yes",$AH330="Yes"),"",1+N($AG330))</f>
      </c>
      <c r="BW330">
        <f>IF($A330="","",COUNTIFS($W$2:$W$2500,$A330,$BZ$2:$BZ$2500,"Yes")+COUNTIFS($X$2:$X$2500,$A330,$BY$2:$BY$2500,"Yes"))</f>
      </c>
      <c r="BX330">
        <f>IF(OR($A330="",$P330="Yes"),"",IF(N($BW330)=0,0,1+SUMIFS($CB$2:$CB$2500,$W$2:$W$2500,$A330)+SUMIFS($CA$2:$CA$2500,$X$2:$X$2500,$A330)))</f>
      </c>
      <c r="BY330" t="str">
        <f>IF($Y330="","",INDEX($AH$2:$AH$2000,$Y330)&amp;"")</f>
      </c>
      <c r="BZ330" t="str">
        <f>IF($Z330="","",INDEX($AH$2:$AH$2000,$Z330)&amp;"")</f>
      </c>
      <c r="CA330">
        <f>IF($Y330="","",INDEX($BV$2:$BV$2000,$Y330))</f>
      </c>
      <c r="CB330">
        <f>IF($Z330="","",INDEX($BV$2:$BV$2000,$Z330))</f>
      </c>
    </row>
    <row r="331">
      <c r="A331" t="str">
        <f>IF(TRIM(INDEX(games!$A:$A,ROW()))="","",TRIM(INDEX(games!$A:$A,ROW())))</f>
      </c>
      <c r="B331">
        <f>IF(OR($A331="",INDEX(games!$B:$B,ROW())=""),"",INDEX(games!$B:$B,ROW()))</f>
      </c>
      <c r="C331" t="str">
        <f>IF(OR($A331="",INDEX(games!$C:$C,ROW())=""),"",INDEX(games!$C:$C,ROW()))</f>
      </c>
      <c r="D331">
        <f>IF($A331="","",COUNTIF($W$2:$W$2500,$A331)+COUNTIF($X$2:$X$2500,$A331))</f>
      </c>
      <c r="E331">
        <f>IF($A331="","",IFERROR(MATCH($C331,$R$2:$R$5,0),0))</f>
      </c>
      <c r="F331">
        <f>IF($A331="","",MOD(ROW(),34))</f>
      </c>
      <c r="G331">
        <f>IF($A331="",NA(),IF($C331="Action",$B331,NA()))</f>
      </c>
      <c r="H331">
        <f>IF($A331="",NA(),IF($C331="Action",1+$F331*0.023,NA()))</f>
      </c>
      <c r="I331">
        <f>IF($A331="",NA(),IF($C331="Strategy",$B331,NA()))</f>
      </c>
      <c r="J331">
        <f>IF($A331="",NA(),IF($C331="Strategy",2+$F331*0.023,NA()))</f>
      </c>
      <c r="K331">
        <f>IF($A331="",NA(),IF($C331="Deckbuilder",$B331,NA()))</f>
      </c>
      <c r="L331">
        <f>IF($A331="",NA(),IF($C331="Deckbuilder",3+$F331*0.023,NA()))</f>
      </c>
      <c r="M331">
        <f>IF($A331="",NA(),IF($C331="Traditional",$B331,NA()))</f>
      </c>
      <c r="N331">
        <f>IF($A331="",NA(),IF($C331="Traditional",4+$F331*0.023,NA()))</f>
      </c>
      <c r="O331">
        <f>IF($A331="","",$D331+ROW()/1000000)</f>
      </c>
      <c r="P331" t="str">
        <f>IF(OR($A331="",INDEX(games!$H:$H,ROW())=""),"",INDEX(games!$H:$H,ROW()))</f>
      </c>
      <c r="Q331">
        <f>IF(OR($A331="",$P331&lt;&gt;"Yes"),"",$D331+ROW()/1000000)</f>
      </c>
      <c r="T331">
        <f>IF($Y331="","",INDEX($B$2:$B$2000,$Y331))</f>
      </c>
      <c r="U331">
        <f>IF($Z331="","",INDEX($B$2:$B$2000,$Z331))</f>
      </c>
      <c r="V331">
        <f>IF(OR($T331="",$U331=""),"",$U331-$T331)</f>
      </c>
      <c r="W331" t="str">
        <f>IF(TRIM(INDEX(connections!$A:$A,ROW()))="","",TRIM(INDEX(connections!$A:$A,ROW())))</f>
      </c>
      <c r="X331" t="str">
        <f>IF($W331="","",TRIM(INDEX(connections!$B:$B,ROW())))</f>
      </c>
      <c r="Y331">
        <f>IF($W331="","",IFERROR(MATCH($W331,$A$2:$A$2000,0),""))</f>
      </c>
      <c r="Z331">
        <f>IF($X331="","",IFERROR(MATCH($X331,$A$2:$A$2000,0),""))</f>
      </c>
      <c r="AA331" t="str">
        <f>IF($Y331="","",INDEX($P$2:$P$2000,$Y331))</f>
      </c>
      <c r="AB331" t="str">
        <f>IF($Z331="","",INDEX($P$2:$P$2000,$Z331))</f>
      </c>
      <c r="AC331">
        <f>IF(AND($AA331="Yes",$AB331="Yes"),1,"")</f>
      </c>
      <c r="AD331">
        <f>IF(OR($Y331="",$Z331=""),"",IF(INDEX($C$2:$C$2000,$Y331)=INDEX($C$2:$C$2000,$Z331),0,1))</f>
      </c>
      <c r="AE331">
        <f>IF($AC331&lt;&gt;1,"",IF(AND(INDEX($AG$2:$AG$2000,$Y331)=1,INDEX($AG$2:$AG$2000,$Z331)=1),1,""))</f>
      </c>
      <c r="AG331">
        <f>IF($A331="","",COUNTIFS($W$2:$W$2500,$A331,$AB$2:$AB$2500,"Yes")+COUNTIFS($X$2:$X$2500,$A331,$AA$2:$AA$2500,"Yes"))</f>
      </c>
      <c r="AH331" t="str">
        <f>IF(OR($P331&lt;&gt;"Yes",N($AG331)=0),"",IF(AND($AG331=1,COUNTIFS($W$2:$W$2500,$A331,$AE$2:$AE$2500,1)+COUNTIFS($X$2:$X$2500,$A331,$AE$2:$AE$2500,1)&gt;0),"","Yes"))</f>
      </c>
      <c r="AI331">
        <f>IF($AH331="Yes",$AG331,"")</f>
      </c>
      <c r="AJ331">
        <f>IF($AI331="","",$AI331+ROW()/1000000)</f>
      </c>
      <c r="AK331">
        <f>IF(OR($A331="",$P331="Yes",N($AG331)=0),"",$AG331+ROW()/1000000)</f>
      </c>
      <c r="AL331" t="str">
        <f>IF($A331="","",INDEX(games!$J:$J,ROW())&amp;"")</f>
      </c>
      <c r="AM331">
        <f>IF($A331="","",SUMPRODUCT($AO331:$BD331,'Map Analysis'!$AP$2^{0,1,2,3,4,5,6,7,8,9,10,11,12,13,14,15}))</f>
      </c>
      <c r="AN331">
        <f>IF($A331="","",$AM331+ROW()/10000000)</f>
      </c>
      <c r="AO331">
        <f>IF($A331="","",COUNTIF($W$2:$W$2500,$A331))</f>
      </c>
      <c r="AP331">
        <f>IF($A331="","",SUMIFS($BF$2:$BF$2500,$W$2:$W$2500,$A331))</f>
      </c>
      <c r="AQ331">
        <f>IF($A331="","",SUMIFS($BG$2:$BG$2500,$W$2:$W$2500,$A331))</f>
      </c>
      <c r="AR331">
        <f>IF($A331="","",SUMIFS($BH$2:$BH$2500,$W$2:$W$2500,$A331))</f>
      </c>
      <c r="AS331">
        <f>IF($A331="","",SUMIFS($BI$2:$BI$2500,$W$2:$W$2500,$A331))</f>
      </c>
      <c r="AT331">
        <f>IF($A331="","",SUMIFS($BJ$2:$BJ$2500,$W$2:$W$2500,$A331))</f>
      </c>
      <c r="AU331">
        <f>IF($A331="","",SUMIFS($BK$2:$BK$2500,$W$2:$W$2500,$A331))</f>
      </c>
      <c r="AV331">
        <f>IF($A331="","",SUMIFS($BL$2:$BL$2500,$W$2:$W$2500,$A331))</f>
      </c>
      <c r="AW331">
        <f>IF($A331="","",SUMIFS($BM$2:$BM$2500,$W$2:$W$2500,$A331))</f>
      </c>
      <c r="AX331">
        <f>IF($A331="","",SUMIFS($BN$2:$BN$2500,$W$2:$W$2500,$A331))</f>
      </c>
      <c r="AY331">
        <f>IF($A331="","",SUMIFS($BO$2:$BO$2500,$W$2:$W$2500,$A331))</f>
      </c>
      <c r="AZ331">
        <f>IF($A331="","",SUMIFS($BP$2:$BP$2500,$W$2:$W$2500,$A331))</f>
      </c>
      <c r="BA331">
        <f>IF($A331="","",SUMIFS($BQ$2:$BQ$2500,$W$2:$W$2500,$A331))</f>
      </c>
      <c r="BB331">
        <f>IF($A331="","",SUMIFS($BR$2:$BR$2500,$W$2:$W$2500,$A331))</f>
      </c>
      <c r="BC331">
        <f>IF($A331="","",SUMIFS($BS$2:$BS$2500,$W$2:$W$2500,$A331))</f>
      </c>
      <c r="BD331">
        <f>IF($A331="","",SUMIFS($BT$2:$BT$2500,$W$2:$W$2500,$A331))</f>
      </c>
      <c r="BF331">
        <f>IF($Z331="","",INDEX($AO$2:$AO$2000,$Z331))</f>
      </c>
      <c r="BG331">
        <f>IF($Z331="","",INDEX($AP$2:$AP$2000,$Z331))</f>
      </c>
      <c r="BH331">
        <f>IF($Z331="","",INDEX($AQ$2:$AQ$2000,$Z331))</f>
      </c>
      <c r="BI331">
        <f>IF($Z331="","",INDEX($AR$2:$AR$2000,$Z331))</f>
      </c>
      <c r="BJ331">
        <f>IF($Z331="","",INDEX($AS$2:$AS$2000,$Z331))</f>
      </c>
      <c r="BK331">
        <f>IF($Z331="","",INDEX($AT$2:$AT$2000,$Z331))</f>
      </c>
      <c r="BL331">
        <f>IF($Z331="","",INDEX($AU$2:$AU$2000,$Z331))</f>
      </c>
      <c r="BM331">
        <f>IF($Z331="","",INDEX($AV$2:$AV$2000,$Z331))</f>
      </c>
      <c r="BN331">
        <f>IF($Z331="","",INDEX($AW$2:$AW$2000,$Z331))</f>
      </c>
      <c r="BO331">
        <f>IF($Z331="","",INDEX($AX$2:$AX$2000,$Z331))</f>
      </c>
      <c r="BP331">
        <f>IF($Z331="","",INDEX($AY$2:$AY$2000,$Z331))</f>
      </c>
      <c r="BQ331">
        <f>IF($Z331="","",INDEX($AZ$2:$AZ$2000,$Z331))</f>
      </c>
      <c r="BR331">
        <f>IF($Z331="","",INDEX($BA$2:$BA$2000,$Z331))</f>
      </c>
      <c r="BS331">
        <f>IF($Z331="","",INDEX($BB$2:$BB$2000,$Z331))</f>
      </c>
      <c r="BT331">
        <f>IF($Z331="","",INDEX($BC$2:$BC$2000,$Z331))</f>
      </c>
      <c r="BV331">
        <f>IF(OR($A331="",$P331&lt;&gt;"Yes",$AH331="Yes"),"",1+N($AG331))</f>
      </c>
      <c r="BW331">
        <f>IF($A331="","",COUNTIFS($W$2:$W$2500,$A331,$BZ$2:$BZ$2500,"Yes")+COUNTIFS($X$2:$X$2500,$A331,$BY$2:$BY$2500,"Yes"))</f>
      </c>
      <c r="BX331">
        <f>IF(OR($A331="",$P331="Yes"),"",IF(N($BW331)=0,0,1+SUMIFS($CB$2:$CB$2500,$W$2:$W$2500,$A331)+SUMIFS($CA$2:$CA$2500,$X$2:$X$2500,$A331)))</f>
      </c>
      <c r="BY331" t="str">
        <f>IF($Y331="","",INDEX($AH$2:$AH$2000,$Y331)&amp;"")</f>
      </c>
      <c r="BZ331" t="str">
        <f>IF($Z331="","",INDEX($AH$2:$AH$2000,$Z331)&amp;"")</f>
      </c>
      <c r="CA331">
        <f>IF($Y331="","",INDEX($BV$2:$BV$2000,$Y331))</f>
      </c>
      <c r="CB331">
        <f>IF($Z331="","",INDEX($BV$2:$BV$2000,$Z331))</f>
      </c>
    </row>
    <row r="332">
      <c r="A332" t="str">
        <f>IF(TRIM(INDEX(games!$A:$A,ROW()))="","",TRIM(INDEX(games!$A:$A,ROW())))</f>
      </c>
      <c r="B332">
        <f>IF(OR($A332="",INDEX(games!$B:$B,ROW())=""),"",INDEX(games!$B:$B,ROW()))</f>
      </c>
      <c r="C332" t="str">
        <f>IF(OR($A332="",INDEX(games!$C:$C,ROW())=""),"",INDEX(games!$C:$C,ROW()))</f>
      </c>
      <c r="D332">
        <f>IF($A332="","",COUNTIF($W$2:$W$2500,$A332)+COUNTIF($X$2:$X$2500,$A332))</f>
      </c>
      <c r="E332">
        <f>IF($A332="","",IFERROR(MATCH($C332,$R$2:$R$5,0),0))</f>
      </c>
      <c r="F332">
        <f>IF($A332="","",MOD(ROW(),34))</f>
      </c>
      <c r="G332">
        <f>IF($A332="",NA(),IF($C332="Action",$B332,NA()))</f>
      </c>
      <c r="H332">
        <f>IF($A332="",NA(),IF($C332="Action",1+$F332*0.023,NA()))</f>
      </c>
      <c r="I332">
        <f>IF($A332="",NA(),IF($C332="Strategy",$B332,NA()))</f>
      </c>
      <c r="J332">
        <f>IF($A332="",NA(),IF($C332="Strategy",2+$F332*0.023,NA()))</f>
      </c>
      <c r="K332">
        <f>IF($A332="",NA(),IF($C332="Deckbuilder",$B332,NA()))</f>
      </c>
      <c r="L332">
        <f>IF($A332="",NA(),IF($C332="Deckbuilder",3+$F332*0.023,NA()))</f>
      </c>
      <c r="M332">
        <f>IF($A332="",NA(),IF($C332="Traditional",$B332,NA()))</f>
      </c>
      <c r="N332">
        <f>IF($A332="",NA(),IF($C332="Traditional",4+$F332*0.023,NA()))</f>
      </c>
      <c r="O332">
        <f>IF($A332="","",$D332+ROW()/1000000)</f>
      </c>
      <c r="P332" t="str">
        <f>IF(OR($A332="",INDEX(games!$H:$H,ROW())=""),"",INDEX(games!$H:$H,ROW()))</f>
      </c>
      <c r="Q332">
        <f>IF(OR($A332="",$P332&lt;&gt;"Yes"),"",$D332+ROW()/1000000)</f>
      </c>
      <c r="T332">
        <f>IF($Y332="","",INDEX($B$2:$B$2000,$Y332))</f>
      </c>
      <c r="U332">
        <f>IF($Z332="","",INDEX($B$2:$B$2000,$Z332))</f>
      </c>
      <c r="V332">
        <f>IF(OR($T332="",$U332=""),"",$U332-$T332)</f>
      </c>
      <c r="W332" t="str">
        <f>IF(TRIM(INDEX(connections!$A:$A,ROW()))="","",TRIM(INDEX(connections!$A:$A,ROW())))</f>
      </c>
      <c r="X332" t="str">
        <f>IF($W332="","",TRIM(INDEX(connections!$B:$B,ROW())))</f>
      </c>
      <c r="Y332">
        <f>IF($W332="","",IFERROR(MATCH($W332,$A$2:$A$2000,0),""))</f>
      </c>
      <c r="Z332">
        <f>IF($X332="","",IFERROR(MATCH($X332,$A$2:$A$2000,0),""))</f>
      </c>
      <c r="AA332" t="str">
        <f>IF($Y332="","",INDEX($P$2:$P$2000,$Y332))</f>
      </c>
      <c r="AB332" t="str">
        <f>IF($Z332="","",INDEX($P$2:$P$2000,$Z332))</f>
      </c>
      <c r="AC332">
        <f>IF(AND($AA332="Yes",$AB332="Yes"),1,"")</f>
      </c>
      <c r="AD332">
        <f>IF(OR($Y332="",$Z332=""),"",IF(INDEX($C$2:$C$2000,$Y332)=INDEX($C$2:$C$2000,$Z332),0,1))</f>
      </c>
      <c r="AE332">
        <f>IF($AC332&lt;&gt;1,"",IF(AND(INDEX($AG$2:$AG$2000,$Y332)=1,INDEX($AG$2:$AG$2000,$Z332)=1),1,""))</f>
      </c>
      <c r="AG332">
        <f>IF($A332="","",COUNTIFS($W$2:$W$2500,$A332,$AB$2:$AB$2500,"Yes")+COUNTIFS($X$2:$X$2500,$A332,$AA$2:$AA$2500,"Yes"))</f>
      </c>
      <c r="AH332" t="str">
        <f>IF(OR($P332&lt;&gt;"Yes",N($AG332)=0),"",IF(AND($AG332=1,COUNTIFS($W$2:$W$2500,$A332,$AE$2:$AE$2500,1)+COUNTIFS($X$2:$X$2500,$A332,$AE$2:$AE$2500,1)&gt;0),"","Yes"))</f>
      </c>
      <c r="AI332">
        <f>IF($AH332="Yes",$AG332,"")</f>
      </c>
      <c r="AJ332">
        <f>IF($AI332="","",$AI332+ROW()/1000000)</f>
      </c>
      <c r="AK332">
        <f>IF(OR($A332="",$P332="Yes",N($AG332)=0),"",$AG332+ROW()/1000000)</f>
      </c>
      <c r="AL332" t="str">
        <f>IF($A332="","",INDEX(games!$J:$J,ROW())&amp;"")</f>
      </c>
      <c r="AM332">
        <f>IF($A332="","",SUMPRODUCT($AO332:$BD332,'Map Analysis'!$AP$2^{0,1,2,3,4,5,6,7,8,9,10,11,12,13,14,15}))</f>
      </c>
      <c r="AN332">
        <f>IF($A332="","",$AM332+ROW()/10000000)</f>
      </c>
      <c r="AO332">
        <f>IF($A332="","",COUNTIF($W$2:$W$2500,$A332))</f>
      </c>
      <c r="AP332">
        <f>IF($A332="","",SUMIFS($BF$2:$BF$2500,$W$2:$W$2500,$A332))</f>
      </c>
      <c r="AQ332">
        <f>IF($A332="","",SUMIFS($BG$2:$BG$2500,$W$2:$W$2500,$A332))</f>
      </c>
      <c r="AR332">
        <f>IF($A332="","",SUMIFS($BH$2:$BH$2500,$W$2:$W$2500,$A332))</f>
      </c>
      <c r="AS332">
        <f>IF($A332="","",SUMIFS($BI$2:$BI$2500,$W$2:$W$2500,$A332))</f>
      </c>
      <c r="AT332">
        <f>IF($A332="","",SUMIFS($BJ$2:$BJ$2500,$W$2:$W$2500,$A332))</f>
      </c>
      <c r="AU332">
        <f>IF($A332="","",SUMIFS($BK$2:$BK$2500,$W$2:$W$2500,$A332))</f>
      </c>
      <c r="AV332">
        <f>IF($A332="","",SUMIFS($BL$2:$BL$2500,$W$2:$W$2500,$A332))</f>
      </c>
      <c r="AW332">
        <f>IF($A332="","",SUMIFS($BM$2:$BM$2500,$W$2:$W$2500,$A332))</f>
      </c>
      <c r="AX332">
        <f>IF($A332="","",SUMIFS($BN$2:$BN$2500,$W$2:$W$2500,$A332))</f>
      </c>
      <c r="AY332">
        <f>IF($A332="","",SUMIFS($BO$2:$BO$2500,$W$2:$W$2500,$A332))</f>
      </c>
      <c r="AZ332">
        <f>IF($A332="","",SUMIFS($BP$2:$BP$2500,$W$2:$W$2500,$A332))</f>
      </c>
      <c r="BA332">
        <f>IF($A332="","",SUMIFS($BQ$2:$BQ$2500,$W$2:$W$2500,$A332))</f>
      </c>
      <c r="BB332">
        <f>IF($A332="","",SUMIFS($BR$2:$BR$2500,$W$2:$W$2500,$A332))</f>
      </c>
      <c r="BC332">
        <f>IF($A332="","",SUMIFS($BS$2:$BS$2500,$W$2:$W$2500,$A332))</f>
      </c>
      <c r="BD332">
        <f>IF($A332="","",SUMIFS($BT$2:$BT$2500,$W$2:$W$2500,$A332))</f>
      </c>
      <c r="BF332">
        <f>IF($Z332="","",INDEX($AO$2:$AO$2000,$Z332))</f>
      </c>
      <c r="BG332">
        <f>IF($Z332="","",INDEX($AP$2:$AP$2000,$Z332))</f>
      </c>
      <c r="BH332">
        <f>IF($Z332="","",INDEX($AQ$2:$AQ$2000,$Z332))</f>
      </c>
      <c r="BI332">
        <f>IF($Z332="","",INDEX($AR$2:$AR$2000,$Z332))</f>
      </c>
      <c r="BJ332">
        <f>IF($Z332="","",INDEX($AS$2:$AS$2000,$Z332))</f>
      </c>
      <c r="BK332">
        <f>IF($Z332="","",INDEX($AT$2:$AT$2000,$Z332))</f>
      </c>
      <c r="BL332">
        <f>IF($Z332="","",INDEX($AU$2:$AU$2000,$Z332))</f>
      </c>
      <c r="BM332">
        <f>IF($Z332="","",INDEX($AV$2:$AV$2000,$Z332))</f>
      </c>
      <c r="BN332">
        <f>IF($Z332="","",INDEX($AW$2:$AW$2000,$Z332))</f>
      </c>
      <c r="BO332">
        <f>IF($Z332="","",INDEX($AX$2:$AX$2000,$Z332))</f>
      </c>
      <c r="BP332">
        <f>IF($Z332="","",INDEX($AY$2:$AY$2000,$Z332))</f>
      </c>
      <c r="BQ332">
        <f>IF($Z332="","",INDEX($AZ$2:$AZ$2000,$Z332))</f>
      </c>
      <c r="BR332">
        <f>IF($Z332="","",INDEX($BA$2:$BA$2000,$Z332))</f>
      </c>
      <c r="BS332">
        <f>IF($Z332="","",INDEX($BB$2:$BB$2000,$Z332))</f>
      </c>
      <c r="BT332">
        <f>IF($Z332="","",INDEX($BC$2:$BC$2000,$Z332))</f>
      </c>
      <c r="BV332">
        <f>IF(OR($A332="",$P332&lt;&gt;"Yes",$AH332="Yes"),"",1+N($AG332))</f>
      </c>
      <c r="BW332">
        <f>IF($A332="","",COUNTIFS($W$2:$W$2500,$A332,$BZ$2:$BZ$2500,"Yes")+COUNTIFS($X$2:$X$2500,$A332,$BY$2:$BY$2500,"Yes"))</f>
      </c>
      <c r="BX332">
        <f>IF(OR($A332="",$P332="Yes"),"",IF(N($BW332)=0,0,1+SUMIFS($CB$2:$CB$2500,$W$2:$W$2500,$A332)+SUMIFS($CA$2:$CA$2500,$X$2:$X$2500,$A332)))</f>
      </c>
      <c r="BY332" t="str">
        <f>IF($Y332="","",INDEX($AH$2:$AH$2000,$Y332)&amp;"")</f>
      </c>
      <c r="BZ332" t="str">
        <f>IF($Z332="","",INDEX($AH$2:$AH$2000,$Z332)&amp;"")</f>
      </c>
      <c r="CA332">
        <f>IF($Y332="","",INDEX($BV$2:$BV$2000,$Y332))</f>
      </c>
      <c r="CB332">
        <f>IF($Z332="","",INDEX($BV$2:$BV$2000,$Z332))</f>
      </c>
    </row>
    <row r="333">
      <c r="A333" t="str">
        <f>IF(TRIM(INDEX(games!$A:$A,ROW()))="","",TRIM(INDEX(games!$A:$A,ROW())))</f>
      </c>
      <c r="B333">
        <f>IF(OR($A333="",INDEX(games!$B:$B,ROW())=""),"",INDEX(games!$B:$B,ROW()))</f>
      </c>
      <c r="C333" t="str">
        <f>IF(OR($A333="",INDEX(games!$C:$C,ROW())=""),"",INDEX(games!$C:$C,ROW()))</f>
      </c>
      <c r="D333">
        <f>IF($A333="","",COUNTIF($W$2:$W$2500,$A333)+COUNTIF($X$2:$X$2500,$A333))</f>
      </c>
      <c r="E333">
        <f>IF($A333="","",IFERROR(MATCH($C333,$R$2:$R$5,0),0))</f>
      </c>
      <c r="F333">
        <f>IF($A333="","",MOD(ROW(),34))</f>
      </c>
      <c r="G333">
        <f>IF($A333="",NA(),IF($C333="Action",$B333,NA()))</f>
      </c>
      <c r="H333">
        <f>IF($A333="",NA(),IF($C333="Action",1+$F333*0.023,NA()))</f>
      </c>
      <c r="I333">
        <f>IF($A333="",NA(),IF($C333="Strategy",$B333,NA()))</f>
      </c>
      <c r="J333">
        <f>IF($A333="",NA(),IF($C333="Strategy",2+$F333*0.023,NA()))</f>
      </c>
      <c r="K333">
        <f>IF($A333="",NA(),IF($C333="Deckbuilder",$B333,NA()))</f>
      </c>
      <c r="L333">
        <f>IF($A333="",NA(),IF($C333="Deckbuilder",3+$F333*0.023,NA()))</f>
      </c>
      <c r="M333">
        <f>IF($A333="",NA(),IF($C333="Traditional",$B333,NA()))</f>
      </c>
      <c r="N333">
        <f>IF($A333="",NA(),IF($C333="Traditional",4+$F333*0.023,NA()))</f>
      </c>
      <c r="O333">
        <f>IF($A333="","",$D333+ROW()/1000000)</f>
      </c>
      <c r="P333" t="str">
        <f>IF(OR($A333="",INDEX(games!$H:$H,ROW())=""),"",INDEX(games!$H:$H,ROW()))</f>
      </c>
      <c r="Q333">
        <f>IF(OR($A333="",$P333&lt;&gt;"Yes"),"",$D333+ROW()/1000000)</f>
      </c>
      <c r="T333">
        <f>IF($Y333="","",INDEX($B$2:$B$2000,$Y333))</f>
      </c>
      <c r="U333">
        <f>IF($Z333="","",INDEX($B$2:$B$2000,$Z333))</f>
      </c>
      <c r="V333">
        <f>IF(OR($T333="",$U333=""),"",$U333-$T333)</f>
      </c>
      <c r="W333" t="str">
        <f>IF(TRIM(INDEX(connections!$A:$A,ROW()))="","",TRIM(INDEX(connections!$A:$A,ROW())))</f>
      </c>
      <c r="X333" t="str">
        <f>IF($W333="","",TRIM(INDEX(connections!$B:$B,ROW())))</f>
      </c>
      <c r="Y333">
        <f>IF($W333="","",IFERROR(MATCH($W333,$A$2:$A$2000,0),""))</f>
      </c>
      <c r="Z333">
        <f>IF($X333="","",IFERROR(MATCH($X333,$A$2:$A$2000,0),""))</f>
      </c>
      <c r="AA333" t="str">
        <f>IF($Y333="","",INDEX($P$2:$P$2000,$Y333))</f>
      </c>
      <c r="AB333" t="str">
        <f>IF($Z333="","",INDEX($P$2:$P$2000,$Z333))</f>
      </c>
      <c r="AC333">
        <f>IF(AND($AA333="Yes",$AB333="Yes"),1,"")</f>
      </c>
      <c r="AD333">
        <f>IF(OR($Y333="",$Z333=""),"",IF(INDEX($C$2:$C$2000,$Y333)=INDEX($C$2:$C$2000,$Z333),0,1))</f>
      </c>
      <c r="AE333">
        <f>IF($AC333&lt;&gt;1,"",IF(AND(INDEX($AG$2:$AG$2000,$Y333)=1,INDEX($AG$2:$AG$2000,$Z333)=1),1,""))</f>
      </c>
      <c r="AG333">
        <f>IF($A333="","",COUNTIFS($W$2:$W$2500,$A333,$AB$2:$AB$2500,"Yes")+COUNTIFS($X$2:$X$2500,$A333,$AA$2:$AA$2500,"Yes"))</f>
      </c>
      <c r="AH333" t="str">
        <f>IF(OR($P333&lt;&gt;"Yes",N($AG333)=0),"",IF(AND($AG333=1,COUNTIFS($W$2:$W$2500,$A333,$AE$2:$AE$2500,1)+COUNTIFS($X$2:$X$2500,$A333,$AE$2:$AE$2500,1)&gt;0),"","Yes"))</f>
      </c>
      <c r="AI333">
        <f>IF($AH333="Yes",$AG333,"")</f>
      </c>
      <c r="AJ333">
        <f>IF($AI333="","",$AI333+ROW()/1000000)</f>
      </c>
      <c r="AK333">
        <f>IF(OR($A333="",$P333="Yes",N($AG333)=0),"",$AG333+ROW()/1000000)</f>
      </c>
      <c r="AL333" t="str">
        <f>IF($A333="","",INDEX(games!$J:$J,ROW())&amp;"")</f>
      </c>
      <c r="AM333">
        <f>IF($A333="","",SUMPRODUCT($AO333:$BD333,'Map Analysis'!$AP$2^{0,1,2,3,4,5,6,7,8,9,10,11,12,13,14,15}))</f>
      </c>
      <c r="AN333">
        <f>IF($A333="","",$AM333+ROW()/10000000)</f>
      </c>
      <c r="AO333">
        <f>IF($A333="","",COUNTIF($W$2:$W$2500,$A333))</f>
      </c>
      <c r="AP333">
        <f>IF($A333="","",SUMIFS($BF$2:$BF$2500,$W$2:$W$2500,$A333))</f>
      </c>
      <c r="AQ333">
        <f>IF($A333="","",SUMIFS($BG$2:$BG$2500,$W$2:$W$2500,$A333))</f>
      </c>
      <c r="AR333">
        <f>IF($A333="","",SUMIFS($BH$2:$BH$2500,$W$2:$W$2500,$A333))</f>
      </c>
      <c r="AS333">
        <f>IF($A333="","",SUMIFS($BI$2:$BI$2500,$W$2:$W$2500,$A333))</f>
      </c>
      <c r="AT333">
        <f>IF($A333="","",SUMIFS($BJ$2:$BJ$2500,$W$2:$W$2500,$A333))</f>
      </c>
      <c r="AU333">
        <f>IF($A333="","",SUMIFS($BK$2:$BK$2500,$W$2:$W$2500,$A333))</f>
      </c>
      <c r="AV333">
        <f>IF($A333="","",SUMIFS($BL$2:$BL$2500,$W$2:$W$2500,$A333))</f>
      </c>
      <c r="AW333">
        <f>IF($A333="","",SUMIFS($BM$2:$BM$2500,$W$2:$W$2500,$A333))</f>
      </c>
      <c r="AX333">
        <f>IF($A333="","",SUMIFS($BN$2:$BN$2500,$W$2:$W$2500,$A333))</f>
      </c>
      <c r="AY333">
        <f>IF($A333="","",SUMIFS($BO$2:$BO$2500,$W$2:$W$2500,$A333))</f>
      </c>
      <c r="AZ333">
        <f>IF($A333="","",SUMIFS($BP$2:$BP$2500,$W$2:$W$2500,$A333))</f>
      </c>
      <c r="BA333">
        <f>IF($A333="","",SUMIFS($BQ$2:$BQ$2500,$W$2:$W$2500,$A333))</f>
      </c>
      <c r="BB333">
        <f>IF($A333="","",SUMIFS($BR$2:$BR$2500,$W$2:$W$2500,$A333))</f>
      </c>
      <c r="BC333">
        <f>IF($A333="","",SUMIFS($BS$2:$BS$2500,$W$2:$W$2500,$A333))</f>
      </c>
      <c r="BD333">
        <f>IF($A333="","",SUMIFS($BT$2:$BT$2500,$W$2:$W$2500,$A333))</f>
      </c>
      <c r="BF333">
        <f>IF($Z333="","",INDEX($AO$2:$AO$2000,$Z333))</f>
      </c>
      <c r="BG333">
        <f>IF($Z333="","",INDEX($AP$2:$AP$2000,$Z333))</f>
      </c>
      <c r="BH333">
        <f>IF($Z333="","",INDEX($AQ$2:$AQ$2000,$Z333))</f>
      </c>
      <c r="BI333">
        <f>IF($Z333="","",INDEX($AR$2:$AR$2000,$Z333))</f>
      </c>
      <c r="BJ333">
        <f>IF($Z333="","",INDEX($AS$2:$AS$2000,$Z333))</f>
      </c>
      <c r="BK333">
        <f>IF($Z333="","",INDEX($AT$2:$AT$2000,$Z333))</f>
      </c>
      <c r="BL333">
        <f>IF($Z333="","",INDEX($AU$2:$AU$2000,$Z333))</f>
      </c>
      <c r="BM333">
        <f>IF($Z333="","",INDEX($AV$2:$AV$2000,$Z333))</f>
      </c>
      <c r="BN333">
        <f>IF($Z333="","",INDEX($AW$2:$AW$2000,$Z333))</f>
      </c>
      <c r="BO333">
        <f>IF($Z333="","",INDEX($AX$2:$AX$2000,$Z333))</f>
      </c>
      <c r="BP333">
        <f>IF($Z333="","",INDEX($AY$2:$AY$2000,$Z333))</f>
      </c>
      <c r="BQ333">
        <f>IF($Z333="","",INDEX($AZ$2:$AZ$2000,$Z333))</f>
      </c>
      <c r="BR333">
        <f>IF($Z333="","",INDEX($BA$2:$BA$2000,$Z333))</f>
      </c>
      <c r="BS333">
        <f>IF($Z333="","",INDEX($BB$2:$BB$2000,$Z333))</f>
      </c>
      <c r="BT333">
        <f>IF($Z333="","",INDEX($BC$2:$BC$2000,$Z333))</f>
      </c>
      <c r="BV333">
        <f>IF(OR($A333="",$P333&lt;&gt;"Yes",$AH333="Yes"),"",1+N($AG333))</f>
      </c>
      <c r="BW333">
        <f>IF($A333="","",COUNTIFS($W$2:$W$2500,$A333,$BZ$2:$BZ$2500,"Yes")+COUNTIFS($X$2:$X$2500,$A333,$BY$2:$BY$2500,"Yes"))</f>
      </c>
      <c r="BX333">
        <f>IF(OR($A333="",$P333="Yes"),"",IF(N($BW333)=0,0,1+SUMIFS($CB$2:$CB$2500,$W$2:$W$2500,$A333)+SUMIFS($CA$2:$CA$2500,$X$2:$X$2500,$A333)))</f>
      </c>
      <c r="BY333" t="str">
        <f>IF($Y333="","",INDEX($AH$2:$AH$2000,$Y333)&amp;"")</f>
      </c>
      <c r="BZ333" t="str">
        <f>IF($Z333="","",INDEX($AH$2:$AH$2000,$Z333)&amp;"")</f>
      </c>
      <c r="CA333">
        <f>IF($Y333="","",INDEX($BV$2:$BV$2000,$Y333))</f>
      </c>
      <c r="CB333">
        <f>IF($Z333="","",INDEX($BV$2:$BV$2000,$Z333))</f>
      </c>
    </row>
    <row r="334">
      <c r="A334" t="str">
        <f>IF(TRIM(INDEX(games!$A:$A,ROW()))="","",TRIM(INDEX(games!$A:$A,ROW())))</f>
      </c>
      <c r="B334">
        <f>IF(OR($A334="",INDEX(games!$B:$B,ROW())=""),"",INDEX(games!$B:$B,ROW()))</f>
      </c>
      <c r="C334" t="str">
        <f>IF(OR($A334="",INDEX(games!$C:$C,ROW())=""),"",INDEX(games!$C:$C,ROW()))</f>
      </c>
      <c r="D334">
        <f>IF($A334="","",COUNTIF($W$2:$W$2500,$A334)+COUNTIF($X$2:$X$2500,$A334))</f>
      </c>
      <c r="E334">
        <f>IF($A334="","",IFERROR(MATCH($C334,$R$2:$R$5,0),0))</f>
      </c>
      <c r="F334">
        <f>IF($A334="","",MOD(ROW(),34))</f>
      </c>
      <c r="G334">
        <f>IF($A334="",NA(),IF($C334="Action",$B334,NA()))</f>
      </c>
      <c r="H334">
        <f>IF($A334="",NA(),IF($C334="Action",1+$F334*0.023,NA()))</f>
      </c>
      <c r="I334">
        <f>IF($A334="",NA(),IF($C334="Strategy",$B334,NA()))</f>
      </c>
      <c r="J334">
        <f>IF($A334="",NA(),IF($C334="Strategy",2+$F334*0.023,NA()))</f>
      </c>
      <c r="K334">
        <f>IF($A334="",NA(),IF($C334="Deckbuilder",$B334,NA()))</f>
      </c>
      <c r="L334">
        <f>IF($A334="",NA(),IF($C334="Deckbuilder",3+$F334*0.023,NA()))</f>
      </c>
      <c r="M334">
        <f>IF($A334="",NA(),IF($C334="Traditional",$B334,NA()))</f>
      </c>
      <c r="N334">
        <f>IF($A334="",NA(),IF($C334="Traditional",4+$F334*0.023,NA()))</f>
      </c>
      <c r="O334">
        <f>IF($A334="","",$D334+ROW()/1000000)</f>
      </c>
      <c r="P334" t="str">
        <f>IF(OR($A334="",INDEX(games!$H:$H,ROW())=""),"",INDEX(games!$H:$H,ROW()))</f>
      </c>
      <c r="Q334">
        <f>IF(OR($A334="",$P334&lt;&gt;"Yes"),"",$D334+ROW()/1000000)</f>
      </c>
      <c r="T334">
        <f>IF($Y334="","",INDEX($B$2:$B$2000,$Y334))</f>
      </c>
      <c r="U334">
        <f>IF($Z334="","",INDEX($B$2:$B$2000,$Z334))</f>
      </c>
      <c r="V334">
        <f>IF(OR($T334="",$U334=""),"",$U334-$T334)</f>
      </c>
      <c r="W334" t="str">
        <f>IF(TRIM(INDEX(connections!$A:$A,ROW()))="","",TRIM(INDEX(connections!$A:$A,ROW())))</f>
      </c>
      <c r="X334" t="str">
        <f>IF($W334="","",TRIM(INDEX(connections!$B:$B,ROW())))</f>
      </c>
      <c r="Y334">
        <f>IF($W334="","",IFERROR(MATCH($W334,$A$2:$A$2000,0),""))</f>
      </c>
      <c r="Z334">
        <f>IF($X334="","",IFERROR(MATCH($X334,$A$2:$A$2000,0),""))</f>
      </c>
      <c r="AA334" t="str">
        <f>IF($Y334="","",INDEX($P$2:$P$2000,$Y334))</f>
      </c>
      <c r="AB334" t="str">
        <f>IF($Z334="","",INDEX($P$2:$P$2000,$Z334))</f>
      </c>
      <c r="AC334">
        <f>IF(AND($AA334="Yes",$AB334="Yes"),1,"")</f>
      </c>
      <c r="AD334">
        <f>IF(OR($Y334="",$Z334=""),"",IF(INDEX($C$2:$C$2000,$Y334)=INDEX($C$2:$C$2000,$Z334),0,1))</f>
      </c>
      <c r="AE334">
        <f>IF($AC334&lt;&gt;1,"",IF(AND(INDEX($AG$2:$AG$2000,$Y334)=1,INDEX($AG$2:$AG$2000,$Z334)=1),1,""))</f>
      </c>
      <c r="AG334">
        <f>IF($A334="","",COUNTIFS($W$2:$W$2500,$A334,$AB$2:$AB$2500,"Yes")+COUNTIFS($X$2:$X$2500,$A334,$AA$2:$AA$2500,"Yes"))</f>
      </c>
      <c r="AH334" t="str">
        <f>IF(OR($P334&lt;&gt;"Yes",N($AG334)=0),"",IF(AND($AG334=1,COUNTIFS($W$2:$W$2500,$A334,$AE$2:$AE$2500,1)+COUNTIFS($X$2:$X$2500,$A334,$AE$2:$AE$2500,1)&gt;0),"","Yes"))</f>
      </c>
      <c r="AI334">
        <f>IF($AH334="Yes",$AG334,"")</f>
      </c>
      <c r="AJ334">
        <f>IF($AI334="","",$AI334+ROW()/1000000)</f>
      </c>
      <c r="AK334">
        <f>IF(OR($A334="",$P334="Yes",N($AG334)=0),"",$AG334+ROW()/1000000)</f>
      </c>
      <c r="AL334" t="str">
        <f>IF($A334="","",INDEX(games!$J:$J,ROW())&amp;"")</f>
      </c>
      <c r="AM334">
        <f>IF($A334="","",SUMPRODUCT($AO334:$BD334,'Map Analysis'!$AP$2^{0,1,2,3,4,5,6,7,8,9,10,11,12,13,14,15}))</f>
      </c>
      <c r="AN334">
        <f>IF($A334="","",$AM334+ROW()/10000000)</f>
      </c>
      <c r="AO334">
        <f>IF($A334="","",COUNTIF($W$2:$W$2500,$A334))</f>
      </c>
      <c r="AP334">
        <f>IF($A334="","",SUMIFS($BF$2:$BF$2500,$W$2:$W$2500,$A334))</f>
      </c>
      <c r="AQ334">
        <f>IF($A334="","",SUMIFS($BG$2:$BG$2500,$W$2:$W$2500,$A334))</f>
      </c>
      <c r="AR334">
        <f>IF($A334="","",SUMIFS($BH$2:$BH$2500,$W$2:$W$2500,$A334))</f>
      </c>
      <c r="AS334">
        <f>IF($A334="","",SUMIFS($BI$2:$BI$2500,$W$2:$W$2500,$A334))</f>
      </c>
      <c r="AT334">
        <f>IF($A334="","",SUMIFS($BJ$2:$BJ$2500,$W$2:$W$2500,$A334))</f>
      </c>
      <c r="AU334">
        <f>IF($A334="","",SUMIFS($BK$2:$BK$2500,$W$2:$W$2500,$A334))</f>
      </c>
      <c r="AV334">
        <f>IF($A334="","",SUMIFS($BL$2:$BL$2500,$W$2:$W$2500,$A334))</f>
      </c>
      <c r="AW334">
        <f>IF($A334="","",SUMIFS($BM$2:$BM$2500,$W$2:$W$2500,$A334))</f>
      </c>
      <c r="AX334">
        <f>IF($A334="","",SUMIFS($BN$2:$BN$2500,$W$2:$W$2500,$A334))</f>
      </c>
      <c r="AY334">
        <f>IF($A334="","",SUMIFS($BO$2:$BO$2500,$W$2:$W$2500,$A334))</f>
      </c>
      <c r="AZ334">
        <f>IF($A334="","",SUMIFS($BP$2:$BP$2500,$W$2:$W$2500,$A334))</f>
      </c>
      <c r="BA334">
        <f>IF($A334="","",SUMIFS($BQ$2:$BQ$2500,$W$2:$W$2500,$A334))</f>
      </c>
      <c r="BB334">
        <f>IF($A334="","",SUMIFS($BR$2:$BR$2500,$W$2:$W$2500,$A334))</f>
      </c>
      <c r="BC334">
        <f>IF($A334="","",SUMIFS($BS$2:$BS$2500,$W$2:$W$2500,$A334))</f>
      </c>
      <c r="BD334">
        <f>IF($A334="","",SUMIFS($BT$2:$BT$2500,$W$2:$W$2500,$A334))</f>
      </c>
      <c r="BF334">
        <f>IF($Z334="","",INDEX($AO$2:$AO$2000,$Z334))</f>
      </c>
      <c r="BG334">
        <f>IF($Z334="","",INDEX($AP$2:$AP$2000,$Z334))</f>
      </c>
      <c r="BH334">
        <f>IF($Z334="","",INDEX($AQ$2:$AQ$2000,$Z334))</f>
      </c>
      <c r="BI334">
        <f>IF($Z334="","",INDEX($AR$2:$AR$2000,$Z334))</f>
      </c>
      <c r="BJ334">
        <f>IF($Z334="","",INDEX($AS$2:$AS$2000,$Z334))</f>
      </c>
      <c r="BK334">
        <f>IF($Z334="","",INDEX($AT$2:$AT$2000,$Z334))</f>
      </c>
      <c r="BL334">
        <f>IF($Z334="","",INDEX($AU$2:$AU$2000,$Z334))</f>
      </c>
      <c r="BM334">
        <f>IF($Z334="","",INDEX($AV$2:$AV$2000,$Z334))</f>
      </c>
      <c r="BN334">
        <f>IF($Z334="","",INDEX($AW$2:$AW$2000,$Z334))</f>
      </c>
      <c r="BO334">
        <f>IF($Z334="","",INDEX($AX$2:$AX$2000,$Z334))</f>
      </c>
      <c r="BP334">
        <f>IF($Z334="","",INDEX($AY$2:$AY$2000,$Z334))</f>
      </c>
      <c r="BQ334">
        <f>IF($Z334="","",INDEX($AZ$2:$AZ$2000,$Z334))</f>
      </c>
      <c r="BR334">
        <f>IF($Z334="","",INDEX($BA$2:$BA$2000,$Z334))</f>
      </c>
      <c r="BS334">
        <f>IF($Z334="","",INDEX($BB$2:$BB$2000,$Z334))</f>
      </c>
      <c r="BT334">
        <f>IF($Z334="","",INDEX($BC$2:$BC$2000,$Z334))</f>
      </c>
      <c r="BV334">
        <f>IF(OR($A334="",$P334&lt;&gt;"Yes",$AH334="Yes"),"",1+N($AG334))</f>
      </c>
      <c r="BW334">
        <f>IF($A334="","",COUNTIFS($W$2:$W$2500,$A334,$BZ$2:$BZ$2500,"Yes")+COUNTIFS($X$2:$X$2500,$A334,$BY$2:$BY$2500,"Yes"))</f>
      </c>
      <c r="BX334">
        <f>IF(OR($A334="",$P334="Yes"),"",IF(N($BW334)=0,0,1+SUMIFS($CB$2:$CB$2500,$W$2:$W$2500,$A334)+SUMIFS($CA$2:$CA$2500,$X$2:$X$2500,$A334)))</f>
      </c>
      <c r="BY334" t="str">
        <f>IF($Y334="","",INDEX($AH$2:$AH$2000,$Y334)&amp;"")</f>
      </c>
      <c r="BZ334" t="str">
        <f>IF($Z334="","",INDEX($AH$2:$AH$2000,$Z334)&amp;"")</f>
      </c>
      <c r="CA334">
        <f>IF($Y334="","",INDEX($BV$2:$BV$2000,$Y334))</f>
      </c>
      <c r="CB334">
        <f>IF($Z334="","",INDEX($BV$2:$BV$2000,$Z334))</f>
      </c>
    </row>
    <row r="335">
      <c r="A335" t="str">
        <f>IF(TRIM(INDEX(games!$A:$A,ROW()))="","",TRIM(INDEX(games!$A:$A,ROW())))</f>
      </c>
      <c r="B335">
        <f>IF(OR($A335="",INDEX(games!$B:$B,ROW())=""),"",INDEX(games!$B:$B,ROW()))</f>
      </c>
      <c r="C335" t="str">
        <f>IF(OR($A335="",INDEX(games!$C:$C,ROW())=""),"",INDEX(games!$C:$C,ROW()))</f>
      </c>
      <c r="D335">
        <f>IF($A335="","",COUNTIF($W$2:$W$2500,$A335)+COUNTIF($X$2:$X$2500,$A335))</f>
      </c>
      <c r="E335">
        <f>IF($A335="","",IFERROR(MATCH($C335,$R$2:$R$5,0),0))</f>
      </c>
      <c r="F335">
        <f>IF($A335="","",MOD(ROW(),34))</f>
      </c>
      <c r="G335">
        <f>IF($A335="",NA(),IF($C335="Action",$B335,NA()))</f>
      </c>
      <c r="H335">
        <f>IF($A335="",NA(),IF($C335="Action",1+$F335*0.023,NA()))</f>
      </c>
      <c r="I335">
        <f>IF($A335="",NA(),IF($C335="Strategy",$B335,NA()))</f>
      </c>
      <c r="J335">
        <f>IF($A335="",NA(),IF($C335="Strategy",2+$F335*0.023,NA()))</f>
      </c>
      <c r="K335">
        <f>IF($A335="",NA(),IF($C335="Deckbuilder",$B335,NA()))</f>
      </c>
      <c r="L335">
        <f>IF($A335="",NA(),IF($C335="Deckbuilder",3+$F335*0.023,NA()))</f>
      </c>
      <c r="M335">
        <f>IF($A335="",NA(),IF($C335="Traditional",$B335,NA()))</f>
      </c>
      <c r="N335">
        <f>IF($A335="",NA(),IF($C335="Traditional",4+$F335*0.023,NA()))</f>
      </c>
      <c r="O335">
        <f>IF($A335="","",$D335+ROW()/1000000)</f>
      </c>
      <c r="P335" t="str">
        <f>IF(OR($A335="",INDEX(games!$H:$H,ROW())=""),"",INDEX(games!$H:$H,ROW()))</f>
      </c>
      <c r="Q335">
        <f>IF(OR($A335="",$P335&lt;&gt;"Yes"),"",$D335+ROW()/1000000)</f>
      </c>
      <c r="T335">
        <f>IF($Y335="","",INDEX($B$2:$B$2000,$Y335))</f>
      </c>
      <c r="U335">
        <f>IF($Z335="","",INDEX($B$2:$B$2000,$Z335))</f>
      </c>
      <c r="V335">
        <f>IF(OR($T335="",$U335=""),"",$U335-$T335)</f>
      </c>
      <c r="W335" t="str">
        <f>IF(TRIM(INDEX(connections!$A:$A,ROW()))="","",TRIM(INDEX(connections!$A:$A,ROW())))</f>
      </c>
      <c r="X335" t="str">
        <f>IF($W335="","",TRIM(INDEX(connections!$B:$B,ROW())))</f>
      </c>
      <c r="Y335">
        <f>IF($W335="","",IFERROR(MATCH($W335,$A$2:$A$2000,0),""))</f>
      </c>
      <c r="Z335">
        <f>IF($X335="","",IFERROR(MATCH($X335,$A$2:$A$2000,0),""))</f>
      </c>
      <c r="AA335" t="str">
        <f>IF($Y335="","",INDEX($P$2:$P$2000,$Y335))</f>
      </c>
      <c r="AB335" t="str">
        <f>IF($Z335="","",INDEX($P$2:$P$2000,$Z335))</f>
      </c>
      <c r="AC335">
        <f>IF(AND($AA335="Yes",$AB335="Yes"),1,"")</f>
      </c>
      <c r="AD335">
        <f>IF(OR($Y335="",$Z335=""),"",IF(INDEX($C$2:$C$2000,$Y335)=INDEX($C$2:$C$2000,$Z335),0,1))</f>
      </c>
      <c r="AE335">
        <f>IF($AC335&lt;&gt;1,"",IF(AND(INDEX($AG$2:$AG$2000,$Y335)=1,INDEX($AG$2:$AG$2000,$Z335)=1),1,""))</f>
      </c>
      <c r="AG335">
        <f>IF($A335="","",COUNTIFS($W$2:$W$2500,$A335,$AB$2:$AB$2500,"Yes")+COUNTIFS($X$2:$X$2500,$A335,$AA$2:$AA$2500,"Yes"))</f>
      </c>
      <c r="AH335" t="str">
        <f>IF(OR($P335&lt;&gt;"Yes",N($AG335)=0),"",IF(AND($AG335=1,COUNTIFS($W$2:$W$2500,$A335,$AE$2:$AE$2500,1)+COUNTIFS($X$2:$X$2500,$A335,$AE$2:$AE$2500,1)&gt;0),"","Yes"))</f>
      </c>
      <c r="AI335">
        <f>IF($AH335="Yes",$AG335,"")</f>
      </c>
      <c r="AJ335">
        <f>IF($AI335="","",$AI335+ROW()/1000000)</f>
      </c>
      <c r="AK335">
        <f>IF(OR($A335="",$P335="Yes",N($AG335)=0),"",$AG335+ROW()/1000000)</f>
      </c>
      <c r="AL335" t="str">
        <f>IF($A335="","",INDEX(games!$J:$J,ROW())&amp;"")</f>
      </c>
      <c r="AM335">
        <f>IF($A335="","",SUMPRODUCT($AO335:$BD335,'Map Analysis'!$AP$2^{0,1,2,3,4,5,6,7,8,9,10,11,12,13,14,15}))</f>
      </c>
      <c r="AN335">
        <f>IF($A335="","",$AM335+ROW()/10000000)</f>
      </c>
      <c r="AO335">
        <f>IF($A335="","",COUNTIF($W$2:$W$2500,$A335))</f>
      </c>
      <c r="AP335">
        <f>IF($A335="","",SUMIFS($BF$2:$BF$2500,$W$2:$W$2500,$A335))</f>
      </c>
      <c r="AQ335">
        <f>IF($A335="","",SUMIFS($BG$2:$BG$2500,$W$2:$W$2500,$A335))</f>
      </c>
      <c r="AR335">
        <f>IF($A335="","",SUMIFS($BH$2:$BH$2500,$W$2:$W$2500,$A335))</f>
      </c>
      <c r="AS335">
        <f>IF($A335="","",SUMIFS($BI$2:$BI$2500,$W$2:$W$2500,$A335))</f>
      </c>
      <c r="AT335">
        <f>IF($A335="","",SUMIFS($BJ$2:$BJ$2500,$W$2:$W$2500,$A335))</f>
      </c>
      <c r="AU335">
        <f>IF($A335="","",SUMIFS($BK$2:$BK$2500,$W$2:$W$2500,$A335))</f>
      </c>
      <c r="AV335">
        <f>IF($A335="","",SUMIFS($BL$2:$BL$2500,$W$2:$W$2500,$A335))</f>
      </c>
      <c r="AW335">
        <f>IF($A335="","",SUMIFS($BM$2:$BM$2500,$W$2:$W$2500,$A335))</f>
      </c>
      <c r="AX335">
        <f>IF($A335="","",SUMIFS($BN$2:$BN$2500,$W$2:$W$2500,$A335))</f>
      </c>
      <c r="AY335">
        <f>IF($A335="","",SUMIFS($BO$2:$BO$2500,$W$2:$W$2500,$A335))</f>
      </c>
      <c r="AZ335">
        <f>IF($A335="","",SUMIFS($BP$2:$BP$2500,$W$2:$W$2500,$A335))</f>
      </c>
      <c r="BA335">
        <f>IF($A335="","",SUMIFS($BQ$2:$BQ$2500,$W$2:$W$2500,$A335))</f>
      </c>
      <c r="BB335">
        <f>IF($A335="","",SUMIFS($BR$2:$BR$2500,$W$2:$W$2500,$A335))</f>
      </c>
      <c r="BC335">
        <f>IF($A335="","",SUMIFS($BS$2:$BS$2500,$W$2:$W$2500,$A335))</f>
      </c>
      <c r="BD335">
        <f>IF($A335="","",SUMIFS($BT$2:$BT$2500,$W$2:$W$2500,$A335))</f>
      </c>
      <c r="BF335">
        <f>IF($Z335="","",INDEX($AO$2:$AO$2000,$Z335))</f>
      </c>
      <c r="BG335">
        <f>IF($Z335="","",INDEX($AP$2:$AP$2000,$Z335))</f>
      </c>
      <c r="BH335">
        <f>IF($Z335="","",INDEX($AQ$2:$AQ$2000,$Z335))</f>
      </c>
      <c r="BI335">
        <f>IF($Z335="","",INDEX($AR$2:$AR$2000,$Z335))</f>
      </c>
      <c r="BJ335">
        <f>IF($Z335="","",INDEX($AS$2:$AS$2000,$Z335))</f>
      </c>
      <c r="BK335">
        <f>IF($Z335="","",INDEX($AT$2:$AT$2000,$Z335))</f>
      </c>
      <c r="BL335">
        <f>IF($Z335="","",INDEX($AU$2:$AU$2000,$Z335))</f>
      </c>
      <c r="BM335">
        <f>IF($Z335="","",INDEX($AV$2:$AV$2000,$Z335))</f>
      </c>
      <c r="BN335">
        <f>IF($Z335="","",INDEX($AW$2:$AW$2000,$Z335))</f>
      </c>
      <c r="BO335">
        <f>IF($Z335="","",INDEX($AX$2:$AX$2000,$Z335))</f>
      </c>
      <c r="BP335">
        <f>IF($Z335="","",INDEX($AY$2:$AY$2000,$Z335))</f>
      </c>
      <c r="BQ335">
        <f>IF($Z335="","",INDEX($AZ$2:$AZ$2000,$Z335))</f>
      </c>
      <c r="BR335">
        <f>IF($Z335="","",INDEX($BA$2:$BA$2000,$Z335))</f>
      </c>
      <c r="BS335">
        <f>IF($Z335="","",INDEX($BB$2:$BB$2000,$Z335))</f>
      </c>
      <c r="BT335">
        <f>IF($Z335="","",INDEX($BC$2:$BC$2000,$Z335))</f>
      </c>
      <c r="BV335">
        <f>IF(OR($A335="",$P335&lt;&gt;"Yes",$AH335="Yes"),"",1+N($AG335))</f>
      </c>
      <c r="BW335">
        <f>IF($A335="","",COUNTIFS($W$2:$W$2500,$A335,$BZ$2:$BZ$2500,"Yes")+COUNTIFS($X$2:$X$2500,$A335,$BY$2:$BY$2500,"Yes"))</f>
      </c>
      <c r="BX335">
        <f>IF(OR($A335="",$P335="Yes"),"",IF(N($BW335)=0,0,1+SUMIFS($CB$2:$CB$2500,$W$2:$W$2500,$A335)+SUMIFS($CA$2:$CA$2500,$X$2:$X$2500,$A335)))</f>
      </c>
      <c r="BY335" t="str">
        <f>IF($Y335="","",INDEX($AH$2:$AH$2000,$Y335)&amp;"")</f>
      </c>
      <c r="BZ335" t="str">
        <f>IF($Z335="","",INDEX($AH$2:$AH$2000,$Z335)&amp;"")</f>
      </c>
      <c r="CA335">
        <f>IF($Y335="","",INDEX($BV$2:$BV$2000,$Y335))</f>
      </c>
      <c r="CB335">
        <f>IF($Z335="","",INDEX($BV$2:$BV$2000,$Z335))</f>
      </c>
    </row>
    <row r="336">
      <c r="A336" t="str">
        <f>IF(TRIM(INDEX(games!$A:$A,ROW()))="","",TRIM(INDEX(games!$A:$A,ROW())))</f>
      </c>
      <c r="B336">
        <f>IF(OR($A336="",INDEX(games!$B:$B,ROW())=""),"",INDEX(games!$B:$B,ROW()))</f>
      </c>
      <c r="C336" t="str">
        <f>IF(OR($A336="",INDEX(games!$C:$C,ROW())=""),"",INDEX(games!$C:$C,ROW()))</f>
      </c>
      <c r="D336">
        <f>IF($A336="","",COUNTIF($W$2:$W$2500,$A336)+COUNTIF($X$2:$X$2500,$A336))</f>
      </c>
      <c r="E336">
        <f>IF($A336="","",IFERROR(MATCH($C336,$R$2:$R$5,0),0))</f>
      </c>
      <c r="F336">
        <f>IF($A336="","",MOD(ROW(),34))</f>
      </c>
      <c r="G336">
        <f>IF($A336="",NA(),IF($C336="Action",$B336,NA()))</f>
      </c>
      <c r="H336">
        <f>IF($A336="",NA(),IF($C336="Action",1+$F336*0.023,NA()))</f>
      </c>
      <c r="I336">
        <f>IF($A336="",NA(),IF($C336="Strategy",$B336,NA()))</f>
      </c>
      <c r="J336">
        <f>IF($A336="",NA(),IF($C336="Strategy",2+$F336*0.023,NA()))</f>
      </c>
      <c r="K336">
        <f>IF($A336="",NA(),IF($C336="Deckbuilder",$B336,NA()))</f>
      </c>
      <c r="L336">
        <f>IF($A336="",NA(),IF($C336="Deckbuilder",3+$F336*0.023,NA()))</f>
      </c>
      <c r="M336">
        <f>IF($A336="",NA(),IF($C336="Traditional",$B336,NA()))</f>
      </c>
      <c r="N336">
        <f>IF($A336="",NA(),IF($C336="Traditional",4+$F336*0.023,NA()))</f>
      </c>
      <c r="O336">
        <f>IF($A336="","",$D336+ROW()/1000000)</f>
      </c>
      <c r="P336" t="str">
        <f>IF(OR($A336="",INDEX(games!$H:$H,ROW())=""),"",INDEX(games!$H:$H,ROW()))</f>
      </c>
      <c r="Q336">
        <f>IF(OR($A336="",$P336&lt;&gt;"Yes"),"",$D336+ROW()/1000000)</f>
      </c>
      <c r="T336">
        <f>IF($Y336="","",INDEX($B$2:$B$2000,$Y336))</f>
      </c>
      <c r="U336">
        <f>IF($Z336="","",INDEX($B$2:$B$2000,$Z336))</f>
      </c>
      <c r="V336">
        <f>IF(OR($T336="",$U336=""),"",$U336-$T336)</f>
      </c>
      <c r="W336" t="str">
        <f>IF(TRIM(INDEX(connections!$A:$A,ROW()))="","",TRIM(INDEX(connections!$A:$A,ROW())))</f>
      </c>
      <c r="X336" t="str">
        <f>IF($W336="","",TRIM(INDEX(connections!$B:$B,ROW())))</f>
      </c>
      <c r="Y336">
        <f>IF($W336="","",IFERROR(MATCH($W336,$A$2:$A$2000,0),""))</f>
      </c>
      <c r="Z336">
        <f>IF($X336="","",IFERROR(MATCH($X336,$A$2:$A$2000,0),""))</f>
      </c>
      <c r="AA336" t="str">
        <f>IF($Y336="","",INDEX($P$2:$P$2000,$Y336))</f>
      </c>
      <c r="AB336" t="str">
        <f>IF($Z336="","",INDEX($P$2:$P$2000,$Z336))</f>
      </c>
      <c r="AC336">
        <f>IF(AND($AA336="Yes",$AB336="Yes"),1,"")</f>
      </c>
      <c r="AD336">
        <f>IF(OR($Y336="",$Z336=""),"",IF(INDEX($C$2:$C$2000,$Y336)=INDEX($C$2:$C$2000,$Z336),0,1))</f>
      </c>
      <c r="AE336">
        <f>IF($AC336&lt;&gt;1,"",IF(AND(INDEX($AG$2:$AG$2000,$Y336)=1,INDEX($AG$2:$AG$2000,$Z336)=1),1,""))</f>
      </c>
      <c r="AG336">
        <f>IF($A336="","",COUNTIFS($W$2:$W$2500,$A336,$AB$2:$AB$2500,"Yes")+COUNTIFS($X$2:$X$2500,$A336,$AA$2:$AA$2500,"Yes"))</f>
      </c>
      <c r="AH336" t="str">
        <f>IF(OR($P336&lt;&gt;"Yes",N($AG336)=0),"",IF(AND($AG336=1,COUNTIFS($W$2:$W$2500,$A336,$AE$2:$AE$2500,1)+COUNTIFS($X$2:$X$2500,$A336,$AE$2:$AE$2500,1)&gt;0),"","Yes"))</f>
      </c>
      <c r="AI336">
        <f>IF($AH336="Yes",$AG336,"")</f>
      </c>
      <c r="AJ336">
        <f>IF($AI336="","",$AI336+ROW()/1000000)</f>
      </c>
      <c r="AK336">
        <f>IF(OR($A336="",$P336="Yes",N($AG336)=0),"",$AG336+ROW()/1000000)</f>
      </c>
      <c r="AL336" t="str">
        <f>IF($A336="","",INDEX(games!$J:$J,ROW())&amp;"")</f>
      </c>
      <c r="AM336">
        <f>IF($A336="","",SUMPRODUCT($AO336:$BD336,'Map Analysis'!$AP$2^{0,1,2,3,4,5,6,7,8,9,10,11,12,13,14,15}))</f>
      </c>
      <c r="AN336">
        <f>IF($A336="","",$AM336+ROW()/10000000)</f>
      </c>
      <c r="AO336">
        <f>IF($A336="","",COUNTIF($W$2:$W$2500,$A336))</f>
      </c>
      <c r="AP336">
        <f>IF($A336="","",SUMIFS($BF$2:$BF$2500,$W$2:$W$2500,$A336))</f>
      </c>
      <c r="AQ336">
        <f>IF($A336="","",SUMIFS($BG$2:$BG$2500,$W$2:$W$2500,$A336))</f>
      </c>
      <c r="AR336">
        <f>IF($A336="","",SUMIFS($BH$2:$BH$2500,$W$2:$W$2500,$A336))</f>
      </c>
      <c r="AS336">
        <f>IF($A336="","",SUMIFS($BI$2:$BI$2500,$W$2:$W$2500,$A336))</f>
      </c>
      <c r="AT336">
        <f>IF($A336="","",SUMIFS($BJ$2:$BJ$2500,$W$2:$W$2500,$A336))</f>
      </c>
      <c r="AU336">
        <f>IF($A336="","",SUMIFS($BK$2:$BK$2500,$W$2:$W$2500,$A336))</f>
      </c>
      <c r="AV336">
        <f>IF($A336="","",SUMIFS($BL$2:$BL$2500,$W$2:$W$2500,$A336))</f>
      </c>
      <c r="AW336">
        <f>IF($A336="","",SUMIFS($BM$2:$BM$2500,$W$2:$W$2500,$A336))</f>
      </c>
      <c r="AX336">
        <f>IF($A336="","",SUMIFS($BN$2:$BN$2500,$W$2:$W$2500,$A336))</f>
      </c>
      <c r="AY336">
        <f>IF($A336="","",SUMIFS($BO$2:$BO$2500,$W$2:$W$2500,$A336))</f>
      </c>
      <c r="AZ336">
        <f>IF($A336="","",SUMIFS($BP$2:$BP$2500,$W$2:$W$2500,$A336))</f>
      </c>
      <c r="BA336">
        <f>IF($A336="","",SUMIFS($BQ$2:$BQ$2500,$W$2:$W$2500,$A336))</f>
      </c>
      <c r="BB336">
        <f>IF($A336="","",SUMIFS($BR$2:$BR$2500,$W$2:$W$2500,$A336))</f>
      </c>
      <c r="BC336">
        <f>IF($A336="","",SUMIFS($BS$2:$BS$2500,$W$2:$W$2500,$A336))</f>
      </c>
      <c r="BD336">
        <f>IF($A336="","",SUMIFS($BT$2:$BT$2500,$W$2:$W$2500,$A336))</f>
      </c>
      <c r="BF336">
        <f>IF($Z336="","",INDEX($AO$2:$AO$2000,$Z336))</f>
      </c>
      <c r="BG336">
        <f>IF($Z336="","",INDEX($AP$2:$AP$2000,$Z336))</f>
      </c>
      <c r="BH336">
        <f>IF($Z336="","",INDEX($AQ$2:$AQ$2000,$Z336))</f>
      </c>
      <c r="BI336">
        <f>IF($Z336="","",INDEX($AR$2:$AR$2000,$Z336))</f>
      </c>
      <c r="BJ336">
        <f>IF($Z336="","",INDEX($AS$2:$AS$2000,$Z336))</f>
      </c>
      <c r="BK336">
        <f>IF($Z336="","",INDEX($AT$2:$AT$2000,$Z336))</f>
      </c>
      <c r="BL336">
        <f>IF($Z336="","",INDEX($AU$2:$AU$2000,$Z336))</f>
      </c>
      <c r="BM336">
        <f>IF($Z336="","",INDEX($AV$2:$AV$2000,$Z336))</f>
      </c>
      <c r="BN336">
        <f>IF($Z336="","",INDEX($AW$2:$AW$2000,$Z336))</f>
      </c>
      <c r="BO336">
        <f>IF($Z336="","",INDEX($AX$2:$AX$2000,$Z336))</f>
      </c>
      <c r="BP336">
        <f>IF($Z336="","",INDEX($AY$2:$AY$2000,$Z336))</f>
      </c>
      <c r="BQ336">
        <f>IF($Z336="","",INDEX($AZ$2:$AZ$2000,$Z336))</f>
      </c>
      <c r="BR336">
        <f>IF($Z336="","",INDEX($BA$2:$BA$2000,$Z336))</f>
      </c>
      <c r="BS336">
        <f>IF($Z336="","",INDEX($BB$2:$BB$2000,$Z336))</f>
      </c>
      <c r="BT336">
        <f>IF($Z336="","",INDEX($BC$2:$BC$2000,$Z336))</f>
      </c>
      <c r="BV336">
        <f>IF(OR($A336="",$P336&lt;&gt;"Yes",$AH336="Yes"),"",1+N($AG336))</f>
      </c>
      <c r="BW336">
        <f>IF($A336="","",COUNTIFS($W$2:$W$2500,$A336,$BZ$2:$BZ$2500,"Yes")+COUNTIFS($X$2:$X$2500,$A336,$BY$2:$BY$2500,"Yes"))</f>
      </c>
      <c r="BX336">
        <f>IF(OR($A336="",$P336="Yes"),"",IF(N($BW336)=0,0,1+SUMIFS($CB$2:$CB$2500,$W$2:$W$2500,$A336)+SUMIFS($CA$2:$CA$2500,$X$2:$X$2500,$A336)))</f>
      </c>
      <c r="BY336" t="str">
        <f>IF($Y336="","",INDEX($AH$2:$AH$2000,$Y336)&amp;"")</f>
      </c>
      <c r="BZ336" t="str">
        <f>IF($Z336="","",INDEX($AH$2:$AH$2000,$Z336)&amp;"")</f>
      </c>
      <c r="CA336">
        <f>IF($Y336="","",INDEX($BV$2:$BV$2000,$Y336))</f>
      </c>
      <c r="CB336">
        <f>IF($Z336="","",INDEX($BV$2:$BV$2000,$Z336))</f>
      </c>
    </row>
    <row r="337">
      <c r="A337" t="str">
        <f>IF(TRIM(INDEX(games!$A:$A,ROW()))="","",TRIM(INDEX(games!$A:$A,ROW())))</f>
      </c>
      <c r="B337">
        <f>IF(OR($A337="",INDEX(games!$B:$B,ROW())=""),"",INDEX(games!$B:$B,ROW()))</f>
      </c>
      <c r="C337" t="str">
        <f>IF(OR($A337="",INDEX(games!$C:$C,ROW())=""),"",INDEX(games!$C:$C,ROW()))</f>
      </c>
      <c r="D337">
        <f>IF($A337="","",COUNTIF($W$2:$W$2500,$A337)+COUNTIF($X$2:$X$2500,$A337))</f>
      </c>
      <c r="E337">
        <f>IF($A337="","",IFERROR(MATCH($C337,$R$2:$R$5,0),0))</f>
      </c>
      <c r="F337">
        <f>IF($A337="","",MOD(ROW(),34))</f>
      </c>
      <c r="G337">
        <f>IF($A337="",NA(),IF($C337="Action",$B337,NA()))</f>
      </c>
      <c r="H337">
        <f>IF($A337="",NA(),IF($C337="Action",1+$F337*0.023,NA()))</f>
      </c>
      <c r="I337">
        <f>IF($A337="",NA(),IF($C337="Strategy",$B337,NA()))</f>
      </c>
      <c r="J337">
        <f>IF($A337="",NA(),IF($C337="Strategy",2+$F337*0.023,NA()))</f>
      </c>
      <c r="K337">
        <f>IF($A337="",NA(),IF($C337="Deckbuilder",$B337,NA()))</f>
      </c>
      <c r="L337">
        <f>IF($A337="",NA(),IF($C337="Deckbuilder",3+$F337*0.023,NA()))</f>
      </c>
      <c r="M337">
        <f>IF($A337="",NA(),IF($C337="Traditional",$B337,NA()))</f>
      </c>
      <c r="N337">
        <f>IF($A337="",NA(),IF($C337="Traditional",4+$F337*0.023,NA()))</f>
      </c>
      <c r="O337">
        <f>IF($A337="","",$D337+ROW()/1000000)</f>
      </c>
      <c r="P337" t="str">
        <f>IF(OR($A337="",INDEX(games!$H:$H,ROW())=""),"",INDEX(games!$H:$H,ROW()))</f>
      </c>
      <c r="Q337">
        <f>IF(OR($A337="",$P337&lt;&gt;"Yes"),"",$D337+ROW()/1000000)</f>
      </c>
      <c r="T337">
        <f>IF($Y337="","",INDEX($B$2:$B$2000,$Y337))</f>
      </c>
      <c r="U337">
        <f>IF($Z337="","",INDEX($B$2:$B$2000,$Z337))</f>
      </c>
      <c r="V337">
        <f>IF(OR($T337="",$U337=""),"",$U337-$T337)</f>
      </c>
      <c r="W337" t="str">
        <f>IF(TRIM(INDEX(connections!$A:$A,ROW()))="","",TRIM(INDEX(connections!$A:$A,ROW())))</f>
      </c>
      <c r="X337" t="str">
        <f>IF($W337="","",TRIM(INDEX(connections!$B:$B,ROW())))</f>
      </c>
      <c r="Y337">
        <f>IF($W337="","",IFERROR(MATCH($W337,$A$2:$A$2000,0),""))</f>
      </c>
      <c r="Z337">
        <f>IF($X337="","",IFERROR(MATCH($X337,$A$2:$A$2000,0),""))</f>
      </c>
      <c r="AA337" t="str">
        <f>IF($Y337="","",INDEX($P$2:$P$2000,$Y337))</f>
      </c>
      <c r="AB337" t="str">
        <f>IF($Z337="","",INDEX($P$2:$P$2000,$Z337))</f>
      </c>
      <c r="AC337">
        <f>IF(AND($AA337="Yes",$AB337="Yes"),1,"")</f>
      </c>
      <c r="AD337">
        <f>IF(OR($Y337="",$Z337=""),"",IF(INDEX($C$2:$C$2000,$Y337)=INDEX($C$2:$C$2000,$Z337),0,1))</f>
      </c>
      <c r="AE337">
        <f>IF($AC337&lt;&gt;1,"",IF(AND(INDEX($AG$2:$AG$2000,$Y337)=1,INDEX($AG$2:$AG$2000,$Z337)=1),1,""))</f>
      </c>
      <c r="AG337">
        <f>IF($A337="","",COUNTIFS($W$2:$W$2500,$A337,$AB$2:$AB$2500,"Yes")+COUNTIFS($X$2:$X$2500,$A337,$AA$2:$AA$2500,"Yes"))</f>
      </c>
      <c r="AH337" t="str">
        <f>IF(OR($P337&lt;&gt;"Yes",N($AG337)=0),"",IF(AND($AG337=1,COUNTIFS($W$2:$W$2500,$A337,$AE$2:$AE$2500,1)+COUNTIFS($X$2:$X$2500,$A337,$AE$2:$AE$2500,1)&gt;0),"","Yes"))</f>
      </c>
      <c r="AI337">
        <f>IF($AH337="Yes",$AG337,"")</f>
      </c>
      <c r="AJ337">
        <f>IF($AI337="","",$AI337+ROW()/1000000)</f>
      </c>
      <c r="AK337">
        <f>IF(OR($A337="",$P337="Yes",N($AG337)=0),"",$AG337+ROW()/1000000)</f>
      </c>
      <c r="AL337" t="str">
        <f>IF($A337="","",INDEX(games!$J:$J,ROW())&amp;"")</f>
      </c>
      <c r="AM337">
        <f>IF($A337="","",SUMPRODUCT($AO337:$BD337,'Map Analysis'!$AP$2^{0,1,2,3,4,5,6,7,8,9,10,11,12,13,14,15}))</f>
      </c>
      <c r="AN337">
        <f>IF($A337="","",$AM337+ROW()/10000000)</f>
      </c>
      <c r="AO337">
        <f>IF($A337="","",COUNTIF($W$2:$W$2500,$A337))</f>
      </c>
      <c r="AP337">
        <f>IF($A337="","",SUMIFS($BF$2:$BF$2500,$W$2:$W$2500,$A337))</f>
      </c>
      <c r="AQ337">
        <f>IF($A337="","",SUMIFS($BG$2:$BG$2500,$W$2:$W$2500,$A337))</f>
      </c>
      <c r="AR337">
        <f>IF($A337="","",SUMIFS($BH$2:$BH$2500,$W$2:$W$2500,$A337))</f>
      </c>
      <c r="AS337">
        <f>IF($A337="","",SUMIFS($BI$2:$BI$2500,$W$2:$W$2500,$A337))</f>
      </c>
      <c r="AT337">
        <f>IF($A337="","",SUMIFS($BJ$2:$BJ$2500,$W$2:$W$2500,$A337))</f>
      </c>
      <c r="AU337">
        <f>IF($A337="","",SUMIFS($BK$2:$BK$2500,$W$2:$W$2500,$A337))</f>
      </c>
      <c r="AV337">
        <f>IF($A337="","",SUMIFS($BL$2:$BL$2500,$W$2:$W$2500,$A337))</f>
      </c>
      <c r="AW337">
        <f>IF($A337="","",SUMIFS($BM$2:$BM$2500,$W$2:$W$2500,$A337))</f>
      </c>
      <c r="AX337">
        <f>IF($A337="","",SUMIFS($BN$2:$BN$2500,$W$2:$W$2500,$A337))</f>
      </c>
      <c r="AY337">
        <f>IF($A337="","",SUMIFS($BO$2:$BO$2500,$W$2:$W$2500,$A337))</f>
      </c>
      <c r="AZ337">
        <f>IF($A337="","",SUMIFS($BP$2:$BP$2500,$W$2:$W$2500,$A337))</f>
      </c>
      <c r="BA337">
        <f>IF($A337="","",SUMIFS($BQ$2:$BQ$2500,$W$2:$W$2500,$A337))</f>
      </c>
      <c r="BB337">
        <f>IF($A337="","",SUMIFS($BR$2:$BR$2500,$W$2:$W$2500,$A337))</f>
      </c>
      <c r="BC337">
        <f>IF($A337="","",SUMIFS($BS$2:$BS$2500,$W$2:$W$2500,$A337))</f>
      </c>
      <c r="BD337">
        <f>IF($A337="","",SUMIFS($BT$2:$BT$2500,$W$2:$W$2500,$A337))</f>
      </c>
      <c r="BF337">
        <f>IF($Z337="","",INDEX($AO$2:$AO$2000,$Z337))</f>
      </c>
      <c r="BG337">
        <f>IF($Z337="","",INDEX($AP$2:$AP$2000,$Z337))</f>
      </c>
      <c r="BH337">
        <f>IF($Z337="","",INDEX($AQ$2:$AQ$2000,$Z337))</f>
      </c>
      <c r="BI337">
        <f>IF($Z337="","",INDEX($AR$2:$AR$2000,$Z337))</f>
      </c>
      <c r="BJ337">
        <f>IF($Z337="","",INDEX($AS$2:$AS$2000,$Z337))</f>
      </c>
      <c r="BK337">
        <f>IF($Z337="","",INDEX($AT$2:$AT$2000,$Z337))</f>
      </c>
      <c r="BL337">
        <f>IF($Z337="","",INDEX($AU$2:$AU$2000,$Z337))</f>
      </c>
      <c r="BM337">
        <f>IF($Z337="","",INDEX($AV$2:$AV$2000,$Z337))</f>
      </c>
      <c r="BN337">
        <f>IF($Z337="","",INDEX($AW$2:$AW$2000,$Z337))</f>
      </c>
      <c r="BO337">
        <f>IF($Z337="","",INDEX($AX$2:$AX$2000,$Z337))</f>
      </c>
      <c r="BP337">
        <f>IF($Z337="","",INDEX($AY$2:$AY$2000,$Z337))</f>
      </c>
      <c r="BQ337">
        <f>IF($Z337="","",INDEX($AZ$2:$AZ$2000,$Z337))</f>
      </c>
      <c r="BR337">
        <f>IF($Z337="","",INDEX($BA$2:$BA$2000,$Z337))</f>
      </c>
      <c r="BS337">
        <f>IF($Z337="","",INDEX($BB$2:$BB$2000,$Z337))</f>
      </c>
      <c r="BT337">
        <f>IF($Z337="","",INDEX($BC$2:$BC$2000,$Z337))</f>
      </c>
      <c r="BV337">
        <f>IF(OR($A337="",$P337&lt;&gt;"Yes",$AH337="Yes"),"",1+N($AG337))</f>
      </c>
      <c r="BW337">
        <f>IF($A337="","",COUNTIFS($W$2:$W$2500,$A337,$BZ$2:$BZ$2500,"Yes")+COUNTIFS($X$2:$X$2500,$A337,$BY$2:$BY$2500,"Yes"))</f>
      </c>
      <c r="BX337">
        <f>IF(OR($A337="",$P337="Yes"),"",IF(N($BW337)=0,0,1+SUMIFS($CB$2:$CB$2500,$W$2:$W$2500,$A337)+SUMIFS($CA$2:$CA$2500,$X$2:$X$2500,$A337)))</f>
      </c>
      <c r="BY337" t="str">
        <f>IF($Y337="","",INDEX($AH$2:$AH$2000,$Y337)&amp;"")</f>
      </c>
      <c r="BZ337" t="str">
        <f>IF($Z337="","",INDEX($AH$2:$AH$2000,$Z337)&amp;"")</f>
      </c>
      <c r="CA337">
        <f>IF($Y337="","",INDEX($BV$2:$BV$2000,$Y337))</f>
      </c>
      <c r="CB337">
        <f>IF($Z337="","",INDEX($BV$2:$BV$2000,$Z337))</f>
      </c>
    </row>
    <row r="338">
      <c r="A338" t="str">
        <f>IF(TRIM(INDEX(games!$A:$A,ROW()))="","",TRIM(INDEX(games!$A:$A,ROW())))</f>
      </c>
      <c r="B338">
        <f>IF(OR($A338="",INDEX(games!$B:$B,ROW())=""),"",INDEX(games!$B:$B,ROW()))</f>
      </c>
      <c r="C338" t="str">
        <f>IF(OR($A338="",INDEX(games!$C:$C,ROW())=""),"",INDEX(games!$C:$C,ROW()))</f>
      </c>
      <c r="D338">
        <f>IF($A338="","",COUNTIF($W$2:$W$2500,$A338)+COUNTIF($X$2:$X$2500,$A338))</f>
      </c>
      <c r="E338">
        <f>IF($A338="","",IFERROR(MATCH($C338,$R$2:$R$5,0),0))</f>
      </c>
      <c r="F338">
        <f>IF($A338="","",MOD(ROW(),34))</f>
      </c>
      <c r="G338">
        <f>IF($A338="",NA(),IF($C338="Action",$B338,NA()))</f>
      </c>
      <c r="H338">
        <f>IF($A338="",NA(),IF($C338="Action",1+$F338*0.023,NA()))</f>
      </c>
      <c r="I338">
        <f>IF($A338="",NA(),IF($C338="Strategy",$B338,NA()))</f>
      </c>
      <c r="J338">
        <f>IF($A338="",NA(),IF($C338="Strategy",2+$F338*0.023,NA()))</f>
      </c>
      <c r="K338">
        <f>IF($A338="",NA(),IF($C338="Deckbuilder",$B338,NA()))</f>
      </c>
      <c r="L338">
        <f>IF($A338="",NA(),IF($C338="Deckbuilder",3+$F338*0.023,NA()))</f>
      </c>
      <c r="M338">
        <f>IF($A338="",NA(),IF($C338="Traditional",$B338,NA()))</f>
      </c>
      <c r="N338">
        <f>IF($A338="",NA(),IF($C338="Traditional",4+$F338*0.023,NA()))</f>
      </c>
      <c r="O338">
        <f>IF($A338="","",$D338+ROW()/1000000)</f>
      </c>
      <c r="P338" t="str">
        <f>IF(OR($A338="",INDEX(games!$H:$H,ROW())=""),"",INDEX(games!$H:$H,ROW()))</f>
      </c>
      <c r="Q338">
        <f>IF(OR($A338="",$P338&lt;&gt;"Yes"),"",$D338+ROW()/1000000)</f>
      </c>
      <c r="T338">
        <f>IF($Y338="","",INDEX($B$2:$B$2000,$Y338))</f>
      </c>
      <c r="U338">
        <f>IF($Z338="","",INDEX($B$2:$B$2000,$Z338))</f>
      </c>
      <c r="V338">
        <f>IF(OR($T338="",$U338=""),"",$U338-$T338)</f>
      </c>
      <c r="W338" t="str">
        <f>IF(TRIM(INDEX(connections!$A:$A,ROW()))="","",TRIM(INDEX(connections!$A:$A,ROW())))</f>
      </c>
      <c r="X338" t="str">
        <f>IF($W338="","",TRIM(INDEX(connections!$B:$B,ROW())))</f>
      </c>
      <c r="Y338">
        <f>IF($W338="","",IFERROR(MATCH($W338,$A$2:$A$2000,0),""))</f>
      </c>
      <c r="Z338">
        <f>IF($X338="","",IFERROR(MATCH($X338,$A$2:$A$2000,0),""))</f>
      </c>
      <c r="AA338" t="str">
        <f>IF($Y338="","",INDEX($P$2:$P$2000,$Y338))</f>
      </c>
      <c r="AB338" t="str">
        <f>IF($Z338="","",INDEX($P$2:$P$2000,$Z338))</f>
      </c>
      <c r="AC338">
        <f>IF(AND($AA338="Yes",$AB338="Yes"),1,"")</f>
      </c>
      <c r="AD338">
        <f>IF(OR($Y338="",$Z338=""),"",IF(INDEX($C$2:$C$2000,$Y338)=INDEX($C$2:$C$2000,$Z338),0,1))</f>
      </c>
      <c r="AE338">
        <f>IF($AC338&lt;&gt;1,"",IF(AND(INDEX($AG$2:$AG$2000,$Y338)=1,INDEX($AG$2:$AG$2000,$Z338)=1),1,""))</f>
      </c>
      <c r="AG338">
        <f>IF($A338="","",COUNTIFS($W$2:$W$2500,$A338,$AB$2:$AB$2500,"Yes")+COUNTIFS($X$2:$X$2500,$A338,$AA$2:$AA$2500,"Yes"))</f>
      </c>
      <c r="AH338" t="str">
        <f>IF(OR($P338&lt;&gt;"Yes",N($AG338)=0),"",IF(AND($AG338=1,COUNTIFS($W$2:$W$2500,$A338,$AE$2:$AE$2500,1)+COUNTIFS($X$2:$X$2500,$A338,$AE$2:$AE$2500,1)&gt;0),"","Yes"))</f>
      </c>
      <c r="AI338">
        <f>IF($AH338="Yes",$AG338,"")</f>
      </c>
      <c r="AJ338">
        <f>IF($AI338="","",$AI338+ROW()/1000000)</f>
      </c>
      <c r="AK338">
        <f>IF(OR($A338="",$P338="Yes",N($AG338)=0),"",$AG338+ROW()/1000000)</f>
      </c>
      <c r="AL338" t="str">
        <f>IF($A338="","",INDEX(games!$J:$J,ROW())&amp;"")</f>
      </c>
      <c r="AM338">
        <f>IF($A338="","",SUMPRODUCT($AO338:$BD338,'Map Analysis'!$AP$2^{0,1,2,3,4,5,6,7,8,9,10,11,12,13,14,15}))</f>
      </c>
      <c r="AN338">
        <f>IF($A338="","",$AM338+ROW()/10000000)</f>
      </c>
      <c r="AO338">
        <f>IF($A338="","",COUNTIF($W$2:$W$2500,$A338))</f>
      </c>
      <c r="AP338">
        <f>IF($A338="","",SUMIFS($BF$2:$BF$2500,$W$2:$W$2500,$A338))</f>
      </c>
      <c r="AQ338">
        <f>IF($A338="","",SUMIFS($BG$2:$BG$2500,$W$2:$W$2500,$A338))</f>
      </c>
      <c r="AR338">
        <f>IF($A338="","",SUMIFS($BH$2:$BH$2500,$W$2:$W$2500,$A338))</f>
      </c>
      <c r="AS338">
        <f>IF($A338="","",SUMIFS($BI$2:$BI$2500,$W$2:$W$2500,$A338))</f>
      </c>
      <c r="AT338">
        <f>IF($A338="","",SUMIFS($BJ$2:$BJ$2500,$W$2:$W$2500,$A338))</f>
      </c>
      <c r="AU338">
        <f>IF($A338="","",SUMIFS($BK$2:$BK$2500,$W$2:$W$2500,$A338))</f>
      </c>
      <c r="AV338">
        <f>IF($A338="","",SUMIFS($BL$2:$BL$2500,$W$2:$W$2500,$A338))</f>
      </c>
      <c r="AW338">
        <f>IF($A338="","",SUMIFS($BM$2:$BM$2500,$W$2:$W$2500,$A338))</f>
      </c>
      <c r="AX338">
        <f>IF($A338="","",SUMIFS($BN$2:$BN$2500,$W$2:$W$2500,$A338))</f>
      </c>
      <c r="AY338">
        <f>IF($A338="","",SUMIFS($BO$2:$BO$2500,$W$2:$W$2500,$A338))</f>
      </c>
      <c r="AZ338">
        <f>IF($A338="","",SUMIFS($BP$2:$BP$2500,$W$2:$W$2500,$A338))</f>
      </c>
      <c r="BA338">
        <f>IF($A338="","",SUMIFS($BQ$2:$BQ$2500,$W$2:$W$2500,$A338))</f>
      </c>
      <c r="BB338">
        <f>IF($A338="","",SUMIFS($BR$2:$BR$2500,$W$2:$W$2500,$A338))</f>
      </c>
      <c r="BC338">
        <f>IF($A338="","",SUMIFS($BS$2:$BS$2500,$W$2:$W$2500,$A338))</f>
      </c>
      <c r="BD338">
        <f>IF($A338="","",SUMIFS($BT$2:$BT$2500,$W$2:$W$2500,$A338))</f>
      </c>
      <c r="BF338">
        <f>IF($Z338="","",INDEX($AO$2:$AO$2000,$Z338))</f>
      </c>
      <c r="BG338">
        <f>IF($Z338="","",INDEX($AP$2:$AP$2000,$Z338))</f>
      </c>
      <c r="BH338">
        <f>IF($Z338="","",INDEX($AQ$2:$AQ$2000,$Z338))</f>
      </c>
      <c r="BI338">
        <f>IF($Z338="","",INDEX($AR$2:$AR$2000,$Z338))</f>
      </c>
      <c r="BJ338">
        <f>IF($Z338="","",INDEX($AS$2:$AS$2000,$Z338))</f>
      </c>
      <c r="BK338">
        <f>IF($Z338="","",INDEX($AT$2:$AT$2000,$Z338))</f>
      </c>
      <c r="BL338">
        <f>IF($Z338="","",INDEX($AU$2:$AU$2000,$Z338))</f>
      </c>
      <c r="BM338">
        <f>IF($Z338="","",INDEX($AV$2:$AV$2000,$Z338))</f>
      </c>
      <c r="BN338">
        <f>IF($Z338="","",INDEX($AW$2:$AW$2000,$Z338))</f>
      </c>
      <c r="BO338">
        <f>IF($Z338="","",INDEX($AX$2:$AX$2000,$Z338))</f>
      </c>
      <c r="BP338">
        <f>IF($Z338="","",INDEX($AY$2:$AY$2000,$Z338))</f>
      </c>
      <c r="BQ338">
        <f>IF($Z338="","",INDEX($AZ$2:$AZ$2000,$Z338))</f>
      </c>
      <c r="BR338">
        <f>IF($Z338="","",INDEX($BA$2:$BA$2000,$Z338))</f>
      </c>
      <c r="BS338">
        <f>IF($Z338="","",INDEX($BB$2:$BB$2000,$Z338))</f>
      </c>
      <c r="BT338">
        <f>IF($Z338="","",INDEX($BC$2:$BC$2000,$Z338))</f>
      </c>
      <c r="BV338">
        <f>IF(OR($A338="",$P338&lt;&gt;"Yes",$AH338="Yes"),"",1+N($AG338))</f>
      </c>
      <c r="BW338">
        <f>IF($A338="","",COUNTIFS($W$2:$W$2500,$A338,$BZ$2:$BZ$2500,"Yes")+COUNTIFS($X$2:$X$2500,$A338,$BY$2:$BY$2500,"Yes"))</f>
      </c>
      <c r="BX338">
        <f>IF(OR($A338="",$P338="Yes"),"",IF(N($BW338)=0,0,1+SUMIFS($CB$2:$CB$2500,$W$2:$W$2500,$A338)+SUMIFS($CA$2:$CA$2500,$X$2:$X$2500,$A338)))</f>
      </c>
      <c r="BY338" t="str">
        <f>IF($Y338="","",INDEX($AH$2:$AH$2000,$Y338)&amp;"")</f>
      </c>
      <c r="BZ338" t="str">
        <f>IF($Z338="","",INDEX($AH$2:$AH$2000,$Z338)&amp;"")</f>
      </c>
      <c r="CA338">
        <f>IF($Y338="","",INDEX($BV$2:$BV$2000,$Y338))</f>
      </c>
      <c r="CB338">
        <f>IF($Z338="","",INDEX($BV$2:$BV$2000,$Z338))</f>
      </c>
    </row>
    <row r="339">
      <c r="A339" t="str">
        <f>IF(TRIM(INDEX(games!$A:$A,ROW()))="","",TRIM(INDEX(games!$A:$A,ROW())))</f>
      </c>
      <c r="B339">
        <f>IF(OR($A339="",INDEX(games!$B:$B,ROW())=""),"",INDEX(games!$B:$B,ROW()))</f>
      </c>
      <c r="C339" t="str">
        <f>IF(OR($A339="",INDEX(games!$C:$C,ROW())=""),"",INDEX(games!$C:$C,ROW()))</f>
      </c>
      <c r="D339">
        <f>IF($A339="","",COUNTIF($W$2:$W$2500,$A339)+COUNTIF($X$2:$X$2500,$A339))</f>
      </c>
      <c r="E339">
        <f>IF($A339="","",IFERROR(MATCH($C339,$R$2:$R$5,0),0))</f>
      </c>
      <c r="F339">
        <f>IF($A339="","",MOD(ROW(),34))</f>
      </c>
      <c r="G339">
        <f>IF($A339="",NA(),IF($C339="Action",$B339,NA()))</f>
      </c>
      <c r="H339">
        <f>IF($A339="",NA(),IF($C339="Action",1+$F339*0.023,NA()))</f>
      </c>
      <c r="I339">
        <f>IF($A339="",NA(),IF($C339="Strategy",$B339,NA()))</f>
      </c>
      <c r="J339">
        <f>IF($A339="",NA(),IF($C339="Strategy",2+$F339*0.023,NA()))</f>
      </c>
      <c r="K339">
        <f>IF($A339="",NA(),IF($C339="Deckbuilder",$B339,NA()))</f>
      </c>
      <c r="L339">
        <f>IF($A339="",NA(),IF($C339="Deckbuilder",3+$F339*0.023,NA()))</f>
      </c>
      <c r="M339">
        <f>IF($A339="",NA(),IF($C339="Traditional",$B339,NA()))</f>
      </c>
      <c r="N339">
        <f>IF($A339="",NA(),IF($C339="Traditional",4+$F339*0.023,NA()))</f>
      </c>
      <c r="O339">
        <f>IF($A339="","",$D339+ROW()/1000000)</f>
      </c>
      <c r="P339" t="str">
        <f>IF(OR($A339="",INDEX(games!$H:$H,ROW())=""),"",INDEX(games!$H:$H,ROW()))</f>
      </c>
      <c r="Q339">
        <f>IF(OR($A339="",$P339&lt;&gt;"Yes"),"",$D339+ROW()/1000000)</f>
      </c>
      <c r="T339">
        <f>IF($Y339="","",INDEX($B$2:$B$2000,$Y339))</f>
      </c>
      <c r="U339">
        <f>IF($Z339="","",INDEX($B$2:$B$2000,$Z339))</f>
      </c>
      <c r="V339">
        <f>IF(OR($T339="",$U339=""),"",$U339-$T339)</f>
      </c>
      <c r="W339" t="str">
        <f>IF(TRIM(INDEX(connections!$A:$A,ROW()))="","",TRIM(INDEX(connections!$A:$A,ROW())))</f>
      </c>
      <c r="X339" t="str">
        <f>IF($W339="","",TRIM(INDEX(connections!$B:$B,ROW())))</f>
      </c>
      <c r="Y339">
        <f>IF($W339="","",IFERROR(MATCH($W339,$A$2:$A$2000,0),""))</f>
      </c>
      <c r="Z339">
        <f>IF($X339="","",IFERROR(MATCH($X339,$A$2:$A$2000,0),""))</f>
      </c>
      <c r="AA339" t="str">
        <f>IF($Y339="","",INDEX($P$2:$P$2000,$Y339))</f>
      </c>
      <c r="AB339" t="str">
        <f>IF($Z339="","",INDEX($P$2:$P$2000,$Z339))</f>
      </c>
      <c r="AC339">
        <f>IF(AND($AA339="Yes",$AB339="Yes"),1,"")</f>
      </c>
      <c r="AD339">
        <f>IF(OR($Y339="",$Z339=""),"",IF(INDEX($C$2:$C$2000,$Y339)=INDEX($C$2:$C$2000,$Z339),0,1))</f>
      </c>
      <c r="AE339">
        <f>IF($AC339&lt;&gt;1,"",IF(AND(INDEX($AG$2:$AG$2000,$Y339)=1,INDEX($AG$2:$AG$2000,$Z339)=1),1,""))</f>
      </c>
      <c r="AG339">
        <f>IF($A339="","",COUNTIFS($W$2:$W$2500,$A339,$AB$2:$AB$2500,"Yes")+COUNTIFS($X$2:$X$2500,$A339,$AA$2:$AA$2500,"Yes"))</f>
      </c>
      <c r="AH339" t="str">
        <f>IF(OR($P339&lt;&gt;"Yes",N($AG339)=0),"",IF(AND($AG339=1,COUNTIFS($W$2:$W$2500,$A339,$AE$2:$AE$2500,1)+COUNTIFS($X$2:$X$2500,$A339,$AE$2:$AE$2500,1)&gt;0),"","Yes"))</f>
      </c>
      <c r="AI339">
        <f>IF($AH339="Yes",$AG339,"")</f>
      </c>
      <c r="AJ339">
        <f>IF($AI339="","",$AI339+ROW()/1000000)</f>
      </c>
      <c r="AK339">
        <f>IF(OR($A339="",$P339="Yes",N($AG339)=0),"",$AG339+ROW()/1000000)</f>
      </c>
      <c r="AL339" t="str">
        <f>IF($A339="","",INDEX(games!$J:$J,ROW())&amp;"")</f>
      </c>
      <c r="AM339">
        <f>IF($A339="","",SUMPRODUCT($AO339:$BD339,'Map Analysis'!$AP$2^{0,1,2,3,4,5,6,7,8,9,10,11,12,13,14,15}))</f>
      </c>
      <c r="AN339">
        <f>IF($A339="","",$AM339+ROW()/10000000)</f>
      </c>
      <c r="AO339">
        <f>IF($A339="","",COUNTIF($W$2:$W$2500,$A339))</f>
      </c>
      <c r="AP339">
        <f>IF($A339="","",SUMIFS($BF$2:$BF$2500,$W$2:$W$2500,$A339))</f>
      </c>
      <c r="AQ339">
        <f>IF($A339="","",SUMIFS($BG$2:$BG$2500,$W$2:$W$2500,$A339))</f>
      </c>
      <c r="AR339">
        <f>IF($A339="","",SUMIFS($BH$2:$BH$2500,$W$2:$W$2500,$A339))</f>
      </c>
      <c r="AS339">
        <f>IF($A339="","",SUMIFS($BI$2:$BI$2500,$W$2:$W$2500,$A339))</f>
      </c>
      <c r="AT339">
        <f>IF($A339="","",SUMIFS($BJ$2:$BJ$2500,$W$2:$W$2500,$A339))</f>
      </c>
      <c r="AU339">
        <f>IF($A339="","",SUMIFS($BK$2:$BK$2500,$W$2:$W$2500,$A339))</f>
      </c>
      <c r="AV339">
        <f>IF($A339="","",SUMIFS($BL$2:$BL$2500,$W$2:$W$2500,$A339))</f>
      </c>
      <c r="AW339">
        <f>IF($A339="","",SUMIFS($BM$2:$BM$2500,$W$2:$W$2500,$A339))</f>
      </c>
      <c r="AX339">
        <f>IF($A339="","",SUMIFS($BN$2:$BN$2500,$W$2:$W$2500,$A339))</f>
      </c>
      <c r="AY339">
        <f>IF($A339="","",SUMIFS($BO$2:$BO$2500,$W$2:$W$2500,$A339))</f>
      </c>
      <c r="AZ339">
        <f>IF($A339="","",SUMIFS($BP$2:$BP$2500,$W$2:$W$2500,$A339))</f>
      </c>
      <c r="BA339">
        <f>IF($A339="","",SUMIFS($BQ$2:$BQ$2500,$W$2:$W$2500,$A339))</f>
      </c>
      <c r="BB339">
        <f>IF($A339="","",SUMIFS($BR$2:$BR$2500,$W$2:$W$2500,$A339))</f>
      </c>
      <c r="BC339">
        <f>IF($A339="","",SUMIFS($BS$2:$BS$2500,$W$2:$W$2500,$A339))</f>
      </c>
      <c r="BD339">
        <f>IF($A339="","",SUMIFS($BT$2:$BT$2500,$W$2:$W$2500,$A339))</f>
      </c>
      <c r="BF339">
        <f>IF($Z339="","",INDEX($AO$2:$AO$2000,$Z339))</f>
      </c>
      <c r="BG339">
        <f>IF($Z339="","",INDEX($AP$2:$AP$2000,$Z339))</f>
      </c>
      <c r="BH339">
        <f>IF($Z339="","",INDEX($AQ$2:$AQ$2000,$Z339))</f>
      </c>
      <c r="BI339">
        <f>IF($Z339="","",INDEX($AR$2:$AR$2000,$Z339))</f>
      </c>
      <c r="BJ339">
        <f>IF($Z339="","",INDEX($AS$2:$AS$2000,$Z339))</f>
      </c>
      <c r="BK339">
        <f>IF($Z339="","",INDEX($AT$2:$AT$2000,$Z339))</f>
      </c>
      <c r="BL339">
        <f>IF($Z339="","",INDEX($AU$2:$AU$2000,$Z339))</f>
      </c>
      <c r="BM339">
        <f>IF($Z339="","",INDEX($AV$2:$AV$2000,$Z339))</f>
      </c>
      <c r="BN339">
        <f>IF($Z339="","",INDEX($AW$2:$AW$2000,$Z339))</f>
      </c>
      <c r="BO339">
        <f>IF($Z339="","",INDEX($AX$2:$AX$2000,$Z339))</f>
      </c>
      <c r="BP339">
        <f>IF($Z339="","",INDEX($AY$2:$AY$2000,$Z339))</f>
      </c>
      <c r="BQ339">
        <f>IF($Z339="","",INDEX($AZ$2:$AZ$2000,$Z339))</f>
      </c>
      <c r="BR339">
        <f>IF($Z339="","",INDEX($BA$2:$BA$2000,$Z339))</f>
      </c>
      <c r="BS339">
        <f>IF($Z339="","",INDEX($BB$2:$BB$2000,$Z339))</f>
      </c>
      <c r="BT339">
        <f>IF($Z339="","",INDEX($BC$2:$BC$2000,$Z339))</f>
      </c>
      <c r="BV339">
        <f>IF(OR($A339="",$P339&lt;&gt;"Yes",$AH339="Yes"),"",1+N($AG339))</f>
      </c>
      <c r="BW339">
        <f>IF($A339="","",COUNTIFS($W$2:$W$2500,$A339,$BZ$2:$BZ$2500,"Yes")+COUNTIFS($X$2:$X$2500,$A339,$BY$2:$BY$2500,"Yes"))</f>
      </c>
      <c r="BX339">
        <f>IF(OR($A339="",$P339="Yes"),"",IF(N($BW339)=0,0,1+SUMIFS($CB$2:$CB$2500,$W$2:$W$2500,$A339)+SUMIFS($CA$2:$CA$2500,$X$2:$X$2500,$A339)))</f>
      </c>
      <c r="BY339" t="str">
        <f>IF($Y339="","",INDEX($AH$2:$AH$2000,$Y339)&amp;"")</f>
      </c>
      <c r="BZ339" t="str">
        <f>IF($Z339="","",INDEX($AH$2:$AH$2000,$Z339)&amp;"")</f>
      </c>
      <c r="CA339">
        <f>IF($Y339="","",INDEX($BV$2:$BV$2000,$Y339))</f>
      </c>
      <c r="CB339">
        <f>IF($Z339="","",INDEX($BV$2:$BV$2000,$Z339))</f>
      </c>
    </row>
    <row r="340">
      <c r="A340" t="str">
        <f>IF(TRIM(INDEX(games!$A:$A,ROW()))="","",TRIM(INDEX(games!$A:$A,ROW())))</f>
      </c>
      <c r="B340">
        <f>IF(OR($A340="",INDEX(games!$B:$B,ROW())=""),"",INDEX(games!$B:$B,ROW()))</f>
      </c>
      <c r="C340" t="str">
        <f>IF(OR($A340="",INDEX(games!$C:$C,ROW())=""),"",INDEX(games!$C:$C,ROW()))</f>
      </c>
      <c r="D340">
        <f>IF($A340="","",COUNTIF($W$2:$W$2500,$A340)+COUNTIF($X$2:$X$2500,$A340))</f>
      </c>
      <c r="E340">
        <f>IF($A340="","",IFERROR(MATCH($C340,$R$2:$R$5,0),0))</f>
      </c>
      <c r="F340">
        <f>IF($A340="","",MOD(ROW(),34))</f>
      </c>
      <c r="G340">
        <f>IF($A340="",NA(),IF($C340="Action",$B340,NA()))</f>
      </c>
      <c r="H340">
        <f>IF($A340="",NA(),IF($C340="Action",1+$F340*0.023,NA()))</f>
      </c>
      <c r="I340">
        <f>IF($A340="",NA(),IF($C340="Strategy",$B340,NA()))</f>
      </c>
      <c r="J340">
        <f>IF($A340="",NA(),IF($C340="Strategy",2+$F340*0.023,NA()))</f>
      </c>
      <c r="K340">
        <f>IF($A340="",NA(),IF($C340="Deckbuilder",$B340,NA()))</f>
      </c>
      <c r="L340">
        <f>IF($A340="",NA(),IF($C340="Deckbuilder",3+$F340*0.023,NA()))</f>
      </c>
      <c r="M340">
        <f>IF($A340="",NA(),IF($C340="Traditional",$B340,NA()))</f>
      </c>
      <c r="N340">
        <f>IF($A340="",NA(),IF($C340="Traditional",4+$F340*0.023,NA()))</f>
      </c>
      <c r="O340">
        <f>IF($A340="","",$D340+ROW()/1000000)</f>
      </c>
      <c r="P340" t="str">
        <f>IF(OR($A340="",INDEX(games!$H:$H,ROW())=""),"",INDEX(games!$H:$H,ROW()))</f>
      </c>
      <c r="Q340">
        <f>IF(OR($A340="",$P340&lt;&gt;"Yes"),"",$D340+ROW()/1000000)</f>
      </c>
      <c r="T340">
        <f>IF($Y340="","",INDEX($B$2:$B$2000,$Y340))</f>
      </c>
      <c r="U340">
        <f>IF($Z340="","",INDEX($B$2:$B$2000,$Z340))</f>
      </c>
      <c r="V340">
        <f>IF(OR($T340="",$U340=""),"",$U340-$T340)</f>
      </c>
      <c r="W340" t="str">
        <f>IF(TRIM(INDEX(connections!$A:$A,ROW()))="","",TRIM(INDEX(connections!$A:$A,ROW())))</f>
      </c>
      <c r="X340" t="str">
        <f>IF($W340="","",TRIM(INDEX(connections!$B:$B,ROW())))</f>
      </c>
      <c r="Y340">
        <f>IF($W340="","",IFERROR(MATCH($W340,$A$2:$A$2000,0),""))</f>
      </c>
      <c r="Z340">
        <f>IF($X340="","",IFERROR(MATCH($X340,$A$2:$A$2000,0),""))</f>
      </c>
      <c r="AA340" t="str">
        <f>IF($Y340="","",INDEX($P$2:$P$2000,$Y340))</f>
      </c>
      <c r="AB340" t="str">
        <f>IF($Z340="","",INDEX($P$2:$P$2000,$Z340))</f>
      </c>
      <c r="AC340">
        <f>IF(AND($AA340="Yes",$AB340="Yes"),1,"")</f>
      </c>
      <c r="AD340">
        <f>IF(OR($Y340="",$Z340=""),"",IF(INDEX($C$2:$C$2000,$Y340)=INDEX($C$2:$C$2000,$Z340),0,1))</f>
      </c>
      <c r="AE340">
        <f>IF($AC340&lt;&gt;1,"",IF(AND(INDEX($AG$2:$AG$2000,$Y340)=1,INDEX($AG$2:$AG$2000,$Z340)=1),1,""))</f>
      </c>
      <c r="AG340">
        <f>IF($A340="","",COUNTIFS($W$2:$W$2500,$A340,$AB$2:$AB$2500,"Yes")+COUNTIFS($X$2:$X$2500,$A340,$AA$2:$AA$2500,"Yes"))</f>
      </c>
      <c r="AH340" t="str">
        <f>IF(OR($P340&lt;&gt;"Yes",N($AG340)=0),"",IF(AND($AG340=1,COUNTIFS($W$2:$W$2500,$A340,$AE$2:$AE$2500,1)+COUNTIFS($X$2:$X$2500,$A340,$AE$2:$AE$2500,1)&gt;0),"","Yes"))</f>
      </c>
      <c r="AI340">
        <f>IF($AH340="Yes",$AG340,"")</f>
      </c>
      <c r="AJ340">
        <f>IF($AI340="","",$AI340+ROW()/1000000)</f>
      </c>
      <c r="AK340">
        <f>IF(OR($A340="",$P340="Yes",N($AG340)=0),"",$AG340+ROW()/1000000)</f>
      </c>
      <c r="AL340" t="str">
        <f>IF($A340="","",INDEX(games!$J:$J,ROW())&amp;"")</f>
      </c>
      <c r="AM340">
        <f>IF($A340="","",SUMPRODUCT($AO340:$BD340,'Map Analysis'!$AP$2^{0,1,2,3,4,5,6,7,8,9,10,11,12,13,14,15}))</f>
      </c>
      <c r="AN340">
        <f>IF($A340="","",$AM340+ROW()/10000000)</f>
      </c>
      <c r="AO340">
        <f>IF($A340="","",COUNTIF($W$2:$W$2500,$A340))</f>
      </c>
      <c r="AP340">
        <f>IF($A340="","",SUMIFS($BF$2:$BF$2500,$W$2:$W$2500,$A340))</f>
      </c>
      <c r="AQ340">
        <f>IF($A340="","",SUMIFS($BG$2:$BG$2500,$W$2:$W$2500,$A340))</f>
      </c>
      <c r="AR340">
        <f>IF($A340="","",SUMIFS($BH$2:$BH$2500,$W$2:$W$2500,$A340))</f>
      </c>
      <c r="AS340">
        <f>IF($A340="","",SUMIFS($BI$2:$BI$2500,$W$2:$W$2500,$A340))</f>
      </c>
      <c r="AT340">
        <f>IF($A340="","",SUMIFS($BJ$2:$BJ$2500,$W$2:$W$2500,$A340))</f>
      </c>
      <c r="AU340">
        <f>IF($A340="","",SUMIFS($BK$2:$BK$2500,$W$2:$W$2500,$A340))</f>
      </c>
      <c r="AV340">
        <f>IF($A340="","",SUMIFS($BL$2:$BL$2500,$W$2:$W$2500,$A340))</f>
      </c>
      <c r="AW340">
        <f>IF($A340="","",SUMIFS($BM$2:$BM$2500,$W$2:$W$2500,$A340))</f>
      </c>
      <c r="AX340">
        <f>IF($A340="","",SUMIFS($BN$2:$BN$2500,$W$2:$W$2500,$A340))</f>
      </c>
      <c r="AY340">
        <f>IF($A340="","",SUMIFS($BO$2:$BO$2500,$W$2:$W$2500,$A340))</f>
      </c>
      <c r="AZ340">
        <f>IF($A340="","",SUMIFS($BP$2:$BP$2500,$W$2:$W$2500,$A340))</f>
      </c>
      <c r="BA340">
        <f>IF($A340="","",SUMIFS($BQ$2:$BQ$2500,$W$2:$W$2500,$A340))</f>
      </c>
      <c r="BB340">
        <f>IF($A340="","",SUMIFS($BR$2:$BR$2500,$W$2:$W$2500,$A340))</f>
      </c>
      <c r="BC340">
        <f>IF($A340="","",SUMIFS($BS$2:$BS$2500,$W$2:$W$2500,$A340))</f>
      </c>
      <c r="BD340">
        <f>IF($A340="","",SUMIFS($BT$2:$BT$2500,$W$2:$W$2500,$A340))</f>
      </c>
      <c r="BF340">
        <f>IF($Z340="","",INDEX($AO$2:$AO$2000,$Z340))</f>
      </c>
      <c r="BG340">
        <f>IF($Z340="","",INDEX($AP$2:$AP$2000,$Z340))</f>
      </c>
      <c r="BH340">
        <f>IF($Z340="","",INDEX($AQ$2:$AQ$2000,$Z340))</f>
      </c>
      <c r="BI340">
        <f>IF($Z340="","",INDEX($AR$2:$AR$2000,$Z340))</f>
      </c>
      <c r="BJ340">
        <f>IF($Z340="","",INDEX($AS$2:$AS$2000,$Z340))</f>
      </c>
      <c r="BK340">
        <f>IF($Z340="","",INDEX($AT$2:$AT$2000,$Z340))</f>
      </c>
      <c r="BL340">
        <f>IF($Z340="","",INDEX($AU$2:$AU$2000,$Z340))</f>
      </c>
      <c r="BM340">
        <f>IF($Z340="","",INDEX($AV$2:$AV$2000,$Z340))</f>
      </c>
      <c r="BN340">
        <f>IF($Z340="","",INDEX($AW$2:$AW$2000,$Z340))</f>
      </c>
      <c r="BO340">
        <f>IF($Z340="","",INDEX($AX$2:$AX$2000,$Z340))</f>
      </c>
      <c r="BP340">
        <f>IF($Z340="","",INDEX($AY$2:$AY$2000,$Z340))</f>
      </c>
      <c r="BQ340">
        <f>IF($Z340="","",INDEX($AZ$2:$AZ$2000,$Z340))</f>
      </c>
      <c r="BR340">
        <f>IF($Z340="","",INDEX($BA$2:$BA$2000,$Z340))</f>
      </c>
      <c r="BS340">
        <f>IF($Z340="","",INDEX($BB$2:$BB$2000,$Z340))</f>
      </c>
      <c r="BT340">
        <f>IF($Z340="","",INDEX($BC$2:$BC$2000,$Z340))</f>
      </c>
      <c r="BV340">
        <f>IF(OR($A340="",$P340&lt;&gt;"Yes",$AH340="Yes"),"",1+N($AG340))</f>
      </c>
      <c r="BW340">
        <f>IF($A340="","",COUNTIFS($W$2:$W$2500,$A340,$BZ$2:$BZ$2500,"Yes")+COUNTIFS($X$2:$X$2500,$A340,$BY$2:$BY$2500,"Yes"))</f>
      </c>
      <c r="BX340">
        <f>IF(OR($A340="",$P340="Yes"),"",IF(N($BW340)=0,0,1+SUMIFS($CB$2:$CB$2500,$W$2:$W$2500,$A340)+SUMIFS($CA$2:$CA$2500,$X$2:$X$2500,$A340)))</f>
      </c>
      <c r="BY340" t="str">
        <f>IF($Y340="","",INDEX($AH$2:$AH$2000,$Y340)&amp;"")</f>
      </c>
      <c r="BZ340" t="str">
        <f>IF($Z340="","",INDEX($AH$2:$AH$2000,$Z340)&amp;"")</f>
      </c>
      <c r="CA340">
        <f>IF($Y340="","",INDEX($BV$2:$BV$2000,$Y340))</f>
      </c>
      <c r="CB340">
        <f>IF($Z340="","",INDEX($BV$2:$BV$2000,$Z340))</f>
      </c>
    </row>
    <row r="341">
      <c r="A341" t="str">
        <f>IF(TRIM(INDEX(games!$A:$A,ROW()))="","",TRIM(INDEX(games!$A:$A,ROW())))</f>
      </c>
      <c r="B341">
        <f>IF(OR($A341="",INDEX(games!$B:$B,ROW())=""),"",INDEX(games!$B:$B,ROW()))</f>
      </c>
      <c r="C341" t="str">
        <f>IF(OR($A341="",INDEX(games!$C:$C,ROW())=""),"",INDEX(games!$C:$C,ROW()))</f>
      </c>
      <c r="D341">
        <f>IF($A341="","",COUNTIF($W$2:$W$2500,$A341)+COUNTIF($X$2:$X$2500,$A341))</f>
      </c>
      <c r="E341">
        <f>IF($A341="","",IFERROR(MATCH($C341,$R$2:$R$5,0),0))</f>
      </c>
      <c r="F341">
        <f>IF($A341="","",MOD(ROW(),34))</f>
      </c>
      <c r="G341">
        <f>IF($A341="",NA(),IF($C341="Action",$B341,NA()))</f>
      </c>
      <c r="H341">
        <f>IF($A341="",NA(),IF($C341="Action",1+$F341*0.023,NA()))</f>
      </c>
      <c r="I341">
        <f>IF($A341="",NA(),IF($C341="Strategy",$B341,NA()))</f>
      </c>
      <c r="J341">
        <f>IF($A341="",NA(),IF($C341="Strategy",2+$F341*0.023,NA()))</f>
      </c>
      <c r="K341">
        <f>IF($A341="",NA(),IF($C341="Deckbuilder",$B341,NA()))</f>
      </c>
      <c r="L341">
        <f>IF($A341="",NA(),IF($C341="Deckbuilder",3+$F341*0.023,NA()))</f>
      </c>
      <c r="M341">
        <f>IF($A341="",NA(),IF($C341="Traditional",$B341,NA()))</f>
      </c>
      <c r="N341">
        <f>IF($A341="",NA(),IF($C341="Traditional",4+$F341*0.023,NA()))</f>
      </c>
      <c r="O341">
        <f>IF($A341="","",$D341+ROW()/1000000)</f>
      </c>
      <c r="P341" t="str">
        <f>IF(OR($A341="",INDEX(games!$H:$H,ROW())=""),"",INDEX(games!$H:$H,ROW()))</f>
      </c>
      <c r="Q341">
        <f>IF(OR($A341="",$P341&lt;&gt;"Yes"),"",$D341+ROW()/1000000)</f>
      </c>
      <c r="T341">
        <f>IF($Y341="","",INDEX($B$2:$B$2000,$Y341))</f>
      </c>
      <c r="U341">
        <f>IF($Z341="","",INDEX($B$2:$B$2000,$Z341))</f>
      </c>
      <c r="V341">
        <f>IF(OR($T341="",$U341=""),"",$U341-$T341)</f>
      </c>
      <c r="W341" t="str">
        <f>IF(TRIM(INDEX(connections!$A:$A,ROW()))="","",TRIM(INDEX(connections!$A:$A,ROW())))</f>
      </c>
      <c r="X341" t="str">
        <f>IF($W341="","",TRIM(INDEX(connections!$B:$B,ROW())))</f>
      </c>
      <c r="Y341">
        <f>IF($W341="","",IFERROR(MATCH($W341,$A$2:$A$2000,0),""))</f>
      </c>
      <c r="Z341">
        <f>IF($X341="","",IFERROR(MATCH($X341,$A$2:$A$2000,0),""))</f>
      </c>
      <c r="AA341" t="str">
        <f>IF($Y341="","",INDEX($P$2:$P$2000,$Y341))</f>
      </c>
      <c r="AB341" t="str">
        <f>IF($Z341="","",INDEX($P$2:$P$2000,$Z341))</f>
      </c>
      <c r="AC341">
        <f>IF(AND($AA341="Yes",$AB341="Yes"),1,"")</f>
      </c>
      <c r="AD341">
        <f>IF(OR($Y341="",$Z341=""),"",IF(INDEX($C$2:$C$2000,$Y341)=INDEX($C$2:$C$2000,$Z341),0,1))</f>
      </c>
      <c r="AE341">
        <f>IF($AC341&lt;&gt;1,"",IF(AND(INDEX($AG$2:$AG$2000,$Y341)=1,INDEX($AG$2:$AG$2000,$Z341)=1),1,""))</f>
      </c>
      <c r="AG341">
        <f>IF($A341="","",COUNTIFS($W$2:$W$2500,$A341,$AB$2:$AB$2500,"Yes")+COUNTIFS($X$2:$X$2500,$A341,$AA$2:$AA$2500,"Yes"))</f>
      </c>
      <c r="AH341" t="str">
        <f>IF(OR($P341&lt;&gt;"Yes",N($AG341)=0),"",IF(AND($AG341=1,COUNTIFS($W$2:$W$2500,$A341,$AE$2:$AE$2500,1)+COUNTIFS($X$2:$X$2500,$A341,$AE$2:$AE$2500,1)&gt;0),"","Yes"))</f>
      </c>
      <c r="AI341">
        <f>IF($AH341="Yes",$AG341,"")</f>
      </c>
      <c r="AJ341">
        <f>IF($AI341="","",$AI341+ROW()/1000000)</f>
      </c>
      <c r="AK341">
        <f>IF(OR($A341="",$P341="Yes",N($AG341)=0),"",$AG341+ROW()/1000000)</f>
      </c>
      <c r="AL341" t="str">
        <f>IF($A341="","",INDEX(games!$J:$J,ROW())&amp;"")</f>
      </c>
      <c r="AM341">
        <f>IF($A341="","",SUMPRODUCT($AO341:$BD341,'Map Analysis'!$AP$2^{0,1,2,3,4,5,6,7,8,9,10,11,12,13,14,15}))</f>
      </c>
      <c r="AN341">
        <f>IF($A341="","",$AM341+ROW()/10000000)</f>
      </c>
      <c r="AO341">
        <f>IF($A341="","",COUNTIF($W$2:$W$2500,$A341))</f>
      </c>
      <c r="AP341">
        <f>IF($A341="","",SUMIFS($BF$2:$BF$2500,$W$2:$W$2500,$A341))</f>
      </c>
      <c r="AQ341">
        <f>IF($A341="","",SUMIFS($BG$2:$BG$2500,$W$2:$W$2500,$A341))</f>
      </c>
      <c r="AR341">
        <f>IF($A341="","",SUMIFS($BH$2:$BH$2500,$W$2:$W$2500,$A341))</f>
      </c>
      <c r="AS341">
        <f>IF($A341="","",SUMIFS($BI$2:$BI$2500,$W$2:$W$2500,$A341))</f>
      </c>
      <c r="AT341">
        <f>IF($A341="","",SUMIFS($BJ$2:$BJ$2500,$W$2:$W$2500,$A341))</f>
      </c>
      <c r="AU341">
        <f>IF($A341="","",SUMIFS($BK$2:$BK$2500,$W$2:$W$2500,$A341))</f>
      </c>
      <c r="AV341">
        <f>IF($A341="","",SUMIFS($BL$2:$BL$2500,$W$2:$W$2500,$A341))</f>
      </c>
      <c r="AW341">
        <f>IF($A341="","",SUMIFS($BM$2:$BM$2500,$W$2:$W$2500,$A341))</f>
      </c>
      <c r="AX341">
        <f>IF($A341="","",SUMIFS($BN$2:$BN$2500,$W$2:$W$2500,$A341))</f>
      </c>
      <c r="AY341">
        <f>IF($A341="","",SUMIFS($BO$2:$BO$2500,$W$2:$W$2500,$A341))</f>
      </c>
      <c r="AZ341">
        <f>IF($A341="","",SUMIFS($BP$2:$BP$2500,$W$2:$W$2500,$A341))</f>
      </c>
      <c r="BA341">
        <f>IF($A341="","",SUMIFS($BQ$2:$BQ$2500,$W$2:$W$2500,$A341))</f>
      </c>
      <c r="BB341">
        <f>IF($A341="","",SUMIFS($BR$2:$BR$2500,$W$2:$W$2500,$A341))</f>
      </c>
      <c r="BC341">
        <f>IF($A341="","",SUMIFS($BS$2:$BS$2500,$W$2:$W$2500,$A341))</f>
      </c>
      <c r="BD341">
        <f>IF($A341="","",SUMIFS($BT$2:$BT$2500,$W$2:$W$2500,$A341))</f>
      </c>
      <c r="BF341">
        <f>IF($Z341="","",INDEX($AO$2:$AO$2000,$Z341))</f>
      </c>
      <c r="BG341">
        <f>IF($Z341="","",INDEX($AP$2:$AP$2000,$Z341))</f>
      </c>
      <c r="BH341">
        <f>IF($Z341="","",INDEX($AQ$2:$AQ$2000,$Z341))</f>
      </c>
      <c r="BI341">
        <f>IF($Z341="","",INDEX($AR$2:$AR$2000,$Z341))</f>
      </c>
      <c r="BJ341">
        <f>IF($Z341="","",INDEX($AS$2:$AS$2000,$Z341))</f>
      </c>
      <c r="BK341">
        <f>IF($Z341="","",INDEX($AT$2:$AT$2000,$Z341))</f>
      </c>
      <c r="BL341">
        <f>IF($Z341="","",INDEX($AU$2:$AU$2000,$Z341))</f>
      </c>
      <c r="BM341">
        <f>IF($Z341="","",INDEX($AV$2:$AV$2000,$Z341))</f>
      </c>
      <c r="BN341">
        <f>IF($Z341="","",INDEX($AW$2:$AW$2000,$Z341))</f>
      </c>
      <c r="BO341">
        <f>IF($Z341="","",INDEX($AX$2:$AX$2000,$Z341))</f>
      </c>
      <c r="BP341">
        <f>IF($Z341="","",INDEX($AY$2:$AY$2000,$Z341))</f>
      </c>
      <c r="BQ341">
        <f>IF($Z341="","",INDEX($AZ$2:$AZ$2000,$Z341))</f>
      </c>
      <c r="BR341">
        <f>IF($Z341="","",INDEX($BA$2:$BA$2000,$Z341))</f>
      </c>
      <c r="BS341">
        <f>IF($Z341="","",INDEX($BB$2:$BB$2000,$Z341))</f>
      </c>
      <c r="BT341">
        <f>IF($Z341="","",INDEX($BC$2:$BC$2000,$Z341))</f>
      </c>
      <c r="BV341">
        <f>IF(OR($A341="",$P341&lt;&gt;"Yes",$AH341="Yes"),"",1+N($AG341))</f>
      </c>
      <c r="BW341">
        <f>IF($A341="","",COUNTIFS($W$2:$W$2500,$A341,$BZ$2:$BZ$2500,"Yes")+COUNTIFS($X$2:$X$2500,$A341,$BY$2:$BY$2500,"Yes"))</f>
      </c>
      <c r="BX341">
        <f>IF(OR($A341="",$P341="Yes"),"",IF(N($BW341)=0,0,1+SUMIFS($CB$2:$CB$2500,$W$2:$W$2500,$A341)+SUMIFS($CA$2:$CA$2500,$X$2:$X$2500,$A341)))</f>
      </c>
      <c r="BY341" t="str">
        <f>IF($Y341="","",INDEX($AH$2:$AH$2000,$Y341)&amp;"")</f>
      </c>
      <c r="BZ341" t="str">
        <f>IF($Z341="","",INDEX($AH$2:$AH$2000,$Z341)&amp;"")</f>
      </c>
      <c r="CA341">
        <f>IF($Y341="","",INDEX($BV$2:$BV$2000,$Y341))</f>
      </c>
      <c r="CB341">
        <f>IF($Z341="","",INDEX($BV$2:$BV$2000,$Z341))</f>
      </c>
    </row>
    <row r="342">
      <c r="A342" t="str">
        <f>IF(TRIM(INDEX(games!$A:$A,ROW()))="","",TRIM(INDEX(games!$A:$A,ROW())))</f>
      </c>
      <c r="B342">
        <f>IF(OR($A342="",INDEX(games!$B:$B,ROW())=""),"",INDEX(games!$B:$B,ROW()))</f>
      </c>
      <c r="C342" t="str">
        <f>IF(OR($A342="",INDEX(games!$C:$C,ROW())=""),"",INDEX(games!$C:$C,ROW()))</f>
      </c>
      <c r="D342">
        <f>IF($A342="","",COUNTIF($W$2:$W$2500,$A342)+COUNTIF($X$2:$X$2500,$A342))</f>
      </c>
      <c r="E342">
        <f>IF($A342="","",IFERROR(MATCH($C342,$R$2:$R$5,0),0))</f>
      </c>
      <c r="F342">
        <f>IF($A342="","",MOD(ROW(),34))</f>
      </c>
      <c r="G342">
        <f>IF($A342="",NA(),IF($C342="Action",$B342,NA()))</f>
      </c>
      <c r="H342">
        <f>IF($A342="",NA(),IF($C342="Action",1+$F342*0.023,NA()))</f>
      </c>
      <c r="I342">
        <f>IF($A342="",NA(),IF($C342="Strategy",$B342,NA()))</f>
      </c>
      <c r="J342">
        <f>IF($A342="",NA(),IF($C342="Strategy",2+$F342*0.023,NA()))</f>
      </c>
      <c r="K342">
        <f>IF($A342="",NA(),IF($C342="Deckbuilder",$B342,NA()))</f>
      </c>
      <c r="L342">
        <f>IF($A342="",NA(),IF($C342="Deckbuilder",3+$F342*0.023,NA()))</f>
      </c>
      <c r="M342">
        <f>IF($A342="",NA(),IF($C342="Traditional",$B342,NA()))</f>
      </c>
      <c r="N342">
        <f>IF($A342="",NA(),IF($C342="Traditional",4+$F342*0.023,NA()))</f>
      </c>
      <c r="O342">
        <f>IF($A342="","",$D342+ROW()/1000000)</f>
      </c>
      <c r="P342" t="str">
        <f>IF(OR($A342="",INDEX(games!$H:$H,ROW())=""),"",INDEX(games!$H:$H,ROW()))</f>
      </c>
      <c r="Q342">
        <f>IF(OR($A342="",$P342&lt;&gt;"Yes"),"",$D342+ROW()/1000000)</f>
      </c>
      <c r="T342">
        <f>IF($Y342="","",INDEX($B$2:$B$2000,$Y342))</f>
      </c>
      <c r="U342">
        <f>IF($Z342="","",INDEX($B$2:$B$2000,$Z342))</f>
      </c>
      <c r="V342">
        <f>IF(OR($T342="",$U342=""),"",$U342-$T342)</f>
      </c>
      <c r="W342" t="str">
        <f>IF(TRIM(INDEX(connections!$A:$A,ROW()))="","",TRIM(INDEX(connections!$A:$A,ROW())))</f>
      </c>
      <c r="X342" t="str">
        <f>IF($W342="","",TRIM(INDEX(connections!$B:$B,ROW())))</f>
      </c>
      <c r="Y342">
        <f>IF($W342="","",IFERROR(MATCH($W342,$A$2:$A$2000,0),""))</f>
      </c>
      <c r="Z342">
        <f>IF($X342="","",IFERROR(MATCH($X342,$A$2:$A$2000,0),""))</f>
      </c>
      <c r="AA342" t="str">
        <f>IF($Y342="","",INDEX($P$2:$P$2000,$Y342))</f>
      </c>
      <c r="AB342" t="str">
        <f>IF($Z342="","",INDEX($P$2:$P$2000,$Z342))</f>
      </c>
      <c r="AC342">
        <f>IF(AND($AA342="Yes",$AB342="Yes"),1,"")</f>
      </c>
      <c r="AD342">
        <f>IF(OR($Y342="",$Z342=""),"",IF(INDEX($C$2:$C$2000,$Y342)=INDEX($C$2:$C$2000,$Z342),0,1))</f>
      </c>
      <c r="AE342">
        <f>IF($AC342&lt;&gt;1,"",IF(AND(INDEX($AG$2:$AG$2000,$Y342)=1,INDEX($AG$2:$AG$2000,$Z342)=1),1,""))</f>
      </c>
      <c r="AG342">
        <f>IF($A342="","",COUNTIFS($W$2:$W$2500,$A342,$AB$2:$AB$2500,"Yes")+COUNTIFS($X$2:$X$2500,$A342,$AA$2:$AA$2500,"Yes"))</f>
      </c>
      <c r="AH342" t="str">
        <f>IF(OR($P342&lt;&gt;"Yes",N($AG342)=0),"",IF(AND($AG342=1,COUNTIFS($W$2:$W$2500,$A342,$AE$2:$AE$2500,1)+COUNTIFS($X$2:$X$2500,$A342,$AE$2:$AE$2500,1)&gt;0),"","Yes"))</f>
      </c>
      <c r="AI342">
        <f>IF($AH342="Yes",$AG342,"")</f>
      </c>
      <c r="AJ342">
        <f>IF($AI342="","",$AI342+ROW()/1000000)</f>
      </c>
      <c r="AK342">
        <f>IF(OR($A342="",$P342="Yes",N($AG342)=0),"",$AG342+ROW()/1000000)</f>
      </c>
      <c r="AL342" t="str">
        <f>IF($A342="","",INDEX(games!$J:$J,ROW())&amp;"")</f>
      </c>
      <c r="AM342">
        <f>IF($A342="","",SUMPRODUCT($AO342:$BD342,'Map Analysis'!$AP$2^{0,1,2,3,4,5,6,7,8,9,10,11,12,13,14,15}))</f>
      </c>
      <c r="AN342">
        <f>IF($A342="","",$AM342+ROW()/10000000)</f>
      </c>
      <c r="AO342">
        <f>IF($A342="","",COUNTIF($W$2:$W$2500,$A342))</f>
      </c>
      <c r="AP342">
        <f>IF($A342="","",SUMIFS($BF$2:$BF$2500,$W$2:$W$2500,$A342))</f>
      </c>
      <c r="AQ342">
        <f>IF($A342="","",SUMIFS($BG$2:$BG$2500,$W$2:$W$2500,$A342))</f>
      </c>
      <c r="AR342">
        <f>IF($A342="","",SUMIFS($BH$2:$BH$2500,$W$2:$W$2500,$A342))</f>
      </c>
      <c r="AS342">
        <f>IF($A342="","",SUMIFS($BI$2:$BI$2500,$W$2:$W$2500,$A342))</f>
      </c>
      <c r="AT342">
        <f>IF($A342="","",SUMIFS($BJ$2:$BJ$2500,$W$2:$W$2500,$A342))</f>
      </c>
      <c r="AU342">
        <f>IF($A342="","",SUMIFS($BK$2:$BK$2500,$W$2:$W$2500,$A342))</f>
      </c>
      <c r="AV342">
        <f>IF($A342="","",SUMIFS($BL$2:$BL$2500,$W$2:$W$2500,$A342))</f>
      </c>
      <c r="AW342">
        <f>IF($A342="","",SUMIFS($BM$2:$BM$2500,$W$2:$W$2500,$A342))</f>
      </c>
      <c r="AX342">
        <f>IF($A342="","",SUMIFS($BN$2:$BN$2500,$W$2:$W$2500,$A342))</f>
      </c>
      <c r="AY342">
        <f>IF($A342="","",SUMIFS($BO$2:$BO$2500,$W$2:$W$2500,$A342))</f>
      </c>
      <c r="AZ342">
        <f>IF($A342="","",SUMIFS($BP$2:$BP$2500,$W$2:$W$2500,$A342))</f>
      </c>
      <c r="BA342">
        <f>IF($A342="","",SUMIFS($BQ$2:$BQ$2500,$W$2:$W$2500,$A342))</f>
      </c>
      <c r="BB342">
        <f>IF($A342="","",SUMIFS($BR$2:$BR$2500,$W$2:$W$2500,$A342))</f>
      </c>
      <c r="BC342">
        <f>IF($A342="","",SUMIFS($BS$2:$BS$2500,$W$2:$W$2500,$A342))</f>
      </c>
      <c r="BD342">
        <f>IF($A342="","",SUMIFS($BT$2:$BT$2500,$W$2:$W$2500,$A342))</f>
      </c>
      <c r="BF342">
        <f>IF($Z342="","",INDEX($AO$2:$AO$2000,$Z342))</f>
      </c>
      <c r="BG342">
        <f>IF($Z342="","",INDEX($AP$2:$AP$2000,$Z342))</f>
      </c>
      <c r="BH342">
        <f>IF($Z342="","",INDEX($AQ$2:$AQ$2000,$Z342))</f>
      </c>
      <c r="BI342">
        <f>IF($Z342="","",INDEX($AR$2:$AR$2000,$Z342))</f>
      </c>
      <c r="BJ342">
        <f>IF($Z342="","",INDEX($AS$2:$AS$2000,$Z342))</f>
      </c>
      <c r="BK342">
        <f>IF($Z342="","",INDEX($AT$2:$AT$2000,$Z342))</f>
      </c>
      <c r="BL342">
        <f>IF($Z342="","",INDEX($AU$2:$AU$2000,$Z342))</f>
      </c>
      <c r="BM342">
        <f>IF($Z342="","",INDEX($AV$2:$AV$2000,$Z342))</f>
      </c>
      <c r="BN342">
        <f>IF($Z342="","",INDEX($AW$2:$AW$2000,$Z342))</f>
      </c>
      <c r="BO342">
        <f>IF($Z342="","",INDEX($AX$2:$AX$2000,$Z342))</f>
      </c>
      <c r="BP342">
        <f>IF($Z342="","",INDEX($AY$2:$AY$2000,$Z342))</f>
      </c>
      <c r="BQ342">
        <f>IF($Z342="","",INDEX($AZ$2:$AZ$2000,$Z342))</f>
      </c>
      <c r="BR342">
        <f>IF($Z342="","",INDEX($BA$2:$BA$2000,$Z342))</f>
      </c>
      <c r="BS342">
        <f>IF($Z342="","",INDEX($BB$2:$BB$2000,$Z342))</f>
      </c>
      <c r="BT342">
        <f>IF($Z342="","",INDEX($BC$2:$BC$2000,$Z342))</f>
      </c>
      <c r="BV342">
        <f>IF(OR($A342="",$P342&lt;&gt;"Yes",$AH342="Yes"),"",1+N($AG342))</f>
      </c>
      <c r="BW342">
        <f>IF($A342="","",COUNTIFS($W$2:$W$2500,$A342,$BZ$2:$BZ$2500,"Yes")+COUNTIFS($X$2:$X$2500,$A342,$BY$2:$BY$2500,"Yes"))</f>
      </c>
      <c r="BX342">
        <f>IF(OR($A342="",$P342="Yes"),"",IF(N($BW342)=0,0,1+SUMIFS($CB$2:$CB$2500,$W$2:$W$2500,$A342)+SUMIFS($CA$2:$CA$2500,$X$2:$X$2500,$A342)))</f>
      </c>
      <c r="BY342" t="str">
        <f>IF($Y342="","",INDEX($AH$2:$AH$2000,$Y342)&amp;"")</f>
      </c>
      <c r="BZ342" t="str">
        <f>IF($Z342="","",INDEX($AH$2:$AH$2000,$Z342)&amp;"")</f>
      </c>
      <c r="CA342">
        <f>IF($Y342="","",INDEX($BV$2:$BV$2000,$Y342))</f>
      </c>
      <c r="CB342">
        <f>IF($Z342="","",INDEX($BV$2:$BV$2000,$Z342))</f>
      </c>
    </row>
    <row r="343">
      <c r="A343" t="str">
        <f>IF(TRIM(INDEX(games!$A:$A,ROW()))="","",TRIM(INDEX(games!$A:$A,ROW())))</f>
      </c>
      <c r="B343">
        <f>IF(OR($A343="",INDEX(games!$B:$B,ROW())=""),"",INDEX(games!$B:$B,ROW()))</f>
      </c>
      <c r="C343" t="str">
        <f>IF(OR($A343="",INDEX(games!$C:$C,ROW())=""),"",INDEX(games!$C:$C,ROW()))</f>
      </c>
      <c r="D343">
        <f>IF($A343="","",COUNTIF($W$2:$W$2500,$A343)+COUNTIF($X$2:$X$2500,$A343))</f>
      </c>
      <c r="E343">
        <f>IF($A343="","",IFERROR(MATCH($C343,$R$2:$R$5,0),0))</f>
      </c>
      <c r="F343">
        <f>IF($A343="","",MOD(ROW(),34))</f>
      </c>
      <c r="G343">
        <f>IF($A343="",NA(),IF($C343="Action",$B343,NA()))</f>
      </c>
      <c r="H343">
        <f>IF($A343="",NA(),IF($C343="Action",1+$F343*0.023,NA()))</f>
      </c>
      <c r="I343">
        <f>IF($A343="",NA(),IF($C343="Strategy",$B343,NA()))</f>
      </c>
      <c r="J343">
        <f>IF($A343="",NA(),IF($C343="Strategy",2+$F343*0.023,NA()))</f>
      </c>
      <c r="K343">
        <f>IF($A343="",NA(),IF($C343="Deckbuilder",$B343,NA()))</f>
      </c>
      <c r="L343">
        <f>IF($A343="",NA(),IF($C343="Deckbuilder",3+$F343*0.023,NA()))</f>
      </c>
      <c r="M343">
        <f>IF($A343="",NA(),IF($C343="Traditional",$B343,NA()))</f>
      </c>
      <c r="N343">
        <f>IF($A343="",NA(),IF($C343="Traditional",4+$F343*0.023,NA()))</f>
      </c>
      <c r="O343">
        <f>IF($A343="","",$D343+ROW()/1000000)</f>
      </c>
      <c r="P343" t="str">
        <f>IF(OR($A343="",INDEX(games!$H:$H,ROW())=""),"",INDEX(games!$H:$H,ROW()))</f>
      </c>
      <c r="Q343">
        <f>IF(OR($A343="",$P343&lt;&gt;"Yes"),"",$D343+ROW()/1000000)</f>
      </c>
      <c r="T343">
        <f>IF($Y343="","",INDEX($B$2:$B$2000,$Y343))</f>
      </c>
      <c r="U343">
        <f>IF($Z343="","",INDEX($B$2:$B$2000,$Z343))</f>
      </c>
      <c r="V343">
        <f>IF(OR($T343="",$U343=""),"",$U343-$T343)</f>
      </c>
      <c r="W343" t="str">
        <f>IF(TRIM(INDEX(connections!$A:$A,ROW()))="","",TRIM(INDEX(connections!$A:$A,ROW())))</f>
      </c>
      <c r="X343" t="str">
        <f>IF($W343="","",TRIM(INDEX(connections!$B:$B,ROW())))</f>
      </c>
      <c r="Y343">
        <f>IF($W343="","",IFERROR(MATCH($W343,$A$2:$A$2000,0),""))</f>
      </c>
      <c r="Z343">
        <f>IF($X343="","",IFERROR(MATCH($X343,$A$2:$A$2000,0),""))</f>
      </c>
      <c r="AA343" t="str">
        <f>IF($Y343="","",INDEX($P$2:$P$2000,$Y343))</f>
      </c>
      <c r="AB343" t="str">
        <f>IF($Z343="","",INDEX($P$2:$P$2000,$Z343))</f>
      </c>
      <c r="AC343">
        <f>IF(AND($AA343="Yes",$AB343="Yes"),1,"")</f>
      </c>
      <c r="AD343">
        <f>IF(OR($Y343="",$Z343=""),"",IF(INDEX($C$2:$C$2000,$Y343)=INDEX($C$2:$C$2000,$Z343),0,1))</f>
      </c>
      <c r="AE343">
        <f>IF($AC343&lt;&gt;1,"",IF(AND(INDEX($AG$2:$AG$2000,$Y343)=1,INDEX($AG$2:$AG$2000,$Z343)=1),1,""))</f>
      </c>
      <c r="AG343">
        <f>IF($A343="","",COUNTIFS($W$2:$W$2500,$A343,$AB$2:$AB$2500,"Yes")+COUNTIFS($X$2:$X$2500,$A343,$AA$2:$AA$2500,"Yes"))</f>
      </c>
      <c r="AH343" t="str">
        <f>IF(OR($P343&lt;&gt;"Yes",N($AG343)=0),"",IF(AND($AG343=1,COUNTIFS($W$2:$W$2500,$A343,$AE$2:$AE$2500,1)+COUNTIFS($X$2:$X$2500,$A343,$AE$2:$AE$2500,1)&gt;0),"","Yes"))</f>
      </c>
      <c r="AI343">
        <f>IF($AH343="Yes",$AG343,"")</f>
      </c>
      <c r="AJ343">
        <f>IF($AI343="","",$AI343+ROW()/1000000)</f>
      </c>
      <c r="AK343">
        <f>IF(OR($A343="",$P343="Yes",N($AG343)=0),"",$AG343+ROW()/1000000)</f>
      </c>
      <c r="AL343" t="str">
        <f>IF($A343="","",INDEX(games!$J:$J,ROW())&amp;"")</f>
      </c>
      <c r="AM343">
        <f>IF($A343="","",SUMPRODUCT($AO343:$BD343,'Map Analysis'!$AP$2^{0,1,2,3,4,5,6,7,8,9,10,11,12,13,14,15}))</f>
      </c>
      <c r="AN343">
        <f>IF($A343="","",$AM343+ROW()/10000000)</f>
      </c>
      <c r="AO343">
        <f>IF($A343="","",COUNTIF($W$2:$W$2500,$A343))</f>
      </c>
      <c r="AP343">
        <f>IF($A343="","",SUMIFS($BF$2:$BF$2500,$W$2:$W$2500,$A343))</f>
      </c>
      <c r="AQ343">
        <f>IF($A343="","",SUMIFS($BG$2:$BG$2500,$W$2:$W$2500,$A343))</f>
      </c>
      <c r="AR343">
        <f>IF($A343="","",SUMIFS($BH$2:$BH$2500,$W$2:$W$2500,$A343))</f>
      </c>
      <c r="AS343">
        <f>IF($A343="","",SUMIFS($BI$2:$BI$2500,$W$2:$W$2500,$A343))</f>
      </c>
      <c r="AT343">
        <f>IF($A343="","",SUMIFS($BJ$2:$BJ$2500,$W$2:$W$2500,$A343))</f>
      </c>
      <c r="AU343">
        <f>IF($A343="","",SUMIFS($BK$2:$BK$2500,$W$2:$W$2500,$A343))</f>
      </c>
      <c r="AV343">
        <f>IF($A343="","",SUMIFS($BL$2:$BL$2500,$W$2:$W$2500,$A343))</f>
      </c>
      <c r="AW343">
        <f>IF($A343="","",SUMIFS($BM$2:$BM$2500,$W$2:$W$2500,$A343))</f>
      </c>
      <c r="AX343">
        <f>IF($A343="","",SUMIFS($BN$2:$BN$2500,$W$2:$W$2500,$A343))</f>
      </c>
      <c r="AY343">
        <f>IF($A343="","",SUMIFS($BO$2:$BO$2500,$W$2:$W$2500,$A343))</f>
      </c>
      <c r="AZ343">
        <f>IF($A343="","",SUMIFS($BP$2:$BP$2500,$W$2:$W$2500,$A343))</f>
      </c>
      <c r="BA343">
        <f>IF($A343="","",SUMIFS($BQ$2:$BQ$2500,$W$2:$W$2500,$A343))</f>
      </c>
      <c r="BB343">
        <f>IF($A343="","",SUMIFS($BR$2:$BR$2500,$W$2:$W$2500,$A343))</f>
      </c>
      <c r="BC343">
        <f>IF($A343="","",SUMIFS($BS$2:$BS$2500,$W$2:$W$2500,$A343))</f>
      </c>
      <c r="BD343">
        <f>IF($A343="","",SUMIFS($BT$2:$BT$2500,$W$2:$W$2500,$A343))</f>
      </c>
      <c r="BF343">
        <f>IF($Z343="","",INDEX($AO$2:$AO$2000,$Z343))</f>
      </c>
      <c r="BG343">
        <f>IF($Z343="","",INDEX($AP$2:$AP$2000,$Z343))</f>
      </c>
      <c r="BH343">
        <f>IF($Z343="","",INDEX($AQ$2:$AQ$2000,$Z343))</f>
      </c>
      <c r="BI343">
        <f>IF($Z343="","",INDEX($AR$2:$AR$2000,$Z343))</f>
      </c>
      <c r="BJ343">
        <f>IF($Z343="","",INDEX($AS$2:$AS$2000,$Z343))</f>
      </c>
      <c r="BK343">
        <f>IF($Z343="","",INDEX($AT$2:$AT$2000,$Z343))</f>
      </c>
      <c r="BL343">
        <f>IF($Z343="","",INDEX($AU$2:$AU$2000,$Z343))</f>
      </c>
      <c r="BM343">
        <f>IF($Z343="","",INDEX($AV$2:$AV$2000,$Z343))</f>
      </c>
      <c r="BN343">
        <f>IF($Z343="","",INDEX($AW$2:$AW$2000,$Z343))</f>
      </c>
      <c r="BO343">
        <f>IF($Z343="","",INDEX($AX$2:$AX$2000,$Z343))</f>
      </c>
      <c r="BP343">
        <f>IF($Z343="","",INDEX($AY$2:$AY$2000,$Z343))</f>
      </c>
      <c r="BQ343">
        <f>IF($Z343="","",INDEX($AZ$2:$AZ$2000,$Z343))</f>
      </c>
      <c r="BR343">
        <f>IF($Z343="","",INDEX($BA$2:$BA$2000,$Z343))</f>
      </c>
      <c r="BS343">
        <f>IF($Z343="","",INDEX($BB$2:$BB$2000,$Z343))</f>
      </c>
      <c r="BT343">
        <f>IF($Z343="","",INDEX($BC$2:$BC$2000,$Z343))</f>
      </c>
      <c r="BV343">
        <f>IF(OR($A343="",$P343&lt;&gt;"Yes",$AH343="Yes"),"",1+N($AG343))</f>
      </c>
      <c r="BW343">
        <f>IF($A343="","",COUNTIFS($W$2:$W$2500,$A343,$BZ$2:$BZ$2500,"Yes")+COUNTIFS($X$2:$X$2500,$A343,$BY$2:$BY$2500,"Yes"))</f>
      </c>
      <c r="BX343">
        <f>IF(OR($A343="",$P343="Yes"),"",IF(N($BW343)=0,0,1+SUMIFS($CB$2:$CB$2500,$W$2:$W$2500,$A343)+SUMIFS($CA$2:$CA$2500,$X$2:$X$2500,$A343)))</f>
      </c>
      <c r="BY343" t="str">
        <f>IF($Y343="","",INDEX($AH$2:$AH$2000,$Y343)&amp;"")</f>
      </c>
      <c r="BZ343" t="str">
        <f>IF($Z343="","",INDEX($AH$2:$AH$2000,$Z343)&amp;"")</f>
      </c>
      <c r="CA343">
        <f>IF($Y343="","",INDEX($BV$2:$BV$2000,$Y343))</f>
      </c>
      <c r="CB343">
        <f>IF($Z343="","",INDEX($BV$2:$BV$2000,$Z343))</f>
      </c>
    </row>
    <row r="344">
      <c r="A344" t="str">
        <f>IF(TRIM(INDEX(games!$A:$A,ROW()))="","",TRIM(INDEX(games!$A:$A,ROW())))</f>
      </c>
      <c r="B344">
        <f>IF(OR($A344="",INDEX(games!$B:$B,ROW())=""),"",INDEX(games!$B:$B,ROW()))</f>
      </c>
      <c r="C344" t="str">
        <f>IF(OR($A344="",INDEX(games!$C:$C,ROW())=""),"",INDEX(games!$C:$C,ROW()))</f>
      </c>
      <c r="D344">
        <f>IF($A344="","",COUNTIF($W$2:$W$2500,$A344)+COUNTIF($X$2:$X$2500,$A344))</f>
      </c>
      <c r="E344">
        <f>IF($A344="","",IFERROR(MATCH($C344,$R$2:$R$5,0),0))</f>
      </c>
      <c r="F344">
        <f>IF($A344="","",MOD(ROW(),34))</f>
      </c>
      <c r="G344">
        <f>IF($A344="",NA(),IF($C344="Action",$B344,NA()))</f>
      </c>
      <c r="H344">
        <f>IF($A344="",NA(),IF($C344="Action",1+$F344*0.023,NA()))</f>
      </c>
      <c r="I344">
        <f>IF($A344="",NA(),IF($C344="Strategy",$B344,NA()))</f>
      </c>
      <c r="J344">
        <f>IF($A344="",NA(),IF($C344="Strategy",2+$F344*0.023,NA()))</f>
      </c>
      <c r="K344">
        <f>IF($A344="",NA(),IF($C344="Deckbuilder",$B344,NA()))</f>
      </c>
      <c r="L344">
        <f>IF($A344="",NA(),IF($C344="Deckbuilder",3+$F344*0.023,NA()))</f>
      </c>
      <c r="M344">
        <f>IF($A344="",NA(),IF($C344="Traditional",$B344,NA()))</f>
      </c>
      <c r="N344">
        <f>IF($A344="",NA(),IF($C344="Traditional",4+$F344*0.023,NA()))</f>
      </c>
      <c r="O344">
        <f>IF($A344="","",$D344+ROW()/1000000)</f>
      </c>
      <c r="P344" t="str">
        <f>IF(OR($A344="",INDEX(games!$H:$H,ROW())=""),"",INDEX(games!$H:$H,ROW()))</f>
      </c>
      <c r="Q344">
        <f>IF(OR($A344="",$P344&lt;&gt;"Yes"),"",$D344+ROW()/1000000)</f>
      </c>
      <c r="T344">
        <f>IF($Y344="","",INDEX($B$2:$B$2000,$Y344))</f>
      </c>
      <c r="U344">
        <f>IF($Z344="","",INDEX($B$2:$B$2000,$Z344))</f>
      </c>
      <c r="V344">
        <f>IF(OR($T344="",$U344=""),"",$U344-$T344)</f>
      </c>
      <c r="W344" t="str">
        <f>IF(TRIM(INDEX(connections!$A:$A,ROW()))="","",TRIM(INDEX(connections!$A:$A,ROW())))</f>
      </c>
      <c r="X344" t="str">
        <f>IF($W344="","",TRIM(INDEX(connections!$B:$B,ROW())))</f>
      </c>
      <c r="Y344">
        <f>IF($W344="","",IFERROR(MATCH($W344,$A$2:$A$2000,0),""))</f>
      </c>
      <c r="Z344">
        <f>IF($X344="","",IFERROR(MATCH($X344,$A$2:$A$2000,0),""))</f>
      </c>
      <c r="AA344" t="str">
        <f>IF($Y344="","",INDEX($P$2:$P$2000,$Y344))</f>
      </c>
      <c r="AB344" t="str">
        <f>IF($Z344="","",INDEX($P$2:$P$2000,$Z344))</f>
      </c>
      <c r="AC344">
        <f>IF(AND($AA344="Yes",$AB344="Yes"),1,"")</f>
      </c>
      <c r="AD344">
        <f>IF(OR($Y344="",$Z344=""),"",IF(INDEX($C$2:$C$2000,$Y344)=INDEX($C$2:$C$2000,$Z344),0,1))</f>
      </c>
      <c r="AE344">
        <f>IF($AC344&lt;&gt;1,"",IF(AND(INDEX($AG$2:$AG$2000,$Y344)=1,INDEX($AG$2:$AG$2000,$Z344)=1),1,""))</f>
      </c>
      <c r="AG344">
        <f>IF($A344="","",COUNTIFS($W$2:$W$2500,$A344,$AB$2:$AB$2500,"Yes")+COUNTIFS($X$2:$X$2500,$A344,$AA$2:$AA$2500,"Yes"))</f>
      </c>
      <c r="AH344" t="str">
        <f>IF(OR($P344&lt;&gt;"Yes",N($AG344)=0),"",IF(AND($AG344=1,COUNTIFS($W$2:$W$2500,$A344,$AE$2:$AE$2500,1)+COUNTIFS($X$2:$X$2500,$A344,$AE$2:$AE$2500,1)&gt;0),"","Yes"))</f>
      </c>
      <c r="AI344">
        <f>IF($AH344="Yes",$AG344,"")</f>
      </c>
      <c r="AJ344">
        <f>IF($AI344="","",$AI344+ROW()/1000000)</f>
      </c>
      <c r="AK344">
        <f>IF(OR($A344="",$P344="Yes",N($AG344)=0),"",$AG344+ROW()/1000000)</f>
      </c>
      <c r="AL344" t="str">
        <f>IF($A344="","",INDEX(games!$J:$J,ROW())&amp;"")</f>
      </c>
      <c r="AM344">
        <f>IF($A344="","",SUMPRODUCT($AO344:$BD344,'Map Analysis'!$AP$2^{0,1,2,3,4,5,6,7,8,9,10,11,12,13,14,15}))</f>
      </c>
      <c r="AN344">
        <f>IF($A344="","",$AM344+ROW()/10000000)</f>
      </c>
      <c r="AO344">
        <f>IF($A344="","",COUNTIF($W$2:$W$2500,$A344))</f>
      </c>
      <c r="AP344">
        <f>IF($A344="","",SUMIFS($BF$2:$BF$2500,$W$2:$W$2500,$A344))</f>
      </c>
      <c r="AQ344">
        <f>IF($A344="","",SUMIFS($BG$2:$BG$2500,$W$2:$W$2500,$A344))</f>
      </c>
      <c r="AR344">
        <f>IF($A344="","",SUMIFS($BH$2:$BH$2500,$W$2:$W$2500,$A344))</f>
      </c>
      <c r="AS344">
        <f>IF($A344="","",SUMIFS($BI$2:$BI$2500,$W$2:$W$2500,$A344))</f>
      </c>
      <c r="AT344">
        <f>IF($A344="","",SUMIFS($BJ$2:$BJ$2500,$W$2:$W$2500,$A344))</f>
      </c>
      <c r="AU344">
        <f>IF($A344="","",SUMIFS($BK$2:$BK$2500,$W$2:$W$2500,$A344))</f>
      </c>
      <c r="AV344">
        <f>IF($A344="","",SUMIFS($BL$2:$BL$2500,$W$2:$W$2500,$A344))</f>
      </c>
      <c r="AW344">
        <f>IF($A344="","",SUMIFS($BM$2:$BM$2500,$W$2:$W$2500,$A344))</f>
      </c>
      <c r="AX344">
        <f>IF($A344="","",SUMIFS($BN$2:$BN$2500,$W$2:$W$2500,$A344))</f>
      </c>
      <c r="AY344">
        <f>IF($A344="","",SUMIFS($BO$2:$BO$2500,$W$2:$W$2500,$A344))</f>
      </c>
      <c r="AZ344">
        <f>IF($A344="","",SUMIFS($BP$2:$BP$2500,$W$2:$W$2500,$A344))</f>
      </c>
      <c r="BA344">
        <f>IF($A344="","",SUMIFS($BQ$2:$BQ$2500,$W$2:$W$2500,$A344))</f>
      </c>
      <c r="BB344">
        <f>IF($A344="","",SUMIFS($BR$2:$BR$2500,$W$2:$W$2500,$A344))</f>
      </c>
      <c r="BC344">
        <f>IF($A344="","",SUMIFS($BS$2:$BS$2500,$W$2:$W$2500,$A344))</f>
      </c>
      <c r="BD344">
        <f>IF($A344="","",SUMIFS($BT$2:$BT$2500,$W$2:$W$2500,$A344))</f>
      </c>
      <c r="BF344">
        <f>IF($Z344="","",INDEX($AO$2:$AO$2000,$Z344))</f>
      </c>
      <c r="BG344">
        <f>IF($Z344="","",INDEX($AP$2:$AP$2000,$Z344))</f>
      </c>
      <c r="BH344">
        <f>IF($Z344="","",INDEX($AQ$2:$AQ$2000,$Z344))</f>
      </c>
      <c r="BI344">
        <f>IF($Z344="","",INDEX($AR$2:$AR$2000,$Z344))</f>
      </c>
      <c r="BJ344">
        <f>IF($Z344="","",INDEX($AS$2:$AS$2000,$Z344))</f>
      </c>
      <c r="BK344">
        <f>IF($Z344="","",INDEX($AT$2:$AT$2000,$Z344))</f>
      </c>
      <c r="BL344">
        <f>IF($Z344="","",INDEX($AU$2:$AU$2000,$Z344))</f>
      </c>
      <c r="BM344">
        <f>IF($Z344="","",INDEX($AV$2:$AV$2000,$Z344))</f>
      </c>
      <c r="BN344">
        <f>IF($Z344="","",INDEX($AW$2:$AW$2000,$Z344))</f>
      </c>
      <c r="BO344">
        <f>IF($Z344="","",INDEX($AX$2:$AX$2000,$Z344))</f>
      </c>
      <c r="BP344">
        <f>IF($Z344="","",INDEX($AY$2:$AY$2000,$Z344))</f>
      </c>
      <c r="BQ344">
        <f>IF($Z344="","",INDEX($AZ$2:$AZ$2000,$Z344))</f>
      </c>
      <c r="BR344">
        <f>IF($Z344="","",INDEX($BA$2:$BA$2000,$Z344))</f>
      </c>
      <c r="BS344">
        <f>IF($Z344="","",INDEX($BB$2:$BB$2000,$Z344))</f>
      </c>
      <c r="BT344">
        <f>IF($Z344="","",INDEX($BC$2:$BC$2000,$Z344))</f>
      </c>
      <c r="BV344">
        <f>IF(OR($A344="",$P344&lt;&gt;"Yes",$AH344="Yes"),"",1+N($AG344))</f>
      </c>
      <c r="BW344">
        <f>IF($A344="","",COUNTIFS($W$2:$W$2500,$A344,$BZ$2:$BZ$2500,"Yes")+COUNTIFS($X$2:$X$2500,$A344,$BY$2:$BY$2500,"Yes"))</f>
      </c>
      <c r="BX344">
        <f>IF(OR($A344="",$P344="Yes"),"",IF(N($BW344)=0,0,1+SUMIFS($CB$2:$CB$2500,$W$2:$W$2500,$A344)+SUMIFS($CA$2:$CA$2500,$X$2:$X$2500,$A344)))</f>
      </c>
      <c r="BY344" t="str">
        <f>IF($Y344="","",INDEX($AH$2:$AH$2000,$Y344)&amp;"")</f>
      </c>
      <c r="BZ344" t="str">
        <f>IF($Z344="","",INDEX($AH$2:$AH$2000,$Z344)&amp;"")</f>
      </c>
      <c r="CA344">
        <f>IF($Y344="","",INDEX($BV$2:$BV$2000,$Y344))</f>
      </c>
      <c r="CB344">
        <f>IF($Z344="","",INDEX($BV$2:$BV$2000,$Z344))</f>
      </c>
    </row>
    <row r="345">
      <c r="A345" t="str">
        <f>IF(TRIM(INDEX(games!$A:$A,ROW()))="","",TRIM(INDEX(games!$A:$A,ROW())))</f>
      </c>
      <c r="B345">
        <f>IF(OR($A345="",INDEX(games!$B:$B,ROW())=""),"",INDEX(games!$B:$B,ROW()))</f>
      </c>
      <c r="C345" t="str">
        <f>IF(OR($A345="",INDEX(games!$C:$C,ROW())=""),"",INDEX(games!$C:$C,ROW()))</f>
      </c>
      <c r="D345">
        <f>IF($A345="","",COUNTIF($W$2:$W$2500,$A345)+COUNTIF($X$2:$X$2500,$A345))</f>
      </c>
      <c r="E345">
        <f>IF($A345="","",IFERROR(MATCH($C345,$R$2:$R$5,0),0))</f>
      </c>
      <c r="F345">
        <f>IF($A345="","",MOD(ROW(),34))</f>
      </c>
      <c r="G345">
        <f>IF($A345="",NA(),IF($C345="Action",$B345,NA()))</f>
      </c>
      <c r="H345">
        <f>IF($A345="",NA(),IF($C345="Action",1+$F345*0.023,NA()))</f>
      </c>
      <c r="I345">
        <f>IF($A345="",NA(),IF($C345="Strategy",$B345,NA()))</f>
      </c>
      <c r="J345">
        <f>IF($A345="",NA(),IF($C345="Strategy",2+$F345*0.023,NA()))</f>
      </c>
      <c r="K345">
        <f>IF($A345="",NA(),IF($C345="Deckbuilder",$B345,NA()))</f>
      </c>
      <c r="L345">
        <f>IF($A345="",NA(),IF($C345="Deckbuilder",3+$F345*0.023,NA()))</f>
      </c>
      <c r="M345">
        <f>IF($A345="",NA(),IF($C345="Traditional",$B345,NA()))</f>
      </c>
      <c r="N345">
        <f>IF($A345="",NA(),IF($C345="Traditional",4+$F345*0.023,NA()))</f>
      </c>
      <c r="O345">
        <f>IF($A345="","",$D345+ROW()/1000000)</f>
      </c>
      <c r="P345" t="str">
        <f>IF(OR($A345="",INDEX(games!$H:$H,ROW())=""),"",INDEX(games!$H:$H,ROW()))</f>
      </c>
      <c r="Q345">
        <f>IF(OR($A345="",$P345&lt;&gt;"Yes"),"",$D345+ROW()/1000000)</f>
      </c>
      <c r="T345">
        <f>IF($Y345="","",INDEX($B$2:$B$2000,$Y345))</f>
      </c>
      <c r="U345">
        <f>IF($Z345="","",INDEX($B$2:$B$2000,$Z345))</f>
      </c>
      <c r="V345">
        <f>IF(OR($T345="",$U345=""),"",$U345-$T345)</f>
      </c>
      <c r="W345" t="str">
        <f>IF(TRIM(INDEX(connections!$A:$A,ROW()))="","",TRIM(INDEX(connections!$A:$A,ROW())))</f>
      </c>
      <c r="X345" t="str">
        <f>IF($W345="","",TRIM(INDEX(connections!$B:$B,ROW())))</f>
      </c>
      <c r="Y345">
        <f>IF($W345="","",IFERROR(MATCH($W345,$A$2:$A$2000,0),""))</f>
      </c>
      <c r="Z345">
        <f>IF($X345="","",IFERROR(MATCH($X345,$A$2:$A$2000,0),""))</f>
      </c>
      <c r="AA345" t="str">
        <f>IF($Y345="","",INDEX($P$2:$P$2000,$Y345))</f>
      </c>
      <c r="AB345" t="str">
        <f>IF($Z345="","",INDEX($P$2:$P$2000,$Z345))</f>
      </c>
      <c r="AC345">
        <f>IF(AND($AA345="Yes",$AB345="Yes"),1,"")</f>
      </c>
      <c r="AD345">
        <f>IF(OR($Y345="",$Z345=""),"",IF(INDEX($C$2:$C$2000,$Y345)=INDEX($C$2:$C$2000,$Z345),0,1))</f>
      </c>
      <c r="AE345">
        <f>IF($AC345&lt;&gt;1,"",IF(AND(INDEX($AG$2:$AG$2000,$Y345)=1,INDEX($AG$2:$AG$2000,$Z345)=1),1,""))</f>
      </c>
      <c r="AG345">
        <f>IF($A345="","",COUNTIFS($W$2:$W$2500,$A345,$AB$2:$AB$2500,"Yes")+COUNTIFS($X$2:$X$2500,$A345,$AA$2:$AA$2500,"Yes"))</f>
      </c>
      <c r="AH345" t="str">
        <f>IF(OR($P345&lt;&gt;"Yes",N($AG345)=0),"",IF(AND($AG345=1,COUNTIFS($W$2:$W$2500,$A345,$AE$2:$AE$2500,1)+COUNTIFS($X$2:$X$2500,$A345,$AE$2:$AE$2500,1)&gt;0),"","Yes"))</f>
      </c>
      <c r="AI345">
        <f>IF($AH345="Yes",$AG345,"")</f>
      </c>
      <c r="AJ345">
        <f>IF($AI345="","",$AI345+ROW()/1000000)</f>
      </c>
      <c r="AK345">
        <f>IF(OR($A345="",$P345="Yes",N($AG345)=0),"",$AG345+ROW()/1000000)</f>
      </c>
      <c r="AL345" t="str">
        <f>IF($A345="","",INDEX(games!$J:$J,ROW())&amp;"")</f>
      </c>
      <c r="AM345">
        <f>IF($A345="","",SUMPRODUCT($AO345:$BD345,'Map Analysis'!$AP$2^{0,1,2,3,4,5,6,7,8,9,10,11,12,13,14,15}))</f>
      </c>
      <c r="AN345">
        <f>IF($A345="","",$AM345+ROW()/10000000)</f>
      </c>
      <c r="AO345">
        <f>IF($A345="","",COUNTIF($W$2:$W$2500,$A345))</f>
      </c>
      <c r="AP345">
        <f>IF($A345="","",SUMIFS($BF$2:$BF$2500,$W$2:$W$2500,$A345))</f>
      </c>
      <c r="AQ345">
        <f>IF($A345="","",SUMIFS($BG$2:$BG$2500,$W$2:$W$2500,$A345))</f>
      </c>
      <c r="AR345">
        <f>IF($A345="","",SUMIFS($BH$2:$BH$2500,$W$2:$W$2500,$A345))</f>
      </c>
      <c r="AS345">
        <f>IF($A345="","",SUMIFS($BI$2:$BI$2500,$W$2:$W$2500,$A345))</f>
      </c>
      <c r="AT345">
        <f>IF($A345="","",SUMIFS($BJ$2:$BJ$2500,$W$2:$W$2500,$A345))</f>
      </c>
      <c r="AU345">
        <f>IF($A345="","",SUMIFS($BK$2:$BK$2500,$W$2:$W$2500,$A345))</f>
      </c>
      <c r="AV345">
        <f>IF($A345="","",SUMIFS($BL$2:$BL$2500,$W$2:$W$2500,$A345))</f>
      </c>
      <c r="AW345">
        <f>IF($A345="","",SUMIFS($BM$2:$BM$2500,$W$2:$W$2500,$A345))</f>
      </c>
      <c r="AX345">
        <f>IF($A345="","",SUMIFS($BN$2:$BN$2500,$W$2:$W$2500,$A345))</f>
      </c>
      <c r="AY345">
        <f>IF($A345="","",SUMIFS($BO$2:$BO$2500,$W$2:$W$2500,$A345))</f>
      </c>
      <c r="AZ345">
        <f>IF($A345="","",SUMIFS($BP$2:$BP$2500,$W$2:$W$2500,$A345))</f>
      </c>
      <c r="BA345">
        <f>IF($A345="","",SUMIFS($BQ$2:$BQ$2500,$W$2:$W$2500,$A345))</f>
      </c>
      <c r="BB345">
        <f>IF($A345="","",SUMIFS($BR$2:$BR$2500,$W$2:$W$2500,$A345))</f>
      </c>
      <c r="BC345">
        <f>IF($A345="","",SUMIFS($BS$2:$BS$2500,$W$2:$W$2500,$A345))</f>
      </c>
      <c r="BD345">
        <f>IF($A345="","",SUMIFS($BT$2:$BT$2500,$W$2:$W$2500,$A345))</f>
      </c>
      <c r="BF345">
        <f>IF($Z345="","",INDEX($AO$2:$AO$2000,$Z345))</f>
      </c>
      <c r="BG345">
        <f>IF($Z345="","",INDEX($AP$2:$AP$2000,$Z345))</f>
      </c>
      <c r="BH345">
        <f>IF($Z345="","",INDEX($AQ$2:$AQ$2000,$Z345))</f>
      </c>
      <c r="BI345">
        <f>IF($Z345="","",INDEX($AR$2:$AR$2000,$Z345))</f>
      </c>
      <c r="BJ345">
        <f>IF($Z345="","",INDEX($AS$2:$AS$2000,$Z345))</f>
      </c>
      <c r="BK345">
        <f>IF($Z345="","",INDEX($AT$2:$AT$2000,$Z345))</f>
      </c>
      <c r="BL345">
        <f>IF($Z345="","",INDEX($AU$2:$AU$2000,$Z345))</f>
      </c>
      <c r="BM345">
        <f>IF($Z345="","",INDEX($AV$2:$AV$2000,$Z345))</f>
      </c>
      <c r="BN345">
        <f>IF($Z345="","",INDEX($AW$2:$AW$2000,$Z345))</f>
      </c>
      <c r="BO345">
        <f>IF($Z345="","",INDEX($AX$2:$AX$2000,$Z345))</f>
      </c>
      <c r="BP345">
        <f>IF($Z345="","",INDEX($AY$2:$AY$2000,$Z345))</f>
      </c>
      <c r="BQ345">
        <f>IF($Z345="","",INDEX($AZ$2:$AZ$2000,$Z345))</f>
      </c>
      <c r="BR345">
        <f>IF($Z345="","",INDEX($BA$2:$BA$2000,$Z345))</f>
      </c>
      <c r="BS345">
        <f>IF($Z345="","",INDEX($BB$2:$BB$2000,$Z345))</f>
      </c>
      <c r="BT345">
        <f>IF($Z345="","",INDEX($BC$2:$BC$2000,$Z345))</f>
      </c>
      <c r="BV345">
        <f>IF(OR($A345="",$P345&lt;&gt;"Yes",$AH345="Yes"),"",1+N($AG345))</f>
      </c>
      <c r="BW345">
        <f>IF($A345="","",COUNTIFS($W$2:$W$2500,$A345,$BZ$2:$BZ$2500,"Yes")+COUNTIFS($X$2:$X$2500,$A345,$BY$2:$BY$2500,"Yes"))</f>
      </c>
      <c r="BX345">
        <f>IF(OR($A345="",$P345="Yes"),"",IF(N($BW345)=0,0,1+SUMIFS($CB$2:$CB$2500,$W$2:$W$2500,$A345)+SUMIFS($CA$2:$CA$2500,$X$2:$X$2500,$A345)))</f>
      </c>
      <c r="BY345" t="str">
        <f>IF($Y345="","",INDEX($AH$2:$AH$2000,$Y345)&amp;"")</f>
      </c>
      <c r="BZ345" t="str">
        <f>IF($Z345="","",INDEX($AH$2:$AH$2000,$Z345)&amp;"")</f>
      </c>
      <c r="CA345">
        <f>IF($Y345="","",INDEX($BV$2:$BV$2000,$Y345))</f>
      </c>
      <c r="CB345">
        <f>IF($Z345="","",INDEX($BV$2:$BV$2000,$Z345))</f>
      </c>
    </row>
    <row r="346">
      <c r="A346" t="str">
        <f>IF(TRIM(INDEX(games!$A:$A,ROW()))="","",TRIM(INDEX(games!$A:$A,ROW())))</f>
      </c>
      <c r="B346">
        <f>IF(OR($A346="",INDEX(games!$B:$B,ROW())=""),"",INDEX(games!$B:$B,ROW()))</f>
      </c>
      <c r="C346" t="str">
        <f>IF(OR($A346="",INDEX(games!$C:$C,ROW())=""),"",INDEX(games!$C:$C,ROW()))</f>
      </c>
      <c r="D346">
        <f>IF($A346="","",COUNTIF($W$2:$W$2500,$A346)+COUNTIF($X$2:$X$2500,$A346))</f>
      </c>
      <c r="E346">
        <f>IF($A346="","",IFERROR(MATCH($C346,$R$2:$R$5,0),0))</f>
      </c>
      <c r="F346">
        <f>IF($A346="","",MOD(ROW(),34))</f>
      </c>
      <c r="G346">
        <f>IF($A346="",NA(),IF($C346="Action",$B346,NA()))</f>
      </c>
      <c r="H346">
        <f>IF($A346="",NA(),IF($C346="Action",1+$F346*0.023,NA()))</f>
      </c>
      <c r="I346">
        <f>IF($A346="",NA(),IF($C346="Strategy",$B346,NA()))</f>
      </c>
      <c r="J346">
        <f>IF($A346="",NA(),IF($C346="Strategy",2+$F346*0.023,NA()))</f>
      </c>
      <c r="K346">
        <f>IF($A346="",NA(),IF($C346="Deckbuilder",$B346,NA()))</f>
      </c>
      <c r="L346">
        <f>IF($A346="",NA(),IF($C346="Deckbuilder",3+$F346*0.023,NA()))</f>
      </c>
      <c r="M346">
        <f>IF($A346="",NA(),IF($C346="Traditional",$B346,NA()))</f>
      </c>
      <c r="N346">
        <f>IF($A346="",NA(),IF($C346="Traditional",4+$F346*0.023,NA()))</f>
      </c>
      <c r="O346">
        <f>IF($A346="","",$D346+ROW()/1000000)</f>
      </c>
      <c r="P346" t="str">
        <f>IF(OR($A346="",INDEX(games!$H:$H,ROW())=""),"",INDEX(games!$H:$H,ROW()))</f>
      </c>
      <c r="Q346">
        <f>IF(OR($A346="",$P346&lt;&gt;"Yes"),"",$D346+ROW()/1000000)</f>
      </c>
      <c r="T346">
        <f>IF($Y346="","",INDEX($B$2:$B$2000,$Y346))</f>
      </c>
      <c r="U346">
        <f>IF($Z346="","",INDEX($B$2:$B$2000,$Z346))</f>
      </c>
      <c r="V346">
        <f>IF(OR($T346="",$U346=""),"",$U346-$T346)</f>
      </c>
      <c r="W346" t="str">
        <f>IF(TRIM(INDEX(connections!$A:$A,ROW()))="","",TRIM(INDEX(connections!$A:$A,ROW())))</f>
      </c>
      <c r="X346" t="str">
        <f>IF($W346="","",TRIM(INDEX(connections!$B:$B,ROW())))</f>
      </c>
      <c r="Y346">
        <f>IF($W346="","",IFERROR(MATCH($W346,$A$2:$A$2000,0),""))</f>
      </c>
      <c r="Z346">
        <f>IF($X346="","",IFERROR(MATCH($X346,$A$2:$A$2000,0),""))</f>
      </c>
      <c r="AA346" t="str">
        <f>IF($Y346="","",INDEX($P$2:$P$2000,$Y346))</f>
      </c>
      <c r="AB346" t="str">
        <f>IF($Z346="","",INDEX($P$2:$P$2000,$Z346))</f>
      </c>
      <c r="AC346">
        <f>IF(AND($AA346="Yes",$AB346="Yes"),1,"")</f>
      </c>
      <c r="AD346">
        <f>IF(OR($Y346="",$Z346=""),"",IF(INDEX($C$2:$C$2000,$Y346)=INDEX($C$2:$C$2000,$Z346),0,1))</f>
      </c>
      <c r="AE346">
        <f>IF($AC346&lt;&gt;1,"",IF(AND(INDEX($AG$2:$AG$2000,$Y346)=1,INDEX($AG$2:$AG$2000,$Z346)=1),1,""))</f>
      </c>
      <c r="AG346">
        <f>IF($A346="","",COUNTIFS($W$2:$W$2500,$A346,$AB$2:$AB$2500,"Yes")+COUNTIFS($X$2:$X$2500,$A346,$AA$2:$AA$2500,"Yes"))</f>
      </c>
      <c r="AH346" t="str">
        <f>IF(OR($P346&lt;&gt;"Yes",N($AG346)=0),"",IF(AND($AG346=1,COUNTIFS($W$2:$W$2500,$A346,$AE$2:$AE$2500,1)+COUNTIFS($X$2:$X$2500,$A346,$AE$2:$AE$2500,1)&gt;0),"","Yes"))</f>
      </c>
      <c r="AI346">
        <f>IF($AH346="Yes",$AG346,"")</f>
      </c>
      <c r="AJ346">
        <f>IF($AI346="","",$AI346+ROW()/1000000)</f>
      </c>
      <c r="AK346">
        <f>IF(OR($A346="",$P346="Yes",N($AG346)=0),"",$AG346+ROW()/1000000)</f>
      </c>
      <c r="AL346" t="str">
        <f>IF($A346="","",INDEX(games!$J:$J,ROW())&amp;"")</f>
      </c>
      <c r="AM346">
        <f>IF($A346="","",SUMPRODUCT($AO346:$BD346,'Map Analysis'!$AP$2^{0,1,2,3,4,5,6,7,8,9,10,11,12,13,14,15}))</f>
      </c>
      <c r="AN346">
        <f>IF($A346="","",$AM346+ROW()/10000000)</f>
      </c>
      <c r="AO346">
        <f>IF($A346="","",COUNTIF($W$2:$W$2500,$A346))</f>
      </c>
      <c r="AP346">
        <f>IF($A346="","",SUMIFS($BF$2:$BF$2500,$W$2:$W$2500,$A346))</f>
      </c>
      <c r="AQ346">
        <f>IF($A346="","",SUMIFS($BG$2:$BG$2500,$W$2:$W$2500,$A346))</f>
      </c>
      <c r="AR346">
        <f>IF($A346="","",SUMIFS($BH$2:$BH$2500,$W$2:$W$2500,$A346))</f>
      </c>
      <c r="AS346">
        <f>IF($A346="","",SUMIFS($BI$2:$BI$2500,$W$2:$W$2500,$A346))</f>
      </c>
      <c r="AT346">
        <f>IF($A346="","",SUMIFS($BJ$2:$BJ$2500,$W$2:$W$2500,$A346))</f>
      </c>
      <c r="AU346">
        <f>IF($A346="","",SUMIFS($BK$2:$BK$2500,$W$2:$W$2500,$A346))</f>
      </c>
      <c r="AV346">
        <f>IF($A346="","",SUMIFS($BL$2:$BL$2500,$W$2:$W$2500,$A346))</f>
      </c>
      <c r="AW346">
        <f>IF($A346="","",SUMIFS($BM$2:$BM$2500,$W$2:$W$2500,$A346))</f>
      </c>
      <c r="AX346">
        <f>IF($A346="","",SUMIFS($BN$2:$BN$2500,$W$2:$W$2500,$A346))</f>
      </c>
      <c r="AY346">
        <f>IF($A346="","",SUMIFS($BO$2:$BO$2500,$W$2:$W$2500,$A346))</f>
      </c>
      <c r="AZ346">
        <f>IF($A346="","",SUMIFS($BP$2:$BP$2500,$W$2:$W$2500,$A346))</f>
      </c>
      <c r="BA346">
        <f>IF($A346="","",SUMIFS($BQ$2:$BQ$2500,$W$2:$W$2500,$A346))</f>
      </c>
      <c r="BB346">
        <f>IF($A346="","",SUMIFS($BR$2:$BR$2500,$W$2:$W$2500,$A346))</f>
      </c>
      <c r="BC346">
        <f>IF($A346="","",SUMIFS($BS$2:$BS$2500,$W$2:$W$2500,$A346))</f>
      </c>
      <c r="BD346">
        <f>IF($A346="","",SUMIFS($BT$2:$BT$2500,$W$2:$W$2500,$A346))</f>
      </c>
      <c r="BF346">
        <f>IF($Z346="","",INDEX($AO$2:$AO$2000,$Z346))</f>
      </c>
      <c r="BG346">
        <f>IF($Z346="","",INDEX($AP$2:$AP$2000,$Z346))</f>
      </c>
      <c r="BH346">
        <f>IF($Z346="","",INDEX($AQ$2:$AQ$2000,$Z346))</f>
      </c>
      <c r="BI346">
        <f>IF($Z346="","",INDEX($AR$2:$AR$2000,$Z346))</f>
      </c>
      <c r="BJ346">
        <f>IF($Z346="","",INDEX($AS$2:$AS$2000,$Z346))</f>
      </c>
      <c r="BK346">
        <f>IF($Z346="","",INDEX($AT$2:$AT$2000,$Z346))</f>
      </c>
      <c r="BL346">
        <f>IF($Z346="","",INDEX($AU$2:$AU$2000,$Z346))</f>
      </c>
      <c r="BM346">
        <f>IF($Z346="","",INDEX($AV$2:$AV$2000,$Z346))</f>
      </c>
      <c r="BN346">
        <f>IF($Z346="","",INDEX($AW$2:$AW$2000,$Z346))</f>
      </c>
      <c r="BO346">
        <f>IF($Z346="","",INDEX($AX$2:$AX$2000,$Z346))</f>
      </c>
      <c r="BP346">
        <f>IF($Z346="","",INDEX($AY$2:$AY$2000,$Z346))</f>
      </c>
      <c r="BQ346">
        <f>IF($Z346="","",INDEX($AZ$2:$AZ$2000,$Z346))</f>
      </c>
      <c r="BR346">
        <f>IF($Z346="","",INDEX($BA$2:$BA$2000,$Z346))</f>
      </c>
      <c r="BS346">
        <f>IF($Z346="","",INDEX($BB$2:$BB$2000,$Z346))</f>
      </c>
      <c r="BT346">
        <f>IF($Z346="","",INDEX($BC$2:$BC$2000,$Z346))</f>
      </c>
      <c r="BV346">
        <f>IF(OR($A346="",$P346&lt;&gt;"Yes",$AH346="Yes"),"",1+N($AG346))</f>
      </c>
      <c r="BW346">
        <f>IF($A346="","",COUNTIFS($W$2:$W$2500,$A346,$BZ$2:$BZ$2500,"Yes")+COUNTIFS($X$2:$X$2500,$A346,$BY$2:$BY$2500,"Yes"))</f>
      </c>
      <c r="BX346">
        <f>IF(OR($A346="",$P346="Yes"),"",IF(N($BW346)=0,0,1+SUMIFS($CB$2:$CB$2500,$W$2:$W$2500,$A346)+SUMIFS($CA$2:$CA$2500,$X$2:$X$2500,$A346)))</f>
      </c>
      <c r="BY346" t="str">
        <f>IF($Y346="","",INDEX($AH$2:$AH$2000,$Y346)&amp;"")</f>
      </c>
      <c r="BZ346" t="str">
        <f>IF($Z346="","",INDEX($AH$2:$AH$2000,$Z346)&amp;"")</f>
      </c>
      <c r="CA346">
        <f>IF($Y346="","",INDEX($BV$2:$BV$2000,$Y346))</f>
      </c>
      <c r="CB346">
        <f>IF($Z346="","",INDEX($BV$2:$BV$2000,$Z346))</f>
      </c>
    </row>
    <row r="347">
      <c r="A347" t="str">
        <f>IF(TRIM(INDEX(games!$A:$A,ROW()))="","",TRIM(INDEX(games!$A:$A,ROW())))</f>
      </c>
      <c r="B347">
        <f>IF(OR($A347="",INDEX(games!$B:$B,ROW())=""),"",INDEX(games!$B:$B,ROW()))</f>
      </c>
      <c r="C347" t="str">
        <f>IF(OR($A347="",INDEX(games!$C:$C,ROW())=""),"",INDEX(games!$C:$C,ROW()))</f>
      </c>
      <c r="D347">
        <f>IF($A347="","",COUNTIF($W$2:$W$2500,$A347)+COUNTIF($X$2:$X$2500,$A347))</f>
      </c>
      <c r="E347">
        <f>IF($A347="","",IFERROR(MATCH($C347,$R$2:$R$5,0),0))</f>
      </c>
      <c r="F347">
        <f>IF($A347="","",MOD(ROW(),34))</f>
      </c>
      <c r="G347">
        <f>IF($A347="",NA(),IF($C347="Action",$B347,NA()))</f>
      </c>
      <c r="H347">
        <f>IF($A347="",NA(),IF($C347="Action",1+$F347*0.023,NA()))</f>
      </c>
      <c r="I347">
        <f>IF($A347="",NA(),IF($C347="Strategy",$B347,NA()))</f>
      </c>
      <c r="J347">
        <f>IF($A347="",NA(),IF($C347="Strategy",2+$F347*0.023,NA()))</f>
      </c>
      <c r="K347">
        <f>IF($A347="",NA(),IF($C347="Deckbuilder",$B347,NA()))</f>
      </c>
      <c r="L347">
        <f>IF($A347="",NA(),IF($C347="Deckbuilder",3+$F347*0.023,NA()))</f>
      </c>
      <c r="M347">
        <f>IF($A347="",NA(),IF($C347="Traditional",$B347,NA()))</f>
      </c>
      <c r="N347">
        <f>IF($A347="",NA(),IF($C347="Traditional",4+$F347*0.023,NA()))</f>
      </c>
      <c r="O347">
        <f>IF($A347="","",$D347+ROW()/1000000)</f>
      </c>
      <c r="P347" t="str">
        <f>IF(OR($A347="",INDEX(games!$H:$H,ROW())=""),"",INDEX(games!$H:$H,ROW()))</f>
      </c>
      <c r="Q347">
        <f>IF(OR($A347="",$P347&lt;&gt;"Yes"),"",$D347+ROW()/1000000)</f>
      </c>
      <c r="T347">
        <f>IF($Y347="","",INDEX($B$2:$B$2000,$Y347))</f>
      </c>
      <c r="U347">
        <f>IF($Z347="","",INDEX($B$2:$B$2000,$Z347))</f>
      </c>
      <c r="V347">
        <f>IF(OR($T347="",$U347=""),"",$U347-$T347)</f>
      </c>
      <c r="W347" t="str">
        <f>IF(TRIM(INDEX(connections!$A:$A,ROW()))="","",TRIM(INDEX(connections!$A:$A,ROW())))</f>
      </c>
      <c r="X347" t="str">
        <f>IF($W347="","",TRIM(INDEX(connections!$B:$B,ROW())))</f>
      </c>
      <c r="Y347">
        <f>IF($W347="","",IFERROR(MATCH($W347,$A$2:$A$2000,0),""))</f>
      </c>
      <c r="Z347">
        <f>IF($X347="","",IFERROR(MATCH($X347,$A$2:$A$2000,0),""))</f>
      </c>
      <c r="AA347" t="str">
        <f>IF($Y347="","",INDEX($P$2:$P$2000,$Y347))</f>
      </c>
      <c r="AB347" t="str">
        <f>IF($Z347="","",INDEX($P$2:$P$2000,$Z347))</f>
      </c>
      <c r="AC347">
        <f>IF(AND($AA347="Yes",$AB347="Yes"),1,"")</f>
      </c>
      <c r="AD347">
        <f>IF(OR($Y347="",$Z347=""),"",IF(INDEX($C$2:$C$2000,$Y347)=INDEX($C$2:$C$2000,$Z347),0,1))</f>
      </c>
      <c r="AE347">
        <f>IF($AC347&lt;&gt;1,"",IF(AND(INDEX($AG$2:$AG$2000,$Y347)=1,INDEX($AG$2:$AG$2000,$Z347)=1),1,""))</f>
      </c>
      <c r="AG347">
        <f>IF($A347="","",COUNTIFS($W$2:$W$2500,$A347,$AB$2:$AB$2500,"Yes")+COUNTIFS($X$2:$X$2500,$A347,$AA$2:$AA$2500,"Yes"))</f>
      </c>
      <c r="AH347" t="str">
        <f>IF(OR($P347&lt;&gt;"Yes",N($AG347)=0),"",IF(AND($AG347=1,COUNTIFS($W$2:$W$2500,$A347,$AE$2:$AE$2500,1)+COUNTIFS($X$2:$X$2500,$A347,$AE$2:$AE$2500,1)&gt;0),"","Yes"))</f>
      </c>
      <c r="AI347">
        <f>IF($AH347="Yes",$AG347,"")</f>
      </c>
      <c r="AJ347">
        <f>IF($AI347="","",$AI347+ROW()/1000000)</f>
      </c>
      <c r="AK347">
        <f>IF(OR($A347="",$P347="Yes",N($AG347)=0),"",$AG347+ROW()/1000000)</f>
      </c>
      <c r="AL347" t="str">
        <f>IF($A347="","",INDEX(games!$J:$J,ROW())&amp;"")</f>
      </c>
      <c r="AM347">
        <f>IF($A347="","",SUMPRODUCT($AO347:$BD347,'Map Analysis'!$AP$2^{0,1,2,3,4,5,6,7,8,9,10,11,12,13,14,15}))</f>
      </c>
      <c r="AN347">
        <f>IF($A347="","",$AM347+ROW()/10000000)</f>
      </c>
      <c r="AO347">
        <f>IF($A347="","",COUNTIF($W$2:$W$2500,$A347))</f>
      </c>
      <c r="AP347">
        <f>IF($A347="","",SUMIFS($BF$2:$BF$2500,$W$2:$W$2500,$A347))</f>
      </c>
      <c r="AQ347">
        <f>IF($A347="","",SUMIFS($BG$2:$BG$2500,$W$2:$W$2500,$A347))</f>
      </c>
      <c r="AR347">
        <f>IF($A347="","",SUMIFS($BH$2:$BH$2500,$W$2:$W$2500,$A347))</f>
      </c>
      <c r="AS347">
        <f>IF($A347="","",SUMIFS($BI$2:$BI$2500,$W$2:$W$2500,$A347))</f>
      </c>
      <c r="AT347">
        <f>IF($A347="","",SUMIFS($BJ$2:$BJ$2500,$W$2:$W$2500,$A347))</f>
      </c>
      <c r="AU347">
        <f>IF($A347="","",SUMIFS($BK$2:$BK$2500,$W$2:$W$2500,$A347))</f>
      </c>
      <c r="AV347">
        <f>IF($A347="","",SUMIFS($BL$2:$BL$2500,$W$2:$W$2500,$A347))</f>
      </c>
      <c r="AW347">
        <f>IF($A347="","",SUMIFS($BM$2:$BM$2500,$W$2:$W$2500,$A347))</f>
      </c>
      <c r="AX347">
        <f>IF($A347="","",SUMIFS($BN$2:$BN$2500,$W$2:$W$2500,$A347))</f>
      </c>
      <c r="AY347">
        <f>IF($A347="","",SUMIFS($BO$2:$BO$2500,$W$2:$W$2500,$A347))</f>
      </c>
      <c r="AZ347">
        <f>IF($A347="","",SUMIFS($BP$2:$BP$2500,$W$2:$W$2500,$A347))</f>
      </c>
      <c r="BA347">
        <f>IF($A347="","",SUMIFS($BQ$2:$BQ$2500,$W$2:$W$2500,$A347))</f>
      </c>
      <c r="BB347">
        <f>IF($A347="","",SUMIFS($BR$2:$BR$2500,$W$2:$W$2500,$A347))</f>
      </c>
      <c r="BC347">
        <f>IF($A347="","",SUMIFS($BS$2:$BS$2500,$W$2:$W$2500,$A347))</f>
      </c>
      <c r="BD347">
        <f>IF($A347="","",SUMIFS($BT$2:$BT$2500,$W$2:$W$2500,$A347))</f>
      </c>
      <c r="BF347">
        <f>IF($Z347="","",INDEX($AO$2:$AO$2000,$Z347))</f>
      </c>
      <c r="BG347">
        <f>IF($Z347="","",INDEX($AP$2:$AP$2000,$Z347))</f>
      </c>
      <c r="BH347">
        <f>IF($Z347="","",INDEX($AQ$2:$AQ$2000,$Z347))</f>
      </c>
      <c r="BI347">
        <f>IF($Z347="","",INDEX($AR$2:$AR$2000,$Z347))</f>
      </c>
      <c r="BJ347">
        <f>IF($Z347="","",INDEX($AS$2:$AS$2000,$Z347))</f>
      </c>
      <c r="BK347">
        <f>IF($Z347="","",INDEX($AT$2:$AT$2000,$Z347))</f>
      </c>
      <c r="BL347">
        <f>IF($Z347="","",INDEX($AU$2:$AU$2000,$Z347))</f>
      </c>
      <c r="BM347">
        <f>IF($Z347="","",INDEX($AV$2:$AV$2000,$Z347))</f>
      </c>
      <c r="BN347">
        <f>IF($Z347="","",INDEX($AW$2:$AW$2000,$Z347))</f>
      </c>
      <c r="BO347">
        <f>IF($Z347="","",INDEX($AX$2:$AX$2000,$Z347))</f>
      </c>
      <c r="BP347">
        <f>IF($Z347="","",INDEX($AY$2:$AY$2000,$Z347))</f>
      </c>
      <c r="BQ347">
        <f>IF($Z347="","",INDEX($AZ$2:$AZ$2000,$Z347))</f>
      </c>
      <c r="BR347">
        <f>IF($Z347="","",INDEX($BA$2:$BA$2000,$Z347))</f>
      </c>
      <c r="BS347">
        <f>IF($Z347="","",INDEX($BB$2:$BB$2000,$Z347))</f>
      </c>
      <c r="BT347">
        <f>IF($Z347="","",INDEX($BC$2:$BC$2000,$Z347))</f>
      </c>
      <c r="BV347">
        <f>IF(OR($A347="",$P347&lt;&gt;"Yes",$AH347="Yes"),"",1+N($AG347))</f>
      </c>
      <c r="BW347">
        <f>IF($A347="","",COUNTIFS($W$2:$W$2500,$A347,$BZ$2:$BZ$2500,"Yes")+COUNTIFS($X$2:$X$2500,$A347,$BY$2:$BY$2500,"Yes"))</f>
      </c>
      <c r="BX347">
        <f>IF(OR($A347="",$P347="Yes"),"",IF(N($BW347)=0,0,1+SUMIFS($CB$2:$CB$2500,$W$2:$W$2500,$A347)+SUMIFS($CA$2:$CA$2500,$X$2:$X$2500,$A347)))</f>
      </c>
      <c r="BY347" t="str">
        <f>IF($Y347="","",INDEX($AH$2:$AH$2000,$Y347)&amp;"")</f>
      </c>
      <c r="BZ347" t="str">
        <f>IF($Z347="","",INDEX($AH$2:$AH$2000,$Z347)&amp;"")</f>
      </c>
      <c r="CA347">
        <f>IF($Y347="","",INDEX($BV$2:$BV$2000,$Y347))</f>
      </c>
      <c r="CB347">
        <f>IF($Z347="","",INDEX($BV$2:$BV$2000,$Z347))</f>
      </c>
    </row>
    <row r="348">
      <c r="A348" t="str">
        <f>IF(TRIM(INDEX(games!$A:$A,ROW()))="","",TRIM(INDEX(games!$A:$A,ROW())))</f>
      </c>
      <c r="B348">
        <f>IF(OR($A348="",INDEX(games!$B:$B,ROW())=""),"",INDEX(games!$B:$B,ROW()))</f>
      </c>
      <c r="C348" t="str">
        <f>IF(OR($A348="",INDEX(games!$C:$C,ROW())=""),"",INDEX(games!$C:$C,ROW()))</f>
      </c>
      <c r="D348">
        <f>IF($A348="","",COUNTIF($W$2:$W$2500,$A348)+COUNTIF($X$2:$X$2500,$A348))</f>
      </c>
      <c r="E348">
        <f>IF($A348="","",IFERROR(MATCH($C348,$R$2:$R$5,0),0))</f>
      </c>
      <c r="F348">
        <f>IF($A348="","",MOD(ROW(),34))</f>
      </c>
      <c r="G348">
        <f>IF($A348="",NA(),IF($C348="Action",$B348,NA()))</f>
      </c>
      <c r="H348">
        <f>IF($A348="",NA(),IF($C348="Action",1+$F348*0.023,NA()))</f>
      </c>
      <c r="I348">
        <f>IF($A348="",NA(),IF($C348="Strategy",$B348,NA()))</f>
      </c>
      <c r="J348">
        <f>IF($A348="",NA(),IF($C348="Strategy",2+$F348*0.023,NA()))</f>
      </c>
      <c r="K348">
        <f>IF($A348="",NA(),IF($C348="Deckbuilder",$B348,NA()))</f>
      </c>
      <c r="L348">
        <f>IF($A348="",NA(),IF($C348="Deckbuilder",3+$F348*0.023,NA()))</f>
      </c>
      <c r="M348">
        <f>IF($A348="",NA(),IF($C348="Traditional",$B348,NA()))</f>
      </c>
      <c r="N348">
        <f>IF($A348="",NA(),IF($C348="Traditional",4+$F348*0.023,NA()))</f>
      </c>
      <c r="O348">
        <f>IF($A348="","",$D348+ROW()/1000000)</f>
      </c>
      <c r="P348" t="str">
        <f>IF(OR($A348="",INDEX(games!$H:$H,ROW())=""),"",INDEX(games!$H:$H,ROW()))</f>
      </c>
      <c r="Q348">
        <f>IF(OR($A348="",$P348&lt;&gt;"Yes"),"",$D348+ROW()/1000000)</f>
      </c>
      <c r="T348">
        <f>IF($Y348="","",INDEX($B$2:$B$2000,$Y348))</f>
      </c>
      <c r="U348">
        <f>IF($Z348="","",INDEX($B$2:$B$2000,$Z348))</f>
      </c>
      <c r="V348">
        <f>IF(OR($T348="",$U348=""),"",$U348-$T348)</f>
      </c>
      <c r="W348" t="str">
        <f>IF(TRIM(INDEX(connections!$A:$A,ROW()))="","",TRIM(INDEX(connections!$A:$A,ROW())))</f>
      </c>
      <c r="X348" t="str">
        <f>IF($W348="","",TRIM(INDEX(connections!$B:$B,ROW())))</f>
      </c>
      <c r="Y348">
        <f>IF($W348="","",IFERROR(MATCH($W348,$A$2:$A$2000,0),""))</f>
      </c>
      <c r="Z348">
        <f>IF($X348="","",IFERROR(MATCH($X348,$A$2:$A$2000,0),""))</f>
      </c>
      <c r="AA348" t="str">
        <f>IF($Y348="","",INDEX($P$2:$P$2000,$Y348))</f>
      </c>
      <c r="AB348" t="str">
        <f>IF($Z348="","",INDEX($P$2:$P$2000,$Z348))</f>
      </c>
      <c r="AC348">
        <f>IF(AND($AA348="Yes",$AB348="Yes"),1,"")</f>
      </c>
      <c r="AD348">
        <f>IF(OR($Y348="",$Z348=""),"",IF(INDEX($C$2:$C$2000,$Y348)=INDEX($C$2:$C$2000,$Z348),0,1))</f>
      </c>
      <c r="AE348">
        <f>IF($AC348&lt;&gt;1,"",IF(AND(INDEX($AG$2:$AG$2000,$Y348)=1,INDEX($AG$2:$AG$2000,$Z348)=1),1,""))</f>
      </c>
      <c r="AG348">
        <f>IF($A348="","",COUNTIFS($W$2:$W$2500,$A348,$AB$2:$AB$2500,"Yes")+COUNTIFS($X$2:$X$2500,$A348,$AA$2:$AA$2500,"Yes"))</f>
      </c>
      <c r="AH348" t="str">
        <f>IF(OR($P348&lt;&gt;"Yes",N($AG348)=0),"",IF(AND($AG348=1,COUNTIFS($W$2:$W$2500,$A348,$AE$2:$AE$2500,1)+COUNTIFS($X$2:$X$2500,$A348,$AE$2:$AE$2500,1)&gt;0),"","Yes"))</f>
      </c>
      <c r="AI348">
        <f>IF($AH348="Yes",$AG348,"")</f>
      </c>
      <c r="AJ348">
        <f>IF($AI348="","",$AI348+ROW()/1000000)</f>
      </c>
      <c r="AK348">
        <f>IF(OR($A348="",$P348="Yes",N($AG348)=0),"",$AG348+ROW()/1000000)</f>
      </c>
      <c r="AL348" t="str">
        <f>IF($A348="","",INDEX(games!$J:$J,ROW())&amp;"")</f>
      </c>
      <c r="AM348">
        <f>IF($A348="","",SUMPRODUCT($AO348:$BD348,'Map Analysis'!$AP$2^{0,1,2,3,4,5,6,7,8,9,10,11,12,13,14,15}))</f>
      </c>
      <c r="AN348">
        <f>IF($A348="","",$AM348+ROW()/10000000)</f>
      </c>
      <c r="AO348">
        <f>IF($A348="","",COUNTIF($W$2:$W$2500,$A348))</f>
      </c>
      <c r="AP348">
        <f>IF($A348="","",SUMIFS($BF$2:$BF$2500,$W$2:$W$2500,$A348))</f>
      </c>
      <c r="AQ348">
        <f>IF($A348="","",SUMIFS($BG$2:$BG$2500,$W$2:$W$2500,$A348))</f>
      </c>
      <c r="AR348">
        <f>IF($A348="","",SUMIFS($BH$2:$BH$2500,$W$2:$W$2500,$A348))</f>
      </c>
      <c r="AS348">
        <f>IF($A348="","",SUMIFS($BI$2:$BI$2500,$W$2:$W$2500,$A348))</f>
      </c>
      <c r="AT348">
        <f>IF($A348="","",SUMIFS($BJ$2:$BJ$2500,$W$2:$W$2500,$A348))</f>
      </c>
      <c r="AU348">
        <f>IF($A348="","",SUMIFS($BK$2:$BK$2500,$W$2:$W$2500,$A348))</f>
      </c>
      <c r="AV348">
        <f>IF($A348="","",SUMIFS($BL$2:$BL$2500,$W$2:$W$2500,$A348))</f>
      </c>
      <c r="AW348">
        <f>IF($A348="","",SUMIFS($BM$2:$BM$2500,$W$2:$W$2500,$A348))</f>
      </c>
      <c r="AX348">
        <f>IF($A348="","",SUMIFS($BN$2:$BN$2500,$W$2:$W$2500,$A348))</f>
      </c>
      <c r="AY348">
        <f>IF($A348="","",SUMIFS($BO$2:$BO$2500,$W$2:$W$2500,$A348))</f>
      </c>
      <c r="AZ348">
        <f>IF($A348="","",SUMIFS($BP$2:$BP$2500,$W$2:$W$2500,$A348))</f>
      </c>
      <c r="BA348">
        <f>IF($A348="","",SUMIFS($BQ$2:$BQ$2500,$W$2:$W$2500,$A348))</f>
      </c>
      <c r="BB348">
        <f>IF($A348="","",SUMIFS($BR$2:$BR$2500,$W$2:$W$2500,$A348))</f>
      </c>
      <c r="BC348">
        <f>IF($A348="","",SUMIFS($BS$2:$BS$2500,$W$2:$W$2500,$A348))</f>
      </c>
      <c r="BD348">
        <f>IF($A348="","",SUMIFS($BT$2:$BT$2500,$W$2:$W$2500,$A348))</f>
      </c>
      <c r="BF348">
        <f>IF($Z348="","",INDEX($AO$2:$AO$2000,$Z348))</f>
      </c>
      <c r="BG348">
        <f>IF($Z348="","",INDEX($AP$2:$AP$2000,$Z348))</f>
      </c>
      <c r="BH348">
        <f>IF($Z348="","",INDEX($AQ$2:$AQ$2000,$Z348))</f>
      </c>
      <c r="BI348">
        <f>IF($Z348="","",INDEX($AR$2:$AR$2000,$Z348))</f>
      </c>
      <c r="BJ348">
        <f>IF($Z348="","",INDEX($AS$2:$AS$2000,$Z348))</f>
      </c>
      <c r="BK348">
        <f>IF($Z348="","",INDEX($AT$2:$AT$2000,$Z348))</f>
      </c>
      <c r="BL348">
        <f>IF($Z348="","",INDEX($AU$2:$AU$2000,$Z348))</f>
      </c>
      <c r="BM348">
        <f>IF($Z348="","",INDEX($AV$2:$AV$2000,$Z348))</f>
      </c>
      <c r="BN348">
        <f>IF($Z348="","",INDEX($AW$2:$AW$2000,$Z348))</f>
      </c>
      <c r="BO348">
        <f>IF($Z348="","",INDEX($AX$2:$AX$2000,$Z348))</f>
      </c>
      <c r="BP348">
        <f>IF($Z348="","",INDEX($AY$2:$AY$2000,$Z348))</f>
      </c>
      <c r="BQ348">
        <f>IF($Z348="","",INDEX($AZ$2:$AZ$2000,$Z348))</f>
      </c>
      <c r="BR348">
        <f>IF($Z348="","",INDEX($BA$2:$BA$2000,$Z348))</f>
      </c>
      <c r="BS348">
        <f>IF($Z348="","",INDEX($BB$2:$BB$2000,$Z348))</f>
      </c>
      <c r="BT348">
        <f>IF($Z348="","",INDEX($BC$2:$BC$2000,$Z348))</f>
      </c>
      <c r="BV348">
        <f>IF(OR($A348="",$P348&lt;&gt;"Yes",$AH348="Yes"),"",1+N($AG348))</f>
      </c>
      <c r="BW348">
        <f>IF($A348="","",COUNTIFS($W$2:$W$2500,$A348,$BZ$2:$BZ$2500,"Yes")+COUNTIFS($X$2:$X$2500,$A348,$BY$2:$BY$2500,"Yes"))</f>
      </c>
      <c r="BX348">
        <f>IF(OR($A348="",$P348="Yes"),"",IF(N($BW348)=0,0,1+SUMIFS($CB$2:$CB$2500,$W$2:$W$2500,$A348)+SUMIFS($CA$2:$CA$2500,$X$2:$X$2500,$A348)))</f>
      </c>
      <c r="BY348" t="str">
        <f>IF($Y348="","",INDEX($AH$2:$AH$2000,$Y348)&amp;"")</f>
      </c>
      <c r="BZ348" t="str">
        <f>IF($Z348="","",INDEX($AH$2:$AH$2000,$Z348)&amp;"")</f>
      </c>
      <c r="CA348">
        <f>IF($Y348="","",INDEX($BV$2:$BV$2000,$Y348))</f>
      </c>
      <c r="CB348">
        <f>IF($Z348="","",INDEX($BV$2:$BV$2000,$Z348))</f>
      </c>
    </row>
    <row r="349">
      <c r="A349" t="str">
        <f>IF(TRIM(INDEX(games!$A:$A,ROW()))="","",TRIM(INDEX(games!$A:$A,ROW())))</f>
      </c>
      <c r="B349">
        <f>IF(OR($A349="",INDEX(games!$B:$B,ROW())=""),"",INDEX(games!$B:$B,ROW()))</f>
      </c>
      <c r="C349" t="str">
        <f>IF(OR($A349="",INDEX(games!$C:$C,ROW())=""),"",INDEX(games!$C:$C,ROW()))</f>
      </c>
      <c r="D349">
        <f>IF($A349="","",COUNTIF($W$2:$W$2500,$A349)+COUNTIF($X$2:$X$2500,$A349))</f>
      </c>
      <c r="E349">
        <f>IF($A349="","",IFERROR(MATCH($C349,$R$2:$R$5,0),0))</f>
      </c>
      <c r="F349">
        <f>IF($A349="","",MOD(ROW(),34))</f>
      </c>
      <c r="G349">
        <f>IF($A349="",NA(),IF($C349="Action",$B349,NA()))</f>
      </c>
      <c r="H349">
        <f>IF($A349="",NA(),IF($C349="Action",1+$F349*0.023,NA()))</f>
      </c>
      <c r="I349">
        <f>IF($A349="",NA(),IF($C349="Strategy",$B349,NA()))</f>
      </c>
      <c r="J349">
        <f>IF($A349="",NA(),IF($C349="Strategy",2+$F349*0.023,NA()))</f>
      </c>
      <c r="K349">
        <f>IF($A349="",NA(),IF($C349="Deckbuilder",$B349,NA()))</f>
      </c>
      <c r="L349">
        <f>IF($A349="",NA(),IF($C349="Deckbuilder",3+$F349*0.023,NA()))</f>
      </c>
      <c r="M349">
        <f>IF($A349="",NA(),IF($C349="Traditional",$B349,NA()))</f>
      </c>
      <c r="N349">
        <f>IF($A349="",NA(),IF($C349="Traditional",4+$F349*0.023,NA()))</f>
      </c>
      <c r="O349">
        <f>IF($A349="","",$D349+ROW()/1000000)</f>
      </c>
      <c r="P349" t="str">
        <f>IF(OR($A349="",INDEX(games!$H:$H,ROW())=""),"",INDEX(games!$H:$H,ROW()))</f>
      </c>
      <c r="Q349">
        <f>IF(OR($A349="",$P349&lt;&gt;"Yes"),"",$D349+ROW()/1000000)</f>
      </c>
      <c r="T349">
        <f>IF($Y349="","",INDEX($B$2:$B$2000,$Y349))</f>
      </c>
      <c r="U349">
        <f>IF($Z349="","",INDEX($B$2:$B$2000,$Z349))</f>
      </c>
      <c r="V349">
        <f>IF(OR($T349="",$U349=""),"",$U349-$T349)</f>
      </c>
      <c r="W349" t="str">
        <f>IF(TRIM(INDEX(connections!$A:$A,ROW()))="","",TRIM(INDEX(connections!$A:$A,ROW())))</f>
      </c>
      <c r="X349" t="str">
        <f>IF($W349="","",TRIM(INDEX(connections!$B:$B,ROW())))</f>
      </c>
      <c r="Y349">
        <f>IF($W349="","",IFERROR(MATCH($W349,$A$2:$A$2000,0),""))</f>
      </c>
      <c r="Z349">
        <f>IF($X349="","",IFERROR(MATCH($X349,$A$2:$A$2000,0),""))</f>
      </c>
      <c r="AA349" t="str">
        <f>IF($Y349="","",INDEX($P$2:$P$2000,$Y349))</f>
      </c>
      <c r="AB349" t="str">
        <f>IF($Z349="","",INDEX($P$2:$P$2000,$Z349))</f>
      </c>
      <c r="AC349">
        <f>IF(AND($AA349="Yes",$AB349="Yes"),1,"")</f>
      </c>
      <c r="AD349">
        <f>IF(OR($Y349="",$Z349=""),"",IF(INDEX($C$2:$C$2000,$Y349)=INDEX($C$2:$C$2000,$Z349),0,1))</f>
      </c>
      <c r="AE349">
        <f>IF($AC349&lt;&gt;1,"",IF(AND(INDEX($AG$2:$AG$2000,$Y349)=1,INDEX($AG$2:$AG$2000,$Z349)=1),1,""))</f>
      </c>
      <c r="AG349">
        <f>IF($A349="","",COUNTIFS($W$2:$W$2500,$A349,$AB$2:$AB$2500,"Yes")+COUNTIFS($X$2:$X$2500,$A349,$AA$2:$AA$2500,"Yes"))</f>
      </c>
      <c r="AH349" t="str">
        <f>IF(OR($P349&lt;&gt;"Yes",N($AG349)=0),"",IF(AND($AG349=1,COUNTIFS($W$2:$W$2500,$A349,$AE$2:$AE$2500,1)+COUNTIFS($X$2:$X$2500,$A349,$AE$2:$AE$2500,1)&gt;0),"","Yes"))</f>
      </c>
      <c r="AI349">
        <f>IF($AH349="Yes",$AG349,"")</f>
      </c>
      <c r="AJ349">
        <f>IF($AI349="","",$AI349+ROW()/1000000)</f>
      </c>
      <c r="AK349">
        <f>IF(OR($A349="",$P349="Yes",N($AG349)=0),"",$AG349+ROW()/1000000)</f>
      </c>
      <c r="AL349" t="str">
        <f>IF($A349="","",INDEX(games!$J:$J,ROW())&amp;"")</f>
      </c>
      <c r="AM349">
        <f>IF($A349="","",SUMPRODUCT($AO349:$BD349,'Map Analysis'!$AP$2^{0,1,2,3,4,5,6,7,8,9,10,11,12,13,14,15}))</f>
      </c>
      <c r="AN349">
        <f>IF($A349="","",$AM349+ROW()/10000000)</f>
      </c>
      <c r="AO349">
        <f>IF($A349="","",COUNTIF($W$2:$W$2500,$A349))</f>
      </c>
      <c r="AP349">
        <f>IF($A349="","",SUMIFS($BF$2:$BF$2500,$W$2:$W$2500,$A349))</f>
      </c>
      <c r="AQ349">
        <f>IF($A349="","",SUMIFS($BG$2:$BG$2500,$W$2:$W$2500,$A349))</f>
      </c>
      <c r="AR349">
        <f>IF($A349="","",SUMIFS($BH$2:$BH$2500,$W$2:$W$2500,$A349))</f>
      </c>
      <c r="AS349">
        <f>IF($A349="","",SUMIFS($BI$2:$BI$2500,$W$2:$W$2500,$A349))</f>
      </c>
      <c r="AT349">
        <f>IF($A349="","",SUMIFS($BJ$2:$BJ$2500,$W$2:$W$2500,$A349))</f>
      </c>
      <c r="AU349">
        <f>IF($A349="","",SUMIFS($BK$2:$BK$2500,$W$2:$W$2500,$A349))</f>
      </c>
      <c r="AV349">
        <f>IF($A349="","",SUMIFS($BL$2:$BL$2500,$W$2:$W$2500,$A349))</f>
      </c>
      <c r="AW349">
        <f>IF($A349="","",SUMIFS($BM$2:$BM$2500,$W$2:$W$2500,$A349))</f>
      </c>
      <c r="AX349">
        <f>IF($A349="","",SUMIFS($BN$2:$BN$2500,$W$2:$W$2500,$A349))</f>
      </c>
      <c r="AY349">
        <f>IF($A349="","",SUMIFS($BO$2:$BO$2500,$W$2:$W$2500,$A349))</f>
      </c>
      <c r="AZ349">
        <f>IF($A349="","",SUMIFS($BP$2:$BP$2500,$W$2:$W$2500,$A349))</f>
      </c>
      <c r="BA349">
        <f>IF($A349="","",SUMIFS($BQ$2:$BQ$2500,$W$2:$W$2500,$A349))</f>
      </c>
      <c r="BB349">
        <f>IF($A349="","",SUMIFS($BR$2:$BR$2500,$W$2:$W$2500,$A349))</f>
      </c>
      <c r="BC349">
        <f>IF($A349="","",SUMIFS($BS$2:$BS$2500,$W$2:$W$2500,$A349))</f>
      </c>
      <c r="BD349">
        <f>IF($A349="","",SUMIFS($BT$2:$BT$2500,$W$2:$W$2500,$A349))</f>
      </c>
      <c r="BF349">
        <f>IF($Z349="","",INDEX($AO$2:$AO$2000,$Z349))</f>
      </c>
      <c r="BG349">
        <f>IF($Z349="","",INDEX($AP$2:$AP$2000,$Z349))</f>
      </c>
      <c r="BH349">
        <f>IF($Z349="","",INDEX($AQ$2:$AQ$2000,$Z349))</f>
      </c>
      <c r="BI349">
        <f>IF($Z349="","",INDEX($AR$2:$AR$2000,$Z349))</f>
      </c>
      <c r="BJ349">
        <f>IF($Z349="","",INDEX($AS$2:$AS$2000,$Z349))</f>
      </c>
      <c r="BK349">
        <f>IF($Z349="","",INDEX($AT$2:$AT$2000,$Z349))</f>
      </c>
      <c r="BL349">
        <f>IF($Z349="","",INDEX($AU$2:$AU$2000,$Z349))</f>
      </c>
      <c r="BM349">
        <f>IF($Z349="","",INDEX($AV$2:$AV$2000,$Z349))</f>
      </c>
      <c r="BN349">
        <f>IF($Z349="","",INDEX($AW$2:$AW$2000,$Z349))</f>
      </c>
      <c r="BO349">
        <f>IF($Z349="","",INDEX($AX$2:$AX$2000,$Z349))</f>
      </c>
      <c r="BP349">
        <f>IF($Z349="","",INDEX($AY$2:$AY$2000,$Z349))</f>
      </c>
      <c r="BQ349">
        <f>IF($Z349="","",INDEX($AZ$2:$AZ$2000,$Z349))</f>
      </c>
      <c r="BR349">
        <f>IF($Z349="","",INDEX($BA$2:$BA$2000,$Z349))</f>
      </c>
      <c r="BS349">
        <f>IF($Z349="","",INDEX($BB$2:$BB$2000,$Z349))</f>
      </c>
      <c r="BT349">
        <f>IF($Z349="","",INDEX($BC$2:$BC$2000,$Z349))</f>
      </c>
      <c r="BV349">
        <f>IF(OR($A349="",$P349&lt;&gt;"Yes",$AH349="Yes"),"",1+N($AG349))</f>
      </c>
      <c r="BW349">
        <f>IF($A349="","",COUNTIFS($W$2:$W$2500,$A349,$BZ$2:$BZ$2500,"Yes")+COUNTIFS($X$2:$X$2500,$A349,$BY$2:$BY$2500,"Yes"))</f>
      </c>
      <c r="BX349">
        <f>IF(OR($A349="",$P349="Yes"),"",IF(N($BW349)=0,0,1+SUMIFS($CB$2:$CB$2500,$W$2:$W$2500,$A349)+SUMIFS($CA$2:$CA$2500,$X$2:$X$2500,$A349)))</f>
      </c>
      <c r="BY349" t="str">
        <f>IF($Y349="","",INDEX($AH$2:$AH$2000,$Y349)&amp;"")</f>
      </c>
      <c r="BZ349" t="str">
        <f>IF($Z349="","",INDEX($AH$2:$AH$2000,$Z349)&amp;"")</f>
      </c>
      <c r="CA349">
        <f>IF($Y349="","",INDEX($BV$2:$BV$2000,$Y349))</f>
      </c>
      <c r="CB349">
        <f>IF($Z349="","",INDEX($BV$2:$BV$2000,$Z349))</f>
      </c>
    </row>
    <row r="350">
      <c r="A350" t="str">
        <f>IF(TRIM(INDEX(games!$A:$A,ROW()))="","",TRIM(INDEX(games!$A:$A,ROW())))</f>
      </c>
      <c r="B350">
        <f>IF(OR($A350="",INDEX(games!$B:$B,ROW())=""),"",INDEX(games!$B:$B,ROW()))</f>
      </c>
      <c r="C350" t="str">
        <f>IF(OR($A350="",INDEX(games!$C:$C,ROW())=""),"",INDEX(games!$C:$C,ROW()))</f>
      </c>
      <c r="D350">
        <f>IF($A350="","",COUNTIF($W$2:$W$2500,$A350)+COUNTIF($X$2:$X$2500,$A350))</f>
      </c>
      <c r="E350">
        <f>IF($A350="","",IFERROR(MATCH($C350,$R$2:$R$5,0),0))</f>
      </c>
      <c r="F350">
        <f>IF($A350="","",MOD(ROW(),34))</f>
      </c>
      <c r="G350">
        <f>IF($A350="",NA(),IF($C350="Action",$B350,NA()))</f>
      </c>
      <c r="H350">
        <f>IF($A350="",NA(),IF($C350="Action",1+$F350*0.023,NA()))</f>
      </c>
      <c r="I350">
        <f>IF($A350="",NA(),IF($C350="Strategy",$B350,NA()))</f>
      </c>
      <c r="J350">
        <f>IF($A350="",NA(),IF($C350="Strategy",2+$F350*0.023,NA()))</f>
      </c>
      <c r="K350">
        <f>IF($A350="",NA(),IF($C350="Deckbuilder",$B350,NA()))</f>
      </c>
      <c r="L350">
        <f>IF($A350="",NA(),IF($C350="Deckbuilder",3+$F350*0.023,NA()))</f>
      </c>
      <c r="M350">
        <f>IF($A350="",NA(),IF($C350="Traditional",$B350,NA()))</f>
      </c>
      <c r="N350">
        <f>IF($A350="",NA(),IF($C350="Traditional",4+$F350*0.023,NA()))</f>
      </c>
      <c r="O350">
        <f>IF($A350="","",$D350+ROW()/1000000)</f>
      </c>
      <c r="P350" t="str">
        <f>IF(OR($A350="",INDEX(games!$H:$H,ROW())=""),"",INDEX(games!$H:$H,ROW()))</f>
      </c>
      <c r="Q350">
        <f>IF(OR($A350="",$P350&lt;&gt;"Yes"),"",$D350+ROW()/1000000)</f>
      </c>
      <c r="T350">
        <f>IF($Y350="","",INDEX($B$2:$B$2000,$Y350))</f>
      </c>
      <c r="U350">
        <f>IF($Z350="","",INDEX($B$2:$B$2000,$Z350))</f>
      </c>
      <c r="V350">
        <f>IF(OR($T350="",$U350=""),"",$U350-$T350)</f>
      </c>
      <c r="W350" t="str">
        <f>IF(TRIM(INDEX(connections!$A:$A,ROW()))="","",TRIM(INDEX(connections!$A:$A,ROW())))</f>
      </c>
      <c r="X350" t="str">
        <f>IF($W350="","",TRIM(INDEX(connections!$B:$B,ROW())))</f>
      </c>
      <c r="Y350">
        <f>IF($W350="","",IFERROR(MATCH($W350,$A$2:$A$2000,0),""))</f>
      </c>
      <c r="Z350">
        <f>IF($X350="","",IFERROR(MATCH($X350,$A$2:$A$2000,0),""))</f>
      </c>
      <c r="AA350" t="str">
        <f>IF($Y350="","",INDEX($P$2:$P$2000,$Y350))</f>
      </c>
      <c r="AB350" t="str">
        <f>IF($Z350="","",INDEX($P$2:$P$2000,$Z350))</f>
      </c>
      <c r="AC350">
        <f>IF(AND($AA350="Yes",$AB350="Yes"),1,"")</f>
      </c>
      <c r="AD350">
        <f>IF(OR($Y350="",$Z350=""),"",IF(INDEX($C$2:$C$2000,$Y350)=INDEX($C$2:$C$2000,$Z350),0,1))</f>
      </c>
      <c r="AE350">
        <f>IF($AC350&lt;&gt;1,"",IF(AND(INDEX($AG$2:$AG$2000,$Y350)=1,INDEX($AG$2:$AG$2000,$Z350)=1),1,""))</f>
      </c>
      <c r="AG350">
        <f>IF($A350="","",COUNTIFS($W$2:$W$2500,$A350,$AB$2:$AB$2500,"Yes")+COUNTIFS($X$2:$X$2500,$A350,$AA$2:$AA$2500,"Yes"))</f>
      </c>
      <c r="AH350" t="str">
        <f>IF(OR($P350&lt;&gt;"Yes",N($AG350)=0),"",IF(AND($AG350=1,COUNTIFS($W$2:$W$2500,$A350,$AE$2:$AE$2500,1)+COUNTIFS($X$2:$X$2500,$A350,$AE$2:$AE$2500,1)&gt;0),"","Yes"))</f>
      </c>
      <c r="AI350">
        <f>IF($AH350="Yes",$AG350,"")</f>
      </c>
      <c r="AJ350">
        <f>IF($AI350="","",$AI350+ROW()/1000000)</f>
      </c>
      <c r="AK350">
        <f>IF(OR($A350="",$P350="Yes",N($AG350)=0),"",$AG350+ROW()/1000000)</f>
      </c>
      <c r="AL350" t="str">
        <f>IF($A350="","",INDEX(games!$J:$J,ROW())&amp;"")</f>
      </c>
      <c r="AM350">
        <f>IF($A350="","",SUMPRODUCT($AO350:$BD350,'Map Analysis'!$AP$2^{0,1,2,3,4,5,6,7,8,9,10,11,12,13,14,15}))</f>
      </c>
      <c r="AN350">
        <f>IF($A350="","",$AM350+ROW()/10000000)</f>
      </c>
      <c r="AO350">
        <f>IF($A350="","",COUNTIF($W$2:$W$2500,$A350))</f>
      </c>
      <c r="AP350">
        <f>IF($A350="","",SUMIFS($BF$2:$BF$2500,$W$2:$W$2500,$A350))</f>
      </c>
      <c r="AQ350">
        <f>IF($A350="","",SUMIFS($BG$2:$BG$2500,$W$2:$W$2500,$A350))</f>
      </c>
      <c r="AR350">
        <f>IF($A350="","",SUMIFS($BH$2:$BH$2500,$W$2:$W$2500,$A350))</f>
      </c>
      <c r="AS350">
        <f>IF($A350="","",SUMIFS($BI$2:$BI$2500,$W$2:$W$2500,$A350))</f>
      </c>
      <c r="AT350">
        <f>IF($A350="","",SUMIFS($BJ$2:$BJ$2500,$W$2:$W$2500,$A350))</f>
      </c>
      <c r="AU350">
        <f>IF($A350="","",SUMIFS($BK$2:$BK$2500,$W$2:$W$2500,$A350))</f>
      </c>
      <c r="AV350">
        <f>IF($A350="","",SUMIFS($BL$2:$BL$2500,$W$2:$W$2500,$A350))</f>
      </c>
      <c r="AW350">
        <f>IF($A350="","",SUMIFS($BM$2:$BM$2500,$W$2:$W$2500,$A350))</f>
      </c>
      <c r="AX350">
        <f>IF($A350="","",SUMIFS($BN$2:$BN$2500,$W$2:$W$2500,$A350))</f>
      </c>
      <c r="AY350">
        <f>IF($A350="","",SUMIFS($BO$2:$BO$2500,$W$2:$W$2500,$A350))</f>
      </c>
      <c r="AZ350">
        <f>IF($A350="","",SUMIFS($BP$2:$BP$2500,$W$2:$W$2500,$A350))</f>
      </c>
      <c r="BA350">
        <f>IF($A350="","",SUMIFS($BQ$2:$BQ$2500,$W$2:$W$2500,$A350))</f>
      </c>
      <c r="BB350">
        <f>IF($A350="","",SUMIFS($BR$2:$BR$2500,$W$2:$W$2500,$A350))</f>
      </c>
      <c r="BC350">
        <f>IF($A350="","",SUMIFS($BS$2:$BS$2500,$W$2:$W$2500,$A350))</f>
      </c>
      <c r="BD350">
        <f>IF($A350="","",SUMIFS($BT$2:$BT$2500,$W$2:$W$2500,$A350))</f>
      </c>
      <c r="BF350">
        <f>IF($Z350="","",INDEX($AO$2:$AO$2000,$Z350))</f>
      </c>
      <c r="BG350">
        <f>IF($Z350="","",INDEX($AP$2:$AP$2000,$Z350))</f>
      </c>
      <c r="BH350">
        <f>IF($Z350="","",INDEX($AQ$2:$AQ$2000,$Z350))</f>
      </c>
      <c r="BI350">
        <f>IF($Z350="","",INDEX($AR$2:$AR$2000,$Z350))</f>
      </c>
      <c r="BJ350">
        <f>IF($Z350="","",INDEX($AS$2:$AS$2000,$Z350))</f>
      </c>
      <c r="BK350">
        <f>IF($Z350="","",INDEX($AT$2:$AT$2000,$Z350))</f>
      </c>
      <c r="BL350">
        <f>IF($Z350="","",INDEX($AU$2:$AU$2000,$Z350))</f>
      </c>
      <c r="BM350">
        <f>IF($Z350="","",INDEX($AV$2:$AV$2000,$Z350))</f>
      </c>
      <c r="BN350">
        <f>IF($Z350="","",INDEX($AW$2:$AW$2000,$Z350))</f>
      </c>
      <c r="BO350">
        <f>IF($Z350="","",INDEX($AX$2:$AX$2000,$Z350))</f>
      </c>
      <c r="BP350">
        <f>IF($Z350="","",INDEX($AY$2:$AY$2000,$Z350))</f>
      </c>
      <c r="BQ350">
        <f>IF($Z350="","",INDEX($AZ$2:$AZ$2000,$Z350))</f>
      </c>
      <c r="BR350">
        <f>IF($Z350="","",INDEX($BA$2:$BA$2000,$Z350))</f>
      </c>
      <c r="BS350">
        <f>IF($Z350="","",INDEX($BB$2:$BB$2000,$Z350))</f>
      </c>
      <c r="BT350">
        <f>IF($Z350="","",INDEX($BC$2:$BC$2000,$Z350))</f>
      </c>
      <c r="BV350">
        <f>IF(OR($A350="",$P350&lt;&gt;"Yes",$AH350="Yes"),"",1+N($AG350))</f>
      </c>
      <c r="BW350">
        <f>IF($A350="","",COUNTIFS($W$2:$W$2500,$A350,$BZ$2:$BZ$2500,"Yes")+COUNTIFS($X$2:$X$2500,$A350,$BY$2:$BY$2500,"Yes"))</f>
      </c>
      <c r="BX350">
        <f>IF(OR($A350="",$P350="Yes"),"",IF(N($BW350)=0,0,1+SUMIFS($CB$2:$CB$2500,$W$2:$W$2500,$A350)+SUMIFS($CA$2:$CA$2500,$X$2:$X$2500,$A350)))</f>
      </c>
      <c r="BY350" t="str">
        <f>IF($Y350="","",INDEX($AH$2:$AH$2000,$Y350)&amp;"")</f>
      </c>
      <c r="BZ350" t="str">
        <f>IF($Z350="","",INDEX($AH$2:$AH$2000,$Z350)&amp;"")</f>
      </c>
      <c r="CA350">
        <f>IF($Y350="","",INDEX($BV$2:$BV$2000,$Y350))</f>
      </c>
      <c r="CB350">
        <f>IF($Z350="","",INDEX($BV$2:$BV$2000,$Z350))</f>
      </c>
    </row>
    <row r="351">
      <c r="A351" t="str">
        <f>IF(TRIM(INDEX(games!$A:$A,ROW()))="","",TRIM(INDEX(games!$A:$A,ROW())))</f>
      </c>
      <c r="B351">
        <f>IF(OR($A351="",INDEX(games!$B:$B,ROW())=""),"",INDEX(games!$B:$B,ROW()))</f>
      </c>
      <c r="C351" t="str">
        <f>IF(OR($A351="",INDEX(games!$C:$C,ROW())=""),"",INDEX(games!$C:$C,ROW()))</f>
      </c>
      <c r="D351">
        <f>IF($A351="","",COUNTIF($W$2:$W$2500,$A351)+COUNTIF($X$2:$X$2500,$A351))</f>
      </c>
      <c r="E351">
        <f>IF($A351="","",IFERROR(MATCH($C351,$R$2:$R$5,0),0))</f>
      </c>
      <c r="F351">
        <f>IF($A351="","",MOD(ROW(),34))</f>
      </c>
      <c r="G351">
        <f>IF($A351="",NA(),IF($C351="Action",$B351,NA()))</f>
      </c>
      <c r="H351">
        <f>IF($A351="",NA(),IF($C351="Action",1+$F351*0.023,NA()))</f>
      </c>
      <c r="I351">
        <f>IF($A351="",NA(),IF($C351="Strategy",$B351,NA()))</f>
      </c>
      <c r="J351">
        <f>IF($A351="",NA(),IF($C351="Strategy",2+$F351*0.023,NA()))</f>
      </c>
      <c r="K351">
        <f>IF($A351="",NA(),IF($C351="Deckbuilder",$B351,NA()))</f>
      </c>
      <c r="L351">
        <f>IF($A351="",NA(),IF($C351="Deckbuilder",3+$F351*0.023,NA()))</f>
      </c>
      <c r="M351">
        <f>IF($A351="",NA(),IF($C351="Traditional",$B351,NA()))</f>
      </c>
      <c r="N351">
        <f>IF($A351="",NA(),IF($C351="Traditional",4+$F351*0.023,NA()))</f>
      </c>
      <c r="O351">
        <f>IF($A351="","",$D351+ROW()/1000000)</f>
      </c>
      <c r="P351" t="str">
        <f>IF(OR($A351="",INDEX(games!$H:$H,ROW())=""),"",INDEX(games!$H:$H,ROW()))</f>
      </c>
      <c r="Q351">
        <f>IF(OR($A351="",$P351&lt;&gt;"Yes"),"",$D351+ROW()/1000000)</f>
      </c>
      <c r="T351">
        <f>IF($Y351="","",INDEX($B$2:$B$2000,$Y351))</f>
      </c>
      <c r="U351">
        <f>IF($Z351="","",INDEX($B$2:$B$2000,$Z351))</f>
      </c>
      <c r="V351">
        <f>IF(OR($T351="",$U351=""),"",$U351-$T351)</f>
      </c>
      <c r="W351" t="str">
        <f>IF(TRIM(INDEX(connections!$A:$A,ROW()))="","",TRIM(INDEX(connections!$A:$A,ROW())))</f>
      </c>
      <c r="X351" t="str">
        <f>IF($W351="","",TRIM(INDEX(connections!$B:$B,ROW())))</f>
      </c>
      <c r="Y351">
        <f>IF($W351="","",IFERROR(MATCH($W351,$A$2:$A$2000,0),""))</f>
      </c>
      <c r="Z351">
        <f>IF($X351="","",IFERROR(MATCH($X351,$A$2:$A$2000,0),""))</f>
      </c>
      <c r="AA351" t="str">
        <f>IF($Y351="","",INDEX($P$2:$P$2000,$Y351))</f>
      </c>
      <c r="AB351" t="str">
        <f>IF($Z351="","",INDEX($P$2:$P$2000,$Z351))</f>
      </c>
      <c r="AC351">
        <f>IF(AND($AA351="Yes",$AB351="Yes"),1,"")</f>
      </c>
      <c r="AD351">
        <f>IF(OR($Y351="",$Z351=""),"",IF(INDEX($C$2:$C$2000,$Y351)=INDEX($C$2:$C$2000,$Z351),0,1))</f>
      </c>
      <c r="AE351">
        <f>IF($AC351&lt;&gt;1,"",IF(AND(INDEX($AG$2:$AG$2000,$Y351)=1,INDEX($AG$2:$AG$2000,$Z351)=1),1,""))</f>
      </c>
      <c r="AG351">
        <f>IF($A351="","",COUNTIFS($W$2:$W$2500,$A351,$AB$2:$AB$2500,"Yes")+COUNTIFS($X$2:$X$2500,$A351,$AA$2:$AA$2500,"Yes"))</f>
      </c>
      <c r="AH351" t="str">
        <f>IF(OR($P351&lt;&gt;"Yes",N($AG351)=0),"",IF(AND($AG351=1,COUNTIFS($W$2:$W$2500,$A351,$AE$2:$AE$2500,1)+COUNTIFS($X$2:$X$2500,$A351,$AE$2:$AE$2500,1)&gt;0),"","Yes"))</f>
      </c>
      <c r="AI351">
        <f>IF($AH351="Yes",$AG351,"")</f>
      </c>
      <c r="AJ351">
        <f>IF($AI351="","",$AI351+ROW()/1000000)</f>
      </c>
      <c r="AK351">
        <f>IF(OR($A351="",$P351="Yes",N($AG351)=0),"",$AG351+ROW()/1000000)</f>
      </c>
      <c r="AL351" t="str">
        <f>IF($A351="","",INDEX(games!$J:$J,ROW())&amp;"")</f>
      </c>
      <c r="AM351">
        <f>IF($A351="","",SUMPRODUCT($AO351:$BD351,'Map Analysis'!$AP$2^{0,1,2,3,4,5,6,7,8,9,10,11,12,13,14,15}))</f>
      </c>
      <c r="AN351">
        <f>IF($A351="","",$AM351+ROW()/10000000)</f>
      </c>
      <c r="AO351">
        <f>IF($A351="","",COUNTIF($W$2:$W$2500,$A351))</f>
      </c>
      <c r="AP351">
        <f>IF($A351="","",SUMIFS($BF$2:$BF$2500,$W$2:$W$2500,$A351))</f>
      </c>
      <c r="AQ351">
        <f>IF($A351="","",SUMIFS($BG$2:$BG$2500,$W$2:$W$2500,$A351))</f>
      </c>
      <c r="AR351">
        <f>IF($A351="","",SUMIFS($BH$2:$BH$2500,$W$2:$W$2500,$A351))</f>
      </c>
      <c r="AS351">
        <f>IF($A351="","",SUMIFS($BI$2:$BI$2500,$W$2:$W$2500,$A351))</f>
      </c>
      <c r="AT351">
        <f>IF($A351="","",SUMIFS($BJ$2:$BJ$2500,$W$2:$W$2500,$A351))</f>
      </c>
      <c r="AU351">
        <f>IF($A351="","",SUMIFS($BK$2:$BK$2500,$W$2:$W$2500,$A351))</f>
      </c>
      <c r="AV351">
        <f>IF($A351="","",SUMIFS($BL$2:$BL$2500,$W$2:$W$2500,$A351))</f>
      </c>
      <c r="AW351">
        <f>IF($A351="","",SUMIFS($BM$2:$BM$2500,$W$2:$W$2500,$A351))</f>
      </c>
      <c r="AX351">
        <f>IF($A351="","",SUMIFS($BN$2:$BN$2500,$W$2:$W$2500,$A351))</f>
      </c>
      <c r="AY351">
        <f>IF($A351="","",SUMIFS($BO$2:$BO$2500,$W$2:$W$2500,$A351))</f>
      </c>
      <c r="AZ351">
        <f>IF($A351="","",SUMIFS($BP$2:$BP$2500,$W$2:$W$2500,$A351))</f>
      </c>
      <c r="BA351">
        <f>IF($A351="","",SUMIFS($BQ$2:$BQ$2500,$W$2:$W$2500,$A351))</f>
      </c>
      <c r="BB351">
        <f>IF($A351="","",SUMIFS($BR$2:$BR$2500,$W$2:$W$2500,$A351))</f>
      </c>
      <c r="BC351">
        <f>IF($A351="","",SUMIFS($BS$2:$BS$2500,$W$2:$W$2500,$A351))</f>
      </c>
      <c r="BD351">
        <f>IF($A351="","",SUMIFS($BT$2:$BT$2500,$W$2:$W$2500,$A351))</f>
      </c>
      <c r="BF351">
        <f>IF($Z351="","",INDEX($AO$2:$AO$2000,$Z351))</f>
      </c>
      <c r="BG351">
        <f>IF($Z351="","",INDEX($AP$2:$AP$2000,$Z351))</f>
      </c>
      <c r="BH351">
        <f>IF($Z351="","",INDEX($AQ$2:$AQ$2000,$Z351))</f>
      </c>
      <c r="BI351">
        <f>IF($Z351="","",INDEX($AR$2:$AR$2000,$Z351))</f>
      </c>
      <c r="BJ351">
        <f>IF($Z351="","",INDEX($AS$2:$AS$2000,$Z351))</f>
      </c>
      <c r="BK351">
        <f>IF($Z351="","",INDEX($AT$2:$AT$2000,$Z351))</f>
      </c>
      <c r="BL351">
        <f>IF($Z351="","",INDEX($AU$2:$AU$2000,$Z351))</f>
      </c>
      <c r="BM351">
        <f>IF($Z351="","",INDEX($AV$2:$AV$2000,$Z351))</f>
      </c>
      <c r="BN351">
        <f>IF($Z351="","",INDEX($AW$2:$AW$2000,$Z351))</f>
      </c>
      <c r="BO351">
        <f>IF($Z351="","",INDEX($AX$2:$AX$2000,$Z351))</f>
      </c>
      <c r="BP351">
        <f>IF($Z351="","",INDEX($AY$2:$AY$2000,$Z351))</f>
      </c>
      <c r="BQ351">
        <f>IF($Z351="","",INDEX($AZ$2:$AZ$2000,$Z351))</f>
      </c>
      <c r="BR351">
        <f>IF($Z351="","",INDEX($BA$2:$BA$2000,$Z351))</f>
      </c>
      <c r="BS351">
        <f>IF($Z351="","",INDEX($BB$2:$BB$2000,$Z351))</f>
      </c>
      <c r="BT351">
        <f>IF($Z351="","",INDEX($BC$2:$BC$2000,$Z351))</f>
      </c>
      <c r="BV351">
        <f>IF(OR($A351="",$P351&lt;&gt;"Yes",$AH351="Yes"),"",1+N($AG351))</f>
      </c>
      <c r="BW351">
        <f>IF($A351="","",COUNTIFS($W$2:$W$2500,$A351,$BZ$2:$BZ$2500,"Yes")+COUNTIFS($X$2:$X$2500,$A351,$BY$2:$BY$2500,"Yes"))</f>
      </c>
      <c r="BX351">
        <f>IF(OR($A351="",$P351="Yes"),"",IF(N($BW351)=0,0,1+SUMIFS($CB$2:$CB$2500,$W$2:$W$2500,$A351)+SUMIFS($CA$2:$CA$2500,$X$2:$X$2500,$A351)))</f>
      </c>
      <c r="BY351" t="str">
        <f>IF($Y351="","",INDEX($AH$2:$AH$2000,$Y351)&amp;"")</f>
      </c>
      <c r="BZ351" t="str">
        <f>IF($Z351="","",INDEX($AH$2:$AH$2000,$Z351)&amp;"")</f>
      </c>
      <c r="CA351">
        <f>IF($Y351="","",INDEX($BV$2:$BV$2000,$Y351))</f>
      </c>
      <c r="CB351">
        <f>IF($Z351="","",INDEX($BV$2:$BV$2000,$Z351))</f>
      </c>
    </row>
    <row r="352">
      <c r="A352" t="str">
        <f>IF(TRIM(INDEX(games!$A:$A,ROW()))="","",TRIM(INDEX(games!$A:$A,ROW())))</f>
      </c>
      <c r="B352">
        <f>IF(OR($A352="",INDEX(games!$B:$B,ROW())=""),"",INDEX(games!$B:$B,ROW()))</f>
      </c>
      <c r="C352" t="str">
        <f>IF(OR($A352="",INDEX(games!$C:$C,ROW())=""),"",INDEX(games!$C:$C,ROW()))</f>
      </c>
      <c r="D352">
        <f>IF($A352="","",COUNTIF($W$2:$W$2500,$A352)+COUNTIF($X$2:$X$2500,$A352))</f>
      </c>
      <c r="E352">
        <f>IF($A352="","",IFERROR(MATCH($C352,$R$2:$R$5,0),0))</f>
      </c>
      <c r="F352">
        <f>IF($A352="","",MOD(ROW(),34))</f>
      </c>
      <c r="G352">
        <f>IF($A352="",NA(),IF($C352="Action",$B352,NA()))</f>
      </c>
      <c r="H352">
        <f>IF($A352="",NA(),IF($C352="Action",1+$F352*0.023,NA()))</f>
      </c>
      <c r="I352">
        <f>IF($A352="",NA(),IF($C352="Strategy",$B352,NA()))</f>
      </c>
      <c r="J352">
        <f>IF($A352="",NA(),IF($C352="Strategy",2+$F352*0.023,NA()))</f>
      </c>
      <c r="K352">
        <f>IF($A352="",NA(),IF($C352="Deckbuilder",$B352,NA()))</f>
      </c>
      <c r="L352">
        <f>IF($A352="",NA(),IF($C352="Deckbuilder",3+$F352*0.023,NA()))</f>
      </c>
      <c r="M352">
        <f>IF($A352="",NA(),IF($C352="Traditional",$B352,NA()))</f>
      </c>
      <c r="N352">
        <f>IF($A352="",NA(),IF($C352="Traditional",4+$F352*0.023,NA()))</f>
      </c>
      <c r="O352">
        <f>IF($A352="","",$D352+ROW()/1000000)</f>
      </c>
      <c r="P352" t="str">
        <f>IF(OR($A352="",INDEX(games!$H:$H,ROW())=""),"",INDEX(games!$H:$H,ROW()))</f>
      </c>
      <c r="Q352">
        <f>IF(OR($A352="",$P352&lt;&gt;"Yes"),"",$D352+ROW()/1000000)</f>
      </c>
      <c r="T352">
        <f>IF($Y352="","",INDEX($B$2:$B$2000,$Y352))</f>
      </c>
      <c r="U352">
        <f>IF($Z352="","",INDEX($B$2:$B$2000,$Z352))</f>
      </c>
      <c r="V352">
        <f>IF(OR($T352="",$U352=""),"",$U352-$T352)</f>
      </c>
      <c r="W352" t="str">
        <f>IF(TRIM(INDEX(connections!$A:$A,ROW()))="","",TRIM(INDEX(connections!$A:$A,ROW())))</f>
      </c>
      <c r="X352" t="str">
        <f>IF($W352="","",TRIM(INDEX(connections!$B:$B,ROW())))</f>
      </c>
      <c r="Y352">
        <f>IF($W352="","",IFERROR(MATCH($W352,$A$2:$A$2000,0),""))</f>
      </c>
      <c r="Z352">
        <f>IF($X352="","",IFERROR(MATCH($X352,$A$2:$A$2000,0),""))</f>
      </c>
      <c r="AA352" t="str">
        <f>IF($Y352="","",INDEX($P$2:$P$2000,$Y352))</f>
      </c>
      <c r="AB352" t="str">
        <f>IF($Z352="","",INDEX($P$2:$P$2000,$Z352))</f>
      </c>
      <c r="AC352">
        <f>IF(AND($AA352="Yes",$AB352="Yes"),1,"")</f>
      </c>
      <c r="AD352">
        <f>IF(OR($Y352="",$Z352=""),"",IF(INDEX($C$2:$C$2000,$Y352)=INDEX($C$2:$C$2000,$Z352),0,1))</f>
      </c>
      <c r="AE352">
        <f>IF($AC352&lt;&gt;1,"",IF(AND(INDEX($AG$2:$AG$2000,$Y352)=1,INDEX($AG$2:$AG$2000,$Z352)=1),1,""))</f>
      </c>
      <c r="AG352">
        <f>IF($A352="","",COUNTIFS($W$2:$W$2500,$A352,$AB$2:$AB$2500,"Yes")+COUNTIFS($X$2:$X$2500,$A352,$AA$2:$AA$2500,"Yes"))</f>
      </c>
      <c r="AH352" t="str">
        <f>IF(OR($P352&lt;&gt;"Yes",N($AG352)=0),"",IF(AND($AG352=1,COUNTIFS($W$2:$W$2500,$A352,$AE$2:$AE$2500,1)+COUNTIFS($X$2:$X$2500,$A352,$AE$2:$AE$2500,1)&gt;0),"","Yes"))</f>
      </c>
      <c r="AI352">
        <f>IF($AH352="Yes",$AG352,"")</f>
      </c>
      <c r="AJ352">
        <f>IF($AI352="","",$AI352+ROW()/1000000)</f>
      </c>
      <c r="AK352">
        <f>IF(OR($A352="",$P352="Yes",N($AG352)=0),"",$AG352+ROW()/1000000)</f>
      </c>
      <c r="AL352" t="str">
        <f>IF($A352="","",INDEX(games!$J:$J,ROW())&amp;"")</f>
      </c>
      <c r="AM352">
        <f>IF($A352="","",SUMPRODUCT($AO352:$BD352,'Map Analysis'!$AP$2^{0,1,2,3,4,5,6,7,8,9,10,11,12,13,14,15}))</f>
      </c>
      <c r="AN352">
        <f>IF($A352="","",$AM352+ROW()/10000000)</f>
      </c>
      <c r="AO352">
        <f>IF($A352="","",COUNTIF($W$2:$W$2500,$A352))</f>
      </c>
      <c r="AP352">
        <f>IF($A352="","",SUMIFS($BF$2:$BF$2500,$W$2:$W$2500,$A352))</f>
      </c>
      <c r="AQ352">
        <f>IF($A352="","",SUMIFS($BG$2:$BG$2500,$W$2:$W$2500,$A352))</f>
      </c>
      <c r="AR352">
        <f>IF($A352="","",SUMIFS($BH$2:$BH$2500,$W$2:$W$2500,$A352))</f>
      </c>
      <c r="AS352">
        <f>IF($A352="","",SUMIFS($BI$2:$BI$2500,$W$2:$W$2500,$A352))</f>
      </c>
      <c r="AT352">
        <f>IF($A352="","",SUMIFS($BJ$2:$BJ$2500,$W$2:$W$2500,$A352))</f>
      </c>
      <c r="AU352">
        <f>IF($A352="","",SUMIFS($BK$2:$BK$2500,$W$2:$W$2500,$A352))</f>
      </c>
      <c r="AV352">
        <f>IF($A352="","",SUMIFS($BL$2:$BL$2500,$W$2:$W$2500,$A352))</f>
      </c>
      <c r="AW352">
        <f>IF($A352="","",SUMIFS($BM$2:$BM$2500,$W$2:$W$2500,$A352))</f>
      </c>
      <c r="AX352">
        <f>IF($A352="","",SUMIFS($BN$2:$BN$2500,$W$2:$W$2500,$A352))</f>
      </c>
      <c r="AY352">
        <f>IF($A352="","",SUMIFS($BO$2:$BO$2500,$W$2:$W$2500,$A352))</f>
      </c>
      <c r="AZ352">
        <f>IF($A352="","",SUMIFS($BP$2:$BP$2500,$W$2:$W$2500,$A352))</f>
      </c>
      <c r="BA352">
        <f>IF($A352="","",SUMIFS($BQ$2:$BQ$2500,$W$2:$W$2500,$A352))</f>
      </c>
      <c r="BB352">
        <f>IF($A352="","",SUMIFS($BR$2:$BR$2500,$W$2:$W$2500,$A352))</f>
      </c>
      <c r="BC352">
        <f>IF($A352="","",SUMIFS($BS$2:$BS$2500,$W$2:$W$2500,$A352))</f>
      </c>
      <c r="BD352">
        <f>IF($A352="","",SUMIFS($BT$2:$BT$2500,$W$2:$W$2500,$A352))</f>
      </c>
      <c r="BF352">
        <f>IF($Z352="","",INDEX($AO$2:$AO$2000,$Z352))</f>
      </c>
      <c r="BG352">
        <f>IF($Z352="","",INDEX($AP$2:$AP$2000,$Z352))</f>
      </c>
      <c r="BH352">
        <f>IF($Z352="","",INDEX($AQ$2:$AQ$2000,$Z352))</f>
      </c>
      <c r="BI352">
        <f>IF($Z352="","",INDEX($AR$2:$AR$2000,$Z352))</f>
      </c>
      <c r="BJ352">
        <f>IF($Z352="","",INDEX($AS$2:$AS$2000,$Z352))</f>
      </c>
      <c r="BK352">
        <f>IF($Z352="","",INDEX($AT$2:$AT$2000,$Z352))</f>
      </c>
      <c r="BL352">
        <f>IF($Z352="","",INDEX($AU$2:$AU$2000,$Z352))</f>
      </c>
      <c r="BM352">
        <f>IF($Z352="","",INDEX($AV$2:$AV$2000,$Z352))</f>
      </c>
      <c r="BN352">
        <f>IF($Z352="","",INDEX($AW$2:$AW$2000,$Z352))</f>
      </c>
      <c r="BO352">
        <f>IF($Z352="","",INDEX($AX$2:$AX$2000,$Z352))</f>
      </c>
      <c r="BP352">
        <f>IF($Z352="","",INDEX($AY$2:$AY$2000,$Z352))</f>
      </c>
      <c r="BQ352">
        <f>IF($Z352="","",INDEX($AZ$2:$AZ$2000,$Z352))</f>
      </c>
      <c r="BR352">
        <f>IF($Z352="","",INDEX($BA$2:$BA$2000,$Z352))</f>
      </c>
      <c r="BS352">
        <f>IF($Z352="","",INDEX($BB$2:$BB$2000,$Z352))</f>
      </c>
      <c r="BT352">
        <f>IF($Z352="","",INDEX($BC$2:$BC$2000,$Z352))</f>
      </c>
      <c r="BV352">
        <f>IF(OR($A352="",$P352&lt;&gt;"Yes",$AH352="Yes"),"",1+N($AG352))</f>
      </c>
      <c r="BW352">
        <f>IF($A352="","",COUNTIFS($W$2:$W$2500,$A352,$BZ$2:$BZ$2500,"Yes")+COUNTIFS($X$2:$X$2500,$A352,$BY$2:$BY$2500,"Yes"))</f>
      </c>
      <c r="BX352">
        <f>IF(OR($A352="",$P352="Yes"),"",IF(N($BW352)=0,0,1+SUMIFS($CB$2:$CB$2500,$W$2:$W$2500,$A352)+SUMIFS($CA$2:$CA$2500,$X$2:$X$2500,$A352)))</f>
      </c>
      <c r="BY352" t="str">
        <f>IF($Y352="","",INDEX($AH$2:$AH$2000,$Y352)&amp;"")</f>
      </c>
      <c r="BZ352" t="str">
        <f>IF($Z352="","",INDEX($AH$2:$AH$2000,$Z352)&amp;"")</f>
      </c>
      <c r="CA352">
        <f>IF($Y352="","",INDEX($BV$2:$BV$2000,$Y352))</f>
      </c>
      <c r="CB352">
        <f>IF($Z352="","",INDEX($BV$2:$BV$2000,$Z352))</f>
      </c>
    </row>
    <row r="353">
      <c r="A353" t="str">
        <f>IF(TRIM(INDEX(games!$A:$A,ROW()))="","",TRIM(INDEX(games!$A:$A,ROW())))</f>
      </c>
      <c r="B353">
        <f>IF(OR($A353="",INDEX(games!$B:$B,ROW())=""),"",INDEX(games!$B:$B,ROW()))</f>
      </c>
      <c r="C353" t="str">
        <f>IF(OR($A353="",INDEX(games!$C:$C,ROW())=""),"",INDEX(games!$C:$C,ROW()))</f>
      </c>
      <c r="D353">
        <f>IF($A353="","",COUNTIF($W$2:$W$2500,$A353)+COUNTIF($X$2:$X$2500,$A353))</f>
      </c>
      <c r="E353">
        <f>IF($A353="","",IFERROR(MATCH($C353,$R$2:$R$5,0),0))</f>
      </c>
      <c r="F353">
        <f>IF($A353="","",MOD(ROW(),34))</f>
      </c>
      <c r="G353">
        <f>IF($A353="",NA(),IF($C353="Action",$B353,NA()))</f>
      </c>
      <c r="H353">
        <f>IF($A353="",NA(),IF($C353="Action",1+$F353*0.023,NA()))</f>
      </c>
      <c r="I353">
        <f>IF($A353="",NA(),IF($C353="Strategy",$B353,NA()))</f>
      </c>
      <c r="J353">
        <f>IF($A353="",NA(),IF($C353="Strategy",2+$F353*0.023,NA()))</f>
      </c>
      <c r="K353">
        <f>IF($A353="",NA(),IF($C353="Deckbuilder",$B353,NA()))</f>
      </c>
      <c r="L353">
        <f>IF($A353="",NA(),IF($C353="Deckbuilder",3+$F353*0.023,NA()))</f>
      </c>
      <c r="M353">
        <f>IF($A353="",NA(),IF($C353="Traditional",$B353,NA()))</f>
      </c>
      <c r="N353">
        <f>IF($A353="",NA(),IF($C353="Traditional",4+$F353*0.023,NA()))</f>
      </c>
      <c r="O353">
        <f>IF($A353="","",$D353+ROW()/1000000)</f>
      </c>
      <c r="P353" t="str">
        <f>IF(OR($A353="",INDEX(games!$H:$H,ROW())=""),"",INDEX(games!$H:$H,ROW()))</f>
      </c>
      <c r="Q353">
        <f>IF(OR($A353="",$P353&lt;&gt;"Yes"),"",$D353+ROW()/1000000)</f>
      </c>
      <c r="T353">
        <f>IF($Y353="","",INDEX($B$2:$B$2000,$Y353))</f>
      </c>
      <c r="U353">
        <f>IF($Z353="","",INDEX($B$2:$B$2000,$Z353))</f>
      </c>
      <c r="V353">
        <f>IF(OR($T353="",$U353=""),"",$U353-$T353)</f>
      </c>
      <c r="W353" t="str">
        <f>IF(TRIM(INDEX(connections!$A:$A,ROW()))="","",TRIM(INDEX(connections!$A:$A,ROW())))</f>
      </c>
      <c r="X353" t="str">
        <f>IF($W353="","",TRIM(INDEX(connections!$B:$B,ROW())))</f>
      </c>
      <c r="Y353">
        <f>IF($W353="","",IFERROR(MATCH($W353,$A$2:$A$2000,0),""))</f>
      </c>
      <c r="Z353">
        <f>IF($X353="","",IFERROR(MATCH($X353,$A$2:$A$2000,0),""))</f>
      </c>
      <c r="AA353" t="str">
        <f>IF($Y353="","",INDEX($P$2:$P$2000,$Y353))</f>
      </c>
      <c r="AB353" t="str">
        <f>IF($Z353="","",INDEX($P$2:$P$2000,$Z353))</f>
      </c>
      <c r="AC353">
        <f>IF(AND($AA353="Yes",$AB353="Yes"),1,"")</f>
      </c>
      <c r="AD353">
        <f>IF(OR($Y353="",$Z353=""),"",IF(INDEX($C$2:$C$2000,$Y353)=INDEX($C$2:$C$2000,$Z353),0,1))</f>
      </c>
      <c r="AE353">
        <f>IF($AC353&lt;&gt;1,"",IF(AND(INDEX($AG$2:$AG$2000,$Y353)=1,INDEX($AG$2:$AG$2000,$Z353)=1),1,""))</f>
      </c>
      <c r="AG353">
        <f>IF($A353="","",COUNTIFS($W$2:$W$2500,$A353,$AB$2:$AB$2500,"Yes")+COUNTIFS($X$2:$X$2500,$A353,$AA$2:$AA$2500,"Yes"))</f>
      </c>
      <c r="AH353" t="str">
        <f>IF(OR($P353&lt;&gt;"Yes",N($AG353)=0),"",IF(AND($AG353=1,COUNTIFS($W$2:$W$2500,$A353,$AE$2:$AE$2500,1)+COUNTIFS($X$2:$X$2500,$A353,$AE$2:$AE$2500,1)&gt;0),"","Yes"))</f>
      </c>
      <c r="AI353">
        <f>IF($AH353="Yes",$AG353,"")</f>
      </c>
      <c r="AJ353">
        <f>IF($AI353="","",$AI353+ROW()/1000000)</f>
      </c>
      <c r="AK353">
        <f>IF(OR($A353="",$P353="Yes",N($AG353)=0),"",$AG353+ROW()/1000000)</f>
      </c>
      <c r="AL353" t="str">
        <f>IF($A353="","",INDEX(games!$J:$J,ROW())&amp;"")</f>
      </c>
      <c r="AM353">
        <f>IF($A353="","",SUMPRODUCT($AO353:$BD353,'Map Analysis'!$AP$2^{0,1,2,3,4,5,6,7,8,9,10,11,12,13,14,15}))</f>
      </c>
      <c r="AN353">
        <f>IF($A353="","",$AM353+ROW()/10000000)</f>
      </c>
      <c r="AO353">
        <f>IF($A353="","",COUNTIF($W$2:$W$2500,$A353))</f>
      </c>
      <c r="AP353">
        <f>IF($A353="","",SUMIFS($BF$2:$BF$2500,$W$2:$W$2500,$A353))</f>
      </c>
      <c r="AQ353">
        <f>IF($A353="","",SUMIFS($BG$2:$BG$2500,$W$2:$W$2500,$A353))</f>
      </c>
      <c r="AR353">
        <f>IF($A353="","",SUMIFS($BH$2:$BH$2500,$W$2:$W$2500,$A353))</f>
      </c>
      <c r="AS353">
        <f>IF($A353="","",SUMIFS($BI$2:$BI$2500,$W$2:$W$2500,$A353))</f>
      </c>
      <c r="AT353">
        <f>IF($A353="","",SUMIFS($BJ$2:$BJ$2500,$W$2:$W$2500,$A353))</f>
      </c>
      <c r="AU353">
        <f>IF($A353="","",SUMIFS($BK$2:$BK$2500,$W$2:$W$2500,$A353))</f>
      </c>
      <c r="AV353">
        <f>IF($A353="","",SUMIFS($BL$2:$BL$2500,$W$2:$W$2500,$A353))</f>
      </c>
      <c r="AW353">
        <f>IF($A353="","",SUMIFS($BM$2:$BM$2500,$W$2:$W$2500,$A353))</f>
      </c>
      <c r="AX353">
        <f>IF($A353="","",SUMIFS($BN$2:$BN$2500,$W$2:$W$2500,$A353))</f>
      </c>
      <c r="AY353">
        <f>IF($A353="","",SUMIFS($BO$2:$BO$2500,$W$2:$W$2500,$A353))</f>
      </c>
      <c r="AZ353">
        <f>IF($A353="","",SUMIFS($BP$2:$BP$2500,$W$2:$W$2500,$A353))</f>
      </c>
      <c r="BA353">
        <f>IF($A353="","",SUMIFS($BQ$2:$BQ$2500,$W$2:$W$2500,$A353))</f>
      </c>
      <c r="BB353">
        <f>IF($A353="","",SUMIFS($BR$2:$BR$2500,$W$2:$W$2500,$A353))</f>
      </c>
      <c r="BC353">
        <f>IF($A353="","",SUMIFS($BS$2:$BS$2500,$W$2:$W$2500,$A353))</f>
      </c>
      <c r="BD353">
        <f>IF($A353="","",SUMIFS($BT$2:$BT$2500,$W$2:$W$2500,$A353))</f>
      </c>
      <c r="BF353">
        <f>IF($Z353="","",INDEX($AO$2:$AO$2000,$Z353))</f>
      </c>
      <c r="BG353">
        <f>IF($Z353="","",INDEX($AP$2:$AP$2000,$Z353))</f>
      </c>
      <c r="BH353">
        <f>IF($Z353="","",INDEX($AQ$2:$AQ$2000,$Z353))</f>
      </c>
      <c r="BI353">
        <f>IF($Z353="","",INDEX($AR$2:$AR$2000,$Z353))</f>
      </c>
      <c r="BJ353">
        <f>IF($Z353="","",INDEX($AS$2:$AS$2000,$Z353))</f>
      </c>
      <c r="BK353">
        <f>IF($Z353="","",INDEX($AT$2:$AT$2000,$Z353))</f>
      </c>
      <c r="BL353">
        <f>IF($Z353="","",INDEX($AU$2:$AU$2000,$Z353))</f>
      </c>
      <c r="BM353">
        <f>IF($Z353="","",INDEX($AV$2:$AV$2000,$Z353))</f>
      </c>
      <c r="BN353">
        <f>IF($Z353="","",INDEX($AW$2:$AW$2000,$Z353))</f>
      </c>
      <c r="BO353">
        <f>IF($Z353="","",INDEX($AX$2:$AX$2000,$Z353))</f>
      </c>
      <c r="BP353">
        <f>IF($Z353="","",INDEX($AY$2:$AY$2000,$Z353))</f>
      </c>
      <c r="BQ353">
        <f>IF($Z353="","",INDEX($AZ$2:$AZ$2000,$Z353))</f>
      </c>
      <c r="BR353">
        <f>IF($Z353="","",INDEX($BA$2:$BA$2000,$Z353))</f>
      </c>
      <c r="BS353">
        <f>IF($Z353="","",INDEX($BB$2:$BB$2000,$Z353))</f>
      </c>
      <c r="BT353">
        <f>IF($Z353="","",INDEX($BC$2:$BC$2000,$Z353))</f>
      </c>
      <c r="BV353">
        <f>IF(OR($A353="",$P353&lt;&gt;"Yes",$AH353="Yes"),"",1+N($AG353))</f>
      </c>
      <c r="BW353">
        <f>IF($A353="","",COUNTIFS($W$2:$W$2500,$A353,$BZ$2:$BZ$2500,"Yes")+COUNTIFS($X$2:$X$2500,$A353,$BY$2:$BY$2500,"Yes"))</f>
      </c>
      <c r="BX353">
        <f>IF(OR($A353="",$P353="Yes"),"",IF(N($BW353)=0,0,1+SUMIFS($CB$2:$CB$2500,$W$2:$W$2500,$A353)+SUMIFS($CA$2:$CA$2500,$X$2:$X$2500,$A353)))</f>
      </c>
      <c r="BY353" t="str">
        <f>IF($Y353="","",INDEX($AH$2:$AH$2000,$Y353)&amp;"")</f>
      </c>
      <c r="BZ353" t="str">
        <f>IF($Z353="","",INDEX($AH$2:$AH$2000,$Z353)&amp;"")</f>
      </c>
      <c r="CA353">
        <f>IF($Y353="","",INDEX($BV$2:$BV$2000,$Y353))</f>
      </c>
      <c r="CB353">
        <f>IF($Z353="","",INDEX($BV$2:$BV$2000,$Z353))</f>
      </c>
    </row>
    <row r="354">
      <c r="A354" t="str">
        <f>IF(TRIM(INDEX(games!$A:$A,ROW()))="","",TRIM(INDEX(games!$A:$A,ROW())))</f>
      </c>
      <c r="B354">
        <f>IF(OR($A354="",INDEX(games!$B:$B,ROW())=""),"",INDEX(games!$B:$B,ROW()))</f>
      </c>
      <c r="C354" t="str">
        <f>IF(OR($A354="",INDEX(games!$C:$C,ROW())=""),"",INDEX(games!$C:$C,ROW()))</f>
      </c>
      <c r="D354">
        <f>IF($A354="","",COUNTIF($W$2:$W$2500,$A354)+COUNTIF($X$2:$X$2500,$A354))</f>
      </c>
      <c r="E354">
        <f>IF($A354="","",IFERROR(MATCH($C354,$R$2:$R$5,0),0))</f>
      </c>
      <c r="F354">
        <f>IF($A354="","",MOD(ROW(),34))</f>
      </c>
      <c r="G354">
        <f>IF($A354="",NA(),IF($C354="Action",$B354,NA()))</f>
      </c>
      <c r="H354">
        <f>IF($A354="",NA(),IF($C354="Action",1+$F354*0.023,NA()))</f>
      </c>
      <c r="I354">
        <f>IF($A354="",NA(),IF($C354="Strategy",$B354,NA()))</f>
      </c>
      <c r="J354">
        <f>IF($A354="",NA(),IF($C354="Strategy",2+$F354*0.023,NA()))</f>
      </c>
      <c r="K354">
        <f>IF($A354="",NA(),IF($C354="Deckbuilder",$B354,NA()))</f>
      </c>
      <c r="L354">
        <f>IF($A354="",NA(),IF($C354="Deckbuilder",3+$F354*0.023,NA()))</f>
      </c>
      <c r="M354">
        <f>IF($A354="",NA(),IF($C354="Traditional",$B354,NA()))</f>
      </c>
      <c r="N354">
        <f>IF($A354="",NA(),IF($C354="Traditional",4+$F354*0.023,NA()))</f>
      </c>
      <c r="O354">
        <f>IF($A354="","",$D354+ROW()/1000000)</f>
      </c>
      <c r="P354" t="str">
        <f>IF(OR($A354="",INDEX(games!$H:$H,ROW())=""),"",INDEX(games!$H:$H,ROW()))</f>
      </c>
      <c r="Q354">
        <f>IF(OR($A354="",$P354&lt;&gt;"Yes"),"",$D354+ROW()/1000000)</f>
      </c>
      <c r="T354">
        <f>IF($Y354="","",INDEX($B$2:$B$2000,$Y354))</f>
      </c>
      <c r="U354">
        <f>IF($Z354="","",INDEX($B$2:$B$2000,$Z354))</f>
      </c>
      <c r="V354">
        <f>IF(OR($T354="",$U354=""),"",$U354-$T354)</f>
      </c>
      <c r="W354" t="str">
        <f>IF(TRIM(INDEX(connections!$A:$A,ROW()))="","",TRIM(INDEX(connections!$A:$A,ROW())))</f>
      </c>
      <c r="X354" t="str">
        <f>IF($W354="","",TRIM(INDEX(connections!$B:$B,ROW())))</f>
      </c>
      <c r="Y354">
        <f>IF($W354="","",IFERROR(MATCH($W354,$A$2:$A$2000,0),""))</f>
      </c>
      <c r="Z354">
        <f>IF($X354="","",IFERROR(MATCH($X354,$A$2:$A$2000,0),""))</f>
      </c>
      <c r="AA354" t="str">
        <f>IF($Y354="","",INDEX($P$2:$P$2000,$Y354))</f>
      </c>
      <c r="AB354" t="str">
        <f>IF($Z354="","",INDEX($P$2:$P$2000,$Z354))</f>
      </c>
      <c r="AC354">
        <f>IF(AND($AA354="Yes",$AB354="Yes"),1,"")</f>
      </c>
      <c r="AD354">
        <f>IF(OR($Y354="",$Z354=""),"",IF(INDEX($C$2:$C$2000,$Y354)=INDEX($C$2:$C$2000,$Z354),0,1))</f>
      </c>
      <c r="AE354">
        <f>IF($AC354&lt;&gt;1,"",IF(AND(INDEX($AG$2:$AG$2000,$Y354)=1,INDEX($AG$2:$AG$2000,$Z354)=1),1,""))</f>
      </c>
      <c r="AG354">
        <f>IF($A354="","",COUNTIFS($W$2:$W$2500,$A354,$AB$2:$AB$2500,"Yes")+COUNTIFS($X$2:$X$2500,$A354,$AA$2:$AA$2500,"Yes"))</f>
      </c>
      <c r="AH354" t="str">
        <f>IF(OR($P354&lt;&gt;"Yes",N($AG354)=0),"",IF(AND($AG354=1,COUNTIFS($W$2:$W$2500,$A354,$AE$2:$AE$2500,1)+COUNTIFS($X$2:$X$2500,$A354,$AE$2:$AE$2500,1)&gt;0),"","Yes"))</f>
      </c>
      <c r="AI354">
        <f>IF($AH354="Yes",$AG354,"")</f>
      </c>
      <c r="AJ354">
        <f>IF($AI354="","",$AI354+ROW()/1000000)</f>
      </c>
      <c r="AK354">
        <f>IF(OR($A354="",$P354="Yes",N($AG354)=0),"",$AG354+ROW()/1000000)</f>
      </c>
      <c r="AL354" t="str">
        <f>IF($A354="","",INDEX(games!$J:$J,ROW())&amp;"")</f>
      </c>
      <c r="AM354">
        <f>IF($A354="","",SUMPRODUCT($AO354:$BD354,'Map Analysis'!$AP$2^{0,1,2,3,4,5,6,7,8,9,10,11,12,13,14,15}))</f>
      </c>
      <c r="AN354">
        <f>IF($A354="","",$AM354+ROW()/10000000)</f>
      </c>
      <c r="AO354">
        <f>IF($A354="","",COUNTIF($W$2:$W$2500,$A354))</f>
      </c>
      <c r="AP354">
        <f>IF($A354="","",SUMIFS($BF$2:$BF$2500,$W$2:$W$2500,$A354))</f>
      </c>
      <c r="AQ354">
        <f>IF($A354="","",SUMIFS($BG$2:$BG$2500,$W$2:$W$2500,$A354))</f>
      </c>
      <c r="AR354">
        <f>IF($A354="","",SUMIFS($BH$2:$BH$2500,$W$2:$W$2500,$A354))</f>
      </c>
      <c r="AS354">
        <f>IF($A354="","",SUMIFS($BI$2:$BI$2500,$W$2:$W$2500,$A354))</f>
      </c>
      <c r="AT354">
        <f>IF($A354="","",SUMIFS($BJ$2:$BJ$2500,$W$2:$W$2500,$A354))</f>
      </c>
      <c r="AU354">
        <f>IF($A354="","",SUMIFS($BK$2:$BK$2500,$W$2:$W$2500,$A354))</f>
      </c>
      <c r="AV354">
        <f>IF($A354="","",SUMIFS($BL$2:$BL$2500,$W$2:$W$2500,$A354))</f>
      </c>
      <c r="AW354">
        <f>IF($A354="","",SUMIFS($BM$2:$BM$2500,$W$2:$W$2500,$A354))</f>
      </c>
      <c r="AX354">
        <f>IF($A354="","",SUMIFS($BN$2:$BN$2500,$W$2:$W$2500,$A354))</f>
      </c>
      <c r="AY354">
        <f>IF($A354="","",SUMIFS($BO$2:$BO$2500,$W$2:$W$2500,$A354))</f>
      </c>
      <c r="AZ354">
        <f>IF($A354="","",SUMIFS($BP$2:$BP$2500,$W$2:$W$2500,$A354))</f>
      </c>
      <c r="BA354">
        <f>IF($A354="","",SUMIFS($BQ$2:$BQ$2500,$W$2:$W$2500,$A354))</f>
      </c>
      <c r="BB354">
        <f>IF($A354="","",SUMIFS($BR$2:$BR$2500,$W$2:$W$2500,$A354))</f>
      </c>
      <c r="BC354">
        <f>IF($A354="","",SUMIFS($BS$2:$BS$2500,$W$2:$W$2500,$A354))</f>
      </c>
      <c r="BD354">
        <f>IF($A354="","",SUMIFS($BT$2:$BT$2500,$W$2:$W$2500,$A354))</f>
      </c>
      <c r="BF354">
        <f>IF($Z354="","",INDEX($AO$2:$AO$2000,$Z354))</f>
      </c>
      <c r="BG354">
        <f>IF($Z354="","",INDEX($AP$2:$AP$2000,$Z354))</f>
      </c>
      <c r="BH354">
        <f>IF($Z354="","",INDEX($AQ$2:$AQ$2000,$Z354))</f>
      </c>
      <c r="BI354">
        <f>IF($Z354="","",INDEX($AR$2:$AR$2000,$Z354))</f>
      </c>
      <c r="BJ354">
        <f>IF($Z354="","",INDEX($AS$2:$AS$2000,$Z354))</f>
      </c>
      <c r="BK354">
        <f>IF($Z354="","",INDEX($AT$2:$AT$2000,$Z354))</f>
      </c>
      <c r="BL354">
        <f>IF($Z354="","",INDEX($AU$2:$AU$2000,$Z354))</f>
      </c>
      <c r="BM354">
        <f>IF($Z354="","",INDEX($AV$2:$AV$2000,$Z354))</f>
      </c>
      <c r="BN354">
        <f>IF($Z354="","",INDEX($AW$2:$AW$2000,$Z354))</f>
      </c>
      <c r="BO354">
        <f>IF($Z354="","",INDEX($AX$2:$AX$2000,$Z354))</f>
      </c>
      <c r="BP354">
        <f>IF($Z354="","",INDEX($AY$2:$AY$2000,$Z354))</f>
      </c>
      <c r="BQ354">
        <f>IF($Z354="","",INDEX($AZ$2:$AZ$2000,$Z354))</f>
      </c>
      <c r="BR354">
        <f>IF($Z354="","",INDEX($BA$2:$BA$2000,$Z354))</f>
      </c>
      <c r="BS354">
        <f>IF($Z354="","",INDEX($BB$2:$BB$2000,$Z354))</f>
      </c>
      <c r="BT354">
        <f>IF($Z354="","",INDEX($BC$2:$BC$2000,$Z354))</f>
      </c>
      <c r="BV354">
        <f>IF(OR($A354="",$P354&lt;&gt;"Yes",$AH354="Yes"),"",1+N($AG354))</f>
      </c>
      <c r="BW354">
        <f>IF($A354="","",COUNTIFS($W$2:$W$2500,$A354,$BZ$2:$BZ$2500,"Yes")+COUNTIFS($X$2:$X$2500,$A354,$BY$2:$BY$2500,"Yes"))</f>
      </c>
      <c r="BX354">
        <f>IF(OR($A354="",$P354="Yes"),"",IF(N($BW354)=0,0,1+SUMIFS($CB$2:$CB$2500,$W$2:$W$2500,$A354)+SUMIFS($CA$2:$CA$2500,$X$2:$X$2500,$A354)))</f>
      </c>
      <c r="BY354" t="str">
        <f>IF($Y354="","",INDEX($AH$2:$AH$2000,$Y354)&amp;"")</f>
      </c>
      <c r="BZ354" t="str">
        <f>IF($Z354="","",INDEX($AH$2:$AH$2000,$Z354)&amp;"")</f>
      </c>
      <c r="CA354">
        <f>IF($Y354="","",INDEX($BV$2:$BV$2000,$Y354))</f>
      </c>
      <c r="CB354">
        <f>IF($Z354="","",INDEX($BV$2:$BV$2000,$Z354))</f>
      </c>
    </row>
    <row r="355">
      <c r="A355" t="str">
        <f>IF(TRIM(INDEX(games!$A:$A,ROW()))="","",TRIM(INDEX(games!$A:$A,ROW())))</f>
      </c>
      <c r="B355">
        <f>IF(OR($A355="",INDEX(games!$B:$B,ROW())=""),"",INDEX(games!$B:$B,ROW()))</f>
      </c>
      <c r="C355" t="str">
        <f>IF(OR($A355="",INDEX(games!$C:$C,ROW())=""),"",INDEX(games!$C:$C,ROW()))</f>
      </c>
      <c r="D355">
        <f>IF($A355="","",COUNTIF($W$2:$W$2500,$A355)+COUNTIF($X$2:$X$2500,$A355))</f>
      </c>
      <c r="E355">
        <f>IF($A355="","",IFERROR(MATCH($C355,$R$2:$R$5,0),0))</f>
      </c>
      <c r="F355">
        <f>IF($A355="","",MOD(ROW(),34))</f>
      </c>
      <c r="G355">
        <f>IF($A355="",NA(),IF($C355="Action",$B355,NA()))</f>
      </c>
      <c r="H355">
        <f>IF($A355="",NA(),IF($C355="Action",1+$F355*0.023,NA()))</f>
      </c>
      <c r="I355">
        <f>IF($A355="",NA(),IF($C355="Strategy",$B355,NA()))</f>
      </c>
      <c r="J355">
        <f>IF($A355="",NA(),IF($C355="Strategy",2+$F355*0.023,NA()))</f>
      </c>
      <c r="K355">
        <f>IF($A355="",NA(),IF($C355="Deckbuilder",$B355,NA()))</f>
      </c>
      <c r="L355">
        <f>IF($A355="",NA(),IF($C355="Deckbuilder",3+$F355*0.023,NA()))</f>
      </c>
      <c r="M355">
        <f>IF($A355="",NA(),IF($C355="Traditional",$B355,NA()))</f>
      </c>
      <c r="N355">
        <f>IF($A355="",NA(),IF($C355="Traditional",4+$F355*0.023,NA()))</f>
      </c>
      <c r="O355">
        <f>IF($A355="","",$D355+ROW()/1000000)</f>
      </c>
      <c r="P355" t="str">
        <f>IF(OR($A355="",INDEX(games!$H:$H,ROW())=""),"",INDEX(games!$H:$H,ROW()))</f>
      </c>
      <c r="Q355">
        <f>IF(OR($A355="",$P355&lt;&gt;"Yes"),"",$D355+ROW()/1000000)</f>
      </c>
      <c r="T355">
        <f>IF($Y355="","",INDEX($B$2:$B$2000,$Y355))</f>
      </c>
      <c r="U355">
        <f>IF($Z355="","",INDEX($B$2:$B$2000,$Z355))</f>
      </c>
      <c r="V355">
        <f>IF(OR($T355="",$U355=""),"",$U355-$T355)</f>
      </c>
      <c r="W355" t="str">
        <f>IF(TRIM(INDEX(connections!$A:$A,ROW()))="","",TRIM(INDEX(connections!$A:$A,ROW())))</f>
      </c>
      <c r="X355" t="str">
        <f>IF($W355="","",TRIM(INDEX(connections!$B:$B,ROW())))</f>
      </c>
      <c r="Y355">
        <f>IF($W355="","",IFERROR(MATCH($W355,$A$2:$A$2000,0),""))</f>
      </c>
      <c r="Z355">
        <f>IF($X355="","",IFERROR(MATCH($X355,$A$2:$A$2000,0),""))</f>
      </c>
      <c r="AA355" t="str">
        <f>IF($Y355="","",INDEX($P$2:$P$2000,$Y355))</f>
      </c>
      <c r="AB355" t="str">
        <f>IF($Z355="","",INDEX($P$2:$P$2000,$Z355))</f>
      </c>
      <c r="AC355">
        <f>IF(AND($AA355="Yes",$AB355="Yes"),1,"")</f>
      </c>
      <c r="AD355">
        <f>IF(OR($Y355="",$Z355=""),"",IF(INDEX($C$2:$C$2000,$Y355)=INDEX($C$2:$C$2000,$Z355),0,1))</f>
      </c>
      <c r="AE355">
        <f>IF($AC355&lt;&gt;1,"",IF(AND(INDEX($AG$2:$AG$2000,$Y355)=1,INDEX($AG$2:$AG$2000,$Z355)=1),1,""))</f>
      </c>
      <c r="AG355">
        <f>IF($A355="","",COUNTIFS($W$2:$W$2500,$A355,$AB$2:$AB$2500,"Yes")+COUNTIFS($X$2:$X$2500,$A355,$AA$2:$AA$2500,"Yes"))</f>
      </c>
      <c r="AH355" t="str">
        <f>IF(OR($P355&lt;&gt;"Yes",N($AG355)=0),"",IF(AND($AG355=1,COUNTIFS($W$2:$W$2500,$A355,$AE$2:$AE$2500,1)+COUNTIFS($X$2:$X$2500,$A355,$AE$2:$AE$2500,1)&gt;0),"","Yes"))</f>
      </c>
      <c r="AI355">
        <f>IF($AH355="Yes",$AG355,"")</f>
      </c>
      <c r="AJ355">
        <f>IF($AI355="","",$AI355+ROW()/1000000)</f>
      </c>
      <c r="AK355">
        <f>IF(OR($A355="",$P355="Yes",N($AG355)=0),"",$AG355+ROW()/1000000)</f>
      </c>
      <c r="AL355" t="str">
        <f>IF($A355="","",INDEX(games!$J:$J,ROW())&amp;"")</f>
      </c>
      <c r="AM355">
        <f>IF($A355="","",SUMPRODUCT($AO355:$BD355,'Map Analysis'!$AP$2^{0,1,2,3,4,5,6,7,8,9,10,11,12,13,14,15}))</f>
      </c>
      <c r="AN355">
        <f>IF($A355="","",$AM355+ROW()/10000000)</f>
      </c>
      <c r="AO355">
        <f>IF($A355="","",COUNTIF($W$2:$W$2500,$A355))</f>
      </c>
      <c r="AP355">
        <f>IF($A355="","",SUMIFS($BF$2:$BF$2500,$W$2:$W$2500,$A355))</f>
      </c>
      <c r="AQ355">
        <f>IF($A355="","",SUMIFS($BG$2:$BG$2500,$W$2:$W$2500,$A355))</f>
      </c>
      <c r="AR355">
        <f>IF($A355="","",SUMIFS($BH$2:$BH$2500,$W$2:$W$2500,$A355))</f>
      </c>
      <c r="AS355">
        <f>IF($A355="","",SUMIFS($BI$2:$BI$2500,$W$2:$W$2500,$A355))</f>
      </c>
      <c r="AT355">
        <f>IF($A355="","",SUMIFS($BJ$2:$BJ$2500,$W$2:$W$2500,$A355))</f>
      </c>
      <c r="AU355">
        <f>IF($A355="","",SUMIFS($BK$2:$BK$2500,$W$2:$W$2500,$A355))</f>
      </c>
      <c r="AV355">
        <f>IF($A355="","",SUMIFS($BL$2:$BL$2500,$W$2:$W$2500,$A355))</f>
      </c>
      <c r="AW355">
        <f>IF($A355="","",SUMIFS($BM$2:$BM$2500,$W$2:$W$2500,$A355))</f>
      </c>
      <c r="AX355">
        <f>IF($A355="","",SUMIFS($BN$2:$BN$2500,$W$2:$W$2500,$A355))</f>
      </c>
      <c r="AY355">
        <f>IF($A355="","",SUMIFS($BO$2:$BO$2500,$W$2:$W$2500,$A355))</f>
      </c>
      <c r="AZ355">
        <f>IF($A355="","",SUMIFS($BP$2:$BP$2500,$W$2:$W$2500,$A355))</f>
      </c>
      <c r="BA355">
        <f>IF($A355="","",SUMIFS($BQ$2:$BQ$2500,$W$2:$W$2500,$A355))</f>
      </c>
      <c r="BB355">
        <f>IF($A355="","",SUMIFS($BR$2:$BR$2500,$W$2:$W$2500,$A355))</f>
      </c>
      <c r="BC355">
        <f>IF($A355="","",SUMIFS($BS$2:$BS$2500,$W$2:$W$2500,$A355))</f>
      </c>
      <c r="BD355">
        <f>IF($A355="","",SUMIFS($BT$2:$BT$2500,$W$2:$W$2500,$A355))</f>
      </c>
      <c r="BF355">
        <f>IF($Z355="","",INDEX($AO$2:$AO$2000,$Z355))</f>
      </c>
      <c r="BG355">
        <f>IF($Z355="","",INDEX($AP$2:$AP$2000,$Z355))</f>
      </c>
      <c r="BH355">
        <f>IF($Z355="","",INDEX($AQ$2:$AQ$2000,$Z355))</f>
      </c>
      <c r="BI355">
        <f>IF($Z355="","",INDEX($AR$2:$AR$2000,$Z355))</f>
      </c>
      <c r="BJ355">
        <f>IF($Z355="","",INDEX($AS$2:$AS$2000,$Z355))</f>
      </c>
      <c r="BK355">
        <f>IF($Z355="","",INDEX($AT$2:$AT$2000,$Z355))</f>
      </c>
      <c r="BL355">
        <f>IF($Z355="","",INDEX($AU$2:$AU$2000,$Z355))</f>
      </c>
      <c r="BM355">
        <f>IF($Z355="","",INDEX($AV$2:$AV$2000,$Z355))</f>
      </c>
      <c r="BN355">
        <f>IF($Z355="","",INDEX($AW$2:$AW$2000,$Z355))</f>
      </c>
      <c r="BO355">
        <f>IF($Z355="","",INDEX($AX$2:$AX$2000,$Z355))</f>
      </c>
      <c r="BP355">
        <f>IF($Z355="","",INDEX($AY$2:$AY$2000,$Z355))</f>
      </c>
      <c r="BQ355">
        <f>IF($Z355="","",INDEX($AZ$2:$AZ$2000,$Z355))</f>
      </c>
      <c r="BR355">
        <f>IF($Z355="","",INDEX($BA$2:$BA$2000,$Z355))</f>
      </c>
      <c r="BS355">
        <f>IF($Z355="","",INDEX($BB$2:$BB$2000,$Z355))</f>
      </c>
      <c r="BT355">
        <f>IF($Z355="","",INDEX($BC$2:$BC$2000,$Z355))</f>
      </c>
      <c r="BV355">
        <f>IF(OR($A355="",$P355&lt;&gt;"Yes",$AH355="Yes"),"",1+N($AG355))</f>
      </c>
      <c r="BW355">
        <f>IF($A355="","",COUNTIFS($W$2:$W$2500,$A355,$BZ$2:$BZ$2500,"Yes")+COUNTIFS($X$2:$X$2500,$A355,$BY$2:$BY$2500,"Yes"))</f>
      </c>
      <c r="BX355">
        <f>IF(OR($A355="",$P355="Yes"),"",IF(N($BW355)=0,0,1+SUMIFS($CB$2:$CB$2500,$W$2:$W$2500,$A355)+SUMIFS($CA$2:$CA$2500,$X$2:$X$2500,$A355)))</f>
      </c>
      <c r="BY355" t="str">
        <f>IF($Y355="","",INDEX($AH$2:$AH$2000,$Y355)&amp;"")</f>
      </c>
      <c r="BZ355" t="str">
        <f>IF($Z355="","",INDEX($AH$2:$AH$2000,$Z355)&amp;"")</f>
      </c>
      <c r="CA355">
        <f>IF($Y355="","",INDEX($BV$2:$BV$2000,$Y355))</f>
      </c>
      <c r="CB355">
        <f>IF($Z355="","",INDEX($BV$2:$BV$2000,$Z355))</f>
      </c>
    </row>
    <row r="356">
      <c r="A356" t="str">
        <f>IF(TRIM(INDEX(games!$A:$A,ROW()))="","",TRIM(INDEX(games!$A:$A,ROW())))</f>
      </c>
      <c r="B356">
        <f>IF(OR($A356="",INDEX(games!$B:$B,ROW())=""),"",INDEX(games!$B:$B,ROW()))</f>
      </c>
      <c r="C356" t="str">
        <f>IF(OR($A356="",INDEX(games!$C:$C,ROW())=""),"",INDEX(games!$C:$C,ROW()))</f>
      </c>
      <c r="D356">
        <f>IF($A356="","",COUNTIF($W$2:$W$2500,$A356)+COUNTIF($X$2:$X$2500,$A356))</f>
      </c>
      <c r="E356">
        <f>IF($A356="","",IFERROR(MATCH($C356,$R$2:$R$5,0),0))</f>
      </c>
      <c r="F356">
        <f>IF($A356="","",MOD(ROW(),34))</f>
      </c>
      <c r="G356">
        <f>IF($A356="",NA(),IF($C356="Action",$B356,NA()))</f>
      </c>
      <c r="H356">
        <f>IF($A356="",NA(),IF($C356="Action",1+$F356*0.023,NA()))</f>
      </c>
      <c r="I356">
        <f>IF($A356="",NA(),IF($C356="Strategy",$B356,NA()))</f>
      </c>
      <c r="J356">
        <f>IF($A356="",NA(),IF($C356="Strategy",2+$F356*0.023,NA()))</f>
      </c>
      <c r="K356">
        <f>IF($A356="",NA(),IF($C356="Deckbuilder",$B356,NA()))</f>
      </c>
      <c r="L356">
        <f>IF($A356="",NA(),IF($C356="Deckbuilder",3+$F356*0.023,NA()))</f>
      </c>
      <c r="M356">
        <f>IF($A356="",NA(),IF($C356="Traditional",$B356,NA()))</f>
      </c>
      <c r="N356">
        <f>IF($A356="",NA(),IF($C356="Traditional",4+$F356*0.023,NA()))</f>
      </c>
      <c r="O356">
        <f>IF($A356="","",$D356+ROW()/1000000)</f>
      </c>
      <c r="P356" t="str">
        <f>IF(OR($A356="",INDEX(games!$H:$H,ROW())=""),"",INDEX(games!$H:$H,ROW()))</f>
      </c>
      <c r="Q356">
        <f>IF(OR($A356="",$P356&lt;&gt;"Yes"),"",$D356+ROW()/1000000)</f>
      </c>
      <c r="T356">
        <f>IF($Y356="","",INDEX($B$2:$B$2000,$Y356))</f>
      </c>
      <c r="U356">
        <f>IF($Z356="","",INDEX($B$2:$B$2000,$Z356))</f>
      </c>
      <c r="V356">
        <f>IF(OR($T356="",$U356=""),"",$U356-$T356)</f>
      </c>
      <c r="W356" t="str">
        <f>IF(TRIM(INDEX(connections!$A:$A,ROW()))="","",TRIM(INDEX(connections!$A:$A,ROW())))</f>
      </c>
      <c r="X356" t="str">
        <f>IF($W356="","",TRIM(INDEX(connections!$B:$B,ROW())))</f>
      </c>
      <c r="Y356">
        <f>IF($W356="","",IFERROR(MATCH($W356,$A$2:$A$2000,0),""))</f>
      </c>
      <c r="Z356">
        <f>IF($X356="","",IFERROR(MATCH($X356,$A$2:$A$2000,0),""))</f>
      </c>
      <c r="AA356" t="str">
        <f>IF($Y356="","",INDEX($P$2:$P$2000,$Y356))</f>
      </c>
      <c r="AB356" t="str">
        <f>IF($Z356="","",INDEX($P$2:$P$2000,$Z356))</f>
      </c>
      <c r="AC356">
        <f>IF(AND($AA356="Yes",$AB356="Yes"),1,"")</f>
      </c>
      <c r="AD356">
        <f>IF(OR($Y356="",$Z356=""),"",IF(INDEX($C$2:$C$2000,$Y356)=INDEX($C$2:$C$2000,$Z356),0,1))</f>
      </c>
      <c r="AE356">
        <f>IF($AC356&lt;&gt;1,"",IF(AND(INDEX($AG$2:$AG$2000,$Y356)=1,INDEX($AG$2:$AG$2000,$Z356)=1),1,""))</f>
      </c>
      <c r="AG356">
        <f>IF($A356="","",COUNTIFS($W$2:$W$2500,$A356,$AB$2:$AB$2500,"Yes")+COUNTIFS($X$2:$X$2500,$A356,$AA$2:$AA$2500,"Yes"))</f>
      </c>
      <c r="AH356" t="str">
        <f>IF(OR($P356&lt;&gt;"Yes",N($AG356)=0),"",IF(AND($AG356=1,COUNTIFS($W$2:$W$2500,$A356,$AE$2:$AE$2500,1)+COUNTIFS($X$2:$X$2500,$A356,$AE$2:$AE$2500,1)&gt;0),"","Yes"))</f>
      </c>
      <c r="AI356">
        <f>IF($AH356="Yes",$AG356,"")</f>
      </c>
      <c r="AJ356">
        <f>IF($AI356="","",$AI356+ROW()/1000000)</f>
      </c>
      <c r="AK356">
        <f>IF(OR($A356="",$P356="Yes",N($AG356)=0),"",$AG356+ROW()/1000000)</f>
      </c>
      <c r="AL356" t="str">
        <f>IF($A356="","",INDEX(games!$J:$J,ROW())&amp;"")</f>
      </c>
      <c r="AM356">
        <f>IF($A356="","",SUMPRODUCT($AO356:$BD356,'Map Analysis'!$AP$2^{0,1,2,3,4,5,6,7,8,9,10,11,12,13,14,15}))</f>
      </c>
      <c r="AN356">
        <f>IF($A356="","",$AM356+ROW()/10000000)</f>
      </c>
      <c r="AO356">
        <f>IF($A356="","",COUNTIF($W$2:$W$2500,$A356))</f>
      </c>
      <c r="AP356">
        <f>IF($A356="","",SUMIFS($BF$2:$BF$2500,$W$2:$W$2500,$A356))</f>
      </c>
      <c r="AQ356">
        <f>IF($A356="","",SUMIFS($BG$2:$BG$2500,$W$2:$W$2500,$A356))</f>
      </c>
      <c r="AR356">
        <f>IF($A356="","",SUMIFS($BH$2:$BH$2500,$W$2:$W$2500,$A356))</f>
      </c>
      <c r="AS356">
        <f>IF($A356="","",SUMIFS($BI$2:$BI$2500,$W$2:$W$2500,$A356))</f>
      </c>
      <c r="AT356">
        <f>IF($A356="","",SUMIFS($BJ$2:$BJ$2500,$W$2:$W$2500,$A356))</f>
      </c>
      <c r="AU356">
        <f>IF($A356="","",SUMIFS($BK$2:$BK$2500,$W$2:$W$2500,$A356))</f>
      </c>
      <c r="AV356">
        <f>IF($A356="","",SUMIFS($BL$2:$BL$2500,$W$2:$W$2500,$A356))</f>
      </c>
      <c r="AW356">
        <f>IF($A356="","",SUMIFS($BM$2:$BM$2500,$W$2:$W$2500,$A356))</f>
      </c>
      <c r="AX356">
        <f>IF($A356="","",SUMIFS($BN$2:$BN$2500,$W$2:$W$2500,$A356))</f>
      </c>
      <c r="AY356">
        <f>IF($A356="","",SUMIFS($BO$2:$BO$2500,$W$2:$W$2500,$A356))</f>
      </c>
      <c r="AZ356">
        <f>IF($A356="","",SUMIFS($BP$2:$BP$2500,$W$2:$W$2500,$A356))</f>
      </c>
      <c r="BA356">
        <f>IF($A356="","",SUMIFS($BQ$2:$BQ$2500,$W$2:$W$2500,$A356))</f>
      </c>
      <c r="BB356">
        <f>IF($A356="","",SUMIFS($BR$2:$BR$2500,$W$2:$W$2500,$A356))</f>
      </c>
      <c r="BC356">
        <f>IF($A356="","",SUMIFS($BS$2:$BS$2500,$W$2:$W$2500,$A356))</f>
      </c>
      <c r="BD356">
        <f>IF($A356="","",SUMIFS($BT$2:$BT$2500,$W$2:$W$2500,$A356))</f>
      </c>
      <c r="BF356">
        <f>IF($Z356="","",INDEX($AO$2:$AO$2000,$Z356))</f>
      </c>
      <c r="BG356">
        <f>IF($Z356="","",INDEX($AP$2:$AP$2000,$Z356))</f>
      </c>
      <c r="BH356">
        <f>IF($Z356="","",INDEX($AQ$2:$AQ$2000,$Z356))</f>
      </c>
      <c r="BI356">
        <f>IF($Z356="","",INDEX($AR$2:$AR$2000,$Z356))</f>
      </c>
      <c r="BJ356">
        <f>IF($Z356="","",INDEX($AS$2:$AS$2000,$Z356))</f>
      </c>
      <c r="BK356">
        <f>IF($Z356="","",INDEX($AT$2:$AT$2000,$Z356))</f>
      </c>
      <c r="BL356">
        <f>IF($Z356="","",INDEX($AU$2:$AU$2000,$Z356))</f>
      </c>
      <c r="BM356">
        <f>IF($Z356="","",INDEX($AV$2:$AV$2000,$Z356))</f>
      </c>
      <c r="BN356">
        <f>IF($Z356="","",INDEX($AW$2:$AW$2000,$Z356))</f>
      </c>
      <c r="BO356">
        <f>IF($Z356="","",INDEX($AX$2:$AX$2000,$Z356))</f>
      </c>
      <c r="BP356">
        <f>IF($Z356="","",INDEX($AY$2:$AY$2000,$Z356))</f>
      </c>
      <c r="BQ356">
        <f>IF($Z356="","",INDEX($AZ$2:$AZ$2000,$Z356))</f>
      </c>
      <c r="BR356">
        <f>IF($Z356="","",INDEX($BA$2:$BA$2000,$Z356))</f>
      </c>
      <c r="BS356">
        <f>IF($Z356="","",INDEX($BB$2:$BB$2000,$Z356))</f>
      </c>
      <c r="BT356">
        <f>IF($Z356="","",INDEX($BC$2:$BC$2000,$Z356))</f>
      </c>
      <c r="BV356">
        <f>IF(OR($A356="",$P356&lt;&gt;"Yes",$AH356="Yes"),"",1+N($AG356))</f>
      </c>
      <c r="BW356">
        <f>IF($A356="","",COUNTIFS($W$2:$W$2500,$A356,$BZ$2:$BZ$2500,"Yes")+COUNTIFS($X$2:$X$2500,$A356,$BY$2:$BY$2500,"Yes"))</f>
      </c>
      <c r="BX356">
        <f>IF(OR($A356="",$P356="Yes"),"",IF(N($BW356)=0,0,1+SUMIFS($CB$2:$CB$2500,$W$2:$W$2500,$A356)+SUMIFS($CA$2:$CA$2500,$X$2:$X$2500,$A356)))</f>
      </c>
      <c r="BY356" t="str">
        <f>IF($Y356="","",INDEX($AH$2:$AH$2000,$Y356)&amp;"")</f>
      </c>
      <c r="BZ356" t="str">
        <f>IF($Z356="","",INDEX($AH$2:$AH$2000,$Z356)&amp;"")</f>
      </c>
      <c r="CA356">
        <f>IF($Y356="","",INDEX($BV$2:$BV$2000,$Y356))</f>
      </c>
      <c r="CB356">
        <f>IF($Z356="","",INDEX($BV$2:$BV$2000,$Z356))</f>
      </c>
    </row>
    <row r="357">
      <c r="A357" t="str">
        <f>IF(TRIM(INDEX(games!$A:$A,ROW()))="","",TRIM(INDEX(games!$A:$A,ROW())))</f>
      </c>
      <c r="B357">
        <f>IF(OR($A357="",INDEX(games!$B:$B,ROW())=""),"",INDEX(games!$B:$B,ROW()))</f>
      </c>
      <c r="C357" t="str">
        <f>IF(OR($A357="",INDEX(games!$C:$C,ROW())=""),"",INDEX(games!$C:$C,ROW()))</f>
      </c>
      <c r="D357">
        <f>IF($A357="","",COUNTIF($W$2:$W$2500,$A357)+COUNTIF($X$2:$X$2500,$A357))</f>
      </c>
      <c r="E357">
        <f>IF($A357="","",IFERROR(MATCH($C357,$R$2:$R$5,0),0))</f>
      </c>
      <c r="F357">
        <f>IF($A357="","",MOD(ROW(),34))</f>
      </c>
      <c r="G357">
        <f>IF($A357="",NA(),IF($C357="Action",$B357,NA()))</f>
      </c>
      <c r="H357">
        <f>IF($A357="",NA(),IF($C357="Action",1+$F357*0.023,NA()))</f>
      </c>
      <c r="I357">
        <f>IF($A357="",NA(),IF($C357="Strategy",$B357,NA()))</f>
      </c>
      <c r="J357">
        <f>IF($A357="",NA(),IF($C357="Strategy",2+$F357*0.023,NA()))</f>
      </c>
      <c r="K357">
        <f>IF($A357="",NA(),IF($C357="Deckbuilder",$B357,NA()))</f>
      </c>
      <c r="L357">
        <f>IF($A357="",NA(),IF($C357="Deckbuilder",3+$F357*0.023,NA()))</f>
      </c>
      <c r="M357">
        <f>IF($A357="",NA(),IF($C357="Traditional",$B357,NA()))</f>
      </c>
      <c r="N357">
        <f>IF($A357="",NA(),IF($C357="Traditional",4+$F357*0.023,NA()))</f>
      </c>
      <c r="O357">
        <f>IF($A357="","",$D357+ROW()/1000000)</f>
      </c>
      <c r="P357" t="str">
        <f>IF(OR($A357="",INDEX(games!$H:$H,ROW())=""),"",INDEX(games!$H:$H,ROW()))</f>
      </c>
      <c r="Q357">
        <f>IF(OR($A357="",$P357&lt;&gt;"Yes"),"",$D357+ROW()/1000000)</f>
      </c>
      <c r="T357">
        <f>IF($Y357="","",INDEX($B$2:$B$2000,$Y357))</f>
      </c>
      <c r="U357">
        <f>IF($Z357="","",INDEX($B$2:$B$2000,$Z357))</f>
      </c>
      <c r="V357">
        <f>IF(OR($T357="",$U357=""),"",$U357-$T357)</f>
      </c>
      <c r="W357" t="str">
        <f>IF(TRIM(INDEX(connections!$A:$A,ROW()))="","",TRIM(INDEX(connections!$A:$A,ROW())))</f>
      </c>
      <c r="X357" t="str">
        <f>IF($W357="","",TRIM(INDEX(connections!$B:$B,ROW())))</f>
      </c>
      <c r="Y357">
        <f>IF($W357="","",IFERROR(MATCH($W357,$A$2:$A$2000,0),""))</f>
      </c>
      <c r="Z357">
        <f>IF($X357="","",IFERROR(MATCH($X357,$A$2:$A$2000,0),""))</f>
      </c>
      <c r="AA357" t="str">
        <f>IF($Y357="","",INDEX($P$2:$P$2000,$Y357))</f>
      </c>
      <c r="AB357" t="str">
        <f>IF($Z357="","",INDEX($P$2:$P$2000,$Z357))</f>
      </c>
      <c r="AC357">
        <f>IF(AND($AA357="Yes",$AB357="Yes"),1,"")</f>
      </c>
      <c r="AD357">
        <f>IF(OR($Y357="",$Z357=""),"",IF(INDEX($C$2:$C$2000,$Y357)=INDEX($C$2:$C$2000,$Z357),0,1))</f>
      </c>
      <c r="AE357">
        <f>IF($AC357&lt;&gt;1,"",IF(AND(INDEX($AG$2:$AG$2000,$Y357)=1,INDEX($AG$2:$AG$2000,$Z357)=1),1,""))</f>
      </c>
      <c r="AG357">
        <f>IF($A357="","",COUNTIFS($W$2:$W$2500,$A357,$AB$2:$AB$2500,"Yes")+COUNTIFS($X$2:$X$2500,$A357,$AA$2:$AA$2500,"Yes"))</f>
      </c>
      <c r="AH357" t="str">
        <f>IF(OR($P357&lt;&gt;"Yes",N($AG357)=0),"",IF(AND($AG357=1,COUNTIFS($W$2:$W$2500,$A357,$AE$2:$AE$2500,1)+COUNTIFS($X$2:$X$2500,$A357,$AE$2:$AE$2500,1)&gt;0),"","Yes"))</f>
      </c>
      <c r="AI357">
        <f>IF($AH357="Yes",$AG357,"")</f>
      </c>
      <c r="AJ357">
        <f>IF($AI357="","",$AI357+ROW()/1000000)</f>
      </c>
      <c r="AK357">
        <f>IF(OR($A357="",$P357="Yes",N($AG357)=0),"",$AG357+ROW()/1000000)</f>
      </c>
      <c r="AL357" t="str">
        <f>IF($A357="","",INDEX(games!$J:$J,ROW())&amp;"")</f>
      </c>
      <c r="AM357">
        <f>IF($A357="","",SUMPRODUCT($AO357:$BD357,'Map Analysis'!$AP$2^{0,1,2,3,4,5,6,7,8,9,10,11,12,13,14,15}))</f>
      </c>
      <c r="AN357">
        <f>IF($A357="","",$AM357+ROW()/10000000)</f>
      </c>
      <c r="AO357">
        <f>IF($A357="","",COUNTIF($W$2:$W$2500,$A357))</f>
      </c>
      <c r="AP357">
        <f>IF($A357="","",SUMIFS($BF$2:$BF$2500,$W$2:$W$2500,$A357))</f>
      </c>
      <c r="AQ357">
        <f>IF($A357="","",SUMIFS($BG$2:$BG$2500,$W$2:$W$2500,$A357))</f>
      </c>
      <c r="AR357">
        <f>IF($A357="","",SUMIFS($BH$2:$BH$2500,$W$2:$W$2500,$A357))</f>
      </c>
      <c r="AS357">
        <f>IF($A357="","",SUMIFS($BI$2:$BI$2500,$W$2:$W$2500,$A357))</f>
      </c>
      <c r="AT357">
        <f>IF($A357="","",SUMIFS($BJ$2:$BJ$2500,$W$2:$W$2500,$A357))</f>
      </c>
      <c r="AU357">
        <f>IF($A357="","",SUMIFS($BK$2:$BK$2500,$W$2:$W$2500,$A357))</f>
      </c>
      <c r="AV357">
        <f>IF($A357="","",SUMIFS($BL$2:$BL$2500,$W$2:$W$2500,$A357))</f>
      </c>
      <c r="AW357">
        <f>IF($A357="","",SUMIFS($BM$2:$BM$2500,$W$2:$W$2500,$A357))</f>
      </c>
      <c r="AX357">
        <f>IF($A357="","",SUMIFS($BN$2:$BN$2500,$W$2:$W$2500,$A357))</f>
      </c>
      <c r="AY357">
        <f>IF($A357="","",SUMIFS($BO$2:$BO$2500,$W$2:$W$2500,$A357))</f>
      </c>
      <c r="AZ357">
        <f>IF($A357="","",SUMIFS($BP$2:$BP$2500,$W$2:$W$2500,$A357))</f>
      </c>
      <c r="BA357">
        <f>IF($A357="","",SUMIFS($BQ$2:$BQ$2500,$W$2:$W$2500,$A357))</f>
      </c>
      <c r="BB357">
        <f>IF($A357="","",SUMIFS($BR$2:$BR$2500,$W$2:$W$2500,$A357))</f>
      </c>
      <c r="BC357">
        <f>IF($A357="","",SUMIFS($BS$2:$BS$2500,$W$2:$W$2500,$A357))</f>
      </c>
      <c r="BD357">
        <f>IF($A357="","",SUMIFS($BT$2:$BT$2500,$W$2:$W$2500,$A357))</f>
      </c>
      <c r="BF357">
        <f>IF($Z357="","",INDEX($AO$2:$AO$2000,$Z357))</f>
      </c>
      <c r="BG357">
        <f>IF($Z357="","",INDEX($AP$2:$AP$2000,$Z357))</f>
      </c>
      <c r="BH357">
        <f>IF($Z357="","",INDEX($AQ$2:$AQ$2000,$Z357))</f>
      </c>
      <c r="BI357">
        <f>IF($Z357="","",INDEX($AR$2:$AR$2000,$Z357))</f>
      </c>
      <c r="BJ357">
        <f>IF($Z357="","",INDEX($AS$2:$AS$2000,$Z357))</f>
      </c>
      <c r="BK357">
        <f>IF($Z357="","",INDEX($AT$2:$AT$2000,$Z357))</f>
      </c>
      <c r="BL357">
        <f>IF($Z357="","",INDEX($AU$2:$AU$2000,$Z357))</f>
      </c>
      <c r="BM357">
        <f>IF($Z357="","",INDEX($AV$2:$AV$2000,$Z357))</f>
      </c>
      <c r="BN357">
        <f>IF($Z357="","",INDEX($AW$2:$AW$2000,$Z357))</f>
      </c>
      <c r="BO357">
        <f>IF($Z357="","",INDEX($AX$2:$AX$2000,$Z357))</f>
      </c>
      <c r="BP357">
        <f>IF($Z357="","",INDEX($AY$2:$AY$2000,$Z357))</f>
      </c>
      <c r="BQ357">
        <f>IF($Z357="","",INDEX($AZ$2:$AZ$2000,$Z357))</f>
      </c>
      <c r="BR357">
        <f>IF($Z357="","",INDEX($BA$2:$BA$2000,$Z357))</f>
      </c>
      <c r="BS357">
        <f>IF($Z357="","",INDEX($BB$2:$BB$2000,$Z357))</f>
      </c>
      <c r="BT357">
        <f>IF($Z357="","",INDEX($BC$2:$BC$2000,$Z357))</f>
      </c>
      <c r="BV357">
        <f>IF(OR($A357="",$P357&lt;&gt;"Yes",$AH357="Yes"),"",1+N($AG357))</f>
      </c>
      <c r="BW357">
        <f>IF($A357="","",COUNTIFS($W$2:$W$2500,$A357,$BZ$2:$BZ$2500,"Yes")+COUNTIFS($X$2:$X$2500,$A357,$BY$2:$BY$2500,"Yes"))</f>
      </c>
      <c r="BX357">
        <f>IF(OR($A357="",$P357="Yes"),"",IF(N($BW357)=0,0,1+SUMIFS($CB$2:$CB$2500,$W$2:$W$2500,$A357)+SUMIFS($CA$2:$CA$2500,$X$2:$X$2500,$A357)))</f>
      </c>
      <c r="BY357" t="str">
        <f>IF($Y357="","",INDEX($AH$2:$AH$2000,$Y357)&amp;"")</f>
      </c>
      <c r="BZ357" t="str">
        <f>IF($Z357="","",INDEX($AH$2:$AH$2000,$Z357)&amp;"")</f>
      </c>
      <c r="CA357">
        <f>IF($Y357="","",INDEX($BV$2:$BV$2000,$Y357))</f>
      </c>
      <c r="CB357">
        <f>IF($Z357="","",INDEX($BV$2:$BV$2000,$Z357))</f>
      </c>
    </row>
    <row r="358">
      <c r="A358" t="str">
        <f>IF(TRIM(INDEX(games!$A:$A,ROW()))="","",TRIM(INDEX(games!$A:$A,ROW())))</f>
      </c>
      <c r="B358">
        <f>IF(OR($A358="",INDEX(games!$B:$B,ROW())=""),"",INDEX(games!$B:$B,ROW()))</f>
      </c>
      <c r="C358" t="str">
        <f>IF(OR($A358="",INDEX(games!$C:$C,ROW())=""),"",INDEX(games!$C:$C,ROW()))</f>
      </c>
      <c r="D358">
        <f>IF($A358="","",COUNTIF($W$2:$W$2500,$A358)+COUNTIF($X$2:$X$2500,$A358))</f>
      </c>
      <c r="E358">
        <f>IF($A358="","",IFERROR(MATCH($C358,$R$2:$R$5,0),0))</f>
      </c>
      <c r="F358">
        <f>IF($A358="","",MOD(ROW(),34))</f>
      </c>
      <c r="G358">
        <f>IF($A358="",NA(),IF($C358="Action",$B358,NA()))</f>
      </c>
      <c r="H358">
        <f>IF($A358="",NA(),IF($C358="Action",1+$F358*0.023,NA()))</f>
      </c>
      <c r="I358">
        <f>IF($A358="",NA(),IF($C358="Strategy",$B358,NA()))</f>
      </c>
      <c r="J358">
        <f>IF($A358="",NA(),IF($C358="Strategy",2+$F358*0.023,NA()))</f>
      </c>
      <c r="K358">
        <f>IF($A358="",NA(),IF($C358="Deckbuilder",$B358,NA()))</f>
      </c>
      <c r="L358">
        <f>IF($A358="",NA(),IF($C358="Deckbuilder",3+$F358*0.023,NA()))</f>
      </c>
      <c r="M358">
        <f>IF($A358="",NA(),IF($C358="Traditional",$B358,NA()))</f>
      </c>
      <c r="N358">
        <f>IF($A358="",NA(),IF($C358="Traditional",4+$F358*0.023,NA()))</f>
      </c>
      <c r="O358">
        <f>IF($A358="","",$D358+ROW()/1000000)</f>
      </c>
      <c r="P358" t="str">
        <f>IF(OR($A358="",INDEX(games!$H:$H,ROW())=""),"",INDEX(games!$H:$H,ROW()))</f>
      </c>
      <c r="Q358">
        <f>IF(OR($A358="",$P358&lt;&gt;"Yes"),"",$D358+ROW()/1000000)</f>
      </c>
      <c r="T358">
        <f>IF($Y358="","",INDEX($B$2:$B$2000,$Y358))</f>
      </c>
      <c r="U358">
        <f>IF($Z358="","",INDEX($B$2:$B$2000,$Z358))</f>
      </c>
      <c r="V358">
        <f>IF(OR($T358="",$U358=""),"",$U358-$T358)</f>
      </c>
      <c r="W358" t="str">
        <f>IF(TRIM(INDEX(connections!$A:$A,ROW()))="","",TRIM(INDEX(connections!$A:$A,ROW())))</f>
      </c>
      <c r="X358" t="str">
        <f>IF($W358="","",TRIM(INDEX(connections!$B:$B,ROW())))</f>
      </c>
      <c r="Y358">
        <f>IF($W358="","",IFERROR(MATCH($W358,$A$2:$A$2000,0),""))</f>
      </c>
      <c r="Z358">
        <f>IF($X358="","",IFERROR(MATCH($X358,$A$2:$A$2000,0),""))</f>
      </c>
      <c r="AA358" t="str">
        <f>IF($Y358="","",INDEX($P$2:$P$2000,$Y358))</f>
      </c>
      <c r="AB358" t="str">
        <f>IF($Z358="","",INDEX($P$2:$P$2000,$Z358))</f>
      </c>
      <c r="AC358">
        <f>IF(AND($AA358="Yes",$AB358="Yes"),1,"")</f>
      </c>
      <c r="AD358">
        <f>IF(OR($Y358="",$Z358=""),"",IF(INDEX($C$2:$C$2000,$Y358)=INDEX($C$2:$C$2000,$Z358),0,1))</f>
      </c>
      <c r="AE358">
        <f>IF($AC358&lt;&gt;1,"",IF(AND(INDEX($AG$2:$AG$2000,$Y358)=1,INDEX($AG$2:$AG$2000,$Z358)=1),1,""))</f>
      </c>
      <c r="AG358">
        <f>IF($A358="","",COUNTIFS($W$2:$W$2500,$A358,$AB$2:$AB$2500,"Yes")+COUNTIFS($X$2:$X$2500,$A358,$AA$2:$AA$2500,"Yes"))</f>
      </c>
      <c r="AH358" t="str">
        <f>IF(OR($P358&lt;&gt;"Yes",N($AG358)=0),"",IF(AND($AG358=1,COUNTIFS($W$2:$W$2500,$A358,$AE$2:$AE$2500,1)+COUNTIFS($X$2:$X$2500,$A358,$AE$2:$AE$2500,1)&gt;0),"","Yes"))</f>
      </c>
      <c r="AI358">
        <f>IF($AH358="Yes",$AG358,"")</f>
      </c>
      <c r="AJ358">
        <f>IF($AI358="","",$AI358+ROW()/1000000)</f>
      </c>
      <c r="AK358">
        <f>IF(OR($A358="",$P358="Yes",N($AG358)=0),"",$AG358+ROW()/1000000)</f>
      </c>
      <c r="AL358" t="str">
        <f>IF($A358="","",INDEX(games!$J:$J,ROW())&amp;"")</f>
      </c>
      <c r="AM358">
        <f>IF($A358="","",SUMPRODUCT($AO358:$BD358,'Map Analysis'!$AP$2^{0,1,2,3,4,5,6,7,8,9,10,11,12,13,14,15}))</f>
      </c>
      <c r="AN358">
        <f>IF($A358="","",$AM358+ROW()/10000000)</f>
      </c>
      <c r="AO358">
        <f>IF($A358="","",COUNTIF($W$2:$W$2500,$A358))</f>
      </c>
      <c r="AP358">
        <f>IF($A358="","",SUMIFS($BF$2:$BF$2500,$W$2:$W$2500,$A358))</f>
      </c>
      <c r="AQ358">
        <f>IF($A358="","",SUMIFS($BG$2:$BG$2500,$W$2:$W$2500,$A358))</f>
      </c>
      <c r="AR358">
        <f>IF($A358="","",SUMIFS($BH$2:$BH$2500,$W$2:$W$2500,$A358))</f>
      </c>
      <c r="AS358">
        <f>IF($A358="","",SUMIFS($BI$2:$BI$2500,$W$2:$W$2500,$A358))</f>
      </c>
      <c r="AT358">
        <f>IF($A358="","",SUMIFS($BJ$2:$BJ$2500,$W$2:$W$2500,$A358))</f>
      </c>
      <c r="AU358">
        <f>IF($A358="","",SUMIFS($BK$2:$BK$2500,$W$2:$W$2500,$A358))</f>
      </c>
      <c r="AV358">
        <f>IF($A358="","",SUMIFS($BL$2:$BL$2500,$W$2:$W$2500,$A358))</f>
      </c>
      <c r="AW358">
        <f>IF($A358="","",SUMIFS($BM$2:$BM$2500,$W$2:$W$2500,$A358))</f>
      </c>
      <c r="AX358">
        <f>IF($A358="","",SUMIFS($BN$2:$BN$2500,$W$2:$W$2500,$A358))</f>
      </c>
      <c r="AY358">
        <f>IF($A358="","",SUMIFS($BO$2:$BO$2500,$W$2:$W$2500,$A358))</f>
      </c>
      <c r="AZ358">
        <f>IF($A358="","",SUMIFS($BP$2:$BP$2500,$W$2:$W$2500,$A358))</f>
      </c>
      <c r="BA358">
        <f>IF($A358="","",SUMIFS($BQ$2:$BQ$2500,$W$2:$W$2500,$A358))</f>
      </c>
      <c r="BB358">
        <f>IF($A358="","",SUMIFS($BR$2:$BR$2500,$W$2:$W$2500,$A358))</f>
      </c>
      <c r="BC358">
        <f>IF($A358="","",SUMIFS($BS$2:$BS$2500,$W$2:$W$2500,$A358))</f>
      </c>
      <c r="BD358">
        <f>IF($A358="","",SUMIFS($BT$2:$BT$2500,$W$2:$W$2500,$A358))</f>
      </c>
      <c r="BF358">
        <f>IF($Z358="","",INDEX($AO$2:$AO$2000,$Z358))</f>
      </c>
      <c r="BG358">
        <f>IF($Z358="","",INDEX($AP$2:$AP$2000,$Z358))</f>
      </c>
      <c r="BH358">
        <f>IF($Z358="","",INDEX($AQ$2:$AQ$2000,$Z358))</f>
      </c>
      <c r="BI358">
        <f>IF($Z358="","",INDEX($AR$2:$AR$2000,$Z358))</f>
      </c>
      <c r="BJ358">
        <f>IF($Z358="","",INDEX($AS$2:$AS$2000,$Z358))</f>
      </c>
      <c r="BK358">
        <f>IF($Z358="","",INDEX($AT$2:$AT$2000,$Z358))</f>
      </c>
      <c r="BL358">
        <f>IF($Z358="","",INDEX($AU$2:$AU$2000,$Z358))</f>
      </c>
      <c r="BM358">
        <f>IF($Z358="","",INDEX($AV$2:$AV$2000,$Z358))</f>
      </c>
      <c r="BN358">
        <f>IF($Z358="","",INDEX($AW$2:$AW$2000,$Z358))</f>
      </c>
      <c r="BO358">
        <f>IF($Z358="","",INDEX($AX$2:$AX$2000,$Z358))</f>
      </c>
      <c r="BP358">
        <f>IF($Z358="","",INDEX($AY$2:$AY$2000,$Z358))</f>
      </c>
      <c r="BQ358">
        <f>IF($Z358="","",INDEX($AZ$2:$AZ$2000,$Z358))</f>
      </c>
      <c r="BR358">
        <f>IF($Z358="","",INDEX($BA$2:$BA$2000,$Z358))</f>
      </c>
      <c r="BS358">
        <f>IF($Z358="","",INDEX($BB$2:$BB$2000,$Z358))</f>
      </c>
      <c r="BT358">
        <f>IF($Z358="","",INDEX($BC$2:$BC$2000,$Z358))</f>
      </c>
      <c r="BV358">
        <f>IF(OR($A358="",$P358&lt;&gt;"Yes",$AH358="Yes"),"",1+N($AG358))</f>
      </c>
      <c r="BW358">
        <f>IF($A358="","",COUNTIFS($W$2:$W$2500,$A358,$BZ$2:$BZ$2500,"Yes")+COUNTIFS($X$2:$X$2500,$A358,$BY$2:$BY$2500,"Yes"))</f>
      </c>
      <c r="BX358">
        <f>IF(OR($A358="",$P358="Yes"),"",IF(N($BW358)=0,0,1+SUMIFS($CB$2:$CB$2500,$W$2:$W$2500,$A358)+SUMIFS($CA$2:$CA$2500,$X$2:$X$2500,$A358)))</f>
      </c>
      <c r="BY358" t="str">
        <f>IF($Y358="","",INDEX($AH$2:$AH$2000,$Y358)&amp;"")</f>
      </c>
      <c r="BZ358" t="str">
        <f>IF($Z358="","",INDEX($AH$2:$AH$2000,$Z358)&amp;"")</f>
      </c>
      <c r="CA358">
        <f>IF($Y358="","",INDEX($BV$2:$BV$2000,$Y358))</f>
      </c>
      <c r="CB358">
        <f>IF($Z358="","",INDEX($BV$2:$BV$2000,$Z358))</f>
      </c>
    </row>
    <row r="359">
      <c r="A359" t="str">
        <f>IF(TRIM(INDEX(games!$A:$A,ROW()))="","",TRIM(INDEX(games!$A:$A,ROW())))</f>
      </c>
      <c r="B359">
        <f>IF(OR($A359="",INDEX(games!$B:$B,ROW())=""),"",INDEX(games!$B:$B,ROW()))</f>
      </c>
      <c r="C359" t="str">
        <f>IF(OR($A359="",INDEX(games!$C:$C,ROW())=""),"",INDEX(games!$C:$C,ROW()))</f>
      </c>
      <c r="D359">
        <f>IF($A359="","",COUNTIF($W$2:$W$2500,$A359)+COUNTIF($X$2:$X$2500,$A359))</f>
      </c>
      <c r="E359">
        <f>IF($A359="","",IFERROR(MATCH($C359,$R$2:$R$5,0),0))</f>
      </c>
      <c r="F359">
        <f>IF($A359="","",MOD(ROW(),34))</f>
      </c>
      <c r="G359">
        <f>IF($A359="",NA(),IF($C359="Action",$B359,NA()))</f>
      </c>
      <c r="H359">
        <f>IF($A359="",NA(),IF($C359="Action",1+$F359*0.023,NA()))</f>
      </c>
      <c r="I359">
        <f>IF($A359="",NA(),IF($C359="Strategy",$B359,NA()))</f>
      </c>
      <c r="J359">
        <f>IF($A359="",NA(),IF($C359="Strategy",2+$F359*0.023,NA()))</f>
      </c>
      <c r="K359">
        <f>IF($A359="",NA(),IF($C359="Deckbuilder",$B359,NA()))</f>
      </c>
      <c r="L359">
        <f>IF($A359="",NA(),IF($C359="Deckbuilder",3+$F359*0.023,NA()))</f>
      </c>
      <c r="M359">
        <f>IF($A359="",NA(),IF($C359="Traditional",$B359,NA()))</f>
      </c>
      <c r="N359">
        <f>IF($A359="",NA(),IF($C359="Traditional",4+$F359*0.023,NA()))</f>
      </c>
      <c r="O359">
        <f>IF($A359="","",$D359+ROW()/1000000)</f>
      </c>
      <c r="P359" t="str">
        <f>IF(OR($A359="",INDEX(games!$H:$H,ROW())=""),"",INDEX(games!$H:$H,ROW()))</f>
      </c>
      <c r="Q359">
        <f>IF(OR($A359="",$P359&lt;&gt;"Yes"),"",$D359+ROW()/1000000)</f>
      </c>
      <c r="T359">
        <f>IF($Y359="","",INDEX($B$2:$B$2000,$Y359))</f>
      </c>
      <c r="U359">
        <f>IF($Z359="","",INDEX($B$2:$B$2000,$Z359))</f>
      </c>
      <c r="V359">
        <f>IF(OR($T359="",$U359=""),"",$U359-$T359)</f>
      </c>
      <c r="W359" t="str">
        <f>IF(TRIM(INDEX(connections!$A:$A,ROW()))="","",TRIM(INDEX(connections!$A:$A,ROW())))</f>
      </c>
      <c r="X359" t="str">
        <f>IF($W359="","",TRIM(INDEX(connections!$B:$B,ROW())))</f>
      </c>
      <c r="Y359">
        <f>IF($W359="","",IFERROR(MATCH($W359,$A$2:$A$2000,0),""))</f>
      </c>
      <c r="Z359">
        <f>IF($X359="","",IFERROR(MATCH($X359,$A$2:$A$2000,0),""))</f>
      </c>
      <c r="AA359" t="str">
        <f>IF($Y359="","",INDEX($P$2:$P$2000,$Y359))</f>
      </c>
      <c r="AB359" t="str">
        <f>IF($Z359="","",INDEX($P$2:$P$2000,$Z359))</f>
      </c>
      <c r="AC359">
        <f>IF(AND($AA359="Yes",$AB359="Yes"),1,"")</f>
      </c>
      <c r="AD359">
        <f>IF(OR($Y359="",$Z359=""),"",IF(INDEX($C$2:$C$2000,$Y359)=INDEX($C$2:$C$2000,$Z359),0,1))</f>
      </c>
      <c r="AE359">
        <f>IF($AC359&lt;&gt;1,"",IF(AND(INDEX($AG$2:$AG$2000,$Y359)=1,INDEX($AG$2:$AG$2000,$Z359)=1),1,""))</f>
      </c>
      <c r="AG359">
        <f>IF($A359="","",COUNTIFS($W$2:$W$2500,$A359,$AB$2:$AB$2500,"Yes")+COUNTIFS($X$2:$X$2500,$A359,$AA$2:$AA$2500,"Yes"))</f>
      </c>
      <c r="AH359" t="str">
        <f>IF(OR($P359&lt;&gt;"Yes",N($AG359)=0),"",IF(AND($AG359=1,COUNTIFS($W$2:$W$2500,$A359,$AE$2:$AE$2500,1)+COUNTIFS($X$2:$X$2500,$A359,$AE$2:$AE$2500,1)&gt;0),"","Yes"))</f>
      </c>
      <c r="AI359">
        <f>IF($AH359="Yes",$AG359,"")</f>
      </c>
      <c r="AJ359">
        <f>IF($AI359="","",$AI359+ROW()/1000000)</f>
      </c>
      <c r="AK359">
        <f>IF(OR($A359="",$P359="Yes",N($AG359)=0),"",$AG359+ROW()/1000000)</f>
      </c>
      <c r="AL359" t="str">
        <f>IF($A359="","",INDEX(games!$J:$J,ROW())&amp;"")</f>
      </c>
      <c r="AM359">
        <f>IF($A359="","",SUMPRODUCT($AO359:$BD359,'Map Analysis'!$AP$2^{0,1,2,3,4,5,6,7,8,9,10,11,12,13,14,15}))</f>
      </c>
      <c r="AN359">
        <f>IF($A359="","",$AM359+ROW()/10000000)</f>
      </c>
      <c r="AO359">
        <f>IF($A359="","",COUNTIF($W$2:$W$2500,$A359))</f>
      </c>
      <c r="AP359">
        <f>IF($A359="","",SUMIFS($BF$2:$BF$2500,$W$2:$W$2500,$A359))</f>
      </c>
      <c r="AQ359">
        <f>IF($A359="","",SUMIFS($BG$2:$BG$2500,$W$2:$W$2500,$A359))</f>
      </c>
      <c r="AR359">
        <f>IF($A359="","",SUMIFS($BH$2:$BH$2500,$W$2:$W$2500,$A359))</f>
      </c>
      <c r="AS359">
        <f>IF($A359="","",SUMIFS($BI$2:$BI$2500,$W$2:$W$2500,$A359))</f>
      </c>
      <c r="AT359">
        <f>IF($A359="","",SUMIFS($BJ$2:$BJ$2500,$W$2:$W$2500,$A359))</f>
      </c>
      <c r="AU359">
        <f>IF($A359="","",SUMIFS($BK$2:$BK$2500,$W$2:$W$2500,$A359))</f>
      </c>
      <c r="AV359">
        <f>IF($A359="","",SUMIFS($BL$2:$BL$2500,$W$2:$W$2500,$A359))</f>
      </c>
      <c r="AW359">
        <f>IF($A359="","",SUMIFS($BM$2:$BM$2500,$W$2:$W$2500,$A359))</f>
      </c>
      <c r="AX359">
        <f>IF($A359="","",SUMIFS($BN$2:$BN$2500,$W$2:$W$2500,$A359))</f>
      </c>
      <c r="AY359">
        <f>IF($A359="","",SUMIFS($BO$2:$BO$2500,$W$2:$W$2500,$A359))</f>
      </c>
      <c r="AZ359">
        <f>IF($A359="","",SUMIFS($BP$2:$BP$2500,$W$2:$W$2500,$A359))</f>
      </c>
      <c r="BA359">
        <f>IF($A359="","",SUMIFS($BQ$2:$BQ$2500,$W$2:$W$2500,$A359))</f>
      </c>
      <c r="BB359">
        <f>IF($A359="","",SUMIFS($BR$2:$BR$2500,$W$2:$W$2500,$A359))</f>
      </c>
      <c r="BC359">
        <f>IF($A359="","",SUMIFS($BS$2:$BS$2500,$W$2:$W$2500,$A359))</f>
      </c>
      <c r="BD359">
        <f>IF($A359="","",SUMIFS($BT$2:$BT$2500,$W$2:$W$2500,$A359))</f>
      </c>
      <c r="BF359">
        <f>IF($Z359="","",INDEX($AO$2:$AO$2000,$Z359))</f>
      </c>
      <c r="BG359">
        <f>IF($Z359="","",INDEX($AP$2:$AP$2000,$Z359))</f>
      </c>
      <c r="BH359">
        <f>IF($Z359="","",INDEX($AQ$2:$AQ$2000,$Z359))</f>
      </c>
      <c r="BI359">
        <f>IF($Z359="","",INDEX($AR$2:$AR$2000,$Z359))</f>
      </c>
      <c r="BJ359">
        <f>IF($Z359="","",INDEX($AS$2:$AS$2000,$Z359))</f>
      </c>
      <c r="BK359">
        <f>IF($Z359="","",INDEX($AT$2:$AT$2000,$Z359))</f>
      </c>
      <c r="BL359">
        <f>IF($Z359="","",INDEX($AU$2:$AU$2000,$Z359))</f>
      </c>
      <c r="BM359">
        <f>IF($Z359="","",INDEX($AV$2:$AV$2000,$Z359))</f>
      </c>
      <c r="BN359">
        <f>IF($Z359="","",INDEX($AW$2:$AW$2000,$Z359))</f>
      </c>
      <c r="BO359">
        <f>IF($Z359="","",INDEX($AX$2:$AX$2000,$Z359))</f>
      </c>
      <c r="BP359">
        <f>IF($Z359="","",INDEX($AY$2:$AY$2000,$Z359))</f>
      </c>
      <c r="BQ359">
        <f>IF($Z359="","",INDEX($AZ$2:$AZ$2000,$Z359))</f>
      </c>
      <c r="BR359">
        <f>IF($Z359="","",INDEX($BA$2:$BA$2000,$Z359))</f>
      </c>
      <c r="BS359">
        <f>IF($Z359="","",INDEX($BB$2:$BB$2000,$Z359))</f>
      </c>
      <c r="BT359">
        <f>IF($Z359="","",INDEX($BC$2:$BC$2000,$Z359))</f>
      </c>
      <c r="BV359">
        <f>IF(OR($A359="",$P359&lt;&gt;"Yes",$AH359="Yes"),"",1+N($AG359))</f>
      </c>
      <c r="BW359">
        <f>IF($A359="","",COUNTIFS($W$2:$W$2500,$A359,$BZ$2:$BZ$2500,"Yes")+COUNTIFS($X$2:$X$2500,$A359,$BY$2:$BY$2500,"Yes"))</f>
      </c>
      <c r="BX359">
        <f>IF(OR($A359="",$P359="Yes"),"",IF(N($BW359)=0,0,1+SUMIFS($CB$2:$CB$2500,$W$2:$W$2500,$A359)+SUMIFS($CA$2:$CA$2500,$X$2:$X$2500,$A359)))</f>
      </c>
      <c r="BY359" t="str">
        <f>IF($Y359="","",INDEX($AH$2:$AH$2000,$Y359)&amp;"")</f>
      </c>
      <c r="BZ359" t="str">
        <f>IF($Z359="","",INDEX($AH$2:$AH$2000,$Z359)&amp;"")</f>
      </c>
      <c r="CA359">
        <f>IF($Y359="","",INDEX($BV$2:$BV$2000,$Y359))</f>
      </c>
      <c r="CB359">
        <f>IF($Z359="","",INDEX($BV$2:$BV$2000,$Z359))</f>
      </c>
    </row>
    <row r="360">
      <c r="A360" t="str">
        <f>IF(TRIM(INDEX(games!$A:$A,ROW()))="","",TRIM(INDEX(games!$A:$A,ROW())))</f>
      </c>
      <c r="B360">
        <f>IF(OR($A360="",INDEX(games!$B:$B,ROW())=""),"",INDEX(games!$B:$B,ROW()))</f>
      </c>
      <c r="C360" t="str">
        <f>IF(OR($A360="",INDEX(games!$C:$C,ROW())=""),"",INDEX(games!$C:$C,ROW()))</f>
      </c>
      <c r="D360">
        <f>IF($A360="","",COUNTIF($W$2:$W$2500,$A360)+COUNTIF($X$2:$X$2500,$A360))</f>
      </c>
      <c r="E360">
        <f>IF($A360="","",IFERROR(MATCH($C360,$R$2:$R$5,0),0))</f>
      </c>
      <c r="F360">
        <f>IF($A360="","",MOD(ROW(),34))</f>
      </c>
      <c r="G360">
        <f>IF($A360="",NA(),IF($C360="Action",$B360,NA()))</f>
      </c>
      <c r="H360">
        <f>IF($A360="",NA(),IF($C360="Action",1+$F360*0.023,NA()))</f>
      </c>
      <c r="I360">
        <f>IF($A360="",NA(),IF($C360="Strategy",$B360,NA()))</f>
      </c>
      <c r="J360">
        <f>IF($A360="",NA(),IF($C360="Strategy",2+$F360*0.023,NA()))</f>
      </c>
      <c r="K360">
        <f>IF($A360="",NA(),IF($C360="Deckbuilder",$B360,NA()))</f>
      </c>
      <c r="L360">
        <f>IF($A360="",NA(),IF($C360="Deckbuilder",3+$F360*0.023,NA()))</f>
      </c>
      <c r="M360">
        <f>IF($A360="",NA(),IF($C360="Traditional",$B360,NA()))</f>
      </c>
      <c r="N360">
        <f>IF($A360="",NA(),IF($C360="Traditional",4+$F360*0.023,NA()))</f>
      </c>
      <c r="O360">
        <f>IF($A360="","",$D360+ROW()/1000000)</f>
      </c>
      <c r="P360" t="str">
        <f>IF(OR($A360="",INDEX(games!$H:$H,ROW())=""),"",INDEX(games!$H:$H,ROW()))</f>
      </c>
      <c r="Q360">
        <f>IF(OR($A360="",$P360&lt;&gt;"Yes"),"",$D360+ROW()/1000000)</f>
      </c>
      <c r="T360">
        <f>IF($Y360="","",INDEX($B$2:$B$2000,$Y360))</f>
      </c>
      <c r="U360">
        <f>IF($Z360="","",INDEX($B$2:$B$2000,$Z360))</f>
      </c>
      <c r="V360">
        <f>IF(OR($T360="",$U360=""),"",$U360-$T360)</f>
      </c>
      <c r="W360" t="str">
        <f>IF(TRIM(INDEX(connections!$A:$A,ROW()))="","",TRIM(INDEX(connections!$A:$A,ROW())))</f>
      </c>
      <c r="X360" t="str">
        <f>IF($W360="","",TRIM(INDEX(connections!$B:$B,ROW())))</f>
      </c>
      <c r="Y360">
        <f>IF($W360="","",IFERROR(MATCH($W360,$A$2:$A$2000,0),""))</f>
      </c>
      <c r="Z360">
        <f>IF($X360="","",IFERROR(MATCH($X360,$A$2:$A$2000,0),""))</f>
      </c>
      <c r="AA360" t="str">
        <f>IF($Y360="","",INDEX($P$2:$P$2000,$Y360))</f>
      </c>
      <c r="AB360" t="str">
        <f>IF($Z360="","",INDEX($P$2:$P$2000,$Z360))</f>
      </c>
      <c r="AC360">
        <f>IF(AND($AA360="Yes",$AB360="Yes"),1,"")</f>
      </c>
      <c r="AD360">
        <f>IF(OR($Y360="",$Z360=""),"",IF(INDEX($C$2:$C$2000,$Y360)=INDEX($C$2:$C$2000,$Z360),0,1))</f>
      </c>
      <c r="AE360">
        <f>IF($AC360&lt;&gt;1,"",IF(AND(INDEX($AG$2:$AG$2000,$Y360)=1,INDEX($AG$2:$AG$2000,$Z360)=1),1,""))</f>
      </c>
      <c r="AG360">
        <f>IF($A360="","",COUNTIFS($W$2:$W$2500,$A360,$AB$2:$AB$2500,"Yes")+COUNTIFS($X$2:$X$2500,$A360,$AA$2:$AA$2500,"Yes"))</f>
      </c>
      <c r="AH360" t="str">
        <f>IF(OR($P360&lt;&gt;"Yes",N($AG360)=0),"",IF(AND($AG360=1,COUNTIFS($W$2:$W$2500,$A360,$AE$2:$AE$2500,1)+COUNTIFS($X$2:$X$2500,$A360,$AE$2:$AE$2500,1)&gt;0),"","Yes"))</f>
      </c>
      <c r="AI360">
        <f>IF($AH360="Yes",$AG360,"")</f>
      </c>
      <c r="AJ360">
        <f>IF($AI360="","",$AI360+ROW()/1000000)</f>
      </c>
      <c r="AK360">
        <f>IF(OR($A360="",$P360="Yes",N($AG360)=0),"",$AG360+ROW()/1000000)</f>
      </c>
      <c r="AL360" t="str">
        <f>IF($A360="","",INDEX(games!$J:$J,ROW())&amp;"")</f>
      </c>
      <c r="AM360">
        <f>IF($A360="","",SUMPRODUCT($AO360:$BD360,'Map Analysis'!$AP$2^{0,1,2,3,4,5,6,7,8,9,10,11,12,13,14,15}))</f>
      </c>
      <c r="AN360">
        <f>IF($A360="","",$AM360+ROW()/10000000)</f>
      </c>
      <c r="AO360">
        <f>IF($A360="","",COUNTIF($W$2:$W$2500,$A360))</f>
      </c>
      <c r="AP360">
        <f>IF($A360="","",SUMIFS($BF$2:$BF$2500,$W$2:$W$2500,$A360))</f>
      </c>
      <c r="AQ360">
        <f>IF($A360="","",SUMIFS($BG$2:$BG$2500,$W$2:$W$2500,$A360))</f>
      </c>
      <c r="AR360">
        <f>IF($A360="","",SUMIFS($BH$2:$BH$2500,$W$2:$W$2500,$A360))</f>
      </c>
      <c r="AS360">
        <f>IF($A360="","",SUMIFS($BI$2:$BI$2500,$W$2:$W$2500,$A360))</f>
      </c>
      <c r="AT360">
        <f>IF($A360="","",SUMIFS($BJ$2:$BJ$2500,$W$2:$W$2500,$A360))</f>
      </c>
      <c r="AU360">
        <f>IF($A360="","",SUMIFS($BK$2:$BK$2500,$W$2:$W$2500,$A360))</f>
      </c>
      <c r="AV360">
        <f>IF($A360="","",SUMIFS($BL$2:$BL$2500,$W$2:$W$2500,$A360))</f>
      </c>
      <c r="AW360">
        <f>IF($A360="","",SUMIFS($BM$2:$BM$2500,$W$2:$W$2500,$A360))</f>
      </c>
      <c r="AX360">
        <f>IF($A360="","",SUMIFS($BN$2:$BN$2500,$W$2:$W$2500,$A360))</f>
      </c>
      <c r="AY360">
        <f>IF($A360="","",SUMIFS($BO$2:$BO$2500,$W$2:$W$2500,$A360))</f>
      </c>
      <c r="AZ360">
        <f>IF($A360="","",SUMIFS($BP$2:$BP$2500,$W$2:$W$2500,$A360))</f>
      </c>
      <c r="BA360">
        <f>IF($A360="","",SUMIFS($BQ$2:$BQ$2500,$W$2:$W$2500,$A360))</f>
      </c>
      <c r="BB360">
        <f>IF($A360="","",SUMIFS($BR$2:$BR$2500,$W$2:$W$2500,$A360))</f>
      </c>
      <c r="BC360">
        <f>IF($A360="","",SUMIFS($BS$2:$BS$2500,$W$2:$W$2500,$A360))</f>
      </c>
      <c r="BD360">
        <f>IF($A360="","",SUMIFS($BT$2:$BT$2500,$W$2:$W$2500,$A360))</f>
      </c>
      <c r="BF360">
        <f>IF($Z360="","",INDEX($AO$2:$AO$2000,$Z360))</f>
      </c>
      <c r="BG360">
        <f>IF($Z360="","",INDEX($AP$2:$AP$2000,$Z360))</f>
      </c>
      <c r="BH360">
        <f>IF($Z360="","",INDEX($AQ$2:$AQ$2000,$Z360))</f>
      </c>
      <c r="BI360">
        <f>IF($Z360="","",INDEX($AR$2:$AR$2000,$Z360))</f>
      </c>
      <c r="BJ360">
        <f>IF($Z360="","",INDEX($AS$2:$AS$2000,$Z360))</f>
      </c>
      <c r="BK360">
        <f>IF($Z360="","",INDEX($AT$2:$AT$2000,$Z360))</f>
      </c>
      <c r="BL360">
        <f>IF($Z360="","",INDEX($AU$2:$AU$2000,$Z360))</f>
      </c>
      <c r="BM360">
        <f>IF($Z360="","",INDEX($AV$2:$AV$2000,$Z360))</f>
      </c>
      <c r="BN360">
        <f>IF($Z360="","",INDEX($AW$2:$AW$2000,$Z360))</f>
      </c>
      <c r="BO360">
        <f>IF($Z360="","",INDEX($AX$2:$AX$2000,$Z360))</f>
      </c>
      <c r="BP360">
        <f>IF($Z360="","",INDEX($AY$2:$AY$2000,$Z360))</f>
      </c>
      <c r="BQ360">
        <f>IF($Z360="","",INDEX($AZ$2:$AZ$2000,$Z360))</f>
      </c>
      <c r="BR360">
        <f>IF($Z360="","",INDEX($BA$2:$BA$2000,$Z360))</f>
      </c>
      <c r="BS360">
        <f>IF($Z360="","",INDEX($BB$2:$BB$2000,$Z360))</f>
      </c>
      <c r="BT360">
        <f>IF($Z360="","",INDEX($BC$2:$BC$2000,$Z360))</f>
      </c>
      <c r="BV360">
        <f>IF(OR($A360="",$P360&lt;&gt;"Yes",$AH360="Yes"),"",1+N($AG360))</f>
      </c>
      <c r="BW360">
        <f>IF($A360="","",COUNTIFS($W$2:$W$2500,$A360,$BZ$2:$BZ$2500,"Yes")+COUNTIFS($X$2:$X$2500,$A360,$BY$2:$BY$2500,"Yes"))</f>
      </c>
      <c r="BX360">
        <f>IF(OR($A360="",$P360="Yes"),"",IF(N($BW360)=0,0,1+SUMIFS($CB$2:$CB$2500,$W$2:$W$2500,$A360)+SUMIFS($CA$2:$CA$2500,$X$2:$X$2500,$A360)))</f>
      </c>
      <c r="BY360" t="str">
        <f>IF($Y360="","",INDEX($AH$2:$AH$2000,$Y360)&amp;"")</f>
      </c>
      <c r="BZ360" t="str">
        <f>IF($Z360="","",INDEX($AH$2:$AH$2000,$Z360)&amp;"")</f>
      </c>
      <c r="CA360">
        <f>IF($Y360="","",INDEX($BV$2:$BV$2000,$Y360))</f>
      </c>
      <c r="CB360">
        <f>IF($Z360="","",INDEX($BV$2:$BV$2000,$Z360))</f>
      </c>
    </row>
    <row r="361">
      <c r="A361" t="str">
        <f>IF(TRIM(INDEX(games!$A:$A,ROW()))="","",TRIM(INDEX(games!$A:$A,ROW())))</f>
      </c>
      <c r="B361">
        <f>IF(OR($A361="",INDEX(games!$B:$B,ROW())=""),"",INDEX(games!$B:$B,ROW()))</f>
      </c>
      <c r="C361" t="str">
        <f>IF(OR($A361="",INDEX(games!$C:$C,ROW())=""),"",INDEX(games!$C:$C,ROW()))</f>
      </c>
      <c r="D361">
        <f>IF($A361="","",COUNTIF($W$2:$W$2500,$A361)+COUNTIF($X$2:$X$2500,$A361))</f>
      </c>
      <c r="E361">
        <f>IF($A361="","",IFERROR(MATCH($C361,$R$2:$R$5,0),0))</f>
      </c>
      <c r="F361">
        <f>IF($A361="","",MOD(ROW(),34))</f>
      </c>
      <c r="G361">
        <f>IF($A361="",NA(),IF($C361="Action",$B361,NA()))</f>
      </c>
      <c r="H361">
        <f>IF($A361="",NA(),IF($C361="Action",1+$F361*0.023,NA()))</f>
      </c>
      <c r="I361">
        <f>IF($A361="",NA(),IF($C361="Strategy",$B361,NA()))</f>
      </c>
      <c r="J361">
        <f>IF($A361="",NA(),IF($C361="Strategy",2+$F361*0.023,NA()))</f>
      </c>
      <c r="K361">
        <f>IF($A361="",NA(),IF($C361="Deckbuilder",$B361,NA()))</f>
      </c>
      <c r="L361">
        <f>IF($A361="",NA(),IF($C361="Deckbuilder",3+$F361*0.023,NA()))</f>
      </c>
      <c r="M361">
        <f>IF($A361="",NA(),IF($C361="Traditional",$B361,NA()))</f>
      </c>
      <c r="N361">
        <f>IF($A361="",NA(),IF($C361="Traditional",4+$F361*0.023,NA()))</f>
      </c>
      <c r="O361">
        <f>IF($A361="","",$D361+ROW()/1000000)</f>
      </c>
      <c r="P361" t="str">
        <f>IF(OR($A361="",INDEX(games!$H:$H,ROW())=""),"",INDEX(games!$H:$H,ROW()))</f>
      </c>
      <c r="Q361">
        <f>IF(OR($A361="",$P361&lt;&gt;"Yes"),"",$D361+ROW()/1000000)</f>
      </c>
      <c r="T361">
        <f>IF($Y361="","",INDEX($B$2:$B$2000,$Y361))</f>
      </c>
      <c r="U361">
        <f>IF($Z361="","",INDEX($B$2:$B$2000,$Z361))</f>
      </c>
      <c r="V361">
        <f>IF(OR($T361="",$U361=""),"",$U361-$T361)</f>
      </c>
      <c r="W361" t="str">
        <f>IF(TRIM(INDEX(connections!$A:$A,ROW()))="","",TRIM(INDEX(connections!$A:$A,ROW())))</f>
      </c>
      <c r="X361" t="str">
        <f>IF($W361="","",TRIM(INDEX(connections!$B:$B,ROW())))</f>
      </c>
      <c r="Y361">
        <f>IF($W361="","",IFERROR(MATCH($W361,$A$2:$A$2000,0),""))</f>
      </c>
      <c r="Z361">
        <f>IF($X361="","",IFERROR(MATCH($X361,$A$2:$A$2000,0),""))</f>
      </c>
      <c r="AA361" t="str">
        <f>IF($Y361="","",INDEX($P$2:$P$2000,$Y361))</f>
      </c>
      <c r="AB361" t="str">
        <f>IF($Z361="","",INDEX($P$2:$P$2000,$Z361))</f>
      </c>
      <c r="AC361">
        <f>IF(AND($AA361="Yes",$AB361="Yes"),1,"")</f>
      </c>
      <c r="AD361">
        <f>IF(OR($Y361="",$Z361=""),"",IF(INDEX($C$2:$C$2000,$Y361)=INDEX($C$2:$C$2000,$Z361),0,1))</f>
      </c>
      <c r="AE361">
        <f>IF($AC361&lt;&gt;1,"",IF(AND(INDEX($AG$2:$AG$2000,$Y361)=1,INDEX($AG$2:$AG$2000,$Z361)=1),1,""))</f>
      </c>
      <c r="AG361">
        <f>IF($A361="","",COUNTIFS($W$2:$W$2500,$A361,$AB$2:$AB$2500,"Yes")+COUNTIFS($X$2:$X$2500,$A361,$AA$2:$AA$2500,"Yes"))</f>
      </c>
      <c r="AH361" t="str">
        <f>IF(OR($P361&lt;&gt;"Yes",N($AG361)=0),"",IF(AND($AG361=1,COUNTIFS($W$2:$W$2500,$A361,$AE$2:$AE$2500,1)+COUNTIFS($X$2:$X$2500,$A361,$AE$2:$AE$2500,1)&gt;0),"","Yes"))</f>
      </c>
      <c r="AI361">
        <f>IF($AH361="Yes",$AG361,"")</f>
      </c>
      <c r="AJ361">
        <f>IF($AI361="","",$AI361+ROW()/1000000)</f>
      </c>
      <c r="AK361">
        <f>IF(OR($A361="",$P361="Yes",N($AG361)=0),"",$AG361+ROW()/1000000)</f>
      </c>
      <c r="AL361" t="str">
        <f>IF($A361="","",INDEX(games!$J:$J,ROW())&amp;"")</f>
      </c>
      <c r="AM361">
        <f>IF($A361="","",SUMPRODUCT($AO361:$BD361,'Map Analysis'!$AP$2^{0,1,2,3,4,5,6,7,8,9,10,11,12,13,14,15}))</f>
      </c>
      <c r="AN361">
        <f>IF($A361="","",$AM361+ROW()/10000000)</f>
      </c>
      <c r="AO361">
        <f>IF($A361="","",COUNTIF($W$2:$W$2500,$A361))</f>
      </c>
      <c r="AP361">
        <f>IF($A361="","",SUMIFS($BF$2:$BF$2500,$W$2:$W$2500,$A361))</f>
      </c>
      <c r="AQ361">
        <f>IF($A361="","",SUMIFS($BG$2:$BG$2500,$W$2:$W$2500,$A361))</f>
      </c>
      <c r="AR361">
        <f>IF($A361="","",SUMIFS($BH$2:$BH$2500,$W$2:$W$2500,$A361))</f>
      </c>
      <c r="AS361">
        <f>IF($A361="","",SUMIFS($BI$2:$BI$2500,$W$2:$W$2500,$A361))</f>
      </c>
      <c r="AT361">
        <f>IF($A361="","",SUMIFS($BJ$2:$BJ$2500,$W$2:$W$2500,$A361))</f>
      </c>
      <c r="AU361">
        <f>IF($A361="","",SUMIFS($BK$2:$BK$2500,$W$2:$W$2500,$A361))</f>
      </c>
      <c r="AV361">
        <f>IF($A361="","",SUMIFS($BL$2:$BL$2500,$W$2:$W$2500,$A361))</f>
      </c>
      <c r="AW361">
        <f>IF($A361="","",SUMIFS($BM$2:$BM$2500,$W$2:$W$2500,$A361))</f>
      </c>
      <c r="AX361">
        <f>IF($A361="","",SUMIFS($BN$2:$BN$2500,$W$2:$W$2500,$A361))</f>
      </c>
      <c r="AY361">
        <f>IF($A361="","",SUMIFS($BO$2:$BO$2500,$W$2:$W$2500,$A361))</f>
      </c>
      <c r="AZ361">
        <f>IF($A361="","",SUMIFS($BP$2:$BP$2500,$W$2:$W$2500,$A361))</f>
      </c>
      <c r="BA361">
        <f>IF($A361="","",SUMIFS($BQ$2:$BQ$2500,$W$2:$W$2500,$A361))</f>
      </c>
      <c r="BB361">
        <f>IF($A361="","",SUMIFS($BR$2:$BR$2500,$W$2:$W$2500,$A361))</f>
      </c>
      <c r="BC361">
        <f>IF($A361="","",SUMIFS($BS$2:$BS$2500,$W$2:$W$2500,$A361))</f>
      </c>
      <c r="BD361">
        <f>IF($A361="","",SUMIFS($BT$2:$BT$2500,$W$2:$W$2500,$A361))</f>
      </c>
      <c r="BF361">
        <f>IF($Z361="","",INDEX($AO$2:$AO$2000,$Z361))</f>
      </c>
      <c r="BG361">
        <f>IF($Z361="","",INDEX($AP$2:$AP$2000,$Z361))</f>
      </c>
      <c r="BH361">
        <f>IF($Z361="","",INDEX($AQ$2:$AQ$2000,$Z361))</f>
      </c>
      <c r="BI361">
        <f>IF($Z361="","",INDEX($AR$2:$AR$2000,$Z361))</f>
      </c>
      <c r="BJ361">
        <f>IF($Z361="","",INDEX($AS$2:$AS$2000,$Z361))</f>
      </c>
      <c r="BK361">
        <f>IF($Z361="","",INDEX($AT$2:$AT$2000,$Z361))</f>
      </c>
      <c r="BL361">
        <f>IF($Z361="","",INDEX($AU$2:$AU$2000,$Z361))</f>
      </c>
      <c r="BM361">
        <f>IF($Z361="","",INDEX($AV$2:$AV$2000,$Z361))</f>
      </c>
      <c r="BN361">
        <f>IF($Z361="","",INDEX($AW$2:$AW$2000,$Z361))</f>
      </c>
      <c r="BO361">
        <f>IF($Z361="","",INDEX($AX$2:$AX$2000,$Z361))</f>
      </c>
      <c r="BP361">
        <f>IF($Z361="","",INDEX($AY$2:$AY$2000,$Z361))</f>
      </c>
      <c r="BQ361">
        <f>IF($Z361="","",INDEX($AZ$2:$AZ$2000,$Z361))</f>
      </c>
      <c r="BR361">
        <f>IF($Z361="","",INDEX($BA$2:$BA$2000,$Z361))</f>
      </c>
      <c r="BS361">
        <f>IF($Z361="","",INDEX($BB$2:$BB$2000,$Z361))</f>
      </c>
      <c r="BT361">
        <f>IF($Z361="","",INDEX($BC$2:$BC$2000,$Z361))</f>
      </c>
      <c r="BV361">
        <f>IF(OR($A361="",$P361&lt;&gt;"Yes",$AH361="Yes"),"",1+N($AG361))</f>
      </c>
      <c r="BW361">
        <f>IF($A361="","",COUNTIFS($W$2:$W$2500,$A361,$BZ$2:$BZ$2500,"Yes")+COUNTIFS($X$2:$X$2500,$A361,$BY$2:$BY$2500,"Yes"))</f>
      </c>
      <c r="BX361">
        <f>IF(OR($A361="",$P361="Yes"),"",IF(N($BW361)=0,0,1+SUMIFS($CB$2:$CB$2500,$W$2:$W$2500,$A361)+SUMIFS($CA$2:$CA$2500,$X$2:$X$2500,$A361)))</f>
      </c>
      <c r="BY361" t="str">
        <f>IF($Y361="","",INDEX($AH$2:$AH$2000,$Y361)&amp;"")</f>
      </c>
      <c r="BZ361" t="str">
        <f>IF($Z361="","",INDEX($AH$2:$AH$2000,$Z361)&amp;"")</f>
      </c>
      <c r="CA361">
        <f>IF($Y361="","",INDEX($BV$2:$BV$2000,$Y361))</f>
      </c>
      <c r="CB361">
        <f>IF($Z361="","",INDEX($BV$2:$BV$2000,$Z361))</f>
      </c>
    </row>
    <row r="362">
      <c r="A362" t="str">
        <f>IF(TRIM(INDEX(games!$A:$A,ROW()))="","",TRIM(INDEX(games!$A:$A,ROW())))</f>
      </c>
      <c r="B362">
        <f>IF(OR($A362="",INDEX(games!$B:$B,ROW())=""),"",INDEX(games!$B:$B,ROW()))</f>
      </c>
      <c r="C362" t="str">
        <f>IF(OR($A362="",INDEX(games!$C:$C,ROW())=""),"",INDEX(games!$C:$C,ROW()))</f>
      </c>
      <c r="D362">
        <f>IF($A362="","",COUNTIF($W$2:$W$2500,$A362)+COUNTIF($X$2:$X$2500,$A362))</f>
      </c>
      <c r="E362">
        <f>IF($A362="","",IFERROR(MATCH($C362,$R$2:$R$5,0),0))</f>
      </c>
      <c r="F362">
        <f>IF($A362="","",MOD(ROW(),34))</f>
      </c>
      <c r="G362">
        <f>IF($A362="",NA(),IF($C362="Action",$B362,NA()))</f>
      </c>
      <c r="H362">
        <f>IF($A362="",NA(),IF($C362="Action",1+$F362*0.023,NA()))</f>
      </c>
      <c r="I362">
        <f>IF($A362="",NA(),IF($C362="Strategy",$B362,NA()))</f>
      </c>
      <c r="J362">
        <f>IF($A362="",NA(),IF($C362="Strategy",2+$F362*0.023,NA()))</f>
      </c>
      <c r="K362">
        <f>IF($A362="",NA(),IF($C362="Deckbuilder",$B362,NA()))</f>
      </c>
      <c r="L362">
        <f>IF($A362="",NA(),IF($C362="Deckbuilder",3+$F362*0.023,NA()))</f>
      </c>
      <c r="M362">
        <f>IF($A362="",NA(),IF($C362="Traditional",$B362,NA()))</f>
      </c>
      <c r="N362">
        <f>IF($A362="",NA(),IF($C362="Traditional",4+$F362*0.023,NA()))</f>
      </c>
      <c r="O362">
        <f>IF($A362="","",$D362+ROW()/1000000)</f>
      </c>
      <c r="P362" t="str">
        <f>IF(OR($A362="",INDEX(games!$H:$H,ROW())=""),"",INDEX(games!$H:$H,ROW()))</f>
      </c>
      <c r="Q362">
        <f>IF(OR($A362="",$P362&lt;&gt;"Yes"),"",$D362+ROW()/1000000)</f>
      </c>
      <c r="T362">
        <f>IF($Y362="","",INDEX($B$2:$B$2000,$Y362))</f>
      </c>
      <c r="U362">
        <f>IF($Z362="","",INDEX($B$2:$B$2000,$Z362))</f>
      </c>
      <c r="V362">
        <f>IF(OR($T362="",$U362=""),"",$U362-$T362)</f>
      </c>
      <c r="W362" t="str">
        <f>IF(TRIM(INDEX(connections!$A:$A,ROW()))="","",TRIM(INDEX(connections!$A:$A,ROW())))</f>
      </c>
      <c r="X362" t="str">
        <f>IF($W362="","",TRIM(INDEX(connections!$B:$B,ROW())))</f>
      </c>
      <c r="Y362">
        <f>IF($W362="","",IFERROR(MATCH($W362,$A$2:$A$2000,0),""))</f>
      </c>
      <c r="Z362">
        <f>IF($X362="","",IFERROR(MATCH($X362,$A$2:$A$2000,0),""))</f>
      </c>
      <c r="AA362" t="str">
        <f>IF($Y362="","",INDEX($P$2:$P$2000,$Y362))</f>
      </c>
      <c r="AB362" t="str">
        <f>IF($Z362="","",INDEX($P$2:$P$2000,$Z362))</f>
      </c>
      <c r="AC362">
        <f>IF(AND($AA362="Yes",$AB362="Yes"),1,"")</f>
      </c>
      <c r="AD362">
        <f>IF(OR($Y362="",$Z362=""),"",IF(INDEX($C$2:$C$2000,$Y362)=INDEX($C$2:$C$2000,$Z362),0,1))</f>
      </c>
      <c r="AE362">
        <f>IF($AC362&lt;&gt;1,"",IF(AND(INDEX($AG$2:$AG$2000,$Y362)=1,INDEX($AG$2:$AG$2000,$Z362)=1),1,""))</f>
      </c>
      <c r="AG362">
        <f>IF($A362="","",COUNTIFS($W$2:$W$2500,$A362,$AB$2:$AB$2500,"Yes")+COUNTIFS($X$2:$X$2500,$A362,$AA$2:$AA$2500,"Yes"))</f>
      </c>
      <c r="AH362" t="str">
        <f>IF(OR($P362&lt;&gt;"Yes",N($AG362)=0),"",IF(AND($AG362=1,COUNTIFS($W$2:$W$2500,$A362,$AE$2:$AE$2500,1)+COUNTIFS($X$2:$X$2500,$A362,$AE$2:$AE$2500,1)&gt;0),"","Yes"))</f>
      </c>
      <c r="AI362">
        <f>IF($AH362="Yes",$AG362,"")</f>
      </c>
      <c r="AJ362">
        <f>IF($AI362="","",$AI362+ROW()/1000000)</f>
      </c>
      <c r="AK362">
        <f>IF(OR($A362="",$P362="Yes",N($AG362)=0),"",$AG362+ROW()/1000000)</f>
      </c>
      <c r="AL362" t="str">
        <f>IF($A362="","",INDEX(games!$J:$J,ROW())&amp;"")</f>
      </c>
      <c r="AM362">
        <f>IF($A362="","",SUMPRODUCT($AO362:$BD362,'Map Analysis'!$AP$2^{0,1,2,3,4,5,6,7,8,9,10,11,12,13,14,15}))</f>
      </c>
      <c r="AN362">
        <f>IF($A362="","",$AM362+ROW()/10000000)</f>
      </c>
      <c r="AO362">
        <f>IF($A362="","",COUNTIF($W$2:$W$2500,$A362))</f>
      </c>
      <c r="AP362">
        <f>IF($A362="","",SUMIFS($BF$2:$BF$2500,$W$2:$W$2500,$A362))</f>
      </c>
      <c r="AQ362">
        <f>IF($A362="","",SUMIFS($BG$2:$BG$2500,$W$2:$W$2500,$A362))</f>
      </c>
      <c r="AR362">
        <f>IF($A362="","",SUMIFS($BH$2:$BH$2500,$W$2:$W$2500,$A362))</f>
      </c>
      <c r="AS362">
        <f>IF($A362="","",SUMIFS($BI$2:$BI$2500,$W$2:$W$2500,$A362))</f>
      </c>
      <c r="AT362">
        <f>IF($A362="","",SUMIFS($BJ$2:$BJ$2500,$W$2:$W$2500,$A362))</f>
      </c>
      <c r="AU362">
        <f>IF($A362="","",SUMIFS($BK$2:$BK$2500,$W$2:$W$2500,$A362))</f>
      </c>
      <c r="AV362">
        <f>IF($A362="","",SUMIFS($BL$2:$BL$2500,$W$2:$W$2500,$A362))</f>
      </c>
      <c r="AW362">
        <f>IF($A362="","",SUMIFS($BM$2:$BM$2500,$W$2:$W$2500,$A362))</f>
      </c>
      <c r="AX362">
        <f>IF($A362="","",SUMIFS($BN$2:$BN$2500,$W$2:$W$2500,$A362))</f>
      </c>
      <c r="AY362">
        <f>IF($A362="","",SUMIFS($BO$2:$BO$2500,$W$2:$W$2500,$A362))</f>
      </c>
      <c r="AZ362">
        <f>IF($A362="","",SUMIFS($BP$2:$BP$2500,$W$2:$W$2500,$A362))</f>
      </c>
      <c r="BA362">
        <f>IF($A362="","",SUMIFS($BQ$2:$BQ$2500,$W$2:$W$2500,$A362))</f>
      </c>
      <c r="BB362">
        <f>IF($A362="","",SUMIFS($BR$2:$BR$2500,$W$2:$W$2500,$A362))</f>
      </c>
      <c r="BC362">
        <f>IF($A362="","",SUMIFS($BS$2:$BS$2500,$W$2:$W$2500,$A362))</f>
      </c>
      <c r="BD362">
        <f>IF($A362="","",SUMIFS($BT$2:$BT$2500,$W$2:$W$2500,$A362))</f>
      </c>
      <c r="BF362">
        <f>IF($Z362="","",INDEX($AO$2:$AO$2000,$Z362))</f>
      </c>
      <c r="BG362">
        <f>IF($Z362="","",INDEX($AP$2:$AP$2000,$Z362))</f>
      </c>
      <c r="BH362">
        <f>IF($Z362="","",INDEX($AQ$2:$AQ$2000,$Z362))</f>
      </c>
      <c r="BI362">
        <f>IF($Z362="","",INDEX($AR$2:$AR$2000,$Z362))</f>
      </c>
      <c r="BJ362">
        <f>IF($Z362="","",INDEX($AS$2:$AS$2000,$Z362))</f>
      </c>
      <c r="BK362">
        <f>IF($Z362="","",INDEX($AT$2:$AT$2000,$Z362))</f>
      </c>
      <c r="BL362">
        <f>IF($Z362="","",INDEX($AU$2:$AU$2000,$Z362))</f>
      </c>
      <c r="BM362">
        <f>IF($Z362="","",INDEX($AV$2:$AV$2000,$Z362))</f>
      </c>
      <c r="BN362">
        <f>IF($Z362="","",INDEX($AW$2:$AW$2000,$Z362))</f>
      </c>
      <c r="BO362">
        <f>IF($Z362="","",INDEX($AX$2:$AX$2000,$Z362))</f>
      </c>
      <c r="BP362">
        <f>IF($Z362="","",INDEX($AY$2:$AY$2000,$Z362))</f>
      </c>
      <c r="BQ362">
        <f>IF($Z362="","",INDEX($AZ$2:$AZ$2000,$Z362))</f>
      </c>
      <c r="BR362">
        <f>IF($Z362="","",INDEX($BA$2:$BA$2000,$Z362))</f>
      </c>
      <c r="BS362">
        <f>IF($Z362="","",INDEX($BB$2:$BB$2000,$Z362))</f>
      </c>
      <c r="BT362">
        <f>IF($Z362="","",INDEX($BC$2:$BC$2000,$Z362))</f>
      </c>
      <c r="BV362">
        <f>IF(OR($A362="",$P362&lt;&gt;"Yes",$AH362="Yes"),"",1+N($AG362))</f>
      </c>
      <c r="BW362">
        <f>IF($A362="","",COUNTIFS($W$2:$W$2500,$A362,$BZ$2:$BZ$2500,"Yes")+COUNTIFS($X$2:$X$2500,$A362,$BY$2:$BY$2500,"Yes"))</f>
      </c>
      <c r="BX362">
        <f>IF(OR($A362="",$P362="Yes"),"",IF(N($BW362)=0,0,1+SUMIFS($CB$2:$CB$2500,$W$2:$W$2500,$A362)+SUMIFS($CA$2:$CA$2500,$X$2:$X$2500,$A362)))</f>
      </c>
      <c r="BY362" t="str">
        <f>IF($Y362="","",INDEX($AH$2:$AH$2000,$Y362)&amp;"")</f>
      </c>
      <c r="BZ362" t="str">
        <f>IF($Z362="","",INDEX($AH$2:$AH$2000,$Z362)&amp;"")</f>
      </c>
      <c r="CA362">
        <f>IF($Y362="","",INDEX($BV$2:$BV$2000,$Y362))</f>
      </c>
      <c r="CB362">
        <f>IF($Z362="","",INDEX($BV$2:$BV$2000,$Z362))</f>
      </c>
    </row>
    <row r="363">
      <c r="A363" t="str">
        <f>IF(TRIM(INDEX(games!$A:$A,ROW()))="","",TRIM(INDEX(games!$A:$A,ROW())))</f>
      </c>
      <c r="B363">
        <f>IF(OR($A363="",INDEX(games!$B:$B,ROW())=""),"",INDEX(games!$B:$B,ROW()))</f>
      </c>
      <c r="C363" t="str">
        <f>IF(OR($A363="",INDEX(games!$C:$C,ROW())=""),"",INDEX(games!$C:$C,ROW()))</f>
      </c>
      <c r="D363">
        <f>IF($A363="","",COUNTIF($W$2:$W$2500,$A363)+COUNTIF($X$2:$X$2500,$A363))</f>
      </c>
      <c r="E363">
        <f>IF($A363="","",IFERROR(MATCH($C363,$R$2:$R$5,0),0))</f>
      </c>
      <c r="F363">
        <f>IF($A363="","",MOD(ROW(),34))</f>
      </c>
      <c r="G363">
        <f>IF($A363="",NA(),IF($C363="Action",$B363,NA()))</f>
      </c>
      <c r="H363">
        <f>IF($A363="",NA(),IF($C363="Action",1+$F363*0.023,NA()))</f>
      </c>
      <c r="I363">
        <f>IF($A363="",NA(),IF($C363="Strategy",$B363,NA()))</f>
      </c>
      <c r="J363">
        <f>IF($A363="",NA(),IF($C363="Strategy",2+$F363*0.023,NA()))</f>
      </c>
      <c r="K363">
        <f>IF($A363="",NA(),IF($C363="Deckbuilder",$B363,NA()))</f>
      </c>
      <c r="L363">
        <f>IF($A363="",NA(),IF($C363="Deckbuilder",3+$F363*0.023,NA()))</f>
      </c>
      <c r="M363">
        <f>IF($A363="",NA(),IF($C363="Traditional",$B363,NA()))</f>
      </c>
      <c r="N363">
        <f>IF($A363="",NA(),IF($C363="Traditional",4+$F363*0.023,NA()))</f>
      </c>
      <c r="O363">
        <f>IF($A363="","",$D363+ROW()/1000000)</f>
      </c>
      <c r="P363" t="str">
        <f>IF(OR($A363="",INDEX(games!$H:$H,ROW())=""),"",INDEX(games!$H:$H,ROW()))</f>
      </c>
      <c r="Q363">
        <f>IF(OR($A363="",$P363&lt;&gt;"Yes"),"",$D363+ROW()/1000000)</f>
      </c>
      <c r="T363">
        <f>IF($Y363="","",INDEX($B$2:$B$2000,$Y363))</f>
      </c>
      <c r="U363">
        <f>IF($Z363="","",INDEX($B$2:$B$2000,$Z363))</f>
      </c>
      <c r="V363">
        <f>IF(OR($T363="",$U363=""),"",$U363-$T363)</f>
      </c>
      <c r="W363" t="str">
        <f>IF(TRIM(INDEX(connections!$A:$A,ROW()))="","",TRIM(INDEX(connections!$A:$A,ROW())))</f>
      </c>
      <c r="X363" t="str">
        <f>IF($W363="","",TRIM(INDEX(connections!$B:$B,ROW())))</f>
      </c>
      <c r="Y363">
        <f>IF($W363="","",IFERROR(MATCH($W363,$A$2:$A$2000,0),""))</f>
      </c>
      <c r="Z363">
        <f>IF($X363="","",IFERROR(MATCH($X363,$A$2:$A$2000,0),""))</f>
      </c>
      <c r="AA363" t="str">
        <f>IF($Y363="","",INDEX($P$2:$P$2000,$Y363))</f>
      </c>
      <c r="AB363" t="str">
        <f>IF($Z363="","",INDEX($P$2:$P$2000,$Z363))</f>
      </c>
      <c r="AC363">
        <f>IF(AND($AA363="Yes",$AB363="Yes"),1,"")</f>
      </c>
      <c r="AD363">
        <f>IF(OR($Y363="",$Z363=""),"",IF(INDEX($C$2:$C$2000,$Y363)=INDEX($C$2:$C$2000,$Z363),0,1))</f>
      </c>
      <c r="AE363">
        <f>IF($AC363&lt;&gt;1,"",IF(AND(INDEX($AG$2:$AG$2000,$Y363)=1,INDEX($AG$2:$AG$2000,$Z363)=1),1,""))</f>
      </c>
      <c r="AG363">
        <f>IF($A363="","",COUNTIFS($W$2:$W$2500,$A363,$AB$2:$AB$2500,"Yes")+COUNTIFS($X$2:$X$2500,$A363,$AA$2:$AA$2500,"Yes"))</f>
      </c>
      <c r="AH363" t="str">
        <f>IF(OR($P363&lt;&gt;"Yes",N($AG363)=0),"",IF(AND($AG363=1,COUNTIFS($W$2:$W$2500,$A363,$AE$2:$AE$2500,1)+COUNTIFS($X$2:$X$2500,$A363,$AE$2:$AE$2500,1)&gt;0),"","Yes"))</f>
      </c>
      <c r="AI363">
        <f>IF($AH363="Yes",$AG363,"")</f>
      </c>
      <c r="AJ363">
        <f>IF($AI363="","",$AI363+ROW()/1000000)</f>
      </c>
      <c r="AK363">
        <f>IF(OR($A363="",$P363="Yes",N($AG363)=0),"",$AG363+ROW()/1000000)</f>
      </c>
      <c r="AL363" t="str">
        <f>IF($A363="","",INDEX(games!$J:$J,ROW())&amp;"")</f>
      </c>
      <c r="AM363">
        <f>IF($A363="","",SUMPRODUCT($AO363:$BD363,'Map Analysis'!$AP$2^{0,1,2,3,4,5,6,7,8,9,10,11,12,13,14,15}))</f>
      </c>
      <c r="AN363">
        <f>IF($A363="","",$AM363+ROW()/10000000)</f>
      </c>
      <c r="AO363">
        <f>IF($A363="","",COUNTIF($W$2:$W$2500,$A363))</f>
      </c>
      <c r="AP363">
        <f>IF($A363="","",SUMIFS($BF$2:$BF$2500,$W$2:$W$2500,$A363))</f>
      </c>
      <c r="AQ363">
        <f>IF($A363="","",SUMIFS($BG$2:$BG$2500,$W$2:$W$2500,$A363))</f>
      </c>
      <c r="AR363">
        <f>IF($A363="","",SUMIFS($BH$2:$BH$2500,$W$2:$W$2500,$A363))</f>
      </c>
      <c r="AS363">
        <f>IF($A363="","",SUMIFS($BI$2:$BI$2500,$W$2:$W$2500,$A363))</f>
      </c>
      <c r="AT363">
        <f>IF($A363="","",SUMIFS($BJ$2:$BJ$2500,$W$2:$W$2500,$A363))</f>
      </c>
      <c r="AU363">
        <f>IF($A363="","",SUMIFS($BK$2:$BK$2500,$W$2:$W$2500,$A363))</f>
      </c>
      <c r="AV363">
        <f>IF($A363="","",SUMIFS($BL$2:$BL$2500,$W$2:$W$2500,$A363))</f>
      </c>
      <c r="AW363">
        <f>IF($A363="","",SUMIFS($BM$2:$BM$2500,$W$2:$W$2500,$A363))</f>
      </c>
      <c r="AX363">
        <f>IF($A363="","",SUMIFS($BN$2:$BN$2500,$W$2:$W$2500,$A363))</f>
      </c>
      <c r="AY363">
        <f>IF($A363="","",SUMIFS($BO$2:$BO$2500,$W$2:$W$2500,$A363))</f>
      </c>
      <c r="AZ363">
        <f>IF($A363="","",SUMIFS($BP$2:$BP$2500,$W$2:$W$2500,$A363))</f>
      </c>
      <c r="BA363">
        <f>IF($A363="","",SUMIFS($BQ$2:$BQ$2500,$W$2:$W$2500,$A363))</f>
      </c>
      <c r="BB363">
        <f>IF($A363="","",SUMIFS($BR$2:$BR$2500,$W$2:$W$2500,$A363))</f>
      </c>
      <c r="BC363">
        <f>IF($A363="","",SUMIFS($BS$2:$BS$2500,$W$2:$W$2500,$A363))</f>
      </c>
      <c r="BD363">
        <f>IF($A363="","",SUMIFS($BT$2:$BT$2500,$W$2:$W$2500,$A363))</f>
      </c>
      <c r="BF363">
        <f>IF($Z363="","",INDEX($AO$2:$AO$2000,$Z363))</f>
      </c>
      <c r="BG363">
        <f>IF($Z363="","",INDEX($AP$2:$AP$2000,$Z363))</f>
      </c>
      <c r="BH363">
        <f>IF($Z363="","",INDEX($AQ$2:$AQ$2000,$Z363))</f>
      </c>
      <c r="BI363">
        <f>IF($Z363="","",INDEX($AR$2:$AR$2000,$Z363))</f>
      </c>
      <c r="BJ363">
        <f>IF($Z363="","",INDEX($AS$2:$AS$2000,$Z363))</f>
      </c>
      <c r="BK363">
        <f>IF($Z363="","",INDEX($AT$2:$AT$2000,$Z363))</f>
      </c>
      <c r="BL363">
        <f>IF($Z363="","",INDEX($AU$2:$AU$2000,$Z363))</f>
      </c>
      <c r="BM363">
        <f>IF($Z363="","",INDEX($AV$2:$AV$2000,$Z363))</f>
      </c>
      <c r="BN363">
        <f>IF($Z363="","",INDEX($AW$2:$AW$2000,$Z363))</f>
      </c>
      <c r="BO363">
        <f>IF($Z363="","",INDEX($AX$2:$AX$2000,$Z363))</f>
      </c>
      <c r="BP363">
        <f>IF($Z363="","",INDEX($AY$2:$AY$2000,$Z363))</f>
      </c>
      <c r="BQ363">
        <f>IF($Z363="","",INDEX($AZ$2:$AZ$2000,$Z363))</f>
      </c>
      <c r="BR363">
        <f>IF($Z363="","",INDEX($BA$2:$BA$2000,$Z363))</f>
      </c>
      <c r="BS363">
        <f>IF($Z363="","",INDEX($BB$2:$BB$2000,$Z363))</f>
      </c>
      <c r="BT363">
        <f>IF($Z363="","",INDEX($BC$2:$BC$2000,$Z363))</f>
      </c>
      <c r="BV363">
        <f>IF(OR($A363="",$P363&lt;&gt;"Yes",$AH363="Yes"),"",1+N($AG363))</f>
      </c>
      <c r="BW363">
        <f>IF($A363="","",COUNTIFS($W$2:$W$2500,$A363,$BZ$2:$BZ$2500,"Yes")+COUNTIFS($X$2:$X$2500,$A363,$BY$2:$BY$2500,"Yes"))</f>
      </c>
      <c r="BX363">
        <f>IF(OR($A363="",$P363="Yes"),"",IF(N($BW363)=0,0,1+SUMIFS($CB$2:$CB$2500,$W$2:$W$2500,$A363)+SUMIFS($CA$2:$CA$2500,$X$2:$X$2500,$A363)))</f>
      </c>
      <c r="BY363" t="str">
        <f>IF($Y363="","",INDEX($AH$2:$AH$2000,$Y363)&amp;"")</f>
      </c>
      <c r="BZ363" t="str">
        <f>IF($Z363="","",INDEX($AH$2:$AH$2000,$Z363)&amp;"")</f>
      </c>
      <c r="CA363">
        <f>IF($Y363="","",INDEX($BV$2:$BV$2000,$Y363))</f>
      </c>
      <c r="CB363">
        <f>IF($Z363="","",INDEX($BV$2:$BV$2000,$Z363))</f>
      </c>
    </row>
    <row r="364">
      <c r="A364" t="str">
        <f>IF(TRIM(INDEX(games!$A:$A,ROW()))="","",TRIM(INDEX(games!$A:$A,ROW())))</f>
      </c>
      <c r="B364">
        <f>IF(OR($A364="",INDEX(games!$B:$B,ROW())=""),"",INDEX(games!$B:$B,ROW()))</f>
      </c>
      <c r="C364" t="str">
        <f>IF(OR($A364="",INDEX(games!$C:$C,ROW())=""),"",INDEX(games!$C:$C,ROW()))</f>
      </c>
      <c r="D364">
        <f>IF($A364="","",COUNTIF($W$2:$W$2500,$A364)+COUNTIF($X$2:$X$2500,$A364))</f>
      </c>
      <c r="E364">
        <f>IF($A364="","",IFERROR(MATCH($C364,$R$2:$R$5,0),0))</f>
      </c>
      <c r="F364">
        <f>IF($A364="","",MOD(ROW(),34))</f>
      </c>
      <c r="G364">
        <f>IF($A364="",NA(),IF($C364="Action",$B364,NA()))</f>
      </c>
      <c r="H364">
        <f>IF($A364="",NA(),IF($C364="Action",1+$F364*0.023,NA()))</f>
      </c>
      <c r="I364">
        <f>IF($A364="",NA(),IF($C364="Strategy",$B364,NA()))</f>
      </c>
      <c r="J364">
        <f>IF($A364="",NA(),IF($C364="Strategy",2+$F364*0.023,NA()))</f>
      </c>
      <c r="K364">
        <f>IF($A364="",NA(),IF($C364="Deckbuilder",$B364,NA()))</f>
      </c>
      <c r="L364">
        <f>IF($A364="",NA(),IF($C364="Deckbuilder",3+$F364*0.023,NA()))</f>
      </c>
      <c r="M364">
        <f>IF($A364="",NA(),IF($C364="Traditional",$B364,NA()))</f>
      </c>
      <c r="N364">
        <f>IF($A364="",NA(),IF($C364="Traditional",4+$F364*0.023,NA()))</f>
      </c>
      <c r="O364">
        <f>IF($A364="","",$D364+ROW()/1000000)</f>
      </c>
      <c r="P364" t="str">
        <f>IF(OR($A364="",INDEX(games!$H:$H,ROW())=""),"",INDEX(games!$H:$H,ROW()))</f>
      </c>
      <c r="Q364">
        <f>IF(OR($A364="",$P364&lt;&gt;"Yes"),"",$D364+ROW()/1000000)</f>
      </c>
      <c r="T364">
        <f>IF($Y364="","",INDEX($B$2:$B$2000,$Y364))</f>
      </c>
      <c r="U364">
        <f>IF($Z364="","",INDEX($B$2:$B$2000,$Z364))</f>
      </c>
      <c r="V364">
        <f>IF(OR($T364="",$U364=""),"",$U364-$T364)</f>
      </c>
      <c r="W364" t="str">
        <f>IF(TRIM(INDEX(connections!$A:$A,ROW()))="","",TRIM(INDEX(connections!$A:$A,ROW())))</f>
      </c>
      <c r="X364" t="str">
        <f>IF($W364="","",TRIM(INDEX(connections!$B:$B,ROW())))</f>
      </c>
      <c r="Y364">
        <f>IF($W364="","",IFERROR(MATCH($W364,$A$2:$A$2000,0),""))</f>
      </c>
      <c r="Z364">
        <f>IF($X364="","",IFERROR(MATCH($X364,$A$2:$A$2000,0),""))</f>
      </c>
      <c r="AA364" t="str">
        <f>IF($Y364="","",INDEX($P$2:$P$2000,$Y364))</f>
      </c>
      <c r="AB364" t="str">
        <f>IF($Z364="","",INDEX($P$2:$P$2000,$Z364))</f>
      </c>
      <c r="AC364">
        <f>IF(AND($AA364="Yes",$AB364="Yes"),1,"")</f>
      </c>
      <c r="AD364">
        <f>IF(OR($Y364="",$Z364=""),"",IF(INDEX($C$2:$C$2000,$Y364)=INDEX($C$2:$C$2000,$Z364),0,1))</f>
      </c>
      <c r="AE364">
        <f>IF($AC364&lt;&gt;1,"",IF(AND(INDEX($AG$2:$AG$2000,$Y364)=1,INDEX($AG$2:$AG$2000,$Z364)=1),1,""))</f>
      </c>
      <c r="AG364">
        <f>IF($A364="","",COUNTIFS($W$2:$W$2500,$A364,$AB$2:$AB$2500,"Yes")+COUNTIFS($X$2:$X$2500,$A364,$AA$2:$AA$2500,"Yes"))</f>
      </c>
      <c r="AH364" t="str">
        <f>IF(OR($P364&lt;&gt;"Yes",N($AG364)=0),"",IF(AND($AG364=1,COUNTIFS($W$2:$W$2500,$A364,$AE$2:$AE$2500,1)+COUNTIFS($X$2:$X$2500,$A364,$AE$2:$AE$2500,1)&gt;0),"","Yes"))</f>
      </c>
      <c r="AI364">
        <f>IF($AH364="Yes",$AG364,"")</f>
      </c>
      <c r="AJ364">
        <f>IF($AI364="","",$AI364+ROW()/1000000)</f>
      </c>
      <c r="AK364">
        <f>IF(OR($A364="",$P364="Yes",N($AG364)=0),"",$AG364+ROW()/1000000)</f>
      </c>
      <c r="AL364" t="str">
        <f>IF($A364="","",INDEX(games!$J:$J,ROW())&amp;"")</f>
      </c>
      <c r="AM364">
        <f>IF($A364="","",SUMPRODUCT($AO364:$BD364,'Map Analysis'!$AP$2^{0,1,2,3,4,5,6,7,8,9,10,11,12,13,14,15}))</f>
      </c>
      <c r="AN364">
        <f>IF($A364="","",$AM364+ROW()/10000000)</f>
      </c>
      <c r="AO364">
        <f>IF($A364="","",COUNTIF($W$2:$W$2500,$A364))</f>
      </c>
      <c r="AP364">
        <f>IF($A364="","",SUMIFS($BF$2:$BF$2500,$W$2:$W$2500,$A364))</f>
      </c>
      <c r="AQ364">
        <f>IF($A364="","",SUMIFS($BG$2:$BG$2500,$W$2:$W$2500,$A364))</f>
      </c>
      <c r="AR364">
        <f>IF($A364="","",SUMIFS($BH$2:$BH$2500,$W$2:$W$2500,$A364))</f>
      </c>
      <c r="AS364">
        <f>IF($A364="","",SUMIFS($BI$2:$BI$2500,$W$2:$W$2500,$A364))</f>
      </c>
      <c r="AT364">
        <f>IF($A364="","",SUMIFS($BJ$2:$BJ$2500,$W$2:$W$2500,$A364))</f>
      </c>
      <c r="AU364">
        <f>IF($A364="","",SUMIFS($BK$2:$BK$2500,$W$2:$W$2500,$A364))</f>
      </c>
      <c r="AV364">
        <f>IF($A364="","",SUMIFS($BL$2:$BL$2500,$W$2:$W$2500,$A364))</f>
      </c>
      <c r="AW364">
        <f>IF($A364="","",SUMIFS($BM$2:$BM$2500,$W$2:$W$2500,$A364))</f>
      </c>
      <c r="AX364">
        <f>IF($A364="","",SUMIFS($BN$2:$BN$2500,$W$2:$W$2500,$A364))</f>
      </c>
      <c r="AY364">
        <f>IF($A364="","",SUMIFS($BO$2:$BO$2500,$W$2:$W$2500,$A364))</f>
      </c>
      <c r="AZ364">
        <f>IF($A364="","",SUMIFS($BP$2:$BP$2500,$W$2:$W$2500,$A364))</f>
      </c>
      <c r="BA364">
        <f>IF($A364="","",SUMIFS($BQ$2:$BQ$2500,$W$2:$W$2500,$A364))</f>
      </c>
      <c r="BB364">
        <f>IF($A364="","",SUMIFS($BR$2:$BR$2500,$W$2:$W$2500,$A364))</f>
      </c>
      <c r="BC364">
        <f>IF($A364="","",SUMIFS($BS$2:$BS$2500,$W$2:$W$2500,$A364))</f>
      </c>
      <c r="BD364">
        <f>IF($A364="","",SUMIFS($BT$2:$BT$2500,$W$2:$W$2500,$A364))</f>
      </c>
      <c r="BF364">
        <f>IF($Z364="","",INDEX($AO$2:$AO$2000,$Z364))</f>
      </c>
      <c r="BG364">
        <f>IF($Z364="","",INDEX($AP$2:$AP$2000,$Z364))</f>
      </c>
      <c r="BH364">
        <f>IF($Z364="","",INDEX($AQ$2:$AQ$2000,$Z364))</f>
      </c>
      <c r="BI364">
        <f>IF($Z364="","",INDEX($AR$2:$AR$2000,$Z364))</f>
      </c>
      <c r="BJ364">
        <f>IF($Z364="","",INDEX($AS$2:$AS$2000,$Z364))</f>
      </c>
      <c r="BK364">
        <f>IF($Z364="","",INDEX($AT$2:$AT$2000,$Z364))</f>
      </c>
      <c r="BL364">
        <f>IF($Z364="","",INDEX($AU$2:$AU$2000,$Z364))</f>
      </c>
      <c r="BM364">
        <f>IF($Z364="","",INDEX($AV$2:$AV$2000,$Z364))</f>
      </c>
      <c r="BN364">
        <f>IF($Z364="","",INDEX($AW$2:$AW$2000,$Z364))</f>
      </c>
      <c r="BO364">
        <f>IF($Z364="","",INDEX($AX$2:$AX$2000,$Z364))</f>
      </c>
      <c r="BP364">
        <f>IF($Z364="","",INDEX($AY$2:$AY$2000,$Z364))</f>
      </c>
      <c r="BQ364">
        <f>IF($Z364="","",INDEX($AZ$2:$AZ$2000,$Z364))</f>
      </c>
      <c r="BR364">
        <f>IF($Z364="","",INDEX($BA$2:$BA$2000,$Z364))</f>
      </c>
      <c r="BS364">
        <f>IF($Z364="","",INDEX($BB$2:$BB$2000,$Z364))</f>
      </c>
      <c r="BT364">
        <f>IF($Z364="","",INDEX($BC$2:$BC$2000,$Z364))</f>
      </c>
      <c r="BV364">
        <f>IF(OR($A364="",$P364&lt;&gt;"Yes",$AH364="Yes"),"",1+N($AG364))</f>
      </c>
      <c r="BW364">
        <f>IF($A364="","",COUNTIFS($W$2:$W$2500,$A364,$BZ$2:$BZ$2500,"Yes")+COUNTIFS($X$2:$X$2500,$A364,$BY$2:$BY$2500,"Yes"))</f>
      </c>
      <c r="BX364">
        <f>IF(OR($A364="",$P364="Yes"),"",IF(N($BW364)=0,0,1+SUMIFS($CB$2:$CB$2500,$W$2:$W$2500,$A364)+SUMIFS($CA$2:$CA$2500,$X$2:$X$2500,$A364)))</f>
      </c>
      <c r="BY364" t="str">
        <f>IF($Y364="","",INDEX($AH$2:$AH$2000,$Y364)&amp;"")</f>
      </c>
      <c r="BZ364" t="str">
        <f>IF($Z364="","",INDEX($AH$2:$AH$2000,$Z364)&amp;"")</f>
      </c>
      <c r="CA364">
        <f>IF($Y364="","",INDEX($BV$2:$BV$2000,$Y364))</f>
      </c>
      <c r="CB364">
        <f>IF($Z364="","",INDEX($BV$2:$BV$2000,$Z364))</f>
      </c>
    </row>
    <row r="365">
      <c r="A365" t="str">
        <f>IF(TRIM(INDEX(games!$A:$A,ROW()))="","",TRIM(INDEX(games!$A:$A,ROW())))</f>
      </c>
      <c r="B365">
        <f>IF(OR($A365="",INDEX(games!$B:$B,ROW())=""),"",INDEX(games!$B:$B,ROW()))</f>
      </c>
      <c r="C365" t="str">
        <f>IF(OR($A365="",INDEX(games!$C:$C,ROW())=""),"",INDEX(games!$C:$C,ROW()))</f>
      </c>
      <c r="D365">
        <f>IF($A365="","",COUNTIF($W$2:$W$2500,$A365)+COUNTIF($X$2:$X$2500,$A365))</f>
      </c>
      <c r="E365">
        <f>IF($A365="","",IFERROR(MATCH($C365,$R$2:$R$5,0),0))</f>
      </c>
      <c r="F365">
        <f>IF($A365="","",MOD(ROW(),34))</f>
      </c>
      <c r="G365">
        <f>IF($A365="",NA(),IF($C365="Action",$B365,NA()))</f>
      </c>
      <c r="H365">
        <f>IF($A365="",NA(),IF($C365="Action",1+$F365*0.023,NA()))</f>
      </c>
      <c r="I365">
        <f>IF($A365="",NA(),IF($C365="Strategy",$B365,NA()))</f>
      </c>
      <c r="J365">
        <f>IF($A365="",NA(),IF($C365="Strategy",2+$F365*0.023,NA()))</f>
      </c>
      <c r="K365">
        <f>IF($A365="",NA(),IF($C365="Deckbuilder",$B365,NA()))</f>
      </c>
      <c r="L365">
        <f>IF($A365="",NA(),IF($C365="Deckbuilder",3+$F365*0.023,NA()))</f>
      </c>
      <c r="M365">
        <f>IF($A365="",NA(),IF($C365="Traditional",$B365,NA()))</f>
      </c>
      <c r="N365">
        <f>IF($A365="",NA(),IF($C365="Traditional",4+$F365*0.023,NA()))</f>
      </c>
      <c r="O365">
        <f>IF($A365="","",$D365+ROW()/1000000)</f>
      </c>
      <c r="P365" t="str">
        <f>IF(OR($A365="",INDEX(games!$H:$H,ROW())=""),"",INDEX(games!$H:$H,ROW()))</f>
      </c>
      <c r="Q365">
        <f>IF(OR($A365="",$P365&lt;&gt;"Yes"),"",$D365+ROW()/1000000)</f>
      </c>
      <c r="T365">
        <f>IF($Y365="","",INDEX($B$2:$B$2000,$Y365))</f>
      </c>
      <c r="U365">
        <f>IF($Z365="","",INDEX($B$2:$B$2000,$Z365))</f>
      </c>
      <c r="V365">
        <f>IF(OR($T365="",$U365=""),"",$U365-$T365)</f>
      </c>
      <c r="W365" t="str">
        <f>IF(TRIM(INDEX(connections!$A:$A,ROW()))="","",TRIM(INDEX(connections!$A:$A,ROW())))</f>
      </c>
      <c r="X365" t="str">
        <f>IF($W365="","",TRIM(INDEX(connections!$B:$B,ROW())))</f>
      </c>
      <c r="Y365">
        <f>IF($W365="","",IFERROR(MATCH($W365,$A$2:$A$2000,0),""))</f>
      </c>
      <c r="Z365">
        <f>IF($X365="","",IFERROR(MATCH($X365,$A$2:$A$2000,0),""))</f>
      </c>
      <c r="AA365" t="str">
        <f>IF($Y365="","",INDEX($P$2:$P$2000,$Y365))</f>
      </c>
      <c r="AB365" t="str">
        <f>IF($Z365="","",INDEX($P$2:$P$2000,$Z365))</f>
      </c>
      <c r="AC365">
        <f>IF(AND($AA365="Yes",$AB365="Yes"),1,"")</f>
      </c>
      <c r="AD365">
        <f>IF(OR($Y365="",$Z365=""),"",IF(INDEX($C$2:$C$2000,$Y365)=INDEX($C$2:$C$2000,$Z365),0,1))</f>
      </c>
      <c r="AE365">
        <f>IF($AC365&lt;&gt;1,"",IF(AND(INDEX($AG$2:$AG$2000,$Y365)=1,INDEX($AG$2:$AG$2000,$Z365)=1),1,""))</f>
      </c>
      <c r="AG365">
        <f>IF($A365="","",COUNTIFS($W$2:$W$2500,$A365,$AB$2:$AB$2500,"Yes")+COUNTIFS($X$2:$X$2500,$A365,$AA$2:$AA$2500,"Yes"))</f>
      </c>
      <c r="AH365" t="str">
        <f>IF(OR($P365&lt;&gt;"Yes",N($AG365)=0),"",IF(AND($AG365=1,COUNTIFS($W$2:$W$2500,$A365,$AE$2:$AE$2500,1)+COUNTIFS($X$2:$X$2500,$A365,$AE$2:$AE$2500,1)&gt;0),"","Yes"))</f>
      </c>
      <c r="AI365">
        <f>IF($AH365="Yes",$AG365,"")</f>
      </c>
      <c r="AJ365">
        <f>IF($AI365="","",$AI365+ROW()/1000000)</f>
      </c>
      <c r="AK365">
        <f>IF(OR($A365="",$P365="Yes",N($AG365)=0),"",$AG365+ROW()/1000000)</f>
      </c>
      <c r="AL365" t="str">
        <f>IF($A365="","",INDEX(games!$J:$J,ROW())&amp;"")</f>
      </c>
      <c r="AM365">
        <f>IF($A365="","",SUMPRODUCT($AO365:$BD365,'Map Analysis'!$AP$2^{0,1,2,3,4,5,6,7,8,9,10,11,12,13,14,15}))</f>
      </c>
      <c r="AN365">
        <f>IF($A365="","",$AM365+ROW()/10000000)</f>
      </c>
      <c r="AO365">
        <f>IF($A365="","",COUNTIF($W$2:$W$2500,$A365))</f>
      </c>
      <c r="AP365">
        <f>IF($A365="","",SUMIFS($BF$2:$BF$2500,$W$2:$W$2500,$A365))</f>
      </c>
      <c r="AQ365">
        <f>IF($A365="","",SUMIFS($BG$2:$BG$2500,$W$2:$W$2500,$A365))</f>
      </c>
      <c r="AR365">
        <f>IF($A365="","",SUMIFS($BH$2:$BH$2500,$W$2:$W$2500,$A365))</f>
      </c>
      <c r="AS365">
        <f>IF($A365="","",SUMIFS($BI$2:$BI$2500,$W$2:$W$2500,$A365))</f>
      </c>
      <c r="AT365">
        <f>IF($A365="","",SUMIFS($BJ$2:$BJ$2500,$W$2:$W$2500,$A365))</f>
      </c>
      <c r="AU365">
        <f>IF($A365="","",SUMIFS($BK$2:$BK$2500,$W$2:$W$2500,$A365))</f>
      </c>
      <c r="AV365">
        <f>IF($A365="","",SUMIFS($BL$2:$BL$2500,$W$2:$W$2500,$A365))</f>
      </c>
      <c r="AW365">
        <f>IF($A365="","",SUMIFS($BM$2:$BM$2500,$W$2:$W$2500,$A365))</f>
      </c>
      <c r="AX365">
        <f>IF($A365="","",SUMIFS($BN$2:$BN$2500,$W$2:$W$2500,$A365))</f>
      </c>
      <c r="AY365">
        <f>IF($A365="","",SUMIFS($BO$2:$BO$2500,$W$2:$W$2500,$A365))</f>
      </c>
      <c r="AZ365">
        <f>IF($A365="","",SUMIFS($BP$2:$BP$2500,$W$2:$W$2500,$A365))</f>
      </c>
      <c r="BA365">
        <f>IF($A365="","",SUMIFS($BQ$2:$BQ$2500,$W$2:$W$2500,$A365))</f>
      </c>
      <c r="BB365">
        <f>IF($A365="","",SUMIFS($BR$2:$BR$2500,$W$2:$W$2500,$A365))</f>
      </c>
      <c r="BC365">
        <f>IF($A365="","",SUMIFS($BS$2:$BS$2500,$W$2:$W$2500,$A365))</f>
      </c>
      <c r="BD365">
        <f>IF($A365="","",SUMIFS($BT$2:$BT$2500,$W$2:$W$2500,$A365))</f>
      </c>
      <c r="BF365">
        <f>IF($Z365="","",INDEX($AO$2:$AO$2000,$Z365))</f>
      </c>
      <c r="BG365">
        <f>IF($Z365="","",INDEX($AP$2:$AP$2000,$Z365))</f>
      </c>
      <c r="BH365">
        <f>IF($Z365="","",INDEX($AQ$2:$AQ$2000,$Z365))</f>
      </c>
      <c r="BI365">
        <f>IF($Z365="","",INDEX($AR$2:$AR$2000,$Z365))</f>
      </c>
      <c r="BJ365">
        <f>IF($Z365="","",INDEX($AS$2:$AS$2000,$Z365))</f>
      </c>
      <c r="BK365">
        <f>IF($Z365="","",INDEX($AT$2:$AT$2000,$Z365))</f>
      </c>
      <c r="BL365">
        <f>IF($Z365="","",INDEX($AU$2:$AU$2000,$Z365))</f>
      </c>
      <c r="BM365">
        <f>IF($Z365="","",INDEX($AV$2:$AV$2000,$Z365))</f>
      </c>
      <c r="BN365">
        <f>IF($Z365="","",INDEX($AW$2:$AW$2000,$Z365))</f>
      </c>
      <c r="BO365">
        <f>IF($Z365="","",INDEX($AX$2:$AX$2000,$Z365))</f>
      </c>
      <c r="BP365">
        <f>IF($Z365="","",INDEX($AY$2:$AY$2000,$Z365))</f>
      </c>
      <c r="BQ365">
        <f>IF($Z365="","",INDEX($AZ$2:$AZ$2000,$Z365))</f>
      </c>
      <c r="BR365">
        <f>IF($Z365="","",INDEX($BA$2:$BA$2000,$Z365))</f>
      </c>
      <c r="BS365">
        <f>IF($Z365="","",INDEX($BB$2:$BB$2000,$Z365))</f>
      </c>
      <c r="BT365">
        <f>IF($Z365="","",INDEX($BC$2:$BC$2000,$Z365))</f>
      </c>
      <c r="BV365">
        <f>IF(OR($A365="",$P365&lt;&gt;"Yes",$AH365="Yes"),"",1+N($AG365))</f>
      </c>
      <c r="BW365">
        <f>IF($A365="","",COUNTIFS($W$2:$W$2500,$A365,$BZ$2:$BZ$2500,"Yes")+COUNTIFS($X$2:$X$2500,$A365,$BY$2:$BY$2500,"Yes"))</f>
      </c>
      <c r="BX365">
        <f>IF(OR($A365="",$P365="Yes"),"",IF(N($BW365)=0,0,1+SUMIFS($CB$2:$CB$2500,$W$2:$W$2500,$A365)+SUMIFS($CA$2:$CA$2500,$X$2:$X$2500,$A365)))</f>
      </c>
      <c r="BY365" t="str">
        <f>IF($Y365="","",INDEX($AH$2:$AH$2000,$Y365)&amp;"")</f>
      </c>
      <c r="BZ365" t="str">
        <f>IF($Z365="","",INDEX($AH$2:$AH$2000,$Z365)&amp;"")</f>
      </c>
      <c r="CA365">
        <f>IF($Y365="","",INDEX($BV$2:$BV$2000,$Y365))</f>
      </c>
      <c r="CB365">
        <f>IF($Z365="","",INDEX($BV$2:$BV$2000,$Z365))</f>
      </c>
    </row>
    <row r="366">
      <c r="A366" t="str">
        <f>IF(TRIM(INDEX(games!$A:$A,ROW()))="","",TRIM(INDEX(games!$A:$A,ROW())))</f>
      </c>
      <c r="B366">
        <f>IF(OR($A366="",INDEX(games!$B:$B,ROW())=""),"",INDEX(games!$B:$B,ROW()))</f>
      </c>
      <c r="C366" t="str">
        <f>IF(OR($A366="",INDEX(games!$C:$C,ROW())=""),"",INDEX(games!$C:$C,ROW()))</f>
      </c>
      <c r="D366">
        <f>IF($A366="","",COUNTIF($W$2:$W$2500,$A366)+COUNTIF($X$2:$X$2500,$A366))</f>
      </c>
      <c r="E366">
        <f>IF($A366="","",IFERROR(MATCH($C366,$R$2:$R$5,0),0))</f>
      </c>
      <c r="F366">
        <f>IF($A366="","",MOD(ROW(),34))</f>
      </c>
      <c r="G366">
        <f>IF($A366="",NA(),IF($C366="Action",$B366,NA()))</f>
      </c>
      <c r="H366">
        <f>IF($A366="",NA(),IF($C366="Action",1+$F366*0.023,NA()))</f>
      </c>
      <c r="I366">
        <f>IF($A366="",NA(),IF($C366="Strategy",$B366,NA()))</f>
      </c>
      <c r="J366">
        <f>IF($A366="",NA(),IF($C366="Strategy",2+$F366*0.023,NA()))</f>
      </c>
      <c r="K366">
        <f>IF($A366="",NA(),IF($C366="Deckbuilder",$B366,NA()))</f>
      </c>
      <c r="L366">
        <f>IF($A366="",NA(),IF($C366="Deckbuilder",3+$F366*0.023,NA()))</f>
      </c>
      <c r="M366">
        <f>IF($A366="",NA(),IF($C366="Traditional",$B366,NA()))</f>
      </c>
      <c r="N366">
        <f>IF($A366="",NA(),IF($C366="Traditional",4+$F366*0.023,NA()))</f>
      </c>
      <c r="O366">
        <f>IF($A366="","",$D366+ROW()/1000000)</f>
      </c>
      <c r="P366" t="str">
        <f>IF(OR($A366="",INDEX(games!$H:$H,ROW())=""),"",INDEX(games!$H:$H,ROW()))</f>
      </c>
      <c r="Q366">
        <f>IF(OR($A366="",$P366&lt;&gt;"Yes"),"",$D366+ROW()/1000000)</f>
      </c>
      <c r="T366">
        <f>IF($Y366="","",INDEX($B$2:$B$2000,$Y366))</f>
      </c>
      <c r="U366">
        <f>IF($Z366="","",INDEX($B$2:$B$2000,$Z366))</f>
      </c>
      <c r="V366">
        <f>IF(OR($T366="",$U366=""),"",$U366-$T366)</f>
      </c>
      <c r="W366" t="str">
        <f>IF(TRIM(INDEX(connections!$A:$A,ROW()))="","",TRIM(INDEX(connections!$A:$A,ROW())))</f>
      </c>
      <c r="X366" t="str">
        <f>IF($W366="","",TRIM(INDEX(connections!$B:$B,ROW())))</f>
      </c>
      <c r="Y366">
        <f>IF($W366="","",IFERROR(MATCH($W366,$A$2:$A$2000,0),""))</f>
      </c>
      <c r="Z366">
        <f>IF($X366="","",IFERROR(MATCH($X366,$A$2:$A$2000,0),""))</f>
      </c>
      <c r="AA366" t="str">
        <f>IF($Y366="","",INDEX($P$2:$P$2000,$Y366))</f>
      </c>
      <c r="AB366" t="str">
        <f>IF($Z366="","",INDEX($P$2:$P$2000,$Z366))</f>
      </c>
      <c r="AC366">
        <f>IF(AND($AA366="Yes",$AB366="Yes"),1,"")</f>
      </c>
      <c r="AD366">
        <f>IF(OR($Y366="",$Z366=""),"",IF(INDEX($C$2:$C$2000,$Y366)=INDEX($C$2:$C$2000,$Z366),0,1))</f>
      </c>
      <c r="AE366">
        <f>IF($AC366&lt;&gt;1,"",IF(AND(INDEX($AG$2:$AG$2000,$Y366)=1,INDEX($AG$2:$AG$2000,$Z366)=1),1,""))</f>
      </c>
      <c r="AG366">
        <f>IF($A366="","",COUNTIFS($W$2:$W$2500,$A366,$AB$2:$AB$2500,"Yes")+COUNTIFS($X$2:$X$2500,$A366,$AA$2:$AA$2500,"Yes"))</f>
      </c>
      <c r="AH366" t="str">
        <f>IF(OR($P366&lt;&gt;"Yes",N($AG366)=0),"",IF(AND($AG366=1,COUNTIFS($W$2:$W$2500,$A366,$AE$2:$AE$2500,1)+COUNTIFS($X$2:$X$2500,$A366,$AE$2:$AE$2500,1)&gt;0),"","Yes"))</f>
      </c>
      <c r="AI366">
        <f>IF($AH366="Yes",$AG366,"")</f>
      </c>
      <c r="AJ366">
        <f>IF($AI366="","",$AI366+ROW()/1000000)</f>
      </c>
      <c r="AK366">
        <f>IF(OR($A366="",$P366="Yes",N($AG366)=0),"",$AG366+ROW()/1000000)</f>
      </c>
      <c r="AL366" t="str">
        <f>IF($A366="","",INDEX(games!$J:$J,ROW())&amp;"")</f>
      </c>
      <c r="AM366">
        <f>IF($A366="","",SUMPRODUCT($AO366:$BD366,'Map Analysis'!$AP$2^{0,1,2,3,4,5,6,7,8,9,10,11,12,13,14,15}))</f>
      </c>
      <c r="AN366">
        <f>IF($A366="","",$AM366+ROW()/10000000)</f>
      </c>
      <c r="AO366">
        <f>IF($A366="","",COUNTIF($W$2:$W$2500,$A366))</f>
      </c>
      <c r="AP366">
        <f>IF($A366="","",SUMIFS($BF$2:$BF$2500,$W$2:$W$2500,$A366))</f>
      </c>
      <c r="AQ366">
        <f>IF($A366="","",SUMIFS($BG$2:$BG$2500,$W$2:$W$2500,$A366))</f>
      </c>
      <c r="AR366">
        <f>IF($A366="","",SUMIFS($BH$2:$BH$2500,$W$2:$W$2500,$A366))</f>
      </c>
      <c r="AS366">
        <f>IF($A366="","",SUMIFS($BI$2:$BI$2500,$W$2:$W$2500,$A366))</f>
      </c>
      <c r="AT366">
        <f>IF($A366="","",SUMIFS($BJ$2:$BJ$2500,$W$2:$W$2500,$A366))</f>
      </c>
      <c r="AU366">
        <f>IF($A366="","",SUMIFS($BK$2:$BK$2500,$W$2:$W$2500,$A366))</f>
      </c>
      <c r="AV366">
        <f>IF($A366="","",SUMIFS($BL$2:$BL$2500,$W$2:$W$2500,$A366))</f>
      </c>
      <c r="AW366">
        <f>IF($A366="","",SUMIFS($BM$2:$BM$2500,$W$2:$W$2500,$A366))</f>
      </c>
      <c r="AX366">
        <f>IF($A366="","",SUMIFS($BN$2:$BN$2500,$W$2:$W$2500,$A366))</f>
      </c>
      <c r="AY366">
        <f>IF($A366="","",SUMIFS($BO$2:$BO$2500,$W$2:$W$2500,$A366))</f>
      </c>
      <c r="AZ366">
        <f>IF($A366="","",SUMIFS($BP$2:$BP$2500,$W$2:$W$2500,$A366))</f>
      </c>
      <c r="BA366">
        <f>IF($A366="","",SUMIFS($BQ$2:$BQ$2500,$W$2:$W$2500,$A366))</f>
      </c>
      <c r="BB366">
        <f>IF($A366="","",SUMIFS($BR$2:$BR$2500,$W$2:$W$2500,$A366))</f>
      </c>
      <c r="BC366">
        <f>IF($A366="","",SUMIFS($BS$2:$BS$2500,$W$2:$W$2500,$A366))</f>
      </c>
      <c r="BD366">
        <f>IF($A366="","",SUMIFS($BT$2:$BT$2500,$W$2:$W$2500,$A366))</f>
      </c>
      <c r="BF366">
        <f>IF($Z366="","",INDEX($AO$2:$AO$2000,$Z366))</f>
      </c>
      <c r="BG366">
        <f>IF($Z366="","",INDEX($AP$2:$AP$2000,$Z366))</f>
      </c>
      <c r="BH366">
        <f>IF($Z366="","",INDEX($AQ$2:$AQ$2000,$Z366))</f>
      </c>
      <c r="BI366">
        <f>IF($Z366="","",INDEX($AR$2:$AR$2000,$Z366))</f>
      </c>
      <c r="BJ366">
        <f>IF($Z366="","",INDEX($AS$2:$AS$2000,$Z366))</f>
      </c>
      <c r="BK366">
        <f>IF($Z366="","",INDEX($AT$2:$AT$2000,$Z366))</f>
      </c>
      <c r="BL366">
        <f>IF($Z366="","",INDEX($AU$2:$AU$2000,$Z366))</f>
      </c>
      <c r="BM366">
        <f>IF($Z366="","",INDEX($AV$2:$AV$2000,$Z366))</f>
      </c>
      <c r="BN366">
        <f>IF($Z366="","",INDEX($AW$2:$AW$2000,$Z366))</f>
      </c>
      <c r="BO366">
        <f>IF($Z366="","",INDEX($AX$2:$AX$2000,$Z366))</f>
      </c>
      <c r="BP366">
        <f>IF($Z366="","",INDEX($AY$2:$AY$2000,$Z366))</f>
      </c>
      <c r="BQ366">
        <f>IF($Z366="","",INDEX($AZ$2:$AZ$2000,$Z366))</f>
      </c>
      <c r="BR366">
        <f>IF($Z366="","",INDEX($BA$2:$BA$2000,$Z366))</f>
      </c>
      <c r="BS366">
        <f>IF($Z366="","",INDEX($BB$2:$BB$2000,$Z366))</f>
      </c>
      <c r="BT366">
        <f>IF($Z366="","",INDEX($BC$2:$BC$2000,$Z366))</f>
      </c>
      <c r="BV366">
        <f>IF(OR($A366="",$P366&lt;&gt;"Yes",$AH366="Yes"),"",1+N($AG366))</f>
      </c>
      <c r="BW366">
        <f>IF($A366="","",COUNTIFS($W$2:$W$2500,$A366,$BZ$2:$BZ$2500,"Yes")+COUNTIFS($X$2:$X$2500,$A366,$BY$2:$BY$2500,"Yes"))</f>
      </c>
      <c r="BX366">
        <f>IF(OR($A366="",$P366="Yes"),"",IF(N($BW366)=0,0,1+SUMIFS($CB$2:$CB$2500,$W$2:$W$2500,$A366)+SUMIFS($CA$2:$CA$2500,$X$2:$X$2500,$A366)))</f>
      </c>
      <c r="BY366" t="str">
        <f>IF($Y366="","",INDEX($AH$2:$AH$2000,$Y366)&amp;"")</f>
      </c>
      <c r="BZ366" t="str">
        <f>IF($Z366="","",INDEX($AH$2:$AH$2000,$Z366)&amp;"")</f>
      </c>
      <c r="CA366">
        <f>IF($Y366="","",INDEX($BV$2:$BV$2000,$Y366))</f>
      </c>
      <c r="CB366">
        <f>IF($Z366="","",INDEX($BV$2:$BV$2000,$Z366))</f>
      </c>
    </row>
    <row r="367">
      <c r="A367" t="str">
        <f>IF(TRIM(INDEX(games!$A:$A,ROW()))="","",TRIM(INDEX(games!$A:$A,ROW())))</f>
      </c>
      <c r="B367">
        <f>IF(OR($A367="",INDEX(games!$B:$B,ROW())=""),"",INDEX(games!$B:$B,ROW()))</f>
      </c>
      <c r="C367" t="str">
        <f>IF(OR($A367="",INDEX(games!$C:$C,ROW())=""),"",INDEX(games!$C:$C,ROW()))</f>
      </c>
      <c r="D367">
        <f>IF($A367="","",COUNTIF($W$2:$W$2500,$A367)+COUNTIF($X$2:$X$2500,$A367))</f>
      </c>
      <c r="E367">
        <f>IF($A367="","",IFERROR(MATCH($C367,$R$2:$R$5,0),0))</f>
      </c>
      <c r="F367">
        <f>IF($A367="","",MOD(ROW(),34))</f>
      </c>
      <c r="G367">
        <f>IF($A367="",NA(),IF($C367="Action",$B367,NA()))</f>
      </c>
      <c r="H367">
        <f>IF($A367="",NA(),IF($C367="Action",1+$F367*0.023,NA()))</f>
      </c>
      <c r="I367">
        <f>IF($A367="",NA(),IF($C367="Strategy",$B367,NA()))</f>
      </c>
      <c r="J367">
        <f>IF($A367="",NA(),IF($C367="Strategy",2+$F367*0.023,NA()))</f>
      </c>
      <c r="K367">
        <f>IF($A367="",NA(),IF($C367="Deckbuilder",$B367,NA()))</f>
      </c>
      <c r="L367">
        <f>IF($A367="",NA(),IF($C367="Deckbuilder",3+$F367*0.023,NA()))</f>
      </c>
      <c r="M367">
        <f>IF($A367="",NA(),IF($C367="Traditional",$B367,NA()))</f>
      </c>
      <c r="N367">
        <f>IF($A367="",NA(),IF($C367="Traditional",4+$F367*0.023,NA()))</f>
      </c>
      <c r="O367">
        <f>IF($A367="","",$D367+ROW()/1000000)</f>
      </c>
      <c r="P367" t="str">
        <f>IF(OR($A367="",INDEX(games!$H:$H,ROW())=""),"",INDEX(games!$H:$H,ROW()))</f>
      </c>
      <c r="Q367">
        <f>IF(OR($A367="",$P367&lt;&gt;"Yes"),"",$D367+ROW()/1000000)</f>
      </c>
      <c r="T367">
        <f>IF($Y367="","",INDEX($B$2:$B$2000,$Y367))</f>
      </c>
      <c r="U367">
        <f>IF($Z367="","",INDEX($B$2:$B$2000,$Z367))</f>
      </c>
      <c r="V367">
        <f>IF(OR($T367="",$U367=""),"",$U367-$T367)</f>
      </c>
      <c r="W367" t="str">
        <f>IF(TRIM(INDEX(connections!$A:$A,ROW()))="","",TRIM(INDEX(connections!$A:$A,ROW())))</f>
      </c>
      <c r="X367" t="str">
        <f>IF($W367="","",TRIM(INDEX(connections!$B:$B,ROW())))</f>
      </c>
      <c r="Y367">
        <f>IF($W367="","",IFERROR(MATCH($W367,$A$2:$A$2000,0),""))</f>
      </c>
      <c r="Z367">
        <f>IF($X367="","",IFERROR(MATCH($X367,$A$2:$A$2000,0),""))</f>
      </c>
      <c r="AA367" t="str">
        <f>IF($Y367="","",INDEX($P$2:$P$2000,$Y367))</f>
      </c>
      <c r="AB367" t="str">
        <f>IF($Z367="","",INDEX($P$2:$P$2000,$Z367))</f>
      </c>
      <c r="AC367">
        <f>IF(AND($AA367="Yes",$AB367="Yes"),1,"")</f>
      </c>
      <c r="AD367">
        <f>IF(OR($Y367="",$Z367=""),"",IF(INDEX($C$2:$C$2000,$Y367)=INDEX($C$2:$C$2000,$Z367),0,1))</f>
      </c>
      <c r="AE367">
        <f>IF($AC367&lt;&gt;1,"",IF(AND(INDEX($AG$2:$AG$2000,$Y367)=1,INDEX($AG$2:$AG$2000,$Z367)=1),1,""))</f>
      </c>
      <c r="AG367">
        <f>IF($A367="","",COUNTIFS($W$2:$W$2500,$A367,$AB$2:$AB$2500,"Yes")+COUNTIFS($X$2:$X$2500,$A367,$AA$2:$AA$2500,"Yes"))</f>
      </c>
      <c r="AH367" t="str">
        <f>IF(OR($P367&lt;&gt;"Yes",N($AG367)=0),"",IF(AND($AG367=1,COUNTIFS($W$2:$W$2500,$A367,$AE$2:$AE$2500,1)+COUNTIFS($X$2:$X$2500,$A367,$AE$2:$AE$2500,1)&gt;0),"","Yes"))</f>
      </c>
      <c r="AI367">
        <f>IF($AH367="Yes",$AG367,"")</f>
      </c>
      <c r="AJ367">
        <f>IF($AI367="","",$AI367+ROW()/1000000)</f>
      </c>
      <c r="AK367">
        <f>IF(OR($A367="",$P367="Yes",N($AG367)=0),"",$AG367+ROW()/1000000)</f>
      </c>
      <c r="AL367" t="str">
        <f>IF($A367="","",INDEX(games!$J:$J,ROW())&amp;"")</f>
      </c>
      <c r="AM367">
        <f>IF($A367="","",SUMPRODUCT($AO367:$BD367,'Map Analysis'!$AP$2^{0,1,2,3,4,5,6,7,8,9,10,11,12,13,14,15}))</f>
      </c>
      <c r="AN367">
        <f>IF($A367="","",$AM367+ROW()/10000000)</f>
      </c>
      <c r="AO367">
        <f>IF($A367="","",COUNTIF($W$2:$W$2500,$A367))</f>
      </c>
      <c r="AP367">
        <f>IF($A367="","",SUMIFS($BF$2:$BF$2500,$W$2:$W$2500,$A367))</f>
      </c>
      <c r="AQ367">
        <f>IF($A367="","",SUMIFS($BG$2:$BG$2500,$W$2:$W$2500,$A367))</f>
      </c>
      <c r="AR367">
        <f>IF($A367="","",SUMIFS($BH$2:$BH$2500,$W$2:$W$2500,$A367))</f>
      </c>
      <c r="AS367">
        <f>IF($A367="","",SUMIFS($BI$2:$BI$2500,$W$2:$W$2500,$A367))</f>
      </c>
      <c r="AT367">
        <f>IF($A367="","",SUMIFS($BJ$2:$BJ$2500,$W$2:$W$2500,$A367))</f>
      </c>
      <c r="AU367">
        <f>IF($A367="","",SUMIFS($BK$2:$BK$2500,$W$2:$W$2500,$A367))</f>
      </c>
      <c r="AV367">
        <f>IF($A367="","",SUMIFS($BL$2:$BL$2500,$W$2:$W$2500,$A367))</f>
      </c>
      <c r="AW367">
        <f>IF($A367="","",SUMIFS($BM$2:$BM$2500,$W$2:$W$2500,$A367))</f>
      </c>
      <c r="AX367">
        <f>IF($A367="","",SUMIFS($BN$2:$BN$2500,$W$2:$W$2500,$A367))</f>
      </c>
      <c r="AY367">
        <f>IF($A367="","",SUMIFS($BO$2:$BO$2500,$W$2:$W$2500,$A367))</f>
      </c>
      <c r="AZ367">
        <f>IF($A367="","",SUMIFS($BP$2:$BP$2500,$W$2:$W$2500,$A367))</f>
      </c>
      <c r="BA367">
        <f>IF($A367="","",SUMIFS($BQ$2:$BQ$2500,$W$2:$W$2500,$A367))</f>
      </c>
      <c r="BB367">
        <f>IF($A367="","",SUMIFS($BR$2:$BR$2500,$W$2:$W$2500,$A367))</f>
      </c>
      <c r="BC367">
        <f>IF($A367="","",SUMIFS($BS$2:$BS$2500,$W$2:$W$2500,$A367))</f>
      </c>
      <c r="BD367">
        <f>IF($A367="","",SUMIFS($BT$2:$BT$2500,$W$2:$W$2500,$A367))</f>
      </c>
      <c r="BF367">
        <f>IF($Z367="","",INDEX($AO$2:$AO$2000,$Z367))</f>
      </c>
      <c r="BG367">
        <f>IF($Z367="","",INDEX($AP$2:$AP$2000,$Z367))</f>
      </c>
      <c r="BH367">
        <f>IF($Z367="","",INDEX($AQ$2:$AQ$2000,$Z367))</f>
      </c>
      <c r="BI367">
        <f>IF($Z367="","",INDEX($AR$2:$AR$2000,$Z367))</f>
      </c>
      <c r="BJ367">
        <f>IF($Z367="","",INDEX($AS$2:$AS$2000,$Z367))</f>
      </c>
      <c r="BK367">
        <f>IF($Z367="","",INDEX($AT$2:$AT$2000,$Z367))</f>
      </c>
      <c r="BL367">
        <f>IF($Z367="","",INDEX($AU$2:$AU$2000,$Z367))</f>
      </c>
      <c r="BM367">
        <f>IF($Z367="","",INDEX($AV$2:$AV$2000,$Z367))</f>
      </c>
      <c r="BN367">
        <f>IF($Z367="","",INDEX($AW$2:$AW$2000,$Z367))</f>
      </c>
      <c r="BO367">
        <f>IF($Z367="","",INDEX($AX$2:$AX$2000,$Z367))</f>
      </c>
      <c r="BP367">
        <f>IF($Z367="","",INDEX($AY$2:$AY$2000,$Z367))</f>
      </c>
      <c r="BQ367">
        <f>IF($Z367="","",INDEX($AZ$2:$AZ$2000,$Z367))</f>
      </c>
      <c r="BR367">
        <f>IF($Z367="","",INDEX($BA$2:$BA$2000,$Z367))</f>
      </c>
      <c r="BS367">
        <f>IF($Z367="","",INDEX($BB$2:$BB$2000,$Z367))</f>
      </c>
      <c r="BT367">
        <f>IF($Z367="","",INDEX($BC$2:$BC$2000,$Z367))</f>
      </c>
      <c r="BV367">
        <f>IF(OR($A367="",$P367&lt;&gt;"Yes",$AH367="Yes"),"",1+N($AG367))</f>
      </c>
      <c r="BW367">
        <f>IF($A367="","",COUNTIFS($W$2:$W$2500,$A367,$BZ$2:$BZ$2500,"Yes")+COUNTIFS($X$2:$X$2500,$A367,$BY$2:$BY$2500,"Yes"))</f>
      </c>
      <c r="BX367">
        <f>IF(OR($A367="",$P367="Yes"),"",IF(N($BW367)=0,0,1+SUMIFS($CB$2:$CB$2500,$W$2:$W$2500,$A367)+SUMIFS($CA$2:$CA$2500,$X$2:$X$2500,$A367)))</f>
      </c>
      <c r="BY367" t="str">
        <f>IF($Y367="","",INDEX($AH$2:$AH$2000,$Y367)&amp;"")</f>
      </c>
      <c r="BZ367" t="str">
        <f>IF($Z367="","",INDEX($AH$2:$AH$2000,$Z367)&amp;"")</f>
      </c>
      <c r="CA367">
        <f>IF($Y367="","",INDEX($BV$2:$BV$2000,$Y367))</f>
      </c>
      <c r="CB367">
        <f>IF($Z367="","",INDEX($BV$2:$BV$2000,$Z367))</f>
      </c>
    </row>
    <row r="368">
      <c r="A368" t="str">
        <f>IF(TRIM(INDEX(games!$A:$A,ROW()))="","",TRIM(INDEX(games!$A:$A,ROW())))</f>
      </c>
      <c r="B368">
        <f>IF(OR($A368="",INDEX(games!$B:$B,ROW())=""),"",INDEX(games!$B:$B,ROW()))</f>
      </c>
      <c r="C368" t="str">
        <f>IF(OR($A368="",INDEX(games!$C:$C,ROW())=""),"",INDEX(games!$C:$C,ROW()))</f>
      </c>
      <c r="D368">
        <f>IF($A368="","",COUNTIF($W$2:$W$2500,$A368)+COUNTIF($X$2:$X$2500,$A368))</f>
      </c>
      <c r="E368">
        <f>IF($A368="","",IFERROR(MATCH($C368,$R$2:$R$5,0),0))</f>
      </c>
      <c r="F368">
        <f>IF($A368="","",MOD(ROW(),34))</f>
      </c>
      <c r="G368">
        <f>IF($A368="",NA(),IF($C368="Action",$B368,NA()))</f>
      </c>
      <c r="H368">
        <f>IF($A368="",NA(),IF($C368="Action",1+$F368*0.023,NA()))</f>
      </c>
      <c r="I368">
        <f>IF($A368="",NA(),IF($C368="Strategy",$B368,NA()))</f>
      </c>
      <c r="J368">
        <f>IF($A368="",NA(),IF($C368="Strategy",2+$F368*0.023,NA()))</f>
      </c>
      <c r="K368">
        <f>IF($A368="",NA(),IF($C368="Deckbuilder",$B368,NA()))</f>
      </c>
      <c r="L368">
        <f>IF($A368="",NA(),IF($C368="Deckbuilder",3+$F368*0.023,NA()))</f>
      </c>
      <c r="M368">
        <f>IF($A368="",NA(),IF($C368="Traditional",$B368,NA()))</f>
      </c>
      <c r="N368">
        <f>IF($A368="",NA(),IF($C368="Traditional",4+$F368*0.023,NA()))</f>
      </c>
      <c r="O368">
        <f>IF($A368="","",$D368+ROW()/1000000)</f>
      </c>
      <c r="P368" t="str">
        <f>IF(OR($A368="",INDEX(games!$H:$H,ROW())=""),"",INDEX(games!$H:$H,ROW()))</f>
      </c>
      <c r="Q368">
        <f>IF(OR($A368="",$P368&lt;&gt;"Yes"),"",$D368+ROW()/1000000)</f>
      </c>
      <c r="T368">
        <f>IF($Y368="","",INDEX($B$2:$B$2000,$Y368))</f>
      </c>
      <c r="U368">
        <f>IF($Z368="","",INDEX($B$2:$B$2000,$Z368))</f>
      </c>
      <c r="V368">
        <f>IF(OR($T368="",$U368=""),"",$U368-$T368)</f>
      </c>
      <c r="W368" t="str">
        <f>IF(TRIM(INDEX(connections!$A:$A,ROW()))="","",TRIM(INDEX(connections!$A:$A,ROW())))</f>
      </c>
      <c r="X368" t="str">
        <f>IF($W368="","",TRIM(INDEX(connections!$B:$B,ROW())))</f>
      </c>
      <c r="Y368">
        <f>IF($W368="","",IFERROR(MATCH($W368,$A$2:$A$2000,0),""))</f>
      </c>
      <c r="Z368">
        <f>IF($X368="","",IFERROR(MATCH($X368,$A$2:$A$2000,0),""))</f>
      </c>
      <c r="AA368" t="str">
        <f>IF($Y368="","",INDEX($P$2:$P$2000,$Y368))</f>
      </c>
      <c r="AB368" t="str">
        <f>IF($Z368="","",INDEX($P$2:$P$2000,$Z368))</f>
      </c>
      <c r="AC368">
        <f>IF(AND($AA368="Yes",$AB368="Yes"),1,"")</f>
      </c>
      <c r="AD368">
        <f>IF(OR($Y368="",$Z368=""),"",IF(INDEX($C$2:$C$2000,$Y368)=INDEX($C$2:$C$2000,$Z368),0,1))</f>
      </c>
      <c r="AE368">
        <f>IF($AC368&lt;&gt;1,"",IF(AND(INDEX($AG$2:$AG$2000,$Y368)=1,INDEX($AG$2:$AG$2000,$Z368)=1),1,""))</f>
      </c>
      <c r="AG368">
        <f>IF($A368="","",COUNTIFS($W$2:$W$2500,$A368,$AB$2:$AB$2500,"Yes")+COUNTIFS($X$2:$X$2500,$A368,$AA$2:$AA$2500,"Yes"))</f>
      </c>
      <c r="AH368" t="str">
        <f>IF(OR($P368&lt;&gt;"Yes",N($AG368)=0),"",IF(AND($AG368=1,COUNTIFS($W$2:$W$2500,$A368,$AE$2:$AE$2500,1)+COUNTIFS($X$2:$X$2500,$A368,$AE$2:$AE$2500,1)&gt;0),"","Yes"))</f>
      </c>
      <c r="AI368">
        <f>IF($AH368="Yes",$AG368,"")</f>
      </c>
      <c r="AJ368">
        <f>IF($AI368="","",$AI368+ROW()/1000000)</f>
      </c>
      <c r="AK368">
        <f>IF(OR($A368="",$P368="Yes",N($AG368)=0),"",$AG368+ROW()/1000000)</f>
      </c>
      <c r="AL368" t="str">
        <f>IF($A368="","",INDEX(games!$J:$J,ROW())&amp;"")</f>
      </c>
      <c r="AM368">
        <f>IF($A368="","",SUMPRODUCT($AO368:$BD368,'Map Analysis'!$AP$2^{0,1,2,3,4,5,6,7,8,9,10,11,12,13,14,15}))</f>
      </c>
      <c r="AN368">
        <f>IF($A368="","",$AM368+ROW()/10000000)</f>
      </c>
      <c r="AO368">
        <f>IF($A368="","",COUNTIF($W$2:$W$2500,$A368))</f>
      </c>
      <c r="AP368">
        <f>IF($A368="","",SUMIFS($BF$2:$BF$2500,$W$2:$W$2500,$A368))</f>
      </c>
      <c r="AQ368">
        <f>IF($A368="","",SUMIFS($BG$2:$BG$2500,$W$2:$W$2500,$A368))</f>
      </c>
      <c r="AR368">
        <f>IF($A368="","",SUMIFS($BH$2:$BH$2500,$W$2:$W$2500,$A368))</f>
      </c>
      <c r="AS368">
        <f>IF($A368="","",SUMIFS($BI$2:$BI$2500,$W$2:$W$2500,$A368))</f>
      </c>
      <c r="AT368">
        <f>IF($A368="","",SUMIFS($BJ$2:$BJ$2500,$W$2:$W$2500,$A368))</f>
      </c>
      <c r="AU368">
        <f>IF($A368="","",SUMIFS($BK$2:$BK$2500,$W$2:$W$2500,$A368))</f>
      </c>
      <c r="AV368">
        <f>IF($A368="","",SUMIFS($BL$2:$BL$2500,$W$2:$W$2500,$A368))</f>
      </c>
      <c r="AW368">
        <f>IF($A368="","",SUMIFS($BM$2:$BM$2500,$W$2:$W$2500,$A368))</f>
      </c>
      <c r="AX368">
        <f>IF($A368="","",SUMIFS($BN$2:$BN$2500,$W$2:$W$2500,$A368))</f>
      </c>
      <c r="AY368">
        <f>IF($A368="","",SUMIFS($BO$2:$BO$2500,$W$2:$W$2500,$A368))</f>
      </c>
      <c r="AZ368">
        <f>IF($A368="","",SUMIFS($BP$2:$BP$2500,$W$2:$W$2500,$A368))</f>
      </c>
      <c r="BA368">
        <f>IF($A368="","",SUMIFS($BQ$2:$BQ$2500,$W$2:$W$2500,$A368))</f>
      </c>
      <c r="BB368">
        <f>IF($A368="","",SUMIFS($BR$2:$BR$2500,$W$2:$W$2500,$A368))</f>
      </c>
      <c r="BC368">
        <f>IF($A368="","",SUMIFS($BS$2:$BS$2500,$W$2:$W$2500,$A368))</f>
      </c>
      <c r="BD368">
        <f>IF($A368="","",SUMIFS($BT$2:$BT$2500,$W$2:$W$2500,$A368))</f>
      </c>
      <c r="BF368">
        <f>IF($Z368="","",INDEX($AO$2:$AO$2000,$Z368))</f>
      </c>
      <c r="BG368">
        <f>IF($Z368="","",INDEX($AP$2:$AP$2000,$Z368))</f>
      </c>
      <c r="BH368">
        <f>IF($Z368="","",INDEX($AQ$2:$AQ$2000,$Z368))</f>
      </c>
      <c r="BI368">
        <f>IF($Z368="","",INDEX($AR$2:$AR$2000,$Z368))</f>
      </c>
      <c r="BJ368">
        <f>IF($Z368="","",INDEX($AS$2:$AS$2000,$Z368))</f>
      </c>
      <c r="BK368">
        <f>IF($Z368="","",INDEX($AT$2:$AT$2000,$Z368))</f>
      </c>
      <c r="BL368">
        <f>IF($Z368="","",INDEX($AU$2:$AU$2000,$Z368))</f>
      </c>
      <c r="BM368">
        <f>IF($Z368="","",INDEX($AV$2:$AV$2000,$Z368))</f>
      </c>
      <c r="BN368">
        <f>IF($Z368="","",INDEX($AW$2:$AW$2000,$Z368))</f>
      </c>
      <c r="BO368">
        <f>IF($Z368="","",INDEX($AX$2:$AX$2000,$Z368))</f>
      </c>
      <c r="BP368">
        <f>IF($Z368="","",INDEX($AY$2:$AY$2000,$Z368))</f>
      </c>
      <c r="BQ368">
        <f>IF($Z368="","",INDEX($AZ$2:$AZ$2000,$Z368))</f>
      </c>
      <c r="BR368">
        <f>IF($Z368="","",INDEX($BA$2:$BA$2000,$Z368))</f>
      </c>
      <c r="BS368">
        <f>IF($Z368="","",INDEX($BB$2:$BB$2000,$Z368))</f>
      </c>
      <c r="BT368">
        <f>IF($Z368="","",INDEX($BC$2:$BC$2000,$Z368))</f>
      </c>
      <c r="BV368">
        <f>IF(OR($A368="",$P368&lt;&gt;"Yes",$AH368="Yes"),"",1+N($AG368))</f>
      </c>
      <c r="BW368">
        <f>IF($A368="","",COUNTIFS($W$2:$W$2500,$A368,$BZ$2:$BZ$2500,"Yes")+COUNTIFS($X$2:$X$2500,$A368,$BY$2:$BY$2500,"Yes"))</f>
      </c>
      <c r="BX368">
        <f>IF(OR($A368="",$P368="Yes"),"",IF(N($BW368)=0,0,1+SUMIFS($CB$2:$CB$2500,$W$2:$W$2500,$A368)+SUMIFS($CA$2:$CA$2500,$X$2:$X$2500,$A368)))</f>
      </c>
      <c r="BY368" t="str">
        <f>IF($Y368="","",INDEX($AH$2:$AH$2000,$Y368)&amp;"")</f>
      </c>
      <c r="BZ368" t="str">
        <f>IF($Z368="","",INDEX($AH$2:$AH$2000,$Z368)&amp;"")</f>
      </c>
      <c r="CA368">
        <f>IF($Y368="","",INDEX($BV$2:$BV$2000,$Y368))</f>
      </c>
      <c r="CB368">
        <f>IF($Z368="","",INDEX($BV$2:$BV$2000,$Z368))</f>
      </c>
    </row>
    <row r="369">
      <c r="A369" t="str">
        <f>IF(TRIM(INDEX(games!$A:$A,ROW()))="","",TRIM(INDEX(games!$A:$A,ROW())))</f>
      </c>
      <c r="B369">
        <f>IF(OR($A369="",INDEX(games!$B:$B,ROW())=""),"",INDEX(games!$B:$B,ROW()))</f>
      </c>
      <c r="C369" t="str">
        <f>IF(OR($A369="",INDEX(games!$C:$C,ROW())=""),"",INDEX(games!$C:$C,ROW()))</f>
      </c>
      <c r="D369">
        <f>IF($A369="","",COUNTIF($W$2:$W$2500,$A369)+COUNTIF($X$2:$X$2500,$A369))</f>
      </c>
      <c r="E369">
        <f>IF($A369="","",IFERROR(MATCH($C369,$R$2:$R$5,0),0))</f>
      </c>
      <c r="F369">
        <f>IF($A369="","",MOD(ROW(),34))</f>
      </c>
      <c r="G369">
        <f>IF($A369="",NA(),IF($C369="Action",$B369,NA()))</f>
      </c>
      <c r="H369">
        <f>IF($A369="",NA(),IF($C369="Action",1+$F369*0.023,NA()))</f>
      </c>
      <c r="I369">
        <f>IF($A369="",NA(),IF($C369="Strategy",$B369,NA()))</f>
      </c>
      <c r="J369">
        <f>IF($A369="",NA(),IF($C369="Strategy",2+$F369*0.023,NA()))</f>
      </c>
      <c r="K369">
        <f>IF($A369="",NA(),IF($C369="Deckbuilder",$B369,NA()))</f>
      </c>
      <c r="L369">
        <f>IF($A369="",NA(),IF($C369="Deckbuilder",3+$F369*0.023,NA()))</f>
      </c>
      <c r="M369">
        <f>IF($A369="",NA(),IF($C369="Traditional",$B369,NA()))</f>
      </c>
      <c r="N369">
        <f>IF($A369="",NA(),IF($C369="Traditional",4+$F369*0.023,NA()))</f>
      </c>
      <c r="O369">
        <f>IF($A369="","",$D369+ROW()/1000000)</f>
      </c>
      <c r="P369" t="str">
        <f>IF(OR($A369="",INDEX(games!$H:$H,ROW())=""),"",INDEX(games!$H:$H,ROW()))</f>
      </c>
      <c r="Q369">
        <f>IF(OR($A369="",$P369&lt;&gt;"Yes"),"",$D369+ROW()/1000000)</f>
      </c>
      <c r="T369">
        <f>IF($Y369="","",INDEX($B$2:$B$2000,$Y369))</f>
      </c>
      <c r="U369">
        <f>IF($Z369="","",INDEX($B$2:$B$2000,$Z369))</f>
      </c>
      <c r="V369">
        <f>IF(OR($T369="",$U369=""),"",$U369-$T369)</f>
      </c>
      <c r="W369" t="str">
        <f>IF(TRIM(INDEX(connections!$A:$A,ROW()))="","",TRIM(INDEX(connections!$A:$A,ROW())))</f>
      </c>
      <c r="X369" t="str">
        <f>IF($W369="","",TRIM(INDEX(connections!$B:$B,ROW())))</f>
      </c>
      <c r="Y369">
        <f>IF($W369="","",IFERROR(MATCH($W369,$A$2:$A$2000,0),""))</f>
      </c>
      <c r="Z369">
        <f>IF($X369="","",IFERROR(MATCH($X369,$A$2:$A$2000,0),""))</f>
      </c>
      <c r="AA369" t="str">
        <f>IF($Y369="","",INDEX($P$2:$P$2000,$Y369))</f>
      </c>
      <c r="AB369" t="str">
        <f>IF($Z369="","",INDEX($P$2:$P$2000,$Z369))</f>
      </c>
      <c r="AC369">
        <f>IF(AND($AA369="Yes",$AB369="Yes"),1,"")</f>
      </c>
      <c r="AD369">
        <f>IF(OR($Y369="",$Z369=""),"",IF(INDEX($C$2:$C$2000,$Y369)=INDEX($C$2:$C$2000,$Z369),0,1))</f>
      </c>
      <c r="AE369">
        <f>IF($AC369&lt;&gt;1,"",IF(AND(INDEX($AG$2:$AG$2000,$Y369)=1,INDEX($AG$2:$AG$2000,$Z369)=1),1,""))</f>
      </c>
      <c r="AG369">
        <f>IF($A369="","",COUNTIFS($W$2:$W$2500,$A369,$AB$2:$AB$2500,"Yes")+COUNTIFS($X$2:$X$2500,$A369,$AA$2:$AA$2500,"Yes"))</f>
      </c>
      <c r="AH369" t="str">
        <f>IF(OR($P369&lt;&gt;"Yes",N($AG369)=0),"",IF(AND($AG369=1,COUNTIFS($W$2:$W$2500,$A369,$AE$2:$AE$2500,1)+COUNTIFS($X$2:$X$2500,$A369,$AE$2:$AE$2500,1)&gt;0),"","Yes"))</f>
      </c>
      <c r="AI369">
        <f>IF($AH369="Yes",$AG369,"")</f>
      </c>
      <c r="AJ369">
        <f>IF($AI369="","",$AI369+ROW()/1000000)</f>
      </c>
      <c r="AK369">
        <f>IF(OR($A369="",$P369="Yes",N($AG369)=0),"",$AG369+ROW()/1000000)</f>
      </c>
      <c r="AL369" t="str">
        <f>IF($A369="","",INDEX(games!$J:$J,ROW())&amp;"")</f>
      </c>
      <c r="AM369">
        <f>IF($A369="","",SUMPRODUCT($AO369:$BD369,'Map Analysis'!$AP$2^{0,1,2,3,4,5,6,7,8,9,10,11,12,13,14,15}))</f>
      </c>
      <c r="AN369">
        <f>IF($A369="","",$AM369+ROW()/10000000)</f>
      </c>
      <c r="AO369">
        <f>IF($A369="","",COUNTIF($W$2:$W$2500,$A369))</f>
      </c>
      <c r="AP369">
        <f>IF($A369="","",SUMIFS($BF$2:$BF$2500,$W$2:$W$2500,$A369))</f>
      </c>
      <c r="AQ369">
        <f>IF($A369="","",SUMIFS($BG$2:$BG$2500,$W$2:$W$2500,$A369))</f>
      </c>
      <c r="AR369">
        <f>IF($A369="","",SUMIFS($BH$2:$BH$2500,$W$2:$W$2500,$A369))</f>
      </c>
      <c r="AS369">
        <f>IF($A369="","",SUMIFS($BI$2:$BI$2500,$W$2:$W$2500,$A369))</f>
      </c>
      <c r="AT369">
        <f>IF($A369="","",SUMIFS($BJ$2:$BJ$2500,$W$2:$W$2500,$A369))</f>
      </c>
      <c r="AU369">
        <f>IF($A369="","",SUMIFS($BK$2:$BK$2500,$W$2:$W$2500,$A369))</f>
      </c>
      <c r="AV369">
        <f>IF($A369="","",SUMIFS($BL$2:$BL$2500,$W$2:$W$2500,$A369))</f>
      </c>
      <c r="AW369">
        <f>IF($A369="","",SUMIFS($BM$2:$BM$2500,$W$2:$W$2500,$A369))</f>
      </c>
      <c r="AX369">
        <f>IF($A369="","",SUMIFS($BN$2:$BN$2500,$W$2:$W$2500,$A369))</f>
      </c>
      <c r="AY369">
        <f>IF($A369="","",SUMIFS($BO$2:$BO$2500,$W$2:$W$2500,$A369))</f>
      </c>
      <c r="AZ369">
        <f>IF($A369="","",SUMIFS($BP$2:$BP$2500,$W$2:$W$2500,$A369))</f>
      </c>
      <c r="BA369">
        <f>IF($A369="","",SUMIFS($BQ$2:$BQ$2500,$W$2:$W$2500,$A369))</f>
      </c>
      <c r="BB369">
        <f>IF($A369="","",SUMIFS($BR$2:$BR$2500,$W$2:$W$2500,$A369))</f>
      </c>
      <c r="BC369">
        <f>IF($A369="","",SUMIFS($BS$2:$BS$2500,$W$2:$W$2500,$A369))</f>
      </c>
      <c r="BD369">
        <f>IF($A369="","",SUMIFS($BT$2:$BT$2500,$W$2:$W$2500,$A369))</f>
      </c>
      <c r="BF369">
        <f>IF($Z369="","",INDEX($AO$2:$AO$2000,$Z369))</f>
      </c>
      <c r="BG369">
        <f>IF($Z369="","",INDEX($AP$2:$AP$2000,$Z369))</f>
      </c>
      <c r="BH369">
        <f>IF($Z369="","",INDEX($AQ$2:$AQ$2000,$Z369))</f>
      </c>
      <c r="BI369">
        <f>IF($Z369="","",INDEX($AR$2:$AR$2000,$Z369))</f>
      </c>
      <c r="BJ369">
        <f>IF($Z369="","",INDEX($AS$2:$AS$2000,$Z369))</f>
      </c>
      <c r="BK369">
        <f>IF($Z369="","",INDEX($AT$2:$AT$2000,$Z369))</f>
      </c>
      <c r="BL369">
        <f>IF($Z369="","",INDEX($AU$2:$AU$2000,$Z369))</f>
      </c>
      <c r="BM369">
        <f>IF($Z369="","",INDEX($AV$2:$AV$2000,$Z369))</f>
      </c>
      <c r="BN369">
        <f>IF($Z369="","",INDEX($AW$2:$AW$2000,$Z369))</f>
      </c>
      <c r="BO369">
        <f>IF($Z369="","",INDEX($AX$2:$AX$2000,$Z369))</f>
      </c>
      <c r="BP369">
        <f>IF($Z369="","",INDEX($AY$2:$AY$2000,$Z369))</f>
      </c>
      <c r="BQ369">
        <f>IF($Z369="","",INDEX($AZ$2:$AZ$2000,$Z369))</f>
      </c>
      <c r="BR369">
        <f>IF($Z369="","",INDEX($BA$2:$BA$2000,$Z369))</f>
      </c>
      <c r="BS369">
        <f>IF($Z369="","",INDEX($BB$2:$BB$2000,$Z369))</f>
      </c>
      <c r="BT369">
        <f>IF($Z369="","",INDEX($BC$2:$BC$2000,$Z369))</f>
      </c>
      <c r="BV369">
        <f>IF(OR($A369="",$P369&lt;&gt;"Yes",$AH369="Yes"),"",1+N($AG369))</f>
      </c>
      <c r="BW369">
        <f>IF($A369="","",COUNTIFS($W$2:$W$2500,$A369,$BZ$2:$BZ$2500,"Yes")+COUNTIFS($X$2:$X$2500,$A369,$BY$2:$BY$2500,"Yes"))</f>
      </c>
      <c r="BX369">
        <f>IF(OR($A369="",$P369="Yes"),"",IF(N($BW369)=0,0,1+SUMIFS($CB$2:$CB$2500,$W$2:$W$2500,$A369)+SUMIFS($CA$2:$CA$2500,$X$2:$X$2500,$A369)))</f>
      </c>
      <c r="BY369" t="str">
        <f>IF($Y369="","",INDEX($AH$2:$AH$2000,$Y369)&amp;"")</f>
      </c>
      <c r="BZ369" t="str">
        <f>IF($Z369="","",INDEX($AH$2:$AH$2000,$Z369)&amp;"")</f>
      </c>
      <c r="CA369">
        <f>IF($Y369="","",INDEX($BV$2:$BV$2000,$Y369))</f>
      </c>
      <c r="CB369">
        <f>IF($Z369="","",INDEX($BV$2:$BV$2000,$Z369))</f>
      </c>
    </row>
    <row r="370">
      <c r="A370" t="str">
        <f>IF(TRIM(INDEX(games!$A:$A,ROW()))="","",TRIM(INDEX(games!$A:$A,ROW())))</f>
      </c>
      <c r="B370">
        <f>IF(OR($A370="",INDEX(games!$B:$B,ROW())=""),"",INDEX(games!$B:$B,ROW()))</f>
      </c>
      <c r="C370" t="str">
        <f>IF(OR($A370="",INDEX(games!$C:$C,ROW())=""),"",INDEX(games!$C:$C,ROW()))</f>
      </c>
      <c r="D370">
        <f>IF($A370="","",COUNTIF($W$2:$W$2500,$A370)+COUNTIF($X$2:$X$2500,$A370))</f>
      </c>
      <c r="E370">
        <f>IF($A370="","",IFERROR(MATCH($C370,$R$2:$R$5,0),0))</f>
      </c>
      <c r="F370">
        <f>IF($A370="","",MOD(ROW(),34))</f>
      </c>
      <c r="G370">
        <f>IF($A370="",NA(),IF($C370="Action",$B370,NA()))</f>
      </c>
      <c r="H370">
        <f>IF($A370="",NA(),IF($C370="Action",1+$F370*0.023,NA()))</f>
      </c>
      <c r="I370">
        <f>IF($A370="",NA(),IF($C370="Strategy",$B370,NA()))</f>
      </c>
      <c r="J370">
        <f>IF($A370="",NA(),IF($C370="Strategy",2+$F370*0.023,NA()))</f>
      </c>
      <c r="K370">
        <f>IF($A370="",NA(),IF($C370="Deckbuilder",$B370,NA()))</f>
      </c>
      <c r="L370">
        <f>IF($A370="",NA(),IF($C370="Deckbuilder",3+$F370*0.023,NA()))</f>
      </c>
      <c r="M370">
        <f>IF($A370="",NA(),IF($C370="Traditional",$B370,NA()))</f>
      </c>
      <c r="N370">
        <f>IF($A370="",NA(),IF($C370="Traditional",4+$F370*0.023,NA()))</f>
      </c>
      <c r="O370">
        <f>IF($A370="","",$D370+ROW()/1000000)</f>
      </c>
      <c r="P370" t="str">
        <f>IF(OR($A370="",INDEX(games!$H:$H,ROW())=""),"",INDEX(games!$H:$H,ROW()))</f>
      </c>
      <c r="Q370">
        <f>IF(OR($A370="",$P370&lt;&gt;"Yes"),"",$D370+ROW()/1000000)</f>
      </c>
      <c r="T370">
        <f>IF($Y370="","",INDEX($B$2:$B$2000,$Y370))</f>
      </c>
      <c r="U370">
        <f>IF($Z370="","",INDEX($B$2:$B$2000,$Z370))</f>
      </c>
      <c r="V370">
        <f>IF(OR($T370="",$U370=""),"",$U370-$T370)</f>
      </c>
      <c r="W370" t="str">
        <f>IF(TRIM(INDEX(connections!$A:$A,ROW()))="","",TRIM(INDEX(connections!$A:$A,ROW())))</f>
      </c>
      <c r="X370" t="str">
        <f>IF($W370="","",TRIM(INDEX(connections!$B:$B,ROW())))</f>
      </c>
      <c r="Y370">
        <f>IF($W370="","",IFERROR(MATCH($W370,$A$2:$A$2000,0),""))</f>
      </c>
      <c r="Z370">
        <f>IF($X370="","",IFERROR(MATCH($X370,$A$2:$A$2000,0),""))</f>
      </c>
      <c r="AA370" t="str">
        <f>IF($Y370="","",INDEX($P$2:$P$2000,$Y370))</f>
      </c>
      <c r="AB370" t="str">
        <f>IF($Z370="","",INDEX($P$2:$P$2000,$Z370))</f>
      </c>
      <c r="AC370">
        <f>IF(AND($AA370="Yes",$AB370="Yes"),1,"")</f>
      </c>
      <c r="AD370">
        <f>IF(OR($Y370="",$Z370=""),"",IF(INDEX($C$2:$C$2000,$Y370)=INDEX($C$2:$C$2000,$Z370),0,1))</f>
      </c>
      <c r="AE370">
        <f>IF($AC370&lt;&gt;1,"",IF(AND(INDEX($AG$2:$AG$2000,$Y370)=1,INDEX($AG$2:$AG$2000,$Z370)=1),1,""))</f>
      </c>
      <c r="AG370">
        <f>IF($A370="","",COUNTIFS($W$2:$W$2500,$A370,$AB$2:$AB$2500,"Yes")+COUNTIFS($X$2:$X$2500,$A370,$AA$2:$AA$2500,"Yes"))</f>
      </c>
      <c r="AH370" t="str">
        <f>IF(OR($P370&lt;&gt;"Yes",N($AG370)=0),"",IF(AND($AG370=1,COUNTIFS($W$2:$W$2500,$A370,$AE$2:$AE$2500,1)+COUNTIFS($X$2:$X$2500,$A370,$AE$2:$AE$2500,1)&gt;0),"","Yes"))</f>
      </c>
      <c r="AI370">
        <f>IF($AH370="Yes",$AG370,"")</f>
      </c>
      <c r="AJ370">
        <f>IF($AI370="","",$AI370+ROW()/1000000)</f>
      </c>
      <c r="AK370">
        <f>IF(OR($A370="",$P370="Yes",N($AG370)=0),"",$AG370+ROW()/1000000)</f>
      </c>
      <c r="AL370" t="str">
        <f>IF($A370="","",INDEX(games!$J:$J,ROW())&amp;"")</f>
      </c>
      <c r="AM370">
        <f>IF($A370="","",SUMPRODUCT($AO370:$BD370,'Map Analysis'!$AP$2^{0,1,2,3,4,5,6,7,8,9,10,11,12,13,14,15}))</f>
      </c>
      <c r="AN370">
        <f>IF($A370="","",$AM370+ROW()/10000000)</f>
      </c>
      <c r="AO370">
        <f>IF($A370="","",COUNTIF($W$2:$W$2500,$A370))</f>
      </c>
      <c r="AP370">
        <f>IF($A370="","",SUMIFS($BF$2:$BF$2500,$W$2:$W$2500,$A370))</f>
      </c>
      <c r="AQ370">
        <f>IF($A370="","",SUMIFS($BG$2:$BG$2500,$W$2:$W$2500,$A370))</f>
      </c>
      <c r="AR370">
        <f>IF($A370="","",SUMIFS($BH$2:$BH$2500,$W$2:$W$2500,$A370))</f>
      </c>
      <c r="AS370">
        <f>IF($A370="","",SUMIFS($BI$2:$BI$2500,$W$2:$W$2500,$A370))</f>
      </c>
      <c r="AT370">
        <f>IF($A370="","",SUMIFS($BJ$2:$BJ$2500,$W$2:$W$2500,$A370))</f>
      </c>
      <c r="AU370">
        <f>IF($A370="","",SUMIFS($BK$2:$BK$2500,$W$2:$W$2500,$A370))</f>
      </c>
      <c r="AV370">
        <f>IF($A370="","",SUMIFS($BL$2:$BL$2500,$W$2:$W$2500,$A370))</f>
      </c>
      <c r="AW370">
        <f>IF($A370="","",SUMIFS($BM$2:$BM$2500,$W$2:$W$2500,$A370))</f>
      </c>
      <c r="AX370">
        <f>IF($A370="","",SUMIFS($BN$2:$BN$2500,$W$2:$W$2500,$A370))</f>
      </c>
      <c r="AY370">
        <f>IF($A370="","",SUMIFS($BO$2:$BO$2500,$W$2:$W$2500,$A370))</f>
      </c>
      <c r="AZ370">
        <f>IF($A370="","",SUMIFS($BP$2:$BP$2500,$W$2:$W$2500,$A370))</f>
      </c>
      <c r="BA370">
        <f>IF($A370="","",SUMIFS($BQ$2:$BQ$2500,$W$2:$W$2500,$A370))</f>
      </c>
      <c r="BB370">
        <f>IF($A370="","",SUMIFS($BR$2:$BR$2500,$W$2:$W$2500,$A370))</f>
      </c>
      <c r="BC370">
        <f>IF($A370="","",SUMIFS($BS$2:$BS$2500,$W$2:$W$2500,$A370))</f>
      </c>
      <c r="BD370">
        <f>IF($A370="","",SUMIFS($BT$2:$BT$2500,$W$2:$W$2500,$A370))</f>
      </c>
      <c r="BF370">
        <f>IF($Z370="","",INDEX($AO$2:$AO$2000,$Z370))</f>
      </c>
      <c r="BG370">
        <f>IF($Z370="","",INDEX($AP$2:$AP$2000,$Z370))</f>
      </c>
      <c r="BH370">
        <f>IF($Z370="","",INDEX($AQ$2:$AQ$2000,$Z370))</f>
      </c>
      <c r="BI370">
        <f>IF($Z370="","",INDEX($AR$2:$AR$2000,$Z370))</f>
      </c>
      <c r="BJ370">
        <f>IF($Z370="","",INDEX($AS$2:$AS$2000,$Z370))</f>
      </c>
      <c r="BK370">
        <f>IF($Z370="","",INDEX($AT$2:$AT$2000,$Z370))</f>
      </c>
      <c r="BL370">
        <f>IF($Z370="","",INDEX($AU$2:$AU$2000,$Z370))</f>
      </c>
      <c r="BM370">
        <f>IF($Z370="","",INDEX($AV$2:$AV$2000,$Z370))</f>
      </c>
      <c r="BN370">
        <f>IF($Z370="","",INDEX($AW$2:$AW$2000,$Z370))</f>
      </c>
      <c r="BO370">
        <f>IF($Z370="","",INDEX($AX$2:$AX$2000,$Z370))</f>
      </c>
      <c r="BP370">
        <f>IF($Z370="","",INDEX($AY$2:$AY$2000,$Z370))</f>
      </c>
      <c r="BQ370">
        <f>IF($Z370="","",INDEX($AZ$2:$AZ$2000,$Z370))</f>
      </c>
      <c r="BR370">
        <f>IF($Z370="","",INDEX($BA$2:$BA$2000,$Z370))</f>
      </c>
      <c r="BS370">
        <f>IF($Z370="","",INDEX($BB$2:$BB$2000,$Z370))</f>
      </c>
      <c r="BT370">
        <f>IF($Z370="","",INDEX($BC$2:$BC$2000,$Z370))</f>
      </c>
      <c r="BV370">
        <f>IF(OR($A370="",$P370&lt;&gt;"Yes",$AH370="Yes"),"",1+N($AG370))</f>
      </c>
      <c r="BW370">
        <f>IF($A370="","",COUNTIFS($W$2:$W$2500,$A370,$BZ$2:$BZ$2500,"Yes")+COUNTIFS($X$2:$X$2500,$A370,$BY$2:$BY$2500,"Yes"))</f>
      </c>
      <c r="BX370">
        <f>IF(OR($A370="",$P370="Yes"),"",IF(N($BW370)=0,0,1+SUMIFS($CB$2:$CB$2500,$W$2:$W$2500,$A370)+SUMIFS($CA$2:$CA$2500,$X$2:$X$2500,$A370)))</f>
      </c>
      <c r="BY370" t="str">
        <f>IF($Y370="","",INDEX($AH$2:$AH$2000,$Y370)&amp;"")</f>
      </c>
      <c r="BZ370" t="str">
        <f>IF($Z370="","",INDEX($AH$2:$AH$2000,$Z370)&amp;"")</f>
      </c>
      <c r="CA370">
        <f>IF($Y370="","",INDEX($BV$2:$BV$2000,$Y370))</f>
      </c>
      <c r="CB370">
        <f>IF($Z370="","",INDEX($BV$2:$BV$2000,$Z370))</f>
      </c>
    </row>
    <row r="371">
      <c r="A371" t="str">
        <f>IF(TRIM(INDEX(games!$A:$A,ROW()))="","",TRIM(INDEX(games!$A:$A,ROW())))</f>
      </c>
      <c r="B371">
        <f>IF(OR($A371="",INDEX(games!$B:$B,ROW())=""),"",INDEX(games!$B:$B,ROW()))</f>
      </c>
      <c r="C371" t="str">
        <f>IF(OR($A371="",INDEX(games!$C:$C,ROW())=""),"",INDEX(games!$C:$C,ROW()))</f>
      </c>
      <c r="D371">
        <f>IF($A371="","",COUNTIF($W$2:$W$2500,$A371)+COUNTIF($X$2:$X$2500,$A371))</f>
      </c>
      <c r="E371">
        <f>IF($A371="","",IFERROR(MATCH($C371,$R$2:$R$5,0),0))</f>
      </c>
      <c r="F371">
        <f>IF($A371="","",MOD(ROW(),34))</f>
      </c>
      <c r="G371">
        <f>IF($A371="",NA(),IF($C371="Action",$B371,NA()))</f>
      </c>
      <c r="H371">
        <f>IF($A371="",NA(),IF($C371="Action",1+$F371*0.023,NA()))</f>
      </c>
      <c r="I371">
        <f>IF($A371="",NA(),IF($C371="Strategy",$B371,NA()))</f>
      </c>
      <c r="J371">
        <f>IF($A371="",NA(),IF($C371="Strategy",2+$F371*0.023,NA()))</f>
      </c>
      <c r="K371">
        <f>IF($A371="",NA(),IF($C371="Deckbuilder",$B371,NA()))</f>
      </c>
      <c r="L371">
        <f>IF($A371="",NA(),IF($C371="Deckbuilder",3+$F371*0.023,NA()))</f>
      </c>
      <c r="M371">
        <f>IF($A371="",NA(),IF($C371="Traditional",$B371,NA()))</f>
      </c>
      <c r="N371">
        <f>IF($A371="",NA(),IF($C371="Traditional",4+$F371*0.023,NA()))</f>
      </c>
      <c r="O371">
        <f>IF($A371="","",$D371+ROW()/1000000)</f>
      </c>
      <c r="P371" t="str">
        <f>IF(OR($A371="",INDEX(games!$H:$H,ROW())=""),"",INDEX(games!$H:$H,ROW()))</f>
      </c>
      <c r="Q371">
        <f>IF(OR($A371="",$P371&lt;&gt;"Yes"),"",$D371+ROW()/1000000)</f>
      </c>
      <c r="T371">
        <f>IF($Y371="","",INDEX($B$2:$B$2000,$Y371))</f>
      </c>
      <c r="U371">
        <f>IF($Z371="","",INDEX($B$2:$B$2000,$Z371))</f>
      </c>
      <c r="V371">
        <f>IF(OR($T371="",$U371=""),"",$U371-$T371)</f>
      </c>
      <c r="W371" t="str">
        <f>IF(TRIM(INDEX(connections!$A:$A,ROW()))="","",TRIM(INDEX(connections!$A:$A,ROW())))</f>
      </c>
      <c r="X371" t="str">
        <f>IF($W371="","",TRIM(INDEX(connections!$B:$B,ROW())))</f>
      </c>
      <c r="Y371">
        <f>IF($W371="","",IFERROR(MATCH($W371,$A$2:$A$2000,0),""))</f>
      </c>
      <c r="Z371">
        <f>IF($X371="","",IFERROR(MATCH($X371,$A$2:$A$2000,0),""))</f>
      </c>
      <c r="AA371" t="str">
        <f>IF($Y371="","",INDEX($P$2:$P$2000,$Y371))</f>
      </c>
      <c r="AB371" t="str">
        <f>IF($Z371="","",INDEX($P$2:$P$2000,$Z371))</f>
      </c>
      <c r="AC371">
        <f>IF(AND($AA371="Yes",$AB371="Yes"),1,"")</f>
      </c>
      <c r="AD371">
        <f>IF(OR($Y371="",$Z371=""),"",IF(INDEX($C$2:$C$2000,$Y371)=INDEX($C$2:$C$2000,$Z371),0,1))</f>
      </c>
      <c r="AE371">
        <f>IF($AC371&lt;&gt;1,"",IF(AND(INDEX($AG$2:$AG$2000,$Y371)=1,INDEX($AG$2:$AG$2000,$Z371)=1),1,""))</f>
      </c>
      <c r="AG371">
        <f>IF($A371="","",COUNTIFS($W$2:$W$2500,$A371,$AB$2:$AB$2500,"Yes")+COUNTIFS($X$2:$X$2500,$A371,$AA$2:$AA$2500,"Yes"))</f>
      </c>
      <c r="AH371" t="str">
        <f>IF(OR($P371&lt;&gt;"Yes",N($AG371)=0),"",IF(AND($AG371=1,COUNTIFS($W$2:$W$2500,$A371,$AE$2:$AE$2500,1)+COUNTIFS($X$2:$X$2500,$A371,$AE$2:$AE$2500,1)&gt;0),"","Yes"))</f>
      </c>
      <c r="AI371">
        <f>IF($AH371="Yes",$AG371,"")</f>
      </c>
      <c r="AJ371">
        <f>IF($AI371="","",$AI371+ROW()/1000000)</f>
      </c>
      <c r="AK371">
        <f>IF(OR($A371="",$P371="Yes",N($AG371)=0),"",$AG371+ROW()/1000000)</f>
      </c>
      <c r="AL371" t="str">
        <f>IF($A371="","",INDEX(games!$J:$J,ROW())&amp;"")</f>
      </c>
      <c r="AM371">
        <f>IF($A371="","",SUMPRODUCT($AO371:$BD371,'Map Analysis'!$AP$2^{0,1,2,3,4,5,6,7,8,9,10,11,12,13,14,15}))</f>
      </c>
      <c r="AN371">
        <f>IF($A371="","",$AM371+ROW()/10000000)</f>
      </c>
      <c r="AO371">
        <f>IF($A371="","",COUNTIF($W$2:$W$2500,$A371))</f>
      </c>
      <c r="AP371">
        <f>IF($A371="","",SUMIFS($BF$2:$BF$2500,$W$2:$W$2500,$A371))</f>
      </c>
      <c r="AQ371">
        <f>IF($A371="","",SUMIFS($BG$2:$BG$2500,$W$2:$W$2500,$A371))</f>
      </c>
      <c r="AR371">
        <f>IF($A371="","",SUMIFS($BH$2:$BH$2500,$W$2:$W$2500,$A371))</f>
      </c>
      <c r="AS371">
        <f>IF($A371="","",SUMIFS($BI$2:$BI$2500,$W$2:$W$2500,$A371))</f>
      </c>
      <c r="AT371">
        <f>IF($A371="","",SUMIFS($BJ$2:$BJ$2500,$W$2:$W$2500,$A371))</f>
      </c>
      <c r="AU371">
        <f>IF($A371="","",SUMIFS($BK$2:$BK$2500,$W$2:$W$2500,$A371))</f>
      </c>
      <c r="AV371">
        <f>IF($A371="","",SUMIFS($BL$2:$BL$2500,$W$2:$W$2500,$A371))</f>
      </c>
      <c r="AW371">
        <f>IF($A371="","",SUMIFS($BM$2:$BM$2500,$W$2:$W$2500,$A371))</f>
      </c>
      <c r="AX371">
        <f>IF($A371="","",SUMIFS($BN$2:$BN$2500,$W$2:$W$2500,$A371))</f>
      </c>
      <c r="AY371">
        <f>IF($A371="","",SUMIFS($BO$2:$BO$2500,$W$2:$W$2500,$A371))</f>
      </c>
      <c r="AZ371">
        <f>IF($A371="","",SUMIFS($BP$2:$BP$2500,$W$2:$W$2500,$A371))</f>
      </c>
      <c r="BA371">
        <f>IF($A371="","",SUMIFS($BQ$2:$BQ$2500,$W$2:$W$2500,$A371))</f>
      </c>
      <c r="BB371">
        <f>IF($A371="","",SUMIFS($BR$2:$BR$2500,$W$2:$W$2500,$A371))</f>
      </c>
      <c r="BC371">
        <f>IF($A371="","",SUMIFS($BS$2:$BS$2500,$W$2:$W$2500,$A371))</f>
      </c>
      <c r="BD371">
        <f>IF($A371="","",SUMIFS($BT$2:$BT$2500,$W$2:$W$2500,$A371))</f>
      </c>
      <c r="BF371">
        <f>IF($Z371="","",INDEX($AO$2:$AO$2000,$Z371))</f>
      </c>
      <c r="BG371">
        <f>IF($Z371="","",INDEX($AP$2:$AP$2000,$Z371))</f>
      </c>
      <c r="BH371">
        <f>IF($Z371="","",INDEX($AQ$2:$AQ$2000,$Z371))</f>
      </c>
      <c r="BI371">
        <f>IF($Z371="","",INDEX($AR$2:$AR$2000,$Z371))</f>
      </c>
      <c r="BJ371">
        <f>IF($Z371="","",INDEX($AS$2:$AS$2000,$Z371))</f>
      </c>
      <c r="BK371">
        <f>IF($Z371="","",INDEX($AT$2:$AT$2000,$Z371))</f>
      </c>
      <c r="BL371">
        <f>IF($Z371="","",INDEX($AU$2:$AU$2000,$Z371))</f>
      </c>
      <c r="BM371">
        <f>IF($Z371="","",INDEX($AV$2:$AV$2000,$Z371))</f>
      </c>
      <c r="BN371">
        <f>IF($Z371="","",INDEX($AW$2:$AW$2000,$Z371))</f>
      </c>
      <c r="BO371">
        <f>IF($Z371="","",INDEX($AX$2:$AX$2000,$Z371))</f>
      </c>
      <c r="BP371">
        <f>IF($Z371="","",INDEX($AY$2:$AY$2000,$Z371))</f>
      </c>
      <c r="BQ371">
        <f>IF($Z371="","",INDEX($AZ$2:$AZ$2000,$Z371))</f>
      </c>
      <c r="BR371">
        <f>IF($Z371="","",INDEX($BA$2:$BA$2000,$Z371))</f>
      </c>
      <c r="BS371">
        <f>IF($Z371="","",INDEX($BB$2:$BB$2000,$Z371))</f>
      </c>
      <c r="BT371">
        <f>IF($Z371="","",INDEX($BC$2:$BC$2000,$Z371))</f>
      </c>
      <c r="BV371">
        <f>IF(OR($A371="",$P371&lt;&gt;"Yes",$AH371="Yes"),"",1+N($AG371))</f>
      </c>
      <c r="BW371">
        <f>IF($A371="","",COUNTIFS($W$2:$W$2500,$A371,$BZ$2:$BZ$2500,"Yes")+COUNTIFS($X$2:$X$2500,$A371,$BY$2:$BY$2500,"Yes"))</f>
      </c>
      <c r="BX371">
        <f>IF(OR($A371="",$P371="Yes"),"",IF(N($BW371)=0,0,1+SUMIFS($CB$2:$CB$2500,$W$2:$W$2500,$A371)+SUMIFS($CA$2:$CA$2500,$X$2:$X$2500,$A371)))</f>
      </c>
      <c r="BY371" t="str">
        <f>IF($Y371="","",INDEX($AH$2:$AH$2000,$Y371)&amp;"")</f>
      </c>
      <c r="BZ371" t="str">
        <f>IF($Z371="","",INDEX($AH$2:$AH$2000,$Z371)&amp;"")</f>
      </c>
      <c r="CA371">
        <f>IF($Y371="","",INDEX($BV$2:$BV$2000,$Y371))</f>
      </c>
      <c r="CB371">
        <f>IF($Z371="","",INDEX($BV$2:$BV$2000,$Z371))</f>
      </c>
    </row>
    <row r="372">
      <c r="A372" t="str">
        <f>IF(TRIM(INDEX(games!$A:$A,ROW()))="","",TRIM(INDEX(games!$A:$A,ROW())))</f>
      </c>
      <c r="B372">
        <f>IF(OR($A372="",INDEX(games!$B:$B,ROW())=""),"",INDEX(games!$B:$B,ROW()))</f>
      </c>
      <c r="C372" t="str">
        <f>IF(OR($A372="",INDEX(games!$C:$C,ROW())=""),"",INDEX(games!$C:$C,ROW()))</f>
      </c>
      <c r="D372">
        <f>IF($A372="","",COUNTIF($W$2:$W$2500,$A372)+COUNTIF($X$2:$X$2500,$A372))</f>
      </c>
      <c r="E372">
        <f>IF($A372="","",IFERROR(MATCH($C372,$R$2:$R$5,0),0))</f>
      </c>
      <c r="F372">
        <f>IF($A372="","",MOD(ROW(),34))</f>
      </c>
      <c r="G372">
        <f>IF($A372="",NA(),IF($C372="Action",$B372,NA()))</f>
      </c>
      <c r="H372">
        <f>IF($A372="",NA(),IF($C372="Action",1+$F372*0.023,NA()))</f>
      </c>
      <c r="I372">
        <f>IF($A372="",NA(),IF($C372="Strategy",$B372,NA()))</f>
      </c>
      <c r="J372">
        <f>IF($A372="",NA(),IF($C372="Strategy",2+$F372*0.023,NA()))</f>
      </c>
      <c r="K372">
        <f>IF($A372="",NA(),IF($C372="Deckbuilder",$B372,NA()))</f>
      </c>
      <c r="L372">
        <f>IF($A372="",NA(),IF($C372="Deckbuilder",3+$F372*0.023,NA()))</f>
      </c>
      <c r="M372">
        <f>IF($A372="",NA(),IF($C372="Traditional",$B372,NA()))</f>
      </c>
      <c r="N372">
        <f>IF($A372="",NA(),IF($C372="Traditional",4+$F372*0.023,NA()))</f>
      </c>
      <c r="O372">
        <f>IF($A372="","",$D372+ROW()/1000000)</f>
      </c>
      <c r="P372" t="str">
        <f>IF(OR($A372="",INDEX(games!$H:$H,ROW())=""),"",INDEX(games!$H:$H,ROW()))</f>
      </c>
      <c r="Q372">
        <f>IF(OR($A372="",$P372&lt;&gt;"Yes"),"",$D372+ROW()/1000000)</f>
      </c>
      <c r="T372">
        <f>IF($Y372="","",INDEX($B$2:$B$2000,$Y372))</f>
      </c>
      <c r="U372">
        <f>IF($Z372="","",INDEX($B$2:$B$2000,$Z372))</f>
      </c>
      <c r="V372">
        <f>IF(OR($T372="",$U372=""),"",$U372-$T372)</f>
      </c>
      <c r="W372" t="str">
        <f>IF(TRIM(INDEX(connections!$A:$A,ROW()))="","",TRIM(INDEX(connections!$A:$A,ROW())))</f>
      </c>
      <c r="X372" t="str">
        <f>IF($W372="","",TRIM(INDEX(connections!$B:$B,ROW())))</f>
      </c>
      <c r="Y372">
        <f>IF($W372="","",IFERROR(MATCH($W372,$A$2:$A$2000,0),""))</f>
      </c>
      <c r="Z372">
        <f>IF($X372="","",IFERROR(MATCH($X372,$A$2:$A$2000,0),""))</f>
      </c>
      <c r="AA372" t="str">
        <f>IF($Y372="","",INDEX($P$2:$P$2000,$Y372))</f>
      </c>
      <c r="AB372" t="str">
        <f>IF($Z372="","",INDEX($P$2:$P$2000,$Z372))</f>
      </c>
      <c r="AC372">
        <f>IF(AND($AA372="Yes",$AB372="Yes"),1,"")</f>
      </c>
      <c r="AD372">
        <f>IF(OR($Y372="",$Z372=""),"",IF(INDEX($C$2:$C$2000,$Y372)=INDEX($C$2:$C$2000,$Z372),0,1))</f>
      </c>
      <c r="AE372">
        <f>IF($AC372&lt;&gt;1,"",IF(AND(INDEX($AG$2:$AG$2000,$Y372)=1,INDEX($AG$2:$AG$2000,$Z372)=1),1,""))</f>
      </c>
      <c r="AG372">
        <f>IF($A372="","",COUNTIFS($W$2:$W$2500,$A372,$AB$2:$AB$2500,"Yes")+COUNTIFS($X$2:$X$2500,$A372,$AA$2:$AA$2500,"Yes"))</f>
      </c>
      <c r="AH372" t="str">
        <f>IF(OR($P372&lt;&gt;"Yes",N($AG372)=0),"",IF(AND($AG372=1,COUNTIFS($W$2:$W$2500,$A372,$AE$2:$AE$2500,1)+COUNTIFS($X$2:$X$2500,$A372,$AE$2:$AE$2500,1)&gt;0),"","Yes"))</f>
      </c>
      <c r="AI372">
        <f>IF($AH372="Yes",$AG372,"")</f>
      </c>
      <c r="AJ372">
        <f>IF($AI372="","",$AI372+ROW()/1000000)</f>
      </c>
      <c r="AK372">
        <f>IF(OR($A372="",$P372="Yes",N($AG372)=0),"",$AG372+ROW()/1000000)</f>
      </c>
      <c r="AL372" t="str">
        <f>IF($A372="","",INDEX(games!$J:$J,ROW())&amp;"")</f>
      </c>
      <c r="AM372">
        <f>IF($A372="","",SUMPRODUCT($AO372:$BD372,'Map Analysis'!$AP$2^{0,1,2,3,4,5,6,7,8,9,10,11,12,13,14,15}))</f>
      </c>
      <c r="AN372">
        <f>IF($A372="","",$AM372+ROW()/10000000)</f>
      </c>
      <c r="AO372">
        <f>IF($A372="","",COUNTIF($W$2:$W$2500,$A372))</f>
      </c>
      <c r="AP372">
        <f>IF($A372="","",SUMIFS($BF$2:$BF$2500,$W$2:$W$2500,$A372))</f>
      </c>
      <c r="AQ372">
        <f>IF($A372="","",SUMIFS($BG$2:$BG$2500,$W$2:$W$2500,$A372))</f>
      </c>
      <c r="AR372">
        <f>IF($A372="","",SUMIFS($BH$2:$BH$2500,$W$2:$W$2500,$A372))</f>
      </c>
      <c r="AS372">
        <f>IF($A372="","",SUMIFS($BI$2:$BI$2500,$W$2:$W$2500,$A372))</f>
      </c>
      <c r="AT372">
        <f>IF($A372="","",SUMIFS($BJ$2:$BJ$2500,$W$2:$W$2500,$A372))</f>
      </c>
      <c r="AU372">
        <f>IF($A372="","",SUMIFS($BK$2:$BK$2500,$W$2:$W$2500,$A372))</f>
      </c>
      <c r="AV372">
        <f>IF($A372="","",SUMIFS($BL$2:$BL$2500,$W$2:$W$2500,$A372))</f>
      </c>
      <c r="AW372">
        <f>IF($A372="","",SUMIFS($BM$2:$BM$2500,$W$2:$W$2500,$A372))</f>
      </c>
      <c r="AX372">
        <f>IF($A372="","",SUMIFS($BN$2:$BN$2500,$W$2:$W$2500,$A372))</f>
      </c>
      <c r="AY372">
        <f>IF($A372="","",SUMIFS($BO$2:$BO$2500,$W$2:$W$2500,$A372))</f>
      </c>
      <c r="AZ372">
        <f>IF($A372="","",SUMIFS($BP$2:$BP$2500,$W$2:$W$2500,$A372))</f>
      </c>
      <c r="BA372">
        <f>IF($A372="","",SUMIFS($BQ$2:$BQ$2500,$W$2:$W$2500,$A372))</f>
      </c>
      <c r="BB372">
        <f>IF($A372="","",SUMIFS($BR$2:$BR$2500,$W$2:$W$2500,$A372))</f>
      </c>
      <c r="BC372">
        <f>IF($A372="","",SUMIFS($BS$2:$BS$2500,$W$2:$W$2500,$A372))</f>
      </c>
      <c r="BD372">
        <f>IF($A372="","",SUMIFS($BT$2:$BT$2500,$W$2:$W$2500,$A372))</f>
      </c>
      <c r="BF372">
        <f>IF($Z372="","",INDEX($AO$2:$AO$2000,$Z372))</f>
      </c>
      <c r="BG372">
        <f>IF($Z372="","",INDEX($AP$2:$AP$2000,$Z372))</f>
      </c>
      <c r="BH372">
        <f>IF($Z372="","",INDEX($AQ$2:$AQ$2000,$Z372))</f>
      </c>
      <c r="BI372">
        <f>IF($Z372="","",INDEX($AR$2:$AR$2000,$Z372))</f>
      </c>
      <c r="BJ372">
        <f>IF($Z372="","",INDEX($AS$2:$AS$2000,$Z372))</f>
      </c>
      <c r="BK372">
        <f>IF($Z372="","",INDEX($AT$2:$AT$2000,$Z372))</f>
      </c>
      <c r="BL372">
        <f>IF($Z372="","",INDEX($AU$2:$AU$2000,$Z372))</f>
      </c>
      <c r="BM372">
        <f>IF($Z372="","",INDEX($AV$2:$AV$2000,$Z372))</f>
      </c>
      <c r="BN372">
        <f>IF($Z372="","",INDEX($AW$2:$AW$2000,$Z372))</f>
      </c>
      <c r="BO372">
        <f>IF($Z372="","",INDEX($AX$2:$AX$2000,$Z372))</f>
      </c>
      <c r="BP372">
        <f>IF($Z372="","",INDEX($AY$2:$AY$2000,$Z372))</f>
      </c>
      <c r="BQ372">
        <f>IF($Z372="","",INDEX($AZ$2:$AZ$2000,$Z372))</f>
      </c>
      <c r="BR372">
        <f>IF($Z372="","",INDEX($BA$2:$BA$2000,$Z372))</f>
      </c>
      <c r="BS372">
        <f>IF($Z372="","",INDEX($BB$2:$BB$2000,$Z372))</f>
      </c>
      <c r="BT372">
        <f>IF($Z372="","",INDEX($BC$2:$BC$2000,$Z372))</f>
      </c>
      <c r="BV372">
        <f>IF(OR($A372="",$P372&lt;&gt;"Yes",$AH372="Yes"),"",1+N($AG372))</f>
      </c>
      <c r="BW372">
        <f>IF($A372="","",COUNTIFS($W$2:$W$2500,$A372,$BZ$2:$BZ$2500,"Yes")+COUNTIFS($X$2:$X$2500,$A372,$BY$2:$BY$2500,"Yes"))</f>
      </c>
      <c r="BX372">
        <f>IF(OR($A372="",$P372="Yes"),"",IF(N($BW372)=0,0,1+SUMIFS($CB$2:$CB$2500,$W$2:$W$2500,$A372)+SUMIFS($CA$2:$CA$2500,$X$2:$X$2500,$A372)))</f>
      </c>
      <c r="BY372" t="str">
        <f>IF($Y372="","",INDEX($AH$2:$AH$2000,$Y372)&amp;"")</f>
      </c>
      <c r="BZ372" t="str">
        <f>IF($Z372="","",INDEX($AH$2:$AH$2000,$Z372)&amp;"")</f>
      </c>
      <c r="CA372">
        <f>IF($Y372="","",INDEX($BV$2:$BV$2000,$Y372))</f>
      </c>
      <c r="CB372">
        <f>IF($Z372="","",INDEX($BV$2:$BV$2000,$Z372))</f>
      </c>
    </row>
    <row r="373">
      <c r="A373" t="str">
        <f>IF(TRIM(INDEX(games!$A:$A,ROW()))="","",TRIM(INDEX(games!$A:$A,ROW())))</f>
      </c>
      <c r="B373">
        <f>IF(OR($A373="",INDEX(games!$B:$B,ROW())=""),"",INDEX(games!$B:$B,ROW()))</f>
      </c>
      <c r="C373" t="str">
        <f>IF(OR($A373="",INDEX(games!$C:$C,ROW())=""),"",INDEX(games!$C:$C,ROW()))</f>
      </c>
      <c r="D373">
        <f>IF($A373="","",COUNTIF($W$2:$W$2500,$A373)+COUNTIF($X$2:$X$2500,$A373))</f>
      </c>
      <c r="E373">
        <f>IF($A373="","",IFERROR(MATCH($C373,$R$2:$R$5,0),0))</f>
      </c>
      <c r="F373">
        <f>IF($A373="","",MOD(ROW(),34))</f>
      </c>
      <c r="G373">
        <f>IF($A373="",NA(),IF($C373="Action",$B373,NA()))</f>
      </c>
      <c r="H373">
        <f>IF($A373="",NA(),IF($C373="Action",1+$F373*0.023,NA()))</f>
      </c>
      <c r="I373">
        <f>IF($A373="",NA(),IF($C373="Strategy",$B373,NA()))</f>
      </c>
      <c r="J373">
        <f>IF($A373="",NA(),IF($C373="Strategy",2+$F373*0.023,NA()))</f>
      </c>
      <c r="K373">
        <f>IF($A373="",NA(),IF($C373="Deckbuilder",$B373,NA()))</f>
      </c>
      <c r="L373">
        <f>IF($A373="",NA(),IF($C373="Deckbuilder",3+$F373*0.023,NA()))</f>
      </c>
      <c r="M373">
        <f>IF($A373="",NA(),IF($C373="Traditional",$B373,NA()))</f>
      </c>
      <c r="N373">
        <f>IF($A373="",NA(),IF($C373="Traditional",4+$F373*0.023,NA()))</f>
      </c>
      <c r="O373">
        <f>IF($A373="","",$D373+ROW()/1000000)</f>
      </c>
      <c r="P373" t="str">
        <f>IF(OR($A373="",INDEX(games!$H:$H,ROW())=""),"",INDEX(games!$H:$H,ROW()))</f>
      </c>
      <c r="Q373">
        <f>IF(OR($A373="",$P373&lt;&gt;"Yes"),"",$D373+ROW()/1000000)</f>
      </c>
      <c r="T373">
        <f>IF($Y373="","",INDEX($B$2:$B$2000,$Y373))</f>
      </c>
      <c r="U373">
        <f>IF($Z373="","",INDEX($B$2:$B$2000,$Z373))</f>
      </c>
      <c r="V373">
        <f>IF(OR($T373="",$U373=""),"",$U373-$T373)</f>
      </c>
      <c r="W373" t="str">
        <f>IF(TRIM(INDEX(connections!$A:$A,ROW()))="","",TRIM(INDEX(connections!$A:$A,ROW())))</f>
      </c>
      <c r="X373" t="str">
        <f>IF($W373="","",TRIM(INDEX(connections!$B:$B,ROW())))</f>
      </c>
      <c r="Y373">
        <f>IF($W373="","",IFERROR(MATCH($W373,$A$2:$A$2000,0),""))</f>
      </c>
      <c r="Z373">
        <f>IF($X373="","",IFERROR(MATCH($X373,$A$2:$A$2000,0),""))</f>
      </c>
      <c r="AA373" t="str">
        <f>IF($Y373="","",INDEX($P$2:$P$2000,$Y373))</f>
      </c>
      <c r="AB373" t="str">
        <f>IF($Z373="","",INDEX($P$2:$P$2000,$Z373))</f>
      </c>
      <c r="AC373">
        <f>IF(AND($AA373="Yes",$AB373="Yes"),1,"")</f>
      </c>
      <c r="AD373">
        <f>IF(OR($Y373="",$Z373=""),"",IF(INDEX($C$2:$C$2000,$Y373)=INDEX($C$2:$C$2000,$Z373),0,1))</f>
      </c>
      <c r="AE373">
        <f>IF($AC373&lt;&gt;1,"",IF(AND(INDEX($AG$2:$AG$2000,$Y373)=1,INDEX($AG$2:$AG$2000,$Z373)=1),1,""))</f>
      </c>
      <c r="AG373">
        <f>IF($A373="","",COUNTIFS($W$2:$W$2500,$A373,$AB$2:$AB$2500,"Yes")+COUNTIFS($X$2:$X$2500,$A373,$AA$2:$AA$2500,"Yes"))</f>
      </c>
      <c r="AH373" t="str">
        <f>IF(OR($P373&lt;&gt;"Yes",N($AG373)=0),"",IF(AND($AG373=1,COUNTIFS($W$2:$W$2500,$A373,$AE$2:$AE$2500,1)+COUNTIFS($X$2:$X$2500,$A373,$AE$2:$AE$2500,1)&gt;0),"","Yes"))</f>
      </c>
      <c r="AI373">
        <f>IF($AH373="Yes",$AG373,"")</f>
      </c>
      <c r="AJ373">
        <f>IF($AI373="","",$AI373+ROW()/1000000)</f>
      </c>
      <c r="AK373">
        <f>IF(OR($A373="",$P373="Yes",N($AG373)=0),"",$AG373+ROW()/1000000)</f>
      </c>
      <c r="AL373" t="str">
        <f>IF($A373="","",INDEX(games!$J:$J,ROW())&amp;"")</f>
      </c>
      <c r="AM373">
        <f>IF($A373="","",SUMPRODUCT($AO373:$BD373,'Map Analysis'!$AP$2^{0,1,2,3,4,5,6,7,8,9,10,11,12,13,14,15}))</f>
      </c>
      <c r="AN373">
        <f>IF($A373="","",$AM373+ROW()/10000000)</f>
      </c>
      <c r="AO373">
        <f>IF($A373="","",COUNTIF($W$2:$W$2500,$A373))</f>
      </c>
      <c r="AP373">
        <f>IF($A373="","",SUMIFS($BF$2:$BF$2500,$W$2:$W$2500,$A373))</f>
      </c>
      <c r="AQ373">
        <f>IF($A373="","",SUMIFS($BG$2:$BG$2500,$W$2:$W$2500,$A373))</f>
      </c>
      <c r="AR373">
        <f>IF($A373="","",SUMIFS($BH$2:$BH$2500,$W$2:$W$2500,$A373))</f>
      </c>
      <c r="AS373">
        <f>IF($A373="","",SUMIFS($BI$2:$BI$2500,$W$2:$W$2500,$A373))</f>
      </c>
      <c r="AT373">
        <f>IF($A373="","",SUMIFS($BJ$2:$BJ$2500,$W$2:$W$2500,$A373))</f>
      </c>
      <c r="AU373">
        <f>IF($A373="","",SUMIFS($BK$2:$BK$2500,$W$2:$W$2500,$A373))</f>
      </c>
      <c r="AV373">
        <f>IF($A373="","",SUMIFS($BL$2:$BL$2500,$W$2:$W$2500,$A373))</f>
      </c>
      <c r="AW373">
        <f>IF($A373="","",SUMIFS($BM$2:$BM$2500,$W$2:$W$2500,$A373))</f>
      </c>
      <c r="AX373">
        <f>IF($A373="","",SUMIFS($BN$2:$BN$2500,$W$2:$W$2500,$A373))</f>
      </c>
      <c r="AY373">
        <f>IF($A373="","",SUMIFS($BO$2:$BO$2500,$W$2:$W$2500,$A373))</f>
      </c>
      <c r="AZ373">
        <f>IF($A373="","",SUMIFS($BP$2:$BP$2500,$W$2:$W$2500,$A373))</f>
      </c>
      <c r="BA373">
        <f>IF($A373="","",SUMIFS($BQ$2:$BQ$2500,$W$2:$W$2500,$A373))</f>
      </c>
      <c r="BB373">
        <f>IF($A373="","",SUMIFS($BR$2:$BR$2500,$W$2:$W$2500,$A373))</f>
      </c>
      <c r="BC373">
        <f>IF($A373="","",SUMIFS($BS$2:$BS$2500,$W$2:$W$2500,$A373))</f>
      </c>
      <c r="BD373">
        <f>IF($A373="","",SUMIFS($BT$2:$BT$2500,$W$2:$W$2500,$A373))</f>
      </c>
      <c r="BF373">
        <f>IF($Z373="","",INDEX($AO$2:$AO$2000,$Z373))</f>
      </c>
      <c r="BG373">
        <f>IF($Z373="","",INDEX($AP$2:$AP$2000,$Z373))</f>
      </c>
      <c r="BH373">
        <f>IF($Z373="","",INDEX($AQ$2:$AQ$2000,$Z373))</f>
      </c>
      <c r="BI373">
        <f>IF($Z373="","",INDEX($AR$2:$AR$2000,$Z373))</f>
      </c>
      <c r="BJ373">
        <f>IF($Z373="","",INDEX($AS$2:$AS$2000,$Z373))</f>
      </c>
      <c r="BK373">
        <f>IF($Z373="","",INDEX($AT$2:$AT$2000,$Z373))</f>
      </c>
      <c r="BL373">
        <f>IF($Z373="","",INDEX($AU$2:$AU$2000,$Z373))</f>
      </c>
      <c r="BM373">
        <f>IF($Z373="","",INDEX($AV$2:$AV$2000,$Z373))</f>
      </c>
      <c r="BN373">
        <f>IF($Z373="","",INDEX($AW$2:$AW$2000,$Z373))</f>
      </c>
      <c r="BO373">
        <f>IF($Z373="","",INDEX($AX$2:$AX$2000,$Z373))</f>
      </c>
      <c r="BP373">
        <f>IF($Z373="","",INDEX($AY$2:$AY$2000,$Z373))</f>
      </c>
      <c r="BQ373">
        <f>IF($Z373="","",INDEX($AZ$2:$AZ$2000,$Z373))</f>
      </c>
      <c r="BR373">
        <f>IF($Z373="","",INDEX($BA$2:$BA$2000,$Z373))</f>
      </c>
      <c r="BS373">
        <f>IF($Z373="","",INDEX($BB$2:$BB$2000,$Z373))</f>
      </c>
      <c r="BT373">
        <f>IF($Z373="","",INDEX($BC$2:$BC$2000,$Z373))</f>
      </c>
      <c r="BV373">
        <f>IF(OR($A373="",$P373&lt;&gt;"Yes",$AH373="Yes"),"",1+N($AG373))</f>
      </c>
      <c r="BW373">
        <f>IF($A373="","",COUNTIFS($W$2:$W$2500,$A373,$BZ$2:$BZ$2500,"Yes")+COUNTIFS($X$2:$X$2500,$A373,$BY$2:$BY$2500,"Yes"))</f>
      </c>
      <c r="BX373">
        <f>IF(OR($A373="",$P373="Yes"),"",IF(N($BW373)=0,0,1+SUMIFS($CB$2:$CB$2500,$W$2:$W$2500,$A373)+SUMIFS($CA$2:$CA$2500,$X$2:$X$2500,$A373)))</f>
      </c>
      <c r="BY373" t="str">
        <f>IF($Y373="","",INDEX($AH$2:$AH$2000,$Y373)&amp;"")</f>
      </c>
      <c r="BZ373" t="str">
        <f>IF($Z373="","",INDEX($AH$2:$AH$2000,$Z373)&amp;"")</f>
      </c>
      <c r="CA373">
        <f>IF($Y373="","",INDEX($BV$2:$BV$2000,$Y373))</f>
      </c>
      <c r="CB373">
        <f>IF($Z373="","",INDEX($BV$2:$BV$2000,$Z373))</f>
      </c>
    </row>
    <row r="374">
      <c r="A374" t="str">
        <f>IF(TRIM(INDEX(games!$A:$A,ROW()))="","",TRIM(INDEX(games!$A:$A,ROW())))</f>
      </c>
      <c r="B374">
        <f>IF(OR($A374="",INDEX(games!$B:$B,ROW())=""),"",INDEX(games!$B:$B,ROW()))</f>
      </c>
      <c r="C374" t="str">
        <f>IF(OR($A374="",INDEX(games!$C:$C,ROW())=""),"",INDEX(games!$C:$C,ROW()))</f>
      </c>
      <c r="D374">
        <f>IF($A374="","",COUNTIF($W$2:$W$2500,$A374)+COUNTIF($X$2:$X$2500,$A374))</f>
      </c>
      <c r="E374">
        <f>IF($A374="","",IFERROR(MATCH($C374,$R$2:$R$5,0),0))</f>
      </c>
      <c r="F374">
        <f>IF($A374="","",MOD(ROW(),34))</f>
      </c>
      <c r="G374">
        <f>IF($A374="",NA(),IF($C374="Action",$B374,NA()))</f>
      </c>
      <c r="H374">
        <f>IF($A374="",NA(),IF($C374="Action",1+$F374*0.023,NA()))</f>
      </c>
      <c r="I374">
        <f>IF($A374="",NA(),IF($C374="Strategy",$B374,NA()))</f>
      </c>
      <c r="J374">
        <f>IF($A374="",NA(),IF($C374="Strategy",2+$F374*0.023,NA()))</f>
      </c>
      <c r="K374">
        <f>IF($A374="",NA(),IF($C374="Deckbuilder",$B374,NA()))</f>
      </c>
      <c r="L374">
        <f>IF($A374="",NA(),IF($C374="Deckbuilder",3+$F374*0.023,NA()))</f>
      </c>
      <c r="M374">
        <f>IF($A374="",NA(),IF($C374="Traditional",$B374,NA()))</f>
      </c>
      <c r="N374">
        <f>IF($A374="",NA(),IF($C374="Traditional",4+$F374*0.023,NA()))</f>
      </c>
      <c r="O374">
        <f>IF($A374="","",$D374+ROW()/1000000)</f>
      </c>
      <c r="P374" t="str">
        <f>IF(OR($A374="",INDEX(games!$H:$H,ROW())=""),"",INDEX(games!$H:$H,ROW()))</f>
      </c>
      <c r="Q374">
        <f>IF(OR($A374="",$P374&lt;&gt;"Yes"),"",$D374+ROW()/1000000)</f>
      </c>
      <c r="T374">
        <f>IF($Y374="","",INDEX($B$2:$B$2000,$Y374))</f>
      </c>
      <c r="U374">
        <f>IF($Z374="","",INDEX($B$2:$B$2000,$Z374))</f>
      </c>
      <c r="V374">
        <f>IF(OR($T374="",$U374=""),"",$U374-$T374)</f>
      </c>
      <c r="W374" t="str">
        <f>IF(TRIM(INDEX(connections!$A:$A,ROW()))="","",TRIM(INDEX(connections!$A:$A,ROW())))</f>
      </c>
      <c r="X374" t="str">
        <f>IF($W374="","",TRIM(INDEX(connections!$B:$B,ROW())))</f>
      </c>
      <c r="Y374">
        <f>IF($W374="","",IFERROR(MATCH($W374,$A$2:$A$2000,0),""))</f>
      </c>
      <c r="Z374">
        <f>IF($X374="","",IFERROR(MATCH($X374,$A$2:$A$2000,0),""))</f>
      </c>
      <c r="AA374" t="str">
        <f>IF($Y374="","",INDEX($P$2:$P$2000,$Y374))</f>
      </c>
      <c r="AB374" t="str">
        <f>IF($Z374="","",INDEX($P$2:$P$2000,$Z374))</f>
      </c>
      <c r="AC374">
        <f>IF(AND($AA374="Yes",$AB374="Yes"),1,"")</f>
      </c>
      <c r="AD374">
        <f>IF(OR($Y374="",$Z374=""),"",IF(INDEX($C$2:$C$2000,$Y374)=INDEX($C$2:$C$2000,$Z374),0,1))</f>
      </c>
      <c r="AE374">
        <f>IF($AC374&lt;&gt;1,"",IF(AND(INDEX($AG$2:$AG$2000,$Y374)=1,INDEX($AG$2:$AG$2000,$Z374)=1),1,""))</f>
      </c>
      <c r="AG374">
        <f>IF($A374="","",COUNTIFS($W$2:$W$2500,$A374,$AB$2:$AB$2500,"Yes")+COUNTIFS($X$2:$X$2500,$A374,$AA$2:$AA$2500,"Yes"))</f>
      </c>
      <c r="AH374" t="str">
        <f>IF(OR($P374&lt;&gt;"Yes",N($AG374)=0),"",IF(AND($AG374=1,COUNTIFS($W$2:$W$2500,$A374,$AE$2:$AE$2500,1)+COUNTIFS($X$2:$X$2500,$A374,$AE$2:$AE$2500,1)&gt;0),"","Yes"))</f>
      </c>
      <c r="AI374">
        <f>IF($AH374="Yes",$AG374,"")</f>
      </c>
      <c r="AJ374">
        <f>IF($AI374="","",$AI374+ROW()/1000000)</f>
      </c>
      <c r="AK374">
        <f>IF(OR($A374="",$P374="Yes",N($AG374)=0),"",$AG374+ROW()/1000000)</f>
      </c>
      <c r="AL374" t="str">
        <f>IF($A374="","",INDEX(games!$J:$J,ROW())&amp;"")</f>
      </c>
      <c r="AM374">
        <f>IF($A374="","",SUMPRODUCT($AO374:$BD374,'Map Analysis'!$AP$2^{0,1,2,3,4,5,6,7,8,9,10,11,12,13,14,15}))</f>
      </c>
      <c r="AN374">
        <f>IF($A374="","",$AM374+ROW()/10000000)</f>
      </c>
      <c r="AO374">
        <f>IF($A374="","",COUNTIF($W$2:$W$2500,$A374))</f>
      </c>
      <c r="AP374">
        <f>IF($A374="","",SUMIFS($BF$2:$BF$2500,$W$2:$W$2500,$A374))</f>
      </c>
      <c r="AQ374">
        <f>IF($A374="","",SUMIFS($BG$2:$BG$2500,$W$2:$W$2500,$A374))</f>
      </c>
      <c r="AR374">
        <f>IF($A374="","",SUMIFS($BH$2:$BH$2500,$W$2:$W$2500,$A374))</f>
      </c>
      <c r="AS374">
        <f>IF($A374="","",SUMIFS($BI$2:$BI$2500,$W$2:$W$2500,$A374))</f>
      </c>
      <c r="AT374">
        <f>IF($A374="","",SUMIFS($BJ$2:$BJ$2500,$W$2:$W$2500,$A374))</f>
      </c>
      <c r="AU374">
        <f>IF($A374="","",SUMIFS($BK$2:$BK$2500,$W$2:$W$2500,$A374))</f>
      </c>
      <c r="AV374">
        <f>IF($A374="","",SUMIFS($BL$2:$BL$2500,$W$2:$W$2500,$A374))</f>
      </c>
      <c r="AW374">
        <f>IF($A374="","",SUMIFS($BM$2:$BM$2500,$W$2:$W$2500,$A374))</f>
      </c>
      <c r="AX374">
        <f>IF($A374="","",SUMIFS($BN$2:$BN$2500,$W$2:$W$2500,$A374))</f>
      </c>
      <c r="AY374">
        <f>IF($A374="","",SUMIFS($BO$2:$BO$2500,$W$2:$W$2500,$A374))</f>
      </c>
      <c r="AZ374">
        <f>IF($A374="","",SUMIFS($BP$2:$BP$2500,$W$2:$W$2500,$A374))</f>
      </c>
      <c r="BA374">
        <f>IF($A374="","",SUMIFS($BQ$2:$BQ$2500,$W$2:$W$2500,$A374))</f>
      </c>
      <c r="BB374">
        <f>IF($A374="","",SUMIFS($BR$2:$BR$2500,$W$2:$W$2500,$A374))</f>
      </c>
      <c r="BC374">
        <f>IF($A374="","",SUMIFS($BS$2:$BS$2500,$W$2:$W$2500,$A374))</f>
      </c>
      <c r="BD374">
        <f>IF($A374="","",SUMIFS($BT$2:$BT$2500,$W$2:$W$2500,$A374))</f>
      </c>
      <c r="BF374">
        <f>IF($Z374="","",INDEX($AO$2:$AO$2000,$Z374))</f>
      </c>
      <c r="BG374">
        <f>IF($Z374="","",INDEX($AP$2:$AP$2000,$Z374))</f>
      </c>
      <c r="BH374">
        <f>IF($Z374="","",INDEX($AQ$2:$AQ$2000,$Z374))</f>
      </c>
      <c r="BI374">
        <f>IF($Z374="","",INDEX($AR$2:$AR$2000,$Z374))</f>
      </c>
      <c r="BJ374">
        <f>IF($Z374="","",INDEX($AS$2:$AS$2000,$Z374))</f>
      </c>
      <c r="BK374">
        <f>IF($Z374="","",INDEX($AT$2:$AT$2000,$Z374))</f>
      </c>
      <c r="BL374">
        <f>IF($Z374="","",INDEX($AU$2:$AU$2000,$Z374))</f>
      </c>
      <c r="BM374">
        <f>IF($Z374="","",INDEX($AV$2:$AV$2000,$Z374))</f>
      </c>
      <c r="BN374">
        <f>IF($Z374="","",INDEX($AW$2:$AW$2000,$Z374))</f>
      </c>
      <c r="BO374">
        <f>IF($Z374="","",INDEX($AX$2:$AX$2000,$Z374))</f>
      </c>
      <c r="BP374">
        <f>IF($Z374="","",INDEX($AY$2:$AY$2000,$Z374))</f>
      </c>
      <c r="BQ374">
        <f>IF($Z374="","",INDEX($AZ$2:$AZ$2000,$Z374))</f>
      </c>
      <c r="BR374">
        <f>IF($Z374="","",INDEX($BA$2:$BA$2000,$Z374))</f>
      </c>
      <c r="BS374">
        <f>IF($Z374="","",INDEX($BB$2:$BB$2000,$Z374))</f>
      </c>
      <c r="BT374">
        <f>IF($Z374="","",INDEX($BC$2:$BC$2000,$Z374))</f>
      </c>
      <c r="BV374">
        <f>IF(OR($A374="",$P374&lt;&gt;"Yes",$AH374="Yes"),"",1+N($AG374))</f>
      </c>
      <c r="BW374">
        <f>IF($A374="","",COUNTIFS($W$2:$W$2500,$A374,$BZ$2:$BZ$2500,"Yes")+COUNTIFS($X$2:$X$2500,$A374,$BY$2:$BY$2500,"Yes"))</f>
      </c>
      <c r="BX374">
        <f>IF(OR($A374="",$P374="Yes"),"",IF(N($BW374)=0,0,1+SUMIFS($CB$2:$CB$2500,$W$2:$W$2500,$A374)+SUMIFS($CA$2:$CA$2500,$X$2:$X$2500,$A374)))</f>
      </c>
      <c r="BY374" t="str">
        <f>IF($Y374="","",INDEX($AH$2:$AH$2000,$Y374)&amp;"")</f>
      </c>
      <c r="BZ374" t="str">
        <f>IF($Z374="","",INDEX($AH$2:$AH$2000,$Z374)&amp;"")</f>
      </c>
      <c r="CA374">
        <f>IF($Y374="","",INDEX($BV$2:$BV$2000,$Y374))</f>
      </c>
      <c r="CB374">
        <f>IF($Z374="","",INDEX($BV$2:$BV$2000,$Z374))</f>
      </c>
    </row>
    <row r="375">
      <c r="A375" t="str">
        <f>IF(TRIM(INDEX(games!$A:$A,ROW()))="","",TRIM(INDEX(games!$A:$A,ROW())))</f>
      </c>
      <c r="B375">
        <f>IF(OR($A375="",INDEX(games!$B:$B,ROW())=""),"",INDEX(games!$B:$B,ROW()))</f>
      </c>
      <c r="C375" t="str">
        <f>IF(OR($A375="",INDEX(games!$C:$C,ROW())=""),"",INDEX(games!$C:$C,ROW()))</f>
      </c>
      <c r="D375">
        <f>IF($A375="","",COUNTIF($W$2:$W$2500,$A375)+COUNTIF($X$2:$X$2500,$A375))</f>
      </c>
      <c r="E375">
        <f>IF($A375="","",IFERROR(MATCH($C375,$R$2:$R$5,0),0))</f>
      </c>
      <c r="F375">
        <f>IF($A375="","",MOD(ROW(),34))</f>
      </c>
      <c r="G375">
        <f>IF($A375="",NA(),IF($C375="Action",$B375,NA()))</f>
      </c>
      <c r="H375">
        <f>IF($A375="",NA(),IF($C375="Action",1+$F375*0.023,NA()))</f>
      </c>
      <c r="I375">
        <f>IF($A375="",NA(),IF($C375="Strategy",$B375,NA()))</f>
      </c>
      <c r="J375">
        <f>IF($A375="",NA(),IF($C375="Strategy",2+$F375*0.023,NA()))</f>
      </c>
      <c r="K375">
        <f>IF($A375="",NA(),IF($C375="Deckbuilder",$B375,NA()))</f>
      </c>
      <c r="L375">
        <f>IF($A375="",NA(),IF($C375="Deckbuilder",3+$F375*0.023,NA()))</f>
      </c>
      <c r="M375">
        <f>IF($A375="",NA(),IF($C375="Traditional",$B375,NA()))</f>
      </c>
      <c r="N375">
        <f>IF($A375="",NA(),IF($C375="Traditional",4+$F375*0.023,NA()))</f>
      </c>
      <c r="O375">
        <f>IF($A375="","",$D375+ROW()/1000000)</f>
      </c>
      <c r="P375" t="str">
        <f>IF(OR($A375="",INDEX(games!$H:$H,ROW())=""),"",INDEX(games!$H:$H,ROW()))</f>
      </c>
      <c r="Q375">
        <f>IF(OR($A375="",$P375&lt;&gt;"Yes"),"",$D375+ROW()/1000000)</f>
      </c>
      <c r="T375">
        <f>IF($Y375="","",INDEX($B$2:$B$2000,$Y375))</f>
      </c>
      <c r="U375">
        <f>IF($Z375="","",INDEX($B$2:$B$2000,$Z375))</f>
      </c>
      <c r="V375">
        <f>IF(OR($T375="",$U375=""),"",$U375-$T375)</f>
      </c>
      <c r="W375" t="str">
        <f>IF(TRIM(INDEX(connections!$A:$A,ROW()))="","",TRIM(INDEX(connections!$A:$A,ROW())))</f>
      </c>
      <c r="X375" t="str">
        <f>IF($W375="","",TRIM(INDEX(connections!$B:$B,ROW())))</f>
      </c>
      <c r="Y375">
        <f>IF($W375="","",IFERROR(MATCH($W375,$A$2:$A$2000,0),""))</f>
      </c>
      <c r="Z375">
        <f>IF($X375="","",IFERROR(MATCH($X375,$A$2:$A$2000,0),""))</f>
      </c>
      <c r="AA375" t="str">
        <f>IF($Y375="","",INDEX($P$2:$P$2000,$Y375))</f>
      </c>
      <c r="AB375" t="str">
        <f>IF($Z375="","",INDEX($P$2:$P$2000,$Z375))</f>
      </c>
      <c r="AC375">
        <f>IF(AND($AA375="Yes",$AB375="Yes"),1,"")</f>
      </c>
      <c r="AD375">
        <f>IF(OR($Y375="",$Z375=""),"",IF(INDEX($C$2:$C$2000,$Y375)=INDEX($C$2:$C$2000,$Z375),0,1))</f>
      </c>
      <c r="AE375">
        <f>IF($AC375&lt;&gt;1,"",IF(AND(INDEX($AG$2:$AG$2000,$Y375)=1,INDEX($AG$2:$AG$2000,$Z375)=1),1,""))</f>
      </c>
      <c r="AG375">
        <f>IF($A375="","",COUNTIFS($W$2:$W$2500,$A375,$AB$2:$AB$2500,"Yes")+COUNTIFS($X$2:$X$2500,$A375,$AA$2:$AA$2500,"Yes"))</f>
      </c>
      <c r="AH375" t="str">
        <f>IF(OR($P375&lt;&gt;"Yes",N($AG375)=0),"",IF(AND($AG375=1,COUNTIFS($W$2:$W$2500,$A375,$AE$2:$AE$2500,1)+COUNTIFS($X$2:$X$2500,$A375,$AE$2:$AE$2500,1)&gt;0),"","Yes"))</f>
      </c>
      <c r="AI375">
        <f>IF($AH375="Yes",$AG375,"")</f>
      </c>
      <c r="AJ375">
        <f>IF($AI375="","",$AI375+ROW()/1000000)</f>
      </c>
      <c r="AK375">
        <f>IF(OR($A375="",$P375="Yes",N($AG375)=0),"",$AG375+ROW()/1000000)</f>
      </c>
      <c r="AL375" t="str">
        <f>IF($A375="","",INDEX(games!$J:$J,ROW())&amp;"")</f>
      </c>
      <c r="AM375">
        <f>IF($A375="","",SUMPRODUCT($AO375:$BD375,'Map Analysis'!$AP$2^{0,1,2,3,4,5,6,7,8,9,10,11,12,13,14,15}))</f>
      </c>
      <c r="AN375">
        <f>IF($A375="","",$AM375+ROW()/10000000)</f>
      </c>
      <c r="AO375">
        <f>IF($A375="","",COUNTIF($W$2:$W$2500,$A375))</f>
      </c>
      <c r="AP375">
        <f>IF($A375="","",SUMIFS($BF$2:$BF$2500,$W$2:$W$2500,$A375))</f>
      </c>
      <c r="AQ375">
        <f>IF($A375="","",SUMIFS($BG$2:$BG$2500,$W$2:$W$2500,$A375))</f>
      </c>
      <c r="AR375">
        <f>IF($A375="","",SUMIFS($BH$2:$BH$2500,$W$2:$W$2500,$A375))</f>
      </c>
      <c r="AS375">
        <f>IF($A375="","",SUMIFS($BI$2:$BI$2500,$W$2:$W$2500,$A375))</f>
      </c>
      <c r="AT375">
        <f>IF($A375="","",SUMIFS($BJ$2:$BJ$2500,$W$2:$W$2500,$A375))</f>
      </c>
      <c r="AU375">
        <f>IF($A375="","",SUMIFS($BK$2:$BK$2500,$W$2:$W$2500,$A375))</f>
      </c>
      <c r="AV375">
        <f>IF($A375="","",SUMIFS($BL$2:$BL$2500,$W$2:$W$2500,$A375))</f>
      </c>
      <c r="AW375">
        <f>IF($A375="","",SUMIFS($BM$2:$BM$2500,$W$2:$W$2500,$A375))</f>
      </c>
      <c r="AX375">
        <f>IF($A375="","",SUMIFS($BN$2:$BN$2500,$W$2:$W$2500,$A375))</f>
      </c>
      <c r="AY375">
        <f>IF($A375="","",SUMIFS($BO$2:$BO$2500,$W$2:$W$2500,$A375))</f>
      </c>
      <c r="AZ375">
        <f>IF($A375="","",SUMIFS($BP$2:$BP$2500,$W$2:$W$2500,$A375))</f>
      </c>
      <c r="BA375">
        <f>IF($A375="","",SUMIFS($BQ$2:$BQ$2500,$W$2:$W$2500,$A375))</f>
      </c>
      <c r="BB375">
        <f>IF($A375="","",SUMIFS($BR$2:$BR$2500,$W$2:$W$2500,$A375))</f>
      </c>
      <c r="BC375">
        <f>IF($A375="","",SUMIFS($BS$2:$BS$2500,$W$2:$W$2500,$A375))</f>
      </c>
      <c r="BD375">
        <f>IF($A375="","",SUMIFS($BT$2:$BT$2500,$W$2:$W$2500,$A375))</f>
      </c>
      <c r="BF375">
        <f>IF($Z375="","",INDEX($AO$2:$AO$2000,$Z375))</f>
      </c>
      <c r="BG375">
        <f>IF($Z375="","",INDEX($AP$2:$AP$2000,$Z375))</f>
      </c>
      <c r="BH375">
        <f>IF($Z375="","",INDEX($AQ$2:$AQ$2000,$Z375))</f>
      </c>
      <c r="BI375">
        <f>IF($Z375="","",INDEX($AR$2:$AR$2000,$Z375))</f>
      </c>
      <c r="BJ375">
        <f>IF($Z375="","",INDEX($AS$2:$AS$2000,$Z375))</f>
      </c>
      <c r="BK375">
        <f>IF($Z375="","",INDEX($AT$2:$AT$2000,$Z375))</f>
      </c>
      <c r="BL375">
        <f>IF($Z375="","",INDEX($AU$2:$AU$2000,$Z375))</f>
      </c>
      <c r="BM375">
        <f>IF($Z375="","",INDEX($AV$2:$AV$2000,$Z375))</f>
      </c>
      <c r="BN375">
        <f>IF($Z375="","",INDEX($AW$2:$AW$2000,$Z375))</f>
      </c>
      <c r="BO375">
        <f>IF($Z375="","",INDEX($AX$2:$AX$2000,$Z375))</f>
      </c>
      <c r="BP375">
        <f>IF($Z375="","",INDEX($AY$2:$AY$2000,$Z375))</f>
      </c>
      <c r="BQ375">
        <f>IF($Z375="","",INDEX($AZ$2:$AZ$2000,$Z375))</f>
      </c>
      <c r="BR375">
        <f>IF($Z375="","",INDEX($BA$2:$BA$2000,$Z375))</f>
      </c>
      <c r="BS375">
        <f>IF($Z375="","",INDEX($BB$2:$BB$2000,$Z375))</f>
      </c>
      <c r="BT375">
        <f>IF($Z375="","",INDEX($BC$2:$BC$2000,$Z375))</f>
      </c>
      <c r="BV375">
        <f>IF(OR($A375="",$P375&lt;&gt;"Yes",$AH375="Yes"),"",1+N($AG375))</f>
      </c>
      <c r="BW375">
        <f>IF($A375="","",COUNTIFS($W$2:$W$2500,$A375,$BZ$2:$BZ$2500,"Yes")+COUNTIFS($X$2:$X$2500,$A375,$BY$2:$BY$2500,"Yes"))</f>
      </c>
      <c r="BX375">
        <f>IF(OR($A375="",$P375="Yes"),"",IF(N($BW375)=0,0,1+SUMIFS($CB$2:$CB$2500,$W$2:$W$2500,$A375)+SUMIFS($CA$2:$CA$2500,$X$2:$X$2500,$A375)))</f>
      </c>
      <c r="BY375" t="str">
        <f>IF($Y375="","",INDEX($AH$2:$AH$2000,$Y375)&amp;"")</f>
      </c>
      <c r="BZ375" t="str">
        <f>IF($Z375="","",INDEX($AH$2:$AH$2000,$Z375)&amp;"")</f>
      </c>
      <c r="CA375">
        <f>IF($Y375="","",INDEX($BV$2:$BV$2000,$Y375))</f>
      </c>
      <c r="CB375">
        <f>IF($Z375="","",INDEX($BV$2:$BV$2000,$Z375))</f>
      </c>
    </row>
    <row r="376">
      <c r="A376" t="str">
        <f>IF(TRIM(INDEX(games!$A:$A,ROW()))="","",TRIM(INDEX(games!$A:$A,ROW())))</f>
      </c>
      <c r="B376">
        <f>IF(OR($A376="",INDEX(games!$B:$B,ROW())=""),"",INDEX(games!$B:$B,ROW()))</f>
      </c>
      <c r="C376" t="str">
        <f>IF(OR($A376="",INDEX(games!$C:$C,ROW())=""),"",INDEX(games!$C:$C,ROW()))</f>
      </c>
      <c r="D376">
        <f>IF($A376="","",COUNTIF($W$2:$W$2500,$A376)+COUNTIF($X$2:$X$2500,$A376))</f>
      </c>
      <c r="E376">
        <f>IF($A376="","",IFERROR(MATCH($C376,$R$2:$R$5,0),0))</f>
      </c>
      <c r="F376">
        <f>IF($A376="","",MOD(ROW(),34))</f>
      </c>
      <c r="G376">
        <f>IF($A376="",NA(),IF($C376="Action",$B376,NA()))</f>
      </c>
      <c r="H376">
        <f>IF($A376="",NA(),IF($C376="Action",1+$F376*0.023,NA()))</f>
      </c>
      <c r="I376">
        <f>IF($A376="",NA(),IF($C376="Strategy",$B376,NA()))</f>
      </c>
      <c r="J376">
        <f>IF($A376="",NA(),IF($C376="Strategy",2+$F376*0.023,NA()))</f>
      </c>
      <c r="K376">
        <f>IF($A376="",NA(),IF($C376="Deckbuilder",$B376,NA()))</f>
      </c>
      <c r="L376">
        <f>IF($A376="",NA(),IF($C376="Deckbuilder",3+$F376*0.023,NA()))</f>
      </c>
      <c r="M376">
        <f>IF($A376="",NA(),IF($C376="Traditional",$B376,NA()))</f>
      </c>
      <c r="N376">
        <f>IF($A376="",NA(),IF($C376="Traditional",4+$F376*0.023,NA()))</f>
      </c>
      <c r="O376">
        <f>IF($A376="","",$D376+ROW()/1000000)</f>
      </c>
      <c r="P376" t="str">
        <f>IF(OR($A376="",INDEX(games!$H:$H,ROW())=""),"",INDEX(games!$H:$H,ROW()))</f>
      </c>
      <c r="Q376">
        <f>IF(OR($A376="",$P376&lt;&gt;"Yes"),"",$D376+ROW()/1000000)</f>
      </c>
      <c r="T376">
        <f>IF($Y376="","",INDEX($B$2:$B$2000,$Y376))</f>
      </c>
      <c r="U376">
        <f>IF($Z376="","",INDEX($B$2:$B$2000,$Z376))</f>
      </c>
      <c r="V376">
        <f>IF(OR($T376="",$U376=""),"",$U376-$T376)</f>
      </c>
      <c r="W376" t="str">
        <f>IF(TRIM(INDEX(connections!$A:$A,ROW()))="","",TRIM(INDEX(connections!$A:$A,ROW())))</f>
      </c>
      <c r="X376" t="str">
        <f>IF($W376="","",TRIM(INDEX(connections!$B:$B,ROW())))</f>
      </c>
      <c r="Y376">
        <f>IF($W376="","",IFERROR(MATCH($W376,$A$2:$A$2000,0),""))</f>
      </c>
      <c r="Z376">
        <f>IF($X376="","",IFERROR(MATCH($X376,$A$2:$A$2000,0),""))</f>
      </c>
      <c r="AA376" t="str">
        <f>IF($Y376="","",INDEX($P$2:$P$2000,$Y376))</f>
      </c>
      <c r="AB376" t="str">
        <f>IF($Z376="","",INDEX($P$2:$P$2000,$Z376))</f>
      </c>
      <c r="AC376">
        <f>IF(AND($AA376="Yes",$AB376="Yes"),1,"")</f>
      </c>
      <c r="AD376">
        <f>IF(OR($Y376="",$Z376=""),"",IF(INDEX($C$2:$C$2000,$Y376)=INDEX($C$2:$C$2000,$Z376),0,1))</f>
      </c>
      <c r="AE376">
        <f>IF($AC376&lt;&gt;1,"",IF(AND(INDEX($AG$2:$AG$2000,$Y376)=1,INDEX($AG$2:$AG$2000,$Z376)=1),1,""))</f>
      </c>
      <c r="AG376">
        <f>IF($A376="","",COUNTIFS($W$2:$W$2500,$A376,$AB$2:$AB$2500,"Yes")+COUNTIFS($X$2:$X$2500,$A376,$AA$2:$AA$2500,"Yes"))</f>
      </c>
      <c r="AH376" t="str">
        <f>IF(OR($P376&lt;&gt;"Yes",N($AG376)=0),"",IF(AND($AG376=1,COUNTIFS($W$2:$W$2500,$A376,$AE$2:$AE$2500,1)+COUNTIFS($X$2:$X$2500,$A376,$AE$2:$AE$2500,1)&gt;0),"","Yes"))</f>
      </c>
      <c r="AI376">
        <f>IF($AH376="Yes",$AG376,"")</f>
      </c>
      <c r="AJ376">
        <f>IF($AI376="","",$AI376+ROW()/1000000)</f>
      </c>
      <c r="AK376">
        <f>IF(OR($A376="",$P376="Yes",N($AG376)=0),"",$AG376+ROW()/1000000)</f>
      </c>
      <c r="AL376" t="str">
        <f>IF($A376="","",INDEX(games!$J:$J,ROW())&amp;"")</f>
      </c>
      <c r="AM376">
        <f>IF($A376="","",SUMPRODUCT($AO376:$BD376,'Map Analysis'!$AP$2^{0,1,2,3,4,5,6,7,8,9,10,11,12,13,14,15}))</f>
      </c>
      <c r="AN376">
        <f>IF($A376="","",$AM376+ROW()/10000000)</f>
      </c>
      <c r="AO376">
        <f>IF($A376="","",COUNTIF($W$2:$W$2500,$A376))</f>
      </c>
      <c r="AP376">
        <f>IF($A376="","",SUMIFS($BF$2:$BF$2500,$W$2:$W$2500,$A376))</f>
      </c>
      <c r="AQ376">
        <f>IF($A376="","",SUMIFS($BG$2:$BG$2500,$W$2:$W$2500,$A376))</f>
      </c>
      <c r="AR376">
        <f>IF($A376="","",SUMIFS($BH$2:$BH$2500,$W$2:$W$2500,$A376))</f>
      </c>
      <c r="AS376">
        <f>IF($A376="","",SUMIFS($BI$2:$BI$2500,$W$2:$W$2500,$A376))</f>
      </c>
      <c r="AT376">
        <f>IF($A376="","",SUMIFS($BJ$2:$BJ$2500,$W$2:$W$2500,$A376))</f>
      </c>
      <c r="AU376">
        <f>IF($A376="","",SUMIFS($BK$2:$BK$2500,$W$2:$W$2500,$A376))</f>
      </c>
      <c r="AV376">
        <f>IF($A376="","",SUMIFS($BL$2:$BL$2500,$W$2:$W$2500,$A376))</f>
      </c>
      <c r="AW376">
        <f>IF($A376="","",SUMIFS($BM$2:$BM$2500,$W$2:$W$2500,$A376))</f>
      </c>
      <c r="AX376">
        <f>IF($A376="","",SUMIFS($BN$2:$BN$2500,$W$2:$W$2500,$A376))</f>
      </c>
      <c r="AY376">
        <f>IF($A376="","",SUMIFS($BO$2:$BO$2500,$W$2:$W$2500,$A376))</f>
      </c>
      <c r="AZ376">
        <f>IF($A376="","",SUMIFS($BP$2:$BP$2500,$W$2:$W$2500,$A376))</f>
      </c>
      <c r="BA376">
        <f>IF($A376="","",SUMIFS($BQ$2:$BQ$2500,$W$2:$W$2500,$A376))</f>
      </c>
      <c r="BB376">
        <f>IF($A376="","",SUMIFS($BR$2:$BR$2500,$W$2:$W$2500,$A376))</f>
      </c>
      <c r="BC376">
        <f>IF($A376="","",SUMIFS($BS$2:$BS$2500,$W$2:$W$2500,$A376))</f>
      </c>
      <c r="BD376">
        <f>IF($A376="","",SUMIFS($BT$2:$BT$2500,$W$2:$W$2500,$A376))</f>
      </c>
      <c r="BF376">
        <f>IF($Z376="","",INDEX($AO$2:$AO$2000,$Z376))</f>
      </c>
      <c r="BG376">
        <f>IF($Z376="","",INDEX($AP$2:$AP$2000,$Z376))</f>
      </c>
      <c r="BH376">
        <f>IF($Z376="","",INDEX($AQ$2:$AQ$2000,$Z376))</f>
      </c>
      <c r="BI376">
        <f>IF($Z376="","",INDEX($AR$2:$AR$2000,$Z376))</f>
      </c>
      <c r="BJ376">
        <f>IF($Z376="","",INDEX($AS$2:$AS$2000,$Z376))</f>
      </c>
      <c r="BK376">
        <f>IF($Z376="","",INDEX($AT$2:$AT$2000,$Z376))</f>
      </c>
      <c r="BL376">
        <f>IF($Z376="","",INDEX($AU$2:$AU$2000,$Z376))</f>
      </c>
      <c r="BM376">
        <f>IF($Z376="","",INDEX($AV$2:$AV$2000,$Z376))</f>
      </c>
      <c r="BN376">
        <f>IF($Z376="","",INDEX($AW$2:$AW$2000,$Z376))</f>
      </c>
      <c r="BO376">
        <f>IF($Z376="","",INDEX($AX$2:$AX$2000,$Z376))</f>
      </c>
      <c r="BP376">
        <f>IF($Z376="","",INDEX($AY$2:$AY$2000,$Z376))</f>
      </c>
      <c r="BQ376">
        <f>IF($Z376="","",INDEX($AZ$2:$AZ$2000,$Z376))</f>
      </c>
      <c r="BR376">
        <f>IF($Z376="","",INDEX($BA$2:$BA$2000,$Z376))</f>
      </c>
      <c r="BS376">
        <f>IF($Z376="","",INDEX($BB$2:$BB$2000,$Z376))</f>
      </c>
      <c r="BT376">
        <f>IF($Z376="","",INDEX($BC$2:$BC$2000,$Z376))</f>
      </c>
      <c r="BV376">
        <f>IF(OR($A376="",$P376&lt;&gt;"Yes",$AH376="Yes"),"",1+N($AG376))</f>
      </c>
      <c r="BW376">
        <f>IF($A376="","",COUNTIFS($W$2:$W$2500,$A376,$BZ$2:$BZ$2500,"Yes")+COUNTIFS($X$2:$X$2500,$A376,$BY$2:$BY$2500,"Yes"))</f>
      </c>
      <c r="BX376">
        <f>IF(OR($A376="",$P376="Yes"),"",IF(N($BW376)=0,0,1+SUMIFS($CB$2:$CB$2500,$W$2:$W$2500,$A376)+SUMIFS($CA$2:$CA$2500,$X$2:$X$2500,$A376)))</f>
      </c>
      <c r="BY376" t="str">
        <f>IF($Y376="","",INDEX($AH$2:$AH$2000,$Y376)&amp;"")</f>
      </c>
      <c r="BZ376" t="str">
        <f>IF($Z376="","",INDEX($AH$2:$AH$2000,$Z376)&amp;"")</f>
      </c>
      <c r="CA376">
        <f>IF($Y376="","",INDEX($BV$2:$BV$2000,$Y376))</f>
      </c>
      <c r="CB376">
        <f>IF($Z376="","",INDEX($BV$2:$BV$2000,$Z376))</f>
      </c>
    </row>
    <row r="377">
      <c r="A377" t="str">
        <f>IF(TRIM(INDEX(games!$A:$A,ROW()))="","",TRIM(INDEX(games!$A:$A,ROW())))</f>
      </c>
      <c r="B377">
        <f>IF(OR($A377="",INDEX(games!$B:$B,ROW())=""),"",INDEX(games!$B:$B,ROW()))</f>
      </c>
      <c r="C377" t="str">
        <f>IF(OR($A377="",INDEX(games!$C:$C,ROW())=""),"",INDEX(games!$C:$C,ROW()))</f>
      </c>
      <c r="D377">
        <f>IF($A377="","",COUNTIF($W$2:$W$2500,$A377)+COUNTIF($X$2:$X$2500,$A377))</f>
      </c>
      <c r="E377">
        <f>IF($A377="","",IFERROR(MATCH($C377,$R$2:$R$5,0),0))</f>
      </c>
      <c r="F377">
        <f>IF($A377="","",MOD(ROW(),34))</f>
      </c>
      <c r="G377">
        <f>IF($A377="",NA(),IF($C377="Action",$B377,NA()))</f>
      </c>
      <c r="H377">
        <f>IF($A377="",NA(),IF($C377="Action",1+$F377*0.023,NA()))</f>
      </c>
      <c r="I377">
        <f>IF($A377="",NA(),IF($C377="Strategy",$B377,NA()))</f>
      </c>
      <c r="J377">
        <f>IF($A377="",NA(),IF($C377="Strategy",2+$F377*0.023,NA()))</f>
      </c>
      <c r="K377">
        <f>IF($A377="",NA(),IF($C377="Deckbuilder",$B377,NA()))</f>
      </c>
      <c r="L377">
        <f>IF($A377="",NA(),IF($C377="Deckbuilder",3+$F377*0.023,NA()))</f>
      </c>
      <c r="M377">
        <f>IF($A377="",NA(),IF($C377="Traditional",$B377,NA()))</f>
      </c>
      <c r="N377">
        <f>IF($A377="",NA(),IF($C377="Traditional",4+$F377*0.023,NA()))</f>
      </c>
      <c r="O377">
        <f>IF($A377="","",$D377+ROW()/1000000)</f>
      </c>
      <c r="P377" t="str">
        <f>IF(OR($A377="",INDEX(games!$H:$H,ROW())=""),"",INDEX(games!$H:$H,ROW()))</f>
      </c>
      <c r="Q377">
        <f>IF(OR($A377="",$P377&lt;&gt;"Yes"),"",$D377+ROW()/1000000)</f>
      </c>
      <c r="T377">
        <f>IF($Y377="","",INDEX($B$2:$B$2000,$Y377))</f>
      </c>
      <c r="U377">
        <f>IF($Z377="","",INDEX($B$2:$B$2000,$Z377))</f>
      </c>
      <c r="V377">
        <f>IF(OR($T377="",$U377=""),"",$U377-$T377)</f>
      </c>
      <c r="W377" t="str">
        <f>IF(TRIM(INDEX(connections!$A:$A,ROW()))="","",TRIM(INDEX(connections!$A:$A,ROW())))</f>
      </c>
      <c r="X377" t="str">
        <f>IF($W377="","",TRIM(INDEX(connections!$B:$B,ROW())))</f>
      </c>
      <c r="Y377">
        <f>IF($W377="","",IFERROR(MATCH($W377,$A$2:$A$2000,0),""))</f>
      </c>
      <c r="Z377">
        <f>IF($X377="","",IFERROR(MATCH($X377,$A$2:$A$2000,0),""))</f>
      </c>
      <c r="AA377" t="str">
        <f>IF($Y377="","",INDEX($P$2:$P$2000,$Y377))</f>
      </c>
      <c r="AB377" t="str">
        <f>IF($Z377="","",INDEX($P$2:$P$2000,$Z377))</f>
      </c>
      <c r="AC377">
        <f>IF(AND($AA377="Yes",$AB377="Yes"),1,"")</f>
      </c>
      <c r="AD377">
        <f>IF(OR($Y377="",$Z377=""),"",IF(INDEX($C$2:$C$2000,$Y377)=INDEX($C$2:$C$2000,$Z377),0,1))</f>
      </c>
      <c r="AE377">
        <f>IF($AC377&lt;&gt;1,"",IF(AND(INDEX($AG$2:$AG$2000,$Y377)=1,INDEX($AG$2:$AG$2000,$Z377)=1),1,""))</f>
      </c>
      <c r="AG377">
        <f>IF($A377="","",COUNTIFS($W$2:$W$2500,$A377,$AB$2:$AB$2500,"Yes")+COUNTIFS($X$2:$X$2500,$A377,$AA$2:$AA$2500,"Yes"))</f>
      </c>
      <c r="AH377" t="str">
        <f>IF(OR($P377&lt;&gt;"Yes",N($AG377)=0),"",IF(AND($AG377=1,COUNTIFS($W$2:$W$2500,$A377,$AE$2:$AE$2500,1)+COUNTIFS($X$2:$X$2500,$A377,$AE$2:$AE$2500,1)&gt;0),"","Yes"))</f>
      </c>
      <c r="AI377">
        <f>IF($AH377="Yes",$AG377,"")</f>
      </c>
      <c r="AJ377">
        <f>IF($AI377="","",$AI377+ROW()/1000000)</f>
      </c>
      <c r="AK377">
        <f>IF(OR($A377="",$P377="Yes",N($AG377)=0),"",$AG377+ROW()/1000000)</f>
      </c>
      <c r="AL377" t="str">
        <f>IF($A377="","",INDEX(games!$J:$J,ROW())&amp;"")</f>
      </c>
      <c r="AM377">
        <f>IF($A377="","",SUMPRODUCT($AO377:$BD377,'Map Analysis'!$AP$2^{0,1,2,3,4,5,6,7,8,9,10,11,12,13,14,15}))</f>
      </c>
      <c r="AN377">
        <f>IF($A377="","",$AM377+ROW()/10000000)</f>
      </c>
      <c r="AO377">
        <f>IF($A377="","",COUNTIF($W$2:$W$2500,$A377))</f>
      </c>
      <c r="AP377">
        <f>IF($A377="","",SUMIFS($BF$2:$BF$2500,$W$2:$W$2500,$A377))</f>
      </c>
      <c r="AQ377">
        <f>IF($A377="","",SUMIFS($BG$2:$BG$2500,$W$2:$W$2500,$A377))</f>
      </c>
      <c r="AR377">
        <f>IF($A377="","",SUMIFS($BH$2:$BH$2500,$W$2:$W$2500,$A377))</f>
      </c>
      <c r="AS377">
        <f>IF($A377="","",SUMIFS($BI$2:$BI$2500,$W$2:$W$2500,$A377))</f>
      </c>
      <c r="AT377">
        <f>IF($A377="","",SUMIFS($BJ$2:$BJ$2500,$W$2:$W$2500,$A377))</f>
      </c>
      <c r="AU377">
        <f>IF($A377="","",SUMIFS($BK$2:$BK$2500,$W$2:$W$2500,$A377))</f>
      </c>
      <c r="AV377">
        <f>IF($A377="","",SUMIFS($BL$2:$BL$2500,$W$2:$W$2500,$A377))</f>
      </c>
      <c r="AW377">
        <f>IF($A377="","",SUMIFS($BM$2:$BM$2500,$W$2:$W$2500,$A377))</f>
      </c>
      <c r="AX377">
        <f>IF($A377="","",SUMIFS($BN$2:$BN$2500,$W$2:$W$2500,$A377))</f>
      </c>
      <c r="AY377">
        <f>IF($A377="","",SUMIFS($BO$2:$BO$2500,$W$2:$W$2500,$A377))</f>
      </c>
      <c r="AZ377">
        <f>IF($A377="","",SUMIFS($BP$2:$BP$2500,$W$2:$W$2500,$A377))</f>
      </c>
      <c r="BA377">
        <f>IF($A377="","",SUMIFS($BQ$2:$BQ$2500,$W$2:$W$2500,$A377))</f>
      </c>
      <c r="BB377">
        <f>IF($A377="","",SUMIFS($BR$2:$BR$2500,$W$2:$W$2500,$A377))</f>
      </c>
      <c r="BC377">
        <f>IF($A377="","",SUMIFS($BS$2:$BS$2500,$W$2:$W$2500,$A377))</f>
      </c>
      <c r="BD377">
        <f>IF($A377="","",SUMIFS($BT$2:$BT$2500,$W$2:$W$2500,$A377))</f>
      </c>
      <c r="BF377">
        <f>IF($Z377="","",INDEX($AO$2:$AO$2000,$Z377))</f>
      </c>
      <c r="BG377">
        <f>IF($Z377="","",INDEX($AP$2:$AP$2000,$Z377))</f>
      </c>
      <c r="BH377">
        <f>IF($Z377="","",INDEX($AQ$2:$AQ$2000,$Z377))</f>
      </c>
      <c r="BI377">
        <f>IF($Z377="","",INDEX($AR$2:$AR$2000,$Z377))</f>
      </c>
      <c r="BJ377">
        <f>IF($Z377="","",INDEX($AS$2:$AS$2000,$Z377))</f>
      </c>
      <c r="BK377">
        <f>IF($Z377="","",INDEX($AT$2:$AT$2000,$Z377))</f>
      </c>
      <c r="BL377">
        <f>IF($Z377="","",INDEX($AU$2:$AU$2000,$Z377))</f>
      </c>
      <c r="BM377">
        <f>IF($Z377="","",INDEX($AV$2:$AV$2000,$Z377))</f>
      </c>
      <c r="BN377">
        <f>IF($Z377="","",INDEX($AW$2:$AW$2000,$Z377))</f>
      </c>
      <c r="BO377">
        <f>IF($Z377="","",INDEX($AX$2:$AX$2000,$Z377))</f>
      </c>
      <c r="BP377">
        <f>IF($Z377="","",INDEX($AY$2:$AY$2000,$Z377))</f>
      </c>
      <c r="BQ377">
        <f>IF($Z377="","",INDEX($AZ$2:$AZ$2000,$Z377))</f>
      </c>
      <c r="BR377">
        <f>IF($Z377="","",INDEX($BA$2:$BA$2000,$Z377))</f>
      </c>
      <c r="BS377">
        <f>IF($Z377="","",INDEX($BB$2:$BB$2000,$Z377))</f>
      </c>
      <c r="BT377">
        <f>IF($Z377="","",INDEX($BC$2:$BC$2000,$Z377))</f>
      </c>
      <c r="BV377">
        <f>IF(OR($A377="",$P377&lt;&gt;"Yes",$AH377="Yes"),"",1+N($AG377))</f>
      </c>
      <c r="BW377">
        <f>IF($A377="","",COUNTIFS($W$2:$W$2500,$A377,$BZ$2:$BZ$2500,"Yes")+COUNTIFS($X$2:$X$2500,$A377,$BY$2:$BY$2500,"Yes"))</f>
      </c>
      <c r="BX377">
        <f>IF(OR($A377="",$P377="Yes"),"",IF(N($BW377)=0,0,1+SUMIFS($CB$2:$CB$2500,$W$2:$W$2500,$A377)+SUMIFS($CA$2:$CA$2500,$X$2:$X$2500,$A377)))</f>
      </c>
      <c r="BY377" t="str">
        <f>IF($Y377="","",INDEX($AH$2:$AH$2000,$Y377)&amp;"")</f>
      </c>
      <c r="BZ377" t="str">
        <f>IF($Z377="","",INDEX($AH$2:$AH$2000,$Z377)&amp;"")</f>
      </c>
      <c r="CA377">
        <f>IF($Y377="","",INDEX($BV$2:$BV$2000,$Y377))</f>
      </c>
      <c r="CB377">
        <f>IF($Z377="","",INDEX($BV$2:$BV$2000,$Z377))</f>
      </c>
    </row>
    <row r="378">
      <c r="A378" t="str">
        <f>IF(TRIM(INDEX(games!$A:$A,ROW()))="","",TRIM(INDEX(games!$A:$A,ROW())))</f>
      </c>
      <c r="B378">
        <f>IF(OR($A378="",INDEX(games!$B:$B,ROW())=""),"",INDEX(games!$B:$B,ROW()))</f>
      </c>
      <c r="C378" t="str">
        <f>IF(OR($A378="",INDEX(games!$C:$C,ROW())=""),"",INDEX(games!$C:$C,ROW()))</f>
      </c>
      <c r="D378">
        <f>IF($A378="","",COUNTIF($W$2:$W$2500,$A378)+COUNTIF($X$2:$X$2500,$A378))</f>
      </c>
      <c r="E378">
        <f>IF($A378="","",IFERROR(MATCH($C378,$R$2:$R$5,0),0))</f>
      </c>
      <c r="F378">
        <f>IF($A378="","",MOD(ROW(),34))</f>
      </c>
      <c r="G378">
        <f>IF($A378="",NA(),IF($C378="Action",$B378,NA()))</f>
      </c>
      <c r="H378">
        <f>IF($A378="",NA(),IF($C378="Action",1+$F378*0.023,NA()))</f>
      </c>
      <c r="I378">
        <f>IF($A378="",NA(),IF($C378="Strategy",$B378,NA()))</f>
      </c>
      <c r="J378">
        <f>IF($A378="",NA(),IF($C378="Strategy",2+$F378*0.023,NA()))</f>
      </c>
      <c r="K378">
        <f>IF($A378="",NA(),IF($C378="Deckbuilder",$B378,NA()))</f>
      </c>
      <c r="L378">
        <f>IF($A378="",NA(),IF($C378="Deckbuilder",3+$F378*0.023,NA()))</f>
      </c>
      <c r="M378">
        <f>IF($A378="",NA(),IF($C378="Traditional",$B378,NA()))</f>
      </c>
      <c r="N378">
        <f>IF($A378="",NA(),IF($C378="Traditional",4+$F378*0.023,NA()))</f>
      </c>
      <c r="O378">
        <f>IF($A378="","",$D378+ROW()/1000000)</f>
      </c>
      <c r="P378" t="str">
        <f>IF(OR($A378="",INDEX(games!$H:$H,ROW())=""),"",INDEX(games!$H:$H,ROW()))</f>
      </c>
      <c r="Q378">
        <f>IF(OR($A378="",$P378&lt;&gt;"Yes"),"",$D378+ROW()/1000000)</f>
      </c>
      <c r="T378">
        <f>IF($Y378="","",INDEX($B$2:$B$2000,$Y378))</f>
      </c>
      <c r="U378">
        <f>IF($Z378="","",INDEX($B$2:$B$2000,$Z378))</f>
      </c>
      <c r="V378">
        <f>IF(OR($T378="",$U378=""),"",$U378-$T378)</f>
      </c>
      <c r="W378" t="str">
        <f>IF(TRIM(INDEX(connections!$A:$A,ROW()))="","",TRIM(INDEX(connections!$A:$A,ROW())))</f>
      </c>
      <c r="X378" t="str">
        <f>IF($W378="","",TRIM(INDEX(connections!$B:$B,ROW())))</f>
      </c>
      <c r="Y378">
        <f>IF($W378="","",IFERROR(MATCH($W378,$A$2:$A$2000,0),""))</f>
      </c>
      <c r="Z378">
        <f>IF($X378="","",IFERROR(MATCH($X378,$A$2:$A$2000,0),""))</f>
      </c>
      <c r="AA378" t="str">
        <f>IF($Y378="","",INDEX($P$2:$P$2000,$Y378))</f>
      </c>
      <c r="AB378" t="str">
        <f>IF($Z378="","",INDEX($P$2:$P$2000,$Z378))</f>
      </c>
      <c r="AC378">
        <f>IF(AND($AA378="Yes",$AB378="Yes"),1,"")</f>
      </c>
      <c r="AD378">
        <f>IF(OR($Y378="",$Z378=""),"",IF(INDEX($C$2:$C$2000,$Y378)=INDEX($C$2:$C$2000,$Z378),0,1))</f>
      </c>
      <c r="AE378">
        <f>IF($AC378&lt;&gt;1,"",IF(AND(INDEX($AG$2:$AG$2000,$Y378)=1,INDEX($AG$2:$AG$2000,$Z378)=1),1,""))</f>
      </c>
      <c r="AG378">
        <f>IF($A378="","",COUNTIFS($W$2:$W$2500,$A378,$AB$2:$AB$2500,"Yes")+COUNTIFS($X$2:$X$2500,$A378,$AA$2:$AA$2500,"Yes"))</f>
      </c>
      <c r="AH378" t="str">
        <f>IF(OR($P378&lt;&gt;"Yes",N($AG378)=0),"",IF(AND($AG378=1,COUNTIFS($W$2:$W$2500,$A378,$AE$2:$AE$2500,1)+COUNTIFS($X$2:$X$2500,$A378,$AE$2:$AE$2500,1)&gt;0),"","Yes"))</f>
      </c>
      <c r="AI378">
        <f>IF($AH378="Yes",$AG378,"")</f>
      </c>
      <c r="AJ378">
        <f>IF($AI378="","",$AI378+ROW()/1000000)</f>
      </c>
      <c r="AK378">
        <f>IF(OR($A378="",$P378="Yes",N($AG378)=0),"",$AG378+ROW()/1000000)</f>
      </c>
      <c r="AL378" t="str">
        <f>IF($A378="","",INDEX(games!$J:$J,ROW())&amp;"")</f>
      </c>
      <c r="AM378">
        <f>IF($A378="","",SUMPRODUCT($AO378:$BD378,'Map Analysis'!$AP$2^{0,1,2,3,4,5,6,7,8,9,10,11,12,13,14,15}))</f>
      </c>
      <c r="AN378">
        <f>IF($A378="","",$AM378+ROW()/10000000)</f>
      </c>
      <c r="AO378">
        <f>IF($A378="","",COUNTIF($W$2:$W$2500,$A378))</f>
      </c>
      <c r="AP378">
        <f>IF($A378="","",SUMIFS($BF$2:$BF$2500,$W$2:$W$2500,$A378))</f>
      </c>
      <c r="AQ378">
        <f>IF($A378="","",SUMIFS($BG$2:$BG$2500,$W$2:$W$2500,$A378))</f>
      </c>
      <c r="AR378">
        <f>IF($A378="","",SUMIFS($BH$2:$BH$2500,$W$2:$W$2500,$A378))</f>
      </c>
      <c r="AS378">
        <f>IF($A378="","",SUMIFS($BI$2:$BI$2500,$W$2:$W$2500,$A378))</f>
      </c>
      <c r="AT378">
        <f>IF($A378="","",SUMIFS($BJ$2:$BJ$2500,$W$2:$W$2500,$A378))</f>
      </c>
      <c r="AU378">
        <f>IF($A378="","",SUMIFS($BK$2:$BK$2500,$W$2:$W$2500,$A378))</f>
      </c>
      <c r="AV378">
        <f>IF($A378="","",SUMIFS($BL$2:$BL$2500,$W$2:$W$2500,$A378))</f>
      </c>
      <c r="AW378">
        <f>IF($A378="","",SUMIFS($BM$2:$BM$2500,$W$2:$W$2500,$A378))</f>
      </c>
      <c r="AX378">
        <f>IF($A378="","",SUMIFS($BN$2:$BN$2500,$W$2:$W$2500,$A378))</f>
      </c>
      <c r="AY378">
        <f>IF($A378="","",SUMIFS($BO$2:$BO$2500,$W$2:$W$2500,$A378))</f>
      </c>
      <c r="AZ378">
        <f>IF($A378="","",SUMIFS($BP$2:$BP$2500,$W$2:$W$2500,$A378))</f>
      </c>
      <c r="BA378">
        <f>IF($A378="","",SUMIFS($BQ$2:$BQ$2500,$W$2:$W$2500,$A378))</f>
      </c>
      <c r="BB378">
        <f>IF($A378="","",SUMIFS($BR$2:$BR$2500,$W$2:$W$2500,$A378))</f>
      </c>
      <c r="BC378">
        <f>IF($A378="","",SUMIFS($BS$2:$BS$2500,$W$2:$W$2500,$A378))</f>
      </c>
      <c r="BD378">
        <f>IF($A378="","",SUMIFS($BT$2:$BT$2500,$W$2:$W$2500,$A378))</f>
      </c>
      <c r="BF378">
        <f>IF($Z378="","",INDEX($AO$2:$AO$2000,$Z378))</f>
      </c>
      <c r="BG378">
        <f>IF($Z378="","",INDEX($AP$2:$AP$2000,$Z378))</f>
      </c>
      <c r="BH378">
        <f>IF($Z378="","",INDEX($AQ$2:$AQ$2000,$Z378))</f>
      </c>
      <c r="BI378">
        <f>IF($Z378="","",INDEX($AR$2:$AR$2000,$Z378))</f>
      </c>
      <c r="BJ378">
        <f>IF($Z378="","",INDEX($AS$2:$AS$2000,$Z378))</f>
      </c>
      <c r="BK378">
        <f>IF($Z378="","",INDEX($AT$2:$AT$2000,$Z378))</f>
      </c>
      <c r="BL378">
        <f>IF($Z378="","",INDEX($AU$2:$AU$2000,$Z378))</f>
      </c>
      <c r="BM378">
        <f>IF($Z378="","",INDEX($AV$2:$AV$2000,$Z378))</f>
      </c>
      <c r="BN378">
        <f>IF($Z378="","",INDEX($AW$2:$AW$2000,$Z378))</f>
      </c>
      <c r="BO378">
        <f>IF($Z378="","",INDEX($AX$2:$AX$2000,$Z378))</f>
      </c>
      <c r="BP378">
        <f>IF($Z378="","",INDEX($AY$2:$AY$2000,$Z378))</f>
      </c>
      <c r="BQ378">
        <f>IF($Z378="","",INDEX($AZ$2:$AZ$2000,$Z378))</f>
      </c>
      <c r="BR378">
        <f>IF($Z378="","",INDEX($BA$2:$BA$2000,$Z378))</f>
      </c>
      <c r="BS378">
        <f>IF($Z378="","",INDEX($BB$2:$BB$2000,$Z378))</f>
      </c>
      <c r="BT378">
        <f>IF($Z378="","",INDEX($BC$2:$BC$2000,$Z378))</f>
      </c>
      <c r="BV378">
        <f>IF(OR($A378="",$P378&lt;&gt;"Yes",$AH378="Yes"),"",1+N($AG378))</f>
      </c>
      <c r="BW378">
        <f>IF($A378="","",COUNTIFS($W$2:$W$2500,$A378,$BZ$2:$BZ$2500,"Yes")+COUNTIFS($X$2:$X$2500,$A378,$BY$2:$BY$2500,"Yes"))</f>
      </c>
      <c r="BX378">
        <f>IF(OR($A378="",$P378="Yes"),"",IF(N($BW378)=0,0,1+SUMIFS($CB$2:$CB$2500,$W$2:$W$2500,$A378)+SUMIFS($CA$2:$CA$2500,$X$2:$X$2500,$A378)))</f>
      </c>
      <c r="BY378" t="str">
        <f>IF($Y378="","",INDEX($AH$2:$AH$2000,$Y378)&amp;"")</f>
      </c>
      <c r="BZ378" t="str">
        <f>IF($Z378="","",INDEX($AH$2:$AH$2000,$Z378)&amp;"")</f>
      </c>
      <c r="CA378">
        <f>IF($Y378="","",INDEX($BV$2:$BV$2000,$Y378))</f>
      </c>
      <c r="CB378">
        <f>IF($Z378="","",INDEX($BV$2:$BV$2000,$Z378))</f>
      </c>
    </row>
    <row r="379">
      <c r="A379" t="str">
        <f>IF(TRIM(INDEX(games!$A:$A,ROW()))="","",TRIM(INDEX(games!$A:$A,ROW())))</f>
      </c>
      <c r="B379">
        <f>IF(OR($A379="",INDEX(games!$B:$B,ROW())=""),"",INDEX(games!$B:$B,ROW()))</f>
      </c>
      <c r="C379" t="str">
        <f>IF(OR($A379="",INDEX(games!$C:$C,ROW())=""),"",INDEX(games!$C:$C,ROW()))</f>
      </c>
      <c r="D379">
        <f>IF($A379="","",COUNTIF($W$2:$W$2500,$A379)+COUNTIF($X$2:$X$2500,$A379))</f>
      </c>
      <c r="E379">
        <f>IF($A379="","",IFERROR(MATCH($C379,$R$2:$R$5,0),0))</f>
      </c>
      <c r="F379">
        <f>IF($A379="","",MOD(ROW(),34))</f>
      </c>
      <c r="G379">
        <f>IF($A379="",NA(),IF($C379="Action",$B379,NA()))</f>
      </c>
      <c r="H379">
        <f>IF($A379="",NA(),IF($C379="Action",1+$F379*0.023,NA()))</f>
      </c>
      <c r="I379">
        <f>IF($A379="",NA(),IF($C379="Strategy",$B379,NA()))</f>
      </c>
      <c r="J379">
        <f>IF($A379="",NA(),IF($C379="Strategy",2+$F379*0.023,NA()))</f>
      </c>
      <c r="K379">
        <f>IF($A379="",NA(),IF($C379="Deckbuilder",$B379,NA()))</f>
      </c>
      <c r="L379">
        <f>IF($A379="",NA(),IF($C379="Deckbuilder",3+$F379*0.023,NA()))</f>
      </c>
      <c r="M379">
        <f>IF($A379="",NA(),IF($C379="Traditional",$B379,NA()))</f>
      </c>
      <c r="N379">
        <f>IF($A379="",NA(),IF($C379="Traditional",4+$F379*0.023,NA()))</f>
      </c>
      <c r="O379">
        <f>IF($A379="","",$D379+ROW()/1000000)</f>
      </c>
      <c r="P379" t="str">
        <f>IF(OR($A379="",INDEX(games!$H:$H,ROW())=""),"",INDEX(games!$H:$H,ROW()))</f>
      </c>
      <c r="Q379">
        <f>IF(OR($A379="",$P379&lt;&gt;"Yes"),"",$D379+ROW()/1000000)</f>
      </c>
      <c r="T379">
        <f>IF($Y379="","",INDEX($B$2:$B$2000,$Y379))</f>
      </c>
      <c r="U379">
        <f>IF($Z379="","",INDEX($B$2:$B$2000,$Z379))</f>
      </c>
      <c r="V379">
        <f>IF(OR($T379="",$U379=""),"",$U379-$T379)</f>
      </c>
      <c r="W379" t="str">
        <f>IF(TRIM(INDEX(connections!$A:$A,ROW()))="","",TRIM(INDEX(connections!$A:$A,ROW())))</f>
      </c>
      <c r="X379" t="str">
        <f>IF($W379="","",TRIM(INDEX(connections!$B:$B,ROW())))</f>
      </c>
      <c r="Y379">
        <f>IF($W379="","",IFERROR(MATCH($W379,$A$2:$A$2000,0),""))</f>
      </c>
      <c r="Z379">
        <f>IF($X379="","",IFERROR(MATCH($X379,$A$2:$A$2000,0),""))</f>
      </c>
      <c r="AA379" t="str">
        <f>IF($Y379="","",INDEX($P$2:$P$2000,$Y379))</f>
      </c>
      <c r="AB379" t="str">
        <f>IF($Z379="","",INDEX($P$2:$P$2000,$Z379))</f>
      </c>
      <c r="AC379">
        <f>IF(AND($AA379="Yes",$AB379="Yes"),1,"")</f>
      </c>
      <c r="AD379">
        <f>IF(OR($Y379="",$Z379=""),"",IF(INDEX($C$2:$C$2000,$Y379)=INDEX($C$2:$C$2000,$Z379),0,1))</f>
      </c>
      <c r="AE379">
        <f>IF($AC379&lt;&gt;1,"",IF(AND(INDEX($AG$2:$AG$2000,$Y379)=1,INDEX($AG$2:$AG$2000,$Z379)=1),1,""))</f>
      </c>
      <c r="AG379">
        <f>IF($A379="","",COUNTIFS($W$2:$W$2500,$A379,$AB$2:$AB$2500,"Yes")+COUNTIFS($X$2:$X$2500,$A379,$AA$2:$AA$2500,"Yes"))</f>
      </c>
      <c r="AH379" t="str">
        <f>IF(OR($P379&lt;&gt;"Yes",N($AG379)=0),"",IF(AND($AG379=1,COUNTIFS($W$2:$W$2500,$A379,$AE$2:$AE$2500,1)+COUNTIFS($X$2:$X$2500,$A379,$AE$2:$AE$2500,1)&gt;0),"","Yes"))</f>
      </c>
      <c r="AI379">
        <f>IF($AH379="Yes",$AG379,"")</f>
      </c>
      <c r="AJ379">
        <f>IF($AI379="","",$AI379+ROW()/1000000)</f>
      </c>
      <c r="AK379">
        <f>IF(OR($A379="",$P379="Yes",N($AG379)=0),"",$AG379+ROW()/1000000)</f>
      </c>
      <c r="AL379" t="str">
        <f>IF($A379="","",INDEX(games!$J:$J,ROW())&amp;"")</f>
      </c>
      <c r="AM379">
        <f>IF($A379="","",SUMPRODUCT($AO379:$BD379,'Map Analysis'!$AP$2^{0,1,2,3,4,5,6,7,8,9,10,11,12,13,14,15}))</f>
      </c>
      <c r="AN379">
        <f>IF($A379="","",$AM379+ROW()/10000000)</f>
      </c>
      <c r="AO379">
        <f>IF($A379="","",COUNTIF($W$2:$W$2500,$A379))</f>
      </c>
      <c r="AP379">
        <f>IF($A379="","",SUMIFS($BF$2:$BF$2500,$W$2:$W$2500,$A379))</f>
      </c>
      <c r="AQ379">
        <f>IF($A379="","",SUMIFS($BG$2:$BG$2500,$W$2:$W$2500,$A379))</f>
      </c>
      <c r="AR379">
        <f>IF($A379="","",SUMIFS($BH$2:$BH$2500,$W$2:$W$2500,$A379))</f>
      </c>
      <c r="AS379">
        <f>IF($A379="","",SUMIFS($BI$2:$BI$2500,$W$2:$W$2500,$A379))</f>
      </c>
      <c r="AT379">
        <f>IF($A379="","",SUMIFS($BJ$2:$BJ$2500,$W$2:$W$2500,$A379))</f>
      </c>
      <c r="AU379">
        <f>IF($A379="","",SUMIFS($BK$2:$BK$2500,$W$2:$W$2500,$A379))</f>
      </c>
      <c r="AV379">
        <f>IF($A379="","",SUMIFS($BL$2:$BL$2500,$W$2:$W$2500,$A379))</f>
      </c>
      <c r="AW379">
        <f>IF($A379="","",SUMIFS($BM$2:$BM$2500,$W$2:$W$2500,$A379))</f>
      </c>
      <c r="AX379">
        <f>IF($A379="","",SUMIFS($BN$2:$BN$2500,$W$2:$W$2500,$A379))</f>
      </c>
      <c r="AY379">
        <f>IF($A379="","",SUMIFS($BO$2:$BO$2500,$W$2:$W$2500,$A379))</f>
      </c>
      <c r="AZ379">
        <f>IF($A379="","",SUMIFS($BP$2:$BP$2500,$W$2:$W$2500,$A379))</f>
      </c>
      <c r="BA379">
        <f>IF($A379="","",SUMIFS($BQ$2:$BQ$2500,$W$2:$W$2500,$A379))</f>
      </c>
      <c r="BB379">
        <f>IF($A379="","",SUMIFS($BR$2:$BR$2500,$W$2:$W$2500,$A379))</f>
      </c>
      <c r="BC379">
        <f>IF($A379="","",SUMIFS($BS$2:$BS$2500,$W$2:$W$2500,$A379))</f>
      </c>
      <c r="BD379">
        <f>IF($A379="","",SUMIFS($BT$2:$BT$2500,$W$2:$W$2500,$A379))</f>
      </c>
      <c r="BF379">
        <f>IF($Z379="","",INDEX($AO$2:$AO$2000,$Z379))</f>
      </c>
      <c r="BG379">
        <f>IF($Z379="","",INDEX($AP$2:$AP$2000,$Z379))</f>
      </c>
      <c r="BH379">
        <f>IF($Z379="","",INDEX($AQ$2:$AQ$2000,$Z379))</f>
      </c>
      <c r="BI379">
        <f>IF($Z379="","",INDEX($AR$2:$AR$2000,$Z379))</f>
      </c>
      <c r="BJ379">
        <f>IF($Z379="","",INDEX($AS$2:$AS$2000,$Z379))</f>
      </c>
      <c r="BK379">
        <f>IF($Z379="","",INDEX($AT$2:$AT$2000,$Z379))</f>
      </c>
      <c r="BL379">
        <f>IF($Z379="","",INDEX($AU$2:$AU$2000,$Z379))</f>
      </c>
      <c r="BM379">
        <f>IF($Z379="","",INDEX($AV$2:$AV$2000,$Z379))</f>
      </c>
      <c r="BN379">
        <f>IF($Z379="","",INDEX($AW$2:$AW$2000,$Z379))</f>
      </c>
      <c r="BO379">
        <f>IF($Z379="","",INDEX($AX$2:$AX$2000,$Z379))</f>
      </c>
      <c r="BP379">
        <f>IF($Z379="","",INDEX($AY$2:$AY$2000,$Z379))</f>
      </c>
      <c r="BQ379">
        <f>IF($Z379="","",INDEX($AZ$2:$AZ$2000,$Z379))</f>
      </c>
      <c r="BR379">
        <f>IF($Z379="","",INDEX($BA$2:$BA$2000,$Z379))</f>
      </c>
      <c r="BS379">
        <f>IF($Z379="","",INDEX($BB$2:$BB$2000,$Z379))</f>
      </c>
      <c r="BT379">
        <f>IF($Z379="","",INDEX($BC$2:$BC$2000,$Z379))</f>
      </c>
      <c r="BV379">
        <f>IF(OR($A379="",$P379&lt;&gt;"Yes",$AH379="Yes"),"",1+N($AG379))</f>
      </c>
      <c r="BW379">
        <f>IF($A379="","",COUNTIFS($W$2:$W$2500,$A379,$BZ$2:$BZ$2500,"Yes")+COUNTIFS($X$2:$X$2500,$A379,$BY$2:$BY$2500,"Yes"))</f>
      </c>
      <c r="BX379">
        <f>IF(OR($A379="",$P379="Yes"),"",IF(N($BW379)=0,0,1+SUMIFS($CB$2:$CB$2500,$W$2:$W$2500,$A379)+SUMIFS($CA$2:$CA$2500,$X$2:$X$2500,$A379)))</f>
      </c>
      <c r="BY379" t="str">
        <f>IF($Y379="","",INDEX($AH$2:$AH$2000,$Y379)&amp;"")</f>
      </c>
      <c r="BZ379" t="str">
        <f>IF($Z379="","",INDEX($AH$2:$AH$2000,$Z379)&amp;"")</f>
      </c>
      <c r="CA379">
        <f>IF($Y379="","",INDEX($BV$2:$BV$2000,$Y379))</f>
      </c>
      <c r="CB379">
        <f>IF($Z379="","",INDEX($BV$2:$BV$2000,$Z379))</f>
      </c>
    </row>
    <row r="380">
      <c r="A380" t="str">
        <f>IF(TRIM(INDEX(games!$A:$A,ROW()))="","",TRIM(INDEX(games!$A:$A,ROW())))</f>
      </c>
      <c r="B380">
        <f>IF(OR($A380="",INDEX(games!$B:$B,ROW())=""),"",INDEX(games!$B:$B,ROW()))</f>
      </c>
      <c r="C380" t="str">
        <f>IF(OR($A380="",INDEX(games!$C:$C,ROW())=""),"",INDEX(games!$C:$C,ROW()))</f>
      </c>
      <c r="D380">
        <f>IF($A380="","",COUNTIF($W$2:$W$2500,$A380)+COUNTIF($X$2:$X$2500,$A380))</f>
      </c>
      <c r="E380">
        <f>IF($A380="","",IFERROR(MATCH($C380,$R$2:$R$5,0),0))</f>
      </c>
      <c r="F380">
        <f>IF($A380="","",MOD(ROW(),34))</f>
      </c>
      <c r="G380">
        <f>IF($A380="",NA(),IF($C380="Action",$B380,NA()))</f>
      </c>
      <c r="H380">
        <f>IF($A380="",NA(),IF($C380="Action",1+$F380*0.023,NA()))</f>
      </c>
      <c r="I380">
        <f>IF($A380="",NA(),IF($C380="Strategy",$B380,NA()))</f>
      </c>
      <c r="J380">
        <f>IF($A380="",NA(),IF($C380="Strategy",2+$F380*0.023,NA()))</f>
      </c>
      <c r="K380">
        <f>IF($A380="",NA(),IF($C380="Deckbuilder",$B380,NA()))</f>
      </c>
      <c r="L380">
        <f>IF($A380="",NA(),IF($C380="Deckbuilder",3+$F380*0.023,NA()))</f>
      </c>
      <c r="M380">
        <f>IF($A380="",NA(),IF($C380="Traditional",$B380,NA()))</f>
      </c>
      <c r="N380">
        <f>IF($A380="",NA(),IF($C380="Traditional",4+$F380*0.023,NA()))</f>
      </c>
      <c r="O380">
        <f>IF($A380="","",$D380+ROW()/1000000)</f>
      </c>
      <c r="P380" t="str">
        <f>IF(OR($A380="",INDEX(games!$H:$H,ROW())=""),"",INDEX(games!$H:$H,ROW()))</f>
      </c>
      <c r="Q380">
        <f>IF(OR($A380="",$P380&lt;&gt;"Yes"),"",$D380+ROW()/1000000)</f>
      </c>
      <c r="T380">
        <f>IF($Y380="","",INDEX($B$2:$B$2000,$Y380))</f>
      </c>
      <c r="U380">
        <f>IF($Z380="","",INDEX($B$2:$B$2000,$Z380))</f>
      </c>
      <c r="V380">
        <f>IF(OR($T380="",$U380=""),"",$U380-$T380)</f>
      </c>
      <c r="W380" t="str">
        <f>IF(TRIM(INDEX(connections!$A:$A,ROW()))="","",TRIM(INDEX(connections!$A:$A,ROW())))</f>
      </c>
      <c r="X380" t="str">
        <f>IF($W380="","",TRIM(INDEX(connections!$B:$B,ROW())))</f>
      </c>
      <c r="Y380">
        <f>IF($W380="","",IFERROR(MATCH($W380,$A$2:$A$2000,0),""))</f>
      </c>
      <c r="Z380">
        <f>IF($X380="","",IFERROR(MATCH($X380,$A$2:$A$2000,0),""))</f>
      </c>
      <c r="AA380" t="str">
        <f>IF($Y380="","",INDEX($P$2:$P$2000,$Y380))</f>
      </c>
      <c r="AB380" t="str">
        <f>IF($Z380="","",INDEX($P$2:$P$2000,$Z380))</f>
      </c>
      <c r="AC380">
        <f>IF(AND($AA380="Yes",$AB380="Yes"),1,"")</f>
      </c>
      <c r="AD380">
        <f>IF(OR($Y380="",$Z380=""),"",IF(INDEX($C$2:$C$2000,$Y380)=INDEX($C$2:$C$2000,$Z380),0,1))</f>
      </c>
      <c r="AE380">
        <f>IF($AC380&lt;&gt;1,"",IF(AND(INDEX($AG$2:$AG$2000,$Y380)=1,INDEX($AG$2:$AG$2000,$Z380)=1),1,""))</f>
      </c>
      <c r="AG380">
        <f>IF($A380="","",COUNTIFS($W$2:$W$2500,$A380,$AB$2:$AB$2500,"Yes")+COUNTIFS($X$2:$X$2500,$A380,$AA$2:$AA$2500,"Yes"))</f>
      </c>
      <c r="AH380" t="str">
        <f>IF(OR($P380&lt;&gt;"Yes",N($AG380)=0),"",IF(AND($AG380=1,COUNTIFS($W$2:$W$2500,$A380,$AE$2:$AE$2500,1)+COUNTIFS($X$2:$X$2500,$A380,$AE$2:$AE$2500,1)&gt;0),"","Yes"))</f>
      </c>
      <c r="AI380">
        <f>IF($AH380="Yes",$AG380,"")</f>
      </c>
      <c r="AJ380">
        <f>IF($AI380="","",$AI380+ROW()/1000000)</f>
      </c>
      <c r="AK380">
        <f>IF(OR($A380="",$P380="Yes",N($AG380)=0),"",$AG380+ROW()/1000000)</f>
      </c>
      <c r="AL380" t="str">
        <f>IF($A380="","",INDEX(games!$J:$J,ROW())&amp;"")</f>
      </c>
      <c r="AM380">
        <f>IF($A380="","",SUMPRODUCT($AO380:$BD380,'Map Analysis'!$AP$2^{0,1,2,3,4,5,6,7,8,9,10,11,12,13,14,15}))</f>
      </c>
      <c r="AN380">
        <f>IF($A380="","",$AM380+ROW()/10000000)</f>
      </c>
      <c r="AO380">
        <f>IF($A380="","",COUNTIF($W$2:$W$2500,$A380))</f>
      </c>
      <c r="AP380">
        <f>IF($A380="","",SUMIFS($BF$2:$BF$2500,$W$2:$W$2500,$A380))</f>
      </c>
      <c r="AQ380">
        <f>IF($A380="","",SUMIFS($BG$2:$BG$2500,$W$2:$W$2500,$A380))</f>
      </c>
      <c r="AR380">
        <f>IF($A380="","",SUMIFS($BH$2:$BH$2500,$W$2:$W$2500,$A380))</f>
      </c>
      <c r="AS380">
        <f>IF($A380="","",SUMIFS($BI$2:$BI$2500,$W$2:$W$2500,$A380))</f>
      </c>
      <c r="AT380">
        <f>IF($A380="","",SUMIFS($BJ$2:$BJ$2500,$W$2:$W$2500,$A380))</f>
      </c>
      <c r="AU380">
        <f>IF($A380="","",SUMIFS($BK$2:$BK$2500,$W$2:$W$2500,$A380))</f>
      </c>
      <c r="AV380">
        <f>IF($A380="","",SUMIFS($BL$2:$BL$2500,$W$2:$W$2500,$A380))</f>
      </c>
      <c r="AW380">
        <f>IF($A380="","",SUMIFS($BM$2:$BM$2500,$W$2:$W$2500,$A380))</f>
      </c>
      <c r="AX380">
        <f>IF($A380="","",SUMIFS($BN$2:$BN$2500,$W$2:$W$2500,$A380))</f>
      </c>
      <c r="AY380">
        <f>IF($A380="","",SUMIFS($BO$2:$BO$2500,$W$2:$W$2500,$A380))</f>
      </c>
      <c r="AZ380">
        <f>IF($A380="","",SUMIFS($BP$2:$BP$2500,$W$2:$W$2500,$A380))</f>
      </c>
      <c r="BA380">
        <f>IF($A380="","",SUMIFS($BQ$2:$BQ$2500,$W$2:$W$2500,$A380))</f>
      </c>
      <c r="BB380">
        <f>IF($A380="","",SUMIFS($BR$2:$BR$2500,$W$2:$W$2500,$A380))</f>
      </c>
      <c r="BC380">
        <f>IF($A380="","",SUMIFS($BS$2:$BS$2500,$W$2:$W$2500,$A380))</f>
      </c>
      <c r="BD380">
        <f>IF($A380="","",SUMIFS($BT$2:$BT$2500,$W$2:$W$2500,$A380))</f>
      </c>
      <c r="BF380">
        <f>IF($Z380="","",INDEX($AO$2:$AO$2000,$Z380))</f>
      </c>
      <c r="BG380">
        <f>IF($Z380="","",INDEX($AP$2:$AP$2000,$Z380))</f>
      </c>
      <c r="BH380">
        <f>IF($Z380="","",INDEX($AQ$2:$AQ$2000,$Z380))</f>
      </c>
      <c r="BI380">
        <f>IF($Z380="","",INDEX($AR$2:$AR$2000,$Z380))</f>
      </c>
      <c r="BJ380">
        <f>IF($Z380="","",INDEX($AS$2:$AS$2000,$Z380))</f>
      </c>
      <c r="BK380">
        <f>IF($Z380="","",INDEX($AT$2:$AT$2000,$Z380))</f>
      </c>
      <c r="BL380">
        <f>IF($Z380="","",INDEX($AU$2:$AU$2000,$Z380))</f>
      </c>
      <c r="BM380">
        <f>IF($Z380="","",INDEX($AV$2:$AV$2000,$Z380))</f>
      </c>
      <c r="BN380">
        <f>IF($Z380="","",INDEX($AW$2:$AW$2000,$Z380))</f>
      </c>
      <c r="BO380">
        <f>IF($Z380="","",INDEX($AX$2:$AX$2000,$Z380))</f>
      </c>
      <c r="BP380">
        <f>IF($Z380="","",INDEX($AY$2:$AY$2000,$Z380))</f>
      </c>
      <c r="BQ380">
        <f>IF($Z380="","",INDEX($AZ$2:$AZ$2000,$Z380))</f>
      </c>
      <c r="BR380">
        <f>IF($Z380="","",INDEX($BA$2:$BA$2000,$Z380))</f>
      </c>
      <c r="BS380">
        <f>IF($Z380="","",INDEX($BB$2:$BB$2000,$Z380))</f>
      </c>
      <c r="BT380">
        <f>IF($Z380="","",INDEX($BC$2:$BC$2000,$Z380))</f>
      </c>
      <c r="BV380">
        <f>IF(OR($A380="",$P380&lt;&gt;"Yes",$AH380="Yes"),"",1+N($AG380))</f>
      </c>
      <c r="BW380">
        <f>IF($A380="","",COUNTIFS($W$2:$W$2500,$A380,$BZ$2:$BZ$2500,"Yes")+COUNTIFS($X$2:$X$2500,$A380,$BY$2:$BY$2500,"Yes"))</f>
      </c>
      <c r="BX380">
        <f>IF(OR($A380="",$P380="Yes"),"",IF(N($BW380)=0,0,1+SUMIFS($CB$2:$CB$2500,$W$2:$W$2500,$A380)+SUMIFS($CA$2:$CA$2500,$X$2:$X$2500,$A380)))</f>
      </c>
      <c r="BY380" t="str">
        <f>IF($Y380="","",INDEX($AH$2:$AH$2000,$Y380)&amp;"")</f>
      </c>
      <c r="BZ380" t="str">
        <f>IF($Z380="","",INDEX($AH$2:$AH$2000,$Z380)&amp;"")</f>
      </c>
      <c r="CA380">
        <f>IF($Y380="","",INDEX($BV$2:$BV$2000,$Y380))</f>
      </c>
      <c r="CB380">
        <f>IF($Z380="","",INDEX($BV$2:$BV$2000,$Z380))</f>
      </c>
    </row>
    <row r="381">
      <c r="A381" t="str">
        <f>IF(TRIM(INDEX(games!$A:$A,ROW()))="","",TRIM(INDEX(games!$A:$A,ROW())))</f>
      </c>
      <c r="B381">
        <f>IF(OR($A381="",INDEX(games!$B:$B,ROW())=""),"",INDEX(games!$B:$B,ROW()))</f>
      </c>
      <c r="C381" t="str">
        <f>IF(OR($A381="",INDEX(games!$C:$C,ROW())=""),"",INDEX(games!$C:$C,ROW()))</f>
      </c>
      <c r="D381">
        <f>IF($A381="","",COUNTIF($W$2:$W$2500,$A381)+COUNTIF($X$2:$X$2500,$A381))</f>
      </c>
      <c r="E381">
        <f>IF($A381="","",IFERROR(MATCH($C381,$R$2:$R$5,0),0))</f>
      </c>
      <c r="F381">
        <f>IF($A381="","",MOD(ROW(),34))</f>
      </c>
      <c r="G381">
        <f>IF($A381="",NA(),IF($C381="Action",$B381,NA()))</f>
      </c>
      <c r="H381">
        <f>IF($A381="",NA(),IF($C381="Action",1+$F381*0.023,NA()))</f>
      </c>
      <c r="I381">
        <f>IF($A381="",NA(),IF($C381="Strategy",$B381,NA()))</f>
      </c>
      <c r="J381">
        <f>IF($A381="",NA(),IF($C381="Strategy",2+$F381*0.023,NA()))</f>
      </c>
      <c r="K381">
        <f>IF($A381="",NA(),IF($C381="Deckbuilder",$B381,NA()))</f>
      </c>
      <c r="L381">
        <f>IF($A381="",NA(),IF($C381="Deckbuilder",3+$F381*0.023,NA()))</f>
      </c>
      <c r="M381">
        <f>IF($A381="",NA(),IF($C381="Traditional",$B381,NA()))</f>
      </c>
      <c r="N381">
        <f>IF($A381="",NA(),IF($C381="Traditional",4+$F381*0.023,NA()))</f>
      </c>
      <c r="O381">
        <f>IF($A381="","",$D381+ROW()/1000000)</f>
      </c>
      <c r="P381" t="str">
        <f>IF(OR($A381="",INDEX(games!$H:$H,ROW())=""),"",INDEX(games!$H:$H,ROW()))</f>
      </c>
      <c r="Q381">
        <f>IF(OR($A381="",$P381&lt;&gt;"Yes"),"",$D381+ROW()/1000000)</f>
      </c>
      <c r="T381">
        <f>IF($Y381="","",INDEX($B$2:$B$2000,$Y381))</f>
      </c>
      <c r="U381">
        <f>IF($Z381="","",INDEX($B$2:$B$2000,$Z381))</f>
      </c>
      <c r="V381">
        <f>IF(OR($T381="",$U381=""),"",$U381-$T381)</f>
      </c>
      <c r="W381" t="str">
        <f>IF(TRIM(INDEX(connections!$A:$A,ROW()))="","",TRIM(INDEX(connections!$A:$A,ROW())))</f>
      </c>
      <c r="X381" t="str">
        <f>IF($W381="","",TRIM(INDEX(connections!$B:$B,ROW())))</f>
      </c>
      <c r="Y381">
        <f>IF($W381="","",IFERROR(MATCH($W381,$A$2:$A$2000,0),""))</f>
      </c>
      <c r="Z381">
        <f>IF($X381="","",IFERROR(MATCH($X381,$A$2:$A$2000,0),""))</f>
      </c>
      <c r="AA381" t="str">
        <f>IF($Y381="","",INDEX($P$2:$P$2000,$Y381))</f>
      </c>
      <c r="AB381" t="str">
        <f>IF($Z381="","",INDEX($P$2:$P$2000,$Z381))</f>
      </c>
      <c r="AC381">
        <f>IF(AND($AA381="Yes",$AB381="Yes"),1,"")</f>
      </c>
      <c r="AD381">
        <f>IF(OR($Y381="",$Z381=""),"",IF(INDEX($C$2:$C$2000,$Y381)=INDEX($C$2:$C$2000,$Z381),0,1))</f>
      </c>
      <c r="AE381">
        <f>IF($AC381&lt;&gt;1,"",IF(AND(INDEX($AG$2:$AG$2000,$Y381)=1,INDEX($AG$2:$AG$2000,$Z381)=1),1,""))</f>
      </c>
      <c r="AG381">
        <f>IF($A381="","",COUNTIFS($W$2:$W$2500,$A381,$AB$2:$AB$2500,"Yes")+COUNTIFS($X$2:$X$2500,$A381,$AA$2:$AA$2500,"Yes"))</f>
      </c>
      <c r="AH381" t="str">
        <f>IF(OR($P381&lt;&gt;"Yes",N($AG381)=0),"",IF(AND($AG381=1,COUNTIFS($W$2:$W$2500,$A381,$AE$2:$AE$2500,1)+COUNTIFS($X$2:$X$2500,$A381,$AE$2:$AE$2500,1)&gt;0),"","Yes"))</f>
      </c>
      <c r="AI381">
        <f>IF($AH381="Yes",$AG381,"")</f>
      </c>
      <c r="AJ381">
        <f>IF($AI381="","",$AI381+ROW()/1000000)</f>
      </c>
      <c r="AK381">
        <f>IF(OR($A381="",$P381="Yes",N($AG381)=0),"",$AG381+ROW()/1000000)</f>
      </c>
      <c r="AL381" t="str">
        <f>IF($A381="","",INDEX(games!$J:$J,ROW())&amp;"")</f>
      </c>
      <c r="AM381">
        <f>IF($A381="","",SUMPRODUCT($AO381:$BD381,'Map Analysis'!$AP$2^{0,1,2,3,4,5,6,7,8,9,10,11,12,13,14,15}))</f>
      </c>
      <c r="AN381">
        <f>IF($A381="","",$AM381+ROW()/10000000)</f>
      </c>
      <c r="AO381">
        <f>IF($A381="","",COUNTIF($W$2:$W$2500,$A381))</f>
      </c>
      <c r="AP381">
        <f>IF($A381="","",SUMIFS($BF$2:$BF$2500,$W$2:$W$2500,$A381))</f>
      </c>
      <c r="AQ381">
        <f>IF($A381="","",SUMIFS($BG$2:$BG$2500,$W$2:$W$2500,$A381))</f>
      </c>
      <c r="AR381">
        <f>IF($A381="","",SUMIFS($BH$2:$BH$2500,$W$2:$W$2500,$A381))</f>
      </c>
      <c r="AS381">
        <f>IF($A381="","",SUMIFS($BI$2:$BI$2500,$W$2:$W$2500,$A381))</f>
      </c>
      <c r="AT381">
        <f>IF($A381="","",SUMIFS($BJ$2:$BJ$2500,$W$2:$W$2500,$A381))</f>
      </c>
      <c r="AU381">
        <f>IF($A381="","",SUMIFS($BK$2:$BK$2500,$W$2:$W$2500,$A381))</f>
      </c>
      <c r="AV381">
        <f>IF($A381="","",SUMIFS($BL$2:$BL$2500,$W$2:$W$2500,$A381))</f>
      </c>
      <c r="AW381">
        <f>IF($A381="","",SUMIFS($BM$2:$BM$2500,$W$2:$W$2500,$A381))</f>
      </c>
      <c r="AX381">
        <f>IF($A381="","",SUMIFS($BN$2:$BN$2500,$W$2:$W$2500,$A381))</f>
      </c>
      <c r="AY381">
        <f>IF($A381="","",SUMIFS($BO$2:$BO$2500,$W$2:$W$2500,$A381))</f>
      </c>
      <c r="AZ381">
        <f>IF($A381="","",SUMIFS($BP$2:$BP$2500,$W$2:$W$2500,$A381))</f>
      </c>
      <c r="BA381">
        <f>IF($A381="","",SUMIFS($BQ$2:$BQ$2500,$W$2:$W$2500,$A381))</f>
      </c>
      <c r="BB381">
        <f>IF($A381="","",SUMIFS($BR$2:$BR$2500,$W$2:$W$2500,$A381))</f>
      </c>
      <c r="BC381">
        <f>IF($A381="","",SUMIFS($BS$2:$BS$2500,$W$2:$W$2500,$A381))</f>
      </c>
      <c r="BD381">
        <f>IF($A381="","",SUMIFS($BT$2:$BT$2500,$W$2:$W$2500,$A381))</f>
      </c>
      <c r="BF381">
        <f>IF($Z381="","",INDEX($AO$2:$AO$2000,$Z381))</f>
      </c>
      <c r="BG381">
        <f>IF($Z381="","",INDEX($AP$2:$AP$2000,$Z381))</f>
      </c>
      <c r="BH381">
        <f>IF($Z381="","",INDEX($AQ$2:$AQ$2000,$Z381))</f>
      </c>
      <c r="BI381">
        <f>IF($Z381="","",INDEX($AR$2:$AR$2000,$Z381))</f>
      </c>
      <c r="BJ381">
        <f>IF($Z381="","",INDEX($AS$2:$AS$2000,$Z381))</f>
      </c>
      <c r="BK381">
        <f>IF($Z381="","",INDEX($AT$2:$AT$2000,$Z381))</f>
      </c>
      <c r="BL381">
        <f>IF($Z381="","",INDEX($AU$2:$AU$2000,$Z381))</f>
      </c>
      <c r="BM381">
        <f>IF($Z381="","",INDEX($AV$2:$AV$2000,$Z381))</f>
      </c>
      <c r="BN381">
        <f>IF($Z381="","",INDEX($AW$2:$AW$2000,$Z381))</f>
      </c>
      <c r="BO381">
        <f>IF($Z381="","",INDEX($AX$2:$AX$2000,$Z381))</f>
      </c>
      <c r="BP381">
        <f>IF($Z381="","",INDEX($AY$2:$AY$2000,$Z381))</f>
      </c>
      <c r="BQ381">
        <f>IF($Z381="","",INDEX($AZ$2:$AZ$2000,$Z381))</f>
      </c>
      <c r="BR381">
        <f>IF($Z381="","",INDEX($BA$2:$BA$2000,$Z381))</f>
      </c>
      <c r="BS381">
        <f>IF($Z381="","",INDEX($BB$2:$BB$2000,$Z381))</f>
      </c>
      <c r="BT381">
        <f>IF($Z381="","",INDEX($BC$2:$BC$2000,$Z381))</f>
      </c>
      <c r="BV381">
        <f>IF(OR($A381="",$P381&lt;&gt;"Yes",$AH381="Yes"),"",1+N($AG381))</f>
      </c>
      <c r="BW381">
        <f>IF($A381="","",COUNTIFS($W$2:$W$2500,$A381,$BZ$2:$BZ$2500,"Yes")+COUNTIFS($X$2:$X$2500,$A381,$BY$2:$BY$2500,"Yes"))</f>
      </c>
      <c r="BX381">
        <f>IF(OR($A381="",$P381="Yes"),"",IF(N($BW381)=0,0,1+SUMIFS($CB$2:$CB$2500,$W$2:$W$2500,$A381)+SUMIFS($CA$2:$CA$2500,$X$2:$X$2500,$A381)))</f>
      </c>
      <c r="BY381" t="str">
        <f>IF($Y381="","",INDEX($AH$2:$AH$2000,$Y381)&amp;"")</f>
      </c>
      <c r="BZ381" t="str">
        <f>IF($Z381="","",INDEX($AH$2:$AH$2000,$Z381)&amp;"")</f>
      </c>
      <c r="CA381">
        <f>IF($Y381="","",INDEX($BV$2:$BV$2000,$Y381))</f>
      </c>
      <c r="CB381">
        <f>IF($Z381="","",INDEX($BV$2:$BV$2000,$Z381))</f>
      </c>
    </row>
    <row r="382">
      <c r="A382" t="str">
        <f>IF(TRIM(INDEX(games!$A:$A,ROW()))="","",TRIM(INDEX(games!$A:$A,ROW())))</f>
      </c>
      <c r="B382">
        <f>IF(OR($A382="",INDEX(games!$B:$B,ROW())=""),"",INDEX(games!$B:$B,ROW()))</f>
      </c>
      <c r="C382" t="str">
        <f>IF(OR($A382="",INDEX(games!$C:$C,ROW())=""),"",INDEX(games!$C:$C,ROW()))</f>
      </c>
      <c r="D382">
        <f>IF($A382="","",COUNTIF($W$2:$W$2500,$A382)+COUNTIF($X$2:$X$2500,$A382))</f>
      </c>
      <c r="E382">
        <f>IF($A382="","",IFERROR(MATCH($C382,$R$2:$R$5,0),0))</f>
      </c>
      <c r="F382">
        <f>IF($A382="","",MOD(ROW(),34))</f>
      </c>
      <c r="G382">
        <f>IF($A382="",NA(),IF($C382="Action",$B382,NA()))</f>
      </c>
      <c r="H382">
        <f>IF($A382="",NA(),IF($C382="Action",1+$F382*0.023,NA()))</f>
      </c>
      <c r="I382">
        <f>IF($A382="",NA(),IF($C382="Strategy",$B382,NA()))</f>
      </c>
      <c r="J382">
        <f>IF($A382="",NA(),IF($C382="Strategy",2+$F382*0.023,NA()))</f>
      </c>
      <c r="K382">
        <f>IF($A382="",NA(),IF($C382="Deckbuilder",$B382,NA()))</f>
      </c>
      <c r="L382">
        <f>IF($A382="",NA(),IF($C382="Deckbuilder",3+$F382*0.023,NA()))</f>
      </c>
      <c r="M382">
        <f>IF($A382="",NA(),IF($C382="Traditional",$B382,NA()))</f>
      </c>
      <c r="N382">
        <f>IF($A382="",NA(),IF($C382="Traditional",4+$F382*0.023,NA()))</f>
      </c>
      <c r="O382">
        <f>IF($A382="","",$D382+ROW()/1000000)</f>
      </c>
      <c r="P382" t="str">
        <f>IF(OR($A382="",INDEX(games!$H:$H,ROW())=""),"",INDEX(games!$H:$H,ROW()))</f>
      </c>
      <c r="Q382">
        <f>IF(OR($A382="",$P382&lt;&gt;"Yes"),"",$D382+ROW()/1000000)</f>
      </c>
      <c r="T382">
        <f>IF($Y382="","",INDEX($B$2:$B$2000,$Y382))</f>
      </c>
      <c r="U382">
        <f>IF($Z382="","",INDEX($B$2:$B$2000,$Z382))</f>
      </c>
      <c r="V382">
        <f>IF(OR($T382="",$U382=""),"",$U382-$T382)</f>
      </c>
      <c r="W382" t="str">
        <f>IF(TRIM(INDEX(connections!$A:$A,ROW()))="","",TRIM(INDEX(connections!$A:$A,ROW())))</f>
      </c>
      <c r="X382" t="str">
        <f>IF($W382="","",TRIM(INDEX(connections!$B:$B,ROW())))</f>
      </c>
      <c r="Y382">
        <f>IF($W382="","",IFERROR(MATCH($W382,$A$2:$A$2000,0),""))</f>
      </c>
      <c r="Z382">
        <f>IF($X382="","",IFERROR(MATCH($X382,$A$2:$A$2000,0),""))</f>
      </c>
      <c r="AA382" t="str">
        <f>IF($Y382="","",INDEX($P$2:$P$2000,$Y382))</f>
      </c>
      <c r="AB382" t="str">
        <f>IF($Z382="","",INDEX($P$2:$P$2000,$Z382))</f>
      </c>
      <c r="AC382">
        <f>IF(AND($AA382="Yes",$AB382="Yes"),1,"")</f>
      </c>
      <c r="AD382">
        <f>IF(OR($Y382="",$Z382=""),"",IF(INDEX($C$2:$C$2000,$Y382)=INDEX($C$2:$C$2000,$Z382),0,1))</f>
      </c>
      <c r="AE382">
        <f>IF($AC382&lt;&gt;1,"",IF(AND(INDEX($AG$2:$AG$2000,$Y382)=1,INDEX($AG$2:$AG$2000,$Z382)=1),1,""))</f>
      </c>
      <c r="AG382">
        <f>IF($A382="","",COUNTIFS($W$2:$W$2500,$A382,$AB$2:$AB$2500,"Yes")+COUNTIFS($X$2:$X$2500,$A382,$AA$2:$AA$2500,"Yes"))</f>
      </c>
      <c r="AH382" t="str">
        <f>IF(OR($P382&lt;&gt;"Yes",N($AG382)=0),"",IF(AND($AG382=1,COUNTIFS($W$2:$W$2500,$A382,$AE$2:$AE$2500,1)+COUNTIFS($X$2:$X$2500,$A382,$AE$2:$AE$2500,1)&gt;0),"","Yes"))</f>
      </c>
      <c r="AI382">
        <f>IF($AH382="Yes",$AG382,"")</f>
      </c>
      <c r="AJ382">
        <f>IF($AI382="","",$AI382+ROW()/1000000)</f>
      </c>
      <c r="AK382">
        <f>IF(OR($A382="",$P382="Yes",N($AG382)=0),"",$AG382+ROW()/1000000)</f>
      </c>
      <c r="AL382" t="str">
        <f>IF($A382="","",INDEX(games!$J:$J,ROW())&amp;"")</f>
      </c>
      <c r="AM382">
        <f>IF($A382="","",SUMPRODUCT($AO382:$BD382,'Map Analysis'!$AP$2^{0,1,2,3,4,5,6,7,8,9,10,11,12,13,14,15}))</f>
      </c>
      <c r="AN382">
        <f>IF($A382="","",$AM382+ROW()/10000000)</f>
      </c>
      <c r="AO382">
        <f>IF($A382="","",COUNTIF($W$2:$W$2500,$A382))</f>
      </c>
      <c r="AP382">
        <f>IF($A382="","",SUMIFS($BF$2:$BF$2500,$W$2:$W$2500,$A382))</f>
      </c>
      <c r="AQ382">
        <f>IF($A382="","",SUMIFS($BG$2:$BG$2500,$W$2:$W$2500,$A382))</f>
      </c>
      <c r="AR382">
        <f>IF($A382="","",SUMIFS($BH$2:$BH$2500,$W$2:$W$2500,$A382))</f>
      </c>
      <c r="AS382">
        <f>IF($A382="","",SUMIFS($BI$2:$BI$2500,$W$2:$W$2500,$A382))</f>
      </c>
      <c r="AT382">
        <f>IF($A382="","",SUMIFS($BJ$2:$BJ$2500,$W$2:$W$2500,$A382))</f>
      </c>
      <c r="AU382">
        <f>IF($A382="","",SUMIFS($BK$2:$BK$2500,$W$2:$W$2500,$A382))</f>
      </c>
      <c r="AV382">
        <f>IF($A382="","",SUMIFS($BL$2:$BL$2500,$W$2:$W$2500,$A382))</f>
      </c>
      <c r="AW382">
        <f>IF($A382="","",SUMIFS($BM$2:$BM$2500,$W$2:$W$2500,$A382))</f>
      </c>
      <c r="AX382">
        <f>IF($A382="","",SUMIFS($BN$2:$BN$2500,$W$2:$W$2500,$A382))</f>
      </c>
      <c r="AY382">
        <f>IF($A382="","",SUMIFS($BO$2:$BO$2500,$W$2:$W$2500,$A382))</f>
      </c>
      <c r="AZ382">
        <f>IF($A382="","",SUMIFS($BP$2:$BP$2500,$W$2:$W$2500,$A382))</f>
      </c>
      <c r="BA382">
        <f>IF($A382="","",SUMIFS($BQ$2:$BQ$2500,$W$2:$W$2500,$A382))</f>
      </c>
      <c r="BB382">
        <f>IF($A382="","",SUMIFS($BR$2:$BR$2500,$W$2:$W$2500,$A382))</f>
      </c>
      <c r="BC382">
        <f>IF($A382="","",SUMIFS($BS$2:$BS$2500,$W$2:$W$2500,$A382))</f>
      </c>
      <c r="BD382">
        <f>IF($A382="","",SUMIFS($BT$2:$BT$2500,$W$2:$W$2500,$A382))</f>
      </c>
      <c r="BF382">
        <f>IF($Z382="","",INDEX($AO$2:$AO$2000,$Z382))</f>
      </c>
      <c r="BG382">
        <f>IF($Z382="","",INDEX($AP$2:$AP$2000,$Z382))</f>
      </c>
      <c r="BH382">
        <f>IF($Z382="","",INDEX($AQ$2:$AQ$2000,$Z382))</f>
      </c>
      <c r="BI382">
        <f>IF($Z382="","",INDEX($AR$2:$AR$2000,$Z382))</f>
      </c>
      <c r="BJ382">
        <f>IF($Z382="","",INDEX($AS$2:$AS$2000,$Z382))</f>
      </c>
      <c r="BK382">
        <f>IF($Z382="","",INDEX($AT$2:$AT$2000,$Z382))</f>
      </c>
      <c r="BL382">
        <f>IF($Z382="","",INDEX($AU$2:$AU$2000,$Z382))</f>
      </c>
      <c r="BM382">
        <f>IF($Z382="","",INDEX($AV$2:$AV$2000,$Z382))</f>
      </c>
      <c r="BN382">
        <f>IF($Z382="","",INDEX($AW$2:$AW$2000,$Z382))</f>
      </c>
      <c r="BO382">
        <f>IF($Z382="","",INDEX($AX$2:$AX$2000,$Z382))</f>
      </c>
      <c r="BP382">
        <f>IF($Z382="","",INDEX($AY$2:$AY$2000,$Z382))</f>
      </c>
      <c r="BQ382">
        <f>IF($Z382="","",INDEX($AZ$2:$AZ$2000,$Z382))</f>
      </c>
      <c r="BR382">
        <f>IF($Z382="","",INDEX($BA$2:$BA$2000,$Z382))</f>
      </c>
      <c r="BS382">
        <f>IF($Z382="","",INDEX($BB$2:$BB$2000,$Z382))</f>
      </c>
      <c r="BT382">
        <f>IF($Z382="","",INDEX($BC$2:$BC$2000,$Z382))</f>
      </c>
      <c r="BV382">
        <f>IF(OR($A382="",$P382&lt;&gt;"Yes",$AH382="Yes"),"",1+N($AG382))</f>
      </c>
      <c r="BW382">
        <f>IF($A382="","",COUNTIFS($W$2:$W$2500,$A382,$BZ$2:$BZ$2500,"Yes")+COUNTIFS($X$2:$X$2500,$A382,$BY$2:$BY$2500,"Yes"))</f>
      </c>
      <c r="BX382">
        <f>IF(OR($A382="",$P382="Yes"),"",IF(N($BW382)=0,0,1+SUMIFS($CB$2:$CB$2500,$W$2:$W$2500,$A382)+SUMIFS($CA$2:$CA$2500,$X$2:$X$2500,$A382)))</f>
      </c>
      <c r="BY382" t="str">
        <f>IF($Y382="","",INDEX($AH$2:$AH$2000,$Y382)&amp;"")</f>
      </c>
      <c r="BZ382" t="str">
        <f>IF($Z382="","",INDEX($AH$2:$AH$2000,$Z382)&amp;"")</f>
      </c>
      <c r="CA382">
        <f>IF($Y382="","",INDEX($BV$2:$BV$2000,$Y382))</f>
      </c>
      <c r="CB382">
        <f>IF($Z382="","",INDEX($BV$2:$BV$2000,$Z382))</f>
      </c>
    </row>
    <row r="383">
      <c r="A383" t="str">
        <f>IF(TRIM(INDEX(games!$A:$A,ROW()))="","",TRIM(INDEX(games!$A:$A,ROW())))</f>
      </c>
      <c r="B383">
        <f>IF(OR($A383="",INDEX(games!$B:$B,ROW())=""),"",INDEX(games!$B:$B,ROW()))</f>
      </c>
      <c r="C383" t="str">
        <f>IF(OR($A383="",INDEX(games!$C:$C,ROW())=""),"",INDEX(games!$C:$C,ROW()))</f>
      </c>
      <c r="D383">
        <f>IF($A383="","",COUNTIF($W$2:$W$2500,$A383)+COUNTIF($X$2:$X$2500,$A383))</f>
      </c>
      <c r="E383">
        <f>IF($A383="","",IFERROR(MATCH($C383,$R$2:$R$5,0),0))</f>
      </c>
      <c r="F383">
        <f>IF($A383="","",MOD(ROW(),34))</f>
      </c>
      <c r="G383">
        <f>IF($A383="",NA(),IF($C383="Action",$B383,NA()))</f>
      </c>
      <c r="H383">
        <f>IF($A383="",NA(),IF($C383="Action",1+$F383*0.023,NA()))</f>
      </c>
      <c r="I383">
        <f>IF($A383="",NA(),IF($C383="Strategy",$B383,NA()))</f>
      </c>
      <c r="J383">
        <f>IF($A383="",NA(),IF($C383="Strategy",2+$F383*0.023,NA()))</f>
      </c>
      <c r="K383">
        <f>IF($A383="",NA(),IF($C383="Deckbuilder",$B383,NA()))</f>
      </c>
      <c r="L383">
        <f>IF($A383="",NA(),IF($C383="Deckbuilder",3+$F383*0.023,NA()))</f>
      </c>
      <c r="M383">
        <f>IF($A383="",NA(),IF($C383="Traditional",$B383,NA()))</f>
      </c>
      <c r="N383">
        <f>IF($A383="",NA(),IF($C383="Traditional",4+$F383*0.023,NA()))</f>
      </c>
      <c r="O383">
        <f>IF($A383="","",$D383+ROW()/1000000)</f>
      </c>
      <c r="P383" t="str">
        <f>IF(OR($A383="",INDEX(games!$H:$H,ROW())=""),"",INDEX(games!$H:$H,ROW()))</f>
      </c>
      <c r="Q383">
        <f>IF(OR($A383="",$P383&lt;&gt;"Yes"),"",$D383+ROW()/1000000)</f>
      </c>
      <c r="T383">
        <f>IF($Y383="","",INDEX($B$2:$B$2000,$Y383))</f>
      </c>
      <c r="U383">
        <f>IF($Z383="","",INDEX($B$2:$B$2000,$Z383))</f>
      </c>
      <c r="V383">
        <f>IF(OR($T383="",$U383=""),"",$U383-$T383)</f>
      </c>
      <c r="W383" t="str">
        <f>IF(TRIM(INDEX(connections!$A:$A,ROW()))="","",TRIM(INDEX(connections!$A:$A,ROW())))</f>
      </c>
      <c r="X383" t="str">
        <f>IF($W383="","",TRIM(INDEX(connections!$B:$B,ROW())))</f>
      </c>
      <c r="Y383">
        <f>IF($W383="","",IFERROR(MATCH($W383,$A$2:$A$2000,0),""))</f>
      </c>
      <c r="Z383">
        <f>IF($X383="","",IFERROR(MATCH($X383,$A$2:$A$2000,0),""))</f>
      </c>
      <c r="AA383" t="str">
        <f>IF($Y383="","",INDEX($P$2:$P$2000,$Y383))</f>
      </c>
      <c r="AB383" t="str">
        <f>IF($Z383="","",INDEX($P$2:$P$2000,$Z383))</f>
      </c>
      <c r="AC383">
        <f>IF(AND($AA383="Yes",$AB383="Yes"),1,"")</f>
      </c>
      <c r="AD383">
        <f>IF(OR($Y383="",$Z383=""),"",IF(INDEX($C$2:$C$2000,$Y383)=INDEX($C$2:$C$2000,$Z383),0,1))</f>
      </c>
      <c r="AE383">
        <f>IF($AC383&lt;&gt;1,"",IF(AND(INDEX($AG$2:$AG$2000,$Y383)=1,INDEX($AG$2:$AG$2000,$Z383)=1),1,""))</f>
      </c>
      <c r="AG383">
        <f>IF($A383="","",COUNTIFS($W$2:$W$2500,$A383,$AB$2:$AB$2500,"Yes")+COUNTIFS($X$2:$X$2500,$A383,$AA$2:$AA$2500,"Yes"))</f>
      </c>
      <c r="AH383" t="str">
        <f>IF(OR($P383&lt;&gt;"Yes",N($AG383)=0),"",IF(AND($AG383=1,COUNTIFS($W$2:$W$2500,$A383,$AE$2:$AE$2500,1)+COUNTIFS($X$2:$X$2500,$A383,$AE$2:$AE$2500,1)&gt;0),"","Yes"))</f>
      </c>
      <c r="AI383">
        <f>IF($AH383="Yes",$AG383,"")</f>
      </c>
      <c r="AJ383">
        <f>IF($AI383="","",$AI383+ROW()/1000000)</f>
      </c>
      <c r="AK383">
        <f>IF(OR($A383="",$P383="Yes",N($AG383)=0),"",$AG383+ROW()/1000000)</f>
      </c>
      <c r="AL383" t="str">
        <f>IF($A383="","",INDEX(games!$J:$J,ROW())&amp;"")</f>
      </c>
      <c r="AM383">
        <f>IF($A383="","",SUMPRODUCT($AO383:$BD383,'Map Analysis'!$AP$2^{0,1,2,3,4,5,6,7,8,9,10,11,12,13,14,15}))</f>
      </c>
      <c r="AN383">
        <f>IF($A383="","",$AM383+ROW()/10000000)</f>
      </c>
      <c r="AO383">
        <f>IF($A383="","",COUNTIF($W$2:$W$2500,$A383))</f>
      </c>
      <c r="AP383">
        <f>IF($A383="","",SUMIFS($BF$2:$BF$2500,$W$2:$W$2500,$A383))</f>
      </c>
      <c r="AQ383">
        <f>IF($A383="","",SUMIFS($BG$2:$BG$2500,$W$2:$W$2500,$A383))</f>
      </c>
      <c r="AR383">
        <f>IF($A383="","",SUMIFS($BH$2:$BH$2500,$W$2:$W$2500,$A383))</f>
      </c>
      <c r="AS383">
        <f>IF($A383="","",SUMIFS($BI$2:$BI$2500,$W$2:$W$2500,$A383))</f>
      </c>
      <c r="AT383">
        <f>IF($A383="","",SUMIFS($BJ$2:$BJ$2500,$W$2:$W$2500,$A383))</f>
      </c>
      <c r="AU383">
        <f>IF($A383="","",SUMIFS($BK$2:$BK$2500,$W$2:$W$2500,$A383))</f>
      </c>
      <c r="AV383">
        <f>IF($A383="","",SUMIFS($BL$2:$BL$2500,$W$2:$W$2500,$A383))</f>
      </c>
      <c r="AW383">
        <f>IF($A383="","",SUMIFS($BM$2:$BM$2500,$W$2:$W$2500,$A383))</f>
      </c>
      <c r="AX383">
        <f>IF($A383="","",SUMIFS($BN$2:$BN$2500,$W$2:$W$2500,$A383))</f>
      </c>
      <c r="AY383">
        <f>IF($A383="","",SUMIFS($BO$2:$BO$2500,$W$2:$W$2500,$A383))</f>
      </c>
      <c r="AZ383">
        <f>IF($A383="","",SUMIFS($BP$2:$BP$2500,$W$2:$W$2500,$A383))</f>
      </c>
      <c r="BA383">
        <f>IF($A383="","",SUMIFS($BQ$2:$BQ$2500,$W$2:$W$2500,$A383))</f>
      </c>
      <c r="BB383">
        <f>IF($A383="","",SUMIFS($BR$2:$BR$2500,$W$2:$W$2500,$A383))</f>
      </c>
      <c r="BC383">
        <f>IF($A383="","",SUMIFS($BS$2:$BS$2500,$W$2:$W$2500,$A383))</f>
      </c>
      <c r="BD383">
        <f>IF($A383="","",SUMIFS($BT$2:$BT$2500,$W$2:$W$2500,$A383))</f>
      </c>
      <c r="BF383">
        <f>IF($Z383="","",INDEX($AO$2:$AO$2000,$Z383))</f>
      </c>
      <c r="BG383">
        <f>IF($Z383="","",INDEX($AP$2:$AP$2000,$Z383))</f>
      </c>
      <c r="BH383">
        <f>IF($Z383="","",INDEX($AQ$2:$AQ$2000,$Z383))</f>
      </c>
      <c r="BI383">
        <f>IF($Z383="","",INDEX($AR$2:$AR$2000,$Z383))</f>
      </c>
      <c r="BJ383">
        <f>IF($Z383="","",INDEX($AS$2:$AS$2000,$Z383))</f>
      </c>
      <c r="BK383">
        <f>IF($Z383="","",INDEX($AT$2:$AT$2000,$Z383))</f>
      </c>
      <c r="BL383">
        <f>IF($Z383="","",INDEX($AU$2:$AU$2000,$Z383))</f>
      </c>
      <c r="BM383">
        <f>IF($Z383="","",INDEX($AV$2:$AV$2000,$Z383))</f>
      </c>
      <c r="BN383">
        <f>IF($Z383="","",INDEX($AW$2:$AW$2000,$Z383))</f>
      </c>
      <c r="BO383">
        <f>IF($Z383="","",INDEX($AX$2:$AX$2000,$Z383))</f>
      </c>
      <c r="BP383">
        <f>IF($Z383="","",INDEX($AY$2:$AY$2000,$Z383))</f>
      </c>
      <c r="BQ383">
        <f>IF($Z383="","",INDEX($AZ$2:$AZ$2000,$Z383))</f>
      </c>
      <c r="BR383">
        <f>IF($Z383="","",INDEX($BA$2:$BA$2000,$Z383))</f>
      </c>
      <c r="BS383">
        <f>IF($Z383="","",INDEX($BB$2:$BB$2000,$Z383))</f>
      </c>
      <c r="BT383">
        <f>IF($Z383="","",INDEX($BC$2:$BC$2000,$Z383))</f>
      </c>
      <c r="BV383">
        <f>IF(OR($A383="",$P383&lt;&gt;"Yes",$AH383="Yes"),"",1+N($AG383))</f>
      </c>
      <c r="BW383">
        <f>IF($A383="","",COUNTIFS($W$2:$W$2500,$A383,$BZ$2:$BZ$2500,"Yes")+COUNTIFS($X$2:$X$2500,$A383,$BY$2:$BY$2500,"Yes"))</f>
      </c>
      <c r="BX383">
        <f>IF(OR($A383="",$P383="Yes"),"",IF(N($BW383)=0,0,1+SUMIFS($CB$2:$CB$2500,$W$2:$W$2500,$A383)+SUMIFS($CA$2:$CA$2500,$X$2:$X$2500,$A383)))</f>
      </c>
      <c r="BY383" t="str">
        <f>IF($Y383="","",INDEX($AH$2:$AH$2000,$Y383)&amp;"")</f>
      </c>
      <c r="BZ383" t="str">
        <f>IF($Z383="","",INDEX($AH$2:$AH$2000,$Z383)&amp;"")</f>
      </c>
      <c r="CA383">
        <f>IF($Y383="","",INDEX($BV$2:$BV$2000,$Y383))</f>
      </c>
      <c r="CB383">
        <f>IF($Z383="","",INDEX($BV$2:$BV$2000,$Z383))</f>
      </c>
    </row>
    <row r="384">
      <c r="A384" t="str">
        <f>IF(TRIM(INDEX(games!$A:$A,ROW()))="","",TRIM(INDEX(games!$A:$A,ROW())))</f>
      </c>
      <c r="B384">
        <f>IF(OR($A384="",INDEX(games!$B:$B,ROW())=""),"",INDEX(games!$B:$B,ROW()))</f>
      </c>
      <c r="C384" t="str">
        <f>IF(OR($A384="",INDEX(games!$C:$C,ROW())=""),"",INDEX(games!$C:$C,ROW()))</f>
      </c>
      <c r="D384">
        <f>IF($A384="","",COUNTIF($W$2:$W$2500,$A384)+COUNTIF($X$2:$X$2500,$A384))</f>
      </c>
      <c r="E384">
        <f>IF($A384="","",IFERROR(MATCH($C384,$R$2:$R$5,0),0))</f>
      </c>
      <c r="F384">
        <f>IF($A384="","",MOD(ROW(),34))</f>
      </c>
      <c r="G384">
        <f>IF($A384="",NA(),IF($C384="Action",$B384,NA()))</f>
      </c>
      <c r="H384">
        <f>IF($A384="",NA(),IF($C384="Action",1+$F384*0.023,NA()))</f>
      </c>
      <c r="I384">
        <f>IF($A384="",NA(),IF($C384="Strategy",$B384,NA()))</f>
      </c>
      <c r="J384">
        <f>IF($A384="",NA(),IF($C384="Strategy",2+$F384*0.023,NA()))</f>
      </c>
      <c r="K384">
        <f>IF($A384="",NA(),IF($C384="Deckbuilder",$B384,NA()))</f>
      </c>
      <c r="L384">
        <f>IF($A384="",NA(),IF($C384="Deckbuilder",3+$F384*0.023,NA()))</f>
      </c>
      <c r="M384">
        <f>IF($A384="",NA(),IF($C384="Traditional",$B384,NA()))</f>
      </c>
      <c r="N384">
        <f>IF($A384="",NA(),IF($C384="Traditional",4+$F384*0.023,NA()))</f>
      </c>
      <c r="O384">
        <f>IF($A384="","",$D384+ROW()/1000000)</f>
      </c>
      <c r="P384" t="str">
        <f>IF(OR($A384="",INDEX(games!$H:$H,ROW())=""),"",INDEX(games!$H:$H,ROW()))</f>
      </c>
      <c r="Q384">
        <f>IF(OR($A384="",$P384&lt;&gt;"Yes"),"",$D384+ROW()/1000000)</f>
      </c>
      <c r="T384">
        <f>IF($Y384="","",INDEX($B$2:$B$2000,$Y384))</f>
      </c>
      <c r="U384">
        <f>IF($Z384="","",INDEX($B$2:$B$2000,$Z384))</f>
      </c>
      <c r="V384">
        <f>IF(OR($T384="",$U384=""),"",$U384-$T384)</f>
      </c>
      <c r="W384" t="str">
        <f>IF(TRIM(INDEX(connections!$A:$A,ROW()))="","",TRIM(INDEX(connections!$A:$A,ROW())))</f>
      </c>
      <c r="X384" t="str">
        <f>IF($W384="","",TRIM(INDEX(connections!$B:$B,ROW())))</f>
      </c>
      <c r="Y384">
        <f>IF($W384="","",IFERROR(MATCH($W384,$A$2:$A$2000,0),""))</f>
      </c>
      <c r="Z384">
        <f>IF($X384="","",IFERROR(MATCH($X384,$A$2:$A$2000,0),""))</f>
      </c>
      <c r="AA384" t="str">
        <f>IF($Y384="","",INDEX($P$2:$P$2000,$Y384))</f>
      </c>
      <c r="AB384" t="str">
        <f>IF($Z384="","",INDEX($P$2:$P$2000,$Z384))</f>
      </c>
      <c r="AC384">
        <f>IF(AND($AA384="Yes",$AB384="Yes"),1,"")</f>
      </c>
      <c r="AD384">
        <f>IF(OR($Y384="",$Z384=""),"",IF(INDEX($C$2:$C$2000,$Y384)=INDEX($C$2:$C$2000,$Z384),0,1))</f>
      </c>
      <c r="AE384">
        <f>IF($AC384&lt;&gt;1,"",IF(AND(INDEX($AG$2:$AG$2000,$Y384)=1,INDEX($AG$2:$AG$2000,$Z384)=1),1,""))</f>
      </c>
      <c r="AG384">
        <f>IF($A384="","",COUNTIFS($W$2:$W$2500,$A384,$AB$2:$AB$2500,"Yes")+COUNTIFS($X$2:$X$2500,$A384,$AA$2:$AA$2500,"Yes"))</f>
      </c>
      <c r="AH384" t="str">
        <f>IF(OR($P384&lt;&gt;"Yes",N($AG384)=0),"",IF(AND($AG384=1,COUNTIFS($W$2:$W$2500,$A384,$AE$2:$AE$2500,1)+COUNTIFS($X$2:$X$2500,$A384,$AE$2:$AE$2500,1)&gt;0),"","Yes"))</f>
      </c>
      <c r="AI384">
        <f>IF($AH384="Yes",$AG384,"")</f>
      </c>
      <c r="AJ384">
        <f>IF($AI384="","",$AI384+ROW()/1000000)</f>
      </c>
      <c r="AK384">
        <f>IF(OR($A384="",$P384="Yes",N($AG384)=0),"",$AG384+ROW()/1000000)</f>
      </c>
      <c r="AL384" t="str">
        <f>IF($A384="","",INDEX(games!$J:$J,ROW())&amp;"")</f>
      </c>
      <c r="AM384">
        <f>IF($A384="","",SUMPRODUCT($AO384:$BD384,'Map Analysis'!$AP$2^{0,1,2,3,4,5,6,7,8,9,10,11,12,13,14,15}))</f>
      </c>
      <c r="AN384">
        <f>IF($A384="","",$AM384+ROW()/10000000)</f>
      </c>
      <c r="AO384">
        <f>IF($A384="","",COUNTIF($W$2:$W$2500,$A384))</f>
      </c>
      <c r="AP384">
        <f>IF($A384="","",SUMIFS($BF$2:$BF$2500,$W$2:$W$2500,$A384))</f>
      </c>
      <c r="AQ384">
        <f>IF($A384="","",SUMIFS($BG$2:$BG$2500,$W$2:$W$2500,$A384))</f>
      </c>
      <c r="AR384">
        <f>IF($A384="","",SUMIFS($BH$2:$BH$2500,$W$2:$W$2500,$A384))</f>
      </c>
      <c r="AS384">
        <f>IF($A384="","",SUMIFS($BI$2:$BI$2500,$W$2:$W$2500,$A384))</f>
      </c>
      <c r="AT384">
        <f>IF($A384="","",SUMIFS($BJ$2:$BJ$2500,$W$2:$W$2500,$A384))</f>
      </c>
      <c r="AU384">
        <f>IF($A384="","",SUMIFS($BK$2:$BK$2500,$W$2:$W$2500,$A384))</f>
      </c>
      <c r="AV384">
        <f>IF($A384="","",SUMIFS($BL$2:$BL$2500,$W$2:$W$2500,$A384))</f>
      </c>
      <c r="AW384">
        <f>IF($A384="","",SUMIFS($BM$2:$BM$2500,$W$2:$W$2500,$A384))</f>
      </c>
      <c r="AX384">
        <f>IF($A384="","",SUMIFS($BN$2:$BN$2500,$W$2:$W$2500,$A384))</f>
      </c>
      <c r="AY384">
        <f>IF($A384="","",SUMIFS($BO$2:$BO$2500,$W$2:$W$2500,$A384))</f>
      </c>
      <c r="AZ384">
        <f>IF($A384="","",SUMIFS($BP$2:$BP$2500,$W$2:$W$2500,$A384))</f>
      </c>
      <c r="BA384">
        <f>IF($A384="","",SUMIFS($BQ$2:$BQ$2500,$W$2:$W$2500,$A384))</f>
      </c>
      <c r="BB384">
        <f>IF($A384="","",SUMIFS($BR$2:$BR$2500,$W$2:$W$2500,$A384))</f>
      </c>
      <c r="BC384">
        <f>IF($A384="","",SUMIFS($BS$2:$BS$2500,$W$2:$W$2500,$A384))</f>
      </c>
      <c r="BD384">
        <f>IF($A384="","",SUMIFS($BT$2:$BT$2500,$W$2:$W$2500,$A384))</f>
      </c>
      <c r="BF384">
        <f>IF($Z384="","",INDEX($AO$2:$AO$2000,$Z384))</f>
      </c>
      <c r="BG384">
        <f>IF($Z384="","",INDEX($AP$2:$AP$2000,$Z384))</f>
      </c>
      <c r="BH384">
        <f>IF($Z384="","",INDEX($AQ$2:$AQ$2000,$Z384))</f>
      </c>
      <c r="BI384">
        <f>IF($Z384="","",INDEX($AR$2:$AR$2000,$Z384))</f>
      </c>
      <c r="BJ384">
        <f>IF($Z384="","",INDEX($AS$2:$AS$2000,$Z384))</f>
      </c>
      <c r="BK384">
        <f>IF($Z384="","",INDEX($AT$2:$AT$2000,$Z384))</f>
      </c>
      <c r="BL384">
        <f>IF($Z384="","",INDEX($AU$2:$AU$2000,$Z384))</f>
      </c>
      <c r="BM384">
        <f>IF($Z384="","",INDEX($AV$2:$AV$2000,$Z384))</f>
      </c>
      <c r="BN384">
        <f>IF($Z384="","",INDEX($AW$2:$AW$2000,$Z384))</f>
      </c>
      <c r="BO384">
        <f>IF($Z384="","",INDEX($AX$2:$AX$2000,$Z384))</f>
      </c>
      <c r="BP384">
        <f>IF($Z384="","",INDEX($AY$2:$AY$2000,$Z384))</f>
      </c>
      <c r="BQ384">
        <f>IF($Z384="","",INDEX($AZ$2:$AZ$2000,$Z384))</f>
      </c>
      <c r="BR384">
        <f>IF($Z384="","",INDEX($BA$2:$BA$2000,$Z384))</f>
      </c>
      <c r="BS384">
        <f>IF($Z384="","",INDEX($BB$2:$BB$2000,$Z384))</f>
      </c>
      <c r="BT384">
        <f>IF($Z384="","",INDEX($BC$2:$BC$2000,$Z384))</f>
      </c>
      <c r="BV384">
        <f>IF(OR($A384="",$P384&lt;&gt;"Yes",$AH384="Yes"),"",1+N($AG384))</f>
      </c>
      <c r="BW384">
        <f>IF($A384="","",COUNTIFS($W$2:$W$2500,$A384,$BZ$2:$BZ$2500,"Yes")+COUNTIFS($X$2:$X$2500,$A384,$BY$2:$BY$2500,"Yes"))</f>
      </c>
      <c r="BX384">
        <f>IF(OR($A384="",$P384="Yes"),"",IF(N($BW384)=0,0,1+SUMIFS($CB$2:$CB$2500,$W$2:$W$2500,$A384)+SUMIFS($CA$2:$CA$2500,$X$2:$X$2500,$A384)))</f>
      </c>
      <c r="BY384" t="str">
        <f>IF($Y384="","",INDEX($AH$2:$AH$2000,$Y384)&amp;"")</f>
      </c>
      <c r="BZ384" t="str">
        <f>IF($Z384="","",INDEX($AH$2:$AH$2000,$Z384)&amp;"")</f>
      </c>
      <c r="CA384">
        <f>IF($Y384="","",INDEX($BV$2:$BV$2000,$Y384))</f>
      </c>
      <c r="CB384">
        <f>IF($Z384="","",INDEX($BV$2:$BV$2000,$Z384))</f>
      </c>
    </row>
    <row r="385">
      <c r="A385" t="str">
        <f>IF(TRIM(INDEX(games!$A:$A,ROW()))="","",TRIM(INDEX(games!$A:$A,ROW())))</f>
      </c>
      <c r="B385">
        <f>IF(OR($A385="",INDEX(games!$B:$B,ROW())=""),"",INDEX(games!$B:$B,ROW()))</f>
      </c>
      <c r="C385" t="str">
        <f>IF(OR($A385="",INDEX(games!$C:$C,ROW())=""),"",INDEX(games!$C:$C,ROW()))</f>
      </c>
      <c r="D385">
        <f>IF($A385="","",COUNTIF($W$2:$W$2500,$A385)+COUNTIF($X$2:$X$2500,$A385))</f>
      </c>
      <c r="E385">
        <f>IF($A385="","",IFERROR(MATCH($C385,$R$2:$R$5,0),0))</f>
      </c>
      <c r="F385">
        <f>IF($A385="","",MOD(ROW(),34))</f>
      </c>
      <c r="G385">
        <f>IF($A385="",NA(),IF($C385="Action",$B385,NA()))</f>
      </c>
      <c r="H385">
        <f>IF($A385="",NA(),IF($C385="Action",1+$F385*0.023,NA()))</f>
      </c>
      <c r="I385">
        <f>IF($A385="",NA(),IF($C385="Strategy",$B385,NA()))</f>
      </c>
      <c r="J385">
        <f>IF($A385="",NA(),IF($C385="Strategy",2+$F385*0.023,NA()))</f>
      </c>
      <c r="K385">
        <f>IF($A385="",NA(),IF($C385="Deckbuilder",$B385,NA()))</f>
      </c>
      <c r="L385">
        <f>IF($A385="",NA(),IF($C385="Deckbuilder",3+$F385*0.023,NA()))</f>
      </c>
      <c r="M385">
        <f>IF($A385="",NA(),IF($C385="Traditional",$B385,NA()))</f>
      </c>
      <c r="N385">
        <f>IF($A385="",NA(),IF($C385="Traditional",4+$F385*0.023,NA()))</f>
      </c>
      <c r="O385">
        <f>IF($A385="","",$D385+ROW()/1000000)</f>
      </c>
      <c r="P385" t="str">
        <f>IF(OR($A385="",INDEX(games!$H:$H,ROW())=""),"",INDEX(games!$H:$H,ROW()))</f>
      </c>
      <c r="Q385">
        <f>IF(OR($A385="",$P385&lt;&gt;"Yes"),"",$D385+ROW()/1000000)</f>
      </c>
      <c r="T385">
        <f>IF($Y385="","",INDEX($B$2:$B$2000,$Y385))</f>
      </c>
      <c r="U385">
        <f>IF($Z385="","",INDEX($B$2:$B$2000,$Z385))</f>
      </c>
      <c r="V385">
        <f>IF(OR($T385="",$U385=""),"",$U385-$T385)</f>
      </c>
      <c r="W385" t="str">
        <f>IF(TRIM(INDEX(connections!$A:$A,ROW()))="","",TRIM(INDEX(connections!$A:$A,ROW())))</f>
      </c>
      <c r="X385" t="str">
        <f>IF($W385="","",TRIM(INDEX(connections!$B:$B,ROW())))</f>
      </c>
      <c r="Y385">
        <f>IF($W385="","",IFERROR(MATCH($W385,$A$2:$A$2000,0),""))</f>
      </c>
      <c r="Z385">
        <f>IF($X385="","",IFERROR(MATCH($X385,$A$2:$A$2000,0),""))</f>
      </c>
      <c r="AA385" t="str">
        <f>IF($Y385="","",INDEX($P$2:$P$2000,$Y385))</f>
      </c>
      <c r="AB385" t="str">
        <f>IF($Z385="","",INDEX($P$2:$P$2000,$Z385))</f>
      </c>
      <c r="AC385">
        <f>IF(AND($AA385="Yes",$AB385="Yes"),1,"")</f>
      </c>
      <c r="AD385">
        <f>IF(OR($Y385="",$Z385=""),"",IF(INDEX($C$2:$C$2000,$Y385)=INDEX($C$2:$C$2000,$Z385),0,1))</f>
      </c>
      <c r="AE385">
        <f>IF($AC385&lt;&gt;1,"",IF(AND(INDEX($AG$2:$AG$2000,$Y385)=1,INDEX($AG$2:$AG$2000,$Z385)=1),1,""))</f>
      </c>
      <c r="AG385">
        <f>IF($A385="","",COUNTIFS($W$2:$W$2500,$A385,$AB$2:$AB$2500,"Yes")+COUNTIFS($X$2:$X$2500,$A385,$AA$2:$AA$2500,"Yes"))</f>
      </c>
      <c r="AH385" t="str">
        <f>IF(OR($P385&lt;&gt;"Yes",N($AG385)=0),"",IF(AND($AG385=1,COUNTIFS($W$2:$W$2500,$A385,$AE$2:$AE$2500,1)+COUNTIFS($X$2:$X$2500,$A385,$AE$2:$AE$2500,1)&gt;0),"","Yes"))</f>
      </c>
      <c r="AI385">
        <f>IF($AH385="Yes",$AG385,"")</f>
      </c>
      <c r="AJ385">
        <f>IF($AI385="","",$AI385+ROW()/1000000)</f>
      </c>
      <c r="AK385">
        <f>IF(OR($A385="",$P385="Yes",N($AG385)=0),"",$AG385+ROW()/1000000)</f>
      </c>
      <c r="AL385" t="str">
        <f>IF($A385="","",INDEX(games!$J:$J,ROW())&amp;"")</f>
      </c>
      <c r="AM385">
        <f>IF($A385="","",SUMPRODUCT($AO385:$BD385,'Map Analysis'!$AP$2^{0,1,2,3,4,5,6,7,8,9,10,11,12,13,14,15}))</f>
      </c>
      <c r="AN385">
        <f>IF($A385="","",$AM385+ROW()/10000000)</f>
      </c>
      <c r="AO385">
        <f>IF($A385="","",COUNTIF($W$2:$W$2500,$A385))</f>
      </c>
      <c r="AP385">
        <f>IF($A385="","",SUMIFS($BF$2:$BF$2500,$W$2:$W$2500,$A385))</f>
      </c>
      <c r="AQ385">
        <f>IF($A385="","",SUMIFS($BG$2:$BG$2500,$W$2:$W$2500,$A385))</f>
      </c>
      <c r="AR385">
        <f>IF($A385="","",SUMIFS($BH$2:$BH$2500,$W$2:$W$2500,$A385))</f>
      </c>
      <c r="AS385">
        <f>IF($A385="","",SUMIFS($BI$2:$BI$2500,$W$2:$W$2500,$A385))</f>
      </c>
      <c r="AT385">
        <f>IF($A385="","",SUMIFS($BJ$2:$BJ$2500,$W$2:$W$2500,$A385))</f>
      </c>
      <c r="AU385">
        <f>IF($A385="","",SUMIFS($BK$2:$BK$2500,$W$2:$W$2500,$A385))</f>
      </c>
      <c r="AV385">
        <f>IF($A385="","",SUMIFS($BL$2:$BL$2500,$W$2:$W$2500,$A385))</f>
      </c>
      <c r="AW385">
        <f>IF($A385="","",SUMIFS($BM$2:$BM$2500,$W$2:$W$2500,$A385))</f>
      </c>
      <c r="AX385">
        <f>IF($A385="","",SUMIFS($BN$2:$BN$2500,$W$2:$W$2500,$A385))</f>
      </c>
      <c r="AY385">
        <f>IF($A385="","",SUMIFS($BO$2:$BO$2500,$W$2:$W$2500,$A385))</f>
      </c>
      <c r="AZ385">
        <f>IF($A385="","",SUMIFS($BP$2:$BP$2500,$W$2:$W$2500,$A385))</f>
      </c>
      <c r="BA385">
        <f>IF($A385="","",SUMIFS($BQ$2:$BQ$2500,$W$2:$W$2500,$A385))</f>
      </c>
      <c r="BB385">
        <f>IF($A385="","",SUMIFS($BR$2:$BR$2500,$W$2:$W$2500,$A385))</f>
      </c>
      <c r="BC385">
        <f>IF($A385="","",SUMIFS($BS$2:$BS$2500,$W$2:$W$2500,$A385))</f>
      </c>
      <c r="BD385">
        <f>IF($A385="","",SUMIFS($BT$2:$BT$2500,$W$2:$W$2500,$A385))</f>
      </c>
      <c r="BF385">
        <f>IF($Z385="","",INDEX($AO$2:$AO$2000,$Z385))</f>
      </c>
      <c r="BG385">
        <f>IF($Z385="","",INDEX($AP$2:$AP$2000,$Z385))</f>
      </c>
      <c r="BH385">
        <f>IF($Z385="","",INDEX($AQ$2:$AQ$2000,$Z385))</f>
      </c>
      <c r="BI385">
        <f>IF($Z385="","",INDEX($AR$2:$AR$2000,$Z385))</f>
      </c>
      <c r="BJ385">
        <f>IF($Z385="","",INDEX($AS$2:$AS$2000,$Z385))</f>
      </c>
      <c r="BK385">
        <f>IF($Z385="","",INDEX($AT$2:$AT$2000,$Z385))</f>
      </c>
      <c r="BL385">
        <f>IF($Z385="","",INDEX($AU$2:$AU$2000,$Z385))</f>
      </c>
      <c r="BM385">
        <f>IF($Z385="","",INDEX($AV$2:$AV$2000,$Z385))</f>
      </c>
      <c r="BN385">
        <f>IF($Z385="","",INDEX($AW$2:$AW$2000,$Z385))</f>
      </c>
      <c r="BO385">
        <f>IF($Z385="","",INDEX($AX$2:$AX$2000,$Z385))</f>
      </c>
      <c r="BP385">
        <f>IF($Z385="","",INDEX($AY$2:$AY$2000,$Z385))</f>
      </c>
      <c r="BQ385">
        <f>IF($Z385="","",INDEX($AZ$2:$AZ$2000,$Z385))</f>
      </c>
      <c r="BR385">
        <f>IF($Z385="","",INDEX($BA$2:$BA$2000,$Z385))</f>
      </c>
      <c r="BS385">
        <f>IF($Z385="","",INDEX($BB$2:$BB$2000,$Z385))</f>
      </c>
      <c r="BT385">
        <f>IF($Z385="","",INDEX($BC$2:$BC$2000,$Z385))</f>
      </c>
      <c r="BV385">
        <f>IF(OR($A385="",$P385&lt;&gt;"Yes",$AH385="Yes"),"",1+N($AG385))</f>
      </c>
      <c r="BW385">
        <f>IF($A385="","",COUNTIFS($W$2:$W$2500,$A385,$BZ$2:$BZ$2500,"Yes")+COUNTIFS($X$2:$X$2500,$A385,$BY$2:$BY$2500,"Yes"))</f>
      </c>
      <c r="BX385">
        <f>IF(OR($A385="",$P385="Yes"),"",IF(N($BW385)=0,0,1+SUMIFS($CB$2:$CB$2500,$W$2:$W$2500,$A385)+SUMIFS($CA$2:$CA$2500,$X$2:$X$2500,$A385)))</f>
      </c>
      <c r="BY385" t="str">
        <f>IF($Y385="","",INDEX($AH$2:$AH$2000,$Y385)&amp;"")</f>
      </c>
      <c r="BZ385" t="str">
        <f>IF($Z385="","",INDEX($AH$2:$AH$2000,$Z385)&amp;"")</f>
      </c>
      <c r="CA385">
        <f>IF($Y385="","",INDEX($BV$2:$BV$2000,$Y385))</f>
      </c>
      <c r="CB385">
        <f>IF($Z385="","",INDEX($BV$2:$BV$2000,$Z385))</f>
      </c>
    </row>
    <row r="386">
      <c r="A386" t="str">
        <f>IF(TRIM(INDEX(games!$A:$A,ROW()))="","",TRIM(INDEX(games!$A:$A,ROW())))</f>
      </c>
      <c r="B386">
        <f>IF(OR($A386="",INDEX(games!$B:$B,ROW())=""),"",INDEX(games!$B:$B,ROW()))</f>
      </c>
      <c r="C386" t="str">
        <f>IF(OR($A386="",INDEX(games!$C:$C,ROW())=""),"",INDEX(games!$C:$C,ROW()))</f>
      </c>
      <c r="D386">
        <f>IF($A386="","",COUNTIF($W$2:$W$2500,$A386)+COUNTIF($X$2:$X$2500,$A386))</f>
      </c>
      <c r="E386">
        <f>IF($A386="","",IFERROR(MATCH($C386,$R$2:$R$5,0),0))</f>
      </c>
      <c r="F386">
        <f>IF($A386="","",MOD(ROW(),34))</f>
      </c>
      <c r="G386">
        <f>IF($A386="",NA(),IF($C386="Action",$B386,NA()))</f>
      </c>
      <c r="H386">
        <f>IF($A386="",NA(),IF($C386="Action",1+$F386*0.023,NA()))</f>
      </c>
      <c r="I386">
        <f>IF($A386="",NA(),IF($C386="Strategy",$B386,NA()))</f>
      </c>
      <c r="J386">
        <f>IF($A386="",NA(),IF($C386="Strategy",2+$F386*0.023,NA()))</f>
      </c>
      <c r="K386">
        <f>IF($A386="",NA(),IF($C386="Deckbuilder",$B386,NA()))</f>
      </c>
      <c r="L386">
        <f>IF($A386="",NA(),IF($C386="Deckbuilder",3+$F386*0.023,NA()))</f>
      </c>
      <c r="M386">
        <f>IF($A386="",NA(),IF($C386="Traditional",$B386,NA()))</f>
      </c>
      <c r="N386">
        <f>IF($A386="",NA(),IF($C386="Traditional",4+$F386*0.023,NA()))</f>
      </c>
      <c r="O386">
        <f>IF($A386="","",$D386+ROW()/1000000)</f>
      </c>
      <c r="P386" t="str">
        <f>IF(OR($A386="",INDEX(games!$H:$H,ROW())=""),"",INDEX(games!$H:$H,ROW()))</f>
      </c>
      <c r="Q386">
        <f>IF(OR($A386="",$P386&lt;&gt;"Yes"),"",$D386+ROW()/1000000)</f>
      </c>
      <c r="T386">
        <f>IF($Y386="","",INDEX($B$2:$B$2000,$Y386))</f>
      </c>
      <c r="U386">
        <f>IF($Z386="","",INDEX($B$2:$B$2000,$Z386))</f>
      </c>
      <c r="V386">
        <f>IF(OR($T386="",$U386=""),"",$U386-$T386)</f>
      </c>
      <c r="W386" t="str">
        <f>IF(TRIM(INDEX(connections!$A:$A,ROW()))="","",TRIM(INDEX(connections!$A:$A,ROW())))</f>
      </c>
      <c r="X386" t="str">
        <f>IF($W386="","",TRIM(INDEX(connections!$B:$B,ROW())))</f>
      </c>
      <c r="Y386">
        <f>IF($W386="","",IFERROR(MATCH($W386,$A$2:$A$2000,0),""))</f>
      </c>
      <c r="Z386">
        <f>IF($X386="","",IFERROR(MATCH($X386,$A$2:$A$2000,0),""))</f>
      </c>
      <c r="AA386" t="str">
        <f>IF($Y386="","",INDEX($P$2:$P$2000,$Y386))</f>
      </c>
      <c r="AB386" t="str">
        <f>IF($Z386="","",INDEX($P$2:$P$2000,$Z386))</f>
      </c>
      <c r="AC386">
        <f>IF(AND($AA386="Yes",$AB386="Yes"),1,"")</f>
      </c>
      <c r="AD386">
        <f>IF(OR($Y386="",$Z386=""),"",IF(INDEX($C$2:$C$2000,$Y386)=INDEX($C$2:$C$2000,$Z386),0,1))</f>
      </c>
      <c r="AE386">
        <f>IF($AC386&lt;&gt;1,"",IF(AND(INDEX($AG$2:$AG$2000,$Y386)=1,INDEX($AG$2:$AG$2000,$Z386)=1),1,""))</f>
      </c>
      <c r="AG386">
        <f>IF($A386="","",COUNTIFS($W$2:$W$2500,$A386,$AB$2:$AB$2500,"Yes")+COUNTIFS($X$2:$X$2500,$A386,$AA$2:$AA$2500,"Yes"))</f>
      </c>
      <c r="AH386" t="str">
        <f>IF(OR($P386&lt;&gt;"Yes",N($AG386)=0),"",IF(AND($AG386=1,COUNTIFS($W$2:$W$2500,$A386,$AE$2:$AE$2500,1)+COUNTIFS($X$2:$X$2500,$A386,$AE$2:$AE$2500,1)&gt;0),"","Yes"))</f>
      </c>
      <c r="AI386">
        <f>IF($AH386="Yes",$AG386,"")</f>
      </c>
      <c r="AJ386">
        <f>IF($AI386="","",$AI386+ROW()/1000000)</f>
      </c>
      <c r="AK386">
        <f>IF(OR($A386="",$P386="Yes",N($AG386)=0),"",$AG386+ROW()/1000000)</f>
      </c>
      <c r="AL386" t="str">
        <f>IF($A386="","",INDEX(games!$J:$J,ROW())&amp;"")</f>
      </c>
      <c r="AM386">
        <f>IF($A386="","",SUMPRODUCT($AO386:$BD386,'Map Analysis'!$AP$2^{0,1,2,3,4,5,6,7,8,9,10,11,12,13,14,15}))</f>
      </c>
      <c r="AN386">
        <f>IF($A386="","",$AM386+ROW()/10000000)</f>
      </c>
      <c r="AO386">
        <f>IF($A386="","",COUNTIF($W$2:$W$2500,$A386))</f>
      </c>
      <c r="AP386">
        <f>IF($A386="","",SUMIFS($BF$2:$BF$2500,$W$2:$W$2500,$A386))</f>
      </c>
      <c r="AQ386">
        <f>IF($A386="","",SUMIFS($BG$2:$BG$2500,$W$2:$W$2500,$A386))</f>
      </c>
      <c r="AR386">
        <f>IF($A386="","",SUMIFS($BH$2:$BH$2500,$W$2:$W$2500,$A386))</f>
      </c>
      <c r="AS386">
        <f>IF($A386="","",SUMIFS($BI$2:$BI$2500,$W$2:$W$2500,$A386))</f>
      </c>
      <c r="AT386">
        <f>IF($A386="","",SUMIFS($BJ$2:$BJ$2500,$W$2:$W$2500,$A386))</f>
      </c>
      <c r="AU386">
        <f>IF($A386="","",SUMIFS($BK$2:$BK$2500,$W$2:$W$2500,$A386))</f>
      </c>
      <c r="AV386">
        <f>IF($A386="","",SUMIFS($BL$2:$BL$2500,$W$2:$W$2500,$A386))</f>
      </c>
      <c r="AW386">
        <f>IF($A386="","",SUMIFS($BM$2:$BM$2500,$W$2:$W$2500,$A386))</f>
      </c>
      <c r="AX386">
        <f>IF($A386="","",SUMIFS($BN$2:$BN$2500,$W$2:$W$2500,$A386))</f>
      </c>
      <c r="AY386">
        <f>IF($A386="","",SUMIFS($BO$2:$BO$2500,$W$2:$W$2500,$A386))</f>
      </c>
      <c r="AZ386">
        <f>IF($A386="","",SUMIFS($BP$2:$BP$2500,$W$2:$W$2500,$A386))</f>
      </c>
      <c r="BA386">
        <f>IF($A386="","",SUMIFS($BQ$2:$BQ$2500,$W$2:$W$2500,$A386))</f>
      </c>
      <c r="BB386">
        <f>IF($A386="","",SUMIFS($BR$2:$BR$2500,$W$2:$W$2500,$A386))</f>
      </c>
      <c r="BC386">
        <f>IF($A386="","",SUMIFS($BS$2:$BS$2500,$W$2:$W$2500,$A386))</f>
      </c>
      <c r="BD386">
        <f>IF($A386="","",SUMIFS($BT$2:$BT$2500,$W$2:$W$2500,$A386))</f>
      </c>
      <c r="BF386">
        <f>IF($Z386="","",INDEX($AO$2:$AO$2000,$Z386))</f>
      </c>
      <c r="BG386">
        <f>IF($Z386="","",INDEX($AP$2:$AP$2000,$Z386))</f>
      </c>
      <c r="BH386">
        <f>IF($Z386="","",INDEX($AQ$2:$AQ$2000,$Z386))</f>
      </c>
      <c r="BI386">
        <f>IF($Z386="","",INDEX($AR$2:$AR$2000,$Z386))</f>
      </c>
      <c r="BJ386">
        <f>IF($Z386="","",INDEX($AS$2:$AS$2000,$Z386))</f>
      </c>
      <c r="BK386">
        <f>IF($Z386="","",INDEX($AT$2:$AT$2000,$Z386))</f>
      </c>
      <c r="BL386">
        <f>IF($Z386="","",INDEX($AU$2:$AU$2000,$Z386))</f>
      </c>
      <c r="BM386">
        <f>IF($Z386="","",INDEX($AV$2:$AV$2000,$Z386))</f>
      </c>
      <c r="BN386">
        <f>IF($Z386="","",INDEX($AW$2:$AW$2000,$Z386))</f>
      </c>
      <c r="BO386">
        <f>IF($Z386="","",INDEX($AX$2:$AX$2000,$Z386))</f>
      </c>
      <c r="BP386">
        <f>IF($Z386="","",INDEX($AY$2:$AY$2000,$Z386))</f>
      </c>
      <c r="BQ386">
        <f>IF($Z386="","",INDEX($AZ$2:$AZ$2000,$Z386))</f>
      </c>
      <c r="BR386">
        <f>IF($Z386="","",INDEX($BA$2:$BA$2000,$Z386))</f>
      </c>
      <c r="BS386">
        <f>IF($Z386="","",INDEX($BB$2:$BB$2000,$Z386))</f>
      </c>
      <c r="BT386">
        <f>IF($Z386="","",INDEX($BC$2:$BC$2000,$Z386))</f>
      </c>
      <c r="BV386">
        <f>IF(OR($A386="",$P386&lt;&gt;"Yes",$AH386="Yes"),"",1+N($AG386))</f>
      </c>
      <c r="BW386">
        <f>IF($A386="","",COUNTIFS($W$2:$W$2500,$A386,$BZ$2:$BZ$2500,"Yes")+COUNTIFS($X$2:$X$2500,$A386,$BY$2:$BY$2500,"Yes"))</f>
      </c>
      <c r="BX386">
        <f>IF(OR($A386="",$P386="Yes"),"",IF(N($BW386)=0,0,1+SUMIFS($CB$2:$CB$2500,$W$2:$W$2500,$A386)+SUMIFS($CA$2:$CA$2500,$X$2:$X$2500,$A386)))</f>
      </c>
      <c r="BY386" t="str">
        <f>IF($Y386="","",INDEX($AH$2:$AH$2000,$Y386)&amp;"")</f>
      </c>
      <c r="BZ386" t="str">
        <f>IF($Z386="","",INDEX($AH$2:$AH$2000,$Z386)&amp;"")</f>
      </c>
      <c r="CA386">
        <f>IF($Y386="","",INDEX($BV$2:$BV$2000,$Y386))</f>
      </c>
      <c r="CB386">
        <f>IF($Z386="","",INDEX($BV$2:$BV$2000,$Z386))</f>
      </c>
    </row>
    <row r="387">
      <c r="A387" t="str">
        <f>IF(TRIM(INDEX(games!$A:$A,ROW()))="","",TRIM(INDEX(games!$A:$A,ROW())))</f>
      </c>
      <c r="B387">
        <f>IF(OR($A387="",INDEX(games!$B:$B,ROW())=""),"",INDEX(games!$B:$B,ROW()))</f>
      </c>
      <c r="C387" t="str">
        <f>IF(OR($A387="",INDEX(games!$C:$C,ROW())=""),"",INDEX(games!$C:$C,ROW()))</f>
      </c>
      <c r="D387">
        <f>IF($A387="","",COUNTIF($W$2:$W$2500,$A387)+COUNTIF($X$2:$X$2500,$A387))</f>
      </c>
      <c r="E387">
        <f>IF($A387="","",IFERROR(MATCH($C387,$R$2:$R$5,0),0))</f>
      </c>
      <c r="F387">
        <f>IF($A387="","",MOD(ROW(),34))</f>
      </c>
      <c r="G387">
        <f>IF($A387="",NA(),IF($C387="Action",$B387,NA()))</f>
      </c>
      <c r="H387">
        <f>IF($A387="",NA(),IF($C387="Action",1+$F387*0.023,NA()))</f>
      </c>
      <c r="I387">
        <f>IF($A387="",NA(),IF($C387="Strategy",$B387,NA()))</f>
      </c>
      <c r="J387">
        <f>IF($A387="",NA(),IF($C387="Strategy",2+$F387*0.023,NA()))</f>
      </c>
      <c r="K387">
        <f>IF($A387="",NA(),IF($C387="Deckbuilder",$B387,NA()))</f>
      </c>
      <c r="L387">
        <f>IF($A387="",NA(),IF($C387="Deckbuilder",3+$F387*0.023,NA()))</f>
      </c>
      <c r="M387">
        <f>IF($A387="",NA(),IF($C387="Traditional",$B387,NA()))</f>
      </c>
      <c r="N387">
        <f>IF($A387="",NA(),IF($C387="Traditional",4+$F387*0.023,NA()))</f>
      </c>
      <c r="O387">
        <f>IF($A387="","",$D387+ROW()/1000000)</f>
      </c>
      <c r="P387" t="str">
        <f>IF(OR($A387="",INDEX(games!$H:$H,ROW())=""),"",INDEX(games!$H:$H,ROW()))</f>
      </c>
      <c r="Q387">
        <f>IF(OR($A387="",$P387&lt;&gt;"Yes"),"",$D387+ROW()/1000000)</f>
      </c>
      <c r="T387">
        <f>IF($Y387="","",INDEX($B$2:$B$2000,$Y387))</f>
      </c>
      <c r="U387">
        <f>IF($Z387="","",INDEX($B$2:$B$2000,$Z387))</f>
      </c>
      <c r="V387">
        <f>IF(OR($T387="",$U387=""),"",$U387-$T387)</f>
      </c>
      <c r="W387" t="str">
        <f>IF(TRIM(INDEX(connections!$A:$A,ROW()))="","",TRIM(INDEX(connections!$A:$A,ROW())))</f>
      </c>
      <c r="X387" t="str">
        <f>IF($W387="","",TRIM(INDEX(connections!$B:$B,ROW())))</f>
      </c>
      <c r="Y387">
        <f>IF($W387="","",IFERROR(MATCH($W387,$A$2:$A$2000,0),""))</f>
      </c>
      <c r="Z387">
        <f>IF($X387="","",IFERROR(MATCH($X387,$A$2:$A$2000,0),""))</f>
      </c>
      <c r="AA387" t="str">
        <f>IF($Y387="","",INDEX($P$2:$P$2000,$Y387))</f>
      </c>
      <c r="AB387" t="str">
        <f>IF($Z387="","",INDEX($P$2:$P$2000,$Z387))</f>
      </c>
      <c r="AC387">
        <f>IF(AND($AA387="Yes",$AB387="Yes"),1,"")</f>
      </c>
      <c r="AD387">
        <f>IF(OR($Y387="",$Z387=""),"",IF(INDEX($C$2:$C$2000,$Y387)=INDEX($C$2:$C$2000,$Z387),0,1))</f>
      </c>
      <c r="AE387">
        <f>IF($AC387&lt;&gt;1,"",IF(AND(INDEX($AG$2:$AG$2000,$Y387)=1,INDEX($AG$2:$AG$2000,$Z387)=1),1,""))</f>
      </c>
      <c r="AG387">
        <f>IF($A387="","",COUNTIFS($W$2:$W$2500,$A387,$AB$2:$AB$2500,"Yes")+COUNTIFS($X$2:$X$2500,$A387,$AA$2:$AA$2500,"Yes"))</f>
      </c>
      <c r="AH387" t="str">
        <f>IF(OR($P387&lt;&gt;"Yes",N($AG387)=0),"",IF(AND($AG387=1,COUNTIFS($W$2:$W$2500,$A387,$AE$2:$AE$2500,1)+COUNTIFS($X$2:$X$2500,$A387,$AE$2:$AE$2500,1)&gt;0),"","Yes"))</f>
      </c>
      <c r="AI387">
        <f>IF($AH387="Yes",$AG387,"")</f>
      </c>
      <c r="AJ387">
        <f>IF($AI387="","",$AI387+ROW()/1000000)</f>
      </c>
      <c r="AK387">
        <f>IF(OR($A387="",$P387="Yes",N($AG387)=0),"",$AG387+ROW()/1000000)</f>
      </c>
      <c r="AL387" t="str">
        <f>IF($A387="","",INDEX(games!$J:$J,ROW())&amp;"")</f>
      </c>
      <c r="AM387">
        <f>IF($A387="","",SUMPRODUCT($AO387:$BD387,'Map Analysis'!$AP$2^{0,1,2,3,4,5,6,7,8,9,10,11,12,13,14,15}))</f>
      </c>
      <c r="AN387">
        <f>IF($A387="","",$AM387+ROW()/10000000)</f>
      </c>
      <c r="AO387">
        <f>IF($A387="","",COUNTIF($W$2:$W$2500,$A387))</f>
      </c>
      <c r="AP387">
        <f>IF($A387="","",SUMIFS($BF$2:$BF$2500,$W$2:$W$2500,$A387))</f>
      </c>
      <c r="AQ387">
        <f>IF($A387="","",SUMIFS($BG$2:$BG$2500,$W$2:$W$2500,$A387))</f>
      </c>
      <c r="AR387">
        <f>IF($A387="","",SUMIFS($BH$2:$BH$2500,$W$2:$W$2500,$A387))</f>
      </c>
      <c r="AS387">
        <f>IF($A387="","",SUMIFS($BI$2:$BI$2500,$W$2:$W$2500,$A387))</f>
      </c>
      <c r="AT387">
        <f>IF($A387="","",SUMIFS($BJ$2:$BJ$2500,$W$2:$W$2500,$A387))</f>
      </c>
      <c r="AU387">
        <f>IF($A387="","",SUMIFS($BK$2:$BK$2500,$W$2:$W$2500,$A387))</f>
      </c>
      <c r="AV387">
        <f>IF($A387="","",SUMIFS($BL$2:$BL$2500,$W$2:$W$2500,$A387))</f>
      </c>
      <c r="AW387">
        <f>IF($A387="","",SUMIFS($BM$2:$BM$2500,$W$2:$W$2500,$A387))</f>
      </c>
      <c r="AX387">
        <f>IF($A387="","",SUMIFS($BN$2:$BN$2500,$W$2:$W$2500,$A387))</f>
      </c>
      <c r="AY387">
        <f>IF($A387="","",SUMIFS($BO$2:$BO$2500,$W$2:$W$2500,$A387))</f>
      </c>
      <c r="AZ387">
        <f>IF($A387="","",SUMIFS($BP$2:$BP$2500,$W$2:$W$2500,$A387))</f>
      </c>
      <c r="BA387">
        <f>IF($A387="","",SUMIFS($BQ$2:$BQ$2500,$W$2:$W$2500,$A387))</f>
      </c>
      <c r="BB387">
        <f>IF($A387="","",SUMIFS($BR$2:$BR$2500,$W$2:$W$2500,$A387))</f>
      </c>
      <c r="BC387">
        <f>IF($A387="","",SUMIFS($BS$2:$BS$2500,$W$2:$W$2500,$A387))</f>
      </c>
      <c r="BD387">
        <f>IF($A387="","",SUMIFS($BT$2:$BT$2500,$W$2:$W$2500,$A387))</f>
      </c>
      <c r="BF387">
        <f>IF($Z387="","",INDEX($AO$2:$AO$2000,$Z387))</f>
      </c>
      <c r="BG387">
        <f>IF($Z387="","",INDEX($AP$2:$AP$2000,$Z387))</f>
      </c>
      <c r="BH387">
        <f>IF($Z387="","",INDEX($AQ$2:$AQ$2000,$Z387))</f>
      </c>
      <c r="BI387">
        <f>IF($Z387="","",INDEX($AR$2:$AR$2000,$Z387))</f>
      </c>
      <c r="BJ387">
        <f>IF($Z387="","",INDEX($AS$2:$AS$2000,$Z387))</f>
      </c>
      <c r="BK387">
        <f>IF($Z387="","",INDEX($AT$2:$AT$2000,$Z387))</f>
      </c>
      <c r="BL387">
        <f>IF($Z387="","",INDEX($AU$2:$AU$2000,$Z387))</f>
      </c>
      <c r="BM387">
        <f>IF($Z387="","",INDEX($AV$2:$AV$2000,$Z387))</f>
      </c>
      <c r="BN387">
        <f>IF($Z387="","",INDEX($AW$2:$AW$2000,$Z387))</f>
      </c>
      <c r="BO387">
        <f>IF($Z387="","",INDEX($AX$2:$AX$2000,$Z387))</f>
      </c>
      <c r="BP387">
        <f>IF($Z387="","",INDEX($AY$2:$AY$2000,$Z387))</f>
      </c>
      <c r="BQ387">
        <f>IF($Z387="","",INDEX($AZ$2:$AZ$2000,$Z387))</f>
      </c>
      <c r="BR387">
        <f>IF($Z387="","",INDEX($BA$2:$BA$2000,$Z387))</f>
      </c>
      <c r="BS387">
        <f>IF($Z387="","",INDEX($BB$2:$BB$2000,$Z387))</f>
      </c>
      <c r="BT387">
        <f>IF($Z387="","",INDEX($BC$2:$BC$2000,$Z387))</f>
      </c>
      <c r="BV387">
        <f>IF(OR($A387="",$P387&lt;&gt;"Yes",$AH387="Yes"),"",1+N($AG387))</f>
      </c>
      <c r="BW387">
        <f>IF($A387="","",COUNTIFS($W$2:$W$2500,$A387,$BZ$2:$BZ$2500,"Yes")+COUNTIFS($X$2:$X$2500,$A387,$BY$2:$BY$2500,"Yes"))</f>
      </c>
      <c r="BX387">
        <f>IF(OR($A387="",$P387="Yes"),"",IF(N($BW387)=0,0,1+SUMIFS($CB$2:$CB$2500,$W$2:$W$2500,$A387)+SUMIFS($CA$2:$CA$2500,$X$2:$X$2500,$A387)))</f>
      </c>
      <c r="BY387" t="str">
        <f>IF($Y387="","",INDEX($AH$2:$AH$2000,$Y387)&amp;"")</f>
      </c>
      <c r="BZ387" t="str">
        <f>IF($Z387="","",INDEX($AH$2:$AH$2000,$Z387)&amp;"")</f>
      </c>
      <c r="CA387">
        <f>IF($Y387="","",INDEX($BV$2:$BV$2000,$Y387))</f>
      </c>
      <c r="CB387">
        <f>IF($Z387="","",INDEX($BV$2:$BV$2000,$Z387))</f>
      </c>
    </row>
    <row r="388">
      <c r="A388" t="str">
        <f>IF(TRIM(INDEX(games!$A:$A,ROW()))="","",TRIM(INDEX(games!$A:$A,ROW())))</f>
      </c>
      <c r="B388">
        <f>IF(OR($A388="",INDEX(games!$B:$B,ROW())=""),"",INDEX(games!$B:$B,ROW()))</f>
      </c>
      <c r="C388" t="str">
        <f>IF(OR($A388="",INDEX(games!$C:$C,ROW())=""),"",INDEX(games!$C:$C,ROW()))</f>
      </c>
      <c r="D388">
        <f>IF($A388="","",COUNTIF($W$2:$W$2500,$A388)+COUNTIF($X$2:$X$2500,$A388))</f>
      </c>
      <c r="E388">
        <f>IF($A388="","",IFERROR(MATCH($C388,$R$2:$R$5,0),0))</f>
      </c>
      <c r="F388">
        <f>IF($A388="","",MOD(ROW(),34))</f>
      </c>
      <c r="G388">
        <f>IF($A388="",NA(),IF($C388="Action",$B388,NA()))</f>
      </c>
      <c r="H388">
        <f>IF($A388="",NA(),IF($C388="Action",1+$F388*0.023,NA()))</f>
      </c>
      <c r="I388">
        <f>IF($A388="",NA(),IF($C388="Strategy",$B388,NA()))</f>
      </c>
      <c r="J388">
        <f>IF($A388="",NA(),IF($C388="Strategy",2+$F388*0.023,NA()))</f>
      </c>
      <c r="K388">
        <f>IF($A388="",NA(),IF($C388="Deckbuilder",$B388,NA()))</f>
      </c>
      <c r="L388">
        <f>IF($A388="",NA(),IF($C388="Deckbuilder",3+$F388*0.023,NA()))</f>
      </c>
      <c r="M388">
        <f>IF($A388="",NA(),IF($C388="Traditional",$B388,NA()))</f>
      </c>
      <c r="N388">
        <f>IF($A388="",NA(),IF($C388="Traditional",4+$F388*0.023,NA()))</f>
      </c>
      <c r="O388">
        <f>IF($A388="","",$D388+ROW()/1000000)</f>
      </c>
      <c r="P388" t="str">
        <f>IF(OR($A388="",INDEX(games!$H:$H,ROW())=""),"",INDEX(games!$H:$H,ROW()))</f>
      </c>
      <c r="Q388">
        <f>IF(OR($A388="",$P388&lt;&gt;"Yes"),"",$D388+ROW()/1000000)</f>
      </c>
      <c r="T388">
        <f>IF($Y388="","",INDEX($B$2:$B$2000,$Y388))</f>
      </c>
      <c r="U388">
        <f>IF($Z388="","",INDEX($B$2:$B$2000,$Z388))</f>
      </c>
      <c r="V388">
        <f>IF(OR($T388="",$U388=""),"",$U388-$T388)</f>
      </c>
      <c r="W388" t="str">
        <f>IF(TRIM(INDEX(connections!$A:$A,ROW()))="","",TRIM(INDEX(connections!$A:$A,ROW())))</f>
      </c>
      <c r="X388" t="str">
        <f>IF($W388="","",TRIM(INDEX(connections!$B:$B,ROW())))</f>
      </c>
      <c r="Y388">
        <f>IF($W388="","",IFERROR(MATCH($W388,$A$2:$A$2000,0),""))</f>
      </c>
      <c r="Z388">
        <f>IF($X388="","",IFERROR(MATCH($X388,$A$2:$A$2000,0),""))</f>
      </c>
      <c r="AA388" t="str">
        <f>IF($Y388="","",INDEX($P$2:$P$2000,$Y388))</f>
      </c>
      <c r="AB388" t="str">
        <f>IF($Z388="","",INDEX($P$2:$P$2000,$Z388))</f>
      </c>
      <c r="AC388">
        <f>IF(AND($AA388="Yes",$AB388="Yes"),1,"")</f>
      </c>
      <c r="AD388">
        <f>IF(OR($Y388="",$Z388=""),"",IF(INDEX($C$2:$C$2000,$Y388)=INDEX($C$2:$C$2000,$Z388),0,1))</f>
      </c>
      <c r="AE388">
        <f>IF($AC388&lt;&gt;1,"",IF(AND(INDEX($AG$2:$AG$2000,$Y388)=1,INDEX($AG$2:$AG$2000,$Z388)=1),1,""))</f>
      </c>
      <c r="AG388">
        <f>IF($A388="","",COUNTIFS($W$2:$W$2500,$A388,$AB$2:$AB$2500,"Yes")+COUNTIFS($X$2:$X$2500,$A388,$AA$2:$AA$2500,"Yes"))</f>
      </c>
      <c r="AH388" t="str">
        <f>IF(OR($P388&lt;&gt;"Yes",N($AG388)=0),"",IF(AND($AG388=1,COUNTIFS($W$2:$W$2500,$A388,$AE$2:$AE$2500,1)+COUNTIFS($X$2:$X$2500,$A388,$AE$2:$AE$2500,1)&gt;0),"","Yes"))</f>
      </c>
      <c r="AI388">
        <f>IF($AH388="Yes",$AG388,"")</f>
      </c>
      <c r="AJ388">
        <f>IF($AI388="","",$AI388+ROW()/1000000)</f>
      </c>
      <c r="AK388">
        <f>IF(OR($A388="",$P388="Yes",N($AG388)=0),"",$AG388+ROW()/1000000)</f>
      </c>
      <c r="AL388" t="str">
        <f>IF($A388="","",INDEX(games!$J:$J,ROW())&amp;"")</f>
      </c>
      <c r="AM388">
        <f>IF($A388="","",SUMPRODUCT($AO388:$BD388,'Map Analysis'!$AP$2^{0,1,2,3,4,5,6,7,8,9,10,11,12,13,14,15}))</f>
      </c>
      <c r="AN388">
        <f>IF($A388="","",$AM388+ROW()/10000000)</f>
      </c>
      <c r="AO388">
        <f>IF($A388="","",COUNTIF($W$2:$W$2500,$A388))</f>
      </c>
      <c r="AP388">
        <f>IF($A388="","",SUMIFS($BF$2:$BF$2500,$W$2:$W$2500,$A388))</f>
      </c>
      <c r="AQ388">
        <f>IF($A388="","",SUMIFS($BG$2:$BG$2500,$W$2:$W$2500,$A388))</f>
      </c>
      <c r="AR388">
        <f>IF($A388="","",SUMIFS($BH$2:$BH$2500,$W$2:$W$2500,$A388))</f>
      </c>
      <c r="AS388">
        <f>IF($A388="","",SUMIFS($BI$2:$BI$2500,$W$2:$W$2500,$A388))</f>
      </c>
      <c r="AT388">
        <f>IF($A388="","",SUMIFS($BJ$2:$BJ$2500,$W$2:$W$2500,$A388))</f>
      </c>
      <c r="AU388">
        <f>IF($A388="","",SUMIFS($BK$2:$BK$2500,$W$2:$W$2500,$A388))</f>
      </c>
      <c r="AV388">
        <f>IF($A388="","",SUMIFS($BL$2:$BL$2500,$W$2:$W$2500,$A388))</f>
      </c>
      <c r="AW388">
        <f>IF($A388="","",SUMIFS($BM$2:$BM$2500,$W$2:$W$2500,$A388))</f>
      </c>
      <c r="AX388">
        <f>IF($A388="","",SUMIFS($BN$2:$BN$2500,$W$2:$W$2500,$A388))</f>
      </c>
      <c r="AY388">
        <f>IF($A388="","",SUMIFS($BO$2:$BO$2500,$W$2:$W$2500,$A388))</f>
      </c>
      <c r="AZ388">
        <f>IF($A388="","",SUMIFS($BP$2:$BP$2500,$W$2:$W$2500,$A388))</f>
      </c>
      <c r="BA388">
        <f>IF($A388="","",SUMIFS($BQ$2:$BQ$2500,$W$2:$W$2500,$A388))</f>
      </c>
      <c r="BB388">
        <f>IF($A388="","",SUMIFS($BR$2:$BR$2500,$W$2:$W$2500,$A388))</f>
      </c>
      <c r="BC388">
        <f>IF($A388="","",SUMIFS($BS$2:$BS$2500,$W$2:$W$2500,$A388))</f>
      </c>
      <c r="BD388">
        <f>IF($A388="","",SUMIFS($BT$2:$BT$2500,$W$2:$W$2500,$A388))</f>
      </c>
      <c r="BF388">
        <f>IF($Z388="","",INDEX($AO$2:$AO$2000,$Z388))</f>
      </c>
      <c r="BG388">
        <f>IF($Z388="","",INDEX($AP$2:$AP$2000,$Z388))</f>
      </c>
      <c r="BH388">
        <f>IF($Z388="","",INDEX($AQ$2:$AQ$2000,$Z388))</f>
      </c>
      <c r="BI388">
        <f>IF($Z388="","",INDEX($AR$2:$AR$2000,$Z388))</f>
      </c>
      <c r="BJ388">
        <f>IF($Z388="","",INDEX($AS$2:$AS$2000,$Z388))</f>
      </c>
      <c r="BK388">
        <f>IF($Z388="","",INDEX($AT$2:$AT$2000,$Z388))</f>
      </c>
      <c r="BL388">
        <f>IF($Z388="","",INDEX($AU$2:$AU$2000,$Z388))</f>
      </c>
      <c r="BM388">
        <f>IF($Z388="","",INDEX($AV$2:$AV$2000,$Z388))</f>
      </c>
      <c r="BN388">
        <f>IF($Z388="","",INDEX($AW$2:$AW$2000,$Z388))</f>
      </c>
      <c r="BO388">
        <f>IF($Z388="","",INDEX($AX$2:$AX$2000,$Z388))</f>
      </c>
      <c r="BP388">
        <f>IF($Z388="","",INDEX($AY$2:$AY$2000,$Z388))</f>
      </c>
      <c r="BQ388">
        <f>IF($Z388="","",INDEX($AZ$2:$AZ$2000,$Z388))</f>
      </c>
      <c r="BR388">
        <f>IF($Z388="","",INDEX($BA$2:$BA$2000,$Z388))</f>
      </c>
      <c r="BS388">
        <f>IF($Z388="","",INDEX($BB$2:$BB$2000,$Z388))</f>
      </c>
      <c r="BT388">
        <f>IF($Z388="","",INDEX($BC$2:$BC$2000,$Z388))</f>
      </c>
      <c r="BV388">
        <f>IF(OR($A388="",$P388&lt;&gt;"Yes",$AH388="Yes"),"",1+N($AG388))</f>
      </c>
      <c r="BW388">
        <f>IF($A388="","",COUNTIFS($W$2:$W$2500,$A388,$BZ$2:$BZ$2500,"Yes")+COUNTIFS($X$2:$X$2500,$A388,$BY$2:$BY$2500,"Yes"))</f>
      </c>
      <c r="BX388">
        <f>IF(OR($A388="",$P388="Yes"),"",IF(N($BW388)=0,0,1+SUMIFS($CB$2:$CB$2500,$W$2:$W$2500,$A388)+SUMIFS($CA$2:$CA$2500,$X$2:$X$2500,$A388)))</f>
      </c>
      <c r="BY388" t="str">
        <f>IF($Y388="","",INDEX($AH$2:$AH$2000,$Y388)&amp;"")</f>
      </c>
      <c r="BZ388" t="str">
        <f>IF($Z388="","",INDEX($AH$2:$AH$2000,$Z388)&amp;"")</f>
      </c>
      <c r="CA388">
        <f>IF($Y388="","",INDEX($BV$2:$BV$2000,$Y388))</f>
      </c>
      <c r="CB388">
        <f>IF($Z388="","",INDEX($BV$2:$BV$2000,$Z388))</f>
      </c>
    </row>
    <row r="389">
      <c r="A389" t="str">
        <f>IF(TRIM(INDEX(games!$A:$A,ROW()))="","",TRIM(INDEX(games!$A:$A,ROW())))</f>
      </c>
      <c r="B389">
        <f>IF(OR($A389="",INDEX(games!$B:$B,ROW())=""),"",INDEX(games!$B:$B,ROW()))</f>
      </c>
      <c r="C389" t="str">
        <f>IF(OR($A389="",INDEX(games!$C:$C,ROW())=""),"",INDEX(games!$C:$C,ROW()))</f>
      </c>
      <c r="D389">
        <f>IF($A389="","",COUNTIF($W$2:$W$2500,$A389)+COUNTIF($X$2:$X$2500,$A389))</f>
      </c>
      <c r="E389">
        <f>IF($A389="","",IFERROR(MATCH($C389,$R$2:$R$5,0),0))</f>
      </c>
      <c r="F389">
        <f>IF($A389="","",MOD(ROW(),34))</f>
      </c>
      <c r="G389">
        <f>IF($A389="",NA(),IF($C389="Action",$B389,NA()))</f>
      </c>
      <c r="H389">
        <f>IF($A389="",NA(),IF($C389="Action",1+$F389*0.023,NA()))</f>
      </c>
      <c r="I389">
        <f>IF($A389="",NA(),IF($C389="Strategy",$B389,NA()))</f>
      </c>
      <c r="J389">
        <f>IF($A389="",NA(),IF($C389="Strategy",2+$F389*0.023,NA()))</f>
      </c>
      <c r="K389">
        <f>IF($A389="",NA(),IF($C389="Deckbuilder",$B389,NA()))</f>
      </c>
      <c r="L389">
        <f>IF($A389="",NA(),IF($C389="Deckbuilder",3+$F389*0.023,NA()))</f>
      </c>
      <c r="M389">
        <f>IF($A389="",NA(),IF($C389="Traditional",$B389,NA()))</f>
      </c>
      <c r="N389">
        <f>IF($A389="",NA(),IF($C389="Traditional",4+$F389*0.023,NA()))</f>
      </c>
      <c r="O389">
        <f>IF($A389="","",$D389+ROW()/1000000)</f>
      </c>
      <c r="P389" t="str">
        <f>IF(OR($A389="",INDEX(games!$H:$H,ROW())=""),"",INDEX(games!$H:$H,ROW()))</f>
      </c>
      <c r="Q389">
        <f>IF(OR($A389="",$P389&lt;&gt;"Yes"),"",$D389+ROW()/1000000)</f>
      </c>
      <c r="T389">
        <f>IF($Y389="","",INDEX($B$2:$B$2000,$Y389))</f>
      </c>
      <c r="U389">
        <f>IF($Z389="","",INDEX($B$2:$B$2000,$Z389))</f>
      </c>
      <c r="V389">
        <f>IF(OR($T389="",$U389=""),"",$U389-$T389)</f>
      </c>
      <c r="W389" t="str">
        <f>IF(TRIM(INDEX(connections!$A:$A,ROW()))="","",TRIM(INDEX(connections!$A:$A,ROW())))</f>
      </c>
      <c r="X389" t="str">
        <f>IF($W389="","",TRIM(INDEX(connections!$B:$B,ROW())))</f>
      </c>
      <c r="Y389">
        <f>IF($W389="","",IFERROR(MATCH($W389,$A$2:$A$2000,0),""))</f>
      </c>
      <c r="Z389">
        <f>IF($X389="","",IFERROR(MATCH($X389,$A$2:$A$2000,0),""))</f>
      </c>
      <c r="AA389" t="str">
        <f>IF($Y389="","",INDEX($P$2:$P$2000,$Y389))</f>
      </c>
      <c r="AB389" t="str">
        <f>IF($Z389="","",INDEX($P$2:$P$2000,$Z389))</f>
      </c>
      <c r="AC389">
        <f>IF(AND($AA389="Yes",$AB389="Yes"),1,"")</f>
      </c>
      <c r="AD389">
        <f>IF(OR($Y389="",$Z389=""),"",IF(INDEX($C$2:$C$2000,$Y389)=INDEX($C$2:$C$2000,$Z389),0,1))</f>
      </c>
      <c r="AE389">
        <f>IF($AC389&lt;&gt;1,"",IF(AND(INDEX($AG$2:$AG$2000,$Y389)=1,INDEX($AG$2:$AG$2000,$Z389)=1),1,""))</f>
      </c>
      <c r="AG389">
        <f>IF($A389="","",COUNTIFS($W$2:$W$2500,$A389,$AB$2:$AB$2500,"Yes")+COUNTIFS($X$2:$X$2500,$A389,$AA$2:$AA$2500,"Yes"))</f>
      </c>
      <c r="AH389" t="str">
        <f>IF(OR($P389&lt;&gt;"Yes",N($AG389)=0),"",IF(AND($AG389=1,COUNTIFS($W$2:$W$2500,$A389,$AE$2:$AE$2500,1)+COUNTIFS($X$2:$X$2500,$A389,$AE$2:$AE$2500,1)&gt;0),"","Yes"))</f>
      </c>
      <c r="AI389">
        <f>IF($AH389="Yes",$AG389,"")</f>
      </c>
      <c r="AJ389">
        <f>IF($AI389="","",$AI389+ROW()/1000000)</f>
      </c>
      <c r="AK389">
        <f>IF(OR($A389="",$P389="Yes",N($AG389)=0),"",$AG389+ROW()/1000000)</f>
      </c>
      <c r="AL389" t="str">
        <f>IF($A389="","",INDEX(games!$J:$J,ROW())&amp;"")</f>
      </c>
      <c r="AM389">
        <f>IF($A389="","",SUMPRODUCT($AO389:$BD389,'Map Analysis'!$AP$2^{0,1,2,3,4,5,6,7,8,9,10,11,12,13,14,15}))</f>
      </c>
      <c r="AN389">
        <f>IF($A389="","",$AM389+ROW()/10000000)</f>
      </c>
      <c r="AO389">
        <f>IF($A389="","",COUNTIF($W$2:$W$2500,$A389))</f>
      </c>
      <c r="AP389">
        <f>IF($A389="","",SUMIFS($BF$2:$BF$2500,$W$2:$W$2500,$A389))</f>
      </c>
      <c r="AQ389">
        <f>IF($A389="","",SUMIFS($BG$2:$BG$2500,$W$2:$W$2500,$A389))</f>
      </c>
      <c r="AR389">
        <f>IF($A389="","",SUMIFS($BH$2:$BH$2500,$W$2:$W$2500,$A389))</f>
      </c>
      <c r="AS389">
        <f>IF($A389="","",SUMIFS($BI$2:$BI$2500,$W$2:$W$2500,$A389))</f>
      </c>
      <c r="AT389">
        <f>IF($A389="","",SUMIFS($BJ$2:$BJ$2500,$W$2:$W$2500,$A389))</f>
      </c>
      <c r="AU389">
        <f>IF($A389="","",SUMIFS($BK$2:$BK$2500,$W$2:$W$2500,$A389))</f>
      </c>
      <c r="AV389">
        <f>IF($A389="","",SUMIFS($BL$2:$BL$2500,$W$2:$W$2500,$A389))</f>
      </c>
      <c r="AW389">
        <f>IF($A389="","",SUMIFS($BM$2:$BM$2500,$W$2:$W$2500,$A389))</f>
      </c>
      <c r="AX389">
        <f>IF($A389="","",SUMIFS($BN$2:$BN$2500,$W$2:$W$2500,$A389))</f>
      </c>
      <c r="AY389">
        <f>IF($A389="","",SUMIFS($BO$2:$BO$2500,$W$2:$W$2500,$A389))</f>
      </c>
      <c r="AZ389">
        <f>IF($A389="","",SUMIFS($BP$2:$BP$2500,$W$2:$W$2500,$A389))</f>
      </c>
      <c r="BA389">
        <f>IF($A389="","",SUMIFS($BQ$2:$BQ$2500,$W$2:$W$2500,$A389))</f>
      </c>
      <c r="BB389">
        <f>IF($A389="","",SUMIFS($BR$2:$BR$2500,$W$2:$W$2500,$A389))</f>
      </c>
      <c r="BC389">
        <f>IF($A389="","",SUMIFS($BS$2:$BS$2500,$W$2:$W$2500,$A389))</f>
      </c>
      <c r="BD389">
        <f>IF($A389="","",SUMIFS($BT$2:$BT$2500,$W$2:$W$2500,$A389))</f>
      </c>
      <c r="BF389">
        <f>IF($Z389="","",INDEX($AO$2:$AO$2000,$Z389))</f>
      </c>
      <c r="BG389">
        <f>IF($Z389="","",INDEX($AP$2:$AP$2000,$Z389))</f>
      </c>
      <c r="BH389">
        <f>IF($Z389="","",INDEX($AQ$2:$AQ$2000,$Z389))</f>
      </c>
      <c r="BI389">
        <f>IF($Z389="","",INDEX($AR$2:$AR$2000,$Z389))</f>
      </c>
      <c r="BJ389">
        <f>IF($Z389="","",INDEX($AS$2:$AS$2000,$Z389))</f>
      </c>
      <c r="BK389">
        <f>IF($Z389="","",INDEX($AT$2:$AT$2000,$Z389))</f>
      </c>
      <c r="BL389">
        <f>IF($Z389="","",INDEX($AU$2:$AU$2000,$Z389))</f>
      </c>
      <c r="BM389">
        <f>IF($Z389="","",INDEX($AV$2:$AV$2000,$Z389))</f>
      </c>
      <c r="BN389">
        <f>IF($Z389="","",INDEX($AW$2:$AW$2000,$Z389))</f>
      </c>
      <c r="BO389">
        <f>IF($Z389="","",INDEX($AX$2:$AX$2000,$Z389))</f>
      </c>
      <c r="BP389">
        <f>IF($Z389="","",INDEX($AY$2:$AY$2000,$Z389))</f>
      </c>
      <c r="BQ389">
        <f>IF($Z389="","",INDEX($AZ$2:$AZ$2000,$Z389))</f>
      </c>
      <c r="BR389">
        <f>IF($Z389="","",INDEX($BA$2:$BA$2000,$Z389))</f>
      </c>
      <c r="BS389">
        <f>IF($Z389="","",INDEX($BB$2:$BB$2000,$Z389))</f>
      </c>
      <c r="BT389">
        <f>IF($Z389="","",INDEX($BC$2:$BC$2000,$Z389))</f>
      </c>
      <c r="BV389">
        <f>IF(OR($A389="",$P389&lt;&gt;"Yes",$AH389="Yes"),"",1+N($AG389))</f>
      </c>
      <c r="BW389">
        <f>IF($A389="","",COUNTIFS($W$2:$W$2500,$A389,$BZ$2:$BZ$2500,"Yes")+COUNTIFS($X$2:$X$2500,$A389,$BY$2:$BY$2500,"Yes"))</f>
      </c>
      <c r="BX389">
        <f>IF(OR($A389="",$P389="Yes"),"",IF(N($BW389)=0,0,1+SUMIFS($CB$2:$CB$2500,$W$2:$W$2500,$A389)+SUMIFS($CA$2:$CA$2500,$X$2:$X$2500,$A389)))</f>
      </c>
      <c r="BY389" t="str">
        <f>IF($Y389="","",INDEX($AH$2:$AH$2000,$Y389)&amp;"")</f>
      </c>
      <c r="BZ389" t="str">
        <f>IF($Z389="","",INDEX($AH$2:$AH$2000,$Z389)&amp;"")</f>
      </c>
      <c r="CA389">
        <f>IF($Y389="","",INDEX($BV$2:$BV$2000,$Y389))</f>
      </c>
      <c r="CB389">
        <f>IF($Z389="","",INDEX($BV$2:$BV$2000,$Z389))</f>
      </c>
    </row>
    <row r="390">
      <c r="A390" t="str">
        <f>IF(TRIM(INDEX(games!$A:$A,ROW()))="","",TRIM(INDEX(games!$A:$A,ROW())))</f>
      </c>
      <c r="B390">
        <f>IF(OR($A390="",INDEX(games!$B:$B,ROW())=""),"",INDEX(games!$B:$B,ROW()))</f>
      </c>
      <c r="C390" t="str">
        <f>IF(OR($A390="",INDEX(games!$C:$C,ROW())=""),"",INDEX(games!$C:$C,ROW()))</f>
      </c>
      <c r="D390">
        <f>IF($A390="","",COUNTIF($W$2:$W$2500,$A390)+COUNTIF($X$2:$X$2500,$A390))</f>
      </c>
      <c r="E390">
        <f>IF($A390="","",IFERROR(MATCH($C390,$R$2:$R$5,0),0))</f>
      </c>
      <c r="F390">
        <f>IF($A390="","",MOD(ROW(),34))</f>
      </c>
      <c r="G390">
        <f>IF($A390="",NA(),IF($C390="Action",$B390,NA()))</f>
      </c>
      <c r="H390">
        <f>IF($A390="",NA(),IF($C390="Action",1+$F390*0.023,NA()))</f>
      </c>
      <c r="I390">
        <f>IF($A390="",NA(),IF($C390="Strategy",$B390,NA()))</f>
      </c>
      <c r="J390">
        <f>IF($A390="",NA(),IF($C390="Strategy",2+$F390*0.023,NA()))</f>
      </c>
      <c r="K390">
        <f>IF($A390="",NA(),IF($C390="Deckbuilder",$B390,NA()))</f>
      </c>
      <c r="L390">
        <f>IF($A390="",NA(),IF($C390="Deckbuilder",3+$F390*0.023,NA()))</f>
      </c>
      <c r="M390">
        <f>IF($A390="",NA(),IF($C390="Traditional",$B390,NA()))</f>
      </c>
      <c r="N390">
        <f>IF($A390="",NA(),IF($C390="Traditional",4+$F390*0.023,NA()))</f>
      </c>
      <c r="O390">
        <f>IF($A390="","",$D390+ROW()/1000000)</f>
      </c>
      <c r="P390" t="str">
        <f>IF(OR($A390="",INDEX(games!$H:$H,ROW())=""),"",INDEX(games!$H:$H,ROW()))</f>
      </c>
      <c r="Q390">
        <f>IF(OR($A390="",$P390&lt;&gt;"Yes"),"",$D390+ROW()/1000000)</f>
      </c>
      <c r="T390">
        <f>IF($Y390="","",INDEX($B$2:$B$2000,$Y390))</f>
      </c>
      <c r="U390">
        <f>IF($Z390="","",INDEX($B$2:$B$2000,$Z390))</f>
      </c>
      <c r="V390">
        <f>IF(OR($T390="",$U390=""),"",$U390-$T390)</f>
      </c>
      <c r="W390" t="str">
        <f>IF(TRIM(INDEX(connections!$A:$A,ROW()))="","",TRIM(INDEX(connections!$A:$A,ROW())))</f>
      </c>
      <c r="X390" t="str">
        <f>IF($W390="","",TRIM(INDEX(connections!$B:$B,ROW())))</f>
      </c>
      <c r="Y390">
        <f>IF($W390="","",IFERROR(MATCH($W390,$A$2:$A$2000,0),""))</f>
      </c>
      <c r="Z390">
        <f>IF($X390="","",IFERROR(MATCH($X390,$A$2:$A$2000,0),""))</f>
      </c>
      <c r="AA390" t="str">
        <f>IF($Y390="","",INDEX($P$2:$P$2000,$Y390))</f>
      </c>
      <c r="AB390" t="str">
        <f>IF($Z390="","",INDEX($P$2:$P$2000,$Z390))</f>
      </c>
      <c r="AC390">
        <f>IF(AND($AA390="Yes",$AB390="Yes"),1,"")</f>
      </c>
      <c r="AD390">
        <f>IF(OR($Y390="",$Z390=""),"",IF(INDEX($C$2:$C$2000,$Y390)=INDEX($C$2:$C$2000,$Z390),0,1))</f>
      </c>
      <c r="AE390">
        <f>IF($AC390&lt;&gt;1,"",IF(AND(INDEX($AG$2:$AG$2000,$Y390)=1,INDEX($AG$2:$AG$2000,$Z390)=1),1,""))</f>
      </c>
      <c r="AG390">
        <f>IF($A390="","",COUNTIFS($W$2:$W$2500,$A390,$AB$2:$AB$2500,"Yes")+COUNTIFS($X$2:$X$2500,$A390,$AA$2:$AA$2500,"Yes"))</f>
      </c>
      <c r="AH390" t="str">
        <f>IF(OR($P390&lt;&gt;"Yes",N($AG390)=0),"",IF(AND($AG390=1,COUNTIFS($W$2:$W$2500,$A390,$AE$2:$AE$2500,1)+COUNTIFS($X$2:$X$2500,$A390,$AE$2:$AE$2500,1)&gt;0),"","Yes"))</f>
      </c>
      <c r="AI390">
        <f>IF($AH390="Yes",$AG390,"")</f>
      </c>
      <c r="AJ390">
        <f>IF($AI390="","",$AI390+ROW()/1000000)</f>
      </c>
      <c r="AK390">
        <f>IF(OR($A390="",$P390="Yes",N($AG390)=0),"",$AG390+ROW()/1000000)</f>
      </c>
      <c r="AL390" t="str">
        <f>IF($A390="","",INDEX(games!$J:$J,ROW())&amp;"")</f>
      </c>
      <c r="AM390">
        <f>IF($A390="","",SUMPRODUCT($AO390:$BD390,'Map Analysis'!$AP$2^{0,1,2,3,4,5,6,7,8,9,10,11,12,13,14,15}))</f>
      </c>
      <c r="AN390">
        <f>IF($A390="","",$AM390+ROW()/10000000)</f>
      </c>
      <c r="AO390">
        <f>IF($A390="","",COUNTIF($W$2:$W$2500,$A390))</f>
      </c>
      <c r="AP390">
        <f>IF($A390="","",SUMIFS($BF$2:$BF$2500,$W$2:$W$2500,$A390))</f>
      </c>
      <c r="AQ390">
        <f>IF($A390="","",SUMIFS($BG$2:$BG$2500,$W$2:$W$2500,$A390))</f>
      </c>
      <c r="AR390">
        <f>IF($A390="","",SUMIFS($BH$2:$BH$2500,$W$2:$W$2500,$A390))</f>
      </c>
      <c r="AS390">
        <f>IF($A390="","",SUMIFS($BI$2:$BI$2500,$W$2:$W$2500,$A390))</f>
      </c>
      <c r="AT390">
        <f>IF($A390="","",SUMIFS($BJ$2:$BJ$2500,$W$2:$W$2500,$A390))</f>
      </c>
      <c r="AU390">
        <f>IF($A390="","",SUMIFS($BK$2:$BK$2500,$W$2:$W$2500,$A390))</f>
      </c>
      <c r="AV390">
        <f>IF($A390="","",SUMIFS($BL$2:$BL$2500,$W$2:$W$2500,$A390))</f>
      </c>
      <c r="AW390">
        <f>IF($A390="","",SUMIFS($BM$2:$BM$2500,$W$2:$W$2500,$A390))</f>
      </c>
      <c r="AX390">
        <f>IF($A390="","",SUMIFS($BN$2:$BN$2500,$W$2:$W$2500,$A390))</f>
      </c>
      <c r="AY390">
        <f>IF($A390="","",SUMIFS($BO$2:$BO$2500,$W$2:$W$2500,$A390))</f>
      </c>
      <c r="AZ390">
        <f>IF($A390="","",SUMIFS($BP$2:$BP$2500,$W$2:$W$2500,$A390))</f>
      </c>
      <c r="BA390">
        <f>IF($A390="","",SUMIFS($BQ$2:$BQ$2500,$W$2:$W$2500,$A390))</f>
      </c>
      <c r="BB390">
        <f>IF($A390="","",SUMIFS($BR$2:$BR$2500,$W$2:$W$2500,$A390))</f>
      </c>
      <c r="BC390">
        <f>IF($A390="","",SUMIFS($BS$2:$BS$2500,$W$2:$W$2500,$A390))</f>
      </c>
      <c r="BD390">
        <f>IF($A390="","",SUMIFS($BT$2:$BT$2500,$W$2:$W$2500,$A390))</f>
      </c>
      <c r="BF390">
        <f>IF($Z390="","",INDEX($AO$2:$AO$2000,$Z390))</f>
      </c>
      <c r="BG390">
        <f>IF($Z390="","",INDEX($AP$2:$AP$2000,$Z390))</f>
      </c>
      <c r="BH390">
        <f>IF($Z390="","",INDEX($AQ$2:$AQ$2000,$Z390))</f>
      </c>
      <c r="BI390">
        <f>IF($Z390="","",INDEX($AR$2:$AR$2000,$Z390))</f>
      </c>
      <c r="BJ390">
        <f>IF($Z390="","",INDEX($AS$2:$AS$2000,$Z390))</f>
      </c>
      <c r="BK390">
        <f>IF($Z390="","",INDEX($AT$2:$AT$2000,$Z390))</f>
      </c>
      <c r="BL390">
        <f>IF($Z390="","",INDEX($AU$2:$AU$2000,$Z390))</f>
      </c>
      <c r="BM390">
        <f>IF($Z390="","",INDEX($AV$2:$AV$2000,$Z390))</f>
      </c>
      <c r="BN390">
        <f>IF($Z390="","",INDEX($AW$2:$AW$2000,$Z390))</f>
      </c>
      <c r="BO390">
        <f>IF($Z390="","",INDEX($AX$2:$AX$2000,$Z390))</f>
      </c>
      <c r="BP390">
        <f>IF($Z390="","",INDEX($AY$2:$AY$2000,$Z390))</f>
      </c>
      <c r="BQ390">
        <f>IF($Z390="","",INDEX($AZ$2:$AZ$2000,$Z390))</f>
      </c>
      <c r="BR390">
        <f>IF($Z390="","",INDEX($BA$2:$BA$2000,$Z390))</f>
      </c>
      <c r="BS390">
        <f>IF($Z390="","",INDEX($BB$2:$BB$2000,$Z390))</f>
      </c>
      <c r="BT390">
        <f>IF($Z390="","",INDEX($BC$2:$BC$2000,$Z390))</f>
      </c>
      <c r="BV390">
        <f>IF(OR($A390="",$P390&lt;&gt;"Yes",$AH390="Yes"),"",1+N($AG390))</f>
      </c>
      <c r="BW390">
        <f>IF($A390="","",COUNTIFS($W$2:$W$2500,$A390,$BZ$2:$BZ$2500,"Yes")+COUNTIFS($X$2:$X$2500,$A390,$BY$2:$BY$2500,"Yes"))</f>
      </c>
      <c r="BX390">
        <f>IF(OR($A390="",$P390="Yes"),"",IF(N($BW390)=0,0,1+SUMIFS($CB$2:$CB$2500,$W$2:$W$2500,$A390)+SUMIFS($CA$2:$CA$2500,$X$2:$X$2500,$A390)))</f>
      </c>
      <c r="BY390" t="str">
        <f>IF($Y390="","",INDEX($AH$2:$AH$2000,$Y390)&amp;"")</f>
      </c>
      <c r="BZ390" t="str">
        <f>IF($Z390="","",INDEX($AH$2:$AH$2000,$Z390)&amp;"")</f>
      </c>
      <c r="CA390">
        <f>IF($Y390="","",INDEX($BV$2:$BV$2000,$Y390))</f>
      </c>
      <c r="CB390">
        <f>IF($Z390="","",INDEX($BV$2:$BV$2000,$Z390))</f>
      </c>
    </row>
    <row r="391">
      <c r="A391" t="str">
        <f>IF(TRIM(INDEX(games!$A:$A,ROW()))="","",TRIM(INDEX(games!$A:$A,ROW())))</f>
      </c>
      <c r="B391">
        <f>IF(OR($A391="",INDEX(games!$B:$B,ROW())=""),"",INDEX(games!$B:$B,ROW()))</f>
      </c>
      <c r="C391" t="str">
        <f>IF(OR($A391="",INDEX(games!$C:$C,ROW())=""),"",INDEX(games!$C:$C,ROW()))</f>
      </c>
      <c r="D391">
        <f>IF($A391="","",COUNTIF($W$2:$W$2500,$A391)+COUNTIF($X$2:$X$2500,$A391))</f>
      </c>
      <c r="E391">
        <f>IF($A391="","",IFERROR(MATCH($C391,$R$2:$R$5,0),0))</f>
      </c>
      <c r="F391">
        <f>IF($A391="","",MOD(ROW(),34))</f>
      </c>
      <c r="G391">
        <f>IF($A391="",NA(),IF($C391="Action",$B391,NA()))</f>
      </c>
      <c r="H391">
        <f>IF($A391="",NA(),IF($C391="Action",1+$F391*0.023,NA()))</f>
      </c>
      <c r="I391">
        <f>IF($A391="",NA(),IF($C391="Strategy",$B391,NA()))</f>
      </c>
      <c r="J391">
        <f>IF($A391="",NA(),IF($C391="Strategy",2+$F391*0.023,NA()))</f>
      </c>
      <c r="K391">
        <f>IF($A391="",NA(),IF($C391="Deckbuilder",$B391,NA()))</f>
      </c>
      <c r="L391">
        <f>IF($A391="",NA(),IF($C391="Deckbuilder",3+$F391*0.023,NA()))</f>
      </c>
      <c r="M391">
        <f>IF($A391="",NA(),IF($C391="Traditional",$B391,NA()))</f>
      </c>
      <c r="N391">
        <f>IF($A391="",NA(),IF($C391="Traditional",4+$F391*0.023,NA()))</f>
      </c>
      <c r="O391">
        <f>IF($A391="","",$D391+ROW()/1000000)</f>
      </c>
      <c r="P391" t="str">
        <f>IF(OR($A391="",INDEX(games!$H:$H,ROW())=""),"",INDEX(games!$H:$H,ROW()))</f>
      </c>
      <c r="Q391">
        <f>IF(OR($A391="",$P391&lt;&gt;"Yes"),"",$D391+ROW()/1000000)</f>
      </c>
      <c r="T391">
        <f>IF($Y391="","",INDEX($B$2:$B$2000,$Y391))</f>
      </c>
      <c r="U391">
        <f>IF($Z391="","",INDEX($B$2:$B$2000,$Z391))</f>
      </c>
      <c r="V391">
        <f>IF(OR($T391="",$U391=""),"",$U391-$T391)</f>
      </c>
      <c r="W391" t="str">
        <f>IF(TRIM(INDEX(connections!$A:$A,ROW()))="","",TRIM(INDEX(connections!$A:$A,ROW())))</f>
      </c>
      <c r="X391" t="str">
        <f>IF($W391="","",TRIM(INDEX(connections!$B:$B,ROW())))</f>
      </c>
      <c r="Y391">
        <f>IF($W391="","",IFERROR(MATCH($W391,$A$2:$A$2000,0),""))</f>
      </c>
      <c r="Z391">
        <f>IF($X391="","",IFERROR(MATCH($X391,$A$2:$A$2000,0),""))</f>
      </c>
      <c r="AA391" t="str">
        <f>IF($Y391="","",INDEX($P$2:$P$2000,$Y391))</f>
      </c>
      <c r="AB391" t="str">
        <f>IF($Z391="","",INDEX($P$2:$P$2000,$Z391))</f>
      </c>
      <c r="AC391">
        <f>IF(AND($AA391="Yes",$AB391="Yes"),1,"")</f>
      </c>
      <c r="AD391">
        <f>IF(OR($Y391="",$Z391=""),"",IF(INDEX($C$2:$C$2000,$Y391)=INDEX($C$2:$C$2000,$Z391),0,1))</f>
      </c>
      <c r="AE391">
        <f>IF($AC391&lt;&gt;1,"",IF(AND(INDEX($AG$2:$AG$2000,$Y391)=1,INDEX($AG$2:$AG$2000,$Z391)=1),1,""))</f>
      </c>
      <c r="AG391">
        <f>IF($A391="","",COUNTIFS($W$2:$W$2500,$A391,$AB$2:$AB$2500,"Yes")+COUNTIFS($X$2:$X$2500,$A391,$AA$2:$AA$2500,"Yes"))</f>
      </c>
      <c r="AH391" t="str">
        <f>IF(OR($P391&lt;&gt;"Yes",N($AG391)=0),"",IF(AND($AG391=1,COUNTIFS($W$2:$W$2500,$A391,$AE$2:$AE$2500,1)+COUNTIFS($X$2:$X$2500,$A391,$AE$2:$AE$2500,1)&gt;0),"","Yes"))</f>
      </c>
      <c r="AI391">
        <f>IF($AH391="Yes",$AG391,"")</f>
      </c>
      <c r="AJ391">
        <f>IF($AI391="","",$AI391+ROW()/1000000)</f>
      </c>
      <c r="AK391">
        <f>IF(OR($A391="",$P391="Yes",N($AG391)=0),"",$AG391+ROW()/1000000)</f>
      </c>
      <c r="AL391" t="str">
        <f>IF($A391="","",INDEX(games!$J:$J,ROW())&amp;"")</f>
      </c>
      <c r="AM391">
        <f>IF($A391="","",SUMPRODUCT($AO391:$BD391,'Map Analysis'!$AP$2^{0,1,2,3,4,5,6,7,8,9,10,11,12,13,14,15}))</f>
      </c>
      <c r="AN391">
        <f>IF($A391="","",$AM391+ROW()/10000000)</f>
      </c>
      <c r="AO391">
        <f>IF($A391="","",COUNTIF($W$2:$W$2500,$A391))</f>
      </c>
      <c r="AP391">
        <f>IF($A391="","",SUMIFS($BF$2:$BF$2500,$W$2:$W$2500,$A391))</f>
      </c>
      <c r="AQ391">
        <f>IF($A391="","",SUMIFS($BG$2:$BG$2500,$W$2:$W$2500,$A391))</f>
      </c>
      <c r="AR391">
        <f>IF($A391="","",SUMIFS($BH$2:$BH$2500,$W$2:$W$2500,$A391))</f>
      </c>
      <c r="AS391">
        <f>IF($A391="","",SUMIFS($BI$2:$BI$2500,$W$2:$W$2500,$A391))</f>
      </c>
      <c r="AT391">
        <f>IF($A391="","",SUMIFS($BJ$2:$BJ$2500,$W$2:$W$2500,$A391))</f>
      </c>
      <c r="AU391">
        <f>IF($A391="","",SUMIFS($BK$2:$BK$2500,$W$2:$W$2500,$A391))</f>
      </c>
      <c r="AV391">
        <f>IF($A391="","",SUMIFS($BL$2:$BL$2500,$W$2:$W$2500,$A391))</f>
      </c>
      <c r="AW391">
        <f>IF($A391="","",SUMIFS($BM$2:$BM$2500,$W$2:$W$2500,$A391))</f>
      </c>
      <c r="AX391">
        <f>IF($A391="","",SUMIFS($BN$2:$BN$2500,$W$2:$W$2500,$A391))</f>
      </c>
      <c r="AY391">
        <f>IF($A391="","",SUMIFS($BO$2:$BO$2500,$W$2:$W$2500,$A391))</f>
      </c>
      <c r="AZ391">
        <f>IF($A391="","",SUMIFS($BP$2:$BP$2500,$W$2:$W$2500,$A391))</f>
      </c>
      <c r="BA391">
        <f>IF($A391="","",SUMIFS($BQ$2:$BQ$2500,$W$2:$W$2500,$A391))</f>
      </c>
      <c r="BB391">
        <f>IF($A391="","",SUMIFS($BR$2:$BR$2500,$W$2:$W$2500,$A391))</f>
      </c>
      <c r="BC391">
        <f>IF($A391="","",SUMIFS($BS$2:$BS$2500,$W$2:$W$2500,$A391))</f>
      </c>
      <c r="BD391">
        <f>IF($A391="","",SUMIFS($BT$2:$BT$2500,$W$2:$W$2500,$A391))</f>
      </c>
      <c r="BF391">
        <f>IF($Z391="","",INDEX($AO$2:$AO$2000,$Z391))</f>
      </c>
      <c r="BG391">
        <f>IF($Z391="","",INDEX($AP$2:$AP$2000,$Z391))</f>
      </c>
      <c r="BH391">
        <f>IF($Z391="","",INDEX($AQ$2:$AQ$2000,$Z391))</f>
      </c>
      <c r="BI391">
        <f>IF($Z391="","",INDEX($AR$2:$AR$2000,$Z391))</f>
      </c>
      <c r="BJ391">
        <f>IF($Z391="","",INDEX($AS$2:$AS$2000,$Z391))</f>
      </c>
      <c r="BK391">
        <f>IF($Z391="","",INDEX($AT$2:$AT$2000,$Z391))</f>
      </c>
      <c r="BL391">
        <f>IF($Z391="","",INDEX($AU$2:$AU$2000,$Z391))</f>
      </c>
      <c r="BM391">
        <f>IF($Z391="","",INDEX($AV$2:$AV$2000,$Z391))</f>
      </c>
      <c r="BN391">
        <f>IF($Z391="","",INDEX($AW$2:$AW$2000,$Z391))</f>
      </c>
      <c r="BO391">
        <f>IF($Z391="","",INDEX($AX$2:$AX$2000,$Z391))</f>
      </c>
      <c r="BP391">
        <f>IF($Z391="","",INDEX($AY$2:$AY$2000,$Z391))</f>
      </c>
      <c r="BQ391">
        <f>IF($Z391="","",INDEX($AZ$2:$AZ$2000,$Z391))</f>
      </c>
      <c r="BR391">
        <f>IF($Z391="","",INDEX($BA$2:$BA$2000,$Z391))</f>
      </c>
      <c r="BS391">
        <f>IF($Z391="","",INDEX($BB$2:$BB$2000,$Z391))</f>
      </c>
      <c r="BT391">
        <f>IF($Z391="","",INDEX($BC$2:$BC$2000,$Z391))</f>
      </c>
      <c r="BV391">
        <f>IF(OR($A391="",$P391&lt;&gt;"Yes",$AH391="Yes"),"",1+N($AG391))</f>
      </c>
      <c r="BW391">
        <f>IF($A391="","",COUNTIFS($W$2:$W$2500,$A391,$BZ$2:$BZ$2500,"Yes")+COUNTIFS($X$2:$X$2500,$A391,$BY$2:$BY$2500,"Yes"))</f>
      </c>
      <c r="BX391">
        <f>IF(OR($A391="",$P391="Yes"),"",IF(N($BW391)=0,0,1+SUMIFS($CB$2:$CB$2500,$W$2:$W$2500,$A391)+SUMIFS($CA$2:$CA$2500,$X$2:$X$2500,$A391)))</f>
      </c>
      <c r="BY391" t="str">
        <f>IF($Y391="","",INDEX($AH$2:$AH$2000,$Y391)&amp;"")</f>
      </c>
      <c r="BZ391" t="str">
        <f>IF($Z391="","",INDEX($AH$2:$AH$2000,$Z391)&amp;"")</f>
      </c>
      <c r="CA391">
        <f>IF($Y391="","",INDEX($BV$2:$BV$2000,$Y391))</f>
      </c>
      <c r="CB391">
        <f>IF($Z391="","",INDEX($BV$2:$BV$2000,$Z391))</f>
      </c>
    </row>
    <row r="392">
      <c r="A392" t="str">
        <f>IF(TRIM(INDEX(games!$A:$A,ROW()))="","",TRIM(INDEX(games!$A:$A,ROW())))</f>
      </c>
      <c r="B392">
        <f>IF(OR($A392="",INDEX(games!$B:$B,ROW())=""),"",INDEX(games!$B:$B,ROW()))</f>
      </c>
      <c r="C392" t="str">
        <f>IF(OR($A392="",INDEX(games!$C:$C,ROW())=""),"",INDEX(games!$C:$C,ROW()))</f>
      </c>
      <c r="D392">
        <f>IF($A392="","",COUNTIF($W$2:$W$2500,$A392)+COUNTIF($X$2:$X$2500,$A392))</f>
      </c>
      <c r="E392">
        <f>IF($A392="","",IFERROR(MATCH($C392,$R$2:$R$5,0),0))</f>
      </c>
      <c r="F392">
        <f>IF($A392="","",MOD(ROW(),34))</f>
      </c>
      <c r="G392">
        <f>IF($A392="",NA(),IF($C392="Action",$B392,NA()))</f>
      </c>
      <c r="H392">
        <f>IF($A392="",NA(),IF($C392="Action",1+$F392*0.023,NA()))</f>
      </c>
      <c r="I392">
        <f>IF($A392="",NA(),IF($C392="Strategy",$B392,NA()))</f>
      </c>
      <c r="J392">
        <f>IF($A392="",NA(),IF($C392="Strategy",2+$F392*0.023,NA()))</f>
      </c>
      <c r="K392">
        <f>IF($A392="",NA(),IF($C392="Deckbuilder",$B392,NA()))</f>
      </c>
      <c r="L392">
        <f>IF($A392="",NA(),IF($C392="Deckbuilder",3+$F392*0.023,NA()))</f>
      </c>
      <c r="M392">
        <f>IF($A392="",NA(),IF($C392="Traditional",$B392,NA()))</f>
      </c>
      <c r="N392">
        <f>IF($A392="",NA(),IF($C392="Traditional",4+$F392*0.023,NA()))</f>
      </c>
      <c r="O392">
        <f>IF($A392="","",$D392+ROW()/1000000)</f>
      </c>
      <c r="P392" t="str">
        <f>IF(OR($A392="",INDEX(games!$H:$H,ROW())=""),"",INDEX(games!$H:$H,ROW()))</f>
      </c>
      <c r="Q392">
        <f>IF(OR($A392="",$P392&lt;&gt;"Yes"),"",$D392+ROW()/1000000)</f>
      </c>
      <c r="T392">
        <f>IF($Y392="","",INDEX($B$2:$B$2000,$Y392))</f>
      </c>
      <c r="U392">
        <f>IF($Z392="","",INDEX($B$2:$B$2000,$Z392))</f>
      </c>
      <c r="V392">
        <f>IF(OR($T392="",$U392=""),"",$U392-$T392)</f>
      </c>
      <c r="W392" t="str">
        <f>IF(TRIM(INDEX(connections!$A:$A,ROW()))="","",TRIM(INDEX(connections!$A:$A,ROW())))</f>
      </c>
      <c r="X392" t="str">
        <f>IF($W392="","",TRIM(INDEX(connections!$B:$B,ROW())))</f>
      </c>
      <c r="Y392">
        <f>IF($W392="","",IFERROR(MATCH($W392,$A$2:$A$2000,0),""))</f>
      </c>
      <c r="Z392">
        <f>IF($X392="","",IFERROR(MATCH($X392,$A$2:$A$2000,0),""))</f>
      </c>
      <c r="AA392" t="str">
        <f>IF($Y392="","",INDEX($P$2:$P$2000,$Y392))</f>
      </c>
      <c r="AB392" t="str">
        <f>IF($Z392="","",INDEX($P$2:$P$2000,$Z392))</f>
      </c>
      <c r="AC392">
        <f>IF(AND($AA392="Yes",$AB392="Yes"),1,"")</f>
      </c>
      <c r="AD392">
        <f>IF(OR($Y392="",$Z392=""),"",IF(INDEX($C$2:$C$2000,$Y392)=INDEX($C$2:$C$2000,$Z392),0,1))</f>
      </c>
      <c r="AE392">
        <f>IF($AC392&lt;&gt;1,"",IF(AND(INDEX($AG$2:$AG$2000,$Y392)=1,INDEX($AG$2:$AG$2000,$Z392)=1),1,""))</f>
      </c>
      <c r="AG392">
        <f>IF($A392="","",COUNTIFS($W$2:$W$2500,$A392,$AB$2:$AB$2500,"Yes")+COUNTIFS($X$2:$X$2500,$A392,$AA$2:$AA$2500,"Yes"))</f>
      </c>
      <c r="AH392" t="str">
        <f>IF(OR($P392&lt;&gt;"Yes",N($AG392)=0),"",IF(AND($AG392=1,COUNTIFS($W$2:$W$2500,$A392,$AE$2:$AE$2500,1)+COUNTIFS($X$2:$X$2500,$A392,$AE$2:$AE$2500,1)&gt;0),"","Yes"))</f>
      </c>
      <c r="AI392">
        <f>IF($AH392="Yes",$AG392,"")</f>
      </c>
      <c r="AJ392">
        <f>IF($AI392="","",$AI392+ROW()/1000000)</f>
      </c>
      <c r="AK392">
        <f>IF(OR($A392="",$P392="Yes",N($AG392)=0),"",$AG392+ROW()/1000000)</f>
      </c>
      <c r="AL392" t="str">
        <f>IF($A392="","",INDEX(games!$J:$J,ROW())&amp;"")</f>
      </c>
      <c r="AM392">
        <f>IF($A392="","",SUMPRODUCT($AO392:$BD392,'Map Analysis'!$AP$2^{0,1,2,3,4,5,6,7,8,9,10,11,12,13,14,15}))</f>
      </c>
      <c r="AN392">
        <f>IF($A392="","",$AM392+ROW()/10000000)</f>
      </c>
      <c r="AO392">
        <f>IF($A392="","",COUNTIF($W$2:$W$2500,$A392))</f>
      </c>
      <c r="AP392">
        <f>IF($A392="","",SUMIFS($BF$2:$BF$2500,$W$2:$W$2500,$A392))</f>
      </c>
      <c r="AQ392">
        <f>IF($A392="","",SUMIFS($BG$2:$BG$2500,$W$2:$W$2500,$A392))</f>
      </c>
      <c r="AR392">
        <f>IF($A392="","",SUMIFS($BH$2:$BH$2500,$W$2:$W$2500,$A392))</f>
      </c>
      <c r="AS392">
        <f>IF($A392="","",SUMIFS($BI$2:$BI$2500,$W$2:$W$2500,$A392))</f>
      </c>
      <c r="AT392">
        <f>IF($A392="","",SUMIFS($BJ$2:$BJ$2500,$W$2:$W$2500,$A392))</f>
      </c>
      <c r="AU392">
        <f>IF($A392="","",SUMIFS($BK$2:$BK$2500,$W$2:$W$2500,$A392))</f>
      </c>
      <c r="AV392">
        <f>IF($A392="","",SUMIFS($BL$2:$BL$2500,$W$2:$W$2500,$A392))</f>
      </c>
      <c r="AW392">
        <f>IF($A392="","",SUMIFS($BM$2:$BM$2500,$W$2:$W$2500,$A392))</f>
      </c>
      <c r="AX392">
        <f>IF($A392="","",SUMIFS($BN$2:$BN$2500,$W$2:$W$2500,$A392))</f>
      </c>
      <c r="AY392">
        <f>IF($A392="","",SUMIFS($BO$2:$BO$2500,$W$2:$W$2500,$A392))</f>
      </c>
      <c r="AZ392">
        <f>IF($A392="","",SUMIFS($BP$2:$BP$2500,$W$2:$W$2500,$A392))</f>
      </c>
      <c r="BA392">
        <f>IF($A392="","",SUMIFS($BQ$2:$BQ$2500,$W$2:$W$2500,$A392))</f>
      </c>
      <c r="BB392">
        <f>IF($A392="","",SUMIFS($BR$2:$BR$2500,$W$2:$W$2500,$A392))</f>
      </c>
      <c r="BC392">
        <f>IF($A392="","",SUMIFS($BS$2:$BS$2500,$W$2:$W$2500,$A392))</f>
      </c>
      <c r="BD392">
        <f>IF($A392="","",SUMIFS($BT$2:$BT$2500,$W$2:$W$2500,$A392))</f>
      </c>
      <c r="BF392">
        <f>IF($Z392="","",INDEX($AO$2:$AO$2000,$Z392))</f>
      </c>
      <c r="BG392">
        <f>IF($Z392="","",INDEX($AP$2:$AP$2000,$Z392))</f>
      </c>
      <c r="BH392">
        <f>IF($Z392="","",INDEX($AQ$2:$AQ$2000,$Z392))</f>
      </c>
      <c r="BI392">
        <f>IF($Z392="","",INDEX($AR$2:$AR$2000,$Z392))</f>
      </c>
      <c r="BJ392">
        <f>IF($Z392="","",INDEX($AS$2:$AS$2000,$Z392))</f>
      </c>
      <c r="BK392">
        <f>IF($Z392="","",INDEX($AT$2:$AT$2000,$Z392))</f>
      </c>
      <c r="BL392">
        <f>IF($Z392="","",INDEX($AU$2:$AU$2000,$Z392))</f>
      </c>
      <c r="BM392">
        <f>IF($Z392="","",INDEX($AV$2:$AV$2000,$Z392))</f>
      </c>
      <c r="BN392">
        <f>IF($Z392="","",INDEX($AW$2:$AW$2000,$Z392))</f>
      </c>
      <c r="BO392">
        <f>IF($Z392="","",INDEX($AX$2:$AX$2000,$Z392))</f>
      </c>
      <c r="BP392">
        <f>IF($Z392="","",INDEX($AY$2:$AY$2000,$Z392))</f>
      </c>
      <c r="BQ392">
        <f>IF($Z392="","",INDEX($AZ$2:$AZ$2000,$Z392))</f>
      </c>
      <c r="BR392">
        <f>IF($Z392="","",INDEX($BA$2:$BA$2000,$Z392))</f>
      </c>
      <c r="BS392">
        <f>IF($Z392="","",INDEX($BB$2:$BB$2000,$Z392))</f>
      </c>
      <c r="BT392">
        <f>IF($Z392="","",INDEX($BC$2:$BC$2000,$Z392))</f>
      </c>
      <c r="BV392">
        <f>IF(OR($A392="",$P392&lt;&gt;"Yes",$AH392="Yes"),"",1+N($AG392))</f>
      </c>
      <c r="BW392">
        <f>IF($A392="","",COUNTIFS($W$2:$W$2500,$A392,$BZ$2:$BZ$2500,"Yes")+COUNTIFS($X$2:$X$2500,$A392,$BY$2:$BY$2500,"Yes"))</f>
      </c>
      <c r="BX392">
        <f>IF(OR($A392="",$P392="Yes"),"",IF(N($BW392)=0,0,1+SUMIFS($CB$2:$CB$2500,$W$2:$W$2500,$A392)+SUMIFS($CA$2:$CA$2500,$X$2:$X$2500,$A392)))</f>
      </c>
      <c r="BY392" t="str">
        <f>IF($Y392="","",INDEX($AH$2:$AH$2000,$Y392)&amp;"")</f>
      </c>
      <c r="BZ392" t="str">
        <f>IF($Z392="","",INDEX($AH$2:$AH$2000,$Z392)&amp;"")</f>
      </c>
      <c r="CA392">
        <f>IF($Y392="","",INDEX($BV$2:$BV$2000,$Y392))</f>
      </c>
      <c r="CB392">
        <f>IF($Z392="","",INDEX($BV$2:$BV$2000,$Z392))</f>
      </c>
    </row>
    <row r="393">
      <c r="A393" t="str">
        <f>IF(TRIM(INDEX(games!$A:$A,ROW()))="","",TRIM(INDEX(games!$A:$A,ROW())))</f>
      </c>
      <c r="B393">
        <f>IF(OR($A393="",INDEX(games!$B:$B,ROW())=""),"",INDEX(games!$B:$B,ROW()))</f>
      </c>
      <c r="C393" t="str">
        <f>IF(OR($A393="",INDEX(games!$C:$C,ROW())=""),"",INDEX(games!$C:$C,ROW()))</f>
      </c>
      <c r="D393">
        <f>IF($A393="","",COUNTIF($W$2:$W$2500,$A393)+COUNTIF($X$2:$X$2500,$A393))</f>
      </c>
      <c r="E393">
        <f>IF($A393="","",IFERROR(MATCH($C393,$R$2:$R$5,0),0))</f>
      </c>
      <c r="F393">
        <f>IF($A393="","",MOD(ROW(),34))</f>
      </c>
      <c r="G393">
        <f>IF($A393="",NA(),IF($C393="Action",$B393,NA()))</f>
      </c>
      <c r="H393">
        <f>IF($A393="",NA(),IF($C393="Action",1+$F393*0.023,NA()))</f>
      </c>
      <c r="I393">
        <f>IF($A393="",NA(),IF($C393="Strategy",$B393,NA()))</f>
      </c>
      <c r="J393">
        <f>IF($A393="",NA(),IF($C393="Strategy",2+$F393*0.023,NA()))</f>
      </c>
      <c r="K393">
        <f>IF($A393="",NA(),IF($C393="Deckbuilder",$B393,NA()))</f>
      </c>
      <c r="L393">
        <f>IF($A393="",NA(),IF($C393="Deckbuilder",3+$F393*0.023,NA()))</f>
      </c>
      <c r="M393">
        <f>IF($A393="",NA(),IF($C393="Traditional",$B393,NA()))</f>
      </c>
      <c r="N393">
        <f>IF($A393="",NA(),IF($C393="Traditional",4+$F393*0.023,NA()))</f>
      </c>
      <c r="O393">
        <f>IF($A393="","",$D393+ROW()/1000000)</f>
      </c>
      <c r="P393" t="str">
        <f>IF(OR($A393="",INDEX(games!$H:$H,ROW())=""),"",INDEX(games!$H:$H,ROW()))</f>
      </c>
      <c r="Q393">
        <f>IF(OR($A393="",$P393&lt;&gt;"Yes"),"",$D393+ROW()/1000000)</f>
      </c>
      <c r="T393">
        <f>IF($Y393="","",INDEX($B$2:$B$2000,$Y393))</f>
      </c>
      <c r="U393">
        <f>IF($Z393="","",INDEX($B$2:$B$2000,$Z393))</f>
      </c>
      <c r="V393">
        <f>IF(OR($T393="",$U393=""),"",$U393-$T393)</f>
      </c>
      <c r="W393" t="str">
        <f>IF(TRIM(INDEX(connections!$A:$A,ROW()))="","",TRIM(INDEX(connections!$A:$A,ROW())))</f>
      </c>
      <c r="X393" t="str">
        <f>IF($W393="","",TRIM(INDEX(connections!$B:$B,ROW())))</f>
      </c>
      <c r="Y393">
        <f>IF($W393="","",IFERROR(MATCH($W393,$A$2:$A$2000,0),""))</f>
      </c>
      <c r="Z393">
        <f>IF($X393="","",IFERROR(MATCH($X393,$A$2:$A$2000,0),""))</f>
      </c>
      <c r="AA393" t="str">
        <f>IF($Y393="","",INDEX($P$2:$P$2000,$Y393))</f>
      </c>
      <c r="AB393" t="str">
        <f>IF($Z393="","",INDEX($P$2:$P$2000,$Z393))</f>
      </c>
      <c r="AC393">
        <f>IF(AND($AA393="Yes",$AB393="Yes"),1,"")</f>
      </c>
      <c r="AD393">
        <f>IF(OR($Y393="",$Z393=""),"",IF(INDEX($C$2:$C$2000,$Y393)=INDEX($C$2:$C$2000,$Z393),0,1))</f>
      </c>
      <c r="AE393">
        <f>IF($AC393&lt;&gt;1,"",IF(AND(INDEX($AG$2:$AG$2000,$Y393)=1,INDEX($AG$2:$AG$2000,$Z393)=1),1,""))</f>
      </c>
      <c r="AG393">
        <f>IF($A393="","",COUNTIFS($W$2:$W$2500,$A393,$AB$2:$AB$2500,"Yes")+COUNTIFS($X$2:$X$2500,$A393,$AA$2:$AA$2500,"Yes"))</f>
      </c>
      <c r="AH393" t="str">
        <f>IF(OR($P393&lt;&gt;"Yes",N($AG393)=0),"",IF(AND($AG393=1,COUNTIFS($W$2:$W$2500,$A393,$AE$2:$AE$2500,1)+COUNTIFS($X$2:$X$2500,$A393,$AE$2:$AE$2500,1)&gt;0),"","Yes"))</f>
      </c>
      <c r="AI393">
        <f>IF($AH393="Yes",$AG393,"")</f>
      </c>
      <c r="AJ393">
        <f>IF($AI393="","",$AI393+ROW()/1000000)</f>
      </c>
      <c r="AK393">
        <f>IF(OR($A393="",$P393="Yes",N($AG393)=0),"",$AG393+ROW()/1000000)</f>
      </c>
      <c r="AL393" t="str">
        <f>IF($A393="","",INDEX(games!$J:$J,ROW())&amp;"")</f>
      </c>
      <c r="AM393">
        <f>IF($A393="","",SUMPRODUCT($AO393:$BD393,'Map Analysis'!$AP$2^{0,1,2,3,4,5,6,7,8,9,10,11,12,13,14,15}))</f>
      </c>
      <c r="AN393">
        <f>IF($A393="","",$AM393+ROW()/10000000)</f>
      </c>
      <c r="AO393">
        <f>IF($A393="","",COUNTIF($W$2:$W$2500,$A393))</f>
      </c>
      <c r="AP393">
        <f>IF($A393="","",SUMIFS($BF$2:$BF$2500,$W$2:$W$2500,$A393))</f>
      </c>
      <c r="AQ393">
        <f>IF($A393="","",SUMIFS($BG$2:$BG$2500,$W$2:$W$2500,$A393))</f>
      </c>
      <c r="AR393">
        <f>IF($A393="","",SUMIFS($BH$2:$BH$2500,$W$2:$W$2500,$A393))</f>
      </c>
      <c r="AS393">
        <f>IF($A393="","",SUMIFS($BI$2:$BI$2500,$W$2:$W$2500,$A393))</f>
      </c>
      <c r="AT393">
        <f>IF($A393="","",SUMIFS($BJ$2:$BJ$2500,$W$2:$W$2500,$A393))</f>
      </c>
      <c r="AU393">
        <f>IF($A393="","",SUMIFS($BK$2:$BK$2500,$W$2:$W$2500,$A393))</f>
      </c>
      <c r="AV393">
        <f>IF($A393="","",SUMIFS($BL$2:$BL$2500,$W$2:$W$2500,$A393))</f>
      </c>
      <c r="AW393">
        <f>IF($A393="","",SUMIFS($BM$2:$BM$2500,$W$2:$W$2500,$A393))</f>
      </c>
      <c r="AX393">
        <f>IF($A393="","",SUMIFS($BN$2:$BN$2500,$W$2:$W$2500,$A393))</f>
      </c>
      <c r="AY393">
        <f>IF($A393="","",SUMIFS($BO$2:$BO$2500,$W$2:$W$2500,$A393))</f>
      </c>
      <c r="AZ393">
        <f>IF($A393="","",SUMIFS($BP$2:$BP$2500,$W$2:$W$2500,$A393))</f>
      </c>
      <c r="BA393">
        <f>IF($A393="","",SUMIFS($BQ$2:$BQ$2500,$W$2:$W$2500,$A393))</f>
      </c>
      <c r="BB393">
        <f>IF($A393="","",SUMIFS($BR$2:$BR$2500,$W$2:$W$2500,$A393))</f>
      </c>
      <c r="BC393">
        <f>IF($A393="","",SUMIFS($BS$2:$BS$2500,$W$2:$W$2500,$A393))</f>
      </c>
      <c r="BD393">
        <f>IF($A393="","",SUMIFS($BT$2:$BT$2500,$W$2:$W$2500,$A393))</f>
      </c>
      <c r="BF393">
        <f>IF($Z393="","",INDEX($AO$2:$AO$2000,$Z393))</f>
      </c>
      <c r="BG393">
        <f>IF($Z393="","",INDEX($AP$2:$AP$2000,$Z393))</f>
      </c>
      <c r="BH393">
        <f>IF($Z393="","",INDEX($AQ$2:$AQ$2000,$Z393))</f>
      </c>
      <c r="BI393">
        <f>IF($Z393="","",INDEX($AR$2:$AR$2000,$Z393))</f>
      </c>
      <c r="BJ393">
        <f>IF($Z393="","",INDEX($AS$2:$AS$2000,$Z393))</f>
      </c>
      <c r="BK393">
        <f>IF($Z393="","",INDEX($AT$2:$AT$2000,$Z393))</f>
      </c>
      <c r="BL393">
        <f>IF($Z393="","",INDEX($AU$2:$AU$2000,$Z393))</f>
      </c>
      <c r="BM393">
        <f>IF($Z393="","",INDEX($AV$2:$AV$2000,$Z393))</f>
      </c>
      <c r="BN393">
        <f>IF($Z393="","",INDEX($AW$2:$AW$2000,$Z393))</f>
      </c>
      <c r="BO393">
        <f>IF($Z393="","",INDEX($AX$2:$AX$2000,$Z393))</f>
      </c>
      <c r="BP393">
        <f>IF($Z393="","",INDEX($AY$2:$AY$2000,$Z393))</f>
      </c>
      <c r="BQ393">
        <f>IF($Z393="","",INDEX($AZ$2:$AZ$2000,$Z393))</f>
      </c>
      <c r="BR393">
        <f>IF($Z393="","",INDEX($BA$2:$BA$2000,$Z393))</f>
      </c>
      <c r="BS393">
        <f>IF($Z393="","",INDEX($BB$2:$BB$2000,$Z393))</f>
      </c>
      <c r="BT393">
        <f>IF($Z393="","",INDEX($BC$2:$BC$2000,$Z393))</f>
      </c>
      <c r="BV393">
        <f>IF(OR($A393="",$P393&lt;&gt;"Yes",$AH393="Yes"),"",1+N($AG393))</f>
      </c>
      <c r="BW393">
        <f>IF($A393="","",COUNTIFS($W$2:$W$2500,$A393,$BZ$2:$BZ$2500,"Yes")+COUNTIFS($X$2:$X$2500,$A393,$BY$2:$BY$2500,"Yes"))</f>
      </c>
      <c r="BX393">
        <f>IF(OR($A393="",$P393="Yes"),"",IF(N($BW393)=0,0,1+SUMIFS($CB$2:$CB$2500,$W$2:$W$2500,$A393)+SUMIFS($CA$2:$CA$2500,$X$2:$X$2500,$A393)))</f>
      </c>
      <c r="BY393" t="str">
        <f>IF($Y393="","",INDEX($AH$2:$AH$2000,$Y393)&amp;"")</f>
      </c>
      <c r="BZ393" t="str">
        <f>IF($Z393="","",INDEX($AH$2:$AH$2000,$Z393)&amp;"")</f>
      </c>
      <c r="CA393">
        <f>IF($Y393="","",INDEX($BV$2:$BV$2000,$Y393))</f>
      </c>
      <c r="CB393">
        <f>IF($Z393="","",INDEX($BV$2:$BV$2000,$Z393))</f>
      </c>
    </row>
    <row r="394">
      <c r="A394" t="str">
        <f>IF(TRIM(INDEX(games!$A:$A,ROW()))="","",TRIM(INDEX(games!$A:$A,ROW())))</f>
      </c>
      <c r="B394">
        <f>IF(OR($A394="",INDEX(games!$B:$B,ROW())=""),"",INDEX(games!$B:$B,ROW()))</f>
      </c>
      <c r="C394" t="str">
        <f>IF(OR($A394="",INDEX(games!$C:$C,ROW())=""),"",INDEX(games!$C:$C,ROW()))</f>
      </c>
      <c r="D394">
        <f>IF($A394="","",COUNTIF($W$2:$W$2500,$A394)+COUNTIF($X$2:$X$2500,$A394))</f>
      </c>
      <c r="E394">
        <f>IF($A394="","",IFERROR(MATCH($C394,$R$2:$R$5,0),0))</f>
      </c>
      <c r="F394">
        <f>IF($A394="","",MOD(ROW(),34))</f>
      </c>
      <c r="G394">
        <f>IF($A394="",NA(),IF($C394="Action",$B394,NA()))</f>
      </c>
      <c r="H394">
        <f>IF($A394="",NA(),IF($C394="Action",1+$F394*0.023,NA()))</f>
      </c>
      <c r="I394">
        <f>IF($A394="",NA(),IF($C394="Strategy",$B394,NA()))</f>
      </c>
      <c r="J394">
        <f>IF($A394="",NA(),IF($C394="Strategy",2+$F394*0.023,NA()))</f>
      </c>
      <c r="K394">
        <f>IF($A394="",NA(),IF($C394="Deckbuilder",$B394,NA()))</f>
      </c>
      <c r="L394">
        <f>IF($A394="",NA(),IF($C394="Deckbuilder",3+$F394*0.023,NA()))</f>
      </c>
      <c r="M394">
        <f>IF($A394="",NA(),IF($C394="Traditional",$B394,NA()))</f>
      </c>
      <c r="N394">
        <f>IF($A394="",NA(),IF($C394="Traditional",4+$F394*0.023,NA()))</f>
      </c>
      <c r="O394">
        <f>IF($A394="","",$D394+ROW()/1000000)</f>
      </c>
      <c r="P394" t="str">
        <f>IF(OR($A394="",INDEX(games!$H:$H,ROW())=""),"",INDEX(games!$H:$H,ROW()))</f>
      </c>
      <c r="Q394">
        <f>IF(OR($A394="",$P394&lt;&gt;"Yes"),"",$D394+ROW()/1000000)</f>
      </c>
      <c r="T394">
        <f>IF($Y394="","",INDEX($B$2:$B$2000,$Y394))</f>
      </c>
      <c r="U394">
        <f>IF($Z394="","",INDEX($B$2:$B$2000,$Z394))</f>
      </c>
      <c r="V394">
        <f>IF(OR($T394="",$U394=""),"",$U394-$T394)</f>
      </c>
      <c r="W394" t="str">
        <f>IF(TRIM(INDEX(connections!$A:$A,ROW()))="","",TRIM(INDEX(connections!$A:$A,ROW())))</f>
      </c>
      <c r="X394" t="str">
        <f>IF($W394="","",TRIM(INDEX(connections!$B:$B,ROW())))</f>
      </c>
      <c r="Y394">
        <f>IF($W394="","",IFERROR(MATCH($W394,$A$2:$A$2000,0),""))</f>
      </c>
      <c r="Z394">
        <f>IF($X394="","",IFERROR(MATCH($X394,$A$2:$A$2000,0),""))</f>
      </c>
      <c r="AA394" t="str">
        <f>IF($Y394="","",INDEX($P$2:$P$2000,$Y394))</f>
      </c>
      <c r="AB394" t="str">
        <f>IF($Z394="","",INDEX($P$2:$P$2000,$Z394))</f>
      </c>
      <c r="AC394">
        <f>IF(AND($AA394="Yes",$AB394="Yes"),1,"")</f>
      </c>
      <c r="AD394">
        <f>IF(OR($Y394="",$Z394=""),"",IF(INDEX($C$2:$C$2000,$Y394)=INDEX($C$2:$C$2000,$Z394),0,1))</f>
      </c>
      <c r="AE394">
        <f>IF($AC394&lt;&gt;1,"",IF(AND(INDEX($AG$2:$AG$2000,$Y394)=1,INDEX($AG$2:$AG$2000,$Z394)=1),1,""))</f>
      </c>
      <c r="AG394">
        <f>IF($A394="","",COUNTIFS($W$2:$W$2500,$A394,$AB$2:$AB$2500,"Yes")+COUNTIFS($X$2:$X$2500,$A394,$AA$2:$AA$2500,"Yes"))</f>
      </c>
      <c r="AH394" t="str">
        <f>IF(OR($P394&lt;&gt;"Yes",N($AG394)=0),"",IF(AND($AG394=1,COUNTIFS($W$2:$W$2500,$A394,$AE$2:$AE$2500,1)+COUNTIFS($X$2:$X$2500,$A394,$AE$2:$AE$2500,1)&gt;0),"","Yes"))</f>
      </c>
      <c r="AI394">
        <f>IF($AH394="Yes",$AG394,"")</f>
      </c>
      <c r="AJ394">
        <f>IF($AI394="","",$AI394+ROW()/1000000)</f>
      </c>
      <c r="AK394">
        <f>IF(OR($A394="",$P394="Yes",N($AG394)=0),"",$AG394+ROW()/1000000)</f>
      </c>
      <c r="AL394" t="str">
        <f>IF($A394="","",INDEX(games!$J:$J,ROW())&amp;"")</f>
      </c>
      <c r="AM394">
        <f>IF($A394="","",SUMPRODUCT($AO394:$BD394,'Map Analysis'!$AP$2^{0,1,2,3,4,5,6,7,8,9,10,11,12,13,14,15}))</f>
      </c>
      <c r="AN394">
        <f>IF($A394="","",$AM394+ROW()/10000000)</f>
      </c>
      <c r="AO394">
        <f>IF($A394="","",COUNTIF($W$2:$W$2500,$A394))</f>
      </c>
      <c r="AP394">
        <f>IF($A394="","",SUMIFS($BF$2:$BF$2500,$W$2:$W$2500,$A394))</f>
      </c>
      <c r="AQ394">
        <f>IF($A394="","",SUMIFS($BG$2:$BG$2500,$W$2:$W$2500,$A394))</f>
      </c>
      <c r="AR394">
        <f>IF($A394="","",SUMIFS($BH$2:$BH$2500,$W$2:$W$2500,$A394))</f>
      </c>
      <c r="AS394">
        <f>IF($A394="","",SUMIFS($BI$2:$BI$2500,$W$2:$W$2500,$A394))</f>
      </c>
      <c r="AT394">
        <f>IF($A394="","",SUMIFS($BJ$2:$BJ$2500,$W$2:$W$2500,$A394))</f>
      </c>
      <c r="AU394">
        <f>IF($A394="","",SUMIFS($BK$2:$BK$2500,$W$2:$W$2500,$A394))</f>
      </c>
      <c r="AV394">
        <f>IF($A394="","",SUMIFS($BL$2:$BL$2500,$W$2:$W$2500,$A394))</f>
      </c>
      <c r="AW394">
        <f>IF($A394="","",SUMIFS($BM$2:$BM$2500,$W$2:$W$2500,$A394))</f>
      </c>
      <c r="AX394">
        <f>IF($A394="","",SUMIFS($BN$2:$BN$2500,$W$2:$W$2500,$A394))</f>
      </c>
      <c r="AY394">
        <f>IF($A394="","",SUMIFS($BO$2:$BO$2500,$W$2:$W$2500,$A394))</f>
      </c>
      <c r="AZ394">
        <f>IF($A394="","",SUMIFS($BP$2:$BP$2500,$W$2:$W$2500,$A394))</f>
      </c>
      <c r="BA394">
        <f>IF($A394="","",SUMIFS($BQ$2:$BQ$2500,$W$2:$W$2500,$A394))</f>
      </c>
      <c r="BB394">
        <f>IF($A394="","",SUMIFS($BR$2:$BR$2500,$W$2:$W$2500,$A394))</f>
      </c>
      <c r="BC394">
        <f>IF($A394="","",SUMIFS($BS$2:$BS$2500,$W$2:$W$2500,$A394))</f>
      </c>
      <c r="BD394">
        <f>IF($A394="","",SUMIFS($BT$2:$BT$2500,$W$2:$W$2500,$A394))</f>
      </c>
      <c r="BF394">
        <f>IF($Z394="","",INDEX($AO$2:$AO$2000,$Z394))</f>
      </c>
      <c r="BG394">
        <f>IF($Z394="","",INDEX($AP$2:$AP$2000,$Z394))</f>
      </c>
      <c r="BH394">
        <f>IF($Z394="","",INDEX($AQ$2:$AQ$2000,$Z394))</f>
      </c>
      <c r="BI394">
        <f>IF($Z394="","",INDEX($AR$2:$AR$2000,$Z394))</f>
      </c>
      <c r="BJ394">
        <f>IF($Z394="","",INDEX($AS$2:$AS$2000,$Z394))</f>
      </c>
      <c r="BK394">
        <f>IF($Z394="","",INDEX($AT$2:$AT$2000,$Z394))</f>
      </c>
      <c r="BL394">
        <f>IF($Z394="","",INDEX($AU$2:$AU$2000,$Z394))</f>
      </c>
      <c r="BM394">
        <f>IF($Z394="","",INDEX($AV$2:$AV$2000,$Z394))</f>
      </c>
      <c r="BN394">
        <f>IF($Z394="","",INDEX($AW$2:$AW$2000,$Z394))</f>
      </c>
      <c r="BO394">
        <f>IF($Z394="","",INDEX($AX$2:$AX$2000,$Z394))</f>
      </c>
      <c r="BP394">
        <f>IF($Z394="","",INDEX($AY$2:$AY$2000,$Z394))</f>
      </c>
      <c r="BQ394">
        <f>IF($Z394="","",INDEX($AZ$2:$AZ$2000,$Z394))</f>
      </c>
      <c r="BR394">
        <f>IF($Z394="","",INDEX($BA$2:$BA$2000,$Z394))</f>
      </c>
      <c r="BS394">
        <f>IF($Z394="","",INDEX($BB$2:$BB$2000,$Z394))</f>
      </c>
      <c r="BT394">
        <f>IF($Z394="","",INDEX($BC$2:$BC$2000,$Z394))</f>
      </c>
      <c r="BV394">
        <f>IF(OR($A394="",$P394&lt;&gt;"Yes",$AH394="Yes"),"",1+N($AG394))</f>
      </c>
      <c r="BW394">
        <f>IF($A394="","",COUNTIFS($W$2:$W$2500,$A394,$BZ$2:$BZ$2500,"Yes")+COUNTIFS($X$2:$X$2500,$A394,$BY$2:$BY$2500,"Yes"))</f>
      </c>
      <c r="BX394">
        <f>IF(OR($A394="",$P394="Yes"),"",IF(N($BW394)=0,0,1+SUMIFS($CB$2:$CB$2500,$W$2:$W$2500,$A394)+SUMIFS($CA$2:$CA$2500,$X$2:$X$2500,$A394)))</f>
      </c>
      <c r="BY394" t="str">
        <f>IF($Y394="","",INDEX($AH$2:$AH$2000,$Y394)&amp;"")</f>
      </c>
      <c r="BZ394" t="str">
        <f>IF($Z394="","",INDEX($AH$2:$AH$2000,$Z394)&amp;"")</f>
      </c>
      <c r="CA394">
        <f>IF($Y394="","",INDEX($BV$2:$BV$2000,$Y394))</f>
      </c>
      <c r="CB394">
        <f>IF($Z394="","",INDEX($BV$2:$BV$2000,$Z394))</f>
      </c>
    </row>
    <row r="395">
      <c r="A395" t="str">
        <f>IF(TRIM(INDEX(games!$A:$A,ROW()))="","",TRIM(INDEX(games!$A:$A,ROW())))</f>
      </c>
      <c r="B395">
        <f>IF(OR($A395="",INDEX(games!$B:$B,ROW())=""),"",INDEX(games!$B:$B,ROW()))</f>
      </c>
      <c r="C395" t="str">
        <f>IF(OR($A395="",INDEX(games!$C:$C,ROW())=""),"",INDEX(games!$C:$C,ROW()))</f>
      </c>
      <c r="D395">
        <f>IF($A395="","",COUNTIF($W$2:$W$2500,$A395)+COUNTIF($X$2:$X$2500,$A395))</f>
      </c>
      <c r="E395">
        <f>IF($A395="","",IFERROR(MATCH($C395,$R$2:$R$5,0),0))</f>
      </c>
      <c r="F395">
        <f>IF($A395="","",MOD(ROW(),34))</f>
      </c>
      <c r="G395">
        <f>IF($A395="",NA(),IF($C395="Action",$B395,NA()))</f>
      </c>
      <c r="H395">
        <f>IF($A395="",NA(),IF($C395="Action",1+$F395*0.023,NA()))</f>
      </c>
      <c r="I395">
        <f>IF($A395="",NA(),IF($C395="Strategy",$B395,NA()))</f>
      </c>
      <c r="J395">
        <f>IF($A395="",NA(),IF($C395="Strategy",2+$F395*0.023,NA()))</f>
      </c>
      <c r="K395">
        <f>IF($A395="",NA(),IF($C395="Deckbuilder",$B395,NA()))</f>
      </c>
      <c r="L395">
        <f>IF($A395="",NA(),IF($C395="Deckbuilder",3+$F395*0.023,NA()))</f>
      </c>
      <c r="M395">
        <f>IF($A395="",NA(),IF($C395="Traditional",$B395,NA()))</f>
      </c>
      <c r="N395">
        <f>IF($A395="",NA(),IF($C395="Traditional",4+$F395*0.023,NA()))</f>
      </c>
      <c r="O395">
        <f>IF($A395="","",$D395+ROW()/1000000)</f>
      </c>
      <c r="P395" t="str">
        <f>IF(OR($A395="",INDEX(games!$H:$H,ROW())=""),"",INDEX(games!$H:$H,ROW()))</f>
      </c>
      <c r="Q395">
        <f>IF(OR($A395="",$P395&lt;&gt;"Yes"),"",$D395+ROW()/1000000)</f>
      </c>
      <c r="T395">
        <f>IF($Y395="","",INDEX($B$2:$B$2000,$Y395))</f>
      </c>
      <c r="U395">
        <f>IF($Z395="","",INDEX($B$2:$B$2000,$Z395))</f>
      </c>
      <c r="V395">
        <f>IF(OR($T395="",$U395=""),"",$U395-$T395)</f>
      </c>
      <c r="W395" t="str">
        <f>IF(TRIM(INDEX(connections!$A:$A,ROW()))="","",TRIM(INDEX(connections!$A:$A,ROW())))</f>
      </c>
      <c r="X395" t="str">
        <f>IF($W395="","",TRIM(INDEX(connections!$B:$B,ROW())))</f>
      </c>
      <c r="Y395">
        <f>IF($W395="","",IFERROR(MATCH($W395,$A$2:$A$2000,0),""))</f>
      </c>
      <c r="Z395">
        <f>IF($X395="","",IFERROR(MATCH($X395,$A$2:$A$2000,0),""))</f>
      </c>
      <c r="AA395" t="str">
        <f>IF($Y395="","",INDEX($P$2:$P$2000,$Y395))</f>
      </c>
      <c r="AB395" t="str">
        <f>IF($Z395="","",INDEX($P$2:$P$2000,$Z395))</f>
      </c>
      <c r="AC395">
        <f>IF(AND($AA395="Yes",$AB395="Yes"),1,"")</f>
      </c>
      <c r="AD395">
        <f>IF(OR($Y395="",$Z395=""),"",IF(INDEX($C$2:$C$2000,$Y395)=INDEX($C$2:$C$2000,$Z395),0,1))</f>
      </c>
      <c r="AE395">
        <f>IF($AC395&lt;&gt;1,"",IF(AND(INDEX($AG$2:$AG$2000,$Y395)=1,INDEX($AG$2:$AG$2000,$Z395)=1),1,""))</f>
      </c>
      <c r="AG395">
        <f>IF($A395="","",COUNTIFS($W$2:$W$2500,$A395,$AB$2:$AB$2500,"Yes")+COUNTIFS($X$2:$X$2500,$A395,$AA$2:$AA$2500,"Yes"))</f>
      </c>
      <c r="AH395" t="str">
        <f>IF(OR($P395&lt;&gt;"Yes",N($AG395)=0),"",IF(AND($AG395=1,COUNTIFS($W$2:$W$2500,$A395,$AE$2:$AE$2500,1)+COUNTIFS($X$2:$X$2500,$A395,$AE$2:$AE$2500,1)&gt;0),"","Yes"))</f>
      </c>
      <c r="AI395">
        <f>IF($AH395="Yes",$AG395,"")</f>
      </c>
      <c r="AJ395">
        <f>IF($AI395="","",$AI395+ROW()/1000000)</f>
      </c>
      <c r="AK395">
        <f>IF(OR($A395="",$P395="Yes",N($AG395)=0),"",$AG395+ROW()/1000000)</f>
      </c>
      <c r="AL395" t="str">
        <f>IF($A395="","",INDEX(games!$J:$J,ROW())&amp;"")</f>
      </c>
      <c r="AM395">
        <f>IF($A395="","",SUMPRODUCT($AO395:$BD395,'Map Analysis'!$AP$2^{0,1,2,3,4,5,6,7,8,9,10,11,12,13,14,15}))</f>
      </c>
      <c r="AN395">
        <f>IF($A395="","",$AM395+ROW()/10000000)</f>
      </c>
      <c r="AO395">
        <f>IF($A395="","",COUNTIF($W$2:$W$2500,$A395))</f>
      </c>
      <c r="AP395">
        <f>IF($A395="","",SUMIFS($BF$2:$BF$2500,$W$2:$W$2500,$A395))</f>
      </c>
      <c r="AQ395">
        <f>IF($A395="","",SUMIFS($BG$2:$BG$2500,$W$2:$W$2500,$A395))</f>
      </c>
      <c r="AR395">
        <f>IF($A395="","",SUMIFS($BH$2:$BH$2500,$W$2:$W$2500,$A395))</f>
      </c>
      <c r="AS395">
        <f>IF($A395="","",SUMIFS($BI$2:$BI$2500,$W$2:$W$2500,$A395))</f>
      </c>
      <c r="AT395">
        <f>IF($A395="","",SUMIFS($BJ$2:$BJ$2500,$W$2:$W$2500,$A395))</f>
      </c>
      <c r="AU395">
        <f>IF($A395="","",SUMIFS($BK$2:$BK$2500,$W$2:$W$2500,$A395))</f>
      </c>
      <c r="AV395">
        <f>IF($A395="","",SUMIFS($BL$2:$BL$2500,$W$2:$W$2500,$A395))</f>
      </c>
      <c r="AW395">
        <f>IF($A395="","",SUMIFS($BM$2:$BM$2500,$W$2:$W$2500,$A395))</f>
      </c>
      <c r="AX395">
        <f>IF($A395="","",SUMIFS($BN$2:$BN$2500,$W$2:$W$2500,$A395))</f>
      </c>
      <c r="AY395">
        <f>IF($A395="","",SUMIFS($BO$2:$BO$2500,$W$2:$W$2500,$A395))</f>
      </c>
      <c r="AZ395">
        <f>IF($A395="","",SUMIFS($BP$2:$BP$2500,$W$2:$W$2500,$A395))</f>
      </c>
      <c r="BA395">
        <f>IF($A395="","",SUMIFS($BQ$2:$BQ$2500,$W$2:$W$2500,$A395))</f>
      </c>
      <c r="BB395">
        <f>IF($A395="","",SUMIFS($BR$2:$BR$2500,$W$2:$W$2500,$A395))</f>
      </c>
      <c r="BC395">
        <f>IF($A395="","",SUMIFS($BS$2:$BS$2500,$W$2:$W$2500,$A395))</f>
      </c>
      <c r="BD395">
        <f>IF($A395="","",SUMIFS($BT$2:$BT$2500,$W$2:$W$2500,$A395))</f>
      </c>
      <c r="BF395">
        <f>IF($Z395="","",INDEX($AO$2:$AO$2000,$Z395))</f>
      </c>
      <c r="BG395">
        <f>IF($Z395="","",INDEX($AP$2:$AP$2000,$Z395))</f>
      </c>
      <c r="BH395">
        <f>IF($Z395="","",INDEX($AQ$2:$AQ$2000,$Z395))</f>
      </c>
      <c r="BI395">
        <f>IF($Z395="","",INDEX($AR$2:$AR$2000,$Z395))</f>
      </c>
      <c r="BJ395">
        <f>IF($Z395="","",INDEX($AS$2:$AS$2000,$Z395))</f>
      </c>
      <c r="BK395">
        <f>IF($Z395="","",INDEX($AT$2:$AT$2000,$Z395))</f>
      </c>
      <c r="BL395">
        <f>IF($Z395="","",INDEX($AU$2:$AU$2000,$Z395))</f>
      </c>
      <c r="BM395">
        <f>IF($Z395="","",INDEX($AV$2:$AV$2000,$Z395))</f>
      </c>
      <c r="BN395">
        <f>IF($Z395="","",INDEX($AW$2:$AW$2000,$Z395))</f>
      </c>
      <c r="BO395">
        <f>IF($Z395="","",INDEX($AX$2:$AX$2000,$Z395))</f>
      </c>
      <c r="BP395">
        <f>IF($Z395="","",INDEX($AY$2:$AY$2000,$Z395))</f>
      </c>
      <c r="BQ395">
        <f>IF($Z395="","",INDEX($AZ$2:$AZ$2000,$Z395))</f>
      </c>
      <c r="BR395">
        <f>IF($Z395="","",INDEX($BA$2:$BA$2000,$Z395))</f>
      </c>
      <c r="BS395">
        <f>IF($Z395="","",INDEX($BB$2:$BB$2000,$Z395))</f>
      </c>
      <c r="BT395">
        <f>IF($Z395="","",INDEX($BC$2:$BC$2000,$Z395))</f>
      </c>
      <c r="BV395">
        <f>IF(OR($A395="",$P395&lt;&gt;"Yes",$AH395="Yes"),"",1+N($AG395))</f>
      </c>
      <c r="BW395">
        <f>IF($A395="","",COUNTIFS($W$2:$W$2500,$A395,$BZ$2:$BZ$2500,"Yes")+COUNTIFS($X$2:$X$2500,$A395,$BY$2:$BY$2500,"Yes"))</f>
      </c>
      <c r="BX395">
        <f>IF(OR($A395="",$P395="Yes"),"",IF(N($BW395)=0,0,1+SUMIFS($CB$2:$CB$2500,$W$2:$W$2500,$A395)+SUMIFS($CA$2:$CA$2500,$X$2:$X$2500,$A395)))</f>
      </c>
      <c r="BY395" t="str">
        <f>IF($Y395="","",INDEX($AH$2:$AH$2000,$Y395)&amp;"")</f>
      </c>
      <c r="BZ395" t="str">
        <f>IF($Z395="","",INDEX($AH$2:$AH$2000,$Z395)&amp;"")</f>
      </c>
      <c r="CA395">
        <f>IF($Y395="","",INDEX($BV$2:$BV$2000,$Y395))</f>
      </c>
      <c r="CB395">
        <f>IF($Z395="","",INDEX($BV$2:$BV$2000,$Z395))</f>
      </c>
    </row>
    <row r="396">
      <c r="A396" t="str">
        <f>IF(TRIM(INDEX(games!$A:$A,ROW()))="","",TRIM(INDEX(games!$A:$A,ROW())))</f>
      </c>
      <c r="B396">
        <f>IF(OR($A396="",INDEX(games!$B:$B,ROW())=""),"",INDEX(games!$B:$B,ROW()))</f>
      </c>
      <c r="C396" t="str">
        <f>IF(OR($A396="",INDEX(games!$C:$C,ROW())=""),"",INDEX(games!$C:$C,ROW()))</f>
      </c>
      <c r="D396">
        <f>IF($A396="","",COUNTIF($W$2:$W$2500,$A396)+COUNTIF($X$2:$X$2500,$A396))</f>
      </c>
      <c r="E396">
        <f>IF($A396="","",IFERROR(MATCH($C396,$R$2:$R$5,0),0))</f>
      </c>
      <c r="F396">
        <f>IF($A396="","",MOD(ROW(),34))</f>
      </c>
      <c r="G396">
        <f>IF($A396="",NA(),IF($C396="Action",$B396,NA()))</f>
      </c>
      <c r="H396">
        <f>IF($A396="",NA(),IF($C396="Action",1+$F396*0.023,NA()))</f>
      </c>
      <c r="I396">
        <f>IF($A396="",NA(),IF($C396="Strategy",$B396,NA()))</f>
      </c>
      <c r="J396">
        <f>IF($A396="",NA(),IF($C396="Strategy",2+$F396*0.023,NA()))</f>
      </c>
      <c r="K396">
        <f>IF($A396="",NA(),IF($C396="Deckbuilder",$B396,NA()))</f>
      </c>
      <c r="L396">
        <f>IF($A396="",NA(),IF($C396="Deckbuilder",3+$F396*0.023,NA()))</f>
      </c>
      <c r="M396">
        <f>IF($A396="",NA(),IF($C396="Traditional",$B396,NA()))</f>
      </c>
      <c r="N396">
        <f>IF($A396="",NA(),IF($C396="Traditional",4+$F396*0.023,NA()))</f>
      </c>
      <c r="O396">
        <f>IF($A396="","",$D396+ROW()/1000000)</f>
      </c>
      <c r="P396" t="str">
        <f>IF(OR($A396="",INDEX(games!$H:$H,ROW())=""),"",INDEX(games!$H:$H,ROW()))</f>
      </c>
      <c r="Q396">
        <f>IF(OR($A396="",$P396&lt;&gt;"Yes"),"",$D396+ROW()/1000000)</f>
      </c>
      <c r="T396">
        <f>IF($Y396="","",INDEX($B$2:$B$2000,$Y396))</f>
      </c>
      <c r="U396">
        <f>IF($Z396="","",INDEX($B$2:$B$2000,$Z396))</f>
      </c>
      <c r="V396">
        <f>IF(OR($T396="",$U396=""),"",$U396-$T396)</f>
      </c>
      <c r="W396" t="str">
        <f>IF(TRIM(INDEX(connections!$A:$A,ROW()))="","",TRIM(INDEX(connections!$A:$A,ROW())))</f>
      </c>
      <c r="X396" t="str">
        <f>IF($W396="","",TRIM(INDEX(connections!$B:$B,ROW())))</f>
      </c>
      <c r="Y396">
        <f>IF($W396="","",IFERROR(MATCH($W396,$A$2:$A$2000,0),""))</f>
      </c>
      <c r="Z396">
        <f>IF($X396="","",IFERROR(MATCH($X396,$A$2:$A$2000,0),""))</f>
      </c>
      <c r="AA396" t="str">
        <f>IF($Y396="","",INDEX($P$2:$P$2000,$Y396))</f>
      </c>
      <c r="AB396" t="str">
        <f>IF($Z396="","",INDEX($P$2:$P$2000,$Z396))</f>
      </c>
      <c r="AC396">
        <f>IF(AND($AA396="Yes",$AB396="Yes"),1,"")</f>
      </c>
      <c r="AD396">
        <f>IF(OR($Y396="",$Z396=""),"",IF(INDEX($C$2:$C$2000,$Y396)=INDEX($C$2:$C$2000,$Z396),0,1))</f>
      </c>
      <c r="AE396">
        <f>IF($AC396&lt;&gt;1,"",IF(AND(INDEX($AG$2:$AG$2000,$Y396)=1,INDEX($AG$2:$AG$2000,$Z396)=1),1,""))</f>
      </c>
      <c r="AG396">
        <f>IF($A396="","",COUNTIFS($W$2:$W$2500,$A396,$AB$2:$AB$2500,"Yes")+COUNTIFS($X$2:$X$2500,$A396,$AA$2:$AA$2500,"Yes"))</f>
      </c>
      <c r="AH396" t="str">
        <f>IF(OR($P396&lt;&gt;"Yes",N($AG396)=0),"",IF(AND($AG396=1,COUNTIFS($W$2:$W$2500,$A396,$AE$2:$AE$2500,1)+COUNTIFS($X$2:$X$2500,$A396,$AE$2:$AE$2500,1)&gt;0),"","Yes"))</f>
      </c>
      <c r="AI396">
        <f>IF($AH396="Yes",$AG396,"")</f>
      </c>
      <c r="AJ396">
        <f>IF($AI396="","",$AI396+ROW()/1000000)</f>
      </c>
      <c r="AK396">
        <f>IF(OR($A396="",$P396="Yes",N($AG396)=0),"",$AG396+ROW()/1000000)</f>
      </c>
      <c r="AL396" t="str">
        <f>IF($A396="","",INDEX(games!$J:$J,ROW())&amp;"")</f>
      </c>
      <c r="AM396">
        <f>IF($A396="","",SUMPRODUCT($AO396:$BD396,'Map Analysis'!$AP$2^{0,1,2,3,4,5,6,7,8,9,10,11,12,13,14,15}))</f>
      </c>
      <c r="AN396">
        <f>IF($A396="","",$AM396+ROW()/10000000)</f>
      </c>
      <c r="AO396">
        <f>IF($A396="","",COUNTIF($W$2:$W$2500,$A396))</f>
      </c>
      <c r="AP396">
        <f>IF($A396="","",SUMIFS($BF$2:$BF$2500,$W$2:$W$2500,$A396))</f>
      </c>
      <c r="AQ396">
        <f>IF($A396="","",SUMIFS($BG$2:$BG$2500,$W$2:$W$2500,$A396))</f>
      </c>
      <c r="AR396">
        <f>IF($A396="","",SUMIFS($BH$2:$BH$2500,$W$2:$W$2500,$A396))</f>
      </c>
      <c r="AS396">
        <f>IF($A396="","",SUMIFS($BI$2:$BI$2500,$W$2:$W$2500,$A396))</f>
      </c>
      <c r="AT396">
        <f>IF($A396="","",SUMIFS($BJ$2:$BJ$2500,$W$2:$W$2500,$A396))</f>
      </c>
      <c r="AU396">
        <f>IF($A396="","",SUMIFS($BK$2:$BK$2500,$W$2:$W$2500,$A396))</f>
      </c>
      <c r="AV396">
        <f>IF($A396="","",SUMIFS($BL$2:$BL$2500,$W$2:$W$2500,$A396))</f>
      </c>
      <c r="AW396">
        <f>IF($A396="","",SUMIFS($BM$2:$BM$2500,$W$2:$W$2500,$A396))</f>
      </c>
      <c r="AX396">
        <f>IF($A396="","",SUMIFS($BN$2:$BN$2500,$W$2:$W$2500,$A396))</f>
      </c>
      <c r="AY396">
        <f>IF($A396="","",SUMIFS($BO$2:$BO$2500,$W$2:$W$2500,$A396))</f>
      </c>
      <c r="AZ396">
        <f>IF($A396="","",SUMIFS($BP$2:$BP$2500,$W$2:$W$2500,$A396))</f>
      </c>
      <c r="BA396">
        <f>IF($A396="","",SUMIFS($BQ$2:$BQ$2500,$W$2:$W$2500,$A396))</f>
      </c>
      <c r="BB396">
        <f>IF($A396="","",SUMIFS($BR$2:$BR$2500,$W$2:$W$2500,$A396))</f>
      </c>
      <c r="BC396">
        <f>IF($A396="","",SUMIFS($BS$2:$BS$2500,$W$2:$W$2500,$A396))</f>
      </c>
      <c r="BD396">
        <f>IF($A396="","",SUMIFS($BT$2:$BT$2500,$W$2:$W$2500,$A396))</f>
      </c>
      <c r="BF396">
        <f>IF($Z396="","",INDEX($AO$2:$AO$2000,$Z396))</f>
      </c>
      <c r="BG396">
        <f>IF($Z396="","",INDEX($AP$2:$AP$2000,$Z396))</f>
      </c>
      <c r="BH396">
        <f>IF($Z396="","",INDEX($AQ$2:$AQ$2000,$Z396))</f>
      </c>
      <c r="BI396">
        <f>IF($Z396="","",INDEX($AR$2:$AR$2000,$Z396))</f>
      </c>
      <c r="BJ396">
        <f>IF($Z396="","",INDEX($AS$2:$AS$2000,$Z396))</f>
      </c>
      <c r="BK396">
        <f>IF($Z396="","",INDEX($AT$2:$AT$2000,$Z396))</f>
      </c>
      <c r="BL396">
        <f>IF($Z396="","",INDEX($AU$2:$AU$2000,$Z396))</f>
      </c>
      <c r="BM396">
        <f>IF($Z396="","",INDEX($AV$2:$AV$2000,$Z396))</f>
      </c>
      <c r="BN396">
        <f>IF($Z396="","",INDEX($AW$2:$AW$2000,$Z396))</f>
      </c>
      <c r="BO396">
        <f>IF($Z396="","",INDEX($AX$2:$AX$2000,$Z396))</f>
      </c>
      <c r="BP396">
        <f>IF($Z396="","",INDEX($AY$2:$AY$2000,$Z396))</f>
      </c>
      <c r="BQ396">
        <f>IF($Z396="","",INDEX($AZ$2:$AZ$2000,$Z396))</f>
      </c>
      <c r="BR396">
        <f>IF($Z396="","",INDEX($BA$2:$BA$2000,$Z396))</f>
      </c>
      <c r="BS396">
        <f>IF($Z396="","",INDEX($BB$2:$BB$2000,$Z396))</f>
      </c>
      <c r="BT396">
        <f>IF($Z396="","",INDEX($BC$2:$BC$2000,$Z396))</f>
      </c>
      <c r="BV396">
        <f>IF(OR($A396="",$P396&lt;&gt;"Yes",$AH396="Yes"),"",1+N($AG396))</f>
      </c>
      <c r="BW396">
        <f>IF($A396="","",COUNTIFS($W$2:$W$2500,$A396,$BZ$2:$BZ$2500,"Yes")+COUNTIFS($X$2:$X$2500,$A396,$BY$2:$BY$2500,"Yes"))</f>
      </c>
      <c r="BX396">
        <f>IF(OR($A396="",$P396="Yes"),"",IF(N($BW396)=0,0,1+SUMIFS($CB$2:$CB$2500,$W$2:$W$2500,$A396)+SUMIFS($CA$2:$CA$2500,$X$2:$X$2500,$A396)))</f>
      </c>
      <c r="BY396" t="str">
        <f>IF($Y396="","",INDEX($AH$2:$AH$2000,$Y396)&amp;"")</f>
      </c>
      <c r="BZ396" t="str">
        <f>IF($Z396="","",INDEX($AH$2:$AH$2000,$Z396)&amp;"")</f>
      </c>
      <c r="CA396">
        <f>IF($Y396="","",INDEX($BV$2:$BV$2000,$Y396))</f>
      </c>
      <c r="CB396">
        <f>IF($Z396="","",INDEX($BV$2:$BV$2000,$Z396))</f>
      </c>
    </row>
    <row r="397">
      <c r="A397" t="str">
        <f>IF(TRIM(INDEX(games!$A:$A,ROW()))="","",TRIM(INDEX(games!$A:$A,ROW())))</f>
      </c>
      <c r="B397">
        <f>IF(OR($A397="",INDEX(games!$B:$B,ROW())=""),"",INDEX(games!$B:$B,ROW()))</f>
      </c>
      <c r="C397" t="str">
        <f>IF(OR($A397="",INDEX(games!$C:$C,ROW())=""),"",INDEX(games!$C:$C,ROW()))</f>
      </c>
      <c r="D397">
        <f>IF($A397="","",COUNTIF($W$2:$W$2500,$A397)+COUNTIF($X$2:$X$2500,$A397))</f>
      </c>
      <c r="E397">
        <f>IF($A397="","",IFERROR(MATCH($C397,$R$2:$R$5,0),0))</f>
      </c>
      <c r="F397">
        <f>IF($A397="","",MOD(ROW(),34))</f>
      </c>
      <c r="G397">
        <f>IF($A397="",NA(),IF($C397="Action",$B397,NA()))</f>
      </c>
      <c r="H397">
        <f>IF($A397="",NA(),IF($C397="Action",1+$F397*0.023,NA()))</f>
      </c>
      <c r="I397">
        <f>IF($A397="",NA(),IF($C397="Strategy",$B397,NA()))</f>
      </c>
      <c r="J397">
        <f>IF($A397="",NA(),IF($C397="Strategy",2+$F397*0.023,NA()))</f>
      </c>
      <c r="K397">
        <f>IF($A397="",NA(),IF($C397="Deckbuilder",$B397,NA()))</f>
      </c>
      <c r="L397">
        <f>IF($A397="",NA(),IF($C397="Deckbuilder",3+$F397*0.023,NA()))</f>
      </c>
      <c r="M397">
        <f>IF($A397="",NA(),IF($C397="Traditional",$B397,NA()))</f>
      </c>
      <c r="N397">
        <f>IF($A397="",NA(),IF($C397="Traditional",4+$F397*0.023,NA()))</f>
      </c>
      <c r="O397">
        <f>IF($A397="","",$D397+ROW()/1000000)</f>
      </c>
      <c r="P397" t="str">
        <f>IF(OR($A397="",INDEX(games!$H:$H,ROW())=""),"",INDEX(games!$H:$H,ROW()))</f>
      </c>
      <c r="Q397">
        <f>IF(OR($A397="",$P397&lt;&gt;"Yes"),"",$D397+ROW()/1000000)</f>
      </c>
      <c r="T397">
        <f>IF($Y397="","",INDEX($B$2:$B$2000,$Y397))</f>
      </c>
      <c r="U397">
        <f>IF($Z397="","",INDEX($B$2:$B$2000,$Z397))</f>
      </c>
      <c r="V397">
        <f>IF(OR($T397="",$U397=""),"",$U397-$T397)</f>
      </c>
      <c r="W397" t="str">
        <f>IF(TRIM(INDEX(connections!$A:$A,ROW()))="","",TRIM(INDEX(connections!$A:$A,ROW())))</f>
      </c>
      <c r="X397" t="str">
        <f>IF($W397="","",TRIM(INDEX(connections!$B:$B,ROW())))</f>
      </c>
      <c r="Y397">
        <f>IF($W397="","",IFERROR(MATCH($W397,$A$2:$A$2000,0),""))</f>
      </c>
      <c r="Z397">
        <f>IF($X397="","",IFERROR(MATCH($X397,$A$2:$A$2000,0),""))</f>
      </c>
      <c r="AA397" t="str">
        <f>IF($Y397="","",INDEX($P$2:$P$2000,$Y397))</f>
      </c>
      <c r="AB397" t="str">
        <f>IF($Z397="","",INDEX($P$2:$P$2000,$Z397))</f>
      </c>
      <c r="AC397">
        <f>IF(AND($AA397="Yes",$AB397="Yes"),1,"")</f>
      </c>
      <c r="AD397">
        <f>IF(OR($Y397="",$Z397=""),"",IF(INDEX($C$2:$C$2000,$Y397)=INDEX($C$2:$C$2000,$Z397),0,1))</f>
      </c>
      <c r="AE397">
        <f>IF($AC397&lt;&gt;1,"",IF(AND(INDEX($AG$2:$AG$2000,$Y397)=1,INDEX($AG$2:$AG$2000,$Z397)=1),1,""))</f>
      </c>
      <c r="AG397">
        <f>IF($A397="","",COUNTIFS($W$2:$W$2500,$A397,$AB$2:$AB$2500,"Yes")+COUNTIFS($X$2:$X$2500,$A397,$AA$2:$AA$2500,"Yes"))</f>
      </c>
      <c r="AH397" t="str">
        <f>IF(OR($P397&lt;&gt;"Yes",N($AG397)=0),"",IF(AND($AG397=1,COUNTIFS($W$2:$W$2500,$A397,$AE$2:$AE$2500,1)+COUNTIFS($X$2:$X$2500,$A397,$AE$2:$AE$2500,1)&gt;0),"","Yes"))</f>
      </c>
      <c r="AI397">
        <f>IF($AH397="Yes",$AG397,"")</f>
      </c>
      <c r="AJ397">
        <f>IF($AI397="","",$AI397+ROW()/1000000)</f>
      </c>
      <c r="AK397">
        <f>IF(OR($A397="",$P397="Yes",N($AG397)=0),"",$AG397+ROW()/1000000)</f>
      </c>
      <c r="AL397" t="str">
        <f>IF($A397="","",INDEX(games!$J:$J,ROW())&amp;"")</f>
      </c>
      <c r="AM397">
        <f>IF($A397="","",SUMPRODUCT($AO397:$BD397,'Map Analysis'!$AP$2^{0,1,2,3,4,5,6,7,8,9,10,11,12,13,14,15}))</f>
      </c>
      <c r="AN397">
        <f>IF($A397="","",$AM397+ROW()/10000000)</f>
      </c>
      <c r="AO397">
        <f>IF($A397="","",COUNTIF($W$2:$W$2500,$A397))</f>
      </c>
      <c r="AP397">
        <f>IF($A397="","",SUMIFS($BF$2:$BF$2500,$W$2:$W$2500,$A397))</f>
      </c>
      <c r="AQ397">
        <f>IF($A397="","",SUMIFS($BG$2:$BG$2500,$W$2:$W$2500,$A397))</f>
      </c>
      <c r="AR397">
        <f>IF($A397="","",SUMIFS($BH$2:$BH$2500,$W$2:$W$2500,$A397))</f>
      </c>
      <c r="AS397">
        <f>IF($A397="","",SUMIFS($BI$2:$BI$2500,$W$2:$W$2500,$A397))</f>
      </c>
      <c r="AT397">
        <f>IF($A397="","",SUMIFS($BJ$2:$BJ$2500,$W$2:$W$2500,$A397))</f>
      </c>
      <c r="AU397">
        <f>IF($A397="","",SUMIFS($BK$2:$BK$2500,$W$2:$W$2500,$A397))</f>
      </c>
      <c r="AV397">
        <f>IF($A397="","",SUMIFS($BL$2:$BL$2500,$W$2:$W$2500,$A397))</f>
      </c>
      <c r="AW397">
        <f>IF($A397="","",SUMIFS($BM$2:$BM$2500,$W$2:$W$2500,$A397))</f>
      </c>
      <c r="AX397">
        <f>IF($A397="","",SUMIFS($BN$2:$BN$2500,$W$2:$W$2500,$A397))</f>
      </c>
      <c r="AY397">
        <f>IF($A397="","",SUMIFS($BO$2:$BO$2500,$W$2:$W$2500,$A397))</f>
      </c>
      <c r="AZ397">
        <f>IF($A397="","",SUMIFS($BP$2:$BP$2500,$W$2:$W$2500,$A397))</f>
      </c>
      <c r="BA397">
        <f>IF($A397="","",SUMIFS($BQ$2:$BQ$2500,$W$2:$W$2500,$A397))</f>
      </c>
      <c r="BB397">
        <f>IF($A397="","",SUMIFS($BR$2:$BR$2500,$W$2:$W$2500,$A397))</f>
      </c>
      <c r="BC397">
        <f>IF($A397="","",SUMIFS($BS$2:$BS$2500,$W$2:$W$2500,$A397))</f>
      </c>
      <c r="BD397">
        <f>IF($A397="","",SUMIFS($BT$2:$BT$2500,$W$2:$W$2500,$A397))</f>
      </c>
      <c r="BF397">
        <f>IF($Z397="","",INDEX($AO$2:$AO$2000,$Z397))</f>
      </c>
      <c r="BG397">
        <f>IF($Z397="","",INDEX($AP$2:$AP$2000,$Z397))</f>
      </c>
      <c r="BH397">
        <f>IF($Z397="","",INDEX($AQ$2:$AQ$2000,$Z397))</f>
      </c>
      <c r="BI397">
        <f>IF($Z397="","",INDEX($AR$2:$AR$2000,$Z397))</f>
      </c>
      <c r="BJ397">
        <f>IF($Z397="","",INDEX($AS$2:$AS$2000,$Z397))</f>
      </c>
      <c r="BK397">
        <f>IF($Z397="","",INDEX($AT$2:$AT$2000,$Z397))</f>
      </c>
      <c r="BL397">
        <f>IF($Z397="","",INDEX($AU$2:$AU$2000,$Z397))</f>
      </c>
      <c r="BM397">
        <f>IF($Z397="","",INDEX($AV$2:$AV$2000,$Z397))</f>
      </c>
      <c r="BN397">
        <f>IF($Z397="","",INDEX($AW$2:$AW$2000,$Z397))</f>
      </c>
      <c r="BO397">
        <f>IF($Z397="","",INDEX($AX$2:$AX$2000,$Z397))</f>
      </c>
      <c r="BP397">
        <f>IF($Z397="","",INDEX($AY$2:$AY$2000,$Z397))</f>
      </c>
      <c r="BQ397">
        <f>IF($Z397="","",INDEX($AZ$2:$AZ$2000,$Z397))</f>
      </c>
      <c r="BR397">
        <f>IF($Z397="","",INDEX($BA$2:$BA$2000,$Z397))</f>
      </c>
      <c r="BS397">
        <f>IF($Z397="","",INDEX($BB$2:$BB$2000,$Z397))</f>
      </c>
      <c r="BT397">
        <f>IF($Z397="","",INDEX($BC$2:$BC$2000,$Z397))</f>
      </c>
      <c r="BV397">
        <f>IF(OR($A397="",$P397&lt;&gt;"Yes",$AH397="Yes"),"",1+N($AG397))</f>
      </c>
      <c r="BW397">
        <f>IF($A397="","",COUNTIFS($W$2:$W$2500,$A397,$BZ$2:$BZ$2500,"Yes")+COUNTIFS($X$2:$X$2500,$A397,$BY$2:$BY$2500,"Yes"))</f>
      </c>
      <c r="BX397">
        <f>IF(OR($A397="",$P397="Yes"),"",IF(N($BW397)=0,0,1+SUMIFS($CB$2:$CB$2500,$W$2:$W$2500,$A397)+SUMIFS($CA$2:$CA$2500,$X$2:$X$2500,$A397)))</f>
      </c>
      <c r="BY397" t="str">
        <f>IF($Y397="","",INDEX($AH$2:$AH$2000,$Y397)&amp;"")</f>
      </c>
      <c r="BZ397" t="str">
        <f>IF($Z397="","",INDEX($AH$2:$AH$2000,$Z397)&amp;"")</f>
      </c>
      <c r="CA397">
        <f>IF($Y397="","",INDEX($BV$2:$BV$2000,$Y397))</f>
      </c>
      <c r="CB397">
        <f>IF($Z397="","",INDEX($BV$2:$BV$2000,$Z397))</f>
      </c>
    </row>
    <row r="398">
      <c r="A398" t="str">
        <f>IF(TRIM(INDEX(games!$A:$A,ROW()))="","",TRIM(INDEX(games!$A:$A,ROW())))</f>
      </c>
      <c r="B398">
        <f>IF(OR($A398="",INDEX(games!$B:$B,ROW())=""),"",INDEX(games!$B:$B,ROW()))</f>
      </c>
      <c r="C398" t="str">
        <f>IF(OR($A398="",INDEX(games!$C:$C,ROW())=""),"",INDEX(games!$C:$C,ROW()))</f>
      </c>
      <c r="D398">
        <f>IF($A398="","",COUNTIF($W$2:$W$2500,$A398)+COUNTIF($X$2:$X$2500,$A398))</f>
      </c>
      <c r="E398">
        <f>IF($A398="","",IFERROR(MATCH($C398,$R$2:$R$5,0),0))</f>
      </c>
      <c r="F398">
        <f>IF($A398="","",MOD(ROW(),34))</f>
      </c>
      <c r="G398">
        <f>IF($A398="",NA(),IF($C398="Action",$B398,NA()))</f>
      </c>
      <c r="H398">
        <f>IF($A398="",NA(),IF($C398="Action",1+$F398*0.023,NA()))</f>
      </c>
      <c r="I398">
        <f>IF($A398="",NA(),IF($C398="Strategy",$B398,NA()))</f>
      </c>
      <c r="J398">
        <f>IF($A398="",NA(),IF($C398="Strategy",2+$F398*0.023,NA()))</f>
      </c>
      <c r="K398">
        <f>IF($A398="",NA(),IF($C398="Deckbuilder",$B398,NA()))</f>
      </c>
      <c r="L398">
        <f>IF($A398="",NA(),IF($C398="Deckbuilder",3+$F398*0.023,NA()))</f>
      </c>
      <c r="M398">
        <f>IF($A398="",NA(),IF($C398="Traditional",$B398,NA()))</f>
      </c>
      <c r="N398">
        <f>IF($A398="",NA(),IF($C398="Traditional",4+$F398*0.023,NA()))</f>
      </c>
      <c r="O398">
        <f>IF($A398="","",$D398+ROW()/1000000)</f>
      </c>
      <c r="P398" t="str">
        <f>IF(OR($A398="",INDEX(games!$H:$H,ROW())=""),"",INDEX(games!$H:$H,ROW()))</f>
      </c>
      <c r="Q398">
        <f>IF(OR($A398="",$P398&lt;&gt;"Yes"),"",$D398+ROW()/1000000)</f>
      </c>
      <c r="T398">
        <f>IF($Y398="","",INDEX($B$2:$B$2000,$Y398))</f>
      </c>
      <c r="U398">
        <f>IF($Z398="","",INDEX($B$2:$B$2000,$Z398))</f>
      </c>
      <c r="V398">
        <f>IF(OR($T398="",$U398=""),"",$U398-$T398)</f>
      </c>
      <c r="W398" t="str">
        <f>IF(TRIM(INDEX(connections!$A:$A,ROW()))="","",TRIM(INDEX(connections!$A:$A,ROW())))</f>
      </c>
      <c r="X398" t="str">
        <f>IF($W398="","",TRIM(INDEX(connections!$B:$B,ROW())))</f>
      </c>
      <c r="Y398">
        <f>IF($W398="","",IFERROR(MATCH($W398,$A$2:$A$2000,0),""))</f>
      </c>
      <c r="Z398">
        <f>IF($X398="","",IFERROR(MATCH($X398,$A$2:$A$2000,0),""))</f>
      </c>
      <c r="AA398" t="str">
        <f>IF($Y398="","",INDEX($P$2:$P$2000,$Y398))</f>
      </c>
      <c r="AB398" t="str">
        <f>IF($Z398="","",INDEX($P$2:$P$2000,$Z398))</f>
      </c>
      <c r="AC398">
        <f>IF(AND($AA398="Yes",$AB398="Yes"),1,"")</f>
      </c>
      <c r="AD398">
        <f>IF(OR($Y398="",$Z398=""),"",IF(INDEX($C$2:$C$2000,$Y398)=INDEX($C$2:$C$2000,$Z398),0,1))</f>
      </c>
      <c r="AE398">
        <f>IF($AC398&lt;&gt;1,"",IF(AND(INDEX($AG$2:$AG$2000,$Y398)=1,INDEX($AG$2:$AG$2000,$Z398)=1),1,""))</f>
      </c>
      <c r="AG398">
        <f>IF($A398="","",COUNTIFS($W$2:$W$2500,$A398,$AB$2:$AB$2500,"Yes")+COUNTIFS($X$2:$X$2500,$A398,$AA$2:$AA$2500,"Yes"))</f>
      </c>
      <c r="AH398" t="str">
        <f>IF(OR($P398&lt;&gt;"Yes",N($AG398)=0),"",IF(AND($AG398=1,COUNTIFS($W$2:$W$2500,$A398,$AE$2:$AE$2500,1)+COUNTIFS($X$2:$X$2500,$A398,$AE$2:$AE$2500,1)&gt;0),"","Yes"))</f>
      </c>
      <c r="AI398">
        <f>IF($AH398="Yes",$AG398,"")</f>
      </c>
      <c r="AJ398">
        <f>IF($AI398="","",$AI398+ROW()/1000000)</f>
      </c>
      <c r="AK398">
        <f>IF(OR($A398="",$P398="Yes",N($AG398)=0),"",$AG398+ROW()/1000000)</f>
      </c>
      <c r="AL398" t="str">
        <f>IF($A398="","",INDEX(games!$J:$J,ROW())&amp;"")</f>
      </c>
      <c r="AM398">
        <f>IF($A398="","",SUMPRODUCT($AO398:$BD398,'Map Analysis'!$AP$2^{0,1,2,3,4,5,6,7,8,9,10,11,12,13,14,15}))</f>
      </c>
      <c r="AN398">
        <f>IF($A398="","",$AM398+ROW()/10000000)</f>
      </c>
      <c r="AO398">
        <f>IF($A398="","",COUNTIF($W$2:$W$2500,$A398))</f>
      </c>
      <c r="AP398">
        <f>IF($A398="","",SUMIFS($BF$2:$BF$2500,$W$2:$W$2500,$A398))</f>
      </c>
      <c r="AQ398">
        <f>IF($A398="","",SUMIFS($BG$2:$BG$2500,$W$2:$W$2500,$A398))</f>
      </c>
      <c r="AR398">
        <f>IF($A398="","",SUMIFS($BH$2:$BH$2500,$W$2:$W$2500,$A398))</f>
      </c>
      <c r="AS398">
        <f>IF($A398="","",SUMIFS($BI$2:$BI$2500,$W$2:$W$2500,$A398))</f>
      </c>
      <c r="AT398">
        <f>IF($A398="","",SUMIFS($BJ$2:$BJ$2500,$W$2:$W$2500,$A398))</f>
      </c>
      <c r="AU398">
        <f>IF($A398="","",SUMIFS($BK$2:$BK$2500,$W$2:$W$2500,$A398))</f>
      </c>
      <c r="AV398">
        <f>IF($A398="","",SUMIFS($BL$2:$BL$2500,$W$2:$W$2500,$A398))</f>
      </c>
      <c r="AW398">
        <f>IF($A398="","",SUMIFS($BM$2:$BM$2500,$W$2:$W$2500,$A398))</f>
      </c>
      <c r="AX398">
        <f>IF($A398="","",SUMIFS($BN$2:$BN$2500,$W$2:$W$2500,$A398))</f>
      </c>
      <c r="AY398">
        <f>IF($A398="","",SUMIFS($BO$2:$BO$2500,$W$2:$W$2500,$A398))</f>
      </c>
      <c r="AZ398">
        <f>IF($A398="","",SUMIFS($BP$2:$BP$2500,$W$2:$W$2500,$A398))</f>
      </c>
      <c r="BA398">
        <f>IF($A398="","",SUMIFS($BQ$2:$BQ$2500,$W$2:$W$2500,$A398))</f>
      </c>
      <c r="BB398">
        <f>IF($A398="","",SUMIFS($BR$2:$BR$2500,$W$2:$W$2500,$A398))</f>
      </c>
      <c r="BC398">
        <f>IF($A398="","",SUMIFS($BS$2:$BS$2500,$W$2:$W$2500,$A398))</f>
      </c>
      <c r="BD398">
        <f>IF($A398="","",SUMIFS($BT$2:$BT$2500,$W$2:$W$2500,$A398))</f>
      </c>
      <c r="BF398">
        <f>IF($Z398="","",INDEX($AO$2:$AO$2000,$Z398))</f>
      </c>
      <c r="BG398">
        <f>IF($Z398="","",INDEX($AP$2:$AP$2000,$Z398))</f>
      </c>
      <c r="BH398">
        <f>IF($Z398="","",INDEX($AQ$2:$AQ$2000,$Z398))</f>
      </c>
      <c r="BI398">
        <f>IF($Z398="","",INDEX($AR$2:$AR$2000,$Z398))</f>
      </c>
      <c r="BJ398">
        <f>IF($Z398="","",INDEX($AS$2:$AS$2000,$Z398))</f>
      </c>
      <c r="BK398">
        <f>IF($Z398="","",INDEX($AT$2:$AT$2000,$Z398))</f>
      </c>
      <c r="BL398">
        <f>IF($Z398="","",INDEX($AU$2:$AU$2000,$Z398))</f>
      </c>
      <c r="BM398">
        <f>IF($Z398="","",INDEX($AV$2:$AV$2000,$Z398))</f>
      </c>
      <c r="BN398">
        <f>IF($Z398="","",INDEX($AW$2:$AW$2000,$Z398))</f>
      </c>
      <c r="BO398">
        <f>IF($Z398="","",INDEX($AX$2:$AX$2000,$Z398))</f>
      </c>
      <c r="BP398">
        <f>IF($Z398="","",INDEX($AY$2:$AY$2000,$Z398))</f>
      </c>
      <c r="BQ398">
        <f>IF($Z398="","",INDEX($AZ$2:$AZ$2000,$Z398))</f>
      </c>
      <c r="BR398">
        <f>IF($Z398="","",INDEX($BA$2:$BA$2000,$Z398))</f>
      </c>
      <c r="BS398">
        <f>IF($Z398="","",INDEX($BB$2:$BB$2000,$Z398))</f>
      </c>
      <c r="BT398">
        <f>IF($Z398="","",INDEX($BC$2:$BC$2000,$Z398))</f>
      </c>
      <c r="BV398">
        <f>IF(OR($A398="",$P398&lt;&gt;"Yes",$AH398="Yes"),"",1+N($AG398))</f>
      </c>
      <c r="BW398">
        <f>IF($A398="","",COUNTIFS($W$2:$W$2500,$A398,$BZ$2:$BZ$2500,"Yes")+COUNTIFS($X$2:$X$2500,$A398,$BY$2:$BY$2500,"Yes"))</f>
      </c>
      <c r="BX398">
        <f>IF(OR($A398="",$P398="Yes"),"",IF(N($BW398)=0,0,1+SUMIFS($CB$2:$CB$2500,$W$2:$W$2500,$A398)+SUMIFS($CA$2:$CA$2500,$X$2:$X$2500,$A398)))</f>
      </c>
      <c r="BY398" t="str">
        <f>IF($Y398="","",INDEX($AH$2:$AH$2000,$Y398)&amp;"")</f>
      </c>
      <c r="BZ398" t="str">
        <f>IF($Z398="","",INDEX($AH$2:$AH$2000,$Z398)&amp;"")</f>
      </c>
      <c r="CA398">
        <f>IF($Y398="","",INDEX($BV$2:$BV$2000,$Y398))</f>
      </c>
      <c r="CB398">
        <f>IF($Z398="","",INDEX($BV$2:$BV$2000,$Z398))</f>
      </c>
    </row>
    <row r="399">
      <c r="A399" t="str">
        <f>IF(TRIM(INDEX(games!$A:$A,ROW()))="","",TRIM(INDEX(games!$A:$A,ROW())))</f>
      </c>
      <c r="B399">
        <f>IF(OR($A399="",INDEX(games!$B:$B,ROW())=""),"",INDEX(games!$B:$B,ROW()))</f>
      </c>
      <c r="C399" t="str">
        <f>IF(OR($A399="",INDEX(games!$C:$C,ROW())=""),"",INDEX(games!$C:$C,ROW()))</f>
      </c>
      <c r="D399">
        <f>IF($A399="","",COUNTIF($W$2:$W$2500,$A399)+COUNTIF($X$2:$X$2500,$A399))</f>
      </c>
      <c r="E399">
        <f>IF($A399="","",IFERROR(MATCH($C399,$R$2:$R$5,0),0))</f>
      </c>
      <c r="F399">
        <f>IF($A399="","",MOD(ROW(),34))</f>
      </c>
      <c r="G399">
        <f>IF($A399="",NA(),IF($C399="Action",$B399,NA()))</f>
      </c>
      <c r="H399">
        <f>IF($A399="",NA(),IF($C399="Action",1+$F399*0.023,NA()))</f>
      </c>
      <c r="I399">
        <f>IF($A399="",NA(),IF($C399="Strategy",$B399,NA()))</f>
      </c>
      <c r="J399">
        <f>IF($A399="",NA(),IF($C399="Strategy",2+$F399*0.023,NA()))</f>
      </c>
      <c r="K399">
        <f>IF($A399="",NA(),IF($C399="Deckbuilder",$B399,NA()))</f>
      </c>
      <c r="L399">
        <f>IF($A399="",NA(),IF($C399="Deckbuilder",3+$F399*0.023,NA()))</f>
      </c>
      <c r="M399">
        <f>IF($A399="",NA(),IF($C399="Traditional",$B399,NA()))</f>
      </c>
      <c r="N399">
        <f>IF($A399="",NA(),IF($C399="Traditional",4+$F399*0.023,NA()))</f>
      </c>
      <c r="O399">
        <f>IF($A399="","",$D399+ROW()/1000000)</f>
      </c>
      <c r="P399" t="str">
        <f>IF(OR($A399="",INDEX(games!$H:$H,ROW())=""),"",INDEX(games!$H:$H,ROW()))</f>
      </c>
      <c r="Q399">
        <f>IF(OR($A399="",$P399&lt;&gt;"Yes"),"",$D399+ROW()/1000000)</f>
      </c>
      <c r="T399">
        <f>IF($Y399="","",INDEX($B$2:$B$2000,$Y399))</f>
      </c>
      <c r="U399">
        <f>IF($Z399="","",INDEX($B$2:$B$2000,$Z399))</f>
      </c>
      <c r="V399">
        <f>IF(OR($T399="",$U399=""),"",$U399-$T399)</f>
      </c>
      <c r="W399" t="str">
        <f>IF(TRIM(INDEX(connections!$A:$A,ROW()))="","",TRIM(INDEX(connections!$A:$A,ROW())))</f>
      </c>
      <c r="X399" t="str">
        <f>IF($W399="","",TRIM(INDEX(connections!$B:$B,ROW())))</f>
      </c>
      <c r="Y399">
        <f>IF($W399="","",IFERROR(MATCH($W399,$A$2:$A$2000,0),""))</f>
      </c>
      <c r="Z399">
        <f>IF($X399="","",IFERROR(MATCH($X399,$A$2:$A$2000,0),""))</f>
      </c>
      <c r="AA399" t="str">
        <f>IF($Y399="","",INDEX($P$2:$P$2000,$Y399))</f>
      </c>
      <c r="AB399" t="str">
        <f>IF($Z399="","",INDEX($P$2:$P$2000,$Z399))</f>
      </c>
      <c r="AC399">
        <f>IF(AND($AA399="Yes",$AB399="Yes"),1,"")</f>
      </c>
      <c r="AD399">
        <f>IF(OR($Y399="",$Z399=""),"",IF(INDEX($C$2:$C$2000,$Y399)=INDEX($C$2:$C$2000,$Z399),0,1))</f>
      </c>
      <c r="AE399">
        <f>IF($AC399&lt;&gt;1,"",IF(AND(INDEX($AG$2:$AG$2000,$Y399)=1,INDEX($AG$2:$AG$2000,$Z399)=1),1,""))</f>
      </c>
      <c r="AG399">
        <f>IF($A399="","",COUNTIFS($W$2:$W$2500,$A399,$AB$2:$AB$2500,"Yes")+COUNTIFS($X$2:$X$2500,$A399,$AA$2:$AA$2500,"Yes"))</f>
      </c>
      <c r="AH399" t="str">
        <f>IF(OR($P399&lt;&gt;"Yes",N($AG399)=0),"",IF(AND($AG399=1,COUNTIFS($W$2:$W$2500,$A399,$AE$2:$AE$2500,1)+COUNTIFS($X$2:$X$2500,$A399,$AE$2:$AE$2500,1)&gt;0),"","Yes"))</f>
      </c>
      <c r="AI399">
        <f>IF($AH399="Yes",$AG399,"")</f>
      </c>
      <c r="AJ399">
        <f>IF($AI399="","",$AI399+ROW()/1000000)</f>
      </c>
      <c r="AK399">
        <f>IF(OR($A399="",$P399="Yes",N($AG399)=0),"",$AG399+ROW()/1000000)</f>
      </c>
      <c r="AL399" t="str">
        <f>IF($A399="","",INDEX(games!$J:$J,ROW())&amp;"")</f>
      </c>
      <c r="AM399">
        <f>IF($A399="","",SUMPRODUCT($AO399:$BD399,'Map Analysis'!$AP$2^{0,1,2,3,4,5,6,7,8,9,10,11,12,13,14,15}))</f>
      </c>
      <c r="AN399">
        <f>IF($A399="","",$AM399+ROW()/10000000)</f>
      </c>
      <c r="AO399">
        <f>IF($A399="","",COUNTIF($W$2:$W$2500,$A399))</f>
      </c>
      <c r="AP399">
        <f>IF($A399="","",SUMIFS($BF$2:$BF$2500,$W$2:$W$2500,$A399))</f>
      </c>
      <c r="AQ399">
        <f>IF($A399="","",SUMIFS($BG$2:$BG$2500,$W$2:$W$2500,$A399))</f>
      </c>
      <c r="AR399">
        <f>IF($A399="","",SUMIFS($BH$2:$BH$2500,$W$2:$W$2500,$A399))</f>
      </c>
      <c r="AS399">
        <f>IF($A399="","",SUMIFS($BI$2:$BI$2500,$W$2:$W$2500,$A399))</f>
      </c>
      <c r="AT399">
        <f>IF($A399="","",SUMIFS($BJ$2:$BJ$2500,$W$2:$W$2500,$A399))</f>
      </c>
      <c r="AU399">
        <f>IF($A399="","",SUMIFS($BK$2:$BK$2500,$W$2:$W$2500,$A399))</f>
      </c>
      <c r="AV399">
        <f>IF($A399="","",SUMIFS($BL$2:$BL$2500,$W$2:$W$2500,$A399))</f>
      </c>
      <c r="AW399">
        <f>IF($A399="","",SUMIFS($BM$2:$BM$2500,$W$2:$W$2500,$A399))</f>
      </c>
      <c r="AX399">
        <f>IF($A399="","",SUMIFS($BN$2:$BN$2500,$W$2:$W$2500,$A399))</f>
      </c>
      <c r="AY399">
        <f>IF($A399="","",SUMIFS($BO$2:$BO$2500,$W$2:$W$2500,$A399))</f>
      </c>
      <c r="AZ399">
        <f>IF($A399="","",SUMIFS($BP$2:$BP$2500,$W$2:$W$2500,$A399))</f>
      </c>
      <c r="BA399">
        <f>IF($A399="","",SUMIFS($BQ$2:$BQ$2500,$W$2:$W$2500,$A399))</f>
      </c>
      <c r="BB399">
        <f>IF($A399="","",SUMIFS($BR$2:$BR$2500,$W$2:$W$2500,$A399))</f>
      </c>
      <c r="BC399">
        <f>IF($A399="","",SUMIFS($BS$2:$BS$2500,$W$2:$W$2500,$A399))</f>
      </c>
      <c r="BD399">
        <f>IF($A399="","",SUMIFS($BT$2:$BT$2500,$W$2:$W$2500,$A399))</f>
      </c>
      <c r="BF399">
        <f>IF($Z399="","",INDEX($AO$2:$AO$2000,$Z399))</f>
      </c>
      <c r="BG399">
        <f>IF($Z399="","",INDEX($AP$2:$AP$2000,$Z399))</f>
      </c>
      <c r="BH399">
        <f>IF($Z399="","",INDEX($AQ$2:$AQ$2000,$Z399))</f>
      </c>
      <c r="BI399">
        <f>IF($Z399="","",INDEX($AR$2:$AR$2000,$Z399))</f>
      </c>
      <c r="BJ399">
        <f>IF($Z399="","",INDEX($AS$2:$AS$2000,$Z399))</f>
      </c>
      <c r="BK399">
        <f>IF($Z399="","",INDEX($AT$2:$AT$2000,$Z399))</f>
      </c>
      <c r="BL399">
        <f>IF($Z399="","",INDEX($AU$2:$AU$2000,$Z399))</f>
      </c>
      <c r="BM399">
        <f>IF($Z399="","",INDEX($AV$2:$AV$2000,$Z399))</f>
      </c>
      <c r="BN399">
        <f>IF($Z399="","",INDEX($AW$2:$AW$2000,$Z399))</f>
      </c>
      <c r="BO399">
        <f>IF($Z399="","",INDEX($AX$2:$AX$2000,$Z399))</f>
      </c>
      <c r="BP399">
        <f>IF($Z399="","",INDEX($AY$2:$AY$2000,$Z399))</f>
      </c>
      <c r="BQ399">
        <f>IF($Z399="","",INDEX($AZ$2:$AZ$2000,$Z399))</f>
      </c>
      <c r="BR399">
        <f>IF($Z399="","",INDEX($BA$2:$BA$2000,$Z399))</f>
      </c>
      <c r="BS399">
        <f>IF($Z399="","",INDEX($BB$2:$BB$2000,$Z399))</f>
      </c>
      <c r="BT399">
        <f>IF($Z399="","",INDEX($BC$2:$BC$2000,$Z399))</f>
      </c>
      <c r="BV399">
        <f>IF(OR($A399="",$P399&lt;&gt;"Yes",$AH399="Yes"),"",1+N($AG399))</f>
      </c>
      <c r="BW399">
        <f>IF($A399="","",COUNTIFS($W$2:$W$2500,$A399,$BZ$2:$BZ$2500,"Yes")+COUNTIFS($X$2:$X$2500,$A399,$BY$2:$BY$2500,"Yes"))</f>
      </c>
      <c r="BX399">
        <f>IF(OR($A399="",$P399="Yes"),"",IF(N($BW399)=0,0,1+SUMIFS($CB$2:$CB$2500,$W$2:$W$2500,$A399)+SUMIFS($CA$2:$CA$2500,$X$2:$X$2500,$A399)))</f>
      </c>
      <c r="BY399" t="str">
        <f>IF($Y399="","",INDEX($AH$2:$AH$2000,$Y399)&amp;"")</f>
      </c>
      <c r="BZ399" t="str">
        <f>IF($Z399="","",INDEX($AH$2:$AH$2000,$Z399)&amp;"")</f>
      </c>
      <c r="CA399">
        <f>IF($Y399="","",INDEX($BV$2:$BV$2000,$Y399))</f>
      </c>
      <c r="CB399">
        <f>IF($Z399="","",INDEX($BV$2:$BV$2000,$Z399))</f>
      </c>
    </row>
    <row r="400">
      <c r="A400" t="str">
        <f>IF(TRIM(INDEX(games!$A:$A,ROW()))="","",TRIM(INDEX(games!$A:$A,ROW())))</f>
      </c>
      <c r="B400">
        <f>IF(OR($A400="",INDEX(games!$B:$B,ROW())=""),"",INDEX(games!$B:$B,ROW()))</f>
      </c>
      <c r="C400" t="str">
        <f>IF(OR($A400="",INDEX(games!$C:$C,ROW())=""),"",INDEX(games!$C:$C,ROW()))</f>
      </c>
      <c r="D400">
        <f>IF($A400="","",COUNTIF($W$2:$W$2500,$A400)+COUNTIF($X$2:$X$2500,$A400))</f>
      </c>
      <c r="E400">
        <f>IF($A400="","",IFERROR(MATCH($C400,$R$2:$R$5,0),0))</f>
      </c>
      <c r="F400">
        <f>IF($A400="","",MOD(ROW(),34))</f>
      </c>
      <c r="G400">
        <f>IF($A400="",NA(),IF($C400="Action",$B400,NA()))</f>
      </c>
      <c r="H400">
        <f>IF($A400="",NA(),IF($C400="Action",1+$F400*0.023,NA()))</f>
      </c>
      <c r="I400">
        <f>IF($A400="",NA(),IF($C400="Strategy",$B400,NA()))</f>
      </c>
      <c r="J400">
        <f>IF($A400="",NA(),IF($C400="Strategy",2+$F400*0.023,NA()))</f>
      </c>
      <c r="K400">
        <f>IF($A400="",NA(),IF($C400="Deckbuilder",$B400,NA()))</f>
      </c>
      <c r="L400">
        <f>IF($A400="",NA(),IF($C400="Deckbuilder",3+$F400*0.023,NA()))</f>
      </c>
      <c r="M400">
        <f>IF($A400="",NA(),IF($C400="Traditional",$B400,NA()))</f>
      </c>
      <c r="N400">
        <f>IF($A400="",NA(),IF($C400="Traditional",4+$F400*0.023,NA()))</f>
      </c>
      <c r="O400">
        <f>IF($A400="","",$D400+ROW()/1000000)</f>
      </c>
      <c r="P400" t="str">
        <f>IF(OR($A400="",INDEX(games!$H:$H,ROW())=""),"",INDEX(games!$H:$H,ROW()))</f>
      </c>
      <c r="Q400">
        <f>IF(OR($A400="",$P400&lt;&gt;"Yes"),"",$D400+ROW()/1000000)</f>
      </c>
      <c r="T400">
        <f>IF($Y400="","",INDEX($B$2:$B$2000,$Y400))</f>
      </c>
      <c r="U400">
        <f>IF($Z400="","",INDEX($B$2:$B$2000,$Z400))</f>
      </c>
      <c r="V400">
        <f>IF(OR($T400="",$U400=""),"",$U400-$T400)</f>
      </c>
      <c r="W400" t="str">
        <f>IF(TRIM(INDEX(connections!$A:$A,ROW()))="","",TRIM(INDEX(connections!$A:$A,ROW())))</f>
      </c>
      <c r="X400" t="str">
        <f>IF($W400="","",TRIM(INDEX(connections!$B:$B,ROW())))</f>
      </c>
      <c r="Y400">
        <f>IF($W400="","",IFERROR(MATCH($W400,$A$2:$A$2000,0),""))</f>
      </c>
      <c r="Z400">
        <f>IF($X400="","",IFERROR(MATCH($X400,$A$2:$A$2000,0),""))</f>
      </c>
      <c r="AA400" t="str">
        <f>IF($Y400="","",INDEX($P$2:$P$2000,$Y400))</f>
      </c>
      <c r="AB400" t="str">
        <f>IF($Z400="","",INDEX($P$2:$P$2000,$Z400))</f>
      </c>
      <c r="AC400">
        <f>IF(AND($AA400="Yes",$AB400="Yes"),1,"")</f>
      </c>
      <c r="AD400">
        <f>IF(OR($Y400="",$Z400=""),"",IF(INDEX($C$2:$C$2000,$Y400)=INDEX($C$2:$C$2000,$Z400),0,1))</f>
      </c>
      <c r="AE400">
        <f>IF($AC400&lt;&gt;1,"",IF(AND(INDEX($AG$2:$AG$2000,$Y400)=1,INDEX($AG$2:$AG$2000,$Z400)=1),1,""))</f>
      </c>
      <c r="AG400">
        <f>IF($A400="","",COUNTIFS($W$2:$W$2500,$A400,$AB$2:$AB$2500,"Yes")+COUNTIFS($X$2:$X$2500,$A400,$AA$2:$AA$2500,"Yes"))</f>
      </c>
      <c r="AH400" t="str">
        <f>IF(OR($P400&lt;&gt;"Yes",N($AG400)=0),"",IF(AND($AG400=1,COUNTIFS($W$2:$W$2500,$A400,$AE$2:$AE$2500,1)+COUNTIFS($X$2:$X$2500,$A400,$AE$2:$AE$2500,1)&gt;0),"","Yes"))</f>
      </c>
      <c r="AI400">
        <f>IF($AH400="Yes",$AG400,"")</f>
      </c>
      <c r="AJ400">
        <f>IF($AI400="","",$AI400+ROW()/1000000)</f>
      </c>
      <c r="AK400">
        <f>IF(OR($A400="",$P400="Yes",N($AG400)=0),"",$AG400+ROW()/1000000)</f>
      </c>
      <c r="AL400" t="str">
        <f>IF($A400="","",INDEX(games!$J:$J,ROW())&amp;"")</f>
      </c>
      <c r="AM400">
        <f>IF($A400="","",SUMPRODUCT($AO400:$BD400,'Map Analysis'!$AP$2^{0,1,2,3,4,5,6,7,8,9,10,11,12,13,14,15}))</f>
      </c>
      <c r="AN400">
        <f>IF($A400="","",$AM400+ROW()/10000000)</f>
      </c>
      <c r="AO400">
        <f>IF($A400="","",COUNTIF($W$2:$W$2500,$A400))</f>
      </c>
      <c r="AP400">
        <f>IF($A400="","",SUMIFS($BF$2:$BF$2500,$W$2:$W$2500,$A400))</f>
      </c>
      <c r="AQ400">
        <f>IF($A400="","",SUMIFS($BG$2:$BG$2500,$W$2:$W$2500,$A400))</f>
      </c>
      <c r="AR400">
        <f>IF($A400="","",SUMIFS($BH$2:$BH$2500,$W$2:$W$2500,$A400))</f>
      </c>
      <c r="AS400">
        <f>IF($A400="","",SUMIFS($BI$2:$BI$2500,$W$2:$W$2500,$A400))</f>
      </c>
      <c r="AT400">
        <f>IF($A400="","",SUMIFS($BJ$2:$BJ$2500,$W$2:$W$2500,$A400))</f>
      </c>
      <c r="AU400">
        <f>IF($A400="","",SUMIFS($BK$2:$BK$2500,$W$2:$W$2500,$A400))</f>
      </c>
      <c r="AV400">
        <f>IF($A400="","",SUMIFS($BL$2:$BL$2500,$W$2:$W$2500,$A400))</f>
      </c>
      <c r="AW400">
        <f>IF($A400="","",SUMIFS($BM$2:$BM$2500,$W$2:$W$2500,$A400))</f>
      </c>
      <c r="AX400">
        <f>IF($A400="","",SUMIFS($BN$2:$BN$2500,$W$2:$W$2500,$A400))</f>
      </c>
      <c r="AY400">
        <f>IF($A400="","",SUMIFS($BO$2:$BO$2500,$W$2:$W$2500,$A400))</f>
      </c>
      <c r="AZ400">
        <f>IF($A400="","",SUMIFS($BP$2:$BP$2500,$W$2:$W$2500,$A400))</f>
      </c>
      <c r="BA400">
        <f>IF($A400="","",SUMIFS($BQ$2:$BQ$2500,$W$2:$W$2500,$A400))</f>
      </c>
      <c r="BB400">
        <f>IF($A400="","",SUMIFS($BR$2:$BR$2500,$W$2:$W$2500,$A400))</f>
      </c>
      <c r="BC400">
        <f>IF($A400="","",SUMIFS($BS$2:$BS$2500,$W$2:$W$2500,$A400))</f>
      </c>
      <c r="BD400">
        <f>IF($A400="","",SUMIFS($BT$2:$BT$2500,$W$2:$W$2500,$A400))</f>
      </c>
      <c r="BF400">
        <f>IF($Z400="","",INDEX($AO$2:$AO$2000,$Z400))</f>
      </c>
      <c r="BG400">
        <f>IF($Z400="","",INDEX($AP$2:$AP$2000,$Z400))</f>
      </c>
      <c r="BH400">
        <f>IF($Z400="","",INDEX($AQ$2:$AQ$2000,$Z400))</f>
      </c>
      <c r="BI400">
        <f>IF($Z400="","",INDEX($AR$2:$AR$2000,$Z400))</f>
      </c>
      <c r="BJ400">
        <f>IF($Z400="","",INDEX($AS$2:$AS$2000,$Z400))</f>
      </c>
      <c r="BK400">
        <f>IF($Z400="","",INDEX($AT$2:$AT$2000,$Z400))</f>
      </c>
      <c r="BL400">
        <f>IF($Z400="","",INDEX($AU$2:$AU$2000,$Z400))</f>
      </c>
      <c r="BM400">
        <f>IF($Z400="","",INDEX($AV$2:$AV$2000,$Z400))</f>
      </c>
      <c r="BN400">
        <f>IF($Z400="","",INDEX($AW$2:$AW$2000,$Z400))</f>
      </c>
      <c r="BO400">
        <f>IF($Z400="","",INDEX($AX$2:$AX$2000,$Z400))</f>
      </c>
      <c r="BP400">
        <f>IF($Z400="","",INDEX($AY$2:$AY$2000,$Z400))</f>
      </c>
      <c r="BQ400">
        <f>IF($Z400="","",INDEX($AZ$2:$AZ$2000,$Z400))</f>
      </c>
      <c r="BR400">
        <f>IF($Z400="","",INDEX($BA$2:$BA$2000,$Z400))</f>
      </c>
      <c r="BS400">
        <f>IF($Z400="","",INDEX($BB$2:$BB$2000,$Z400))</f>
      </c>
      <c r="BT400">
        <f>IF($Z400="","",INDEX($BC$2:$BC$2000,$Z400))</f>
      </c>
      <c r="BV400">
        <f>IF(OR($A400="",$P400&lt;&gt;"Yes",$AH400="Yes"),"",1+N($AG400))</f>
      </c>
      <c r="BW400">
        <f>IF($A400="","",COUNTIFS($W$2:$W$2500,$A400,$BZ$2:$BZ$2500,"Yes")+COUNTIFS($X$2:$X$2500,$A400,$BY$2:$BY$2500,"Yes"))</f>
      </c>
      <c r="BX400">
        <f>IF(OR($A400="",$P400="Yes"),"",IF(N($BW400)=0,0,1+SUMIFS($CB$2:$CB$2500,$W$2:$W$2500,$A400)+SUMIFS($CA$2:$CA$2500,$X$2:$X$2500,$A400)))</f>
      </c>
      <c r="BY400" t="str">
        <f>IF($Y400="","",INDEX($AH$2:$AH$2000,$Y400)&amp;"")</f>
      </c>
      <c r="BZ400" t="str">
        <f>IF($Z400="","",INDEX($AH$2:$AH$2000,$Z400)&amp;"")</f>
      </c>
      <c r="CA400">
        <f>IF($Y400="","",INDEX($BV$2:$BV$2000,$Y400))</f>
      </c>
      <c r="CB400">
        <f>IF($Z400="","",INDEX($BV$2:$BV$2000,$Z400))</f>
      </c>
    </row>
    <row r="401">
      <c r="A401" t="str">
        <f>IF(TRIM(INDEX(games!$A:$A,ROW()))="","",TRIM(INDEX(games!$A:$A,ROW())))</f>
      </c>
      <c r="B401">
        <f>IF(OR($A401="",INDEX(games!$B:$B,ROW())=""),"",INDEX(games!$B:$B,ROW()))</f>
      </c>
      <c r="C401" t="str">
        <f>IF(OR($A401="",INDEX(games!$C:$C,ROW())=""),"",INDEX(games!$C:$C,ROW()))</f>
      </c>
      <c r="D401">
        <f>IF($A401="","",COUNTIF($W$2:$W$2500,$A401)+COUNTIF($X$2:$X$2500,$A401))</f>
      </c>
      <c r="E401">
        <f>IF($A401="","",IFERROR(MATCH($C401,$R$2:$R$5,0),0))</f>
      </c>
      <c r="F401">
        <f>IF($A401="","",MOD(ROW(),34))</f>
      </c>
      <c r="G401">
        <f>IF($A401="",NA(),IF($C401="Action",$B401,NA()))</f>
      </c>
      <c r="H401">
        <f>IF($A401="",NA(),IF($C401="Action",1+$F401*0.023,NA()))</f>
      </c>
      <c r="I401">
        <f>IF($A401="",NA(),IF($C401="Strategy",$B401,NA()))</f>
      </c>
      <c r="J401">
        <f>IF($A401="",NA(),IF($C401="Strategy",2+$F401*0.023,NA()))</f>
      </c>
      <c r="K401">
        <f>IF($A401="",NA(),IF($C401="Deckbuilder",$B401,NA()))</f>
      </c>
      <c r="L401">
        <f>IF($A401="",NA(),IF($C401="Deckbuilder",3+$F401*0.023,NA()))</f>
      </c>
      <c r="M401">
        <f>IF($A401="",NA(),IF($C401="Traditional",$B401,NA()))</f>
      </c>
      <c r="N401">
        <f>IF($A401="",NA(),IF($C401="Traditional",4+$F401*0.023,NA()))</f>
      </c>
      <c r="O401">
        <f>IF($A401="","",$D401+ROW()/1000000)</f>
      </c>
      <c r="P401" t="str">
        <f>IF(OR($A401="",INDEX(games!$H:$H,ROW())=""),"",INDEX(games!$H:$H,ROW()))</f>
      </c>
      <c r="Q401">
        <f>IF(OR($A401="",$P401&lt;&gt;"Yes"),"",$D401+ROW()/1000000)</f>
      </c>
      <c r="T401">
        <f>IF($Y401="","",INDEX($B$2:$B$2000,$Y401))</f>
      </c>
      <c r="U401">
        <f>IF($Z401="","",INDEX($B$2:$B$2000,$Z401))</f>
      </c>
      <c r="V401">
        <f>IF(OR($T401="",$U401=""),"",$U401-$T401)</f>
      </c>
      <c r="W401" t="str">
        <f>IF(TRIM(INDEX(connections!$A:$A,ROW()))="","",TRIM(INDEX(connections!$A:$A,ROW())))</f>
      </c>
      <c r="X401" t="str">
        <f>IF($W401="","",TRIM(INDEX(connections!$B:$B,ROW())))</f>
      </c>
      <c r="Y401">
        <f>IF($W401="","",IFERROR(MATCH($W401,$A$2:$A$2000,0),""))</f>
      </c>
      <c r="Z401">
        <f>IF($X401="","",IFERROR(MATCH($X401,$A$2:$A$2000,0),""))</f>
      </c>
      <c r="AA401" t="str">
        <f>IF($Y401="","",INDEX($P$2:$P$2000,$Y401))</f>
      </c>
      <c r="AB401" t="str">
        <f>IF($Z401="","",INDEX($P$2:$P$2000,$Z401))</f>
      </c>
      <c r="AC401">
        <f>IF(AND($AA401="Yes",$AB401="Yes"),1,"")</f>
      </c>
      <c r="AD401">
        <f>IF(OR($Y401="",$Z401=""),"",IF(INDEX($C$2:$C$2000,$Y401)=INDEX($C$2:$C$2000,$Z401),0,1))</f>
      </c>
      <c r="AE401">
        <f>IF($AC401&lt;&gt;1,"",IF(AND(INDEX($AG$2:$AG$2000,$Y401)=1,INDEX($AG$2:$AG$2000,$Z401)=1),1,""))</f>
      </c>
      <c r="AG401">
        <f>IF($A401="","",COUNTIFS($W$2:$W$2500,$A401,$AB$2:$AB$2500,"Yes")+COUNTIFS($X$2:$X$2500,$A401,$AA$2:$AA$2500,"Yes"))</f>
      </c>
      <c r="AH401" t="str">
        <f>IF(OR($P401&lt;&gt;"Yes",N($AG401)=0),"",IF(AND($AG401=1,COUNTIFS($W$2:$W$2500,$A401,$AE$2:$AE$2500,1)+COUNTIFS($X$2:$X$2500,$A401,$AE$2:$AE$2500,1)&gt;0),"","Yes"))</f>
      </c>
      <c r="AI401">
        <f>IF($AH401="Yes",$AG401,"")</f>
      </c>
      <c r="AJ401">
        <f>IF($AI401="","",$AI401+ROW()/1000000)</f>
      </c>
      <c r="AK401">
        <f>IF(OR($A401="",$P401="Yes",N($AG401)=0),"",$AG401+ROW()/1000000)</f>
      </c>
      <c r="AL401" t="str">
        <f>IF($A401="","",INDEX(games!$J:$J,ROW())&amp;"")</f>
      </c>
      <c r="AM401">
        <f>IF($A401="","",SUMPRODUCT($AO401:$BD401,'Map Analysis'!$AP$2^{0,1,2,3,4,5,6,7,8,9,10,11,12,13,14,15}))</f>
      </c>
      <c r="AN401">
        <f>IF($A401="","",$AM401+ROW()/10000000)</f>
      </c>
      <c r="AO401">
        <f>IF($A401="","",COUNTIF($W$2:$W$2500,$A401))</f>
      </c>
      <c r="AP401">
        <f>IF($A401="","",SUMIFS($BF$2:$BF$2500,$W$2:$W$2500,$A401))</f>
      </c>
      <c r="AQ401">
        <f>IF($A401="","",SUMIFS($BG$2:$BG$2500,$W$2:$W$2500,$A401))</f>
      </c>
      <c r="AR401">
        <f>IF($A401="","",SUMIFS($BH$2:$BH$2500,$W$2:$W$2500,$A401))</f>
      </c>
      <c r="AS401">
        <f>IF($A401="","",SUMIFS($BI$2:$BI$2500,$W$2:$W$2500,$A401))</f>
      </c>
      <c r="AT401">
        <f>IF($A401="","",SUMIFS($BJ$2:$BJ$2500,$W$2:$W$2500,$A401))</f>
      </c>
      <c r="AU401">
        <f>IF($A401="","",SUMIFS($BK$2:$BK$2500,$W$2:$W$2500,$A401))</f>
      </c>
      <c r="AV401">
        <f>IF($A401="","",SUMIFS($BL$2:$BL$2500,$W$2:$W$2500,$A401))</f>
      </c>
      <c r="AW401">
        <f>IF($A401="","",SUMIFS($BM$2:$BM$2500,$W$2:$W$2500,$A401))</f>
      </c>
      <c r="AX401">
        <f>IF($A401="","",SUMIFS($BN$2:$BN$2500,$W$2:$W$2500,$A401))</f>
      </c>
      <c r="AY401">
        <f>IF($A401="","",SUMIFS($BO$2:$BO$2500,$W$2:$W$2500,$A401))</f>
      </c>
      <c r="AZ401">
        <f>IF($A401="","",SUMIFS($BP$2:$BP$2500,$W$2:$W$2500,$A401))</f>
      </c>
      <c r="BA401">
        <f>IF($A401="","",SUMIFS($BQ$2:$BQ$2500,$W$2:$W$2500,$A401))</f>
      </c>
      <c r="BB401">
        <f>IF($A401="","",SUMIFS($BR$2:$BR$2500,$W$2:$W$2500,$A401))</f>
      </c>
      <c r="BC401">
        <f>IF($A401="","",SUMIFS($BS$2:$BS$2500,$W$2:$W$2500,$A401))</f>
      </c>
      <c r="BD401">
        <f>IF($A401="","",SUMIFS($BT$2:$BT$2500,$W$2:$W$2500,$A401))</f>
      </c>
      <c r="BF401">
        <f>IF($Z401="","",INDEX($AO$2:$AO$2000,$Z401))</f>
      </c>
      <c r="BG401">
        <f>IF($Z401="","",INDEX($AP$2:$AP$2000,$Z401))</f>
      </c>
      <c r="BH401">
        <f>IF($Z401="","",INDEX($AQ$2:$AQ$2000,$Z401))</f>
      </c>
      <c r="BI401">
        <f>IF($Z401="","",INDEX($AR$2:$AR$2000,$Z401))</f>
      </c>
      <c r="BJ401">
        <f>IF($Z401="","",INDEX($AS$2:$AS$2000,$Z401))</f>
      </c>
      <c r="BK401">
        <f>IF($Z401="","",INDEX($AT$2:$AT$2000,$Z401))</f>
      </c>
      <c r="BL401">
        <f>IF($Z401="","",INDEX($AU$2:$AU$2000,$Z401))</f>
      </c>
      <c r="BM401">
        <f>IF($Z401="","",INDEX($AV$2:$AV$2000,$Z401))</f>
      </c>
      <c r="BN401">
        <f>IF($Z401="","",INDEX($AW$2:$AW$2000,$Z401))</f>
      </c>
      <c r="BO401">
        <f>IF($Z401="","",INDEX($AX$2:$AX$2000,$Z401))</f>
      </c>
      <c r="BP401">
        <f>IF($Z401="","",INDEX($AY$2:$AY$2000,$Z401))</f>
      </c>
      <c r="BQ401">
        <f>IF($Z401="","",INDEX($AZ$2:$AZ$2000,$Z401))</f>
      </c>
      <c r="BR401">
        <f>IF($Z401="","",INDEX($BA$2:$BA$2000,$Z401))</f>
      </c>
      <c r="BS401">
        <f>IF($Z401="","",INDEX($BB$2:$BB$2000,$Z401))</f>
      </c>
      <c r="BT401">
        <f>IF($Z401="","",INDEX($BC$2:$BC$2000,$Z401))</f>
      </c>
      <c r="BV401">
        <f>IF(OR($A401="",$P401&lt;&gt;"Yes",$AH401="Yes"),"",1+N($AG401))</f>
      </c>
      <c r="BW401">
        <f>IF($A401="","",COUNTIFS($W$2:$W$2500,$A401,$BZ$2:$BZ$2500,"Yes")+COUNTIFS($X$2:$X$2500,$A401,$BY$2:$BY$2500,"Yes"))</f>
      </c>
      <c r="BX401">
        <f>IF(OR($A401="",$P401="Yes"),"",IF(N($BW401)=0,0,1+SUMIFS($CB$2:$CB$2500,$W$2:$W$2500,$A401)+SUMIFS($CA$2:$CA$2500,$X$2:$X$2500,$A401)))</f>
      </c>
      <c r="BY401" t="str">
        <f>IF($Y401="","",INDEX($AH$2:$AH$2000,$Y401)&amp;"")</f>
      </c>
      <c r="BZ401" t="str">
        <f>IF($Z401="","",INDEX($AH$2:$AH$2000,$Z401)&amp;"")</f>
      </c>
      <c r="CA401">
        <f>IF($Y401="","",INDEX($BV$2:$BV$2000,$Y401))</f>
      </c>
      <c r="CB401">
        <f>IF($Z401="","",INDEX($BV$2:$BV$2000,$Z401))</f>
      </c>
    </row>
    <row r="402">
      <c r="A402" t="str">
        <f>IF(TRIM(INDEX(games!$A:$A,ROW()))="","",TRIM(INDEX(games!$A:$A,ROW())))</f>
      </c>
      <c r="B402">
        <f>IF(OR($A402="",INDEX(games!$B:$B,ROW())=""),"",INDEX(games!$B:$B,ROW()))</f>
      </c>
      <c r="C402" t="str">
        <f>IF(OR($A402="",INDEX(games!$C:$C,ROW())=""),"",INDEX(games!$C:$C,ROW()))</f>
      </c>
      <c r="D402">
        <f>IF($A402="","",COUNTIF($W$2:$W$2500,$A402)+COUNTIF($X$2:$X$2500,$A402))</f>
      </c>
      <c r="E402">
        <f>IF($A402="","",IFERROR(MATCH($C402,$R$2:$R$5,0),0))</f>
      </c>
      <c r="F402">
        <f>IF($A402="","",MOD(ROW(),34))</f>
      </c>
      <c r="G402">
        <f>IF($A402="",NA(),IF($C402="Action",$B402,NA()))</f>
      </c>
      <c r="H402">
        <f>IF($A402="",NA(),IF($C402="Action",1+$F402*0.023,NA()))</f>
      </c>
      <c r="I402">
        <f>IF($A402="",NA(),IF($C402="Strategy",$B402,NA()))</f>
      </c>
      <c r="J402">
        <f>IF($A402="",NA(),IF($C402="Strategy",2+$F402*0.023,NA()))</f>
      </c>
      <c r="K402">
        <f>IF($A402="",NA(),IF($C402="Deckbuilder",$B402,NA()))</f>
      </c>
      <c r="L402">
        <f>IF($A402="",NA(),IF($C402="Deckbuilder",3+$F402*0.023,NA()))</f>
      </c>
      <c r="M402">
        <f>IF($A402="",NA(),IF($C402="Traditional",$B402,NA()))</f>
      </c>
      <c r="N402">
        <f>IF($A402="",NA(),IF($C402="Traditional",4+$F402*0.023,NA()))</f>
      </c>
      <c r="O402">
        <f>IF($A402="","",$D402+ROW()/1000000)</f>
      </c>
      <c r="P402" t="str">
        <f>IF(OR($A402="",INDEX(games!$H:$H,ROW())=""),"",INDEX(games!$H:$H,ROW()))</f>
      </c>
      <c r="Q402">
        <f>IF(OR($A402="",$P402&lt;&gt;"Yes"),"",$D402+ROW()/1000000)</f>
      </c>
      <c r="T402">
        <f>IF($Y402="","",INDEX($B$2:$B$2000,$Y402))</f>
      </c>
      <c r="U402">
        <f>IF($Z402="","",INDEX($B$2:$B$2000,$Z402))</f>
      </c>
      <c r="V402">
        <f>IF(OR($T402="",$U402=""),"",$U402-$T402)</f>
      </c>
      <c r="W402" t="str">
        <f>IF(TRIM(INDEX(connections!$A:$A,ROW()))="","",TRIM(INDEX(connections!$A:$A,ROW())))</f>
      </c>
      <c r="X402" t="str">
        <f>IF($W402="","",TRIM(INDEX(connections!$B:$B,ROW())))</f>
      </c>
      <c r="Y402">
        <f>IF($W402="","",IFERROR(MATCH($W402,$A$2:$A$2000,0),""))</f>
      </c>
      <c r="Z402">
        <f>IF($X402="","",IFERROR(MATCH($X402,$A$2:$A$2000,0),""))</f>
      </c>
      <c r="AA402" t="str">
        <f>IF($Y402="","",INDEX($P$2:$P$2000,$Y402))</f>
      </c>
      <c r="AB402" t="str">
        <f>IF($Z402="","",INDEX($P$2:$P$2000,$Z402))</f>
      </c>
      <c r="AC402">
        <f>IF(AND($AA402="Yes",$AB402="Yes"),1,"")</f>
      </c>
      <c r="AD402">
        <f>IF(OR($Y402="",$Z402=""),"",IF(INDEX($C$2:$C$2000,$Y402)=INDEX($C$2:$C$2000,$Z402),0,1))</f>
      </c>
      <c r="AE402">
        <f>IF($AC402&lt;&gt;1,"",IF(AND(INDEX($AG$2:$AG$2000,$Y402)=1,INDEX($AG$2:$AG$2000,$Z402)=1),1,""))</f>
      </c>
      <c r="AG402">
        <f>IF($A402="","",COUNTIFS($W$2:$W$2500,$A402,$AB$2:$AB$2500,"Yes")+COUNTIFS($X$2:$X$2500,$A402,$AA$2:$AA$2500,"Yes"))</f>
      </c>
      <c r="AH402" t="str">
        <f>IF(OR($P402&lt;&gt;"Yes",N($AG402)=0),"",IF(AND($AG402=1,COUNTIFS($W$2:$W$2500,$A402,$AE$2:$AE$2500,1)+COUNTIFS($X$2:$X$2500,$A402,$AE$2:$AE$2500,1)&gt;0),"","Yes"))</f>
      </c>
      <c r="AI402">
        <f>IF($AH402="Yes",$AG402,"")</f>
      </c>
      <c r="AJ402">
        <f>IF($AI402="","",$AI402+ROW()/1000000)</f>
      </c>
      <c r="AK402">
        <f>IF(OR($A402="",$P402="Yes",N($AG402)=0),"",$AG402+ROW()/1000000)</f>
      </c>
      <c r="AL402" t="str">
        <f>IF($A402="","",INDEX(games!$J:$J,ROW())&amp;"")</f>
      </c>
      <c r="AM402">
        <f>IF($A402="","",SUMPRODUCT($AO402:$BD402,'Map Analysis'!$AP$2^{0,1,2,3,4,5,6,7,8,9,10,11,12,13,14,15}))</f>
      </c>
      <c r="AN402">
        <f>IF($A402="","",$AM402+ROW()/10000000)</f>
      </c>
      <c r="AO402">
        <f>IF($A402="","",COUNTIF($W$2:$W$2500,$A402))</f>
      </c>
      <c r="AP402">
        <f>IF($A402="","",SUMIFS($BF$2:$BF$2500,$W$2:$W$2500,$A402))</f>
      </c>
      <c r="AQ402">
        <f>IF($A402="","",SUMIFS($BG$2:$BG$2500,$W$2:$W$2500,$A402))</f>
      </c>
      <c r="AR402">
        <f>IF($A402="","",SUMIFS($BH$2:$BH$2500,$W$2:$W$2500,$A402))</f>
      </c>
      <c r="AS402">
        <f>IF($A402="","",SUMIFS($BI$2:$BI$2500,$W$2:$W$2500,$A402))</f>
      </c>
      <c r="AT402">
        <f>IF($A402="","",SUMIFS($BJ$2:$BJ$2500,$W$2:$W$2500,$A402))</f>
      </c>
      <c r="AU402">
        <f>IF($A402="","",SUMIFS($BK$2:$BK$2500,$W$2:$W$2500,$A402))</f>
      </c>
      <c r="AV402">
        <f>IF($A402="","",SUMIFS($BL$2:$BL$2500,$W$2:$W$2500,$A402))</f>
      </c>
      <c r="AW402">
        <f>IF($A402="","",SUMIFS($BM$2:$BM$2500,$W$2:$W$2500,$A402))</f>
      </c>
      <c r="AX402">
        <f>IF($A402="","",SUMIFS($BN$2:$BN$2500,$W$2:$W$2500,$A402))</f>
      </c>
      <c r="AY402">
        <f>IF($A402="","",SUMIFS($BO$2:$BO$2500,$W$2:$W$2500,$A402))</f>
      </c>
      <c r="AZ402">
        <f>IF($A402="","",SUMIFS($BP$2:$BP$2500,$W$2:$W$2500,$A402))</f>
      </c>
      <c r="BA402">
        <f>IF($A402="","",SUMIFS($BQ$2:$BQ$2500,$W$2:$W$2500,$A402))</f>
      </c>
      <c r="BB402">
        <f>IF($A402="","",SUMIFS($BR$2:$BR$2500,$W$2:$W$2500,$A402))</f>
      </c>
      <c r="BC402">
        <f>IF($A402="","",SUMIFS($BS$2:$BS$2500,$W$2:$W$2500,$A402))</f>
      </c>
      <c r="BD402">
        <f>IF($A402="","",SUMIFS($BT$2:$BT$2500,$W$2:$W$2500,$A402))</f>
      </c>
      <c r="BF402">
        <f>IF($Z402="","",INDEX($AO$2:$AO$2000,$Z402))</f>
      </c>
      <c r="BG402">
        <f>IF($Z402="","",INDEX($AP$2:$AP$2000,$Z402))</f>
      </c>
      <c r="BH402">
        <f>IF($Z402="","",INDEX($AQ$2:$AQ$2000,$Z402))</f>
      </c>
      <c r="BI402">
        <f>IF($Z402="","",INDEX($AR$2:$AR$2000,$Z402))</f>
      </c>
      <c r="BJ402">
        <f>IF($Z402="","",INDEX($AS$2:$AS$2000,$Z402))</f>
      </c>
      <c r="BK402">
        <f>IF($Z402="","",INDEX($AT$2:$AT$2000,$Z402))</f>
      </c>
      <c r="BL402">
        <f>IF($Z402="","",INDEX($AU$2:$AU$2000,$Z402))</f>
      </c>
      <c r="BM402">
        <f>IF($Z402="","",INDEX($AV$2:$AV$2000,$Z402))</f>
      </c>
      <c r="BN402">
        <f>IF($Z402="","",INDEX($AW$2:$AW$2000,$Z402))</f>
      </c>
      <c r="BO402">
        <f>IF($Z402="","",INDEX($AX$2:$AX$2000,$Z402))</f>
      </c>
      <c r="BP402">
        <f>IF($Z402="","",INDEX($AY$2:$AY$2000,$Z402))</f>
      </c>
      <c r="BQ402">
        <f>IF($Z402="","",INDEX($AZ$2:$AZ$2000,$Z402))</f>
      </c>
      <c r="BR402">
        <f>IF($Z402="","",INDEX($BA$2:$BA$2000,$Z402))</f>
      </c>
      <c r="BS402">
        <f>IF($Z402="","",INDEX($BB$2:$BB$2000,$Z402))</f>
      </c>
      <c r="BT402">
        <f>IF($Z402="","",INDEX($BC$2:$BC$2000,$Z402))</f>
      </c>
      <c r="BV402">
        <f>IF(OR($A402="",$P402&lt;&gt;"Yes",$AH402="Yes"),"",1+N($AG402))</f>
      </c>
      <c r="BW402">
        <f>IF($A402="","",COUNTIFS($W$2:$W$2500,$A402,$BZ$2:$BZ$2500,"Yes")+COUNTIFS($X$2:$X$2500,$A402,$BY$2:$BY$2500,"Yes"))</f>
      </c>
      <c r="BX402">
        <f>IF(OR($A402="",$P402="Yes"),"",IF(N($BW402)=0,0,1+SUMIFS($CB$2:$CB$2500,$W$2:$W$2500,$A402)+SUMIFS($CA$2:$CA$2500,$X$2:$X$2500,$A402)))</f>
      </c>
      <c r="BY402" t="str">
        <f>IF($Y402="","",INDEX($AH$2:$AH$2000,$Y402)&amp;"")</f>
      </c>
      <c r="BZ402" t="str">
        <f>IF($Z402="","",INDEX($AH$2:$AH$2000,$Z402)&amp;"")</f>
      </c>
      <c r="CA402">
        <f>IF($Y402="","",INDEX($BV$2:$BV$2000,$Y402))</f>
      </c>
      <c r="CB402">
        <f>IF($Z402="","",INDEX($BV$2:$BV$2000,$Z402))</f>
      </c>
    </row>
    <row r="403">
      <c r="A403" t="str">
        <f>IF(TRIM(INDEX(games!$A:$A,ROW()))="","",TRIM(INDEX(games!$A:$A,ROW())))</f>
      </c>
      <c r="B403">
        <f>IF(OR($A403="",INDEX(games!$B:$B,ROW())=""),"",INDEX(games!$B:$B,ROW()))</f>
      </c>
      <c r="C403" t="str">
        <f>IF(OR($A403="",INDEX(games!$C:$C,ROW())=""),"",INDEX(games!$C:$C,ROW()))</f>
      </c>
      <c r="D403">
        <f>IF($A403="","",COUNTIF($W$2:$W$2500,$A403)+COUNTIF($X$2:$X$2500,$A403))</f>
      </c>
      <c r="E403">
        <f>IF($A403="","",IFERROR(MATCH($C403,$R$2:$R$5,0),0))</f>
      </c>
      <c r="F403">
        <f>IF($A403="","",MOD(ROW(),34))</f>
      </c>
      <c r="G403">
        <f>IF($A403="",NA(),IF($C403="Action",$B403,NA()))</f>
      </c>
      <c r="H403">
        <f>IF($A403="",NA(),IF($C403="Action",1+$F403*0.023,NA()))</f>
      </c>
      <c r="I403">
        <f>IF($A403="",NA(),IF($C403="Strategy",$B403,NA()))</f>
      </c>
      <c r="J403">
        <f>IF($A403="",NA(),IF($C403="Strategy",2+$F403*0.023,NA()))</f>
      </c>
      <c r="K403">
        <f>IF($A403="",NA(),IF($C403="Deckbuilder",$B403,NA()))</f>
      </c>
      <c r="L403">
        <f>IF($A403="",NA(),IF($C403="Deckbuilder",3+$F403*0.023,NA()))</f>
      </c>
      <c r="M403">
        <f>IF($A403="",NA(),IF($C403="Traditional",$B403,NA()))</f>
      </c>
      <c r="N403">
        <f>IF($A403="",NA(),IF($C403="Traditional",4+$F403*0.023,NA()))</f>
      </c>
      <c r="O403">
        <f>IF($A403="","",$D403+ROW()/1000000)</f>
      </c>
      <c r="P403" t="str">
        <f>IF(OR($A403="",INDEX(games!$H:$H,ROW())=""),"",INDEX(games!$H:$H,ROW()))</f>
      </c>
      <c r="Q403">
        <f>IF(OR($A403="",$P403&lt;&gt;"Yes"),"",$D403+ROW()/1000000)</f>
      </c>
      <c r="T403">
        <f>IF($Y403="","",INDEX($B$2:$B$2000,$Y403))</f>
      </c>
      <c r="U403">
        <f>IF($Z403="","",INDEX($B$2:$B$2000,$Z403))</f>
      </c>
      <c r="V403">
        <f>IF(OR($T403="",$U403=""),"",$U403-$T403)</f>
      </c>
      <c r="W403" t="str">
        <f>IF(TRIM(INDEX(connections!$A:$A,ROW()))="","",TRIM(INDEX(connections!$A:$A,ROW())))</f>
      </c>
      <c r="X403" t="str">
        <f>IF($W403="","",TRIM(INDEX(connections!$B:$B,ROW())))</f>
      </c>
      <c r="Y403">
        <f>IF($W403="","",IFERROR(MATCH($W403,$A$2:$A$2000,0),""))</f>
      </c>
      <c r="Z403">
        <f>IF($X403="","",IFERROR(MATCH($X403,$A$2:$A$2000,0),""))</f>
      </c>
      <c r="AA403" t="str">
        <f>IF($Y403="","",INDEX($P$2:$P$2000,$Y403))</f>
      </c>
      <c r="AB403" t="str">
        <f>IF($Z403="","",INDEX($P$2:$P$2000,$Z403))</f>
      </c>
      <c r="AC403">
        <f>IF(AND($AA403="Yes",$AB403="Yes"),1,"")</f>
      </c>
      <c r="AD403">
        <f>IF(OR($Y403="",$Z403=""),"",IF(INDEX($C$2:$C$2000,$Y403)=INDEX($C$2:$C$2000,$Z403),0,1))</f>
      </c>
      <c r="AE403">
        <f>IF($AC403&lt;&gt;1,"",IF(AND(INDEX($AG$2:$AG$2000,$Y403)=1,INDEX($AG$2:$AG$2000,$Z403)=1),1,""))</f>
      </c>
      <c r="AG403">
        <f>IF($A403="","",COUNTIFS($W$2:$W$2500,$A403,$AB$2:$AB$2500,"Yes")+COUNTIFS($X$2:$X$2500,$A403,$AA$2:$AA$2500,"Yes"))</f>
      </c>
      <c r="AH403" t="str">
        <f>IF(OR($P403&lt;&gt;"Yes",N($AG403)=0),"",IF(AND($AG403=1,COUNTIFS($W$2:$W$2500,$A403,$AE$2:$AE$2500,1)+COUNTIFS($X$2:$X$2500,$A403,$AE$2:$AE$2500,1)&gt;0),"","Yes"))</f>
      </c>
      <c r="AI403">
        <f>IF($AH403="Yes",$AG403,"")</f>
      </c>
      <c r="AJ403">
        <f>IF($AI403="","",$AI403+ROW()/1000000)</f>
      </c>
      <c r="AK403">
        <f>IF(OR($A403="",$P403="Yes",N($AG403)=0),"",$AG403+ROW()/1000000)</f>
      </c>
      <c r="AL403" t="str">
        <f>IF($A403="","",INDEX(games!$J:$J,ROW())&amp;"")</f>
      </c>
      <c r="AM403">
        <f>IF($A403="","",SUMPRODUCT($AO403:$BD403,'Map Analysis'!$AP$2^{0,1,2,3,4,5,6,7,8,9,10,11,12,13,14,15}))</f>
      </c>
      <c r="AN403">
        <f>IF($A403="","",$AM403+ROW()/10000000)</f>
      </c>
      <c r="AO403">
        <f>IF($A403="","",COUNTIF($W$2:$W$2500,$A403))</f>
      </c>
      <c r="AP403">
        <f>IF($A403="","",SUMIFS($BF$2:$BF$2500,$W$2:$W$2500,$A403))</f>
      </c>
      <c r="AQ403">
        <f>IF($A403="","",SUMIFS($BG$2:$BG$2500,$W$2:$W$2500,$A403))</f>
      </c>
      <c r="AR403">
        <f>IF($A403="","",SUMIFS($BH$2:$BH$2500,$W$2:$W$2500,$A403))</f>
      </c>
      <c r="AS403">
        <f>IF($A403="","",SUMIFS($BI$2:$BI$2500,$W$2:$W$2500,$A403))</f>
      </c>
      <c r="AT403">
        <f>IF($A403="","",SUMIFS($BJ$2:$BJ$2500,$W$2:$W$2500,$A403))</f>
      </c>
      <c r="AU403">
        <f>IF($A403="","",SUMIFS($BK$2:$BK$2500,$W$2:$W$2500,$A403))</f>
      </c>
      <c r="AV403">
        <f>IF($A403="","",SUMIFS($BL$2:$BL$2500,$W$2:$W$2500,$A403))</f>
      </c>
      <c r="AW403">
        <f>IF($A403="","",SUMIFS($BM$2:$BM$2500,$W$2:$W$2500,$A403))</f>
      </c>
      <c r="AX403">
        <f>IF($A403="","",SUMIFS($BN$2:$BN$2500,$W$2:$W$2500,$A403))</f>
      </c>
      <c r="AY403">
        <f>IF($A403="","",SUMIFS($BO$2:$BO$2500,$W$2:$W$2500,$A403))</f>
      </c>
      <c r="AZ403">
        <f>IF($A403="","",SUMIFS($BP$2:$BP$2500,$W$2:$W$2500,$A403))</f>
      </c>
      <c r="BA403">
        <f>IF($A403="","",SUMIFS($BQ$2:$BQ$2500,$W$2:$W$2500,$A403))</f>
      </c>
      <c r="BB403">
        <f>IF($A403="","",SUMIFS($BR$2:$BR$2500,$W$2:$W$2500,$A403))</f>
      </c>
      <c r="BC403">
        <f>IF($A403="","",SUMIFS($BS$2:$BS$2500,$W$2:$W$2500,$A403))</f>
      </c>
      <c r="BD403">
        <f>IF($A403="","",SUMIFS($BT$2:$BT$2500,$W$2:$W$2500,$A403))</f>
      </c>
      <c r="BF403">
        <f>IF($Z403="","",INDEX($AO$2:$AO$2000,$Z403))</f>
      </c>
      <c r="BG403">
        <f>IF($Z403="","",INDEX($AP$2:$AP$2000,$Z403))</f>
      </c>
      <c r="BH403">
        <f>IF($Z403="","",INDEX($AQ$2:$AQ$2000,$Z403))</f>
      </c>
      <c r="BI403">
        <f>IF($Z403="","",INDEX($AR$2:$AR$2000,$Z403))</f>
      </c>
      <c r="BJ403">
        <f>IF($Z403="","",INDEX($AS$2:$AS$2000,$Z403))</f>
      </c>
      <c r="BK403">
        <f>IF($Z403="","",INDEX($AT$2:$AT$2000,$Z403))</f>
      </c>
      <c r="BL403">
        <f>IF($Z403="","",INDEX($AU$2:$AU$2000,$Z403))</f>
      </c>
      <c r="BM403">
        <f>IF($Z403="","",INDEX($AV$2:$AV$2000,$Z403))</f>
      </c>
      <c r="BN403">
        <f>IF($Z403="","",INDEX($AW$2:$AW$2000,$Z403))</f>
      </c>
      <c r="BO403">
        <f>IF($Z403="","",INDEX($AX$2:$AX$2000,$Z403))</f>
      </c>
      <c r="BP403">
        <f>IF($Z403="","",INDEX($AY$2:$AY$2000,$Z403))</f>
      </c>
      <c r="BQ403">
        <f>IF($Z403="","",INDEX($AZ$2:$AZ$2000,$Z403))</f>
      </c>
      <c r="BR403">
        <f>IF($Z403="","",INDEX($BA$2:$BA$2000,$Z403))</f>
      </c>
      <c r="BS403">
        <f>IF($Z403="","",INDEX($BB$2:$BB$2000,$Z403))</f>
      </c>
      <c r="BT403">
        <f>IF($Z403="","",INDEX($BC$2:$BC$2000,$Z403))</f>
      </c>
      <c r="BV403">
        <f>IF(OR($A403="",$P403&lt;&gt;"Yes",$AH403="Yes"),"",1+N($AG403))</f>
      </c>
      <c r="BW403">
        <f>IF($A403="","",COUNTIFS($W$2:$W$2500,$A403,$BZ$2:$BZ$2500,"Yes")+COUNTIFS($X$2:$X$2500,$A403,$BY$2:$BY$2500,"Yes"))</f>
      </c>
      <c r="BX403">
        <f>IF(OR($A403="",$P403="Yes"),"",IF(N($BW403)=0,0,1+SUMIFS($CB$2:$CB$2500,$W$2:$W$2500,$A403)+SUMIFS($CA$2:$CA$2500,$X$2:$X$2500,$A403)))</f>
      </c>
      <c r="BY403" t="str">
        <f>IF($Y403="","",INDEX($AH$2:$AH$2000,$Y403)&amp;"")</f>
      </c>
      <c r="BZ403" t="str">
        <f>IF($Z403="","",INDEX($AH$2:$AH$2000,$Z403)&amp;"")</f>
      </c>
      <c r="CA403">
        <f>IF($Y403="","",INDEX($BV$2:$BV$2000,$Y403))</f>
      </c>
      <c r="CB403">
        <f>IF($Z403="","",INDEX($BV$2:$BV$2000,$Z403))</f>
      </c>
    </row>
    <row r="404">
      <c r="A404" t="str">
        <f>IF(TRIM(INDEX(games!$A:$A,ROW()))="","",TRIM(INDEX(games!$A:$A,ROW())))</f>
      </c>
      <c r="B404">
        <f>IF(OR($A404="",INDEX(games!$B:$B,ROW())=""),"",INDEX(games!$B:$B,ROW()))</f>
      </c>
      <c r="C404" t="str">
        <f>IF(OR($A404="",INDEX(games!$C:$C,ROW())=""),"",INDEX(games!$C:$C,ROW()))</f>
      </c>
      <c r="D404">
        <f>IF($A404="","",COUNTIF($W$2:$W$2500,$A404)+COUNTIF($X$2:$X$2500,$A404))</f>
      </c>
      <c r="E404">
        <f>IF($A404="","",IFERROR(MATCH($C404,$R$2:$R$5,0),0))</f>
      </c>
      <c r="F404">
        <f>IF($A404="","",MOD(ROW(),34))</f>
      </c>
      <c r="G404">
        <f>IF($A404="",NA(),IF($C404="Action",$B404,NA()))</f>
      </c>
      <c r="H404">
        <f>IF($A404="",NA(),IF($C404="Action",1+$F404*0.023,NA()))</f>
      </c>
      <c r="I404">
        <f>IF($A404="",NA(),IF($C404="Strategy",$B404,NA()))</f>
      </c>
      <c r="J404">
        <f>IF($A404="",NA(),IF($C404="Strategy",2+$F404*0.023,NA()))</f>
      </c>
      <c r="K404">
        <f>IF($A404="",NA(),IF($C404="Deckbuilder",$B404,NA()))</f>
      </c>
      <c r="L404">
        <f>IF($A404="",NA(),IF($C404="Deckbuilder",3+$F404*0.023,NA()))</f>
      </c>
      <c r="M404">
        <f>IF($A404="",NA(),IF($C404="Traditional",$B404,NA()))</f>
      </c>
      <c r="N404">
        <f>IF($A404="",NA(),IF($C404="Traditional",4+$F404*0.023,NA()))</f>
      </c>
      <c r="O404">
        <f>IF($A404="","",$D404+ROW()/1000000)</f>
      </c>
      <c r="P404" t="str">
        <f>IF(OR($A404="",INDEX(games!$H:$H,ROW())=""),"",INDEX(games!$H:$H,ROW()))</f>
      </c>
      <c r="Q404">
        <f>IF(OR($A404="",$P404&lt;&gt;"Yes"),"",$D404+ROW()/1000000)</f>
      </c>
      <c r="T404">
        <f>IF($Y404="","",INDEX($B$2:$B$2000,$Y404))</f>
      </c>
      <c r="U404">
        <f>IF($Z404="","",INDEX($B$2:$B$2000,$Z404))</f>
      </c>
      <c r="V404">
        <f>IF(OR($T404="",$U404=""),"",$U404-$T404)</f>
      </c>
      <c r="W404" t="str">
        <f>IF(TRIM(INDEX(connections!$A:$A,ROW()))="","",TRIM(INDEX(connections!$A:$A,ROW())))</f>
      </c>
      <c r="X404" t="str">
        <f>IF($W404="","",TRIM(INDEX(connections!$B:$B,ROW())))</f>
      </c>
      <c r="Y404">
        <f>IF($W404="","",IFERROR(MATCH($W404,$A$2:$A$2000,0),""))</f>
      </c>
      <c r="Z404">
        <f>IF($X404="","",IFERROR(MATCH($X404,$A$2:$A$2000,0),""))</f>
      </c>
      <c r="AA404" t="str">
        <f>IF($Y404="","",INDEX($P$2:$P$2000,$Y404))</f>
      </c>
      <c r="AB404" t="str">
        <f>IF($Z404="","",INDEX($P$2:$P$2000,$Z404))</f>
      </c>
      <c r="AC404">
        <f>IF(AND($AA404="Yes",$AB404="Yes"),1,"")</f>
      </c>
      <c r="AD404">
        <f>IF(OR($Y404="",$Z404=""),"",IF(INDEX($C$2:$C$2000,$Y404)=INDEX($C$2:$C$2000,$Z404),0,1))</f>
      </c>
      <c r="AE404">
        <f>IF($AC404&lt;&gt;1,"",IF(AND(INDEX($AG$2:$AG$2000,$Y404)=1,INDEX($AG$2:$AG$2000,$Z404)=1),1,""))</f>
      </c>
      <c r="AG404">
        <f>IF($A404="","",COUNTIFS($W$2:$W$2500,$A404,$AB$2:$AB$2500,"Yes")+COUNTIFS($X$2:$X$2500,$A404,$AA$2:$AA$2500,"Yes"))</f>
      </c>
      <c r="AH404" t="str">
        <f>IF(OR($P404&lt;&gt;"Yes",N($AG404)=0),"",IF(AND($AG404=1,COUNTIFS($W$2:$W$2500,$A404,$AE$2:$AE$2500,1)+COUNTIFS($X$2:$X$2500,$A404,$AE$2:$AE$2500,1)&gt;0),"","Yes"))</f>
      </c>
      <c r="AI404">
        <f>IF($AH404="Yes",$AG404,"")</f>
      </c>
      <c r="AJ404">
        <f>IF($AI404="","",$AI404+ROW()/1000000)</f>
      </c>
      <c r="AK404">
        <f>IF(OR($A404="",$P404="Yes",N($AG404)=0),"",$AG404+ROW()/1000000)</f>
      </c>
      <c r="AL404" t="str">
        <f>IF($A404="","",INDEX(games!$J:$J,ROW())&amp;"")</f>
      </c>
      <c r="AM404">
        <f>IF($A404="","",SUMPRODUCT($AO404:$BD404,'Map Analysis'!$AP$2^{0,1,2,3,4,5,6,7,8,9,10,11,12,13,14,15}))</f>
      </c>
      <c r="AN404">
        <f>IF($A404="","",$AM404+ROW()/10000000)</f>
      </c>
      <c r="AO404">
        <f>IF($A404="","",COUNTIF($W$2:$W$2500,$A404))</f>
      </c>
      <c r="AP404">
        <f>IF($A404="","",SUMIFS($BF$2:$BF$2500,$W$2:$W$2500,$A404))</f>
      </c>
      <c r="AQ404">
        <f>IF($A404="","",SUMIFS($BG$2:$BG$2500,$W$2:$W$2500,$A404))</f>
      </c>
      <c r="AR404">
        <f>IF($A404="","",SUMIFS($BH$2:$BH$2500,$W$2:$W$2500,$A404))</f>
      </c>
      <c r="AS404">
        <f>IF($A404="","",SUMIFS($BI$2:$BI$2500,$W$2:$W$2500,$A404))</f>
      </c>
      <c r="AT404">
        <f>IF($A404="","",SUMIFS($BJ$2:$BJ$2500,$W$2:$W$2500,$A404))</f>
      </c>
      <c r="AU404">
        <f>IF($A404="","",SUMIFS($BK$2:$BK$2500,$W$2:$W$2500,$A404))</f>
      </c>
      <c r="AV404">
        <f>IF($A404="","",SUMIFS($BL$2:$BL$2500,$W$2:$W$2500,$A404))</f>
      </c>
      <c r="AW404">
        <f>IF($A404="","",SUMIFS($BM$2:$BM$2500,$W$2:$W$2500,$A404))</f>
      </c>
      <c r="AX404">
        <f>IF($A404="","",SUMIFS($BN$2:$BN$2500,$W$2:$W$2500,$A404))</f>
      </c>
      <c r="AY404">
        <f>IF($A404="","",SUMIFS($BO$2:$BO$2500,$W$2:$W$2500,$A404))</f>
      </c>
      <c r="AZ404">
        <f>IF($A404="","",SUMIFS($BP$2:$BP$2500,$W$2:$W$2500,$A404))</f>
      </c>
      <c r="BA404">
        <f>IF($A404="","",SUMIFS($BQ$2:$BQ$2500,$W$2:$W$2500,$A404))</f>
      </c>
      <c r="BB404">
        <f>IF($A404="","",SUMIFS($BR$2:$BR$2500,$W$2:$W$2500,$A404))</f>
      </c>
      <c r="BC404">
        <f>IF($A404="","",SUMIFS($BS$2:$BS$2500,$W$2:$W$2500,$A404))</f>
      </c>
      <c r="BD404">
        <f>IF($A404="","",SUMIFS($BT$2:$BT$2500,$W$2:$W$2500,$A404))</f>
      </c>
      <c r="BF404">
        <f>IF($Z404="","",INDEX($AO$2:$AO$2000,$Z404))</f>
      </c>
      <c r="BG404">
        <f>IF($Z404="","",INDEX($AP$2:$AP$2000,$Z404))</f>
      </c>
      <c r="BH404">
        <f>IF($Z404="","",INDEX($AQ$2:$AQ$2000,$Z404))</f>
      </c>
      <c r="BI404">
        <f>IF($Z404="","",INDEX($AR$2:$AR$2000,$Z404))</f>
      </c>
      <c r="BJ404">
        <f>IF($Z404="","",INDEX($AS$2:$AS$2000,$Z404))</f>
      </c>
      <c r="BK404">
        <f>IF($Z404="","",INDEX($AT$2:$AT$2000,$Z404))</f>
      </c>
      <c r="BL404">
        <f>IF($Z404="","",INDEX($AU$2:$AU$2000,$Z404))</f>
      </c>
      <c r="BM404">
        <f>IF($Z404="","",INDEX($AV$2:$AV$2000,$Z404))</f>
      </c>
      <c r="BN404">
        <f>IF($Z404="","",INDEX($AW$2:$AW$2000,$Z404))</f>
      </c>
      <c r="BO404">
        <f>IF($Z404="","",INDEX($AX$2:$AX$2000,$Z404))</f>
      </c>
      <c r="BP404">
        <f>IF($Z404="","",INDEX($AY$2:$AY$2000,$Z404))</f>
      </c>
      <c r="BQ404">
        <f>IF($Z404="","",INDEX($AZ$2:$AZ$2000,$Z404))</f>
      </c>
      <c r="BR404">
        <f>IF($Z404="","",INDEX($BA$2:$BA$2000,$Z404))</f>
      </c>
      <c r="BS404">
        <f>IF($Z404="","",INDEX($BB$2:$BB$2000,$Z404))</f>
      </c>
      <c r="BT404">
        <f>IF($Z404="","",INDEX($BC$2:$BC$2000,$Z404))</f>
      </c>
      <c r="BV404">
        <f>IF(OR($A404="",$P404&lt;&gt;"Yes",$AH404="Yes"),"",1+N($AG404))</f>
      </c>
      <c r="BW404">
        <f>IF($A404="","",COUNTIFS($W$2:$W$2500,$A404,$BZ$2:$BZ$2500,"Yes")+COUNTIFS($X$2:$X$2500,$A404,$BY$2:$BY$2500,"Yes"))</f>
      </c>
      <c r="BX404">
        <f>IF(OR($A404="",$P404="Yes"),"",IF(N($BW404)=0,0,1+SUMIFS($CB$2:$CB$2500,$W$2:$W$2500,$A404)+SUMIFS($CA$2:$CA$2500,$X$2:$X$2500,$A404)))</f>
      </c>
      <c r="BY404" t="str">
        <f>IF($Y404="","",INDEX($AH$2:$AH$2000,$Y404)&amp;"")</f>
      </c>
      <c r="BZ404" t="str">
        <f>IF($Z404="","",INDEX($AH$2:$AH$2000,$Z404)&amp;"")</f>
      </c>
      <c r="CA404">
        <f>IF($Y404="","",INDEX($BV$2:$BV$2000,$Y404))</f>
      </c>
      <c r="CB404">
        <f>IF($Z404="","",INDEX($BV$2:$BV$2000,$Z404))</f>
      </c>
    </row>
    <row r="405">
      <c r="A405" t="str">
        <f>IF(TRIM(INDEX(games!$A:$A,ROW()))="","",TRIM(INDEX(games!$A:$A,ROW())))</f>
      </c>
      <c r="B405">
        <f>IF(OR($A405="",INDEX(games!$B:$B,ROW())=""),"",INDEX(games!$B:$B,ROW()))</f>
      </c>
      <c r="C405" t="str">
        <f>IF(OR($A405="",INDEX(games!$C:$C,ROW())=""),"",INDEX(games!$C:$C,ROW()))</f>
      </c>
      <c r="D405">
        <f>IF($A405="","",COUNTIF($W$2:$W$2500,$A405)+COUNTIF($X$2:$X$2500,$A405))</f>
      </c>
      <c r="E405">
        <f>IF($A405="","",IFERROR(MATCH($C405,$R$2:$R$5,0),0))</f>
      </c>
      <c r="F405">
        <f>IF($A405="","",MOD(ROW(),34))</f>
      </c>
      <c r="G405">
        <f>IF($A405="",NA(),IF($C405="Action",$B405,NA()))</f>
      </c>
      <c r="H405">
        <f>IF($A405="",NA(),IF($C405="Action",1+$F405*0.023,NA()))</f>
      </c>
      <c r="I405">
        <f>IF($A405="",NA(),IF($C405="Strategy",$B405,NA()))</f>
      </c>
      <c r="J405">
        <f>IF($A405="",NA(),IF($C405="Strategy",2+$F405*0.023,NA()))</f>
      </c>
      <c r="K405">
        <f>IF($A405="",NA(),IF($C405="Deckbuilder",$B405,NA()))</f>
      </c>
      <c r="L405">
        <f>IF($A405="",NA(),IF($C405="Deckbuilder",3+$F405*0.023,NA()))</f>
      </c>
      <c r="M405">
        <f>IF($A405="",NA(),IF($C405="Traditional",$B405,NA()))</f>
      </c>
      <c r="N405">
        <f>IF($A405="",NA(),IF($C405="Traditional",4+$F405*0.023,NA()))</f>
      </c>
      <c r="O405">
        <f>IF($A405="","",$D405+ROW()/1000000)</f>
      </c>
      <c r="P405" t="str">
        <f>IF(OR($A405="",INDEX(games!$H:$H,ROW())=""),"",INDEX(games!$H:$H,ROW()))</f>
      </c>
      <c r="Q405">
        <f>IF(OR($A405="",$P405&lt;&gt;"Yes"),"",$D405+ROW()/1000000)</f>
      </c>
      <c r="T405">
        <f>IF($Y405="","",INDEX($B$2:$B$2000,$Y405))</f>
      </c>
      <c r="U405">
        <f>IF($Z405="","",INDEX($B$2:$B$2000,$Z405))</f>
      </c>
      <c r="V405">
        <f>IF(OR($T405="",$U405=""),"",$U405-$T405)</f>
      </c>
      <c r="W405" t="str">
        <f>IF(TRIM(INDEX(connections!$A:$A,ROW()))="","",TRIM(INDEX(connections!$A:$A,ROW())))</f>
      </c>
      <c r="X405" t="str">
        <f>IF($W405="","",TRIM(INDEX(connections!$B:$B,ROW())))</f>
      </c>
      <c r="Y405">
        <f>IF($W405="","",IFERROR(MATCH($W405,$A$2:$A$2000,0),""))</f>
      </c>
      <c r="Z405">
        <f>IF($X405="","",IFERROR(MATCH($X405,$A$2:$A$2000,0),""))</f>
      </c>
      <c r="AA405" t="str">
        <f>IF($Y405="","",INDEX($P$2:$P$2000,$Y405))</f>
      </c>
      <c r="AB405" t="str">
        <f>IF($Z405="","",INDEX($P$2:$P$2000,$Z405))</f>
      </c>
      <c r="AC405">
        <f>IF(AND($AA405="Yes",$AB405="Yes"),1,"")</f>
      </c>
      <c r="AD405">
        <f>IF(OR($Y405="",$Z405=""),"",IF(INDEX($C$2:$C$2000,$Y405)=INDEX($C$2:$C$2000,$Z405),0,1))</f>
      </c>
      <c r="AE405">
        <f>IF($AC405&lt;&gt;1,"",IF(AND(INDEX($AG$2:$AG$2000,$Y405)=1,INDEX($AG$2:$AG$2000,$Z405)=1),1,""))</f>
      </c>
      <c r="AG405">
        <f>IF($A405="","",COUNTIFS($W$2:$W$2500,$A405,$AB$2:$AB$2500,"Yes")+COUNTIFS($X$2:$X$2500,$A405,$AA$2:$AA$2500,"Yes"))</f>
      </c>
      <c r="AH405" t="str">
        <f>IF(OR($P405&lt;&gt;"Yes",N($AG405)=0),"",IF(AND($AG405=1,COUNTIFS($W$2:$W$2500,$A405,$AE$2:$AE$2500,1)+COUNTIFS($X$2:$X$2500,$A405,$AE$2:$AE$2500,1)&gt;0),"","Yes"))</f>
      </c>
      <c r="AI405">
        <f>IF($AH405="Yes",$AG405,"")</f>
      </c>
      <c r="AJ405">
        <f>IF($AI405="","",$AI405+ROW()/1000000)</f>
      </c>
      <c r="AK405">
        <f>IF(OR($A405="",$P405="Yes",N($AG405)=0),"",$AG405+ROW()/1000000)</f>
      </c>
      <c r="AL405" t="str">
        <f>IF($A405="","",INDEX(games!$J:$J,ROW())&amp;"")</f>
      </c>
      <c r="AM405">
        <f>IF($A405="","",SUMPRODUCT($AO405:$BD405,'Map Analysis'!$AP$2^{0,1,2,3,4,5,6,7,8,9,10,11,12,13,14,15}))</f>
      </c>
      <c r="AN405">
        <f>IF($A405="","",$AM405+ROW()/10000000)</f>
      </c>
      <c r="AO405">
        <f>IF($A405="","",COUNTIF($W$2:$W$2500,$A405))</f>
      </c>
      <c r="AP405">
        <f>IF($A405="","",SUMIFS($BF$2:$BF$2500,$W$2:$W$2500,$A405))</f>
      </c>
      <c r="AQ405">
        <f>IF($A405="","",SUMIFS($BG$2:$BG$2500,$W$2:$W$2500,$A405))</f>
      </c>
      <c r="AR405">
        <f>IF($A405="","",SUMIFS($BH$2:$BH$2500,$W$2:$W$2500,$A405))</f>
      </c>
      <c r="AS405">
        <f>IF($A405="","",SUMIFS($BI$2:$BI$2500,$W$2:$W$2500,$A405))</f>
      </c>
      <c r="AT405">
        <f>IF($A405="","",SUMIFS($BJ$2:$BJ$2500,$W$2:$W$2500,$A405))</f>
      </c>
      <c r="AU405">
        <f>IF($A405="","",SUMIFS($BK$2:$BK$2500,$W$2:$W$2500,$A405))</f>
      </c>
      <c r="AV405">
        <f>IF($A405="","",SUMIFS($BL$2:$BL$2500,$W$2:$W$2500,$A405))</f>
      </c>
      <c r="AW405">
        <f>IF($A405="","",SUMIFS($BM$2:$BM$2500,$W$2:$W$2500,$A405))</f>
      </c>
      <c r="AX405">
        <f>IF($A405="","",SUMIFS($BN$2:$BN$2500,$W$2:$W$2500,$A405))</f>
      </c>
      <c r="AY405">
        <f>IF($A405="","",SUMIFS($BO$2:$BO$2500,$W$2:$W$2500,$A405))</f>
      </c>
      <c r="AZ405">
        <f>IF($A405="","",SUMIFS($BP$2:$BP$2500,$W$2:$W$2500,$A405))</f>
      </c>
      <c r="BA405">
        <f>IF($A405="","",SUMIFS($BQ$2:$BQ$2500,$W$2:$W$2500,$A405))</f>
      </c>
      <c r="BB405">
        <f>IF($A405="","",SUMIFS($BR$2:$BR$2500,$W$2:$W$2500,$A405))</f>
      </c>
      <c r="BC405">
        <f>IF($A405="","",SUMIFS($BS$2:$BS$2500,$W$2:$W$2500,$A405))</f>
      </c>
      <c r="BD405">
        <f>IF($A405="","",SUMIFS($BT$2:$BT$2500,$W$2:$W$2500,$A405))</f>
      </c>
      <c r="BF405">
        <f>IF($Z405="","",INDEX($AO$2:$AO$2000,$Z405))</f>
      </c>
      <c r="BG405">
        <f>IF($Z405="","",INDEX($AP$2:$AP$2000,$Z405))</f>
      </c>
      <c r="BH405">
        <f>IF($Z405="","",INDEX($AQ$2:$AQ$2000,$Z405))</f>
      </c>
      <c r="BI405">
        <f>IF($Z405="","",INDEX($AR$2:$AR$2000,$Z405))</f>
      </c>
      <c r="BJ405">
        <f>IF($Z405="","",INDEX($AS$2:$AS$2000,$Z405))</f>
      </c>
      <c r="BK405">
        <f>IF($Z405="","",INDEX($AT$2:$AT$2000,$Z405))</f>
      </c>
      <c r="BL405">
        <f>IF($Z405="","",INDEX($AU$2:$AU$2000,$Z405))</f>
      </c>
      <c r="BM405">
        <f>IF($Z405="","",INDEX($AV$2:$AV$2000,$Z405))</f>
      </c>
      <c r="BN405">
        <f>IF($Z405="","",INDEX($AW$2:$AW$2000,$Z405))</f>
      </c>
      <c r="BO405">
        <f>IF($Z405="","",INDEX($AX$2:$AX$2000,$Z405))</f>
      </c>
      <c r="BP405">
        <f>IF($Z405="","",INDEX($AY$2:$AY$2000,$Z405))</f>
      </c>
      <c r="BQ405">
        <f>IF($Z405="","",INDEX($AZ$2:$AZ$2000,$Z405))</f>
      </c>
      <c r="BR405">
        <f>IF($Z405="","",INDEX($BA$2:$BA$2000,$Z405))</f>
      </c>
      <c r="BS405">
        <f>IF($Z405="","",INDEX($BB$2:$BB$2000,$Z405))</f>
      </c>
      <c r="BT405">
        <f>IF($Z405="","",INDEX($BC$2:$BC$2000,$Z405))</f>
      </c>
      <c r="BV405">
        <f>IF(OR($A405="",$P405&lt;&gt;"Yes",$AH405="Yes"),"",1+N($AG405))</f>
      </c>
      <c r="BW405">
        <f>IF($A405="","",COUNTIFS($W$2:$W$2500,$A405,$BZ$2:$BZ$2500,"Yes")+COUNTIFS($X$2:$X$2500,$A405,$BY$2:$BY$2500,"Yes"))</f>
      </c>
      <c r="BX405">
        <f>IF(OR($A405="",$P405="Yes"),"",IF(N($BW405)=0,0,1+SUMIFS($CB$2:$CB$2500,$W$2:$W$2500,$A405)+SUMIFS($CA$2:$CA$2500,$X$2:$X$2500,$A405)))</f>
      </c>
      <c r="BY405" t="str">
        <f>IF($Y405="","",INDEX($AH$2:$AH$2000,$Y405)&amp;"")</f>
      </c>
      <c r="BZ405" t="str">
        <f>IF($Z405="","",INDEX($AH$2:$AH$2000,$Z405)&amp;"")</f>
      </c>
      <c r="CA405">
        <f>IF($Y405="","",INDEX($BV$2:$BV$2000,$Y405))</f>
      </c>
      <c r="CB405">
        <f>IF($Z405="","",INDEX($BV$2:$BV$2000,$Z405))</f>
      </c>
    </row>
    <row r="406">
      <c r="A406" t="str">
        <f>IF(TRIM(INDEX(games!$A:$A,ROW()))="","",TRIM(INDEX(games!$A:$A,ROW())))</f>
      </c>
      <c r="B406">
        <f>IF(OR($A406="",INDEX(games!$B:$B,ROW())=""),"",INDEX(games!$B:$B,ROW()))</f>
      </c>
      <c r="C406" t="str">
        <f>IF(OR($A406="",INDEX(games!$C:$C,ROW())=""),"",INDEX(games!$C:$C,ROW()))</f>
      </c>
      <c r="D406">
        <f>IF($A406="","",COUNTIF($W$2:$W$2500,$A406)+COUNTIF($X$2:$X$2500,$A406))</f>
      </c>
      <c r="E406">
        <f>IF($A406="","",IFERROR(MATCH($C406,$R$2:$R$5,0),0))</f>
      </c>
      <c r="F406">
        <f>IF($A406="","",MOD(ROW(),34))</f>
      </c>
      <c r="G406">
        <f>IF($A406="",NA(),IF($C406="Action",$B406,NA()))</f>
      </c>
      <c r="H406">
        <f>IF($A406="",NA(),IF($C406="Action",1+$F406*0.023,NA()))</f>
      </c>
      <c r="I406">
        <f>IF($A406="",NA(),IF($C406="Strategy",$B406,NA()))</f>
      </c>
      <c r="J406">
        <f>IF($A406="",NA(),IF($C406="Strategy",2+$F406*0.023,NA()))</f>
      </c>
      <c r="K406">
        <f>IF($A406="",NA(),IF($C406="Deckbuilder",$B406,NA()))</f>
      </c>
      <c r="L406">
        <f>IF($A406="",NA(),IF($C406="Deckbuilder",3+$F406*0.023,NA()))</f>
      </c>
      <c r="M406">
        <f>IF($A406="",NA(),IF($C406="Traditional",$B406,NA()))</f>
      </c>
      <c r="N406">
        <f>IF($A406="",NA(),IF($C406="Traditional",4+$F406*0.023,NA()))</f>
      </c>
      <c r="O406">
        <f>IF($A406="","",$D406+ROW()/1000000)</f>
      </c>
      <c r="P406" t="str">
        <f>IF(OR($A406="",INDEX(games!$H:$H,ROW())=""),"",INDEX(games!$H:$H,ROW()))</f>
      </c>
      <c r="Q406">
        <f>IF(OR($A406="",$P406&lt;&gt;"Yes"),"",$D406+ROW()/1000000)</f>
      </c>
      <c r="T406">
        <f>IF($Y406="","",INDEX($B$2:$B$2000,$Y406))</f>
      </c>
      <c r="U406">
        <f>IF($Z406="","",INDEX($B$2:$B$2000,$Z406))</f>
      </c>
      <c r="V406">
        <f>IF(OR($T406="",$U406=""),"",$U406-$T406)</f>
      </c>
      <c r="W406" t="str">
        <f>IF(TRIM(INDEX(connections!$A:$A,ROW()))="","",TRIM(INDEX(connections!$A:$A,ROW())))</f>
      </c>
      <c r="X406" t="str">
        <f>IF($W406="","",TRIM(INDEX(connections!$B:$B,ROW())))</f>
      </c>
      <c r="Y406">
        <f>IF($W406="","",IFERROR(MATCH($W406,$A$2:$A$2000,0),""))</f>
      </c>
      <c r="Z406">
        <f>IF($X406="","",IFERROR(MATCH($X406,$A$2:$A$2000,0),""))</f>
      </c>
      <c r="AA406" t="str">
        <f>IF($Y406="","",INDEX($P$2:$P$2000,$Y406))</f>
      </c>
      <c r="AB406" t="str">
        <f>IF($Z406="","",INDEX($P$2:$P$2000,$Z406))</f>
      </c>
      <c r="AC406">
        <f>IF(AND($AA406="Yes",$AB406="Yes"),1,"")</f>
      </c>
      <c r="AD406">
        <f>IF(OR($Y406="",$Z406=""),"",IF(INDEX($C$2:$C$2000,$Y406)=INDEX($C$2:$C$2000,$Z406),0,1))</f>
      </c>
      <c r="AE406">
        <f>IF($AC406&lt;&gt;1,"",IF(AND(INDEX($AG$2:$AG$2000,$Y406)=1,INDEX($AG$2:$AG$2000,$Z406)=1),1,""))</f>
      </c>
      <c r="AG406">
        <f>IF($A406="","",COUNTIFS($W$2:$W$2500,$A406,$AB$2:$AB$2500,"Yes")+COUNTIFS($X$2:$X$2500,$A406,$AA$2:$AA$2500,"Yes"))</f>
      </c>
      <c r="AH406" t="str">
        <f>IF(OR($P406&lt;&gt;"Yes",N($AG406)=0),"",IF(AND($AG406=1,COUNTIFS($W$2:$W$2500,$A406,$AE$2:$AE$2500,1)+COUNTIFS($X$2:$X$2500,$A406,$AE$2:$AE$2500,1)&gt;0),"","Yes"))</f>
      </c>
      <c r="AI406">
        <f>IF($AH406="Yes",$AG406,"")</f>
      </c>
      <c r="AJ406">
        <f>IF($AI406="","",$AI406+ROW()/1000000)</f>
      </c>
      <c r="AK406">
        <f>IF(OR($A406="",$P406="Yes",N($AG406)=0),"",$AG406+ROW()/1000000)</f>
      </c>
      <c r="AL406" t="str">
        <f>IF($A406="","",INDEX(games!$J:$J,ROW())&amp;"")</f>
      </c>
      <c r="AM406">
        <f>IF($A406="","",SUMPRODUCT($AO406:$BD406,'Map Analysis'!$AP$2^{0,1,2,3,4,5,6,7,8,9,10,11,12,13,14,15}))</f>
      </c>
      <c r="AN406">
        <f>IF($A406="","",$AM406+ROW()/10000000)</f>
      </c>
      <c r="AO406">
        <f>IF($A406="","",COUNTIF($W$2:$W$2500,$A406))</f>
      </c>
      <c r="AP406">
        <f>IF($A406="","",SUMIFS($BF$2:$BF$2500,$W$2:$W$2500,$A406))</f>
      </c>
      <c r="AQ406">
        <f>IF($A406="","",SUMIFS($BG$2:$BG$2500,$W$2:$W$2500,$A406))</f>
      </c>
      <c r="AR406">
        <f>IF($A406="","",SUMIFS($BH$2:$BH$2500,$W$2:$W$2500,$A406))</f>
      </c>
      <c r="AS406">
        <f>IF($A406="","",SUMIFS($BI$2:$BI$2500,$W$2:$W$2500,$A406))</f>
      </c>
      <c r="AT406">
        <f>IF($A406="","",SUMIFS($BJ$2:$BJ$2500,$W$2:$W$2500,$A406))</f>
      </c>
      <c r="AU406">
        <f>IF($A406="","",SUMIFS($BK$2:$BK$2500,$W$2:$W$2500,$A406))</f>
      </c>
      <c r="AV406">
        <f>IF($A406="","",SUMIFS($BL$2:$BL$2500,$W$2:$W$2500,$A406))</f>
      </c>
      <c r="AW406">
        <f>IF($A406="","",SUMIFS($BM$2:$BM$2500,$W$2:$W$2500,$A406))</f>
      </c>
      <c r="AX406">
        <f>IF($A406="","",SUMIFS($BN$2:$BN$2500,$W$2:$W$2500,$A406))</f>
      </c>
      <c r="AY406">
        <f>IF($A406="","",SUMIFS($BO$2:$BO$2500,$W$2:$W$2500,$A406))</f>
      </c>
      <c r="AZ406">
        <f>IF($A406="","",SUMIFS($BP$2:$BP$2500,$W$2:$W$2500,$A406))</f>
      </c>
      <c r="BA406">
        <f>IF($A406="","",SUMIFS($BQ$2:$BQ$2500,$W$2:$W$2500,$A406))</f>
      </c>
      <c r="BB406">
        <f>IF($A406="","",SUMIFS($BR$2:$BR$2500,$W$2:$W$2500,$A406))</f>
      </c>
      <c r="BC406">
        <f>IF($A406="","",SUMIFS($BS$2:$BS$2500,$W$2:$W$2500,$A406))</f>
      </c>
      <c r="BD406">
        <f>IF($A406="","",SUMIFS($BT$2:$BT$2500,$W$2:$W$2500,$A406))</f>
      </c>
      <c r="BF406">
        <f>IF($Z406="","",INDEX($AO$2:$AO$2000,$Z406))</f>
      </c>
      <c r="BG406">
        <f>IF($Z406="","",INDEX($AP$2:$AP$2000,$Z406))</f>
      </c>
      <c r="BH406">
        <f>IF($Z406="","",INDEX($AQ$2:$AQ$2000,$Z406))</f>
      </c>
      <c r="BI406">
        <f>IF($Z406="","",INDEX($AR$2:$AR$2000,$Z406))</f>
      </c>
      <c r="BJ406">
        <f>IF($Z406="","",INDEX($AS$2:$AS$2000,$Z406))</f>
      </c>
      <c r="BK406">
        <f>IF($Z406="","",INDEX($AT$2:$AT$2000,$Z406))</f>
      </c>
      <c r="BL406">
        <f>IF($Z406="","",INDEX($AU$2:$AU$2000,$Z406))</f>
      </c>
      <c r="BM406">
        <f>IF($Z406="","",INDEX($AV$2:$AV$2000,$Z406))</f>
      </c>
      <c r="BN406">
        <f>IF($Z406="","",INDEX($AW$2:$AW$2000,$Z406))</f>
      </c>
      <c r="BO406">
        <f>IF($Z406="","",INDEX($AX$2:$AX$2000,$Z406))</f>
      </c>
      <c r="BP406">
        <f>IF($Z406="","",INDEX($AY$2:$AY$2000,$Z406))</f>
      </c>
      <c r="BQ406">
        <f>IF($Z406="","",INDEX($AZ$2:$AZ$2000,$Z406))</f>
      </c>
      <c r="BR406">
        <f>IF($Z406="","",INDEX($BA$2:$BA$2000,$Z406))</f>
      </c>
      <c r="BS406">
        <f>IF($Z406="","",INDEX($BB$2:$BB$2000,$Z406))</f>
      </c>
      <c r="BT406">
        <f>IF($Z406="","",INDEX($BC$2:$BC$2000,$Z406))</f>
      </c>
      <c r="BV406">
        <f>IF(OR($A406="",$P406&lt;&gt;"Yes",$AH406="Yes"),"",1+N($AG406))</f>
      </c>
      <c r="BW406">
        <f>IF($A406="","",COUNTIFS($W$2:$W$2500,$A406,$BZ$2:$BZ$2500,"Yes")+COUNTIFS($X$2:$X$2500,$A406,$BY$2:$BY$2500,"Yes"))</f>
      </c>
      <c r="BX406">
        <f>IF(OR($A406="",$P406="Yes"),"",IF(N($BW406)=0,0,1+SUMIFS($CB$2:$CB$2500,$W$2:$W$2500,$A406)+SUMIFS($CA$2:$CA$2500,$X$2:$X$2500,$A406)))</f>
      </c>
      <c r="BY406" t="str">
        <f>IF($Y406="","",INDEX($AH$2:$AH$2000,$Y406)&amp;"")</f>
      </c>
      <c r="BZ406" t="str">
        <f>IF($Z406="","",INDEX($AH$2:$AH$2000,$Z406)&amp;"")</f>
      </c>
      <c r="CA406">
        <f>IF($Y406="","",INDEX($BV$2:$BV$2000,$Y406))</f>
      </c>
      <c r="CB406">
        <f>IF($Z406="","",INDEX($BV$2:$BV$2000,$Z406))</f>
      </c>
    </row>
    <row r="407">
      <c r="A407" t="str">
        <f>IF(TRIM(INDEX(games!$A:$A,ROW()))="","",TRIM(INDEX(games!$A:$A,ROW())))</f>
      </c>
      <c r="B407">
        <f>IF(OR($A407="",INDEX(games!$B:$B,ROW())=""),"",INDEX(games!$B:$B,ROW()))</f>
      </c>
      <c r="C407" t="str">
        <f>IF(OR($A407="",INDEX(games!$C:$C,ROW())=""),"",INDEX(games!$C:$C,ROW()))</f>
      </c>
      <c r="D407">
        <f>IF($A407="","",COUNTIF($W$2:$W$2500,$A407)+COUNTIF($X$2:$X$2500,$A407))</f>
      </c>
      <c r="E407">
        <f>IF($A407="","",IFERROR(MATCH($C407,$R$2:$R$5,0),0))</f>
      </c>
      <c r="F407">
        <f>IF($A407="","",MOD(ROW(),34))</f>
      </c>
      <c r="G407">
        <f>IF($A407="",NA(),IF($C407="Action",$B407,NA()))</f>
      </c>
      <c r="H407">
        <f>IF($A407="",NA(),IF($C407="Action",1+$F407*0.023,NA()))</f>
      </c>
      <c r="I407">
        <f>IF($A407="",NA(),IF($C407="Strategy",$B407,NA()))</f>
      </c>
      <c r="J407">
        <f>IF($A407="",NA(),IF($C407="Strategy",2+$F407*0.023,NA()))</f>
      </c>
      <c r="K407">
        <f>IF($A407="",NA(),IF($C407="Deckbuilder",$B407,NA()))</f>
      </c>
      <c r="L407">
        <f>IF($A407="",NA(),IF($C407="Deckbuilder",3+$F407*0.023,NA()))</f>
      </c>
      <c r="M407">
        <f>IF($A407="",NA(),IF($C407="Traditional",$B407,NA()))</f>
      </c>
      <c r="N407">
        <f>IF($A407="",NA(),IF($C407="Traditional",4+$F407*0.023,NA()))</f>
      </c>
      <c r="O407">
        <f>IF($A407="","",$D407+ROW()/1000000)</f>
      </c>
      <c r="P407" t="str">
        <f>IF(OR($A407="",INDEX(games!$H:$H,ROW())=""),"",INDEX(games!$H:$H,ROW()))</f>
      </c>
      <c r="Q407">
        <f>IF(OR($A407="",$P407&lt;&gt;"Yes"),"",$D407+ROW()/1000000)</f>
      </c>
      <c r="T407">
        <f>IF($Y407="","",INDEX($B$2:$B$2000,$Y407))</f>
      </c>
      <c r="U407">
        <f>IF($Z407="","",INDEX($B$2:$B$2000,$Z407))</f>
      </c>
      <c r="V407">
        <f>IF(OR($T407="",$U407=""),"",$U407-$T407)</f>
      </c>
      <c r="W407" t="str">
        <f>IF(TRIM(INDEX(connections!$A:$A,ROW()))="","",TRIM(INDEX(connections!$A:$A,ROW())))</f>
      </c>
      <c r="X407" t="str">
        <f>IF($W407="","",TRIM(INDEX(connections!$B:$B,ROW())))</f>
      </c>
      <c r="Y407">
        <f>IF($W407="","",IFERROR(MATCH($W407,$A$2:$A$2000,0),""))</f>
      </c>
      <c r="Z407">
        <f>IF($X407="","",IFERROR(MATCH($X407,$A$2:$A$2000,0),""))</f>
      </c>
      <c r="AA407" t="str">
        <f>IF($Y407="","",INDEX($P$2:$P$2000,$Y407))</f>
      </c>
      <c r="AB407" t="str">
        <f>IF($Z407="","",INDEX($P$2:$P$2000,$Z407))</f>
      </c>
      <c r="AC407">
        <f>IF(AND($AA407="Yes",$AB407="Yes"),1,"")</f>
      </c>
      <c r="AD407">
        <f>IF(OR($Y407="",$Z407=""),"",IF(INDEX($C$2:$C$2000,$Y407)=INDEX($C$2:$C$2000,$Z407),0,1))</f>
      </c>
      <c r="AE407">
        <f>IF($AC407&lt;&gt;1,"",IF(AND(INDEX($AG$2:$AG$2000,$Y407)=1,INDEX($AG$2:$AG$2000,$Z407)=1),1,""))</f>
      </c>
      <c r="AG407">
        <f>IF($A407="","",COUNTIFS($W$2:$W$2500,$A407,$AB$2:$AB$2500,"Yes")+COUNTIFS($X$2:$X$2500,$A407,$AA$2:$AA$2500,"Yes"))</f>
      </c>
      <c r="AH407" t="str">
        <f>IF(OR($P407&lt;&gt;"Yes",N($AG407)=0),"",IF(AND($AG407=1,COUNTIFS($W$2:$W$2500,$A407,$AE$2:$AE$2500,1)+COUNTIFS($X$2:$X$2500,$A407,$AE$2:$AE$2500,1)&gt;0),"","Yes"))</f>
      </c>
      <c r="AI407">
        <f>IF($AH407="Yes",$AG407,"")</f>
      </c>
      <c r="AJ407">
        <f>IF($AI407="","",$AI407+ROW()/1000000)</f>
      </c>
      <c r="AK407">
        <f>IF(OR($A407="",$P407="Yes",N($AG407)=0),"",$AG407+ROW()/1000000)</f>
      </c>
      <c r="AL407" t="str">
        <f>IF($A407="","",INDEX(games!$J:$J,ROW())&amp;"")</f>
      </c>
      <c r="AM407">
        <f>IF($A407="","",SUMPRODUCT($AO407:$BD407,'Map Analysis'!$AP$2^{0,1,2,3,4,5,6,7,8,9,10,11,12,13,14,15}))</f>
      </c>
      <c r="AN407">
        <f>IF($A407="","",$AM407+ROW()/10000000)</f>
      </c>
      <c r="AO407">
        <f>IF($A407="","",COUNTIF($W$2:$W$2500,$A407))</f>
      </c>
      <c r="AP407">
        <f>IF($A407="","",SUMIFS($BF$2:$BF$2500,$W$2:$W$2500,$A407))</f>
      </c>
      <c r="AQ407">
        <f>IF($A407="","",SUMIFS($BG$2:$BG$2500,$W$2:$W$2500,$A407))</f>
      </c>
      <c r="AR407">
        <f>IF($A407="","",SUMIFS($BH$2:$BH$2500,$W$2:$W$2500,$A407))</f>
      </c>
      <c r="AS407">
        <f>IF($A407="","",SUMIFS($BI$2:$BI$2500,$W$2:$W$2500,$A407))</f>
      </c>
      <c r="AT407">
        <f>IF($A407="","",SUMIFS($BJ$2:$BJ$2500,$W$2:$W$2500,$A407))</f>
      </c>
      <c r="AU407">
        <f>IF($A407="","",SUMIFS($BK$2:$BK$2500,$W$2:$W$2500,$A407))</f>
      </c>
      <c r="AV407">
        <f>IF($A407="","",SUMIFS($BL$2:$BL$2500,$W$2:$W$2500,$A407))</f>
      </c>
      <c r="AW407">
        <f>IF($A407="","",SUMIFS($BM$2:$BM$2500,$W$2:$W$2500,$A407))</f>
      </c>
      <c r="AX407">
        <f>IF($A407="","",SUMIFS($BN$2:$BN$2500,$W$2:$W$2500,$A407))</f>
      </c>
      <c r="AY407">
        <f>IF($A407="","",SUMIFS($BO$2:$BO$2500,$W$2:$W$2500,$A407))</f>
      </c>
      <c r="AZ407">
        <f>IF($A407="","",SUMIFS($BP$2:$BP$2500,$W$2:$W$2500,$A407))</f>
      </c>
      <c r="BA407">
        <f>IF($A407="","",SUMIFS($BQ$2:$BQ$2500,$W$2:$W$2500,$A407))</f>
      </c>
      <c r="BB407">
        <f>IF($A407="","",SUMIFS($BR$2:$BR$2500,$W$2:$W$2500,$A407))</f>
      </c>
      <c r="BC407">
        <f>IF($A407="","",SUMIFS($BS$2:$BS$2500,$W$2:$W$2500,$A407))</f>
      </c>
      <c r="BD407">
        <f>IF($A407="","",SUMIFS($BT$2:$BT$2500,$W$2:$W$2500,$A407))</f>
      </c>
      <c r="BF407">
        <f>IF($Z407="","",INDEX($AO$2:$AO$2000,$Z407))</f>
      </c>
      <c r="BG407">
        <f>IF($Z407="","",INDEX($AP$2:$AP$2000,$Z407))</f>
      </c>
      <c r="BH407">
        <f>IF($Z407="","",INDEX($AQ$2:$AQ$2000,$Z407))</f>
      </c>
      <c r="BI407">
        <f>IF($Z407="","",INDEX($AR$2:$AR$2000,$Z407))</f>
      </c>
      <c r="BJ407">
        <f>IF($Z407="","",INDEX($AS$2:$AS$2000,$Z407))</f>
      </c>
      <c r="BK407">
        <f>IF($Z407="","",INDEX($AT$2:$AT$2000,$Z407))</f>
      </c>
      <c r="BL407">
        <f>IF($Z407="","",INDEX($AU$2:$AU$2000,$Z407))</f>
      </c>
      <c r="BM407">
        <f>IF($Z407="","",INDEX($AV$2:$AV$2000,$Z407))</f>
      </c>
      <c r="BN407">
        <f>IF($Z407="","",INDEX($AW$2:$AW$2000,$Z407))</f>
      </c>
      <c r="BO407">
        <f>IF($Z407="","",INDEX($AX$2:$AX$2000,$Z407))</f>
      </c>
      <c r="BP407">
        <f>IF($Z407="","",INDEX($AY$2:$AY$2000,$Z407))</f>
      </c>
      <c r="BQ407">
        <f>IF($Z407="","",INDEX($AZ$2:$AZ$2000,$Z407))</f>
      </c>
      <c r="BR407">
        <f>IF($Z407="","",INDEX($BA$2:$BA$2000,$Z407))</f>
      </c>
      <c r="BS407">
        <f>IF($Z407="","",INDEX($BB$2:$BB$2000,$Z407))</f>
      </c>
      <c r="BT407">
        <f>IF($Z407="","",INDEX($BC$2:$BC$2000,$Z407))</f>
      </c>
      <c r="BV407">
        <f>IF(OR($A407="",$P407&lt;&gt;"Yes",$AH407="Yes"),"",1+N($AG407))</f>
      </c>
      <c r="BW407">
        <f>IF($A407="","",COUNTIFS($W$2:$W$2500,$A407,$BZ$2:$BZ$2500,"Yes")+COUNTIFS($X$2:$X$2500,$A407,$BY$2:$BY$2500,"Yes"))</f>
      </c>
      <c r="BX407">
        <f>IF(OR($A407="",$P407="Yes"),"",IF(N($BW407)=0,0,1+SUMIFS($CB$2:$CB$2500,$W$2:$W$2500,$A407)+SUMIFS($CA$2:$CA$2500,$X$2:$X$2500,$A407)))</f>
      </c>
      <c r="BY407" t="str">
        <f>IF($Y407="","",INDEX($AH$2:$AH$2000,$Y407)&amp;"")</f>
      </c>
      <c r="BZ407" t="str">
        <f>IF($Z407="","",INDEX($AH$2:$AH$2000,$Z407)&amp;"")</f>
      </c>
      <c r="CA407">
        <f>IF($Y407="","",INDEX($BV$2:$BV$2000,$Y407))</f>
      </c>
      <c r="CB407">
        <f>IF($Z407="","",INDEX($BV$2:$BV$2000,$Z407))</f>
      </c>
    </row>
    <row r="408">
      <c r="A408" t="str">
        <f>IF(TRIM(INDEX(games!$A:$A,ROW()))="","",TRIM(INDEX(games!$A:$A,ROW())))</f>
      </c>
      <c r="B408">
        <f>IF(OR($A408="",INDEX(games!$B:$B,ROW())=""),"",INDEX(games!$B:$B,ROW()))</f>
      </c>
      <c r="C408" t="str">
        <f>IF(OR($A408="",INDEX(games!$C:$C,ROW())=""),"",INDEX(games!$C:$C,ROW()))</f>
      </c>
      <c r="D408">
        <f>IF($A408="","",COUNTIF($W$2:$W$2500,$A408)+COUNTIF($X$2:$X$2500,$A408))</f>
      </c>
      <c r="E408">
        <f>IF($A408="","",IFERROR(MATCH($C408,$R$2:$R$5,0),0))</f>
      </c>
      <c r="F408">
        <f>IF($A408="","",MOD(ROW(),34))</f>
      </c>
      <c r="G408">
        <f>IF($A408="",NA(),IF($C408="Action",$B408,NA()))</f>
      </c>
      <c r="H408">
        <f>IF($A408="",NA(),IF($C408="Action",1+$F408*0.023,NA()))</f>
      </c>
      <c r="I408">
        <f>IF($A408="",NA(),IF($C408="Strategy",$B408,NA()))</f>
      </c>
      <c r="J408">
        <f>IF($A408="",NA(),IF($C408="Strategy",2+$F408*0.023,NA()))</f>
      </c>
      <c r="K408">
        <f>IF($A408="",NA(),IF($C408="Deckbuilder",$B408,NA()))</f>
      </c>
      <c r="L408">
        <f>IF($A408="",NA(),IF($C408="Deckbuilder",3+$F408*0.023,NA()))</f>
      </c>
      <c r="M408">
        <f>IF($A408="",NA(),IF($C408="Traditional",$B408,NA()))</f>
      </c>
      <c r="N408">
        <f>IF($A408="",NA(),IF($C408="Traditional",4+$F408*0.023,NA()))</f>
      </c>
      <c r="O408">
        <f>IF($A408="","",$D408+ROW()/1000000)</f>
      </c>
      <c r="P408" t="str">
        <f>IF(OR($A408="",INDEX(games!$H:$H,ROW())=""),"",INDEX(games!$H:$H,ROW()))</f>
      </c>
      <c r="Q408">
        <f>IF(OR($A408="",$P408&lt;&gt;"Yes"),"",$D408+ROW()/1000000)</f>
      </c>
      <c r="T408">
        <f>IF($Y408="","",INDEX($B$2:$B$2000,$Y408))</f>
      </c>
      <c r="U408">
        <f>IF($Z408="","",INDEX($B$2:$B$2000,$Z408))</f>
      </c>
      <c r="V408">
        <f>IF(OR($T408="",$U408=""),"",$U408-$T408)</f>
      </c>
      <c r="W408" t="str">
        <f>IF(TRIM(INDEX(connections!$A:$A,ROW()))="","",TRIM(INDEX(connections!$A:$A,ROW())))</f>
      </c>
      <c r="X408" t="str">
        <f>IF($W408="","",TRIM(INDEX(connections!$B:$B,ROW())))</f>
      </c>
      <c r="Y408">
        <f>IF($W408="","",IFERROR(MATCH($W408,$A$2:$A$2000,0),""))</f>
      </c>
      <c r="Z408">
        <f>IF($X408="","",IFERROR(MATCH($X408,$A$2:$A$2000,0),""))</f>
      </c>
      <c r="AA408" t="str">
        <f>IF($Y408="","",INDEX($P$2:$P$2000,$Y408))</f>
      </c>
      <c r="AB408" t="str">
        <f>IF($Z408="","",INDEX($P$2:$P$2000,$Z408))</f>
      </c>
      <c r="AC408">
        <f>IF(AND($AA408="Yes",$AB408="Yes"),1,"")</f>
      </c>
      <c r="AD408">
        <f>IF(OR($Y408="",$Z408=""),"",IF(INDEX($C$2:$C$2000,$Y408)=INDEX($C$2:$C$2000,$Z408),0,1))</f>
      </c>
      <c r="AE408">
        <f>IF($AC408&lt;&gt;1,"",IF(AND(INDEX($AG$2:$AG$2000,$Y408)=1,INDEX($AG$2:$AG$2000,$Z408)=1),1,""))</f>
      </c>
      <c r="AG408">
        <f>IF($A408="","",COUNTIFS($W$2:$W$2500,$A408,$AB$2:$AB$2500,"Yes")+COUNTIFS($X$2:$X$2500,$A408,$AA$2:$AA$2500,"Yes"))</f>
      </c>
      <c r="AH408" t="str">
        <f>IF(OR($P408&lt;&gt;"Yes",N($AG408)=0),"",IF(AND($AG408=1,COUNTIFS($W$2:$W$2500,$A408,$AE$2:$AE$2500,1)+COUNTIFS($X$2:$X$2500,$A408,$AE$2:$AE$2500,1)&gt;0),"","Yes"))</f>
      </c>
      <c r="AI408">
        <f>IF($AH408="Yes",$AG408,"")</f>
      </c>
      <c r="AJ408">
        <f>IF($AI408="","",$AI408+ROW()/1000000)</f>
      </c>
      <c r="AK408">
        <f>IF(OR($A408="",$P408="Yes",N($AG408)=0),"",$AG408+ROW()/1000000)</f>
      </c>
      <c r="AL408" t="str">
        <f>IF($A408="","",INDEX(games!$J:$J,ROW())&amp;"")</f>
      </c>
      <c r="AM408">
        <f>IF($A408="","",SUMPRODUCT($AO408:$BD408,'Map Analysis'!$AP$2^{0,1,2,3,4,5,6,7,8,9,10,11,12,13,14,15}))</f>
      </c>
      <c r="AN408">
        <f>IF($A408="","",$AM408+ROW()/10000000)</f>
      </c>
      <c r="AO408">
        <f>IF($A408="","",COUNTIF($W$2:$W$2500,$A408))</f>
      </c>
      <c r="AP408">
        <f>IF($A408="","",SUMIFS($BF$2:$BF$2500,$W$2:$W$2500,$A408))</f>
      </c>
      <c r="AQ408">
        <f>IF($A408="","",SUMIFS($BG$2:$BG$2500,$W$2:$W$2500,$A408))</f>
      </c>
      <c r="AR408">
        <f>IF($A408="","",SUMIFS($BH$2:$BH$2500,$W$2:$W$2500,$A408))</f>
      </c>
      <c r="AS408">
        <f>IF($A408="","",SUMIFS($BI$2:$BI$2500,$W$2:$W$2500,$A408))</f>
      </c>
      <c r="AT408">
        <f>IF($A408="","",SUMIFS($BJ$2:$BJ$2500,$W$2:$W$2500,$A408))</f>
      </c>
      <c r="AU408">
        <f>IF($A408="","",SUMIFS($BK$2:$BK$2500,$W$2:$W$2500,$A408))</f>
      </c>
      <c r="AV408">
        <f>IF($A408="","",SUMIFS($BL$2:$BL$2500,$W$2:$W$2500,$A408))</f>
      </c>
      <c r="AW408">
        <f>IF($A408="","",SUMIFS($BM$2:$BM$2500,$W$2:$W$2500,$A408))</f>
      </c>
      <c r="AX408">
        <f>IF($A408="","",SUMIFS($BN$2:$BN$2500,$W$2:$W$2500,$A408))</f>
      </c>
      <c r="AY408">
        <f>IF($A408="","",SUMIFS($BO$2:$BO$2500,$W$2:$W$2500,$A408))</f>
      </c>
      <c r="AZ408">
        <f>IF($A408="","",SUMIFS($BP$2:$BP$2500,$W$2:$W$2500,$A408))</f>
      </c>
      <c r="BA408">
        <f>IF($A408="","",SUMIFS($BQ$2:$BQ$2500,$W$2:$W$2500,$A408))</f>
      </c>
      <c r="BB408">
        <f>IF($A408="","",SUMIFS($BR$2:$BR$2500,$W$2:$W$2500,$A408))</f>
      </c>
      <c r="BC408">
        <f>IF($A408="","",SUMIFS($BS$2:$BS$2500,$W$2:$W$2500,$A408))</f>
      </c>
      <c r="BD408">
        <f>IF($A408="","",SUMIFS($BT$2:$BT$2500,$W$2:$W$2500,$A408))</f>
      </c>
      <c r="BF408">
        <f>IF($Z408="","",INDEX($AO$2:$AO$2000,$Z408))</f>
      </c>
      <c r="BG408">
        <f>IF($Z408="","",INDEX($AP$2:$AP$2000,$Z408))</f>
      </c>
      <c r="BH408">
        <f>IF($Z408="","",INDEX($AQ$2:$AQ$2000,$Z408))</f>
      </c>
      <c r="BI408">
        <f>IF($Z408="","",INDEX($AR$2:$AR$2000,$Z408))</f>
      </c>
      <c r="BJ408">
        <f>IF($Z408="","",INDEX($AS$2:$AS$2000,$Z408))</f>
      </c>
      <c r="BK408">
        <f>IF($Z408="","",INDEX($AT$2:$AT$2000,$Z408))</f>
      </c>
      <c r="BL408">
        <f>IF($Z408="","",INDEX($AU$2:$AU$2000,$Z408))</f>
      </c>
      <c r="BM408">
        <f>IF($Z408="","",INDEX($AV$2:$AV$2000,$Z408))</f>
      </c>
      <c r="BN408">
        <f>IF($Z408="","",INDEX($AW$2:$AW$2000,$Z408))</f>
      </c>
      <c r="BO408">
        <f>IF($Z408="","",INDEX($AX$2:$AX$2000,$Z408))</f>
      </c>
      <c r="BP408">
        <f>IF($Z408="","",INDEX($AY$2:$AY$2000,$Z408))</f>
      </c>
      <c r="BQ408">
        <f>IF($Z408="","",INDEX($AZ$2:$AZ$2000,$Z408))</f>
      </c>
      <c r="BR408">
        <f>IF($Z408="","",INDEX($BA$2:$BA$2000,$Z408))</f>
      </c>
      <c r="BS408">
        <f>IF($Z408="","",INDEX($BB$2:$BB$2000,$Z408))</f>
      </c>
      <c r="BT408">
        <f>IF($Z408="","",INDEX($BC$2:$BC$2000,$Z408))</f>
      </c>
      <c r="BV408">
        <f>IF(OR($A408="",$P408&lt;&gt;"Yes",$AH408="Yes"),"",1+N($AG408))</f>
      </c>
      <c r="BW408">
        <f>IF($A408="","",COUNTIFS($W$2:$W$2500,$A408,$BZ$2:$BZ$2500,"Yes")+COUNTIFS($X$2:$X$2500,$A408,$BY$2:$BY$2500,"Yes"))</f>
      </c>
      <c r="BX408">
        <f>IF(OR($A408="",$P408="Yes"),"",IF(N($BW408)=0,0,1+SUMIFS($CB$2:$CB$2500,$W$2:$W$2500,$A408)+SUMIFS($CA$2:$CA$2500,$X$2:$X$2500,$A408)))</f>
      </c>
      <c r="BY408" t="str">
        <f>IF($Y408="","",INDEX($AH$2:$AH$2000,$Y408)&amp;"")</f>
      </c>
      <c r="BZ408" t="str">
        <f>IF($Z408="","",INDEX($AH$2:$AH$2000,$Z408)&amp;"")</f>
      </c>
      <c r="CA408">
        <f>IF($Y408="","",INDEX($BV$2:$BV$2000,$Y408))</f>
      </c>
      <c r="CB408">
        <f>IF($Z408="","",INDEX($BV$2:$BV$2000,$Z408))</f>
      </c>
    </row>
    <row r="409">
      <c r="A409" t="str">
        <f>IF(TRIM(INDEX(games!$A:$A,ROW()))="","",TRIM(INDEX(games!$A:$A,ROW())))</f>
      </c>
      <c r="B409">
        <f>IF(OR($A409="",INDEX(games!$B:$B,ROW())=""),"",INDEX(games!$B:$B,ROW()))</f>
      </c>
      <c r="C409" t="str">
        <f>IF(OR($A409="",INDEX(games!$C:$C,ROW())=""),"",INDEX(games!$C:$C,ROW()))</f>
      </c>
      <c r="D409">
        <f>IF($A409="","",COUNTIF($W$2:$W$2500,$A409)+COUNTIF($X$2:$X$2500,$A409))</f>
      </c>
      <c r="E409">
        <f>IF($A409="","",IFERROR(MATCH($C409,$R$2:$R$5,0),0))</f>
      </c>
      <c r="F409">
        <f>IF($A409="","",MOD(ROW(),34))</f>
      </c>
      <c r="G409">
        <f>IF($A409="",NA(),IF($C409="Action",$B409,NA()))</f>
      </c>
      <c r="H409">
        <f>IF($A409="",NA(),IF($C409="Action",1+$F409*0.023,NA()))</f>
      </c>
      <c r="I409">
        <f>IF($A409="",NA(),IF($C409="Strategy",$B409,NA()))</f>
      </c>
      <c r="J409">
        <f>IF($A409="",NA(),IF($C409="Strategy",2+$F409*0.023,NA()))</f>
      </c>
      <c r="K409">
        <f>IF($A409="",NA(),IF($C409="Deckbuilder",$B409,NA()))</f>
      </c>
      <c r="L409">
        <f>IF($A409="",NA(),IF($C409="Deckbuilder",3+$F409*0.023,NA()))</f>
      </c>
      <c r="M409">
        <f>IF($A409="",NA(),IF($C409="Traditional",$B409,NA()))</f>
      </c>
      <c r="N409">
        <f>IF($A409="",NA(),IF($C409="Traditional",4+$F409*0.023,NA()))</f>
      </c>
      <c r="O409">
        <f>IF($A409="","",$D409+ROW()/1000000)</f>
      </c>
      <c r="P409" t="str">
        <f>IF(OR($A409="",INDEX(games!$H:$H,ROW())=""),"",INDEX(games!$H:$H,ROW()))</f>
      </c>
      <c r="Q409">
        <f>IF(OR($A409="",$P409&lt;&gt;"Yes"),"",$D409+ROW()/1000000)</f>
      </c>
      <c r="T409">
        <f>IF($Y409="","",INDEX($B$2:$B$2000,$Y409))</f>
      </c>
      <c r="U409">
        <f>IF($Z409="","",INDEX($B$2:$B$2000,$Z409))</f>
      </c>
      <c r="V409">
        <f>IF(OR($T409="",$U409=""),"",$U409-$T409)</f>
      </c>
      <c r="W409" t="str">
        <f>IF(TRIM(INDEX(connections!$A:$A,ROW()))="","",TRIM(INDEX(connections!$A:$A,ROW())))</f>
      </c>
      <c r="X409" t="str">
        <f>IF($W409="","",TRIM(INDEX(connections!$B:$B,ROW())))</f>
      </c>
      <c r="Y409">
        <f>IF($W409="","",IFERROR(MATCH($W409,$A$2:$A$2000,0),""))</f>
      </c>
      <c r="Z409">
        <f>IF($X409="","",IFERROR(MATCH($X409,$A$2:$A$2000,0),""))</f>
      </c>
      <c r="AA409" t="str">
        <f>IF($Y409="","",INDEX($P$2:$P$2000,$Y409))</f>
      </c>
      <c r="AB409" t="str">
        <f>IF($Z409="","",INDEX($P$2:$P$2000,$Z409))</f>
      </c>
      <c r="AC409">
        <f>IF(AND($AA409="Yes",$AB409="Yes"),1,"")</f>
      </c>
      <c r="AD409">
        <f>IF(OR($Y409="",$Z409=""),"",IF(INDEX($C$2:$C$2000,$Y409)=INDEX($C$2:$C$2000,$Z409),0,1))</f>
      </c>
      <c r="AE409">
        <f>IF($AC409&lt;&gt;1,"",IF(AND(INDEX($AG$2:$AG$2000,$Y409)=1,INDEX($AG$2:$AG$2000,$Z409)=1),1,""))</f>
      </c>
      <c r="AG409">
        <f>IF($A409="","",COUNTIFS($W$2:$W$2500,$A409,$AB$2:$AB$2500,"Yes")+COUNTIFS($X$2:$X$2500,$A409,$AA$2:$AA$2500,"Yes"))</f>
      </c>
      <c r="AH409" t="str">
        <f>IF(OR($P409&lt;&gt;"Yes",N($AG409)=0),"",IF(AND($AG409=1,COUNTIFS($W$2:$W$2500,$A409,$AE$2:$AE$2500,1)+COUNTIFS($X$2:$X$2500,$A409,$AE$2:$AE$2500,1)&gt;0),"","Yes"))</f>
      </c>
      <c r="AI409">
        <f>IF($AH409="Yes",$AG409,"")</f>
      </c>
      <c r="AJ409">
        <f>IF($AI409="","",$AI409+ROW()/1000000)</f>
      </c>
      <c r="AK409">
        <f>IF(OR($A409="",$P409="Yes",N($AG409)=0),"",$AG409+ROW()/1000000)</f>
      </c>
      <c r="AL409" t="str">
        <f>IF($A409="","",INDEX(games!$J:$J,ROW())&amp;"")</f>
      </c>
      <c r="AM409">
        <f>IF($A409="","",SUMPRODUCT($AO409:$BD409,'Map Analysis'!$AP$2^{0,1,2,3,4,5,6,7,8,9,10,11,12,13,14,15}))</f>
      </c>
      <c r="AN409">
        <f>IF($A409="","",$AM409+ROW()/10000000)</f>
      </c>
      <c r="AO409">
        <f>IF($A409="","",COUNTIF($W$2:$W$2500,$A409))</f>
      </c>
      <c r="AP409">
        <f>IF($A409="","",SUMIFS($BF$2:$BF$2500,$W$2:$W$2500,$A409))</f>
      </c>
      <c r="AQ409">
        <f>IF($A409="","",SUMIFS($BG$2:$BG$2500,$W$2:$W$2500,$A409))</f>
      </c>
      <c r="AR409">
        <f>IF($A409="","",SUMIFS($BH$2:$BH$2500,$W$2:$W$2500,$A409))</f>
      </c>
      <c r="AS409">
        <f>IF($A409="","",SUMIFS($BI$2:$BI$2500,$W$2:$W$2500,$A409))</f>
      </c>
      <c r="AT409">
        <f>IF($A409="","",SUMIFS($BJ$2:$BJ$2500,$W$2:$W$2500,$A409))</f>
      </c>
      <c r="AU409">
        <f>IF($A409="","",SUMIFS($BK$2:$BK$2500,$W$2:$W$2500,$A409))</f>
      </c>
      <c r="AV409">
        <f>IF($A409="","",SUMIFS($BL$2:$BL$2500,$W$2:$W$2500,$A409))</f>
      </c>
      <c r="AW409">
        <f>IF($A409="","",SUMIFS($BM$2:$BM$2500,$W$2:$W$2500,$A409))</f>
      </c>
      <c r="AX409">
        <f>IF($A409="","",SUMIFS($BN$2:$BN$2500,$W$2:$W$2500,$A409))</f>
      </c>
      <c r="AY409">
        <f>IF($A409="","",SUMIFS($BO$2:$BO$2500,$W$2:$W$2500,$A409))</f>
      </c>
      <c r="AZ409">
        <f>IF($A409="","",SUMIFS($BP$2:$BP$2500,$W$2:$W$2500,$A409))</f>
      </c>
      <c r="BA409">
        <f>IF($A409="","",SUMIFS($BQ$2:$BQ$2500,$W$2:$W$2500,$A409))</f>
      </c>
      <c r="BB409">
        <f>IF($A409="","",SUMIFS($BR$2:$BR$2500,$W$2:$W$2500,$A409))</f>
      </c>
      <c r="BC409">
        <f>IF($A409="","",SUMIFS($BS$2:$BS$2500,$W$2:$W$2500,$A409))</f>
      </c>
      <c r="BD409">
        <f>IF($A409="","",SUMIFS($BT$2:$BT$2500,$W$2:$W$2500,$A409))</f>
      </c>
      <c r="BF409">
        <f>IF($Z409="","",INDEX($AO$2:$AO$2000,$Z409))</f>
      </c>
      <c r="BG409">
        <f>IF($Z409="","",INDEX($AP$2:$AP$2000,$Z409))</f>
      </c>
      <c r="BH409">
        <f>IF($Z409="","",INDEX($AQ$2:$AQ$2000,$Z409))</f>
      </c>
      <c r="BI409">
        <f>IF($Z409="","",INDEX($AR$2:$AR$2000,$Z409))</f>
      </c>
      <c r="BJ409">
        <f>IF($Z409="","",INDEX($AS$2:$AS$2000,$Z409))</f>
      </c>
      <c r="BK409">
        <f>IF($Z409="","",INDEX($AT$2:$AT$2000,$Z409))</f>
      </c>
      <c r="BL409">
        <f>IF($Z409="","",INDEX($AU$2:$AU$2000,$Z409))</f>
      </c>
      <c r="BM409">
        <f>IF($Z409="","",INDEX($AV$2:$AV$2000,$Z409))</f>
      </c>
      <c r="BN409">
        <f>IF($Z409="","",INDEX($AW$2:$AW$2000,$Z409))</f>
      </c>
      <c r="BO409">
        <f>IF($Z409="","",INDEX($AX$2:$AX$2000,$Z409))</f>
      </c>
      <c r="BP409">
        <f>IF($Z409="","",INDEX($AY$2:$AY$2000,$Z409))</f>
      </c>
      <c r="BQ409">
        <f>IF($Z409="","",INDEX($AZ$2:$AZ$2000,$Z409))</f>
      </c>
      <c r="BR409">
        <f>IF($Z409="","",INDEX($BA$2:$BA$2000,$Z409))</f>
      </c>
      <c r="BS409">
        <f>IF($Z409="","",INDEX($BB$2:$BB$2000,$Z409))</f>
      </c>
      <c r="BT409">
        <f>IF($Z409="","",INDEX($BC$2:$BC$2000,$Z409))</f>
      </c>
      <c r="BV409">
        <f>IF(OR($A409="",$P409&lt;&gt;"Yes",$AH409="Yes"),"",1+N($AG409))</f>
      </c>
      <c r="BW409">
        <f>IF($A409="","",COUNTIFS($W$2:$W$2500,$A409,$BZ$2:$BZ$2500,"Yes")+COUNTIFS($X$2:$X$2500,$A409,$BY$2:$BY$2500,"Yes"))</f>
      </c>
      <c r="BX409">
        <f>IF(OR($A409="",$P409="Yes"),"",IF(N($BW409)=0,0,1+SUMIFS($CB$2:$CB$2500,$W$2:$W$2500,$A409)+SUMIFS($CA$2:$CA$2500,$X$2:$X$2500,$A409)))</f>
      </c>
      <c r="BY409" t="str">
        <f>IF($Y409="","",INDEX($AH$2:$AH$2000,$Y409)&amp;"")</f>
      </c>
      <c r="BZ409" t="str">
        <f>IF($Z409="","",INDEX($AH$2:$AH$2000,$Z409)&amp;"")</f>
      </c>
      <c r="CA409">
        <f>IF($Y409="","",INDEX($BV$2:$BV$2000,$Y409))</f>
      </c>
      <c r="CB409">
        <f>IF($Z409="","",INDEX($BV$2:$BV$2000,$Z409))</f>
      </c>
    </row>
    <row r="410">
      <c r="A410" t="str">
        <f>IF(TRIM(INDEX(games!$A:$A,ROW()))="","",TRIM(INDEX(games!$A:$A,ROW())))</f>
      </c>
      <c r="B410">
        <f>IF(OR($A410="",INDEX(games!$B:$B,ROW())=""),"",INDEX(games!$B:$B,ROW()))</f>
      </c>
      <c r="C410" t="str">
        <f>IF(OR($A410="",INDEX(games!$C:$C,ROW())=""),"",INDEX(games!$C:$C,ROW()))</f>
      </c>
      <c r="D410">
        <f>IF($A410="","",COUNTIF($W$2:$W$2500,$A410)+COUNTIF($X$2:$X$2500,$A410))</f>
      </c>
      <c r="E410">
        <f>IF($A410="","",IFERROR(MATCH($C410,$R$2:$R$5,0),0))</f>
      </c>
      <c r="F410">
        <f>IF($A410="","",MOD(ROW(),34))</f>
      </c>
      <c r="G410">
        <f>IF($A410="",NA(),IF($C410="Action",$B410,NA()))</f>
      </c>
      <c r="H410">
        <f>IF($A410="",NA(),IF($C410="Action",1+$F410*0.023,NA()))</f>
      </c>
      <c r="I410">
        <f>IF($A410="",NA(),IF($C410="Strategy",$B410,NA()))</f>
      </c>
      <c r="J410">
        <f>IF($A410="",NA(),IF($C410="Strategy",2+$F410*0.023,NA()))</f>
      </c>
      <c r="K410">
        <f>IF($A410="",NA(),IF($C410="Deckbuilder",$B410,NA()))</f>
      </c>
      <c r="L410">
        <f>IF($A410="",NA(),IF($C410="Deckbuilder",3+$F410*0.023,NA()))</f>
      </c>
      <c r="M410">
        <f>IF($A410="",NA(),IF($C410="Traditional",$B410,NA()))</f>
      </c>
      <c r="N410">
        <f>IF($A410="",NA(),IF($C410="Traditional",4+$F410*0.023,NA()))</f>
      </c>
      <c r="O410">
        <f>IF($A410="","",$D410+ROW()/1000000)</f>
      </c>
      <c r="P410" t="str">
        <f>IF(OR($A410="",INDEX(games!$H:$H,ROW())=""),"",INDEX(games!$H:$H,ROW()))</f>
      </c>
      <c r="Q410">
        <f>IF(OR($A410="",$P410&lt;&gt;"Yes"),"",$D410+ROW()/1000000)</f>
      </c>
      <c r="T410">
        <f>IF($Y410="","",INDEX($B$2:$B$2000,$Y410))</f>
      </c>
      <c r="U410">
        <f>IF($Z410="","",INDEX($B$2:$B$2000,$Z410))</f>
      </c>
      <c r="V410">
        <f>IF(OR($T410="",$U410=""),"",$U410-$T410)</f>
      </c>
      <c r="W410" t="str">
        <f>IF(TRIM(INDEX(connections!$A:$A,ROW()))="","",TRIM(INDEX(connections!$A:$A,ROW())))</f>
      </c>
      <c r="X410" t="str">
        <f>IF($W410="","",TRIM(INDEX(connections!$B:$B,ROW())))</f>
      </c>
      <c r="Y410">
        <f>IF($W410="","",IFERROR(MATCH($W410,$A$2:$A$2000,0),""))</f>
      </c>
      <c r="Z410">
        <f>IF($X410="","",IFERROR(MATCH($X410,$A$2:$A$2000,0),""))</f>
      </c>
      <c r="AA410" t="str">
        <f>IF($Y410="","",INDEX($P$2:$P$2000,$Y410))</f>
      </c>
      <c r="AB410" t="str">
        <f>IF($Z410="","",INDEX($P$2:$P$2000,$Z410))</f>
      </c>
      <c r="AC410">
        <f>IF(AND($AA410="Yes",$AB410="Yes"),1,"")</f>
      </c>
      <c r="AD410">
        <f>IF(OR($Y410="",$Z410=""),"",IF(INDEX($C$2:$C$2000,$Y410)=INDEX($C$2:$C$2000,$Z410),0,1))</f>
      </c>
      <c r="AE410">
        <f>IF($AC410&lt;&gt;1,"",IF(AND(INDEX($AG$2:$AG$2000,$Y410)=1,INDEX($AG$2:$AG$2000,$Z410)=1),1,""))</f>
      </c>
      <c r="AG410">
        <f>IF($A410="","",COUNTIFS($W$2:$W$2500,$A410,$AB$2:$AB$2500,"Yes")+COUNTIFS($X$2:$X$2500,$A410,$AA$2:$AA$2500,"Yes"))</f>
      </c>
      <c r="AH410" t="str">
        <f>IF(OR($P410&lt;&gt;"Yes",N($AG410)=0),"",IF(AND($AG410=1,COUNTIFS($W$2:$W$2500,$A410,$AE$2:$AE$2500,1)+COUNTIFS($X$2:$X$2500,$A410,$AE$2:$AE$2500,1)&gt;0),"","Yes"))</f>
      </c>
      <c r="AI410">
        <f>IF($AH410="Yes",$AG410,"")</f>
      </c>
      <c r="AJ410">
        <f>IF($AI410="","",$AI410+ROW()/1000000)</f>
      </c>
      <c r="AK410">
        <f>IF(OR($A410="",$P410="Yes",N($AG410)=0),"",$AG410+ROW()/1000000)</f>
      </c>
      <c r="AL410" t="str">
        <f>IF($A410="","",INDEX(games!$J:$J,ROW())&amp;"")</f>
      </c>
      <c r="AM410">
        <f>IF($A410="","",SUMPRODUCT($AO410:$BD410,'Map Analysis'!$AP$2^{0,1,2,3,4,5,6,7,8,9,10,11,12,13,14,15}))</f>
      </c>
      <c r="AN410">
        <f>IF($A410="","",$AM410+ROW()/10000000)</f>
      </c>
      <c r="AO410">
        <f>IF($A410="","",COUNTIF($W$2:$W$2500,$A410))</f>
      </c>
      <c r="AP410">
        <f>IF($A410="","",SUMIFS($BF$2:$BF$2500,$W$2:$W$2500,$A410))</f>
      </c>
      <c r="AQ410">
        <f>IF($A410="","",SUMIFS($BG$2:$BG$2500,$W$2:$W$2500,$A410))</f>
      </c>
      <c r="AR410">
        <f>IF($A410="","",SUMIFS($BH$2:$BH$2500,$W$2:$W$2500,$A410))</f>
      </c>
      <c r="AS410">
        <f>IF($A410="","",SUMIFS($BI$2:$BI$2500,$W$2:$W$2500,$A410))</f>
      </c>
      <c r="AT410">
        <f>IF($A410="","",SUMIFS($BJ$2:$BJ$2500,$W$2:$W$2500,$A410))</f>
      </c>
      <c r="AU410">
        <f>IF($A410="","",SUMIFS($BK$2:$BK$2500,$W$2:$W$2500,$A410))</f>
      </c>
      <c r="AV410">
        <f>IF($A410="","",SUMIFS($BL$2:$BL$2500,$W$2:$W$2500,$A410))</f>
      </c>
      <c r="AW410">
        <f>IF($A410="","",SUMIFS($BM$2:$BM$2500,$W$2:$W$2500,$A410))</f>
      </c>
      <c r="AX410">
        <f>IF($A410="","",SUMIFS($BN$2:$BN$2500,$W$2:$W$2500,$A410))</f>
      </c>
      <c r="AY410">
        <f>IF($A410="","",SUMIFS($BO$2:$BO$2500,$W$2:$W$2500,$A410))</f>
      </c>
      <c r="AZ410">
        <f>IF($A410="","",SUMIFS($BP$2:$BP$2500,$W$2:$W$2500,$A410))</f>
      </c>
      <c r="BA410">
        <f>IF($A410="","",SUMIFS($BQ$2:$BQ$2500,$W$2:$W$2500,$A410))</f>
      </c>
      <c r="BB410">
        <f>IF($A410="","",SUMIFS($BR$2:$BR$2500,$W$2:$W$2500,$A410))</f>
      </c>
      <c r="BC410">
        <f>IF($A410="","",SUMIFS($BS$2:$BS$2500,$W$2:$W$2500,$A410))</f>
      </c>
      <c r="BD410">
        <f>IF($A410="","",SUMIFS($BT$2:$BT$2500,$W$2:$W$2500,$A410))</f>
      </c>
      <c r="BF410">
        <f>IF($Z410="","",INDEX($AO$2:$AO$2000,$Z410))</f>
      </c>
      <c r="BG410">
        <f>IF($Z410="","",INDEX($AP$2:$AP$2000,$Z410))</f>
      </c>
      <c r="BH410">
        <f>IF($Z410="","",INDEX($AQ$2:$AQ$2000,$Z410))</f>
      </c>
      <c r="BI410">
        <f>IF($Z410="","",INDEX($AR$2:$AR$2000,$Z410))</f>
      </c>
      <c r="BJ410">
        <f>IF($Z410="","",INDEX($AS$2:$AS$2000,$Z410))</f>
      </c>
      <c r="BK410">
        <f>IF($Z410="","",INDEX($AT$2:$AT$2000,$Z410))</f>
      </c>
      <c r="BL410">
        <f>IF($Z410="","",INDEX($AU$2:$AU$2000,$Z410))</f>
      </c>
      <c r="BM410">
        <f>IF($Z410="","",INDEX($AV$2:$AV$2000,$Z410))</f>
      </c>
      <c r="BN410">
        <f>IF($Z410="","",INDEX($AW$2:$AW$2000,$Z410))</f>
      </c>
      <c r="BO410">
        <f>IF($Z410="","",INDEX($AX$2:$AX$2000,$Z410))</f>
      </c>
      <c r="BP410">
        <f>IF($Z410="","",INDEX($AY$2:$AY$2000,$Z410))</f>
      </c>
      <c r="BQ410">
        <f>IF($Z410="","",INDEX($AZ$2:$AZ$2000,$Z410))</f>
      </c>
      <c r="BR410">
        <f>IF($Z410="","",INDEX($BA$2:$BA$2000,$Z410))</f>
      </c>
      <c r="BS410">
        <f>IF($Z410="","",INDEX($BB$2:$BB$2000,$Z410))</f>
      </c>
      <c r="BT410">
        <f>IF($Z410="","",INDEX($BC$2:$BC$2000,$Z410))</f>
      </c>
      <c r="BV410">
        <f>IF(OR($A410="",$P410&lt;&gt;"Yes",$AH410="Yes"),"",1+N($AG410))</f>
      </c>
      <c r="BW410">
        <f>IF($A410="","",COUNTIFS($W$2:$W$2500,$A410,$BZ$2:$BZ$2500,"Yes")+COUNTIFS($X$2:$X$2500,$A410,$BY$2:$BY$2500,"Yes"))</f>
      </c>
      <c r="BX410">
        <f>IF(OR($A410="",$P410="Yes"),"",IF(N($BW410)=0,0,1+SUMIFS($CB$2:$CB$2500,$W$2:$W$2500,$A410)+SUMIFS($CA$2:$CA$2500,$X$2:$X$2500,$A410)))</f>
      </c>
      <c r="BY410" t="str">
        <f>IF($Y410="","",INDEX($AH$2:$AH$2000,$Y410)&amp;"")</f>
      </c>
      <c r="BZ410" t="str">
        <f>IF($Z410="","",INDEX($AH$2:$AH$2000,$Z410)&amp;"")</f>
      </c>
      <c r="CA410">
        <f>IF($Y410="","",INDEX($BV$2:$BV$2000,$Y410))</f>
      </c>
      <c r="CB410">
        <f>IF($Z410="","",INDEX($BV$2:$BV$2000,$Z410))</f>
      </c>
    </row>
    <row r="411">
      <c r="A411" t="str">
        <f>IF(TRIM(INDEX(games!$A:$A,ROW()))="","",TRIM(INDEX(games!$A:$A,ROW())))</f>
      </c>
      <c r="B411">
        <f>IF(OR($A411="",INDEX(games!$B:$B,ROW())=""),"",INDEX(games!$B:$B,ROW()))</f>
      </c>
      <c r="C411" t="str">
        <f>IF(OR($A411="",INDEX(games!$C:$C,ROW())=""),"",INDEX(games!$C:$C,ROW()))</f>
      </c>
      <c r="D411">
        <f>IF($A411="","",COUNTIF($W$2:$W$2500,$A411)+COUNTIF($X$2:$X$2500,$A411))</f>
      </c>
      <c r="E411">
        <f>IF($A411="","",IFERROR(MATCH($C411,$R$2:$R$5,0),0))</f>
      </c>
      <c r="F411">
        <f>IF($A411="","",MOD(ROW(),34))</f>
      </c>
      <c r="G411">
        <f>IF($A411="",NA(),IF($C411="Action",$B411,NA()))</f>
      </c>
      <c r="H411">
        <f>IF($A411="",NA(),IF($C411="Action",1+$F411*0.023,NA()))</f>
      </c>
      <c r="I411">
        <f>IF($A411="",NA(),IF($C411="Strategy",$B411,NA()))</f>
      </c>
      <c r="J411">
        <f>IF($A411="",NA(),IF($C411="Strategy",2+$F411*0.023,NA()))</f>
      </c>
      <c r="K411">
        <f>IF($A411="",NA(),IF($C411="Deckbuilder",$B411,NA()))</f>
      </c>
      <c r="L411">
        <f>IF($A411="",NA(),IF($C411="Deckbuilder",3+$F411*0.023,NA()))</f>
      </c>
      <c r="M411">
        <f>IF($A411="",NA(),IF($C411="Traditional",$B411,NA()))</f>
      </c>
      <c r="N411">
        <f>IF($A411="",NA(),IF($C411="Traditional",4+$F411*0.023,NA()))</f>
      </c>
      <c r="O411">
        <f>IF($A411="","",$D411+ROW()/1000000)</f>
      </c>
      <c r="P411" t="str">
        <f>IF(OR($A411="",INDEX(games!$H:$H,ROW())=""),"",INDEX(games!$H:$H,ROW()))</f>
      </c>
      <c r="Q411">
        <f>IF(OR($A411="",$P411&lt;&gt;"Yes"),"",$D411+ROW()/1000000)</f>
      </c>
      <c r="T411">
        <f>IF($Y411="","",INDEX($B$2:$B$2000,$Y411))</f>
      </c>
      <c r="U411">
        <f>IF($Z411="","",INDEX($B$2:$B$2000,$Z411))</f>
      </c>
      <c r="V411">
        <f>IF(OR($T411="",$U411=""),"",$U411-$T411)</f>
      </c>
      <c r="W411" t="str">
        <f>IF(TRIM(INDEX(connections!$A:$A,ROW()))="","",TRIM(INDEX(connections!$A:$A,ROW())))</f>
      </c>
      <c r="X411" t="str">
        <f>IF($W411="","",TRIM(INDEX(connections!$B:$B,ROW())))</f>
      </c>
      <c r="Y411">
        <f>IF($W411="","",IFERROR(MATCH($W411,$A$2:$A$2000,0),""))</f>
      </c>
      <c r="Z411">
        <f>IF($X411="","",IFERROR(MATCH($X411,$A$2:$A$2000,0),""))</f>
      </c>
      <c r="AA411" t="str">
        <f>IF($Y411="","",INDEX($P$2:$P$2000,$Y411))</f>
      </c>
      <c r="AB411" t="str">
        <f>IF($Z411="","",INDEX($P$2:$P$2000,$Z411))</f>
      </c>
      <c r="AC411">
        <f>IF(AND($AA411="Yes",$AB411="Yes"),1,"")</f>
      </c>
      <c r="AD411">
        <f>IF(OR($Y411="",$Z411=""),"",IF(INDEX($C$2:$C$2000,$Y411)=INDEX($C$2:$C$2000,$Z411),0,1))</f>
      </c>
      <c r="AE411">
        <f>IF($AC411&lt;&gt;1,"",IF(AND(INDEX($AG$2:$AG$2000,$Y411)=1,INDEX($AG$2:$AG$2000,$Z411)=1),1,""))</f>
      </c>
      <c r="AG411">
        <f>IF($A411="","",COUNTIFS($W$2:$W$2500,$A411,$AB$2:$AB$2500,"Yes")+COUNTIFS($X$2:$X$2500,$A411,$AA$2:$AA$2500,"Yes"))</f>
      </c>
      <c r="AH411" t="str">
        <f>IF(OR($P411&lt;&gt;"Yes",N($AG411)=0),"",IF(AND($AG411=1,COUNTIFS($W$2:$W$2500,$A411,$AE$2:$AE$2500,1)+COUNTIFS($X$2:$X$2500,$A411,$AE$2:$AE$2500,1)&gt;0),"","Yes"))</f>
      </c>
      <c r="AI411">
        <f>IF($AH411="Yes",$AG411,"")</f>
      </c>
      <c r="AJ411">
        <f>IF($AI411="","",$AI411+ROW()/1000000)</f>
      </c>
      <c r="AK411">
        <f>IF(OR($A411="",$P411="Yes",N($AG411)=0),"",$AG411+ROW()/1000000)</f>
      </c>
      <c r="AL411" t="str">
        <f>IF($A411="","",INDEX(games!$J:$J,ROW())&amp;"")</f>
      </c>
      <c r="AM411">
        <f>IF($A411="","",SUMPRODUCT($AO411:$BD411,'Map Analysis'!$AP$2^{0,1,2,3,4,5,6,7,8,9,10,11,12,13,14,15}))</f>
      </c>
      <c r="AN411">
        <f>IF($A411="","",$AM411+ROW()/10000000)</f>
      </c>
      <c r="AO411">
        <f>IF($A411="","",COUNTIF($W$2:$W$2500,$A411))</f>
      </c>
      <c r="AP411">
        <f>IF($A411="","",SUMIFS($BF$2:$BF$2500,$W$2:$W$2500,$A411))</f>
      </c>
      <c r="AQ411">
        <f>IF($A411="","",SUMIFS($BG$2:$BG$2500,$W$2:$W$2500,$A411))</f>
      </c>
      <c r="AR411">
        <f>IF($A411="","",SUMIFS($BH$2:$BH$2500,$W$2:$W$2500,$A411))</f>
      </c>
      <c r="AS411">
        <f>IF($A411="","",SUMIFS($BI$2:$BI$2500,$W$2:$W$2500,$A411))</f>
      </c>
      <c r="AT411">
        <f>IF($A411="","",SUMIFS($BJ$2:$BJ$2500,$W$2:$W$2500,$A411))</f>
      </c>
      <c r="AU411">
        <f>IF($A411="","",SUMIFS($BK$2:$BK$2500,$W$2:$W$2500,$A411))</f>
      </c>
      <c r="AV411">
        <f>IF($A411="","",SUMIFS($BL$2:$BL$2500,$W$2:$W$2500,$A411))</f>
      </c>
      <c r="AW411">
        <f>IF($A411="","",SUMIFS($BM$2:$BM$2500,$W$2:$W$2500,$A411))</f>
      </c>
      <c r="AX411">
        <f>IF($A411="","",SUMIFS($BN$2:$BN$2500,$W$2:$W$2500,$A411))</f>
      </c>
      <c r="AY411">
        <f>IF($A411="","",SUMIFS($BO$2:$BO$2500,$W$2:$W$2500,$A411))</f>
      </c>
      <c r="AZ411">
        <f>IF($A411="","",SUMIFS($BP$2:$BP$2500,$W$2:$W$2500,$A411))</f>
      </c>
      <c r="BA411">
        <f>IF($A411="","",SUMIFS($BQ$2:$BQ$2500,$W$2:$W$2500,$A411))</f>
      </c>
      <c r="BB411">
        <f>IF($A411="","",SUMIFS($BR$2:$BR$2500,$W$2:$W$2500,$A411))</f>
      </c>
      <c r="BC411">
        <f>IF($A411="","",SUMIFS($BS$2:$BS$2500,$W$2:$W$2500,$A411))</f>
      </c>
      <c r="BD411">
        <f>IF($A411="","",SUMIFS($BT$2:$BT$2500,$W$2:$W$2500,$A411))</f>
      </c>
      <c r="BF411">
        <f>IF($Z411="","",INDEX($AO$2:$AO$2000,$Z411))</f>
      </c>
      <c r="BG411">
        <f>IF($Z411="","",INDEX($AP$2:$AP$2000,$Z411))</f>
      </c>
      <c r="BH411">
        <f>IF($Z411="","",INDEX($AQ$2:$AQ$2000,$Z411))</f>
      </c>
      <c r="BI411">
        <f>IF($Z411="","",INDEX($AR$2:$AR$2000,$Z411))</f>
      </c>
      <c r="BJ411">
        <f>IF($Z411="","",INDEX($AS$2:$AS$2000,$Z411))</f>
      </c>
      <c r="BK411">
        <f>IF($Z411="","",INDEX($AT$2:$AT$2000,$Z411))</f>
      </c>
      <c r="BL411">
        <f>IF($Z411="","",INDEX($AU$2:$AU$2000,$Z411))</f>
      </c>
      <c r="BM411">
        <f>IF($Z411="","",INDEX($AV$2:$AV$2000,$Z411))</f>
      </c>
      <c r="BN411">
        <f>IF($Z411="","",INDEX($AW$2:$AW$2000,$Z411))</f>
      </c>
      <c r="BO411">
        <f>IF($Z411="","",INDEX($AX$2:$AX$2000,$Z411))</f>
      </c>
      <c r="BP411">
        <f>IF($Z411="","",INDEX($AY$2:$AY$2000,$Z411))</f>
      </c>
      <c r="BQ411">
        <f>IF($Z411="","",INDEX($AZ$2:$AZ$2000,$Z411))</f>
      </c>
      <c r="BR411">
        <f>IF($Z411="","",INDEX($BA$2:$BA$2000,$Z411))</f>
      </c>
      <c r="BS411">
        <f>IF($Z411="","",INDEX($BB$2:$BB$2000,$Z411))</f>
      </c>
      <c r="BT411">
        <f>IF($Z411="","",INDEX($BC$2:$BC$2000,$Z411))</f>
      </c>
      <c r="BV411">
        <f>IF(OR($A411="",$P411&lt;&gt;"Yes",$AH411="Yes"),"",1+N($AG411))</f>
      </c>
      <c r="BW411">
        <f>IF($A411="","",COUNTIFS($W$2:$W$2500,$A411,$BZ$2:$BZ$2500,"Yes")+COUNTIFS($X$2:$X$2500,$A411,$BY$2:$BY$2500,"Yes"))</f>
      </c>
      <c r="BX411">
        <f>IF(OR($A411="",$P411="Yes"),"",IF(N($BW411)=0,0,1+SUMIFS($CB$2:$CB$2500,$W$2:$W$2500,$A411)+SUMIFS($CA$2:$CA$2500,$X$2:$X$2500,$A411)))</f>
      </c>
      <c r="BY411" t="str">
        <f>IF($Y411="","",INDEX($AH$2:$AH$2000,$Y411)&amp;"")</f>
      </c>
      <c r="BZ411" t="str">
        <f>IF($Z411="","",INDEX($AH$2:$AH$2000,$Z411)&amp;"")</f>
      </c>
      <c r="CA411">
        <f>IF($Y411="","",INDEX($BV$2:$BV$2000,$Y411))</f>
      </c>
      <c r="CB411">
        <f>IF($Z411="","",INDEX($BV$2:$BV$2000,$Z411))</f>
      </c>
    </row>
    <row r="412">
      <c r="A412" t="str">
        <f>IF(TRIM(INDEX(games!$A:$A,ROW()))="","",TRIM(INDEX(games!$A:$A,ROW())))</f>
      </c>
      <c r="B412">
        <f>IF(OR($A412="",INDEX(games!$B:$B,ROW())=""),"",INDEX(games!$B:$B,ROW()))</f>
      </c>
      <c r="C412" t="str">
        <f>IF(OR($A412="",INDEX(games!$C:$C,ROW())=""),"",INDEX(games!$C:$C,ROW()))</f>
      </c>
      <c r="D412">
        <f>IF($A412="","",COUNTIF($W$2:$W$2500,$A412)+COUNTIF($X$2:$X$2500,$A412))</f>
      </c>
      <c r="E412">
        <f>IF($A412="","",IFERROR(MATCH($C412,$R$2:$R$5,0),0))</f>
      </c>
      <c r="F412">
        <f>IF($A412="","",MOD(ROW(),34))</f>
      </c>
      <c r="G412">
        <f>IF($A412="",NA(),IF($C412="Action",$B412,NA()))</f>
      </c>
      <c r="H412">
        <f>IF($A412="",NA(),IF($C412="Action",1+$F412*0.023,NA()))</f>
      </c>
      <c r="I412">
        <f>IF($A412="",NA(),IF($C412="Strategy",$B412,NA()))</f>
      </c>
      <c r="J412">
        <f>IF($A412="",NA(),IF($C412="Strategy",2+$F412*0.023,NA()))</f>
      </c>
      <c r="K412">
        <f>IF($A412="",NA(),IF($C412="Deckbuilder",$B412,NA()))</f>
      </c>
      <c r="L412">
        <f>IF($A412="",NA(),IF($C412="Deckbuilder",3+$F412*0.023,NA()))</f>
      </c>
      <c r="M412">
        <f>IF($A412="",NA(),IF($C412="Traditional",$B412,NA()))</f>
      </c>
      <c r="N412">
        <f>IF($A412="",NA(),IF($C412="Traditional",4+$F412*0.023,NA()))</f>
      </c>
      <c r="O412">
        <f>IF($A412="","",$D412+ROW()/1000000)</f>
      </c>
      <c r="P412" t="str">
        <f>IF(OR($A412="",INDEX(games!$H:$H,ROW())=""),"",INDEX(games!$H:$H,ROW()))</f>
      </c>
      <c r="Q412">
        <f>IF(OR($A412="",$P412&lt;&gt;"Yes"),"",$D412+ROW()/1000000)</f>
      </c>
      <c r="T412">
        <f>IF($Y412="","",INDEX($B$2:$B$2000,$Y412))</f>
      </c>
      <c r="U412">
        <f>IF($Z412="","",INDEX($B$2:$B$2000,$Z412))</f>
      </c>
      <c r="V412">
        <f>IF(OR($T412="",$U412=""),"",$U412-$T412)</f>
      </c>
      <c r="W412" t="str">
        <f>IF(TRIM(INDEX(connections!$A:$A,ROW()))="","",TRIM(INDEX(connections!$A:$A,ROW())))</f>
      </c>
      <c r="X412" t="str">
        <f>IF($W412="","",TRIM(INDEX(connections!$B:$B,ROW())))</f>
      </c>
      <c r="Y412">
        <f>IF($W412="","",IFERROR(MATCH($W412,$A$2:$A$2000,0),""))</f>
      </c>
      <c r="Z412">
        <f>IF($X412="","",IFERROR(MATCH($X412,$A$2:$A$2000,0),""))</f>
      </c>
      <c r="AA412" t="str">
        <f>IF($Y412="","",INDEX($P$2:$P$2000,$Y412))</f>
      </c>
      <c r="AB412" t="str">
        <f>IF($Z412="","",INDEX($P$2:$P$2000,$Z412))</f>
      </c>
      <c r="AC412">
        <f>IF(AND($AA412="Yes",$AB412="Yes"),1,"")</f>
      </c>
      <c r="AD412">
        <f>IF(OR($Y412="",$Z412=""),"",IF(INDEX($C$2:$C$2000,$Y412)=INDEX($C$2:$C$2000,$Z412),0,1))</f>
      </c>
      <c r="AE412">
        <f>IF($AC412&lt;&gt;1,"",IF(AND(INDEX($AG$2:$AG$2000,$Y412)=1,INDEX($AG$2:$AG$2000,$Z412)=1),1,""))</f>
      </c>
      <c r="AG412">
        <f>IF($A412="","",COUNTIFS($W$2:$W$2500,$A412,$AB$2:$AB$2500,"Yes")+COUNTIFS($X$2:$X$2500,$A412,$AA$2:$AA$2500,"Yes"))</f>
      </c>
      <c r="AH412" t="str">
        <f>IF(OR($P412&lt;&gt;"Yes",N($AG412)=0),"",IF(AND($AG412=1,COUNTIFS($W$2:$W$2500,$A412,$AE$2:$AE$2500,1)+COUNTIFS($X$2:$X$2500,$A412,$AE$2:$AE$2500,1)&gt;0),"","Yes"))</f>
      </c>
      <c r="AI412">
        <f>IF($AH412="Yes",$AG412,"")</f>
      </c>
      <c r="AJ412">
        <f>IF($AI412="","",$AI412+ROW()/1000000)</f>
      </c>
      <c r="AK412">
        <f>IF(OR($A412="",$P412="Yes",N($AG412)=0),"",$AG412+ROW()/1000000)</f>
      </c>
      <c r="AL412" t="str">
        <f>IF($A412="","",INDEX(games!$J:$J,ROW())&amp;"")</f>
      </c>
      <c r="AM412">
        <f>IF($A412="","",SUMPRODUCT($AO412:$BD412,'Map Analysis'!$AP$2^{0,1,2,3,4,5,6,7,8,9,10,11,12,13,14,15}))</f>
      </c>
      <c r="AN412">
        <f>IF($A412="","",$AM412+ROW()/10000000)</f>
      </c>
      <c r="AO412">
        <f>IF($A412="","",COUNTIF($W$2:$W$2500,$A412))</f>
      </c>
      <c r="AP412">
        <f>IF($A412="","",SUMIFS($BF$2:$BF$2500,$W$2:$W$2500,$A412))</f>
      </c>
      <c r="AQ412">
        <f>IF($A412="","",SUMIFS($BG$2:$BG$2500,$W$2:$W$2500,$A412))</f>
      </c>
      <c r="AR412">
        <f>IF($A412="","",SUMIFS($BH$2:$BH$2500,$W$2:$W$2500,$A412))</f>
      </c>
      <c r="AS412">
        <f>IF($A412="","",SUMIFS($BI$2:$BI$2500,$W$2:$W$2500,$A412))</f>
      </c>
      <c r="AT412">
        <f>IF($A412="","",SUMIFS($BJ$2:$BJ$2500,$W$2:$W$2500,$A412))</f>
      </c>
      <c r="AU412">
        <f>IF($A412="","",SUMIFS($BK$2:$BK$2500,$W$2:$W$2500,$A412))</f>
      </c>
      <c r="AV412">
        <f>IF($A412="","",SUMIFS($BL$2:$BL$2500,$W$2:$W$2500,$A412))</f>
      </c>
      <c r="AW412">
        <f>IF($A412="","",SUMIFS($BM$2:$BM$2500,$W$2:$W$2500,$A412))</f>
      </c>
      <c r="AX412">
        <f>IF($A412="","",SUMIFS($BN$2:$BN$2500,$W$2:$W$2500,$A412))</f>
      </c>
      <c r="AY412">
        <f>IF($A412="","",SUMIFS($BO$2:$BO$2500,$W$2:$W$2500,$A412))</f>
      </c>
      <c r="AZ412">
        <f>IF($A412="","",SUMIFS($BP$2:$BP$2500,$W$2:$W$2500,$A412))</f>
      </c>
      <c r="BA412">
        <f>IF($A412="","",SUMIFS($BQ$2:$BQ$2500,$W$2:$W$2500,$A412))</f>
      </c>
      <c r="BB412">
        <f>IF($A412="","",SUMIFS($BR$2:$BR$2500,$W$2:$W$2500,$A412))</f>
      </c>
      <c r="BC412">
        <f>IF($A412="","",SUMIFS($BS$2:$BS$2500,$W$2:$W$2500,$A412))</f>
      </c>
      <c r="BD412">
        <f>IF($A412="","",SUMIFS($BT$2:$BT$2500,$W$2:$W$2500,$A412))</f>
      </c>
      <c r="BF412">
        <f>IF($Z412="","",INDEX($AO$2:$AO$2000,$Z412))</f>
      </c>
      <c r="BG412">
        <f>IF($Z412="","",INDEX($AP$2:$AP$2000,$Z412))</f>
      </c>
      <c r="BH412">
        <f>IF($Z412="","",INDEX($AQ$2:$AQ$2000,$Z412))</f>
      </c>
      <c r="BI412">
        <f>IF($Z412="","",INDEX($AR$2:$AR$2000,$Z412))</f>
      </c>
      <c r="BJ412">
        <f>IF($Z412="","",INDEX($AS$2:$AS$2000,$Z412))</f>
      </c>
      <c r="BK412">
        <f>IF($Z412="","",INDEX($AT$2:$AT$2000,$Z412))</f>
      </c>
      <c r="BL412">
        <f>IF($Z412="","",INDEX($AU$2:$AU$2000,$Z412))</f>
      </c>
      <c r="BM412">
        <f>IF($Z412="","",INDEX($AV$2:$AV$2000,$Z412))</f>
      </c>
      <c r="BN412">
        <f>IF($Z412="","",INDEX($AW$2:$AW$2000,$Z412))</f>
      </c>
      <c r="BO412">
        <f>IF($Z412="","",INDEX($AX$2:$AX$2000,$Z412))</f>
      </c>
      <c r="BP412">
        <f>IF($Z412="","",INDEX($AY$2:$AY$2000,$Z412))</f>
      </c>
      <c r="BQ412">
        <f>IF($Z412="","",INDEX($AZ$2:$AZ$2000,$Z412))</f>
      </c>
      <c r="BR412">
        <f>IF($Z412="","",INDEX($BA$2:$BA$2000,$Z412))</f>
      </c>
      <c r="BS412">
        <f>IF($Z412="","",INDEX($BB$2:$BB$2000,$Z412))</f>
      </c>
      <c r="BT412">
        <f>IF($Z412="","",INDEX($BC$2:$BC$2000,$Z412))</f>
      </c>
      <c r="BV412">
        <f>IF(OR($A412="",$P412&lt;&gt;"Yes",$AH412="Yes"),"",1+N($AG412))</f>
      </c>
      <c r="BW412">
        <f>IF($A412="","",COUNTIFS($W$2:$W$2500,$A412,$BZ$2:$BZ$2500,"Yes")+COUNTIFS($X$2:$X$2500,$A412,$BY$2:$BY$2500,"Yes"))</f>
      </c>
      <c r="BX412">
        <f>IF(OR($A412="",$P412="Yes"),"",IF(N($BW412)=0,0,1+SUMIFS($CB$2:$CB$2500,$W$2:$W$2500,$A412)+SUMIFS($CA$2:$CA$2500,$X$2:$X$2500,$A412)))</f>
      </c>
      <c r="BY412" t="str">
        <f>IF($Y412="","",INDEX($AH$2:$AH$2000,$Y412)&amp;"")</f>
      </c>
      <c r="BZ412" t="str">
        <f>IF($Z412="","",INDEX($AH$2:$AH$2000,$Z412)&amp;"")</f>
      </c>
      <c r="CA412">
        <f>IF($Y412="","",INDEX($BV$2:$BV$2000,$Y412))</f>
      </c>
      <c r="CB412">
        <f>IF($Z412="","",INDEX($BV$2:$BV$2000,$Z412))</f>
      </c>
    </row>
    <row r="413">
      <c r="A413" t="str">
        <f>IF(TRIM(INDEX(games!$A:$A,ROW()))="","",TRIM(INDEX(games!$A:$A,ROW())))</f>
      </c>
      <c r="B413">
        <f>IF(OR($A413="",INDEX(games!$B:$B,ROW())=""),"",INDEX(games!$B:$B,ROW()))</f>
      </c>
      <c r="C413" t="str">
        <f>IF(OR($A413="",INDEX(games!$C:$C,ROW())=""),"",INDEX(games!$C:$C,ROW()))</f>
      </c>
      <c r="D413">
        <f>IF($A413="","",COUNTIF($W$2:$W$2500,$A413)+COUNTIF($X$2:$X$2500,$A413))</f>
      </c>
      <c r="E413">
        <f>IF($A413="","",IFERROR(MATCH($C413,$R$2:$R$5,0),0))</f>
      </c>
      <c r="F413">
        <f>IF($A413="","",MOD(ROW(),34))</f>
      </c>
      <c r="G413">
        <f>IF($A413="",NA(),IF($C413="Action",$B413,NA()))</f>
      </c>
      <c r="H413">
        <f>IF($A413="",NA(),IF($C413="Action",1+$F413*0.023,NA()))</f>
      </c>
      <c r="I413">
        <f>IF($A413="",NA(),IF($C413="Strategy",$B413,NA()))</f>
      </c>
      <c r="J413">
        <f>IF($A413="",NA(),IF($C413="Strategy",2+$F413*0.023,NA()))</f>
      </c>
      <c r="K413">
        <f>IF($A413="",NA(),IF($C413="Deckbuilder",$B413,NA()))</f>
      </c>
      <c r="L413">
        <f>IF($A413="",NA(),IF($C413="Deckbuilder",3+$F413*0.023,NA()))</f>
      </c>
      <c r="M413">
        <f>IF($A413="",NA(),IF($C413="Traditional",$B413,NA()))</f>
      </c>
      <c r="N413">
        <f>IF($A413="",NA(),IF($C413="Traditional",4+$F413*0.023,NA()))</f>
      </c>
      <c r="O413">
        <f>IF($A413="","",$D413+ROW()/1000000)</f>
      </c>
      <c r="P413" t="str">
        <f>IF(OR($A413="",INDEX(games!$H:$H,ROW())=""),"",INDEX(games!$H:$H,ROW()))</f>
      </c>
      <c r="Q413">
        <f>IF(OR($A413="",$P413&lt;&gt;"Yes"),"",$D413+ROW()/1000000)</f>
      </c>
      <c r="T413">
        <f>IF($Y413="","",INDEX($B$2:$B$2000,$Y413))</f>
      </c>
      <c r="U413">
        <f>IF($Z413="","",INDEX($B$2:$B$2000,$Z413))</f>
      </c>
      <c r="V413">
        <f>IF(OR($T413="",$U413=""),"",$U413-$T413)</f>
      </c>
      <c r="W413" t="str">
        <f>IF(TRIM(INDEX(connections!$A:$A,ROW()))="","",TRIM(INDEX(connections!$A:$A,ROW())))</f>
      </c>
      <c r="X413" t="str">
        <f>IF($W413="","",TRIM(INDEX(connections!$B:$B,ROW())))</f>
      </c>
      <c r="Y413">
        <f>IF($W413="","",IFERROR(MATCH($W413,$A$2:$A$2000,0),""))</f>
      </c>
      <c r="Z413">
        <f>IF($X413="","",IFERROR(MATCH($X413,$A$2:$A$2000,0),""))</f>
      </c>
      <c r="AA413" t="str">
        <f>IF($Y413="","",INDEX($P$2:$P$2000,$Y413))</f>
      </c>
      <c r="AB413" t="str">
        <f>IF($Z413="","",INDEX($P$2:$P$2000,$Z413))</f>
      </c>
      <c r="AC413">
        <f>IF(AND($AA413="Yes",$AB413="Yes"),1,"")</f>
      </c>
      <c r="AD413">
        <f>IF(OR($Y413="",$Z413=""),"",IF(INDEX($C$2:$C$2000,$Y413)=INDEX($C$2:$C$2000,$Z413),0,1))</f>
      </c>
      <c r="AE413">
        <f>IF($AC413&lt;&gt;1,"",IF(AND(INDEX($AG$2:$AG$2000,$Y413)=1,INDEX($AG$2:$AG$2000,$Z413)=1),1,""))</f>
      </c>
      <c r="AG413">
        <f>IF($A413="","",COUNTIFS($W$2:$W$2500,$A413,$AB$2:$AB$2500,"Yes")+COUNTIFS($X$2:$X$2500,$A413,$AA$2:$AA$2500,"Yes"))</f>
      </c>
      <c r="AH413" t="str">
        <f>IF(OR($P413&lt;&gt;"Yes",N($AG413)=0),"",IF(AND($AG413=1,COUNTIFS($W$2:$W$2500,$A413,$AE$2:$AE$2500,1)+COUNTIFS($X$2:$X$2500,$A413,$AE$2:$AE$2500,1)&gt;0),"","Yes"))</f>
      </c>
      <c r="AI413">
        <f>IF($AH413="Yes",$AG413,"")</f>
      </c>
      <c r="AJ413">
        <f>IF($AI413="","",$AI413+ROW()/1000000)</f>
      </c>
      <c r="AK413">
        <f>IF(OR($A413="",$P413="Yes",N($AG413)=0),"",$AG413+ROW()/1000000)</f>
      </c>
      <c r="AL413" t="str">
        <f>IF($A413="","",INDEX(games!$J:$J,ROW())&amp;"")</f>
      </c>
      <c r="AM413">
        <f>IF($A413="","",SUMPRODUCT($AO413:$BD413,'Map Analysis'!$AP$2^{0,1,2,3,4,5,6,7,8,9,10,11,12,13,14,15}))</f>
      </c>
      <c r="AN413">
        <f>IF($A413="","",$AM413+ROW()/10000000)</f>
      </c>
      <c r="AO413">
        <f>IF($A413="","",COUNTIF($W$2:$W$2500,$A413))</f>
      </c>
      <c r="AP413">
        <f>IF($A413="","",SUMIFS($BF$2:$BF$2500,$W$2:$W$2500,$A413))</f>
      </c>
      <c r="AQ413">
        <f>IF($A413="","",SUMIFS($BG$2:$BG$2500,$W$2:$W$2500,$A413))</f>
      </c>
      <c r="AR413">
        <f>IF($A413="","",SUMIFS($BH$2:$BH$2500,$W$2:$W$2500,$A413))</f>
      </c>
      <c r="AS413">
        <f>IF($A413="","",SUMIFS($BI$2:$BI$2500,$W$2:$W$2500,$A413))</f>
      </c>
      <c r="AT413">
        <f>IF($A413="","",SUMIFS($BJ$2:$BJ$2500,$W$2:$W$2500,$A413))</f>
      </c>
      <c r="AU413">
        <f>IF($A413="","",SUMIFS($BK$2:$BK$2500,$W$2:$W$2500,$A413))</f>
      </c>
      <c r="AV413">
        <f>IF($A413="","",SUMIFS($BL$2:$BL$2500,$W$2:$W$2500,$A413))</f>
      </c>
      <c r="AW413">
        <f>IF($A413="","",SUMIFS($BM$2:$BM$2500,$W$2:$W$2500,$A413))</f>
      </c>
      <c r="AX413">
        <f>IF($A413="","",SUMIFS($BN$2:$BN$2500,$W$2:$W$2500,$A413))</f>
      </c>
      <c r="AY413">
        <f>IF($A413="","",SUMIFS($BO$2:$BO$2500,$W$2:$W$2500,$A413))</f>
      </c>
      <c r="AZ413">
        <f>IF($A413="","",SUMIFS($BP$2:$BP$2500,$W$2:$W$2500,$A413))</f>
      </c>
      <c r="BA413">
        <f>IF($A413="","",SUMIFS($BQ$2:$BQ$2500,$W$2:$W$2500,$A413))</f>
      </c>
      <c r="BB413">
        <f>IF($A413="","",SUMIFS($BR$2:$BR$2500,$W$2:$W$2500,$A413))</f>
      </c>
      <c r="BC413">
        <f>IF($A413="","",SUMIFS($BS$2:$BS$2500,$W$2:$W$2500,$A413))</f>
      </c>
      <c r="BD413">
        <f>IF($A413="","",SUMIFS($BT$2:$BT$2500,$W$2:$W$2500,$A413))</f>
      </c>
      <c r="BF413">
        <f>IF($Z413="","",INDEX($AO$2:$AO$2000,$Z413))</f>
      </c>
      <c r="BG413">
        <f>IF($Z413="","",INDEX($AP$2:$AP$2000,$Z413))</f>
      </c>
      <c r="BH413">
        <f>IF($Z413="","",INDEX($AQ$2:$AQ$2000,$Z413))</f>
      </c>
      <c r="BI413">
        <f>IF($Z413="","",INDEX($AR$2:$AR$2000,$Z413))</f>
      </c>
      <c r="BJ413">
        <f>IF($Z413="","",INDEX($AS$2:$AS$2000,$Z413))</f>
      </c>
      <c r="BK413">
        <f>IF($Z413="","",INDEX($AT$2:$AT$2000,$Z413))</f>
      </c>
      <c r="BL413">
        <f>IF($Z413="","",INDEX($AU$2:$AU$2000,$Z413))</f>
      </c>
      <c r="BM413">
        <f>IF($Z413="","",INDEX($AV$2:$AV$2000,$Z413))</f>
      </c>
      <c r="BN413">
        <f>IF($Z413="","",INDEX($AW$2:$AW$2000,$Z413))</f>
      </c>
      <c r="BO413">
        <f>IF($Z413="","",INDEX($AX$2:$AX$2000,$Z413))</f>
      </c>
      <c r="BP413">
        <f>IF($Z413="","",INDEX($AY$2:$AY$2000,$Z413))</f>
      </c>
      <c r="BQ413">
        <f>IF($Z413="","",INDEX($AZ$2:$AZ$2000,$Z413))</f>
      </c>
      <c r="BR413">
        <f>IF($Z413="","",INDEX($BA$2:$BA$2000,$Z413))</f>
      </c>
      <c r="BS413">
        <f>IF($Z413="","",INDEX($BB$2:$BB$2000,$Z413))</f>
      </c>
      <c r="BT413">
        <f>IF($Z413="","",INDEX($BC$2:$BC$2000,$Z413))</f>
      </c>
      <c r="BV413">
        <f>IF(OR($A413="",$P413&lt;&gt;"Yes",$AH413="Yes"),"",1+N($AG413))</f>
      </c>
      <c r="BW413">
        <f>IF($A413="","",COUNTIFS($W$2:$W$2500,$A413,$BZ$2:$BZ$2500,"Yes")+COUNTIFS($X$2:$X$2500,$A413,$BY$2:$BY$2500,"Yes"))</f>
      </c>
      <c r="BX413">
        <f>IF(OR($A413="",$P413="Yes"),"",IF(N($BW413)=0,0,1+SUMIFS($CB$2:$CB$2500,$W$2:$W$2500,$A413)+SUMIFS($CA$2:$CA$2500,$X$2:$X$2500,$A413)))</f>
      </c>
      <c r="BY413" t="str">
        <f>IF($Y413="","",INDEX($AH$2:$AH$2000,$Y413)&amp;"")</f>
      </c>
      <c r="BZ413" t="str">
        <f>IF($Z413="","",INDEX($AH$2:$AH$2000,$Z413)&amp;"")</f>
      </c>
      <c r="CA413">
        <f>IF($Y413="","",INDEX($BV$2:$BV$2000,$Y413))</f>
      </c>
      <c r="CB413">
        <f>IF($Z413="","",INDEX($BV$2:$BV$2000,$Z413))</f>
      </c>
    </row>
    <row r="414">
      <c r="A414" t="str">
        <f>IF(TRIM(INDEX(games!$A:$A,ROW()))="","",TRIM(INDEX(games!$A:$A,ROW())))</f>
      </c>
      <c r="B414">
        <f>IF(OR($A414="",INDEX(games!$B:$B,ROW())=""),"",INDEX(games!$B:$B,ROW()))</f>
      </c>
      <c r="C414" t="str">
        <f>IF(OR($A414="",INDEX(games!$C:$C,ROW())=""),"",INDEX(games!$C:$C,ROW()))</f>
      </c>
      <c r="D414">
        <f>IF($A414="","",COUNTIF($W$2:$W$2500,$A414)+COUNTIF($X$2:$X$2500,$A414))</f>
      </c>
      <c r="E414">
        <f>IF($A414="","",IFERROR(MATCH($C414,$R$2:$R$5,0),0))</f>
      </c>
      <c r="F414">
        <f>IF($A414="","",MOD(ROW(),34))</f>
      </c>
      <c r="G414">
        <f>IF($A414="",NA(),IF($C414="Action",$B414,NA()))</f>
      </c>
      <c r="H414">
        <f>IF($A414="",NA(),IF($C414="Action",1+$F414*0.023,NA()))</f>
      </c>
      <c r="I414">
        <f>IF($A414="",NA(),IF($C414="Strategy",$B414,NA()))</f>
      </c>
      <c r="J414">
        <f>IF($A414="",NA(),IF($C414="Strategy",2+$F414*0.023,NA()))</f>
      </c>
      <c r="K414">
        <f>IF($A414="",NA(),IF($C414="Deckbuilder",$B414,NA()))</f>
      </c>
      <c r="L414">
        <f>IF($A414="",NA(),IF($C414="Deckbuilder",3+$F414*0.023,NA()))</f>
      </c>
      <c r="M414">
        <f>IF($A414="",NA(),IF($C414="Traditional",$B414,NA()))</f>
      </c>
      <c r="N414">
        <f>IF($A414="",NA(),IF($C414="Traditional",4+$F414*0.023,NA()))</f>
      </c>
      <c r="O414">
        <f>IF($A414="","",$D414+ROW()/1000000)</f>
      </c>
      <c r="P414" t="str">
        <f>IF(OR($A414="",INDEX(games!$H:$H,ROW())=""),"",INDEX(games!$H:$H,ROW()))</f>
      </c>
      <c r="Q414">
        <f>IF(OR($A414="",$P414&lt;&gt;"Yes"),"",$D414+ROW()/1000000)</f>
      </c>
      <c r="T414">
        <f>IF($Y414="","",INDEX($B$2:$B$2000,$Y414))</f>
      </c>
      <c r="U414">
        <f>IF($Z414="","",INDEX($B$2:$B$2000,$Z414))</f>
      </c>
      <c r="V414">
        <f>IF(OR($T414="",$U414=""),"",$U414-$T414)</f>
      </c>
      <c r="W414" t="str">
        <f>IF(TRIM(INDEX(connections!$A:$A,ROW()))="","",TRIM(INDEX(connections!$A:$A,ROW())))</f>
      </c>
      <c r="X414" t="str">
        <f>IF($W414="","",TRIM(INDEX(connections!$B:$B,ROW())))</f>
      </c>
      <c r="Y414">
        <f>IF($W414="","",IFERROR(MATCH($W414,$A$2:$A$2000,0),""))</f>
      </c>
      <c r="Z414">
        <f>IF($X414="","",IFERROR(MATCH($X414,$A$2:$A$2000,0),""))</f>
      </c>
      <c r="AA414" t="str">
        <f>IF($Y414="","",INDEX($P$2:$P$2000,$Y414))</f>
      </c>
      <c r="AB414" t="str">
        <f>IF($Z414="","",INDEX($P$2:$P$2000,$Z414))</f>
      </c>
      <c r="AC414">
        <f>IF(AND($AA414="Yes",$AB414="Yes"),1,"")</f>
      </c>
      <c r="AD414">
        <f>IF(OR($Y414="",$Z414=""),"",IF(INDEX($C$2:$C$2000,$Y414)=INDEX($C$2:$C$2000,$Z414),0,1))</f>
      </c>
      <c r="AE414">
        <f>IF($AC414&lt;&gt;1,"",IF(AND(INDEX($AG$2:$AG$2000,$Y414)=1,INDEX($AG$2:$AG$2000,$Z414)=1),1,""))</f>
      </c>
      <c r="AG414">
        <f>IF($A414="","",COUNTIFS($W$2:$W$2500,$A414,$AB$2:$AB$2500,"Yes")+COUNTIFS($X$2:$X$2500,$A414,$AA$2:$AA$2500,"Yes"))</f>
      </c>
      <c r="AH414" t="str">
        <f>IF(OR($P414&lt;&gt;"Yes",N($AG414)=0),"",IF(AND($AG414=1,COUNTIFS($W$2:$W$2500,$A414,$AE$2:$AE$2500,1)+COUNTIFS($X$2:$X$2500,$A414,$AE$2:$AE$2500,1)&gt;0),"","Yes"))</f>
      </c>
      <c r="AI414">
        <f>IF($AH414="Yes",$AG414,"")</f>
      </c>
      <c r="AJ414">
        <f>IF($AI414="","",$AI414+ROW()/1000000)</f>
      </c>
      <c r="AK414">
        <f>IF(OR($A414="",$P414="Yes",N($AG414)=0),"",$AG414+ROW()/1000000)</f>
      </c>
      <c r="AL414" t="str">
        <f>IF($A414="","",INDEX(games!$J:$J,ROW())&amp;"")</f>
      </c>
      <c r="AM414">
        <f>IF($A414="","",SUMPRODUCT($AO414:$BD414,'Map Analysis'!$AP$2^{0,1,2,3,4,5,6,7,8,9,10,11,12,13,14,15}))</f>
      </c>
      <c r="AN414">
        <f>IF($A414="","",$AM414+ROW()/10000000)</f>
      </c>
      <c r="AO414">
        <f>IF($A414="","",COUNTIF($W$2:$W$2500,$A414))</f>
      </c>
      <c r="AP414">
        <f>IF($A414="","",SUMIFS($BF$2:$BF$2500,$W$2:$W$2500,$A414))</f>
      </c>
      <c r="AQ414">
        <f>IF($A414="","",SUMIFS($BG$2:$BG$2500,$W$2:$W$2500,$A414))</f>
      </c>
      <c r="AR414">
        <f>IF($A414="","",SUMIFS($BH$2:$BH$2500,$W$2:$W$2500,$A414))</f>
      </c>
      <c r="AS414">
        <f>IF($A414="","",SUMIFS($BI$2:$BI$2500,$W$2:$W$2500,$A414))</f>
      </c>
      <c r="AT414">
        <f>IF($A414="","",SUMIFS($BJ$2:$BJ$2500,$W$2:$W$2500,$A414))</f>
      </c>
      <c r="AU414">
        <f>IF($A414="","",SUMIFS($BK$2:$BK$2500,$W$2:$W$2500,$A414))</f>
      </c>
      <c r="AV414">
        <f>IF($A414="","",SUMIFS($BL$2:$BL$2500,$W$2:$W$2500,$A414))</f>
      </c>
      <c r="AW414">
        <f>IF($A414="","",SUMIFS($BM$2:$BM$2500,$W$2:$W$2500,$A414))</f>
      </c>
      <c r="AX414">
        <f>IF($A414="","",SUMIFS($BN$2:$BN$2500,$W$2:$W$2500,$A414))</f>
      </c>
      <c r="AY414">
        <f>IF($A414="","",SUMIFS($BO$2:$BO$2500,$W$2:$W$2500,$A414))</f>
      </c>
      <c r="AZ414">
        <f>IF($A414="","",SUMIFS($BP$2:$BP$2500,$W$2:$W$2500,$A414))</f>
      </c>
      <c r="BA414">
        <f>IF($A414="","",SUMIFS($BQ$2:$BQ$2500,$W$2:$W$2500,$A414))</f>
      </c>
      <c r="BB414">
        <f>IF($A414="","",SUMIFS($BR$2:$BR$2500,$W$2:$W$2500,$A414))</f>
      </c>
      <c r="BC414">
        <f>IF($A414="","",SUMIFS($BS$2:$BS$2500,$W$2:$W$2500,$A414))</f>
      </c>
      <c r="BD414">
        <f>IF($A414="","",SUMIFS($BT$2:$BT$2500,$W$2:$W$2500,$A414))</f>
      </c>
      <c r="BF414">
        <f>IF($Z414="","",INDEX($AO$2:$AO$2000,$Z414))</f>
      </c>
      <c r="BG414">
        <f>IF($Z414="","",INDEX($AP$2:$AP$2000,$Z414))</f>
      </c>
      <c r="BH414">
        <f>IF($Z414="","",INDEX($AQ$2:$AQ$2000,$Z414))</f>
      </c>
      <c r="BI414">
        <f>IF($Z414="","",INDEX($AR$2:$AR$2000,$Z414))</f>
      </c>
      <c r="BJ414">
        <f>IF($Z414="","",INDEX($AS$2:$AS$2000,$Z414))</f>
      </c>
      <c r="BK414">
        <f>IF($Z414="","",INDEX($AT$2:$AT$2000,$Z414))</f>
      </c>
      <c r="BL414">
        <f>IF($Z414="","",INDEX($AU$2:$AU$2000,$Z414))</f>
      </c>
      <c r="BM414">
        <f>IF($Z414="","",INDEX($AV$2:$AV$2000,$Z414))</f>
      </c>
      <c r="BN414">
        <f>IF($Z414="","",INDEX($AW$2:$AW$2000,$Z414))</f>
      </c>
      <c r="BO414">
        <f>IF($Z414="","",INDEX($AX$2:$AX$2000,$Z414))</f>
      </c>
      <c r="BP414">
        <f>IF($Z414="","",INDEX($AY$2:$AY$2000,$Z414))</f>
      </c>
      <c r="BQ414">
        <f>IF($Z414="","",INDEX($AZ$2:$AZ$2000,$Z414))</f>
      </c>
      <c r="BR414">
        <f>IF($Z414="","",INDEX($BA$2:$BA$2000,$Z414))</f>
      </c>
      <c r="BS414">
        <f>IF($Z414="","",INDEX($BB$2:$BB$2000,$Z414))</f>
      </c>
      <c r="BT414">
        <f>IF($Z414="","",INDEX($BC$2:$BC$2000,$Z414))</f>
      </c>
      <c r="BV414">
        <f>IF(OR($A414="",$P414&lt;&gt;"Yes",$AH414="Yes"),"",1+N($AG414))</f>
      </c>
      <c r="BW414">
        <f>IF($A414="","",COUNTIFS($W$2:$W$2500,$A414,$BZ$2:$BZ$2500,"Yes")+COUNTIFS($X$2:$X$2500,$A414,$BY$2:$BY$2500,"Yes"))</f>
      </c>
      <c r="BX414">
        <f>IF(OR($A414="",$P414="Yes"),"",IF(N($BW414)=0,0,1+SUMIFS($CB$2:$CB$2500,$W$2:$W$2500,$A414)+SUMIFS($CA$2:$CA$2500,$X$2:$X$2500,$A414)))</f>
      </c>
      <c r="BY414" t="str">
        <f>IF($Y414="","",INDEX($AH$2:$AH$2000,$Y414)&amp;"")</f>
      </c>
      <c r="BZ414" t="str">
        <f>IF($Z414="","",INDEX($AH$2:$AH$2000,$Z414)&amp;"")</f>
      </c>
      <c r="CA414">
        <f>IF($Y414="","",INDEX($BV$2:$BV$2000,$Y414))</f>
      </c>
      <c r="CB414">
        <f>IF($Z414="","",INDEX($BV$2:$BV$2000,$Z414))</f>
      </c>
    </row>
    <row r="415">
      <c r="A415" t="str">
        <f>IF(TRIM(INDEX(games!$A:$A,ROW()))="","",TRIM(INDEX(games!$A:$A,ROW())))</f>
      </c>
      <c r="B415">
        <f>IF(OR($A415="",INDEX(games!$B:$B,ROW())=""),"",INDEX(games!$B:$B,ROW()))</f>
      </c>
      <c r="C415" t="str">
        <f>IF(OR($A415="",INDEX(games!$C:$C,ROW())=""),"",INDEX(games!$C:$C,ROW()))</f>
      </c>
      <c r="D415">
        <f>IF($A415="","",COUNTIF($W$2:$W$2500,$A415)+COUNTIF($X$2:$X$2500,$A415))</f>
      </c>
      <c r="E415">
        <f>IF($A415="","",IFERROR(MATCH($C415,$R$2:$R$5,0),0))</f>
      </c>
      <c r="F415">
        <f>IF($A415="","",MOD(ROW(),34))</f>
      </c>
      <c r="G415">
        <f>IF($A415="",NA(),IF($C415="Action",$B415,NA()))</f>
      </c>
      <c r="H415">
        <f>IF($A415="",NA(),IF($C415="Action",1+$F415*0.023,NA()))</f>
      </c>
      <c r="I415">
        <f>IF($A415="",NA(),IF($C415="Strategy",$B415,NA()))</f>
      </c>
      <c r="J415">
        <f>IF($A415="",NA(),IF($C415="Strategy",2+$F415*0.023,NA()))</f>
      </c>
      <c r="K415">
        <f>IF($A415="",NA(),IF($C415="Deckbuilder",$B415,NA()))</f>
      </c>
      <c r="L415">
        <f>IF($A415="",NA(),IF($C415="Deckbuilder",3+$F415*0.023,NA()))</f>
      </c>
      <c r="M415">
        <f>IF($A415="",NA(),IF($C415="Traditional",$B415,NA()))</f>
      </c>
      <c r="N415">
        <f>IF($A415="",NA(),IF($C415="Traditional",4+$F415*0.023,NA()))</f>
      </c>
      <c r="O415">
        <f>IF($A415="","",$D415+ROW()/1000000)</f>
      </c>
      <c r="P415" t="str">
        <f>IF(OR($A415="",INDEX(games!$H:$H,ROW())=""),"",INDEX(games!$H:$H,ROW()))</f>
      </c>
      <c r="Q415">
        <f>IF(OR($A415="",$P415&lt;&gt;"Yes"),"",$D415+ROW()/1000000)</f>
      </c>
      <c r="T415">
        <f>IF($Y415="","",INDEX($B$2:$B$2000,$Y415))</f>
      </c>
      <c r="U415">
        <f>IF($Z415="","",INDEX($B$2:$B$2000,$Z415))</f>
      </c>
      <c r="V415">
        <f>IF(OR($T415="",$U415=""),"",$U415-$T415)</f>
      </c>
      <c r="W415" t="str">
        <f>IF(TRIM(INDEX(connections!$A:$A,ROW()))="","",TRIM(INDEX(connections!$A:$A,ROW())))</f>
      </c>
      <c r="X415" t="str">
        <f>IF($W415="","",TRIM(INDEX(connections!$B:$B,ROW())))</f>
      </c>
      <c r="Y415">
        <f>IF($W415="","",IFERROR(MATCH($W415,$A$2:$A$2000,0),""))</f>
      </c>
      <c r="Z415">
        <f>IF($X415="","",IFERROR(MATCH($X415,$A$2:$A$2000,0),""))</f>
      </c>
      <c r="AA415" t="str">
        <f>IF($Y415="","",INDEX($P$2:$P$2000,$Y415))</f>
      </c>
      <c r="AB415" t="str">
        <f>IF($Z415="","",INDEX($P$2:$P$2000,$Z415))</f>
      </c>
      <c r="AC415">
        <f>IF(AND($AA415="Yes",$AB415="Yes"),1,"")</f>
      </c>
      <c r="AD415">
        <f>IF(OR($Y415="",$Z415=""),"",IF(INDEX($C$2:$C$2000,$Y415)=INDEX($C$2:$C$2000,$Z415),0,1))</f>
      </c>
      <c r="AE415">
        <f>IF($AC415&lt;&gt;1,"",IF(AND(INDEX($AG$2:$AG$2000,$Y415)=1,INDEX($AG$2:$AG$2000,$Z415)=1),1,""))</f>
      </c>
      <c r="AG415">
        <f>IF($A415="","",COUNTIFS($W$2:$W$2500,$A415,$AB$2:$AB$2500,"Yes")+COUNTIFS($X$2:$X$2500,$A415,$AA$2:$AA$2500,"Yes"))</f>
      </c>
      <c r="AH415" t="str">
        <f>IF(OR($P415&lt;&gt;"Yes",N($AG415)=0),"",IF(AND($AG415=1,COUNTIFS($W$2:$W$2500,$A415,$AE$2:$AE$2500,1)+COUNTIFS($X$2:$X$2500,$A415,$AE$2:$AE$2500,1)&gt;0),"","Yes"))</f>
      </c>
      <c r="AI415">
        <f>IF($AH415="Yes",$AG415,"")</f>
      </c>
      <c r="AJ415">
        <f>IF($AI415="","",$AI415+ROW()/1000000)</f>
      </c>
      <c r="AK415">
        <f>IF(OR($A415="",$P415="Yes",N($AG415)=0),"",$AG415+ROW()/1000000)</f>
      </c>
      <c r="AL415" t="str">
        <f>IF($A415="","",INDEX(games!$J:$J,ROW())&amp;"")</f>
      </c>
      <c r="AM415">
        <f>IF($A415="","",SUMPRODUCT($AO415:$BD415,'Map Analysis'!$AP$2^{0,1,2,3,4,5,6,7,8,9,10,11,12,13,14,15}))</f>
      </c>
      <c r="AN415">
        <f>IF($A415="","",$AM415+ROW()/10000000)</f>
      </c>
      <c r="AO415">
        <f>IF($A415="","",COUNTIF($W$2:$W$2500,$A415))</f>
      </c>
      <c r="AP415">
        <f>IF($A415="","",SUMIFS($BF$2:$BF$2500,$W$2:$W$2500,$A415))</f>
      </c>
      <c r="AQ415">
        <f>IF($A415="","",SUMIFS($BG$2:$BG$2500,$W$2:$W$2500,$A415))</f>
      </c>
      <c r="AR415">
        <f>IF($A415="","",SUMIFS($BH$2:$BH$2500,$W$2:$W$2500,$A415))</f>
      </c>
      <c r="AS415">
        <f>IF($A415="","",SUMIFS($BI$2:$BI$2500,$W$2:$W$2500,$A415))</f>
      </c>
      <c r="AT415">
        <f>IF($A415="","",SUMIFS($BJ$2:$BJ$2500,$W$2:$W$2500,$A415))</f>
      </c>
      <c r="AU415">
        <f>IF($A415="","",SUMIFS($BK$2:$BK$2500,$W$2:$W$2500,$A415))</f>
      </c>
      <c r="AV415">
        <f>IF($A415="","",SUMIFS($BL$2:$BL$2500,$W$2:$W$2500,$A415))</f>
      </c>
      <c r="AW415">
        <f>IF($A415="","",SUMIFS($BM$2:$BM$2500,$W$2:$W$2500,$A415))</f>
      </c>
      <c r="AX415">
        <f>IF($A415="","",SUMIFS($BN$2:$BN$2500,$W$2:$W$2500,$A415))</f>
      </c>
      <c r="AY415">
        <f>IF($A415="","",SUMIFS($BO$2:$BO$2500,$W$2:$W$2500,$A415))</f>
      </c>
      <c r="AZ415">
        <f>IF($A415="","",SUMIFS($BP$2:$BP$2500,$W$2:$W$2500,$A415))</f>
      </c>
      <c r="BA415">
        <f>IF($A415="","",SUMIFS($BQ$2:$BQ$2500,$W$2:$W$2500,$A415))</f>
      </c>
      <c r="BB415">
        <f>IF($A415="","",SUMIFS($BR$2:$BR$2500,$W$2:$W$2500,$A415))</f>
      </c>
      <c r="BC415">
        <f>IF($A415="","",SUMIFS($BS$2:$BS$2500,$W$2:$W$2500,$A415))</f>
      </c>
      <c r="BD415">
        <f>IF($A415="","",SUMIFS($BT$2:$BT$2500,$W$2:$W$2500,$A415))</f>
      </c>
      <c r="BF415">
        <f>IF($Z415="","",INDEX($AO$2:$AO$2000,$Z415))</f>
      </c>
      <c r="BG415">
        <f>IF($Z415="","",INDEX($AP$2:$AP$2000,$Z415))</f>
      </c>
      <c r="BH415">
        <f>IF($Z415="","",INDEX($AQ$2:$AQ$2000,$Z415))</f>
      </c>
      <c r="BI415">
        <f>IF($Z415="","",INDEX($AR$2:$AR$2000,$Z415))</f>
      </c>
      <c r="BJ415">
        <f>IF($Z415="","",INDEX($AS$2:$AS$2000,$Z415))</f>
      </c>
      <c r="BK415">
        <f>IF($Z415="","",INDEX($AT$2:$AT$2000,$Z415))</f>
      </c>
      <c r="BL415">
        <f>IF($Z415="","",INDEX($AU$2:$AU$2000,$Z415))</f>
      </c>
      <c r="BM415">
        <f>IF($Z415="","",INDEX($AV$2:$AV$2000,$Z415))</f>
      </c>
      <c r="BN415">
        <f>IF($Z415="","",INDEX($AW$2:$AW$2000,$Z415))</f>
      </c>
      <c r="BO415">
        <f>IF($Z415="","",INDEX($AX$2:$AX$2000,$Z415))</f>
      </c>
      <c r="BP415">
        <f>IF($Z415="","",INDEX($AY$2:$AY$2000,$Z415))</f>
      </c>
      <c r="BQ415">
        <f>IF($Z415="","",INDEX($AZ$2:$AZ$2000,$Z415))</f>
      </c>
      <c r="BR415">
        <f>IF($Z415="","",INDEX($BA$2:$BA$2000,$Z415))</f>
      </c>
      <c r="BS415">
        <f>IF($Z415="","",INDEX($BB$2:$BB$2000,$Z415))</f>
      </c>
      <c r="BT415">
        <f>IF($Z415="","",INDEX($BC$2:$BC$2000,$Z415))</f>
      </c>
      <c r="BV415">
        <f>IF(OR($A415="",$P415&lt;&gt;"Yes",$AH415="Yes"),"",1+N($AG415))</f>
      </c>
      <c r="BW415">
        <f>IF($A415="","",COUNTIFS($W$2:$W$2500,$A415,$BZ$2:$BZ$2500,"Yes")+COUNTIFS($X$2:$X$2500,$A415,$BY$2:$BY$2500,"Yes"))</f>
      </c>
      <c r="BX415">
        <f>IF(OR($A415="",$P415="Yes"),"",IF(N($BW415)=0,0,1+SUMIFS($CB$2:$CB$2500,$W$2:$W$2500,$A415)+SUMIFS($CA$2:$CA$2500,$X$2:$X$2500,$A415)))</f>
      </c>
      <c r="BY415" t="str">
        <f>IF($Y415="","",INDEX($AH$2:$AH$2000,$Y415)&amp;"")</f>
      </c>
      <c r="BZ415" t="str">
        <f>IF($Z415="","",INDEX($AH$2:$AH$2000,$Z415)&amp;"")</f>
      </c>
      <c r="CA415">
        <f>IF($Y415="","",INDEX($BV$2:$BV$2000,$Y415))</f>
      </c>
      <c r="CB415">
        <f>IF($Z415="","",INDEX($BV$2:$BV$2000,$Z415))</f>
      </c>
    </row>
    <row r="416">
      <c r="A416" t="str">
        <f>IF(TRIM(INDEX(games!$A:$A,ROW()))="","",TRIM(INDEX(games!$A:$A,ROW())))</f>
      </c>
      <c r="B416">
        <f>IF(OR($A416="",INDEX(games!$B:$B,ROW())=""),"",INDEX(games!$B:$B,ROW()))</f>
      </c>
      <c r="C416" t="str">
        <f>IF(OR($A416="",INDEX(games!$C:$C,ROW())=""),"",INDEX(games!$C:$C,ROW()))</f>
      </c>
      <c r="D416">
        <f>IF($A416="","",COUNTIF($W$2:$W$2500,$A416)+COUNTIF($X$2:$X$2500,$A416))</f>
      </c>
      <c r="E416">
        <f>IF($A416="","",IFERROR(MATCH($C416,$R$2:$R$5,0),0))</f>
      </c>
      <c r="F416">
        <f>IF($A416="","",MOD(ROW(),34))</f>
      </c>
      <c r="G416">
        <f>IF($A416="",NA(),IF($C416="Action",$B416,NA()))</f>
      </c>
      <c r="H416">
        <f>IF($A416="",NA(),IF($C416="Action",1+$F416*0.023,NA()))</f>
      </c>
      <c r="I416">
        <f>IF($A416="",NA(),IF($C416="Strategy",$B416,NA()))</f>
      </c>
      <c r="J416">
        <f>IF($A416="",NA(),IF($C416="Strategy",2+$F416*0.023,NA()))</f>
      </c>
      <c r="K416">
        <f>IF($A416="",NA(),IF($C416="Deckbuilder",$B416,NA()))</f>
      </c>
      <c r="L416">
        <f>IF($A416="",NA(),IF($C416="Deckbuilder",3+$F416*0.023,NA()))</f>
      </c>
      <c r="M416">
        <f>IF($A416="",NA(),IF($C416="Traditional",$B416,NA()))</f>
      </c>
      <c r="N416">
        <f>IF($A416="",NA(),IF($C416="Traditional",4+$F416*0.023,NA()))</f>
      </c>
      <c r="O416">
        <f>IF($A416="","",$D416+ROW()/1000000)</f>
      </c>
      <c r="P416" t="str">
        <f>IF(OR($A416="",INDEX(games!$H:$H,ROW())=""),"",INDEX(games!$H:$H,ROW()))</f>
      </c>
      <c r="Q416">
        <f>IF(OR($A416="",$P416&lt;&gt;"Yes"),"",$D416+ROW()/1000000)</f>
      </c>
      <c r="T416">
        <f>IF($Y416="","",INDEX($B$2:$B$2000,$Y416))</f>
      </c>
      <c r="U416">
        <f>IF($Z416="","",INDEX($B$2:$B$2000,$Z416))</f>
      </c>
      <c r="V416">
        <f>IF(OR($T416="",$U416=""),"",$U416-$T416)</f>
      </c>
      <c r="W416" t="str">
        <f>IF(TRIM(INDEX(connections!$A:$A,ROW()))="","",TRIM(INDEX(connections!$A:$A,ROW())))</f>
      </c>
      <c r="X416" t="str">
        <f>IF($W416="","",TRIM(INDEX(connections!$B:$B,ROW())))</f>
      </c>
      <c r="Y416">
        <f>IF($W416="","",IFERROR(MATCH($W416,$A$2:$A$2000,0),""))</f>
      </c>
      <c r="Z416">
        <f>IF($X416="","",IFERROR(MATCH($X416,$A$2:$A$2000,0),""))</f>
      </c>
      <c r="AA416" t="str">
        <f>IF($Y416="","",INDEX($P$2:$P$2000,$Y416))</f>
      </c>
      <c r="AB416" t="str">
        <f>IF($Z416="","",INDEX($P$2:$P$2000,$Z416))</f>
      </c>
      <c r="AC416">
        <f>IF(AND($AA416="Yes",$AB416="Yes"),1,"")</f>
      </c>
      <c r="AD416">
        <f>IF(OR($Y416="",$Z416=""),"",IF(INDEX($C$2:$C$2000,$Y416)=INDEX($C$2:$C$2000,$Z416),0,1))</f>
      </c>
      <c r="AE416">
        <f>IF($AC416&lt;&gt;1,"",IF(AND(INDEX($AG$2:$AG$2000,$Y416)=1,INDEX($AG$2:$AG$2000,$Z416)=1),1,""))</f>
      </c>
      <c r="AG416">
        <f>IF($A416="","",COUNTIFS($W$2:$W$2500,$A416,$AB$2:$AB$2500,"Yes")+COUNTIFS($X$2:$X$2500,$A416,$AA$2:$AA$2500,"Yes"))</f>
      </c>
      <c r="AH416" t="str">
        <f>IF(OR($P416&lt;&gt;"Yes",N($AG416)=0),"",IF(AND($AG416=1,COUNTIFS($W$2:$W$2500,$A416,$AE$2:$AE$2500,1)+COUNTIFS($X$2:$X$2500,$A416,$AE$2:$AE$2500,1)&gt;0),"","Yes"))</f>
      </c>
      <c r="AI416">
        <f>IF($AH416="Yes",$AG416,"")</f>
      </c>
      <c r="AJ416">
        <f>IF($AI416="","",$AI416+ROW()/1000000)</f>
      </c>
      <c r="AK416">
        <f>IF(OR($A416="",$P416="Yes",N($AG416)=0),"",$AG416+ROW()/1000000)</f>
      </c>
      <c r="AL416" t="str">
        <f>IF($A416="","",INDEX(games!$J:$J,ROW())&amp;"")</f>
      </c>
      <c r="AM416">
        <f>IF($A416="","",SUMPRODUCT($AO416:$BD416,'Map Analysis'!$AP$2^{0,1,2,3,4,5,6,7,8,9,10,11,12,13,14,15}))</f>
      </c>
      <c r="AN416">
        <f>IF($A416="","",$AM416+ROW()/10000000)</f>
      </c>
      <c r="AO416">
        <f>IF($A416="","",COUNTIF($W$2:$W$2500,$A416))</f>
      </c>
      <c r="AP416">
        <f>IF($A416="","",SUMIFS($BF$2:$BF$2500,$W$2:$W$2500,$A416))</f>
      </c>
      <c r="AQ416">
        <f>IF($A416="","",SUMIFS($BG$2:$BG$2500,$W$2:$W$2500,$A416))</f>
      </c>
      <c r="AR416">
        <f>IF($A416="","",SUMIFS($BH$2:$BH$2500,$W$2:$W$2500,$A416))</f>
      </c>
      <c r="AS416">
        <f>IF($A416="","",SUMIFS($BI$2:$BI$2500,$W$2:$W$2500,$A416))</f>
      </c>
      <c r="AT416">
        <f>IF($A416="","",SUMIFS($BJ$2:$BJ$2500,$W$2:$W$2500,$A416))</f>
      </c>
      <c r="AU416">
        <f>IF($A416="","",SUMIFS($BK$2:$BK$2500,$W$2:$W$2500,$A416))</f>
      </c>
      <c r="AV416">
        <f>IF($A416="","",SUMIFS($BL$2:$BL$2500,$W$2:$W$2500,$A416))</f>
      </c>
      <c r="AW416">
        <f>IF($A416="","",SUMIFS($BM$2:$BM$2500,$W$2:$W$2500,$A416))</f>
      </c>
      <c r="AX416">
        <f>IF($A416="","",SUMIFS($BN$2:$BN$2500,$W$2:$W$2500,$A416))</f>
      </c>
      <c r="AY416">
        <f>IF($A416="","",SUMIFS($BO$2:$BO$2500,$W$2:$W$2500,$A416))</f>
      </c>
      <c r="AZ416">
        <f>IF($A416="","",SUMIFS($BP$2:$BP$2500,$W$2:$W$2500,$A416))</f>
      </c>
      <c r="BA416">
        <f>IF($A416="","",SUMIFS($BQ$2:$BQ$2500,$W$2:$W$2500,$A416))</f>
      </c>
      <c r="BB416">
        <f>IF($A416="","",SUMIFS($BR$2:$BR$2500,$W$2:$W$2500,$A416))</f>
      </c>
      <c r="BC416">
        <f>IF($A416="","",SUMIFS($BS$2:$BS$2500,$W$2:$W$2500,$A416))</f>
      </c>
      <c r="BD416">
        <f>IF($A416="","",SUMIFS($BT$2:$BT$2500,$W$2:$W$2500,$A416))</f>
      </c>
      <c r="BF416">
        <f>IF($Z416="","",INDEX($AO$2:$AO$2000,$Z416))</f>
      </c>
      <c r="BG416">
        <f>IF($Z416="","",INDEX($AP$2:$AP$2000,$Z416))</f>
      </c>
      <c r="BH416">
        <f>IF($Z416="","",INDEX($AQ$2:$AQ$2000,$Z416))</f>
      </c>
      <c r="BI416">
        <f>IF($Z416="","",INDEX($AR$2:$AR$2000,$Z416))</f>
      </c>
      <c r="BJ416">
        <f>IF($Z416="","",INDEX($AS$2:$AS$2000,$Z416))</f>
      </c>
      <c r="BK416">
        <f>IF($Z416="","",INDEX($AT$2:$AT$2000,$Z416))</f>
      </c>
      <c r="BL416">
        <f>IF($Z416="","",INDEX($AU$2:$AU$2000,$Z416))</f>
      </c>
      <c r="BM416">
        <f>IF($Z416="","",INDEX($AV$2:$AV$2000,$Z416))</f>
      </c>
      <c r="BN416">
        <f>IF($Z416="","",INDEX($AW$2:$AW$2000,$Z416))</f>
      </c>
      <c r="BO416">
        <f>IF($Z416="","",INDEX($AX$2:$AX$2000,$Z416))</f>
      </c>
      <c r="BP416">
        <f>IF($Z416="","",INDEX($AY$2:$AY$2000,$Z416))</f>
      </c>
      <c r="BQ416">
        <f>IF($Z416="","",INDEX($AZ$2:$AZ$2000,$Z416))</f>
      </c>
      <c r="BR416">
        <f>IF($Z416="","",INDEX($BA$2:$BA$2000,$Z416))</f>
      </c>
      <c r="BS416">
        <f>IF($Z416="","",INDEX($BB$2:$BB$2000,$Z416))</f>
      </c>
      <c r="BT416">
        <f>IF($Z416="","",INDEX($BC$2:$BC$2000,$Z416))</f>
      </c>
      <c r="BV416">
        <f>IF(OR($A416="",$P416&lt;&gt;"Yes",$AH416="Yes"),"",1+N($AG416))</f>
      </c>
      <c r="BW416">
        <f>IF($A416="","",COUNTIFS($W$2:$W$2500,$A416,$BZ$2:$BZ$2500,"Yes")+COUNTIFS($X$2:$X$2500,$A416,$BY$2:$BY$2500,"Yes"))</f>
      </c>
      <c r="BX416">
        <f>IF(OR($A416="",$P416="Yes"),"",IF(N($BW416)=0,0,1+SUMIFS($CB$2:$CB$2500,$W$2:$W$2500,$A416)+SUMIFS($CA$2:$CA$2500,$X$2:$X$2500,$A416)))</f>
      </c>
      <c r="BY416" t="str">
        <f>IF($Y416="","",INDEX($AH$2:$AH$2000,$Y416)&amp;"")</f>
      </c>
      <c r="BZ416" t="str">
        <f>IF($Z416="","",INDEX($AH$2:$AH$2000,$Z416)&amp;"")</f>
      </c>
      <c r="CA416">
        <f>IF($Y416="","",INDEX($BV$2:$BV$2000,$Y416))</f>
      </c>
      <c r="CB416">
        <f>IF($Z416="","",INDEX($BV$2:$BV$2000,$Z416))</f>
      </c>
    </row>
    <row r="417">
      <c r="A417" t="str">
        <f>IF(TRIM(INDEX(games!$A:$A,ROW()))="","",TRIM(INDEX(games!$A:$A,ROW())))</f>
      </c>
      <c r="B417">
        <f>IF(OR($A417="",INDEX(games!$B:$B,ROW())=""),"",INDEX(games!$B:$B,ROW()))</f>
      </c>
      <c r="C417" t="str">
        <f>IF(OR($A417="",INDEX(games!$C:$C,ROW())=""),"",INDEX(games!$C:$C,ROW()))</f>
      </c>
      <c r="D417">
        <f>IF($A417="","",COUNTIF($W$2:$W$2500,$A417)+COUNTIF($X$2:$X$2500,$A417))</f>
      </c>
      <c r="E417">
        <f>IF($A417="","",IFERROR(MATCH($C417,$R$2:$R$5,0),0))</f>
      </c>
      <c r="F417">
        <f>IF($A417="","",MOD(ROW(),34))</f>
      </c>
      <c r="G417">
        <f>IF($A417="",NA(),IF($C417="Action",$B417,NA()))</f>
      </c>
      <c r="H417">
        <f>IF($A417="",NA(),IF($C417="Action",1+$F417*0.023,NA()))</f>
      </c>
      <c r="I417">
        <f>IF($A417="",NA(),IF($C417="Strategy",$B417,NA()))</f>
      </c>
      <c r="J417">
        <f>IF($A417="",NA(),IF($C417="Strategy",2+$F417*0.023,NA()))</f>
      </c>
      <c r="K417">
        <f>IF($A417="",NA(),IF($C417="Deckbuilder",$B417,NA()))</f>
      </c>
      <c r="L417">
        <f>IF($A417="",NA(),IF($C417="Deckbuilder",3+$F417*0.023,NA()))</f>
      </c>
      <c r="M417">
        <f>IF($A417="",NA(),IF($C417="Traditional",$B417,NA()))</f>
      </c>
      <c r="N417">
        <f>IF($A417="",NA(),IF($C417="Traditional",4+$F417*0.023,NA()))</f>
      </c>
      <c r="O417">
        <f>IF($A417="","",$D417+ROW()/1000000)</f>
      </c>
      <c r="P417" t="str">
        <f>IF(OR($A417="",INDEX(games!$H:$H,ROW())=""),"",INDEX(games!$H:$H,ROW()))</f>
      </c>
      <c r="Q417">
        <f>IF(OR($A417="",$P417&lt;&gt;"Yes"),"",$D417+ROW()/1000000)</f>
      </c>
      <c r="T417">
        <f>IF($Y417="","",INDEX($B$2:$B$2000,$Y417))</f>
      </c>
      <c r="U417">
        <f>IF($Z417="","",INDEX($B$2:$B$2000,$Z417))</f>
      </c>
      <c r="V417">
        <f>IF(OR($T417="",$U417=""),"",$U417-$T417)</f>
      </c>
      <c r="W417" t="str">
        <f>IF(TRIM(INDEX(connections!$A:$A,ROW()))="","",TRIM(INDEX(connections!$A:$A,ROW())))</f>
      </c>
      <c r="X417" t="str">
        <f>IF($W417="","",TRIM(INDEX(connections!$B:$B,ROW())))</f>
      </c>
      <c r="Y417">
        <f>IF($W417="","",IFERROR(MATCH($W417,$A$2:$A$2000,0),""))</f>
      </c>
      <c r="Z417">
        <f>IF($X417="","",IFERROR(MATCH($X417,$A$2:$A$2000,0),""))</f>
      </c>
      <c r="AA417" t="str">
        <f>IF($Y417="","",INDEX($P$2:$P$2000,$Y417))</f>
      </c>
      <c r="AB417" t="str">
        <f>IF($Z417="","",INDEX($P$2:$P$2000,$Z417))</f>
      </c>
      <c r="AC417">
        <f>IF(AND($AA417="Yes",$AB417="Yes"),1,"")</f>
      </c>
      <c r="AD417">
        <f>IF(OR($Y417="",$Z417=""),"",IF(INDEX($C$2:$C$2000,$Y417)=INDEX($C$2:$C$2000,$Z417),0,1))</f>
      </c>
      <c r="AE417">
        <f>IF($AC417&lt;&gt;1,"",IF(AND(INDEX($AG$2:$AG$2000,$Y417)=1,INDEX($AG$2:$AG$2000,$Z417)=1),1,""))</f>
      </c>
      <c r="AG417">
        <f>IF($A417="","",COUNTIFS($W$2:$W$2500,$A417,$AB$2:$AB$2500,"Yes")+COUNTIFS($X$2:$X$2500,$A417,$AA$2:$AA$2500,"Yes"))</f>
      </c>
      <c r="AH417" t="str">
        <f>IF(OR($P417&lt;&gt;"Yes",N($AG417)=0),"",IF(AND($AG417=1,COUNTIFS($W$2:$W$2500,$A417,$AE$2:$AE$2500,1)+COUNTIFS($X$2:$X$2500,$A417,$AE$2:$AE$2500,1)&gt;0),"","Yes"))</f>
      </c>
      <c r="AI417">
        <f>IF($AH417="Yes",$AG417,"")</f>
      </c>
      <c r="AJ417">
        <f>IF($AI417="","",$AI417+ROW()/1000000)</f>
      </c>
      <c r="AK417">
        <f>IF(OR($A417="",$P417="Yes",N($AG417)=0),"",$AG417+ROW()/1000000)</f>
      </c>
      <c r="AL417" t="str">
        <f>IF($A417="","",INDEX(games!$J:$J,ROW())&amp;"")</f>
      </c>
      <c r="AM417">
        <f>IF($A417="","",SUMPRODUCT($AO417:$BD417,'Map Analysis'!$AP$2^{0,1,2,3,4,5,6,7,8,9,10,11,12,13,14,15}))</f>
      </c>
      <c r="AN417">
        <f>IF($A417="","",$AM417+ROW()/10000000)</f>
      </c>
      <c r="AO417">
        <f>IF($A417="","",COUNTIF($W$2:$W$2500,$A417))</f>
      </c>
      <c r="AP417">
        <f>IF($A417="","",SUMIFS($BF$2:$BF$2500,$W$2:$W$2500,$A417))</f>
      </c>
      <c r="AQ417">
        <f>IF($A417="","",SUMIFS($BG$2:$BG$2500,$W$2:$W$2500,$A417))</f>
      </c>
      <c r="AR417">
        <f>IF($A417="","",SUMIFS($BH$2:$BH$2500,$W$2:$W$2500,$A417))</f>
      </c>
      <c r="AS417">
        <f>IF($A417="","",SUMIFS($BI$2:$BI$2500,$W$2:$W$2500,$A417))</f>
      </c>
      <c r="AT417">
        <f>IF($A417="","",SUMIFS($BJ$2:$BJ$2500,$W$2:$W$2500,$A417))</f>
      </c>
      <c r="AU417">
        <f>IF($A417="","",SUMIFS($BK$2:$BK$2500,$W$2:$W$2500,$A417))</f>
      </c>
      <c r="AV417">
        <f>IF($A417="","",SUMIFS($BL$2:$BL$2500,$W$2:$W$2500,$A417))</f>
      </c>
      <c r="AW417">
        <f>IF($A417="","",SUMIFS($BM$2:$BM$2500,$W$2:$W$2500,$A417))</f>
      </c>
      <c r="AX417">
        <f>IF($A417="","",SUMIFS($BN$2:$BN$2500,$W$2:$W$2500,$A417))</f>
      </c>
      <c r="AY417">
        <f>IF($A417="","",SUMIFS($BO$2:$BO$2500,$W$2:$W$2500,$A417))</f>
      </c>
      <c r="AZ417">
        <f>IF($A417="","",SUMIFS($BP$2:$BP$2500,$W$2:$W$2500,$A417))</f>
      </c>
      <c r="BA417">
        <f>IF($A417="","",SUMIFS($BQ$2:$BQ$2500,$W$2:$W$2500,$A417))</f>
      </c>
      <c r="BB417">
        <f>IF($A417="","",SUMIFS($BR$2:$BR$2500,$W$2:$W$2500,$A417))</f>
      </c>
      <c r="BC417">
        <f>IF($A417="","",SUMIFS($BS$2:$BS$2500,$W$2:$W$2500,$A417))</f>
      </c>
      <c r="BD417">
        <f>IF($A417="","",SUMIFS($BT$2:$BT$2500,$W$2:$W$2500,$A417))</f>
      </c>
      <c r="BF417">
        <f>IF($Z417="","",INDEX($AO$2:$AO$2000,$Z417))</f>
      </c>
      <c r="BG417">
        <f>IF($Z417="","",INDEX($AP$2:$AP$2000,$Z417))</f>
      </c>
      <c r="BH417">
        <f>IF($Z417="","",INDEX($AQ$2:$AQ$2000,$Z417))</f>
      </c>
      <c r="BI417">
        <f>IF($Z417="","",INDEX($AR$2:$AR$2000,$Z417))</f>
      </c>
      <c r="BJ417">
        <f>IF($Z417="","",INDEX($AS$2:$AS$2000,$Z417))</f>
      </c>
      <c r="BK417">
        <f>IF($Z417="","",INDEX($AT$2:$AT$2000,$Z417))</f>
      </c>
      <c r="BL417">
        <f>IF($Z417="","",INDEX($AU$2:$AU$2000,$Z417))</f>
      </c>
      <c r="BM417">
        <f>IF($Z417="","",INDEX($AV$2:$AV$2000,$Z417))</f>
      </c>
      <c r="BN417">
        <f>IF($Z417="","",INDEX($AW$2:$AW$2000,$Z417))</f>
      </c>
      <c r="BO417">
        <f>IF($Z417="","",INDEX($AX$2:$AX$2000,$Z417))</f>
      </c>
      <c r="BP417">
        <f>IF($Z417="","",INDEX($AY$2:$AY$2000,$Z417))</f>
      </c>
      <c r="BQ417">
        <f>IF($Z417="","",INDEX($AZ$2:$AZ$2000,$Z417))</f>
      </c>
      <c r="BR417">
        <f>IF($Z417="","",INDEX($BA$2:$BA$2000,$Z417))</f>
      </c>
      <c r="BS417">
        <f>IF($Z417="","",INDEX($BB$2:$BB$2000,$Z417))</f>
      </c>
      <c r="BT417">
        <f>IF($Z417="","",INDEX($BC$2:$BC$2000,$Z417))</f>
      </c>
      <c r="BV417">
        <f>IF(OR($A417="",$P417&lt;&gt;"Yes",$AH417="Yes"),"",1+N($AG417))</f>
      </c>
      <c r="BW417">
        <f>IF($A417="","",COUNTIFS($W$2:$W$2500,$A417,$BZ$2:$BZ$2500,"Yes")+COUNTIFS($X$2:$X$2500,$A417,$BY$2:$BY$2500,"Yes"))</f>
      </c>
      <c r="BX417">
        <f>IF(OR($A417="",$P417="Yes"),"",IF(N($BW417)=0,0,1+SUMIFS($CB$2:$CB$2500,$W$2:$W$2500,$A417)+SUMIFS($CA$2:$CA$2500,$X$2:$X$2500,$A417)))</f>
      </c>
      <c r="BY417" t="str">
        <f>IF($Y417="","",INDEX($AH$2:$AH$2000,$Y417)&amp;"")</f>
      </c>
      <c r="BZ417" t="str">
        <f>IF($Z417="","",INDEX($AH$2:$AH$2000,$Z417)&amp;"")</f>
      </c>
      <c r="CA417">
        <f>IF($Y417="","",INDEX($BV$2:$BV$2000,$Y417))</f>
      </c>
      <c r="CB417">
        <f>IF($Z417="","",INDEX($BV$2:$BV$2000,$Z417))</f>
      </c>
    </row>
    <row r="418">
      <c r="A418" t="str">
        <f>IF(TRIM(INDEX(games!$A:$A,ROW()))="","",TRIM(INDEX(games!$A:$A,ROW())))</f>
      </c>
      <c r="B418">
        <f>IF(OR($A418="",INDEX(games!$B:$B,ROW())=""),"",INDEX(games!$B:$B,ROW()))</f>
      </c>
      <c r="C418" t="str">
        <f>IF(OR($A418="",INDEX(games!$C:$C,ROW())=""),"",INDEX(games!$C:$C,ROW()))</f>
      </c>
      <c r="D418">
        <f>IF($A418="","",COUNTIF($W$2:$W$2500,$A418)+COUNTIF($X$2:$X$2500,$A418))</f>
      </c>
      <c r="E418">
        <f>IF($A418="","",IFERROR(MATCH($C418,$R$2:$R$5,0),0))</f>
      </c>
      <c r="F418">
        <f>IF($A418="","",MOD(ROW(),34))</f>
      </c>
      <c r="G418">
        <f>IF($A418="",NA(),IF($C418="Action",$B418,NA()))</f>
      </c>
      <c r="H418">
        <f>IF($A418="",NA(),IF($C418="Action",1+$F418*0.023,NA()))</f>
      </c>
      <c r="I418">
        <f>IF($A418="",NA(),IF($C418="Strategy",$B418,NA()))</f>
      </c>
      <c r="J418">
        <f>IF($A418="",NA(),IF($C418="Strategy",2+$F418*0.023,NA()))</f>
      </c>
      <c r="K418">
        <f>IF($A418="",NA(),IF($C418="Deckbuilder",$B418,NA()))</f>
      </c>
      <c r="L418">
        <f>IF($A418="",NA(),IF($C418="Deckbuilder",3+$F418*0.023,NA()))</f>
      </c>
      <c r="M418">
        <f>IF($A418="",NA(),IF($C418="Traditional",$B418,NA()))</f>
      </c>
      <c r="N418">
        <f>IF($A418="",NA(),IF($C418="Traditional",4+$F418*0.023,NA()))</f>
      </c>
      <c r="O418">
        <f>IF($A418="","",$D418+ROW()/1000000)</f>
      </c>
      <c r="P418" t="str">
        <f>IF(OR($A418="",INDEX(games!$H:$H,ROW())=""),"",INDEX(games!$H:$H,ROW()))</f>
      </c>
      <c r="Q418">
        <f>IF(OR($A418="",$P418&lt;&gt;"Yes"),"",$D418+ROW()/1000000)</f>
      </c>
      <c r="T418">
        <f>IF($Y418="","",INDEX($B$2:$B$2000,$Y418))</f>
      </c>
      <c r="U418">
        <f>IF($Z418="","",INDEX($B$2:$B$2000,$Z418))</f>
      </c>
      <c r="V418">
        <f>IF(OR($T418="",$U418=""),"",$U418-$T418)</f>
      </c>
      <c r="W418" t="str">
        <f>IF(TRIM(INDEX(connections!$A:$A,ROW()))="","",TRIM(INDEX(connections!$A:$A,ROW())))</f>
      </c>
      <c r="X418" t="str">
        <f>IF($W418="","",TRIM(INDEX(connections!$B:$B,ROW())))</f>
      </c>
      <c r="Y418">
        <f>IF($W418="","",IFERROR(MATCH($W418,$A$2:$A$2000,0),""))</f>
      </c>
      <c r="Z418">
        <f>IF($X418="","",IFERROR(MATCH($X418,$A$2:$A$2000,0),""))</f>
      </c>
      <c r="AA418" t="str">
        <f>IF($Y418="","",INDEX($P$2:$P$2000,$Y418))</f>
      </c>
      <c r="AB418" t="str">
        <f>IF($Z418="","",INDEX($P$2:$P$2000,$Z418))</f>
      </c>
      <c r="AC418">
        <f>IF(AND($AA418="Yes",$AB418="Yes"),1,"")</f>
      </c>
      <c r="AD418">
        <f>IF(OR($Y418="",$Z418=""),"",IF(INDEX($C$2:$C$2000,$Y418)=INDEX($C$2:$C$2000,$Z418),0,1))</f>
      </c>
      <c r="AE418">
        <f>IF($AC418&lt;&gt;1,"",IF(AND(INDEX($AG$2:$AG$2000,$Y418)=1,INDEX($AG$2:$AG$2000,$Z418)=1),1,""))</f>
      </c>
      <c r="AG418">
        <f>IF($A418="","",COUNTIFS($W$2:$W$2500,$A418,$AB$2:$AB$2500,"Yes")+COUNTIFS($X$2:$X$2500,$A418,$AA$2:$AA$2500,"Yes"))</f>
      </c>
      <c r="AH418" t="str">
        <f>IF(OR($P418&lt;&gt;"Yes",N($AG418)=0),"",IF(AND($AG418=1,COUNTIFS($W$2:$W$2500,$A418,$AE$2:$AE$2500,1)+COUNTIFS($X$2:$X$2500,$A418,$AE$2:$AE$2500,1)&gt;0),"","Yes"))</f>
      </c>
      <c r="AI418">
        <f>IF($AH418="Yes",$AG418,"")</f>
      </c>
      <c r="AJ418">
        <f>IF($AI418="","",$AI418+ROW()/1000000)</f>
      </c>
      <c r="AK418">
        <f>IF(OR($A418="",$P418="Yes",N($AG418)=0),"",$AG418+ROW()/1000000)</f>
      </c>
      <c r="AL418" t="str">
        <f>IF($A418="","",INDEX(games!$J:$J,ROW())&amp;"")</f>
      </c>
      <c r="AM418">
        <f>IF($A418="","",SUMPRODUCT($AO418:$BD418,'Map Analysis'!$AP$2^{0,1,2,3,4,5,6,7,8,9,10,11,12,13,14,15}))</f>
      </c>
      <c r="AN418">
        <f>IF($A418="","",$AM418+ROW()/10000000)</f>
      </c>
      <c r="AO418">
        <f>IF($A418="","",COUNTIF($W$2:$W$2500,$A418))</f>
      </c>
      <c r="AP418">
        <f>IF($A418="","",SUMIFS($BF$2:$BF$2500,$W$2:$W$2500,$A418))</f>
      </c>
      <c r="AQ418">
        <f>IF($A418="","",SUMIFS($BG$2:$BG$2500,$W$2:$W$2500,$A418))</f>
      </c>
      <c r="AR418">
        <f>IF($A418="","",SUMIFS($BH$2:$BH$2500,$W$2:$W$2500,$A418))</f>
      </c>
      <c r="AS418">
        <f>IF($A418="","",SUMIFS($BI$2:$BI$2500,$W$2:$W$2500,$A418))</f>
      </c>
      <c r="AT418">
        <f>IF($A418="","",SUMIFS($BJ$2:$BJ$2500,$W$2:$W$2500,$A418))</f>
      </c>
      <c r="AU418">
        <f>IF($A418="","",SUMIFS($BK$2:$BK$2500,$W$2:$W$2500,$A418))</f>
      </c>
      <c r="AV418">
        <f>IF($A418="","",SUMIFS($BL$2:$BL$2500,$W$2:$W$2500,$A418))</f>
      </c>
      <c r="AW418">
        <f>IF($A418="","",SUMIFS($BM$2:$BM$2500,$W$2:$W$2500,$A418))</f>
      </c>
      <c r="AX418">
        <f>IF($A418="","",SUMIFS($BN$2:$BN$2500,$W$2:$W$2500,$A418))</f>
      </c>
      <c r="AY418">
        <f>IF($A418="","",SUMIFS($BO$2:$BO$2500,$W$2:$W$2500,$A418))</f>
      </c>
      <c r="AZ418">
        <f>IF($A418="","",SUMIFS($BP$2:$BP$2500,$W$2:$W$2500,$A418))</f>
      </c>
      <c r="BA418">
        <f>IF($A418="","",SUMIFS($BQ$2:$BQ$2500,$W$2:$W$2500,$A418))</f>
      </c>
      <c r="BB418">
        <f>IF($A418="","",SUMIFS($BR$2:$BR$2500,$W$2:$W$2500,$A418))</f>
      </c>
      <c r="BC418">
        <f>IF($A418="","",SUMIFS($BS$2:$BS$2500,$W$2:$W$2500,$A418))</f>
      </c>
      <c r="BD418">
        <f>IF($A418="","",SUMIFS($BT$2:$BT$2500,$W$2:$W$2500,$A418))</f>
      </c>
      <c r="BF418">
        <f>IF($Z418="","",INDEX($AO$2:$AO$2000,$Z418))</f>
      </c>
      <c r="BG418">
        <f>IF($Z418="","",INDEX($AP$2:$AP$2000,$Z418))</f>
      </c>
      <c r="BH418">
        <f>IF($Z418="","",INDEX($AQ$2:$AQ$2000,$Z418))</f>
      </c>
      <c r="BI418">
        <f>IF($Z418="","",INDEX($AR$2:$AR$2000,$Z418))</f>
      </c>
      <c r="BJ418">
        <f>IF($Z418="","",INDEX($AS$2:$AS$2000,$Z418))</f>
      </c>
      <c r="BK418">
        <f>IF($Z418="","",INDEX($AT$2:$AT$2000,$Z418))</f>
      </c>
      <c r="BL418">
        <f>IF($Z418="","",INDEX($AU$2:$AU$2000,$Z418))</f>
      </c>
      <c r="BM418">
        <f>IF($Z418="","",INDEX($AV$2:$AV$2000,$Z418))</f>
      </c>
      <c r="BN418">
        <f>IF($Z418="","",INDEX($AW$2:$AW$2000,$Z418))</f>
      </c>
      <c r="BO418">
        <f>IF($Z418="","",INDEX($AX$2:$AX$2000,$Z418))</f>
      </c>
      <c r="BP418">
        <f>IF($Z418="","",INDEX($AY$2:$AY$2000,$Z418))</f>
      </c>
      <c r="BQ418">
        <f>IF($Z418="","",INDEX($AZ$2:$AZ$2000,$Z418))</f>
      </c>
      <c r="BR418">
        <f>IF($Z418="","",INDEX($BA$2:$BA$2000,$Z418))</f>
      </c>
      <c r="BS418">
        <f>IF($Z418="","",INDEX($BB$2:$BB$2000,$Z418))</f>
      </c>
      <c r="BT418">
        <f>IF($Z418="","",INDEX($BC$2:$BC$2000,$Z418))</f>
      </c>
      <c r="BV418">
        <f>IF(OR($A418="",$P418&lt;&gt;"Yes",$AH418="Yes"),"",1+N($AG418))</f>
      </c>
      <c r="BW418">
        <f>IF($A418="","",COUNTIFS($W$2:$W$2500,$A418,$BZ$2:$BZ$2500,"Yes")+COUNTIFS($X$2:$X$2500,$A418,$BY$2:$BY$2500,"Yes"))</f>
      </c>
      <c r="BX418">
        <f>IF(OR($A418="",$P418="Yes"),"",IF(N($BW418)=0,0,1+SUMIFS($CB$2:$CB$2500,$W$2:$W$2500,$A418)+SUMIFS($CA$2:$CA$2500,$X$2:$X$2500,$A418)))</f>
      </c>
      <c r="BY418" t="str">
        <f>IF($Y418="","",INDEX($AH$2:$AH$2000,$Y418)&amp;"")</f>
      </c>
      <c r="BZ418" t="str">
        <f>IF($Z418="","",INDEX($AH$2:$AH$2000,$Z418)&amp;"")</f>
      </c>
      <c r="CA418">
        <f>IF($Y418="","",INDEX($BV$2:$BV$2000,$Y418))</f>
      </c>
      <c r="CB418">
        <f>IF($Z418="","",INDEX($BV$2:$BV$2000,$Z418))</f>
      </c>
    </row>
    <row r="419">
      <c r="A419" t="str">
        <f>IF(TRIM(INDEX(games!$A:$A,ROW()))="","",TRIM(INDEX(games!$A:$A,ROW())))</f>
      </c>
      <c r="B419">
        <f>IF(OR($A419="",INDEX(games!$B:$B,ROW())=""),"",INDEX(games!$B:$B,ROW()))</f>
      </c>
      <c r="C419" t="str">
        <f>IF(OR($A419="",INDEX(games!$C:$C,ROW())=""),"",INDEX(games!$C:$C,ROW()))</f>
      </c>
      <c r="D419">
        <f>IF($A419="","",COUNTIF($W$2:$W$2500,$A419)+COUNTIF($X$2:$X$2500,$A419))</f>
      </c>
      <c r="E419">
        <f>IF($A419="","",IFERROR(MATCH($C419,$R$2:$R$5,0),0))</f>
      </c>
      <c r="F419">
        <f>IF($A419="","",MOD(ROW(),34))</f>
      </c>
      <c r="G419">
        <f>IF($A419="",NA(),IF($C419="Action",$B419,NA()))</f>
      </c>
      <c r="H419">
        <f>IF($A419="",NA(),IF($C419="Action",1+$F419*0.023,NA()))</f>
      </c>
      <c r="I419">
        <f>IF($A419="",NA(),IF($C419="Strategy",$B419,NA()))</f>
      </c>
      <c r="J419">
        <f>IF($A419="",NA(),IF($C419="Strategy",2+$F419*0.023,NA()))</f>
      </c>
      <c r="K419">
        <f>IF($A419="",NA(),IF($C419="Deckbuilder",$B419,NA()))</f>
      </c>
      <c r="L419">
        <f>IF($A419="",NA(),IF($C419="Deckbuilder",3+$F419*0.023,NA()))</f>
      </c>
      <c r="M419">
        <f>IF($A419="",NA(),IF($C419="Traditional",$B419,NA()))</f>
      </c>
      <c r="N419">
        <f>IF($A419="",NA(),IF($C419="Traditional",4+$F419*0.023,NA()))</f>
      </c>
      <c r="O419">
        <f>IF($A419="","",$D419+ROW()/1000000)</f>
      </c>
      <c r="P419" t="str">
        <f>IF(OR($A419="",INDEX(games!$H:$H,ROW())=""),"",INDEX(games!$H:$H,ROW()))</f>
      </c>
      <c r="Q419">
        <f>IF(OR($A419="",$P419&lt;&gt;"Yes"),"",$D419+ROW()/1000000)</f>
      </c>
      <c r="T419">
        <f>IF($Y419="","",INDEX($B$2:$B$2000,$Y419))</f>
      </c>
      <c r="U419">
        <f>IF($Z419="","",INDEX($B$2:$B$2000,$Z419))</f>
      </c>
      <c r="V419">
        <f>IF(OR($T419="",$U419=""),"",$U419-$T419)</f>
      </c>
      <c r="W419" t="str">
        <f>IF(TRIM(INDEX(connections!$A:$A,ROW()))="","",TRIM(INDEX(connections!$A:$A,ROW())))</f>
      </c>
      <c r="X419" t="str">
        <f>IF($W419="","",TRIM(INDEX(connections!$B:$B,ROW())))</f>
      </c>
      <c r="Y419">
        <f>IF($W419="","",IFERROR(MATCH($W419,$A$2:$A$2000,0),""))</f>
      </c>
      <c r="Z419">
        <f>IF($X419="","",IFERROR(MATCH($X419,$A$2:$A$2000,0),""))</f>
      </c>
      <c r="AA419" t="str">
        <f>IF($Y419="","",INDEX($P$2:$P$2000,$Y419))</f>
      </c>
      <c r="AB419" t="str">
        <f>IF($Z419="","",INDEX($P$2:$P$2000,$Z419))</f>
      </c>
      <c r="AC419">
        <f>IF(AND($AA419="Yes",$AB419="Yes"),1,"")</f>
      </c>
      <c r="AD419">
        <f>IF(OR($Y419="",$Z419=""),"",IF(INDEX($C$2:$C$2000,$Y419)=INDEX($C$2:$C$2000,$Z419),0,1))</f>
      </c>
      <c r="AE419">
        <f>IF($AC419&lt;&gt;1,"",IF(AND(INDEX($AG$2:$AG$2000,$Y419)=1,INDEX($AG$2:$AG$2000,$Z419)=1),1,""))</f>
      </c>
      <c r="AG419">
        <f>IF($A419="","",COUNTIFS($W$2:$W$2500,$A419,$AB$2:$AB$2500,"Yes")+COUNTIFS($X$2:$X$2500,$A419,$AA$2:$AA$2500,"Yes"))</f>
      </c>
      <c r="AH419" t="str">
        <f>IF(OR($P419&lt;&gt;"Yes",N($AG419)=0),"",IF(AND($AG419=1,COUNTIFS($W$2:$W$2500,$A419,$AE$2:$AE$2500,1)+COUNTIFS($X$2:$X$2500,$A419,$AE$2:$AE$2500,1)&gt;0),"","Yes"))</f>
      </c>
      <c r="AI419">
        <f>IF($AH419="Yes",$AG419,"")</f>
      </c>
      <c r="AJ419">
        <f>IF($AI419="","",$AI419+ROW()/1000000)</f>
      </c>
      <c r="AK419">
        <f>IF(OR($A419="",$P419="Yes",N($AG419)=0),"",$AG419+ROW()/1000000)</f>
      </c>
      <c r="AL419" t="str">
        <f>IF($A419="","",INDEX(games!$J:$J,ROW())&amp;"")</f>
      </c>
      <c r="AM419">
        <f>IF($A419="","",SUMPRODUCT($AO419:$BD419,'Map Analysis'!$AP$2^{0,1,2,3,4,5,6,7,8,9,10,11,12,13,14,15}))</f>
      </c>
      <c r="AN419">
        <f>IF($A419="","",$AM419+ROW()/10000000)</f>
      </c>
      <c r="AO419">
        <f>IF($A419="","",COUNTIF($W$2:$W$2500,$A419))</f>
      </c>
      <c r="AP419">
        <f>IF($A419="","",SUMIFS($BF$2:$BF$2500,$W$2:$W$2500,$A419))</f>
      </c>
      <c r="AQ419">
        <f>IF($A419="","",SUMIFS($BG$2:$BG$2500,$W$2:$W$2500,$A419))</f>
      </c>
      <c r="AR419">
        <f>IF($A419="","",SUMIFS($BH$2:$BH$2500,$W$2:$W$2500,$A419))</f>
      </c>
      <c r="AS419">
        <f>IF($A419="","",SUMIFS($BI$2:$BI$2500,$W$2:$W$2500,$A419))</f>
      </c>
      <c r="AT419">
        <f>IF($A419="","",SUMIFS($BJ$2:$BJ$2500,$W$2:$W$2500,$A419))</f>
      </c>
      <c r="AU419">
        <f>IF($A419="","",SUMIFS($BK$2:$BK$2500,$W$2:$W$2500,$A419))</f>
      </c>
      <c r="AV419">
        <f>IF($A419="","",SUMIFS($BL$2:$BL$2500,$W$2:$W$2500,$A419))</f>
      </c>
      <c r="AW419">
        <f>IF($A419="","",SUMIFS($BM$2:$BM$2500,$W$2:$W$2500,$A419))</f>
      </c>
      <c r="AX419">
        <f>IF($A419="","",SUMIFS($BN$2:$BN$2500,$W$2:$W$2500,$A419))</f>
      </c>
      <c r="AY419">
        <f>IF($A419="","",SUMIFS($BO$2:$BO$2500,$W$2:$W$2500,$A419))</f>
      </c>
      <c r="AZ419">
        <f>IF($A419="","",SUMIFS($BP$2:$BP$2500,$W$2:$W$2500,$A419))</f>
      </c>
      <c r="BA419">
        <f>IF($A419="","",SUMIFS($BQ$2:$BQ$2500,$W$2:$W$2500,$A419))</f>
      </c>
      <c r="BB419">
        <f>IF($A419="","",SUMIFS($BR$2:$BR$2500,$W$2:$W$2500,$A419))</f>
      </c>
      <c r="BC419">
        <f>IF($A419="","",SUMIFS($BS$2:$BS$2500,$W$2:$W$2500,$A419))</f>
      </c>
      <c r="BD419">
        <f>IF($A419="","",SUMIFS($BT$2:$BT$2500,$W$2:$W$2500,$A419))</f>
      </c>
      <c r="BF419">
        <f>IF($Z419="","",INDEX($AO$2:$AO$2000,$Z419))</f>
      </c>
      <c r="BG419">
        <f>IF($Z419="","",INDEX($AP$2:$AP$2000,$Z419))</f>
      </c>
      <c r="BH419">
        <f>IF($Z419="","",INDEX($AQ$2:$AQ$2000,$Z419))</f>
      </c>
      <c r="BI419">
        <f>IF($Z419="","",INDEX($AR$2:$AR$2000,$Z419))</f>
      </c>
      <c r="BJ419">
        <f>IF($Z419="","",INDEX($AS$2:$AS$2000,$Z419))</f>
      </c>
      <c r="BK419">
        <f>IF($Z419="","",INDEX($AT$2:$AT$2000,$Z419))</f>
      </c>
      <c r="BL419">
        <f>IF($Z419="","",INDEX($AU$2:$AU$2000,$Z419))</f>
      </c>
      <c r="BM419">
        <f>IF($Z419="","",INDEX($AV$2:$AV$2000,$Z419))</f>
      </c>
      <c r="BN419">
        <f>IF($Z419="","",INDEX($AW$2:$AW$2000,$Z419))</f>
      </c>
      <c r="BO419">
        <f>IF($Z419="","",INDEX($AX$2:$AX$2000,$Z419))</f>
      </c>
      <c r="BP419">
        <f>IF($Z419="","",INDEX($AY$2:$AY$2000,$Z419))</f>
      </c>
      <c r="BQ419">
        <f>IF($Z419="","",INDEX($AZ$2:$AZ$2000,$Z419))</f>
      </c>
      <c r="BR419">
        <f>IF($Z419="","",INDEX($BA$2:$BA$2000,$Z419))</f>
      </c>
      <c r="BS419">
        <f>IF($Z419="","",INDEX($BB$2:$BB$2000,$Z419))</f>
      </c>
      <c r="BT419">
        <f>IF($Z419="","",INDEX($BC$2:$BC$2000,$Z419))</f>
      </c>
      <c r="BV419">
        <f>IF(OR($A419="",$P419&lt;&gt;"Yes",$AH419="Yes"),"",1+N($AG419))</f>
      </c>
      <c r="BW419">
        <f>IF($A419="","",COUNTIFS($W$2:$W$2500,$A419,$BZ$2:$BZ$2500,"Yes")+COUNTIFS($X$2:$X$2500,$A419,$BY$2:$BY$2500,"Yes"))</f>
      </c>
      <c r="BX419">
        <f>IF(OR($A419="",$P419="Yes"),"",IF(N($BW419)=0,0,1+SUMIFS($CB$2:$CB$2500,$W$2:$W$2500,$A419)+SUMIFS($CA$2:$CA$2500,$X$2:$X$2500,$A419)))</f>
      </c>
      <c r="BY419" t="str">
        <f>IF($Y419="","",INDEX($AH$2:$AH$2000,$Y419)&amp;"")</f>
      </c>
      <c r="BZ419" t="str">
        <f>IF($Z419="","",INDEX($AH$2:$AH$2000,$Z419)&amp;"")</f>
      </c>
      <c r="CA419">
        <f>IF($Y419="","",INDEX($BV$2:$BV$2000,$Y419))</f>
      </c>
      <c r="CB419">
        <f>IF($Z419="","",INDEX($BV$2:$BV$2000,$Z419))</f>
      </c>
    </row>
    <row r="420">
      <c r="A420" t="str">
        <f>IF(TRIM(INDEX(games!$A:$A,ROW()))="","",TRIM(INDEX(games!$A:$A,ROW())))</f>
      </c>
      <c r="B420">
        <f>IF(OR($A420="",INDEX(games!$B:$B,ROW())=""),"",INDEX(games!$B:$B,ROW()))</f>
      </c>
      <c r="C420" t="str">
        <f>IF(OR($A420="",INDEX(games!$C:$C,ROW())=""),"",INDEX(games!$C:$C,ROW()))</f>
      </c>
      <c r="D420">
        <f>IF($A420="","",COUNTIF($W$2:$W$2500,$A420)+COUNTIF($X$2:$X$2500,$A420))</f>
      </c>
      <c r="E420">
        <f>IF($A420="","",IFERROR(MATCH($C420,$R$2:$R$5,0),0))</f>
      </c>
      <c r="F420">
        <f>IF($A420="","",MOD(ROW(),34))</f>
      </c>
      <c r="G420">
        <f>IF($A420="",NA(),IF($C420="Action",$B420,NA()))</f>
      </c>
      <c r="H420">
        <f>IF($A420="",NA(),IF($C420="Action",1+$F420*0.023,NA()))</f>
      </c>
      <c r="I420">
        <f>IF($A420="",NA(),IF($C420="Strategy",$B420,NA()))</f>
      </c>
      <c r="J420">
        <f>IF($A420="",NA(),IF($C420="Strategy",2+$F420*0.023,NA()))</f>
      </c>
      <c r="K420">
        <f>IF($A420="",NA(),IF($C420="Deckbuilder",$B420,NA()))</f>
      </c>
      <c r="L420">
        <f>IF($A420="",NA(),IF($C420="Deckbuilder",3+$F420*0.023,NA()))</f>
      </c>
      <c r="M420">
        <f>IF($A420="",NA(),IF($C420="Traditional",$B420,NA()))</f>
      </c>
      <c r="N420">
        <f>IF($A420="",NA(),IF($C420="Traditional",4+$F420*0.023,NA()))</f>
      </c>
      <c r="O420">
        <f>IF($A420="","",$D420+ROW()/1000000)</f>
      </c>
      <c r="P420" t="str">
        <f>IF(OR($A420="",INDEX(games!$H:$H,ROW())=""),"",INDEX(games!$H:$H,ROW()))</f>
      </c>
      <c r="Q420">
        <f>IF(OR($A420="",$P420&lt;&gt;"Yes"),"",$D420+ROW()/1000000)</f>
      </c>
      <c r="T420">
        <f>IF($Y420="","",INDEX($B$2:$B$2000,$Y420))</f>
      </c>
      <c r="U420">
        <f>IF($Z420="","",INDEX($B$2:$B$2000,$Z420))</f>
      </c>
      <c r="V420">
        <f>IF(OR($T420="",$U420=""),"",$U420-$T420)</f>
      </c>
      <c r="W420" t="str">
        <f>IF(TRIM(INDEX(connections!$A:$A,ROW()))="","",TRIM(INDEX(connections!$A:$A,ROW())))</f>
      </c>
      <c r="X420" t="str">
        <f>IF($W420="","",TRIM(INDEX(connections!$B:$B,ROW())))</f>
      </c>
      <c r="Y420">
        <f>IF($W420="","",IFERROR(MATCH($W420,$A$2:$A$2000,0),""))</f>
      </c>
      <c r="Z420">
        <f>IF($X420="","",IFERROR(MATCH($X420,$A$2:$A$2000,0),""))</f>
      </c>
      <c r="AA420" t="str">
        <f>IF($Y420="","",INDEX($P$2:$P$2000,$Y420))</f>
      </c>
      <c r="AB420" t="str">
        <f>IF($Z420="","",INDEX($P$2:$P$2000,$Z420))</f>
      </c>
      <c r="AC420">
        <f>IF(AND($AA420="Yes",$AB420="Yes"),1,"")</f>
      </c>
      <c r="AD420">
        <f>IF(OR($Y420="",$Z420=""),"",IF(INDEX($C$2:$C$2000,$Y420)=INDEX($C$2:$C$2000,$Z420),0,1))</f>
      </c>
      <c r="AE420">
        <f>IF($AC420&lt;&gt;1,"",IF(AND(INDEX($AG$2:$AG$2000,$Y420)=1,INDEX($AG$2:$AG$2000,$Z420)=1),1,""))</f>
      </c>
      <c r="AG420">
        <f>IF($A420="","",COUNTIFS($W$2:$W$2500,$A420,$AB$2:$AB$2500,"Yes")+COUNTIFS($X$2:$X$2500,$A420,$AA$2:$AA$2500,"Yes"))</f>
      </c>
      <c r="AH420" t="str">
        <f>IF(OR($P420&lt;&gt;"Yes",N($AG420)=0),"",IF(AND($AG420=1,COUNTIFS($W$2:$W$2500,$A420,$AE$2:$AE$2500,1)+COUNTIFS($X$2:$X$2500,$A420,$AE$2:$AE$2500,1)&gt;0),"","Yes"))</f>
      </c>
      <c r="AI420">
        <f>IF($AH420="Yes",$AG420,"")</f>
      </c>
      <c r="AJ420">
        <f>IF($AI420="","",$AI420+ROW()/1000000)</f>
      </c>
      <c r="AK420">
        <f>IF(OR($A420="",$P420="Yes",N($AG420)=0),"",$AG420+ROW()/1000000)</f>
      </c>
      <c r="AL420" t="str">
        <f>IF($A420="","",INDEX(games!$J:$J,ROW())&amp;"")</f>
      </c>
      <c r="AM420">
        <f>IF($A420="","",SUMPRODUCT($AO420:$BD420,'Map Analysis'!$AP$2^{0,1,2,3,4,5,6,7,8,9,10,11,12,13,14,15}))</f>
      </c>
      <c r="AN420">
        <f>IF($A420="","",$AM420+ROW()/10000000)</f>
      </c>
      <c r="AO420">
        <f>IF($A420="","",COUNTIF($W$2:$W$2500,$A420))</f>
      </c>
      <c r="AP420">
        <f>IF($A420="","",SUMIFS($BF$2:$BF$2500,$W$2:$W$2500,$A420))</f>
      </c>
      <c r="AQ420">
        <f>IF($A420="","",SUMIFS($BG$2:$BG$2500,$W$2:$W$2500,$A420))</f>
      </c>
      <c r="AR420">
        <f>IF($A420="","",SUMIFS($BH$2:$BH$2500,$W$2:$W$2500,$A420))</f>
      </c>
      <c r="AS420">
        <f>IF($A420="","",SUMIFS($BI$2:$BI$2500,$W$2:$W$2500,$A420))</f>
      </c>
      <c r="AT420">
        <f>IF($A420="","",SUMIFS($BJ$2:$BJ$2500,$W$2:$W$2500,$A420))</f>
      </c>
      <c r="AU420">
        <f>IF($A420="","",SUMIFS($BK$2:$BK$2500,$W$2:$W$2500,$A420))</f>
      </c>
      <c r="AV420">
        <f>IF($A420="","",SUMIFS($BL$2:$BL$2500,$W$2:$W$2500,$A420))</f>
      </c>
      <c r="AW420">
        <f>IF($A420="","",SUMIFS($BM$2:$BM$2500,$W$2:$W$2500,$A420))</f>
      </c>
      <c r="AX420">
        <f>IF($A420="","",SUMIFS($BN$2:$BN$2500,$W$2:$W$2500,$A420))</f>
      </c>
      <c r="AY420">
        <f>IF($A420="","",SUMIFS($BO$2:$BO$2500,$W$2:$W$2500,$A420))</f>
      </c>
      <c r="AZ420">
        <f>IF($A420="","",SUMIFS($BP$2:$BP$2500,$W$2:$W$2500,$A420))</f>
      </c>
      <c r="BA420">
        <f>IF($A420="","",SUMIFS($BQ$2:$BQ$2500,$W$2:$W$2500,$A420))</f>
      </c>
      <c r="BB420">
        <f>IF($A420="","",SUMIFS($BR$2:$BR$2500,$W$2:$W$2500,$A420))</f>
      </c>
      <c r="BC420">
        <f>IF($A420="","",SUMIFS($BS$2:$BS$2500,$W$2:$W$2500,$A420))</f>
      </c>
      <c r="BD420">
        <f>IF($A420="","",SUMIFS($BT$2:$BT$2500,$W$2:$W$2500,$A420))</f>
      </c>
      <c r="BF420">
        <f>IF($Z420="","",INDEX($AO$2:$AO$2000,$Z420))</f>
      </c>
      <c r="BG420">
        <f>IF($Z420="","",INDEX($AP$2:$AP$2000,$Z420))</f>
      </c>
      <c r="BH420">
        <f>IF($Z420="","",INDEX($AQ$2:$AQ$2000,$Z420))</f>
      </c>
      <c r="BI420">
        <f>IF($Z420="","",INDEX($AR$2:$AR$2000,$Z420))</f>
      </c>
      <c r="BJ420">
        <f>IF($Z420="","",INDEX($AS$2:$AS$2000,$Z420))</f>
      </c>
      <c r="BK420">
        <f>IF($Z420="","",INDEX($AT$2:$AT$2000,$Z420))</f>
      </c>
      <c r="BL420">
        <f>IF($Z420="","",INDEX($AU$2:$AU$2000,$Z420))</f>
      </c>
      <c r="BM420">
        <f>IF($Z420="","",INDEX($AV$2:$AV$2000,$Z420))</f>
      </c>
      <c r="BN420">
        <f>IF($Z420="","",INDEX($AW$2:$AW$2000,$Z420))</f>
      </c>
      <c r="BO420">
        <f>IF($Z420="","",INDEX($AX$2:$AX$2000,$Z420))</f>
      </c>
      <c r="BP420">
        <f>IF($Z420="","",INDEX($AY$2:$AY$2000,$Z420))</f>
      </c>
      <c r="BQ420">
        <f>IF($Z420="","",INDEX($AZ$2:$AZ$2000,$Z420))</f>
      </c>
      <c r="BR420">
        <f>IF($Z420="","",INDEX($BA$2:$BA$2000,$Z420))</f>
      </c>
      <c r="BS420">
        <f>IF($Z420="","",INDEX($BB$2:$BB$2000,$Z420))</f>
      </c>
      <c r="BT420">
        <f>IF($Z420="","",INDEX($BC$2:$BC$2000,$Z420))</f>
      </c>
      <c r="BV420">
        <f>IF(OR($A420="",$P420&lt;&gt;"Yes",$AH420="Yes"),"",1+N($AG420))</f>
      </c>
      <c r="BW420">
        <f>IF($A420="","",COUNTIFS($W$2:$W$2500,$A420,$BZ$2:$BZ$2500,"Yes")+COUNTIFS($X$2:$X$2500,$A420,$BY$2:$BY$2500,"Yes"))</f>
      </c>
      <c r="BX420">
        <f>IF(OR($A420="",$P420="Yes"),"",IF(N($BW420)=0,0,1+SUMIFS($CB$2:$CB$2500,$W$2:$W$2500,$A420)+SUMIFS($CA$2:$CA$2500,$X$2:$X$2500,$A420)))</f>
      </c>
      <c r="BY420" t="str">
        <f>IF($Y420="","",INDEX($AH$2:$AH$2000,$Y420)&amp;"")</f>
      </c>
      <c r="BZ420" t="str">
        <f>IF($Z420="","",INDEX($AH$2:$AH$2000,$Z420)&amp;"")</f>
      </c>
      <c r="CA420">
        <f>IF($Y420="","",INDEX($BV$2:$BV$2000,$Y420))</f>
      </c>
      <c r="CB420">
        <f>IF($Z420="","",INDEX($BV$2:$BV$2000,$Z420))</f>
      </c>
    </row>
    <row r="421">
      <c r="A421" t="str">
        <f>IF(TRIM(INDEX(games!$A:$A,ROW()))="","",TRIM(INDEX(games!$A:$A,ROW())))</f>
      </c>
      <c r="B421">
        <f>IF(OR($A421="",INDEX(games!$B:$B,ROW())=""),"",INDEX(games!$B:$B,ROW()))</f>
      </c>
      <c r="C421" t="str">
        <f>IF(OR($A421="",INDEX(games!$C:$C,ROW())=""),"",INDEX(games!$C:$C,ROW()))</f>
      </c>
      <c r="D421">
        <f>IF($A421="","",COUNTIF($W$2:$W$2500,$A421)+COUNTIF($X$2:$X$2500,$A421))</f>
      </c>
      <c r="E421">
        <f>IF($A421="","",IFERROR(MATCH($C421,$R$2:$R$5,0),0))</f>
      </c>
      <c r="F421">
        <f>IF($A421="","",MOD(ROW(),34))</f>
      </c>
      <c r="G421">
        <f>IF($A421="",NA(),IF($C421="Action",$B421,NA()))</f>
      </c>
      <c r="H421">
        <f>IF($A421="",NA(),IF($C421="Action",1+$F421*0.023,NA()))</f>
      </c>
      <c r="I421">
        <f>IF($A421="",NA(),IF($C421="Strategy",$B421,NA()))</f>
      </c>
      <c r="J421">
        <f>IF($A421="",NA(),IF($C421="Strategy",2+$F421*0.023,NA()))</f>
      </c>
      <c r="K421">
        <f>IF($A421="",NA(),IF($C421="Deckbuilder",$B421,NA()))</f>
      </c>
      <c r="L421">
        <f>IF($A421="",NA(),IF($C421="Deckbuilder",3+$F421*0.023,NA()))</f>
      </c>
      <c r="M421">
        <f>IF($A421="",NA(),IF($C421="Traditional",$B421,NA()))</f>
      </c>
      <c r="N421">
        <f>IF($A421="",NA(),IF($C421="Traditional",4+$F421*0.023,NA()))</f>
      </c>
      <c r="O421">
        <f>IF($A421="","",$D421+ROW()/1000000)</f>
      </c>
      <c r="P421" t="str">
        <f>IF(OR($A421="",INDEX(games!$H:$H,ROW())=""),"",INDEX(games!$H:$H,ROW()))</f>
      </c>
      <c r="Q421">
        <f>IF(OR($A421="",$P421&lt;&gt;"Yes"),"",$D421+ROW()/1000000)</f>
      </c>
      <c r="T421">
        <f>IF($Y421="","",INDEX($B$2:$B$2000,$Y421))</f>
      </c>
      <c r="U421">
        <f>IF($Z421="","",INDEX($B$2:$B$2000,$Z421))</f>
      </c>
      <c r="V421">
        <f>IF(OR($T421="",$U421=""),"",$U421-$T421)</f>
      </c>
      <c r="W421" t="str">
        <f>IF(TRIM(INDEX(connections!$A:$A,ROW()))="","",TRIM(INDEX(connections!$A:$A,ROW())))</f>
      </c>
      <c r="X421" t="str">
        <f>IF($W421="","",TRIM(INDEX(connections!$B:$B,ROW())))</f>
      </c>
      <c r="Y421">
        <f>IF($W421="","",IFERROR(MATCH($W421,$A$2:$A$2000,0),""))</f>
      </c>
      <c r="Z421">
        <f>IF($X421="","",IFERROR(MATCH($X421,$A$2:$A$2000,0),""))</f>
      </c>
      <c r="AA421" t="str">
        <f>IF($Y421="","",INDEX($P$2:$P$2000,$Y421))</f>
      </c>
      <c r="AB421" t="str">
        <f>IF($Z421="","",INDEX($P$2:$P$2000,$Z421))</f>
      </c>
      <c r="AC421">
        <f>IF(AND($AA421="Yes",$AB421="Yes"),1,"")</f>
      </c>
      <c r="AD421">
        <f>IF(OR($Y421="",$Z421=""),"",IF(INDEX($C$2:$C$2000,$Y421)=INDEX($C$2:$C$2000,$Z421),0,1))</f>
      </c>
      <c r="AE421">
        <f>IF($AC421&lt;&gt;1,"",IF(AND(INDEX($AG$2:$AG$2000,$Y421)=1,INDEX($AG$2:$AG$2000,$Z421)=1),1,""))</f>
      </c>
      <c r="AG421">
        <f>IF($A421="","",COUNTIFS($W$2:$W$2500,$A421,$AB$2:$AB$2500,"Yes")+COUNTIFS($X$2:$X$2500,$A421,$AA$2:$AA$2500,"Yes"))</f>
      </c>
      <c r="AH421" t="str">
        <f>IF(OR($P421&lt;&gt;"Yes",N($AG421)=0),"",IF(AND($AG421=1,COUNTIFS($W$2:$W$2500,$A421,$AE$2:$AE$2500,1)+COUNTIFS($X$2:$X$2500,$A421,$AE$2:$AE$2500,1)&gt;0),"","Yes"))</f>
      </c>
      <c r="AI421">
        <f>IF($AH421="Yes",$AG421,"")</f>
      </c>
      <c r="AJ421">
        <f>IF($AI421="","",$AI421+ROW()/1000000)</f>
      </c>
      <c r="AK421">
        <f>IF(OR($A421="",$P421="Yes",N($AG421)=0),"",$AG421+ROW()/1000000)</f>
      </c>
      <c r="AL421" t="str">
        <f>IF($A421="","",INDEX(games!$J:$J,ROW())&amp;"")</f>
      </c>
      <c r="AM421">
        <f>IF($A421="","",SUMPRODUCT($AO421:$BD421,'Map Analysis'!$AP$2^{0,1,2,3,4,5,6,7,8,9,10,11,12,13,14,15}))</f>
      </c>
      <c r="AN421">
        <f>IF($A421="","",$AM421+ROW()/10000000)</f>
      </c>
      <c r="AO421">
        <f>IF($A421="","",COUNTIF($W$2:$W$2500,$A421))</f>
      </c>
      <c r="AP421">
        <f>IF($A421="","",SUMIFS($BF$2:$BF$2500,$W$2:$W$2500,$A421))</f>
      </c>
      <c r="AQ421">
        <f>IF($A421="","",SUMIFS($BG$2:$BG$2500,$W$2:$W$2500,$A421))</f>
      </c>
      <c r="AR421">
        <f>IF($A421="","",SUMIFS($BH$2:$BH$2500,$W$2:$W$2500,$A421))</f>
      </c>
      <c r="AS421">
        <f>IF($A421="","",SUMIFS($BI$2:$BI$2500,$W$2:$W$2500,$A421))</f>
      </c>
      <c r="AT421">
        <f>IF($A421="","",SUMIFS($BJ$2:$BJ$2500,$W$2:$W$2500,$A421))</f>
      </c>
      <c r="AU421">
        <f>IF($A421="","",SUMIFS($BK$2:$BK$2500,$W$2:$W$2500,$A421))</f>
      </c>
      <c r="AV421">
        <f>IF($A421="","",SUMIFS($BL$2:$BL$2500,$W$2:$W$2500,$A421))</f>
      </c>
      <c r="AW421">
        <f>IF($A421="","",SUMIFS($BM$2:$BM$2500,$W$2:$W$2500,$A421))</f>
      </c>
      <c r="AX421">
        <f>IF($A421="","",SUMIFS($BN$2:$BN$2500,$W$2:$W$2500,$A421))</f>
      </c>
      <c r="AY421">
        <f>IF($A421="","",SUMIFS($BO$2:$BO$2500,$W$2:$W$2500,$A421))</f>
      </c>
      <c r="AZ421">
        <f>IF($A421="","",SUMIFS($BP$2:$BP$2500,$W$2:$W$2500,$A421))</f>
      </c>
      <c r="BA421">
        <f>IF($A421="","",SUMIFS($BQ$2:$BQ$2500,$W$2:$W$2500,$A421))</f>
      </c>
      <c r="BB421">
        <f>IF($A421="","",SUMIFS($BR$2:$BR$2500,$W$2:$W$2500,$A421))</f>
      </c>
      <c r="BC421">
        <f>IF($A421="","",SUMIFS($BS$2:$BS$2500,$W$2:$W$2500,$A421))</f>
      </c>
      <c r="BD421">
        <f>IF($A421="","",SUMIFS($BT$2:$BT$2500,$W$2:$W$2500,$A421))</f>
      </c>
      <c r="BF421">
        <f>IF($Z421="","",INDEX($AO$2:$AO$2000,$Z421))</f>
      </c>
      <c r="BG421">
        <f>IF($Z421="","",INDEX($AP$2:$AP$2000,$Z421))</f>
      </c>
      <c r="BH421">
        <f>IF($Z421="","",INDEX($AQ$2:$AQ$2000,$Z421))</f>
      </c>
      <c r="BI421">
        <f>IF($Z421="","",INDEX($AR$2:$AR$2000,$Z421))</f>
      </c>
      <c r="BJ421">
        <f>IF($Z421="","",INDEX($AS$2:$AS$2000,$Z421))</f>
      </c>
      <c r="BK421">
        <f>IF($Z421="","",INDEX($AT$2:$AT$2000,$Z421))</f>
      </c>
      <c r="BL421">
        <f>IF($Z421="","",INDEX($AU$2:$AU$2000,$Z421))</f>
      </c>
      <c r="BM421">
        <f>IF($Z421="","",INDEX($AV$2:$AV$2000,$Z421))</f>
      </c>
      <c r="BN421">
        <f>IF($Z421="","",INDEX($AW$2:$AW$2000,$Z421))</f>
      </c>
      <c r="BO421">
        <f>IF($Z421="","",INDEX($AX$2:$AX$2000,$Z421))</f>
      </c>
      <c r="BP421">
        <f>IF($Z421="","",INDEX($AY$2:$AY$2000,$Z421))</f>
      </c>
      <c r="BQ421">
        <f>IF($Z421="","",INDEX($AZ$2:$AZ$2000,$Z421))</f>
      </c>
      <c r="BR421">
        <f>IF($Z421="","",INDEX($BA$2:$BA$2000,$Z421))</f>
      </c>
      <c r="BS421">
        <f>IF($Z421="","",INDEX($BB$2:$BB$2000,$Z421))</f>
      </c>
      <c r="BT421">
        <f>IF($Z421="","",INDEX($BC$2:$BC$2000,$Z421))</f>
      </c>
      <c r="BV421">
        <f>IF(OR($A421="",$P421&lt;&gt;"Yes",$AH421="Yes"),"",1+N($AG421))</f>
      </c>
      <c r="BW421">
        <f>IF($A421="","",COUNTIFS($W$2:$W$2500,$A421,$BZ$2:$BZ$2500,"Yes")+COUNTIFS($X$2:$X$2500,$A421,$BY$2:$BY$2500,"Yes"))</f>
      </c>
      <c r="BX421">
        <f>IF(OR($A421="",$P421="Yes"),"",IF(N($BW421)=0,0,1+SUMIFS($CB$2:$CB$2500,$W$2:$W$2500,$A421)+SUMIFS($CA$2:$CA$2500,$X$2:$X$2500,$A421)))</f>
      </c>
      <c r="BY421" t="str">
        <f>IF($Y421="","",INDEX($AH$2:$AH$2000,$Y421)&amp;"")</f>
      </c>
      <c r="BZ421" t="str">
        <f>IF($Z421="","",INDEX($AH$2:$AH$2000,$Z421)&amp;"")</f>
      </c>
      <c r="CA421">
        <f>IF($Y421="","",INDEX($BV$2:$BV$2000,$Y421))</f>
      </c>
      <c r="CB421">
        <f>IF($Z421="","",INDEX($BV$2:$BV$2000,$Z421))</f>
      </c>
    </row>
    <row r="422">
      <c r="A422" t="str">
        <f>IF(TRIM(INDEX(games!$A:$A,ROW()))="","",TRIM(INDEX(games!$A:$A,ROW())))</f>
      </c>
      <c r="B422">
        <f>IF(OR($A422="",INDEX(games!$B:$B,ROW())=""),"",INDEX(games!$B:$B,ROW()))</f>
      </c>
      <c r="C422" t="str">
        <f>IF(OR($A422="",INDEX(games!$C:$C,ROW())=""),"",INDEX(games!$C:$C,ROW()))</f>
      </c>
      <c r="D422">
        <f>IF($A422="","",COUNTIF($W$2:$W$2500,$A422)+COUNTIF($X$2:$X$2500,$A422))</f>
      </c>
      <c r="E422">
        <f>IF($A422="","",IFERROR(MATCH($C422,$R$2:$R$5,0),0))</f>
      </c>
      <c r="F422">
        <f>IF($A422="","",MOD(ROW(),34))</f>
      </c>
      <c r="G422">
        <f>IF($A422="",NA(),IF($C422="Action",$B422,NA()))</f>
      </c>
      <c r="H422">
        <f>IF($A422="",NA(),IF($C422="Action",1+$F422*0.023,NA()))</f>
      </c>
      <c r="I422">
        <f>IF($A422="",NA(),IF($C422="Strategy",$B422,NA()))</f>
      </c>
      <c r="J422">
        <f>IF($A422="",NA(),IF($C422="Strategy",2+$F422*0.023,NA()))</f>
      </c>
      <c r="K422">
        <f>IF($A422="",NA(),IF($C422="Deckbuilder",$B422,NA()))</f>
      </c>
      <c r="L422">
        <f>IF($A422="",NA(),IF($C422="Deckbuilder",3+$F422*0.023,NA()))</f>
      </c>
      <c r="M422">
        <f>IF($A422="",NA(),IF($C422="Traditional",$B422,NA()))</f>
      </c>
      <c r="N422">
        <f>IF($A422="",NA(),IF($C422="Traditional",4+$F422*0.023,NA()))</f>
      </c>
      <c r="O422">
        <f>IF($A422="","",$D422+ROW()/1000000)</f>
      </c>
      <c r="P422" t="str">
        <f>IF(OR($A422="",INDEX(games!$H:$H,ROW())=""),"",INDEX(games!$H:$H,ROW()))</f>
      </c>
      <c r="Q422">
        <f>IF(OR($A422="",$P422&lt;&gt;"Yes"),"",$D422+ROW()/1000000)</f>
      </c>
      <c r="T422">
        <f>IF($Y422="","",INDEX($B$2:$B$2000,$Y422))</f>
      </c>
      <c r="U422">
        <f>IF($Z422="","",INDEX($B$2:$B$2000,$Z422))</f>
      </c>
      <c r="V422">
        <f>IF(OR($T422="",$U422=""),"",$U422-$T422)</f>
      </c>
      <c r="W422" t="str">
        <f>IF(TRIM(INDEX(connections!$A:$A,ROW()))="","",TRIM(INDEX(connections!$A:$A,ROW())))</f>
      </c>
      <c r="X422" t="str">
        <f>IF($W422="","",TRIM(INDEX(connections!$B:$B,ROW())))</f>
      </c>
      <c r="Y422">
        <f>IF($W422="","",IFERROR(MATCH($W422,$A$2:$A$2000,0),""))</f>
      </c>
      <c r="Z422">
        <f>IF($X422="","",IFERROR(MATCH($X422,$A$2:$A$2000,0),""))</f>
      </c>
      <c r="AA422" t="str">
        <f>IF($Y422="","",INDEX($P$2:$P$2000,$Y422))</f>
      </c>
      <c r="AB422" t="str">
        <f>IF($Z422="","",INDEX($P$2:$P$2000,$Z422))</f>
      </c>
      <c r="AC422">
        <f>IF(AND($AA422="Yes",$AB422="Yes"),1,"")</f>
      </c>
      <c r="AD422">
        <f>IF(OR($Y422="",$Z422=""),"",IF(INDEX($C$2:$C$2000,$Y422)=INDEX($C$2:$C$2000,$Z422),0,1))</f>
      </c>
      <c r="AE422">
        <f>IF($AC422&lt;&gt;1,"",IF(AND(INDEX($AG$2:$AG$2000,$Y422)=1,INDEX($AG$2:$AG$2000,$Z422)=1),1,""))</f>
      </c>
      <c r="AG422">
        <f>IF($A422="","",COUNTIFS($W$2:$W$2500,$A422,$AB$2:$AB$2500,"Yes")+COUNTIFS($X$2:$X$2500,$A422,$AA$2:$AA$2500,"Yes"))</f>
      </c>
      <c r="AH422" t="str">
        <f>IF(OR($P422&lt;&gt;"Yes",N($AG422)=0),"",IF(AND($AG422=1,COUNTIFS($W$2:$W$2500,$A422,$AE$2:$AE$2500,1)+COUNTIFS($X$2:$X$2500,$A422,$AE$2:$AE$2500,1)&gt;0),"","Yes"))</f>
      </c>
      <c r="AI422">
        <f>IF($AH422="Yes",$AG422,"")</f>
      </c>
      <c r="AJ422">
        <f>IF($AI422="","",$AI422+ROW()/1000000)</f>
      </c>
      <c r="AK422">
        <f>IF(OR($A422="",$P422="Yes",N($AG422)=0),"",$AG422+ROW()/1000000)</f>
      </c>
      <c r="AL422" t="str">
        <f>IF($A422="","",INDEX(games!$J:$J,ROW())&amp;"")</f>
      </c>
      <c r="AM422">
        <f>IF($A422="","",SUMPRODUCT($AO422:$BD422,'Map Analysis'!$AP$2^{0,1,2,3,4,5,6,7,8,9,10,11,12,13,14,15}))</f>
      </c>
      <c r="AN422">
        <f>IF($A422="","",$AM422+ROW()/10000000)</f>
      </c>
      <c r="AO422">
        <f>IF($A422="","",COUNTIF($W$2:$W$2500,$A422))</f>
      </c>
      <c r="AP422">
        <f>IF($A422="","",SUMIFS($BF$2:$BF$2500,$W$2:$W$2500,$A422))</f>
      </c>
      <c r="AQ422">
        <f>IF($A422="","",SUMIFS($BG$2:$BG$2500,$W$2:$W$2500,$A422))</f>
      </c>
      <c r="AR422">
        <f>IF($A422="","",SUMIFS($BH$2:$BH$2500,$W$2:$W$2500,$A422))</f>
      </c>
      <c r="AS422">
        <f>IF($A422="","",SUMIFS($BI$2:$BI$2500,$W$2:$W$2500,$A422))</f>
      </c>
      <c r="AT422">
        <f>IF($A422="","",SUMIFS($BJ$2:$BJ$2500,$W$2:$W$2500,$A422))</f>
      </c>
      <c r="AU422">
        <f>IF($A422="","",SUMIFS($BK$2:$BK$2500,$W$2:$W$2500,$A422))</f>
      </c>
      <c r="AV422">
        <f>IF($A422="","",SUMIFS($BL$2:$BL$2500,$W$2:$W$2500,$A422))</f>
      </c>
      <c r="AW422">
        <f>IF($A422="","",SUMIFS($BM$2:$BM$2500,$W$2:$W$2500,$A422))</f>
      </c>
      <c r="AX422">
        <f>IF($A422="","",SUMIFS($BN$2:$BN$2500,$W$2:$W$2500,$A422))</f>
      </c>
      <c r="AY422">
        <f>IF($A422="","",SUMIFS($BO$2:$BO$2500,$W$2:$W$2500,$A422))</f>
      </c>
      <c r="AZ422">
        <f>IF($A422="","",SUMIFS($BP$2:$BP$2500,$W$2:$W$2500,$A422))</f>
      </c>
      <c r="BA422">
        <f>IF($A422="","",SUMIFS($BQ$2:$BQ$2500,$W$2:$W$2500,$A422))</f>
      </c>
      <c r="BB422">
        <f>IF($A422="","",SUMIFS($BR$2:$BR$2500,$W$2:$W$2500,$A422))</f>
      </c>
      <c r="BC422">
        <f>IF($A422="","",SUMIFS($BS$2:$BS$2500,$W$2:$W$2500,$A422))</f>
      </c>
      <c r="BD422">
        <f>IF($A422="","",SUMIFS($BT$2:$BT$2500,$W$2:$W$2500,$A422))</f>
      </c>
      <c r="BF422">
        <f>IF($Z422="","",INDEX($AO$2:$AO$2000,$Z422))</f>
      </c>
      <c r="BG422">
        <f>IF($Z422="","",INDEX($AP$2:$AP$2000,$Z422))</f>
      </c>
      <c r="BH422">
        <f>IF($Z422="","",INDEX($AQ$2:$AQ$2000,$Z422))</f>
      </c>
      <c r="BI422">
        <f>IF($Z422="","",INDEX($AR$2:$AR$2000,$Z422))</f>
      </c>
      <c r="BJ422">
        <f>IF($Z422="","",INDEX($AS$2:$AS$2000,$Z422))</f>
      </c>
      <c r="BK422">
        <f>IF($Z422="","",INDEX($AT$2:$AT$2000,$Z422))</f>
      </c>
      <c r="BL422">
        <f>IF($Z422="","",INDEX($AU$2:$AU$2000,$Z422))</f>
      </c>
      <c r="BM422">
        <f>IF($Z422="","",INDEX($AV$2:$AV$2000,$Z422))</f>
      </c>
      <c r="BN422">
        <f>IF($Z422="","",INDEX($AW$2:$AW$2000,$Z422))</f>
      </c>
      <c r="BO422">
        <f>IF($Z422="","",INDEX($AX$2:$AX$2000,$Z422))</f>
      </c>
      <c r="BP422">
        <f>IF($Z422="","",INDEX($AY$2:$AY$2000,$Z422))</f>
      </c>
      <c r="BQ422">
        <f>IF($Z422="","",INDEX($AZ$2:$AZ$2000,$Z422))</f>
      </c>
      <c r="BR422">
        <f>IF($Z422="","",INDEX($BA$2:$BA$2000,$Z422))</f>
      </c>
      <c r="BS422">
        <f>IF($Z422="","",INDEX($BB$2:$BB$2000,$Z422))</f>
      </c>
      <c r="BT422">
        <f>IF($Z422="","",INDEX($BC$2:$BC$2000,$Z422))</f>
      </c>
      <c r="BV422">
        <f>IF(OR($A422="",$P422&lt;&gt;"Yes",$AH422="Yes"),"",1+N($AG422))</f>
      </c>
      <c r="BW422">
        <f>IF($A422="","",COUNTIFS($W$2:$W$2500,$A422,$BZ$2:$BZ$2500,"Yes")+COUNTIFS($X$2:$X$2500,$A422,$BY$2:$BY$2500,"Yes"))</f>
      </c>
      <c r="BX422">
        <f>IF(OR($A422="",$P422="Yes"),"",IF(N($BW422)=0,0,1+SUMIFS($CB$2:$CB$2500,$W$2:$W$2500,$A422)+SUMIFS($CA$2:$CA$2500,$X$2:$X$2500,$A422)))</f>
      </c>
      <c r="BY422" t="str">
        <f>IF($Y422="","",INDEX($AH$2:$AH$2000,$Y422)&amp;"")</f>
      </c>
      <c r="BZ422" t="str">
        <f>IF($Z422="","",INDEX($AH$2:$AH$2000,$Z422)&amp;"")</f>
      </c>
      <c r="CA422">
        <f>IF($Y422="","",INDEX($BV$2:$BV$2000,$Y422))</f>
      </c>
      <c r="CB422">
        <f>IF($Z422="","",INDEX($BV$2:$BV$2000,$Z422))</f>
      </c>
    </row>
    <row r="423">
      <c r="A423" t="str">
        <f>IF(TRIM(INDEX(games!$A:$A,ROW()))="","",TRIM(INDEX(games!$A:$A,ROW())))</f>
      </c>
      <c r="B423">
        <f>IF(OR($A423="",INDEX(games!$B:$B,ROW())=""),"",INDEX(games!$B:$B,ROW()))</f>
      </c>
      <c r="C423" t="str">
        <f>IF(OR($A423="",INDEX(games!$C:$C,ROW())=""),"",INDEX(games!$C:$C,ROW()))</f>
      </c>
      <c r="D423">
        <f>IF($A423="","",COUNTIF($W$2:$W$2500,$A423)+COUNTIF($X$2:$X$2500,$A423))</f>
      </c>
      <c r="E423">
        <f>IF($A423="","",IFERROR(MATCH($C423,$R$2:$R$5,0),0))</f>
      </c>
      <c r="F423">
        <f>IF($A423="","",MOD(ROW(),34))</f>
      </c>
      <c r="G423">
        <f>IF($A423="",NA(),IF($C423="Action",$B423,NA()))</f>
      </c>
      <c r="H423">
        <f>IF($A423="",NA(),IF($C423="Action",1+$F423*0.023,NA()))</f>
      </c>
      <c r="I423">
        <f>IF($A423="",NA(),IF($C423="Strategy",$B423,NA()))</f>
      </c>
      <c r="J423">
        <f>IF($A423="",NA(),IF($C423="Strategy",2+$F423*0.023,NA()))</f>
      </c>
      <c r="K423">
        <f>IF($A423="",NA(),IF($C423="Deckbuilder",$B423,NA()))</f>
      </c>
      <c r="L423">
        <f>IF($A423="",NA(),IF($C423="Deckbuilder",3+$F423*0.023,NA()))</f>
      </c>
      <c r="M423">
        <f>IF($A423="",NA(),IF($C423="Traditional",$B423,NA()))</f>
      </c>
      <c r="N423">
        <f>IF($A423="",NA(),IF($C423="Traditional",4+$F423*0.023,NA()))</f>
      </c>
      <c r="O423">
        <f>IF($A423="","",$D423+ROW()/1000000)</f>
      </c>
      <c r="P423" t="str">
        <f>IF(OR($A423="",INDEX(games!$H:$H,ROW())=""),"",INDEX(games!$H:$H,ROW()))</f>
      </c>
      <c r="Q423">
        <f>IF(OR($A423="",$P423&lt;&gt;"Yes"),"",$D423+ROW()/1000000)</f>
      </c>
      <c r="T423">
        <f>IF($Y423="","",INDEX($B$2:$B$2000,$Y423))</f>
      </c>
      <c r="U423">
        <f>IF($Z423="","",INDEX($B$2:$B$2000,$Z423))</f>
      </c>
      <c r="V423">
        <f>IF(OR($T423="",$U423=""),"",$U423-$T423)</f>
      </c>
      <c r="W423" t="str">
        <f>IF(TRIM(INDEX(connections!$A:$A,ROW()))="","",TRIM(INDEX(connections!$A:$A,ROW())))</f>
      </c>
      <c r="X423" t="str">
        <f>IF($W423="","",TRIM(INDEX(connections!$B:$B,ROW())))</f>
      </c>
      <c r="Y423">
        <f>IF($W423="","",IFERROR(MATCH($W423,$A$2:$A$2000,0),""))</f>
      </c>
      <c r="Z423">
        <f>IF($X423="","",IFERROR(MATCH($X423,$A$2:$A$2000,0),""))</f>
      </c>
      <c r="AA423" t="str">
        <f>IF($Y423="","",INDEX($P$2:$P$2000,$Y423))</f>
      </c>
      <c r="AB423" t="str">
        <f>IF($Z423="","",INDEX($P$2:$P$2000,$Z423))</f>
      </c>
      <c r="AC423">
        <f>IF(AND($AA423="Yes",$AB423="Yes"),1,"")</f>
      </c>
      <c r="AD423">
        <f>IF(OR($Y423="",$Z423=""),"",IF(INDEX($C$2:$C$2000,$Y423)=INDEX($C$2:$C$2000,$Z423),0,1))</f>
      </c>
      <c r="AE423">
        <f>IF($AC423&lt;&gt;1,"",IF(AND(INDEX($AG$2:$AG$2000,$Y423)=1,INDEX($AG$2:$AG$2000,$Z423)=1),1,""))</f>
      </c>
      <c r="AG423">
        <f>IF($A423="","",COUNTIFS($W$2:$W$2500,$A423,$AB$2:$AB$2500,"Yes")+COUNTIFS($X$2:$X$2500,$A423,$AA$2:$AA$2500,"Yes"))</f>
      </c>
      <c r="AH423" t="str">
        <f>IF(OR($P423&lt;&gt;"Yes",N($AG423)=0),"",IF(AND($AG423=1,COUNTIFS($W$2:$W$2500,$A423,$AE$2:$AE$2500,1)+COUNTIFS($X$2:$X$2500,$A423,$AE$2:$AE$2500,1)&gt;0),"","Yes"))</f>
      </c>
      <c r="AI423">
        <f>IF($AH423="Yes",$AG423,"")</f>
      </c>
      <c r="AJ423">
        <f>IF($AI423="","",$AI423+ROW()/1000000)</f>
      </c>
      <c r="AK423">
        <f>IF(OR($A423="",$P423="Yes",N($AG423)=0),"",$AG423+ROW()/1000000)</f>
      </c>
      <c r="AL423" t="str">
        <f>IF($A423="","",INDEX(games!$J:$J,ROW())&amp;"")</f>
      </c>
      <c r="AM423">
        <f>IF($A423="","",SUMPRODUCT($AO423:$BD423,'Map Analysis'!$AP$2^{0,1,2,3,4,5,6,7,8,9,10,11,12,13,14,15}))</f>
      </c>
      <c r="AN423">
        <f>IF($A423="","",$AM423+ROW()/10000000)</f>
      </c>
      <c r="AO423">
        <f>IF($A423="","",COUNTIF($W$2:$W$2500,$A423))</f>
      </c>
      <c r="AP423">
        <f>IF($A423="","",SUMIFS($BF$2:$BF$2500,$W$2:$W$2500,$A423))</f>
      </c>
      <c r="AQ423">
        <f>IF($A423="","",SUMIFS($BG$2:$BG$2500,$W$2:$W$2500,$A423))</f>
      </c>
      <c r="AR423">
        <f>IF($A423="","",SUMIFS($BH$2:$BH$2500,$W$2:$W$2500,$A423))</f>
      </c>
      <c r="AS423">
        <f>IF($A423="","",SUMIFS($BI$2:$BI$2500,$W$2:$W$2500,$A423))</f>
      </c>
      <c r="AT423">
        <f>IF($A423="","",SUMIFS($BJ$2:$BJ$2500,$W$2:$W$2500,$A423))</f>
      </c>
      <c r="AU423">
        <f>IF($A423="","",SUMIFS($BK$2:$BK$2500,$W$2:$W$2500,$A423))</f>
      </c>
      <c r="AV423">
        <f>IF($A423="","",SUMIFS($BL$2:$BL$2500,$W$2:$W$2500,$A423))</f>
      </c>
      <c r="AW423">
        <f>IF($A423="","",SUMIFS($BM$2:$BM$2500,$W$2:$W$2500,$A423))</f>
      </c>
      <c r="AX423">
        <f>IF($A423="","",SUMIFS($BN$2:$BN$2500,$W$2:$W$2500,$A423))</f>
      </c>
      <c r="AY423">
        <f>IF($A423="","",SUMIFS($BO$2:$BO$2500,$W$2:$W$2500,$A423))</f>
      </c>
      <c r="AZ423">
        <f>IF($A423="","",SUMIFS($BP$2:$BP$2500,$W$2:$W$2500,$A423))</f>
      </c>
      <c r="BA423">
        <f>IF($A423="","",SUMIFS($BQ$2:$BQ$2500,$W$2:$W$2500,$A423))</f>
      </c>
      <c r="BB423">
        <f>IF($A423="","",SUMIFS($BR$2:$BR$2500,$W$2:$W$2500,$A423))</f>
      </c>
      <c r="BC423">
        <f>IF($A423="","",SUMIFS($BS$2:$BS$2500,$W$2:$W$2500,$A423))</f>
      </c>
      <c r="BD423">
        <f>IF($A423="","",SUMIFS($BT$2:$BT$2500,$W$2:$W$2500,$A423))</f>
      </c>
      <c r="BF423">
        <f>IF($Z423="","",INDEX($AO$2:$AO$2000,$Z423))</f>
      </c>
      <c r="BG423">
        <f>IF($Z423="","",INDEX($AP$2:$AP$2000,$Z423))</f>
      </c>
      <c r="BH423">
        <f>IF($Z423="","",INDEX($AQ$2:$AQ$2000,$Z423))</f>
      </c>
      <c r="BI423">
        <f>IF($Z423="","",INDEX($AR$2:$AR$2000,$Z423))</f>
      </c>
      <c r="BJ423">
        <f>IF($Z423="","",INDEX($AS$2:$AS$2000,$Z423))</f>
      </c>
      <c r="BK423">
        <f>IF($Z423="","",INDEX($AT$2:$AT$2000,$Z423))</f>
      </c>
      <c r="BL423">
        <f>IF($Z423="","",INDEX($AU$2:$AU$2000,$Z423))</f>
      </c>
      <c r="BM423">
        <f>IF($Z423="","",INDEX($AV$2:$AV$2000,$Z423))</f>
      </c>
      <c r="BN423">
        <f>IF($Z423="","",INDEX($AW$2:$AW$2000,$Z423))</f>
      </c>
      <c r="BO423">
        <f>IF($Z423="","",INDEX($AX$2:$AX$2000,$Z423))</f>
      </c>
      <c r="BP423">
        <f>IF($Z423="","",INDEX($AY$2:$AY$2000,$Z423))</f>
      </c>
      <c r="BQ423">
        <f>IF($Z423="","",INDEX($AZ$2:$AZ$2000,$Z423))</f>
      </c>
      <c r="BR423">
        <f>IF($Z423="","",INDEX($BA$2:$BA$2000,$Z423))</f>
      </c>
      <c r="BS423">
        <f>IF($Z423="","",INDEX($BB$2:$BB$2000,$Z423))</f>
      </c>
      <c r="BT423">
        <f>IF($Z423="","",INDEX($BC$2:$BC$2000,$Z423))</f>
      </c>
      <c r="BV423">
        <f>IF(OR($A423="",$P423&lt;&gt;"Yes",$AH423="Yes"),"",1+N($AG423))</f>
      </c>
      <c r="BW423">
        <f>IF($A423="","",COUNTIFS($W$2:$W$2500,$A423,$BZ$2:$BZ$2500,"Yes")+COUNTIFS($X$2:$X$2500,$A423,$BY$2:$BY$2500,"Yes"))</f>
      </c>
      <c r="BX423">
        <f>IF(OR($A423="",$P423="Yes"),"",IF(N($BW423)=0,0,1+SUMIFS($CB$2:$CB$2500,$W$2:$W$2500,$A423)+SUMIFS($CA$2:$CA$2500,$X$2:$X$2500,$A423)))</f>
      </c>
      <c r="BY423" t="str">
        <f>IF($Y423="","",INDEX($AH$2:$AH$2000,$Y423)&amp;"")</f>
      </c>
      <c r="BZ423" t="str">
        <f>IF($Z423="","",INDEX($AH$2:$AH$2000,$Z423)&amp;"")</f>
      </c>
      <c r="CA423">
        <f>IF($Y423="","",INDEX($BV$2:$BV$2000,$Y423))</f>
      </c>
      <c r="CB423">
        <f>IF($Z423="","",INDEX($BV$2:$BV$2000,$Z423))</f>
      </c>
    </row>
    <row r="424">
      <c r="A424" t="str">
        <f>IF(TRIM(INDEX(games!$A:$A,ROW()))="","",TRIM(INDEX(games!$A:$A,ROW())))</f>
      </c>
      <c r="B424">
        <f>IF(OR($A424="",INDEX(games!$B:$B,ROW())=""),"",INDEX(games!$B:$B,ROW()))</f>
      </c>
      <c r="C424" t="str">
        <f>IF(OR($A424="",INDEX(games!$C:$C,ROW())=""),"",INDEX(games!$C:$C,ROW()))</f>
      </c>
      <c r="D424">
        <f>IF($A424="","",COUNTIF($W$2:$W$2500,$A424)+COUNTIF($X$2:$X$2500,$A424))</f>
      </c>
      <c r="E424">
        <f>IF($A424="","",IFERROR(MATCH($C424,$R$2:$R$5,0),0))</f>
      </c>
      <c r="F424">
        <f>IF($A424="","",MOD(ROW(),34))</f>
      </c>
      <c r="G424">
        <f>IF($A424="",NA(),IF($C424="Action",$B424,NA()))</f>
      </c>
      <c r="H424">
        <f>IF($A424="",NA(),IF($C424="Action",1+$F424*0.023,NA()))</f>
      </c>
      <c r="I424">
        <f>IF($A424="",NA(),IF($C424="Strategy",$B424,NA()))</f>
      </c>
      <c r="J424">
        <f>IF($A424="",NA(),IF($C424="Strategy",2+$F424*0.023,NA()))</f>
      </c>
      <c r="K424">
        <f>IF($A424="",NA(),IF($C424="Deckbuilder",$B424,NA()))</f>
      </c>
      <c r="L424">
        <f>IF($A424="",NA(),IF($C424="Deckbuilder",3+$F424*0.023,NA()))</f>
      </c>
      <c r="M424">
        <f>IF($A424="",NA(),IF($C424="Traditional",$B424,NA()))</f>
      </c>
      <c r="N424">
        <f>IF($A424="",NA(),IF($C424="Traditional",4+$F424*0.023,NA()))</f>
      </c>
      <c r="O424">
        <f>IF($A424="","",$D424+ROW()/1000000)</f>
      </c>
      <c r="P424" t="str">
        <f>IF(OR($A424="",INDEX(games!$H:$H,ROW())=""),"",INDEX(games!$H:$H,ROW()))</f>
      </c>
      <c r="Q424">
        <f>IF(OR($A424="",$P424&lt;&gt;"Yes"),"",$D424+ROW()/1000000)</f>
      </c>
      <c r="T424">
        <f>IF($Y424="","",INDEX($B$2:$B$2000,$Y424))</f>
      </c>
      <c r="U424">
        <f>IF($Z424="","",INDEX($B$2:$B$2000,$Z424))</f>
      </c>
      <c r="V424">
        <f>IF(OR($T424="",$U424=""),"",$U424-$T424)</f>
      </c>
      <c r="W424" t="str">
        <f>IF(TRIM(INDEX(connections!$A:$A,ROW()))="","",TRIM(INDEX(connections!$A:$A,ROW())))</f>
      </c>
      <c r="X424" t="str">
        <f>IF($W424="","",TRIM(INDEX(connections!$B:$B,ROW())))</f>
      </c>
      <c r="Y424">
        <f>IF($W424="","",IFERROR(MATCH($W424,$A$2:$A$2000,0),""))</f>
      </c>
      <c r="Z424">
        <f>IF($X424="","",IFERROR(MATCH($X424,$A$2:$A$2000,0),""))</f>
      </c>
      <c r="AA424" t="str">
        <f>IF($Y424="","",INDEX($P$2:$P$2000,$Y424))</f>
      </c>
      <c r="AB424" t="str">
        <f>IF($Z424="","",INDEX($P$2:$P$2000,$Z424))</f>
      </c>
      <c r="AC424">
        <f>IF(AND($AA424="Yes",$AB424="Yes"),1,"")</f>
      </c>
      <c r="AD424">
        <f>IF(OR($Y424="",$Z424=""),"",IF(INDEX($C$2:$C$2000,$Y424)=INDEX($C$2:$C$2000,$Z424),0,1))</f>
      </c>
      <c r="AE424">
        <f>IF($AC424&lt;&gt;1,"",IF(AND(INDEX($AG$2:$AG$2000,$Y424)=1,INDEX($AG$2:$AG$2000,$Z424)=1),1,""))</f>
      </c>
      <c r="AG424">
        <f>IF($A424="","",COUNTIFS($W$2:$W$2500,$A424,$AB$2:$AB$2500,"Yes")+COUNTIFS($X$2:$X$2500,$A424,$AA$2:$AA$2500,"Yes"))</f>
      </c>
      <c r="AH424" t="str">
        <f>IF(OR($P424&lt;&gt;"Yes",N($AG424)=0),"",IF(AND($AG424=1,COUNTIFS($W$2:$W$2500,$A424,$AE$2:$AE$2500,1)+COUNTIFS($X$2:$X$2500,$A424,$AE$2:$AE$2500,1)&gt;0),"","Yes"))</f>
      </c>
      <c r="AI424">
        <f>IF($AH424="Yes",$AG424,"")</f>
      </c>
      <c r="AJ424">
        <f>IF($AI424="","",$AI424+ROW()/1000000)</f>
      </c>
      <c r="AK424">
        <f>IF(OR($A424="",$P424="Yes",N($AG424)=0),"",$AG424+ROW()/1000000)</f>
      </c>
      <c r="AL424" t="str">
        <f>IF($A424="","",INDEX(games!$J:$J,ROW())&amp;"")</f>
      </c>
      <c r="AM424">
        <f>IF($A424="","",SUMPRODUCT($AO424:$BD424,'Map Analysis'!$AP$2^{0,1,2,3,4,5,6,7,8,9,10,11,12,13,14,15}))</f>
      </c>
      <c r="AN424">
        <f>IF($A424="","",$AM424+ROW()/10000000)</f>
      </c>
      <c r="AO424">
        <f>IF($A424="","",COUNTIF($W$2:$W$2500,$A424))</f>
      </c>
      <c r="AP424">
        <f>IF($A424="","",SUMIFS($BF$2:$BF$2500,$W$2:$W$2500,$A424))</f>
      </c>
      <c r="AQ424">
        <f>IF($A424="","",SUMIFS($BG$2:$BG$2500,$W$2:$W$2500,$A424))</f>
      </c>
      <c r="AR424">
        <f>IF($A424="","",SUMIFS($BH$2:$BH$2500,$W$2:$W$2500,$A424))</f>
      </c>
      <c r="AS424">
        <f>IF($A424="","",SUMIFS($BI$2:$BI$2500,$W$2:$W$2500,$A424))</f>
      </c>
      <c r="AT424">
        <f>IF($A424="","",SUMIFS($BJ$2:$BJ$2500,$W$2:$W$2500,$A424))</f>
      </c>
      <c r="AU424">
        <f>IF($A424="","",SUMIFS($BK$2:$BK$2500,$W$2:$W$2500,$A424))</f>
      </c>
      <c r="AV424">
        <f>IF($A424="","",SUMIFS($BL$2:$BL$2500,$W$2:$W$2500,$A424))</f>
      </c>
      <c r="AW424">
        <f>IF($A424="","",SUMIFS($BM$2:$BM$2500,$W$2:$W$2500,$A424))</f>
      </c>
      <c r="AX424">
        <f>IF($A424="","",SUMIFS($BN$2:$BN$2500,$W$2:$W$2500,$A424))</f>
      </c>
      <c r="AY424">
        <f>IF($A424="","",SUMIFS($BO$2:$BO$2500,$W$2:$W$2500,$A424))</f>
      </c>
      <c r="AZ424">
        <f>IF($A424="","",SUMIFS($BP$2:$BP$2500,$W$2:$W$2500,$A424))</f>
      </c>
      <c r="BA424">
        <f>IF($A424="","",SUMIFS($BQ$2:$BQ$2500,$W$2:$W$2500,$A424))</f>
      </c>
      <c r="BB424">
        <f>IF($A424="","",SUMIFS($BR$2:$BR$2500,$W$2:$W$2500,$A424))</f>
      </c>
      <c r="BC424">
        <f>IF($A424="","",SUMIFS($BS$2:$BS$2500,$W$2:$W$2500,$A424))</f>
      </c>
      <c r="BD424">
        <f>IF($A424="","",SUMIFS($BT$2:$BT$2500,$W$2:$W$2500,$A424))</f>
      </c>
      <c r="BF424">
        <f>IF($Z424="","",INDEX($AO$2:$AO$2000,$Z424))</f>
      </c>
      <c r="BG424">
        <f>IF($Z424="","",INDEX($AP$2:$AP$2000,$Z424))</f>
      </c>
      <c r="BH424">
        <f>IF($Z424="","",INDEX($AQ$2:$AQ$2000,$Z424))</f>
      </c>
      <c r="BI424">
        <f>IF($Z424="","",INDEX($AR$2:$AR$2000,$Z424))</f>
      </c>
      <c r="BJ424">
        <f>IF($Z424="","",INDEX($AS$2:$AS$2000,$Z424))</f>
      </c>
      <c r="BK424">
        <f>IF($Z424="","",INDEX($AT$2:$AT$2000,$Z424))</f>
      </c>
      <c r="BL424">
        <f>IF($Z424="","",INDEX($AU$2:$AU$2000,$Z424))</f>
      </c>
      <c r="BM424">
        <f>IF($Z424="","",INDEX($AV$2:$AV$2000,$Z424))</f>
      </c>
      <c r="BN424">
        <f>IF($Z424="","",INDEX($AW$2:$AW$2000,$Z424))</f>
      </c>
      <c r="BO424">
        <f>IF($Z424="","",INDEX($AX$2:$AX$2000,$Z424))</f>
      </c>
      <c r="BP424">
        <f>IF($Z424="","",INDEX($AY$2:$AY$2000,$Z424))</f>
      </c>
      <c r="BQ424">
        <f>IF($Z424="","",INDEX($AZ$2:$AZ$2000,$Z424))</f>
      </c>
      <c r="BR424">
        <f>IF($Z424="","",INDEX($BA$2:$BA$2000,$Z424))</f>
      </c>
      <c r="BS424">
        <f>IF($Z424="","",INDEX($BB$2:$BB$2000,$Z424))</f>
      </c>
      <c r="BT424">
        <f>IF($Z424="","",INDEX($BC$2:$BC$2000,$Z424))</f>
      </c>
      <c r="BV424">
        <f>IF(OR($A424="",$P424&lt;&gt;"Yes",$AH424="Yes"),"",1+N($AG424))</f>
      </c>
      <c r="BW424">
        <f>IF($A424="","",COUNTIFS($W$2:$W$2500,$A424,$BZ$2:$BZ$2500,"Yes")+COUNTIFS($X$2:$X$2500,$A424,$BY$2:$BY$2500,"Yes"))</f>
      </c>
      <c r="BX424">
        <f>IF(OR($A424="",$P424="Yes"),"",IF(N($BW424)=0,0,1+SUMIFS($CB$2:$CB$2500,$W$2:$W$2500,$A424)+SUMIFS($CA$2:$CA$2500,$X$2:$X$2500,$A424)))</f>
      </c>
      <c r="BY424" t="str">
        <f>IF($Y424="","",INDEX($AH$2:$AH$2000,$Y424)&amp;"")</f>
      </c>
      <c r="BZ424" t="str">
        <f>IF($Z424="","",INDEX($AH$2:$AH$2000,$Z424)&amp;"")</f>
      </c>
      <c r="CA424">
        <f>IF($Y424="","",INDEX($BV$2:$BV$2000,$Y424))</f>
      </c>
      <c r="CB424">
        <f>IF($Z424="","",INDEX($BV$2:$BV$2000,$Z424))</f>
      </c>
    </row>
    <row r="425">
      <c r="A425" t="str">
        <f>IF(TRIM(INDEX(games!$A:$A,ROW()))="","",TRIM(INDEX(games!$A:$A,ROW())))</f>
      </c>
      <c r="B425">
        <f>IF(OR($A425="",INDEX(games!$B:$B,ROW())=""),"",INDEX(games!$B:$B,ROW()))</f>
      </c>
      <c r="C425" t="str">
        <f>IF(OR($A425="",INDEX(games!$C:$C,ROW())=""),"",INDEX(games!$C:$C,ROW()))</f>
      </c>
      <c r="D425">
        <f>IF($A425="","",COUNTIF($W$2:$W$2500,$A425)+COUNTIF($X$2:$X$2500,$A425))</f>
      </c>
      <c r="E425">
        <f>IF($A425="","",IFERROR(MATCH($C425,$R$2:$R$5,0),0))</f>
      </c>
      <c r="F425">
        <f>IF($A425="","",MOD(ROW(),34))</f>
      </c>
      <c r="G425">
        <f>IF($A425="",NA(),IF($C425="Action",$B425,NA()))</f>
      </c>
      <c r="H425">
        <f>IF($A425="",NA(),IF($C425="Action",1+$F425*0.023,NA()))</f>
      </c>
      <c r="I425">
        <f>IF($A425="",NA(),IF($C425="Strategy",$B425,NA()))</f>
      </c>
      <c r="J425">
        <f>IF($A425="",NA(),IF($C425="Strategy",2+$F425*0.023,NA()))</f>
      </c>
      <c r="K425">
        <f>IF($A425="",NA(),IF($C425="Deckbuilder",$B425,NA()))</f>
      </c>
      <c r="L425">
        <f>IF($A425="",NA(),IF($C425="Deckbuilder",3+$F425*0.023,NA()))</f>
      </c>
      <c r="M425">
        <f>IF($A425="",NA(),IF($C425="Traditional",$B425,NA()))</f>
      </c>
      <c r="N425">
        <f>IF($A425="",NA(),IF($C425="Traditional",4+$F425*0.023,NA()))</f>
      </c>
      <c r="O425">
        <f>IF($A425="","",$D425+ROW()/1000000)</f>
      </c>
      <c r="P425" t="str">
        <f>IF(OR($A425="",INDEX(games!$H:$H,ROW())=""),"",INDEX(games!$H:$H,ROW()))</f>
      </c>
      <c r="Q425">
        <f>IF(OR($A425="",$P425&lt;&gt;"Yes"),"",$D425+ROW()/1000000)</f>
      </c>
      <c r="T425">
        <f>IF($Y425="","",INDEX($B$2:$B$2000,$Y425))</f>
      </c>
      <c r="U425">
        <f>IF($Z425="","",INDEX($B$2:$B$2000,$Z425))</f>
      </c>
      <c r="V425">
        <f>IF(OR($T425="",$U425=""),"",$U425-$T425)</f>
      </c>
      <c r="W425" t="str">
        <f>IF(TRIM(INDEX(connections!$A:$A,ROW()))="","",TRIM(INDEX(connections!$A:$A,ROW())))</f>
      </c>
      <c r="X425" t="str">
        <f>IF($W425="","",TRIM(INDEX(connections!$B:$B,ROW())))</f>
      </c>
      <c r="Y425">
        <f>IF($W425="","",IFERROR(MATCH($W425,$A$2:$A$2000,0),""))</f>
      </c>
      <c r="Z425">
        <f>IF($X425="","",IFERROR(MATCH($X425,$A$2:$A$2000,0),""))</f>
      </c>
      <c r="AA425" t="str">
        <f>IF($Y425="","",INDEX($P$2:$P$2000,$Y425))</f>
      </c>
      <c r="AB425" t="str">
        <f>IF($Z425="","",INDEX($P$2:$P$2000,$Z425))</f>
      </c>
      <c r="AC425">
        <f>IF(AND($AA425="Yes",$AB425="Yes"),1,"")</f>
      </c>
      <c r="AD425">
        <f>IF(OR($Y425="",$Z425=""),"",IF(INDEX($C$2:$C$2000,$Y425)=INDEX($C$2:$C$2000,$Z425),0,1))</f>
      </c>
      <c r="AE425">
        <f>IF($AC425&lt;&gt;1,"",IF(AND(INDEX($AG$2:$AG$2000,$Y425)=1,INDEX($AG$2:$AG$2000,$Z425)=1),1,""))</f>
      </c>
      <c r="AG425">
        <f>IF($A425="","",COUNTIFS($W$2:$W$2500,$A425,$AB$2:$AB$2500,"Yes")+COUNTIFS($X$2:$X$2500,$A425,$AA$2:$AA$2500,"Yes"))</f>
      </c>
      <c r="AH425" t="str">
        <f>IF(OR($P425&lt;&gt;"Yes",N($AG425)=0),"",IF(AND($AG425=1,COUNTIFS($W$2:$W$2500,$A425,$AE$2:$AE$2500,1)+COUNTIFS($X$2:$X$2500,$A425,$AE$2:$AE$2500,1)&gt;0),"","Yes"))</f>
      </c>
      <c r="AI425">
        <f>IF($AH425="Yes",$AG425,"")</f>
      </c>
      <c r="AJ425">
        <f>IF($AI425="","",$AI425+ROW()/1000000)</f>
      </c>
      <c r="AK425">
        <f>IF(OR($A425="",$P425="Yes",N($AG425)=0),"",$AG425+ROW()/1000000)</f>
      </c>
      <c r="AL425" t="str">
        <f>IF($A425="","",INDEX(games!$J:$J,ROW())&amp;"")</f>
      </c>
      <c r="AM425">
        <f>IF($A425="","",SUMPRODUCT($AO425:$BD425,'Map Analysis'!$AP$2^{0,1,2,3,4,5,6,7,8,9,10,11,12,13,14,15}))</f>
      </c>
      <c r="AN425">
        <f>IF($A425="","",$AM425+ROW()/10000000)</f>
      </c>
      <c r="AO425">
        <f>IF($A425="","",COUNTIF($W$2:$W$2500,$A425))</f>
      </c>
      <c r="AP425">
        <f>IF($A425="","",SUMIFS($BF$2:$BF$2500,$W$2:$W$2500,$A425))</f>
      </c>
      <c r="AQ425">
        <f>IF($A425="","",SUMIFS($BG$2:$BG$2500,$W$2:$W$2500,$A425))</f>
      </c>
      <c r="AR425">
        <f>IF($A425="","",SUMIFS($BH$2:$BH$2500,$W$2:$W$2500,$A425))</f>
      </c>
      <c r="AS425">
        <f>IF($A425="","",SUMIFS($BI$2:$BI$2500,$W$2:$W$2500,$A425))</f>
      </c>
      <c r="AT425">
        <f>IF($A425="","",SUMIFS($BJ$2:$BJ$2500,$W$2:$W$2500,$A425))</f>
      </c>
      <c r="AU425">
        <f>IF($A425="","",SUMIFS($BK$2:$BK$2500,$W$2:$W$2500,$A425))</f>
      </c>
      <c r="AV425">
        <f>IF($A425="","",SUMIFS($BL$2:$BL$2500,$W$2:$W$2500,$A425))</f>
      </c>
      <c r="AW425">
        <f>IF($A425="","",SUMIFS($BM$2:$BM$2500,$W$2:$W$2500,$A425))</f>
      </c>
      <c r="AX425">
        <f>IF($A425="","",SUMIFS($BN$2:$BN$2500,$W$2:$W$2500,$A425))</f>
      </c>
      <c r="AY425">
        <f>IF($A425="","",SUMIFS($BO$2:$BO$2500,$W$2:$W$2500,$A425))</f>
      </c>
      <c r="AZ425">
        <f>IF($A425="","",SUMIFS($BP$2:$BP$2500,$W$2:$W$2500,$A425))</f>
      </c>
      <c r="BA425">
        <f>IF($A425="","",SUMIFS($BQ$2:$BQ$2500,$W$2:$W$2500,$A425))</f>
      </c>
      <c r="BB425">
        <f>IF($A425="","",SUMIFS($BR$2:$BR$2500,$W$2:$W$2500,$A425))</f>
      </c>
      <c r="BC425">
        <f>IF($A425="","",SUMIFS($BS$2:$BS$2500,$W$2:$W$2500,$A425))</f>
      </c>
      <c r="BD425">
        <f>IF($A425="","",SUMIFS($BT$2:$BT$2500,$W$2:$W$2500,$A425))</f>
      </c>
      <c r="BF425">
        <f>IF($Z425="","",INDEX($AO$2:$AO$2000,$Z425))</f>
      </c>
      <c r="BG425">
        <f>IF($Z425="","",INDEX($AP$2:$AP$2000,$Z425))</f>
      </c>
      <c r="BH425">
        <f>IF($Z425="","",INDEX($AQ$2:$AQ$2000,$Z425))</f>
      </c>
      <c r="BI425">
        <f>IF($Z425="","",INDEX($AR$2:$AR$2000,$Z425))</f>
      </c>
      <c r="BJ425">
        <f>IF($Z425="","",INDEX($AS$2:$AS$2000,$Z425))</f>
      </c>
      <c r="BK425">
        <f>IF($Z425="","",INDEX($AT$2:$AT$2000,$Z425))</f>
      </c>
      <c r="BL425">
        <f>IF($Z425="","",INDEX($AU$2:$AU$2000,$Z425))</f>
      </c>
      <c r="BM425">
        <f>IF($Z425="","",INDEX($AV$2:$AV$2000,$Z425))</f>
      </c>
      <c r="BN425">
        <f>IF($Z425="","",INDEX($AW$2:$AW$2000,$Z425))</f>
      </c>
      <c r="BO425">
        <f>IF($Z425="","",INDEX($AX$2:$AX$2000,$Z425))</f>
      </c>
      <c r="BP425">
        <f>IF($Z425="","",INDEX($AY$2:$AY$2000,$Z425))</f>
      </c>
      <c r="BQ425">
        <f>IF($Z425="","",INDEX($AZ$2:$AZ$2000,$Z425))</f>
      </c>
      <c r="BR425">
        <f>IF($Z425="","",INDEX($BA$2:$BA$2000,$Z425))</f>
      </c>
      <c r="BS425">
        <f>IF($Z425="","",INDEX($BB$2:$BB$2000,$Z425))</f>
      </c>
      <c r="BT425">
        <f>IF($Z425="","",INDEX($BC$2:$BC$2000,$Z425))</f>
      </c>
      <c r="BV425">
        <f>IF(OR($A425="",$P425&lt;&gt;"Yes",$AH425="Yes"),"",1+N($AG425))</f>
      </c>
      <c r="BW425">
        <f>IF($A425="","",COUNTIFS($W$2:$W$2500,$A425,$BZ$2:$BZ$2500,"Yes")+COUNTIFS($X$2:$X$2500,$A425,$BY$2:$BY$2500,"Yes"))</f>
      </c>
      <c r="BX425">
        <f>IF(OR($A425="",$P425="Yes"),"",IF(N($BW425)=0,0,1+SUMIFS($CB$2:$CB$2500,$W$2:$W$2500,$A425)+SUMIFS($CA$2:$CA$2500,$X$2:$X$2500,$A425)))</f>
      </c>
      <c r="BY425" t="str">
        <f>IF($Y425="","",INDEX($AH$2:$AH$2000,$Y425)&amp;"")</f>
      </c>
      <c r="BZ425" t="str">
        <f>IF($Z425="","",INDEX($AH$2:$AH$2000,$Z425)&amp;"")</f>
      </c>
      <c r="CA425">
        <f>IF($Y425="","",INDEX($BV$2:$BV$2000,$Y425))</f>
      </c>
      <c r="CB425">
        <f>IF($Z425="","",INDEX($BV$2:$BV$2000,$Z425))</f>
      </c>
    </row>
    <row r="426">
      <c r="A426" t="str">
        <f>IF(TRIM(INDEX(games!$A:$A,ROW()))="","",TRIM(INDEX(games!$A:$A,ROW())))</f>
      </c>
      <c r="B426">
        <f>IF(OR($A426="",INDEX(games!$B:$B,ROW())=""),"",INDEX(games!$B:$B,ROW()))</f>
      </c>
      <c r="C426" t="str">
        <f>IF(OR($A426="",INDEX(games!$C:$C,ROW())=""),"",INDEX(games!$C:$C,ROW()))</f>
      </c>
      <c r="D426">
        <f>IF($A426="","",COUNTIF($W$2:$W$2500,$A426)+COUNTIF($X$2:$X$2500,$A426))</f>
      </c>
      <c r="E426">
        <f>IF($A426="","",IFERROR(MATCH($C426,$R$2:$R$5,0),0))</f>
      </c>
      <c r="F426">
        <f>IF($A426="","",MOD(ROW(),34))</f>
      </c>
      <c r="G426">
        <f>IF($A426="",NA(),IF($C426="Action",$B426,NA()))</f>
      </c>
      <c r="H426">
        <f>IF($A426="",NA(),IF($C426="Action",1+$F426*0.023,NA()))</f>
      </c>
      <c r="I426">
        <f>IF($A426="",NA(),IF($C426="Strategy",$B426,NA()))</f>
      </c>
      <c r="J426">
        <f>IF($A426="",NA(),IF($C426="Strategy",2+$F426*0.023,NA()))</f>
      </c>
      <c r="K426">
        <f>IF($A426="",NA(),IF($C426="Deckbuilder",$B426,NA()))</f>
      </c>
      <c r="L426">
        <f>IF($A426="",NA(),IF($C426="Deckbuilder",3+$F426*0.023,NA()))</f>
      </c>
      <c r="M426">
        <f>IF($A426="",NA(),IF($C426="Traditional",$B426,NA()))</f>
      </c>
      <c r="N426">
        <f>IF($A426="",NA(),IF($C426="Traditional",4+$F426*0.023,NA()))</f>
      </c>
      <c r="O426">
        <f>IF($A426="","",$D426+ROW()/1000000)</f>
      </c>
      <c r="P426" t="str">
        <f>IF(OR($A426="",INDEX(games!$H:$H,ROW())=""),"",INDEX(games!$H:$H,ROW()))</f>
      </c>
      <c r="Q426">
        <f>IF(OR($A426="",$P426&lt;&gt;"Yes"),"",$D426+ROW()/1000000)</f>
      </c>
      <c r="T426">
        <f>IF($Y426="","",INDEX($B$2:$B$2000,$Y426))</f>
      </c>
      <c r="U426">
        <f>IF($Z426="","",INDEX($B$2:$B$2000,$Z426))</f>
      </c>
      <c r="V426">
        <f>IF(OR($T426="",$U426=""),"",$U426-$T426)</f>
      </c>
      <c r="W426" t="str">
        <f>IF(TRIM(INDEX(connections!$A:$A,ROW()))="","",TRIM(INDEX(connections!$A:$A,ROW())))</f>
      </c>
      <c r="X426" t="str">
        <f>IF($W426="","",TRIM(INDEX(connections!$B:$B,ROW())))</f>
      </c>
      <c r="Y426">
        <f>IF($W426="","",IFERROR(MATCH($W426,$A$2:$A$2000,0),""))</f>
      </c>
      <c r="Z426">
        <f>IF($X426="","",IFERROR(MATCH($X426,$A$2:$A$2000,0),""))</f>
      </c>
      <c r="AA426" t="str">
        <f>IF($Y426="","",INDEX($P$2:$P$2000,$Y426))</f>
      </c>
      <c r="AB426" t="str">
        <f>IF($Z426="","",INDEX($P$2:$P$2000,$Z426))</f>
      </c>
      <c r="AC426">
        <f>IF(AND($AA426="Yes",$AB426="Yes"),1,"")</f>
      </c>
      <c r="AD426">
        <f>IF(OR($Y426="",$Z426=""),"",IF(INDEX($C$2:$C$2000,$Y426)=INDEX($C$2:$C$2000,$Z426),0,1))</f>
      </c>
      <c r="AE426">
        <f>IF($AC426&lt;&gt;1,"",IF(AND(INDEX($AG$2:$AG$2000,$Y426)=1,INDEX($AG$2:$AG$2000,$Z426)=1),1,""))</f>
      </c>
      <c r="AG426">
        <f>IF($A426="","",COUNTIFS($W$2:$W$2500,$A426,$AB$2:$AB$2500,"Yes")+COUNTIFS($X$2:$X$2500,$A426,$AA$2:$AA$2500,"Yes"))</f>
      </c>
      <c r="AH426" t="str">
        <f>IF(OR($P426&lt;&gt;"Yes",N($AG426)=0),"",IF(AND($AG426=1,COUNTIFS($W$2:$W$2500,$A426,$AE$2:$AE$2500,1)+COUNTIFS($X$2:$X$2500,$A426,$AE$2:$AE$2500,1)&gt;0),"","Yes"))</f>
      </c>
      <c r="AI426">
        <f>IF($AH426="Yes",$AG426,"")</f>
      </c>
      <c r="AJ426">
        <f>IF($AI426="","",$AI426+ROW()/1000000)</f>
      </c>
      <c r="AK426">
        <f>IF(OR($A426="",$P426="Yes",N($AG426)=0),"",$AG426+ROW()/1000000)</f>
      </c>
      <c r="AL426" t="str">
        <f>IF($A426="","",INDEX(games!$J:$J,ROW())&amp;"")</f>
      </c>
      <c r="AM426">
        <f>IF($A426="","",SUMPRODUCT($AO426:$BD426,'Map Analysis'!$AP$2^{0,1,2,3,4,5,6,7,8,9,10,11,12,13,14,15}))</f>
      </c>
      <c r="AN426">
        <f>IF($A426="","",$AM426+ROW()/10000000)</f>
      </c>
      <c r="AO426">
        <f>IF($A426="","",COUNTIF($W$2:$W$2500,$A426))</f>
      </c>
      <c r="AP426">
        <f>IF($A426="","",SUMIFS($BF$2:$BF$2500,$W$2:$W$2500,$A426))</f>
      </c>
      <c r="AQ426">
        <f>IF($A426="","",SUMIFS($BG$2:$BG$2500,$W$2:$W$2500,$A426))</f>
      </c>
      <c r="AR426">
        <f>IF($A426="","",SUMIFS($BH$2:$BH$2500,$W$2:$W$2500,$A426))</f>
      </c>
      <c r="AS426">
        <f>IF($A426="","",SUMIFS($BI$2:$BI$2500,$W$2:$W$2500,$A426))</f>
      </c>
      <c r="AT426">
        <f>IF($A426="","",SUMIFS($BJ$2:$BJ$2500,$W$2:$W$2500,$A426))</f>
      </c>
      <c r="AU426">
        <f>IF($A426="","",SUMIFS($BK$2:$BK$2500,$W$2:$W$2500,$A426))</f>
      </c>
      <c r="AV426">
        <f>IF($A426="","",SUMIFS($BL$2:$BL$2500,$W$2:$W$2500,$A426))</f>
      </c>
      <c r="AW426">
        <f>IF($A426="","",SUMIFS($BM$2:$BM$2500,$W$2:$W$2500,$A426))</f>
      </c>
      <c r="AX426">
        <f>IF($A426="","",SUMIFS($BN$2:$BN$2500,$W$2:$W$2500,$A426))</f>
      </c>
      <c r="AY426">
        <f>IF($A426="","",SUMIFS($BO$2:$BO$2500,$W$2:$W$2500,$A426))</f>
      </c>
      <c r="AZ426">
        <f>IF($A426="","",SUMIFS($BP$2:$BP$2500,$W$2:$W$2500,$A426))</f>
      </c>
      <c r="BA426">
        <f>IF($A426="","",SUMIFS($BQ$2:$BQ$2500,$W$2:$W$2500,$A426))</f>
      </c>
      <c r="BB426">
        <f>IF($A426="","",SUMIFS($BR$2:$BR$2500,$W$2:$W$2500,$A426))</f>
      </c>
      <c r="BC426">
        <f>IF($A426="","",SUMIFS($BS$2:$BS$2500,$W$2:$W$2500,$A426))</f>
      </c>
      <c r="BD426">
        <f>IF($A426="","",SUMIFS($BT$2:$BT$2500,$W$2:$W$2500,$A426))</f>
      </c>
      <c r="BF426">
        <f>IF($Z426="","",INDEX($AO$2:$AO$2000,$Z426))</f>
      </c>
      <c r="BG426">
        <f>IF($Z426="","",INDEX($AP$2:$AP$2000,$Z426))</f>
      </c>
      <c r="BH426">
        <f>IF($Z426="","",INDEX($AQ$2:$AQ$2000,$Z426))</f>
      </c>
      <c r="BI426">
        <f>IF($Z426="","",INDEX($AR$2:$AR$2000,$Z426))</f>
      </c>
      <c r="BJ426">
        <f>IF($Z426="","",INDEX($AS$2:$AS$2000,$Z426))</f>
      </c>
      <c r="BK426">
        <f>IF($Z426="","",INDEX($AT$2:$AT$2000,$Z426))</f>
      </c>
      <c r="BL426">
        <f>IF($Z426="","",INDEX($AU$2:$AU$2000,$Z426))</f>
      </c>
      <c r="BM426">
        <f>IF($Z426="","",INDEX($AV$2:$AV$2000,$Z426))</f>
      </c>
      <c r="BN426">
        <f>IF($Z426="","",INDEX($AW$2:$AW$2000,$Z426))</f>
      </c>
      <c r="BO426">
        <f>IF($Z426="","",INDEX($AX$2:$AX$2000,$Z426))</f>
      </c>
      <c r="BP426">
        <f>IF($Z426="","",INDEX($AY$2:$AY$2000,$Z426))</f>
      </c>
      <c r="BQ426">
        <f>IF($Z426="","",INDEX($AZ$2:$AZ$2000,$Z426))</f>
      </c>
      <c r="BR426">
        <f>IF($Z426="","",INDEX($BA$2:$BA$2000,$Z426))</f>
      </c>
      <c r="BS426">
        <f>IF($Z426="","",INDEX($BB$2:$BB$2000,$Z426))</f>
      </c>
      <c r="BT426">
        <f>IF($Z426="","",INDEX($BC$2:$BC$2000,$Z426))</f>
      </c>
      <c r="BV426">
        <f>IF(OR($A426="",$P426&lt;&gt;"Yes",$AH426="Yes"),"",1+N($AG426))</f>
      </c>
      <c r="BW426">
        <f>IF($A426="","",COUNTIFS($W$2:$W$2500,$A426,$BZ$2:$BZ$2500,"Yes")+COUNTIFS($X$2:$X$2500,$A426,$BY$2:$BY$2500,"Yes"))</f>
      </c>
      <c r="BX426">
        <f>IF(OR($A426="",$P426="Yes"),"",IF(N($BW426)=0,0,1+SUMIFS($CB$2:$CB$2500,$W$2:$W$2500,$A426)+SUMIFS($CA$2:$CA$2500,$X$2:$X$2500,$A426)))</f>
      </c>
      <c r="BY426" t="str">
        <f>IF($Y426="","",INDEX($AH$2:$AH$2000,$Y426)&amp;"")</f>
      </c>
      <c r="BZ426" t="str">
        <f>IF($Z426="","",INDEX($AH$2:$AH$2000,$Z426)&amp;"")</f>
      </c>
      <c r="CA426">
        <f>IF($Y426="","",INDEX($BV$2:$BV$2000,$Y426))</f>
      </c>
      <c r="CB426">
        <f>IF($Z426="","",INDEX($BV$2:$BV$2000,$Z426))</f>
      </c>
    </row>
    <row r="427">
      <c r="A427" t="str">
        <f>IF(TRIM(INDEX(games!$A:$A,ROW()))="","",TRIM(INDEX(games!$A:$A,ROW())))</f>
      </c>
      <c r="B427">
        <f>IF(OR($A427="",INDEX(games!$B:$B,ROW())=""),"",INDEX(games!$B:$B,ROW()))</f>
      </c>
      <c r="C427" t="str">
        <f>IF(OR($A427="",INDEX(games!$C:$C,ROW())=""),"",INDEX(games!$C:$C,ROW()))</f>
      </c>
      <c r="D427">
        <f>IF($A427="","",COUNTIF($W$2:$W$2500,$A427)+COUNTIF($X$2:$X$2500,$A427))</f>
      </c>
      <c r="E427">
        <f>IF($A427="","",IFERROR(MATCH($C427,$R$2:$R$5,0),0))</f>
      </c>
      <c r="F427">
        <f>IF($A427="","",MOD(ROW(),34))</f>
      </c>
      <c r="G427">
        <f>IF($A427="",NA(),IF($C427="Action",$B427,NA()))</f>
      </c>
      <c r="H427">
        <f>IF($A427="",NA(),IF($C427="Action",1+$F427*0.023,NA()))</f>
      </c>
      <c r="I427">
        <f>IF($A427="",NA(),IF($C427="Strategy",$B427,NA()))</f>
      </c>
      <c r="J427">
        <f>IF($A427="",NA(),IF($C427="Strategy",2+$F427*0.023,NA()))</f>
      </c>
      <c r="K427">
        <f>IF($A427="",NA(),IF($C427="Deckbuilder",$B427,NA()))</f>
      </c>
      <c r="L427">
        <f>IF($A427="",NA(),IF($C427="Deckbuilder",3+$F427*0.023,NA()))</f>
      </c>
      <c r="M427">
        <f>IF($A427="",NA(),IF($C427="Traditional",$B427,NA()))</f>
      </c>
      <c r="N427">
        <f>IF($A427="",NA(),IF($C427="Traditional",4+$F427*0.023,NA()))</f>
      </c>
      <c r="O427">
        <f>IF($A427="","",$D427+ROW()/1000000)</f>
      </c>
      <c r="P427" t="str">
        <f>IF(OR($A427="",INDEX(games!$H:$H,ROW())=""),"",INDEX(games!$H:$H,ROW()))</f>
      </c>
      <c r="Q427">
        <f>IF(OR($A427="",$P427&lt;&gt;"Yes"),"",$D427+ROW()/1000000)</f>
      </c>
      <c r="T427">
        <f>IF($Y427="","",INDEX($B$2:$B$2000,$Y427))</f>
      </c>
      <c r="U427">
        <f>IF($Z427="","",INDEX($B$2:$B$2000,$Z427))</f>
      </c>
      <c r="V427">
        <f>IF(OR($T427="",$U427=""),"",$U427-$T427)</f>
      </c>
      <c r="W427" t="str">
        <f>IF(TRIM(INDEX(connections!$A:$A,ROW()))="","",TRIM(INDEX(connections!$A:$A,ROW())))</f>
      </c>
      <c r="X427" t="str">
        <f>IF($W427="","",TRIM(INDEX(connections!$B:$B,ROW())))</f>
      </c>
      <c r="Y427">
        <f>IF($W427="","",IFERROR(MATCH($W427,$A$2:$A$2000,0),""))</f>
      </c>
      <c r="Z427">
        <f>IF($X427="","",IFERROR(MATCH($X427,$A$2:$A$2000,0),""))</f>
      </c>
      <c r="AA427" t="str">
        <f>IF($Y427="","",INDEX($P$2:$P$2000,$Y427))</f>
      </c>
      <c r="AB427" t="str">
        <f>IF($Z427="","",INDEX($P$2:$P$2000,$Z427))</f>
      </c>
      <c r="AC427">
        <f>IF(AND($AA427="Yes",$AB427="Yes"),1,"")</f>
      </c>
      <c r="AD427">
        <f>IF(OR($Y427="",$Z427=""),"",IF(INDEX($C$2:$C$2000,$Y427)=INDEX($C$2:$C$2000,$Z427),0,1))</f>
      </c>
      <c r="AE427">
        <f>IF($AC427&lt;&gt;1,"",IF(AND(INDEX($AG$2:$AG$2000,$Y427)=1,INDEX($AG$2:$AG$2000,$Z427)=1),1,""))</f>
      </c>
      <c r="AG427">
        <f>IF($A427="","",COUNTIFS($W$2:$W$2500,$A427,$AB$2:$AB$2500,"Yes")+COUNTIFS($X$2:$X$2500,$A427,$AA$2:$AA$2500,"Yes"))</f>
      </c>
      <c r="AH427" t="str">
        <f>IF(OR($P427&lt;&gt;"Yes",N($AG427)=0),"",IF(AND($AG427=1,COUNTIFS($W$2:$W$2500,$A427,$AE$2:$AE$2500,1)+COUNTIFS($X$2:$X$2500,$A427,$AE$2:$AE$2500,1)&gt;0),"","Yes"))</f>
      </c>
      <c r="AI427">
        <f>IF($AH427="Yes",$AG427,"")</f>
      </c>
      <c r="AJ427">
        <f>IF($AI427="","",$AI427+ROW()/1000000)</f>
      </c>
      <c r="AK427">
        <f>IF(OR($A427="",$P427="Yes",N($AG427)=0),"",$AG427+ROW()/1000000)</f>
      </c>
      <c r="AL427" t="str">
        <f>IF($A427="","",INDEX(games!$J:$J,ROW())&amp;"")</f>
      </c>
      <c r="AM427">
        <f>IF($A427="","",SUMPRODUCT($AO427:$BD427,'Map Analysis'!$AP$2^{0,1,2,3,4,5,6,7,8,9,10,11,12,13,14,15}))</f>
      </c>
      <c r="AN427">
        <f>IF($A427="","",$AM427+ROW()/10000000)</f>
      </c>
      <c r="AO427">
        <f>IF($A427="","",COUNTIF($W$2:$W$2500,$A427))</f>
      </c>
      <c r="AP427">
        <f>IF($A427="","",SUMIFS($BF$2:$BF$2500,$W$2:$W$2500,$A427))</f>
      </c>
      <c r="AQ427">
        <f>IF($A427="","",SUMIFS($BG$2:$BG$2500,$W$2:$W$2500,$A427))</f>
      </c>
      <c r="AR427">
        <f>IF($A427="","",SUMIFS($BH$2:$BH$2500,$W$2:$W$2500,$A427))</f>
      </c>
      <c r="AS427">
        <f>IF($A427="","",SUMIFS($BI$2:$BI$2500,$W$2:$W$2500,$A427))</f>
      </c>
      <c r="AT427">
        <f>IF($A427="","",SUMIFS($BJ$2:$BJ$2500,$W$2:$W$2500,$A427))</f>
      </c>
      <c r="AU427">
        <f>IF($A427="","",SUMIFS($BK$2:$BK$2500,$W$2:$W$2500,$A427))</f>
      </c>
      <c r="AV427">
        <f>IF($A427="","",SUMIFS($BL$2:$BL$2500,$W$2:$W$2500,$A427))</f>
      </c>
      <c r="AW427">
        <f>IF($A427="","",SUMIFS($BM$2:$BM$2500,$W$2:$W$2500,$A427))</f>
      </c>
      <c r="AX427">
        <f>IF($A427="","",SUMIFS($BN$2:$BN$2500,$W$2:$W$2500,$A427))</f>
      </c>
      <c r="AY427">
        <f>IF($A427="","",SUMIFS($BO$2:$BO$2500,$W$2:$W$2500,$A427))</f>
      </c>
      <c r="AZ427">
        <f>IF($A427="","",SUMIFS($BP$2:$BP$2500,$W$2:$W$2500,$A427))</f>
      </c>
      <c r="BA427">
        <f>IF($A427="","",SUMIFS($BQ$2:$BQ$2500,$W$2:$W$2500,$A427))</f>
      </c>
      <c r="BB427">
        <f>IF($A427="","",SUMIFS($BR$2:$BR$2500,$W$2:$W$2500,$A427))</f>
      </c>
      <c r="BC427">
        <f>IF($A427="","",SUMIFS($BS$2:$BS$2500,$W$2:$W$2500,$A427))</f>
      </c>
      <c r="BD427">
        <f>IF($A427="","",SUMIFS($BT$2:$BT$2500,$W$2:$W$2500,$A427))</f>
      </c>
      <c r="BF427">
        <f>IF($Z427="","",INDEX($AO$2:$AO$2000,$Z427))</f>
      </c>
      <c r="BG427">
        <f>IF($Z427="","",INDEX($AP$2:$AP$2000,$Z427))</f>
      </c>
      <c r="BH427">
        <f>IF($Z427="","",INDEX($AQ$2:$AQ$2000,$Z427))</f>
      </c>
      <c r="BI427">
        <f>IF($Z427="","",INDEX($AR$2:$AR$2000,$Z427))</f>
      </c>
      <c r="BJ427">
        <f>IF($Z427="","",INDEX($AS$2:$AS$2000,$Z427))</f>
      </c>
      <c r="BK427">
        <f>IF($Z427="","",INDEX($AT$2:$AT$2000,$Z427))</f>
      </c>
      <c r="BL427">
        <f>IF($Z427="","",INDEX($AU$2:$AU$2000,$Z427))</f>
      </c>
      <c r="BM427">
        <f>IF($Z427="","",INDEX($AV$2:$AV$2000,$Z427))</f>
      </c>
      <c r="BN427">
        <f>IF($Z427="","",INDEX($AW$2:$AW$2000,$Z427))</f>
      </c>
      <c r="BO427">
        <f>IF($Z427="","",INDEX($AX$2:$AX$2000,$Z427))</f>
      </c>
      <c r="BP427">
        <f>IF($Z427="","",INDEX($AY$2:$AY$2000,$Z427))</f>
      </c>
      <c r="BQ427">
        <f>IF($Z427="","",INDEX($AZ$2:$AZ$2000,$Z427))</f>
      </c>
      <c r="BR427">
        <f>IF($Z427="","",INDEX($BA$2:$BA$2000,$Z427))</f>
      </c>
      <c r="BS427">
        <f>IF($Z427="","",INDEX($BB$2:$BB$2000,$Z427))</f>
      </c>
      <c r="BT427">
        <f>IF($Z427="","",INDEX($BC$2:$BC$2000,$Z427))</f>
      </c>
      <c r="BV427">
        <f>IF(OR($A427="",$P427&lt;&gt;"Yes",$AH427="Yes"),"",1+N($AG427))</f>
      </c>
      <c r="BW427">
        <f>IF($A427="","",COUNTIFS($W$2:$W$2500,$A427,$BZ$2:$BZ$2500,"Yes")+COUNTIFS($X$2:$X$2500,$A427,$BY$2:$BY$2500,"Yes"))</f>
      </c>
      <c r="BX427">
        <f>IF(OR($A427="",$P427="Yes"),"",IF(N($BW427)=0,0,1+SUMIFS($CB$2:$CB$2500,$W$2:$W$2500,$A427)+SUMIFS($CA$2:$CA$2500,$X$2:$X$2500,$A427)))</f>
      </c>
      <c r="BY427" t="str">
        <f>IF($Y427="","",INDEX($AH$2:$AH$2000,$Y427)&amp;"")</f>
      </c>
      <c r="BZ427" t="str">
        <f>IF($Z427="","",INDEX($AH$2:$AH$2000,$Z427)&amp;"")</f>
      </c>
      <c r="CA427">
        <f>IF($Y427="","",INDEX($BV$2:$BV$2000,$Y427))</f>
      </c>
      <c r="CB427">
        <f>IF($Z427="","",INDEX($BV$2:$BV$2000,$Z427))</f>
      </c>
    </row>
    <row r="428">
      <c r="A428" t="str">
        <f>IF(TRIM(INDEX(games!$A:$A,ROW()))="","",TRIM(INDEX(games!$A:$A,ROW())))</f>
      </c>
      <c r="B428">
        <f>IF(OR($A428="",INDEX(games!$B:$B,ROW())=""),"",INDEX(games!$B:$B,ROW()))</f>
      </c>
      <c r="C428" t="str">
        <f>IF(OR($A428="",INDEX(games!$C:$C,ROW())=""),"",INDEX(games!$C:$C,ROW()))</f>
      </c>
      <c r="D428">
        <f>IF($A428="","",COUNTIF($W$2:$W$2500,$A428)+COUNTIF($X$2:$X$2500,$A428))</f>
      </c>
      <c r="E428">
        <f>IF($A428="","",IFERROR(MATCH($C428,$R$2:$R$5,0),0))</f>
      </c>
      <c r="F428">
        <f>IF($A428="","",MOD(ROW(),34))</f>
      </c>
      <c r="G428">
        <f>IF($A428="",NA(),IF($C428="Action",$B428,NA()))</f>
      </c>
      <c r="H428">
        <f>IF($A428="",NA(),IF($C428="Action",1+$F428*0.023,NA()))</f>
      </c>
      <c r="I428">
        <f>IF($A428="",NA(),IF($C428="Strategy",$B428,NA()))</f>
      </c>
      <c r="J428">
        <f>IF($A428="",NA(),IF($C428="Strategy",2+$F428*0.023,NA()))</f>
      </c>
      <c r="K428">
        <f>IF($A428="",NA(),IF($C428="Deckbuilder",$B428,NA()))</f>
      </c>
      <c r="L428">
        <f>IF($A428="",NA(),IF($C428="Deckbuilder",3+$F428*0.023,NA()))</f>
      </c>
      <c r="M428">
        <f>IF($A428="",NA(),IF($C428="Traditional",$B428,NA()))</f>
      </c>
      <c r="N428">
        <f>IF($A428="",NA(),IF($C428="Traditional",4+$F428*0.023,NA()))</f>
      </c>
      <c r="O428">
        <f>IF($A428="","",$D428+ROW()/1000000)</f>
      </c>
      <c r="P428" t="str">
        <f>IF(OR($A428="",INDEX(games!$H:$H,ROW())=""),"",INDEX(games!$H:$H,ROW()))</f>
      </c>
      <c r="Q428">
        <f>IF(OR($A428="",$P428&lt;&gt;"Yes"),"",$D428+ROW()/1000000)</f>
      </c>
      <c r="T428">
        <f>IF($Y428="","",INDEX($B$2:$B$2000,$Y428))</f>
      </c>
      <c r="U428">
        <f>IF($Z428="","",INDEX($B$2:$B$2000,$Z428))</f>
      </c>
      <c r="V428">
        <f>IF(OR($T428="",$U428=""),"",$U428-$T428)</f>
      </c>
      <c r="W428" t="str">
        <f>IF(TRIM(INDEX(connections!$A:$A,ROW()))="","",TRIM(INDEX(connections!$A:$A,ROW())))</f>
      </c>
      <c r="X428" t="str">
        <f>IF($W428="","",TRIM(INDEX(connections!$B:$B,ROW())))</f>
      </c>
      <c r="Y428">
        <f>IF($W428="","",IFERROR(MATCH($W428,$A$2:$A$2000,0),""))</f>
      </c>
      <c r="Z428">
        <f>IF($X428="","",IFERROR(MATCH($X428,$A$2:$A$2000,0),""))</f>
      </c>
      <c r="AA428" t="str">
        <f>IF($Y428="","",INDEX($P$2:$P$2000,$Y428))</f>
      </c>
      <c r="AB428" t="str">
        <f>IF($Z428="","",INDEX($P$2:$P$2000,$Z428))</f>
      </c>
      <c r="AC428">
        <f>IF(AND($AA428="Yes",$AB428="Yes"),1,"")</f>
      </c>
      <c r="AD428">
        <f>IF(OR($Y428="",$Z428=""),"",IF(INDEX($C$2:$C$2000,$Y428)=INDEX($C$2:$C$2000,$Z428),0,1))</f>
      </c>
      <c r="AE428">
        <f>IF($AC428&lt;&gt;1,"",IF(AND(INDEX($AG$2:$AG$2000,$Y428)=1,INDEX($AG$2:$AG$2000,$Z428)=1),1,""))</f>
      </c>
      <c r="AG428">
        <f>IF($A428="","",COUNTIFS($W$2:$W$2500,$A428,$AB$2:$AB$2500,"Yes")+COUNTIFS($X$2:$X$2500,$A428,$AA$2:$AA$2500,"Yes"))</f>
      </c>
      <c r="AH428" t="str">
        <f>IF(OR($P428&lt;&gt;"Yes",N($AG428)=0),"",IF(AND($AG428=1,COUNTIFS($W$2:$W$2500,$A428,$AE$2:$AE$2500,1)+COUNTIFS($X$2:$X$2500,$A428,$AE$2:$AE$2500,1)&gt;0),"","Yes"))</f>
      </c>
      <c r="AI428">
        <f>IF($AH428="Yes",$AG428,"")</f>
      </c>
      <c r="AJ428">
        <f>IF($AI428="","",$AI428+ROW()/1000000)</f>
      </c>
      <c r="AK428">
        <f>IF(OR($A428="",$P428="Yes",N($AG428)=0),"",$AG428+ROW()/1000000)</f>
      </c>
      <c r="AL428" t="str">
        <f>IF($A428="","",INDEX(games!$J:$J,ROW())&amp;"")</f>
      </c>
      <c r="AM428">
        <f>IF($A428="","",SUMPRODUCT($AO428:$BD428,'Map Analysis'!$AP$2^{0,1,2,3,4,5,6,7,8,9,10,11,12,13,14,15}))</f>
      </c>
      <c r="AN428">
        <f>IF($A428="","",$AM428+ROW()/10000000)</f>
      </c>
      <c r="AO428">
        <f>IF($A428="","",COUNTIF($W$2:$W$2500,$A428))</f>
      </c>
      <c r="AP428">
        <f>IF($A428="","",SUMIFS($BF$2:$BF$2500,$W$2:$W$2500,$A428))</f>
      </c>
      <c r="AQ428">
        <f>IF($A428="","",SUMIFS($BG$2:$BG$2500,$W$2:$W$2500,$A428))</f>
      </c>
      <c r="AR428">
        <f>IF($A428="","",SUMIFS($BH$2:$BH$2500,$W$2:$W$2500,$A428))</f>
      </c>
      <c r="AS428">
        <f>IF($A428="","",SUMIFS($BI$2:$BI$2500,$W$2:$W$2500,$A428))</f>
      </c>
      <c r="AT428">
        <f>IF($A428="","",SUMIFS($BJ$2:$BJ$2500,$W$2:$W$2500,$A428))</f>
      </c>
      <c r="AU428">
        <f>IF($A428="","",SUMIFS($BK$2:$BK$2500,$W$2:$W$2500,$A428))</f>
      </c>
      <c r="AV428">
        <f>IF($A428="","",SUMIFS($BL$2:$BL$2500,$W$2:$W$2500,$A428))</f>
      </c>
      <c r="AW428">
        <f>IF($A428="","",SUMIFS($BM$2:$BM$2500,$W$2:$W$2500,$A428))</f>
      </c>
      <c r="AX428">
        <f>IF($A428="","",SUMIFS($BN$2:$BN$2500,$W$2:$W$2500,$A428))</f>
      </c>
      <c r="AY428">
        <f>IF($A428="","",SUMIFS($BO$2:$BO$2500,$W$2:$W$2500,$A428))</f>
      </c>
      <c r="AZ428">
        <f>IF($A428="","",SUMIFS($BP$2:$BP$2500,$W$2:$W$2500,$A428))</f>
      </c>
      <c r="BA428">
        <f>IF($A428="","",SUMIFS($BQ$2:$BQ$2500,$W$2:$W$2500,$A428))</f>
      </c>
      <c r="BB428">
        <f>IF($A428="","",SUMIFS($BR$2:$BR$2500,$W$2:$W$2500,$A428))</f>
      </c>
      <c r="BC428">
        <f>IF($A428="","",SUMIFS($BS$2:$BS$2500,$W$2:$W$2500,$A428))</f>
      </c>
      <c r="BD428">
        <f>IF($A428="","",SUMIFS($BT$2:$BT$2500,$W$2:$W$2500,$A428))</f>
      </c>
      <c r="BF428">
        <f>IF($Z428="","",INDEX($AO$2:$AO$2000,$Z428))</f>
      </c>
      <c r="BG428">
        <f>IF($Z428="","",INDEX($AP$2:$AP$2000,$Z428))</f>
      </c>
      <c r="BH428">
        <f>IF($Z428="","",INDEX($AQ$2:$AQ$2000,$Z428))</f>
      </c>
      <c r="BI428">
        <f>IF($Z428="","",INDEX($AR$2:$AR$2000,$Z428))</f>
      </c>
      <c r="BJ428">
        <f>IF($Z428="","",INDEX($AS$2:$AS$2000,$Z428))</f>
      </c>
      <c r="BK428">
        <f>IF($Z428="","",INDEX($AT$2:$AT$2000,$Z428))</f>
      </c>
      <c r="BL428">
        <f>IF($Z428="","",INDEX($AU$2:$AU$2000,$Z428))</f>
      </c>
      <c r="BM428">
        <f>IF($Z428="","",INDEX($AV$2:$AV$2000,$Z428))</f>
      </c>
      <c r="BN428">
        <f>IF($Z428="","",INDEX($AW$2:$AW$2000,$Z428))</f>
      </c>
      <c r="BO428">
        <f>IF($Z428="","",INDEX($AX$2:$AX$2000,$Z428))</f>
      </c>
      <c r="BP428">
        <f>IF($Z428="","",INDEX($AY$2:$AY$2000,$Z428))</f>
      </c>
      <c r="BQ428">
        <f>IF($Z428="","",INDEX($AZ$2:$AZ$2000,$Z428))</f>
      </c>
      <c r="BR428">
        <f>IF($Z428="","",INDEX($BA$2:$BA$2000,$Z428))</f>
      </c>
      <c r="BS428">
        <f>IF($Z428="","",INDEX($BB$2:$BB$2000,$Z428))</f>
      </c>
      <c r="BT428">
        <f>IF($Z428="","",INDEX($BC$2:$BC$2000,$Z428))</f>
      </c>
      <c r="BV428">
        <f>IF(OR($A428="",$P428&lt;&gt;"Yes",$AH428="Yes"),"",1+N($AG428))</f>
      </c>
      <c r="BW428">
        <f>IF($A428="","",COUNTIFS($W$2:$W$2500,$A428,$BZ$2:$BZ$2500,"Yes")+COUNTIFS($X$2:$X$2500,$A428,$BY$2:$BY$2500,"Yes"))</f>
      </c>
      <c r="BX428">
        <f>IF(OR($A428="",$P428="Yes"),"",IF(N($BW428)=0,0,1+SUMIFS($CB$2:$CB$2500,$W$2:$W$2500,$A428)+SUMIFS($CA$2:$CA$2500,$X$2:$X$2500,$A428)))</f>
      </c>
      <c r="BY428" t="str">
        <f>IF($Y428="","",INDEX($AH$2:$AH$2000,$Y428)&amp;"")</f>
      </c>
      <c r="BZ428" t="str">
        <f>IF($Z428="","",INDEX($AH$2:$AH$2000,$Z428)&amp;"")</f>
      </c>
      <c r="CA428">
        <f>IF($Y428="","",INDEX($BV$2:$BV$2000,$Y428))</f>
      </c>
      <c r="CB428">
        <f>IF($Z428="","",INDEX($BV$2:$BV$2000,$Z428))</f>
      </c>
    </row>
    <row r="429">
      <c r="A429" t="str">
        <f>IF(TRIM(INDEX(games!$A:$A,ROW()))="","",TRIM(INDEX(games!$A:$A,ROW())))</f>
      </c>
      <c r="B429">
        <f>IF(OR($A429="",INDEX(games!$B:$B,ROW())=""),"",INDEX(games!$B:$B,ROW()))</f>
      </c>
      <c r="C429" t="str">
        <f>IF(OR($A429="",INDEX(games!$C:$C,ROW())=""),"",INDEX(games!$C:$C,ROW()))</f>
      </c>
      <c r="D429">
        <f>IF($A429="","",COUNTIF($W$2:$W$2500,$A429)+COUNTIF($X$2:$X$2500,$A429))</f>
      </c>
      <c r="E429">
        <f>IF($A429="","",IFERROR(MATCH($C429,$R$2:$R$5,0),0))</f>
      </c>
      <c r="F429">
        <f>IF($A429="","",MOD(ROW(),34))</f>
      </c>
      <c r="G429">
        <f>IF($A429="",NA(),IF($C429="Action",$B429,NA()))</f>
      </c>
      <c r="H429">
        <f>IF($A429="",NA(),IF($C429="Action",1+$F429*0.023,NA()))</f>
      </c>
      <c r="I429">
        <f>IF($A429="",NA(),IF($C429="Strategy",$B429,NA()))</f>
      </c>
      <c r="J429">
        <f>IF($A429="",NA(),IF($C429="Strategy",2+$F429*0.023,NA()))</f>
      </c>
      <c r="K429">
        <f>IF($A429="",NA(),IF($C429="Deckbuilder",$B429,NA()))</f>
      </c>
      <c r="L429">
        <f>IF($A429="",NA(),IF($C429="Deckbuilder",3+$F429*0.023,NA()))</f>
      </c>
      <c r="M429">
        <f>IF($A429="",NA(),IF($C429="Traditional",$B429,NA()))</f>
      </c>
      <c r="N429">
        <f>IF($A429="",NA(),IF($C429="Traditional",4+$F429*0.023,NA()))</f>
      </c>
      <c r="O429">
        <f>IF($A429="","",$D429+ROW()/1000000)</f>
      </c>
      <c r="P429" t="str">
        <f>IF(OR($A429="",INDEX(games!$H:$H,ROW())=""),"",INDEX(games!$H:$H,ROW()))</f>
      </c>
      <c r="Q429">
        <f>IF(OR($A429="",$P429&lt;&gt;"Yes"),"",$D429+ROW()/1000000)</f>
      </c>
      <c r="T429">
        <f>IF($Y429="","",INDEX($B$2:$B$2000,$Y429))</f>
      </c>
      <c r="U429">
        <f>IF($Z429="","",INDEX($B$2:$B$2000,$Z429))</f>
      </c>
      <c r="V429">
        <f>IF(OR($T429="",$U429=""),"",$U429-$T429)</f>
      </c>
      <c r="W429" t="str">
        <f>IF(TRIM(INDEX(connections!$A:$A,ROW()))="","",TRIM(INDEX(connections!$A:$A,ROW())))</f>
      </c>
      <c r="X429" t="str">
        <f>IF($W429="","",TRIM(INDEX(connections!$B:$B,ROW())))</f>
      </c>
      <c r="Y429">
        <f>IF($W429="","",IFERROR(MATCH($W429,$A$2:$A$2000,0),""))</f>
      </c>
      <c r="Z429">
        <f>IF($X429="","",IFERROR(MATCH($X429,$A$2:$A$2000,0),""))</f>
      </c>
      <c r="AA429" t="str">
        <f>IF($Y429="","",INDEX($P$2:$P$2000,$Y429))</f>
      </c>
      <c r="AB429" t="str">
        <f>IF($Z429="","",INDEX($P$2:$P$2000,$Z429))</f>
      </c>
      <c r="AC429">
        <f>IF(AND($AA429="Yes",$AB429="Yes"),1,"")</f>
      </c>
      <c r="AD429">
        <f>IF(OR($Y429="",$Z429=""),"",IF(INDEX($C$2:$C$2000,$Y429)=INDEX($C$2:$C$2000,$Z429),0,1))</f>
      </c>
      <c r="AE429">
        <f>IF($AC429&lt;&gt;1,"",IF(AND(INDEX($AG$2:$AG$2000,$Y429)=1,INDEX($AG$2:$AG$2000,$Z429)=1),1,""))</f>
      </c>
      <c r="AG429">
        <f>IF($A429="","",COUNTIFS($W$2:$W$2500,$A429,$AB$2:$AB$2500,"Yes")+COUNTIFS($X$2:$X$2500,$A429,$AA$2:$AA$2500,"Yes"))</f>
      </c>
      <c r="AH429" t="str">
        <f>IF(OR($P429&lt;&gt;"Yes",N($AG429)=0),"",IF(AND($AG429=1,COUNTIFS($W$2:$W$2500,$A429,$AE$2:$AE$2500,1)+COUNTIFS($X$2:$X$2500,$A429,$AE$2:$AE$2500,1)&gt;0),"","Yes"))</f>
      </c>
      <c r="AI429">
        <f>IF($AH429="Yes",$AG429,"")</f>
      </c>
      <c r="AJ429">
        <f>IF($AI429="","",$AI429+ROW()/1000000)</f>
      </c>
      <c r="AK429">
        <f>IF(OR($A429="",$P429="Yes",N($AG429)=0),"",$AG429+ROW()/1000000)</f>
      </c>
      <c r="AL429" t="str">
        <f>IF($A429="","",INDEX(games!$J:$J,ROW())&amp;"")</f>
      </c>
      <c r="AM429">
        <f>IF($A429="","",SUMPRODUCT($AO429:$BD429,'Map Analysis'!$AP$2^{0,1,2,3,4,5,6,7,8,9,10,11,12,13,14,15}))</f>
      </c>
      <c r="AN429">
        <f>IF($A429="","",$AM429+ROW()/10000000)</f>
      </c>
      <c r="AO429">
        <f>IF($A429="","",COUNTIF($W$2:$W$2500,$A429))</f>
      </c>
      <c r="AP429">
        <f>IF($A429="","",SUMIFS($BF$2:$BF$2500,$W$2:$W$2500,$A429))</f>
      </c>
      <c r="AQ429">
        <f>IF($A429="","",SUMIFS($BG$2:$BG$2500,$W$2:$W$2500,$A429))</f>
      </c>
      <c r="AR429">
        <f>IF($A429="","",SUMIFS($BH$2:$BH$2500,$W$2:$W$2500,$A429))</f>
      </c>
      <c r="AS429">
        <f>IF($A429="","",SUMIFS($BI$2:$BI$2500,$W$2:$W$2500,$A429))</f>
      </c>
      <c r="AT429">
        <f>IF($A429="","",SUMIFS($BJ$2:$BJ$2500,$W$2:$W$2500,$A429))</f>
      </c>
      <c r="AU429">
        <f>IF($A429="","",SUMIFS($BK$2:$BK$2500,$W$2:$W$2500,$A429))</f>
      </c>
      <c r="AV429">
        <f>IF($A429="","",SUMIFS($BL$2:$BL$2500,$W$2:$W$2500,$A429))</f>
      </c>
      <c r="AW429">
        <f>IF($A429="","",SUMIFS($BM$2:$BM$2500,$W$2:$W$2500,$A429))</f>
      </c>
      <c r="AX429">
        <f>IF($A429="","",SUMIFS($BN$2:$BN$2500,$W$2:$W$2500,$A429))</f>
      </c>
      <c r="AY429">
        <f>IF($A429="","",SUMIFS($BO$2:$BO$2500,$W$2:$W$2500,$A429))</f>
      </c>
      <c r="AZ429">
        <f>IF($A429="","",SUMIFS($BP$2:$BP$2500,$W$2:$W$2500,$A429))</f>
      </c>
      <c r="BA429">
        <f>IF($A429="","",SUMIFS($BQ$2:$BQ$2500,$W$2:$W$2500,$A429))</f>
      </c>
      <c r="BB429">
        <f>IF($A429="","",SUMIFS($BR$2:$BR$2500,$W$2:$W$2500,$A429))</f>
      </c>
      <c r="BC429">
        <f>IF($A429="","",SUMIFS($BS$2:$BS$2500,$W$2:$W$2500,$A429))</f>
      </c>
      <c r="BD429">
        <f>IF($A429="","",SUMIFS($BT$2:$BT$2500,$W$2:$W$2500,$A429))</f>
      </c>
      <c r="BF429">
        <f>IF($Z429="","",INDEX($AO$2:$AO$2000,$Z429))</f>
      </c>
      <c r="BG429">
        <f>IF($Z429="","",INDEX($AP$2:$AP$2000,$Z429))</f>
      </c>
      <c r="BH429">
        <f>IF($Z429="","",INDEX($AQ$2:$AQ$2000,$Z429))</f>
      </c>
      <c r="BI429">
        <f>IF($Z429="","",INDEX($AR$2:$AR$2000,$Z429))</f>
      </c>
      <c r="BJ429">
        <f>IF($Z429="","",INDEX($AS$2:$AS$2000,$Z429))</f>
      </c>
      <c r="BK429">
        <f>IF($Z429="","",INDEX($AT$2:$AT$2000,$Z429))</f>
      </c>
      <c r="BL429">
        <f>IF($Z429="","",INDEX($AU$2:$AU$2000,$Z429))</f>
      </c>
      <c r="BM429">
        <f>IF($Z429="","",INDEX($AV$2:$AV$2000,$Z429))</f>
      </c>
      <c r="BN429">
        <f>IF($Z429="","",INDEX($AW$2:$AW$2000,$Z429))</f>
      </c>
      <c r="BO429">
        <f>IF($Z429="","",INDEX($AX$2:$AX$2000,$Z429))</f>
      </c>
      <c r="BP429">
        <f>IF($Z429="","",INDEX($AY$2:$AY$2000,$Z429))</f>
      </c>
      <c r="BQ429">
        <f>IF($Z429="","",INDEX($AZ$2:$AZ$2000,$Z429))</f>
      </c>
      <c r="BR429">
        <f>IF($Z429="","",INDEX($BA$2:$BA$2000,$Z429))</f>
      </c>
      <c r="BS429">
        <f>IF($Z429="","",INDEX($BB$2:$BB$2000,$Z429))</f>
      </c>
      <c r="BT429">
        <f>IF($Z429="","",INDEX($BC$2:$BC$2000,$Z429))</f>
      </c>
      <c r="BV429">
        <f>IF(OR($A429="",$P429&lt;&gt;"Yes",$AH429="Yes"),"",1+N($AG429))</f>
      </c>
      <c r="BW429">
        <f>IF($A429="","",COUNTIFS($W$2:$W$2500,$A429,$BZ$2:$BZ$2500,"Yes")+COUNTIFS($X$2:$X$2500,$A429,$BY$2:$BY$2500,"Yes"))</f>
      </c>
      <c r="BX429">
        <f>IF(OR($A429="",$P429="Yes"),"",IF(N($BW429)=0,0,1+SUMIFS($CB$2:$CB$2500,$W$2:$W$2500,$A429)+SUMIFS($CA$2:$CA$2500,$X$2:$X$2500,$A429)))</f>
      </c>
      <c r="BY429" t="str">
        <f>IF($Y429="","",INDEX($AH$2:$AH$2000,$Y429)&amp;"")</f>
      </c>
      <c r="BZ429" t="str">
        <f>IF($Z429="","",INDEX($AH$2:$AH$2000,$Z429)&amp;"")</f>
      </c>
      <c r="CA429">
        <f>IF($Y429="","",INDEX($BV$2:$BV$2000,$Y429))</f>
      </c>
      <c r="CB429">
        <f>IF($Z429="","",INDEX($BV$2:$BV$2000,$Z429))</f>
      </c>
    </row>
    <row r="430">
      <c r="A430" t="str">
        <f>IF(TRIM(INDEX(games!$A:$A,ROW()))="","",TRIM(INDEX(games!$A:$A,ROW())))</f>
      </c>
      <c r="B430">
        <f>IF(OR($A430="",INDEX(games!$B:$B,ROW())=""),"",INDEX(games!$B:$B,ROW()))</f>
      </c>
      <c r="C430" t="str">
        <f>IF(OR($A430="",INDEX(games!$C:$C,ROW())=""),"",INDEX(games!$C:$C,ROW()))</f>
      </c>
      <c r="D430">
        <f>IF($A430="","",COUNTIF($W$2:$W$2500,$A430)+COUNTIF($X$2:$X$2500,$A430))</f>
      </c>
      <c r="E430">
        <f>IF($A430="","",IFERROR(MATCH($C430,$R$2:$R$5,0),0))</f>
      </c>
      <c r="F430">
        <f>IF($A430="","",MOD(ROW(),34))</f>
      </c>
      <c r="G430">
        <f>IF($A430="",NA(),IF($C430="Action",$B430,NA()))</f>
      </c>
      <c r="H430">
        <f>IF($A430="",NA(),IF($C430="Action",1+$F430*0.023,NA()))</f>
      </c>
      <c r="I430">
        <f>IF($A430="",NA(),IF($C430="Strategy",$B430,NA()))</f>
      </c>
      <c r="J430">
        <f>IF($A430="",NA(),IF($C430="Strategy",2+$F430*0.023,NA()))</f>
      </c>
      <c r="K430">
        <f>IF($A430="",NA(),IF($C430="Deckbuilder",$B430,NA()))</f>
      </c>
      <c r="L430">
        <f>IF($A430="",NA(),IF($C430="Deckbuilder",3+$F430*0.023,NA()))</f>
      </c>
      <c r="M430">
        <f>IF($A430="",NA(),IF($C430="Traditional",$B430,NA()))</f>
      </c>
      <c r="N430">
        <f>IF($A430="",NA(),IF($C430="Traditional",4+$F430*0.023,NA()))</f>
      </c>
      <c r="O430">
        <f>IF($A430="","",$D430+ROW()/1000000)</f>
      </c>
      <c r="P430" t="str">
        <f>IF(OR($A430="",INDEX(games!$H:$H,ROW())=""),"",INDEX(games!$H:$H,ROW()))</f>
      </c>
      <c r="Q430">
        <f>IF(OR($A430="",$P430&lt;&gt;"Yes"),"",$D430+ROW()/1000000)</f>
      </c>
      <c r="T430">
        <f>IF($Y430="","",INDEX($B$2:$B$2000,$Y430))</f>
      </c>
      <c r="U430">
        <f>IF($Z430="","",INDEX($B$2:$B$2000,$Z430))</f>
      </c>
      <c r="V430">
        <f>IF(OR($T430="",$U430=""),"",$U430-$T430)</f>
      </c>
      <c r="W430" t="str">
        <f>IF(TRIM(INDEX(connections!$A:$A,ROW()))="","",TRIM(INDEX(connections!$A:$A,ROW())))</f>
      </c>
      <c r="X430" t="str">
        <f>IF($W430="","",TRIM(INDEX(connections!$B:$B,ROW())))</f>
      </c>
      <c r="Y430">
        <f>IF($W430="","",IFERROR(MATCH($W430,$A$2:$A$2000,0),""))</f>
      </c>
      <c r="Z430">
        <f>IF($X430="","",IFERROR(MATCH($X430,$A$2:$A$2000,0),""))</f>
      </c>
      <c r="AA430" t="str">
        <f>IF($Y430="","",INDEX($P$2:$P$2000,$Y430))</f>
      </c>
      <c r="AB430" t="str">
        <f>IF($Z430="","",INDEX($P$2:$P$2000,$Z430))</f>
      </c>
      <c r="AC430">
        <f>IF(AND($AA430="Yes",$AB430="Yes"),1,"")</f>
      </c>
      <c r="AD430">
        <f>IF(OR($Y430="",$Z430=""),"",IF(INDEX($C$2:$C$2000,$Y430)=INDEX($C$2:$C$2000,$Z430),0,1))</f>
      </c>
      <c r="AE430">
        <f>IF($AC430&lt;&gt;1,"",IF(AND(INDEX($AG$2:$AG$2000,$Y430)=1,INDEX($AG$2:$AG$2000,$Z430)=1),1,""))</f>
      </c>
      <c r="AG430">
        <f>IF($A430="","",COUNTIFS($W$2:$W$2500,$A430,$AB$2:$AB$2500,"Yes")+COUNTIFS($X$2:$X$2500,$A430,$AA$2:$AA$2500,"Yes"))</f>
      </c>
      <c r="AH430" t="str">
        <f>IF(OR($P430&lt;&gt;"Yes",N($AG430)=0),"",IF(AND($AG430=1,COUNTIFS($W$2:$W$2500,$A430,$AE$2:$AE$2500,1)+COUNTIFS($X$2:$X$2500,$A430,$AE$2:$AE$2500,1)&gt;0),"","Yes"))</f>
      </c>
      <c r="AI430">
        <f>IF($AH430="Yes",$AG430,"")</f>
      </c>
      <c r="AJ430">
        <f>IF($AI430="","",$AI430+ROW()/1000000)</f>
      </c>
      <c r="AK430">
        <f>IF(OR($A430="",$P430="Yes",N($AG430)=0),"",$AG430+ROW()/1000000)</f>
      </c>
      <c r="AL430" t="str">
        <f>IF($A430="","",INDEX(games!$J:$J,ROW())&amp;"")</f>
      </c>
      <c r="AM430">
        <f>IF($A430="","",SUMPRODUCT($AO430:$BD430,'Map Analysis'!$AP$2^{0,1,2,3,4,5,6,7,8,9,10,11,12,13,14,15}))</f>
      </c>
      <c r="AN430">
        <f>IF($A430="","",$AM430+ROW()/10000000)</f>
      </c>
      <c r="AO430">
        <f>IF($A430="","",COUNTIF($W$2:$W$2500,$A430))</f>
      </c>
      <c r="AP430">
        <f>IF($A430="","",SUMIFS($BF$2:$BF$2500,$W$2:$W$2500,$A430))</f>
      </c>
      <c r="AQ430">
        <f>IF($A430="","",SUMIFS($BG$2:$BG$2500,$W$2:$W$2500,$A430))</f>
      </c>
      <c r="AR430">
        <f>IF($A430="","",SUMIFS($BH$2:$BH$2500,$W$2:$W$2500,$A430))</f>
      </c>
      <c r="AS430">
        <f>IF($A430="","",SUMIFS($BI$2:$BI$2500,$W$2:$W$2500,$A430))</f>
      </c>
      <c r="AT430">
        <f>IF($A430="","",SUMIFS($BJ$2:$BJ$2500,$W$2:$W$2500,$A430))</f>
      </c>
      <c r="AU430">
        <f>IF($A430="","",SUMIFS($BK$2:$BK$2500,$W$2:$W$2500,$A430))</f>
      </c>
      <c r="AV430">
        <f>IF($A430="","",SUMIFS($BL$2:$BL$2500,$W$2:$W$2500,$A430))</f>
      </c>
      <c r="AW430">
        <f>IF($A430="","",SUMIFS($BM$2:$BM$2500,$W$2:$W$2500,$A430))</f>
      </c>
      <c r="AX430">
        <f>IF($A430="","",SUMIFS($BN$2:$BN$2500,$W$2:$W$2500,$A430))</f>
      </c>
      <c r="AY430">
        <f>IF($A430="","",SUMIFS($BO$2:$BO$2500,$W$2:$W$2500,$A430))</f>
      </c>
      <c r="AZ430">
        <f>IF($A430="","",SUMIFS($BP$2:$BP$2500,$W$2:$W$2500,$A430))</f>
      </c>
      <c r="BA430">
        <f>IF($A430="","",SUMIFS($BQ$2:$BQ$2500,$W$2:$W$2500,$A430))</f>
      </c>
      <c r="BB430">
        <f>IF($A430="","",SUMIFS($BR$2:$BR$2500,$W$2:$W$2500,$A430))</f>
      </c>
      <c r="BC430">
        <f>IF($A430="","",SUMIFS($BS$2:$BS$2500,$W$2:$W$2500,$A430))</f>
      </c>
      <c r="BD430">
        <f>IF($A430="","",SUMIFS($BT$2:$BT$2500,$W$2:$W$2500,$A430))</f>
      </c>
      <c r="BF430">
        <f>IF($Z430="","",INDEX($AO$2:$AO$2000,$Z430))</f>
      </c>
      <c r="BG430">
        <f>IF($Z430="","",INDEX($AP$2:$AP$2000,$Z430))</f>
      </c>
      <c r="BH430">
        <f>IF($Z430="","",INDEX($AQ$2:$AQ$2000,$Z430))</f>
      </c>
      <c r="BI430">
        <f>IF($Z430="","",INDEX($AR$2:$AR$2000,$Z430))</f>
      </c>
      <c r="BJ430">
        <f>IF($Z430="","",INDEX($AS$2:$AS$2000,$Z430))</f>
      </c>
      <c r="BK430">
        <f>IF($Z430="","",INDEX($AT$2:$AT$2000,$Z430))</f>
      </c>
      <c r="BL430">
        <f>IF($Z430="","",INDEX($AU$2:$AU$2000,$Z430))</f>
      </c>
      <c r="BM430">
        <f>IF($Z430="","",INDEX($AV$2:$AV$2000,$Z430))</f>
      </c>
      <c r="BN430">
        <f>IF($Z430="","",INDEX($AW$2:$AW$2000,$Z430))</f>
      </c>
      <c r="BO430">
        <f>IF($Z430="","",INDEX($AX$2:$AX$2000,$Z430))</f>
      </c>
      <c r="BP430">
        <f>IF($Z430="","",INDEX($AY$2:$AY$2000,$Z430))</f>
      </c>
      <c r="BQ430">
        <f>IF($Z430="","",INDEX($AZ$2:$AZ$2000,$Z430))</f>
      </c>
      <c r="BR430">
        <f>IF($Z430="","",INDEX($BA$2:$BA$2000,$Z430))</f>
      </c>
      <c r="BS430">
        <f>IF($Z430="","",INDEX($BB$2:$BB$2000,$Z430))</f>
      </c>
      <c r="BT430">
        <f>IF($Z430="","",INDEX($BC$2:$BC$2000,$Z430))</f>
      </c>
      <c r="BV430">
        <f>IF(OR($A430="",$P430&lt;&gt;"Yes",$AH430="Yes"),"",1+N($AG430))</f>
      </c>
      <c r="BW430">
        <f>IF($A430="","",COUNTIFS($W$2:$W$2500,$A430,$BZ$2:$BZ$2500,"Yes")+COUNTIFS($X$2:$X$2500,$A430,$BY$2:$BY$2500,"Yes"))</f>
      </c>
      <c r="BX430">
        <f>IF(OR($A430="",$P430="Yes"),"",IF(N($BW430)=0,0,1+SUMIFS($CB$2:$CB$2500,$W$2:$W$2500,$A430)+SUMIFS($CA$2:$CA$2500,$X$2:$X$2500,$A430)))</f>
      </c>
      <c r="BY430" t="str">
        <f>IF($Y430="","",INDEX($AH$2:$AH$2000,$Y430)&amp;"")</f>
      </c>
      <c r="BZ430" t="str">
        <f>IF($Z430="","",INDEX($AH$2:$AH$2000,$Z430)&amp;"")</f>
      </c>
      <c r="CA430">
        <f>IF($Y430="","",INDEX($BV$2:$BV$2000,$Y430))</f>
      </c>
      <c r="CB430">
        <f>IF($Z430="","",INDEX($BV$2:$BV$2000,$Z430))</f>
      </c>
    </row>
    <row r="431">
      <c r="A431" t="str">
        <f>IF(TRIM(INDEX(games!$A:$A,ROW()))="","",TRIM(INDEX(games!$A:$A,ROW())))</f>
      </c>
      <c r="B431">
        <f>IF(OR($A431="",INDEX(games!$B:$B,ROW())=""),"",INDEX(games!$B:$B,ROW()))</f>
      </c>
      <c r="C431" t="str">
        <f>IF(OR($A431="",INDEX(games!$C:$C,ROW())=""),"",INDEX(games!$C:$C,ROW()))</f>
      </c>
      <c r="D431">
        <f>IF($A431="","",COUNTIF($W$2:$W$2500,$A431)+COUNTIF($X$2:$X$2500,$A431))</f>
      </c>
      <c r="E431">
        <f>IF($A431="","",IFERROR(MATCH($C431,$R$2:$R$5,0),0))</f>
      </c>
      <c r="F431">
        <f>IF($A431="","",MOD(ROW(),34))</f>
      </c>
      <c r="G431">
        <f>IF($A431="",NA(),IF($C431="Action",$B431,NA()))</f>
      </c>
      <c r="H431">
        <f>IF($A431="",NA(),IF($C431="Action",1+$F431*0.023,NA()))</f>
      </c>
      <c r="I431">
        <f>IF($A431="",NA(),IF($C431="Strategy",$B431,NA()))</f>
      </c>
      <c r="J431">
        <f>IF($A431="",NA(),IF($C431="Strategy",2+$F431*0.023,NA()))</f>
      </c>
      <c r="K431">
        <f>IF($A431="",NA(),IF($C431="Deckbuilder",$B431,NA()))</f>
      </c>
      <c r="L431">
        <f>IF($A431="",NA(),IF($C431="Deckbuilder",3+$F431*0.023,NA()))</f>
      </c>
      <c r="M431">
        <f>IF($A431="",NA(),IF($C431="Traditional",$B431,NA()))</f>
      </c>
      <c r="N431">
        <f>IF($A431="",NA(),IF($C431="Traditional",4+$F431*0.023,NA()))</f>
      </c>
      <c r="O431">
        <f>IF($A431="","",$D431+ROW()/1000000)</f>
      </c>
      <c r="P431" t="str">
        <f>IF(OR($A431="",INDEX(games!$H:$H,ROW())=""),"",INDEX(games!$H:$H,ROW()))</f>
      </c>
      <c r="Q431">
        <f>IF(OR($A431="",$P431&lt;&gt;"Yes"),"",$D431+ROW()/1000000)</f>
      </c>
      <c r="T431">
        <f>IF($Y431="","",INDEX($B$2:$B$2000,$Y431))</f>
      </c>
      <c r="U431">
        <f>IF($Z431="","",INDEX($B$2:$B$2000,$Z431))</f>
      </c>
      <c r="V431">
        <f>IF(OR($T431="",$U431=""),"",$U431-$T431)</f>
      </c>
      <c r="W431" t="str">
        <f>IF(TRIM(INDEX(connections!$A:$A,ROW()))="","",TRIM(INDEX(connections!$A:$A,ROW())))</f>
      </c>
      <c r="X431" t="str">
        <f>IF($W431="","",TRIM(INDEX(connections!$B:$B,ROW())))</f>
      </c>
      <c r="Y431">
        <f>IF($W431="","",IFERROR(MATCH($W431,$A$2:$A$2000,0),""))</f>
      </c>
      <c r="Z431">
        <f>IF($X431="","",IFERROR(MATCH($X431,$A$2:$A$2000,0),""))</f>
      </c>
      <c r="AA431" t="str">
        <f>IF($Y431="","",INDEX($P$2:$P$2000,$Y431))</f>
      </c>
      <c r="AB431" t="str">
        <f>IF($Z431="","",INDEX($P$2:$P$2000,$Z431))</f>
      </c>
      <c r="AC431">
        <f>IF(AND($AA431="Yes",$AB431="Yes"),1,"")</f>
      </c>
      <c r="AD431">
        <f>IF(OR($Y431="",$Z431=""),"",IF(INDEX($C$2:$C$2000,$Y431)=INDEX($C$2:$C$2000,$Z431),0,1))</f>
      </c>
      <c r="AE431">
        <f>IF($AC431&lt;&gt;1,"",IF(AND(INDEX($AG$2:$AG$2000,$Y431)=1,INDEX($AG$2:$AG$2000,$Z431)=1),1,""))</f>
      </c>
      <c r="AG431">
        <f>IF($A431="","",COUNTIFS($W$2:$W$2500,$A431,$AB$2:$AB$2500,"Yes")+COUNTIFS($X$2:$X$2500,$A431,$AA$2:$AA$2500,"Yes"))</f>
      </c>
      <c r="AH431" t="str">
        <f>IF(OR($P431&lt;&gt;"Yes",N($AG431)=0),"",IF(AND($AG431=1,COUNTIFS($W$2:$W$2500,$A431,$AE$2:$AE$2500,1)+COUNTIFS($X$2:$X$2500,$A431,$AE$2:$AE$2500,1)&gt;0),"","Yes"))</f>
      </c>
      <c r="AI431">
        <f>IF($AH431="Yes",$AG431,"")</f>
      </c>
      <c r="AJ431">
        <f>IF($AI431="","",$AI431+ROW()/1000000)</f>
      </c>
      <c r="AK431">
        <f>IF(OR($A431="",$P431="Yes",N($AG431)=0),"",$AG431+ROW()/1000000)</f>
      </c>
      <c r="AL431" t="str">
        <f>IF($A431="","",INDEX(games!$J:$J,ROW())&amp;"")</f>
      </c>
      <c r="AM431">
        <f>IF($A431="","",SUMPRODUCT($AO431:$BD431,'Map Analysis'!$AP$2^{0,1,2,3,4,5,6,7,8,9,10,11,12,13,14,15}))</f>
      </c>
      <c r="AN431">
        <f>IF($A431="","",$AM431+ROW()/10000000)</f>
      </c>
      <c r="AO431">
        <f>IF($A431="","",COUNTIF($W$2:$W$2500,$A431))</f>
      </c>
      <c r="AP431">
        <f>IF($A431="","",SUMIFS($BF$2:$BF$2500,$W$2:$W$2500,$A431))</f>
      </c>
      <c r="AQ431">
        <f>IF($A431="","",SUMIFS($BG$2:$BG$2500,$W$2:$W$2500,$A431))</f>
      </c>
      <c r="AR431">
        <f>IF($A431="","",SUMIFS($BH$2:$BH$2500,$W$2:$W$2500,$A431))</f>
      </c>
      <c r="AS431">
        <f>IF($A431="","",SUMIFS($BI$2:$BI$2500,$W$2:$W$2500,$A431))</f>
      </c>
      <c r="AT431">
        <f>IF($A431="","",SUMIFS($BJ$2:$BJ$2500,$W$2:$W$2500,$A431))</f>
      </c>
      <c r="AU431">
        <f>IF($A431="","",SUMIFS($BK$2:$BK$2500,$W$2:$W$2500,$A431))</f>
      </c>
      <c r="AV431">
        <f>IF($A431="","",SUMIFS($BL$2:$BL$2500,$W$2:$W$2500,$A431))</f>
      </c>
      <c r="AW431">
        <f>IF($A431="","",SUMIFS($BM$2:$BM$2500,$W$2:$W$2500,$A431))</f>
      </c>
      <c r="AX431">
        <f>IF($A431="","",SUMIFS($BN$2:$BN$2500,$W$2:$W$2500,$A431))</f>
      </c>
      <c r="AY431">
        <f>IF($A431="","",SUMIFS($BO$2:$BO$2500,$W$2:$W$2500,$A431))</f>
      </c>
      <c r="AZ431">
        <f>IF($A431="","",SUMIFS($BP$2:$BP$2500,$W$2:$W$2500,$A431))</f>
      </c>
      <c r="BA431">
        <f>IF($A431="","",SUMIFS($BQ$2:$BQ$2500,$W$2:$W$2500,$A431))</f>
      </c>
      <c r="BB431">
        <f>IF($A431="","",SUMIFS($BR$2:$BR$2500,$W$2:$W$2500,$A431))</f>
      </c>
      <c r="BC431">
        <f>IF($A431="","",SUMIFS($BS$2:$BS$2500,$W$2:$W$2500,$A431))</f>
      </c>
      <c r="BD431">
        <f>IF($A431="","",SUMIFS($BT$2:$BT$2500,$W$2:$W$2500,$A431))</f>
      </c>
      <c r="BF431">
        <f>IF($Z431="","",INDEX($AO$2:$AO$2000,$Z431))</f>
      </c>
      <c r="BG431">
        <f>IF($Z431="","",INDEX($AP$2:$AP$2000,$Z431))</f>
      </c>
      <c r="BH431">
        <f>IF($Z431="","",INDEX($AQ$2:$AQ$2000,$Z431))</f>
      </c>
      <c r="BI431">
        <f>IF($Z431="","",INDEX($AR$2:$AR$2000,$Z431))</f>
      </c>
      <c r="BJ431">
        <f>IF($Z431="","",INDEX($AS$2:$AS$2000,$Z431))</f>
      </c>
      <c r="BK431">
        <f>IF($Z431="","",INDEX($AT$2:$AT$2000,$Z431))</f>
      </c>
      <c r="BL431">
        <f>IF($Z431="","",INDEX($AU$2:$AU$2000,$Z431))</f>
      </c>
      <c r="BM431">
        <f>IF($Z431="","",INDEX($AV$2:$AV$2000,$Z431))</f>
      </c>
      <c r="BN431">
        <f>IF($Z431="","",INDEX($AW$2:$AW$2000,$Z431))</f>
      </c>
      <c r="BO431">
        <f>IF($Z431="","",INDEX($AX$2:$AX$2000,$Z431))</f>
      </c>
      <c r="BP431">
        <f>IF($Z431="","",INDEX($AY$2:$AY$2000,$Z431))</f>
      </c>
      <c r="BQ431">
        <f>IF($Z431="","",INDEX($AZ$2:$AZ$2000,$Z431))</f>
      </c>
      <c r="BR431">
        <f>IF($Z431="","",INDEX($BA$2:$BA$2000,$Z431))</f>
      </c>
      <c r="BS431">
        <f>IF($Z431="","",INDEX($BB$2:$BB$2000,$Z431))</f>
      </c>
      <c r="BT431">
        <f>IF($Z431="","",INDEX($BC$2:$BC$2000,$Z431))</f>
      </c>
      <c r="BV431">
        <f>IF(OR($A431="",$P431&lt;&gt;"Yes",$AH431="Yes"),"",1+N($AG431))</f>
      </c>
      <c r="BW431">
        <f>IF($A431="","",COUNTIFS($W$2:$W$2500,$A431,$BZ$2:$BZ$2500,"Yes")+COUNTIFS($X$2:$X$2500,$A431,$BY$2:$BY$2500,"Yes"))</f>
      </c>
      <c r="BX431">
        <f>IF(OR($A431="",$P431="Yes"),"",IF(N($BW431)=0,0,1+SUMIFS($CB$2:$CB$2500,$W$2:$W$2500,$A431)+SUMIFS($CA$2:$CA$2500,$X$2:$X$2500,$A431)))</f>
      </c>
      <c r="BY431" t="str">
        <f>IF($Y431="","",INDEX($AH$2:$AH$2000,$Y431)&amp;"")</f>
      </c>
      <c r="BZ431" t="str">
        <f>IF($Z431="","",INDEX($AH$2:$AH$2000,$Z431)&amp;"")</f>
      </c>
      <c r="CA431">
        <f>IF($Y431="","",INDEX($BV$2:$BV$2000,$Y431))</f>
      </c>
      <c r="CB431">
        <f>IF($Z431="","",INDEX($BV$2:$BV$2000,$Z431))</f>
      </c>
    </row>
    <row r="432">
      <c r="A432" t="str">
        <f>IF(TRIM(INDEX(games!$A:$A,ROW()))="","",TRIM(INDEX(games!$A:$A,ROW())))</f>
      </c>
      <c r="B432">
        <f>IF(OR($A432="",INDEX(games!$B:$B,ROW())=""),"",INDEX(games!$B:$B,ROW()))</f>
      </c>
      <c r="C432" t="str">
        <f>IF(OR($A432="",INDEX(games!$C:$C,ROW())=""),"",INDEX(games!$C:$C,ROW()))</f>
      </c>
      <c r="D432">
        <f>IF($A432="","",COUNTIF($W$2:$W$2500,$A432)+COUNTIF($X$2:$X$2500,$A432))</f>
      </c>
      <c r="E432">
        <f>IF($A432="","",IFERROR(MATCH($C432,$R$2:$R$5,0),0))</f>
      </c>
      <c r="F432">
        <f>IF($A432="","",MOD(ROW(),34))</f>
      </c>
      <c r="G432">
        <f>IF($A432="",NA(),IF($C432="Action",$B432,NA()))</f>
      </c>
      <c r="H432">
        <f>IF($A432="",NA(),IF($C432="Action",1+$F432*0.023,NA()))</f>
      </c>
      <c r="I432">
        <f>IF($A432="",NA(),IF($C432="Strategy",$B432,NA()))</f>
      </c>
      <c r="J432">
        <f>IF($A432="",NA(),IF($C432="Strategy",2+$F432*0.023,NA()))</f>
      </c>
      <c r="K432">
        <f>IF($A432="",NA(),IF($C432="Deckbuilder",$B432,NA()))</f>
      </c>
      <c r="L432">
        <f>IF($A432="",NA(),IF($C432="Deckbuilder",3+$F432*0.023,NA()))</f>
      </c>
      <c r="M432">
        <f>IF($A432="",NA(),IF($C432="Traditional",$B432,NA()))</f>
      </c>
      <c r="N432">
        <f>IF($A432="",NA(),IF($C432="Traditional",4+$F432*0.023,NA()))</f>
      </c>
      <c r="O432">
        <f>IF($A432="","",$D432+ROW()/1000000)</f>
      </c>
      <c r="P432" t="str">
        <f>IF(OR($A432="",INDEX(games!$H:$H,ROW())=""),"",INDEX(games!$H:$H,ROW()))</f>
      </c>
      <c r="Q432">
        <f>IF(OR($A432="",$P432&lt;&gt;"Yes"),"",$D432+ROW()/1000000)</f>
      </c>
      <c r="T432">
        <f>IF($Y432="","",INDEX($B$2:$B$2000,$Y432))</f>
      </c>
      <c r="U432">
        <f>IF($Z432="","",INDEX($B$2:$B$2000,$Z432))</f>
      </c>
      <c r="V432">
        <f>IF(OR($T432="",$U432=""),"",$U432-$T432)</f>
      </c>
      <c r="W432" t="str">
        <f>IF(TRIM(INDEX(connections!$A:$A,ROW()))="","",TRIM(INDEX(connections!$A:$A,ROW())))</f>
      </c>
      <c r="X432" t="str">
        <f>IF($W432="","",TRIM(INDEX(connections!$B:$B,ROW())))</f>
      </c>
      <c r="Y432">
        <f>IF($W432="","",IFERROR(MATCH($W432,$A$2:$A$2000,0),""))</f>
      </c>
      <c r="Z432">
        <f>IF($X432="","",IFERROR(MATCH($X432,$A$2:$A$2000,0),""))</f>
      </c>
      <c r="AA432" t="str">
        <f>IF($Y432="","",INDEX($P$2:$P$2000,$Y432))</f>
      </c>
      <c r="AB432" t="str">
        <f>IF($Z432="","",INDEX($P$2:$P$2000,$Z432))</f>
      </c>
      <c r="AC432">
        <f>IF(AND($AA432="Yes",$AB432="Yes"),1,"")</f>
      </c>
      <c r="AD432">
        <f>IF(OR($Y432="",$Z432=""),"",IF(INDEX($C$2:$C$2000,$Y432)=INDEX($C$2:$C$2000,$Z432),0,1))</f>
      </c>
      <c r="AE432">
        <f>IF($AC432&lt;&gt;1,"",IF(AND(INDEX($AG$2:$AG$2000,$Y432)=1,INDEX($AG$2:$AG$2000,$Z432)=1),1,""))</f>
      </c>
      <c r="AG432">
        <f>IF($A432="","",COUNTIFS($W$2:$W$2500,$A432,$AB$2:$AB$2500,"Yes")+COUNTIFS($X$2:$X$2500,$A432,$AA$2:$AA$2500,"Yes"))</f>
      </c>
      <c r="AH432" t="str">
        <f>IF(OR($P432&lt;&gt;"Yes",N($AG432)=0),"",IF(AND($AG432=1,COUNTIFS($W$2:$W$2500,$A432,$AE$2:$AE$2500,1)+COUNTIFS($X$2:$X$2500,$A432,$AE$2:$AE$2500,1)&gt;0),"","Yes"))</f>
      </c>
      <c r="AI432">
        <f>IF($AH432="Yes",$AG432,"")</f>
      </c>
      <c r="AJ432">
        <f>IF($AI432="","",$AI432+ROW()/1000000)</f>
      </c>
      <c r="AK432">
        <f>IF(OR($A432="",$P432="Yes",N($AG432)=0),"",$AG432+ROW()/1000000)</f>
      </c>
      <c r="AL432" t="str">
        <f>IF($A432="","",INDEX(games!$J:$J,ROW())&amp;"")</f>
      </c>
      <c r="AM432">
        <f>IF($A432="","",SUMPRODUCT($AO432:$BD432,'Map Analysis'!$AP$2^{0,1,2,3,4,5,6,7,8,9,10,11,12,13,14,15}))</f>
      </c>
      <c r="AN432">
        <f>IF($A432="","",$AM432+ROW()/10000000)</f>
      </c>
      <c r="AO432">
        <f>IF($A432="","",COUNTIF($W$2:$W$2500,$A432))</f>
      </c>
      <c r="AP432">
        <f>IF($A432="","",SUMIFS($BF$2:$BF$2500,$W$2:$W$2500,$A432))</f>
      </c>
      <c r="AQ432">
        <f>IF($A432="","",SUMIFS($BG$2:$BG$2500,$W$2:$W$2500,$A432))</f>
      </c>
      <c r="AR432">
        <f>IF($A432="","",SUMIFS($BH$2:$BH$2500,$W$2:$W$2500,$A432))</f>
      </c>
      <c r="AS432">
        <f>IF($A432="","",SUMIFS($BI$2:$BI$2500,$W$2:$W$2500,$A432))</f>
      </c>
      <c r="AT432">
        <f>IF($A432="","",SUMIFS($BJ$2:$BJ$2500,$W$2:$W$2500,$A432))</f>
      </c>
      <c r="AU432">
        <f>IF($A432="","",SUMIFS($BK$2:$BK$2500,$W$2:$W$2500,$A432))</f>
      </c>
      <c r="AV432">
        <f>IF($A432="","",SUMIFS($BL$2:$BL$2500,$W$2:$W$2500,$A432))</f>
      </c>
      <c r="AW432">
        <f>IF($A432="","",SUMIFS($BM$2:$BM$2500,$W$2:$W$2500,$A432))</f>
      </c>
      <c r="AX432">
        <f>IF($A432="","",SUMIFS($BN$2:$BN$2500,$W$2:$W$2500,$A432))</f>
      </c>
      <c r="AY432">
        <f>IF($A432="","",SUMIFS($BO$2:$BO$2500,$W$2:$W$2500,$A432))</f>
      </c>
      <c r="AZ432">
        <f>IF($A432="","",SUMIFS($BP$2:$BP$2500,$W$2:$W$2500,$A432))</f>
      </c>
      <c r="BA432">
        <f>IF($A432="","",SUMIFS($BQ$2:$BQ$2500,$W$2:$W$2500,$A432))</f>
      </c>
      <c r="BB432">
        <f>IF($A432="","",SUMIFS($BR$2:$BR$2500,$W$2:$W$2500,$A432))</f>
      </c>
      <c r="BC432">
        <f>IF($A432="","",SUMIFS($BS$2:$BS$2500,$W$2:$W$2500,$A432))</f>
      </c>
      <c r="BD432">
        <f>IF($A432="","",SUMIFS($BT$2:$BT$2500,$W$2:$W$2500,$A432))</f>
      </c>
      <c r="BF432">
        <f>IF($Z432="","",INDEX($AO$2:$AO$2000,$Z432))</f>
      </c>
      <c r="BG432">
        <f>IF($Z432="","",INDEX($AP$2:$AP$2000,$Z432))</f>
      </c>
      <c r="BH432">
        <f>IF($Z432="","",INDEX($AQ$2:$AQ$2000,$Z432))</f>
      </c>
      <c r="BI432">
        <f>IF($Z432="","",INDEX($AR$2:$AR$2000,$Z432))</f>
      </c>
      <c r="BJ432">
        <f>IF($Z432="","",INDEX($AS$2:$AS$2000,$Z432))</f>
      </c>
      <c r="BK432">
        <f>IF($Z432="","",INDEX($AT$2:$AT$2000,$Z432))</f>
      </c>
      <c r="BL432">
        <f>IF($Z432="","",INDEX($AU$2:$AU$2000,$Z432))</f>
      </c>
      <c r="BM432">
        <f>IF($Z432="","",INDEX($AV$2:$AV$2000,$Z432))</f>
      </c>
      <c r="BN432">
        <f>IF($Z432="","",INDEX($AW$2:$AW$2000,$Z432))</f>
      </c>
      <c r="BO432">
        <f>IF($Z432="","",INDEX($AX$2:$AX$2000,$Z432))</f>
      </c>
      <c r="BP432">
        <f>IF($Z432="","",INDEX($AY$2:$AY$2000,$Z432))</f>
      </c>
      <c r="BQ432">
        <f>IF($Z432="","",INDEX($AZ$2:$AZ$2000,$Z432))</f>
      </c>
      <c r="BR432">
        <f>IF($Z432="","",INDEX($BA$2:$BA$2000,$Z432))</f>
      </c>
      <c r="BS432">
        <f>IF($Z432="","",INDEX($BB$2:$BB$2000,$Z432))</f>
      </c>
      <c r="BT432">
        <f>IF($Z432="","",INDEX($BC$2:$BC$2000,$Z432))</f>
      </c>
      <c r="BV432">
        <f>IF(OR($A432="",$P432&lt;&gt;"Yes",$AH432="Yes"),"",1+N($AG432))</f>
      </c>
      <c r="BW432">
        <f>IF($A432="","",COUNTIFS($W$2:$W$2500,$A432,$BZ$2:$BZ$2500,"Yes")+COUNTIFS($X$2:$X$2500,$A432,$BY$2:$BY$2500,"Yes"))</f>
      </c>
      <c r="BX432">
        <f>IF(OR($A432="",$P432="Yes"),"",IF(N($BW432)=0,0,1+SUMIFS($CB$2:$CB$2500,$W$2:$W$2500,$A432)+SUMIFS($CA$2:$CA$2500,$X$2:$X$2500,$A432)))</f>
      </c>
      <c r="BY432" t="str">
        <f>IF($Y432="","",INDEX($AH$2:$AH$2000,$Y432)&amp;"")</f>
      </c>
      <c r="BZ432" t="str">
        <f>IF($Z432="","",INDEX($AH$2:$AH$2000,$Z432)&amp;"")</f>
      </c>
      <c r="CA432">
        <f>IF($Y432="","",INDEX($BV$2:$BV$2000,$Y432))</f>
      </c>
      <c r="CB432">
        <f>IF($Z432="","",INDEX($BV$2:$BV$2000,$Z432))</f>
      </c>
    </row>
    <row r="433">
      <c r="A433" t="str">
        <f>IF(TRIM(INDEX(games!$A:$A,ROW()))="","",TRIM(INDEX(games!$A:$A,ROW())))</f>
      </c>
      <c r="B433">
        <f>IF(OR($A433="",INDEX(games!$B:$B,ROW())=""),"",INDEX(games!$B:$B,ROW()))</f>
      </c>
      <c r="C433" t="str">
        <f>IF(OR($A433="",INDEX(games!$C:$C,ROW())=""),"",INDEX(games!$C:$C,ROW()))</f>
      </c>
      <c r="D433">
        <f>IF($A433="","",COUNTIF($W$2:$W$2500,$A433)+COUNTIF($X$2:$X$2500,$A433))</f>
      </c>
      <c r="E433">
        <f>IF($A433="","",IFERROR(MATCH($C433,$R$2:$R$5,0),0))</f>
      </c>
      <c r="F433">
        <f>IF($A433="","",MOD(ROW(),34))</f>
      </c>
      <c r="G433">
        <f>IF($A433="",NA(),IF($C433="Action",$B433,NA()))</f>
      </c>
      <c r="H433">
        <f>IF($A433="",NA(),IF($C433="Action",1+$F433*0.023,NA()))</f>
      </c>
      <c r="I433">
        <f>IF($A433="",NA(),IF($C433="Strategy",$B433,NA()))</f>
      </c>
      <c r="J433">
        <f>IF($A433="",NA(),IF($C433="Strategy",2+$F433*0.023,NA()))</f>
      </c>
      <c r="K433">
        <f>IF($A433="",NA(),IF($C433="Deckbuilder",$B433,NA()))</f>
      </c>
      <c r="L433">
        <f>IF($A433="",NA(),IF($C433="Deckbuilder",3+$F433*0.023,NA()))</f>
      </c>
      <c r="M433">
        <f>IF($A433="",NA(),IF($C433="Traditional",$B433,NA()))</f>
      </c>
      <c r="N433">
        <f>IF($A433="",NA(),IF($C433="Traditional",4+$F433*0.023,NA()))</f>
      </c>
      <c r="O433">
        <f>IF($A433="","",$D433+ROW()/1000000)</f>
      </c>
      <c r="P433" t="str">
        <f>IF(OR($A433="",INDEX(games!$H:$H,ROW())=""),"",INDEX(games!$H:$H,ROW()))</f>
      </c>
      <c r="Q433">
        <f>IF(OR($A433="",$P433&lt;&gt;"Yes"),"",$D433+ROW()/1000000)</f>
      </c>
      <c r="T433">
        <f>IF($Y433="","",INDEX($B$2:$B$2000,$Y433))</f>
      </c>
      <c r="U433">
        <f>IF($Z433="","",INDEX($B$2:$B$2000,$Z433))</f>
      </c>
      <c r="V433">
        <f>IF(OR($T433="",$U433=""),"",$U433-$T433)</f>
      </c>
      <c r="W433" t="str">
        <f>IF(TRIM(INDEX(connections!$A:$A,ROW()))="","",TRIM(INDEX(connections!$A:$A,ROW())))</f>
      </c>
      <c r="X433" t="str">
        <f>IF($W433="","",TRIM(INDEX(connections!$B:$B,ROW())))</f>
      </c>
      <c r="Y433">
        <f>IF($W433="","",IFERROR(MATCH($W433,$A$2:$A$2000,0),""))</f>
      </c>
      <c r="Z433">
        <f>IF($X433="","",IFERROR(MATCH($X433,$A$2:$A$2000,0),""))</f>
      </c>
      <c r="AA433" t="str">
        <f>IF($Y433="","",INDEX($P$2:$P$2000,$Y433))</f>
      </c>
      <c r="AB433" t="str">
        <f>IF($Z433="","",INDEX($P$2:$P$2000,$Z433))</f>
      </c>
      <c r="AC433">
        <f>IF(AND($AA433="Yes",$AB433="Yes"),1,"")</f>
      </c>
      <c r="AD433">
        <f>IF(OR($Y433="",$Z433=""),"",IF(INDEX($C$2:$C$2000,$Y433)=INDEX($C$2:$C$2000,$Z433),0,1))</f>
      </c>
      <c r="AE433">
        <f>IF($AC433&lt;&gt;1,"",IF(AND(INDEX($AG$2:$AG$2000,$Y433)=1,INDEX($AG$2:$AG$2000,$Z433)=1),1,""))</f>
      </c>
      <c r="AG433">
        <f>IF($A433="","",COUNTIFS($W$2:$W$2500,$A433,$AB$2:$AB$2500,"Yes")+COUNTIFS($X$2:$X$2500,$A433,$AA$2:$AA$2500,"Yes"))</f>
      </c>
      <c r="AH433" t="str">
        <f>IF(OR($P433&lt;&gt;"Yes",N($AG433)=0),"",IF(AND($AG433=1,COUNTIFS($W$2:$W$2500,$A433,$AE$2:$AE$2500,1)+COUNTIFS($X$2:$X$2500,$A433,$AE$2:$AE$2500,1)&gt;0),"","Yes"))</f>
      </c>
      <c r="AI433">
        <f>IF($AH433="Yes",$AG433,"")</f>
      </c>
      <c r="AJ433">
        <f>IF($AI433="","",$AI433+ROW()/1000000)</f>
      </c>
      <c r="AK433">
        <f>IF(OR($A433="",$P433="Yes",N($AG433)=0),"",$AG433+ROW()/1000000)</f>
      </c>
      <c r="AL433" t="str">
        <f>IF($A433="","",INDEX(games!$J:$J,ROW())&amp;"")</f>
      </c>
      <c r="AM433">
        <f>IF($A433="","",SUMPRODUCT($AO433:$BD433,'Map Analysis'!$AP$2^{0,1,2,3,4,5,6,7,8,9,10,11,12,13,14,15}))</f>
      </c>
      <c r="AN433">
        <f>IF($A433="","",$AM433+ROW()/10000000)</f>
      </c>
      <c r="AO433">
        <f>IF($A433="","",COUNTIF($W$2:$W$2500,$A433))</f>
      </c>
      <c r="AP433">
        <f>IF($A433="","",SUMIFS($BF$2:$BF$2500,$W$2:$W$2500,$A433))</f>
      </c>
      <c r="AQ433">
        <f>IF($A433="","",SUMIFS($BG$2:$BG$2500,$W$2:$W$2500,$A433))</f>
      </c>
      <c r="AR433">
        <f>IF($A433="","",SUMIFS($BH$2:$BH$2500,$W$2:$W$2500,$A433))</f>
      </c>
      <c r="AS433">
        <f>IF($A433="","",SUMIFS($BI$2:$BI$2500,$W$2:$W$2500,$A433))</f>
      </c>
      <c r="AT433">
        <f>IF($A433="","",SUMIFS($BJ$2:$BJ$2500,$W$2:$W$2500,$A433))</f>
      </c>
      <c r="AU433">
        <f>IF($A433="","",SUMIFS($BK$2:$BK$2500,$W$2:$W$2500,$A433))</f>
      </c>
      <c r="AV433">
        <f>IF($A433="","",SUMIFS($BL$2:$BL$2500,$W$2:$W$2500,$A433))</f>
      </c>
      <c r="AW433">
        <f>IF($A433="","",SUMIFS($BM$2:$BM$2500,$W$2:$W$2500,$A433))</f>
      </c>
      <c r="AX433">
        <f>IF($A433="","",SUMIFS($BN$2:$BN$2500,$W$2:$W$2500,$A433))</f>
      </c>
      <c r="AY433">
        <f>IF($A433="","",SUMIFS($BO$2:$BO$2500,$W$2:$W$2500,$A433))</f>
      </c>
      <c r="AZ433">
        <f>IF($A433="","",SUMIFS($BP$2:$BP$2500,$W$2:$W$2500,$A433))</f>
      </c>
      <c r="BA433">
        <f>IF($A433="","",SUMIFS($BQ$2:$BQ$2500,$W$2:$W$2500,$A433))</f>
      </c>
      <c r="BB433">
        <f>IF($A433="","",SUMIFS($BR$2:$BR$2500,$W$2:$W$2500,$A433))</f>
      </c>
      <c r="BC433">
        <f>IF($A433="","",SUMIFS($BS$2:$BS$2500,$W$2:$W$2500,$A433))</f>
      </c>
      <c r="BD433">
        <f>IF($A433="","",SUMIFS($BT$2:$BT$2500,$W$2:$W$2500,$A433))</f>
      </c>
      <c r="BF433">
        <f>IF($Z433="","",INDEX($AO$2:$AO$2000,$Z433))</f>
      </c>
      <c r="BG433">
        <f>IF($Z433="","",INDEX($AP$2:$AP$2000,$Z433))</f>
      </c>
      <c r="BH433">
        <f>IF($Z433="","",INDEX($AQ$2:$AQ$2000,$Z433))</f>
      </c>
      <c r="BI433">
        <f>IF($Z433="","",INDEX($AR$2:$AR$2000,$Z433))</f>
      </c>
      <c r="BJ433">
        <f>IF($Z433="","",INDEX($AS$2:$AS$2000,$Z433))</f>
      </c>
      <c r="BK433">
        <f>IF($Z433="","",INDEX($AT$2:$AT$2000,$Z433))</f>
      </c>
      <c r="BL433">
        <f>IF($Z433="","",INDEX($AU$2:$AU$2000,$Z433))</f>
      </c>
      <c r="BM433">
        <f>IF($Z433="","",INDEX($AV$2:$AV$2000,$Z433))</f>
      </c>
      <c r="BN433">
        <f>IF($Z433="","",INDEX($AW$2:$AW$2000,$Z433))</f>
      </c>
      <c r="BO433">
        <f>IF($Z433="","",INDEX($AX$2:$AX$2000,$Z433))</f>
      </c>
      <c r="BP433">
        <f>IF($Z433="","",INDEX($AY$2:$AY$2000,$Z433))</f>
      </c>
      <c r="BQ433">
        <f>IF($Z433="","",INDEX($AZ$2:$AZ$2000,$Z433))</f>
      </c>
      <c r="BR433">
        <f>IF($Z433="","",INDEX($BA$2:$BA$2000,$Z433))</f>
      </c>
      <c r="BS433">
        <f>IF($Z433="","",INDEX($BB$2:$BB$2000,$Z433))</f>
      </c>
      <c r="BT433">
        <f>IF($Z433="","",INDEX($BC$2:$BC$2000,$Z433))</f>
      </c>
      <c r="BV433">
        <f>IF(OR($A433="",$P433&lt;&gt;"Yes",$AH433="Yes"),"",1+N($AG433))</f>
      </c>
      <c r="BW433">
        <f>IF($A433="","",COUNTIFS($W$2:$W$2500,$A433,$BZ$2:$BZ$2500,"Yes")+COUNTIFS($X$2:$X$2500,$A433,$BY$2:$BY$2500,"Yes"))</f>
      </c>
      <c r="BX433">
        <f>IF(OR($A433="",$P433="Yes"),"",IF(N($BW433)=0,0,1+SUMIFS($CB$2:$CB$2500,$W$2:$W$2500,$A433)+SUMIFS($CA$2:$CA$2500,$X$2:$X$2500,$A433)))</f>
      </c>
      <c r="BY433" t="str">
        <f>IF($Y433="","",INDEX($AH$2:$AH$2000,$Y433)&amp;"")</f>
      </c>
      <c r="BZ433" t="str">
        <f>IF($Z433="","",INDEX($AH$2:$AH$2000,$Z433)&amp;"")</f>
      </c>
      <c r="CA433">
        <f>IF($Y433="","",INDEX($BV$2:$BV$2000,$Y433))</f>
      </c>
      <c r="CB433">
        <f>IF($Z433="","",INDEX($BV$2:$BV$2000,$Z433))</f>
      </c>
    </row>
    <row r="434">
      <c r="A434" t="str">
        <f>IF(TRIM(INDEX(games!$A:$A,ROW()))="","",TRIM(INDEX(games!$A:$A,ROW())))</f>
      </c>
      <c r="B434">
        <f>IF(OR($A434="",INDEX(games!$B:$B,ROW())=""),"",INDEX(games!$B:$B,ROW()))</f>
      </c>
      <c r="C434" t="str">
        <f>IF(OR($A434="",INDEX(games!$C:$C,ROW())=""),"",INDEX(games!$C:$C,ROW()))</f>
      </c>
      <c r="D434">
        <f>IF($A434="","",COUNTIF($W$2:$W$2500,$A434)+COUNTIF($X$2:$X$2500,$A434))</f>
      </c>
      <c r="E434">
        <f>IF($A434="","",IFERROR(MATCH($C434,$R$2:$R$5,0),0))</f>
      </c>
      <c r="F434">
        <f>IF($A434="","",MOD(ROW(),34))</f>
      </c>
      <c r="G434">
        <f>IF($A434="",NA(),IF($C434="Action",$B434,NA()))</f>
      </c>
      <c r="H434">
        <f>IF($A434="",NA(),IF($C434="Action",1+$F434*0.023,NA()))</f>
      </c>
      <c r="I434">
        <f>IF($A434="",NA(),IF($C434="Strategy",$B434,NA()))</f>
      </c>
      <c r="J434">
        <f>IF($A434="",NA(),IF($C434="Strategy",2+$F434*0.023,NA()))</f>
      </c>
      <c r="K434">
        <f>IF($A434="",NA(),IF($C434="Deckbuilder",$B434,NA()))</f>
      </c>
      <c r="L434">
        <f>IF($A434="",NA(),IF($C434="Deckbuilder",3+$F434*0.023,NA()))</f>
      </c>
      <c r="M434">
        <f>IF($A434="",NA(),IF($C434="Traditional",$B434,NA()))</f>
      </c>
      <c r="N434">
        <f>IF($A434="",NA(),IF($C434="Traditional",4+$F434*0.023,NA()))</f>
      </c>
      <c r="O434">
        <f>IF($A434="","",$D434+ROW()/1000000)</f>
      </c>
      <c r="P434" t="str">
        <f>IF(OR($A434="",INDEX(games!$H:$H,ROW())=""),"",INDEX(games!$H:$H,ROW()))</f>
      </c>
      <c r="Q434">
        <f>IF(OR($A434="",$P434&lt;&gt;"Yes"),"",$D434+ROW()/1000000)</f>
      </c>
      <c r="T434">
        <f>IF($Y434="","",INDEX($B$2:$B$2000,$Y434))</f>
      </c>
      <c r="U434">
        <f>IF($Z434="","",INDEX($B$2:$B$2000,$Z434))</f>
      </c>
      <c r="V434">
        <f>IF(OR($T434="",$U434=""),"",$U434-$T434)</f>
      </c>
      <c r="W434" t="str">
        <f>IF(TRIM(INDEX(connections!$A:$A,ROW()))="","",TRIM(INDEX(connections!$A:$A,ROW())))</f>
      </c>
      <c r="X434" t="str">
        <f>IF($W434="","",TRIM(INDEX(connections!$B:$B,ROW())))</f>
      </c>
      <c r="Y434">
        <f>IF($W434="","",IFERROR(MATCH($W434,$A$2:$A$2000,0),""))</f>
      </c>
      <c r="Z434">
        <f>IF($X434="","",IFERROR(MATCH($X434,$A$2:$A$2000,0),""))</f>
      </c>
      <c r="AA434" t="str">
        <f>IF($Y434="","",INDEX($P$2:$P$2000,$Y434))</f>
      </c>
      <c r="AB434" t="str">
        <f>IF($Z434="","",INDEX($P$2:$P$2000,$Z434))</f>
      </c>
      <c r="AC434">
        <f>IF(AND($AA434="Yes",$AB434="Yes"),1,"")</f>
      </c>
      <c r="AD434">
        <f>IF(OR($Y434="",$Z434=""),"",IF(INDEX($C$2:$C$2000,$Y434)=INDEX($C$2:$C$2000,$Z434),0,1))</f>
      </c>
      <c r="AE434">
        <f>IF($AC434&lt;&gt;1,"",IF(AND(INDEX($AG$2:$AG$2000,$Y434)=1,INDEX($AG$2:$AG$2000,$Z434)=1),1,""))</f>
      </c>
      <c r="AG434">
        <f>IF($A434="","",COUNTIFS($W$2:$W$2500,$A434,$AB$2:$AB$2500,"Yes")+COUNTIFS($X$2:$X$2500,$A434,$AA$2:$AA$2500,"Yes"))</f>
      </c>
      <c r="AH434" t="str">
        <f>IF(OR($P434&lt;&gt;"Yes",N($AG434)=0),"",IF(AND($AG434=1,COUNTIFS($W$2:$W$2500,$A434,$AE$2:$AE$2500,1)+COUNTIFS($X$2:$X$2500,$A434,$AE$2:$AE$2500,1)&gt;0),"","Yes"))</f>
      </c>
      <c r="AI434">
        <f>IF($AH434="Yes",$AG434,"")</f>
      </c>
      <c r="AJ434">
        <f>IF($AI434="","",$AI434+ROW()/1000000)</f>
      </c>
      <c r="AK434">
        <f>IF(OR($A434="",$P434="Yes",N($AG434)=0),"",$AG434+ROW()/1000000)</f>
      </c>
      <c r="AL434" t="str">
        <f>IF($A434="","",INDEX(games!$J:$J,ROW())&amp;"")</f>
      </c>
      <c r="AM434">
        <f>IF($A434="","",SUMPRODUCT($AO434:$BD434,'Map Analysis'!$AP$2^{0,1,2,3,4,5,6,7,8,9,10,11,12,13,14,15}))</f>
      </c>
      <c r="AN434">
        <f>IF($A434="","",$AM434+ROW()/10000000)</f>
      </c>
      <c r="AO434">
        <f>IF($A434="","",COUNTIF($W$2:$W$2500,$A434))</f>
      </c>
      <c r="AP434">
        <f>IF($A434="","",SUMIFS($BF$2:$BF$2500,$W$2:$W$2500,$A434))</f>
      </c>
      <c r="AQ434">
        <f>IF($A434="","",SUMIFS($BG$2:$BG$2500,$W$2:$W$2500,$A434))</f>
      </c>
      <c r="AR434">
        <f>IF($A434="","",SUMIFS($BH$2:$BH$2500,$W$2:$W$2500,$A434))</f>
      </c>
      <c r="AS434">
        <f>IF($A434="","",SUMIFS($BI$2:$BI$2500,$W$2:$W$2500,$A434))</f>
      </c>
      <c r="AT434">
        <f>IF($A434="","",SUMIFS($BJ$2:$BJ$2500,$W$2:$W$2500,$A434))</f>
      </c>
      <c r="AU434">
        <f>IF($A434="","",SUMIFS($BK$2:$BK$2500,$W$2:$W$2500,$A434))</f>
      </c>
      <c r="AV434">
        <f>IF($A434="","",SUMIFS($BL$2:$BL$2500,$W$2:$W$2500,$A434))</f>
      </c>
      <c r="AW434">
        <f>IF($A434="","",SUMIFS($BM$2:$BM$2500,$W$2:$W$2500,$A434))</f>
      </c>
      <c r="AX434">
        <f>IF($A434="","",SUMIFS($BN$2:$BN$2500,$W$2:$W$2500,$A434))</f>
      </c>
      <c r="AY434">
        <f>IF($A434="","",SUMIFS($BO$2:$BO$2500,$W$2:$W$2500,$A434))</f>
      </c>
      <c r="AZ434">
        <f>IF($A434="","",SUMIFS($BP$2:$BP$2500,$W$2:$W$2500,$A434))</f>
      </c>
      <c r="BA434">
        <f>IF($A434="","",SUMIFS($BQ$2:$BQ$2500,$W$2:$W$2500,$A434))</f>
      </c>
      <c r="BB434">
        <f>IF($A434="","",SUMIFS($BR$2:$BR$2500,$W$2:$W$2500,$A434))</f>
      </c>
      <c r="BC434">
        <f>IF($A434="","",SUMIFS($BS$2:$BS$2500,$W$2:$W$2500,$A434))</f>
      </c>
      <c r="BD434">
        <f>IF($A434="","",SUMIFS($BT$2:$BT$2500,$W$2:$W$2500,$A434))</f>
      </c>
      <c r="BF434">
        <f>IF($Z434="","",INDEX($AO$2:$AO$2000,$Z434))</f>
      </c>
      <c r="BG434">
        <f>IF($Z434="","",INDEX($AP$2:$AP$2000,$Z434))</f>
      </c>
      <c r="BH434">
        <f>IF($Z434="","",INDEX($AQ$2:$AQ$2000,$Z434))</f>
      </c>
      <c r="BI434">
        <f>IF($Z434="","",INDEX($AR$2:$AR$2000,$Z434))</f>
      </c>
      <c r="BJ434">
        <f>IF($Z434="","",INDEX($AS$2:$AS$2000,$Z434))</f>
      </c>
      <c r="BK434">
        <f>IF($Z434="","",INDEX($AT$2:$AT$2000,$Z434))</f>
      </c>
      <c r="BL434">
        <f>IF($Z434="","",INDEX($AU$2:$AU$2000,$Z434))</f>
      </c>
      <c r="BM434">
        <f>IF($Z434="","",INDEX($AV$2:$AV$2000,$Z434))</f>
      </c>
      <c r="BN434">
        <f>IF($Z434="","",INDEX($AW$2:$AW$2000,$Z434))</f>
      </c>
      <c r="BO434">
        <f>IF($Z434="","",INDEX($AX$2:$AX$2000,$Z434))</f>
      </c>
      <c r="BP434">
        <f>IF($Z434="","",INDEX($AY$2:$AY$2000,$Z434))</f>
      </c>
      <c r="BQ434">
        <f>IF($Z434="","",INDEX($AZ$2:$AZ$2000,$Z434))</f>
      </c>
      <c r="BR434">
        <f>IF($Z434="","",INDEX($BA$2:$BA$2000,$Z434))</f>
      </c>
      <c r="BS434">
        <f>IF($Z434="","",INDEX($BB$2:$BB$2000,$Z434))</f>
      </c>
      <c r="BT434">
        <f>IF($Z434="","",INDEX($BC$2:$BC$2000,$Z434))</f>
      </c>
      <c r="BV434">
        <f>IF(OR($A434="",$P434&lt;&gt;"Yes",$AH434="Yes"),"",1+N($AG434))</f>
      </c>
      <c r="BW434">
        <f>IF($A434="","",COUNTIFS($W$2:$W$2500,$A434,$BZ$2:$BZ$2500,"Yes")+COUNTIFS($X$2:$X$2500,$A434,$BY$2:$BY$2500,"Yes"))</f>
      </c>
      <c r="BX434">
        <f>IF(OR($A434="",$P434="Yes"),"",IF(N($BW434)=0,0,1+SUMIFS($CB$2:$CB$2500,$W$2:$W$2500,$A434)+SUMIFS($CA$2:$CA$2500,$X$2:$X$2500,$A434)))</f>
      </c>
      <c r="BY434" t="str">
        <f>IF($Y434="","",INDEX($AH$2:$AH$2000,$Y434)&amp;"")</f>
      </c>
      <c r="BZ434" t="str">
        <f>IF($Z434="","",INDEX($AH$2:$AH$2000,$Z434)&amp;"")</f>
      </c>
      <c r="CA434">
        <f>IF($Y434="","",INDEX($BV$2:$BV$2000,$Y434))</f>
      </c>
      <c r="CB434">
        <f>IF($Z434="","",INDEX($BV$2:$BV$2000,$Z434))</f>
      </c>
    </row>
    <row r="435">
      <c r="A435" t="str">
        <f>IF(TRIM(INDEX(games!$A:$A,ROW()))="","",TRIM(INDEX(games!$A:$A,ROW())))</f>
      </c>
      <c r="B435">
        <f>IF(OR($A435="",INDEX(games!$B:$B,ROW())=""),"",INDEX(games!$B:$B,ROW()))</f>
      </c>
      <c r="C435" t="str">
        <f>IF(OR($A435="",INDEX(games!$C:$C,ROW())=""),"",INDEX(games!$C:$C,ROW()))</f>
      </c>
      <c r="D435">
        <f>IF($A435="","",COUNTIF($W$2:$W$2500,$A435)+COUNTIF($X$2:$X$2500,$A435))</f>
      </c>
      <c r="E435">
        <f>IF($A435="","",IFERROR(MATCH($C435,$R$2:$R$5,0),0))</f>
      </c>
      <c r="F435">
        <f>IF($A435="","",MOD(ROW(),34))</f>
      </c>
      <c r="G435">
        <f>IF($A435="",NA(),IF($C435="Action",$B435,NA()))</f>
      </c>
      <c r="H435">
        <f>IF($A435="",NA(),IF($C435="Action",1+$F435*0.023,NA()))</f>
      </c>
      <c r="I435">
        <f>IF($A435="",NA(),IF($C435="Strategy",$B435,NA()))</f>
      </c>
      <c r="J435">
        <f>IF($A435="",NA(),IF($C435="Strategy",2+$F435*0.023,NA()))</f>
      </c>
      <c r="K435">
        <f>IF($A435="",NA(),IF($C435="Deckbuilder",$B435,NA()))</f>
      </c>
      <c r="L435">
        <f>IF($A435="",NA(),IF($C435="Deckbuilder",3+$F435*0.023,NA()))</f>
      </c>
      <c r="M435">
        <f>IF($A435="",NA(),IF($C435="Traditional",$B435,NA()))</f>
      </c>
      <c r="N435">
        <f>IF($A435="",NA(),IF($C435="Traditional",4+$F435*0.023,NA()))</f>
      </c>
      <c r="O435">
        <f>IF($A435="","",$D435+ROW()/1000000)</f>
      </c>
      <c r="P435" t="str">
        <f>IF(OR($A435="",INDEX(games!$H:$H,ROW())=""),"",INDEX(games!$H:$H,ROW()))</f>
      </c>
      <c r="Q435">
        <f>IF(OR($A435="",$P435&lt;&gt;"Yes"),"",$D435+ROW()/1000000)</f>
      </c>
      <c r="T435">
        <f>IF($Y435="","",INDEX($B$2:$B$2000,$Y435))</f>
      </c>
      <c r="U435">
        <f>IF($Z435="","",INDEX($B$2:$B$2000,$Z435))</f>
      </c>
      <c r="V435">
        <f>IF(OR($T435="",$U435=""),"",$U435-$T435)</f>
      </c>
      <c r="W435" t="str">
        <f>IF(TRIM(INDEX(connections!$A:$A,ROW()))="","",TRIM(INDEX(connections!$A:$A,ROW())))</f>
      </c>
      <c r="X435" t="str">
        <f>IF($W435="","",TRIM(INDEX(connections!$B:$B,ROW())))</f>
      </c>
      <c r="Y435">
        <f>IF($W435="","",IFERROR(MATCH($W435,$A$2:$A$2000,0),""))</f>
      </c>
      <c r="Z435">
        <f>IF($X435="","",IFERROR(MATCH($X435,$A$2:$A$2000,0),""))</f>
      </c>
      <c r="AA435" t="str">
        <f>IF($Y435="","",INDEX($P$2:$P$2000,$Y435))</f>
      </c>
      <c r="AB435" t="str">
        <f>IF($Z435="","",INDEX($P$2:$P$2000,$Z435))</f>
      </c>
      <c r="AC435">
        <f>IF(AND($AA435="Yes",$AB435="Yes"),1,"")</f>
      </c>
      <c r="AD435">
        <f>IF(OR($Y435="",$Z435=""),"",IF(INDEX($C$2:$C$2000,$Y435)=INDEX($C$2:$C$2000,$Z435),0,1))</f>
      </c>
      <c r="AE435">
        <f>IF($AC435&lt;&gt;1,"",IF(AND(INDEX($AG$2:$AG$2000,$Y435)=1,INDEX($AG$2:$AG$2000,$Z435)=1),1,""))</f>
      </c>
      <c r="AG435">
        <f>IF($A435="","",COUNTIFS($W$2:$W$2500,$A435,$AB$2:$AB$2500,"Yes")+COUNTIFS($X$2:$X$2500,$A435,$AA$2:$AA$2500,"Yes"))</f>
      </c>
      <c r="AH435" t="str">
        <f>IF(OR($P435&lt;&gt;"Yes",N($AG435)=0),"",IF(AND($AG435=1,COUNTIFS($W$2:$W$2500,$A435,$AE$2:$AE$2500,1)+COUNTIFS($X$2:$X$2500,$A435,$AE$2:$AE$2500,1)&gt;0),"","Yes"))</f>
      </c>
      <c r="AI435">
        <f>IF($AH435="Yes",$AG435,"")</f>
      </c>
      <c r="AJ435">
        <f>IF($AI435="","",$AI435+ROW()/1000000)</f>
      </c>
      <c r="AK435">
        <f>IF(OR($A435="",$P435="Yes",N($AG435)=0),"",$AG435+ROW()/1000000)</f>
      </c>
      <c r="AL435" t="str">
        <f>IF($A435="","",INDEX(games!$J:$J,ROW())&amp;"")</f>
      </c>
      <c r="AM435">
        <f>IF($A435="","",SUMPRODUCT($AO435:$BD435,'Map Analysis'!$AP$2^{0,1,2,3,4,5,6,7,8,9,10,11,12,13,14,15}))</f>
      </c>
      <c r="AN435">
        <f>IF($A435="","",$AM435+ROW()/10000000)</f>
      </c>
      <c r="AO435">
        <f>IF($A435="","",COUNTIF($W$2:$W$2500,$A435))</f>
      </c>
      <c r="AP435">
        <f>IF($A435="","",SUMIFS($BF$2:$BF$2500,$W$2:$W$2500,$A435))</f>
      </c>
      <c r="AQ435">
        <f>IF($A435="","",SUMIFS($BG$2:$BG$2500,$W$2:$W$2500,$A435))</f>
      </c>
      <c r="AR435">
        <f>IF($A435="","",SUMIFS($BH$2:$BH$2500,$W$2:$W$2500,$A435))</f>
      </c>
      <c r="AS435">
        <f>IF($A435="","",SUMIFS($BI$2:$BI$2500,$W$2:$W$2500,$A435))</f>
      </c>
      <c r="AT435">
        <f>IF($A435="","",SUMIFS($BJ$2:$BJ$2500,$W$2:$W$2500,$A435))</f>
      </c>
      <c r="AU435">
        <f>IF($A435="","",SUMIFS($BK$2:$BK$2500,$W$2:$W$2500,$A435))</f>
      </c>
      <c r="AV435">
        <f>IF($A435="","",SUMIFS($BL$2:$BL$2500,$W$2:$W$2500,$A435))</f>
      </c>
      <c r="AW435">
        <f>IF($A435="","",SUMIFS($BM$2:$BM$2500,$W$2:$W$2500,$A435))</f>
      </c>
      <c r="AX435">
        <f>IF($A435="","",SUMIFS($BN$2:$BN$2500,$W$2:$W$2500,$A435))</f>
      </c>
      <c r="AY435">
        <f>IF($A435="","",SUMIFS($BO$2:$BO$2500,$W$2:$W$2500,$A435))</f>
      </c>
      <c r="AZ435">
        <f>IF($A435="","",SUMIFS($BP$2:$BP$2500,$W$2:$W$2500,$A435))</f>
      </c>
      <c r="BA435">
        <f>IF($A435="","",SUMIFS($BQ$2:$BQ$2500,$W$2:$W$2500,$A435))</f>
      </c>
      <c r="BB435">
        <f>IF($A435="","",SUMIFS($BR$2:$BR$2500,$W$2:$W$2500,$A435))</f>
      </c>
      <c r="BC435">
        <f>IF($A435="","",SUMIFS($BS$2:$BS$2500,$W$2:$W$2500,$A435))</f>
      </c>
      <c r="BD435">
        <f>IF($A435="","",SUMIFS($BT$2:$BT$2500,$W$2:$W$2500,$A435))</f>
      </c>
      <c r="BF435">
        <f>IF($Z435="","",INDEX($AO$2:$AO$2000,$Z435))</f>
      </c>
      <c r="BG435">
        <f>IF($Z435="","",INDEX($AP$2:$AP$2000,$Z435))</f>
      </c>
      <c r="BH435">
        <f>IF($Z435="","",INDEX($AQ$2:$AQ$2000,$Z435))</f>
      </c>
      <c r="BI435">
        <f>IF($Z435="","",INDEX($AR$2:$AR$2000,$Z435))</f>
      </c>
      <c r="BJ435">
        <f>IF($Z435="","",INDEX($AS$2:$AS$2000,$Z435))</f>
      </c>
      <c r="BK435">
        <f>IF($Z435="","",INDEX($AT$2:$AT$2000,$Z435))</f>
      </c>
      <c r="BL435">
        <f>IF($Z435="","",INDEX($AU$2:$AU$2000,$Z435))</f>
      </c>
      <c r="BM435">
        <f>IF($Z435="","",INDEX($AV$2:$AV$2000,$Z435))</f>
      </c>
      <c r="BN435">
        <f>IF($Z435="","",INDEX($AW$2:$AW$2000,$Z435))</f>
      </c>
      <c r="BO435">
        <f>IF($Z435="","",INDEX($AX$2:$AX$2000,$Z435))</f>
      </c>
      <c r="BP435">
        <f>IF($Z435="","",INDEX($AY$2:$AY$2000,$Z435))</f>
      </c>
      <c r="BQ435">
        <f>IF($Z435="","",INDEX($AZ$2:$AZ$2000,$Z435))</f>
      </c>
      <c r="BR435">
        <f>IF($Z435="","",INDEX($BA$2:$BA$2000,$Z435))</f>
      </c>
      <c r="BS435">
        <f>IF($Z435="","",INDEX($BB$2:$BB$2000,$Z435))</f>
      </c>
      <c r="BT435">
        <f>IF($Z435="","",INDEX($BC$2:$BC$2000,$Z435))</f>
      </c>
      <c r="BV435">
        <f>IF(OR($A435="",$P435&lt;&gt;"Yes",$AH435="Yes"),"",1+N($AG435))</f>
      </c>
      <c r="BW435">
        <f>IF($A435="","",COUNTIFS($W$2:$W$2500,$A435,$BZ$2:$BZ$2500,"Yes")+COUNTIFS($X$2:$X$2500,$A435,$BY$2:$BY$2500,"Yes"))</f>
      </c>
      <c r="BX435">
        <f>IF(OR($A435="",$P435="Yes"),"",IF(N($BW435)=0,0,1+SUMIFS($CB$2:$CB$2500,$W$2:$W$2500,$A435)+SUMIFS($CA$2:$CA$2500,$X$2:$X$2500,$A435)))</f>
      </c>
      <c r="BY435" t="str">
        <f>IF($Y435="","",INDEX($AH$2:$AH$2000,$Y435)&amp;"")</f>
      </c>
      <c r="BZ435" t="str">
        <f>IF($Z435="","",INDEX($AH$2:$AH$2000,$Z435)&amp;"")</f>
      </c>
      <c r="CA435">
        <f>IF($Y435="","",INDEX($BV$2:$BV$2000,$Y435))</f>
      </c>
      <c r="CB435">
        <f>IF($Z435="","",INDEX($BV$2:$BV$2000,$Z435))</f>
      </c>
    </row>
    <row r="436">
      <c r="A436" t="str">
        <f>IF(TRIM(INDEX(games!$A:$A,ROW()))="","",TRIM(INDEX(games!$A:$A,ROW())))</f>
      </c>
      <c r="B436">
        <f>IF(OR($A436="",INDEX(games!$B:$B,ROW())=""),"",INDEX(games!$B:$B,ROW()))</f>
      </c>
      <c r="C436" t="str">
        <f>IF(OR($A436="",INDEX(games!$C:$C,ROW())=""),"",INDEX(games!$C:$C,ROW()))</f>
      </c>
      <c r="D436">
        <f>IF($A436="","",COUNTIF($W$2:$W$2500,$A436)+COUNTIF($X$2:$X$2500,$A436))</f>
      </c>
      <c r="E436">
        <f>IF($A436="","",IFERROR(MATCH($C436,$R$2:$R$5,0),0))</f>
      </c>
      <c r="F436">
        <f>IF($A436="","",MOD(ROW(),34))</f>
      </c>
      <c r="G436">
        <f>IF($A436="",NA(),IF($C436="Action",$B436,NA()))</f>
      </c>
      <c r="H436">
        <f>IF($A436="",NA(),IF($C436="Action",1+$F436*0.023,NA()))</f>
      </c>
      <c r="I436">
        <f>IF($A436="",NA(),IF($C436="Strategy",$B436,NA()))</f>
      </c>
      <c r="J436">
        <f>IF($A436="",NA(),IF($C436="Strategy",2+$F436*0.023,NA()))</f>
      </c>
      <c r="K436">
        <f>IF($A436="",NA(),IF($C436="Deckbuilder",$B436,NA()))</f>
      </c>
      <c r="L436">
        <f>IF($A436="",NA(),IF($C436="Deckbuilder",3+$F436*0.023,NA()))</f>
      </c>
      <c r="M436">
        <f>IF($A436="",NA(),IF($C436="Traditional",$B436,NA()))</f>
      </c>
      <c r="N436">
        <f>IF($A436="",NA(),IF($C436="Traditional",4+$F436*0.023,NA()))</f>
      </c>
      <c r="O436">
        <f>IF($A436="","",$D436+ROW()/1000000)</f>
      </c>
      <c r="P436" t="str">
        <f>IF(OR($A436="",INDEX(games!$H:$H,ROW())=""),"",INDEX(games!$H:$H,ROW()))</f>
      </c>
      <c r="Q436">
        <f>IF(OR($A436="",$P436&lt;&gt;"Yes"),"",$D436+ROW()/1000000)</f>
      </c>
      <c r="T436">
        <f>IF($Y436="","",INDEX($B$2:$B$2000,$Y436))</f>
      </c>
      <c r="U436">
        <f>IF($Z436="","",INDEX($B$2:$B$2000,$Z436))</f>
      </c>
      <c r="V436">
        <f>IF(OR($T436="",$U436=""),"",$U436-$T436)</f>
      </c>
      <c r="W436" t="str">
        <f>IF(TRIM(INDEX(connections!$A:$A,ROW()))="","",TRIM(INDEX(connections!$A:$A,ROW())))</f>
      </c>
      <c r="X436" t="str">
        <f>IF($W436="","",TRIM(INDEX(connections!$B:$B,ROW())))</f>
      </c>
      <c r="Y436">
        <f>IF($W436="","",IFERROR(MATCH($W436,$A$2:$A$2000,0),""))</f>
      </c>
      <c r="Z436">
        <f>IF($X436="","",IFERROR(MATCH($X436,$A$2:$A$2000,0),""))</f>
      </c>
      <c r="AA436" t="str">
        <f>IF($Y436="","",INDEX($P$2:$P$2000,$Y436))</f>
      </c>
      <c r="AB436" t="str">
        <f>IF($Z436="","",INDEX($P$2:$P$2000,$Z436))</f>
      </c>
      <c r="AC436">
        <f>IF(AND($AA436="Yes",$AB436="Yes"),1,"")</f>
      </c>
      <c r="AD436">
        <f>IF(OR($Y436="",$Z436=""),"",IF(INDEX($C$2:$C$2000,$Y436)=INDEX($C$2:$C$2000,$Z436),0,1))</f>
      </c>
      <c r="AE436">
        <f>IF($AC436&lt;&gt;1,"",IF(AND(INDEX($AG$2:$AG$2000,$Y436)=1,INDEX($AG$2:$AG$2000,$Z436)=1),1,""))</f>
      </c>
      <c r="AG436">
        <f>IF($A436="","",COUNTIFS($W$2:$W$2500,$A436,$AB$2:$AB$2500,"Yes")+COUNTIFS($X$2:$X$2500,$A436,$AA$2:$AA$2500,"Yes"))</f>
      </c>
      <c r="AH436" t="str">
        <f>IF(OR($P436&lt;&gt;"Yes",N($AG436)=0),"",IF(AND($AG436=1,COUNTIFS($W$2:$W$2500,$A436,$AE$2:$AE$2500,1)+COUNTIFS($X$2:$X$2500,$A436,$AE$2:$AE$2500,1)&gt;0),"","Yes"))</f>
      </c>
      <c r="AI436">
        <f>IF($AH436="Yes",$AG436,"")</f>
      </c>
      <c r="AJ436">
        <f>IF($AI436="","",$AI436+ROW()/1000000)</f>
      </c>
      <c r="AK436">
        <f>IF(OR($A436="",$P436="Yes",N($AG436)=0),"",$AG436+ROW()/1000000)</f>
      </c>
      <c r="AL436" t="str">
        <f>IF($A436="","",INDEX(games!$J:$J,ROW())&amp;"")</f>
      </c>
      <c r="AM436">
        <f>IF($A436="","",SUMPRODUCT($AO436:$BD436,'Map Analysis'!$AP$2^{0,1,2,3,4,5,6,7,8,9,10,11,12,13,14,15}))</f>
      </c>
      <c r="AN436">
        <f>IF($A436="","",$AM436+ROW()/10000000)</f>
      </c>
      <c r="AO436">
        <f>IF($A436="","",COUNTIF($W$2:$W$2500,$A436))</f>
      </c>
      <c r="AP436">
        <f>IF($A436="","",SUMIFS($BF$2:$BF$2500,$W$2:$W$2500,$A436))</f>
      </c>
      <c r="AQ436">
        <f>IF($A436="","",SUMIFS($BG$2:$BG$2500,$W$2:$W$2500,$A436))</f>
      </c>
      <c r="AR436">
        <f>IF($A436="","",SUMIFS($BH$2:$BH$2500,$W$2:$W$2500,$A436))</f>
      </c>
      <c r="AS436">
        <f>IF($A436="","",SUMIFS($BI$2:$BI$2500,$W$2:$W$2500,$A436))</f>
      </c>
      <c r="AT436">
        <f>IF($A436="","",SUMIFS($BJ$2:$BJ$2500,$W$2:$W$2500,$A436))</f>
      </c>
      <c r="AU436">
        <f>IF($A436="","",SUMIFS($BK$2:$BK$2500,$W$2:$W$2500,$A436))</f>
      </c>
      <c r="AV436">
        <f>IF($A436="","",SUMIFS($BL$2:$BL$2500,$W$2:$W$2500,$A436))</f>
      </c>
      <c r="AW436">
        <f>IF($A436="","",SUMIFS($BM$2:$BM$2500,$W$2:$W$2500,$A436))</f>
      </c>
      <c r="AX436">
        <f>IF($A436="","",SUMIFS($BN$2:$BN$2500,$W$2:$W$2500,$A436))</f>
      </c>
      <c r="AY436">
        <f>IF($A436="","",SUMIFS($BO$2:$BO$2500,$W$2:$W$2500,$A436))</f>
      </c>
      <c r="AZ436">
        <f>IF($A436="","",SUMIFS($BP$2:$BP$2500,$W$2:$W$2500,$A436))</f>
      </c>
      <c r="BA436">
        <f>IF($A436="","",SUMIFS($BQ$2:$BQ$2500,$W$2:$W$2500,$A436))</f>
      </c>
      <c r="BB436">
        <f>IF($A436="","",SUMIFS($BR$2:$BR$2500,$W$2:$W$2500,$A436))</f>
      </c>
      <c r="BC436">
        <f>IF($A436="","",SUMIFS($BS$2:$BS$2500,$W$2:$W$2500,$A436))</f>
      </c>
      <c r="BD436">
        <f>IF($A436="","",SUMIFS($BT$2:$BT$2500,$W$2:$W$2500,$A436))</f>
      </c>
      <c r="BF436">
        <f>IF($Z436="","",INDEX($AO$2:$AO$2000,$Z436))</f>
      </c>
      <c r="BG436">
        <f>IF($Z436="","",INDEX($AP$2:$AP$2000,$Z436))</f>
      </c>
      <c r="BH436">
        <f>IF($Z436="","",INDEX($AQ$2:$AQ$2000,$Z436))</f>
      </c>
      <c r="BI436">
        <f>IF($Z436="","",INDEX($AR$2:$AR$2000,$Z436))</f>
      </c>
      <c r="BJ436">
        <f>IF($Z436="","",INDEX($AS$2:$AS$2000,$Z436))</f>
      </c>
      <c r="BK436">
        <f>IF($Z436="","",INDEX($AT$2:$AT$2000,$Z436))</f>
      </c>
      <c r="BL436">
        <f>IF($Z436="","",INDEX($AU$2:$AU$2000,$Z436))</f>
      </c>
      <c r="BM436">
        <f>IF($Z436="","",INDEX($AV$2:$AV$2000,$Z436))</f>
      </c>
      <c r="BN436">
        <f>IF($Z436="","",INDEX($AW$2:$AW$2000,$Z436))</f>
      </c>
      <c r="BO436">
        <f>IF($Z436="","",INDEX($AX$2:$AX$2000,$Z436))</f>
      </c>
      <c r="BP436">
        <f>IF($Z436="","",INDEX($AY$2:$AY$2000,$Z436))</f>
      </c>
      <c r="BQ436">
        <f>IF($Z436="","",INDEX($AZ$2:$AZ$2000,$Z436))</f>
      </c>
      <c r="BR436">
        <f>IF($Z436="","",INDEX($BA$2:$BA$2000,$Z436))</f>
      </c>
      <c r="BS436">
        <f>IF($Z436="","",INDEX($BB$2:$BB$2000,$Z436))</f>
      </c>
      <c r="BT436">
        <f>IF($Z436="","",INDEX($BC$2:$BC$2000,$Z436))</f>
      </c>
      <c r="BV436">
        <f>IF(OR($A436="",$P436&lt;&gt;"Yes",$AH436="Yes"),"",1+N($AG436))</f>
      </c>
      <c r="BW436">
        <f>IF($A436="","",COUNTIFS($W$2:$W$2500,$A436,$BZ$2:$BZ$2500,"Yes")+COUNTIFS($X$2:$X$2500,$A436,$BY$2:$BY$2500,"Yes"))</f>
      </c>
      <c r="BX436">
        <f>IF(OR($A436="",$P436="Yes"),"",IF(N($BW436)=0,0,1+SUMIFS($CB$2:$CB$2500,$W$2:$W$2500,$A436)+SUMIFS($CA$2:$CA$2500,$X$2:$X$2500,$A436)))</f>
      </c>
      <c r="BY436" t="str">
        <f>IF($Y436="","",INDEX($AH$2:$AH$2000,$Y436)&amp;"")</f>
      </c>
      <c r="BZ436" t="str">
        <f>IF($Z436="","",INDEX($AH$2:$AH$2000,$Z436)&amp;"")</f>
      </c>
      <c r="CA436">
        <f>IF($Y436="","",INDEX($BV$2:$BV$2000,$Y436))</f>
      </c>
      <c r="CB436">
        <f>IF($Z436="","",INDEX($BV$2:$BV$2000,$Z436))</f>
      </c>
    </row>
    <row r="437">
      <c r="A437" t="str">
        <f>IF(TRIM(INDEX(games!$A:$A,ROW()))="","",TRIM(INDEX(games!$A:$A,ROW())))</f>
      </c>
      <c r="B437">
        <f>IF(OR($A437="",INDEX(games!$B:$B,ROW())=""),"",INDEX(games!$B:$B,ROW()))</f>
      </c>
      <c r="C437" t="str">
        <f>IF(OR($A437="",INDEX(games!$C:$C,ROW())=""),"",INDEX(games!$C:$C,ROW()))</f>
      </c>
      <c r="D437">
        <f>IF($A437="","",COUNTIF($W$2:$W$2500,$A437)+COUNTIF($X$2:$X$2500,$A437))</f>
      </c>
      <c r="E437">
        <f>IF($A437="","",IFERROR(MATCH($C437,$R$2:$R$5,0),0))</f>
      </c>
      <c r="F437">
        <f>IF($A437="","",MOD(ROW(),34))</f>
      </c>
      <c r="G437">
        <f>IF($A437="",NA(),IF($C437="Action",$B437,NA()))</f>
      </c>
      <c r="H437">
        <f>IF($A437="",NA(),IF($C437="Action",1+$F437*0.023,NA()))</f>
      </c>
      <c r="I437">
        <f>IF($A437="",NA(),IF($C437="Strategy",$B437,NA()))</f>
      </c>
      <c r="J437">
        <f>IF($A437="",NA(),IF($C437="Strategy",2+$F437*0.023,NA()))</f>
      </c>
      <c r="K437">
        <f>IF($A437="",NA(),IF($C437="Deckbuilder",$B437,NA()))</f>
      </c>
      <c r="L437">
        <f>IF($A437="",NA(),IF($C437="Deckbuilder",3+$F437*0.023,NA()))</f>
      </c>
      <c r="M437">
        <f>IF($A437="",NA(),IF($C437="Traditional",$B437,NA()))</f>
      </c>
      <c r="N437">
        <f>IF($A437="",NA(),IF($C437="Traditional",4+$F437*0.023,NA()))</f>
      </c>
      <c r="O437">
        <f>IF($A437="","",$D437+ROW()/1000000)</f>
      </c>
      <c r="P437" t="str">
        <f>IF(OR($A437="",INDEX(games!$H:$H,ROW())=""),"",INDEX(games!$H:$H,ROW()))</f>
      </c>
      <c r="Q437">
        <f>IF(OR($A437="",$P437&lt;&gt;"Yes"),"",$D437+ROW()/1000000)</f>
      </c>
      <c r="T437">
        <f>IF($Y437="","",INDEX($B$2:$B$2000,$Y437))</f>
      </c>
      <c r="U437">
        <f>IF($Z437="","",INDEX($B$2:$B$2000,$Z437))</f>
      </c>
      <c r="V437">
        <f>IF(OR($T437="",$U437=""),"",$U437-$T437)</f>
      </c>
      <c r="W437" t="str">
        <f>IF(TRIM(INDEX(connections!$A:$A,ROW()))="","",TRIM(INDEX(connections!$A:$A,ROW())))</f>
      </c>
      <c r="X437" t="str">
        <f>IF($W437="","",TRIM(INDEX(connections!$B:$B,ROW())))</f>
      </c>
      <c r="Y437">
        <f>IF($W437="","",IFERROR(MATCH($W437,$A$2:$A$2000,0),""))</f>
      </c>
      <c r="Z437">
        <f>IF($X437="","",IFERROR(MATCH($X437,$A$2:$A$2000,0),""))</f>
      </c>
      <c r="AA437" t="str">
        <f>IF($Y437="","",INDEX($P$2:$P$2000,$Y437))</f>
      </c>
      <c r="AB437" t="str">
        <f>IF($Z437="","",INDEX($P$2:$P$2000,$Z437))</f>
      </c>
      <c r="AC437">
        <f>IF(AND($AA437="Yes",$AB437="Yes"),1,"")</f>
      </c>
      <c r="AD437">
        <f>IF(OR($Y437="",$Z437=""),"",IF(INDEX($C$2:$C$2000,$Y437)=INDEX($C$2:$C$2000,$Z437),0,1))</f>
      </c>
      <c r="AE437">
        <f>IF($AC437&lt;&gt;1,"",IF(AND(INDEX($AG$2:$AG$2000,$Y437)=1,INDEX($AG$2:$AG$2000,$Z437)=1),1,""))</f>
      </c>
      <c r="AG437">
        <f>IF($A437="","",COUNTIFS($W$2:$W$2500,$A437,$AB$2:$AB$2500,"Yes")+COUNTIFS($X$2:$X$2500,$A437,$AA$2:$AA$2500,"Yes"))</f>
      </c>
      <c r="AH437" t="str">
        <f>IF(OR($P437&lt;&gt;"Yes",N($AG437)=0),"",IF(AND($AG437=1,COUNTIFS($W$2:$W$2500,$A437,$AE$2:$AE$2500,1)+COUNTIFS($X$2:$X$2500,$A437,$AE$2:$AE$2500,1)&gt;0),"","Yes"))</f>
      </c>
      <c r="AI437">
        <f>IF($AH437="Yes",$AG437,"")</f>
      </c>
      <c r="AJ437">
        <f>IF($AI437="","",$AI437+ROW()/1000000)</f>
      </c>
      <c r="AK437">
        <f>IF(OR($A437="",$P437="Yes",N($AG437)=0),"",$AG437+ROW()/1000000)</f>
      </c>
      <c r="AL437" t="str">
        <f>IF($A437="","",INDEX(games!$J:$J,ROW())&amp;"")</f>
      </c>
      <c r="AM437">
        <f>IF($A437="","",SUMPRODUCT($AO437:$BD437,'Map Analysis'!$AP$2^{0,1,2,3,4,5,6,7,8,9,10,11,12,13,14,15}))</f>
      </c>
      <c r="AN437">
        <f>IF($A437="","",$AM437+ROW()/10000000)</f>
      </c>
      <c r="AO437">
        <f>IF($A437="","",COUNTIF($W$2:$W$2500,$A437))</f>
      </c>
      <c r="AP437">
        <f>IF($A437="","",SUMIFS($BF$2:$BF$2500,$W$2:$W$2500,$A437))</f>
      </c>
      <c r="AQ437">
        <f>IF($A437="","",SUMIFS($BG$2:$BG$2500,$W$2:$W$2500,$A437))</f>
      </c>
      <c r="AR437">
        <f>IF($A437="","",SUMIFS($BH$2:$BH$2500,$W$2:$W$2500,$A437))</f>
      </c>
      <c r="AS437">
        <f>IF($A437="","",SUMIFS($BI$2:$BI$2500,$W$2:$W$2500,$A437))</f>
      </c>
      <c r="AT437">
        <f>IF($A437="","",SUMIFS($BJ$2:$BJ$2500,$W$2:$W$2500,$A437))</f>
      </c>
      <c r="AU437">
        <f>IF($A437="","",SUMIFS($BK$2:$BK$2500,$W$2:$W$2500,$A437))</f>
      </c>
      <c r="AV437">
        <f>IF($A437="","",SUMIFS($BL$2:$BL$2500,$W$2:$W$2500,$A437))</f>
      </c>
      <c r="AW437">
        <f>IF($A437="","",SUMIFS($BM$2:$BM$2500,$W$2:$W$2500,$A437))</f>
      </c>
      <c r="AX437">
        <f>IF($A437="","",SUMIFS($BN$2:$BN$2500,$W$2:$W$2500,$A437))</f>
      </c>
      <c r="AY437">
        <f>IF($A437="","",SUMIFS($BO$2:$BO$2500,$W$2:$W$2500,$A437))</f>
      </c>
      <c r="AZ437">
        <f>IF($A437="","",SUMIFS($BP$2:$BP$2500,$W$2:$W$2500,$A437))</f>
      </c>
      <c r="BA437">
        <f>IF($A437="","",SUMIFS($BQ$2:$BQ$2500,$W$2:$W$2500,$A437))</f>
      </c>
      <c r="BB437">
        <f>IF($A437="","",SUMIFS($BR$2:$BR$2500,$W$2:$W$2500,$A437))</f>
      </c>
      <c r="BC437">
        <f>IF($A437="","",SUMIFS($BS$2:$BS$2500,$W$2:$W$2500,$A437))</f>
      </c>
      <c r="BD437">
        <f>IF($A437="","",SUMIFS($BT$2:$BT$2500,$W$2:$W$2500,$A437))</f>
      </c>
      <c r="BF437">
        <f>IF($Z437="","",INDEX($AO$2:$AO$2000,$Z437))</f>
      </c>
      <c r="BG437">
        <f>IF($Z437="","",INDEX($AP$2:$AP$2000,$Z437))</f>
      </c>
      <c r="BH437">
        <f>IF($Z437="","",INDEX($AQ$2:$AQ$2000,$Z437))</f>
      </c>
      <c r="BI437">
        <f>IF($Z437="","",INDEX($AR$2:$AR$2000,$Z437))</f>
      </c>
      <c r="BJ437">
        <f>IF($Z437="","",INDEX($AS$2:$AS$2000,$Z437))</f>
      </c>
      <c r="BK437">
        <f>IF($Z437="","",INDEX($AT$2:$AT$2000,$Z437))</f>
      </c>
      <c r="BL437">
        <f>IF($Z437="","",INDEX($AU$2:$AU$2000,$Z437))</f>
      </c>
      <c r="BM437">
        <f>IF($Z437="","",INDEX($AV$2:$AV$2000,$Z437))</f>
      </c>
      <c r="BN437">
        <f>IF($Z437="","",INDEX($AW$2:$AW$2000,$Z437))</f>
      </c>
      <c r="BO437">
        <f>IF($Z437="","",INDEX($AX$2:$AX$2000,$Z437))</f>
      </c>
      <c r="BP437">
        <f>IF($Z437="","",INDEX($AY$2:$AY$2000,$Z437))</f>
      </c>
      <c r="BQ437">
        <f>IF($Z437="","",INDEX($AZ$2:$AZ$2000,$Z437))</f>
      </c>
      <c r="BR437">
        <f>IF($Z437="","",INDEX($BA$2:$BA$2000,$Z437))</f>
      </c>
      <c r="BS437">
        <f>IF($Z437="","",INDEX($BB$2:$BB$2000,$Z437))</f>
      </c>
      <c r="BT437">
        <f>IF($Z437="","",INDEX($BC$2:$BC$2000,$Z437))</f>
      </c>
      <c r="BV437">
        <f>IF(OR($A437="",$P437&lt;&gt;"Yes",$AH437="Yes"),"",1+N($AG437))</f>
      </c>
      <c r="BW437">
        <f>IF($A437="","",COUNTIFS($W$2:$W$2500,$A437,$BZ$2:$BZ$2500,"Yes")+COUNTIFS($X$2:$X$2500,$A437,$BY$2:$BY$2500,"Yes"))</f>
      </c>
      <c r="BX437">
        <f>IF(OR($A437="",$P437="Yes"),"",IF(N($BW437)=0,0,1+SUMIFS($CB$2:$CB$2500,$W$2:$W$2500,$A437)+SUMIFS($CA$2:$CA$2500,$X$2:$X$2500,$A437)))</f>
      </c>
      <c r="BY437" t="str">
        <f>IF($Y437="","",INDEX($AH$2:$AH$2000,$Y437)&amp;"")</f>
      </c>
      <c r="BZ437" t="str">
        <f>IF($Z437="","",INDEX($AH$2:$AH$2000,$Z437)&amp;"")</f>
      </c>
      <c r="CA437">
        <f>IF($Y437="","",INDEX($BV$2:$BV$2000,$Y437))</f>
      </c>
      <c r="CB437">
        <f>IF($Z437="","",INDEX($BV$2:$BV$2000,$Z437))</f>
      </c>
    </row>
    <row r="438">
      <c r="A438" t="str">
        <f>IF(TRIM(INDEX(games!$A:$A,ROW()))="","",TRIM(INDEX(games!$A:$A,ROW())))</f>
      </c>
      <c r="B438">
        <f>IF(OR($A438="",INDEX(games!$B:$B,ROW())=""),"",INDEX(games!$B:$B,ROW()))</f>
      </c>
      <c r="C438" t="str">
        <f>IF(OR($A438="",INDEX(games!$C:$C,ROW())=""),"",INDEX(games!$C:$C,ROW()))</f>
      </c>
      <c r="D438">
        <f>IF($A438="","",COUNTIF($W$2:$W$2500,$A438)+COUNTIF($X$2:$X$2500,$A438))</f>
      </c>
      <c r="E438">
        <f>IF($A438="","",IFERROR(MATCH($C438,$R$2:$R$5,0),0))</f>
      </c>
      <c r="F438">
        <f>IF($A438="","",MOD(ROW(),34))</f>
      </c>
      <c r="G438">
        <f>IF($A438="",NA(),IF($C438="Action",$B438,NA()))</f>
      </c>
      <c r="H438">
        <f>IF($A438="",NA(),IF($C438="Action",1+$F438*0.023,NA()))</f>
      </c>
      <c r="I438">
        <f>IF($A438="",NA(),IF($C438="Strategy",$B438,NA()))</f>
      </c>
      <c r="J438">
        <f>IF($A438="",NA(),IF($C438="Strategy",2+$F438*0.023,NA()))</f>
      </c>
      <c r="K438">
        <f>IF($A438="",NA(),IF($C438="Deckbuilder",$B438,NA()))</f>
      </c>
      <c r="L438">
        <f>IF($A438="",NA(),IF($C438="Deckbuilder",3+$F438*0.023,NA()))</f>
      </c>
      <c r="M438">
        <f>IF($A438="",NA(),IF($C438="Traditional",$B438,NA()))</f>
      </c>
      <c r="N438">
        <f>IF($A438="",NA(),IF($C438="Traditional",4+$F438*0.023,NA()))</f>
      </c>
      <c r="O438">
        <f>IF($A438="","",$D438+ROW()/1000000)</f>
      </c>
      <c r="P438" t="str">
        <f>IF(OR($A438="",INDEX(games!$H:$H,ROW())=""),"",INDEX(games!$H:$H,ROW()))</f>
      </c>
      <c r="Q438">
        <f>IF(OR($A438="",$P438&lt;&gt;"Yes"),"",$D438+ROW()/1000000)</f>
      </c>
      <c r="T438">
        <f>IF($Y438="","",INDEX($B$2:$B$2000,$Y438))</f>
      </c>
      <c r="U438">
        <f>IF($Z438="","",INDEX($B$2:$B$2000,$Z438))</f>
      </c>
      <c r="V438">
        <f>IF(OR($T438="",$U438=""),"",$U438-$T438)</f>
      </c>
      <c r="W438" t="str">
        <f>IF(TRIM(INDEX(connections!$A:$A,ROW()))="","",TRIM(INDEX(connections!$A:$A,ROW())))</f>
      </c>
      <c r="X438" t="str">
        <f>IF($W438="","",TRIM(INDEX(connections!$B:$B,ROW())))</f>
      </c>
      <c r="Y438">
        <f>IF($W438="","",IFERROR(MATCH($W438,$A$2:$A$2000,0),""))</f>
      </c>
      <c r="Z438">
        <f>IF($X438="","",IFERROR(MATCH($X438,$A$2:$A$2000,0),""))</f>
      </c>
      <c r="AA438" t="str">
        <f>IF($Y438="","",INDEX($P$2:$P$2000,$Y438))</f>
      </c>
      <c r="AB438" t="str">
        <f>IF($Z438="","",INDEX($P$2:$P$2000,$Z438))</f>
      </c>
      <c r="AC438">
        <f>IF(AND($AA438="Yes",$AB438="Yes"),1,"")</f>
      </c>
      <c r="AD438">
        <f>IF(OR($Y438="",$Z438=""),"",IF(INDEX($C$2:$C$2000,$Y438)=INDEX($C$2:$C$2000,$Z438),0,1))</f>
      </c>
      <c r="AE438">
        <f>IF($AC438&lt;&gt;1,"",IF(AND(INDEX($AG$2:$AG$2000,$Y438)=1,INDEX($AG$2:$AG$2000,$Z438)=1),1,""))</f>
      </c>
      <c r="AG438">
        <f>IF($A438="","",COUNTIFS($W$2:$W$2500,$A438,$AB$2:$AB$2500,"Yes")+COUNTIFS($X$2:$X$2500,$A438,$AA$2:$AA$2500,"Yes"))</f>
      </c>
      <c r="AH438" t="str">
        <f>IF(OR($P438&lt;&gt;"Yes",N($AG438)=0),"",IF(AND($AG438=1,COUNTIFS($W$2:$W$2500,$A438,$AE$2:$AE$2500,1)+COUNTIFS($X$2:$X$2500,$A438,$AE$2:$AE$2500,1)&gt;0),"","Yes"))</f>
      </c>
      <c r="AI438">
        <f>IF($AH438="Yes",$AG438,"")</f>
      </c>
      <c r="AJ438">
        <f>IF($AI438="","",$AI438+ROW()/1000000)</f>
      </c>
      <c r="AK438">
        <f>IF(OR($A438="",$P438="Yes",N($AG438)=0),"",$AG438+ROW()/1000000)</f>
      </c>
      <c r="AL438" t="str">
        <f>IF($A438="","",INDEX(games!$J:$J,ROW())&amp;"")</f>
      </c>
      <c r="AM438">
        <f>IF($A438="","",SUMPRODUCT($AO438:$BD438,'Map Analysis'!$AP$2^{0,1,2,3,4,5,6,7,8,9,10,11,12,13,14,15}))</f>
      </c>
      <c r="AN438">
        <f>IF($A438="","",$AM438+ROW()/10000000)</f>
      </c>
      <c r="AO438">
        <f>IF($A438="","",COUNTIF($W$2:$W$2500,$A438))</f>
      </c>
      <c r="AP438">
        <f>IF($A438="","",SUMIFS($BF$2:$BF$2500,$W$2:$W$2500,$A438))</f>
      </c>
      <c r="AQ438">
        <f>IF($A438="","",SUMIFS($BG$2:$BG$2500,$W$2:$W$2500,$A438))</f>
      </c>
      <c r="AR438">
        <f>IF($A438="","",SUMIFS($BH$2:$BH$2500,$W$2:$W$2500,$A438))</f>
      </c>
      <c r="AS438">
        <f>IF($A438="","",SUMIFS($BI$2:$BI$2500,$W$2:$W$2500,$A438))</f>
      </c>
      <c r="AT438">
        <f>IF($A438="","",SUMIFS($BJ$2:$BJ$2500,$W$2:$W$2500,$A438))</f>
      </c>
      <c r="AU438">
        <f>IF($A438="","",SUMIFS($BK$2:$BK$2500,$W$2:$W$2500,$A438))</f>
      </c>
      <c r="AV438">
        <f>IF($A438="","",SUMIFS($BL$2:$BL$2500,$W$2:$W$2500,$A438))</f>
      </c>
      <c r="AW438">
        <f>IF($A438="","",SUMIFS($BM$2:$BM$2500,$W$2:$W$2500,$A438))</f>
      </c>
      <c r="AX438">
        <f>IF($A438="","",SUMIFS($BN$2:$BN$2500,$W$2:$W$2500,$A438))</f>
      </c>
      <c r="AY438">
        <f>IF($A438="","",SUMIFS($BO$2:$BO$2500,$W$2:$W$2500,$A438))</f>
      </c>
      <c r="AZ438">
        <f>IF($A438="","",SUMIFS($BP$2:$BP$2500,$W$2:$W$2500,$A438))</f>
      </c>
      <c r="BA438">
        <f>IF($A438="","",SUMIFS($BQ$2:$BQ$2500,$W$2:$W$2500,$A438))</f>
      </c>
      <c r="BB438">
        <f>IF($A438="","",SUMIFS($BR$2:$BR$2500,$W$2:$W$2500,$A438))</f>
      </c>
      <c r="BC438">
        <f>IF($A438="","",SUMIFS($BS$2:$BS$2500,$W$2:$W$2500,$A438))</f>
      </c>
      <c r="BD438">
        <f>IF($A438="","",SUMIFS($BT$2:$BT$2500,$W$2:$W$2500,$A438))</f>
      </c>
      <c r="BF438">
        <f>IF($Z438="","",INDEX($AO$2:$AO$2000,$Z438))</f>
      </c>
      <c r="BG438">
        <f>IF($Z438="","",INDEX($AP$2:$AP$2000,$Z438))</f>
      </c>
      <c r="BH438">
        <f>IF($Z438="","",INDEX($AQ$2:$AQ$2000,$Z438))</f>
      </c>
      <c r="BI438">
        <f>IF($Z438="","",INDEX($AR$2:$AR$2000,$Z438))</f>
      </c>
      <c r="BJ438">
        <f>IF($Z438="","",INDEX($AS$2:$AS$2000,$Z438))</f>
      </c>
      <c r="BK438">
        <f>IF($Z438="","",INDEX($AT$2:$AT$2000,$Z438))</f>
      </c>
      <c r="BL438">
        <f>IF($Z438="","",INDEX($AU$2:$AU$2000,$Z438))</f>
      </c>
      <c r="BM438">
        <f>IF($Z438="","",INDEX($AV$2:$AV$2000,$Z438))</f>
      </c>
      <c r="BN438">
        <f>IF($Z438="","",INDEX($AW$2:$AW$2000,$Z438))</f>
      </c>
      <c r="BO438">
        <f>IF($Z438="","",INDEX($AX$2:$AX$2000,$Z438))</f>
      </c>
      <c r="BP438">
        <f>IF($Z438="","",INDEX($AY$2:$AY$2000,$Z438))</f>
      </c>
      <c r="BQ438">
        <f>IF($Z438="","",INDEX($AZ$2:$AZ$2000,$Z438))</f>
      </c>
      <c r="BR438">
        <f>IF($Z438="","",INDEX($BA$2:$BA$2000,$Z438))</f>
      </c>
      <c r="BS438">
        <f>IF($Z438="","",INDEX($BB$2:$BB$2000,$Z438))</f>
      </c>
      <c r="BT438">
        <f>IF($Z438="","",INDEX($BC$2:$BC$2000,$Z438))</f>
      </c>
      <c r="BV438">
        <f>IF(OR($A438="",$P438&lt;&gt;"Yes",$AH438="Yes"),"",1+N($AG438))</f>
      </c>
      <c r="BW438">
        <f>IF($A438="","",COUNTIFS($W$2:$W$2500,$A438,$BZ$2:$BZ$2500,"Yes")+COUNTIFS($X$2:$X$2500,$A438,$BY$2:$BY$2500,"Yes"))</f>
      </c>
      <c r="BX438">
        <f>IF(OR($A438="",$P438="Yes"),"",IF(N($BW438)=0,0,1+SUMIFS($CB$2:$CB$2500,$W$2:$W$2500,$A438)+SUMIFS($CA$2:$CA$2500,$X$2:$X$2500,$A438)))</f>
      </c>
      <c r="BY438" t="str">
        <f>IF($Y438="","",INDEX($AH$2:$AH$2000,$Y438)&amp;"")</f>
      </c>
      <c r="BZ438" t="str">
        <f>IF($Z438="","",INDEX($AH$2:$AH$2000,$Z438)&amp;"")</f>
      </c>
      <c r="CA438">
        <f>IF($Y438="","",INDEX($BV$2:$BV$2000,$Y438))</f>
      </c>
      <c r="CB438">
        <f>IF($Z438="","",INDEX($BV$2:$BV$2000,$Z438))</f>
      </c>
    </row>
    <row r="439">
      <c r="A439" t="str">
        <f>IF(TRIM(INDEX(games!$A:$A,ROW()))="","",TRIM(INDEX(games!$A:$A,ROW())))</f>
      </c>
      <c r="B439">
        <f>IF(OR($A439="",INDEX(games!$B:$B,ROW())=""),"",INDEX(games!$B:$B,ROW()))</f>
      </c>
      <c r="C439" t="str">
        <f>IF(OR($A439="",INDEX(games!$C:$C,ROW())=""),"",INDEX(games!$C:$C,ROW()))</f>
      </c>
      <c r="D439">
        <f>IF($A439="","",COUNTIF($W$2:$W$2500,$A439)+COUNTIF($X$2:$X$2500,$A439))</f>
      </c>
      <c r="E439">
        <f>IF($A439="","",IFERROR(MATCH($C439,$R$2:$R$5,0),0))</f>
      </c>
      <c r="F439">
        <f>IF($A439="","",MOD(ROW(),34))</f>
      </c>
      <c r="G439">
        <f>IF($A439="",NA(),IF($C439="Action",$B439,NA()))</f>
      </c>
      <c r="H439">
        <f>IF($A439="",NA(),IF($C439="Action",1+$F439*0.023,NA()))</f>
      </c>
      <c r="I439">
        <f>IF($A439="",NA(),IF($C439="Strategy",$B439,NA()))</f>
      </c>
      <c r="J439">
        <f>IF($A439="",NA(),IF($C439="Strategy",2+$F439*0.023,NA()))</f>
      </c>
      <c r="K439">
        <f>IF($A439="",NA(),IF($C439="Deckbuilder",$B439,NA()))</f>
      </c>
      <c r="L439">
        <f>IF($A439="",NA(),IF($C439="Deckbuilder",3+$F439*0.023,NA()))</f>
      </c>
      <c r="M439">
        <f>IF($A439="",NA(),IF($C439="Traditional",$B439,NA()))</f>
      </c>
      <c r="N439">
        <f>IF($A439="",NA(),IF($C439="Traditional",4+$F439*0.023,NA()))</f>
      </c>
      <c r="O439">
        <f>IF($A439="","",$D439+ROW()/1000000)</f>
      </c>
      <c r="P439" t="str">
        <f>IF(OR($A439="",INDEX(games!$H:$H,ROW())=""),"",INDEX(games!$H:$H,ROW()))</f>
      </c>
      <c r="Q439">
        <f>IF(OR($A439="",$P439&lt;&gt;"Yes"),"",$D439+ROW()/1000000)</f>
      </c>
      <c r="T439">
        <f>IF($Y439="","",INDEX($B$2:$B$2000,$Y439))</f>
      </c>
      <c r="U439">
        <f>IF($Z439="","",INDEX($B$2:$B$2000,$Z439))</f>
      </c>
      <c r="V439">
        <f>IF(OR($T439="",$U439=""),"",$U439-$T439)</f>
      </c>
      <c r="W439" t="str">
        <f>IF(TRIM(INDEX(connections!$A:$A,ROW()))="","",TRIM(INDEX(connections!$A:$A,ROW())))</f>
      </c>
      <c r="X439" t="str">
        <f>IF($W439="","",TRIM(INDEX(connections!$B:$B,ROW())))</f>
      </c>
      <c r="Y439">
        <f>IF($W439="","",IFERROR(MATCH($W439,$A$2:$A$2000,0),""))</f>
      </c>
      <c r="Z439">
        <f>IF($X439="","",IFERROR(MATCH($X439,$A$2:$A$2000,0),""))</f>
      </c>
      <c r="AA439" t="str">
        <f>IF($Y439="","",INDEX($P$2:$P$2000,$Y439))</f>
      </c>
      <c r="AB439" t="str">
        <f>IF($Z439="","",INDEX($P$2:$P$2000,$Z439))</f>
      </c>
      <c r="AC439">
        <f>IF(AND($AA439="Yes",$AB439="Yes"),1,"")</f>
      </c>
      <c r="AD439">
        <f>IF(OR($Y439="",$Z439=""),"",IF(INDEX($C$2:$C$2000,$Y439)=INDEX($C$2:$C$2000,$Z439),0,1))</f>
      </c>
      <c r="AE439">
        <f>IF($AC439&lt;&gt;1,"",IF(AND(INDEX($AG$2:$AG$2000,$Y439)=1,INDEX($AG$2:$AG$2000,$Z439)=1),1,""))</f>
      </c>
      <c r="AG439">
        <f>IF($A439="","",COUNTIFS($W$2:$W$2500,$A439,$AB$2:$AB$2500,"Yes")+COUNTIFS($X$2:$X$2500,$A439,$AA$2:$AA$2500,"Yes"))</f>
      </c>
      <c r="AH439" t="str">
        <f>IF(OR($P439&lt;&gt;"Yes",N($AG439)=0),"",IF(AND($AG439=1,COUNTIFS($W$2:$W$2500,$A439,$AE$2:$AE$2500,1)+COUNTIFS($X$2:$X$2500,$A439,$AE$2:$AE$2500,1)&gt;0),"","Yes"))</f>
      </c>
      <c r="AI439">
        <f>IF($AH439="Yes",$AG439,"")</f>
      </c>
      <c r="AJ439">
        <f>IF($AI439="","",$AI439+ROW()/1000000)</f>
      </c>
      <c r="AK439">
        <f>IF(OR($A439="",$P439="Yes",N($AG439)=0),"",$AG439+ROW()/1000000)</f>
      </c>
      <c r="AL439" t="str">
        <f>IF($A439="","",INDEX(games!$J:$J,ROW())&amp;"")</f>
      </c>
      <c r="AM439">
        <f>IF($A439="","",SUMPRODUCT($AO439:$BD439,'Map Analysis'!$AP$2^{0,1,2,3,4,5,6,7,8,9,10,11,12,13,14,15}))</f>
      </c>
      <c r="AN439">
        <f>IF($A439="","",$AM439+ROW()/10000000)</f>
      </c>
      <c r="AO439">
        <f>IF($A439="","",COUNTIF($W$2:$W$2500,$A439))</f>
      </c>
      <c r="AP439">
        <f>IF($A439="","",SUMIFS($BF$2:$BF$2500,$W$2:$W$2500,$A439))</f>
      </c>
      <c r="AQ439">
        <f>IF($A439="","",SUMIFS($BG$2:$BG$2500,$W$2:$W$2500,$A439))</f>
      </c>
      <c r="AR439">
        <f>IF($A439="","",SUMIFS($BH$2:$BH$2500,$W$2:$W$2500,$A439))</f>
      </c>
      <c r="AS439">
        <f>IF($A439="","",SUMIFS($BI$2:$BI$2500,$W$2:$W$2500,$A439))</f>
      </c>
      <c r="AT439">
        <f>IF($A439="","",SUMIFS($BJ$2:$BJ$2500,$W$2:$W$2500,$A439))</f>
      </c>
      <c r="AU439">
        <f>IF($A439="","",SUMIFS($BK$2:$BK$2500,$W$2:$W$2500,$A439))</f>
      </c>
      <c r="AV439">
        <f>IF($A439="","",SUMIFS($BL$2:$BL$2500,$W$2:$W$2500,$A439))</f>
      </c>
      <c r="AW439">
        <f>IF($A439="","",SUMIFS($BM$2:$BM$2500,$W$2:$W$2500,$A439))</f>
      </c>
      <c r="AX439">
        <f>IF($A439="","",SUMIFS($BN$2:$BN$2500,$W$2:$W$2500,$A439))</f>
      </c>
      <c r="AY439">
        <f>IF($A439="","",SUMIFS($BO$2:$BO$2500,$W$2:$W$2500,$A439))</f>
      </c>
      <c r="AZ439">
        <f>IF($A439="","",SUMIFS($BP$2:$BP$2500,$W$2:$W$2500,$A439))</f>
      </c>
      <c r="BA439">
        <f>IF($A439="","",SUMIFS($BQ$2:$BQ$2500,$W$2:$W$2500,$A439))</f>
      </c>
      <c r="BB439">
        <f>IF($A439="","",SUMIFS($BR$2:$BR$2500,$W$2:$W$2500,$A439))</f>
      </c>
      <c r="BC439">
        <f>IF($A439="","",SUMIFS($BS$2:$BS$2500,$W$2:$W$2500,$A439))</f>
      </c>
      <c r="BD439">
        <f>IF($A439="","",SUMIFS($BT$2:$BT$2500,$W$2:$W$2500,$A439))</f>
      </c>
      <c r="BF439">
        <f>IF($Z439="","",INDEX($AO$2:$AO$2000,$Z439))</f>
      </c>
      <c r="BG439">
        <f>IF($Z439="","",INDEX($AP$2:$AP$2000,$Z439))</f>
      </c>
      <c r="BH439">
        <f>IF($Z439="","",INDEX($AQ$2:$AQ$2000,$Z439))</f>
      </c>
      <c r="BI439">
        <f>IF($Z439="","",INDEX($AR$2:$AR$2000,$Z439))</f>
      </c>
      <c r="BJ439">
        <f>IF($Z439="","",INDEX($AS$2:$AS$2000,$Z439))</f>
      </c>
      <c r="BK439">
        <f>IF($Z439="","",INDEX($AT$2:$AT$2000,$Z439))</f>
      </c>
      <c r="BL439">
        <f>IF($Z439="","",INDEX($AU$2:$AU$2000,$Z439))</f>
      </c>
      <c r="BM439">
        <f>IF($Z439="","",INDEX($AV$2:$AV$2000,$Z439))</f>
      </c>
      <c r="BN439">
        <f>IF($Z439="","",INDEX($AW$2:$AW$2000,$Z439))</f>
      </c>
      <c r="BO439">
        <f>IF($Z439="","",INDEX($AX$2:$AX$2000,$Z439))</f>
      </c>
      <c r="BP439">
        <f>IF($Z439="","",INDEX($AY$2:$AY$2000,$Z439))</f>
      </c>
      <c r="BQ439">
        <f>IF($Z439="","",INDEX($AZ$2:$AZ$2000,$Z439))</f>
      </c>
      <c r="BR439">
        <f>IF($Z439="","",INDEX($BA$2:$BA$2000,$Z439))</f>
      </c>
      <c r="BS439">
        <f>IF($Z439="","",INDEX($BB$2:$BB$2000,$Z439))</f>
      </c>
      <c r="BT439">
        <f>IF($Z439="","",INDEX($BC$2:$BC$2000,$Z439))</f>
      </c>
      <c r="BV439">
        <f>IF(OR($A439="",$P439&lt;&gt;"Yes",$AH439="Yes"),"",1+N($AG439))</f>
      </c>
      <c r="BW439">
        <f>IF($A439="","",COUNTIFS($W$2:$W$2500,$A439,$BZ$2:$BZ$2500,"Yes")+COUNTIFS($X$2:$X$2500,$A439,$BY$2:$BY$2500,"Yes"))</f>
      </c>
      <c r="BX439">
        <f>IF(OR($A439="",$P439="Yes"),"",IF(N($BW439)=0,0,1+SUMIFS($CB$2:$CB$2500,$W$2:$W$2500,$A439)+SUMIFS($CA$2:$CA$2500,$X$2:$X$2500,$A439)))</f>
      </c>
      <c r="BY439" t="str">
        <f>IF($Y439="","",INDEX($AH$2:$AH$2000,$Y439)&amp;"")</f>
      </c>
      <c r="BZ439" t="str">
        <f>IF($Z439="","",INDEX($AH$2:$AH$2000,$Z439)&amp;"")</f>
      </c>
      <c r="CA439">
        <f>IF($Y439="","",INDEX($BV$2:$BV$2000,$Y439))</f>
      </c>
      <c r="CB439">
        <f>IF($Z439="","",INDEX($BV$2:$BV$2000,$Z439))</f>
      </c>
    </row>
    <row r="440">
      <c r="A440" t="str">
        <f>IF(TRIM(INDEX(games!$A:$A,ROW()))="","",TRIM(INDEX(games!$A:$A,ROW())))</f>
      </c>
      <c r="B440">
        <f>IF(OR($A440="",INDEX(games!$B:$B,ROW())=""),"",INDEX(games!$B:$B,ROW()))</f>
      </c>
      <c r="C440" t="str">
        <f>IF(OR($A440="",INDEX(games!$C:$C,ROW())=""),"",INDEX(games!$C:$C,ROW()))</f>
      </c>
      <c r="D440">
        <f>IF($A440="","",COUNTIF($W$2:$W$2500,$A440)+COUNTIF($X$2:$X$2500,$A440))</f>
      </c>
      <c r="E440">
        <f>IF($A440="","",IFERROR(MATCH($C440,$R$2:$R$5,0),0))</f>
      </c>
      <c r="F440">
        <f>IF($A440="","",MOD(ROW(),34))</f>
      </c>
      <c r="G440">
        <f>IF($A440="",NA(),IF($C440="Action",$B440,NA()))</f>
      </c>
      <c r="H440">
        <f>IF($A440="",NA(),IF($C440="Action",1+$F440*0.023,NA()))</f>
      </c>
      <c r="I440">
        <f>IF($A440="",NA(),IF($C440="Strategy",$B440,NA()))</f>
      </c>
      <c r="J440">
        <f>IF($A440="",NA(),IF($C440="Strategy",2+$F440*0.023,NA()))</f>
      </c>
      <c r="K440">
        <f>IF($A440="",NA(),IF($C440="Deckbuilder",$B440,NA()))</f>
      </c>
      <c r="L440">
        <f>IF($A440="",NA(),IF($C440="Deckbuilder",3+$F440*0.023,NA()))</f>
      </c>
      <c r="M440">
        <f>IF($A440="",NA(),IF($C440="Traditional",$B440,NA()))</f>
      </c>
      <c r="N440">
        <f>IF($A440="",NA(),IF($C440="Traditional",4+$F440*0.023,NA()))</f>
      </c>
      <c r="O440">
        <f>IF($A440="","",$D440+ROW()/1000000)</f>
      </c>
      <c r="P440" t="str">
        <f>IF(OR($A440="",INDEX(games!$H:$H,ROW())=""),"",INDEX(games!$H:$H,ROW()))</f>
      </c>
      <c r="Q440">
        <f>IF(OR($A440="",$P440&lt;&gt;"Yes"),"",$D440+ROW()/1000000)</f>
      </c>
      <c r="T440">
        <f>IF($Y440="","",INDEX($B$2:$B$2000,$Y440))</f>
      </c>
      <c r="U440">
        <f>IF($Z440="","",INDEX($B$2:$B$2000,$Z440))</f>
      </c>
      <c r="V440">
        <f>IF(OR($T440="",$U440=""),"",$U440-$T440)</f>
      </c>
      <c r="W440" t="str">
        <f>IF(TRIM(INDEX(connections!$A:$A,ROW()))="","",TRIM(INDEX(connections!$A:$A,ROW())))</f>
      </c>
      <c r="X440" t="str">
        <f>IF($W440="","",TRIM(INDEX(connections!$B:$B,ROW())))</f>
      </c>
      <c r="Y440">
        <f>IF($W440="","",IFERROR(MATCH($W440,$A$2:$A$2000,0),""))</f>
      </c>
      <c r="Z440">
        <f>IF($X440="","",IFERROR(MATCH($X440,$A$2:$A$2000,0),""))</f>
      </c>
      <c r="AA440" t="str">
        <f>IF($Y440="","",INDEX($P$2:$P$2000,$Y440))</f>
      </c>
      <c r="AB440" t="str">
        <f>IF($Z440="","",INDEX($P$2:$P$2000,$Z440))</f>
      </c>
      <c r="AC440">
        <f>IF(AND($AA440="Yes",$AB440="Yes"),1,"")</f>
      </c>
      <c r="AD440">
        <f>IF(OR($Y440="",$Z440=""),"",IF(INDEX($C$2:$C$2000,$Y440)=INDEX($C$2:$C$2000,$Z440),0,1))</f>
      </c>
      <c r="AE440">
        <f>IF($AC440&lt;&gt;1,"",IF(AND(INDEX($AG$2:$AG$2000,$Y440)=1,INDEX($AG$2:$AG$2000,$Z440)=1),1,""))</f>
      </c>
      <c r="AG440">
        <f>IF($A440="","",COUNTIFS($W$2:$W$2500,$A440,$AB$2:$AB$2500,"Yes")+COUNTIFS($X$2:$X$2500,$A440,$AA$2:$AA$2500,"Yes"))</f>
      </c>
      <c r="AH440" t="str">
        <f>IF(OR($P440&lt;&gt;"Yes",N($AG440)=0),"",IF(AND($AG440=1,COUNTIFS($W$2:$W$2500,$A440,$AE$2:$AE$2500,1)+COUNTIFS($X$2:$X$2500,$A440,$AE$2:$AE$2500,1)&gt;0),"","Yes"))</f>
      </c>
      <c r="AI440">
        <f>IF($AH440="Yes",$AG440,"")</f>
      </c>
      <c r="AJ440">
        <f>IF($AI440="","",$AI440+ROW()/1000000)</f>
      </c>
      <c r="AK440">
        <f>IF(OR($A440="",$P440="Yes",N($AG440)=0),"",$AG440+ROW()/1000000)</f>
      </c>
      <c r="AL440" t="str">
        <f>IF($A440="","",INDEX(games!$J:$J,ROW())&amp;"")</f>
      </c>
      <c r="AM440">
        <f>IF($A440="","",SUMPRODUCT($AO440:$BD440,'Map Analysis'!$AP$2^{0,1,2,3,4,5,6,7,8,9,10,11,12,13,14,15}))</f>
      </c>
      <c r="AN440">
        <f>IF($A440="","",$AM440+ROW()/10000000)</f>
      </c>
      <c r="AO440">
        <f>IF($A440="","",COUNTIF($W$2:$W$2500,$A440))</f>
      </c>
      <c r="AP440">
        <f>IF($A440="","",SUMIFS($BF$2:$BF$2500,$W$2:$W$2500,$A440))</f>
      </c>
      <c r="AQ440">
        <f>IF($A440="","",SUMIFS($BG$2:$BG$2500,$W$2:$W$2500,$A440))</f>
      </c>
      <c r="AR440">
        <f>IF($A440="","",SUMIFS($BH$2:$BH$2500,$W$2:$W$2500,$A440))</f>
      </c>
      <c r="AS440">
        <f>IF($A440="","",SUMIFS($BI$2:$BI$2500,$W$2:$W$2500,$A440))</f>
      </c>
      <c r="AT440">
        <f>IF($A440="","",SUMIFS($BJ$2:$BJ$2500,$W$2:$W$2500,$A440))</f>
      </c>
      <c r="AU440">
        <f>IF($A440="","",SUMIFS($BK$2:$BK$2500,$W$2:$W$2500,$A440))</f>
      </c>
      <c r="AV440">
        <f>IF($A440="","",SUMIFS($BL$2:$BL$2500,$W$2:$W$2500,$A440))</f>
      </c>
      <c r="AW440">
        <f>IF($A440="","",SUMIFS($BM$2:$BM$2500,$W$2:$W$2500,$A440))</f>
      </c>
      <c r="AX440">
        <f>IF($A440="","",SUMIFS($BN$2:$BN$2500,$W$2:$W$2500,$A440))</f>
      </c>
      <c r="AY440">
        <f>IF($A440="","",SUMIFS($BO$2:$BO$2500,$W$2:$W$2500,$A440))</f>
      </c>
      <c r="AZ440">
        <f>IF($A440="","",SUMIFS($BP$2:$BP$2500,$W$2:$W$2500,$A440))</f>
      </c>
      <c r="BA440">
        <f>IF($A440="","",SUMIFS($BQ$2:$BQ$2500,$W$2:$W$2500,$A440))</f>
      </c>
      <c r="BB440">
        <f>IF($A440="","",SUMIFS($BR$2:$BR$2500,$W$2:$W$2500,$A440))</f>
      </c>
      <c r="BC440">
        <f>IF($A440="","",SUMIFS($BS$2:$BS$2500,$W$2:$W$2500,$A440))</f>
      </c>
      <c r="BD440">
        <f>IF($A440="","",SUMIFS($BT$2:$BT$2500,$W$2:$W$2500,$A440))</f>
      </c>
      <c r="BF440">
        <f>IF($Z440="","",INDEX($AO$2:$AO$2000,$Z440))</f>
      </c>
      <c r="BG440">
        <f>IF($Z440="","",INDEX($AP$2:$AP$2000,$Z440))</f>
      </c>
      <c r="BH440">
        <f>IF($Z440="","",INDEX($AQ$2:$AQ$2000,$Z440))</f>
      </c>
      <c r="BI440">
        <f>IF($Z440="","",INDEX($AR$2:$AR$2000,$Z440))</f>
      </c>
      <c r="BJ440">
        <f>IF($Z440="","",INDEX($AS$2:$AS$2000,$Z440))</f>
      </c>
      <c r="BK440">
        <f>IF($Z440="","",INDEX($AT$2:$AT$2000,$Z440))</f>
      </c>
      <c r="BL440">
        <f>IF($Z440="","",INDEX($AU$2:$AU$2000,$Z440))</f>
      </c>
      <c r="BM440">
        <f>IF($Z440="","",INDEX($AV$2:$AV$2000,$Z440))</f>
      </c>
      <c r="BN440">
        <f>IF($Z440="","",INDEX($AW$2:$AW$2000,$Z440))</f>
      </c>
      <c r="BO440">
        <f>IF($Z440="","",INDEX($AX$2:$AX$2000,$Z440))</f>
      </c>
      <c r="BP440">
        <f>IF($Z440="","",INDEX($AY$2:$AY$2000,$Z440))</f>
      </c>
      <c r="BQ440">
        <f>IF($Z440="","",INDEX($AZ$2:$AZ$2000,$Z440))</f>
      </c>
      <c r="BR440">
        <f>IF($Z440="","",INDEX($BA$2:$BA$2000,$Z440))</f>
      </c>
      <c r="BS440">
        <f>IF($Z440="","",INDEX($BB$2:$BB$2000,$Z440))</f>
      </c>
      <c r="BT440">
        <f>IF($Z440="","",INDEX($BC$2:$BC$2000,$Z440))</f>
      </c>
      <c r="BV440">
        <f>IF(OR($A440="",$P440&lt;&gt;"Yes",$AH440="Yes"),"",1+N($AG440))</f>
      </c>
      <c r="BW440">
        <f>IF($A440="","",COUNTIFS($W$2:$W$2500,$A440,$BZ$2:$BZ$2500,"Yes")+COUNTIFS($X$2:$X$2500,$A440,$BY$2:$BY$2500,"Yes"))</f>
      </c>
      <c r="BX440">
        <f>IF(OR($A440="",$P440="Yes"),"",IF(N($BW440)=0,0,1+SUMIFS($CB$2:$CB$2500,$W$2:$W$2500,$A440)+SUMIFS($CA$2:$CA$2500,$X$2:$X$2500,$A440)))</f>
      </c>
      <c r="BY440" t="str">
        <f>IF($Y440="","",INDEX($AH$2:$AH$2000,$Y440)&amp;"")</f>
      </c>
      <c r="BZ440" t="str">
        <f>IF($Z440="","",INDEX($AH$2:$AH$2000,$Z440)&amp;"")</f>
      </c>
      <c r="CA440">
        <f>IF($Y440="","",INDEX($BV$2:$BV$2000,$Y440))</f>
      </c>
      <c r="CB440">
        <f>IF($Z440="","",INDEX($BV$2:$BV$2000,$Z440))</f>
      </c>
    </row>
    <row r="441">
      <c r="A441" t="str">
        <f>IF(TRIM(INDEX(games!$A:$A,ROW()))="","",TRIM(INDEX(games!$A:$A,ROW())))</f>
      </c>
      <c r="B441">
        <f>IF(OR($A441="",INDEX(games!$B:$B,ROW())=""),"",INDEX(games!$B:$B,ROW()))</f>
      </c>
      <c r="C441" t="str">
        <f>IF(OR($A441="",INDEX(games!$C:$C,ROW())=""),"",INDEX(games!$C:$C,ROW()))</f>
      </c>
      <c r="D441">
        <f>IF($A441="","",COUNTIF($W$2:$W$2500,$A441)+COUNTIF($X$2:$X$2500,$A441))</f>
      </c>
      <c r="E441">
        <f>IF($A441="","",IFERROR(MATCH($C441,$R$2:$R$5,0),0))</f>
      </c>
      <c r="F441">
        <f>IF($A441="","",MOD(ROW(),34))</f>
      </c>
      <c r="G441">
        <f>IF($A441="",NA(),IF($C441="Action",$B441,NA()))</f>
      </c>
      <c r="H441">
        <f>IF($A441="",NA(),IF($C441="Action",1+$F441*0.023,NA()))</f>
      </c>
      <c r="I441">
        <f>IF($A441="",NA(),IF($C441="Strategy",$B441,NA()))</f>
      </c>
      <c r="J441">
        <f>IF($A441="",NA(),IF($C441="Strategy",2+$F441*0.023,NA()))</f>
      </c>
      <c r="K441">
        <f>IF($A441="",NA(),IF($C441="Deckbuilder",$B441,NA()))</f>
      </c>
      <c r="L441">
        <f>IF($A441="",NA(),IF($C441="Deckbuilder",3+$F441*0.023,NA()))</f>
      </c>
      <c r="M441">
        <f>IF($A441="",NA(),IF($C441="Traditional",$B441,NA()))</f>
      </c>
      <c r="N441">
        <f>IF($A441="",NA(),IF($C441="Traditional",4+$F441*0.023,NA()))</f>
      </c>
      <c r="O441">
        <f>IF($A441="","",$D441+ROW()/1000000)</f>
      </c>
      <c r="P441" t="str">
        <f>IF(OR($A441="",INDEX(games!$H:$H,ROW())=""),"",INDEX(games!$H:$H,ROW()))</f>
      </c>
      <c r="Q441">
        <f>IF(OR($A441="",$P441&lt;&gt;"Yes"),"",$D441+ROW()/1000000)</f>
      </c>
      <c r="T441">
        <f>IF($Y441="","",INDEX($B$2:$B$2000,$Y441))</f>
      </c>
      <c r="U441">
        <f>IF($Z441="","",INDEX($B$2:$B$2000,$Z441))</f>
      </c>
      <c r="V441">
        <f>IF(OR($T441="",$U441=""),"",$U441-$T441)</f>
      </c>
      <c r="W441" t="str">
        <f>IF(TRIM(INDEX(connections!$A:$A,ROW()))="","",TRIM(INDEX(connections!$A:$A,ROW())))</f>
      </c>
      <c r="X441" t="str">
        <f>IF($W441="","",TRIM(INDEX(connections!$B:$B,ROW())))</f>
      </c>
      <c r="Y441">
        <f>IF($W441="","",IFERROR(MATCH($W441,$A$2:$A$2000,0),""))</f>
      </c>
      <c r="Z441">
        <f>IF($X441="","",IFERROR(MATCH($X441,$A$2:$A$2000,0),""))</f>
      </c>
      <c r="AA441" t="str">
        <f>IF($Y441="","",INDEX($P$2:$P$2000,$Y441))</f>
      </c>
      <c r="AB441" t="str">
        <f>IF($Z441="","",INDEX($P$2:$P$2000,$Z441))</f>
      </c>
      <c r="AC441">
        <f>IF(AND($AA441="Yes",$AB441="Yes"),1,"")</f>
      </c>
      <c r="AD441">
        <f>IF(OR($Y441="",$Z441=""),"",IF(INDEX($C$2:$C$2000,$Y441)=INDEX($C$2:$C$2000,$Z441),0,1))</f>
      </c>
      <c r="AE441">
        <f>IF($AC441&lt;&gt;1,"",IF(AND(INDEX($AG$2:$AG$2000,$Y441)=1,INDEX($AG$2:$AG$2000,$Z441)=1),1,""))</f>
      </c>
      <c r="AG441">
        <f>IF($A441="","",COUNTIFS($W$2:$W$2500,$A441,$AB$2:$AB$2500,"Yes")+COUNTIFS($X$2:$X$2500,$A441,$AA$2:$AA$2500,"Yes"))</f>
      </c>
      <c r="AH441" t="str">
        <f>IF(OR($P441&lt;&gt;"Yes",N($AG441)=0),"",IF(AND($AG441=1,COUNTIFS($W$2:$W$2500,$A441,$AE$2:$AE$2500,1)+COUNTIFS($X$2:$X$2500,$A441,$AE$2:$AE$2500,1)&gt;0),"","Yes"))</f>
      </c>
      <c r="AI441">
        <f>IF($AH441="Yes",$AG441,"")</f>
      </c>
      <c r="AJ441">
        <f>IF($AI441="","",$AI441+ROW()/1000000)</f>
      </c>
      <c r="AK441">
        <f>IF(OR($A441="",$P441="Yes",N($AG441)=0),"",$AG441+ROW()/1000000)</f>
      </c>
      <c r="AL441" t="str">
        <f>IF($A441="","",INDEX(games!$J:$J,ROW())&amp;"")</f>
      </c>
      <c r="AM441">
        <f>IF($A441="","",SUMPRODUCT($AO441:$BD441,'Map Analysis'!$AP$2^{0,1,2,3,4,5,6,7,8,9,10,11,12,13,14,15}))</f>
      </c>
      <c r="AN441">
        <f>IF($A441="","",$AM441+ROW()/10000000)</f>
      </c>
      <c r="AO441">
        <f>IF($A441="","",COUNTIF($W$2:$W$2500,$A441))</f>
      </c>
      <c r="AP441">
        <f>IF($A441="","",SUMIFS($BF$2:$BF$2500,$W$2:$W$2500,$A441))</f>
      </c>
      <c r="AQ441">
        <f>IF($A441="","",SUMIFS($BG$2:$BG$2500,$W$2:$W$2500,$A441))</f>
      </c>
      <c r="AR441">
        <f>IF($A441="","",SUMIFS($BH$2:$BH$2500,$W$2:$W$2500,$A441))</f>
      </c>
      <c r="AS441">
        <f>IF($A441="","",SUMIFS($BI$2:$BI$2500,$W$2:$W$2500,$A441))</f>
      </c>
      <c r="AT441">
        <f>IF($A441="","",SUMIFS($BJ$2:$BJ$2500,$W$2:$W$2500,$A441))</f>
      </c>
      <c r="AU441">
        <f>IF($A441="","",SUMIFS($BK$2:$BK$2500,$W$2:$W$2500,$A441))</f>
      </c>
      <c r="AV441">
        <f>IF($A441="","",SUMIFS($BL$2:$BL$2500,$W$2:$W$2500,$A441))</f>
      </c>
      <c r="AW441">
        <f>IF($A441="","",SUMIFS($BM$2:$BM$2500,$W$2:$W$2500,$A441))</f>
      </c>
      <c r="AX441">
        <f>IF($A441="","",SUMIFS($BN$2:$BN$2500,$W$2:$W$2500,$A441))</f>
      </c>
      <c r="AY441">
        <f>IF($A441="","",SUMIFS($BO$2:$BO$2500,$W$2:$W$2500,$A441))</f>
      </c>
      <c r="AZ441">
        <f>IF($A441="","",SUMIFS($BP$2:$BP$2500,$W$2:$W$2500,$A441))</f>
      </c>
      <c r="BA441">
        <f>IF($A441="","",SUMIFS($BQ$2:$BQ$2500,$W$2:$W$2500,$A441))</f>
      </c>
      <c r="BB441">
        <f>IF($A441="","",SUMIFS($BR$2:$BR$2500,$W$2:$W$2500,$A441))</f>
      </c>
      <c r="BC441">
        <f>IF($A441="","",SUMIFS($BS$2:$BS$2500,$W$2:$W$2500,$A441))</f>
      </c>
      <c r="BD441">
        <f>IF($A441="","",SUMIFS($BT$2:$BT$2500,$W$2:$W$2500,$A441))</f>
      </c>
      <c r="BF441">
        <f>IF($Z441="","",INDEX($AO$2:$AO$2000,$Z441))</f>
      </c>
      <c r="BG441">
        <f>IF($Z441="","",INDEX($AP$2:$AP$2000,$Z441))</f>
      </c>
      <c r="BH441">
        <f>IF($Z441="","",INDEX($AQ$2:$AQ$2000,$Z441))</f>
      </c>
      <c r="BI441">
        <f>IF($Z441="","",INDEX($AR$2:$AR$2000,$Z441))</f>
      </c>
      <c r="BJ441">
        <f>IF($Z441="","",INDEX($AS$2:$AS$2000,$Z441))</f>
      </c>
      <c r="BK441">
        <f>IF($Z441="","",INDEX($AT$2:$AT$2000,$Z441))</f>
      </c>
      <c r="BL441">
        <f>IF($Z441="","",INDEX($AU$2:$AU$2000,$Z441))</f>
      </c>
      <c r="BM441">
        <f>IF($Z441="","",INDEX($AV$2:$AV$2000,$Z441))</f>
      </c>
      <c r="BN441">
        <f>IF($Z441="","",INDEX($AW$2:$AW$2000,$Z441))</f>
      </c>
      <c r="BO441">
        <f>IF($Z441="","",INDEX($AX$2:$AX$2000,$Z441))</f>
      </c>
      <c r="BP441">
        <f>IF($Z441="","",INDEX($AY$2:$AY$2000,$Z441))</f>
      </c>
      <c r="BQ441">
        <f>IF($Z441="","",INDEX($AZ$2:$AZ$2000,$Z441))</f>
      </c>
      <c r="BR441">
        <f>IF($Z441="","",INDEX($BA$2:$BA$2000,$Z441))</f>
      </c>
      <c r="BS441">
        <f>IF($Z441="","",INDEX($BB$2:$BB$2000,$Z441))</f>
      </c>
      <c r="BT441">
        <f>IF($Z441="","",INDEX($BC$2:$BC$2000,$Z441))</f>
      </c>
      <c r="BV441">
        <f>IF(OR($A441="",$P441&lt;&gt;"Yes",$AH441="Yes"),"",1+N($AG441))</f>
      </c>
      <c r="BW441">
        <f>IF($A441="","",COUNTIFS($W$2:$W$2500,$A441,$BZ$2:$BZ$2500,"Yes")+COUNTIFS($X$2:$X$2500,$A441,$BY$2:$BY$2500,"Yes"))</f>
      </c>
      <c r="BX441">
        <f>IF(OR($A441="",$P441="Yes"),"",IF(N($BW441)=0,0,1+SUMIFS($CB$2:$CB$2500,$W$2:$W$2500,$A441)+SUMIFS($CA$2:$CA$2500,$X$2:$X$2500,$A441)))</f>
      </c>
      <c r="BY441" t="str">
        <f>IF($Y441="","",INDEX($AH$2:$AH$2000,$Y441)&amp;"")</f>
      </c>
      <c r="BZ441" t="str">
        <f>IF($Z441="","",INDEX($AH$2:$AH$2000,$Z441)&amp;"")</f>
      </c>
      <c r="CA441">
        <f>IF($Y441="","",INDEX($BV$2:$BV$2000,$Y441))</f>
      </c>
      <c r="CB441">
        <f>IF($Z441="","",INDEX($BV$2:$BV$2000,$Z441))</f>
      </c>
    </row>
    <row r="442">
      <c r="A442" t="str">
        <f>IF(TRIM(INDEX(games!$A:$A,ROW()))="","",TRIM(INDEX(games!$A:$A,ROW())))</f>
      </c>
      <c r="B442">
        <f>IF(OR($A442="",INDEX(games!$B:$B,ROW())=""),"",INDEX(games!$B:$B,ROW()))</f>
      </c>
      <c r="C442" t="str">
        <f>IF(OR($A442="",INDEX(games!$C:$C,ROW())=""),"",INDEX(games!$C:$C,ROW()))</f>
      </c>
      <c r="D442">
        <f>IF($A442="","",COUNTIF($W$2:$W$2500,$A442)+COUNTIF($X$2:$X$2500,$A442))</f>
      </c>
      <c r="E442">
        <f>IF($A442="","",IFERROR(MATCH($C442,$R$2:$R$5,0),0))</f>
      </c>
      <c r="F442">
        <f>IF($A442="","",MOD(ROW(),34))</f>
      </c>
      <c r="G442">
        <f>IF($A442="",NA(),IF($C442="Action",$B442,NA()))</f>
      </c>
      <c r="H442">
        <f>IF($A442="",NA(),IF($C442="Action",1+$F442*0.023,NA()))</f>
      </c>
      <c r="I442">
        <f>IF($A442="",NA(),IF($C442="Strategy",$B442,NA()))</f>
      </c>
      <c r="J442">
        <f>IF($A442="",NA(),IF($C442="Strategy",2+$F442*0.023,NA()))</f>
      </c>
      <c r="K442">
        <f>IF($A442="",NA(),IF($C442="Deckbuilder",$B442,NA()))</f>
      </c>
      <c r="L442">
        <f>IF($A442="",NA(),IF($C442="Deckbuilder",3+$F442*0.023,NA()))</f>
      </c>
      <c r="M442">
        <f>IF($A442="",NA(),IF($C442="Traditional",$B442,NA()))</f>
      </c>
      <c r="N442">
        <f>IF($A442="",NA(),IF($C442="Traditional",4+$F442*0.023,NA()))</f>
      </c>
      <c r="O442">
        <f>IF($A442="","",$D442+ROW()/1000000)</f>
      </c>
      <c r="P442" t="str">
        <f>IF(OR($A442="",INDEX(games!$H:$H,ROW())=""),"",INDEX(games!$H:$H,ROW()))</f>
      </c>
      <c r="Q442">
        <f>IF(OR($A442="",$P442&lt;&gt;"Yes"),"",$D442+ROW()/1000000)</f>
      </c>
      <c r="T442">
        <f>IF($Y442="","",INDEX($B$2:$B$2000,$Y442))</f>
      </c>
      <c r="U442">
        <f>IF($Z442="","",INDEX($B$2:$B$2000,$Z442))</f>
      </c>
      <c r="V442">
        <f>IF(OR($T442="",$U442=""),"",$U442-$T442)</f>
      </c>
      <c r="W442" t="str">
        <f>IF(TRIM(INDEX(connections!$A:$A,ROW()))="","",TRIM(INDEX(connections!$A:$A,ROW())))</f>
      </c>
      <c r="X442" t="str">
        <f>IF($W442="","",TRIM(INDEX(connections!$B:$B,ROW())))</f>
      </c>
      <c r="Y442">
        <f>IF($W442="","",IFERROR(MATCH($W442,$A$2:$A$2000,0),""))</f>
      </c>
      <c r="Z442">
        <f>IF($X442="","",IFERROR(MATCH($X442,$A$2:$A$2000,0),""))</f>
      </c>
      <c r="AA442" t="str">
        <f>IF($Y442="","",INDEX($P$2:$P$2000,$Y442))</f>
      </c>
      <c r="AB442" t="str">
        <f>IF($Z442="","",INDEX($P$2:$P$2000,$Z442))</f>
      </c>
      <c r="AC442">
        <f>IF(AND($AA442="Yes",$AB442="Yes"),1,"")</f>
      </c>
      <c r="AD442">
        <f>IF(OR($Y442="",$Z442=""),"",IF(INDEX($C$2:$C$2000,$Y442)=INDEX($C$2:$C$2000,$Z442),0,1))</f>
      </c>
      <c r="AE442">
        <f>IF($AC442&lt;&gt;1,"",IF(AND(INDEX($AG$2:$AG$2000,$Y442)=1,INDEX($AG$2:$AG$2000,$Z442)=1),1,""))</f>
      </c>
      <c r="AG442">
        <f>IF($A442="","",COUNTIFS($W$2:$W$2500,$A442,$AB$2:$AB$2500,"Yes")+COUNTIFS($X$2:$X$2500,$A442,$AA$2:$AA$2500,"Yes"))</f>
      </c>
      <c r="AH442" t="str">
        <f>IF(OR($P442&lt;&gt;"Yes",N($AG442)=0),"",IF(AND($AG442=1,COUNTIFS($W$2:$W$2500,$A442,$AE$2:$AE$2500,1)+COUNTIFS($X$2:$X$2500,$A442,$AE$2:$AE$2500,1)&gt;0),"","Yes"))</f>
      </c>
      <c r="AI442">
        <f>IF($AH442="Yes",$AG442,"")</f>
      </c>
      <c r="AJ442">
        <f>IF($AI442="","",$AI442+ROW()/1000000)</f>
      </c>
      <c r="AK442">
        <f>IF(OR($A442="",$P442="Yes",N($AG442)=0),"",$AG442+ROW()/1000000)</f>
      </c>
      <c r="AL442" t="str">
        <f>IF($A442="","",INDEX(games!$J:$J,ROW())&amp;"")</f>
      </c>
      <c r="AM442">
        <f>IF($A442="","",SUMPRODUCT($AO442:$BD442,'Map Analysis'!$AP$2^{0,1,2,3,4,5,6,7,8,9,10,11,12,13,14,15}))</f>
      </c>
      <c r="AN442">
        <f>IF($A442="","",$AM442+ROW()/10000000)</f>
      </c>
      <c r="AO442">
        <f>IF($A442="","",COUNTIF($W$2:$W$2500,$A442))</f>
      </c>
      <c r="AP442">
        <f>IF($A442="","",SUMIFS($BF$2:$BF$2500,$W$2:$W$2500,$A442))</f>
      </c>
      <c r="AQ442">
        <f>IF($A442="","",SUMIFS($BG$2:$BG$2500,$W$2:$W$2500,$A442))</f>
      </c>
      <c r="AR442">
        <f>IF($A442="","",SUMIFS($BH$2:$BH$2500,$W$2:$W$2500,$A442))</f>
      </c>
      <c r="AS442">
        <f>IF($A442="","",SUMIFS($BI$2:$BI$2500,$W$2:$W$2500,$A442))</f>
      </c>
      <c r="AT442">
        <f>IF($A442="","",SUMIFS($BJ$2:$BJ$2500,$W$2:$W$2500,$A442))</f>
      </c>
      <c r="AU442">
        <f>IF($A442="","",SUMIFS($BK$2:$BK$2500,$W$2:$W$2500,$A442))</f>
      </c>
      <c r="AV442">
        <f>IF($A442="","",SUMIFS($BL$2:$BL$2500,$W$2:$W$2500,$A442))</f>
      </c>
      <c r="AW442">
        <f>IF($A442="","",SUMIFS($BM$2:$BM$2500,$W$2:$W$2500,$A442))</f>
      </c>
      <c r="AX442">
        <f>IF($A442="","",SUMIFS($BN$2:$BN$2500,$W$2:$W$2500,$A442))</f>
      </c>
      <c r="AY442">
        <f>IF($A442="","",SUMIFS($BO$2:$BO$2500,$W$2:$W$2500,$A442))</f>
      </c>
      <c r="AZ442">
        <f>IF($A442="","",SUMIFS($BP$2:$BP$2500,$W$2:$W$2500,$A442))</f>
      </c>
      <c r="BA442">
        <f>IF($A442="","",SUMIFS($BQ$2:$BQ$2500,$W$2:$W$2500,$A442))</f>
      </c>
      <c r="BB442">
        <f>IF($A442="","",SUMIFS($BR$2:$BR$2500,$W$2:$W$2500,$A442))</f>
      </c>
      <c r="BC442">
        <f>IF($A442="","",SUMIFS($BS$2:$BS$2500,$W$2:$W$2500,$A442))</f>
      </c>
      <c r="BD442">
        <f>IF($A442="","",SUMIFS($BT$2:$BT$2500,$W$2:$W$2500,$A442))</f>
      </c>
      <c r="BF442">
        <f>IF($Z442="","",INDEX($AO$2:$AO$2000,$Z442))</f>
      </c>
      <c r="BG442">
        <f>IF($Z442="","",INDEX($AP$2:$AP$2000,$Z442))</f>
      </c>
      <c r="BH442">
        <f>IF($Z442="","",INDEX($AQ$2:$AQ$2000,$Z442))</f>
      </c>
      <c r="BI442">
        <f>IF($Z442="","",INDEX($AR$2:$AR$2000,$Z442))</f>
      </c>
      <c r="BJ442">
        <f>IF($Z442="","",INDEX($AS$2:$AS$2000,$Z442))</f>
      </c>
      <c r="BK442">
        <f>IF($Z442="","",INDEX($AT$2:$AT$2000,$Z442))</f>
      </c>
      <c r="BL442">
        <f>IF($Z442="","",INDEX($AU$2:$AU$2000,$Z442))</f>
      </c>
      <c r="BM442">
        <f>IF($Z442="","",INDEX($AV$2:$AV$2000,$Z442))</f>
      </c>
      <c r="BN442">
        <f>IF($Z442="","",INDEX($AW$2:$AW$2000,$Z442))</f>
      </c>
      <c r="BO442">
        <f>IF($Z442="","",INDEX($AX$2:$AX$2000,$Z442))</f>
      </c>
      <c r="BP442">
        <f>IF($Z442="","",INDEX($AY$2:$AY$2000,$Z442))</f>
      </c>
      <c r="BQ442">
        <f>IF($Z442="","",INDEX($AZ$2:$AZ$2000,$Z442))</f>
      </c>
      <c r="BR442">
        <f>IF($Z442="","",INDEX($BA$2:$BA$2000,$Z442))</f>
      </c>
      <c r="BS442">
        <f>IF($Z442="","",INDEX($BB$2:$BB$2000,$Z442))</f>
      </c>
      <c r="BT442">
        <f>IF($Z442="","",INDEX($BC$2:$BC$2000,$Z442))</f>
      </c>
      <c r="BV442">
        <f>IF(OR($A442="",$P442&lt;&gt;"Yes",$AH442="Yes"),"",1+N($AG442))</f>
      </c>
      <c r="BW442">
        <f>IF($A442="","",COUNTIFS($W$2:$W$2500,$A442,$BZ$2:$BZ$2500,"Yes")+COUNTIFS($X$2:$X$2500,$A442,$BY$2:$BY$2500,"Yes"))</f>
      </c>
      <c r="BX442">
        <f>IF(OR($A442="",$P442="Yes"),"",IF(N($BW442)=0,0,1+SUMIFS($CB$2:$CB$2500,$W$2:$W$2500,$A442)+SUMIFS($CA$2:$CA$2500,$X$2:$X$2500,$A442)))</f>
      </c>
      <c r="BY442" t="str">
        <f>IF($Y442="","",INDEX($AH$2:$AH$2000,$Y442)&amp;"")</f>
      </c>
      <c r="BZ442" t="str">
        <f>IF($Z442="","",INDEX($AH$2:$AH$2000,$Z442)&amp;"")</f>
      </c>
      <c r="CA442">
        <f>IF($Y442="","",INDEX($BV$2:$BV$2000,$Y442))</f>
      </c>
      <c r="CB442">
        <f>IF($Z442="","",INDEX($BV$2:$BV$2000,$Z442))</f>
      </c>
    </row>
    <row r="443">
      <c r="A443" t="str">
        <f>IF(TRIM(INDEX(games!$A:$A,ROW()))="","",TRIM(INDEX(games!$A:$A,ROW())))</f>
      </c>
      <c r="B443">
        <f>IF(OR($A443="",INDEX(games!$B:$B,ROW())=""),"",INDEX(games!$B:$B,ROW()))</f>
      </c>
      <c r="C443" t="str">
        <f>IF(OR($A443="",INDEX(games!$C:$C,ROW())=""),"",INDEX(games!$C:$C,ROW()))</f>
      </c>
      <c r="D443">
        <f>IF($A443="","",COUNTIF($W$2:$W$2500,$A443)+COUNTIF($X$2:$X$2500,$A443))</f>
      </c>
      <c r="E443">
        <f>IF($A443="","",IFERROR(MATCH($C443,$R$2:$R$5,0),0))</f>
      </c>
      <c r="F443">
        <f>IF($A443="","",MOD(ROW(),34))</f>
      </c>
      <c r="G443">
        <f>IF($A443="",NA(),IF($C443="Action",$B443,NA()))</f>
      </c>
      <c r="H443">
        <f>IF($A443="",NA(),IF($C443="Action",1+$F443*0.023,NA()))</f>
      </c>
      <c r="I443">
        <f>IF($A443="",NA(),IF($C443="Strategy",$B443,NA()))</f>
      </c>
      <c r="J443">
        <f>IF($A443="",NA(),IF($C443="Strategy",2+$F443*0.023,NA()))</f>
      </c>
      <c r="K443">
        <f>IF($A443="",NA(),IF($C443="Deckbuilder",$B443,NA()))</f>
      </c>
      <c r="L443">
        <f>IF($A443="",NA(),IF($C443="Deckbuilder",3+$F443*0.023,NA()))</f>
      </c>
      <c r="M443">
        <f>IF($A443="",NA(),IF($C443="Traditional",$B443,NA()))</f>
      </c>
      <c r="N443">
        <f>IF($A443="",NA(),IF($C443="Traditional",4+$F443*0.023,NA()))</f>
      </c>
      <c r="O443">
        <f>IF($A443="","",$D443+ROW()/1000000)</f>
      </c>
      <c r="P443" t="str">
        <f>IF(OR($A443="",INDEX(games!$H:$H,ROW())=""),"",INDEX(games!$H:$H,ROW()))</f>
      </c>
      <c r="Q443">
        <f>IF(OR($A443="",$P443&lt;&gt;"Yes"),"",$D443+ROW()/1000000)</f>
      </c>
      <c r="T443">
        <f>IF($Y443="","",INDEX($B$2:$B$2000,$Y443))</f>
      </c>
      <c r="U443">
        <f>IF($Z443="","",INDEX($B$2:$B$2000,$Z443))</f>
      </c>
      <c r="V443">
        <f>IF(OR($T443="",$U443=""),"",$U443-$T443)</f>
      </c>
      <c r="W443" t="str">
        <f>IF(TRIM(INDEX(connections!$A:$A,ROW()))="","",TRIM(INDEX(connections!$A:$A,ROW())))</f>
      </c>
      <c r="X443" t="str">
        <f>IF($W443="","",TRIM(INDEX(connections!$B:$B,ROW())))</f>
      </c>
      <c r="Y443">
        <f>IF($W443="","",IFERROR(MATCH($W443,$A$2:$A$2000,0),""))</f>
      </c>
      <c r="Z443">
        <f>IF($X443="","",IFERROR(MATCH($X443,$A$2:$A$2000,0),""))</f>
      </c>
      <c r="AA443" t="str">
        <f>IF($Y443="","",INDEX($P$2:$P$2000,$Y443))</f>
      </c>
      <c r="AB443" t="str">
        <f>IF($Z443="","",INDEX($P$2:$P$2000,$Z443))</f>
      </c>
      <c r="AC443">
        <f>IF(AND($AA443="Yes",$AB443="Yes"),1,"")</f>
      </c>
      <c r="AD443">
        <f>IF(OR($Y443="",$Z443=""),"",IF(INDEX($C$2:$C$2000,$Y443)=INDEX($C$2:$C$2000,$Z443),0,1))</f>
      </c>
      <c r="AE443">
        <f>IF($AC443&lt;&gt;1,"",IF(AND(INDEX($AG$2:$AG$2000,$Y443)=1,INDEX($AG$2:$AG$2000,$Z443)=1),1,""))</f>
      </c>
      <c r="AG443">
        <f>IF($A443="","",COUNTIFS($W$2:$W$2500,$A443,$AB$2:$AB$2500,"Yes")+COUNTIFS($X$2:$X$2500,$A443,$AA$2:$AA$2500,"Yes"))</f>
      </c>
      <c r="AH443" t="str">
        <f>IF(OR($P443&lt;&gt;"Yes",N($AG443)=0),"",IF(AND($AG443=1,COUNTIFS($W$2:$W$2500,$A443,$AE$2:$AE$2500,1)+COUNTIFS($X$2:$X$2500,$A443,$AE$2:$AE$2500,1)&gt;0),"","Yes"))</f>
      </c>
      <c r="AI443">
        <f>IF($AH443="Yes",$AG443,"")</f>
      </c>
      <c r="AJ443">
        <f>IF($AI443="","",$AI443+ROW()/1000000)</f>
      </c>
      <c r="AK443">
        <f>IF(OR($A443="",$P443="Yes",N($AG443)=0),"",$AG443+ROW()/1000000)</f>
      </c>
      <c r="AL443" t="str">
        <f>IF($A443="","",INDEX(games!$J:$J,ROW())&amp;"")</f>
      </c>
      <c r="AM443">
        <f>IF($A443="","",SUMPRODUCT($AO443:$BD443,'Map Analysis'!$AP$2^{0,1,2,3,4,5,6,7,8,9,10,11,12,13,14,15}))</f>
      </c>
      <c r="AN443">
        <f>IF($A443="","",$AM443+ROW()/10000000)</f>
      </c>
      <c r="AO443">
        <f>IF($A443="","",COUNTIF($W$2:$W$2500,$A443))</f>
      </c>
      <c r="AP443">
        <f>IF($A443="","",SUMIFS($BF$2:$BF$2500,$W$2:$W$2500,$A443))</f>
      </c>
      <c r="AQ443">
        <f>IF($A443="","",SUMIFS($BG$2:$BG$2500,$W$2:$W$2500,$A443))</f>
      </c>
      <c r="AR443">
        <f>IF($A443="","",SUMIFS($BH$2:$BH$2500,$W$2:$W$2500,$A443))</f>
      </c>
      <c r="AS443">
        <f>IF($A443="","",SUMIFS($BI$2:$BI$2500,$W$2:$W$2500,$A443))</f>
      </c>
      <c r="AT443">
        <f>IF($A443="","",SUMIFS($BJ$2:$BJ$2500,$W$2:$W$2500,$A443))</f>
      </c>
      <c r="AU443">
        <f>IF($A443="","",SUMIFS($BK$2:$BK$2500,$W$2:$W$2500,$A443))</f>
      </c>
      <c r="AV443">
        <f>IF($A443="","",SUMIFS($BL$2:$BL$2500,$W$2:$W$2500,$A443))</f>
      </c>
      <c r="AW443">
        <f>IF($A443="","",SUMIFS($BM$2:$BM$2500,$W$2:$W$2500,$A443))</f>
      </c>
      <c r="AX443">
        <f>IF($A443="","",SUMIFS($BN$2:$BN$2500,$W$2:$W$2500,$A443))</f>
      </c>
      <c r="AY443">
        <f>IF($A443="","",SUMIFS($BO$2:$BO$2500,$W$2:$W$2500,$A443))</f>
      </c>
      <c r="AZ443">
        <f>IF($A443="","",SUMIFS($BP$2:$BP$2500,$W$2:$W$2500,$A443))</f>
      </c>
      <c r="BA443">
        <f>IF($A443="","",SUMIFS($BQ$2:$BQ$2500,$W$2:$W$2500,$A443))</f>
      </c>
      <c r="BB443">
        <f>IF($A443="","",SUMIFS($BR$2:$BR$2500,$W$2:$W$2500,$A443))</f>
      </c>
      <c r="BC443">
        <f>IF($A443="","",SUMIFS($BS$2:$BS$2500,$W$2:$W$2500,$A443))</f>
      </c>
      <c r="BD443">
        <f>IF($A443="","",SUMIFS($BT$2:$BT$2500,$W$2:$W$2500,$A443))</f>
      </c>
      <c r="BF443">
        <f>IF($Z443="","",INDEX($AO$2:$AO$2000,$Z443))</f>
      </c>
      <c r="BG443">
        <f>IF($Z443="","",INDEX($AP$2:$AP$2000,$Z443))</f>
      </c>
      <c r="BH443">
        <f>IF($Z443="","",INDEX($AQ$2:$AQ$2000,$Z443))</f>
      </c>
      <c r="BI443">
        <f>IF($Z443="","",INDEX($AR$2:$AR$2000,$Z443))</f>
      </c>
      <c r="BJ443">
        <f>IF($Z443="","",INDEX($AS$2:$AS$2000,$Z443))</f>
      </c>
      <c r="BK443">
        <f>IF($Z443="","",INDEX($AT$2:$AT$2000,$Z443))</f>
      </c>
      <c r="BL443">
        <f>IF($Z443="","",INDEX($AU$2:$AU$2000,$Z443))</f>
      </c>
      <c r="BM443">
        <f>IF($Z443="","",INDEX($AV$2:$AV$2000,$Z443))</f>
      </c>
      <c r="BN443">
        <f>IF($Z443="","",INDEX($AW$2:$AW$2000,$Z443))</f>
      </c>
      <c r="BO443">
        <f>IF($Z443="","",INDEX($AX$2:$AX$2000,$Z443))</f>
      </c>
      <c r="BP443">
        <f>IF($Z443="","",INDEX($AY$2:$AY$2000,$Z443))</f>
      </c>
      <c r="BQ443">
        <f>IF($Z443="","",INDEX($AZ$2:$AZ$2000,$Z443))</f>
      </c>
      <c r="BR443">
        <f>IF($Z443="","",INDEX($BA$2:$BA$2000,$Z443))</f>
      </c>
      <c r="BS443">
        <f>IF($Z443="","",INDEX($BB$2:$BB$2000,$Z443))</f>
      </c>
      <c r="BT443">
        <f>IF($Z443="","",INDEX($BC$2:$BC$2000,$Z443))</f>
      </c>
      <c r="BV443">
        <f>IF(OR($A443="",$P443&lt;&gt;"Yes",$AH443="Yes"),"",1+N($AG443))</f>
      </c>
      <c r="BW443">
        <f>IF($A443="","",COUNTIFS($W$2:$W$2500,$A443,$BZ$2:$BZ$2500,"Yes")+COUNTIFS($X$2:$X$2500,$A443,$BY$2:$BY$2500,"Yes"))</f>
      </c>
      <c r="BX443">
        <f>IF(OR($A443="",$P443="Yes"),"",IF(N($BW443)=0,0,1+SUMIFS($CB$2:$CB$2500,$W$2:$W$2500,$A443)+SUMIFS($CA$2:$CA$2500,$X$2:$X$2500,$A443)))</f>
      </c>
      <c r="BY443" t="str">
        <f>IF($Y443="","",INDEX($AH$2:$AH$2000,$Y443)&amp;"")</f>
      </c>
      <c r="BZ443" t="str">
        <f>IF($Z443="","",INDEX($AH$2:$AH$2000,$Z443)&amp;"")</f>
      </c>
      <c r="CA443">
        <f>IF($Y443="","",INDEX($BV$2:$BV$2000,$Y443))</f>
      </c>
      <c r="CB443">
        <f>IF($Z443="","",INDEX($BV$2:$BV$2000,$Z443))</f>
      </c>
    </row>
    <row r="444">
      <c r="A444" t="str">
        <f>IF(TRIM(INDEX(games!$A:$A,ROW()))="","",TRIM(INDEX(games!$A:$A,ROW())))</f>
      </c>
      <c r="B444">
        <f>IF(OR($A444="",INDEX(games!$B:$B,ROW())=""),"",INDEX(games!$B:$B,ROW()))</f>
      </c>
      <c r="C444" t="str">
        <f>IF(OR($A444="",INDEX(games!$C:$C,ROW())=""),"",INDEX(games!$C:$C,ROW()))</f>
      </c>
      <c r="D444">
        <f>IF($A444="","",COUNTIF($W$2:$W$2500,$A444)+COUNTIF($X$2:$X$2500,$A444))</f>
      </c>
      <c r="E444">
        <f>IF($A444="","",IFERROR(MATCH($C444,$R$2:$R$5,0),0))</f>
      </c>
      <c r="F444">
        <f>IF($A444="","",MOD(ROW(),34))</f>
      </c>
      <c r="G444">
        <f>IF($A444="",NA(),IF($C444="Action",$B444,NA()))</f>
      </c>
      <c r="H444">
        <f>IF($A444="",NA(),IF($C444="Action",1+$F444*0.023,NA()))</f>
      </c>
      <c r="I444">
        <f>IF($A444="",NA(),IF($C444="Strategy",$B444,NA()))</f>
      </c>
      <c r="J444">
        <f>IF($A444="",NA(),IF($C444="Strategy",2+$F444*0.023,NA()))</f>
      </c>
      <c r="K444">
        <f>IF($A444="",NA(),IF($C444="Deckbuilder",$B444,NA()))</f>
      </c>
      <c r="L444">
        <f>IF($A444="",NA(),IF($C444="Deckbuilder",3+$F444*0.023,NA()))</f>
      </c>
      <c r="M444">
        <f>IF($A444="",NA(),IF($C444="Traditional",$B444,NA()))</f>
      </c>
      <c r="N444">
        <f>IF($A444="",NA(),IF($C444="Traditional",4+$F444*0.023,NA()))</f>
      </c>
      <c r="O444">
        <f>IF($A444="","",$D444+ROW()/1000000)</f>
      </c>
      <c r="P444" t="str">
        <f>IF(OR($A444="",INDEX(games!$H:$H,ROW())=""),"",INDEX(games!$H:$H,ROW()))</f>
      </c>
      <c r="Q444">
        <f>IF(OR($A444="",$P444&lt;&gt;"Yes"),"",$D444+ROW()/1000000)</f>
      </c>
      <c r="T444">
        <f>IF($Y444="","",INDEX($B$2:$B$2000,$Y444))</f>
      </c>
      <c r="U444">
        <f>IF($Z444="","",INDEX($B$2:$B$2000,$Z444))</f>
      </c>
      <c r="V444">
        <f>IF(OR($T444="",$U444=""),"",$U444-$T444)</f>
      </c>
      <c r="W444" t="str">
        <f>IF(TRIM(INDEX(connections!$A:$A,ROW()))="","",TRIM(INDEX(connections!$A:$A,ROW())))</f>
      </c>
      <c r="X444" t="str">
        <f>IF($W444="","",TRIM(INDEX(connections!$B:$B,ROW())))</f>
      </c>
      <c r="Y444">
        <f>IF($W444="","",IFERROR(MATCH($W444,$A$2:$A$2000,0),""))</f>
      </c>
      <c r="Z444">
        <f>IF($X444="","",IFERROR(MATCH($X444,$A$2:$A$2000,0),""))</f>
      </c>
      <c r="AA444" t="str">
        <f>IF($Y444="","",INDEX($P$2:$P$2000,$Y444))</f>
      </c>
      <c r="AB444" t="str">
        <f>IF($Z444="","",INDEX($P$2:$P$2000,$Z444))</f>
      </c>
      <c r="AC444">
        <f>IF(AND($AA444="Yes",$AB444="Yes"),1,"")</f>
      </c>
      <c r="AD444">
        <f>IF(OR($Y444="",$Z444=""),"",IF(INDEX($C$2:$C$2000,$Y444)=INDEX($C$2:$C$2000,$Z444),0,1))</f>
      </c>
      <c r="AE444">
        <f>IF($AC444&lt;&gt;1,"",IF(AND(INDEX($AG$2:$AG$2000,$Y444)=1,INDEX($AG$2:$AG$2000,$Z444)=1),1,""))</f>
      </c>
      <c r="AG444">
        <f>IF($A444="","",COUNTIFS($W$2:$W$2500,$A444,$AB$2:$AB$2500,"Yes")+COUNTIFS($X$2:$X$2500,$A444,$AA$2:$AA$2500,"Yes"))</f>
      </c>
      <c r="AH444" t="str">
        <f>IF(OR($P444&lt;&gt;"Yes",N($AG444)=0),"",IF(AND($AG444=1,COUNTIFS($W$2:$W$2500,$A444,$AE$2:$AE$2500,1)+COUNTIFS($X$2:$X$2500,$A444,$AE$2:$AE$2500,1)&gt;0),"","Yes"))</f>
      </c>
      <c r="AI444">
        <f>IF($AH444="Yes",$AG444,"")</f>
      </c>
      <c r="AJ444">
        <f>IF($AI444="","",$AI444+ROW()/1000000)</f>
      </c>
      <c r="AK444">
        <f>IF(OR($A444="",$P444="Yes",N($AG444)=0),"",$AG444+ROW()/1000000)</f>
      </c>
      <c r="AL444" t="str">
        <f>IF($A444="","",INDEX(games!$J:$J,ROW())&amp;"")</f>
      </c>
      <c r="AM444">
        <f>IF($A444="","",SUMPRODUCT($AO444:$BD444,'Map Analysis'!$AP$2^{0,1,2,3,4,5,6,7,8,9,10,11,12,13,14,15}))</f>
      </c>
      <c r="AN444">
        <f>IF($A444="","",$AM444+ROW()/10000000)</f>
      </c>
      <c r="AO444">
        <f>IF($A444="","",COUNTIF($W$2:$W$2500,$A444))</f>
      </c>
      <c r="AP444">
        <f>IF($A444="","",SUMIFS($BF$2:$BF$2500,$W$2:$W$2500,$A444))</f>
      </c>
      <c r="AQ444">
        <f>IF($A444="","",SUMIFS($BG$2:$BG$2500,$W$2:$W$2500,$A444))</f>
      </c>
      <c r="AR444">
        <f>IF($A444="","",SUMIFS($BH$2:$BH$2500,$W$2:$W$2500,$A444))</f>
      </c>
      <c r="AS444">
        <f>IF($A444="","",SUMIFS($BI$2:$BI$2500,$W$2:$W$2500,$A444))</f>
      </c>
      <c r="AT444">
        <f>IF($A444="","",SUMIFS($BJ$2:$BJ$2500,$W$2:$W$2500,$A444))</f>
      </c>
      <c r="AU444">
        <f>IF($A444="","",SUMIFS($BK$2:$BK$2500,$W$2:$W$2500,$A444))</f>
      </c>
      <c r="AV444">
        <f>IF($A444="","",SUMIFS($BL$2:$BL$2500,$W$2:$W$2500,$A444))</f>
      </c>
      <c r="AW444">
        <f>IF($A444="","",SUMIFS($BM$2:$BM$2500,$W$2:$W$2500,$A444))</f>
      </c>
      <c r="AX444">
        <f>IF($A444="","",SUMIFS($BN$2:$BN$2500,$W$2:$W$2500,$A444))</f>
      </c>
      <c r="AY444">
        <f>IF($A444="","",SUMIFS($BO$2:$BO$2500,$W$2:$W$2500,$A444))</f>
      </c>
      <c r="AZ444">
        <f>IF($A444="","",SUMIFS($BP$2:$BP$2500,$W$2:$W$2500,$A444))</f>
      </c>
      <c r="BA444">
        <f>IF($A444="","",SUMIFS($BQ$2:$BQ$2500,$W$2:$W$2500,$A444))</f>
      </c>
      <c r="BB444">
        <f>IF($A444="","",SUMIFS($BR$2:$BR$2500,$W$2:$W$2500,$A444))</f>
      </c>
      <c r="BC444">
        <f>IF($A444="","",SUMIFS($BS$2:$BS$2500,$W$2:$W$2500,$A444))</f>
      </c>
      <c r="BD444">
        <f>IF($A444="","",SUMIFS($BT$2:$BT$2500,$W$2:$W$2500,$A444))</f>
      </c>
      <c r="BF444">
        <f>IF($Z444="","",INDEX($AO$2:$AO$2000,$Z444))</f>
      </c>
      <c r="BG444">
        <f>IF($Z444="","",INDEX($AP$2:$AP$2000,$Z444))</f>
      </c>
      <c r="BH444">
        <f>IF($Z444="","",INDEX($AQ$2:$AQ$2000,$Z444))</f>
      </c>
      <c r="BI444">
        <f>IF($Z444="","",INDEX($AR$2:$AR$2000,$Z444))</f>
      </c>
      <c r="BJ444">
        <f>IF($Z444="","",INDEX($AS$2:$AS$2000,$Z444))</f>
      </c>
      <c r="BK444">
        <f>IF($Z444="","",INDEX($AT$2:$AT$2000,$Z444))</f>
      </c>
      <c r="BL444">
        <f>IF($Z444="","",INDEX($AU$2:$AU$2000,$Z444))</f>
      </c>
      <c r="BM444">
        <f>IF($Z444="","",INDEX($AV$2:$AV$2000,$Z444))</f>
      </c>
      <c r="BN444">
        <f>IF($Z444="","",INDEX($AW$2:$AW$2000,$Z444))</f>
      </c>
      <c r="BO444">
        <f>IF($Z444="","",INDEX($AX$2:$AX$2000,$Z444))</f>
      </c>
      <c r="BP444">
        <f>IF($Z444="","",INDEX($AY$2:$AY$2000,$Z444))</f>
      </c>
      <c r="BQ444">
        <f>IF($Z444="","",INDEX($AZ$2:$AZ$2000,$Z444))</f>
      </c>
      <c r="BR444">
        <f>IF($Z444="","",INDEX($BA$2:$BA$2000,$Z444))</f>
      </c>
      <c r="BS444">
        <f>IF($Z444="","",INDEX($BB$2:$BB$2000,$Z444))</f>
      </c>
      <c r="BT444">
        <f>IF($Z444="","",INDEX($BC$2:$BC$2000,$Z444))</f>
      </c>
      <c r="BV444">
        <f>IF(OR($A444="",$P444&lt;&gt;"Yes",$AH444="Yes"),"",1+N($AG444))</f>
      </c>
      <c r="BW444">
        <f>IF($A444="","",COUNTIFS($W$2:$W$2500,$A444,$BZ$2:$BZ$2500,"Yes")+COUNTIFS($X$2:$X$2500,$A444,$BY$2:$BY$2500,"Yes"))</f>
      </c>
      <c r="BX444">
        <f>IF(OR($A444="",$P444="Yes"),"",IF(N($BW444)=0,0,1+SUMIFS($CB$2:$CB$2500,$W$2:$W$2500,$A444)+SUMIFS($CA$2:$CA$2500,$X$2:$X$2500,$A444)))</f>
      </c>
      <c r="BY444" t="str">
        <f>IF($Y444="","",INDEX($AH$2:$AH$2000,$Y444)&amp;"")</f>
      </c>
      <c r="BZ444" t="str">
        <f>IF($Z444="","",INDEX($AH$2:$AH$2000,$Z444)&amp;"")</f>
      </c>
      <c r="CA444">
        <f>IF($Y444="","",INDEX($BV$2:$BV$2000,$Y444))</f>
      </c>
      <c r="CB444">
        <f>IF($Z444="","",INDEX($BV$2:$BV$2000,$Z444))</f>
      </c>
    </row>
    <row r="445">
      <c r="A445" t="str">
        <f>IF(TRIM(INDEX(games!$A:$A,ROW()))="","",TRIM(INDEX(games!$A:$A,ROW())))</f>
      </c>
      <c r="B445">
        <f>IF(OR($A445="",INDEX(games!$B:$B,ROW())=""),"",INDEX(games!$B:$B,ROW()))</f>
      </c>
      <c r="C445" t="str">
        <f>IF(OR($A445="",INDEX(games!$C:$C,ROW())=""),"",INDEX(games!$C:$C,ROW()))</f>
      </c>
      <c r="D445">
        <f>IF($A445="","",COUNTIF($W$2:$W$2500,$A445)+COUNTIF($X$2:$X$2500,$A445))</f>
      </c>
      <c r="E445">
        <f>IF($A445="","",IFERROR(MATCH($C445,$R$2:$R$5,0),0))</f>
      </c>
      <c r="F445">
        <f>IF($A445="","",MOD(ROW(),34))</f>
      </c>
      <c r="G445">
        <f>IF($A445="",NA(),IF($C445="Action",$B445,NA()))</f>
      </c>
      <c r="H445">
        <f>IF($A445="",NA(),IF($C445="Action",1+$F445*0.023,NA()))</f>
      </c>
      <c r="I445">
        <f>IF($A445="",NA(),IF($C445="Strategy",$B445,NA()))</f>
      </c>
      <c r="J445">
        <f>IF($A445="",NA(),IF($C445="Strategy",2+$F445*0.023,NA()))</f>
      </c>
      <c r="K445">
        <f>IF($A445="",NA(),IF($C445="Deckbuilder",$B445,NA()))</f>
      </c>
      <c r="L445">
        <f>IF($A445="",NA(),IF($C445="Deckbuilder",3+$F445*0.023,NA()))</f>
      </c>
      <c r="M445">
        <f>IF($A445="",NA(),IF($C445="Traditional",$B445,NA()))</f>
      </c>
      <c r="N445">
        <f>IF($A445="",NA(),IF($C445="Traditional",4+$F445*0.023,NA()))</f>
      </c>
      <c r="O445">
        <f>IF($A445="","",$D445+ROW()/1000000)</f>
      </c>
      <c r="P445" t="str">
        <f>IF(OR($A445="",INDEX(games!$H:$H,ROW())=""),"",INDEX(games!$H:$H,ROW()))</f>
      </c>
      <c r="Q445">
        <f>IF(OR($A445="",$P445&lt;&gt;"Yes"),"",$D445+ROW()/1000000)</f>
      </c>
      <c r="T445">
        <f>IF($Y445="","",INDEX($B$2:$B$2000,$Y445))</f>
      </c>
      <c r="U445">
        <f>IF($Z445="","",INDEX($B$2:$B$2000,$Z445))</f>
      </c>
      <c r="V445">
        <f>IF(OR($T445="",$U445=""),"",$U445-$T445)</f>
      </c>
      <c r="W445" t="str">
        <f>IF(TRIM(INDEX(connections!$A:$A,ROW()))="","",TRIM(INDEX(connections!$A:$A,ROW())))</f>
      </c>
      <c r="X445" t="str">
        <f>IF($W445="","",TRIM(INDEX(connections!$B:$B,ROW())))</f>
      </c>
      <c r="Y445">
        <f>IF($W445="","",IFERROR(MATCH($W445,$A$2:$A$2000,0),""))</f>
      </c>
      <c r="Z445">
        <f>IF($X445="","",IFERROR(MATCH($X445,$A$2:$A$2000,0),""))</f>
      </c>
      <c r="AA445" t="str">
        <f>IF($Y445="","",INDEX($P$2:$P$2000,$Y445))</f>
      </c>
      <c r="AB445" t="str">
        <f>IF($Z445="","",INDEX($P$2:$P$2000,$Z445))</f>
      </c>
      <c r="AC445">
        <f>IF(AND($AA445="Yes",$AB445="Yes"),1,"")</f>
      </c>
      <c r="AD445">
        <f>IF(OR($Y445="",$Z445=""),"",IF(INDEX($C$2:$C$2000,$Y445)=INDEX($C$2:$C$2000,$Z445),0,1))</f>
      </c>
      <c r="AE445">
        <f>IF($AC445&lt;&gt;1,"",IF(AND(INDEX($AG$2:$AG$2000,$Y445)=1,INDEX($AG$2:$AG$2000,$Z445)=1),1,""))</f>
      </c>
      <c r="AG445">
        <f>IF($A445="","",COUNTIFS($W$2:$W$2500,$A445,$AB$2:$AB$2500,"Yes")+COUNTIFS($X$2:$X$2500,$A445,$AA$2:$AA$2500,"Yes"))</f>
      </c>
      <c r="AH445" t="str">
        <f>IF(OR($P445&lt;&gt;"Yes",N($AG445)=0),"",IF(AND($AG445=1,COUNTIFS($W$2:$W$2500,$A445,$AE$2:$AE$2500,1)+COUNTIFS($X$2:$X$2500,$A445,$AE$2:$AE$2500,1)&gt;0),"","Yes"))</f>
      </c>
      <c r="AI445">
        <f>IF($AH445="Yes",$AG445,"")</f>
      </c>
      <c r="AJ445">
        <f>IF($AI445="","",$AI445+ROW()/1000000)</f>
      </c>
      <c r="AK445">
        <f>IF(OR($A445="",$P445="Yes",N($AG445)=0),"",$AG445+ROW()/1000000)</f>
      </c>
      <c r="AL445" t="str">
        <f>IF($A445="","",INDEX(games!$J:$J,ROW())&amp;"")</f>
      </c>
      <c r="AM445">
        <f>IF($A445="","",SUMPRODUCT($AO445:$BD445,'Map Analysis'!$AP$2^{0,1,2,3,4,5,6,7,8,9,10,11,12,13,14,15}))</f>
      </c>
      <c r="AN445">
        <f>IF($A445="","",$AM445+ROW()/10000000)</f>
      </c>
      <c r="AO445">
        <f>IF($A445="","",COUNTIF($W$2:$W$2500,$A445))</f>
      </c>
      <c r="AP445">
        <f>IF($A445="","",SUMIFS($BF$2:$BF$2500,$W$2:$W$2500,$A445))</f>
      </c>
      <c r="AQ445">
        <f>IF($A445="","",SUMIFS($BG$2:$BG$2500,$W$2:$W$2500,$A445))</f>
      </c>
      <c r="AR445">
        <f>IF($A445="","",SUMIFS($BH$2:$BH$2500,$W$2:$W$2500,$A445))</f>
      </c>
      <c r="AS445">
        <f>IF($A445="","",SUMIFS($BI$2:$BI$2500,$W$2:$W$2500,$A445))</f>
      </c>
      <c r="AT445">
        <f>IF($A445="","",SUMIFS($BJ$2:$BJ$2500,$W$2:$W$2500,$A445))</f>
      </c>
      <c r="AU445">
        <f>IF($A445="","",SUMIFS($BK$2:$BK$2500,$W$2:$W$2500,$A445))</f>
      </c>
      <c r="AV445">
        <f>IF($A445="","",SUMIFS($BL$2:$BL$2500,$W$2:$W$2500,$A445))</f>
      </c>
      <c r="AW445">
        <f>IF($A445="","",SUMIFS($BM$2:$BM$2500,$W$2:$W$2500,$A445))</f>
      </c>
      <c r="AX445">
        <f>IF($A445="","",SUMIFS($BN$2:$BN$2500,$W$2:$W$2500,$A445))</f>
      </c>
      <c r="AY445">
        <f>IF($A445="","",SUMIFS($BO$2:$BO$2500,$W$2:$W$2500,$A445))</f>
      </c>
      <c r="AZ445">
        <f>IF($A445="","",SUMIFS($BP$2:$BP$2500,$W$2:$W$2500,$A445))</f>
      </c>
      <c r="BA445">
        <f>IF($A445="","",SUMIFS($BQ$2:$BQ$2500,$W$2:$W$2500,$A445))</f>
      </c>
      <c r="BB445">
        <f>IF($A445="","",SUMIFS($BR$2:$BR$2500,$W$2:$W$2500,$A445))</f>
      </c>
      <c r="BC445">
        <f>IF($A445="","",SUMIFS($BS$2:$BS$2500,$W$2:$W$2500,$A445))</f>
      </c>
      <c r="BD445">
        <f>IF($A445="","",SUMIFS($BT$2:$BT$2500,$W$2:$W$2500,$A445))</f>
      </c>
      <c r="BF445">
        <f>IF($Z445="","",INDEX($AO$2:$AO$2000,$Z445))</f>
      </c>
      <c r="BG445">
        <f>IF($Z445="","",INDEX($AP$2:$AP$2000,$Z445))</f>
      </c>
      <c r="BH445">
        <f>IF($Z445="","",INDEX($AQ$2:$AQ$2000,$Z445))</f>
      </c>
      <c r="BI445">
        <f>IF($Z445="","",INDEX($AR$2:$AR$2000,$Z445))</f>
      </c>
      <c r="BJ445">
        <f>IF($Z445="","",INDEX($AS$2:$AS$2000,$Z445))</f>
      </c>
      <c r="BK445">
        <f>IF($Z445="","",INDEX($AT$2:$AT$2000,$Z445))</f>
      </c>
      <c r="BL445">
        <f>IF($Z445="","",INDEX($AU$2:$AU$2000,$Z445))</f>
      </c>
      <c r="BM445">
        <f>IF($Z445="","",INDEX($AV$2:$AV$2000,$Z445))</f>
      </c>
      <c r="BN445">
        <f>IF($Z445="","",INDEX($AW$2:$AW$2000,$Z445))</f>
      </c>
      <c r="BO445">
        <f>IF($Z445="","",INDEX($AX$2:$AX$2000,$Z445))</f>
      </c>
      <c r="BP445">
        <f>IF($Z445="","",INDEX($AY$2:$AY$2000,$Z445))</f>
      </c>
      <c r="BQ445">
        <f>IF($Z445="","",INDEX($AZ$2:$AZ$2000,$Z445))</f>
      </c>
      <c r="BR445">
        <f>IF($Z445="","",INDEX($BA$2:$BA$2000,$Z445))</f>
      </c>
      <c r="BS445">
        <f>IF($Z445="","",INDEX($BB$2:$BB$2000,$Z445))</f>
      </c>
      <c r="BT445">
        <f>IF($Z445="","",INDEX($BC$2:$BC$2000,$Z445))</f>
      </c>
      <c r="BV445">
        <f>IF(OR($A445="",$P445&lt;&gt;"Yes",$AH445="Yes"),"",1+N($AG445))</f>
      </c>
      <c r="BW445">
        <f>IF($A445="","",COUNTIFS($W$2:$W$2500,$A445,$BZ$2:$BZ$2500,"Yes")+COUNTIFS($X$2:$X$2500,$A445,$BY$2:$BY$2500,"Yes"))</f>
      </c>
      <c r="BX445">
        <f>IF(OR($A445="",$P445="Yes"),"",IF(N($BW445)=0,0,1+SUMIFS($CB$2:$CB$2500,$W$2:$W$2500,$A445)+SUMIFS($CA$2:$CA$2500,$X$2:$X$2500,$A445)))</f>
      </c>
      <c r="BY445" t="str">
        <f>IF($Y445="","",INDEX($AH$2:$AH$2000,$Y445)&amp;"")</f>
      </c>
      <c r="BZ445" t="str">
        <f>IF($Z445="","",INDEX($AH$2:$AH$2000,$Z445)&amp;"")</f>
      </c>
      <c r="CA445">
        <f>IF($Y445="","",INDEX($BV$2:$BV$2000,$Y445))</f>
      </c>
      <c r="CB445">
        <f>IF($Z445="","",INDEX($BV$2:$BV$2000,$Z445))</f>
      </c>
    </row>
    <row r="446">
      <c r="A446" t="str">
        <f>IF(TRIM(INDEX(games!$A:$A,ROW()))="","",TRIM(INDEX(games!$A:$A,ROW())))</f>
      </c>
      <c r="B446">
        <f>IF(OR($A446="",INDEX(games!$B:$B,ROW())=""),"",INDEX(games!$B:$B,ROW()))</f>
      </c>
      <c r="C446" t="str">
        <f>IF(OR($A446="",INDEX(games!$C:$C,ROW())=""),"",INDEX(games!$C:$C,ROW()))</f>
      </c>
      <c r="D446">
        <f>IF($A446="","",COUNTIF($W$2:$W$2500,$A446)+COUNTIF($X$2:$X$2500,$A446))</f>
      </c>
      <c r="E446">
        <f>IF($A446="","",IFERROR(MATCH($C446,$R$2:$R$5,0),0))</f>
      </c>
      <c r="F446">
        <f>IF($A446="","",MOD(ROW(),34))</f>
      </c>
      <c r="G446">
        <f>IF($A446="",NA(),IF($C446="Action",$B446,NA()))</f>
      </c>
      <c r="H446">
        <f>IF($A446="",NA(),IF($C446="Action",1+$F446*0.023,NA()))</f>
      </c>
      <c r="I446">
        <f>IF($A446="",NA(),IF($C446="Strategy",$B446,NA()))</f>
      </c>
      <c r="J446">
        <f>IF($A446="",NA(),IF($C446="Strategy",2+$F446*0.023,NA()))</f>
      </c>
      <c r="K446">
        <f>IF($A446="",NA(),IF($C446="Deckbuilder",$B446,NA()))</f>
      </c>
      <c r="L446">
        <f>IF($A446="",NA(),IF($C446="Deckbuilder",3+$F446*0.023,NA()))</f>
      </c>
      <c r="M446">
        <f>IF($A446="",NA(),IF($C446="Traditional",$B446,NA()))</f>
      </c>
      <c r="N446">
        <f>IF($A446="",NA(),IF($C446="Traditional",4+$F446*0.023,NA()))</f>
      </c>
      <c r="O446">
        <f>IF($A446="","",$D446+ROW()/1000000)</f>
      </c>
      <c r="P446" t="str">
        <f>IF(OR($A446="",INDEX(games!$H:$H,ROW())=""),"",INDEX(games!$H:$H,ROW()))</f>
      </c>
      <c r="Q446">
        <f>IF(OR($A446="",$P446&lt;&gt;"Yes"),"",$D446+ROW()/1000000)</f>
      </c>
      <c r="T446">
        <f>IF($Y446="","",INDEX($B$2:$B$2000,$Y446))</f>
      </c>
      <c r="U446">
        <f>IF($Z446="","",INDEX($B$2:$B$2000,$Z446))</f>
      </c>
      <c r="V446">
        <f>IF(OR($T446="",$U446=""),"",$U446-$T446)</f>
      </c>
      <c r="W446" t="str">
        <f>IF(TRIM(INDEX(connections!$A:$A,ROW()))="","",TRIM(INDEX(connections!$A:$A,ROW())))</f>
      </c>
      <c r="X446" t="str">
        <f>IF($W446="","",TRIM(INDEX(connections!$B:$B,ROW())))</f>
      </c>
      <c r="Y446">
        <f>IF($W446="","",IFERROR(MATCH($W446,$A$2:$A$2000,0),""))</f>
      </c>
      <c r="Z446">
        <f>IF($X446="","",IFERROR(MATCH($X446,$A$2:$A$2000,0),""))</f>
      </c>
      <c r="AA446" t="str">
        <f>IF($Y446="","",INDEX($P$2:$P$2000,$Y446))</f>
      </c>
      <c r="AB446" t="str">
        <f>IF($Z446="","",INDEX($P$2:$P$2000,$Z446))</f>
      </c>
      <c r="AC446">
        <f>IF(AND($AA446="Yes",$AB446="Yes"),1,"")</f>
      </c>
      <c r="AD446">
        <f>IF(OR($Y446="",$Z446=""),"",IF(INDEX($C$2:$C$2000,$Y446)=INDEX($C$2:$C$2000,$Z446),0,1))</f>
      </c>
      <c r="AE446">
        <f>IF($AC446&lt;&gt;1,"",IF(AND(INDEX($AG$2:$AG$2000,$Y446)=1,INDEX($AG$2:$AG$2000,$Z446)=1),1,""))</f>
      </c>
      <c r="AG446">
        <f>IF($A446="","",COUNTIFS($W$2:$W$2500,$A446,$AB$2:$AB$2500,"Yes")+COUNTIFS($X$2:$X$2500,$A446,$AA$2:$AA$2500,"Yes"))</f>
      </c>
      <c r="AH446" t="str">
        <f>IF(OR($P446&lt;&gt;"Yes",N($AG446)=0),"",IF(AND($AG446=1,COUNTIFS($W$2:$W$2500,$A446,$AE$2:$AE$2500,1)+COUNTIFS($X$2:$X$2500,$A446,$AE$2:$AE$2500,1)&gt;0),"","Yes"))</f>
      </c>
      <c r="AI446">
        <f>IF($AH446="Yes",$AG446,"")</f>
      </c>
      <c r="AJ446">
        <f>IF($AI446="","",$AI446+ROW()/1000000)</f>
      </c>
      <c r="AK446">
        <f>IF(OR($A446="",$P446="Yes",N($AG446)=0),"",$AG446+ROW()/1000000)</f>
      </c>
      <c r="AL446" t="str">
        <f>IF($A446="","",INDEX(games!$J:$J,ROW())&amp;"")</f>
      </c>
      <c r="AM446">
        <f>IF($A446="","",SUMPRODUCT($AO446:$BD446,'Map Analysis'!$AP$2^{0,1,2,3,4,5,6,7,8,9,10,11,12,13,14,15}))</f>
      </c>
      <c r="AN446">
        <f>IF($A446="","",$AM446+ROW()/10000000)</f>
      </c>
      <c r="AO446">
        <f>IF($A446="","",COUNTIF($W$2:$W$2500,$A446))</f>
      </c>
      <c r="AP446">
        <f>IF($A446="","",SUMIFS($BF$2:$BF$2500,$W$2:$W$2500,$A446))</f>
      </c>
      <c r="AQ446">
        <f>IF($A446="","",SUMIFS($BG$2:$BG$2500,$W$2:$W$2500,$A446))</f>
      </c>
      <c r="AR446">
        <f>IF($A446="","",SUMIFS($BH$2:$BH$2500,$W$2:$W$2500,$A446))</f>
      </c>
      <c r="AS446">
        <f>IF($A446="","",SUMIFS($BI$2:$BI$2500,$W$2:$W$2500,$A446))</f>
      </c>
      <c r="AT446">
        <f>IF($A446="","",SUMIFS($BJ$2:$BJ$2500,$W$2:$W$2500,$A446))</f>
      </c>
      <c r="AU446">
        <f>IF($A446="","",SUMIFS($BK$2:$BK$2500,$W$2:$W$2500,$A446))</f>
      </c>
      <c r="AV446">
        <f>IF($A446="","",SUMIFS($BL$2:$BL$2500,$W$2:$W$2500,$A446))</f>
      </c>
      <c r="AW446">
        <f>IF($A446="","",SUMIFS($BM$2:$BM$2500,$W$2:$W$2500,$A446))</f>
      </c>
      <c r="AX446">
        <f>IF($A446="","",SUMIFS($BN$2:$BN$2500,$W$2:$W$2500,$A446))</f>
      </c>
      <c r="AY446">
        <f>IF($A446="","",SUMIFS($BO$2:$BO$2500,$W$2:$W$2500,$A446))</f>
      </c>
      <c r="AZ446">
        <f>IF($A446="","",SUMIFS($BP$2:$BP$2500,$W$2:$W$2500,$A446))</f>
      </c>
      <c r="BA446">
        <f>IF($A446="","",SUMIFS($BQ$2:$BQ$2500,$W$2:$W$2500,$A446))</f>
      </c>
      <c r="BB446">
        <f>IF($A446="","",SUMIFS($BR$2:$BR$2500,$W$2:$W$2500,$A446))</f>
      </c>
      <c r="BC446">
        <f>IF($A446="","",SUMIFS($BS$2:$BS$2500,$W$2:$W$2500,$A446))</f>
      </c>
      <c r="BD446">
        <f>IF($A446="","",SUMIFS($BT$2:$BT$2500,$W$2:$W$2500,$A446))</f>
      </c>
      <c r="BF446">
        <f>IF($Z446="","",INDEX($AO$2:$AO$2000,$Z446))</f>
      </c>
      <c r="BG446">
        <f>IF($Z446="","",INDEX($AP$2:$AP$2000,$Z446))</f>
      </c>
      <c r="BH446">
        <f>IF($Z446="","",INDEX($AQ$2:$AQ$2000,$Z446))</f>
      </c>
      <c r="BI446">
        <f>IF($Z446="","",INDEX($AR$2:$AR$2000,$Z446))</f>
      </c>
      <c r="BJ446">
        <f>IF($Z446="","",INDEX($AS$2:$AS$2000,$Z446))</f>
      </c>
      <c r="BK446">
        <f>IF($Z446="","",INDEX($AT$2:$AT$2000,$Z446))</f>
      </c>
      <c r="BL446">
        <f>IF($Z446="","",INDEX($AU$2:$AU$2000,$Z446))</f>
      </c>
      <c r="BM446">
        <f>IF($Z446="","",INDEX($AV$2:$AV$2000,$Z446))</f>
      </c>
      <c r="BN446">
        <f>IF($Z446="","",INDEX($AW$2:$AW$2000,$Z446))</f>
      </c>
      <c r="BO446">
        <f>IF($Z446="","",INDEX($AX$2:$AX$2000,$Z446))</f>
      </c>
      <c r="BP446">
        <f>IF($Z446="","",INDEX($AY$2:$AY$2000,$Z446))</f>
      </c>
      <c r="BQ446">
        <f>IF($Z446="","",INDEX($AZ$2:$AZ$2000,$Z446))</f>
      </c>
      <c r="BR446">
        <f>IF($Z446="","",INDEX($BA$2:$BA$2000,$Z446))</f>
      </c>
      <c r="BS446">
        <f>IF($Z446="","",INDEX($BB$2:$BB$2000,$Z446))</f>
      </c>
      <c r="BT446">
        <f>IF($Z446="","",INDEX($BC$2:$BC$2000,$Z446))</f>
      </c>
      <c r="BV446">
        <f>IF(OR($A446="",$P446&lt;&gt;"Yes",$AH446="Yes"),"",1+N($AG446))</f>
      </c>
      <c r="BW446">
        <f>IF($A446="","",COUNTIFS($W$2:$W$2500,$A446,$BZ$2:$BZ$2500,"Yes")+COUNTIFS($X$2:$X$2500,$A446,$BY$2:$BY$2500,"Yes"))</f>
      </c>
      <c r="BX446">
        <f>IF(OR($A446="",$P446="Yes"),"",IF(N($BW446)=0,0,1+SUMIFS($CB$2:$CB$2500,$W$2:$W$2500,$A446)+SUMIFS($CA$2:$CA$2500,$X$2:$X$2500,$A446)))</f>
      </c>
      <c r="BY446" t="str">
        <f>IF($Y446="","",INDEX($AH$2:$AH$2000,$Y446)&amp;"")</f>
      </c>
      <c r="BZ446" t="str">
        <f>IF($Z446="","",INDEX($AH$2:$AH$2000,$Z446)&amp;"")</f>
      </c>
      <c r="CA446">
        <f>IF($Y446="","",INDEX($BV$2:$BV$2000,$Y446))</f>
      </c>
      <c r="CB446">
        <f>IF($Z446="","",INDEX($BV$2:$BV$2000,$Z446))</f>
      </c>
    </row>
    <row r="447">
      <c r="A447" t="str">
        <f>IF(TRIM(INDEX(games!$A:$A,ROW()))="","",TRIM(INDEX(games!$A:$A,ROW())))</f>
      </c>
      <c r="B447">
        <f>IF(OR($A447="",INDEX(games!$B:$B,ROW())=""),"",INDEX(games!$B:$B,ROW()))</f>
      </c>
      <c r="C447" t="str">
        <f>IF(OR($A447="",INDEX(games!$C:$C,ROW())=""),"",INDEX(games!$C:$C,ROW()))</f>
      </c>
      <c r="D447">
        <f>IF($A447="","",COUNTIF($W$2:$W$2500,$A447)+COUNTIF($X$2:$X$2500,$A447))</f>
      </c>
      <c r="E447">
        <f>IF($A447="","",IFERROR(MATCH($C447,$R$2:$R$5,0),0))</f>
      </c>
      <c r="F447">
        <f>IF($A447="","",MOD(ROW(),34))</f>
      </c>
      <c r="G447">
        <f>IF($A447="",NA(),IF($C447="Action",$B447,NA()))</f>
      </c>
      <c r="H447">
        <f>IF($A447="",NA(),IF($C447="Action",1+$F447*0.023,NA()))</f>
      </c>
      <c r="I447">
        <f>IF($A447="",NA(),IF($C447="Strategy",$B447,NA()))</f>
      </c>
      <c r="J447">
        <f>IF($A447="",NA(),IF($C447="Strategy",2+$F447*0.023,NA()))</f>
      </c>
      <c r="K447">
        <f>IF($A447="",NA(),IF($C447="Deckbuilder",$B447,NA()))</f>
      </c>
      <c r="L447">
        <f>IF($A447="",NA(),IF($C447="Deckbuilder",3+$F447*0.023,NA()))</f>
      </c>
      <c r="M447">
        <f>IF($A447="",NA(),IF($C447="Traditional",$B447,NA()))</f>
      </c>
      <c r="N447">
        <f>IF($A447="",NA(),IF($C447="Traditional",4+$F447*0.023,NA()))</f>
      </c>
      <c r="O447">
        <f>IF($A447="","",$D447+ROW()/1000000)</f>
      </c>
      <c r="P447" t="str">
        <f>IF(OR($A447="",INDEX(games!$H:$H,ROW())=""),"",INDEX(games!$H:$H,ROW()))</f>
      </c>
      <c r="Q447">
        <f>IF(OR($A447="",$P447&lt;&gt;"Yes"),"",$D447+ROW()/1000000)</f>
      </c>
      <c r="T447">
        <f>IF($Y447="","",INDEX($B$2:$B$2000,$Y447))</f>
      </c>
      <c r="U447">
        <f>IF($Z447="","",INDEX($B$2:$B$2000,$Z447))</f>
      </c>
      <c r="V447">
        <f>IF(OR($T447="",$U447=""),"",$U447-$T447)</f>
      </c>
      <c r="W447" t="str">
        <f>IF(TRIM(INDEX(connections!$A:$A,ROW()))="","",TRIM(INDEX(connections!$A:$A,ROW())))</f>
      </c>
      <c r="X447" t="str">
        <f>IF($W447="","",TRIM(INDEX(connections!$B:$B,ROW())))</f>
      </c>
      <c r="Y447">
        <f>IF($W447="","",IFERROR(MATCH($W447,$A$2:$A$2000,0),""))</f>
      </c>
      <c r="Z447">
        <f>IF($X447="","",IFERROR(MATCH($X447,$A$2:$A$2000,0),""))</f>
      </c>
      <c r="AA447" t="str">
        <f>IF($Y447="","",INDEX($P$2:$P$2000,$Y447))</f>
      </c>
      <c r="AB447" t="str">
        <f>IF($Z447="","",INDEX($P$2:$P$2000,$Z447))</f>
      </c>
      <c r="AC447">
        <f>IF(AND($AA447="Yes",$AB447="Yes"),1,"")</f>
      </c>
      <c r="AD447">
        <f>IF(OR($Y447="",$Z447=""),"",IF(INDEX($C$2:$C$2000,$Y447)=INDEX($C$2:$C$2000,$Z447),0,1))</f>
      </c>
      <c r="AE447">
        <f>IF($AC447&lt;&gt;1,"",IF(AND(INDEX($AG$2:$AG$2000,$Y447)=1,INDEX($AG$2:$AG$2000,$Z447)=1),1,""))</f>
      </c>
      <c r="AG447">
        <f>IF($A447="","",COUNTIFS($W$2:$W$2500,$A447,$AB$2:$AB$2500,"Yes")+COUNTIFS($X$2:$X$2500,$A447,$AA$2:$AA$2500,"Yes"))</f>
      </c>
      <c r="AH447" t="str">
        <f>IF(OR($P447&lt;&gt;"Yes",N($AG447)=0),"",IF(AND($AG447=1,COUNTIFS($W$2:$W$2500,$A447,$AE$2:$AE$2500,1)+COUNTIFS($X$2:$X$2500,$A447,$AE$2:$AE$2500,1)&gt;0),"","Yes"))</f>
      </c>
      <c r="AI447">
        <f>IF($AH447="Yes",$AG447,"")</f>
      </c>
      <c r="AJ447">
        <f>IF($AI447="","",$AI447+ROW()/1000000)</f>
      </c>
      <c r="AK447">
        <f>IF(OR($A447="",$P447="Yes",N($AG447)=0),"",$AG447+ROW()/1000000)</f>
      </c>
      <c r="AL447" t="str">
        <f>IF($A447="","",INDEX(games!$J:$J,ROW())&amp;"")</f>
      </c>
      <c r="AM447">
        <f>IF($A447="","",SUMPRODUCT($AO447:$BD447,'Map Analysis'!$AP$2^{0,1,2,3,4,5,6,7,8,9,10,11,12,13,14,15}))</f>
      </c>
      <c r="AN447">
        <f>IF($A447="","",$AM447+ROW()/10000000)</f>
      </c>
      <c r="AO447">
        <f>IF($A447="","",COUNTIF($W$2:$W$2500,$A447))</f>
      </c>
      <c r="AP447">
        <f>IF($A447="","",SUMIFS($BF$2:$BF$2500,$W$2:$W$2500,$A447))</f>
      </c>
      <c r="AQ447">
        <f>IF($A447="","",SUMIFS($BG$2:$BG$2500,$W$2:$W$2500,$A447))</f>
      </c>
      <c r="AR447">
        <f>IF($A447="","",SUMIFS($BH$2:$BH$2500,$W$2:$W$2500,$A447))</f>
      </c>
      <c r="AS447">
        <f>IF($A447="","",SUMIFS($BI$2:$BI$2500,$W$2:$W$2500,$A447))</f>
      </c>
      <c r="AT447">
        <f>IF($A447="","",SUMIFS($BJ$2:$BJ$2500,$W$2:$W$2500,$A447))</f>
      </c>
      <c r="AU447">
        <f>IF($A447="","",SUMIFS($BK$2:$BK$2500,$W$2:$W$2500,$A447))</f>
      </c>
      <c r="AV447">
        <f>IF($A447="","",SUMIFS($BL$2:$BL$2500,$W$2:$W$2500,$A447))</f>
      </c>
      <c r="AW447">
        <f>IF($A447="","",SUMIFS($BM$2:$BM$2500,$W$2:$W$2500,$A447))</f>
      </c>
      <c r="AX447">
        <f>IF($A447="","",SUMIFS($BN$2:$BN$2500,$W$2:$W$2500,$A447))</f>
      </c>
      <c r="AY447">
        <f>IF($A447="","",SUMIFS($BO$2:$BO$2500,$W$2:$W$2500,$A447))</f>
      </c>
      <c r="AZ447">
        <f>IF($A447="","",SUMIFS($BP$2:$BP$2500,$W$2:$W$2500,$A447))</f>
      </c>
      <c r="BA447">
        <f>IF($A447="","",SUMIFS($BQ$2:$BQ$2500,$W$2:$W$2500,$A447))</f>
      </c>
      <c r="BB447">
        <f>IF($A447="","",SUMIFS($BR$2:$BR$2500,$W$2:$W$2500,$A447))</f>
      </c>
      <c r="BC447">
        <f>IF($A447="","",SUMIFS($BS$2:$BS$2500,$W$2:$W$2500,$A447))</f>
      </c>
      <c r="BD447">
        <f>IF($A447="","",SUMIFS($BT$2:$BT$2500,$W$2:$W$2500,$A447))</f>
      </c>
      <c r="BF447">
        <f>IF($Z447="","",INDEX($AO$2:$AO$2000,$Z447))</f>
      </c>
      <c r="BG447">
        <f>IF($Z447="","",INDEX($AP$2:$AP$2000,$Z447))</f>
      </c>
      <c r="BH447">
        <f>IF($Z447="","",INDEX($AQ$2:$AQ$2000,$Z447))</f>
      </c>
      <c r="BI447">
        <f>IF($Z447="","",INDEX($AR$2:$AR$2000,$Z447))</f>
      </c>
      <c r="BJ447">
        <f>IF($Z447="","",INDEX($AS$2:$AS$2000,$Z447))</f>
      </c>
      <c r="BK447">
        <f>IF($Z447="","",INDEX($AT$2:$AT$2000,$Z447))</f>
      </c>
      <c r="BL447">
        <f>IF($Z447="","",INDEX($AU$2:$AU$2000,$Z447))</f>
      </c>
      <c r="BM447">
        <f>IF($Z447="","",INDEX($AV$2:$AV$2000,$Z447))</f>
      </c>
      <c r="BN447">
        <f>IF($Z447="","",INDEX($AW$2:$AW$2000,$Z447))</f>
      </c>
      <c r="BO447">
        <f>IF($Z447="","",INDEX($AX$2:$AX$2000,$Z447))</f>
      </c>
      <c r="BP447">
        <f>IF($Z447="","",INDEX($AY$2:$AY$2000,$Z447))</f>
      </c>
      <c r="BQ447">
        <f>IF($Z447="","",INDEX($AZ$2:$AZ$2000,$Z447))</f>
      </c>
      <c r="BR447">
        <f>IF($Z447="","",INDEX($BA$2:$BA$2000,$Z447))</f>
      </c>
      <c r="BS447">
        <f>IF($Z447="","",INDEX($BB$2:$BB$2000,$Z447))</f>
      </c>
      <c r="BT447">
        <f>IF($Z447="","",INDEX($BC$2:$BC$2000,$Z447))</f>
      </c>
      <c r="BV447">
        <f>IF(OR($A447="",$P447&lt;&gt;"Yes",$AH447="Yes"),"",1+N($AG447))</f>
      </c>
      <c r="BW447">
        <f>IF($A447="","",COUNTIFS($W$2:$W$2500,$A447,$BZ$2:$BZ$2500,"Yes")+COUNTIFS($X$2:$X$2500,$A447,$BY$2:$BY$2500,"Yes"))</f>
      </c>
      <c r="BX447">
        <f>IF(OR($A447="",$P447="Yes"),"",IF(N($BW447)=0,0,1+SUMIFS($CB$2:$CB$2500,$W$2:$W$2500,$A447)+SUMIFS($CA$2:$CA$2500,$X$2:$X$2500,$A447)))</f>
      </c>
      <c r="BY447" t="str">
        <f>IF($Y447="","",INDEX($AH$2:$AH$2000,$Y447)&amp;"")</f>
      </c>
      <c r="BZ447" t="str">
        <f>IF($Z447="","",INDEX($AH$2:$AH$2000,$Z447)&amp;"")</f>
      </c>
      <c r="CA447">
        <f>IF($Y447="","",INDEX($BV$2:$BV$2000,$Y447))</f>
      </c>
      <c r="CB447">
        <f>IF($Z447="","",INDEX($BV$2:$BV$2000,$Z447))</f>
      </c>
    </row>
    <row r="448">
      <c r="A448" t="str">
        <f>IF(TRIM(INDEX(games!$A:$A,ROW()))="","",TRIM(INDEX(games!$A:$A,ROW())))</f>
      </c>
      <c r="B448">
        <f>IF(OR($A448="",INDEX(games!$B:$B,ROW())=""),"",INDEX(games!$B:$B,ROW()))</f>
      </c>
      <c r="C448" t="str">
        <f>IF(OR($A448="",INDEX(games!$C:$C,ROW())=""),"",INDEX(games!$C:$C,ROW()))</f>
      </c>
      <c r="D448">
        <f>IF($A448="","",COUNTIF($W$2:$W$2500,$A448)+COUNTIF($X$2:$X$2500,$A448))</f>
      </c>
      <c r="E448">
        <f>IF($A448="","",IFERROR(MATCH($C448,$R$2:$R$5,0),0))</f>
      </c>
      <c r="F448">
        <f>IF($A448="","",MOD(ROW(),34))</f>
      </c>
      <c r="G448">
        <f>IF($A448="",NA(),IF($C448="Action",$B448,NA()))</f>
      </c>
      <c r="H448">
        <f>IF($A448="",NA(),IF($C448="Action",1+$F448*0.023,NA()))</f>
      </c>
      <c r="I448">
        <f>IF($A448="",NA(),IF($C448="Strategy",$B448,NA()))</f>
      </c>
      <c r="J448">
        <f>IF($A448="",NA(),IF($C448="Strategy",2+$F448*0.023,NA()))</f>
      </c>
      <c r="K448">
        <f>IF($A448="",NA(),IF($C448="Deckbuilder",$B448,NA()))</f>
      </c>
      <c r="L448">
        <f>IF($A448="",NA(),IF($C448="Deckbuilder",3+$F448*0.023,NA()))</f>
      </c>
      <c r="M448">
        <f>IF($A448="",NA(),IF($C448="Traditional",$B448,NA()))</f>
      </c>
      <c r="N448">
        <f>IF($A448="",NA(),IF($C448="Traditional",4+$F448*0.023,NA()))</f>
      </c>
      <c r="O448">
        <f>IF($A448="","",$D448+ROW()/1000000)</f>
      </c>
      <c r="P448" t="str">
        <f>IF(OR($A448="",INDEX(games!$H:$H,ROW())=""),"",INDEX(games!$H:$H,ROW()))</f>
      </c>
      <c r="Q448">
        <f>IF(OR($A448="",$P448&lt;&gt;"Yes"),"",$D448+ROW()/1000000)</f>
      </c>
      <c r="T448">
        <f>IF($Y448="","",INDEX($B$2:$B$2000,$Y448))</f>
      </c>
      <c r="U448">
        <f>IF($Z448="","",INDEX($B$2:$B$2000,$Z448))</f>
      </c>
      <c r="V448">
        <f>IF(OR($T448="",$U448=""),"",$U448-$T448)</f>
      </c>
      <c r="W448" t="str">
        <f>IF(TRIM(INDEX(connections!$A:$A,ROW()))="","",TRIM(INDEX(connections!$A:$A,ROW())))</f>
      </c>
      <c r="X448" t="str">
        <f>IF($W448="","",TRIM(INDEX(connections!$B:$B,ROW())))</f>
      </c>
      <c r="Y448">
        <f>IF($W448="","",IFERROR(MATCH($W448,$A$2:$A$2000,0),""))</f>
      </c>
      <c r="Z448">
        <f>IF($X448="","",IFERROR(MATCH($X448,$A$2:$A$2000,0),""))</f>
      </c>
      <c r="AA448" t="str">
        <f>IF($Y448="","",INDEX($P$2:$P$2000,$Y448))</f>
      </c>
      <c r="AB448" t="str">
        <f>IF($Z448="","",INDEX($P$2:$P$2000,$Z448))</f>
      </c>
      <c r="AC448">
        <f>IF(AND($AA448="Yes",$AB448="Yes"),1,"")</f>
      </c>
      <c r="AD448">
        <f>IF(OR($Y448="",$Z448=""),"",IF(INDEX($C$2:$C$2000,$Y448)=INDEX($C$2:$C$2000,$Z448),0,1))</f>
      </c>
      <c r="AE448">
        <f>IF($AC448&lt;&gt;1,"",IF(AND(INDEX($AG$2:$AG$2000,$Y448)=1,INDEX($AG$2:$AG$2000,$Z448)=1),1,""))</f>
      </c>
      <c r="AG448">
        <f>IF($A448="","",COUNTIFS($W$2:$W$2500,$A448,$AB$2:$AB$2500,"Yes")+COUNTIFS($X$2:$X$2500,$A448,$AA$2:$AA$2500,"Yes"))</f>
      </c>
      <c r="AH448" t="str">
        <f>IF(OR($P448&lt;&gt;"Yes",N($AG448)=0),"",IF(AND($AG448=1,COUNTIFS($W$2:$W$2500,$A448,$AE$2:$AE$2500,1)+COUNTIFS($X$2:$X$2500,$A448,$AE$2:$AE$2500,1)&gt;0),"","Yes"))</f>
      </c>
      <c r="AI448">
        <f>IF($AH448="Yes",$AG448,"")</f>
      </c>
      <c r="AJ448">
        <f>IF($AI448="","",$AI448+ROW()/1000000)</f>
      </c>
      <c r="AK448">
        <f>IF(OR($A448="",$P448="Yes",N($AG448)=0),"",$AG448+ROW()/1000000)</f>
      </c>
      <c r="AL448" t="str">
        <f>IF($A448="","",INDEX(games!$J:$J,ROW())&amp;"")</f>
      </c>
      <c r="AM448">
        <f>IF($A448="","",SUMPRODUCT($AO448:$BD448,'Map Analysis'!$AP$2^{0,1,2,3,4,5,6,7,8,9,10,11,12,13,14,15}))</f>
      </c>
      <c r="AN448">
        <f>IF($A448="","",$AM448+ROW()/10000000)</f>
      </c>
      <c r="AO448">
        <f>IF($A448="","",COUNTIF($W$2:$W$2500,$A448))</f>
      </c>
      <c r="AP448">
        <f>IF($A448="","",SUMIFS($BF$2:$BF$2500,$W$2:$W$2500,$A448))</f>
      </c>
      <c r="AQ448">
        <f>IF($A448="","",SUMIFS($BG$2:$BG$2500,$W$2:$W$2500,$A448))</f>
      </c>
      <c r="AR448">
        <f>IF($A448="","",SUMIFS($BH$2:$BH$2500,$W$2:$W$2500,$A448))</f>
      </c>
      <c r="AS448">
        <f>IF($A448="","",SUMIFS($BI$2:$BI$2500,$W$2:$W$2500,$A448))</f>
      </c>
      <c r="AT448">
        <f>IF($A448="","",SUMIFS($BJ$2:$BJ$2500,$W$2:$W$2500,$A448))</f>
      </c>
      <c r="AU448">
        <f>IF($A448="","",SUMIFS($BK$2:$BK$2500,$W$2:$W$2500,$A448))</f>
      </c>
      <c r="AV448">
        <f>IF($A448="","",SUMIFS($BL$2:$BL$2500,$W$2:$W$2500,$A448))</f>
      </c>
      <c r="AW448">
        <f>IF($A448="","",SUMIFS($BM$2:$BM$2500,$W$2:$W$2500,$A448))</f>
      </c>
      <c r="AX448">
        <f>IF($A448="","",SUMIFS($BN$2:$BN$2500,$W$2:$W$2500,$A448))</f>
      </c>
      <c r="AY448">
        <f>IF($A448="","",SUMIFS($BO$2:$BO$2500,$W$2:$W$2500,$A448))</f>
      </c>
      <c r="AZ448">
        <f>IF($A448="","",SUMIFS($BP$2:$BP$2500,$W$2:$W$2500,$A448))</f>
      </c>
      <c r="BA448">
        <f>IF($A448="","",SUMIFS($BQ$2:$BQ$2500,$W$2:$W$2500,$A448))</f>
      </c>
      <c r="BB448">
        <f>IF($A448="","",SUMIFS($BR$2:$BR$2500,$W$2:$W$2500,$A448))</f>
      </c>
      <c r="BC448">
        <f>IF($A448="","",SUMIFS($BS$2:$BS$2500,$W$2:$W$2500,$A448))</f>
      </c>
      <c r="BD448">
        <f>IF($A448="","",SUMIFS($BT$2:$BT$2500,$W$2:$W$2500,$A448))</f>
      </c>
      <c r="BF448">
        <f>IF($Z448="","",INDEX($AO$2:$AO$2000,$Z448))</f>
      </c>
      <c r="BG448">
        <f>IF($Z448="","",INDEX($AP$2:$AP$2000,$Z448))</f>
      </c>
      <c r="BH448">
        <f>IF($Z448="","",INDEX($AQ$2:$AQ$2000,$Z448))</f>
      </c>
      <c r="BI448">
        <f>IF($Z448="","",INDEX($AR$2:$AR$2000,$Z448))</f>
      </c>
      <c r="BJ448">
        <f>IF($Z448="","",INDEX($AS$2:$AS$2000,$Z448))</f>
      </c>
      <c r="BK448">
        <f>IF($Z448="","",INDEX($AT$2:$AT$2000,$Z448))</f>
      </c>
      <c r="BL448">
        <f>IF($Z448="","",INDEX($AU$2:$AU$2000,$Z448))</f>
      </c>
      <c r="BM448">
        <f>IF($Z448="","",INDEX($AV$2:$AV$2000,$Z448))</f>
      </c>
      <c r="BN448">
        <f>IF($Z448="","",INDEX($AW$2:$AW$2000,$Z448))</f>
      </c>
      <c r="BO448">
        <f>IF($Z448="","",INDEX($AX$2:$AX$2000,$Z448))</f>
      </c>
      <c r="BP448">
        <f>IF($Z448="","",INDEX($AY$2:$AY$2000,$Z448))</f>
      </c>
      <c r="BQ448">
        <f>IF($Z448="","",INDEX($AZ$2:$AZ$2000,$Z448))</f>
      </c>
      <c r="BR448">
        <f>IF($Z448="","",INDEX($BA$2:$BA$2000,$Z448))</f>
      </c>
      <c r="BS448">
        <f>IF($Z448="","",INDEX($BB$2:$BB$2000,$Z448))</f>
      </c>
      <c r="BT448">
        <f>IF($Z448="","",INDEX($BC$2:$BC$2000,$Z448))</f>
      </c>
      <c r="BV448">
        <f>IF(OR($A448="",$P448&lt;&gt;"Yes",$AH448="Yes"),"",1+N($AG448))</f>
      </c>
      <c r="BW448">
        <f>IF($A448="","",COUNTIFS($W$2:$W$2500,$A448,$BZ$2:$BZ$2500,"Yes")+COUNTIFS($X$2:$X$2500,$A448,$BY$2:$BY$2500,"Yes"))</f>
      </c>
      <c r="BX448">
        <f>IF(OR($A448="",$P448="Yes"),"",IF(N($BW448)=0,0,1+SUMIFS($CB$2:$CB$2500,$W$2:$W$2500,$A448)+SUMIFS($CA$2:$CA$2500,$X$2:$X$2500,$A448)))</f>
      </c>
      <c r="BY448" t="str">
        <f>IF($Y448="","",INDEX($AH$2:$AH$2000,$Y448)&amp;"")</f>
      </c>
      <c r="BZ448" t="str">
        <f>IF($Z448="","",INDEX($AH$2:$AH$2000,$Z448)&amp;"")</f>
      </c>
      <c r="CA448">
        <f>IF($Y448="","",INDEX($BV$2:$BV$2000,$Y448))</f>
      </c>
      <c r="CB448">
        <f>IF($Z448="","",INDEX($BV$2:$BV$2000,$Z448))</f>
      </c>
    </row>
    <row r="449">
      <c r="A449" t="str">
        <f>IF(TRIM(INDEX(games!$A:$A,ROW()))="","",TRIM(INDEX(games!$A:$A,ROW())))</f>
      </c>
      <c r="B449">
        <f>IF(OR($A449="",INDEX(games!$B:$B,ROW())=""),"",INDEX(games!$B:$B,ROW()))</f>
      </c>
      <c r="C449" t="str">
        <f>IF(OR($A449="",INDEX(games!$C:$C,ROW())=""),"",INDEX(games!$C:$C,ROW()))</f>
      </c>
      <c r="D449">
        <f>IF($A449="","",COUNTIF($W$2:$W$2500,$A449)+COUNTIF($X$2:$X$2500,$A449))</f>
      </c>
      <c r="E449">
        <f>IF($A449="","",IFERROR(MATCH($C449,$R$2:$R$5,0),0))</f>
      </c>
      <c r="F449">
        <f>IF($A449="","",MOD(ROW(),34))</f>
      </c>
      <c r="G449">
        <f>IF($A449="",NA(),IF($C449="Action",$B449,NA()))</f>
      </c>
      <c r="H449">
        <f>IF($A449="",NA(),IF($C449="Action",1+$F449*0.023,NA()))</f>
      </c>
      <c r="I449">
        <f>IF($A449="",NA(),IF($C449="Strategy",$B449,NA()))</f>
      </c>
      <c r="J449">
        <f>IF($A449="",NA(),IF($C449="Strategy",2+$F449*0.023,NA()))</f>
      </c>
      <c r="K449">
        <f>IF($A449="",NA(),IF($C449="Deckbuilder",$B449,NA()))</f>
      </c>
      <c r="L449">
        <f>IF($A449="",NA(),IF($C449="Deckbuilder",3+$F449*0.023,NA()))</f>
      </c>
      <c r="M449">
        <f>IF($A449="",NA(),IF($C449="Traditional",$B449,NA()))</f>
      </c>
      <c r="N449">
        <f>IF($A449="",NA(),IF($C449="Traditional",4+$F449*0.023,NA()))</f>
      </c>
      <c r="O449">
        <f>IF($A449="","",$D449+ROW()/1000000)</f>
      </c>
      <c r="P449" t="str">
        <f>IF(OR($A449="",INDEX(games!$H:$H,ROW())=""),"",INDEX(games!$H:$H,ROW()))</f>
      </c>
      <c r="Q449">
        <f>IF(OR($A449="",$P449&lt;&gt;"Yes"),"",$D449+ROW()/1000000)</f>
      </c>
      <c r="T449">
        <f>IF($Y449="","",INDEX($B$2:$B$2000,$Y449))</f>
      </c>
      <c r="U449">
        <f>IF($Z449="","",INDEX($B$2:$B$2000,$Z449))</f>
      </c>
      <c r="V449">
        <f>IF(OR($T449="",$U449=""),"",$U449-$T449)</f>
      </c>
      <c r="W449" t="str">
        <f>IF(TRIM(INDEX(connections!$A:$A,ROW()))="","",TRIM(INDEX(connections!$A:$A,ROW())))</f>
      </c>
      <c r="X449" t="str">
        <f>IF($W449="","",TRIM(INDEX(connections!$B:$B,ROW())))</f>
      </c>
      <c r="Y449">
        <f>IF($W449="","",IFERROR(MATCH($W449,$A$2:$A$2000,0),""))</f>
      </c>
      <c r="Z449">
        <f>IF($X449="","",IFERROR(MATCH($X449,$A$2:$A$2000,0),""))</f>
      </c>
      <c r="AA449" t="str">
        <f>IF($Y449="","",INDEX($P$2:$P$2000,$Y449))</f>
      </c>
      <c r="AB449" t="str">
        <f>IF($Z449="","",INDEX($P$2:$P$2000,$Z449))</f>
      </c>
      <c r="AC449">
        <f>IF(AND($AA449="Yes",$AB449="Yes"),1,"")</f>
      </c>
      <c r="AD449">
        <f>IF(OR($Y449="",$Z449=""),"",IF(INDEX($C$2:$C$2000,$Y449)=INDEX($C$2:$C$2000,$Z449),0,1))</f>
      </c>
      <c r="AE449">
        <f>IF($AC449&lt;&gt;1,"",IF(AND(INDEX($AG$2:$AG$2000,$Y449)=1,INDEX($AG$2:$AG$2000,$Z449)=1),1,""))</f>
      </c>
      <c r="AG449">
        <f>IF($A449="","",COUNTIFS($W$2:$W$2500,$A449,$AB$2:$AB$2500,"Yes")+COUNTIFS($X$2:$X$2500,$A449,$AA$2:$AA$2500,"Yes"))</f>
      </c>
      <c r="AH449" t="str">
        <f>IF(OR($P449&lt;&gt;"Yes",N($AG449)=0),"",IF(AND($AG449=1,COUNTIFS($W$2:$W$2500,$A449,$AE$2:$AE$2500,1)+COUNTIFS($X$2:$X$2500,$A449,$AE$2:$AE$2500,1)&gt;0),"","Yes"))</f>
      </c>
      <c r="AI449">
        <f>IF($AH449="Yes",$AG449,"")</f>
      </c>
      <c r="AJ449">
        <f>IF($AI449="","",$AI449+ROW()/1000000)</f>
      </c>
      <c r="AK449">
        <f>IF(OR($A449="",$P449="Yes",N($AG449)=0),"",$AG449+ROW()/1000000)</f>
      </c>
      <c r="AL449" t="str">
        <f>IF($A449="","",INDEX(games!$J:$J,ROW())&amp;"")</f>
      </c>
      <c r="AM449">
        <f>IF($A449="","",SUMPRODUCT($AO449:$BD449,'Map Analysis'!$AP$2^{0,1,2,3,4,5,6,7,8,9,10,11,12,13,14,15}))</f>
      </c>
      <c r="AN449">
        <f>IF($A449="","",$AM449+ROW()/10000000)</f>
      </c>
      <c r="AO449">
        <f>IF($A449="","",COUNTIF($W$2:$W$2500,$A449))</f>
      </c>
      <c r="AP449">
        <f>IF($A449="","",SUMIFS($BF$2:$BF$2500,$W$2:$W$2500,$A449))</f>
      </c>
      <c r="AQ449">
        <f>IF($A449="","",SUMIFS($BG$2:$BG$2500,$W$2:$W$2500,$A449))</f>
      </c>
      <c r="AR449">
        <f>IF($A449="","",SUMIFS($BH$2:$BH$2500,$W$2:$W$2500,$A449))</f>
      </c>
      <c r="AS449">
        <f>IF($A449="","",SUMIFS($BI$2:$BI$2500,$W$2:$W$2500,$A449))</f>
      </c>
      <c r="AT449">
        <f>IF($A449="","",SUMIFS($BJ$2:$BJ$2500,$W$2:$W$2500,$A449))</f>
      </c>
      <c r="AU449">
        <f>IF($A449="","",SUMIFS($BK$2:$BK$2500,$W$2:$W$2500,$A449))</f>
      </c>
      <c r="AV449">
        <f>IF($A449="","",SUMIFS($BL$2:$BL$2500,$W$2:$W$2500,$A449))</f>
      </c>
      <c r="AW449">
        <f>IF($A449="","",SUMIFS($BM$2:$BM$2500,$W$2:$W$2500,$A449))</f>
      </c>
      <c r="AX449">
        <f>IF($A449="","",SUMIFS($BN$2:$BN$2500,$W$2:$W$2500,$A449))</f>
      </c>
      <c r="AY449">
        <f>IF($A449="","",SUMIFS($BO$2:$BO$2500,$W$2:$W$2500,$A449))</f>
      </c>
      <c r="AZ449">
        <f>IF($A449="","",SUMIFS($BP$2:$BP$2500,$W$2:$W$2500,$A449))</f>
      </c>
      <c r="BA449">
        <f>IF($A449="","",SUMIFS($BQ$2:$BQ$2500,$W$2:$W$2500,$A449))</f>
      </c>
      <c r="BB449">
        <f>IF($A449="","",SUMIFS($BR$2:$BR$2500,$W$2:$W$2500,$A449))</f>
      </c>
      <c r="BC449">
        <f>IF($A449="","",SUMIFS($BS$2:$BS$2500,$W$2:$W$2500,$A449))</f>
      </c>
      <c r="BD449">
        <f>IF($A449="","",SUMIFS($BT$2:$BT$2500,$W$2:$W$2500,$A449))</f>
      </c>
      <c r="BF449">
        <f>IF($Z449="","",INDEX($AO$2:$AO$2000,$Z449))</f>
      </c>
      <c r="BG449">
        <f>IF($Z449="","",INDEX($AP$2:$AP$2000,$Z449))</f>
      </c>
      <c r="BH449">
        <f>IF($Z449="","",INDEX($AQ$2:$AQ$2000,$Z449))</f>
      </c>
      <c r="BI449">
        <f>IF($Z449="","",INDEX($AR$2:$AR$2000,$Z449))</f>
      </c>
      <c r="BJ449">
        <f>IF($Z449="","",INDEX($AS$2:$AS$2000,$Z449))</f>
      </c>
      <c r="BK449">
        <f>IF($Z449="","",INDEX($AT$2:$AT$2000,$Z449))</f>
      </c>
      <c r="BL449">
        <f>IF($Z449="","",INDEX($AU$2:$AU$2000,$Z449))</f>
      </c>
      <c r="BM449">
        <f>IF($Z449="","",INDEX($AV$2:$AV$2000,$Z449))</f>
      </c>
      <c r="BN449">
        <f>IF($Z449="","",INDEX($AW$2:$AW$2000,$Z449))</f>
      </c>
      <c r="BO449">
        <f>IF($Z449="","",INDEX($AX$2:$AX$2000,$Z449))</f>
      </c>
      <c r="BP449">
        <f>IF($Z449="","",INDEX($AY$2:$AY$2000,$Z449))</f>
      </c>
      <c r="BQ449">
        <f>IF($Z449="","",INDEX($AZ$2:$AZ$2000,$Z449))</f>
      </c>
      <c r="BR449">
        <f>IF($Z449="","",INDEX($BA$2:$BA$2000,$Z449))</f>
      </c>
      <c r="BS449">
        <f>IF($Z449="","",INDEX($BB$2:$BB$2000,$Z449))</f>
      </c>
      <c r="BT449">
        <f>IF($Z449="","",INDEX($BC$2:$BC$2000,$Z449))</f>
      </c>
      <c r="BV449">
        <f>IF(OR($A449="",$P449&lt;&gt;"Yes",$AH449="Yes"),"",1+N($AG449))</f>
      </c>
      <c r="BW449">
        <f>IF($A449="","",COUNTIFS($W$2:$W$2500,$A449,$BZ$2:$BZ$2500,"Yes")+COUNTIFS($X$2:$X$2500,$A449,$BY$2:$BY$2500,"Yes"))</f>
      </c>
      <c r="BX449">
        <f>IF(OR($A449="",$P449="Yes"),"",IF(N($BW449)=0,0,1+SUMIFS($CB$2:$CB$2500,$W$2:$W$2500,$A449)+SUMIFS($CA$2:$CA$2500,$X$2:$X$2500,$A449)))</f>
      </c>
      <c r="BY449" t="str">
        <f>IF($Y449="","",INDEX($AH$2:$AH$2000,$Y449)&amp;"")</f>
      </c>
      <c r="BZ449" t="str">
        <f>IF($Z449="","",INDEX($AH$2:$AH$2000,$Z449)&amp;"")</f>
      </c>
      <c r="CA449">
        <f>IF($Y449="","",INDEX($BV$2:$BV$2000,$Y449))</f>
      </c>
      <c r="CB449">
        <f>IF($Z449="","",INDEX($BV$2:$BV$2000,$Z449))</f>
      </c>
    </row>
    <row r="450">
      <c r="A450" t="str">
        <f>IF(TRIM(INDEX(games!$A:$A,ROW()))="","",TRIM(INDEX(games!$A:$A,ROW())))</f>
      </c>
      <c r="B450">
        <f>IF(OR($A450="",INDEX(games!$B:$B,ROW())=""),"",INDEX(games!$B:$B,ROW()))</f>
      </c>
      <c r="C450" t="str">
        <f>IF(OR($A450="",INDEX(games!$C:$C,ROW())=""),"",INDEX(games!$C:$C,ROW()))</f>
      </c>
      <c r="D450">
        <f>IF($A450="","",COUNTIF($W$2:$W$2500,$A450)+COUNTIF($X$2:$X$2500,$A450))</f>
      </c>
      <c r="E450">
        <f>IF($A450="","",IFERROR(MATCH($C450,$R$2:$R$5,0),0))</f>
      </c>
      <c r="F450">
        <f>IF($A450="","",MOD(ROW(),34))</f>
      </c>
      <c r="G450">
        <f>IF($A450="",NA(),IF($C450="Action",$B450,NA()))</f>
      </c>
      <c r="H450">
        <f>IF($A450="",NA(),IF($C450="Action",1+$F450*0.023,NA()))</f>
      </c>
      <c r="I450">
        <f>IF($A450="",NA(),IF($C450="Strategy",$B450,NA()))</f>
      </c>
      <c r="J450">
        <f>IF($A450="",NA(),IF($C450="Strategy",2+$F450*0.023,NA()))</f>
      </c>
      <c r="K450">
        <f>IF($A450="",NA(),IF($C450="Deckbuilder",$B450,NA()))</f>
      </c>
      <c r="L450">
        <f>IF($A450="",NA(),IF($C450="Deckbuilder",3+$F450*0.023,NA()))</f>
      </c>
      <c r="M450">
        <f>IF($A450="",NA(),IF($C450="Traditional",$B450,NA()))</f>
      </c>
      <c r="N450">
        <f>IF($A450="",NA(),IF($C450="Traditional",4+$F450*0.023,NA()))</f>
      </c>
      <c r="O450">
        <f>IF($A450="","",$D450+ROW()/1000000)</f>
      </c>
      <c r="P450" t="str">
        <f>IF(OR($A450="",INDEX(games!$H:$H,ROW())=""),"",INDEX(games!$H:$H,ROW()))</f>
      </c>
      <c r="Q450">
        <f>IF(OR($A450="",$P450&lt;&gt;"Yes"),"",$D450+ROW()/1000000)</f>
      </c>
      <c r="T450">
        <f>IF($Y450="","",INDEX($B$2:$B$2000,$Y450))</f>
      </c>
      <c r="U450">
        <f>IF($Z450="","",INDEX($B$2:$B$2000,$Z450))</f>
      </c>
      <c r="V450">
        <f>IF(OR($T450="",$U450=""),"",$U450-$T450)</f>
      </c>
      <c r="W450" t="str">
        <f>IF(TRIM(INDEX(connections!$A:$A,ROW()))="","",TRIM(INDEX(connections!$A:$A,ROW())))</f>
      </c>
      <c r="X450" t="str">
        <f>IF($W450="","",TRIM(INDEX(connections!$B:$B,ROW())))</f>
      </c>
      <c r="Y450">
        <f>IF($W450="","",IFERROR(MATCH($W450,$A$2:$A$2000,0),""))</f>
      </c>
      <c r="Z450">
        <f>IF($X450="","",IFERROR(MATCH($X450,$A$2:$A$2000,0),""))</f>
      </c>
      <c r="AA450" t="str">
        <f>IF($Y450="","",INDEX($P$2:$P$2000,$Y450))</f>
      </c>
      <c r="AB450" t="str">
        <f>IF($Z450="","",INDEX($P$2:$P$2000,$Z450))</f>
      </c>
      <c r="AC450">
        <f>IF(AND($AA450="Yes",$AB450="Yes"),1,"")</f>
      </c>
      <c r="AD450">
        <f>IF(OR($Y450="",$Z450=""),"",IF(INDEX($C$2:$C$2000,$Y450)=INDEX($C$2:$C$2000,$Z450),0,1))</f>
      </c>
      <c r="AE450">
        <f>IF($AC450&lt;&gt;1,"",IF(AND(INDEX($AG$2:$AG$2000,$Y450)=1,INDEX($AG$2:$AG$2000,$Z450)=1),1,""))</f>
      </c>
      <c r="AG450">
        <f>IF($A450="","",COUNTIFS($W$2:$W$2500,$A450,$AB$2:$AB$2500,"Yes")+COUNTIFS($X$2:$X$2500,$A450,$AA$2:$AA$2500,"Yes"))</f>
      </c>
      <c r="AH450" t="str">
        <f>IF(OR($P450&lt;&gt;"Yes",N($AG450)=0),"",IF(AND($AG450=1,COUNTIFS($W$2:$W$2500,$A450,$AE$2:$AE$2500,1)+COUNTIFS($X$2:$X$2500,$A450,$AE$2:$AE$2500,1)&gt;0),"","Yes"))</f>
      </c>
      <c r="AI450">
        <f>IF($AH450="Yes",$AG450,"")</f>
      </c>
      <c r="AJ450">
        <f>IF($AI450="","",$AI450+ROW()/1000000)</f>
      </c>
      <c r="AK450">
        <f>IF(OR($A450="",$P450="Yes",N($AG450)=0),"",$AG450+ROW()/1000000)</f>
      </c>
      <c r="AL450" t="str">
        <f>IF($A450="","",INDEX(games!$J:$J,ROW())&amp;"")</f>
      </c>
      <c r="AM450">
        <f>IF($A450="","",SUMPRODUCT($AO450:$BD450,'Map Analysis'!$AP$2^{0,1,2,3,4,5,6,7,8,9,10,11,12,13,14,15}))</f>
      </c>
      <c r="AN450">
        <f>IF($A450="","",$AM450+ROW()/10000000)</f>
      </c>
      <c r="AO450">
        <f>IF($A450="","",COUNTIF($W$2:$W$2500,$A450))</f>
      </c>
      <c r="AP450">
        <f>IF($A450="","",SUMIFS($BF$2:$BF$2500,$W$2:$W$2500,$A450))</f>
      </c>
      <c r="AQ450">
        <f>IF($A450="","",SUMIFS($BG$2:$BG$2500,$W$2:$W$2500,$A450))</f>
      </c>
      <c r="AR450">
        <f>IF($A450="","",SUMIFS($BH$2:$BH$2500,$W$2:$W$2500,$A450))</f>
      </c>
      <c r="AS450">
        <f>IF($A450="","",SUMIFS($BI$2:$BI$2500,$W$2:$W$2500,$A450))</f>
      </c>
      <c r="AT450">
        <f>IF($A450="","",SUMIFS($BJ$2:$BJ$2500,$W$2:$W$2500,$A450))</f>
      </c>
      <c r="AU450">
        <f>IF($A450="","",SUMIFS($BK$2:$BK$2500,$W$2:$W$2500,$A450))</f>
      </c>
      <c r="AV450">
        <f>IF($A450="","",SUMIFS($BL$2:$BL$2500,$W$2:$W$2500,$A450))</f>
      </c>
      <c r="AW450">
        <f>IF($A450="","",SUMIFS($BM$2:$BM$2500,$W$2:$W$2500,$A450))</f>
      </c>
      <c r="AX450">
        <f>IF($A450="","",SUMIFS($BN$2:$BN$2500,$W$2:$W$2500,$A450))</f>
      </c>
      <c r="AY450">
        <f>IF($A450="","",SUMIFS($BO$2:$BO$2500,$W$2:$W$2500,$A450))</f>
      </c>
      <c r="AZ450">
        <f>IF($A450="","",SUMIFS($BP$2:$BP$2500,$W$2:$W$2500,$A450))</f>
      </c>
      <c r="BA450">
        <f>IF($A450="","",SUMIFS($BQ$2:$BQ$2500,$W$2:$W$2500,$A450))</f>
      </c>
      <c r="BB450">
        <f>IF($A450="","",SUMIFS($BR$2:$BR$2500,$W$2:$W$2500,$A450))</f>
      </c>
      <c r="BC450">
        <f>IF($A450="","",SUMIFS($BS$2:$BS$2500,$W$2:$W$2500,$A450))</f>
      </c>
      <c r="BD450">
        <f>IF($A450="","",SUMIFS($BT$2:$BT$2500,$W$2:$W$2500,$A450))</f>
      </c>
      <c r="BF450">
        <f>IF($Z450="","",INDEX($AO$2:$AO$2000,$Z450))</f>
      </c>
      <c r="BG450">
        <f>IF($Z450="","",INDEX($AP$2:$AP$2000,$Z450))</f>
      </c>
      <c r="BH450">
        <f>IF($Z450="","",INDEX($AQ$2:$AQ$2000,$Z450))</f>
      </c>
      <c r="BI450">
        <f>IF($Z450="","",INDEX($AR$2:$AR$2000,$Z450))</f>
      </c>
      <c r="BJ450">
        <f>IF($Z450="","",INDEX($AS$2:$AS$2000,$Z450))</f>
      </c>
      <c r="BK450">
        <f>IF($Z450="","",INDEX($AT$2:$AT$2000,$Z450))</f>
      </c>
      <c r="BL450">
        <f>IF($Z450="","",INDEX($AU$2:$AU$2000,$Z450))</f>
      </c>
      <c r="BM450">
        <f>IF($Z450="","",INDEX($AV$2:$AV$2000,$Z450))</f>
      </c>
      <c r="BN450">
        <f>IF($Z450="","",INDEX($AW$2:$AW$2000,$Z450))</f>
      </c>
      <c r="BO450">
        <f>IF($Z450="","",INDEX($AX$2:$AX$2000,$Z450))</f>
      </c>
      <c r="BP450">
        <f>IF($Z450="","",INDEX($AY$2:$AY$2000,$Z450))</f>
      </c>
      <c r="BQ450">
        <f>IF($Z450="","",INDEX($AZ$2:$AZ$2000,$Z450))</f>
      </c>
      <c r="BR450">
        <f>IF($Z450="","",INDEX($BA$2:$BA$2000,$Z450))</f>
      </c>
      <c r="BS450">
        <f>IF($Z450="","",INDEX($BB$2:$BB$2000,$Z450))</f>
      </c>
      <c r="BT450">
        <f>IF($Z450="","",INDEX($BC$2:$BC$2000,$Z450))</f>
      </c>
      <c r="BV450">
        <f>IF(OR($A450="",$P450&lt;&gt;"Yes",$AH450="Yes"),"",1+N($AG450))</f>
      </c>
      <c r="BW450">
        <f>IF($A450="","",COUNTIFS($W$2:$W$2500,$A450,$BZ$2:$BZ$2500,"Yes")+COUNTIFS($X$2:$X$2500,$A450,$BY$2:$BY$2500,"Yes"))</f>
      </c>
      <c r="BX450">
        <f>IF(OR($A450="",$P450="Yes"),"",IF(N($BW450)=0,0,1+SUMIFS($CB$2:$CB$2500,$W$2:$W$2500,$A450)+SUMIFS($CA$2:$CA$2500,$X$2:$X$2500,$A450)))</f>
      </c>
      <c r="BY450" t="str">
        <f>IF($Y450="","",INDEX($AH$2:$AH$2000,$Y450)&amp;"")</f>
      </c>
      <c r="BZ450" t="str">
        <f>IF($Z450="","",INDEX($AH$2:$AH$2000,$Z450)&amp;"")</f>
      </c>
      <c r="CA450">
        <f>IF($Y450="","",INDEX($BV$2:$BV$2000,$Y450))</f>
      </c>
      <c r="CB450">
        <f>IF($Z450="","",INDEX($BV$2:$BV$2000,$Z450))</f>
      </c>
    </row>
    <row r="451">
      <c r="A451" t="str">
        <f>IF(TRIM(INDEX(games!$A:$A,ROW()))="","",TRIM(INDEX(games!$A:$A,ROW())))</f>
      </c>
      <c r="B451">
        <f>IF(OR($A451="",INDEX(games!$B:$B,ROW())=""),"",INDEX(games!$B:$B,ROW()))</f>
      </c>
      <c r="C451" t="str">
        <f>IF(OR($A451="",INDEX(games!$C:$C,ROW())=""),"",INDEX(games!$C:$C,ROW()))</f>
      </c>
      <c r="D451">
        <f>IF($A451="","",COUNTIF($W$2:$W$2500,$A451)+COUNTIF($X$2:$X$2500,$A451))</f>
      </c>
      <c r="E451">
        <f>IF($A451="","",IFERROR(MATCH($C451,$R$2:$R$5,0),0))</f>
      </c>
      <c r="F451">
        <f>IF($A451="","",MOD(ROW(),34))</f>
      </c>
      <c r="G451">
        <f>IF($A451="",NA(),IF($C451="Action",$B451,NA()))</f>
      </c>
      <c r="H451">
        <f>IF($A451="",NA(),IF($C451="Action",1+$F451*0.023,NA()))</f>
      </c>
      <c r="I451">
        <f>IF($A451="",NA(),IF($C451="Strategy",$B451,NA()))</f>
      </c>
      <c r="J451">
        <f>IF($A451="",NA(),IF($C451="Strategy",2+$F451*0.023,NA()))</f>
      </c>
      <c r="K451">
        <f>IF($A451="",NA(),IF($C451="Deckbuilder",$B451,NA()))</f>
      </c>
      <c r="L451">
        <f>IF($A451="",NA(),IF($C451="Deckbuilder",3+$F451*0.023,NA()))</f>
      </c>
      <c r="M451">
        <f>IF($A451="",NA(),IF($C451="Traditional",$B451,NA()))</f>
      </c>
      <c r="N451">
        <f>IF($A451="",NA(),IF($C451="Traditional",4+$F451*0.023,NA()))</f>
      </c>
      <c r="O451">
        <f>IF($A451="","",$D451+ROW()/1000000)</f>
      </c>
      <c r="P451" t="str">
        <f>IF(OR($A451="",INDEX(games!$H:$H,ROW())=""),"",INDEX(games!$H:$H,ROW()))</f>
      </c>
      <c r="Q451">
        <f>IF(OR($A451="",$P451&lt;&gt;"Yes"),"",$D451+ROW()/1000000)</f>
      </c>
      <c r="T451">
        <f>IF($Y451="","",INDEX($B$2:$B$2000,$Y451))</f>
      </c>
      <c r="U451">
        <f>IF($Z451="","",INDEX($B$2:$B$2000,$Z451))</f>
      </c>
      <c r="V451">
        <f>IF(OR($T451="",$U451=""),"",$U451-$T451)</f>
      </c>
      <c r="W451" t="str">
        <f>IF(TRIM(INDEX(connections!$A:$A,ROW()))="","",TRIM(INDEX(connections!$A:$A,ROW())))</f>
      </c>
      <c r="X451" t="str">
        <f>IF($W451="","",TRIM(INDEX(connections!$B:$B,ROW())))</f>
      </c>
      <c r="Y451">
        <f>IF($W451="","",IFERROR(MATCH($W451,$A$2:$A$2000,0),""))</f>
      </c>
      <c r="Z451">
        <f>IF($X451="","",IFERROR(MATCH($X451,$A$2:$A$2000,0),""))</f>
      </c>
      <c r="AA451" t="str">
        <f>IF($Y451="","",INDEX($P$2:$P$2000,$Y451))</f>
      </c>
      <c r="AB451" t="str">
        <f>IF($Z451="","",INDEX($P$2:$P$2000,$Z451))</f>
      </c>
      <c r="AC451">
        <f>IF(AND($AA451="Yes",$AB451="Yes"),1,"")</f>
      </c>
      <c r="AD451">
        <f>IF(OR($Y451="",$Z451=""),"",IF(INDEX($C$2:$C$2000,$Y451)=INDEX($C$2:$C$2000,$Z451),0,1))</f>
      </c>
      <c r="AE451">
        <f>IF($AC451&lt;&gt;1,"",IF(AND(INDEX($AG$2:$AG$2000,$Y451)=1,INDEX($AG$2:$AG$2000,$Z451)=1),1,""))</f>
      </c>
      <c r="AG451">
        <f>IF($A451="","",COUNTIFS($W$2:$W$2500,$A451,$AB$2:$AB$2500,"Yes")+COUNTIFS($X$2:$X$2500,$A451,$AA$2:$AA$2500,"Yes"))</f>
      </c>
      <c r="AH451" t="str">
        <f>IF(OR($P451&lt;&gt;"Yes",N($AG451)=0),"",IF(AND($AG451=1,COUNTIFS($W$2:$W$2500,$A451,$AE$2:$AE$2500,1)+COUNTIFS($X$2:$X$2500,$A451,$AE$2:$AE$2500,1)&gt;0),"","Yes"))</f>
      </c>
      <c r="AI451">
        <f>IF($AH451="Yes",$AG451,"")</f>
      </c>
      <c r="AJ451">
        <f>IF($AI451="","",$AI451+ROW()/1000000)</f>
      </c>
      <c r="AK451">
        <f>IF(OR($A451="",$P451="Yes",N($AG451)=0),"",$AG451+ROW()/1000000)</f>
      </c>
      <c r="AL451" t="str">
        <f>IF($A451="","",INDEX(games!$J:$J,ROW())&amp;"")</f>
      </c>
      <c r="AM451">
        <f>IF($A451="","",SUMPRODUCT($AO451:$BD451,'Map Analysis'!$AP$2^{0,1,2,3,4,5,6,7,8,9,10,11,12,13,14,15}))</f>
      </c>
      <c r="AN451">
        <f>IF($A451="","",$AM451+ROW()/10000000)</f>
      </c>
      <c r="AO451">
        <f>IF($A451="","",COUNTIF($W$2:$W$2500,$A451))</f>
      </c>
      <c r="AP451">
        <f>IF($A451="","",SUMIFS($BF$2:$BF$2500,$W$2:$W$2500,$A451))</f>
      </c>
      <c r="AQ451">
        <f>IF($A451="","",SUMIFS($BG$2:$BG$2500,$W$2:$W$2500,$A451))</f>
      </c>
      <c r="AR451">
        <f>IF($A451="","",SUMIFS($BH$2:$BH$2500,$W$2:$W$2500,$A451))</f>
      </c>
      <c r="AS451">
        <f>IF($A451="","",SUMIFS($BI$2:$BI$2500,$W$2:$W$2500,$A451))</f>
      </c>
      <c r="AT451">
        <f>IF($A451="","",SUMIFS($BJ$2:$BJ$2500,$W$2:$W$2500,$A451))</f>
      </c>
      <c r="AU451">
        <f>IF($A451="","",SUMIFS($BK$2:$BK$2500,$W$2:$W$2500,$A451))</f>
      </c>
      <c r="AV451">
        <f>IF($A451="","",SUMIFS($BL$2:$BL$2500,$W$2:$W$2500,$A451))</f>
      </c>
      <c r="AW451">
        <f>IF($A451="","",SUMIFS($BM$2:$BM$2500,$W$2:$W$2500,$A451))</f>
      </c>
      <c r="AX451">
        <f>IF($A451="","",SUMIFS($BN$2:$BN$2500,$W$2:$W$2500,$A451))</f>
      </c>
      <c r="AY451">
        <f>IF($A451="","",SUMIFS($BO$2:$BO$2500,$W$2:$W$2500,$A451))</f>
      </c>
      <c r="AZ451">
        <f>IF($A451="","",SUMIFS($BP$2:$BP$2500,$W$2:$W$2500,$A451))</f>
      </c>
      <c r="BA451">
        <f>IF($A451="","",SUMIFS($BQ$2:$BQ$2500,$W$2:$W$2500,$A451))</f>
      </c>
      <c r="BB451">
        <f>IF($A451="","",SUMIFS($BR$2:$BR$2500,$W$2:$W$2500,$A451))</f>
      </c>
      <c r="BC451">
        <f>IF($A451="","",SUMIFS($BS$2:$BS$2500,$W$2:$W$2500,$A451))</f>
      </c>
      <c r="BD451">
        <f>IF($A451="","",SUMIFS($BT$2:$BT$2500,$W$2:$W$2500,$A451))</f>
      </c>
      <c r="BF451">
        <f>IF($Z451="","",INDEX($AO$2:$AO$2000,$Z451))</f>
      </c>
      <c r="BG451">
        <f>IF($Z451="","",INDEX($AP$2:$AP$2000,$Z451))</f>
      </c>
      <c r="BH451">
        <f>IF($Z451="","",INDEX($AQ$2:$AQ$2000,$Z451))</f>
      </c>
      <c r="BI451">
        <f>IF($Z451="","",INDEX($AR$2:$AR$2000,$Z451))</f>
      </c>
      <c r="BJ451">
        <f>IF($Z451="","",INDEX($AS$2:$AS$2000,$Z451))</f>
      </c>
      <c r="BK451">
        <f>IF($Z451="","",INDEX($AT$2:$AT$2000,$Z451))</f>
      </c>
      <c r="BL451">
        <f>IF($Z451="","",INDEX($AU$2:$AU$2000,$Z451))</f>
      </c>
      <c r="BM451">
        <f>IF($Z451="","",INDEX($AV$2:$AV$2000,$Z451))</f>
      </c>
      <c r="BN451">
        <f>IF($Z451="","",INDEX($AW$2:$AW$2000,$Z451))</f>
      </c>
      <c r="BO451">
        <f>IF($Z451="","",INDEX($AX$2:$AX$2000,$Z451))</f>
      </c>
      <c r="BP451">
        <f>IF($Z451="","",INDEX($AY$2:$AY$2000,$Z451))</f>
      </c>
      <c r="BQ451">
        <f>IF($Z451="","",INDEX($AZ$2:$AZ$2000,$Z451))</f>
      </c>
      <c r="BR451">
        <f>IF($Z451="","",INDEX($BA$2:$BA$2000,$Z451))</f>
      </c>
      <c r="BS451">
        <f>IF($Z451="","",INDEX($BB$2:$BB$2000,$Z451))</f>
      </c>
      <c r="BT451">
        <f>IF($Z451="","",INDEX($BC$2:$BC$2000,$Z451))</f>
      </c>
      <c r="BV451">
        <f>IF(OR($A451="",$P451&lt;&gt;"Yes",$AH451="Yes"),"",1+N($AG451))</f>
      </c>
      <c r="BW451">
        <f>IF($A451="","",COUNTIFS($W$2:$W$2500,$A451,$BZ$2:$BZ$2500,"Yes")+COUNTIFS($X$2:$X$2500,$A451,$BY$2:$BY$2500,"Yes"))</f>
      </c>
      <c r="BX451">
        <f>IF(OR($A451="",$P451="Yes"),"",IF(N($BW451)=0,0,1+SUMIFS($CB$2:$CB$2500,$W$2:$W$2500,$A451)+SUMIFS($CA$2:$CA$2500,$X$2:$X$2500,$A451)))</f>
      </c>
      <c r="BY451" t="str">
        <f>IF($Y451="","",INDEX($AH$2:$AH$2000,$Y451)&amp;"")</f>
      </c>
      <c r="BZ451" t="str">
        <f>IF($Z451="","",INDEX($AH$2:$AH$2000,$Z451)&amp;"")</f>
      </c>
      <c r="CA451">
        <f>IF($Y451="","",INDEX($BV$2:$BV$2000,$Y451))</f>
      </c>
      <c r="CB451">
        <f>IF($Z451="","",INDEX($BV$2:$BV$2000,$Z451))</f>
      </c>
    </row>
    <row r="452">
      <c r="A452" t="str">
        <f>IF(TRIM(INDEX(games!$A:$A,ROW()))="","",TRIM(INDEX(games!$A:$A,ROW())))</f>
      </c>
      <c r="B452">
        <f>IF(OR($A452="",INDEX(games!$B:$B,ROW())=""),"",INDEX(games!$B:$B,ROW()))</f>
      </c>
      <c r="C452" t="str">
        <f>IF(OR($A452="",INDEX(games!$C:$C,ROW())=""),"",INDEX(games!$C:$C,ROW()))</f>
      </c>
      <c r="D452">
        <f>IF($A452="","",COUNTIF($W$2:$W$2500,$A452)+COUNTIF($X$2:$X$2500,$A452))</f>
      </c>
      <c r="E452">
        <f>IF($A452="","",IFERROR(MATCH($C452,$R$2:$R$5,0),0))</f>
      </c>
      <c r="F452">
        <f>IF($A452="","",MOD(ROW(),34))</f>
      </c>
      <c r="G452">
        <f>IF($A452="",NA(),IF($C452="Action",$B452,NA()))</f>
      </c>
      <c r="H452">
        <f>IF($A452="",NA(),IF($C452="Action",1+$F452*0.023,NA()))</f>
      </c>
      <c r="I452">
        <f>IF($A452="",NA(),IF($C452="Strategy",$B452,NA()))</f>
      </c>
      <c r="J452">
        <f>IF($A452="",NA(),IF($C452="Strategy",2+$F452*0.023,NA()))</f>
      </c>
      <c r="K452">
        <f>IF($A452="",NA(),IF($C452="Deckbuilder",$B452,NA()))</f>
      </c>
      <c r="L452">
        <f>IF($A452="",NA(),IF($C452="Deckbuilder",3+$F452*0.023,NA()))</f>
      </c>
      <c r="M452">
        <f>IF($A452="",NA(),IF($C452="Traditional",$B452,NA()))</f>
      </c>
      <c r="N452">
        <f>IF($A452="",NA(),IF($C452="Traditional",4+$F452*0.023,NA()))</f>
      </c>
      <c r="O452">
        <f>IF($A452="","",$D452+ROW()/1000000)</f>
      </c>
      <c r="P452" t="str">
        <f>IF(OR($A452="",INDEX(games!$H:$H,ROW())=""),"",INDEX(games!$H:$H,ROW()))</f>
      </c>
      <c r="Q452">
        <f>IF(OR($A452="",$P452&lt;&gt;"Yes"),"",$D452+ROW()/1000000)</f>
      </c>
      <c r="T452">
        <f>IF($Y452="","",INDEX($B$2:$B$2000,$Y452))</f>
      </c>
      <c r="U452">
        <f>IF($Z452="","",INDEX($B$2:$B$2000,$Z452))</f>
      </c>
      <c r="V452">
        <f>IF(OR($T452="",$U452=""),"",$U452-$T452)</f>
      </c>
      <c r="W452" t="str">
        <f>IF(TRIM(INDEX(connections!$A:$A,ROW()))="","",TRIM(INDEX(connections!$A:$A,ROW())))</f>
      </c>
      <c r="X452" t="str">
        <f>IF($W452="","",TRIM(INDEX(connections!$B:$B,ROW())))</f>
      </c>
      <c r="Y452">
        <f>IF($W452="","",IFERROR(MATCH($W452,$A$2:$A$2000,0),""))</f>
      </c>
      <c r="Z452">
        <f>IF($X452="","",IFERROR(MATCH($X452,$A$2:$A$2000,0),""))</f>
      </c>
      <c r="AA452" t="str">
        <f>IF($Y452="","",INDEX($P$2:$P$2000,$Y452))</f>
      </c>
      <c r="AB452" t="str">
        <f>IF($Z452="","",INDEX($P$2:$P$2000,$Z452))</f>
      </c>
      <c r="AC452">
        <f>IF(AND($AA452="Yes",$AB452="Yes"),1,"")</f>
      </c>
      <c r="AD452">
        <f>IF(OR($Y452="",$Z452=""),"",IF(INDEX($C$2:$C$2000,$Y452)=INDEX($C$2:$C$2000,$Z452),0,1))</f>
      </c>
      <c r="AE452">
        <f>IF($AC452&lt;&gt;1,"",IF(AND(INDEX($AG$2:$AG$2000,$Y452)=1,INDEX($AG$2:$AG$2000,$Z452)=1),1,""))</f>
      </c>
      <c r="AG452">
        <f>IF($A452="","",COUNTIFS($W$2:$W$2500,$A452,$AB$2:$AB$2500,"Yes")+COUNTIFS($X$2:$X$2500,$A452,$AA$2:$AA$2500,"Yes"))</f>
      </c>
      <c r="AH452" t="str">
        <f>IF(OR($P452&lt;&gt;"Yes",N($AG452)=0),"",IF(AND($AG452=1,COUNTIFS($W$2:$W$2500,$A452,$AE$2:$AE$2500,1)+COUNTIFS($X$2:$X$2500,$A452,$AE$2:$AE$2500,1)&gt;0),"","Yes"))</f>
      </c>
      <c r="AI452">
        <f>IF($AH452="Yes",$AG452,"")</f>
      </c>
      <c r="AJ452">
        <f>IF($AI452="","",$AI452+ROW()/1000000)</f>
      </c>
      <c r="AK452">
        <f>IF(OR($A452="",$P452="Yes",N($AG452)=0),"",$AG452+ROW()/1000000)</f>
      </c>
      <c r="AL452" t="str">
        <f>IF($A452="","",INDEX(games!$J:$J,ROW())&amp;"")</f>
      </c>
      <c r="AM452">
        <f>IF($A452="","",SUMPRODUCT($AO452:$BD452,'Map Analysis'!$AP$2^{0,1,2,3,4,5,6,7,8,9,10,11,12,13,14,15}))</f>
      </c>
      <c r="AN452">
        <f>IF($A452="","",$AM452+ROW()/10000000)</f>
      </c>
      <c r="AO452">
        <f>IF($A452="","",COUNTIF($W$2:$W$2500,$A452))</f>
      </c>
      <c r="AP452">
        <f>IF($A452="","",SUMIFS($BF$2:$BF$2500,$W$2:$W$2500,$A452))</f>
      </c>
      <c r="AQ452">
        <f>IF($A452="","",SUMIFS($BG$2:$BG$2500,$W$2:$W$2500,$A452))</f>
      </c>
      <c r="AR452">
        <f>IF($A452="","",SUMIFS($BH$2:$BH$2500,$W$2:$W$2500,$A452))</f>
      </c>
      <c r="AS452">
        <f>IF($A452="","",SUMIFS($BI$2:$BI$2500,$W$2:$W$2500,$A452))</f>
      </c>
      <c r="AT452">
        <f>IF($A452="","",SUMIFS($BJ$2:$BJ$2500,$W$2:$W$2500,$A452))</f>
      </c>
      <c r="AU452">
        <f>IF($A452="","",SUMIFS($BK$2:$BK$2500,$W$2:$W$2500,$A452))</f>
      </c>
      <c r="AV452">
        <f>IF($A452="","",SUMIFS($BL$2:$BL$2500,$W$2:$W$2500,$A452))</f>
      </c>
      <c r="AW452">
        <f>IF($A452="","",SUMIFS($BM$2:$BM$2500,$W$2:$W$2500,$A452))</f>
      </c>
      <c r="AX452">
        <f>IF($A452="","",SUMIFS($BN$2:$BN$2500,$W$2:$W$2500,$A452))</f>
      </c>
      <c r="AY452">
        <f>IF($A452="","",SUMIFS($BO$2:$BO$2500,$W$2:$W$2500,$A452))</f>
      </c>
      <c r="AZ452">
        <f>IF($A452="","",SUMIFS($BP$2:$BP$2500,$W$2:$W$2500,$A452))</f>
      </c>
      <c r="BA452">
        <f>IF($A452="","",SUMIFS($BQ$2:$BQ$2500,$W$2:$W$2500,$A452))</f>
      </c>
      <c r="BB452">
        <f>IF($A452="","",SUMIFS($BR$2:$BR$2500,$W$2:$W$2500,$A452))</f>
      </c>
      <c r="BC452">
        <f>IF($A452="","",SUMIFS($BS$2:$BS$2500,$W$2:$W$2500,$A452))</f>
      </c>
      <c r="BD452">
        <f>IF($A452="","",SUMIFS($BT$2:$BT$2500,$W$2:$W$2500,$A452))</f>
      </c>
      <c r="BF452">
        <f>IF($Z452="","",INDEX($AO$2:$AO$2000,$Z452))</f>
      </c>
      <c r="BG452">
        <f>IF($Z452="","",INDEX($AP$2:$AP$2000,$Z452))</f>
      </c>
      <c r="BH452">
        <f>IF($Z452="","",INDEX($AQ$2:$AQ$2000,$Z452))</f>
      </c>
      <c r="BI452">
        <f>IF($Z452="","",INDEX($AR$2:$AR$2000,$Z452))</f>
      </c>
      <c r="BJ452">
        <f>IF($Z452="","",INDEX($AS$2:$AS$2000,$Z452))</f>
      </c>
      <c r="BK452">
        <f>IF($Z452="","",INDEX($AT$2:$AT$2000,$Z452))</f>
      </c>
      <c r="BL452">
        <f>IF($Z452="","",INDEX($AU$2:$AU$2000,$Z452))</f>
      </c>
      <c r="BM452">
        <f>IF($Z452="","",INDEX($AV$2:$AV$2000,$Z452))</f>
      </c>
      <c r="BN452">
        <f>IF($Z452="","",INDEX($AW$2:$AW$2000,$Z452))</f>
      </c>
      <c r="BO452">
        <f>IF($Z452="","",INDEX($AX$2:$AX$2000,$Z452))</f>
      </c>
      <c r="BP452">
        <f>IF($Z452="","",INDEX($AY$2:$AY$2000,$Z452))</f>
      </c>
      <c r="BQ452">
        <f>IF($Z452="","",INDEX($AZ$2:$AZ$2000,$Z452))</f>
      </c>
      <c r="BR452">
        <f>IF($Z452="","",INDEX($BA$2:$BA$2000,$Z452))</f>
      </c>
      <c r="BS452">
        <f>IF($Z452="","",INDEX($BB$2:$BB$2000,$Z452))</f>
      </c>
      <c r="BT452">
        <f>IF($Z452="","",INDEX($BC$2:$BC$2000,$Z452))</f>
      </c>
      <c r="BV452">
        <f>IF(OR($A452="",$P452&lt;&gt;"Yes",$AH452="Yes"),"",1+N($AG452))</f>
      </c>
      <c r="BW452">
        <f>IF($A452="","",COUNTIFS($W$2:$W$2500,$A452,$BZ$2:$BZ$2500,"Yes")+COUNTIFS($X$2:$X$2500,$A452,$BY$2:$BY$2500,"Yes"))</f>
      </c>
      <c r="BX452">
        <f>IF(OR($A452="",$P452="Yes"),"",IF(N($BW452)=0,0,1+SUMIFS($CB$2:$CB$2500,$W$2:$W$2500,$A452)+SUMIFS($CA$2:$CA$2500,$X$2:$X$2500,$A452)))</f>
      </c>
      <c r="BY452" t="str">
        <f>IF($Y452="","",INDEX($AH$2:$AH$2000,$Y452)&amp;"")</f>
      </c>
      <c r="BZ452" t="str">
        <f>IF($Z452="","",INDEX($AH$2:$AH$2000,$Z452)&amp;"")</f>
      </c>
      <c r="CA452">
        <f>IF($Y452="","",INDEX($BV$2:$BV$2000,$Y452))</f>
      </c>
      <c r="CB452">
        <f>IF($Z452="","",INDEX($BV$2:$BV$2000,$Z452))</f>
      </c>
    </row>
    <row r="453">
      <c r="A453" t="str">
        <f>IF(TRIM(INDEX(games!$A:$A,ROW()))="","",TRIM(INDEX(games!$A:$A,ROW())))</f>
      </c>
      <c r="B453">
        <f>IF(OR($A453="",INDEX(games!$B:$B,ROW())=""),"",INDEX(games!$B:$B,ROW()))</f>
      </c>
      <c r="C453" t="str">
        <f>IF(OR($A453="",INDEX(games!$C:$C,ROW())=""),"",INDEX(games!$C:$C,ROW()))</f>
      </c>
      <c r="D453">
        <f>IF($A453="","",COUNTIF($W$2:$W$2500,$A453)+COUNTIF($X$2:$X$2500,$A453))</f>
      </c>
      <c r="E453">
        <f>IF($A453="","",IFERROR(MATCH($C453,$R$2:$R$5,0),0))</f>
      </c>
      <c r="F453">
        <f>IF($A453="","",MOD(ROW(),34))</f>
      </c>
      <c r="G453">
        <f>IF($A453="",NA(),IF($C453="Action",$B453,NA()))</f>
      </c>
      <c r="H453">
        <f>IF($A453="",NA(),IF($C453="Action",1+$F453*0.023,NA()))</f>
      </c>
      <c r="I453">
        <f>IF($A453="",NA(),IF($C453="Strategy",$B453,NA()))</f>
      </c>
      <c r="J453">
        <f>IF($A453="",NA(),IF($C453="Strategy",2+$F453*0.023,NA()))</f>
      </c>
      <c r="K453">
        <f>IF($A453="",NA(),IF($C453="Deckbuilder",$B453,NA()))</f>
      </c>
      <c r="L453">
        <f>IF($A453="",NA(),IF($C453="Deckbuilder",3+$F453*0.023,NA()))</f>
      </c>
      <c r="M453">
        <f>IF($A453="",NA(),IF($C453="Traditional",$B453,NA()))</f>
      </c>
      <c r="N453">
        <f>IF($A453="",NA(),IF($C453="Traditional",4+$F453*0.023,NA()))</f>
      </c>
      <c r="O453">
        <f>IF($A453="","",$D453+ROW()/1000000)</f>
      </c>
      <c r="P453" t="str">
        <f>IF(OR($A453="",INDEX(games!$H:$H,ROW())=""),"",INDEX(games!$H:$H,ROW()))</f>
      </c>
      <c r="Q453">
        <f>IF(OR($A453="",$P453&lt;&gt;"Yes"),"",$D453+ROW()/1000000)</f>
      </c>
      <c r="T453">
        <f>IF($Y453="","",INDEX($B$2:$B$2000,$Y453))</f>
      </c>
      <c r="U453">
        <f>IF($Z453="","",INDEX($B$2:$B$2000,$Z453))</f>
      </c>
      <c r="V453">
        <f>IF(OR($T453="",$U453=""),"",$U453-$T453)</f>
      </c>
      <c r="W453" t="str">
        <f>IF(TRIM(INDEX(connections!$A:$A,ROW()))="","",TRIM(INDEX(connections!$A:$A,ROW())))</f>
      </c>
      <c r="X453" t="str">
        <f>IF($W453="","",TRIM(INDEX(connections!$B:$B,ROW())))</f>
      </c>
      <c r="Y453">
        <f>IF($W453="","",IFERROR(MATCH($W453,$A$2:$A$2000,0),""))</f>
      </c>
      <c r="Z453">
        <f>IF($X453="","",IFERROR(MATCH($X453,$A$2:$A$2000,0),""))</f>
      </c>
      <c r="AA453" t="str">
        <f>IF($Y453="","",INDEX($P$2:$P$2000,$Y453))</f>
      </c>
      <c r="AB453" t="str">
        <f>IF($Z453="","",INDEX($P$2:$P$2000,$Z453))</f>
      </c>
      <c r="AC453">
        <f>IF(AND($AA453="Yes",$AB453="Yes"),1,"")</f>
      </c>
      <c r="AD453">
        <f>IF(OR($Y453="",$Z453=""),"",IF(INDEX($C$2:$C$2000,$Y453)=INDEX($C$2:$C$2000,$Z453),0,1))</f>
      </c>
      <c r="AE453">
        <f>IF($AC453&lt;&gt;1,"",IF(AND(INDEX($AG$2:$AG$2000,$Y453)=1,INDEX($AG$2:$AG$2000,$Z453)=1),1,""))</f>
      </c>
      <c r="AG453">
        <f>IF($A453="","",COUNTIFS($W$2:$W$2500,$A453,$AB$2:$AB$2500,"Yes")+COUNTIFS($X$2:$X$2500,$A453,$AA$2:$AA$2500,"Yes"))</f>
      </c>
      <c r="AH453" t="str">
        <f>IF(OR($P453&lt;&gt;"Yes",N($AG453)=0),"",IF(AND($AG453=1,COUNTIFS($W$2:$W$2500,$A453,$AE$2:$AE$2500,1)+COUNTIFS($X$2:$X$2500,$A453,$AE$2:$AE$2500,1)&gt;0),"","Yes"))</f>
      </c>
      <c r="AI453">
        <f>IF($AH453="Yes",$AG453,"")</f>
      </c>
      <c r="AJ453">
        <f>IF($AI453="","",$AI453+ROW()/1000000)</f>
      </c>
      <c r="AK453">
        <f>IF(OR($A453="",$P453="Yes",N($AG453)=0),"",$AG453+ROW()/1000000)</f>
      </c>
      <c r="AL453" t="str">
        <f>IF($A453="","",INDEX(games!$J:$J,ROW())&amp;"")</f>
      </c>
      <c r="AM453">
        <f>IF($A453="","",SUMPRODUCT($AO453:$BD453,'Map Analysis'!$AP$2^{0,1,2,3,4,5,6,7,8,9,10,11,12,13,14,15}))</f>
      </c>
      <c r="AN453">
        <f>IF($A453="","",$AM453+ROW()/10000000)</f>
      </c>
      <c r="AO453">
        <f>IF($A453="","",COUNTIF($W$2:$W$2500,$A453))</f>
      </c>
      <c r="AP453">
        <f>IF($A453="","",SUMIFS($BF$2:$BF$2500,$W$2:$W$2500,$A453))</f>
      </c>
      <c r="AQ453">
        <f>IF($A453="","",SUMIFS($BG$2:$BG$2500,$W$2:$W$2500,$A453))</f>
      </c>
      <c r="AR453">
        <f>IF($A453="","",SUMIFS($BH$2:$BH$2500,$W$2:$W$2500,$A453))</f>
      </c>
      <c r="AS453">
        <f>IF($A453="","",SUMIFS($BI$2:$BI$2500,$W$2:$W$2500,$A453))</f>
      </c>
      <c r="AT453">
        <f>IF($A453="","",SUMIFS($BJ$2:$BJ$2500,$W$2:$W$2500,$A453))</f>
      </c>
      <c r="AU453">
        <f>IF($A453="","",SUMIFS($BK$2:$BK$2500,$W$2:$W$2500,$A453))</f>
      </c>
      <c r="AV453">
        <f>IF($A453="","",SUMIFS($BL$2:$BL$2500,$W$2:$W$2500,$A453))</f>
      </c>
      <c r="AW453">
        <f>IF($A453="","",SUMIFS($BM$2:$BM$2500,$W$2:$W$2500,$A453))</f>
      </c>
      <c r="AX453">
        <f>IF($A453="","",SUMIFS($BN$2:$BN$2500,$W$2:$W$2500,$A453))</f>
      </c>
      <c r="AY453">
        <f>IF($A453="","",SUMIFS($BO$2:$BO$2500,$W$2:$W$2500,$A453))</f>
      </c>
      <c r="AZ453">
        <f>IF($A453="","",SUMIFS($BP$2:$BP$2500,$W$2:$W$2500,$A453))</f>
      </c>
      <c r="BA453">
        <f>IF($A453="","",SUMIFS($BQ$2:$BQ$2500,$W$2:$W$2500,$A453))</f>
      </c>
      <c r="BB453">
        <f>IF($A453="","",SUMIFS($BR$2:$BR$2500,$W$2:$W$2500,$A453))</f>
      </c>
      <c r="BC453">
        <f>IF($A453="","",SUMIFS($BS$2:$BS$2500,$W$2:$W$2500,$A453))</f>
      </c>
      <c r="BD453">
        <f>IF($A453="","",SUMIFS($BT$2:$BT$2500,$W$2:$W$2500,$A453))</f>
      </c>
      <c r="BF453">
        <f>IF($Z453="","",INDEX($AO$2:$AO$2000,$Z453))</f>
      </c>
      <c r="BG453">
        <f>IF($Z453="","",INDEX($AP$2:$AP$2000,$Z453))</f>
      </c>
      <c r="BH453">
        <f>IF($Z453="","",INDEX($AQ$2:$AQ$2000,$Z453))</f>
      </c>
      <c r="BI453">
        <f>IF($Z453="","",INDEX($AR$2:$AR$2000,$Z453))</f>
      </c>
      <c r="BJ453">
        <f>IF($Z453="","",INDEX($AS$2:$AS$2000,$Z453))</f>
      </c>
      <c r="BK453">
        <f>IF($Z453="","",INDEX($AT$2:$AT$2000,$Z453))</f>
      </c>
      <c r="BL453">
        <f>IF($Z453="","",INDEX($AU$2:$AU$2000,$Z453))</f>
      </c>
      <c r="BM453">
        <f>IF($Z453="","",INDEX($AV$2:$AV$2000,$Z453))</f>
      </c>
      <c r="BN453">
        <f>IF($Z453="","",INDEX($AW$2:$AW$2000,$Z453))</f>
      </c>
      <c r="BO453">
        <f>IF($Z453="","",INDEX($AX$2:$AX$2000,$Z453))</f>
      </c>
      <c r="BP453">
        <f>IF($Z453="","",INDEX($AY$2:$AY$2000,$Z453))</f>
      </c>
      <c r="BQ453">
        <f>IF($Z453="","",INDEX($AZ$2:$AZ$2000,$Z453))</f>
      </c>
      <c r="BR453">
        <f>IF($Z453="","",INDEX($BA$2:$BA$2000,$Z453))</f>
      </c>
      <c r="BS453">
        <f>IF($Z453="","",INDEX($BB$2:$BB$2000,$Z453))</f>
      </c>
      <c r="BT453">
        <f>IF($Z453="","",INDEX($BC$2:$BC$2000,$Z453))</f>
      </c>
      <c r="BV453">
        <f>IF(OR($A453="",$P453&lt;&gt;"Yes",$AH453="Yes"),"",1+N($AG453))</f>
      </c>
      <c r="BW453">
        <f>IF($A453="","",COUNTIFS($W$2:$W$2500,$A453,$BZ$2:$BZ$2500,"Yes")+COUNTIFS($X$2:$X$2500,$A453,$BY$2:$BY$2500,"Yes"))</f>
      </c>
      <c r="BX453">
        <f>IF(OR($A453="",$P453="Yes"),"",IF(N($BW453)=0,0,1+SUMIFS($CB$2:$CB$2500,$W$2:$W$2500,$A453)+SUMIFS($CA$2:$CA$2500,$X$2:$X$2500,$A453)))</f>
      </c>
      <c r="BY453" t="str">
        <f>IF($Y453="","",INDEX($AH$2:$AH$2000,$Y453)&amp;"")</f>
      </c>
      <c r="BZ453" t="str">
        <f>IF($Z453="","",INDEX($AH$2:$AH$2000,$Z453)&amp;"")</f>
      </c>
      <c r="CA453">
        <f>IF($Y453="","",INDEX($BV$2:$BV$2000,$Y453))</f>
      </c>
      <c r="CB453">
        <f>IF($Z453="","",INDEX($BV$2:$BV$2000,$Z453))</f>
      </c>
    </row>
    <row r="454">
      <c r="A454" t="str">
        <f>IF(TRIM(INDEX(games!$A:$A,ROW()))="","",TRIM(INDEX(games!$A:$A,ROW())))</f>
      </c>
      <c r="B454">
        <f>IF(OR($A454="",INDEX(games!$B:$B,ROW())=""),"",INDEX(games!$B:$B,ROW()))</f>
      </c>
      <c r="C454" t="str">
        <f>IF(OR($A454="",INDEX(games!$C:$C,ROW())=""),"",INDEX(games!$C:$C,ROW()))</f>
      </c>
      <c r="D454">
        <f>IF($A454="","",COUNTIF($W$2:$W$2500,$A454)+COUNTIF($X$2:$X$2500,$A454))</f>
      </c>
      <c r="E454">
        <f>IF($A454="","",IFERROR(MATCH($C454,$R$2:$R$5,0),0))</f>
      </c>
      <c r="F454">
        <f>IF($A454="","",MOD(ROW(),34))</f>
      </c>
      <c r="G454">
        <f>IF($A454="",NA(),IF($C454="Action",$B454,NA()))</f>
      </c>
      <c r="H454">
        <f>IF($A454="",NA(),IF($C454="Action",1+$F454*0.023,NA()))</f>
      </c>
      <c r="I454">
        <f>IF($A454="",NA(),IF($C454="Strategy",$B454,NA()))</f>
      </c>
      <c r="J454">
        <f>IF($A454="",NA(),IF($C454="Strategy",2+$F454*0.023,NA()))</f>
      </c>
      <c r="K454">
        <f>IF($A454="",NA(),IF($C454="Deckbuilder",$B454,NA()))</f>
      </c>
      <c r="L454">
        <f>IF($A454="",NA(),IF($C454="Deckbuilder",3+$F454*0.023,NA()))</f>
      </c>
      <c r="M454">
        <f>IF($A454="",NA(),IF($C454="Traditional",$B454,NA()))</f>
      </c>
      <c r="N454">
        <f>IF($A454="",NA(),IF($C454="Traditional",4+$F454*0.023,NA()))</f>
      </c>
      <c r="O454">
        <f>IF($A454="","",$D454+ROW()/1000000)</f>
      </c>
      <c r="P454" t="str">
        <f>IF(OR($A454="",INDEX(games!$H:$H,ROW())=""),"",INDEX(games!$H:$H,ROW()))</f>
      </c>
      <c r="Q454">
        <f>IF(OR($A454="",$P454&lt;&gt;"Yes"),"",$D454+ROW()/1000000)</f>
      </c>
      <c r="T454">
        <f>IF($Y454="","",INDEX($B$2:$B$2000,$Y454))</f>
      </c>
      <c r="U454">
        <f>IF($Z454="","",INDEX($B$2:$B$2000,$Z454))</f>
      </c>
      <c r="V454">
        <f>IF(OR($T454="",$U454=""),"",$U454-$T454)</f>
      </c>
      <c r="W454" t="str">
        <f>IF(TRIM(INDEX(connections!$A:$A,ROW()))="","",TRIM(INDEX(connections!$A:$A,ROW())))</f>
      </c>
      <c r="X454" t="str">
        <f>IF($W454="","",TRIM(INDEX(connections!$B:$B,ROW())))</f>
      </c>
      <c r="Y454">
        <f>IF($W454="","",IFERROR(MATCH($W454,$A$2:$A$2000,0),""))</f>
      </c>
      <c r="Z454">
        <f>IF($X454="","",IFERROR(MATCH($X454,$A$2:$A$2000,0),""))</f>
      </c>
      <c r="AA454" t="str">
        <f>IF($Y454="","",INDEX($P$2:$P$2000,$Y454))</f>
      </c>
      <c r="AB454" t="str">
        <f>IF($Z454="","",INDEX($P$2:$P$2000,$Z454))</f>
      </c>
      <c r="AC454">
        <f>IF(AND($AA454="Yes",$AB454="Yes"),1,"")</f>
      </c>
      <c r="AD454">
        <f>IF(OR($Y454="",$Z454=""),"",IF(INDEX($C$2:$C$2000,$Y454)=INDEX($C$2:$C$2000,$Z454),0,1))</f>
      </c>
      <c r="AE454">
        <f>IF($AC454&lt;&gt;1,"",IF(AND(INDEX($AG$2:$AG$2000,$Y454)=1,INDEX($AG$2:$AG$2000,$Z454)=1),1,""))</f>
      </c>
      <c r="AG454">
        <f>IF($A454="","",COUNTIFS($W$2:$W$2500,$A454,$AB$2:$AB$2500,"Yes")+COUNTIFS($X$2:$X$2500,$A454,$AA$2:$AA$2500,"Yes"))</f>
      </c>
      <c r="AH454" t="str">
        <f>IF(OR($P454&lt;&gt;"Yes",N($AG454)=0),"",IF(AND($AG454=1,COUNTIFS($W$2:$W$2500,$A454,$AE$2:$AE$2500,1)+COUNTIFS($X$2:$X$2500,$A454,$AE$2:$AE$2500,1)&gt;0),"","Yes"))</f>
      </c>
      <c r="AI454">
        <f>IF($AH454="Yes",$AG454,"")</f>
      </c>
      <c r="AJ454">
        <f>IF($AI454="","",$AI454+ROW()/1000000)</f>
      </c>
      <c r="AK454">
        <f>IF(OR($A454="",$P454="Yes",N($AG454)=0),"",$AG454+ROW()/1000000)</f>
      </c>
      <c r="AL454" t="str">
        <f>IF($A454="","",INDEX(games!$J:$J,ROW())&amp;"")</f>
      </c>
      <c r="AM454">
        <f>IF($A454="","",SUMPRODUCT($AO454:$BD454,'Map Analysis'!$AP$2^{0,1,2,3,4,5,6,7,8,9,10,11,12,13,14,15}))</f>
      </c>
      <c r="AN454">
        <f>IF($A454="","",$AM454+ROW()/10000000)</f>
      </c>
      <c r="AO454">
        <f>IF($A454="","",COUNTIF($W$2:$W$2500,$A454))</f>
      </c>
      <c r="AP454">
        <f>IF($A454="","",SUMIFS($BF$2:$BF$2500,$W$2:$W$2500,$A454))</f>
      </c>
      <c r="AQ454">
        <f>IF($A454="","",SUMIFS($BG$2:$BG$2500,$W$2:$W$2500,$A454))</f>
      </c>
      <c r="AR454">
        <f>IF($A454="","",SUMIFS($BH$2:$BH$2500,$W$2:$W$2500,$A454))</f>
      </c>
      <c r="AS454">
        <f>IF($A454="","",SUMIFS($BI$2:$BI$2500,$W$2:$W$2500,$A454))</f>
      </c>
      <c r="AT454">
        <f>IF($A454="","",SUMIFS($BJ$2:$BJ$2500,$W$2:$W$2500,$A454))</f>
      </c>
      <c r="AU454">
        <f>IF($A454="","",SUMIFS($BK$2:$BK$2500,$W$2:$W$2500,$A454))</f>
      </c>
      <c r="AV454">
        <f>IF($A454="","",SUMIFS($BL$2:$BL$2500,$W$2:$W$2500,$A454))</f>
      </c>
      <c r="AW454">
        <f>IF($A454="","",SUMIFS($BM$2:$BM$2500,$W$2:$W$2500,$A454))</f>
      </c>
      <c r="AX454">
        <f>IF($A454="","",SUMIFS($BN$2:$BN$2500,$W$2:$W$2500,$A454))</f>
      </c>
      <c r="AY454">
        <f>IF($A454="","",SUMIFS($BO$2:$BO$2500,$W$2:$W$2500,$A454))</f>
      </c>
      <c r="AZ454">
        <f>IF($A454="","",SUMIFS($BP$2:$BP$2500,$W$2:$W$2500,$A454))</f>
      </c>
      <c r="BA454">
        <f>IF($A454="","",SUMIFS($BQ$2:$BQ$2500,$W$2:$W$2500,$A454))</f>
      </c>
      <c r="BB454">
        <f>IF($A454="","",SUMIFS($BR$2:$BR$2500,$W$2:$W$2500,$A454))</f>
      </c>
      <c r="BC454">
        <f>IF($A454="","",SUMIFS($BS$2:$BS$2500,$W$2:$W$2500,$A454))</f>
      </c>
      <c r="BD454">
        <f>IF($A454="","",SUMIFS($BT$2:$BT$2500,$W$2:$W$2500,$A454))</f>
      </c>
      <c r="BF454">
        <f>IF($Z454="","",INDEX($AO$2:$AO$2000,$Z454))</f>
      </c>
      <c r="BG454">
        <f>IF($Z454="","",INDEX($AP$2:$AP$2000,$Z454))</f>
      </c>
      <c r="BH454">
        <f>IF($Z454="","",INDEX($AQ$2:$AQ$2000,$Z454))</f>
      </c>
      <c r="BI454">
        <f>IF($Z454="","",INDEX($AR$2:$AR$2000,$Z454))</f>
      </c>
      <c r="BJ454">
        <f>IF($Z454="","",INDEX($AS$2:$AS$2000,$Z454))</f>
      </c>
      <c r="BK454">
        <f>IF($Z454="","",INDEX($AT$2:$AT$2000,$Z454))</f>
      </c>
      <c r="BL454">
        <f>IF($Z454="","",INDEX($AU$2:$AU$2000,$Z454))</f>
      </c>
      <c r="BM454">
        <f>IF($Z454="","",INDEX($AV$2:$AV$2000,$Z454))</f>
      </c>
      <c r="BN454">
        <f>IF($Z454="","",INDEX($AW$2:$AW$2000,$Z454))</f>
      </c>
      <c r="BO454">
        <f>IF($Z454="","",INDEX($AX$2:$AX$2000,$Z454))</f>
      </c>
      <c r="BP454">
        <f>IF($Z454="","",INDEX($AY$2:$AY$2000,$Z454))</f>
      </c>
      <c r="BQ454">
        <f>IF($Z454="","",INDEX($AZ$2:$AZ$2000,$Z454))</f>
      </c>
      <c r="BR454">
        <f>IF($Z454="","",INDEX($BA$2:$BA$2000,$Z454))</f>
      </c>
      <c r="BS454">
        <f>IF($Z454="","",INDEX($BB$2:$BB$2000,$Z454))</f>
      </c>
      <c r="BT454">
        <f>IF($Z454="","",INDEX($BC$2:$BC$2000,$Z454))</f>
      </c>
      <c r="BV454">
        <f>IF(OR($A454="",$P454&lt;&gt;"Yes",$AH454="Yes"),"",1+N($AG454))</f>
      </c>
      <c r="BW454">
        <f>IF($A454="","",COUNTIFS($W$2:$W$2500,$A454,$BZ$2:$BZ$2500,"Yes")+COUNTIFS($X$2:$X$2500,$A454,$BY$2:$BY$2500,"Yes"))</f>
      </c>
      <c r="BX454">
        <f>IF(OR($A454="",$P454="Yes"),"",IF(N($BW454)=0,0,1+SUMIFS($CB$2:$CB$2500,$W$2:$W$2500,$A454)+SUMIFS($CA$2:$CA$2500,$X$2:$X$2500,$A454)))</f>
      </c>
      <c r="BY454" t="str">
        <f>IF($Y454="","",INDEX($AH$2:$AH$2000,$Y454)&amp;"")</f>
      </c>
      <c r="BZ454" t="str">
        <f>IF($Z454="","",INDEX($AH$2:$AH$2000,$Z454)&amp;"")</f>
      </c>
      <c r="CA454">
        <f>IF($Y454="","",INDEX($BV$2:$BV$2000,$Y454))</f>
      </c>
      <c r="CB454">
        <f>IF($Z454="","",INDEX($BV$2:$BV$2000,$Z454))</f>
      </c>
    </row>
    <row r="455">
      <c r="A455" t="str">
        <f>IF(TRIM(INDEX(games!$A:$A,ROW()))="","",TRIM(INDEX(games!$A:$A,ROW())))</f>
      </c>
      <c r="B455">
        <f>IF(OR($A455="",INDEX(games!$B:$B,ROW())=""),"",INDEX(games!$B:$B,ROW()))</f>
      </c>
      <c r="C455" t="str">
        <f>IF(OR($A455="",INDEX(games!$C:$C,ROW())=""),"",INDEX(games!$C:$C,ROW()))</f>
      </c>
      <c r="D455">
        <f>IF($A455="","",COUNTIF($W$2:$W$2500,$A455)+COUNTIF($X$2:$X$2500,$A455))</f>
      </c>
      <c r="E455">
        <f>IF($A455="","",IFERROR(MATCH($C455,$R$2:$R$5,0),0))</f>
      </c>
      <c r="F455">
        <f>IF($A455="","",MOD(ROW(),34))</f>
      </c>
      <c r="G455">
        <f>IF($A455="",NA(),IF($C455="Action",$B455,NA()))</f>
      </c>
      <c r="H455">
        <f>IF($A455="",NA(),IF($C455="Action",1+$F455*0.023,NA()))</f>
      </c>
      <c r="I455">
        <f>IF($A455="",NA(),IF($C455="Strategy",$B455,NA()))</f>
      </c>
      <c r="J455">
        <f>IF($A455="",NA(),IF($C455="Strategy",2+$F455*0.023,NA()))</f>
      </c>
      <c r="K455">
        <f>IF($A455="",NA(),IF($C455="Deckbuilder",$B455,NA()))</f>
      </c>
      <c r="L455">
        <f>IF($A455="",NA(),IF($C455="Deckbuilder",3+$F455*0.023,NA()))</f>
      </c>
      <c r="M455">
        <f>IF($A455="",NA(),IF($C455="Traditional",$B455,NA()))</f>
      </c>
      <c r="N455">
        <f>IF($A455="",NA(),IF($C455="Traditional",4+$F455*0.023,NA()))</f>
      </c>
      <c r="O455">
        <f>IF($A455="","",$D455+ROW()/1000000)</f>
      </c>
      <c r="P455" t="str">
        <f>IF(OR($A455="",INDEX(games!$H:$H,ROW())=""),"",INDEX(games!$H:$H,ROW()))</f>
      </c>
      <c r="Q455">
        <f>IF(OR($A455="",$P455&lt;&gt;"Yes"),"",$D455+ROW()/1000000)</f>
      </c>
      <c r="T455">
        <f>IF($Y455="","",INDEX($B$2:$B$2000,$Y455))</f>
      </c>
      <c r="U455">
        <f>IF($Z455="","",INDEX($B$2:$B$2000,$Z455))</f>
      </c>
      <c r="V455">
        <f>IF(OR($T455="",$U455=""),"",$U455-$T455)</f>
      </c>
      <c r="W455" t="str">
        <f>IF(TRIM(INDEX(connections!$A:$A,ROW()))="","",TRIM(INDEX(connections!$A:$A,ROW())))</f>
      </c>
      <c r="X455" t="str">
        <f>IF($W455="","",TRIM(INDEX(connections!$B:$B,ROW())))</f>
      </c>
      <c r="Y455">
        <f>IF($W455="","",IFERROR(MATCH($W455,$A$2:$A$2000,0),""))</f>
      </c>
      <c r="Z455">
        <f>IF($X455="","",IFERROR(MATCH($X455,$A$2:$A$2000,0),""))</f>
      </c>
      <c r="AA455" t="str">
        <f>IF($Y455="","",INDEX($P$2:$P$2000,$Y455))</f>
      </c>
      <c r="AB455" t="str">
        <f>IF($Z455="","",INDEX($P$2:$P$2000,$Z455))</f>
      </c>
      <c r="AC455">
        <f>IF(AND($AA455="Yes",$AB455="Yes"),1,"")</f>
      </c>
      <c r="AD455">
        <f>IF(OR($Y455="",$Z455=""),"",IF(INDEX($C$2:$C$2000,$Y455)=INDEX($C$2:$C$2000,$Z455),0,1))</f>
      </c>
      <c r="AE455">
        <f>IF($AC455&lt;&gt;1,"",IF(AND(INDEX($AG$2:$AG$2000,$Y455)=1,INDEX($AG$2:$AG$2000,$Z455)=1),1,""))</f>
      </c>
      <c r="AG455">
        <f>IF($A455="","",COUNTIFS($W$2:$W$2500,$A455,$AB$2:$AB$2500,"Yes")+COUNTIFS($X$2:$X$2500,$A455,$AA$2:$AA$2500,"Yes"))</f>
      </c>
      <c r="AH455" t="str">
        <f>IF(OR($P455&lt;&gt;"Yes",N($AG455)=0),"",IF(AND($AG455=1,COUNTIFS($W$2:$W$2500,$A455,$AE$2:$AE$2500,1)+COUNTIFS($X$2:$X$2500,$A455,$AE$2:$AE$2500,1)&gt;0),"","Yes"))</f>
      </c>
      <c r="AI455">
        <f>IF($AH455="Yes",$AG455,"")</f>
      </c>
      <c r="AJ455">
        <f>IF($AI455="","",$AI455+ROW()/1000000)</f>
      </c>
      <c r="AK455">
        <f>IF(OR($A455="",$P455="Yes",N($AG455)=0),"",$AG455+ROW()/1000000)</f>
      </c>
      <c r="AL455" t="str">
        <f>IF($A455="","",INDEX(games!$J:$J,ROW())&amp;"")</f>
      </c>
      <c r="AM455">
        <f>IF($A455="","",SUMPRODUCT($AO455:$BD455,'Map Analysis'!$AP$2^{0,1,2,3,4,5,6,7,8,9,10,11,12,13,14,15}))</f>
      </c>
      <c r="AN455">
        <f>IF($A455="","",$AM455+ROW()/10000000)</f>
      </c>
      <c r="AO455">
        <f>IF($A455="","",COUNTIF($W$2:$W$2500,$A455))</f>
      </c>
      <c r="AP455">
        <f>IF($A455="","",SUMIFS($BF$2:$BF$2500,$W$2:$W$2500,$A455))</f>
      </c>
      <c r="AQ455">
        <f>IF($A455="","",SUMIFS($BG$2:$BG$2500,$W$2:$W$2500,$A455))</f>
      </c>
      <c r="AR455">
        <f>IF($A455="","",SUMIFS($BH$2:$BH$2500,$W$2:$W$2500,$A455))</f>
      </c>
      <c r="AS455">
        <f>IF($A455="","",SUMIFS($BI$2:$BI$2500,$W$2:$W$2500,$A455))</f>
      </c>
      <c r="AT455">
        <f>IF($A455="","",SUMIFS($BJ$2:$BJ$2500,$W$2:$W$2500,$A455))</f>
      </c>
      <c r="AU455">
        <f>IF($A455="","",SUMIFS($BK$2:$BK$2500,$W$2:$W$2500,$A455))</f>
      </c>
      <c r="AV455">
        <f>IF($A455="","",SUMIFS($BL$2:$BL$2500,$W$2:$W$2500,$A455))</f>
      </c>
      <c r="AW455">
        <f>IF($A455="","",SUMIFS($BM$2:$BM$2500,$W$2:$W$2500,$A455))</f>
      </c>
      <c r="AX455">
        <f>IF($A455="","",SUMIFS($BN$2:$BN$2500,$W$2:$W$2500,$A455))</f>
      </c>
      <c r="AY455">
        <f>IF($A455="","",SUMIFS($BO$2:$BO$2500,$W$2:$W$2500,$A455))</f>
      </c>
      <c r="AZ455">
        <f>IF($A455="","",SUMIFS($BP$2:$BP$2500,$W$2:$W$2500,$A455))</f>
      </c>
      <c r="BA455">
        <f>IF($A455="","",SUMIFS($BQ$2:$BQ$2500,$W$2:$W$2500,$A455))</f>
      </c>
      <c r="BB455">
        <f>IF($A455="","",SUMIFS($BR$2:$BR$2500,$W$2:$W$2500,$A455))</f>
      </c>
      <c r="BC455">
        <f>IF($A455="","",SUMIFS($BS$2:$BS$2500,$W$2:$W$2500,$A455))</f>
      </c>
      <c r="BD455">
        <f>IF($A455="","",SUMIFS($BT$2:$BT$2500,$W$2:$W$2500,$A455))</f>
      </c>
      <c r="BF455">
        <f>IF($Z455="","",INDEX($AO$2:$AO$2000,$Z455))</f>
      </c>
      <c r="BG455">
        <f>IF($Z455="","",INDEX($AP$2:$AP$2000,$Z455))</f>
      </c>
      <c r="BH455">
        <f>IF($Z455="","",INDEX($AQ$2:$AQ$2000,$Z455))</f>
      </c>
      <c r="BI455">
        <f>IF($Z455="","",INDEX($AR$2:$AR$2000,$Z455))</f>
      </c>
      <c r="BJ455">
        <f>IF($Z455="","",INDEX($AS$2:$AS$2000,$Z455))</f>
      </c>
      <c r="BK455">
        <f>IF($Z455="","",INDEX($AT$2:$AT$2000,$Z455))</f>
      </c>
      <c r="BL455">
        <f>IF($Z455="","",INDEX($AU$2:$AU$2000,$Z455))</f>
      </c>
      <c r="BM455">
        <f>IF($Z455="","",INDEX($AV$2:$AV$2000,$Z455))</f>
      </c>
      <c r="BN455">
        <f>IF($Z455="","",INDEX($AW$2:$AW$2000,$Z455))</f>
      </c>
      <c r="BO455">
        <f>IF($Z455="","",INDEX($AX$2:$AX$2000,$Z455))</f>
      </c>
      <c r="BP455">
        <f>IF($Z455="","",INDEX($AY$2:$AY$2000,$Z455))</f>
      </c>
      <c r="BQ455">
        <f>IF($Z455="","",INDEX($AZ$2:$AZ$2000,$Z455))</f>
      </c>
      <c r="BR455">
        <f>IF($Z455="","",INDEX($BA$2:$BA$2000,$Z455))</f>
      </c>
      <c r="BS455">
        <f>IF($Z455="","",INDEX($BB$2:$BB$2000,$Z455))</f>
      </c>
      <c r="BT455">
        <f>IF($Z455="","",INDEX($BC$2:$BC$2000,$Z455))</f>
      </c>
      <c r="BV455">
        <f>IF(OR($A455="",$P455&lt;&gt;"Yes",$AH455="Yes"),"",1+N($AG455))</f>
      </c>
      <c r="BW455">
        <f>IF($A455="","",COUNTIFS($W$2:$W$2500,$A455,$BZ$2:$BZ$2500,"Yes")+COUNTIFS($X$2:$X$2500,$A455,$BY$2:$BY$2500,"Yes"))</f>
      </c>
      <c r="BX455">
        <f>IF(OR($A455="",$P455="Yes"),"",IF(N($BW455)=0,0,1+SUMIFS($CB$2:$CB$2500,$W$2:$W$2500,$A455)+SUMIFS($CA$2:$CA$2500,$X$2:$X$2500,$A455)))</f>
      </c>
      <c r="BY455" t="str">
        <f>IF($Y455="","",INDEX($AH$2:$AH$2000,$Y455)&amp;"")</f>
      </c>
      <c r="BZ455" t="str">
        <f>IF($Z455="","",INDEX($AH$2:$AH$2000,$Z455)&amp;"")</f>
      </c>
      <c r="CA455">
        <f>IF($Y455="","",INDEX($BV$2:$BV$2000,$Y455))</f>
      </c>
      <c r="CB455">
        <f>IF($Z455="","",INDEX($BV$2:$BV$2000,$Z455))</f>
      </c>
    </row>
    <row r="456">
      <c r="A456" t="str">
        <f>IF(TRIM(INDEX(games!$A:$A,ROW()))="","",TRIM(INDEX(games!$A:$A,ROW())))</f>
      </c>
      <c r="B456">
        <f>IF(OR($A456="",INDEX(games!$B:$B,ROW())=""),"",INDEX(games!$B:$B,ROW()))</f>
      </c>
      <c r="C456" t="str">
        <f>IF(OR($A456="",INDEX(games!$C:$C,ROW())=""),"",INDEX(games!$C:$C,ROW()))</f>
      </c>
      <c r="D456">
        <f>IF($A456="","",COUNTIF($W$2:$W$2500,$A456)+COUNTIF($X$2:$X$2500,$A456))</f>
      </c>
      <c r="E456">
        <f>IF($A456="","",IFERROR(MATCH($C456,$R$2:$R$5,0),0))</f>
      </c>
      <c r="F456">
        <f>IF($A456="","",MOD(ROW(),34))</f>
      </c>
      <c r="G456">
        <f>IF($A456="",NA(),IF($C456="Action",$B456,NA()))</f>
      </c>
      <c r="H456">
        <f>IF($A456="",NA(),IF($C456="Action",1+$F456*0.023,NA()))</f>
      </c>
      <c r="I456">
        <f>IF($A456="",NA(),IF($C456="Strategy",$B456,NA()))</f>
      </c>
      <c r="J456">
        <f>IF($A456="",NA(),IF($C456="Strategy",2+$F456*0.023,NA()))</f>
      </c>
      <c r="K456">
        <f>IF($A456="",NA(),IF($C456="Deckbuilder",$B456,NA()))</f>
      </c>
      <c r="L456">
        <f>IF($A456="",NA(),IF($C456="Deckbuilder",3+$F456*0.023,NA()))</f>
      </c>
      <c r="M456">
        <f>IF($A456="",NA(),IF($C456="Traditional",$B456,NA()))</f>
      </c>
      <c r="N456">
        <f>IF($A456="",NA(),IF($C456="Traditional",4+$F456*0.023,NA()))</f>
      </c>
      <c r="O456">
        <f>IF($A456="","",$D456+ROW()/1000000)</f>
      </c>
      <c r="P456" t="str">
        <f>IF(OR($A456="",INDEX(games!$H:$H,ROW())=""),"",INDEX(games!$H:$H,ROW()))</f>
      </c>
      <c r="Q456">
        <f>IF(OR($A456="",$P456&lt;&gt;"Yes"),"",$D456+ROW()/1000000)</f>
      </c>
      <c r="T456">
        <f>IF($Y456="","",INDEX($B$2:$B$2000,$Y456))</f>
      </c>
      <c r="U456">
        <f>IF($Z456="","",INDEX($B$2:$B$2000,$Z456))</f>
      </c>
      <c r="V456">
        <f>IF(OR($T456="",$U456=""),"",$U456-$T456)</f>
      </c>
      <c r="W456" t="str">
        <f>IF(TRIM(INDEX(connections!$A:$A,ROW()))="","",TRIM(INDEX(connections!$A:$A,ROW())))</f>
      </c>
      <c r="X456" t="str">
        <f>IF($W456="","",TRIM(INDEX(connections!$B:$B,ROW())))</f>
      </c>
      <c r="Y456">
        <f>IF($W456="","",IFERROR(MATCH($W456,$A$2:$A$2000,0),""))</f>
      </c>
      <c r="Z456">
        <f>IF($X456="","",IFERROR(MATCH($X456,$A$2:$A$2000,0),""))</f>
      </c>
      <c r="AA456" t="str">
        <f>IF($Y456="","",INDEX($P$2:$P$2000,$Y456))</f>
      </c>
      <c r="AB456" t="str">
        <f>IF($Z456="","",INDEX($P$2:$P$2000,$Z456))</f>
      </c>
      <c r="AC456">
        <f>IF(AND($AA456="Yes",$AB456="Yes"),1,"")</f>
      </c>
      <c r="AD456">
        <f>IF(OR($Y456="",$Z456=""),"",IF(INDEX($C$2:$C$2000,$Y456)=INDEX($C$2:$C$2000,$Z456),0,1))</f>
      </c>
      <c r="AE456">
        <f>IF($AC456&lt;&gt;1,"",IF(AND(INDEX($AG$2:$AG$2000,$Y456)=1,INDEX($AG$2:$AG$2000,$Z456)=1),1,""))</f>
      </c>
      <c r="AG456">
        <f>IF($A456="","",COUNTIFS($W$2:$W$2500,$A456,$AB$2:$AB$2500,"Yes")+COUNTIFS($X$2:$X$2500,$A456,$AA$2:$AA$2500,"Yes"))</f>
      </c>
      <c r="AH456" t="str">
        <f>IF(OR($P456&lt;&gt;"Yes",N($AG456)=0),"",IF(AND($AG456=1,COUNTIFS($W$2:$W$2500,$A456,$AE$2:$AE$2500,1)+COUNTIFS($X$2:$X$2500,$A456,$AE$2:$AE$2500,1)&gt;0),"","Yes"))</f>
      </c>
      <c r="AI456">
        <f>IF($AH456="Yes",$AG456,"")</f>
      </c>
      <c r="AJ456">
        <f>IF($AI456="","",$AI456+ROW()/1000000)</f>
      </c>
      <c r="AK456">
        <f>IF(OR($A456="",$P456="Yes",N($AG456)=0),"",$AG456+ROW()/1000000)</f>
      </c>
      <c r="AL456" t="str">
        <f>IF($A456="","",INDEX(games!$J:$J,ROW())&amp;"")</f>
      </c>
      <c r="AM456">
        <f>IF($A456="","",SUMPRODUCT($AO456:$BD456,'Map Analysis'!$AP$2^{0,1,2,3,4,5,6,7,8,9,10,11,12,13,14,15}))</f>
      </c>
      <c r="AN456">
        <f>IF($A456="","",$AM456+ROW()/10000000)</f>
      </c>
      <c r="AO456">
        <f>IF($A456="","",COUNTIF($W$2:$W$2500,$A456))</f>
      </c>
      <c r="AP456">
        <f>IF($A456="","",SUMIFS($BF$2:$BF$2500,$W$2:$W$2500,$A456))</f>
      </c>
      <c r="AQ456">
        <f>IF($A456="","",SUMIFS($BG$2:$BG$2500,$W$2:$W$2500,$A456))</f>
      </c>
      <c r="AR456">
        <f>IF($A456="","",SUMIFS($BH$2:$BH$2500,$W$2:$W$2500,$A456))</f>
      </c>
      <c r="AS456">
        <f>IF($A456="","",SUMIFS($BI$2:$BI$2500,$W$2:$W$2500,$A456))</f>
      </c>
      <c r="AT456">
        <f>IF($A456="","",SUMIFS($BJ$2:$BJ$2500,$W$2:$W$2500,$A456))</f>
      </c>
      <c r="AU456">
        <f>IF($A456="","",SUMIFS($BK$2:$BK$2500,$W$2:$W$2500,$A456))</f>
      </c>
      <c r="AV456">
        <f>IF($A456="","",SUMIFS($BL$2:$BL$2500,$W$2:$W$2500,$A456))</f>
      </c>
      <c r="AW456">
        <f>IF($A456="","",SUMIFS($BM$2:$BM$2500,$W$2:$W$2500,$A456))</f>
      </c>
      <c r="AX456">
        <f>IF($A456="","",SUMIFS($BN$2:$BN$2500,$W$2:$W$2500,$A456))</f>
      </c>
      <c r="AY456">
        <f>IF($A456="","",SUMIFS($BO$2:$BO$2500,$W$2:$W$2500,$A456))</f>
      </c>
      <c r="AZ456">
        <f>IF($A456="","",SUMIFS($BP$2:$BP$2500,$W$2:$W$2500,$A456))</f>
      </c>
      <c r="BA456">
        <f>IF($A456="","",SUMIFS($BQ$2:$BQ$2500,$W$2:$W$2500,$A456))</f>
      </c>
      <c r="BB456">
        <f>IF($A456="","",SUMIFS($BR$2:$BR$2500,$W$2:$W$2500,$A456))</f>
      </c>
      <c r="BC456">
        <f>IF($A456="","",SUMIFS($BS$2:$BS$2500,$W$2:$W$2500,$A456))</f>
      </c>
      <c r="BD456">
        <f>IF($A456="","",SUMIFS($BT$2:$BT$2500,$W$2:$W$2500,$A456))</f>
      </c>
      <c r="BF456">
        <f>IF($Z456="","",INDEX($AO$2:$AO$2000,$Z456))</f>
      </c>
      <c r="BG456">
        <f>IF($Z456="","",INDEX($AP$2:$AP$2000,$Z456))</f>
      </c>
      <c r="BH456">
        <f>IF($Z456="","",INDEX($AQ$2:$AQ$2000,$Z456))</f>
      </c>
      <c r="BI456">
        <f>IF($Z456="","",INDEX($AR$2:$AR$2000,$Z456))</f>
      </c>
      <c r="BJ456">
        <f>IF($Z456="","",INDEX($AS$2:$AS$2000,$Z456))</f>
      </c>
      <c r="BK456">
        <f>IF($Z456="","",INDEX($AT$2:$AT$2000,$Z456))</f>
      </c>
      <c r="BL456">
        <f>IF($Z456="","",INDEX($AU$2:$AU$2000,$Z456))</f>
      </c>
      <c r="BM456">
        <f>IF($Z456="","",INDEX($AV$2:$AV$2000,$Z456))</f>
      </c>
      <c r="BN456">
        <f>IF($Z456="","",INDEX($AW$2:$AW$2000,$Z456))</f>
      </c>
      <c r="BO456">
        <f>IF($Z456="","",INDEX($AX$2:$AX$2000,$Z456))</f>
      </c>
      <c r="BP456">
        <f>IF($Z456="","",INDEX($AY$2:$AY$2000,$Z456))</f>
      </c>
      <c r="BQ456">
        <f>IF($Z456="","",INDEX($AZ$2:$AZ$2000,$Z456))</f>
      </c>
      <c r="BR456">
        <f>IF($Z456="","",INDEX($BA$2:$BA$2000,$Z456))</f>
      </c>
      <c r="BS456">
        <f>IF($Z456="","",INDEX($BB$2:$BB$2000,$Z456))</f>
      </c>
      <c r="BT456">
        <f>IF($Z456="","",INDEX($BC$2:$BC$2000,$Z456))</f>
      </c>
      <c r="BV456">
        <f>IF(OR($A456="",$P456&lt;&gt;"Yes",$AH456="Yes"),"",1+N($AG456))</f>
      </c>
      <c r="BW456">
        <f>IF($A456="","",COUNTIFS($W$2:$W$2500,$A456,$BZ$2:$BZ$2500,"Yes")+COUNTIFS($X$2:$X$2500,$A456,$BY$2:$BY$2500,"Yes"))</f>
      </c>
      <c r="BX456">
        <f>IF(OR($A456="",$P456="Yes"),"",IF(N($BW456)=0,0,1+SUMIFS($CB$2:$CB$2500,$W$2:$W$2500,$A456)+SUMIFS($CA$2:$CA$2500,$X$2:$X$2500,$A456)))</f>
      </c>
      <c r="BY456" t="str">
        <f>IF($Y456="","",INDEX($AH$2:$AH$2000,$Y456)&amp;"")</f>
      </c>
      <c r="BZ456" t="str">
        <f>IF($Z456="","",INDEX($AH$2:$AH$2000,$Z456)&amp;"")</f>
      </c>
      <c r="CA456">
        <f>IF($Y456="","",INDEX($BV$2:$BV$2000,$Y456))</f>
      </c>
      <c r="CB456">
        <f>IF($Z456="","",INDEX($BV$2:$BV$2000,$Z456))</f>
      </c>
    </row>
    <row r="457">
      <c r="A457" t="str">
        <f>IF(TRIM(INDEX(games!$A:$A,ROW()))="","",TRIM(INDEX(games!$A:$A,ROW())))</f>
      </c>
      <c r="B457">
        <f>IF(OR($A457="",INDEX(games!$B:$B,ROW())=""),"",INDEX(games!$B:$B,ROW()))</f>
      </c>
      <c r="C457" t="str">
        <f>IF(OR($A457="",INDEX(games!$C:$C,ROW())=""),"",INDEX(games!$C:$C,ROW()))</f>
      </c>
      <c r="D457">
        <f>IF($A457="","",COUNTIF($W$2:$W$2500,$A457)+COUNTIF($X$2:$X$2500,$A457))</f>
      </c>
      <c r="E457">
        <f>IF($A457="","",IFERROR(MATCH($C457,$R$2:$R$5,0),0))</f>
      </c>
      <c r="F457">
        <f>IF($A457="","",MOD(ROW(),34))</f>
      </c>
      <c r="G457">
        <f>IF($A457="",NA(),IF($C457="Action",$B457,NA()))</f>
      </c>
      <c r="H457">
        <f>IF($A457="",NA(),IF($C457="Action",1+$F457*0.023,NA()))</f>
      </c>
      <c r="I457">
        <f>IF($A457="",NA(),IF($C457="Strategy",$B457,NA()))</f>
      </c>
      <c r="J457">
        <f>IF($A457="",NA(),IF($C457="Strategy",2+$F457*0.023,NA()))</f>
      </c>
      <c r="K457">
        <f>IF($A457="",NA(),IF($C457="Deckbuilder",$B457,NA()))</f>
      </c>
      <c r="L457">
        <f>IF($A457="",NA(),IF($C457="Deckbuilder",3+$F457*0.023,NA()))</f>
      </c>
      <c r="M457">
        <f>IF($A457="",NA(),IF($C457="Traditional",$B457,NA()))</f>
      </c>
      <c r="N457">
        <f>IF($A457="",NA(),IF($C457="Traditional",4+$F457*0.023,NA()))</f>
      </c>
      <c r="O457">
        <f>IF($A457="","",$D457+ROW()/1000000)</f>
      </c>
      <c r="P457" t="str">
        <f>IF(OR($A457="",INDEX(games!$H:$H,ROW())=""),"",INDEX(games!$H:$H,ROW()))</f>
      </c>
      <c r="Q457">
        <f>IF(OR($A457="",$P457&lt;&gt;"Yes"),"",$D457+ROW()/1000000)</f>
      </c>
      <c r="T457">
        <f>IF($Y457="","",INDEX($B$2:$B$2000,$Y457))</f>
      </c>
      <c r="U457">
        <f>IF($Z457="","",INDEX($B$2:$B$2000,$Z457))</f>
      </c>
      <c r="V457">
        <f>IF(OR($T457="",$U457=""),"",$U457-$T457)</f>
      </c>
      <c r="W457" t="str">
        <f>IF(TRIM(INDEX(connections!$A:$A,ROW()))="","",TRIM(INDEX(connections!$A:$A,ROW())))</f>
      </c>
      <c r="X457" t="str">
        <f>IF($W457="","",TRIM(INDEX(connections!$B:$B,ROW())))</f>
      </c>
      <c r="Y457">
        <f>IF($W457="","",IFERROR(MATCH($W457,$A$2:$A$2000,0),""))</f>
      </c>
      <c r="Z457">
        <f>IF($X457="","",IFERROR(MATCH($X457,$A$2:$A$2000,0),""))</f>
      </c>
      <c r="AA457" t="str">
        <f>IF($Y457="","",INDEX($P$2:$P$2000,$Y457))</f>
      </c>
      <c r="AB457" t="str">
        <f>IF($Z457="","",INDEX($P$2:$P$2000,$Z457))</f>
      </c>
      <c r="AC457">
        <f>IF(AND($AA457="Yes",$AB457="Yes"),1,"")</f>
      </c>
      <c r="AD457">
        <f>IF(OR($Y457="",$Z457=""),"",IF(INDEX($C$2:$C$2000,$Y457)=INDEX($C$2:$C$2000,$Z457),0,1))</f>
      </c>
      <c r="AE457">
        <f>IF($AC457&lt;&gt;1,"",IF(AND(INDEX($AG$2:$AG$2000,$Y457)=1,INDEX($AG$2:$AG$2000,$Z457)=1),1,""))</f>
      </c>
      <c r="AG457">
        <f>IF($A457="","",COUNTIFS($W$2:$W$2500,$A457,$AB$2:$AB$2500,"Yes")+COUNTIFS($X$2:$X$2500,$A457,$AA$2:$AA$2500,"Yes"))</f>
      </c>
      <c r="AH457" t="str">
        <f>IF(OR($P457&lt;&gt;"Yes",N($AG457)=0),"",IF(AND($AG457=1,COUNTIFS($W$2:$W$2500,$A457,$AE$2:$AE$2500,1)+COUNTIFS($X$2:$X$2500,$A457,$AE$2:$AE$2500,1)&gt;0),"","Yes"))</f>
      </c>
      <c r="AI457">
        <f>IF($AH457="Yes",$AG457,"")</f>
      </c>
      <c r="AJ457">
        <f>IF($AI457="","",$AI457+ROW()/1000000)</f>
      </c>
      <c r="AK457">
        <f>IF(OR($A457="",$P457="Yes",N($AG457)=0),"",$AG457+ROW()/1000000)</f>
      </c>
      <c r="AL457" t="str">
        <f>IF($A457="","",INDEX(games!$J:$J,ROW())&amp;"")</f>
      </c>
      <c r="AM457">
        <f>IF($A457="","",SUMPRODUCT($AO457:$BD457,'Map Analysis'!$AP$2^{0,1,2,3,4,5,6,7,8,9,10,11,12,13,14,15}))</f>
      </c>
      <c r="AN457">
        <f>IF($A457="","",$AM457+ROW()/10000000)</f>
      </c>
      <c r="AO457">
        <f>IF($A457="","",COUNTIF($W$2:$W$2500,$A457))</f>
      </c>
      <c r="AP457">
        <f>IF($A457="","",SUMIFS($BF$2:$BF$2500,$W$2:$W$2500,$A457))</f>
      </c>
      <c r="AQ457">
        <f>IF($A457="","",SUMIFS($BG$2:$BG$2500,$W$2:$W$2500,$A457))</f>
      </c>
      <c r="AR457">
        <f>IF($A457="","",SUMIFS($BH$2:$BH$2500,$W$2:$W$2500,$A457))</f>
      </c>
      <c r="AS457">
        <f>IF($A457="","",SUMIFS($BI$2:$BI$2500,$W$2:$W$2500,$A457))</f>
      </c>
      <c r="AT457">
        <f>IF($A457="","",SUMIFS($BJ$2:$BJ$2500,$W$2:$W$2500,$A457))</f>
      </c>
      <c r="AU457">
        <f>IF($A457="","",SUMIFS($BK$2:$BK$2500,$W$2:$W$2500,$A457))</f>
      </c>
      <c r="AV457">
        <f>IF($A457="","",SUMIFS($BL$2:$BL$2500,$W$2:$W$2500,$A457))</f>
      </c>
      <c r="AW457">
        <f>IF($A457="","",SUMIFS($BM$2:$BM$2500,$W$2:$W$2500,$A457))</f>
      </c>
      <c r="AX457">
        <f>IF($A457="","",SUMIFS($BN$2:$BN$2500,$W$2:$W$2500,$A457))</f>
      </c>
      <c r="AY457">
        <f>IF($A457="","",SUMIFS($BO$2:$BO$2500,$W$2:$W$2500,$A457))</f>
      </c>
      <c r="AZ457">
        <f>IF($A457="","",SUMIFS($BP$2:$BP$2500,$W$2:$W$2500,$A457))</f>
      </c>
      <c r="BA457">
        <f>IF($A457="","",SUMIFS($BQ$2:$BQ$2500,$W$2:$W$2500,$A457))</f>
      </c>
      <c r="BB457">
        <f>IF($A457="","",SUMIFS($BR$2:$BR$2500,$W$2:$W$2500,$A457))</f>
      </c>
      <c r="BC457">
        <f>IF($A457="","",SUMIFS($BS$2:$BS$2500,$W$2:$W$2500,$A457))</f>
      </c>
      <c r="BD457">
        <f>IF($A457="","",SUMIFS($BT$2:$BT$2500,$W$2:$W$2500,$A457))</f>
      </c>
      <c r="BF457">
        <f>IF($Z457="","",INDEX($AO$2:$AO$2000,$Z457))</f>
      </c>
      <c r="BG457">
        <f>IF($Z457="","",INDEX($AP$2:$AP$2000,$Z457))</f>
      </c>
      <c r="BH457">
        <f>IF($Z457="","",INDEX($AQ$2:$AQ$2000,$Z457))</f>
      </c>
      <c r="BI457">
        <f>IF($Z457="","",INDEX($AR$2:$AR$2000,$Z457))</f>
      </c>
      <c r="BJ457">
        <f>IF($Z457="","",INDEX($AS$2:$AS$2000,$Z457))</f>
      </c>
      <c r="BK457">
        <f>IF($Z457="","",INDEX($AT$2:$AT$2000,$Z457))</f>
      </c>
      <c r="BL457">
        <f>IF($Z457="","",INDEX($AU$2:$AU$2000,$Z457))</f>
      </c>
      <c r="BM457">
        <f>IF($Z457="","",INDEX($AV$2:$AV$2000,$Z457))</f>
      </c>
      <c r="BN457">
        <f>IF($Z457="","",INDEX($AW$2:$AW$2000,$Z457))</f>
      </c>
      <c r="BO457">
        <f>IF($Z457="","",INDEX($AX$2:$AX$2000,$Z457))</f>
      </c>
      <c r="BP457">
        <f>IF($Z457="","",INDEX($AY$2:$AY$2000,$Z457))</f>
      </c>
      <c r="BQ457">
        <f>IF($Z457="","",INDEX($AZ$2:$AZ$2000,$Z457))</f>
      </c>
      <c r="BR457">
        <f>IF($Z457="","",INDEX($BA$2:$BA$2000,$Z457))</f>
      </c>
      <c r="BS457">
        <f>IF($Z457="","",INDEX($BB$2:$BB$2000,$Z457))</f>
      </c>
      <c r="BT457">
        <f>IF($Z457="","",INDEX($BC$2:$BC$2000,$Z457))</f>
      </c>
      <c r="BV457">
        <f>IF(OR($A457="",$P457&lt;&gt;"Yes",$AH457="Yes"),"",1+N($AG457))</f>
      </c>
      <c r="BW457">
        <f>IF($A457="","",COUNTIFS($W$2:$W$2500,$A457,$BZ$2:$BZ$2500,"Yes")+COUNTIFS($X$2:$X$2500,$A457,$BY$2:$BY$2500,"Yes"))</f>
      </c>
      <c r="BX457">
        <f>IF(OR($A457="",$P457="Yes"),"",IF(N($BW457)=0,0,1+SUMIFS($CB$2:$CB$2500,$W$2:$W$2500,$A457)+SUMIFS($CA$2:$CA$2500,$X$2:$X$2500,$A457)))</f>
      </c>
      <c r="BY457" t="str">
        <f>IF($Y457="","",INDEX($AH$2:$AH$2000,$Y457)&amp;"")</f>
      </c>
      <c r="BZ457" t="str">
        <f>IF($Z457="","",INDEX($AH$2:$AH$2000,$Z457)&amp;"")</f>
      </c>
      <c r="CA457">
        <f>IF($Y457="","",INDEX($BV$2:$BV$2000,$Y457))</f>
      </c>
      <c r="CB457">
        <f>IF($Z457="","",INDEX($BV$2:$BV$2000,$Z457))</f>
      </c>
    </row>
    <row r="458">
      <c r="A458" t="str">
        <f>IF(TRIM(INDEX(games!$A:$A,ROW()))="","",TRIM(INDEX(games!$A:$A,ROW())))</f>
      </c>
      <c r="B458">
        <f>IF(OR($A458="",INDEX(games!$B:$B,ROW())=""),"",INDEX(games!$B:$B,ROW()))</f>
      </c>
      <c r="C458" t="str">
        <f>IF(OR($A458="",INDEX(games!$C:$C,ROW())=""),"",INDEX(games!$C:$C,ROW()))</f>
      </c>
      <c r="D458">
        <f>IF($A458="","",COUNTIF($W$2:$W$2500,$A458)+COUNTIF($X$2:$X$2500,$A458))</f>
      </c>
      <c r="E458">
        <f>IF($A458="","",IFERROR(MATCH($C458,$R$2:$R$5,0),0))</f>
      </c>
      <c r="F458">
        <f>IF($A458="","",MOD(ROW(),34))</f>
      </c>
      <c r="G458">
        <f>IF($A458="",NA(),IF($C458="Action",$B458,NA()))</f>
      </c>
      <c r="H458">
        <f>IF($A458="",NA(),IF($C458="Action",1+$F458*0.023,NA()))</f>
      </c>
      <c r="I458">
        <f>IF($A458="",NA(),IF($C458="Strategy",$B458,NA()))</f>
      </c>
      <c r="J458">
        <f>IF($A458="",NA(),IF($C458="Strategy",2+$F458*0.023,NA()))</f>
      </c>
      <c r="K458">
        <f>IF($A458="",NA(),IF($C458="Deckbuilder",$B458,NA()))</f>
      </c>
      <c r="L458">
        <f>IF($A458="",NA(),IF($C458="Deckbuilder",3+$F458*0.023,NA()))</f>
      </c>
      <c r="M458">
        <f>IF($A458="",NA(),IF($C458="Traditional",$B458,NA()))</f>
      </c>
      <c r="N458">
        <f>IF($A458="",NA(),IF($C458="Traditional",4+$F458*0.023,NA()))</f>
      </c>
      <c r="O458">
        <f>IF($A458="","",$D458+ROW()/1000000)</f>
      </c>
      <c r="P458" t="str">
        <f>IF(OR($A458="",INDEX(games!$H:$H,ROW())=""),"",INDEX(games!$H:$H,ROW()))</f>
      </c>
      <c r="Q458">
        <f>IF(OR($A458="",$P458&lt;&gt;"Yes"),"",$D458+ROW()/1000000)</f>
      </c>
      <c r="T458">
        <f>IF($Y458="","",INDEX($B$2:$B$2000,$Y458))</f>
      </c>
      <c r="U458">
        <f>IF($Z458="","",INDEX($B$2:$B$2000,$Z458))</f>
      </c>
      <c r="V458">
        <f>IF(OR($T458="",$U458=""),"",$U458-$T458)</f>
      </c>
      <c r="W458" t="str">
        <f>IF(TRIM(INDEX(connections!$A:$A,ROW()))="","",TRIM(INDEX(connections!$A:$A,ROW())))</f>
      </c>
      <c r="X458" t="str">
        <f>IF($W458="","",TRIM(INDEX(connections!$B:$B,ROW())))</f>
      </c>
      <c r="Y458">
        <f>IF($W458="","",IFERROR(MATCH($W458,$A$2:$A$2000,0),""))</f>
      </c>
      <c r="Z458">
        <f>IF($X458="","",IFERROR(MATCH($X458,$A$2:$A$2000,0),""))</f>
      </c>
      <c r="AA458" t="str">
        <f>IF($Y458="","",INDEX($P$2:$P$2000,$Y458))</f>
      </c>
      <c r="AB458" t="str">
        <f>IF($Z458="","",INDEX($P$2:$P$2000,$Z458))</f>
      </c>
      <c r="AC458">
        <f>IF(AND($AA458="Yes",$AB458="Yes"),1,"")</f>
      </c>
      <c r="AD458">
        <f>IF(OR($Y458="",$Z458=""),"",IF(INDEX($C$2:$C$2000,$Y458)=INDEX($C$2:$C$2000,$Z458),0,1))</f>
      </c>
      <c r="AE458">
        <f>IF($AC458&lt;&gt;1,"",IF(AND(INDEX($AG$2:$AG$2000,$Y458)=1,INDEX($AG$2:$AG$2000,$Z458)=1),1,""))</f>
      </c>
      <c r="AG458">
        <f>IF($A458="","",COUNTIFS($W$2:$W$2500,$A458,$AB$2:$AB$2500,"Yes")+COUNTIFS($X$2:$X$2500,$A458,$AA$2:$AA$2500,"Yes"))</f>
      </c>
      <c r="AH458" t="str">
        <f>IF(OR($P458&lt;&gt;"Yes",N($AG458)=0),"",IF(AND($AG458=1,COUNTIFS($W$2:$W$2500,$A458,$AE$2:$AE$2500,1)+COUNTIFS($X$2:$X$2500,$A458,$AE$2:$AE$2500,1)&gt;0),"","Yes"))</f>
      </c>
      <c r="AI458">
        <f>IF($AH458="Yes",$AG458,"")</f>
      </c>
      <c r="AJ458">
        <f>IF($AI458="","",$AI458+ROW()/1000000)</f>
      </c>
      <c r="AK458">
        <f>IF(OR($A458="",$P458="Yes",N($AG458)=0),"",$AG458+ROW()/1000000)</f>
      </c>
      <c r="AL458" t="str">
        <f>IF($A458="","",INDEX(games!$J:$J,ROW())&amp;"")</f>
      </c>
      <c r="AM458">
        <f>IF($A458="","",SUMPRODUCT($AO458:$BD458,'Map Analysis'!$AP$2^{0,1,2,3,4,5,6,7,8,9,10,11,12,13,14,15}))</f>
      </c>
      <c r="AN458">
        <f>IF($A458="","",$AM458+ROW()/10000000)</f>
      </c>
      <c r="AO458">
        <f>IF($A458="","",COUNTIF($W$2:$W$2500,$A458))</f>
      </c>
      <c r="AP458">
        <f>IF($A458="","",SUMIFS($BF$2:$BF$2500,$W$2:$W$2500,$A458))</f>
      </c>
      <c r="AQ458">
        <f>IF($A458="","",SUMIFS($BG$2:$BG$2500,$W$2:$W$2500,$A458))</f>
      </c>
      <c r="AR458">
        <f>IF($A458="","",SUMIFS($BH$2:$BH$2500,$W$2:$W$2500,$A458))</f>
      </c>
      <c r="AS458">
        <f>IF($A458="","",SUMIFS($BI$2:$BI$2500,$W$2:$W$2500,$A458))</f>
      </c>
      <c r="AT458">
        <f>IF($A458="","",SUMIFS($BJ$2:$BJ$2500,$W$2:$W$2500,$A458))</f>
      </c>
      <c r="AU458">
        <f>IF($A458="","",SUMIFS($BK$2:$BK$2500,$W$2:$W$2500,$A458))</f>
      </c>
      <c r="AV458">
        <f>IF($A458="","",SUMIFS($BL$2:$BL$2500,$W$2:$W$2500,$A458))</f>
      </c>
      <c r="AW458">
        <f>IF($A458="","",SUMIFS($BM$2:$BM$2500,$W$2:$W$2500,$A458))</f>
      </c>
      <c r="AX458">
        <f>IF($A458="","",SUMIFS($BN$2:$BN$2500,$W$2:$W$2500,$A458))</f>
      </c>
      <c r="AY458">
        <f>IF($A458="","",SUMIFS($BO$2:$BO$2500,$W$2:$W$2500,$A458))</f>
      </c>
      <c r="AZ458">
        <f>IF($A458="","",SUMIFS($BP$2:$BP$2500,$W$2:$W$2500,$A458))</f>
      </c>
      <c r="BA458">
        <f>IF($A458="","",SUMIFS($BQ$2:$BQ$2500,$W$2:$W$2500,$A458))</f>
      </c>
      <c r="BB458">
        <f>IF($A458="","",SUMIFS($BR$2:$BR$2500,$W$2:$W$2500,$A458))</f>
      </c>
      <c r="BC458">
        <f>IF($A458="","",SUMIFS($BS$2:$BS$2500,$W$2:$W$2500,$A458))</f>
      </c>
      <c r="BD458">
        <f>IF($A458="","",SUMIFS($BT$2:$BT$2500,$W$2:$W$2500,$A458))</f>
      </c>
      <c r="BF458">
        <f>IF($Z458="","",INDEX($AO$2:$AO$2000,$Z458))</f>
      </c>
      <c r="BG458">
        <f>IF($Z458="","",INDEX($AP$2:$AP$2000,$Z458))</f>
      </c>
      <c r="BH458">
        <f>IF($Z458="","",INDEX($AQ$2:$AQ$2000,$Z458))</f>
      </c>
      <c r="BI458">
        <f>IF($Z458="","",INDEX($AR$2:$AR$2000,$Z458))</f>
      </c>
      <c r="BJ458">
        <f>IF($Z458="","",INDEX($AS$2:$AS$2000,$Z458))</f>
      </c>
      <c r="BK458">
        <f>IF($Z458="","",INDEX($AT$2:$AT$2000,$Z458))</f>
      </c>
      <c r="BL458">
        <f>IF($Z458="","",INDEX($AU$2:$AU$2000,$Z458))</f>
      </c>
      <c r="BM458">
        <f>IF($Z458="","",INDEX($AV$2:$AV$2000,$Z458))</f>
      </c>
      <c r="BN458">
        <f>IF($Z458="","",INDEX($AW$2:$AW$2000,$Z458))</f>
      </c>
      <c r="BO458">
        <f>IF($Z458="","",INDEX($AX$2:$AX$2000,$Z458))</f>
      </c>
      <c r="BP458">
        <f>IF($Z458="","",INDEX($AY$2:$AY$2000,$Z458))</f>
      </c>
      <c r="BQ458">
        <f>IF($Z458="","",INDEX($AZ$2:$AZ$2000,$Z458))</f>
      </c>
      <c r="BR458">
        <f>IF($Z458="","",INDEX($BA$2:$BA$2000,$Z458))</f>
      </c>
      <c r="BS458">
        <f>IF($Z458="","",INDEX($BB$2:$BB$2000,$Z458))</f>
      </c>
      <c r="BT458">
        <f>IF($Z458="","",INDEX($BC$2:$BC$2000,$Z458))</f>
      </c>
      <c r="BV458">
        <f>IF(OR($A458="",$P458&lt;&gt;"Yes",$AH458="Yes"),"",1+N($AG458))</f>
      </c>
      <c r="BW458">
        <f>IF($A458="","",COUNTIFS($W$2:$W$2500,$A458,$BZ$2:$BZ$2500,"Yes")+COUNTIFS($X$2:$X$2500,$A458,$BY$2:$BY$2500,"Yes"))</f>
      </c>
      <c r="BX458">
        <f>IF(OR($A458="",$P458="Yes"),"",IF(N($BW458)=0,0,1+SUMIFS($CB$2:$CB$2500,$W$2:$W$2500,$A458)+SUMIFS($CA$2:$CA$2500,$X$2:$X$2500,$A458)))</f>
      </c>
      <c r="BY458" t="str">
        <f>IF($Y458="","",INDEX($AH$2:$AH$2000,$Y458)&amp;"")</f>
      </c>
      <c r="BZ458" t="str">
        <f>IF($Z458="","",INDEX($AH$2:$AH$2000,$Z458)&amp;"")</f>
      </c>
      <c r="CA458">
        <f>IF($Y458="","",INDEX($BV$2:$BV$2000,$Y458))</f>
      </c>
      <c r="CB458">
        <f>IF($Z458="","",INDEX($BV$2:$BV$2000,$Z458))</f>
      </c>
    </row>
    <row r="459">
      <c r="A459" t="str">
        <f>IF(TRIM(INDEX(games!$A:$A,ROW()))="","",TRIM(INDEX(games!$A:$A,ROW())))</f>
      </c>
      <c r="B459">
        <f>IF(OR($A459="",INDEX(games!$B:$B,ROW())=""),"",INDEX(games!$B:$B,ROW()))</f>
      </c>
      <c r="C459" t="str">
        <f>IF(OR($A459="",INDEX(games!$C:$C,ROW())=""),"",INDEX(games!$C:$C,ROW()))</f>
      </c>
      <c r="D459">
        <f>IF($A459="","",COUNTIF($W$2:$W$2500,$A459)+COUNTIF($X$2:$X$2500,$A459))</f>
      </c>
      <c r="E459">
        <f>IF($A459="","",IFERROR(MATCH($C459,$R$2:$R$5,0),0))</f>
      </c>
      <c r="F459">
        <f>IF($A459="","",MOD(ROW(),34))</f>
      </c>
      <c r="G459">
        <f>IF($A459="",NA(),IF($C459="Action",$B459,NA()))</f>
      </c>
      <c r="H459">
        <f>IF($A459="",NA(),IF($C459="Action",1+$F459*0.023,NA()))</f>
      </c>
      <c r="I459">
        <f>IF($A459="",NA(),IF($C459="Strategy",$B459,NA()))</f>
      </c>
      <c r="J459">
        <f>IF($A459="",NA(),IF($C459="Strategy",2+$F459*0.023,NA()))</f>
      </c>
      <c r="K459">
        <f>IF($A459="",NA(),IF($C459="Deckbuilder",$B459,NA()))</f>
      </c>
      <c r="L459">
        <f>IF($A459="",NA(),IF($C459="Deckbuilder",3+$F459*0.023,NA()))</f>
      </c>
      <c r="M459">
        <f>IF($A459="",NA(),IF($C459="Traditional",$B459,NA()))</f>
      </c>
      <c r="N459">
        <f>IF($A459="",NA(),IF($C459="Traditional",4+$F459*0.023,NA()))</f>
      </c>
      <c r="O459">
        <f>IF($A459="","",$D459+ROW()/1000000)</f>
      </c>
      <c r="P459" t="str">
        <f>IF(OR($A459="",INDEX(games!$H:$H,ROW())=""),"",INDEX(games!$H:$H,ROW()))</f>
      </c>
      <c r="Q459">
        <f>IF(OR($A459="",$P459&lt;&gt;"Yes"),"",$D459+ROW()/1000000)</f>
      </c>
      <c r="T459">
        <f>IF($Y459="","",INDEX($B$2:$B$2000,$Y459))</f>
      </c>
      <c r="U459">
        <f>IF($Z459="","",INDEX($B$2:$B$2000,$Z459))</f>
      </c>
      <c r="V459">
        <f>IF(OR($T459="",$U459=""),"",$U459-$T459)</f>
      </c>
      <c r="W459" t="str">
        <f>IF(TRIM(INDEX(connections!$A:$A,ROW()))="","",TRIM(INDEX(connections!$A:$A,ROW())))</f>
      </c>
      <c r="X459" t="str">
        <f>IF($W459="","",TRIM(INDEX(connections!$B:$B,ROW())))</f>
      </c>
      <c r="Y459">
        <f>IF($W459="","",IFERROR(MATCH($W459,$A$2:$A$2000,0),""))</f>
      </c>
      <c r="Z459">
        <f>IF($X459="","",IFERROR(MATCH($X459,$A$2:$A$2000,0),""))</f>
      </c>
      <c r="AA459" t="str">
        <f>IF($Y459="","",INDEX($P$2:$P$2000,$Y459))</f>
      </c>
      <c r="AB459" t="str">
        <f>IF($Z459="","",INDEX($P$2:$P$2000,$Z459))</f>
      </c>
      <c r="AC459">
        <f>IF(AND($AA459="Yes",$AB459="Yes"),1,"")</f>
      </c>
      <c r="AD459">
        <f>IF(OR($Y459="",$Z459=""),"",IF(INDEX($C$2:$C$2000,$Y459)=INDEX($C$2:$C$2000,$Z459),0,1))</f>
      </c>
      <c r="AE459">
        <f>IF($AC459&lt;&gt;1,"",IF(AND(INDEX($AG$2:$AG$2000,$Y459)=1,INDEX($AG$2:$AG$2000,$Z459)=1),1,""))</f>
      </c>
      <c r="AG459">
        <f>IF($A459="","",COUNTIFS($W$2:$W$2500,$A459,$AB$2:$AB$2500,"Yes")+COUNTIFS($X$2:$X$2500,$A459,$AA$2:$AA$2500,"Yes"))</f>
      </c>
      <c r="AH459" t="str">
        <f>IF(OR($P459&lt;&gt;"Yes",N($AG459)=0),"",IF(AND($AG459=1,COUNTIFS($W$2:$W$2500,$A459,$AE$2:$AE$2500,1)+COUNTIFS($X$2:$X$2500,$A459,$AE$2:$AE$2500,1)&gt;0),"","Yes"))</f>
      </c>
      <c r="AI459">
        <f>IF($AH459="Yes",$AG459,"")</f>
      </c>
      <c r="AJ459">
        <f>IF($AI459="","",$AI459+ROW()/1000000)</f>
      </c>
      <c r="AK459">
        <f>IF(OR($A459="",$P459="Yes",N($AG459)=0),"",$AG459+ROW()/1000000)</f>
      </c>
      <c r="AL459" t="str">
        <f>IF($A459="","",INDEX(games!$J:$J,ROW())&amp;"")</f>
      </c>
      <c r="AM459">
        <f>IF($A459="","",SUMPRODUCT($AO459:$BD459,'Map Analysis'!$AP$2^{0,1,2,3,4,5,6,7,8,9,10,11,12,13,14,15}))</f>
      </c>
      <c r="AN459">
        <f>IF($A459="","",$AM459+ROW()/10000000)</f>
      </c>
      <c r="AO459">
        <f>IF($A459="","",COUNTIF($W$2:$W$2500,$A459))</f>
      </c>
      <c r="AP459">
        <f>IF($A459="","",SUMIFS($BF$2:$BF$2500,$W$2:$W$2500,$A459))</f>
      </c>
      <c r="AQ459">
        <f>IF($A459="","",SUMIFS($BG$2:$BG$2500,$W$2:$W$2500,$A459))</f>
      </c>
      <c r="AR459">
        <f>IF($A459="","",SUMIFS($BH$2:$BH$2500,$W$2:$W$2500,$A459))</f>
      </c>
      <c r="AS459">
        <f>IF($A459="","",SUMIFS($BI$2:$BI$2500,$W$2:$W$2500,$A459))</f>
      </c>
      <c r="AT459">
        <f>IF($A459="","",SUMIFS($BJ$2:$BJ$2500,$W$2:$W$2500,$A459))</f>
      </c>
      <c r="AU459">
        <f>IF($A459="","",SUMIFS($BK$2:$BK$2500,$W$2:$W$2500,$A459))</f>
      </c>
      <c r="AV459">
        <f>IF($A459="","",SUMIFS($BL$2:$BL$2500,$W$2:$W$2500,$A459))</f>
      </c>
      <c r="AW459">
        <f>IF($A459="","",SUMIFS($BM$2:$BM$2500,$W$2:$W$2500,$A459))</f>
      </c>
      <c r="AX459">
        <f>IF($A459="","",SUMIFS($BN$2:$BN$2500,$W$2:$W$2500,$A459))</f>
      </c>
      <c r="AY459">
        <f>IF($A459="","",SUMIFS($BO$2:$BO$2500,$W$2:$W$2500,$A459))</f>
      </c>
      <c r="AZ459">
        <f>IF($A459="","",SUMIFS($BP$2:$BP$2500,$W$2:$W$2500,$A459))</f>
      </c>
      <c r="BA459">
        <f>IF($A459="","",SUMIFS($BQ$2:$BQ$2500,$W$2:$W$2500,$A459))</f>
      </c>
      <c r="BB459">
        <f>IF($A459="","",SUMIFS($BR$2:$BR$2500,$W$2:$W$2500,$A459))</f>
      </c>
      <c r="BC459">
        <f>IF($A459="","",SUMIFS($BS$2:$BS$2500,$W$2:$W$2500,$A459))</f>
      </c>
      <c r="BD459">
        <f>IF($A459="","",SUMIFS($BT$2:$BT$2500,$W$2:$W$2500,$A459))</f>
      </c>
      <c r="BF459">
        <f>IF($Z459="","",INDEX($AO$2:$AO$2000,$Z459))</f>
      </c>
      <c r="BG459">
        <f>IF($Z459="","",INDEX($AP$2:$AP$2000,$Z459))</f>
      </c>
      <c r="BH459">
        <f>IF($Z459="","",INDEX($AQ$2:$AQ$2000,$Z459))</f>
      </c>
      <c r="BI459">
        <f>IF($Z459="","",INDEX($AR$2:$AR$2000,$Z459))</f>
      </c>
      <c r="BJ459">
        <f>IF($Z459="","",INDEX($AS$2:$AS$2000,$Z459))</f>
      </c>
      <c r="BK459">
        <f>IF($Z459="","",INDEX($AT$2:$AT$2000,$Z459))</f>
      </c>
      <c r="BL459">
        <f>IF($Z459="","",INDEX($AU$2:$AU$2000,$Z459))</f>
      </c>
      <c r="BM459">
        <f>IF($Z459="","",INDEX($AV$2:$AV$2000,$Z459))</f>
      </c>
      <c r="BN459">
        <f>IF($Z459="","",INDEX($AW$2:$AW$2000,$Z459))</f>
      </c>
      <c r="BO459">
        <f>IF($Z459="","",INDEX($AX$2:$AX$2000,$Z459))</f>
      </c>
      <c r="BP459">
        <f>IF($Z459="","",INDEX($AY$2:$AY$2000,$Z459))</f>
      </c>
      <c r="BQ459">
        <f>IF($Z459="","",INDEX($AZ$2:$AZ$2000,$Z459))</f>
      </c>
      <c r="BR459">
        <f>IF($Z459="","",INDEX($BA$2:$BA$2000,$Z459))</f>
      </c>
      <c r="BS459">
        <f>IF($Z459="","",INDEX($BB$2:$BB$2000,$Z459))</f>
      </c>
      <c r="BT459">
        <f>IF($Z459="","",INDEX($BC$2:$BC$2000,$Z459))</f>
      </c>
      <c r="BV459">
        <f>IF(OR($A459="",$P459&lt;&gt;"Yes",$AH459="Yes"),"",1+N($AG459))</f>
      </c>
      <c r="BW459">
        <f>IF($A459="","",COUNTIFS($W$2:$W$2500,$A459,$BZ$2:$BZ$2500,"Yes")+COUNTIFS($X$2:$X$2500,$A459,$BY$2:$BY$2500,"Yes"))</f>
      </c>
      <c r="BX459">
        <f>IF(OR($A459="",$P459="Yes"),"",IF(N($BW459)=0,0,1+SUMIFS($CB$2:$CB$2500,$W$2:$W$2500,$A459)+SUMIFS($CA$2:$CA$2500,$X$2:$X$2500,$A459)))</f>
      </c>
      <c r="BY459" t="str">
        <f>IF($Y459="","",INDEX($AH$2:$AH$2000,$Y459)&amp;"")</f>
      </c>
      <c r="BZ459" t="str">
        <f>IF($Z459="","",INDEX($AH$2:$AH$2000,$Z459)&amp;"")</f>
      </c>
      <c r="CA459">
        <f>IF($Y459="","",INDEX($BV$2:$BV$2000,$Y459))</f>
      </c>
      <c r="CB459">
        <f>IF($Z459="","",INDEX($BV$2:$BV$2000,$Z459))</f>
      </c>
    </row>
    <row r="460">
      <c r="A460" t="str">
        <f>IF(TRIM(INDEX(games!$A:$A,ROW()))="","",TRIM(INDEX(games!$A:$A,ROW())))</f>
      </c>
      <c r="B460">
        <f>IF(OR($A460="",INDEX(games!$B:$B,ROW())=""),"",INDEX(games!$B:$B,ROW()))</f>
      </c>
      <c r="C460" t="str">
        <f>IF(OR($A460="",INDEX(games!$C:$C,ROW())=""),"",INDEX(games!$C:$C,ROW()))</f>
      </c>
      <c r="D460">
        <f>IF($A460="","",COUNTIF($W$2:$W$2500,$A460)+COUNTIF($X$2:$X$2500,$A460))</f>
      </c>
      <c r="E460">
        <f>IF($A460="","",IFERROR(MATCH($C460,$R$2:$R$5,0),0))</f>
      </c>
      <c r="F460">
        <f>IF($A460="","",MOD(ROW(),34))</f>
      </c>
      <c r="G460">
        <f>IF($A460="",NA(),IF($C460="Action",$B460,NA()))</f>
      </c>
      <c r="H460">
        <f>IF($A460="",NA(),IF($C460="Action",1+$F460*0.023,NA()))</f>
      </c>
      <c r="I460">
        <f>IF($A460="",NA(),IF($C460="Strategy",$B460,NA()))</f>
      </c>
      <c r="J460">
        <f>IF($A460="",NA(),IF($C460="Strategy",2+$F460*0.023,NA()))</f>
      </c>
      <c r="K460">
        <f>IF($A460="",NA(),IF($C460="Deckbuilder",$B460,NA()))</f>
      </c>
      <c r="L460">
        <f>IF($A460="",NA(),IF($C460="Deckbuilder",3+$F460*0.023,NA()))</f>
      </c>
      <c r="M460">
        <f>IF($A460="",NA(),IF($C460="Traditional",$B460,NA()))</f>
      </c>
      <c r="N460">
        <f>IF($A460="",NA(),IF($C460="Traditional",4+$F460*0.023,NA()))</f>
      </c>
      <c r="O460">
        <f>IF($A460="","",$D460+ROW()/1000000)</f>
      </c>
      <c r="P460" t="str">
        <f>IF(OR($A460="",INDEX(games!$H:$H,ROW())=""),"",INDEX(games!$H:$H,ROW()))</f>
      </c>
      <c r="Q460">
        <f>IF(OR($A460="",$P460&lt;&gt;"Yes"),"",$D460+ROW()/1000000)</f>
      </c>
      <c r="T460">
        <f>IF($Y460="","",INDEX($B$2:$B$2000,$Y460))</f>
      </c>
      <c r="U460">
        <f>IF($Z460="","",INDEX($B$2:$B$2000,$Z460))</f>
      </c>
      <c r="V460">
        <f>IF(OR($T460="",$U460=""),"",$U460-$T460)</f>
      </c>
      <c r="W460" t="str">
        <f>IF(TRIM(INDEX(connections!$A:$A,ROW()))="","",TRIM(INDEX(connections!$A:$A,ROW())))</f>
      </c>
      <c r="X460" t="str">
        <f>IF($W460="","",TRIM(INDEX(connections!$B:$B,ROW())))</f>
      </c>
      <c r="Y460">
        <f>IF($W460="","",IFERROR(MATCH($W460,$A$2:$A$2000,0),""))</f>
      </c>
      <c r="Z460">
        <f>IF($X460="","",IFERROR(MATCH($X460,$A$2:$A$2000,0),""))</f>
      </c>
      <c r="AA460" t="str">
        <f>IF($Y460="","",INDEX($P$2:$P$2000,$Y460))</f>
      </c>
      <c r="AB460" t="str">
        <f>IF($Z460="","",INDEX($P$2:$P$2000,$Z460))</f>
      </c>
      <c r="AC460">
        <f>IF(AND($AA460="Yes",$AB460="Yes"),1,"")</f>
      </c>
      <c r="AD460">
        <f>IF(OR($Y460="",$Z460=""),"",IF(INDEX($C$2:$C$2000,$Y460)=INDEX($C$2:$C$2000,$Z460),0,1))</f>
      </c>
      <c r="AE460">
        <f>IF($AC460&lt;&gt;1,"",IF(AND(INDEX($AG$2:$AG$2000,$Y460)=1,INDEX($AG$2:$AG$2000,$Z460)=1),1,""))</f>
      </c>
      <c r="AG460">
        <f>IF($A460="","",COUNTIFS($W$2:$W$2500,$A460,$AB$2:$AB$2500,"Yes")+COUNTIFS($X$2:$X$2500,$A460,$AA$2:$AA$2500,"Yes"))</f>
      </c>
      <c r="AH460" t="str">
        <f>IF(OR($P460&lt;&gt;"Yes",N($AG460)=0),"",IF(AND($AG460=1,COUNTIFS($W$2:$W$2500,$A460,$AE$2:$AE$2500,1)+COUNTIFS($X$2:$X$2500,$A460,$AE$2:$AE$2500,1)&gt;0),"","Yes"))</f>
      </c>
      <c r="AI460">
        <f>IF($AH460="Yes",$AG460,"")</f>
      </c>
      <c r="AJ460">
        <f>IF($AI460="","",$AI460+ROW()/1000000)</f>
      </c>
      <c r="AK460">
        <f>IF(OR($A460="",$P460="Yes",N($AG460)=0),"",$AG460+ROW()/1000000)</f>
      </c>
      <c r="AL460" t="str">
        <f>IF($A460="","",INDEX(games!$J:$J,ROW())&amp;"")</f>
      </c>
      <c r="AM460">
        <f>IF($A460="","",SUMPRODUCT($AO460:$BD460,'Map Analysis'!$AP$2^{0,1,2,3,4,5,6,7,8,9,10,11,12,13,14,15}))</f>
      </c>
      <c r="AN460">
        <f>IF($A460="","",$AM460+ROW()/10000000)</f>
      </c>
      <c r="AO460">
        <f>IF($A460="","",COUNTIF($W$2:$W$2500,$A460))</f>
      </c>
      <c r="AP460">
        <f>IF($A460="","",SUMIFS($BF$2:$BF$2500,$W$2:$W$2500,$A460))</f>
      </c>
      <c r="AQ460">
        <f>IF($A460="","",SUMIFS($BG$2:$BG$2500,$W$2:$W$2500,$A460))</f>
      </c>
      <c r="AR460">
        <f>IF($A460="","",SUMIFS($BH$2:$BH$2500,$W$2:$W$2500,$A460))</f>
      </c>
      <c r="AS460">
        <f>IF($A460="","",SUMIFS($BI$2:$BI$2500,$W$2:$W$2500,$A460))</f>
      </c>
      <c r="AT460">
        <f>IF($A460="","",SUMIFS($BJ$2:$BJ$2500,$W$2:$W$2500,$A460))</f>
      </c>
      <c r="AU460">
        <f>IF($A460="","",SUMIFS($BK$2:$BK$2500,$W$2:$W$2500,$A460))</f>
      </c>
      <c r="AV460">
        <f>IF($A460="","",SUMIFS($BL$2:$BL$2500,$W$2:$W$2500,$A460))</f>
      </c>
      <c r="AW460">
        <f>IF($A460="","",SUMIFS($BM$2:$BM$2500,$W$2:$W$2500,$A460))</f>
      </c>
      <c r="AX460">
        <f>IF($A460="","",SUMIFS($BN$2:$BN$2500,$W$2:$W$2500,$A460))</f>
      </c>
      <c r="AY460">
        <f>IF($A460="","",SUMIFS($BO$2:$BO$2500,$W$2:$W$2500,$A460))</f>
      </c>
      <c r="AZ460">
        <f>IF($A460="","",SUMIFS($BP$2:$BP$2500,$W$2:$W$2500,$A460))</f>
      </c>
      <c r="BA460">
        <f>IF($A460="","",SUMIFS($BQ$2:$BQ$2500,$W$2:$W$2500,$A460))</f>
      </c>
      <c r="BB460">
        <f>IF($A460="","",SUMIFS($BR$2:$BR$2500,$W$2:$W$2500,$A460))</f>
      </c>
      <c r="BC460">
        <f>IF($A460="","",SUMIFS($BS$2:$BS$2500,$W$2:$W$2500,$A460))</f>
      </c>
      <c r="BD460">
        <f>IF($A460="","",SUMIFS($BT$2:$BT$2500,$W$2:$W$2500,$A460))</f>
      </c>
      <c r="BF460">
        <f>IF($Z460="","",INDEX($AO$2:$AO$2000,$Z460))</f>
      </c>
      <c r="BG460">
        <f>IF($Z460="","",INDEX($AP$2:$AP$2000,$Z460))</f>
      </c>
      <c r="BH460">
        <f>IF($Z460="","",INDEX($AQ$2:$AQ$2000,$Z460))</f>
      </c>
      <c r="BI460">
        <f>IF($Z460="","",INDEX($AR$2:$AR$2000,$Z460))</f>
      </c>
      <c r="BJ460">
        <f>IF($Z460="","",INDEX($AS$2:$AS$2000,$Z460))</f>
      </c>
      <c r="BK460">
        <f>IF($Z460="","",INDEX($AT$2:$AT$2000,$Z460))</f>
      </c>
      <c r="BL460">
        <f>IF($Z460="","",INDEX($AU$2:$AU$2000,$Z460))</f>
      </c>
      <c r="BM460">
        <f>IF($Z460="","",INDEX($AV$2:$AV$2000,$Z460))</f>
      </c>
      <c r="BN460">
        <f>IF($Z460="","",INDEX($AW$2:$AW$2000,$Z460))</f>
      </c>
      <c r="BO460">
        <f>IF($Z460="","",INDEX($AX$2:$AX$2000,$Z460))</f>
      </c>
      <c r="BP460">
        <f>IF($Z460="","",INDEX($AY$2:$AY$2000,$Z460))</f>
      </c>
      <c r="BQ460">
        <f>IF($Z460="","",INDEX($AZ$2:$AZ$2000,$Z460))</f>
      </c>
      <c r="BR460">
        <f>IF($Z460="","",INDEX($BA$2:$BA$2000,$Z460))</f>
      </c>
      <c r="BS460">
        <f>IF($Z460="","",INDEX($BB$2:$BB$2000,$Z460))</f>
      </c>
      <c r="BT460">
        <f>IF($Z460="","",INDEX($BC$2:$BC$2000,$Z460))</f>
      </c>
      <c r="BV460">
        <f>IF(OR($A460="",$P460&lt;&gt;"Yes",$AH460="Yes"),"",1+N($AG460))</f>
      </c>
      <c r="BW460">
        <f>IF($A460="","",COUNTIFS($W$2:$W$2500,$A460,$BZ$2:$BZ$2500,"Yes")+COUNTIFS($X$2:$X$2500,$A460,$BY$2:$BY$2500,"Yes"))</f>
      </c>
      <c r="BX460">
        <f>IF(OR($A460="",$P460="Yes"),"",IF(N($BW460)=0,0,1+SUMIFS($CB$2:$CB$2500,$W$2:$W$2500,$A460)+SUMIFS($CA$2:$CA$2500,$X$2:$X$2500,$A460)))</f>
      </c>
      <c r="BY460" t="str">
        <f>IF($Y460="","",INDEX($AH$2:$AH$2000,$Y460)&amp;"")</f>
      </c>
      <c r="BZ460" t="str">
        <f>IF($Z460="","",INDEX($AH$2:$AH$2000,$Z460)&amp;"")</f>
      </c>
      <c r="CA460">
        <f>IF($Y460="","",INDEX($BV$2:$BV$2000,$Y460))</f>
      </c>
      <c r="CB460">
        <f>IF($Z460="","",INDEX($BV$2:$BV$2000,$Z460))</f>
      </c>
    </row>
    <row r="461">
      <c r="A461" t="str">
        <f>IF(TRIM(INDEX(games!$A:$A,ROW()))="","",TRIM(INDEX(games!$A:$A,ROW())))</f>
      </c>
      <c r="B461">
        <f>IF(OR($A461="",INDEX(games!$B:$B,ROW())=""),"",INDEX(games!$B:$B,ROW()))</f>
      </c>
      <c r="C461" t="str">
        <f>IF(OR($A461="",INDEX(games!$C:$C,ROW())=""),"",INDEX(games!$C:$C,ROW()))</f>
      </c>
      <c r="D461">
        <f>IF($A461="","",COUNTIF($W$2:$W$2500,$A461)+COUNTIF($X$2:$X$2500,$A461))</f>
      </c>
      <c r="E461">
        <f>IF($A461="","",IFERROR(MATCH($C461,$R$2:$R$5,0),0))</f>
      </c>
      <c r="F461">
        <f>IF($A461="","",MOD(ROW(),34))</f>
      </c>
      <c r="G461">
        <f>IF($A461="",NA(),IF($C461="Action",$B461,NA()))</f>
      </c>
      <c r="H461">
        <f>IF($A461="",NA(),IF($C461="Action",1+$F461*0.023,NA()))</f>
      </c>
      <c r="I461">
        <f>IF($A461="",NA(),IF($C461="Strategy",$B461,NA()))</f>
      </c>
      <c r="J461">
        <f>IF($A461="",NA(),IF($C461="Strategy",2+$F461*0.023,NA()))</f>
      </c>
      <c r="K461">
        <f>IF($A461="",NA(),IF($C461="Deckbuilder",$B461,NA()))</f>
      </c>
      <c r="L461">
        <f>IF($A461="",NA(),IF($C461="Deckbuilder",3+$F461*0.023,NA()))</f>
      </c>
      <c r="M461">
        <f>IF($A461="",NA(),IF($C461="Traditional",$B461,NA()))</f>
      </c>
      <c r="N461">
        <f>IF($A461="",NA(),IF($C461="Traditional",4+$F461*0.023,NA()))</f>
      </c>
      <c r="O461">
        <f>IF($A461="","",$D461+ROW()/1000000)</f>
      </c>
      <c r="P461" t="str">
        <f>IF(OR($A461="",INDEX(games!$H:$H,ROW())=""),"",INDEX(games!$H:$H,ROW()))</f>
      </c>
      <c r="Q461">
        <f>IF(OR($A461="",$P461&lt;&gt;"Yes"),"",$D461+ROW()/1000000)</f>
      </c>
      <c r="T461">
        <f>IF($Y461="","",INDEX($B$2:$B$2000,$Y461))</f>
      </c>
      <c r="U461">
        <f>IF($Z461="","",INDEX($B$2:$B$2000,$Z461))</f>
      </c>
      <c r="V461">
        <f>IF(OR($T461="",$U461=""),"",$U461-$T461)</f>
      </c>
      <c r="W461" t="str">
        <f>IF(TRIM(INDEX(connections!$A:$A,ROW()))="","",TRIM(INDEX(connections!$A:$A,ROW())))</f>
      </c>
      <c r="X461" t="str">
        <f>IF($W461="","",TRIM(INDEX(connections!$B:$B,ROW())))</f>
      </c>
      <c r="Y461">
        <f>IF($W461="","",IFERROR(MATCH($W461,$A$2:$A$2000,0),""))</f>
      </c>
      <c r="Z461">
        <f>IF($X461="","",IFERROR(MATCH($X461,$A$2:$A$2000,0),""))</f>
      </c>
      <c r="AA461" t="str">
        <f>IF($Y461="","",INDEX($P$2:$P$2000,$Y461))</f>
      </c>
      <c r="AB461" t="str">
        <f>IF($Z461="","",INDEX($P$2:$P$2000,$Z461))</f>
      </c>
      <c r="AC461">
        <f>IF(AND($AA461="Yes",$AB461="Yes"),1,"")</f>
      </c>
      <c r="AD461">
        <f>IF(OR($Y461="",$Z461=""),"",IF(INDEX($C$2:$C$2000,$Y461)=INDEX($C$2:$C$2000,$Z461),0,1))</f>
      </c>
      <c r="AE461">
        <f>IF($AC461&lt;&gt;1,"",IF(AND(INDEX($AG$2:$AG$2000,$Y461)=1,INDEX($AG$2:$AG$2000,$Z461)=1),1,""))</f>
      </c>
      <c r="AG461">
        <f>IF($A461="","",COUNTIFS($W$2:$W$2500,$A461,$AB$2:$AB$2500,"Yes")+COUNTIFS($X$2:$X$2500,$A461,$AA$2:$AA$2500,"Yes"))</f>
      </c>
      <c r="AH461" t="str">
        <f>IF(OR($P461&lt;&gt;"Yes",N($AG461)=0),"",IF(AND($AG461=1,COUNTIFS($W$2:$W$2500,$A461,$AE$2:$AE$2500,1)+COUNTIFS($X$2:$X$2500,$A461,$AE$2:$AE$2500,1)&gt;0),"","Yes"))</f>
      </c>
      <c r="AI461">
        <f>IF($AH461="Yes",$AG461,"")</f>
      </c>
      <c r="AJ461">
        <f>IF($AI461="","",$AI461+ROW()/1000000)</f>
      </c>
      <c r="AK461">
        <f>IF(OR($A461="",$P461="Yes",N($AG461)=0),"",$AG461+ROW()/1000000)</f>
      </c>
      <c r="AL461" t="str">
        <f>IF($A461="","",INDEX(games!$J:$J,ROW())&amp;"")</f>
      </c>
      <c r="AM461">
        <f>IF($A461="","",SUMPRODUCT($AO461:$BD461,'Map Analysis'!$AP$2^{0,1,2,3,4,5,6,7,8,9,10,11,12,13,14,15}))</f>
      </c>
      <c r="AN461">
        <f>IF($A461="","",$AM461+ROW()/10000000)</f>
      </c>
      <c r="AO461">
        <f>IF($A461="","",COUNTIF($W$2:$W$2500,$A461))</f>
      </c>
      <c r="AP461">
        <f>IF($A461="","",SUMIFS($BF$2:$BF$2500,$W$2:$W$2500,$A461))</f>
      </c>
      <c r="AQ461">
        <f>IF($A461="","",SUMIFS($BG$2:$BG$2500,$W$2:$W$2500,$A461))</f>
      </c>
      <c r="AR461">
        <f>IF($A461="","",SUMIFS($BH$2:$BH$2500,$W$2:$W$2500,$A461))</f>
      </c>
      <c r="AS461">
        <f>IF($A461="","",SUMIFS($BI$2:$BI$2500,$W$2:$W$2500,$A461))</f>
      </c>
      <c r="AT461">
        <f>IF($A461="","",SUMIFS($BJ$2:$BJ$2500,$W$2:$W$2500,$A461))</f>
      </c>
      <c r="AU461">
        <f>IF($A461="","",SUMIFS($BK$2:$BK$2500,$W$2:$W$2500,$A461))</f>
      </c>
      <c r="AV461">
        <f>IF($A461="","",SUMIFS($BL$2:$BL$2500,$W$2:$W$2500,$A461))</f>
      </c>
      <c r="AW461">
        <f>IF($A461="","",SUMIFS($BM$2:$BM$2500,$W$2:$W$2500,$A461))</f>
      </c>
      <c r="AX461">
        <f>IF($A461="","",SUMIFS($BN$2:$BN$2500,$W$2:$W$2500,$A461))</f>
      </c>
      <c r="AY461">
        <f>IF($A461="","",SUMIFS($BO$2:$BO$2500,$W$2:$W$2500,$A461))</f>
      </c>
      <c r="AZ461">
        <f>IF($A461="","",SUMIFS($BP$2:$BP$2500,$W$2:$W$2500,$A461))</f>
      </c>
      <c r="BA461">
        <f>IF($A461="","",SUMIFS($BQ$2:$BQ$2500,$W$2:$W$2500,$A461))</f>
      </c>
      <c r="BB461">
        <f>IF($A461="","",SUMIFS($BR$2:$BR$2500,$W$2:$W$2500,$A461))</f>
      </c>
      <c r="BC461">
        <f>IF($A461="","",SUMIFS($BS$2:$BS$2500,$W$2:$W$2500,$A461))</f>
      </c>
      <c r="BD461">
        <f>IF($A461="","",SUMIFS($BT$2:$BT$2500,$W$2:$W$2500,$A461))</f>
      </c>
      <c r="BF461">
        <f>IF($Z461="","",INDEX($AO$2:$AO$2000,$Z461))</f>
      </c>
      <c r="BG461">
        <f>IF($Z461="","",INDEX($AP$2:$AP$2000,$Z461))</f>
      </c>
      <c r="BH461">
        <f>IF($Z461="","",INDEX($AQ$2:$AQ$2000,$Z461))</f>
      </c>
      <c r="BI461">
        <f>IF($Z461="","",INDEX($AR$2:$AR$2000,$Z461))</f>
      </c>
      <c r="BJ461">
        <f>IF($Z461="","",INDEX($AS$2:$AS$2000,$Z461))</f>
      </c>
      <c r="BK461">
        <f>IF($Z461="","",INDEX($AT$2:$AT$2000,$Z461))</f>
      </c>
      <c r="BL461">
        <f>IF($Z461="","",INDEX($AU$2:$AU$2000,$Z461))</f>
      </c>
      <c r="BM461">
        <f>IF($Z461="","",INDEX($AV$2:$AV$2000,$Z461))</f>
      </c>
      <c r="BN461">
        <f>IF($Z461="","",INDEX($AW$2:$AW$2000,$Z461))</f>
      </c>
      <c r="BO461">
        <f>IF($Z461="","",INDEX($AX$2:$AX$2000,$Z461))</f>
      </c>
      <c r="BP461">
        <f>IF($Z461="","",INDEX($AY$2:$AY$2000,$Z461))</f>
      </c>
      <c r="BQ461">
        <f>IF($Z461="","",INDEX($AZ$2:$AZ$2000,$Z461))</f>
      </c>
      <c r="BR461">
        <f>IF($Z461="","",INDEX($BA$2:$BA$2000,$Z461))</f>
      </c>
      <c r="BS461">
        <f>IF($Z461="","",INDEX($BB$2:$BB$2000,$Z461))</f>
      </c>
      <c r="BT461">
        <f>IF($Z461="","",INDEX($BC$2:$BC$2000,$Z461))</f>
      </c>
      <c r="BV461">
        <f>IF(OR($A461="",$P461&lt;&gt;"Yes",$AH461="Yes"),"",1+N($AG461))</f>
      </c>
      <c r="BW461">
        <f>IF($A461="","",COUNTIFS($W$2:$W$2500,$A461,$BZ$2:$BZ$2500,"Yes")+COUNTIFS($X$2:$X$2500,$A461,$BY$2:$BY$2500,"Yes"))</f>
      </c>
      <c r="BX461">
        <f>IF(OR($A461="",$P461="Yes"),"",IF(N($BW461)=0,0,1+SUMIFS($CB$2:$CB$2500,$W$2:$W$2500,$A461)+SUMIFS($CA$2:$CA$2500,$X$2:$X$2500,$A461)))</f>
      </c>
      <c r="BY461" t="str">
        <f>IF($Y461="","",INDEX($AH$2:$AH$2000,$Y461)&amp;"")</f>
      </c>
      <c r="BZ461" t="str">
        <f>IF($Z461="","",INDEX($AH$2:$AH$2000,$Z461)&amp;"")</f>
      </c>
      <c r="CA461">
        <f>IF($Y461="","",INDEX($BV$2:$BV$2000,$Y461))</f>
      </c>
      <c r="CB461">
        <f>IF($Z461="","",INDEX($BV$2:$BV$2000,$Z461))</f>
      </c>
    </row>
    <row r="462">
      <c r="A462" t="str">
        <f>IF(TRIM(INDEX(games!$A:$A,ROW()))="","",TRIM(INDEX(games!$A:$A,ROW())))</f>
      </c>
      <c r="B462">
        <f>IF(OR($A462="",INDEX(games!$B:$B,ROW())=""),"",INDEX(games!$B:$B,ROW()))</f>
      </c>
      <c r="C462" t="str">
        <f>IF(OR($A462="",INDEX(games!$C:$C,ROW())=""),"",INDEX(games!$C:$C,ROW()))</f>
      </c>
      <c r="D462">
        <f>IF($A462="","",COUNTIF($W$2:$W$2500,$A462)+COUNTIF($X$2:$X$2500,$A462))</f>
      </c>
      <c r="E462">
        <f>IF($A462="","",IFERROR(MATCH($C462,$R$2:$R$5,0),0))</f>
      </c>
      <c r="F462">
        <f>IF($A462="","",MOD(ROW(),34))</f>
      </c>
      <c r="G462">
        <f>IF($A462="",NA(),IF($C462="Action",$B462,NA()))</f>
      </c>
      <c r="H462">
        <f>IF($A462="",NA(),IF($C462="Action",1+$F462*0.023,NA()))</f>
      </c>
      <c r="I462">
        <f>IF($A462="",NA(),IF($C462="Strategy",$B462,NA()))</f>
      </c>
      <c r="J462">
        <f>IF($A462="",NA(),IF($C462="Strategy",2+$F462*0.023,NA()))</f>
      </c>
      <c r="K462">
        <f>IF($A462="",NA(),IF($C462="Deckbuilder",$B462,NA()))</f>
      </c>
      <c r="L462">
        <f>IF($A462="",NA(),IF($C462="Deckbuilder",3+$F462*0.023,NA()))</f>
      </c>
      <c r="M462">
        <f>IF($A462="",NA(),IF($C462="Traditional",$B462,NA()))</f>
      </c>
      <c r="N462">
        <f>IF($A462="",NA(),IF($C462="Traditional",4+$F462*0.023,NA()))</f>
      </c>
      <c r="O462">
        <f>IF($A462="","",$D462+ROW()/1000000)</f>
      </c>
      <c r="P462" t="str">
        <f>IF(OR($A462="",INDEX(games!$H:$H,ROW())=""),"",INDEX(games!$H:$H,ROW()))</f>
      </c>
      <c r="Q462">
        <f>IF(OR($A462="",$P462&lt;&gt;"Yes"),"",$D462+ROW()/1000000)</f>
      </c>
      <c r="T462">
        <f>IF($Y462="","",INDEX($B$2:$B$2000,$Y462))</f>
      </c>
      <c r="U462">
        <f>IF($Z462="","",INDEX($B$2:$B$2000,$Z462))</f>
      </c>
      <c r="V462">
        <f>IF(OR($T462="",$U462=""),"",$U462-$T462)</f>
      </c>
      <c r="W462" t="str">
        <f>IF(TRIM(INDEX(connections!$A:$A,ROW()))="","",TRIM(INDEX(connections!$A:$A,ROW())))</f>
      </c>
      <c r="X462" t="str">
        <f>IF($W462="","",TRIM(INDEX(connections!$B:$B,ROW())))</f>
      </c>
      <c r="Y462">
        <f>IF($W462="","",IFERROR(MATCH($W462,$A$2:$A$2000,0),""))</f>
      </c>
      <c r="Z462">
        <f>IF($X462="","",IFERROR(MATCH($X462,$A$2:$A$2000,0),""))</f>
      </c>
      <c r="AA462" t="str">
        <f>IF($Y462="","",INDEX($P$2:$P$2000,$Y462))</f>
      </c>
      <c r="AB462" t="str">
        <f>IF($Z462="","",INDEX($P$2:$P$2000,$Z462))</f>
      </c>
      <c r="AC462">
        <f>IF(AND($AA462="Yes",$AB462="Yes"),1,"")</f>
      </c>
      <c r="AD462">
        <f>IF(OR($Y462="",$Z462=""),"",IF(INDEX($C$2:$C$2000,$Y462)=INDEX($C$2:$C$2000,$Z462),0,1))</f>
      </c>
      <c r="AE462">
        <f>IF($AC462&lt;&gt;1,"",IF(AND(INDEX($AG$2:$AG$2000,$Y462)=1,INDEX($AG$2:$AG$2000,$Z462)=1),1,""))</f>
      </c>
      <c r="AG462">
        <f>IF($A462="","",COUNTIFS($W$2:$W$2500,$A462,$AB$2:$AB$2500,"Yes")+COUNTIFS($X$2:$X$2500,$A462,$AA$2:$AA$2500,"Yes"))</f>
      </c>
      <c r="AH462" t="str">
        <f>IF(OR($P462&lt;&gt;"Yes",N($AG462)=0),"",IF(AND($AG462=1,COUNTIFS($W$2:$W$2500,$A462,$AE$2:$AE$2500,1)+COUNTIFS($X$2:$X$2500,$A462,$AE$2:$AE$2500,1)&gt;0),"","Yes"))</f>
      </c>
      <c r="AI462">
        <f>IF($AH462="Yes",$AG462,"")</f>
      </c>
      <c r="AJ462">
        <f>IF($AI462="","",$AI462+ROW()/1000000)</f>
      </c>
      <c r="AK462">
        <f>IF(OR($A462="",$P462="Yes",N($AG462)=0),"",$AG462+ROW()/1000000)</f>
      </c>
      <c r="AL462" t="str">
        <f>IF($A462="","",INDEX(games!$J:$J,ROW())&amp;"")</f>
      </c>
      <c r="AM462">
        <f>IF($A462="","",SUMPRODUCT($AO462:$BD462,'Map Analysis'!$AP$2^{0,1,2,3,4,5,6,7,8,9,10,11,12,13,14,15}))</f>
      </c>
      <c r="AN462">
        <f>IF($A462="","",$AM462+ROW()/10000000)</f>
      </c>
      <c r="AO462">
        <f>IF($A462="","",COUNTIF($W$2:$W$2500,$A462))</f>
      </c>
      <c r="AP462">
        <f>IF($A462="","",SUMIFS($BF$2:$BF$2500,$W$2:$W$2500,$A462))</f>
      </c>
      <c r="AQ462">
        <f>IF($A462="","",SUMIFS($BG$2:$BG$2500,$W$2:$W$2500,$A462))</f>
      </c>
      <c r="AR462">
        <f>IF($A462="","",SUMIFS($BH$2:$BH$2500,$W$2:$W$2500,$A462))</f>
      </c>
      <c r="AS462">
        <f>IF($A462="","",SUMIFS($BI$2:$BI$2500,$W$2:$W$2500,$A462))</f>
      </c>
      <c r="AT462">
        <f>IF($A462="","",SUMIFS($BJ$2:$BJ$2500,$W$2:$W$2500,$A462))</f>
      </c>
      <c r="AU462">
        <f>IF($A462="","",SUMIFS($BK$2:$BK$2500,$W$2:$W$2500,$A462))</f>
      </c>
      <c r="AV462">
        <f>IF($A462="","",SUMIFS($BL$2:$BL$2500,$W$2:$W$2500,$A462))</f>
      </c>
      <c r="AW462">
        <f>IF($A462="","",SUMIFS($BM$2:$BM$2500,$W$2:$W$2500,$A462))</f>
      </c>
      <c r="AX462">
        <f>IF($A462="","",SUMIFS($BN$2:$BN$2500,$W$2:$W$2500,$A462))</f>
      </c>
      <c r="AY462">
        <f>IF($A462="","",SUMIFS($BO$2:$BO$2500,$W$2:$W$2500,$A462))</f>
      </c>
      <c r="AZ462">
        <f>IF($A462="","",SUMIFS($BP$2:$BP$2500,$W$2:$W$2500,$A462))</f>
      </c>
      <c r="BA462">
        <f>IF($A462="","",SUMIFS($BQ$2:$BQ$2500,$W$2:$W$2500,$A462))</f>
      </c>
      <c r="BB462">
        <f>IF($A462="","",SUMIFS($BR$2:$BR$2500,$W$2:$W$2500,$A462))</f>
      </c>
      <c r="BC462">
        <f>IF($A462="","",SUMIFS($BS$2:$BS$2500,$W$2:$W$2500,$A462))</f>
      </c>
      <c r="BD462">
        <f>IF($A462="","",SUMIFS($BT$2:$BT$2500,$W$2:$W$2500,$A462))</f>
      </c>
      <c r="BF462">
        <f>IF($Z462="","",INDEX($AO$2:$AO$2000,$Z462))</f>
      </c>
      <c r="BG462">
        <f>IF($Z462="","",INDEX($AP$2:$AP$2000,$Z462))</f>
      </c>
      <c r="BH462">
        <f>IF($Z462="","",INDEX($AQ$2:$AQ$2000,$Z462))</f>
      </c>
      <c r="BI462">
        <f>IF($Z462="","",INDEX($AR$2:$AR$2000,$Z462))</f>
      </c>
      <c r="BJ462">
        <f>IF($Z462="","",INDEX($AS$2:$AS$2000,$Z462))</f>
      </c>
      <c r="BK462">
        <f>IF($Z462="","",INDEX($AT$2:$AT$2000,$Z462))</f>
      </c>
      <c r="BL462">
        <f>IF($Z462="","",INDEX($AU$2:$AU$2000,$Z462))</f>
      </c>
      <c r="BM462">
        <f>IF($Z462="","",INDEX($AV$2:$AV$2000,$Z462))</f>
      </c>
      <c r="BN462">
        <f>IF($Z462="","",INDEX($AW$2:$AW$2000,$Z462))</f>
      </c>
      <c r="BO462">
        <f>IF($Z462="","",INDEX($AX$2:$AX$2000,$Z462))</f>
      </c>
      <c r="BP462">
        <f>IF($Z462="","",INDEX($AY$2:$AY$2000,$Z462))</f>
      </c>
      <c r="BQ462">
        <f>IF($Z462="","",INDEX($AZ$2:$AZ$2000,$Z462))</f>
      </c>
      <c r="BR462">
        <f>IF($Z462="","",INDEX($BA$2:$BA$2000,$Z462))</f>
      </c>
      <c r="BS462">
        <f>IF($Z462="","",INDEX($BB$2:$BB$2000,$Z462))</f>
      </c>
      <c r="BT462">
        <f>IF($Z462="","",INDEX($BC$2:$BC$2000,$Z462))</f>
      </c>
      <c r="BV462">
        <f>IF(OR($A462="",$P462&lt;&gt;"Yes",$AH462="Yes"),"",1+N($AG462))</f>
      </c>
      <c r="BW462">
        <f>IF($A462="","",COUNTIFS($W$2:$W$2500,$A462,$BZ$2:$BZ$2500,"Yes")+COUNTIFS($X$2:$X$2500,$A462,$BY$2:$BY$2500,"Yes"))</f>
      </c>
      <c r="BX462">
        <f>IF(OR($A462="",$P462="Yes"),"",IF(N($BW462)=0,0,1+SUMIFS($CB$2:$CB$2500,$W$2:$W$2500,$A462)+SUMIFS($CA$2:$CA$2500,$X$2:$X$2500,$A462)))</f>
      </c>
      <c r="BY462" t="str">
        <f>IF($Y462="","",INDEX($AH$2:$AH$2000,$Y462)&amp;"")</f>
      </c>
      <c r="BZ462" t="str">
        <f>IF($Z462="","",INDEX($AH$2:$AH$2000,$Z462)&amp;"")</f>
      </c>
      <c r="CA462">
        <f>IF($Y462="","",INDEX($BV$2:$BV$2000,$Y462))</f>
      </c>
      <c r="CB462">
        <f>IF($Z462="","",INDEX($BV$2:$BV$2000,$Z462))</f>
      </c>
    </row>
    <row r="463">
      <c r="A463" t="str">
        <f>IF(TRIM(INDEX(games!$A:$A,ROW()))="","",TRIM(INDEX(games!$A:$A,ROW())))</f>
      </c>
      <c r="B463">
        <f>IF(OR($A463="",INDEX(games!$B:$B,ROW())=""),"",INDEX(games!$B:$B,ROW()))</f>
      </c>
      <c r="C463" t="str">
        <f>IF(OR($A463="",INDEX(games!$C:$C,ROW())=""),"",INDEX(games!$C:$C,ROW()))</f>
      </c>
      <c r="D463">
        <f>IF($A463="","",COUNTIF($W$2:$W$2500,$A463)+COUNTIF($X$2:$X$2500,$A463))</f>
      </c>
      <c r="E463">
        <f>IF($A463="","",IFERROR(MATCH($C463,$R$2:$R$5,0),0))</f>
      </c>
      <c r="F463">
        <f>IF($A463="","",MOD(ROW(),34))</f>
      </c>
      <c r="G463">
        <f>IF($A463="",NA(),IF($C463="Action",$B463,NA()))</f>
      </c>
      <c r="H463">
        <f>IF($A463="",NA(),IF($C463="Action",1+$F463*0.023,NA()))</f>
      </c>
      <c r="I463">
        <f>IF($A463="",NA(),IF($C463="Strategy",$B463,NA()))</f>
      </c>
      <c r="J463">
        <f>IF($A463="",NA(),IF($C463="Strategy",2+$F463*0.023,NA()))</f>
      </c>
      <c r="K463">
        <f>IF($A463="",NA(),IF($C463="Deckbuilder",$B463,NA()))</f>
      </c>
      <c r="L463">
        <f>IF($A463="",NA(),IF($C463="Deckbuilder",3+$F463*0.023,NA()))</f>
      </c>
      <c r="M463">
        <f>IF($A463="",NA(),IF($C463="Traditional",$B463,NA()))</f>
      </c>
      <c r="N463">
        <f>IF($A463="",NA(),IF($C463="Traditional",4+$F463*0.023,NA()))</f>
      </c>
      <c r="O463">
        <f>IF($A463="","",$D463+ROW()/1000000)</f>
      </c>
      <c r="P463" t="str">
        <f>IF(OR($A463="",INDEX(games!$H:$H,ROW())=""),"",INDEX(games!$H:$H,ROW()))</f>
      </c>
      <c r="Q463">
        <f>IF(OR($A463="",$P463&lt;&gt;"Yes"),"",$D463+ROW()/1000000)</f>
      </c>
      <c r="T463">
        <f>IF($Y463="","",INDEX($B$2:$B$2000,$Y463))</f>
      </c>
      <c r="U463">
        <f>IF($Z463="","",INDEX($B$2:$B$2000,$Z463))</f>
      </c>
      <c r="V463">
        <f>IF(OR($T463="",$U463=""),"",$U463-$T463)</f>
      </c>
      <c r="W463" t="str">
        <f>IF(TRIM(INDEX(connections!$A:$A,ROW()))="","",TRIM(INDEX(connections!$A:$A,ROW())))</f>
      </c>
      <c r="X463" t="str">
        <f>IF($W463="","",TRIM(INDEX(connections!$B:$B,ROW())))</f>
      </c>
      <c r="Y463">
        <f>IF($W463="","",IFERROR(MATCH($W463,$A$2:$A$2000,0),""))</f>
      </c>
      <c r="Z463">
        <f>IF($X463="","",IFERROR(MATCH($X463,$A$2:$A$2000,0),""))</f>
      </c>
      <c r="AA463" t="str">
        <f>IF($Y463="","",INDEX($P$2:$P$2000,$Y463))</f>
      </c>
      <c r="AB463" t="str">
        <f>IF($Z463="","",INDEX($P$2:$P$2000,$Z463))</f>
      </c>
      <c r="AC463">
        <f>IF(AND($AA463="Yes",$AB463="Yes"),1,"")</f>
      </c>
      <c r="AD463">
        <f>IF(OR($Y463="",$Z463=""),"",IF(INDEX($C$2:$C$2000,$Y463)=INDEX($C$2:$C$2000,$Z463),0,1))</f>
      </c>
      <c r="AE463">
        <f>IF($AC463&lt;&gt;1,"",IF(AND(INDEX($AG$2:$AG$2000,$Y463)=1,INDEX($AG$2:$AG$2000,$Z463)=1),1,""))</f>
      </c>
      <c r="AG463">
        <f>IF($A463="","",COUNTIFS($W$2:$W$2500,$A463,$AB$2:$AB$2500,"Yes")+COUNTIFS($X$2:$X$2500,$A463,$AA$2:$AA$2500,"Yes"))</f>
      </c>
      <c r="AH463" t="str">
        <f>IF(OR($P463&lt;&gt;"Yes",N($AG463)=0),"",IF(AND($AG463=1,COUNTIFS($W$2:$W$2500,$A463,$AE$2:$AE$2500,1)+COUNTIFS($X$2:$X$2500,$A463,$AE$2:$AE$2500,1)&gt;0),"","Yes"))</f>
      </c>
      <c r="AI463">
        <f>IF($AH463="Yes",$AG463,"")</f>
      </c>
      <c r="AJ463">
        <f>IF($AI463="","",$AI463+ROW()/1000000)</f>
      </c>
      <c r="AK463">
        <f>IF(OR($A463="",$P463="Yes",N($AG463)=0),"",$AG463+ROW()/1000000)</f>
      </c>
      <c r="AL463" t="str">
        <f>IF($A463="","",INDEX(games!$J:$J,ROW())&amp;"")</f>
      </c>
      <c r="AM463">
        <f>IF($A463="","",SUMPRODUCT($AO463:$BD463,'Map Analysis'!$AP$2^{0,1,2,3,4,5,6,7,8,9,10,11,12,13,14,15}))</f>
      </c>
      <c r="AN463">
        <f>IF($A463="","",$AM463+ROW()/10000000)</f>
      </c>
      <c r="AO463">
        <f>IF($A463="","",COUNTIF($W$2:$W$2500,$A463))</f>
      </c>
      <c r="AP463">
        <f>IF($A463="","",SUMIFS($BF$2:$BF$2500,$W$2:$W$2500,$A463))</f>
      </c>
      <c r="AQ463">
        <f>IF($A463="","",SUMIFS($BG$2:$BG$2500,$W$2:$W$2500,$A463))</f>
      </c>
      <c r="AR463">
        <f>IF($A463="","",SUMIFS($BH$2:$BH$2500,$W$2:$W$2500,$A463))</f>
      </c>
      <c r="AS463">
        <f>IF($A463="","",SUMIFS($BI$2:$BI$2500,$W$2:$W$2500,$A463))</f>
      </c>
      <c r="AT463">
        <f>IF($A463="","",SUMIFS($BJ$2:$BJ$2500,$W$2:$W$2500,$A463))</f>
      </c>
      <c r="AU463">
        <f>IF($A463="","",SUMIFS($BK$2:$BK$2500,$W$2:$W$2500,$A463))</f>
      </c>
      <c r="AV463">
        <f>IF($A463="","",SUMIFS($BL$2:$BL$2500,$W$2:$W$2500,$A463))</f>
      </c>
      <c r="AW463">
        <f>IF($A463="","",SUMIFS($BM$2:$BM$2500,$W$2:$W$2500,$A463))</f>
      </c>
      <c r="AX463">
        <f>IF($A463="","",SUMIFS($BN$2:$BN$2500,$W$2:$W$2500,$A463))</f>
      </c>
      <c r="AY463">
        <f>IF($A463="","",SUMIFS($BO$2:$BO$2500,$W$2:$W$2500,$A463))</f>
      </c>
      <c r="AZ463">
        <f>IF($A463="","",SUMIFS($BP$2:$BP$2500,$W$2:$W$2500,$A463))</f>
      </c>
      <c r="BA463">
        <f>IF($A463="","",SUMIFS($BQ$2:$BQ$2500,$W$2:$W$2500,$A463))</f>
      </c>
      <c r="BB463">
        <f>IF($A463="","",SUMIFS($BR$2:$BR$2500,$W$2:$W$2500,$A463))</f>
      </c>
      <c r="BC463">
        <f>IF($A463="","",SUMIFS($BS$2:$BS$2500,$W$2:$W$2500,$A463))</f>
      </c>
      <c r="BD463">
        <f>IF($A463="","",SUMIFS($BT$2:$BT$2500,$W$2:$W$2500,$A463))</f>
      </c>
      <c r="BF463">
        <f>IF($Z463="","",INDEX($AO$2:$AO$2000,$Z463))</f>
      </c>
      <c r="BG463">
        <f>IF($Z463="","",INDEX($AP$2:$AP$2000,$Z463))</f>
      </c>
      <c r="BH463">
        <f>IF($Z463="","",INDEX($AQ$2:$AQ$2000,$Z463))</f>
      </c>
      <c r="BI463">
        <f>IF($Z463="","",INDEX($AR$2:$AR$2000,$Z463))</f>
      </c>
      <c r="BJ463">
        <f>IF($Z463="","",INDEX($AS$2:$AS$2000,$Z463))</f>
      </c>
      <c r="BK463">
        <f>IF($Z463="","",INDEX($AT$2:$AT$2000,$Z463))</f>
      </c>
      <c r="BL463">
        <f>IF($Z463="","",INDEX($AU$2:$AU$2000,$Z463))</f>
      </c>
      <c r="BM463">
        <f>IF($Z463="","",INDEX($AV$2:$AV$2000,$Z463))</f>
      </c>
      <c r="BN463">
        <f>IF($Z463="","",INDEX($AW$2:$AW$2000,$Z463))</f>
      </c>
      <c r="BO463">
        <f>IF($Z463="","",INDEX($AX$2:$AX$2000,$Z463))</f>
      </c>
      <c r="BP463">
        <f>IF($Z463="","",INDEX($AY$2:$AY$2000,$Z463))</f>
      </c>
      <c r="BQ463">
        <f>IF($Z463="","",INDEX($AZ$2:$AZ$2000,$Z463))</f>
      </c>
      <c r="BR463">
        <f>IF($Z463="","",INDEX($BA$2:$BA$2000,$Z463))</f>
      </c>
      <c r="BS463">
        <f>IF($Z463="","",INDEX($BB$2:$BB$2000,$Z463))</f>
      </c>
      <c r="BT463">
        <f>IF($Z463="","",INDEX($BC$2:$BC$2000,$Z463))</f>
      </c>
      <c r="BV463">
        <f>IF(OR($A463="",$P463&lt;&gt;"Yes",$AH463="Yes"),"",1+N($AG463))</f>
      </c>
      <c r="BW463">
        <f>IF($A463="","",COUNTIFS($W$2:$W$2500,$A463,$BZ$2:$BZ$2500,"Yes")+COUNTIFS($X$2:$X$2500,$A463,$BY$2:$BY$2500,"Yes"))</f>
      </c>
      <c r="BX463">
        <f>IF(OR($A463="",$P463="Yes"),"",IF(N($BW463)=0,0,1+SUMIFS($CB$2:$CB$2500,$W$2:$W$2500,$A463)+SUMIFS($CA$2:$CA$2500,$X$2:$X$2500,$A463)))</f>
      </c>
      <c r="BY463" t="str">
        <f>IF($Y463="","",INDEX($AH$2:$AH$2000,$Y463)&amp;"")</f>
      </c>
      <c r="BZ463" t="str">
        <f>IF($Z463="","",INDEX($AH$2:$AH$2000,$Z463)&amp;"")</f>
      </c>
      <c r="CA463">
        <f>IF($Y463="","",INDEX($BV$2:$BV$2000,$Y463))</f>
      </c>
      <c r="CB463">
        <f>IF($Z463="","",INDEX($BV$2:$BV$2000,$Z463))</f>
      </c>
    </row>
    <row r="464">
      <c r="A464" t="str">
        <f>IF(TRIM(INDEX(games!$A:$A,ROW()))="","",TRIM(INDEX(games!$A:$A,ROW())))</f>
      </c>
      <c r="B464">
        <f>IF(OR($A464="",INDEX(games!$B:$B,ROW())=""),"",INDEX(games!$B:$B,ROW()))</f>
      </c>
      <c r="C464" t="str">
        <f>IF(OR($A464="",INDEX(games!$C:$C,ROW())=""),"",INDEX(games!$C:$C,ROW()))</f>
      </c>
      <c r="D464">
        <f>IF($A464="","",COUNTIF($W$2:$W$2500,$A464)+COUNTIF($X$2:$X$2500,$A464))</f>
      </c>
      <c r="E464">
        <f>IF($A464="","",IFERROR(MATCH($C464,$R$2:$R$5,0),0))</f>
      </c>
      <c r="F464">
        <f>IF($A464="","",MOD(ROW(),34))</f>
      </c>
      <c r="G464">
        <f>IF($A464="",NA(),IF($C464="Action",$B464,NA()))</f>
      </c>
      <c r="H464">
        <f>IF($A464="",NA(),IF($C464="Action",1+$F464*0.023,NA()))</f>
      </c>
      <c r="I464">
        <f>IF($A464="",NA(),IF($C464="Strategy",$B464,NA()))</f>
      </c>
      <c r="J464">
        <f>IF($A464="",NA(),IF($C464="Strategy",2+$F464*0.023,NA()))</f>
      </c>
      <c r="K464">
        <f>IF($A464="",NA(),IF($C464="Deckbuilder",$B464,NA()))</f>
      </c>
      <c r="L464">
        <f>IF($A464="",NA(),IF($C464="Deckbuilder",3+$F464*0.023,NA()))</f>
      </c>
      <c r="M464">
        <f>IF($A464="",NA(),IF($C464="Traditional",$B464,NA()))</f>
      </c>
      <c r="N464">
        <f>IF($A464="",NA(),IF($C464="Traditional",4+$F464*0.023,NA()))</f>
      </c>
      <c r="O464">
        <f>IF($A464="","",$D464+ROW()/1000000)</f>
      </c>
      <c r="P464" t="str">
        <f>IF(OR($A464="",INDEX(games!$H:$H,ROW())=""),"",INDEX(games!$H:$H,ROW()))</f>
      </c>
      <c r="Q464">
        <f>IF(OR($A464="",$P464&lt;&gt;"Yes"),"",$D464+ROW()/1000000)</f>
      </c>
      <c r="T464">
        <f>IF($Y464="","",INDEX($B$2:$B$2000,$Y464))</f>
      </c>
      <c r="U464">
        <f>IF($Z464="","",INDEX($B$2:$B$2000,$Z464))</f>
      </c>
      <c r="V464">
        <f>IF(OR($T464="",$U464=""),"",$U464-$T464)</f>
      </c>
      <c r="W464" t="str">
        <f>IF(TRIM(INDEX(connections!$A:$A,ROW()))="","",TRIM(INDEX(connections!$A:$A,ROW())))</f>
      </c>
      <c r="X464" t="str">
        <f>IF($W464="","",TRIM(INDEX(connections!$B:$B,ROW())))</f>
      </c>
      <c r="Y464">
        <f>IF($W464="","",IFERROR(MATCH($W464,$A$2:$A$2000,0),""))</f>
      </c>
      <c r="Z464">
        <f>IF($X464="","",IFERROR(MATCH($X464,$A$2:$A$2000,0),""))</f>
      </c>
      <c r="AA464" t="str">
        <f>IF($Y464="","",INDEX($P$2:$P$2000,$Y464))</f>
      </c>
      <c r="AB464" t="str">
        <f>IF($Z464="","",INDEX($P$2:$P$2000,$Z464))</f>
      </c>
      <c r="AC464">
        <f>IF(AND($AA464="Yes",$AB464="Yes"),1,"")</f>
      </c>
      <c r="AD464">
        <f>IF(OR($Y464="",$Z464=""),"",IF(INDEX($C$2:$C$2000,$Y464)=INDEX($C$2:$C$2000,$Z464),0,1))</f>
      </c>
      <c r="AE464">
        <f>IF($AC464&lt;&gt;1,"",IF(AND(INDEX($AG$2:$AG$2000,$Y464)=1,INDEX($AG$2:$AG$2000,$Z464)=1),1,""))</f>
      </c>
      <c r="AG464">
        <f>IF($A464="","",COUNTIFS($W$2:$W$2500,$A464,$AB$2:$AB$2500,"Yes")+COUNTIFS($X$2:$X$2500,$A464,$AA$2:$AA$2500,"Yes"))</f>
      </c>
      <c r="AH464" t="str">
        <f>IF(OR($P464&lt;&gt;"Yes",N($AG464)=0),"",IF(AND($AG464=1,COUNTIFS($W$2:$W$2500,$A464,$AE$2:$AE$2500,1)+COUNTIFS($X$2:$X$2500,$A464,$AE$2:$AE$2500,1)&gt;0),"","Yes"))</f>
      </c>
      <c r="AI464">
        <f>IF($AH464="Yes",$AG464,"")</f>
      </c>
      <c r="AJ464">
        <f>IF($AI464="","",$AI464+ROW()/1000000)</f>
      </c>
      <c r="AK464">
        <f>IF(OR($A464="",$P464="Yes",N($AG464)=0),"",$AG464+ROW()/1000000)</f>
      </c>
      <c r="AL464" t="str">
        <f>IF($A464="","",INDEX(games!$J:$J,ROW())&amp;"")</f>
      </c>
      <c r="AM464">
        <f>IF($A464="","",SUMPRODUCT($AO464:$BD464,'Map Analysis'!$AP$2^{0,1,2,3,4,5,6,7,8,9,10,11,12,13,14,15}))</f>
      </c>
      <c r="AN464">
        <f>IF($A464="","",$AM464+ROW()/10000000)</f>
      </c>
      <c r="AO464">
        <f>IF($A464="","",COUNTIF($W$2:$W$2500,$A464))</f>
      </c>
      <c r="AP464">
        <f>IF($A464="","",SUMIFS($BF$2:$BF$2500,$W$2:$W$2500,$A464))</f>
      </c>
      <c r="AQ464">
        <f>IF($A464="","",SUMIFS($BG$2:$BG$2500,$W$2:$W$2500,$A464))</f>
      </c>
      <c r="AR464">
        <f>IF($A464="","",SUMIFS($BH$2:$BH$2500,$W$2:$W$2500,$A464))</f>
      </c>
      <c r="AS464">
        <f>IF($A464="","",SUMIFS($BI$2:$BI$2500,$W$2:$W$2500,$A464))</f>
      </c>
      <c r="AT464">
        <f>IF($A464="","",SUMIFS($BJ$2:$BJ$2500,$W$2:$W$2500,$A464))</f>
      </c>
      <c r="AU464">
        <f>IF($A464="","",SUMIFS($BK$2:$BK$2500,$W$2:$W$2500,$A464))</f>
      </c>
      <c r="AV464">
        <f>IF($A464="","",SUMIFS($BL$2:$BL$2500,$W$2:$W$2500,$A464))</f>
      </c>
      <c r="AW464">
        <f>IF($A464="","",SUMIFS($BM$2:$BM$2500,$W$2:$W$2500,$A464))</f>
      </c>
      <c r="AX464">
        <f>IF($A464="","",SUMIFS($BN$2:$BN$2500,$W$2:$W$2500,$A464))</f>
      </c>
      <c r="AY464">
        <f>IF($A464="","",SUMIFS($BO$2:$BO$2500,$W$2:$W$2500,$A464))</f>
      </c>
      <c r="AZ464">
        <f>IF($A464="","",SUMIFS($BP$2:$BP$2500,$W$2:$W$2500,$A464))</f>
      </c>
      <c r="BA464">
        <f>IF($A464="","",SUMIFS($BQ$2:$BQ$2500,$W$2:$W$2500,$A464))</f>
      </c>
      <c r="BB464">
        <f>IF($A464="","",SUMIFS($BR$2:$BR$2500,$W$2:$W$2500,$A464))</f>
      </c>
      <c r="BC464">
        <f>IF($A464="","",SUMIFS($BS$2:$BS$2500,$W$2:$W$2500,$A464))</f>
      </c>
      <c r="BD464">
        <f>IF($A464="","",SUMIFS($BT$2:$BT$2500,$W$2:$W$2500,$A464))</f>
      </c>
      <c r="BF464">
        <f>IF($Z464="","",INDEX($AO$2:$AO$2000,$Z464))</f>
      </c>
      <c r="BG464">
        <f>IF($Z464="","",INDEX($AP$2:$AP$2000,$Z464))</f>
      </c>
      <c r="BH464">
        <f>IF($Z464="","",INDEX($AQ$2:$AQ$2000,$Z464))</f>
      </c>
      <c r="BI464">
        <f>IF($Z464="","",INDEX($AR$2:$AR$2000,$Z464))</f>
      </c>
      <c r="BJ464">
        <f>IF($Z464="","",INDEX($AS$2:$AS$2000,$Z464))</f>
      </c>
      <c r="BK464">
        <f>IF($Z464="","",INDEX($AT$2:$AT$2000,$Z464))</f>
      </c>
      <c r="BL464">
        <f>IF($Z464="","",INDEX($AU$2:$AU$2000,$Z464))</f>
      </c>
      <c r="BM464">
        <f>IF($Z464="","",INDEX($AV$2:$AV$2000,$Z464))</f>
      </c>
      <c r="BN464">
        <f>IF($Z464="","",INDEX($AW$2:$AW$2000,$Z464))</f>
      </c>
      <c r="BO464">
        <f>IF($Z464="","",INDEX($AX$2:$AX$2000,$Z464))</f>
      </c>
      <c r="BP464">
        <f>IF($Z464="","",INDEX($AY$2:$AY$2000,$Z464))</f>
      </c>
      <c r="BQ464">
        <f>IF($Z464="","",INDEX($AZ$2:$AZ$2000,$Z464))</f>
      </c>
      <c r="BR464">
        <f>IF($Z464="","",INDEX($BA$2:$BA$2000,$Z464))</f>
      </c>
      <c r="BS464">
        <f>IF($Z464="","",INDEX($BB$2:$BB$2000,$Z464))</f>
      </c>
      <c r="BT464">
        <f>IF($Z464="","",INDEX($BC$2:$BC$2000,$Z464))</f>
      </c>
      <c r="BV464">
        <f>IF(OR($A464="",$P464&lt;&gt;"Yes",$AH464="Yes"),"",1+N($AG464))</f>
      </c>
      <c r="BW464">
        <f>IF($A464="","",COUNTIFS($W$2:$W$2500,$A464,$BZ$2:$BZ$2500,"Yes")+COUNTIFS($X$2:$X$2500,$A464,$BY$2:$BY$2500,"Yes"))</f>
      </c>
      <c r="BX464">
        <f>IF(OR($A464="",$P464="Yes"),"",IF(N($BW464)=0,0,1+SUMIFS($CB$2:$CB$2500,$W$2:$W$2500,$A464)+SUMIFS($CA$2:$CA$2500,$X$2:$X$2500,$A464)))</f>
      </c>
      <c r="BY464" t="str">
        <f>IF($Y464="","",INDEX($AH$2:$AH$2000,$Y464)&amp;"")</f>
      </c>
      <c r="BZ464" t="str">
        <f>IF($Z464="","",INDEX($AH$2:$AH$2000,$Z464)&amp;"")</f>
      </c>
      <c r="CA464">
        <f>IF($Y464="","",INDEX($BV$2:$BV$2000,$Y464))</f>
      </c>
      <c r="CB464">
        <f>IF($Z464="","",INDEX($BV$2:$BV$2000,$Z464))</f>
      </c>
    </row>
    <row r="465">
      <c r="A465" t="str">
        <f>IF(TRIM(INDEX(games!$A:$A,ROW()))="","",TRIM(INDEX(games!$A:$A,ROW())))</f>
      </c>
      <c r="B465">
        <f>IF(OR($A465="",INDEX(games!$B:$B,ROW())=""),"",INDEX(games!$B:$B,ROW()))</f>
      </c>
      <c r="C465" t="str">
        <f>IF(OR($A465="",INDEX(games!$C:$C,ROW())=""),"",INDEX(games!$C:$C,ROW()))</f>
      </c>
      <c r="D465">
        <f>IF($A465="","",COUNTIF($W$2:$W$2500,$A465)+COUNTIF($X$2:$X$2500,$A465))</f>
      </c>
      <c r="E465">
        <f>IF($A465="","",IFERROR(MATCH($C465,$R$2:$R$5,0),0))</f>
      </c>
      <c r="F465">
        <f>IF($A465="","",MOD(ROW(),34))</f>
      </c>
      <c r="G465">
        <f>IF($A465="",NA(),IF($C465="Action",$B465,NA()))</f>
      </c>
      <c r="H465">
        <f>IF($A465="",NA(),IF($C465="Action",1+$F465*0.023,NA()))</f>
      </c>
      <c r="I465">
        <f>IF($A465="",NA(),IF($C465="Strategy",$B465,NA()))</f>
      </c>
      <c r="J465">
        <f>IF($A465="",NA(),IF($C465="Strategy",2+$F465*0.023,NA()))</f>
      </c>
      <c r="K465">
        <f>IF($A465="",NA(),IF($C465="Deckbuilder",$B465,NA()))</f>
      </c>
      <c r="L465">
        <f>IF($A465="",NA(),IF($C465="Deckbuilder",3+$F465*0.023,NA()))</f>
      </c>
      <c r="M465">
        <f>IF($A465="",NA(),IF($C465="Traditional",$B465,NA()))</f>
      </c>
      <c r="N465">
        <f>IF($A465="",NA(),IF($C465="Traditional",4+$F465*0.023,NA()))</f>
      </c>
      <c r="O465">
        <f>IF($A465="","",$D465+ROW()/1000000)</f>
      </c>
      <c r="P465" t="str">
        <f>IF(OR($A465="",INDEX(games!$H:$H,ROW())=""),"",INDEX(games!$H:$H,ROW()))</f>
      </c>
      <c r="Q465">
        <f>IF(OR($A465="",$P465&lt;&gt;"Yes"),"",$D465+ROW()/1000000)</f>
      </c>
      <c r="T465">
        <f>IF($Y465="","",INDEX($B$2:$B$2000,$Y465))</f>
      </c>
      <c r="U465">
        <f>IF($Z465="","",INDEX($B$2:$B$2000,$Z465))</f>
      </c>
      <c r="V465">
        <f>IF(OR($T465="",$U465=""),"",$U465-$T465)</f>
      </c>
      <c r="W465" t="str">
        <f>IF(TRIM(INDEX(connections!$A:$A,ROW()))="","",TRIM(INDEX(connections!$A:$A,ROW())))</f>
      </c>
      <c r="X465" t="str">
        <f>IF($W465="","",TRIM(INDEX(connections!$B:$B,ROW())))</f>
      </c>
      <c r="Y465">
        <f>IF($W465="","",IFERROR(MATCH($W465,$A$2:$A$2000,0),""))</f>
      </c>
      <c r="Z465">
        <f>IF($X465="","",IFERROR(MATCH($X465,$A$2:$A$2000,0),""))</f>
      </c>
      <c r="AA465" t="str">
        <f>IF($Y465="","",INDEX($P$2:$P$2000,$Y465))</f>
      </c>
      <c r="AB465" t="str">
        <f>IF($Z465="","",INDEX($P$2:$P$2000,$Z465))</f>
      </c>
      <c r="AC465">
        <f>IF(AND($AA465="Yes",$AB465="Yes"),1,"")</f>
      </c>
      <c r="AD465">
        <f>IF(OR($Y465="",$Z465=""),"",IF(INDEX($C$2:$C$2000,$Y465)=INDEX($C$2:$C$2000,$Z465),0,1))</f>
      </c>
      <c r="AE465">
        <f>IF($AC465&lt;&gt;1,"",IF(AND(INDEX($AG$2:$AG$2000,$Y465)=1,INDEX($AG$2:$AG$2000,$Z465)=1),1,""))</f>
      </c>
      <c r="AG465">
        <f>IF($A465="","",COUNTIFS($W$2:$W$2500,$A465,$AB$2:$AB$2500,"Yes")+COUNTIFS($X$2:$X$2500,$A465,$AA$2:$AA$2500,"Yes"))</f>
      </c>
      <c r="AH465" t="str">
        <f>IF(OR($P465&lt;&gt;"Yes",N($AG465)=0),"",IF(AND($AG465=1,COUNTIFS($W$2:$W$2500,$A465,$AE$2:$AE$2500,1)+COUNTIFS($X$2:$X$2500,$A465,$AE$2:$AE$2500,1)&gt;0),"","Yes"))</f>
      </c>
      <c r="AI465">
        <f>IF($AH465="Yes",$AG465,"")</f>
      </c>
      <c r="AJ465">
        <f>IF($AI465="","",$AI465+ROW()/1000000)</f>
      </c>
      <c r="AK465">
        <f>IF(OR($A465="",$P465="Yes",N($AG465)=0),"",$AG465+ROW()/1000000)</f>
      </c>
      <c r="AL465" t="str">
        <f>IF($A465="","",INDEX(games!$J:$J,ROW())&amp;"")</f>
      </c>
      <c r="AM465">
        <f>IF($A465="","",SUMPRODUCT($AO465:$BD465,'Map Analysis'!$AP$2^{0,1,2,3,4,5,6,7,8,9,10,11,12,13,14,15}))</f>
      </c>
      <c r="AN465">
        <f>IF($A465="","",$AM465+ROW()/10000000)</f>
      </c>
      <c r="AO465">
        <f>IF($A465="","",COUNTIF($W$2:$W$2500,$A465))</f>
      </c>
      <c r="AP465">
        <f>IF($A465="","",SUMIFS($BF$2:$BF$2500,$W$2:$W$2500,$A465))</f>
      </c>
      <c r="AQ465">
        <f>IF($A465="","",SUMIFS($BG$2:$BG$2500,$W$2:$W$2500,$A465))</f>
      </c>
      <c r="AR465">
        <f>IF($A465="","",SUMIFS($BH$2:$BH$2500,$W$2:$W$2500,$A465))</f>
      </c>
      <c r="AS465">
        <f>IF($A465="","",SUMIFS($BI$2:$BI$2500,$W$2:$W$2500,$A465))</f>
      </c>
      <c r="AT465">
        <f>IF($A465="","",SUMIFS($BJ$2:$BJ$2500,$W$2:$W$2500,$A465))</f>
      </c>
      <c r="AU465">
        <f>IF($A465="","",SUMIFS($BK$2:$BK$2500,$W$2:$W$2500,$A465))</f>
      </c>
      <c r="AV465">
        <f>IF($A465="","",SUMIFS($BL$2:$BL$2500,$W$2:$W$2500,$A465))</f>
      </c>
      <c r="AW465">
        <f>IF($A465="","",SUMIFS($BM$2:$BM$2500,$W$2:$W$2500,$A465))</f>
      </c>
      <c r="AX465">
        <f>IF($A465="","",SUMIFS($BN$2:$BN$2500,$W$2:$W$2500,$A465))</f>
      </c>
      <c r="AY465">
        <f>IF($A465="","",SUMIFS($BO$2:$BO$2500,$W$2:$W$2500,$A465))</f>
      </c>
      <c r="AZ465">
        <f>IF($A465="","",SUMIFS($BP$2:$BP$2500,$W$2:$W$2500,$A465))</f>
      </c>
      <c r="BA465">
        <f>IF($A465="","",SUMIFS($BQ$2:$BQ$2500,$W$2:$W$2500,$A465))</f>
      </c>
      <c r="BB465">
        <f>IF($A465="","",SUMIFS($BR$2:$BR$2500,$W$2:$W$2500,$A465))</f>
      </c>
      <c r="BC465">
        <f>IF($A465="","",SUMIFS($BS$2:$BS$2500,$W$2:$W$2500,$A465))</f>
      </c>
      <c r="BD465">
        <f>IF($A465="","",SUMIFS($BT$2:$BT$2500,$W$2:$W$2500,$A465))</f>
      </c>
      <c r="BF465">
        <f>IF($Z465="","",INDEX($AO$2:$AO$2000,$Z465))</f>
      </c>
      <c r="BG465">
        <f>IF($Z465="","",INDEX($AP$2:$AP$2000,$Z465))</f>
      </c>
      <c r="BH465">
        <f>IF($Z465="","",INDEX($AQ$2:$AQ$2000,$Z465))</f>
      </c>
      <c r="BI465">
        <f>IF($Z465="","",INDEX($AR$2:$AR$2000,$Z465))</f>
      </c>
      <c r="BJ465">
        <f>IF($Z465="","",INDEX($AS$2:$AS$2000,$Z465))</f>
      </c>
      <c r="BK465">
        <f>IF($Z465="","",INDEX($AT$2:$AT$2000,$Z465))</f>
      </c>
      <c r="BL465">
        <f>IF($Z465="","",INDEX($AU$2:$AU$2000,$Z465))</f>
      </c>
      <c r="BM465">
        <f>IF($Z465="","",INDEX($AV$2:$AV$2000,$Z465))</f>
      </c>
      <c r="BN465">
        <f>IF($Z465="","",INDEX($AW$2:$AW$2000,$Z465))</f>
      </c>
      <c r="BO465">
        <f>IF($Z465="","",INDEX($AX$2:$AX$2000,$Z465))</f>
      </c>
      <c r="BP465">
        <f>IF($Z465="","",INDEX($AY$2:$AY$2000,$Z465))</f>
      </c>
      <c r="BQ465">
        <f>IF($Z465="","",INDEX($AZ$2:$AZ$2000,$Z465))</f>
      </c>
      <c r="BR465">
        <f>IF($Z465="","",INDEX($BA$2:$BA$2000,$Z465))</f>
      </c>
      <c r="BS465">
        <f>IF($Z465="","",INDEX($BB$2:$BB$2000,$Z465))</f>
      </c>
      <c r="BT465">
        <f>IF($Z465="","",INDEX($BC$2:$BC$2000,$Z465))</f>
      </c>
      <c r="BV465">
        <f>IF(OR($A465="",$P465&lt;&gt;"Yes",$AH465="Yes"),"",1+N($AG465))</f>
      </c>
      <c r="BW465">
        <f>IF($A465="","",COUNTIFS($W$2:$W$2500,$A465,$BZ$2:$BZ$2500,"Yes")+COUNTIFS($X$2:$X$2500,$A465,$BY$2:$BY$2500,"Yes"))</f>
      </c>
      <c r="BX465">
        <f>IF(OR($A465="",$P465="Yes"),"",IF(N($BW465)=0,0,1+SUMIFS($CB$2:$CB$2500,$W$2:$W$2500,$A465)+SUMIFS($CA$2:$CA$2500,$X$2:$X$2500,$A465)))</f>
      </c>
      <c r="BY465" t="str">
        <f>IF($Y465="","",INDEX($AH$2:$AH$2000,$Y465)&amp;"")</f>
      </c>
      <c r="BZ465" t="str">
        <f>IF($Z465="","",INDEX($AH$2:$AH$2000,$Z465)&amp;"")</f>
      </c>
      <c r="CA465">
        <f>IF($Y465="","",INDEX($BV$2:$BV$2000,$Y465))</f>
      </c>
      <c r="CB465">
        <f>IF($Z465="","",INDEX($BV$2:$BV$2000,$Z465))</f>
      </c>
    </row>
    <row r="466">
      <c r="A466" t="str">
        <f>IF(TRIM(INDEX(games!$A:$A,ROW()))="","",TRIM(INDEX(games!$A:$A,ROW())))</f>
      </c>
      <c r="B466">
        <f>IF(OR($A466="",INDEX(games!$B:$B,ROW())=""),"",INDEX(games!$B:$B,ROW()))</f>
      </c>
      <c r="C466" t="str">
        <f>IF(OR($A466="",INDEX(games!$C:$C,ROW())=""),"",INDEX(games!$C:$C,ROW()))</f>
      </c>
      <c r="D466">
        <f>IF($A466="","",COUNTIF($W$2:$W$2500,$A466)+COUNTIF($X$2:$X$2500,$A466))</f>
      </c>
      <c r="E466">
        <f>IF($A466="","",IFERROR(MATCH($C466,$R$2:$R$5,0),0))</f>
      </c>
      <c r="F466">
        <f>IF($A466="","",MOD(ROW(),34))</f>
      </c>
      <c r="G466">
        <f>IF($A466="",NA(),IF($C466="Action",$B466,NA()))</f>
      </c>
      <c r="H466">
        <f>IF($A466="",NA(),IF($C466="Action",1+$F466*0.023,NA()))</f>
      </c>
      <c r="I466">
        <f>IF($A466="",NA(),IF($C466="Strategy",$B466,NA()))</f>
      </c>
      <c r="J466">
        <f>IF($A466="",NA(),IF($C466="Strategy",2+$F466*0.023,NA()))</f>
      </c>
      <c r="K466">
        <f>IF($A466="",NA(),IF($C466="Deckbuilder",$B466,NA()))</f>
      </c>
      <c r="L466">
        <f>IF($A466="",NA(),IF($C466="Deckbuilder",3+$F466*0.023,NA()))</f>
      </c>
      <c r="M466">
        <f>IF($A466="",NA(),IF($C466="Traditional",$B466,NA()))</f>
      </c>
      <c r="N466">
        <f>IF($A466="",NA(),IF($C466="Traditional",4+$F466*0.023,NA()))</f>
      </c>
      <c r="O466">
        <f>IF($A466="","",$D466+ROW()/1000000)</f>
      </c>
      <c r="P466" t="str">
        <f>IF(OR($A466="",INDEX(games!$H:$H,ROW())=""),"",INDEX(games!$H:$H,ROW()))</f>
      </c>
      <c r="Q466">
        <f>IF(OR($A466="",$P466&lt;&gt;"Yes"),"",$D466+ROW()/1000000)</f>
      </c>
      <c r="T466">
        <f>IF($Y466="","",INDEX($B$2:$B$2000,$Y466))</f>
      </c>
      <c r="U466">
        <f>IF($Z466="","",INDEX($B$2:$B$2000,$Z466))</f>
      </c>
      <c r="V466">
        <f>IF(OR($T466="",$U466=""),"",$U466-$T466)</f>
      </c>
      <c r="W466" t="str">
        <f>IF(TRIM(INDEX(connections!$A:$A,ROW()))="","",TRIM(INDEX(connections!$A:$A,ROW())))</f>
      </c>
      <c r="X466" t="str">
        <f>IF($W466="","",TRIM(INDEX(connections!$B:$B,ROW())))</f>
      </c>
      <c r="Y466">
        <f>IF($W466="","",IFERROR(MATCH($W466,$A$2:$A$2000,0),""))</f>
      </c>
      <c r="Z466">
        <f>IF($X466="","",IFERROR(MATCH($X466,$A$2:$A$2000,0),""))</f>
      </c>
      <c r="AA466" t="str">
        <f>IF($Y466="","",INDEX($P$2:$P$2000,$Y466))</f>
      </c>
      <c r="AB466" t="str">
        <f>IF($Z466="","",INDEX($P$2:$P$2000,$Z466))</f>
      </c>
      <c r="AC466">
        <f>IF(AND($AA466="Yes",$AB466="Yes"),1,"")</f>
      </c>
      <c r="AD466">
        <f>IF(OR($Y466="",$Z466=""),"",IF(INDEX($C$2:$C$2000,$Y466)=INDEX($C$2:$C$2000,$Z466),0,1))</f>
      </c>
      <c r="AE466">
        <f>IF($AC466&lt;&gt;1,"",IF(AND(INDEX($AG$2:$AG$2000,$Y466)=1,INDEX($AG$2:$AG$2000,$Z466)=1),1,""))</f>
      </c>
      <c r="AG466">
        <f>IF($A466="","",COUNTIFS($W$2:$W$2500,$A466,$AB$2:$AB$2500,"Yes")+COUNTIFS($X$2:$X$2500,$A466,$AA$2:$AA$2500,"Yes"))</f>
      </c>
      <c r="AH466" t="str">
        <f>IF(OR($P466&lt;&gt;"Yes",N($AG466)=0),"",IF(AND($AG466=1,COUNTIFS($W$2:$W$2500,$A466,$AE$2:$AE$2500,1)+COUNTIFS($X$2:$X$2500,$A466,$AE$2:$AE$2500,1)&gt;0),"","Yes"))</f>
      </c>
      <c r="AI466">
        <f>IF($AH466="Yes",$AG466,"")</f>
      </c>
      <c r="AJ466">
        <f>IF($AI466="","",$AI466+ROW()/1000000)</f>
      </c>
      <c r="AK466">
        <f>IF(OR($A466="",$P466="Yes",N($AG466)=0),"",$AG466+ROW()/1000000)</f>
      </c>
      <c r="AL466" t="str">
        <f>IF($A466="","",INDEX(games!$J:$J,ROW())&amp;"")</f>
      </c>
      <c r="AM466">
        <f>IF($A466="","",SUMPRODUCT($AO466:$BD466,'Map Analysis'!$AP$2^{0,1,2,3,4,5,6,7,8,9,10,11,12,13,14,15}))</f>
      </c>
      <c r="AN466">
        <f>IF($A466="","",$AM466+ROW()/10000000)</f>
      </c>
      <c r="AO466">
        <f>IF($A466="","",COUNTIF($W$2:$W$2500,$A466))</f>
      </c>
      <c r="AP466">
        <f>IF($A466="","",SUMIFS($BF$2:$BF$2500,$W$2:$W$2500,$A466))</f>
      </c>
      <c r="AQ466">
        <f>IF($A466="","",SUMIFS($BG$2:$BG$2500,$W$2:$W$2500,$A466))</f>
      </c>
      <c r="AR466">
        <f>IF($A466="","",SUMIFS($BH$2:$BH$2500,$W$2:$W$2500,$A466))</f>
      </c>
      <c r="AS466">
        <f>IF($A466="","",SUMIFS($BI$2:$BI$2500,$W$2:$W$2500,$A466))</f>
      </c>
      <c r="AT466">
        <f>IF($A466="","",SUMIFS($BJ$2:$BJ$2500,$W$2:$W$2500,$A466))</f>
      </c>
      <c r="AU466">
        <f>IF($A466="","",SUMIFS($BK$2:$BK$2500,$W$2:$W$2500,$A466))</f>
      </c>
      <c r="AV466">
        <f>IF($A466="","",SUMIFS($BL$2:$BL$2500,$W$2:$W$2500,$A466))</f>
      </c>
      <c r="AW466">
        <f>IF($A466="","",SUMIFS($BM$2:$BM$2500,$W$2:$W$2500,$A466))</f>
      </c>
      <c r="AX466">
        <f>IF($A466="","",SUMIFS($BN$2:$BN$2500,$W$2:$W$2500,$A466))</f>
      </c>
      <c r="AY466">
        <f>IF($A466="","",SUMIFS($BO$2:$BO$2500,$W$2:$W$2500,$A466))</f>
      </c>
      <c r="AZ466">
        <f>IF($A466="","",SUMIFS($BP$2:$BP$2500,$W$2:$W$2500,$A466))</f>
      </c>
      <c r="BA466">
        <f>IF($A466="","",SUMIFS($BQ$2:$BQ$2500,$W$2:$W$2500,$A466))</f>
      </c>
      <c r="BB466">
        <f>IF($A466="","",SUMIFS($BR$2:$BR$2500,$W$2:$W$2500,$A466))</f>
      </c>
      <c r="BC466">
        <f>IF($A466="","",SUMIFS($BS$2:$BS$2500,$W$2:$W$2500,$A466))</f>
      </c>
      <c r="BD466">
        <f>IF($A466="","",SUMIFS($BT$2:$BT$2500,$W$2:$W$2500,$A466))</f>
      </c>
      <c r="BF466">
        <f>IF($Z466="","",INDEX($AO$2:$AO$2000,$Z466))</f>
      </c>
      <c r="BG466">
        <f>IF($Z466="","",INDEX($AP$2:$AP$2000,$Z466))</f>
      </c>
      <c r="BH466">
        <f>IF($Z466="","",INDEX($AQ$2:$AQ$2000,$Z466))</f>
      </c>
      <c r="BI466">
        <f>IF($Z466="","",INDEX($AR$2:$AR$2000,$Z466))</f>
      </c>
      <c r="BJ466">
        <f>IF($Z466="","",INDEX($AS$2:$AS$2000,$Z466))</f>
      </c>
      <c r="BK466">
        <f>IF($Z466="","",INDEX($AT$2:$AT$2000,$Z466))</f>
      </c>
      <c r="BL466">
        <f>IF($Z466="","",INDEX($AU$2:$AU$2000,$Z466))</f>
      </c>
      <c r="BM466">
        <f>IF($Z466="","",INDEX($AV$2:$AV$2000,$Z466))</f>
      </c>
      <c r="BN466">
        <f>IF($Z466="","",INDEX($AW$2:$AW$2000,$Z466))</f>
      </c>
      <c r="BO466">
        <f>IF($Z466="","",INDEX($AX$2:$AX$2000,$Z466))</f>
      </c>
      <c r="BP466">
        <f>IF($Z466="","",INDEX($AY$2:$AY$2000,$Z466))</f>
      </c>
      <c r="BQ466">
        <f>IF($Z466="","",INDEX($AZ$2:$AZ$2000,$Z466))</f>
      </c>
      <c r="BR466">
        <f>IF($Z466="","",INDEX($BA$2:$BA$2000,$Z466))</f>
      </c>
      <c r="BS466">
        <f>IF($Z466="","",INDEX($BB$2:$BB$2000,$Z466))</f>
      </c>
      <c r="BT466">
        <f>IF($Z466="","",INDEX($BC$2:$BC$2000,$Z466))</f>
      </c>
      <c r="BV466">
        <f>IF(OR($A466="",$P466&lt;&gt;"Yes",$AH466="Yes"),"",1+N($AG466))</f>
      </c>
      <c r="BW466">
        <f>IF($A466="","",COUNTIFS($W$2:$W$2500,$A466,$BZ$2:$BZ$2500,"Yes")+COUNTIFS($X$2:$X$2500,$A466,$BY$2:$BY$2500,"Yes"))</f>
      </c>
      <c r="BX466">
        <f>IF(OR($A466="",$P466="Yes"),"",IF(N($BW466)=0,0,1+SUMIFS($CB$2:$CB$2500,$W$2:$W$2500,$A466)+SUMIFS($CA$2:$CA$2500,$X$2:$X$2500,$A466)))</f>
      </c>
      <c r="BY466" t="str">
        <f>IF($Y466="","",INDEX($AH$2:$AH$2000,$Y466)&amp;"")</f>
      </c>
      <c r="BZ466" t="str">
        <f>IF($Z466="","",INDEX($AH$2:$AH$2000,$Z466)&amp;"")</f>
      </c>
      <c r="CA466">
        <f>IF($Y466="","",INDEX($BV$2:$BV$2000,$Y466))</f>
      </c>
      <c r="CB466">
        <f>IF($Z466="","",INDEX($BV$2:$BV$2000,$Z466))</f>
      </c>
    </row>
    <row r="467">
      <c r="A467" t="str">
        <f>IF(TRIM(INDEX(games!$A:$A,ROW()))="","",TRIM(INDEX(games!$A:$A,ROW())))</f>
      </c>
      <c r="B467">
        <f>IF(OR($A467="",INDEX(games!$B:$B,ROW())=""),"",INDEX(games!$B:$B,ROW()))</f>
      </c>
      <c r="C467" t="str">
        <f>IF(OR($A467="",INDEX(games!$C:$C,ROW())=""),"",INDEX(games!$C:$C,ROW()))</f>
      </c>
      <c r="D467">
        <f>IF($A467="","",COUNTIF($W$2:$W$2500,$A467)+COUNTIF($X$2:$X$2500,$A467))</f>
      </c>
      <c r="E467">
        <f>IF($A467="","",IFERROR(MATCH($C467,$R$2:$R$5,0),0))</f>
      </c>
      <c r="F467">
        <f>IF($A467="","",MOD(ROW(),34))</f>
      </c>
      <c r="G467">
        <f>IF($A467="",NA(),IF($C467="Action",$B467,NA()))</f>
      </c>
      <c r="H467">
        <f>IF($A467="",NA(),IF($C467="Action",1+$F467*0.023,NA()))</f>
      </c>
      <c r="I467">
        <f>IF($A467="",NA(),IF($C467="Strategy",$B467,NA()))</f>
      </c>
      <c r="J467">
        <f>IF($A467="",NA(),IF($C467="Strategy",2+$F467*0.023,NA()))</f>
      </c>
      <c r="K467">
        <f>IF($A467="",NA(),IF($C467="Deckbuilder",$B467,NA()))</f>
      </c>
      <c r="L467">
        <f>IF($A467="",NA(),IF($C467="Deckbuilder",3+$F467*0.023,NA()))</f>
      </c>
      <c r="M467">
        <f>IF($A467="",NA(),IF($C467="Traditional",$B467,NA()))</f>
      </c>
      <c r="N467">
        <f>IF($A467="",NA(),IF($C467="Traditional",4+$F467*0.023,NA()))</f>
      </c>
      <c r="O467">
        <f>IF($A467="","",$D467+ROW()/1000000)</f>
      </c>
      <c r="P467" t="str">
        <f>IF(OR($A467="",INDEX(games!$H:$H,ROW())=""),"",INDEX(games!$H:$H,ROW()))</f>
      </c>
      <c r="Q467">
        <f>IF(OR($A467="",$P467&lt;&gt;"Yes"),"",$D467+ROW()/1000000)</f>
      </c>
      <c r="T467">
        <f>IF($Y467="","",INDEX($B$2:$B$2000,$Y467))</f>
      </c>
      <c r="U467">
        <f>IF($Z467="","",INDEX($B$2:$B$2000,$Z467))</f>
      </c>
      <c r="V467">
        <f>IF(OR($T467="",$U467=""),"",$U467-$T467)</f>
      </c>
      <c r="W467" t="str">
        <f>IF(TRIM(INDEX(connections!$A:$A,ROW()))="","",TRIM(INDEX(connections!$A:$A,ROW())))</f>
      </c>
      <c r="X467" t="str">
        <f>IF($W467="","",TRIM(INDEX(connections!$B:$B,ROW())))</f>
      </c>
      <c r="Y467">
        <f>IF($W467="","",IFERROR(MATCH($W467,$A$2:$A$2000,0),""))</f>
      </c>
      <c r="Z467">
        <f>IF($X467="","",IFERROR(MATCH($X467,$A$2:$A$2000,0),""))</f>
      </c>
      <c r="AA467" t="str">
        <f>IF($Y467="","",INDEX($P$2:$P$2000,$Y467))</f>
      </c>
      <c r="AB467" t="str">
        <f>IF($Z467="","",INDEX($P$2:$P$2000,$Z467))</f>
      </c>
      <c r="AC467">
        <f>IF(AND($AA467="Yes",$AB467="Yes"),1,"")</f>
      </c>
      <c r="AD467">
        <f>IF(OR($Y467="",$Z467=""),"",IF(INDEX($C$2:$C$2000,$Y467)=INDEX($C$2:$C$2000,$Z467),0,1))</f>
      </c>
      <c r="AE467">
        <f>IF($AC467&lt;&gt;1,"",IF(AND(INDEX($AG$2:$AG$2000,$Y467)=1,INDEX($AG$2:$AG$2000,$Z467)=1),1,""))</f>
      </c>
      <c r="AG467">
        <f>IF($A467="","",COUNTIFS($W$2:$W$2500,$A467,$AB$2:$AB$2500,"Yes")+COUNTIFS($X$2:$X$2500,$A467,$AA$2:$AA$2500,"Yes"))</f>
      </c>
      <c r="AH467" t="str">
        <f>IF(OR($P467&lt;&gt;"Yes",N($AG467)=0),"",IF(AND($AG467=1,COUNTIFS($W$2:$W$2500,$A467,$AE$2:$AE$2500,1)+COUNTIFS($X$2:$X$2500,$A467,$AE$2:$AE$2500,1)&gt;0),"","Yes"))</f>
      </c>
      <c r="AI467">
        <f>IF($AH467="Yes",$AG467,"")</f>
      </c>
      <c r="AJ467">
        <f>IF($AI467="","",$AI467+ROW()/1000000)</f>
      </c>
      <c r="AK467">
        <f>IF(OR($A467="",$P467="Yes",N($AG467)=0),"",$AG467+ROW()/1000000)</f>
      </c>
      <c r="AL467" t="str">
        <f>IF($A467="","",INDEX(games!$J:$J,ROW())&amp;"")</f>
      </c>
      <c r="AM467">
        <f>IF($A467="","",SUMPRODUCT($AO467:$BD467,'Map Analysis'!$AP$2^{0,1,2,3,4,5,6,7,8,9,10,11,12,13,14,15}))</f>
      </c>
      <c r="AN467">
        <f>IF($A467="","",$AM467+ROW()/10000000)</f>
      </c>
      <c r="AO467">
        <f>IF($A467="","",COUNTIF($W$2:$W$2500,$A467))</f>
      </c>
      <c r="AP467">
        <f>IF($A467="","",SUMIFS($BF$2:$BF$2500,$W$2:$W$2500,$A467))</f>
      </c>
      <c r="AQ467">
        <f>IF($A467="","",SUMIFS($BG$2:$BG$2500,$W$2:$W$2500,$A467))</f>
      </c>
      <c r="AR467">
        <f>IF($A467="","",SUMIFS($BH$2:$BH$2500,$W$2:$W$2500,$A467))</f>
      </c>
      <c r="AS467">
        <f>IF($A467="","",SUMIFS($BI$2:$BI$2500,$W$2:$W$2500,$A467))</f>
      </c>
      <c r="AT467">
        <f>IF($A467="","",SUMIFS($BJ$2:$BJ$2500,$W$2:$W$2500,$A467))</f>
      </c>
      <c r="AU467">
        <f>IF($A467="","",SUMIFS($BK$2:$BK$2500,$W$2:$W$2500,$A467))</f>
      </c>
      <c r="AV467">
        <f>IF($A467="","",SUMIFS($BL$2:$BL$2500,$W$2:$W$2500,$A467))</f>
      </c>
      <c r="AW467">
        <f>IF($A467="","",SUMIFS($BM$2:$BM$2500,$W$2:$W$2500,$A467))</f>
      </c>
      <c r="AX467">
        <f>IF($A467="","",SUMIFS($BN$2:$BN$2500,$W$2:$W$2500,$A467))</f>
      </c>
      <c r="AY467">
        <f>IF($A467="","",SUMIFS($BO$2:$BO$2500,$W$2:$W$2500,$A467))</f>
      </c>
      <c r="AZ467">
        <f>IF($A467="","",SUMIFS($BP$2:$BP$2500,$W$2:$W$2500,$A467))</f>
      </c>
      <c r="BA467">
        <f>IF($A467="","",SUMIFS($BQ$2:$BQ$2500,$W$2:$W$2500,$A467))</f>
      </c>
      <c r="BB467">
        <f>IF($A467="","",SUMIFS($BR$2:$BR$2500,$W$2:$W$2500,$A467))</f>
      </c>
      <c r="BC467">
        <f>IF($A467="","",SUMIFS($BS$2:$BS$2500,$W$2:$W$2500,$A467))</f>
      </c>
      <c r="BD467">
        <f>IF($A467="","",SUMIFS($BT$2:$BT$2500,$W$2:$W$2500,$A467))</f>
      </c>
      <c r="BF467">
        <f>IF($Z467="","",INDEX($AO$2:$AO$2000,$Z467))</f>
      </c>
      <c r="BG467">
        <f>IF($Z467="","",INDEX($AP$2:$AP$2000,$Z467))</f>
      </c>
      <c r="BH467">
        <f>IF($Z467="","",INDEX($AQ$2:$AQ$2000,$Z467))</f>
      </c>
      <c r="BI467">
        <f>IF($Z467="","",INDEX($AR$2:$AR$2000,$Z467))</f>
      </c>
      <c r="BJ467">
        <f>IF($Z467="","",INDEX($AS$2:$AS$2000,$Z467))</f>
      </c>
      <c r="BK467">
        <f>IF($Z467="","",INDEX($AT$2:$AT$2000,$Z467))</f>
      </c>
      <c r="BL467">
        <f>IF($Z467="","",INDEX($AU$2:$AU$2000,$Z467))</f>
      </c>
      <c r="BM467">
        <f>IF($Z467="","",INDEX($AV$2:$AV$2000,$Z467))</f>
      </c>
      <c r="BN467">
        <f>IF($Z467="","",INDEX($AW$2:$AW$2000,$Z467))</f>
      </c>
      <c r="BO467">
        <f>IF($Z467="","",INDEX($AX$2:$AX$2000,$Z467))</f>
      </c>
      <c r="BP467">
        <f>IF($Z467="","",INDEX($AY$2:$AY$2000,$Z467))</f>
      </c>
      <c r="BQ467">
        <f>IF($Z467="","",INDEX($AZ$2:$AZ$2000,$Z467))</f>
      </c>
      <c r="BR467">
        <f>IF($Z467="","",INDEX($BA$2:$BA$2000,$Z467))</f>
      </c>
      <c r="BS467">
        <f>IF($Z467="","",INDEX($BB$2:$BB$2000,$Z467))</f>
      </c>
      <c r="BT467">
        <f>IF($Z467="","",INDEX($BC$2:$BC$2000,$Z467))</f>
      </c>
      <c r="BV467">
        <f>IF(OR($A467="",$P467&lt;&gt;"Yes",$AH467="Yes"),"",1+N($AG467))</f>
      </c>
      <c r="BW467">
        <f>IF($A467="","",COUNTIFS($W$2:$W$2500,$A467,$BZ$2:$BZ$2500,"Yes")+COUNTIFS($X$2:$X$2500,$A467,$BY$2:$BY$2500,"Yes"))</f>
      </c>
      <c r="BX467">
        <f>IF(OR($A467="",$P467="Yes"),"",IF(N($BW467)=0,0,1+SUMIFS($CB$2:$CB$2500,$W$2:$W$2500,$A467)+SUMIFS($CA$2:$CA$2500,$X$2:$X$2500,$A467)))</f>
      </c>
      <c r="BY467" t="str">
        <f>IF($Y467="","",INDEX($AH$2:$AH$2000,$Y467)&amp;"")</f>
      </c>
      <c r="BZ467" t="str">
        <f>IF($Z467="","",INDEX($AH$2:$AH$2000,$Z467)&amp;"")</f>
      </c>
      <c r="CA467">
        <f>IF($Y467="","",INDEX($BV$2:$BV$2000,$Y467))</f>
      </c>
      <c r="CB467">
        <f>IF($Z467="","",INDEX($BV$2:$BV$2000,$Z467))</f>
      </c>
    </row>
    <row r="468">
      <c r="A468" t="str">
        <f>IF(TRIM(INDEX(games!$A:$A,ROW()))="","",TRIM(INDEX(games!$A:$A,ROW())))</f>
      </c>
      <c r="B468">
        <f>IF(OR($A468="",INDEX(games!$B:$B,ROW())=""),"",INDEX(games!$B:$B,ROW()))</f>
      </c>
      <c r="C468" t="str">
        <f>IF(OR($A468="",INDEX(games!$C:$C,ROW())=""),"",INDEX(games!$C:$C,ROW()))</f>
      </c>
      <c r="D468">
        <f>IF($A468="","",COUNTIF($W$2:$W$2500,$A468)+COUNTIF($X$2:$X$2500,$A468))</f>
      </c>
      <c r="E468">
        <f>IF($A468="","",IFERROR(MATCH($C468,$R$2:$R$5,0),0))</f>
      </c>
      <c r="F468">
        <f>IF($A468="","",MOD(ROW(),34))</f>
      </c>
      <c r="G468">
        <f>IF($A468="",NA(),IF($C468="Action",$B468,NA()))</f>
      </c>
      <c r="H468">
        <f>IF($A468="",NA(),IF($C468="Action",1+$F468*0.023,NA()))</f>
      </c>
      <c r="I468">
        <f>IF($A468="",NA(),IF($C468="Strategy",$B468,NA()))</f>
      </c>
      <c r="J468">
        <f>IF($A468="",NA(),IF($C468="Strategy",2+$F468*0.023,NA()))</f>
      </c>
      <c r="K468">
        <f>IF($A468="",NA(),IF($C468="Deckbuilder",$B468,NA()))</f>
      </c>
      <c r="L468">
        <f>IF($A468="",NA(),IF($C468="Deckbuilder",3+$F468*0.023,NA()))</f>
      </c>
      <c r="M468">
        <f>IF($A468="",NA(),IF($C468="Traditional",$B468,NA()))</f>
      </c>
      <c r="N468">
        <f>IF($A468="",NA(),IF($C468="Traditional",4+$F468*0.023,NA()))</f>
      </c>
      <c r="O468">
        <f>IF($A468="","",$D468+ROW()/1000000)</f>
      </c>
      <c r="P468" t="str">
        <f>IF(OR($A468="",INDEX(games!$H:$H,ROW())=""),"",INDEX(games!$H:$H,ROW()))</f>
      </c>
      <c r="Q468">
        <f>IF(OR($A468="",$P468&lt;&gt;"Yes"),"",$D468+ROW()/1000000)</f>
      </c>
      <c r="T468">
        <f>IF($Y468="","",INDEX($B$2:$B$2000,$Y468))</f>
      </c>
      <c r="U468">
        <f>IF($Z468="","",INDEX($B$2:$B$2000,$Z468))</f>
      </c>
      <c r="V468">
        <f>IF(OR($T468="",$U468=""),"",$U468-$T468)</f>
      </c>
      <c r="W468" t="str">
        <f>IF(TRIM(INDEX(connections!$A:$A,ROW()))="","",TRIM(INDEX(connections!$A:$A,ROW())))</f>
      </c>
      <c r="X468" t="str">
        <f>IF($W468="","",TRIM(INDEX(connections!$B:$B,ROW())))</f>
      </c>
      <c r="Y468">
        <f>IF($W468="","",IFERROR(MATCH($W468,$A$2:$A$2000,0),""))</f>
      </c>
      <c r="Z468">
        <f>IF($X468="","",IFERROR(MATCH($X468,$A$2:$A$2000,0),""))</f>
      </c>
      <c r="AA468" t="str">
        <f>IF($Y468="","",INDEX($P$2:$P$2000,$Y468))</f>
      </c>
      <c r="AB468" t="str">
        <f>IF($Z468="","",INDEX($P$2:$P$2000,$Z468))</f>
      </c>
      <c r="AC468">
        <f>IF(AND($AA468="Yes",$AB468="Yes"),1,"")</f>
      </c>
      <c r="AD468">
        <f>IF(OR($Y468="",$Z468=""),"",IF(INDEX($C$2:$C$2000,$Y468)=INDEX($C$2:$C$2000,$Z468),0,1))</f>
      </c>
      <c r="AE468">
        <f>IF($AC468&lt;&gt;1,"",IF(AND(INDEX($AG$2:$AG$2000,$Y468)=1,INDEX($AG$2:$AG$2000,$Z468)=1),1,""))</f>
      </c>
      <c r="AG468">
        <f>IF($A468="","",COUNTIFS($W$2:$W$2500,$A468,$AB$2:$AB$2500,"Yes")+COUNTIFS($X$2:$X$2500,$A468,$AA$2:$AA$2500,"Yes"))</f>
      </c>
      <c r="AH468" t="str">
        <f>IF(OR($P468&lt;&gt;"Yes",N($AG468)=0),"",IF(AND($AG468=1,COUNTIFS($W$2:$W$2500,$A468,$AE$2:$AE$2500,1)+COUNTIFS($X$2:$X$2500,$A468,$AE$2:$AE$2500,1)&gt;0),"","Yes"))</f>
      </c>
      <c r="AI468">
        <f>IF($AH468="Yes",$AG468,"")</f>
      </c>
      <c r="AJ468">
        <f>IF($AI468="","",$AI468+ROW()/1000000)</f>
      </c>
      <c r="AK468">
        <f>IF(OR($A468="",$P468="Yes",N($AG468)=0),"",$AG468+ROW()/1000000)</f>
      </c>
      <c r="AL468" t="str">
        <f>IF($A468="","",INDEX(games!$J:$J,ROW())&amp;"")</f>
      </c>
      <c r="AM468">
        <f>IF($A468="","",SUMPRODUCT($AO468:$BD468,'Map Analysis'!$AP$2^{0,1,2,3,4,5,6,7,8,9,10,11,12,13,14,15}))</f>
      </c>
      <c r="AN468">
        <f>IF($A468="","",$AM468+ROW()/10000000)</f>
      </c>
      <c r="AO468">
        <f>IF($A468="","",COUNTIF($W$2:$W$2500,$A468))</f>
      </c>
      <c r="AP468">
        <f>IF($A468="","",SUMIFS($BF$2:$BF$2500,$W$2:$W$2500,$A468))</f>
      </c>
      <c r="AQ468">
        <f>IF($A468="","",SUMIFS($BG$2:$BG$2500,$W$2:$W$2500,$A468))</f>
      </c>
      <c r="AR468">
        <f>IF($A468="","",SUMIFS($BH$2:$BH$2500,$W$2:$W$2500,$A468))</f>
      </c>
      <c r="AS468">
        <f>IF($A468="","",SUMIFS($BI$2:$BI$2500,$W$2:$W$2500,$A468))</f>
      </c>
      <c r="AT468">
        <f>IF($A468="","",SUMIFS($BJ$2:$BJ$2500,$W$2:$W$2500,$A468))</f>
      </c>
      <c r="AU468">
        <f>IF($A468="","",SUMIFS($BK$2:$BK$2500,$W$2:$W$2500,$A468))</f>
      </c>
      <c r="AV468">
        <f>IF($A468="","",SUMIFS($BL$2:$BL$2500,$W$2:$W$2500,$A468))</f>
      </c>
      <c r="AW468">
        <f>IF($A468="","",SUMIFS($BM$2:$BM$2500,$W$2:$W$2500,$A468))</f>
      </c>
      <c r="AX468">
        <f>IF($A468="","",SUMIFS($BN$2:$BN$2500,$W$2:$W$2500,$A468))</f>
      </c>
      <c r="AY468">
        <f>IF($A468="","",SUMIFS($BO$2:$BO$2500,$W$2:$W$2500,$A468))</f>
      </c>
      <c r="AZ468">
        <f>IF($A468="","",SUMIFS($BP$2:$BP$2500,$W$2:$W$2500,$A468))</f>
      </c>
      <c r="BA468">
        <f>IF($A468="","",SUMIFS($BQ$2:$BQ$2500,$W$2:$W$2500,$A468))</f>
      </c>
      <c r="BB468">
        <f>IF($A468="","",SUMIFS($BR$2:$BR$2500,$W$2:$W$2500,$A468))</f>
      </c>
      <c r="BC468">
        <f>IF($A468="","",SUMIFS($BS$2:$BS$2500,$W$2:$W$2500,$A468))</f>
      </c>
      <c r="BD468">
        <f>IF($A468="","",SUMIFS($BT$2:$BT$2500,$W$2:$W$2500,$A468))</f>
      </c>
      <c r="BF468">
        <f>IF($Z468="","",INDEX($AO$2:$AO$2000,$Z468))</f>
      </c>
      <c r="BG468">
        <f>IF($Z468="","",INDEX($AP$2:$AP$2000,$Z468))</f>
      </c>
      <c r="BH468">
        <f>IF($Z468="","",INDEX($AQ$2:$AQ$2000,$Z468))</f>
      </c>
      <c r="BI468">
        <f>IF($Z468="","",INDEX($AR$2:$AR$2000,$Z468))</f>
      </c>
      <c r="BJ468">
        <f>IF($Z468="","",INDEX($AS$2:$AS$2000,$Z468))</f>
      </c>
      <c r="BK468">
        <f>IF($Z468="","",INDEX($AT$2:$AT$2000,$Z468))</f>
      </c>
      <c r="BL468">
        <f>IF($Z468="","",INDEX($AU$2:$AU$2000,$Z468))</f>
      </c>
      <c r="BM468">
        <f>IF($Z468="","",INDEX($AV$2:$AV$2000,$Z468))</f>
      </c>
      <c r="BN468">
        <f>IF($Z468="","",INDEX($AW$2:$AW$2000,$Z468))</f>
      </c>
      <c r="BO468">
        <f>IF($Z468="","",INDEX($AX$2:$AX$2000,$Z468))</f>
      </c>
      <c r="BP468">
        <f>IF($Z468="","",INDEX($AY$2:$AY$2000,$Z468))</f>
      </c>
      <c r="BQ468">
        <f>IF($Z468="","",INDEX($AZ$2:$AZ$2000,$Z468))</f>
      </c>
      <c r="BR468">
        <f>IF($Z468="","",INDEX($BA$2:$BA$2000,$Z468))</f>
      </c>
      <c r="BS468">
        <f>IF($Z468="","",INDEX($BB$2:$BB$2000,$Z468))</f>
      </c>
      <c r="BT468">
        <f>IF($Z468="","",INDEX($BC$2:$BC$2000,$Z468))</f>
      </c>
      <c r="BV468">
        <f>IF(OR($A468="",$P468&lt;&gt;"Yes",$AH468="Yes"),"",1+N($AG468))</f>
      </c>
      <c r="BW468">
        <f>IF($A468="","",COUNTIFS($W$2:$W$2500,$A468,$BZ$2:$BZ$2500,"Yes")+COUNTIFS($X$2:$X$2500,$A468,$BY$2:$BY$2500,"Yes"))</f>
      </c>
      <c r="BX468">
        <f>IF(OR($A468="",$P468="Yes"),"",IF(N($BW468)=0,0,1+SUMIFS($CB$2:$CB$2500,$W$2:$W$2500,$A468)+SUMIFS($CA$2:$CA$2500,$X$2:$X$2500,$A468)))</f>
      </c>
      <c r="BY468" t="str">
        <f>IF($Y468="","",INDEX($AH$2:$AH$2000,$Y468)&amp;"")</f>
      </c>
      <c r="BZ468" t="str">
        <f>IF($Z468="","",INDEX($AH$2:$AH$2000,$Z468)&amp;"")</f>
      </c>
      <c r="CA468">
        <f>IF($Y468="","",INDEX($BV$2:$BV$2000,$Y468))</f>
      </c>
      <c r="CB468">
        <f>IF($Z468="","",INDEX($BV$2:$BV$2000,$Z468))</f>
      </c>
    </row>
    <row r="469">
      <c r="A469" t="str">
        <f>IF(TRIM(INDEX(games!$A:$A,ROW()))="","",TRIM(INDEX(games!$A:$A,ROW())))</f>
      </c>
      <c r="B469">
        <f>IF(OR($A469="",INDEX(games!$B:$B,ROW())=""),"",INDEX(games!$B:$B,ROW()))</f>
      </c>
      <c r="C469" t="str">
        <f>IF(OR($A469="",INDEX(games!$C:$C,ROW())=""),"",INDEX(games!$C:$C,ROW()))</f>
      </c>
      <c r="D469">
        <f>IF($A469="","",COUNTIF($W$2:$W$2500,$A469)+COUNTIF($X$2:$X$2500,$A469))</f>
      </c>
      <c r="E469">
        <f>IF($A469="","",IFERROR(MATCH($C469,$R$2:$R$5,0),0))</f>
      </c>
      <c r="F469">
        <f>IF($A469="","",MOD(ROW(),34))</f>
      </c>
      <c r="G469">
        <f>IF($A469="",NA(),IF($C469="Action",$B469,NA()))</f>
      </c>
      <c r="H469">
        <f>IF($A469="",NA(),IF($C469="Action",1+$F469*0.023,NA()))</f>
      </c>
      <c r="I469">
        <f>IF($A469="",NA(),IF($C469="Strategy",$B469,NA()))</f>
      </c>
      <c r="J469">
        <f>IF($A469="",NA(),IF($C469="Strategy",2+$F469*0.023,NA()))</f>
      </c>
      <c r="K469">
        <f>IF($A469="",NA(),IF($C469="Deckbuilder",$B469,NA()))</f>
      </c>
      <c r="L469">
        <f>IF($A469="",NA(),IF($C469="Deckbuilder",3+$F469*0.023,NA()))</f>
      </c>
      <c r="M469">
        <f>IF($A469="",NA(),IF($C469="Traditional",$B469,NA()))</f>
      </c>
      <c r="N469">
        <f>IF($A469="",NA(),IF($C469="Traditional",4+$F469*0.023,NA()))</f>
      </c>
      <c r="O469">
        <f>IF($A469="","",$D469+ROW()/1000000)</f>
      </c>
      <c r="P469" t="str">
        <f>IF(OR($A469="",INDEX(games!$H:$H,ROW())=""),"",INDEX(games!$H:$H,ROW()))</f>
      </c>
      <c r="Q469">
        <f>IF(OR($A469="",$P469&lt;&gt;"Yes"),"",$D469+ROW()/1000000)</f>
      </c>
      <c r="T469">
        <f>IF($Y469="","",INDEX($B$2:$B$2000,$Y469))</f>
      </c>
      <c r="U469">
        <f>IF($Z469="","",INDEX($B$2:$B$2000,$Z469))</f>
      </c>
      <c r="V469">
        <f>IF(OR($T469="",$U469=""),"",$U469-$T469)</f>
      </c>
      <c r="W469" t="str">
        <f>IF(TRIM(INDEX(connections!$A:$A,ROW()))="","",TRIM(INDEX(connections!$A:$A,ROW())))</f>
      </c>
      <c r="X469" t="str">
        <f>IF($W469="","",TRIM(INDEX(connections!$B:$B,ROW())))</f>
      </c>
      <c r="Y469">
        <f>IF($W469="","",IFERROR(MATCH($W469,$A$2:$A$2000,0),""))</f>
      </c>
      <c r="Z469">
        <f>IF($X469="","",IFERROR(MATCH($X469,$A$2:$A$2000,0),""))</f>
      </c>
      <c r="AA469" t="str">
        <f>IF($Y469="","",INDEX($P$2:$P$2000,$Y469))</f>
      </c>
      <c r="AB469" t="str">
        <f>IF($Z469="","",INDEX($P$2:$P$2000,$Z469))</f>
      </c>
      <c r="AC469">
        <f>IF(AND($AA469="Yes",$AB469="Yes"),1,"")</f>
      </c>
      <c r="AD469">
        <f>IF(OR($Y469="",$Z469=""),"",IF(INDEX($C$2:$C$2000,$Y469)=INDEX($C$2:$C$2000,$Z469),0,1))</f>
      </c>
      <c r="AE469">
        <f>IF($AC469&lt;&gt;1,"",IF(AND(INDEX($AG$2:$AG$2000,$Y469)=1,INDEX($AG$2:$AG$2000,$Z469)=1),1,""))</f>
      </c>
      <c r="AG469">
        <f>IF($A469="","",COUNTIFS($W$2:$W$2500,$A469,$AB$2:$AB$2500,"Yes")+COUNTIFS($X$2:$X$2500,$A469,$AA$2:$AA$2500,"Yes"))</f>
      </c>
      <c r="AH469" t="str">
        <f>IF(OR($P469&lt;&gt;"Yes",N($AG469)=0),"",IF(AND($AG469=1,COUNTIFS($W$2:$W$2500,$A469,$AE$2:$AE$2500,1)+COUNTIFS($X$2:$X$2500,$A469,$AE$2:$AE$2500,1)&gt;0),"","Yes"))</f>
      </c>
      <c r="AI469">
        <f>IF($AH469="Yes",$AG469,"")</f>
      </c>
      <c r="AJ469">
        <f>IF($AI469="","",$AI469+ROW()/1000000)</f>
      </c>
      <c r="AK469">
        <f>IF(OR($A469="",$P469="Yes",N($AG469)=0),"",$AG469+ROW()/1000000)</f>
      </c>
      <c r="AL469" t="str">
        <f>IF($A469="","",INDEX(games!$J:$J,ROW())&amp;"")</f>
      </c>
      <c r="AM469">
        <f>IF($A469="","",SUMPRODUCT($AO469:$BD469,'Map Analysis'!$AP$2^{0,1,2,3,4,5,6,7,8,9,10,11,12,13,14,15}))</f>
      </c>
      <c r="AN469">
        <f>IF($A469="","",$AM469+ROW()/10000000)</f>
      </c>
      <c r="AO469">
        <f>IF($A469="","",COUNTIF($W$2:$W$2500,$A469))</f>
      </c>
      <c r="AP469">
        <f>IF($A469="","",SUMIFS($BF$2:$BF$2500,$W$2:$W$2500,$A469))</f>
      </c>
      <c r="AQ469">
        <f>IF($A469="","",SUMIFS($BG$2:$BG$2500,$W$2:$W$2500,$A469))</f>
      </c>
      <c r="AR469">
        <f>IF($A469="","",SUMIFS($BH$2:$BH$2500,$W$2:$W$2500,$A469))</f>
      </c>
      <c r="AS469">
        <f>IF($A469="","",SUMIFS($BI$2:$BI$2500,$W$2:$W$2500,$A469))</f>
      </c>
      <c r="AT469">
        <f>IF($A469="","",SUMIFS($BJ$2:$BJ$2500,$W$2:$W$2500,$A469))</f>
      </c>
      <c r="AU469">
        <f>IF($A469="","",SUMIFS($BK$2:$BK$2500,$W$2:$W$2500,$A469))</f>
      </c>
      <c r="AV469">
        <f>IF($A469="","",SUMIFS($BL$2:$BL$2500,$W$2:$W$2500,$A469))</f>
      </c>
      <c r="AW469">
        <f>IF($A469="","",SUMIFS($BM$2:$BM$2500,$W$2:$W$2500,$A469))</f>
      </c>
      <c r="AX469">
        <f>IF($A469="","",SUMIFS($BN$2:$BN$2500,$W$2:$W$2500,$A469))</f>
      </c>
      <c r="AY469">
        <f>IF($A469="","",SUMIFS($BO$2:$BO$2500,$W$2:$W$2500,$A469))</f>
      </c>
      <c r="AZ469">
        <f>IF($A469="","",SUMIFS($BP$2:$BP$2500,$W$2:$W$2500,$A469))</f>
      </c>
      <c r="BA469">
        <f>IF($A469="","",SUMIFS($BQ$2:$BQ$2500,$W$2:$W$2500,$A469))</f>
      </c>
      <c r="BB469">
        <f>IF($A469="","",SUMIFS($BR$2:$BR$2500,$W$2:$W$2500,$A469))</f>
      </c>
      <c r="BC469">
        <f>IF($A469="","",SUMIFS($BS$2:$BS$2500,$W$2:$W$2500,$A469))</f>
      </c>
      <c r="BD469">
        <f>IF($A469="","",SUMIFS($BT$2:$BT$2500,$W$2:$W$2500,$A469))</f>
      </c>
      <c r="BF469">
        <f>IF($Z469="","",INDEX($AO$2:$AO$2000,$Z469))</f>
      </c>
      <c r="BG469">
        <f>IF($Z469="","",INDEX($AP$2:$AP$2000,$Z469))</f>
      </c>
      <c r="BH469">
        <f>IF($Z469="","",INDEX($AQ$2:$AQ$2000,$Z469))</f>
      </c>
      <c r="BI469">
        <f>IF($Z469="","",INDEX($AR$2:$AR$2000,$Z469))</f>
      </c>
      <c r="BJ469">
        <f>IF($Z469="","",INDEX($AS$2:$AS$2000,$Z469))</f>
      </c>
      <c r="BK469">
        <f>IF($Z469="","",INDEX($AT$2:$AT$2000,$Z469))</f>
      </c>
      <c r="BL469">
        <f>IF($Z469="","",INDEX($AU$2:$AU$2000,$Z469))</f>
      </c>
      <c r="BM469">
        <f>IF($Z469="","",INDEX($AV$2:$AV$2000,$Z469))</f>
      </c>
      <c r="BN469">
        <f>IF($Z469="","",INDEX($AW$2:$AW$2000,$Z469))</f>
      </c>
      <c r="BO469">
        <f>IF($Z469="","",INDEX($AX$2:$AX$2000,$Z469))</f>
      </c>
      <c r="BP469">
        <f>IF($Z469="","",INDEX($AY$2:$AY$2000,$Z469))</f>
      </c>
      <c r="BQ469">
        <f>IF($Z469="","",INDEX($AZ$2:$AZ$2000,$Z469))</f>
      </c>
      <c r="BR469">
        <f>IF($Z469="","",INDEX($BA$2:$BA$2000,$Z469))</f>
      </c>
      <c r="BS469">
        <f>IF($Z469="","",INDEX($BB$2:$BB$2000,$Z469))</f>
      </c>
      <c r="BT469">
        <f>IF($Z469="","",INDEX($BC$2:$BC$2000,$Z469))</f>
      </c>
      <c r="BV469">
        <f>IF(OR($A469="",$P469&lt;&gt;"Yes",$AH469="Yes"),"",1+N($AG469))</f>
      </c>
      <c r="BW469">
        <f>IF($A469="","",COUNTIFS($W$2:$W$2500,$A469,$BZ$2:$BZ$2500,"Yes")+COUNTIFS($X$2:$X$2500,$A469,$BY$2:$BY$2500,"Yes"))</f>
      </c>
      <c r="BX469">
        <f>IF(OR($A469="",$P469="Yes"),"",IF(N($BW469)=0,0,1+SUMIFS($CB$2:$CB$2500,$W$2:$W$2500,$A469)+SUMIFS($CA$2:$CA$2500,$X$2:$X$2500,$A469)))</f>
      </c>
      <c r="BY469" t="str">
        <f>IF($Y469="","",INDEX($AH$2:$AH$2000,$Y469)&amp;"")</f>
      </c>
      <c r="BZ469" t="str">
        <f>IF($Z469="","",INDEX($AH$2:$AH$2000,$Z469)&amp;"")</f>
      </c>
      <c r="CA469">
        <f>IF($Y469="","",INDEX($BV$2:$BV$2000,$Y469))</f>
      </c>
      <c r="CB469">
        <f>IF($Z469="","",INDEX($BV$2:$BV$2000,$Z469))</f>
      </c>
    </row>
    <row r="470">
      <c r="A470" t="str">
        <f>IF(TRIM(INDEX(games!$A:$A,ROW()))="","",TRIM(INDEX(games!$A:$A,ROW())))</f>
      </c>
      <c r="B470">
        <f>IF(OR($A470="",INDEX(games!$B:$B,ROW())=""),"",INDEX(games!$B:$B,ROW()))</f>
      </c>
      <c r="C470" t="str">
        <f>IF(OR($A470="",INDEX(games!$C:$C,ROW())=""),"",INDEX(games!$C:$C,ROW()))</f>
      </c>
      <c r="D470">
        <f>IF($A470="","",COUNTIF($W$2:$W$2500,$A470)+COUNTIF($X$2:$X$2500,$A470))</f>
      </c>
      <c r="E470">
        <f>IF($A470="","",IFERROR(MATCH($C470,$R$2:$R$5,0),0))</f>
      </c>
      <c r="F470">
        <f>IF($A470="","",MOD(ROW(),34))</f>
      </c>
      <c r="G470">
        <f>IF($A470="",NA(),IF($C470="Action",$B470,NA()))</f>
      </c>
      <c r="H470">
        <f>IF($A470="",NA(),IF($C470="Action",1+$F470*0.023,NA()))</f>
      </c>
      <c r="I470">
        <f>IF($A470="",NA(),IF($C470="Strategy",$B470,NA()))</f>
      </c>
      <c r="J470">
        <f>IF($A470="",NA(),IF($C470="Strategy",2+$F470*0.023,NA()))</f>
      </c>
      <c r="K470">
        <f>IF($A470="",NA(),IF($C470="Deckbuilder",$B470,NA()))</f>
      </c>
      <c r="L470">
        <f>IF($A470="",NA(),IF($C470="Deckbuilder",3+$F470*0.023,NA()))</f>
      </c>
      <c r="M470">
        <f>IF($A470="",NA(),IF($C470="Traditional",$B470,NA()))</f>
      </c>
      <c r="N470">
        <f>IF($A470="",NA(),IF($C470="Traditional",4+$F470*0.023,NA()))</f>
      </c>
      <c r="O470">
        <f>IF($A470="","",$D470+ROW()/1000000)</f>
      </c>
      <c r="P470" t="str">
        <f>IF(OR($A470="",INDEX(games!$H:$H,ROW())=""),"",INDEX(games!$H:$H,ROW()))</f>
      </c>
      <c r="Q470">
        <f>IF(OR($A470="",$P470&lt;&gt;"Yes"),"",$D470+ROW()/1000000)</f>
      </c>
      <c r="T470">
        <f>IF($Y470="","",INDEX($B$2:$B$2000,$Y470))</f>
      </c>
      <c r="U470">
        <f>IF($Z470="","",INDEX($B$2:$B$2000,$Z470))</f>
      </c>
      <c r="V470">
        <f>IF(OR($T470="",$U470=""),"",$U470-$T470)</f>
      </c>
      <c r="W470" t="str">
        <f>IF(TRIM(INDEX(connections!$A:$A,ROW()))="","",TRIM(INDEX(connections!$A:$A,ROW())))</f>
      </c>
      <c r="X470" t="str">
        <f>IF($W470="","",TRIM(INDEX(connections!$B:$B,ROW())))</f>
      </c>
      <c r="Y470">
        <f>IF($W470="","",IFERROR(MATCH($W470,$A$2:$A$2000,0),""))</f>
      </c>
      <c r="Z470">
        <f>IF($X470="","",IFERROR(MATCH($X470,$A$2:$A$2000,0),""))</f>
      </c>
      <c r="AA470" t="str">
        <f>IF($Y470="","",INDEX($P$2:$P$2000,$Y470))</f>
      </c>
      <c r="AB470" t="str">
        <f>IF($Z470="","",INDEX($P$2:$P$2000,$Z470))</f>
      </c>
      <c r="AC470">
        <f>IF(AND($AA470="Yes",$AB470="Yes"),1,"")</f>
      </c>
      <c r="AD470">
        <f>IF(OR($Y470="",$Z470=""),"",IF(INDEX($C$2:$C$2000,$Y470)=INDEX($C$2:$C$2000,$Z470),0,1))</f>
      </c>
      <c r="AE470">
        <f>IF($AC470&lt;&gt;1,"",IF(AND(INDEX($AG$2:$AG$2000,$Y470)=1,INDEX($AG$2:$AG$2000,$Z470)=1),1,""))</f>
      </c>
      <c r="AG470">
        <f>IF($A470="","",COUNTIFS($W$2:$W$2500,$A470,$AB$2:$AB$2500,"Yes")+COUNTIFS($X$2:$X$2500,$A470,$AA$2:$AA$2500,"Yes"))</f>
      </c>
      <c r="AH470" t="str">
        <f>IF(OR($P470&lt;&gt;"Yes",N($AG470)=0),"",IF(AND($AG470=1,COUNTIFS($W$2:$W$2500,$A470,$AE$2:$AE$2500,1)+COUNTIFS($X$2:$X$2500,$A470,$AE$2:$AE$2500,1)&gt;0),"","Yes"))</f>
      </c>
      <c r="AI470">
        <f>IF($AH470="Yes",$AG470,"")</f>
      </c>
      <c r="AJ470">
        <f>IF($AI470="","",$AI470+ROW()/1000000)</f>
      </c>
      <c r="AK470">
        <f>IF(OR($A470="",$P470="Yes",N($AG470)=0),"",$AG470+ROW()/1000000)</f>
      </c>
      <c r="AL470" t="str">
        <f>IF($A470="","",INDEX(games!$J:$J,ROW())&amp;"")</f>
      </c>
      <c r="AM470">
        <f>IF($A470="","",SUMPRODUCT($AO470:$BD470,'Map Analysis'!$AP$2^{0,1,2,3,4,5,6,7,8,9,10,11,12,13,14,15}))</f>
      </c>
      <c r="AN470">
        <f>IF($A470="","",$AM470+ROW()/10000000)</f>
      </c>
      <c r="AO470">
        <f>IF($A470="","",COUNTIF($W$2:$W$2500,$A470))</f>
      </c>
      <c r="AP470">
        <f>IF($A470="","",SUMIFS($BF$2:$BF$2500,$W$2:$W$2500,$A470))</f>
      </c>
      <c r="AQ470">
        <f>IF($A470="","",SUMIFS($BG$2:$BG$2500,$W$2:$W$2500,$A470))</f>
      </c>
      <c r="AR470">
        <f>IF($A470="","",SUMIFS($BH$2:$BH$2500,$W$2:$W$2500,$A470))</f>
      </c>
      <c r="AS470">
        <f>IF($A470="","",SUMIFS($BI$2:$BI$2500,$W$2:$W$2500,$A470))</f>
      </c>
      <c r="AT470">
        <f>IF($A470="","",SUMIFS($BJ$2:$BJ$2500,$W$2:$W$2500,$A470))</f>
      </c>
      <c r="AU470">
        <f>IF($A470="","",SUMIFS($BK$2:$BK$2500,$W$2:$W$2500,$A470))</f>
      </c>
      <c r="AV470">
        <f>IF($A470="","",SUMIFS($BL$2:$BL$2500,$W$2:$W$2500,$A470))</f>
      </c>
      <c r="AW470">
        <f>IF($A470="","",SUMIFS($BM$2:$BM$2500,$W$2:$W$2500,$A470))</f>
      </c>
      <c r="AX470">
        <f>IF($A470="","",SUMIFS($BN$2:$BN$2500,$W$2:$W$2500,$A470))</f>
      </c>
      <c r="AY470">
        <f>IF($A470="","",SUMIFS($BO$2:$BO$2500,$W$2:$W$2500,$A470))</f>
      </c>
      <c r="AZ470">
        <f>IF($A470="","",SUMIFS($BP$2:$BP$2500,$W$2:$W$2500,$A470))</f>
      </c>
      <c r="BA470">
        <f>IF($A470="","",SUMIFS($BQ$2:$BQ$2500,$W$2:$W$2500,$A470))</f>
      </c>
      <c r="BB470">
        <f>IF($A470="","",SUMIFS($BR$2:$BR$2500,$W$2:$W$2500,$A470))</f>
      </c>
      <c r="BC470">
        <f>IF($A470="","",SUMIFS($BS$2:$BS$2500,$W$2:$W$2500,$A470))</f>
      </c>
      <c r="BD470">
        <f>IF($A470="","",SUMIFS($BT$2:$BT$2500,$W$2:$W$2500,$A470))</f>
      </c>
      <c r="BF470">
        <f>IF($Z470="","",INDEX($AO$2:$AO$2000,$Z470))</f>
      </c>
      <c r="BG470">
        <f>IF($Z470="","",INDEX($AP$2:$AP$2000,$Z470))</f>
      </c>
      <c r="BH470">
        <f>IF($Z470="","",INDEX($AQ$2:$AQ$2000,$Z470))</f>
      </c>
      <c r="BI470">
        <f>IF($Z470="","",INDEX($AR$2:$AR$2000,$Z470))</f>
      </c>
      <c r="BJ470">
        <f>IF($Z470="","",INDEX($AS$2:$AS$2000,$Z470))</f>
      </c>
      <c r="BK470">
        <f>IF($Z470="","",INDEX($AT$2:$AT$2000,$Z470))</f>
      </c>
      <c r="BL470">
        <f>IF($Z470="","",INDEX($AU$2:$AU$2000,$Z470))</f>
      </c>
      <c r="BM470">
        <f>IF($Z470="","",INDEX($AV$2:$AV$2000,$Z470))</f>
      </c>
      <c r="BN470">
        <f>IF($Z470="","",INDEX($AW$2:$AW$2000,$Z470))</f>
      </c>
      <c r="BO470">
        <f>IF($Z470="","",INDEX($AX$2:$AX$2000,$Z470))</f>
      </c>
      <c r="BP470">
        <f>IF($Z470="","",INDEX($AY$2:$AY$2000,$Z470))</f>
      </c>
      <c r="BQ470">
        <f>IF($Z470="","",INDEX($AZ$2:$AZ$2000,$Z470))</f>
      </c>
      <c r="BR470">
        <f>IF($Z470="","",INDEX($BA$2:$BA$2000,$Z470))</f>
      </c>
      <c r="BS470">
        <f>IF($Z470="","",INDEX($BB$2:$BB$2000,$Z470))</f>
      </c>
      <c r="BT470">
        <f>IF($Z470="","",INDEX($BC$2:$BC$2000,$Z470))</f>
      </c>
      <c r="BV470">
        <f>IF(OR($A470="",$P470&lt;&gt;"Yes",$AH470="Yes"),"",1+N($AG470))</f>
      </c>
      <c r="BW470">
        <f>IF($A470="","",COUNTIFS($W$2:$W$2500,$A470,$BZ$2:$BZ$2500,"Yes")+COUNTIFS($X$2:$X$2500,$A470,$BY$2:$BY$2500,"Yes"))</f>
      </c>
      <c r="BX470">
        <f>IF(OR($A470="",$P470="Yes"),"",IF(N($BW470)=0,0,1+SUMIFS($CB$2:$CB$2500,$W$2:$W$2500,$A470)+SUMIFS($CA$2:$CA$2500,$X$2:$X$2500,$A470)))</f>
      </c>
      <c r="BY470" t="str">
        <f>IF($Y470="","",INDEX($AH$2:$AH$2000,$Y470)&amp;"")</f>
      </c>
      <c r="BZ470" t="str">
        <f>IF($Z470="","",INDEX($AH$2:$AH$2000,$Z470)&amp;"")</f>
      </c>
      <c r="CA470">
        <f>IF($Y470="","",INDEX($BV$2:$BV$2000,$Y470))</f>
      </c>
      <c r="CB470">
        <f>IF($Z470="","",INDEX($BV$2:$BV$2000,$Z470))</f>
      </c>
    </row>
    <row r="471">
      <c r="A471" t="str">
        <f>IF(TRIM(INDEX(games!$A:$A,ROW()))="","",TRIM(INDEX(games!$A:$A,ROW())))</f>
      </c>
      <c r="B471">
        <f>IF(OR($A471="",INDEX(games!$B:$B,ROW())=""),"",INDEX(games!$B:$B,ROW()))</f>
      </c>
      <c r="C471" t="str">
        <f>IF(OR($A471="",INDEX(games!$C:$C,ROW())=""),"",INDEX(games!$C:$C,ROW()))</f>
      </c>
      <c r="D471">
        <f>IF($A471="","",COUNTIF($W$2:$W$2500,$A471)+COUNTIF($X$2:$X$2500,$A471))</f>
      </c>
      <c r="E471">
        <f>IF($A471="","",IFERROR(MATCH($C471,$R$2:$R$5,0),0))</f>
      </c>
      <c r="F471">
        <f>IF($A471="","",MOD(ROW(),34))</f>
      </c>
      <c r="G471">
        <f>IF($A471="",NA(),IF($C471="Action",$B471,NA()))</f>
      </c>
      <c r="H471">
        <f>IF($A471="",NA(),IF($C471="Action",1+$F471*0.023,NA()))</f>
      </c>
      <c r="I471">
        <f>IF($A471="",NA(),IF($C471="Strategy",$B471,NA()))</f>
      </c>
      <c r="J471">
        <f>IF($A471="",NA(),IF($C471="Strategy",2+$F471*0.023,NA()))</f>
      </c>
      <c r="K471">
        <f>IF($A471="",NA(),IF($C471="Deckbuilder",$B471,NA()))</f>
      </c>
      <c r="L471">
        <f>IF($A471="",NA(),IF($C471="Deckbuilder",3+$F471*0.023,NA()))</f>
      </c>
      <c r="M471">
        <f>IF($A471="",NA(),IF($C471="Traditional",$B471,NA()))</f>
      </c>
      <c r="N471">
        <f>IF($A471="",NA(),IF($C471="Traditional",4+$F471*0.023,NA()))</f>
      </c>
      <c r="O471">
        <f>IF($A471="","",$D471+ROW()/1000000)</f>
      </c>
      <c r="P471" t="str">
        <f>IF(OR($A471="",INDEX(games!$H:$H,ROW())=""),"",INDEX(games!$H:$H,ROW()))</f>
      </c>
      <c r="Q471">
        <f>IF(OR($A471="",$P471&lt;&gt;"Yes"),"",$D471+ROW()/1000000)</f>
      </c>
      <c r="T471">
        <f>IF($Y471="","",INDEX($B$2:$B$2000,$Y471))</f>
      </c>
      <c r="U471">
        <f>IF($Z471="","",INDEX($B$2:$B$2000,$Z471))</f>
      </c>
      <c r="V471">
        <f>IF(OR($T471="",$U471=""),"",$U471-$T471)</f>
      </c>
      <c r="W471" t="str">
        <f>IF(TRIM(INDEX(connections!$A:$A,ROW()))="","",TRIM(INDEX(connections!$A:$A,ROW())))</f>
      </c>
      <c r="X471" t="str">
        <f>IF($W471="","",TRIM(INDEX(connections!$B:$B,ROW())))</f>
      </c>
      <c r="Y471">
        <f>IF($W471="","",IFERROR(MATCH($W471,$A$2:$A$2000,0),""))</f>
      </c>
      <c r="Z471">
        <f>IF($X471="","",IFERROR(MATCH($X471,$A$2:$A$2000,0),""))</f>
      </c>
      <c r="AA471" t="str">
        <f>IF($Y471="","",INDEX($P$2:$P$2000,$Y471))</f>
      </c>
      <c r="AB471" t="str">
        <f>IF($Z471="","",INDEX($P$2:$P$2000,$Z471))</f>
      </c>
      <c r="AC471">
        <f>IF(AND($AA471="Yes",$AB471="Yes"),1,"")</f>
      </c>
      <c r="AD471">
        <f>IF(OR($Y471="",$Z471=""),"",IF(INDEX($C$2:$C$2000,$Y471)=INDEX($C$2:$C$2000,$Z471),0,1))</f>
      </c>
      <c r="AE471">
        <f>IF($AC471&lt;&gt;1,"",IF(AND(INDEX($AG$2:$AG$2000,$Y471)=1,INDEX($AG$2:$AG$2000,$Z471)=1),1,""))</f>
      </c>
      <c r="AG471">
        <f>IF($A471="","",COUNTIFS($W$2:$W$2500,$A471,$AB$2:$AB$2500,"Yes")+COUNTIFS($X$2:$X$2500,$A471,$AA$2:$AA$2500,"Yes"))</f>
      </c>
      <c r="AH471" t="str">
        <f>IF(OR($P471&lt;&gt;"Yes",N($AG471)=0),"",IF(AND($AG471=1,COUNTIFS($W$2:$W$2500,$A471,$AE$2:$AE$2500,1)+COUNTIFS($X$2:$X$2500,$A471,$AE$2:$AE$2500,1)&gt;0),"","Yes"))</f>
      </c>
      <c r="AI471">
        <f>IF($AH471="Yes",$AG471,"")</f>
      </c>
      <c r="AJ471">
        <f>IF($AI471="","",$AI471+ROW()/1000000)</f>
      </c>
      <c r="AK471">
        <f>IF(OR($A471="",$P471="Yes",N($AG471)=0),"",$AG471+ROW()/1000000)</f>
      </c>
      <c r="AL471" t="str">
        <f>IF($A471="","",INDEX(games!$J:$J,ROW())&amp;"")</f>
      </c>
      <c r="AM471">
        <f>IF($A471="","",SUMPRODUCT($AO471:$BD471,'Map Analysis'!$AP$2^{0,1,2,3,4,5,6,7,8,9,10,11,12,13,14,15}))</f>
      </c>
      <c r="AN471">
        <f>IF($A471="","",$AM471+ROW()/10000000)</f>
      </c>
      <c r="AO471">
        <f>IF($A471="","",COUNTIF($W$2:$W$2500,$A471))</f>
      </c>
      <c r="AP471">
        <f>IF($A471="","",SUMIFS($BF$2:$BF$2500,$W$2:$W$2500,$A471))</f>
      </c>
      <c r="AQ471">
        <f>IF($A471="","",SUMIFS($BG$2:$BG$2500,$W$2:$W$2500,$A471))</f>
      </c>
      <c r="AR471">
        <f>IF($A471="","",SUMIFS($BH$2:$BH$2500,$W$2:$W$2500,$A471))</f>
      </c>
      <c r="AS471">
        <f>IF($A471="","",SUMIFS($BI$2:$BI$2500,$W$2:$W$2500,$A471))</f>
      </c>
      <c r="AT471">
        <f>IF($A471="","",SUMIFS($BJ$2:$BJ$2500,$W$2:$W$2500,$A471))</f>
      </c>
      <c r="AU471">
        <f>IF($A471="","",SUMIFS($BK$2:$BK$2500,$W$2:$W$2500,$A471))</f>
      </c>
      <c r="AV471">
        <f>IF($A471="","",SUMIFS($BL$2:$BL$2500,$W$2:$W$2500,$A471))</f>
      </c>
      <c r="AW471">
        <f>IF($A471="","",SUMIFS($BM$2:$BM$2500,$W$2:$W$2500,$A471))</f>
      </c>
      <c r="AX471">
        <f>IF($A471="","",SUMIFS($BN$2:$BN$2500,$W$2:$W$2500,$A471))</f>
      </c>
      <c r="AY471">
        <f>IF($A471="","",SUMIFS($BO$2:$BO$2500,$W$2:$W$2500,$A471))</f>
      </c>
      <c r="AZ471">
        <f>IF($A471="","",SUMIFS($BP$2:$BP$2500,$W$2:$W$2500,$A471))</f>
      </c>
      <c r="BA471">
        <f>IF($A471="","",SUMIFS($BQ$2:$BQ$2500,$W$2:$W$2500,$A471))</f>
      </c>
      <c r="BB471">
        <f>IF($A471="","",SUMIFS($BR$2:$BR$2500,$W$2:$W$2500,$A471))</f>
      </c>
      <c r="BC471">
        <f>IF($A471="","",SUMIFS($BS$2:$BS$2500,$W$2:$W$2500,$A471))</f>
      </c>
      <c r="BD471">
        <f>IF($A471="","",SUMIFS($BT$2:$BT$2500,$W$2:$W$2500,$A471))</f>
      </c>
      <c r="BF471">
        <f>IF($Z471="","",INDEX($AO$2:$AO$2000,$Z471))</f>
      </c>
      <c r="BG471">
        <f>IF($Z471="","",INDEX($AP$2:$AP$2000,$Z471))</f>
      </c>
      <c r="BH471">
        <f>IF($Z471="","",INDEX($AQ$2:$AQ$2000,$Z471))</f>
      </c>
      <c r="BI471">
        <f>IF($Z471="","",INDEX($AR$2:$AR$2000,$Z471))</f>
      </c>
      <c r="BJ471">
        <f>IF($Z471="","",INDEX($AS$2:$AS$2000,$Z471))</f>
      </c>
      <c r="BK471">
        <f>IF($Z471="","",INDEX($AT$2:$AT$2000,$Z471))</f>
      </c>
      <c r="BL471">
        <f>IF($Z471="","",INDEX($AU$2:$AU$2000,$Z471))</f>
      </c>
      <c r="BM471">
        <f>IF($Z471="","",INDEX($AV$2:$AV$2000,$Z471))</f>
      </c>
      <c r="BN471">
        <f>IF($Z471="","",INDEX($AW$2:$AW$2000,$Z471))</f>
      </c>
      <c r="BO471">
        <f>IF($Z471="","",INDEX($AX$2:$AX$2000,$Z471))</f>
      </c>
      <c r="BP471">
        <f>IF($Z471="","",INDEX($AY$2:$AY$2000,$Z471))</f>
      </c>
      <c r="BQ471">
        <f>IF($Z471="","",INDEX($AZ$2:$AZ$2000,$Z471))</f>
      </c>
      <c r="BR471">
        <f>IF($Z471="","",INDEX($BA$2:$BA$2000,$Z471))</f>
      </c>
      <c r="BS471">
        <f>IF($Z471="","",INDEX($BB$2:$BB$2000,$Z471))</f>
      </c>
      <c r="BT471">
        <f>IF($Z471="","",INDEX($BC$2:$BC$2000,$Z471))</f>
      </c>
      <c r="BV471">
        <f>IF(OR($A471="",$P471&lt;&gt;"Yes",$AH471="Yes"),"",1+N($AG471))</f>
      </c>
      <c r="BW471">
        <f>IF($A471="","",COUNTIFS($W$2:$W$2500,$A471,$BZ$2:$BZ$2500,"Yes")+COUNTIFS($X$2:$X$2500,$A471,$BY$2:$BY$2500,"Yes"))</f>
      </c>
      <c r="BX471">
        <f>IF(OR($A471="",$P471="Yes"),"",IF(N($BW471)=0,0,1+SUMIFS($CB$2:$CB$2500,$W$2:$W$2500,$A471)+SUMIFS($CA$2:$CA$2500,$X$2:$X$2500,$A471)))</f>
      </c>
      <c r="BY471" t="str">
        <f>IF($Y471="","",INDEX($AH$2:$AH$2000,$Y471)&amp;"")</f>
      </c>
      <c r="BZ471" t="str">
        <f>IF($Z471="","",INDEX($AH$2:$AH$2000,$Z471)&amp;"")</f>
      </c>
      <c r="CA471">
        <f>IF($Y471="","",INDEX($BV$2:$BV$2000,$Y471))</f>
      </c>
      <c r="CB471">
        <f>IF($Z471="","",INDEX($BV$2:$BV$2000,$Z471))</f>
      </c>
    </row>
    <row r="472">
      <c r="A472" t="str">
        <f>IF(TRIM(INDEX(games!$A:$A,ROW()))="","",TRIM(INDEX(games!$A:$A,ROW())))</f>
      </c>
      <c r="B472">
        <f>IF(OR($A472="",INDEX(games!$B:$B,ROW())=""),"",INDEX(games!$B:$B,ROW()))</f>
      </c>
      <c r="C472" t="str">
        <f>IF(OR($A472="",INDEX(games!$C:$C,ROW())=""),"",INDEX(games!$C:$C,ROW()))</f>
      </c>
      <c r="D472">
        <f>IF($A472="","",COUNTIF($W$2:$W$2500,$A472)+COUNTIF($X$2:$X$2500,$A472))</f>
      </c>
      <c r="E472">
        <f>IF($A472="","",IFERROR(MATCH($C472,$R$2:$R$5,0),0))</f>
      </c>
      <c r="F472">
        <f>IF($A472="","",MOD(ROW(),34))</f>
      </c>
      <c r="G472">
        <f>IF($A472="",NA(),IF($C472="Action",$B472,NA()))</f>
      </c>
      <c r="H472">
        <f>IF($A472="",NA(),IF($C472="Action",1+$F472*0.023,NA()))</f>
      </c>
      <c r="I472">
        <f>IF($A472="",NA(),IF($C472="Strategy",$B472,NA()))</f>
      </c>
      <c r="J472">
        <f>IF($A472="",NA(),IF($C472="Strategy",2+$F472*0.023,NA()))</f>
      </c>
      <c r="K472">
        <f>IF($A472="",NA(),IF($C472="Deckbuilder",$B472,NA()))</f>
      </c>
      <c r="L472">
        <f>IF($A472="",NA(),IF($C472="Deckbuilder",3+$F472*0.023,NA()))</f>
      </c>
      <c r="M472">
        <f>IF($A472="",NA(),IF($C472="Traditional",$B472,NA()))</f>
      </c>
      <c r="N472">
        <f>IF($A472="",NA(),IF($C472="Traditional",4+$F472*0.023,NA()))</f>
      </c>
      <c r="O472">
        <f>IF($A472="","",$D472+ROW()/1000000)</f>
      </c>
      <c r="P472" t="str">
        <f>IF(OR($A472="",INDEX(games!$H:$H,ROW())=""),"",INDEX(games!$H:$H,ROW()))</f>
      </c>
      <c r="Q472">
        <f>IF(OR($A472="",$P472&lt;&gt;"Yes"),"",$D472+ROW()/1000000)</f>
      </c>
      <c r="T472">
        <f>IF($Y472="","",INDEX($B$2:$B$2000,$Y472))</f>
      </c>
      <c r="U472">
        <f>IF($Z472="","",INDEX($B$2:$B$2000,$Z472))</f>
      </c>
      <c r="V472">
        <f>IF(OR($T472="",$U472=""),"",$U472-$T472)</f>
      </c>
      <c r="W472" t="str">
        <f>IF(TRIM(INDEX(connections!$A:$A,ROW()))="","",TRIM(INDEX(connections!$A:$A,ROW())))</f>
      </c>
      <c r="X472" t="str">
        <f>IF($W472="","",TRIM(INDEX(connections!$B:$B,ROW())))</f>
      </c>
      <c r="Y472">
        <f>IF($W472="","",IFERROR(MATCH($W472,$A$2:$A$2000,0),""))</f>
      </c>
      <c r="Z472">
        <f>IF($X472="","",IFERROR(MATCH($X472,$A$2:$A$2000,0),""))</f>
      </c>
      <c r="AA472" t="str">
        <f>IF($Y472="","",INDEX($P$2:$P$2000,$Y472))</f>
      </c>
      <c r="AB472" t="str">
        <f>IF($Z472="","",INDEX($P$2:$P$2000,$Z472))</f>
      </c>
      <c r="AC472">
        <f>IF(AND($AA472="Yes",$AB472="Yes"),1,"")</f>
      </c>
      <c r="AD472">
        <f>IF(OR($Y472="",$Z472=""),"",IF(INDEX($C$2:$C$2000,$Y472)=INDEX($C$2:$C$2000,$Z472),0,1))</f>
      </c>
      <c r="AE472">
        <f>IF($AC472&lt;&gt;1,"",IF(AND(INDEX($AG$2:$AG$2000,$Y472)=1,INDEX($AG$2:$AG$2000,$Z472)=1),1,""))</f>
      </c>
      <c r="AG472">
        <f>IF($A472="","",COUNTIFS($W$2:$W$2500,$A472,$AB$2:$AB$2500,"Yes")+COUNTIFS($X$2:$X$2500,$A472,$AA$2:$AA$2500,"Yes"))</f>
      </c>
      <c r="AH472" t="str">
        <f>IF(OR($P472&lt;&gt;"Yes",N($AG472)=0),"",IF(AND($AG472=1,COUNTIFS($W$2:$W$2500,$A472,$AE$2:$AE$2500,1)+COUNTIFS($X$2:$X$2500,$A472,$AE$2:$AE$2500,1)&gt;0),"","Yes"))</f>
      </c>
      <c r="AI472">
        <f>IF($AH472="Yes",$AG472,"")</f>
      </c>
      <c r="AJ472">
        <f>IF($AI472="","",$AI472+ROW()/1000000)</f>
      </c>
      <c r="AK472">
        <f>IF(OR($A472="",$P472="Yes",N($AG472)=0),"",$AG472+ROW()/1000000)</f>
      </c>
      <c r="AL472" t="str">
        <f>IF($A472="","",INDEX(games!$J:$J,ROW())&amp;"")</f>
      </c>
      <c r="AM472">
        <f>IF($A472="","",SUMPRODUCT($AO472:$BD472,'Map Analysis'!$AP$2^{0,1,2,3,4,5,6,7,8,9,10,11,12,13,14,15}))</f>
      </c>
      <c r="AN472">
        <f>IF($A472="","",$AM472+ROW()/10000000)</f>
      </c>
      <c r="AO472">
        <f>IF($A472="","",COUNTIF($W$2:$W$2500,$A472))</f>
      </c>
      <c r="AP472">
        <f>IF($A472="","",SUMIFS($BF$2:$BF$2500,$W$2:$W$2500,$A472))</f>
      </c>
      <c r="AQ472">
        <f>IF($A472="","",SUMIFS($BG$2:$BG$2500,$W$2:$W$2500,$A472))</f>
      </c>
      <c r="AR472">
        <f>IF($A472="","",SUMIFS($BH$2:$BH$2500,$W$2:$W$2500,$A472))</f>
      </c>
      <c r="AS472">
        <f>IF($A472="","",SUMIFS($BI$2:$BI$2500,$W$2:$W$2500,$A472))</f>
      </c>
      <c r="AT472">
        <f>IF($A472="","",SUMIFS($BJ$2:$BJ$2500,$W$2:$W$2500,$A472))</f>
      </c>
      <c r="AU472">
        <f>IF($A472="","",SUMIFS($BK$2:$BK$2500,$W$2:$W$2500,$A472))</f>
      </c>
      <c r="AV472">
        <f>IF($A472="","",SUMIFS($BL$2:$BL$2500,$W$2:$W$2500,$A472))</f>
      </c>
      <c r="AW472">
        <f>IF($A472="","",SUMIFS($BM$2:$BM$2500,$W$2:$W$2500,$A472))</f>
      </c>
      <c r="AX472">
        <f>IF($A472="","",SUMIFS($BN$2:$BN$2500,$W$2:$W$2500,$A472))</f>
      </c>
      <c r="AY472">
        <f>IF($A472="","",SUMIFS($BO$2:$BO$2500,$W$2:$W$2500,$A472))</f>
      </c>
      <c r="AZ472">
        <f>IF($A472="","",SUMIFS($BP$2:$BP$2500,$W$2:$W$2500,$A472))</f>
      </c>
      <c r="BA472">
        <f>IF($A472="","",SUMIFS($BQ$2:$BQ$2500,$W$2:$W$2500,$A472))</f>
      </c>
      <c r="BB472">
        <f>IF($A472="","",SUMIFS($BR$2:$BR$2500,$W$2:$W$2500,$A472))</f>
      </c>
      <c r="BC472">
        <f>IF($A472="","",SUMIFS($BS$2:$BS$2500,$W$2:$W$2500,$A472))</f>
      </c>
      <c r="BD472">
        <f>IF($A472="","",SUMIFS($BT$2:$BT$2500,$W$2:$W$2500,$A472))</f>
      </c>
      <c r="BF472">
        <f>IF($Z472="","",INDEX($AO$2:$AO$2000,$Z472))</f>
      </c>
      <c r="BG472">
        <f>IF($Z472="","",INDEX($AP$2:$AP$2000,$Z472))</f>
      </c>
      <c r="BH472">
        <f>IF($Z472="","",INDEX($AQ$2:$AQ$2000,$Z472))</f>
      </c>
      <c r="BI472">
        <f>IF($Z472="","",INDEX($AR$2:$AR$2000,$Z472))</f>
      </c>
      <c r="BJ472">
        <f>IF($Z472="","",INDEX($AS$2:$AS$2000,$Z472))</f>
      </c>
      <c r="BK472">
        <f>IF($Z472="","",INDEX($AT$2:$AT$2000,$Z472))</f>
      </c>
      <c r="BL472">
        <f>IF($Z472="","",INDEX($AU$2:$AU$2000,$Z472))</f>
      </c>
      <c r="BM472">
        <f>IF($Z472="","",INDEX($AV$2:$AV$2000,$Z472))</f>
      </c>
      <c r="BN472">
        <f>IF($Z472="","",INDEX($AW$2:$AW$2000,$Z472))</f>
      </c>
      <c r="BO472">
        <f>IF($Z472="","",INDEX($AX$2:$AX$2000,$Z472))</f>
      </c>
      <c r="BP472">
        <f>IF($Z472="","",INDEX($AY$2:$AY$2000,$Z472))</f>
      </c>
      <c r="BQ472">
        <f>IF($Z472="","",INDEX($AZ$2:$AZ$2000,$Z472))</f>
      </c>
      <c r="BR472">
        <f>IF($Z472="","",INDEX($BA$2:$BA$2000,$Z472))</f>
      </c>
      <c r="BS472">
        <f>IF($Z472="","",INDEX($BB$2:$BB$2000,$Z472))</f>
      </c>
      <c r="BT472">
        <f>IF($Z472="","",INDEX($BC$2:$BC$2000,$Z472))</f>
      </c>
      <c r="BV472">
        <f>IF(OR($A472="",$P472&lt;&gt;"Yes",$AH472="Yes"),"",1+N($AG472))</f>
      </c>
      <c r="BW472">
        <f>IF($A472="","",COUNTIFS($W$2:$W$2500,$A472,$BZ$2:$BZ$2500,"Yes")+COUNTIFS($X$2:$X$2500,$A472,$BY$2:$BY$2500,"Yes"))</f>
      </c>
      <c r="BX472">
        <f>IF(OR($A472="",$P472="Yes"),"",IF(N($BW472)=0,0,1+SUMIFS($CB$2:$CB$2500,$W$2:$W$2500,$A472)+SUMIFS($CA$2:$CA$2500,$X$2:$X$2500,$A472)))</f>
      </c>
      <c r="BY472" t="str">
        <f>IF($Y472="","",INDEX($AH$2:$AH$2000,$Y472)&amp;"")</f>
      </c>
      <c r="BZ472" t="str">
        <f>IF($Z472="","",INDEX($AH$2:$AH$2000,$Z472)&amp;"")</f>
      </c>
      <c r="CA472">
        <f>IF($Y472="","",INDEX($BV$2:$BV$2000,$Y472))</f>
      </c>
      <c r="CB472">
        <f>IF($Z472="","",INDEX($BV$2:$BV$2000,$Z472))</f>
      </c>
    </row>
    <row r="473">
      <c r="A473" t="str">
        <f>IF(TRIM(INDEX(games!$A:$A,ROW()))="","",TRIM(INDEX(games!$A:$A,ROW())))</f>
      </c>
      <c r="B473">
        <f>IF(OR($A473="",INDEX(games!$B:$B,ROW())=""),"",INDEX(games!$B:$B,ROW()))</f>
      </c>
      <c r="C473" t="str">
        <f>IF(OR($A473="",INDEX(games!$C:$C,ROW())=""),"",INDEX(games!$C:$C,ROW()))</f>
      </c>
      <c r="D473">
        <f>IF($A473="","",COUNTIF($W$2:$W$2500,$A473)+COUNTIF($X$2:$X$2500,$A473))</f>
      </c>
      <c r="E473">
        <f>IF($A473="","",IFERROR(MATCH($C473,$R$2:$R$5,0),0))</f>
      </c>
      <c r="F473">
        <f>IF($A473="","",MOD(ROW(),34))</f>
      </c>
      <c r="G473">
        <f>IF($A473="",NA(),IF($C473="Action",$B473,NA()))</f>
      </c>
      <c r="H473">
        <f>IF($A473="",NA(),IF($C473="Action",1+$F473*0.023,NA()))</f>
      </c>
      <c r="I473">
        <f>IF($A473="",NA(),IF($C473="Strategy",$B473,NA()))</f>
      </c>
      <c r="J473">
        <f>IF($A473="",NA(),IF($C473="Strategy",2+$F473*0.023,NA()))</f>
      </c>
      <c r="K473">
        <f>IF($A473="",NA(),IF($C473="Deckbuilder",$B473,NA()))</f>
      </c>
      <c r="L473">
        <f>IF($A473="",NA(),IF($C473="Deckbuilder",3+$F473*0.023,NA()))</f>
      </c>
      <c r="M473">
        <f>IF($A473="",NA(),IF($C473="Traditional",$B473,NA()))</f>
      </c>
      <c r="N473">
        <f>IF($A473="",NA(),IF($C473="Traditional",4+$F473*0.023,NA()))</f>
      </c>
      <c r="O473">
        <f>IF($A473="","",$D473+ROW()/1000000)</f>
      </c>
      <c r="P473" t="str">
        <f>IF(OR($A473="",INDEX(games!$H:$H,ROW())=""),"",INDEX(games!$H:$H,ROW()))</f>
      </c>
      <c r="Q473">
        <f>IF(OR($A473="",$P473&lt;&gt;"Yes"),"",$D473+ROW()/1000000)</f>
      </c>
      <c r="T473">
        <f>IF($Y473="","",INDEX($B$2:$B$2000,$Y473))</f>
      </c>
      <c r="U473">
        <f>IF($Z473="","",INDEX($B$2:$B$2000,$Z473))</f>
      </c>
      <c r="V473">
        <f>IF(OR($T473="",$U473=""),"",$U473-$T473)</f>
      </c>
      <c r="W473" t="str">
        <f>IF(TRIM(INDEX(connections!$A:$A,ROW()))="","",TRIM(INDEX(connections!$A:$A,ROW())))</f>
      </c>
      <c r="X473" t="str">
        <f>IF($W473="","",TRIM(INDEX(connections!$B:$B,ROW())))</f>
      </c>
      <c r="Y473">
        <f>IF($W473="","",IFERROR(MATCH($W473,$A$2:$A$2000,0),""))</f>
      </c>
      <c r="Z473">
        <f>IF($X473="","",IFERROR(MATCH($X473,$A$2:$A$2000,0),""))</f>
      </c>
      <c r="AA473" t="str">
        <f>IF($Y473="","",INDEX($P$2:$P$2000,$Y473))</f>
      </c>
      <c r="AB473" t="str">
        <f>IF($Z473="","",INDEX($P$2:$P$2000,$Z473))</f>
      </c>
      <c r="AC473">
        <f>IF(AND($AA473="Yes",$AB473="Yes"),1,"")</f>
      </c>
      <c r="AD473">
        <f>IF(OR($Y473="",$Z473=""),"",IF(INDEX($C$2:$C$2000,$Y473)=INDEX($C$2:$C$2000,$Z473),0,1))</f>
      </c>
      <c r="AE473">
        <f>IF($AC473&lt;&gt;1,"",IF(AND(INDEX($AG$2:$AG$2000,$Y473)=1,INDEX($AG$2:$AG$2000,$Z473)=1),1,""))</f>
      </c>
      <c r="AG473">
        <f>IF($A473="","",COUNTIFS($W$2:$W$2500,$A473,$AB$2:$AB$2500,"Yes")+COUNTIFS($X$2:$X$2500,$A473,$AA$2:$AA$2500,"Yes"))</f>
      </c>
      <c r="AH473" t="str">
        <f>IF(OR($P473&lt;&gt;"Yes",N($AG473)=0),"",IF(AND($AG473=1,COUNTIFS($W$2:$W$2500,$A473,$AE$2:$AE$2500,1)+COUNTIFS($X$2:$X$2500,$A473,$AE$2:$AE$2500,1)&gt;0),"","Yes"))</f>
      </c>
      <c r="AI473">
        <f>IF($AH473="Yes",$AG473,"")</f>
      </c>
      <c r="AJ473">
        <f>IF($AI473="","",$AI473+ROW()/1000000)</f>
      </c>
      <c r="AK473">
        <f>IF(OR($A473="",$P473="Yes",N($AG473)=0),"",$AG473+ROW()/1000000)</f>
      </c>
      <c r="AL473" t="str">
        <f>IF($A473="","",INDEX(games!$J:$J,ROW())&amp;"")</f>
      </c>
      <c r="AM473">
        <f>IF($A473="","",SUMPRODUCT($AO473:$BD473,'Map Analysis'!$AP$2^{0,1,2,3,4,5,6,7,8,9,10,11,12,13,14,15}))</f>
      </c>
      <c r="AN473">
        <f>IF($A473="","",$AM473+ROW()/10000000)</f>
      </c>
      <c r="AO473">
        <f>IF($A473="","",COUNTIF($W$2:$W$2500,$A473))</f>
      </c>
      <c r="AP473">
        <f>IF($A473="","",SUMIFS($BF$2:$BF$2500,$W$2:$W$2500,$A473))</f>
      </c>
      <c r="AQ473">
        <f>IF($A473="","",SUMIFS($BG$2:$BG$2500,$W$2:$W$2500,$A473))</f>
      </c>
      <c r="AR473">
        <f>IF($A473="","",SUMIFS($BH$2:$BH$2500,$W$2:$W$2500,$A473))</f>
      </c>
      <c r="AS473">
        <f>IF($A473="","",SUMIFS($BI$2:$BI$2500,$W$2:$W$2500,$A473))</f>
      </c>
      <c r="AT473">
        <f>IF($A473="","",SUMIFS($BJ$2:$BJ$2500,$W$2:$W$2500,$A473))</f>
      </c>
      <c r="AU473">
        <f>IF($A473="","",SUMIFS($BK$2:$BK$2500,$W$2:$W$2500,$A473))</f>
      </c>
      <c r="AV473">
        <f>IF($A473="","",SUMIFS($BL$2:$BL$2500,$W$2:$W$2500,$A473))</f>
      </c>
      <c r="AW473">
        <f>IF($A473="","",SUMIFS($BM$2:$BM$2500,$W$2:$W$2500,$A473))</f>
      </c>
      <c r="AX473">
        <f>IF($A473="","",SUMIFS($BN$2:$BN$2500,$W$2:$W$2500,$A473))</f>
      </c>
      <c r="AY473">
        <f>IF($A473="","",SUMIFS($BO$2:$BO$2500,$W$2:$W$2500,$A473))</f>
      </c>
      <c r="AZ473">
        <f>IF($A473="","",SUMIFS($BP$2:$BP$2500,$W$2:$W$2500,$A473))</f>
      </c>
      <c r="BA473">
        <f>IF($A473="","",SUMIFS($BQ$2:$BQ$2500,$W$2:$W$2500,$A473))</f>
      </c>
      <c r="BB473">
        <f>IF($A473="","",SUMIFS($BR$2:$BR$2500,$W$2:$W$2500,$A473))</f>
      </c>
      <c r="BC473">
        <f>IF($A473="","",SUMIFS($BS$2:$BS$2500,$W$2:$W$2500,$A473))</f>
      </c>
      <c r="BD473">
        <f>IF($A473="","",SUMIFS($BT$2:$BT$2500,$W$2:$W$2500,$A473))</f>
      </c>
      <c r="BF473">
        <f>IF($Z473="","",INDEX($AO$2:$AO$2000,$Z473))</f>
      </c>
      <c r="BG473">
        <f>IF($Z473="","",INDEX($AP$2:$AP$2000,$Z473))</f>
      </c>
      <c r="BH473">
        <f>IF($Z473="","",INDEX($AQ$2:$AQ$2000,$Z473))</f>
      </c>
      <c r="BI473">
        <f>IF($Z473="","",INDEX($AR$2:$AR$2000,$Z473))</f>
      </c>
      <c r="BJ473">
        <f>IF($Z473="","",INDEX($AS$2:$AS$2000,$Z473))</f>
      </c>
      <c r="BK473">
        <f>IF($Z473="","",INDEX($AT$2:$AT$2000,$Z473))</f>
      </c>
      <c r="BL473">
        <f>IF($Z473="","",INDEX($AU$2:$AU$2000,$Z473))</f>
      </c>
      <c r="BM473">
        <f>IF($Z473="","",INDEX($AV$2:$AV$2000,$Z473))</f>
      </c>
      <c r="BN473">
        <f>IF($Z473="","",INDEX($AW$2:$AW$2000,$Z473))</f>
      </c>
      <c r="BO473">
        <f>IF($Z473="","",INDEX($AX$2:$AX$2000,$Z473))</f>
      </c>
      <c r="BP473">
        <f>IF($Z473="","",INDEX($AY$2:$AY$2000,$Z473))</f>
      </c>
      <c r="BQ473">
        <f>IF($Z473="","",INDEX($AZ$2:$AZ$2000,$Z473))</f>
      </c>
      <c r="BR473">
        <f>IF($Z473="","",INDEX($BA$2:$BA$2000,$Z473))</f>
      </c>
      <c r="BS473">
        <f>IF($Z473="","",INDEX($BB$2:$BB$2000,$Z473))</f>
      </c>
      <c r="BT473">
        <f>IF($Z473="","",INDEX($BC$2:$BC$2000,$Z473))</f>
      </c>
      <c r="BV473">
        <f>IF(OR($A473="",$P473&lt;&gt;"Yes",$AH473="Yes"),"",1+N($AG473))</f>
      </c>
      <c r="BW473">
        <f>IF($A473="","",COUNTIFS($W$2:$W$2500,$A473,$BZ$2:$BZ$2500,"Yes")+COUNTIFS($X$2:$X$2500,$A473,$BY$2:$BY$2500,"Yes"))</f>
      </c>
      <c r="BX473">
        <f>IF(OR($A473="",$P473="Yes"),"",IF(N($BW473)=0,0,1+SUMIFS($CB$2:$CB$2500,$W$2:$W$2500,$A473)+SUMIFS($CA$2:$CA$2500,$X$2:$X$2500,$A473)))</f>
      </c>
      <c r="BY473" t="str">
        <f>IF($Y473="","",INDEX($AH$2:$AH$2000,$Y473)&amp;"")</f>
      </c>
      <c r="BZ473" t="str">
        <f>IF($Z473="","",INDEX($AH$2:$AH$2000,$Z473)&amp;"")</f>
      </c>
      <c r="CA473">
        <f>IF($Y473="","",INDEX($BV$2:$BV$2000,$Y473))</f>
      </c>
      <c r="CB473">
        <f>IF($Z473="","",INDEX($BV$2:$BV$2000,$Z473))</f>
      </c>
    </row>
    <row r="474">
      <c r="A474" t="str">
        <f>IF(TRIM(INDEX(games!$A:$A,ROW()))="","",TRIM(INDEX(games!$A:$A,ROW())))</f>
      </c>
      <c r="B474">
        <f>IF(OR($A474="",INDEX(games!$B:$B,ROW())=""),"",INDEX(games!$B:$B,ROW()))</f>
      </c>
      <c r="C474" t="str">
        <f>IF(OR($A474="",INDEX(games!$C:$C,ROW())=""),"",INDEX(games!$C:$C,ROW()))</f>
      </c>
      <c r="D474">
        <f>IF($A474="","",COUNTIF($W$2:$W$2500,$A474)+COUNTIF($X$2:$X$2500,$A474))</f>
      </c>
      <c r="E474">
        <f>IF($A474="","",IFERROR(MATCH($C474,$R$2:$R$5,0),0))</f>
      </c>
      <c r="F474">
        <f>IF($A474="","",MOD(ROW(),34))</f>
      </c>
      <c r="G474">
        <f>IF($A474="",NA(),IF($C474="Action",$B474,NA()))</f>
      </c>
      <c r="H474">
        <f>IF($A474="",NA(),IF($C474="Action",1+$F474*0.023,NA()))</f>
      </c>
      <c r="I474">
        <f>IF($A474="",NA(),IF($C474="Strategy",$B474,NA()))</f>
      </c>
      <c r="J474">
        <f>IF($A474="",NA(),IF($C474="Strategy",2+$F474*0.023,NA()))</f>
      </c>
      <c r="K474">
        <f>IF($A474="",NA(),IF($C474="Deckbuilder",$B474,NA()))</f>
      </c>
      <c r="L474">
        <f>IF($A474="",NA(),IF($C474="Deckbuilder",3+$F474*0.023,NA()))</f>
      </c>
      <c r="M474">
        <f>IF($A474="",NA(),IF($C474="Traditional",$B474,NA()))</f>
      </c>
      <c r="N474">
        <f>IF($A474="",NA(),IF($C474="Traditional",4+$F474*0.023,NA()))</f>
      </c>
      <c r="O474">
        <f>IF($A474="","",$D474+ROW()/1000000)</f>
      </c>
      <c r="P474" t="str">
        <f>IF(OR($A474="",INDEX(games!$H:$H,ROW())=""),"",INDEX(games!$H:$H,ROW()))</f>
      </c>
      <c r="Q474">
        <f>IF(OR($A474="",$P474&lt;&gt;"Yes"),"",$D474+ROW()/1000000)</f>
      </c>
      <c r="T474">
        <f>IF($Y474="","",INDEX($B$2:$B$2000,$Y474))</f>
      </c>
      <c r="U474">
        <f>IF($Z474="","",INDEX($B$2:$B$2000,$Z474))</f>
      </c>
      <c r="V474">
        <f>IF(OR($T474="",$U474=""),"",$U474-$T474)</f>
      </c>
      <c r="W474" t="str">
        <f>IF(TRIM(INDEX(connections!$A:$A,ROW()))="","",TRIM(INDEX(connections!$A:$A,ROW())))</f>
      </c>
      <c r="X474" t="str">
        <f>IF($W474="","",TRIM(INDEX(connections!$B:$B,ROW())))</f>
      </c>
      <c r="Y474">
        <f>IF($W474="","",IFERROR(MATCH($W474,$A$2:$A$2000,0),""))</f>
      </c>
      <c r="Z474">
        <f>IF($X474="","",IFERROR(MATCH($X474,$A$2:$A$2000,0),""))</f>
      </c>
      <c r="AA474" t="str">
        <f>IF($Y474="","",INDEX($P$2:$P$2000,$Y474))</f>
      </c>
      <c r="AB474" t="str">
        <f>IF($Z474="","",INDEX($P$2:$P$2000,$Z474))</f>
      </c>
      <c r="AC474">
        <f>IF(AND($AA474="Yes",$AB474="Yes"),1,"")</f>
      </c>
      <c r="AD474">
        <f>IF(OR($Y474="",$Z474=""),"",IF(INDEX($C$2:$C$2000,$Y474)=INDEX($C$2:$C$2000,$Z474),0,1))</f>
      </c>
      <c r="AE474">
        <f>IF($AC474&lt;&gt;1,"",IF(AND(INDEX($AG$2:$AG$2000,$Y474)=1,INDEX($AG$2:$AG$2000,$Z474)=1),1,""))</f>
      </c>
      <c r="AG474">
        <f>IF($A474="","",COUNTIFS($W$2:$W$2500,$A474,$AB$2:$AB$2500,"Yes")+COUNTIFS($X$2:$X$2500,$A474,$AA$2:$AA$2500,"Yes"))</f>
      </c>
      <c r="AH474" t="str">
        <f>IF(OR($P474&lt;&gt;"Yes",N($AG474)=0),"",IF(AND($AG474=1,COUNTIFS($W$2:$W$2500,$A474,$AE$2:$AE$2500,1)+COUNTIFS($X$2:$X$2500,$A474,$AE$2:$AE$2500,1)&gt;0),"","Yes"))</f>
      </c>
      <c r="AI474">
        <f>IF($AH474="Yes",$AG474,"")</f>
      </c>
      <c r="AJ474">
        <f>IF($AI474="","",$AI474+ROW()/1000000)</f>
      </c>
      <c r="AK474">
        <f>IF(OR($A474="",$P474="Yes",N($AG474)=0),"",$AG474+ROW()/1000000)</f>
      </c>
      <c r="AL474" t="str">
        <f>IF($A474="","",INDEX(games!$J:$J,ROW())&amp;"")</f>
      </c>
      <c r="AM474">
        <f>IF($A474="","",SUMPRODUCT($AO474:$BD474,'Map Analysis'!$AP$2^{0,1,2,3,4,5,6,7,8,9,10,11,12,13,14,15}))</f>
      </c>
      <c r="AN474">
        <f>IF($A474="","",$AM474+ROW()/10000000)</f>
      </c>
      <c r="AO474">
        <f>IF($A474="","",COUNTIF($W$2:$W$2500,$A474))</f>
      </c>
      <c r="AP474">
        <f>IF($A474="","",SUMIFS($BF$2:$BF$2500,$W$2:$W$2500,$A474))</f>
      </c>
      <c r="AQ474">
        <f>IF($A474="","",SUMIFS($BG$2:$BG$2500,$W$2:$W$2500,$A474))</f>
      </c>
      <c r="AR474">
        <f>IF($A474="","",SUMIFS($BH$2:$BH$2500,$W$2:$W$2500,$A474))</f>
      </c>
      <c r="AS474">
        <f>IF($A474="","",SUMIFS($BI$2:$BI$2500,$W$2:$W$2500,$A474))</f>
      </c>
      <c r="AT474">
        <f>IF($A474="","",SUMIFS($BJ$2:$BJ$2500,$W$2:$W$2500,$A474))</f>
      </c>
      <c r="AU474">
        <f>IF($A474="","",SUMIFS($BK$2:$BK$2500,$W$2:$W$2500,$A474))</f>
      </c>
      <c r="AV474">
        <f>IF($A474="","",SUMIFS($BL$2:$BL$2500,$W$2:$W$2500,$A474))</f>
      </c>
      <c r="AW474">
        <f>IF($A474="","",SUMIFS($BM$2:$BM$2500,$W$2:$W$2500,$A474))</f>
      </c>
      <c r="AX474">
        <f>IF($A474="","",SUMIFS($BN$2:$BN$2500,$W$2:$W$2500,$A474))</f>
      </c>
      <c r="AY474">
        <f>IF($A474="","",SUMIFS($BO$2:$BO$2500,$W$2:$W$2500,$A474))</f>
      </c>
      <c r="AZ474">
        <f>IF($A474="","",SUMIFS($BP$2:$BP$2500,$W$2:$W$2500,$A474))</f>
      </c>
      <c r="BA474">
        <f>IF($A474="","",SUMIFS($BQ$2:$BQ$2500,$W$2:$W$2500,$A474))</f>
      </c>
      <c r="BB474">
        <f>IF($A474="","",SUMIFS($BR$2:$BR$2500,$W$2:$W$2500,$A474))</f>
      </c>
      <c r="BC474">
        <f>IF($A474="","",SUMIFS($BS$2:$BS$2500,$W$2:$W$2500,$A474))</f>
      </c>
      <c r="BD474">
        <f>IF($A474="","",SUMIFS($BT$2:$BT$2500,$W$2:$W$2500,$A474))</f>
      </c>
      <c r="BF474">
        <f>IF($Z474="","",INDEX($AO$2:$AO$2000,$Z474))</f>
      </c>
      <c r="BG474">
        <f>IF($Z474="","",INDEX($AP$2:$AP$2000,$Z474))</f>
      </c>
      <c r="BH474">
        <f>IF($Z474="","",INDEX($AQ$2:$AQ$2000,$Z474))</f>
      </c>
      <c r="BI474">
        <f>IF($Z474="","",INDEX($AR$2:$AR$2000,$Z474))</f>
      </c>
      <c r="BJ474">
        <f>IF($Z474="","",INDEX($AS$2:$AS$2000,$Z474))</f>
      </c>
      <c r="BK474">
        <f>IF($Z474="","",INDEX($AT$2:$AT$2000,$Z474))</f>
      </c>
      <c r="BL474">
        <f>IF($Z474="","",INDEX($AU$2:$AU$2000,$Z474))</f>
      </c>
      <c r="BM474">
        <f>IF($Z474="","",INDEX($AV$2:$AV$2000,$Z474))</f>
      </c>
      <c r="BN474">
        <f>IF($Z474="","",INDEX($AW$2:$AW$2000,$Z474))</f>
      </c>
      <c r="BO474">
        <f>IF($Z474="","",INDEX($AX$2:$AX$2000,$Z474))</f>
      </c>
      <c r="BP474">
        <f>IF($Z474="","",INDEX($AY$2:$AY$2000,$Z474))</f>
      </c>
      <c r="BQ474">
        <f>IF($Z474="","",INDEX($AZ$2:$AZ$2000,$Z474))</f>
      </c>
      <c r="BR474">
        <f>IF($Z474="","",INDEX($BA$2:$BA$2000,$Z474))</f>
      </c>
      <c r="BS474">
        <f>IF($Z474="","",INDEX($BB$2:$BB$2000,$Z474))</f>
      </c>
      <c r="BT474">
        <f>IF($Z474="","",INDEX($BC$2:$BC$2000,$Z474))</f>
      </c>
      <c r="BV474">
        <f>IF(OR($A474="",$P474&lt;&gt;"Yes",$AH474="Yes"),"",1+N($AG474))</f>
      </c>
      <c r="BW474">
        <f>IF($A474="","",COUNTIFS($W$2:$W$2500,$A474,$BZ$2:$BZ$2500,"Yes")+COUNTIFS($X$2:$X$2500,$A474,$BY$2:$BY$2500,"Yes"))</f>
      </c>
      <c r="BX474">
        <f>IF(OR($A474="",$P474="Yes"),"",IF(N($BW474)=0,0,1+SUMIFS($CB$2:$CB$2500,$W$2:$W$2500,$A474)+SUMIFS($CA$2:$CA$2500,$X$2:$X$2500,$A474)))</f>
      </c>
      <c r="BY474" t="str">
        <f>IF($Y474="","",INDEX($AH$2:$AH$2000,$Y474)&amp;"")</f>
      </c>
      <c r="BZ474" t="str">
        <f>IF($Z474="","",INDEX($AH$2:$AH$2000,$Z474)&amp;"")</f>
      </c>
      <c r="CA474">
        <f>IF($Y474="","",INDEX($BV$2:$BV$2000,$Y474))</f>
      </c>
      <c r="CB474">
        <f>IF($Z474="","",INDEX($BV$2:$BV$2000,$Z474))</f>
      </c>
    </row>
    <row r="475">
      <c r="A475" t="str">
        <f>IF(TRIM(INDEX(games!$A:$A,ROW()))="","",TRIM(INDEX(games!$A:$A,ROW())))</f>
      </c>
      <c r="B475">
        <f>IF(OR($A475="",INDEX(games!$B:$B,ROW())=""),"",INDEX(games!$B:$B,ROW()))</f>
      </c>
      <c r="C475" t="str">
        <f>IF(OR($A475="",INDEX(games!$C:$C,ROW())=""),"",INDEX(games!$C:$C,ROW()))</f>
      </c>
      <c r="D475">
        <f>IF($A475="","",COUNTIF($W$2:$W$2500,$A475)+COUNTIF($X$2:$X$2500,$A475))</f>
      </c>
      <c r="E475">
        <f>IF($A475="","",IFERROR(MATCH($C475,$R$2:$R$5,0),0))</f>
      </c>
      <c r="F475">
        <f>IF($A475="","",MOD(ROW(),34))</f>
      </c>
      <c r="G475">
        <f>IF($A475="",NA(),IF($C475="Action",$B475,NA()))</f>
      </c>
      <c r="H475">
        <f>IF($A475="",NA(),IF($C475="Action",1+$F475*0.023,NA()))</f>
      </c>
      <c r="I475">
        <f>IF($A475="",NA(),IF($C475="Strategy",$B475,NA()))</f>
      </c>
      <c r="J475">
        <f>IF($A475="",NA(),IF($C475="Strategy",2+$F475*0.023,NA()))</f>
      </c>
      <c r="K475">
        <f>IF($A475="",NA(),IF($C475="Deckbuilder",$B475,NA()))</f>
      </c>
      <c r="L475">
        <f>IF($A475="",NA(),IF($C475="Deckbuilder",3+$F475*0.023,NA()))</f>
      </c>
      <c r="M475">
        <f>IF($A475="",NA(),IF($C475="Traditional",$B475,NA()))</f>
      </c>
      <c r="N475">
        <f>IF($A475="",NA(),IF($C475="Traditional",4+$F475*0.023,NA()))</f>
      </c>
      <c r="O475">
        <f>IF($A475="","",$D475+ROW()/1000000)</f>
      </c>
      <c r="P475" t="str">
        <f>IF(OR($A475="",INDEX(games!$H:$H,ROW())=""),"",INDEX(games!$H:$H,ROW()))</f>
      </c>
      <c r="Q475">
        <f>IF(OR($A475="",$P475&lt;&gt;"Yes"),"",$D475+ROW()/1000000)</f>
      </c>
      <c r="T475">
        <f>IF($Y475="","",INDEX($B$2:$B$2000,$Y475))</f>
      </c>
      <c r="U475">
        <f>IF($Z475="","",INDEX($B$2:$B$2000,$Z475))</f>
      </c>
      <c r="V475">
        <f>IF(OR($T475="",$U475=""),"",$U475-$T475)</f>
      </c>
      <c r="W475" t="str">
        <f>IF(TRIM(INDEX(connections!$A:$A,ROW()))="","",TRIM(INDEX(connections!$A:$A,ROW())))</f>
      </c>
      <c r="X475" t="str">
        <f>IF($W475="","",TRIM(INDEX(connections!$B:$B,ROW())))</f>
      </c>
      <c r="Y475">
        <f>IF($W475="","",IFERROR(MATCH($W475,$A$2:$A$2000,0),""))</f>
      </c>
      <c r="Z475">
        <f>IF($X475="","",IFERROR(MATCH($X475,$A$2:$A$2000,0),""))</f>
      </c>
      <c r="AA475" t="str">
        <f>IF($Y475="","",INDEX($P$2:$P$2000,$Y475))</f>
      </c>
      <c r="AB475" t="str">
        <f>IF($Z475="","",INDEX($P$2:$P$2000,$Z475))</f>
      </c>
      <c r="AC475">
        <f>IF(AND($AA475="Yes",$AB475="Yes"),1,"")</f>
      </c>
      <c r="AD475">
        <f>IF(OR($Y475="",$Z475=""),"",IF(INDEX($C$2:$C$2000,$Y475)=INDEX($C$2:$C$2000,$Z475),0,1))</f>
      </c>
      <c r="AE475">
        <f>IF($AC475&lt;&gt;1,"",IF(AND(INDEX($AG$2:$AG$2000,$Y475)=1,INDEX($AG$2:$AG$2000,$Z475)=1),1,""))</f>
      </c>
      <c r="AG475">
        <f>IF($A475="","",COUNTIFS($W$2:$W$2500,$A475,$AB$2:$AB$2500,"Yes")+COUNTIFS($X$2:$X$2500,$A475,$AA$2:$AA$2500,"Yes"))</f>
      </c>
      <c r="AH475" t="str">
        <f>IF(OR($P475&lt;&gt;"Yes",N($AG475)=0),"",IF(AND($AG475=1,COUNTIFS($W$2:$W$2500,$A475,$AE$2:$AE$2500,1)+COUNTIFS($X$2:$X$2500,$A475,$AE$2:$AE$2500,1)&gt;0),"","Yes"))</f>
      </c>
      <c r="AI475">
        <f>IF($AH475="Yes",$AG475,"")</f>
      </c>
      <c r="AJ475">
        <f>IF($AI475="","",$AI475+ROW()/1000000)</f>
      </c>
      <c r="AK475">
        <f>IF(OR($A475="",$P475="Yes",N($AG475)=0),"",$AG475+ROW()/1000000)</f>
      </c>
      <c r="AL475" t="str">
        <f>IF($A475="","",INDEX(games!$J:$J,ROW())&amp;"")</f>
      </c>
      <c r="AM475">
        <f>IF($A475="","",SUMPRODUCT($AO475:$BD475,'Map Analysis'!$AP$2^{0,1,2,3,4,5,6,7,8,9,10,11,12,13,14,15}))</f>
      </c>
      <c r="AN475">
        <f>IF($A475="","",$AM475+ROW()/10000000)</f>
      </c>
      <c r="AO475">
        <f>IF($A475="","",COUNTIF($W$2:$W$2500,$A475))</f>
      </c>
      <c r="AP475">
        <f>IF($A475="","",SUMIFS($BF$2:$BF$2500,$W$2:$W$2500,$A475))</f>
      </c>
      <c r="AQ475">
        <f>IF($A475="","",SUMIFS($BG$2:$BG$2500,$W$2:$W$2500,$A475))</f>
      </c>
      <c r="AR475">
        <f>IF($A475="","",SUMIFS($BH$2:$BH$2500,$W$2:$W$2500,$A475))</f>
      </c>
      <c r="AS475">
        <f>IF($A475="","",SUMIFS($BI$2:$BI$2500,$W$2:$W$2500,$A475))</f>
      </c>
      <c r="AT475">
        <f>IF($A475="","",SUMIFS($BJ$2:$BJ$2500,$W$2:$W$2500,$A475))</f>
      </c>
      <c r="AU475">
        <f>IF($A475="","",SUMIFS($BK$2:$BK$2500,$W$2:$W$2500,$A475))</f>
      </c>
      <c r="AV475">
        <f>IF($A475="","",SUMIFS($BL$2:$BL$2500,$W$2:$W$2500,$A475))</f>
      </c>
      <c r="AW475">
        <f>IF($A475="","",SUMIFS($BM$2:$BM$2500,$W$2:$W$2500,$A475))</f>
      </c>
      <c r="AX475">
        <f>IF($A475="","",SUMIFS($BN$2:$BN$2500,$W$2:$W$2500,$A475))</f>
      </c>
      <c r="AY475">
        <f>IF($A475="","",SUMIFS($BO$2:$BO$2500,$W$2:$W$2500,$A475))</f>
      </c>
      <c r="AZ475">
        <f>IF($A475="","",SUMIFS($BP$2:$BP$2500,$W$2:$W$2500,$A475))</f>
      </c>
      <c r="BA475">
        <f>IF($A475="","",SUMIFS($BQ$2:$BQ$2500,$W$2:$W$2500,$A475))</f>
      </c>
      <c r="BB475">
        <f>IF($A475="","",SUMIFS($BR$2:$BR$2500,$W$2:$W$2500,$A475))</f>
      </c>
      <c r="BC475">
        <f>IF($A475="","",SUMIFS($BS$2:$BS$2500,$W$2:$W$2500,$A475))</f>
      </c>
      <c r="BD475">
        <f>IF($A475="","",SUMIFS($BT$2:$BT$2500,$W$2:$W$2500,$A475))</f>
      </c>
      <c r="BF475">
        <f>IF($Z475="","",INDEX($AO$2:$AO$2000,$Z475))</f>
      </c>
      <c r="BG475">
        <f>IF($Z475="","",INDEX($AP$2:$AP$2000,$Z475))</f>
      </c>
      <c r="BH475">
        <f>IF($Z475="","",INDEX($AQ$2:$AQ$2000,$Z475))</f>
      </c>
      <c r="BI475">
        <f>IF($Z475="","",INDEX($AR$2:$AR$2000,$Z475))</f>
      </c>
      <c r="BJ475">
        <f>IF($Z475="","",INDEX($AS$2:$AS$2000,$Z475))</f>
      </c>
      <c r="BK475">
        <f>IF($Z475="","",INDEX($AT$2:$AT$2000,$Z475))</f>
      </c>
      <c r="BL475">
        <f>IF($Z475="","",INDEX($AU$2:$AU$2000,$Z475))</f>
      </c>
      <c r="BM475">
        <f>IF($Z475="","",INDEX($AV$2:$AV$2000,$Z475))</f>
      </c>
      <c r="BN475">
        <f>IF($Z475="","",INDEX($AW$2:$AW$2000,$Z475))</f>
      </c>
      <c r="BO475">
        <f>IF($Z475="","",INDEX($AX$2:$AX$2000,$Z475))</f>
      </c>
      <c r="BP475">
        <f>IF($Z475="","",INDEX($AY$2:$AY$2000,$Z475))</f>
      </c>
      <c r="BQ475">
        <f>IF($Z475="","",INDEX($AZ$2:$AZ$2000,$Z475))</f>
      </c>
      <c r="BR475">
        <f>IF($Z475="","",INDEX($BA$2:$BA$2000,$Z475))</f>
      </c>
      <c r="BS475">
        <f>IF($Z475="","",INDEX($BB$2:$BB$2000,$Z475))</f>
      </c>
      <c r="BT475">
        <f>IF($Z475="","",INDEX($BC$2:$BC$2000,$Z475))</f>
      </c>
      <c r="BV475">
        <f>IF(OR($A475="",$P475&lt;&gt;"Yes",$AH475="Yes"),"",1+N($AG475))</f>
      </c>
      <c r="BW475">
        <f>IF($A475="","",COUNTIFS($W$2:$W$2500,$A475,$BZ$2:$BZ$2500,"Yes")+COUNTIFS($X$2:$X$2500,$A475,$BY$2:$BY$2500,"Yes"))</f>
      </c>
      <c r="BX475">
        <f>IF(OR($A475="",$P475="Yes"),"",IF(N($BW475)=0,0,1+SUMIFS($CB$2:$CB$2500,$W$2:$W$2500,$A475)+SUMIFS($CA$2:$CA$2500,$X$2:$X$2500,$A475)))</f>
      </c>
      <c r="BY475" t="str">
        <f>IF($Y475="","",INDEX($AH$2:$AH$2000,$Y475)&amp;"")</f>
      </c>
      <c r="BZ475" t="str">
        <f>IF($Z475="","",INDEX($AH$2:$AH$2000,$Z475)&amp;"")</f>
      </c>
      <c r="CA475">
        <f>IF($Y475="","",INDEX($BV$2:$BV$2000,$Y475))</f>
      </c>
      <c r="CB475">
        <f>IF($Z475="","",INDEX($BV$2:$BV$2000,$Z475))</f>
      </c>
    </row>
    <row r="476">
      <c r="A476" t="str">
        <f>IF(TRIM(INDEX(games!$A:$A,ROW()))="","",TRIM(INDEX(games!$A:$A,ROW())))</f>
      </c>
      <c r="B476">
        <f>IF(OR($A476="",INDEX(games!$B:$B,ROW())=""),"",INDEX(games!$B:$B,ROW()))</f>
      </c>
      <c r="C476" t="str">
        <f>IF(OR($A476="",INDEX(games!$C:$C,ROW())=""),"",INDEX(games!$C:$C,ROW()))</f>
      </c>
      <c r="D476">
        <f>IF($A476="","",COUNTIF($W$2:$W$2500,$A476)+COUNTIF($X$2:$X$2500,$A476))</f>
      </c>
      <c r="E476">
        <f>IF($A476="","",IFERROR(MATCH($C476,$R$2:$R$5,0),0))</f>
      </c>
      <c r="F476">
        <f>IF($A476="","",MOD(ROW(),34))</f>
      </c>
      <c r="G476">
        <f>IF($A476="",NA(),IF($C476="Action",$B476,NA()))</f>
      </c>
      <c r="H476">
        <f>IF($A476="",NA(),IF($C476="Action",1+$F476*0.023,NA()))</f>
      </c>
      <c r="I476">
        <f>IF($A476="",NA(),IF($C476="Strategy",$B476,NA()))</f>
      </c>
      <c r="J476">
        <f>IF($A476="",NA(),IF($C476="Strategy",2+$F476*0.023,NA()))</f>
      </c>
      <c r="K476">
        <f>IF($A476="",NA(),IF($C476="Deckbuilder",$B476,NA()))</f>
      </c>
      <c r="L476">
        <f>IF($A476="",NA(),IF($C476="Deckbuilder",3+$F476*0.023,NA()))</f>
      </c>
      <c r="M476">
        <f>IF($A476="",NA(),IF($C476="Traditional",$B476,NA()))</f>
      </c>
      <c r="N476">
        <f>IF($A476="",NA(),IF($C476="Traditional",4+$F476*0.023,NA()))</f>
      </c>
      <c r="O476">
        <f>IF($A476="","",$D476+ROW()/1000000)</f>
      </c>
      <c r="P476" t="str">
        <f>IF(OR($A476="",INDEX(games!$H:$H,ROW())=""),"",INDEX(games!$H:$H,ROW()))</f>
      </c>
      <c r="Q476">
        <f>IF(OR($A476="",$P476&lt;&gt;"Yes"),"",$D476+ROW()/1000000)</f>
      </c>
      <c r="T476">
        <f>IF($Y476="","",INDEX($B$2:$B$2000,$Y476))</f>
      </c>
      <c r="U476">
        <f>IF($Z476="","",INDEX($B$2:$B$2000,$Z476))</f>
      </c>
      <c r="V476">
        <f>IF(OR($T476="",$U476=""),"",$U476-$T476)</f>
      </c>
      <c r="W476" t="str">
        <f>IF(TRIM(INDEX(connections!$A:$A,ROW()))="","",TRIM(INDEX(connections!$A:$A,ROW())))</f>
      </c>
      <c r="X476" t="str">
        <f>IF($W476="","",TRIM(INDEX(connections!$B:$B,ROW())))</f>
      </c>
      <c r="Y476">
        <f>IF($W476="","",IFERROR(MATCH($W476,$A$2:$A$2000,0),""))</f>
      </c>
      <c r="Z476">
        <f>IF($X476="","",IFERROR(MATCH($X476,$A$2:$A$2000,0),""))</f>
      </c>
      <c r="AA476" t="str">
        <f>IF($Y476="","",INDEX($P$2:$P$2000,$Y476))</f>
      </c>
      <c r="AB476" t="str">
        <f>IF($Z476="","",INDEX($P$2:$P$2000,$Z476))</f>
      </c>
      <c r="AC476">
        <f>IF(AND($AA476="Yes",$AB476="Yes"),1,"")</f>
      </c>
      <c r="AD476">
        <f>IF(OR($Y476="",$Z476=""),"",IF(INDEX($C$2:$C$2000,$Y476)=INDEX($C$2:$C$2000,$Z476),0,1))</f>
      </c>
      <c r="AE476">
        <f>IF($AC476&lt;&gt;1,"",IF(AND(INDEX($AG$2:$AG$2000,$Y476)=1,INDEX($AG$2:$AG$2000,$Z476)=1),1,""))</f>
      </c>
      <c r="AG476">
        <f>IF($A476="","",COUNTIFS($W$2:$W$2500,$A476,$AB$2:$AB$2500,"Yes")+COUNTIFS($X$2:$X$2500,$A476,$AA$2:$AA$2500,"Yes"))</f>
      </c>
      <c r="AH476" t="str">
        <f>IF(OR($P476&lt;&gt;"Yes",N($AG476)=0),"",IF(AND($AG476=1,COUNTIFS($W$2:$W$2500,$A476,$AE$2:$AE$2500,1)+COUNTIFS($X$2:$X$2500,$A476,$AE$2:$AE$2500,1)&gt;0),"","Yes"))</f>
      </c>
      <c r="AI476">
        <f>IF($AH476="Yes",$AG476,"")</f>
      </c>
      <c r="AJ476">
        <f>IF($AI476="","",$AI476+ROW()/1000000)</f>
      </c>
      <c r="AK476">
        <f>IF(OR($A476="",$P476="Yes",N($AG476)=0),"",$AG476+ROW()/1000000)</f>
      </c>
      <c r="AL476" t="str">
        <f>IF($A476="","",INDEX(games!$J:$J,ROW())&amp;"")</f>
      </c>
      <c r="AM476">
        <f>IF($A476="","",SUMPRODUCT($AO476:$BD476,'Map Analysis'!$AP$2^{0,1,2,3,4,5,6,7,8,9,10,11,12,13,14,15}))</f>
      </c>
      <c r="AN476">
        <f>IF($A476="","",$AM476+ROW()/10000000)</f>
      </c>
      <c r="AO476">
        <f>IF($A476="","",COUNTIF($W$2:$W$2500,$A476))</f>
      </c>
      <c r="AP476">
        <f>IF($A476="","",SUMIFS($BF$2:$BF$2500,$W$2:$W$2500,$A476))</f>
      </c>
      <c r="AQ476">
        <f>IF($A476="","",SUMIFS($BG$2:$BG$2500,$W$2:$W$2500,$A476))</f>
      </c>
      <c r="AR476">
        <f>IF($A476="","",SUMIFS($BH$2:$BH$2500,$W$2:$W$2500,$A476))</f>
      </c>
      <c r="AS476">
        <f>IF($A476="","",SUMIFS($BI$2:$BI$2500,$W$2:$W$2500,$A476))</f>
      </c>
      <c r="AT476">
        <f>IF($A476="","",SUMIFS($BJ$2:$BJ$2500,$W$2:$W$2500,$A476))</f>
      </c>
      <c r="AU476">
        <f>IF($A476="","",SUMIFS($BK$2:$BK$2500,$W$2:$W$2500,$A476))</f>
      </c>
      <c r="AV476">
        <f>IF($A476="","",SUMIFS($BL$2:$BL$2500,$W$2:$W$2500,$A476))</f>
      </c>
      <c r="AW476">
        <f>IF($A476="","",SUMIFS($BM$2:$BM$2500,$W$2:$W$2500,$A476))</f>
      </c>
      <c r="AX476">
        <f>IF($A476="","",SUMIFS($BN$2:$BN$2500,$W$2:$W$2500,$A476))</f>
      </c>
      <c r="AY476">
        <f>IF($A476="","",SUMIFS($BO$2:$BO$2500,$W$2:$W$2500,$A476))</f>
      </c>
      <c r="AZ476">
        <f>IF($A476="","",SUMIFS($BP$2:$BP$2500,$W$2:$W$2500,$A476))</f>
      </c>
      <c r="BA476">
        <f>IF($A476="","",SUMIFS($BQ$2:$BQ$2500,$W$2:$W$2500,$A476))</f>
      </c>
      <c r="BB476">
        <f>IF($A476="","",SUMIFS($BR$2:$BR$2500,$W$2:$W$2500,$A476))</f>
      </c>
      <c r="BC476">
        <f>IF($A476="","",SUMIFS($BS$2:$BS$2500,$W$2:$W$2500,$A476))</f>
      </c>
      <c r="BD476">
        <f>IF($A476="","",SUMIFS($BT$2:$BT$2500,$W$2:$W$2500,$A476))</f>
      </c>
      <c r="BF476">
        <f>IF($Z476="","",INDEX($AO$2:$AO$2000,$Z476))</f>
      </c>
      <c r="BG476">
        <f>IF($Z476="","",INDEX($AP$2:$AP$2000,$Z476))</f>
      </c>
      <c r="BH476">
        <f>IF($Z476="","",INDEX($AQ$2:$AQ$2000,$Z476))</f>
      </c>
      <c r="BI476">
        <f>IF($Z476="","",INDEX($AR$2:$AR$2000,$Z476))</f>
      </c>
      <c r="BJ476">
        <f>IF($Z476="","",INDEX($AS$2:$AS$2000,$Z476))</f>
      </c>
      <c r="BK476">
        <f>IF($Z476="","",INDEX($AT$2:$AT$2000,$Z476))</f>
      </c>
      <c r="BL476">
        <f>IF($Z476="","",INDEX($AU$2:$AU$2000,$Z476))</f>
      </c>
      <c r="BM476">
        <f>IF($Z476="","",INDEX($AV$2:$AV$2000,$Z476))</f>
      </c>
      <c r="BN476">
        <f>IF($Z476="","",INDEX($AW$2:$AW$2000,$Z476))</f>
      </c>
      <c r="BO476">
        <f>IF($Z476="","",INDEX($AX$2:$AX$2000,$Z476))</f>
      </c>
      <c r="BP476">
        <f>IF($Z476="","",INDEX($AY$2:$AY$2000,$Z476))</f>
      </c>
      <c r="BQ476">
        <f>IF($Z476="","",INDEX($AZ$2:$AZ$2000,$Z476))</f>
      </c>
      <c r="BR476">
        <f>IF($Z476="","",INDEX($BA$2:$BA$2000,$Z476))</f>
      </c>
      <c r="BS476">
        <f>IF($Z476="","",INDEX($BB$2:$BB$2000,$Z476))</f>
      </c>
      <c r="BT476">
        <f>IF($Z476="","",INDEX($BC$2:$BC$2000,$Z476))</f>
      </c>
      <c r="BV476">
        <f>IF(OR($A476="",$P476&lt;&gt;"Yes",$AH476="Yes"),"",1+N($AG476))</f>
      </c>
      <c r="BW476">
        <f>IF($A476="","",COUNTIFS($W$2:$W$2500,$A476,$BZ$2:$BZ$2500,"Yes")+COUNTIFS($X$2:$X$2500,$A476,$BY$2:$BY$2500,"Yes"))</f>
      </c>
      <c r="BX476">
        <f>IF(OR($A476="",$P476="Yes"),"",IF(N($BW476)=0,0,1+SUMIFS($CB$2:$CB$2500,$W$2:$W$2500,$A476)+SUMIFS($CA$2:$CA$2500,$X$2:$X$2500,$A476)))</f>
      </c>
      <c r="BY476" t="str">
        <f>IF($Y476="","",INDEX($AH$2:$AH$2000,$Y476)&amp;"")</f>
      </c>
      <c r="BZ476" t="str">
        <f>IF($Z476="","",INDEX($AH$2:$AH$2000,$Z476)&amp;"")</f>
      </c>
      <c r="CA476">
        <f>IF($Y476="","",INDEX($BV$2:$BV$2000,$Y476))</f>
      </c>
      <c r="CB476">
        <f>IF($Z476="","",INDEX($BV$2:$BV$2000,$Z476))</f>
      </c>
    </row>
    <row r="477">
      <c r="A477" t="str">
        <f>IF(TRIM(INDEX(games!$A:$A,ROW()))="","",TRIM(INDEX(games!$A:$A,ROW())))</f>
      </c>
      <c r="B477">
        <f>IF(OR($A477="",INDEX(games!$B:$B,ROW())=""),"",INDEX(games!$B:$B,ROW()))</f>
      </c>
      <c r="C477" t="str">
        <f>IF(OR($A477="",INDEX(games!$C:$C,ROW())=""),"",INDEX(games!$C:$C,ROW()))</f>
      </c>
      <c r="D477">
        <f>IF($A477="","",COUNTIF($W$2:$W$2500,$A477)+COUNTIF($X$2:$X$2500,$A477))</f>
      </c>
      <c r="E477">
        <f>IF($A477="","",IFERROR(MATCH($C477,$R$2:$R$5,0),0))</f>
      </c>
      <c r="F477">
        <f>IF($A477="","",MOD(ROW(),34))</f>
      </c>
      <c r="G477">
        <f>IF($A477="",NA(),IF($C477="Action",$B477,NA()))</f>
      </c>
      <c r="H477">
        <f>IF($A477="",NA(),IF($C477="Action",1+$F477*0.023,NA()))</f>
      </c>
      <c r="I477">
        <f>IF($A477="",NA(),IF($C477="Strategy",$B477,NA()))</f>
      </c>
      <c r="J477">
        <f>IF($A477="",NA(),IF($C477="Strategy",2+$F477*0.023,NA()))</f>
      </c>
      <c r="K477">
        <f>IF($A477="",NA(),IF($C477="Deckbuilder",$B477,NA()))</f>
      </c>
      <c r="L477">
        <f>IF($A477="",NA(),IF($C477="Deckbuilder",3+$F477*0.023,NA()))</f>
      </c>
      <c r="M477">
        <f>IF($A477="",NA(),IF($C477="Traditional",$B477,NA()))</f>
      </c>
      <c r="N477">
        <f>IF($A477="",NA(),IF($C477="Traditional",4+$F477*0.023,NA()))</f>
      </c>
      <c r="O477">
        <f>IF($A477="","",$D477+ROW()/1000000)</f>
      </c>
      <c r="P477" t="str">
        <f>IF(OR($A477="",INDEX(games!$H:$H,ROW())=""),"",INDEX(games!$H:$H,ROW()))</f>
      </c>
      <c r="Q477">
        <f>IF(OR($A477="",$P477&lt;&gt;"Yes"),"",$D477+ROW()/1000000)</f>
      </c>
      <c r="T477">
        <f>IF($Y477="","",INDEX($B$2:$B$2000,$Y477))</f>
      </c>
      <c r="U477">
        <f>IF($Z477="","",INDEX($B$2:$B$2000,$Z477))</f>
      </c>
      <c r="V477">
        <f>IF(OR($T477="",$U477=""),"",$U477-$T477)</f>
      </c>
      <c r="W477" t="str">
        <f>IF(TRIM(INDEX(connections!$A:$A,ROW()))="","",TRIM(INDEX(connections!$A:$A,ROW())))</f>
      </c>
      <c r="X477" t="str">
        <f>IF($W477="","",TRIM(INDEX(connections!$B:$B,ROW())))</f>
      </c>
      <c r="Y477">
        <f>IF($W477="","",IFERROR(MATCH($W477,$A$2:$A$2000,0),""))</f>
      </c>
      <c r="Z477">
        <f>IF($X477="","",IFERROR(MATCH($X477,$A$2:$A$2000,0),""))</f>
      </c>
      <c r="AA477" t="str">
        <f>IF($Y477="","",INDEX($P$2:$P$2000,$Y477))</f>
      </c>
      <c r="AB477" t="str">
        <f>IF($Z477="","",INDEX($P$2:$P$2000,$Z477))</f>
      </c>
      <c r="AC477">
        <f>IF(AND($AA477="Yes",$AB477="Yes"),1,"")</f>
      </c>
      <c r="AD477">
        <f>IF(OR($Y477="",$Z477=""),"",IF(INDEX($C$2:$C$2000,$Y477)=INDEX($C$2:$C$2000,$Z477),0,1))</f>
      </c>
      <c r="AE477">
        <f>IF($AC477&lt;&gt;1,"",IF(AND(INDEX($AG$2:$AG$2000,$Y477)=1,INDEX($AG$2:$AG$2000,$Z477)=1),1,""))</f>
      </c>
      <c r="AG477">
        <f>IF($A477="","",COUNTIFS($W$2:$W$2500,$A477,$AB$2:$AB$2500,"Yes")+COUNTIFS($X$2:$X$2500,$A477,$AA$2:$AA$2500,"Yes"))</f>
      </c>
      <c r="AH477" t="str">
        <f>IF(OR($P477&lt;&gt;"Yes",N($AG477)=0),"",IF(AND($AG477=1,COUNTIFS($W$2:$W$2500,$A477,$AE$2:$AE$2500,1)+COUNTIFS($X$2:$X$2500,$A477,$AE$2:$AE$2500,1)&gt;0),"","Yes"))</f>
      </c>
      <c r="AI477">
        <f>IF($AH477="Yes",$AG477,"")</f>
      </c>
      <c r="AJ477">
        <f>IF($AI477="","",$AI477+ROW()/1000000)</f>
      </c>
      <c r="AK477">
        <f>IF(OR($A477="",$P477="Yes",N($AG477)=0),"",$AG477+ROW()/1000000)</f>
      </c>
      <c r="AL477" t="str">
        <f>IF($A477="","",INDEX(games!$J:$J,ROW())&amp;"")</f>
      </c>
      <c r="AM477">
        <f>IF($A477="","",SUMPRODUCT($AO477:$BD477,'Map Analysis'!$AP$2^{0,1,2,3,4,5,6,7,8,9,10,11,12,13,14,15}))</f>
      </c>
      <c r="AN477">
        <f>IF($A477="","",$AM477+ROW()/10000000)</f>
      </c>
      <c r="AO477">
        <f>IF($A477="","",COUNTIF($W$2:$W$2500,$A477))</f>
      </c>
      <c r="AP477">
        <f>IF($A477="","",SUMIFS($BF$2:$BF$2500,$W$2:$W$2500,$A477))</f>
      </c>
      <c r="AQ477">
        <f>IF($A477="","",SUMIFS($BG$2:$BG$2500,$W$2:$W$2500,$A477))</f>
      </c>
      <c r="AR477">
        <f>IF($A477="","",SUMIFS($BH$2:$BH$2500,$W$2:$W$2500,$A477))</f>
      </c>
      <c r="AS477">
        <f>IF($A477="","",SUMIFS($BI$2:$BI$2500,$W$2:$W$2500,$A477))</f>
      </c>
      <c r="AT477">
        <f>IF($A477="","",SUMIFS($BJ$2:$BJ$2500,$W$2:$W$2500,$A477))</f>
      </c>
      <c r="AU477">
        <f>IF($A477="","",SUMIFS($BK$2:$BK$2500,$W$2:$W$2500,$A477))</f>
      </c>
      <c r="AV477">
        <f>IF($A477="","",SUMIFS($BL$2:$BL$2500,$W$2:$W$2500,$A477))</f>
      </c>
      <c r="AW477">
        <f>IF($A477="","",SUMIFS($BM$2:$BM$2500,$W$2:$W$2500,$A477))</f>
      </c>
      <c r="AX477">
        <f>IF($A477="","",SUMIFS($BN$2:$BN$2500,$W$2:$W$2500,$A477))</f>
      </c>
      <c r="AY477">
        <f>IF($A477="","",SUMIFS($BO$2:$BO$2500,$W$2:$W$2500,$A477))</f>
      </c>
      <c r="AZ477">
        <f>IF($A477="","",SUMIFS($BP$2:$BP$2500,$W$2:$W$2500,$A477))</f>
      </c>
      <c r="BA477">
        <f>IF($A477="","",SUMIFS($BQ$2:$BQ$2500,$W$2:$W$2500,$A477))</f>
      </c>
      <c r="BB477">
        <f>IF($A477="","",SUMIFS($BR$2:$BR$2500,$W$2:$W$2500,$A477))</f>
      </c>
      <c r="BC477">
        <f>IF($A477="","",SUMIFS($BS$2:$BS$2500,$W$2:$W$2500,$A477))</f>
      </c>
      <c r="BD477">
        <f>IF($A477="","",SUMIFS($BT$2:$BT$2500,$W$2:$W$2500,$A477))</f>
      </c>
      <c r="BF477">
        <f>IF($Z477="","",INDEX($AO$2:$AO$2000,$Z477))</f>
      </c>
      <c r="BG477">
        <f>IF($Z477="","",INDEX($AP$2:$AP$2000,$Z477))</f>
      </c>
      <c r="BH477">
        <f>IF($Z477="","",INDEX($AQ$2:$AQ$2000,$Z477))</f>
      </c>
      <c r="BI477">
        <f>IF($Z477="","",INDEX($AR$2:$AR$2000,$Z477))</f>
      </c>
      <c r="BJ477">
        <f>IF($Z477="","",INDEX($AS$2:$AS$2000,$Z477))</f>
      </c>
      <c r="BK477">
        <f>IF($Z477="","",INDEX($AT$2:$AT$2000,$Z477))</f>
      </c>
      <c r="BL477">
        <f>IF($Z477="","",INDEX($AU$2:$AU$2000,$Z477))</f>
      </c>
      <c r="BM477">
        <f>IF($Z477="","",INDEX($AV$2:$AV$2000,$Z477))</f>
      </c>
      <c r="BN477">
        <f>IF($Z477="","",INDEX($AW$2:$AW$2000,$Z477))</f>
      </c>
      <c r="BO477">
        <f>IF($Z477="","",INDEX($AX$2:$AX$2000,$Z477))</f>
      </c>
      <c r="BP477">
        <f>IF($Z477="","",INDEX($AY$2:$AY$2000,$Z477))</f>
      </c>
      <c r="BQ477">
        <f>IF($Z477="","",INDEX($AZ$2:$AZ$2000,$Z477))</f>
      </c>
      <c r="BR477">
        <f>IF($Z477="","",INDEX($BA$2:$BA$2000,$Z477))</f>
      </c>
      <c r="BS477">
        <f>IF($Z477="","",INDEX($BB$2:$BB$2000,$Z477))</f>
      </c>
      <c r="BT477">
        <f>IF($Z477="","",INDEX($BC$2:$BC$2000,$Z477))</f>
      </c>
      <c r="BV477">
        <f>IF(OR($A477="",$P477&lt;&gt;"Yes",$AH477="Yes"),"",1+N($AG477))</f>
      </c>
      <c r="BW477">
        <f>IF($A477="","",COUNTIFS($W$2:$W$2500,$A477,$BZ$2:$BZ$2500,"Yes")+COUNTIFS($X$2:$X$2500,$A477,$BY$2:$BY$2500,"Yes"))</f>
      </c>
      <c r="BX477">
        <f>IF(OR($A477="",$P477="Yes"),"",IF(N($BW477)=0,0,1+SUMIFS($CB$2:$CB$2500,$W$2:$W$2500,$A477)+SUMIFS($CA$2:$CA$2500,$X$2:$X$2500,$A477)))</f>
      </c>
      <c r="BY477" t="str">
        <f>IF($Y477="","",INDEX($AH$2:$AH$2000,$Y477)&amp;"")</f>
      </c>
      <c r="BZ477" t="str">
        <f>IF($Z477="","",INDEX($AH$2:$AH$2000,$Z477)&amp;"")</f>
      </c>
      <c r="CA477">
        <f>IF($Y477="","",INDEX($BV$2:$BV$2000,$Y477))</f>
      </c>
      <c r="CB477">
        <f>IF($Z477="","",INDEX($BV$2:$BV$2000,$Z477))</f>
      </c>
    </row>
    <row r="478">
      <c r="A478" t="str">
        <f>IF(TRIM(INDEX(games!$A:$A,ROW()))="","",TRIM(INDEX(games!$A:$A,ROW())))</f>
      </c>
      <c r="B478">
        <f>IF(OR($A478="",INDEX(games!$B:$B,ROW())=""),"",INDEX(games!$B:$B,ROW()))</f>
      </c>
      <c r="C478" t="str">
        <f>IF(OR($A478="",INDEX(games!$C:$C,ROW())=""),"",INDEX(games!$C:$C,ROW()))</f>
      </c>
      <c r="D478">
        <f>IF($A478="","",COUNTIF($W$2:$W$2500,$A478)+COUNTIF($X$2:$X$2500,$A478))</f>
      </c>
      <c r="E478">
        <f>IF($A478="","",IFERROR(MATCH($C478,$R$2:$R$5,0),0))</f>
      </c>
      <c r="F478">
        <f>IF($A478="","",MOD(ROW(),34))</f>
      </c>
      <c r="G478">
        <f>IF($A478="",NA(),IF($C478="Action",$B478,NA()))</f>
      </c>
      <c r="H478">
        <f>IF($A478="",NA(),IF($C478="Action",1+$F478*0.023,NA()))</f>
      </c>
      <c r="I478">
        <f>IF($A478="",NA(),IF($C478="Strategy",$B478,NA()))</f>
      </c>
      <c r="J478">
        <f>IF($A478="",NA(),IF($C478="Strategy",2+$F478*0.023,NA()))</f>
      </c>
      <c r="K478">
        <f>IF($A478="",NA(),IF($C478="Deckbuilder",$B478,NA()))</f>
      </c>
      <c r="L478">
        <f>IF($A478="",NA(),IF($C478="Deckbuilder",3+$F478*0.023,NA()))</f>
      </c>
      <c r="M478">
        <f>IF($A478="",NA(),IF($C478="Traditional",$B478,NA()))</f>
      </c>
      <c r="N478">
        <f>IF($A478="",NA(),IF($C478="Traditional",4+$F478*0.023,NA()))</f>
      </c>
      <c r="O478">
        <f>IF($A478="","",$D478+ROW()/1000000)</f>
      </c>
      <c r="P478" t="str">
        <f>IF(OR($A478="",INDEX(games!$H:$H,ROW())=""),"",INDEX(games!$H:$H,ROW()))</f>
      </c>
      <c r="Q478">
        <f>IF(OR($A478="",$P478&lt;&gt;"Yes"),"",$D478+ROW()/1000000)</f>
      </c>
      <c r="T478">
        <f>IF($Y478="","",INDEX($B$2:$B$2000,$Y478))</f>
      </c>
      <c r="U478">
        <f>IF($Z478="","",INDEX($B$2:$B$2000,$Z478))</f>
      </c>
      <c r="V478">
        <f>IF(OR($T478="",$U478=""),"",$U478-$T478)</f>
      </c>
      <c r="W478" t="str">
        <f>IF(TRIM(INDEX(connections!$A:$A,ROW()))="","",TRIM(INDEX(connections!$A:$A,ROW())))</f>
      </c>
      <c r="X478" t="str">
        <f>IF($W478="","",TRIM(INDEX(connections!$B:$B,ROW())))</f>
      </c>
      <c r="Y478">
        <f>IF($W478="","",IFERROR(MATCH($W478,$A$2:$A$2000,0),""))</f>
      </c>
      <c r="Z478">
        <f>IF($X478="","",IFERROR(MATCH($X478,$A$2:$A$2000,0),""))</f>
      </c>
      <c r="AA478" t="str">
        <f>IF($Y478="","",INDEX($P$2:$P$2000,$Y478))</f>
      </c>
      <c r="AB478" t="str">
        <f>IF($Z478="","",INDEX($P$2:$P$2000,$Z478))</f>
      </c>
      <c r="AC478">
        <f>IF(AND($AA478="Yes",$AB478="Yes"),1,"")</f>
      </c>
      <c r="AD478">
        <f>IF(OR($Y478="",$Z478=""),"",IF(INDEX($C$2:$C$2000,$Y478)=INDEX($C$2:$C$2000,$Z478),0,1))</f>
      </c>
      <c r="AE478">
        <f>IF($AC478&lt;&gt;1,"",IF(AND(INDEX($AG$2:$AG$2000,$Y478)=1,INDEX($AG$2:$AG$2000,$Z478)=1),1,""))</f>
      </c>
      <c r="AG478">
        <f>IF($A478="","",COUNTIFS($W$2:$W$2500,$A478,$AB$2:$AB$2500,"Yes")+COUNTIFS($X$2:$X$2500,$A478,$AA$2:$AA$2500,"Yes"))</f>
      </c>
      <c r="AH478" t="str">
        <f>IF(OR($P478&lt;&gt;"Yes",N($AG478)=0),"",IF(AND($AG478=1,COUNTIFS($W$2:$W$2500,$A478,$AE$2:$AE$2500,1)+COUNTIFS($X$2:$X$2500,$A478,$AE$2:$AE$2500,1)&gt;0),"","Yes"))</f>
      </c>
      <c r="AI478">
        <f>IF($AH478="Yes",$AG478,"")</f>
      </c>
      <c r="AJ478">
        <f>IF($AI478="","",$AI478+ROW()/1000000)</f>
      </c>
      <c r="AK478">
        <f>IF(OR($A478="",$P478="Yes",N($AG478)=0),"",$AG478+ROW()/1000000)</f>
      </c>
      <c r="AL478" t="str">
        <f>IF($A478="","",INDEX(games!$J:$J,ROW())&amp;"")</f>
      </c>
      <c r="AM478">
        <f>IF($A478="","",SUMPRODUCT($AO478:$BD478,'Map Analysis'!$AP$2^{0,1,2,3,4,5,6,7,8,9,10,11,12,13,14,15}))</f>
      </c>
      <c r="AN478">
        <f>IF($A478="","",$AM478+ROW()/10000000)</f>
      </c>
      <c r="AO478">
        <f>IF($A478="","",COUNTIF($W$2:$W$2500,$A478))</f>
      </c>
      <c r="AP478">
        <f>IF($A478="","",SUMIFS($BF$2:$BF$2500,$W$2:$W$2500,$A478))</f>
      </c>
      <c r="AQ478">
        <f>IF($A478="","",SUMIFS($BG$2:$BG$2500,$W$2:$W$2500,$A478))</f>
      </c>
      <c r="AR478">
        <f>IF($A478="","",SUMIFS($BH$2:$BH$2500,$W$2:$W$2500,$A478))</f>
      </c>
      <c r="AS478">
        <f>IF($A478="","",SUMIFS($BI$2:$BI$2500,$W$2:$W$2500,$A478))</f>
      </c>
      <c r="AT478">
        <f>IF($A478="","",SUMIFS($BJ$2:$BJ$2500,$W$2:$W$2500,$A478))</f>
      </c>
      <c r="AU478">
        <f>IF($A478="","",SUMIFS($BK$2:$BK$2500,$W$2:$W$2500,$A478))</f>
      </c>
      <c r="AV478">
        <f>IF($A478="","",SUMIFS($BL$2:$BL$2500,$W$2:$W$2500,$A478))</f>
      </c>
      <c r="AW478">
        <f>IF($A478="","",SUMIFS($BM$2:$BM$2500,$W$2:$W$2500,$A478))</f>
      </c>
      <c r="AX478">
        <f>IF($A478="","",SUMIFS($BN$2:$BN$2500,$W$2:$W$2500,$A478))</f>
      </c>
      <c r="AY478">
        <f>IF($A478="","",SUMIFS($BO$2:$BO$2500,$W$2:$W$2500,$A478))</f>
      </c>
      <c r="AZ478">
        <f>IF($A478="","",SUMIFS($BP$2:$BP$2500,$W$2:$W$2500,$A478))</f>
      </c>
      <c r="BA478">
        <f>IF($A478="","",SUMIFS($BQ$2:$BQ$2500,$W$2:$W$2500,$A478))</f>
      </c>
      <c r="BB478">
        <f>IF($A478="","",SUMIFS($BR$2:$BR$2500,$W$2:$W$2500,$A478))</f>
      </c>
      <c r="BC478">
        <f>IF($A478="","",SUMIFS($BS$2:$BS$2500,$W$2:$W$2500,$A478))</f>
      </c>
      <c r="BD478">
        <f>IF($A478="","",SUMIFS($BT$2:$BT$2500,$W$2:$W$2500,$A478))</f>
      </c>
      <c r="BF478">
        <f>IF($Z478="","",INDEX($AO$2:$AO$2000,$Z478))</f>
      </c>
      <c r="BG478">
        <f>IF($Z478="","",INDEX($AP$2:$AP$2000,$Z478))</f>
      </c>
      <c r="BH478">
        <f>IF($Z478="","",INDEX($AQ$2:$AQ$2000,$Z478))</f>
      </c>
      <c r="BI478">
        <f>IF($Z478="","",INDEX($AR$2:$AR$2000,$Z478))</f>
      </c>
      <c r="BJ478">
        <f>IF($Z478="","",INDEX($AS$2:$AS$2000,$Z478))</f>
      </c>
      <c r="BK478">
        <f>IF($Z478="","",INDEX($AT$2:$AT$2000,$Z478))</f>
      </c>
      <c r="BL478">
        <f>IF($Z478="","",INDEX($AU$2:$AU$2000,$Z478))</f>
      </c>
      <c r="BM478">
        <f>IF($Z478="","",INDEX($AV$2:$AV$2000,$Z478))</f>
      </c>
      <c r="BN478">
        <f>IF($Z478="","",INDEX($AW$2:$AW$2000,$Z478))</f>
      </c>
      <c r="BO478">
        <f>IF($Z478="","",INDEX($AX$2:$AX$2000,$Z478))</f>
      </c>
      <c r="BP478">
        <f>IF($Z478="","",INDEX($AY$2:$AY$2000,$Z478))</f>
      </c>
      <c r="BQ478">
        <f>IF($Z478="","",INDEX($AZ$2:$AZ$2000,$Z478))</f>
      </c>
      <c r="BR478">
        <f>IF($Z478="","",INDEX($BA$2:$BA$2000,$Z478))</f>
      </c>
      <c r="BS478">
        <f>IF($Z478="","",INDEX($BB$2:$BB$2000,$Z478))</f>
      </c>
      <c r="BT478">
        <f>IF($Z478="","",INDEX($BC$2:$BC$2000,$Z478))</f>
      </c>
      <c r="BV478">
        <f>IF(OR($A478="",$P478&lt;&gt;"Yes",$AH478="Yes"),"",1+N($AG478))</f>
      </c>
      <c r="BW478">
        <f>IF($A478="","",COUNTIFS($W$2:$W$2500,$A478,$BZ$2:$BZ$2500,"Yes")+COUNTIFS($X$2:$X$2500,$A478,$BY$2:$BY$2500,"Yes"))</f>
      </c>
      <c r="BX478">
        <f>IF(OR($A478="",$P478="Yes"),"",IF(N($BW478)=0,0,1+SUMIFS($CB$2:$CB$2500,$W$2:$W$2500,$A478)+SUMIFS($CA$2:$CA$2500,$X$2:$X$2500,$A478)))</f>
      </c>
      <c r="BY478" t="str">
        <f>IF($Y478="","",INDEX($AH$2:$AH$2000,$Y478)&amp;"")</f>
      </c>
      <c r="BZ478" t="str">
        <f>IF($Z478="","",INDEX($AH$2:$AH$2000,$Z478)&amp;"")</f>
      </c>
      <c r="CA478">
        <f>IF($Y478="","",INDEX($BV$2:$BV$2000,$Y478))</f>
      </c>
      <c r="CB478">
        <f>IF($Z478="","",INDEX($BV$2:$BV$2000,$Z478))</f>
      </c>
    </row>
    <row r="479">
      <c r="A479" t="str">
        <f>IF(TRIM(INDEX(games!$A:$A,ROW()))="","",TRIM(INDEX(games!$A:$A,ROW())))</f>
      </c>
      <c r="B479">
        <f>IF(OR($A479="",INDEX(games!$B:$B,ROW())=""),"",INDEX(games!$B:$B,ROW()))</f>
      </c>
      <c r="C479" t="str">
        <f>IF(OR($A479="",INDEX(games!$C:$C,ROW())=""),"",INDEX(games!$C:$C,ROW()))</f>
      </c>
      <c r="D479">
        <f>IF($A479="","",COUNTIF($W$2:$W$2500,$A479)+COUNTIF($X$2:$X$2500,$A479))</f>
      </c>
      <c r="E479">
        <f>IF($A479="","",IFERROR(MATCH($C479,$R$2:$R$5,0),0))</f>
      </c>
      <c r="F479">
        <f>IF($A479="","",MOD(ROW(),34))</f>
      </c>
      <c r="G479">
        <f>IF($A479="",NA(),IF($C479="Action",$B479,NA()))</f>
      </c>
      <c r="H479">
        <f>IF($A479="",NA(),IF($C479="Action",1+$F479*0.023,NA()))</f>
      </c>
      <c r="I479">
        <f>IF($A479="",NA(),IF($C479="Strategy",$B479,NA()))</f>
      </c>
      <c r="J479">
        <f>IF($A479="",NA(),IF($C479="Strategy",2+$F479*0.023,NA()))</f>
      </c>
      <c r="K479">
        <f>IF($A479="",NA(),IF($C479="Deckbuilder",$B479,NA()))</f>
      </c>
      <c r="L479">
        <f>IF($A479="",NA(),IF($C479="Deckbuilder",3+$F479*0.023,NA()))</f>
      </c>
      <c r="M479">
        <f>IF($A479="",NA(),IF($C479="Traditional",$B479,NA()))</f>
      </c>
      <c r="N479">
        <f>IF($A479="",NA(),IF($C479="Traditional",4+$F479*0.023,NA()))</f>
      </c>
      <c r="O479">
        <f>IF($A479="","",$D479+ROW()/1000000)</f>
      </c>
      <c r="P479" t="str">
        <f>IF(OR($A479="",INDEX(games!$H:$H,ROW())=""),"",INDEX(games!$H:$H,ROW()))</f>
      </c>
      <c r="Q479">
        <f>IF(OR($A479="",$P479&lt;&gt;"Yes"),"",$D479+ROW()/1000000)</f>
      </c>
      <c r="T479">
        <f>IF($Y479="","",INDEX($B$2:$B$2000,$Y479))</f>
      </c>
      <c r="U479">
        <f>IF($Z479="","",INDEX($B$2:$B$2000,$Z479))</f>
      </c>
      <c r="V479">
        <f>IF(OR($T479="",$U479=""),"",$U479-$T479)</f>
      </c>
      <c r="W479" t="str">
        <f>IF(TRIM(INDEX(connections!$A:$A,ROW()))="","",TRIM(INDEX(connections!$A:$A,ROW())))</f>
      </c>
      <c r="X479" t="str">
        <f>IF($W479="","",TRIM(INDEX(connections!$B:$B,ROW())))</f>
      </c>
      <c r="Y479">
        <f>IF($W479="","",IFERROR(MATCH($W479,$A$2:$A$2000,0),""))</f>
      </c>
      <c r="Z479">
        <f>IF($X479="","",IFERROR(MATCH($X479,$A$2:$A$2000,0),""))</f>
      </c>
      <c r="AA479" t="str">
        <f>IF($Y479="","",INDEX($P$2:$P$2000,$Y479))</f>
      </c>
      <c r="AB479" t="str">
        <f>IF($Z479="","",INDEX($P$2:$P$2000,$Z479))</f>
      </c>
      <c r="AC479">
        <f>IF(AND($AA479="Yes",$AB479="Yes"),1,"")</f>
      </c>
      <c r="AD479">
        <f>IF(OR($Y479="",$Z479=""),"",IF(INDEX($C$2:$C$2000,$Y479)=INDEX($C$2:$C$2000,$Z479),0,1))</f>
      </c>
      <c r="AE479">
        <f>IF($AC479&lt;&gt;1,"",IF(AND(INDEX($AG$2:$AG$2000,$Y479)=1,INDEX($AG$2:$AG$2000,$Z479)=1),1,""))</f>
      </c>
      <c r="AG479">
        <f>IF($A479="","",COUNTIFS($W$2:$W$2500,$A479,$AB$2:$AB$2500,"Yes")+COUNTIFS($X$2:$X$2500,$A479,$AA$2:$AA$2500,"Yes"))</f>
      </c>
      <c r="AH479" t="str">
        <f>IF(OR($P479&lt;&gt;"Yes",N($AG479)=0),"",IF(AND($AG479=1,COUNTIFS($W$2:$W$2500,$A479,$AE$2:$AE$2500,1)+COUNTIFS($X$2:$X$2500,$A479,$AE$2:$AE$2500,1)&gt;0),"","Yes"))</f>
      </c>
      <c r="AI479">
        <f>IF($AH479="Yes",$AG479,"")</f>
      </c>
      <c r="AJ479">
        <f>IF($AI479="","",$AI479+ROW()/1000000)</f>
      </c>
      <c r="AK479">
        <f>IF(OR($A479="",$P479="Yes",N($AG479)=0),"",$AG479+ROW()/1000000)</f>
      </c>
      <c r="AL479" t="str">
        <f>IF($A479="","",INDEX(games!$J:$J,ROW())&amp;"")</f>
      </c>
      <c r="AM479">
        <f>IF($A479="","",SUMPRODUCT($AO479:$BD479,'Map Analysis'!$AP$2^{0,1,2,3,4,5,6,7,8,9,10,11,12,13,14,15}))</f>
      </c>
      <c r="AN479">
        <f>IF($A479="","",$AM479+ROW()/10000000)</f>
      </c>
      <c r="AO479">
        <f>IF($A479="","",COUNTIF($W$2:$W$2500,$A479))</f>
      </c>
      <c r="AP479">
        <f>IF($A479="","",SUMIFS($BF$2:$BF$2500,$W$2:$W$2500,$A479))</f>
      </c>
      <c r="AQ479">
        <f>IF($A479="","",SUMIFS($BG$2:$BG$2500,$W$2:$W$2500,$A479))</f>
      </c>
      <c r="AR479">
        <f>IF($A479="","",SUMIFS($BH$2:$BH$2500,$W$2:$W$2500,$A479))</f>
      </c>
      <c r="AS479">
        <f>IF($A479="","",SUMIFS($BI$2:$BI$2500,$W$2:$W$2500,$A479))</f>
      </c>
      <c r="AT479">
        <f>IF($A479="","",SUMIFS($BJ$2:$BJ$2500,$W$2:$W$2500,$A479))</f>
      </c>
      <c r="AU479">
        <f>IF($A479="","",SUMIFS($BK$2:$BK$2500,$W$2:$W$2500,$A479))</f>
      </c>
      <c r="AV479">
        <f>IF($A479="","",SUMIFS($BL$2:$BL$2500,$W$2:$W$2500,$A479))</f>
      </c>
      <c r="AW479">
        <f>IF($A479="","",SUMIFS($BM$2:$BM$2500,$W$2:$W$2500,$A479))</f>
      </c>
      <c r="AX479">
        <f>IF($A479="","",SUMIFS($BN$2:$BN$2500,$W$2:$W$2500,$A479))</f>
      </c>
      <c r="AY479">
        <f>IF($A479="","",SUMIFS($BO$2:$BO$2500,$W$2:$W$2500,$A479))</f>
      </c>
      <c r="AZ479">
        <f>IF($A479="","",SUMIFS($BP$2:$BP$2500,$W$2:$W$2500,$A479))</f>
      </c>
      <c r="BA479">
        <f>IF($A479="","",SUMIFS($BQ$2:$BQ$2500,$W$2:$W$2500,$A479))</f>
      </c>
      <c r="BB479">
        <f>IF($A479="","",SUMIFS($BR$2:$BR$2500,$W$2:$W$2500,$A479))</f>
      </c>
      <c r="BC479">
        <f>IF($A479="","",SUMIFS($BS$2:$BS$2500,$W$2:$W$2500,$A479))</f>
      </c>
      <c r="BD479">
        <f>IF($A479="","",SUMIFS($BT$2:$BT$2500,$W$2:$W$2500,$A479))</f>
      </c>
      <c r="BF479">
        <f>IF($Z479="","",INDEX($AO$2:$AO$2000,$Z479))</f>
      </c>
      <c r="BG479">
        <f>IF($Z479="","",INDEX($AP$2:$AP$2000,$Z479))</f>
      </c>
      <c r="BH479">
        <f>IF($Z479="","",INDEX($AQ$2:$AQ$2000,$Z479))</f>
      </c>
      <c r="BI479">
        <f>IF($Z479="","",INDEX($AR$2:$AR$2000,$Z479))</f>
      </c>
      <c r="BJ479">
        <f>IF($Z479="","",INDEX($AS$2:$AS$2000,$Z479))</f>
      </c>
      <c r="BK479">
        <f>IF($Z479="","",INDEX($AT$2:$AT$2000,$Z479))</f>
      </c>
      <c r="BL479">
        <f>IF($Z479="","",INDEX($AU$2:$AU$2000,$Z479))</f>
      </c>
      <c r="BM479">
        <f>IF($Z479="","",INDEX($AV$2:$AV$2000,$Z479))</f>
      </c>
      <c r="BN479">
        <f>IF($Z479="","",INDEX($AW$2:$AW$2000,$Z479))</f>
      </c>
      <c r="BO479">
        <f>IF($Z479="","",INDEX($AX$2:$AX$2000,$Z479))</f>
      </c>
      <c r="BP479">
        <f>IF($Z479="","",INDEX($AY$2:$AY$2000,$Z479))</f>
      </c>
      <c r="BQ479">
        <f>IF($Z479="","",INDEX($AZ$2:$AZ$2000,$Z479))</f>
      </c>
      <c r="BR479">
        <f>IF($Z479="","",INDEX($BA$2:$BA$2000,$Z479))</f>
      </c>
      <c r="BS479">
        <f>IF($Z479="","",INDEX($BB$2:$BB$2000,$Z479))</f>
      </c>
      <c r="BT479">
        <f>IF($Z479="","",INDEX($BC$2:$BC$2000,$Z479))</f>
      </c>
      <c r="BV479">
        <f>IF(OR($A479="",$P479&lt;&gt;"Yes",$AH479="Yes"),"",1+N($AG479))</f>
      </c>
      <c r="BW479">
        <f>IF($A479="","",COUNTIFS($W$2:$W$2500,$A479,$BZ$2:$BZ$2500,"Yes")+COUNTIFS($X$2:$X$2500,$A479,$BY$2:$BY$2500,"Yes"))</f>
      </c>
      <c r="BX479">
        <f>IF(OR($A479="",$P479="Yes"),"",IF(N($BW479)=0,0,1+SUMIFS($CB$2:$CB$2500,$W$2:$W$2500,$A479)+SUMIFS($CA$2:$CA$2500,$X$2:$X$2500,$A479)))</f>
      </c>
      <c r="BY479" t="str">
        <f>IF($Y479="","",INDEX($AH$2:$AH$2000,$Y479)&amp;"")</f>
      </c>
      <c r="BZ479" t="str">
        <f>IF($Z479="","",INDEX($AH$2:$AH$2000,$Z479)&amp;"")</f>
      </c>
      <c r="CA479">
        <f>IF($Y479="","",INDEX($BV$2:$BV$2000,$Y479))</f>
      </c>
      <c r="CB479">
        <f>IF($Z479="","",INDEX($BV$2:$BV$2000,$Z479))</f>
      </c>
    </row>
    <row r="480">
      <c r="A480" t="str">
        <f>IF(TRIM(INDEX(games!$A:$A,ROW()))="","",TRIM(INDEX(games!$A:$A,ROW())))</f>
      </c>
      <c r="B480">
        <f>IF(OR($A480="",INDEX(games!$B:$B,ROW())=""),"",INDEX(games!$B:$B,ROW()))</f>
      </c>
      <c r="C480" t="str">
        <f>IF(OR($A480="",INDEX(games!$C:$C,ROW())=""),"",INDEX(games!$C:$C,ROW()))</f>
      </c>
      <c r="D480">
        <f>IF($A480="","",COUNTIF($W$2:$W$2500,$A480)+COUNTIF($X$2:$X$2500,$A480))</f>
      </c>
      <c r="E480">
        <f>IF($A480="","",IFERROR(MATCH($C480,$R$2:$R$5,0),0))</f>
      </c>
      <c r="F480">
        <f>IF($A480="","",MOD(ROW(),34))</f>
      </c>
      <c r="G480">
        <f>IF($A480="",NA(),IF($C480="Action",$B480,NA()))</f>
      </c>
      <c r="H480">
        <f>IF($A480="",NA(),IF($C480="Action",1+$F480*0.023,NA()))</f>
      </c>
      <c r="I480">
        <f>IF($A480="",NA(),IF($C480="Strategy",$B480,NA()))</f>
      </c>
      <c r="J480">
        <f>IF($A480="",NA(),IF($C480="Strategy",2+$F480*0.023,NA()))</f>
      </c>
      <c r="K480">
        <f>IF($A480="",NA(),IF($C480="Deckbuilder",$B480,NA()))</f>
      </c>
      <c r="L480">
        <f>IF($A480="",NA(),IF($C480="Deckbuilder",3+$F480*0.023,NA()))</f>
      </c>
      <c r="M480">
        <f>IF($A480="",NA(),IF($C480="Traditional",$B480,NA()))</f>
      </c>
      <c r="N480">
        <f>IF($A480="",NA(),IF($C480="Traditional",4+$F480*0.023,NA()))</f>
      </c>
      <c r="O480">
        <f>IF($A480="","",$D480+ROW()/1000000)</f>
      </c>
      <c r="P480" t="str">
        <f>IF(OR($A480="",INDEX(games!$H:$H,ROW())=""),"",INDEX(games!$H:$H,ROW()))</f>
      </c>
      <c r="Q480">
        <f>IF(OR($A480="",$P480&lt;&gt;"Yes"),"",$D480+ROW()/1000000)</f>
      </c>
      <c r="T480">
        <f>IF($Y480="","",INDEX($B$2:$B$2000,$Y480))</f>
      </c>
      <c r="U480">
        <f>IF($Z480="","",INDEX($B$2:$B$2000,$Z480))</f>
      </c>
      <c r="V480">
        <f>IF(OR($T480="",$U480=""),"",$U480-$T480)</f>
      </c>
      <c r="W480" t="str">
        <f>IF(TRIM(INDEX(connections!$A:$A,ROW()))="","",TRIM(INDEX(connections!$A:$A,ROW())))</f>
      </c>
      <c r="X480" t="str">
        <f>IF($W480="","",TRIM(INDEX(connections!$B:$B,ROW())))</f>
      </c>
      <c r="Y480">
        <f>IF($W480="","",IFERROR(MATCH($W480,$A$2:$A$2000,0),""))</f>
      </c>
      <c r="Z480">
        <f>IF($X480="","",IFERROR(MATCH($X480,$A$2:$A$2000,0),""))</f>
      </c>
      <c r="AA480" t="str">
        <f>IF($Y480="","",INDEX($P$2:$P$2000,$Y480))</f>
      </c>
      <c r="AB480" t="str">
        <f>IF($Z480="","",INDEX($P$2:$P$2000,$Z480))</f>
      </c>
      <c r="AC480">
        <f>IF(AND($AA480="Yes",$AB480="Yes"),1,"")</f>
      </c>
      <c r="AD480">
        <f>IF(OR($Y480="",$Z480=""),"",IF(INDEX($C$2:$C$2000,$Y480)=INDEX($C$2:$C$2000,$Z480),0,1))</f>
      </c>
      <c r="AE480">
        <f>IF($AC480&lt;&gt;1,"",IF(AND(INDEX($AG$2:$AG$2000,$Y480)=1,INDEX($AG$2:$AG$2000,$Z480)=1),1,""))</f>
      </c>
      <c r="AG480">
        <f>IF($A480="","",COUNTIFS($W$2:$W$2500,$A480,$AB$2:$AB$2500,"Yes")+COUNTIFS($X$2:$X$2500,$A480,$AA$2:$AA$2500,"Yes"))</f>
      </c>
      <c r="AH480" t="str">
        <f>IF(OR($P480&lt;&gt;"Yes",N($AG480)=0),"",IF(AND($AG480=1,COUNTIFS($W$2:$W$2500,$A480,$AE$2:$AE$2500,1)+COUNTIFS($X$2:$X$2500,$A480,$AE$2:$AE$2500,1)&gt;0),"","Yes"))</f>
      </c>
      <c r="AI480">
        <f>IF($AH480="Yes",$AG480,"")</f>
      </c>
      <c r="AJ480">
        <f>IF($AI480="","",$AI480+ROW()/1000000)</f>
      </c>
      <c r="AK480">
        <f>IF(OR($A480="",$P480="Yes",N($AG480)=0),"",$AG480+ROW()/1000000)</f>
      </c>
      <c r="AL480" t="str">
        <f>IF($A480="","",INDEX(games!$J:$J,ROW())&amp;"")</f>
      </c>
      <c r="AM480">
        <f>IF($A480="","",SUMPRODUCT($AO480:$BD480,'Map Analysis'!$AP$2^{0,1,2,3,4,5,6,7,8,9,10,11,12,13,14,15}))</f>
      </c>
      <c r="AN480">
        <f>IF($A480="","",$AM480+ROW()/10000000)</f>
      </c>
      <c r="AO480">
        <f>IF($A480="","",COUNTIF($W$2:$W$2500,$A480))</f>
      </c>
      <c r="AP480">
        <f>IF($A480="","",SUMIFS($BF$2:$BF$2500,$W$2:$W$2500,$A480))</f>
      </c>
      <c r="AQ480">
        <f>IF($A480="","",SUMIFS($BG$2:$BG$2500,$W$2:$W$2500,$A480))</f>
      </c>
      <c r="AR480">
        <f>IF($A480="","",SUMIFS($BH$2:$BH$2500,$W$2:$W$2500,$A480))</f>
      </c>
      <c r="AS480">
        <f>IF($A480="","",SUMIFS($BI$2:$BI$2500,$W$2:$W$2500,$A480))</f>
      </c>
      <c r="AT480">
        <f>IF($A480="","",SUMIFS($BJ$2:$BJ$2500,$W$2:$W$2500,$A480))</f>
      </c>
      <c r="AU480">
        <f>IF($A480="","",SUMIFS($BK$2:$BK$2500,$W$2:$W$2500,$A480))</f>
      </c>
      <c r="AV480">
        <f>IF($A480="","",SUMIFS($BL$2:$BL$2500,$W$2:$W$2500,$A480))</f>
      </c>
      <c r="AW480">
        <f>IF($A480="","",SUMIFS($BM$2:$BM$2500,$W$2:$W$2500,$A480))</f>
      </c>
      <c r="AX480">
        <f>IF($A480="","",SUMIFS($BN$2:$BN$2500,$W$2:$W$2500,$A480))</f>
      </c>
      <c r="AY480">
        <f>IF($A480="","",SUMIFS($BO$2:$BO$2500,$W$2:$W$2500,$A480))</f>
      </c>
      <c r="AZ480">
        <f>IF($A480="","",SUMIFS($BP$2:$BP$2500,$W$2:$W$2500,$A480))</f>
      </c>
      <c r="BA480">
        <f>IF($A480="","",SUMIFS($BQ$2:$BQ$2500,$W$2:$W$2500,$A480))</f>
      </c>
      <c r="BB480">
        <f>IF($A480="","",SUMIFS($BR$2:$BR$2500,$W$2:$W$2500,$A480))</f>
      </c>
      <c r="BC480">
        <f>IF($A480="","",SUMIFS($BS$2:$BS$2500,$W$2:$W$2500,$A480))</f>
      </c>
      <c r="BD480">
        <f>IF($A480="","",SUMIFS($BT$2:$BT$2500,$W$2:$W$2500,$A480))</f>
      </c>
      <c r="BF480">
        <f>IF($Z480="","",INDEX($AO$2:$AO$2000,$Z480))</f>
      </c>
      <c r="BG480">
        <f>IF($Z480="","",INDEX($AP$2:$AP$2000,$Z480))</f>
      </c>
      <c r="BH480">
        <f>IF($Z480="","",INDEX($AQ$2:$AQ$2000,$Z480))</f>
      </c>
      <c r="BI480">
        <f>IF($Z480="","",INDEX($AR$2:$AR$2000,$Z480))</f>
      </c>
      <c r="BJ480">
        <f>IF($Z480="","",INDEX($AS$2:$AS$2000,$Z480))</f>
      </c>
      <c r="BK480">
        <f>IF($Z480="","",INDEX($AT$2:$AT$2000,$Z480))</f>
      </c>
      <c r="BL480">
        <f>IF($Z480="","",INDEX($AU$2:$AU$2000,$Z480))</f>
      </c>
      <c r="BM480">
        <f>IF($Z480="","",INDEX($AV$2:$AV$2000,$Z480))</f>
      </c>
      <c r="BN480">
        <f>IF($Z480="","",INDEX($AW$2:$AW$2000,$Z480))</f>
      </c>
      <c r="BO480">
        <f>IF($Z480="","",INDEX($AX$2:$AX$2000,$Z480))</f>
      </c>
      <c r="BP480">
        <f>IF($Z480="","",INDEX($AY$2:$AY$2000,$Z480))</f>
      </c>
      <c r="BQ480">
        <f>IF($Z480="","",INDEX($AZ$2:$AZ$2000,$Z480))</f>
      </c>
      <c r="BR480">
        <f>IF($Z480="","",INDEX($BA$2:$BA$2000,$Z480))</f>
      </c>
      <c r="BS480">
        <f>IF($Z480="","",INDEX($BB$2:$BB$2000,$Z480))</f>
      </c>
      <c r="BT480">
        <f>IF($Z480="","",INDEX($BC$2:$BC$2000,$Z480))</f>
      </c>
      <c r="BV480">
        <f>IF(OR($A480="",$P480&lt;&gt;"Yes",$AH480="Yes"),"",1+N($AG480))</f>
      </c>
      <c r="BW480">
        <f>IF($A480="","",COUNTIFS($W$2:$W$2500,$A480,$BZ$2:$BZ$2500,"Yes")+COUNTIFS($X$2:$X$2500,$A480,$BY$2:$BY$2500,"Yes"))</f>
      </c>
      <c r="BX480">
        <f>IF(OR($A480="",$P480="Yes"),"",IF(N($BW480)=0,0,1+SUMIFS($CB$2:$CB$2500,$W$2:$W$2500,$A480)+SUMIFS($CA$2:$CA$2500,$X$2:$X$2500,$A480)))</f>
      </c>
      <c r="BY480" t="str">
        <f>IF($Y480="","",INDEX($AH$2:$AH$2000,$Y480)&amp;"")</f>
      </c>
      <c r="BZ480" t="str">
        <f>IF($Z480="","",INDEX($AH$2:$AH$2000,$Z480)&amp;"")</f>
      </c>
      <c r="CA480">
        <f>IF($Y480="","",INDEX($BV$2:$BV$2000,$Y480))</f>
      </c>
      <c r="CB480">
        <f>IF($Z480="","",INDEX($BV$2:$BV$2000,$Z480))</f>
      </c>
    </row>
    <row r="481">
      <c r="A481" t="str">
        <f>IF(TRIM(INDEX(games!$A:$A,ROW()))="","",TRIM(INDEX(games!$A:$A,ROW())))</f>
      </c>
      <c r="B481">
        <f>IF(OR($A481="",INDEX(games!$B:$B,ROW())=""),"",INDEX(games!$B:$B,ROW()))</f>
      </c>
      <c r="C481" t="str">
        <f>IF(OR($A481="",INDEX(games!$C:$C,ROW())=""),"",INDEX(games!$C:$C,ROW()))</f>
      </c>
      <c r="D481">
        <f>IF($A481="","",COUNTIF($W$2:$W$2500,$A481)+COUNTIF($X$2:$X$2500,$A481))</f>
      </c>
      <c r="E481">
        <f>IF($A481="","",IFERROR(MATCH($C481,$R$2:$R$5,0),0))</f>
      </c>
      <c r="F481">
        <f>IF($A481="","",MOD(ROW(),34))</f>
      </c>
      <c r="G481">
        <f>IF($A481="",NA(),IF($C481="Action",$B481,NA()))</f>
      </c>
      <c r="H481">
        <f>IF($A481="",NA(),IF($C481="Action",1+$F481*0.023,NA()))</f>
      </c>
      <c r="I481">
        <f>IF($A481="",NA(),IF($C481="Strategy",$B481,NA()))</f>
      </c>
      <c r="J481">
        <f>IF($A481="",NA(),IF($C481="Strategy",2+$F481*0.023,NA()))</f>
      </c>
      <c r="K481">
        <f>IF($A481="",NA(),IF($C481="Deckbuilder",$B481,NA()))</f>
      </c>
      <c r="L481">
        <f>IF($A481="",NA(),IF($C481="Deckbuilder",3+$F481*0.023,NA()))</f>
      </c>
      <c r="M481">
        <f>IF($A481="",NA(),IF($C481="Traditional",$B481,NA()))</f>
      </c>
      <c r="N481">
        <f>IF($A481="",NA(),IF($C481="Traditional",4+$F481*0.023,NA()))</f>
      </c>
      <c r="O481">
        <f>IF($A481="","",$D481+ROW()/1000000)</f>
      </c>
      <c r="P481" t="str">
        <f>IF(OR($A481="",INDEX(games!$H:$H,ROW())=""),"",INDEX(games!$H:$H,ROW()))</f>
      </c>
      <c r="Q481">
        <f>IF(OR($A481="",$P481&lt;&gt;"Yes"),"",$D481+ROW()/1000000)</f>
      </c>
      <c r="T481">
        <f>IF($Y481="","",INDEX($B$2:$B$2000,$Y481))</f>
      </c>
      <c r="U481">
        <f>IF($Z481="","",INDEX($B$2:$B$2000,$Z481))</f>
      </c>
      <c r="V481">
        <f>IF(OR($T481="",$U481=""),"",$U481-$T481)</f>
      </c>
      <c r="W481" t="str">
        <f>IF(TRIM(INDEX(connections!$A:$A,ROW()))="","",TRIM(INDEX(connections!$A:$A,ROW())))</f>
      </c>
      <c r="X481" t="str">
        <f>IF($W481="","",TRIM(INDEX(connections!$B:$B,ROW())))</f>
      </c>
      <c r="Y481">
        <f>IF($W481="","",IFERROR(MATCH($W481,$A$2:$A$2000,0),""))</f>
      </c>
      <c r="Z481">
        <f>IF($X481="","",IFERROR(MATCH($X481,$A$2:$A$2000,0),""))</f>
      </c>
      <c r="AA481" t="str">
        <f>IF($Y481="","",INDEX($P$2:$P$2000,$Y481))</f>
      </c>
      <c r="AB481" t="str">
        <f>IF($Z481="","",INDEX($P$2:$P$2000,$Z481))</f>
      </c>
      <c r="AC481">
        <f>IF(AND($AA481="Yes",$AB481="Yes"),1,"")</f>
      </c>
      <c r="AD481">
        <f>IF(OR($Y481="",$Z481=""),"",IF(INDEX($C$2:$C$2000,$Y481)=INDEX($C$2:$C$2000,$Z481),0,1))</f>
      </c>
      <c r="AE481">
        <f>IF($AC481&lt;&gt;1,"",IF(AND(INDEX($AG$2:$AG$2000,$Y481)=1,INDEX($AG$2:$AG$2000,$Z481)=1),1,""))</f>
      </c>
      <c r="AG481">
        <f>IF($A481="","",COUNTIFS($W$2:$W$2500,$A481,$AB$2:$AB$2500,"Yes")+COUNTIFS($X$2:$X$2500,$A481,$AA$2:$AA$2500,"Yes"))</f>
      </c>
      <c r="AH481" t="str">
        <f>IF(OR($P481&lt;&gt;"Yes",N($AG481)=0),"",IF(AND($AG481=1,COUNTIFS($W$2:$W$2500,$A481,$AE$2:$AE$2500,1)+COUNTIFS($X$2:$X$2500,$A481,$AE$2:$AE$2500,1)&gt;0),"","Yes"))</f>
      </c>
      <c r="AI481">
        <f>IF($AH481="Yes",$AG481,"")</f>
      </c>
      <c r="AJ481">
        <f>IF($AI481="","",$AI481+ROW()/1000000)</f>
      </c>
      <c r="AK481">
        <f>IF(OR($A481="",$P481="Yes",N($AG481)=0),"",$AG481+ROW()/1000000)</f>
      </c>
      <c r="AL481" t="str">
        <f>IF($A481="","",INDEX(games!$J:$J,ROW())&amp;"")</f>
      </c>
      <c r="AM481">
        <f>IF($A481="","",SUMPRODUCT($AO481:$BD481,'Map Analysis'!$AP$2^{0,1,2,3,4,5,6,7,8,9,10,11,12,13,14,15}))</f>
      </c>
      <c r="AN481">
        <f>IF($A481="","",$AM481+ROW()/10000000)</f>
      </c>
      <c r="AO481">
        <f>IF($A481="","",COUNTIF($W$2:$W$2500,$A481))</f>
      </c>
      <c r="AP481">
        <f>IF($A481="","",SUMIFS($BF$2:$BF$2500,$W$2:$W$2500,$A481))</f>
      </c>
      <c r="AQ481">
        <f>IF($A481="","",SUMIFS($BG$2:$BG$2500,$W$2:$W$2500,$A481))</f>
      </c>
      <c r="AR481">
        <f>IF($A481="","",SUMIFS($BH$2:$BH$2500,$W$2:$W$2500,$A481))</f>
      </c>
      <c r="AS481">
        <f>IF($A481="","",SUMIFS($BI$2:$BI$2500,$W$2:$W$2500,$A481))</f>
      </c>
      <c r="AT481">
        <f>IF($A481="","",SUMIFS($BJ$2:$BJ$2500,$W$2:$W$2500,$A481))</f>
      </c>
      <c r="AU481">
        <f>IF($A481="","",SUMIFS($BK$2:$BK$2500,$W$2:$W$2500,$A481))</f>
      </c>
      <c r="AV481">
        <f>IF($A481="","",SUMIFS($BL$2:$BL$2500,$W$2:$W$2500,$A481))</f>
      </c>
      <c r="AW481">
        <f>IF($A481="","",SUMIFS($BM$2:$BM$2500,$W$2:$W$2500,$A481))</f>
      </c>
      <c r="AX481">
        <f>IF($A481="","",SUMIFS($BN$2:$BN$2500,$W$2:$W$2500,$A481))</f>
      </c>
      <c r="AY481">
        <f>IF($A481="","",SUMIFS($BO$2:$BO$2500,$W$2:$W$2500,$A481))</f>
      </c>
      <c r="AZ481">
        <f>IF($A481="","",SUMIFS($BP$2:$BP$2500,$W$2:$W$2500,$A481))</f>
      </c>
      <c r="BA481">
        <f>IF($A481="","",SUMIFS($BQ$2:$BQ$2500,$W$2:$W$2500,$A481))</f>
      </c>
      <c r="BB481">
        <f>IF($A481="","",SUMIFS($BR$2:$BR$2500,$W$2:$W$2500,$A481))</f>
      </c>
      <c r="BC481">
        <f>IF($A481="","",SUMIFS($BS$2:$BS$2500,$W$2:$W$2500,$A481))</f>
      </c>
      <c r="BD481">
        <f>IF($A481="","",SUMIFS($BT$2:$BT$2500,$W$2:$W$2500,$A481))</f>
      </c>
      <c r="BF481">
        <f>IF($Z481="","",INDEX($AO$2:$AO$2000,$Z481))</f>
      </c>
      <c r="BG481">
        <f>IF($Z481="","",INDEX($AP$2:$AP$2000,$Z481))</f>
      </c>
      <c r="BH481">
        <f>IF($Z481="","",INDEX($AQ$2:$AQ$2000,$Z481))</f>
      </c>
      <c r="BI481">
        <f>IF($Z481="","",INDEX($AR$2:$AR$2000,$Z481))</f>
      </c>
      <c r="BJ481">
        <f>IF($Z481="","",INDEX($AS$2:$AS$2000,$Z481))</f>
      </c>
      <c r="BK481">
        <f>IF($Z481="","",INDEX($AT$2:$AT$2000,$Z481))</f>
      </c>
      <c r="BL481">
        <f>IF($Z481="","",INDEX($AU$2:$AU$2000,$Z481))</f>
      </c>
      <c r="BM481">
        <f>IF($Z481="","",INDEX($AV$2:$AV$2000,$Z481))</f>
      </c>
      <c r="BN481">
        <f>IF($Z481="","",INDEX($AW$2:$AW$2000,$Z481))</f>
      </c>
      <c r="BO481">
        <f>IF($Z481="","",INDEX($AX$2:$AX$2000,$Z481))</f>
      </c>
      <c r="BP481">
        <f>IF($Z481="","",INDEX($AY$2:$AY$2000,$Z481))</f>
      </c>
      <c r="BQ481">
        <f>IF($Z481="","",INDEX($AZ$2:$AZ$2000,$Z481))</f>
      </c>
      <c r="BR481">
        <f>IF($Z481="","",INDEX($BA$2:$BA$2000,$Z481))</f>
      </c>
      <c r="BS481">
        <f>IF($Z481="","",INDEX($BB$2:$BB$2000,$Z481))</f>
      </c>
      <c r="BT481">
        <f>IF($Z481="","",INDEX($BC$2:$BC$2000,$Z481))</f>
      </c>
      <c r="BV481">
        <f>IF(OR($A481="",$P481&lt;&gt;"Yes",$AH481="Yes"),"",1+N($AG481))</f>
      </c>
      <c r="BW481">
        <f>IF($A481="","",COUNTIFS($W$2:$W$2500,$A481,$BZ$2:$BZ$2500,"Yes")+COUNTIFS($X$2:$X$2500,$A481,$BY$2:$BY$2500,"Yes"))</f>
      </c>
      <c r="BX481">
        <f>IF(OR($A481="",$P481="Yes"),"",IF(N($BW481)=0,0,1+SUMIFS($CB$2:$CB$2500,$W$2:$W$2500,$A481)+SUMIFS($CA$2:$CA$2500,$X$2:$X$2500,$A481)))</f>
      </c>
      <c r="BY481" t="str">
        <f>IF($Y481="","",INDEX($AH$2:$AH$2000,$Y481)&amp;"")</f>
      </c>
      <c r="BZ481" t="str">
        <f>IF($Z481="","",INDEX($AH$2:$AH$2000,$Z481)&amp;"")</f>
      </c>
      <c r="CA481">
        <f>IF($Y481="","",INDEX($BV$2:$BV$2000,$Y481))</f>
      </c>
      <c r="CB481">
        <f>IF($Z481="","",INDEX($BV$2:$BV$2000,$Z481))</f>
      </c>
    </row>
    <row r="482">
      <c r="A482" t="str">
        <f>IF(TRIM(INDEX(games!$A:$A,ROW()))="","",TRIM(INDEX(games!$A:$A,ROW())))</f>
      </c>
      <c r="B482">
        <f>IF(OR($A482="",INDEX(games!$B:$B,ROW())=""),"",INDEX(games!$B:$B,ROW()))</f>
      </c>
      <c r="C482" t="str">
        <f>IF(OR($A482="",INDEX(games!$C:$C,ROW())=""),"",INDEX(games!$C:$C,ROW()))</f>
      </c>
      <c r="D482">
        <f>IF($A482="","",COUNTIF($W$2:$W$2500,$A482)+COUNTIF($X$2:$X$2500,$A482))</f>
      </c>
      <c r="E482">
        <f>IF($A482="","",IFERROR(MATCH($C482,$R$2:$R$5,0),0))</f>
      </c>
      <c r="F482">
        <f>IF($A482="","",MOD(ROW(),34))</f>
      </c>
      <c r="G482">
        <f>IF($A482="",NA(),IF($C482="Action",$B482,NA()))</f>
      </c>
      <c r="H482">
        <f>IF($A482="",NA(),IF($C482="Action",1+$F482*0.023,NA()))</f>
      </c>
      <c r="I482">
        <f>IF($A482="",NA(),IF($C482="Strategy",$B482,NA()))</f>
      </c>
      <c r="J482">
        <f>IF($A482="",NA(),IF($C482="Strategy",2+$F482*0.023,NA()))</f>
      </c>
      <c r="K482">
        <f>IF($A482="",NA(),IF($C482="Deckbuilder",$B482,NA()))</f>
      </c>
      <c r="L482">
        <f>IF($A482="",NA(),IF($C482="Deckbuilder",3+$F482*0.023,NA()))</f>
      </c>
      <c r="M482">
        <f>IF($A482="",NA(),IF($C482="Traditional",$B482,NA()))</f>
      </c>
      <c r="N482">
        <f>IF($A482="",NA(),IF($C482="Traditional",4+$F482*0.023,NA()))</f>
      </c>
      <c r="O482">
        <f>IF($A482="","",$D482+ROW()/1000000)</f>
      </c>
      <c r="P482" t="str">
        <f>IF(OR($A482="",INDEX(games!$H:$H,ROW())=""),"",INDEX(games!$H:$H,ROW()))</f>
      </c>
      <c r="Q482">
        <f>IF(OR($A482="",$P482&lt;&gt;"Yes"),"",$D482+ROW()/1000000)</f>
      </c>
      <c r="T482">
        <f>IF($Y482="","",INDEX($B$2:$B$2000,$Y482))</f>
      </c>
      <c r="U482">
        <f>IF($Z482="","",INDEX($B$2:$B$2000,$Z482))</f>
      </c>
      <c r="V482">
        <f>IF(OR($T482="",$U482=""),"",$U482-$T482)</f>
      </c>
      <c r="W482" t="str">
        <f>IF(TRIM(INDEX(connections!$A:$A,ROW()))="","",TRIM(INDEX(connections!$A:$A,ROW())))</f>
      </c>
      <c r="X482" t="str">
        <f>IF($W482="","",TRIM(INDEX(connections!$B:$B,ROW())))</f>
      </c>
      <c r="Y482">
        <f>IF($W482="","",IFERROR(MATCH($W482,$A$2:$A$2000,0),""))</f>
      </c>
      <c r="Z482">
        <f>IF($X482="","",IFERROR(MATCH($X482,$A$2:$A$2000,0),""))</f>
      </c>
      <c r="AA482" t="str">
        <f>IF($Y482="","",INDEX($P$2:$P$2000,$Y482))</f>
      </c>
      <c r="AB482" t="str">
        <f>IF($Z482="","",INDEX($P$2:$P$2000,$Z482))</f>
      </c>
      <c r="AC482">
        <f>IF(AND($AA482="Yes",$AB482="Yes"),1,"")</f>
      </c>
      <c r="AD482">
        <f>IF(OR($Y482="",$Z482=""),"",IF(INDEX($C$2:$C$2000,$Y482)=INDEX($C$2:$C$2000,$Z482),0,1))</f>
      </c>
      <c r="AE482">
        <f>IF($AC482&lt;&gt;1,"",IF(AND(INDEX($AG$2:$AG$2000,$Y482)=1,INDEX($AG$2:$AG$2000,$Z482)=1),1,""))</f>
      </c>
      <c r="AG482">
        <f>IF($A482="","",COUNTIFS($W$2:$W$2500,$A482,$AB$2:$AB$2500,"Yes")+COUNTIFS($X$2:$X$2500,$A482,$AA$2:$AA$2500,"Yes"))</f>
      </c>
      <c r="AH482" t="str">
        <f>IF(OR($P482&lt;&gt;"Yes",N($AG482)=0),"",IF(AND($AG482=1,COUNTIFS($W$2:$W$2500,$A482,$AE$2:$AE$2500,1)+COUNTIFS($X$2:$X$2500,$A482,$AE$2:$AE$2500,1)&gt;0),"","Yes"))</f>
      </c>
      <c r="AI482">
        <f>IF($AH482="Yes",$AG482,"")</f>
      </c>
      <c r="AJ482">
        <f>IF($AI482="","",$AI482+ROW()/1000000)</f>
      </c>
      <c r="AK482">
        <f>IF(OR($A482="",$P482="Yes",N($AG482)=0),"",$AG482+ROW()/1000000)</f>
      </c>
      <c r="AL482" t="str">
        <f>IF($A482="","",INDEX(games!$J:$J,ROW())&amp;"")</f>
      </c>
      <c r="AM482">
        <f>IF($A482="","",SUMPRODUCT($AO482:$BD482,'Map Analysis'!$AP$2^{0,1,2,3,4,5,6,7,8,9,10,11,12,13,14,15}))</f>
      </c>
      <c r="AN482">
        <f>IF($A482="","",$AM482+ROW()/10000000)</f>
      </c>
      <c r="AO482">
        <f>IF($A482="","",COUNTIF($W$2:$W$2500,$A482))</f>
      </c>
      <c r="AP482">
        <f>IF($A482="","",SUMIFS($BF$2:$BF$2500,$W$2:$W$2500,$A482))</f>
      </c>
      <c r="AQ482">
        <f>IF($A482="","",SUMIFS($BG$2:$BG$2500,$W$2:$W$2500,$A482))</f>
      </c>
      <c r="AR482">
        <f>IF($A482="","",SUMIFS($BH$2:$BH$2500,$W$2:$W$2500,$A482))</f>
      </c>
      <c r="AS482">
        <f>IF($A482="","",SUMIFS($BI$2:$BI$2500,$W$2:$W$2500,$A482))</f>
      </c>
      <c r="AT482">
        <f>IF($A482="","",SUMIFS($BJ$2:$BJ$2500,$W$2:$W$2500,$A482))</f>
      </c>
      <c r="AU482">
        <f>IF($A482="","",SUMIFS($BK$2:$BK$2500,$W$2:$W$2500,$A482))</f>
      </c>
      <c r="AV482">
        <f>IF($A482="","",SUMIFS($BL$2:$BL$2500,$W$2:$W$2500,$A482))</f>
      </c>
      <c r="AW482">
        <f>IF($A482="","",SUMIFS($BM$2:$BM$2500,$W$2:$W$2500,$A482))</f>
      </c>
      <c r="AX482">
        <f>IF($A482="","",SUMIFS($BN$2:$BN$2500,$W$2:$W$2500,$A482))</f>
      </c>
      <c r="AY482">
        <f>IF($A482="","",SUMIFS($BO$2:$BO$2500,$W$2:$W$2500,$A482))</f>
      </c>
      <c r="AZ482">
        <f>IF($A482="","",SUMIFS($BP$2:$BP$2500,$W$2:$W$2500,$A482))</f>
      </c>
      <c r="BA482">
        <f>IF($A482="","",SUMIFS($BQ$2:$BQ$2500,$W$2:$W$2500,$A482))</f>
      </c>
      <c r="BB482">
        <f>IF($A482="","",SUMIFS($BR$2:$BR$2500,$W$2:$W$2500,$A482))</f>
      </c>
      <c r="BC482">
        <f>IF($A482="","",SUMIFS($BS$2:$BS$2500,$W$2:$W$2500,$A482))</f>
      </c>
      <c r="BD482">
        <f>IF($A482="","",SUMIFS($BT$2:$BT$2500,$W$2:$W$2500,$A482))</f>
      </c>
      <c r="BF482">
        <f>IF($Z482="","",INDEX($AO$2:$AO$2000,$Z482))</f>
      </c>
      <c r="BG482">
        <f>IF($Z482="","",INDEX($AP$2:$AP$2000,$Z482))</f>
      </c>
      <c r="BH482">
        <f>IF($Z482="","",INDEX($AQ$2:$AQ$2000,$Z482))</f>
      </c>
      <c r="BI482">
        <f>IF($Z482="","",INDEX($AR$2:$AR$2000,$Z482))</f>
      </c>
      <c r="BJ482">
        <f>IF($Z482="","",INDEX($AS$2:$AS$2000,$Z482))</f>
      </c>
      <c r="BK482">
        <f>IF($Z482="","",INDEX($AT$2:$AT$2000,$Z482))</f>
      </c>
      <c r="BL482">
        <f>IF($Z482="","",INDEX($AU$2:$AU$2000,$Z482))</f>
      </c>
      <c r="BM482">
        <f>IF($Z482="","",INDEX($AV$2:$AV$2000,$Z482))</f>
      </c>
      <c r="BN482">
        <f>IF($Z482="","",INDEX($AW$2:$AW$2000,$Z482))</f>
      </c>
      <c r="BO482">
        <f>IF($Z482="","",INDEX($AX$2:$AX$2000,$Z482))</f>
      </c>
      <c r="BP482">
        <f>IF($Z482="","",INDEX($AY$2:$AY$2000,$Z482))</f>
      </c>
      <c r="BQ482">
        <f>IF($Z482="","",INDEX($AZ$2:$AZ$2000,$Z482))</f>
      </c>
      <c r="BR482">
        <f>IF($Z482="","",INDEX($BA$2:$BA$2000,$Z482))</f>
      </c>
      <c r="BS482">
        <f>IF($Z482="","",INDEX($BB$2:$BB$2000,$Z482))</f>
      </c>
      <c r="BT482">
        <f>IF($Z482="","",INDEX($BC$2:$BC$2000,$Z482))</f>
      </c>
      <c r="BV482">
        <f>IF(OR($A482="",$P482&lt;&gt;"Yes",$AH482="Yes"),"",1+N($AG482))</f>
      </c>
      <c r="BW482">
        <f>IF($A482="","",COUNTIFS($W$2:$W$2500,$A482,$BZ$2:$BZ$2500,"Yes")+COUNTIFS($X$2:$X$2500,$A482,$BY$2:$BY$2500,"Yes"))</f>
      </c>
      <c r="BX482">
        <f>IF(OR($A482="",$P482="Yes"),"",IF(N($BW482)=0,0,1+SUMIFS($CB$2:$CB$2500,$W$2:$W$2500,$A482)+SUMIFS($CA$2:$CA$2500,$X$2:$X$2500,$A482)))</f>
      </c>
      <c r="BY482" t="str">
        <f>IF($Y482="","",INDEX($AH$2:$AH$2000,$Y482)&amp;"")</f>
      </c>
      <c r="BZ482" t="str">
        <f>IF($Z482="","",INDEX($AH$2:$AH$2000,$Z482)&amp;"")</f>
      </c>
      <c r="CA482">
        <f>IF($Y482="","",INDEX($BV$2:$BV$2000,$Y482))</f>
      </c>
      <c r="CB482">
        <f>IF($Z482="","",INDEX($BV$2:$BV$2000,$Z482))</f>
      </c>
    </row>
    <row r="483">
      <c r="A483" t="str">
        <f>IF(TRIM(INDEX(games!$A:$A,ROW()))="","",TRIM(INDEX(games!$A:$A,ROW())))</f>
      </c>
      <c r="B483">
        <f>IF(OR($A483="",INDEX(games!$B:$B,ROW())=""),"",INDEX(games!$B:$B,ROW()))</f>
      </c>
      <c r="C483" t="str">
        <f>IF(OR($A483="",INDEX(games!$C:$C,ROW())=""),"",INDEX(games!$C:$C,ROW()))</f>
      </c>
      <c r="D483">
        <f>IF($A483="","",COUNTIF($W$2:$W$2500,$A483)+COUNTIF($X$2:$X$2500,$A483))</f>
      </c>
      <c r="E483">
        <f>IF($A483="","",IFERROR(MATCH($C483,$R$2:$R$5,0),0))</f>
      </c>
      <c r="F483">
        <f>IF($A483="","",MOD(ROW(),34))</f>
      </c>
      <c r="G483">
        <f>IF($A483="",NA(),IF($C483="Action",$B483,NA()))</f>
      </c>
      <c r="H483">
        <f>IF($A483="",NA(),IF($C483="Action",1+$F483*0.023,NA()))</f>
      </c>
      <c r="I483">
        <f>IF($A483="",NA(),IF($C483="Strategy",$B483,NA()))</f>
      </c>
      <c r="J483">
        <f>IF($A483="",NA(),IF($C483="Strategy",2+$F483*0.023,NA()))</f>
      </c>
      <c r="K483">
        <f>IF($A483="",NA(),IF($C483="Deckbuilder",$B483,NA()))</f>
      </c>
      <c r="L483">
        <f>IF($A483="",NA(),IF($C483="Deckbuilder",3+$F483*0.023,NA()))</f>
      </c>
      <c r="M483">
        <f>IF($A483="",NA(),IF($C483="Traditional",$B483,NA()))</f>
      </c>
      <c r="N483">
        <f>IF($A483="",NA(),IF($C483="Traditional",4+$F483*0.023,NA()))</f>
      </c>
      <c r="O483">
        <f>IF($A483="","",$D483+ROW()/1000000)</f>
      </c>
      <c r="P483" t="str">
        <f>IF(OR($A483="",INDEX(games!$H:$H,ROW())=""),"",INDEX(games!$H:$H,ROW()))</f>
      </c>
      <c r="Q483">
        <f>IF(OR($A483="",$P483&lt;&gt;"Yes"),"",$D483+ROW()/1000000)</f>
      </c>
      <c r="T483">
        <f>IF($Y483="","",INDEX($B$2:$B$2000,$Y483))</f>
      </c>
      <c r="U483">
        <f>IF($Z483="","",INDEX($B$2:$B$2000,$Z483))</f>
      </c>
      <c r="V483">
        <f>IF(OR($T483="",$U483=""),"",$U483-$T483)</f>
      </c>
      <c r="W483" t="str">
        <f>IF(TRIM(INDEX(connections!$A:$A,ROW()))="","",TRIM(INDEX(connections!$A:$A,ROW())))</f>
      </c>
      <c r="X483" t="str">
        <f>IF($W483="","",TRIM(INDEX(connections!$B:$B,ROW())))</f>
      </c>
      <c r="Y483">
        <f>IF($W483="","",IFERROR(MATCH($W483,$A$2:$A$2000,0),""))</f>
      </c>
      <c r="Z483">
        <f>IF($X483="","",IFERROR(MATCH($X483,$A$2:$A$2000,0),""))</f>
      </c>
      <c r="AA483" t="str">
        <f>IF($Y483="","",INDEX($P$2:$P$2000,$Y483))</f>
      </c>
      <c r="AB483" t="str">
        <f>IF($Z483="","",INDEX($P$2:$P$2000,$Z483))</f>
      </c>
      <c r="AC483">
        <f>IF(AND($AA483="Yes",$AB483="Yes"),1,"")</f>
      </c>
      <c r="AD483">
        <f>IF(OR($Y483="",$Z483=""),"",IF(INDEX($C$2:$C$2000,$Y483)=INDEX($C$2:$C$2000,$Z483),0,1))</f>
      </c>
      <c r="AE483">
        <f>IF($AC483&lt;&gt;1,"",IF(AND(INDEX($AG$2:$AG$2000,$Y483)=1,INDEX($AG$2:$AG$2000,$Z483)=1),1,""))</f>
      </c>
      <c r="AG483">
        <f>IF($A483="","",COUNTIFS($W$2:$W$2500,$A483,$AB$2:$AB$2500,"Yes")+COUNTIFS($X$2:$X$2500,$A483,$AA$2:$AA$2500,"Yes"))</f>
      </c>
      <c r="AH483" t="str">
        <f>IF(OR($P483&lt;&gt;"Yes",N($AG483)=0),"",IF(AND($AG483=1,COUNTIFS($W$2:$W$2500,$A483,$AE$2:$AE$2500,1)+COUNTIFS($X$2:$X$2500,$A483,$AE$2:$AE$2500,1)&gt;0),"","Yes"))</f>
      </c>
      <c r="AI483">
        <f>IF($AH483="Yes",$AG483,"")</f>
      </c>
      <c r="AJ483">
        <f>IF($AI483="","",$AI483+ROW()/1000000)</f>
      </c>
      <c r="AK483">
        <f>IF(OR($A483="",$P483="Yes",N($AG483)=0),"",$AG483+ROW()/1000000)</f>
      </c>
      <c r="AL483" t="str">
        <f>IF($A483="","",INDEX(games!$J:$J,ROW())&amp;"")</f>
      </c>
      <c r="AM483">
        <f>IF($A483="","",SUMPRODUCT($AO483:$BD483,'Map Analysis'!$AP$2^{0,1,2,3,4,5,6,7,8,9,10,11,12,13,14,15}))</f>
      </c>
      <c r="AN483">
        <f>IF($A483="","",$AM483+ROW()/10000000)</f>
      </c>
      <c r="AO483">
        <f>IF($A483="","",COUNTIF($W$2:$W$2500,$A483))</f>
      </c>
      <c r="AP483">
        <f>IF($A483="","",SUMIFS($BF$2:$BF$2500,$W$2:$W$2500,$A483))</f>
      </c>
      <c r="AQ483">
        <f>IF($A483="","",SUMIFS($BG$2:$BG$2500,$W$2:$W$2500,$A483))</f>
      </c>
      <c r="AR483">
        <f>IF($A483="","",SUMIFS($BH$2:$BH$2500,$W$2:$W$2500,$A483))</f>
      </c>
      <c r="AS483">
        <f>IF($A483="","",SUMIFS($BI$2:$BI$2500,$W$2:$W$2500,$A483))</f>
      </c>
      <c r="AT483">
        <f>IF($A483="","",SUMIFS($BJ$2:$BJ$2500,$W$2:$W$2500,$A483))</f>
      </c>
      <c r="AU483">
        <f>IF($A483="","",SUMIFS($BK$2:$BK$2500,$W$2:$W$2500,$A483))</f>
      </c>
      <c r="AV483">
        <f>IF($A483="","",SUMIFS($BL$2:$BL$2500,$W$2:$W$2500,$A483))</f>
      </c>
      <c r="AW483">
        <f>IF($A483="","",SUMIFS($BM$2:$BM$2500,$W$2:$W$2500,$A483))</f>
      </c>
      <c r="AX483">
        <f>IF($A483="","",SUMIFS($BN$2:$BN$2500,$W$2:$W$2500,$A483))</f>
      </c>
      <c r="AY483">
        <f>IF($A483="","",SUMIFS($BO$2:$BO$2500,$W$2:$W$2500,$A483))</f>
      </c>
      <c r="AZ483">
        <f>IF($A483="","",SUMIFS($BP$2:$BP$2500,$W$2:$W$2500,$A483))</f>
      </c>
      <c r="BA483">
        <f>IF($A483="","",SUMIFS($BQ$2:$BQ$2500,$W$2:$W$2500,$A483))</f>
      </c>
      <c r="BB483">
        <f>IF($A483="","",SUMIFS($BR$2:$BR$2500,$W$2:$W$2500,$A483))</f>
      </c>
      <c r="BC483">
        <f>IF($A483="","",SUMIFS($BS$2:$BS$2500,$W$2:$W$2500,$A483))</f>
      </c>
      <c r="BD483">
        <f>IF($A483="","",SUMIFS($BT$2:$BT$2500,$W$2:$W$2500,$A483))</f>
      </c>
      <c r="BF483">
        <f>IF($Z483="","",INDEX($AO$2:$AO$2000,$Z483))</f>
      </c>
      <c r="BG483">
        <f>IF($Z483="","",INDEX($AP$2:$AP$2000,$Z483))</f>
      </c>
      <c r="BH483">
        <f>IF($Z483="","",INDEX($AQ$2:$AQ$2000,$Z483))</f>
      </c>
      <c r="BI483">
        <f>IF($Z483="","",INDEX($AR$2:$AR$2000,$Z483))</f>
      </c>
      <c r="BJ483">
        <f>IF($Z483="","",INDEX($AS$2:$AS$2000,$Z483))</f>
      </c>
      <c r="BK483">
        <f>IF($Z483="","",INDEX($AT$2:$AT$2000,$Z483))</f>
      </c>
      <c r="BL483">
        <f>IF($Z483="","",INDEX($AU$2:$AU$2000,$Z483))</f>
      </c>
      <c r="BM483">
        <f>IF($Z483="","",INDEX($AV$2:$AV$2000,$Z483))</f>
      </c>
      <c r="BN483">
        <f>IF($Z483="","",INDEX($AW$2:$AW$2000,$Z483))</f>
      </c>
      <c r="BO483">
        <f>IF($Z483="","",INDEX($AX$2:$AX$2000,$Z483))</f>
      </c>
      <c r="BP483">
        <f>IF($Z483="","",INDEX($AY$2:$AY$2000,$Z483))</f>
      </c>
      <c r="BQ483">
        <f>IF($Z483="","",INDEX($AZ$2:$AZ$2000,$Z483))</f>
      </c>
      <c r="BR483">
        <f>IF($Z483="","",INDEX($BA$2:$BA$2000,$Z483))</f>
      </c>
      <c r="BS483">
        <f>IF($Z483="","",INDEX($BB$2:$BB$2000,$Z483))</f>
      </c>
      <c r="BT483">
        <f>IF($Z483="","",INDEX($BC$2:$BC$2000,$Z483))</f>
      </c>
      <c r="BV483">
        <f>IF(OR($A483="",$P483&lt;&gt;"Yes",$AH483="Yes"),"",1+N($AG483))</f>
      </c>
      <c r="BW483">
        <f>IF($A483="","",COUNTIFS($W$2:$W$2500,$A483,$BZ$2:$BZ$2500,"Yes")+COUNTIFS($X$2:$X$2500,$A483,$BY$2:$BY$2500,"Yes"))</f>
      </c>
      <c r="BX483">
        <f>IF(OR($A483="",$P483="Yes"),"",IF(N($BW483)=0,0,1+SUMIFS($CB$2:$CB$2500,$W$2:$W$2500,$A483)+SUMIFS($CA$2:$CA$2500,$X$2:$X$2500,$A483)))</f>
      </c>
      <c r="BY483" t="str">
        <f>IF($Y483="","",INDEX($AH$2:$AH$2000,$Y483)&amp;"")</f>
      </c>
      <c r="BZ483" t="str">
        <f>IF($Z483="","",INDEX($AH$2:$AH$2000,$Z483)&amp;"")</f>
      </c>
      <c r="CA483">
        <f>IF($Y483="","",INDEX($BV$2:$BV$2000,$Y483))</f>
      </c>
      <c r="CB483">
        <f>IF($Z483="","",INDEX($BV$2:$BV$2000,$Z483))</f>
      </c>
    </row>
    <row r="484">
      <c r="A484" t="str">
        <f>IF(TRIM(INDEX(games!$A:$A,ROW()))="","",TRIM(INDEX(games!$A:$A,ROW())))</f>
      </c>
      <c r="B484">
        <f>IF(OR($A484="",INDEX(games!$B:$B,ROW())=""),"",INDEX(games!$B:$B,ROW()))</f>
      </c>
      <c r="C484" t="str">
        <f>IF(OR($A484="",INDEX(games!$C:$C,ROW())=""),"",INDEX(games!$C:$C,ROW()))</f>
      </c>
      <c r="D484">
        <f>IF($A484="","",COUNTIF($W$2:$W$2500,$A484)+COUNTIF($X$2:$X$2500,$A484))</f>
      </c>
      <c r="E484">
        <f>IF($A484="","",IFERROR(MATCH($C484,$R$2:$R$5,0),0))</f>
      </c>
      <c r="F484">
        <f>IF($A484="","",MOD(ROW(),34))</f>
      </c>
      <c r="G484">
        <f>IF($A484="",NA(),IF($C484="Action",$B484,NA()))</f>
      </c>
      <c r="H484">
        <f>IF($A484="",NA(),IF($C484="Action",1+$F484*0.023,NA()))</f>
      </c>
      <c r="I484">
        <f>IF($A484="",NA(),IF($C484="Strategy",$B484,NA()))</f>
      </c>
      <c r="J484">
        <f>IF($A484="",NA(),IF($C484="Strategy",2+$F484*0.023,NA()))</f>
      </c>
      <c r="K484">
        <f>IF($A484="",NA(),IF($C484="Deckbuilder",$B484,NA()))</f>
      </c>
      <c r="L484">
        <f>IF($A484="",NA(),IF($C484="Deckbuilder",3+$F484*0.023,NA()))</f>
      </c>
      <c r="M484">
        <f>IF($A484="",NA(),IF($C484="Traditional",$B484,NA()))</f>
      </c>
      <c r="N484">
        <f>IF($A484="",NA(),IF($C484="Traditional",4+$F484*0.023,NA()))</f>
      </c>
      <c r="O484">
        <f>IF($A484="","",$D484+ROW()/1000000)</f>
      </c>
      <c r="P484" t="str">
        <f>IF(OR($A484="",INDEX(games!$H:$H,ROW())=""),"",INDEX(games!$H:$H,ROW()))</f>
      </c>
      <c r="Q484">
        <f>IF(OR($A484="",$P484&lt;&gt;"Yes"),"",$D484+ROW()/1000000)</f>
      </c>
      <c r="T484">
        <f>IF($Y484="","",INDEX($B$2:$B$2000,$Y484))</f>
      </c>
      <c r="U484">
        <f>IF($Z484="","",INDEX($B$2:$B$2000,$Z484))</f>
      </c>
      <c r="V484">
        <f>IF(OR($T484="",$U484=""),"",$U484-$T484)</f>
      </c>
      <c r="W484" t="str">
        <f>IF(TRIM(INDEX(connections!$A:$A,ROW()))="","",TRIM(INDEX(connections!$A:$A,ROW())))</f>
      </c>
      <c r="X484" t="str">
        <f>IF($W484="","",TRIM(INDEX(connections!$B:$B,ROW())))</f>
      </c>
      <c r="Y484">
        <f>IF($W484="","",IFERROR(MATCH($W484,$A$2:$A$2000,0),""))</f>
      </c>
      <c r="Z484">
        <f>IF($X484="","",IFERROR(MATCH($X484,$A$2:$A$2000,0),""))</f>
      </c>
      <c r="AA484" t="str">
        <f>IF($Y484="","",INDEX($P$2:$P$2000,$Y484))</f>
      </c>
      <c r="AB484" t="str">
        <f>IF($Z484="","",INDEX($P$2:$P$2000,$Z484))</f>
      </c>
      <c r="AC484">
        <f>IF(AND($AA484="Yes",$AB484="Yes"),1,"")</f>
      </c>
      <c r="AD484">
        <f>IF(OR($Y484="",$Z484=""),"",IF(INDEX($C$2:$C$2000,$Y484)=INDEX($C$2:$C$2000,$Z484),0,1))</f>
      </c>
      <c r="AE484">
        <f>IF($AC484&lt;&gt;1,"",IF(AND(INDEX($AG$2:$AG$2000,$Y484)=1,INDEX($AG$2:$AG$2000,$Z484)=1),1,""))</f>
      </c>
      <c r="AG484">
        <f>IF($A484="","",COUNTIFS($W$2:$W$2500,$A484,$AB$2:$AB$2500,"Yes")+COUNTIFS($X$2:$X$2500,$A484,$AA$2:$AA$2500,"Yes"))</f>
      </c>
      <c r="AH484" t="str">
        <f>IF(OR($P484&lt;&gt;"Yes",N($AG484)=0),"",IF(AND($AG484=1,COUNTIFS($W$2:$W$2500,$A484,$AE$2:$AE$2500,1)+COUNTIFS($X$2:$X$2500,$A484,$AE$2:$AE$2500,1)&gt;0),"","Yes"))</f>
      </c>
      <c r="AI484">
        <f>IF($AH484="Yes",$AG484,"")</f>
      </c>
      <c r="AJ484">
        <f>IF($AI484="","",$AI484+ROW()/1000000)</f>
      </c>
      <c r="AK484">
        <f>IF(OR($A484="",$P484="Yes",N($AG484)=0),"",$AG484+ROW()/1000000)</f>
      </c>
      <c r="AL484" t="str">
        <f>IF($A484="","",INDEX(games!$J:$J,ROW())&amp;"")</f>
      </c>
      <c r="AM484">
        <f>IF($A484="","",SUMPRODUCT($AO484:$BD484,'Map Analysis'!$AP$2^{0,1,2,3,4,5,6,7,8,9,10,11,12,13,14,15}))</f>
      </c>
      <c r="AN484">
        <f>IF($A484="","",$AM484+ROW()/10000000)</f>
      </c>
      <c r="AO484">
        <f>IF($A484="","",COUNTIF($W$2:$W$2500,$A484))</f>
      </c>
      <c r="AP484">
        <f>IF($A484="","",SUMIFS($BF$2:$BF$2500,$W$2:$W$2500,$A484))</f>
      </c>
      <c r="AQ484">
        <f>IF($A484="","",SUMIFS($BG$2:$BG$2500,$W$2:$W$2500,$A484))</f>
      </c>
      <c r="AR484">
        <f>IF($A484="","",SUMIFS($BH$2:$BH$2500,$W$2:$W$2500,$A484))</f>
      </c>
      <c r="AS484">
        <f>IF($A484="","",SUMIFS($BI$2:$BI$2500,$W$2:$W$2500,$A484))</f>
      </c>
      <c r="AT484">
        <f>IF($A484="","",SUMIFS($BJ$2:$BJ$2500,$W$2:$W$2500,$A484))</f>
      </c>
      <c r="AU484">
        <f>IF($A484="","",SUMIFS($BK$2:$BK$2500,$W$2:$W$2500,$A484))</f>
      </c>
      <c r="AV484">
        <f>IF($A484="","",SUMIFS($BL$2:$BL$2500,$W$2:$W$2500,$A484))</f>
      </c>
      <c r="AW484">
        <f>IF($A484="","",SUMIFS($BM$2:$BM$2500,$W$2:$W$2500,$A484))</f>
      </c>
      <c r="AX484">
        <f>IF($A484="","",SUMIFS($BN$2:$BN$2500,$W$2:$W$2500,$A484))</f>
      </c>
      <c r="AY484">
        <f>IF($A484="","",SUMIFS($BO$2:$BO$2500,$W$2:$W$2500,$A484))</f>
      </c>
      <c r="AZ484">
        <f>IF($A484="","",SUMIFS($BP$2:$BP$2500,$W$2:$W$2500,$A484))</f>
      </c>
      <c r="BA484">
        <f>IF($A484="","",SUMIFS($BQ$2:$BQ$2500,$W$2:$W$2500,$A484))</f>
      </c>
      <c r="BB484">
        <f>IF($A484="","",SUMIFS($BR$2:$BR$2500,$W$2:$W$2500,$A484))</f>
      </c>
      <c r="BC484">
        <f>IF($A484="","",SUMIFS($BS$2:$BS$2500,$W$2:$W$2500,$A484))</f>
      </c>
      <c r="BD484">
        <f>IF($A484="","",SUMIFS($BT$2:$BT$2500,$W$2:$W$2500,$A484))</f>
      </c>
      <c r="BF484">
        <f>IF($Z484="","",INDEX($AO$2:$AO$2000,$Z484))</f>
      </c>
      <c r="BG484">
        <f>IF($Z484="","",INDEX($AP$2:$AP$2000,$Z484))</f>
      </c>
      <c r="BH484">
        <f>IF($Z484="","",INDEX($AQ$2:$AQ$2000,$Z484))</f>
      </c>
      <c r="BI484">
        <f>IF($Z484="","",INDEX($AR$2:$AR$2000,$Z484))</f>
      </c>
      <c r="BJ484">
        <f>IF($Z484="","",INDEX($AS$2:$AS$2000,$Z484))</f>
      </c>
      <c r="BK484">
        <f>IF($Z484="","",INDEX($AT$2:$AT$2000,$Z484))</f>
      </c>
      <c r="BL484">
        <f>IF($Z484="","",INDEX($AU$2:$AU$2000,$Z484))</f>
      </c>
      <c r="BM484">
        <f>IF($Z484="","",INDEX($AV$2:$AV$2000,$Z484))</f>
      </c>
      <c r="BN484">
        <f>IF($Z484="","",INDEX($AW$2:$AW$2000,$Z484))</f>
      </c>
      <c r="BO484">
        <f>IF($Z484="","",INDEX($AX$2:$AX$2000,$Z484))</f>
      </c>
      <c r="BP484">
        <f>IF($Z484="","",INDEX($AY$2:$AY$2000,$Z484))</f>
      </c>
      <c r="BQ484">
        <f>IF($Z484="","",INDEX($AZ$2:$AZ$2000,$Z484))</f>
      </c>
      <c r="BR484">
        <f>IF($Z484="","",INDEX($BA$2:$BA$2000,$Z484))</f>
      </c>
      <c r="BS484">
        <f>IF($Z484="","",INDEX($BB$2:$BB$2000,$Z484))</f>
      </c>
      <c r="BT484">
        <f>IF($Z484="","",INDEX($BC$2:$BC$2000,$Z484))</f>
      </c>
      <c r="BV484">
        <f>IF(OR($A484="",$P484&lt;&gt;"Yes",$AH484="Yes"),"",1+N($AG484))</f>
      </c>
      <c r="BW484">
        <f>IF($A484="","",COUNTIFS($W$2:$W$2500,$A484,$BZ$2:$BZ$2500,"Yes")+COUNTIFS($X$2:$X$2500,$A484,$BY$2:$BY$2500,"Yes"))</f>
      </c>
      <c r="BX484">
        <f>IF(OR($A484="",$P484="Yes"),"",IF(N($BW484)=0,0,1+SUMIFS($CB$2:$CB$2500,$W$2:$W$2500,$A484)+SUMIFS($CA$2:$CA$2500,$X$2:$X$2500,$A484)))</f>
      </c>
      <c r="BY484" t="str">
        <f>IF($Y484="","",INDEX($AH$2:$AH$2000,$Y484)&amp;"")</f>
      </c>
      <c r="BZ484" t="str">
        <f>IF($Z484="","",INDEX($AH$2:$AH$2000,$Z484)&amp;"")</f>
      </c>
      <c r="CA484">
        <f>IF($Y484="","",INDEX($BV$2:$BV$2000,$Y484))</f>
      </c>
      <c r="CB484">
        <f>IF($Z484="","",INDEX($BV$2:$BV$2000,$Z484))</f>
      </c>
    </row>
    <row r="485">
      <c r="A485" t="str">
        <f>IF(TRIM(INDEX(games!$A:$A,ROW()))="","",TRIM(INDEX(games!$A:$A,ROW())))</f>
      </c>
      <c r="B485">
        <f>IF(OR($A485="",INDEX(games!$B:$B,ROW())=""),"",INDEX(games!$B:$B,ROW()))</f>
      </c>
      <c r="C485" t="str">
        <f>IF(OR($A485="",INDEX(games!$C:$C,ROW())=""),"",INDEX(games!$C:$C,ROW()))</f>
      </c>
      <c r="D485">
        <f>IF($A485="","",COUNTIF($W$2:$W$2500,$A485)+COUNTIF($X$2:$X$2500,$A485))</f>
      </c>
      <c r="E485">
        <f>IF($A485="","",IFERROR(MATCH($C485,$R$2:$R$5,0),0))</f>
      </c>
      <c r="F485">
        <f>IF($A485="","",MOD(ROW(),34))</f>
      </c>
      <c r="G485">
        <f>IF($A485="",NA(),IF($C485="Action",$B485,NA()))</f>
      </c>
      <c r="H485">
        <f>IF($A485="",NA(),IF($C485="Action",1+$F485*0.023,NA()))</f>
      </c>
      <c r="I485">
        <f>IF($A485="",NA(),IF($C485="Strategy",$B485,NA()))</f>
      </c>
      <c r="J485">
        <f>IF($A485="",NA(),IF($C485="Strategy",2+$F485*0.023,NA()))</f>
      </c>
      <c r="K485">
        <f>IF($A485="",NA(),IF($C485="Deckbuilder",$B485,NA()))</f>
      </c>
      <c r="L485">
        <f>IF($A485="",NA(),IF($C485="Deckbuilder",3+$F485*0.023,NA()))</f>
      </c>
      <c r="M485">
        <f>IF($A485="",NA(),IF($C485="Traditional",$B485,NA()))</f>
      </c>
      <c r="N485">
        <f>IF($A485="",NA(),IF($C485="Traditional",4+$F485*0.023,NA()))</f>
      </c>
      <c r="O485">
        <f>IF($A485="","",$D485+ROW()/1000000)</f>
      </c>
      <c r="P485" t="str">
        <f>IF(OR($A485="",INDEX(games!$H:$H,ROW())=""),"",INDEX(games!$H:$H,ROW()))</f>
      </c>
      <c r="Q485">
        <f>IF(OR($A485="",$P485&lt;&gt;"Yes"),"",$D485+ROW()/1000000)</f>
      </c>
      <c r="T485">
        <f>IF($Y485="","",INDEX($B$2:$B$2000,$Y485))</f>
      </c>
      <c r="U485">
        <f>IF($Z485="","",INDEX($B$2:$B$2000,$Z485))</f>
      </c>
      <c r="V485">
        <f>IF(OR($T485="",$U485=""),"",$U485-$T485)</f>
      </c>
      <c r="W485" t="str">
        <f>IF(TRIM(INDEX(connections!$A:$A,ROW()))="","",TRIM(INDEX(connections!$A:$A,ROW())))</f>
      </c>
      <c r="X485" t="str">
        <f>IF($W485="","",TRIM(INDEX(connections!$B:$B,ROW())))</f>
      </c>
      <c r="Y485">
        <f>IF($W485="","",IFERROR(MATCH($W485,$A$2:$A$2000,0),""))</f>
      </c>
      <c r="Z485">
        <f>IF($X485="","",IFERROR(MATCH($X485,$A$2:$A$2000,0),""))</f>
      </c>
      <c r="AA485" t="str">
        <f>IF($Y485="","",INDEX($P$2:$P$2000,$Y485))</f>
      </c>
      <c r="AB485" t="str">
        <f>IF($Z485="","",INDEX($P$2:$P$2000,$Z485))</f>
      </c>
      <c r="AC485">
        <f>IF(AND($AA485="Yes",$AB485="Yes"),1,"")</f>
      </c>
      <c r="AD485">
        <f>IF(OR($Y485="",$Z485=""),"",IF(INDEX($C$2:$C$2000,$Y485)=INDEX($C$2:$C$2000,$Z485),0,1))</f>
      </c>
      <c r="AE485">
        <f>IF($AC485&lt;&gt;1,"",IF(AND(INDEX($AG$2:$AG$2000,$Y485)=1,INDEX($AG$2:$AG$2000,$Z485)=1),1,""))</f>
      </c>
      <c r="AG485">
        <f>IF($A485="","",COUNTIFS($W$2:$W$2500,$A485,$AB$2:$AB$2500,"Yes")+COUNTIFS($X$2:$X$2500,$A485,$AA$2:$AA$2500,"Yes"))</f>
      </c>
      <c r="AH485" t="str">
        <f>IF(OR($P485&lt;&gt;"Yes",N($AG485)=0),"",IF(AND($AG485=1,COUNTIFS($W$2:$W$2500,$A485,$AE$2:$AE$2500,1)+COUNTIFS($X$2:$X$2500,$A485,$AE$2:$AE$2500,1)&gt;0),"","Yes"))</f>
      </c>
      <c r="AI485">
        <f>IF($AH485="Yes",$AG485,"")</f>
      </c>
      <c r="AJ485">
        <f>IF($AI485="","",$AI485+ROW()/1000000)</f>
      </c>
      <c r="AK485">
        <f>IF(OR($A485="",$P485="Yes",N($AG485)=0),"",$AG485+ROW()/1000000)</f>
      </c>
      <c r="AL485" t="str">
        <f>IF($A485="","",INDEX(games!$J:$J,ROW())&amp;"")</f>
      </c>
      <c r="AM485">
        <f>IF($A485="","",SUMPRODUCT($AO485:$BD485,'Map Analysis'!$AP$2^{0,1,2,3,4,5,6,7,8,9,10,11,12,13,14,15}))</f>
      </c>
      <c r="AN485">
        <f>IF($A485="","",$AM485+ROW()/10000000)</f>
      </c>
      <c r="AO485">
        <f>IF($A485="","",COUNTIF($W$2:$W$2500,$A485))</f>
      </c>
      <c r="AP485">
        <f>IF($A485="","",SUMIFS($BF$2:$BF$2500,$W$2:$W$2500,$A485))</f>
      </c>
      <c r="AQ485">
        <f>IF($A485="","",SUMIFS($BG$2:$BG$2500,$W$2:$W$2500,$A485))</f>
      </c>
      <c r="AR485">
        <f>IF($A485="","",SUMIFS($BH$2:$BH$2500,$W$2:$W$2500,$A485))</f>
      </c>
      <c r="AS485">
        <f>IF($A485="","",SUMIFS($BI$2:$BI$2500,$W$2:$W$2500,$A485))</f>
      </c>
      <c r="AT485">
        <f>IF($A485="","",SUMIFS($BJ$2:$BJ$2500,$W$2:$W$2500,$A485))</f>
      </c>
      <c r="AU485">
        <f>IF($A485="","",SUMIFS($BK$2:$BK$2500,$W$2:$W$2500,$A485))</f>
      </c>
      <c r="AV485">
        <f>IF($A485="","",SUMIFS($BL$2:$BL$2500,$W$2:$W$2500,$A485))</f>
      </c>
      <c r="AW485">
        <f>IF($A485="","",SUMIFS($BM$2:$BM$2500,$W$2:$W$2500,$A485))</f>
      </c>
      <c r="AX485">
        <f>IF($A485="","",SUMIFS($BN$2:$BN$2500,$W$2:$W$2500,$A485))</f>
      </c>
      <c r="AY485">
        <f>IF($A485="","",SUMIFS($BO$2:$BO$2500,$W$2:$W$2500,$A485))</f>
      </c>
      <c r="AZ485">
        <f>IF($A485="","",SUMIFS($BP$2:$BP$2500,$W$2:$W$2500,$A485))</f>
      </c>
      <c r="BA485">
        <f>IF($A485="","",SUMIFS($BQ$2:$BQ$2500,$W$2:$W$2500,$A485))</f>
      </c>
      <c r="BB485">
        <f>IF($A485="","",SUMIFS($BR$2:$BR$2500,$W$2:$W$2500,$A485))</f>
      </c>
      <c r="BC485">
        <f>IF($A485="","",SUMIFS($BS$2:$BS$2500,$W$2:$W$2500,$A485))</f>
      </c>
      <c r="BD485">
        <f>IF($A485="","",SUMIFS($BT$2:$BT$2500,$W$2:$W$2500,$A485))</f>
      </c>
      <c r="BF485">
        <f>IF($Z485="","",INDEX($AO$2:$AO$2000,$Z485))</f>
      </c>
      <c r="BG485">
        <f>IF($Z485="","",INDEX($AP$2:$AP$2000,$Z485))</f>
      </c>
      <c r="BH485">
        <f>IF($Z485="","",INDEX($AQ$2:$AQ$2000,$Z485))</f>
      </c>
      <c r="BI485">
        <f>IF($Z485="","",INDEX($AR$2:$AR$2000,$Z485))</f>
      </c>
      <c r="BJ485">
        <f>IF($Z485="","",INDEX($AS$2:$AS$2000,$Z485))</f>
      </c>
      <c r="BK485">
        <f>IF($Z485="","",INDEX($AT$2:$AT$2000,$Z485))</f>
      </c>
      <c r="BL485">
        <f>IF($Z485="","",INDEX($AU$2:$AU$2000,$Z485))</f>
      </c>
      <c r="BM485">
        <f>IF($Z485="","",INDEX($AV$2:$AV$2000,$Z485))</f>
      </c>
      <c r="BN485">
        <f>IF($Z485="","",INDEX($AW$2:$AW$2000,$Z485))</f>
      </c>
      <c r="BO485">
        <f>IF($Z485="","",INDEX($AX$2:$AX$2000,$Z485))</f>
      </c>
      <c r="BP485">
        <f>IF($Z485="","",INDEX($AY$2:$AY$2000,$Z485))</f>
      </c>
      <c r="BQ485">
        <f>IF($Z485="","",INDEX($AZ$2:$AZ$2000,$Z485))</f>
      </c>
      <c r="BR485">
        <f>IF($Z485="","",INDEX($BA$2:$BA$2000,$Z485))</f>
      </c>
      <c r="BS485">
        <f>IF($Z485="","",INDEX($BB$2:$BB$2000,$Z485))</f>
      </c>
      <c r="BT485">
        <f>IF($Z485="","",INDEX($BC$2:$BC$2000,$Z485))</f>
      </c>
      <c r="BV485">
        <f>IF(OR($A485="",$P485&lt;&gt;"Yes",$AH485="Yes"),"",1+N($AG485))</f>
      </c>
      <c r="BW485">
        <f>IF($A485="","",COUNTIFS($W$2:$W$2500,$A485,$BZ$2:$BZ$2500,"Yes")+COUNTIFS($X$2:$X$2500,$A485,$BY$2:$BY$2500,"Yes"))</f>
      </c>
      <c r="BX485">
        <f>IF(OR($A485="",$P485="Yes"),"",IF(N($BW485)=0,0,1+SUMIFS($CB$2:$CB$2500,$W$2:$W$2500,$A485)+SUMIFS($CA$2:$CA$2500,$X$2:$X$2500,$A485)))</f>
      </c>
      <c r="BY485" t="str">
        <f>IF($Y485="","",INDEX($AH$2:$AH$2000,$Y485)&amp;"")</f>
      </c>
      <c r="BZ485" t="str">
        <f>IF($Z485="","",INDEX($AH$2:$AH$2000,$Z485)&amp;"")</f>
      </c>
      <c r="CA485">
        <f>IF($Y485="","",INDEX($BV$2:$BV$2000,$Y485))</f>
      </c>
      <c r="CB485">
        <f>IF($Z485="","",INDEX($BV$2:$BV$2000,$Z485))</f>
      </c>
    </row>
    <row r="486">
      <c r="A486" t="str">
        <f>IF(TRIM(INDEX(games!$A:$A,ROW()))="","",TRIM(INDEX(games!$A:$A,ROW())))</f>
      </c>
      <c r="B486">
        <f>IF(OR($A486="",INDEX(games!$B:$B,ROW())=""),"",INDEX(games!$B:$B,ROW()))</f>
      </c>
      <c r="C486" t="str">
        <f>IF(OR($A486="",INDEX(games!$C:$C,ROW())=""),"",INDEX(games!$C:$C,ROW()))</f>
      </c>
      <c r="D486">
        <f>IF($A486="","",COUNTIF($W$2:$W$2500,$A486)+COUNTIF($X$2:$X$2500,$A486))</f>
      </c>
      <c r="E486">
        <f>IF($A486="","",IFERROR(MATCH($C486,$R$2:$R$5,0),0))</f>
      </c>
      <c r="F486">
        <f>IF($A486="","",MOD(ROW(),34))</f>
      </c>
      <c r="G486">
        <f>IF($A486="",NA(),IF($C486="Action",$B486,NA()))</f>
      </c>
      <c r="H486">
        <f>IF($A486="",NA(),IF($C486="Action",1+$F486*0.023,NA()))</f>
      </c>
      <c r="I486">
        <f>IF($A486="",NA(),IF($C486="Strategy",$B486,NA()))</f>
      </c>
      <c r="J486">
        <f>IF($A486="",NA(),IF($C486="Strategy",2+$F486*0.023,NA()))</f>
      </c>
      <c r="K486">
        <f>IF($A486="",NA(),IF($C486="Deckbuilder",$B486,NA()))</f>
      </c>
      <c r="L486">
        <f>IF($A486="",NA(),IF($C486="Deckbuilder",3+$F486*0.023,NA()))</f>
      </c>
      <c r="M486">
        <f>IF($A486="",NA(),IF($C486="Traditional",$B486,NA()))</f>
      </c>
      <c r="N486">
        <f>IF($A486="",NA(),IF($C486="Traditional",4+$F486*0.023,NA()))</f>
      </c>
      <c r="O486">
        <f>IF($A486="","",$D486+ROW()/1000000)</f>
      </c>
      <c r="P486" t="str">
        <f>IF(OR($A486="",INDEX(games!$H:$H,ROW())=""),"",INDEX(games!$H:$H,ROW()))</f>
      </c>
      <c r="Q486">
        <f>IF(OR($A486="",$P486&lt;&gt;"Yes"),"",$D486+ROW()/1000000)</f>
      </c>
      <c r="T486">
        <f>IF($Y486="","",INDEX($B$2:$B$2000,$Y486))</f>
      </c>
      <c r="U486">
        <f>IF($Z486="","",INDEX($B$2:$B$2000,$Z486))</f>
      </c>
      <c r="V486">
        <f>IF(OR($T486="",$U486=""),"",$U486-$T486)</f>
      </c>
      <c r="W486" t="str">
        <f>IF(TRIM(INDEX(connections!$A:$A,ROW()))="","",TRIM(INDEX(connections!$A:$A,ROW())))</f>
      </c>
      <c r="X486" t="str">
        <f>IF($W486="","",TRIM(INDEX(connections!$B:$B,ROW())))</f>
      </c>
      <c r="Y486">
        <f>IF($W486="","",IFERROR(MATCH($W486,$A$2:$A$2000,0),""))</f>
      </c>
      <c r="Z486">
        <f>IF($X486="","",IFERROR(MATCH($X486,$A$2:$A$2000,0),""))</f>
      </c>
      <c r="AA486" t="str">
        <f>IF($Y486="","",INDEX($P$2:$P$2000,$Y486))</f>
      </c>
      <c r="AB486" t="str">
        <f>IF($Z486="","",INDEX($P$2:$P$2000,$Z486))</f>
      </c>
      <c r="AC486">
        <f>IF(AND($AA486="Yes",$AB486="Yes"),1,"")</f>
      </c>
      <c r="AD486">
        <f>IF(OR($Y486="",$Z486=""),"",IF(INDEX($C$2:$C$2000,$Y486)=INDEX($C$2:$C$2000,$Z486),0,1))</f>
      </c>
      <c r="AE486">
        <f>IF($AC486&lt;&gt;1,"",IF(AND(INDEX($AG$2:$AG$2000,$Y486)=1,INDEX($AG$2:$AG$2000,$Z486)=1),1,""))</f>
      </c>
      <c r="AG486">
        <f>IF($A486="","",COUNTIFS($W$2:$W$2500,$A486,$AB$2:$AB$2500,"Yes")+COUNTIFS($X$2:$X$2500,$A486,$AA$2:$AA$2500,"Yes"))</f>
      </c>
      <c r="AH486" t="str">
        <f>IF(OR($P486&lt;&gt;"Yes",N($AG486)=0),"",IF(AND($AG486=1,COUNTIFS($W$2:$W$2500,$A486,$AE$2:$AE$2500,1)+COUNTIFS($X$2:$X$2500,$A486,$AE$2:$AE$2500,1)&gt;0),"","Yes"))</f>
      </c>
      <c r="AI486">
        <f>IF($AH486="Yes",$AG486,"")</f>
      </c>
      <c r="AJ486">
        <f>IF($AI486="","",$AI486+ROW()/1000000)</f>
      </c>
      <c r="AK486">
        <f>IF(OR($A486="",$P486="Yes",N($AG486)=0),"",$AG486+ROW()/1000000)</f>
      </c>
      <c r="AL486" t="str">
        <f>IF($A486="","",INDEX(games!$J:$J,ROW())&amp;"")</f>
      </c>
      <c r="AM486">
        <f>IF($A486="","",SUMPRODUCT($AO486:$BD486,'Map Analysis'!$AP$2^{0,1,2,3,4,5,6,7,8,9,10,11,12,13,14,15}))</f>
      </c>
      <c r="AN486">
        <f>IF($A486="","",$AM486+ROW()/10000000)</f>
      </c>
      <c r="AO486">
        <f>IF($A486="","",COUNTIF($W$2:$W$2500,$A486))</f>
      </c>
      <c r="AP486">
        <f>IF($A486="","",SUMIFS($BF$2:$BF$2500,$W$2:$W$2500,$A486))</f>
      </c>
      <c r="AQ486">
        <f>IF($A486="","",SUMIFS($BG$2:$BG$2500,$W$2:$W$2500,$A486))</f>
      </c>
      <c r="AR486">
        <f>IF($A486="","",SUMIFS($BH$2:$BH$2500,$W$2:$W$2500,$A486))</f>
      </c>
      <c r="AS486">
        <f>IF($A486="","",SUMIFS($BI$2:$BI$2500,$W$2:$W$2500,$A486))</f>
      </c>
      <c r="AT486">
        <f>IF($A486="","",SUMIFS($BJ$2:$BJ$2500,$W$2:$W$2500,$A486))</f>
      </c>
      <c r="AU486">
        <f>IF($A486="","",SUMIFS($BK$2:$BK$2500,$W$2:$W$2500,$A486))</f>
      </c>
      <c r="AV486">
        <f>IF($A486="","",SUMIFS($BL$2:$BL$2500,$W$2:$W$2500,$A486))</f>
      </c>
      <c r="AW486">
        <f>IF($A486="","",SUMIFS($BM$2:$BM$2500,$W$2:$W$2500,$A486))</f>
      </c>
      <c r="AX486">
        <f>IF($A486="","",SUMIFS($BN$2:$BN$2500,$W$2:$W$2500,$A486))</f>
      </c>
      <c r="AY486">
        <f>IF($A486="","",SUMIFS($BO$2:$BO$2500,$W$2:$W$2500,$A486))</f>
      </c>
      <c r="AZ486">
        <f>IF($A486="","",SUMIFS($BP$2:$BP$2500,$W$2:$W$2500,$A486))</f>
      </c>
      <c r="BA486">
        <f>IF($A486="","",SUMIFS($BQ$2:$BQ$2500,$W$2:$W$2500,$A486))</f>
      </c>
      <c r="BB486">
        <f>IF($A486="","",SUMIFS($BR$2:$BR$2500,$W$2:$W$2500,$A486))</f>
      </c>
      <c r="BC486">
        <f>IF($A486="","",SUMIFS($BS$2:$BS$2500,$W$2:$W$2500,$A486))</f>
      </c>
      <c r="BD486">
        <f>IF($A486="","",SUMIFS($BT$2:$BT$2500,$W$2:$W$2500,$A486))</f>
      </c>
      <c r="BF486">
        <f>IF($Z486="","",INDEX($AO$2:$AO$2000,$Z486))</f>
      </c>
      <c r="BG486">
        <f>IF($Z486="","",INDEX($AP$2:$AP$2000,$Z486))</f>
      </c>
      <c r="BH486">
        <f>IF($Z486="","",INDEX($AQ$2:$AQ$2000,$Z486))</f>
      </c>
      <c r="BI486">
        <f>IF($Z486="","",INDEX($AR$2:$AR$2000,$Z486))</f>
      </c>
      <c r="BJ486">
        <f>IF($Z486="","",INDEX($AS$2:$AS$2000,$Z486))</f>
      </c>
      <c r="BK486">
        <f>IF($Z486="","",INDEX($AT$2:$AT$2000,$Z486))</f>
      </c>
      <c r="BL486">
        <f>IF($Z486="","",INDEX($AU$2:$AU$2000,$Z486))</f>
      </c>
      <c r="BM486">
        <f>IF($Z486="","",INDEX($AV$2:$AV$2000,$Z486))</f>
      </c>
      <c r="BN486">
        <f>IF($Z486="","",INDEX($AW$2:$AW$2000,$Z486))</f>
      </c>
      <c r="BO486">
        <f>IF($Z486="","",INDEX($AX$2:$AX$2000,$Z486))</f>
      </c>
      <c r="BP486">
        <f>IF($Z486="","",INDEX($AY$2:$AY$2000,$Z486))</f>
      </c>
      <c r="BQ486">
        <f>IF($Z486="","",INDEX($AZ$2:$AZ$2000,$Z486))</f>
      </c>
      <c r="BR486">
        <f>IF($Z486="","",INDEX($BA$2:$BA$2000,$Z486))</f>
      </c>
      <c r="BS486">
        <f>IF($Z486="","",INDEX($BB$2:$BB$2000,$Z486))</f>
      </c>
      <c r="BT486">
        <f>IF($Z486="","",INDEX($BC$2:$BC$2000,$Z486))</f>
      </c>
      <c r="BV486">
        <f>IF(OR($A486="",$P486&lt;&gt;"Yes",$AH486="Yes"),"",1+N($AG486))</f>
      </c>
      <c r="BW486">
        <f>IF($A486="","",COUNTIFS($W$2:$W$2500,$A486,$BZ$2:$BZ$2500,"Yes")+COUNTIFS($X$2:$X$2500,$A486,$BY$2:$BY$2500,"Yes"))</f>
      </c>
      <c r="BX486">
        <f>IF(OR($A486="",$P486="Yes"),"",IF(N($BW486)=0,0,1+SUMIFS($CB$2:$CB$2500,$W$2:$W$2500,$A486)+SUMIFS($CA$2:$CA$2500,$X$2:$X$2500,$A486)))</f>
      </c>
      <c r="BY486" t="str">
        <f>IF($Y486="","",INDEX($AH$2:$AH$2000,$Y486)&amp;"")</f>
      </c>
      <c r="BZ486" t="str">
        <f>IF($Z486="","",INDEX($AH$2:$AH$2000,$Z486)&amp;"")</f>
      </c>
      <c r="CA486">
        <f>IF($Y486="","",INDEX($BV$2:$BV$2000,$Y486))</f>
      </c>
      <c r="CB486">
        <f>IF($Z486="","",INDEX($BV$2:$BV$2000,$Z486))</f>
      </c>
    </row>
    <row r="487">
      <c r="A487" t="str">
        <f>IF(TRIM(INDEX(games!$A:$A,ROW()))="","",TRIM(INDEX(games!$A:$A,ROW())))</f>
      </c>
      <c r="B487">
        <f>IF(OR($A487="",INDEX(games!$B:$B,ROW())=""),"",INDEX(games!$B:$B,ROW()))</f>
      </c>
      <c r="C487" t="str">
        <f>IF(OR($A487="",INDEX(games!$C:$C,ROW())=""),"",INDEX(games!$C:$C,ROW()))</f>
      </c>
      <c r="D487">
        <f>IF($A487="","",COUNTIF($W$2:$W$2500,$A487)+COUNTIF($X$2:$X$2500,$A487))</f>
      </c>
      <c r="E487">
        <f>IF($A487="","",IFERROR(MATCH($C487,$R$2:$R$5,0),0))</f>
      </c>
      <c r="F487">
        <f>IF($A487="","",MOD(ROW(),34))</f>
      </c>
      <c r="G487">
        <f>IF($A487="",NA(),IF($C487="Action",$B487,NA()))</f>
      </c>
      <c r="H487">
        <f>IF($A487="",NA(),IF($C487="Action",1+$F487*0.023,NA()))</f>
      </c>
      <c r="I487">
        <f>IF($A487="",NA(),IF($C487="Strategy",$B487,NA()))</f>
      </c>
      <c r="J487">
        <f>IF($A487="",NA(),IF($C487="Strategy",2+$F487*0.023,NA()))</f>
      </c>
      <c r="K487">
        <f>IF($A487="",NA(),IF($C487="Deckbuilder",$B487,NA()))</f>
      </c>
      <c r="L487">
        <f>IF($A487="",NA(),IF($C487="Deckbuilder",3+$F487*0.023,NA()))</f>
      </c>
      <c r="M487">
        <f>IF($A487="",NA(),IF($C487="Traditional",$B487,NA()))</f>
      </c>
      <c r="N487">
        <f>IF($A487="",NA(),IF($C487="Traditional",4+$F487*0.023,NA()))</f>
      </c>
      <c r="O487">
        <f>IF($A487="","",$D487+ROW()/1000000)</f>
      </c>
      <c r="P487" t="str">
        <f>IF(OR($A487="",INDEX(games!$H:$H,ROW())=""),"",INDEX(games!$H:$H,ROW()))</f>
      </c>
      <c r="Q487">
        <f>IF(OR($A487="",$P487&lt;&gt;"Yes"),"",$D487+ROW()/1000000)</f>
      </c>
      <c r="T487">
        <f>IF($Y487="","",INDEX($B$2:$B$2000,$Y487))</f>
      </c>
      <c r="U487">
        <f>IF($Z487="","",INDEX($B$2:$B$2000,$Z487))</f>
      </c>
      <c r="V487">
        <f>IF(OR($T487="",$U487=""),"",$U487-$T487)</f>
      </c>
      <c r="W487" t="str">
        <f>IF(TRIM(INDEX(connections!$A:$A,ROW()))="","",TRIM(INDEX(connections!$A:$A,ROW())))</f>
      </c>
      <c r="X487" t="str">
        <f>IF($W487="","",TRIM(INDEX(connections!$B:$B,ROW())))</f>
      </c>
      <c r="Y487">
        <f>IF($W487="","",IFERROR(MATCH($W487,$A$2:$A$2000,0),""))</f>
      </c>
      <c r="Z487">
        <f>IF($X487="","",IFERROR(MATCH($X487,$A$2:$A$2000,0),""))</f>
      </c>
      <c r="AA487" t="str">
        <f>IF($Y487="","",INDEX($P$2:$P$2000,$Y487))</f>
      </c>
      <c r="AB487" t="str">
        <f>IF($Z487="","",INDEX($P$2:$P$2000,$Z487))</f>
      </c>
      <c r="AC487">
        <f>IF(AND($AA487="Yes",$AB487="Yes"),1,"")</f>
      </c>
      <c r="AD487">
        <f>IF(OR($Y487="",$Z487=""),"",IF(INDEX($C$2:$C$2000,$Y487)=INDEX($C$2:$C$2000,$Z487),0,1))</f>
      </c>
      <c r="AE487">
        <f>IF($AC487&lt;&gt;1,"",IF(AND(INDEX($AG$2:$AG$2000,$Y487)=1,INDEX($AG$2:$AG$2000,$Z487)=1),1,""))</f>
      </c>
      <c r="AG487">
        <f>IF($A487="","",COUNTIFS($W$2:$W$2500,$A487,$AB$2:$AB$2500,"Yes")+COUNTIFS($X$2:$X$2500,$A487,$AA$2:$AA$2500,"Yes"))</f>
      </c>
      <c r="AH487" t="str">
        <f>IF(OR($P487&lt;&gt;"Yes",N($AG487)=0),"",IF(AND($AG487=1,COUNTIFS($W$2:$W$2500,$A487,$AE$2:$AE$2500,1)+COUNTIFS($X$2:$X$2500,$A487,$AE$2:$AE$2500,1)&gt;0),"","Yes"))</f>
      </c>
      <c r="AI487">
        <f>IF($AH487="Yes",$AG487,"")</f>
      </c>
      <c r="AJ487">
        <f>IF($AI487="","",$AI487+ROW()/1000000)</f>
      </c>
      <c r="AK487">
        <f>IF(OR($A487="",$P487="Yes",N($AG487)=0),"",$AG487+ROW()/1000000)</f>
      </c>
      <c r="AL487" t="str">
        <f>IF($A487="","",INDEX(games!$J:$J,ROW())&amp;"")</f>
      </c>
      <c r="AM487">
        <f>IF($A487="","",SUMPRODUCT($AO487:$BD487,'Map Analysis'!$AP$2^{0,1,2,3,4,5,6,7,8,9,10,11,12,13,14,15}))</f>
      </c>
      <c r="AN487">
        <f>IF($A487="","",$AM487+ROW()/10000000)</f>
      </c>
      <c r="AO487">
        <f>IF($A487="","",COUNTIF($W$2:$W$2500,$A487))</f>
      </c>
      <c r="AP487">
        <f>IF($A487="","",SUMIFS($BF$2:$BF$2500,$W$2:$W$2500,$A487))</f>
      </c>
      <c r="AQ487">
        <f>IF($A487="","",SUMIFS($BG$2:$BG$2500,$W$2:$W$2500,$A487))</f>
      </c>
      <c r="AR487">
        <f>IF($A487="","",SUMIFS($BH$2:$BH$2500,$W$2:$W$2500,$A487))</f>
      </c>
      <c r="AS487">
        <f>IF($A487="","",SUMIFS($BI$2:$BI$2500,$W$2:$W$2500,$A487))</f>
      </c>
      <c r="AT487">
        <f>IF($A487="","",SUMIFS($BJ$2:$BJ$2500,$W$2:$W$2500,$A487))</f>
      </c>
      <c r="AU487">
        <f>IF($A487="","",SUMIFS($BK$2:$BK$2500,$W$2:$W$2500,$A487))</f>
      </c>
      <c r="AV487">
        <f>IF($A487="","",SUMIFS($BL$2:$BL$2500,$W$2:$W$2500,$A487))</f>
      </c>
      <c r="AW487">
        <f>IF($A487="","",SUMIFS($BM$2:$BM$2500,$W$2:$W$2500,$A487))</f>
      </c>
      <c r="AX487">
        <f>IF($A487="","",SUMIFS($BN$2:$BN$2500,$W$2:$W$2500,$A487))</f>
      </c>
      <c r="AY487">
        <f>IF($A487="","",SUMIFS($BO$2:$BO$2500,$W$2:$W$2500,$A487))</f>
      </c>
      <c r="AZ487">
        <f>IF($A487="","",SUMIFS($BP$2:$BP$2500,$W$2:$W$2500,$A487))</f>
      </c>
      <c r="BA487">
        <f>IF($A487="","",SUMIFS($BQ$2:$BQ$2500,$W$2:$W$2500,$A487))</f>
      </c>
      <c r="BB487">
        <f>IF($A487="","",SUMIFS($BR$2:$BR$2500,$W$2:$W$2500,$A487))</f>
      </c>
      <c r="BC487">
        <f>IF($A487="","",SUMIFS($BS$2:$BS$2500,$W$2:$W$2500,$A487))</f>
      </c>
      <c r="BD487">
        <f>IF($A487="","",SUMIFS($BT$2:$BT$2500,$W$2:$W$2500,$A487))</f>
      </c>
      <c r="BF487">
        <f>IF($Z487="","",INDEX($AO$2:$AO$2000,$Z487))</f>
      </c>
      <c r="BG487">
        <f>IF($Z487="","",INDEX($AP$2:$AP$2000,$Z487))</f>
      </c>
      <c r="BH487">
        <f>IF($Z487="","",INDEX($AQ$2:$AQ$2000,$Z487))</f>
      </c>
      <c r="BI487">
        <f>IF($Z487="","",INDEX($AR$2:$AR$2000,$Z487))</f>
      </c>
      <c r="BJ487">
        <f>IF($Z487="","",INDEX($AS$2:$AS$2000,$Z487))</f>
      </c>
      <c r="BK487">
        <f>IF($Z487="","",INDEX($AT$2:$AT$2000,$Z487))</f>
      </c>
      <c r="BL487">
        <f>IF($Z487="","",INDEX($AU$2:$AU$2000,$Z487))</f>
      </c>
      <c r="BM487">
        <f>IF($Z487="","",INDEX($AV$2:$AV$2000,$Z487))</f>
      </c>
      <c r="BN487">
        <f>IF($Z487="","",INDEX($AW$2:$AW$2000,$Z487))</f>
      </c>
      <c r="BO487">
        <f>IF($Z487="","",INDEX($AX$2:$AX$2000,$Z487))</f>
      </c>
      <c r="BP487">
        <f>IF($Z487="","",INDEX($AY$2:$AY$2000,$Z487))</f>
      </c>
      <c r="BQ487">
        <f>IF($Z487="","",INDEX($AZ$2:$AZ$2000,$Z487))</f>
      </c>
      <c r="BR487">
        <f>IF($Z487="","",INDEX($BA$2:$BA$2000,$Z487))</f>
      </c>
      <c r="BS487">
        <f>IF($Z487="","",INDEX($BB$2:$BB$2000,$Z487))</f>
      </c>
      <c r="BT487">
        <f>IF($Z487="","",INDEX($BC$2:$BC$2000,$Z487))</f>
      </c>
      <c r="BV487">
        <f>IF(OR($A487="",$P487&lt;&gt;"Yes",$AH487="Yes"),"",1+N($AG487))</f>
      </c>
      <c r="BW487">
        <f>IF($A487="","",COUNTIFS($W$2:$W$2500,$A487,$BZ$2:$BZ$2500,"Yes")+COUNTIFS($X$2:$X$2500,$A487,$BY$2:$BY$2500,"Yes"))</f>
      </c>
      <c r="BX487">
        <f>IF(OR($A487="",$P487="Yes"),"",IF(N($BW487)=0,0,1+SUMIFS($CB$2:$CB$2500,$W$2:$W$2500,$A487)+SUMIFS($CA$2:$CA$2500,$X$2:$X$2500,$A487)))</f>
      </c>
      <c r="BY487" t="str">
        <f>IF($Y487="","",INDEX($AH$2:$AH$2000,$Y487)&amp;"")</f>
      </c>
      <c r="BZ487" t="str">
        <f>IF($Z487="","",INDEX($AH$2:$AH$2000,$Z487)&amp;"")</f>
      </c>
      <c r="CA487">
        <f>IF($Y487="","",INDEX($BV$2:$BV$2000,$Y487))</f>
      </c>
      <c r="CB487">
        <f>IF($Z487="","",INDEX($BV$2:$BV$2000,$Z487))</f>
      </c>
    </row>
    <row r="488">
      <c r="A488" t="str">
        <f>IF(TRIM(INDEX(games!$A:$A,ROW()))="","",TRIM(INDEX(games!$A:$A,ROW())))</f>
      </c>
      <c r="B488">
        <f>IF(OR($A488="",INDEX(games!$B:$B,ROW())=""),"",INDEX(games!$B:$B,ROW()))</f>
      </c>
      <c r="C488" t="str">
        <f>IF(OR($A488="",INDEX(games!$C:$C,ROW())=""),"",INDEX(games!$C:$C,ROW()))</f>
      </c>
      <c r="D488">
        <f>IF($A488="","",COUNTIF($W$2:$W$2500,$A488)+COUNTIF($X$2:$X$2500,$A488))</f>
      </c>
      <c r="E488">
        <f>IF($A488="","",IFERROR(MATCH($C488,$R$2:$R$5,0),0))</f>
      </c>
      <c r="F488">
        <f>IF($A488="","",MOD(ROW(),34))</f>
      </c>
      <c r="G488">
        <f>IF($A488="",NA(),IF($C488="Action",$B488,NA()))</f>
      </c>
      <c r="H488">
        <f>IF($A488="",NA(),IF($C488="Action",1+$F488*0.023,NA()))</f>
      </c>
      <c r="I488">
        <f>IF($A488="",NA(),IF($C488="Strategy",$B488,NA()))</f>
      </c>
      <c r="J488">
        <f>IF($A488="",NA(),IF($C488="Strategy",2+$F488*0.023,NA()))</f>
      </c>
      <c r="K488">
        <f>IF($A488="",NA(),IF($C488="Deckbuilder",$B488,NA()))</f>
      </c>
      <c r="L488">
        <f>IF($A488="",NA(),IF($C488="Deckbuilder",3+$F488*0.023,NA()))</f>
      </c>
      <c r="M488">
        <f>IF($A488="",NA(),IF($C488="Traditional",$B488,NA()))</f>
      </c>
      <c r="N488">
        <f>IF($A488="",NA(),IF($C488="Traditional",4+$F488*0.023,NA()))</f>
      </c>
      <c r="O488">
        <f>IF($A488="","",$D488+ROW()/1000000)</f>
      </c>
      <c r="P488" t="str">
        <f>IF(OR($A488="",INDEX(games!$H:$H,ROW())=""),"",INDEX(games!$H:$H,ROW()))</f>
      </c>
      <c r="Q488">
        <f>IF(OR($A488="",$P488&lt;&gt;"Yes"),"",$D488+ROW()/1000000)</f>
      </c>
      <c r="T488">
        <f>IF($Y488="","",INDEX($B$2:$B$2000,$Y488))</f>
      </c>
      <c r="U488">
        <f>IF($Z488="","",INDEX($B$2:$B$2000,$Z488))</f>
      </c>
      <c r="V488">
        <f>IF(OR($T488="",$U488=""),"",$U488-$T488)</f>
      </c>
      <c r="W488" t="str">
        <f>IF(TRIM(INDEX(connections!$A:$A,ROW()))="","",TRIM(INDEX(connections!$A:$A,ROW())))</f>
      </c>
      <c r="X488" t="str">
        <f>IF($W488="","",TRIM(INDEX(connections!$B:$B,ROW())))</f>
      </c>
      <c r="Y488">
        <f>IF($W488="","",IFERROR(MATCH($W488,$A$2:$A$2000,0),""))</f>
      </c>
      <c r="Z488">
        <f>IF($X488="","",IFERROR(MATCH($X488,$A$2:$A$2000,0),""))</f>
      </c>
      <c r="AA488" t="str">
        <f>IF($Y488="","",INDEX($P$2:$P$2000,$Y488))</f>
      </c>
      <c r="AB488" t="str">
        <f>IF($Z488="","",INDEX($P$2:$P$2000,$Z488))</f>
      </c>
      <c r="AC488">
        <f>IF(AND($AA488="Yes",$AB488="Yes"),1,"")</f>
      </c>
      <c r="AD488">
        <f>IF(OR($Y488="",$Z488=""),"",IF(INDEX($C$2:$C$2000,$Y488)=INDEX($C$2:$C$2000,$Z488),0,1))</f>
      </c>
      <c r="AE488">
        <f>IF($AC488&lt;&gt;1,"",IF(AND(INDEX($AG$2:$AG$2000,$Y488)=1,INDEX($AG$2:$AG$2000,$Z488)=1),1,""))</f>
      </c>
      <c r="AG488">
        <f>IF($A488="","",COUNTIFS($W$2:$W$2500,$A488,$AB$2:$AB$2500,"Yes")+COUNTIFS($X$2:$X$2500,$A488,$AA$2:$AA$2500,"Yes"))</f>
      </c>
      <c r="AH488" t="str">
        <f>IF(OR($P488&lt;&gt;"Yes",N($AG488)=0),"",IF(AND($AG488=1,COUNTIFS($W$2:$W$2500,$A488,$AE$2:$AE$2500,1)+COUNTIFS($X$2:$X$2500,$A488,$AE$2:$AE$2500,1)&gt;0),"","Yes"))</f>
      </c>
      <c r="AI488">
        <f>IF($AH488="Yes",$AG488,"")</f>
      </c>
      <c r="AJ488">
        <f>IF($AI488="","",$AI488+ROW()/1000000)</f>
      </c>
      <c r="AK488">
        <f>IF(OR($A488="",$P488="Yes",N($AG488)=0),"",$AG488+ROW()/1000000)</f>
      </c>
      <c r="AL488" t="str">
        <f>IF($A488="","",INDEX(games!$J:$J,ROW())&amp;"")</f>
      </c>
      <c r="AM488">
        <f>IF($A488="","",SUMPRODUCT($AO488:$BD488,'Map Analysis'!$AP$2^{0,1,2,3,4,5,6,7,8,9,10,11,12,13,14,15}))</f>
      </c>
      <c r="AN488">
        <f>IF($A488="","",$AM488+ROW()/10000000)</f>
      </c>
      <c r="AO488">
        <f>IF($A488="","",COUNTIF($W$2:$W$2500,$A488))</f>
      </c>
      <c r="AP488">
        <f>IF($A488="","",SUMIFS($BF$2:$BF$2500,$W$2:$W$2500,$A488))</f>
      </c>
      <c r="AQ488">
        <f>IF($A488="","",SUMIFS($BG$2:$BG$2500,$W$2:$W$2500,$A488))</f>
      </c>
      <c r="AR488">
        <f>IF($A488="","",SUMIFS($BH$2:$BH$2500,$W$2:$W$2500,$A488))</f>
      </c>
      <c r="AS488">
        <f>IF($A488="","",SUMIFS($BI$2:$BI$2500,$W$2:$W$2500,$A488))</f>
      </c>
      <c r="AT488">
        <f>IF($A488="","",SUMIFS($BJ$2:$BJ$2500,$W$2:$W$2500,$A488))</f>
      </c>
      <c r="AU488">
        <f>IF($A488="","",SUMIFS($BK$2:$BK$2500,$W$2:$W$2500,$A488))</f>
      </c>
      <c r="AV488">
        <f>IF($A488="","",SUMIFS($BL$2:$BL$2500,$W$2:$W$2500,$A488))</f>
      </c>
      <c r="AW488">
        <f>IF($A488="","",SUMIFS($BM$2:$BM$2500,$W$2:$W$2500,$A488))</f>
      </c>
      <c r="AX488">
        <f>IF($A488="","",SUMIFS($BN$2:$BN$2500,$W$2:$W$2500,$A488))</f>
      </c>
      <c r="AY488">
        <f>IF($A488="","",SUMIFS($BO$2:$BO$2500,$W$2:$W$2500,$A488))</f>
      </c>
      <c r="AZ488">
        <f>IF($A488="","",SUMIFS($BP$2:$BP$2500,$W$2:$W$2500,$A488))</f>
      </c>
      <c r="BA488">
        <f>IF($A488="","",SUMIFS($BQ$2:$BQ$2500,$W$2:$W$2500,$A488))</f>
      </c>
      <c r="BB488">
        <f>IF($A488="","",SUMIFS($BR$2:$BR$2500,$W$2:$W$2500,$A488))</f>
      </c>
      <c r="BC488">
        <f>IF($A488="","",SUMIFS($BS$2:$BS$2500,$W$2:$W$2500,$A488))</f>
      </c>
      <c r="BD488">
        <f>IF($A488="","",SUMIFS($BT$2:$BT$2500,$W$2:$W$2500,$A488))</f>
      </c>
      <c r="BF488">
        <f>IF($Z488="","",INDEX($AO$2:$AO$2000,$Z488))</f>
      </c>
      <c r="BG488">
        <f>IF($Z488="","",INDEX($AP$2:$AP$2000,$Z488))</f>
      </c>
      <c r="BH488">
        <f>IF($Z488="","",INDEX($AQ$2:$AQ$2000,$Z488))</f>
      </c>
      <c r="BI488">
        <f>IF($Z488="","",INDEX($AR$2:$AR$2000,$Z488))</f>
      </c>
      <c r="BJ488">
        <f>IF($Z488="","",INDEX($AS$2:$AS$2000,$Z488))</f>
      </c>
      <c r="BK488">
        <f>IF($Z488="","",INDEX($AT$2:$AT$2000,$Z488))</f>
      </c>
      <c r="BL488">
        <f>IF($Z488="","",INDEX($AU$2:$AU$2000,$Z488))</f>
      </c>
      <c r="BM488">
        <f>IF($Z488="","",INDEX($AV$2:$AV$2000,$Z488))</f>
      </c>
      <c r="BN488">
        <f>IF($Z488="","",INDEX($AW$2:$AW$2000,$Z488))</f>
      </c>
      <c r="BO488">
        <f>IF($Z488="","",INDEX($AX$2:$AX$2000,$Z488))</f>
      </c>
      <c r="BP488">
        <f>IF($Z488="","",INDEX($AY$2:$AY$2000,$Z488))</f>
      </c>
      <c r="BQ488">
        <f>IF($Z488="","",INDEX($AZ$2:$AZ$2000,$Z488))</f>
      </c>
      <c r="BR488">
        <f>IF($Z488="","",INDEX($BA$2:$BA$2000,$Z488))</f>
      </c>
      <c r="BS488">
        <f>IF($Z488="","",INDEX($BB$2:$BB$2000,$Z488))</f>
      </c>
      <c r="BT488">
        <f>IF($Z488="","",INDEX($BC$2:$BC$2000,$Z488))</f>
      </c>
      <c r="BV488">
        <f>IF(OR($A488="",$P488&lt;&gt;"Yes",$AH488="Yes"),"",1+N($AG488))</f>
      </c>
      <c r="BW488">
        <f>IF($A488="","",COUNTIFS($W$2:$W$2500,$A488,$BZ$2:$BZ$2500,"Yes")+COUNTIFS($X$2:$X$2500,$A488,$BY$2:$BY$2500,"Yes"))</f>
      </c>
      <c r="BX488">
        <f>IF(OR($A488="",$P488="Yes"),"",IF(N($BW488)=0,0,1+SUMIFS($CB$2:$CB$2500,$W$2:$W$2500,$A488)+SUMIFS($CA$2:$CA$2500,$X$2:$X$2500,$A488)))</f>
      </c>
      <c r="BY488" t="str">
        <f>IF($Y488="","",INDEX($AH$2:$AH$2000,$Y488)&amp;"")</f>
      </c>
      <c r="BZ488" t="str">
        <f>IF($Z488="","",INDEX($AH$2:$AH$2000,$Z488)&amp;"")</f>
      </c>
      <c r="CA488">
        <f>IF($Y488="","",INDEX($BV$2:$BV$2000,$Y488))</f>
      </c>
      <c r="CB488">
        <f>IF($Z488="","",INDEX($BV$2:$BV$2000,$Z488))</f>
      </c>
    </row>
    <row r="489">
      <c r="A489" t="str">
        <f>IF(TRIM(INDEX(games!$A:$A,ROW()))="","",TRIM(INDEX(games!$A:$A,ROW())))</f>
      </c>
      <c r="B489">
        <f>IF(OR($A489="",INDEX(games!$B:$B,ROW())=""),"",INDEX(games!$B:$B,ROW()))</f>
      </c>
      <c r="C489" t="str">
        <f>IF(OR($A489="",INDEX(games!$C:$C,ROW())=""),"",INDEX(games!$C:$C,ROW()))</f>
      </c>
      <c r="D489">
        <f>IF($A489="","",COUNTIF($W$2:$W$2500,$A489)+COUNTIF($X$2:$X$2500,$A489))</f>
      </c>
      <c r="E489">
        <f>IF($A489="","",IFERROR(MATCH($C489,$R$2:$R$5,0),0))</f>
      </c>
      <c r="F489">
        <f>IF($A489="","",MOD(ROW(),34))</f>
      </c>
      <c r="G489">
        <f>IF($A489="",NA(),IF($C489="Action",$B489,NA()))</f>
      </c>
      <c r="H489">
        <f>IF($A489="",NA(),IF($C489="Action",1+$F489*0.023,NA()))</f>
      </c>
      <c r="I489">
        <f>IF($A489="",NA(),IF($C489="Strategy",$B489,NA()))</f>
      </c>
      <c r="J489">
        <f>IF($A489="",NA(),IF($C489="Strategy",2+$F489*0.023,NA()))</f>
      </c>
      <c r="K489">
        <f>IF($A489="",NA(),IF($C489="Deckbuilder",$B489,NA()))</f>
      </c>
      <c r="L489">
        <f>IF($A489="",NA(),IF($C489="Deckbuilder",3+$F489*0.023,NA()))</f>
      </c>
      <c r="M489">
        <f>IF($A489="",NA(),IF($C489="Traditional",$B489,NA()))</f>
      </c>
      <c r="N489">
        <f>IF($A489="",NA(),IF($C489="Traditional",4+$F489*0.023,NA()))</f>
      </c>
      <c r="O489">
        <f>IF($A489="","",$D489+ROW()/1000000)</f>
      </c>
      <c r="P489" t="str">
        <f>IF(OR($A489="",INDEX(games!$H:$H,ROW())=""),"",INDEX(games!$H:$H,ROW()))</f>
      </c>
      <c r="Q489">
        <f>IF(OR($A489="",$P489&lt;&gt;"Yes"),"",$D489+ROW()/1000000)</f>
      </c>
      <c r="T489">
        <f>IF($Y489="","",INDEX($B$2:$B$2000,$Y489))</f>
      </c>
      <c r="U489">
        <f>IF($Z489="","",INDEX($B$2:$B$2000,$Z489))</f>
      </c>
      <c r="V489">
        <f>IF(OR($T489="",$U489=""),"",$U489-$T489)</f>
      </c>
      <c r="W489" t="str">
        <f>IF(TRIM(INDEX(connections!$A:$A,ROW()))="","",TRIM(INDEX(connections!$A:$A,ROW())))</f>
      </c>
      <c r="X489" t="str">
        <f>IF($W489="","",TRIM(INDEX(connections!$B:$B,ROW())))</f>
      </c>
      <c r="Y489">
        <f>IF($W489="","",IFERROR(MATCH($W489,$A$2:$A$2000,0),""))</f>
      </c>
      <c r="Z489">
        <f>IF($X489="","",IFERROR(MATCH($X489,$A$2:$A$2000,0),""))</f>
      </c>
      <c r="AA489" t="str">
        <f>IF($Y489="","",INDEX($P$2:$P$2000,$Y489))</f>
      </c>
      <c r="AB489" t="str">
        <f>IF($Z489="","",INDEX($P$2:$P$2000,$Z489))</f>
      </c>
      <c r="AC489">
        <f>IF(AND($AA489="Yes",$AB489="Yes"),1,"")</f>
      </c>
      <c r="AD489">
        <f>IF(OR($Y489="",$Z489=""),"",IF(INDEX($C$2:$C$2000,$Y489)=INDEX($C$2:$C$2000,$Z489),0,1))</f>
      </c>
      <c r="AE489">
        <f>IF($AC489&lt;&gt;1,"",IF(AND(INDEX($AG$2:$AG$2000,$Y489)=1,INDEX($AG$2:$AG$2000,$Z489)=1),1,""))</f>
      </c>
      <c r="AG489">
        <f>IF($A489="","",COUNTIFS($W$2:$W$2500,$A489,$AB$2:$AB$2500,"Yes")+COUNTIFS($X$2:$X$2500,$A489,$AA$2:$AA$2500,"Yes"))</f>
      </c>
      <c r="AH489" t="str">
        <f>IF(OR($P489&lt;&gt;"Yes",N($AG489)=0),"",IF(AND($AG489=1,COUNTIFS($W$2:$W$2500,$A489,$AE$2:$AE$2500,1)+COUNTIFS($X$2:$X$2500,$A489,$AE$2:$AE$2500,1)&gt;0),"","Yes"))</f>
      </c>
      <c r="AI489">
        <f>IF($AH489="Yes",$AG489,"")</f>
      </c>
      <c r="AJ489">
        <f>IF($AI489="","",$AI489+ROW()/1000000)</f>
      </c>
      <c r="AK489">
        <f>IF(OR($A489="",$P489="Yes",N($AG489)=0),"",$AG489+ROW()/1000000)</f>
      </c>
      <c r="AL489" t="str">
        <f>IF($A489="","",INDEX(games!$J:$J,ROW())&amp;"")</f>
      </c>
      <c r="AM489">
        <f>IF($A489="","",SUMPRODUCT($AO489:$BD489,'Map Analysis'!$AP$2^{0,1,2,3,4,5,6,7,8,9,10,11,12,13,14,15}))</f>
      </c>
      <c r="AN489">
        <f>IF($A489="","",$AM489+ROW()/10000000)</f>
      </c>
      <c r="AO489">
        <f>IF($A489="","",COUNTIF($W$2:$W$2500,$A489))</f>
      </c>
      <c r="AP489">
        <f>IF($A489="","",SUMIFS($BF$2:$BF$2500,$W$2:$W$2500,$A489))</f>
      </c>
      <c r="AQ489">
        <f>IF($A489="","",SUMIFS($BG$2:$BG$2500,$W$2:$W$2500,$A489))</f>
      </c>
      <c r="AR489">
        <f>IF($A489="","",SUMIFS($BH$2:$BH$2500,$W$2:$W$2500,$A489))</f>
      </c>
      <c r="AS489">
        <f>IF($A489="","",SUMIFS($BI$2:$BI$2500,$W$2:$W$2500,$A489))</f>
      </c>
      <c r="AT489">
        <f>IF($A489="","",SUMIFS($BJ$2:$BJ$2500,$W$2:$W$2500,$A489))</f>
      </c>
      <c r="AU489">
        <f>IF($A489="","",SUMIFS($BK$2:$BK$2500,$W$2:$W$2500,$A489))</f>
      </c>
      <c r="AV489">
        <f>IF($A489="","",SUMIFS($BL$2:$BL$2500,$W$2:$W$2500,$A489))</f>
      </c>
      <c r="AW489">
        <f>IF($A489="","",SUMIFS($BM$2:$BM$2500,$W$2:$W$2500,$A489))</f>
      </c>
      <c r="AX489">
        <f>IF($A489="","",SUMIFS($BN$2:$BN$2500,$W$2:$W$2500,$A489))</f>
      </c>
      <c r="AY489">
        <f>IF($A489="","",SUMIFS($BO$2:$BO$2500,$W$2:$W$2500,$A489))</f>
      </c>
      <c r="AZ489">
        <f>IF($A489="","",SUMIFS($BP$2:$BP$2500,$W$2:$W$2500,$A489))</f>
      </c>
      <c r="BA489">
        <f>IF($A489="","",SUMIFS($BQ$2:$BQ$2500,$W$2:$W$2500,$A489))</f>
      </c>
      <c r="BB489">
        <f>IF($A489="","",SUMIFS($BR$2:$BR$2500,$W$2:$W$2500,$A489))</f>
      </c>
      <c r="BC489">
        <f>IF($A489="","",SUMIFS($BS$2:$BS$2500,$W$2:$W$2500,$A489))</f>
      </c>
      <c r="BD489">
        <f>IF($A489="","",SUMIFS($BT$2:$BT$2500,$W$2:$W$2500,$A489))</f>
      </c>
      <c r="BF489">
        <f>IF($Z489="","",INDEX($AO$2:$AO$2000,$Z489))</f>
      </c>
      <c r="BG489">
        <f>IF($Z489="","",INDEX($AP$2:$AP$2000,$Z489))</f>
      </c>
      <c r="BH489">
        <f>IF($Z489="","",INDEX($AQ$2:$AQ$2000,$Z489))</f>
      </c>
      <c r="BI489">
        <f>IF($Z489="","",INDEX($AR$2:$AR$2000,$Z489))</f>
      </c>
      <c r="BJ489">
        <f>IF($Z489="","",INDEX($AS$2:$AS$2000,$Z489))</f>
      </c>
      <c r="BK489">
        <f>IF($Z489="","",INDEX($AT$2:$AT$2000,$Z489))</f>
      </c>
      <c r="BL489">
        <f>IF($Z489="","",INDEX($AU$2:$AU$2000,$Z489))</f>
      </c>
      <c r="BM489">
        <f>IF($Z489="","",INDEX($AV$2:$AV$2000,$Z489))</f>
      </c>
      <c r="BN489">
        <f>IF($Z489="","",INDEX($AW$2:$AW$2000,$Z489))</f>
      </c>
      <c r="BO489">
        <f>IF($Z489="","",INDEX($AX$2:$AX$2000,$Z489))</f>
      </c>
      <c r="BP489">
        <f>IF($Z489="","",INDEX($AY$2:$AY$2000,$Z489))</f>
      </c>
      <c r="BQ489">
        <f>IF($Z489="","",INDEX($AZ$2:$AZ$2000,$Z489))</f>
      </c>
      <c r="BR489">
        <f>IF($Z489="","",INDEX($BA$2:$BA$2000,$Z489))</f>
      </c>
      <c r="BS489">
        <f>IF($Z489="","",INDEX($BB$2:$BB$2000,$Z489))</f>
      </c>
      <c r="BT489">
        <f>IF($Z489="","",INDEX($BC$2:$BC$2000,$Z489))</f>
      </c>
      <c r="BV489">
        <f>IF(OR($A489="",$P489&lt;&gt;"Yes",$AH489="Yes"),"",1+N($AG489))</f>
      </c>
      <c r="BW489">
        <f>IF($A489="","",COUNTIFS($W$2:$W$2500,$A489,$BZ$2:$BZ$2500,"Yes")+COUNTIFS($X$2:$X$2500,$A489,$BY$2:$BY$2500,"Yes"))</f>
      </c>
      <c r="BX489">
        <f>IF(OR($A489="",$P489="Yes"),"",IF(N($BW489)=0,0,1+SUMIFS($CB$2:$CB$2500,$W$2:$W$2500,$A489)+SUMIFS($CA$2:$CA$2500,$X$2:$X$2500,$A489)))</f>
      </c>
      <c r="BY489" t="str">
        <f>IF($Y489="","",INDEX($AH$2:$AH$2000,$Y489)&amp;"")</f>
      </c>
      <c r="BZ489" t="str">
        <f>IF($Z489="","",INDEX($AH$2:$AH$2000,$Z489)&amp;"")</f>
      </c>
      <c r="CA489">
        <f>IF($Y489="","",INDEX($BV$2:$BV$2000,$Y489))</f>
      </c>
      <c r="CB489">
        <f>IF($Z489="","",INDEX($BV$2:$BV$2000,$Z489))</f>
      </c>
    </row>
    <row r="490">
      <c r="A490" t="str">
        <f>IF(TRIM(INDEX(games!$A:$A,ROW()))="","",TRIM(INDEX(games!$A:$A,ROW())))</f>
      </c>
      <c r="B490">
        <f>IF(OR($A490="",INDEX(games!$B:$B,ROW())=""),"",INDEX(games!$B:$B,ROW()))</f>
      </c>
      <c r="C490" t="str">
        <f>IF(OR($A490="",INDEX(games!$C:$C,ROW())=""),"",INDEX(games!$C:$C,ROW()))</f>
      </c>
      <c r="D490">
        <f>IF($A490="","",COUNTIF($W$2:$W$2500,$A490)+COUNTIF($X$2:$X$2500,$A490))</f>
      </c>
      <c r="E490">
        <f>IF($A490="","",IFERROR(MATCH($C490,$R$2:$R$5,0),0))</f>
      </c>
      <c r="F490">
        <f>IF($A490="","",MOD(ROW(),34))</f>
      </c>
      <c r="G490">
        <f>IF($A490="",NA(),IF($C490="Action",$B490,NA()))</f>
      </c>
      <c r="H490">
        <f>IF($A490="",NA(),IF($C490="Action",1+$F490*0.023,NA()))</f>
      </c>
      <c r="I490">
        <f>IF($A490="",NA(),IF($C490="Strategy",$B490,NA()))</f>
      </c>
      <c r="J490">
        <f>IF($A490="",NA(),IF($C490="Strategy",2+$F490*0.023,NA()))</f>
      </c>
      <c r="K490">
        <f>IF($A490="",NA(),IF($C490="Deckbuilder",$B490,NA()))</f>
      </c>
      <c r="L490">
        <f>IF($A490="",NA(),IF($C490="Deckbuilder",3+$F490*0.023,NA()))</f>
      </c>
      <c r="M490">
        <f>IF($A490="",NA(),IF($C490="Traditional",$B490,NA()))</f>
      </c>
      <c r="N490">
        <f>IF($A490="",NA(),IF($C490="Traditional",4+$F490*0.023,NA()))</f>
      </c>
      <c r="O490">
        <f>IF($A490="","",$D490+ROW()/1000000)</f>
      </c>
      <c r="P490" t="str">
        <f>IF(OR($A490="",INDEX(games!$H:$H,ROW())=""),"",INDEX(games!$H:$H,ROW()))</f>
      </c>
      <c r="Q490">
        <f>IF(OR($A490="",$P490&lt;&gt;"Yes"),"",$D490+ROW()/1000000)</f>
      </c>
      <c r="T490">
        <f>IF($Y490="","",INDEX($B$2:$B$2000,$Y490))</f>
      </c>
      <c r="U490">
        <f>IF($Z490="","",INDEX($B$2:$B$2000,$Z490))</f>
      </c>
      <c r="V490">
        <f>IF(OR($T490="",$U490=""),"",$U490-$T490)</f>
      </c>
      <c r="W490" t="str">
        <f>IF(TRIM(INDEX(connections!$A:$A,ROW()))="","",TRIM(INDEX(connections!$A:$A,ROW())))</f>
      </c>
      <c r="X490" t="str">
        <f>IF($W490="","",TRIM(INDEX(connections!$B:$B,ROW())))</f>
      </c>
      <c r="Y490">
        <f>IF($W490="","",IFERROR(MATCH($W490,$A$2:$A$2000,0),""))</f>
      </c>
      <c r="Z490">
        <f>IF($X490="","",IFERROR(MATCH($X490,$A$2:$A$2000,0),""))</f>
      </c>
      <c r="AA490" t="str">
        <f>IF($Y490="","",INDEX($P$2:$P$2000,$Y490))</f>
      </c>
      <c r="AB490" t="str">
        <f>IF($Z490="","",INDEX($P$2:$P$2000,$Z490))</f>
      </c>
      <c r="AC490">
        <f>IF(AND($AA490="Yes",$AB490="Yes"),1,"")</f>
      </c>
      <c r="AD490">
        <f>IF(OR($Y490="",$Z490=""),"",IF(INDEX($C$2:$C$2000,$Y490)=INDEX($C$2:$C$2000,$Z490),0,1))</f>
      </c>
      <c r="AE490">
        <f>IF($AC490&lt;&gt;1,"",IF(AND(INDEX($AG$2:$AG$2000,$Y490)=1,INDEX($AG$2:$AG$2000,$Z490)=1),1,""))</f>
      </c>
      <c r="AG490">
        <f>IF($A490="","",COUNTIFS($W$2:$W$2500,$A490,$AB$2:$AB$2500,"Yes")+COUNTIFS($X$2:$X$2500,$A490,$AA$2:$AA$2500,"Yes"))</f>
      </c>
      <c r="AH490" t="str">
        <f>IF(OR($P490&lt;&gt;"Yes",N($AG490)=0),"",IF(AND($AG490=1,COUNTIFS($W$2:$W$2500,$A490,$AE$2:$AE$2500,1)+COUNTIFS($X$2:$X$2500,$A490,$AE$2:$AE$2500,1)&gt;0),"","Yes"))</f>
      </c>
      <c r="AI490">
        <f>IF($AH490="Yes",$AG490,"")</f>
      </c>
      <c r="AJ490">
        <f>IF($AI490="","",$AI490+ROW()/1000000)</f>
      </c>
      <c r="AK490">
        <f>IF(OR($A490="",$P490="Yes",N($AG490)=0),"",$AG490+ROW()/1000000)</f>
      </c>
      <c r="AL490" t="str">
        <f>IF($A490="","",INDEX(games!$J:$J,ROW())&amp;"")</f>
      </c>
      <c r="AM490">
        <f>IF($A490="","",SUMPRODUCT($AO490:$BD490,'Map Analysis'!$AP$2^{0,1,2,3,4,5,6,7,8,9,10,11,12,13,14,15}))</f>
      </c>
      <c r="AN490">
        <f>IF($A490="","",$AM490+ROW()/10000000)</f>
      </c>
      <c r="AO490">
        <f>IF($A490="","",COUNTIF($W$2:$W$2500,$A490))</f>
      </c>
      <c r="AP490">
        <f>IF($A490="","",SUMIFS($BF$2:$BF$2500,$W$2:$W$2500,$A490))</f>
      </c>
      <c r="AQ490">
        <f>IF($A490="","",SUMIFS($BG$2:$BG$2500,$W$2:$W$2500,$A490))</f>
      </c>
      <c r="AR490">
        <f>IF($A490="","",SUMIFS($BH$2:$BH$2500,$W$2:$W$2500,$A490))</f>
      </c>
      <c r="AS490">
        <f>IF($A490="","",SUMIFS($BI$2:$BI$2500,$W$2:$W$2500,$A490))</f>
      </c>
      <c r="AT490">
        <f>IF($A490="","",SUMIFS($BJ$2:$BJ$2500,$W$2:$W$2500,$A490))</f>
      </c>
      <c r="AU490">
        <f>IF($A490="","",SUMIFS($BK$2:$BK$2500,$W$2:$W$2500,$A490))</f>
      </c>
      <c r="AV490">
        <f>IF($A490="","",SUMIFS($BL$2:$BL$2500,$W$2:$W$2500,$A490))</f>
      </c>
      <c r="AW490">
        <f>IF($A490="","",SUMIFS($BM$2:$BM$2500,$W$2:$W$2500,$A490))</f>
      </c>
      <c r="AX490">
        <f>IF($A490="","",SUMIFS($BN$2:$BN$2500,$W$2:$W$2500,$A490))</f>
      </c>
      <c r="AY490">
        <f>IF($A490="","",SUMIFS($BO$2:$BO$2500,$W$2:$W$2500,$A490))</f>
      </c>
      <c r="AZ490">
        <f>IF($A490="","",SUMIFS($BP$2:$BP$2500,$W$2:$W$2500,$A490))</f>
      </c>
      <c r="BA490">
        <f>IF($A490="","",SUMIFS($BQ$2:$BQ$2500,$W$2:$W$2500,$A490))</f>
      </c>
      <c r="BB490">
        <f>IF($A490="","",SUMIFS($BR$2:$BR$2500,$W$2:$W$2500,$A490))</f>
      </c>
      <c r="BC490">
        <f>IF($A490="","",SUMIFS($BS$2:$BS$2500,$W$2:$W$2500,$A490))</f>
      </c>
      <c r="BD490">
        <f>IF($A490="","",SUMIFS($BT$2:$BT$2500,$W$2:$W$2500,$A490))</f>
      </c>
      <c r="BF490">
        <f>IF($Z490="","",INDEX($AO$2:$AO$2000,$Z490))</f>
      </c>
      <c r="BG490">
        <f>IF($Z490="","",INDEX($AP$2:$AP$2000,$Z490))</f>
      </c>
      <c r="BH490">
        <f>IF($Z490="","",INDEX($AQ$2:$AQ$2000,$Z490))</f>
      </c>
      <c r="BI490">
        <f>IF($Z490="","",INDEX($AR$2:$AR$2000,$Z490))</f>
      </c>
      <c r="BJ490">
        <f>IF($Z490="","",INDEX($AS$2:$AS$2000,$Z490))</f>
      </c>
      <c r="BK490">
        <f>IF($Z490="","",INDEX($AT$2:$AT$2000,$Z490))</f>
      </c>
      <c r="BL490">
        <f>IF($Z490="","",INDEX($AU$2:$AU$2000,$Z490))</f>
      </c>
      <c r="BM490">
        <f>IF($Z490="","",INDEX($AV$2:$AV$2000,$Z490))</f>
      </c>
      <c r="BN490">
        <f>IF($Z490="","",INDEX($AW$2:$AW$2000,$Z490))</f>
      </c>
      <c r="BO490">
        <f>IF($Z490="","",INDEX($AX$2:$AX$2000,$Z490))</f>
      </c>
      <c r="BP490">
        <f>IF($Z490="","",INDEX($AY$2:$AY$2000,$Z490))</f>
      </c>
      <c r="BQ490">
        <f>IF($Z490="","",INDEX($AZ$2:$AZ$2000,$Z490))</f>
      </c>
      <c r="BR490">
        <f>IF($Z490="","",INDEX($BA$2:$BA$2000,$Z490))</f>
      </c>
      <c r="BS490">
        <f>IF($Z490="","",INDEX($BB$2:$BB$2000,$Z490))</f>
      </c>
      <c r="BT490">
        <f>IF($Z490="","",INDEX($BC$2:$BC$2000,$Z490))</f>
      </c>
      <c r="BV490">
        <f>IF(OR($A490="",$P490&lt;&gt;"Yes",$AH490="Yes"),"",1+N($AG490))</f>
      </c>
      <c r="BW490">
        <f>IF($A490="","",COUNTIFS($W$2:$W$2500,$A490,$BZ$2:$BZ$2500,"Yes")+COUNTIFS($X$2:$X$2500,$A490,$BY$2:$BY$2500,"Yes"))</f>
      </c>
      <c r="BX490">
        <f>IF(OR($A490="",$P490="Yes"),"",IF(N($BW490)=0,0,1+SUMIFS($CB$2:$CB$2500,$W$2:$W$2500,$A490)+SUMIFS($CA$2:$CA$2500,$X$2:$X$2500,$A490)))</f>
      </c>
      <c r="BY490" t="str">
        <f>IF($Y490="","",INDEX($AH$2:$AH$2000,$Y490)&amp;"")</f>
      </c>
      <c r="BZ490" t="str">
        <f>IF($Z490="","",INDEX($AH$2:$AH$2000,$Z490)&amp;"")</f>
      </c>
      <c r="CA490">
        <f>IF($Y490="","",INDEX($BV$2:$BV$2000,$Y490))</f>
      </c>
      <c r="CB490">
        <f>IF($Z490="","",INDEX($BV$2:$BV$2000,$Z490))</f>
      </c>
    </row>
    <row r="491">
      <c r="A491" t="str">
        <f>IF(TRIM(INDEX(games!$A:$A,ROW()))="","",TRIM(INDEX(games!$A:$A,ROW())))</f>
      </c>
      <c r="B491">
        <f>IF(OR($A491="",INDEX(games!$B:$B,ROW())=""),"",INDEX(games!$B:$B,ROW()))</f>
      </c>
      <c r="C491" t="str">
        <f>IF(OR($A491="",INDEX(games!$C:$C,ROW())=""),"",INDEX(games!$C:$C,ROW()))</f>
      </c>
      <c r="D491">
        <f>IF($A491="","",COUNTIF($W$2:$W$2500,$A491)+COUNTIF($X$2:$X$2500,$A491))</f>
      </c>
      <c r="E491">
        <f>IF($A491="","",IFERROR(MATCH($C491,$R$2:$R$5,0),0))</f>
      </c>
      <c r="F491">
        <f>IF($A491="","",MOD(ROW(),34))</f>
      </c>
      <c r="G491">
        <f>IF($A491="",NA(),IF($C491="Action",$B491,NA()))</f>
      </c>
      <c r="H491">
        <f>IF($A491="",NA(),IF($C491="Action",1+$F491*0.023,NA()))</f>
      </c>
      <c r="I491">
        <f>IF($A491="",NA(),IF($C491="Strategy",$B491,NA()))</f>
      </c>
      <c r="J491">
        <f>IF($A491="",NA(),IF($C491="Strategy",2+$F491*0.023,NA()))</f>
      </c>
      <c r="K491">
        <f>IF($A491="",NA(),IF($C491="Deckbuilder",$B491,NA()))</f>
      </c>
      <c r="L491">
        <f>IF($A491="",NA(),IF($C491="Deckbuilder",3+$F491*0.023,NA()))</f>
      </c>
      <c r="M491">
        <f>IF($A491="",NA(),IF($C491="Traditional",$B491,NA()))</f>
      </c>
      <c r="N491">
        <f>IF($A491="",NA(),IF($C491="Traditional",4+$F491*0.023,NA()))</f>
      </c>
      <c r="O491">
        <f>IF($A491="","",$D491+ROW()/1000000)</f>
      </c>
      <c r="P491" t="str">
        <f>IF(OR($A491="",INDEX(games!$H:$H,ROW())=""),"",INDEX(games!$H:$H,ROW()))</f>
      </c>
      <c r="Q491">
        <f>IF(OR($A491="",$P491&lt;&gt;"Yes"),"",$D491+ROW()/1000000)</f>
      </c>
      <c r="T491">
        <f>IF($Y491="","",INDEX($B$2:$B$2000,$Y491))</f>
      </c>
      <c r="U491">
        <f>IF($Z491="","",INDEX($B$2:$B$2000,$Z491))</f>
      </c>
      <c r="V491">
        <f>IF(OR($T491="",$U491=""),"",$U491-$T491)</f>
      </c>
      <c r="W491" t="str">
        <f>IF(TRIM(INDEX(connections!$A:$A,ROW()))="","",TRIM(INDEX(connections!$A:$A,ROW())))</f>
      </c>
      <c r="X491" t="str">
        <f>IF($W491="","",TRIM(INDEX(connections!$B:$B,ROW())))</f>
      </c>
      <c r="Y491">
        <f>IF($W491="","",IFERROR(MATCH($W491,$A$2:$A$2000,0),""))</f>
      </c>
      <c r="Z491">
        <f>IF($X491="","",IFERROR(MATCH($X491,$A$2:$A$2000,0),""))</f>
      </c>
      <c r="AA491" t="str">
        <f>IF($Y491="","",INDEX($P$2:$P$2000,$Y491))</f>
      </c>
      <c r="AB491" t="str">
        <f>IF($Z491="","",INDEX($P$2:$P$2000,$Z491))</f>
      </c>
      <c r="AC491">
        <f>IF(AND($AA491="Yes",$AB491="Yes"),1,"")</f>
      </c>
      <c r="AD491">
        <f>IF(OR($Y491="",$Z491=""),"",IF(INDEX($C$2:$C$2000,$Y491)=INDEX($C$2:$C$2000,$Z491),0,1))</f>
      </c>
      <c r="AE491">
        <f>IF($AC491&lt;&gt;1,"",IF(AND(INDEX($AG$2:$AG$2000,$Y491)=1,INDEX($AG$2:$AG$2000,$Z491)=1),1,""))</f>
      </c>
      <c r="AG491">
        <f>IF($A491="","",COUNTIFS($W$2:$W$2500,$A491,$AB$2:$AB$2500,"Yes")+COUNTIFS($X$2:$X$2500,$A491,$AA$2:$AA$2500,"Yes"))</f>
      </c>
      <c r="AH491" t="str">
        <f>IF(OR($P491&lt;&gt;"Yes",N($AG491)=0),"",IF(AND($AG491=1,COUNTIFS($W$2:$W$2500,$A491,$AE$2:$AE$2500,1)+COUNTIFS($X$2:$X$2500,$A491,$AE$2:$AE$2500,1)&gt;0),"","Yes"))</f>
      </c>
      <c r="AI491">
        <f>IF($AH491="Yes",$AG491,"")</f>
      </c>
      <c r="AJ491">
        <f>IF($AI491="","",$AI491+ROW()/1000000)</f>
      </c>
      <c r="AK491">
        <f>IF(OR($A491="",$P491="Yes",N($AG491)=0),"",$AG491+ROW()/1000000)</f>
      </c>
      <c r="AL491" t="str">
        <f>IF($A491="","",INDEX(games!$J:$J,ROW())&amp;"")</f>
      </c>
      <c r="AM491">
        <f>IF($A491="","",SUMPRODUCT($AO491:$BD491,'Map Analysis'!$AP$2^{0,1,2,3,4,5,6,7,8,9,10,11,12,13,14,15}))</f>
      </c>
      <c r="AN491">
        <f>IF($A491="","",$AM491+ROW()/10000000)</f>
      </c>
      <c r="AO491">
        <f>IF($A491="","",COUNTIF($W$2:$W$2500,$A491))</f>
      </c>
      <c r="AP491">
        <f>IF($A491="","",SUMIFS($BF$2:$BF$2500,$W$2:$W$2500,$A491))</f>
      </c>
      <c r="AQ491">
        <f>IF($A491="","",SUMIFS($BG$2:$BG$2500,$W$2:$W$2500,$A491))</f>
      </c>
      <c r="AR491">
        <f>IF($A491="","",SUMIFS($BH$2:$BH$2500,$W$2:$W$2500,$A491))</f>
      </c>
      <c r="AS491">
        <f>IF($A491="","",SUMIFS($BI$2:$BI$2500,$W$2:$W$2500,$A491))</f>
      </c>
      <c r="AT491">
        <f>IF($A491="","",SUMIFS($BJ$2:$BJ$2500,$W$2:$W$2500,$A491))</f>
      </c>
      <c r="AU491">
        <f>IF($A491="","",SUMIFS($BK$2:$BK$2500,$W$2:$W$2500,$A491))</f>
      </c>
      <c r="AV491">
        <f>IF($A491="","",SUMIFS($BL$2:$BL$2500,$W$2:$W$2500,$A491))</f>
      </c>
      <c r="AW491">
        <f>IF($A491="","",SUMIFS($BM$2:$BM$2500,$W$2:$W$2500,$A491))</f>
      </c>
      <c r="AX491">
        <f>IF($A491="","",SUMIFS($BN$2:$BN$2500,$W$2:$W$2500,$A491))</f>
      </c>
      <c r="AY491">
        <f>IF($A491="","",SUMIFS($BO$2:$BO$2500,$W$2:$W$2500,$A491))</f>
      </c>
      <c r="AZ491">
        <f>IF($A491="","",SUMIFS($BP$2:$BP$2500,$W$2:$W$2500,$A491))</f>
      </c>
      <c r="BA491">
        <f>IF($A491="","",SUMIFS($BQ$2:$BQ$2500,$W$2:$W$2500,$A491))</f>
      </c>
      <c r="BB491">
        <f>IF($A491="","",SUMIFS($BR$2:$BR$2500,$W$2:$W$2500,$A491))</f>
      </c>
      <c r="BC491">
        <f>IF($A491="","",SUMIFS($BS$2:$BS$2500,$W$2:$W$2500,$A491))</f>
      </c>
      <c r="BD491">
        <f>IF($A491="","",SUMIFS($BT$2:$BT$2500,$W$2:$W$2500,$A491))</f>
      </c>
      <c r="BF491">
        <f>IF($Z491="","",INDEX($AO$2:$AO$2000,$Z491))</f>
      </c>
      <c r="BG491">
        <f>IF($Z491="","",INDEX($AP$2:$AP$2000,$Z491))</f>
      </c>
      <c r="BH491">
        <f>IF($Z491="","",INDEX($AQ$2:$AQ$2000,$Z491))</f>
      </c>
      <c r="BI491">
        <f>IF($Z491="","",INDEX($AR$2:$AR$2000,$Z491))</f>
      </c>
      <c r="BJ491">
        <f>IF($Z491="","",INDEX($AS$2:$AS$2000,$Z491))</f>
      </c>
      <c r="BK491">
        <f>IF($Z491="","",INDEX($AT$2:$AT$2000,$Z491))</f>
      </c>
      <c r="BL491">
        <f>IF($Z491="","",INDEX($AU$2:$AU$2000,$Z491))</f>
      </c>
      <c r="BM491">
        <f>IF($Z491="","",INDEX($AV$2:$AV$2000,$Z491))</f>
      </c>
      <c r="BN491">
        <f>IF($Z491="","",INDEX($AW$2:$AW$2000,$Z491))</f>
      </c>
      <c r="BO491">
        <f>IF($Z491="","",INDEX($AX$2:$AX$2000,$Z491))</f>
      </c>
      <c r="BP491">
        <f>IF($Z491="","",INDEX($AY$2:$AY$2000,$Z491))</f>
      </c>
      <c r="BQ491">
        <f>IF($Z491="","",INDEX($AZ$2:$AZ$2000,$Z491))</f>
      </c>
      <c r="BR491">
        <f>IF($Z491="","",INDEX($BA$2:$BA$2000,$Z491))</f>
      </c>
      <c r="BS491">
        <f>IF($Z491="","",INDEX($BB$2:$BB$2000,$Z491))</f>
      </c>
      <c r="BT491">
        <f>IF($Z491="","",INDEX($BC$2:$BC$2000,$Z491))</f>
      </c>
      <c r="BV491">
        <f>IF(OR($A491="",$P491&lt;&gt;"Yes",$AH491="Yes"),"",1+N($AG491))</f>
      </c>
      <c r="BW491">
        <f>IF($A491="","",COUNTIFS($W$2:$W$2500,$A491,$BZ$2:$BZ$2500,"Yes")+COUNTIFS($X$2:$X$2500,$A491,$BY$2:$BY$2500,"Yes"))</f>
      </c>
      <c r="BX491">
        <f>IF(OR($A491="",$P491="Yes"),"",IF(N($BW491)=0,0,1+SUMIFS($CB$2:$CB$2500,$W$2:$W$2500,$A491)+SUMIFS($CA$2:$CA$2500,$X$2:$X$2500,$A491)))</f>
      </c>
      <c r="BY491" t="str">
        <f>IF($Y491="","",INDEX($AH$2:$AH$2000,$Y491)&amp;"")</f>
      </c>
      <c r="BZ491" t="str">
        <f>IF($Z491="","",INDEX($AH$2:$AH$2000,$Z491)&amp;"")</f>
      </c>
      <c r="CA491">
        <f>IF($Y491="","",INDEX($BV$2:$BV$2000,$Y491))</f>
      </c>
      <c r="CB491">
        <f>IF($Z491="","",INDEX($BV$2:$BV$2000,$Z491))</f>
      </c>
    </row>
    <row r="492">
      <c r="A492" t="str">
        <f>IF(TRIM(INDEX(games!$A:$A,ROW()))="","",TRIM(INDEX(games!$A:$A,ROW())))</f>
      </c>
      <c r="B492">
        <f>IF(OR($A492="",INDEX(games!$B:$B,ROW())=""),"",INDEX(games!$B:$B,ROW()))</f>
      </c>
      <c r="C492" t="str">
        <f>IF(OR($A492="",INDEX(games!$C:$C,ROW())=""),"",INDEX(games!$C:$C,ROW()))</f>
      </c>
      <c r="D492">
        <f>IF($A492="","",COUNTIF($W$2:$W$2500,$A492)+COUNTIF($X$2:$X$2500,$A492))</f>
      </c>
      <c r="E492">
        <f>IF($A492="","",IFERROR(MATCH($C492,$R$2:$R$5,0),0))</f>
      </c>
      <c r="F492">
        <f>IF($A492="","",MOD(ROW(),34))</f>
      </c>
      <c r="G492">
        <f>IF($A492="",NA(),IF($C492="Action",$B492,NA()))</f>
      </c>
      <c r="H492">
        <f>IF($A492="",NA(),IF($C492="Action",1+$F492*0.023,NA()))</f>
      </c>
      <c r="I492">
        <f>IF($A492="",NA(),IF($C492="Strategy",$B492,NA()))</f>
      </c>
      <c r="J492">
        <f>IF($A492="",NA(),IF($C492="Strategy",2+$F492*0.023,NA()))</f>
      </c>
      <c r="K492">
        <f>IF($A492="",NA(),IF($C492="Deckbuilder",$B492,NA()))</f>
      </c>
      <c r="L492">
        <f>IF($A492="",NA(),IF($C492="Deckbuilder",3+$F492*0.023,NA()))</f>
      </c>
      <c r="M492">
        <f>IF($A492="",NA(),IF($C492="Traditional",$B492,NA()))</f>
      </c>
      <c r="N492">
        <f>IF($A492="",NA(),IF($C492="Traditional",4+$F492*0.023,NA()))</f>
      </c>
      <c r="O492">
        <f>IF($A492="","",$D492+ROW()/1000000)</f>
      </c>
      <c r="P492" t="str">
        <f>IF(OR($A492="",INDEX(games!$H:$H,ROW())=""),"",INDEX(games!$H:$H,ROW()))</f>
      </c>
      <c r="Q492">
        <f>IF(OR($A492="",$P492&lt;&gt;"Yes"),"",$D492+ROW()/1000000)</f>
      </c>
      <c r="T492">
        <f>IF($Y492="","",INDEX($B$2:$B$2000,$Y492))</f>
      </c>
      <c r="U492">
        <f>IF($Z492="","",INDEX($B$2:$B$2000,$Z492))</f>
      </c>
      <c r="V492">
        <f>IF(OR($T492="",$U492=""),"",$U492-$T492)</f>
      </c>
      <c r="W492" t="str">
        <f>IF(TRIM(INDEX(connections!$A:$A,ROW()))="","",TRIM(INDEX(connections!$A:$A,ROW())))</f>
      </c>
      <c r="X492" t="str">
        <f>IF($W492="","",TRIM(INDEX(connections!$B:$B,ROW())))</f>
      </c>
      <c r="Y492">
        <f>IF($W492="","",IFERROR(MATCH($W492,$A$2:$A$2000,0),""))</f>
      </c>
      <c r="Z492">
        <f>IF($X492="","",IFERROR(MATCH($X492,$A$2:$A$2000,0),""))</f>
      </c>
      <c r="AA492" t="str">
        <f>IF($Y492="","",INDEX($P$2:$P$2000,$Y492))</f>
      </c>
      <c r="AB492" t="str">
        <f>IF($Z492="","",INDEX($P$2:$P$2000,$Z492))</f>
      </c>
      <c r="AC492">
        <f>IF(AND($AA492="Yes",$AB492="Yes"),1,"")</f>
      </c>
      <c r="AD492">
        <f>IF(OR($Y492="",$Z492=""),"",IF(INDEX($C$2:$C$2000,$Y492)=INDEX($C$2:$C$2000,$Z492),0,1))</f>
      </c>
      <c r="AE492">
        <f>IF($AC492&lt;&gt;1,"",IF(AND(INDEX($AG$2:$AG$2000,$Y492)=1,INDEX($AG$2:$AG$2000,$Z492)=1),1,""))</f>
      </c>
      <c r="AG492">
        <f>IF($A492="","",COUNTIFS($W$2:$W$2500,$A492,$AB$2:$AB$2500,"Yes")+COUNTIFS($X$2:$X$2500,$A492,$AA$2:$AA$2500,"Yes"))</f>
      </c>
      <c r="AH492" t="str">
        <f>IF(OR($P492&lt;&gt;"Yes",N($AG492)=0),"",IF(AND($AG492=1,COUNTIFS($W$2:$W$2500,$A492,$AE$2:$AE$2500,1)+COUNTIFS($X$2:$X$2500,$A492,$AE$2:$AE$2500,1)&gt;0),"","Yes"))</f>
      </c>
      <c r="AI492">
        <f>IF($AH492="Yes",$AG492,"")</f>
      </c>
      <c r="AJ492">
        <f>IF($AI492="","",$AI492+ROW()/1000000)</f>
      </c>
      <c r="AK492">
        <f>IF(OR($A492="",$P492="Yes",N($AG492)=0),"",$AG492+ROW()/1000000)</f>
      </c>
      <c r="AL492" t="str">
        <f>IF($A492="","",INDEX(games!$J:$J,ROW())&amp;"")</f>
      </c>
      <c r="AM492">
        <f>IF($A492="","",SUMPRODUCT($AO492:$BD492,'Map Analysis'!$AP$2^{0,1,2,3,4,5,6,7,8,9,10,11,12,13,14,15}))</f>
      </c>
      <c r="AN492">
        <f>IF($A492="","",$AM492+ROW()/10000000)</f>
      </c>
      <c r="AO492">
        <f>IF($A492="","",COUNTIF($W$2:$W$2500,$A492))</f>
      </c>
      <c r="AP492">
        <f>IF($A492="","",SUMIFS($BF$2:$BF$2500,$W$2:$W$2500,$A492))</f>
      </c>
      <c r="AQ492">
        <f>IF($A492="","",SUMIFS($BG$2:$BG$2500,$W$2:$W$2500,$A492))</f>
      </c>
      <c r="AR492">
        <f>IF($A492="","",SUMIFS($BH$2:$BH$2500,$W$2:$W$2500,$A492))</f>
      </c>
      <c r="AS492">
        <f>IF($A492="","",SUMIFS($BI$2:$BI$2500,$W$2:$W$2500,$A492))</f>
      </c>
      <c r="AT492">
        <f>IF($A492="","",SUMIFS($BJ$2:$BJ$2500,$W$2:$W$2500,$A492))</f>
      </c>
      <c r="AU492">
        <f>IF($A492="","",SUMIFS($BK$2:$BK$2500,$W$2:$W$2500,$A492))</f>
      </c>
      <c r="AV492">
        <f>IF($A492="","",SUMIFS($BL$2:$BL$2500,$W$2:$W$2500,$A492))</f>
      </c>
      <c r="AW492">
        <f>IF($A492="","",SUMIFS($BM$2:$BM$2500,$W$2:$W$2500,$A492))</f>
      </c>
      <c r="AX492">
        <f>IF($A492="","",SUMIFS($BN$2:$BN$2500,$W$2:$W$2500,$A492))</f>
      </c>
      <c r="AY492">
        <f>IF($A492="","",SUMIFS($BO$2:$BO$2500,$W$2:$W$2500,$A492))</f>
      </c>
      <c r="AZ492">
        <f>IF($A492="","",SUMIFS($BP$2:$BP$2500,$W$2:$W$2500,$A492))</f>
      </c>
      <c r="BA492">
        <f>IF($A492="","",SUMIFS($BQ$2:$BQ$2500,$W$2:$W$2500,$A492))</f>
      </c>
      <c r="BB492">
        <f>IF($A492="","",SUMIFS($BR$2:$BR$2500,$W$2:$W$2500,$A492))</f>
      </c>
      <c r="BC492">
        <f>IF($A492="","",SUMIFS($BS$2:$BS$2500,$W$2:$W$2500,$A492))</f>
      </c>
      <c r="BD492">
        <f>IF($A492="","",SUMIFS($BT$2:$BT$2500,$W$2:$W$2500,$A492))</f>
      </c>
      <c r="BF492">
        <f>IF($Z492="","",INDEX($AO$2:$AO$2000,$Z492))</f>
      </c>
      <c r="BG492">
        <f>IF($Z492="","",INDEX($AP$2:$AP$2000,$Z492))</f>
      </c>
      <c r="BH492">
        <f>IF($Z492="","",INDEX($AQ$2:$AQ$2000,$Z492))</f>
      </c>
      <c r="BI492">
        <f>IF($Z492="","",INDEX($AR$2:$AR$2000,$Z492))</f>
      </c>
      <c r="BJ492">
        <f>IF($Z492="","",INDEX($AS$2:$AS$2000,$Z492))</f>
      </c>
      <c r="BK492">
        <f>IF($Z492="","",INDEX($AT$2:$AT$2000,$Z492))</f>
      </c>
      <c r="BL492">
        <f>IF($Z492="","",INDEX($AU$2:$AU$2000,$Z492))</f>
      </c>
      <c r="BM492">
        <f>IF($Z492="","",INDEX($AV$2:$AV$2000,$Z492))</f>
      </c>
      <c r="BN492">
        <f>IF($Z492="","",INDEX($AW$2:$AW$2000,$Z492))</f>
      </c>
      <c r="BO492">
        <f>IF($Z492="","",INDEX($AX$2:$AX$2000,$Z492))</f>
      </c>
      <c r="BP492">
        <f>IF($Z492="","",INDEX($AY$2:$AY$2000,$Z492))</f>
      </c>
      <c r="BQ492">
        <f>IF($Z492="","",INDEX($AZ$2:$AZ$2000,$Z492))</f>
      </c>
      <c r="BR492">
        <f>IF($Z492="","",INDEX($BA$2:$BA$2000,$Z492))</f>
      </c>
      <c r="BS492">
        <f>IF($Z492="","",INDEX($BB$2:$BB$2000,$Z492))</f>
      </c>
      <c r="BT492">
        <f>IF($Z492="","",INDEX($BC$2:$BC$2000,$Z492))</f>
      </c>
      <c r="BV492">
        <f>IF(OR($A492="",$P492&lt;&gt;"Yes",$AH492="Yes"),"",1+N($AG492))</f>
      </c>
      <c r="BW492">
        <f>IF($A492="","",COUNTIFS($W$2:$W$2500,$A492,$BZ$2:$BZ$2500,"Yes")+COUNTIFS($X$2:$X$2500,$A492,$BY$2:$BY$2500,"Yes"))</f>
      </c>
      <c r="BX492">
        <f>IF(OR($A492="",$P492="Yes"),"",IF(N($BW492)=0,0,1+SUMIFS($CB$2:$CB$2500,$W$2:$W$2500,$A492)+SUMIFS($CA$2:$CA$2500,$X$2:$X$2500,$A492)))</f>
      </c>
      <c r="BY492" t="str">
        <f>IF($Y492="","",INDEX($AH$2:$AH$2000,$Y492)&amp;"")</f>
      </c>
      <c r="BZ492" t="str">
        <f>IF($Z492="","",INDEX($AH$2:$AH$2000,$Z492)&amp;"")</f>
      </c>
      <c r="CA492">
        <f>IF($Y492="","",INDEX($BV$2:$BV$2000,$Y492))</f>
      </c>
      <c r="CB492">
        <f>IF($Z492="","",INDEX($BV$2:$BV$2000,$Z492))</f>
      </c>
    </row>
    <row r="493">
      <c r="A493" t="str">
        <f>IF(TRIM(INDEX(games!$A:$A,ROW()))="","",TRIM(INDEX(games!$A:$A,ROW())))</f>
      </c>
      <c r="B493">
        <f>IF(OR($A493="",INDEX(games!$B:$B,ROW())=""),"",INDEX(games!$B:$B,ROW()))</f>
      </c>
      <c r="C493" t="str">
        <f>IF(OR($A493="",INDEX(games!$C:$C,ROW())=""),"",INDEX(games!$C:$C,ROW()))</f>
      </c>
      <c r="D493">
        <f>IF($A493="","",COUNTIF($W$2:$W$2500,$A493)+COUNTIF($X$2:$X$2500,$A493))</f>
      </c>
      <c r="E493">
        <f>IF($A493="","",IFERROR(MATCH($C493,$R$2:$R$5,0),0))</f>
      </c>
      <c r="F493">
        <f>IF($A493="","",MOD(ROW(),34))</f>
      </c>
      <c r="G493">
        <f>IF($A493="",NA(),IF($C493="Action",$B493,NA()))</f>
      </c>
      <c r="H493">
        <f>IF($A493="",NA(),IF($C493="Action",1+$F493*0.023,NA()))</f>
      </c>
      <c r="I493">
        <f>IF($A493="",NA(),IF($C493="Strategy",$B493,NA()))</f>
      </c>
      <c r="J493">
        <f>IF($A493="",NA(),IF($C493="Strategy",2+$F493*0.023,NA()))</f>
      </c>
      <c r="K493">
        <f>IF($A493="",NA(),IF($C493="Deckbuilder",$B493,NA()))</f>
      </c>
      <c r="L493">
        <f>IF($A493="",NA(),IF($C493="Deckbuilder",3+$F493*0.023,NA()))</f>
      </c>
      <c r="M493">
        <f>IF($A493="",NA(),IF($C493="Traditional",$B493,NA()))</f>
      </c>
      <c r="N493">
        <f>IF($A493="",NA(),IF($C493="Traditional",4+$F493*0.023,NA()))</f>
      </c>
      <c r="O493">
        <f>IF($A493="","",$D493+ROW()/1000000)</f>
      </c>
      <c r="P493" t="str">
        <f>IF(OR($A493="",INDEX(games!$H:$H,ROW())=""),"",INDEX(games!$H:$H,ROW()))</f>
      </c>
      <c r="Q493">
        <f>IF(OR($A493="",$P493&lt;&gt;"Yes"),"",$D493+ROW()/1000000)</f>
      </c>
      <c r="T493">
        <f>IF($Y493="","",INDEX($B$2:$B$2000,$Y493))</f>
      </c>
      <c r="U493">
        <f>IF($Z493="","",INDEX($B$2:$B$2000,$Z493))</f>
      </c>
      <c r="V493">
        <f>IF(OR($T493="",$U493=""),"",$U493-$T493)</f>
      </c>
      <c r="W493" t="str">
        <f>IF(TRIM(INDEX(connections!$A:$A,ROW()))="","",TRIM(INDEX(connections!$A:$A,ROW())))</f>
      </c>
      <c r="X493" t="str">
        <f>IF($W493="","",TRIM(INDEX(connections!$B:$B,ROW())))</f>
      </c>
      <c r="Y493">
        <f>IF($W493="","",IFERROR(MATCH($W493,$A$2:$A$2000,0),""))</f>
      </c>
      <c r="Z493">
        <f>IF($X493="","",IFERROR(MATCH($X493,$A$2:$A$2000,0),""))</f>
      </c>
      <c r="AA493" t="str">
        <f>IF($Y493="","",INDEX($P$2:$P$2000,$Y493))</f>
      </c>
      <c r="AB493" t="str">
        <f>IF($Z493="","",INDEX($P$2:$P$2000,$Z493))</f>
      </c>
      <c r="AC493">
        <f>IF(AND($AA493="Yes",$AB493="Yes"),1,"")</f>
      </c>
      <c r="AD493">
        <f>IF(OR($Y493="",$Z493=""),"",IF(INDEX($C$2:$C$2000,$Y493)=INDEX($C$2:$C$2000,$Z493),0,1))</f>
      </c>
      <c r="AE493">
        <f>IF($AC493&lt;&gt;1,"",IF(AND(INDEX($AG$2:$AG$2000,$Y493)=1,INDEX($AG$2:$AG$2000,$Z493)=1),1,""))</f>
      </c>
      <c r="AG493">
        <f>IF($A493="","",COUNTIFS($W$2:$W$2500,$A493,$AB$2:$AB$2500,"Yes")+COUNTIFS($X$2:$X$2500,$A493,$AA$2:$AA$2500,"Yes"))</f>
      </c>
      <c r="AH493" t="str">
        <f>IF(OR($P493&lt;&gt;"Yes",N($AG493)=0),"",IF(AND($AG493=1,COUNTIFS($W$2:$W$2500,$A493,$AE$2:$AE$2500,1)+COUNTIFS($X$2:$X$2500,$A493,$AE$2:$AE$2500,1)&gt;0),"","Yes"))</f>
      </c>
      <c r="AI493">
        <f>IF($AH493="Yes",$AG493,"")</f>
      </c>
      <c r="AJ493">
        <f>IF($AI493="","",$AI493+ROW()/1000000)</f>
      </c>
      <c r="AK493">
        <f>IF(OR($A493="",$P493="Yes",N($AG493)=0),"",$AG493+ROW()/1000000)</f>
      </c>
      <c r="AL493" t="str">
        <f>IF($A493="","",INDEX(games!$J:$J,ROW())&amp;"")</f>
      </c>
      <c r="AM493">
        <f>IF($A493="","",SUMPRODUCT($AO493:$BD493,'Map Analysis'!$AP$2^{0,1,2,3,4,5,6,7,8,9,10,11,12,13,14,15}))</f>
      </c>
      <c r="AN493">
        <f>IF($A493="","",$AM493+ROW()/10000000)</f>
      </c>
      <c r="AO493">
        <f>IF($A493="","",COUNTIF($W$2:$W$2500,$A493))</f>
      </c>
      <c r="AP493">
        <f>IF($A493="","",SUMIFS($BF$2:$BF$2500,$W$2:$W$2500,$A493))</f>
      </c>
      <c r="AQ493">
        <f>IF($A493="","",SUMIFS($BG$2:$BG$2500,$W$2:$W$2500,$A493))</f>
      </c>
      <c r="AR493">
        <f>IF($A493="","",SUMIFS($BH$2:$BH$2500,$W$2:$W$2500,$A493))</f>
      </c>
      <c r="AS493">
        <f>IF($A493="","",SUMIFS($BI$2:$BI$2500,$W$2:$W$2500,$A493))</f>
      </c>
      <c r="AT493">
        <f>IF($A493="","",SUMIFS($BJ$2:$BJ$2500,$W$2:$W$2500,$A493))</f>
      </c>
      <c r="AU493">
        <f>IF($A493="","",SUMIFS($BK$2:$BK$2500,$W$2:$W$2500,$A493))</f>
      </c>
      <c r="AV493">
        <f>IF($A493="","",SUMIFS($BL$2:$BL$2500,$W$2:$W$2500,$A493))</f>
      </c>
      <c r="AW493">
        <f>IF($A493="","",SUMIFS($BM$2:$BM$2500,$W$2:$W$2500,$A493))</f>
      </c>
      <c r="AX493">
        <f>IF($A493="","",SUMIFS($BN$2:$BN$2500,$W$2:$W$2500,$A493))</f>
      </c>
      <c r="AY493">
        <f>IF($A493="","",SUMIFS($BO$2:$BO$2500,$W$2:$W$2500,$A493))</f>
      </c>
      <c r="AZ493">
        <f>IF($A493="","",SUMIFS($BP$2:$BP$2500,$W$2:$W$2500,$A493))</f>
      </c>
      <c r="BA493">
        <f>IF($A493="","",SUMIFS($BQ$2:$BQ$2500,$W$2:$W$2500,$A493))</f>
      </c>
      <c r="BB493">
        <f>IF($A493="","",SUMIFS($BR$2:$BR$2500,$W$2:$W$2500,$A493))</f>
      </c>
      <c r="BC493">
        <f>IF($A493="","",SUMIFS($BS$2:$BS$2500,$W$2:$W$2500,$A493))</f>
      </c>
      <c r="BD493">
        <f>IF($A493="","",SUMIFS($BT$2:$BT$2500,$W$2:$W$2500,$A493))</f>
      </c>
      <c r="BF493">
        <f>IF($Z493="","",INDEX($AO$2:$AO$2000,$Z493))</f>
      </c>
      <c r="BG493">
        <f>IF($Z493="","",INDEX($AP$2:$AP$2000,$Z493))</f>
      </c>
      <c r="BH493">
        <f>IF($Z493="","",INDEX($AQ$2:$AQ$2000,$Z493))</f>
      </c>
      <c r="BI493">
        <f>IF($Z493="","",INDEX($AR$2:$AR$2000,$Z493))</f>
      </c>
      <c r="BJ493">
        <f>IF($Z493="","",INDEX($AS$2:$AS$2000,$Z493))</f>
      </c>
      <c r="BK493">
        <f>IF($Z493="","",INDEX($AT$2:$AT$2000,$Z493))</f>
      </c>
      <c r="BL493">
        <f>IF($Z493="","",INDEX($AU$2:$AU$2000,$Z493))</f>
      </c>
      <c r="BM493">
        <f>IF($Z493="","",INDEX($AV$2:$AV$2000,$Z493))</f>
      </c>
      <c r="BN493">
        <f>IF($Z493="","",INDEX($AW$2:$AW$2000,$Z493))</f>
      </c>
      <c r="BO493">
        <f>IF($Z493="","",INDEX($AX$2:$AX$2000,$Z493))</f>
      </c>
      <c r="BP493">
        <f>IF($Z493="","",INDEX($AY$2:$AY$2000,$Z493))</f>
      </c>
      <c r="BQ493">
        <f>IF($Z493="","",INDEX($AZ$2:$AZ$2000,$Z493))</f>
      </c>
      <c r="BR493">
        <f>IF($Z493="","",INDEX($BA$2:$BA$2000,$Z493))</f>
      </c>
      <c r="BS493">
        <f>IF($Z493="","",INDEX($BB$2:$BB$2000,$Z493))</f>
      </c>
      <c r="BT493">
        <f>IF($Z493="","",INDEX($BC$2:$BC$2000,$Z493))</f>
      </c>
      <c r="BV493">
        <f>IF(OR($A493="",$P493&lt;&gt;"Yes",$AH493="Yes"),"",1+N($AG493))</f>
      </c>
      <c r="BW493">
        <f>IF($A493="","",COUNTIFS($W$2:$W$2500,$A493,$BZ$2:$BZ$2500,"Yes")+COUNTIFS($X$2:$X$2500,$A493,$BY$2:$BY$2500,"Yes"))</f>
      </c>
      <c r="BX493">
        <f>IF(OR($A493="",$P493="Yes"),"",IF(N($BW493)=0,0,1+SUMIFS($CB$2:$CB$2500,$W$2:$W$2500,$A493)+SUMIFS($CA$2:$CA$2500,$X$2:$X$2500,$A493)))</f>
      </c>
      <c r="BY493" t="str">
        <f>IF($Y493="","",INDEX($AH$2:$AH$2000,$Y493)&amp;"")</f>
      </c>
      <c r="BZ493" t="str">
        <f>IF($Z493="","",INDEX($AH$2:$AH$2000,$Z493)&amp;"")</f>
      </c>
      <c r="CA493">
        <f>IF($Y493="","",INDEX($BV$2:$BV$2000,$Y493))</f>
      </c>
      <c r="CB493">
        <f>IF($Z493="","",INDEX($BV$2:$BV$2000,$Z493))</f>
      </c>
    </row>
    <row r="494">
      <c r="A494" t="str">
        <f>IF(TRIM(INDEX(games!$A:$A,ROW()))="","",TRIM(INDEX(games!$A:$A,ROW())))</f>
      </c>
      <c r="B494">
        <f>IF(OR($A494="",INDEX(games!$B:$B,ROW())=""),"",INDEX(games!$B:$B,ROW()))</f>
      </c>
      <c r="C494" t="str">
        <f>IF(OR($A494="",INDEX(games!$C:$C,ROW())=""),"",INDEX(games!$C:$C,ROW()))</f>
      </c>
      <c r="D494">
        <f>IF($A494="","",COUNTIF($W$2:$W$2500,$A494)+COUNTIF($X$2:$X$2500,$A494))</f>
      </c>
      <c r="E494">
        <f>IF($A494="","",IFERROR(MATCH($C494,$R$2:$R$5,0),0))</f>
      </c>
      <c r="F494">
        <f>IF($A494="","",MOD(ROW(),34))</f>
      </c>
      <c r="G494">
        <f>IF($A494="",NA(),IF($C494="Action",$B494,NA()))</f>
      </c>
      <c r="H494">
        <f>IF($A494="",NA(),IF($C494="Action",1+$F494*0.023,NA()))</f>
      </c>
      <c r="I494">
        <f>IF($A494="",NA(),IF($C494="Strategy",$B494,NA()))</f>
      </c>
      <c r="J494">
        <f>IF($A494="",NA(),IF($C494="Strategy",2+$F494*0.023,NA()))</f>
      </c>
      <c r="K494">
        <f>IF($A494="",NA(),IF($C494="Deckbuilder",$B494,NA()))</f>
      </c>
      <c r="L494">
        <f>IF($A494="",NA(),IF($C494="Deckbuilder",3+$F494*0.023,NA()))</f>
      </c>
      <c r="M494">
        <f>IF($A494="",NA(),IF($C494="Traditional",$B494,NA()))</f>
      </c>
      <c r="N494">
        <f>IF($A494="",NA(),IF($C494="Traditional",4+$F494*0.023,NA()))</f>
      </c>
      <c r="O494">
        <f>IF($A494="","",$D494+ROW()/1000000)</f>
      </c>
      <c r="P494" t="str">
        <f>IF(OR($A494="",INDEX(games!$H:$H,ROW())=""),"",INDEX(games!$H:$H,ROW()))</f>
      </c>
      <c r="Q494">
        <f>IF(OR($A494="",$P494&lt;&gt;"Yes"),"",$D494+ROW()/1000000)</f>
      </c>
      <c r="T494">
        <f>IF($Y494="","",INDEX($B$2:$B$2000,$Y494))</f>
      </c>
      <c r="U494">
        <f>IF($Z494="","",INDEX($B$2:$B$2000,$Z494))</f>
      </c>
      <c r="V494">
        <f>IF(OR($T494="",$U494=""),"",$U494-$T494)</f>
      </c>
      <c r="W494" t="str">
        <f>IF(TRIM(INDEX(connections!$A:$A,ROW()))="","",TRIM(INDEX(connections!$A:$A,ROW())))</f>
      </c>
      <c r="X494" t="str">
        <f>IF($W494="","",TRIM(INDEX(connections!$B:$B,ROW())))</f>
      </c>
      <c r="Y494">
        <f>IF($W494="","",IFERROR(MATCH($W494,$A$2:$A$2000,0),""))</f>
      </c>
      <c r="Z494">
        <f>IF($X494="","",IFERROR(MATCH($X494,$A$2:$A$2000,0),""))</f>
      </c>
      <c r="AA494" t="str">
        <f>IF($Y494="","",INDEX($P$2:$P$2000,$Y494))</f>
      </c>
      <c r="AB494" t="str">
        <f>IF($Z494="","",INDEX($P$2:$P$2000,$Z494))</f>
      </c>
      <c r="AC494">
        <f>IF(AND($AA494="Yes",$AB494="Yes"),1,"")</f>
      </c>
      <c r="AD494">
        <f>IF(OR($Y494="",$Z494=""),"",IF(INDEX($C$2:$C$2000,$Y494)=INDEX($C$2:$C$2000,$Z494),0,1))</f>
      </c>
      <c r="AE494">
        <f>IF($AC494&lt;&gt;1,"",IF(AND(INDEX($AG$2:$AG$2000,$Y494)=1,INDEX($AG$2:$AG$2000,$Z494)=1),1,""))</f>
      </c>
      <c r="AG494">
        <f>IF($A494="","",COUNTIFS($W$2:$W$2500,$A494,$AB$2:$AB$2500,"Yes")+COUNTIFS($X$2:$X$2500,$A494,$AA$2:$AA$2500,"Yes"))</f>
      </c>
      <c r="AH494" t="str">
        <f>IF(OR($P494&lt;&gt;"Yes",N($AG494)=0),"",IF(AND($AG494=1,COUNTIFS($W$2:$W$2500,$A494,$AE$2:$AE$2500,1)+COUNTIFS($X$2:$X$2500,$A494,$AE$2:$AE$2500,1)&gt;0),"","Yes"))</f>
      </c>
      <c r="AI494">
        <f>IF($AH494="Yes",$AG494,"")</f>
      </c>
      <c r="AJ494">
        <f>IF($AI494="","",$AI494+ROW()/1000000)</f>
      </c>
      <c r="AK494">
        <f>IF(OR($A494="",$P494="Yes",N($AG494)=0),"",$AG494+ROW()/1000000)</f>
      </c>
      <c r="AL494" t="str">
        <f>IF($A494="","",INDEX(games!$J:$J,ROW())&amp;"")</f>
      </c>
      <c r="AM494">
        <f>IF($A494="","",SUMPRODUCT($AO494:$BD494,'Map Analysis'!$AP$2^{0,1,2,3,4,5,6,7,8,9,10,11,12,13,14,15}))</f>
      </c>
      <c r="AN494">
        <f>IF($A494="","",$AM494+ROW()/10000000)</f>
      </c>
      <c r="AO494">
        <f>IF($A494="","",COUNTIF($W$2:$W$2500,$A494))</f>
      </c>
      <c r="AP494">
        <f>IF($A494="","",SUMIFS($BF$2:$BF$2500,$W$2:$W$2500,$A494))</f>
      </c>
      <c r="AQ494">
        <f>IF($A494="","",SUMIFS($BG$2:$BG$2500,$W$2:$W$2500,$A494))</f>
      </c>
      <c r="AR494">
        <f>IF($A494="","",SUMIFS($BH$2:$BH$2500,$W$2:$W$2500,$A494))</f>
      </c>
      <c r="AS494">
        <f>IF($A494="","",SUMIFS($BI$2:$BI$2500,$W$2:$W$2500,$A494))</f>
      </c>
      <c r="AT494">
        <f>IF($A494="","",SUMIFS($BJ$2:$BJ$2500,$W$2:$W$2500,$A494))</f>
      </c>
      <c r="AU494">
        <f>IF($A494="","",SUMIFS($BK$2:$BK$2500,$W$2:$W$2500,$A494))</f>
      </c>
      <c r="AV494">
        <f>IF($A494="","",SUMIFS($BL$2:$BL$2500,$W$2:$W$2500,$A494))</f>
      </c>
      <c r="AW494">
        <f>IF($A494="","",SUMIFS($BM$2:$BM$2500,$W$2:$W$2500,$A494))</f>
      </c>
      <c r="AX494">
        <f>IF($A494="","",SUMIFS($BN$2:$BN$2500,$W$2:$W$2500,$A494))</f>
      </c>
      <c r="AY494">
        <f>IF($A494="","",SUMIFS($BO$2:$BO$2500,$W$2:$W$2500,$A494))</f>
      </c>
      <c r="AZ494">
        <f>IF($A494="","",SUMIFS($BP$2:$BP$2500,$W$2:$W$2500,$A494))</f>
      </c>
      <c r="BA494">
        <f>IF($A494="","",SUMIFS($BQ$2:$BQ$2500,$W$2:$W$2500,$A494))</f>
      </c>
      <c r="BB494">
        <f>IF($A494="","",SUMIFS($BR$2:$BR$2500,$W$2:$W$2500,$A494))</f>
      </c>
      <c r="BC494">
        <f>IF($A494="","",SUMIFS($BS$2:$BS$2500,$W$2:$W$2500,$A494))</f>
      </c>
      <c r="BD494">
        <f>IF($A494="","",SUMIFS($BT$2:$BT$2500,$W$2:$W$2500,$A494))</f>
      </c>
      <c r="BF494">
        <f>IF($Z494="","",INDEX($AO$2:$AO$2000,$Z494))</f>
      </c>
      <c r="BG494">
        <f>IF($Z494="","",INDEX($AP$2:$AP$2000,$Z494))</f>
      </c>
      <c r="BH494">
        <f>IF($Z494="","",INDEX($AQ$2:$AQ$2000,$Z494))</f>
      </c>
      <c r="BI494">
        <f>IF($Z494="","",INDEX($AR$2:$AR$2000,$Z494))</f>
      </c>
      <c r="BJ494">
        <f>IF($Z494="","",INDEX($AS$2:$AS$2000,$Z494))</f>
      </c>
      <c r="BK494">
        <f>IF($Z494="","",INDEX($AT$2:$AT$2000,$Z494))</f>
      </c>
      <c r="BL494">
        <f>IF($Z494="","",INDEX($AU$2:$AU$2000,$Z494))</f>
      </c>
      <c r="BM494">
        <f>IF($Z494="","",INDEX($AV$2:$AV$2000,$Z494))</f>
      </c>
      <c r="BN494">
        <f>IF($Z494="","",INDEX($AW$2:$AW$2000,$Z494))</f>
      </c>
      <c r="BO494">
        <f>IF($Z494="","",INDEX($AX$2:$AX$2000,$Z494))</f>
      </c>
      <c r="BP494">
        <f>IF($Z494="","",INDEX($AY$2:$AY$2000,$Z494))</f>
      </c>
      <c r="BQ494">
        <f>IF($Z494="","",INDEX($AZ$2:$AZ$2000,$Z494))</f>
      </c>
      <c r="BR494">
        <f>IF($Z494="","",INDEX($BA$2:$BA$2000,$Z494))</f>
      </c>
      <c r="BS494">
        <f>IF($Z494="","",INDEX($BB$2:$BB$2000,$Z494))</f>
      </c>
      <c r="BT494">
        <f>IF($Z494="","",INDEX($BC$2:$BC$2000,$Z494))</f>
      </c>
      <c r="BV494">
        <f>IF(OR($A494="",$P494&lt;&gt;"Yes",$AH494="Yes"),"",1+N($AG494))</f>
      </c>
      <c r="BW494">
        <f>IF($A494="","",COUNTIFS($W$2:$W$2500,$A494,$BZ$2:$BZ$2500,"Yes")+COUNTIFS($X$2:$X$2500,$A494,$BY$2:$BY$2500,"Yes"))</f>
      </c>
      <c r="BX494">
        <f>IF(OR($A494="",$P494="Yes"),"",IF(N($BW494)=0,0,1+SUMIFS($CB$2:$CB$2500,$W$2:$W$2500,$A494)+SUMIFS($CA$2:$CA$2500,$X$2:$X$2500,$A494)))</f>
      </c>
      <c r="BY494" t="str">
        <f>IF($Y494="","",INDEX($AH$2:$AH$2000,$Y494)&amp;"")</f>
      </c>
      <c r="BZ494" t="str">
        <f>IF($Z494="","",INDEX($AH$2:$AH$2000,$Z494)&amp;"")</f>
      </c>
      <c r="CA494">
        <f>IF($Y494="","",INDEX($BV$2:$BV$2000,$Y494))</f>
      </c>
      <c r="CB494">
        <f>IF($Z494="","",INDEX($BV$2:$BV$2000,$Z494))</f>
      </c>
    </row>
    <row r="495">
      <c r="A495" t="str">
        <f>IF(TRIM(INDEX(games!$A:$A,ROW()))="","",TRIM(INDEX(games!$A:$A,ROW())))</f>
      </c>
      <c r="B495">
        <f>IF(OR($A495="",INDEX(games!$B:$B,ROW())=""),"",INDEX(games!$B:$B,ROW()))</f>
      </c>
      <c r="C495" t="str">
        <f>IF(OR($A495="",INDEX(games!$C:$C,ROW())=""),"",INDEX(games!$C:$C,ROW()))</f>
      </c>
      <c r="D495">
        <f>IF($A495="","",COUNTIF($W$2:$W$2500,$A495)+COUNTIF($X$2:$X$2500,$A495))</f>
      </c>
      <c r="E495">
        <f>IF($A495="","",IFERROR(MATCH($C495,$R$2:$R$5,0),0))</f>
      </c>
      <c r="F495">
        <f>IF($A495="","",MOD(ROW(),34))</f>
      </c>
      <c r="G495">
        <f>IF($A495="",NA(),IF($C495="Action",$B495,NA()))</f>
      </c>
      <c r="H495">
        <f>IF($A495="",NA(),IF($C495="Action",1+$F495*0.023,NA()))</f>
      </c>
      <c r="I495">
        <f>IF($A495="",NA(),IF($C495="Strategy",$B495,NA()))</f>
      </c>
      <c r="J495">
        <f>IF($A495="",NA(),IF($C495="Strategy",2+$F495*0.023,NA()))</f>
      </c>
      <c r="K495">
        <f>IF($A495="",NA(),IF($C495="Deckbuilder",$B495,NA()))</f>
      </c>
      <c r="L495">
        <f>IF($A495="",NA(),IF($C495="Deckbuilder",3+$F495*0.023,NA()))</f>
      </c>
      <c r="M495">
        <f>IF($A495="",NA(),IF($C495="Traditional",$B495,NA()))</f>
      </c>
      <c r="N495">
        <f>IF($A495="",NA(),IF($C495="Traditional",4+$F495*0.023,NA()))</f>
      </c>
      <c r="O495">
        <f>IF($A495="","",$D495+ROW()/1000000)</f>
      </c>
      <c r="P495" t="str">
        <f>IF(OR($A495="",INDEX(games!$H:$H,ROW())=""),"",INDEX(games!$H:$H,ROW()))</f>
      </c>
      <c r="Q495">
        <f>IF(OR($A495="",$P495&lt;&gt;"Yes"),"",$D495+ROW()/1000000)</f>
      </c>
      <c r="T495">
        <f>IF($Y495="","",INDEX($B$2:$B$2000,$Y495))</f>
      </c>
      <c r="U495">
        <f>IF($Z495="","",INDEX($B$2:$B$2000,$Z495))</f>
      </c>
      <c r="V495">
        <f>IF(OR($T495="",$U495=""),"",$U495-$T495)</f>
      </c>
      <c r="W495" t="str">
        <f>IF(TRIM(INDEX(connections!$A:$A,ROW()))="","",TRIM(INDEX(connections!$A:$A,ROW())))</f>
      </c>
      <c r="X495" t="str">
        <f>IF($W495="","",TRIM(INDEX(connections!$B:$B,ROW())))</f>
      </c>
      <c r="Y495">
        <f>IF($W495="","",IFERROR(MATCH($W495,$A$2:$A$2000,0),""))</f>
      </c>
      <c r="Z495">
        <f>IF($X495="","",IFERROR(MATCH($X495,$A$2:$A$2000,0),""))</f>
      </c>
      <c r="AA495" t="str">
        <f>IF($Y495="","",INDEX($P$2:$P$2000,$Y495))</f>
      </c>
      <c r="AB495" t="str">
        <f>IF($Z495="","",INDEX($P$2:$P$2000,$Z495))</f>
      </c>
      <c r="AC495">
        <f>IF(AND($AA495="Yes",$AB495="Yes"),1,"")</f>
      </c>
      <c r="AD495">
        <f>IF(OR($Y495="",$Z495=""),"",IF(INDEX($C$2:$C$2000,$Y495)=INDEX($C$2:$C$2000,$Z495),0,1))</f>
      </c>
      <c r="AE495">
        <f>IF($AC495&lt;&gt;1,"",IF(AND(INDEX($AG$2:$AG$2000,$Y495)=1,INDEX($AG$2:$AG$2000,$Z495)=1),1,""))</f>
      </c>
      <c r="AG495">
        <f>IF($A495="","",COUNTIFS($W$2:$W$2500,$A495,$AB$2:$AB$2500,"Yes")+COUNTIFS($X$2:$X$2500,$A495,$AA$2:$AA$2500,"Yes"))</f>
      </c>
      <c r="AH495" t="str">
        <f>IF(OR($P495&lt;&gt;"Yes",N($AG495)=0),"",IF(AND($AG495=1,COUNTIFS($W$2:$W$2500,$A495,$AE$2:$AE$2500,1)+COUNTIFS($X$2:$X$2500,$A495,$AE$2:$AE$2500,1)&gt;0),"","Yes"))</f>
      </c>
      <c r="AI495">
        <f>IF($AH495="Yes",$AG495,"")</f>
      </c>
      <c r="AJ495">
        <f>IF($AI495="","",$AI495+ROW()/1000000)</f>
      </c>
      <c r="AK495">
        <f>IF(OR($A495="",$P495="Yes",N($AG495)=0),"",$AG495+ROW()/1000000)</f>
      </c>
      <c r="AL495" t="str">
        <f>IF($A495="","",INDEX(games!$J:$J,ROW())&amp;"")</f>
      </c>
      <c r="AM495">
        <f>IF($A495="","",SUMPRODUCT($AO495:$BD495,'Map Analysis'!$AP$2^{0,1,2,3,4,5,6,7,8,9,10,11,12,13,14,15}))</f>
      </c>
      <c r="AN495">
        <f>IF($A495="","",$AM495+ROW()/10000000)</f>
      </c>
      <c r="AO495">
        <f>IF($A495="","",COUNTIF($W$2:$W$2500,$A495))</f>
      </c>
      <c r="AP495">
        <f>IF($A495="","",SUMIFS($BF$2:$BF$2500,$W$2:$W$2500,$A495))</f>
      </c>
      <c r="AQ495">
        <f>IF($A495="","",SUMIFS($BG$2:$BG$2500,$W$2:$W$2500,$A495))</f>
      </c>
      <c r="AR495">
        <f>IF($A495="","",SUMIFS($BH$2:$BH$2500,$W$2:$W$2500,$A495))</f>
      </c>
      <c r="AS495">
        <f>IF($A495="","",SUMIFS($BI$2:$BI$2500,$W$2:$W$2500,$A495))</f>
      </c>
      <c r="AT495">
        <f>IF($A495="","",SUMIFS($BJ$2:$BJ$2500,$W$2:$W$2500,$A495))</f>
      </c>
      <c r="AU495">
        <f>IF($A495="","",SUMIFS($BK$2:$BK$2500,$W$2:$W$2500,$A495))</f>
      </c>
      <c r="AV495">
        <f>IF($A495="","",SUMIFS($BL$2:$BL$2500,$W$2:$W$2500,$A495))</f>
      </c>
      <c r="AW495">
        <f>IF($A495="","",SUMIFS($BM$2:$BM$2500,$W$2:$W$2500,$A495))</f>
      </c>
      <c r="AX495">
        <f>IF($A495="","",SUMIFS($BN$2:$BN$2500,$W$2:$W$2500,$A495))</f>
      </c>
      <c r="AY495">
        <f>IF($A495="","",SUMIFS($BO$2:$BO$2500,$W$2:$W$2500,$A495))</f>
      </c>
      <c r="AZ495">
        <f>IF($A495="","",SUMIFS($BP$2:$BP$2500,$W$2:$W$2500,$A495))</f>
      </c>
      <c r="BA495">
        <f>IF($A495="","",SUMIFS($BQ$2:$BQ$2500,$W$2:$W$2500,$A495))</f>
      </c>
      <c r="BB495">
        <f>IF($A495="","",SUMIFS($BR$2:$BR$2500,$W$2:$W$2500,$A495))</f>
      </c>
      <c r="BC495">
        <f>IF($A495="","",SUMIFS($BS$2:$BS$2500,$W$2:$W$2500,$A495))</f>
      </c>
      <c r="BD495">
        <f>IF($A495="","",SUMIFS($BT$2:$BT$2500,$W$2:$W$2500,$A495))</f>
      </c>
      <c r="BF495">
        <f>IF($Z495="","",INDEX($AO$2:$AO$2000,$Z495))</f>
      </c>
      <c r="BG495">
        <f>IF($Z495="","",INDEX($AP$2:$AP$2000,$Z495))</f>
      </c>
      <c r="BH495">
        <f>IF($Z495="","",INDEX($AQ$2:$AQ$2000,$Z495))</f>
      </c>
      <c r="BI495">
        <f>IF($Z495="","",INDEX($AR$2:$AR$2000,$Z495))</f>
      </c>
      <c r="BJ495">
        <f>IF($Z495="","",INDEX($AS$2:$AS$2000,$Z495))</f>
      </c>
      <c r="BK495">
        <f>IF($Z495="","",INDEX($AT$2:$AT$2000,$Z495))</f>
      </c>
      <c r="BL495">
        <f>IF($Z495="","",INDEX($AU$2:$AU$2000,$Z495))</f>
      </c>
      <c r="BM495">
        <f>IF($Z495="","",INDEX($AV$2:$AV$2000,$Z495))</f>
      </c>
      <c r="BN495">
        <f>IF($Z495="","",INDEX($AW$2:$AW$2000,$Z495))</f>
      </c>
      <c r="BO495">
        <f>IF($Z495="","",INDEX($AX$2:$AX$2000,$Z495))</f>
      </c>
      <c r="BP495">
        <f>IF($Z495="","",INDEX($AY$2:$AY$2000,$Z495))</f>
      </c>
      <c r="BQ495">
        <f>IF($Z495="","",INDEX($AZ$2:$AZ$2000,$Z495))</f>
      </c>
      <c r="BR495">
        <f>IF($Z495="","",INDEX($BA$2:$BA$2000,$Z495))</f>
      </c>
      <c r="BS495">
        <f>IF($Z495="","",INDEX($BB$2:$BB$2000,$Z495))</f>
      </c>
      <c r="BT495">
        <f>IF($Z495="","",INDEX($BC$2:$BC$2000,$Z495))</f>
      </c>
      <c r="BV495">
        <f>IF(OR($A495="",$P495&lt;&gt;"Yes",$AH495="Yes"),"",1+N($AG495))</f>
      </c>
      <c r="BW495">
        <f>IF($A495="","",COUNTIFS($W$2:$W$2500,$A495,$BZ$2:$BZ$2500,"Yes")+COUNTIFS($X$2:$X$2500,$A495,$BY$2:$BY$2500,"Yes"))</f>
      </c>
      <c r="BX495">
        <f>IF(OR($A495="",$P495="Yes"),"",IF(N($BW495)=0,0,1+SUMIFS($CB$2:$CB$2500,$W$2:$W$2500,$A495)+SUMIFS($CA$2:$CA$2500,$X$2:$X$2500,$A495)))</f>
      </c>
      <c r="BY495" t="str">
        <f>IF($Y495="","",INDEX($AH$2:$AH$2000,$Y495)&amp;"")</f>
      </c>
      <c r="BZ495" t="str">
        <f>IF($Z495="","",INDEX($AH$2:$AH$2000,$Z495)&amp;"")</f>
      </c>
      <c r="CA495">
        <f>IF($Y495="","",INDEX($BV$2:$BV$2000,$Y495))</f>
      </c>
      <c r="CB495">
        <f>IF($Z495="","",INDEX($BV$2:$BV$2000,$Z495))</f>
      </c>
    </row>
    <row r="496">
      <c r="A496" t="str">
        <f>IF(TRIM(INDEX(games!$A:$A,ROW()))="","",TRIM(INDEX(games!$A:$A,ROW())))</f>
      </c>
      <c r="B496">
        <f>IF(OR($A496="",INDEX(games!$B:$B,ROW())=""),"",INDEX(games!$B:$B,ROW()))</f>
      </c>
      <c r="C496" t="str">
        <f>IF(OR($A496="",INDEX(games!$C:$C,ROW())=""),"",INDEX(games!$C:$C,ROW()))</f>
      </c>
      <c r="D496">
        <f>IF($A496="","",COUNTIF($W$2:$W$2500,$A496)+COUNTIF($X$2:$X$2500,$A496))</f>
      </c>
      <c r="E496">
        <f>IF($A496="","",IFERROR(MATCH($C496,$R$2:$R$5,0),0))</f>
      </c>
      <c r="F496">
        <f>IF($A496="","",MOD(ROW(),34))</f>
      </c>
      <c r="G496">
        <f>IF($A496="",NA(),IF($C496="Action",$B496,NA()))</f>
      </c>
      <c r="H496">
        <f>IF($A496="",NA(),IF($C496="Action",1+$F496*0.023,NA()))</f>
      </c>
      <c r="I496">
        <f>IF($A496="",NA(),IF($C496="Strategy",$B496,NA()))</f>
      </c>
      <c r="J496">
        <f>IF($A496="",NA(),IF($C496="Strategy",2+$F496*0.023,NA()))</f>
      </c>
      <c r="K496">
        <f>IF($A496="",NA(),IF($C496="Deckbuilder",$B496,NA()))</f>
      </c>
      <c r="L496">
        <f>IF($A496="",NA(),IF($C496="Deckbuilder",3+$F496*0.023,NA()))</f>
      </c>
      <c r="M496">
        <f>IF($A496="",NA(),IF($C496="Traditional",$B496,NA()))</f>
      </c>
      <c r="N496">
        <f>IF($A496="",NA(),IF($C496="Traditional",4+$F496*0.023,NA()))</f>
      </c>
      <c r="O496">
        <f>IF($A496="","",$D496+ROW()/1000000)</f>
      </c>
      <c r="P496" t="str">
        <f>IF(OR($A496="",INDEX(games!$H:$H,ROW())=""),"",INDEX(games!$H:$H,ROW()))</f>
      </c>
      <c r="Q496">
        <f>IF(OR($A496="",$P496&lt;&gt;"Yes"),"",$D496+ROW()/1000000)</f>
      </c>
      <c r="T496">
        <f>IF($Y496="","",INDEX($B$2:$B$2000,$Y496))</f>
      </c>
      <c r="U496">
        <f>IF($Z496="","",INDEX($B$2:$B$2000,$Z496))</f>
      </c>
      <c r="V496">
        <f>IF(OR($T496="",$U496=""),"",$U496-$T496)</f>
      </c>
      <c r="W496" t="str">
        <f>IF(TRIM(INDEX(connections!$A:$A,ROW()))="","",TRIM(INDEX(connections!$A:$A,ROW())))</f>
      </c>
      <c r="X496" t="str">
        <f>IF($W496="","",TRIM(INDEX(connections!$B:$B,ROW())))</f>
      </c>
      <c r="Y496">
        <f>IF($W496="","",IFERROR(MATCH($W496,$A$2:$A$2000,0),""))</f>
      </c>
      <c r="Z496">
        <f>IF($X496="","",IFERROR(MATCH($X496,$A$2:$A$2000,0),""))</f>
      </c>
      <c r="AA496" t="str">
        <f>IF($Y496="","",INDEX($P$2:$P$2000,$Y496))</f>
      </c>
      <c r="AB496" t="str">
        <f>IF($Z496="","",INDEX($P$2:$P$2000,$Z496))</f>
      </c>
      <c r="AC496">
        <f>IF(AND($AA496="Yes",$AB496="Yes"),1,"")</f>
      </c>
      <c r="AD496">
        <f>IF(OR($Y496="",$Z496=""),"",IF(INDEX($C$2:$C$2000,$Y496)=INDEX($C$2:$C$2000,$Z496),0,1))</f>
      </c>
      <c r="AE496">
        <f>IF($AC496&lt;&gt;1,"",IF(AND(INDEX($AG$2:$AG$2000,$Y496)=1,INDEX($AG$2:$AG$2000,$Z496)=1),1,""))</f>
      </c>
      <c r="AG496">
        <f>IF($A496="","",COUNTIFS($W$2:$W$2500,$A496,$AB$2:$AB$2500,"Yes")+COUNTIFS($X$2:$X$2500,$A496,$AA$2:$AA$2500,"Yes"))</f>
      </c>
      <c r="AH496" t="str">
        <f>IF(OR($P496&lt;&gt;"Yes",N($AG496)=0),"",IF(AND($AG496=1,COUNTIFS($W$2:$W$2500,$A496,$AE$2:$AE$2500,1)+COUNTIFS($X$2:$X$2500,$A496,$AE$2:$AE$2500,1)&gt;0),"","Yes"))</f>
      </c>
      <c r="AI496">
        <f>IF($AH496="Yes",$AG496,"")</f>
      </c>
      <c r="AJ496">
        <f>IF($AI496="","",$AI496+ROW()/1000000)</f>
      </c>
      <c r="AK496">
        <f>IF(OR($A496="",$P496="Yes",N($AG496)=0),"",$AG496+ROW()/1000000)</f>
      </c>
      <c r="AL496" t="str">
        <f>IF($A496="","",INDEX(games!$J:$J,ROW())&amp;"")</f>
      </c>
      <c r="AM496">
        <f>IF($A496="","",SUMPRODUCT($AO496:$BD496,'Map Analysis'!$AP$2^{0,1,2,3,4,5,6,7,8,9,10,11,12,13,14,15}))</f>
      </c>
      <c r="AN496">
        <f>IF($A496="","",$AM496+ROW()/10000000)</f>
      </c>
      <c r="AO496">
        <f>IF($A496="","",COUNTIF($W$2:$W$2500,$A496))</f>
      </c>
      <c r="AP496">
        <f>IF($A496="","",SUMIFS($BF$2:$BF$2500,$W$2:$W$2500,$A496))</f>
      </c>
      <c r="AQ496">
        <f>IF($A496="","",SUMIFS($BG$2:$BG$2500,$W$2:$W$2500,$A496))</f>
      </c>
      <c r="AR496">
        <f>IF($A496="","",SUMIFS($BH$2:$BH$2500,$W$2:$W$2500,$A496))</f>
      </c>
      <c r="AS496">
        <f>IF($A496="","",SUMIFS($BI$2:$BI$2500,$W$2:$W$2500,$A496))</f>
      </c>
      <c r="AT496">
        <f>IF($A496="","",SUMIFS($BJ$2:$BJ$2500,$W$2:$W$2500,$A496))</f>
      </c>
      <c r="AU496">
        <f>IF($A496="","",SUMIFS($BK$2:$BK$2500,$W$2:$W$2500,$A496))</f>
      </c>
      <c r="AV496">
        <f>IF($A496="","",SUMIFS($BL$2:$BL$2500,$W$2:$W$2500,$A496))</f>
      </c>
      <c r="AW496">
        <f>IF($A496="","",SUMIFS($BM$2:$BM$2500,$W$2:$W$2500,$A496))</f>
      </c>
      <c r="AX496">
        <f>IF($A496="","",SUMIFS($BN$2:$BN$2500,$W$2:$W$2500,$A496))</f>
      </c>
      <c r="AY496">
        <f>IF($A496="","",SUMIFS($BO$2:$BO$2500,$W$2:$W$2500,$A496))</f>
      </c>
      <c r="AZ496">
        <f>IF($A496="","",SUMIFS($BP$2:$BP$2500,$W$2:$W$2500,$A496))</f>
      </c>
      <c r="BA496">
        <f>IF($A496="","",SUMIFS($BQ$2:$BQ$2500,$W$2:$W$2500,$A496))</f>
      </c>
      <c r="BB496">
        <f>IF($A496="","",SUMIFS($BR$2:$BR$2500,$W$2:$W$2500,$A496))</f>
      </c>
      <c r="BC496">
        <f>IF($A496="","",SUMIFS($BS$2:$BS$2500,$W$2:$W$2500,$A496))</f>
      </c>
      <c r="BD496">
        <f>IF($A496="","",SUMIFS($BT$2:$BT$2500,$W$2:$W$2500,$A496))</f>
      </c>
      <c r="BF496">
        <f>IF($Z496="","",INDEX($AO$2:$AO$2000,$Z496))</f>
      </c>
      <c r="BG496">
        <f>IF($Z496="","",INDEX($AP$2:$AP$2000,$Z496))</f>
      </c>
      <c r="BH496">
        <f>IF($Z496="","",INDEX($AQ$2:$AQ$2000,$Z496))</f>
      </c>
      <c r="BI496">
        <f>IF($Z496="","",INDEX($AR$2:$AR$2000,$Z496))</f>
      </c>
      <c r="BJ496">
        <f>IF($Z496="","",INDEX($AS$2:$AS$2000,$Z496))</f>
      </c>
      <c r="BK496">
        <f>IF($Z496="","",INDEX($AT$2:$AT$2000,$Z496))</f>
      </c>
      <c r="BL496">
        <f>IF($Z496="","",INDEX($AU$2:$AU$2000,$Z496))</f>
      </c>
      <c r="BM496">
        <f>IF($Z496="","",INDEX($AV$2:$AV$2000,$Z496))</f>
      </c>
      <c r="BN496">
        <f>IF($Z496="","",INDEX($AW$2:$AW$2000,$Z496))</f>
      </c>
      <c r="BO496">
        <f>IF($Z496="","",INDEX($AX$2:$AX$2000,$Z496))</f>
      </c>
      <c r="BP496">
        <f>IF($Z496="","",INDEX($AY$2:$AY$2000,$Z496))</f>
      </c>
      <c r="BQ496">
        <f>IF($Z496="","",INDEX($AZ$2:$AZ$2000,$Z496))</f>
      </c>
      <c r="BR496">
        <f>IF($Z496="","",INDEX($BA$2:$BA$2000,$Z496))</f>
      </c>
      <c r="BS496">
        <f>IF($Z496="","",INDEX($BB$2:$BB$2000,$Z496))</f>
      </c>
      <c r="BT496">
        <f>IF($Z496="","",INDEX($BC$2:$BC$2000,$Z496))</f>
      </c>
      <c r="BV496">
        <f>IF(OR($A496="",$P496&lt;&gt;"Yes",$AH496="Yes"),"",1+N($AG496))</f>
      </c>
      <c r="BW496">
        <f>IF($A496="","",COUNTIFS($W$2:$W$2500,$A496,$BZ$2:$BZ$2500,"Yes")+COUNTIFS($X$2:$X$2500,$A496,$BY$2:$BY$2500,"Yes"))</f>
      </c>
      <c r="BX496">
        <f>IF(OR($A496="",$P496="Yes"),"",IF(N($BW496)=0,0,1+SUMIFS($CB$2:$CB$2500,$W$2:$W$2500,$A496)+SUMIFS($CA$2:$CA$2500,$X$2:$X$2500,$A496)))</f>
      </c>
      <c r="BY496" t="str">
        <f>IF($Y496="","",INDEX($AH$2:$AH$2000,$Y496)&amp;"")</f>
      </c>
      <c r="BZ496" t="str">
        <f>IF($Z496="","",INDEX($AH$2:$AH$2000,$Z496)&amp;"")</f>
      </c>
      <c r="CA496">
        <f>IF($Y496="","",INDEX($BV$2:$BV$2000,$Y496))</f>
      </c>
      <c r="CB496">
        <f>IF($Z496="","",INDEX($BV$2:$BV$2000,$Z496))</f>
      </c>
    </row>
    <row r="497">
      <c r="A497" t="str">
        <f>IF(TRIM(INDEX(games!$A:$A,ROW()))="","",TRIM(INDEX(games!$A:$A,ROW())))</f>
      </c>
      <c r="B497">
        <f>IF(OR($A497="",INDEX(games!$B:$B,ROW())=""),"",INDEX(games!$B:$B,ROW()))</f>
      </c>
      <c r="C497" t="str">
        <f>IF(OR($A497="",INDEX(games!$C:$C,ROW())=""),"",INDEX(games!$C:$C,ROW()))</f>
      </c>
      <c r="D497">
        <f>IF($A497="","",COUNTIF($W$2:$W$2500,$A497)+COUNTIF($X$2:$X$2500,$A497))</f>
      </c>
      <c r="E497">
        <f>IF($A497="","",IFERROR(MATCH($C497,$R$2:$R$5,0),0))</f>
      </c>
      <c r="F497">
        <f>IF($A497="","",MOD(ROW(),34))</f>
      </c>
      <c r="G497">
        <f>IF($A497="",NA(),IF($C497="Action",$B497,NA()))</f>
      </c>
      <c r="H497">
        <f>IF($A497="",NA(),IF($C497="Action",1+$F497*0.023,NA()))</f>
      </c>
      <c r="I497">
        <f>IF($A497="",NA(),IF($C497="Strategy",$B497,NA()))</f>
      </c>
      <c r="J497">
        <f>IF($A497="",NA(),IF($C497="Strategy",2+$F497*0.023,NA()))</f>
      </c>
      <c r="K497">
        <f>IF($A497="",NA(),IF($C497="Deckbuilder",$B497,NA()))</f>
      </c>
      <c r="L497">
        <f>IF($A497="",NA(),IF($C497="Deckbuilder",3+$F497*0.023,NA()))</f>
      </c>
      <c r="M497">
        <f>IF($A497="",NA(),IF($C497="Traditional",$B497,NA()))</f>
      </c>
      <c r="N497">
        <f>IF($A497="",NA(),IF($C497="Traditional",4+$F497*0.023,NA()))</f>
      </c>
      <c r="O497">
        <f>IF($A497="","",$D497+ROW()/1000000)</f>
      </c>
      <c r="P497" t="str">
        <f>IF(OR($A497="",INDEX(games!$H:$H,ROW())=""),"",INDEX(games!$H:$H,ROW()))</f>
      </c>
      <c r="Q497">
        <f>IF(OR($A497="",$P497&lt;&gt;"Yes"),"",$D497+ROW()/1000000)</f>
      </c>
      <c r="T497">
        <f>IF($Y497="","",INDEX($B$2:$B$2000,$Y497))</f>
      </c>
      <c r="U497">
        <f>IF($Z497="","",INDEX($B$2:$B$2000,$Z497))</f>
      </c>
      <c r="V497">
        <f>IF(OR($T497="",$U497=""),"",$U497-$T497)</f>
      </c>
      <c r="W497" t="str">
        <f>IF(TRIM(INDEX(connections!$A:$A,ROW()))="","",TRIM(INDEX(connections!$A:$A,ROW())))</f>
      </c>
      <c r="X497" t="str">
        <f>IF($W497="","",TRIM(INDEX(connections!$B:$B,ROW())))</f>
      </c>
      <c r="Y497">
        <f>IF($W497="","",IFERROR(MATCH($W497,$A$2:$A$2000,0),""))</f>
      </c>
      <c r="Z497">
        <f>IF($X497="","",IFERROR(MATCH($X497,$A$2:$A$2000,0),""))</f>
      </c>
      <c r="AA497" t="str">
        <f>IF($Y497="","",INDEX($P$2:$P$2000,$Y497))</f>
      </c>
      <c r="AB497" t="str">
        <f>IF($Z497="","",INDEX($P$2:$P$2000,$Z497))</f>
      </c>
      <c r="AC497">
        <f>IF(AND($AA497="Yes",$AB497="Yes"),1,"")</f>
      </c>
      <c r="AD497">
        <f>IF(OR($Y497="",$Z497=""),"",IF(INDEX($C$2:$C$2000,$Y497)=INDEX($C$2:$C$2000,$Z497),0,1))</f>
      </c>
      <c r="AE497">
        <f>IF($AC497&lt;&gt;1,"",IF(AND(INDEX($AG$2:$AG$2000,$Y497)=1,INDEX($AG$2:$AG$2000,$Z497)=1),1,""))</f>
      </c>
      <c r="AG497">
        <f>IF($A497="","",COUNTIFS($W$2:$W$2500,$A497,$AB$2:$AB$2500,"Yes")+COUNTIFS($X$2:$X$2500,$A497,$AA$2:$AA$2500,"Yes"))</f>
      </c>
      <c r="AH497" t="str">
        <f>IF(OR($P497&lt;&gt;"Yes",N($AG497)=0),"",IF(AND($AG497=1,COUNTIFS($W$2:$W$2500,$A497,$AE$2:$AE$2500,1)+COUNTIFS($X$2:$X$2500,$A497,$AE$2:$AE$2500,1)&gt;0),"","Yes"))</f>
      </c>
      <c r="AI497">
        <f>IF($AH497="Yes",$AG497,"")</f>
      </c>
      <c r="AJ497">
        <f>IF($AI497="","",$AI497+ROW()/1000000)</f>
      </c>
      <c r="AK497">
        <f>IF(OR($A497="",$P497="Yes",N($AG497)=0),"",$AG497+ROW()/1000000)</f>
      </c>
      <c r="AL497" t="str">
        <f>IF($A497="","",INDEX(games!$J:$J,ROW())&amp;"")</f>
      </c>
      <c r="AM497">
        <f>IF($A497="","",SUMPRODUCT($AO497:$BD497,'Map Analysis'!$AP$2^{0,1,2,3,4,5,6,7,8,9,10,11,12,13,14,15}))</f>
      </c>
      <c r="AN497">
        <f>IF($A497="","",$AM497+ROW()/10000000)</f>
      </c>
      <c r="AO497">
        <f>IF($A497="","",COUNTIF($W$2:$W$2500,$A497))</f>
      </c>
      <c r="AP497">
        <f>IF($A497="","",SUMIFS($BF$2:$BF$2500,$W$2:$W$2500,$A497))</f>
      </c>
      <c r="AQ497">
        <f>IF($A497="","",SUMIFS($BG$2:$BG$2500,$W$2:$W$2500,$A497))</f>
      </c>
      <c r="AR497">
        <f>IF($A497="","",SUMIFS($BH$2:$BH$2500,$W$2:$W$2500,$A497))</f>
      </c>
      <c r="AS497">
        <f>IF($A497="","",SUMIFS($BI$2:$BI$2500,$W$2:$W$2500,$A497))</f>
      </c>
      <c r="AT497">
        <f>IF($A497="","",SUMIFS($BJ$2:$BJ$2500,$W$2:$W$2500,$A497))</f>
      </c>
      <c r="AU497">
        <f>IF($A497="","",SUMIFS($BK$2:$BK$2500,$W$2:$W$2500,$A497))</f>
      </c>
      <c r="AV497">
        <f>IF($A497="","",SUMIFS($BL$2:$BL$2500,$W$2:$W$2500,$A497))</f>
      </c>
      <c r="AW497">
        <f>IF($A497="","",SUMIFS($BM$2:$BM$2500,$W$2:$W$2500,$A497))</f>
      </c>
      <c r="AX497">
        <f>IF($A497="","",SUMIFS($BN$2:$BN$2500,$W$2:$W$2500,$A497))</f>
      </c>
      <c r="AY497">
        <f>IF($A497="","",SUMIFS($BO$2:$BO$2500,$W$2:$W$2500,$A497))</f>
      </c>
      <c r="AZ497">
        <f>IF($A497="","",SUMIFS($BP$2:$BP$2500,$W$2:$W$2500,$A497))</f>
      </c>
      <c r="BA497">
        <f>IF($A497="","",SUMIFS($BQ$2:$BQ$2500,$W$2:$W$2500,$A497))</f>
      </c>
      <c r="BB497">
        <f>IF($A497="","",SUMIFS($BR$2:$BR$2500,$W$2:$W$2500,$A497))</f>
      </c>
      <c r="BC497">
        <f>IF($A497="","",SUMIFS($BS$2:$BS$2500,$W$2:$W$2500,$A497))</f>
      </c>
      <c r="BD497">
        <f>IF($A497="","",SUMIFS($BT$2:$BT$2500,$W$2:$W$2500,$A497))</f>
      </c>
      <c r="BF497">
        <f>IF($Z497="","",INDEX($AO$2:$AO$2000,$Z497))</f>
      </c>
      <c r="BG497">
        <f>IF($Z497="","",INDEX($AP$2:$AP$2000,$Z497))</f>
      </c>
      <c r="BH497">
        <f>IF($Z497="","",INDEX($AQ$2:$AQ$2000,$Z497))</f>
      </c>
      <c r="BI497">
        <f>IF($Z497="","",INDEX($AR$2:$AR$2000,$Z497))</f>
      </c>
      <c r="BJ497">
        <f>IF($Z497="","",INDEX($AS$2:$AS$2000,$Z497))</f>
      </c>
      <c r="BK497">
        <f>IF($Z497="","",INDEX($AT$2:$AT$2000,$Z497))</f>
      </c>
      <c r="BL497">
        <f>IF($Z497="","",INDEX($AU$2:$AU$2000,$Z497))</f>
      </c>
      <c r="BM497">
        <f>IF($Z497="","",INDEX($AV$2:$AV$2000,$Z497))</f>
      </c>
      <c r="BN497">
        <f>IF($Z497="","",INDEX($AW$2:$AW$2000,$Z497))</f>
      </c>
      <c r="BO497">
        <f>IF($Z497="","",INDEX($AX$2:$AX$2000,$Z497))</f>
      </c>
      <c r="BP497">
        <f>IF($Z497="","",INDEX($AY$2:$AY$2000,$Z497))</f>
      </c>
      <c r="BQ497">
        <f>IF($Z497="","",INDEX($AZ$2:$AZ$2000,$Z497))</f>
      </c>
      <c r="BR497">
        <f>IF($Z497="","",INDEX($BA$2:$BA$2000,$Z497))</f>
      </c>
      <c r="BS497">
        <f>IF($Z497="","",INDEX($BB$2:$BB$2000,$Z497))</f>
      </c>
      <c r="BT497">
        <f>IF($Z497="","",INDEX($BC$2:$BC$2000,$Z497))</f>
      </c>
      <c r="BV497">
        <f>IF(OR($A497="",$P497&lt;&gt;"Yes",$AH497="Yes"),"",1+N($AG497))</f>
      </c>
      <c r="BW497">
        <f>IF($A497="","",COUNTIFS($W$2:$W$2500,$A497,$BZ$2:$BZ$2500,"Yes")+COUNTIFS($X$2:$X$2500,$A497,$BY$2:$BY$2500,"Yes"))</f>
      </c>
      <c r="BX497">
        <f>IF(OR($A497="",$P497="Yes"),"",IF(N($BW497)=0,0,1+SUMIFS($CB$2:$CB$2500,$W$2:$W$2500,$A497)+SUMIFS($CA$2:$CA$2500,$X$2:$X$2500,$A497)))</f>
      </c>
      <c r="BY497" t="str">
        <f>IF($Y497="","",INDEX($AH$2:$AH$2000,$Y497)&amp;"")</f>
      </c>
      <c r="BZ497" t="str">
        <f>IF($Z497="","",INDEX($AH$2:$AH$2000,$Z497)&amp;"")</f>
      </c>
      <c r="CA497">
        <f>IF($Y497="","",INDEX($BV$2:$BV$2000,$Y497))</f>
      </c>
      <c r="CB497">
        <f>IF($Z497="","",INDEX($BV$2:$BV$2000,$Z497))</f>
      </c>
    </row>
    <row r="498">
      <c r="A498" t="str">
        <f>IF(TRIM(INDEX(games!$A:$A,ROW()))="","",TRIM(INDEX(games!$A:$A,ROW())))</f>
      </c>
      <c r="B498">
        <f>IF(OR($A498="",INDEX(games!$B:$B,ROW())=""),"",INDEX(games!$B:$B,ROW()))</f>
      </c>
      <c r="C498" t="str">
        <f>IF(OR($A498="",INDEX(games!$C:$C,ROW())=""),"",INDEX(games!$C:$C,ROW()))</f>
      </c>
      <c r="D498">
        <f>IF($A498="","",COUNTIF($W$2:$W$2500,$A498)+COUNTIF($X$2:$X$2500,$A498))</f>
      </c>
      <c r="E498">
        <f>IF($A498="","",IFERROR(MATCH($C498,$R$2:$R$5,0),0))</f>
      </c>
      <c r="F498">
        <f>IF($A498="","",MOD(ROW(),34))</f>
      </c>
      <c r="G498">
        <f>IF($A498="",NA(),IF($C498="Action",$B498,NA()))</f>
      </c>
      <c r="H498">
        <f>IF($A498="",NA(),IF($C498="Action",1+$F498*0.023,NA()))</f>
      </c>
      <c r="I498">
        <f>IF($A498="",NA(),IF($C498="Strategy",$B498,NA()))</f>
      </c>
      <c r="J498">
        <f>IF($A498="",NA(),IF($C498="Strategy",2+$F498*0.023,NA()))</f>
      </c>
      <c r="K498">
        <f>IF($A498="",NA(),IF($C498="Deckbuilder",$B498,NA()))</f>
      </c>
      <c r="L498">
        <f>IF($A498="",NA(),IF($C498="Deckbuilder",3+$F498*0.023,NA()))</f>
      </c>
      <c r="M498">
        <f>IF($A498="",NA(),IF($C498="Traditional",$B498,NA()))</f>
      </c>
      <c r="N498">
        <f>IF($A498="",NA(),IF($C498="Traditional",4+$F498*0.023,NA()))</f>
      </c>
      <c r="O498">
        <f>IF($A498="","",$D498+ROW()/1000000)</f>
      </c>
      <c r="P498" t="str">
        <f>IF(OR($A498="",INDEX(games!$H:$H,ROW())=""),"",INDEX(games!$H:$H,ROW()))</f>
      </c>
      <c r="Q498">
        <f>IF(OR($A498="",$P498&lt;&gt;"Yes"),"",$D498+ROW()/1000000)</f>
      </c>
      <c r="T498">
        <f>IF($Y498="","",INDEX($B$2:$B$2000,$Y498))</f>
      </c>
      <c r="U498">
        <f>IF($Z498="","",INDEX($B$2:$B$2000,$Z498))</f>
      </c>
      <c r="V498">
        <f>IF(OR($T498="",$U498=""),"",$U498-$T498)</f>
      </c>
      <c r="W498" t="str">
        <f>IF(TRIM(INDEX(connections!$A:$A,ROW()))="","",TRIM(INDEX(connections!$A:$A,ROW())))</f>
      </c>
      <c r="X498" t="str">
        <f>IF($W498="","",TRIM(INDEX(connections!$B:$B,ROW())))</f>
      </c>
      <c r="Y498">
        <f>IF($W498="","",IFERROR(MATCH($W498,$A$2:$A$2000,0),""))</f>
      </c>
      <c r="Z498">
        <f>IF($X498="","",IFERROR(MATCH($X498,$A$2:$A$2000,0),""))</f>
      </c>
      <c r="AA498" t="str">
        <f>IF($Y498="","",INDEX($P$2:$P$2000,$Y498))</f>
      </c>
      <c r="AB498" t="str">
        <f>IF($Z498="","",INDEX($P$2:$P$2000,$Z498))</f>
      </c>
      <c r="AC498">
        <f>IF(AND($AA498="Yes",$AB498="Yes"),1,"")</f>
      </c>
      <c r="AD498">
        <f>IF(OR($Y498="",$Z498=""),"",IF(INDEX($C$2:$C$2000,$Y498)=INDEX($C$2:$C$2000,$Z498),0,1))</f>
      </c>
      <c r="AE498">
        <f>IF($AC498&lt;&gt;1,"",IF(AND(INDEX($AG$2:$AG$2000,$Y498)=1,INDEX($AG$2:$AG$2000,$Z498)=1),1,""))</f>
      </c>
      <c r="AG498">
        <f>IF($A498="","",COUNTIFS($W$2:$W$2500,$A498,$AB$2:$AB$2500,"Yes")+COUNTIFS($X$2:$X$2500,$A498,$AA$2:$AA$2500,"Yes"))</f>
      </c>
      <c r="AH498" t="str">
        <f>IF(OR($P498&lt;&gt;"Yes",N($AG498)=0),"",IF(AND($AG498=1,COUNTIFS($W$2:$W$2500,$A498,$AE$2:$AE$2500,1)+COUNTIFS($X$2:$X$2500,$A498,$AE$2:$AE$2500,1)&gt;0),"","Yes"))</f>
      </c>
      <c r="AI498">
        <f>IF($AH498="Yes",$AG498,"")</f>
      </c>
      <c r="AJ498">
        <f>IF($AI498="","",$AI498+ROW()/1000000)</f>
      </c>
      <c r="AK498">
        <f>IF(OR($A498="",$P498="Yes",N($AG498)=0),"",$AG498+ROW()/1000000)</f>
      </c>
      <c r="AL498" t="str">
        <f>IF($A498="","",INDEX(games!$J:$J,ROW())&amp;"")</f>
      </c>
      <c r="AM498">
        <f>IF($A498="","",SUMPRODUCT($AO498:$BD498,'Map Analysis'!$AP$2^{0,1,2,3,4,5,6,7,8,9,10,11,12,13,14,15}))</f>
      </c>
      <c r="AN498">
        <f>IF($A498="","",$AM498+ROW()/10000000)</f>
      </c>
      <c r="AO498">
        <f>IF($A498="","",COUNTIF($W$2:$W$2500,$A498))</f>
      </c>
      <c r="AP498">
        <f>IF($A498="","",SUMIFS($BF$2:$BF$2500,$W$2:$W$2500,$A498))</f>
      </c>
      <c r="AQ498">
        <f>IF($A498="","",SUMIFS($BG$2:$BG$2500,$W$2:$W$2500,$A498))</f>
      </c>
      <c r="AR498">
        <f>IF($A498="","",SUMIFS($BH$2:$BH$2500,$W$2:$W$2500,$A498))</f>
      </c>
      <c r="AS498">
        <f>IF($A498="","",SUMIFS($BI$2:$BI$2500,$W$2:$W$2500,$A498))</f>
      </c>
      <c r="AT498">
        <f>IF($A498="","",SUMIFS($BJ$2:$BJ$2500,$W$2:$W$2500,$A498))</f>
      </c>
      <c r="AU498">
        <f>IF($A498="","",SUMIFS($BK$2:$BK$2500,$W$2:$W$2500,$A498))</f>
      </c>
      <c r="AV498">
        <f>IF($A498="","",SUMIFS($BL$2:$BL$2500,$W$2:$W$2500,$A498))</f>
      </c>
      <c r="AW498">
        <f>IF($A498="","",SUMIFS($BM$2:$BM$2500,$W$2:$W$2500,$A498))</f>
      </c>
      <c r="AX498">
        <f>IF($A498="","",SUMIFS($BN$2:$BN$2500,$W$2:$W$2500,$A498))</f>
      </c>
      <c r="AY498">
        <f>IF($A498="","",SUMIFS($BO$2:$BO$2500,$W$2:$W$2500,$A498))</f>
      </c>
      <c r="AZ498">
        <f>IF($A498="","",SUMIFS($BP$2:$BP$2500,$W$2:$W$2500,$A498))</f>
      </c>
      <c r="BA498">
        <f>IF($A498="","",SUMIFS($BQ$2:$BQ$2500,$W$2:$W$2500,$A498))</f>
      </c>
      <c r="BB498">
        <f>IF($A498="","",SUMIFS($BR$2:$BR$2500,$W$2:$W$2500,$A498))</f>
      </c>
      <c r="BC498">
        <f>IF($A498="","",SUMIFS($BS$2:$BS$2500,$W$2:$W$2500,$A498))</f>
      </c>
      <c r="BD498">
        <f>IF($A498="","",SUMIFS($BT$2:$BT$2500,$W$2:$W$2500,$A498))</f>
      </c>
      <c r="BF498">
        <f>IF($Z498="","",INDEX($AO$2:$AO$2000,$Z498))</f>
      </c>
      <c r="BG498">
        <f>IF($Z498="","",INDEX($AP$2:$AP$2000,$Z498))</f>
      </c>
      <c r="BH498">
        <f>IF($Z498="","",INDEX($AQ$2:$AQ$2000,$Z498))</f>
      </c>
      <c r="BI498">
        <f>IF($Z498="","",INDEX($AR$2:$AR$2000,$Z498))</f>
      </c>
      <c r="BJ498">
        <f>IF($Z498="","",INDEX($AS$2:$AS$2000,$Z498))</f>
      </c>
      <c r="BK498">
        <f>IF($Z498="","",INDEX($AT$2:$AT$2000,$Z498))</f>
      </c>
      <c r="BL498">
        <f>IF($Z498="","",INDEX($AU$2:$AU$2000,$Z498))</f>
      </c>
      <c r="BM498">
        <f>IF($Z498="","",INDEX($AV$2:$AV$2000,$Z498))</f>
      </c>
      <c r="BN498">
        <f>IF($Z498="","",INDEX($AW$2:$AW$2000,$Z498))</f>
      </c>
      <c r="BO498">
        <f>IF($Z498="","",INDEX($AX$2:$AX$2000,$Z498))</f>
      </c>
      <c r="BP498">
        <f>IF($Z498="","",INDEX($AY$2:$AY$2000,$Z498))</f>
      </c>
      <c r="BQ498">
        <f>IF($Z498="","",INDEX($AZ$2:$AZ$2000,$Z498))</f>
      </c>
      <c r="BR498">
        <f>IF($Z498="","",INDEX($BA$2:$BA$2000,$Z498))</f>
      </c>
      <c r="BS498">
        <f>IF($Z498="","",INDEX($BB$2:$BB$2000,$Z498))</f>
      </c>
      <c r="BT498">
        <f>IF($Z498="","",INDEX($BC$2:$BC$2000,$Z498))</f>
      </c>
      <c r="BV498">
        <f>IF(OR($A498="",$P498&lt;&gt;"Yes",$AH498="Yes"),"",1+N($AG498))</f>
      </c>
      <c r="BW498">
        <f>IF($A498="","",COUNTIFS($W$2:$W$2500,$A498,$BZ$2:$BZ$2500,"Yes")+COUNTIFS($X$2:$X$2500,$A498,$BY$2:$BY$2500,"Yes"))</f>
      </c>
      <c r="BX498">
        <f>IF(OR($A498="",$P498="Yes"),"",IF(N($BW498)=0,0,1+SUMIFS($CB$2:$CB$2500,$W$2:$W$2500,$A498)+SUMIFS($CA$2:$CA$2500,$X$2:$X$2500,$A498)))</f>
      </c>
      <c r="BY498" t="str">
        <f>IF($Y498="","",INDEX($AH$2:$AH$2000,$Y498)&amp;"")</f>
      </c>
      <c r="BZ498" t="str">
        <f>IF($Z498="","",INDEX($AH$2:$AH$2000,$Z498)&amp;"")</f>
      </c>
      <c r="CA498">
        <f>IF($Y498="","",INDEX($BV$2:$BV$2000,$Y498))</f>
      </c>
      <c r="CB498">
        <f>IF($Z498="","",INDEX($BV$2:$BV$2000,$Z498))</f>
      </c>
    </row>
    <row r="499">
      <c r="A499" t="str">
        <f>IF(TRIM(INDEX(games!$A:$A,ROW()))="","",TRIM(INDEX(games!$A:$A,ROW())))</f>
      </c>
      <c r="B499">
        <f>IF(OR($A499="",INDEX(games!$B:$B,ROW())=""),"",INDEX(games!$B:$B,ROW()))</f>
      </c>
      <c r="C499" t="str">
        <f>IF(OR($A499="",INDEX(games!$C:$C,ROW())=""),"",INDEX(games!$C:$C,ROW()))</f>
      </c>
      <c r="D499">
        <f>IF($A499="","",COUNTIF($W$2:$W$2500,$A499)+COUNTIF($X$2:$X$2500,$A499))</f>
      </c>
      <c r="E499">
        <f>IF($A499="","",IFERROR(MATCH($C499,$R$2:$R$5,0),0))</f>
      </c>
      <c r="F499">
        <f>IF($A499="","",MOD(ROW(),34))</f>
      </c>
      <c r="G499">
        <f>IF($A499="",NA(),IF($C499="Action",$B499,NA()))</f>
      </c>
      <c r="H499">
        <f>IF($A499="",NA(),IF($C499="Action",1+$F499*0.023,NA()))</f>
      </c>
      <c r="I499">
        <f>IF($A499="",NA(),IF($C499="Strategy",$B499,NA()))</f>
      </c>
      <c r="J499">
        <f>IF($A499="",NA(),IF($C499="Strategy",2+$F499*0.023,NA()))</f>
      </c>
      <c r="K499">
        <f>IF($A499="",NA(),IF($C499="Deckbuilder",$B499,NA()))</f>
      </c>
      <c r="L499">
        <f>IF($A499="",NA(),IF($C499="Deckbuilder",3+$F499*0.023,NA()))</f>
      </c>
      <c r="M499">
        <f>IF($A499="",NA(),IF($C499="Traditional",$B499,NA()))</f>
      </c>
      <c r="N499">
        <f>IF($A499="",NA(),IF($C499="Traditional",4+$F499*0.023,NA()))</f>
      </c>
      <c r="O499">
        <f>IF($A499="","",$D499+ROW()/1000000)</f>
      </c>
      <c r="P499" t="str">
        <f>IF(OR($A499="",INDEX(games!$H:$H,ROW())=""),"",INDEX(games!$H:$H,ROW()))</f>
      </c>
      <c r="Q499">
        <f>IF(OR($A499="",$P499&lt;&gt;"Yes"),"",$D499+ROW()/1000000)</f>
      </c>
      <c r="T499">
        <f>IF($Y499="","",INDEX($B$2:$B$2000,$Y499))</f>
      </c>
      <c r="U499">
        <f>IF($Z499="","",INDEX($B$2:$B$2000,$Z499))</f>
      </c>
      <c r="V499">
        <f>IF(OR($T499="",$U499=""),"",$U499-$T499)</f>
      </c>
      <c r="W499" t="str">
        <f>IF(TRIM(INDEX(connections!$A:$A,ROW()))="","",TRIM(INDEX(connections!$A:$A,ROW())))</f>
      </c>
      <c r="X499" t="str">
        <f>IF($W499="","",TRIM(INDEX(connections!$B:$B,ROW())))</f>
      </c>
      <c r="Y499">
        <f>IF($W499="","",IFERROR(MATCH($W499,$A$2:$A$2000,0),""))</f>
      </c>
      <c r="Z499">
        <f>IF($X499="","",IFERROR(MATCH($X499,$A$2:$A$2000,0),""))</f>
      </c>
      <c r="AA499" t="str">
        <f>IF($Y499="","",INDEX($P$2:$P$2000,$Y499))</f>
      </c>
      <c r="AB499" t="str">
        <f>IF($Z499="","",INDEX($P$2:$P$2000,$Z499))</f>
      </c>
      <c r="AC499">
        <f>IF(AND($AA499="Yes",$AB499="Yes"),1,"")</f>
      </c>
      <c r="AD499">
        <f>IF(OR($Y499="",$Z499=""),"",IF(INDEX($C$2:$C$2000,$Y499)=INDEX($C$2:$C$2000,$Z499),0,1))</f>
      </c>
      <c r="AE499">
        <f>IF($AC499&lt;&gt;1,"",IF(AND(INDEX($AG$2:$AG$2000,$Y499)=1,INDEX($AG$2:$AG$2000,$Z499)=1),1,""))</f>
      </c>
      <c r="AG499">
        <f>IF($A499="","",COUNTIFS($W$2:$W$2500,$A499,$AB$2:$AB$2500,"Yes")+COUNTIFS($X$2:$X$2500,$A499,$AA$2:$AA$2500,"Yes"))</f>
      </c>
      <c r="AH499" t="str">
        <f>IF(OR($P499&lt;&gt;"Yes",N($AG499)=0),"",IF(AND($AG499=1,COUNTIFS($W$2:$W$2500,$A499,$AE$2:$AE$2500,1)+COUNTIFS($X$2:$X$2500,$A499,$AE$2:$AE$2500,1)&gt;0),"","Yes"))</f>
      </c>
      <c r="AI499">
        <f>IF($AH499="Yes",$AG499,"")</f>
      </c>
      <c r="AJ499">
        <f>IF($AI499="","",$AI499+ROW()/1000000)</f>
      </c>
      <c r="AK499">
        <f>IF(OR($A499="",$P499="Yes",N($AG499)=0),"",$AG499+ROW()/1000000)</f>
      </c>
      <c r="AL499" t="str">
        <f>IF($A499="","",INDEX(games!$J:$J,ROW())&amp;"")</f>
      </c>
      <c r="AM499">
        <f>IF($A499="","",SUMPRODUCT($AO499:$BD499,'Map Analysis'!$AP$2^{0,1,2,3,4,5,6,7,8,9,10,11,12,13,14,15}))</f>
      </c>
      <c r="AN499">
        <f>IF($A499="","",$AM499+ROW()/10000000)</f>
      </c>
      <c r="AO499">
        <f>IF($A499="","",COUNTIF($W$2:$W$2500,$A499))</f>
      </c>
      <c r="AP499">
        <f>IF($A499="","",SUMIFS($BF$2:$BF$2500,$W$2:$W$2500,$A499))</f>
      </c>
      <c r="AQ499">
        <f>IF($A499="","",SUMIFS($BG$2:$BG$2500,$W$2:$W$2500,$A499))</f>
      </c>
      <c r="AR499">
        <f>IF($A499="","",SUMIFS($BH$2:$BH$2500,$W$2:$W$2500,$A499))</f>
      </c>
      <c r="AS499">
        <f>IF($A499="","",SUMIFS($BI$2:$BI$2500,$W$2:$W$2500,$A499))</f>
      </c>
      <c r="AT499">
        <f>IF($A499="","",SUMIFS($BJ$2:$BJ$2500,$W$2:$W$2500,$A499))</f>
      </c>
      <c r="AU499">
        <f>IF($A499="","",SUMIFS($BK$2:$BK$2500,$W$2:$W$2500,$A499))</f>
      </c>
      <c r="AV499">
        <f>IF($A499="","",SUMIFS($BL$2:$BL$2500,$W$2:$W$2500,$A499))</f>
      </c>
      <c r="AW499">
        <f>IF($A499="","",SUMIFS($BM$2:$BM$2500,$W$2:$W$2500,$A499))</f>
      </c>
      <c r="AX499">
        <f>IF($A499="","",SUMIFS($BN$2:$BN$2500,$W$2:$W$2500,$A499))</f>
      </c>
      <c r="AY499">
        <f>IF($A499="","",SUMIFS($BO$2:$BO$2500,$W$2:$W$2500,$A499))</f>
      </c>
      <c r="AZ499">
        <f>IF($A499="","",SUMIFS($BP$2:$BP$2500,$W$2:$W$2500,$A499))</f>
      </c>
      <c r="BA499">
        <f>IF($A499="","",SUMIFS($BQ$2:$BQ$2500,$W$2:$W$2500,$A499))</f>
      </c>
      <c r="BB499">
        <f>IF($A499="","",SUMIFS($BR$2:$BR$2500,$W$2:$W$2500,$A499))</f>
      </c>
      <c r="BC499">
        <f>IF($A499="","",SUMIFS($BS$2:$BS$2500,$W$2:$W$2500,$A499))</f>
      </c>
      <c r="BD499">
        <f>IF($A499="","",SUMIFS($BT$2:$BT$2500,$W$2:$W$2500,$A499))</f>
      </c>
      <c r="BF499">
        <f>IF($Z499="","",INDEX($AO$2:$AO$2000,$Z499))</f>
      </c>
      <c r="BG499">
        <f>IF($Z499="","",INDEX($AP$2:$AP$2000,$Z499))</f>
      </c>
      <c r="BH499">
        <f>IF($Z499="","",INDEX($AQ$2:$AQ$2000,$Z499))</f>
      </c>
      <c r="BI499">
        <f>IF($Z499="","",INDEX($AR$2:$AR$2000,$Z499))</f>
      </c>
      <c r="BJ499">
        <f>IF($Z499="","",INDEX($AS$2:$AS$2000,$Z499))</f>
      </c>
      <c r="BK499">
        <f>IF($Z499="","",INDEX($AT$2:$AT$2000,$Z499))</f>
      </c>
      <c r="BL499">
        <f>IF($Z499="","",INDEX($AU$2:$AU$2000,$Z499))</f>
      </c>
      <c r="BM499">
        <f>IF($Z499="","",INDEX($AV$2:$AV$2000,$Z499))</f>
      </c>
      <c r="BN499">
        <f>IF($Z499="","",INDEX($AW$2:$AW$2000,$Z499))</f>
      </c>
      <c r="BO499">
        <f>IF($Z499="","",INDEX($AX$2:$AX$2000,$Z499))</f>
      </c>
      <c r="BP499">
        <f>IF($Z499="","",INDEX($AY$2:$AY$2000,$Z499))</f>
      </c>
      <c r="BQ499">
        <f>IF($Z499="","",INDEX($AZ$2:$AZ$2000,$Z499))</f>
      </c>
      <c r="BR499">
        <f>IF($Z499="","",INDEX($BA$2:$BA$2000,$Z499))</f>
      </c>
      <c r="BS499">
        <f>IF($Z499="","",INDEX($BB$2:$BB$2000,$Z499))</f>
      </c>
      <c r="BT499">
        <f>IF($Z499="","",INDEX($BC$2:$BC$2000,$Z499))</f>
      </c>
      <c r="BV499">
        <f>IF(OR($A499="",$P499&lt;&gt;"Yes",$AH499="Yes"),"",1+N($AG499))</f>
      </c>
      <c r="BW499">
        <f>IF($A499="","",COUNTIFS($W$2:$W$2500,$A499,$BZ$2:$BZ$2500,"Yes")+COUNTIFS($X$2:$X$2500,$A499,$BY$2:$BY$2500,"Yes"))</f>
      </c>
      <c r="BX499">
        <f>IF(OR($A499="",$P499="Yes"),"",IF(N($BW499)=0,0,1+SUMIFS($CB$2:$CB$2500,$W$2:$W$2500,$A499)+SUMIFS($CA$2:$CA$2500,$X$2:$X$2500,$A499)))</f>
      </c>
      <c r="BY499" t="str">
        <f>IF($Y499="","",INDEX($AH$2:$AH$2000,$Y499)&amp;"")</f>
      </c>
      <c r="BZ499" t="str">
        <f>IF($Z499="","",INDEX($AH$2:$AH$2000,$Z499)&amp;"")</f>
      </c>
      <c r="CA499">
        <f>IF($Y499="","",INDEX($BV$2:$BV$2000,$Y499))</f>
      </c>
      <c r="CB499">
        <f>IF($Z499="","",INDEX($BV$2:$BV$2000,$Z499))</f>
      </c>
    </row>
    <row r="500">
      <c r="A500" t="str">
        <f>IF(TRIM(INDEX(games!$A:$A,ROW()))="","",TRIM(INDEX(games!$A:$A,ROW())))</f>
      </c>
      <c r="B500">
        <f>IF(OR($A500="",INDEX(games!$B:$B,ROW())=""),"",INDEX(games!$B:$B,ROW()))</f>
      </c>
      <c r="C500" t="str">
        <f>IF(OR($A500="",INDEX(games!$C:$C,ROW())=""),"",INDEX(games!$C:$C,ROW()))</f>
      </c>
      <c r="D500">
        <f>IF($A500="","",COUNTIF($W$2:$W$2500,$A500)+COUNTIF($X$2:$X$2500,$A500))</f>
      </c>
      <c r="E500">
        <f>IF($A500="","",IFERROR(MATCH($C500,$R$2:$R$5,0),0))</f>
      </c>
      <c r="F500">
        <f>IF($A500="","",MOD(ROW(),34))</f>
      </c>
      <c r="G500">
        <f>IF($A500="",NA(),IF($C500="Action",$B500,NA()))</f>
      </c>
      <c r="H500">
        <f>IF($A500="",NA(),IF($C500="Action",1+$F500*0.023,NA()))</f>
      </c>
      <c r="I500">
        <f>IF($A500="",NA(),IF($C500="Strategy",$B500,NA()))</f>
      </c>
      <c r="J500">
        <f>IF($A500="",NA(),IF($C500="Strategy",2+$F500*0.023,NA()))</f>
      </c>
      <c r="K500">
        <f>IF($A500="",NA(),IF($C500="Deckbuilder",$B500,NA()))</f>
      </c>
      <c r="L500">
        <f>IF($A500="",NA(),IF($C500="Deckbuilder",3+$F500*0.023,NA()))</f>
      </c>
      <c r="M500">
        <f>IF($A500="",NA(),IF($C500="Traditional",$B500,NA()))</f>
      </c>
      <c r="N500">
        <f>IF($A500="",NA(),IF($C500="Traditional",4+$F500*0.023,NA()))</f>
      </c>
      <c r="O500">
        <f>IF($A500="","",$D500+ROW()/1000000)</f>
      </c>
      <c r="P500" t="str">
        <f>IF(OR($A500="",INDEX(games!$H:$H,ROW())=""),"",INDEX(games!$H:$H,ROW()))</f>
      </c>
      <c r="Q500">
        <f>IF(OR($A500="",$P500&lt;&gt;"Yes"),"",$D500+ROW()/1000000)</f>
      </c>
      <c r="T500">
        <f>IF($Y500="","",INDEX($B$2:$B$2000,$Y500))</f>
      </c>
      <c r="U500">
        <f>IF($Z500="","",INDEX($B$2:$B$2000,$Z500))</f>
      </c>
      <c r="V500">
        <f>IF(OR($T500="",$U500=""),"",$U500-$T500)</f>
      </c>
      <c r="W500" t="str">
        <f>IF(TRIM(INDEX(connections!$A:$A,ROW()))="","",TRIM(INDEX(connections!$A:$A,ROW())))</f>
      </c>
      <c r="X500" t="str">
        <f>IF($W500="","",TRIM(INDEX(connections!$B:$B,ROW())))</f>
      </c>
      <c r="Y500">
        <f>IF($W500="","",IFERROR(MATCH($W500,$A$2:$A$2000,0),""))</f>
      </c>
      <c r="Z500">
        <f>IF($X500="","",IFERROR(MATCH($X500,$A$2:$A$2000,0),""))</f>
      </c>
      <c r="AA500" t="str">
        <f>IF($Y500="","",INDEX($P$2:$P$2000,$Y500))</f>
      </c>
      <c r="AB500" t="str">
        <f>IF($Z500="","",INDEX($P$2:$P$2000,$Z500))</f>
      </c>
      <c r="AC500">
        <f>IF(AND($AA500="Yes",$AB500="Yes"),1,"")</f>
      </c>
      <c r="AD500">
        <f>IF(OR($Y500="",$Z500=""),"",IF(INDEX($C$2:$C$2000,$Y500)=INDEX($C$2:$C$2000,$Z500),0,1))</f>
      </c>
      <c r="AE500">
        <f>IF($AC500&lt;&gt;1,"",IF(AND(INDEX($AG$2:$AG$2000,$Y500)=1,INDEX($AG$2:$AG$2000,$Z500)=1),1,""))</f>
      </c>
      <c r="AG500">
        <f>IF($A500="","",COUNTIFS($W$2:$W$2500,$A500,$AB$2:$AB$2500,"Yes")+COUNTIFS($X$2:$X$2500,$A500,$AA$2:$AA$2500,"Yes"))</f>
      </c>
      <c r="AH500" t="str">
        <f>IF(OR($P500&lt;&gt;"Yes",N($AG500)=0),"",IF(AND($AG500=1,COUNTIFS($W$2:$W$2500,$A500,$AE$2:$AE$2500,1)+COUNTIFS($X$2:$X$2500,$A500,$AE$2:$AE$2500,1)&gt;0),"","Yes"))</f>
      </c>
      <c r="AI500">
        <f>IF($AH500="Yes",$AG500,"")</f>
      </c>
      <c r="AJ500">
        <f>IF($AI500="","",$AI500+ROW()/1000000)</f>
      </c>
      <c r="AK500">
        <f>IF(OR($A500="",$P500="Yes",N($AG500)=0),"",$AG500+ROW()/1000000)</f>
      </c>
      <c r="AL500" t="str">
        <f>IF($A500="","",INDEX(games!$J:$J,ROW())&amp;"")</f>
      </c>
      <c r="AM500">
        <f>IF($A500="","",SUMPRODUCT($AO500:$BD500,'Map Analysis'!$AP$2^{0,1,2,3,4,5,6,7,8,9,10,11,12,13,14,15}))</f>
      </c>
      <c r="AN500">
        <f>IF($A500="","",$AM500+ROW()/10000000)</f>
      </c>
      <c r="AO500">
        <f>IF($A500="","",COUNTIF($W$2:$W$2500,$A500))</f>
      </c>
      <c r="AP500">
        <f>IF($A500="","",SUMIFS($BF$2:$BF$2500,$W$2:$W$2500,$A500))</f>
      </c>
      <c r="AQ500">
        <f>IF($A500="","",SUMIFS($BG$2:$BG$2500,$W$2:$W$2500,$A500))</f>
      </c>
      <c r="AR500">
        <f>IF($A500="","",SUMIFS($BH$2:$BH$2500,$W$2:$W$2500,$A500))</f>
      </c>
      <c r="AS500">
        <f>IF($A500="","",SUMIFS($BI$2:$BI$2500,$W$2:$W$2500,$A500))</f>
      </c>
      <c r="AT500">
        <f>IF($A500="","",SUMIFS($BJ$2:$BJ$2500,$W$2:$W$2500,$A500))</f>
      </c>
      <c r="AU500">
        <f>IF($A500="","",SUMIFS($BK$2:$BK$2500,$W$2:$W$2500,$A500))</f>
      </c>
      <c r="AV500">
        <f>IF($A500="","",SUMIFS($BL$2:$BL$2500,$W$2:$W$2500,$A500))</f>
      </c>
      <c r="AW500">
        <f>IF($A500="","",SUMIFS($BM$2:$BM$2500,$W$2:$W$2500,$A500))</f>
      </c>
      <c r="AX500">
        <f>IF($A500="","",SUMIFS($BN$2:$BN$2500,$W$2:$W$2500,$A500))</f>
      </c>
      <c r="AY500">
        <f>IF($A500="","",SUMIFS($BO$2:$BO$2500,$W$2:$W$2500,$A500))</f>
      </c>
      <c r="AZ500">
        <f>IF($A500="","",SUMIFS($BP$2:$BP$2500,$W$2:$W$2500,$A500))</f>
      </c>
      <c r="BA500">
        <f>IF($A500="","",SUMIFS($BQ$2:$BQ$2500,$W$2:$W$2500,$A500))</f>
      </c>
      <c r="BB500">
        <f>IF($A500="","",SUMIFS($BR$2:$BR$2500,$W$2:$W$2500,$A500))</f>
      </c>
      <c r="BC500">
        <f>IF($A500="","",SUMIFS($BS$2:$BS$2500,$W$2:$W$2500,$A500))</f>
      </c>
      <c r="BD500">
        <f>IF($A500="","",SUMIFS($BT$2:$BT$2500,$W$2:$W$2500,$A500))</f>
      </c>
      <c r="BF500">
        <f>IF($Z500="","",INDEX($AO$2:$AO$2000,$Z500))</f>
      </c>
      <c r="BG500">
        <f>IF($Z500="","",INDEX($AP$2:$AP$2000,$Z500))</f>
      </c>
      <c r="BH500">
        <f>IF($Z500="","",INDEX($AQ$2:$AQ$2000,$Z500))</f>
      </c>
      <c r="BI500">
        <f>IF($Z500="","",INDEX($AR$2:$AR$2000,$Z500))</f>
      </c>
      <c r="BJ500">
        <f>IF($Z500="","",INDEX($AS$2:$AS$2000,$Z500))</f>
      </c>
      <c r="BK500">
        <f>IF($Z500="","",INDEX($AT$2:$AT$2000,$Z500))</f>
      </c>
      <c r="BL500">
        <f>IF($Z500="","",INDEX($AU$2:$AU$2000,$Z500))</f>
      </c>
      <c r="BM500">
        <f>IF($Z500="","",INDEX($AV$2:$AV$2000,$Z500))</f>
      </c>
      <c r="BN500">
        <f>IF($Z500="","",INDEX($AW$2:$AW$2000,$Z500))</f>
      </c>
      <c r="BO500">
        <f>IF($Z500="","",INDEX($AX$2:$AX$2000,$Z500))</f>
      </c>
      <c r="BP500">
        <f>IF($Z500="","",INDEX($AY$2:$AY$2000,$Z500))</f>
      </c>
      <c r="BQ500">
        <f>IF($Z500="","",INDEX($AZ$2:$AZ$2000,$Z500))</f>
      </c>
      <c r="BR500">
        <f>IF($Z500="","",INDEX($BA$2:$BA$2000,$Z500))</f>
      </c>
      <c r="BS500">
        <f>IF($Z500="","",INDEX($BB$2:$BB$2000,$Z500))</f>
      </c>
      <c r="BT500">
        <f>IF($Z500="","",INDEX($BC$2:$BC$2000,$Z500))</f>
      </c>
      <c r="BV500">
        <f>IF(OR($A500="",$P500&lt;&gt;"Yes",$AH500="Yes"),"",1+N($AG500))</f>
      </c>
      <c r="BW500">
        <f>IF($A500="","",COUNTIFS($W$2:$W$2500,$A500,$BZ$2:$BZ$2500,"Yes")+COUNTIFS($X$2:$X$2500,$A500,$BY$2:$BY$2500,"Yes"))</f>
      </c>
      <c r="BX500">
        <f>IF(OR($A500="",$P500="Yes"),"",IF(N($BW500)=0,0,1+SUMIFS($CB$2:$CB$2500,$W$2:$W$2500,$A500)+SUMIFS($CA$2:$CA$2500,$X$2:$X$2500,$A500)))</f>
      </c>
      <c r="BY500" t="str">
        <f>IF($Y500="","",INDEX($AH$2:$AH$2000,$Y500)&amp;"")</f>
      </c>
      <c r="BZ500" t="str">
        <f>IF($Z500="","",INDEX($AH$2:$AH$2000,$Z500)&amp;"")</f>
      </c>
      <c r="CA500">
        <f>IF($Y500="","",INDEX($BV$2:$BV$2000,$Y500))</f>
      </c>
      <c r="CB500">
        <f>IF($Z500="","",INDEX($BV$2:$BV$2000,$Z500))</f>
      </c>
    </row>
    <row r="501">
      <c r="A501" t="str">
        <f>IF(TRIM(INDEX(games!$A:$A,ROW()))="","",TRIM(INDEX(games!$A:$A,ROW())))</f>
      </c>
      <c r="B501">
        <f>IF(OR($A501="",INDEX(games!$B:$B,ROW())=""),"",INDEX(games!$B:$B,ROW()))</f>
      </c>
      <c r="C501" t="str">
        <f>IF(OR($A501="",INDEX(games!$C:$C,ROW())=""),"",INDEX(games!$C:$C,ROW()))</f>
      </c>
      <c r="D501">
        <f>IF($A501="","",COUNTIF($W$2:$W$2500,$A501)+COUNTIF($X$2:$X$2500,$A501))</f>
      </c>
      <c r="E501">
        <f>IF($A501="","",IFERROR(MATCH($C501,$R$2:$R$5,0),0))</f>
      </c>
      <c r="F501">
        <f>IF($A501="","",MOD(ROW(),34))</f>
      </c>
      <c r="G501">
        <f>IF($A501="",NA(),IF($C501="Action",$B501,NA()))</f>
      </c>
      <c r="H501">
        <f>IF($A501="",NA(),IF($C501="Action",1+$F501*0.023,NA()))</f>
      </c>
      <c r="I501">
        <f>IF($A501="",NA(),IF($C501="Strategy",$B501,NA()))</f>
      </c>
      <c r="J501">
        <f>IF($A501="",NA(),IF($C501="Strategy",2+$F501*0.023,NA()))</f>
      </c>
      <c r="K501">
        <f>IF($A501="",NA(),IF($C501="Deckbuilder",$B501,NA()))</f>
      </c>
      <c r="L501">
        <f>IF($A501="",NA(),IF($C501="Deckbuilder",3+$F501*0.023,NA()))</f>
      </c>
      <c r="M501">
        <f>IF($A501="",NA(),IF($C501="Traditional",$B501,NA()))</f>
      </c>
      <c r="N501">
        <f>IF($A501="",NA(),IF($C501="Traditional",4+$F501*0.023,NA()))</f>
      </c>
      <c r="O501">
        <f>IF($A501="","",$D501+ROW()/1000000)</f>
      </c>
      <c r="P501" t="str">
        <f>IF(OR($A501="",INDEX(games!$H:$H,ROW())=""),"",INDEX(games!$H:$H,ROW()))</f>
      </c>
      <c r="Q501">
        <f>IF(OR($A501="",$P501&lt;&gt;"Yes"),"",$D501+ROW()/1000000)</f>
      </c>
      <c r="T501">
        <f>IF($Y501="","",INDEX($B$2:$B$2000,$Y501))</f>
      </c>
      <c r="U501">
        <f>IF($Z501="","",INDEX($B$2:$B$2000,$Z501))</f>
      </c>
      <c r="V501">
        <f>IF(OR($T501="",$U501=""),"",$U501-$T501)</f>
      </c>
      <c r="W501" t="str">
        <f>IF(TRIM(INDEX(connections!$A:$A,ROW()))="","",TRIM(INDEX(connections!$A:$A,ROW())))</f>
      </c>
      <c r="X501" t="str">
        <f>IF($W501="","",TRIM(INDEX(connections!$B:$B,ROW())))</f>
      </c>
      <c r="Y501">
        <f>IF($W501="","",IFERROR(MATCH($W501,$A$2:$A$2000,0),""))</f>
      </c>
      <c r="Z501">
        <f>IF($X501="","",IFERROR(MATCH($X501,$A$2:$A$2000,0),""))</f>
      </c>
      <c r="AA501" t="str">
        <f>IF($Y501="","",INDEX($P$2:$P$2000,$Y501))</f>
      </c>
      <c r="AB501" t="str">
        <f>IF($Z501="","",INDEX($P$2:$P$2000,$Z501))</f>
      </c>
      <c r="AC501">
        <f>IF(AND($AA501="Yes",$AB501="Yes"),1,"")</f>
      </c>
      <c r="AD501">
        <f>IF(OR($Y501="",$Z501=""),"",IF(INDEX($C$2:$C$2000,$Y501)=INDEX($C$2:$C$2000,$Z501),0,1))</f>
      </c>
      <c r="AE501">
        <f>IF($AC501&lt;&gt;1,"",IF(AND(INDEX($AG$2:$AG$2000,$Y501)=1,INDEX($AG$2:$AG$2000,$Z501)=1),1,""))</f>
      </c>
      <c r="AG501">
        <f>IF($A501="","",COUNTIFS($W$2:$W$2500,$A501,$AB$2:$AB$2500,"Yes")+COUNTIFS($X$2:$X$2500,$A501,$AA$2:$AA$2500,"Yes"))</f>
      </c>
      <c r="AH501" t="str">
        <f>IF(OR($P501&lt;&gt;"Yes",N($AG501)=0),"",IF(AND($AG501=1,COUNTIFS($W$2:$W$2500,$A501,$AE$2:$AE$2500,1)+COUNTIFS($X$2:$X$2500,$A501,$AE$2:$AE$2500,1)&gt;0),"","Yes"))</f>
      </c>
      <c r="AI501">
        <f>IF($AH501="Yes",$AG501,"")</f>
      </c>
      <c r="AJ501">
        <f>IF($AI501="","",$AI501+ROW()/1000000)</f>
      </c>
      <c r="AK501">
        <f>IF(OR($A501="",$P501="Yes",N($AG501)=0),"",$AG501+ROW()/1000000)</f>
      </c>
      <c r="AL501" t="str">
        <f>IF($A501="","",INDEX(games!$J:$J,ROW())&amp;"")</f>
      </c>
      <c r="AM501">
        <f>IF($A501="","",SUMPRODUCT($AO501:$BD501,'Map Analysis'!$AP$2^{0,1,2,3,4,5,6,7,8,9,10,11,12,13,14,15}))</f>
      </c>
      <c r="AN501">
        <f>IF($A501="","",$AM501+ROW()/10000000)</f>
      </c>
      <c r="AO501">
        <f>IF($A501="","",COUNTIF($W$2:$W$2500,$A501))</f>
      </c>
      <c r="AP501">
        <f>IF($A501="","",SUMIFS($BF$2:$BF$2500,$W$2:$W$2500,$A501))</f>
      </c>
      <c r="AQ501">
        <f>IF($A501="","",SUMIFS($BG$2:$BG$2500,$W$2:$W$2500,$A501))</f>
      </c>
      <c r="AR501">
        <f>IF($A501="","",SUMIFS($BH$2:$BH$2500,$W$2:$W$2500,$A501))</f>
      </c>
      <c r="AS501">
        <f>IF($A501="","",SUMIFS($BI$2:$BI$2500,$W$2:$W$2500,$A501))</f>
      </c>
      <c r="AT501">
        <f>IF($A501="","",SUMIFS($BJ$2:$BJ$2500,$W$2:$W$2500,$A501))</f>
      </c>
      <c r="AU501">
        <f>IF($A501="","",SUMIFS($BK$2:$BK$2500,$W$2:$W$2500,$A501))</f>
      </c>
      <c r="AV501">
        <f>IF($A501="","",SUMIFS($BL$2:$BL$2500,$W$2:$W$2500,$A501))</f>
      </c>
      <c r="AW501">
        <f>IF($A501="","",SUMIFS($BM$2:$BM$2500,$W$2:$W$2500,$A501))</f>
      </c>
      <c r="AX501">
        <f>IF($A501="","",SUMIFS($BN$2:$BN$2500,$W$2:$W$2500,$A501))</f>
      </c>
      <c r="AY501">
        <f>IF($A501="","",SUMIFS($BO$2:$BO$2500,$W$2:$W$2500,$A501))</f>
      </c>
      <c r="AZ501">
        <f>IF($A501="","",SUMIFS($BP$2:$BP$2500,$W$2:$W$2500,$A501))</f>
      </c>
      <c r="BA501">
        <f>IF($A501="","",SUMIFS($BQ$2:$BQ$2500,$W$2:$W$2500,$A501))</f>
      </c>
      <c r="BB501">
        <f>IF($A501="","",SUMIFS($BR$2:$BR$2500,$W$2:$W$2500,$A501))</f>
      </c>
      <c r="BC501">
        <f>IF($A501="","",SUMIFS($BS$2:$BS$2500,$W$2:$W$2500,$A501))</f>
      </c>
      <c r="BD501">
        <f>IF($A501="","",SUMIFS($BT$2:$BT$2500,$W$2:$W$2500,$A501))</f>
      </c>
      <c r="BF501">
        <f>IF($Z501="","",INDEX($AO$2:$AO$2000,$Z501))</f>
      </c>
      <c r="BG501">
        <f>IF($Z501="","",INDEX($AP$2:$AP$2000,$Z501))</f>
      </c>
      <c r="BH501">
        <f>IF($Z501="","",INDEX($AQ$2:$AQ$2000,$Z501))</f>
      </c>
      <c r="BI501">
        <f>IF($Z501="","",INDEX($AR$2:$AR$2000,$Z501))</f>
      </c>
      <c r="BJ501">
        <f>IF($Z501="","",INDEX($AS$2:$AS$2000,$Z501))</f>
      </c>
      <c r="BK501">
        <f>IF($Z501="","",INDEX($AT$2:$AT$2000,$Z501))</f>
      </c>
      <c r="BL501">
        <f>IF($Z501="","",INDEX($AU$2:$AU$2000,$Z501))</f>
      </c>
      <c r="BM501">
        <f>IF($Z501="","",INDEX($AV$2:$AV$2000,$Z501))</f>
      </c>
      <c r="BN501">
        <f>IF($Z501="","",INDEX($AW$2:$AW$2000,$Z501))</f>
      </c>
      <c r="BO501">
        <f>IF($Z501="","",INDEX($AX$2:$AX$2000,$Z501))</f>
      </c>
      <c r="BP501">
        <f>IF($Z501="","",INDEX($AY$2:$AY$2000,$Z501))</f>
      </c>
      <c r="BQ501">
        <f>IF($Z501="","",INDEX($AZ$2:$AZ$2000,$Z501))</f>
      </c>
      <c r="BR501">
        <f>IF($Z501="","",INDEX($BA$2:$BA$2000,$Z501))</f>
      </c>
      <c r="BS501">
        <f>IF($Z501="","",INDEX($BB$2:$BB$2000,$Z501))</f>
      </c>
      <c r="BT501">
        <f>IF($Z501="","",INDEX($BC$2:$BC$2000,$Z501))</f>
      </c>
      <c r="BV501">
        <f>IF(OR($A501="",$P501&lt;&gt;"Yes",$AH501="Yes"),"",1+N($AG501))</f>
      </c>
      <c r="BW501">
        <f>IF($A501="","",COUNTIFS($W$2:$W$2500,$A501,$BZ$2:$BZ$2500,"Yes")+COUNTIFS($X$2:$X$2500,$A501,$BY$2:$BY$2500,"Yes"))</f>
      </c>
      <c r="BX501">
        <f>IF(OR($A501="",$P501="Yes"),"",IF(N($BW501)=0,0,1+SUMIFS($CB$2:$CB$2500,$W$2:$W$2500,$A501)+SUMIFS($CA$2:$CA$2500,$X$2:$X$2500,$A501)))</f>
      </c>
      <c r="BY501" t="str">
        <f>IF($Y501="","",INDEX($AH$2:$AH$2000,$Y501)&amp;"")</f>
      </c>
      <c r="BZ501" t="str">
        <f>IF($Z501="","",INDEX($AH$2:$AH$2000,$Z501)&amp;"")</f>
      </c>
      <c r="CA501">
        <f>IF($Y501="","",INDEX($BV$2:$BV$2000,$Y501))</f>
      </c>
      <c r="CB501">
        <f>IF($Z501="","",INDEX($BV$2:$BV$2000,$Z501))</f>
      </c>
    </row>
    <row r="502">
      <c r="A502" t="str">
        <f>IF(TRIM(INDEX(games!$A:$A,ROW()))="","",TRIM(INDEX(games!$A:$A,ROW())))</f>
      </c>
      <c r="B502">
        <f>IF(OR($A502="",INDEX(games!$B:$B,ROW())=""),"",INDEX(games!$B:$B,ROW()))</f>
      </c>
      <c r="C502" t="str">
        <f>IF(OR($A502="",INDEX(games!$C:$C,ROW())=""),"",INDEX(games!$C:$C,ROW()))</f>
      </c>
      <c r="D502">
        <f>IF($A502="","",COUNTIF($W$2:$W$2500,$A502)+COUNTIF($X$2:$X$2500,$A502))</f>
      </c>
      <c r="E502">
        <f>IF($A502="","",IFERROR(MATCH($C502,$R$2:$R$5,0),0))</f>
      </c>
      <c r="F502">
        <f>IF($A502="","",MOD(ROW(),34))</f>
      </c>
      <c r="G502">
        <f>IF($A502="",NA(),IF($C502="Action",$B502,NA()))</f>
      </c>
      <c r="H502">
        <f>IF($A502="",NA(),IF($C502="Action",1+$F502*0.023,NA()))</f>
      </c>
      <c r="I502">
        <f>IF($A502="",NA(),IF($C502="Strategy",$B502,NA()))</f>
      </c>
      <c r="J502">
        <f>IF($A502="",NA(),IF($C502="Strategy",2+$F502*0.023,NA()))</f>
      </c>
      <c r="K502">
        <f>IF($A502="",NA(),IF($C502="Deckbuilder",$B502,NA()))</f>
      </c>
      <c r="L502">
        <f>IF($A502="",NA(),IF($C502="Deckbuilder",3+$F502*0.023,NA()))</f>
      </c>
      <c r="M502">
        <f>IF($A502="",NA(),IF($C502="Traditional",$B502,NA()))</f>
      </c>
      <c r="N502">
        <f>IF($A502="",NA(),IF($C502="Traditional",4+$F502*0.023,NA()))</f>
      </c>
      <c r="O502">
        <f>IF($A502="","",$D502+ROW()/1000000)</f>
      </c>
      <c r="P502" t="str">
        <f>IF(OR($A502="",INDEX(games!$H:$H,ROW())=""),"",INDEX(games!$H:$H,ROW()))</f>
      </c>
      <c r="Q502">
        <f>IF(OR($A502="",$P502&lt;&gt;"Yes"),"",$D502+ROW()/1000000)</f>
      </c>
      <c r="T502">
        <f>IF($Y502="","",INDEX($B$2:$B$2000,$Y502))</f>
      </c>
      <c r="U502">
        <f>IF($Z502="","",INDEX($B$2:$B$2000,$Z502))</f>
      </c>
      <c r="V502">
        <f>IF(OR($T502="",$U502=""),"",$U502-$T502)</f>
      </c>
      <c r="W502" t="str">
        <f>IF(TRIM(INDEX(connections!$A:$A,ROW()))="","",TRIM(INDEX(connections!$A:$A,ROW())))</f>
      </c>
      <c r="X502" t="str">
        <f>IF($W502="","",TRIM(INDEX(connections!$B:$B,ROW())))</f>
      </c>
      <c r="Y502">
        <f>IF($W502="","",IFERROR(MATCH($W502,$A$2:$A$2000,0),""))</f>
      </c>
      <c r="Z502">
        <f>IF($X502="","",IFERROR(MATCH($X502,$A$2:$A$2000,0),""))</f>
      </c>
      <c r="AA502" t="str">
        <f>IF($Y502="","",INDEX($P$2:$P$2000,$Y502))</f>
      </c>
      <c r="AB502" t="str">
        <f>IF($Z502="","",INDEX($P$2:$P$2000,$Z502))</f>
      </c>
      <c r="AC502">
        <f>IF(AND($AA502="Yes",$AB502="Yes"),1,"")</f>
      </c>
      <c r="AD502">
        <f>IF(OR($Y502="",$Z502=""),"",IF(INDEX($C$2:$C$2000,$Y502)=INDEX($C$2:$C$2000,$Z502),0,1))</f>
      </c>
      <c r="AE502">
        <f>IF($AC502&lt;&gt;1,"",IF(AND(INDEX($AG$2:$AG$2000,$Y502)=1,INDEX($AG$2:$AG$2000,$Z502)=1),1,""))</f>
      </c>
      <c r="AG502">
        <f>IF($A502="","",COUNTIFS($W$2:$W$2500,$A502,$AB$2:$AB$2500,"Yes")+COUNTIFS($X$2:$X$2500,$A502,$AA$2:$AA$2500,"Yes"))</f>
      </c>
      <c r="AH502" t="str">
        <f>IF(OR($P502&lt;&gt;"Yes",N($AG502)=0),"",IF(AND($AG502=1,COUNTIFS($W$2:$W$2500,$A502,$AE$2:$AE$2500,1)+COUNTIFS($X$2:$X$2500,$A502,$AE$2:$AE$2500,1)&gt;0),"","Yes"))</f>
      </c>
      <c r="AI502">
        <f>IF($AH502="Yes",$AG502,"")</f>
      </c>
      <c r="AJ502">
        <f>IF($AI502="","",$AI502+ROW()/1000000)</f>
      </c>
      <c r="AK502">
        <f>IF(OR($A502="",$P502="Yes",N($AG502)=0),"",$AG502+ROW()/1000000)</f>
      </c>
      <c r="AL502" t="str">
        <f>IF($A502="","",INDEX(games!$J:$J,ROW())&amp;"")</f>
      </c>
      <c r="AM502">
        <f>IF($A502="","",SUMPRODUCT($AO502:$BD502,'Map Analysis'!$AP$2^{0,1,2,3,4,5,6,7,8,9,10,11,12,13,14,15}))</f>
      </c>
      <c r="AN502">
        <f>IF($A502="","",$AM502+ROW()/10000000)</f>
      </c>
      <c r="AO502">
        <f>IF($A502="","",COUNTIF($W$2:$W$2500,$A502))</f>
      </c>
      <c r="AP502">
        <f>IF($A502="","",SUMIFS($BF$2:$BF$2500,$W$2:$W$2500,$A502))</f>
      </c>
      <c r="AQ502">
        <f>IF($A502="","",SUMIFS($BG$2:$BG$2500,$W$2:$W$2500,$A502))</f>
      </c>
      <c r="AR502">
        <f>IF($A502="","",SUMIFS($BH$2:$BH$2500,$W$2:$W$2500,$A502))</f>
      </c>
      <c r="AS502">
        <f>IF($A502="","",SUMIFS($BI$2:$BI$2500,$W$2:$W$2500,$A502))</f>
      </c>
      <c r="AT502">
        <f>IF($A502="","",SUMIFS($BJ$2:$BJ$2500,$W$2:$W$2500,$A502))</f>
      </c>
      <c r="AU502">
        <f>IF($A502="","",SUMIFS($BK$2:$BK$2500,$W$2:$W$2500,$A502))</f>
      </c>
      <c r="AV502">
        <f>IF($A502="","",SUMIFS($BL$2:$BL$2500,$W$2:$W$2500,$A502))</f>
      </c>
      <c r="AW502">
        <f>IF($A502="","",SUMIFS($BM$2:$BM$2500,$W$2:$W$2500,$A502))</f>
      </c>
      <c r="AX502">
        <f>IF($A502="","",SUMIFS($BN$2:$BN$2500,$W$2:$W$2500,$A502))</f>
      </c>
      <c r="AY502">
        <f>IF($A502="","",SUMIFS($BO$2:$BO$2500,$W$2:$W$2500,$A502))</f>
      </c>
      <c r="AZ502">
        <f>IF($A502="","",SUMIFS($BP$2:$BP$2500,$W$2:$W$2500,$A502))</f>
      </c>
      <c r="BA502">
        <f>IF($A502="","",SUMIFS($BQ$2:$BQ$2500,$W$2:$W$2500,$A502))</f>
      </c>
      <c r="BB502">
        <f>IF($A502="","",SUMIFS($BR$2:$BR$2500,$W$2:$W$2500,$A502))</f>
      </c>
      <c r="BC502">
        <f>IF($A502="","",SUMIFS($BS$2:$BS$2500,$W$2:$W$2500,$A502))</f>
      </c>
      <c r="BD502">
        <f>IF($A502="","",SUMIFS($BT$2:$BT$2500,$W$2:$W$2500,$A502))</f>
      </c>
      <c r="BF502">
        <f>IF($Z502="","",INDEX($AO$2:$AO$2000,$Z502))</f>
      </c>
      <c r="BG502">
        <f>IF($Z502="","",INDEX($AP$2:$AP$2000,$Z502))</f>
      </c>
      <c r="BH502">
        <f>IF($Z502="","",INDEX($AQ$2:$AQ$2000,$Z502))</f>
      </c>
      <c r="BI502">
        <f>IF($Z502="","",INDEX($AR$2:$AR$2000,$Z502))</f>
      </c>
      <c r="BJ502">
        <f>IF($Z502="","",INDEX($AS$2:$AS$2000,$Z502))</f>
      </c>
      <c r="BK502">
        <f>IF($Z502="","",INDEX($AT$2:$AT$2000,$Z502))</f>
      </c>
      <c r="BL502">
        <f>IF($Z502="","",INDEX($AU$2:$AU$2000,$Z502))</f>
      </c>
      <c r="BM502">
        <f>IF($Z502="","",INDEX($AV$2:$AV$2000,$Z502))</f>
      </c>
      <c r="BN502">
        <f>IF($Z502="","",INDEX($AW$2:$AW$2000,$Z502))</f>
      </c>
      <c r="BO502">
        <f>IF($Z502="","",INDEX($AX$2:$AX$2000,$Z502))</f>
      </c>
      <c r="BP502">
        <f>IF($Z502="","",INDEX($AY$2:$AY$2000,$Z502))</f>
      </c>
      <c r="BQ502">
        <f>IF($Z502="","",INDEX($AZ$2:$AZ$2000,$Z502))</f>
      </c>
      <c r="BR502">
        <f>IF($Z502="","",INDEX($BA$2:$BA$2000,$Z502))</f>
      </c>
      <c r="BS502">
        <f>IF($Z502="","",INDEX($BB$2:$BB$2000,$Z502))</f>
      </c>
      <c r="BT502">
        <f>IF($Z502="","",INDEX($BC$2:$BC$2000,$Z502))</f>
      </c>
      <c r="BV502">
        <f>IF(OR($A502="",$P502&lt;&gt;"Yes",$AH502="Yes"),"",1+N($AG502))</f>
      </c>
      <c r="BW502">
        <f>IF($A502="","",COUNTIFS($W$2:$W$2500,$A502,$BZ$2:$BZ$2500,"Yes")+COUNTIFS($X$2:$X$2500,$A502,$BY$2:$BY$2500,"Yes"))</f>
      </c>
      <c r="BX502">
        <f>IF(OR($A502="",$P502="Yes"),"",IF(N($BW502)=0,0,1+SUMIFS($CB$2:$CB$2500,$W$2:$W$2500,$A502)+SUMIFS($CA$2:$CA$2500,$X$2:$X$2500,$A502)))</f>
      </c>
      <c r="BY502" t="str">
        <f>IF($Y502="","",INDEX($AH$2:$AH$2000,$Y502)&amp;"")</f>
      </c>
      <c r="BZ502" t="str">
        <f>IF($Z502="","",INDEX($AH$2:$AH$2000,$Z502)&amp;"")</f>
      </c>
      <c r="CA502">
        <f>IF($Y502="","",INDEX($BV$2:$BV$2000,$Y502))</f>
      </c>
      <c r="CB502">
        <f>IF($Z502="","",INDEX($BV$2:$BV$2000,$Z502))</f>
      </c>
    </row>
    <row r="503">
      <c r="A503" t="str">
        <f>IF(TRIM(INDEX(games!$A:$A,ROW()))="","",TRIM(INDEX(games!$A:$A,ROW())))</f>
      </c>
      <c r="B503">
        <f>IF(OR($A503="",INDEX(games!$B:$B,ROW())=""),"",INDEX(games!$B:$B,ROW()))</f>
      </c>
      <c r="C503" t="str">
        <f>IF(OR($A503="",INDEX(games!$C:$C,ROW())=""),"",INDEX(games!$C:$C,ROW()))</f>
      </c>
      <c r="D503">
        <f>IF($A503="","",COUNTIF($W$2:$W$2500,$A503)+COUNTIF($X$2:$X$2500,$A503))</f>
      </c>
      <c r="E503">
        <f>IF($A503="","",IFERROR(MATCH($C503,$R$2:$R$5,0),0))</f>
      </c>
      <c r="F503">
        <f>IF($A503="","",MOD(ROW(),34))</f>
      </c>
      <c r="G503">
        <f>IF($A503="",NA(),IF($C503="Action",$B503,NA()))</f>
      </c>
      <c r="H503">
        <f>IF($A503="",NA(),IF($C503="Action",1+$F503*0.023,NA()))</f>
      </c>
      <c r="I503">
        <f>IF($A503="",NA(),IF($C503="Strategy",$B503,NA()))</f>
      </c>
      <c r="J503">
        <f>IF($A503="",NA(),IF($C503="Strategy",2+$F503*0.023,NA()))</f>
      </c>
      <c r="K503">
        <f>IF($A503="",NA(),IF($C503="Deckbuilder",$B503,NA()))</f>
      </c>
      <c r="L503">
        <f>IF($A503="",NA(),IF($C503="Deckbuilder",3+$F503*0.023,NA()))</f>
      </c>
      <c r="M503">
        <f>IF($A503="",NA(),IF($C503="Traditional",$B503,NA()))</f>
      </c>
      <c r="N503">
        <f>IF($A503="",NA(),IF($C503="Traditional",4+$F503*0.023,NA()))</f>
      </c>
      <c r="O503">
        <f>IF($A503="","",$D503+ROW()/1000000)</f>
      </c>
      <c r="P503" t="str">
        <f>IF(OR($A503="",INDEX(games!$H:$H,ROW())=""),"",INDEX(games!$H:$H,ROW()))</f>
      </c>
      <c r="Q503">
        <f>IF(OR($A503="",$P503&lt;&gt;"Yes"),"",$D503+ROW()/1000000)</f>
      </c>
      <c r="T503">
        <f>IF($Y503="","",INDEX($B$2:$B$2000,$Y503))</f>
      </c>
      <c r="U503">
        <f>IF($Z503="","",INDEX($B$2:$B$2000,$Z503))</f>
      </c>
      <c r="V503">
        <f>IF(OR($T503="",$U503=""),"",$U503-$T503)</f>
      </c>
      <c r="W503" t="str">
        <f>IF(TRIM(INDEX(connections!$A:$A,ROW()))="","",TRIM(INDEX(connections!$A:$A,ROW())))</f>
      </c>
      <c r="X503" t="str">
        <f>IF($W503="","",TRIM(INDEX(connections!$B:$B,ROW())))</f>
      </c>
      <c r="Y503">
        <f>IF($W503="","",IFERROR(MATCH($W503,$A$2:$A$2000,0),""))</f>
      </c>
      <c r="Z503">
        <f>IF($X503="","",IFERROR(MATCH($X503,$A$2:$A$2000,0),""))</f>
      </c>
      <c r="AA503" t="str">
        <f>IF($Y503="","",INDEX($P$2:$P$2000,$Y503))</f>
      </c>
      <c r="AB503" t="str">
        <f>IF($Z503="","",INDEX($P$2:$P$2000,$Z503))</f>
      </c>
      <c r="AC503">
        <f>IF(AND($AA503="Yes",$AB503="Yes"),1,"")</f>
      </c>
      <c r="AD503">
        <f>IF(OR($Y503="",$Z503=""),"",IF(INDEX($C$2:$C$2000,$Y503)=INDEX($C$2:$C$2000,$Z503),0,1))</f>
      </c>
      <c r="AE503">
        <f>IF($AC503&lt;&gt;1,"",IF(AND(INDEX($AG$2:$AG$2000,$Y503)=1,INDEX($AG$2:$AG$2000,$Z503)=1),1,""))</f>
      </c>
      <c r="AG503">
        <f>IF($A503="","",COUNTIFS($W$2:$W$2500,$A503,$AB$2:$AB$2500,"Yes")+COUNTIFS($X$2:$X$2500,$A503,$AA$2:$AA$2500,"Yes"))</f>
      </c>
      <c r="AH503" t="str">
        <f>IF(OR($P503&lt;&gt;"Yes",N($AG503)=0),"",IF(AND($AG503=1,COUNTIFS($W$2:$W$2500,$A503,$AE$2:$AE$2500,1)+COUNTIFS($X$2:$X$2500,$A503,$AE$2:$AE$2500,1)&gt;0),"","Yes"))</f>
      </c>
      <c r="AI503">
        <f>IF($AH503="Yes",$AG503,"")</f>
      </c>
      <c r="AJ503">
        <f>IF($AI503="","",$AI503+ROW()/1000000)</f>
      </c>
      <c r="AK503">
        <f>IF(OR($A503="",$P503="Yes",N($AG503)=0),"",$AG503+ROW()/1000000)</f>
      </c>
      <c r="AL503" t="str">
        <f>IF($A503="","",INDEX(games!$J:$J,ROW())&amp;"")</f>
      </c>
      <c r="AM503">
        <f>IF($A503="","",SUMPRODUCT($AO503:$BD503,'Map Analysis'!$AP$2^{0,1,2,3,4,5,6,7,8,9,10,11,12,13,14,15}))</f>
      </c>
      <c r="AN503">
        <f>IF($A503="","",$AM503+ROW()/10000000)</f>
      </c>
      <c r="AO503">
        <f>IF($A503="","",COUNTIF($W$2:$W$2500,$A503))</f>
      </c>
      <c r="AP503">
        <f>IF($A503="","",SUMIFS($BF$2:$BF$2500,$W$2:$W$2500,$A503))</f>
      </c>
      <c r="AQ503">
        <f>IF($A503="","",SUMIFS($BG$2:$BG$2500,$W$2:$W$2500,$A503))</f>
      </c>
      <c r="AR503">
        <f>IF($A503="","",SUMIFS($BH$2:$BH$2500,$W$2:$W$2500,$A503))</f>
      </c>
      <c r="AS503">
        <f>IF($A503="","",SUMIFS($BI$2:$BI$2500,$W$2:$W$2500,$A503))</f>
      </c>
      <c r="AT503">
        <f>IF($A503="","",SUMIFS($BJ$2:$BJ$2500,$W$2:$W$2500,$A503))</f>
      </c>
      <c r="AU503">
        <f>IF($A503="","",SUMIFS($BK$2:$BK$2500,$W$2:$W$2500,$A503))</f>
      </c>
      <c r="AV503">
        <f>IF($A503="","",SUMIFS($BL$2:$BL$2500,$W$2:$W$2500,$A503))</f>
      </c>
      <c r="AW503">
        <f>IF($A503="","",SUMIFS($BM$2:$BM$2500,$W$2:$W$2500,$A503))</f>
      </c>
      <c r="AX503">
        <f>IF($A503="","",SUMIFS($BN$2:$BN$2500,$W$2:$W$2500,$A503))</f>
      </c>
      <c r="AY503">
        <f>IF($A503="","",SUMIFS($BO$2:$BO$2500,$W$2:$W$2500,$A503))</f>
      </c>
      <c r="AZ503">
        <f>IF($A503="","",SUMIFS($BP$2:$BP$2500,$W$2:$W$2500,$A503))</f>
      </c>
      <c r="BA503">
        <f>IF($A503="","",SUMIFS($BQ$2:$BQ$2500,$W$2:$W$2500,$A503))</f>
      </c>
      <c r="BB503">
        <f>IF($A503="","",SUMIFS($BR$2:$BR$2500,$W$2:$W$2500,$A503))</f>
      </c>
      <c r="BC503">
        <f>IF($A503="","",SUMIFS($BS$2:$BS$2500,$W$2:$W$2500,$A503))</f>
      </c>
      <c r="BD503">
        <f>IF($A503="","",SUMIFS($BT$2:$BT$2500,$W$2:$W$2500,$A503))</f>
      </c>
      <c r="BF503">
        <f>IF($Z503="","",INDEX($AO$2:$AO$2000,$Z503))</f>
      </c>
      <c r="BG503">
        <f>IF($Z503="","",INDEX($AP$2:$AP$2000,$Z503))</f>
      </c>
      <c r="BH503">
        <f>IF($Z503="","",INDEX($AQ$2:$AQ$2000,$Z503))</f>
      </c>
      <c r="BI503">
        <f>IF($Z503="","",INDEX($AR$2:$AR$2000,$Z503))</f>
      </c>
      <c r="BJ503">
        <f>IF($Z503="","",INDEX($AS$2:$AS$2000,$Z503))</f>
      </c>
      <c r="BK503">
        <f>IF($Z503="","",INDEX($AT$2:$AT$2000,$Z503))</f>
      </c>
      <c r="BL503">
        <f>IF($Z503="","",INDEX($AU$2:$AU$2000,$Z503))</f>
      </c>
      <c r="BM503">
        <f>IF($Z503="","",INDEX($AV$2:$AV$2000,$Z503))</f>
      </c>
      <c r="BN503">
        <f>IF($Z503="","",INDEX($AW$2:$AW$2000,$Z503))</f>
      </c>
      <c r="BO503">
        <f>IF($Z503="","",INDEX($AX$2:$AX$2000,$Z503))</f>
      </c>
      <c r="BP503">
        <f>IF($Z503="","",INDEX($AY$2:$AY$2000,$Z503))</f>
      </c>
      <c r="BQ503">
        <f>IF($Z503="","",INDEX($AZ$2:$AZ$2000,$Z503))</f>
      </c>
      <c r="BR503">
        <f>IF($Z503="","",INDEX($BA$2:$BA$2000,$Z503))</f>
      </c>
      <c r="BS503">
        <f>IF($Z503="","",INDEX($BB$2:$BB$2000,$Z503))</f>
      </c>
      <c r="BT503">
        <f>IF($Z503="","",INDEX($BC$2:$BC$2000,$Z503))</f>
      </c>
      <c r="BV503">
        <f>IF(OR($A503="",$P503&lt;&gt;"Yes",$AH503="Yes"),"",1+N($AG503))</f>
      </c>
      <c r="BW503">
        <f>IF($A503="","",COUNTIFS($W$2:$W$2500,$A503,$BZ$2:$BZ$2500,"Yes")+COUNTIFS($X$2:$X$2500,$A503,$BY$2:$BY$2500,"Yes"))</f>
      </c>
      <c r="BX503">
        <f>IF(OR($A503="",$P503="Yes"),"",IF(N($BW503)=0,0,1+SUMIFS($CB$2:$CB$2500,$W$2:$W$2500,$A503)+SUMIFS($CA$2:$CA$2500,$X$2:$X$2500,$A503)))</f>
      </c>
      <c r="BY503" t="str">
        <f>IF($Y503="","",INDEX($AH$2:$AH$2000,$Y503)&amp;"")</f>
      </c>
      <c r="BZ503" t="str">
        <f>IF($Z503="","",INDEX($AH$2:$AH$2000,$Z503)&amp;"")</f>
      </c>
      <c r="CA503">
        <f>IF($Y503="","",INDEX($BV$2:$BV$2000,$Y503))</f>
      </c>
      <c r="CB503">
        <f>IF($Z503="","",INDEX($BV$2:$BV$2000,$Z503))</f>
      </c>
    </row>
    <row r="504">
      <c r="A504" t="str">
        <f>IF(TRIM(INDEX(games!$A:$A,ROW()))="","",TRIM(INDEX(games!$A:$A,ROW())))</f>
      </c>
      <c r="B504">
        <f>IF(OR($A504="",INDEX(games!$B:$B,ROW())=""),"",INDEX(games!$B:$B,ROW()))</f>
      </c>
      <c r="C504" t="str">
        <f>IF(OR($A504="",INDEX(games!$C:$C,ROW())=""),"",INDEX(games!$C:$C,ROW()))</f>
      </c>
      <c r="D504">
        <f>IF($A504="","",COUNTIF($W$2:$W$2500,$A504)+COUNTIF($X$2:$X$2500,$A504))</f>
      </c>
      <c r="E504">
        <f>IF($A504="","",IFERROR(MATCH($C504,$R$2:$R$5,0),0))</f>
      </c>
      <c r="F504">
        <f>IF($A504="","",MOD(ROW(),34))</f>
      </c>
      <c r="G504">
        <f>IF($A504="",NA(),IF($C504="Action",$B504,NA()))</f>
      </c>
      <c r="H504">
        <f>IF($A504="",NA(),IF($C504="Action",1+$F504*0.023,NA()))</f>
      </c>
      <c r="I504">
        <f>IF($A504="",NA(),IF($C504="Strategy",$B504,NA()))</f>
      </c>
      <c r="J504">
        <f>IF($A504="",NA(),IF($C504="Strategy",2+$F504*0.023,NA()))</f>
      </c>
      <c r="K504">
        <f>IF($A504="",NA(),IF($C504="Deckbuilder",$B504,NA()))</f>
      </c>
      <c r="L504">
        <f>IF($A504="",NA(),IF($C504="Deckbuilder",3+$F504*0.023,NA()))</f>
      </c>
      <c r="M504">
        <f>IF($A504="",NA(),IF($C504="Traditional",$B504,NA()))</f>
      </c>
      <c r="N504">
        <f>IF($A504="",NA(),IF($C504="Traditional",4+$F504*0.023,NA()))</f>
      </c>
      <c r="O504">
        <f>IF($A504="","",$D504+ROW()/1000000)</f>
      </c>
      <c r="P504" t="str">
        <f>IF(OR($A504="",INDEX(games!$H:$H,ROW())=""),"",INDEX(games!$H:$H,ROW()))</f>
      </c>
      <c r="Q504">
        <f>IF(OR($A504="",$P504&lt;&gt;"Yes"),"",$D504+ROW()/1000000)</f>
      </c>
      <c r="T504">
        <f>IF($Y504="","",INDEX($B$2:$B$2000,$Y504))</f>
      </c>
      <c r="U504">
        <f>IF($Z504="","",INDEX($B$2:$B$2000,$Z504))</f>
      </c>
      <c r="V504">
        <f>IF(OR($T504="",$U504=""),"",$U504-$T504)</f>
      </c>
      <c r="W504" t="str">
        <f>IF(TRIM(INDEX(connections!$A:$A,ROW()))="","",TRIM(INDEX(connections!$A:$A,ROW())))</f>
      </c>
      <c r="X504" t="str">
        <f>IF($W504="","",TRIM(INDEX(connections!$B:$B,ROW())))</f>
      </c>
      <c r="Y504">
        <f>IF($W504="","",IFERROR(MATCH($W504,$A$2:$A$2000,0),""))</f>
      </c>
      <c r="Z504">
        <f>IF($X504="","",IFERROR(MATCH($X504,$A$2:$A$2000,0),""))</f>
      </c>
      <c r="AA504" t="str">
        <f>IF($Y504="","",INDEX($P$2:$P$2000,$Y504))</f>
      </c>
      <c r="AB504" t="str">
        <f>IF($Z504="","",INDEX($P$2:$P$2000,$Z504))</f>
      </c>
      <c r="AC504">
        <f>IF(AND($AA504="Yes",$AB504="Yes"),1,"")</f>
      </c>
      <c r="AD504">
        <f>IF(OR($Y504="",$Z504=""),"",IF(INDEX($C$2:$C$2000,$Y504)=INDEX($C$2:$C$2000,$Z504),0,1))</f>
      </c>
      <c r="AE504">
        <f>IF($AC504&lt;&gt;1,"",IF(AND(INDEX($AG$2:$AG$2000,$Y504)=1,INDEX($AG$2:$AG$2000,$Z504)=1),1,""))</f>
      </c>
      <c r="AG504">
        <f>IF($A504="","",COUNTIFS($W$2:$W$2500,$A504,$AB$2:$AB$2500,"Yes")+COUNTIFS($X$2:$X$2500,$A504,$AA$2:$AA$2500,"Yes"))</f>
      </c>
      <c r="AH504" t="str">
        <f>IF(OR($P504&lt;&gt;"Yes",N($AG504)=0),"",IF(AND($AG504=1,COUNTIFS($W$2:$W$2500,$A504,$AE$2:$AE$2500,1)+COUNTIFS($X$2:$X$2500,$A504,$AE$2:$AE$2500,1)&gt;0),"","Yes"))</f>
      </c>
      <c r="AI504">
        <f>IF($AH504="Yes",$AG504,"")</f>
      </c>
      <c r="AJ504">
        <f>IF($AI504="","",$AI504+ROW()/1000000)</f>
      </c>
      <c r="AK504">
        <f>IF(OR($A504="",$P504="Yes",N($AG504)=0),"",$AG504+ROW()/1000000)</f>
      </c>
      <c r="AL504" t="str">
        <f>IF($A504="","",INDEX(games!$J:$J,ROW())&amp;"")</f>
      </c>
      <c r="AM504">
        <f>IF($A504="","",SUMPRODUCT($AO504:$BD504,'Map Analysis'!$AP$2^{0,1,2,3,4,5,6,7,8,9,10,11,12,13,14,15}))</f>
      </c>
      <c r="AN504">
        <f>IF($A504="","",$AM504+ROW()/10000000)</f>
      </c>
      <c r="AO504">
        <f>IF($A504="","",COUNTIF($W$2:$W$2500,$A504))</f>
      </c>
      <c r="AP504">
        <f>IF($A504="","",SUMIFS($BF$2:$BF$2500,$W$2:$W$2500,$A504))</f>
      </c>
      <c r="AQ504">
        <f>IF($A504="","",SUMIFS($BG$2:$BG$2500,$W$2:$W$2500,$A504))</f>
      </c>
      <c r="AR504">
        <f>IF($A504="","",SUMIFS($BH$2:$BH$2500,$W$2:$W$2500,$A504))</f>
      </c>
      <c r="AS504">
        <f>IF($A504="","",SUMIFS($BI$2:$BI$2500,$W$2:$W$2500,$A504))</f>
      </c>
      <c r="AT504">
        <f>IF($A504="","",SUMIFS($BJ$2:$BJ$2500,$W$2:$W$2500,$A504))</f>
      </c>
      <c r="AU504">
        <f>IF($A504="","",SUMIFS($BK$2:$BK$2500,$W$2:$W$2500,$A504))</f>
      </c>
      <c r="AV504">
        <f>IF($A504="","",SUMIFS($BL$2:$BL$2500,$W$2:$W$2500,$A504))</f>
      </c>
      <c r="AW504">
        <f>IF($A504="","",SUMIFS($BM$2:$BM$2500,$W$2:$W$2500,$A504))</f>
      </c>
      <c r="AX504">
        <f>IF($A504="","",SUMIFS($BN$2:$BN$2500,$W$2:$W$2500,$A504))</f>
      </c>
      <c r="AY504">
        <f>IF($A504="","",SUMIFS($BO$2:$BO$2500,$W$2:$W$2500,$A504))</f>
      </c>
      <c r="AZ504">
        <f>IF($A504="","",SUMIFS($BP$2:$BP$2500,$W$2:$W$2500,$A504))</f>
      </c>
      <c r="BA504">
        <f>IF($A504="","",SUMIFS($BQ$2:$BQ$2500,$W$2:$W$2500,$A504))</f>
      </c>
      <c r="BB504">
        <f>IF($A504="","",SUMIFS($BR$2:$BR$2500,$W$2:$W$2500,$A504))</f>
      </c>
      <c r="BC504">
        <f>IF($A504="","",SUMIFS($BS$2:$BS$2500,$W$2:$W$2500,$A504))</f>
      </c>
      <c r="BD504">
        <f>IF($A504="","",SUMIFS($BT$2:$BT$2500,$W$2:$W$2500,$A504))</f>
      </c>
      <c r="BF504">
        <f>IF($Z504="","",INDEX($AO$2:$AO$2000,$Z504))</f>
      </c>
      <c r="BG504">
        <f>IF($Z504="","",INDEX($AP$2:$AP$2000,$Z504))</f>
      </c>
      <c r="BH504">
        <f>IF($Z504="","",INDEX($AQ$2:$AQ$2000,$Z504))</f>
      </c>
      <c r="BI504">
        <f>IF($Z504="","",INDEX($AR$2:$AR$2000,$Z504))</f>
      </c>
      <c r="BJ504">
        <f>IF($Z504="","",INDEX($AS$2:$AS$2000,$Z504))</f>
      </c>
      <c r="BK504">
        <f>IF($Z504="","",INDEX($AT$2:$AT$2000,$Z504))</f>
      </c>
      <c r="BL504">
        <f>IF($Z504="","",INDEX($AU$2:$AU$2000,$Z504))</f>
      </c>
      <c r="BM504">
        <f>IF($Z504="","",INDEX($AV$2:$AV$2000,$Z504))</f>
      </c>
      <c r="BN504">
        <f>IF($Z504="","",INDEX($AW$2:$AW$2000,$Z504))</f>
      </c>
      <c r="BO504">
        <f>IF($Z504="","",INDEX($AX$2:$AX$2000,$Z504))</f>
      </c>
      <c r="BP504">
        <f>IF($Z504="","",INDEX($AY$2:$AY$2000,$Z504))</f>
      </c>
      <c r="BQ504">
        <f>IF($Z504="","",INDEX($AZ$2:$AZ$2000,$Z504))</f>
      </c>
      <c r="BR504">
        <f>IF($Z504="","",INDEX($BA$2:$BA$2000,$Z504))</f>
      </c>
      <c r="BS504">
        <f>IF($Z504="","",INDEX($BB$2:$BB$2000,$Z504))</f>
      </c>
      <c r="BT504">
        <f>IF($Z504="","",INDEX($BC$2:$BC$2000,$Z504))</f>
      </c>
      <c r="BV504">
        <f>IF(OR($A504="",$P504&lt;&gt;"Yes",$AH504="Yes"),"",1+N($AG504))</f>
      </c>
      <c r="BW504">
        <f>IF($A504="","",COUNTIFS($W$2:$W$2500,$A504,$BZ$2:$BZ$2500,"Yes")+COUNTIFS($X$2:$X$2500,$A504,$BY$2:$BY$2500,"Yes"))</f>
      </c>
      <c r="BX504">
        <f>IF(OR($A504="",$P504="Yes"),"",IF(N($BW504)=0,0,1+SUMIFS($CB$2:$CB$2500,$W$2:$W$2500,$A504)+SUMIFS($CA$2:$CA$2500,$X$2:$X$2500,$A504)))</f>
      </c>
      <c r="BY504" t="str">
        <f>IF($Y504="","",INDEX($AH$2:$AH$2000,$Y504)&amp;"")</f>
      </c>
      <c r="BZ504" t="str">
        <f>IF($Z504="","",INDEX($AH$2:$AH$2000,$Z504)&amp;"")</f>
      </c>
      <c r="CA504">
        <f>IF($Y504="","",INDEX($BV$2:$BV$2000,$Y504))</f>
      </c>
      <c r="CB504">
        <f>IF($Z504="","",INDEX($BV$2:$BV$2000,$Z504))</f>
      </c>
    </row>
    <row r="505">
      <c r="A505" t="str">
        <f>IF(TRIM(INDEX(games!$A:$A,ROW()))="","",TRIM(INDEX(games!$A:$A,ROW())))</f>
      </c>
      <c r="B505">
        <f>IF(OR($A505="",INDEX(games!$B:$B,ROW())=""),"",INDEX(games!$B:$B,ROW()))</f>
      </c>
      <c r="C505" t="str">
        <f>IF(OR($A505="",INDEX(games!$C:$C,ROW())=""),"",INDEX(games!$C:$C,ROW()))</f>
      </c>
      <c r="D505">
        <f>IF($A505="","",COUNTIF($W$2:$W$2500,$A505)+COUNTIF($X$2:$X$2500,$A505))</f>
      </c>
      <c r="E505">
        <f>IF($A505="","",IFERROR(MATCH($C505,$R$2:$R$5,0),0))</f>
      </c>
      <c r="F505">
        <f>IF($A505="","",MOD(ROW(),34))</f>
      </c>
      <c r="G505">
        <f>IF($A505="",NA(),IF($C505="Action",$B505,NA()))</f>
      </c>
      <c r="H505">
        <f>IF($A505="",NA(),IF($C505="Action",1+$F505*0.023,NA()))</f>
      </c>
      <c r="I505">
        <f>IF($A505="",NA(),IF($C505="Strategy",$B505,NA()))</f>
      </c>
      <c r="J505">
        <f>IF($A505="",NA(),IF($C505="Strategy",2+$F505*0.023,NA()))</f>
      </c>
      <c r="K505">
        <f>IF($A505="",NA(),IF($C505="Deckbuilder",$B505,NA()))</f>
      </c>
      <c r="L505">
        <f>IF($A505="",NA(),IF($C505="Deckbuilder",3+$F505*0.023,NA()))</f>
      </c>
      <c r="M505">
        <f>IF($A505="",NA(),IF($C505="Traditional",$B505,NA()))</f>
      </c>
      <c r="N505">
        <f>IF($A505="",NA(),IF($C505="Traditional",4+$F505*0.023,NA()))</f>
      </c>
      <c r="O505">
        <f>IF($A505="","",$D505+ROW()/1000000)</f>
      </c>
      <c r="P505" t="str">
        <f>IF(OR($A505="",INDEX(games!$H:$H,ROW())=""),"",INDEX(games!$H:$H,ROW()))</f>
      </c>
      <c r="Q505">
        <f>IF(OR($A505="",$P505&lt;&gt;"Yes"),"",$D505+ROW()/1000000)</f>
      </c>
      <c r="T505">
        <f>IF($Y505="","",INDEX($B$2:$B$2000,$Y505))</f>
      </c>
      <c r="U505">
        <f>IF($Z505="","",INDEX($B$2:$B$2000,$Z505))</f>
      </c>
      <c r="V505">
        <f>IF(OR($T505="",$U505=""),"",$U505-$T505)</f>
      </c>
      <c r="W505" t="str">
        <f>IF(TRIM(INDEX(connections!$A:$A,ROW()))="","",TRIM(INDEX(connections!$A:$A,ROW())))</f>
      </c>
      <c r="X505" t="str">
        <f>IF($W505="","",TRIM(INDEX(connections!$B:$B,ROW())))</f>
      </c>
      <c r="Y505">
        <f>IF($W505="","",IFERROR(MATCH($W505,$A$2:$A$2000,0),""))</f>
      </c>
      <c r="Z505">
        <f>IF($X505="","",IFERROR(MATCH($X505,$A$2:$A$2000,0),""))</f>
      </c>
      <c r="AA505" t="str">
        <f>IF($Y505="","",INDEX($P$2:$P$2000,$Y505))</f>
      </c>
      <c r="AB505" t="str">
        <f>IF($Z505="","",INDEX($P$2:$P$2000,$Z505))</f>
      </c>
      <c r="AC505">
        <f>IF(AND($AA505="Yes",$AB505="Yes"),1,"")</f>
      </c>
      <c r="AD505">
        <f>IF(OR($Y505="",$Z505=""),"",IF(INDEX($C$2:$C$2000,$Y505)=INDEX($C$2:$C$2000,$Z505),0,1))</f>
      </c>
      <c r="AE505">
        <f>IF($AC505&lt;&gt;1,"",IF(AND(INDEX($AG$2:$AG$2000,$Y505)=1,INDEX($AG$2:$AG$2000,$Z505)=1),1,""))</f>
      </c>
      <c r="AG505">
        <f>IF($A505="","",COUNTIFS($W$2:$W$2500,$A505,$AB$2:$AB$2500,"Yes")+COUNTIFS($X$2:$X$2500,$A505,$AA$2:$AA$2500,"Yes"))</f>
      </c>
      <c r="AH505" t="str">
        <f>IF(OR($P505&lt;&gt;"Yes",N($AG505)=0),"",IF(AND($AG505=1,COUNTIFS($W$2:$W$2500,$A505,$AE$2:$AE$2500,1)+COUNTIFS($X$2:$X$2500,$A505,$AE$2:$AE$2500,1)&gt;0),"","Yes"))</f>
      </c>
      <c r="AI505">
        <f>IF($AH505="Yes",$AG505,"")</f>
      </c>
      <c r="AJ505">
        <f>IF($AI505="","",$AI505+ROW()/1000000)</f>
      </c>
      <c r="AK505">
        <f>IF(OR($A505="",$P505="Yes",N($AG505)=0),"",$AG505+ROW()/1000000)</f>
      </c>
      <c r="AL505" t="str">
        <f>IF($A505="","",INDEX(games!$J:$J,ROW())&amp;"")</f>
      </c>
      <c r="AM505">
        <f>IF($A505="","",SUMPRODUCT($AO505:$BD505,'Map Analysis'!$AP$2^{0,1,2,3,4,5,6,7,8,9,10,11,12,13,14,15}))</f>
      </c>
      <c r="AN505">
        <f>IF($A505="","",$AM505+ROW()/10000000)</f>
      </c>
      <c r="AO505">
        <f>IF($A505="","",COUNTIF($W$2:$W$2500,$A505))</f>
      </c>
      <c r="AP505">
        <f>IF($A505="","",SUMIFS($BF$2:$BF$2500,$W$2:$W$2500,$A505))</f>
      </c>
      <c r="AQ505">
        <f>IF($A505="","",SUMIFS($BG$2:$BG$2500,$W$2:$W$2500,$A505))</f>
      </c>
      <c r="AR505">
        <f>IF($A505="","",SUMIFS($BH$2:$BH$2500,$W$2:$W$2500,$A505))</f>
      </c>
      <c r="AS505">
        <f>IF($A505="","",SUMIFS($BI$2:$BI$2500,$W$2:$W$2500,$A505))</f>
      </c>
      <c r="AT505">
        <f>IF($A505="","",SUMIFS($BJ$2:$BJ$2500,$W$2:$W$2500,$A505))</f>
      </c>
      <c r="AU505">
        <f>IF($A505="","",SUMIFS($BK$2:$BK$2500,$W$2:$W$2500,$A505))</f>
      </c>
      <c r="AV505">
        <f>IF($A505="","",SUMIFS($BL$2:$BL$2500,$W$2:$W$2500,$A505))</f>
      </c>
      <c r="AW505">
        <f>IF($A505="","",SUMIFS($BM$2:$BM$2500,$W$2:$W$2500,$A505))</f>
      </c>
      <c r="AX505">
        <f>IF($A505="","",SUMIFS($BN$2:$BN$2500,$W$2:$W$2500,$A505))</f>
      </c>
      <c r="AY505">
        <f>IF($A505="","",SUMIFS($BO$2:$BO$2500,$W$2:$W$2500,$A505))</f>
      </c>
      <c r="AZ505">
        <f>IF($A505="","",SUMIFS($BP$2:$BP$2500,$W$2:$W$2500,$A505))</f>
      </c>
      <c r="BA505">
        <f>IF($A505="","",SUMIFS($BQ$2:$BQ$2500,$W$2:$W$2500,$A505))</f>
      </c>
      <c r="BB505">
        <f>IF($A505="","",SUMIFS($BR$2:$BR$2500,$W$2:$W$2500,$A505))</f>
      </c>
      <c r="BC505">
        <f>IF($A505="","",SUMIFS($BS$2:$BS$2500,$W$2:$W$2500,$A505))</f>
      </c>
      <c r="BD505">
        <f>IF($A505="","",SUMIFS($BT$2:$BT$2500,$W$2:$W$2500,$A505))</f>
      </c>
      <c r="BF505">
        <f>IF($Z505="","",INDEX($AO$2:$AO$2000,$Z505))</f>
      </c>
      <c r="BG505">
        <f>IF($Z505="","",INDEX($AP$2:$AP$2000,$Z505))</f>
      </c>
      <c r="BH505">
        <f>IF($Z505="","",INDEX($AQ$2:$AQ$2000,$Z505))</f>
      </c>
      <c r="BI505">
        <f>IF($Z505="","",INDEX($AR$2:$AR$2000,$Z505))</f>
      </c>
      <c r="BJ505">
        <f>IF($Z505="","",INDEX($AS$2:$AS$2000,$Z505))</f>
      </c>
      <c r="BK505">
        <f>IF($Z505="","",INDEX($AT$2:$AT$2000,$Z505))</f>
      </c>
      <c r="BL505">
        <f>IF($Z505="","",INDEX($AU$2:$AU$2000,$Z505))</f>
      </c>
      <c r="BM505">
        <f>IF($Z505="","",INDEX($AV$2:$AV$2000,$Z505))</f>
      </c>
      <c r="BN505">
        <f>IF($Z505="","",INDEX($AW$2:$AW$2000,$Z505))</f>
      </c>
      <c r="BO505">
        <f>IF($Z505="","",INDEX($AX$2:$AX$2000,$Z505))</f>
      </c>
      <c r="BP505">
        <f>IF($Z505="","",INDEX($AY$2:$AY$2000,$Z505))</f>
      </c>
      <c r="BQ505">
        <f>IF($Z505="","",INDEX($AZ$2:$AZ$2000,$Z505))</f>
      </c>
      <c r="BR505">
        <f>IF($Z505="","",INDEX($BA$2:$BA$2000,$Z505))</f>
      </c>
      <c r="BS505">
        <f>IF($Z505="","",INDEX($BB$2:$BB$2000,$Z505))</f>
      </c>
      <c r="BT505">
        <f>IF($Z505="","",INDEX($BC$2:$BC$2000,$Z505))</f>
      </c>
      <c r="BV505">
        <f>IF(OR($A505="",$P505&lt;&gt;"Yes",$AH505="Yes"),"",1+N($AG505))</f>
      </c>
      <c r="BW505">
        <f>IF($A505="","",COUNTIFS($W$2:$W$2500,$A505,$BZ$2:$BZ$2500,"Yes")+COUNTIFS($X$2:$X$2500,$A505,$BY$2:$BY$2500,"Yes"))</f>
      </c>
      <c r="BX505">
        <f>IF(OR($A505="",$P505="Yes"),"",IF(N($BW505)=0,0,1+SUMIFS($CB$2:$CB$2500,$W$2:$W$2500,$A505)+SUMIFS($CA$2:$CA$2500,$X$2:$X$2500,$A505)))</f>
      </c>
      <c r="BY505" t="str">
        <f>IF($Y505="","",INDEX($AH$2:$AH$2000,$Y505)&amp;"")</f>
      </c>
      <c r="BZ505" t="str">
        <f>IF($Z505="","",INDEX($AH$2:$AH$2000,$Z505)&amp;"")</f>
      </c>
      <c r="CA505">
        <f>IF($Y505="","",INDEX($BV$2:$BV$2000,$Y505))</f>
      </c>
      <c r="CB505">
        <f>IF($Z505="","",INDEX($BV$2:$BV$2000,$Z505))</f>
      </c>
    </row>
    <row r="506">
      <c r="A506" t="str">
        <f>IF(TRIM(INDEX(games!$A:$A,ROW()))="","",TRIM(INDEX(games!$A:$A,ROW())))</f>
      </c>
      <c r="B506">
        <f>IF(OR($A506="",INDEX(games!$B:$B,ROW())=""),"",INDEX(games!$B:$B,ROW()))</f>
      </c>
      <c r="C506" t="str">
        <f>IF(OR($A506="",INDEX(games!$C:$C,ROW())=""),"",INDEX(games!$C:$C,ROW()))</f>
      </c>
      <c r="D506">
        <f>IF($A506="","",COUNTIF($W$2:$W$2500,$A506)+COUNTIF($X$2:$X$2500,$A506))</f>
      </c>
      <c r="E506">
        <f>IF($A506="","",IFERROR(MATCH($C506,$R$2:$R$5,0),0))</f>
      </c>
      <c r="F506">
        <f>IF($A506="","",MOD(ROW(),34))</f>
      </c>
      <c r="G506">
        <f>IF($A506="",NA(),IF($C506="Action",$B506,NA()))</f>
      </c>
      <c r="H506">
        <f>IF($A506="",NA(),IF($C506="Action",1+$F506*0.023,NA()))</f>
      </c>
      <c r="I506">
        <f>IF($A506="",NA(),IF($C506="Strategy",$B506,NA()))</f>
      </c>
      <c r="J506">
        <f>IF($A506="",NA(),IF($C506="Strategy",2+$F506*0.023,NA()))</f>
      </c>
      <c r="K506">
        <f>IF($A506="",NA(),IF($C506="Deckbuilder",$B506,NA()))</f>
      </c>
      <c r="L506">
        <f>IF($A506="",NA(),IF($C506="Deckbuilder",3+$F506*0.023,NA()))</f>
      </c>
      <c r="M506">
        <f>IF($A506="",NA(),IF($C506="Traditional",$B506,NA()))</f>
      </c>
      <c r="N506">
        <f>IF($A506="",NA(),IF($C506="Traditional",4+$F506*0.023,NA()))</f>
      </c>
      <c r="O506">
        <f>IF($A506="","",$D506+ROW()/1000000)</f>
      </c>
      <c r="P506" t="str">
        <f>IF(OR($A506="",INDEX(games!$H:$H,ROW())=""),"",INDEX(games!$H:$H,ROW()))</f>
      </c>
      <c r="Q506">
        <f>IF(OR($A506="",$P506&lt;&gt;"Yes"),"",$D506+ROW()/1000000)</f>
      </c>
      <c r="T506">
        <f>IF($Y506="","",INDEX($B$2:$B$2000,$Y506))</f>
      </c>
      <c r="U506">
        <f>IF($Z506="","",INDEX($B$2:$B$2000,$Z506))</f>
      </c>
      <c r="V506">
        <f>IF(OR($T506="",$U506=""),"",$U506-$T506)</f>
      </c>
      <c r="W506" t="str">
        <f>IF(TRIM(INDEX(connections!$A:$A,ROW()))="","",TRIM(INDEX(connections!$A:$A,ROW())))</f>
      </c>
      <c r="X506" t="str">
        <f>IF($W506="","",TRIM(INDEX(connections!$B:$B,ROW())))</f>
      </c>
      <c r="Y506">
        <f>IF($W506="","",IFERROR(MATCH($W506,$A$2:$A$2000,0),""))</f>
      </c>
      <c r="Z506">
        <f>IF($X506="","",IFERROR(MATCH($X506,$A$2:$A$2000,0),""))</f>
      </c>
      <c r="AA506" t="str">
        <f>IF($Y506="","",INDEX($P$2:$P$2000,$Y506))</f>
      </c>
      <c r="AB506" t="str">
        <f>IF($Z506="","",INDEX($P$2:$P$2000,$Z506))</f>
      </c>
      <c r="AC506">
        <f>IF(AND($AA506="Yes",$AB506="Yes"),1,"")</f>
      </c>
      <c r="AD506">
        <f>IF(OR($Y506="",$Z506=""),"",IF(INDEX($C$2:$C$2000,$Y506)=INDEX($C$2:$C$2000,$Z506),0,1))</f>
      </c>
      <c r="AE506">
        <f>IF($AC506&lt;&gt;1,"",IF(AND(INDEX($AG$2:$AG$2000,$Y506)=1,INDEX($AG$2:$AG$2000,$Z506)=1),1,""))</f>
      </c>
      <c r="AG506">
        <f>IF($A506="","",COUNTIFS($W$2:$W$2500,$A506,$AB$2:$AB$2500,"Yes")+COUNTIFS($X$2:$X$2500,$A506,$AA$2:$AA$2500,"Yes"))</f>
      </c>
      <c r="AH506" t="str">
        <f>IF(OR($P506&lt;&gt;"Yes",N($AG506)=0),"",IF(AND($AG506=1,COUNTIFS($W$2:$W$2500,$A506,$AE$2:$AE$2500,1)+COUNTIFS($X$2:$X$2500,$A506,$AE$2:$AE$2500,1)&gt;0),"","Yes"))</f>
      </c>
      <c r="AI506">
        <f>IF($AH506="Yes",$AG506,"")</f>
      </c>
      <c r="AJ506">
        <f>IF($AI506="","",$AI506+ROW()/1000000)</f>
      </c>
      <c r="AK506">
        <f>IF(OR($A506="",$P506="Yes",N($AG506)=0),"",$AG506+ROW()/1000000)</f>
      </c>
      <c r="AL506" t="str">
        <f>IF($A506="","",INDEX(games!$J:$J,ROW())&amp;"")</f>
      </c>
      <c r="AM506">
        <f>IF($A506="","",SUMPRODUCT($AO506:$BD506,'Map Analysis'!$AP$2^{0,1,2,3,4,5,6,7,8,9,10,11,12,13,14,15}))</f>
      </c>
      <c r="AN506">
        <f>IF($A506="","",$AM506+ROW()/10000000)</f>
      </c>
      <c r="AO506">
        <f>IF($A506="","",COUNTIF($W$2:$W$2500,$A506))</f>
      </c>
      <c r="AP506">
        <f>IF($A506="","",SUMIFS($BF$2:$BF$2500,$W$2:$W$2500,$A506))</f>
      </c>
      <c r="AQ506">
        <f>IF($A506="","",SUMIFS($BG$2:$BG$2500,$W$2:$W$2500,$A506))</f>
      </c>
      <c r="AR506">
        <f>IF($A506="","",SUMIFS($BH$2:$BH$2500,$W$2:$W$2500,$A506))</f>
      </c>
      <c r="AS506">
        <f>IF($A506="","",SUMIFS($BI$2:$BI$2500,$W$2:$W$2500,$A506))</f>
      </c>
      <c r="AT506">
        <f>IF($A506="","",SUMIFS($BJ$2:$BJ$2500,$W$2:$W$2500,$A506))</f>
      </c>
      <c r="AU506">
        <f>IF($A506="","",SUMIFS($BK$2:$BK$2500,$W$2:$W$2500,$A506))</f>
      </c>
      <c r="AV506">
        <f>IF($A506="","",SUMIFS($BL$2:$BL$2500,$W$2:$W$2500,$A506))</f>
      </c>
      <c r="AW506">
        <f>IF($A506="","",SUMIFS($BM$2:$BM$2500,$W$2:$W$2500,$A506))</f>
      </c>
      <c r="AX506">
        <f>IF($A506="","",SUMIFS($BN$2:$BN$2500,$W$2:$W$2500,$A506))</f>
      </c>
      <c r="AY506">
        <f>IF($A506="","",SUMIFS($BO$2:$BO$2500,$W$2:$W$2500,$A506))</f>
      </c>
      <c r="AZ506">
        <f>IF($A506="","",SUMIFS($BP$2:$BP$2500,$W$2:$W$2500,$A506))</f>
      </c>
      <c r="BA506">
        <f>IF($A506="","",SUMIFS($BQ$2:$BQ$2500,$W$2:$W$2500,$A506))</f>
      </c>
      <c r="BB506">
        <f>IF($A506="","",SUMIFS($BR$2:$BR$2500,$W$2:$W$2500,$A506))</f>
      </c>
      <c r="BC506">
        <f>IF($A506="","",SUMIFS($BS$2:$BS$2500,$W$2:$W$2500,$A506))</f>
      </c>
      <c r="BD506">
        <f>IF($A506="","",SUMIFS($BT$2:$BT$2500,$W$2:$W$2500,$A506))</f>
      </c>
      <c r="BF506">
        <f>IF($Z506="","",INDEX($AO$2:$AO$2000,$Z506))</f>
      </c>
      <c r="BG506">
        <f>IF($Z506="","",INDEX($AP$2:$AP$2000,$Z506))</f>
      </c>
      <c r="BH506">
        <f>IF($Z506="","",INDEX($AQ$2:$AQ$2000,$Z506))</f>
      </c>
      <c r="BI506">
        <f>IF($Z506="","",INDEX($AR$2:$AR$2000,$Z506))</f>
      </c>
      <c r="BJ506">
        <f>IF($Z506="","",INDEX($AS$2:$AS$2000,$Z506))</f>
      </c>
      <c r="BK506">
        <f>IF($Z506="","",INDEX($AT$2:$AT$2000,$Z506))</f>
      </c>
      <c r="BL506">
        <f>IF($Z506="","",INDEX($AU$2:$AU$2000,$Z506))</f>
      </c>
      <c r="BM506">
        <f>IF($Z506="","",INDEX($AV$2:$AV$2000,$Z506))</f>
      </c>
      <c r="BN506">
        <f>IF($Z506="","",INDEX($AW$2:$AW$2000,$Z506))</f>
      </c>
      <c r="BO506">
        <f>IF($Z506="","",INDEX($AX$2:$AX$2000,$Z506))</f>
      </c>
      <c r="BP506">
        <f>IF($Z506="","",INDEX($AY$2:$AY$2000,$Z506))</f>
      </c>
      <c r="BQ506">
        <f>IF($Z506="","",INDEX($AZ$2:$AZ$2000,$Z506))</f>
      </c>
      <c r="BR506">
        <f>IF($Z506="","",INDEX($BA$2:$BA$2000,$Z506))</f>
      </c>
      <c r="BS506">
        <f>IF($Z506="","",INDEX($BB$2:$BB$2000,$Z506))</f>
      </c>
      <c r="BT506">
        <f>IF($Z506="","",INDEX($BC$2:$BC$2000,$Z506))</f>
      </c>
      <c r="BV506">
        <f>IF(OR($A506="",$P506&lt;&gt;"Yes",$AH506="Yes"),"",1+N($AG506))</f>
      </c>
      <c r="BW506">
        <f>IF($A506="","",COUNTIFS($W$2:$W$2500,$A506,$BZ$2:$BZ$2500,"Yes")+COUNTIFS($X$2:$X$2500,$A506,$BY$2:$BY$2500,"Yes"))</f>
      </c>
      <c r="BX506">
        <f>IF(OR($A506="",$P506="Yes"),"",IF(N($BW506)=0,0,1+SUMIFS($CB$2:$CB$2500,$W$2:$W$2500,$A506)+SUMIFS($CA$2:$CA$2500,$X$2:$X$2500,$A506)))</f>
      </c>
      <c r="BY506" t="str">
        <f>IF($Y506="","",INDEX($AH$2:$AH$2000,$Y506)&amp;"")</f>
      </c>
      <c r="BZ506" t="str">
        <f>IF($Z506="","",INDEX($AH$2:$AH$2000,$Z506)&amp;"")</f>
      </c>
      <c r="CA506">
        <f>IF($Y506="","",INDEX($BV$2:$BV$2000,$Y506))</f>
      </c>
      <c r="CB506">
        <f>IF($Z506="","",INDEX($BV$2:$BV$2000,$Z506))</f>
      </c>
    </row>
    <row r="507">
      <c r="A507" t="str">
        <f>IF(TRIM(INDEX(games!$A:$A,ROW()))="","",TRIM(INDEX(games!$A:$A,ROW())))</f>
      </c>
      <c r="B507">
        <f>IF(OR($A507="",INDEX(games!$B:$B,ROW())=""),"",INDEX(games!$B:$B,ROW()))</f>
      </c>
      <c r="C507" t="str">
        <f>IF(OR($A507="",INDEX(games!$C:$C,ROW())=""),"",INDEX(games!$C:$C,ROW()))</f>
      </c>
      <c r="D507">
        <f>IF($A507="","",COUNTIF($W$2:$W$2500,$A507)+COUNTIF($X$2:$X$2500,$A507))</f>
      </c>
      <c r="E507">
        <f>IF($A507="","",IFERROR(MATCH($C507,$R$2:$R$5,0),0))</f>
      </c>
      <c r="F507">
        <f>IF($A507="","",MOD(ROW(),34))</f>
      </c>
      <c r="G507">
        <f>IF($A507="",NA(),IF($C507="Action",$B507,NA()))</f>
      </c>
      <c r="H507">
        <f>IF($A507="",NA(),IF($C507="Action",1+$F507*0.023,NA()))</f>
      </c>
      <c r="I507">
        <f>IF($A507="",NA(),IF($C507="Strategy",$B507,NA()))</f>
      </c>
      <c r="J507">
        <f>IF($A507="",NA(),IF($C507="Strategy",2+$F507*0.023,NA()))</f>
      </c>
      <c r="K507">
        <f>IF($A507="",NA(),IF($C507="Deckbuilder",$B507,NA()))</f>
      </c>
      <c r="L507">
        <f>IF($A507="",NA(),IF($C507="Deckbuilder",3+$F507*0.023,NA()))</f>
      </c>
      <c r="M507">
        <f>IF($A507="",NA(),IF($C507="Traditional",$B507,NA()))</f>
      </c>
      <c r="N507">
        <f>IF($A507="",NA(),IF($C507="Traditional",4+$F507*0.023,NA()))</f>
      </c>
      <c r="O507">
        <f>IF($A507="","",$D507+ROW()/1000000)</f>
      </c>
      <c r="P507" t="str">
        <f>IF(OR($A507="",INDEX(games!$H:$H,ROW())=""),"",INDEX(games!$H:$H,ROW()))</f>
      </c>
      <c r="Q507">
        <f>IF(OR($A507="",$P507&lt;&gt;"Yes"),"",$D507+ROW()/1000000)</f>
      </c>
      <c r="T507">
        <f>IF($Y507="","",INDEX($B$2:$B$2000,$Y507))</f>
      </c>
      <c r="U507">
        <f>IF($Z507="","",INDEX($B$2:$B$2000,$Z507))</f>
      </c>
      <c r="V507">
        <f>IF(OR($T507="",$U507=""),"",$U507-$T507)</f>
      </c>
      <c r="W507" t="str">
        <f>IF(TRIM(INDEX(connections!$A:$A,ROW()))="","",TRIM(INDEX(connections!$A:$A,ROW())))</f>
      </c>
      <c r="X507" t="str">
        <f>IF($W507="","",TRIM(INDEX(connections!$B:$B,ROW())))</f>
      </c>
      <c r="Y507">
        <f>IF($W507="","",IFERROR(MATCH($W507,$A$2:$A$2000,0),""))</f>
      </c>
      <c r="Z507">
        <f>IF($X507="","",IFERROR(MATCH($X507,$A$2:$A$2000,0),""))</f>
      </c>
      <c r="AA507" t="str">
        <f>IF($Y507="","",INDEX($P$2:$P$2000,$Y507))</f>
      </c>
      <c r="AB507" t="str">
        <f>IF($Z507="","",INDEX($P$2:$P$2000,$Z507))</f>
      </c>
      <c r="AC507">
        <f>IF(AND($AA507="Yes",$AB507="Yes"),1,"")</f>
      </c>
      <c r="AD507">
        <f>IF(OR($Y507="",$Z507=""),"",IF(INDEX($C$2:$C$2000,$Y507)=INDEX($C$2:$C$2000,$Z507),0,1))</f>
      </c>
      <c r="AE507">
        <f>IF($AC507&lt;&gt;1,"",IF(AND(INDEX($AG$2:$AG$2000,$Y507)=1,INDEX($AG$2:$AG$2000,$Z507)=1),1,""))</f>
      </c>
      <c r="AG507">
        <f>IF($A507="","",COUNTIFS($W$2:$W$2500,$A507,$AB$2:$AB$2500,"Yes")+COUNTIFS($X$2:$X$2500,$A507,$AA$2:$AA$2500,"Yes"))</f>
      </c>
      <c r="AH507" t="str">
        <f>IF(OR($P507&lt;&gt;"Yes",N($AG507)=0),"",IF(AND($AG507=1,COUNTIFS($W$2:$W$2500,$A507,$AE$2:$AE$2500,1)+COUNTIFS($X$2:$X$2500,$A507,$AE$2:$AE$2500,1)&gt;0),"","Yes"))</f>
      </c>
      <c r="AI507">
        <f>IF($AH507="Yes",$AG507,"")</f>
      </c>
      <c r="AJ507">
        <f>IF($AI507="","",$AI507+ROW()/1000000)</f>
      </c>
      <c r="AK507">
        <f>IF(OR($A507="",$P507="Yes",N($AG507)=0),"",$AG507+ROW()/1000000)</f>
      </c>
      <c r="AL507" t="str">
        <f>IF($A507="","",INDEX(games!$J:$J,ROW())&amp;"")</f>
      </c>
      <c r="AM507">
        <f>IF($A507="","",SUMPRODUCT($AO507:$BD507,'Map Analysis'!$AP$2^{0,1,2,3,4,5,6,7,8,9,10,11,12,13,14,15}))</f>
      </c>
      <c r="AN507">
        <f>IF($A507="","",$AM507+ROW()/10000000)</f>
      </c>
      <c r="AO507">
        <f>IF($A507="","",COUNTIF($W$2:$W$2500,$A507))</f>
      </c>
      <c r="AP507">
        <f>IF($A507="","",SUMIFS($BF$2:$BF$2500,$W$2:$W$2500,$A507))</f>
      </c>
      <c r="AQ507">
        <f>IF($A507="","",SUMIFS($BG$2:$BG$2500,$W$2:$W$2500,$A507))</f>
      </c>
      <c r="AR507">
        <f>IF($A507="","",SUMIFS($BH$2:$BH$2500,$W$2:$W$2500,$A507))</f>
      </c>
      <c r="AS507">
        <f>IF($A507="","",SUMIFS($BI$2:$BI$2500,$W$2:$W$2500,$A507))</f>
      </c>
      <c r="AT507">
        <f>IF($A507="","",SUMIFS($BJ$2:$BJ$2500,$W$2:$W$2500,$A507))</f>
      </c>
      <c r="AU507">
        <f>IF($A507="","",SUMIFS($BK$2:$BK$2500,$W$2:$W$2500,$A507))</f>
      </c>
      <c r="AV507">
        <f>IF($A507="","",SUMIFS($BL$2:$BL$2500,$W$2:$W$2500,$A507))</f>
      </c>
      <c r="AW507">
        <f>IF($A507="","",SUMIFS($BM$2:$BM$2500,$W$2:$W$2500,$A507))</f>
      </c>
      <c r="AX507">
        <f>IF($A507="","",SUMIFS($BN$2:$BN$2500,$W$2:$W$2500,$A507))</f>
      </c>
      <c r="AY507">
        <f>IF($A507="","",SUMIFS($BO$2:$BO$2500,$W$2:$W$2500,$A507))</f>
      </c>
      <c r="AZ507">
        <f>IF($A507="","",SUMIFS($BP$2:$BP$2500,$W$2:$W$2500,$A507))</f>
      </c>
      <c r="BA507">
        <f>IF($A507="","",SUMIFS($BQ$2:$BQ$2500,$W$2:$W$2500,$A507))</f>
      </c>
      <c r="BB507">
        <f>IF($A507="","",SUMIFS($BR$2:$BR$2500,$W$2:$W$2500,$A507))</f>
      </c>
      <c r="BC507">
        <f>IF($A507="","",SUMIFS($BS$2:$BS$2500,$W$2:$W$2500,$A507))</f>
      </c>
      <c r="BD507">
        <f>IF($A507="","",SUMIFS($BT$2:$BT$2500,$W$2:$W$2500,$A507))</f>
      </c>
      <c r="BF507">
        <f>IF($Z507="","",INDEX($AO$2:$AO$2000,$Z507))</f>
      </c>
      <c r="BG507">
        <f>IF($Z507="","",INDEX($AP$2:$AP$2000,$Z507))</f>
      </c>
      <c r="BH507">
        <f>IF($Z507="","",INDEX($AQ$2:$AQ$2000,$Z507))</f>
      </c>
      <c r="BI507">
        <f>IF($Z507="","",INDEX($AR$2:$AR$2000,$Z507))</f>
      </c>
      <c r="BJ507">
        <f>IF($Z507="","",INDEX($AS$2:$AS$2000,$Z507))</f>
      </c>
      <c r="BK507">
        <f>IF($Z507="","",INDEX($AT$2:$AT$2000,$Z507))</f>
      </c>
      <c r="BL507">
        <f>IF($Z507="","",INDEX($AU$2:$AU$2000,$Z507))</f>
      </c>
      <c r="BM507">
        <f>IF($Z507="","",INDEX($AV$2:$AV$2000,$Z507))</f>
      </c>
      <c r="BN507">
        <f>IF($Z507="","",INDEX($AW$2:$AW$2000,$Z507))</f>
      </c>
      <c r="BO507">
        <f>IF($Z507="","",INDEX($AX$2:$AX$2000,$Z507))</f>
      </c>
      <c r="BP507">
        <f>IF($Z507="","",INDEX($AY$2:$AY$2000,$Z507))</f>
      </c>
      <c r="BQ507">
        <f>IF($Z507="","",INDEX($AZ$2:$AZ$2000,$Z507))</f>
      </c>
      <c r="BR507">
        <f>IF($Z507="","",INDEX($BA$2:$BA$2000,$Z507))</f>
      </c>
      <c r="BS507">
        <f>IF($Z507="","",INDEX($BB$2:$BB$2000,$Z507))</f>
      </c>
      <c r="BT507">
        <f>IF($Z507="","",INDEX($BC$2:$BC$2000,$Z507))</f>
      </c>
      <c r="BV507">
        <f>IF(OR($A507="",$P507&lt;&gt;"Yes",$AH507="Yes"),"",1+N($AG507))</f>
      </c>
      <c r="BW507">
        <f>IF($A507="","",COUNTIFS($W$2:$W$2500,$A507,$BZ$2:$BZ$2500,"Yes")+COUNTIFS($X$2:$X$2500,$A507,$BY$2:$BY$2500,"Yes"))</f>
      </c>
      <c r="BX507">
        <f>IF(OR($A507="",$P507="Yes"),"",IF(N($BW507)=0,0,1+SUMIFS($CB$2:$CB$2500,$W$2:$W$2500,$A507)+SUMIFS($CA$2:$CA$2500,$X$2:$X$2500,$A507)))</f>
      </c>
      <c r="BY507" t="str">
        <f>IF($Y507="","",INDEX($AH$2:$AH$2000,$Y507)&amp;"")</f>
      </c>
      <c r="BZ507" t="str">
        <f>IF($Z507="","",INDEX($AH$2:$AH$2000,$Z507)&amp;"")</f>
      </c>
      <c r="CA507">
        <f>IF($Y507="","",INDEX($BV$2:$BV$2000,$Y507))</f>
      </c>
      <c r="CB507">
        <f>IF($Z507="","",INDEX($BV$2:$BV$2000,$Z507))</f>
      </c>
    </row>
    <row r="508">
      <c r="A508" t="str">
        <f>IF(TRIM(INDEX(games!$A:$A,ROW()))="","",TRIM(INDEX(games!$A:$A,ROW())))</f>
      </c>
      <c r="B508">
        <f>IF(OR($A508="",INDEX(games!$B:$B,ROW())=""),"",INDEX(games!$B:$B,ROW()))</f>
      </c>
      <c r="C508" t="str">
        <f>IF(OR($A508="",INDEX(games!$C:$C,ROW())=""),"",INDEX(games!$C:$C,ROW()))</f>
      </c>
      <c r="D508">
        <f>IF($A508="","",COUNTIF($W$2:$W$2500,$A508)+COUNTIF($X$2:$X$2500,$A508))</f>
      </c>
      <c r="E508">
        <f>IF($A508="","",IFERROR(MATCH($C508,$R$2:$R$5,0),0))</f>
      </c>
      <c r="F508">
        <f>IF($A508="","",MOD(ROW(),34))</f>
      </c>
      <c r="G508">
        <f>IF($A508="",NA(),IF($C508="Action",$B508,NA()))</f>
      </c>
      <c r="H508">
        <f>IF($A508="",NA(),IF($C508="Action",1+$F508*0.023,NA()))</f>
      </c>
      <c r="I508">
        <f>IF($A508="",NA(),IF($C508="Strategy",$B508,NA()))</f>
      </c>
      <c r="J508">
        <f>IF($A508="",NA(),IF($C508="Strategy",2+$F508*0.023,NA()))</f>
      </c>
      <c r="K508">
        <f>IF($A508="",NA(),IF($C508="Deckbuilder",$B508,NA()))</f>
      </c>
      <c r="L508">
        <f>IF($A508="",NA(),IF($C508="Deckbuilder",3+$F508*0.023,NA()))</f>
      </c>
      <c r="M508">
        <f>IF($A508="",NA(),IF($C508="Traditional",$B508,NA()))</f>
      </c>
      <c r="N508">
        <f>IF($A508="",NA(),IF($C508="Traditional",4+$F508*0.023,NA()))</f>
      </c>
      <c r="O508">
        <f>IF($A508="","",$D508+ROW()/1000000)</f>
      </c>
      <c r="P508" t="str">
        <f>IF(OR($A508="",INDEX(games!$H:$H,ROW())=""),"",INDEX(games!$H:$H,ROW()))</f>
      </c>
      <c r="Q508">
        <f>IF(OR($A508="",$P508&lt;&gt;"Yes"),"",$D508+ROW()/1000000)</f>
      </c>
      <c r="T508">
        <f>IF($Y508="","",INDEX($B$2:$B$2000,$Y508))</f>
      </c>
      <c r="U508">
        <f>IF($Z508="","",INDEX($B$2:$B$2000,$Z508))</f>
      </c>
      <c r="V508">
        <f>IF(OR($T508="",$U508=""),"",$U508-$T508)</f>
      </c>
      <c r="W508" t="str">
        <f>IF(TRIM(INDEX(connections!$A:$A,ROW()))="","",TRIM(INDEX(connections!$A:$A,ROW())))</f>
      </c>
      <c r="X508" t="str">
        <f>IF($W508="","",TRIM(INDEX(connections!$B:$B,ROW())))</f>
      </c>
      <c r="Y508">
        <f>IF($W508="","",IFERROR(MATCH($W508,$A$2:$A$2000,0),""))</f>
      </c>
      <c r="Z508">
        <f>IF($X508="","",IFERROR(MATCH($X508,$A$2:$A$2000,0),""))</f>
      </c>
      <c r="AA508" t="str">
        <f>IF($Y508="","",INDEX($P$2:$P$2000,$Y508))</f>
      </c>
      <c r="AB508" t="str">
        <f>IF($Z508="","",INDEX($P$2:$P$2000,$Z508))</f>
      </c>
      <c r="AC508">
        <f>IF(AND($AA508="Yes",$AB508="Yes"),1,"")</f>
      </c>
      <c r="AD508">
        <f>IF(OR($Y508="",$Z508=""),"",IF(INDEX($C$2:$C$2000,$Y508)=INDEX($C$2:$C$2000,$Z508),0,1))</f>
      </c>
      <c r="AE508">
        <f>IF($AC508&lt;&gt;1,"",IF(AND(INDEX($AG$2:$AG$2000,$Y508)=1,INDEX($AG$2:$AG$2000,$Z508)=1),1,""))</f>
      </c>
      <c r="AG508">
        <f>IF($A508="","",COUNTIFS($W$2:$W$2500,$A508,$AB$2:$AB$2500,"Yes")+COUNTIFS($X$2:$X$2500,$A508,$AA$2:$AA$2500,"Yes"))</f>
      </c>
      <c r="AH508" t="str">
        <f>IF(OR($P508&lt;&gt;"Yes",N($AG508)=0),"",IF(AND($AG508=1,COUNTIFS($W$2:$W$2500,$A508,$AE$2:$AE$2500,1)+COUNTIFS($X$2:$X$2500,$A508,$AE$2:$AE$2500,1)&gt;0),"","Yes"))</f>
      </c>
      <c r="AI508">
        <f>IF($AH508="Yes",$AG508,"")</f>
      </c>
      <c r="AJ508">
        <f>IF($AI508="","",$AI508+ROW()/1000000)</f>
      </c>
      <c r="AK508">
        <f>IF(OR($A508="",$P508="Yes",N($AG508)=0),"",$AG508+ROW()/1000000)</f>
      </c>
      <c r="AL508" t="str">
        <f>IF($A508="","",INDEX(games!$J:$J,ROW())&amp;"")</f>
      </c>
      <c r="AM508">
        <f>IF($A508="","",SUMPRODUCT($AO508:$BD508,'Map Analysis'!$AP$2^{0,1,2,3,4,5,6,7,8,9,10,11,12,13,14,15}))</f>
      </c>
      <c r="AN508">
        <f>IF($A508="","",$AM508+ROW()/10000000)</f>
      </c>
      <c r="AO508">
        <f>IF($A508="","",COUNTIF($W$2:$W$2500,$A508))</f>
      </c>
      <c r="AP508">
        <f>IF($A508="","",SUMIFS($BF$2:$BF$2500,$W$2:$W$2500,$A508))</f>
      </c>
      <c r="AQ508">
        <f>IF($A508="","",SUMIFS($BG$2:$BG$2500,$W$2:$W$2500,$A508))</f>
      </c>
      <c r="AR508">
        <f>IF($A508="","",SUMIFS($BH$2:$BH$2500,$W$2:$W$2500,$A508))</f>
      </c>
      <c r="AS508">
        <f>IF($A508="","",SUMIFS($BI$2:$BI$2500,$W$2:$W$2500,$A508))</f>
      </c>
      <c r="AT508">
        <f>IF($A508="","",SUMIFS($BJ$2:$BJ$2500,$W$2:$W$2500,$A508))</f>
      </c>
      <c r="AU508">
        <f>IF($A508="","",SUMIFS($BK$2:$BK$2500,$W$2:$W$2500,$A508))</f>
      </c>
      <c r="AV508">
        <f>IF($A508="","",SUMIFS($BL$2:$BL$2500,$W$2:$W$2500,$A508))</f>
      </c>
      <c r="AW508">
        <f>IF($A508="","",SUMIFS($BM$2:$BM$2500,$W$2:$W$2500,$A508))</f>
      </c>
      <c r="AX508">
        <f>IF($A508="","",SUMIFS($BN$2:$BN$2500,$W$2:$W$2500,$A508))</f>
      </c>
      <c r="AY508">
        <f>IF($A508="","",SUMIFS($BO$2:$BO$2500,$W$2:$W$2500,$A508))</f>
      </c>
      <c r="AZ508">
        <f>IF($A508="","",SUMIFS($BP$2:$BP$2500,$W$2:$W$2500,$A508))</f>
      </c>
      <c r="BA508">
        <f>IF($A508="","",SUMIFS($BQ$2:$BQ$2500,$W$2:$W$2500,$A508))</f>
      </c>
      <c r="BB508">
        <f>IF($A508="","",SUMIFS($BR$2:$BR$2500,$W$2:$W$2500,$A508))</f>
      </c>
      <c r="BC508">
        <f>IF($A508="","",SUMIFS($BS$2:$BS$2500,$W$2:$W$2500,$A508))</f>
      </c>
      <c r="BD508">
        <f>IF($A508="","",SUMIFS($BT$2:$BT$2500,$W$2:$W$2500,$A508))</f>
      </c>
      <c r="BF508">
        <f>IF($Z508="","",INDEX($AO$2:$AO$2000,$Z508))</f>
      </c>
      <c r="BG508">
        <f>IF($Z508="","",INDEX($AP$2:$AP$2000,$Z508))</f>
      </c>
      <c r="BH508">
        <f>IF($Z508="","",INDEX($AQ$2:$AQ$2000,$Z508))</f>
      </c>
      <c r="BI508">
        <f>IF($Z508="","",INDEX($AR$2:$AR$2000,$Z508))</f>
      </c>
      <c r="BJ508">
        <f>IF($Z508="","",INDEX($AS$2:$AS$2000,$Z508))</f>
      </c>
      <c r="BK508">
        <f>IF($Z508="","",INDEX($AT$2:$AT$2000,$Z508))</f>
      </c>
      <c r="BL508">
        <f>IF($Z508="","",INDEX($AU$2:$AU$2000,$Z508))</f>
      </c>
      <c r="BM508">
        <f>IF($Z508="","",INDEX($AV$2:$AV$2000,$Z508))</f>
      </c>
      <c r="BN508">
        <f>IF($Z508="","",INDEX($AW$2:$AW$2000,$Z508))</f>
      </c>
      <c r="BO508">
        <f>IF($Z508="","",INDEX($AX$2:$AX$2000,$Z508))</f>
      </c>
      <c r="BP508">
        <f>IF($Z508="","",INDEX($AY$2:$AY$2000,$Z508))</f>
      </c>
      <c r="BQ508">
        <f>IF($Z508="","",INDEX($AZ$2:$AZ$2000,$Z508))</f>
      </c>
      <c r="BR508">
        <f>IF($Z508="","",INDEX($BA$2:$BA$2000,$Z508))</f>
      </c>
      <c r="BS508">
        <f>IF($Z508="","",INDEX($BB$2:$BB$2000,$Z508))</f>
      </c>
      <c r="BT508">
        <f>IF($Z508="","",INDEX($BC$2:$BC$2000,$Z508))</f>
      </c>
      <c r="BV508">
        <f>IF(OR($A508="",$P508&lt;&gt;"Yes",$AH508="Yes"),"",1+N($AG508))</f>
      </c>
      <c r="BW508">
        <f>IF($A508="","",COUNTIFS($W$2:$W$2500,$A508,$BZ$2:$BZ$2500,"Yes")+COUNTIFS($X$2:$X$2500,$A508,$BY$2:$BY$2500,"Yes"))</f>
      </c>
      <c r="BX508">
        <f>IF(OR($A508="",$P508="Yes"),"",IF(N($BW508)=0,0,1+SUMIFS($CB$2:$CB$2500,$W$2:$W$2500,$A508)+SUMIFS($CA$2:$CA$2500,$X$2:$X$2500,$A508)))</f>
      </c>
      <c r="BY508" t="str">
        <f>IF($Y508="","",INDEX($AH$2:$AH$2000,$Y508)&amp;"")</f>
      </c>
      <c r="BZ508" t="str">
        <f>IF($Z508="","",INDEX($AH$2:$AH$2000,$Z508)&amp;"")</f>
      </c>
      <c r="CA508">
        <f>IF($Y508="","",INDEX($BV$2:$BV$2000,$Y508))</f>
      </c>
      <c r="CB508">
        <f>IF($Z508="","",INDEX($BV$2:$BV$2000,$Z508))</f>
      </c>
    </row>
    <row r="509">
      <c r="A509" t="str">
        <f>IF(TRIM(INDEX(games!$A:$A,ROW()))="","",TRIM(INDEX(games!$A:$A,ROW())))</f>
      </c>
      <c r="B509">
        <f>IF(OR($A509="",INDEX(games!$B:$B,ROW())=""),"",INDEX(games!$B:$B,ROW()))</f>
      </c>
      <c r="C509" t="str">
        <f>IF(OR($A509="",INDEX(games!$C:$C,ROW())=""),"",INDEX(games!$C:$C,ROW()))</f>
      </c>
      <c r="D509">
        <f>IF($A509="","",COUNTIF($W$2:$W$2500,$A509)+COUNTIF($X$2:$X$2500,$A509))</f>
      </c>
      <c r="E509">
        <f>IF($A509="","",IFERROR(MATCH($C509,$R$2:$R$5,0),0))</f>
      </c>
      <c r="F509">
        <f>IF($A509="","",MOD(ROW(),34))</f>
      </c>
      <c r="G509">
        <f>IF($A509="",NA(),IF($C509="Action",$B509,NA()))</f>
      </c>
      <c r="H509">
        <f>IF($A509="",NA(),IF($C509="Action",1+$F509*0.023,NA()))</f>
      </c>
      <c r="I509">
        <f>IF($A509="",NA(),IF($C509="Strategy",$B509,NA()))</f>
      </c>
      <c r="J509">
        <f>IF($A509="",NA(),IF($C509="Strategy",2+$F509*0.023,NA()))</f>
      </c>
      <c r="K509">
        <f>IF($A509="",NA(),IF($C509="Deckbuilder",$B509,NA()))</f>
      </c>
      <c r="L509">
        <f>IF($A509="",NA(),IF($C509="Deckbuilder",3+$F509*0.023,NA()))</f>
      </c>
      <c r="M509">
        <f>IF($A509="",NA(),IF($C509="Traditional",$B509,NA()))</f>
      </c>
      <c r="N509">
        <f>IF($A509="",NA(),IF($C509="Traditional",4+$F509*0.023,NA()))</f>
      </c>
      <c r="O509">
        <f>IF($A509="","",$D509+ROW()/1000000)</f>
      </c>
      <c r="P509" t="str">
        <f>IF(OR($A509="",INDEX(games!$H:$H,ROW())=""),"",INDEX(games!$H:$H,ROW()))</f>
      </c>
      <c r="Q509">
        <f>IF(OR($A509="",$P509&lt;&gt;"Yes"),"",$D509+ROW()/1000000)</f>
      </c>
      <c r="T509">
        <f>IF($Y509="","",INDEX($B$2:$B$2000,$Y509))</f>
      </c>
      <c r="U509">
        <f>IF($Z509="","",INDEX($B$2:$B$2000,$Z509))</f>
      </c>
      <c r="V509">
        <f>IF(OR($T509="",$U509=""),"",$U509-$T509)</f>
      </c>
      <c r="W509" t="str">
        <f>IF(TRIM(INDEX(connections!$A:$A,ROW()))="","",TRIM(INDEX(connections!$A:$A,ROW())))</f>
      </c>
      <c r="X509" t="str">
        <f>IF($W509="","",TRIM(INDEX(connections!$B:$B,ROW())))</f>
      </c>
      <c r="Y509">
        <f>IF($W509="","",IFERROR(MATCH($W509,$A$2:$A$2000,0),""))</f>
      </c>
      <c r="Z509">
        <f>IF($X509="","",IFERROR(MATCH($X509,$A$2:$A$2000,0),""))</f>
      </c>
      <c r="AA509" t="str">
        <f>IF($Y509="","",INDEX($P$2:$P$2000,$Y509))</f>
      </c>
      <c r="AB509" t="str">
        <f>IF($Z509="","",INDEX($P$2:$P$2000,$Z509))</f>
      </c>
      <c r="AC509">
        <f>IF(AND($AA509="Yes",$AB509="Yes"),1,"")</f>
      </c>
      <c r="AD509">
        <f>IF(OR($Y509="",$Z509=""),"",IF(INDEX($C$2:$C$2000,$Y509)=INDEX($C$2:$C$2000,$Z509),0,1))</f>
      </c>
      <c r="AE509">
        <f>IF($AC509&lt;&gt;1,"",IF(AND(INDEX($AG$2:$AG$2000,$Y509)=1,INDEX($AG$2:$AG$2000,$Z509)=1),1,""))</f>
      </c>
      <c r="AG509">
        <f>IF($A509="","",COUNTIFS($W$2:$W$2500,$A509,$AB$2:$AB$2500,"Yes")+COUNTIFS($X$2:$X$2500,$A509,$AA$2:$AA$2500,"Yes"))</f>
      </c>
      <c r="AH509" t="str">
        <f>IF(OR($P509&lt;&gt;"Yes",N($AG509)=0),"",IF(AND($AG509=1,COUNTIFS($W$2:$W$2500,$A509,$AE$2:$AE$2500,1)+COUNTIFS($X$2:$X$2500,$A509,$AE$2:$AE$2500,1)&gt;0),"","Yes"))</f>
      </c>
      <c r="AI509">
        <f>IF($AH509="Yes",$AG509,"")</f>
      </c>
      <c r="AJ509">
        <f>IF($AI509="","",$AI509+ROW()/1000000)</f>
      </c>
      <c r="AK509">
        <f>IF(OR($A509="",$P509="Yes",N($AG509)=0),"",$AG509+ROW()/1000000)</f>
      </c>
      <c r="AL509" t="str">
        <f>IF($A509="","",INDEX(games!$J:$J,ROW())&amp;"")</f>
      </c>
      <c r="AM509">
        <f>IF($A509="","",SUMPRODUCT($AO509:$BD509,'Map Analysis'!$AP$2^{0,1,2,3,4,5,6,7,8,9,10,11,12,13,14,15}))</f>
      </c>
      <c r="AN509">
        <f>IF($A509="","",$AM509+ROW()/10000000)</f>
      </c>
      <c r="AO509">
        <f>IF($A509="","",COUNTIF($W$2:$W$2500,$A509))</f>
      </c>
      <c r="AP509">
        <f>IF($A509="","",SUMIFS($BF$2:$BF$2500,$W$2:$W$2500,$A509))</f>
      </c>
      <c r="AQ509">
        <f>IF($A509="","",SUMIFS($BG$2:$BG$2500,$W$2:$W$2500,$A509))</f>
      </c>
      <c r="AR509">
        <f>IF($A509="","",SUMIFS($BH$2:$BH$2500,$W$2:$W$2500,$A509))</f>
      </c>
      <c r="AS509">
        <f>IF($A509="","",SUMIFS($BI$2:$BI$2500,$W$2:$W$2500,$A509))</f>
      </c>
      <c r="AT509">
        <f>IF($A509="","",SUMIFS($BJ$2:$BJ$2500,$W$2:$W$2500,$A509))</f>
      </c>
      <c r="AU509">
        <f>IF($A509="","",SUMIFS($BK$2:$BK$2500,$W$2:$W$2500,$A509))</f>
      </c>
      <c r="AV509">
        <f>IF($A509="","",SUMIFS($BL$2:$BL$2500,$W$2:$W$2500,$A509))</f>
      </c>
      <c r="AW509">
        <f>IF($A509="","",SUMIFS($BM$2:$BM$2500,$W$2:$W$2500,$A509))</f>
      </c>
      <c r="AX509">
        <f>IF($A509="","",SUMIFS($BN$2:$BN$2500,$W$2:$W$2500,$A509))</f>
      </c>
      <c r="AY509">
        <f>IF($A509="","",SUMIFS($BO$2:$BO$2500,$W$2:$W$2500,$A509))</f>
      </c>
      <c r="AZ509">
        <f>IF($A509="","",SUMIFS($BP$2:$BP$2500,$W$2:$W$2500,$A509))</f>
      </c>
      <c r="BA509">
        <f>IF($A509="","",SUMIFS($BQ$2:$BQ$2500,$W$2:$W$2500,$A509))</f>
      </c>
      <c r="BB509">
        <f>IF($A509="","",SUMIFS($BR$2:$BR$2500,$W$2:$W$2500,$A509))</f>
      </c>
      <c r="BC509">
        <f>IF($A509="","",SUMIFS($BS$2:$BS$2500,$W$2:$W$2500,$A509))</f>
      </c>
      <c r="BD509">
        <f>IF($A509="","",SUMIFS($BT$2:$BT$2500,$W$2:$W$2500,$A509))</f>
      </c>
      <c r="BF509">
        <f>IF($Z509="","",INDEX($AO$2:$AO$2000,$Z509))</f>
      </c>
      <c r="BG509">
        <f>IF($Z509="","",INDEX($AP$2:$AP$2000,$Z509))</f>
      </c>
      <c r="BH509">
        <f>IF($Z509="","",INDEX($AQ$2:$AQ$2000,$Z509))</f>
      </c>
      <c r="BI509">
        <f>IF($Z509="","",INDEX($AR$2:$AR$2000,$Z509))</f>
      </c>
      <c r="BJ509">
        <f>IF($Z509="","",INDEX($AS$2:$AS$2000,$Z509))</f>
      </c>
      <c r="BK509">
        <f>IF($Z509="","",INDEX($AT$2:$AT$2000,$Z509))</f>
      </c>
      <c r="BL509">
        <f>IF($Z509="","",INDEX($AU$2:$AU$2000,$Z509))</f>
      </c>
      <c r="BM509">
        <f>IF($Z509="","",INDEX($AV$2:$AV$2000,$Z509))</f>
      </c>
      <c r="BN509">
        <f>IF($Z509="","",INDEX($AW$2:$AW$2000,$Z509))</f>
      </c>
      <c r="BO509">
        <f>IF($Z509="","",INDEX($AX$2:$AX$2000,$Z509))</f>
      </c>
      <c r="BP509">
        <f>IF($Z509="","",INDEX($AY$2:$AY$2000,$Z509))</f>
      </c>
      <c r="BQ509">
        <f>IF($Z509="","",INDEX($AZ$2:$AZ$2000,$Z509))</f>
      </c>
      <c r="BR509">
        <f>IF($Z509="","",INDEX($BA$2:$BA$2000,$Z509))</f>
      </c>
      <c r="BS509">
        <f>IF($Z509="","",INDEX($BB$2:$BB$2000,$Z509))</f>
      </c>
      <c r="BT509">
        <f>IF($Z509="","",INDEX($BC$2:$BC$2000,$Z509))</f>
      </c>
      <c r="BV509">
        <f>IF(OR($A509="",$P509&lt;&gt;"Yes",$AH509="Yes"),"",1+N($AG509))</f>
      </c>
      <c r="BW509">
        <f>IF($A509="","",COUNTIFS($W$2:$W$2500,$A509,$BZ$2:$BZ$2500,"Yes")+COUNTIFS($X$2:$X$2500,$A509,$BY$2:$BY$2500,"Yes"))</f>
      </c>
      <c r="BX509">
        <f>IF(OR($A509="",$P509="Yes"),"",IF(N($BW509)=0,0,1+SUMIFS($CB$2:$CB$2500,$W$2:$W$2500,$A509)+SUMIFS($CA$2:$CA$2500,$X$2:$X$2500,$A509)))</f>
      </c>
      <c r="BY509" t="str">
        <f>IF($Y509="","",INDEX($AH$2:$AH$2000,$Y509)&amp;"")</f>
      </c>
      <c r="BZ509" t="str">
        <f>IF($Z509="","",INDEX($AH$2:$AH$2000,$Z509)&amp;"")</f>
      </c>
      <c r="CA509">
        <f>IF($Y509="","",INDEX($BV$2:$BV$2000,$Y509))</f>
      </c>
      <c r="CB509">
        <f>IF($Z509="","",INDEX($BV$2:$BV$2000,$Z509))</f>
      </c>
    </row>
    <row r="510">
      <c r="A510" t="str">
        <f>IF(TRIM(INDEX(games!$A:$A,ROW()))="","",TRIM(INDEX(games!$A:$A,ROW())))</f>
      </c>
      <c r="B510">
        <f>IF(OR($A510="",INDEX(games!$B:$B,ROW())=""),"",INDEX(games!$B:$B,ROW()))</f>
      </c>
      <c r="C510" t="str">
        <f>IF(OR($A510="",INDEX(games!$C:$C,ROW())=""),"",INDEX(games!$C:$C,ROW()))</f>
      </c>
      <c r="D510">
        <f>IF($A510="","",COUNTIF($W$2:$W$2500,$A510)+COUNTIF($X$2:$X$2500,$A510))</f>
      </c>
      <c r="E510">
        <f>IF($A510="","",IFERROR(MATCH($C510,$R$2:$R$5,0),0))</f>
      </c>
      <c r="F510">
        <f>IF($A510="","",MOD(ROW(),34))</f>
      </c>
      <c r="G510">
        <f>IF($A510="",NA(),IF($C510="Action",$B510,NA()))</f>
      </c>
      <c r="H510">
        <f>IF($A510="",NA(),IF($C510="Action",1+$F510*0.023,NA()))</f>
      </c>
      <c r="I510">
        <f>IF($A510="",NA(),IF($C510="Strategy",$B510,NA()))</f>
      </c>
      <c r="J510">
        <f>IF($A510="",NA(),IF($C510="Strategy",2+$F510*0.023,NA()))</f>
      </c>
      <c r="K510">
        <f>IF($A510="",NA(),IF($C510="Deckbuilder",$B510,NA()))</f>
      </c>
      <c r="L510">
        <f>IF($A510="",NA(),IF($C510="Deckbuilder",3+$F510*0.023,NA()))</f>
      </c>
      <c r="M510">
        <f>IF($A510="",NA(),IF($C510="Traditional",$B510,NA()))</f>
      </c>
      <c r="N510">
        <f>IF($A510="",NA(),IF($C510="Traditional",4+$F510*0.023,NA()))</f>
      </c>
      <c r="O510">
        <f>IF($A510="","",$D510+ROW()/1000000)</f>
      </c>
      <c r="P510" t="str">
        <f>IF(OR($A510="",INDEX(games!$H:$H,ROW())=""),"",INDEX(games!$H:$H,ROW()))</f>
      </c>
      <c r="Q510">
        <f>IF(OR($A510="",$P510&lt;&gt;"Yes"),"",$D510+ROW()/1000000)</f>
      </c>
      <c r="T510">
        <f>IF($Y510="","",INDEX($B$2:$B$2000,$Y510))</f>
      </c>
      <c r="U510">
        <f>IF($Z510="","",INDEX($B$2:$B$2000,$Z510))</f>
      </c>
      <c r="V510">
        <f>IF(OR($T510="",$U510=""),"",$U510-$T510)</f>
      </c>
      <c r="W510" t="str">
        <f>IF(TRIM(INDEX(connections!$A:$A,ROW()))="","",TRIM(INDEX(connections!$A:$A,ROW())))</f>
      </c>
      <c r="X510" t="str">
        <f>IF($W510="","",TRIM(INDEX(connections!$B:$B,ROW())))</f>
      </c>
      <c r="Y510">
        <f>IF($W510="","",IFERROR(MATCH($W510,$A$2:$A$2000,0),""))</f>
      </c>
      <c r="Z510">
        <f>IF($X510="","",IFERROR(MATCH($X510,$A$2:$A$2000,0),""))</f>
      </c>
      <c r="AA510" t="str">
        <f>IF($Y510="","",INDEX($P$2:$P$2000,$Y510))</f>
      </c>
      <c r="AB510" t="str">
        <f>IF($Z510="","",INDEX($P$2:$P$2000,$Z510))</f>
      </c>
      <c r="AC510">
        <f>IF(AND($AA510="Yes",$AB510="Yes"),1,"")</f>
      </c>
      <c r="AD510">
        <f>IF(OR($Y510="",$Z510=""),"",IF(INDEX($C$2:$C$2000,$Y510)=INDEX($C$2:$C$2000,$Z510),0,1))</f>
      </c>
      <c r="AE510">
        <f>IF($AC510&lt;&gt;1,"",IF(AND(INDEX($AG$2:$AG$2000,$Y510)=1,INDEX($AG$2:$AG$2000,$Z510)=1),1,""))</f>
      </c>
      <c r="AG510">
        <f>IF($A510="","",COUNTIFS($W$2:$W$2500,$A510,$AB$2:$AB$2500,"Yes")+COUNTIFS($X$2:$X$2500,$A510,$AA$2:$AA$2500,"Yes"))</f>
      </c>
      <c r="AH510" t="str">
        <f>IF(OR($P510&lt;&gt;"Yes",N($AG510)=0),"",IF(AND($AG510=1,COUNTIFS($W$2:$W$2500,$A510,$AE$2:$AE$2500,1)+COUNTIFS($X$2:$X$2500,$A510,$AE$2:$AE$2500,1)&gt;0),"","Yes"))</f>
      </c>
      <c r="AI510">
        <f>IF($AH510="Yes",$AG510,"")</f>
      </c>
      <c r="AJ510">
        <f>IF($AI510="","",$AI510+ROW()/1000000)</f>
      </c>
      <c r="AK510">
        <f>IF(OR($A510="",$P510="Yes",N($AG510)=0),"",$AG510+ROW()/1000000)</f>
      </c>
      <c r="AL510" t="str">
        <f>IF($A510="","",INDEX(games!$J:$J,ROW())&amp;"")</f>
      </c>
      <c r="AM510">
        <f>IF($A510="","",SUMPRODUCT($AO510:$BD510,'Map Analysis'!$AP$2^{0,1,2,3,4,5,6,7,8,9,10,11,12,13,14,15}))</f>
      </c>
      <c r="AN510">
        <f>IF($A510="","",$AM510+ROW()/10000000)</f>
      </c>
      <c r="AO510">
        <f>IF($A510="","",COUNTIF($W$2:$W$2500,$A510))</f>
      </c>
      <c r="AP510">
        <f>IF($A510="","",SUMIFS($BF$2:$BF$2500,$W$2:$W$2500,$A510))</f>
      </c>
      <c r="AQ510">
        <f>IF($A510="","",SUMIFS($BG$2:$BG$2500,$W$2:$W$2500,$A510))</f>
      </c>
      <c r="AR510">
        <f>IF($A510="","",SUMIFS($BH$2:$BH$2500,$W$2:$W$2500,$A510))</f>
      </c>
      <c r="AS510">
        <f>IF($A510="","",SUMIFS($BI$2:$BI$2500,$W$2:$W$2500,$A510))</f>
      </c>
      <c r="AT510">
        <f>IF($A510="","",SUMIFS($BJ$2:$BJ$2500,$W$2:$W$2500,$A510))</f>
      </c>
      <c r="AU510">
        <f>IF($A510="","",SUMIFS($BK$2:$BK$2500,$W$2:$W$2500,$A510))</f>
      </c>
      <c r="AV510">
        <f>IF($A510="","",SUMIFS($BL$2:$BL$2500,$W$2:$W$2500,$A510))</f>
      </c>
      <c r="AW510">
        <f>IF($A510="","",SUMIFS($BM$2:$BM$2500,$W$2:$W$2500,$A510))</f>
      </c>
      <c r="AX510">
        <f>IF($A510="","",SUMIFS($BN$2:$BN$2500,$W$2:$W$2500,$A510))</f>
      </c>
      <c r="AY510">
        <f>IF($A510="","",SUMIFS($BO$2:$BO$2500,$W$2:$W$2500,$A510))</f>
      </c>
      <c r="AZ510">
        <f>IF($A510="","",SUMIFS($BP$2:$BP$2500,$W$2:$W$2500,$A510))</f>
      </c>
      <c r="BA510">
        <f>IF($A510="","",SUMIFS($BQ$2:$BQ$2500,$W$2:$W$2500,$A510))</f>
      </c>
      <c r="BB510">
        <f>IF($A510="","",SUMIFS($BR$2:$BR$2500,$W$2:$W$2500,$A510))</f>
      </c>
      <c r="BC510">
        <f>IF($A510="","",SUMIFS($BS$2:$BS$2500,$W$2:$W$2500,$A510))</f>
      </c>
      <c r="BD510">
        <f>IF($A510="","",SUMIFS($BT$2:$BT$2500,$W$2:$W$2500,$A510))</f>
      </c>
      <c r="BF510">
        <f>IF($Z510="","",INDEX($AO$2:$AO$2000,$Z510))</f>
      </c>
      <c r="BG510">
        <f>IF($Z510="","",INDEX($AP$2:$AP$2000,$Z510))</f>
      </c>
      <c r="BH510">
        <f>IF($Z510="","",INDEX($AQ$2:$AQ$2000,$Z510))</f>
      </c>
      <c r="BI510">
        <f>IF($Z510="","",INDEX($AR$2:$AR$2000,$Z510))</f>
      </c>
      <c r="BJ510">
        <f>IF($Z510="","",INDEX($AS$2:$AS$2000,$Z510))</f>
      </c>
      <c r="BK510">
        <f>IF($Z510="","",INDEX($AT$2:$AT$2000,$Z510))</f>
      </c>
      <c r="BL510">
        <f>IF($Z510="","",INDEX($AU$2:$AU$2000,$Z510))</f>
      </c>
      <c r="BM510">
        <f>IF($Z510="","",INDEX($AV$2:$AV$2000,$Z510))</f>
      </c>
      <c r="BN510">
        <f>IF($Z510="","",INDEX($AW$2:$AW$2000,$Z510))</f>
      </c>
      <c r="BO510">
        <f>IF($Z510="","",INDEX($AX$2:$AX$2000,$Z510))</f>
      </c>
      <c r="BP510">
        <f>IF($Z510="","",INDEX($AY$2:$AY$2000,$Z510))</f>
      </c>
      <c r="BQ510">
        <f>IF($Z510="","",INDEX($AZ$2:$AZ$2000,$Z510))</f>
      </c>
      <c r="BR510">
        <f>IF($Z510="","",INDEX($BA$2:$BA$2000,$Z510))</f>
      </c>
      <c r="BS510">
        <f>IF($Z510="","",INDEX($BB$2:$BB$2000,$Z510))</f>
      </c>
      <c r="BT510">
        <f>IF($Z510="","",INDEX($BC$2:$BC$2000,$Z510))</f>
      </c>
      <c r="BV510">
        <f>IF(OR($A510="",$P510&lt;&gt;"Yes",$AH510="Yes"),"",1+N($AG510))</f>
      </c>
      <c r="BW510">
        <f>IF($A510="","",COUNTIFS($W$2:$W$2500,$A510,$BZ$2:$BZ$2500,"Yes")+COUNTIFS($X$2:$X$2500,$A510,$BY$2:$BY$2500,"Yes"))</f>
      </c>
      <c r="BX510">
        <f>IF(OR($A510="",$P510="Yes"),"",IF(N($BW510)=0,0,1+SUMIFS($CB$2:$CB$2500,$W$2:$W$2500,$A510)+SUMIFS($CA$2:$CA$2500,$X$2:$X$2500,$A510)))</f>
      </c>
      <c r="BY510" t="str">
        <f>IF($Y510="","",INDEX($AH$2:$AH$2000,$Y510)&amp;"")</f>
      </c>
      <c r="BZ510" t="str">
        <f>IF($Z510="","",INDEX($AH$2:$AH$2000,$Z510)&amp;"")</f>
      </c>
      <c r="CA510">
        <f>IF($Y510="","",INDEX($BV$2:$BV$2000,$Y510))</f>
      </c>
      <c r="CB510">
        <f>IF($Z510="","",INDEX($BV$2:$BV$2000,$Z510))</f>
      </c>
    </row>
    <row r="511">
      <c r="A511" t="str">
        <f>IF(TRIM(INDEX(games!$A:$A,ROW()))="","",TRIM(INDEX(games!$A:$A,ROW())))</f>
      </c>
      <c r="B511">
        <f>IF(OR($A511="",INDEX(games!$B:$B,ROW())=""),"",INDEX(games!$B:$B,ROW()))</f>
      </c>
      <c r="C511" t="str">
        <f>IF(OR($A511="",INDEX(games!$C:$C,ROW())=""),"",INDEX(games!$C:$C,ROW()))</f>
      </c>
      <c r="D511">
        <f>IF($A511="","",COUNTIF($W$2:$W$2500,$A511)+COUNTIF($X$2:$X$2500,$A511))</f>
      </c>
      <c r="E511">
        <f>IF($A511="","",IFERROR(MATCH($C511,$R$2:$R$5,0),0))</f>
      </c>
      <c r="F511">
        <f>IF($A511="","",MOD(ROW(),34))</f>
      </c>
      <c r="G511">
        <f>IF($A511="",NA(),IF($C511="Action",$B511,NA()))</f>
      </c>
      <c r="H511">
        <f>IF($A511="",NA(),IF($C511="Action",1+$F511*0.023,NA()))</f>
      </c>
      <c r="I511">
        <f>IF($A511="",NA(),IF($C511="Strategy",$B511,NA()))</f>
      </c>
      <c r="J511">
        <f>IF($A511="",NA(),IF($C511="Strategy",2+$F511*0.023,NA()))</f>
      </c>
      <c r="K511">
        <f>IF($A511="",NA(),IF($C511="Deckbuilder",$B511,NA()))</f>
      </c>
      <c r="L511">
        <f>IF($A511="",NA(),IF($C511="Deckbuilder",3+$F511*0.023,NA()))</f>
      </c>
      <c r="M511">
        <f>IF($A511="",NA(),IF($C511="Traditional",$B511,NA()))</f>
      </c>
      <c r="N511">
        <f>IF($A511="",NA(),IF($C511="Traditional",4+$F511*0.023,NA()))</f>
      </c>
      <c r="O511">
        <f>IF($A511="","",$D511+ROW()/1000000)</f>
      </c>
      <c r="P511" t="str">
        <f>IF(OR($A511="",INDEX(games!$H:$H,ROW())=""),"",INDEX(games!$H:$H,ROW()))</f>
      </c>
      <c r="Q511">
        <f>IF(OR($A511="",$P511&lt;&gt;"Yes"),"",$D511+ROW()/1000000)</f>
      </c>
      <c r="T511">
        <f>IF($Y511="","",INDEX($B$2:$B$2000,$Y511))</f>
      </c>
      <c r="U511">
        <f>IF($Z511="","",INDEX($B$2:$B$2000,$Z511))</f>
      </c>
      <c r="V511">
        <f>IF(OR($T511="",$U511=""),"",$U511-$T511)</f>
      </c>
      <c r="W511" t="str">
        <f>IF(TRIM(INDEX(connections!$A:$A,ROW()))="","",TRIM(INDEX(connections!$A:$A,ROW())))</f>
      </c>
      <c r="X511" t="str">
        <f>IF($W511="","",TRIM(INDEX(connections!$B:$B,ROW())))</f>
      </c>
      <c r="Y511">
        <f>IF($W511="","",IFERROR(MATCH($W511,$A$2:$A$2000,0),""))</f>
      </c>
      <c r="Z511">
        <f>IF($X511="","",IFERROR(MATCH($X511,$A$2:$A$2000,0),""))</f>
      </c>
      <c r="AA511" t="str">
        <f>IF($Y511="","",INDEX($P$2:$P$2000,$Y511))</f>
      </c>
      <c r="AB511" t="str">
        <f>IF($Z511="","",INDEX($P$2:$P$2000,$Z511))</f>
      </c>
      <c r="AC511">
        <f>IF(AND($AA511="Yes",$AB511="Yes"),1,"")</f>
      </c>
      <c r="AD511">
        <f>IF(OR($Y511="",$Z511=""),"",IF(INDEX($C$2:$C$2000,$Y511)=INDEX($C$2:$C$2000,$Z511),0,1))</f>
      </c>
      <c r="AE511">
        <f>IF($AC511&lt;&gt;1,"",IF(AND(INDEX($AG$2:$AG$2000,$Y511)=1,INDEX($AG$2:$AG$2000,$Z511)=1),1,""))</f>
      </c>
      <c r="AG511">
        <f>IF($A511="","",COUNTIFS($W$2:$W$2500,$A511,$AB$2:$AB$2500,"Yes")+COUNTIFS($X$2:$X$2500,$A511,$AA$2:$AA$2500,"Yes"))</f>
      </c>
      <c r="AH511" t="str">
        <f>IF(OR($P511&lt;&gt;"Yes",N($AG511)=0),"",IF(AND($AG511=1,COUNTIFS($W$2:$W$2500,$A511,$AE$2:$AE$2500,1)+COUNTIFS($X$2:$X$2500,$A511,$AE$2:$AE$2500,1)&gt;0),"","Yes"))</f>
      </c>
      <c r="AI511">
        <f>IF($AH511="Yes",$AG511,"")</f>
      </c>
      <c r="AJ511">
        <f>IF($AI511="","",$AI511+ROW()/1000000)</f>
      </c>
      <c r="AK511">
        <f>IF(OR($A511="",$P511="Yes",N($AG511)=0),"",$AG511+ROW()/1000000)</f>
      </c>
      <c r="AL511" t="str">
        <f>IF($A511="","",INDEX(games!$J:$J,ROW())&amp;"")</f>
      </c>
      <c r="AM511">
        <f>IF($A511="","",SUMPRODUCT($AO511:$BD511,'Map Analysis'!$AP$2^{0,1,2,3,4,5,6,7,8,9,10,11,12,13,14,15}))</f>
      </c>
      <c r="AN511">
        <f>IF($A511="","",$AM511+ROW()/10000000)</f>
      </c>
      <c r="AO511">
        <f>IF($A511="","",COUNTIF($W$2:$W$2500,$A511))</f>
      </c>
      <c r="AP511">
        <f>IF($A511="","",SUMIFS($BF$2:$BF$2500,$W$2:$W$2500,$A511))</f>
      </c>
      <c r="AQ511">
        <f>IF($A511="","",SUMIFS($BG$2:$BG$2500,$W$2:$W$2500,$A511))</f>
      </c>
      <c r="AR511">
        <f>IF($A511="","",SUMIFS($BH$2:$BH$2500,$W$2:$W$2500,$A511))</f>
      </c>
      <c r="AS511">
        <f>IF($A511="","",SUMIFS($BI$2:$BI$2500,$W$2:$W$2500,$A511))</f>
      </c>
      <c r="AT511">
        <f>IF($A511="","",SUMIFS($BJ$2:$BJ$2500,$W$2:$W$2500,$A511))</f>
      </c>
      <c r="AU511">
        <f>IF($A511="","",SUMIFS($BK$2:$BK$2500,$W$2:$W$2500,$A511))</f>
      </c>
      <c r="AV511">
        <f>IF($A511="","",SUMIFS($BL$2:$BL$2500,$W$2:$W$2500,$A511))</f>
      </c>
      <c r="AW511">
        <f>IF($A511="","",SUMIFS($BM$2:$BM$2500,$W$2:$W$2500,$A511))</f>
      </c>
      <c r="AX511">
        <f>IF($A511="","",SUMIFS($BN$2:$BN$2500,$W$2:$W$2500,$A511))</f>
      </c>
      <c r="AY511">
        <f>IF($A511="","",SUMIFS($BO$2:$BO$2500,$W$2:$W$2500,$A511))</f>
      </c>
      <c r="AZ511">
        <f>IF($A511="","",SUMIFS($BP$2:$BP$2500,$W$2:$W$2500,$A511))</f>
      </c>
      <c r="BA511">
        <f>IF($A511="","",SUMIFS($BQ$2:$BQ$2500,$W$2:$W$2500,$A511))</f>
      </c>
      <c r="BB511">
        <f>IF($A511="","",SUMIFS($BR$2:$BR$2500,$W$2:$W$2500,$A511))</f>
      </c>
      <c r="BC511">
        <f>IF($A511="","",SUMIFS($BS$2:$BS$2500,$W$2:$W$2500,$A511))</f>
      </c>
      <c r="BD511">
        <f>IF($A511="","",SUMIFS($BT$2:$BT$2500,$W$2:$W$2500,$A511))</f>
      </c>
      <c r="BF511">
        <f>IF($Z511="","",INDEX($AO$2:$AO$2000,$Z511))</f>
      </c>
      <c r="BG511">
        <f>IF($Z511="","",INDEX($AP$2:$AP$2000,$Z511))</f>
      </c>
      <c r="BH511">
        <f>IF($Z511="","",INDEX($AQ$2:$AQ$2000,$Z511))</f>
      </c>
      <c r="BI511">
        <f>IF($Z511="","",INDEX($AR$2:$AR$2000,$Z511))</f>
      </c>
      <c r="BJ511">
        <f>IF($Z511="","",INDEX($AS$2:$AS$2000,$Z511))</f>
      </c>
      <c r="BK511">
        <f>IF($Z511="","",INDEX($AT$2:$AT$2000,$Z511))</f>
      </c>
      <c r="BL511">
        <f>IF($Z511="","",INDEX($AU$2:$AU$2000,$Z511))</f>
      </c>
      <c r="BM511">
        <f>IF($Z511="","",INDEX($AV$2:$AV$2000,$Z511))</f>
      </c>
      <c r="BN511">
        <f>IF($Z511="","",INDEX($AW$2:$AW$2000,$Z511))</f>
      </c>
      <c r="BO511">
        <f>IF($Z511="","",INDEX($AX$2:$AX$2000,$Z511))</f>
      </c>
      <c r="BP511">
        <f>IF($Z511="","",INDEX($AY$2:$AY$2000,$Z511))</f>
      </c>
      <c r="BQ511">
        <f>IF($Z511="","",INDEX($AZ$2:$AZ$2000,$Z511))</f>
      </c>
      <c r="BR511">
        <f>IF($Z511="","",INDEX($BA$2:$BA$2000,$Z511))</f>
      </c>
      <c r="BS511">
        <f>IF($Z511="","",INDEX($BB$2:$BB$2000,$Z511))</f>
      </c>
      <c r="BT511">
        <f>IF($Z511="","",INDEX($BC$2:$BC$2000,$Z511))</f>
      </c>
      <c r="BV511">
        <f>IF(OR($A511="",$P511&lt;&gt;"Yes",$AH511="Yes"),"",1+N($AG511))</f>
      </c>
      <c r="BW511">
        <f>IF($A511="","",COUNTIFS($W$2:$W$2500,$A511,$BZ$2:$BZ$2500,"Yes")+COUNTIFS($X$2:$X$2500,$A511,$BY$2:$BY$2500,"Yes"))</f>
      </c>
      <c r="BX511">
        <f>IF(OR($A511="",$P511="Yes"),"",IF(N($BW511)=0,0,1+SUMIFS($CB$2:$CB$2500,$W$2:$W$2500,$A511)+SUMIFS($CA$2:$CA$2500,$X$2:$X$2500,$A511)))</f>
      </c>
      <c r="BY511" t="str">
        <f>IF($Y511="","",INDEX($AH$2:$AH$2000,$Y511)&amp;"")</f>
      </c>
      <c r="BZ511" t="str">
        <f>IF($Z511="","",INDEX($AH$2:$AH$2000,$Z511)&amp;"")</f>
      </c>
      <c r="CA511">
        <f>IF($Y511="","",INDEX($BV$2:$BV$2000,$Y511))</f>
      </c>
      <c r="CB511">
        <f>IF($Z511="","",INDEX($BV$2:$BV$2000,$Z511))</f>
      </c>
    </row>
    <row r="512">
      <c r="A512" t="str">
        <f>IF(TRIM(INDEX(games!$A:$A,ROW()))="","",TRIM(INDEX(games!$A:$A,ROW())))</f>
      </c>
      <c r="B512">
        <f>IF(OR($A512="",INDEX(games!$B:$B,ROW())=""),"",INDEX(games!$B:$B,ROW()))</f>
      </c>
      <c r="C512" t="str">
        <f>IF(OR($A512="",INDEX(games!$C:$C,ROW())=""),"",INDEX(games!$C:$C,ROW()))</f>
      </c>
      <c r="D512">
        <f>IF($A512="","",COUNTIF($W$2:$W$2500,$A512)+COUNTIF($X$2:$X$2500,$A512))</f>
      </c>
      <c r="E512">
        <f>IF($A512="","",IFERROR(MATCH($C512,$R$2:$R$5,0),0))</f>
      </c>
      <c r="F512">
        <f>IF($A512="","",MOD(ROW(),34))</f>
      </c>
      <c r="G512">
        <f>IF($A512="",NA(),IF($C512="Action",$B512,NA()))</f>
      </c>
      <c r="H512">
        <f>IF($A512="",NA(),IF($C512="Action",1+$F512*0.023,NA()))</f>
      </c>
      <c r="I512">
        <f>IF($A512="",NA(),IF($C512="Strategy",$B512,NA()))</f>
      </c>
      <c r="J512">
        <f>IF($A512="",NA(),IF($C512="Strategy",2+$F512*0.023,NA()))</f>
      </c>
      <c r="K512">
        <f>IF($A512="",NA(),IF($C512="Deckbuilder",$B512,NA()))</f>
      </c>
      <c r="L512">
        <f>IF($A512="",NA(),IF($C512="Deckbuilder",3+$F512*0.023,NA()))</f>
      </c>
      <c r="M512">
        <f>IF($A512="",NA(),IF($C512="Traditional",$B512,NA()))</f>
      </c>
      <c r="N512">
        <f>IF($A512="",NA(),IF($C512="Traditional",4+$F512*0.023,NA()))</f>
      </c>
      <c r="O512">
        <f>IF($A512="","",$D512+ROW()/1000000)</f>
      </c>
      <c r="P512" t="str">
        <f>IF(OR($A512="",INDEX(games!$H:$H,ROW())=""),"",INDEX(games!$H:$H,ROW()))</f>
      </c>
      <c r="Q512">
        <f>IF(OR($A512="",$P512&lt;&gt;"Yes"),"",$D512+ROW()/1000000)</f>
      </c>
      <c r="T512">
        <f>IF($Y512="","",INDEX($B$2:$B$2000,$Y512))</f>
      </c>
      <c r="U512">
        <f>IF($Z512="","",INDEX($B$2:$B$2000,$Z512))</f>
      </c>
      <c r="V512">
        <f>IF(OR($T512="",$U512=""),"",$U512-$T512)</f>
      </c>
      <c r="W512" t="str">
        <f>IF(TRIM(INDEX(connections!$A:$A,ROW()))="","",TRIM(INDEX(connections!$A:$A,ROW())))</f>
      </c>
      <c r="X512" t="str">
        <f>IF($W512="","",TRIM(INDEX(connections!$B:$B,ROW())))</f>
      </c>
      <c r="Y512">
        <f>IF($W512="","",IFERROR(MATCH($W512,$A$2:$A$2000,0),""))</f>
      </c>
      <c r="Z512">
        <f>IF($X512="","",IFERROR(MATCH($X512,$A$2:$A$2000,0),""))</f>
      </c>
      <c r="AA512" t="str">
        <f>IF($Y512="","",INDEX($P$2:$P$2000,$Y512))</f>
      </c>
      <c r="AB512" t="str">
        <f>IF($Z512="","",INDEX($P$2:$P$2000,$Z512))</f>
      </c>
      <c r="AC512">
        <f>IF(AND($AA512="Yes",$AB512="Yes"),1,"")</f>
      </c>
      <c r="AD512">
        <f>IF(OR($Y512="",$Z512=""),"",IF(INDEX($C$2:$C$2000,$Y512)=INDEX($C$2:$C$2000,$Z512),0,1))</f>
      </c>
      <c r="AE512">
        <f>IF($AC512&lt;&gt;1,"",IF(AND(INDEX($AG$2:$AG$2000,$Y512)=1,INDEX($AG$2:$AG$2000,$Z512)=1),1,""))</f>
      </c>
      <c r="AG512">
        <f>IF($A512="","",COUNTIFS($W$2:$W$2500,$A512,$AB$2:$AB$2500,"Yes")+COUNTIFS($X$2:$X$2500,$A512,$AA$2:$AA$2500,"Yes"))</f>
      </c>
      <c r="AH512" t="str">
        <f>IF(OR($P512&lt;&gt;"Yes",N($AG512)=0),"",IF(AND($AG512=1,COUNTIFS($W$2:$W$2500,$A512,$AE$2:$AE$2500,1)+COUNTIFS($X$2:$X$2500,$A512,$AE$2:$AE$2500,1)&gt;0),"","Yes"))</f>
      </c>
      <c r="AI512">
        <f>IF($AH512="Yes",$AG512,"")</f>
      </c>
      <c r="AJ512">
        <f>IF($AI512="","",$AI512+ROW()/1000000)</f>
      </c>
      <c r="AK512">
        <f>IF(OR($A512="",$P512="Yes",N($AG512)=0),"",$AG512+ROW()/1000000)</f>
      </c>
      <c r="AL512" t="str">
        <f>IF($A512="","",INDEX(games!$J:$J,ROW())&amp;"")</f>
      </c>
      <c r="AM512">
        <f>IF($A512="","",SUMPRODUCT($AO512:$BD512,'Map Analysis'!$AP$2^{0,1,2,3,4,5,6,7,8,9,10,11,12,13,14,15}))</f>
      </c>
      <c r="AN512">
        <f>IF($A512="","",$AM512+ROW()/10000000)</f>
      </c>
      <c r="AO512">
        <f>IF($A512="","",COUNTIF($W$2:$W$2500,$A512))</f>
      </c>
      <c r="AP512">
        <f>IF($A512="","",SUMIFS($BF$2:$BF$2500,$W$2:$W$2500,$A512))</f>
      </c>
      <c r="AQ512">
        <f>IF($A512="","",SUMIFS($BG$2:$BG$2500,$W$2:$W$2500,$A512))</f>
      </c>
      <c r="AR512">
        <f>IF($A512="","",SUMIFS($BH$2:$BH$2500,$W$2:$W$2500,$A512))</f>
      </c>
      <c r="AS512">
        <f>IF($A512="","",SUMIFS($BI$2:$BI$2500,$W$2:$W$2500,$A512))</f>
      </c>
      <c r="AT512">
        <f>IF($A512="","",SUMIFS($BJ$2:$BJ$2500,$W$2:$W$2500,$A512))</f>
      </c>
      <c r="AU512">
        <f>IF($A512="","",SUMIFS($BK$2:$BK$2500,$W$2:$W$2500,$A512))</f>
      </c>
      <c r="AV512">
        <f>IF($A512="","",SUMIFS($BL$2:$BL$2500,$W$2:$W$2500,$A512))</f>
      </c>
      <c r="AW512">
        <f>IF($A512="","",SUMIFS($BM$2:$BM$2500,$W$2:$W$2500,$A512))</f>
      </c>
      <c r="AX512">
        <f>IF($A512="","",SUMIFS($BN$2:$BN$2500,$W$2:$W$2500,$A512))</f>
      </c>
      <c r="AY512">
        <f>IF($A512="","",SUMIFS($BO$2:$BO$2500,$W$2:$W$2500,$A512))</f>
      </c>
      <c r="AZ512">
        <f>IF($A512="","",SUMIFS($BP$2:$BP$2500,$W$2:$W$2500,$A512))</f>
      </c>
      <c r="BA512">
        <f>IF($A512="","",SUMIFS($BQ$2:$BQ$2500,$W$2:$W$2500,$A512))</f>
      </c>
      <c r="BB512">
        <f>IF($A512="","",SUMIFS($BR$2:$BR$2500,$W$2:$W$2500,$A512))</f>
      </c>
      <c r="BC512">
        <f>IF($A512="","",SUMIFS($BS$2:$BS$2500,$W$2:$W$2500,$A512))</f>
      </c>
      <c r="BD512">
        <f>IF($A512="","",SUMIFS($BT$2:$BT$2500,$W$2:$W$2500,$A512))</f>
      </c>
      <c r="BF512">
        <f>IF($Z512="","",INDEX($AO$2:$AO$2000,$Z512))</f>
      </c>
      <c r="BG512">
        <f>IF($Z512="","",INDEX($AP$2:$AP$2000,$Z512))</f>
      </c>
      <c r="BH512">
        <f>IF($Z512="","",INDEX($AQ$2:$AQ$2000,$Z512))</f>
      </c>
      <c r="BI512">
        <f>IF($Z512="","",INDEX($AR$2:$AR$2000,$Z512))</f>
      </c>
      <c r="BJ512">
        <f>IF($Z512="","",INDEX($AS$2:$AS$2000,$Z512))</f>
      </c>
      <c r="BK512">
        <f>IF($Z512="","",INDEX($AT$2:$AT$2000,$Z512))</f>
      </c>
      <c r="BL512">
        <f>IF($Z512="","",INDEX($AU$2:$AU$2000,$Z512))</f>
      </c>
      <c r="BM512">
        <f>IF($Z512="","",INDEX($AV$2:$AV$2000,$Z512))</f>
      </c>
      <c r="BN512">
        <f>IF($Z512="","",INDEX($AW$2:$AW$2000,$Z512))</f>
      </c>
      <c r="BO512">
        <f>IF($Z512="","",INDEX($AX$2:$AX$2000,$Z512))</f>
      </c>
      <c r="BP512">
        <f>IF($Z512="","",INDEX($AY$2:$AY$2000,$Z512))</f>
      </c>
      <c r="BQ512">
        <f>IF($Z512="","",INDEX($AZ$2:$AZ$2000,$Z512))</f>
      </c>
      <c r="BR512">
        <f>IF($Z512="","",INDEX($BA$2:$BA$2000,$Z512))</f>
      </c>
      <c r="BS512">
        <f>IF($Z512="","",INDEX($BB$2:$BB$2000,$Z512))</f>
      </c>
      <c r="BT512">
        <f>IF($Z512="","",INDEX($BC$2:$BC$2000,$Z512))</f>
      </c>
      <c r="BV512">
        <f>IF(OR($A512="",$P512&lt;&gt;"Yes",$AH512="Yes"),"",1+N($AG512))</f>
      </c>
      <c r="BW512">
        <f>IF($A512="","",COUNTIFS($W$2:$W$2500,$A512,$BZ$2:$BZ$2500,"Yes")+COUNTIFS($X$2:$X$2500,$A512,$BY$2:$BY$2500,"Yes"))</f>
      </c>
      <c r="BX512">
        <f>IF(OR($A512="",$P512="Yes"),"",IF(N($BW512)=0,0,1+SUMIFS($CB$2:$CB$2500,$W$2:$W$2500,$A512)+SUMIFS($CA$2:$CA$2500,$X$2:$X$2500,$A512)))</f>
      </c>
      <c r="BY512" t="str">
        <f>IF($Y512="","",INDEX($AH$2:$AH$2000,$Y512)&amp;"")</f>
      </c>
      <c r="BZ512" t="str">
        <f>IF($Z512="","",INDEX($AH$2:$AH$2000,$Z512)&amp;"")</f>
      </c>
      <c r="CA512">
        <f>IF($Y512="","",INDEX($BV$2:$BV$2000,$Y512))</f>
      </c>
      <c r="CB512">
        <f>IF($Z512="","",INDEX($BV$2:$BV$2000,$Z512))</f>
      </c>
    </row>
    <row r="513">
      <c r="A513" t="str">
        <f>IF(TRIM(INDEX(games!$A:$A,ROW()))="","",TRIM(INDEX(games!$A:$A,ROW())))</f>
      </c>
      <c r="B513">
        <f>IF(OR($A513="",INDEX(games!$B:$B,ROW())=""),"",INDEX(games!$B:$B,ROW()))</f>
      </c>
      <c r="C513" t="str">
        <f>IF(OR($A513="",INDEX(games!$C:$C,ROW())=""),"",INDEX(games!$C:$C,ROW()))</f>
      </c>
      <c r="D513">
        <f>IF($A513="","",COUNTIF($W$2:$W$2500,$A513)+COUNTIF($X$2:$X$2500,$A513))</f>
      </c>
      <c r="E513">
        <f>IF($A513="","",IFERROR(MATCH($C513,$R$2:$R$5,0),0))</f>
      </c>
      <c r="F513">
        <f>IF($A513="","",MOD(ROW(),34))</f>
      </c>
      <c r="G513">
        <f>IF($A513="",NA(),IF($C513="Action",$B513,NA()))</f>
      </c>
      <c r="H513">
        <f>IF($A513="",NA(),IF($C513="Action",1+$F513*0.023,NA()))</f>
      </c>
      <c r="I513">
        <f>IF($A513="",NA(),IF($C513="Strategy",$B513,NA()))</f>
      </c>
      <c r="J513">
        <f>IF($A513="",NA(),IF($C513="Strategy",2+$F513*0.023,NA()))</f>
      </c>
      <c r="K513">
        <f>IF($A513="",NA(),IF($C513="Deckbuilder",$B513,NA()))</f>
      </c>
      <c r="L513">
        <f>IF($A513="",NA(),IF($C513="Deckbuilder",3+$F513*0.023,NA()))</f>
      </c>
      <c r="M513">
        <f>IF($A513="",NA(),IF($C513="Traditional",$B513,NA()))</f>
      </c>
      <c r="N513">
        <f>IF($A513="",NA(),IF($C513="Traditional",4+$F513*0.023,NA()))</f>
      </c>
      <c r="O513">
        <f>IF($A513="","",$D513+ROW()/1000000)</f>
      </c>
      <c r="P513" t="str">
        <f>IF(OR($A513="",INDEX(games!$H:$H,ROW())=""),"",INDEX(games!$H:$H,ROW()))</f>
      </c>
      <c r="Q513">
        <f>IF(OR($A513="",$P513&lt;&gt;"Yes"),"",$D513+ROW()/1000000)</f>
      </c>
      <c r="T513">
        <f>IF($Y513="","",INDEX($B$2:$B$2000,$Y513))</f>
      </c>
      <c r="U513">
        <f>IF($Z513="","",INDEX($B$2:$B$2000,$Z513))</f>
      </c>
      <c r="V513">
        <f>IF(OR($T513="",$U513=""),"",$U513-$T513)</f>
      </c>
      <c r="W513" t="str">
        <f>IF(TRIM(INDEX(connections!$A:$A,ROW()))="","",TRIM(INDEX(connections!$A:$A,ROW())))</f>
      </c>
      <c r="X513" t="str">
        <f>IF($W513="","",TRIM(INDEX(connections!$B:$B,ROW())))</f>
      </c>
      <c r="Y513">
        <f>IF($W513="","",IFERROR(MATCH($W513,$A$2:$A$2000,0),""))</f>
      </c>
      <c r="Z513">
        <f>IF($X513="","",IFERROR(MATCH($X513,$A$2:$A$2000,0),""))</f>
      </c>
      <c r="AA513" t="str">
        <f>IF($Y513="","",INDEX($P$2:$P$2000,$Y513))</f>
      </c>
      <c r="AB513" t="str">
        <f>IF($Z513="","",INDEX($P$2:$P$2000,$Z513))</f>
      </c>
      <c r="AC513">
        <f>IF(AND($AA513="Yes",$AB513="Yes"),1,"")</f>
      </c>
      <c r="AD513">
        <f>IF(OR($Y513="",$Z513=""),"",IF(INDEX($C$2:$C$2000,$Y513)=INDEX($C$2:$C$2000,$Z513),0,1))</f>
      </c>
      <c r="AE513">
        <f>IF($AC513&lt;&gt;1,"",IF(AND(INDEX($AG$2:$AG$2000,$Y513)=1,INDEX($AG$2:$AG$2000,$Z513)=1),1,""))</f>
      </c>
      <c r="AG513">
        <f>IF($A513="","",COUNTIFS($W$2:$W$2500,$A513,$AB$2:$AB$2500,"Yes")+COUNTIFS($X$2:$X$2500,$A513,$AA$2:$AA$2500,"Yes"))</f>
      </c>
      <c r="AH513" t="str">
        <f>IF(OR($P513&lt;&gt;"Yes",N($AG513)=0),"",IF(AND($AG513=1,COUNTIFS($W$2:$W$2500,$A513,$AE$2:$AE$2500,1)+COUNTIFS($X$2:$X$2500,$A513,$AE$2:$AE$2500,1)&gt;0),"","Yes"))</f>
      </c>
      <c r="AI513">
        <f>IF($AH513="Yes",$AG513,"")</f>
      </c>
      <c r="AJ513">
        <f>IF($AI513="","",$AI513+ROW()/1000000)</f>
      </c>
      <c r="AK513">
        <f>IF(OR($A513="",$P513="Yes",N($AG513)=0),"",$AG513+ROW()/1000000)</f>
      </c>
      <c r="AL513" t="str">
        <f>IF($A513="","",INDEX(games!$J:$J,ROW())&amp;"")</f>
      </c>
      <c r="AM513">
        <f>IF($A513="","",SUMPRODUCT($AO513:$BD513,'Map Analysis'!$AP$2^{0,1,2,3,4,5,6,7,8,9,10,11,12,13,14,15}))</f>
      </c>
      <c r="AN513">
        <f>IF($A513="","",$AM513+ROW()/10000000)</f>
      </c>
      <c r="AO513">
        <f>IF($A513="","",COUNTIF($W$2:$W$2500,$A513))</f>
      </c>
      <c r="AP513">
        <f>IF($A513="","",SUMIFS($BF$2:$BF$2500,$W$2:$W$2500,$A513))</f>
      </c>
      <c r="AQ513">
        <f>IF($A513="","",SUMIFS($BG$2:$BG$2500,$W$2:$W$2500,$A513))</f>
      </c>
      <c r="AR513">
        <f>IF($A513="","",SUMIFS($BH$2:$BH$2500,$W$2:$W$2500,$A513))</f>
      </c>
      <c r="AS513">
        <f>IF($A513="","",SUMIFS($BI$2:$BI$2500,$W$2:$W$2500,$A513))</f>
      </c>
      <c r="AT513">
        <f>IF($A513="","",SUMIFS($BJ$2:$BJ$2500,$W$2:$W$2500,$A513))</f>
      </c>
      <c r="AU513">
        <f>IF($A513="","",SUMIFS($BK$2:$BK$2500,$W$2:$W$2500,$A513))</f>
      </c>
      <c r="AV513">
        <f>IF($A513="","",SUMIFS($BL$2:$BL$2500,$W$2:$W$2500,$A513))</f>
      </c>
      <c r="AW513">
        <f>IF($A513="","",SUMIFS($BM$2:$BM$2500,$W$2:$W$2500,$A513))</f>
      </c>
      <c r="AX513">
        <f>IF($A513="","",SUMIFS($BN$2:$BN$2500,$W$2:$W$2500,$A513))</f>
      </c>
      <c r="AY513">
        <f>IF($A513="","",SUMIFS($BO$2:$BO$2500,$W$2:$W$2500,$A513))</f>
      </c>
      <c r="AZ513">
        <f>IF($A513="","",SUMIFS($BP$2:$BP$2500,$W$2:$W$2500,$A513))</f>
      </c>
      <c r="BA513">
        <f>IF($A513="","",SUMIFS($BQ$2:$BQ$2500,$W$2:$W$2500,$A513))</f>
      </c>
      <c r="BB513">
        <f>IF($A513="","",SUMIFS($BR$2:$BR$2500,$W$2:$W$2500,$A513))</f>
      </c>
      <c r="BC513">
        <f>IF($A513="","",SUMIFS($BS$2:$BS$2500,$W$2:$W$2500,$A513))</f>
      </c>
      <c r="BD513">
        <f>IF($A513="","",SUMIFS($BT$2:$BT$2500,$W$2:$W$2500,$A513))</f>
      </c>
      <c r="BF513">
        <f>IF($Z513="","",INDEX($AO$2:$AO$2000,$Z513))</f>
      </c>
      <c r="BG513">
        <f>IF($Z513="","",INDEX($AP$2:$AP$2000,$Z513))</f>
      </c>
      <c r="BH513">
        <f>IF($Z513="","",INDEX($AQ$2:$AQ$2000,$Z513))</f>
      </c>
      <c r="BI513">
        <f>IF($Z513="","",INDEX($AR$2:$AR$2000,$Z513))</f>
      </c>
      <c r="BJ513">
        <f>IF($Z513="","",INDEX($AS$2:$AS$2000,$Z513))</f>
      </c>
      <c r="BK513">
        <f>IF($Z513="","",INDEX($AT$2:$AT$2000,$Z513))</f>
      </c>
      <c r="BL513">
        <f>IF($Z513="","",INDEX($AU$2:$AU$2000,$Z513))</f>
      </c>
      <c r="BM513">
        <f>IF($Z513="","",INDEX($AV$2:$AV$2000,$Z513))</f>
      </c>
      <c r="BN513">
        <f>IF($Z513="","",INDEX($AW$2:$AW$2000,$Z513))</f>
      </c>
      <c r="BO513">
        <f>IF($Z513="","",INDEX($AX$2:$AX$2000,$Z513))</f>
      </c>
      <c r="BP513">
        <f>IF($Z513="","",INDEX($AY$2:$AY$2000,$Z513))</f>
      </c>
      <c r="BQ513">
        <f>IF($Z513="","",INDEX($AZ$2:$AZ$2000,$Z513))</f>
      </c>
      <c r="BR513">
        <f>IF($Z513="","",INDEX($BA$2:$BA$2000,$Z513))</f>
      </c>
      <c r="BS513">
        <f>IF($Z513="","",INDEX($BB$2:$BB$2000,$Z513))</f>
      </c>
      <c r="BT513">
        <f>IF($Z513="","",INDEX($BC$2:$BC$2000,$Z513))</f>
      </c>
      <c r="BV513">
        <f>IF(OR($A513="",$P513&lt;&gt;"Yes",$AH513="Yes"),"",1+N($AG513))</f>
      </c>
      <c r="BW513">
        <f>IF($A513="","",COUNTIFS($W$2:$W$2500,$A513,$BZ$2:$BZ$2500,"Yes")+COUNTIFS($X$2:$X$2500,$A513,$BY$2:$BY$2500,"Yes"))</f>
      </c>
      <c r="BX513">
        <f>IF(OR($A513="",$P513="Yes"),"",IF(N($BW513)=0,0,1+SUMIFS($CB$2:$CB$2500,$W$2:$W$2500,$A513)+SUMIFS($CA$2:$CA$2500,$X$2:$X$2500,$A513)))</f>
      </c>
      <c r="BY513" t="str">
        <f>IF($Y513="","",INDEX($AH$2:$AH$2000,$Y513)&amp;"")</f>
      </c>
      <c r="BZ513" t="str">
        <f>IF($Z513="","",INDEX($AH$2:$AH$2000,$Z513)&amp;"")</f>
      </c>
      <c r="CA513">
        <f>IF($Y513="","",INDEX($BV$2:$BV$2000,$Y513))</f>
      </c>
      <c r="CB513">
        <f>IF($Z513="","",INDEX($BV$2:$BV$2000,$Z513))</f>
      </c>
    </row>
    <row r="514">
      <c r="A514" t="str">
        <f>IF(TRIM(INDEX(games!$A:$A,ROW()))="","",TRIM(INDEX(games!$A:$A,ROW())))</f>
      </c>
      <c r="B514">
        <f>IF(OR($A514="",INDEX(games!$B:$B,ROW())=""),"",INDEX(games!$B:$B,ROW()))</f>
      </c>
      <c r="C514" t="str">
        <f>IF(OR($A514="",INDEX(games!$C:$C,ROW())=""),"",INDEX(games!$C:$C,ROW()))</f>
      </c>
      <c r="D514">
        <f>IF($A514="","",COUNTIF($W$2:$W$2500,$A514)+COUNTIF($X$2:$X$2500,$A514))</f>
      </c>
      <c r="E514">
        <f>IF($A514="","",IFERROR(MATCH($C514,$R$2:$R$5,0),0))</f>
      </c>
      <c r="F514">
        <f>IF($A514="","",MOD(ROW(),34))</f>
      </c>
      <c r="G514">
        <f>IF($A514="",NA(),IF($C514="Action",$B514,NA()))</f>
      </c>
      <c r="H514">
        <f>IF($A514="",NA(),IF($C514="Action",1+$F514*0.023,NA()))</f>
      </c>
      <c r="I514">
        <f>IF($A514="",NA(),IF($C514="Strategy",$B514,NA()))</f>
      </c>
      <c r="J514">
        <f>IF($A514="",NA(),IF($C514="Strategy",2+$F514*0.023,NA()))</f>
      </c>
      <c r="K514">
        <f>IF($A514="",NA(),IF($C514="Deckbuilder",$B514,NA()))</f>
      </c>
      <c r="L514">
        <f>IF($A514="",NA(),IF($C514="Deckbuilder",3+$F514*0.023,NA()))</f>
      </c>
      <c r="M514">
        <f>IF($A514="",NA(),IF($C514="Traditional",$B514,NA()))</f>
      </c>
      <c r="N514">
        <f>IF($A514="",NA(),IF($C514="Traditional",4+$F514*0.023,NA()))</f>
      </c>
      <c r="O514">
        <f>IF($A514="","",$D514+ROW()/1000000)</f>
      </c>
      <c r="P514" t="str">
        <f>IF(OR($A514="",INDEX(games!$H:$H,ROW())=""),"",INDEX(games!$H:$H,ROW()))</f>
      </c>
      <c r="Q514">
        <f>IF(OR($A514="",$P514&lt;&gt;"Yes"),"",$D514+ROW()/1000000)</f>
      </c>
      <c r="T514">
        <f>IF($Y514="","",INDEX($B$2:$B$2000,$Y514))</f>
      </c>
      <c r="U514">
        <f>IF($Z514="","",INDEX($B$2:$B$2000,$Z514))</f>
      </c>
      <c r="V514">
        <f>IF(OR($T514="",$U514=""),"",$U514-$T514)</f>
      </c>
      <c r="W514" t="str">
        <f>IF(TRIM(INDEX(connections!$A:$A,ROW()))="","",TRIM(INDEX(connections!$A:$A,ROW())))</f>
      </c>
      <c r="X514" t="str">
        <f>IF($W514="","",TRIM(INDEX(connections!$B:$B,ROW())))</f>
      </c>
      <c r="Y514">
        <f>IF($W514="","",IFERROR(MATCH($W514,$A$2:$A$2000,0),""))</f>
      </c>
      <c r="Z514">
        <f>IF($X514="","",IFERROR(MATCH($X514,$A$2:$A$2000,0),""))</f>
      </c>
      <c r="AA514" t="str">
        <f>IF($Y514="","",INDEX($P$2:$P$2000,$Y514))</f>
      </c>
      <c r="AB514" t="str">
        <f>IF($Z514="","",INDEX($P$2:$P$2000,$Z514))</f>
      </c>
      <c r="AC514">
        <f>IF(AND($AA514="Yes",$AB514="Yes"),1,"")</f>
      </c>
      <c r="AD514">
        <f>IF(OR($Y514="",$Z514=""),"",IF(INDEX($C$2:$C$2000,$Y514)=INDEX($C$2:$C$2000,$Z514),0,1))</f>
      </c>
      <c r="AE514">
        <f>IF($AC514&lt;&gt;1,"",IF(AND(INDEX($AG$2:$AG$2000,$Y514)=1,INDEX($AG$2:$AG$2000,$Z514)=1),1,""))</f>
      </c>
      <c r="AG514">
        <f>IF($A514="","",COUNTIFS($W$2:$W$2500,$A514,$AB$2:$AB$2500,"Yes")+COUNTIFS($X$2:$X$2500,$A514,$AA$2:$AA$2500,"Yes"))</f>
      </c>
      <c r="AH514" t="str">
        <f>IF(OR($P514&lt;&gt;"Yes",N($AG514)=0),"",IF(AND($AG514=1,COUNTIFS($W$2:$W$2500,$A514,$AE$2:$AE$2500,1)+COUNTIFS($X$2:$X$2500,$A514,$AE$2:$AE$2500,1)&gt;0),"","Yes"))</f>
      </c>
      <c r="AI514">
        <f>IF($AH514="Yes",$AG514,"")</f>
      </c>
      <c r="AJ514">
        <f>IF($AI514="","",$AI514+ROW()/1000000)</f>
      </c>
      <c r="AK514">
        <f>IF(OR($A514="",$P514="Yes",N($AG514)=0),"",$AG514+ROW()/1000000)</f>
      </c>
      <c r="AL514" t="str">
        <f>IF($A514="","",INDEX(games!$J:$J,ROW())&amp;"")</f>
      </c>
      <c r="AM514">
        <f>IF($A514="","",SUMPRODUCT($AO514:$BD514,'Map Analysis'!$AP$2^{0,1,2,3,4,5,6,7,8,9,10,11,12,13,14,15}))</f>
      </c>
      <c r="AN514">
        <f>IF($A514="","",$AM514+ROW()/10000000)</f>
      </c>
      <c r="AO514">
        <f>IF($A514="","",COUNTIF($W$2:$W$2500,$A514))</f>
      </c>
      <c r="AP514">
        <f>IF($A514="","",SUMIFS($BF$2:$BF$2500,$W$2:$W$2500,$A514))</f>
      </c>
      <c r="AQ514">
        <f>IF($A514="","",SUMIFS($BG$2:$BG$2500,$W$2:$W$2500,$A514))</f>
      </c>
      <c r="AR514">
        <f>IF($A514="","",SUMIFS($BH$2:$BH$2500,$W$2:$W$2500,$A514))</f>
      </c>
      <c r="AS514">
        <f>IF($A514="","",SUMIFS($BI$2:$BI$2500,$W$2:$W$2500,$A514))</f>
      </c>
      <c r="AT514">
        <f>IF($A514="","",SUMIFS($BJ$2:$BJ$2500,$W$2:$W$2500,$A514))</f>
      </c>
      <c r="AU514">
        <f>IF($A514="","",SUMIFS($BK$2:$BK$2500,$W$2:$W$2500,$A514))</f>
      </c>
      <c r="AV514">
        <f>IF($A514="","",SUMIFS($BL$2:$BL$2500,$W$2:$W$2500,$A514))</f>
      </c>
      <c r="AW514">
        <f>IF($A514="","",SUMIFS($BM$2:$BM$2500,$W$2:$W$2500,$A514))</f>
      </c>
      <c r="AX514">
        <f>IF($A514="","",SUMIFS($BN$2:$BN$2500,$W$2:$W$2500,$A514))</f>
      </c>
      <c r="AY514">
        <f>IF($A514="","",SUMIFS($BO$2:$BO$2500,$W$2:$W$2500,$A514))</f>
      </c>
      <c r="AZ514">
        <f>IF($A514="","",SUMIFS($BP$2:$BP$2500,$W$2:$W$2500,$A514))</f>
      </c>
      <c r="BA514">
        <f>IF($A514="","",SUMIFS($BQ$2:$BQ$2500,$W$2:$W$2500,$A514))</f>
      </c>
      <c r="BB514">
        <f>IF($A514="","",SUMIFS($BR$2:$BR$2500,$W$2:$W$2500,$A514))</f>
      </c>
      <c r="BC514">
        <f>IF($A514="","",SUMIFS($BS$2:$BS$2500,$W$2:$W$2500,$A514))</f>
      </c>
      <c r="BD514">
        <f>IF($A514="","",SUMIFS($BT$2:$BT$2500,$W$2:$W$2500,$A514))</f>
      </c>
      <c r="BF514">
        <f>IF($Z514="","",INDEX($AO$2:$AO$2000,$Z514))</f>
      </c>
      <c r="BG514">
        <f>IF($Z514="","",INDEX($AP$2:$AP$2000,$Z514))</f>
      </c>
      <c r="BH514">
        <f>IF($Z514="","",INDEX($AQ$2:$AQ$2000,$Z514))</f>
      </c>
      <c r="BI514">
        <f>IF($Z514="","",INDEX($AR$2:$AR$2000,$Z514))</f>
      </c>
      <c r="BJ514">
        <f>IF($Z514="","",INDEX($AS$2:$AS$2000,$Z514))</f>
      </c>
      <c r="BK514">
        <f>IF($Z514="","",INDEX($AT$2:$AT$2000,$Z514))</f>
      </c>
      <c r="BL514">
        <f>IF($Z514="","",INDEX($AU$2:$AU$2000,$Z514))</f>
      </c>
      <c r="BM514">
        <f>IF($Z514="","",INDEX($AV$2:$AV$2000,$Z514))</f>
      </c>
      <c r="BN514">
        <f>IF($Z514="","",INDEX($AW$2:$AW$2000,$Z514))</f>
      </c>
      <c r="BO514">
        <f>IF($Z514="","",INDEX($AX$2:$AX$2000,$Z514))</f>
      </c>
      <c r="BP514">
        <f>IF($Z514="","",INDEX($AY$2:$AY$2000,$Z514))</f>
      </c>
      <c r="BQ514">
        <f>IF($Z514="","",INDEX($AZ$2:$AZ$2000,$Z514))</f>
      </c>
      <c r="BR514">
        <f>IF($Z514="","",INDEX($BA$2:$BA$2000,$Z514))</f>
      </c>
      <c r="BS514">
        <f>IF($Z514="","",INDEX($BB$2:$BB$2000,$Z514))</f>
      </c>
      <c r="BT514">
        <f>IF($Z514="","",INDEX($BC$2:$BC$2000,$Z514))</f>
      </c>
      <c r="BV514">
        <f>IF(OR($A514="",$P514&lt;&gt;"Yes",$AH514="Yes"),"",1+N($AG514))</f>
      </c>
      <c r="BW514">
        <f>IF($A514="","",COUNTIFS($W$2:$W$2500,$A514,$BZ$2:$BZ$2500,"Yes")+COUNTIFS($X$2:$X$2500,$A514,$BY$2:$BY$2500,"Yes"))</f>
      </c>
      <c r="BX514">
        <f>IF(OR($A514="",$P514="Yes"),"",IF(N($BW514)=0,0,1+SUMIFS($CB$2:$CB$2500,$W$2:$W$2500,$A514)+SUMIFS($CA$2:$CA$2500,$X$2:$X$2500,$A514)))</f>
      </c>
      <c r="BY514" t="str">
        <f>IF($Y514="","",INDEX($AH$2:$AH$2000,$Y514)&amp;"")</f>
      </c>
      <c r="BZ514" t="str">
        <f>IF($Z514="","",INDEX($AH$2:$AH$2000,$Z514)&amp;"")</f>
      </c>
      <c r="CA514">
        <f>IF($Y514="","",INDEX($BV$2:$BV$2000,$Y514))</f>
      </c>
      <c r="CB514">
        <f>IF($Z514="","",INDEX($BV$2:$BV$2000,$Z514))</f>
      </c>
    </row>
    <row r="515">
      <c r="A515" t="str">
        <f>IF(TRIM(INDEX(games!$A:$A,ROW()))="","",TRIM(INDEX(games!$A:$A,ROW())))</f>
      </c>
      <c r="B515">
        <f>IF(OR($A515="",INDEX(games!$B:$B,ROW())=""),"",INDEX(games!$B:$B,ROW()))</f>
      </c>
      <c r="C515" t="str">
        <f>IF(OR($A515="",INDEX(games!$C:$C,ROW())=""),"",INDEX(games!$C:$C,ROW()))</f>
      </c>
      <c r="D515">
        <f>IF($A515="","",COUNTIF($W$2:$W$2500,$A515)+COUNTIF($X$2:$X$2500,$A515))</f>
      </c>
      <c r="E515">
        <f>IF($A515="","",IFERROR(MATCH($C515,$R$2:$R$5,0),0))</f>
      </c>
      <c r="F515">
        <f>IF($A515="","",MOD(ROW(),34))</f>
      </c>
      <c r="G515">
        <f>IF($A515="",NA(),IF($C515="Action",$B515,NA()))</f>
      </c>
      <c r="H515">
        <f>IF($A515="",NA(),IF($C515="Action",1+$F515*0.023,NA()))</f>
      </c>
      <c r="I515">
        <f>IF($A515="",NA(),IF($C515="Strategy",$B515,NA()))</f>
      </c>
      <c r="J515">
        <f>IF($A515="",NA(),IF($C515="Strategy",2+$F515*0.023,NA()))</f>
      </c>
      <c r="K515">
        <f>IF($A515="",NA(),IF($C515="Deckbuilder",$B515,NA()))</f>
      </c>
      <c r="L515">
        <f>IF($A515="",NA(),IF($C515="Deckbuilder",3+$F515*0.023,NA()))</f>
      </c>
      <c r="M515">
        <f>IF($A515="",NA(),IF($C515="Traditional",$B515,NA()))</f>
      </c>
      <c r="N515">
        <f>IF($A515="",NA(),IF($C515="Traditional",4+$F515*0.023,NA()))</f>
      </c>
      <c r="O515">
        <f>IF($A515="","",$D515+ROW()/1000000)</f>
      </c>
      <c r="P515" t="str">
        <f>IF(OR($A515="",INDEX(games!$H:$H,ROW())=""),"",INDEX(games!$H:$H,ROW()))</f>
      </c>
      <c r="Q515">
        <f>IF(OR($A515="",$P515&lt;&gt;"Yes"),"",$D515+ROW()/1000000)</f>
      </c>
      <c r="T515">
        <f>IF($Y515="","",INDEX($B$2:$B$2000,$Y515))</f>
      </c>
      <c r="U515">
        <f>IF($Z515="","",INDEX($B$2:$B$2000,$Z515))</f>
      </c>
      <c r="V515">
        <f>IF(OR($T515="",$U515=""),"",$U515-$T515)</f>
      </c>
      <c r="W515" t="str">
        <f>IF(TRIM(INDEX(connections!$A:$A,ROW()))="","",TRIM(INDEX(connections!$A:$A,ROW())))</f>
      </c>
      <c r="X515" t="str">
        <f>IF($W515="","",TRIM(INDEX(connections!$B:$B,ROW())))</f>
      </c>
      <c r="Y515">
        <f>IF($W515="","",IFERROR(MATCH($W515,$A$2:$A$2000,0),""))</f>
      </c>
      <c r="Z515">
        <f>IF($X515="","",IFERROR(MATCH($X515,$A$2:$A$2000,0),""))</f>
      </c>
      <c r="AA515" t="str">
        <f>IF($Y515="","",INDEX($P$2:$P$2000,$Y515))</f>
      </c>
      <c r="AB515" t="str">
        <f>IF($Z515="","",INDEX($P$2:$P$2000,$Z515))</f>
      </c>
      <c r="AC515">
        <f>IF(AND($AA515="Yes",$AB515="Yes"),1,"")</f>
      </c>
      <c r="AD515">
        <f>IF(OR($Y515="",$Z515=""),"",IF(INDEX($C$2:$C$2000,$Y515)=INDEX($C$2:$C$2000,$Z515),0,1))</f>
      </c>
      <c r="AE515">
        <f>IF($AC515&lt;&gt;1,"",IF(AND(INDEX($AG$2:$AG$2000,$Y515)=1,INDEX($AG$2:$AG$2000,$Z515)=1),1,""))</f>
      </c>
      <c r="AG515">
        <f>IF($A515="","",COUNTIFS($W$2:$W$2500,$A515,$AB$2:$AB$2500,"Yes")+COUNTIFS($X$2:$X$2500,$A515,$AA$2:$AA$2500,"Yes"))</f>
      </c>
      <c r="AH515" t="str">
        <f>IF(OR($P515&lt;&gt;"Yes",N($AG515)=0),"",IF(AND($AG515=1,COUNTIFS($W$2:$W$2500,$A515,$AE$2:$AE$2500,1)+COUNTIFS($X$2:$X$2500,$A515,$AE$2:$AE$2500,1)&gt;0),"","Yes"))</f>
      </c>
      <c r="AI515">
        <f>IF($AH515="Yes",$AG515,"")</f>
      </c>
      <c r="AJ515">
        <f>IF($AI515="","",$AI515+ROW()/1000000)</f>
      </c>
      <c r="AK515">
        <f>IF(OR($A515="",$P515="Yes",N($AG515)=0),"",$AG515+ROW()/1000000)</f>
      </c>
      <c r="AL515" t="str">
        <f>IF($A515="","",INDEX(games!$J:$J,ROW())&amp;"")</f>
      </c>
      <c r="AM515">
        <f>IF($A515="","",SUMPRODUCT($AO515:$BD515,'Map Analysis'!$AP$2^{0,1,2,3,4,5,6,7,8,9,10,11,12,13,14,15}))</f>
      </c>
      <c r="AN515">
        <f>IF($A515="","",$AM515+ROW()/10000000)</f>
      </c>
      <c r="AO515">
        <f>IF($A515="","",COUNTIF($W$2:$W$2500,$A515))</f>
      </c>
      <c r="AP515">
        <f>IF($A515="","",SUMIFS($BF$2:$BF$2500,$W$2:$W$2500,$A515))</f>
      </c>
      <c r="AQ515">
        <f>IF($A515="","",SUMIFS($BG$2:$BG$2500,$W$2:$W$2500,$A515))</f>
      </c>
      <c r="AR515">
        <f>IF($A515="","",SUMIFS($BH$2:$BH$2500,$W$2:$W$2500,$A515))</f>
      </c>
      <c r="AS515">
        <f>IF($A515="","",SUMIFS($BI$2:$BI$2500,$W$2:$W$2500,$A515))</f>
      </c>
      <c r="AT515">
        <f>IF($A515="","",SUMIFS($BJ$2:$BJ$2500,$W$2:$W$2500,$A515))</f>
      </c>
      <c r="AU515">
        <f>IF($A515="","",SUMIFS($BK$2:$BK$2500,$W$2:$W$2500,$A515))</f>
      </c>
      <c r="AV515">
        <f>IF($A515="","",SUMIFS($BL$2:$BL$2500,$W$2:$W$2500,$A515))</f>
      </c>
      <c r="AW515">
        <f>IF($A515="","",SUMIFS($BM$2:$BM$2500,$W$2:$W$2500,$A515))</f>
      </c>
      <c r="AX515">
        <f>IF($A515="","",SUMIFS($BN$2:$BN$2500,$W$2:$W$2500,$A515))</f>
      </c>
      <c r="AY515">
        <f>IF($A515="","",SUMIFS($BO$2:$BO$2500,$W$2:$W$2500,$A515))</f>
      </c>
      <c r="AZ515">
        <f>IF($A515="","",SUMIFS($BP$2:$BP$2500,$W$2:$W$2500,$A515))</f>
      </c>
      <c r="BA515">
        <f>IF($A515="","",SUMIFS($BQ$2:$BQ$2500,$W$2:$W$2500,$A515))</f>
      </c>
      <c r="BB515">
        <f>IF($A515="","",SUMIFS($BR$2:$BR$2500,$W$2:$W$2500,$A515))</f>
      </c>
      <c r="BC515">
        <f>IF($A515="","",SUMIFS($BS$2:$BS$2500,$W$2:$W$2500,$A515))</f>
      </c>
      <c r="BD515">
        <f>IF($A515="","",SUMIFS($BT$2:$BT$2500,$W$2:$W$2500,$A515))</f>
      </c>
      <c r="BF515">
        <f>IF($Z515="","",INDEX($AO$2:$AO$2000,$Z515))</f>
      </c>
      <c r="BG515">
        <f>IF($Z515="","",INDEX($AP$2:$AP$2000,$Z515))</f>
      </c>
      <c r="BH515">
        <f>IF($Z515="","",INDEX($AQ$2:$AQ$2000,$Z515))</f>
      </c>
      <c r="BI515">
        <f>IF($Z515="","",INDEX($AR$2:$AR$2000,$Z515))</f>
      </c>
      <c r="BJ515">
        <f>IF($Z515="","",INDEX($AS$2:$AS$2000,$Z515))</f>
      </c>
      <c r="BK515">
        <f>IF($Z515="","",INDEX($AT$2:$AT$2000,$Z515))</f>
      </c>
      <c r="BL515">
        <f>IF($Z515="","",INDEX($AU$2:$AU$2000,$Z515))</f>
      </c>
      <c r="BM515">
        <f>IF($Z515="","",INDEX($AV$2:$AV$2000,$Z515))</f>
      </c>
      <c r="BN515">
        <f>IF($Z515="","",INDEX($AW$2:$AW$2000,$Z515))</f>
      </c>
      <c r="BO515">
        <f>IF($Z515="","",INDEX($AX$2:$AX$2000,$Z515))</f>
      </c>
      <c r="BP515">
        <f>IF($Z515="","",INDEX($AY$2:$AY$2000,$Z515))</f>
      </c>
      <c r="BQ515">
        <f>IF($Z515="","",INDEX($AZ$2:$AZ$2000,$Z515))</f>
      </c>
      <c r="BR515">
        <f>IF($Z515="","",INDEX($BA$2:$BA$2000,$Z515))</f>
      </c>
      <c r="BS515">
        <f>IF($Z515="","",INDEX($BB$2:$BB$2000,$Z515))</f>
      </c>
      <c r="BT515">
        <f>IF($Z515="","",INDEX($BC$2:$BC$2000,$Z515))</f>
      </c>
      <c r="BV515">
        <f>IF(OR($A515="",$P515&lt;&gt;"Yes",$AH515="Yes"),"",1+N($AG515))</f>
      </c>
      <c r="BW515">
        <f>IF($A515="","",COUNTIFS($W$2:$W$2500,$A515,$BZ$2:$BZ$2500,"Yes")+COUNTIFS($X$2:$X$2500,$A515,$BY$2:$BY$2500,"Yes"))</f>
      </c>
      <c r="BX515">
        <f>IF(OR($A515="",$P515="Yes"),"",IF(N($BW515)=0,0,1+SUMIFS($CB$2:$CB$2500,$W$2:$W$2500,$A515)+SUMIFS($CA$2:$CA$2500,$X$2:$X$2500,$A515)))</f>
      </c>
      <c r="BY515" t="str">
        <f>IF($Y515="","",INDEX($AH$2:$AH$2000,$Y515)&amp;"")</f>
      </c>
      <c r="BZ515" t="str">
        <f>IF($Z515="","",INDEX($AH$2:$AH$2000,$Z515)&amp;"")</f>
      </c>
      <c r="CA515">
        <f>IF($Y515="","",INDEX($BV$2:$BV$2000,$Y515))</f>
      </c>
      <c r="CB515">
        <f>IF($Z515="","",INDEX($BV$2:$BV$2000,$Z515))</f>
      </c>
    </row>
    <row r="516">
      <c r="A516" t="str">
        <f>IF(TRIM(INDEX(games!$A:$A,ROW()))="","",TRIM(INDEX(games!$A:$A,ROW())))</f>
      </c>
      <c r="B516">
        <f>IF(OR($A516="",INDEX(games!$B:$B,ROW())=""),"",INDEX(games!$B:$B,ROW()))</f>
      </c>
      <c r="C516" t="str">
        <f>IF(OR($A516="",INDEX(games!$C:$C,ROW())=""),"",INDEX(games!$C:$C,ROW()))</f>
      </c>
      <c r="D516">
        <f>IF($A516="","",COUNTIF($W$2:$W$2500,$A516)+COUNTIF($X$2:$X$2500,$A516))</f>
      </c>
      <c r="E516">
        <f>IF($A516="","",IFERROR(MATCH($C516,$R$2:$R$5,0),0))</f>
      </c>
      <c r="F516">
        <f>IF($A516="","",MOD(ROW(),34))</f>
      </c>
      <c r="G516">
        <f>IF($A516="",NA(),IF($C516="Action",$B516,NA()))</f>
      </c>
      <c r="H516">
        <f>IF($A516="",NA(),IF($C516="Action",1+$F516*0.023,NA()))</f>
      </c>
      <c r="I516">
        <f>IF($A516="",NA(),IF($C516="Strategy",$B516,NA()))</f>
      </c>
      <c r="J516">
        <f>IF($A516="",NA(),IF($C516="Strategy",2+$F516*0.023,NA()))</f>
      </c>
      <c r="K516">
        <f>IF($A516="",NA(),IF($C516="Deckbuilder",$B516,NA()))</f>
      </c>
      <c r="L516">
        <f>IF($A516="",NA(),IF($C516="Deckbuilder",3+$F516*0.023,NA()))</f>
      </c>
      <c r="M516">
        <f>IF($A516="",NA(),IF($C516="Traditional",$B516,NA()))</f>
      </c>
      <c r="N516">
        <f>IF($A516="",NA(),IF($C516="Traditional",4+$F516*0.023,NA()))</f>
      </c>
      <c r="O516">
        <f>IF($A516="","",$D516+ROW()/1000000)</f>
      </c>
      <c r="P516" t="str">
        <f>IF(OR($A516="",INDEX(games!$H:$H,ROW())=""),"",INDEX(games!$H:$H,ROW()))</f>
      </c>
      <c r="Q516">
        <f>IF(OR($A516="",$P516&lt;&gt;"Yes"),"",$D516+ROW()/1000000)</f>
      </c>
      <c r="T516">
        <f>IF($Y516="","",INDEX($B$2:$B$2000,$Y516))</f>
      </c>
      <c r="U516">
        <f>IF($Z516="","",INDEX($B$2:$B$2000,$Z516))</f>
      </c>
      <c r="V516">
        <f>IF(OR($T516="",$U516=""),"",$U516-$T516)</f>
      </c>
      <c r="W516" t="str">
        <f>IF(TRIM(INDEX(connections!$A:$A,ROW()))="","",TRIM(INDEX(connections!$A:$A,ROW())))</f>
      </c>
      <c r="X516" t="str">
        <f>IF($W516="","",TRIM(INDEX(connections!$B:$B,ROW())))</f>
      </c>
      <c r="Y516">
        <f>IF($W516="","",IFERROR(MATCH($W516,$A$2:$A$2000,0),""))</f>
      </c>
      <c r="Z516">
        <f>IF($X516="","",IFERROR(MATCH($X516,$A$2:$A$2000,0),""))</f>
      </c>
      <c r="AA516" t="str">
        <f>IF($Y516="","",INDEX($P$2:$P$2000,$Y516))</f>
      </c>
      <c r="AB516" t="str">
        <f>IF($Z516="","",INDEX($P$2:$P$2000,$Z516))</f>
      </c>
      <c r="AC516">
        <f>IF(AND($AA516="Yes",$AB516="Yes"),1,"")</f>
      </c>
      <c r="AD516">
        <f>IF(OR($Y516="",$Z516=""),"",IF(INDEX($C$2:$C$2000,$Y516)=INDEX($C$2:$C$2000,$Z516),0,1))</f>
      </c>
      <c r="AE516">
        <f>IF($AC516&lt;&gt;1,"",IF(AND(INDEX($AG$2:$AG$2000,$Y516)=1,INDEX($AG$2:$AG$2000,$Z516)=1),1,""))</f>
      </c>
      <c r="AG516">
        <f>IF($A516="","",COUNTIFS($W$2:$W$2500,$A516,$AB$2:$AB$2500,"Yes")+COUNTIFS($X$2:$X$2500,$A516,$AA$2:$AA$2500,"Yes"))</f>
      </c>
      <c r="AH516" t="str">
        <f>IF(OR($P516&lt;&gt;"Yes",N($AG516)=0),"",IF(AND($AG516=1,COUNTIFS($W$2:$W$2500,$A516,$AE$2:$AE$2500,1)+COUNTIFS($X$2:$X$2500,$A516,$AE$2:$AE$2500,1)&gt;0),"","Yes"))</f>
      </c>
      <c r="AI516">
        <f>IF($AH516="Yes",$AG516,"")</f>
      </c>
      <c r="AJ516">
        <f>IF($AI516="","",$AI516+ROW()/1000000)</f>
      </c>
      <c r="AK516">
        <f>IF(OR($A516="",$P516="Yes",N($AG516)=0),"",$AG516+ROW()/1000000)</f>
      </c>
      <c r="AL516" t="str">
        <f>IF($A516="","",INDEX(games!$J:$J,ROW())&amp;"")</f>
      </c>
      <c r="AM516">
        <f>IF($A516="","",SUMPRODUCT($AO516:$BD516,'Map Analysis'!$AP$2^{0,1,2,3,4,5,6,7,8,9,10,11,12,13,14,15}))</f>
      </c>
      <c r="AN516">
        <f>IF($A516="","",$AM516+ROW()/10000000)</f>
      </c>
      <c r="AO516">
        <f>IF($A516="","",COUNTIF($W$2:$W$2500,$A516))</f>
      </c>
      <c r="AP516">
        <f>IF($A516="","",SUMIFS($BF$2:$BF$2500,$W$2:$W$2500,$A516))</f>
      </c>
      <c r="AQ516">
        <f>IF($A516="","",SUMIFS($BG$2:$BG$2500,$W$2:$W$2500,$A516))</f>
      </c>
      <c r="AR516">
        <f>IF($A516="","",SUMIFS($BH$2:$BH$2500,$W$2:$W$2500,$A516))</f>
      </c>
      <c r="AS516">
        <f>IF($A516="","",SUMIFS($BI$2:$BI$2500,$W$2:$W$2500,$A516))</f>
      </c>
      <c r="AT516">
        <f>IF($A516="","",SUMIFS($BJ$2:$BJ$2500,$W$2:$W$2500,$A516))</f>
      </c>
      <c r="AU516">
        <f>IF($A516="","",SUMIFS($BK$2:$BK$2500,$W$2:$W$2500,$A516))</f>
      </c>
      <c r="AV516">
        <f>IF($A516="","",SUMIFS($BL$2:$BL$2500,$W$2:$W$2500,$A516))</f>
      </c>
      <c r="AW516">
        <f>IF($A516="","",SUMIFS($BM$2:$BM$2500,$W$2:$W$2500,$A516))</f>
      </c>
      <c r="AX516">
        <f>IF($A516="","",SUMIFS($BN$2:$BN$2500,$W$2:$W$2500,$A516))</f>
      </c>
      <c r="AY516">
        <f>IF($A516="","",SUMIFS($BO$2:$BO$2500,$W$2:$W$2500,$A516))</f>
      </c>
      <c r="AZ516">
        <f>IF($A516="","",SUMIFS($BP$2:$BP$2500,$W$2:$W$2500,$A516))</f>
      </c>
      <c r="BA516">
        <f>IF($A516="","",SUMIFS($BQ$2:$BQ$2500,$W$2:$W$2500,$A516))</f>
      </c>
      <c r="BB516">
        <f>IF($A516="","",SUMIFS($BR$2:$BR$2500,$W$2:$W$2500,$A516))</f>
      </c>
      <c r="BC516">
        <f>IF($A516="","",SUMIFS($BS$2:$BS$2500,$W$2:$W$2500,$A516))</f>
      </c>
      <c r="BD516">
        <f>IF($A516="","",SUMIFS($BT$2:$BT$2500,$W$2:$W$2500,$A516))</f>
      </c>
      <c r="BF516">
        <f>IF($Z516="","",INDEX($AO$2:$AO$2000,$Z516))</f>
      </c>
      <c r="BG516">
        <f>IF($Z516="","",INDEX($AP$2:$AP$2000,$Z516))</f>
      </c>
      <c r="BH516">
        <f>IF($Z516="","",INDEX($AQ$2:$AQ$2000,$Z516))</f>
      </c>
      <c r="BI516">
        <f>IF($Z516="","",INDEX($AR$2:$AR$2000,$Z516))</f>
      </c>
      <c r="BJ516">
        <f>IF($Z516="","",INDEX($AS$2:$AS$2000,$Z516))</f>
      </c>
      <c r="BK516">
        <f>IF($Z516="","",INDEX($AT$2:$AT$2000,$Z516))</f>
      </c>
      <c r="BL516">
        <f>IF($Z516="","",INDEX($AU$2:$AU$2000,$Z516))</f>
      </c>
      <c r="BM516">
        <f>IF($Z516="","",INDEX($AV$2:$AV$2000,$Z516))</f>
      </c>
      <c r="BN516">
        <f>IF($Z516="","",INDEX($AW$2:$AW$2000,$Z516))</f>
      </c>
      <c r="BO516">
        <f>IF($Z516="","",INDEX($AX$2:$AX$2000,$Z516))</f>
      </c>
      <c r="BP516">
        <f>IF($Z516="","",INDEX($AY$2:$AY$2000,$Z516))</f>
      </c>
      <c r="BQ516">
        <f>IF($Z516="","",INDEX($AZ$2:$AZ$2000,$Z516))</f>
      </c>
      <c r="BR516">
        <f>IF($Z516="","",INDEX($BA$2:$BA$2000,$Z516))</f>
      </c>
      <c r="BS516">
        <f>IF($Z516="","",INDEX($BB$2:$BB$2000,$Z516))</f>
      </c>
      <c r="BT516">
        <f>IF($Z516="","",INDEX($BC$2:$BC$2000,$Z516))</f>
      </c>
      <c r="BV516">
        <f>IF(OR($A516="",$P516&lt;&gt;"Yes",$AH516="Yes"),"",1+N($AG516))</f>
      </c>
      <c r="BW516">
        <f>IF($A516="","",COUNTIFS($W$2:$W$2500,$A516,$BZ$2:$BZ$2500,"Yes")+COUNTIFS($X$2:$X$2500,$A516,$BY$2:$BY$2500,"Yes"))</f>
      </c>
      <c r="BX516">
        <f>IF(OR($A516="",$P516="Yes"),"",IF(N($BW516)=0,0,1+SUMIFS($CB$2:$CB$2500,$W$2:$W$2500,$A516)+SUMIFS($CA$2:$CA$2500,$X$2:$X$2500,$A516)))</f>
      </c>
      <c r="BY516" t="str">
        <f>IF($Y516="","",INDEX($AH$2:$AH$2000,$Y516)&amp;"")</f>
      </c>
      <c r="BZ516" t="str">
        <f>IF($Z516="","",INDEX($AH$2:$AH$2000,$Z516)&amp;"")</f>
      </c>
      <c r="CA516">
        <f>IF($Y516="","",INDEX($BV$2:$BV$2000,$Y516))</f>
      </c>
      <c r="CB516">
        <f>IF($Z516="","",INDEX($BV$2:$BV$2000,$Z516))</f>
      </c>
    </row>
    <row r="517">
      <c r="A517" t="str">
        <f>IF(TRIM(INDEX(games!$A:$A,ROW()))="","",TRIM(INDEX(games!$A:$A,ROW())))</f>
      </c>
      <c r="B517">
        <f>IF(OR($A517="",INDEX(games!$B:$B,ROW())=""),"",INDEX(games!$B:$B,ROW()))</f>
      </c>
      <c r="C517" t="str">
        <f>IF(OR($A517="",INDEX(games!$C:$C,ROW())=""),"",INDEX(games!$C:$C,ROW()))</f>
      </c>
      <c r="D517">
        <f>IF($A517="","",COUNTIF($W$2:$W$2500,$A517)+COUNTIF($X$2:$X$2500,$A517))</f>
      </c>
      <c r="E517">
        <f>IF($A517="","",IFERROR(MATCH($C517,$R$2:$R$5,0),0))</f>
      </c>
      <c r="F517">
        <f>IF($A517="","",MOD(ROW(),34))</f>
      </c>
      <c r="G517">
        <f>IF($A517="",NA(),IF($C517="Action",$B517,NA()))</f>
      </c>
      <c r="H517">
        <f>IF($A517="",NA(),IF($C517="Action",1+$F517*0.023,NA()))</f>
      </c>
      <c r="I517">
        <f>IF($A517="",NA(),IF($C517="Strategy",$B517,NA()))</f>
      </c>
      <c r="J517">
        <f>IF($A517="",NA(),IF($C517="Strategy",2+$F517*0.023,NA()))</f>
      </c>
      <c r="K517">
        <f>IF($A517="",NA(),IF($C517="Deckbuilder",$B517,NA()))</f>
      </c>
      <c r="L517">
        <f>IF($A517="",NA(),IF($C517="Deckbuilder",3+$F517*0.023,NA()))</f>
      </c>
      <c r="M517">
        <f>IF($A517="",NA(),IF($C517="Traditional",$B517,NA()))</f>
      </c>
      <c r="N517">
        <f>IF($A517="",NA(),IF($C517="Traditional",4+$F517*0.023,NA()))</f>
      </c>
      <c r="O517">
        <f>IF($A517="","",$D517+ROW()/1000000)</f>
      </c>
      <c r="P517" t="str">
        <f>IF(OR($A517="",INDEX(games!$H:$H,ROW())=""),"",INDEX(games!$H:$H,ROW()))</f>
      </c>
      <c r="Q517">
        <f>IF(OR($A517="",$P517&lt;&gt;"Yes"),"",$D517+ROW()/1000000)</f>
      </c>
      <c r="T517">
        <f>IF($Y517="","",INDEX($B$2:$B$2000,$Y517))</f>
      </c>
      <c r="U517">
        <f>IF($Z517="","",INDEX($B$2:$B$2000,$Z517))</f>
      </c>
      <c r="V517">
        <f>IF(OR($T517="",$U517=""),"",$U517-$T517)</f>
      </c>
      <c r="W517" t="str">
        <f>IF(TRIM(INDEX(connections!$A:$A,ROW()))="","",TRIM(INDEX(connections!$A:$A,ROW())))</f>
      </c>
      <c r="X517" t="str">
        <f>IF($W517="","",TRIM(INDEX(connections!$B:$B,ROW())))</f>
      </c>
      <c r="Y517">
        <f>IF($W517="","",IFERROR(MATCH($W517,$A$2:$A$2000,0),""))</f>
      </c>
      <c r="Z517">
        <f>IF($X517="","",IFERROR(MATCH($X517,$A$2:$A$2000,0),""))</f>
      </c>
      <c r="AA517" t="str">
        <f>IF($Y517="","",INDEX($P$2:$P$2000,$Y517))</f>
      </c>
      <c r="AB517" t="str">
        <f>IF($Z517="","",INDEX($P$2:$P$2000,$Z517))</f>
      </c>
      <c r="AC517">
        <f>IF(AND($AA517="Yes",$AB517="Yes"),1,"")</f>
      </c>
      <c r="AD517">
        <f>IF(OR($Y517="",$Z517=""),"",IF(INDEX($C$2:$C$2000,$Y517)=INDEX($C$2:$C$2000,$Z517),0,1))</f>
      </c>
      <c r="AE517">
        <f>IF($AC517&lt;&gt;1,"",IF(AND(INDEX($AG$2:$AG$2000,$Y517)=1,INDEX($AG$2:$AG$2000,$Z517)=1),1,""))</f>
      </c>
      <c r="AG517">
        <f>IF($A517="","",COUNTIFS($W$2:$W$2500,$A517,$AB$2:$AB$2500,"Yes")+COUNTIFS($X$2:$X$2500,$A517,$AA$2:$AA$2500,"Yes"))</f>
      </c>
      <c r="AH517" t="str">
        <f>IF(OR($P517&lt;&gt;"Yes",N($AG517)=0),"",IF(AND($AG517=1,COUNTIFS($W$2:$W$2500,$A517,$AE$2:$AE$2500,1)+COUNTIFS($X$2:$X$2500,$A517,$AE$2:$AE$2500,1)&gt;0),"","Yes"))</f>
      </c>
      <c r="AI517">
        <f>IF($AH517="Yes",$AG517,"")</f>
      </c>
      <c r="AJ517">
        <f>IF($AI517="","",$AI517+ROW()/1000000)</f>
      </c>
      <c r="AK517">
        <f>IF(OR($A517="",$P517="Yes",N($AG517)=0),"",$AG517+ROW()/1000000)</f>
      </c>
      <c r="AL517" t="str">
        <f>IF($A517="","",INDEX(games!$J:$J,ROW())&amp;"")</f>
      </c>
      <c r="AM517">
        <f>IF($A517="","",SUMPRODUCT($AO517:$BD517,'Map Analysis'!$AP$2^{0,1,2,3,4,5,6,7,8,9,10,11,12,13,14,15}))</f>
      </c>
      <c r="AN517">
        <f>IF($A517="","",$AM517+ROW()/10000000)</f>
      </c>
      <c r="AO517">
        <f>IF($A517="","",COUNTIF($W$2:$W$2500,$A517))</f>
      </c>
      <c r="AP517">
        <f>IF($A517="","",SUMIFS($BF$2:$BF$2500,$W$2:$W$2500,$A517))</f>
      </c>
      <c r="AQ517">
        <f>IF($A517="","",SUMIFS($BG$2:$BG$2500,$W$2:$W$2500,$A517))</f>
      </c>
      <c r="AR517">
        <f>IF($A517="","",SUMIFS($BH$2:$BH$2500,$W$2:$W$2500,$A517))</f>
      </c>
      <c r="AS517">
        <f>IF($A517="","",SUMIFS($BI$2:$BI$2500,$W$2:$W$2500,$A517))</f>
      </c>
      <c r="AT517">
        <f>IF($A517="","",SUMIFS($BJ$2:$BJ$2500,$W$2:$W$2500,$A517))</f>
      </c>
      <c r="AU517">
        <f>IF($A517="","",SUMIFS($BK$2:$BK$2500,$W$2:$W$2500,$A517))</f>
      </c>
      <c r="AV517">
        <f>IF($A517="","",SUMIFS($BL$2:$BL$2500,$W$2:$W$2500,$A517))</f>
      </c>
      <c r="AW517">
        <f>IF($A517="","",SUMIFS($BM$2:$BM$2500,$W$2:$W$2500,$A517))</f>
      </c>
      <c r="AX517">
        <f>IF($A517="","",SUMIFS($BN$2:$BN$2500,$W$2:$W$2500,$A517))</f>
      </c>
      <c r="AY517">
        <f>IF($A517="","",SUMIFS($BO$2:$BO$2500,$W$2:$W$2500,$A517))</f>
      </c>
      <c r="AZ517">
        <f>IF($A517="","",SUMIFS($BP$2:$BP$2500,$W$2:$W$2500,$A517))</f>
      </c>
      <c r="BA517">
        <f>IF($A517="","",SUMIFS($BQ$2:$BQ$2500,$W$2:$W$2500,$A517))</f>
      </c>
      <c r="BB517">
        <f>IF($A517="","",SUMIFS($BR$2:$BR$2500,$W$2:$W$2500,$A517))</f>
      </c>
      <c r="BC517">
        <f>IF($A517="","",SUMIFS($BS$2:$BS$2500,$W$2:$W$2500,$A517))</f>
      </c>
      <c r="BD517">
        <f>IF($A517="","",SUMIFS($BT$2:$BT$2500,$W$2:$W$2500,$A517))</f>
      </c>
      <c r="BF517">
        <f>IF($Z517="","",INDEX($AO$2:$AO$2000,$Z517))</f>
      </c>
      <c r="BG517">
        <f>IF($Z517="","",INDEX($AP$2:$AP$2000,$Z517))</f>
      </c>
      <c r="BH517">
        <f>IF($Z517="","",INDEX($AQ$2:$AQ$2000,$Z517))</f>
      </c>
      <c r="BI517">
        <f>IF($Z517="","",INDEX($AR$2:$AR$2000,$Z517))</f>
      </c>
      <c r="BJ517">
        <f>IF($Z517="","",INDEX($AS$2:$AS$2000,$Z517))</f>
      </c>
      <c r="BK517">
        <f>IF($Z517="","",INDEX($AT$2:$AT$2000,$Z517))</f>
      </c>
      <c r="BL517">
        <f>IF($Z517="","",INDEX($AU$2:$AU$2000,$Z517))</f>
      </c>
      <c r="BM517">
        <f>IF($Z517="","",INDEX($AV$2:$AV$2000,$Z517))</f>
      </c>
      <c r="BN517">
        <f>IF($Z517="","",INDEX($AW$2:$AW$2000,$Z517))</f>
      </c>
      <c r="BO517">
        <f>IF($Z517="","",INDEX($AX$2:$AX$2000,$Z517))</f>
      </c>
      <c r="BP517">
        <f>IF($Z517="","",INDEX($AY$2:$AY$2000,$Z517))</f>
      </c>
      <c r="BQ517">
        <f>IF($Z517="","",INDEX($AZ$2:$AZ$2000,$Z517))</f>
      </c>
      <c r="BR517">
        <f>IF($Z517="","",INDEX($BA$2:$BA$2000,$Z517))</f>
      </c>
      <c r="BS517">
        <f>IF($Z517="","",INDEX($BB$2:$BB$2000,$Z517))</f>
      </c>
      <c r="BT517">
        <f>IF($Z517="","",INDEX($BC$2:$BC$2000,$Z517))</f>
      </c>
      <c r="BV517">
        <f>IF(OR($A517="",$P517&lt;&gt;"Yes",$AH517="Yes"),"",1+N($AG517))</f>
      </c>
      <c r="BW517">
        <f>IF($A517="","",COUNTIFS($W$2:$W$2500,$A517,$BZ$2:$BZ$2500,"Yes")+COUNTIFS($X$2:$X$2500,$A517,$BY$2:$BY$2500,"Yes"))</f>
      </c>
      <c r="BX517">
        <f>IF(OR($A517="",$P517="Yes"),"",IF(N($BW517)=0,0,1+SUMIFS($CB$2:$CB$2500,$W$2:$W$2500,$A517)+SUMIFS($CA$2:$CA$2500,$X$2:$X$2500,$A517)))</f>
      </c>
      <c r="BY517" t="str">
        <f>IF($Y517="","",INDEX($AH$2:$AH$2000,$Y517)&amp;"")</f>
      </c>
      <c r="BZ517" t="str">
        <f>IF($Z517="","",INDEX($AH$2:$AH$2000,$Z517)&amp;"")</f>
      </c>
      <c r="CA517">
        <f>IF($Y517="","",INDEX($BV$2:$BV$2000,$Y517))</f>
      </c>
      <c r="CB517">
        <f>IF($Z517="","",INDEX($BV$2:$BV$2000,$Z517))</f>
      </c>
    </row>
    <row r="518">
      <c r="A518" t="str">
        <f>IF(TRIM(INDEX(games!$A:$A,ROW()))="","",TRIM(INDEX(games!$A:$A,ROW())))</f>
      </c>
      <c r="B518">
        <f>IF(OR($A518="",INDEX(games!$B:$B,ROW())=""),"",INDEX(games!$B:$B,ROW()))</f>
      </c>
      <c r="C518" t="str">
        <f>IF(OR($A518="",INDEX(games!$C:$C,ROW())=""),"",INDEX(games!$C:$C,ROW()))</f>
      </c>
      <c r="D518">
        <f>IF($A518="","",COUNTIF($W$2:$W$2500,$A518)+COUNTIF($X$2:$X$2500,$A518))</f>
      </c>
      <c r="E518">
        <f>IF($A518="","",IFERROR(MATCH($C518,$R$2:$R$5,0),0))</f>
      </c>
      <c r="F518">
        <f>IF($A518="","",MOD(ROW(),34))</f>
      </c>
      <c r="G518">
        <f>IF($A518="",NA(),IF($C518="Action",$B518,NA()))</f>
      </c>
      <c r="H518">
        <f>IF($A518="",NA(),IF($C518="Action",1+$F518*0.023,NA()))</f>
      </c>
      <c r="I518">
        <f>IF($A518="",NA(),IF($C518="Strategy",$B518,NA()))</f>
      </c>
      <c r="J518">
        <f>IF($A518="",NA(),IF($C518="Strategy",2+$F518*0.023,NA()))</f>
      </c>
      <c r="K518">
        <f>IF($A518="",NA(),IF($C518="Deckbuilder",$B518,NA()))</f>
      </c>
      <c r="L518">
        <f>IF($A518="",NA(),IF($C518="Deckbuilder",3+$F518*0.023,NA()))</f>
      </c>
      <c r="M518">
        <f>IF($A518="",NA(),IF($C518="Traditional",$B518,NA()))</f>
      </c>
      <c r="N518">
        <f>IF($A518="",NA(),IF($C518="Traditional",4+$F518*0.023,NA()))</f>
      </c>
      <c r="O518">
        <f>IF($A518="","",$D518+ROW()/1000000)</f>
      </c>
      <c r="P518" t="str">
        <f>IF(OR($A518="",INDEX(games!$H:$H,ROW())=""),"",INDEX(games!$H:$H,ROW()))</f>
      </c>
      <c r="Q518">
        <f>IF(OR($A518="",$P518&lt;&gt;"Yes"),"",$D518+ROW()/1000000)</f>
      </c>
      <c r="T518">
        <f>IF($Y518="","",INDEX($B$2:$B$2000,$Y518))</f>
      </c>
      <c r="U518">
        <f>IF($Z518="","",INDEX($B$2:$B$2000,$Z518))</f>
      </c>
      <c r="V518">
        <f>IF(OR($T518="",$U518=""),"",$U518-$T518)</f>
      </c>
      <c r="W518" t="str">
        <f>IF(TRIM(INDEX(connections!$A:$A,ROW()))="","",TRIM(INDEX(connections!$A:$A,ROW())))</f>
      </c>
      <c r="X518" t="str">
        <f>IF($W518="","",TRIM(INDEX(connections!$B:$B,ROW())))</f>
      </c>
      <c r="Y518">
        <f>IF($W518="","",IFERROR(MATCH($W518,$A$2:$A$2000,0),""))</f>
      </c>
      <c r="Z518">
        <f>IF($X518="","",IFERROR(MATCH($X518,$A$2:$A$2000,0),""))</f>
      </c>
      <c r="AA518" t="str">
        <f>IF($Y518="","",INDEX($P$2:$P$2000,$Y518))</f>
      </c>
      <c r="AB518" t="str">
        <f>IF($Z518="","",INDEX($P$2:$P$2000,$Z518))</f>
      </c>
      <c r="AC518">
        <f>IF(AND($AA518="Yes",$AB518="Yes"),1,"")</f>
      </c>
      <c r="AD518">
        <f>IF(OR($Y518="",$Z518=""),"",IF(INDEX($C$2:$C$2000,$Y518)=INDEX($C$2:$C$2000,$Z518),0,1))</f>
      </c>
      <c r="AE518">
        <f>IF($AC518&lt;&gt;1,"",IF(AND(INDEX($AG$2:$AG$2000,$Y518)=1,INDEX($AG$2:$AG$2000,$Z518)=1),1,""))</f>
      </c>
      <c r="AG518">
        <f>IF($A518="","",COUNTIFS($W$2:$W$2500,$A518,$AB$2:$AB$2500,"Yes")+COUNTIFS($X$2:$X$2500,$A518,$AA$2:$AA$2500,"Yes"))</f>
      </c>
      <c r="AH518" t="str">
        <f>IF(OR($P518&lt;&gt;"Yes",N($AG518)=0),"",IF(AND($AG518=1,COUNTIFS($W$2:$W$2500,$A518,$AE$2:$AE$2500,1)+COUNTIFS($X$2:$X$2500,$A518,$AE$2:$AE$2500,1)&gt;0),"","Yes"))</f>
      </c>
      <c r="AI518">
        <f>IF($AH518="Yes",$AG518,"")</f>
      </c>
      <c r="AJ518">
        <f>IF($AI518="","",$AI518+ROW()/1000000)</f>
      </c>
      <c r="AK518">
        <f>IF(OR($A518="",$P518="Yes",N($AG518)=0),"",$AG518+ROW()/1000000)</f>
      </c>
      <c r="AL518" t="str">
        <f>IF($A518="","",INDEX(games!$J:$J,ROW())&amp;"")</f>
      </c>
      <c r="AM518">
        <f>IF($A518="","",SUMPRODUCT($AO518:$BD518,'Map Analysis'!$AP$2^{0,1,2,3,4,5,6,7,8,9,10,11,12,13,14,15}))</f>
      </c>
      <c r="AN518">
        <f>IF($A518="","",$AM518+ROW()/10000000)</f>
      </c>
      <c r="AO518">
        <f>IF($A518="","",COUNTIF($W$2:$W$2500,$A518))</f>
      </c>
      <c r="AP518">
        <f>IF($A518="","",SUMIFS($BF$2:$BF$2500,$W$2:$W$2500,$A518))</f>
      </c>
      <c r="AQ518">
        <f>IF($A518="","",SUMIFS($BG$2:$BG$2500,$W$2:$W$2500,$A518))</f>
      </c>
      <c r="AR518">
        <f>IF($A518="","",SUMIFS($BH$2:$BH$2500,$W$2:$W$2500,$A518))</f>
      </c>
      <c r="AS518">
        <f>IF($A518="","",SUMIFS($BI$2:$BI$2500,$W$2:$W$2500,$A518))</f>
      </c>
      <c r="AT518">
        <f>IF($A518="","",SUMIFS($BJ$2:$BJ$2500,$W$2:$W$2500,$A518))</f>
      </c>
      <c r="AU518">
        <f>IF($A518="","",SUMIFS($BK$2:$BK$2500,$W$2:$W$2500,$A518))</f>
      </c>
      <c r="AV518">
        <f>IF($A518="","",SUMIFS($BL$2:$BL$2500,$W$2:$W$2500,$A518))</f>
      </c>
      <c r="AW518">
        <f>IF($A518="","",SUMIFS($BM$2:$BM$2500,$W$2:$W$2500,$A518))</f>
      </c>
      <c r="AX518">
        <f>IF($A518="","",SUMIFS($BN$2:$BN$2500,$W$2:$W$2500,$A518))</f>
      </c>
      <c r="AY518">
        <f>IF($A518="","",SUMIFS($BO$2:$BO$2500,$W$2:$W$2500,$A518))</f>
      </c>
      <c r="AZ518">
        <f>IF($A518="","",SUMIFS($BP$2:$BP$2500,$W$2:$W$2500,$A518))</f>
      </c>
      <c r="BA518">
        <f>IF($A518="","",SUMIFS($BQ$2:$BQ$2500,$W$2:$W$2500,$A518))</f>
      </c>
      <c r="BB518">
        <f>IF($A518="","",SUMIFS($BR$2:$BR$2500,$W$2:$W$2500,$A518))</f>
      </c>
      <c r="BC518">
        <f>IF($A518="","",SUMIFS($BS$2:$BS$2500,$W$2:$W$2500,$A518))</f>
      </c>
      <c r="BD518">
        <f>IF($A518="","",SUMIFS($BT$2:$BT$2500,$W$2:$W$2500,$A518))</f>
      </c>
      <c r="BF518">
        <f>IF($Z518="","",INDEX($AO$2:$AO$2000,$Z518))</f>
      </c>
      <c r="BG518">
        <f>IF($Z518="","",INDEX($AP$2:$AP$2000,$Z518))</f>
      </c>
      <c r="BH518">
        <f>IF($Z518="","",INDEX($AQ$2:$AQ$2000,$Z518))</f>
      </c>
      <c r="BI518">
        <f>IF($Z518="","",INDEX($AR$2:$AR$2000,$Z518))</f>
      </c>
      <c r="BJ518">
        <f>IF($Z518="","",INDEX($AS$2:$AS$2000,$Z518))</f>
      </c>
      <c r="BK518">
        <f>IF($Z518="","",INDEX($AT$2:$AT$2000,$Z518))</f>
      </c>
      <c r="BL518">
        <f>IF($Z518="","",INDEX($AU$2:$AU$2000,$Z518))</f>
      </c>
      <c r="BM518">
        <f>IF($Z518="","",INDEX($AV$2:$AV$2000,$Z518))</f>
      </c>
      <c r="BN518">
        <f>IF($Z518="","",INDEX($AW$2:$AW$2000,$Z518))</f>
      </c>
      <c r="BO518">
        <f>IF($Z518="","",INDEX($AX$2:$AX$2000,$Z518))</f>
      </c>
      <c r="BP518">
        <f>IF($Z518="","",INDEX($AY$2:$AY$2000,$Z518))</f>
      </c>
      <c r="BQ518">
        <f>IF($Z518="","",INDEX($AZ$2:$AZ$2000,$Z518))</f>
      </c>
      <c r="BR518">
        <f>IF($Z518="","",INDEX($BA$2:$BA$2000,$Z518))</f>
      </c>
      <c r="BS518">
        <f>IF($Z518="","",INDEX($BB$2:$BB$2000,$Z518))</f>
      </c>
      <c r="BT518">
        <f>IF($Z518="","",INDEX($BC$2:$BC$2000,$Z518))</f>
      </c>
      <c r="BV518">
        <f>IF(OR($A518="",$P518&lt;&gt;"Yes",$AH518="Yes"),"",1+N($AG518))</f>
      </c>
      <c r="BW518">
        <f>IF($A518="","",COUNTIFS($W$2:$W$2500,$A518,$BZ$2:$BZ$2500,"Yes")+COUNTIFS($X$2:$X$2500,$A518,$BY$2:$BY$2500,"Yes"))</f>
      </c>
      <c r="BX518">
        <f>IF(OR($A518="",$P518="Yes"),"",IF(N($BW518)=0,0,1+SUMIFS($CB$2:$CB$2500,$W$2:$W$2500,$A518)+SUMIFS($CA$2:$CA$2500,$X$2:$X$2500,$A518)))</f>
      </c>
      <c r="BY518" t="str">
        <f>IF($Y518="","",INDEX($AH$2:$AH$2000,$Y518)&amp;"")</f>
      </c>
      <c r="BZ518" t="str">
        <f>IF($Z518="","",INDEX($AH$2:$AH$2000,$Z518)&amp;"")</f>
      </c>
      <c r="CA518">
        <f>IF($Y518="","",INDEX($BV$2:$BV$2000,$Y518))</f>
      </c>
      <c r="CB518">
        <f>IF($Z518="","",INDEX($BV$2:$BV$2000,$Z518))</f>
      </c>
    </row>
    <row r="519">
      <c r="A519" t="str">
        <f>IF(TRIM(INDEX(games!$A:$A,ROW()))="","",TRIM(INDEX(games!$A:$A,ROW())))</f>
      </c>
      <c r="B519">
        <f>IF(OR($A519="",INDEX(games!$B:$B,ROW())=""),"",INDEX(games!$B:$B,ROW()))</f>
      </c>
      <c r="C519" t="str">
        <f>IF(OR($A519="",INDEX(games!$C:$C,ROW())=""),"",INDEX(games!$C:$C,ROW()))</f>
      </c>
      <c r="D519">
        <f>IF($A519="","",COUNTIF($W$2:$W$2500,$A519)+COUNTIF($X$2:$X$2500,$A519))</f>
      </c>
      <c r="E519">
        <f>IF($A519="","",IFERROR(MATCH($C519,$R$2:$R$5,0),0))</f>
      </c>
      <c r="F519">
        <f>IF($A519="","",MOD(ROW(),34))</f>
      </c>
      <c r="G519">
        <f>IF($A519="",NA(),IF($C519="Action",$B519,NA()))</f>
      </c>
      <c r="H519">
        <f>IF($A519="",NA(),IF($C519="Action",1+$F519*0.023,NA()))</f>
      </c>
      <c r="I519">
        <f>IF($A519="",NA(),IF($C519="Strategy",$B519,NA()))</f>
      </c>
      <c r="J519">
        <f>IF($A519="",NA(),IF($C519="Strategy",2+$F519*0.023,NA()))</f>
      </c>
      <c r="K519">
        <f>IF($A519="",NA(),IF($C519="Deckbuilder",$B519,NA()))</f>
      </c>
      <c r="L519">
        <f>IF($A519="",NA(),IF($C519="Deckbuilder",3+$F519*0.023,NA()))</f>
      </c>
      <c r="M519">
        <f>IF($A519="",NA(),IF($C519="Traditional",$B519,NA()))</f>
      </c>
      <c r="N519">
        <f>IF($A519="",NA(),IF($C519="Traditional",4+$F519*0.023,NA()))</f>
      </c>
      <c r="O519">
        <f>IF($A519="","",$D519+ROW()/1000000)</f>
      </c>
      <c r="P519" t="str">
        <f>IF(OR($A519="",INDEX(games!$H:$H,ROW())=""),"",INDEX(games!$H:$H,ROW()))</f>
      </c>
      <c r="Q519">
        <f>IF(OR($A519="",$P519&lt;&gt;"Yes"),"",$D519+ROW()/1000000)</f>
      </c>
      <c r="T519">
        <f>IF($Y519="","",INDEX($B$2:$B$2000,$Y519))</f>
      </c>
      <c r="U519">
        <f>IF($Z519="","",INDEX($B$2:$B$2000,$Z519))</f>
      </c>
      <c r="V519">
        <f>IF(OR($T519="",$U519=""),"",$U519-$T519)</f>
      </c>
      <c r="W519" t="str">
        <f>IF(TRIM(INDEX(connections!$A:$A,ROW()))="","",TRIM(INDEX(connections!$A:$A,ROW())))</f>
      </c>
      <c r="X519" t="str">
        <f>IF($W519="","",TRIM(INDEX(connections!$B:$B,ROW())))</f>
      </c>
      <c r="Y519">
        <f>IF($W519="","",IFERROR(MATCH($W519,$A$2:$A$2000,0),""))</f>
      </c>
      <c r="Z519">
        <f>IF($X519="","",IFERROR(MATCH($X519,$A$2:$A$2000,0),""))</f>
      </c>
      <c r="AA519" t="str">
        <f>IF($Y519="","",INDEX($P$2:$P$2000,$Y519))</f>
      </c>
      <c r="AB519" t="str">
        <f>IF($Z519="","",INDEX($P$2:$P$2000,$Z519))</f>
      </c>
      <c r="AC519">
        <f>IF(AND($AA519="Yes",$AB519="Yes"),1,"")</f>
      </c>
      <c r="AD519">
        <f>IF(OR($Y519="",$Z519=""),"",IF(INDEX($C$2:$C$2000,$Y519)=INDEX($C$2:$C$2000,$Z519),0,1))</f>
      </c>
      <c r="AE519">
        <f>IF($AC519&lt;&gt;1,"",IF(AND(INDEX($AG$2:$AG$2000,$Y519)=1,INDEX($AG$2:$AG$2000,$Z519)=1),1,""))</f>
      </c>
      <c r="AG519">
        <f>IF($A519="","",COUNTIFS($W$2:$W$2500,$A519,$AB$2:$AB$2500,"Yes")+COUNTIFS($X$2:$X$2500,$A519,$AA$2:$AA$2500,"Yes"))</f>
      </c>
      <c r="AH519" t="str">
        <f>IF(OR($P519&lt;&gt;"Yes",N($AG519)=0),"",IF(AND($AG519=1,COUNTIFS($W$2:$W$2500,$A519,$AE$2:$AE$2500,1)+COUNTIFS($X$2:$X$2500,$A519,$AE$2:$AE$2500,1)&gt;0),"","Yes"))</f>
      </c>
      <c r="AI519">
        <f>IF($AH519="Yes",$AG519,"")</f>
      </c>
      <c r="AJ519">
        <f>IF($AI519="","",$AI519+ROW()/1000000)</f>
      </c>
      <c r="AK519">
        <f>IF(OR($A519="",$P519="Yes",N($AG519)=0),"",$AG519+ROW()/1000000)</f>
      </c>
      <c r="AL519" t="str">
        <f>IF($A519="","",INDEX(games!$J:$J,ROW())&amp;"")</f>
      </c>
      <c r="AM519">
        <f>IF($A519="","",SUMPRODUCT($AO519:$BD519,'Map Analysis'!$AP$2^{0,1,2,3,4,5,6,7,8,9,10,11,12,13,14,15}))</f>
      </c>
      <c r="AN519">
        <f>IF($A519="","",$AM519+ROW()/10000000)</f>
      </c>
      <c r="AO519">
        <f>IF($A519="","",COUNTIF($W$2:$W$2500,$A519))</f>
      </c>
      <c r="AP519">
        <f>IF($A519="","",SUMIFS($BF$2:$BF$2500,$W$2:$W$2500,$A519))</f>
      </c>
      <c r="AQ519">
        <f>IF($A519="","",SUMIFS($BG$2:$BG$2500,$W$2:$W$2500,$A519))</f>
      </c>
      <c r="AR519">
        <f>IF($A519="","",SUMIFS($BH$2:$BH$2500,$W$2:$W$2500,$A519))</f>
      </c>
      <c r="AS519">
        <f>IF($A519="","",SUMIFS($BI$2:$BI$2500,$W$2:$W$2500,$A519))</f>
      </c>
      <c r="AT519">
        <f>IF($A519="","",SUMIFS($BJ$2:$BJ$2500,$W$2:$W$2500,$A519))</f>
      </c>
      <c r="AU519">
        <f>IF($A519="","",SUMIFS($BK$2:$BK$2500,$W$2:$W$2500,$A519))</f>
      </c>
      <c r="AV519">
        <f>IF($A519="","",SUMIFS($BL$2:$BL$2500,$W$2:$W$2500,$A519))</f>
      </c>
      <c r="AW519">
        <f>IF($A519="","",SUMIFS($BM$2:$BM$2500,$W$2:$W$2500,$A519))</f>
      </c>
      <c r="AX519">
        <f>IF($A519="","",SUMIFS($BN$2:$BN$2500,$W$2:$W$2500,$A519))</f>
      </c>
      <c r="AY519">
        <f>IF($A519="","",SUMIFS($BO$2:$BO$2500,$W$2:$W$2500,$A519))</f>
      </c>
      <c r="AZ519">
        <f>IF($A519="","",SUMIFS($BP$2:$BP$2500,$W$2:$W$2500,$A519))</f>
      </c>
      <c r="BA519">
        <f>IF($A519="","",SUMIFS($BQ$2:$BQ$2500,$W$2:$W$2500,$A519))</f>
      </c>
      <c r="BB519">
        <f>IF($A519="","",SUMIFS($BR$2:$BR$2500,$W$2:$W$2500,$A519))</f>
      </c>
      <c r="BC519">
        <f>IF($A519="","",SUMIFS($BS$2:$BS$2500,$W$2:$W$2500,$A519))</f>
      </c>
      <c r="BD519">
        <f>IF($A519="","",SUMIFS($BT$2:$BT$2500,$W$2:$W$2500,$A519))</f>
      </c>
      <c r="BF519">
        <f>IF($Z519="","",INDEX($AO$2:$AO$2000,$Z519))</f>
      </c>
      <c r="BG519">
        <f>IF($Z519="","",INDEX($AP$2:$AP$2000,$Z519))</f>
      </c>
      <c r="BH519">
        <f>IF($Z519="","",INDEX($AQ$2:$AQ$2000,$Z519))</f>
      </c>
      <c r="BI519">
        <f>IF($Z519="","",INDEX($AR$2:$AR$2000,$Z519))</f>
      </c>
      <c r="BJ519">
        <f>IF($Z519="","",INDEX($AS$2:$AS$2000,$Z519))</f>
      </c>
      <c r="BK519">
        <f>IF($Z519="","",INDEX($AT$2:$AT$2000,$Z519))</f>
      </c>
      <c r="BL519">
        <f>IF($Z519="","",INDEX($AU$2:$AU$2000,$Z519))</f>
      </c>
      <c r="BM519">
        <f>IF($Z519="","",INDEX($AV$2:$AV$2000,$Z519))</f>
      </c>
      <c r="BN519">
        <f>IF($Z519="","",INDEX($AW$2:$AW$2000,$Z519))</f>
      </c>
      <c r="BO519">
        <f>IF($Z519="","",INDEX($AX$2:$AX$2000,$Z519))</f>
      </c>
      <c r="BP519">
        <f>IF($Z519="","",INDEX($AY$2:$AY$2000,$Z519))</f>
      </c>
      <c r="BQ519">
        <f>IF($Z519="","",INDEX($AZ$2:$AZ$2000,$Z519))</f>
      </c>
      <c r="BR519">
        <f>IF($Z519="","",INDEX($BA$2:$BA$2000,$Z519))</f>
      </c>
      <c r="BS519">
        <f>IF($Z519="","",INDEX($BB$2:$BB$2000,$Z519))</f>
      </c>
      <c r="BT519">
        <f>IF($Z519="","",INDEX($BC$2:$BC$2000,$Z519))</f>
      </c>
      <c r="BV519">
        <f>IF(OR($A519="",$P519&lt;&gt;"Yes",$AH519="Yes"),"",1+N($AG519))</f>
      </c>
      <c r="BW519">
        <f>IF($A519="","",COUNTIFS($W$2:$W$2500,$A519,$BZ$2:$BZ$2500,"Yes")+COUNTIFS($X$2:$X$2500,$A519,$BY$2:$BY$2500,"Yes"))</f>
      </c>
      <c r="BX519">
        <f>IF(OR($A519="",$P519="Yes"),"",IF(N($BW519)=0,0,1+SUMIFS($CB$2:$CB$2500,$W$2:$W$2500,$A519)+SUMIFS($CA$2:$CA$2500,$X$2:$X$2500,$A519)))</f>
      </c>
      <c r="BY519" t="str">
        <f>IF($Y519="","",INDEX($AH$2:$AH$2000,$Y519)&amp;"")</f>
      </c>
      <c r="BZ519" t="str">
        <f>IF($Z519="","",INDEX($AH$2:$AH$2000,$Z519)&amp;"")</f>
      </c>
      <c r="CA519">
        <f>IF($Y519="","",INDEX($BV$2:$BV$2000,$Y519))</f>
      </c>
      <c r="CB519">
        <f>IF($Z519="","",INDEX($BV$2:$BV$2000,$Z519))</f>
      </c>
    </row>
    <row r="520">
      <c r="A520" t="str">
        <f>IF(TRIM(INDEX(games!$A:$A,ROW()))="","",TRIM(INDEX(games!$A:$A,ROW())))</f>
      </c>
      <c r="B520">
        <f>IF(OR($A520="",INDEX(games!$B:$B,ROW())=""),"",INDEX(games!$B:$B,ROW()))</f>
      </c>
      <c r="C520" t="str">
        <f>IF(OR($A520="",INDEX(games!$C:$C,ROW())=""),"",INDEX(games!$C:$C,ROW()))</f>
      </c>
      <c r="D520">
        <f>IF($A520="","",COUNTIF($W$2:$W$2500,$A520)+COUNTIF($X$2:$X$2500,$A520))</f>
      </c>
      <c r="E520">
        <f>IF($A520="","",IFERROR(MATCH($C520,$R$2:$R$5,0),0))</f>
      </c>
      <c r="F520">
        <f>IF($A520="","",MOD(ROW(),34))</f>
      </c>
      <c r="G520">
        <f>IF($A520="",NA(),IF($C520="Action",$B520,NA()))</f>
      </c>
      <c r="H520">
        <f>IF($A520="",NA(),IF($C520="Action",1+$F520*0.023,NA()))</f>
      </c>
      <c r="I520">
        <f>IF($A520="",NA(),IF($C520="Strategy",$B520,NA()))</f>
      </c>
      <c r="J520">
        <f>IF($A520="",NA(),IF($C520="Strategy",2+$F520*0.023,NA()))</f>
      </c>
      <c r="K520">
        <f>IF($A520="",NA(),IF($C520="Deckbuilder",$B520,NA()))</f>
      </c>
      <c r="L520">
        <f>IF($A520="",NA(),IF($C520="Deckbuilder",3+$F520*0.023,NA()))</f>
      </c>
      <c r="M520">
        <f>IF($A520="",NA(),IF($C520="Traditional",$B520,NA()))</f>
      </c>
      <c r="N520">
        <f>IF($A520="",NA(),IF($C520="Traditional",4+$F520*0.023,NA()))</f>
      </c>
      <c r="O520">
        <f>IF($A520="","",$D520+ROW()/1000000)</f>
      </c>
      <c r="P520" t="str">
        <f>IF(OR($A520="",INDEX(games!$H:$H,ROW())=""),"",INDEX(games!$H:$H,ROW()))</f>
      </c>
      <c r="Q520">
        <f>IF(OR($A520="",$P520&lt;&gt;"Yes"),"",$D520+ROW()/1000000)</f>
      </c>
      <c r="T520">
        <f>IF($Y520="","",INDEX($B$2:$B$2000,$Y520))</f>
      </c>
      <c r="U520">
        <f>IF($Z520="","",INDEX($B$2:$B$2000,$Z520))</f>
      </c>
      <c r="V520">
        <f>IF(OR($T520="",$U520=""),"",$U520-$T520)</f>
      </c>
      <c r="W520" t="str">
        <f>IF(TRIM(INDEX(connections!$A:$A,ROW()))="","",TRIM(INDEX(connections!$A:$A,ROW())))</f>
      </c>
      <c r="X520" t="str">
        <f>IF($W520="","",TRIM(INDEX(connections!$B:$B,ROW())))</f>
      </c>
      <c r="Y520">
        <f>IF($W520="","",IFERROR(MATCH($W520,$A$2:$A$2000,0),""))</f>
      </c>
      <c r="Z520">
        <f>IF($X520="","",IFERROR(MATCH($X520,$A$2:$A$2000,0),""))</f>
      </c>
      <c r="AA520" t="str">
        <f>IF($Y520="","",INDEX($P$2:$P$2000,$Y520))</f>
      </c>
      <c r="AB520" t="str">
        <f>IF($Z520="","",INDEX($P$2:$P$2000,$Z520))</f>
      </c>
      <c r="AC520">
        <f>IF(AND($AA520="Yes",$AB520="Yes"),1,"")</f>
      </c>
      <c r="AD520">
        <f>IF(OR($Y520="",$Z520=""),"",IF(INDEX($C$2:$C$2000,$Y520)=INDEX($C$2:$C$2000,$Z520),0,1))</f>
      </c>
      <c r="AE520">
        <f>IF($AC520&lt;&gt;1,"",IF(AND(INDEX($AG$2:$AG$2000,$Y520)=1,INDEX($AG$2:$AG$2000,$Z520)=1),1,""))</f>
      </c>
      <c r="AG520">
        <f>IF($A520="","",COUNTIFS($W$2:$W$2500,$A520,$AB$2:$AB$2500,"Yes")+COUNTIFS($X$2:$X$2500,$A520,$AA$2:$AA$2500,"Yes"))</f>
      </c>
      <c r="AH520" t="str">
        <f>IF(OR($P520&lt;&gt;"Yes",N($AG520)=0),"",IF(AND($AG520=1,COUNTIFS($W$2:$W$2500,$A520,$AE$2:$AE$2500,1)+COUNTIFS($X$2:$X$2500,$A520,$AE$2:$AE$2500,1)&gt;0),"","Yes"))</f>
      </c>
      <c r="AI520">
        <f>IF($AH520="Yes",$AG520,"")</f>
      </c>
      <c r="AJ520">
        <f>IF($AI520="","",$AI520+ROW()/1000000)</f>
      </c>
      <c r="AK520">
        <f>IF(OR($A520="",$P520="Yes",N($AG520)=0),"",$AG520+ROW()/1000000)</f>
      </c>
      <c r="AL520" t="str">
        <f>IF($A520="","",INDEX(games!$J:$J,ROW())&amp;"")</f>
      </c>
      <c r="AM520">
        <f>IF($A520="","",SUMPRODUCT($AO520:$BD520,'Map Analysis'!$AP$2^{0,1,2,3,4,5,6,7,8,9,10,11,12,13,14,15}))</f>
      </c>
      <c r="AN520">
        <f>IF($A520="","",$AM520+ROW()/10000000)</f>
      </c>
      <c r="AO520">
        <f>IF($A520="","",COUNTIF($W$2:$W$2500,$A520))</f>
      </c>
      <c r="AP520">
        <f>IF($A520="","",SUMIFS($BF$2:$BF$2500,$W$2:$W$2500,$A520))</f>
      </c>
      <c r="AQ520">
        <f>IF($A520="","",SUMIFS($BG$2:$BG$2500,$W$2:$W$2500,$A520))</f>
      </c>
      <c r="AR520">
        <f>IF($A520="","",SUMIFS($BH$2:$BH$2500,$W$2:$W$2500,$A520))</f>
      </c>
      <c r="AS520">
        <f>IF($A520="","",SUMIFS($BI$2:$BI$2500,$W$2:$W$2500,$A520))</f>
      </c>
      <c r="AT520">
        <f>IF($A520="","",SUMIFS($BJ$2:$BJ$2500,$W$2:$W$2500,$A520))</f>
      </c>
      <c r="AU520">
        <f>IF($A520="","",SUMIFS($BK$2:$BK$2500,$W$2:$W$2500,$A520))</f>
      </c>
      <c r="AV520">
        <f>IF($A520="","",SUMIFS($BL$2:$BL$2500,$W$2:$W$2500,$A520))</f>
      </c>
      <c r="AW520">
        <f>IF($A520="","",SUMIFS($BM$2:$BM$2500,$W$2:$W$2500,$A520))</f>
      </c>
      <c r="AX520">
        <f>IF($A520="","",SUMIFS($BN$2:$BN$2500,$W$2:$W$2500,$A520))</f>
      </c>
      <c r="AY520">
        <f>IF($A520="","",SUMIFS($BO$2:$BO$2500,$W$2:$W$2500,$A520))</f>
      </c>
      <c r="AZ520">
        <f>IF($A520="","",SUMIFS($BP$2:$BP$2500,$W$2:$W$2500,$A520))</f>
      </c>
      <c r="BA520">
        <f>IF($A520="","",SUMIFS($BQ$2:$BQ$2500,$W$2:$W$2500,$A520))</f>
      </c>
      <c r="BB520">
        <f>IF($A520="","",SUMIFS($BR$2:$BR$2500,$W$2:$W$2500,$A520))</f>
      </c>
      <c r="BC520">
        <f>IF($A520="","",SUMIFS($BS$2:$BS$2500,$W$2:$W$2500,$A520))</f>
      </c>
      <c r="BD520">
        <f>IF($A520="","",SUMIFS($BT$2:$BT$2500,$W$2:$W$2500,$A520))</f>
      </c>
      <c r="BF520">
        <f>IF($Z520="","",INDEX($AO$2:$AO$2000,$Z520))</f>
      </c>
      <c r="BG520">
        <f>IF($Z520="","",INDEX($AP$2:$AP$2000,$Z520))</f>
      </c>
      <c r="BH520">
        <f>IF($Z520="","",INDEX($AQ$2:$AQ$2000,$Z520))</f>
      </c>
      <c r="BI520">
        <f>IF($Z520="","",INDEX($AR$2:$AR$2000,$Z520))</f>
      </c>
      <c r="BJ520">
        <f>IF($Z520="","",INDEX($AS$2:$AS$2000,$Z520))</f>
      </c>
      <c r="BK520">
        <f>IF($Z520="","",INDEX($AT$2:$AT$2000,$Z520))</f>
      </c>
      <c r="BL520">
        <f>IF($Z520="","",INDEX($AU$2:$AU$2000,$Z520))</f>
      </c>
      <c r="BM520">
        <f>IF($Z520="","",INDEX($AV$2:$AV$2000,$Z520))</f>
      </c>
      <c r="BN520">
        <f>IF($Z520="","",INDEX($AW$2:$AW$2000,$Z520))</f>
      </c>
      <c r="BO520">
        <f>IF($Z520="","",INDEX($AX$2:$AX$2000,$Z520))</f>
      </c>
      <c r="BP520">
        <f>IF($Z520="","",INDEX($AY$2:$AY$2000,$Z520))</f>
      </c>
      <c r="BQ520">
        <f>IF($Z520="","",INDEX($AZ$2:$AZ$2000,$Z520))</f>
      </c>
      <c r="BR520">
        <f>IF($Z520="","",INDEX($BA$2:$BA$2000,$Z520))</f>
      </c>
      <c r="BS520">
        <f>IF($Z520="","",INDEX($BB$2:$BB$2000,$Z520))</f>
      </c>
      <c r="BT520">
        <f>IF($Z520="","",INDEX($BC$2:$BC$2000,$Z520))</f>
      </c>
      <c r="BV520">
        <f>IF(OR($A520="",$P520&lt;&gt;"Yes",$AH520="Yes"),"",1+N($AG520))</f>
      </c>
      <c r="BW520">
        <f>IF($A520="","",COUNTIFS($W$2:$W$2500,$A520,$BZ$2:$BZ$2500,"Yes")+COUNTIFS($X$2:$X$2500,$A520,$BY$2:$BY$2500,"Yes"))</f>
      </c>
      <c r="BX520">
        <f>IF(OR($A520="",$P520="Yes"),"",IF(N($BW520)=0,0,1+SUMIFS($CB$2:$CB$2500,$W$2:$W$2500,$A520)+SUMIFS($CA$2:$CA$2500,$X$2:$X$2500,$A520)))</f>
      </c>
      <c r="BY520" t="str">
        <f>IF($Y520="","",INDEX($AH$2:$AH$2000,$Y520)&amp;"")</f>
      </c>
      <c r="BZ520" t="str">
        <f>IF($Z520="","",INDEX($AH$2:$AH$2000,$Z520)&amp;"")</f>
      </c>
      <c r="CA520">
        <f>IF($Y520="","",INDEX($BV$2:$BV$2000,$Y520))</f>
      </c>
      <c r="CB520">
        <f>IF($Z520="","",INDEX($BV$2:$BV$2000,$Z520))</f>
      </c>
    </row>
    <row r="521">
      <c r="A521" t="str">
        <f>IF(TRIM(INDEX(games!$A:$A,ROW()))="","",TRIM(INDEX(games!$A:$A,ROW())))</f>
      </c>
      <c r="B521">
        <f>IF(OR($A521="",INDEX(games!$B:$B,ROW())=""),"",INDEX(games!$B:$B,ROW()))</f>
      </c>
      <c r="C521" t="str">
        <f>IF(OR($A521="",INDEX(games!$C:$C,ROW())=""),"",INDEX(games!$C:$C,ROW()))</f>
      </c>
      <c r="D521">
        <f>IF($A521="","",COUNTIF($W$2:$W$2500,$A521)+COUNTIF($X$2:$X$2500,$A521))</f>
      </c>
      <c r="E521">
        <f>IF($A521="","",IFERROR(MATCH($C521,$R$2:$R$5,0),0))</f>
      </c>
      <c r="F521">
        <f>IF($A521="","",MOD(ROW(),34))</f>
      </c>
      <c r="G521">
        <f>IF($A521="",NA(),IF($C521="Action",$B521,NA()))</f>
      </c>
      <c r="H521">
        <f>IF($A521="",NA(),IF($C521="Action",1+$F521*0.023,NA()))</f>
      </c>
      <c r="I521">
        <f>IF($A521="",NA(),IF($C521="Strategy",$B521,NA()))</f>
      </c>
      <c r="J521">
        <f>IF($A521="",NA(),IF($C521="Strategy",2+$F521*0.023,NA()))</f>
      </c>
      <c r="K521">
        <f>IF($A521="",NA(),IF($C521="Deckbuilder",$B521,NA()))</f>
      </c>
      <c r="L521">
        <f>IF($A521="",NA(),IF($C521="Deckbuilder",3+$F521*0.023,NA()))</f>
      </c>
      <c r="M521">
        <f>IF($A521="",NA(),IF($C521="Traditional",$B521,NA()))</f>
      </c>
      <c r="N521">
        <f>IF($A521="",NA(),IF($C521="Traditional",4+$F521*0.023,NA()))</f>
      </c>
      <c r="O521">
        <f>IF($A521="","",$D521+ROW()/1000000)</f>
      </c>
      <c r="P521" t="str">
        <f>IF(OR($A521="",INDEX(games!$H:$H,ROW())=""),"",INDEX(games!$H:$H,ROW()))</f>
      </c>
      <c r="Q521">
        <f>IF(OR($A521="",$P521&lt;&gt;"Yes"),"",$D521+ROW()/1000000)</f>
      </c>
      <c r="T521">
        <f>IF($Y521="","",INDEX($B$2:$B$2000,$Y521))</f>
      </c>
      <c r="U521">
        <f>IF($Z521="","",INDEX($B$2:$B$2000,$Z521))</f>
      </c>
      <c r="V521">
        <f>IF(OR($T521="",$U521=""),"",$U521-$T521)</f>
      </c>
      <c r="W521" t="str">
        <f>IF(TRIM(INDEX(connections!$A:$A,ROW()))="","",TRIM(INDEX(connections!$A:$A,ROW())))</f>
      </c>
      <c r="X521" t="str">
        <f>IF($W521="","",TRIM(INDEX(connections!$B:$B,ROW())))</f>
      </c>
      <c r="Y521">
        <f>IF($W521="","",IFERROR(MATCH($W521,$A$2:$A$2000,0),""))</f>
      </c>
      <c r="Z521">
        <f>IF($X521="","",IFERROR(MATCH($X521,$A$2:$A$2000,0),""))</f>
      </c>
      <c r="AA521" t="str">
        <f>IF($Y521="","",INDEX($P$2:$P$2000,$Y521))</f>
      </c>
      <c r="AB521" t="str">
        <f>IF($Z521="","",INDEX($P$2:$P$2000,$Z521))</f>
      </c>
      <c r="AC521">
        <f>IF(AND($AA521="Yes",$AB521="Yes"),1,"")</f>
      </c>
      <c r="AD521">
        <f>IF(OR($Y521="",$Z521=""),"",IF(INDEX($C$2:$C$2000,$Y521)=INDEX($C$2:$C$2000,$Z521),0,1))</f>
      </c>
      <c r="AE521">
        <f>IF($AC521&lt;&gt;1,"",IF(AND(INDEX($AG$2:$AG$2000,$Y521)=1,INDEX($AG$2:$AG$2000,$Z521)=1),1,""))</f>
      </c>
      <c r="AG521">
        <f>IF($A521="","",COUNTIFS($W$2:$W$2500,$A521,$AB$2:$AB$2500,"Yes")+COUNTIFS($X$2:$X$2500,$A521,$AA$2:$AA$2500,"Yes"))</f>
      </c>
      <c r="AH521" t="str">
        <f>IF(OR($P521&lt;&gt;"Yes",N($AG521)=0),"",IF(AND($AG521=1,COUNTIFS($W$2:$W$2500,$A521,$AE$2:$AE$2500,1)+COUNTIFS($X$2:$X$2500,$A521,$AE$2:$AE$2500,1)&gt;0),"","Yes"))</f>
      </c>
      <c r="AI521">
        <f>IF($AH521="Yes",$AG521,"")</f>
      </c>
      <c r="AJ521">
        <f>IF($AI521="","",$AI521+ROW()/1000000)</f>
      </c>
      <c r="AK521">
        <f>IF(OR($A521="",$P521="Yes",N($AG521)=0),"",$AG521+ROW()/1000000)</f>
      </c>
      <c r="AL521" t="str">
        <f>IF($A521="","",INDEX(games!$J:$J,ROW())&amp;"")</f>
      </c>
      <c r="AM521">
        <f>IF($A521="","",SUMPRODUCT($AO521:$BD521,'Map Analysis'!$AP$2^{0,1,2,3,4,5,6,7,8,9,10,11,12,13,14,15}))</f>
      </c>
      <c r="AN521">
        <f>IF($A521="","",$AM521+ROW()/10000000)</f>
      </c>
      <c r="AO521">
        <f>IF($A521="","",COUNTIF($W$2:$W$2500,$A521))</f>
      </c>
      <c r="AP521">
        <f>IF($A521="","",SUMIFS($BF$2:$BF$2500,$W$2:$W$2500,$A521))</f>
      </c>
      <c r="AQ521">
        <f>IF($A521="","",SUMIFS($BG$2:$BG$2500,$W$2:$W$2500,$A521))</f>
      </c>
      <c r="AR521">
        <f>IF($A521="","",SUMIFS($BH$2:$BH$2500,$W$2:$W$2500,$A521))</f>
      </c>
      <c r="AS521">
        <f>IF($A521="","",SUMIFS($BI$2:$BI$2500,$W$2:$W$2500,$A521))</f>
      </c>
      <c r="AT521">
        <f>IF($A521="","",SUMIFS($BJ$2:$BJ$2500,$W$2:$W$2500,$A521))</f>
      </c>
      <c r="AU521">
        <f>IF($A521="","",SUMIFS($BK$2:$BK$2500,$W$2:$W$2500,$A521))</f>
      </c>
      <c r="AV521">
        <f>IF($A521="","",SUMIFS($BL$2:$BL$2500,$W$2:$W$2500,$A521))</f>
      </c>
      <c r="AW521">
        <f>IF($A521="","",SUMIFS($BM$2:$BM$2500,$W$2:$W$2500,$A521))</f>
      </c>
      <c r="AX521">
        <f>IF($A521="","",SUMIFS($BN$2:$BN$2500,$W$2:$W$2500,$A521))</f>
      </c>
      <c r="AY521">
        <f>IF($A521="","",SUMIFS($BO$2:$BO$2500,$W$2:$W$2500,$A521))</f>
      </c>
      <c r="AZ521">
        <f>IF($A521="","",SUMIFS($BP$2:$BP$2500,$W$2:$W$2500,$A521))</f>
      </c>
      <c r="BA521">
        <f>IF($A521="","",SUMIFS($BQ$2:$BQ$2500,$W$2:$W$2500,$A521))</f>
      </c>
      <c r="BB521">
        <f>IF($A521="","",SUMIFS($BR$2:$BR$2500,$W$2:$W$2500,$A521))</f>
      </c>
      <c r="BC521">
        <f>IF($A521="","",SUMIFS($BS$2:$BS$2500,$W$2:$W$2500,$A521))</f>
      </c>
      <c r="BD521">
        <f>IF($A521="","",SUMIFS($BT$2:$BT$2500,$W$2:$W$2500,$A521))</f>
      </c>
      <c r="BF521">
        <f>IF($Z521="","",INDEX($AO$2:$AO$2000,$Z521))</f>
      </c>
      <c r="BG521">
        <f>IF($Z521="","",INDEX($AP$2:$AP$2000,$Z521))</f>
      </c>
      <c r="BH521">
        <f>IF($Z521="","",INDEX($AQ$2:$AQ$2000,$Z521))</f>
      </c>
      <c r="BI521">
        <f>IF($Z521="","",INDEX($AR$2:$AR$2000,$Z521))</f>
      </c>
      <c r="BJ521">
        <f>IF($Z521="","",INDEX($AS$2:$AS$2000,$Z521))</f>
      </c>
      <c r="BK521">
        <f>IF($Z521="","",INDEX($AT$2:$AT$2000,$Z521))</f>
      </c>
      <c r="BL521">
        <f>IF($Z521="","",INDEX($AU$2:$AU$2000,$Z521))</f>
      </c>
      <c r="BM521">
        <f>IF($Z521="","",INDEX($AV$2:$AV$2000,$Z521))</f>
      </c>
      <c r="BN521">
        <f>IF($Z521="","",INDEX($AW$2:$AW$2000,$Z521))</f>
      </c>
      <c r="BO521">
        <f>IF($Z521="","",INDEX($AX$2:$AX$2000,$Z521))</f>
      </c>
      <c r="BP521">
        <f>IF($Z521="","",INDEX($AY$2:$AY$2000,$Z521))</f>
      </c>
      <c r="BQ521">
        <f>IF($Z521="","",INDEX($AZ$2:$AZ$2000,$Z521))</f>
      </c>
      <c r="BR521">
        <f>IF($Z521="","",INDEX($BA$2:$BA$2000,$Z521))</f>
      </c>
      <c r="BS521">
        <f>IF($Z521="","",INDEX($BB$2:$BB$2000,$Z521))</f>
      </c>
      <c r="BT521">
        <f>IF($Z521="","",INDEX($BC$2:$BC$2000,$Z521))</f>
      </c>
      <c r="BV521">
        <f>IF(OR($A521="",$P521&lt;&gt;"Yes",$AH521="Yes"),"",1+N($AG521))</f>
      </c>
      <c r="BW521">
        <f>IF($A521="","",COUNTIFS($W$2:$W$2500,$A521,$BZ$2:$BZ$2500,"Yes")+COUNTIFS($X$2:$X$2500,$A521,$BY$2:$BY$2500,"Yes"))</f>
      </c>
      <c r="BX521">
        <f>IF(OR($A521="",$P521="Yes"),"",IF(N($BW521)=0,0,1+SUMIFS($CB$2:$CB$2500,$W$2:$W$2500,$A521)+SUMIFS($CA$2:$CA$2500,$X$2:$X$2500,$A521)))</f>
      </c>
      <c r="BY521" t="str">
        <f>IF($Y521="","",INDEX($AH$2:$AH$2000,$Y521)&amp;"")</f>
      </c>
      <c r="BZ521" t="str">
        <f>IF($Z521="","",INDEX($AH$2:$AH$2000,$Z521)&amp;"")</f>
      </c>
      <c r="CA521">
        <f>IF($Y521="","",INDEX($BV$2:$BV$2000,$Y521))</f>
      </c>
      <c r="CB521">
        <f>IF($Z521="","",INDEX($BV$2:$BV$2000,$Z521))</f>
      </c>
    </row>
    <row r="522">
      <c r="A522" t="str">
        <f>IF(TRIM(INDEX(games!$A:$A,ROW()))="","",TRIM(INDEX(games!$A:$A,ROW())))</f>
      </c>
      <c r="B522">
        <f>IF(OR($A522="",INDEX(games!$B:$B,ROW())=""),"",INDEX(games!$B:$B,ROW()))</f>
      </c>
      <c r="C522" t="str">
        <f>IF(OR($A522="",INDEX(games!$C:$C,ROW())=""),"",INDEX(games!$C:$C,ROW()))</f>
      </c>
      <c r="D522">
        <f>IF($A522="","",COUNTIF($W$2:$W$2500,$A522)+COUNTIF($X$2:$X$2500,$A522))</f>
      </c>
      <c r="E522">
        <f>IF($A522="","",IFERROR(MATCH($C522,$R$2:$R$5,0),0))</f>
      </c>
      <c r="F522">
        <f>IF($A522="","",MOD(ROW(),34))</f>
      </c>
      <c r="G522">
        <f>IF($A522="",NA(),IF($C522="Action",$B522,NA()))</f>
      </c>
      <c r="H522">
        <f>IF($A522="",NA(),IF($C522="Action",1+$F522*0.023,NA()))</f>
      </c>
      <c r="I522">
        <f>IF($A522="",NA(),IF($C522="Strategy",$B522,NA()))</f>
      </c>
      <c r="J522">
        <f>IF($A522="",NA(),IF($C522="Strategy",2+$F522*0.023,NA()))</f>
      </c>
      <c r="K522">
        <f>IF($A522="",NA(),IF($C522="Deckbuilder",$B522,NA()))</f>
      </c>
      <c r="L522">
        <f>IF($A522="",NA(),IF($C522="Deckbuilder",3+$F522*0.023,NA()))</f>
      </c>
      <c r="M522">
        <f>IF($A522="",NA(),IF($C522="Traditional",$B522,NA()))</f>
      </c>
      <c r="N522">
        <f>IF($A522="",NA(),IF($C522="Traditional",4+$F522*0.023,NA()))</f>
      </c>
      <c r="O522">
        <f>IF($A522="","",$D522+ROW()/1000000)</f>
      </c>
      <c r="P522" t="str">
        <f>IF(OR($A522="",INDEX(games!$H:$H,ROW())=""),"",INDEX(games!$H:$H,ROW()))</f>
      </c>
      <c r="Q522">
        <f>IF(OR($A522="",$P522&lt;&gt;"Yes"),"",$D522+ROW()/1000000)</f>
      </c>
      <c r="T522">
        <f>IF($Y522="","",INDEX($B$2:$B$2000,$Y522))</f>
      </c>
      <c r="U522">
        <f>IF($Z522="","",INDEX($B$2:$B$2000,$Z522))</f>
      </c>
      <c r="V522">
        <f>IF(OR($T522="",$U522=""),"",$U522-$T522)</f>
      </c>
      <c r="W522" t="str">
        <f>IF(TRIM(INDEX(connections!$A:$A,ROW()))="","",TRIM(INDEX(connections!$A:$A,ROW())))</f>
      </c>
      <c r="X522" t="str">
        <f>IF($W522="","",TRIM(INDEX(connections!$B:$B,ROW())))</f>
      </c>
      <c r="Y522">
        <f>IF($W522="","",IFERROR(MATCH($W522,$A$2:$A$2000,0),""))</f>
      </c>
      <c r="Z522">
        <f>IF($X522="","",IFERROR(MATCH($X522,$A$2:$A$2000,0),""))</f>
      </c>
      <c r="AA522" t="str">
        <f>IF($Y522="","",INDEX($P$2:$P$2000,$Y522))</f>
      </c>
      <c r="AB522" t="str">
        <f>IF($Z522="","",INDEX($P$2:$P$2000,$Z522))</f>
      </c>
      <c r="AC522">
        <f>IF(AND($AA522="Yes",$AB522="Yes"),1,"")</f>
      </c>
      <c r="AD522">
        <f>IF(OR($Y522="",$Z522=""),"",IF(INDEX($C$2:$C$2000,$Y522)=INDEX($C$2:$C$2000,$Z522),0,1))</f>
      </c>
      <c r="AE522">
        <f>IF($AC522&lt;&gt;1,"",IF(AND(INDEX($AG$2:$AG$2000,$Y522)=1,INDEX($AG$2:$AG$2000,$Z522)=1),1,""))</f>
      </c>
      <c r="AG522">
        <f>IF($A522="","",COUNTIFS($W$2:$W$2500,$A522,$AB$2:$AB$2500,"Yes")+COUNTIFS($X$2:$X$2500,$A522,$AA$2:$AA$2500,"Yes"))</f>
      </c>
      <c r="AH522" t="str">
        <f>IF(OR($P522&lt;&gt;"Yes",N($AG522)=0),"",IF(AND($AG522=1,COUNTIFS($W$2:$W$2500,$A522,$AE$2:$AE$2500,1)+COUNTIFS($X$2:$X$2500,$A522,$AE$2:$AE$2500,1)&gt;0),"","Yes"))</f>
      </c>
      <c r="AI522">
        <f>IF($AH522="Yes",$AG522,"")</f>
      </c>
      <c r="AJ522">
        <f>IF($AI522="","",$AI522+ROW()/1000000)</f>
      </c>
      <c r="AK522">
        <f>IF(OR($A522="",$P522="Yes",N($AG522)=0),"",$AG522+ROW()/1000000)</f>
      </c>
      <c r="AL522" t="str">
        <f>IF($A522="","",INDEX(games!$J:$J,ROW())&amp;"")</f>
      </c>
      <c r="AM522">
        <f>IF($A522="","",SUMPRODUCT($AO522:$BD522,'Map Analysis'!$AP$2^{0,1,2,3,4,5,6,7,8,9,10,11,12,13,14,15}))</f>
      </c>
      <c r="AN522">
        <f>IF($A522="","",$AM522+ROW()/10000000)</f>
      </c>
      <c r="AO522">
        <f>IF($A522="","",COUNTIF($W$2:$W$2500,$A522))</f>
      </c>
      <c r="AP522">
        <f>IF($A522="","",SUMIFS($BF$2:$BF$2500,$W$2:$W$2500,$A522))</f>
      </c>
      <c r="AQ522">
        <f>IF($A522="","",SUMIFS($BG$2:$BG$2500,$W$2:$W$2500,$A522))</f>
      </c>
      <c r="AR522">
        <f>IF($A522="","",SUMIFS($BH$2:$BH$2500,$W$2:$W$2500,$A522))</f>
      </c>
      <c r="AS522">
        <f>IF($A522="","",SUMIFS($BI$2:$BI$2500,$W$2:$W$2500,$A522))</f>
      </c>
      <c r="AT522">
        <f>IF($A522="","",SUMIFS($BJ$2:$BJ$2500,$W$2:$W$2500,$A522))</f>
      </c>
      <c r="AU522">
        <f>IF($A522="","",SUMIFS($BK$2:$BK$2500,$W$2:$W$2500,$A522))</f>
      </c>
      <c r="AV522">
        <f>IF($A522="","",SUMIFS($BL$2:$BL$2500,$W$2:$W$2500,$A522))</f>
      </c>
      <c r="AW522">
        <f>IF($A522="","",SUMIFS($BM$2:$BM$2500,$W$2:$W$2500,$A522))</f>
      </c>
      <c r="AX522">
        <f>IF($A522="","",SUMIFS($BN$2:$BN$2500,$W$2:$W$2500,$A522))</f>
      </c>
      <c r="AY522">
        <f>IF($A522="","",SUMIFS($BO$2:$BO$2500,$W$2:$W$2500,$A522))</f>
      </c>
      <c r="AZ522">
        <f>IF($A522="","",SUMIFS($BP$2:$BP$2500,$W$2:$W$2500,$A522))</f>
      </c>
      <c r="BA522">
        <f>IF($A522="","",SUMIFS($BQ$2:$BQ$2500,$W$2:$W$2500,$A522))</f>
      </c>
      <c r="BB522">
        <f>IF($A522="","",SUMIFS($BR$2:$BR$2500,$W$2:$W$2500,$A522))</f>
      </c>
      <c r="BC522">
        <f>IF($A522="","",SUMIFS($BS$2:$BS$2500,$W$2:$W$2500,$A522))</f>
      </c>
      <c r="BD522">
        <f>IF($A522="","",SUMIFS($BT$2:$BT$2500,$W$2:$W$2500,$A522))</f>
      </c>
      <c r="BF522">
        <f>IF($Z522="","",INDEX($AO$2:$AO$2000,$Z522))</f>
      </c>
      <c r="BG522">
        <f>IF($Z522="","",INDEX($AP$2:$AP$2000,$Z522))</f>
      </c>
      <c r="BH522">
        <f>IF($Z522="","",INDEX($AQ$2:$AQ$2000,$Z522))</f>
      </c>
      <c r="BI522">
        <f>IF($Z522="","",INDEX($AR$2:$AR$2000,$Z522))</f>
      </c>
      <c r="BJ522">
        <f>IF($Z522="","",INDEX($AS$2:$AS$2000,$Z522))</f>
      </c>
      <c r="BK522">
        <f>IF($Z522="","",INDEX($AT$2:$AT$2000,$Z522))</f>
      </c>
      <c r="BL522">
        <f>IF($Z522="","",INDEX($AU$2:$AU$2000,$Z522))</f>
      </c>
      <c r="BM522">
        <f>IF($Z522="","",INDEX($AV$2:$AV$2000,$Z522))</f>
      </c>
      <c r="BN522">
        <f>IF($Z522="","",INDEX($AW$2:$AW$2000,$Z522))</f>
      </c>
      <c r="BO522">
        <f>IF($Z522="","",INDEX($AX$2:$AX$2000,$Z522))</f>
      </c>
      <c r="BP522">
        <f>IF($Z522="","",INDEX($AY$2:$AY$2000,$Z522))</f>
      </c>
      <c r="BQ522">
        <f>IF($Z522="","",INDEX($AZ$2:$AZ$2000,$Z522))</f>
      </c>
      <c r="BR522">
        <f>IF($Z522="","",INDEX($BA$2:$BA$2000,$Z522))</f>
      </c>
      <c r="BS522">
        <f>IF($Z522="","",INDEX($BB$2:$BB$2000,$Z522))</f>
      </c>
      <c r="BT522">
        <f>IF($Z522="","",INDEX($BC$2:$BC$2000,$Z522))</f>
      </c>
      <c r="BV522">
        <f>IF(OR($A522="",$P522&lt;&gt;"Yes",$AH522="Yes"),"",1+N($AG522))</f>
      </c>
      <c r="BW522">
        <f>IF($A522="","",COUNTIFS($W$2:$W$2500,$A522,$BZ$2:$BZ$2500,"Yes")+COUNTIFS($X$2:$X$2500,$A522,$BY$2:$BY$2500,"Yes"))</f>
      </c>
      <c r="BX522">
        <f>IF(OR($A522="",$P522="Yes"),"",IF(N($BW522)=0,0,1+SUMIFS($CB$2:$CB$2500,$W$2:$W$2500,$A522)+SUMIFS($CA$2:$CA$2500,$X$2:$X$2500,$A522)))</f>
      </c>
      <c r="BY522" t="str">
        <f>IF($Y522="","",INDEX($AH$2:$AH$2000,$Y522)&amp;"")</f>
      </c>
      <c r="BZ522" t="str">
        <f>IF($Z522="","",INDEX($AH$2:$AH$2000,$Z522)&amp;"")</f>
      </c>
      <c r="CA522">
        <f>IF($Y522="","",INDEX($BV$2:$BV$2000,$Y522))</f>
      </c>
      <c r="CB522">
        <f>IF($Z522="","",INDEX($BV$2:$BV$2000,$Z522))</f>
      </c>
    </row>
    <row r="523">
      <c r="A523" t="str">
        <f>IF(TRIM(INDEX(games!$A:$A,ROW()))="","",TRIM(INDEX(games!$A:$A,ROW())))</f>
      </c>
      <c r="B523">
        <f>IF(OR($A523="",INDEX(games!$B:$B,ROW())=""),"",INDEX(games!$B:$B,ROW()))</f>
      </c>
      <c r="C523" t="str">
        <f>IF(OR($A523="",INDEX(games!$C:$C,ROW())=""),"",INDEX(games!$C:$C,ROW()))</f>
      </c>
      <c r="D523">
        <f>IF($A523="","",COUNTIF($W$2:$W$2500,$A523)+COUNTIF($X$2:$X$2500,$A523))</f>
      </c>
      <c r="E523">
        <f>IF($A523="","",IFERROR(MATCH($C523,$R$2:$R$5,0),0))</f>
      </c>
      <c r="F523">
        <f>IF($A523="","",MOD(ROW(),34))</f>
      </c>
      <c r="G523">
        <f>IF($A523="",NA(),IF($C523="Action",$B523,NA()))</f>
      </c>
      <c r="H523">
        <f>IF($A523="",NA(),IF($C523="Action",1+$F523*0.023,NA()))</f>
      </c>
      <c r="I523">
        <f>IF($A523="",NA(),IF($C523="Strategy",$B523,NA()))</f>
      </c>
      <c r="J523">
        <f>IF($A523="",NA(),IF($C523="Strategy",2+$F523*0.023,NA()))</f>
      </c>
      <c r="K523">
        <f>IF($A523="",NA(),IF($C523="Deckbuilder",$B523,NA()))</f>
      </c>
      <c r="L523">
        <f>IF($A523="",NA(),IF($C523="Deckbuilder",3+$F523*0.023,NA()))</f>
      </c>
      <c r="M523">
        <f>IF($A523="",NA(),IF($C523="Traditional",$B523,NA()))</f>
      </c>
      <c r="N523">
        <f>IF($A523="",NA(),IF($C523="Traditional",4+$F523*0.023,NA()))</f>
      </c>
      <c r="O523">
        <f>IF($A523="","",$D523+ROW()/1000000)</f>
      </c>
      <c r="P523" t="str">
        <f>IF(OR($A523="",INDEX(games!$H:$H,ROW())=""),"",INDEX(games!$H:$H,ROW()))</f>
      </c>
      <c r="Q523">
        <f>IF(OR($A523="",$P523&lt;&gt;"Yes"),"",$D523+ROW()/1000000)</f>
      </c>
      <c r="T523">
        <f>IF($Y523="","",INDEX($B$2:$B$2000,$Y523))</f>
      </c>
      <c r="U523">
        <f>IF($Z523="","",INDEX($B$2:$B$2000,$Z523))</f>
      </c>
      <c r="V523">
        <f>IF(OR($T523="",$U523=""),"",$U523-$T523)</f>
      </c>
      <c r="W523" t="str">
        <f>IF(TRIM(INDEX(connections!$A:$A,ROW()))="","",TRIM(INDEX(connections!$A:$A,ROW())))</f>
      </c>
      <c r="X523" t="str">
        <f>IF($W523="","",TRIM(INDEX(connections!$B:$B,ROW())))</f>
      </c>
      <c r="Y523">
        <f>IF($W523="","",IFERROR(MATCH($W523,$A$2:$A$2000,0),""))</f>
      </c>
      <c r="Z523">
        <f>IF($X523="","",IFERROR(MATCH($X523,$A$2:$A$2000,0),""))</f>
      </c>
      <c r="AA523" t="str">
        <f>IF($Y523="","",INDEX($P$2:$P$2000,$Y523))</f>
      </c>
      <c r="AB523" t="str">
        <f>IF($Z523="","",INDEX($P$2:$P$2000,$Z523))</f>
      </c>
      <c r="AC523">
        <f>IF(AND($AA523="Yes",$AB523="Yes"),1,"")</f>
      </c>
      <c r="AD523">
        <f>IF(OR($Y523="",$Z523=""),"",IF(INDEX($C$2:$C$2000,$Y523)=INDEX($C$2:$C$2000,$Z523),0,1))</f>
      </c>
      <c r="AE523">
        <f>IF($AC523&lt;&gt;1,"",IF(AND(INDEX($AG$2:$AG$2000,$Y523)=1,INDEX($AG$2:$AG$2000,$Z523)=1),1,""))</f>
      </c>
      <c r="AG523">
        <f>IF($A523="","",COUNTIFS($W$2:$W$2500,$A523,$AB$2:$AB$2500,"Yes")+COUNTIFS($X$2:$X$2500,$A523,$AA$2:$AA$2500,"Yes"))</f>
      </c>
      <c r="AH523" t="str">
        <f>IF(OR($P523&lt;&gt;"Yes",N($AG523)=0),"",IF(AND($AG523=1,COUNTIFS($W$2:$W$2500,$A523,$AE$2:$AE$2500,1)+COUNTIFS($X$2:$X$2500,$A523,$AE$2:$AE$2500,1)&gt;0),"","Yes"))</f>
      </c>
      <c r="AI523">
        <f>IF($AH523="Yes",$AG523,"")</f>
      </c>
      <c r="AJ523">
        <f>IF($AI523="","",$AI523+ROW()/1000000)</f>
      </c>
      <c r="AK523">
        <f>IF(OR($A523="",$P523="Yes",N($AG523)=0),"",$AG523+ROW()/1000000)</f>
      </c>
      <c r="AL523" t="str">
        <f>IF($A523="","",INDEX(games!$J:$J,ROW())&amp;"")</f>
      </c>
      <c r="AM523">
        <f>IF($A523="","",SUMPRODUCT($AO523:$BD523,'Map Analysis'!$AP$2^{0,1,2,3,4,5,6,7,8,9,10,11,12,13,14,15}))</f>
      </c>
      <c r="AN523">
        <f>IF($A523="","",$AM523+ROW()/10000000)</f>
      </c>
      <c r="AO523">
        <f>IF($A523="","",COUNTIF($W$2:$W$2500,$A523))</f>
      </c>
      <c r="AP523">
        <f>IF($A523="","",SUMIFS($BF$2:$BF$2500,$W$2:$W$2500,$A523))</f>
      </c>
      <c r="AQ523">
        <f>IF($A523="","",SUMIFS($BG$2:$BG$2500,$W$2:$W$2500,$A523))</f>
      </c>
      <c r="AR523">
        <f>IF($A523="","",SUMIFS($BH$2:$BH$2500,$W$2:$W$2500,$A523))</f>
      </c>
      <c r="AS523">
        <f>IF($A523="","",SUMIFS($BI$2:$BI$2500,$W$2:$W$2500,$A523))</f>
      </c>
      <c r="AT523">
        <f>IF($A523="","",SUMIFS($BJ$2:$BJ$2500,$W$2:$W$2500,$A523))</f>
      </c>
      <c r="AU523">
        <f>IF($A523="","",SUMIFS($BK$2:$BK$2500,$W$2:$W$2500,$A523))</f>
      </c>
      <c r="AV523">
        <f>IF($A523="","",SUMIFS($BL$2:$BL$2500,$W$2:$W$2500,$A523))</f>
      </c>
      <c r="AW523">
        <f>IF($A523="","",SUMIFS($BM$2:$BM$2500,$W$2:$W$2500,$A523))</f>
      </c>
      <c r="AX523">
        <f>IF($A523="","",SUMIFS($BN$2:$BN$2500,$W$2:$W$2500,$A523))</f>
      </c>
      <c r="AY523">
        <f>IF($A523="","",SUMIFS($BO$2:$BO$2500,$W$2:$W$2500,$A523))</f>
      </c>
      <c r="AZ523">
        <f>IF($A523="","",SUMIFS($BP$2:$BP$2500,$W$2:$W$2500,$A523))</f>
      </c>
      <c r="BA523">
        <f>IF($A523="","",SUMIFS($BQ$2:$BQ$2500,$W$2:$W$2500,$A523))</f>
      </c>
      <c r="BB523">
        <f>IF($A523="","",SUMIFS($BR$2:$BR$2500,$W$2:$W$2500,$A523))</f>
      </c>
      <c r="BC523">
        <f>IF($A523="","",SUMIFS($BS$2:$BS$2500,$W$2:$W$2500,$A523))</f>
      </c>
      <c r="BD523">
        <f>IF($A523="","",SUMIFS($BT$2:$BT$2500,$W$2:$W$2500,$A523))</f>
      </c>
      <c r="BF523">
        <f>IF($Z523="","",INDEX($AO$2:$AO$2000,$Z523))</f>
      </c>
      <c r="BG523">
        <f>IF($Z523="","",INDEX($AP$2:$AP$2000,$Z523))</f>
      </c>
      <c r="BH523">
        <f>IF($Z523="","",INDEX($AQ$2:$AQ$2000,$Z523))</f>
      </c>
      <c r="BI523">
        <f>IF($Z523="","",INDEX($AR$2:$AR$2000,$Z523))</f>
      </c>
      <c r="BJ523">
        <f>IF($Z523="","",INDEX($AS$2:$AS$2000,$Z523))</f>
      </c>
      <c r="BK523">
        <f>IF($Z523="","",INDEX($AT$2:$AT$2000,$Z523))</f>
      </c>
      <c r="BL523">
        <f>IF($Z523="","",INDEX($AU$2:$AU$2000,$Z523))</f>
      </c>
      <c r="BM523">
        <f>IF($Z523="","",INDEX($AV$2:$AV$2000,$Z523))</f>
      </c>
      <c r="BN523">
        <f>IF($Z523="","",INDEX($AW$2:$AW$2000,$Z523))</f>
      </c>
      <c r="BO523">
        <f>IF($Z523="","",INDEX($AX$2:$AX$2000,$Z523))</f>
      </c>
      <c r="BP523">
        <f>IF($Z523="","",INDEX($AY$2:$AY$2000,$Z523))</f>
      </c>
      <c r="BQ523">
        <f>IF($Z523="","",INDEX($AZ$2:$AZ$2000,$Z523))</f>
      </c>
      <c r="BR523">
        <f>IF($Z523="","",INDEX($BA$2:$BA$2000,$Z523))</f>
      </c>
      <c r="BS523">
        <f>IF($Z523="","",INDEX($BB$2:$BB$2000,$Z523))</f>
      </c>
      <c r="BT523">
        <f>IF($Z523="","",INDEX($BC$2:$BC$2000,$Z523))</f>
      </c>
      <c r="BV523">
        <f>IF(OR($A523="",$P523&lt;&gt;"Yes",$AH523="Yes"),"",1+N($AG523))</f>
      </c>
      <c r="BW523">
        <f>IF($A523="","",COUNTIFS($W$2:$W$2500,$A523,$BZ$2:$BZ$2500,"Yes")+COUNTIFS($X$2:$X$2500,$A523,$BY$2:$BY$2500,"Yes"))</f>
      </c>
      <c r="BX523">
        <f>IF(OR($A523="",$P523="Yes"),"",IF(N($BW523)=0,0,1+SUMIFS($CB$2:$CB$2500,$W$2:$W$2500,$A523)+SUMIFS($CA$2:$CA$2500,$X$2:$X$2500,$A523)))</f>
      </c>
      <c r="BY523" t="str">
        <f>IF($Y523="","",INDEX($AH$2:$AH$2000,$Y523)&amp;"")</f>
      </c>
      <c r="BZ523" t="str">
        <f>IF($Z523="","",INDEX($AH$2:$AH$2000,$Z523)&amp;"")</f>
      </c>
      <c r="CA523">
        <f>IF($Y523="","",INDEX($BV$2:$BV$2000,$Y523))</f>
      </c>
      <c r="CB523">
        <f>IF($Z523="","",INDEX($BV$2:$BV$2000,$Z523))</f>
      </c>
    </row>
    <row r="524">
      <c r="A524" t="str">
        <f>IF(TRIM(INDEX(games!$A:$A,ROW()))="","",TRIM(INDEX(games!$A:$A,ROW())))</f>
      </c>
      <c r="B524">
        <f>IF(OR($A524="",INDEX(games!$B:$B,ROW())=""),"",INDEX(games!$B:$B,ROW()))</f>
      </c>
      <c r="C524" t="str">
        <f>IF(OR($A524="",INDEX(games!$C:$C,ROW())=""),"",INDEX(games!$C:$C,ROW()))</f>
      </c>
      <c r="D524">
        <f>IF($A524="","",COUNTIF($W$2:$W$2500,$A524)+COUNTIF($X$2:$X$2500,$A524))</f>
      </c>
      <c r="E524">
        <f>IF($A524="","",IFERROR(MATCH($C524,$R$2:$R$5,0),0))</f>
      </c>
      <c r="F524">
        <f>IF($A524="","",MOD(ROW(),34))</f>
      </c>
      <c r="G524">
        <f>IF($A524="",NA(),IF($C524="Action",$B524,NA()))</f>
      </c>
      <c r="H524">
        <f>IF($A524="",NA(),IF($C524="Action",1+$F524*0.023,NA()))</f>
      </c>
      <c r="I524">
        <f>IF($A524="",NA(),IF($C524="Strategy",$B524,NA()))</f>
      </c>
      <c r="J524">
        <f>IF($A524="",NA(),IF($C524="Strategy",2+$F524*0.023,NA()))</f>
      </c>
      <c r="K524">
        <f>IF($A524="",NA(),IF($C524="Deckbuilder",$B524,NA()))</f>
      </c>
      <c r="L524">
        <f>IF($A524="",NA(),IF($C524="Deckbuilder",3+$F524*0.023,NA()))</f>
      </c>
      <c r="M524">
        <f>IF($A524="",NA(),IF($C524="Traditional",$B524,NA()))</f>
      </c>
      <c r="N524">
        <f>IF($A524="",NA(),IF($C524="Traditional",4+$F524*0.023,NA()))</f>
      </c>
      <c r="O524">
        <f>IF($A524="","",$D524+ROW()/1000000)</f>
      </c>
      <c r="P524" t="str">
        <f>IF(OR($A524="",INDEX(games!$H:$H,ROW())=""),"",INDEX(games!$H:$H,ROW()))</f>
      </c>
      <c r="Q524">
        <f>IF(OR($A524="",$P524&lt;&gt;"Yes"),"",$D524+ROW()/1000000)</f>
      </c>
      <c r="T524">
        <f>IF($Y524="","",INDEX($B$2:$B$2000,$Y524))</f>
      </c>
      <c r="U524">
        <f>IF($Z524="","",INDEX($B$2:$B$2000,$Z524))</f>
      </c>
      <c r="V524">
        <f>IF(OR($T524="",$U524=""),"",$U524-$T524)</f>
      </c>
      <c r="W524" t="str">
        <f>IF(TRIM(INDEX(connections!$A:$A,ROW()))="","",TRIM(INDEX(connections!$A:$A,ROW())))</f>
      </c>
      <c r="X524" t="str">
        <f>IF($W524="","",TRIM(INDEX(connections!$B:$B,ROW())))</f>
      </c>
      <c r="Y524">
        <f>IF($W524="","",IFERROR(MATCH($W524,$A$2:$A$2000,0),""))</f>
      </c>
      <c r="Z524">
        <f>IF($X524="","",IFERROR(MATCH($X524,$A$2:$A$2000,0),""))</f>
      </c>
      <c r="AA524" t="str">
        <f>IF($Y524="","",INDEX($P$2:$P$2000,$Y524))</f>
      </c>
      <c r="AB524" t="str">
        <f>IF($Z524="","",INDEX($P$2:$P$2000,$Z524))</f>
      </c>
      <c r="AC524">
        <f>IF(AND($AA524="Yes",$AB524="Yes"),1,"")</f>
      </c>
      <c r="AD524">
        <f>IF(OR($Y524="",$Z524=""),"",IF(INDEX($C$2:$C$2000,$Y524)=INDEX($C$2:$C$2000,$Z524),0,1))</f>
      </c>
      <c r="AE524">
        <f>IF($AC524&lt;&gt;1,"",IF(AND(INDEX($AG$2:$AG$2000,$Y524)=1,INDEX($AG$2:$AG$2000,$Z524)=1),1,""))</f>
      </c>
      <c r="AG524">
        <f>IF($A524="","",COUNTIFS($W$2:$W$2500,$A524,$AB$2:$AB$2500,"Yes")+COUNTIFS($X$2:$X$2500,$A524,$AA$2:$AA$2500,"Yes"))</f>
      </c>
      <c r="AH524" t="str">
        <f>IF(OR($P524&lt;&gt;"Yes",N($AG524)=0),"",IF(AND($AG524=1,COUNTIFS($W$2:$W$2500,$A524,$AE$2:$AE$2500,1)+COUNTIFS($X$2:$X$2500,$A524,$AE$2:$AE$2500,1)&gt;0),"","Yes"))</f>
      </c>
      <c r="AI524">
        <f>IF($AH524="Yes",$AG524,"")</f>
      </c>
      <c r="AJ524">
        <f>IF($AI524="","",$AI524+ROW()/1000000)</f>
      </c>
      <c r="AK524">
        <f>IF(OR($A524="",$P524="Yes",N($AG524)=0),"",$AG524+ROW()/1000000)</f>
      </c>
      <c r="AL524" t="str">
        <f>IF($A524="","",INDEX(games!$J:$J,ROW())&amp;"")</f>
      </c>
      <c r="AM524">
        <f>IF($A524="","",SUMPRODUCT($AO524:$BD524,'Map Analysis'!$AP$2^{0,1,2,3,4,5,6,7,8,9,10,11,12,13,14,15}))</f>
      </c>
      <c r="AN524">
        <f>IF($A524="","",$AM524+ROW()/10000000)</f>
      </c>
      <c r="AO524">
        <f>IF($A524="","",COUNTIF($W$2:$W$2500,$A524))</f>
      </c>
      <c r="AP524">
        <f>IF($A524="","",SUMIFS($BF$2:$BF$2500,$W$2:$W$2500,$A524))</f>
      </c>
      <c r="AQ524">
        <f>IF($A524="","",SUMIFS($BG$2:$BG$2500,$W$2:$W$2500,$A524))</f>
      </c>
      <c r="AR524">
        <f>IF($A524="","",SUMIFS($BH$2:$BH$2500,$W$2:$W$2500,$A524))</f>
      </c>
      <c r="AS524">
        <f>IF($A524="","",SUMIFS($BI$2:$BI$2500,$W$2:$W$2500,$A524))</f>
      </c>
      <c r="AT524">
        <f>IF($A524="","",SUMIFS($BJ$2:$BJ$2500,$W$2:$W$2500,$A524))</f>
      </c>
      <c r="AU524">
        <f>IF($A524="","",SUMIFS($BK$2:$BK$2500,$W$2:$W$2500,$A524))</f>
      </c>
      <c r="AV524">
        <f>IF($A524="","",SUMIFS($BL$2:$BL$2500,$W$2:$W$2500,$A524))</f>
      </c>
      <c r="AW524">
        <f>IF($A524="","",SUMIFS($BM$2:$BM$2500,$W$2:$W$2500,$A524))</f>
      </c>
      <c r="AX524">
        <f>IF($A524="","",SUMIFS($BN$2:$BN$2500,$W$2:$W$2500,$A524))</f>
      </c>
      <c r="AY524">
        <f>IF($A524="","",SUMIFS($BO$2:$BO$2500,$W$2:$W$2500,$A524))</f>
      </c>
      <c r="AZ524">
        <f>IF($A524="","",SUMIFS($BP$2:$BP$2500,$W$2:$W$2500,$A524))</f>
      </c>
      <c r="BA524">
        <f>IF($A524="","",SUMIFS($BQ$2:$BQ$2500,$W$2:$W$2500,$A524))</f>
      </c>
      <c r="BB524">
        <f>IF($A524="","",SUMIFS($BR$2:$BR$2500,$W$2:$W$2500,$A524))</f>
      </c>
      <c r="BC524">
        <f>IF($A524="","",SUMIFS($BS$2:$BS$2500,$W$2:$W$2500,$A524))</f>
      </c>
      <c r="BD524">
        <f>IF($A524="","",SUMIFS($BT$2:$BT$2500,$W$2:$W$2500,$A524))</f>
      </c>
      <c r="BF524">
        <f>IF($Z524="","",INDEX($AO$2:$AO$2000,$Z524))</f>
      </c>
      <c r="BG524">
        <f>IF($Z524="","",INDEX($AP$2:$AP$2000,$Z524))</f>
      </c>
      <c r="BH524">
        <f>IF($Z524="","",INDEX($AQ$2:$AQ$2000,$Z524))</f>
      </c>
      <c r="BI524">
        <f>IF($Z524="","",INDEX($AR$2:$AR$2000,$Z524))</f>
      </c>
      <c r="BJ524">
        <f>IF($Z524="","",INDEX($AS$2:$AS$2000,$Z524))</f>
      </c>
      <c r="BK524">
        <f>IF($Z524="","",INDEX($AT$2:$AT$2000,$Z524))</f>
      </c>
      <c r="BL524">
        <f>IF($Z524="","",INDEX($AU$2:$AU$2000,$Z524))</f>
      </c>
      <c r="BM524">
        <f>IF($Z524="","",INDEX($AV$2:$AV$2000,$Z524))</f>
      </c>
      <c r="BN524">
        <f>IF($Z524="","",INDEX($AW$2:$AW$2000,$Z524))</f>
      </c>
      <c r="BO524">
        <f>IF($Z524="","",INDEX($AX$2:$AX$2000,$Z524))</f>
      </c>
      <c r="BP524">
        <f>IF($Z524="","",INDEX($AY$2:$AY$2000,$Z524))</f>
      </c>
      <c r="BQ524">
        <f>IF($Z524="","",INDEX($AZ$2:$AZ$2000,$Z524))</f>
      </c>
      <c r="BR524">
        <f>IF($Z524="","",INDEX($BA$2:$BA$2000,$Z524))</f>
      </c>
      <c r="BS524">
        <f>IF($Z524="","",INDEX($BB$2:$BB$2000,$Z524))</f>
      </c>
      <c r="BT524">
        <f>IF($Z524="","",INDEX($BC$2:$BC$2000,$Z524))</f>
      </c>
      <c r="BV524">
        <f>IF(OR($A524="",$P524&lt;&gt;"Yes",$AH524="Yes"),"",1+N($AG524))</f>
      </c>
      <c r="BW524">
        <f>IF($A524="","",COUNTIFS($W$2:$W$2500,$A524,$BZ$2:$BZ$2500,"Yes")+COUNTIFS($X$2:$X$2500,$A524,$BY$2:$BY$2500,"Yes"))</f>
      </c>
      <c r="BX524">
        <f>IF(OR($A524="",$P524="Yes"),"",IF(N($BW524)=0,0,1+SUMIFS($CB$2:$CB$2500,$W$2:$W$2500,$A524)+SUMIFS($CA$2:$CA$2500,$X$2:$X$2500,$A524)))</f>
      </c>
      <c r="BY524" t="str">
        <f>IF($Y524="","",INDEX($AH$2:$AH$2000,$Y524)&amp;"")</f>
      </c>
      <c r="BZ524" t="str">
        <f>IF($Z524="","",INDEX($AH$2:$AH$2000,$Z524)&amp;"")</f>
      </c>
      <c r="CA524">
        <f>IF($Y524="","",INDEX($BV$2:$BV$2000,$Y524))</f>
      </c>
      <c r="CB524">
        <f>IF($Z524="","",INDEX($BV$2:$BV$2000,$Z524))</f>
      </c>
    </row>
    <row r="525">
      <c r="A525" t="str">
        <f>IF(TRIM(INDEX(games!$A:$A,ROW()))="","",TRIM(INDEX(games!$A:$A,ROW())))</f>
      </c>
      <c r="B525">
        <f>IF(OR($A525="",INDEX(games!$B:$B,ROW())=""),"",INDEX(games!$B:$B,ROW()))</f>
      </c>
      <c r="C525" t="str">
        <f>IF(OR($A525="",INDEX(games!$C:$C,ROW())=""),"",INDEX(games!$C:$C,ROW()))</f>
      </c>
      <c r="D525">
        <f>IF($A525="","",COUNTIF($W$2:$W$2500,$A525)+COUNTIF($X$2:$X$2500,$A525))</f>
      </c>
      <c r="E525">
        <f>IF($A525="","",IFERROR(MATCH($C525,$R$2:$R$5,0),0))</f>
      </c>
      <c r="F525">
        <f>IF($A525="","",MOD(ROW(),34))</f>
      </c>
      <c r="G525">
        <f>IF($A525="",NA(),IF($C525="Action",$B525,NA()))</f>
      </c>
      <c r="H525">
        <f>IF($A525="",NA(),IF($C525="Action",1+$F525*0.023,NA()))</f>
      </c>
      <c r="I525">
        <f>IF($A525="",NA(),IF($C525="Strategy",$B525,NA()))</f>
      </c>
      <c r="J525">
        <f>IF($A525="",NA(),IF($C525="Strategy",2+$F525*0.023,NA()))</f>
      </c>
      <c r="K525">
        <f>IF($A525="",NA(),IF($C525="Deckbuilder",$B525,NA()))</f>
      </c>
      <c r="L525">
        <f>IF($A525="",NA(),IF($C525="Deckbuilder",3+$F525*0.023,NA()))</f>
      </c>
      <c r="M525">
        <f>IF($A525="",NA(),IF($C525="Traditional",$B525,NA()))</f>
      </c>
      <c r="N525">
        <f>IF($A525="",NA(),IF($C525="Traditional",4+$F525*0.023,NA()))</f>
      </c>
      <c r="O525">
        <f>IF($A525="","",$D525+ROW()/1000000)</f>
      </c>
      <c r="P525" t="str">
        <f>IF(OR($A525="",INDEX(games!$H:$H,ROW())=""),"",INDEX(games!$H:$H,ROW()))</f>
      </c>
      <c r="Q525">
        <f>IF(OR($A525="",$P525&lt;&gt;"Yes"),"",$D525+ROW()/1000000)</f>
      </c>
      <c r="T525">
        <f>IF($Y525="","",INDEX($B$2:$B$2000,$Y525))</f>
      </c>
      <c r="U525">
        <f>IF($Z525="","",INDEX($B$2:$B$2000,$Z525))</f>
      </c>
      <c r="V525">
        <f>IF(OR($T525="",$U525=""),"",$U525-$T525)</f>
      </c>
      <c r="W525" t="str">
        <f>IF(TRIM(INDEX(connections!$A:$A,ROW()))="","",TRIM(INDEX(connections!$A:$A,ROW())))</f>
      </c>
      <c r="X525" t="str">
        <f>IF($W525="","",TRIM(INDEX(connections!$B:$B,ROW())))</f>
      </c>
      <c r="Y525">
        <f>IF($W525="","",IFERROR(MATCH($W525,$A$2:$A$2000,0),""))</f>
      </c>
      <c r="Z525">
        <f>IF($X525="","",IFERROR(MATCH($X525,$A$2:$A$2000,0),""))</f>
      </c>
      <c r="AA525" t="str">
        <f>IF($Y525="","",INDEX($P$2:$P$2000,$Y525))</f>
      </c>
      <c r="AB525" t="str">
        <f>IF($Z525="","",INDEX($P$2:$P$2000,$Z525))</f>
      </c>
      <c r="AC525">
        <f>IF(AND($AA525="Yes",$AB525="Yes"),1,"")</f>
      </c>
      <c r="AD525">
        <f>IF(OR($Y525="",$Z525=""),"",IF(INDEX($C$2:$C$2000,$Y525)=INDEX($C$2:$C$2000,$Z525),0,1))</f>
      </c>
      <c r="AE525">
        <f>IF($AC525&lt;&gt;1,"",IF(AND(INDEX($AG$2:$AG$2000,$Y525)=1,INDEX($AG$2:$AG$2000,$Z525)=1),1,""))</f>
      </c>
      <c r="AG525">
        <f>IF($A525="","",COUNTIFS($W$2:$W$2500,$A525,$AB$2:$AB$2500,"Yes")+COUNTIFS($X$2:$X$2500,$A525,$AA$2:$AA$2500,"Yes"))</f>
      </c>
      <c r="AH525" t="str">
        <f>IF(OR($P525&lt;&gt;"Yes",N($AG525)=0),"",IF(AND($AG525=1,COUNTIFS($W$2:$W$2500,$A525,$AE$2:$AE$2500,1)+COUNTIFS($X$2:$X$2500,$A525,$AE$2:$AE$2500,1)&gt;0),"","Yes"))</f>
      </c>
      <c r="AI525">
        <f>IF($AH525="Yes",$AG525,"")</f>
      </c>
      <c r="AJ525">
        <f>IF($AI525="","",$AI525+ROW()/1000000)</f>
      </c>
      <c r="AK525">
        <f>IF(OR($A525="",$P525="Yes",N($AG525)=0),"",$AG525+ROW()/1000000)</f>
      </c>
      <c r="AL525" t="str">
        <f>IF($A525="","",INDEX(games!$J:$J,ROW())&amp;"")</f>
      </c>
      <c r="AM525">
        <f>IF($A525="","",SUMPRODUCT($AO525:$BD525,'Map Analysis'!$AP$2^{0,1,2,3,4,5,6,7,8,9,10,11,12,13,14,15}))</f>
      </c>
      <c r="AN525">
        <f>IF($A525="","",$AM525+ROW()/10000000)</f>
      </c>
      <c r="AO525">
        <f>IF($A525="","",COUNTIF($W$2:$W$2500,$A525))</f>
      </c>
      <c r="AP525">
        <f>IF($A525="","",SUMIFS($BF$2:$BF$2500,$W$2:$W$2500,$A525))</f>
      </c>
      <c r="AQ525">
        <f>IF($A525="","",SUMIFS($BG$2:$BG$2500,$W$2:$W$2500,$A525))</f>
      </c>
      <c r="AR525">
        <f>IF($A525="","",SUMIFS($BH$2:$BH$2500,$W$2:$W$2500,$A525))</f>
      </c>
      <c r="AS525">
        <f>IF($A525="","",SUMIFS($BI$2:$BI$2500,$W$2:$W$2500,$A525))</f>
      </c>
      <c r="AT525">
        <f>IF($A525="","",SUMIFS($BJ$2:$BJ$2500,$W$2:$W$2500,$A525))</f>
      </c>
      <c r="AU525">
        <f>IF($A525="","",SUMIFS($BK$2:$BK$2500,$W$2:$W$2500,$A525))</f>
      </c>
      <c r="AV525">
        <f>IF($A525="","",SUMIFS($BL$2:$BL$2500,$W$2:$W$2500,$A525))</f>
      </c>
      <c r="AW525">
        <f>IF($A525="","",SUMIFS($BM$2:$BM$2500,$W$2:$W$2500,$A525))</f>
      </c>
      <c r="AX525">
        <f>IF($A525="","",SUMIFS($BN$2:$BN$2500,$W$2:$W$2500,$A525))</f>
      </c>
      <c r="AY525">
        <f>IF($A525="","",SUMIFS($BO$2:$BO$2500,$W$2:$W$2500,$A525))</f>
      </c>
      <c r="AZ525">
        <f>IF($A525="","",SUMIFS($BP$2:$BP$2500,$W$2:$W$2500,$A525))</f>
      </c>
      <c r="BA525">
        <f>IF($A525="","",SUMIFS($BQ$2:$BQ$2500,$W$2:$W$2500,$A525))</f>
      </c>
      <c r="BB525">
        <f>IF($A525="","",SUMIFS($BR$2:$BR$2500,$W$2:$W$2500,$A525))</f>
      </c>
      <c r="BC525">
        <f>IF($A525="","",SUMIFS($BS$2:$BS$2500,$W$2:$W$2500,$A525))</f>
      </c>
      <c r="BD525">
        <f>IF($A525="","",SUMIFS($BT$2:$BT$2500,$W$2:$W$2500,$A525))</f>
      </c>
      <c r="BF525">
        <f>IF($Z525="","",INDEX($AO$2:$AO$2000,$Z525))</f>
      </c>
      <c r="BG525">
        <f>IF($Z525="","",INDEX($AP$2:$AP$2000,$Z525))</f>
      </c>
      <c r="BH525">
        <f>IF($Z525="","",INDEX($AQ$2:$AQ$2000,$Z525))</f>
      </c>
      <c r="BI525">
        <f>IF($Z525="","",INDEX($AR$2:$AR$2000,$Z525))</f>
      </c>
      <c r="BJ525">
        <f>IF($Z525="","",INDEX($AS$2:$AS$2000,$Z525))</f>
      </c>
      <c r="BK525">
        <f>IF($Z525="","",INDEX($AT$2:$AT$2000,$Z525))</f>
      </c>
      <c r="BL525">
        <f>IF($Z525="","",INDEX($AU$2:$AU$2000,$Z525))</f>
      </c>
      <c r="BM525">
        <f>IF($Z525="","",INDEX($AV$2:$AV$2000,$Z525))</f>
      </c>
      <c r="BN525">
        <f>IF($Z525="","",INDEX($AW$2:$AW$2000,$Z525))</f>
      </c>
      <c r="BO525">
        <f>IF($Z525="","",INDEX($AX$2:$AX$2000,$Z525))</f>
      </c>
      <c r="BP525">
        <f>IF($Z525="","",INDEX($AY$2:$AY$2000,$Z525))</f>
      </c>
      <c r="BQ525">
        <f>IF($Z525="","",INDEX($AZ$2:$AZ$2000,$Z525))</f>
      </c>
      <c r="BR525">
        <f>IF($Z525="","",INDEX($BA$2:$BA$2000,$Z525))</f>
      </c>
      <c r="BS525">
        <f>IF($Z525="","",INDEX($BB$2:$BB$2000,$Z525))</f>
      </c>
      <c r="BT525">
        <f>IF($Z525="","",INDEX($BC$2:$BC$2000,$Z525))</f>
      </c>
      <c r="BV525">
        <f>IF(OR($A525="",$P525&lt;&gt;"Yes",$AH525="Yes"),"",1+N($AG525))</f>
      </c>
      <c r="BW525">
        <f>IF($A525="","",COUNTIFS($W$2:$W$2500,$A525,$BZ$2:$BZ$2500,"Yes")+COUNTIFS($X$2:$X$2500,$A525,$BY$2:$BY$2500,"Yes"))</f>
      </c>
      <c r="BX525">
        <f>IF(OR($A525="",$P525="Yes"),"",IF(N($BW525)=0,0,1+SUMIFS($CB$2:$CB$2500,$W$2:$W$2500,$A525)+SUMIFS($CA$2:$CA$2500,$X$2:$X$2500,$A525)))</f>
      </c>
      <c r="BY525" t="str">
        <f>IF($Y525="","",INDEX($AH$2:$AH$2000,$Y525)&amp;"")</f>
      </c>
      <c r="BZ525" t="str">
        <f>IF($Z525="","",INDEX($AH$2:$AH$2000,$Z525)&amp;"")</f>
      </c>
      <c r="CA525">
        <f>IF($Y525="","",INDEX($BV$2:$BV$2000,$Y525))</f>
      </c>
      <c r="CB525">
        <f>IF($Z525="","",INDEX($BV$2:$BV$2000,$Z525))</f>
      </c>
    </row>
    <row r="526">
      <c r="A526" t="str">
        <f>IF(TRIM(INDEX(games!$A:$A,ROW()))="","",TRIM(INDEX(games!$A:$A,ROW())))</f>
      </c>
      <c r="B526">
        <f>IF(OR($A526="",INDEX(games!$B:$B,ROW())=""),"",INDEX(games!$B:$B,ROW()))</f>
      </c>
      <c r="C526" t="str">
        <f>IF(OR($A526="",INDEX(games!$C:$C,ROW())=""),"",INDEX(games!$C:$C,ROW()))</f>
      </c>
      <c r="D526">
        <f>IF($A526="","",COUNTIF($W$2:$W$2500,$A526)+COUNTIF($X$2:$X$2500,$A526))</f>
      </c>
      <c r="E526">
        <f>IF($A526="","",IFERROR(MATCH($C526,$R$2:$R$5,0),0))</f>
      </c>
      <c r="F526">
        <f>IF($A526="","",MOD(ROW(),34))</f>
      </c>
      <c r="G526">
        <f>IF($A526="",NA(),IF($C526="Action",$B526,NA()))</f>
      </c>
      <c r="H526">
        <f>IF($A526="",NA(),IF($C526="Action",1+$F526*0.023,NA()))</f>
      </c>
      <c r="I526">
        <f>IF($A526="",NA(),IF($C526="Strategy",$B526,NA()))</f>
      </c>
      <c r="J526">
        <f>IF($A526="",NA(),IF($C526="Strategy",2+$F526*0.023,NA()))</f>
      </c>
      <c r="K526">
        <f>IF($A526="",NA(),IF($C526="Deckbuilder",$B526,NA()))</f>
      </c>
      <c r="L526">
        <f>IF($A526="",NA(),IF($C526="Deckbuilder",3+$F526*0.023,NA()))</f>
      </c>
      <c r="M526">
        <f>IF($A526="",NA(),IF($C526="Traditional",$B526,NA()))</f>
      </c>
      <c r="N526">
        <f>IF($A526="",NA(),IF($C526="Traditional",4+$F526*0.023,NA()))</f>
      </c>
      <c r="O526">
        <f>IF($A526="","",$D526+ROW()/1000000)</f>
      </c>
      <c r="P526" t="str">
        <f>IF(OR($A526="",INDEX(games!$H:$H,ROW())=""),"",INDEX(games!$H:$H,ROW()))</f>
      </c>
      <c r="Q526">
        <f>IF(OR($A526="",$P526&lt;&gt;"Yes"),"",$D526+ROW()/1000000)</f>
      </c>
      <c r="T526">
        <f>IF($Y526="","",INDEX($B$2:$B$2000,$Y526))</f>
      </c>
      <c r="U526">
        <f>IF($Z526="","",INDEX($B$2:$B$2000,$Z526))</f>
      </c>
      <c r="V526">
        <f>IF(OR($T526="",$U526=""),"",$U526-$T526)</f>
      </c>
      <c r="W526" t="str">
        <f>IF(TRIM(INDEX(connections!$A:$A,ROW()))="","",TRIM(INDEX(connections!$A:$A,ROW())))</f>
      </c>
      <c r="X526" t="str">
        <f>IF($W526="","",TRIM(INDEX(connections!$B:$B,ROW())))</f>
      </c>
      <c r="Y526">
        <f>IF($W526="","",IFERROR(MATCH($W526,$A$2:$A$2000,0),""))</f>
      </c>
      <c r="Z526">
        <f>IF($X526="","",IFERROR(MATCH($X526,$A$2:$A$2000,0),""))</f>
      </c>
      <c r="AA526" t="str">
        <f>IF($Y526="","",INDEX($P$2:$P$2000,$Y526))</f>
      </c>
      <c r="AB526" t="str">
        <f>IF($Z526="","",INDEX($P$2:$P$2000,$Z526))</f>
      </c>
      <c r="AC526">
        <f>IF(AND($AA526="Yes",$AB526="Yes"),1,"")</f>
      </c>
      <c r="AD526">
        <f>IF(OR($Y526="",$Z526=""),"",IF(INDEX($C$2:$C$2000,$Y526)=INDEX($C$2:$C$2000,$Z526),0,1))</f>
      </c>
      <c r="AE526">
        <f>IF($AC526&lt;&gt;1,"",IF(AND(INDEX($AG$2:$AG$2000,$Y526)=1,INDEX($AG$2:$AG$2000,$Z526)=1),1,""))</f>
      </c>
      <c r="AG526">
        <f>IF($A526="","",COUNTIFS($W$2:$W$2500,$A526,$AB$2:$AB$2500,"Yes")+COUNTIFS($X$2:$X$2500,$A526,$AA$2:$AA$2500,"Yes"))</f>
      </c>
      <c r="AH526" t="str">
        <f>IF(OR($P526&lt;&gt;"Yes",N($AG526)=0),"",IF(AND($AG526=1,COUNTIFS($W$2:$W$2500,$A526,$AE$2:$AE$2500,1)+COUNTIFS($X$2:$X$2500,$A526,$AE$2:$AE$2500,1)&gt;0),"","Yes"))</f>
      </c>
      <c r="AI526">
        <f>IF($AH526="Yes",$AG526,"")</f>
      </c>
      <c r="AJ526">
        <f>IF($AI526="","",$AI526+ROW()/1000000)</f>
      </c>
      <c r="AK526">
        <f>IF(OR($A526="",$P526="Yes",N($AG526)=0),"",$AG526+ROW()/1000000)</f>
      </c>
      <c r="AL526" t="str">
        <f>IF($A526="","",INDEX(games!$J:$J,ROW())&amp;"")</f>
      </c>
      <c r="AM526">
        <f>IF($A526="","",SUMPRODUCT($AO526:$BD526,'Map Analysis'!$AP$2^{0,1,2,3,4,5,6,7,8,9,10,11,12,13,14,15}))</f>
      </c>
      <c r="AN526">
        <f>IF($A526="","",$AM526+ROW()/10000000)</f>
      </c>
      <c r="AO526">
        <f>IF($A526="","",COUNTIF($W$2:$W$2500,$A526))</f>
      </c>
      <c r="AP526">
        <f>IF($A526="","",SUMIFS($BF$2:$BF$2500,$W$2:$W$2500,$A526))</f>
      </c>
      <c r="AQ526">
        <f>IF($A526="","",SUMIFS($BG$2:$BG$2500,$W$2:$W$2500,$A526))</f>
      </c>
      <c r="AR526">
        <f>IF($A526="","",SUMIFS($BH$2:$BH$2500,$W$2:$W$2500,$A526))</f>
      </c>
      <c r="AS526">
        <f>IF($A526="","",SUMIFS($BI$2:$BI$2500,$W$2:$W$2500,$A526))</f>
      </c>
      <c r="AT526">
        <f>IF($A526="","",SUMIFS($BJ$2:$BJ$2500,$W$2:$W$2500,$A526))</f>
      </c>
      <c r="AU526">
        <f>IF($A526="","",SUMIFS($BK$2:$BK$2500,$W$2:$W$2500,$A526))</f>
      </c>
      <c r="AV526">
        <f>IF($A526="","",SUMIFS($BL$2:$BL$2500,$W$2:$W$2500,$A526))</f>
      </c>
      <c r="AW526">
        <f>IF($A526="","",SUMIFS($BM$2:$BM$2500,$W$2:$W$2500,$A526))</f>
      </c>
      <c r="AX526">
        <f>IF($A526="","",SUMIFS($BN$2:$BN$2500,$W$2:$W$2500,$A526))</f>
      </c>
      <c r="AY526">
        <f>IF($A526="","",SUMIFS($BO$2:$BO$2500,$W$2:$W$2500,$A526))</f>
      </c>
      <c r="AZ526">
        <f>IF($A526="","",SUMIFS($BP$2:$BP$2500,$W$2:$W$2500,$A526))</f>
      </c>
      <c r="BA526">
        <f>IF($A526="","",SUMIFS($BQ$2:$BQ$2500,$W$2:$W$2500,$A526))</f>
      </c>
      <c r="BB526">
        <f>IF($A526="","",SUMIFS($BR$2:$BR$2500,$W$2:$W$2500,$A526))</f>
      </c>
      <c r="BC526">
        <f>IF($A526="","",SUMIFS($BS$2:$BS$2500,$W$2:$W$2500,$A526))</f>
      </c>
      <c r="BD526">
        <f>IF($A526="","",SUMIFS($BT$2:$BT$2500,$W$2:$W$2500,$A526))</f>
      </c>
      <c r="BF526">
        <f>IF($Z526="","",INDEX($AO$2:$AO$2000,$Z526))</f>
      </c>
      <c r="BG526">
        <f>IF($Z526="","",INDEX($AP$2:$AP$2000,$Z526))</f>
      </c>
      <c r="BH526">
        <f>IF($Z526="","",INDEX($AQ$2:$AQ$2000,$Z526))</f>
      </c>
      <c r="BI526">
        <f>IF($Z526="","",INDEX($AR$2:$AR$2000,$Z526))</f>
      </c>
      <c r="BJ526">
        <f>IF($Z526="","",INDEX($AS$2:$AS$2000,$Z526))</f>
      </c>
      <c r="BK526">
        <f>IF($Z526="","",INDEX($AT$2:$AT$2000,$Z526))</f>
      </c>
      <c r="BL526">
        <f>IF($Z526="","",INDEX($AU$2:$AU$2000,$Z526))</f>
      </c>
      <c r="BM526">
        <f>IF($Z526="","",INDEX($AV$2:$AV$2000,$Z526))</f>
      </c>
      <c r="BN526">
        <f>IF($Z526="","",INDEX($AW$2:$AW$2000,$Z526))</f>
      </c>
      <c r="BO526">
        <f>IF($Z526="","",INDEX($AX$2:$AX$2000,$Z526))</f>
      </c>
      <c r="BP526">
        <f>IF($Z526="","",INDEX($AY$2:$AY$2000,$Z526))</f>
      </c>
      <c r="BQ526">
        <f>IF($Z526="","",INDEX($AZ$2:$AZ$2000,$Z526))</f>
      </c>
      <c r="BR526">
        <f>IF($Z526="","",INDEX($BA$2:$BA$2000,$Z526))</f>
      </c>
      <c r="BS526">
        <f>IF($Z526="","",INDEX($BB$2:$BB$2000,$Z526))</f>
      </c>
      <c r="BT526">
        <f>IF($Z526="","",INDEX($BC$2:$BC$2000,$Z526))</f>
      </c>
      <c r="BV526">
        <f>IF(OR($A526="",$P526&lt;&gt;"Yes",$AH526="Yes"),"",1+N($AG526))</f>
      </c>
      <c r="BW526">
        <f>IF($A526="","",COUNTIFS($W$2:$W$2500,$A526,$BZ$2:$BZ$2500,"Yes")+COUNTIFS($X$2:$X$2500,$A526,$BY$2:$BY$2500,"Yes"))</f>
      </c>
      <c r="BX526">
        <f>IF(OR($A526="",$P526="Yes"),"",IF(N($BW526)=0,0,1+SUMIFS($CB$2:$CB$2500,$W$2:$W$2500,$A526)+SUMIFS($CA$2:$CA$2500,$X$2:$X$2500,$A526)))</f>
      </c>
      <c r="BY526" t="str">
        <f>IF($Y526="","",INDEX($AH$2:$AH$2000,$Y526)&amp;"")</f>
      </c>
      <c r="BZ526" t="str">
        <f>IF($Z526="","",INDEX($AH$2:$AH$2000,$Z526)&amp;"")</f>
      </c>
      <c r="CA526">
        <f>IF($Y526="","",INDEX($BV$2:$BV$2000,$Y526))</f>
      </c>
      <c r="CB526">
        <f>IF($Z526="","",INDEX($BV$2:$BV$2000,$Z526))</f>
      </c>
    </row>
    <row r="527">
      <c r="A527" t="str">
        <f>IF(TRIM(INDEX(games!$A:$A,ROW()))="","",TRIM(INDEX(games!$A:$A,ROW())))</f>
      </c>
      <c r="B527">
        <f>IF(OR($A527="",INDEX(games!$B:$B,ROW())=""),"",INDEX(games!$B:$B,ROW()))</f>
      </c>
      <c r="C527" t="str">
        <f>IF(OR($A527="",INDEX(games!$C:$C,ROW())=""),"",INDEX(games!$C:$C,ROW()))</f>
      </c>
      <c r="D527">
        <f>IF($A527="","",COUNTIF($W$2:$W$2500,$A527)+COUNTIF($X$2:$X$2500,$A527))</f>
      </c>
      <c r="E527">
        <f>IF($A527="","",IFERROR(MATCH($C527,$R$2:$R$5,0),0))</f>
      </c>
      <c r="F527">
        <f>IF($A527="","",MOD(ROW(),34))</f>
      </c>
      <c r="G527">
        <f>IF($A527="",NA(),IF($C527="Action",$B527,NA()))</f>
      </c>
      <c r="H527">
        <f>IF($A527="",NA(),IF($C527="Action",1+$F527*0.023,NA()))</f>
      </c>
      <c r="I527">
        <f>IF($A527="",NA(),IF($C527="Strategy",$B527,NA()))</f>
      </c>
      <c r="J527">
        <f>IF($A527="",NA(),IF($C527="Strategy",2+$F527*0.023,NA()))</f>
      </c>
      <c r="K527">
        <f>IF($A527="",NA(),IF($C527="Deckbuilder",$B527,NA()))</f>
      </c>
      <c r="L527">
        <f>IF($A527="",NA(),IF($C527="Deckbuilder",3+$F527*0.023,NA()))</f>
      </c>
      <c r="M527">
        <f>IF($A527="",NA(),IF($C527="Traditional",$B527,NA()))</f>
      </c>
      <c r="N527">
        <f>IF($A527="",NA(),IF($C527="Traditional",4+$F527*0.023,NA()))</f>
      </c>
      <c r="O527">
        <f>IF($A527="","",$D527+ROW()/1000000)</f>
      </c>
      <c r="P527" t="str">
        <f>IF(OR($A527="",INDEX(games!$H:$H,ROW())=""),"",INDEX(games!$H:$H,ROW()))</f>
      </c>
      <c r="Q527">
        <f>IF(OR($A527="",$P527&lt;&gt;"Yes"),"",$D527+ROW()/1000000)</f>
      </c>
      <c r="T527">
        <f>IF($Y527="","",INDEX($B$2:$B$2000,$Y527))</f>
      </c>
      <c r="U527">
        <f>IF($Z527="","",INDEX($B$2:$B$2000,$Z527))</f>
      </c>
      <c r="V527">
        <f>IF(OR($T527="",$U527=""),"",$U527-$T527)</f>
      </c>
      <c r="W527" t="str">
        <f>IF(TRIM(INDEX(connections!$A:$A,ROW()))="","",TRIM(INDEX(connections!$A:$A,ROW())))</f>
      </c>
      <c r="X527" t="str">
        <f>IF($W527="","",TRIM(INDEX(connections!$B:$B,ROW())))</f>
      </c>
      <c r="Y527">
        <f>IF($W527="","",IFERROR(MATCH($W527,$A$2:$A$2000,0),""))</f>
      </c>
      <c r="Z527">
        <f>IF($X527="","",IFERROR(MATCH($X527,$A$2:$A$2000,0),""))</f>
      </c>
      <c r="AA527" t="str">
        <f>IF($Y527="","",INDEX($P$2:$P$2000,$Y527))</f>
      </c>
      <c r="AB527" t="str">
        <f>IF($Z527="","",INDEX($P$2:$P$2000,$Z527))</f>
      </c>
      <c r="AC527">
        <f>IF(AND($AA527="Yes",$AB527="Yes"),1,"")</f>
      </c>
      <c r="AD527">
        <f>IF(OR($Y527="",$Z527=""),"",IF(INDEX($C$2:$C$2000,$Y527)=INDEX($C$2:$C$2000,$Z527),0,1))</f>
      </c>
      <c r="AE527">
        <f>IF($AC527&lt;&gt;1,"",IF(AND(INDEX($AG$2:$AG$2000,$Y527)=1,INDEX($AG$2:$AG$2000,$Z527)=1),1,""))</f>
      </c>
      <c r="AG527">
        <f>IF($A527="","",COUNTIFS($W$2:$W$2500,$A527,$AB$2:$AB$2500,"Yes")+COUNTIFS($X$2:$X$2500,$A527,$AA$2:$AA$2500,"Yes"))</f>
      </c>
      <c r="AH527" t="str">
        <f>IF(OR($P527&lt;&gt;"Yes",N($AG527)=0),"",IF(AND($AG527=1,COUNTIFS($W$2:$W$2500,$A527,$AE$2:$AE$2500,1)+COUNTIFS($X$2:$X$2500,$A527,$AE$2:$AE$2500,1)&gt;0),"","Yes"))</f>
      </c>
      <c r="AI527">
        <f>IF($AH527="Yes",$AG527,"")</f>
      </c>
      <c r="AJ527">
        <f>IF($AI527="","",$AI527+ROW()/1000000)</f>
      </c>
      <c r="AK527">
        <f>IF(OR($A527="",$P527="Yes",N($AG527)=0),"",$AG527+ROW()/1000000)</f>
      </c>
      <c r="AL527" t="str">
        <f>IF($A527="","",INDEX(games!$J:$J,ROW())&amp;"")</f>
      </c>
      <c r="AM527">
        <f>IF($A527="","",SUMPRODUCT($AO527:$BD527,'Map Analysis'!$AP$2^{0,1,2,3,4,5,6,7,8,9,10,11,12,13,14,15}))</f>
      </c>
      <c r="AN527">
        <f>IF($A527="","",$AM527+ROW()/10000000)</f>
      </c>
      <c r="AO527">
        <f>IF($A527="","",COUNTIF($W$2:$W$2500,$A527))</f>
      </c>
      <c r="AP527">
        <f>IF($A527="","",SUMIFS($BF$2:$BF$2500,$W$2:$W$2500,$A527))</f>
      </c>
      <c r="AQ527">
        <f>IF($A527="","",SUMIFS($BG$2:$BG$2500,$W$2:$W$2500,$A527))</f>
      </c>
      <c r="AR527">
        <f>IF($A527="","",SUMIFS($BH$2:$BH$2500,$W$2:$W$2500,$A527))</f>
      </c>
      <c r="AS527">
        <f>IF($A527="","",SUMIFS($BI$2:$BI$2500,$W$2:$W$2500,$A527))</f>
      </c>
      <c r="AT527">
        <f>IF($A527="","",SUMIFS($BJ$2:$BJ$2500,$W$2:$W$2500,$A527))</f>
      </c>
      <c r="AU527">
        <f>IF($A527="","",SUMIFS($BK$2:$BK$2500,$W$2:$W$2500,$A527))</f>
      </c>
      <c r="AV527">
        <f>IF($A527="","",SUMIFS($BL$2:$BL$2500,$W$2:$W$2500,$A527))</f>
      </c>
      <c r="AW527">
        <f>IF($A527="","",SUMIFS($BM$2:$BM$2500,$W$2:$W$2500,$A527))</f>
      </c>
      <c r="AX527">
        <f>IF($A527="","",SUMIFS($BN$2:$BN$2500,$W$2:$W$2500,$A527))</f>
      </c>
      <c r="AY527">
        <f>IF($A527="","",SUMIFS($BO$2:$BO$2500,$W$2:$W$2500,$A527))</f>
      </c>
      <c r="AZ527">
        <f>IF($A527="","",SUMIFS($BP$2:$BP$2500,$W$2:$W$2500,$A527))</f>
      </c>
      <c r="BA527">
        <f>IF($A527="","",SUMIFS($BQ$2:$BQ$2500,$W$2:$W$2500,$A527))</f>
      </c>
      <c r="BB527">
        <f>IF($A527="","",SUMIFS($BR$2:$BR$2500,$W$2:$W$2500,$A527))</f>
      </c>
      <c r="BC527">
        <f>IF($A527="","",SUMIFS($BS$2:$BS$2500,$W$2:$W$2500,$A527))</f>
      </c>
      <c r="BD527">
        <f>IF($A527="","",SUMIFS($BT$2:$BT$2500,$W$2:$W$2500,$A527))</f>
      </c>
      <c r="BF527">
        <f>IF($Z527="","",INDEX($AO$2:$AO$2000,$Z527))</f>
      </c>
      <c r="BG527">
        <f>IF($Z527="","",INDEX($AP$2:$AP$2000,$Z527))</f>
      </c>
      <c r="BH527">
        <f>IF($Z527="","",INDEX($AQ$2:$AQ$2000,$Z527))</f>
      </c>
      <c r="BI527">
        <f>IF($Z527="","",INDEX($AR$2:$AR$2000,$Z527))</f>
      </c>
      <c r="BJ527">
        <f>IF($Z527="","",INDEX($AS$2:$AS$2000,$Z527))</f>
      </c>
      <c r="BK527">
        <f>IF($Z527="","",INDEX($AT$2:$AT$2000,$Z527))</f>
      </c>
      <c r="BL527">
        <f>IF($Z527="","",INDEX($AU$2:$AU$2000,$Z527))</f>
      </c>
      <c r="BM527">
        <f>IF($Z527="","",INDEX($AV$2:$AV$2000,$Z527))</f>
      </c>
      <c r="BN527">
        <f>IF($Z527="","",INDEX($AW$2:$AW$2000,$Z527))</f>
      </c>
      <c r="BO527">
        <f>IF($Z527="","",INDEX($AX$2:$AX$2000,$Z527))</f>
      </c>
      <c r="BP527">
        <f>IF($Z527="","",INDEX($AY$2:$AY$2000,$Z527))</f>
      </c>
      <c r="BQ527">
        <f>IF($Z527="","",INDEX($AZ$2:$AZ$2000,$Z527))</f>
      </c>
      <c r="BR527">
        <f>IF($Z527="","",INDEX($BA$2:$BA$2000,$Z527))</f>
      </c>
      <c r="BS527">
        <f>IF($Z527="","",INDEX($BB$2:$BB$2000,$Z527))</f>
      </c>
      <c r="BT527">
        <f>IF($Z527="","",INDEX($BC$2:$BC$2000,$Z527))</f>
      </c>
      <c r="BV527">
        <f>IF(OR($A527="",$P527&lt;&gt;"Yes",$AH527="Yes"),"",1+N($AG527))</f>
      </c>
      <c r="BW527">
        <f>IF($A527="","",COUNTIFS($W$2:$W$2500,$A527,$BZ$2:$BZ$2500,"Yes")+COUNTIFS($X$2:$X$2500,$A527,$BY$2:$BY$2500,"Yes"))</f>
      </c>
      <c r="BX527">
        <f>IF(OR($A527="",$P527="Yes"),"",IF(N($BW527)=0,0,1+SUMIFS($CB$2:$CB$2500,$W$2:$W$2500,$A527)+SUMIFS($CA$2:$CA$2500,$X$2:$X$2500,$A527)))</f>
      </c>
      <c r="BY527" t="str">
        <f>IF($Y527="","",INDEX($AH$2:$AH$2000,$Y527)&amp;"")</f>
      </c>
      <c r="BZ527" t="str">
        <f>IF($Z527="","",INDEX($AH$2:$AH$2000,$Z527)&amp;"")</f>
      </c>
      <c r="CA527">
        <f>IF($Y527="","",INDEX($BV$2:$BV$2000,$Y527))</f>
      </c>
      <c r="CB527">
        <f>IF($Z527="","",INDEX($BV$2:$BV$2000,$Z527))</f>
      </c>
    </row>
    <row r="528">
      <c r="A528" t="str">
        <f>IF(TRIM(INDEX(games!$A:$A,ROW()))="","",TRIM(INDEX(games!$A:$A,ROW())))</f>
      </c>
      <c r="B528">
        <f>IF(OR($A528="",INDEX(games!$B:$B,ROW())=""),"",INDEX(games!$B:$B,ROW()))</f>
      </c>
      <c r="C528" t="str">
        <f>IF(OR($A528="",INDEX(games!$C:$C,ROW())=""),"",INDEX(games!$C:$C,ROW()))</f>
      </c>
      <c r="D528">
        <f>IF($A528="","",COUNTIF($W$2:$W$2500,$A528)+COUNTIF($X$2:$X$2500,$A528))</f>
      </c>
      <c r="E528">
        <f>IF($A528="","",IFERROR(MATCH($C528,$R$2:$R$5,0),0))</f>
      </c>
      <c r="F528">
        <f>IF($A528="","",MOD(ROW(),34))</f>
      </c>
      <c r="G528">
        <f>IF($A528="",NA(),IF($C528="Action",$B528,NA()))</f>
      </c>
      <c r="H528">
        <f>IF($A528="",NA(),IF($C528="Action",1+$F528*0.023,NA()))</f>
      </c>
      <c r="I528">
        <f>IF($A528="",NA(),IF($C528="Strategy",$B528,NA()))</f>
      </c>
      <c r="J528">
        <f>IF($A528="",NA(),IF($C528="Strategy",2+$F528*0.023,NA()))</f>
      </c>
      <c r="K528">
        <f>IF($A528="",NA(),IF($C528="Deckbuilder",$B528,NA()))</f>
      </c>
      <c r="L528">
        <f>IF($A528="",NA(),IF($C528="Deckbuilder",3+$F528*0.023,NA()))</f>
      </c>
      <c r="M528">
        <f>IF($A528="",NA(),IF($C528="Traditional",$B528,NA()))</f>
      </c>
      <c r="N528">
        <f>IF($A528="",NA(),IF($C528="Traditional",4+$F528*0.023,NA()))</f>
      </c>
      <c r="O528">
        <f>IF($A528="","",$D528+ROW()/1000000)</f>
      </c>
      <c r="P528" t="str">
        <f>IF(OR($A528="",INDEX(games!$H:$H,ROW())=""),"",INDEX(games!$H:$H,ROW()))</f>
      </c>
      <c r="Q528">
        <f>IF(OR($A528="",$P528&lt;&gt;"Yes"),"",$D528+ROW()/1000000)</f>
      </c>
      <c r="T528">
        <f>IF($Y528="","",INDEX($B$2:$B$2000,$Y528))</f>
      </c>
      <c r="U528">
        <f>IF($Z528="","",INDEX($B$2:$B$2000,$Z528))</f>
      </c>
      <c r="V528">
        <f>IF(OR($T528="",$U528=""),"",$U528-$T528)</f>
      </c>
      <c r="W528" t="str">
        <f>IF(TRIM(INDEX(connections!$A:$A,ROW()))="","",TRIM(INDEX(connections!$A:$A,ROW())))</f>
      </c>
      <c r="X528" t="str">
        <f>IF($W528="","",TRIM(INDEX(connections!$B:$B,ROW())))</f>
      </c>
      <c r="Y528">
        <f>IF($W528="","",IFERROR(MATCH($W528,$A$2:$A$2000,0),""))</f>
      </c>
      <c r="Z528">
        <f>IF($X528="","",IFERROR(MATCH($X528,$A$2:$A$2000,0),""))</f>
      </c>
      <c r="AA528" t="str">
        <f>IF($Y528="","",INDEX($P$2:$P$2000,$Y528))</f>
      </c>
      <c r="AB528" t="str">
        <f>IF($Z528="","",INDEX($P$2:$P$2000,$Z528))</f>
      </c>
      <c r="AC528">
        <f>IF(AND($AA528="Yes",$AB528="Yes"),1,"")</f>
      </c>
      <c r="AD528">
        <f>IF(OR($Y528="",$Z528=""),"",IF(INDEX($C$2:$C$2000,$Y528)=INDEX($C$2:$C$2000,$Z528),0,1))</f>
      </c>
      <c r="AE528">
        <f>IF($AC528&lt;&gt;1,"",IF(AND(INDEX($AG$2:$AG$2000,$Y528)=1,INDEX($AG$2:$AG$2000,$Z528)=1),1,""))</f>
      </c>
      <c r="AG528">
        <f>IF($A528="","",COUNTIFS($W$2:$W$2500,$A528,$AB$2:$AB$2500,"Yes")+COUNTIFS($X$2:$X$2500,$A528,$AA$2:$AA$2500,"Yes"))</f>
      </c>
      <c r="AH528" t="str">
        <f>IF(OR($P528&lt;&gt;"Yes",N($AG528)=0),"",IF(AND($AG528=1,COUNTIFS($W$2:$W$2500,$A528,$AE$2:$AE$2500,1)+COUNTIFS($X$2:$X$2500,$A528,$AE$2:$AE$2500,1)&gt;0),"","Yes"))</f>
      </c>
      <c r="AI528">
        <f>IF($AH528="Yes",$AG528,"")</f>
      </c>
      <c r="AJ528">
        <f>IF($AI528="","",$AI528+ROW()/1000000)</f>
      </c>
      <c r="AK528">
        <f>IF(OR($A528="",$P528="Yes",N($AG528)=0),"",$AG528+ROW()/1000000)</f>
      </c>
      <c r="AL528" t="str">
        <f>IF($A528="","",INDEX(games!$J:$J,ROW())&amp;"")</f>
      </c>
      <c r="AM528">
        <f>IF($A528="","",SUMPRODUCT($AO528:$BD528,'Map Analysis'!$AP$2^{0,1,2,3,4,5,6,7,8,9,10,11,12,13,14,15}))</f>
      </c>
      <c r="AN528">
        <f>IF($A528="","",$AM528+ROW()/10000000)</f>
      </c>
      <c r="AO528">
        <f>IF($A528="","",COUNTIF($W$2:$W$2500,$A528))</f>
      </c>
      <c r="AP528">
        <f>IF($A528="","",SUMIFS($BF$2:$BF$2500,$W$2:$W$2500,$A528))</f>
      </c>
      <c r="AQ528">
        <f>IF($A528="","",SUMIFS($BG$2:$BG$2500,$W$2:$W$2500,$A528))</f>
      </c>
      <c r="AR528">
        <f>IF($A528="","",SUMIFS($BH$2:$BH$2500,$W$2:$W$2500,$A528))</f>
      </c>
      <c r="AS528">
        <f>IF($A528="","",SUMIFS($BI$2:$BI$2500,$W$2:$W$2500,$A528))</f>
      </c>
      <c r="AT528">
        <f>IF($A528="","",SUMIFS($BJ$2:$BJ$2500,$W$2:$W$2500,$A528))</f>
      </c>
      <c r="AU528">
        <f>IF($A528="","",SUMIFS($BK$2:$BK$2500,$W$2:$W$2500,$A528))</f>
      </c>
      <c r="AV528">
        <f>IF($A528="","",SUMIFS($BL$2:$BL$2500,$W$2:$W$2500,$A528))</f>
      </c>
      <c r="AW528">
        <f>IF($A528="","",SUMIFS($BM$2:$BM$2500,$W$2:$W$2500,$A528))</f>
      </c>
      <c r="AX528">
        <f>IF($A528="","",SUMIFS($BN$2:$BN$2500,$W$2:$W$2500,$A528))</f>
      </c>
      <c r="AY528">
        <f>IF($A528="","",SUMIFS($BO$2:$BO$2500,$W$2:$W$2500,$A528))</f>
      </c>
      <c r="AZ528">
        <f>IF($A528="","",SUMIFS($BP$2:$BP$2500,$W$2:$W$2500,$A528))</f>
      </c>
      <c r="BA528">
        <f>IF($A528="","",SUMIFS($BQ$2:$BQ$2500,$W$2:$W$2500,$A528))</f>
      </c>
      <c r="BB528">
        <f>IF($A528="","",SUMIFS($BR$2:$BR$2500,$W$2:$W$2500,$A528))</f>
      </c>
      <c r="BC528">
        <f>IF($A528="","",SUMIFS($BS$2:$BS$2500,$W$2:$W$2500,$A528))</f>
      </c>
      <c r="BD528">
        <f>IF($A528="","",SUMIFS($BT$2:$BT$2500,$W$2:$W$2500,$A528))</f>
      </c>
      <c r="BF528">
        <f>IF($Z528="","",INDEX($AO$2:$AO$2000,$Z528))</f>
      </c>
      <c r="BG528">
        <f>IF($Z528="","",INDEX($AP$2:$AP$2000,$Z528))</f>
      </c>
      <c r="BH528">
        <f>IF($Z528="","",INDEX($AQ$2:$AQ$2000,$Z528))</f>
      </c>
      <c r="BI528">
        <f>IF($Z528="","",INDEX($AR$2:$AR$2000,$Z528))</f>
      </c>
      <c r="BJ528">
        <f>IF($Z528="","",INDEX($AS$2:$AS$2000,$Z528))</f>
      </c>
      <c r="BK528">
        <f>IF($Z528="","",INDEX($AT$2:$AT$2000,$Z528))</f>
      </c>
      <c r="BL528">
        <f>IF($Z528="","",INDEX($AU$2:$AU$2000,$Z528))</f>
      </c>
      <c r="BM528">
        <f>IF($Z528="","",INDEX($AV$2:$AV$2000,$Z528))</f>
      </c>
      <c r="BN528">
        <f>IF($Z528="","",INDEX($AW$2:$AW$2000,$Z528))</f>
      </c>
      <c r="BO528">
        <f>IF($Z528="","",INDEX($AX$2:$AX$2000,$Z528))</f>
      </c>
      <c r="BP528">
        <f>IF($Z528="","",INDEX($AY$2:$AY$2000,$Z528))</f>
      </c>
      <c r="BQ528">
        <f>IF($Z528="","",INDEX($AZ$2:$AZ$2000,$Z528))</f>
      </c>
      <c r="BR528">
        <f>IF($Z528="","",INDEX($BA$2:$BA$2000,$Z528))</f>
      </c>
      <c r="BS528">
        <f>IF($Z528="","",INDEX($BB$2:$BB$2000,$Z528))</f>
      </c>
      <c r="BT528">
        <f>IF($Z528="","",INDEX($BC$2:$BC$2000,$Z528))</f>
      </c>
      <c r="BV528">
        <f>IF(OR($A528="",$P528&lt;&gt;"Yes",$AH528="Yes"),"",1+N($AG528))</f>
      </c>
      <c r="BW528">
        <f>IF($A528="","",COUNTIFS($W$2:$W$2500,$A528,$BZ$2:$BZ$2500,"Yes")+COUNTIFS($X$2:$X$2500,$A528,$BY$2:$BY$2500,"Yes"))</f>
      </c>
      <c r="BX528">
        <f>IF(OR($A528="",$P528="Yes"),"",IF(N($BW528)=0,0,1+SUMIFS($CB$2:$CB$2500,$W$2:$W$2500,$A528)+SUMIFS($CA$2:$CA$2500,$X$2:$X$2500,$A528)))</f>
      </c>
      <c r="BY528" t="str">
        <f>IF($Y528="","",INDEX($AH$2:$AH$2000,$Y528)&amp;"")</f>
      </c>
      <c r="BZ528" t="str">
        <f>IF($Z528="","",INDEX($AH$2:$AH$2000,$Z528)&amp;"")</f>
      </c>
      <c r="CA528">
        <f>IF($Y528="","",INDEX($BV$2:$BV$2000,$Y528))</f>
      </c>
      <c r="CB528">
        <f>IF($Z528="","",INDEX($BV$2:$BV$2000,$Z528))</f>
      </c>
    </row>
    <row r="529">
      <c r="A529" t="str">
        <f>IF(TRIM(INDEX(games!$A:$A,ROW()))="","",TRIM(INDEX(games!$A:$A,ROW())))</f>
      </c>
      <c r="B529">
        <f>IF(OR($A529="",INDEX(games!$B:$B,ROW())=""),"",INDEX(games!$B:$B,ROW()))</f>
      </c>
      <c r="C529" t="str">
        <f>IF(OR($A529="",INDEX(games!$C:$C,ROW())=""),"",INDEX(games!$C:$C,ROW()))</f>
      </c>
      <c r="D529">
        <f>IF($A529="","",COUNTIF($W$2:$W$2500,$A529)+COUNTIF($X$2:$X$2500,$A529))</f>
      </c>
      <c r="E529">
        <f>IF($A529="","",IFERROR(MATCH($C529,$R$2:$R$5,0),0))</f>
      </c>
      <c r="F529">
        <f>IF($A529="","",MOD(ROW(),34))</f>
      </c>
      <c r="G529">
        <f>IF($A529="",NA(),IF($C529="Action",$B529,NA()))</f>
      </c>
      <c r="H529">
        <f>IF($A529="",NA(),IF($C529="Action",1+$F529*0.023,NA()))</f>
      </c>
      <c r="I529">
        <f>IF($A529="",NA(),IF($C529="Strategy",$B529,NA()))</f>
      </c>
      <c r="J529">
        <f>IF($A529="",NA(),IF($C529="Strategy",2+$F529*0.023,NA()))</f>
      </c>
      <c r="K529">
        <f>IF($A529="",NA(),IF($C529="Deckbuilder",$B529,NA()))</f>
      </c>
      <c r="L529">
        <f>IF($A529="",NA(),IF($C529="Deckbuilder",3+$F529*0.023,NA()))</f>
      </c>
      <c r="M529">
        <f>IF($A529="",NA(),IF($C529="Traditional",$B529,NA()))</f>
      </c>
      <c r="N529">
        <f>IF($A529="",NA(),IF($C529="Traditional",4+$F529*0.023,NA()))</f>
      </c>
      <c r="O529">
        <f>IF($A529="","",$D529+ROW()/1000000)</f>
      </c>
      <c r="P529" t="str">
        <f>IF(OR($A529="",INDEX(games!$H:$H,ROW())=""),"",INDEX(games!$H:$H,ROW()))</f>
      </c>
      <c r="Q529">
        <f>IF(OR($A529="",$P529&lt;&gt;"Yes"),"",$D529+ROW()/1000000)</f>
      </c>
      <c r="T529">
        <f>IF($Y529="","",INDEX($B$2:$B$2000,$Y529))</f>
      </c>
      <c r="U529">
        <f>IF($Z529="","",INDEX($B$2:$B$2000,$Z529))</f>
      </c>
      <c r="V529">
        <f>IF(OR($T529="",$U529=""),"",$U529-$T529)</f>
      </c>
      <c r="W529" t="str">
        <f>IF(TRIM(INDEX(connections!$A:$A,ROW()))="","",TRIM(INDEX(connections!$A:$A,ROW())))</f>
      </c>
      <c r="X529" t="str">
        <f>IF($W529="","",TRIM(INDEX(connections!$B:$B,ROW())))</f>
      </c>
      <c r="Y529">
        <f>IF($W529="","",IFERROR(MATCH($W529,$A$2:$A$2000,0),""))</f>
      </c>
      <c r="Z529">
        <f>IF($X529="","",IFERROR(MATCH($X529,$A$2:$A$2000,0),""))</f>
      </c>
      <c r="AA529" t="str">
        <f>IF($Y529="","",INDEX($P$2:$P$2000,$Y529))</f>
      </c>
      <c r="AB529" t="str">
        <f>IF($Z529="","",INDEX($P$2:$P$2000,$Z529))</f>
      </c>
      <c r="AC529">
        <f>IF(AND($AA529="Yes",$AB529="Yes"),1,"")</f>
      </c>
      <c r="AD529">
        <f>IF(OR($Y529="",$Z529=""),"",IF(INDEX($C$2:$C$2000,$Y529)=INDEX($C$2:$C$2000,$Z529),0,1))</f>
      </c>
      <c r="AE529">
        <f>IF($AC529&lt;&gt;1,"",IF(AND(INDEX($AG$2:$AG$2000,$Y529)=1,INDEX($AG$2:$AG$2000,$Z529)=1),1,""))</f>
      </c>
      <c r="AG529">
        <f>IF($A529="","",COUNTIFS($W$2:$W$2500,$A529,$AB$2:$AB$2500,"Yes")+COUNTIFS($X$2:$X$2500,$A529,$AA$2:$AA$2500,"Yes"))</f>
      </c>
      <c r="AH529" t="str">
        <f>IF(OR($P529&lt;&gt;"Yes",N($AG529)=0),"",IF(AND($AG529=1,COUNTIFS($W$2:$W$2500,$A529,$AE$2:$AE$2500,1)+COUNTIFS($X$2:$X$2500,$A529,$AE$2:$AE$2500,1)&gt;0),"","Yes"))</f>
      </c>
      <c r="AI529">
        <f>IF($AH529="Yes",$AG529,"")</f>
      </c>
      <c r="AJ529">
        <f>IF($AI529="","",$AI529+ROW()/1000000)</f>
      </c>
      <c r="AK529">
        <f>IF(OR($A529="",$P529="Yes",N($AG529)=0),"",$AG529+ROW()/1000000)</f>
      </c>
      <c r="AL529" t="str">
        <f>IF($A529="","",INDEX(games!$J:$J,ROW())&amp;"")</f>
      </c>
      <c r="AM529">
        <f>IF($A529="","",SUMPRODUCT($AO529:$BD529,'Map Analysis'!$AP$2^{0,1,2,3,4,5,6,7,8,9,10,11,12,13,14,15}))</f>
      </c>
      <c r="AN529">
        <f>IF($A529="","",$AM529+ROW()/10000000)</f>
      </c>
      <c r="AO529">
        <f>IF($A529="","",COUNTIF($W$2:$W$2500,$A529))</f>
      </c>
      <c r="AP529">
        <f>IF($A529="","",SUMIFS($BF$2:$BF$2500,$W$2:$W$2500,$A529))</f>
      </c>
      <c r="AQ529">
        <f>IF($A529="","",SUMIFS($BG$2:$BG$2500,$W$2:$W$2500,$A529))</f>
      </c>
      <c r="AR529">
        <f>IF($A529="","",SUMIFS($BH$2:$BH$2500,$W$2:$W$2500,$A529))</f>
      </c>
      <c r="AS529">
        <f>IF($A529="","",SUMIFS($BI$2:$BI$2500,$W$2:$W$2500,$A529))</f>
      </c>
      <c r="AT529">
        <f>IF($A529="","",SUMIFS($BJ$2:$BJ$2500,$W$2:$W$2500,$A529))</f>
      </c>
      <c r="AU529">
        <f>IF($A529="","",SUMIFS($BK$2:$BK$2500,$W$2:$W$2500,$A529))</f>
      </c>
      <c r="AV529">
        <f>IF($A529="","",SUMIFS($BL$2:$BL$2500,$W$2:$W$2500,$A529))</f>
      </c>
      <c r="AW529">
        <f>IF($A529="","",SUMIFS($BM$2:$BM$2500,$W$2:$W$2500,$A529))</f>
      </c>
      <c r="AX529">
        <f>IF($A529="","",SUMIFS($BN$2:$BN$2500,$W$2:$W$2500,$A529))</f>
      </c>
      <c r="AY529">
        <f>IF($A529="","",SUMIFS($BO$2:$BO$2500,$W$2:$W$2500,$A529))</f>
      </c>
      <c r="AZ529">
        <f>IF($A529="","",SUMIFS($BP$2:$BP$2500,$W$2:$W$2500,$A529))</f>
      </c>
      <c r="BA529">
        <f>IF($A529="","",SUMIFS($BQ$2:$BQ$2500,$W$2:$W$2500,$A529))</f>
      </c>
      <c r="BB529">
        <f>IF($A529="","",SUMIFS($BR$2:$BR$2500,$W$2:$W$2500,$A529))</f>
      </c>
      <c r="BC529">
        <f>IF($A529="","",SUMIFS($BS$2:$BS$2500,$W$2:$W$2500,$A529))</f>
      </c>
      <c r="BD529">
        <f>IF($A529="","",SUMIFS($BT$2:$BT$2500,$W$2:$W$2500,$A529))</f>
      </c>
      <c r="BF529">
        <f>IF($Z529="","",INDEX($AO$2:$AO$2000,$Z529))</f>
      </c>
      <c r="BG529">
        <f>IF($Z529="","",INDEX($AP$2:$AP$2000,$Z529))</f>
      </c>
      <c r="BH529">
        <f>IF($Z529="","",INDEX($AQ$2:$AQ$2000,$Z529))</f>
      </c>
      <c r="BI529">
        <f>IF($Z529="","",INDEX($AR$2:$AR$2000,$Z529))</f>
      </c>
      <c r="BJ529">
        <f>IF($Z529="","",INDEX($AS$2:$AS$2000,$Z529))</f>
      </c>
      <c r="BK529">
        <f>IF($Z529="","",INDEX($AT$2:$AT$2000,$Z529))</f>
      </c>
      <c r="BL529">
        <f>IF($Z529="","",INDEX($AU$2:$AU$2000,$Z529))</f>
      </c>
      <c r="BM529">
        <f>IF($Z529="","",INDEX($AV$2:$AV$2000,$Z529))</f>
      </c>
      <c r="BN529">
        <f>IF($Z529="","",INDEX($AW$2:$AW$2000,$Z529))</f>
      </c>
      <c r="BO529">
        <f>IF($Z529="","",INDEX($AX$2:$AX$2000,$Z529))</f>
      </c>
      <c r="BP529">
        <f>IF($Z529="","",INDEX($AY$2:$AY$2000,$Z529))</f>
      </c>
      <c r="BQ529">
        <f>IF($Z529="","",INDEX($AZ$2:$AZ$2000,$Z529))</f>
      </c>
      <c r="BR529">
        <f>IF($Z529="","",INDEX($BA$2:$BA$2000,$Z529))</f>
      </c>
      <c r="BS529">
        <f>IF($Z529="","",INDEX($BB$2:$BB$2000,$Z529))</f>
      </c>
      <c r="BT529">
        <f>IF($Z529="","",INDEX($BC$2:$BC$2000,$Z529))</f>
      </c>
      <c r="BV529">
        <f>IF(OR($A529="",$P529&lt;&gt;"Yes",$AH529="Yes"),"",1+N($AG529))</f>
      </c>
      <c r="BW529">
        <f>IF($A529="","",COUNTIFS($W$2:$W$2500,$A529,$BZ$2:$BZ$2500,"Yes")+COUNTIFS($X$2:$X$2500,$A529,$BY$2:$BY$2500,"Yes"))</f>
      </c>
      <c r="BX529">
        <f>IF(OR($A529="",$P529="Yes"),"",IF(N($BW529)=0,0,1+SUMIFS($CB$2:$CB$2500,$W$2:$W$2500,$A529)+SUMIFS($CA$2:$CA$2500,$X$2:$X$2500,$A529)))</f>
      </c>
      <c r="BY529" t="str">
        <f>IF($Y529="","",INDEX($AH$2:$AH$2000,$Y529)&amp;"")</f>
      </c>
      <c r="BZ529" t="str">
        <f>IF($Z529="","",INDEX($AH$2:$AH$2000,$Z529)&amp;"")</f>
      </c>
      <c r="CA529">
        <f>IF($Y529="","",INDEX($BV$2:$BV$2000,$Y529))</f>
      </c>
      <c r="CB529">
        <f>IF($Z529="","",INDEX($BV$2:$BV$2000,$Z529))</f>
      </c>
    </row>
    <row r="530">
      <c r="A530" t="str">
        <f>IF(TRIM(INDEX(games!$A:$A,ROW()))="","",TRIM(INDEX(games!$A:$A,ROW())))</f>
      </c>
      <c r="B530">
        <f>IF(OR($A530="",INDEX(games!$B:$B,ROW())=""),"",INDEX(games!$B:$B,ROW()))</f>
      </c>
      <c r="C530" t="str">
        <f>IF(OR($A530="",INDEX(games!$C:$C,ROW())=""),"",INDEX(games!$C:$C,ROW()))</f>
      </c>
      <c r="D530">
        <f>IF($A530="","",COUNTIF($W$2:$W$2500,$A530)+COUNTIF($X$2:$X$2500,$A530))</f>
      </c>
      <c r="E530">
        <f>IF($A530="","",IFERROR(MATCH($C530,$R$2:$R$5,0),0))</f>
      </c>
      <c r="F530">
        <f>IF($A530="","",MOD(ROW(),34))</f>
      </c>
      <c r="G530">
        <f>IF($A530="",NA(),IF($C530="Action",$B530,NA()))</f>
      </c>
      <c r="H530">
        <f>IF($A530="",NA(),IF($C530="Action",1+$F530*0.023,NA()))</f>
      </c>
      <c r="I530">
        <f>IF($A530="",NA(),IF($C530="Strategy",$B530,NA()))</f>
      </c>
      <c r="J530">
        <f>IF($A530="",NA(),IF($C530="Strategy",2+$F530*0.023,NA()))</f>
      </c>
      <c r="K530">
        <f>IF($A530="",NA(),IF($C530="Deckbuilder",$B530,NA()))</f>
      </c>
      <c r="L530">
        <f>IF($A530="",NA(),IF($C530="Deckbuilder",3+$F530*0.023,NA()))</f>
      </c>
      <c r="M530">
        <f>IF($A530="",NA(),IF($C530="Traditional",$B530,NA()))</f>
      </c>
      <c r="N530">
        <f>IF($A530="",NA(),IF($C530="Traditional",4+$F530*0.023,NA()))</f>
      </c>
      <c r="O530">
        <f>IF($A530="","",$D530+ROW()/1000000)</f>
      </c>
      <c r="P530" t="str">
        <f>IF(OR($A530="",INDEX(games!$H:$H,ROW())=""),"",INDEX(games!$H:$H,ROW()))</f>
      </c>
      <c r="Q530">
        <f>IF(OR($A530="",$P530&lt;&gt;"Yes"),"",$D530+ROW()/1000000)</f>
      </c>
      <c r="T530">
        <f>IF($Y530="","",INDEX($B$2:$B$2000,$Y530))</f>
      </c>
      <c r="U530">
        <f>IF($Z530="","",INDEX($B$2:$B$2000,$Z530))</f>
      </c>
      <c r="V530">
        <f>IF(OR($T530="",$U530=""),"",$U530-$T530)</f>
      </c>
      <c r="W530" t="str">
        <f>IF(TRIM(INDEX(connections!$A:$A,ROW()))="","",TRIM(INDEX(connections!$A:$A,ROW())))</f>
      </c>
      <c r="X530" t="str">
        <f>IF($W530="","",TRIM(INDEX(connections!$B:$B,ROW())))</f>
      </c>
      <c r="Y530">
        <f>IF($W530="","",IFERROR(MATCH($W530,$A$2:$A$2000,0),""))</f>
      </c>
      <c r="Z530">
        <f>IF($X530="","",IFERROR(MATCH($X530,$A$2:$A$2000,0),""))</f>
      </c>
      <c r="AA530" t="str">
        <f>IF($Y530="","",INDEX($P$2:$P$2000,$Y530))</f>
      </c>
      <c r="AB530" t="str">
        <f>IF($Z530="","",INDEX($P$2:$P$2000,$Z530))</f>
      </c>
      <c r="AC530">
        <f>IF(AND($AA530="Yes",$AB530="Yes"),1,"")</f>
      </c>
      <c r="AD530">
        <f>IF(OR($Y530="",$Z530=""),"",IF(INDEX($C$2:$C$2000,$Y530)=INDEX($C$2:$C$2000,$Z530),0,1))</f>
      </c>
      <c r="AE530">
        <f>IF($AC530&lt;&gt;1,"",IF(AND(INDEX($AG$2:$AG$2000,$Y530)=1,INDEX($AG$2:$AG$2000,$Z530)=1),1,""))</f>
      </c>
      <c r="AG530">
        <f>IF($A530="","",COUNTIFS($W$2:$W$2500,$A530,$AB$2:$AB$2500,"Yes")+COUNTIFS($X$2:$X$2500,$A530,$AA$2:$AA$2500,"Yes"))</f>
      </c>
      <c r="AH530" t="str">
        <f>IF(OR($P530&lt;&gt;"Yes",N($AG530)=0),"",IF(AND($AG530=1,COUNTIFS($W$2:$W$2500,$A530,$AE$2:$AE$2500,1)+COUNTIFS($X$2:$X$2500,$A530,$AE$2:$AE$2500,1)&gt;0),"","Yes"))</f>
      </c>
      <c r="AI530">
        <f>IF($AH530="Yes",$AG530,"")</f>
      </c>
      <c r="AJ530">
        <f>IF($AI530="","",$AI530+ROW()/1000000)</f>
      </c>
      <c r="AK530">
        <f>IF(OR($A530="",$P530="Yes",N($AG530)=0),"",$AG530+ROW()/1000000)</f>
      </c>
      <c r="AL530" t="str">
        <f>IF($A530="","",INDEX(games!$J:$J,ROW())&amp;"")</f>
      </c>
      <c r="AM530">
        <f>IF($A530="","",SUMPRODUCT($AO530:$BD530,'Map Analysis'!$AP$2^{0,1,2,3,4,5,6,7,8,9,10,11,12,13,14,15}))</f>
      </c>
      <c r="AN530">
        <f>IF($A530="","",$AM530+ROW()/10000000)</f>
      </c>
      <c r="AO530">
        <f>IF($A530="","",COUNTIF($W$2:$W$2500,$A530))</f>
      </c>
      <c r="AP530">
        <f>IF($A530="","",SUMIFS($BF$2:$BF$2500,$W$2:$W$2500,$A530))</f>
      </c>
      <c r="AQ530">
        <f>IF($A530="","",SUMIFS($BG$2:$BG$2500,$W$2:$W$2500,$A530))</f>
      </c>
      <c r="AR530">
        <f>IF($A530="","",SUMIFS($BH$2:$BH$2500,$W$2:$W$2500,$A530))</f>
      </c>
      <c r="AS530">
        <f>IF($A530="","",SUMIFS($BI$2:$BI$2500,$W$2:$W$2500,$A530))</f>
      </c>
      <c r="AT530">
        <f>IF($A530="","",SUMIFS($BJ$2:$BJ$2500,$W$2:$W$2500,$A530))</f>
      </c>
      <c r="AU530">
        <f>IF($A530="","",SUMIFS($BK$2:$BK$2500,$W$2:$W$2500,$A530))</f>
      </c>
      <c r="AV530">
        <f>IF($A530="","",SUMIFS($BL$2:$BL$2500,$W$2:$W$2500,$A530))</f>
      </c>
      <c r="AW530">
        <f>IF($A530="","",SUMIFS($BM$2:$BM$2500,$W$2:$W$2500,$A530))</f>
      </c>
      <c r="AX530">
        <f>IF($A530="","",SUMIFS($BN$2:$BN$2500,$W$2:$W$2500,$A530))</f>
      </c>
      <c r="AY530">
        <f>IF($A530="","",SUMIFS($BO$2:$BO$2500,$W$2:$W$2500,$A530))</f>
      </c>
      <c r="AZ530">
        <f>IF($A530="","",SUMIFS($BP$2:$BP$2500,$W$2:$W$2500,$A530))</f>
      </c>
      <c r="BA530">
        <f>IF($A530="","",SUMIFS($BQ$2:$BQ$2500,$W$2:$W$2500,$A530))</f>
      </c>
      <c r="BB530">
        <f>IF($A530="","",SUMIFS($BR$2:$BR$2500,$W$2:$W$2500,$A530))</f>
      </c>
      <c r="BC530">
        <f>IF($A530="","",SUMIFS($BS$2:$BS$2500,$W$2:$W$2500,$A530))</f>
      </c>
      <c r="BD530">
        <f>IF($A530="","",SUMIFS($BT$2:$BT$2500,$W$2:$W$2500,$A530))</f>
      </c>
      <c r="BF530">
        <f>IF($Z530="","",INDEX($AO$2:$AO$2000,$Z530))</f>
      </c>
      <c r="BG530">
        <f>IF($Z530="","",INDEX($AP$2:$AP$2000,$Z530))</f>
      </c>
      <c r="BH530">
        <f>IF($Z530="","",INDEX($AQ$2:$AQ$2000,$Z530))</f>
      </c>
      <c r="BI530">
        <f>IF($Z530="","",INDEX($AR$2:$AR$2000,$Z530))</f>
      </c>
      <c r="BJ530">
        <f>IF($Z530="","",INDEX($AS$2:$AS$2000,$Z530))</f>
      </c>
      <c r="BK530">
        <f>IF($Z530="","",INDEX($AT$2:$AT$2000,$Z530))</f>
      </c>
      <c r="BL530">
        <f>IF($Z530="","",INDEX($AU$2:$AU$2000,$Z530))</f>
      </c>
      <c r="BM530">
        <f>IF($Z530="","",INDEX($AV$2:$AV$2000,$Z530))</f>
      </c>
      <c r="BN530">
        <f>IF($Z530="","",INDEX($AW$2:$AW$2000,$Z530))</f>
      </c>
      <c r="BO530">
        <f>IF($Z530="","",INDEX($AX$2:$AX$2000,$Z530))</f>
      </c>
      <c r="BP530">
        <f>IF($Z530="","",INDEX($AY$2:$AY$2000,$Z530))</f>
      </c>
      <c r="BQ530">
        <f>IF($Z530="","",INDEX($AZ$2:$AZ$2000,$Z530))</f>
      </c>
      <c r="BR530">
        <f>IF($Z530="","",INDEX($BA$2:$BA$2000,$Z530))</f>
      </c>
      <c r="BS530">
        <f>IF($Z530="","",INDEX($BB$2:$BB$2000,$Z530))</f>
      </c>
      <c r="BT530">
        <f>IF($Z530="","",INDEX($BC$2:$BC$2000,$Z530))</f>
      </c>
      <c r="BV530">
        <f>IF(OR($A530="",$P530&lt;&gt;"Yes",$AH530="Yes"),"",1+N($AG530))</f>
      </c>
      <c r="BW530">
        <f>IF($A530="","",COUNTIFS($W$2:$W$2500,$A530,$BZ$2:$BZ$2500,"Yes")+COUNTIFS($X$2:$X$2500,$A530,$BY$2:$BY$2500,"Yes"))</f>
      </c>
      <c r="BX530">
        <f>IF(OR($A530="",$P530="Yes"),"",IF(N($BW530)=0,0,1+SUMIFS($CB$2:$CB$2500,$W$2:$W$2500,$A530)+SUMIFS($CA$2:$CA$2500,$X$2:$X$2500,$A530)))</f>
      </c>
      <c r="BY530" t="str">
        <f>IF($Y530="","",INDEX($AH$2:$AH$2000,$Y530)&amp;"")</f>
      </c>
      <c r="BZ530" t="str">
        <f>IF($Z530="","",INDEX($AH$2:$AH$2000,$Z530)&amp;"")</f>
      </c>
      <c r="CA530">
        <f>IF($Y530="","",INDEX($BV$2:$BV$2000,$Y530))</f>
      </c>
      <c r="CB530">
        <f>IF($Z530="","",INDEX($BV$2:$BV$2000,$Z530))</f>
      </c>
    </row>
    <row r="531">
      <c r="A531" t="str">
        <f>IF(TRIM(INDEX(games!$A:$A,ROW()))="","",TRIM(INDEX(games!$A:$A,ROW())))</f>
      </c>
      <c r="B531">
        <f>IF(OR($A531="",INDEX(games!$B:$B,ROW())=""),"",INDEX(games!$B:$B,ROW()))</f>
      </c>
      <c r="C531" t="str">
        <f>IF(OR($A531="",INDEX(games!$C:$C,ROW())=""),"",INDEX(games!$C:$C,ROW()))</f>
      </c>
      <c r="D531">
        <f>IF($A531="","",COUNTIF($W$2:$W$2500,$A531)+COUNTIF($X$2:$X$2500,$A531))</f>
      </c>
      <c r="E531">
        <f>IF($A531="","",IFERROR(MATCH($C531,$R$2:$R$5,0),0))</f>
      </c>
      <c r="F531">
        <f>IF($A531="","",MOD(ROW(),34))</f>
      </c>
      <c r="G531">
        <f>IF($A531="",NA(),IF($C531="Action",$B531,NA()))</f>
      </c>
      <c r="H531">
        <f>IF($A531="",NA(),IF($C531="Action",1+$F531*0.023,NA()))</f>
      </c>
      <c r="I531">
        <f>IF($A531="",NA(),IF($C531="Strategy",$B531,NA()))</f>
      </c>
      <c r="J531">
        <f>IF($A531="",NA(),IF($C531="Strategy",2+$F531*0.023,NA()))</f>
      </c>
      <c r="K531">
        <f>IF($A531="",NA(),IF($C531="Deckbuilder",$B531,NA()))</f>
      </c>
      <c r="L531">
        <f>IF($A531="",NA(),IF($C531="Deckbuilder",3+$F531*0.023,NA()))</f>
      </c>
      <c r="M531">
        <f>IF($A531="",NA(),IF($C531="Traditional",$B531,NA()))</f>
      </c>
      <c r="N531">
        <f>IF($A531="",NA(),IF($C531="Traditional",4+$F531*0.023,NA()))</f>
      </c>
      <c r="O531">
        <f>IF($A531="","",$D531+ROW()/1000000)</f>
      </c>
      <c r="P531" t="str">
        <f>IF(OR($A531="",INDEX(games!$H:$H,ROW())=""),"",INDEX(games!$H:$H,ROW()))</f>
      </c>
      <c r="Q531">
        <f>IF(OR($A531="",$P531&lt;&gt;"Yes"),"",$D531+ROW()/1000000)</f>
      </c>
      <c r="T531">
        <f>IF($Y531="","",INDEX($B$2:$B$2000,$Y531))</f>
      </c>
      <c r="U531">
        <f>IF($Z531="","",INDEX($B$2:$B$2000,$Z531))</f>
      </c>
      <c r="V531">
        <f>IF(OR($T531="",$U531=""),"",$U531-$T531)</f>
      </c>
      <c r="W531" t="str">
        <f>IF(TRIM(INDEX(connections!$A:$A,ROW()))="","",TRIM(INDEX(connections!$A:$A,ROW())))</f>
      </c>
      <c r="X531" t="str">
        <f>IF($W531="","",TRIM(INDEX(connections!$B:$B,ROW())))</f>
      </c>
      <c r="Y531">
        <f>IF($W531="","",IFERROR(MATCH($W531,$A$2:$A$2000,0),""))</f>
      </c>
      <c r="Z531">
        <f>IF($X531="","",IFERROR(MATCH($X531,$A$2:$A$2000,0),""))</f>
      </c>
      <c r="AA531" t="str">
        <f>IF($Y531="","",INDEX($P$2:$P$2000,$Y531))</f>
      </c>
      <c r="AB531" t="str">
        <f>IF($Z531="","",INDEX($P$2:$P$2000,$Z531))</f>
      </c>
      <c r="AC531">
        <f>IF(AND($AA531="Yes",$AB531="Yes"),1,"")</f>
      </c>
      <c r="AD531">
        <f>IF(OR($Y531="",$Z531=""),"",IF(INDEX($C$2:$C$2000,$Y531)=INDEX($C$2:$C$2000,$Z531),0,1))</f>
      </c>
      <c r="AE531">
        <f>IF($AC531&lt;&gt;1,"",IF(AND(INDEX($AG$2:$AG$2000,$Y531)=1,INDEX($AG$2:$AG$2000,$Z531)=1),1,""))</f>
      </c>
      <c r="AG531">
        <f>IF($A531="","",COUNTIFS($W$2:$W$2500,$A531,$AB$2:$AB$2500,"Yes")+COUNTIFS($X$2:$X$2500,$A531,$AA$2:$AA$2500,"Yes"))</f>
      </c>
      <c r="AH531" t="str">
        <f>IF(OR($P531&lt;&gt;"Yes",N($AG531)=0),"",IF(AND($AG531=1,COUNTIFS($W$2:$W$2500,$A531,$AE$2:$AE$2500,1)+COUNTIFS($X$2:$X$2500,$A531,$AE$2:$AE$2500,1)&gt;0),"","Yes"))</f>
      </c>
      <c r="AI531">
        <f>IF($AH531="Yes",$AG531,"")</f>
      </c>
      <c r="AJ531">
        <f>IF($AI531="","",$AI531+ROW()/1000000)</f>
      </c>
      <c r="AK531">
        <f>IF(OR($A531="",$P531="Yes",N($AG531)=0),"",$AG531+ROW()/1000000)</f>
      </c>
      <c r="AL531" t="str">
        <f>IF($A531="","",INDEX(games!$J:$J,ROW())&amp;"")</f>
      </c>
      <c r="AM531">
        <f>IF($A531="","",SUMPRODUCT($AO531:$BD531,'Map Analysis'!$AP$2^{0,1,2,3,4,5,6,7,8,9,10,11,12,13,14,15}))</f>
      </c>
      <c r="AN531">
        <f>IF($A531="","",$AM531+ROW()/10000000)</f>
      </c>
      <c r="AO531">
        <f>IF($A531="","",COUNTIF($W$2:$W$2500,$A531))</f>
      </c>
      <c r="AP531">
        <f>IF($A531="","",SUMIFS($BF$2:$BF$2500,$W$2:$W$2500,$A531))</f>
      </c>
      <c r="AQ531">
        <f>IF($A531="","",SUMIFS($BG$2:$BG$2500,$W$2:$W$2500,$A531))</f>
      </c>
      <c r="AR531">
        <f>IF($A531="","",SUMIFS($BH$2:$BH$2500,$W$2:$W$2500,$A531))</f>
      </c>
      <c r="AS531">
        <f>IF($A531="","",SUMIFS($BI$2:$BI$2500,$W$2:$W$2500,$A531))</f>
      </c>
      <c r="AT531">
        <f>IF($A531="","",SUMIFS($BJ$2:$BJ$2500,$W$2:$W$2500,$A531))</f>
      </c>
      <c r="AU531">
        <f>IF($A531="","",SUMIFS($BK$2:$BK$2500,$W$2:$W$2500,$A531))</f>
      </c>
      <c r="AV531">
        <f>IF($A531="","",SUMIFS($BL$2:$BL$2500,$W$2:$W$2500,$A531))</f>
      </c>
      <c r="AW531">
        <f>IF($A531="","",SUMIFS($BM$2:$BM$2500,$W$2:$W$2500,$A531))</f>
      </c>
      <c r="AX531">
        <f>IF($A531="","",SUMIFS($BN$2:$BN$2500,$W$2:$W$2500,$A531))</f>
      </c>
      <c r="AY531">
        <f>IF($A531="","",SUMIFS($BO$2:$BO$2500,$W$2:$W$2500,$A531))</f>
      </c>
      <c r="AZ531">
        <f>IF($A531="","",SUMIFS($BP$2:$BP$2500,$W$2:$W$2500,$A531))</f>
      </c>
      <c r="BA531">
        <f>IF($A531="","",SUMIFS($BQ$2:$BQ$2500,$W$2:$W$2500,$A531))</f>
      </c>
      <c r="BB531">
        <f>IF($A531="","",SUMIFS($BR$2:$BR$2500,$W$2:$W$2500,$A531))</f>
      </c>
      <c r="BC531">
        <f>IF($A531="","",SUMIFS($BS$2:$BS$2500,$W$2:$W$2500,$A531))</f>
      </c>
      <c r="BD531">
        <f>IF($A531="","",SUMIFS($BT$2:$BT$2500,$W$2:$W$2500,$A531))</f>
      </c>
      <c r="BF531">
        <f>IF($Z531="","",INDEX($AO$2:$AO$2000,$Z531))</f>
      </c>
      <c r="BG531">
        <f>IF($Z531="","",INDEX($AP$2:$AP$2000,$Z531))</f>
      </c>
      <c r="BH531">
        <f>IF($Z531="","",INDEX($AQ$2:$AQ$2000,$Z531))</f>
      </c>
      <c r="BI531">
        <f>IF($Z531="","",INDEX($AR$2:$AR$2000,$Z531))</f>
      </c>
      <c r="BJ531">
        <f>IF($Z531="","",INDEX($AS$2:$AS$2000,$Z531))</f>
      </c>
      <c r="BK531">
        <f>IF($Z531="","",INDEX($AT$2:$AT$2000,$Z531))</f>
      </c>
      <c r="BL531">
        <f>IF($Z531="","",INDEX($AU$2:$AU$2000,$Z531))</f>
      </c>
      <c r="BM531">
        <f>IF($Z531="","",INDEX($AV$2:$AV$2000,$Z531))</f>
      </c>
      <c r="BN531">
        <f>IF($Z531="","",INDEX($AW$2:$AW$2000,$Z531))</f>
      </c>
      <c r="BO531">
        <f>IF($Z531="","",INDEX($AX$2:$AX$2000,$Z531))</f>
      </c>
      <c r="BP531">
        <f>IF($Z531="","",INDEX($AY$2:$AY$2000,$Z531))</f>
      </c>
      <c r="BQ531">
        <f>IF($Z531="","",INDEX($AZ$2:$AZ$2000,$Z531))</f>
      </c>
      <c r="BR531">
        <f>IF($Z531="","",INDEX($BA$2:$BA$2000,$Z531))</f>
      </c>
      <c r="BS531">
        <f>IF($Z531="","",INDEX($BB$2:$BB$2000,$Z531))</f>
      </c>
      <c r="BT531">
        <f>IF($Z531="","",INDEX($BC$2:$BC$2000,$Z531))</f>
      </c>
      <c r="BV531">
        <f>IF(OR($A531="",$P531&lt;&gt;"Yes",$AH531="Yes"),"",1+N($AG531))</f>
      </c>
      <c r="BW531">
        <f>IF($A531="","",COUNTIFS($W$2:$W$2500,$A531,$BZ$2:$BZ$2500,"Yes")+COUNTIFS($X$2:$X$2500,$A531,$BY$2:$BY$2500,"Yes"))</f>
      </c>
      <c r="BX531">
        <f>IF(OR($A531="",$P531="Yes"),"",IF(N($BW531)=0,0,1+SUMIFS($CB$2:$CB$2500,$W$2:$W$2500,$A531)+SUMIFS($CA$2:$CA$2500,$X$2:$X$2500,$A531)))</f>
      </c>
      <c r="BY531" t="str">
        <f>IF($Y531="","",INDEX($AH$2:$AH$2000,$Y531)&amp;"")</f>
      </c>
      <c r="BZ531" t="str">
        <f>IF($Z531="","",INDEX($AH$2:$AH$2000,$Z531)&amp;"")</f>
      </c>
      <c r="CA531">
        <f>IF($Y531="","",INDEX($BV$2:$BV$2000,$Y531))</f>
      </c>
      <c r="CB531">
        <f>IF($Z531="","",INDEX($BV$2:$BV$2000,$Z531))</f>
      </c>
    </row>
    <row r="532">
      <c r="A532" t="str">
        <f>IF(TRIM(INDEX(games!$A:$A,ROW()))="","",TRIM(INDEX(games!$A:$A,ROW())))</f>
      </c>
      <c r="B532">
        <f>IF(OR($A532="",INDEX(games!$B:$B,ROW())=""),"",INDEX(games!$B:$B,ROW()))</f>
      </c>
      <c r="C532" t="str">
        <f>IF(OR($A532="",INDEX(games!$C:$C,ROW())=""),"",INDEX(games!$C:$C,ROW()))</f>
      </c>
      <c r="D532">
        <f>IF($A532="","",COUNTIF($W$2:$W$2500,$A532)+COUNTIF($X$2:$X$2500,$A532))</f>
      </c>
      <c r="E532">
        <f>IF($A532="","",IFERROR(MATCH($C532,$R$2:$R$5,0),0))</f>
      </c>
      <c r="F532">
        <f>IF($A532="","",MOD(ROW(),34))</f>
      </c>
      <c r="G532">
        <f>IF($A532="",NA(),IF($C532="Action",$B532,NA()))</f>
      </c>
      <c r="H532">
        <f>IF($A532="",NA(),IF($C532="Action",1+$F532*0.023,NA()))</f>
      </c>
      <c r="I532">
        <f>IF($A532="",NA(),IF($C532="Strategy",$B532,NA()))</f>
      </c>
      <c r="J532">
        <f>IF($A532="",NA(),IF($C532="Strategy",2+$F532*0.023,NA()))</f>
      </c>
      <c r="K532">
        <f>IF($A532="",NA(),IF($C532="Deckbuilder",$B532,NA()))</f>
      </c>
      <c r="L532">
        <f>IF($A532="",NA(),IF($C532="Deckbuilder",3+$F532*0.023,NA()))</f>
      </c>
      <c r="M532">
        <f>IF($A532="",NA(),IF($C532="Traditional",$B532,NA()))</f>
      </c>
      <c r="N532">
        <f>IF($A532="",NA(),IF($C532="Traditional",4+$F532*0.023,NA()))</f>
      </c>
      <c r="O532">
        <f>IF($A532="","",$D532+ROW()/1000000)</f>
      </c>
      <c r="P532" t="str">
        <f>IF(OR($A532="",INDEX(games!$H:$H,ROW())=""),"",INDEX(games!$H:$H,ROW()))</f>
      </c>
      <c r="Q532">
        <f>IF(OR($A532="",$P532&lt;&gt;"Yes"),"",$D532+ROW()/1000000)</f>
      </c>
      <c r="T532">
        <f>IF($Y532="","",INDEX($B$2:$B$2000,$Y532))</f>
      </c>
      <c r="U532">
        <f>IF($Z532="","",INDEX($B$2:$B$2000,$Z532))</f>
      </c>
      <c r="V532">
        <f>IF(OR($T532="",$U532=""),"",$U532-$T532)</f>
      </c>
      <c r="W532" t="str">
        <f>IF(TRIM(INDEX(connections!$A:$A,ROW()))="","",TRIM(INDEX(connections!$A:$A,ROW())))</f>
      </c>
      <c r="X532" t="str">
        <f>IF($W532="","",TRIM(INDEX(connections!$B:$B,ROW())))</f>
      </c>
      <c r="Y532">
        <f>IF($W532="","",IFERROR(MATCH($W532,$A$2:$A$2000,0),""))</f>
      </c>
      <c r="Z532">
        <f>IF($X532="","",IFERROR(MATCH($X532,$A$2:$A$2000,0),""))</f>
      </c>
      <c r="AA532" t="str">
        <f>IF($Y532="","",INDEX($P$2:$P$2000,$Y532))</f>
      </c>
      <c r="AB532" t="str">
        <f>IF($Z532="","",INDEX($P$2:$P$2000,$Z532))</f>
      </c>
      <c r="AC532">
        <f>IF(AND($AA532="Yes",$AB532="Yes"),1,"")</f>
      </c>
      <c r="AD532">
        <f>IF(OR($Y532="",$Z532=""),"",IF(INDEX($C$2:$C$2000,$Y532)=INDEX($C$2:$C$2000,$Z532),0,1))</f>
      </c>
      <c r="AE532">
        <f>IF($AC532&lt;&gt;1,"",IF(AND(INDEX($AG$2:$AG$2000,$Y532)=1,INDEX($AG$2:$AG$2000,$Z532)=1),1,""))</f>
      </c>
      <c r="AG532">
        <f>IF($A532="","",COUNTIFS($W$2:$W$2500,$A532,$AB$2:$AB$2500,"Yes")+COUNTIFS($X$2:$X$2500,$A532,$AA$2:$AA$2500,"Yes"))</f>
      </c>
      <c r="AH532" t="str">
        <f>IF(OR($P532&lt;&gt;"Yes",N($AG532)=0),"",IF(AND($AG532=1,COUNTIFS($W$2:$W$2500,$A532,$AE$2:$AE$2500,1)+COUNTIFS($X$2:$X$2500,$A532,$AE$2:$AE$2500,1)&gt;0),"","Yes"))</f>
      </c>
      <c r="AI532">
        <f>IF($AH532="Yes",$AG532,"")</f>
      </c>
      <c r="AJ532">
        <f>IF($AI532="","",$AI532+ROW()/1000000)</f>
      </c>
      <c r="AK532">
        <f>IF(OR($A532="",$P532="Yes",N($AG532)=0),"",$AG532+ROW()/1000000)</f>
      </c>
      <c r="AL532" t="str">
        <f>IF($A532="","",INDEX(games!$J:$J,ROW())&amp;"")</f>
      </c>
      <c r="AM532">
        <f>IF($A532="","",SUMPRODUCT($AO532:$BD532,'Map Analysis'!$AP$2^{0,1,2,3,4,5,6,7,8,9,10,11,12,13,14,15}))</f>
      </c>
      <c r="AN532">
        <f>IF($A532="","",$AM532+ROW()/10000000)</f>
      </c>
      <c r="AO532">
        <f>IF($A532="","",COUNTIF($W$2:$W$2500,$A532))</f>
      </c>
      <c r="AP532">
        <f>IF($A532="","",SUMIFS($BF$2:$BF$2500,$W$2:$W$2500,$A532))</f>
      </c>
      <c r="AQ532">
        <f>IF($A532="","",SUMIFS($BG$2:$BG$2500,$W$2:$W$2500,$A532))</f>
      </c>
      <c r="AR532">
        <f>IF($A532="","",SUMIFS($BH$2:$BH$2500,$W$2:$W$2500,$A532))</f>
      </c>
      <c r="AS532">
        <f>IF($A532="","",SUMIFS($BI$2:$BI$2500,$W$2:$W$2500,$A532))</f>
      </c>
      <c r="AT532">
        <f>IF($A532="","",SUMIFS($BJ$2:$BJ$2500,$W$2:$W$2500,$A532))</f>
      </c>
      <c r="AU532">
        <f>IF($A532="","",SUMIFS($BK$2:$BK$2500,$W$2:$W$2500,$A532))</f>
      </c>
      <c r="AV532">
        <f>IF($A532="","",SUMIFS($BL$2:$BL$2500,$W$2:$W$2500,$A532))</f>
      </c>
      <c r="AW532">
        <f>IF($A532="","",SUMIFS($BM$2:$BM$2500,$W$2:$W$2500,$A532))</f>
      </c>
      <c r="AX532">
        <f>IF($A532="","",SUMIFS($BN$2:$BN$2500,$W$2:$W$2500,$A532))</f>
      </c>
      <c r="AY532">
        <f>IF($A532="","",SUMIFS($BO$2:$BO$2500,$W$2:$W$2500,$A532))</f>
      </c>
      <c r="AZ532">
        <f>IF($A532="","",SUMIFS($BP$2:$BP$2500,$W$2:$W$2500,$A532))</f>
      </c>
      <c r="BA532">
        <f>IF($A532="","",SUMIFS($BQ$2:$BQ$2500,$W$2:$W$2500,$A532))</f>
      </c>
      <c r="BB532">
        <f>IF($A532="","",SUMIFS($BR$2:$BR$2500,$W$2:$W$2500,$A532))</f>
      </c>
      <c r="BC532">
        <f>IF($A532="","",SUMIFS($BS$2:$BS$2500,$W$2:$W$2500,$A532))</f>
      </c>
      <c r="BD532">
        <f>IF($A532="","",SUMIFS($BT$2:$BT$2500,$W$2:$W$2500,$A532))</f>
      </c>
      <c r="BF532">
        <f>IF($Z532="","",INDEX($AO$2:$AO$2000,$Z532))</f>
      </c>
      <c r="BG532">
        <f>IF($Z532="","",INDEX($AP$2:$AP$2000,$Z532))</f>
      </c>
      <c r="BH532">
        <f>IF($Z532="","",INDEX($AQ$2:$AQ$2000,$Z532))</f>
      </c>
      <c r="BI532">
        <f>IF($Z532="","",INDEX($AR$2:$AR$2000,$Z532))</f>
      </c>
      <c r="BJ532">
        <f>IF($Z532="","",INDEX($AS$2:$AS$2000,$Z532))</f>
      </c>
      <c r="BK532">
        <f>IF($Z532="","",INDEX($AT$2:$AT$2000,$Z532))</f>
      </c>
      <c r="BL532">
        <f>IF($Z532="","",INDEX($AU$2:$AU$2000,$Z532))</f>
      </c>
      <c r="BM532">
        <f>IF($Z532="","",INDEX($AV$2:$AV$2000,$Z532))</f>
      </c>
      <c r="BN532">
        <f>IF($Z532="","",INDEX($AW$2:$AW$2000,$Z532))</f>
      </c>
      <c r="BO532">
        <f>IF($Z532="","",INDEX($AX$2:$AX$2000,$Z532))</f>
      </c>
      <c r="BP532">
        <f>IF($Z532="","",INDEX($AY$2:$AY$2000,$Z532))</f>
      </c>
      <c r="BQ532">
        <f>IF($Z532="","",INDEX($AZ$2:$AZ$2000,$Z532))</f>
      </c>
      <c r="BR532">
        <f>IF($Z532="","",INDEX($BA$2:$BA$2000,$Z532))</f>
      </c>
      <c r="BS532">
        <f>IF($Z532="","",INDEX($BB$2:$BB$2000,$Z532))</f>
      </c>
      <c r="BT532">
        <f>IF($Z532="","",INDEX($BC$2:$BC$2000,$Z532))</f>
      </c>
      <c r="BV532">
        <f>IF(OR($A532="",$P532&lt;&gt;"Yes",$AH532="Yes"),"",1+N($AG532))</f>
      </c>
      <c r="BW532">
        <f>IF($A532="","",COUNTIFS($W$2:$W$2500,$A532,$BZ$2:$BZ$2500,"Yes")+COUNTIFS($X$2:$X$2500,$A532,$BY$2:$BY$2500,"Yes"))</f>
      </c>
      <c r="BX532">
        <f>IF(OR($A532="",$P532="Yes"),"",IF(N($BW532)=0,0,1+SUMIFS($CB$2:$CB$2500,$W$2:$W$2500,$A532)+SUMIFS($CA$2:$CA$2500,$X$2:$X$2500,$A532)))</f>
      </c>
      <c r="BY532" t="str">
        <f>IF($Y532="","",INDEX($AH$2:$AH$2000,$Y532)&amp;"")</f>
      </c>
      <c r="BZ532" t="str">
        <f>IF($Z532="","",INDEX($AH$2:$AH$2000,$Z532)&amp;"")</f>
      </c>
      <c r="CA532">
        <f>IF($Y532="","",INDEX($BV$2:$BV$2000,$Y532))</f>
      </c>
      <c r="CB532">
        <f>IF($Z532="","",INDEX($BV$2:$BV$2000,$Z532))</f>
      </c>
    </row>
    <row r="533">
      <c r="A533" t="str">
        <f>IF(TRIM(INDEX(games!$A:$A,ROW()))="","",TRIM(INDEX(games!$A:$A,ROW())))</f>
      </c>
      <c r="B533">
        <f>IF(OR($A533="",INDEX(games!$B:$B,ROW())=""),"",INDEX(games!$B:$B,ROW()))</f>
      </c>
      <c r="C533" t="str">
        <f>IF(OR($A533="",INDEX(games!$C:$C,ROW())=""),"",INDEX(games!$C:$C,ROW()))</f>
      </c>
      <c r="D533">
        <f>IF($A533="","",COUNTIF($W$2:$W$2500,$A533)+COUNTIF($X$2:$X$2500,$A533))</f>
      </c>
      <c r="E533">
        <f>IF($A533="","",IFERROR(MATCH($C533,$R$2:$R$5,0),0))</f>
      </c>
      <c r="F533">
        <f>IF($A533="","",MOD(ROW(),34))</f>
      </c>
      <c r="G533">
        <f>IF($A533="",NA(),IF($C533="Action",$B533,NA()))</f>
      </c>
      <c r="H533">
        <f>IF($A533="",NA(),IF($C533="Action",1+$F533*0.023,NA()))</f>
      </c>
      <c r="I533">
        <f>IF($A533="",NA(),IF($C533="Strategy",$B533,NA()))</f>
      </c>
      <c r="J533">
        <f>IF($A533="",NA(),IF($C533="Strategy",2+$F533*0.023,NA()))</f>
      </c>
      <c r="K533">
        <f>IF($A533="",NA(),IF($C533="Deckbuilder",$B533,NA()))</f>
      </c>
      <c r="L533">
        <f>IF($A533="",NA(),IF($C533="Deckbuilder",3+$F533*0.023,NA()))</f>
      </c>
      <c r="M533">
        <f>IF($A533="",NA(),IF($C533="Traditional",$B533,NA()))</f>
      </c>
      <c r="N533">
        <f>IF($A533="",NA(),IF($C533="Traditional",4+$F533*0.023,NA()))</f>
      </c>
      <c r="O533">
        <f>IF($A533="","",$D533+ROW()/1000000)</f>
      </c>
      <c r="P533" t="str">
        <f>IF(OR($A533="",INDEX(games!$H:$H,ROW())=""),"",INDEX(games!$H:$H,ROW()))</f>
      </c>
      <c r="Q533">
        <f>IF(OR($A533="",$P533&lt;&gt;"Yes"),"",$D533+ROW()/1000000)</f>
      </c>
      <c r="T533">
        <f>IF($Y533="","",INDEX($B$2:$B$2000,$Y533))</f>
      </c>
      <c r="U533">
        <f>IF($Z533="","",INDEX($B$2:$B$2000,$Z533))</f>
      </c>
      <c r="V533">
        <f>IF(OR($T533="",$U533=""),"",$U533-$T533)</f>
      </c>
      <c r="W533" t="str">
        <f>IF(TRIM(INDEX(connections!$A:$A,ROW()))="","",TRIM(INDEX(connections!$A:$A,ROW())))</f>
      </c>
      <c r="X533" t="str">
        <f>IF($W533="","",TRIM(INDEX(connections!$B:$B,ROW())))</f>
      </c>
      <c r="Y533">
        <f>IF($W533="","",IFERROR(MATCH($W533,$A$2:$A$2000,0),""))</f>
      </c>
      <c r="Z533">
        <f>IF($X533="","",IFERROR(MATCH($X533,$A$2:$A$2000,0),""))</f>
      </c>
      <c r="AA533" t="str">
        <f>IF($Y533="","",INDEX($P$2:$P$2000,$Y533))</f>
      </c>
      <c r="AB533" t="str">
        <f>IF($Z533="","",INDEX($P$2:$P$2000,$Z533))</f>
      </c>
      <c r="AC533">
        <f>IF(AND($AA533="Yes",$AB533="Yes"),1,"")</f>
      </c>
      <c r="AD533">
        <f>IF(OR($Y533="",$Z533=""),"",IF(INDEX($C$2:$C$2000,$Y533)=INDEX($C$2:$C$2000,$Z533),0,1))</f>
      </c>
      <c r="AE533">
        <f>IF($AC533&lt;&gt;1,"",IF(AND(INDEX($AG$2:$AG$2000,$Y533)=1,INDEX($AG$2:$AG$2000,$Z533)=1),1,""))</f>
      </c>
      <c r="AG533">
        <f>IF($A533="","",COUNTIFS($W$2:$W$2500,$A533,$AB$2:$AB$2500,"Yes")+COUNTIFS($X$2:$X$2500,$A533,$AA$2:$AA$2500,"Yes"))</f>
      </c>
      <c r="AH533" t="str">
        <f>IF(OR($P533&lt;&gt;"Yes",N($AG533)=0),"",IF(AND($AG533=1,COUNTIFS($W$2:$W$2500,$A533,$AE$2:$AE$2500,1)+COUNTIFS($X$2:$X$2500,$A533,$AE$2:$AE$2500,1)&gt;0),"","Yes"))</f>
      </c>
      <c r="AI533">
        <f>IF($AH533="Yes",$AG533,"")</f>
      </c>
      <c r="AJ533">
        <f>IF($AI533="","",$AI533+ROW()/1000000)</f>
      </c>
      <c r="AK533">
        <f>IF(OR($A533="",$P533="Yes",N($AG533)=0),"",$AG533+ROW()/1000000)</f>
      </c>
      <c r="AL533" t="str">
        <f>IF($A533="","",INDEX(games!$J:$J,ROW())&amp;"")</f>
      </c>
      <c r="AM533">
        <f>IF($A533="","",SUMPRODUCT($AO533:$BD533,'Map Analysis'!$AP$2^{0,1,2,3,4,5,6,7,8,9,10,11,12,13,14,15}))</f>
      </c>
      <c r="AN533">
        <f>IF($A533="","",$AM533+ROW()/10000000)</f>
      </c>
      <c r="AO533">
        <f>IF($A533="","",COUNTIF($W$2:$W$2500,$A533))</f>
      </c>
      <c r="AP533">
        <f>IF($A533="","",SUMIFS($BF$2:$BF$2500,$W$2:$W$2500,$A533))</f>
      </c>
      <c r="AQ533">
        <f>IF($A533="","",SUMIFS($BG$2:$BG$2500,$W$2:$W$2500,$A533))</f>
      </c>
      <c r="AR533">
        <f>IF($A533="","",SUMIFS($BH$2:$BH$2500,$W$2:$W$2500,$A533))</f>
      </c>
      <c r="AS533">
        <f>IF($A533="","",SUMIFS($BI$2:$BI$2500,$W$2:$W$2500,$A533))</f>
      </c>
      <c r="AT533">
        <f>IF($A533="","",SUMIFS($BJ$2:$BJ$2500,$W$2:$W$2500,$A533))</f>
      </c>
      <c r="AU533">
        <f>IF($A533="","",SUMIFS($BK$2:$BK$2500,$W$2:$W$2500,$A533))</f>
      </c>
      <c r="AV533">
        <f>IF($A533="","",SUMIFS($BL$2:$BL$2500,$W$2:$W$2500,$A533))</f>
      </c>
      <c r="AW533">
        <f>IF($A533="","",SUMIFS($BM$2:$BM$2500,$W$2:$W$2500,$A533))</f>
      </c>
      <c r="AX533">
        <f>IF($A533="","",SUMIFS($BN$2:$BN$2500,$W$2:$W$2500,$A533))</f>
      </c>
      <c r="AY533">
        <f>IF($A533="","",SUMIFS($BO$2:$BO$2500,$W$2:$W$2500,$A533))</f>
      </c>
      <c r="AZ533">
        <f>IF($A533="","",SUMIFS($BP$2:$BP$2500,$W$2:$W$2500,$A533))</f>
      </c>
      <c r="BA533">
        <f>IF($A533="","",SUMIFS($BQ$2:$BQ$2500,$W$2:$W$2500,$A533))</f>
      </c>
      <c r="BB533">
        <f>IF($A533="","",SUMIFS($BR$2:$BR$2500,$W$2:$W$2500,$A533))</f>
      </c>
      <c r="BC533">
        <f>IF($A533="","",SUMIFS($BS$2:$BS$2500,$W$2:$W$2500,$A533))</f>
      </c>
      <c r="BD533">
        <f>IF($A533="","",SUMIFS($BT$2:$BT$2500,$W$2:$W$2500,$A533))</f>
      </c>
      <c r="BF533">
        <f>IF($Z533="","",INDEX($AO$2:$AO$2000,$Z533))</f>
      </c>
      <c r="BG533">
        <f>IF($Z533="","",INDEX($AP$2:$AP$2000,$Z533))</f>
      </c>
      <c r="BH533">
        <f>IF($Z533="","",INDEX($AQ$2:$AQ$2000,$Z533))</f>
      </c>
      <c r="BI533">
        <f>IF($Z533="","",INDEX($AR$2:$AR$2000,$Z533))</f>
      </c>
      <c r="BJ533">
        <f>IF($Z533="","",INDEX($AS$2:$AS$2000,$Z533))</f>
      </c>
      <c r="BK533">
        <f>IF($Z533="","",INDEX($AT$2:$AT$2000,$Z533))</f>
      </c>
      <c r="BL533">
        <f>IF($Z533="","",INDEX($AU$2:$AU$2000,$Z533))</f>
      </c>
      <c r="BM533">
        <f>IF($Z533="","",INDEX($AV$2:$AV$2000,$Z533))</f>
      </c>
      <c r="BN533">
        <f>IF($Z533="","",INDEX($AW$2:$AW$2000,$Z533))</f>
      </c>
      <c r="BO533">
        <f>IF($Z533="","",INDEX($AX$2:$AX$2000,$Z533))</f>
      </c>
      <c r="BP533">
        <f>IF($Z533="","",INDEX($AY$2:$AY$2000,$Z533))</f>
      </c>
      <c r="BQ533">
        <f>IF($Z533="","",INDEX($AZ$2:$AZ$2000,$Z533))</f>
      </c>
      <c r="BR533">
        <f>IF($Z533="","",INDEX($BA$2:$BA$2000,$Z533))</f>
      </c>
      <c r="BS533">
        <f>IF($Z533="","",INDEX($BB$2:$BB$2000,$Z533))</f>
      </c>
      <c r="BT533">
        <f>IF($Z533="","",INDEX($BC$2:$BC$2000,$Z533))</f>
      </c>
      <c r="BV533">
        <f>IF(OR($A533="",$P533&lt;&gt;"Yes",$AH533="Yes"),"",1+N($AG533))</f>
      </c>
      <c r="BW533">
        <f>IF($A533="","",COUNTIFS($W$2:$W$2500,$A533,$BZ$2:$BZ$2500,"Yes")+COUNTIFS($X$2:$X$2500,$A533,$BY$2:$BY$2500,"Yes"))</f>
      </c>
      <c r="BX533">
        <f>IF(OR($A533="",$P533="Yes"),"",IF(N($BW533)=0,0,1+SUMIFS($CB$2:$CB$2500,$W$2:$W$2500,$A533)+SUMIFS($CA$2:$CA$2500,$X$2:$X$2500,$A533)))</f>
      </c>
      <c r="BY533" t="str">
        <f>IF($Y533="","",INDEX($AH$2:$AH$2000,$Y533)&amp;"")</f>
      </c>
      <c r="BZ533" t="str">
        <f>IF($Z533="","",INDEX($AH$2:$AH$2000,$Z533)&amp;"")</f>
      </c>
      <c r="CA533">
        <f>IF($Y533="","",INDEX($BV$2:$BV$2000,$Y533))</f>
      </c>
      <c r="CB533">
        <f>IF($Z533="","",INDEX($BV$2:$BV$2000,$Z533))</f>
      </c>
    </row>
    <row r="534">
      <c r="A534" t="str">
        <f>IF(TRIM(INDEX(games!$A:$A,ROW()))="","",TRIM(INDEX(games!$A:$A,ROW())))</f>
      </c>
      <c r="B534">
        <f>IF(OR($A534="",INDEX(games!$B:$B,ROW())=""),"",INDEX(games!$B:$B,ROW()))</f>
      </c>
      <c r="C534" t="str">
        <f>IF(OR($A534="",INDEX(games!$C:$C,ROW())=""),"",INDEX(games!$C:$C,ROW()))</f>
      </c>
      <c r="D534">
        <f>IF($A534="","",COUNTIF($W$2:$W$2500,$A534)+COUNTIF($X$2:$X$2500,$A534))</f>
      </c>
      <c r="E534">
        <f>IF($A534="","",IFERROR(MATCH($C534,$R$2:$R$5,0),0))</f>
      </c>
      <c r="F534">
        <f>IF($A534="","",MOD(ROW(),34))</f>
      </c>
      <c r="G534">
        <f>IF($A534="",NA(),IF($C534="Action",$B534,NA()))</f>
      </c>
      <c r="H534">
        <f>IF($A534="",NA(),IF($C534="Action",1+$F534*0.023,NA()))</f>
      </c>
      <c r="I534">
        <f>IF($A534="",NA(),IF($C534="Strategy",$B534,NA()))</f>
      </c>
      <c r="J534">
        <f>IF($A534="",NA(),IF($C534="Strategy",2+$F534*0.023,NA()))</f>
      </c>
      <c r="K534">
        <f>IF($A534="",NA(),IF($C534="Deckbuilder",$B534,NA()))</f>
      </c>
      <c r="L534">
        <f>IF($A534="",NA(),IF($C534="Deckbuilder",3+$F534*0.023,NA()))</f>
      </c>
      <c r="M534">
        <f>IF($A534="",NA(),IF($C534="Traditional",$B534,NA()))</f>
      </c>
      <c r="N534">
        <f>IF($A534="",NA(),IF($C534="Traditional",4+$F534*0.023,NA()))</f>
      </c>
      <c r="O534">
        <f>IF($A534="","",$D534+ROW()/1000000)</f>
      </c>
      <c r="P534" t="str">
        <f>IF(OR($A534="",INDEX(games!$H:$H,ROW())=""),"",INDEX(games!$H:$H,ROW()))</f>
      </c>
      <c r="Q534">
        <f>IF(OR($A534="",$P534&lt;&gt;"Yes"),"",$D534+ROW()/1000000)</f>
      </c>
      <c r="T534">
        <f>IF($Y534="","",INDEX($B$2:$B$2000,$Y534))</f>
      </c>
      <c r="U534">
        <f>IF($Z534="","",INDEX($B$2:$B$2000,$Z534))</f>
      </c>
      <c r="V534">
        <f>IF(OR($T534="",$U534=""),"",$U534-$T534)</f>
      </c>
      <c r="W534" t="str">
        <f>IF(TRIM(INDEX(connections!$A:$A,ROW()))="","",TRIM(INDEX(connections!$A:$A,ROW())))</f>
      </c>
      <c r="X534" t="str">
        <f>IF($W534="","",TRIM(INDEX(connections!$B:$B,ROW())))</f>
      </c>
      <c r="Y534">
        <f>IF($W534="","",IFERROR(MATCH($W534,$A$2:$A$2000,0),""))</f>
      </c>
      <c r="Z534">
        <f>IF($X534="","",IFERROR(MATCH($X534,$A$2:$A$2000,0),""))</f>
      </c>
      <c r="AA534" t="str">
        <f>IF($Y534="","",INDEX($P$2:$P$2000,$Y534))</f>
      </c>
      <c r="AB534" t="str">
        <f>IF($Z534="","",INDEX($P$2:$P$2000,$Z534))</f>
      </c>
      <c r="AC534">
        <f>IF(AND($AA534="Yes",$AB534="Yes"),1,"")</f>
      </c>
      <c r="AD534">
        <f>IF(OR($Y534="",$Z534=""),"",IF(INDEX($C$2:$C$2000,$Y534)=INDEX($C$2:$C$2000,$Z534),0,1))</f>
      </c>
      <c r="AE534">
        <f>IF($AC534&lt;&gt;1,"",IF(AND(INDEX($AG$2:$AG$2000,$Y534)=1,INDEX($AG$2:$AG$2000,$Z534)=1),1,""))</f>
      </c>
      <c r="AG534">
        <f>IF($A534="","",COUNTIFS($W$2:$W$2500,$A534,$AB$2:$AB$2500,"Yes")+COUNTIFS($X$2:$X$2500,$A534,$AA$2:$AA$2500,"Yes"))</f>
      </c>
      <c r="AH534" t="str">
        <f>IF(OR($P534&lt;&gt;"Yes",N($AG534)=0),"",IF(AND($AG534=1,COUNTIFS($W$2:$W$2500,$A534,$AE$2:$AE$2500,1)+COUNTIFS($X$2:$X$2500,$A534,$AE$2:$AE$2500,1)&gt;0),"","Yes"))</f>
      </c>
      <c r="AI534">
        <f>IF($AH534="Yes",$AG534,"")</f>
      </c>
      <c r="AJ534">
        <f>IF($AI534="","",$AI534+ROW()/1000000)</f>
      </c>
      <c r="AK534">
        <f>IF(OR($A534="",$P534="Yes",N($AG534)=0),"",$AG534+ROW()/1000000)</f>
      </c>
      <c r="AL534" t="str">
        <f>IF($A534="","",INDEX(games!$J:$J,ROW())&amp;"")</f>
      </c>
      <c r="AM534">
        <f>IF($A534="","",SUMPRODUCT($AO534:$BD534,'Map Analysis'!$AP$2^{0,1,2,3,4,5,6,7,8,9,10,11,12,13,14,15}))</f>
      </c>
      <c r="AN534">
        <f>IF($A534="","",$AM534+ROW()/10000000)</f>
      </c>
      <c r="AO534">
        <f>IF($A534="","",COUNTIF($W$2:$W$2500,$A534))</f>
      </c>
      <c r="AP534">
        <f>IF($A534="","",SUMIFS($BF$2:$BF$2500,$W$2:$W$2500,$A534))</f>
      </c>
      <c r="AQ534">
        <f>IF($A534="","",SUMIFS($BG$2:$BG$2500,$W$2:$W$2500,$A534))</f>
      </c>
      <c r="AR534">
        <f>IF($A534="","",SUMIFS($BH$2:$BH$2500,$W$2:$W$2500,$A534))</f>
      </c>
      <c r="AS534">
        <f>IF($A534="","",SUMIFS($BI$2:$BI$2500,$W$2:$W$2500,$A534))</f>
      </c>
      <c r="AT534">
        <f>IF($A534="","",SUMIFS($BJ$2:$BJ$2500,$W$2:$W$2500,$A534))</f>
      </c>
      <c r="AU534">
        <f>IF($A534="","",SUMIFS($BK$2:$BK$2500,$W$2:$W$2500,$A534))</f>
      </c>
      <c r="AV534">
        <f>IF($A534="","",SUMIFS($BL$2:$BL$2500,$W$2:$W$2500,$A534))</f>
      </c>
      <c r="AW534">
        <f>IF($A534="","",SUMIFS($BM$2:$BM$2500,$W$2:$W$2500,$A534))</f>
      </c>
      <c r="AX534">
        <f>IF($A534="","",SUMIFS($BN$2:$BN$2500,$W$2:$W$2500,$A534))</f>
      </c>
      <c r="AY534">
        <f>IF($A534="","",SUMIFS($BO$2:$BO$2500,$W$2:$W$2500,$A534))</f>
      </c>
      <c r="AZ534">
        <f>IF($A534="","",SUMIFS($BP$2:$BP$2500,$W$2:$W$2500,$A534))</f>
      </c>
      <c r="BA534">
        <f>IF($A534="","",SUMIFS($BQ$2:$BQ$2500,$W$2:$W$2500,$A534))</f>
      </c>
      <c r="BB534">
        <f>IF($A534="","",SUMIFS($BR$2:$BR$2500,$W$2:$W$2500,$A534))</f>
      </c>
      <c r="BC534">
        <f>IF($A534="","",SUMIFS($BS$2:$BS$2500,$W$2:$W$2500,$A534))</f>
      </c>
      <c r="BD534">
        <f>IF($A534="","",SUMIFS($BT$2:$BT$2500,$W$2:$W$2500,$A534))</f>
      </c>
      <c r="BF534">
        <f>IF($Z534="","",INDEX($AO$2:$AO$2000,$Z534))</f>
      </c>
      <c r="BG534">
        <f>IF($Z534="","",INDEX($AP$2:$AP$2000,$Z534))</f>
      </c>
      <c r="BH534">
        <f>IF($Z534="","",INDEX($AQ$2:$AQ$2000,$Z534))</f>
      </c>
      <c r="BI534">
        <f>IF($Z534="","",INDEX($AR$2:$AR$2000,$Z534))</f>
      </c>
      <c r="BJ534">
        <f>IF($Z534="","",INDEX($AS$2:$AS$2000,$Z534))</f>
      </c>
      <c r="BK534">
        <f>IF($Z534="","",INDEX($AT$2:$AT$2000,$Z534))</f>
      </c>
      <c r="BL534">
        <f>IF($Z534="","",INDEX($AU$2:$AU$2000,$Z534))</f>
      </c>
      <c r="BM534">
        <f>IF($Z534="","",INDEX($AV$2:$AV$2000,$Z534))</f>
      </c>
      <c r="BN534">
        <f>IF($Z534="","",INDEX($AW$2:$AW$2000,$Z534))</f>
      </c>
      <c r="BO534">
        <f>IF($Z534="","",INDEX($AX$2:$AX$2000,$Z534))</f>
      </c>
      <c r="BP534">
        <f>IF($Z534="","",INDEX($AY$2:$AY$2000,$Z534))</f>
      </c>
      <c r="BQ534">
        <f>IF($Z534="","",INDEX($AZ$2:$AZ$2000,$Z534))</f>
      </c>
      <c r="BR534">
        <f>IF($Z534="","",INDEX($BA$2:$BA$2000,$Z534))</f>
      </c>
      <c r="BS534">
        <f>IF($Z534="","",INDEX($BB$2:$BB$2000,$Z534))</f>
      </c>
      <c r="BT534">
        <f>IF($Z534="","",INDEX($BC$2:$BC$2000,$Z534))</f>
      </c>
      <c r="BV534">
        <f>IF(OR($A534="",$P534&lt;&gt;"Yes",$AH534="Yes"),"",1+N($AG534))</f>
      </c>
      <c r="BW534">
        <f>IF($A534="","",COUNTIFS($W$2:$W$2500,$A534,$BZ$2:$BZ$2500,"Yes")+COUNTIFS($X$2:$X$2500,$A534,$BY$2:$BY$2500,"Yes"))</f>
      </c>
      <c r="BX534">
        <f>IF(OR($A534="",$P534="Yes"),"",IF(N($BW534)=0,0,1+SUMIFS($CB$2:$CB$2500,$W$2:$W$2500,$A534)+SUMIFS($CA$2:$CA$2500,$X$2:$X$2500,$A534)))</f>
      </c>
      <c r="BY534" t="str">
        <f>IF($Y534="","",INDEX($AH$2:$AH$2000,$Y534)&amp;"")</f>
      </c>
      <c r="BZ534" t="str">
        <f>IF($Z534="","",INDEX($AH$2:$AH$2000,$Z534)&amp;"")</f>
      </c>
      <c r="CA534">
        <f>IF($Y534="","",INDEX($BV$2:$BV$2000,$Y534))</f>
      </c>
      <c r="CB534">
        <f>IF($Z534="","",INDEX($BV$2:$BV$2000,$Z534))</f>
      </c>
    </row>
    <row r="535">
      <c r="A535" t="str">
        <f>IF(TRIM(INDEX(games!$A:$A,ROW()))="","",TRIM(INDEX(games!$A:$A,ROW())))</f>
      </c>
      <c r="B535">
        <f>IF(OR($A535="",INDEX(games!$B:$B,ROW())=""),"",INDEX(games!$B:$B,ROW()))</f>
      </c>
      <c r="C535" t="str">
        <f>IF(OR($A535="",INDEX(games!$C:$C,ROW())=""),"",INDEX(games!$C:$C,ROW()))</f>
      </c>
      <c r="D535">
        <f>IF($A535="","",COUNTIF($W$2:$W$2500,$A535)+COUNTIF($X$2:$X$2500,$A535))</f>
      </c>
      <c r="E535">
        <f>IF($A535="","",IFERROR(MATCH($C535,$R$2:$R$5,0),0))</f>
      </c>
      <c r="F535">
        <f>IF($A535="","",MOD(ROW(),34))</f>
      </c>
      <c r="G535">
        <f>IF($A535="",NA(),IF($C535="Action",$B535,NA()))</f>
      </c>
      <c r="H535">
        <f>IF($A535="",NA(),IF($C535="Action",1+$F535*0.023,NA()))</f>
      </c>
      <c r="I535">
        <f>IF($A535="",NA(),IF($C535="Strategy",$B535,NA()))</f>
      </c>
      <c r="J535">
        <f>IF($A535="",NA(),IF($C535="Strategy",2+$F535*0.023,NA()))</f>
      </c>
      <c r="K535">
        <f>IF($A535="",NA(),IF($C535="Deckbuilder",$B535,NA()))</f>
      </c>
      <c r="L535">
        <f>IF($A535="",NA(),IF($C535="Deckbuilder",3+$F535*0.023,NA()))</f>
      </c>
      <c r="M535">
        <f>IF($A535="",NA(),IF($C535="Traditional",$B535,NA()))</f>
      </c>
      <c r="N535">
        <f>IF($A535="",NA(),IF($C535="Traditional",4+$F535*0.023,NA()))</f>
      </c>
      <c r="O535">
        <f>IF($A535="","",$D535+ROW()/1000000)</f>
      </c>
      <c r="P535" t="str">
        <f>IF(OR($A535="",INDEX(games!$H:$H,ROW())=""),"",INDEX(games!$H:$H,ROW()))</f>
      </c>
      <c r="Q535">
        <f>IF(OR($A535="",$P535&lt;&gt;"Yes"),"",$D535+ROW()/1000000)</f>
      </c>
      <c r="T535">
        <f>IF($Y535="","",INDEX($B$2:$B$2000,$Y535))</f>
      </c>
      <c r="U535">
        <f>IF($Z535="","",INDEX($B$2:$B$2000,$Z535))</f>
      </c>
      <c r="V535">
        <f>IF(OR($T535="",$U535=""),"",$U535-$T535)</f>
      </c>
      <c r="W535" t="str">
        <f>IF(TRIM(INDEX(connections!$A:$A,ROW()))="","",TRIM(INDEX(connections!$A:$A,ROW())))</f>
      </c>
      <c r="X535" t="str">
        <f>IF($W535="","",TRIM(INDEX(connections!$B:$B,ROW())))</f>
      </c>
      <c r="Y535">
        <f>IF($W535="","",IFERROR(MATCH($W535,$A$2:$A$2000,0),""))</f>
      </c>
      <c r="Z535">
        <f>IF($X535="","",IFERROR(MATCH($X535,$A$2:$A$2000,0),""))</f>
      </c>
      <c r="AA535" t="str">
        <f>IF($Y535="","",INDEX($P$2:$P$2000,$Y535))</f>
      </c>
      <c r="AB535" t="str">
        <f>IF($Z535="","",INDEX($P$2:$P$2000,$Z535))</f>
      </c>
      <c r="AC535">
        <f>IF(AND($AA535="Yes",$AB535="Yes"),1,"")</f>
      </c>
      <c r="AD535">
        <f>IF(OR($Y535="",$Z535=""),"",IF(INDEX($C$2:$C$2000,$Y535)=INDEX($C$2:$C$2000,$Z535),0,1))</f>
      </c>
      <c r="AE535">
        <f>IF($AC535&lt;&gt;1,"",IF(AND(INDEX($AG$2:$AG$2000,$Y535)=1,INDEX($AG$2:$AG$2000,$Z535)=1),1,""))</f>
      </c>
      <c r="AG535">
        <f>IF($A535="","",COUNTIFS($W$2:$W$2500,$A535,$AB$2:$AB$2500,"Yes")+COUNTIFS($X$2:$X$2500,$A535,$AA$2:$AA$2500,"Yes"))</f>
      </c>
      <c r="AH535" t="str">
        <f>IF(OR($P535&lt;&gt;"Yes",N($AG535)=0),"",IF(AND($AG535=1,COUNTIFS($W$2:$W$2500,$A535,$AE$2:$AE$2500,1)+COUNTIFS($X$2:$X$2500,$A535,$AE$2:$AE$2500,1)&gt;0),"","Yes"))</f>
      </c>
      <c r="AI535">
        <f>IF($AH535="Yes",$AG535,"")</f>
      </c>
      <c r="AJ535">
        <f>IF($AI535="","",$AI535+ROW()/1000000)</f>
      </c>
      <c r="AK535">
        <f>IF(OR($A535="",$P535="Yes",N($AG535)=0),"",$AG535+ROW()/1000000)</f>
      </c>
      <c r="AL535" t="str">
        <f>IF($A535="","",INDEX(games!$J:$J,ROW())&amp;"")</f>
      </c>
      <c r="AM535">
        <f>IF($A535="","",SUMPRODUCT($AO535:$BD535,'Map Analysis'!$AP$2^{0,1,2,3,4,5,6,7,8,9,10,11,12,13,14,15}))</f>
      </c>
      <c r="AN535">
        <f>IF($A535="","",$AM535+ROW()/10000000)</f>
      </c>
      <c r="AO535">
        <f>IF($A535="","",COUNTIF($W$2:$W$2500,$A535))</f>
      </c>
      <c r="AP535">
        <f>IF($A535="","",SUMIFS($BF$2:$BF$2500,$W$2:$W$2500,$A535))</f>
      </c>
      <c r="AQ535">
        <f>IF($A535="","",SUMIFS($BG$2:$BG$2500,$W$2:$W$2500,$A535))</f>
      </c>
      <c r="AR535">
        <f>IF($A535="","",SUMIFS($BH$2:$BH$2500,$W$2:$W$2500,$A535))</f>
      </c>
      <c r="AS535">
        <f>IF($A535="","",SUMIFS($BI$2:$BI$2500,$W$2:$W$2500,$A535))</f>
      </c>
      <c r="AT535">
        <f>IF($A535="","",SUMIFS($BJ$2:$BJ$2500,$W$2:$W$2500,$A535))</f>
      </c>
      <c r="AU535">
        <f>IF($A535="","",SUMIFS($BK$2:$BK$2500,$W$2:$W$2500,$A535))</f>
      </c>
      <c r="AV535">
        <f>IF($A535="","",SUMIFS($BL$2:$BL$2500,$W$2:$W$2500,$A535))</f>
      </c>
      <c r="AW535">
        <f>IF($A535="","",SUMIFS($BM$2:$BM$2500,$W$2:$W$2500,$A535))</f>
      </c>
      <c r="AX535">
        <f>IF($A535="","",SUMIFS($BN$2:$BN$2500,$W$2:$W$2500,$A535))</f>
      </c>
      <c r="AY535">
        <f>IF($A535="","",SUMIFS($BO$2:$BO$2500,$W$2:$W$2500,$A535))</f>
      </c>
      <c r="AZ535">
        <f>IF($A535="","",SUMIFS($BP$2:$BP$2500,$W$2:$W$2500,$A535))</f>
      </c>
      <c r="BA535">
        <f>IF($A535="","",SUMIFS($BQ$2:$BQ$2500,$W$2:$W$2500,$A535))</f>
      </c>
      <c r="BB535">
        <f>IF($A535="","",SUMIFS($BR$2:$BR$2500,$W$2:$W$2500,$A535))</f>
      </c>
      <c r="BC535">
        <f>IF($A535="","",SUMIFS($BS$2:$BS$2500,$W$2:$W$2500,$A535))</f>
      </c>
      <c r="BD535">
        <f>IF($A535="","",SUMIFS($BT$2:$BT$2500,$W$2:$W$2500,$A535))</f>
      </c>
      <c r="BF535">
        <f>IF($Z535="","",INDEX($AO$2:$AO$2000,$Z535))</f>
      </c>
      <c r="BG535">
        <f>IF($Z535="","",INDEX($AP$2:$AP$2000,$Z535))</f>
      </c>
      <c r="BH535">
        <f>IF($Z535="","",INDEX($AQ$2:$AQ$2000,$Z535))</f>
      </c>
      <c r="BI535">
        <f>IF($Z535="","",INDEX($AR$2:$AR$2000,$Z535))</f>
      </c>
      <c r="BJ535">
        <f>IF($Z535="","",INDEX($AS$2:$AS$2000,$Z535))</f>
      </c>
      <c r="BK535">
        <f>IF($Z535="","",INDEX($AT$2:$AT$2000,$Z535))</f>
      </c>
      <c r="BL535">
        <f>IF($Z535="","",INDEX($AU$2:$AU$2000,$Z535))</f>
      </c>
      <c r="BM535">
        <f>IF($Z535="","",INDEX($AV$2:$AV$2000,$Z535))</f>
      </c>
      <c r="BN535">
        <f>IF($Z535="","",INDEX($AW$2:$AW$2000,$Z535))</f>
      </c>
      <c r="BO535">
        <f>IF($Z535="","",INDEX($AX$2:$AX$2000,$Z535))</f>
      </c>
      <c r="BP535">
        <f>IF($Z535="","",INDEX($AY$2:$AY$2000,$Z535))</f>
      </c>
      <c r="BQ535">
        <f>IF($Z535="","",INDEX($AZ$2:$AZ$2000,$Z535))</f>
      </c>
      <c r="BR535">
        <f>IF($Z535="","",INDEX($BA$2:$BA$2000,$Z535))</f>
      </c>
      <c r="BS535">
        <f>IF($Z535="","",INDEX($BB$2:$BB$2000,$Z535))</f>
      </c>
      <c r="BT535">
        <f>IF($Z535="","",INDEX($BC$2:$BC$2000,$Z535))</f>
      </c>
      <c r="BV535">
        <f>IF(OR($A535="",$P535&lt;&gt;"Yes",$AH535="Yes"),"",1+N($AG535))</f>
      </c>
      <c r="BW535">
        <f>IF($A535="","",COUNTIFS($W$2:$W$2500,$A535,$BZ$2:$BZ$2500,"Yes")+COUNTIFS($X$2:$X$2500,$A535,$BY$2:$BY$2500,"Yes"))</f>
      </c>
      <c r="BX535">
        <f>IF(OR($A535="",$P535="Yes"),"",IF(N($BW535)=0,0,1+SUMIFS($CB$2:$CB$2500,$W$2:$W$2500,$A535)+SUMIFS($CA$2:$CA$2500,$X$2:$X$2500,$A535)))</f>
      </c>
      <c r="BY535" t="str">
        <f>IF($Y535="","",INDEX($AH$2:$AH$2000,$Y535)&amp;"")</f>
      </c>
      <c r="BZ535" t="str">
        <f>IF($Z535="","",INDEX($AH$2:$AH$2000,$Z535)&amp;"")</f>
      </c>
      <c r="CA535">
        <f>IF($Y535="","",INDEX($BV$2:$BV$2000,$Y535))</f>
      </c>
      <c r="CB535">
        <f>IF($Z535="","",INDEX($BV$2:$BV$2000,$Z535))</f>
      </c>
    </row>
    <row r="536">
      <c r="A536" t="str">
        <f>IF(TRIM(INDEX(games!$A:$A,ROW()))="","",TRIM(INDEX(games!$A:$A,ROW())))</f>
      </c>
      <c r="B536">
        <f>IF(OR($A536="",INDEX(games!$B:$B,ROW())=""),"",INDEX(games!$B:$B,ROW()))</f>
      </c>
      <c r="C536" t="str">
        <f>IF(OR($A536="",INDEX(games!$C:$C,ROW())=""),"",INDEX(games!$C:$C,ROW()))</f>
      </c>
      <c r="D536">
        <f>IF($A536="","",COUNTIF($W$2:$W$2500,$A536)+COUNTIF($X$2:$X$2500,$A536))</f>
      </c>
      <c r="E536">
        <f>IF($A536="","",IFERROR(MATCH($C536,$R$2:$R$5,0),0))</f>
      </c>
      <c r="F536">
        <f>IF($A536="","",MOD(ROW(),34))</f>
      </c>
      <c r="G536">
        <f>IF($A536="",NA(),IF($C536="Action",$B536,NA()))</f>
      </c>
      <c r="H536">
        <f>IF($A536="",NA(),IF($C536="Action",1+$F536*0.023,NA()))</f>
      </c>
      <c r="I536">
        <f>IF($A536="",NA(),IF($C536="Strategy",$B536,NA()))</f>
      </c>
      <c r="J536">
        <f>IF($A536="",NA(),IF($C536="Strategy",2+$F536*0.023,NA()))</f>
      </c>
      <c r="K536">
        <f>IF($A536="",NA(),IF($C536="Deckbuilder",$B536,NA()))</f>
      </c>
      <c r="L536">
        <f>IF($A536="",NA(),IF($C536="Deckbuilder",3+$F536*0.023,NA()))</f>
      </c>
      <c r="M536">
        <f>IF($A536="",NA(),IF($C536="Traditional",$B536,NA()))</f>
      </c>
      <c r="N536">
        <f>IF($A536="",NA(),IF($C536="Traditional",4+$F536*0.023,NA()))</f>
      </c>
      <c r="O536">
        <f>IF($A536="","",$D536+ROW()/1000000)</f>
      </c>
      <c r="P536" t="str">
        <f>IF(OR($A536="",INDEX(games!$H:$H,ROW())=""),"",INDEX(games!$H:$H,ROW()))</f>
      </c>
      <c r="Q536">
        <f>IF(OR($A536="",$P536&lt;&gt;"Yes"),"",$D536+ROW()/1000000)</f>
      </c>
      <c r="T536">
        <f>IF($Y536="","",INDEX($B$2:$B$2000,$Y536))</f>
      </c>
      <c r="U536">
        <f>IF($Z536="","",INDEX($B$2:$B$2000,$Z536))</f>
      </c>
      <c r="V536">
        <f>IF(OR($T536="",$U536=""),"",$U536-$T536)</f>
      </c>
      <c r="W536" t="str">
        <f>IF(TRIM(INDEX(connections!$A:$A,ROW()))="","",TRIM(INDEX(connections!$A:$A,ROW())))</f>
      </c>
      <c r="X536" t="str">
        <f>IF($W536="","",TRIM(INDEX(connections!$B:$B,ROW())))</f>
      </c>
      <c r="Y536">
        <f>IF($W536="","",IFERROR(MATCH($W536,$A$2:$A$2000,0),""))</f>
      </c>
      <c r="Z536">
        <f>IF($X536="","",IFERROR(MATCH($X536,$A$2:$A$2000,0),""))</f>
      </c>
      <c r="AA536" t="str">
        <f>IF($Y536="","",INDEX($P$2:$P$2000,$Y536))</f>
      </c>
      <c r="AB536" t="str">
        <f>IF($Z536="","",INDEX($P$2:$P$2000,$Z536))</f>
      </c>
      <c r="AC536">
        <f>IF(AND($AA536="Yes",$AB536="Yes"),1,"")</f>
      </c>
      <c r="AD536">
        <f>IF(OR($Y536="",$Z536=""),"",IF(INDEX($C$2:$C$2000,$Y536)=INDEX($C$2:$C$2000,$Z536),0,1))</f>
      </c>
      <c r="AE536">
        <f>IF($AC536&lt;&gt;1,"",IF(AND(INDEX($AG$2:$AG$2000,$Y536)=1,INDEX($AG$2:$AG$2000,$Z536)=1),1,""))</f>
      </c>
      <c r="AG536">
        <f>IF($A536="","",COUNTIFS($W$2:$W$2500,$A536,$AB$2:$AB$2500,"Yes")+COUNTIFS($X$2:$X$2500,$A536,$AA$2:$AA$2500,"Yes"))</f>
      </c>
      <c r="AH536" t="str">
        <f>IF(OR($P536&lt;&gt;"Yes",N($AG536)=0),"",IF(AND($AG536=1,COUNTIFS($W$2:$W$2500,$A536,$AE$2:$AE$2500,1)+COUNTIFS($X$2:$X$2500,$A536,$AE$2:$AE$2500,1)&gt;0),"","Yes"))</f>
      </c>
      <c r="AI536">
        <f>IF($AH536="Yes",$AG536,"")</f>
      </c>
      <c r="AJ536">
        <f>IF($AI536="","",$AI536+ROW()/1000000)</f>
      </c>
      <c r="AK536">
        <f>IF(OR($A536="",$P536="Yes",N($AG536)=0),"",$AG536+ROW()/1000000)</f>
      </c>
      <c r="AL536" t="str">
        <f>IF($A536="","",INDEX(games!$J:$J,ROW())&amp;"")</f>
      </c>
      <c r="AM536">
        <f>IF($A536="","",SUMPRODUCT($AO536:$BD536,'Map Analysis'!$AP$2^{0,1,2,3,4,5,6,7,8,9,10,11,12,13,14,15}))</f>
      </c>
      <c r="AN536">
        <f>IF($A536="","",$AM536+ROW()/10000000)</f>
      </c>
      <c r="AO536">
        <f>IF($A536="","",COUNTIF($W$2:$W$2500,$A536))</f>
      </c>
      <c r="AP536">
        <f>IF($A536="","",SUMIFS($BF$2:$BF$2500,$W$2:$W$2500,$A536))</f>
      </c>
      <c r="AQ536">
        <f>IF($A536="","",SUMIFS($BG$2:$BG$2500,$W$2:$W$2500,$A536))</f>
      </c>
      <c r="AR536">
        <f>IF($A536="","",SUMIFS($BH$2:$BH$2500,$W$2:$W$2500,$A536))</f>
      </c>
      <c r="AS536">
        <f>IF($A536="","",SUMIFS($BI$2:$BI$2500,$W$2:$W$2500,$A536))</f>
      </c>
      <c r="AT536">
        <f>IF($A536="","",SUMIFS($BJ$2:$BJ$2500,$W$2:$W$2500,$A536))</f>
      </c>
      <c r="AU536">
        <f>IF($A536="","",SUMIFS($BK$2:$BK$2500,$W$2:$W$2500,$A536))</f>
      </c>
      <c r="AV536">
        <f>IF($A536="","",SUMIFS($BL$2:$BL$2500,$W$2:$W$2500,$A536))</f>
      </c>
      <c r="AW536">
        <f>IF($A536="","",SUMIFS($BM$2:$BM$2500,$W$2:$W$2500,$A536))</f>
      </c>
      <c r="AX536">
        <f>IF($A536="","",SUMIFS($BN$2:$BN$2500,$W$2:$W$2500,$A536))</f>
      </c>
      <c r="AY536">
        <f>IF($A536="","",SUMIFS($BO$2:$BO$2500,$W$2:$W$2500,$A536))</f>
      </c>
      <c r="AZ536">
        <f>IF($A536="","",SUMIFS($BP$2:$BP$2500,$W$2:$W$2500,$A536))</f>
      </c>
      <c r="BA536">
        <f>IF($A536="","",SUMIFS($BQ$2:$BQ$2500,$W$2:$W$2500,$A536))</f>
      </c>
      <c r="BB536">
        <f>IF($A536="","",SUMIFS($BR$2:$BR$2500,$W$2:$W$2500,$A536))</f>
      </c>
      <c r="BC536">
        <f>IF($A536="","",SUMIFS($BS$2:$BS$2500,$W$2:$W$2500,$A536))</f>
      </c>
      <c r="BD536">
        <f>IF($A536="","",SUMIFS($BT$2:$BT$2500,$W$2:$W$2500,$A536))</f>
      </c>
      <c r="BF536">
        <f>IF($Z536="","",INDEX($AO$2:$AO$2000,$Z536))</f>
      </c>
      <c r="BG536">
        <f>IF($Z536="","",INDEX($AP$2:$AP$2000,$Z536))</f>
      </c>
      <c r="BH536">
        <f>IF($Z536="","",INDEX($AQ$2:$AQ$2000,$Z536))</f>
      </c>
      <c r="BI536">
        <f>IF($Z536="","",INDEX($AR$2:$AR$2000,$Z536))</f>
      </c>
      <c r="BJ536">
        <f>IF($Z536="","",INDEX($AS$2:$AS$2000,$Z536))</f>
      </c>
      <c r="BK536">
        <f>IF($Z536="","",INDEX($AT$2:$AT$2000,$Z536))</f>
      </c>
      <c r="BL536">
        <f>IF($Z536="","",INDEX($AU$2:$AU$2000,$Z536))</f>
      </c>
      <c r="BM536">
        <f>IF($Z536="","",INDEX($AV$2:$AV$2000,$Z536))</f>
      </c>
      <c r="BN536">
        <f>IF($Z536="","",INDEX($AW$2:$AW$2000,$Z536))</f>
      </c>
      <c r="BO536">
        <f>IF($Z536="","",INDEX($AX$2:$AX$2000,$Z536))</f>
      </c>
      <c r="BP536">
        <f>IF($Z536="","",INDEX($AY$2:$AY$2000,$Z536))</f>
      </c>
      <c r="BQ536">
        <f>IF($Z536="","",INDEX($AZ$2:$AZ$2000,$Z536))</f>
      </c>
      <c r="BR536">
        <f>IF($Z536="","",INDEX($BA$2:$BA$2000,$Z536))</f>
      </c>
      <c r="BS536">
        <f>IF($Z536="","",INDEX($BB$2:$BB$2000,$Z536))</f>
      </c>
      <c r="BT536">
        <f>IF($Z536="","",INDEX($BC$2:$BC$2000,$Z536))</f>
      </c>
      <c r="BV536">
        <f>IF(OR($A536="",$P536&lt;&gt;"Yes",$AH536="Yes"),"",1+N($AG536))</f>
      </c>
      <c r="BW536">
        <f>IF($A536="","",COUNTIFS($W$2:$W$2500,$A536,$BZ$2:$BZ$2500,"Yes")+COUNTIFS($X$2:$X$2500,$A536,$BY$2:$BY$2500,"Yes"))</f>
      </c>
      <c r="BX536">
        <f>IF(OR($A536="",$P536="Yes"),"",IF(N($BW536)=0,0,1+SUMIFS($CB$2:$CB$2500,$W$2:$W$2500,$A536)+SUMIFS($CA$2:$CA$2500,$X$2:$X$2500,$A536)))</f>
      </c>
      <c r="BY536" t="str">
        <f>IF($Y536="","",INDEX($AH$2:$AH$2000,$Y536)&amp;"")</f>
      </c>
      <c r="BZ536" t="str">
        <f>IF($Z536="","",INDEX($AH$2:$AH$2000,$Z536)&amp;"")</f>
      </c>
      <c r="CA536">
        <f>IF($Y536="","",INDEX($BV$2:$BV$2000,$Y536))</f>
      </c>
      <c r="CB536">
        <f>IF($Z536="","",INDEX($BV$2:$BV$2000,$Z536))</f>
      </c>
    </row>
    <row r="537">
      <c r="A537" t="str">
        <f>IF(TRIM(INDEX(games!$A:$A,ROW()))="","",TRIM(INDEX(games!$A:$A,ROW())))</f>
      </c>
      <c r="B537">
        <f>IF(OR($A537="",INDEX(games!$B:$B,ROW())=""),"",INDEX(games!$B:$B,ROW()))</f>
      </c>
      <c r="C537" t="str">
        <f>IF(OR($A537="",INDEX(games!$C:$C,ROW())=""),"",INDEX(games!$C:$C,ROW()))</f>
      </c>
      <c r="D537">
        <f>IF($A537="","",COUNTIF($W$2:$W$2500,$A537)+COUNTIF($X$2:$X$2500,$A537))</f>
      </c>
      <c r="E537">
        <f>IF($A537="","",IFERROR(MATCH($C537,$R$2:$R$5,0),0))</f>
      </c>
      <c r="F537">
        <f>IF($A537="","",MOD(ROW(),34))</f>
      </c>
      <c r="G537">
        <f>IF($A537="",NA(),IF($C537="Action",$B537,NA()))</f>
      </c>
      <c r="H537">
        <f>IF($A537="",NA(),IF($C537="Action",1+$F537*0.023,NA()))</f>
      </c>
      <c r="I537">
        <f>IF($A537="",NA(),IF($C537="Strategy",$B537,NA()))</f>
      </c>
      <c r="J537">
        <f>IF($A537="",NA(),IF($C537="Strategy",2+$F537*0.023,NA()))</f>
      </c>
      <c r="K537">
        <f>IF($A537="",NA(),IF($C537="Deckbuilder",$B537,NA()))</f>
      </c>
      <c r="L537">
        <f>IF($A537="",NA(),IF($C537="Deckbuilder",3+$F537*0.023,NA()))</f>
      </c>
      <c r="M537">
        <f>IF($A537="",NA(),IF($C537="Traditional",$B537,NA()))</f>
      </c>
      <c r="N537">
        <f>IF($A537="",NA(),IF($C537="Traditional",4+$F537*0.023,NA()))</f>
      </c>
      <c r="O537">
        <f>IF($A537="","",$D537+ROW()/1000000)</f>
      </c>
      <c r="P537" t="str">
        <f>IF(OR($A537="",INDEX(games!$H:$H,ROW())=""),"",INDEX(games!$H:$H,ROW()))</f>
      </c>
      <c r="Q537">
        <f>IF(OR($A537="",$P537&lt;&gt;"Yes"),"",$D537+ROW()/1000000)</f>
      </c>
      <c r="T537">
        <f>IF($Y537="","",INDEX($B$2:$B$2000,$Y537))</f>
      </c>
      <c r="U537">
        <f>IF($Z537="","",INDEX($B$2:$B$2000,$Z537))</f>
      </c>
      <c r="V537">
        <f>IF(OR($T537="",$U537=""),"",$U537-$T537)</f>
      </c>
      <c r="W537" t="str">
        <f>IF(TRIM(INDEX(connections!$A:$A,ROW()))="","",TRIM(INDEX(connections!$A:$A,ROW())))</f>
      </c>
      <c r="X537" t="str">
        <f>IF($W537="","",TRIM(INDEX(connections!$B:$B,ROW())))</f>
      </c>
      <c r="Y537">
        <f>IF($W537="","",IFERROR(MATCH($W537,$A$2:$A$2000,0),""))</f>
      </c>
      <c r="Z537">
        <f>IF($X537="","",IFERROR(MATCH($X537,$A$2:$A$2000,0),""))</f>
      </c>
      <c r="AA537" t="str">
        <f>IF($Y537="","",INDEX($P$2:$P$2000,$Y537))</f>
      </c>
      <c r="AB537" t="str">
        <f>IF($Z537="","",INDEX($P$2:$P$2000,$Z537))</f>
      </c>
      <c r="AC537">
        <f>IF(AND($AA537="Yes",$AB537="Yes"),1,"")</f>
      </c>
      <c r="AD537">
        <f>IF(OR($Y537="",$Z537=""),"",IF(INDEX($C$2:$C$2000,$Y537)=INDEX($C$2:$C$2000,$Z537),0,1))</f>
      </c>
      <c r="AE537">
        <f>IF($AC537&lt;&gt;1,"",IF(AND(INDEX($AG$2:$AG$2000,$Y537)=1,INDEX($AG$2:$AG$2000,$Z537)=1),1,""))</f>
      </c>
      <c r="AG537">
        <f>IF($A537="","",COUNTIFS($W$2:$W$2500,$A537,$AB$2:$AB$2500,"Yes")+COUNTIFS($X$2:$X$2500,$A537,$AA$2:$AA$2500,"Yes"))</f>
      </c>
      <c r="AH537" t="str">
        <f>IF(OR($P537&lt;&gt;"Yes",N($AG537)=0),"",IF(AND($AG537=1,COUNTIFS($W$2:$W$2500,$A537,$AE$2:$AE$2500,1)+COUNTIFS($X$2:$X$2500,$A537,$AE$2:$AE$2500,1)&gt;0),"","Yes"))</f>
      </c>
      <c r="AI537">
        <f>IF($AH537="Yes",$AG537,"")</f>
      </c>
      <c r="AJ537">
        <f>IF($AI537="","",$AI537+ROW()/1000000)</f>
      </c>
      <c r="AK537">
        <f>IF(OR($A537="",$P537="Yes",N($AG537)=0),"",$AG537+ROW()/1000000)</f>
      </c>
      <c r="AL537" t="str">
        <f>IF($A537="","",INDEX(games!$J:$J,ROW())&amp;"")</f>
      </c>
      <c r="AM537">
        <f>IF($A537="","",SUMPRODUCT($AO537:$BD537,'Map Analysis'!$AP$2^{0,1,2,3,4,5,6,7,8,9,10,11,12,13,14,15}))</f>
      </c>
      <c r="AN537">
        <f>IF($A537="","",$AM537+ROW()/10000000)</f>
      </c>
      <c r="AO537">
        <f>IF($A537="","",COUNTIF($W$2:$W$2500,$A537))</f>
      </c>
      <c r="AP537">
        <f>IF($A537="","",SUMIFS($BF$2:$BF$2500,$W$2:$W$2500,$A537))</f>
      </c>
      <c r="AQ537">
        <f>IF($A537="","",SUMIFS($BG$2:$BG$2500,$W$2:$W$2500,$A537))</f>
      </c>
      <c r="AR537">
        <f>IF($A537="","",SUMIFS($BH$2:$BH$2500,$W$2:$W$2500,$A537))</f>
      </c>
      <c r="AS537">
        <f>IF($A537="","",SUMIFS($BI$2:$BI$2500,$W$2:$W$2500,$A537))</f>
      </c>
      <c r="AT537">
        <f>IF($A537="","",SUMIFS($BJ$2:$BJ$2500,$W$2:$W$2500,$A537))</f>
      </c>
      <c r="AU537">
        <f>IF($A537="","",SUMIFS($BK$2:$BK$2500,$W$2:$W$2500,$A537))</f>
      </c>
      <c r="AV537">
        <f>IF($A537="","",SUMIFS($BL$2:$BL$2500,$W$2:$W$2500,$A537))</f>
      </c>
      <c r="AW537">
        <f>IF($A537="","",SUMIFS($BM$2:$BM$2500,$W$2:$W$2500,$A537))</f>
      </c>
      <c r="AX537">
        <f>IF($A537="","",SUMIFS($BN$2:$BN$2500,$W$2:$W$2500,$A537))</f>
      </c>
      <c r="AY537">
        <f>IF($A537="","",SUMIFS($BO$2:$BO$2500,$W$2:$W$2500,$A537))</f>
      </c>
      <c r="AZ537">
        <f>IF($A537="","",SUMIFS($BP$2:$BP$2500,$W$2:$W$2500,$A537))</f>
      </c>
      <c r="BA537">
        <f>IF($A537="","",SUMIFS($BQ$2:$BQ$2500,$W$2:$W$2500,$A537))</f>
      </c>
      <c r="BB537">
        <f>IF($A537="","",SUMIFS($BR$2:$BR$2500,$W$2:$W$2500,$A537))</f>
      </c>
      <c r="BC537">
        <f>IF($A537="","",SUMIFS($BS$2:$BS$2500,$W$2:$W$2500,$A537))</f>
      </c>
      <c r="BD537">
        <f>IF($A537="","",SUMIFS($BT$2:$BT$2500,$W$2:$W$2500,$A537))</f>
      </c>
      <c r="BF537">
        <f>IF($Z537="","",INDEX($AO$2:$AO$2000,$Z537))</f>
      </c>
      <c r="BG537">
        <f>IF($Z537="","",INDEX($AP$2:$AP$2000,$Z537))</f>
      </c>
      <c r="BH537">
        <f>IF($Z537="","",INDEX($AQ$2:$AQ$2000,$Z537))</f>
      </c>
      <c r="BI537">
        <f>IF($Z537="","",INDEX($AR$2:$AR$2000,$Z537))</f>
      </c>
      <c r="BJ537">
        <f>IF($Z537="","",INDEX($AS$2:$AS$2000,$Z537))</f>
      </c>
      <c r="BK537">
        <f>IF($Z537="","",INDEX($AT$2:$AT$2000,$Z537))</f>
      </c>
      <c r="BL537">
        <f>IF($Z537="","",INDEX($AU$2:$AU$2000,$Z537))</f>
      </c>
      <c r="BM537">
        <f>IF($Z537="","",INDEX($AV$2:$AV$2000,$Z537))</f>
      </c>
      <c r="BN537">
        <f>IF($Z537="","",INDEX($AW$2:$AW$2000,$Z537))</f>
      </c>
      <c r="BO537">
        <f>IF($Z537="","",INDEX($AX$2:$AX$2000,$Z537))</f>
      </c>
      <c r="BP537">
        <f>IF($Z537="","",INDEX($AY$2:$AY$2000,$Z537))</f>
      </c>
      <c r="BQ537">
        <f>IF($Z537="","",INDEX($AZ$2:$AZ$2000,$Z537))</f>
      </c>
      <c r="BR537">
        <f>IF($Z537="","",INDEX($BA$2:$BA$2000,$Z537))</f>
      </c>
      <c r="BS537">
        <f>IF($Z537="","",INDEX($BB$2:$BB$2000,$Z537))</f>
      </c>
      <c r="BT537">
        <f>IF($Z537="","",INDEX($BC$2:$BC$2000,$Z537))</f>
      </c>
      <c r="BV537">
        <f>IF(OR($A537="",$P537&lt;&gt;"Yes",$AH537="Yes"),"",1+N($AG537))</f>
      </c>
      <c r="BW537">
        <f>IF($A537="","",COUNTIFS($W$2:$W$2500,$A537,$BZ$2:$BZ$2500,"Yes")+COUNTIFS($X$2:$X$2500,$A537,$BY$2:$BY$2500,"Yes"))</f>
      </c>
      <c r="BX537">
        <f>IF(OR($A537="",$P537="Yes"),"",IF(N($BW537)=0,0,1+SUMIFS($CB$2:$CB$2500,$W$2:$W$2500,$A537)+SUMIFS($CA$2:$CA$2500,$X$2:$X$2500,$A537)))</f>
      </c>
      <c r="BY537" t="str">
        <f>IF($Y537="","",INDEX($AH$2:$AH$2000,$Y537)&amp;"")</f>
      </c>
      <c r="BZ537" t="str">
        <f>IF($Z537="","",INDEX($AH$2:$AH$2000,$Z537)&amp;"")</f>
      </c>
      <c r="CA537">
        <f>IF($Y537="","",INDEX($BV$2:$BV$2000,$Y537))</f>
      </c>
      <c r="CB537">
        <f>IF($Z537="","",INDEX($BV$2:$BV$2000,$Z537))</f>
      </c>
    </row>
    <row r="538">
      <c r="A538" t="str">
        <f>IF(TRIM(INDEX(games!$A:$A,ROW()))="","",TRIM(INDEX(games!$A:$A,ROW())))</f>
      </c>
      <c r="B538">
        <f>IF(OR($A538="",INDEX(games!$B:$B,ROW())=""),"",INDEX(games!$B:$B,ROW()))</f>
      </c>
      <c r="C538" t="str">
        <f>IF(OR($A538="",INDEX(games!$C:$C,ROW())=""),"",INDEX(games!$C:$C,ROW()))</f>
      </c>
      <c r="D538">
        <f>IF($A538="","",COUNTIF($W$2:$W$2500,$A538)+COUNTIF($X$2:$X$2500,$A538))</f>
      </c>
      <c r="E538">
        <f>IF($A538="","",IFERROR(MATCH($C538,$R$2:$R$5,0),0))</f>
      </c>
      <c r="F538">
        <f>IF($A538="","",MOD(ROW(),34))</f>
      </c>
      <c r="G538">
        <f>IF($A538="",NA(),IF($C538="Action",$B538,NA()))</f>
      </c>
      <c r="H538">
        <f>IF($A538="",NA(),IF($C538="Action",1+$F538*0.023,NA()))</f>
      </c>
      <c r="I538">
        <f>IF($A538="",NA(),IF($C538="Strategy",$B538,NA()))</f>
      </c>
      <c r="J538">
        <f>IF($A538="",NA(),IF($C538="Strategy",2+$F538*0.023,NA()))</f>
      </c>
      <c r="K538">
        <f>IF($A538="",NA(),IF($C538="Deckbuilder",$B538,NA()))</f>
      </c>
      <c r="L538">
        <f>IF($A538="",NA(),IF($C538="Deckbuilder",3+$F538*0.023,NA()))</f>
      </c>
      <c r="M538">
        <f>IF($A538="",NA(),IF($C538="Traditional",$B538,NA()))</f>
      </c>
      <c r="N538">
        <f>IF($A538="",NA(),IF($C538="Traditional",4+$F538*0.023,NA()))</f>
      </c>
      <c r="O538">
        <f>IF($A538="","",$D538+ROW()/1000000)</f>
      </c>
      <c r="P538" t="str">
        <f>IF(OR($A538="",INDEX(games!$H:$H,ROW())=""),"",INDEX(games!$H:$H,ROW()))</f>
      </c>
      <c r="Q538">
        <f>IF(OR($A538="",$P538&lt;&gt;"Yes"),"",$D538+ROW()/1000000)</f>
      </c>
      <c r="T538">
        <f>IF($Y538="","",INDEX($B$2:$B$2000,$Y538))</f>
      </c>
      <c r="U538">
        <f>IF($Z538="","",INDEX($B$2:$B$2000,$Z538))</f>
      </c>
      <c r="V538">
        <f>IF(OR($T538="",$U538=""),"",$U538-$T538)</f>
      </c>
      <c r="W538" t="str">
        <f>IF(TRIM(INDEX(connections!$A:$A,ROW()))="","",TRIM(INDEX(connections!$A:$A,ROW())))</f>
      </c>
      <c r="X538" t="str">
        <f>IF($W538="","",TRIM(INDEX(connections!$B:$B,ROW())))</f>
      </c>
      <c r="Y538">
        <f>IF($W538="","",IFERROR(MATCH($W538,$A$2:$A$2000,0),""))</f>
      </c>
      <c r="Z538">
        <f>IF($X538="","",IFERROR(MATCH($X538,$A$2:$A$2000,0),""))</f>
      </c>
      <c r="AA538" t="str">
        <f>IF($Y538="","",INDEX($P$2:$P$2000,$Y538))</f>
      </c>
      <c r="AB538" t="str">
        <f>IF($Z538="","",INDEX($P$2:$P$2000,$Z538))</f>
      </c>
      <c r="AC538">
        <f>IF(AND($AA538="Yes",$AB538="Yes"),1,"")</f>
      </c>
      <c r="AD538">
        <f>IF(OR($Y538="",$Z538=""),"",IF(INDEX($C$2:$C$2000,$Y538)=INDEX($C$2:$C$2000,$Z538),0,1))</f>
      </c>
      <c r="AE538">
        <f>IF($AC538&lt;&gt;1,"",IF(AND(INDEX($AG$2:$AG$2000,$Y538)=1,INDEX($AG$2:$AG$2000,$Z538)=1),1,""))</f>
      </c>
      <c r="AG538">
        <f>IF($A538="","",COUNTIFS($W$2:$W$2500,$A538,$AB$2:$AB$2500,"Yes")+COUNTIFS($X$2:$X$2500,$A538,$AA$2:$AA$2500,"Yes"))</f>
      </c>
      <c r="AH538" t="str">
        <f>IF(OR($P538&lt;&gt;"Yes",N($AG538)=0),"",IF(AND($AG538=1,COUNTIFS($W$2:$W$2500,$A538,$AE$2:$AE$2500,1)+COUNTIFS($X$2:$X$2500,$A538,$AE$2:$AE$2500,1)&gt;0),"","Yes"))</f>
      </c>
      <c r="AI538">
        <f>IF($AH538="Yes",$AG538,"")</f>
      </c>
      <c r="AJ538">
        <f>IF($AI538="","",$AI538+ROW()/1000000)</f>
      </c>
      <c r="AK538">
        <f>IF(OR($A538="",$P538="Yes",N($AG538)=0),"",$AG538+ROW()/1000000)</f>
      </c>
      <c r="AL538" t="str">
        <f>IF($A538="","",INDEX(games!$J:$J,ROW())&amp;"")</f>
      </c>
      <c r="AM538">
        <f>IF($A538="","",SUMPRODUCT($AO538:$BD538,'Map Analysis'!$AP$2^{0,1,2,3,4,5,6,7,8,9,10,11,12,13,14,15}))</f>
      </c>
      <c r="AN538">
        <f>IF($A538="","",$AM538+ROW()/10000000)</f>
      </c>
      <c r="AO538">
        <f>IF($A538="","",COUNTIF($W$2:$W$2500,$A538))</f>
      </c>
      <c r="AP538">
        <f>IF($A538="","",SUMIFS($BF$2:$BF$2500,$W$2:$W$2500,$A538))</f>
      </c>
      <c r="AQ538">
        <f>IF($A538="","",SUMIFS($BG$2:$BG$2500,$W$2:$W$2500,$A538))</f>
      </c>
      <c r="AR538">
        <f>IF($A538="","",SUMIFS($BH$2:$BH$2500,$W$2:$W$2500,$A538))</f>
      </c>
      <c r="AS538">
        <f>IF($A538="","",SUMIFS($BI$2:$BI$2500,$W$2:$W$2500,$A538))</f>
      </c>
      <c r="AT538">
        <f>IF($A538="","",SUMIFS($BJ$2:$BJ$2500,$W$2:$W$2500,$A538))</f>
      </c>
      <c r="AU538">
        <f>IF($A538="","",SUMIFS($BK$2:$BK$2500,$W$2:$W$2500,$A538))</f>
      </c>
      <c r="AV538">
        <f>IF($A538="","",SUMIFS($BL$2:$BL$2500,$W$2:$W$2500,$A538))</f>
      </c>
      <c r="AW538">
        <f>IF($A538="","",SUMIFS($BM$2:$BM$2500,$W$2:$W$2500,$A538))</f>
      </c>
      <c r="AX538">
        <f>IF($A538="","",SUMIFS($BN$2:$BN$2500,$W$2:$W$2500,$A538))</f>
      </c>
      <c r="AY538">
        <f>IF($A538="","",SUMIFS($BO$2:$BO$2500,$W$2:$W$2500,$A538))</f>
      </c>
      <c r="AZ538">
        <f>IF($A538="","",SUMIFS($BP$2:$BP$2500,$W$2:$W$2500,$A538))</f>
      </c>
      <c r="BA538">
        <f>IF($A538="","",SUMIFS($BQ$2:$BQ$2500,$W$2:$W$2500,$A538))</f>
      </c>
      <c r="BB538">
        <f>IF($A538="","",SUMIFS($BR$2:$BR$2500,$W$2:$W$2500,$A538))</f>
      </c>
      <c r="BC538">
        <f>IF($A538="","",SUMIFS($BS$2:$BS$2500,$W$2:$W$2500,$A538))</f>
      </c>
      <c r="BD538">
        <f>IF($A538="","",SUMIFS($BT$2:$BT$2500,$W$2:$W$2500,$A538))</f>
      </c>
      <c r="BF538">
        <f>IF($Z538="","",INDEX($AO$2:$AO$2000,$Z538))</f>
      </c>
      <c r="BG538">
        <f>IF($Z538="","",INDEX($AP$2:$AP$2000,$Z538))</f>
      </c>
      <c r="BH538">
        <f>IF($Z538="","",INDEX($AQ$2:$AQ$2000,$Z538))</f>
      </c>
      <c r="BI538">
        <f>IF($Z538="","",INDEX($AR$2:$AR$2000,$Z538))</f>
      </c>
      <c r="BJ538">
        <f>IF($Z538="","",INDEX($AS$2:$AS$2000,$Z538))</f>
      </c>
      <c r="BK538">
        <f>IF($Z538="","",INDEX($AT$2:$AT$2000,$Z538))</f>
      </c>
      <c r="BL538">
        <f>IF($Z538="","",INDEX($AU$2:$AU$2000,$Z538))</f>
      </c>
      <c r="BM538">
        <f>IF($Z538="","",INDEX($AV$2:$AV$2000,$Z538))</f>
      </c>
      <c r="BN538">
        <f>IF($Z538="","",INDEX($AW$2:$AW$2000,$Z538))</f>
      </c>
      <c r="BO538">
        <f>IF($Z538="","",INDEX($AX$2:$AX$2000,$Z538))</f>
      </c>
      <c r="BP538">
        <f>IF($Z538="","",INDEX($AY$2:$AY$2000,$Z538))</f>
      </c>
      <c r="BQ538">
        <f>IF($Z538="","",INDEX($AZ$2:$AZ$2000,$Z538))</f>
      </c>
      <c r="BR538">
        <f>IF($Z538="","",INDEX($BA$2:$BA$2000,$Z538))</f>
      </c>
      <c r="BS538">
        <f>IF($Z538="","",INDEX($BB$2:$BB$2000,$Z538))</f>
      </c>
      <c r="BT538">
        <f>IF($Z538="","",INDEX($BC$2:$BC$2000,$Z538))</f>
      </c>
      <c r="BV538">
        <f>IF(OR($A538="",$P538&lt;&gt;"Yes",$AH538="Yes"),"",1+N($AG538))</f>
      </c>
      <c r="BW538">
        <f>IF($A538="","",COUNTIFS($W$2:$W$2500,$A538,$BZ$2:$BZ$2500,"Yes")+COUNTIFS($X$2:$X$2500,$A538,$BY$2:$BY$2500,"Yes"))</f>
      </c>
      <c r="BX538">
        <f>IF(OR($A538="",$P538="Yes"),"",IF(N($BW538)=0,0,1+SUMIFS($CB$2:$CB$2500,$W$2:$W$2500,$A538)+SUMIFS($CA$2:$CA$2500,$X$2:$X$2500,$A538)))</f>
      </c>
      <c r="BY538" t="str">
        <f>IF($Y538="","",INDEX($AH$2:$AH$2000,$Y538)&amp;"")</f>
      </c>
      <c r="BZ538" t="str">
        <f>IF($Z538="","",INDEX($AH$2:$AH$2000,$Z538)&amp;"")</f>
      </c>
      <c r="CA538">
        <f>IF($Y538="","",INDEX($BV$2:$BV$2000,$Y538))</f>
      </c>
      <c r="CB538">
        <f>IF($Z538="","",INDEX($BV$2:$BV$2000,$Z538))</f>
      </c>
    </row>
    <row r="539">
      <c r="A539" t="str">
        <f>IF(TRIM(INDEX(games!$A:$A,ROW()))="","",TRIM(INDEX(games!$A:$A,ROW())))</f>
      </c>
      <c r="B539">
        <f>IF(OR($A539="",INDEX(games!$B:$B,ROW())=""),"",INDEX(games!$B:$B,ROW()))</f>
      </c>
      <c r="C539" t="str">
        <f>IF(OR($A539="",INDEX(games!$C:$C,ROW())=""),"",INDEX(games!$C:$C,ROW()))</f>
      </c>
      <c r="D539">
        <f>IF($A539="","",COUNTIF($W$2:$W$2500,$A539)+COUNTIF($X$2:$X$2500,$A539))</f>
      </c>
      <c r="E539">
        <f>IF($A539="","",IFERROR(MATCH($C539,$R$2:$R$5,0),0))</f>
      </c>
      <c r="F539">
        <f>IF($A539="","",MOD(ROW(),34))</f>
      </c>
      <c r="G539">
        <f>IF($A539="",NA(),IF($C539="Action",$B539,NA()))</f>
      </c>
      <c r="H539">
        <f>IF($A539="",NA(),IF($C539="Action",1+$F539*0.023,NA()))</f>
      </c>
      <c r="I539">
        <f>IF($A539="",NA(),IF($C539="Strategy",$B539,NA()))</f>
      </c>
      <c r="J539">
        <f>IF($A539="",NA(),IF($C539="Strategy",2+$F539*0.023,NA()))</f>
      </c>
      <c r="K539">
        <f>IF($A539="",NA(),IF($C539="Deckbuilder",$B539,NA()))</f>
      </c>
      <c r="L539">
        <f>IF($A539="",NA(),IF($C539="Deckbuilder",3+$F539*0.023,NA()))</f>
      </c>
      <c r="M539">
        <f>IF($A539="",NA(),IF($C539="Traditional",$B539,NA()))</f>
      </c>
      <c r="N539">
        <f>IF($A539="",NA(),IF($C539="Traditional",4+$F539*0.023,NA()))</f>
      </c>
      <c r="O539">
        <f>IF($A539="","",$D539+ROW()/1000000)</f>
      </c>
      <c r="P539" t="str">
        <f>IF(OR($A539="",INDEX(games!$H:$H,ROW())=""),"",INDEX(games!$H:$H,ROW()))</f>
      </c>
      <c r="Q539">
        <f>IF(OR($A539="",$P539&lt;&gt;"Yes"),"",$D539+ROW()/1000000)</f>
      </c>
      <c r="T539">
        <f>IF($Y539="","",INDEX($B$2:$B$2000,$Y539))</f>
      </c>
      <c r="U539">
        <f>IF($Z539="","",INDEX($B$2:$B$2000,$Z539))</f>
      </c>
      <c r="V539">
        <f>IF(OR($T539="",$U539=""),"",$U539-$T539)</f>
      </c>
      <c r="W539" t="str">
        <f>IF(TRIM(INDEX(connections!$A:$A,ROW()))="","",TRIM(INDEX(connections!$A:$A,ROW())))</f>
      </c>
      <c r="X539" t="str">
        <f>IF($W539="","",TRIM(INDEX(connections!$B:$B,ROW())))</f>
      </c>
      <c r="Y539">
        <f>IF($W539="","",IFERROR(MATCH($W539,$A$2:$A$2000,0),""))</f>
      </c>
      <c r="Z539">
        <f>IF($X539="","",IFERROR(MATCH($X539,$A$2:$A$2000,0),""))</f>
      </c>
      <c r="AA539" t="str">
        <f>IF($Y539="","",INDEX($P$2:$P$2000,$Y539))</f>
      </c>
      <c r="AB539" t="str">
        <f>IF($Z539="","",INDEX($P$2:$P$2000,$Z539))</f>
      </c>
      <c r="AC539">
        <f>IF(AND($AA539="Yes",$AB539="Yes"),1,"")</f>
      </c>
      <c r="AD539">
        <f>IF(OR($Y539="",$Z539=""),"",IF(INDEX($C$2:$C$2000,$Y539)=INDEX($C$2:$C$2000,$Z539),0,1))</f>
      </c>
      <c r="AE539">
        <f>IF($AC539&lt;&gt;1,"",IF(AND(INDEX($AG$2:$AG$2000,$Y539)=1,INDEX($AG$2:$AG$2000,$Z539)=1),1,""))</f>
      </c>
      <c r="AG539">
        <f>IF($A539="","",COUNTIFS($W$2:$W$2500,$A539,$AB$2:$AB$2500,"Yes")+COUNTIFS($X$2:$X$2500,$A539,$AA$2:$AA$2500,"Yes"))</f>
      </c>
      <c r="AH539" t="str">
        <f>IF(OR($P539&lt;&gt;"Yes",N($AG539)=0),"",IF(AND($AG539=1,COUNTIFS($W$2:$W$2500,$A539,$AE$2:$AE$2500,1)+COUNTIFS($X$2:$X$2500,$A539,$AE$2:$AE$2500,1)&gt;0),"","Yes"))</f>
      </c>
      <c r="AI539">
        <f>IF($AH539="Yes",$AG539,"")</f>
      </c>
      <c r="AJ539">
        <f>IF($AI539="","",$AI539+ROW()/1000000)</f>
      </c>
      <c r="AK539">
        <f>IF(OR($A539="",$P539="Yes",N($AG539)=0),"",$AG539+ROW()/1000000)</f>
      </c>
      <c r="AL539" t="str">
        <f>IF($A539="","",INDEX(games!$J:$J,ROW())&amp;"")</f>
      </c>
      <c r="AM539">
        <f>IF($A539="","",SUMPRODUCT($AO539:$BD539,'Map Analysis'!$AP$2^{0,1,2,3,4,5,6,7,8,9,10,11,12,13,14,15}))</f>
      </c>
      <c r="AN539">
        <f>IF($A539="","",$AM539+ROW()/10000000)</f>
      </c>
      <c r="AO539">
        <f>IF($A539="","",COUNTIF($W$2:$W$2500,$A539))</f>
      </c>
      <c r="AP539">
        <f>IF($A539="","",SUMIFS($BF$2:$BF$2500,$W$2:$W$2500,$A539))</f>
      </c>
      <c r="AQ539">
        <f>IF($A539="","",SUMIFS($BG$2:$BG$2500,$W$2:$W$2500,$A539))</f>
      </c>
      <c r="AR539">
        <f>IF($A539="","",SUMIFS($BH$2:$BH$2500,$W$2:$W$2500,$A539))</f>
      </c>
      <c r="AS539">
        <f>IF($A539="","",SUMIFS($BI$2:$BI$2500,$W$2:$W$2500,$A539))</f>
      </c>
      <c r="AT539">
        <f>IF($A539="","",SUMIFS($BJ$2:$BJ$2500,$W$2:$W$2500,$A539))</f>
      </c>
      <c r="AU539">
        <f>IF($A539="","",SUMIFS($BK$2:$BK$2500,$W$2:$W$2500,$A539))</f>
      </c>
      <c r="AV539">
        <f>IF($A539="","",SUMIFS($BL$2:$BL$2500,$W$2:$W$2500,$A539))</f>
      </c>
      <c r="AW539">
        <f>IF($A539="","",SUMIFS($BM$2:$BM$2500,$W$2:$W$2500,$A539))</f>
      </c>
      <c r="AX539">
        <f>IF($A539="","",SUMIFS($BN$2:$BN$2500,$W$2:$W$2500,$A539))</f>
      </c>
      <c r="AY539">
        <f>IF($A539="","",SUMIFS($BO$2:$BO$2500,$W$2:$W$2500,$A539))</f>
      </c>
      <c r="AZ539">
        <f>IF($A539="","",SUMIFS($BP$2:$BP$2500,$W$2:$W$2500,$A539))</f>
      </c>
      <c r="BA539">
        <f>IF($A539="","",SUMIFS($BQ$2:$BQ$2500,$W$2:$W$2500,$A539))</f>
      </c>
      <c r="BB539">
        <f>IF($A539="","",SUMIFS($BR$2:$BR$2500,$W$2:$W$2500,$A539))</f>
      </c>
      <c r="BC539">
        <f>IF($A539="","",SUMIFS($BS$2:$BS$2500,$W$2:$W$2500,$A539))</f>
      </c>
      <c r="BD539">
        <f>IF($A539="","",SUMIFS($BT$2:$BT$2500,$W$2:$W$2500,$A539))</f>
      </c>
      <c r="BF539">
        <f>IF($Z539="","",INDEX($AO$2:$AO$2000,$Z539))</f>
      </c>
      <c r="BG539">
        <f>IF($Z539="","",INDEX($AP$2:$AP$2000,$Z539))</f>
      </c>
      <c r="BH539">
        <f>IF($Z539="","",INDEX($AQ$2:$AQ$2000,$Z539))</f>
      </c>
      <c r="BI539">
        <f>IF($Z539="","",INDEX($AR$2:$AR$2000,$Z539))</f>
      </c>
      <c r="BJ539">
        <f>IF($Z539="","",INDEX($AS$2:$AS$2000,$Z539))</f>
      </c>
      <c r="BK539">
        <f>IF($Z539="","",INDEX($AT$2:$AT$2000,$Z539))</f>
      </c>
      <c r="BL539">
        <f>IF($Z539="","",INDEX($AU$2:$AU$2000,$Z539))</f>
      </c>
      <c r="BM539">
        <f>IF($Z539="","",INDEX($AV$2:$AV$2000,$Z539))</f>
      </c>
      <c r="BN539">
        <f>IF($Z539="","",INDEX($AW$2:$AW$2000,$Z539))</f>
      </c>
      <c r="BO539">
        <f>IF($Z539="","",INDEX($AX$2:$AX$2000,$Z539))</f>
      </c>
      <c r="BP539">
        <f>IF($Z539="","",INDEX($AY$2:$AY$2000,$Z539))</f>
      </c>
      <c r="BQ539">
        <f>IF($Z539="","",INDEX($AZ$2:$AZ$2000,$Z539))</f>
      </c>
      <c r="BR539">
        <f>IF($Z539="","",INDEX($BA$2:$BA$2000,$Z539))</f>
      </c>
      <c r="BS539">
        <f>IF($Z539="","",INDEX($BB$2:$BB$2000,$Z539))</f>
      </c>
      <c r="BT539">
        <f>IF($Z539="","",INDEX($BC$2:$BC$2000,$Z539))</f>
      </c>
      <c r="BV539">
        <f>IF(OR($A539="",$P539&lt;&gt;"Yes",$AH539="Yes"),"",1+N($AG539))</f>
      </c>
      <c r="BW539">
        <f>IF($A539="","",COUNTIFS($W$2:$W$2500,$A539,$BZ$2:$BZ$2500,"Yes")+COUNTIFS($X$2:$X$2500,$A539,$BY$2:$BY$2500,"Yes"))</f>
      </c>
      <c r="BX539">
        <f>IF(OR($A539="",$P539="Yes"),"",IF(N($BW539)=0,0,1+SUMIFS($CB$2:$CB$2500,$W$2:$W$2500,$A539)+SUMIFS($CA$2:$CA$2500,$X$2:$X$2500,$A539)))</f>
      </c>
      <c r="BY539" t="str">
        <f>IF($Y539="","",INDEX($AH$2:$AH$2000,$Y539)&amp;"")</f>
      </c>
      <c r="BZ539" t="str">
        <f>IF($Z539="","",INDEX($AH$2:$AH$2000,$Z539)&amp;"")</f>
      </c>
      <c r="CA539">
        <f>IF($Y539="","",INDEX($BV$2:$BV$2000,$Y539))</f>
      </c>
      <c r="CB539">
        <f>IF($Z539="","",INDEX($BV$2:$BV$2000,$Z539))</f>
      </c>
    </row>
    <row r="540">
      <c r="A540" t="str">
        <f>IF(TRIM(INDEX(games!$A:$A,ROW()))="","",TRIM(INDEX(games!$A:$A,ROW())))</f>
      </c>
      <c r="B540">
        <f>IF(OR($A540="",INDEX(games!$B:$B,ROW())=""),"",INDEX(games!$B:$B,ROW()))</f>
      </c>
      <c r="C540" t="str">
        <f>IF(OR($A540="",INDEX(games!$C:$C,ROW())=""),"",INDEX(games!$C:$C,ROW()))</f>
      </c>
      <c r="D540">
        <f>IF($A540="","",COUNTIF($W$2:$W$2500,$A540)+COUNTIF($X$2:$X$2500,$A540))</f>
      </c>
      <c r="E540">
        <f>IF($A540="","",IFERROR(MATCH($C540,$R$2:$R$5,0),0))</f>
      </c>
      <c r="F540">
        <f>IF($A540="","",MOD(ROW(),34))</f>
      </c>
      <c r="G540">
        <f>IF($A540="",NA(),IF($C540="Action",$B540,NA()))</f>
      </c>
      <c r="H540">
        <f>IF($A540="",NA(),IF($C540="Action",1+$F540*0.023,NA()))</f>
      </c>
      <c r="I540">
        <f>IF($A540="",NA(),IF($C540="Strategy",$B540,NA()))</f>
      </c>
      <c r="J540">
        <f>IF($A540="",NA(),IF($C540="Strategy",2+$F540*0.023,NA()))</f>
      </c>
      <c r="K540">
        <f>IF($A540="",NA(),IF($C540="Deckbuilder",$B540,NA()))</f>
      </c>
      <c r="L540">
        <f>IF($A540="",NA(),IF($C540="Deckbuilder",3+$F540*0.023,NA()))</f>
      </c>
      <c r="M540">
        <f>IF($A540="",NA(),IF($C540="Traditional",$B540,NA()))</f>
      </c>
      <c r="N540">
        <f>IF($A540="",NA(),IF($C540="Traditional",4+$F540*0.023,NA()))</f>
      </c>
      <c r="O540">
        <f>IF($A540="","",$D540+ROW()/1000000)</f>
      </c>
      <c r="P540" t="str">
        <f>IF(OR($A540="",INDEX(games!$H:$H,ROW())=""),"",INDEX(games!$H:$H,ROW()))</f>
      </c>
      <c r="Q540">
        <f>IF(OR($A540="",$P540&lt;&gt;"Yes"),"",$D540+ROW()/1000000)</f>
      </c>
      <c r="T540">
        <f>IF($Y540="","",INDEX($B$2:$B$2000,$Y540))</f>
      </c>
      <c r="U540">
        <f>IF($Z540="","",INDEX($B$2:$B$2000,$Z540))</f>
      </c>
      <c r="V540">
        <f>IF(OR($T540="",$U540=""),"",$U540-$T540)</f>
      </c>
      <c r="W540" t="str">
        <f>IF(TRIM(INDEX(connections!$A:$A,ROW()))="","",TRIM(INDEX(connections!$A:$A,ROW())))</f>
      </c>
      <c r="X540" t="str">
        <f>IF($W540="","",TRIM(INDEX(connections!$B:$B,ROW())))</f>
      </c>
      <c r="Y540">
        <f>IF($W540="","",IFERROR(MATCH($W540,$A$2:$A$2000,0),""))</f>
      </c>
      <c r="Z540">
        <f>IF($X540="","",IFERROR(MATCH($X540,$A$2:$A$2000,0),""))</f>
      </c>
      <c r="AA540" t="str">
        <f>IF($Y540="","",INDEX($P$2:$P$2000,$Y540))</f>
      </c>
      <c r="AB540" t="str">
        <f>IF($Z540="","",INDEX($P$2:$P$2000,$Z540))</f>
      </c>
      <c r="AC540">
        <f>IF(AND($AA540="Yes",$AB540="Yes"),1,"")</f>
      </c>
      <c r="AD540">
        <f>IF(OR($Y540="",$Z540=""),"",IF(INDEX($C$2:$C$2000,$Y540)=INDEX($C$2:$C$2000,$Z540),0,1))</f>
      </c>
      <c r="AE540">
        <f>IF($AC540&lt;&gt;1,"",IF(AND(INDEX($AG$2:$AG$2000,$Y540)=1,INDEX($AG$2:$AG$2000,$Z540)=1),1,""))</f>
      </c>
      <c r="AG540">
        <f>IF($A540="","",COUNTIFS($W$2:$W$2500,$A540,$AB$2:$AB$2500,"Yes")+COUNTIFS($X$2:$X$2500,$A540,$AA$2:$AA$2500,"Yes"))</f>
      </c>
      <c r="AH540" t="str">
        <f>IF(OR($P540&lt;&gt;"Yes",N($AG540)=0),"",IF(AND($AG540=1,COUNTIFS($W$2:$W$2500,$A540,$AE$2:$AE$2500,1)+COUNTIFS($X$2:$X$2500,$A540,$AE$2:$AE$2500,1)&gt;0),"","Yes"))</f>
      </c>
      <c r="AI540">
        <f>IF($AH540="Yes",$AG540,"")</f>
      </c>
      <c r="AJ540">
        <f>IF($AI540="","",$AI540+ROW()/1000000)</f>
      </c>
      <c r="AK540">
        <f>IF(OR($A540="",$P540="Yes",N($AG540)=0),"",$AG540+ROW()/1000000)</f>
      </c>
      <c r="AL540" t="str">
        <f>IF($A540="","",INDEX(games!$J:$J,ROW())&amp;"")</f>
      </c>
      <c r="AM540">
        <f>IF($A540="","",SUMPRODUCT($AO540:$BD540,'Map Analysis'!$AP$2^{0,1,2,3,4,5,6,7,8,9,10,11,12,13,14,15}))</f>
      </c>
      <c r="AN540">
        <f>IF($A540="","",$AM540+ROW()/10000000)</f>
      </c>
      <c r="AO540">
        <f>IF($A540="","",COUNTIF($W$2:$W$2500,$A540))</f>
      </c>
      <c r="AP540">
        <f>IF($A540="","",SUMIFS($BF$2:$BF$2500,$W$2:$W$2500,$A540))</f>
      </c>
      <c r="AQ540">
        <f>IF($A540="","",SUMIFS($BG$2:$BG$2500,$W$2:$W$2500,$A540))</f>
      </c>
      <c r="AR540">
        <f>IF($A540="","",SUMIFS($BH$2:$BH$2500,$W$2:$W$2500,$A540))</f>
      </c>
      <c r="AS540">
        <f>IF($A540="","",SUMIFS($BI$2:$BI$2500,$W$2:$W$2500,$A540))</f>
      </c>
      <c r="AT540">
        <f>IF($A540="","",SUMIFS($BJ$2:$BJ$2500,$W$2:$W$2500,$A540))</f>
      </c>
      <c r="AU540">
        <f>IF($A540="","",SUMIFS($BK$2:$BK$2500,$W$2:$W$2500,$A540))</f>
      </c>
      <c r="AV540">
        <f>IF($A540="","",SUMIFS($BL$2:$BL$2500,$W$2:$W$2500,$A540))</f>
      </c>
      <c r="AW540">
        <f>IF($A540="","",SUMIFS($BM$2:$BM$2500,$W$2:$W$2500,$A540))</f>
      </c>
      <c r="AX540">
        <f>IF($A540="","",SUMIFS($BN$2:$BN$2500,$W$2:$W$2500,$A540))</f>
      </c>
      <c r="AY540">
        <f>IF($A540="","",SUMIFS($BO$2:$BO$2500,$W$2:$W$2500,$A540))</f>
      </c>
      <c r="AZ540">
        <f>IF($A540="","",SUMIFS($BP$2:$BP$2500,$W$2:$W$2500,$A540))</f>
      </c>
      <c r="BA540">
        <f>IF($A540="","",SUMIFS($BQ$2:$BQ$2500,$W$2:$W$2500,$A540))</f>
      </c>
      <c r="BB540">
        <f>IF($A540="","",SUMIFS($BR$2:$BR$2500,$W$2:$W$2500,$A540))</f>
      </c>
      <c r="BC540">
        <f>IF($A540="","",SUMIFS($BS$2:$BS$2500,$W$2:$W$2500,$A540))</f>
      </c>
      <c r="BD540">
        <f>IF($A540="","",SUMIFS($BT$2:$BT$2500,$W$2:$W$2500,$A540))</f>
      </c>
      <c r="BF540">
        <f>IF($Z540="","",INDEX($AO$2:$AO$2000,$Z540))</f>
      </c>
      <c r="BG540">
        <f>IF($Z540="","",INDEX($AP$2:$AP$2000,$Z540))</f>
      </c>
      <c r="BH540">
        <f>IF($Z540="","",INDEX($AQ$2:$AQ$2000,$Z540))</f>
      </c>
      <c r="BI540">
        <f>IF($Z540="","",INDEX($AR$2:$AR$2000,$Z540))</f>
      </c>
      <c r="BJ540">
        <f>IF($Z540="","",INDEX($AS$2:$AS$2000,$Z540))</f>
      </c>
      <c r="BK540">
        <f>IF($Z540="","",INDEX($AT$2:$AT$2000,$Z540))</f>
      </c>
      <c r="BL540">
        <f>IF($Z540="","",INDEX($AU$2:$AU$2000,$Z540))</f>
      </c>
      <c r="BM540">
        <f>IF($Z540="","",INDEX($AV$2:$AV$2000,$Z540))</f>
      </c>
      <c r="BN540">
        <f>IF($Z540="","",INDEX($AW$2:$AW$2000,$Z540))</f>
      </c>
      <c r="BO540">
        <f>IF($Z540="","",INDEX($AX$2:$AX$2000,$Z540))</f>
      </c>
      <c r="BP540">
        <f>IF($Z540="","",INDEX($AY$2:$AY$2000,$Z540))</f>
      </c>
      <c r="BQ540">
        <f>IF($Z540="","",INDEX($AZ$2:$AZ$2000,$Z540))</f>
      </c>
      <c r="BR540">
        <f>IF($Z540="","",INDEX($BA$2:$BA$2000,$Z540))</f>
      </c>
      <c r="BS540">
        <f>IF($Z540="","",INDEX($BB$2:$BB$2000,$Z540))</f>
      </c>
      <c r="BT540">
        <f>IF($Z540="","",INDEX($BC$2:$BC$2000,$Z540))</f>
      </c>
      <c r="BV540">
        <f>IF(OR($A540="",$P540&lt;&gt;"Yes",$AH540="Yes"),"",1+N($AG540))</f>
      </c>
      <c r="BW540">
        <f>IF($A540="","",COUNTIFS($W$2:$W$2500,$A540,$BZ$2:$BZ$2500,"Yes")+COUNTIFS($X$2:$X$2500,$A540,$BY$2:$BY$2500,"Yes"))</f>
      </c>
      <c r="BX540">
        <f>IF(OR($A540="",$P540="Yes"),"",IF(N($BW540)=0,0,1+SUMIFS($CB$2:$CB$2500,$W$2:$W$2500,$A540)+SUMIFS($CA$2:$CA$2500,$X$2:$X$2500,$A540)))</f>
      </c>
      <c r="BY540" t="str">
        <f>IF($Y540="","",INDEX($AH$2:$AH$2000,$Y540)&amp;"")</f>
      </c>
      <c r="BZ540" t="str">
        <f>IF($Z540="","",INDEX($AH$2:$AH$2000,$Z540)&amp;"")</f>
      </c>
      <c r="CA540">
        <f>IF($Y540="","",INDEX($BV$2:$BV$2000,$Y540))</f>
      </c>
      <c r="CB540">
        <f>IF($Z540="","",INDEX($BV$2:$BV$2000,$Z540))</f>
      </c>
    </row>
    <row r="541">
      <c r="A541" t="str">
        <f>IF(TRIM(INDEX(games!$A:$A,ROW()))="","",TRIM(INDEX(games!$A:$A,ROW())))</f>
      </c>
      <c r="B541">
        <f>IF(OR($A541="",INDEX(games!$B:$B,ROW())=""),"",INDEX(games!$B:$B,ROW()))</f>
      </c>
      <c r="C541" t="str">
        <f>IF(OR($A541="",INDEX(games!$C:$C,ROW())=""),"",INDEX(games!$C:$C,ROW()))</f>
      </c>
      <c r="D541">
        <f>IF($A541="","",COUNTIF($W$2:$W$2500,$A541)+COUNTIF($X$2:$X$2500,$A541))</f>
      </c>
      <c r="E541">
        <f>IF($A541="","",IFERROR(MATCH($C541,$R$2:$R$5,0),0))</f>
      </c>
      <c r="F541">
        <f>IF($A541="","",MOD(ROW(),34))</f>
      </c>
      <c r="G541">
        <f>IF($A541="",NA(),IF($C541="Action",$B541,NA()))</f>
      </c>
      <c r="H541">
        <f>IF($A541="",NA(),IF($C541="Action",1+$F541*0.023,NA()))</f>
      </c>
      <c r="I541">
        <f>IF($A541="",NA(),IF($C541="Strategy",$B541,NA()))</f>
      </c>
      <c r="J541">
        <f>IF($A541="",NA(),IF($C541="Strategy",2+$F541*0.023,NA()))</f>
      </c>
      <c r="K541">
        <f>IF($A541="",NA(),IF($C541="Deckbuilder",$B541,NA()))</f>
      </c>
      <c r="L541">
        <f>IF($A541="",NA(),IF($C541="Deckbuilder",3+$F541*0.023,NA()))</f>
      </c>
      <c r="M541">
        <f>IF($A541="",NA(),IF($C541="Traditional",$B541,NA()))</f>
      </c>
      <c r="N541">
        <f>IF($A541="",NA(),IF($C541="Traditional",4+$F541*0.023,NA()))</f>
      </c>
      <c r="O541">
        <f>IF($A541="","",$D541+ROW()/1000000)</f>
      </c>
      <c r="P541" t="str">
        <f>IF(OR($A541="",INDEX(games!$H:$H,ROW())=""),"",INDEX(games!$H:$H,ROW()))</f>
      </c>
      <c r="Q541">
        <f>IF(OR($A541="",$P541&lt;&gt;"Yes"),"",$D541+ROW()/1000000)</f>
      </c>
      <c r="T541">
        <f>IF($Y541="","",INDEX($B$2:$B$2000,$Y541))</f>
      </c>
      <c r="U541">
        <f>IF($Z541="","",INDEX($B$2:$B$2000,$Z541))</f>
      </c>
      <c r="V541">
        <f>IF(OR($T541="",$U541=""),"",$U541-$T541)</f>
      </c>
      <c r="W541" t="str">
        <f>IF(TRIM(INDEX(connections!$A:$A,ROW()))="","",TRIM(INDEX(connections!$A:$A,ROW())))</f>
      </c>
      <c r="X541" t="str">
        <f>IF($W541="","",TRIM(INDEX(connections!$B:$B,ROW())))</f>
      </c>
      <c r="Y541">
        <f>IF($W541="","",IFERROR(MATCH($W541,$A$2:$A$2000,0),""))</f>
      </c>
      <c r="Z541">
        <f>IF($X541="","",IFERROR(MATCH($X541,$A$2:$A$2000,0),""))</f>
      </c>
      <c r="AA541" t="str">
        <f>IF($Y541="","",INDEX($P$2:$P$2000,$Y541))</f>
      </c>
      <c r="AB541" t="str">
        <f>IF($Z541="","",INDEX($P$2:$P$2000,$Z541))</f>
      </c>
      <c r="AC541">
        <f>IF(AND($AA541="Yes",$AB541="Yes"),1,"")</f>
      </c>
      <c r="AD541">
        <f>IF(OR($Y541="",$Z541=""),"",IF(INDEX($C$2:$C$2000,$Y541)=INDEX($C$2:$C$2000,$Z541),0,1))</f>
      </c>
      <c r="AE541">
        <f>IF($AC541&lt;&gt;1,"",IF(AND(INDEX($AG$2:$AG$2000,$Y541)=1,INDEX($AG$2:$AG$2000,$Z541)=1),1,""))</f>
      </c>
      <c r="AG541">
        <f>IF($A541="","",COUNTIFS($W$2:$W$2500,$A541,$AB$2:$AB$2500,"Yes")+COUNTIFS($X$2:$X$2500,$A541,$AA$2:$AA$2500,"Yes"))</f>
      </c>
      <c r="AH541" t="str">
        <f>IF(OR($P541&lt;&gt;"Yes",N($AG541)=0),"",IF(AND($AG541=1,COUNTIFS($W$2:$W$2500,$A541,$AE$2:$AE$2500,1)+COUNTIFS($X$2:$X$2500,$A541,$AE$2:$AE$2500,1)&gt;0),"","Yes"))</f>
      </c>
      <c r="AI541">
        <f>IF($AH541="Yes",$AG541,"")</f>
      </c>
      <c r="AJ541">
        <f>IF($AI541="","",$AI541+ROW()/1000000)</f>
      </c>
      <c r="AK541">
        <f>IF(OR($A541="",$P541="Yes",N($AG541)=0),"",$AG541+ROW()/1000000)</f>
      </c>
      <c r="AL541" t="str">
        <f>IF($A541="","",INDEX(games!$J:$J,ROW())&amp;"")</f>
      </c>
      <c r="AM541">
        <f>IF($A541="","",SUMPRODUCT($AO541:$BD541,'Map Analysis'!$AP$2^{0,1,2,3,4,5,6,7,8,9,10,11,12,13,14,15}))</f>
      </c>
      <c r="AN541">
        <f>IF($A541="","",$AM541+ROW()/10000000)</f>
      </c>
      <c r="AO541">
        <f>IF($A541="","",COUNTIF($W$2:$W$2500,$A541))</f>
      </c>
      <c r="AP541">
        <f>IF($A541="","",SUMIFS($BF$2:$BF$2500,$W$2:$W$2500,$A541))</f>
      </c>
      <c r="AQ541">
        <f>IF($A541="","",SUMIFS($BG$2:$BG$2500,$W$2:$W$2500,$A541))</f>
      </c>
      <c r="AR541">
        <f>IF($A541="","",SUMIFS($BH$2:$BH$2500,$W$2:$W$2500,$A541))</f>
      </c>
      <c r="AS541">
        <f>IF($A541="","",SUMIFS($BI$2:$BI$2500,$W$2:$W$2500,$A541))</f>
      </c>
      <c r="AT541">
        <f>IF($A541="","",SUMIFS($BJ$2:$BJ$2500,$W$2:$W$2500,$A541))</f>
      </c>
      <c r="AU541">
        <f>IF($A541="","",SUMIFS($BK$2:$BK$2500,$W$2:$W$2500,$A541))</f>
      </c>
      <c r="AV541">
        <f>IF($A541="","",SUMIFS($BL$2:$BL$2500,$W$2:$W$2500,$A541))</f>
      </c>
      <c r="AW541">
        <f>IF($A541="","",SUMIFS($BM$2:$BM$2500,$W$2:$W$2500,$A541))</f>
      </c>
      <c r="AX541">
        <f>IF($A541="","",SUMIFS($BN$2:$BN$2500,$W$2:$W$2500,$A541))</f>
      </c>
      <c r="AY541">
        <f>IF($A541="","",SUMIFS($BO$2:$BO$2500,$W$2:$W$2500,$A541))</f>
      </c>
      <c r="AZ541">
        <f>IF($A541="","",SUMIFS($BP$2:$BP$2500,$W$2:$W$2500,$A541))</f>
      </c>
      <c r="BA541">
        <f>IF($A541="","",SUMIFS($BQ$2:$BQ$2500,$W$2:$W$2500,$A541))</f>
      </c>
      <c r="BB541">
        <f>IF($A541="","",SUMIFS($BR$2:$BR$2500,$W$2:$W$2500,$A541))</f>
      </c>
      <c r="BC541">
        <f>IF($A541="","",SUMIFS($BS$2:$BS$2500,$W$2:$W$2500,$A541))</f>
      </c>
      <c r="BD541">
        <f>IF($A541="","",SUMIFS($BT$2:$BT$2500,$W$2:$W$2500,$A541))</f>
      </c>
      <c r="BF541">
        <f>IF($Z541="","",INDEX($AO$2:$AO$2000,$Z541))</f>
      </c>
      <c r="BG541">
        <f>IF($Z541="","",INDEX($AP$2:$AP$2000,$Z541))</f>
      </c>
      <c r="BH541">
        <f>IF($Z541="","",INDEX($AQ$2:$AQ$2000,$Z541))</f>
      </c>
      <c r="BI541">
        <f>IF($Z541="","",INDEX($AR$2:$AR$2000,$Z541))</f>
      </c>
      <c r="BJ541">
        <f>IF($Z541="","",INDEX($AS$2:$AS$2000,$Z541))</f>
      </c>
      <c r="BK541">
        <f>IF($Z541="","",INDEX($AT$2:$AT$2000,$Z541))</f>
      </c>
      <c r="BL541">
        <f>IF($Z541="","",INDEX($AU$2:$AU$2000,$Z541))</f>
      </c>
      <c r="BM541">
        <f>IF($Z541="","",INDEX($AV$2:$AV$2000,$Z541))</f>
      </c>
      <c r="BN541">
        <f>IF($Z541="","",INDEX($AW$2:$AW$2000,$Z541))</f>
      </c>
      <c r="BO541">
        <f>IF($Z541="","",INDEX($AX$2:$AX$2000,$Z541))</f>
      </c>
      <c r="BP541">
        <f>IF($Z541="","",INDEX($AY$2:$AY$2000,$Z541))</f>
      </c>
      <c r="BQ541">
        <f>IF($Z541="","",INDEX($AZ$2:$AZ$2000,$Z541))</f>
      </c>
      <c r="BR541">
        <f>IF($Z541="","",INDEX($BA$2:$BA$2000,$Z541))</f>
      </c>
      <c r="BS541">
        <f>IF($Z541="","",INDEX($BB$2:$BB$2000,$Z541))</f>
      </c>
      <c r="BT541">
        <f>IF($Z541="","",INDEX($BC$2:$BC$2000,$Z541))</f>
      </c>
      <c r="BV541">
        <f>IF(OR($A541="",$P541&lt;&gt;"Yes",$AH541="Yes"),"",1+N($AG541))</f>
      </c>
      <c r="BW541">
        <f>IF($A541="","",COUNTIFS($W$2:$W$2500,$A541,$BZ$2:$BZ$2500,"Yes")+COUNTIFS($X$2:$X$2500,$A541,$BY$2:$BY$2500,"Yes"))</f>
      </c>
      <c r="BX541">
        <f>IF(OR($A541="",$P541="Yes"),"",IF(N($BW541)=0,0,1+SUMIFS($CB$2:$CB$2500,$W$2:$W$2500,$A541)+SUMIFS($CA$2:$CA$2500,$X$2:$X$2500,$A541)))</f>
      </c>
      <c r="BY541" t="str">
        <f>IF($Y541="","",INDEX($AH$2:$AH$2000,$Y541)&amp;"")</f>
      </c>
      <c r="BZ541" t="str">
        <f>IF($Z541="","",INDEX($AH$2:$AH$2000,$Z541)&amp;"")</f>
      </c>
      <c r="CA541">
        <f>IF($Y541="","",INDEX($BV$2:$BV$2000,$Y541))</f>
      </c>
      <c r="CB541">
        <f>IF($Z541="","",INDEX($BV$2:$BV$2000,$Z541))</f>
      </c>
    </row>
    <row r="542">
      <c r="A542" t="str">
        <f>IF(TRIM(INDEX(games!$A:$A,ROW()))="","",TRIM(INDEX(games!$A:$A,ROW())))</f>
      </c>
      <c r="B542">
        <f>IF(OR($A542="",INDEX(games!$B:$B,ROW())=""),"",INDEX(games!$B:$B,ROW()))</f>
      </c>
      <c r="C542" t="str">
        <f>IF(OR($A542="",INDEX(games!$C:$C,ROW())=""),"",INDEX(games!$C:$C,ROW()))</f>
      </c>
      <c r="D542">
        <f>IF($A542="","",COUNTIF($W$2:$W$2500,$A542)+COUNTIF($X$2:$X$2500,$A542))</f>
      </c>
      <c r="E542">
        <f>IF($A542="","",IFERROR(MATCH($C542,$R$2:$R$5,0),0))</f>
      </c>
      <c r="F542">
        <f>IF($A542="","",MOD(ROW(),34))</f>
      </c>
      <c r="G542">
        <f>IF($A542="",NA(),IF($C542="Action",$B542,NA()))</f>
      </c>
      <c r="H542">
        <f>IF($A542="",NA(),IF($C542="Action",1+$F542*0.023,NA()))</f>
      </c>
      <c r="I542">
        <f>IF($A542="",NA(),IF($C542="Strategy",$B542,NA()))</f>
      </c>
      <c r="J542">
        <f>IF($A542="",NA(),IF($C542="Strategy",2+$F542*0.023,NA()))</f>
      </c>
      <c r="K542">
        <f>IF($A542="",NA(),IF($C542="Deckbuilder",$B542,NA()))</f>
      </c>
      <c r="L542">
        <f>IF($A542="",NA(),IF($C542="Deckbuilder",3+$F542*0.023,NA()))</f>
      </c>
      <c r="M542">
        <f>IF($A542="",NA(),IF($C542="Traditional",$B542,NA()))</f>
      </c>
      <c r="N542">
        <f>IF($A542="",NA(),IF($C542="Traditional",4+$F542*0.023,NA()))</f>
      </c>
      <c r="O542">
        <f>IF($A542="","",$D542+ROW()/1000000)</f>
      </c>
      <c r="P542" t="str">
        <f>IF(OR($A542="",INDEX(games!$H:$H,ROW())=""),"",INDEX(games!$H:$H,ROW()))</f>
      </c>
      <c r="Q542">
        <f>IF(OR($A542="",$P542&lt;&gt;"Yes"),"",$D542+ROW()/1000000)</f>
      </c>
      <c r="T542">
        <f>IF($Y542="","",INDEX($B$2:$B$2000,$Y542))</f>
      </c>
      <c r="U542">
        <f>IF($Z542="","",INDEX($B$2:$B$2000,$Z542))</f>
      </c>
      <c r="V542">
        <f>IF(OR($T542="",$U542=""),"",$U542-$T542)</f>
      </c>
      <c r="W542" t="str">
        <f>IF(TRIM(INDEX(connections!$A:$A,ROW()))="","",TRIM(INDEX(connections!$A:$A,ROW())))</f>
      </c>
      <c r="X542" t="str">
        <f>IF($W542="","",TRIM(INDEX(connections!$B:$B,ROW())))</f>
      </c>
      <c r="Y542">
        <f>IF($W542="","",IFERROR(MATCH($W542,$A$2:$A$2000,0),""))</f>
      </c>
      <c r="Z542">
        <f>IF($X542="","",IFERROR(MATCH($X542,$A$2:$A$2000,0),""))</f>
      </c>
      <c r="AA542" t="str">
        <f>IF($Y542="","",INDEX($P$2:$P$2000,$Y542))</f>
      </c>
      <c r="AB542" t="str">
        <f>IF($Z542="","",INDEX($P$2:$P$2000,$Z542))</f>
      </c>
      <c r="AC542">
        <f>IF(AND($AA542="Yes",$AB542="Yes"),1,"")</f>
      </c>
      <c r="AD542">
        <f>IF(OR($Y542="",$Z542=""),"",IF(INDEX($C$2:$C$2000,$Y542)=INDEX($C$2:$C$2000,$Z542),0,1))</f>
      </c>
      <c r="AE542">
        <f>IF($AC542&lt;&gt;1,"",IF(AND(INDEX($AG$2:$AG$2000,$Y542)=1,INDEX($AG$2:$AG$2000,$Z542)=1),1,""))</f>
      </c>
      <c r="AG542">
        <f>IF($A542="","",COUNTIFS($W$2:$W$2500,$A542,$AB$2:$AB$2500,"Yes")+COUNTIFS($X$2:$X$2500,$A542,$AA$2:$AA$2500,"Yes"))</f>
      </c>
      <c r="AH542" t="str">
        <f>IF(OR($P542&lt;&gt;"Yes",N($AG542)=0),"",IF(AND($AG542=1,COUNTIFS($W$2:$W$2500,$A542,$AE$2:$AE$2500,1)+COUNTIFS($X$2:$X$2500,$A542,$AE$2:$AE$2500,1)&gt;0),"","Yes"))</f>
      </c>
      <c r="AI542">
        <f>IF($AH542="Yes",$AG542,"")</f>
      </c>
      <c r="AJ542">
        <f>IF($AI542="","",$AI542+ROW()/1000000)</f>
      </c>
      <c r="AK542">
        <f>IF(OR($A542="",$P542="Yes",N($AG542)=0),"",$AG542+ROW()/1000000)</f>
      </c>
      <c r="AL542" t="str">
        <f>IF($A542="","",INDEX(games!$J:$J,ROW())&amp;"")</f>
      </c>
      <c r="AM542">
        <f>IF($A542="","",SUMPRODUCT($AO542:$BD542,'Map Analysis'!$AP$2^{0,1,2,3,4,5,6,7,8,9,10,11,12,13,14,15}))</f>
      </c>
      <c r="AN542">
        <f>IF($A542="","",$AM542+ROW()/10000000)</f>
      </c>
      <c r="AO542">
        <f>IF($A542="","",COUNTIF($W$2:$W$2500,$A542))</f>
      </c>
      <c r="AP542">
        <f>IF($A542="","",SUMIFS($BF$2:$BF$2500,$W$2:$W$2500,$A542))</f>
      </c>
      <c r="AQ542">
        <f>IF($A542="","",SUMIFS($BG$2:$BG$2500,$W$2:$W$2500,$A542))</f>
      </c>
      <c r="AR542">
        <f>IF($A542="","",SUMIFS($BH$2:$BH$2500,$W$2:$W$2500,$A542))</f>
      </c>
      <c r="AS542">
        <f>IF($A542="","",SUMIFS($BI$2:$BI$2500,$W$2:$W$2500,$A542))</f>
      </c>
      <c r="AT542">
        <f>IF($A542="","",SUMIFS($BJ$2:$BJ$2500,$W$2:$W$2500,$A542))</f>
      </c>
      <c r="AU542">
        <f>IF($A542="","",SUMIFS($BK$2:$BK$2500,$W$2:$W$2500,$A542))</f>
      </c>
      <c r="AV542">
        <f>IF($A542="","",SUMIFS($BL$2:$BL$2500,$W$2:$W$2500,$A542))</f>
      </c>
      <c r="AW542">
        <f>IF($A542="","",SUMIFS($BM$2:$BM$2500,$W$2:$W$2500,$A542))</f>
      </c>
      <c r="AX542">
        <f>IF($A542="","",SUMIFS($BN$2:$BN$2500,$W$2:$W$2500,$A542))</f>
      </c>
      <c r="AY542">
        <f>IF($A542="","",SUMIFS($BO$2:$BO$2500,$W$2:$W$2500,$A542))</f>
      </c>
      <c r="AZ542">
        <f>IF($A542="","",SUMIFS($BP$2:$BP$2500,$W$2:$W$2500,$A542))</f>
      </c>
      <c r="BA542">
        <f>IF($A542="","",SUMIFS($BQ$2:$BQ$2500,$W$2:$W$2500,$A542))</f>
      </c>
      <c r="BB542">
        <f>IF($A542="","",SUMIFS($BR$2:$BR$2500,$W$2:$W$2500,$A542))</f>
      </c>
      <c r="BC542">
        <f>IF($A542="","",SUMIFS($BS$2:$BS$2500,$W$2:$W$2500,$A542))</f>
      </c>
      <c r="BD542">
        <f>IF($A542="","",SUMIFS($BT$2:$BT$2500,$W$2:$W$2500,$A542))</f>
      </c>
      <c r="BF542">
        <f>IF($Z542="","",INDEX($AO$2:$AO$2000,$Z542))</f>
      </c>
      <c r="BG542">
        <f>IF($Z542="","",INDEX($AP$2:$AP$2000,$Z542))</f>
      </c>
      <c r="BH542">
        <f>IF($Z542="","",INDEX($AQ$2:$AQ$2000,$Z542))</f>
      </c>
      <c r="BI542">
        <f>IF($Z542="","",INDEX($AR$2:$AR$2000,$Z542))</f>
      </c>
      <c r="BJ542">
        <f>IF($Z542="","",INDEX($AS$2:$AS$2000,$Z542))</f>
      </c>
      <c r="BK542">
        <f>IF($Z542="","",INDEX($AT$2:$AT$2000,$Z542))</f>
      </c>
      <c r="BL542">
        <f>IF($Z542="","",INDEX($AU$2:$AU$2000,$Z542))</f>
      </c>
      <c r="BM542">
        <f>IF($Z542="","",INDEX($AV$2:$AV$2000,$Z542))</f>
      </c>
      <c r="BN542">
        <f>IF($Z542="","",INDEX($AW$2:$AW$2000,$Z542))</f>
      </c>
      <c r="BO542">
        <f>IF($Z542="","",INDEX($AX$2:$AX$2000,$Z542))</f>
      </c>
      <c r="BP542">
        <f>IF($Z542="","",INDEX($AY$2:$AY$2000,$Z542))</f>
      </c>
      <c r="BQ542">
        <f>IF($Z542="","",INDEX($AZ$2:$AZ$2000,$Z542))</f>
      </c>
      <c r="BR542">
        <f>IF($Z542="","",INDEX($BA$2:$BA$2000,$Z542))</f>
      </c>
      <c r="BS542">
        <f>IF($Z542="","",INDEX($BB$2:$BB$2000,$Z542))</f>
      </c>
      <c r="BT542">
        <f>IF($Z542="","",INDEX($BC$2:$BC$2000,$Z542))</f>
      </c>
      <c r="BV542">
        <f>IF(OR($A542="",$P542&lt;&gt;"Yes",$AH542="Yes"),"",1+N($AG542))</f>
      </c>
      <c r="BW542">
        <f>IF($A542="","",COUNTIFS($W$2:$W$2500,$A542,$BZ$2:$BZ$2500,"Yes")+COUNTIFS($X$2:$X$2500,$A542,$BY$2:$BY$2500,"Yes"))</f>
      </c>
      <c r="BX542">
        <f>IF(OR($A542="",$P542="Yes"),"",IF(N($BW542)=0,0,1+SUMIFS($CB$2:$CB$2500,$W$2:$W$2500,$A542)+SUMIFS($CA$2:$CA$2500,$X$2:$X$2500,$A542)))</f>
      </c>
      <c r="BY542" t="str">
        <f>IF($Y542="","",INDEX($AH$2:$AH$2000,$Y542)&amp;"")</f>
      </c>
      <c r="BZ542" t="str">
        <f>IF($Z542="","",INDEX($AH$2:$AH$2000,$Z542)&amp;"")</f>
      </c>
      <c r="CA542">
        <f>IF($Y542="","",INDEX($BV$2:$BV$2000,$Y542))</f>
      </c>
      <c r="CB542">
        <f>IF($Z542="","",INDEX($BV$2:$BV$2000,$Z542))</f>
      </c>
    </row>
    <row r="543">
      <c r="A543" t="str">
        <f>IF(TRIM(INDEX(games!$A:$A,ROW()))="","",TRIM(INDEX(games!$A:$A,ROW())))</f>
      </c>
      <c r="B543">
        <f>IF(OR($A543="",INDEX(games!$B:$B,ROW())=""),"",INDEX(games!$B:$B,ROW()))</f>
      </c>
      <c r="C543" t="str">
        <f>IF(OR($A543="",INDEX(games!$C:$C,ROW())=""),"",INDEX(games!$C:$C,ROW()))</f>
      </c>
      <c r="D543">
        <f>IF($A543="","",COUNTIF($W$2:$W$2500,$A543)+COUNTIF($X$2:$X$2500,$A543))</f>
      </c>
      <c r="E543">
        <f>IF($A543="","",IFERROR(MATCH($C543,$R$2:$R$5,0),0))</f>
      </c>
      <c r="F543">
        <f>IF($A543="","",MOD(ROW(),34))</f>
      </c>
      <c r="G543">
        <f>IF($A543="",NA(),IF($C543="Action",$B543,NA()))</f>
      </c>
      <c r="H543">
        <f>IF($A543="",NA(),IF($C543="Action",1+$F543*0.023,NA()))</f>
      </c>
      <c r="I543">
        <f>IF($A543="",NA(),IF($C543="Strategy",$B543,NA()))</f>
      </c>
      <c r="J543">
        <f>IF($A543="",NA(),IF($C543="Strategy",2+$F543*0.023,NA()))</f>
      </c>
      <c r="K543">
        <f>IF($A543="",NA(),IF($C543="Deckbuilder",$B543,NA()))</f>
      </c>
      <c r="L543">
        <f>IF($A543="",NA(),IF($C543="Deckbuilder",3+$F543*0.023,NA()))</f>
      </c>
      <c r="M543">
        <f>IF($A543="",NA(),IF($C543="Traditional",$B543,NA()))</f>
      </c>
      <c r="N543">
        <f>IF($A543="",NA(),IF($C543="Traditional",4+$F543*0.023,NA()))</f>
      </c>
      <c r="O543">
        <f>IF($A543="","",$D543+ROW()/1000000)</f>
      </c>
      <c r="P543" t="str">
        <f>IF(OR($A543="",INDEX(games!$H:$H,ROW())=""),"",INDEX(games!$H:$H,ROW()))</f>
      </c>
      <c r="Q543">
        <f>IF(OR($A543="",$P543&lt;&gt;"Yes"),"",$D543+ROW()/1000000)</f>
      </c>
      <c r="T543">
        <f>IF($Y543="","",INDEX($B$2:$B$2000,$Y543))</f>
      </c>
      <c r="U543">
        <f>IF($Z543="","",INDEX($B$2:$B$2000,$Z543))</f>
      </c>
      <c r="V543">
        <f>IF(OR($T543="",$U543=""),"",$U543-$T543)</f>
      </c>
      <c r="W543" t="str">
        <f>IF(TRIM(INDEX(connections!$A:$A,ROW()))="","",TRIM(INDEX(connections!$A:$A,ROW())))</f>
      </c>
      <c r="X543" t="str">
        <f>IF($W543="","",TRIM(INDEX(connections!$B:$B,ROW())))</f>
      </c>
      <c r="Y543">
        <f>IF($W543="","",IFERROR(MATCH($W543,$A$2:$A$2000,0),""))</f>
      </c>
      <c r="Z543">
        <f>IF($X543="","",IFERROR(MATCH($X543,$A$2:$A$2000,0),""))</f>
      </c>
      <c r="AA543" t="str">
        <f>IF($Y543="","",INDEX($P$2:$P$2000,$Y543))</f>
      </c>
      <c r="AB543" t="str">
        <f>IF($Z543="","",INDEX($P$2:$P$2000,$Z543))</f>
      </c>
      <c r="AC543">
        <f>IF(AND($AA543="Yes",$AB543="Yes"),1,"")</f>
      </c>
      <c r="AD543">
        <f>IF(OR($Y543="",$Z543=""),"",IF(INDEX($C$2:$C$2000,$Y543)=INDEX($C$2:$C$2000,$Z543),0,1))</f>
      </c>
      <c r="AE543">
        <f>IF($AC543&lt;&gt;1,"",IF(AND(INDEX($AG$2:$AG$2000,$Y543)=1,INDEX($AG$2:$AG$2000,$Z543)=1),1,""))</f>
      </c>
      <c r="AG543">
        <f>IF($A543="","",COUNTIFS($W$2:$W$2500,$A543,$AB$2:$AB$2500,"Yes")+COUNTIFS($X$2:$X$2500,$A543,$AA$2:$AA$2500,"Yes"))</f>
      </c>
      <c r="AH543" t="str">
        <f>IF(OR($P543&lt;&gt;"Yes",N($AG543)=0),"",IF(AND($AG543=1,COUNTIFS($W$2:$W$2500,$A543,$AE$2:$AE$2500,1)+COUNTIFS($X$2:$X$2500,$A543,$AE$2:$AE$2500,1)&gt;0),"","Yes"))</f>
      </c>
      <c r="AI543">
        <f>IF($AH543="Yes",$AG543,"")</f>
      </c>
      <c r="AJ543">
        <f>IF($AI543="","",$AI543+ROW()/1000000)</f>
      </c>
      <c r="AK543">
        <f>IF(OR($A543="",$P543="Yes",N($AG543)=0),"",$AG543+ROW()/1000000)</f>
      </c>
      <c r="AL543" t="str">
        <f>IF($A543="","",INDEX(games!$J:$J,ROW())&amp;"")</f>
      </c>
      <c r="AM543">
        <f>IF($A543="","",SUMPRODUCT($AO543:$BD543,'Map Analysis'!$AP$2^{0,1,2,3,4,5,6,7,8,9,10,11,12,13,14,15}))</f>
      </c>
      <c r="AN543">
        <f>IF($A543="","",$AM543+ROW()/10000000)</f>
      </c>
      <c r="AO543">
        <f>IF($A543="","",COUNTIF($W$2:$W$2500,$A543))</f>
      </c>
      <c r="AP543">
        <f>IF($A543="","",SUMIFS($BF$2:$BF$2500,$W$2:$W$2500,$A543))</f>
      </c>
      <c r="AQ543">
        <f>IF($A543="","",SUMIFS($BG$2:$BG$2500,$W$2:$W$2500,$A543))</f>
      </c>
      <c r="AR543">
        <f>IF($A543="","",SUMIFS($BH$2:$BH$2500,$W$2:$W$2500,$A543))</f>
      </c>
      <c r="AS543">
        <f>IF($A543="","",SUMIFS($BI$2:$BI$2500,$W$2:$W$2500,$A543))</f>
      </c>
      <c r="AT543">
        <f>IF($A543="","",SUMIFS($BJ$2:$BJ$2500,$W$2:$W$2500,$A543))</f>
      </c>
      <c r="AU543">
        <f>IF($A543="","",SUMIFS($BK$2:$BK$2500,$W$2:$W$2500,$A543))</f>
      </c>
      <c r="AV543">
        <f>IF($A543="","",SUMIFS($BL$2:$BL$2500,$W$2:$W$2500,$A543))</f>
      </c>
      <c r="AW543">
        <f>IF($A543="","",SUMIFS($BM$2:$BM$2500,$W$2:$W$2500,$A543))</f>
      </c>
      <c r="AX543">
        <f>IF($A543="","",SUMIFS($BN$2:$BN$2500,$W$2:$W$2500,$A543))</f>
      </c>
      <c r="AY543">
        <f>IF($A543="","",SUMIFS($BO$2:$BO$2500,$W$2:$W$2500,$A543))</f>
      </c>
      <c r="AZ543">
        <f>IF($A543="","",SUMIFS($BP$2:$BP$2500,$W$2:$W$2500,$A543))</f>
      </c>
      <c r="BA543">
        <f>IF($A543="","",SUMIFS($BQ$2:$BQ$2500,$W$2:$W$2500,$A543))</f>
      </c>
      <c r="BB543">
        <f>IF($A543="","",SUMIFS($BR$2:$BR$2500,$W$2:$W$2500,$A543))</f>
      </c>
      <c r="BC543">
        <f>IF($A543="","",SUMIFS($BS$2:$BS$2500,$W$2:$W$2500,$A543))</f>
      </c>
      <c r="BD543">
        <f>IF($A543="","",SUMIFS($BT$2:$BT$2500,$W$2:$W$2500,$A543))</f>
      </c>
      <c r="BF543">
        <f>IF($Z543="","",INDEX($AO$2:$AO$2000,$Z543))</f>
      </c>
      <c r="BG543">
        <f>IF($Z543="","",INDEX($AP$2:$AP$2000,$Z543))</f>
      </c>
      <c r="BH543">
        <f>IF($Z543="","",INDEX($AQ$2:$AQ$2000,$Z543))</f>
      </c>
      <c r="BI543">
        <f>IF($Z543="","",INDEX($AR$2:$AR$2000,$Z543))</f>
      </c>
      <c r="BJ543">
        <f>IF($Z543="","",INDEX($AS$2:$AS$2000,$Z543))</f>
      </c>
      <c r="BK543">
        <f>IF($Z543="","",INDEX($AT$2:$AT$2000,$Z543))</f>
      </c>
      <c r="BL543">
        <f>IF($Z543="","",INDEX($AU$2:$AU$2000,$Z543))</f>
      </c>
      <c r="BM543">
        <f>IF($Z543="","",INDEX($AV$2:$AV$2000,$Z543))</f>
      </c>
      <c r="BN543">
        <f>IF($Z543="","",INDEX($AW$2:$AW$2000,$Z543))</f>
      </c>
      <c r="BO543">
        <f>IF($Z543="","",INDEX($AX$2:$AX$2000,$Z543))</f>
      </c>
      <c r="BP543">
        <f>IF($Z543="","",INDEX($AY$2:$AY$2000,$Z543))</f>
      </c>
      <c r="BQ543">
        <f>IF($Z543="","",INDEX($AZ$2:$AZ$2000,$Z543))</f>
      </c>
      <c r="BR543">
        <f>IF($Z543="","",INDEX($BA$2:$BA$2000,$Z543))</f>
      </c>
      <c r="BS543">
        <f>IF($Z543="","",INDEX($BB$2:$BB$2000,$Z543))</f>
      </c>
      <c r="BT543">
        <f>IF($Z543="","",INDEX($BC$2:$BC$2000,$Z543))</f>
      </c>
      <c r="BV543">
        <f>IF(OR($A543="",$P543&lt;&gt;"Yes",$AH543="Yes"),"",1+N($AG543))</f>
      </c>
      <c r="BW543">
        <f>IF($A543="","",COUNTIFS($W$2:$W$2500,$A543,$BZ$2:$BZ$2500,"Yes")+COUNTIFS($X$2:$X$2500,$A543,$BY$2:$BY$2500,"Yes"))</f>
      </c>
      <c r="BX543">
        <f>IF(OR($A543="",$P543="Yes"),"",IF(N($BW543)=0,0,1+SUMIFS($CB$2:$CB$2500,$W$2:$W$2500,$A543)+SUMIFS($CA$2:$CA$2500,$X$2:$X$2500,$A543)))</f>
      </c>
      <c r="BY543" t="str">
        <f>IF($Y543="","",INDEX($AH$2:$AH$2000,$Y543)&amp;"")</f>
      </c>
      <c r="BZ543" t="str">
        <f>IF($Z543="","",INDEX($AH$2:$AH$2000,$Z543)&amp;"")</f>
      </c>
      <c r="CA543">
        <f>IF($Y543="","",INDEX($BV$2:$BV$2000,$Y543))</f>
      </c>
      <c r="CB543">
        <f>IF($Z543="","",INDEX($BV$2:$BV$2000,$Z543))</f>
      </c>
    </row>
    <row r="544">
      <c r="A544" t="str">
        <f>IF(TRIM(INDEX(games!$A:$A,ROW()))="","",TRIM(INDEX(games!$A:$A,ROW())))</f>
      </c>
      <c r="B544">
        <f>IF(OR($A544="",INDEX(games!$B:$B,ROW())=""),"",INDEX(games!$B:$B,ROW()))</f>
      </c>
      <c r="C544" t="str">
        <f>IF(OR($A544="",INDEX(games!$C:$C,ROW())=""),"",INDEX(games!$C:$C,ROW()))</f>
      </c>
      <c r="D544">
        <f>IF($A544="","",COUNTIF($W$2:$W$2500,$A544)+COUNTIF($X$2:$X$2500,$A544))</f>
      </c>
      <c r="E544">
        <f>IF($A544="","",IFERROR(MATCH($C544,$R$2:$R$5,0),0))</f>
      </c>
      <c r="F544">
        <f>IF($A544="","",MOD(ROW(),34))</f>
      </c>
      <c r="G544">
        <f>IF($A544="",NA(),IF($C544="Action",$B544,NA()))</f>
      </c>
      <c r="H544">
        <f>IF($A544="",NA(),IF($C544="Action",1+$F544*0.023,NA()))</f>
      </c>
      <c r="I544">
        <f>IF($A544="",NA(),IF($C544="Strategy",$B544,NA()))</f>
      </c>
      <c r="J544">
        <f>IF($A544="",NA(),IF($C544="Strategy",2+$F544*0.023,NA()))</f>
      </c>
      <c r="K544">
        <f>IF($A544="",NA(),IF($C544="Deckbuilder",$B544,NA()))</f>
      </c>
      <c r="L544">
        <f>IF($A544="",NA(),IF($C544="Deckbuilder",3+$F544*0.023,NA()))</f>
      </c>
      <c r="M544">
        <f>IF($A544="",NA(),IF($C544="Traditional",$B544,NA()))</f>
      </c>
      <c r="N544">
        <f>IF($A544="",NA(),IF($C544="Traditional",4+$F544*0.023,NA()))</f>
      </c>
      <c r="O544">
        <f>IF($A544="","",$D544+ROW()/1000000)</f>
      </c>
      <c r="P544" t="str">
        <f>IF(OR($A544="",INDEX(games!$H:$H,ROW())=""),"",INDEX(games!$H:$H,ROW()))</f>
      </c>
      <c r="Q544">
        <f>IF(OR($A544="",$P544&lt;&gt;"Yes"),"",$D544+ROW()/1000000)</f>
      </c>
      <c r="T544">
        <f>IF($Y544="","",INDEX($B$2:$B$2000,$Y544))</f>
      </c>
      <c r="U544">
        <f>IF($Z544="","",INDEX($B$2:$B$2000,$Z544))</f>
      </c>
      <c r="V544">
        <f>IF(OR($T544="",$U544=""),"",$U544-$T544)</f>
      </c>
      <c r="W544" t="str">
        <f>IF(TRIM(INDEX(connections!$A:$A,ROW()))="","",TRIM(INDEX(connections!$A:$A,ROW())))</f>
      </c>
      <c r="X544" t="str">
        <f>IF($W544="","",TRIM(INDEX(connections!$B:$B,ROW())))</f>
      </c>
      <c r="Y544">
        <f>IF($W544="","",IFERROR(MATCH($W544,$A$2:$A$2000,0),""))</f>
      </c>
      <c r="Z544">
        <f>IF($X544="","",IFERROR(MATCH($X544,$A$2:$A$2000,0),""))</f>
      </c>
      <c r="AA544" t="str">
        <f>IF($Y544="","",INDEX($P$2:$P$2000,$Y544))</f>
      </c>
      <c r="AB544" t="str">
        <f>IF($Z544="","",INDEX($P$2:$P$2000,$Z544))</f>
      </c>
      <c r="AC544">
        <f>IF(AND($AA544="Yes",$AB544="Yes"),1,"")</f>
      </c>
      <c r="AD544">
        <f>IF(OR($Y544="",$Z544=""),"",IF(INDEX($C$2:$C$2000,$Y544)=INDEX($C$2:$C$2000,$Z544),0,1))</f>
      </c>
      <c r="AE544">
        <f>IF($AC544&lt;&gt;1,"",IF(AND(INDEX($AG$2:$AG$2000,$Y544)=1,INDEX($AG$2:$AG$2000,$Z544)=1),1,""))</f>
      </c>
      <c r="AG544">
        <f>IF($A544="","",COUNTIFS($W$2:$W$2500,$A544,$AB$2:$AB$2500,"Yes")+COUNTIFS($X$2:$X$2500,$A544,$AA$2:$AA$2500,"Yes"))</f>
      </c>
      <c r="AH544" t="str">
        <f>IF(OR($P544&lt;&gt;"Yes",N($AG544)=0),"",IF(AND($AG544=1,COUNTIFS($W$2:$W$2500,$A544,$AE$2:$AE$2500,1)+COUNTIFS($X$2:$X$2500,$A544,$AE$2:$AE$2500,1)&gt;0),"","Yes"))</f>
      </c>
      <c r="AI544">
        <f>IF($AH544="Yes",$AG544,"")</f>
      </c>
      <c r="AJ544">
        <f>IF($AI544="","",$AI544+ROW()/1000000)</f>
      </c>
      <c r="AK544">
        <f>IF(OR($A544="",$P544="Yes",N($AG544)=0),"",$AG544+ROW()/1000000)</f>
      </c>
      <c r="AL544" t="str">
        <f>IF($A544="","",INDEX(games!$J:$J,ROW())&amp;"")</f>
      </c>
      <c r="AM544">
        <f>IF($A544="","",SUMPRODUCT($AO544:$BD544,'Map Analysis'!$AP$2^{0,1,2,3,4,5,6,7,8,9,10,11,12,13,14,15}))</f>
      </c>
      <c r="AN544">
        <f>IF($A544="","",$AM544+ROW()/10000000)</f>
      </c>
      <c r="AO544">
        <f>IF($A544="","",COUNTIF($W$2:$W$2500,$A544))</f>
      </c>
      <c r="AP544">
        <f>IF($A544="","",SUMIFS($BF$2:$BF$2500,$W$2:$W$2500,$A544))</f>
      </c>
      <c r="AQ544">
        <f>IF($A544="","",SUMIFS($BG$2:$BG$2500,$W$2:$W$2500,$A544))</f>
      </c>
      <c r="AR544">
        <f>IF($A544="","",SUMIFS($BH$2:$BH$2500,$W$2:$W$2500,$A544))</f>
      </c>
      <c r="AS544">
        <f>IF($A544="","",SUMIFS($BI$2:$BI$2500,$W$2:$W$2500,$A544))</f>
      </c>
      <c r="AT544">
        <f>IF($A544="","",SUMIFS($BJ$2:$BJ$2500,$W$2:$W$2500,$A544))</f>
      </c>
      <c r="AU544">
        <f>IF($A544="","",SUMIFS($BK$2:$BK$2500,$W$2:$W$2500,$A544))</f>
      </c>
      <c r="AV544">
        <f>IF($A544="","",SUMIFS($BL$2:$BL$2500,$W$2:$W$2500,$A544))</f>
      </c>
      <c r="AW544">
        <f>IF($A544="","",SUMIFS($BM$2:$BM$2500,$W$2:$W$2500,$A544))</f>
      </c>
      <c r="AX544">
        <f>IF($A544="","",SUMIFS($BN$2:$BN$2500,$W$2:$W$2500,$A544))</f>
      </c>
      <c r="AY544">
        <f>IF($A544="","",SUMIFS($BO$2:$BO$2500,$W$2:$W$2500,$A544))</f>
      </c>
      <c r="AZ544">
        <f>IF($A544="","",SUMIFS($BP$2:$BP$2500,$W$2:$W$2500,$A544))</f>
      </c>
      <c r="BA544">
        <f>IF($A544="","",SUMIFS($BQ$2:$BQ$2500,$W$2:$W$2500,$A544))</f>
      </c>
      <c r="BB544">
        <f>IF($A544="","",SUMIFS($BR$2:$BR$2500,$W$2:$W$2500,$A544))</f>
      </c>
      <c r="BC544">
        <f>IF($A544="","",SUMIFS($BS$2:$BS$2500,$W$2:$W$2500,$A544))</f>
      </c>
      <c r="BD544">
        <f>IF($A544="","",SUMIFS($BT$2:$BT$2500,$W$2:$W$2500,$A544))</f>
      </c>
      <c r="BF544">
        <f>IF($Z544="","",INDEX($AO$2:$AO$2000,$Z544))</f>
      </c>
      <c r="BG544">
        <f>IF($Z544="","",INDEX($AP$2:$AP$2000,$Z544))</f>
      </c>
      <c r="BH544">
        <f>IF($Z544="","",INDEX($AQ$2:$AQ$2000,$Z544))</f>
      </c>
      <c r="BI544">
        <f>IF($Z544="","",INDEX($AR$2:$AR$2000,$Z544))</f>
      </c>
      <c r="BJ544">
        <f>IF($Z544="","",INDEX($AS$2:$AS$2000,$Z544))</f>
      </c>
      <c r="BK544">
        <f>IF($Z544="","",INDEX($AT$2:$AT$2000,$Z544))</f>
      </c>
      <c r="BL544">
        <f>IF($Z544="","",INDEX($AU$2:$AU$2000,$Z544))</f>
      </c>
      <c r="BM544">
        <f>IF($Z544="","",INDEX($AV$2:$AV$2000,$Z544))</f>
      </c>
      <c r="BN544">
        <f>IF($Z544="","",INDEX($AW$2:$AW$2000,$Z544))</f>
      </c>
      <c r="BO544">
        <f>IF($Z544="","",INDEX($AX$2:$AX$2000,$Z544))</f>
      </c>
      <c r="BP544">
        <f>IF($Z544="","",INDEX($AY$2:$AY$2000,$Z544))</f>
      </c>
      <c r="BQ544">
        <f>IF($Z544="","",INDEX($AZ$2:$AZ$2000,$Z544))</f>
      </c>
      <c r="BR544">
        <f>IF($Z544="","",INDEX($BA$2:$BA$2000,$Z544))</f>
      </c>
      <c r="BS544">
        <f>IF($Z544="","",INDEX($BB$2:$BB$2000,$Z544))</f>
      </c>
      <c r="BT544">
        <f>IF($Z544="","",INDEX($BC$2:$BC$2000,$Z544))</f>
      </c>
      <c r="BV544">
        <f>IF(OR($A544="",$P544&lt;&gt;"Yes",$AH544="Yes"),"",1+N($AG544))</f>
      </c>
      <c r="BW544">
        <f>IF($A544="","",COUNTIFS($W$2:$W$2500,$A544,$BZ$2:$BZ$2500,"Yes")+COUNTIFS($X$2:$X$2500,$A544,$BY$2:$BY$2500,"Yes"))</f>
      </c>
      <c r="BX544">
        <f>IF(OR($A544="",$P544="Yes"),"",IF(N($BW544)=0,0,1+SUMIFS($CB$2:$CB$2500,$W$2:$W$2500,$A544)+SUMIFS($CA$2:$CA$2500,$X$2:$X$2500,$A544)))</f>
      </c>
      <c r="BY544" t="str">
        <f>IF($Y544="","",INDEX($AH$2:$AH$2000,$Y544)&amp;"")</f>
      </c>
      <c r="BZ544" t="str">
        <f>IF($Z544="","",INDEX($AH$2:$AH$2000,$Z544)&amp;"")</f>
      </c>
      <c r="CA544">
        <f>IF($Y544="","",INDEX($BV$2:$BV$2000,$Y544))</f>
      </c>
      <c r="CB544">
        <f>IF($Z544="","",INDEX($BV$2:$BV$2000,$Z544))</f>
      </c>
    </row>
    <row r="545">
      <c r="A545" t="str">
        <f>IF(TRIM(INDEX(games!$A:$A,ROW()))="","",TRIM(INDEX(games!$A:$A,ROW())))</f>
      </c>
      <c r="B545">
        <f>IF(OR($A545="",INDEX(games!$B:$B,ROW())=""),"",INDEX(games!$B:$B,ROW()))</f>
      </c>
      <c r="C545" t="str">
        <f>IF(OR($A545="",INDEX(games!$C:$C,ROW())=""),"",INDEX(games!$C:$C,ROW()))</f>
      </c>
      <c r="D545">
        <f>IF($A545="","",COUNTIF($W$2:$W$2500,$A545)+COUNTIF($X$2:$X$2500,$A545))</f>
      </c>
      <c r="E545">
        <f>IF($A545="","",IFERROR(MATCH($C545,$R$2:$R$5,0),0))</f>
      </c>
      <c r="F545">
        <f>IF($A545="","",MOD(ROW(),34))</f>
      </c>
      <c r="G545">
        <f>IF($A545="",NA(),IF($C545="Action",$B545,NA()))</f>
      </c>
      <c r="H545">
        <f>IF($A545="",NA(),IF($C545="Action",1+$F545*0.023,NA()))</f>
      </c>
      <c r="I545">
        <f>IF($A545="",NA(),IF($C545="Strategy",$B545,NA()))</f>
      </c>
      <c r="J545">
        <f>IF($A545="",NA(),IF($C545="Strategy",2+$F545*0.023,NA()))</f>
      </c>
      <c r="K545">
        <f>IF($A545="",NA(),IF($C545="Deckbuilder",$B545,NA()))</f>
      </c>
      <c r="L545">
        <f>IF($A545="",NA(),IF($C545="Deckbuilder",3+$F545*0.023,NA()))</f>
      </c>
      <c r="M545">
        <f>IF($A545="",NA(),IF($C545="Traditional",$B545,NA()))</f>
      </c>
      <c r="N545">
        <f>IF($A545="",NA(),IF($C545="Traditional",4+$F545*0.023,NA()))</f>
      </c>
      <c r="O545">
        <f>IF($A545="","",$D545+ROW()/1000000)</f>
      </c>
      <c r="P545" t="str">
        <f>IF(OR($A545="",INDEX(games!$H:$H,ROW())=""),"",INDEX(games!$H:$H,ROW()))</f>
      </c>
      <c r="Q545">
        <f>IF(OR($A545="",$P545&lt;&gt;"Yes"),"",$D545+ROW()/1000000)</f>
      </c>
      <c r="T545">
        <f>IF($Y545="","",INDEX($B$2:$B$2000,$Y545))</f>
      </c>
      <c r="U545">
        <f>IF($Z545="","",INDEX($B$2:$B$2000,$Z545))</f>
      </c>
      <c r="V545">
        <f>IF(OR($T545="",$U545=""),"",$U545-$T545)</f>
      </c>
      <c r="W545" t="str">
        <f>IF(TRIM(INDEX(connections!$A:$A,ROW()))="","",TRIM(INDEX(connections!$A:$A,ROW())))</f>
      </c>
      <c r="X545" t="str">
        <f>IF($W545="","",TRIM(INDEX(connections!$B:$B,ROW())))</f>
      </c>
      <c r="Y545">
        <f>IF($W545="","",IFERROR(MATCH($W545,$A$2:$A$2000,0),""))</f>
      </c>
      <c r="Z545">
        <f>IF($X545="","",IFERROR(MATCH($X545,$A$2:$A$2000,0),""))</f>
      </c>
      <c r="AA545" t="str">
        <f>IF($Y545="","",INDEX($P$2:$P$2000,$Y545))</f>
      </c>
      <c r="AB545" t="str">
        <f>IF($Z545="","",INDEX($P$2:$P$2000,$Z545))</f>
      </c>
      <c r="AC545">
        <f>IF(AND($AA545="Yes",$AB545="Yes"),1,"")</f>
      </c>
      <c r="AD545">
        <f>IF(OR($Y545="",$Z545=""),"",IF(INDEX($C$2:$C$2000,$Y545)=INDEX($C$2:$C$2000,$Z545),0,1))</f>
      </c>
      <c r="AE545">
        <f>IF($AC545&lt;&gt;1,"",IF(AND(INDEX($AG$2:$AG$2000,$Y545)=1,INDEX($AG$2:$AG$2000,$Z545)=1),1,""))</f>
      </c>
      <c r="AG545">
        <f>IF($A545="","",COUNTIFS($W$2:$W$2500,$A545,$AB$2:$AB$2500,"Yes")+COUNTIFS($X$2:$X$2500,$A545,$AA$2:$AA$2500,"Yes"))</f>
      </c>
      <c r="AH545" t="str">
        <f>IF(OR($P545&lt;&gt;"Yes",N($AG545)=0),"",IF(AND($AG545=1,COUNTIFS($W$2:$W$2500,$A545,$AE$2:$AE$2500,1)+COUNTIFS($X$2:$X$2500,$A545,$AE$2:$AE$2500,1)&gt;0),"","Yes"))</f>
      </c>
      <c r="AI545">
        <f>IF($AH545="Yes",$AG545,"")</f>
      </c>
      <c r="AJ545">
        <f>IF($AI545="","",$AI545+ROW()/1000000)</f>
      </c>
      <c r="AK545">
        <f>IF(OR($A545="",$P545="Yes",N($AG545)=0),"",$AG545+ROW()/1000000)</f>
      </c>
      <c r="AL545" t="str">
        <f>IF($A545="","",INDEX(games!$J:$J,ROW())&amp;"")</f>
      </c>
      <c r="AM545">
        <f>IF($A545="","",SUMPRODUCT($AO545:$BD545,'Map Analysis'!$AP$2^{0,1,2,3,4,5,6,7,8,9,10,11,12,13,14,15}))</f>
      </c>
      <c r="AN545">
        <f>IF($A545="","",$AM545+ROW()/10000000)</f>
      </c>
      <c r="AO545">
        <f>IF($A545="","",COUNTIF($W$2:$W$2500,$A545))</f>
      </c>
      <c r="AP545">
        <f>IF($A545="","",SUMIFS($BF$2:$BF$2500,$W$2:$W$2500,$A545))</f>
      </c>
      <c r="AQ545">
        <f>IF($A545="","",SUMIFS($BG$2:$BG$2500,$W$2:$W$2500,$A545))</f>
      </c>
      <c r="AR545">
        <f>IF($A545="","",SUMIFS($BH$2:$BH$2500,$W$2:$W$2500,$A545))</f>
      </c>
      <c r="AS545">
        <f>IF($A545="","",SUMIFS($BI$2:$BI$2500,$W$2:$W$2500,$A545))</f>
      </c>
      <c r="AT545">
        <f>IF($A545="","",SUMIFS($BJ$2:$BJ$2500,$W$2:$W$2500,$A545))</f>
      </c>
      <c r="AU545">
        <f>IF($A545="","",SUMIFS($BK$2:$BK$2500,$W$2:$W$2500,$A545))</f>
      </c>
      <c r="AV545">
        <f>IF($A545="","",SUMIFS($BL$2:$BL$2500,$W$2:$W$2500,$A545))</f>
      </c>
      <c r="AW545">
        <f>IF($A545="","",SUMIFS($BM$2:$BM$2500,$W$2:$W$2500,$A545))</f>
      </c>
      <c r="AX545">
        <f>IF($A545="","",SUMIFS($BN$2:$BN$2500,$W$2:$W$2500,$A545))</f>
      </c>
      <c r="AY545">
        <f>IF($A545="","",SUMIFS($BO$2:$BO$2500,$W$2:$W$2500,$A545))</f>
      </c>
      <c r="AZ545">
        <f>IF($A545="","",SUMIFS($BP$2:$BP$2500,$W$2:$W$2500,$A545))</f>
      </c>
      <c r="BA545">
        <f>IF($A545="","",SUMIFS($BQ$2:$BQ$2500,$W$2:$W$2500,$A545))</f>
      </c>
      <c r="BB545">
        <f>IF($A545="","",SUMIFS($BR$2:$BR$2500,$W$2:$W$2500,$A545))</f>
      </c>
      <c r="BC545">
        <f>IF($A545="","",SUMIFS($BS$2:$BS$2500,$W$2:$W$2500,$A545))</f>
      </c>
      <c r="BD545">
        <f>IF($A545="","",SUMIFS($BT$2:$BT$2500,$W$2:$W$2500,$A545))</f>
      </c>
      <c r="BF545">
        <f>IF($Z545="","",INDEX($AO$2:$AO$2000,$Z545))</f>
      </c>
      <c r="BG545">
        <f>IF($Z545="","",INDEX($AP$2:$AP$2000,$Z545))</f>
      </c>
      <c r="BH545">
        <f>IF($Z545="","",INDEX($AQ$2:$AQ$2000,$Z545))</f>
      </c>
      <c r="BI545">
        <f>IF($Z545="","",INDEX($AR$2:$AR$2000,$Z545))</f>
      </c>
      <c r="BJ545">
        <f>IF($Z545="","",INDEX($AS$2:$AS$2000,$Z545))</f>
      </c>
      <c r="BK545">
        <f>IF($Z545="","",INDEX($AT$2:$AT$2000,$Z545))</f>
      </c>
      <c r="BL545">
        <f>IF($Z545="","",INDEX($AU$2:$AU$2000,$Z545))</f>
      </c>
      <c r="BM545">
        <f>IF($Z545="","",INDEX($AV$2:$AV$2000,$Z545))</f>
      </c>
      <c r="BN545">
        <f>IF($Z545="","",INDEX($AW$2:$AW$2000,$Z545))</f>
      </c>
      <c r="BO545">
        <f>IF($Z545="","",INDEX($AX$2:$AX$2000,$Z545))</f>
      </c>
      <c r="BP545">
        <f>IF($Z545="","",INDEX($AY$2:$AY$2000,$Z545))</f>
      </c>
      <c r="BQ545">
        <f>IF($Z545="","",INDEX($AZ$2:$AZ$2000,$Z545))</f>
      </c>
      <c r="BR545">
        <f>IF($Z545="","",INDEX($BA$2:$BA$2000,$Z545))</f>
      </c>
      <c r="BS545">
        <f>IF($Z545="","",INDEX($BB$2:$BB$2000,$Z545))</f>
      </c>
      <c r="BT545">
        <f>IF($Z545="","",INDEX($BC$2:$BC$2000,$Z545))</f>
      </c>
      <c r="BV545">
        <f>IF(OR($A545="",$P545&lt;&gt;"Yes",$AH545="Yes"),"",1+N($AG545))</f>
      </c>
      <c r="BW545">
        <f>IF($A545="","",COUNTIFS($W$2:$W$2500,$A545,$BZ$2:$BZ$2500,"Yes")+COUNTIFS($X$2:$X$2500,$A545,$BY$2:$BY$2500,"Yes"))</f>
      </c>
      <c r="BX545">
        <f>IF(OR($A545="",$P545="Yes"),"",IF(N($BW545)=0,0,1+SUMIFS($CB$2:$CB$2500,$W$2:$W$2500,$A545)+SUMIFS($CA$2:$CA$2500,$X$2:$X$2500,$A545)))</f>
      </c>
      <c r="BY545" t="str">
        <f>IF($Y545="","",INDEX($AH$2:$AH$2000,$Y545)&amp;"")</f>
      </c>
      <c r="BZ545" t="str">
        <f>IF($Z545="","",INDEX($AH$2:$AH$2000,$Z545)&amp;"")</f>
      </c>
      <c r="CA545">
        <f>IF($Y545="","",INDEX($BV$2:$BV$2000,$Y545))</f>
      </c>
      <c r="CB545">
        <f>IF($Z545="","",INDEX($BV$2:$BV$2000,$Z545))</f>
      </c>
    </row>
    <row r="546">
      <c r="A546" t="str">
        <f>IF(TRIM(INDEX(games!$A:$A,ROW()))="","",TRIM(INDEX(games!$A:$A,ROW())))</f>
      </c>
      <c r="B546">
        <f>IF(OR($A546="",INDEX(games!$B:$B,ROW())=""),"",INDEX(games!$B:$B,ROW()))</f>
      </c>
      <c r="C546" t="str">
        <f>IF(OR($A546="",INDEX(games!$C:$C,ROW())=""),"",INDEX(games!$C:$C,ROW()))</f>
      </c>
      <c r="D546">
        <f>IF($A546="","",COUNTIF($W$2:$W$2500,$A546)+COUNTIF($X$2:$X$2500,$A546))</f>
      </c>
      <c r="E546">
        <f>IF($A546="","",IFERROR(MATCH($C546,$R$2:$R$5,0),0))</f>
      </c>
      <c r="F546">
        <f>IF($A546="","",MOD(ROW(),34))</f>
      </c>
      <c r="G546">
        <f>IF($A546="",NA(),IF($C546="Action",$B546,NA()))</f>
      </c>
      <c r="H546">
        <f>IF($A546="",NA(),IF($C546="Action",1+$F546*0.023,NA()))</f>
      </c>
      <c r="I546">
        <f>IF($A546="",NA(),IF($C546="Strategy",$B546,NA()))</f>
      </c>
      <c r="J546">
        <f>IF($A546="",NA(),IF($C546="Strategy",2+$F546*0.023,NA()))</f>
      </c>
      <c r="K546">
        <f>IF($A546="",NA(),IF($C546="Deckbuilder",$B546,NA()))</f>
      </c>
      <c r="L546">
        <f>IF($A546="",NA(),IF($C546="Deckbuilder",3+$F546*0.023,NA()))</f>
      </c>
      <c r="M546">
        <f>IF($A546="",NA(),IF($C546="Traditional",$B546,NA()))</f>
      </c>
      <c r="N546">
        <f>IF($A546="",NA(),IF($C546="Traditional",4+$F546*0.023,NA()))</f>
      </c>
      <c r="O546">
        <f>IF($A546="","",$D546+ROW()/1000000)</f>
      </c>
      <c r="P546" t="str">
        <f>IF(OR($A546="",INDEX(games!$H:$H,ROW())=""),"",INDEX(games!$H:$H,ROW()))</f>
      </c>
      <c r="Q546">
        <f>IF(OR($A546="",$P546&lt;&gt;"Yes"),"",$D546+ROW()/1000000)</f>
      </c>
      <c r="T546">
        <f>IF($Y546="","",INDEX($B$2:$B$2000,$Y546))</f>
      </c>
      <c r="U546">
        <f>IF($Z546="","",INDEX($B$2:$B$2000,$Z546))</f>
      </c>
      <c r="V546">
        <f>IF(OR($T546="",$U546=""),"",$U546-$T546)</f>
      </c>
      <c r="W546" t="str">
        <f>IF(TRIM(INDEX(connections!$A:$A,ROW()))="","",TRIM(INDEX(connections!$A:$A,ROW())))</f>
      </c>
      <c r="X546" t="str">
        <f>IF($W546="","",TRIM(INDEX(connections!$B:$B,ROW())))</f>
      </c>
      <c r="Y546">
        <f>IF($W546="","",IFERROR(MATCH($W546,$A$2:$A$2000,0),""))</f>
      </c>
      <c r="Z546">
        <f>IF($X546="","",IFERROR(MATCH($X546,$A$2:$A$2000,0),""))</f>
      </c>
      <c r="AA546" t="str">
        <f>IF($Y546="","",INDEX($P$2:$P$2000,$Y546))</f>
      </c>
      <c r="AB546" t="str">
        <f>IF($Z546="","",INDEX($P$2:$P$2000,$Z546))</f>
      </c>
      <c r="AC546">
        <f>IF(AND($AA546="Yes",$AB546="Yes"),1,"")</f>
      </c>
      <c r="AD546">
        <f>IF(OR($Y546="",$Z546=""),"",IF(INDEX($C$2:$C$2000,$Y546)=INDEX($C$2:$C$2000,$Z546),0,1))</f>
      </c>
      <c r="AE546">
        <f>IF($AC546&lt;&gt;1,"",IF(AND(INDEX($AG$2:$AG$2000,$Y546)=1,INDEX($AG$2:$AG$2000,$Z546)=1),1,""))</f>
      </c>
      <c r="AG546">
        <f>IF($A546="","",COUNTIFS($W$2:$W$2500,$A546,$AB$2:$AB$2500,"Yes")+COUNTIFS($X$2:$X$2500,$A546,$AA$2:$AA$2500,"Yes"))</f>
      </c>
      <c r="AH546" t="str">
        <f>IF(OR($P546&lt;&gt;"Yes",N($AG546)=0),"",IF(AND($AG546=1,COUNTIFS($W$2:$W$2500,$A546,$AE$2:$AE$2500,1)+COUNTIFS($X$2:$X$2500,$A546,$AE$2:$AE$2500,1)&gt;0),"","Yes"))</f>
      </c>
      <c r="AI546">
        <f>IF($AH546="Yes",$AG546,"")</f>
      </c>
      <c r="AJ546">
        <f>IF($AI546="","",$AI546+ROW()/1000000)</f>
      </c>
      <c r="AK546">
        <f>IF(OR($A546="",$P546="Yes",N($AG546)=0),"",$AG546+ROW()/1000000)</f>
      </c>
      <c r="AL546" t="str">
        <f>IF($A546="","",INDEX(games!$J:$J,ROW())&amp;"")</f>
      </c>
      <c r="AM546">
        <f>IF($A546="","",SUMPRODUCT($AO546:$BD546,'Map Analysis'!$AP$2^{0,1,2,3,4,5,6,7,8,9,10,11,12,13,14,15}))</f>
      </c>
      <c r="AN546">
        <f>IF($A546="","",$AM546+ROW()/10000000)</f>
      </c>
      <c r="AO546">
        <f>IF($A546="","",COUNTIF($W$2:$W$2500,$A546))</f>
      </c>
      <c r="AP546">
        <f>IF($A546="","",SUMIFS($BF$2:$BF$2500,$W$2:$W$2500,$A546))</f>
      </c>
      <c r="AQ546">
        <f>IF($A546="","",SUMIFS($BG$2:$BG$2500,$W$2:$W$2500,$A546))</f>
      </c>
      <c r="AR546">
        <f>IF($A546="","",SUMIFS($BH$2:$BH$2500,$W$2:$W$2500,$A546))</f>
      </c>
      <c r="AS546">
        <f>IF($A546="","",SUMIFS($BI$2:$BI$2500,$W$2:$W$2500,$A546))</f>
      </c>
      <c r="AT546">
        <f>IF($A546="","",SUMIFS($BJ$2:$BJ$2500,$W$2:$W$2500,$A546))</f>
      </c>
      <c r="AU546">
        <f>IF($A546="","",SUMIFS($BK$2:$BK$2500,$W$2:$W$2500,$A546))</f>
      </c>
      <c r="AV546">
        <f>IF($A546="","",SUMIFS($BL$2:$BL$2500,$W$2:$W$2500,$A546))</f>
      </c>
      <c r="AW546">
        <f>IF($A546="","",SUMIFS($BM$2:$BM$2500,$W$2:$W$2500,$A546))</f>
      </c>
      <c r="AX546">
        <f>IF($A546="","",SUMIFS($BN$2:$BN$2500,$W$2:$W$2500,$A546))</f>
      </c>
      <c r="AY546">
        <f>IF($A546="","",SUMIFS($BO$2:$BO$2500,$W$2:$W$2500,$A546))</f>
      </c>
      <c r="AZ546">
        <f>IF($A546="","",SUMIFS($BP$2:$BP$2500,$W$2:$W$2500,$A546))</f>
      </c>
      <c r="BA546">
        <f>IF($A546="","",SUMIFS($BQ$2:$BQ$2500,$W$2:$W$2500,$A546))</f>
      </c>
      <c r="BB546">
        <f>IF($A546="","",SUMIFS($BR$2:$BR$2500,$W$2:$W$2500,$A546))</f>
      </c>
      <c r="BC546">
        <f>IF($A546="","",SUMIFS($BS$2:$BS$2500,$W$2:$W$2500,$A546))</f>
      </c>
      <c r="BD546">
        <f>IF($A546="","",SUMIFS($BT$2:$BT$2500,$W$2:$W$2500,$A546))</f>
      </c>
      <c r="BF546">
        <f>IF($Z546="","",INDEX($AO$2:$AO$2000,$Z546))</f>
      </c>
      <c r="BG546">
        <f>IF($Z546="","",INDEX($AP$2:$AP$2000,$Z546))</f>
      </c>
      <c r="BH546">
        <f>IF($Z546="","",INDEX($AQ$2:$AQ$2000,$Z546))</f>
      </c>
      <c r="BI546">
        <f>IF($Z546="","",INDEX($AR$2:$AR$2000,$Z546))</f>
      </c>
      <c r="BJ546">
        <f>IF($Z546="","",INDEX($AS$2:$AS$2000,$Z546))</f>
      </c>
      <c r="BK546">
        <f>IF($Z546="","",INDEX($AT$2:$AT$2000,$Z546))</f>
      </c>
      <c r="BL546">
        <f>IF($Z546="","",INDEX($AU$2:$AU$2000,$Z546))</f>
      </c>
      <c r="BM546">
        <f>IF($Z546="","",INDEX($AV$2:$AV$2000,$Z546))</f>
      </c>
      <c r="BN546">
        <f>IF($Z546="","",INDEX($AW$2:$AW$2000,$Z546))</f>
      </c>
      <c r="BO546">
        <f>IF($Z546="","",INDEX($AX$2:$AX$2000,$Z546))</f>
      </c>
      <c r="BP546">
        <f>IF($Z546="","",INDEX($AY$2:$AY$2000,$Z546))</f>
      </c>
      <c r="BQ546">
        <f>IF($Z546="","",INDEX($AZ$2:$AZ$2000,$Z546))</f>
      </c>
      <c r="BR546">
        <f>IF($Z546="","",INDEX($BA$2:$BA$2000,$Z546))</f>
      </c>
      <c r="BS546">
        <f>IF($Z546="","",INDEX($BB$2:$BB$2000,$Z546))</f>
      </c>
      <c r="BT546">
        <f>IF($Z546="","",INDEX($BC$2:$BC$2000,$Z546))</f>
      </c>
      <c r="BV546">
        <f>IF(OR($A546="",$P546&lt;&gt;"Yes",$AH546="Yes"),"",1+N($AG546))</f>
      </c>
      <c r="BW546">
        <f>IF($A546="","",COUNTIFS($W$2:$W$2500,$A546,$BZ$2:$BZ$2500,"Yes")+COUNTIFS($X$2:$X$2500,$A546,$BY$2:$BY$2500,"Yes"))</f>
      </c>
      <c r="BX546">
        <f>IF(OR($A546="",$P546="Yes"),"",IF(N($BW546)=0,0,1+SUMIFS($CB$2:$CB$2500,$W$2:$W$2500,$A546)+SUMIFS($CA$2:$CA$2500,$X$2:$X$2500,$A546)))</f>
      </c>
      <c r="BY546" t="str">
        <f>IF($Y546="","",INDEX($AH$2:$AH$2000,$Y546)&amp;"")</f>
      </c>
      <c r="BZ546" t="str">
        <f>IF($Z546="","",INDEX($AH$2:$AH$2000,$Z546)&amp;"")</f>
      </c>
      <c r="CA546">
        <f>IF($Y546="","",INDEX($BV$2:$BV$2000,$Y546))</f>
      </c>
      <c r="CB546">
        <f>IF($Z546="","",INDEX($BV$2:$BV$2000,$Z546))</f>
      </c>
    </row>
    <row r="547">
      <c r="A547" t="str">
        <f>IF(TRIM(INDEX(games!$A:$A,ROW()))="","",TRIM(INDEX(games!$A:$A,ROW())))</f>
      </c>
      <c r="B547">
        <f>IF(OR($A547="",INDEX(games!$B:$B,ROW())=""),"",INDEX(games!$B:$B,ROW()))</f>
      </c>
      <c r="C547" t="str">
        <f>IF(OR($A547="",INDEX(games!$C:$C,ROW())=""),"",INDEX(games!$C:$C,ROW()))</f>
      </c>
      <c r="D547">
        <f>IF($A547="","",COUNTIF($W$2:$W$2500,$A547)+COUNTIF($X$2:$X$2500,$A547))</f>
      </c>
      <c r="E547">
        <f>IF($A547="","",IFERROR(MATCH($C547,$R$2:$R$5,0),0))</f>
      </c>
      <c r="F547">
        <f>IF($A547="","",MOD(ROW(),34))</f>
      </c>
      <c r="G547">
        <f>IF($A547="",NA(),IF($C547="Action",$B547,NA()))</f>
      </c>
      <c r="H547">
        <f>IF($A547="",NA(),IF($C547="Action",1+$F547*0.023,NA()))</f>
      </c>
      <c r="I547">
        <f>IF($A547="",NA(),IF($C547="Strategy",$B547,NA()))</f>
      </c>
      <c r="J547">
        <f>IF($A547="",NA(),IF($C547="Strategy",2+$F547*0.023,NA()))</f>
      </c>
      <c r="K547">
        <f>IF($A547="",NA(),IF($C547="Deckbuilder",$B547,NA()))</f>
      </c>
      <c r="L547">
        <f>IF($A547="",NA(),IF($C547="Deckbuilder",3+$F547*0.023,NA()))</f>
      </c>
      <c r="M547">
        <f>IF($A547="",NA(),IF($C547="Traditional",$B547,NA()))</f>
      </c>
      <c r="N547">
        <f>IF($A547="",NA(),IF($C547="Traditional",4+$F547*0.023,NA()))</f>
      </c>
      <c r="O547">
        <f>IF($A547="","",$D547+ROW()/1000000)</f>
      </c>
      <c r="P547" t="str">
        <f>IF(OR($A547="",INDEX(games!$H:$H,ROW())=""),"",INDEX(games!$H:$H,ROW()))</f>
      </c>
      <c r="Q547">
        <f>IF(OR($A547="",$P547&lt;&gt;"Yes"),"",$D547+ROW()/1000000)</f>
      </c>
      <c r="T547">
        <f>IF($Y547="","",INDEX($B$2:$B$2000,$Y547))</f>
      </c>
      <c r="U547">
        <f>IF($Z547="","",INDEX($B$2:$B$2000,$Z547))</f>
      </c>
      <c r="V547">
        <f>IF(OR($T547="",$U547=""),"",$U547-$T547)</f>
      </c>
      <c r="W547" t="str">
        <f>IF(TRIM(INDEX(connections!$A:$A,ROW()))="","",TRIM(INDEX(connections!$A:$A,ROW())))</f>
      </c>
      <c r="X547" t="str">
        <f>IF($W547="","",TRIM(INDEX(connections!$B:$B,ROW())))</f>
      </c>
      <c r="Y547">
        <f>IF($W547="","",IFERROR(MATCH($W547,$A$2:$A$2000,0),""))</f>
      </c>
      <c r="Z547">
        <f>IF($X547="","",IFERROR(MATCH($X547,$A$2:$A$2000,0),""))</f>
      </c>
      <c r="AA547" t="str">
        <f>IF($Y547="","",INDEX($P$2:$P$2000,$Y547))</f>
      </c>
      <c r="AB547" t="str">
        <f>IF($Z547="","",INDEX($P$2:$P$2000,$Z547))</f>
      </c>
      <c r="AC547">
        <f>IF(AND($AA547="Yes",$AB547="Yes"),1,"")</f>
      </c>
      <c r="AD547">
        <f>IF(OR($Y547="",$Z547=""),"",IF(INDEX($C$2:$C$2000,$Y547)=INDEX($C$2:$C$2000,$Z547),0,1))</f>
      </c>
      <c r="AE547">
        <f>IF($AC547&lt;&gt;1,"",IF(AND(INDEX($AG$2:$AG$2000,$Y547)=1,INDEX($AG$2:$AG$2000,$Z547)=1),1,""))</f>
      </c>
      <c r="AG547">
        <f>IF($A547="","",COUNTIFS($W$2:$W$2500,$A547,$AB$2:$AB$2500,"Yes")+COUNTIFS($X$2:$X$2500,$A547,$AA$2:$AA$2500,"Yes"))</f>
      </c>
      <c r="AH547" t="str">
        <f>IF(OR($P547&lt;&gt;"Yes",N($AG547)=0),"",IF(AND($AG547=1,COUNTIFS($W$2:$W$2500,$A547,$AE$2:$AE$2500,1)+COUNTIFS($X$2:$X$2500,$A547,$AE$2:$AE$2500,1)&gt;0),"","Yes"))</f>
      </c>
      <c r="AI547">
        <f>IF($AH547="Yes",$AG547,"")</f>
      </c>
      <c r="AJ547">
        <f>IF($AI547="","",$AI547+ROW()/1000000)</f>
      </c>
      <c r="AK547">
        <f>IF(OR($A547="",$P547="Yes",N($AG547)=0),"",$AG547+ROW()/1000000)</f>
      </c>
      <c r="AL547" t="str">
        <f>IF($A547="","",INDEX(games!$J:$J,ROW())&amp;"")</f>
      </c>
      <c r="AM547">
        <f>IF($A547="","",SUMPRODUCT($AO547:$BD547,'Map Analysis'!$AP$2^{0,1,2,3,4,5,6,7,8,9,10,11,12,13,14,15}))</f>
      </c>
      <c r="AN547">
        <f>IF($A547="","",$AM547+ROW()/10000000)</f>
      </c>
      <c r="AO547">
        <f>IF($A547="","",COUNTIF($W$2:$W$2500,$A547))</f>
      </c>
      <c r="AP547">
        <f>IF($A547="","",SUMIFS($BF$2:$BF$2500,$W$2:$W$2500,$A547))</f>
      </c>
      <c r="AQ547">
        <f>IF($A547="","",SUMIFS($BG$2:$BG$2500,$W$2:$W$2500,$A547))</f>
      </c>
      <c r="AR547">
        <f>IF($A547="","",SUMIFS($BH$2:$BH$2500,$W$2:$W$2500,$A547))</f>
      </c>
      <c r="AS547">
        <f>IF($A547="","",SUMIFS($BI$2:$BI$2500,$W$2:$W$2500,$A547))</f>
      </c>
      <c r="AT547">
        <f>IF($A547="","",SUMIFS($BJ$2:$BJ$2500,$W$2:$W$2500,$A547))</f>
      </c>
      <c r="AU547">
        <f>IF($A547="","",SUMIFS($BK$2:$BK$2500,$W$2:$W$2500,$A547))</f>
      </c>
      <c r="AV547">
        <f>IF($A547="","",SUMIFS($BL$2:$BL$2500,$W$2:$W$2500,$A547))</f>
      </c>
      <c r="AW547">
        <f>IF($A547="","",SUMIFS($BM$2:$BM$2500,$W$2:$W$2500,$A547))</f>
      </c>
      <c r="AX547">
        <f>IF($A547="","",SUMIFS($BN$2:$BN$2500,$W$2:$W$2500,$A547))</f>
      </c>
      <c r="AY547">
        <f>IF($A547="","",SUMIFS($BO$2:$BO$2500,$W$2:$W$2500,$A547))</f>
      </c>
      <c r="AZ547">
        <f>IF($A547="","",SUMIFS($BP$2:$BP$2500,$W$2:$W$2500,$A547))</f>
      </c>
      <c r="BA547">
        <f>IF($A547="","",SUMIFS($BQ$2:$BQ$2500,$W$2:$W$2500,$A547))</f>
      </c>
      <c r="BB547">
        <f>IF($A547="","",SUMIFS($BR$2:$BR$2500,$W$2:$W$2500,$A547))</f>
      </c>
      <c r="BC547">
        <f>IF($A547="","",SUMIFS($BS$2:$BS$2500,$W$2:$W$2500,$A547))</f>
      </c>
      <c r="BD547">
        <f>IF($A547="","",SUMIFS($BT$2:$BT$2500,$W$2:$W$2500,$A547))</f>
      </c>
      <c r="BF547">
        <f>IF($Z547="","",INDEX($AO$2:$AO$2000,$Z547))</f>
      </c>
      <c r="BG547">
        <f>IF($Z547="","",INDEX($AP$2:$AP$2000,$Z547))</f>
      </c>
      <c r="BH547">
        <f>IF($Z547="","",INDEX($AQ$2:$AQ$2000,$Z547))</f>
      </c>
      <c r="BI547">
        <f>IF($Z547="","",INDEX($AR$2:$AR$2000,$Z547))</f>
      </c>
      <c r="BJ547">
        <f>IF($Z547="","",INDEX($AS$2:$AS$2000,$Z547))</f>
      </c>
      <c r="BK547">
        <f>IF($Z547="","",INDEX($AT$2:$AT$2000,$Z547))</f>
      </c>
      <c r="BL547">
        <f>IF($Z547="","",INDEX($AU$2:$AU$2000,$Z547))</f>
      </c>
      <c r="BM547">
        <f>IF($Z547="","",INDEX($AV$2:$AV$2000,$Z547))</f>
      </c>
      <c r="BN547">
        <f>IF($Z547="","",INDEX($AW$2:$AW$2000,$Z547))</f>
      </c>
      <c r="BO547">
        <f>IF($Z547="","",INDEX($AX$2:$AX$2000,$Z547))</f>
      </c>
      <c r="BP547">
        <f>IF($Z547="","",INDEX($AY$2:$AY$2000,$Z547))</f>
      </c>
      <c r="BQ547">
        <f>IF($Z547="","",INDEX($AZ$2:$AZ$2000,$Z547))</f>
      </c>
      <c r="BR547">
        <f>IF($Z547="","",INDEX($BA$2:$BA$2000,$Z547))</f>
      </c>
      <c r="BS547">
        <f>IF($Z547="","",INDEX($BB$2:$BB$2000,$Z547))</f>
      </c>
      <c r="BT547">
        <f>IF($Z547="","",INDEX($BC$2:$BC$2000,$Z547))</f>
      </c>
      <c r="BV547">
        <f>IF(OR($A547="",$P547&lt;&gt;"Yes",$AH547="Yes"),"",1+N($AG547))</f>
      </c>
      <c r="BW547">
        <f>IF($A547="","",COUNTIFS($W$2:$W$2500,$A547,$BZ$2:$BZ$2500,"Yes")+COUNTIFS($X$2:$X$2500,$A547,$BY$2:$BY$2500,"Yes"))</f>
      </c>
      <c r="BX547">
        <f>IF(OR($A547="",$P547="Yes"),"",IF(N($BW547)=0,0,1+SUMIFS($CB$2:$CB$2500,$W$2:$W$2500,$A547)+SUMIFS($CA$2:$CA$2500,$X$2:$X$2500,$A547)))</f>
      </c>
      <c r="BY547" t="str">
        <f>IF($Y547="","",INDEX($AH$2:$AH$2000,$Y547)&amp;"")</f>
      </c>
      <c r="BZ547" t="str">
        <f>IF($Z547="","",INDEX($AH$2:$AH$2000,$Z547)&amp;"")</f>
      </c>
      <c r="CA547">
        <f>IF($Y547="","",INDEX($BV$2:$BV$2000,$Y547))</f>
      </c>
      <c r="CB547">
        <f>IF($Z547="","",INDEX($BV$2:$BV$2000,$Z547))</f>
      </c>
    </row>
    <row r="548">
      <c r="A548" t="str">
        <f>IF(TRIM(INDEX(games!$A:$A,ROW()))="","",TRIM(INDEX(games!$A:$A,ROW())))</f>
      </c>
      <c r="B548">
        <f>IF(OR($A548="",INDEX(games!$B:$B,ROW())=""),"",INDEX(games!$B:$B,ROW()))</f>
      </c>
      <c r="C548" t="str">
        <f>IF(OR($A548="",INDEX(games!$C:$C,ROW())=""),"",INDEX(games!$C:$C,ROW()))</f>
      </c>
      <c r="D548">
        <f>IF($A548="","",COUNTIF($W$2:$W$2500,$A548)+COUNTIF($X$2:$X$2500,$A548))</f>
      </c>
      <c r="E548">
        <f>IF($A548="","",IFERROR(MATCH($C548,$R$2:$R$5,0),0))</f>
      </c>
      <c r="F548">
        <f>IF($A548="","",MOD(ROW(),34))</f>
      </c>
      <c r="G548">
        <f>IF($A548="",NA(),IF($C548="Action",$B548,NA()))</f>
      </c>
      <c r="H548">
        <f>IF($A548="",NA(),IF($C548="Action",1+$F548*0.023,NA()))</f>
      </c>
      <c r="I548">
        <f>IF($A548="",NA(),IF($C548="Strategy",$B548,NA()))</f>
      </c>
      <c r="J548">
        <f>IF($A548="",NA(),IF($C548="Strategy",2+$F548*0.023,NA()))</f>
      </c>
      <c r="K548">
        <f>IF($A548="",NA(),IF($C548="Deckbuilder",$B548,NA()))</f>
      </c>
      <c r="L548">
        <f>IF($A548="",NA(),IF($C548="Deckbuilder",3+$F548*0.023,NA()))</f>
      </c>
      <c r="M548">
        <f>IF($A548="",NA(),IF($C548="Traditional",$B548,NA()))</f>
      </c>
      <c r="N548">
        <f>IF($A548="",NA(),IF($C548="Traditional",4+$F548*0.023,NA()))</f>
      </c>
      <c r="O548">
        <f>IF($A548="","",$D548+ROW()/1000000)</f>
      </c>
      <c r="P548" t="str">
        <f>IF(OR($A548="",INDEX(games!$H:$H,ROW())=""),"",INDEX(games!$H:$H,ROW()))</f>
      </c>
      <c r="Q548">
        <f>IF(OR($A548="",$P548&lt;&gt;"Yes"),"",$D548+ROW()/1000000)</f>
      </c>
      <c r="T548">
        <f>IF($Y548="","",INDEX($B$2:$B$2000,$Y548))</f>
      </c>
      <c r="U548">
        <f>IF($Z548="","",INDEX($B$2:$B$2000,$Z548))</f>
      </c>
      <c r="V548">
        <f>IF(OR($T548="",$U548=""),"",$U548-$T548)</f>
      </c>
      <c r="W548" t="str">
        <f>IF(TRIM(INDEX(connections!$A:$A,ROW()))="","",TRIM(INDEX(connections!$A:$A,ROW())))</f>
      </c>
      <c r="X548" t="str">
        <f>IF($W548="","",TRIM(INDEX(connections!$B:$B,ROW())))</f>
      </c>
      <c r="Y548">
        <f>IF($W548="","",IFERROR(MATCH($W548,$A$2:$A$2000,0),""))</f>
      </c>
      <c r="Z548">
        <f>IF($X548="","",IFERROR(MATCH($X548,$A$2:$A$2000,0),""))</f>
      </c>
      <c r="AA548" t="str">
        <f>IF($Y548="","",INDEX($P$2:$P$2000,$Y548))</f>
      </c>
      <c r="AB548" t="str">
        <f>IF($Z548="","",INDEX($P$2:$P$2000,$Z548))</f>
      </c>
      <c r="AC548">
        <f>IF(AND($AA548="Yes",$AB548="Yes"),1,"")</f>
      </c>
      <c r="AD548">
        <f>IF(OR($Y548="",$Z548=""),"",IF(INDEX($C$2:$C$2000,$Y548)=INDEX($C$2:$C$2000,$Z548),0,1))</f>
      </c>
      <c r="AE548">
        <f>IF($AC548&lt;&gt;1,"",IF(AND(INDEX($AG$2:$AG$2000,$Y548)=1,INDEX($AG$2:$AG$2000,$Z548)=1),1,""))</f>
      </c>
      <c r="AG548">
        <f>IF($A548="","",COUNTIFS($W$2:$W$2500,$A548,$AB$2:$AB$2500,"Yes")+COUNTIFS($X$2:$X$2500,$A548,$AA$2:$AA$2500,"Yes"))</f>
      </c>
      <c r="AH548" t="str">
        <f>IF(OR($P548&lt;&gt;"Yes",N($AG548)=0),"",IF(AND($AG548=1,COUNTIFS($W$2:$W$2500,$A548,$AE$2:$AE$2500,1)+COUNTIFS($X$2:$X$2500,$A548,$AE$2:$AE$2500,1)&gt;0),"","Yes"))</f>
      </c>
      <c r="AI548">
        <f>IF($AH548="Yes",$AG548,"")</f>
      </c>
      <c r="AJ548">
        <f>IF($AI548="","",$AI548+ROW()/1000000)</f>
      </c>
      <c r="AK548">
        <f>IF(OR($A548="",$P548="Yes",N($AG548)=0),"",$AG548+ROW()/1000000)</f>
      </c>
      <c r="AL548" t="str">
        <f>IF($A548="","",INDEX(games!$J:$J,ROW())&amp;"")</f>
      </c>
      <c r="AM548">
        <f>IF($A548="","",SUMPRODUCT($AO548:$BD548,'Map Analysis'!$AP$2^{0,1,2,3,4,5,6,7,8,9,10,11,12,13,14,15}))</f>
      </c>
      <c r="AN548">
        <f>IF($A548="","",$AM548+ROW()/10000000)</f>
      </c>
      <c r="AO548">
        <f>IF($A548="","",COUNTIF($W$2:$W$2500,$A548))</f>
      </c>
      <c r="AP548">
        <f>IF($A548="","",SUMIFS($BF$2:$BF$2500,$W$2:$W$2500,$A548))</f>
      </c>
      <c r="AQ548">
        <f>IF($A548="","",SUMIFS($BG$2:$BG$2500,$W$2:$W$2500,$A548))</f>
      </c>
      <c r="AR548">
        <f>IF($A548="","",SUMIFS($BH$2:$BH$2500,$W$2:$W$2500,$A548))</f>
      </c>
      <c r="AS548">
        <f>IF($A548="","",SUMIFS($BI$2:$BI$2500,$W$2:$W$2500,$A548))</f>
      </c>
      <c r="AT548">
        <f>IF($A548="","",SUMIFS($BJ$2:$BJ$2500,$W$2:$W$2500,$A548))</f>
      </c>
      <c r="AU548">
        <f>IF($A548="","",SUMIFS($BK$2:$BK$2500,$W$2:$W$2500,$A548))</f>
      </c>
      <c r="AV548">
        <f>IF($A548="","",SUMIFS($BL$2:$BL$2500,$W$2:$W$2500,$A548))</f>
      </c>
      <c r="AW548">
        <f>IF($A548="","",SUMIFS($BM$2:$BM$2500,$W$2:$W$2500,$A548))</f>
      </c>
      <c r="AX548">
        <f>IF($A548="","",SUMIFS($BN$2:$BN$2500,$W$2:$W$2500,$A548))</f>
      </c>
      <c r="AY548">
        <f>IF($A548="","",SUMIFS($BO$2:$BO$2500,$W$2:$W$2500,$A548))</f>
      </c>
      <c r="AZ548">
        <f>IF($A548="","",SUMIFS($BP$2:$BP$2500,$W$2:$W$2500,$A548))</f>
      </c>
      <c r="BA548">
        <f>IF($A548="","",SUMIFS($BQ$2:$BQ$2500,$W$2:$W$2500,$A548))</f>
      </c>
      <c r="BB548">
        <f>IF($A548="","",SUMIFS($BR$2:$BR$2500,$W$2:$W$2500,$A548))</f>
      </c>
      <c r="BC548">
        <f>IF($A548="","",SUMIFS($BS$2:$BS$2500,$W$2:$W$2500,$A548))</f>
      </c>
      <c r="BD548">
        <f>IF($A548="","",SUMIFS($BT$2:$BT$2500,$W$2:$W$2500,$A548))</f>
      </c>
      <c r="BF548">
        <f>IF($Z548="","",INDEX($AO$2:$AO$2000,$Z548))</f>
      </c>
      <c r="BG548">
        <f>IF($Z548="","",INDEX($AP$2:$AP$2000,$Z548))</f>
      </c>
      <c r="BH548">
        <f>IF($Z548="","",INDEX($AQ$2:$AQ$2000,$Z548))</f>
      </c>
      <c r="BI548">
        <f>IF($Z548="","",INDEX($AR$2:$AR$2000,$Z548))</f>
      </c>
      <c r="BJ548">
        <f>IF($Z548="","",INDEX($AS$2:$AS$2000,$Z548))</f>
      </c>
      <c r="BK548">
        <f>IF($Z548="","",INDEX($AT$2:$AT$2000,$Z548))</f>
      </c>
      <c r="BL548">
        <f>IF($Z548="","",INDEX($AU$2:$AU$2000,$Z548))</f>
      </c>
      <c r="BM548">
        <f>IF($Z548="","",INDEX($AV$2:$AV$2000,$Z548))</f>
      </c>
      <c r="BN548">
        <f>IF($Z548="","",INDEX($AW$2:$AW$2000,$Z548))</f>
      </c>
      <c r="BO548">
        <f>IF($Z548="","",INDEX($AX$2:$AX$2000,$Z548))</f>
      </c>
      <c r="BP548">
        <f>IF($Z548="","",INDEX($AY$2:$AY$2000,$Z548))</f>
      </c>
      <c r="BQ548">
        <f>IF($Z548="","",INDEX($AZ$2:$AZ$2000,$Z548))</f>
      </c>
      <c r="BR548">
        <f>IF($Z548="","",INDEX($BA$2:$BA$2000,$Z548))</f>
      </c>
      <c r="BS548">
        <f>IF($Z548="","",INDEX($BB$2:$BB$2000,$Z548))</f>
      </c>
      <c r="BT548">
        <f>IF($Z548="","",INDEX($BC$2:$BC$2000,$Z548))</f>
      </c>
      <c r="BV548">
        <f>IF(OR($A548="",$P548&lt;&gt;"Yes",$AH548="Yes"),"",1+N($AG548))</f>
      </c>
      <c r="BW548">
        <f>IF($A548="","",COUNTIFS($W$2:$W$2500,$A548,$BZ$2:$BZ$2500,"Yes")+COUNTIFS($X$2:$X$2500,$A548,$BY$2:$BY$2500,"Yes"))</f>
      </c>
      <c r="BX548">
        <f>IF(OR($A548="",$P548="Yes"),"",IF(N($BW548)=0,0,1+SUMIFS($CB$2:$CB$2500,$W$2:$W$2500,$A548)+SUMIFS($CA$2:$CA$2500,$X$2:$X$2500,$A548)))</f>
      </c>
      <c r="BY548" t="str">
        <f>IF($Y548="","",INDEX($AH$2:$AH$2000,$Y548)&amp;"")</f>
      </c>
      <c r="BZ548" t="str">
        <f>IF($Z548="","",INDEX($AH$2:$AH$2000,$Z548)&amp;"")</f>
      </c>
      <c r="CA548">
        <f>IF($Y548="","",INDEX($BV$2:$BV$2000,$Y548))</f>
      </c>
      <c r="CB548">
        <f>IF($Z548="","",INDEX($BV$2:$BV$2000,$Z548))</f>
      </c>
    </row>
    <row r="549">
      <c r="A549" t="str">
        <f>IF(TRIM(INDEX(games!$A:$A,ROW()))="","",TRIM(INDEX(games!$A:$A,ROW())))</f>
      </c>
      <c r="B549">
        <f>IF(OR($A549="",INDEX(games!$B:$B,ROW())=""),"",INDEX(games!$B:$B,ROW()))</f>
      </c>
      <c r="C549" t="str">
        <f>IF(OR($A549="",INDEX(games!$C:$C,ROW())=""),"",INDEX(games!$C:$C,ROW()))</f>
      </c>
      <c r="D549">
        <f>IF($A549="","",COUNTIF($W$2:$W$2500,$A549)+COUNTIF($X$2:$X$2500,$A549))</f>
      </c>
      <c r="E549">
        <f>IF($A549="","",IFERROR(MATCH($C549,$R$2:$R$5,0),0))</f>
      </c>
      <c r="F549">
        <f>IF($A549="","",MOD(ROW(),34))</f>
      </c>
      <c r="G549">
        <f>IF($A549="",NA(),IF($C549="Action",$B549,NA()))</f>
      </c>
      <c r="H549">
        <f>IF($A549="",NA(),IF($C549="Action",1+$F549*0.023,NA()))</f>
      </c>
      <c r="I549">
        <f>IF($A549="",NA(),IF($C549="Strategy",$B549,NA()))</f>
      </c>
      <c r="J549">
        <f>IF($A549="",NA(),IF($C549="Strategy",2+$F549*0.023,NA()))</f>
      </c>
      <c r="K549">
        <f>IF($A549="",NA(),IF($C549="Deckbuilder",$B549,NA()))</f>
      </c>
      <c r="L549">
        <f>IF($A549="",NA(),IF($C549="Deckbuilder",3+$F549*0.023,NA()))</f>
      </c>
      <c r="M549">
        <f>IF($A549="",NA(),IF($C549="Traditional",$B549,NA()))</f>
      </c>
      <c r="N549">
        <f>IF($A549="",NA(),IF($C549="Traditional",4+$F549*0.023,NA()))</f>
      </c>
      <c r="O549">
        <f>IF($A549="","",$D549+ROW()/1000000)</f>
      </c>
      <c r="P549" t="str">
        <f>IF(OR($A549="",INDEX(games!$H:$H,ROW())=""),"",INDEX(games!$H:$H,ROW()))</f>
      </c>
      <c r="Q549">
        <f>IF(OR($A549="",$P549&lt;&gt;"Yes"),"",$D549+ROW()/1000000)</f>
      </c>
      <c r="T549">
        <f>IF($Y549="","",INDEX($B$2:$B$2000,$Y549))</f>
      </c>
      <c r="U549">
        <f>IF($Z549="","",INDEX($B$2:$B$2000,$Z549))</f>
      </c>
      <c r="V549">
        <f>IF(OR($T549="",$U549=""),"",$U549-$T549)</f>
      </c>
      <c r="W549" t="str">
        <f>IF(TRIM(INDEX(connections!$A:$A,ROW()))="","",TRIM(INDEX(connections!$A:$A,ROW())))</f>
      </c>
      <c r="X549" t="str">
        <f>IF($W549="","",TRIM(INDEX(connections!$B:$B,ROW())))</f>
      </c>
      <c r="Y549">
        <f>IF($W549="","",IFERROR(MATCH($W549,$A$2:$A$2000,0),""))</f>
      </c>
      <c r="Z549">
        <f>IF($X549="","",IFERROR(MATCH($X549,$A$2:$A$2000,0),""))</f>
      </c>
      <c r="AA549" t="str">
        <f>IF($Y549="","",INDEX($P$2:$P$2000,$Y549))</f>
      </c>
      <c r="AB549" t="str">
        <f>IF($Z549="","",INDEX($P$2:$P$2000,$Z549))</f>
      </c>
      <c r="AC549">
        <f>IF(AND($AA549="Yes",$AB549="Yes"),1,"")</f>
      </c>
      <c r="AD549">
        <f>IF(OR($Y549="",$Z549=""),"",IF(INDEX($C$2:$C$2000,$Y549)=INDEX($C$2:$C$2000,$Z549),0,1))</f>
      </c>
      <c r="AE549">
        <f>IF($AC549&lt;&gt;1,"",IF(AND(INDEX($AG$2:$AG$2000,$Y549)=1,INDEX($AG$2:$AG$2000,$Z549)=1),1,""))</f>
      </c>
      <c r="AG549">
        <f>IF($A549="","",COUNTIFS($W$2:$W$2500,$A549,$AB$2:$AB$2500,"Yes")+COUNTIFS($X$2:$X$2500,$A549,$AA$2:$AA$2500,"Yes"))</f>
      </c>
      <c r="AH549" t="str">
        <f>IF(OR($P549&lt;&gt;"Yes",N($AG549)=0),"",IF(AND($AG549=1,COUNTIFS($W$2:$W$2500,$A549,$AE$2:$AE$2500,1)+COUNTIFS($X$2:$X$2500,$A549,$AE$2:$AE$2500,1)&gt;0),"","Yes"))</f>
      </c>
      <c r="AI549">
        <f>IF($AH549="Yes",$AG549,"")</f>
      </c>
      <c r="AJ549">
        <f>IF($AI549="","",$AI549+ROW()/1000000)</f>
      </c>
      <c r="AK549">
        <f>IF(OR($A549="",$P549="Yes",N($AG549)=0),"",$AG549+ROW()/1000000)</f>
      </c>
      <c r="AL549" t="str">
        <f>IF($A549="","",INDEX(games!$J:$J,ROW())&amp;"")</f>
      </c>
      <c r="AM549">
        <f>IF($A549="","",SUMPRODUCT($AO549:$BD549,'Map Analysis'!$AP$2^{0,1,2,3,4,5,6,7,8,9,10,11,12,13,14,15}))</f>
      </c>
      <c r="AN549">
        <f>IF($A549="","",$AM549+ROW()/10000000)</f>
      </c>
      <c r="AO549">
        <f>IF($A549="","",COUNTIF($W$2:$W$2500,$A549))</f>
      </c>
      <c r="AP549">
        <f>IF($A549="","",SUMIFS($BF$2:$BF$2500,$W$2:$W$2500,$A549))</f>
      </c>
      <c r="AQ549">
        <f>IF($A549="","",SUMIFS($BG$2:$BG$2500,$W$2:$W$2500,$A549))</f>
      </c>
      <c r="AR549">
        <f>IF($A549="","",SUMIFS($BH$2:$BH$2500,$W$2:$W$2500,$A549))</f>
      </c>
      <c r="AS549">
        <f>IF($A549="","",SUMIFS($BI$2:$BI$2500,$W$2:$W$2500,$A549))</f>
      </c>
      <c r="AT549">
        <f>IF($A549="","",SUMIFS($BJ$2:$BJ$2500,$W$2:$W$2500,$A549))</f>
      </c>
      <c r="AU549">
        <f>IF($A549="","",SUMIFS($BK$2:$BK$2500,$W$2:$W$2500,$A549))</f>
      </c>
      <c r="AV549">
        <f>IF($A549="","",SUMIFS($BL$2:$BL$2500,$W$2:$W$2500,$A549))</f>
      </c>
      <c r="AW549">
        <f>IF($A549="","",SUMIFS($BM$2:$BM$2500,$W$2:$W$2500,$A549))</f>
      </c>
      <c r="AX549">
        <f>IF($A549="","",SUMIFS($BN$2:$BN$2500,$W$2:$W$2500,$A549))</f>
      </c>
      <c r="AY549">
        <f>IF($A549="","",SUMIFS($BO$2:$BO$2500,$W$2:$W$2500,$A549))</f>
      </c>
      <c r="AZ549">
        <f>IF($A549="","",SUMIFS($BP$2:$BP$2500,$W$2:$W$2500,$A549))</f>
      </c>
      <c r="BA549">
        <f>IF($A549="","",SUMIFS($BQ$2:$BQ$2500,$W$2:$W$2500,$A549))</f>
      </c>
      <c r="BB549">
        <f>IF($A549="","",SUMIFS($BR$2:$BR$2500,$W$2:$W$2500,$A549))</f>
      </c>
      <c r="BC549">
        <f>IF($A549="","",SUMIFS($BS$2:$BS$2500,$W$2:$W$2500,$A549))</f>
      </c>
      <c r="BD549">
        <f>IF($A549="","",SUMIFS($BT$2:$BT$2500,$W$2:$W$2500,$A549))</f>
      </c>
      <c r="BF549">
        <f>IF($Z549="","",INDEX($AO$2:$AO$2000,$Z549))</f>
      </c>
      <c r="BG549">
        <f>IF($Z549="","",INDEX($AP$2:$AP$2000,$Z549))</f>
      </c>
      <c r="BH549">
        <f>IF($Z549="","",INDEX($AQ$2:$AQ$2000,$Z549))</f>
      </c>
      <c r="BI549">
        <f>IF($Z549="","",INDEX($AR$2:$AR$2000,$Z549))</f>
      </c>
      <c r="BJ549">
        <f>IF($Z549="","",INDEX($AS$2:$AS$2000,$Z549))</f>
      </c>
      <c r="BK549">
        <f>IF($Z549="","",INDEX($AT$2:$AT$2000,$Z549))</f>
      </c>
      <c r="BL549">
        <f>IF($Z549="","",INDEX($AU$2:$AU$2000,$Z549))</f>
      </c>
      <c r="BM549">
        <f>IF($Z549="","",INDEX($AV$2:$AV$2000,$Z549))</f>
      </c>
      <c r="BN549">
        <f>IF($Z549="","",INDEX($AW$2:$AW$2000,$Z549))</f>
      </c>
      <c r="BO549">
        <f>IF($Z549="","",INDEX($AX$2:$AX$2000,$Z549))</f>
      </c>
      <c r="BP549">
        <f>IF($Z549="","",INDEX($AY$2:$AY$2000,$Z549))</f>
      </c>
      <c r="BQ549">
        <f>IF($Z549="","",INDEX($AZ$2:$AZ$2000,$Z549))</f>
      </c>
      <c r="BR549">
        <f>IF($Z549="","",INDEX($BA$2:$BA$2000,$Z549))</f>
      </c>
      <c r="BS549">
        <f>IF($Z549="","",INDEX($BB$2:$BB$2000,$Z549))</f>
      </c>
      <c r="BT549">
        <f>IF($Z549="","",INDEX($BC$2:$BC$2000,$Z549))</f>
      </c>
      <c r="BV549">
        <f>IF(OR($A549="",$P549&lt;&gt;"Yes",$AH549="Yes"),"",1+N($AG549))</f>
      </c>
      <c r="BW549">
        <f>IF($A549="","",COUNTIFS($W$2:$W$2500,$A549,$BZ$2:$BZ$2500,"Yes")+COUNTIFS($X$2:$X$2500,$A549,$BY$2:$BY$2500,"Yes"))</f>
      </c>
      <c r="BX549">
        <f>IF(OR($A549="",$P549="Yes"),"",IF(N($BW549)=0,0,1+SUMIFS($CB$2:$CB$2500,$W$2:$W$2500,$A549)+SUMIFS($CA$2:$CA$2500,$X$2:$X$2500,$A549)))</f>
      </c>
      <c r="BY549" t="str">
        <f>IF($Y549="","",INDEX($AH$2:$AH$2000,$Y549)&amp;"")</f>
      </c>
      <c r="BZ549" t="str">
        <f>IF($Z549="","",INDEX($AH$2:$AH$2000,$Z549)&amp;"")</f>
      </c>
      <c r="CA549">
        <f>IF($Y549="","",INDEX($BV$2:$BV$2000,$Y549))</f>
      </c>
      <c r="CB549">
        <f>IF($Z549="","",INDEX($BV$2:$BV$2000,$Z549))</f>
      </c>
    </row>
    <row r="550">
      <c r="A550" t="str">
        <f>IF(TRIM(INDEX(games!$A:$A,ROW()))="","",TRIM(INDEX(games!$A:$A,ROW())))</f>
      </c>
      <c r="B550">
        <f>IF(OR($A550="",INDEX(games!$B:$B,ROW())=""),"",INDEX(games!$B:$B,ROW()))</f>
      </c>
      <c r="C550" t="str">
        <f>IF(OR($A550="",INDEX(games!$C:$C,ROW())=""),"",INDEX(games!$C:$C,ROW()))</f>
      </c>
      <c r="D550">
        <f>IF($A550="","",COUNTIF($W$2:$W$2500,$A550)+COUNTIF($X$2:$X$2500,$A550))</f>
      </c>
      <c r="E550">
        <f>IF($A550="","",IFERROR(MATCH($C550,$R$2:$R$5,0),0))</f>
      </c>
      <c r="F550">
        <f>IF($A550="","",MOD(ROW(),34))</f>
      </c>
      <c r="G550">
        <f>IF($A550="",NA(),IF($C550="Action",$B550,NA()))</f>
      </c>
      <c r="H550">
        <f>IF($A550="",NA(),IF($C550="Action",1+$F550*0.023,NA()))</f>
      </c>
      <c r="I550">
        <f>IF($A550="",NA(),IF($C550="Strategy",$B550,NA()))</f>
      </c>
      <c r="J550">
        <f>IF($A550="",NA(),IF($C550="Strategy",2+$F550*0.023,NA()))</f>
      </c>
      <c r="K550">
        <f>IF($A550="",NA(),IF($C550="Deckbuilder",$B550,NA()))</f>
      </c>
      <c r="L550">
        <f>IF($A550="",NA(),IF($C550="Deckbuilder",3+$F550*0.023,NA()))</f>
      </c>
      <c r="M550">
        <f>IF($A550="",NA(),IF($C550="Traditional",$B550,NA()))</f>
      </c>
      <c r="N550">
        <f>IF($A550="",NA(),IF($C550="Traditional",4+$F550*0.023,NA()))</f>
      </c>
      <c r="O550">
        <f>IF($A550="","",$D550+ROW()/1000000)</f>
      </c>
      <c r="P550" t="str">
        <f>IF(OR($A550="",INDEX(games!$H:$H,ROW())=""),"",INDEX(games!$H:$H,ROW()))</f>
      </c>
      <c r="Q550">
        <f>IF(OR($A550="",$P550&lt;&gt;"Yes"),"",$D550+ROW()/1000000)</f>
      </c>
      <c r="T550">
        <f>IF($Y550="","",INDEX($B$2:$B$2000,$Y550))</f>
      </c>
      <c r="U550">
        <f>IF($Z550="","",INDEX($B$2:$B$2000,$Z550))</f>
      </c>
      <c r="V550">
        <f>IF(OR($T550="",$U550=""),"",$U550-$T550)</f>
      </c>
      <c r="W550" t="str">
        <f>IF(TRIM(INDEX(connections!$A:$A,ROW()))="","",TRIM(INDEX(connections!$A:$A,ROW())))</f>
      </c>
      <c r="X550" t="str">
        <f>IF($W550="","",TRIM(INDEX(connections!$B:$B,ROW())))</f>
      </c>
      <c r="Y550">
        <f>IF($W550="","",IFERROR(MATCH($W550,$A$2:$A$2000,0),""))</f>
      </c>
      <c r="Z550">
        <f>IF($X550="","",IFERROR(MATCH($X550,$A$2:$A$2000,0),""))</f>
      </c>
      <c r="AA550" t="str">
        <f>IF($Y550="","",INDEX($P$2:$P$2000,$Y550))</f>
      </c>
      <c r="AB550" t="str">
        <f>IF($Z550="","",INDEX($P$2:$P$2000,$Z550))</f>
      </c>
      <c r="AC550">
        <f>IF(AND($AA550="Yes",$AB550="Yes"),1,"")</f>
      </c>
      <c r="AD550">
        <f>IF(OR($Y550="",$Z550=""),"",IF(INDEX($C$2:$C$2000,$Y550)=INDEX($C$2:$C$2000,$Z550),0,1))</f>
      </c>
      <c r="AE550">
        <f>IF($AC550&lt;&gt;1,"",IF(AND(INDEX($AG$2:$AG$2000,$Y550)=1,INDEX($AG$2:$AG$2000,$Z550)=1),1,""))</f>
      </c>
      <c r="AG550">
        <f>IF($A550="","",COUNTIFS($W$2:$W$2500,$A550,$AB$2:$AB$2500,"Yes")+COUNTIFS($X$2:$X$2500,$A550,$AA$2:$AA$2500,"Yes"))</f>
      </c>
      <c r="AH550" t="str">
        <f>IF(OR($P550&lt;&gt;"Yes",N($AG550)=0),"",IF(AND($AG550=1,COUNTIFS($W$2:$W$2500,$A550,$AE$2:$AE$2500,1)+COUNTIFS($X$2:$X$2500,$A550,$AE$2:$AE$2500,1)&gt;0),"","Yes"))</f>
      </c>
      <c r="AI550">
        <f>IF($AH550="Yes",$AG550,"")</f>
      </c>
      <c r="AJ550">
        <f>IF($AI550="","",$AI550+ROW()/1000000)</f>
      </c>
      <c r="AK550">
        <f>IF(OR($A550="",$P550="Yes",N($AG550)=0),"",$AG550+ROW()/1000000)</f>
      </c>
      <c r="AL550" t="str">
        <f>IF($A550="","",INDEX(games!$J:$J,ROW())&amp;"")</f>
      </c>
      <c r="AM550">
        <f>IF($A550="","",SUMPRODUCT($AO550:$BD550,'Map Analysis'!$AP$2^{0,1,2,3,4,5,6,7,8,9,10,11,12,13,14,15}))</f>
      </c>
      <c r="AN550">
        <f>IF($A550="","",$AM550+ROW()/10000000)</f>
      </c>
      <c r="AO550">
        <f>IF($A550="","",COUNTIF($W$2:$W$2500,$A550))</f>
      </c>
      <c r="AP550">
        <f>IF($A550="","",SUMIFS($BF$2:$BF$2500,$W$2:$W$2500,$A550))</f>
      </c>
      <c r="AQ550">
        <f>IF($A550="","",SUMIFS($BG$2:$BG$2500,$W$2:$W$2500,$A550))</f>
      </c>
      <c r="AR550">
        <f>IF($A550="","",SUMIFS($BH$2:$BH$2500,$W$2:$W$2500,$A550))</f>
      </c>
      <c r="AS550">
        <f>IF($A550="","",SUMIFS($BI$2:$BI$2500,$W$2:$W$2500,$A550))</f>
      </c>
      <c r="AT550">
        <f>IF($A550="","",SUMIFS($BJ$2:$BJ$2500,$W$2:$W$2500,$A550))</f>
      </c>
      <c r="AU550">
        <f>IF($A550="","",SUMIFS($BK$2:$BK$2500,$W$2:$W$2500,$A550))</f>
      </c>
      <c r="AV550">
        <f>IF($A550="","",SUMIFS($BL$2:$BL$2500,$W$2:$W$2500,$A550))</f>
      </c>
      <c r="AW550">
        <f>IF($A550="","",SUMIFS($BM$2:$BM$2500,$W$2:$W$2500,$A550))</f>
      </c>
      <c r="AX550">
        <f>IF($A550="","",SUMIFS($BN$2:$BN$2500,$W$2:$W$2500,$A550))</f>
      </c>
      <c r="AY550">
        <f>IF($A550="","",SUMIFS($BO$2:$BO$2500,$W$2:$W$2500,$A550))</f>
      </c>
      <c r="AZ550">
        <f>IF($A550="","",SUMIFS($BP$2:$BP$2500,$W$2:$W$2500,$A550))</f>
      </c>
      <c r="BA550">
        <f>IF($A550="","",SUMIFS($BQ$2:$BQ$2500,$W$2:$W$2500,$A550))</f>
      </c>
      <c r="BB550">
        <f>IF($A550="","",SUMIFS($BR$2:$BR$2500,$W$2:$W$2500,$A550))</f>
      </c>
      <c r="BC550">
        <f>IF($A550="","",SUMIFS($BS$2:$BS$2500,$W$2:$W$2500,$A550))</f>
      </c>
      <c r="BD550">
        <f>IF($A550="","",SUMIFS($BT$2:$BT$2500,$W$2:$W$2500,$A550))</f>
      </c>
      <c r="BF550">
        <f>IF($Z550="","",INDEX($AO$2:$AO$2000,$Z550))</f>
      </c>
      <c r="BG550">
        <f>IF($Z550="","",INDEX($AP$2:$AP$2000,$Z550))</f>
      </c>
      <c r="BH550">
        <f>IF($Z550="","",INDEX($AQ$2:$AQ$2000,$Z550))</f>
      </c>
      <c r="BI550">
        <f>IF($Z550="","",INDEX($AR$2:$AR$2000,$Z550))</f>
      </c>
      <c r="BJ550">
        <f>IF($Z550="","",INDEX($AS$2:$AS$2000,$Z550))</f>
      </c>
      <c r="BK550">
        <f>IF($Z550="","",INDEX($AT$2:$AT$2000,$Z550))</f>
      </c>
      <c r="BL550">
        <f>IF($Z550="","",INDEX($AU$2:$AU$2000,$Z550))</f>
      </c>
      <c r="BM550">
        <f>IF($Z550="","",INDEX($AV$2:$AV$2000,$Z550))</f>
      </c>
      <c r="BN550">
        <f>IF($Z550="","",INDEX($AW$2:$AW$2000,$Z550))</f>
      </c>
      <c r="BO550">
        <f>IF($Z550="","",INDEX($AX$2:$AX$2000,$Z550))</f>
      </c>
      <c r="BP550">
        <f>IF($Z550="","",INDEX($AY$2:$AY$2000,$Z550))</f>
      </c>
      <c r="BQ550">
        <f>IF($Z550="","",INDEX($AZ$2:$AZ$2000,$Z550))</f>
      </c>
      <c r="BR550">
        <f>IF($Z550="","",INDEX($BA$2:$BA$2000,$Z550))</f>
      </c>
      <c r="BS550">
        <f>IF($Z550="","",INDEX($BB$2:$BB$2000,$Z550))</f>
      </c>
      <c r="BT550">
        <f>IF($Z550="","",INDEX($BC$2:$BC$2000,$Z550))</f>
      </c>
      <c r="BV550">
        <f>IF(OR($A550="",$P550&lt;&gt;"Yes",$AH550="Yes"),"",1+N($AG550))</f>
      </c>
      <c r="BW550">
        <f>IF($A550="","",COUNTIFS($W$2:$W$2500,$A550,$BZ$2:$BZ$2500,"Yes")+COUNTIFS($X$2:$X$2500,$A550,$BY$2:$BY$2500,"Yes"))</f>
      </c>
      <c r="BX550">
        <f>IF(OR($A550="",$P550="Yes"),"",IF(N($BW550)=0,0,1+SUMIFS($CB$2:$CB$2500,$W$2:$W$2500,$A550)+SUMIFS($CA$2:$CA$2500,$X$2:$X$2500,$A550)))</f>
      </c>
      <c r="BY550" t="str">
        <f>IF($Y550="","",INDEX($AH$2:$AH$2000,$Y550)&amp;"")</f>
      </c>
      <c r="BZ550" t="str">
        <f>IF($Z550="","",INDEX($AH$2:$AH$2000,$Z550)&amp;"")</f>
      </c>
      <c r="CA550">
        <f>IF($Y550="","",INDEX($BV$2:$BV$2000,$Y550))</f>
      </c>
      <c r="CB550">
        <f>IF($Z550="","",INDEX($BV$2:$BV$2000,$Z550))</f>
      </c>
    </row>
    <row r="551">
      <c r="A551" t="str">
        <f>IF(TRIM(INDEX(games!$A:$A,ROW()))="","",TRIM(INDEX(games!$A:$A,ROW())))</f>
      </c>
      <c r="B551">
        <f>IF(OR($A551="",INDEX(games!$B:$B,ROW())=""),"",INDEX(games!$B:$B,ROW()))</f>
      </c>
      <c r="C551" t="str">
        <f>IF(OR($A551="",INDEX(games!$C:$C,ROW())=""),"",INDEX(games!$C:$C,ROW()))</f>
      </c>
      <c r="D551">
        <f>IF($A551="","",COUNTIF($W$2:$W$2500,$A551)+COUNTIF($X$2:$X$2500,$A551))</f>
      </c>
      <c r="E551">
        <f>IF($A551="","",IFERROR(MATCH($C551,$R$2:$R$5,0),0))</f>
      </c>
      <c r="F551">
        <f>IF($A551="","",MOD(ROW(),34))</f>
      </c>
      <c r="G551">
        <f>IF($A551="",NA(),IF($C551="Action",$B551,NA()))</f>
      </c>
      <c r="H551">
        <f>IF($A551="",NA(),IF($C551="Action",1+$F551*0.023,NA()))</f>
      </c>
      <c r="I551">
        <f>IF($A551="",NA(),IF($C551="Strategy",$B551,NA()))</f>
      </c>
      <c r="J551">
        <f>IF($A551="",NA(),IF($C551="Strategy",2+$F551*0.023,NA()))</f>
      </c>
      <c r="K551">
        <f>IF($A551="",NA(),IF($C551="Deckbuilder",$B551,NA()))</f>
      </c>
      <c r="L551">
        <f>IF($A551="",NA(),IF($C551="Deckbuilder",3+$F551*0.023,NA()))</f>
      </c>
      <c r="M551">
        <f>IF($A551="",NA(),IF($C551="Traditional",$B551,NA()))</f>
      </c>
      <c r="N551">
        <f>IF($A551="",NA(),IF($C551="Traditional",4+$F551*0.023,NA()))</f>
      </c>
      <c r="O551">
        <f>IF($A551="","",$D551+ROW()/1000000)</f>
      </c>
      <c r="P551" t="str">
        <f>IF(OR($A551="",INDEX(games!$H:$H,ROW())=""),"",INDEX(games!$H:$H,ROW()))</f>
      </c>
      <c r="Q551">
        <f>IF(OR($A551="",$P551&lt;&gt;"Yes"),"",$D551+ROW()/1000000)</f>
      </c>
      <c r="T551">
        <f>IF($Y551="","",INDEX($B$2:$B$2000,$Y551))</f>
      </c>
      <c r="U551">
        <f>IF($Z551="","",INDEX($B$2:$B$2000,$Z551))</f>
      </c>
      <c r="V551">
        <f>IF(OR($T551="",$U551=""),"",$U551-$T551)</f>
      </c>
      <c r="W551" t="str">
        <f>IF(TRIM(INDEX(connections!$A:$A,ROW()))="","",TRIM(INDEX(connections!$A:$A,ROW())))</f>
      </c>
      <c r="X551" t="str">
        <f>IF($W551="","",TRIM(INDEX(connections!$B:$B,ROW())))</f>
      </c>
      <c r="Y551">
        <f>IF($W551="","",IFERROR(MATCH($W551,$A$2:$A$2000,0),""))</f>
      </c>
      <c r="Z551">
        <f>IF($X551="","",IFERROR(MATCH($X551,$A$2:$A$2000,0),""))</f>
      </c>
      <c r="AA551" t="str">
        <f>IF($Y551="","",INDEX($P$2:$P$2000,$Y551))</f>
      </c>
      <c r="AB551" t="str">
        <f>IF($Z551="","",INDEX($P$2:$P$2000,$Z551))</f>
      </c>
      <c r="AC551">
        <f>IF(AND($AA551="Yes",$AB551="Yes"),1,"")</f>
      </c>
      <c r="AD551">
        <f>IF(OR($Y551="",$Z551=""),"",IF(INDEX($C$2:$C$2000,$Y551)=INDEX($C$2:$C$2000,$Z551),0,1))</f>
      </c>
      <c r="AE551">
        <f>IF($AC551&lt;&gt;1,"",IF(AND(INDEX($AG$2:$AG$2000,$Y551)=1,INDEX($AG$2:$AG$2000,$Z551)=1),1,""))</f>
      </c>
      <c r="AG551">
        <f>IF($A551="","",COUNTIFS($W$2:$W$2500,$A551,$AB$2:$AB$2500,"Yes")+COUNTIFS($X$2:$X$2500,$A551,$AA$2:$AA$2500,"Yes"))</f>
      </c>
      <c r="AH551" t="str">
        <f>IF(OR($P551&lt;&gt;"Yes",N($AG551)=0),"",IF(AND($AG551=1,COUNTIFS($W$2:$W$2500,$A551,$AE$2:$AE$2500,1)+COUNTIFS($X$2:$X$2500,$A551,$AE$2:$AE$2500,1)&gt;0),"","Yes"))</f>
      </c>
      <c r="AI551">
        <f>IF($AH551="Yes",$AG551,"")</f>
      </c>
      <c r="AJ551">
        <f>IF($AI551="","",$AI551+ROW()/1000000)</f>
      </c>
      <c r="AK551">
        <f>IF(OR($A551="",$P551="Yes",N($AG551)=0),"",$AG551+ROW()/1000000)</f>
      </c>
      <c r="AL551" t="str">
        <f>IF($A551="","",INDEX(games!$J:$J,ROW())&amp;"")</f>
      </c>
      <c r="AM551">
        <f>IF($A551="","",SUMPRODUCT($AO551:$BD551,'Map Analysis'!$AP$2^{0,1,2,3,4,5,6,7,8,9,10,11,12,13,14,15}))</f>
      </c>
      <c r="AN551">
        <f>IF($A551="","",$AM551+ROW()/10000000)</f>
      </c>
      <c r="AO551">
        <f>IF($A551="","",COUNTIF($W$2:$W$2500,$A551))</f>
      </c>
      <c r="AP551">
        <f>IF($A551="","",SUMIFS($BF$2:$BF$2500,$W$2:$W$2500,$A551))</f>
      </c>
      <c r="AQ551">
        <f>IF($A551="","",SUMIFS($BG$2:$BG$2500,$W$2:$W$2500,$A551))</f>
      </c>
      <c r="AR551">
        <f>IF($A551="","",SUMIFS($BH$2:$BH$2500,$W$2:$W$2500,$A551))</f>
      </c>
      <c r="AS551">
        <f>IF($A551="","",SUMIFS($BI$2:$BI$2500,$W$2:$W$2500,$A551))</f>
      </c>
      <c r="AT551">
        <f>IF($A551="","",SUMIFS($BJ$2:$BJ$2500,$W$2:$W$2500,$A551))</f>
      </c>
      <c r="AU551">
        <f>IF($A551="","",SUMIFS($BK$2:$BK$2500,$W$2:$W$2500,$A551))</f>
      </c>
      <c r="AV551">
        <f>IF($A551="","",SUMIFS($BL$2:$BL$2500,$W$2:$W$2500,$A551))</f>
      </c>
      <c r="AW551">
        <f>IF($A551="","",SUMIFS($BM$2:$BM$2500,$W$2:$W$2500,$A551))</f>
      </c>
      <c r="AX551">
        <f>IF($A551="","",SUMIFS($BN$2:$BN$2500,$W$2:$W$2500,$A551))</f>
      </c>
      <c r="AY551">
        <f>IF($A551="","",SUMIFS($BO$2:$BO$2500,$W$2:$W$2500,$A551))</f>
      </c>
      <c r="AZ551">
        <f>IF($A551="","",SUMIFS($BP$2:$BP$2500,$W$2:$W$2500,$A551))</f>
      </c>
      <c r="BA551">
        <f>IF($A551="","",SUMIFS($BQ$2:$BQ$2500,$W$2:$W$2500,$A551))</f>
      </c>
      <c r="BB551">
        <f>IF($A551="","",SUMIFS($BR$2:$BR$2500,$W$2:$W$2500,$A551))</f>
      </c>
      <c r="BC551">
        <f>IF($A551="","",SUMIFS($BS$2:$BS$2500,$W$2:$W$2500,$A551))</f>
      </c>
      <c r="BD551">
        <f>IF($A551="","",SUMIFS($BT$2:$BT$2500,$W$2:$W$2500,$A551))</f>
      </c>
      <c r="BF551">
        <f>IF($Z551="","",INDEX($AO$2:$AO$2000,$Z551))</f>
      </c>
      <c r="BG551">
        <f>IF($Z551="","",INDEX($AP$2:$AP$2000,$Z551))</f>
      </c>
      <c r="BH551">
        <f>IF($Z551="","",INDEX($AQ$2:$AQ$2000,$Z551))</f>
      </c>
      <c r="BI551">
        <f>IF($Z551="","",INDEX($AR$2:$AR$2000,$Z551))</f>
      </c>
      <c r="BJ551">
        <f>IF($Z551="","",INDEX($AS$2:$AS$2000,$Z551))</f>
      </c>
      <c r="BK551">
        <f>IF($Z551="","",INDEX($AT$2:$AT$2000,$Z551))</f>
      </c>
      <c r="BL551">
        <f>IF($Z551="","",INDEX($AU$2:$AU$2000,$Z551))</f>
      </c>
      <c r="BM551">
        <f>IF($Z551="","",INDEX($AV$2:$AV$2000,$Z551))</f>
      </c>
      <c r="BN551">
        <f>IF($Z551="","",INDEX($AW$2:$AW$2000,$Z551))</f>
      </c>
      <c r="BO551">
        <f>IF($Z551="","",INDEX($AX$2:$AX$2000,$Z551))</f>
      </c>
      <c r="BP551">
        <f>IF($Z551="","",INDEX($AY$2:$AY$2000,$Z551))</f>
      </c>
      <c r="BQ551">
        <f>IF($Z551="","",INDEX($AZ$2:$AZ$2000,$Z551))</f>
      </c>
      <c r="BR551">
        <f>IF($Z551="","",INDEX($BA$2:$BA$2000,$Z551))</f>
      </c>
      <c r="BS551">
        <f>IF($Z551="","",INDEX($BB$2:$BB$2000,$Z551))</f>
      </c>
      <c r="BT551">
        <f>IF($Z551="","",INDEX($BC$2:$BC$2000,$Z551))</f>
      </c>
      <c r="BV551">
        <f>IF(OR($A551="",$P551&lt;&gt;"Yes",$AH551="Yes"),"",1+N($AG551))</f>
      </c>
      <c r="BW551">
        <f>IF($A551="","",COUNTIFS($W$2:$W$2500,$A551,$BZ$2:$BZ$2500,"Yes")+COUNTIFS($X$2:$X$2500,$A551,$BY$2:$BY$2500,"Yes"))</f>
      </c>
      <c r="BX551">
        <f>IF(OR($A551="",$P551="Yes"),"",IF(N($BW551)=0,0,1+SUMIFS($CB$2:$CB$2500,$W$2:$W$2500,$A551)+SUMIFS($CA$2:$CA$2500,$X$2:$X$2500,$A551)))</f>
      </c>
      <c r="BY551" t="str">
        <f>IF($Y551="","",INDEX($AH$2:$AH$2000,$Y551)&amp;"")</f>
      </c>
      <c r="BZ551" t="str">
        <f>IF($Z551="","",INDEX($AH$2:$AH$2000,$Z551)&amp;"")</f>
      </c>
      <c r="CA551">
        <f>IF($Y551="","",INDEX($BV$2:$BV$2000,$Y551))</f>
      </c>
      <c r="CB551">
        <f>IF($Z551="","",INDEX($BV$2:$BV$2000,$Z551))</f>
      </c>
    </row>
    <row r="552">
      <c r="A552" t="str">
        <f>IF(TRIM(INDEX(games!$A:$A,ROW()))="","",TRIM(INDEX(games!$A:$A,ROW())))</f>
      </c>
      <c r="B552">
        <f>IF(OR($A552="",INDEX(games!$B:$B,ROW())=""),"",INDEX(games!$B:$B,ROW()))</f>
      </c>
      <c r="C552" t="str">
        <f>IF(OR($A552="",INDEX(games!$C:$C,ROW())=""),"",INDEX(games!$C:$C,ROW()))</f>
      </c>
      <c r="D552">
        <f>IF($A552="","",COUNTIF($W$2:$W$2500,$A552)+COUNTIF($X$2:$X$2500,$A552))</f>
      </c>
      <c r="E552">
        <f>IF($A552="","",IFERROR(MATCH($C552,$R$2:$R$5,0),0))</f>
      </c>
      <c r="F552">
        <f>IF($A552="","",MOD(ROW(),34))</f>
      </c>
      <c r="G552">
        <f>IF($A552="",NA(),IF($C552="Action",$B552,NA()))</f>
      </c>
      <c r="H552">
        <f>IF($A552="",NA(),IF($C552="Action",1+$F552*0.023,NA()))</f>
      </c>
      <c r="I552">
        <f>IF($A552="",NA(),IF($C552="Strategy",$B552,NA()))</f>
      </c>
      <c r="J552">
        <f>IF($A552="",NA(),IF($C552="Strategy",2+$F552*0.023,NA()))</f>
      </c>
      <c r="K552">
        <f>IF($A552="",NA(),IF($C552="Deckbuilder",$B552,NA()))</f>
      </c>
      <c r="L552">
        <f>IF($A552="",NA(),IF($C552="Deckbuilder",3+$F552*0.023,NA()))</f>
      </c>
      <c r="M552">
        <f>IF($A552="",NA(),IF($C552="Traditional",$B552,NA()))</f>
      </c>
      <c r="N552">
        <f>IF($A552="",NA(),IF($C552="Traditional",4+$F552*0.023,NA()))</f>
      </c>
      <c r="O552">
        <f>IF($A552="","",$D552+ROW()/1000000)</f>
      </c>
      <c r="P552" t="str">
        <f>IF(OR($A552="",INDEX(games!$H:$H,ROW())=""),"",INDEX(games!$H:$H,ROW()))</f>
      </c>
      <c r="Q552">
        <f>IF(OR($A552="",$P552&lt;&gt;"Yes"),"",$D552+ROW()/1000000)</f>
      </c>
      <c r="T552">
        <f>IF($Y552="","",INDEX($B$2:$B$2000,$Y552))</f>
      </c>
      <c r="U552">
        <f>IF($Z552="","",INDEX($B$2:$B$2000,$Z552))</f>
      </c>
      <c r="V552">
        <f>IF(OR($T552="",$U552=""),"",$U552-$T552)</f>
      </c>
      <c r="W552" t="str">
        <f>IF(TRIM(INDEX(connections!$A:$A,ROW()))="","",TRIM(INDEX(connections!$A:$A,ROW())))</f>
      </c>
      <c r="X552" t="str">
        <f>IF($W552="","",TRIM(INDEX(connections!$B:$B,ROW())))</f>
      </c>
      <c r="Y552">
        <f>IF($W552="","",IFERROR(MATCH($W552,$A$2:$A$2000,0),""))</f>
      </c>
      <c r="Z552">
        <f>IF($X552="","",IFERROR(MATCH($X552,$A$2:$A$2000,0),""))</f>
      </c>
      <c r="AA552" t="str">
        <f>IF($Y552="","",INDEX($P$2:$P$2000,$Y552))</f>
      </c>
      <c r="AB552" t="str">
        <f>IF($Z552="","",INDEX($P$2:$P$2000,$Z552))</f>
      </c>
      <c r="AC552">
        <f>IF(AND($AA552="Yes",$AB552="Yes"),1,"")</f>
      </c>
      <c r="AD552">
        <f>IF(OR($Y552="",$Z552=""),"",IF(INDEX($C$2:$C$2000,$Y552)=INDEX($C$2:$C$2000,$Z552),0,1))</f>
      </c>
      <c r="AE552">
        <f>IF($AC552&lt;&gt;1,"",IF(AND(INDEX($AG$2:$AG$2000,$Y552)=1,INDEX($AG$2:$AG$2000,$Z552)=1),1,""))</f>
      </c>
      <c r="AG552">
        <f>IF($A552="","",COUNTIFS($W$2:$W$2500,$A552,$AB$2:$AB$2500,"Yes")+COUNTIFS($X$2:$X$2500,$A552,$AA$2:$AA$2500,"Yes"))</f>
      </c>
      <c r="AH552" t="str">
        <f>IF(OR($P552&lt;&gt;"Yes",N($AG552)=0),"",IF(AND($AG552=1,COUNTIFS($W$2:$W$2500,$A552,$AE$2:$AE$2500,1)+COUNTIFS($X$2:$X$2500,$A552,$AE$2:$AE$2500,1)&gt;0),"","Yes"))</f>
      </c>
      <c r="AI552">
        <f>IF($AH552="Yes",$AG552,"")</f>
      </c>
      <c r="AJ552">
        <f>IF($AI552="","",$AI552+ROW()/1000000)</f>
      </c>
      <c r="AK552">
        <f>IF(OR($A552="",$P552="Yes",N($AG552)=0),"",$AG552+ROW()/1000000)</f>
      </c>
      <c r="AL552" t="str">
        <f>IF($A552="","",INDEX(games!$J:$J,ROW())&amp;"")</f>
      </c>
      <c r="AM552">
        <f>IF($A552="","",SUMPRODUCT($AO552:$BD552,'Map Analysis'!$AP$2^{0,1,2,3,4,5,6,7,8,9,10,11,12,13,14,15}))</f>
      </c>
      <c r="AN552">
        <f>IF($A552="","",$AM552+ROW()/10000000)</f>
      </c>
      <c r="AO552">
        <f>IF($A552="","",COUNTIF($W$2:$W$2500,$A552))</f>
      </c>
      <c r="AP552">
        <f>IF($A552="","",SUMIFS($BF$2:$BF$2500,$W$2:$W$2500,$A552))</f>
      </c>
      <c r="AQ552">
        <f>IF($A552="","",SUMIFS($BG$2:$BG$2500,$W$2:$W$2500,$A552))</f>
      </c>
      <c r="AR552">
        <f>IF($A552="","",SUMIFS($BH$2:$BH$2500,$W$2:$W$2500,$A552))</f>
      </c>
      <c r="AS552">
        <f>IF($A552="","",SUMIFS($BI$2:$BI$2500,$W$2:$W$2500,$A552))</f>
      </c>
      <c r="AT552">
        <f>IF($A552="","",SUMIFS($BJ$2:$BJ$2500,$W$2:$W$2500,$A552))</f>
      </c>
      <c r="AU552">
        <f>IF($A552="","",SUMIFS($BK$2:$BK$2500,$W$2:$W$2500,$A552))</f>
      </c>
      <c r="AV552">
        <f>IF($A552="","",SUMIFS($BL$2:$BL$2500,$W$2:$W$2500,$A552))</f>
      </c>
      <c r="AW552">
        <f>IF($A552="","",SUMIFS($BM$2:$BM$2500,$W$2:$W$2500,$A552))</f>
      </c>
      <c r="AX552">
        <f>IF($A552="","",SUMIFS($BN$2:$BN$2500,$W$2:$W$2500,$A552))</f>
      </c>
      <c r="AY552">
        <f>IF($A552="","",SUMIFS($BO$2:$BO$2500,$W$2:$W$2500,$A552))</f>
      </c>
      <c r="AZ552">
        <f>IF($A552="","",SUMIFS($BP$2:$BP$2500,$W$2:$W$2500,$A552))</f>
      </c>
      <c r="BA552">
        <f>IF($A552="","",SUMIFS($BQ$2:$BQ$2500,$W$2:$W$2500,$A552))</f>
      </c>
      <c r="BB552">
        <f>IF($A552="","",SUMIFS($BR$2:$BR$2500,$W$2:$W$2500,$A552))</f>
      </c>
      <c r="BC552">
        <f>IF($A552="","",SUMIFS($BS$2:$BS$2500,$W$2:$W$2500,$A552))</f>
      </c>
      <c r="BD552">
        <f>IF($A552="","",SUMIFS($BT$2:$BT$2500,$W$2:$W$2500,$A552))</f>
      </c>
      <c r="BF552">
        <f>IF($Z552="","",INDEX($AO$2:$AO$2000,$Z552))</f>
      </c>
      <c r="BG552">
        <f>IF($Z552="","",INDEX($AP$2:$AP$2000,$Z552))</f>
      </c>
      <c r="BH552">
        <f>IF($Z552="","",INDEX($AQ$2:$AQ$2000,$Z552))</f>
      </c>
      <c r="BI552">
        <f>IF($Z552="","",INDEX($AR$2:$AR$2000,$Z552))</f>
      </c>
      <c r="BJ552">
        <f>IF($Z552="","",INDEX($AS$2:$AS$2000,$Z552))</f>
      </c>
      <c r="BK552">
        <f>IF($Z552="","",INDEX($AT$2:$AT$2000,$Z552))</f>
      </c>
      <c r="BL552">
        <f>IF($Z552="","",INDEX($AU$2:$AU$2000,$Z552))</f>
      </c>
      <c r="BM552">
        <f>IF($Z552="","",INDEX($AV$2:$AV$2000,$Z552))</f>
      </c>
      <c r="BN552">
        <f>IF($Z552="","",INDEX($AW$2:$AW$2000,$Z552))</f>
      </c>
      <c r="BO552">
        <f>IF($Z552="","",INDEX($AX$2:$AX$2000,$Z552))</f>
      </c>
      <c r="BP552">
        <f>IF($Z552="","",INDEX($AY$2:$AY$2000,$Z552))</f>
      </c>
      <c r="BQ552">
        <f>IF($Z552="","",INDEX($AZ$2:$AZ$2000,$Z552))</f>
      </c>
      <c r="BR552">
        <f>IF($Z552="","",INDEX($BA$2:$BA$2000,$Z552))</f>
      </c>
      <c r="BS552">
        <f>IF($Z552="","",INDEX($BB$2:$BB$2000,$Z552))</f>
      </c>
      <c r="BT552">
        <f>IF($Z552="","",INDEX($BC$2:$BC$2000,$Z552))</f>
      </c>
      <c r="BV552">
        <f>IF(OR($A552="",$P552&lt;&gt;"Yes",$AH552="Yes"),"",1+N($AG552))</f>
      </c>
      <c r="BW552">
        <f>IF($A552="","",COUNTIFS($W$2:$W$2500,$A552,$BZ$2:$BZ$2500,"Yes")+COUNTIFS($X$2:$X$2500,$A552,$BY$2:$BY$2500,"Yes"))</f>
      </c>
      <c r="BX552">
        <f>IF(OR($A552="",$P552="Yes"),"",IF(N($BW552)=0,0,1+SUMIFS($CB$2:$CB$2500,$W$2:$W$2500,$A552)+SUMIFS($CA$2:$CA$2500,$X$2:$X$2500,$A552)))</f>
      </c>
      <c r="BY552" t="str">
        <f>IF($Y552="","",INDEX($AH$2:$AH$2000,$Y552)&amp;"")</f>
      </c>
      <c r="BZ552" t="str">
        <f>IF($Z552="","",INDEX($AH$2:$AH$2000,$Z552)&amp;"")</f>
      </c>
      <c r="CA552">
        <f>IF($Y552="","",INDEX($BV$2:$BV$2000,$Y552))</f>
      </c>
      <c r="CB552">
        <f>IF($Z552="","",INDEX($BV$2:$BV$2000,$Z552))</f>
      </c>
    </row>
    <row r="553">
      <c r="A553" t="str">
        <f>IF(TRIM(INDEX(games!$A:$A,ROW()))="","",TRIM(INDEX(games!$A:$A,ROW())))</f>
      </c>
      <c r="B553">
        <f>IF(OR($A553="",INDEX(games!$B:$B,ROW())=""),"",INDEX(games!$B:$B,ROW()))</f>
      </c>
      <c r="C553" t="str">
        <f>IF(OR($A553="",INDEX(games!$C:$C,ROW())=""),"",INDEX(games!$C:$C,ROW()))</f>
      </c>
      <c r="D553">
        <f>IF($A553="","",COUNTIF($W$2:$W$2500,$A553)+COUNTIF($X$2:$X$2500,$A553))</f>
      </c>
      <c r="E553">
        <f>IF($A553="","",IFERROR(MATCH($C553,$R$2:$R$5,0),0))</f>
      </c>
      <c r="F553">
        <f>IF($A553="","",MOD(ROW(),34))</f>
      </c>
      <c r="G553">
        <f>IF($A553="",NA(),IF($C553="Action",$B553,NA()))</f>
      </c>
      <c r="H553">
        <f>IF($A553="",NA(),IF($C553="Action",1+$F553*0.023,NA()))</f>
      </c>
      <c r="I553">
        <f>IF($A553="",NA(),IF($C553="Strategy",$B553,NA()))</f>
      </c>
      <c r="J553">
        <f>IF($A553="",NA(),IF($C553="Strategy",2+$F553*0.023,NA()))</f>
      </c>
      <c r="K553">
        <f>IF($A553="",NA(),IF($C553="Deckbuilder",$B553,NA()))</f>
      </c>
      <c r="L553">
        <f>IF($A553="",NA(),IF($C553="Deckbuilder",3+$F553*0.023,NA()))</f>
      </c>
      <c r="M553">
        <f>IF($A553="",NA(),IF($C553="Traditional",$B553,NA()))</f>
      </c>
      <c r="N553">
        <f>IF($A553="",NA(),IF($C553="Traditional",4+$F553*0.023,NA()))</f>
      </c>
      <c r="O553">
        <f>IF($A553="","",$D553+ROW()/1000000)</f>
      </c>
      <c r="P553" t="str">
        <f>IF(OR($A553="",INDEX(games!$H:$H,ROW())=""),"",INDEX(games!$H:$H,ROW()))</f>
      </c>
      <c r="Q553">
        <f>IF(OR($A553="",$P553&lt;&gt;"Yes"),"",$D553+ROW()/1000000)</f>
      </c>
      <c r="T553">
        <f>IF($Y553="","",INDEX($B$2:$B$2000,$Y553))</f>
      </c>
      <c r="U553">
        <f>IF($Z553="","",INDEX($B$2:$B$2000,$Z553))</f>
      </c>
      <c r="V553">
        <f>IF(OR($T553="",$U553=""),"",$U553-$T553)</f>
      </c>
      <c r="W553" t="str">
        <f>IF(TRIM(INDEX(connections!$A:$A,ROW()))="","",TRIM(INDEX(connections!$A:$A,ROW())))</f>
      </c>
      <c r="X553" t="str">
        <f>IF($W553="","",TRIM(INDEX(connections!$B:$B,ROW())))</f>
      </c>
      <c r="Y553">
        <f>IF($W553="","",IFERROR(MATCH($W553,$A$2:$A$2000,0),""))</f>
      </c>
      <c r="Z553">
        <f>IF($X553="","",IFERROR(MATCH($X553,$A$2:$A$2000,0),""))</f>
      </c>
      <c r="AA553" t="str">
        <f>IF($Y553="","",INDEX($P$2:$P$2000,$Y553))</f>
      </c>
      <c r="AB553" t="str">
        <f>IF($Z553="","",INDEX($P$2:$P$2000,$Z553))</f>
      </c>
      <c r="AC553">
        <f>IF(AND($AA553="Yes",$AB553="Yes"),1,"")</f>
      </c>
      <c r="AD553">
        <f>IF(OR($Y553="",$Z553=""),"",IF(INDEX($C$2:$C$2000,$Y553)=INDEX($C$2:$C$2000,$Z553),0,1))</f>
      </c>
      <c r="AE553">
        <f>IF($AC553&lt;&gt;1,"",IF(AND(INDEX($AG$2:$AG$2000,$Y553)=1,INDEX($AG$2:$AG$2000,$Z553)=1),1,""))</f>
      </c>
      <c r="AG553">
        <f>IF($A553="","",COUNTIFS($W$2:$W$2500,$A553,$AB$2:$AB$2500,"Yes")+COUNTIFS($X$2:$X$2500,$A553,$AA$2:$AA$2500,"Yes"))</f>
      </c>
      <c r="AH553" t="str">
        <f>IF(OR($P553&lt;&gt;"Yes",N($AG553)=0),"",IF(AND($AG553=1,COUNTIFS($W$2:$W$2500,$A553,$AE$2:$AE$2500,1)+COUNTIFS($X$2:$X$2500,$A553,$AE$2:$AE$2500,1)&gt;0),"","Yes"))</f>
      </c>
      <c r="AI553">
        <f>IF($AH553="Yes",$AG553,"")</f>
      </c>
      <c r="AJ553">
        <f>IF($AI553="","",$AI553+ROW()/1000000)</f>
      </c>
      <c r="AK553">
        <f>IF(OR($A553="",$P553="Yes",N($AG553)=0),"",$AG553+ROW()/1000000)</f>
      </c>
      <c r="AL553" t="str">
        <f>IF($A553="","",INDEX(games!$J:$J,ROW())&amp;"")</f>
      </c>
      <c r="AM553">
        <f>IF($A553="","",SUMPRODUCT($AO553:$BD553,'Map Analysis'!$AP$2^{0,1,2,3,4,5,6,7,8,9,10,11,12,13,14,15}))</f>
      </c>
      <c r="AN553">
        <f>IF($A553="","",$AM553+ROW()/10000000)</f>
      </c>
      <c r="AO553">
        <f>IF($A553="","",COUNTIF($W$2:$W$2500,$A553))</f>
      </c>
      <c r="AP553">
        <f>IF($A553="","",SUMIFS($BF$2:$BF$2500,$W$2:$W$2500,$A553))</f>
      </c>
      <c r="AQ553">
        <f>IF($A553="","",SUMIFS($BG$2:$BG$2500,$W$2:$W$2500,$A553))</f>
      </c>
      <c r="AR553">
        <f>IF($A553="","",SUMIFS($BH$2:$BH$2500,$W$2:$W$2500,$A553))</f>
      </c>
      <c r="AS553">
        <f>IF($A553="","",SUMIFS($BI$2:$BI$2500,$W$2:$W$2500,$A553))</f>
      </c>
      <c r="AT553">
        <f>IF($A553="","",SUMIFS($BJ$2:$BJ$2500,$W$2:$W$2500,$A553))</f>
      </c>
      <c r="AU553">
        <f>IF($A553="","",SUMIFS($BK$2:$BK$2500,$W$2:$W$2500,$A553))</f>
      </c>
      <c r="AV553">
        <f>IF($A553="","",SUMIFS($BL$2:$BL$2500,$W$2:$W$2500,$A553))</f>
      </c>
      <c r="AW553">
        <f>IF($A553="","",SUMIFS($BM$2:$BM$2500,$W$2:$W$2500,$A553))</f>
      </c>
      <c r="AX553">
        <f>IF($A553="","",SUMIFS($BN$2:$BN$2500,$W$2:$W$2500,$A553))</f>
      </c>
      <c r="AY553">
        <f>IF($A553="","",SUMIFS($BO$2:$BO$2500,$W$2:$W$2500,$A553))</f>
      </c>
      <c r="AZ553">
        <f>IF($A553="","",SUMIFS($BP$2:$BP$2500,$W$2:$W$2500,$A553))</f>
      </c>
      <c r="BA553">
        <f>IF($A553="","",SUMIFS($BQ$2:$BQ$2500,$W$2:$W$2500,$A553))</f>
      </c>
      <c r="BB553">
        <f>IF($A553="","",SUMIFS($BR$2:$BR$2500,$W$2:$W$2500,$A553))</f>
      </c>
      <c r="BC553">
        <f>IF($A553="","",SUMIFS($BS$2:$BS$2500,$W$2:$W$2500,$A553))</f>
      </c>
      <c r="BD553">
        <f>IF($A553="","",SUMIFS($BT$2:$BT$2500,$W$2:$W$2500,$A553))</f>
      </c>
      <c r="BF553">
        <f>IF($Z553="","",INDEX($AO$2:$AO$2000,$Z553))</f>
      </c>
      <c r="BG553">
        <f>IF($Z553="","",INDEX($AP$2:$AP$2000,$Z553))</f>
      </c>
      <c r="BH553">
        <f>IF($Z553="","",INDEX($AQ$2:$AQ$2000,$Z553))</f>
      </c>
      <c r="BI553">
        <f>IF($Z553="","",INDEX($AR$2:$AR$2000,$Z553))</f>
      </c>
      <c r="BJ553">
        <f>IF($Z553="","",INDEX($AS$2:$AS$2000,$Z553))</f>
      </c>
      <c r="BK553">
        <f>IF($Z553="","",INDEX($AT$2:$AT$2000,$Z553))</f>
      </c>
      <c r="BL553">
        <f>IF($Z553="","",INDEX($AU$2:$AU$2000,$Z553))</f>
      </c>
      <c r="BM553">
        <f>IF($Z553="","",INDEX($AV$2:$AV$2000,$Z553))</f>
      </c>
      <c r="BN553">
        <f>IF($Z553="","",INDEX($AW$2:$AW$2000,$Z553))</f>
      </c>
      <c r="BO553">
        <f>IF($Z553="","",INDEX($AX$2:$AX$2000,$Z553))</f>
      </c>
      <c r="BP553">
        <f>IF($Z553="","",INDEX($AY$2:$AY$2000,$Z553))</f>
      </c>
      <c r="BQ553">
        <f>IF($Z553="","",INDEX($AZ$2:$AZ$2000,$Z553))</f>
      </c>
      <c r="BR553">
        <f>IF($Z553="","",INDEX($BA$2:$BA$2000,$Z553))</f>
      </c>
      <c r="BS553">
        <f>IF($Z553="","",INDEX($BB$2:$BB$2000,$Z553))</f>
      </c>
      <c r="BT553">
        <f>IF($Z553="","",INDEX($BC$2:$BC$2000,$Z553))</f>
      </c>
      <c r="BV553">
        <f>IF(OR($A553="",$P553&lt;&gt;"Yes",$AH553="Yes"),"",1+N($AG553))</f>
      </c>
      <c r="BW553">
        <f>IF($A553="","",COUNTIFS($W$2:$W$2500,$A553,$BZ$2:$BZ$2500,"Yes")+COUNTIFS($X$2:$X$2500,$A553,$BY$2:$BY$2500,"Yes"))</f>
      </c>
      <c r="BX553">
        <f>IF(OR($A553="",$P553="Yes"),"",IF(N($BW553)=0,0,1+SUMIFS($CB$2:$CB$2500,$W$2:$W$2500,$A553)+SUMIFS($CA$2:$CA$2500,$X$2:$X$2500,$A553)))</f>
      </c>
      <c r="BY553" t="str">
        <f>IF($Y553="","",INDEX($AH$2:$AH$2000,$Y553)&amp;"")</f>
      </c>
      <c r="BZ553" t="str">
        <f>IF($Z553="","",INDEX($AH$2:$AH$2000,$Z553)&amp;"")</f>
      </c>
      <c r="CA553">
        <f>IF($Y553="","",INDEX($BV$2:$BV$2000,$Y553))</f>
      </c>
      <c r="CB553">
        <f>IF($Z553="","",INDEX($BV$2:$BV$2000,$Z553))</f>
      </c>
    </row>
    <row r="554">
      <c r="A554" t="str">
        <f>IF(TRIM(INDEX(games!$A:$A,ROW()))="","",TRIM(INDEX(games!$A:$A,ROW())))</f>
      </c>
      <c r="B554">
        <f>IF(OR($A554="",INDEX(games!$B:$B,ROW())=""),"",INDEX(games!$B:$B,ROW()))</f>
      </c>
      <c r="C554" t="str">
        <f>IF(OR($A554="",INDEX(games!$C:$C,ROW())=""),"",INDEX(games!$C:$C,ROW()))</f>
      </c>
      <c r="D554">
        <f>IF($A554="","",COUNTIF($W$2:$W$2500,$A554)+COUNTIF($X$2:$X$2500,$A554))</f>
      </c>
      <c r="E554">
        <f>IF($A554="","",IFERROR(MATCH($C554,$R$2:$R$5,0),0))</f>
      </c>
      <c r="F554">
        <f>IF($A554="","",MOD(ROW(),34))</f>
      </c>
      <c r="G554">
        <f>IF($A554="",NA(),IF($C554="Action",$B554,NA()))</f>
      </c>
      <c r="H554">
        <f>IF($A554="",NA(),IF($C554="Action",1+$F554*0.023,NA()))</f>
      </c>
      <c r="I554">
        <f>IF($A554="",NA(),IF($C554="Strategy",$B554,NA()))</f>
      </c>
      <c r="J554">
        <f>IF($A554="",NA(),IF($C554="Strategy",2+$F554*0.023,NA()))</f>
      </c>
      <c r="K554">
        <f>IF($A554="",NA(),IF($C554="Deckbuilder",$B554,NA()))</f>
      </c>
      <c r="L554">
        <f>IF($A554="",NA(),IF($C554="Deckbuilder",3+$F554*0.023,NA()))</f>
      </c>
      <c r="M554">
        <f>IF($A554="",NA(),IF($C554="Traditional",$B554,NA()))</f>
      </c>
      <c r="N554">
        <f>IF($A554="",NA(),IF($C554="Traditional",4+$F554*0.023,NA()))</f>
      </c>
      <c r="O554">
        <f>IF($A554="","",$D554+ROW()/1000000)</f>
      </c>
      <c r="P554" t="str">
        <f>IF(OR($A554="",INDEX(games!$H:$H,ROW())=""),"",INDEX(games!$H:$H,ROW()))</f>
      </c>
      <c r="Q554">
        <f>IF(OR($A554="",$P554&lt;&gt;"Yes"),"",$D554+ROW()/1000000)</f>
      </c>
      <c r="T554">
        <f>IF($Y554="","",INDEX($B$2:$B$2000,$Y554))</f>
      </c>
      <c r="U554">
        <f>IF($Z554="","",INDEX($B$2:$B$2000,$Z554))</f>
      </c>
      <c r="V554">
        <f>IF(OR($T554="",$U554=""),"",$U554-$T554)</f>
      </c>
      <c r="W554" t="str">
        <f>IF(TRIM(INDEX(connections!$A:$A,ROW()))="","",TRIM(INDEX(connections!$A:$A,ROW())))</f>
      </c>
      <c r="X554" t="str">
        <f>IF($W554="","",TRIM(INDEX(connections!$B:$B,ROW())))</f>
      </c>
      <c r="Y554">
        <f>IF($W554="","",IFERROR(MATCH($W554,$A$2:$A$2000,0),""))</f>
      </c>
      <c r="Z554">
        <f>IF($X554="","",IFERROR(MATCH($X554,$A$2:$A$2000,0),""))</f>
      </c>
      <c r="AA554" t="str">
        <f>IF($Y554="","",INDEX($P$2:$P$2000,$Y554))</f>
      </c>
      <c r="AB554" t="str">
        <f>IF($Z554="","",INDEX($P$2:$P$2000,$Z554))</f>
      </c>
      <c r="AC554">
        <f>IF(AND($AA554="Yes",$AB554="Yes"),1,"")</f>
      </c>
      <c r="AD554">
        <f>IF(OR($Y554="",$Z554=""),"",IF(INDEX($C$2:$C$2000,$Y554)=INDEX($C$2:$C$2000,$Z554),0,1))</f>
      </c>
      <c r="AE554">
        <f>IF($AC554&lt;&gt;1,"",IF(AND(INDEX($AG$2:$AG$2000,$Y554)=1,INDEX($AG$2:$AG$2000,$Z554)=1),1,""))</f>
      </c>
      <c r="AG554">
        <f>IF($A554="","",COUNTIFS($W$2:$W$2500,$A554,$AB$2:$AB$2500,"Yes")+COUNTIFS($X$2:$X$2500,$A554,$AA$2:$AA$2500,"Yes"))</f>
      </c>
      <c r="AH554" t="str">
        <f>IF(OR($P554&lt;&gt;"Yes",N($AG554)=0),"",IF(AND($AG554=1,COUNTIFS($W$2:$W$2500,$A554,$AE$2:$AE$2500,1)+COUNTIFS($X$2:$X$2500,$A554,$AE$2:$AE$2500,1)&gt;0),"","Yes"))</f>
      </c>
      <c r="AI554">
        <f>IF($AH554="Yes",$AG554,"")</f>
      </c>
      <c r="AJ554">
        <f>IF($AI554="","",$AI554+ROW()/1000000)</f>
      </c>
      <c r="AK554">
        <f>IF(OR($A554="",$P554="Yes",N($AG554)=0),"",$AG554+ROW()/1000000)</f>
      </c>
      <c r="AL554" t="str">
        <f>IF($A554="","",INDEX(games!$J:$J,ROW())&amp;"")</f>
      </c>
      <c r="AM554">
        <f>IF($A554="","",SUMPRODUCT($AO554:$BD554,'Map Analysis'!$AP$2^{0,1,2,3,4,5,6,7,8,9,10,11,12,13,14,15}))</f>
      </c>
      <c r="AN554">
        <f>IF($A554="","",$AM554+ROW()/10000000)</f>
      </c>
      <c r="AO554">
        <f>IF($A554="","",COUNTIF($W$2:$W$2500,$A554))</f>
      </c>
      <c r="AP554">
        <f>IF($A554="","",SUMIFS($BF$2:$BF$2500,$W$2:$W$2500,$A554))</f>
      </c>
      <c r="AQ554">
        <f>IF($A554="","",SUMIFS($BG$2:$BG$2500,$W$2:$W$2500,$A554))</f>
      </c>
      <c r="AR554">
        <f>IF($A554="","",SUMIFS($BH$2:$BH$2500,$W$2:$W$2500,$A554))</f>
      </c>
      <c r="AS554">
        <f>IF($A554="","",SUMIFS($BI$2:$BI$2500,$W$2:$W$2500,$A554))</f>
      </c>
      <c r="AT554">
        <f>IF($A554="","",SUMIFS($BJ$2:$BJ$2500,$W$2:$W$2500,$A554))</f>
      </c>
      <c r="AU554">
        <f>IF($A554="","",SUMIFS($BK$2:$BK$2500,$W$2:$W$2500,$A554))</f>
      </c>
      <c r="AV554">
        <f>IF($A554="","",SUMIFS($BL$2:$BL$2500,$W$2:$W$2500,$A554))</f>
      </c>
      <c r="AW554">
        <f>IF($A554="","",SUMIFS($BM$2:$BM$2500,$W$2:$W$2500,$A554))</f>
      </c>
      <c r="AX554">
        <f>IF($A554="","",SUMIFS($BN$2:$BN$2500,$W$2:$W$2500,$A554))</f>
      </c>
      <c r="AY554">
        <f>IF($A554="","",SUMIFS($BO$2:$BO$2500,$W$2:$W$2500,$A554))</f>
      </c>
      <c r="AZ554">
        <f>IF($A554="","",SUMIFS($BP$2:$BP$2500,$W$2:$W$2500,$A554))</f>
      </c>
      <c r="BA554">
        <f>IF($A554="","",SUMIFS($BQ$2:$BQ$2500,$W$2:$W$2500,$A554))</f>
      </c>
      <c r="BB554">
        <f>IF($A554="","",SUMIFS($BR$2:$BR$2500,$W$2:$W$2500,$A554))</f>
      </c>
      <c r="BC554">
        <f>IF($A554="","",SUMIFS($BS$2:$BS$2500,$W$2:$W$2500,$A554))</f>
      </c>
      <c r="BD554">
        <f>IF($A554="","",SUMIFS($BT$2:$BT$2500,$W$2:$W$2500,$A554))</f>
      </c>
      <c r="BF554">
        <f>IF($Z554="","",INDEX($AO$2:$AO$2000,$Z554))</f>
      </c>
      <c r="BG554">
        <f>IF($Z554="","",INDEX($AP$2:$AP$2000,$Z554))</f>
      </c>
      <c r="BH554">
        <f>IF($Z554="","",INDEX($AQ$2:$AQ$2000,$Z554))</f>
      </c>
      <c r="BI554">
        <f>IF($Z554="","",INDEX($AR$2:$AR$2000,$Z554))</f>
      </c>
      <c r="BJ554">
        <f>IF($Z554="","",INDEX($AS$2:$AS$2000,$Z554))</f>
      </c>
      <c r="BK554">
        <f>IF($Z554="","",INDEX($AT$2:$AT$2000,$Z554))</f>
      </c>
      <c r="BL554">
        <f>IF($Z554="","",INDEX($AU$2:$AU$2000,$Z554))</f>
      </c>
      <c r="BM554">
        <f>IF($Z554="","",INDEX($AV$2:$AV$2000,$Z554))</f>
      </c>
      <c r="BN554">
        <f>IF($Z554="","",INDEX($AW$2:$AW$2000,$Z554))</f>
      </c>
      <c r="BO554">
        <f>IF($Z554="","",INDEX($AX$2:$AX$2000,$Z554))</f>
      </c>
      <c r="BP554">
        <f>IF($Z554="","",INDEX($AY$2:$AY$2000,$Z554))</f>
      </c>
      <c r="BQ554">
        <f>IF($Z554="","",INDEX($AZ$2:$AZ$2000,$Z554))</f>
      </c>
      <c r="BR554">
        <f>IF($Z554="","",INDEX($BA$2:$BA$2000,$Z554))</f>
      </c>
      <c r="BS554">
        <f>IF($Z554="","",INDEX($BB$2:$BB$2000,$Z554))</f>
      </c>
      <c r="BT554">
        <f>IF($Z554="","",INDEX($BC$2:$BC$2000,$Z554))</f>
      </c>
      <c r="BV554">
        <f>IF(OR($A554="",$P554&lt;&gt;"Yes",$AH554="Yes"),"",1+N($AG554))</f>
      </c>
      <c r="BW554">
        <f>IF($A554="","",COUNTIFS($W$2:$W$2500,$A554,$BZ$2:$BZ$2500,"Yes")+COUNTIFS($X$2:$X$2500,$A554,$BY$2:$BY$2500,"Yes"))</f>
      </c>
      <c r="BX554">
        <f>IF(OR($A554="",$P554="Yes"),"",IF(N($BW554)=0,0,1+SUMIFS($CB$2:$CB$2500,$W$2:$W$2500,$A554)+SUMIFS($CA$2:$CA$2500,$X$2:$X$2500,$A554)))</f>
      </c>
      <c r="BY554" t="str">
        <f>IF($Y554="","",INDEX($AH$2:$AH$2000,$Y554)&amp;"")</f>
      </c>
      <c r="BZ554" t="str">
        <f>IF($Z554="","",INDEX($AH$2:$AH$2000,$Z554)&amp;"")</f>
      </c>
      <c r="CA554">
        <f>IF($Y554="","",INDEX($BV$2:$BV$2000,$Y554))</f>
      </c>
      <c r="CB554">
        <f>IF($Z554="","",INDEX($BV$2:$BV$2000,$Z554))</f>
      </c>
    </row>
    <row r="555">
      <c r="A555" t="str">
        <f>IF(TRIM(INDEX(games!$A:$A,ROW()))="","",TRIM(INDEX(games!$A:$A,ROW())))</f>
      </c>
      <c r="B555">
        <f>IF(OR($A555="",INDEX(games!$B:$B,ROW())=""),"",INDEX(games!$B:$B,ROW()))</f>
      </c>
      <c r="C555" t="str">
        <f>IF(OR($A555="",INDEX(games!$C:$C,ROW())=""),"",INDEX(games!$C:$C,ROW()))</f>
      </c>
      <c r="D555">
        <f>IF($A555="","",COUNTIF($W$2:$W$2500,$A555)+COUNTIF($X$2:$X$2500,$A555))</f>
      </c>
      <c r="E555">
        <f>IF($A555="","",IFERROR(MATCH($C555,$R$2:$R$5,0),0))</f>
      </c>
      <c r="F555">
        <f>IF($A555="","",MOD(ROW(),34))</f>
      </c>
      <c r="G555">
        <f>IF($A555="",NA(),IF($C555="Action",$B555,NA()))</f>
      </c>
      <c r="H555">
        <f>IF($A555="",NA(),IF($C555="Action",1+$F555*0.023,NA()))</f>
      </c>
      <c r="I555">
        <f>IF($A555="",NA(),IF($C555="Strategy",$B555,NA()))</f>
      </c>
      <c r="J555">
        <f>IF($A555="",NA(),IF($C555="Strategy",2+$F555*0.023,NA()))</f>
      </c>
      <c r="K555">
        <f>IF($A555="",NA(),IF($C555="Deckbuilder",$B555,NA()))</f>
      </c>
      <c r="L555">
        <f>IF($A555="",NA(),IF($C555="Deckbuilder",3+$F555*0.023,NA()))</f>
      </c>
      <c r="M555">
        <f>IF($A555="",NA(),IF($C555="Traditional",$B555,NA()))</f>
      </c>
      <c r="N555">
        <f>IF($A555="",NA(),IF($C555="Traditional",4+$F555*0.023,NA()))</f>
      </c>
      <c r="O555">
        <f>IF($A555="","",$D555+ROW()/1000000)</f>
      </c>
      <c r="P555" t="str">
        <f>IF(OR($A555="",INDEX(games!$H:$H,ROW())=""),"",INDEX(games!$H:$H,ROW()))</f>
      </c>
      <c r="Q555">
        <f>IF(OR($A555="",$P555&lt;&gt;"Yes"),"",$D555+ROW()/1000000)</f>
      </c>
      <c r="T555">
        <f>IF($Y555="","",INDEX($B$2:$B$2000,$Y555))</f>
      </c>
      <c r="U555">
        <f>IF($Z555="","",INDEX($B$2:$B$2000,$Z555))</f>
      </c>
      <c r="V555">
        <f>IF(OR($T555="",$U555=""),"",$U555-$T555)</f>
      </c>
      <c r="W555" t="str">
        <f>IF(TRIM(INDEX(connections!$A:$A,ROW()))="","",TRIM(INDEX(connections!$A:$A,ROW())))</f>
      </c>
      <c r="X555" t="str">
        <f>IF($W555="","",TRIM(INDEX(connections!$B:$B,ROW())))</f>
      </c>
      <c r="Y555">
        <f>IF($W555="","",IFERROR(MATCH($W555,$A$2:$A$2000,0),""))</f>
      </c>
      <c r="Z555">
        <f>IF($X555="","",IFERROR(MATCH($X555,$A$2:$A$2000,0),""))</f>
      </c>
      <c r="AA555" t="str">
        <f>IF($Y555="","",INDEX($P$2:$P$2000,$Y555))</f>
      </c>
      <c r="AB555" t="str">
        <f>IF($Z555="","",INDEX($P$2:$P$2000,$Z555))</f>
      </c>
      <c r="AC555">
        <f>IF(AND($AA555="Yes",$AB555="Yes"),1,"")</f>
      </c>
      <c r="AD555">
        <f>IF(OR($Y555="",$Z555=""),"",IF(INDEX($C$2:$C$2000,$Y555)=INDEX($C$2:$C$2000,$Z555),0,1))</f>
      </c>
      <c r="AE555">
        <f>IF($AC555&lt;&gt;1,"",IF(AND(INDEX($AG$2:$AG$2000,$Y555)=1,INDEX($AG$2:$AG$2000,$Z555)=1),1,""))</f>
      </c>
      <c r="AG555">
        <f>IF($A555="","",COUNTIFS($W$2:$W$2500,$A555,$AB$2:$AB$2500,"Yes")+COUNTIFS($X$2:$X$2500,$A555,$AA$2:$AA$2500,"Yes"))</f>
      </c>
      <c r="AH555" t="str">
        <f>IF(OR($P555&lt;&gt;"Yes",N($AG555)=0),"",IF(AND($AG555=1,COUNTIFS($W$2:$W$2500,$A555,$AE$2:$AE$2500,1)+COUNTIFS($X$2:$X$2500,$A555,$AE$2:$AE$2500,1)&gt;0),"","Yes"))</f>
      </c>
      <c r="AI555">
        <f>IF($AH555="Yes",$AG555,"")</f>
      </c>
      <c r="AJ555">
        <f>IF($AI555="","",$AI555+ROW()/1000000)</f>
      </c>
      <c r="AK555">
        <f>IF(OR($A555="",$P555="Yes",N($AG555)=0),"",$AG555+ROW()/1000000)</f>
      </c>
      <c r="AL555" t="str">
        <f>IF($A555="","",INDEX(games!$J:$J,ROW())&amp;"")</f>
      </c>
      <c r="AM555">
        <f>IF($A555="","",SUMPRODUCT($AO555:$BD555,'Map Analysis'!$AP$2^{0,1,2,3,4,5,6,7,8,9,10,11,12,13,14,15}))</f>
      </c>
      <c r="AN555">
        <f>IF($A555="","",$AM555+ROW()/10000000)</f>
      </c>
      <c r="AO555">
        <f>IF($A555="","",COUNTIF($W$2:$W$2500,$A555))</f>
      </c>
      <c r="AP555">
        <f>IF($A555="","",SUMIFS($BF$2:$BF$2500,$W$2:$W$2500,$A555))</f>
      </c>
      <c r="AQ555">
        <f>IF($A555="","",SUMIFS($BG$2:$BG$2500,$W$2:$W$2500,$A555))</f>
      </c>
      <c r="AR555">
        <f>IF($A555="","",SUMIFS($BH$2:$BH$2500,$W$2:$W$2500,$A555))</f>
      </c>
      <c r="AS555">
        <f>IF($A555="","",SUMIFS($BI$2:$BI$2500,$W$2:$W$2500,$A555))</f>
      </c>
      <c r="AT555">
        <f>IF($A555="","",SUMIFS($BJ$2:$BJ$2500,$W$2:$W$2500,$A555))</f>
      </c>
      <c r="AU555">
        <f>IF($A555="","",SUMIFS($BK$2:$BK$2500,$W$2:$W$2500,$A555))</f>
      </c>
      <c r="AV555">
        <f>IF($A555="","",SUMIFS($BL$2:$BL$2500,$W$2:$W$2500,$A555))</f>
      </c>
      <c r="AW555">
        <f>IF($A555="","",SUMIFS($BM$2:$BM$2500,$W$2:$W$2500,$A555))</f>
      </c>
      <c r="AX555">
        <f>IF($A555="","",SUMIFS($BN$2:$BN$2500,$W$2:$W$2500,$A555))</f>
      </c>
      <c r="AY555">
        <f>IF($A555="","",SUMIFS($BO$2:$BO$2500,$W$2:$W$2500,$A555))</f>
      </c>
      <c r="AZ555">
        <f>IF($A555="","",SUMIFS($BP$2:$BP$2500,$W$2:$W$2500,$A555))</f>
      </c>
      <c r="BA555">
        <f>IF($A555="","",SUMIFS($BQ$2:$BQ$2500,$W$2:$W$2500,$A555))</f>
      </c>
      <c r="BB555">
        <f>IF($A555="","",SUMIFS($BR$2:$BR$2500,$W$2:$W$2500,$A555))</f>
      </c>
      <c r="BC555">
        <f>IF($A555="","",SUMIFS($BS$2:$BS$2500,$W$2:$W$2500,$A555))</f>
      </c>
      <c r="BD555">
        <f>IF($A555="","",SUMIFS($BT$2:$BT$2500,$W$2:$W$2500,$A555))</f>
      </c>
      <c r="BF555">
        <f>IF($Z555="","",INDEX($AO$2:$AO$2000,$Z555))</f>
      </c>
      <c r="BG555">
        <f>IF($Z555="","",INDEX($AP$2:$AP$2000,$Z555))</f>
      </c>
      <c r="BH555">
        <f>IF($Z555="","",INDEX($AQ$2:$AQ$2000,$Z555))</f>
      </c>
      <c r="BI555">
        <f>IF($Z555="","",INDEX($AR$2:$AR$2000,$Z555))</f>
      </c>
      <c r="BJ555">
        <f>IF($Z555="","",INDEX($AS$2:$AS$2000,$Z555))</f>
      </c>
      <c r="BK555">
        <f>IF($Z555="","",INDEX($AT$2:$AT$2000,$Z555))</f>
      </c>
      <c r="BL555">
        <f>IF($Z555="","",INDEX($AU$2:$AU$2000,$Z555))</f>
      </c>
      <c r="BM555">
        <f>IF($Z555="","",INDEX($AV$2:$AV$2000,$Z555))</f>
      </c>
      <c r="BN555">
        <f>IF($Z555="","",INDEX($AW$2:$AW$2000,$Z555))</f>
      </c>
      <c r="BO555">
        <f>IF($Z555="","",INDEX($AX$2:$AX$2000,$Z555))</f>
      </c>
      <c r="BP555">
        <f>IF($Z555="","",INDEX($AY$2:$AY$2000,$Z555))</f>
      </c>
      <c r="BQ555">
        <f>IF($Z555="","",INDEX($AZ$2:$AZ$2000,$Z555))</f>
      </c>
      <c r="BR555">
        <f>IF($Z555="","",INDEX($BA$2:$BA$2000,$Z555))</f>
      </c>
      <c r="BS555">
        <f>IF($Z555="","",INDEX($BB$2:$BB$2000,$Z555))</f>
      </c>
      <c r="BT555">
        <f>IF($Z555="","",INDEX($BC$2:$BC$2000,$Z555))</f>
      </c>
      <c r="BV555">
        <f>IF(OR($A555="",$P555&lt;&gt;"Yes",$AH555="Yes"),"",1+N($AG555))</f>
      </c>
      <c r="BW555">
        <f>IF($A555="","",COUNTIFS($W$2:$W$2500,$A555,$BZ$2:$BZ$2500,"Yes")+COUNTIFS($X$2:$X$2500,$A555,$BY$2:$BY$2500,"Yes"))</f>
      </c>
      <c r="BX555">
        <f>IF(OR($A555="",$P555="Yes"),"",IF(N($BW555)=0,0,1+SUMIFS($CB$2:$CB$2500,$W$2:$W$2500,$A555)+SUMIFS($CA$2:$CA$2500,$X$2:$X$2500,$A555)))</f>
      </c>
      <c r="BY555" t="str">
        <f>IF($Y555="","",INDEX($AH$2:$AH$2000,$Y555)&amp;"")</f>
      </c>
      <c r="BZ555" t="str">
        <f>IF($Z555="","",INDEX($AH$2:$AH$2000,$Z555)&amp;"")</f>
      </c>
      <c r="CA555">
        <f>IF($Y555="","",INDEX($BV$2:$BV$2000,$Y555))</f>
      </c>
      <c r="CB555">
        <f>IF($Z555="","",INDEX($BV$2:$BV$2000,$Z555))</f>
      </c>
    </row>
    <row r="556">
      <c r="A556" t="str">
        <f>IF(TRIM(INDEX(games!$A:$A,ROW()))="","",TRIM(INDEX(games!$A:$A,ROW())))</f>
      </c>
      <c r="B556">
        <f>IF(OR($A556="",INDEX(games!$B:$B,ROW())=""),"",INDEX(games!$B:$B,ROW()))</f>
      </c>
      <c r="C556" t="str">
        <f>IF(OR($A556="",INDEX(games!$C:$C,ROW())=""),"",INDEX(games!$C:$C,ROW()))</f>
      </c>
      <c r="D556">
        <f>IF($A556="","",COUNTIF($W$2:$W$2500,$A556)+COUNTIF($X$2:$X$2500,$A556))</f>
      </c>
      <c r="E556">
        <f>IF($A556="","",IFERROR(MATCH($C556,$R$2:$R$5,0),0))</f>
      </c>
      <c r="F556">
        <f>IF($A556="","",MOD(ROW(),34))</f>
      </c>
      <c r="G556">
        <f>IF($A556="",NA(),IF($C556="Action",$B556,NA()))</f>
      </c>
      <c r="H556">
        <f>IF($A556="",NA(),IF($C556="Action",1+$F556*0.023,NA()))</f>
      </c>
      <c r="I556">
        <f>IF($A556="",NA(),IF($C556="Strategy",$B556,NA()))</f>
      </c>
      <c r="J556">
        <f>IF($A556="",NA(),IF($C556="Strategy",2+$F556*0.023,NA()))</f>
      </c>
      <c r="K556">
        <f>IF($A556="",NA(),IF($C556="Deckbuilder",$B556,NA()))</f>
      </c>
      <c r="L556">
        <f>IF($A556="",NA(),IF($C556="Deckbuilder",3+$F556*0.023,NA()))</f>
      </c>
      <c r="M556">
        <f>IF($A556="",NA(),IF($C556="Traditional",$B556,NA()))</f>
      </c>
      <c r="N556">
        <f>IF($A556="",NA(),IF($C556="Traditional",4+$F556*0.023,NA()))</f>
      </c>
      <c r="O556">
        <f>IF($A556="","",$D556+ROW()/1000000)</f>
      </c>
      <c r="P556" t="str">
        <f>IF(OR($A556="",INDEX(games!$H:$H,ROW())=""),"",INDEX(games!$H:$H,ROW()))</f>
      </c>
      <c r="Q556">
        <f>IF(OR($A556="",$P556&lt;&gt;"Yes"),"",$D556+ROW()/1000000)</f>
      </c>
      <c r="T556">
        <f>IF($Y556="","",INDEX($B$2:$B$2000,$Y556))</f>
      </c>
      <c r="U556">
        <f>IF($Z556="","",INDEX($B$2:$B$2000,$Z556))</f>
      </c>
      <c r="V556">
        <f>IF(OR($T556="",$U556=""),"",$U556-$T556)</f>
      </c>
      <c r="W556" t="str">
        <f>IF(TRIM(INDEX(connections!$A:$A,ROW()))="","",TRIM(INDEX(connections!$A:$A,ROW())))</f>
      </c>
      <c r="X556" t="str">
        <f>IF($W556="","",TRIM(INDEX(connections!$B:$B,ROW())))</f>
      </c>
      <c r="Y556">
        <f>IF($W556="","",IFERROR(MATCH($W556,$A$2:$A$2000,0),""))</f>
      </c>
      <c r="Z556">
        <f>IF($X556="","",IFERROR(MATCH($X556,$A$2:$A$2000,0),""))</f>
      </c>
      <c r="AA556" t="str">
        <f>IF($Y556="","",INDEX($P$2:$P$2000,$Y556))</f>
      </c>
      <c r="AB556" t="str">
        <f>IF($Z556="","",INDEX($P$2:$P$2000,$Z556))</f>
      </c>
      <c r="AC556">
        <f>IF(AND($AA556="Yes",$AB556="Yes"),1,"")</f>
      </c>
      <c r="AD556">
        <f>IF(OR($Y556="",$Z556=""),"",IF(INDEX($C$2:$C$2000,$Y556)=INDEX($C$2:$C$2000,$Z556),0,1))</f>
      </c>
      <c r="AE556">
        <f>IF($AC556&lt;&gt;1,"",IF(AND(INDEX($AG$2:$AG$2000,$Y556)=1,INDEX($AG$2:$AG$2000,$Z556)=1),1,""))</f>
      </c>
      <c r="AG556">
        <f>IF($A556="","",COUNTIFS($W$2:$W$2500,$A556,$AB$2:$AB$2500,"Yes")+COUNTIFS($X$2:$X$2500,$A556,$AA$2:$AA$2500,"Yes"))</f>
      </c>
      <c r="AH556" t="str">
        <f>IF(OR($P556&lt;&gt;"Yes",N($AG556)=0),"",IF(AND($AG556=1,COUNTIFS($W$2:$W$2500,$A556,$AE$2:$AE$2500,1)+COUNTIFS($X$2:$X$2500,$A556,$AE$2:$AE$2500,1)&gt;0),"","Yes"))</f>
      </c>
      <c r="AI556">
        <f>IF($AH556="Yes",$AG556,"")</f>
      </c>
      <c r="AJ556">
        <f>IF($AI556="","",$AI556+ROW()/1000000)</f>
      </c>
      <c r="AK556">
        <f>IF(OR($A556="",$P556="Yes",N($AG556)=0),"",$AG556+ROW()/1000000)</f>
      </c>
      <c r="AL556" t="str">
        <f>IF($A556="","",INDEX(games!$J:$J,ROW())&amp;"")</f>
      </c>
      <c r="AM556">
        <f>IF($A556="","",SUMPRODUCT($AO556:$BD556,'Map Analysis'!$AP$2^{0,1,2,3,4,5,6,7,8,9,10,11,12,13,14,15}))</f>
      </c>
      <c r="AN556">
        <f>IF($A556="","",$AM556+ROW()/10000000)</f>
      </c>
      <c r="AO556">
        <f>IF($A556="","",COUNTIF($W$2:$W$2500,$A556))</f>
      </c>
      <c r="AP556">
        <f>IF($A556="","",SUMIFS($BF$2:$BF$2500,$W$2:$W$2500,$A556))</f>
      </c>
      <c r="AQ556">
        <f>IF($A556="","",SUMIFS($BG$2:$BG$2500,$W$2:$W$2500,$A556))</f>
      </c>
      <c r="AR556">
        <f>IF($A556="","",SUMIFS($BH$2:$BH$2500,$W$2:$W$2500,$A556))</f>
      </c>
      <c r="AS556">
        <f>IF($A556="","",SUMIFS($BI$2:$BI$2500,$W$2:$W$2500,$A556))</f>
      </c>
      <c r="AT556">
        <f>IF($A556="","",SUMIFS($BJ$2:$BJ$2500,$W$2:$W$2500,$A556))</f>
      </c>
      <c r="AU556">
        <f>IF($A556="","",SUMIFS($BK$2:$BK$2500,$W$2:$W$2500,$A556))</f>
      </c>
      <c r="AV556">
        <f>IF($A556="","",SUMIFS($BL$2:$BL$2500,$W$2:$W$2500,$A556))</f>
      </c>
      <c r="AW556">
        <f>IF($A556="","",SUMIFS($BM$2:$BM$2500,$W$2:$W$2500,$A556))</f>
      </c>
      <c r="AX556">
        <f>IF($A556="","",SUMIFS($BN$2:$BN$2500,$W$2:$W$2500,$A556))</f>
      </c>
      <c r="AY556">
        <f>IF($A556="","",SUMIFS($BO$2:$BO$2500,$W$2:$W$2500,$A556))</f>
      </c>
      <c r="AZ556">
        <f>IF($A556="","",SUMIFS($BP$2:$BP$2500,$W$2:$W$2500,$A556))</f>
      </c>
      <c r="BA556">
        <f>IF($A556="","",SUMIFS($BQ$2:$BQ$2500,$W$2:$W$2500,$A556))</f>
      </c>
      <c r="BB556">
        <f>IF($A556="","",SUMIFS($BR$2:$BR$2500,$W$2:$W$2500,$A556))</f>
      </c>
      <c r="BC556">
        <f>IF($A556="","",SUMIFS($BS$2:$BS$2500,$W$2:$W$2500,$A556))</f>
      </c>
      <c r="BD556">
        <f>IF($A556="","",SUMIFS($BT$2:$BT$2500,$W$2:$W$2500,$A556))</f>
      </c>
      <c r="BF556">
        <f>IF($Z556="","",INDEX($AO$2:$AO$2000,$Z556))</f>
      </c>
      <c r="BG556">
        <f>IF($Z556="","",INDEX($AP$2:$AP$2000,$Z556))</f>
      </c>
      <c r="BH556">
        <f>IF($Z556="","",INDEX($AQ$2:$AQ$2000,$Z556))</f>
      </c>
      <c r="BI556">
        <f>IF($Z556="","",INDEX($AR$2:$AR$2000,$Z556))</f>
      </c>
      <c r="BJ556">
        <f>IF($Z556="","",INDEX($AS$2:$AS$2000,$Z556))</f>
      </c>
      <c r="BK556">
        <f>IF($Z556="","",INDEX($AT$2:$AT$2000,$Z556))</f>
      </c>
      <c r="BL556">
        <f>IF($Z556="","",INDEX($AU$2:$AU$2000,$Z556))</f>
      </c>
      <c r="BM556">
        <f>IF($Z556="","",INDEX($AV$2:$AV$2000,$Z556))</f>
      </c>
      <c r="BN556">
        <f>IF($Z556="","",INDEX($AW$2:$AW$2000,$Z556))</f>
      </c>
      <c r="BO556">
        <f>IF($Z556="","",INDEX($AX$2:$AX$2000,$Z556))</f>
      </c>
      <c r="BP556">
        <f>IF($Z556="","",INDEX($AY$2:$AY$2000,$Z556))</f>
      </c>
      <c r="BQ556">
        <f>IF($Z556="","",INDEX($AZ$2:$AZ$2000,$Z556))</f>
      </c>
      <c r="BR556">
        <f>IF($Z556="","",INDEX($BA$2:$BA$2000,$Z556))</f>
      </c>
      <c r="BS556">
        <f>IF($Z556="","",INDEX($BB$2:$BB$2000,$Z556))</f>
      </c>
      <c r="BT556">
        <f>IF($Z556="","",INDEX($BC$2:$BC$2000,$Z556))</f>
      </c>
      <c r="BV556">
        <f>IF(OR($A556="",$P556&lt;&gt;"Yes",$AH556="Yes"),"",1+N($AG556))</f>
      </c>
      <c r="BW556">
        <f>IF($A556="","",COUNTIFS($W$2:$W$2500,$A556,$BZ$2:$BZ$2500,"Yes")+COUNTIFS($X$2:$X$2500,$A556,$BY$2:$BY$2500,"Yes"))</f>
      </c>
      <c r="BX556">
        <f>IF(OR($A556="",$P556="Yes"),"",IF(N($BW556)=0,0,1+SUMIFS($CB$2:$CB$2500,$W$2:$W$2500,$A556)+SUMIFS($CA$2:$CA$2500,$X$2:$X$2500,$A556)))</f>
      </c>
      <c r="BY556" t="str">
        <f>IF($Y556="","",INDEX($AH$2:$AH$2000,$Y556)&amp;"")</f>
      </c>
      <c r="BZ556" t="str">
        <f>IF($Z556="","",INDEX($AH$2:$AH$2000,$Z556)&amp;"")</f>
      </c>
      <c r="CA556">
        <f>IF($Y556="","",INDEX($BV$2:$BV$2000,$Y556))</f>
      </c>
      <c r="CB556">
        <f>IF($Z556="","",INDEX($BV$2:$BV$2000,$Z556))</f>
      </c>
    </row>
    <row r="557">
      <c r="A557" t="str">
        <f>IF(TRIM(INDEX(games!$A:$A,ROW()))="","",TRIM(INDEX(games!$A:$A,ROW())))</f>
      </c>
      <c r="B557">
        <f>IF(OR($A557="",INDEX(games!$B:$B,ROW())=""),"",INDEX(games!$B:$B,ROW()))</f>
      </c>
      <c r="C557" t="str">
        <f>IF(OR($A557="",INDEX(games!$C:$C,ROW())=""),"",INDEX(games!$C:$C,ROW()))</f>
      </c>
      <c r="D557">
        <f>IF($A557="","",COUNTIF($W$2:$W$2500,$A557)+COUNTIF($X$2:$X$2500,$A557))</f>
      </c>
      <c r="E557">
        <f>IF($A557="","",IFERROR(MATCH($C557,$R$2:$R$5,0),0))</f>
      </c>
      <c r="F557">
        <f>IF($A557="","",MOD(ROW(),34))</f>
      </c>
      <c r="G557">
        <f>IF($A557="",NA(),IF($C557="Action",$B557,NA()))</f>
      </c>
      <c r="H557">
        <f>IF($A557="",NA(),IF($C557="Action",1+$F557*0.023,NA()))</f>
      </c>
      <c r="I557">
        <f>IF($A557="",NA(),IF($C557="Strategy",$B557,NA()))</f>
      </c>
      <c r="J557">
        <f>IF($A557="",NA(),IF($C557="Strategy",2+$F557*0.023,NA()))</f>
      </c>
      <c r="K557">
        <f>IF($A557="",NA(),IF($C557="Deckbuilder",$B557,NA()))</f>
      </c>
      <c r="L557">
        <f>IF($A557="",NA(),IF($C557="Deckbuilder",3+$F557*0.023,NA()))</f>
      </c>
      <c r="M557">
        <f>IF($A557="",NA(),IF($C557="Traditional",$B557,NA()))</f>
      </c>
      <c r="N557">
        <f>IF($A557="",NA(),IF($C557="Traditional",4+$F557*0.023,NA()))</f>
      </c>
      <c r="O557">
        <f>IF($A557="","",$D557+ROW()/1000000)</f>
      </c>
      <c r="P557" t="str">
        <f>IF(OR($A557="",INDEX(games!$H:$H,ROW())=""),"",INDEX(games!$H:$H,ROW()))</f>
      </c>
      <c r="Q557">
        <f>IF(OR($A557="",$P557&lt;&gt;"Yes"),"",$D557+ROW()/1000000)</f>
      </c>
      <c r="T557">
        <f>IF($Y557="","",INDEX($B$2:$B$2000,$Y557))</f>
      </c>
      <c r="U557">
        <f>IF($Z557="","",INDEX($B$2:$B$2000,$Z557))</f>
      </c>
      <c r="V557">
        <f>IF(OR($T557="",$U557=""),"",$U557-$T557)</f>
      </c>
      <c r="W557" t="str">
        <f>IF(TRIM(INDEX(connections!$A:$A,ROW()))="","",TRIM(INDEX(connections!$A:$A,ROW())))</f>
      </c>
      <c r="X557" t="str">
        <f>IF($W557="","",TRIM(INDEX(connections!$B:$B,ROW())))</f>
      </c>
      <c r="Y557">
        <f>IF($W557="","",IFERROR(MATCH($W557,$A$2:$A$2000,0),""))</f>
      </c>
      <c r="Z557">
        <f>IF($X557="","",IFERROR(MATCH($X557,$A$2:$A$2000,0),""))</f>
      </c>
      <c r="AA557" t="str">
        <f>IF($Y557="","",INDEX($P$2:$P$2000,$Y557))</f>
      </c>
      <c r="AB557" t="str">
        <f>IF($Z557="","",INDEX($P$2:$P$2000,$Z557))</f>
      </c>
      <c r="AC557">
        <f>IF(AND($AA557="Yes",$AB557="Yes"),1,"")</f>
      </c>
      <c r="AD557">
        <f>IF(OR($Y557="",$Z557=""),"",IF(INDEX($C$2:$C$2000,$Y557)=INDEX($C$2:$C$2000,$Z557),0,1))</f>
      </c>
      <c r="AE557">
        <f>IF($AC557&lt;&gt;1,"",IF(AND(INDEX($AG$2:$AG$2000,$Y557)=1,INDEX($AG$2:$AG$2000,$Z557)=1),1,""))</f>
      </c>
      <c r="AG557">
        <f>IF($A557="","",COUNTIFS($W$2:$W$2500,$A557,$AB$2:$AB$2500,"Yes")+COUNTIFS($X$2:$X$2500,$A557,$AA$2:$AA$2500,"Yes"))</f>
      </c>
      <c r="AH557" t="str">
        <f>IF(OR($P557&lt;&gt;"Yes",N($AG557)=0),"",IF(AND($AG557=1,COUNTIFS($W$2:$W$2500,$A557,$AE$2:$AE$2500,1)+COUNTIFS($X$2:$X$2500,$A557,$AE$2:$AE$2500,1)&gt;0),"","Yes"))</f>
      </c>
      <c r="AI557">
        <f>IF($AH557="Yes",$AG557,"")</f>
      </c>
      <c r="AJ557">
        <f>IF($AI557="","",$AI557+ROW()/1000000)</f>
      </c>
      <c r="AK557">
        <f>IF(OR($A557="",$P557="Yes",N($AG557)=0),"",$AG557+ROW()/1000000)</f>
      </c>
      <c r="AL557" t="str">
        <f>IF($A557="","",INDEX(games!$J:$J,ROW())&amp;"")</f>
      </c>
      <c r="AM557">
        <f>IF($A557="","",SUMPRODUCT($AO557:$BD557,'Map Analysis'!$AP$2^{0,1,2,3,4,5,6,7,8,9,10,11,12,13,14,15}))</f>
      </c>
      <c r="AN557">
        <f>IF($A557="","",$AM557+ROW()/10000000)</f>
      </c>
      <c r="AO557">
        <f>IF($A557="","",COUNTIF($W$2:$W$2500,$A557))</f>
      </c>
      <c r="AP557">
        <f>IF($A557="","",SUMIFS($BF$2:$BF$2500,$W$2:$W$2500,$A557))</f>
      </c>
      <c r="AQ557">
        <f>IF($A557="","",SUMIFS($BG$2:$BG$2500,$W$2:$W$2500,$A557))</f>
      </c>
      <c r="AR557">
        <f>IF($A557="","",SUMIFS($BH$2:$BH$2500,$W$2:$W$2500,$A557))</f>
      </c>
      <c r="AS557">
        <f>IF($A557="","",SUMIFS($BI$2:$BI$2500,$W$2:$W$2500,$A557))</f>
      </c>
      <c r="AT557">
        <f>IF($A557="","",SUMIFS($BJ$2:$BJ$2500,$W$2:$W$2500,$A557))</f>
      </c>
      <c r="AU557">
        <f>IF($A557="","",SUMIFS($BK$2:$BK$2500,$W$2:$W$2500,$A557))</f>
      </c>
      <c r="AV557">
        <f>IF($A557="","",SUMIFS($BL$2:$BL$2500,$W$2:$W$2500,$A557))</f>
      </c>
      <c r="AW557">
        <f>IF($A557="","",SUMIFS($BM$2:$BM$2500,$W$2:$W$2500,$A557))</f>
      </c>
      <c r="AX557">
        <f>IF($A557="","",SUMIFS($BN$2:$BN$2500,$W$2:$W$2500,$A557))</f>
      </c>
      <c r="AY557">
        <f>IF($A557="","",SUMIFS($BO$2:$BO$2500,$W$2:$W$2500,$A557))</f>
      </c>
      <c r="AZ557">
        <f>IF($A557="","",SUMIFS($BP$2:$BP$2500,$W$2:$W$2500,$A557))</f>
      </c>
      <c r="BA557">
        <f>IF($A557="","",SUMIFS($BQ$2:$BQ$2500,$W$2:$W$2500,$A557))</f>
      </c>
      <c r="BB557">
        <f>IF($A557="","",SUMIFS($BR$2:$BR$2500,$W$2:$W$2500,$A557))</f>
      </c>
      <c r="BC557">
        <f>IF($A557="","",SUMIFS($BS$2:$BS$2500,$W$2:$W$2500,$A557))</f>
      </c>
      <c r="BD557">
        <f>IF($A557="","",SUMIFS($BT$2:$BT$2500,$W$2:$W$2500,$A557))</f>
      </c>
      <c r="BF557">
        <f>IF($Z557="","",INDEX($AO$2:$AO$2000,$Z557))</f>
      </c>
      <c r="BG557">
        <f>IF($Z557="","",INDEX($AP$2:$AP$2000,$Z557))</f>
      </c>
      <c r="BH557">
        <f>IF($Z557="","",INDEX($AQ$2:$AQ$2000,$Z557))</f>
      </c>
      <c r="BI557">
        <f>IF($Z557="","",INDEX($AR$2:$AR$2000,$Z557))</f>
      </c>
      <c r="BJ557">
        <f>IF($Z557="","",INDEX($AS$2:$AS$2000,$Z557))</f>
      </c>
      <c r="BK557">
        <f>IF($Z557="","",INDEX($AT$2:$AT$2000,$Z557))</f>
      </c>
      <c r="BL557">
        <f>IF($Z557="","",INDEX($AU$2:$AU$2000,$Z557))</f>
      </c>
      <c r="BM557">
        <f>IF($Z557="","",INDEX($AV$2:$AV$2000,$Z557))</f>
      </c>
      <c r="BN557">
        <f>IF($Z557="","",INDEX($AW$2:$AW$2000,$Z557))</f>
      </c>
      <c r="BO557">
        <f>IF($Z557="","",INDEX($AX$2:$AX$2000,$Z557))</f>
      </c>
      <c r="BP557">
        <f>IF($Z557="","",INDEX($AY$2:$AY$2000,$Z557))</f>
      </c>
      <c r="BQ557">
        <f>IF($Z557="","",INDEX($AZ$2:$AZ$2000,$Z557))</f>
      </c>
      <c r="BR557">
        <f>IF($Z557="","",INDEX($BA$2:$BA$2000,$Z557))</f>
      </c>
      <c r="BS557">
        <f>IF($Z557="","",INDEX($BB$2:$BB$2000,$Z557))</f>
      </c>
      <c r="BT557">
        <f>IF($Z557="","",INDEX($BC$2:$BC$2000,$Z557))</f>
      </c>
      <c r="BV557">
        <f>IF(OR($A557="",$P557&lt;&gt;"Yes",$AH557="Yes"),"",1+N($AG557))</f>
      </c>
      <c r="BW557">
        <f>IF($A557="","",COUNTIFS($W$2:$W$2500,$A557,$BZ$2:$BZ$2500,"Yes")+COUNTIFS($X$2:$X$2500,$A557,$BY$2:$BY$2500,"Yes"))</f>
      </c>
      <c r="BX557">
        <f>IF(OR($A557="",$P557="Yes"),"",IF(N($BW557)=0,0,1+SUMIFS($CB$2:$CB$2500,$W$2:$W$2500,$A557)+SUMIFS($CA$2:$CA$2500,$X$2:$X$2500,$A557)))</f>
      </c>
      <c r="BY557" t="str">
        <f>IF($Y557="","",INDEX($AH$2:$AH$2000,$Y557)&amp;"")</f>
      </c>
      <c r="BZ557" t="str">
        <f>IF($Z557="","",INDEX($AH$2:$AH$2000,$Z557)&amp;"")</f>
      </c>
      <c r="CA557">
        <f>IF($Y557="","",INDEX($BV$2:$BV$2000,$Y557))</f>
      </c>
      <c r="CB557">
        <f>IF($Z557="","",INDEX($BV$2:$BV$2000,$Z557))</f>
      </c>
    </row>
    <row r="558">
      <c r="A558" t="str">
        <f>IF(TRIM(INDEX(games!$A:$A,ROW()))="","",TRIM(INDEX(games!$A:$A,ROW())))</f>
      </c>
      <c r="B558">
        <f>IF(OR($A558="",INDEX(games!$B:$B,ROW())=""),"",INDEX(games!$B:$B,ROW()))</f>
      </c>
      <c r="C558" t="str">
        <f>IF(OR($A558="",INDEX(games!$C:$C,ROW())=""),"",INDEX(games!$C:$C,ROW()))</f>
      </c>
      <c r="D558">
        <f>IF($A558="","",COUNTIF($W$2:$W$2500,$A558)+COUNTIF($X$2:$X$2500,$A558))</f>
      </c>
      <c r="E558">
        <f>IF($A558="","",IFERROR(MATCH($C558,$R$2:$R$5,0),0))</f>
      </c>
      <c r="F558">
        <f>IF($A558="","",MOD(ROW(),34))</f>
      </c>
      <c r="G558">
        <f>IF($A558="",NA(),IF($C558="Action",$B558,NA()))</f>
      </c>
      <c r="H558">
        <f>IF($A558="",NA(),IF($C558="Action",1+$F558*0.023,NA()))</f>
      </c>
      <c r="I558">
        <f>IF($A558="",NA(),IF($C558="Strategy",$B558,NA()))</f>
      </c>
      <c r="J558">
        <f>IF($A558="",NA(),IF($C558="Strategy",2+$F558*0.023,NA()))</f>
      </c>
      <c r="K558">
        <f>IF($A558="",NA(),IF($C558="Deckbuilder",$B558,NA()))</f>
      </c>
      <c r="L558">
        <f>IF($A558="",NA(),IF($C558="Deckbuilder",3+$F558*0.023,NA()))</f>
      </c>
      <c r="M558">
        <f>IF($A558="",NA(),IF($C558="Traditional",$B558,NA()))</f>
      </c>
      <c r="N558">
        <f>IF($A558="",NA(),IF($C558="Traditional",4+$F558*0.023,NA()))</f>
      </c>
      <c r="O558">
        <f>IF($A558="","",$D558+ROW()/1000000)</f>
      </c>
      <c r="P558" t="str">
        <f>IF(OR($A558="",INDEX(games!$H:$H,ROW())=""),"",INDEX(games!$H:$H,ROW()))</f>
      </c>
      <c r="Q558">
        <f>IF(OR($A558="",$P558&lt;&gt;"Yes"),"",$D558+ROW()/1000000)</f>
      </c>
      <c r="T558">
        <f>IF($Y558="","",INDEX($B$2:$B$2000,$Y558))</f>
      </c>
      <c r="U558">
        <f>IF($Z558="","",INDEX($B$2:$B$2000,$Z558))</f>
      </c>
      <c r="V558">
        <f>IF(OR($T558="",$U558=""),"",$U558-$T558)</f>
      </c>
      <c r="W558" t="str">
        <f>IF(TRIM(INDEX(connections!$A:$A,ROW()))="","",TRIM(INDEX(connections!$A:$A,ROW())))</f>
      </c>
      <c r="X558" t="str">
        <f>IF($W558="","",TRIM(INDEX(connections!$B:$B,ROW())))</f>
      </c>
      <c r="Y558">
        <f>IF($W558="","",IFERROR(MATCH($W558,$A$2:$A$2000,0),""))</f>
      </c>
      <c r="Z558">
        <f>IF($X558="","",IFERROR(MATCH($X558,$A$2:$A$2000,0),""))</f>
      </c>
      <c r="AA558" t="str">
        <f>IF($Y558="","",INDEX($P$2:$P$2000,$Y558))</f>
      </c>
      <c r="AB558" t="str">
        <f>IF($Z558="","",INDEX($P$2:$P$2000,$Z558))</f>
      </c>
      <c r="AC558">
        <f>IF(AND($AA558="Yes",$AB558="Yes"),1,"")</f>
      </c>
      <c r="AD558">
        <f>IF(OR($Y558="",$Z558=""),"",IF(INDEX($C$2:$C$2000,$Y558)=INDEX($C$2:$C$2000,$Z558),0,1))</f>
      </c>
      <c r="AE558">
        <f>IF($AC558&lt;&gt;1,"",IF(AND(INDEX($AG$2:$AG$2000,$Y558)=1,INDEX($AG$2:$AG$2000,$Z558)=1),1,""))</f>
      </c>
      <c r="AG558">
        <f>IF($A558="","",COUNTIFS($W$2:$W$2500,$A558,$AB$2:$AB$2500,"Yes")+COUNTIFS($X$2:$X$2500,$A558,$AA$2:$AA$2500,"Yes"))</f>
      </c>
      <c r="AH558" t="str">
        <f>IF(OR($P558&lt;&gt;"Yes",N($AG558)=0),"",IF(AND($AG558=1,COUNTIFS($W$2:$W$2500,$A558,$AE$2:$AE$2500,1)+COUNTIFS($X$2:$X$2500,$A558,$AE$2:$AE$2500,1)&gt;0),"","Yes"))</f>
      </c>
      <c r="AI558">
        <f>IF($AH558="Yes",$AG558,"")</f>
      </c>
      <c r="AJ558">
        <f>IF($AI558="","",$AI558+ROW()/1000000)</f>
      </c>
      <c r="AK558">
        <f>IF(OR($A558="",$P558="Yes",N($AG558)=0),"",$AG558+ROW()/1000000)</f>
      </c>
      <c r="AL558" t="str">
        <f>IF($A558="","",INDEX(games!$J:$J,ROW())&amp;"")</f>
      </c>
      <c r="AM558">
        <f>IF($A558="","",SUMPRODUCT($AO558:$BD558,'Map Analysis'!$AP$2^{0,1,2,3,4,5,6,7,8,9,10,11,12,13,14,15}))</f>
      </c>
      <c r="AN558">
        <f>IF($A558="","",$AM558+ROW()/10000000)</f>
      </c>
      <c r="AO558">
        <f>IF($A558="","",COUNTIF($W$2:$W$2500,$A558))</f>
      </c>
      <c r="AP558">
        <f>IF($A558="","",SUMIFS($BF$2:$BF$2500,$W$2:$W$2500,$A558))</f>
      </c>
      <c r="AQ558">
        <f>IF($A558="","",SUMIFS($BG$2:$BG$2500,$W$2:$W$2500,$A558))</f>
      </c>
      <c r="AR558">
        <f>IF($A558="","",SUMIFS($BH$2:$BH$2500,$W$2:$W$2500,$A558))</f>
      </c>
      <c r="AS558">
        <f>IF($A558="","",SUMIFS($BI$2:$BI$2500,$W$2:$W$2500,$A558))</f>
      </c>
      <c r="AT558">
        <f>IF($A558="","",SUMIFS($BJ$2:$BJ$2500,$W$2:$W$2500,$A558))</f>
      </c>
      <c r="AU558">
        <f>IF($A558="","",SUMIFS($BK$2:$BK$2500,$W$2:$W$2500,$A558))</f>
      </c>
      <c r="AV558">
        <f>IF($A558="","",SUMIFS($BL$2:$BL$2500,$W$2:$W$2500,$A558))</f>
      </c>
      <c r="AW558">
        <f>IF($A558="","",SUMIFS($BM$2:$BM$2500,$W$2:$W$2500,$A558))</f>
      </c>
      <c r="AX558">
        <f>IF($A558="","",SUMIFS($BN$2:$BN$2500,$W$2:$W$2500,$A558))</f>
      </c>
      <c r="AY558">
        <f>IF($A558="","",SUMIFS($BO$2:$BO$2500,$W$2:$W$2500,$A558))</f>
      </c>
      <c r="AZ558">
        <f>IF($A558="","",SUMIFS($BP$2:$BP$2500,$W$2:$W$2500,$A558))</f>
      </c>
      <c r="BA558">
        <f>IF($A558="","",SUMIFS($BQ$2:$BQ$2500,$W$2:$W$2500,$A558))</f>
      </c>
      <c r="BB558">
        <f>IF($A558="","",SUMIFS($BR$2:$BR$2500,$W$2:$W$2500,$A558))</f>
      </c>
      <c r="BC558">
        <f>IF($A558="","",SUMIFS($BS$2:$BS$2500,$W$2:$W$2500,$A558))</f>
      </c>
      <c r="BD558">
        <f>IF($A558="","",SUMIFS($BT$2:$BT$2500,$W$2:$W$2500,$A558))</f>
      </c>
      <c r="BF558">
        <f>IF($Z558="","",INDEX($AO$2:$AO$2000,$Z558))</f>
      </c>
      <c r="BG558">
        <f>IF($Z558="","",INDEX($AP$2:$AP$2000,$Z558))</f>
      </c>
      <c r="BH558">
        <f>IF($Z558="","",INDEX($AQ$2:$AQ$2000,$Z558))</f>
      </c>
      <c r="BI558">
        <f>IF($Z558="","",INDEX($AR$2:$AR$2000,$Z558))</f>
      </c>
      <c r="BJ558">
        <f>IF($Z558="","",INDEX($AS$2:$AS$2000,$Z558))</f>
      </c>
      <c r="BK558">
        <f>IF($Z558="","",INDEX($AT$2:$AT$2000,$Z558))</f>
      </c>
      <c r="BL558">
        <f>IF($Z558="","",INDEX($AU$2:$AU$2000,$Z558))</f>
      </c>
      <c r="BM558">
        <f>IF($Z558="","",INDEX($AV$2:$AV$2000,$Z558))</f>
      </c>
      <c r="BN558">
        <f>IF($Z558="","",INDEX($AW$2:$AW$2000,$Z558))</f>
      </c>
      <c r="BO558">
        <f>IF($Z558="","",INDEX($AX$2:$AX$2000,$Z558))</f>
      </c>
      <c r="BP558">
        <f>IF($Z558="","",INDEX($AY$2:$AY$2000,$Z558))</f>
      </c>
      <c r="BQ558">
        <f>IF($Z558="","",INDEX($AZ$2:$AZ$2000,$Z558))</f>
      </c>
      <c r="BR558">
        <f>IF($Z558="","",INDEX($BA$2:$BA$2000,$Z558))</f>
      </c>
      <c r="BS558">
        <f>IF($Z558="","",INDEX($BB$2:$BB$2000,$Z558))</f>
      </c>
      <c r="BT558">
        <f>IF($Z558="","",INDEX($BC$2:$BC$2000,$Z558))</f>
      </c>
      <c r="BV558">
        <f>IF(OR($A558="",$P558&lt;&gt;"Yes",$AH558="Yes"),"",1+N($AG558))</f>
      </c>
      <c r="BW558">
        <f>IF($A558="","",COUNTIFS($W$2:$W$2500,$A558,$BZ$2:$BZ$2500,"Yes")+COUNTIFS($X$2:$X$2500,$A558,$BY$2:$BY$2500,"Yes"))</f>
      </c>
      <c r="BX558">
        <f>IF(OR($A558="",$P558="Yes"),"",IF(N($BW558)=0,0,1+SUMIFS($CB$2:$CB$2500,$W$2:$W$2500,$A558)+SUMIFS($CA$2:$CA$2500,$X$2:$X$2500,$A558)))</f>
      </c>
      <c r="BY558" t="str">
        <f>IF($Y558="","",INDEX($AH$2:$AH$2000,$Y558)&amp;"")</f>
      </c>
      <c r="BZ558" t="str">
        <f>IF($Z558="","",INDEX($AH$2:$AH$2000,$Z558)&amp;"")</f>
      </c>
      <c r="CA558">
        <f>IF($Y558="","",INDEX($BV$2:$BV$2000,$Y558))</f>
      </c>
      <c r="CB558">
        <f>IF($Z558="","",INDEX($BV$2:$BV$2000,$Z558))</f>
      </c>
    </row>
    <row r="559">
      <c r="A559" t="str">
        <f>IF(TRIM(INDEX(games!$A:$A,ROW()))="","",TRIM(INDEX(games!$A:$A,ROW())))</f>
      </c>
      <c r="B559">
        <f>IF(OR($A559="",INDEX(games!$B:$B,ROW())=""),"",INDEX(games!$B:$B,ROW()))</f>
      </c>
      <c r="C559" t="str">
        <f>IF(OR($A559="",INDEX(games!$C:$C,ROW())=""),"",INDEX(games!$C:$C,ROW()))</f>
      </c>
      <c r="D559">
        <f>IF($A559="","",COUNTIF($W$2:$W$2500,$A559)+COUNTIF($X$2:$X$2500,$A559))</f>
      </c>
      <c r="E559">
        <f>IF($A559="","",IFERROR(MATCH($C559,$R$2:$R$5,0),0))</f>
      </c>
      <c r="F559">
        <f>IF($A559="","",MOD(ROW(),34))</f>
      </c>
      <c r="G559">
        <f>IF($A559="",NA(),IF($C559="Action",$B559,NA()))</f>
      </c>
      <c r="H559">
        <f>IF($A559="",NA(),IF($C559="Action",1+$F559*0.023,NA()))</f>
      </c>
      <c r="I559">
        <f>IF($A559="",NA(),IF($C559="Strategy",$B559,NA()))</f>
      </c>
      <c r="J559">
        <f>IF($A559="",NA(),IF($C559="Strategy",2+$F559*0.023,NA()))</f>
      </c>
      <c r="K559">
        <f>IF($A559="",NA(),IF($C559="Deckbuilder",$B559,NA()))</f>
      </c>
      <c r="L559">
        <f>IF($A559="",NA(),IF($C559="Deckbuilder",3+$F559*0.023,NA()))</f>
      </c>
      <c r="M559">
        <f>IF($A559="",NA(),IF($C559="Traditional",$B559,NA()))</f>
      </c>
      <c r="N559">
        <f>IF($A559="",NA(),IF($C559="Traditional",4+$F559*0.023,NA()))</f>
      </c>
      <c r="O559">
        <f>IF($A559="","",$D559+ROW()/1000000)</f>
      </c>
      <c r="P559" t="str">
        <f>IF(OR($A559="",INDEX(games!$H:$H,ROW())=""),"",INDEX(games!$H:$H,ROW()))</f>
      </c>
      <c r="Q559">
        <f>IF(OR($A559="",$P559&lt;&gt;"Yes"),"",$D559+ROW()/1000000)</f>
      </c>
      <c r="T559">
        <f>IF($Y559="","",INDEX($B$2:$B$2000,$Y559))</f>
      </c>
      <c r="U559">
        <f>IF($Z559="","",INDEX($B$2:$B$2000,$Z559))</f>
      </c>
      <c r="V559">
        <f>IF(OR($T559="",$U559=""),"",$U559-$T559)</f>
      </c>
      <c r="W559" t="str">
        <f>IF(TRIM(INDEX(connections!$A:$A,ROW()))="","",TRIM(INDEX(connections!$A:$A,ROW())))</f>
      </c>
      <c r="X559" t="str">
        <f>IF($W559="","",TRIM(INDEX(connections!$B:$B,ROW())))</f>
      </c>
      <c r="Y559">
        <f>IF($W559="","",IFERROR(MATCH($W559,$A$2:$A$2000,0),""))</f>
      </c>
      <c r="Z559">
        <f>IF($X559="","",IFERROR(MATCH($X559,$A$2:$A$2000,0),""))</f>
      </c>
      <c r="AA559" t="str">
        <f>IF($Y559="","",INDEX($P$2:$P$2000,$Y559))</f>
      </c>
      <c r="AB559" t="str">
        <f>IF($Z559="","",INDEX($P$2:$P$2000,$Z559))</f>
      </c>
      <c r="AC559">
        <f>IF(AND($AA559="Yes",$AB559="Yes"),1,"")</f>
      </c>
      <c r="AD559">
        <f>IF(OR($Y559="",$Z559=""),"",IF(INDEX($C$2:$C$2000,$Y559)=INDEX($C$2:$C$2000,$Z559),0,1))</f>
      </c>
      <c r="AE559">
        <f>IF($AC559&lt;&gt;1,"",IF(AND(INDEX($AG$2:$AG$2000,$Y559)=1,INDEX($AG$2:$AG$2000,$Z559)=1),1,""))</f>
      </c>
      <c r="AG559">
        <f>IF($A559="","",COUNTIFS($W$2:$W$2500,$A559,$AB$2:$AB$2500,"Yes")+COUNTIFS($X$2:$X$2500,$A559,$AA$2:$AA$2500,"Yes"))</f>
      </c>
      <c r="AH559" t="str">
        <f>IF(OR($P559&lt;&gt;"Yes",N($AG559)=0),"",IF(AND($AG559=1,COUNTIFS($W$2:$W$2500,$A559,$AE$2:$AE$2500,1)+COUNTIFS($X$2:$X$2500,$A559,$AE$2:$AE$2500,1)&gt;0),"","Yes"))</f>
      </c>
      <c r="AI559">
        <f>IF($AH559="Yes",$AG559,"")</f>
      </c>
      <c r="AJ559">
        <f>IF($AI559="","",$AI559+ROW()/1000000)</f>
      </c>
      <c r="AK559">
        <f>IF(OR($A559="",$P559="Yes",N($AG559)=0),"",$AG559+ROW()/1000000)</f>
      </c>
      <c r="AL559" t="str">
        <f>IF($A559="","",INDEX(games!$J:$J,ROW())&amp;"")</f>
      </c>
      <c r="AM559">
        <f>IF($A559="","",SUMPRODUCT($AO559:$BD559,'Map Analysis'!$AP$2^{0,1,2,3,4,5,6,7,8,9,10,11,12,13,14,15}))</f>
      </c>
      <c r="AN559">
        <f>IF($A559="","",$AM559+ROW()/10000000)</f>
      </c>
      <c r="AO559">
        <f>IF($A559="","",COUNTIF($W$2:$W$2500,$A559))</f>
      </c>
      <c r="AP559">
        <f>IF($A559="","",SUMIFS($BF$2:$BF$2500,$W$2:$W$2500,$A559))</f>
      </c>
      <c r="AQ559">
        <f>IF($A559="","",SUMIFS($BG$2:$BG$2500,$W$2:$W$2500,$A559))</f>
      </c>
      <c r="AR559">
        <f>IF($A559="","",SUMIFS($BH$2:$BH$2500,$W$2:$W$2500,$A559))</f>
      </c>
      <c r="AS559">
        <f>IF($A559="","",SUMIFS($BI$2:$BI$2500,$W$2:$W$2500,$A559))</f>
      </c>
      <c r="AT559">
        <f>IF($A559="","",SUMIFS($BJ$2:$BJ$2500,$W$2:$W$2500,$A559))</f>
      </c>
      <c r="AU559">
        <f>IF($A559="","",SUMIFS($BK$2:$BK$2500,$W$2:$W$2500,$A559))</f>
      </c>
      <c r="AV559">
        <f>IF($A559="","",SUMIFS($BL$2:$BL$2500,$W$2:$W$2500,$A559))</f>
      </c>
      <c r="AW559">
        <f>IF($A559="","",SUMIFS($BM$2:$BM$2500,$W$2:$W$2500,$A559))</f>
      </c>
      <c r="AX559">
        <f>IF($A559="","",SUMIFS($BN$2:$BN$2500,$W$2:$W$2500,$A559))</f>
      </c>
      <c r="AY559">
        <f>IF($A559="","",SUMIFS($BO$2:$BO$2500,$W$2:$W$2500,$A559))</f>
      </c>
      <c r="AZ559">
        <f>IF($A559="","",SUMIFS($BP$2:$BP$2500,$W$2:$W$2500,$A559))</f>
      </c>
      <c r="BA559">
        <f>IF($A559="","",SUMIFS($BQ$2:$BQ$2500,$W$2:$W$2500,$A559))</f>
      </c>
      <c r="BB559">
        <f>IF($A559="","",SUMIFS($BR$2:$BR$2500,$W$2:$W$2500,$A559))</f>
      </c>
      <c r="BC559">
        <f>IF($A559="","",SUMIFS($BS$2:$BS$2500,$W$2:$W$2500,$A559))</f>
      </c>
      <c r="BD559">
        <f>IF($A559="","",SUMIFS($BT$2:$BT$2500,$W$2:$W$2500,$A559))</f>
      </c>
      <c r="BF559">
        <f>IF($Z559="","",INDEX($AO$2:$AO$2000,$Z559))</f>
      </c>
      <c r="BG559">
        <f>IF($Z559="","",INDEX($AP$2:$AP$2000,$Z559))</f>
      </c>
      <c r="BH559">
        <f>IF($Z559="","",INDEX($AQ$2:$AQ$2000,$Z559))</f>
      </c>
      <c r="BI559">
        <f>IF($Z559="","",INDEX($AR$2:$AR$2000,$Z559))</f>
      </c>
      <c r="BJ559">
        <f>IF($Z559="","",INDEX($AS$2:$AS$2000,$Z559))</f>
      </c>
      <c r="BK559">
        <f>IF($Z559="","",INDEX($AT$2:$AT$2000,$Z559))</f>
      </c>
      <c r="BL559">
        <f>IF($Z559="","",INDEX($AU$2:$AU$2000,$Z559))</f>
      </c>
      <c r="BM559">
        <f>IF($Z559="","",INDEX($AV$2:$AV$2000,$Z559))</f>
      </c>
      <c r="BN559">
        <f>IF($Z559="","",INDEX($AW$2:$AW$2000,$Z559))</f>
      </c>
      <c r="BO559">
        <f>IF($Z559="","",INDEX($AX$2:$AX$2000,$Z559))</f>
      </c>
      <c r="BP559">
        <f>IF($Z559="","",INDEX($AY$2:$AY$2000,$Z559))</f>
      </c>
      <c r="BQ559">
        <f>IF($Z559="","",INDEX($AZ$2:$AZ$2000,$Z559))</f>
      </c>
      <c r="BR559">
        <f>IF($Z559="","",INDEX($BA$2:$BA$2000,$Z559))</f>
      </c>
      <c r="BS559">
        <f>IF($Z559="","",INDEX($BB$2:$BB$2000,$Z559))</f>
      </c>
      <c r="BT559">
        <f>IF($Z559="","",INDEX($BC$2:$BC$2000,$Z559))</f>
      </c>
      <c r="BV559">
        <f>IF(OR($A559="",$P559&lt;&gt;"Yes",$AH559="Yes"),"",1+N($AG559))</f>
      </c>
      <c r="BW559">
        <f>IF($A559="","",COUNTIFS($W$2:$W$2500,$A559,$BZ$2:$BZ$2500,"Yes")+COUNTIFS($X$2:$X$2500,$A559,$BY$2:$BY$2500,"Yes"))</f>
      </c>
      <c r="BX559">
        <f>IF(OR($A559="",$P559="Yes"),"",IF(N($BW559)=0,0,1+SUMIFS($CB$2:$CB$2500,$W$2:$W$2500,$A559)+SUMIFS($CA$2:$CA$2500,$X$2:$X$2500,$A559)))</f>
      </c>
      <c r="BY559" t="str">
        <f>IF($Y559="","",INDEX($AH$2:$AH$2000,$Y559)&amp;"")</f>
      </c>
      <c r="BZ559" t="str">
        <f>IF($Z559="","",INDEX($AH$2:$AH$2000,$Z559)&amp;"")</f>
      </c>
      <c r="CA559">
        <f>IF($Y559="","",INDEX($BV$2:$BV$2000,$Y559))</f>
      </c>
      <c r="CB559">
        <f>IF($Z559="","",INDEX($BV$2:$BV$2000,$Z559))</f>
      </c>
    </row>
    <row r="560">
      <c r="A560" t="str">
        <f>IF(TRIM(INDEX(games!$A:$A,ROW()))="","",TRIM(INDEX(games!$A:$A,ROW())))</f>
      </c>
      <c r="B560">
        <f>IF(OR($A560="",INDEX(games!$B:$B,ROW())=""),"",INDEX(games!$B:$B,ROW()))</f>
      </c>
      <c r="C560" t="str">
        <f>IF(OR($A560="",INDEX(games!$C:$C,ROW())=""),"",INDEX(games!$C:$C,ROW()))</f>
      </c>
      <c r="D560">
        <f>IF($A560="","",COUNTIF($W$2:$W$2500,$A560)+COUNTIF($X$2:$X$2500,$A560))</f>
      </c>
      <c r="E560">
        <f>IF($A560="","",IFERROR(MATCH($C560,$R$2:$R$5,0),0))</f>
      </c>
      <c r="F560">
        <f>IF($A560="","",MOD(ROW(),34))</f>
      </c>
      <c r="G560">
        <f>IF($A560="",NA(),IF($C560="Action",$B560,NA()))</f>
      </c>
      <c r="H560">
        <f>IF($A560="",NA(),IF($C560="Action",1+$F560*0.023,NA()))</f>
      </c>
      <c r="I560">
        <f>IF($A560="",NA(),IF($C560="Strategy",$B560,NA()))</f>
      </c>
      <c r="J560">
        <f>IF($A560="",NA(),IF($C560="Strategy",2+$F560*0.023,NA()))</f>
      </c>
      <c r="K560">
        <f>IF($A560="",NA(),IF($C560="Deckbuilder",$B560,NA()))</f>
      </c>
      <c r="L560">
        <f>IF($A560="",NA(),IF($C560="Deckbuilder",3+$F560*0.023,NA()))</f>
      </c>
      <c r="M560">
        <f>IF($A560="",NA(),IF($C560="Traditional",$B560,NA()))</f>
      </c>
      <c r="N560">
        <f>IF($A560="",NA(),IF($C560="Traditional",4+$F560*0.023,NA()))</f>
      </c>
      <c r="O560">
        <f>IF($A560="","",$D560+ROW()/1000000)</f>
      </c>
      <c r="P560" t="str">
        <f>IF(OR($A560="",INDEX(games!$H:$H,ROW())=""),"",INDEX(games!$H:$H,ROW()))</f>
      </c>
      <c r="Q560">
        <f>IF(OR($A560="",$P560&lt;&gt;"Yes"),"",$D560+ROW()/1000000)</f>
      </c>
      <c r="T560">
        <f>IF($Y560="","",INDEX($B$2:$B$2000,$Y560))</f>
      </c>
      <c r="U560">
        <f>IF($Z560="","",INDEX($B$2:$B$2000,$Z560))</f>
      </c>
      <c r="V560">
        <f>IF(OR($T560="",$U560=""),"",$U560-$T560)</f>
      </c>
      <c r="W560" t="str">
        <f>IF(TRIM(INDEX(connections!$A:$A,ROW()))="","",TRIM(INDEX(connections!$A:$A,ROW())))</f>
      </c>
      <c r="X560" t="str">
        <f>IF($W560="","",TRIM(INDEX(connections!$B:$B,ROW())))</f>
      </c>
      <c r="Y560">
        <f>IF($W560="","",IFERROR(MATCH($W560,$A$2:$A$2000,0),""))</f>
      </c>
      <c r="Z560">
        <f>IF($X560="","",IFERROR(MATCH($X560,$A$2:$A$2000,0),""))</f>
      </c>
      <c r="AA560" t="str">
        <f>IF($Y560="","",INDEX($P$2:$P$2000,$Y560))</f>
      </c>
      <c r="AB560" t="str">
        <f>IF($Z560="","",INDEX($P$2:$P$2000,$Z560))</f>
      </c>
      <c r="AC560">
        <f>IF(AND($AA560="Yes",$AB560="Yes"),1,"")</f>
      </c>
      <c r="AD560">
        <f>IF(OR($Y560="",$Z560=""),"",IF(INDEX($C$2:$C$2000,$Y560)=INDEX($C$2:$C$2000,$Z560),0,1))</f>
      </c>
      <c r="AE560">
        <f>IF($AC560&lt;&gt;1,"",IF(AND(INDEX($AG$2:$AG$2000,$Y560)=1,INDEX($AG$2:$AG$2000,$Z560)=1),1,""))</f>
      </c>
      <c r="AG560">
        <f>IF($A560="","",COUNTIFS($W$2:$W$2500,$A560,$AB$2:$AB$2500,"Yes")+COUNTIFS($X$2:$X$2500,$A560,$AA$2:$AA$2500,"Yes"))</f>
      </c>
      <c r="AH560" t="str">
        <f>IF(OR($P560&lt;&gt;"Yes",N($AG560)=0),"",IF(AND($AG560=1,COUNTIFS($W$2:$W$2500,$A560,$AE$2:$AE$2500,1)+COUNTIFS($X$2:$X$2500,$A560,$AE$2:$AE$2500,1)&gt;0),"","Yes"))</f>
      </c>
      <c r="AI560">
        <f>IF($AH560="Yes",$AG560,"")</f>
      </c>
      <c r="AJ560">
        <f>IF($AI560="","",$AI560+ROW()/1000000)</f>
      </c>
      <c r="AK560">
        <f>IF(OR($A560="",$P560="Yes",N($AG560)=0),"",$AG560+ROW()/1000000)</f>
      </c>
      <c r="AL560" t="str">
        <f>IF($A560="","",INDEX(games!$J:$J,ROW())&amp;"")</f>
      </c>
      <c r="AM560">
        <f>IF($A560="","",SUMPRODUCT($AO560:$BD560,'Map Analysis'!$AP$2^{0,1,2,3,4,5,6,7,8,9,10,11,12,13,14,15}))</f>
      </c>
      <c r="AN560">
        <f>IF($A560="","",$AM560+ROW()/10000000)</f>
      </c>
      <c r="AO560">
        <f>IF($A560="","",COUNTIF($W$2:$W$2500,$A560))</f>
      </c>
      <c r="AP560">
        <f>IF($A560="","",SUMIFS($BF$2:$BF$2500,$W$2:$W$2500,$A560))</f>
      </c>
      <c r="AQ560">
        <f>IF($A560="","",SUMIFS($BG$2:$BG$2500,$W$2:$W$2500,$A560))</f>
      </c>
      <c r="AR560">
        <f>IF($A560="","",SUMIFS($BH$2:$BH$2500,$W$2:$W$2500,$A560))</f>
      </c>
      <c r="AS560">
        <f>IF($A560="","",SUMIFS($BI$2:$BI$2500,$W$2:$W$2500,$A560))</f>
      </c>
      <c r="AT560">
        <f>IF($A560="","",SUMIFS($BJ$2:$BJ$2500,$W$2:$W$2500,$A560))</f>
      </c>
      <c r="AU560">
        <f>IF($A560="","",SUMIFS($BK$2:$BK$2500,$W$2:$W$2500,$A560))</f>
      </c>
      <c r="AV560">
        <f>IF($A560="","",SUMIFS($BL$2:$BL$2500,$W$2:$W$2500,$A560))</f>
      </c>
      <c r="AW560">
        <f>IF($A560="","",SUMIFS($BM$2:$BM$2500,$W$2:$W$2500,$A560))</f>
      </c>
      <c r="AX560">
        <f>IF($A560="","",SUMIFS($BN$2:$BN$2500,$W$2:$W$2500,$A560))</f>
      </c>
      <c r="AY560">
        <f>IF($A560="","",SUMIFS($BO$2:$BO$2500,$W$2:$W$2500,$A560))</f>
      </c>
      <c r="AZ560">
        <f>IF($A560="","",SUMIFS($BP$2:$BP$2500,$W$2:$W$2500,$A560))</f>
      </c>
      <c r="BA560">
        <f>IF($A560="","",SUMIFS($BQ$2:$BQ$2500,$W$2:$W$2500,$A560))</f>
      </c>
      <c r="BB560">
        <f>IF($A560="","",SUMIFS($BR$2:$BR$2500,$W$2:$W$2500,$A560))</f>
      </c>
      <c r="BC560">
        <f>IF($A560="","",SUMIFS($BS$2:$BS$2500,$W$2:$W$2500,$A560))</f>
      </c>
      <c r="BD560">
        <f>IF($A560="","",SUMIFS($BT$2:$BT$2500,$W$2:$W$2500,$A560))</f>
      </c>
      <c r="BF560">
        <f>IF($Z560="","",INDEX($AO$2:$AO$2000,$Z560))</f>
      </c>
      <c r="BG560">
        <f>IF($Z560="","",INDEX($AP$2:$AP$2000,$Z560))</f>
      </c>
      <c r="BH560">
        <f>IF($Z560="","",INDEX($AQ$2:$AQ$2000,$Z560))</f>
      </c>
      <c r="BI560">
        <f>IF($Z560="","",INDEX($AR$2:$AR$2000,$Z560))</f>
      </c>
      <c r="BJ560">
        <f>IF($Z560="","",INDEX($AS$2:$AS$2000,$Z560))</f>
      </c>
      <c r="BK560">
        <f>IF($Z560="","",INDEX($AT$2:$AT$2000,$Z560))</f>
      </c>
      <c r="BL560">
        <f>IF($Z560="","",INDEX($AU$2:$AU$2000,$Z560))</f>
      </c>
      <c r="BM560">
        <f>IF($Z560="","",INDEX($AV$2:$AV$2000,$Z560))</f>
      </c>
      <c r="BN560">
        <f>IF($Z560="","",INDEX($AW$2:$AW$2000,$Z560))</f>
      </c>
      <c r="BO560">
        <f>IF($Z560="","",INDEX($AX$2:$AX$2000,$Z560))</f>
      </c>
      <c r="BP560">
        <f>IF($Z560="","",INDEX($AY$2:$AY$2000,$Z560))</f>
      </c>
      <c r="BQ560">
        <f>IF($Z560="","",INDEX($AZ$2:$AZ$2000,$Z560))</f>
      </c>
      <c r="BR560">
        <f>IF($Z560="","",INDEX($BA$2:$BA$2000,$Z560))</f>
      </c>
      <c r="BS560">
        <f>IF($Z560="","",INDEX($BB$2:$BB$2000,$Z560))</f>
      </c>
      <c r="BT560">
        <f>IF($Z560="","",INDEX($BC$2:$BC$2000,$Z560))</f>
      </c>
      <c r="BV560">
        <f>IF(OR($A560="",$P560&lt;&gt;"Yes",$AH560="Yes"),"",1+N($AG560))</f>
      </c>
      <c r="BW560">
        <f>IF($A560="","",COUNTIFS($W$2:$W$2500,$A560,$BZ$2:$BZ$2500,"Yes")+COUNTIFS($X$2:$X$2500,$A560,$BY$2:$BY$2500,"Yes"))</f>
      </c>
      <c r="BX560">
        <f>IF(OR($A560="",$P560="Yes"),"",IF(N($BW560)=0,0,1+SUMIFS($CB$2:$CB$2500,$W$2:$W$2500,$A560)+SUMIFS($CA$2:$CA$2500,$X$2:$X$2500,$A560)))</f>
      </c>
      <c r="BY560" t="str">
        <f>IF($Y560="","",INDEX($AH$2:$AH$2000,$Y560)&amp;"")</f>
      </c>
      <c r="BZ560" t="str">
        <f>IF($Z560="","",INDEX($AH$2:$AH$2000,$Z560)&amp;"")</f>
      </c>
      <c r="CA560">
        <f>IF($Y560="","",INDEX($BV$2:$BV$2000,$Y560))</f>
      </c>
      <c r="CB560">
        <f>IF($Z560="","",INDEX($BV$2:$BV$2000,$Z560))</f>
      </c>
    </row>
    <row r="561">
      <c r="A561" t="str">
        <f>IF(TRIM(INDEX(games!$A:$A,ROW()))="","",TRIM(INDEX(games!$A:$A,ROW())))</f>
      </c>
      <c r="B561">
        <f>IF(OR($A561="",INDEX(games!$B:$B,ROW())=""),"",INDEX(games!$B:$B,ROW()))</f>
      </c>
      <c r="C561" t="str">
        <f>IF(OR($A561="",INDEX(games!$C:$C,ROW())=""),"",INDEX(games!$C:$C,ROW()))</f>
      </c>
      <c r="D561">
        <f>IF($A561="","",COUNTIF($W$2:$W$2500,$A561)+COUNTIF($X$2:$X$2500,$A561))</f>
      </c>
      <c r="E561">
        <f>IF($A561="","",IFERROR(MATCH($C561,$R$2:$R$5,0),0))</f>
      </c>
      <c r="F561">
        <f>IF($A561="","",MOD(ROW(),34))</f>
      </c>
      <c r="G561">
        <f>IF($A561="",NA(),IF($C561="Action",$B561,NA()))</f>
      </c>
      <c r="H561">
        <f>IF($A561="",NA(),IF($C561="Action",1+$F561*0.023,NA()))</f>
      </c>
      <c r="I561">
        <f>IF($A561="",NA(),IF($C561="Strategy",$B561,NA()))</f>
      </c>
      <c r="J561">
        <f>IF($A561="",NA(),IF($C561="Strategy",2+$F561*0.023,NA()))</f>
      </c>
      <c r="K561">
        <f>IF($A561="",NA(),IF($C561="Deckbuilder",$B561,NA()))</f>
      </c>
      <c r="L561">
        <f>IF($A561="",NA(),IF($C561="Deckbuilder",3+$F561*0.023,NA()))</f>
      </c>
      <c r="M561">
        <f>IF($A561="",NA(),IF($C561="Traditional",$B561,NA()))</f>
      </c>
      <c r="N561">
        <f>IF($A561="",NA(),IF($C561="Traditional",4+$F561*0.023,NA()))</f>
      </c>
      <c r="O561">
        <f>IF($A561="","",$D561+ROW()/1000000)</f>
      </c>
      <c r="P561" t="str">
        <f>IF(OR($A561="",INDEX(games!$H:$H,ROW())=""),"",INDEX(games!$H:$H,ROW()))</f>
      </c>
      <c r="Q561">
        <f>IF(OR($A561="",$P561&lt;&gt;"Yes"),"",$D561+ROW()/1000000)</f>
      </c>
      <c r="T561">
        <f>IF($Y561="","",INDEX($B$2:$B$2000,$Y561))</f>
      </c>
      <c r="U561">
        <f>IF($Z561="","",INDEX($B$2:$B$2000,$Z561))</f>
      </c>
      <c r="V561">
        <f>IF(OR($T561="",$U561=""),"",$U561-$T561)</f>
      </c>
      <c r="W561" t="str">
        <f>IF(TRIM(INDEX(connections!$A:$A,ROW()))="","",TRIM(INDEX(connections!$A:$A,ROW())))</f>
      </c>
      <c r="X561" t="str">
        <f>IF($W561="","",TRIM(INDEX(connections!$B:$B,ROW())))</f>
      </c>
      <c r="Y561">
        <f>IF($W561="","",IFERROR(MATCH($W561,$A$2:$A$2000,0),""))</f>
      </c>
      <c r="Z561">
        <f>IF($X561="","",IFERROR(MATCH($X561,$A$2:$A$2000,0),""))</f>
      </c>
      <c r="AA561" t="str">
        <f>IF($Y561="","",INDEX($P$2:$P$2000,$Y561))</f>
      </c>
      <c r="AB561" t="str">
        <f>IF($Z561="","",INDEX($P$2:$P$2000,$Z561))</f>
      </c>
      <c r="AC561">
        <f>IF(AND($AA561="Yes",$AB561="Yes"),1,"")</f>
      </c>
      <c r="AD561">
        <f>IF(OR($Y561="",$Z561=""),"",IF(INDEX($C$2:$C$2000,$Y561)=INDEX($C$2:$C$2000,$Z561),0,1))</f>
      </c>
      <c r="AE561">
        <f>IF($AC561&lt;&gt;1,"",IF(AND(INDEX($AG$2:$AG$2000,$Y561)=1,INDEX($AG$2:$AG$2000,$Z561)=1),1,""))</f>
      </c>
      <c r="AG561">
        <f>IF($A561="","",COUNTIFS($W$2:$W$2500,$A561,$AB$2:$AB$2500,"Yes")+COUNTIFS($X$2:$X$2500,$A561,$AA$2:$AA$2500,"Yes"))</f>
      </c>
      <c r="AH561" t="str">
        <f>IF(OR($P561&lt;&gt;"Yes",N($AG561)=0),"",IF(AND($AG561=1,COUNTIFS($W$2:$W$2500,$A561,$AE$2:$AE$2500,1)+COUNTIFS($X$2:$X$2500,$A561,$AE$2:$AE$2500,1)&gt;0),"","Yes"))</f>
      </c>
      <c r="AI561">
        <f>IF($AH561="Yes",$AG561,"")</f>
      </c>
      <c r="AJ561">
        <f>IF($AI561="","",$AI561+ROW()/1000000)</f>
      </c>
      <c r="AK561">
        <f>IF(OR($A561="",$P561="Yes",N($AG561)=0),"",$AG561+ROW()/1000000)</f>
      </c>
      <c r="AL561" t="str">
        <f>IF($A561="","",INDEX(games!$J:$J,ROW())&amp;"")</f>
      </c>
      <c r="AM561">
        <f>IF($A561="","",SUMPRODUCT($AO561:$BD561,'Map Analysis'!$AP$2^{0,1,2,3,4,5,6,7,8,9,10,11,12,13,14,15}))</f>
      </c>
      <c r="AN561">
        <f>IF($A561="","",$AM561+ROW()/10000000)</f>
      </c>
      <c r="AO561">
        <f>IF($A561="","",COUNTIF($W$2:$W$2500,$A561))</f>
      </c>
      <c r="AP561">
        <f>IF($A561="","",SUMIFS($BF$2:$BF$2500,$W$2:$W$2500,$A561))</f>
      </c>
      <c r="AQ561">
        <f>IF($A561="","",SUMIFS($BG$2:$BG$2500,$W$2:$W$2500,$A561))</f>
      </c>
      <c r="AR561">
        <f>IF($A561="","",SUMIFS($BH$2:$BH$2500,$W$2:$W$2500,$A561))</f>
      </c>
      <c r="AS561">
        <f>IF($A561="","",SUMIFS($BI$2:$BI$2500,$W$2:$W$2500,$A561))</f>
      </c>
      <c r="AT561">
        <f>IF($A561="","",SUMIFS($BJ$2:$BJ$2500,$W$2:$W$2500,$A561))</f>
      </c>
      <c r="AU561">
        <f>IF($A561="","",SUMIFS($BK$2:$BK$2500,$W$2:$W$2500,$A561))</f>
      </c>
      <c r="AV561">
        <f>IF($A561="","",SUMIFS($BL$2:$BL$2500,$W$2:$W$2500,$A561))</f>
      </c>
      <c r="AW561">
        <f>IF($A561="","",SUMIFS($BM$2:$BM$2500,$W$2:$W$2500,$A561))</f>
      </c>
      <c r="AX561">
        <f>IF($A561="","",SUMIFS($BN$2:$BN$2500,$W$2:$W$2500,$A561))</f>
      </c>
      <c r="AY561">
        <f>IF($A561="","",SUMIFS($BO$2:$BO$2500,$W$2:$W$2500,$A561))</f>
      </c>
      <c r="AZ561">
        <f>IF($A561="","",SUMIFS($BP$2:$BP$2500,$W$2:$W$2500,$A561))</f>
      </c>
      <c r="BA561">
        <f>IF($A561="","",SUMIFS($BQ$2:$BQ$2500,$W$2:$W$2500,$A561))</f>
      </c>
      <c r="BB561">
        <f>IF($A561="","",SUMIFS($BR$2:$BR$2500,$W$2:$W$2500,$A561))</f>
      </c>
      <c r="BC561">
        <f>IF($A561="","",SUMIFS($BS$2:$BS$2500,$W$2:$W$2500,$A561))</f>
      </c>
      <c r="BD561">
        <f>IF($A561="","",SUMIFS($BT$2:$BT$2500,$W$2:$W$2500,$A561))</f>
      </c>
      <c r="BF561">
        <f>IF($Z561="","",INDEX($AO$2:$AO$2000,$Z561))</f>
      </c>
      <c r="BG561">
        <f>IF($Z561="","",INDEX($AP$2:$AP$2000,$Z561))</f>
      </c>
      <c r="BH561">
        <f>IF($Z561="","",INDEX($AQ$2:$AQ$2000,$Z561))</f>
      </c>
      <c r="BI561">
        <f>IF($Z561="","",INDEX($AR$2:$AR$2000,$Z561))</f>
      </c>
      <c r="BJ561">
        <f>IF($Z561="","",INDEX($AS$2:$AS$2000,$Z561))</f>
      </c>
      <c r="BK561">
        <f>IF($Z561="","",INDEX($AT$2:$AT$2000,$Z561))</f>
      </c>
      <c r="BL561">
        <f>IF($Z561="","",INDEX($AU$2:$AU$2000,$Z561))</f>
      </c>
      <c r="BM561">
        <f>IF($Z561="","",INDEX($AV$2:$AV$2000,$Z561))</f>
      </c>
      <c r="BN561">
        <f>IF($Z561="","",INDEX($AW$2:$AW$2000,$Z561))</f>
      </c>
      <c r="BO561">
        <f>IF($Z561="","",INDEX($AX$2:$AX$2000,$Z561))</f>
      </c>
      <c r="BP561">
        <f>IF($Z561="","",INDEX($AY$2:$AY$2000,$Z561))</f>
      </c>
      <c r="BQ561">
        <f>IF($Z561="","",INDEX($AZ$2:$AZ$2000,$Z561))</f>
      </c>
      <c r="BR561">
        <f>IF($Z561="","",INDEX($BA$2:$BA$2000,$Z561))</f>
      </c>
      <c r="BS561">
        <f>IF($Z561="","",INDEX($BB$2:$BB$2000,$Z561))</f>
      </c>
      <c r="BT561">
        <f>IF($Z561="","",INDEX($BC$2:$BC$2000,$Z561))</f>
      </c>
      <c r="BV561">
        <f>IF(OR($A561="",$P561&lt;&gt;"Yes",$AH561="Yes"),"",1+N($AG561))</f>
      </c>
      <c r="BW561">
        <f>IF($A561="","",COUNTIFS($W$2:$W$2500,$A561,$BZ$2:$BZ$2500,"Yes")+COUNTIFS($X$2:$X$2500,$A561,$BY$2:$BY$2500,"Yes"))</f>
      </c>
      <c r="BX561">
        <f>IF(OR($A561="",$P561="Yes"),"",IF(N($BW561)=0,0,1+SUMIFS($CB$2:$CB$2500,$W$2:$W$2500,$A561)+SUMIFS($CA$2:$CA$2500,$X$2:$X$2500,$A561)))</f>
      </c>
      <c r="BY561" t="str">
        <f>IF($Y561="","",INDEX($AH$2:$AH$2000,$Y561)&amp;"")</f>
      </c>
      <c r="BZ561" t="str">
        <f>IF($Z561="","",INDEX($AH$2:$AH$2000,$Z561)&amp;"")</f>
      </c>
      <c r="CA561">
        <f>IF($Y561="","",INDEX($BV$2:$BV$2000,$Y561))</f>
      </c>
      <c r="CB561">
        <f>IF($Z561="","",INDEX($BV$2:$BV$2000,$Z561))</f>
      </c>
    </row>
    <row r="562">
      <c r="A562" t="str">
        <f>IF(TRIM(INDEX(games!$A:$A,ROW()))="","",TRIM(INDEX(games!$A:$A,ROW())))</f>
      </c>
      <c r="B562">
        <f>IF(OR($A562="",INDEX(games!$B:$B,ROW())=""),"",INDEX(games!$B:$B,ROW()))</f>
      </c>
      <c r="C562" t="str">
        <f>IF(OR($A562="",INDEX(games!$C:$C,ROW())=""),"",INDEX(games!$C:$C,ROW()))</f>
      </c>
      <c r="D562">
        <f>IF($A562="","",COUNTIF($W$2:$W$2500,$A562)+COUNTIF($X$2:$X$2500,$A562))</f>
      </c>
      <c r="E562">
        <f>IF($A562="","",IFERROR(MATCH($C562,$R$2:$R$5,0),0))</f>
      </c>
      <c r="F562">
        <f>IF($A562="","",MOD(ROW(),34))</f>
      </c>
      <c r="G562">
        <f>IF($A562="",NA(),IF($C562="Action",$B562,NA()))</f>
      </c>
      <c r="H562">
        <f>IF($A562="",NA(),IF($C562="Action",1+$F562*0.023,NA()))</f>
      </c>
      <c r="I562">
        <f>IF($A562="",NA(),IF($C562="Strategy",$B562,NA()))</f>
      </c>
      <c r="J562">
        <f>IF($A562="",NA(),IF($C562="Strategy",2+$F562*0.023,NA()))</f>
      </c>
      <c r="K562">
        <f>IF($A562="",NA(),IF($C562="Deckbuilder",$B562,NA()))</f>
      </c>
      <c r="L562">
        <f>IF($A562="",NA(),IF($C562="Deckbuilder",3+$F562*0.023,NA()))</f>
      </c>
      <c r="M562">
        <f>IF($A562="",NA(),IF($C562="Traditional",$B562,NA()))</f>
      </c>
      <c r="N562">
        <f>IF($A562="",NA(),IF($C562="Traditional",4+$F562*0.023,NA()))</f>
      </c>
      <c r="O562">
        <f>IF($A562="","",$D562+ROW()/1000000)</f>
      </c>
      <c r="P562" t="str">
        <f>IF(OR($A562="",INDEX(games!$H:$H,ROW())=""),"",INDEX(games!$H:$H,ROW()))</f>
      </c>
      <c r="Q562">
        <f>IF(OR($A562="",$P562&lt;&gt;"Yes"),"",$D562+ROW()/1000000)</f>
      </c>
      <c r="T562">
        <f>IF($Y562="","",INDEX($B$2:$B$2000,$Y562))</f>
      </c>
      <c r="U562">
        <f>IF($Z562="","",INDEX($B$2:$B$2000,$Z562))</f>
      </c>
      <c r="V562">
        <f>IF(OR($T562="",$U562=""),"",$U562-$T562)</f>
      </c>
      <c r="W562" t="str">
        <f>IF(TRIM(INDEX(connections!$A:$A,ROW()))="","",TRIM(INDEX(connections!$A:$A,ROW())))</f>
      </c>
      <c r="X562" t="str">
        <f>IF($W562="","",TRIM(INDEX(connections!$B:$B,ROW())))</f>
      </c>
      <c r="Y562">
        <f>IF($W562="","",IFERROR(MATCH($W562,$A$2:$A$2000,0),""))</f>
      </c>
      <c r="Z562">
        <f>IF($X562="","",IFERROR(MATCH($X562,$A$2:$A$2000,0),""))</f>
      </c>
      <c r="AA562" t="str">
        <f>IF($Y562="","",INDEX($P$2:$P$2000,$Y562))</f>
      </c>
      <c r="AB562" t="str">
        <f>IF($Z562="","",INDEX($P$2:$P$2000,$Z562))</f>
      </c>
      <c r="AC562">
        <f>IF(AND($AA562="Yes",$AB562="Yes"),1,"")</f>
      </c>
      <c r="AD562">
        <f>IF(OR($Y562="",$Z562=""),"",IF(INDEX($C$2:$C$2000,$Y562)=INDEX($C$2:$C$2000,$Z562),0,1))</f>
      </c>
      <c r="AE562">
        <f>IF($AC562&lt;&gt;1,"",IF(AND(INDEX($AG$2:$AG$2000,$Y562)=1,INDEX($AG$2:$AG$2000,$Z562)=1),1,""))</f>
      </c>
      <c r="AG562">
        <f>IF($A562="","",COUNTIFS($W$2:$W$2500,$A562,$AB$2:$AB$2500,"Yes")+COUNTIFS($X$2:$X$2500,$A562,$AA$2:$AA$2500,"Yes"))</f>
      </c>
      <c r="AH562" t="str">
        <f>IF(OR($P562&lt;&gt;"Yes",N($AG562)=0),"",IF(AND($AG562=1,COUNTIFS($W$2:$W$2500,$A562,$AE$2:$AE$2500,1)+COUNTIFS($X$2:$X$2500,$A562,$AE$2:$AE$2500,1)&gt;0),"","Yes"))</f>
      </c>
      <c r="AI562">
        <f>IF($AH562="Yes",$AG562,"")</f>
      </c>
      <c r="AJ562">
        <f>IF($AI562="","",$AI562+ROW()/1000000)</f>
      </c>
      <c r="AK562">
        <f>IF(OR($A562="",$P562="Yes",N($AG562)=0),"",$AG562+ROW()/1000000)</f>
      </c>
      <c r="AL562" t="str">
        <f>IF($A562="","",INDEX(games!$J:$J,ROW())&amp;"")</f>
      </c>
      <c r="AM562">
        <f>IF($A562="","",SUMPRODUCT($AO562:$BD562,'Map Analysis'!$AP$2^{0,1,2,3,4,5,6,7,8,9,10,11,12,13,14,15}))</f>
      </c>
      <c r="AN562">
        <f>IF($A562="","",$AM562+ROW()/10000000)</f>
      </c>
      <c r="AO562">
        <f>IF($A562="","",COUNTIF($W$2:$W$2500,$A562))</f>
      </c>
      <c r="AP562">
        <f>IF($A562="","",SUMIFS($BF$2:$BF$2500,$W$2:$W$2500,$A562))</f>
      </c>
      <c r="AQ562">
        <f>IF($A562="","",SUMIFS($BG$2:$BG$2500,$W$2:$W$2500,$A562))</f>
      </c>
      <c r="AR562">
        <f>IF($A562="","",SUMIFS($BH$2:$BH$2500,$W$2:$W$2500,$A562))</f>
      </c>
      <c r="AS562">
        <f>IF($A562="","",SUMIFS($BI$2:$BI$2500,$W$2:$W$2500,$A562))</f>
      </c>
      <c r="AT562">
        <f>IF($A562="","",SUMIFS($BJ$2:$BJ$2500,$W$2:$W$2500,$A562))</f>
      </c>
      <c r="AU562">
        <f>IF($A562="","",SUMIFS($BK$2:$BK$2500,$W$2:$W$2500,$A562))</f>
      </c>
      <c r="AV562">
        <f>IF($A562="","",SUMIFS($BL$2:$BL$2500,$W$2:$W$2500,$A562))</f>
      </c>
      <c r="AW562">
        <f>IF($A562="","",SUMIFS($BM$2:$BM$2500,$W$2:$W$2500,$A562))</f>
      </c>
      <c r="AX562">
        <f>IF($A562="","",SUMIFS($BN$2:$BN$2500,$W$2:$W$2500,$A562))</f>
      </c>
      <c r="AY562">
        <f>IF($A562="","",SUMIFS($BO$2:$BO$2500,$W$2:$W$2500,$A562))</f>
      </c>
      <c r="AZ562">
        <f>IF($A562="","",SUMIFS($BP$2:$BP$2500,$W$2:$W$2500,$A562))</f>
      </c>
      <c r="BA562">
        <f>IF($A562="","",SUMIFS($BQ$2:$BQ$2500,$W$2:$W$2500,$A562))</f>
      </c>
      <c r="BB562">
        <f>IF($A562="","",SUMIFS($BR$2:$BR$2500,$W$2:$W$2500,$A562))</f>
      </c>
      <c r="BC562">
        <f>IF($A562="","",SUMIFS($BS$2:$BS$2500,$W$2:$W$2500,$A562))</f>
      </c>
      <c r="BD562">
        <f>IF($A562="","",SUMIFS($BT$2:$BT$2500,$W$2:$W$2500,$A562))</f>
      </c>
      <c r="BF562">
        <f>IF($Z562="","",INDEX($AO$2:$AO$2000,$Z562))</f>
      </c>
      <c r="BG562">
        <f>IF($Z562="","",INDEX($AP$2:$AP$2000,$Z562))</f>
      </c>
      <c r="BH562">
        <f>IF($Z562="","",INDEX($AQ$2:$AQ$2000,$Z562))</f>
      </c>
      <c r="BI562">
        <f>IF($Z562="","",INDEX($AR$2:$AR$2000,$Z562))</f>
      </c>
      <c r="BJ562">
        <f>IF($Z562="","",INDEX($AS$2:$AS$2000,$Z562))</f>
      </c>
      <c r="BK562">
        <f>IF($Z562="","",INDEX($AT$2:$AT$2000,$Z562))</f>
      </c>
      <c r="BL562">
        <f>IF($Z562="","",INDEX($AU$2:$AU$2000,$Z562))</f>
      </c>
      <c r="BM562">
        <f>IF($Z562="","",INDEX($AV$2:$AV$2000,$Z562))</f>
      </c>
      <c r="BN562">
        <f>IF($Z562="","",INDEX($AW$2:$AW$2000,$Z562))</f>
      </c>
      <c r="BO562">
        <f>IF($Z562="","",INDEX($AX$2:$AX$2000,$Z562))</f>
      </c>
      <c r="BP562">
        <f>IF($Z562="","",INDEX($AY$2:$AY$2000,$Z562))</f>
      </c>
      <c r="BQ562">
        <f>IF($Z562="","",INDEX($AZ$2:$AZ$2000,$Z562))</f>
      </c>
      <c r="BR562">
        <f>IF($Z562="","",INDEX($BA$2:$BA$2000,$Z562))</f>
      </c>
      <c r="BS562">
        <f>IF($Z562="","",INDEX($BB$2:$BB$2000,$Z562))</f>
      </c>
      <c r="BT562">
        <f>IF($Z562="","",INDEX($BC$2:$BC$2000,$Z562))</f>
      </c>
      <c r="BV562">
        <f>IF(OR($A562="",$P562&lt;&gt;"Yes",$AH562="Yes"),"",1+N($AG562))</f>
      </c>
      <c r="BW562">
        <f>IF($A562="","",COUNTIFS($W$2:$W$2500,$A562,$BZ$2:$BZ$2500,"Yes")+COUNTIFS($X$2:$X$2500,$A562,$BY$2:$BY$2500,"Yes"))</f>
      </c>
      <c r="BX562">
        <f>IF(OR($A562="",$P562="Yes"),"",IF(N($BW562)=0,0,1+SUMIFS($CB$2:$CB$2500,$W$2:$W$2500,$A562)+SUMIFS($CA$2:$CA$2500,$X$2:$X$2500,$A562)))</f>
      </c>
      <c r="BY562" t="str">
        <f>IF($Y562="","",INDEX($AH$2:$AH$2000,$Y562)&amp;"")</f>
      </c>
      <c r="BZ562" t="str">
        <f>IF($Z562="","",INDEX($AH$2:$AH$2000,$Z562)&amp;"")</f>
      </c>
      <c r="CA562">
        <f>IF($Y562="","",INDEX($BV$2:$BV$2000,$Y562))</f>
      </c>
      <c r="CB562">
        <f>IF($Z562="","",INDEX($BV$2:$BV$2000,$Z562))</f>
      </c>
    </row>
    <row r="563">
      <c r="A563" t="str">
        <f>IF(TRIM(INDEX(games!$A:$A,ROW()))="","",TRIM(INDEX(games!$A:$A,ROW())))</f>
      </c>
      <c r="B563">
        <f>IF(OR($A563="",INDEX(games!$B:$B,ROW())=""),"",INDEX(games!$B:$B,ROW()))</f>
      </c>
      <c r="C563" t="str">
        <f>IF(OR($A563="",INDEX(games!$C:$C,ROW())=""),"",INDEX(games!$C:$C,ROW()))</f>
      </c>
      <c r="D563">
        <f>IF($A563="","",COUNTIF($W$2:$W$2500,$A563)+COUNTIF($X$2:$X$2500,$A563))</f>
      </c>
      <c r="E563">
        <f>IF($A563="","",IFERROR(MATCH($C563,$R$2:$R$5,0),0))</f>
      </c>
      <c r="F563">
        <f>IF($A563="","",MOD(ROW(),34))</f>
      </c>
      <c r="G563">
        <f>IF($A563="",NA(),IF($C563="Action",$B563,NA()))</f>
      </c>
      <c r="H563">
        <f>IF($A563="",NA(),IF($C563="Action",1+$F563*0.023,NA()))</f>
      </c>
      <c r="I563">
        <f>IF($A563="",NA(),IF($C563="Strategy",$B563,NA()))</f>
      </c>
      <c r="J563">
        <f>IF($A563="",NA(),IF($C563="Strategy",2+$F563*0.023,NA()))</f>
      </c>
      <c r="K563">
        <f>IF($A563="",NA(),IF($C563="Deckbuilder",$B563,NA()))</f>
      </c>
      <c r="L563">
        <f>IF($A563="",NA(),IF($C563="Deckbuilder",3+$F563*0.023,NA()))</f>
      </c>
      <c r="M563">
        <f>IF($A563="",NA(),IF($C563="Traditional",$B563,NA()))</f>
      </c>
      <c r="N563">
        <f>IF($A563="",NA(),IF($C563="Traditional",4+$F563*0.023,NA()))</f>
      </c>
      <c r="O563">
        <f>IF($A563="","",$D563+ROW()/1000000)</f>
      </c>
      <c r="P563" t="str">
        <f>IF(OR($A563="",INDEX(games!$H:$H,ROW())=""),"",INDEX(games!$H:$H,ROW()))</f>
      </c>
      <c r="Q563">
        <f>IF(OR($A563="",$P563&lt;&gt;"Yes"),"",$D563+ROW()/1000000)</f>
      </c>
      <c r="T563">
        <f>IF($Y563="","",INDEX($B$2:$B$2000,$Y563))</f>
      </c>
      <c r="U563">
        <f>IF($Z563="","",INDEX($B$2:$B$2000,$Z563))</f>
      </c>
      <c r="V563">
        <f>IF(OR($T563="",$U563=""),"",$U563-$T563)</f>
      </c>
      <c r="W563" t="str">
        <f>IF(TRIM(INDEX(connections!$A:$A,ROW()))="","",TRIM(INDEX(connections!$A:$A,ROW())))</f>
      </c>
      <c r="X563" t="str">
        <f>IF($W563="","",TRIM(INDEX(connections!$B:$B,ROW())))</f>
      </c>
      <c r="Y563">
        <f>IF($W563="","",IFERROR(MATCH($W563,$A$2:$A$2000,0),""))</f>
      </c>
      <c r="Z563">
        <f>IF($X563="","",IFERROR(MATCH($X563,$A$2:$A$2000,0),""))</f>
      </c>
      <c r="AA563" t="str">
        <f>IF($Y563="","",INDEX($P$2:$P$2000,$Y563))</f>
      </c>
      <c r="AB563" t="str">
        <f>IF($Z563="","",INDEX($P$2:$P$2000,$Z563))</f>
      </c>
      <c r="AC563">
        <f>IF(AND($AA563="Yes",$AB563="Yes"),1,"")</f>
      </c>
      <c r="AD563">
        <f>IF(OR($Y563="",$Z563=""),"",IF(INDEX($C$2:$C$2000,$Y563)=INDEX($C$2:$C$2000,$Z563),0,1))</f>
      </c>
      <c r="AE563">
        <f>IF($AC563&lt;&gt;1,"",IF(AND(INDEX($AG$2:$AG$2000,$Y563)=1,INDEX($AG$2:$AG$2000,$Z563)=1),1,""))</f>
      </c>
      <c r="AG563">
        <f>IF($A563="","",COUNTIFS($W$2:$W$2500,$A563,$AB$2:$AB$2500,"Yes")+COUNTIFS($X$2:$X$2500,$A563,$AA$2:$AA$2500,"Yes"))</f>
      </c>
      <c r="AH563" t="str">
        <f>IF(OR($P563&lt;&gt;"Yes",N($AG563)=0),"",IF(AND($AG563=1,COUNTIFS($W$2:$W$2500,$A563,$AE$2:$AE$2500,1)+COUNTIFS($X$2:$X$2500,$A563,$AE$2:$AE$2500,1)&gt;0),"","Yes"))</f>
      </c>
      <c r="AI563">
        <f>IF($AH563="Yes",$AG563,"")</f>
      </c>
      <c r="AJ563">
        <f>IF($AI563="","",$AI563+ROW()/1000000)</f>
      </c>
      <c r="AK563">
        <f>IF(OR($A563="",$P563="Yes",N($AG563)=0),"",$AG563+ROW()/1000000)</f>
      </c>
      <c r="AL563" t="str">
        <f>IF($A563="","",INDEX(games!$J:$J,ROW())&amp;"")</f>
      </c>
      <c r="AM563">
        <f>IF($A563="","",SUMPRODUCT($AO563:$BD563,'Map Analysis'!$AP$2^{0,1,2,3,4,5,6,7,8,9,10,11,12,13,14,15}))</f>
      </c>
      <c r="AN563">
        <f>IF($A563="","",$AM563+ROW()/10000000)</f>
      </c>
      <c r="AO563">
        <f>IF($A563="","",COUNTIF($W$2:$W$2500,$A563))</f>
      </c>
      <c r="AP563">
        <f>IF($A563="","",SUMIFS($BF$2:$BF$2500,$W$2:$W$2500,$A563))</f>
      </c>
      <c r="AQ563">
        <f>IF($A563="","",SUMIFS($BG$2:$BG$2500,$W$2:$W$2500,$A563))</f>
      </c>
      <c r="AR563">
        <f>IF($A563="","",SUMIFS($BH$2:$BH$2500,$W$2:$W$2500,$A563))</f>
      </c>
      <c r="AS563">
        <f>IF($A563="","",SUMIFS($BI$2:$BI$2500,$W$2:$W$2500,$A563))</f>
      </c>
      <c r="AT563">
        <f>IF($A563="","",SUMIFS($BJ$2:$BJ$2500,$W$2:$W$2500,$A563))</f>
      </c>
      <c r="AU563">
        <f>IF($A563="","",SUMIFS($BK$2:$BK$2500,$W$2:$W$2500,$A563))</f>
      </c>
      <c r="AV563">
        <f>IF($A563="","",SUMIFS($BL$2:$BL$2500,$W$2:$W$2500,$A563))</f>
      </c>
      <c r="AW563">
        <f>IF($A563="","",SUMIFS($BM$2:$BM$2500,$W$2:$W$2500,$A563))</f>
      </c>
      <c r="AX563">
        <f>IF($A563="","",SUMIFS($BN$2:$BN$2500,$W$2:$W$2500,$A563))</f>
      </c>
      <c r="AY563">
        <f>IF($A563="","",SUMIFS($BO$2:$BO$2500,$W$2:$W$2500,$A563))</f>
      </c>
      <c r="AZ563">
        <f>IF($A563="","",SUMIFS($BP$2:$BP$2500,$W$2:$W$2500,$A563))</f>
      </c>
      <c r="BA563">
        <f>IF($A563="","",SUMIFS($BQ$2:$BQ$2500,$W$2:$W$2500,$A563))</f>
      </c>
      <c r="BB563">
        <f>IF($A563="","",SUMIFS($BR$2:$BR$2500,$W$2:$W$2500,$A563))</f>
      </c>
      <c r="BC563">
        <f>IF($A563="","",SUMIFS($BS$2:$BS$2500,$W$2:$W$2500,$A563))</f>
      </c>
      <c r="BD563">
        <f>IF($A563="","",SUMIFS($BT$2:$BT$2500,$W$2:$W$2500,$A563))</f>
      </c>
      <c r="BF563">
        <f>IF($Z563="","",INDEX($AO$2:$AO$2000,$Z563))</f>
      </c>
      <c r="BG563">
        <f>IF($Z563="","",INDEX($AP$2:$AP$2000,$Z563))</f>
      </c>
      <c r="BH563">
        <f>IF($Z563="","",INDEX($AQ$2:$AQ$2000,$Z563))</f>
      </c>
      <c r="BI563">
        <f>IF($Z563="","",INDEX($AR$2:$AR$2000,$Z563))</f>
      </c>
      <c r="BJ563">
        <f>IF($Z563="","",INDEX($AS$2:$AS$2000,$Z563))</f>
      </c>
      <c r="BK563">
        <f>IF($Z563="","",INDEX($AT$2:$AT$2000,$Z563))</f>
      </c>
      <c r="BL563">
        <f>IF($Z563="","",INDEX($AU$2:$AU$2000,$Z563))</f>
      </c>
      <c r="BM563">
        <f>IF($Z563="","",INDEX($AV$2:$AV$2000,$Z563))</f>
      </c>
      <c r="BN563">
        <f>IF($Z563="","",INDEX($AW$2:$AW$2000,$Z563))</f>
      </c>
      <c r="BO563">
        <f>IF($Z563="","",INDEX($AX$2:$AX$2000,$Z563))</f>
      </c>
      <c r="BP563">
        <f>IF($Z563="","",INDEX($AY$2:$AY$2000,$Z563))</f>
      </c>
      <c r="BQ563">
        <f>IF($Z563="","",INDEX($AZ$2:$AZ$2000,$Z563))</f>
      </c>
      <c r="BR563">
        <f>IF($Z563="","",INDEX($BA$2:$BA$2000,$Z563))</f>
      </c>
      <c r="BS563">
        <f>IF($Z563="","",INDEX($BB$2:$BB$2000,$Z563))</f>
      </c>
      <c r="BT563">
        <f>IF($Z563="","",INDEX($BC$2:$BC$2000,$Z563))</f>
      </c>
      <c r="BV563">
        <f>IF(OR($A563="",$P563&lt;&gt;"Yes",$AH563="Yes"),"",1+N($AG563))</f>
      </c>
      <c r="BW563">
        <f>IF($A563="","",COUNTIFS($W$2:$W$2500,$A563,$BZ$2:$BZ$2500,"Yes")+COUNTIFS($X$2:$X$2500,$A563,$BY$2:$BY$2500,"Yes"))</f>
      </c>
      <c r="BX563">
        <f>IF(OR($A563="",$P563="Yes"),"",IF(N($BW563)=0,0,1+SUMIFS($CB$2:$CB$2500,$W$2:$W$2500,$A563)+SUMIFS($CA$2:$CA$2500,$X$2:$X$2500,$A563)))</f>
      </c>
      <c r="BY563" t="str">
        <f>IF($Y563="","",INDEX($AH$2:$AH$2000,$Y563)&amp;"")</f>
      </c>
      <c r="BZ563" t="str">
        <f>IF($Z563="","",INDEX($AH$2:$AH$2000,$Z563)&amp;"")</f>
      </c>
      <c r="CA563">
        <f>IF($Y563="","",INDEX($BV$2:$BV$2000,$Y563))</f>
      </c>
      <c r="CB563">
        <f>IF($Z563="","",INDEX($BV$2:$BV$2000,$Z563))</f>
      </c>
    </row>
    <row r="564">
      <c r="A564" t="str">
        <f>IF(TRIM(INDEX(games!$A:$A,ROW()))="","",TRIM(INDEX(games!$A:$A,ROW())))</f>
      </c>
      <c r="B564">
        <f>IF(OR($A564="",INDEX(games!$B:$B,ROW())=""),"",INDEX(games!$B:$B,ROW()))</f>
      </c>
      <c r="C564" t="str">
        <f>IF(OR($A564="",INDEX(games!$C:$C,ROW())=""),"",INDEX(games!$C:$C,ROW()))</f>
      </c>
      <c r="D564">
        <f>IF($A564="","",COUNTIF($W$2:$W$2500,$A564)+COUNTIF($X$2:$X$2500,$A564))</f>
      </c>
      <c r="E564">
        <f>IF($A564="","",IFERROR(MATCH($C564,$R$2:$R$5,0),0))</f>
      </c>
      <c r="F564">
        <f>IF($A564="","",MOD(ROW(),34))</f>
      </c>
      <c r="G564">
        <f>IF($A564="",NA(),IF($C564="Action",$B564,NA()))</f>
      </c>
      <c r="H564">
        <f>IF($A564="",NA(),IF($C564="Action",1+$F564*0.023,NA()))</f>
      </c>
      <c r="I564">
        <f>IF($A564="",NA(),IF($C564="Strategy",$B564,NA()))</f>
      </c>
      <c r="J564">
        <f>IF($A564="",NA(),IF($C564="Strategy",2+$F564*0.023,NA()))</f>
      </c>
      <c r="K564">
        <f>IF($A564="",NA(),IF($C564="Deckbuilder",$B564,NA()))</f>
      </c>
      <c r="L564">
        <f>IF($A564="",NA(),IF($C564="Deckbuilder",3+$F564*0.023,NA()))</f>
      </c>
      <c r="M564">
        <f>IF($A564="",NA(),IF($C564="Traditional",$B564,NA()))</f>
      </c>
      <c r="N564">
        <f>IF($A564="",NA(),IF($C564="Traditional",4+$F564*0.023,NA()))</f>
      </c>
      <c r="O564">
        <f>IF($A564="","",$D564+ROW()/1000000)</f>
      </c>
      <c r="P564" t="str">
        <f>IF(OR($A564="",INDEX(games!$H:$H,ROW())=""),"",INDEX(games!$H:$H,ROW()))</f>
      </c>
      <c r="Q564">
        <f>IF(OR($A564="",$P564&lt;&gt;"Yes"),"",$D564+ROW()/1000000)</f>
      </c>
      <c r="T564">
        <f>IF($Y564="","",INDEX($B$2:$B$2000,$Y564))</f>
      </c>
      <c r="U564">
        <f>IF($Z564="","",INDEX($B$2:$B$2000,$Z564))</f>
      </c>
      <c r="V564">
        <f>IF(OR($T564="",$U564=""),"",$U564-$T564)</f>
      </c>
      <c r="W564" t="str">
        <f>IF(TRIM(INDEX(connections!$A:$A,ROW()))="","",TRIM(INDEX(connections!$A:$A,ROW())))</f>
      </c>
      <c r="X564" t="str">
        <f>IF($W564="","",TRIM(INDEX(connections!$B:$B,ROW())))</f>
      </c>
      <c r="Y564">
        <f>IF($W564="","",IFERROR(MATCH($W564,$A$2:$A$2000,0),""))</f>
      </c>
      <c r="Z564">
        <f>IF($X564="","",IFERROR(MATCH($X564,$A$2:$A$2000,0),""))</f>
      </c>
      <c r="AA564" t="str">
        <f>IF($Y564="","",INDEX($P$2:$P$2000,$Y564))</f>
      </c>
      <c r="AB564" t="str">
        <f>IF($Z564="","",INDEX($P$2:$P$2000,$Z564))</f>
      </c>
      <c r="AC564">
        <f>IF(AND($AA564="Yes",$AB564="Yes"),1,"")</f>
      </c>
      <c r="AD564">
        <f>IF(OR($Y564="",$Z564=""),"",IF(INDEX($C$2:$C$2000,$Y564)=INDEX($C$2:$C$2000,$Z564),0,1))</f>
      </c>
      <c r="AE564">
        <f>IF($AC564&lt;&gt;1,"",IF(AND(INDEX($AG$2:$AG$2000,$Y564)=1,INDEX($AG$2:$AG$2000,$Z564)=1),1,""))</f>
      </c>
      <c r="AG564">
        <f>IF($A564="","",COUNTIFS($W$2:$W$2500,$A564,$AB$2:$AB$2500,"Yes")+COUNTIFS($X$2:$X$2500,$A564,$AA$2:$AA$2500,"Yes"))</f>
      </c>
      <c r="AH564" t="str">
        <f>IF(OR($P564&lt;&gt;"Yes",N($AG564)=0),"",IF(AND($AG564=1,COUNTIFS($W$2:$W$2500,$A564,$AE$2:$AE$2500,1)+COUNTIFS($X$2:$X$2500,$A564,$AE$2:$AE$2500,1)&gt;0),"","Yes"))</f>
      </c>
      <c r="AI564">
        <f>IF($AH564="Yes",$AG564,"")</f>
      </c>
      <c r="AJ564">
        <f>IF($AI564="","",$AI564+ROW()/1000000)</f>
      </c>
      <c r="AK564">
        <f>IF(OR($A564="",$P564="Yes",N($AG564)=0),"",$AG564+ROW()/1000000)</f>
      </c>
      <c r="AL564" t="str">
        <f>IF($A564="","",INDEX(games!$J:$J,ROW())&amp;"")</f>
      </c>
      <c r="AM564">
        <f>IF($A564="","",SUMPRODUCT($AO564:$BD564,'Map Analysis'!$AP$2^{0,1,2,3,4,5,6,7,8,9,10,11,12,13,14,15}))</f>
      </c>
      <c r="AN564">
        <f>IF($A564="","",$AM564+ROW()/10000000)</f>
      </c>
      <c r="AO564">
        <f>IF($A564="","",COUNTIF($W$2:$W$2500,$A564))</f>
      </c>
      <c r="AP564">
        <f>IF($A564="","",SUMIFS($BF$2:$BF$2500,$W$2:$W$2500,$A564))</f>
      </c>
      <c r="AQ564">
        <f>IF($A564="","",SUMIFS($BG$2:$BG$2500,$W$2:$W$2500,$A564))</f>
      </c>
      <c r="AR564">
        <f>IF($A564="","",SUMIFS($BH$2:$BH$2500,$W$2:$W$2500,$A564))</f>
      </c>
      <c r="AS564">
        <f>IF($A564="","",SUMIFS($BI$2:$BI$2500,$W$2:$W$2500,$A564))</f>
      </c>
      <c r="AT564">
        <f>IF($A564="","",SUMIFS($BJ$2:$BJ$2500,$W$2:$W$2500,$A564))</f>
      </c>
      <c r="AU564">
        <f>IF($A564="","",SUMIFS($BK$2:$BK$2500,$W$2:$W$2500,$A564))</f>
      </c>
      <c r="AV564">
        <f>IF($A564="","",SUMIFS($BL$2:$BL$2500,$W$2:$W$2500,$A564))</f>
      </c>
      <c r="AW564">
        <f>IF($A564="","",SUMIFS($BM$2:$BM$2500,$W$2:$W$2500,$A564))</f>
      </c>
      <c r="AX564">
        <f>IF($A564="","",SUMIFS($BN$2:$BN$2500,$W$2:$W$2500,$A564))</f>
      </c>
      <c r="AY564">
        <f>IF($A564="","",SUMIFS($BO$2:$BO$2500,$W$2:$W$2500,$A564))</f>
      </c>
      <c r="AZ564">
        <f>IF($A564="","",SUMIFS($BP$2:$BP$2500,$W$2:$W$2500,$A564))</f>
      </c>
      <c r="BA564">
        <f>IF($A564="","",SUMIFS($BQ$2:$BQ$2500,$W$2:$W$2500,$A564))</f>
      </c>
      <c r="BB564">
        <f>IF($A564="","",SUMIFS($BR$2:$BR$2500,$W$2:$W$2500,$A564))</f>
      </c>
      <c r="BC564">
        <f>IF($A564="","",SUMIFS($BS$2:$BS$2500,$W$2:$W$2500,$A564))</f>
      </c>
      <c r="BD564">
        <f>IF($A564="","",SUMIFS($BT$2:$BT$2500,$W$2:$W$2500,$A564))</f>
      </c>
      <c r="BF564">
        <f>IF($Z564="","",INDEX($AO$2:$AO$2000,$Z564))</f>
      </c>
      <c r="BG564">
        <f>IF($Z564="","",INDEX($AP$2:$AP$2000,$Z564))</f>
      </c>
      <c r="BH564">
        <f>IF($Z564="","",INDEX($AQ$2:$AQ$2000,$Z564))</f>
      </c>
      <c r="BI564">
        <f>IF($Z564="","",INDEX($AR$2:$AR$2000,$Z564))</f>
      </c>
      <c r="BJ564">
        <f>IF($Z564="","",INDEX($AS$2:$AS$2000,$Z564))</f>
      </c>
      <c r="BK564">
        <f>IF($Z564="","",INDEX($AT$2:$AT$2000,$Z564))</f>
      </c>
      <c r="BL564">
        <f>IF($Z564="","",INDEX($AU$2:$AU$2000,$Z564))</f>
      </c>
      <c r="BM564">
        <f>IF($Z564="","",INDEX($AV$2:$AV$2000,$Z564))</f>
      </c>
      <c r="BN564">
        <f>IF($Z564="","",INDEX($AW$2:$AW$2000,$Z564))</f>
      </c>
      <c r="BO564">
        <f>IF($Z564="","",INDEX($AX$2:$AX$2000,$Z564))</f>
      </c>
      <c r="BP564">
        <f>IF($Z564="","",INDEX($AY$2:$AY$2000,$Z564))</f>
      </c>
      <c r="BQ564">
        <f>IF($Z564="","",INDEX($AZ$2:$AZ$2000,$Z564))</f>
      </c>
      <c r="BR564">
        <f>IF($Z564="","",INDEX($BA$2:$BA$2000,$Z564))</f>
      </c>
      <c r="BS564">
        <f>IF($Z564="","",INDEX($BB$2:$BB$2000,$Z564))</f>
      </c>
      <c r="BT564">
        <f>IF($Z564="","",INDEX($BC$2:$BC$2000,$Z564))</f>
      </c>
      <c r="BV564">
        <f>IF(OR($A564="",$P564&lt;&gt;"Yes",$AH564="Yes"),"",1+N($AG564))</f>
      </c>
      <c r="BW564">
        <f>IF($A564="","",COUNTIFS($W$2:$W$2500,$A564,$BZ$2:$BZ$2500,"Yes")+COUNTIFS($X$2:$X$2500,$A564,$BY$2:$BY$2500,"Yes"))</f>
      </c>
      <c r="BX564">
        <f>IF(OR($A564="",$P564="Yes"),"",IF(N($BW564)=0,0,1+SUMIFS($CB$2:$CB$2500,$W$2:$W$2500,$A564)+SUMIFS($CA$2:$CA$2500,$X$2:$X$2500,$A564)))</f>
      </c>
      <c r="BY564" t="str">
        <f>IF($Y564="","",INDEX($AH$2:$AH$2000,$Y564)&amp;"")</f>
      </c>
      <c r="BZ564" t="str">
        <f>IF($Z564="","",INDEX($AH$2:$AH$2000,$Z564)&amp;"")</f>
      </c>
      <c r="CA564">
        <f>IF($Y564="","",INDEX($BV$2:$BV$2000,$Y564))</f>
      </c>
      <c r="CB564">
        <f>IF($Z564="","",INDEX($BV$2:$BV$2000,$Z564))</f>
      </c>
    </row>
    <row r="565">
      <c r="A565" t="str">
        <f>IF(TRIM(INDEX(games!$A:$A,ROW()))="","",TRIM(INDEX(games!$A:$A,ROW())))</f>
      </c>
      <c r="B565">
        <f>IF(OR($A565="",INDEX(games!$B:$B,ROW())=""),"",INDEX(games!$B:$B,ROW()))</f>
      </c>
      <c r="C565" t="str">
        <f>IF(OR($A565="",INDEX(games!$C:$C,ROW())=""),"",INDEX(games!$C:$C,ROW()))</f>
      </c>
      <c r="D565">
        <f>IF($A565="","",COUNTIF($W$2:$W$2500,$A565)+COUNTIF($X$2:$X$2500,$A565))</f>
      </c>
      <c r="E565">
        <f>IF($A565="","",IFERROR(MATCH($C565,$R$2:$R$5,0),0))</f>
      </c>
      <c r="F565">
        <f>IF($A565="","",MOD(ROW(),34))</f>
      </c>
      <c r="G565">
        <f>IF($A565="",NA(),IF($C565="Action",$B565,NA()))</f>
      </c>
      <c r="H565">
        <f>IF($A565="",NA(),IF($C565="Action",1+$F565*0.023,NA()))</f>
      </c>
      <c r="I565">
        <f>IF($A565="",NA(),IF($C565="Strategy",$B565,NA()))</f>
      </c>
      <c r="J565">
        <f>IF($A565="",NA(),IF($C565="Strategy",2+$F565*0.023,NA()))</f>
      </c>
      <c r="K565">
        <f>IF($A565="",NA(),IF($C565="Deckbuilder",$B565,NA()))</f>
      </c>
      <c r="L565">
        <f>IF($A565="",NA(),IF($C565="Deckbuilder",3+$F565*0.023,NA()))</f>
      </c>
      <c r="M565">
        <f>IF($A565="",NA(),IF($C565="Traditional",$B565,NA()))</f>
      </c>
      <c r="N565">
        <f>IF($A565="",NA(),IF($C565="Traditional",4+$F565*0.023,NA()))</f>
      </c>
      <c r="O565">
        <f>IF($A565="","",$D565+ROW()/1000000)</f>
      </c>
      <c r="P565" t="str">
        <f>IF(OR($A565="",INDEX(games!$H:$H,ROW())=""),"",INDEX(games!$H:$H,ROW()))</f>
      </c>
      <c r="Q565">
        <f>IF(OR($A565="",$P565&lt;&gt;"Yes"),"",$D565+ROW()/1000000)</f>
      </c>
      <c r="T565">
        <f>IF($Y565="","",INDEX($B$2:$B$2000,$Y565))</f>
      </c>
      <c r="U565">
        <f>IF($Z565="","",INDEX($B$2:$B$2000,$Z565))</f>
      </c>
      <c r="V565">
        <f>IF(OR($T565="",$U565=""),"",$U565-$T565)</f>
      </c>
      <c r="W565" t="str">
        <f>IF(TRIM(INDEX(connections!$A:$A,ROW()))="","",TRIM(INDEX(connections!$A:$A,ROW())))</f>
      </c>
      <c r="X565" t="str">
        <f>IF($W565="","",TRIM(INDEX(connections!$B:$B,ROW())))</f>
      </c>
      <c r="Y565">
        <f>IF($W565="","",IFERROR(MATCH($W565,$A$2:$A$2000,0),""))</f>
      </c>
      <c r="Z565">
        <f>IF($X565="","",IFERROR(MATCH($X565,$A$2:$A$2000,0),""))</f>
      </c>
      <c r="AA565" t="str">
        <f>IF($Y565="","",INDEX($P$2:$P$2000,$Y565))</f>
      </c>
      <c r="AB565" t="str">
        <f>IF($Z565="","",INDEX($P$2:$P$2000,$Z565))</f>
      </c>
      <c r="AC565">
        <f>IF(AND($AA565="Yes",$AB565="Yes"),1,"")</f>
      </c>
      <c r="AD565">
        <f>IF(OR($Y565="",$Z565=""),"",IF(INDEX($C$2:$C$2000,$Y565)=INDEX($C$2:$C$2000,$Z565),0,1))</f>
      </c>
      <c r="AE565">
        <f>IF($AC565&lt;&gt;1,"",IF(AND(INDEX($AG$2:$AG$2000,$Y565)=1,INDEX($AG$2:$AG$2000,$Z565)=1),1,""))</f>
      </c>
      <c r="AG565">
        <f>IF($A565="","",COUNTIFS($W$2:$W$2500,$A565,$AB$2:$AB$2500,"Yes")+COUNTIFS($X$2:$X$2500,$A565,$AA$2:$AA$2500,"Yes"))</f>
      </c>
      <c r="AH565" t="str">
        <f>IF(OR($P565&lt;&gt;"Yes",N($AG565)=0),"",IF(AND($AG565=1,COUNTIFS($W$2:$W$2500,$A565,$AE$2:$AE$2500,1)+COUNTIFS($X$2:$X$2500,$A565,$AE$2:$AE$2500,1)&gt;0),"","Yes"))</f>
      </c>
      <c r="AI565">
        <f>IF($AH565="Yes",$AG565,"")</f>
      </c>
      <c r="AJ565">
        <f>IF($AI565="","",$AI565+ROW()/1000000)</f>
      </c>
      <c r="AK565">
        <f>IF(OR($A565="",$P565="Yes",N($AG565)=0),"",$AG565+ROW()/1000000)</f>
      </c>
      <c r="AL565" t="str">
        <f>IF($A565="","",INDEX(games!$J:$J,ROW())&amp;"")</f>
      </c>
      <c r="AM565">
        <f>IF($A565="","",SUMPRODUCT($AO565:$BD565,'Map Analysis'!$AP$2^{0,1,2,3,4,5,6,7,8,9,10,11,12,13,14,15}))</f>
      </c>
      <c r="AN565">
        <f>IF($A565="","",$AM565+ROW()/10000000)</f>
      </c>
      <c r="AO565">
        <f>IF($A565="","",COUNTIF($W$2:$W$2500,$A565))</f>
      </c>
      <c r="AP565">
        <f>IF($A565="","",SUMIFS($BF$2:$BF$2500,$W$2:$W$2500,$A565))</f>
      </c>
      <c r="AQ565">
        <f>IF($A565="","",SUMIFS($BG$2:$BG$2500,$W$2:$W$2500,$A565))</f>
      </c>
      <c r="AR565">
        <f>IF($A565="","",SUMIFS($BH$2:$BH$2500,$W$2:$W$2500,$A565))</f>
      </c>
      <c r="AS565">
        <f>IF($A565="","",SUMIFS($BI$2:$BI$2500,$W$2:$W$2500,$A565))</f>
      </c>
      <c r="AT565">
        <f>IF($A565="","",SUMIFS($BJ$2:$BJ$2500,$W$2:$W$2500,$A565))</f>
      </c>
      <c r="AU565">
        <f>IF($A565="","",SUMIFS($BK$2:$BK$2500,$W$2:$W$2500,$A565))</f>
      </c>
      <c r="AV565">
        <f>IF($A565="","",SUMIFS($BL$2:$BL$2500,$W$2:$W$2500,$A565))</f>
      </c>
      <c r="AW565">
        <f>IF($A565="","",SUMIFS($BM$2:$BM$2500,$W$2:$W$2500,$A565))</f>
      </c>
      <c r="AX565">
        <f>IF($A565="","",SUMIFS($BN$2:$BN$2500,$W$2:$W$2500,$A565))</f>
      </c>
      <c r="AY565">
        <f>IF($A565="","",SUMIFS($BO$2:$BO$2500,$W$2:$W$2500,$A565))</f>
      </c>
      <c r="AZ565">
        <f>IF($A565="","",SUMIFS($BP$2:$BP$2500,$W$2:$W$2500,$A565))</f>
      </c>
      <c r="BA565">
        <f>IF($A565="","",SUMIFS($BQ$2:$BQ$2500,$W$2:$W$2500,$A565))</f>
      </c>
      <c r="BB565">
        <f>IF($A565="","",SUMIFS($BR$2:$BR$2500,$W$2:$W$2500,$A565))</f>
      </c>
      <c r="BC565">
        <f>IF($A565="","",SUMIFS($BS$2:$BS$2500,$W$2:$W$2500,$A565))</f>
      </c>
      <c r="BD565">
        <f>IF($A565="","",SUMIFS($BT$2:$BT$2500,$W$2:$W$2500,$A565))</f>
      </c>
      <c r="BF565">
        <f>IF($Z565="","",INDEX($AO$2:$AO$2000,$Z565))</f>
      </c>
      <c r="BG565">
        <f>IF($Z565="","",INDEX($AP$2:$AP$2000,$Z565))</f>
      </c>
      <c r="BH565">
        <f>IF($Z565="","",INDEX($AQ$2:$AQ$2000,$Z565))</f>
      </c>
      <c r="BI565">
        <f>IF($Z565="","",INDEX($AR$2:$AR$2000,$Z565))</f>
      </c>
      <c r="BJ565">
        <f>IF($Z565="","",INDEX($AS$2:$AS$2000,$Z565))</f>
      </c>
      <c r="BK565">
        <f>IF($Z565="","",INDEX($AT$2:$AT$2000,$Z565))</f>
      </c>
      <c r="BL565">
        <f>IF($Z565="","",INDEX($AU$2:$AU$2000,$Z565))</f>
      </c>
      <c r="BM565">
        <f>IF($Z565="","",INDEX($AV$2:$AV$2000,$Z565))</f>
      </c>
      <c r="BN565">
        <f>IF($Z565="","",INDEX($AW$2:$AW$2000,$Z565))</f>
      </c>
      <c r="BO565">
        <f>IF($Z565="","",INDEX($AX$2:$AX$2000,$Z565))</f>
      </c>
      <c r="BP565">
        <f>IF($Z565="","",INDEX($AY$2:$AY$2000,$Z565))</f>
      </c>
      <c r="BQ565">
        <f>IF($Z565="","",INDEX($AZ$2:$AZ$2000,$Z565))</f>
      </c>
      <c r="BR565">
        <f>IF($Z565="","",INDEX($BA$2:$BA$2000,$Z565))</f>
      </c>
      <c r="BS565">
        <f>IF($Z565="","",INDEX($BB$2:$BB$2000,$Z565))</f>
      </c>
      <c r="BT565">
        <f>IF($Z565="","",INDEX($BC$2:$BC$2000,$Z565))</f>
      </c>
      <c r="BV565">
        <f>IF(OR($A565="",$P565&lt;&gt;"Yes",$AH565="Yes"),"",1+N($AG565))</f>
      </c>
      <c r="BW565">
        <f>IF($A565="","",COUNTIFS($W$2:$W$2500,$A565,$BZ$2:$BZ$2500,"Yes")+COUNTIFS($X$2:$X$2500,$A565,$BY$2:$BY$2500,"Yes"))</f>
      </c>
      <c r="BX565">
        <f>IF(OR($A565="",$P565="Yes"),"",IF(N($BW565)=0,0,1+SUMIFS($CB$2:$CB$2500,$W$2:$W$2500,$A565)+SUMIFS($CA$2:$CA$2500,$X$2:$X$2500,$A565)))</f>
      </c>
      <c r="BY565" t="str">
        <f>IF($Y565="","",INDEX($AH$2:$AH$2000,$Y565)&amp;"")</f>
      </c>
      <c r="BZ565" t="str">
        <f>IF($Z565="","",INDEX($AH$2:$AH$2000,$Z565)&amp;"")</f>
      </c>
      <c r="CA565">
        <f>IF($Y565="","",INDEX($BV$2:$BV$2000,$Y565))</f>
      </c>
      <c r="CB565">
        <f>IF($Z565="","",INDEX($BV$2:$BV$2000,$Z565))</f>
      </c>
    </row>
    <row r="566">
      <c r="A566" t="str">
        <f>IF(TRIM(INDEX(games!$A:$A,ROW()))="","",TRIM(INDEX(games!$A:$A,ROW())))</f>
      </c>
      <c r="B566">
        <f>IF(OR($A566="",INDEX(games!$B:$B,ROW())=""),"",INDEX(games!$B:$B,ROW()))</f>
      </c>
      <c r="C566" t="str">
        <f>IF(OR($A566="",INDEX(games!$C:$C,ROW())=""),"",INDEX(games!$C:$C,ROW()))</f>
      </c>
      <c r="D566">
        <f>IF($A566="","",COUNTIF($W$2:$W$2500,$A566)+COUNTIF($X$2:$X$2500,$A566))</f>
      </c>
      <c r="E566">
        <f>IF($A566="","",IFERROR(MATCH($C566,$R$2:$R$5,0),0))</f>
      </c>
      <c r="F566">
        <f>IF($A566="","",MOD(ROW(),34))</f>
      </c>
      <c r="G566">
        <f>IF($A566="",NA(),IF($C566="Action",$B566,NA()))</f>
      </c>
      <c r="H566">
        <f>IF($A566="",NA(),IF($C566="Action",1+$F566*0.023,NA()))</f>
      </c>
      <c r="I566">
        <f>IF($A566="",NA(),IF($C566="Strategy",$B566,NA()))</f>
      </c>
      <c r="J566">
        <f>IF($A566="",NA(),IF($C566="Strategy",2+$F566*0.023,NA()))</f>
      </c>
      <c r="K566">
        <f>IF($A566="",NA(),IF($C566="Deckbuilder",$B566,NA()))</f>
      </c>
      <c r="L566">
        <f>IF($A566="",NA(),IF($C566="Deckbuilder",3+$F566*0.023,NA()))</f>
      </c>
      <c r="M566">
        <f>IF($A566="",NA(),IF($C566="Traditional",$B566,NA()))</f>
      </c>
      <c r="N566">
        <f>IF($A566="",NA(),IF($C566="Traditional",4+$F566*0.023,NA()))</f>
      </c>
      <c r="O566">
        <f>IF($A566="","",$D566+ROW()/1000000)</f>
      </c>
      <c r="P566" t="str">
        <f>IF(OR($A566="",INDEX(games!$H:$H,ROW())=""),"",INDEX(games!$H:$H,ROW()))</f>
      </c>
      <c r="Q566">
        <f>IF(OR($A566="",$P566&lt;&gt;"Yes"),"",$D566+ROW()/1000000)</f>
      </c>
      <c r="T566">
        <f>IF($Y566="","",INDEX($B$2:$B$2000,$Y566))</f>
      </c>
      <c r="U566">
        <f>IF($Z566="","",INDEX($B$2:$B$2000,$Z566))</f>
      </c>
      <c r="V566">
        <f>IF(OR($T566="",$U566=""),"",$U566-$T566)</f>
      </c>
      <c r="W566" t="str">
        <f>IF(TRIM(INDEX(connections!$A:$A,ROW()))="","",TRIM(INDEX(connections!$A:$A,ROW())))</f>
      </c>
      <c r="X566" t="str">
        <f>IF($W566="","",TRIM(INDEX(connections!$B:$B,ROW())))</f>
      </c>
      <c r="Y566">
        <f>IF($W566="","",IFERROR(MATCH($W566,$A$2:$A$2000,0),""))</f>
      </c>
      <c r="Z566">
        <f>IF($X566="","",IFERROR(MATCH($X566,$A$2:$A$2000,0),""))</f>
      </c>
      <c r="AA566" t="str">
        <f>IF($Y566="","",INDEX($P$2:$P$2000,$Y566))</f>
      </c>
      <c r="AB566" t="str">
        <f>IF($Z566="","",INDEX($P$2:$P$2000,$Z566))</f>
      </c>
      <c r="AC566">
        <f>IF(AND($AA566="Yes",$AB566="Yes"),1,"")</f>
      </c>
      <c r="AD566">
        <f>IF(OR($Y566="",$Z566=""),"",IF(INDEX($C$2:$C$2000,$Y566)=INDEX($C$2:$C$2000,$Z566),0,1))</f>
      </c>
      <c r="AE566">
        <f>IF($AC566&lt;&gt;1,"",IF(AND(INDEX($AG$2:$AG$2000,$Y566)=1,INDEX($AG$2:$AG$2000,$Z566)=1),1,""))</f>
      </c>
      <c r="AG566">
        <f>IF($A566="","",COUNTIFS($W$2:$W$2500,$A566,$AB$2:$AB$2500,"Yes")+COUNTIFS($X$2:$X$2500,$A566,$AA$2:$AA$2500,"Yes"))</f>
      </c>
      <c r="AH566" t="str">
        <f>IF(OR($P566&lt;&gt;"Yes",N($AG566)=0),"",IF(AND($AG566=1,COUNTIFS($W$2:$W$2500,$A566,$AE$2:$AE$2500,1)+COUNTIFS($X$2:$X$2500,$A566,$AE$2:$AE$2500,1)&gt;0),"","Yes"))</f>
      </c>
      <c r="AI566">
        <f>IF($AH566="Yes",$AG566,"")</f>
      </c>
      <c r="AJ566">
        <f>IF($AI566="","",$AI566+ROW()/1000000)</f>
      </c>
      <c r="AK566">
        <f>IF(OR($A566="",$P566="Yes",N($AG566)=0),"",$AG566+ROW()/1000000)</f>
      </c>
      <c r="AL566" t="str">
        <f>IF($A566="","",INDEX(games!$J:$J,ROW())&amp;"")</f>
      </c>
      <c r="AM566">
        <f>IF($A566="","",SUMPRODUCT($AO566:$BD566,'Map Analysis'!$AP$2^{0,1,2,3,4,5,6,7,8,9,10,11,12,13,14,15}))</f>
      </c>
      <c r="AN566">
        <f>IF($A566="","",$AM566+ROW()/10000000)</f>
      </c>
      <c r="AO566">
        <f>IF($A566="","",COUNTIF($W$2:$W$2500,$A566))</f>
      </c>
      <c r="AP566">
        <f>IF($A566="","",SUMIFS($BF$2:$BF$2500,$W$2:$W$2500,$A566))</f>
      </c>
      <c r="AQ566">
        <f>IF($A566="","",SUMIFS($BG$2:$BG$2500,$W$2:$W$2500,$A566))</f>
      </c>
      <c r="AR566">
        <f>IF($A566="","",SUMIFS($BH$2:$BH$2500,$W$2:$W$2500,$A566))</f>
      </c>
      <c r="AS566">
        <f>IF($A566="","",SUMIFS($BI$2:$BI$2500,$W$2:$W$2500,$A566))</f>
      </c>
      <c r="AT566">
        <f>IF($A566="","",SUMIFS($BJ$2:$BJ$2500,$W$2:$W$2500,$A566))</f>
      </c>
      <c r="AU566">
        <f>IF($A566="","",SUMIFS($BK$2:$BK$2500,$W$2:$W$2500,$A566))</f>
      </c>
      <c r="AV566">
        <f>IF($A566="","",SUMIFS($BL$2:$BL$2500,$W$2:$W$2500,$A566))</f>
      </c>
      <c r="AW566">
        <f>IF($A566="","",SUMIFS($BM$2:$BM$2500,$W$2:$W$2500,$A566))</f>
      </c>
      <c r="AX566">
        <f>IF($A566="","",SUMIFS($BN$2:$BN$2500,$W$2:$W$2500,$A566))</f>
      </c>
      <c r="AY566">
        <f>IF($A566="","",SUMIFS($BO$2:$BO$2500,$W$2:$W$2500,$A566))</f>
      </c>
      <c r="AZ566">
        <f>IF($A566="","",SUMIFS($BP$2:$BP$2500,$W$2:$W$2500,$A566))</f>
      </c>
      <c r="BA566">
        <f>IF($A566="","",SUMIFS($BQ$2:$BQ$2500,$W$2:$W$2500,$A566))</f>
      </c>
      <c r="BB566">
        <f>IF($A566="","",SUMIFS($BR$2:$BR$2500,$W$2:$W$2500,$A566))</f>
      </c>
      <c r="BC566">
        <f>IF($A566="","",SUMIFS($BS$2:$BS$2500,$W$2:$W$2500,$A566))</f>
      </c>
      <c r="BD566">
        <f>IF($A566="","",SUMIFS($BT$2:$BT$2500,$W$2:$W$2500,$A566))</f>
      </c>
      <c r="BF566">
        <f>IF($Z566="","",INDEX($AO$2:$AO$2000,$Z566))</f>
      </c>
      <c r="BG566">
        <f>IF($Z566="","",INDEX($AP$2:$AP$2000,$Z566))</f>
      </c>
      <c r="BH566">
        <f>IF($Z566="","",INDEX($AQ$2:$AQ$2000,$Z566))</f>
      </c>
      <c r="BI566">
        <f>IF($Z566="","",INDEX($AR$2:$AR$2000,$Z566))</f>
      </c>
      <c r="BJ566">
        <f>IF($Z566="","",INDEX($AS$2:$AS$2000,$Z566))</f>
      </c>
      <c r="BK566">
        <f>IF($Z566="","",INDEX($AT$2:$AT$2000,$Z566))</f>
      </c>
      <c r="BL566">
        <f>IF($Z566="","",INDEX($AU$2:$AU$2000,$Z566))</f>
      </c>
      <c r="BM566">
        <f>IF($Z566="","",INDEX($AV$2:$AV$2000,$Z566))</f>
      </c>
      <c r="BN566">
        <f>IF($Z566="","",INDEX($AW$2:$AW$2000,$Z566))</f>
      </c>
      <c r="BO566">
        <f>IF($Z566="","",INDEX($AX$2:$AX$2000,$Z566))</f>
      </c>
      <c r="BP566">
        <f>IF($Z566="","",INDEX($AY$2:$AY$2000,$Z566))</f>
      </c>
      <c r="BQ566">
        <f>IF($Z566="","",INDEX($AZ$2:$AZ$2000,$Z566))</f>
      </c>
      <c r="BR566">
        <f>IF($Z566="","",INDEX($BA$2:$BA$2000,$Z566))</f>
      </c>
      <c r="BS566">
        <f>IF($Z566="","",INDEX($BB$2:$BB$2000,$Z566))</f>
      </c>
      <c r="BT566">
        <f>IF($Z566="","",INDEX($BC$2:$BC$2000,$Z566))</f>
      </c>
      <c r="BV566">
        <f>IF(OR($A566="",$P566&lt;&gt;"Yes",$AH566="Yes"),"",1+N($AG566))</f>
      </c>
      <c r="BW566">
        <f>IF($A566="","",COUNTIFS($W$2:$W$2500,$A566,$BZ$2:$BZ$2500,"Yes")+COUNTIFS($X$2:$X$2500,$A566,$BY$2:$BY$2500,"Yes"))</f>
      </c>
      <c r="BX566">
        <f>IF(OR($A566="",$P566="Yes"),"",IF(N($BW566)=0,0,1+SUMIFS($CB$2:$CB$2500,$W$2:$W$2500,$A566)+SUMIFS($CA$2:$CA$2500,$X$2:$X$2500,$A566)))</f>
      </c>
      <c r="BY566" t="str">
        <f>IF($Y566="","",INDEX($AH$2:$AH$2000,$Y566)&amp;"")</f>
      </c>
      <c r="BZ566" t="str">
        <f>IF($Z566="","",INDEX($AH$2:$AH$2000,$Z566)&amp;"")</f>
      </c>
      <c r="CA566">
        <f>IF($Y566="","",INDEX($BV$2:$BV$2000,$Y566))</f>
      </c>
      <c r="CB566">
        <f>IF($Z566="","",INDEX($BV$2:$BV$2000,$Z566))</f>
      </c>
    </row>
    <row r="567">
      <c r="A567" t="str">
        <f>IF(TRIM(INDEX(games!$A:$A,ROW()))="","",TRIM(INDEX(games!$A:$A,ROW())))</f>
      </c>
      <c r="B567">
        <f>IF(OR($A567="",INDEX(games!$B:$B,ROW())=""),"",INDEX(games!$B:$B,ROW()))</f>
      </c>
      <c r="C567" t="str">
        <f>IF(OR($A567="",INDEX(games!$C:$C,ROW())=""),"",INDEX(games!$C:$C,ROW()))</f>
      </c>
      <c r="D567">
        <f>IF($A567="","",COUNTIF($W$2:$W$2500,$A567)+COUNTIF($X$2:$X$2500,$A567))</f>
      </c>
      <c r="E567">
        <f>IF($A567="","",IFERROR(MATCH($C567,$R$2:$R$5,0),0))</f>
      </c>
      <c r="F567">
        <f>IF($A567="","",MOD(ROW(),34))</f>
      </c>
      <c r="G567">
        <f>IF($A567="",NA(),IF($C567="Action",$B567,NA()))</f>
      </c>
      <c r="H567">
        <f>IF($A567="",NA(),IF($C567="Action",1+$F567*0.023,NA()))</f>
      </c>
      <c r="I567">
        <f>IF($A567="",NA(),IF($C567="Strategy",$B567,NA()))</f>
      </c>
      <c r="J567">
        <f>IF($A567="",NA(),IF($C567="Strategy",2+$F567*0.023,NA()))</f>
      </c>
      <c r="K567">
        <f>IF($A567="",NA(),IF($C567="Deckbuilder",$B567,NA()))</f>
      </c>
      <c r="L567">
        <f>IF($A567="",NA(),IF($C567="Deckbuilder",3+$F567*0.023,NA()))</f>
      </c>
      <c r="M567">
        <f>IF($A567="",NA(),IF($C567="Traditional",$B567,NA()))</f>
      </c>
      <c r="N567">
        <f>IF($A567="",NA(),IF($C567="Traditional",4+$F567*0.023,NA()))</f>
      </c>
      <c r="O567">
        <f>IF($A567="","",$D567+ROW()/1000000)</f>
      </c>
      <c r="P567" t="str">
        <f>IF(OR($A567="",INDEX(games!$H:$H,ROW())=""),"",INDEX(games!$H:$H,ROW()))</f>
      </c>
      <c r="Q567">
        <f>IF(OR($A567="",$P567&lt;&gt;"Yes"),"",$D567+ROW()/1000000)</f>
      </c>
      <c r="T567">
        <f>IF($Y567="","",INDEX($B$2:$B$2000,$Y567))</f>
      </c>
      <c r="U567">
        <f>IF($Z567="","",INDEX($B$2:$B$2000,$Z567))</f>
      </c>
      <c r="V567">
        <f>IF(OR($T567="",$U567=""),"",$U567-$T567)</f>
      </c>
      <c r="W567" t="str">
        <f>IF(TRIM(INDEX(connections!$A:$A,ROW()))="","",TRIM(INDEX(connections!$A:$A,ROW())))</f>
      </c>
      <c r="X567" t="str">
        <f>IF($W567="","",TRIM(INDEX(connections!$B:$B,ROW())))</f>
      </c>
      <c r="Y567">
        <f>IF($W567="","",IFERROR(MATCH($W567,$A$2:$A$2000,0),""))</f>
      </c>
      <c r="Z567">
        <f>IF($X567="","",IFERROR(MATCH($X567,$A$2:$A$2000,0),""))</f>
      </c>
      <c r="AA567" t="str">
        <f>IF($Y567="","",INDEX($P$2:$P$2000,$Y567))</f>
      </c>
      <c r="AB567" t="str">
        <f>IF($Z567="","",INDEX($P$2:$P$2000,$Z567))</f>
      </c>
      <c r="AC567">
        <f>IF(AND($AA567="Yes",$AB567="Yes"),1,"")</f>
      </c>
      <c r="AD567">
        <f>IF(OR($Y567="",$Z567=""),"",IF(INDEX($C$2:$C$2000,$Y567)=INDEX($C$2:$C$2000,$Z567),0,1))</f>
      </c>
      <c r="AE567">
        <f>IF($AC567&lt;&gt;1,"",IF(AND(INDEX($AG$2:$AG$2000,$Y567)=1,INDEX($AG$2:$AG$2000,$Z567)=1),1,""))</f>
      </c>
      <c r="AG567">
        <f>IF($A567="","",COUNTIFS($W$2:$W$2500,$A567,$AB$2:$AB$2500,"Yes")+COUNTIFS($X$2:$X$2500,$A567,$AA$2:$AA$2500,"Yes"))</f>
      </c>
      <c r="AH567" t="str">
        <f>IF(OR($P567&lt;&gt;"Yes",N($AG567)=0),"",IF(AND($AG567=1,COUNTIFS($W$2:$W$2500,$A567,$AE$2:$AE$2500,1)+COUNTIFS($X$2:$X$2500,$A567,$AE$2:$AE$2500,1)&gt;0),"","Yes"))</f>
      </c>
      <c r="AI567">
        <f>IF($AH567="Yes",$AG567,"")</f>
      </c>
      <c r="AJ567">
        <f>IF($AI567="","",$AI567+ROW()/1000000)</f>
      </c>
      <c r="AK567">
        <f>IF(OR($A567="",$P567="Yes",N($AG567)=0),"",$AG567+ROW()/1000000)</f>
      </c>
      <c r="AL567" t="str">
        <f>IF($A567="","",INDEX(games!$J:$J,ROW())&amp;"")</f>
      </c>
      <c r="AM567">
        <f>IF($A567="","",SUMPRODUCT($AO567:$BD567,'Map Analysis'!$AP$2^{0,1,2,3,4,5,6,7,8,9,10,11,12,13,14,15}))</f>
      </c>
      <c r="AN567">
        <f>IF($A567="","",$AM567+ROW()/10000000)</f>
      </c>
      <c r="AO567">
        <f>IF($A567="","",COUNTIF($W$2:$W$2500,$A567))</f>
      </c>
      <c r="AP567">
        <f>IF($A567="","",SUMIFS($BF$2:$BF$2500,$W$2:$W$2500,$A567))</f>
      </c>
      <c r="AQ567">
        <f>IF($A567="","",SUMIFS($BG$2:$BG$2500,$W$2:$W$2500,$A567))</f>
      </c>
      <c r="AR567">
        <f>IF($A567="","",SUMIFS($BH$2:$BH$2500,$W$2:$W$2500,$A567))</f>
      </c>
      <c r="AS567">
        <f>IF($A567="","",SUMIFS($BI$2:$BI$2500,$W$2:$W$2500,$A567))</f>
      </c>
      <c r="AT567">
        <f>IF($A567="","",SUMIFS($BJ$2:$BJ$2500,$W$2:$W$2500,$A567))</f>
      </c>
      <c r="AU567">
        <f>IF($A567="","",SUMIFS($BK$2:$BK$2500,$W$2:$W$2500,$A567))</f>
      </c>
      <c r="AV567">
        <f>IF($A567="","",SUMIFS($BL$2:$BL$2500,$W$2:$W$2500,$A567))</f>
      </c>
      <c r="AW567">
        <f>IF($A567="","",SUMIFS($BM$2:$BM$2500,$W$2:$W$2500,$A567))</f>
      </c>
      <c r="AX567">
        <f>IF($A567="","",SUMIFS($BN$2:$BN$2500,$W$2:$W$2500,$A567))</f>
      </c>
      <c r="AY567">
        <f>IF($A567="","",SUMIFS($BO$2:$BO$2500,$W$2:$W$2500,$A567))</f>
      </c>
      <c r="AZ567">
        <f>IF($A567="","",SUMIFS($BP$2:$BP$2500,$W$2:$W$2500,$A567))</f>
      </c>
      <c r="BA567">
        <f>IF($A567="","",SUMIFS($BQ$2:$BQ$2500,$W$2:$W$2500,$A567))</f>
      </c>
      <c r="BB567">
        <f>IF($A567="","",SUMIFS($BR$2:$BR$2500,$W$2:$W$2500,$A567))</f>
      </c>
      <c r="BC567">
        <f>IF($A567="","",SUMIFS($BS$2:$BS$2500,$W$2:$W$2500,$A567))</f>
      </c>
      <c r="BD567">
        <f>IF($A567="","",SUMIFS($BT$2:$BT$2500,$W$2:$W$2500,$A567))</f>
      </c>
      <c r="BF567">
        <f>IF($Z567="","",INDEX($AO$2:$AO$2000,$Z567))</f>
      </c>
      <c r="BG567">
        <f>IF($Z567="","",INDEX($AP$2:$AP$2000,$Z567))</f>
      </c>
      <c r="BH567">
        <f>IF($Z567="","",INDEX($AQ$2:$AQ$2000,$Z567))</f>
      </c>
      <c r="BI567">
        <f>IF($Z567="","",INDEX($AR$2:$AR$2000,$Z567))</f>
      </c>
      <c r="BJ567">
        <f>IF($Z567="","",INDEX($AS$2:$AS$2000,$Z567))</f>
      </c>
      <c r="BK567">
        <f>IF($Z567="","",INDEX($AT$2:$AT$2000,$Z567))</f>
      </c>
      <c r="BL567">
        <f>IF($Z567="","",INDEX($AU$2:$AU$2000,$Z567))</f>
      </c>
      <c r="BM567">
        <f>IF($Z567="","",INDEX($AV$2:$AV$2000,$Z567))</f>
      </c>
      <c r="BN567">
        <f>IF($Z567="","",INDEX($AW$2:$AW$2000,$Z567))</f>
      </c>
      <c r="BO567">
        <f>IF($Z567="","",INDEX($AX$2:$AX$2000,$Z567))</f>
      </c>
      <c r="BP567">
        <f>IF($Z567="","",INDEX($AY$2:$AY$2000,$Z567))</f>
      </c>
      <c r="BQ567">
        <f>IF($Z567="","",INDEX($AZ$2:$AZ$2000,$Z567))</f>
      </c>
      <c r="BR567">
        <f>IF($Z567="","",INDEX($BA$2:$BA$2000,$Z567))</f>
      </c>
      <c r="BS567">
        <f>IF($Z567="","",INDEX($BB$2:$BB$2000,$Z567))</f>
      </c>
      <c r="BT567">
        <f>IF($Z567="","",INDEX($BC$2:$BC$2000,$Z567))</f>
      </c>
      <c r="BV567">
        <f>IF(OR($A567="",$P567&lt;&gt;"Yes",$AH567="Yes"),"",1+N($AG567))</f>
      </c>
      <c r="BW567">
        <f>IF($A567="","",COUNTIFS($W$2:$W$2500,$A567,$BZ$2:$BZ$2500,"Yes")+COUNTIFS($X$2:$X$2500,$A567,$BY$2:$BY$2500,"Yes"))</f>
      </c>
      <c r="BX567">
        <f>IF(OR($A567="",$P567="Yes"),"",IF(N($BW567)=0,0,1+SUMIFS($CB$2:$CB$2500,$W$2:$W$2500,$A567)+SUMIFS($CA$2:$CA$2500,$X$2:$X$2500,$A567)))</f>
      </c>
      <c r="BY567" t="str">
        <f>IF($Y567="","",INDEX($AH$2:$AH$2000,$Y567)&amp;"")</f>
      </c>
      <c r="BZ567" t="str">
        <f>IF($Z567="","",INDEX($AH$2:$AH$2000,$Z567)&amp;"")</f>
      </c>
      <c r="CA567">
        <f>IF($Y567="","",INDEX($BV$2:$BV$2000,$Y567))</f>
      </c>
      <c r="CB567">
        <f>IF($Z567="","",INDEX($BV$2:$BV$2000,$Z567))</f>
      </c>
    </row>
    <row r="568">
      <c r="A568" t="str">
        <f>IF(TRIM(INDEX(games!$A:$A,ROW()))="","",TRIM(INDEX(games!$A:$A,ROW())))</f>
      </c>
      <c r="B568">
        <f>IF(OR($A568="",INDEX(games!$B:$B,ROW())=""),"",INDEX(games!$B:$B,ROW()))</f>
      </c>
      <c r="C568" t="str">
        <f>IF(OR($A568="",INDEX(games!$C:$C,ROW())=""),"",INDEX(games!$C:$C,ROW()))</f>
      </c>
      <c r="D568">
        <f>IF($A568="","",COUNTIF($W$2:$W$2500,$A568)+COUNTIF($X$2:$X$2500,$A568))</f>
      </c>
      <c r="E568">
        <f>IF($A568="","",IFERROR(MATCH($C568,$R$2:$R$5,0),0))</f>
      </c>
      <c r="F568">
        <f>IF($A568="","",MOD(ROW(),34))</f>
      </c>
      <c r="G568">
        <f>IF($A568="",NA(),IF($C568="Action",$B568,NA()))</f>
      </c>
      <c r="H568">
        <f>IF($A568="",NA(),IF($C568="Action",1+$F568*0.023,NA()))</f>
      </c>
      <c r="I568">
        <f>IF($A568="",NA(),IF($C568="Strategy",$B568,NA()))</f>
      </c>
      <c r="J568">
        <f>IF($A568="",NA(),IF($C568="Strategy",2+$F568*0.023,NA()))</f>
      </c>
      <c r="K568">
        <f>IF($A568="",NA(),IF($C568="Deckbuilder",$B568,NA()))</f>
      </c>
      <c r="L568">
        <f>IF($A568="",NA(),IF($C568="Deckbuilder",3+$F568*0.023,NA()))</f>
      </c>
      <c r="M568">
        <f>IF($A568="",NA(),IF($C568="Traditional",$B568,NA()))</f>
      </c>
      <c r="N568">
        <f>IF($A568="",NA(),IF($C568="Traditional",4+$F568*0.023,NA()))</f>
      </c>
      <c r="O568">
        <f>IF($A568="","",$D568+ROW()/1000000)</f>
      </c>
      <c r="P568" t="str">
        <f>IF(OR($A568="",INDEX(games!$H:$H,ROW())=""),"",INDEX(games!$H:$H,ROW()))</f>
      </c>
      <c r="Q568">
        <f>IF(OR($A568="",$P568&lt;&gt;"Yes"),"",$D568+ROW()/1000000)</f>
      </c>
      <c r="T568">
        <f>IF($Y568="","",INDEX($B$2:$B$2000,$Y568))</f>
      </c>
      <c r="U568">
        <f>IF($Z568="","",INDEX($B$2:$B$2000,$Z568))</f>
      </c>
      <c r="V568">
        <f>IF(OR($T568="",$U568=""),"",$U568-$T568)</f>
      </c>
      <c r="W568" t="str">
        <f>IF(TRIM(INDEX(connections!$A:$A,ROW()))="","",TRIM(INDEX(connections!$A:$A,ROW())))</f>
      </c>
      <c r="X568" t="str">
        <f>IF($W568="","",TRIM(INDEX(connections!$B:$B,ROW())))</f>
      </c>
      <c r="Y568">
        <f>IF($W568="","",IFERROR(MATCH($W568,$A$2:$A$2000,0),""))</f>
      </c>
      <c r="Z568">
        <f>IF($X568="","",IFERROR(MATCH($X568,$A$2:$A$2000,0),""))</f>
      </c>
      <c r="AA568" t="str">
        <f>IF($Y568="","",INDEX($P$2:$P$2000,$Y568))</f>
      </c>
      <c r="AB568" t="str">
        <f>IF($Z568="","",INDEX($P$2:$P$2000,$Z568))</f>
      </c>
      <c r="AC568">
        <f>IF(AND($AA568="Yes",$AB568="Yes"),1,"")</f>
      </c>
      <c r="AD568">
        <f>IF(OR($Y568="",$Z568=""),"",IF(INDEX($C$2:$C$2000,$Y568)=INDEX($C$2:$C$2000,$Z568),0,1))</f>
      </c>
      <c r="AE568">
        <f>IF($AC568&lt;&gt;1,"",IF(AND(INDEX($AG$2:$AG$2000,$Y568)=1,INDEX($AG$2:$AG$2000,$Z568)=1),1,""))</f>
      </c>
      <c r="AG568">
        <f>IF($A568="","",COUNTIFS($W$2:$W$2500,$A568,$AB$2:$AB$2500,"Yes")+COUNTIFS($X$2:$X$2500,$A568,$AA$2:$AA$2500,"Yes"))</f>
      </c>
      <c r="AH568" t="str">
        <f>IF(OR($P568&lt;&gt;"Yes",N($AG568)=0),"",IF(AND($AG568=1,COUNTIFS($W$2:$W$2500,$A568,$AE$2:$AE$2500,1)+COUNTIFS($X$2:$X$2500,$A568,$AE$2:$AE$2500,1)&gt;0),"","Yes"))</f>
      </c>
      <c r="AI568">
        <f>IF($AH568="Yes",$AG568,"")</f>
      </c>
      <c r="AJ568">
        <f>IF($AI568="","",$AI568+ROW()/1000000)</f>
      </c>
      <c r="AK568">
        <f>IF(OR($A568="",$P568="Yes",N($AG568)=0),"",$AG568+ROW()/1000000)</f>
      </c>
      <c r="AL568" t="str">
        <f>IF($A568="","",INDEX(games!$J:$J,ROW())&amp;"")</f>
      </c>
      <c r="AM568">
        <f>IF($A568="","",SUMPRODUCT($AO568:$BD568,'Map Analysis'!$AP$2^{0,1,2,3,4,5,6,7,8,9,10,11,12,13,14,15}))</f>
      </c>
      <c r="AN568">
        <f>IF($A568="","",$AM568+ROW()/10000000)</f>
      </c>
      <c r="AO568">
        <f>IF($A568="","",COUNTIF($W$2:$W$2500,$A568))</f>
      </c>
      <c r="AP568">
        <f>IF($A568="","",SUMIFS($BF$2:$BF$2500,$W$2:$W$2500,$A568))</f>
      </c>
      <c r="AQ568">
        <f>IF($A568="","",SUMIFS($BG$2:$BG$2500,$W$2:$W$2500,$A568))</f>
      </c>
      <c r="AR568">
        <f>IF($A568="","",SUMIFS($BH$2:$BH$2500,$W$2:$W$2500,$A568))</f>
      </c>
      <c r="AS568">
        <f>IF($A568="","",SUMIFS($BI$2:$BI$2500,$W$2:$W$2500,$A568))</f>
      </c>
      <c r="AT568">
        <f>IF($A568="","",SUMIFS($BJ$2:$BJ$2500,$W$2:$W$2500,$A568))</f>
      </c>
      <c r="AU568">
        <f>IF($A568="","",SUMIFS($BK$2:$BK$2500,$W$2:$W$2500,$A568))</f>
      </c>
      <c r="AV568">
        <f>IF($A568="","",SUMIFS($BL$2:$BL$2500,$W$2:$W$2500,$A568))</f>
      </c>
      <c r="AW568">
        <f>IF($A568="","",SUMIFS($BM$2:$BM$2500,$W$2:$W$2500,$A568))</f>
      </c>
      <c r="AX568">
        <f>IF($A568="","",SUMIFS($BN$2:$BN$2500,$W$2:$W$2500,$A568))</f>
      </c>
      <c r="AY568">
        <f>IF($A568="","",SUMIFS($BO$2:$BO$2500,$W$2:$W$2500,$A568))</f>
      </c>
      <c r="AZ568">
        <f>IF($A568="","",SUMIFS($BP$2:$BP$2500,$W$2:$W$2500,$A568))</f>
      </c>
      <c r="BA568">
        <f>IF($A568="","",SUMIFS($BQ$2:$BQ$2500,$W$2:$W$2500,$A568))</f>
      </c>
      <c r="BB568">
        <f>IF($A568="","",SUMIFS($BR$2:$BR$2500,$W$2:$W$2500,$A568))</f>
      </c>
      <c r="BC568">
        <f>IF($A568="","",SUMIFS($BS$2:$BS$2500,$W$2:$W$2500,$A568))</f>
      </c>
      <c r="BD568">
        <f>IF($A568="","",SUMIFS($BT$2:$BT$2500,$W$2:$W$2500,$A568))</f>
      </c>
      <c r="BF568">
        <f>IF($Z568="","",INDEX($AO$2:$AO$2000,$Z568))</f>
      </c>
      <c r="BG568">
        <f>IF($Z568="","",INDEX($AP$2:$AP$2000,$Z568))</f>
      </c>
      <c r="BH568">
        <f>IF($Z568="","",INDEX($AQ$2:$AQ$2000,$Z568))</f>
      </c>
      <c r="BI568">
        <f>IF($Z568="","",INDEX($AR$2:$AR$2000,$Z568))</f>
      </c>
      <c r="BJ568">
        <f>IF($Z568="","",INDEX($AS$2:$AS$2000,$Z568))</f>
      </c>
      <c r="BK568">
        <f>IF($Z568="","",INDEX($AT$2:$AT$2000,$Z568))</f>
      </c>
      <c r="BL568">
        <f>IF($Z568="","",INDEX($AU$2:$AU$2000,$Z568))</f>
      </c>
      <c r="BM568">
        <f>IF($Z568="","",INDEX($AV$2:$AV$2000,$Z568))</f>
      </c>
      <c r="BN568">
        <f>IF($Z568="","",INDEX($AW$2:$AW$2000,$Z568))</f>
      </c>
      <c r="BO568">
        <f>IF($Z568="","",INDEX($AX$2:$AX$2000,$Z568))</f>
      </c>
      <c r="BP568">
        <f>IF($Z568="","",INDEX($AY$2:$AY$2000,$Z568))</f>
      </c>
      <c r="BQ568">
        <f>IF($Z568="","",INDEX($AZ$2:$AZ$2000,$Z568))</f>
      </c>
      <c r="BR568">
        <f>IF($Z568="","",INDEX($BA$2:$BA$2000,$Z568))</f>
      </c>
      <c r="BS568">
        <f>IF($Z568="","",INDEX($BB$2:$BB$2000,$Z568))</f>
      </c>
      <c r="BT568">
        <f>IF($Z568="","",INDEX($BC$2:$BC$2000,$Z568))</f>
      </c>
      <c r="BV568">
        <f>IF(OR($A568="",$P568&lt;&gt;"Yes",$AH568="Yes"),"",1+N($AG568))</f>
      </c>
      <c r="BW568">
        <f>IF($A568="","",COUNTIFS($W$2:$W$2500,$A568,$BZ$2:$BZ$2500,"Yes")+COUNTIFS($X$2:$X$2500,$A568,$BY$2:$BY$2500,"Yes"))</f>
      </c>
      <c r="BX568">
        <f>IF(OR($A568="",$P568="Yes"),"",IF(N($BW568)=0,0,1+SUMIFS($CB$2:$CB$2500,$W$2:$W$2500,$A568)+SUMIFS($CA$2:$CA$2500,$X$2:$X$2500,$A568)))</f>
      </c>
      <c r="BY568" t="str">
        <f>IF($Y568="","",INDEX($AH$2:$AH$2000,$Y568)&amp;"")</f>
      </c>
      <c r="BZ568" t="str">
        <f>IF($Z568="","",INDEX($AH$2:$AH$2000,$Z568)&amp;"")</f>
      </c>
      <c r="CA568">
        <f>IF($Y568="","",INDEX($BV$2:$BV$2000,$Y568))</f>
      </c>
      <c r="CB568">
        <f>IF($Z568="","",INDEX($BV$2:$BV$2000,$Z568))</f>
      </c>
    </row>
    <row r="569">
      <c r="A569" t="str">
        <f>IF(TRIM(INDEX(games!$A:$A,ROW()))="","",TRIM(INDEX(games!$A:$A,ROW())))</f>
      </c>
      <c r="B569">
        <f>IF(OR($A569="",INDEX(games!$B:$B,ROW())=""),"",INDEX(games!$B:$B,ROW()))</f>
      </c>
      <c r="C569" t="str">
        <f>IF(OR($A569="",INDEX(games!$C:$C,ROW())=""),"",INDEX(games!$C:$C,ROW()))</f>
      </c>
      <c r="D569">
        <f>IF($A569="","",COUNTIF($W$2:$W$2500,$A569)+COUNTIF($X$2:$X$2500,$A569))</f>
      </c>
      <c r="E569">
        <f>IF($A569="","",IFERROR(MATCH($C569,$R$2:$R$5,0),0))</f>
      </c>
      <c r="F569">
        <f>IF($A569="","",MOD(ROW(),34))</f>
      </c>
      <c r="G569">
        <f>IF($A569="",NA(),IF($C569="Action",$B569,NA()))</f>
      </c>
      <c r="H569">
        <f>IF($A569="",NA(),IF($C569="Action",1+$F569*0.023,NA()))</f>
      </c>
      <c r="I569">
        <f>IF($A569="",NA(),IF($C569="Strategy",$B569,NA()))</f>
      </c>
      <c r="J569">
        <f>IF($A569="",NA(),IF($C569="Strategy",2+$F569*0.023,NA()))</f>
      </c>
      <c r="K569">
        <f>IF($A569="",NA(),IF($C569="Deckbuilder",$B569,NA()))</f>
      </c>
      <c r="L569">
        <f>IF($A569="",NA(),IF($C569="Deckbuilder",3+$F569*0.023,NA()))</f>
      </c>
      <c r="M569">
        <f>IF($A569="",NA(),IF($C569="Traditional",$B569,NA()))</f>
      </c>
      <c r="N569">
        <f>IF($A569="",NA(),IF($C569="Traditional",4+$F569*0.023,NA()))</f>
      </c>
      <c r="O569">
        <f>IF($A569="","",$D569+ROW()/1000000)</f>
      </c>
      <c r="P569" t="str">
        <f>IF(OR($A569="",INDEX(games!$H:$H,ROW())=""),"",INDEX(games!$H:$H,ROW()))</f>
      </c>
      <c r="Q569">
        <f>IF(OR($A569="",$P569&lt;&gt;"Yes"),"",$D569+ROW()/1000000)</f>
      </c>
      <c r="T569">
        <f>IF($Y569="","",INDEX($B$2:$B$2000,$Y569))</f>
      </c>
      <c r="U569">
        <f>IF($Z569="","",INDEX($B$2:$B$2000,$Z569))</f>
      </c>
      <c r="V569">
        <f>IF(OR($T569="",$U569=""),"",$U569-$T569)</f>
      </c>
      <c r="W569" t="str">
        <f>IF(TRIM(INDEX(connections!$A:$A,ROW()))="","",TRIM(INDEX(connections!$A:$A,ROW())))</f>
      </c>
      <c r="X569" t="str">
        <f>IF($W569="","",TRIM(INDEX(connections!$B:$B,ROW())))</f>
      </c>
      <c r="Y569">
        <f>IF($W569="","",IFERROR(MATCH($W569,$A$2:$A$2000,0),""))</f>
      </c>
      <c r="Z569">
        <f>IF($X569="","",IFERROR(MATCH($X569,$A$2:$A$2000,0),""))</f>
      </c>
      <c r="AA569" t="str">
        <f>IF($Y569="","",INDEX($P$2:$P$2000,$Y569))</f>
      </c>
      <c r="AB569" t="str">
        <f>IF($Z569="","",INDEX($P$2:$P$2000,$Z569))</f>
      </c>
      <c r="AC569">
        <f>IF(AND($AA569="Yes",$AB569="Yes"),1,"")</f>
      </c>
      <c r="AD569">
        <f>IF(OR($Y569="",$Z569=""),"",IF(INDEX($C$2:$C$2000,$Y569)=INDEX($C$2:$C$2000,$Z569),0,1))</f>
      </c>
      <c r="AE569">
        <f>IF($AC569&lt;&gt;1,"",IF(AND(INDEX($AG$2:$AG$2000,$Y569)=1,INDEX($AG$2:$AG$2000,$Z569)=1),1,""))</f>
      </c>
      <c r="AG569">
        <f>IF($A569="","",COUNTIFS($W$2:$W$2500,$A569,$AB$2:$AB$2500,"Yes")+COUNTIFS($X$2:$X$2500,$A569,$AA$2:$AA$2500,"Yes"))</f>
      </c>
      <c r="AH569" t="str">
        <f>IF(OR($P569&lt;&gt;"Yes",N($AG569)=0),"",IF(AND($AG569=1,COUNTIFS($W$2:$W$2500,$A569,$AE$2:$AE$2500,1)+COUNTIFS($X$2:$X$2500,$A569,$AE$2:$AE$2500,1)&gt;0),"","Yes"))</f>
      </c>
      <c r="AI569">
        <f>IF($AH569="Yes",$AG569,"")</f>
      </c>
      <c r="AJ569">
        <f>IF($AI569="","",$AI569+ROW()/1000000)</f>
      </c>
      <c r="AK569">
        <f>IF(OR($A569="",$P569="Yes",N($AG569)=0),"",$AG569+ROW()/1000000)</f>
      </c>
      <c r="AL569" t="str">
        <f>IF($A569="","",INDEX(games!$J:$J,ROW())&amp;"")</f>
      </c>
      <c r="AM569">
        <f>IF($A569="","",SUMPRODUCT($AO569:$BD569,'Map Analysis'!$AP$2^{0,1,2,3,4,5,6,7,8,9,10,11,12,13,14,15}))</f>
      </c>
      <c r="AN569">
        <f>IF($A569="","",$AM569+ROW()/10000000)</f>
      </c>
      <c r="AO569">
        <f>IF($A569="","",COUNTIF($W$2:$W$2500,$A569))</f>
      </c>
      <c r="AP569">
        <f>IF($A569="","",SUMIFS($BF$2:$BF$2500,$W$2:$W$2500,$A569))</f>
      </c>
      <c r="AQ569">
        <f>IF($A569="","",SUMIFS($BG$2:$BG$2500,$W$2:$W$2500,$A569))</f>
      </c>
      <c r="AR569">
        <f>IF($A569="","",SUMIFS($BH$2:$BH$2500,$W$2:$W$2500,$A569))</f>
      </c>
      <c r="AS569">
        <f>IF($A569="","",SUMIFS($BI$2:$BI$2500,$W$2:$W$2500,$A569))</f>
      </c>
      <c r="AT569">
        <f>IF($A569="","",SUMIFS($BJ$2:$BJ$2500,$W$2:$W$2500,$A569))</f>
      </c>
      <c r="AU569">
        <f>IF($A569="","",SUMIFS($BK$2:$BK$2500,$W$2:$W$2500,$A569))</f>
      </c>
      <c r="AV569">
        <f>IF($A569="","",SUMIFS($BL$2:$BL$2500,$W$2:$W$2500,$A569))</f>
      </c>
      <c r="AW569">
        <f>IF($A569="","",SUMIFS($BM$2:$BM$2500,$W$2:$W$2500,$A569))</f>
      </c>
      <c r="AX569">
        <f>IF($A569="","",SUMIFS($BN$2:$BN$2500,$W$2:$W$2500,$A569))</f>
      </c>
      <c r="AY569">
        <f>IF($A569="","",SUMIFS($BO$2:$BO$2500,$W$2:$W$2500,$A569))</f>
      </c>
      <c r="AZ569">
        <f>IF($A569="","",SUMIFS($BP$2:$BP$2500,$W$2:$W$2500,$A569))</f>
      </c>
      <c r="BA569">
        <f>IF($A569="","",SUMIFS($BQ$2:$BQ$2500,$W$2:$W$2500,$A569))</f>
      </c>
      <c r="BB569">
        <f>IF($A569="","",SUMIFS($BR$2:$BR$2500,$W$2:$W$2500,$A569))</f>
      </c>
      <c r="BC569">
        <f>IF($A569="","",SUMIFS($BS$2:$BS$2500,$W$2:$W$2500,$A569))</f>
      </c>
      <c r="BD569">
        <f>IF($A569="","",SUMIFS($BT$2:$BT$2500,$W$2:$W$2500,$A569))</f>
      </c>
      <c r="BF569">
        <f>IF($Z569="","",INDEX($AO$2:$AO$2000,$Z569))</f>
      </c>
      <c r="BG569">
        <f>IF($Z569="","",INDEX($AP$2:$AP$2000,$Z569))</f>
      </c>
      <c r="BH569">
        <f>IF($Z569="","",INDEX($AQ$2:$AQ$2000,$Z569))</f>
      </c>
      <c r="BI569">
        <f>IF($Z569="","",INDEX($AR$2:$AR$2000,$Z569))</f>
      </c>
      <c r="BJ569">
        <f>IF($Z569="","",INDEX($AS$2:$AS$2000,$Z569))</f>
      </c>
      <c r="BK569">
        <f>IF($Z569="","",INDEX($AT$2:$AT$2000,$Z569))</f>
      </c>
      <c r="BL569">
        <f>IF($Z569="","",INDEX($AU$2:$AU$2000,$Z569))</f>
      </c>
      <c r="BM569">
        <f>IF($Z569="","",INDEX($AV$2:$AV$2000,$Z569))</f>
      </c>
      <c r="BN569">
        <f>IF($Z569="","",INDEX($AW$2:$AW$2000,$Z569))</f>
      </c>
      <c r="BO569">
        <f>IF($Z569="","",INDEX($AX$2:$AX$2000,$Z569))</f>
      </c>
      <c r="BP569">
        <f>IF($Z569="","",INDEX($AY$2:$AY$2000,$Z569))</f>
      </c>
      <c r="BQ569">
        <f>IF($Z569="","",INDEX($AZ$2:$AZ$2000,$Z569))</f>
      </c>
      <c r="BR569">
        <f>IF($Z569="","",INDEX($BA$2:$BA$2000,$Z569))</f>
      </c>
      <c r="BS569">
        <f>IF($Z569="","",INDEX($BB$2:$BB$2000,$Z569))</f>
      </c>
      <c r="BT569">
        <f>IF($Z569="","",INDEX($BC$2:$BC$2000,$Z569))</f>
      </c>
      <c r="BV569">
        <f>IF(OR($A569="",$P569&lt;&gt;"Yes",$AH569="Yes"),"",1+N($AG569))</f>
      </c>
      <c r="BW569">
        <f>IF($A569="","",COUNTIFS($W$2:$W$2500,$A569,$BZ$2:$BZ$2500,"Yes")+COUNTIFS($X$2:$X$2500,$A569,$BY$2:$BY$2500,"Yes"))</f>
      </c>
      <c r="BX569">
        <f>IF(OR($A569="",$P569="Yes"),"",IF(N($BW569)=0,0,1+SUMIFS($CB$2:$CB$2500,$W$2:$W$2500,$A569)+SUMIFS($CA$2:$CA$2500,$X$2:$X$2500,$A569)))</f>
      </c>
      <c r="BY569" t="str">
        <f>IF($Y569="","",INDEX($AH$2:$AH$2000,$Y569)&amp;"")</f>
      </c>
      <c r="BZ569" t="str">
        <f>IF($Z569="","",INDEX($AH$2:$AH$2000,$Z569)&amp;"")</f>
      </c>
      <c r="CA569">
        <f>IF($Y569="","",INDEX($BV$2:$BV$2000,$Y569))</f>
      </c>
      <c r="CB569">
        <f>IF($Z569="","",INDEX($BV$2:$BV$2000,$Z569))</f>
      </c>
    </row>
    <row r="570">
      <c r="A570" t="str">
        <f>IF(TRIM(INDEX(games!$A:$A,ROW()))="","",TRIM(INDEX(games!$A:$A,ROW())))</f>
      </c>
      <c r="B570">
        <f>IF(OR($A570="",INDEX(games!$B:$B,ROW())=""),"",INDEX(games!$B:$B,ROW()))</f>
      </c>
      <c r="C570" t="str">
        <f>IF(OR($A570="",INDEX(games!$C:$C,ROW())=""),"",INDEX(games!$C:$C,ROW()))</f>
      </c>
      <c r="D570">
        <f>IF($A570="","",COUNTIF($W$2:$W$2500,$A570)+COUNTIF($X$2:$X$2500,$A570))</f>
      </c>
      <c r="E570">
        <f>IF($A570="","",IFERROR(MATCH($C570,$R$2:$R$5,0),0))</f>
      </c>
      <c r="F570">
        <f>IF($A570="","",MOD(ROW(),34))</f>
      </c>
      <c r="G570">
        <f>IF($A570="",NA(),IF($C570="Action",$B570,NA()))</f>
      </c>
      <c r="H570">
        <f>IF($A570="",NA(),IF($C570="Action",1+$F570*0.023,NA()))</f>
      </c>
      <c r="I570">
        <f>IF($A570="",NA(),IF($C570="Strategy",$B570,NA()))</f>
      </c>
      <c r="J570">
        <f>IF($A570="",NA(),IF($C570="Strategy",2+$F570*0.023,NA()))</f>
      </c>
      <c r="K570">
        <f>IF($A570="",NA(),IF($C570="Deckbuilder",$B570,NA()))</f>
      </c>
      <c r="L570">
        <f>IF($A570="",NA(),IF($C570="Deckbuilder",3+$F570*0.023,NA()))</f>
      </c>
      <c r="M570">
        <f>IF($A570="",NA(),IF($C570="Traditional",$B570,NA()))</f>
      </c>
      <c r="N570">
        <f>IF($A570="",NA(),IF($C570="Traditional",4+$F570*0.023,NA()))</f>
      </c>
      <c r="O570">
        <f>IF($A570="","",$D570+ROW()/1000000)</f>
      </c>
      <c r="P570" t="str">
        <f>IF(OR($A570="",INDEX(games!$H:$H,ROW())=""),"",INDEX(games!$H:$H,ROW()))</f>
      </c>
      <c r="Q570">
        <f>IF(OR($A570="",$P570&lt;&gt;"Yes"),"",$D570+ROW()/1000000)</f>
      </c>
      <c r="T570">
        <f>IF($Y570="","",INDEX($B$2:$B$2000,$Y570))</f>
      </c>
      <c r="U570">
        <f>IF($Z570="","",INDEX($B$2:$B$2000,$Z570))</f>
      </c>
      <c r="V570">
        <f>IF(OR($T570="",$U570=""),"",$U570-$T570)</f>
      </c>
      <c r="W570" t="str">
        <f>IF(TRIM(INDEX(connections!$A:$A,ROW()))="","",TRIM(INDEX(connections!$A:$A,ROW())))</f>
      </c>
      <c r="X570" t="str">
        <f>IF($W570="","",TRIM(INDEX(connections!$B:$B,ROW())))</f>
      </c>
      <c r="Y570">
        <f>IF($W570="","",IFERROR(MATCH($W570,$A$2:$A$2000,0),""))</f>
      </c>
      <c r="Z570">
        <f>IF($X570="","",IFERROR(MATCH($X570,$A$2:$A$2000,0),""))</f>
      </c>
      <c r="AA570" t="str">
        <f>IF($Y570="","",INDEX($P$2:$P$2000,$Y570))</f>
      </c>
      <c r="AB570" t="str">
        <f>IF($Z570="","",INDEX($P$2:$P$2000,$Z570))</f>
      </c>
      <c r="AC570">
        <f>IF(AND($AA570="Yes",$AB570="Yes"),1,"")</f>
      </c>
      <c r="AD570">
        <f>IF(OR($Y570="",$Z570=""),"",IF(INDEX($C$2:$C$2000,$Y570)=INDEX($C$2:$C$2000,$Z570),0,1))</f>
      </c>
      <c r="AE570">
        <f>IF($AC570&lt;&gt;1,"",IF(AND(INDEX($AG$2:$AG$2000,$Y570)=1,INDEX($AG$2:$AG$2000,$Z570)=1),1,""))</f>
      </c>
      <c r="AG570">
        <f>IF($A570="","",COUNTIFS($W$2:$W$2500,$A570,$AB$2:$AB$2500,"Yes")+COUNTIFS($X$2:$X$2500,$A570,$AA$2:$AA$2500,"Yes"))</f>
      </c>
      <c r="AH570" t="str">
        <f>IF(OR($P570&lt;&gt;"Yes",N($AG570)=0),"",IF(AND($AG570=1,COUNTIFS($W$2:$W$2500,$A570,$AE$2:$AE$2500,1)+COUNTIFS($X$2:$X$2500,$A570,$AE$2:$AE$2500,1)&gt;0),"","Yes"))</f>
      </c>
      <c r="AI570">
        <f>IF($AH570="Yes",$AG570,"")</f>
      </c>
      <c r="AJ570">
        <f>IF($AI570="","",$AI570+ROW()/1000000)</f>
      </c>
      <c r="AK570">
        <f>IF(OR($A570="",$P570="Yes",N($AG570)=0),"",$AG570+ROW()/1000000)</f>
      </c>
      <c r="AL570" t="str">
        <f>IF($A570="","",INDEX(games!$J:$J,ROW())&amp;"")</f>
      </c>
      <c r="AM570">
        <f>IF($A570="","",SUMPRODUCT($AO570:$BD570,'Map Analysis'!$AP$2^{0,1,2,3,4,5,6,7,8,9,10,11,12,13,14,15}))</f>
      </c>
      <c r="AN570">
        <f>IF($A570="","",$AM570+ROW()/10000000)</f>
      </c>
      <c r="AO570">
        <f>IF($A570="","",COUNTIF($W$2:$W$2500,$A570))</f>
      </c>
      <c r="AP570">
        <f>IF($A570="","",SUMIFS($BF$2:$BF$2500,$W$2:$W$2500,$A570))</f>
      </c>
      <c r="AQ570">
        <f>IF($A570="","",SUMIFS($BG$2:$BG$2500,$W$2:$W$2500,$A570))</f>
      </c>
      <c r="AR570">
        <f>IF($A570="","",SUMIFS($BH$2:$BH$2500,$W$2:$W$2500,$A570))</f>
      </c>
      <c r="AS570">
        <f>IF($A570="","",SUMIFS($BI$2:$BI$2500,$W$2:$W$2500,$A570))</f>
      </c>
      <c r="AT570">
        <f>IF($A570="","",SUMIFS($BJ$2:$BJ$2500,$W$2:$W$2500,$A570))</f>
      </c>
      <c r="AU570">
        <f>IF($A570="","",SUMIFS($BK$2:$BK$2500,$W$2:$W$2500,$A570))</f>
      </c>
      <c r="AV570">
        <f>IF($A570="","",SUMIFS($BL$2:$BL$2500,$W$2:$W$2500,$A570))</f>
      </c>
      <c r="AW570">
        <f>IF($A570="","",SUMIFS($BM$2:$BM$2500,$W$2:$W$2500,$A570))</f>
      </c>
      <c r="AX570">
        <f>IF($A570="","",SUMIFS($BN$2:$BN$2500,$W$2:$W$2500,$A570))</f>
      </c>
      <c r="AY570">
        <f>IF($A570="","",SUMIFS($BO$2:$BO$2500,$W$2:$W$2500,$A570))</f>
      </c>
      <c r="AZ570">
        <f>IF($A570="","",SUMIFS($BP$2:$BP$2500,$W$2:$W$2500,$A570))</f>
      </c>
      <c r="BA570">
        <f>IF($A570="","",SUMIFS($BQ$2:$BQ$2500,$W$2:$W$2500,$A570))</f>
      </c>
      <c r="BB570">
        <f>IF($A570="","",SUMIFS($BR$2:$BR$2500,$W$2:$W$2500,$A570))</f>
      </c>
      <c r="BC570">
        <f>IF($A570="","",SUMIFS($BS$2:$BS$2500,$W$2:$W$2500,$A570))</f>
      </c>
      <c r="BD570">
        <f>IF($A570="","",SUMIFS($BT$2:$BT$2500,$W$2:$W$2500,$A570))</f>
      </c>
      <c r="BF570">
        <f>IF($Z570="","",INDEX($AO$2:$AO$2000,$Z570))</f>
      </c>
      <c r="BG570">
        <f>IF($Z570="","",INDEX($AP$2:$AP$2000,$Z570))</f>
      </c>
      <c r="BH570">
        <f>IF($Z570="","",INDEX($AQ$2:$AQ$2000,$Z570))</f>
      </c>
      <c r="BI570">
        <f>IF($Z570="","",INDEX($AR$2:$AR$2000,$Z570))</f>
      </c>
      <c r="BJ570">
        <f>IF($Z570="","",INDEX($AS$2:$AS$2000,$Z570))</f>
      </c>
      <c r="BK570">
        <f>IF($Z570="","",INDEX($AT$2:$AT$2000,$Z570))</f>
      </c>
      <c r="BL570">
        <f>IF($Z570="","",INDEX($AU$2:$AU$2000,$Z570))</f>
      </c>
      <c r="BM570">
        <f>IF($Z570="","",INDEX($AV$2:$AV$2000,$Z570))</f>
      </c>
      <c r="BN570">
        <f>IF($Z570="","",INDEX($AW$2:$AW$2000,$Z570))</f>
      </c>
      <c r="BO570">
        <f>IF($Z570="","",INDEX($AX$2:$AX$2000,$Z570))</f>
      </c>
      <c r="BP570">
        <f>IF($Z570="","",INDEX($AY$2:$AY$2000,$Z570))</f>
      </c>
      <c r="BQ570">
        <f>IF($Z570="","",INDEX($AZ$2:$AZ$2000,$Z570))</f>
      </c>
      <c r="BR570">
        <f>IF($Z570="","",INDEX($BA$2:$BA$2000,$Z570))</f>
      </c>
      <c r="BS570">
        <f>IF($Z570="","",INDEX($BB$2:$BB$2000,$Z570))</f>
      </c>
      <c r="BT570">
        <f>IF($Z570="","",INDEX($BC$2:$BC$2000,$Z570))</f>
      </c>
      <c r="BV570">
        <f>IF(OR($A570="",$P570&lt;&gt;"Yes",$AH570="Yes"),"",1+N($AG570))</f>
      </c>
      <c r="BW570">
        <f>IF($A570="","",COUNTIFS($W$2:$W$2500,$A570,$BZ$2:$BZ$2500,"Yes")+COUNTIFS($X$2:$X$2500,$A570,$BY$2:$BY$2500,"Yes"))</f>
      </c>
      <c r="BX570">
        <f>IF(OR($A570="",$P570="Yes"),"",IF(N($BW570)=0,0,1+SUMIFS($CB$2:$CB$2500,$W$2:$W$2500,$A570)+SUMIFS($CA$2:$CA$2500,$X$2:$X$2500,$A570)))</f>
      </c>
      <c r="BY570" t="str">
        <f>IF($Y570="","",INDEX($AH$2:$AH$2000,$Y570)&amp;"")</f>
      </c>
      <c r="BZ570" t="str">
        <f>IF($Z570="","",INDEX($AH$2:$AH$2000,$Z570)&amp;"")</f>
      </c>
      <c r="CA570">
        <f>IF($Y570="","",INDEX($BV$2:$BV$2000,$Y570))</f>
      </c>
      <c r="CB570">
        <f>IF($Z570="","",INDEX($BV$2:$BV$2000,$Z570))</f>
      </c>
    </row>
    <row r="571">
      <c r="A571" t="str">
        <f>IF(TRIM(INDEX(games!$A:$A,ROW()))="","",TRIM(INDEX(games!$A:$A,ROW())))</f>
      </c>
      <c r="B571">
        <f>IF(OR($A571="",INDEX(games!$B:$B,ROW())=""),"",INDEX(games!$B:$B,ROW()))</f>
      </c>
      <c r="C571" t="str">
        <f>IF(OR($A571="",INDEX(games!$C:$C,ROW())=""),"",INDEX(games!$C:$C,ROW()))</f>
      </c>
      <c r="D571">
        <f>IF($A571="","",COUNTIF($W$2:$W$2500,$A571)+COUNTIF($X$2:$X$2500,$A571))</f>
      </c>
      <c r="E571">
        <f>IF($A571="","",IFERROR(MATCH($C571,$R$2:$R$5,0),0))</f>
      </c>
      <c r="F571">
        <f>IF($A571="","",MOD(ROW(),34))</f>
      </c>
      <c r="G571">
        <f>IF($A571="",NA(),IF($C571="Action",$B571,NA()))</f>
      </c>
      <c r="H571">
        <f>IF($A571="",NA(),IF($C571="Action",1+$F571*0.023,NA()))</f>
      </c>
      <c r="I571">
        <f>IF($A571="",NA(),IF($C571="Strategy",$B571,NA()))</f>
      </c>
      <c r="J571">
        <f>IF($A571="",NA(),IF($C571="Strategy",2+$F571*0.023,NA()))</f>
      </c>
      <c r="K571">
        <f>IF($A571="",NA(),IF($C571="Deckbuilder",$B571,NA()))</f>
      </c>
      <c r="L571">
        <f>IF($A571="",NA(),IF($C571="Deckbuilder",3+$F571*0.023,NA()))</f>
      </c>
      <c r="M571">
        <f>IF($A571="",NA(),IF($C571="Traditional",$B571,NA()))</f>
      </c>
      <c r="N571">
        <f>IF($A571="",NA(),IF($C571="Traditional",4+$F571*0.023,NA()))</f>
      </c>
      <c r="O571">
        <f>IF($A571="","",$D571+ROW()/1000000)</f>
      </c>
      <c r="P571" t="str">
        <f>IF(OR($A571="",INDEX(games!$H:$H,ROW())=""),"",INDEX(games!$H:$H,ROW()))</f>
      </c>
      <c r="Q571">
        <f>IF(OR($A571="",$P571&lt;&gt;"Yes"),"",$D571+ROW()/1000000)</f>
      </c>
      <c r="T571">
        <f>IF($Y571="","",INDEX($B$2:$B$2000,$Y571))</f>
      </c>
      <c r="U571">
        <f>IF($Z571="","",INDEX($B$2:$B$2000,$Z571))</f>
      </c>
      <c r="V571">
        <f>IF(OR($T571="",$U571=""),"",$U571-$T571)</f>
      </c>
      <c r="W571" t="str">
        <f>IF(TRIM(INDEX(connections!$A:$A,ROW()))="","",TRIM(INDEX(connections!$A:$A,ROW())))</f>
      </c>
      <c r="X571" t="str">
        <f>IF($W571="","",TRIM(INDEX(connections!$B:$B,ROW())))</f>
      </c>
      <c r="Y571">
        <f>IF($W571="","",IFERROR(MATCH($W571,$A$2:$A$2000,0),""))</f>
      </c>
      <c r="Z571">
        <f>IF($X571="","",IFERROR(MATCH($X571,$A$2:$A$2000,0),""))</f>
      </c>
      <c r="AA571" t="str">
        <f>IF($Y571="","",INDEX($P$2:$P$2000,$Y571))</f>
      </c>
      <c r="AB571" t="str">
        <f>IF($Z571="","",INDEX($P$2:$P$2000,$Z571))</f>
      </c>
      <c r="AC571">
        <f>IF(AND($AA571="Yes",$AB571="Yes"),1,"")</f>
      </c>
      <c r="AD571">
        <f>IF(OR($Y571="",$Z571=""),"",IF(INDEX($C$2:$C$2000,$Y571)=INDEX($C$2:$C$2000,$Z571),0,1))</f>
      </c>
      <c r="AE571">
        <f>IF($AC571&lt;&gt;1,"",IF(AND(INDEX($AG$2:$AG$2000,$Y571)=1,INDEX($AG$2:$AG$2000,$Z571)=1),1,""))</f>
      </c>
      <c r="AG571">
        <f>IF($A571="","",COUNTIFS($W$2:$W$2500,$A571,$AB$2:$AB$2500,"Yes")+COUNTIFS($X$2:$X$2500,$A571,$AA$2:$AA$2500,"Yes"))</f>
      </c>
      <c r="AH571" t="str">
        <f>IF(OR($P571&lt;&gt;"Yes",N($AG571)=0),"",IF(AND($AG571=1,COUNTIFS($W$2:$W$2500,$A571,$AE$2:$AE$2500,1)+COUNTIFS($X$2:$X$2500,$A571,$AE$2:$AE$2500,1)&gt;0),"","Yes"))</f>
      </c>
      <c r="AI571">
        <f>IF($AH571="Yes",$AG571,"")</f>
      </c>
      <c r="AJ571">
        <f>IF($AI571="","",$AI571+ROW()/1000000)</f>
      </c>
      <c r="AK571">
        <f>IF(OR($A571="",$P571="Yes",N($AG571)=0),"",$AG571+ROW()/1000000)</f>
      </c>
      <c r="AL571" t="str">
        <f>IF($A571="","",INDEX(games!$J:$J,ROW())&amp;"")</f>
      </c>
      <c r="AM571">
        <f>IF($A571="","",SUMPRODUCT($AO571:$BD571,'Map Analysis'!$AP$2^{0,1,2,3,4,5,6,7,8,9,10,11,12,13,14,15}))</f>
      </c>
      <c r="AN571">
        <f>IF($A571="","",$AM571+ROW()/10000000)</f>
      </c>
      <c r="AO571">
        <f>IF($A571="","",COUNTIF($W$2:$W$2500,$A571))</f>
      </c>
      <c r="AP571">
        <f>IF($A571="","",SUMIFS($BF$2:$BF$2500,$W$2:$W$2500,$A571))</f>
      </c>
      <c r="AQ571">
        <f>IF($A571="","",SUMIFS($BG$2:$BG$2500,$W$2:$W$2500,$A571))</f>
      </c>
      <c r="AR571">
        <f>IF($A571="","",SUMIFS($BH$2:$BH$2500,$W$2:$W$2500,$A571))</f>
      </c>
      <c r="AS571">
        <f>IF($A571="","",SUMIFS($BI$2:$BI$2500,$W$2:$W$2500,$A571))</f>
      </c>
      <c r="AT571">
        <f>IF($A571="","",SUMIFS($BJ$2:$BJ$2500,$W$2:$W$2500,$A571))</f>
      </c>
      <c r="AU571">
        <f>IF($A571="","",SUMIFS($BK$2:$BK$2500,$W$2:$W$2500,$A571))</f>
      </c>
      <c r="AV571">
        <f>IF($A571="","",SUMIFS($BL$2:$BL$2500,$W$2:$W$2500,$A571))</f>
      </c>
      <c r="AW571">
        <f>IF($A571="","",SUMIFS($BM$2:$BM$2500,$W$2:$W$2500,$A571))</f>
      </c>
      <c r="AX571">
        <f>IF($A571="","",SUMIFS($BN$2:$BN$2500,$W$2:$W$2500,$A571))</f>
      </c>
      <c r="AY571">
        <f>IF($A571="","",SUMIFS($BO$2:$BO$2500,$W$2:$W$2500,$A571))</f>
      </c>
      <c r="AZ571">
        <f>IF($A571="","",SUMIFS($BP$2:$BP$2500,$W$2:$W$2500,$A571))</f>
      </c>
      <c r="BA571">
        <f>IF($A571="","",SUMIFS($BQ$2:$BQ$2500,$W$2:$W$2500,$A571))</f>
      </c>
      <c r="BB571">
        <f>IF($A571="","",SUMIFS($BR$2:$BR$2500,$W$2:$W$2500,$A571))</f>
      </c>
      <c r="BC571">
        <f>IF($A571="","",SUMIFS($BS$2:$BS$2500,$W$2:$W$2500,$A571))</f>
      </c>
      <c r="BD571">
        <f>IF($A571="","",SUMIFS($BT$2:$BT$2500,$W$2:$W$2500,$A571))</f>
      </c>
      <c r="BF571">
        <f>IF($Z571="","",INDEX($AO$2:$AO$2000,$Z571))</f>
      </c>
      <c r="BG571">
        <f>IF($Z571="","",INDEX($AP$2:$AP$2000,$Z571))</f>
      </c>
      <c r="BH571">
        <f>IF($Z571="","",INDEX($AQ$2:$AQ$2000,$Z571))</f>
      </c>
      <c r="BI571">
        <f>IF($Z571="","",INDEX($AR$2:$AR$2000,$Z571))</f>
      </c>
      <c r="BJ571">
        <f>IF($Z571="","",INDEX($AS$2:$AS$2000,$Z571))</f>
      </c>
      <c r="BK571">
        <f>IF($Z571="","",INDEX($AT$2:$AT$2000,$Z571))</f>
      </c>
      <c r="BL571">
        <f>IF($Z571="","",INDEX($AU$2:$AU$2000,$Z571))</f>
      </c>
      <c r="BM571">
        <f>IF($Z571="","",INDEX($AV$2:$AV$2000,$Z571))</f>
      </c>
      <c r="BN571">
        <f>IF($Z571="","",INDEX($AW$2:$AW$2000,$Z571))</f>
      </c>
      <c r="BO571">
        <f>IF($Z571="","",INDEX($AX$2:$AX$2000,$Z571))</f>
      </c>
      <c r="BP571">
        <f>IF($Z571="","",INDEX($AY$2:$AY$2000,$Z571))</f>
      </c>
      <c r="BQ571">
        <f>IF($Z571="","",INDEX($AZ$2:$AZ$2000,$Z571))</f>
      </c>
      <c r="BR571">
        <f>IF($Z571="","",INDEX($BA$2:$BA$2000,$Z571))</f>
      </c>
      <c r="BS571">
        <f>IF($Z571="","",INDEX($BB$2:$BB$2000,$Z571))</f>
      </c>
      <c r="BT571">
        <f>IF($Z571="","",INDEX($BC$2:$BC$2000,$Z571))</f>
      </c>
      <c r="BV571">
        <f>IF(OR($A571="",$P571&lt;&gt;"Yes",$AH571="Yes"),"",1+N($AG571))</f>
      </c>
      <c r="BW571">
        <f>IF($A571="","",COUNTIFS($W$2:$W$2500,$A571,$BZ$2:$BZ$2500,"Yes")+COUNTIFS($X$2:$X$2500,$A571,$BY$2:$BY$2500,"Yes"))</f>
      </c>
      <c r="BX571">
        <f>IF(OR($A571="",$P571="Yes"),"",IF(N($BW571)=0,0,1+SUMIFS($CB$2:$CB$2500,$W$2:$W$2500,$A571)+SUMIFS($CA$2:$CA$2500,$X$2:$X$2500,$A571)))</f>
      </c>
      <c r="BY571" t="str">
        <f>IF($Y571="","",INDEX($AH$2:$AH$2000,$Y571)&amp;"")</f>
      </c>
      <c r="BZ571" t="str">
        <f>IF($Z571="","",INDEX($AH$2:$AH$2000,$Z571)&amp;"")</f>
      </c>
      <c r="CA571">
        <f>IF($Y571="","",INDEX($BV$2:$BV$2000,$Y571))</f>
      </c>
      <c r="CB571">
        <f>IF($Z571="","",INDEX($BV$2:$BV$2000,$Z571))</f>
      </c>
    </row>
    <row r="572">
      <c r="A572" t="str">
        <f>IF(TRIM(INDEX(games!$A:$A,ROW()))="","",TRIM(INDEX(games!$A:$A,ROW())))</f>
      </c>
      <c r="B572">
        <f>IF(OR($A572="",INDEX(games!$B:$B,ROW())=""),"",INDEX(games!$B:$B,ROW()))</f>
      </c>
      <c r="C572" t="str">
        <f>IF(OR($A572="",INDEX(games!$C:$C,ROW())=""),"",INDEX(games!$C:$C,ROW()))</f>
      </c>
      <c r="D572">
        <f>IF($A572="","",COUNTIF($W$2:$W$2500,$A572)+COUNTIF($X$2:$X$2500,$A572))</f>
      </c>
      <c r="E572">
        <f>IF($A572="","",IFERROR(MATCH($C572,$R$2:$R$5,0),0))</f>
      </c>
      <c r="F572">
        <f>IF($A572="","",MOD(ROW(),34))</f>
      </c>
      <c r="G572">
        <f>IF($A572="",NA(),IF($C572="Action",$B572,NA()))</f>
      </c>
      <c r="H572">
        <f>IF($A572="",NA(),IF($C572="Action",1+$F572*0.023,NA()))</f>
      </c>
      <c r="I572">
        <f>IF($A572="",NA(),IF($C572="Strategy",$B572,NA()))</f>
      </c>
      <c r="J572">
        <f>IF($A572="",NA(),IF($C572="Strategy",2+$F572*0.023,NA()))</f>
      </c>
      <c r="K572">
        <f>IF($A572="",NA(),IF($C572="Deckbuilder",$B572,NA()))</f>
      </c>
      <c r="L572">
        <f>IF($A572="",NA(),IF($C572="Deckbuilder",3+$F572*0.023,NA()))</f>
      </c>
      <c r="M572">
        <f>IF($A572="",NA(),IF($C572="Traditional",$B572,NA()))</f>
      </c>
      <c r="N572">
        <f>IF($A572="",NA(),IF($C572="Traditional",4+$F572*0.023,NA()))</f>
      </c>
      <c r="O572">
        <f>IF($A572="","",$D572+ROW()/1000000)</f>
      </c>
      <c r="P572" t="str">
        <f>IF(OR($A572="",INDEX(games!$H:$H,ROW())=""),"",INDEX(games!$H:$H,ROW()))</f>
      </c>
      <c r="Q572">
        <f>IF(OR($A572="",$P572&lt;&gt;"Yes"),"",$D572+ROW()/1000000)</f>
      </c>
      <c r="T572">
        <f>IF($Y572="","",INDEX($B$2:$B$2000,$Y572))</f>
      </c>
      <c r="U572">
        <f>IF($Z572="","",INDEX($B$2:$B$2000,$Z572))</f>
      </c>
      <c r="V572">
        <f>IF(OR($T572="",$U572=""),"",$U572-$T572)</f>
      </c>
      <c r="W572" t="str">
        <f>IF(TRIM(INDEX(connections!$A:$A,ROW()))="","",TRIM(INDEX(connections!$A:$A,ROW())))</f>
      </c>
      <c r="X572" t="str">
        <f>IF($W572="","",TRIM(INDEX(connections!$B:$B,ROW())))</f>
      </c>
      <c r="Y572">
        <f>IF($W572="","",IFERROR(MATCH($W572,$A$2:$A$2000,0),""))</f>
      </c>
      <c r="Z572">
        <f>IF($X572="","",IFERROR(MATCH($X572,$A$2:$A$2000,0),""))</f>
      </c>
      <c r="AA572" t="str">
        <f>IF($Y572="","",INDEX($P$2:$P$2000,$Y572))</f>
      </c>
      <c r="AB572" t="str">
        <f>IF($Z572="","",INDEX($P$2:$P$2000,$Z572))</f>
      </c>
      <c r="AC572">
        <f>IF(AND($AA572="Yes",$AB572="Yes"),1,"")</f>
      </c>
      <c r="AD572">
        <f>IF(OR($Y572="",$Z572=""),"",IF(INDEX($C$2:$C$2000,$Y572)=INDEX($C$2:$C$2000,$Z572),0,1))</f>
      </c>
      <c r="AE572">
        <f>IF($AC572&lt;&gt;1,"",IF(AND(INDEX($AG$2:$AG$2000,$Y572)=1,INDEX($AG$2:$AG$2000,$Z572)=1),1,""))</f>
      </c>
      <c r="AG572">
        <f>IF($A572="","",COUNTIFS($W$2:$W$2500,$A572,$AB$2:$AB$2500,"Yes")+COUNTIFS($X$2:$X$2500,$A572,$AA$2:$AA$2500,"Yes"))</f>
      </c>
      <c r="AH572" t="str">
        <f>IF(OR($P572&lt;&gt;"Yes",N($AG572)=0),"",IF(AND($AG572=1,COUNTIFS($W$2:$W$2500,$A572,$AE$2:$AE$2500,1)+COUNTIFS($X$2:$X$2500,$A572,$AE$2:$AE$2500,1)&gt;0),"","Yes"))</f>
      </c>
      <c r="AI572">
        <f>IF($AH572="Yes",$AG572,"")</f>
      </c>
      <c r="AJ572">
        <f>IF($AI572="","",$AI572+ROW()/1000000)</f>
      </c>
      <c r="AK572">
        <f>IF(OR($A572="",$P572="Yes",N($AG572)=0),"",$AG572+ROW()/1000000)</f>
      </c>
      <c r="AL572" t="str">
        <f>IF($A572="","",INDEX(games!$J:$J,ROW())&amp;"")</f>
      </c>
      <c r="AM572">
        <f>IF($A572="","",SUMPRODUCT($AO572:$BD572,'Map Analysis'!$AP$2^{0,1,2,3,4,5,6,7,8,9,10,11,12,13,14,15}))</f>
      </c>
      <c r="AN572">
        <f>IF($A572="","",$AM572+ROW()/10000000)</f>
      </c>
      <c r="AO572">
        <f>IF($A572="","",COUNTIF($W$2:$W$2500,$A572))</f>
      </c>
      <c r="AP572">
        <f>IF($A572="","",SUMIFS($BF$2:$BF$2500,$W$2:$W$2500,$A572))</f>
      </c>
      <c r="AQ572">
        <f>IF($A572="","",SUMIFS($BG$2:$BG$2500,$W$2:$W$2500,$A572))</f>
      </c>
      <c r="AR572">
        <f>IF($A572="","",SUMIFS($BH$2:$BH$2500,$W$2:$W$2500,$A572))</f>
      </c>
      <c r="AS572">
        <f>IF($A572="","",SUMIFS($BI$2:$BI$2500,$W$2:$W$2500,$A572))</f>
      </c>
      <c r="AT572">
        <f>IF($A572="","",SUMIFS($BJ$2:$BJ$2500,$W$2:$W$2500,$A572))</f>
      </c>
      <c r="AU572">
        <f>IF($A572="","",SUMIFS($BK$2:$BK$2500,$W$2:$W$2500,$A572))</f>
      </c>
      <c r="AV572">
        <f>IF($A572="","",SUMIFS($BL$2:$BL$2500,$W$2:$W$2500,$A572))</f>
      </c>
      <c r="AW572">
        <f>IF($A572="","",SUMIFS($BM$2:$BM$2500,$W$2:$W$2500,$A572))</f>
      </c>
      <c r="AX572">
        <f>IF($A572="","",SUMIFS($BN$2:$BN$2500,$W$2:$W$2500,$A572))</f>
      </c>
      <c r="AY572">
        <f>IF($A572="","",SUMIFS($BO$2:$BO$2500,$W$2:$W$2500,$A572))</f>
      </c>
      <c r="AZ572">
        <f>IF($A572="","",SUMIFS($BP$2:$BP$2500,$W$2:$W$2500,$A572))</f>
      </c>
      <c r="BA572">
        <f>IF($A572="","",SUMIFS($BQ$2:$BQ$2500,$W$2:$W$2500,$A572))</f>
      </c>
      <c r="BB572">
        <f>IF($A572="","",SUMIFS($BR$2:$BR$2500,$W$2:$W$2500,$A572))</f>
      </c>
      <c r="BC572">
        <f>IF($A572="","",SUMIFS($BS$2:$BS$2500,$W$2:$W$2500,$A572))</f>
      </c>
      <c r="BD572">
        <f>IF($A572="","",SUMIFS($BT$2:$BT$2500,$W$2:$W$2500,$A572))</f>
      </c>
      <c r="BF572">
        <f>IF($Z572="","",INDEX($AO$2:$AO$2000,$Z572))</f>
      </c>
      <c r="BG572">
        <f>IF($Z572="","",INDEX($AP$2:$AP$2000,$Z572))</f>
      </c>
      <c r="BH572">
        <f>IF($Z572="","",INDEX($AQ$2:$AQ$2000,$Z572))</f>
      </c>
      <c r="BI572">
        <f>IF($Z572="","",INDEX($AR$2:$AR$2000,$Z572))</f>
      </c>
      <c r="BJ572">
        <f>IF($Z572="","",INDEX($AS$2:$AS$2000,$Z572))</f>
      </c>
      <c r="BK572">
        <f>IF($Z572="","",INDEX($AT$2:$AT$2000,$Z572))</f>
      </c>
      <c r="BL572">
        <f>IF($Z572="","",INDEX($AU$2:$AU$2000,$Z572))</f>
      </c>
      <c r="BM572">
        <f>IF($Z572="","",INDEX($AV$2:$AV$2000,$Z572))</f>
      </c>
      <c r="BN572">
        <f>IF($Z572="","",INDEX($AW$2:$AW$2000,$Z572))</f>
      </c>
      <c r="BO572">
        <f>IF($Z572="","",INDEX($AX$2:$AX$2000,$Z572))</f>
      </c>
      <c r="BP572">
        <f>IF($Z572="","",INDEX($AY$2:$AY$2000,$Z572))</f>
      </c>
      <c r="BQ572">
        <f>IF($Z572="","",INDEX($AZ$2:$AZ$2000,$Z572))</f>
      </c>
      <c r="BR572">
        <f>IF($Z572="","",INDEX($BA$2:$BA$2000,$Z572))</f>
      </c>
      <c r="BS572">
        <f>IF($Z572="","",INDEX($BB$2:$BB$2000,$Z572))</f>
      </c>
      <c r="BT572">
        <f>IF($Z572="","",INDEX($BC$2:$BC$2000,$Z572))</f>
      </c>
      <c r="BV572">
        <f>IF(OR($A572="",$P572&lt;&gt;"Yes",$AH572="Yes"),"",1+N($AG572))</f>
      </c>
      <c r="BW572">
        <f>IF($A572="","",COUNTIFS($W$2:$W$2500,$A572,$BZ$2:$BZ$2500,"Yes")+COUNTIFS($X$2:$X$2500,$A572,$BY$2:$BY$2500,"Yes"))</f>
      </c>
      <c r="BX572">
        <f>IF(OR($A572="",$P572="Yes"),"",IF(N($BW572)=0,0,1+SUMIFS($CB$2:$CB$2500,$W$2:$W$2500,$A572)+SUMIFS($CA$2:$CA$2500,$X$2:$X$2500,$A572)))</f>
      </c>
      <c r="BY572" t="str">
        <f>IF($Y572="","",INDEX($AH$2:$AH$2000,$Y572)&amp;"")</f>
      </c>
      <c r="BZ572" t="str">
        <f>IF($Z572="","",INDEX($AH$2:$AH$2000,$Z572)&amp;"")</f>
      </c>
      <c r="CA572">
        <f>IF($Y572="","",INDEX($BV$2:$BV$2000,$Y572))</f>
      </c>
      <c r="CB572">
        <f>IF($Z572="","",INDEX($BV$2:$BV$2000,$Z572))</f>
      </c>
    </row>
    <row r="573">
      <c r="A573" t="str">
        <f>IF(TRIM(INDEX(games!$A:$A,ROW()))="","",TRIM(INDEX(games!$A:$A,ROW())))</f>
      </c>
      <c r="B573">
        <f>IF(OR($A573="",INDEX(games!$B:$B,ROW())=""),"",INDEX(games!$B:$B,ROW()))</f>
      </c>
      <c r="C573" t="str">
        <f>IF(OR($A573="",INDEX(games!$C:$C,ROW())=""),"",INDEX(games!$C:$C,ROW()))</f>
      </c>
      <c r="D573">
        <f>IF($A573="","",COUNTIF($W$2:$W$2500,$A573)+COUNTIF($X$2:$X$2500,$A573))</f>
      </c>
      <c r="E573">
        <f>IF($A573="","",IFERROR(MATCH($C573,$R$2:$R$5,0),0))</f>
      </c>
      <c r="F573">
        <f>IF($A573="","",MOD(ROW(),34))</f>
      </c>
      <c r="G573">
        <f>IF($A573="",NA(),IF($C573="Action",$B573,NA()))</f>
      </c>
      <c r="H573">
        <f>IF($A573="",NA(),IF($C573="Action",1+$F573*0.023,NA()))</f>
      </c>
      <c r="I573">
        <f>IF($A573="",NA(),IF($C573="Strategy",$B573,NA()))</f>
      </c>
      <c r="J573">
        <f>IF($A573="",NA(),IF($C573="Strategy",2+$F573*0.023,NA()))</f>
      </c>
      <c r="K573">
        <f>IF($A573="",NA(),IF($C573="Deckbuilder",$B573,NA()))</f>
      </c>
      <c r="L573">
        <f>IF($A573="",NA(),IF($C573="Deckbuilder",3+$F573*0.023,NA()))</f>
      </c>
      <c r="M573">
        <f>IF($A573="",NA(),IF($C573="Traditional",$B573,NA()))</f>
      </c>
      <c r="N573">
        <f>IF($A573="",NA(),IF($C573="Traditional",4+$F573*0.023,NA()))</f>
      </c>
      <c r="O573">
        <f>IF($A573="","",$D573+ROW()/1000000)</f>
      </c>
      <c r="P573" t="str">
        <f>IF(OR($A573="",INDEX(games!$H:$H,ROW())=""),"",INDEX(games!$H:$H,ROW()))</f>
      </c>
      <c r="Q573">
        <f>IF(OR($A573="",$P573&lt;&gt;"Yes"),"",$D573+ROW()/1000000)</f>
      </c>
      <c r="T573">
        <f>IF($Y573="","",INDEX($B$2:$B$2000,$Y573))</f>
      </c>
      <c r="U573">
        <f>IF($Z573="","",INDEX($B$2:$B$2000,$Z573))</f>
      </c>
      <c r="V573">
        <f>IF(OR($T573="",$U573=""),"",$U573-$T573)</f>
      </c>
      <c r="W573" t="str">
        <f>IF(TRIM(INDEX(connections!$A:$A,ROW()))="","",TRIM(INDEX(connections!$A:$A,ROW())))</f>
      </c>
      <c r="X573" t="str">
        <f>IF($W573="","",TRIM(INDEX(connections!$B:$B,ROW())))</f>
      </c>
      <c r="Y573">
        <f>IF($W573="","",IFERROR(MATCH($W573,$A$2:$A$2000,0),""))</f>
      </c>
      <c r="Z573">
        <f>IF($X573="","",IFERROR(MATCH($X573,$A$2:$A$2000,0),""))</f>
      </c>
      <c r="AA573" t="str">
        <f>IF($Y573="","",INDEX($P$2:$P$2000,$Y573))</f>
      </c>
      <c r="AB573" t="str">
        <f>IF($Z573="","",INDEX($P$2:$P$2000,$Z573))</f>
      </c>
      <c r="AC573">
        <f>IF(AND($AA573="Yes",$AB573="Yes"),1,"")</f>
      </c>
      <c r="AD573">
        <f>IF(OR($Y573="",$Z573=""),"",IF(INDEX($C$2:$C$2000,$Y573)=INDEX($C$2:$C$2000,$Z573),0,1))</f>
      </c>
      <c r="AE573">
        <f>IF($AC573&lt;&gt;1,"",IF(AND(INDEX($AG$2:$AG$2000,$Y573)=1,INDEX($AG$2:$AG$2000,$Z573)=1),1,""))</f>
      </c>
      <c r="AG573">
        <f>IF($A573="","",COUNTIFS($W$2:$W$2500,$A573,$AB$2:$AB$2500,"Yes")+COUNTIFS($X$2:$X$2500,$A573,$AA$2:$AA$2500,"Yes"))</f>
      </c>
      <c r="AH573" t="str">
        <f>IF(OR($P573&lt;&gt;"Yes",N($AG573)=0),"",IF(AND($AG573=1,COUNTIFS($W$2:$W$2500,$A573,$AE$2:$AE$2500,1)+COUNTIFS($X$2:$X$2500,$A573,$AE$2:$AE$2500,1)&gt;0),"","Yes"))</f>
      </c>
      <c r="AI573">
        <f>IF($AH573="Yes",$AG573,"")</f>
      </c>
      <c r="AJ573">
        <f>IF($AI573="","",$AI573+ROW()/1000000)</f>
      </c>
      <c r="AK573">
        <f>IF(OR($A573="",$P573="Yes",N($AG573)=0),"",$AG573+ROW()/1000000)</f>
      </c>
      <c r="AL573" t="str">
        <f>IF($A573="","",INDEX(games!$J:$J,ROW())&amp;"")</f>
      </c>
      <c r="AM573">
        <f>IF($A573="","",SUMPRODUCT($AO573:$BD573,'Map Analysis'!$AP$2^{0,1,2,3,4,5,6,7,8,9,10,11,12,13,14,15}))</f>
      </c>
      <c r="AN573">
        <f>IF($A573="","",$AM573+ROW()/10000000)</f>
      </c>
      <c r="AO573">
        <f>IF($A573="","",COUNTIF($W$2:$W$2500,$A573))</f>
      </c>
      <c r="AP573">
        <f>IF($A573="","",SUMIFS($BF$2:$BF$2500,$W$2:$W$2500,$A573))</f>
      </c>
      <c r="AQ573">
        <f>IF($A573="","",SUMIFS($BG$2:$BG$2500,$W$2:$W$2500,$A573))</f>
      </c>
      <c r="AR573">
        <f>IF($A573="","",SUMIFS($BH$2:$BH$2500,$W$2:$W$2500,$A573))</f>
      </c>
      <c r="AS573">
        <f>IF($A573="","",SUMIFS($BI$2:$BI$2500,$W$2:$W$2500,$A573))</f>
      </c>
      <c r="AT573">
        <f>IF($A573="","",SUMIFS($BJ$2:$BJ$2500,$W$2:$W$2500,$A573))</f>
      </c>
      <c r="AU573">
        <f>IF($A573="","",SUMIFS($BK$2:$BK$2500,$W$2:$W$2500,$A573))</f>
      </c>
      <c r="AV573">
        <f>IF($A573="","",SUMIFS($BL$2:$BL$2500,$W$2:$W$2500,$A573))</f>
      </c>
      <c r="AW573">
        <f>IF($A573="","",SUMIFS($BM$2:$BM$2500,$W$2:$W$2500,$A573))</f>
      </c>
      <c r="AX573">
        <f>IF($A573="","",SUMIFS($BN$2:$BN$2500,$W$2:$W$2500,$A573))</f>
      </c>
      <c r="AY573">
        <f>IF($A573="","",SUMIFS($BO$2:$BO$2500,$W$2:$W$2500,$A573))</f>
      </c>
      <c r="AZ573">
        <f>IF($A573="","",SUMIFS($BP$2:$BP$2500,$W$2:$W$2500,$A573))</f>
      </c>
      <c r="BA573">
        <f>IF($A573="","",SUMIFS($BQ$2:$BQ$2500,$W$2:$W$2500,$A573))</f>
      </c>
      <c r="BB573">
        <f>IF($A573="","",SUMIFS($BR$2:$BR$2500,$W$2:$W$2500,$A573))</f>
      </c>
      <c r="BC573">
        <f>IF($A573="","",SUMIFS($BS$2:$BS$2500,$W$2:$W$2500,$A573))</f>
      </c>
      <c r="BD573">
        <f>IF($A573="","",SUMIFS($BT$2:$BT$2500,$W$2:$W$2500,$A573))</f>
      </c>
      <c r="BF573">
        <f>IF($Z573="","",INDEX($AO$2:$AO$2000,$Z573))</f>
      </c>
      <c r="BG573">
        <f>IF($Z573="","",INDEX($AP$2:$AP$2000,$Z573))</f>
      </c>
      <c r="BH573">
        <f>IF($Z573="","",INDEX($AQ$2:$AQ$2000,$Z573))</f>
      </c>
      <c r="BI573">
        <f>IF($Z573="","",INDEX($AR$2:$AR$2000,$Z573))</f>
      </c>
      <c r="BJ573">
        <f>IF($Z573="","",INDEX($AS$2:$AS$2000,$Z573))</f>
      </c>
      <c r="BK573">
        <f>IF($Z573="","",INDEX($AT$2:$AT$2000,$Z573))</f>
      </c>
      <c r="BL573">
        <f>IF($Z573="","",INDEX($AU$2:$AU$2000,$Z573))</f>
      </c>
      <c r="BM573">
        <f>IF($Z573="","",INDEX($AV$2:$AV$2000,$Z573))</f>
      </c>
      <c r="BN573">
        <f>IF($Z573="","",INDEX($AW$2:$AW$2000,$Z573))</f>
      </c>
      <c r="BO573">
        <f>IF($Z573="","",INDEX($AX$2:$AX$2000,$Z573))</f>
      </c>
      <c r="BP573">
        <f>IF($Z573="","",INDEX($AY$2:$AY$2000,$Z573))</f>
      </c>
      <c r="BQ573">
        <f>IF($Z573="","",INDEX($AZ$2:$AZ$2000,$Z573))</f>
      </c>
      <c r="BR573">
        <f>IF($Z573="","",INDEX($BA$2:$BA$2000,$Z573))</f>
      </c>
      <c r="BS573">
        <f>IF($Z573="","",INDEX($BB$2:$BB$2000,$Z573))</f>
      </c>
      <c r="BT573">
        <f>IF($Z573="","",INDEX($BC$2:$BC$2000,$Z573))</f>
      </c>
      <c r="BV573">
        <f>IF(OR($A573="",$P573&lt;&gt;"Yes",$AH573="Yes"),"",1+N($AG573))</f>
      </c>
      <c r="BW573">
        <f>IF($A573="","",COUNTIFS($W$2:$W$2500,$A573,$BZ$2:$BZ$2500,"Yes")+COUNTIFS($X$2:$X$2500,$A573,$BY$2:$BY$2500,"Yes"))</f>
      </c>
      <c r="BX573">
        <f>IF(OR($A573="",$P573="Yes"),"",IF(N($BW573)=0,0,1+SUMIFS($CB$2:$CB$2500,$W$2:$W$2500,$A573)+SUMIFS($CA$2:$CA$2500,$X$2:$X$2500,$A573)))</f>
      </c>
      <c r="BY573" t="str">
        <f>IF($Y573="","",INDEX($AH$2:$AH$2000,$Y573)&amp;"")</f>
      </c>
      <c r="BZ573" t="str">
        <f>IF($Z573="","",INDEX($AH$2:$AH$2000,$Z573)&amp;"")</f>
      </c>
      <c r="CA573">
        <f>IF($Y573="","",INDEX($BV$2:$BV$2000,$Y573))</f>
      </c>
      <c r="CB573">
        <f>IF($Z573="","",INDEX($BV$2:$BV$2000,$Z573))</f>
      </c>
    </row>
    <row r="574">
      <c r="A574" t="str">
        <f>IF(TRIM(INDEX(games!$A:$A,ROW()))="","",TRIM(INDEX(games!$A:$A,ROW())))</f>
      </c>
      <c r="B574">
        <f>IF(OR($A574="",INDEX(games!$B:$B,ROW())=""),"",INDEX(games!$B:$B,ROW()))</f>
      </c>
      <c r="C574" t="str">
        <f>IF(OR($A574="",INDEX(games!$C:$C,ROW())=""),"",INDEX(games!$C:$C,ROW()))</f>
      </c>
      <c r="D574">
        <f>IF($A574="","",COUNTIF($W$2:$W$2500,$A574)+COUNTIF($X$2:$X$2500,$A574))</f>
      </c>
      <c r="E574">
        <f>IF($A574="","",IFERROR(MATCH($C574,$R$2:$R$5,0),0))</f>
      </c>
      <c r="F574">
        <f>IF($A574="","",MOD(ROW(),34))</f>
      </c>
      <c r="G574">
        <f>IF($A574="",NA(),IF($C574="Action",$B574,NA()))</f>
      </c>
      <c r="H574">
        <f>IF($A574="",NA(),IF($C574="Action",1+$F574*0.023,NA()))</f>
      </c>
      <c r="I574">
        <f>IF($A574="",NA(),IF($C574="Strategy",$B574,NA()))</f>
      </c>
      <c r="J574">
        <f>IF($A574="",NA(),IF($C574="Strategy",2+$F574*0.023,NA()))</f>
      </c>
      <c r="K574">
        <f>IF($A574="",NA(),IF($C574="Deckbuilder",$B574,NA()))</f>
      </c>
      <c r="L574">
        <f>IF($A574="",NA(),IF($C574="Deckbuilder",3+$F574*0.023,NA()))</f>
      </c>
      <c r="M574">
        <f>IF($A574="",NA(),IF($C574="Traditional",$B574,NA()))</f>
      </c>
      <c r="N574">
        <f>IF($A574="",NA(),IF($C574="Traditional",4+$F574*0.023,NA()))</f>
      </c>
      <c r="O574">
        <f>IF($A574="","",$D574+ROW()/1000000)</f>
      </c>
      <c r="P574" t="str">
        <f>IF(OR($A574="",INDEX(games!$H:$H,ROW())=""),"",INDEX(games!$H:$H,ROW()))</f>
      </c>
      <c r="Q574">
        <f>IF(OR($A574="",$P574&lt;&gt;"Yes"),"",$D574+ROW()/1000000)</f>
      </c>
      <c r="T574">
        <f>IF($Y574="","",INDEX($B$2:$B$2000,$Y574))</f>
      </c>
      <c r="U574">
        <f>IF($Z574="","",INDEX($B$2:$B$2000,$Z574))</f>
      </c>
      <c r="V574">
        <f>IF(OR($T574="",$U574=""),"",$U574-$T574)</f>
      </c>
      <c r="W574" t="str">
        <f>IF(TRIM(INDEX(connections!$A:$A,ROW()))="","",TRIM(INDEX(connections!$A:$A,ROW())))</f>
      </c>
      <c r="X574" t="str">
        <f>IF($W574="","",TRIM(INDEX(connections!$B:$B,ROW())))</f>
      </c>
      <c r="Y574">
        <f>IF($W574="","",IFERROR(MATCH($W574,$A$2:$A$2000,0),""))</f>
      </c>
      <c r="Z574">
        <f>IF($X574="","",IFERROR(MATCH($X574,$A$2:$A$2000,0),""))</f>
      </c>
      <c r="AA574" t="str">
        <f>IF($Y574="","",INDEX($P$2:$P$2000,$Y574))</f>
      </c>
      <c r="AB574" t="str">
        <f>IF($Z574="","",INDEX($P$2:$P$2000,$Z574))</f>
      </c>
      <c r="AC574">
        <f>IF(AND($AA574="Yes",$AB574="Yes"),1,"")</f>
      </c>
      <c r="AD574">
        <f>IF(OR($Y574="",$Z574=""),"",IF(INDEX($C$2:$C$2000,$Y574)=INDEX($C$2:$C$2000,$Z574),0,1))</f>
      </c>
      <c r="AE574">
        <f>IF($AC574&lt;&gt;1,"",IF(AND(INDEX($AG$2:$AG$2000,$Y574)=1,INDEX($AG$2:$AG$2000,$Z574)=1),1,""))</f>
      </c>
      <c r="AG574">
        <f>IF($A574="","",COUNTIFS($W$2:$W$2500,$A574,$AB$2:$AB$2500,"Yes")+COUNTIFS($X$2:$X$2500,$A574,$AA$2:$AA$2500,"Yes"))</f>
      </c>
      <c r="AH574" t="str">
        <f>IF(OR($P574&lt;&gt;"Yes",N($AG574)=0),"",IF(AND($AG574=1,COUNTIFS($W$2:$W$2500,$A574,$AE$2:$AE$2500,1)+COUNTIFS($X$2:$X$2500,$A574,$AE$2:$AE$2500,1)&gt;0),"","Yes"))</f>
      </c>
      <c r="AI574">
        <f>IF($AH574="Yes",$AG574,"")</f>
      </c>
      <c r="AJ574">
        <f>IF($AI574="","",$AI574+ROW()/1000000)</f>
      </c>
      <c r="AK574">
        <f>IF(OR($A574="",$P574="Yes",N($AG574)=0),"",$AG574+ROW()/1000000)</f>
      </c>
      <c r="AL574" t="str">
        <f>IF($A574="","",INDEX(games!$J:$J,ROW())&amp;"")</f>
      </c>
      <c r="AM574">
        <f>IF($A574="","",SUMPRODUCT($AO574:$BD574,'Map Analysis'!$AP$2^{0,1,2,3,4,5,6,7,8,9,10,11,12,13,14,15}))</f>
      </c>
      <c r="AN574">
        <f>IF($A574="","",$AM574+ROW()/10000000)</f>
      </c>
      <c r="AO574">
        <f>IF($A574="","",COUNTIF($W$2:$W$2500,$A574))</f>
      </c>
      <c r="AP574">
        <f>IF($A574="","",SUMIFS($BF$2:$BF$2500,$W$2:$W$2500,$A574))</f>
      </c>
      <c r="AQ574">
        <f>IF($A574="","",SUMIFS($BG$2:$BG$2500,$W$2:$W$2500,$A574))</f>
      </c>
      <c r="AR574">
        <f>IF($A574="","",SUMIFS($BH$2:$BH$2500,$W$2:$W$2500,$A574))</f>
      </c>
      <c r="AS574">
        <f>IF($A574="","",SUMIFS($BI$2:$BI$2500,$W$2:$W$2500,$A574))</f>
      </c>
      <c r="AT574">
        <f>IF($A574="","",SUMIFS($BJ$2:$BJ$2500,$W$2:$W$2500,$A574))</f>
      </c>
      <c r="AU574">
        <f>IF($A574="","",SUMIFS($BK$2:$BK$2500,$W$2:$W$2500,$A574))</f>
      </c>
      <c r="AV574">
        <f>IF($A574="","",SUMIFS($BL$2:$BL$2500,$W$2:$W$2500,$A574))</f>
      </c>
      <c r="AW574">
        <f>IF($A574="","",SUMIFS($BM$2:$BM$2500,$W$2:$W$2500,$A574))</f>
      </c>
      <c r="AX574">
        <f>IF($A574="","",SUMIFS($BN$2:$BN$2500,$W$2:$W$2500,$A574))</f>
      </c>
      <c r="AY574">
        <f>IF($A574="","",SUMIFS($BO$2:$BO$2500,$W$2:$W$2500,$A574))</f>
      </c>
      <c r="AZ574">
        <f>IF($A574="","",SUMIFS($BP$2:$BP$2500,$W$2:$W$2500,$A574))</f>
      </c>
      <c r="BA574">
        <f>IF($A574="","",SUMIFS($BQ$2:$BQ$2500,$W$2:$W$2500,$A574))</f>
      </c>
      <c r="BB574">
        <f>IF($A574="","",SUMIFS($BR$2:$BR$2500,$W$2:$W$2500,$A574))</f>
      </c>
      <c r="BC574">
        <f>IF($A574="","",SUMIFS($BS$2:$BS$2500,$W$2:$W$2500,$A574))</f>
      </c>
      <c r="BD574">
        <f>IF($A574="","",SUMIFS($BT$2:$BT$2500,$W$2:$W$2500,$A574))</f>
      </c>
      <c r="BF574">
        <f>IF($Z574="","",INDEX($AO$2:$AO$2000,$Z574))</f>
      </c>
      <c r="BG574">
        <f>IF($Z574="","",INDEX($AP$2:$AP$2000,$Z574))</f>
      </c>
      <c r="BH574">
        <f>IF($Z574="","",INDEX($AQ$2:$AQ$2000,$Z574))</f>
      </c>
      <c r="BI574">
        <f>IF($Z574="","",INDEX($AR$2:$AR$2000,$Z574))</f>
      </c>
      <c r="BJ574">
        <f>IF($Z574="","",INDEX($AS$2:$AS$2000,$Z574))</f>
      </c>
      <c r="BK574">
        <f>IF($Z574="","",INDEX($AT$2:$AT$2000,$Z574))</f>
      </c>
      <c r="BL574">
        <f>IF($Z574="","",INDEX($AU$2:$AU$2000,$Z574))</f>
      </c>
      <c r="BM574">
        <f>IF($Z574="","",INDEX($AV$2:$AV$2000,$Z574))</f>
      </c>
      <c r="BN574">
        <f>IF($Z574="","",INDEX($AW$2:$AW$2000,$Z574))</f>
      </c>
      <c r="BO574">
        <f>IF($Z574="","",INDEX($AX$2:$AX$2000,$Z574))</f>
      </c>
      <c r="BP574">
        <f>IF($Z574="","",INDEX($AY$2:$AY$2000,$Z574))</f>
      </c>
      <c r="BQ574">
        <f>IF($Z574="","",INDEX($AZ$2:$AZ$2000,$Z574))</f>
      </c>
      <c r="BR574">
        <f>IF($Z574="","",INDEX($BA$2:$BA$2000,$Z574))</f>
      </c>
      <c r="BS574">
        <f>IF($Z574="","",INDEX($BB$2:$BB$2000,$Z574))</f>
      </c>
      <c r="BT574">
        <f>IF($Z574="","",INDEX($BC$2:$BC$2000,$Z574))</f>
      </c>
      <c r="BV574">
        <f>IF(OR($A574="",$P574&lt;&gt;"Yes",$AH574="Yes"),"",1+N($AG574))</f>
      </c>
      <c r="BW574">
        <f>IF($A574="","",COUNTIFS($W$2:$W$2500,$A574,$BZ$2:$BZ$2500,"Yes")+COUNTIFS($X$2:$X$2500,$A574,$BY$2:$BY$2500,"Yes"))</f>
      </c>
      <c r="BX574">
        <f>IF(OR($A574="",$P574="Yes"),"",IF(N($BW574)=0,0,1+SUMIFS($CB$2:$CB$2500,$W$2:$W$2500,$A574)+SUMIFS($CA$2:$CA$2500,$X$2:$X$2500,$A574)))</f>
      </c>
      <c r="BY574" t="str">
        <f>IF($Y574="","",INDEX($AH$2:$AH$2000,$Y574)&amp;"")</f>
      </c>
      <c r="BZ574" t="str">
        <f>IF($Z574="","",INDEX($AH$2:$AH$2000,$Z574)&amp;"")</f>
      </c>
      <c r="CA574">
        <f>IF($Y574="","",INDEX($BV$2:$BV$2000,$Y574))</f>
      </c>
      <c r="CB574">
        <f>IF($Z574="","",INDEX($BV$2:$BV$2000,$Z574))</f>
      </c>
    </row>
    <row r="575">
      <c r="A575" t="str">
        <f>IF(TRIM(INDEX(games!$A:$A,ROW()))="","",TRIM(INDEX(games!$A:$A,ROW())))</f>
      </c>
      <c r="B575">
        <f>IF(OR($A575="",INDEX(games!$B:$B,ROW())=""),"",INDEX(games!$B:$B,ROW()))</f>
      </c>
      <c r="C575" t="str">
        <f>IF(OR($A575="",INDEX(games!$C:$C,ROW())=""),"",INDEX(games!$C:$C,ROW()))</f>
      </c>
      <c r="D575">
        <f>IF($A575="","",COUNTIF($W$2:$W$2500,$A575)+COUNTIF($X$2:$X$2500,$A575))</f>
      </c>
      <c r="E575">
        <f>IF($A575="","",IFERROR(MATCH($C575,$R$2:$R$5,0),0))</f>
      </c>
      <c r="F575">
        <f>IF($A575="","",MOD(ROW(),34))</f>
      </c>
      <c r="G575">
        <f>IF($A575="",NA(),IF($C575="Action",$B575,NA()))</f>
      </c>
      <c r="H575">
        <f>IF($A575="",NA(),IF($C575="Action",1+$F575*0.023,NA()))</f>
      </c>
      <c r="I575">
        <f>IF($A575="",NA(),IF($C575="Strategy",$B575,NA()))</f>
      </c>
      <c r="J575">
        <f>IF($A575="",NA(),IF($C575="Strategy",2+$F575*0.023,NA()))</f>
      </c>
      <c r="K575">
        <f>IF($A575="",NA(),IF($C575="Deckbuilder",$B575,NA()))</f>
      </c>
      <c r="L575">
        <f>IF($A575="",NA(),IF($C575="Deckbuilder",3+$F575*0.023,NA()))</f>
      </c>
      <c r="M575">
        <f>IF($A575="",NA(),IF($C575="Traditional",$B575,NA()))</f>
      </c>
      <c r="N575">
        <f>IF($A575="",NA(),IF($C575="Traditional",4+$F575*0.023,NA()))</f>
      </c>
      <c r="O575">
        <f>IF($A575="","",$D575+ROW()/1000000)</f>
      </c>
      <c r="P575" t="str">
        <f>IF(OR($A575="",INDEX(games!$H:$H,ROW())=""),"",INDEX(games!$H:$H,ROW()))</f>
      </c>
      <c r="Q575">
        <f>IF(OR($A575="",$P575&lt;&gt;"Yes"),"",$D575+ROW()/1000000)</f>
      </c>
      <c r="T575">
        <f>IF($Y575="","",INDEX($B$2:$B$2000,$Y575))</f>
      </c>
      <c r="U575">
        <f>IF($Z575="","",INDEX($B$2:$B$2000,$Z575))</f>
      </c>
      <c r="V575">
        <f>IF(OR($T575="",$U575=""),"",$U575-$T575)</f>
      </c>
      <c r="W575" t="str">
        <f>IF(TRIM(INDEX(connections!$A:$A,ROW()))="","",TRIM(INDEX(connections!$A:$A,ROW())))</f>
      </c>
      <c r="X575" t="str">
        <f>IF($W575="","",TRIM(INDEX(connections!$B:$B,ROW())))</f>
      </c>
      <c r="Y575">
        <f>IF($W575="","",IFERROR(MATCH($W575,$A$2:$A$2000,0),""))</f>
      </c>
      <c r="Z575">
        <f>IF($X575="","",IFERROR(MATCH($X575,$A$2:$A$2000,0),""))</f>
      </c>
      <c r="AA575" t="str">
        <f>IF($Y575="","",INDEX($P$2:$P$2000,$Y575))</f>
      </c>
      <c r="AB575" t="str">
        <f>IF($Z575="","",INDEX($P$2:$P$2000,$Z575))</f>
      </c>
      <c r="AC575">
        <f>IF(AND($AA575="Yes",$AB575="Yes"),1,"")</f>
      </c>
      <c r="AD575">
        <f>IF(OR($Y575="",$Z575=""),"",IF(INDEX($C$2:$C$2000,$Y575)=INDEX($C$2:$C$2000,$Z575),0,1))</f>
      </c>
      <c r="AE575">
        <f>IF($AC575&lt;&gt;1,"",IF(AND(INDEX($AG$2:$AG$2000,$Y575)=1,INDEX($AG$2:$AG$2000,$Z575)=1),1,""))</f>
      </c>
      <c r="AG575">
        <f>IF($A575="","",COUNTIFS($W$2:$W$2500,$A575,$AB$2:$AB$2500,"Yes")+COUNTIFS($X$2:$X$2500,$A575,$AA$2:$AA$2500,"Yes"))</f>
      </c>
      <c r="AH575" t="str">
        <f>IF(OR($P575&lt;&gt;"Yes",N($AG575)=0),"",IF(AND($AG575=1,COUNTIFS($W$2:$W$2500,$A575,$AE$2:$AE$2500,1)+COUNTIFS($X$2:$X$2500,$A575,$AE$2:$AE$2500,1)&gt;0),"","Yes"))</f>
      </c>
      <c r="AI575">
        <f>IF($AH575="Yes",$AG575,"")</f>
      </c>
      <c r="AJ575">
        <f>IF($AI575="","",$AI575+ROW()/1000000)</f>
      </c>
      <c r="AK575">
        <f>IF(OR($A575="",$P575="Yes",N($AG575)=0),"",$AG575+ROW()/1000000)</f>
      </c>
      <c r="AL575" t="str">
        <f>IF($A575="","",INDEX(games!$J:$J,ROW())&amp;"")</f>
      </c>
      <c r="AM575">
        <f>IF($A575="","",SUMPRODUCT($AO575:$BD575,'Map Analysis'!$AP$2^{0,1,2,3,4,5,6,7,8,9,10,11,12,13,14,15}))</f>
      </c>
      <c r="AN575">
        <f>IF($A575="","",$AM575+ROW()/10000000)</f>
      </c>
      <c r="AO575">
        <f>IF($A575="","",COUNTIF($W$2:$W$2500,$A575))</f>
      </c>
      <c r="AP575">
        <f>IF($A575="","",SUMIFS($BF$2:$BF$2500,$W$2:$W$2500,$A575))</f>
      </c>
      <c r="AQ575">
        <f>IF($A575="","",SUMIFS($BG$2:$BG$2500,$W$2:$W$2500,$A575))</f>
      </c>
      <c r="AR575">
        <f>IF($A575="","",SUMIFS($BH$2:$BH$2500,$W$2:$W$2500,$A575))</f>
      </c>
      <c r="AS575">
        <f>IF($A575="","",SUMIFS($BI$2:$BI$2500,$W$2:$W$2500,$A575))</f>
      </c>
      <c r="AT575">
        <f>IF($A575="","",SUMIFS($BJ$2:$BJ$2500,$W$2:$W$2500,$A575))</f>
      </c>
      <c r="AU575">
        <f>IF($A575="","",SUMIFS($BK$2:$BK$2500,$W$2:$W$2500,$A575))</f>
      </c>
      <c r="AV575">
        <f>IF($A575="","",SUMIFS($BL$2:$BL$2500,$W$2:$W$2500,$A575))</f>
      </c>
      <c r="AW575">
        <f>IF($A575="","",SUMIFS($BM$2:$BM$2500,$W$2:$W$2500,$A575))</f>
      </c>
      <c r="AX575">
        <f>IF($A575="","",SUMIFS($BN$2:$BN$2500,$W$2:$W$2500,$A575))</f>
      </c>
      <c r="AY575">
        <f>IF($A575="","",SUMIFS($BO$2:$BO$2500,$W$2:$W$2500,$A575))</f>
      </c>
      <c r="AZ575">
        <f>IF($A575="","",SUMIFS($BP$2:$BP$2500,$W$2:$W$2500,$A575))</f>
      </c>
      <c r="BA575">
        <f>IF($A575="","",SUMIFS($BQ$2:$BQ$2500,$W$2:$W$2500,$A575))</f>
      </c>
      <c r="BB575">
        <f>IF($A575="","",SUMIFS($BR$2:$BR$2500,$W$2:$W$2500,$A575))</f>
      </c>
      <c r="BC575">
        <f>IF($A575="","",SUMIFS($BS$2:$BS$2500,$W$2:$W$2500,$A575))</f>
      </c>
      <c r="BD575">
        <f>IF($A575="","",SUMIFS($BT$2:$BT$2500,$W$2:$W$2500,$A575))</f>
      </c>
      <c r="BF575">
        <f>IF($Z575="","",INDEX($AO$2:$AO$2000,$Z575))</f>
      </c>
      <c r="BG575">
        <f>IF($Z575="","",INDEX($AP$2:$AP$2000,$Z575))</f>
      </c>
      <c r="BH575">
        <f>IF($Z575="","",INDEX($AQ$2:$AQ$2000,$Z575))</f>
      </c>
      <c r="BI575">
        <f>IF($Z575="","",INDEX($AR$2:$AR$2000,$Z575))</f>
      </c>
      <c r="BJ575">
        <f>IF($Z575="","",INDEX($AS$2:$AS$2000,$Z575))</f>
      </c>
      <c r="BK575">
        <f>IF($Z575="","",INDEX($AT$2:$AT$2000,$Z575))</f>
      </c>
      <c r="BL575">
        <f>IF($Z575="","",INDEX($AU$2:$AU$2000,$Z575))</f>
      </c>
      <c r="BM575">
        <f>IF($Z575="","",INDEX($AV$2:$AV$2000,$Z575))</f>
      </c>
      <c r="BN575">
        <f>IF($Z575="","",INDEX($AW$2:$AW$2000,$Z575))</f>
      </c>
      <c r="BO575">
        <f>IF($Z575="","",INDEX($AX$2:$AX$2000,$Z575))</f>
      </c>
      <c r="BP575">
        <f>IF($Z575="","",INDEX($AY$2:$AY$2000,$Z575))</f>
      </c>
      <c r="BQ575">
        <f>IF($Z575="","",INDEX($AZ$2:$AZ$2000,$Z575))</f>
      </c>
      <c r="BR575">
        <f>IF($Z575="","",INDEX($BA$2:$BA$2000,$Z575))</f>
      </c>
      <c r="BS575">
        <f>IF($Z575="","",INDEX($BB$2:$BB$2000,$Z575))</f>
      </c>
      <c r="BT575">
        <f>IF($Z575="","",INDEX($BC$2:$BC$2000,$Z575))</f>
      </c>
      <c r="BV575">
        <f>IF(OR($A575="",$P575&lt;&gt;"Yes",$AH575="Yes"),"",1+N($AG575))</f>
      </c>
      <c r="BW575">
        <f>IF($A575="","",COUNTIFS($W$2:$W$2500,$A575,$BZ$2:$BZ$2500,"Yes")+COUNTIFS($X$2:$X$2500,$A575,$BY$2:$BY$2500,"Yes"))</f>
      </c>
      <c r="BX575">
        <f>IF(OR($A575="",$P575="Yes"),"",IF(N($BW575)=0,0,1+SUMIFS($CB$2:$CB$2500,$W$2:$W$2500,$A575)+SUMIFS($CA$2:$CA$2500,$X$2:$X$2500,$A575)))</f>
      </c>
      <c r="BY575" t="str">
        <f>IF($Y575="","",INDEX($AH$2:$AH$2000,$Y575)&amp;"")</f>
      </c>
      <c r="BZ575" t="str">
        <f>IF($Z575="","",INDEX($AH$2:$AH$2000,$Z575)&amp;"")</f>
      </c>
      <c r="CA575">
        <f>IF($Y575="","",INDEX($BV$2:$BV$2000,$Y575))</f>
      </c>
      <c r="CB575">
        <f>IF($Z575="","",INDEX($BV$2:$BV$2000,$Z575))</f>
      </c>
    </row>
    <row r="576">
      <c r="A576" t="str">
        <f>IF(TRIM(INDEX(games!$A:$A,ROW()))="","",TRIM(INDEX(games!$A:$A,ROW())))</f>
      </c>
      <c r="B576">
        <f>IF(OR($A576="",INDEX(games!$B:$B,ROW())=""),"",INDEX(games!$B:$B,ROW()))</f>
      </c>
      <c r="C576" t="str">
        <f>IF(OR($A576="",INDEX(games!$C:$C,ROW())=""),"",INDEX(games!$C:$C,ROW()))</f>
      </c>
      <c r="D576">
        <f>IF($A576="","",COUNTIF($W$2:$W$2500,$A576)+COUNTIF($X$2:$X$2500,$A576))</f>
      </c>
      <c r="E576">
        <f>IF($A576="","",IFERROR(MATCH($C576,$R$2:$R$5,0),0))</f>
      </c>
      <c r="F576">
        <f>IF($A576="","",MOD(ROW(),34))</f>
      </c>
      <c r="G576">
        <f>IF($A576="",NA(),IF($C576="Action",$B576,NA()))</f>
      </c>
      <c r="H576">
        <f>IF($A576="",NA(),IF($C576="Action",1+$F576*0.023,NA()))</f>
      </c>
      <c r="I576">
        <f>IF($A576="",NA(),IF($C576="Strategy",$B576,NA()))</f>
      </c>
      <c r="J576">
        <f>IF($A576="",NA(),IF($C576="Strategy",2+$F576*0.023,NA()))</f>
      </c>
      <c r="K576">
        <f>IF($A576="",NA(),IF($C576="Deckbuilder",$B576,NA()))</f>
      </c>
      <c r="L576">
        <f>IF($A576="",NA(),IF($C576="Deckbuilder",3+$F576*0.023,NA()))</f>
      </c>
      <c r="M576">
        <f>IF($A576="",NA(),IF($C576="Traditional",$B576,NA()))</f>
      </c>
      <c r="N576">
        <f>IF($A576="",NA(),IF($C576="Traditional",4+$F576*0.023,NA()))</f>
      </c>
      <c r="O576">
        <f>IF($A576="","",$D576+ROW()/1000000)</f>
      </c>
      <c r="P576" t="str">
        <f>IF(OR($A576="",INDEX(games!$H:$H,ROW())=""),"",INDEX(games!$H:$H,ROW()))</f>
      </c>
      <c r="Q576">
        <f>IF(OR($A576="",$P576&lt;&gt;"Yes"),"",$D576+ROW()/1000000)</f>
      </c>
      <c r="T576">
        <f>IF($Y576="","",INDEX($B$2:$B$2000,$Y576))</f>
      </c>
      <c r="U576">
        <f>IF($Z576="","",INDEX($B$2:$B$2000,$Z576))</f>
      </c>
      <c r="V576">
        <f>IF(OR($T576="",$U576=""),"",$U576-$T576)</f>
      </c>
      <c r="W576" t="str">
        <f>IF(TRIM(INDEX(connections!$A:$A,ROW()))="","",TRIM(INDEX(connections!$A:$A,ROW())))</f>
      </c>
      <c r="X576" t="str">
        <f>IF($W576="","",TRIM(INDEX(connections!$B:$B,ROW())))</f>
      </c>
      <c r="Y576">
        <f>IF($W576="","",IFERROR(MATCH($W576,$A$2:$A$2000,0),""))</f>
      </c>
      <c r="Z576">
        <f>IF($X576="","",IFERROR(MATCH($X576,$A$2:$A$2000,0),""))</f>
      </c>
      <c r="AA576" t="str">
        <f>IF($Y576="","",INDEX($P$2:$P$2000,$Y576))</f>
      </c>
      <c r="AB576" t="str">
        <f>IF($Z576="","",INDEX($P$2:$P$2000,$Z576))</f>
      </c>
      <c r="AC576">
        <f>IF(AND($AA576="Yes",$AB576="Yes"),1,"")</f>
      </c>
      <c r="AD576">
        <f>IF(OR($Y576="",$Z576=""),"",IF(INDEX($C$2:$C$2000,$Y576)=INDEX($C$2:$C$2000,$Z576),0,1))</f>
      </c>
      <c r="AE576">
        <f>IF($AC576&lt;&gt;1,"",IF(AND(INDEX($AG$2:$AG$2000,$Y576)=1,INDEX($AG$2:$AG$2000,$Z576)=1),1,""))</f>
      </c>
      <c r="AG576">
        <f>IF($A576="","",COUNTIFS($W$2:$W$2500,$A576,$AB$2:$AB$2500,"Yes")+COUNTIFS($X$2:$X$2500,$A576,$AA$2:$AA$2500,"Yes"))</f>
      </c>
      <c r="AH576" t="str">
        <f>IF(OR($P576&lt;&gt;"Yes",N($AG576)=0),"",IF(AND($AG576=1,COUNTIFS($W$2:$W$2500,$A576,$AE$2:$AE$2500,1)+COUNTIFS($X$2:$X$2500,$A576,$AE$2:$AE$2500,1)&gt;0),"","Yes"))</f>
      </c>
      <c r="AI576">
        <f>IF($AH576="Yes",$AG576,"")</f>
      </c>
      <c r="AJ576">
        <f>IF($AI576="","",$AI576+ROW()/1000000)</f>
      </c>
      <c r="AK576">
        <f>IF(OR($A576="",$P576="Yes",N($AG576)=0),"",$AG576+ROW()/1000000)</f>
      </c>
      <c r="AL576" t="str">
        <f>IF($A576="","",INDEX(games!$J:$J,ROW())&amp;"")</f>
      </c>
      <c r="AM576">
        <f>IF($A576="","",SUMPRODUCT($AO576:$BD576,'Map Analysis'!$AP$2^{0,1,2,3,4,5,6,7,8,9,10,11,12,13,14,15}))</f>
      </c>
      <c r="AN576">
        <f>IF($A576="","",$AM576+ROW()/10000000)</f>
      </c>
      <c r="AO576">
        <f>IF($A576="","",COUNTIF($W$2:$W$2500,$A576))</f>
      </c>
      <c r="AP576">
        <f>IF($A576="","",SUMIFS($BF$2:$BF$2500,$W$2:$W$2500,$A576))</f>
      </c>
      <c r="AQ576">
        <f>IF($A576="","",SUMIFS($BG$2:$BG$2500,$W$2:$W$2500,$A576))</f>
      </c>
      <c r="AR576">
        <f>IF($A576="","",SUMIFS($BH$2:$BH$2500,$W$2:$W$2500,$A576))</f>
      </c>
      <c r="AS576">
        <f>IF($A576="","",SUMIFS($BI$2:$BI$2500,$W$2:$W$2500,$A576))</f>
      </c>
      <c r="AT576">
        <f>IF($A576="","",SUMIFS($BJ$2:$BJ$2500,$W$2:$W$2500,$A576))</f>
      </c>
      <c r="AU576">
        <f>IF($A576="","",SUMIFS($BK$2:$BK$2500,$W$2:$W$2500,$A576))</f>
      </c>
      <c r="AV576">
        <f>IF($A576="","",SUMIFS($BL$2:$BL$2500,$W$2:$W$2500,$A576))</f>
      </c>
      <c r="AW576">
        <f>IF($A576="","",SUMIFS($BM$2:$BM$2500,$W$2:$W$2500,$A576))</f>
      </c>
      <c r="AX576">
        <f>IF($A576="","",SUMIFS($BN$2:$BN$2500,$W$2:$W$2500,$A576))</f>
      </c>
      <c r="AY576">
        <f>IF($A576="","",SUMIFS($BO$2:$BO$2500,$W$2:$W$2500,$A576))</f>
      </c>
      <c r="AZ576">
        <f>IF($A576="","",SUMIFS($BP$2:$BP$2500,$W$2:$W$2500,$A576))</f>
      </c>
      <c r="BA576">
        <f>IF($A576="","",SUMIFS($BQ$2:$BQ$2500,$W$2:$W$2500,$A576))</f>
      </c>
      <c r="BB576">
        <f>IF($A576="","",SUMIFS($BR$2:$BR$2500,$W$2:$W$2500,$A576))</f>
      </c>
      <c r="BC576">
        <f>IF($A576="","",SUMIFS($BS$2:$BS$2500,$W$2:$W$2500,$A576))</f>
      </c>
      <c r="BD576">
        <f>IF($A576="","",SUMIFS($BT$2:$BT$2500,$W$2:$W$2500,$A576))</f>
      </c>
      <c r="BF576">
        <f>IF($Z576="","",INDEX($AO$2:$AO$2000,$Z576))</f>
      </c>
      <c r="BG576">
        <f>IF($Z576="","",INDEX($AP$2:$AP$2000,$Z576))</f>
      </c>
      <c r="BH576">
        <f>IF($Z576="","",INDEX($AQ$2:$AQ$2000,$Z576))</f>
      </c>
      <c r="BI576">
        <f>IF($Z576="","",INDEX($AR$2:$AR$2000,$Z576))</f>
      </c>
      <c r="BJ576">
        <f>IF($Z576="","",INDEX($AS$2:$AS$2000,$Z576))</f>
      </c>
      <c r="BK576">
        <f>IF($Z576="","",INDEX($AT$2:$AT$2000,$Z576))</f>
      </c>
      <c r="BL576">
        <f>IF($Z576="","",INDEX($AU$2:$AU$2000,$Z576))</f>
      </c>
      <c r="BM576">
        <f>IF($Z576="","",INDEX($AV$2:$AV$2000,$Z576))</f>
      </c>
      <c r="BN576">
        <f>IF($Z576="","",INDEX($AW$2:$AW$2000,$Z576))</f>
      </c>
      <c r="BO576">
        <f>IF($Z576="","",INDEX($AX$2:$AX$2000,$Z576))</f>
      </c>
      <c r="BP576">
        <f>IF($Z576="","",INDEX($AY$2:$AY$2000,$Z576))</f>
      </c>
      <c r="BQ576">
        <f>IF($Z576="","",INDEX($AZ$2:$AZ$2000,$Z576))</f>
      </c>
      <c r="BR576">
        <f>IF($Z576="","",INDEX($BA$2:$BA$2000,$Z576))</f>
      </c>
      <c r="BS576">
        <f>IF($Z576="","",INDEX($BB$2:$BB$2000,$Z576))</f>
      </c>
      <c r="BT576">
        <f>IF($Z576="","",INDEX($BC$2:$BC$2000,$Z576))</f>
      </c>
      <c r="BV576">
        <f>IF(OR($A576="",$P576&lt;&gt;"Yes",$AH576="Yes"),"",1+N($AG576))</f>
      </c>
      <c r="BW576">
        <f>IF($A576="","",COUNTIFS($W$2:$W$2500,$A576,$BZ$2:$BZ$2500,"Yes")+COUNTIFS($X$2:$X$2500,$A576,$BY$2:$BY$2500,"Yes"))</f>
      </c>
      <c r="BX576">
        <f>IF(OR($A576="",$P576="Yes"),"",IF(N($BW576)=0,0,1+SUMIFS($CB$2:$CB$2500,$W$2:$W$2500,$A576)+SUMIFS($CA$2:$CA$2500,$X$2:$X$2500,$A576)))</f>
      </c>
      <c r="BY576" t="str">
        <f>IF($Y576="","",INDEX($AH$2:$AH$2000,$Y576)&amp;"")</f>
      </c>
      <c r="BZ576" t="str">
        <f>IF($Z576="","",INDEX($AH$2:$AH$2000,$Z576)&amp;"")</f>
      </c>
      <c r="CA576">
        <f>IF($Y576="","",INDEX($BV$2:$BV$2000,$Y576))</f>
      </c>
      <c r="CB576">
        <f>IF($Z576="","",INDEX($BV$2:$BV$2000,$Z576))</f>
      </c>
    </row>
    <row r="577">
      <c r="A577" t="str">
        <f>IF(TRIM(INDEX(games!$A:$A,ROW()))="","",TRIM(INDEX(games!$A:$A,ROW())))</f>
      </c>
      <c r="B577">
        <f>IF(OR($A577="",INDEX(games!$B:$B,ROW())=""),"",INDEX(games!$B:$B,ROW()))</f>
      </c>
      <c r="C577" t="str">
        <f>IF(OR($A577="",INDEX(games!$C:$C,ROW())=""),"",INDEX(games!$C:$C,ROW()))</f>
      </c>
      <c r="D577">
        <f>IF($A577="","",COUNTIF($W$2:$W$2500,$A577)+COUNTIF($X$2:$X$2500,$A577))</f>
      </c>
      <c r="E577">
        <f>IF($A577="","",IFERROR(MATCH($C577,$R$2:$R$5,0),0))</f>
      </c>
      <c r="F577">
        <f>IF($A577="","",MOD(ROW(),34))</f>
      </c>
      <c r="G577">
        <f>IF($A577="",NA(),IF($C577="Action",$B577,NA()))</f>
      </c>
      <c r="H577">
        <f>IF($A577="",NA(),IF($C577="Action",1+$F577*0.023,NA()))</f>
      </c>
      <c r="I577">
        <f>IF($A577="",NA(),IF($C577="Strategy",$B577,NA()))</f>
      </c>
      <c r="J577">
        <f>IF($A577="",NA(),IF($C577="Strategy",2+$F577*0.023,NA()))</f>
      </c>
      <c r="K577">
        <f>IF($A577="",NA(),IF($C577="Deckbuilder",$B577,NA()))</f>
      </c>
      <c r="L577">
        <f>IF($A577="",NA(),IF($C577="Deckbuilder",3+$F577*0.023,NA()))</f>
      </c>
      <c r="M577">
        <f>IF($A577="",NA(),IF($C577="Traditional",$B577,NA()))</f>
      </c>
      <c r="N577">
        <f>IF($A577="",NA(),IF($C577="Traditional",4+$F577*0.023,NA()))</f>
      </c>
      <c r="O577">
        <f>IF($A577="","",$D577+ROW()/1000000)</f>
      </c>
      <c r="P577" t="str">
        <f>IF(OR($A577="",INDEX(games!$H:$H,ROW())=""),"",INDEX(games!$H:$H,ROW()))</f>
      </c>
      <c r="Q577">
        <f>IF(OR($A577="",$P577&lt;&gt;"Yes"),"",$D577+ROW()/1000000)</f>
      </c>
      <c r="T577">
        <f>IF($Y577="","",INDEX($B$2:$B$2000,$Y577))</f>
      </c>
      <c r="U577">
        <f>IF($Z577="","",INDEX($B$2:$B$2000,$Z577))</f>
      </c>
      <c r="V577">
        <f>IF(OR($T577="",$U577=""),"",$U577-$T577)</f>
      </c>
      <c r="W577" t="str">
        <f>IF(TRIM(INDEX(connections!$A:$A,ROW()))="","",TRIM(INDEX(connections!$A:$A,ROW())))</f>
      </c>
      <c r="X577" t="str">
        <f>IF($W577="","",TRIM(INDEX(connections!$B:$B,ROW())))</f>
      </c>
      <c r="Y577">
        <f>IF($W577="","",IFERROR(MATCH($W577,$A$2:$A$2000,0),""))</f>
      </c>
      <c r="Z577">
        <f>IF($X577="","",IFERROR(MATCH($X577,$A$2:$A$2000,0),""))</f>
      </c>
      <c r="AA577" t="str">
        <f>IF($Y577="","",INDEX($P$2:$P$2000,$Y577))</f>
      </c>
      <c r="AB577" t="str">
        <f>IF($Z577="","",INDEX($P$2:$P$2000,$Z577))</f>
      </c>
      <c r="AC577">
        <f>IF(AND($AA577="Yes",$AB577="Yes"),1,"")</f>
      </c>
      <c r="AD577">
        <f>IF(OR($Y577="",$Z577=""),"",IF(INDEX($C$2:$C$2000,$Y577)=INDEX($C$2:$C$2000,$Z577),0,1))</f>
      </c>
      <c r="AE577">
        <f>IF($AC577&lt;&gt;1,"",IF(AND(INDEX($AG$2:$AG$2000,$Y577)=1,INDEX($AG$2:$AG$2000,$Z577)=1),1,""))</f>
      </c>
      <c r="AG577">
        <f>IF($A577="","",COUNTIFS($W$2:$W$2500,$A577,$AB$2:$AB$2500,"Yes")+COUNTIFS($X$2:$X$2500,$A577,$AA$2:$AA$2500,"Yes"))</f>
      </c>
      <c r="AH577" t="str">
        <f>IF(OR($P577&lt;&gt;"Yes",N($AG577)=0),"",IF(AND($AG577=1,COUNTIFS($W$2:$W$2500,$A577,$AE$2:$AE$2500,1)+COUNTIFS($X$2:$X$2500,$A577,$AE$2:$AE$2500,1)&gt;0),"","Yes"))</f>
      </c>
      <c r="AI577">
        <f>IF($AH577="Yes",$AG577,"")</f>
      </c>
      <c r="AJ577">
        <f>IF($AI577="","",$AI577+ROW()/1000000)</f>
      </c>
      <c r="AK577">
        <f>IF(OR($A577="",$P577="Yes",N($AG577)=0),"",$AG577+ROW()/1000000)</f>
      </c>
      <c r="AL577" t="str">
        <f>IF($A577="","",INDEX(games!$J:$J,ROW())&amp;"")</f>
      </c>
      <c r="AM577">
        <f>IF($A577="","",SUMPRODUCT($AO577:$BD577,'Map Analysis'!$AP$2^{0,1,2,3,4,5,6,7,8,9,10,11,12,13,14,15}))</f>
      </c>
      <c r="AN577">
        <f>IF($A577="","",$AM577+ROW()/10000000)</f>
      </c>
      <c r="AO577">
        <f>IF($A577="","",COUNTIF($W$2:$W$2500,$A577))</f>
      </c>
      <c r="AP577">
        <f>IF($A577="","",SUMIFS($BF$2:$BF$2500,$W$2:$W$2500,$A577))</f>
      </c>
      <c r="AQ577">
        <f>IF($A577="","",SUMIFS($BG$2:$BG$2500,$W$2:$W$2500,$A577))</f>
      </c>
      <c r="AR577">
        <f>IF($A577="","",SUMIFS($BH$2:$BH$2500,$W$2:$W$2500,$A577))</f>
      </c>
      <c r="AS577">
        <f>IF($A577="","",SUMIFS($BI$2:$BI$2500,$W$2:$W$2500,$A577))</f>
      </c>
      <c r="AT577">
        <f>IF($A577="","",SUMIFS($BJ$2:$BJ$2500,$W$2:$W$2500,$A577))</f>
      </c>
      <c r="AU577">
        <f>IF($A577="","",SUMIFS($BK$2:$BK$2500,$W$2:$W$2500,$A577))</f>
      </c>
      <c r="AV577">
        <f>IF($A577="","",SUMIFS($BL$2:$BL$2500,$W$2:$W$2500,$A577))</f>
      </c>
      <c r="AW577">
        <f>IF($A577="","",SUMIFS($BM$2:$BM$2500,$W$2:$W$2500,$A577))</f>
      </c>
      <c r="AX577">
        <f>IF($A577="","",SUMIFS($BN$2:$BN$2500,$W$2:$W$2500,$A577))</f>
      </c>
      <c r="AY577">
        <f>IF($A577="","",SUMIFS($BO$2:$BO$2500,$W$2:$W$2500,$A577))</f>
      </c>
      <c r="AZ577">
        <f>IF($A577="","",SUMIFS($BP$2:$BP$2500,$W$2:$W$2500,$A577))</f>
      </c>
      <c r="BA577">
        <f>IF($A577="","",SUMIFS($BQ$2:$BQ$2500,$W$2:$W$2500,$A577))</f>
      </c>
      <c r="BB577">
        <f>IF($A577="","",SUMIFS($BR$2:$BR$2500,$W$2:$W$2500,$A577))</f>
      </c>
      <c r="BC577">
        <f>IF($A577="","",SUMIFS($BS$2:$BS$2500,$W$2:$W$2500,$A577))</f>
      </c>
      <c r="BD577">
        <f>IF($A577="","",SUMIFS($BT$2:$BT$2500,$W$2:$W$2500,$A577))</f>
      </c>
      <c r="BF577">
        <f>IF($Z577="","",INDEX($AO$2:$AO$2000,$Z577))</f>
      </c>
      <c r="BG577">
        <f>IF($Z577="","",INDEX($AP$2:$AP$2000,$Z577))</f>
      </c>
      <c r="BH577">
        <f>IF($Z577="","",INDEX($AQ$2:$AQ$2000,$Z577))</f>
      </c>
      <c r="BI577">
        <f>IF($Z577="","",INDEX($AR$2:$AR$2000,$Z577))</f>
      </c>
      <c r="BJ577">
        <f>IF($Z577="","",INDEX($AS$2:$AS$2000,$Z577))</f>
      </c>
      <c r="BK577">
        <f>IF($Z577="","",INDEX($AT$2:$AT$2000,$Z577))</f>
      </c>
      <c r="BL577">
        <f>IF($Z577="","",INDEX($AU$2:$AU$2000,$Z577))</f>
      </c>
      <c r="BM577">
        <f>IF($Z577="","",INDEX($AV$2:$AV$2000,$Z577))</f>
      </c>
      <c r="BN577">
        <f>IF($Z577="","",INDEX($AW$2:$AW$2000,$Z577))</f>
      </c>
      <c r="BO577">
        <f>IF($Z577="","",INDEX($AX$2:$AX$2000,$Z577))</f>
      </c>
      <c r="BP577">
        <f>IF($Z577="","",INDEX($AY$2:$AY$2000,$Z577))</f>
      </c>
      <c r="BQ577">
        <f>IF($Z577="","",INDEX($AZ$2:$AZ$2000,$Z577))</f>
      </c>
      <c r="BR577">
        <f>IF($Z577="","",INDEX($BA$2:$BA$2000,$Z577))</f>
      </c>
      <c r="BS577">
        <f>IF($Z577="","",INDEX($BB$2:$BB$2000,$Z577))</f>
      </c>
      <c r="BT577">
        <f>IF($Z577="","",INDEX($BC$2:$BC$2000,$Z577))</f>
      </c>
      <c r="BV577">
        <f>IF(OR($A577="",$P577&lt;&gt;"Yes",$AH577="Yes"),"",1+N($AG577))</f>
      </c>
      <c r="BW577">
        <f>IF($A577="","",COUNTIFS($W$2:$W$2500,$A577,$BZ$2:$BZ$2500,"Yes")+COUNTIFS($X$2:$X$2500,$A577,$BY$2:$BY$2500,"Yes"))</f>
      </c>
      <c r="BX577">
        <f>IF(OR($A577="",$P577="Yes"),"",IF(N($BW577)=0,0,1+SUMIFS($CB$2:$CB$2500,$W$2:$W$2500,$A577)+SUMIFS($CA$2:$CA$2500,$X$2:$X$2500,$A577)))</f>
      </c>
      <c r="BY577" t="str">
        <f>IF($Y577="","",INDEX($AH$2:$AH$2000,$Y577)&amp;"")</f>
      </c>
      <c r="BZ577" t="str">
        <f>IF($Z577="","",INDEX($AH$2:$AH$2000,$Z577)&amp;"")</f>
      </c>
      <c r="CA577">
        <f>IF($Y577="","",INDEX($BV$2:$BV$2000,$Y577))</f>
      </c>
      <c r="CB577">
        <f>IF($Z577="","",INDEX($BV$2:$BV$2000,$Z577))</f>
      </c>
    </row>
    <row r="578">
      <c r="A578" t="str">
        <f>IF(TRIM(INDEX(games!$A:$A,ROW()))="","",TRIM(INDEX(games!$A:$A,ROW())))</f>
      </c>
      <c r="B578">
        <f>IF(OR($A578="",INDEX(games!$B:$B,ROW())=""),"",INDEX(games!$B:$B,ROW()))</f>
      </c>
      <c r="C578" t="str">
        <f>IF(OR($A578="",INDEX(games!$C:$C,ROW())=""),"",INDEX(games!$C:$C,ROW()))</f>
      </c>
      <c r="D578">
        <f>IF($A578="","",COUNTIF($W$2:$W$2500,$A578)+COUNTIF($X$2:$X$2500,$A578))</f>
      </c>
      <c r="E578">
        <f>IF($A578="","",IFERROR(MATCH($C578,$R$2:$R$5,0),0))</f>
      </c>
      <c r="F578">
        <f>IF($A578="","",MOD(ROW(),34))</f>
      </c>
      <c r="G578">
        <f>IF($A578="",NA(),IF($C578="Action",$B578,NA()))</f>
      </c>
      <c r="H578">
        <f>IF($A578="",NA(),IF($C578="Action",1+$F578*0.023,NA()))</f>
      </c>
      <c r="I578">
        <f>IF($A578="",NA(),IF($C578="Strategy",$B578,NA()))</f>
      </c>
      <c r="J578">
        <f>IF($A578="",NA(),IF($C578="Strategy",2+$F578*0.023,NA()))</f>
      </c>
      <c r="K578">
        <f>IF($A578="",NA(),IF($C578="Deckbuilder",$B578,NA()))</f>
      </c>
      <c r="L578">
        <f>IF($A578="",NA(),IF($C578="Deckbuilder",3+$F578*0.023,NA()))</f>
      </c>
      <c r="M578">
        <f>IF($A578="",NA(),IF($C578="Traditional",$B578,NA()))</f>
      </c>
      <c r="N578">
        <f>IF($A578="",NA(),IF($C578="Traditional",4+$F578*0.023,NA()))</f>
      </c>
      <c r="O578">
        <f>IF($A578="","",$D578+ROW()/1000000)</f>
      </c>
      <c r="P578" t="str">
        <f>IF(OR($A578="",INDEX(games!$H:$H,ROW())=""),"",INDEX(games!$H:$H,ROW()))</f>
      </c>
      <c r="Q578">
        <f>IF(OR($A578="",$P578&lt;&gt;"Yes"),"",$D578+ROW()/1000000)</f>
      </c>
      <c r="T578">
        <f>IF($Y578="","",INDEX($B$2:$B$2000,$Y578))</f>
      </c>
      <c r="U578">
        <f>IF($Z578="","",INDEX($B$2:$B$2000,$Z578))</f>
      </c>
      <c r="V578">
        <f>IF(OR($T578="",$U578=""),"",$U578-$T578)</f>
      </c>
      <c r="W578" t="str">
        <f>IF(TRIM(INDEX(connections!$A:$A,ROW()))="","",TRIM(INDEX(connections!$A:$A,ROW())))</f>
      </c>
      <c r="X578" t="str">
        <f>IF($W578="","",TRIM(INDEX(connections!$B:$B,ROW())))</f>
      </c>
      <c r="Y578">
        <f>IF($W578="","",IFERROR(MATCH($W578,$A$2:$A$2000,0),""))</f>
      </c>
      <c r="Z578">
        <f>IF($X578="","",IFERROR(MATCH($X578,$A$2:$A$2000,0),""))</f>
      </c>
      <c r="AA578" t="str">
        <f>IF($Y578="","",INDEX($P$2:$P$2000,$Y578))</f>
      </c>
      <c r="AB578" t="str">
        <f>IF($Z578="","",INDEX($P$2:$P$2000,$Z578))</f>
      </c>
      <c r="AC578">
        <f>IF(AND($AA578="Yes",$AB578="Yes"),1,"")</f>
      </c>
      <c r="AD578">
        <f>IF(OR($Y578="",$Z578=""),"",IF(INDEX($C$2:$C$2000,$Y578)=INDEX($C$2:$C$2000,$Z578),0,1))</f>
      </c>
      <c r="AE578">
        <f>IF($AC578&lt;&gt;1,"",IF(AND(INDEX($AG$2:$AG$2000,$Y578)=1,INDEX($AG$2:$AG$2000,$Z578)=1),1,""))</f>
      </c>
      <c r="AG578">
        <f>IF($A578="","",COUNTIFS($W$2:$W$2500,$A578,$AB$2:$AB$2500,"Yes")+COUNTIFS($X$2:$X$2500,$A578,$AA$2:$AA$2500,"Yes"))</f>
      </c>
      <c r="AH578" t="str">
        <f>IF(OR($P578&lt;&gt;"Yes",N($AG578)=0),"",IF(AND($AG578=1,COUNTIFS($W$2:$W$2500,$A578,$AE$2:$AE$2500,1)+COUNTIFS($X$2:$X$2500,$A578,$AE$2:$AE$2500,1)&gt;0),"","Yes"))</f>
      </c>
      <c r="AI578">
        <f>IF($AH578="Yes",$AG578,"")</f>
      </c>
      <c r="AJ578">
        <f>IF($AI578="","",$AI578+ROW()/1000000)</f>
      </c>
      <c r="AK578">
        <f>IF(OR($A578="",$P578="Yes",N($AG578)=0),"",$AG578+ROW()/1000000)</f>
      </c>
      <c r="AL578" t="str">
        <f>IF($A578="","",INDEX(games!$J:$J,ROW())&amp;"")</f>
      </c>
      <c r="AM578">
        <f>IF($A578="","",SUMPRODUCT($AO578:$BD578,'Map Analysis'!$AP$2^{0,1,2,3,4,5,6,7,8,9,10,11,12,13,14,15}))</f>
      </c>
      <c r="AN578">
        <f>IF($A578="","",$AM578+ROW()/10000000)</f>
      </c>
      <c r="AO578">
        <f>IF($A578="","",COUNTIF($W$2:$W$2500,$A578))</f>
      </c>
      <c r="AP578">
        <f>IF($A578="","",SUMIFS($BF$2:$BF$2500,$W$2:$W$2500,$A578))</f>
      </c>
      <c r="AQ578">
        <f>IF($A578="","",SUMIFS($BG$2:$BG$2500,$W$2:$W$2500,$A578))</f>
      </c>
      <c r="AR578">
        <f>IF($A578="","",SUMIFS($BH$2:$BH$2500,$W$2:$W$2500,$A578))</f>
      </c>
      <c r="AS578">
        <f>IF($A578="","",SUMIFS($BI$2:$BI$2500,$W$2:$W$2500,$A578))</f>
      </c>
      <c r="AT578">
        <f>IF($A578="","",SUMIFS($BJ$2:$BJ$2500,$W$2:$W$2500,$A578))</f>
      </c>
      <c r="AU578">
        <f>IF($A578="","",SUMIFS($BK$2:$BK$2500,$W$2:$W$2500,$A578))</f>
      </c>
      <c r="AV578">
        <f>IF($A578="","",SUMIFS($BL$2:$BL$2500,$W$2:$W$2500,$A578))</f>
      </c>
      <c r="AW578">
        <f>IF($A578="","",SUMIFS($BM$2:$BM$2500,$W$2:$W$2500,$A578))</f>
      </c>
      <c r="AX578">
        <f>IF($A578="","",SUMIFS($BN$2:$BN$2500,$W$2:$W$2500,$A578))</f>
      </c>
      <c r="AY578">
        <f>IF($A578="","",SUMIFS($BO$2:$BO$2500,$W$2:$W$2500,$A578))</f>
      </c>
      <c r="AZ578">
        <f>IF($A578="","",SUMIFS($BP$2:$BP$2500,$W$2:$W$2500,$A578))</f>
      </c>
      <c r="BA578">
        <f>IF($A578="","",SUMIFS($BQ$2:$BQ$2500,$W$2:$W$2500,$A578))</f>
      </c>
      <c r="BB578">
        <f>IF($A578="","",SUMIFS($BR$2:$BR$2500,$W$2:$W$2500,$A578))</f>
      </c>
      <c r="BC578">
        <f>IF($A578="","",SUMIFS($BS$2:$BS$2500,$W$2:$W$2500,$A578))</f>
      </c>
      <c r="BD578">
        <f>IF($A578="","",SUMIFS($BT$2:$BT$2500,$W$2:$W$2500,$A578))</f>
      </c>
      <c r="BF578">
        <f>IF($Z578="","",INDEX($AO$2:$AO$2000,$Z578))</f>
      </c>
      <c r="BG578">
        <f>IF($Z578="","",INDEX($AP$2:$AP$2000,$Z578))</f>
      </c>
      <c r="BH578">
        <f>IF($Z578="","",INDEX($AQ$2:$AQ$2000,$Z578))</f>
      </c>
      <c r="BI578">
        <f>IF($Z578="","",INDEX($AR$2:$AR$2000,$Z578))</f>
      </c>
      <c r="BJ578">
        <f>IF($Z578="","",INDEX($AS$2:$AS$2000,$Z578))</f>
      </c>
      <c r="BK578">
        <f>IF($Z578="","",INDEX($AT$2:$AT$2000,$Z578))</f>
      </c>
      <c r="BL578">
        <f>IF($Z578="","",INDEX($AU$2:$AU$2000,$Z578))</f>
      </c>
      <c r="BM578">
        <f>IF($Z578="","",INDEX($AV$2:$AV$2000,$Z578))</f>
      </c>
      <c r="BN578">
        <f>IF($Z578="","",INDEX($AW$2:$AW$2000,$Z578))</f>
      </c>
      <c r="BO578">
        <f>IF($Z578="","",INDEX($AX$2:$AX$2000,$Z578))</f>
      </c>
      <c r="BP578">
        <f>IF($Z578="","",INDEX($AY$2:$AY$2000,$Z578))</f>
      </c>
      <c r="BQ578">
        <f>IF($Z578="","",INDEX($AZ$2:$AZ$2000,$Z578))</f>
      </c>
      <c r="BR578">
        <f>IF($Z578="","",INDEX($BA$2:$BA$2000,$Z578))</f>
      </c>
      <c r="BS578">
        <f>IF($Z578="","",INDEX($BB$2:$BB$2000,$Z578))</f>
      </c>
      <c r="BT578">
        <f>IF($Z578="","",INDEX($BC$2:$BC$2000,$Z578))</f>
      </c>
      <c r="BV578">
        <f>IF(OR($A578="",$P578&lt;&gt;"Yes",$AH578="Yes"),"",1+N($AG578))</f>
      </c>
      <c r="BW578">
        <f>IF($A578="","",COUNTIFS($W$2:$W$2500,$A578,$BZ$2:$BZ$2500,"Yes")+COUNTIFS($X$2:$X$2500,$A578,$BY$2:$BY$2500,"Yes"))</f>
      </c>
      <c r="BX578">
        <f>IF(OR($A578="",$P578="Yes"),"",IF(N($BW578)=0,0,1+SUMIFS($CB$2:$CB$2500,$W$2:$W$2500,$A578)+SUMIFS($CA$2:$CA$2500,$X$2:$X$2500,$A578)))</f>
      </c>
      <c r="BY578" t="str">
        <f>IF($Y578="","",INDEX($AH$2:$AH$2000,$Y578)&amp;"")</f>
      </c>
      <c r="BZ578" t="str">
        <f>IF($Z578="","",INDEX($AH$2:$AH$2000,$Z578)&amp;"")</f>
      </c>
      <c r="CA578">
        <f>IF($Y578="","",INDEX($BV$2:$BV$2000,$Y578))</f>
      </c>
      <c r="CB578">
        <f>IF($Z578="","",INDEX($BV$2:$BV$2000,$Z578))</f>
      </c>
    </row>
    <row r="579">
      <c r="A579" t="str">
        <f>IF(TRIM(INDEX(games!$A:$A,ROW()))="","",TRIM(INDEX(games!$A:$A,ROW())))</f>
      </c>
      <c r="B579">
        <f>IF(OR($A579="",INDEX(games!$B:$B,ROW())=""),"",INDEX(games!$B:$B,ROW()))</f>
      </c>
      <c r="C579" t="str">
        <f>IF(OR($A579="",INDEX(games!$C:$C,ROW())=""),"",INDEX(games!$C:$C,ROW()))</f>
      </c>
      <c r="D579">
        <f>IF($A579="","",COUNTIF($W$2:$W$2500,$A579)+COUNTIF($X$2:$X$2500,$A579))</f>
      </c>
      <c r="E579">
        <f>IF($A579="","",IFERROR(MATCH($C579,$R$2:$R$5,0),0))</f>
      </c>
      <c r="F579">
        <f>IF($A579="","",MOD(ROW(),34))</f>
      </c>
      <c r="G579">
        <f>IF($A579="",NA(),IF($C579="Action",$B579,NA()))</f>
      </c>
      <c r="H579">
        <f>IF($A579="",NA(),IF($C579="Action",1+$F579*0.023,NA()))</f>
      </c>
      <c r="I579">
        <f>IF($A579="",NA(),IF($C579="Strategy",$B579,NA()))</f>
      </c>
      <c r="J579">
        <f>IF($A579="",NA(),IF($C579="Strategy",2+$F579*0.023,NA()))</f>
      </c>
      <c r="K579">
        <f>IF($A579="",NA(),IF($C579="Deckbuilder",$B579,NA()))</f>
      </c>
      <c r="L579">
        <f>IF($A579="",NA(),IF($C579="Deckbuilder",3+$F579*0.023,NA()))</f>
      </c>
      <c r="M579">
        <f>IF($A579="",NA(),IF($C579="Traditional",$B579,NA()))</f>
      </c>
      <c r="N579">
        <f>IF($A579="",NA(),IF($C579="Traditional",4+$F579*0.023,NA()))</f>
      </c>
      <c r="O579">
        <f>IF($A579="","",$D579+ROW()/1000000)</f>
      </c>
      <c r="P579" t="str">
        <f>IF(OR($A579="",INDEX(games!$H:$H,ROW())=""),"",INDEX(games!$H:$H,ROW()))</f>
      </c>
      <c r="Q579">
        <f>IF(OR($A579="",$P579&lt;&gt;"Yes"),"",$D579+ROW()/1000000)</f>
      </c>
      <c r="T579">
        <f>IF($Y579="","",INDEX($B$2:$B$2000,$Y579))</f>
      </c>
      <c r="U579">
        <f>IF($Z579="","",INDEX($B$2:$B$2000,$Z579))</f>
      </c>
      <c r="V579">
        <f>IF(OR($T579="",$U579=""),"",$U579-$T579)</f>
      </c>
      <c r="W579" t="str">
        <f>IF(TRIM(INDEX(connections!$A:$A,ROW()))="","",TRIM(INDEX(connections!$A:$A,ROW())))</f>
      </c>
      <c r="X579" t="str">
        <f>IF($W579="","",TRIM(INDEX(connections!$B:$B,ROW())))</f>
      </c>
      <c r="Y579">
        <f>IF($W579="","",IFERROR(MATCH($W579,$A$2:$A$2000,0),""))</f>
      </c>
      <c r="Z579">
        <f>IF($X579="","",IFERROR(MATCH($X579,$A$2:$A$2000,0),""))</f>
      </c>
      <c r="AA579" t="str">
        <f>IF($Y579="","",INDEX($P$2:$P$2000,$Y579))</f>
      </c>
      <c r="AB579" t="str">
        <f>IF($Z579="","",INDEX($P$2:$P$2000,$Z579))</f>
      </c>
      <c r="AC579">
        <f>IF(AND($AA579="Yes",$AB579="Yes"),1,"")</f>
      </c>
      <c r="AD579">
        <f>IF(OR($Y579="",$Z579=""),"",IF(INDEX($C$2:$C$2000,$Y579)=INDEX($C$2:$C$2000,$Z579),0,1))</f>
      </c>
      <c r="AE579">
        <f>IF($AC579&lt;&gt;1,"",IF(AND(INDEX($AG$2:$AG$2000,$Y579)=1,INDEX($AG$2:$AG$2000,$Z579)=1),1,""))</f>
      </c>
      <c r="AG579">
        <f>IF($A579="","",COUNTIFS($W$2:$W$2500,$A579,$AB$2:$AB$2500,"Yes")+COUNTIFS($X$2:$X$2500,$A579,$AA$2:$AA$2500,"Yes"))</f>
      </c>
      <c r="AH579" t="str">
        <f>IF(OR($P579&lt;&gt;"Yes",N($AG579)=0),"",IF(AND($AG579=1,COUNTIFS($W$2:$W$2500,$A579,$AE$2:$AE$2500,1)+COUNTIFS($X$2:$X$2500,$A579,$AE$2:$AE$2500,1)&gt;0),"","Yes"))</f>
      </c>
      <c r="AI579">
        <f>IF($AH579="Yes",$AG579,"")</f>
      </c>
      <c r="AJ579">
        <f>IF($AI579="","",$AI579+ROW()/1000000)</f>
      </c>
      <c r="AK579">
        <f>IF(OR($A579="",$P579="Yes",N($AG579)=0),"",$AG579+ROW()/1000000)</f>
      </c>
      <c r="AL579" t="str">
        <f>IF($A579="","",INDEX(games!$J:$J,ROW())&amp;"")</f>
      </c>
      <c r="AM579">
        <f>IF($A579="","",SUMPRODUCT($AO579:$BD579,'Map Analysis'!$AP$2^{0,1,2,3,4,5,6,7,8,9,10,11,12,13,14,15}))</f>
      </c>
      <c r="AN579">
        <f>IF($A579="","",$AM579+ROW()/10000000)</f>
      </c>
      <c r="AO579">
        <f>IF($A579="","",COUNTIF($W$2:$W$2500,$A579))</f>
      </c>
      <c r="AP579">
        <f>IF($A579="","",SUMIFS($BF$2:$BF$2500,$W$2:$W$2500,$A579))</f>
      </c>
      <c r="AQ579">
        <f>IF($A579="","",SUMIFS($BG$2:$BG$2500,$W$2:$W$2500,$A579))</f>
      </c>
      <c r="AR579">
        <f>IF($A579="","",SUMIFS($BH$2:$BH$2500,$W$2:$W$2500,$A579))</f>
      </c>
      <c r="AS579">
        <f>IF($A579="","",SUMIFS($BI$2:$BI$2500,$W$2:$W$2500,$A579))</f>
      </c>
      <c r="AT579">
        <f>IF($A579="","",SUMIFS($BJ$2:$BJ$2500,$W$2:$W$2500,$A579))</f>
      </c>
      <c r="AU579">
        <f>IF($A579="","",SUMIFS($BK$2:$BK$2500,$W$2:$W$2500,$A579))</f>
      </c>
      <c r="AV579">
        <f>IF($A579="","",SUMIFS($BL$2:$BL$2500,$W$2:$W$2500,$A579))</f>
      </c>
      <c r="AW579">
        <f>IF($A579="","",SUMIFS($BM$2:$BM$2500,$W$2:$W$2500,$A579))</f>
      </c>
      <c r="AX579">
        <f>IF($A579="","",SUMIFS($BN$2:$BN$2500,$W$2:$W$2500,$A579))</f>
      </c>
      <c r="AY579">
        <f>IF($A579="","",SUMIFS($BO$2:$BO$2500,$W$2:$W$2500,$A579))</f>
      </c>
      <c r="AZ579">
        <f>IF($A579="","",SUMIFS($BP$2:$BP$2500,$W$2:$W$2500,$A579))</f>
      </c>
      <c r="BA579">
        <f>IF($A579="","",SUMIFS($BQ$2:$BQ$2500,$W$2:$W$2500,$A579))</f>
      </c>
      <c r="BB579">
        <f>IF($A579="","",SUMIFS($BR$2:$BR$2500,$W$2:$W$2500,$A579))</f>
      </c>
      <c r="BC579">
        <f>IF($A579="","",SUMIFS($BS$2:$BS$2500,$W$2:$W$2500,$A579))</f>
      </c>
      <c r="BD579">
        <f>IF($A579="","",SUMIFS($BT$2:$BT$2500,$W$2:$W$2500,$A579))</f>
      </c>
      <c r="BF579">
        <f>IF($Z579="","",INDEX($AO$2:$AO$2000,$Z579))</f>
      </c>
      <c r="BG579">
        <f>IF($Z579="","",INDEX($AP$2:$AP$2000,$Z579))</f>
      </c>
      <c r="BH579">
        <f>IF($Z579="","",INDEX($AQ$2:$AQ$2000,$Z579))</f>
      </c>
      <c r="BI579">
        <f>IF($Z579="","",INDEX($AR$2:$AR$2000,$Z579))</f>
      </c>
      <c r="BJ579">
        <f>IF($Z579="","",INDEX($AS$2:$AS$2000,$Z579))</f>
      </c>
      <c r="BK579">
        <f>IF($Z579="","",INDEX($AT$2:$AT$2000,$Z579))</f>
      </c>
      <c r="BL579">
        <f>IF($Z579="","",INDEX($AU$2:$AU$2000,$Z579))</f>
      </c>
      <c r="BM579">
        <f>IF($Z579="","",INDEX($AV$2:$AV$2000,$Z579))</f>
      </c>
      <c r="BN579">
        <f>IF($Z579="","",INDEX($AW$2:$AW$2000,$Z579))</f>
      </c>
      <c r="BO579">
        <f>IF($Z579="","",INDEX($AX$2:$AX$2000,$Z579))</f>
      </c>
      <c r="BP579">
        <f>IF($Z579="","",INDEX($AY$2:$AY$2000,$Z579))</f>
      </c>
      <c r="BQ579">
        <f>IF($Z579="","",INDEX($AZ$2:$AZ$2000,$Z579))</f>
      </c>
      <c r="BR579">
        <f>IF($Z579="","",INDEX($BA$2:$BA$2000,$Z579))</f>
      </c>
      <c r="BS579">
        <f>IF($Z579="","",INDEX($BB$2:$BB$2000,$Z579))</f>
      </c>
      <c r="BT579">
        <f>IF($Z579="","",INDEX($BC$2:$BC$2000,$Z579))</f>
      </c>
      <c r="BV579">
        <f>IF(OR($A579="",$P579&lt;&gt;"Yes",$AH579="Yes"),"",1+N($AG579))</f>
      </c>
      <c r="BW579">
        <f>IF($A579="","",COUNTIFS($W$2:$W$2500,$A579,$BZ$2:$BZ$2500,"Yes")+COUNTIFS($X$2:$X$2500,$A579,$BY$2:$BY$2500,"Yes"))</f>
      </c>
      <c r="BX579">
        <f>IF(OR($A579="",$P579="Yes"),"",IF(N($BW579)=0,0,1+SUMIFS($CB$2:$CB$2500,$W$2:$W$2500,$A579)+SUMIFS($CA$2:$CA$2500,$X$2:$X$2500,$A579)))</f>
      </c>
      <c r="BY579" t="str">
        <f>IF($Y579="","",INDEX($AH$2:$AH$2000,$Y579)&amp;"")</f>
      </c>
      <c r="BZ579" t="str">
        <f>IF($Z579="","",INDEX($AH$2:$AH$2000,$Z579)&amp;"")</f>
      </c>
      <c r="CA579">
        <f>IF($Y579="","",INDEX($BV$2:$BV$2000,$Y579))</f>
      </c>
      <c r="CB579">
        <f>IF($Z579="","",INDEX($BV$2:$BV$2000,$Z579))</f>
      </c>
    </row>
    <row r="580">
      <c r="A580" t="str">
        <f>IF(TRIM(INDEX(games!$A:$A,ROW()))="","",TRIM(INDEX(games!$A:$A,ROW())))</f>
      </c>
      <c r="B580">
        <f>IF(OR($A580="",INDEX(games!$B:$B,ROW())=""),"",INDEX(games!$B:$B,ROW()))</f>
      </c>
      <c r="C580" t="str">
        <f>IF(OR($A580="",INDEX(games!$C:$C,ROW())=""),"",INDEX(games!$C:$C,ROW()))</f>
      </c>
      <c r="D580">
        <f>IF($A580="","",COUNTIF($W$2:$W$2500,$A580)+COUNTIF($X$2:$X$2500,$A580))</f>
      </c>
      <c r="E580">
        <f>IF($A580="","",IFERROR(MATCH($C580,$R$2:$R$5,0),0))</f>
      </c>
      <c r="F580">
        <f>IF($A580="","",MOD(ROW(),34))</f>
      </c>
      <c r="G580">
        <f>IF($A580="",NA(),IF($C580="Action",$B580,NA()))</f>
      </c>
      <c r="H580">
        <f>IF($A580="",NA(),IF($C580="Action",1+$F580*0.023,NA()))</f>
      </c>
      <c r="I580">
        <f>IF($A580="",NA(),IF($C580="Strategy",$B580,NA()))</f>
      </c>
      <c r="J580">
        <f>IF($A580="",NA(),IF($C580="Strategy",2+$F580*0.023,NA()))</f>
      </c>
      <c r="K580">
        <f>IF($A580="",NA(),IF($C580="Deckbuilder",$B580,NA()))</f>
      </c>
      <c r="L580">
        <f>IF($A580="",NA(),IF($C580="Deckbuilder",3+$F580*0.023,NA()))</f>
      </c>
      <c r="M580">
        <f>IF($A580="",NA(),IF($C580="Traditional",$B580,NA()))</f>
      </c>
      <c r="N580">
        <f>IF($A580="",NA(),IF($C580="Traditional",4+$F580*0.023,NA()))</f>
      </c>
      <c r="O580">
        <f>IF($A580="","",$D580+ROW()/1000000)</f>
      </c>
      <c r="P580" t="str">
        <f>IF(OR($A580="",INDEX(games!$H:$H,ROW())=""),"",INDEX(games!$H:$H,ROW()))</f>
      </c>
      <c r="Q580">
        <f>IF(OR($A580="",$P580&lt;&gt;"Yes"),"",$D580+ROW()/1000000)</f>
      </c>
      <c r="T580">
        <f>IF($Y580="","",INDEX($B$2:$B$2000,$Y580))</f>
      </c>
      <c r="U580">
        <f>IF($Z580="","",INDEX($B$2:$B$2000,$Z580))</f>
      </c>
      <c r="V580">
        <f>IF(OR($T580="",$U580=""),"",$U580-$T580)</f>
      </c>
      <c r="W580" t="str">
        <f>IF(TRIM(INDEX(connections!$A:$A,ROW()))="","",TRIM(INDEX(connections!$A:$A,ROW())))</f>
      </c>
      <c r="X580" t="str">
        <f>IF($W580="","",TRIM(INDEX(connections!$B:$B,ROW())))</f>
      </c>
      <c r="Y580">
        <f>IF($W580="","",IFERROR(MATCH($W580,$A$2:$A$2000,0),""))</f>
      </c>
      <c r="Z580">
        <f>IF($X580="","",IFERROR(MATCH($X580,$A$2:$A$2000,0),""))</f>
      </c>
      <c r="AA580" t="str">
        <f>IF($Y580="","",INDEX($P$2:$P$2000,$Y580))</f>
      </c>
      <c r="AB580" t="str">
        <f>IF($Z580="","",INDEX($P$2:$P$2000,$Z580))</f>
      </c>
      <c r="AC580">
        <f>IF(AND($AA580="Yes",$AB580="Yes"),1,"")</f>
      </c>
      <c r="AD580">
        <f>IF(OR($Y580="",$Z580=""),"",IF(INDEX($C$2:$C$2000,$Y580)=INDEX($C$2:$C$2000,$Z580),0,1))</f>
      </c>
      <c r="AE580">
        <f>IF($AC580&lt;&gt;1,"",IF(AND(INDEX($AG$2:$AG$2000,$Y580)=1,INDEX($AG$2:$AG$2000,$Z580)=1),1,""))</f>
      </c>
      <c r="AG580">
        <f>IF($A580="","",COUNTIFS($W$2:$W$2500,$A580,$AB$2:$AB$2500,"Yes")+COUNTIFS($X$2:$X$2500,$A580,$AA$2:$AA$2500,"Yes"))</f>
      </c>
      <c r="AH580" t="str">
        <f>IF(OR($P580&lt;&gt;"Yes",N($AG580)=0),"",IF(AND($AG580=1,COUNTIFS($W$2:$W$2500,$A580,$AE$2:$AE$2500,1)+COUNTIFS($X$2:$X$2500,$A580,$AE$2:$AE$2500,1)&gt;0),"","Yes"))</f>
      </c>
      <c r="AI580">
        <f>IF($AH580="Yes",$AG580,"")</f>
      </c>
      <c r="AJ580">
        <f>IF($AI580="","",$AI580+ROW()/1000000)</f>
      </c>
      <c r="AK580">
        <f>IF(OR($A580="",$P580="Yes",N($AG580)=0),"",$AG580+ROW()/1000000)</f>
      </c>
      <c r="AL580" t="str">
        <f>IF($A580="","",INDEX(games!$J:$J,ROW())&amp;"")</f>
      </c>
      <c r="AM580">
        <f>IF($A580="","",SUMPRODUCT($AO580:$BD580,'Map Analysis'!$AP$2^{0,1,2,3,4,5,6,7,8,9,10,11,12,13,14,15}))</f>
      </c>
      <c r="AN580">
        <f>IF($A580="","",$AM580+ROW()/10000000)</f>
      </c>
      <c r="AO580">
        <f>IF($A580="","",COUNTIF($W$2:$W$2500,$A580))</f>
      </c>
      <c r="AP580">
        <f>IF($A580="","",SUMIFS($BF$2:$BF$2500,$W$2:$W$2500,$A580))</f>
      </c>
      <c r="AQ580">
        <f>IF($A580="","",SUMIFS($BG$2:$BG$2500,$W$2:$W$2500,$A580))</f>
      </c>
      <c r="AR580">
        <f>IF($A580="","",SUMIFS($BH$2:$BH$2500,$W$2:$W$2500,$A580))</f>
      </c>
      <c r="AS580">
        <f>IF($A580="","",SUMIFS($BI$2:$BI$2500,$W$2:$W$2500,$A580))</f>
      </c>
      <c r="AT580">
        <f>IF($A580="","",SUMIFS($BJ$2:$BJ$2500,$W$2:$W$2500,$A580))</f>
      </c>
      <c r="AU580">
        <f>IF($A580="","",SUMIFS($BK$2:$BK$2500,$W$2:$W$2500,$A580))</f>
      </c>
      <c r="AV580">
        <f>IF($A580="","",SUMIFS($BL$2:$BL$2500,$W$2:$W$2500,$A580))</f>
      </c>
      <c r="AW580">
        <f>IF($A580="","",SUMIFS($BM$2:$BM$2500,$W$2:$W$2500,$A580))</f>
      </c>
      <c r="AX580">
        <f>IF($A580="","",SUMIFS($BN$2:$BN$2500,$W$2:$W$2500,$A580))</f>
      </c>
      <c r="AY580">
        <f>IF($A580="","",SUMIFS($BO$2:$BO$2500,$W$2:$W$2500,$A580))</f>
      </c>
      <c r="AZ580">
        <f>IF($A580="","",SUMIFS($BP$2:$BP$2500,$W$2:$W$2500,$A580))</f>
      </c>
      <c r="BA580">
        <f>IF($A580="","",SUMIFS($BQ$2:$BQ$2500,$W$2:$W$2500,$A580))</f>
      </c>
      <c r="BB580">
        <f>IF($A580="","",SUMIFS($BR$2:$BR$2500,$W$2:$W$2500,$A580))</f>
      </c>
      <c r="BC580">
        <f>IF($A580="","",SUMIFS($BS$2:$BS$2500,$W$2:$W$2500,$A580))</f>
      </c>
      <c r="BD580">
        <f>IF($A580="","",SUMIFS($BT$2:$BT$2500,$W$2:$W$2500,$A580))</f>
      </c>
      <c r="BF580">
        <f>IF($Z580="","",INDEX($AO$2:$AO$2000,$Z580))</f>
      </c>
      <c r="BG580">
        <f>IF($Z580="","",INDEX($AP$2:$AP$2000,$Z580))</f>
      </c>
      <c r="BH580">
        <f>IF($Z580="","",INDEX($AQ$2:$AQ$2000,$Z580))</f>
      </c>
      <c r="BI580">
        <f>IF($Z580="","",INDEX($AR$2:$AR$2000,$Z580))</f>
      </c>
      <c r="BJ580">
        <f>IF($Z580="","",INDEX($AS$2:$AS$2000,$Z580))</f>
      </c>
      <c r="BK580">
        <f>IF($Z580="","",INDEX($AT$2:$AT$2000,$Z580))</f>
      </c>
      <c r="BL580">
        <f>IF($Z580="","",INDEX($AU$2:$AU$2000,$Z580))</f>
      </c>
      <c r="BM580">
        <f>IF($Z580="","",INDEX($AV$2:$AV$2000,$Z580))</f>
      </c>
      <c r="BN580">
        <f>IF($Z580="","",INDEX($AW$2:$AW$2000,$Z580))</f>
      </c>
      <c r="BO580">
        <f>IF($Z580="","",INDEX($AX$2:$AX$2000,$Z580))</f>
      </c>
      <c r="BP580">
        <f>IF($Z580="","",INDEX($AY$2:$AY$2000,$Z580))</f>
      </c>
      <c r="BQ580">
        <f>IF($Z580="","",INDEX($AZ$2:$AZ$2000,$Z580))</f>
      </c>
      <c r="BR580">
        <f>IF($Z580="","",INDEX($BA$2:$BA$2000,$Z580))</f>
      </c>
      <c r="BS580">
        <f>IF($Z580="","",INDEX($BB$2:$BB$2000,$Z580))</f>
      </c>
      <c r="BT580">
        <f>IF($Z580="","",INDEX($BC$2:$BC$2000,$Z580))</f>
      </c>
      <c r="BV580">
        <f>IF(OR($A580="",$P580&lt;&gt;"Yes",$AH580="Yes"),"",1+N($AG580))</f>
      </c>
      <c r="BW580">
        <f>IF($A580="","",COUNTIFS($W$2:$W$2500,$A580,$BZ$2:$BZ$2500,"Yes")+COUNTIFS($X$2:$X$2500,$A580,$BY$2:$BY$2500,"Yes"))</f>
      </c>
      <c r="BX580">
        <f>IF(OR($A580="",$P580="Yes"),"",IF(N($BW580)=0,0,1+SUMIFS($CB$2:$CB$2500,$W$2:$W$2500,$A580)+SUMIFS($CA$2:$CA$2500,$X$2:$X$2500,$A580)))</f>
      </c>
      <c r="BY580" t="str">
        <f>IF($Y580="","",INDEX($AH$2:$AH$2000,$Y580)&amp;"")</f>
      </c>
      <c r="BZ580" t="str">
        <f>IF($Z580="","",INDEX($AH$2:$AH$2000,$Z580)&amp;"")</f>
      </c>
      <c r="CA580">
        <f>IF($Y580="","",INDEX($BV$2:$BV$2000,$Y580))</f>
      </c>
      <c r="CB580">
        <f>IF($Z580="","",INDEX($BV$2:$BV$2000,$Z580))</f>
      </c>
    </row>
    <row r="581">
      <c r="A581" t="str">
        <f>IF(TRIM(INDEX(games!$A:$A,ROW()))="","",TRIM(INDEX(games!$A:$A,ROW())))</f>
      </c>
      <c r="B581">
        <f>IF(OR($A581="",INDEX(games!$B:$B,ROW())=""),"",INDEX(games!$B:$B,ROW()))</f>
      </c>
      <c r="C581" t="str">
        <f>IF(OR($A581="",INDEX(games!$C:$C,ROW())=""),"",INDEX(games!$C:$C,ROW()))</f>
      </c>
      <c r="D581">
        <f>IF($A581="","",COUNTIF($W$2:$W$2500,$A581)+COUNTIF($X$2:$X$2500,$A581))</f>
      </c>
      <c r="E581">
        <f>IF($A581="","",IFERROR(MATCH($C581,$R$2:$R$5,0),0))</f>
      </c>
      <c r="F581">
        <f>IF($A581="","",MOD(ROW(),34))</f>
      </c>
      <c r="G581">
        <f>IF($A581="",NA(),IF($C581="Action",$B581,NA()))</f>
      </c>
      <c r="H581">
        <f>IF($A581="",NA(),IF($C581="Action",1+$F581*0.023,NA()))</f>
      </c>
      <c r="I581">
        <f>IF($A581="",NA(),IF($C581="Strategy",$B581,NA()))</f>
      </c>
      <c r="J581">
        <f>IF($A581="",NA(),IF($C581="Strategy",2+$F581*0.023,NA()))</f>
      </c>
      <c r="K581">
        <f>IF($A581="",NA(),IF($C581="Deckbuilder",$B581,NA()))</f>
      </c>
      <c r="L581">
        <f>IF($A581="",NA(),IF($C581="Deckbuilder",3+$F581*0.023,NA()))</f>
      </c>
      <c r="M581">
        <f>IF($A581="",NA(),IF($C581="Traditional",$B581,NA()))</f>
      </c>
      <c r="N581">
        <f>IF($A581="",NA(),IF($C581="Traditional",4+$F581*0.023,NA()))</f>
      </c>
      <c r="O581">
        <f>IF($A581="","",$D581+ROW()/1000000)</f>
      </c>
      <c r="P581" t="str">
        <f>IF(OR($A581="",INDEX(games!$H:$H,ROW())=""),"",INDEX(games!$H:$H,ROW()))</f>
      </c>
      <c r="Q581">
        <f>IF(OR($A581="",$P581&lt;&gt;"Yes"),"",$D581+ROW()/1000000)</f>
      </c>
      <c r="T581">
        <f>IF($Y581="","",INDEX($B$2:$B$2000,$Y581))</f>
      </c>
      <c r="U581">
        <f>IF($Z581="","",INDEX($B$2:$B$2000,$Z581))</f>
      </c>
      <c r="V581">
        <f>IF(OR($T581="",$U581=""),"",$U581-$T581)</f>
      </c>
      <c r="W581" t="str">
        <f>IF(TRIM(INDEX(connections!$A:$A,ROW()))="","",TRIM(INDEX(connections!$A:$A,ROW())))</f>
      </c>
      <c r="X581" t="str">
        <f>IF($W581="","",TRIM(INDEX(connections!$B:$B,ROW())))</f>
      </c>
      <c r="Y581">
        <f>IF($W581="","",IFERROR(MATCH($W581,$A$2:$A$2000,0),""))</f>
      </c>
      <c r="Z581">
        <f>IF($X581="","",IFERROR(MATCH($X581,$A$2:$A$2000,0),""))</f>
      </c>
      <c r="AA581" t="str">
        <f>IF($Y581="","",INDEX($P$2:$P$2000,$Y581))</f>
      </c>
      <c r="AB581" t="str">
        <f>IF($Z581="","",INDEX($P$2:$P$2000,$Z581))</f>
      </c>
      <c r="AC581">
        <f>IF(AND($AA581="Yes",$AB581="Yes"),1,"")</f>
      </c>
      <c r="AD581">
        <f>IF(OR($Y581="",$Z581=""),"",IF(INDEX($C$2:$C$2000,$Y581)=INDEX($C$2:$C$2000,$Z581),0,1))</f>
      </c>
      <c r="AE581">
        <f>IF($AC581&lt;&gt;1,"",IF(AND(INDEX($AG$2:$AG$2000,$Y581)=1,INDEX($AG$2:$AG$2000,$Z581)=1),1,""))</f>
      </c>
      <c r="AG581">
        <f>IF($A581="","",COUNTIFS($W$2:$W$2500,$A581,$AB$2:$AB$2500,"Yes")+COUNTIFS($X$2:$X$2500,$A581,$AA$2:$AA$2500,"Yes"))</f>
      </c>
      <c r="AH581" t="str">
        <f>IF(OR($P581&lt;&gt;"Yes",N($AG581)=0),"",IF(AND($AG581=1,COUNTIFS($W$2:$W$2500,$A581,$AE$2:$AE$2500,1)+COUNTIFS($X$2:$X$2500,$A581,$AE$2:$AE$2500,1)&gt;0),"","Yes"))</f>
      </c>
      <c r="AI581">
        <f>IF($AH581="Yes",$AG581,"")</f>
      </c>
      <c r="AJ581">
        <f>IF($AI581="","",$AI581+ROW()/1000000)</f>
      </c>
      <c r="AK581">
        <f>IF(OR($A581="",$P581="Yes",N($AG581)=0),"",$AG581+ROW()/1000000)</f>
      </c>
      <c r="AL581" t="str">
        <f>IF($A581="","",INDEX(games!$J:$J,ROW())&amp;"")</f>
      </c>
      <c r="AM581">
        <f>IF($A581="","",SUMPRODUCT($AO581:$BD581,'Map Analysis'!$AP$2^{0,1,2,3,4,5,6,7,8,9,10,11,12,13,14,15}))</f>
      </c>
      <c r="AN581">
        <f>IF($A581="","",$AM581+ROW()/10000000)</f>
      </c>
      <c r="AO581">
        <f>IF($A581="","",COUNTIF($W$2:$W$2500,$A581))</f>
      </c>
      <c r="AP581">
        <f>IF($A581="","",SUMIFS($BF$2:$BF$2500,$W$2:$W$2500,$A581))</f>
      </c>
      <c r="AQ581">
        <f>IF($A581="","",SUMIFS($BG$2:$BG$2500,$W$2:$W$2500,$A581))</f>
      </c>
      <c r="AR581">
        <f>IF($A581="","",SUMIFS($BH$2:$BH$2500,$W$2:$W$2500,$A581))</f>
      </c>
      <c r="AS581">
        <f>IF($A581="","",SUMIFS($BI$2:$BI$2500,$W$2:$W$2500,$A581))</f>
      </c>
      <c r="AT581">
        <f>IF($A581="","",SUMIFS($BJ$2:$BJ$2500,$W$2:$W$2500,$A581))</f>
      </c>
      <c r="AU581">
        <f>IF($A581="","",SUMIFS($BK$2:$BK$2500,$W$2:$W$2500,$A581))</f>
      </c>
      <c r="AV581">
        <f>IF($A581="","",SUMIFS($BL$2:$BL$2500,$W$2:$W$2500,$A581))</f>
      </c>
      <c r="AW581">
        <f>IF($A581="","",SUMIFS($BM$2:$BM$2500,$W$2:$W$2500,$A581))</f>
      </c>
      <c r="AX581">
        <f>IF($A581="","",SUMIFS($BN$2:$BN$2500,$W$2:$W$2500,$A581))</f>
      </c>
      <c r="AY581">
        <f>IF($A581="","",SUMIFS($BO$2:$BO$2500,$W$2:$W$2500,$A581))</f>
      </c>
      <c r="AZ581">
        <f>IF($A581="","",SUMIFS($BP$2:$BP$2500,$W$2:$W$2500,$A581))</f>
      </c>
      <c r="BA581">
        <f>IF($A581="","",SUMIFS($BQ$2:$BQ$2500,$W$2:$W$2500,$A581))</f>
      </c>
      <c r="BB581">
        <f>IF($A581="","",SUMIFS($BR$2:$BR$2500,$W$2:$W$2500,$A581))</f>
      </c>
      <c r="BC581">
        <f>IF($A581="","",SUMIFS($BS$2:$BS$2500,$W$2:$W$2500,$A581))</f>
      </c>
      <c r="BD581">
        <f>IF($A581="","",SUMIFS($BT$2:$BT$2500,$W$2:$W$2500,$A581))</f>
      </c>
      <c r="BF581">
        <f>IF($Z581="","",INDEX($AO$2:$AO$2000,$Z581))</f>
      </c>
      <c r="BG581">
        <f>IF($Z581="","",INDEX($AP$2:$AP$2000,$Z581))</f>
      </c>
      <c r="BH581">
        <f>IF($Z581="","",INDEX($AQ$2:$AQ$2000,$Z581))</f>
      </c>
      <c r="BI581">
        <f>IF($Z581="","",INDEX($AR$2:$AR$2000,$Z581))</f>
      </c>
      <c r="BJ581">
        <f>IF($Z581="","",INDEX($AS$2:$AS$2000,$Z581))</f>
      </c>
      <c r="BK581">
        <f>IF($Z581="","",INDEX($AT$2:$AT$2000,$Z581))</f>
      </c>
      <c r="BL581">
        <f>IF($Z581="","",INDEX($AU$2:$AU$2000,$Z581))</f>
      </c>
      <c r="BM581">
        <f>IF($Z581="","",INDEX($AV$2:$AV$2000,$Z581))</f>
      </c>
      <c r="BN581">
        <f>IF($Z581="","",INDEX($AW$2:$AW$2000,$Z581))</f>
      </c>
      <c r="BO581">
        <f>IF($Z581="","",INDEX($AX$2:$AX$2000,$Z581))</f>
      </c>
      <c r="BP581">
        <f>IF($Z581="","",INDEX($AY$2:$AY$2000,$Z581))</f>
      </c>
      <c r="BQ581">
        <f>IF($Z581="","",INDEX($AZ$2:$AZ$2000,$Z581))</f>
      </c>
      <c r="BR581">
        <f>IF($Z581="","",INDEX($BA$2:$BA$2000,$Z581))</f>
      </c>
      <c r="BS581">
        <f>IF($Z581="","",INDEX($BB$2:$BB$2000,$Z581))</f>
      </c>
      <c r="BT581">
        <f>IF($Z581="","",INDEX($BC$2:$BC$2000,$Z581))</f>
      </c>
      <c r="BV581">
        <f>IF(OR($A581="",$P581&lt;&gt;"Yes",$AH581="Yes"),"",1+N($AG581))</f>
      </c>
      <c r="BW581">
        <f>IF($A581="","",COUNTIFS($W$2:$W$2500,$A581,$BZ$2:$BZ$2500,"Yes")+COUNTIFS($X$2:$X$2500,$A581,$BY$2:$BY$2500,"Yes"))</f>
      </c>
      <c r="BX581">
        <f>IF(OR($A581="",$P581="Yes"),"",IF(N($BW581)=0,0,1+SUMIFS($CB$2:$CB$2500,$W$2:$W$2500,$A581)+SUMIFS($CA$2:$CA$2500,$X$2:$X$2500,$A581)))</f>
      </c>
      <c r="BY581" t="str">
        <f>IF($Y581="","",INDEX($AH$2:$AH$2000,$Y581)&amp;"")</f>
      </c>
      <c r="BZ581" t="str">
        <f>IF($Z581="","",INDEX($AH$2:$AH$2000,$Z581)&amp;"")</f>
      </c>
      <c r="CA581">
        <f>IF($Y581="","",INDEX($BV$2:$BV$2000,$Y581))</f>
      </c>
      <c r="CB581">
        <f>IF($Z581="","",INDEX($BV$2:$BV$2000,$Z581))</f>
      </c>
    </row>
    <row r="582">
      <c r="A582" t="str">
        <f>IF(TRIM(INDEX(games!$A:$A,ROW()))="","",TRIM(INDEX(games!$A:$A,ROW())))</f>
      </c>
      <c r="B582">
        <f>IF(OR($A582="",INDEX(games!$B:$B,ROW())=""),"",INDEX(games!$B:$B,ROW()))</f>
      </c>
      <c r="C582" t="str">
        <f>IF(OR($A582="",INDEX(games!$C:$C,ROW())=""),"",INDEX(games!$C:$C,ROW()))</f>
      </c>
      <c r="D582">
        <f>IF($A582="","",COUNTIF($W$2:$W$2500,$A582)+COUNTIF($X$2:$X$2500,$A582))</f>
      </c>
      <c r="E582">
        <f>IF($A582="","",IFERROR(MATCH($C582,$R$2:$R$5,0),0))</f>
      </c>
      <c r="F582">
        <f>IF($A582="","",MOD(ROW(),34))</f>
      </c>
      <c r="G582">
        <f>IF($A582="",NA(),IF($C582="Action",$B582,NA()))</f>
      </c>
      <c r="H582">
        <f>IF($A582="",NA(),IF($C582="Action",1+$F582*0.023,NA()))</f>
      </c>
      <c r="I582">
        <f>IF($A582="",NA(),IF($C582="Strategy",$B582,NA()))</f>
      </c>
      <c r="J582">
        <f>IF($A582="",NA(),IF($C582="Strategy",2+$F582*0.023,NA()))</f>
      </c>
      <c r="K582">
        <f>IF($A582="",NA(),IF($C582="Deckbuilder",$B582,NA()))</f>
      </c>
      <c r="L582">
        <f>IF($A582="",NA(),IF($C582="Deckbuilder",3+$F582*0.023,NA()))</f>
      </c>
      <c r="M582">
        <f>IF($A582="",NA(),IF($C582="Traditional",$B582,NA()))</f>
      </c>
      <c r="N582">
        <f>IF($A582="",NA(),IF($C582="Traditional",4+$F582*0.023,NA()))</f>
      </c>
      <c r="O582">
        <f>IF($A582="","",$D582+ROW()/1000000)</f>
      </c>
      <c r="P582" t="str">
        <f>IF(OR($A582="",INDEX(games!$H:$H,ROW())=""),"",INDEX(games!$H:$H,ROW()))</f>
      </c>
      <c r="Q582">
        <f>IF(OR($A582="",$P582&lt;&gt;"Yes"),"",$D582+ROW()/1000000)</f>
      </c>
      <c r="T582">
        <f>IF($Y582="","",INDEX($B$2:$B$2000,$Y582))</f>
      </c>
      <c r="U582">
        <f>IF($Z582="","",INDEX($B$2:$B$2000,$Z582))</f>
      </c>
      <c r="V582">
        <f>IF(OR($T582="",$U582=""),"",$U582-$T582)</f>
      </c>
      <c r="W582" t="str">
        <f>IF(TRIM(INDEX(connections!$A:$A,ROW()))="","",TRIM(INDEX(connections!$A:$A,ROW())))</f>
      </c>
      <c r="X582" t="str">
        <f>IF($W582="","",TRIM(INDEX(connections!$B:$B,ROW())))</f>
      </c>
      <c r="Y582">
        <f>IF($W582="","",IFERROR(MATCH($W582,$A$2:$A$2000,0),""))</f>
      </c>
      <c r="Z582">
        <f>IF($X582="","",IFERROR(MATCH($X582,$A$2:$A$2000,0),""))</f>
      </c>
      <c r="AA582" t="str">
        <f>IF($Y582="","",INDEX($P$2:$P$2000,$Y582))</f>
      </c>
      <c r="AB582" t="str">
        <f>IF($Z582="","",INDEX($P$2:$P$2000,$Z582))</f>
      </c>
      <c r="AC582">
        <f>IF(AND($AA582="Yes",$AB582="Yes"),1,"")</f>
      </c>
      <c r="AD582">
        <f>IF(OR($Y582="",$Z582=""),"",IF(INDEX($C$2:$C$2000,$Y582)=INDEX($C$2:$C$2000,$Z582),0,1))</f>
      </c>
      <c r="AE582">
        <f>IF($AC582&lt;&gt;1,"",IF(AND(INDEX($AG$2:$AG$2000,$Y582)=1,INDEX($AG$2:$AG$2000,$Z582)=1),1,""))</f>
      </c>
      <c r="AG582">
        <f>IF($A582="","",COUNTIFS($W$2:$W$2500,$A582,$AB$2:$AB$2500,"Yes")+COUNTIFS($X$2:$X$2500,$A582,$AA$2:$AA$2500,"Yes"))</f>
      </c>
      <c r="AH582" t="str">
        <f>IF(OR($P582&lt;&gt;"Yes",N($AG582)=0),"",IF(AND($AG582=1,COUNTIFS($W$2:$W$2500,$A582,$AE$2:$AE$2500,1)+COUNTIFS($X$2:$X$2500,$A582,$AE$2:$AE$2500,1)&gt;0),"","Yes"))</f>
      </c>
      <c r="AI582">
        <f>IF($AH582="Yes",$AG582,"")</f>
      </c>
      <c r="AJ582">
        <f>IF($AI582="","",$AI582+ROW()/1000000)</f>
      </c>
      <c r="AK582">
        <f>IF(OR($A582="",$P582="Yes",N($AG582)=0),"",$AG582+ROW()/1000000)</f>
      </c>
      <c r="AL582" t="str">
        <f>IF($A582="","",INDEX(games!$J:$J,ROW())&amp;"")</f>
      </c>
      <c r="AM582">
        <f>IF($A582="","",SUMPRODUCT($AO582:$BD582,'Map Analysis'!$AP$2^{0,1,2,3,4,5,6,7,8,9,10,11,12,13,14,15}))</f>
      </c>
      <c r="AN582">
        <f>IF($A582="","",$AM582+ROW()/10000000)</f>
      </c>
      <c r="AO582">
        <f>IF($A582="","",COUNTIF($W$2:$W$2500,$A582))</f>
      </c>
      <c r="AP582">
        <f>IF($A582="","",SUMIFS($BF$2:$BF$2500,$W$2:$W$2500,$A582))</f>
      </c>
      <c r="AQ582">
        <f>IF($A582="","",SUMIFS($BG$2:$BG$2500,$W$2:$W$2500,$A582))</f>
      </c>
      <c r="AR582">
        <f>IF($A582="","",SUMIFS($BH$2:$BH$2500,$W$2:$W$2500,$A582))</f>
      </c>
      <c r="AS582">
        <f>IF($A582="","",SUMIFS($BI$2:$BI$2500,$W$2:$W$2500,$A582))</f>
      </c>
      <c r="AT582">
        <f>IF($A582="","",SUMIFS($BJ$2:$BJ$2500,$W$2:$W$2500,$A582))</f>
      </c>
      <c r="AU582">
        <f>IF($A582="","",SUMIFS($BK$2:$BK$2500,$W$2:$W$2500,$A582))</f>
      </c>
      <c r="AV582">
        <f>IF($A582="","",SUMIFS($BL$2:$BL$2500,$W$2:$W$2500,$A582))</f>
      </c>
      <c r="AW582">
        <f>IF($A582="","",SUMIFS($BM$2:$BM$2500,$W$2:$W$2500,$A582))</f>
      </c>
      <c r="AX582">
        <f>IF($A582="","",SUMIFS($BN$2:$BN$2500,$W$2:$W$2500,$A582))</f>
      </c>
      <c r="AY582">
        <f>IF($A582="","",SUMIFS($BO$2:$BO$2500,$W$2:$W$2500,$A582))</f>
      </c>
      <c r="AZ582">
        <f>IF($A582="","",SUMIFS($BP$2:$BP$2500,$W$2:$W$2500,$A582))</f>
      </c>
      <c r="BA582">
        <f>IF($A582="","",SUMIFS($BQ$2:$BQ$2500,$W$2:$W$2500,$A582))</f>
      </c>
      <c r="BB582">
        <f>IF($A582="","",SUMIFS($BR$2:$BR$2500,$W$2:$W$2500,$A582))</f>
      </c>
      <c r="BC582">
        <f>IF($A582="","",SUMIFS($BS$2:$BS$2500,$W$2:$W$2500,$A582))</f>
      </c>
      <c r="BD582">
        <f>IF($A582="","",SUMIFS($BT$2:$BT$2500,$W$2:$W$2500,$A582))</f>
      </c>
      <c r="BF582">
        <f>IF($Z582="","",INDEX($AO$2:$AO$2000,$Z582))</f>
      </c>
      <c r="BG582">
        <f>IF($Z582="","",INDEX($AP$2:$AP$2000,$Z582))</f>
      </c>
      <c r="BH582">
        <f>IF($Z582="","",INDEX($AQ$2:$AQ$2000,$Z582))</f>
      </c>
      <c r="BI582">
        <f>IF($Z582="","",INDEX($AR$2:$AR$2000,$Z582))</f>
      </c>
      <c r="BJ582">
        <f>IF($Z582="","",INDEX($AS$2:$AS$2000,$Z582))</f>
      </c>
      <c r="BK582">
        <f>IF($Z582="","",INDEX($AT$2:$AT$2000,$Z582))</f>
      </c>
      <c r="BL582">
        <f>IF($Z582="","",INDEX($AU$2:$AU$2000,$Z582))</f>
      </c>
      <c r="BM582">
        <f>IF($Z582="","",INDEX($AV$2:$AV$2000,$Z582))</f>
      </c>
      <c r="BN582">
        <f>IF($Z582="","",INDEX($AW$2:$AW$2000,$Z582))</f>
      </c>
      <c r="BO582">
        <f>IF($Z582="","",INDEX($AX$2:$AX$2000,$Z582))</f>
      </c>
      <c r="BP582">
        <f>IF($Z582="","",INDEX($AY$2:$AY$2000,$Z582))</f>
      </c>
      <c r="BQ582">
        <f>IF($Z582="","",INDEX($AZ$2:$AZ$2000,$Z582))</f>
      </c>
      <c r="BR582">
        <f>IF($Z582="","",INDEX($BA$2:$BA$2000,$Z582))</f>
      </c>
      <c r="BS582">
        <f>IF($Z582="","",INDEX($BB$2:$BB$2000,$Z582))</f>
      </c>
      <c r="BT582">
        <f>IF($Z582="","",INDEX($BC$2:$BC$2000,$Z582))</f>
      </c>
      <c r="BV582">
        <f>IF(OR($A582="",$P582&lt;&gt;"Yes",$AH582="Yes"),"",1+N($AG582))</f>
      </c>
      <c r="BW582">
        <f>IF($A582="","",COUNTIFS($W$2:$W$2500,$A582,$BZ$2:$BZ$2500,"Yes")+COUNTIFS($X$2:$X$2500,$A582,$BY$2:$BY$2500,"Yes"))</f>
      </c>
      <c r="BX582">
        <f>IF(OR($A582="",$P582="Yes"),"",IF(N($BW582)=0,0,1+SUMIFS($CB$2:$CB$2500,$W$2:$W$2500,$A582)+SUMIFS($CA$2:$CA$2500,$X$2:$X$2500,$A582)))</f>
      </c>
      <c r="BY582" t="str">
        <f>IF($Y582="","",INDEX($AH$2:$AH$2000,$Y582)&amp;"")</f>
      </c>
      <c r="BZ582" t="str">
        <f>IF($Z582="","",INDEX($AH$2:$AH$2000,$Z582)&amp;"")</f>
      </c>
      <c r="CA582">
        <f>IF($Y582="","",INDEX($BV$2:$BV$2000,$Y582))</f>
      </c>
      <c r="CB582">
        <f>IF($Z582="","",INDEX($BV$2:$BV$2000,$Z582))</f>
      </c>
    </row>
    <row r="583">
      <c r="A583" t="str">
        <f>IF(TRIM(INDEX(games!$A:$A,ROW()))="","",TRIM(INDEX(games!$A:$A,ROW())))</f>
      </c>
      <c r="B583">
        <f>IF(OR($A583="",INDEX(games!$B:$B,ROW())=""),"",INDEX(games!$B:$B,ROW()))</f>
      </c>
      <c r="C583" t="str">
        <f>IF(OR($A583="",INDEX(games!$C:$C,ROW())=""),"",INDEX(games!$C:$C,ROW()))</f>
      </c>
      <c r="D583">
        <f>IF($A583="","",COUNTIF($W$2:$W$2500,$A583)+COUNTIF($X$2:$X$2500,$A583))</f>
      </c>
      <c r="E583">
        <f>IF($A583="","",IFERROR(MATCH($C583,$R$2:$R$5,0),0))</f>
      </c>
      <c r="F583">
        <f>IF($A583="","",MOD(ROW(),34))</f>
      </c>
      <c r="G583">
        <f>IF($A583="",NA(),IF($C583="Action",$B583,NA()))</f>
      </c>
      <c r="H583">
        <f>IF($A583="",NA(),IF($C583="Action",1+$F583*0.023,NA()))</f>
      </c>
      <c r="I583">
        <f>IF($A583="",NA(),IF($C583="Strategy",$B583,NA()))</f>
      </c>
      <c r="J583">
        <f>IF($A583="",NA(),IF($C583="Strategy",2+$F583*0.023,NA()))</f>
      </c>
      <c r="K583">
        <f>IF($A583="",NA(),IF($C583="Deckbuilder",$B583,NA()))</f>
      </c>
      <c r="L583">
        <f>IF($A583="",NA(),IF($C583="Deckbuilder",3+$F583*0.023,NA()))</f>
      </c>
      <c r="M583">
        <f>IF($A583="",NA(),IF($C583="Traditional",$B583,NA()))</f>
      </c>
      <c r="N583">
        <f>IF($A583="",NA(),IF($C583="Traditional",4+$F583*0.023,NA()))</f>
      </c>
      <c r="O583">
        <f>IF($A583="","",$D583+ROW()/1000000)</f>
      </c>
      <c r="P583" t="str">
        <f>IF(OR($A583="",INDEX(games!$H:$H,ROW())=""),"",INDEX(games!$H:$H,ROW()))</f>
      </c>
      <c r="Q583">
        <f>IF(OR($A583="",$P583&lt;&gt;"Yes"),"",$D583+ROW()/1000000)</f>
      </c>
      <c r="T583">
        <f>IF($Y583="","",INDEX($B$2:$B$2000,$Y583))</f>
      </c>
      <c r="U583">
        <f>IF($Z583="","",INDEX($B$2:$B$2000,$Z583))</f>
      </c>
      <c r="V583">
        <f>IF(OR($T583="",$U583=""),"",$U583-$T583)</f>
      </c>
      <c r="W583" t="str">
        <f>IF(TRIM(INDEX(connections!$A:$A,ROW()))="","",TRIM(INDEX(connections!$A:$A,ROW())))</f>
      </c>
      <c r="X583" t="str">
        <f>IF($W583="","",TRIM(INDEX(connections!$B:$B,ROW())))</f>
      </c>
      <c r="Y583">
        <f>IF($W583="","",IFERROR(MATCH($W583,$A$2:$A$2000,0),""))</f>
      </c>
      <c r="Z583">
        <f>IF($X583="","",IFERROR(MATCH($X583,$A$2:$A$2000,0),""))</f>
      </c>
      <c r="AA583" t="str">
        <f>IF($Y583="","",INDEX($P$2:$P$2000,$Y583))</f>
      </c>
      <c r="AB583" t="str">
        <f>IF($Z583="","",INDEX($P$2:$P$2000,$Z583))</f>
      </c>
      <c r="AC583">
        <f>IF(AND($AA583="Yes",$AB583="Yes"),1,"")</f>
      </c>
      <c r="AD583">
        <f>IF(OR($Y583="",$Z583=""),"",IF(INDEX($C$2:$C$2000,$Y583)=INDEX($C$2:$C$2000,$Z583),0,1))</f>
      </c>
      <c r="AE583">
        <f>IF($AC583&lt;&gt;1,"",IF(AND(INDEX($AG$2:$AG$2000,$Y583)=1,INDEX($AG$2:$AG$2000,$Z583)=1),1,""))</f>
      </c>
      <c r="AG583">
        <f>IF($A583="","",COUNTIFS($W$2:$W$2500,$A583,$AB$2:$AB$2500,"Yes")+COUNTIFS($X$2:$X$2500,$A583,$AA$2:$AA$2500,"Yes"))</f>
      </c>
      <c r="AH583" t="str">
        <f>IF(OR($P583&lt;&gt;"Yes",N($AG583)=0),"",IF(AND($AG583=1,COUNTIFS($W$2:$W$2500,$A583,$AE$2:$AE$2500,1)+COUNTIFS($X$2:$X$2500,$A583,$AE$2:$AE$2500,1)&gt;0),"","Yes"))</f>
      </c>
      <c r="AI583">
        <f>IF($AH583="Yes",$AG583,"")</f>
      </c>
      <c r="AJ583">
        <f>IF($AI583="","",$AI583+ROW()/1000000)</f>
      </c>
      <c r="AK583">
        <f>IF(OR($A583="",$P583="Yes",N($AG583)=0),"",$AG583+ROW()/1000000)</f>
      </c>
      <c r="AL583" t="str">
        <f>IF($A583="","",INDEX(games!$J:$J,ROW())&amp;"")</f>
      </c>
      <c r="AM583">
        <f>IF($A583="","",SUMPRODUCT($AO583:$BD583,'Map Analysis'!$AP$2^{0,1,2,3,4,5,6,7,8,9,10,11,12,13,14,15}))</f>
      </c>
      <c r="AN583">
        <f>IF($A583="","",$AM583+ROW()/10000000)</f>
      </c>
      <c r="AO583">
        <f>IF($A583="","",COUNTIF($W$2:$W$2500,$A583))</f>
      </c>
      <c r="AP583">
        <f>IF($A583="","",SUMIFS($BF$2:$BF$2500,$W$2:$W$2500,$A583))</f>
      </c>
      <c r="AQ583">
        <f>IF($A583="","",SUMIFS($BG$2:$BG$2500,$W$2:$W$2500,$A583))</f>
      </c>
      <c r="AR583">
        <f>IF($A583="","",SUMIFS($BH$2:$BH$2500,$W$2:$W$2500,$A583))</f>
      </c>
      <c r="AS583">
        <f>IF($A583="","",SUMIFS($BI$2:$BI$2500,$W$2:$W$2500,$A583))</f>
      </c>
      <c r="AT583">
        <f>IF($A583="","",SUMIFS($BJ$2:$BJ$2500,$W$2:$W$2500,$A583))</f>
      </c>
      <c r="AU583">
        <f>IF($A583="","",SUMIFS($BK$2:$BK$2500,$W$2:$W$2500,$A583))</f>
      </c>
      <c r="AV583">
        <f>IF($A583="","",SUMIFS($BL$2:$BL$2500,$W$2:$W$2500,$A583))</f>
      </c>
      <c r="AW583">
        <f>IF($A583="","",SUMIFS($BM$2:$BM$2500,$W$2:$W$2500,$A583))</f>
      </c>
      <c r="AX583">
        <f>IF($A583="","",SUMIFS($BN$2:$BN$2500,$W$2:$W$2500,$A583))</f>
      </c>
      <c r="AY583">
        <f>IF($A583="","",SUMIFS($BO$2:$BO$2500,$W$2:$W$2500,$A583))</f>
      </c>
      <c r="AZ583">
        <f>IF($A583="","",SUMIFS($BP$2:$BP$2500,$W$2:$W$2500,$A583))</f>
      </c>
      <c r="BA583">
        <f>IF($A583="","",SUMIFS($BQ$2:$BQ$2500,$W$2:$W$2500,$A583))</f>
      </c>
      <c r="BB583">
        <f>IF($A583="","",SUMIFS($BR$2:$BR$2500,$W$2:$W$2500,$A583))</f>
      </c>
      <c r="BC583">
        <f>IF($A583="","",SUMIFS($BS$2:$BS$2500,$W$2:$W$2500,$A583))</f>
      </c>
      <c r="BD583">
        <f>IF($A583="","",SUMIFS($BT$2:$BT$2500,$W$2:$W$2500,$A583))</f>
      </c>
      <c r="BF583">
        <f>IF($Z583="","",INDEX($AO$2:$AO$2000,$Z583))</f>
      </c>
      <c r="BG583">
        <f>IF($Z583="","",INDEX($AP$2:$AP$2000,$Z583))</f>
      </c>
      <c r="BH583">
        <f>IF($Z583="","",INDEX($AQ$2:$AQ$2000,$Z583))</f>
      </c>
      <c r="BI583">
        <f>IF($Z583="","",INDEX($AR$2:$AR$2000,$Z583))</f>
      </c>
      <c r="BJ583">
        <f>IF($Z583="","",INDEX($AS$2:$AS$2000,$Z583))</f>
      </c>
      <c r="BK583">
        <f>IF($Z583="","",INDEX($AT$2:$AT$2000,$Z583))</f>
      </c>
      <c r="BL583">
        <f>IF($Z583="","",INDEX($AU$2:$AU$2000,$Z583))</f>
      </c>
      <c r="BM583">
        <f>IF($Z583="","",INDEX($AV$2:$AV$2000,$Z583))</f>
      </c>
      <c r="BN583">
        <f>IF($Z583="","",INDEX($AW$2:$AW$2000,$Z583))</f>
      </c>
      <c r="BO583">
        <f>IF($Z583="","",INDEX($AX$2:$AX$2000,$Z583))</f>
      </c>
      <c r="BP583">
        <f>IF($Z583="","",INDEX($AY$2:$AY$2000,$Z583))</f>
      </c>
      <c r="BQ583">
        <f>IF($Z583="","",INDEX($AZ$2:$AZ$2000,$Z583))</f>
      </c>
      <c r="BR583">
        <f>IF($Z583="","",INDEX($BA$2:$BA$2000,$Z583))</f>
      </c>
      <c r="BS583">
        <f>IF($Z583="","",INDEX($BB$2:$BB$2000,$Z583))</f>
      </c>
      <c r="BT583">
        <f>IF($Z583="","",INDEX($BC$2:$BC$2000,$Z583))</f>
      </c>
      <c r="BV583">
        <f>IF(OR($A583="",$P583&lt;&gt;"Yes",$AH583="Yes"),"",1+N($AG583))</f>
      </c>
      <c r="BW583">
        <f>IF($A583="","",COUNTIFS($W$2:$W$2500,$A583,$BZ$2:$BZ$2500,"Yes")+COUNTIFS($X$2:$X$2500,$A583,$BY$2:$BY$2500,"Yes"))</f>
      </c>
      <c r="BX583">
        <f>IF(OR($A583="",$P583="Yes"),"",IF(N($BW583)=0,0,1+SUMIFS($CB$2:$CB$2500,$W$2:$W$2500,$A583)+SUMIFS($CA$2:$CA$2500,$X$2:$X$2500,$A583)))</f>
      </c>
      <c r="BY583" t="str">
        <f>IF($Y583="","",INDEX($AH$2:$AH$2000,$Y583)&amp;"")</f>
      </c>
      <c r="BZ583" t="str">
        <f>IF($Z583="","",INDEX($AH$2:$AH$2000,$Z583)&amp;"")</f>
      </c>
      <c r="CA583">
        <f>IF($Y583="","",INDEX($BV$2:$BV$2000,$Y583))</f>
      </c>
      <c r="CB583">
        <f>IF($Z583="","",INDEX($BV$2:$BV$2000,$Z583))</f>
      </c>
    </row>
    <row r="584">
      <c r="A584" t="str">
        <f>IF(TRIM(INDEX(games!$A:$A,ROW()))="","",TRIM(INDEX(games!$A:$A,ROW())))</f>
      </c>
      <c r="B584">
        <f>IF(OR($A584="",INDEX(games!$B:$B,ROW())=""),"",INDEX(games!$B:$B,ROW()))</f>
      </c>
      <c r="C584" t="str">
        <f>IF(OR($A584="",INDEX(games!$C:$C,ROW())=""),"",INDEX(games!$C:$C,ROW()))</f>
      </c>
      <c r="D584">
        <f>IF($A584="","",COUNTIF($W$2:$W$2500,$A584)+COUNTIF($X$2:$X$2500,$A584))</f>
      </c>
      <c r="E584">
        <f>IF($A584="","",IFERROR(MATCH($C584,$R$2:$R$5,0),0))</f>
      </c>
      <c r="F584">
        <f>IF($A584="","",MOD(ROW(),34))</f>
      </c>
      <c r="G584">
        <f>IF($A584="",NA(),IF($C584="Action",$B584,NA()))</f>
      </c>
      <c r="H584">
        <f>IF($A584="",NA(),IF($C584="Action",1+$F584*0.023,NA()))</f>
      </c>
      <c r="I584">
        <f>IF($A584="",NA(),IF($C584="Strategy",$B584,NA()))</f>
      </c>
      <c r="J584">
        <f>IF($A584="",NA(),IF($C584="Strategy",2+$F584*0.023,NA()))</f>
      </c>
      <c r="K584">
        <f>IF($A584="",NA(),IF($C584="Deckbuilder",$B584,NA()))</f>
      </c>
      <c r="L584">
        <f>IF($A584="",NA(),IF($C584="Deckbuilder",3+$F584*0.023,NA()))</f>
      </c>
      <c r="M584">
        <f>IF($A584="",NA(),IF($C584="Traditional",$B584,NA()))</f>
      </c>
      <c r="N584">
        <f>IF($A584="",NA(),IF($C584="Traditional",4+$F584*0.023,NA()))</f>
      </c>
      <c r="O584">
        <f>IF($A584="","",$D584+ROW()/1000000)</f>
      </c>
      <c r="P584" t="str">
        <f>IF(OR($A584="",INDEX(games!$H:$H,ROW())=""),"",INDEX(games!$H:$H,ROW()))</f>
      </c>
      <c r="Q584">
        <f>IF(OR($A584="",$P584&lt;&gt;"Yes"),"",$D584+ROW()/1000000)</f>
      </c>
      <c r="T584">
        <f>IF($Y584="","",INDEX($B$2:$B$2000,$Y584))</f>
      </c>
      <c r="U584">
        <f>IF($Z584="","",INDEX($B$2:$B$2000,$Z584))</f>
      </c>
      <c r="V584">
        <f>IF(OR($T584="",$U584=""),"",$U584-$T584)</f>
      </c>
      <c r="W584" t="str">
        <f>IF(TRIM(INDEX(connections!$A:$A,ROW()))="","",TRIM(INDEX(connections!$A:$A,ROW())))</f>
      </c>
      <c r="X584" t="str">
        <f>IF($W584="","",TRIM(INDEX(connections!$B:$B,ROW())))</f>
      </c>
      <c r="Y584">
        <f>IF($W584="","",IFERROR(MATCH($W584,$A$2:$A$2000,0),""))</f>
      </c>
      <c r="Z584">
        <f>IF($X584="","",IFERROR(MATCH($X584,$A$2:$A$2000,0),""))</f>
      </c>
      <c r="AA584" t="str">
        <f>IF($Y584="","",INDEX($P$2:$P$2000,$Y584))</f>
      </c>
      <c r="AB584" t="str">
        <f>IF($Z584="","",INDEX($P$2:$P$2000,$Z584))</f>
      </c>
      <c r="AC584">
        <f>IF(AND($AA584="Yes",$AB584="Yes"),1,"")</f>
      </c>
      <c r="AD584">
        <f>IF(OR($Y584="",$Z584=""),"",IF(INDEX($C$2:$C$2000,$Y584)=INDEX($C$2:$C$2000,$Z584),0,1))</f>
      </c>
      <c r="AE584">
        <f>IF($AC584&lt;&gt;1,"",IF(AND(INDEX($AG$2:$AG$2000,$Y584)=1,INDEX($AG$2:$AG$2000,$Z584)=1),1,""))</f>
      </c>
      <c r="AG584">
        <f>IF($A584="","",COUNTIFS($W$2:$W$2500,$A584,$AB$2:$AB$2500,"Yes")+COUNTIFS($X$2:$X$2500,$A584,$AA$2:$AA$2500,"Yes"))</f>
      </c>
      <c r="AH584" t="str">
        <f>IF(OR($P584&lt;&gt;"Yes",N($AG584)=0),"",IF(AND($AG584=1,COUNTIFS($W$2:$W$2500,$A584,$AE$2:$AE$2500,1)+COUNTIFS($X$2:$X$2500,$A584,$AE$2:$AE$2500,1)&gt;0),"","Yes"))</f>
      </c>
      <c r="AI584">
        <f>IF($AH584="Yes",$AG584,"")</f>
      </c>
      <c r="AJ584">
        <f>IF($AI584="","",$AI584+ROW()/1000000)</f>
      </c>
      <c r="AK584">
        <f>IF(OR($A584="",$P584="Yes",N($AG584)=0),"",$AG584+ROW()/1000000)</f>
      </c>
      <c r="AL584" t="str">
        <f>IF($A584="","",INDEX(games!$J:$J,ROW())&amp;"")</f>
      </c>
      <c r="AM584">
        <f>IF($A584="","",SUMPRODUCT($AO584:$BD584,'Map Analysis'!$AP$2^{0,1,2,3,4,5,6,7,8,9,10,11,12,13,14,15}))</f>
      </c>
      <c r="AN584">
        <f>IF($A584="","",$AM584+ROW()/10000000)</f>
      </c>
      <c r="AO584">
        <f>IF($A584="","",COUNTIF($W$2:$W$2500,$A584))</f>
      </c>
      <c r="AP584">
        <f>IF($A584="","",SUMIFS($BF$2:$BF$2500,$W$2:$W$2500,$A584))</f>
      </c>
      <c r="AQ584">
        <f>IF($A584="","",SUMIFS($BG$2:$BG$2500,$W$2:$W$2500,$A584))</f>
      </c>
      <c r="AR584">
        <f>IF($A584="","",SUMIFS($BH$2:$BH$2500,$W$2:$W$2500,$A584))</f>
      </c>
      <c r="AS584">
        <f>IF($A584="","",SUMIFS($BI$2:$BI$2500,$W$2:$W$2500,$A584))</f>
      </c>
      <c r="AT584">
        <f>IF($A584="","",SUMIFS($BJ$2:$BJ$2500,$W$2:$W$2500,$A584))</f>
      </c>
      <c r="AU584">
        <f>IF($A584="","",SUMIFS($BK$2:$BK$2500,$W$2:$W$2500,$A584))</f>
      </c>
      <c r="AV584">
        <f>IF($A584="","",SUMIFS($BL$2:$BL$2500,$W$2:$W$2500,$A584))</f>
      </c>
      <c r="AW584">
        <f>IF($A584="","",SUMIFS($BM$2:$BM$2500,$W$2:$W$2500,$A584))</f>
      </c>
      <c r="AX584">
        <f>IF($A584="","",SUMIFS($BN$2:$BN$2500,$W$2:$W$2500,$A584))</f>
      </c>
      <c r="AY584">
        <f>IF($A584="","",SUMIFS($BO$2:$BO$2500,$W$2:$W$2500,$A584))</f>
      </c>
      <c r="AZ584">
        <f>IF($A584="","",SUMIFS($BP$2:$BP$2500,$W$2:$W$2500,$A584))</f>
      </c>
      <c r="BA584">
        <f>IF($A584="","",SUMIFS($BQ$2:$BQ$2500,$W$2:$W$2500,$A584))</f>
      </c>
      <c r="BB584">
        <f>IF($A584="","",SUMIFS($BR$2:$BR$2500,$W$2:$W$2500,$A584))</f>
      </c>
      <c r="BC584">
        <f>IF($A584="","",SUMIFS($BS$2:$BS$2500,$W$2:$W$2500,$A584))</f>
      </c>
      <c r="BD584">
        <f>IF($A584="","",SUMIFS($BT$2:$BT$2500,$W$2:$W$2500,$A584))</f>
      </c>
      <c r="BF584">
        <f>IF($Z584="","",INDEX($AO$2:$AO$2000,$Z584))</f>
      </c>
      <c r="BG584">
        <f>IF($Z584="","",INDEX($AP$2:$AP$2000,$Z584))</f>
      </c>
      <c r="BH584">
        <f>IF($Z584="","",INDEX($AQ$2:$AQ$2000,$Z584))</f>
      </c>
      <c r="BI584">
        <f>IF($Z584="","",INDEX($AR$2:$AR$2000,$Z584))</f>
      </c>
      <c r="BJ584">
        <f>IF($Z584="","",INDEX($AS$2:$AS$2000,$Z584))</f>
      </c>
      <c r="BK584">
        <f>IF($Z584="","",INDEX($AT$2:$AT$2000,$Z584))</f>
      </c>
      <c r="BL584">
        <f>IF($Z584="","",INDEX($AU$2:$AU$2000,$Z584))</f>
      </c>
      <c r="BM584">
        <f>IF($Z584="","",INDEX($AV$2:$AV$2000,$Z584))</f>
      </c>
      <c r="BN584">
        <f>IF($Z584="","",INDEX($AW$2:$AW$2000,$Z584))</f>
      </c>
      <c r="BO584">
        <f>IF($Z584="","",INDEX($AX$2:$AX$2000,$Z584))</f>
      </c>
      <c r="BP584">
        <f>IF($Z584="","",INDEX($AY$2:$AY$2000,$Z584))</f>
      </c>
      <c r="BQ584">
        <f>IF($Z584="","",INDEX($AZ$2:$AZ$2000,$Z584))</f>
      </c>
      <c r="BR584">
        <f>IF($Z584="","",INDEX($BA$2:$BA$2000,$Z584))</f>
      </c>
      <c r="BS584">
        <f>IF($Z584="","",INDEX($BB$2:$BB$2000,$Z584))</f>
      </c>
      <c r="BT584">
        <f>IF($Z584="","",INDEX($BC$2:$BC$2000,$Z584))</f>
      </c>
      <c r="BV584">
        <f>IF(OR($A584="",$P584&lt;&gt;"Yes",$AH584="Yes"),"",1+N($AG584))</f>
      </c>
      <c r="BW584">
        <f>IF($A584="","",COUNTIFS($W$2:$W$2500,$A584,$BZ$2:$BZ$2500,"Yes")+COUNTIFS($X$2:$X$2500,$A584,$BY$2:$BY$2500,"Yes"))</f>
      </c>
      <c r="BX584">
        <f>IF(OR($A584="",$P584="Yes"),"",IF(N($BW584)=0,0,1+SUMIFS($CB$2:$CB$2500,$W$2:$W$2500,$A584)+SUMIFS($CA$2:$CA$2500,$X$2:$X$2500,$A584)))</f>
      </c>
      <c r="BY584" t="str">
        <f>IF($Y584="","",INDEX($AH$2:$AH$2000,$Y584)&amp;"")</f>
      </c>
      <c r="BZ584" t="str">
        <f>IF($Z584="","",INDEX($AH$2:$AH$2000,$Z584)&amp;"")</f>
      </c>
      <c r="CA584">
        <f>IF($Y584="","",INDEX($BV$2:$BV$2000,$Y584))</f>
      </c>
      <c r="CB584">
        <f>IF($Z584="","",INDEX($BV$2:$BV$2000,$Z584))</f>
      </c>
    </row>
    <row r="585">
      <c r="A585" t="str">
        <f>IF(TRIM(INDEX(games!$A:$A,ROW()))="","",TRIM(INDEX(games!$A:$A,ROW())))</f>
      </c>
      <c r="B585">
        <f>IF(OR($A585="",INDEX(games!$B:$B,ROW())=""),"",INDEX(games!$B:$B,ROW()))</f>
      </c>
      <c r="C585" t="str">
        <f>IF(OR($A585="",INDEX(games!$C:$C,ROW())=""),"",INDEX(games!$C:$C,ROW()))</f>
      </c>
      <c r="D585">
        <f>IF($A585="","",COUNTIF($W$2:$W$2500,$A585)+COUNTIF($X$2:$X$2500,$A585))</f>
      </c>
      <c r="E585">
        <f>IF($A585="","",IFERROR(MATCH($C585,$R$2:$R$5,0),0))</f>
      </c>
      <c r="F585">
        <f>IF($A585="","",MOD(ROW(),34))</f>
      </c>
      <c r="G585">
        <f>IF($A585="",NA(),IF($C585="Action",$B585,NA()))</f>
      </c>
      <c r="H585">
        <f>IF($A585="",NA(),IF($C585="Action",1+$F585*0.023,NA()))</f>
      </c>
      <c r="I585">
        <f>IF($A585="",NA(),IF($C585="Strategy",$B585,NA()))</f>
      </c>
      <c r="J585">
        <f>IF($A585="",NA(),IF($C585="Strategy",2+$F585*0.023,NA()))</f>
      </c>
      <c r="K585">
        <f>IF($A585="",NA(),IF($C585="Deckbuilder",$B585,NA()))</f>
      </c>
      <c r="L585">
        <f>IF($A585="",NA(),IF($C585="Deckbuilder",3+$F585*0.023,NA()))</f>
      </c>
      <c r="M585">
        <f>IF($A585="",NA(),IF($C585="Traditional",$B585,NA()))</f>
      </c>
      <c r="N585">
        <f>IF($A585="",NA(),IF($C585="Traditional",4+$F585*0.023,NA()))</f>
      </c>
      <c r="O585">
        <f>IF($A585="","",$D585+ROW()/1000000)</f>
      </c>
      <c r="P585" t="str">
        <f>IF(OR($A585="",INDEX(games!$H:$H,ROW())=""),"",INDEX(games!$H:$H,ROW()))</f>
      </c>
      <c r="Q585">
        <f>IF(OR($A585="",$P585&lt;&gt;"Yes"),"",$D585+ROW()/1000000)</f>
      </c>
      <c r="T585">
        <f>IF($Y585="","",INDEX($B$2:$B$2000,$Y585))</f>
      </c>
      <c r="U585">
        <f>IF($Z585="","",INDEX($B$2:$B$2000,$Z585))</f>
      </c>
      <c r="V585">
        <f>IF(OR($T585="",$U585=""),"",$U585-$T585)</f>
      </c>
      <c r="W585" t="str">
        <f>IF(TRIM(INDEX(connections!$A:$A,ROW()))="","",TRIM(INDEX(connections!$A:$A,ROW())))</f>
      </c>
      <c r="X585" t="str">
        <f>IF($W585="","",TRIM(INDEX(connections!$B:$B,ROW())))</f>
      </c>
      <c r="Y585">
        <f>IF($W585="","",IFERROR(MATCH($W585,$A$2:$A$2000,0),""))</f>
      </c>
      <c r="Z585">
        <f>IF($X585="","",IFERROR(MATCH($X585,$A$2:$A$2000,0),""))</f>
      </c>
      <c r="AA585" t="str">
        <f>IF($Y585="","",INDEX($P$2:$P$2000,$Y585))</f>
      </c>
      <c r="AB585" t="str">
        <f>IF($Z585="","",INDEX($P$2:$P$2000,$Z585))</f>
      </c>
      <c r="AC585">
        <f>IF(AND($AA585="Yes",$AB585="Yes"),1,"")</f>
      </c>
      <c r="AD585">
        <f>IF(OR($Y585="",$Z585=""),"",IF(INDEX($C$2:$C$2000,$Y585)=INDEX($C$2:$C$2000,$Z585),0,1))</f>
      </c>
      <c r="AE585">
        <f>IF($AC585&lt;&gt;1,"",IF(AND(INDEX($AG$2:$AG$2000,$Y585)=1,INDEX($AG$2:$AG$2000,$Z585)=1),1,""))</f>
      </c>
      <c r="AG585">
        <f>IF($A585="","",COUNTIFS($W$2:$W$2500,$A585,$AB$2:$AB$2500,"Yes")+COUNTIFS($X$2:$X$2500,$A585,$AA$2:$AA$2500,"Yes"))</f>
      </c>
      <c r="AH585" t="str">
        <f>IF(OR($P585&lt;&gt;"Yes",N($AG585)=0),"",IF(AND($AG585=1,COUNTIFS($W$2:$W$2500,$A585,$AE$2:$AE$2500,1)+COUNTIFS($X$2:$X$2500,$A585,$AE$2:$AE$2500,1)&gt;0),"","Yes"))</f>
      </c>
      <c r="AI585">
        <f>IF($AH585="Yes",$AG585,"")</f>
      </c>
      <c r="AJ585">
        <f>IF($AI585="","",$AI585+ROW()/1000000)</f>
      </c>
      <c r="AK585">
        <f>IF(OR($A585="",$P585="Yes",N($AG585)=0),"",$AG585+ROW()/1000000)</f>
      </c>
      <c r="AL585" t="str">
        <f>IF($A585="","",INDEX(games!$J:$J,ROW())&amp;"")</f>
      </c>
      <c r="AM585">
        <f>IF($A585="","",SUMPRODUCT($AO585:$BD585,'Map Analysis'!$AP$2^{0,1,2,3,4,5,6,7,8,9,10,11,12,13,14,15}))</f>
      </c>
      <c r="AN585">
        <f>IF($A585="","",$AM585+ROW()/10000000)</f>
      </c>
      <c r="AO585">
        <f>IF($A585="","",COUNTIF($W$2:$W$2500,$A585))</f>
      </c>
      <c r="AP585">
        <f>IF($A585="","",SUMIFS($BF$2:$BF$2500,$W$2:$W$2500,$A585))</f>
      </c>
      <c r="AQ585">
        <f>IF($A585="","",SUMIFS($BG$2:$BG$2500,$W$2:$W$2500,$A585))</f>
      </c>
      <c r="AR585">
        <f>IF($A585="","",SUMIFS($BH$2:$BH$2500,$W$2:$W$2500,$A585))</f>
      </c>
      <c r="AS585">
        <f>IF($A585="","",SUMIFS($BI$2:$BI$2500,$W$2:$W$2500,$A585))</f>
      </c>
      <c r="AT585">
        <f>IF($A585="","",SUMIFS($BJ$2:$BJ$2500,$W$2:$W$2500,$A585))</f>
      </c>
      <c r="AU585">
        <f>IF($A585="","",SUMIFS($BK$2:$BK$2500,$W$2:$W$2500,$A585))</f>
      </c>
      <c r="AV585">
        <f>IF($A585="","",SUMIFS($BL$2:$BL$2500,$W$2:$W$2500,$A585))</f>
      </c>
      <c r="AW585">
        <f>IF($A585="","",SUMIFS($BM$2:$BM$2500,$W$2:$W$2500,$A585))</f>
      </c>
      <c r="AX585">
        <f>IF($A585="","",SUMIFS($BN$2:$BN$2500,$W$2:$W$2500,$A585))</f>
      </c>
      <c r="AY585">
        <f>IF($A585="","",SUMIFS($BO$2:$BO$2500,$W$2:$W$2500,$A585))</f>
      </c>
      <c r="AZ585">
        <f>IF($A585="","",SUMIFS($BP$2:$BP$2500,$W$2:$W$2500,$A585))</f>
      </c>
      <c r="BA585">
        <f>IF($A585="","",SUMIFS($BQ$2:$BQ$2500,$W$2:$W$2500,$A585))</f>
      </c>
      <c r="BB585">
        <f>IF($A585="","",SUMIFS($BR$2:$BR$2500,$W$2:$W$2500,$A585))</f>
      </c>
      <c r="BC585">
        <f>IF($A585="","",SUMIFS($BS$2:$BS$2500,$W$2:$W$2500,$A585))</f>
      </c>
      <c r="BD585">
        <f>IF($A585="","",SUMIFS($BT$2:$BT$2500,$W$2:$W$2500,$A585))</f>
      </c>
      <c r="BF585">
        <f>IF($Z585="","",INDEX($AO$2:$AO$2000,$Z585))</f>
      </c>
      <c r="BG585">
        <f>IF($Z585="","",INDEX($AP$2:$AP$2000,$Z585))</f>
      </c>
      <c r="BH585">
        <f>IF($Z585="","",INDEX($AQ$2:$AQ$2000,$Z585))</f>
      </c>
      <c r="BI585">
        <f>IF($Z585="","",INDEX($AR$2:$AR$2000,$Z585))</f>
      </c>
      <c r="BJ585">
        <f>IF($Z585="","",INDEX($AS$2:$AS$2000,$Z585))</f>
      </c>
      <c r="BK585">
        <f>IF($Z585="","",INDEX($AT$2:$AT$2000,$Z585))</f>
      </c>
      <c r="BL585">
        <f>IF($Z585="","",INDEX($AU$2:$AU$2000,$Z585))</f>
      </c>
      <c r="BM585">
        <f>IF($Z585="","",INDEX($AV$2:$AV$2000,$Z585))</f>
      </c>
      <c r="BN585">
        <f>IF($Z585="","",INDEX($AW$2:$AW$2000,$Z585))</f>
      </c>
      <c r="BO585">
        <f>IF($Z585="","",INDEX($AX$2:$AX$2000,$Z585))</f>
      </c>
      <c r="BP585">
        <f>IF($Z585="","",INDEX($AY$2:$AY$2000,$Z585))</f>
      </c>
      <c r="BQ585">
        <f>IF($Z585="","",INDEX($AZ$2:$AZ$2000,$Z585))</f>
      </c>
      <c r="BR585">
        <f>IF($Z585="","",INDEX($BA$2:$BA$2000,$Z585))</f>
      </c>
      <c r="BS585">
        <f>IF($Z585="","",INDEX($BB$2:$BB$2000,$Z585))</f>
      </c>
      <c r="BT585">
        <f>IF($Z585="","",INDEX($BC$2:$BC$2000,$Z585))</f>
      </c>
      <c r="BV585">
        <f>IF(OR($A585="",$P585&lt;&gt;"Yes",$AH585="Yes"),"",1+N($AG585))</f>
      </c>
      <c r="BW585">
        <f>IF($A585="","",COUNTIFS($W$2:$W$2500,$A585,$BZ$2:$BZ$2500,"Yes")+COUNTIFS($X$2:$X$2500,$A585,$BY$2:$BY$2500,"Yes"))</f>
      </c>
      <c r="BX585">
        <f>IF(OR($A585="",$P585="Yes"),"",IF(N($BW585)=0,0,1+SUMIFS($CB$2:$CB$2500,$W$2:$W$2500,$A585)+SUMIFS($CA$2:$CA$2500,$X$2:$X$2500,$A585)))</f>
      </c>
      <c r="BY585" t="str">
        <f>IF($Y585="","",INDEX($AH$2:$AH$2000,$Y585)&amp;"")</f>
      </c>
      <c r="BZ585" t="str">
        <f>IF($Z585="","",INDEX($AH$2:$AH$2000,$Z585)&amp;"")</f>
      </c>
      <c r="CA585">
        <f>IF($Y585="","",INDEX($BV$2:$BV$2000,$Y585))</f>
      </c>
      <c r="CB585">
        <f>IF($Z585="","",INDEX($BV$2:$BV$2000,$Z585))</f>
      </c>
    </row>
    <row r="586">
      <c r="A586" t="str">
        <f>IF(TRIM(INDEX(games!$A:$A,ROW()))="","",TRIM(INDEX(games!$A:$A,ROW())))</f>
      </c>
      <c r="B586">
        <f>IF(OR($A586="",INDEX(games!$B:$B,ROW())=""),"",INDEX(games!$B:$B,ROW()))</f>
      </c>
      <c r="C586" t="str">
        <f>IF(OR($A586="",INDEX(games!$C:$C,ROW())=""),"",INDEX(games!$C:$C,ROW()))</f>
      </c>
      <c r="D586">
        <f>IF($A586="","",COUNTIF($W$2:$W$2500,$A586)+COUNTIF($X$2:$X$2500,$A586))</f>
      </c>
      <c r="E586">
        <f>IF($A586="","",IFERROR(MATCH($C586,$R$2:$R$5,0),0))</f>
      </c>
      <c r="F586">
        <f>IF($A586="","",MOD(ROW(),34))</f>
      </c>
      <c r="G586">
        <f>IF($A586="",NA(),IF($C586="Action",$B586,NA()))</f>
      </c>
      <c r="H586">
        <f>IF($A586="",NA(),IF($C586="Action",1+$F586*0.023,NA()))</f>
      </c>
      <c r="I586">
        <f>IF($A586="",NA(),IF($C586="Strategy",$B586,NA()))</f>
      </c>
      <c r="J586">
        <f>IF($A586="",NA(),IF($C586="Strategy",2+$F586*0.023,NA()))</f>
      </c>
      <c r="K586">
        <f>IF($A586="",NA(),IF($C586="Deckbuilder",$B586,NA()))</f>
      </c>
      <c r="L586">
        <f>IF($A586="",NA(),IF($C586="Deckbuilder",3+$F586*0.023,NA()))</f>
      </c>
      <c r="M586">
        <f>IF($A586="",NA(),IF($C586="Traditional",$B586,NA()))</f>
      </c>
      <c r="N586">
        <f>IF($A586="",NA(),IF($C586="Traditional",4+$F586*0.023,NA()))</f>
      </c>
      <c r="O586">
        <f>IF($A586="","",$D586+ROW()/1000000)</f>
      </c>
      <c r="P586" t="str">
        <f>IF(OR($A586="",INDEX(games!$H:$H,ROW())=""),"",INDEX(games!$H:$H,ROW()))</f>
      </c>
      <c r="Q586">
        <f>IF(OR($A586="",$P586&lt;&gt;"Yes"),"",$D586+ROW()/1000000)</f>
      </c>
      <c r="T586">
        <f>IF($Y586="","",INDEX($B$2:$B$2000,$Y586))</f>
      </c>
      <c r="U586">
        <f>IF($Z586="","",INDEX($B$2:$B$2000,$Z586))</f>
      </c>
      <c r="V586">
        <f>IF(OR($T586="",$U586=""),"",$U586-$T586)</f>
      </c>
      <c r="W586" t="str">
        <f>IF(TRIM(INDEX(connections!$A:$A,ROW()))="","",TRIM(INDEX(connections!$A:$A,ROW())))</f>
      </c>
      <c r="X586" t="str">
        <f>IF($W586="","",TRIM(INDEX(connections!$B:$B,ROW())))</f>
      </c>
      <c r="Y586">
        <f>IF($W586="","",IFERROR(MATCH($W586,$A$2:$A$2000,0),""))</f>
      </c>
      <c r="Z586">
        <f>IF($X586="","",IFERROR(MATCH($X586,$A$2:$A$2000,0),""))</f>
      </c>
      <c r="AA586" t="str">
        <f>IF($Y586="","",INDEX($P$2:$P$2000,$Y586))</f>
      </c>
      <c r="AB586" t="str">
        <f>IF($Z586="","",INDEX($P$2:$P$2000,$Z586))</f>
      </c>
      <c r="AC586">
        <f>IF(AND($AA586="Yes",$AB586="Yes"),1,"")</f>
      </c>
      <c r="AD586">
        <f>IF(OR($Y586="",$Z586=""),"",IF(INDEX($C$2:$C$2000,$Y586)=INDEX($C$2:$C$2000,$Z586),0,1))</f>
      </c>
      <c r="AE586">
        <f>IF($AC586&lt;&gt;1,"",IF(AND(INDEX($AG$2:$AG$2000,$Y586)=1,INDEX($AG$2:$AG$2000,$Z586)=1),1,""))</f>
      </c>
      <c r="AG586">
        <f>IF($A586="","",COUNTIFS($W$2:$W$2500,$A586,$AB$2:$AB$2500,"Yes")+COUNTIFS($X$2:$X$2500,$A586,$AA$2:$AA$2500,"Yes"))</f>
      </c>
      <c r="AH586" t="str">
        <f>IF(OR($P586&lt;&gt;"Yes",N($AG586)=0),"",IF(AND($AG586=1,COUNTIFS($W$2:$W$2500,$A586,$AE$2:$AE$2500,1)+COUNTIFS($X$2:$X$2500,$A586,$AE$2:$AE$2500,1)&gt;0),"","Yes"))</f>
      </c>
      <c r="AI586">
        <f>IF($AH586="Yes",$AG586,"")</f>
      </c>
      <c r="AJ586">
        <f>IF($AI586="","",$AI586+ROW()/1000000)</f>
      </c>
      <c r="AK586">
        <f>IF(OR($A586="",$P586="Yes",N($AG586)=0),"",$AG586+ROW()/1000000)</f>
      </c>
      <c r="AL586" t="str">
        <f>IF($A586="","",INDEX(games!$J:$J,ROW())&amp;"")</f>
      </c>
      <c r="AM586">
        <f>IF($A586="","",SUMPRODUCT($AO586:$BD586,'Map Analysis'!$AP$2^{0,1,2,3,4,5,6,7,8,9,10,11,12,13,14,15}))</f>
      </c>
      <c r="AN586">
        <f>IF($A586="","",$AM586+ROW()/10000000)</f>
      </c>
      <c r="AO586">
        <f>IF($A586="","",COUNTIF($W$2:$W$2500,$A586))</f>
      </c>
      <c r="AP586">
        <f>IF($A586="","",SUMIFS($BF$2:$BF$2500,$W$2:$W$2500,$A586))</f>
      </c>
      <c r="AQ586">
        <f>IF($A586="","",SUMIFS($BG$2:$BG$2500,$W$2:$W$2500,$A586))</f>
      </c>
      <c r="AR586">
        <f>IF($A586="","",SUMIFS($BH$2:$BH$2500,$W$2:$W$2500,$A586))</f>
      </c>
      <c r="AS586">
        <f>IF($A586="","",SUMIFS($BI$2:$BI$2500,$W$2:$W$2500,$A586))</f>
      </c>
      <c r="AT586">
        <f>IF($A586="","",SUMIFS($BJ$2:$BJ$2500,$W$2:$W$2500,$A586))</f>
      </c>
      <c r="AU586">
        <f>IF($A586="","",SUMIFS($BK$2:$BK$2500,$W$2:$W$2500,$A586))</f>
      </c>
      <c r="AV586">
        <f>IF($A586="","",SUMIFS($BL$2:$BL$2500,$W$2:$W$2500,$A586))</f>
      </c>
      <c r="AW586">
        <f>IF($A586="","",SUMIFS($BM$2:$BM$2500,$W$2:$W$2500,$A586))</f>
      </c>
      <c r="AX586">
        <f>IF($A586="","",SUMIFS($BN$2:$BN$2500,$W$2:$W$2500,$A586))</f>
      </c>
      <c r="AY586">
        <f>IF($A586="","",SUMIFS($BO$2:$BO$2500,$W$2:$W$2500,$A586))</f>
      </c>
      <c r="AZ586">
        <f>IF($A586="","",SUMIFS($BP$2:$BP$2500,$W$2:$W$2500,$A586))</f>
      </c>
      <c r="BA586">
        <f>IF($A586="","",SUMIFS($BQ$2:$BQ$2500,$W$2:$W$2500,$A586))</f>
      </c>
      <c r="BB586">
        <f>IF($A586="","",SUMIFS($BR$2:$BR$2500,$W$2:$W$2500,$A586))</f>
      </c>
      <c r="BC586">
        <f>IF($A586="","",SUMIFS($BS$2:$BS$2500,$W$2:$W$2500,$A586))</f>
      </c>
      <c r="BD586">
        <f>IF($A586="","",SUMIFS($BT$2:$BT$2500,$W$2:$W$2500,$A586))</f>
      </c>
      <c r="BF586">
        <f>IF($Z586="","",INDEX($AO$2:$AO$2000,$Z586))</f>
      </c>
      <c r="BG586">
        <f>IF($Z586="","",INDEX($AP$2:$AP$2000,$Z586))</f>
      </c>
      <c r="BH586">
        <f>IF($Z586="","",INDEX($AQ$2:$AQ$2000,$Z586))</f>
      </c>
      <c r="BI586">
        <f>IF($Z586="","",INDEX($AR$2:$AR$2000,$Z586))</f>
      </c>
      <c r="BJ586">
        <f>IF($Z586="","",INDEX($AS$2:$AS$2000,$Z586))</f>
      </c>
      <c r="BK586">
        <f>IF($Z586="","",INDEX($AT$2:$AT$2000,$Z586))</f>
      </c>
      <c r="BL586">
        <f>IF($Z586="","",INDEX($AU$2:$AU$2000,$Z586))</f>
      </c>
      <c r="BM586">
        <f>IF($Z586="","",INDEX($AV$2:$AV$2000,$Z586))</f>
      </c>
      <c r="BN586">
        <f>IF($Z586="","",INDEX($AW$2:$AW$2000,$Z586))</f>
      </c>
      <c r="BO586">
        <f>IF($Z586="","",INDEX($AX$2:$AX$2000,$Z586))</f>
      </c>
      <c r="BP586">
        <f>IF($Z586="","",INDEX($AY$2:$AY$2000,$Z586))</f>
      </c>
      <c r="BQ586">
        <f>IF($Z586="","",INDEX($AZ$2:$AZ$2000,$Z586))</f>
      </c>
      <c r="BR586">
        <f>IF($Z586="","",INDEX($BA$2:$BA$2000,$Z586))</f>
      </c>
      <c r="BS586">
        <f>IF($Z586="","",INDEX($BB$2:$BB$2000,$Z586))</f>
      </c>
      <c r="BT586">
        <f>IF($Z586="","",INDEX($BC$2:$BC$2000,$Z586))</f>
      </c>
      <c r="BV586">
        <f>IF(OR($A586="",$P586&lt;&gt;"Yes",$AH586="Yes"),"",1+N($AG586))</f>
      </c>
      <c r="BW586">
        <f>IF($A586="","",COUNTIFS($W$2:$W$2500,$A586,$BZ$2:$BZ$2500,"Yes")+COUNTIFS($X$2:$X$2500,$A586,$BY$2:$BY$2500,"Yes"))</f>
      </c>
      <c r="BX586">
        <f>IF(OR($A586="",$P586="Yes"),"",IF(N($BW586)=0,0,1+SUMIFS($CB$2:$CB$2500,$W$2:$W$2500,$A586)+SUMIFS($CA$2:$CA$2500,$X$2:$X$2500,$A586)))</f>
      </c>
      <c r="BY586" t="str">
        <f>IF($Y586="","",INDEX($AH$2:$AH$2000,$Y586)&amp;"")</f>
      </c>
      <c r="BZ586" t="str">
        <f>IF($Z586="","",INDEX($AH$2:$AH$2000,$Z586)&amp;"")</f>
      </c>
      <c r="CA586">
        <f>IF($Y586="","",INDEX($BV$2:$BV$2000,$Y586))</f>
      </c>
      <c r="CB586">
        <f>IF($Z586="","",INDEX($BV$2:$BV$2000,$Z586))</f>
      </c>
    </row>
    <row r="587">
      <c r="A587" t="str">
        <f>IF(TRIM(INDEX(games!$A:$A,ROW()))="","",TRIM(INDEX(games!$A:$A,ROW())))</f>
      </c>
      <c r="B587">
        <f>IF(OR($A587="",INDEX(games!$B:$B,ROW())=""),"",INDEX(games!$B:$B,ROW()))</f>
      </c>
      <c r="C587" t="str">
        <f>IF(OR($A587="",INDEX(games!$C:$C,ROW())=""),"",INDEX(games!$C:$C,ROW()))</f>
      </c>
      <c r="D587">
        <f>IF($A587="","",COUNTIF($W$2:$W$2500,$A587)+COUNTIF($X$2:$X$2500,$A587))</f>
      </c>
      <c r="E587">
        <f>IF($A587="","",IFERROR(MATCH($C587,$R$2:$R$5,0),0))</f>
      </c>
      <c r="F587">
        <f>IF($A587="","",MOD(ROW(),34))</f>
      </c>
      <c r="G587">
        <f>IF($A587="",NA(),IF($C587="Action",$B587,NA()))</f>
      </c>
      <c r="H587">
        <f>IF($A587="",NA(),IF($C587="Action",1+$F587*0.023,NA()))</f>
      </c>
      <c r="I587">
        <f>IF($A587="",NA(),IF($C587="Strategy",$B587,NA()))</f>
      </c>
      <c r="J587">
        <f>IF($A587="",NA(),IF($C587="Strategy",2+$F587*0.023,NA()))</f>
      </c>
      <c r="K587">
        <f>IF($A587="",NA(),IF($C587="Deckbuilder",$B587,NA()))</f>
      </c>
      <c r="L587">
        <f>IF($A587="",NA(),IF($C587="Deckbuilder",3+$F587*0.023,NA()))</f>
      </c>
      <c r="M587">
        <f>IF($A587="",NA(),IF($C587="Traditional",$B587,NA()))</f>
      </c>
      <c r="N587">
        <f>IF($A587="",NA(),IF($C587="Traditional",4+$F587*0.023,NA()))</f>
      </c>
      <c r="O587">
        <f>IF($A587="","",$D587+ROW()/1000000)</f>
      </c>
      <c r="P587" t="str">
        <f>IF(OR($A587="",INDEX(games!$H:$H,ROW())=""),"",INDEX(games!$H:$H,ROW()))</f>
      </c>
      <c r="Q587">
        <f>IF(OR($A587="",$P587&lt;&gt;"Yes"),"",$D587+ROW()/1000000)</f>
      </c>
      <c r="T587">
        <f>IF($Y587="","",INDEX($B$2:$B$2000,$Y587))</f>
      </c>
      <c r="U587">
        <f>IF($Z587="","",INDEX($B$2:$B$2000,$Z587))</f>
      </c>
      <c r="V587">
        <f>IF(OR($T587="",$U587=""),"",$U587-$T587)</f>
      </c>
      <c r="W587" t="str">
        <f>IF(TRIM(INDEX(connections!$A:$A,ROW()))="","",TRIM(INDEX(connections!$A:$A,ROW())))</f>
      </c>
      <c r="X587" t="str">
        <f>IF($W587="","",TRIM(INDEX(connections!$B:$B,ROW())))</f>
      </c>
      <c r="Y587">
        <f>IF($W587="","",IFERROR(MATCH($W587,$A$2:$A$2000,0),""))</f>
      </c>
      <c r="Z587">
        <f>IF($X587="","",IFERROR(MATCH($X587,$A$2:$A$2000,0),""))</f>
      </c>
      <c r="AA587" t="str">
        <f>IF($Y587="","",INDEX($P$2:$P$2000,$Y587))</f>
      </c>
      <c r="AB587" t="str">
        <f>IF($Z587="","",INDEX($P$2:$P$2000,$Z587))</f>
      </c>
      <c r="AC587">
        <f>IF(AND($AA587="Yes",$AB587="Yes"),1,"")</f>
      </c>
      <c r="AD587">
        <f>IF(OR($Y587="",$Z587=""),"",IF(INDEX($C$2:$C$2000,$Y587)=INDEX($C$2:$C$2000,$Z587),0,1))</f>
      </c>
      <c r="AE587">
        <f>IF($AC587&lt;&gt;1,"",IF(AND(INDEX($AG$2:$AG$2000,$Y587)=1,INDEX($AG$2:$AG$2000,$Z587)=1),1,""))</f>
      </c>
      <c r="AG587">
        <f>IF($A587="","",COUNTIFS($W$2:$W$2500,$A587,$AB$2:$AB$2500,"Yes")+COUNTIFS($X$2:$X$2500,$A587,$AA$2:$AA$2500,"Yes"))</f>
      </c>
      <c r="AH587" t="str">
        <f>IF(OR($P587&lt;&gt;"Yes",N($AG587)=0),"",IF(AND($AG587=1,COUNTIFS($W$2:$W$2500,$A587,$AE$2:$AE$2500,1)+COUNTIFS($X$2:$X$2500,$A587,$AE$2:$AE$2500,1)&gt;0),"","Yes"))</f>
      </c>
      <c r="AI587">
        <f>IF($AH587="Yes",$AG587,"")</f>
      </c>
      <c r="AJ587">
        <f>IF($AI587="","",$AI587+ROW()/1000000)</f>
      </c>
      <c r="AK587">
        <f>IF(OR($A587="",$P587="Yes",N($AG587)=0),"",$AG587+ROW()/1000000)</f>
      </c>
      <c r="AL587" t="str">
        <f>IF($A587="","",INDEX(games!$J:$J,ROW())&amp;"")</f>
      </c>
      <c r="AM587">
        <f>IF($A587="","",SUMPRODUCT($AO587:$BD587,'Map Analysis'!$AP$2^{0,1,2,3,4,5,6,7,8,9,10,11,12,13,14,15}))</f>
      </c>
      <c r="AN587">
        <f>IF($A587="","",$AM587+ROW()/10000000)</f>
      </c>
      <c r="AO587">
        <f>IF($A587="","",COUNTIF($W$2:$W$2500,$A587))</f>
      </c>
      <c r="AP587">
        <f>IF($A587="","",SUMIFS($BF$2:$BF$2500,$W$2:$W$2500,$A587))</f>
      </c>
      <c r="AQ587">
        <f>IF($A587="","",SUMIFS($BG$2:$BG$2500,$W$2:$W$2500,$A587))</f>
      </c>
      <c r="AR587">
        <f>IF($A587="","",SUMIFS($BH$2:$BH$2500,$W$2:$W$2500,$A587))</f>
      </c>
      <c r="AS587">
        <f>IF($A587="","",SUMIFS($BI$2:$BI$2500,$W$2:$W$2500,$A587))</f>
      </c>
      <c r="AT587">
        <f>IF($A587="","",SUMIFS($BJ$2:$BJ$2500,$W$2:$W$2500,$A587))</f>
      </c>
      <c r="AU587">
        <f>IF($A587="","",SUMIFS($BK$2:$BK$2500,$W$2:$W$2500,$A587))</f>
      </c>
      <c r="AV587">
        <f>IF($A587="","",SUMIFS($BL$2:$BL$2500,$W$2:$W$2500,$A587))</f>
      </c>
      <c r="AW587">
        <f>IF($A587="","",SUMIFS($BM$2:$BM$2500,$W$2:$W$2500,$A587))</f>
      </c>
      <c r="AX587">
        <f>IF($A587="","",SUMIFS($BN$2:$BN$2500,$W$2:$W$2500,$A587))</f>
      </c>
      <c r="AY587">
        <f>IF($A587="","",SUMIFS($BO$2:$BO$2500,$W$2:$W$2500,$A587))</f>
      </c>
      <c r="AZ587">
        <f>IF($A587="","",SUMIFS($BP$2:$BP$2500,$W$2:$W$2500,$A587))</f>
      </c>
      <c r="BA587">
        <f>IF($A587="","",SUMIFS($BQ$2:$BQ$2500,$W$2:$W$2500,$A587))</f>
      </c>
      <c r="BB587">
        <f>IF($A587="","",SUMIFS($BR$2:$BR$2500,$W$2:$W$2500,$A587))</f>
      </c>
      <c r="BC587">
        <f>IF($A587="","",SUMIFS($BS$2:$BS$2500,$W$2:$W$2500,$A587))</f>
      </c>
      <c r="BD587">
        <f>IF($A587="","",SUMIFS($BT$2:$BT$2500,$W$2:$W$2500,$A587))</f>
      </c>
      <c r="BF587">
        <f>IF($Z587="","",INDEX($AO$2:$AO$2000,$Z587))</f>
      </c>
      <c r="BG587">
        <f>IF($Z587="","",INDEX($AP$2:$AP$2000,$Z587))</f>
      </c>
      <c r="BH587">
        <f>IF($Z587="","",INDEX($AQ$2:$AQ$2000,$Z587))</f>
      </c>
      <c r="BI587">
        <f>IF($Z587="","",INDEX($AR$2:$AR$2000,$Z587))</f>
      </c>
      <c r="BJ587">
        <f>IF($Z587="","",INDEX($AS$2:$AS$2000,$Z587))</f>
      </c>
      <c r="BK587">
        <f>IF($Z587="","",INDEX($AT$2:$AT$2000,$Z587))</f>
      </c>
      <c r="BL587">
        <f>IF($Z587="","",INDEX($AU$2:$AU$2000,$Z587))</f>
      </c>
      <c r="BM587">
        <f>IF($Z587="","",INDEX($AV$2:$AV$2000,$Z587))</f>
      </c>
      <c r="BN587">
        <f>IF($Z587="","",INDEX($AW$2:$AW$2000,$Z587))</f>
      </c>
      <c r="BO587">
        <f>IF($Z587="","",INDEX($AX$2:$AX$2000,$Z587))</f>
      </c>
      <c r="BP587">
        <f>IF($Z587="","",INDEX($AY$2:$AY$2000,$Z587))</f>
      </c>
      <c r="BQ587">
        <f>IF($Z587="","",INDEX($AZ$2:$AZ$2000,$Z587))</f>
      </c>
      <c r="BR587">
        <f>IF($Z587="","",INDEX($BA$2:$BA$2000,$Z587))</f>
      </c>
      <c r="BS587">
        <f>IF($Z587="","",INDEX($BB$2:$BB$2000,$Z587))</f>
      </c>
      <c r="BT587">
        <f>IF($Z587="","",INDEX($BC$2:$BC$2000,$Z587))</f>
      </c>
      <c r="BV587">
        <f>IF(OR($A587="",$P587&lt;&gt;"Yes",$AH587="Yes"),"",1+N($AG587))</f>
      </c>
      <c r="BW587">
        <f>IF($A587="","",COUNTIFS($W$2:$W$2500,$A587,$BZ$2:$BZ$2500,"Yes")+COUNTIFS($X$2:$X$2500,$A587,$BY$2:$BY$2500,"Yes"))</f>
      </c>
      <c r="BX587">
        <f>IF(OR($A587="",$P587="Yes"),"",IF(N($BW587)=0,0,1+SUMIFS($CB$2:$CB$2500,$W$2:$W$2500,$A587)+SUMIFS($CA$2:$CA$2500,$X$2:$X$2500,$A587)))</f>
      </c>
      <c r="BY587" t="str">
        <f>IF($Y587="","",INDEX($AH$2:$AH$2000,$Y587)&amp;"")</f>
      </c>
      <c r="BZ587" t="str">
        <f>IF($Z587="","",INDEX($AH$2:$AH$2000,$Z587)&amp;"")</f>
      </c>
      <c r="CA587">
        <f>IF($Y587="","",INDEX($BV$2:$BV$2000,$Y587))</f>
      </c>
      <c r="CB587">
        <f>IF($Z587="","",INDEX($BV$2:$BV$2000,$Z587))</f>
      </c>
    </row>
    <row r="588">
      <c r="A588" t="str">
        <f>IF(TRIM(INDEX(games!$A:$A,ROW()))="","",TRIM(INDEX(games!$A:$A,ROW())))</f>
      </c>
      <c r="B588">
        <f>IF(OR($A588="",INDEX(games!$B:$B,ROW())=""),"",INDEX(games!$B:$B,ROW()))</f>
      </c>
      <c r="C588" t="str">
        <f>IF(OR($A588="",INDEX(games!$C:$C,ROW())=""),"",INDEX(games!$C:$C,ROW()))</f>
      </c>
      <c r="D588">
        <f>IF($A588="","",COUNTIF($W$2:$W$2500,$A588)+COUNTIF($X$2:$X$2500,$A588))</f>
      </c>
      <c r="E588">
        <f>IF($A588="","",IFERROR(MATCH($C588,$R$2:$R$5,0),0))</f>
      </c>
      <c r="F588">
        <f>IF($A588="","",MOD(ROW(),34))</f>
      </c>
      <c r="G588">
        <f>IF($A588="",NA(),IF($C588="Action",$B588,NA()))</f>
      </c>
      <c r="H588">
        <f>IF($A588="",NA(),IF($C588="Action",1+$F588*0.023,NA()))</f>
      </c>
      <c r="I588">
        <f>IF($A588="",NA(),IF($C588="Strategy",$B588,NA()))</f>
      </c>
      <c r="J588">
        <f>IF($A588="",NA(),IF($C588="Strategy",2+$F588*0.023,NA()))</f>
      </c>
      <c r="K588">
        <f>IF($A588="",NA(),IF($C588="Deckbuilder",$B588,NA()))</f>
      </c>
      <c r="L588">
        <f>IF($A588="",NA(),IF($C588="Deckbuilder",3+$F588*0.023,NA()))</f>
      </c>
      <c r="M588">
        <f>IF($A588="",NA(),IF($C588="Traditional",$B588,NA()))</f>
      </c>
      <c r="N588">
        <f>IF($A588="",NA(),IF($C588="Traditional",4+$F588*0.023,NA()))</f>
      </c>
      <c r="O588">
        <f>IF($A588="","",$D588+ROW()/1000000)</f>
      </c>
      <c r="P588" t="str">
        <f>IF(OR($A588="",INDEX(games!$H:$H,ROW())=""),"",INDEX(games!$H:$H,ROW()))</f>
      </c>
      <c r="Q588">
        <f>IF(OR($A588="",$P588&lt;&gt;"Yes"),"",$D588+ROW()/1000000)</f>
      </c>
      <c r="T588">
        <f>IF($Y588="","",INDEX($B$2:$B$2000,$Y588))</f>
      </c>
      <c r="U588">
        <f>IF($Z588="","",INDEX($B$2:$B$2000,$Z588))</f>
      </c>
      <c r="V588">
        <f>IF(OR($T588="",$U588=""),"",$U588-$T588)</f>
      </c>
      <c r="W588" t="str">
        <f>IF(TRIM(INDEX(connections!$A:$A,ROW()))="","",TRIM(INDEX(connections!$A:$A,ROW())))</f>
      </c>
      <c r="X588" t="str">
        <f>IF($W588="","",TRIM(INDEX(connections!$B:$B,ROW())))</f>
      </c>
      <c r="Y588">
        <f>IF($W588="","",IFERROR(MATCH($W588,$A$2:$A$2000,0),""))</f>
      </c>
      <c r="Z588">
        <f>IF($X588="","",IFERROR(MATCH($X588,$A$2:$A$2000,0),""))</f>
      </c>
      <c r="AA588" t="str">
        <f>IF($Y588="","",INDEX($P$2:$P$2000,$Y588))</f>
      </c>
      <c r="AB588" t="str">
        <f>IF($Z588="","",INDEX($P$2:$P$2000,$Z588))</f>
      </c>
      <c r="AC588">
        <f>IF(AND($AA588="Yes",$AB588="Yes"),1,"")</f>
      </c>
      <c r="AD588">
        <f>IF(OR($Y588="",$Z588=""),"",IF(INDEX($C$2:$C$2000,$Y588)=INDEX($C$2:$C$2000,$Z588),0,1))</f>
      </c>
      <c r="AE588">
        <f>IF($AC588&lt;&gt;1,"",IF(AND(INDEX($AG$2:$AG$2000,$Y588)=1,INDEX($AG$2:$AG$2000,$Z588)=1),1,""))</f>
      </c>
      <c r="AG588">
        <f>IF($A588="","",COUNTIFS($W$2:$W$2500,$A588,$AB$2:$AB$2500,"Yes")+COUNTIFS($X$2:$X$2500,$A588,$AA$2:$AA$2500,"Yes"))</f>
      </c>
      <c r="AH588" t="str">
        <f>IF(OR($P588&lt;&gt;"Yes",N($AG588)=0),"",IF(AND($AG588=1,COUNTIFS($W$2:$W$2500,$A588,$AE$2:$AE$2500,1)+COUNTIFS($X$2:$X$2500,$A588,$AE$2:$AE$2500,1)&gt;0),"","Yes"))</f>
      </c>
      <c r="AI588">
        <f>IF($AH588="Yes",$AG588,"")</f>
      </c>
      <c r="AJ588">
        <f>IF($AI588="","",$AI588+ROW()/1000000)</f>
      </c>
      <c r="AK588">
        <f>IF(OR($A588="",$P588="Yes",N($AG588)=0),"",$AG588+ROW()/1000000)</f>
      </c>
      <c r="AL588" t="str">
        <f>IF($A588="","",INDEX(games!$J:$J,ROW())&amp;"")</f>
      </c>
      <c r="AM588">
        <f>IF($A588="","",SUMPRODUCT($AO588:$BD588,'Map Analysis'!$AP$2^{0,1,2,3,4,5,6,7,8,9,10,11,12,13,14,15}))</f>
      </c>
      <c r="AN588">
        <f>IF($A588="","",$AM588+ROW()/10000000)</f>
      </c>
      <c r="AO588">
        <f>IF($A588="","",COUNTIF($W$2:$W$2500,$A588))</f>
      </c>
      <c r="AP588">
        <f>IF($A588="","",SUMIFS($BF$2:$BF$2500,$W$2:$W$2500,$A588))</f>
      </c>
      <c r="AQ588">
        <f>IF($A588="","",SUMIFS($BG$2:$BG$2500,$W$2:$W$2500,$A588))</f>
      </c>
      <c r="AR588">
        <f>IF($A588="","",SUMIFS($BH$2:$BH$2500,$W$2:$W$2500,$A588))</f>
      </c>
      <c r="AS588">
        <f>IF($A588="","",SUMIFS($BI$2:$BI$2500,$W$2:$W$2500,$A588))</f>
      </c>
      <c r="AT588">
        <f>IF($A588="","",SUMIFS($BJ$2:$BJ$2500,$W$2:$W$2500,$A588))</f>
      </c>
      <c r="AU588">
        <f>IF($A588="","",SUMIFS($BK$2:$BK$2500,$W$2:$W$2500,$A588))</f>
      </c>
      <c r="AV588">
        <f>IF($A588="","",SUMIFS($BL$2:$BL$2500,$W$2:$W$2500,$A588))</f>
      </c>
      <c r="AW588">
        <f>IF($A588="","",SUMIFS($BM$2:$BM$2500,$W$2:$W$2500,$A588))</f>
      </c>
      <c r="AX588">
        <f>IF($A588="","",SUMIFS($BN$2:$BN$2500,$W$2:$W$2500,$A588))</f>
      </c>
      <c r="AY588">
        <f>IF($A588="","",SUMIFS($BO$2:$BO$2500,$W$2:$W$2500,$A588))</f>
      </c>
      <c r="AZ588">
        <f>IF($A588="","",SUMIFS($BP$2:$BP$2500,$W$2:$W$2500,$A588))</f>
      </c>
      <c r="BA588">
        <f>IF($A588="","",SUMIFS($BQ$2:$BQ$2500,$W$2:$W$2500,$A588))</f>
      </c>
      <c r="BB588">
        <f>IF($A588="","",SUMIFS($BR$2:$BR$2500,$W$2:$W$2500,$A588))</f>
      </c>
      <c r="BC588">
        <f>IF($A588="","",SUMIFS($BS$2:$BS$2500,$W$2:$W$2500,$A588))</f>
      </c>
      <c r="BD588">
        <f>IF($A588="","",SUMIFS($BT$2:$BT$2500,$W$2:$W$2500,$A588))</f>
      </c>
      <c r="BF588">
        <f>IF($Z588="","",INDEX($AO$2:$AO$2000,$Z588))</f>
      </c>
      <c r="BG588">
        <f>IF($Z588="","",INDEX($AP$2:$AP$2000,$Z588))</f>
      </c>
      <c r="BH588">
        <f>IF($Z588="","",INDEX($AQ$2:$AQ$2000,$Z588))</f>
      </c>
      <c r="BI588">
        <f>IF($Z588="","",INDEX($AR$2:$AR$2000,$Z588))</f>
      </c>
      <c r="BJ588">
        <f>IF($Z588="","",INDEX($AS$2:$AS$2000,$Z588))</f>
      </c>
      <c r="BK588">
        <f>IF($Z588="","",INDEX($AT$2:$AT$2000,$Z588))</f>
      </c>
      <c r="BL588">
        <f>IF($Z588="","",INDEX($AU$2:$AU$2000,$Z588))</f>
      </c>
      <c r="BM588">
        <f>IF($Z588="","",INDEX($AV$2:$AV$2000,$Z588))</f>
      </c>
      <c r="BN588">
        <f>IF($Z588="","",INDEX($AW$2:$AW$2000,$Z588))</f>
      </c>
      <c r="BO588">
        <f>IF($Z588="","",INDEX($AX$2:$AX$2000,$Z588))</f>
      </c>
      <c r="BP588">
        <f>IF($Z588="","",INDEX($AY$2:$AY$2000,$Z588))</f>
      </c>
      <c r="BQ588">
        <f>IF($Z588="","",INDEX($AZ$2:$AZ$2000,$Z588))</f>
      </c>
      <c r="BR588">
        <f>IF($Z588="","",INDEX($BA$2:$BA$2000,$Z588))</f>
      </c>
      <c r="BS588">
        <f>IF($Z588="","",INDEX($BB$2:$BB$2000,$Z588))</f>
      </c>
      <c r="BT588">
        <f>IF($Z588="","",INDEX($BC$2:$BC$2000,$Z588))</f>
      </c>
      <c r="BV588">
        <f>IF(OR($A588="",$P588&lt;&gt;"Yes",$AH588="Yes"),"",1+N($AG588))</f>
      </c>
      <c r="BW588">
        <f>IF($A588="","",COUNTIFS($W$2:$W$2500,$A588,$BZ$2:$BZ$2500,"Yes")+COUNTIFS($X$2:$X$2500,$A588,$BY$2:$BY$2500,"Yes"))</f>
      </c>
      <c r="BX588">
        <f>IF(OR($A588="",$P588="Yes"),"",IF(N($BW588)=0,0,1+SUMIFS($CB$2:$CB$2500,$W$2:$W$2500,$A588)+SUMIFS($CA$2:$CA$2500,$X$2:$X$2500,$A588)))</f>
      </c>
      <c r="BY588" t="str">
        <f>IF($Y588="","",INDEX($AH$2:$AH$2000,$Y588)&amp;"")</f>
      </c>
      <c r="BZ588" t="str">
        <f>IF($Z588="","",INDEX($AH$2:$AH$2000,$Z588)&amp;"")</f>
      </c>
      <c r="CA588">
        <f>IF($Y588="","",INDEX($BV$2:$BV$2000,$Y588))</f>
      </c>
      <c r="CB588">
        <f>IF($Z588="","",INDEX($BV$2:$BV$2000,$Z588))</f>
      </c>
    </row>
    <row r="589">
      <c r="A589" t="str">
        <f>IF(TRIM(INDEX(games!$A:$A,ROW()))="","",TRIM(INDEX(games!$A:$A,ROW())))</f>
      </c>
      <c r="B589">
        <f>IF(OR($A589="",INDEX(games!$B:$B,ROW())=""),"",INDEX(games!$B:$B,ROW()))</f>
      </c>
      <c r="C589" t="str">
        <f>IF(OR($A589="",INDEX(games!$C:$C,ROW())=""),"",INDEX(games!$C:$C,ROW()))</f>
      </c>
      <c r="D589">
        <f>IF($A589="","",COUNTIF($W$2:$W$2500,$A589)+COUNTIF($X$2:$X$2500,$A589))</f>
      </c>
      <c r="E589">
        <f>IF($A589="","",IFERROR(MATCH($C589,$R$2:$R$5,0),0))</f>
      </c>
      <c r="F589">
        <f>IF($A589="","",MOD(ROW(),34))</f>
      </c>
      <c r="G589">
        <f>IF($A589="",NA(),IF($C589="Action",$B589,NA()))</f>
      </c>
      <c r="H589">
        <f>IF($A589="",NA(),IF($C589="Action",1+$F589*0.023,NA()))</f>
      </c>
      <c r="I589">
        <f>IF($A589="",NA(),IF($C589="Strategy",$B589,NA()))</f>
      </c>
      <c r="J589">
        <f>IF($A589="",NA(),IF($C589="Strategy",2+$F589*0.023,NA()))</f>
      </c>
      <c r="K589">
        <f>IF($A589="",NA(),IF($C589="Deckbuilder",$B589,NA()))</f>
      </c>
      <c r="L589">
        <f>IF($A589="",NA(),IF($C589="Deckbuilder",3+$F589*0.023,NA()))</f>
      </c>
      <c r="M589">
        <f>IF($A589="",NA(),IF($C589="Traditional",$B589,NA()))</f>
      </c>
      <c r="N589">
        <f>IF($A589="",NA(),IF($C589="Traditional",4+$F589*0.023,NA()))</f>
      </c>
      <c r="O589">
        <f>IF($A589="","",$D589+ROW()/1000000)</f>
      </c>
      <c r="P589" t="str">
        <f>IF(OR($A589="",INDEX(games!$H:$H,ROW())=""),"",INDEX(games!$H:$H,ROW()))</f>
      </c>
      <c r="Q589">
        <f>IF(OR($A589="",$P589&lt;&gt;"Yes"),"",$D589+ROW()/1000000)</f>
      </c>
      <c r="T589">
        <f>IF($Y589="","",INDEX($B$2:$B$2000,$Y589))</f>
      </c>
      <c r="U589">
        <f>IF($Z589="","",INDEX($B$2:$B$2000,$Z589))</f>
      </c>
      <c r="V589">
        <f>IF(OR($T589="",$U589=""),"",$U589-$T589)</f>
      </c>
      <c r="W589" t="str">
        <f>IF(TRIM(INDEX(connections!$A:$A,ROW()))="","",TRIM(INDEX(connections!$A:$A,ROW())))</f>
      </c>
      <c r="X589" t="str">
        <f>IF($W589="","",TRIM(INDEX(connections!$B:$B,ROW())))</f>
      </c>
      <c r="Y589">
        <f>IF($W589="","",IFERROR(MATCH($W589,$A$2:$A$2000,0),""))</f>
      </c>
      <c r="Z589">
        <f>IF($X589="","",IFERROR(MATCH($X589,$A$2:$A$2000,0),""))</f>
      </c>
      <c r="AA589" t="str">
        <f>IF($Y589="","",INDEX($P$2:$P$2000,$Y589))</f>
      </c>
      <c r="AB589" t="str">
        <f>IF($Z589="","",INDEX($P$2:$P$2000,$Z589))</f>
      </c>
      <c r="AC589">
        <f>IF(AND($AA589="Yes",$AB589="Yes"),1,"")</f>
      </c>
      <c r="AD589">
        <f>IF(OR($Y589="",$Z589=""),"",IF(INDEX($C$2:$C$2000,$Y589)=INDEX($C$2:$C$2000,$Z589),0,1))</f>
      </c>
      <c r="AE589">
        <f>IF($AC589&lt;&gt;1,"",IF(AND(INDEX($AG$2:$AG$2000,$Y589)=1,INDEX($AG$2:$AG$2000,$Z589)=1),1,""))</f>
      </c>
      <c r="AG589">
        <f>IF($A589="","",COUNTIFS($W$2:$W$2500,$A589,$AB$2:$AB$2500,"Yes")+COUNTIFS($X$2:$X$2500,$A589,$AA$2:$AA$2500,"Yes"))</f>
      </c>
      <c r="AH589" t="str">
        <f>IF(OR($P589&lt;&gt;"Yes",N($AG589)=0),"",IF(AND($AG589=1,COUNTIFS($W$2:$W$2500,$A589,$AE$2:$AE$2500,1)+COUNTIFS($X$2:$X$2500,$A589,$AE$2:$AE$2500,1)&gt;0),"","Yes"))</f>
      </c>
      <c r="AI589">
        <f>IF($AH589="Yes",$AG589,"")</f>
      </c>
      <c r="AJ589">
        <f>IF($AI589="","",$AI589+ROW()/1000000)</f>
      </c>
      <c r="AK589">
        <f>IF(OR($A589="",$P589="Yes",N($AG589)=0),"",$AG589+ROW()/1000000)</f>
      </c>
      <c r="AL589" t="str">
        <f>IF($A589="","",INDEX(games!$J:$J,ROW())&amp;"")</f>
      </c>
      <c r="AM589">
        <f>IF($A589="","",SUMPRODUCT($AO589:$BD589,'Map Analysis'!$AP$2^{0,1,2,3,4,5,6,7,8,9,10,11,12,13,14,15}))</f>
      </c>
      <c r="AN589">
        <f>IF($A589="","",$AM589+ROW()/10000000)</f>
      </c>
      <c r="AO589">
        <f>IF($A589="","",COUNTIF($W$2:$W$2500,$A589))</f>
      </c>
      <c r="AP589">
        <f>IF($A589="","",SUMIFS($BF$2:$BF$2500,$W$2:$W$2500,$A589))</f>
      </c>
      <c r="AQ589">
        <f>IF($A589="","",SUMIFS($BG$2:$BG$2500,$W$2:$W$2500,$A589))</f>
      </c>
      <c r="AR589">
        <f>IF($A589="","",SUMIFS($BH$2:$BH$2500,$W$2:$W$2500,$A589))</f>
      </c>
      <c r="AS589">
        <f>IF($A589="","",SUMIFS($BI$2:$BI$2500,$W$2:$W$2500,$A589))</f>
      </c>
      <c r="AT589">
        <f>IF($A589="","",SUMIFS($BJ$2:$BJ$2500,$W$2:$W$2500,$A589))</f>
      </c>
      <c r="AU589">
        <f>IF($A589="","",SUMIFS($BK$2:$BK$2500,$W$2:$W$2500,$A589))</f>
      </c>
      <c r="AV589">
        <f>IF($A589="","",SUMIFS($BL$2:$BL$2500,$W$2:$W$2500,$A589))</f>
      </c>
      <c r="AW589">
        <f>IF($A589="","",SUMIFS($BM$2:$BM$2500,$W$2:$W$2500,$A589))</f>
      </c>
      <c r="AX589">
        <f>IF($A589="","",SUMIFS($BN$2:$BN$2500,$W$2:$W$2500,$A589))</f>
      </c>
      <c r="AY589">
        <f>IF($A589="","",SUMIFS($BO$2:$BO$2500,$W$2:$W$2500,$A589))</f>
      </c>
      <c r="AZ589">
        <f>IF($A589="","",SUMIFS($BP$2:$BP$2500,$W$2:$W$2500,$A589))</f>
      </c>
      <c r="BA589">
        <f>IF($A589="","",SUMIFS($BQ$2:$BQ$2500,$W$2:$W$2500,$A589))</f>
      </c>
      <c r="BB589">
        <f>IF($A589="","",SUMIFS($BR$2:$BR$2500,$W$2:$W$2500,$A589))</f>
      </c>
      <c r="BC589">
        <f>IF($A589="","",SUMIFS($BS$2:$BS$2500,$W$2:$W$2500,$A589))</f>
      </c>
      <c r="BD589">
        <f>IF($A589="","",SUMIFS($BT$2:$BT$2500,$W$2:$W$2500,$A589))</f>
      </c>
      <c r="BF589">
        <f>IF($Z589="","",INDEX($AO$2:$AO$2000,$Z589))</f>
      </c>
      <c r="BG589">
        <f>IF($Z589="","",INDEX($AP$2:$AP$2000,$Z589))</f>
      </c>
      <c r="BH589">
        <f>IF($Z589="","",INDEX($AQ$2:$AQ$2000,$Z589))</f>
      </c>
      <c r="BI589">
        <f>IF($Z589="","",INDEX($AR$2:$AR$2000,$Z589))</f>
      </c>
      <c r="BJ589">
        <f>IF($Z589="","",INDEX($AS$2:$AS$2000,$Z589))</f>
      </c>
      <c r="BK589">
        <f>IF($Z589="","",INDEX($AT$2:$AT$2000,$Z589))</f>
      </c>
      <c r="BL589">
        <f>IF($Z589="","",INDEX($AU$2:$AU$2000,$Z589))</f>
      </c>
      <c r="BM589">
        <f>IF($Z589="","",INDEX($AV$2:$AV$2000,$Z589))</f>
      </c>
      <c r="BN589">
        <f>IF($Z589="","",INDEX($AW$2:$AW$2000,$Z589))</f>
      </c>
      <c r="BO589">
        <f>IF($Z589="","",INDEX($AX$2:$AX$2000,$Z589))</f>
      </c>
      <c r="BP589">
        <f>IF($Z589="","",INDEX($AY$2:$AY$2000,$Z589))</f>
      </c>
      <c r="BQ589">
        <f>IF($Z589="","",INDEX($AZ$2:$AZ$2000,$Z589))</f>
      </c>
      <c r="BR589">
        <f>IF($Z589="","",INDEX($BA$2:$BA$2000,$Z589))</f>
      </c>
      <c r="BS589">
        <f>IF($Z589="","",INDEX($BB$2:$BB$2000,$Z589))</f>
      </c>
      <c r="BT589">
        <f>IF($Z589="","",INDEX($BC$2:$BC$2000,$Z589))</f>
      </c>
      <c r="BV589">
        <f>IF(OR($A589="",$P589&lt;&gt;"Yes",$AH589="Yes"),"",1+N($AG589))</f>
      </c>
      <c r="BW589">
        <f>IF($A589="","",COUNTIFS($W$2:$W$2500,$A589,$BZ$2:$BZ$2500,"Yes")+COUNTIFS($X$2:$X$2500,$A589,$BY$2:$BY$2500,"Yes"))</f>
      </c>
      <c r="BX589">
        <f>IF(OR($A589="",$P589="Yes"),"",IF(N($BW589)=0,0,1+SUMIFS($CB$2:$CB$2500,$W$2:$W$2500,$A589)+SUMIFS($CA$2:$CA$2500,$X$2:$X$2500,$A589)))</f>
      </c>
      <c r="BY589" t="str">
        <f>IF($Y589="","",INDEX($AH$2:$AH$2000,$Y589)&amp;"")</f>
      </c>
      <c r="BZ589" t="str">
        <f>IF($Z589="","",INDEX($AH$2:$AH$2000,$Z589)&amp;"")</f>
      </c>
      <c r="CA589">
        <f>IF($Y589="","",INDEX($BV$2:$BV$2000,$Y589))</f>
      </c>
      <c r="CB589">
        <f>IF($Z589="","",INDEX($BV$2:$BV$2000,$Z589))</f>
      </c>
    </row>
    <row r="590">
      <c r="A590" t="str">
        <f>IF(TRIM(INDEX(games!$A:$A,ROW()))="","",TRIM(INDEX(games!$A:$A,ROW())))</f>
      </c>
      <c r="B590">
        <f>IF(OR($A590="",INDEX(games!$B:$B,ROW())=""),"",INDEX(games!$B:$B,ROW()))</f>
      </c>
      <c r="C590" t="str">
        <f>IF(OR($A590="",INDEX(games!$C:$C,ROW())=""),"",INDEX(games!$C:$C,ROW()))</f>
      </c>
      <c r="D590">
        <f>IF($A590="","",COUNTIF($W$2:$W$2500,$A590)+COUNTIF($X$2:$X$2500,$A590))</f>
      </c>
      <c r="E590">
        <f>IF($A590="","",IFERROR(MATCH($C590,$R$2:$R$5,0),0))</f>
      </c>
      <c r="F590">
        <f>IF($A590="","",MOD(ROW(),34))</f>
      </c>
      <c r="G590">
        <f>IF($A590="",NA(),IF($C590="Action",$B590,NA()))</f>
      </c>
      <c r="H590">
        <f>IF($A590="",NA(),IF($C590="Action",1+$F590*0.023,NA()))</f>
      </c>
      <c r="I590">
        <f>IF($A590="",NA(),IF($C590="Strategy",$B590,NA()))</f>
      </c>
      <c r="J590">
        <f>IF($A590="",NA(),IF($C590="Strategy",2+$F590*0.023,NA()))</f>
      </c>
      <c r="K590">
        <f>IF($A590="",NA(),IF($C590="Deckbuilder",$B590,NA()))</f>
      </c>
      <c r="L590">
        <f>IF($A590="",NA(),IF($C590="Deckbuilder",3+$F590*0.023,NA()))</f>
      </c>
      <c r="M590">
        <f>IF($A590="",NA(),IF($C590="Traditional",$B590,NA()))</f>
      </c>
      <c r="N590">
        <f>IF($A590="",NA(),IF($C590="Traditional",4+$F590*0.023,NA()))</f>
      </c>
      <c r="O590">
        <f>IF($A590="","",$D590+ROW()/1000000)</f>
      </c>
      <c r="P590" t="str">
        <f>IF(OR($A590="",INDEX(games!$H:$H,ROW())=""),"",INDEX(games!$H:$H,ROW()))</f>
      </c>
      <c r="Q590">
        <f>IF(OR($A590="",$P590&lt;&gt;"Yes"),"",$D590+ROW()/1000000)</f>
      </c>
      <c r="T590">
        <f>IF($Y590="","",INDEX($B$2:$B$2000,$Y590))</f>
      </c>
      <c r="U590">
        <f>IF($Z590="","",INDEX($B$2:$B$2000,$Z590))</f>
      </c>
      <c r="V590">
        <f>IF(OR($T590="",$U590=""),"",$U590-$T590)</f>
      </c>
      <c r="W590" t="str">
        <f>IF(TRIM(INDEX(connections!$A:$A,ROW()))="","",TRIM(INDEX(connections!$A:$A,ROW())))</f>
      </c>
      <c r="X590" t="str">
        <f>IF($W590="","",TRIM(INDEX(connections!$B:$B,ROW())))</f>
      </c>
      <c r="Y590">
        <f>IF($W590="","",IFERROR(MATCH($W590,$A$2:$A$2000,0),""))</f>
      </c>
      <c r="Z590">
        <f>IF($X590="","",IFERROR(MATCH($X590,$A$2:$A$2000,0),""))</f>
      </c>
      <c r="AA590" t="str">
        <f>IF($Y590="","",INDEX($P$2:$P$2000,$Y590))</f>
      </c>
      <c r="AB590" t="str">
        <f>IF($Z590="","",INDEX($P$2:$P$2000,$Z590))</f>
      </c>
      <c r="AC590">
        <f>IF(AND($AA590="Yes",$AB590="Yes"),1,"")</f>
      </c>
      <c r="AD590">
        <f>IF(OR($Y590="",$Z590=""),"",IF(INDEX($C$2:$C$2000,$Y590)=INDEX($C$2:$C$2000,$Z590),0,1))</f>
      </c>
      <c r="AE590">
        <f>IF($AC590&lt;&gt;1,"",IF(AND(INDEX($AG$2:$AG$2000,$Y590)=1,INDEX($AG$2:$AG$2000,$Z590)=1),1,""))</f>
      </c>
      <c r="AG590">
        <f>IF($A590="","",COUNTIFS($W$2:$W$2500,$A590,$AB$2:$AB$2500,"Yes")+COUNTIFS($X$2:$X$2500,$A590,$AA$2:$AA$2500,"Yes"))</f>
      </c>
      <c r="AH590" t="str">
        <f>IF(OR($P590&lt;&gt;"Yes",N($AG590)=0),"",IF(AND($AG590=1,COUNTIFS($W$2:$W$2500,$A590,$AE$2:$AE$2500,1)+COUNTIFS($X$2:$X$2500,$A590,$AE$2:$AE$2500,1)&gt;0),"","Yes"))</f>
      </c>
      <c r="AI590">
        <f>IF($AH590="Yes",$AG590,"")</f>
      </c>
      <c r="AJ590">
        <f>IF($AI590="","",$AI590+ROW()/1000000)</f>
      </c>
      <c r="AK590">
        <f>IF(OR($A590="",$P590="Yes",N($AG590)=0),"",$AG590+ROW()/1000000)</f>
      </c>
      <c r="AL590" t="str">
        <f>IF($A590="","",INDEX(games!$J:$J,ROW())&amp;"")</f>
      </c>
      <c r="AM590">
        <f>IF($A590="","",SUMPRODUCT($AO590:$BD590,'Map Analysis'!$AP$2^{0,1,2,3,4,5,6,7,8,9,10,11,12,13,14,15}))</f>
      </c>
      <c r="AN590">
        <f>IF($A590="","",$AM590+ROW()/10000000)</f>
      </c>
      <c r="AO590">
        <f>IF($A590="","",COUNTIF($W$2:$W$2500,$A590))</f>
      </c>
      <c r="AP590">
        <f>IF($A590="","",SUMIFS($BF$2:$BF$2500,$W$2:$W$2500,$A590))</f>
      </c>
      <c r="AQ590">
        <f>IF($A590="","",SUMIFS($BG$2:$BG$2500,$W$2:$W$2500,$A590))</f>
      </c>
      <c r="AR590">
        <f>IF($A590="","",SUMIFS($BH$2:$BH$2500,$W$2:$W$2500,$A590))</f>
      </c>
      <c r="AS590">
        <f>IF($A590="","",SUMIFS($BI$2:$BI$2500,$W$2:$W$2500,$A590))</f>
      </c>
      <c r="AT590">
        <f>IF($A590="","",SUMIFS($BJ$2:$BJ$2500,$W$2:$W$2500,$A590))</f>
      </c>
      <c r="AU590">
        <f>IF($A590="","",SUMIFS($BK$2:$BK$2500,$W$2:$W$2500,$A590))</f>
      </c>
      <c r="AV590">
        <f>IF($A590="","",SUMIFS($BL$2:$BL$2500,$W$2:$W$2500,$A590))</f>
      </c>
      <c r="AW590">
        <f>IF($A590="","",SUMIFS($BM$2:$BM$2500,$W$2:$W$2500,$A590))</f>
      </c>
      <c r="AX590">
        <f>IF($A590="","",SUMIFS($BN$2:$BN$2500,$W$2:$W$2500,$A590))</f>
      </c>
      <c r="AY590">
        <f>IF($A590="","",SUMIFS($BO$2:$BO$2500,$W$2:$W$2500,$A590))</f>
      </c>
      <c r="AZ590">
        <f>IF($A590="","",SUMIFS($BP$2:$BP$2500,$W$2:$W$2500,$A590))</f>
      </c>
      <c r="BA590">
        <f>IF($A590="","",SUMIFS($BQ$2:$BQ$2500,$W$2:$W$2500,$A590))</f>
      </c>
      <c r="BB590">
        <f>IF($A590="","",SUMIFS($BR$2:$BR$2500,$W$2:$W$2500,$A590))</f>
      </c>
      <c r="BC590">
        <f>IF($A590="","",SUMIFS($BS$2:$BS$2500,$W$2:$W$2500,$A590))</f>
      </c>
      <c r="BD590">
        <f>IF($A590="","",SUMIFS($BT$2:$BT$2500,$W$2:$W$2500,$A590))</f>
      </c>
      <c r="BF590">
        <f>IF($Z590="","",INDEX($AO$2:$AO$2000,$Z590))</f>
      </c>
      <c r="BG590">
        <f>IF($Z590="","",INDEX($AP$2:$AP$2000,$Z590))</f>
      </c>
      <c r="BH590">
        <f>IF($Z590="","",INDEX($AQ$2:$AQ$2000,$Z590))</f>
      </c>
      <c r="BI590">
        <f>IF($Z590="","",INDEX($AR$2:$AR$2000,$Z590))</f>
      </c>
      <c r="BJ590">
        <f>IF($Z590="","",INDEX($AS$2:$AS$2000,$Z590))</f>
      </c>
      <c r="BK590">
        <f>IF($Z590="","",INDEX($AT$2:$AT$2000,$Z590))</f>
      </c>
      <c r="BL590">
        <f>IF($Z590="","",INDEX($AU$2:$AU$2000,$Z590))</f>
      </c>
      <c r="BM590">
        <f>IF($Z590="","",INDEX($AV$2:$AV$2000,$Z590))</f>
      </c>
      <c r="BN590">
        <f>IF($Z590="","",INDEX($AW$2:$AW$2000,$Z590))</f>
      </c>
      <c r="BO590">
        <f>IF($Z590="","",INDEX($AX$2:$AX$2000,$Z590))</f>
      </c>
      <c r="BP590">
        <f>IF($Z590="","",INDEX($AY$2:$AY$2000,$Z590))</f>
      </c>
      <c r="BQ590">
        <f>IF($Z590="","",INDEX($AZ$2:$AZ$2000,$Z590))</f>
      </c>
      <c r="BR590">
        <f>IF($Z590="","",INDEX($BA$2:$BA$2000,$Z590))</f>
      </c>
      <c r="BS590">
        <f>IF($Z590="","",INDEX($BB$2:$BB$2000,$Z590))</f>
      </c>
      <c r="BT590">
        <f>IF($Z590="","",INDEX($BC$2:$BC$2000,$Z590))</f>
      </c>
      <c r="BV590">
        <f>IF(OR($A590="",$P590&lt;&gt;"Yes",$AH590="Yes"),"",1+N($AG590))</f>
      </c>
      <c r="BW590">
        <f>IF($A590="","",COUNTIFS($W$2:$W$2500,$A590,$BZ$2:$BZ$2500,"Yes")+COUNTIFS($X$2:$X$2500,$A590,$BY$2:$BY$2500,"Yes"))</f>
      </c>
      <c r="BX590">
        <f>IF(OR($A590="",$P590="Yes"),"",IF(N($BW590)=0,0,1+SUMIFS($CB$2:$CB$2500,$W$2:$W$2500,$A590)+SUMIFS($CA$2:$CA$2500,$X$2:$X$2500,$A590)))</f>
      </c>
      <c r="BY590" t="str">
        <f>IF($Y590="","",INDEX($AH$2:$AH$2000,$Y590)&amp;"")</f>
      </c>
      <c r="BZ590" t="str">
        <f>IF($Z590="","",INDEX($AH$2:$AH$2000,$Z590)&amp;"")</f>
      </c>
      <c r="CA590">
        <f>IF($Y590="","",INDEX($BV$2:$BV$2000,$Y590))</f>
      </c>
      <c r="CB590">
        <f>IF($Z590="","",INDEX($BV$2:$BV$2000,$Z590))</f>
      </c>
    </row>
    <row r="591">
      <c r="A591" t="str">
        <f>IF(TRIM(INDEX(games!$A:$A,ROW()))="","",TRIM(INDEX(games!$A:$A,ROW())))</f>
      </c>
      <c r="B591">
        <f>IF(OR($A591="",INDEX(games!$B:$B,ROW())=""),"",INDEX(games!$B:$B,ROW()))</f>
      </c>
      <c r="C591" t="str">
        <f>IF(OR($A591="",INDEX(games!$C:$C,ROW())=""),"",INDEX(games!$C:$C,ROW()))</f>
      </c>
      <c r="D591">
        <f>IF($A591="","",COUNTIF($W$2:$W$2500,$A591)+COUNTIF($X$2:$X$2500,$A591))</f>
      </c>
      <c r="E591">
        <f>IF($A591="","",IFERROR(MATCH($C591,$R$2:$R$5,0),0))</f>
      </c>
      <c r="F591">
        <f>IF($A591="","",MOD(ROW(),34))</f>
      </c>
      <c r="G591">
        <f>IF($A591="",NA(),IF($C591="Action",$B591,NA()))</f>
      </c>
      <c r="H591">
        <f>IF($A591="",NA(),IF($C591="Action",1+$F591*0.023,NA()))</f>
      </c>
      <c r="I591">
        <f>IF($A591="",NA(),IF($C591="Strategy",$B591,NA()))</f>
      </c>
      <c r="J591">
        <f>IF($A591="",NA(),IF($C591="Strategy",2+$F591*0.023,NA()))</f>
      </c>
      <c r="K591">
        <f>IF($A591="",NA(),IF($C591="Deckbuilder",$B591,NA()))</f>
      </c>
      <c r="L591">
        <f>IF($A591="",NA(),IF($C591="Deckbuilder",3+$F591*0.023,NA()))</f>
      </c>
      <c r="M591">
        <f>IF($A591="",NA(),IF($C591="Traditional",$B591,NA()))</f>
      </c>
      <c r="N591">
        <f>IF($A591="",NA(),IF($C591="Traditional",4+$F591*0.023,NA()))</f>
      </c>
      <c r="O591">
        <f>IF($A591="","",$D591+ROW()/1000000)</f>
      </c>
      <c r="P591" t="str">
        <f>IF(OR($A591="",INDEX(games!$H:$H,ROW())=""),"",INDEX(games!$H:$H,ROW()))</f>
      </c>
      <c r="Q591">
        <f>IF(OR($A591="",$P591&lt;&gt;"Yes"),"",$D591+ROW()/1000000)</f>
      </c>
      <c r="T591">
        <f>IF($Y591="","",INDEX($B$2:$B$2000,$Y591))</f>
      </c>
      <c r="U591">
        <f>IF($Z591="","",INDEX($B$2:$B$2000,$Z591))</f>
      </c>
      <c r="V591">
        <f>IF(OR($T591="",$U591=""),"",$U591-$T591)</f>
      </c>
      <c r="W591" t="str">
        <f>IF(TRIM(INDEX(connections!$A:$A,ROW()))="","",TRIM(INDEX(connections!$A:$A,ROW())))</f>
      </c>
      <c r="X591" t="str">
        <f>IF($W591="","",TRIM(INDEX(connections!$B:$B,ROW())))</f>
      </c>
      <c r="Y591">
        <f>IF($W591="","",IFERROR(MATCH($W591,$A$2:$A$2000,0),""))</f>
      </c>
      <c r="Z591">
        <f>IF($X591="","",IFERROR(MATCH($X591,$A$2:$A$2000,0),""))</f>
      </c>
      <c r="AA591" t="str">
        <f>IF($Y591="","",INDEX($P$2:$P$2000,$Y591))</f>
      </c>
      <c r="AB591" t="str">
        <f>IF($Z591="","",INDEX($P$2:$P$2000,$Z591))</f>
      </c>
      <c r="AC591">
        <f>IF(AND($AA591="Yes",$AB591="Yes"),1,"")</f>
      </c>
      <c r="AD591">
        <f>IF(OR($Y591="",$Z591=""),"",IF(INDEX($C$2:$C$2000,$Y591)=INDEX($C$2:$C$2000,$Z591),0,1))</f>
      </c>
      <c r="AE591">
        <f>IF($AC591&lt;&gt;1,"",IF(AND(INDEX($AG$2:$AG$2000,$Y591)=1,INDEX($AG$2:$AG$2000,$Z591)=1),1,""))</f>
      </c>
      <c r="AG591">
        <f>IF($A591="","",COUNTIFS($W$2:$W$2500,$A591,$AB$2:$AB$2500,"Yes")+COUNTIFS($X$2:$X$2500,$A591,$AA$2:$AA$2500,"Yes"))</f>
      </c>
      <c r="AH591" t="str">
        <f>IF(OR($P591&lt;&gt;"Yes",N($AG591)=0),"",IF(AND($AG591=1,COUNTIFS($W$2:$W$2500,$A591,$AE$2:$AE$2500,1)+COUNTIFS($X$2:$X$2500,$A591,$AE$2:$AE$2500,1)&gt;0),"","Yes"))</f>
      </c>
      <c r="AI591">
        <f>IF($AH591="Yes",$AG591,"")</f>
      </c>
      <c r="AJ591">
        <f>IF($AI591="","",$AI591+ROW()/1000000)</f>
      </c>
      <c r="AK591">
        <f>IF(OR($A591="",$P591="Yes",N($AG591)=0),"",$AG591+ROW()/1000000)</f>
      </c>
      <c r="AL591" t="str">
        <f>IF($A591="","",INDEX(games!$J:$J,ROW())&amp;"")</f>
      </c>
      <c r="AM591">
        <f>IF($A591="","",SUMPRODUCT($AO591:$BD591,'Map Analysis'!$AP$2^{0,1,2,3,4,5,6,7,8,9,10,11,12,13,14,15}))</f>
      </c>
      <c r="AN591">
        <f>IF($A591="","",$AM591+ROW()/10000000)</f>
      </c>
      <c r="AO591">
        <f>IF($A591="","",COUNTIF($W$2:$W$2500,$A591))</f>
      </c>
      <c r="AP591">
        <f>IF($A591="","",SUMIFS($BF$2:$BF$2500,$W$2:$W$2500,$A591))</f>
      </c>
      <c r="AQ591">
        <f>IF($A591="","",SUMIFS($BG$2:$BG$2500,$W$2:$W$2500,$A591))</f>
      </c>
      <c r="AR591">
        <f>IF($A591="","",SUMIFS($BH$2:$BH$2500,$W$2:$W$2500,$A591))</f>
      </c>
      <c r="AS591">
        <f>IF($A591="","",SUMIFS($BI$2:$BI$2500,$W$2:$W$2500,$A591))</f>
      </c>
      <c r="AT591">
        <f>IF($A591="","",SUMIFS($BJ$2:$BJ$2500,$W$2:$W$2500,$A591))</f>
      </c>
      <c r="AU591">
        <f>IF($A591="","",SUMIFS($BK$2:$BK$2500,$W$2:$W$2500,$A591))</f>
      </c>
      <c r="AV591">
        <f>IF($A591="","",SUMIFS($BL$2:$BL$2500,$W$2:$W$2500,$A591))</f>
      </c>
      <c r="AW591">
        <f>IF($A591="","",SUMIFS($BM$2:$BM$2500,$W$2:$W$2500,$A591))</f>
      </c>
      <c r="AX591">
        <f>IF($A591="","",SUMIFS($BN$2:$BN$2500,$W$2:$W$2500,$A591))</f>
      </c>
      <c r="AY591">
        <f>IF($A591="","",SUMIFS($BO$2:$BO$2500,$W$2:$W$2500,$A591))</f>
      </c>
      <c r="AZ591">
        <f>IF($A591="","",SUMIFS($BP$2:$BP$2500,$W$2:$W$2500,$A591))</f>
      </c>
      <c r="BA591">
        <f>IF($A591="","",SUMIFS($BQ$2:$BQ$2500,$W$2:$W$2500,$A591))</f>
      </c>
      <c r="BB591">
        <f>IF($A591="","",SUMIFS($BR$2:$BR$2500,$W$2:$W$2500,$A591))</f>
      </c>
      <c r="BC591">
        <f>IF($A591="","",SUMIFS($BS$2:$BS$2500,$W$2:$W$2500,$A591))</f>
      </c>
      <c r="BD591">
        <f>IF($A591="","",SUMIFS($BT$2:$BT$2500,$W$2:$W$2500,$A591))</f>
      </c>
      <c r="BF591">
        <f>IF($Z591="","",INDEX($AO$2:$AO$2000,$Z591))</f>
      </c>
      <c r="BG591">
        <f>IF($Z591="","",INDEX($AP$2:$AP$2000,$Z591))</f>
      </c>
      <c r="BH591">
        <f>IF($Z591="","",INDEX($AQ$2:$AQ$2000,$Z591))</f>
      </c>
      <c r="BI591">
        <f>IF($Z591="","",INDEX($AR$2:$AR$2000,$Z591))</f>
      </c>
      <c r="BJ591">
        <f>IF($Z591="","",INDEX($AS$2:$AS$2000,$Z591))</f>
      </c>
      <c r="BK591">
        <f>IF($Z591="","",INDEX($AT$2:$AT$2000,$Z591))</f>
      </c>
      <c r="BL591">
        <f>IF($Z591="","",INDEX($AU$2:$AU$2000,$Z591))</f>
      </c>
      <c r="BM591">
        <f>IF($Z591="","",INDEX($AV$2:$AV$2000,$Z591))</f>
      </c>
      <c r="BN591">
        <f>IF($Z591="","",INDEX($AW$2:$AW$2000,$Z591))</f>
      </c>
      <c r="BO591">
        <f>IF($Z591="","",INDEX($AX$2:$AX$2000,$Z591))</f>
      </c>
      <c r="BP591">
        <f>IF($Z591="","",INDEX($AY$2:$AY$2000,$Z591))</f>
      </c>
      <c r="BQ591">
        <f>IF($Z591="","",INDEX($AZ$2:$AZ$2000,$Z591))</f>
      </c>
      <c r="BR591">
        <f>IF($Z591="","",INDEX($BA$2:$BA$2000,$Z591))</f>
      </c>
      <c r="BS591">
        <f>IF($Z591="","",INDEX($BB$2:$BB$2000,$Z591))</f>
      </c>
      <c r="BT591">
        <f>IF($Z591="","",INDEX($BC$2:$BC$2000,$Z591))</f>
      </c>
      <c r="BV591">
        <f>IF(OR($A591="",$P591&lt;&gt;"Yes",$AH591="Yes"),"",1+N($AG591))</f>
      </c>
      <c r="BW591">
        <f>IF($A591="","",COUNTIFS($W$2:$W$2500,$A591,$BZ$2:$BZ$2500,"Yes")+COUNTIFS($X$2:$X$2500,$A591,$BY$2:$BY$2500,"Yes"))</f>
      </c>
      <c r="BX591">
        <f>IF(OR($A591="",$P591="Yes"),"",IF(N($BW591)=0,0,1+SUMIFS($CB$2:$CB$2500,$W$2:$W$2500,$A591)+SUMIFS($CA$2:$CA$2500,$X$2:$X$2500,$A591)))</f>
      </c>
      <c r="BY591" t="str">
        <f>IF($Y591="","",INDEX($AH$2:$AH$2000,$Y591)&amp;"")</f>
      </c>
      <c r="BZ591" t="str">
        <f>IF($Z591="","",INDEX($AH$2:$AH$2000,$Z591)&amp;"")</f>
      </c>
      <c r="CA591">
        <f>IF($Y591="","",INDEX($BV$2:$BV$2000,$Y591))</f>
      </c>
      <c r="CB591">
        <f>IF($Z591="","",INDEX($BV$2:$BV$2000,$Z591))</f>
      </c>
    </row>
    <row r="592">
      <c r="A592" t="str">
        <f>IF(TRIM(INDEX(games!$A:$A,ROW()))="","",TRIM(INDEX(games!$A:$A,ROW())))</f>
      </c>
      <c r="B592">
        <f>IF(OR($A592="",INDEX(games!$B:$B,ROW())=""),"",INDEX(games!$B:$B,ROW()))</f>
      </c>
      <c r="C592" t="str">
        <f>IF(OR($A592="",INDEX(games!$C:$C,ROW())=""),"",INDEX(games!$C:$C,ROW()))</f>
      </c>
      <c r="D592">
        <f>IF($A592="","",COUNTIF($W$2:$W$2500,$A592)+COUNTIF($X$2:$X$2500,$A592))</f>
      </c>
      <c r="E592">
        <f>IF($A592="","",IFERROR(MATCH($C592,$R$2:$R$5,0),0))</f>
      </c>
      <c r="F592">
        <f>IF($A592="","",MOD(ROW(),34))</f>
      </c>
      <c r="G592">
        <f>IF($A592="",NA(),IF($C592="Action",$B592,NA()))</f>
      </c>
      <c r="H592">
        <f>IF($A592="",NA(),IF($C592="Action",1+$F592*0.023,NA()))</f>
      </c>
      <c r="I592">
        <f>IF($A592="",NA(),IF($C592="Strategy",$B592,NA()))</f>
      </c>
      <c r="J592">
        <f>IF($A592="",NA(),IF($C592="Strategy",2+$F592*0.023,NA()))</f>
      </c>
      <c r="K592">
        <f>IF($A592="",NA(),IF($C592="Deckbuilder",$B592,NA()))</f>
      </c>
      <c r="L592">
        <f>IF($A592="",NA(),IF($C592="Deckbuilder",3+$F592*0.023,NA()))</f>
      </c>
      <c r="M592">
        <f>IF($A592="",NA(),IF($C592="Traditional",$B592,NA()))</f>
      </c>
      <c r="N592">
        <f>IF($A592="",NA(),IF($C592="Traditional",4+$F592*0.023,NA()))</f>
      </c>
      <c r="O592">
        <f>IF($A592="","",$D592+ROW()/1000000)</f>
      </c>
      <c r="P592" t="str">
        <f>IF(OR($A592="",INDEX(games!$H:$H,ROW())=""),"",INDEX(games!$H:$H,ROW()))</f>
      </c>
      <c r="Q592">
        <f>IF(OR($A592="",$P592&lt;&gt;"Yes"),"",$D592+ROW()/1000000)</f>
      </c>
      <c r="T592">
        <f>IF($Y592="","",INDEX($B$2:$B$2000,$Y592))</f>
      </c>
      <c r="U592">
        <f>IF($Z592="","",INDEX($B$2:$B$2000,$Z592))</f>
      </c>
      <c r="V592">
        <f>IF(OR($T592="",$U592=""),"",$U592-$T592)</f>
      </c>
      <c r="W592" t="str">
        <f>IF(TRIM(INDEX(connections!$A:$A,ROW()))="","",TRIM(INDEX(connections!$A:$A,ROW())))</f>
      </c>
      <c r="X592" t="str">
        <f>IF($W592="","",TRIM(INDEX(connections!$B:$B,ROW())))</f>
      </c>
      <c r="Y592">
        <f>IF($W592="","",IFERROR(MATCH($W592,$A$2:$A$2000,0),""))</f>
      </c>
      <c r="Z592">
        <f>IF($X592="","",IFERROR(MATCH($X592,$A$2:$A$2000,0),""))</f>
      </c>
      <c r="AA592" t="str">
        <f>IF($Y592="","",INDEX($P$2:$P$2000,$Y592))</f>
      </c>
      <c r="AB592" t="str">
        <f>IF($Z592="","",INDEX($P$2:$P$2000,$Z592))</f>
      </c>
      <c r="AC592">
        <f>IF(AND($AA592="Yes",$AB592="Yes"),1,"")</f>
      </c>
      <c r="AD592">
        <f>IF(OR($Y592="",$Z592=""),"",IF(INDEX($C$2:$C$2000,$Y592)=INDEX($C$2:$C$2000,$Z592),0,1))</f>
      </c>
      <c r="AE592">
        <f>IF($AC592&lt;&gt;1,"",IF(AND(INDEX($AG$2:$AG$2000,$Y592)=1,INDEX($AG$2:$AG$2000,$Z592)=1),1,""))</f>
      </c>
      <c r="AG592">
        <f>IF($A592="","",COUNTIFS($W$2:$W$2500,$A592,$AB$2:$AB$2500,"Yes")+COUNTIFS($X$2:$X$2500,$A592,$AA$2:$AA$2500,"Yes"))</f>
      </c>
      <c r="AH592" t="str">
        <f>IF(OR($P592&lt;&gt;"Yes",N($AG592)=0),"",IF(AND($AG592=1,COUNTIFS($W$2:$W$2500,$A592,$AE$2:$AE$2500,1)+COUNTIFS($X$2:$X$2500,$A592,$AE$2:$AE$2500,1)&gt;0),"","Yes"))</f>
      </c>
      <c r="AI592">
        <f>IF($AH592="Yes",$AG592,"")</f>
      </c>
      <c r="AJ592">
        <f>IF($AI592="","",$AI592+ROW()/1000000)</f>
      </c>
      <c r="AK592">
        <f>IF(OR($A592="",$P592="Yes",N($AG592)=0),"",$AG592+ROW()/1000000)</f>
      </c>
      <c r="AL592" t="str">
        <f>IF($A592="","",INDEX(games!$J:$J,ROW())&amp;"")</f>
      </c>
      <c r="AM592">
        <f>IF($A592="","",SUMPRODUCT($AO592:$BD592,'Map Analysis'!$AP$2^{0,1,2,3,4,5,6,7,8,9,10,11,12,13,14,15}))</f>
      </c>
      <c r="AN592">
        <f>IF($A592="","",$AM592+ROW()/10000000)</f>
      </c>
      <c r="AO592">
        <f>IF($A592="","",COUNTIF($W$2:$W$2500,$A592))</f>
      </c>
      <c r="AP592">
        <f>IF($A592="","",SUMIFS($BF$2:$BF$2500,$W$2:$W$2500,$A592))</f>
      </c>
      <c r="AQ592">
        <f>IF($A592="","",SUMIFS($BG$2:$BG$2500,$W$2:$W$2500,$A592))</f>
      </c>
      <c r="AR592">
        <f>IF($A592="","",SUMIFS($BH$2:$BH$2500,$W$2:$W$2500,$A592))</f>
      </c>
      <c r="AS592">
        <f>IF($A592="","",SUMIFS($BI$2:$BI$2500,$W$2:$W$2500,$A592))</f>
      </c>
      <c r="AT592">
        <f>IF($A592="","",SUMIFS($BJ$2:$BJ$2500,$W$2:$W$2500,$A592))</f>
      </c>
      <c r="AU592">
        <f>IF($A592="","",SUMIFS($BK$2:$BK$2500,$W$2:$W$2500,$A592))</f>
      </c>
      <c r="AV592">
        <f>IF($A592="","",SUMIFS($BL$2:$BL$2500,$W$2:$W$2500,$A592))</f>
      </c>
      <c r="AW592">
        <f>IF($A592="","",SUMIFS($BM$2:$BM$2500,$W$2:$W$2500,$A592))</f>
      </c>
      <c r="AX592">
        <f>IF($A592="","",SUMIFS($BN$2:$BN$2500,$W$2:$W$2500,$A592))</f>
      </c>
      <c r="AY592">
        <f>IF($A592="","",SUMIFS($BO$2:$BO$2500,$W$2:$W$2500,$A592))</f>
      </c>
      <c r="AZ592">
        <f>IF($A592="","",SUMIFS($BP$2:$BP$2500,$W$2:$W$2500,$A592))</f>
      </c>
      <c r="BA592">
        <f>IF($A592="","",SUMIFS($BQ$2:$BQ$2500,$W$2:$W$2500,$A592))</f>
      </c>
      <c r="BB592">
        <f>IF($A592="","",SUMIFS($BR$2:$BR$2500,$W$2:$W$2500,$A592))</f>
      </c>
      <c r="BC592">
        <f>IF($A592="","",SUMIFS($BS$2:$BS$2500,$W$2:$W$2500,$A592))</f>
      </c>
      <c r="BD592">
        <f>IF($A592="","",SUMIFS($BT$2:$BT$2500,$W$2:$W$2500,$A592))</f>
      </c>
      <c r="BF592">
        <f>IF($Z592="","",INDEX($AO$2:$AO$2000,$Z592))</f>
      </c>
      <c r="BG592">
        <f>IF($Z592="","",INDEX($AP$2:$AP$2000,$Z592))</f>
      </c>
      <c r="BH592">
        <f>IF($Z592="","",INDEX($AQ$2:$AQ$2000,$Z592))</f>
      </c>
      <c r="BI592">
        <f>IF($Z592="","",INDEX($AR$2:$AR$2000,$Z592))</f>
      </c>
      <c r="BJ592">
        <f>IF($Z592="","",INDEX($AS$2:$AS$2000,$Z592))</f>
      </c>
      <c r="BK592">
        <f>IF($Z592="","",INDEX($AT$2:$AT$2000,$Z592))</f>
      </c>
      <c r="BL592">
        <f>IF($Z592="","",INDEX($AU$2:$AU$2000,$Z592))</f>
      </c>
      <c r="BM592">
        <f>IF($Z592="","",INDEX($AV$2:$AV$2000,$Z592))</f>
      </c>
      <c r="BN592">
        <f>IF($Z592="","",INDEX($AW$2:$AW$2000,$Z592))</f>
      </c>
      <c r="BO592">
        <f>IF($Z592="","",INDEX($AX$2:$AX$2000,$Z592))</f>
      </c>
      <c r="BP592">
        <f>IF($Z592="","",INDEX($AY$2:$AY$2000,$Z592))</f>
      </c>
      <c r="BQ592">
        <f>IF($Z592="","",INDEX($AZ$2:$AZ$2000,$Z592))</f>
      </c>
      <c r="BR592">
        <f>IF($Z592="","",INDEX($BA$2:$BA$2000,$Z592))</f>
      </c>
      <c r="BS592">
        <f>IF($Z592="","",INDEX($BB$2:$BB$2000,$Z592))</f>
      </c>
      <c r="BT592">
        <f>IF($Z592="","",INDEX($BC$2:$BC$2000,$Z592))</f>
      </c>
      <c r="BV592">
        <f>IF(OR($A592="",$P592&lt;&gt;"Yes",$AH592="Yes"),"",1+N($AG592))</f>
      </c>
      <c r="BW592">
        <f>IF($A592="","",COUNTIFS($W$2:$W$2500,$A592,$BZ$2:$BZ$2500,"Yes")+COUNTIFS($X$2:$X$2500,$A592,$BY$2:$BY$2500,"Yes"))</f>
      </c>
      <c r="BX592">
        <f>IF(OR($A592="",$P592="Yes"),"",IF(N($BW592)=0,0,1+SUMIFS($CB$2:$CB$2500,$W$2:$W$2500,$A592)+SUMIFS($CA$2:$CA$2500,$X$2:$X$2500,$A592)))</f>
      </c>
      <c r="BY592" t="str">
        <f>IF($Y592="","",INDEX($AH$2:$AH$2000,$Y592)&amp;"")</f>
      </c>
      <c r="BZ592" t="str">
        <f>IF($Z592="","",INDEX($AH$2:$AH$2000,$Z592)&amp;"")</f>
      </c>
      <c r="CA592">
        <f>IF($Y592="","",INDEX($BV$2:$BV$2000,$Y592))</f>
      </c>
      <c r="CB592">
        <f>IF($Z592="","",INDEX($BV$2:$BV$2000,$Z592))</f>
      </c>
    </row>
    <row r="593">
      <c r="A593" t="str">
        <f>IF(TRIM(INDEX(games!$A:$A,ROW()))="","",TRIM(INDEX(games!$A:$A,ROW())))</f>
      </c>
      <c r="B593">
        <f>IF(OR($A593="",INDEX(games!$B:$B,ROW())=""),"",INDEX(games!$B:$B,ROW()))</f>
      </c>
      <c r="C593" t="str">
        <f>IF(OR($A593="",INDEX(games!$C:$C,ROW())=""),"",INDEX(games!$C:$C,ROW()))</f>
      </c>
      <c r="D593">
        <f>IF($A593="","",COUNTIF($W$2:$W$2500,$A593)+COUNTIF($X$2:$X$2500,$A593))</f>
      </c>
      <c r="E593">
        <f>IF($A593="","",IFERROR(MATCH($C593,$R$2:$R$5,0),0))</f>
      </c>
      <c r="F593">
        <f>IF($A593="","",MOD(ROW(),34))</f>
      </c>
      <c r="G593">
        <f>IF($A593="",NA(),IF($C593="Action",$B593,NA()))</f>
      </c>
      <c r="H593">
        <f>IF($A593="",NA(),IF($C593="Action",1+$F593*0.023,NA()))</f>
      </c>
      <c r="I593">
        <f>IF($A593="",NA(),IF($C593="Strategy",$B593,NA()))</f>
      </c>
      <c r="J593">
        <f>IF($A593="",NA(),IF($C593="Strategy",2+$F593*0.023,NA()))</f>
      </c>
      <c r="K593">
        <f>IF($A593="",NA(),IF($C593="Deckbuilder",$B593,NA()))</f>
      </c>
      <c r="L593">
        <f>IF($A593="",NA(),IF($C593="Deckbuilder",3+$F593*0.023,NA()))</f>
      </c>
      <c r="M593">
        <f>IF($A593="",NA(),IF($C593="Traditional",$B593,NA()))</f>
      </c>
      <c r="N593">
        <f>IF($A593="",NA(),IF($C593="Traditional",4+$F593*0.023,NA()))</f>
      </c>
      <c r="O593">
        <f>IF($A593="","",$D593+ROW()/1000000)</f>
      </c>
      <c r="P593" t="str">
        <f>IF(OR($A593="",INDEX(games!$H:$H,ROW())=""),"",INDEX(games!$H:$H,ROW()))</f>
      </c>
      <c r="Q593">
        <f>IF(OR($A593="",$P593&lt;&gt;"Yes"),"",$D593+ROW()/1000000)</f>
      </c>
      <c r="T593">
        <f>IF($Y593="","",INDEX($B$2:$B$2000,$Y593))</f>
      </c>
      <c r="U593">
        <f>IF($Z593="","",INDEX($B$2:$B$2000,$Z593))</f>
      </c>
      <c r="V593">
        <f>IF(OR($T593="",$U593=""),"",$U593-$T593)</f>
      </c>
      <c r="W593" t="str">
        <f>IF(TRIM(INDEX(connections!$A:$A,ROW()))="","",TRIM(INDEX(connections!$A:$A,ROW())))</f>
      </c>
      <c r="X593" t="str">
        <f>IF($W593="","",TRIM(INDEX(connections!$B:$B,ROW())))</f>
      </c>
      <c r="Y593">
        <f>IF($W593="","",IFERROR(MATCH($W593,$A$2:$A$2000,0),""))</f>
      </c>
      <c r="Z593">
        <f>IF($X593="","",IFERROR(MATCH($X593,$A$2:$A$2000,0),""))</f>
      </c>
      <c r="AA593" t="str">
        <f>IF($Y593="","",INDEX($P$2:$P$2000,$Y593))</f>
      </c>
      <c r="AB593" t="str">
        <f>IF($Z593="","",INDEX($P$2:$P$2000,$Z593))</f>
      </c>
      <c r="AC593">
        <f>IF(AND($AA593="Yes",$AB593="Yes"),1,"")</f>
      </c>
      <c r="AD593">
        <f>IF(OR($Y593="",$Z593=""),"",IF(INDEX($C$2:$C$2000,$Y593)=INDEX($C$2:$C$2000,$Z593),0,1))</f>
      </c>
      <c r="AE593">
        <f>IF($AC593&lt;&gt;1,"",IF(AND(INDEX($AG$2:$AG$2000,$Y593)=1,INDEX($AG$2:$AG$2000,$Z593)=1),1,""))</f>
      </c>
      <c r="AG593">
        <f>IF($A593="","",COUNTIFS($W$2:$W$2500,$A593,$AB$2:$AB$2500,"Yes")+COUNTIFS($X$2:$X$2500,$A593,$AA$2:$AA$2500,"Yes"))</f>
      </c>
      <c r="AH593" t="str">
        <f>IF(OR($P593&lt;&gt;"Yes",N($AG593)=0),"",IF(AND($AG593=1,COUNTIFS($W$2:$W$2500,$A593,$AE$2:$AE$2500,1)+COUNTIFS($X$2:$X$2500,$A593,$AE$2:$AE$2500,1)&gt;0),"","Yes"))</f>
      </c>
      <c r="AI593">
        <f>IF($AH593="Yes",$AG593,"")</f>
      </c>
      <c r="AJ593">
        <f>IF($AI593="","",$AI593+ROW()/1000000)</f>
      </c>
      <c r="AK593">
        <f>IF(OR($A593="",$P593="Yes",N($AG593)=0),"",$AG593+ROW()/1000000)</f>
      </c>
      <c r="AL593" t="str">
        <f>IF($A593="","",INDEX(games!$J:$J,ROW())&amp;"")</f>
      </c>
      <c r="AM593">
        <f>IF($A593="","",SUMPRODUCT($AO593:$BD593,'Map Analysis'!$AP$2^{0,1,2,3,4,5,6,7,8,9,10,11,12,13,14,15}))</f>
      </c>
      <c r="AN593">
        <f>IF($A593="","",$AM593+ROW()/10000000)</f>
      </c>
      <c r="AO593">
        <f>IF($A593="","",COUNTIF($W$2:$W$2500,$A593))</f>
      </c>
      <c r="AP593">
        <f>IF($A593="","",SUMIFS($BF$2:$BF$2500,$W$2:$W$2500,$A593))</f>
      </c>
      <c r="AQ593">
        <f>IF($A593="","",SUMIFS($BG$2:$BG$2500,$W$2:$W$2500,$A593))</f>
      </c>
      <c r="AR593">
        <f>IF($A593="","",SUMIFS($BH$2:$BH$2500,$W$2:$W$2500,$A593))</f>
      </c>
      <c r="AS593">
        <f>IF($A593="","",SUMIFS($BI$2:$BI$2500,$W$2:$W$2500,$A593))</f>
      </c>
      <c r="AT593">
        <f>IF($A593="","",SUMIFS($BJ$2:$BJ$2500,$W$2:$W$2500,$A593))</f>
      </c>
      <c r="AU593">
        <f>IF($A593="","",SUMIFS($BK$2:$BK$2500,$W$2:$W$2500,$A593))</f>
      </c>
      <c r="AV593">
        <f>IF($A593="","",SUMIFS($BL$2:$BL$2500,$W$2:$W$2500,$A593))</f>
      </c>
      <c r="AW593">
        <f>IF($A593="","",SUMIFS($BM$2:$BM$2500,$W$2:$W$2500,$A593))</f>
      </c>
      <c r="AX593">
        <f>IF($A593="","",SUMIFS($BN$2:$BN$2500,$W$2:$W$2500,$A593))</f>
      </c>
      <c r="AY593">
        <f>IF($A593="","",SUMIFS($BO$2:$BO$2500,$W$2:$W$2500,$A593))</f>
      </c>
      <c r="AZ593">
        <f>IF($A593="","",SUMIFS($BP$2:$BP$2500,$W$2:$W$2500,$A593))</f>
      </c>
      <c r="BA593">
        <f>IF($A593="","",SUMIFS($BQ$2:$BQ$2500,$W$2:$W$2500,$A593))</f>
      </c>
      <c r="BB593">
        <f>IF($A593="","",SUMIFS($BR$2:$BR$2500,$W$2:$W$2500,$A593))</f>
      </c>
      <c r="BC593">
        <f>IF($A593="","",SUMIFS($BS$2:$BS$2500,$W$2:$W$2500,$A593))</f>
      </c>
      <c r="BD593">
        <f>IF($A593="","",SUMIFS($BT$2:$BT$2500,$W$2:$W$2500,$A593))</f>
      </c>
      <c r="BF593">
        <f>IF($Z593="","",INDEX($AO$2:$AO$2000,$Z593))</f>
      </c>
      <c r="BG593">
        <f>IF($Z593="","",INDEX($AP$2:$AP$2000,$Z593))</f>
      </c>
      <c r="BH593">
        <f>IF($Z593="","",INDEX($AQ$2:$AQ$2000,$Z593))</f>
      </c>
      <c r="BI593">
        <f>IF($Z593="","",INDEX($AR$2:$AR$2000,$Z593))</f>
      </c>
      <c r="BJ593">
        <f>IF($Z593="","",INDEX($AS$2:$AS$2000,$Z593))</f>
      </c>
      <c r="BK593">
        <f>IF($Z593="","",INDEX($AT$2:$AT$2000,$Z593))</f>
      </c>
      <c r="BL593">
        <f>IF($Z593="","",INDEX($AU$2:$AU$2000,$Z593))</f>
      </c>
      <c r="BM593">
        <f>IF($Z593="","",INDEX($AV$2:$AV$2000,$Z593))</f>
      </c>
      <c r="BN593">
        <f>IF($Z593="","",INDEX($AW$2:$AW$2000,$Z593))</f>
      </c>
      <c r="BO593">
        <f>IF($Z593="","",INDEX($AX$2:$AX$2000,$Z593))</f>
      </c>
      <c r="BP593">
        <f>IF($Z593="","",INDEX($AY$2:$AY$2000,$Z593))</f>
      </c>
      <c r="BQ593">
        <f>IF($Z593="","",INDEX($AZ$2:$AZ$2000,$Z593))</f>
      </c>
      <c r="BR593">
        <f>IF($Z593="","",INDEX($BA$2:$BA$2000,$Z593))</f>
      </c>
      <c r="BS593">
        <f>IF($Z593="","",INDEX($BB$2:$BB$2000,$Z593))</f>
      </c>
      <c r="BT593">
        <f>IF($Z593="","",INDEX($BC$2:$BC$2000,$Z593))</f>
      </c>
      <c r="BV593">
        <f>IF(OR($A593="",$P593&lt;&gt;"Yes",$AH593="Yes"),"",1+N($AG593))</f>
      </c>
      <c r="BW593">
        <f>IF($A593="","",COUNTIFS($W$2:$W$2500,$A593,$BZ$2:$BZ$2500,"Yes")+COUNTIFS($X$2:$X$2500,$A593,$BY$2:$BY$2500,"Yes"))</f>
      </c>
      <c r="BX593">
        <f>IF(OR($A593="",$P593="Yes"),"",IF(N($BW593)=0,0,1+SUMIFS($CB$2:$CB$2500,$W$2:$W$2500,$A593)+SUMIFS($CA$2:$CA$2500,$X$2:$X$2500,$A593)))</f>
      </c>
      <c r="BY593" t="str">
        <f>IF($Y593="","",INDEX($AH$2:$AH$2000,$Y593)&amp;"")</f>
      </c>
      <c r="BZ593" t="str">
        <f>IF($Z593="","",INDEX($AH$2:$AH$2000,$Z593)&amp;"")</f>
      </c>
      <c r="CA593">
        <f>IF($Y593="","",INDEX($BV$2:$BV$2000,$Y593))</f>
      </c>
      <c r="CB593">
        <f>IF($Z593="","",INDEX($BV$2:$BV$2000,$Z593))</f>
      </c>
    </row>
    <row r="594">
      <c r="A594" t="str">
        <f>IF(TRIM(INDEX(games!$A:$A,ROW()))="","",TRIM(INDEX(games!$A:$A,ROW())))</f>
      </c>
      <c r="B594">
        <f>IF(OR($A594="",INDEX(games!$B:$B,ROW())=""),"",INDEX(games!$B:$B,ROW()))</f>
      </c>
      <c r="C594" t="str">
        <f>IF(OR($A594="",INDEX(games!$C:$C,ROW())=""),"",INDEX(games!$C:$C,ROW()))</f>
      </c>
      <c r="D594">
        <f>IF($A594="","",COUNTIF($W$2:$W$2500,$A594)+COUNTIF($X$2:$X$2500,$A594))</f>
      </c>
      <c r="E594">
        <f>IF($A594="","",IFERROR(MATCH($C594,$R$2:$R$5,0),0))</f>
      </c>
      <c r="F594">
        <f>IF($A594="","",MOD(ROW(),34))</f>
      </c>
      <c r="G594">
        <f>IF($A594="",NA(),IF($C594="Action",$B594,NA()))</f>
      </c>
      <c r="H594">
        <f>IF($A594="",NA(),IF($C594="Action",1+$F594*0.023,NA()))</f>
      </c>
      <c r="I594">
        <f>IF($A594="",NA(),IF($C594="Strategy",$B594,NA()))</f>
      </c>
      <c r="J594">
        <f>IF($A594="",NA(),IF($C594="Strategy",2+$F594*0.023,NA()))</f>
      </c>
      <c r="K594">
        <f>IF($A594="",NA(),IF($C594="Deckbuilder",$B594,NA()))</f>
      </c>
      <c r="L594">
        <f>IF($A594="",NA(),IF($C594="Deckbuilder",3+$F594*0.023,NA()))</f>
      </c>
      <c r="M594">
        <f>IF($A594="",NA(),IF($C594="Traditional",$B594,NA()))</f>
      </c>
      <c r="N594">
        <f>IF($A594="",NA(),IF($C594="Traditional",4+$F594*0.023,NA()))</f>
      </c>
      <c r="O594">
        <f>IF($A594="","",$D594+ROW()/1000000)</f>
      </c>
      <c r="P594" t="str">
        <f>IF(OR($A594="",INDEX(games!$H:$H,ROW())=""),"",INDEX(games!$H:$H,ROW()))</f>
      </c>
      <c r="Q594">
        <f>IF(OR($A594="",$P594&lt;&gt;"Yes"),"",$D594+ROW()/1000000)</f>
      </c>
      <c r="T594">
        <f>IF($Y594="","",INDEX($B$2:$B$2000,$Y594))</f>
      </c>
      <c r="U594">
        <f>IF($Z594="","",INDEX($B$2:$B$2000,$Z594))</f>
      </c>
      <c r="V594">
        <f>IF(OR($T594="",$U594=""),"",$U594-$T594)</f>
      </c>
      <c r="W594" t="str">
        <f>IF(TRIM(INDEX(connections!$A:$A,ROW()))="","",TRIM(INDEX(connections!$A:$A,ROW())))</f>
      </c>
      <c r="X594" t="str">
        <f>IF($W594="","",TRIM(INDEX(connections!$B:$B,ROW())))</f>
      </c>
      <c r="Y594">
        <f>IF($W594="","",IFERROR(MATCH($W594,$A$2:$A$2000,0),""))</f>
      </c>
      <c r="Z594">
        <f>IF($X594="","",IFERROR(MATCH($X594,$A$2:$A$2000,0),""))</f>
      </c>
      <c r="AA594" t="str">
        <f>IF($Y594="","",INDEX($P$2:$P$2000,$Y594))</f>
      </c>
      <c r="AB594" t="str">
        <f>IF($Z594="","",INDEX($P$2:$P$2000,$Z594))</f>
      </c>
      <c r="AC594">
        <f>IF(AND($AA594="Yes",$AB594="Yes"),1,"")</f>
      </c>
      <c r="AD594">
        <f>IF(OR($Y594="",$Z594=""),"",IF(INDEX($C$2:$C$2000,$Y594)=INDEX($C$2:$C$2000,$Z594),0,1))</f>
      </c>
      <c r="AE594">
        <f>IF($AC594&lt;&gt;1,"",IF(AND(INDEX($AG$2:$AG$2000,$Y594)=1,INDEX($AG$2:$AG$2000,$Z594)=1),1,""))</f>
      </c>
      <c r="AG594">
        <f>IF($A594="","",COUNTIFS($W$2:$W$2500,$A594,$AB$2:$AB$2500,"Yes")+COUNTIFS($X$2:$X$2500,$A594,$AA$2:$AA$2500,"Yes"))</f>
      </c>
      <c r="AH594" t="str">
        <f>IF(OR($P594&lt;&gt;"Yes",N($AG594)=0),"",IF(AND($AG594=1,COUNTIFS($W$2:$W$2500,$A594,$AE$2:$AE$2500,1)+COUNTIFS($X$2:$X$2500,$A594,$AE$2:$AE$2500,1)&gt;0),"","Yes"))</f>
      </c>
      <c r="AI594">
        <f>IF($AH594="Yes",$AG594,"")</f>
      </c>
      <c r="AJ594">
        <f>IF($AI594="","",$AI594+ROW()/1000000)</f>
      </c>
      <c r="AK594">
        <f>IF(OR($A594="",$P594="Yes",N($AG594)=0),"",$AG594+ROW()/1000000)</f>
      </c>
      <c r="AL594" t="str">
        <f>IF($A594="","",INDEX(games!$J:$J,ROW())&amp;"")</f>
      </c>
      <c r="AM594">
        <f>IF($A594="","",SUMPRODUCT($AO594:$BD594,'Map Analysis'!$AP$2^{0,1,2,3,4,5,6,7,8,9,10,11,12,13,14,15}))</f>
      </c>
      <c r="AN594">
        <f>IF($A594="","",$AM594+ROW()/10000000)</f>
      </c>
      <c r="AO594">
        <f>IF($A594="","",COUNTIF($W$2:$W$2500,$A594))</f>
      </c>
      <c r="AP594">
        <f>IF($A594="","",SUMIFS($BF$2:$BF$2500,$W$2:$W$2500,$A594))</f>
      </c>
      <c r="AQ594">
        <f>IF($A594="","",SUMIFS($BG$2:$BG$2500,$W$2:$W$2500,$A594))</f>
      </c>
      <c r="AR594">
        <f>IF($A594="","",SUMIFS($BH$2:$BH$2500,$W$2:$W$2500,$A594))</f>
      </c>
      <c r="AS594">
        <f>IF($A594="","",SUMIFS($BI$2:$BI$2500,$W$2:$W$2500,$A594))</f>
      </c>
      <c r="AT594">
        <f>IF($A594="","",SUMIFS($BJ$2:$BJ$2500,$W$2:$W$2500,$A594))</f>
      </c>
      <c r="AU594">
        <f>IF($A594="","",SUMIFS($BK$2:$BK$2500,$W$2:$W$2500,$A594))</f>
      </c>
      <c r="AV594">
        <f>IF($A594="","",SUMIFS($BL$2:$BL$2500,$W$2:$W$2500,$A594))</f>
      </c>
      <c r="AW594">
        <f>IF($A594="","",SUMIFS($BM$2:$BM$2500,$W$2:$W$2500,$A594))</f>
      </c>
      <c r="AX594">
        <f>IF($A594="","",SUMIFS($BN$2:$BN$2500,$W$2:$W$2500,$A594))</f>
      </c>
      <c r="AY594">
        <f>IF($A594="","",SUMIFS($BO$2:$BO$2500,$W$2:$W$2500,$A594))</f>
      </c>
      <c r="AZ594">
        <f>IF($A594="","",SUMIFS($BP$2:$BP$2500,$W$2:$W$2500,$A594))</f>
      </c>
      <c r="BA594">
        <f>IF($A594="","",SUMIFS($BQ$2:$BQ$2500,$W$2:$W$2500,$A594))</f>
      </c>
      <c r="BB594">
        <f>IF($A594="","",SUMIFS($BR$2:$BR$2500,$W$2:$W$2500,$A594))</f>
      </c>
      <c r="BC594">
        <f>IF($A594="","",SUMIFS($BS$2:$BS$2500,$W$2:$W$2500,$A594))</f>
      </c>
      <c r="BD594">
        <f>IF($A594="","",SUMIFS($BT$2:$BT$2500,$W$2:$W$2500,$A594))</f>
      </c>
      <c r="BF594">
        <f>IF($Z594="","",INDEX($AO$2:$AO$2000,$Z594))</f>
      </c>
      <c r="BG594">
        <f>IF($Z594="","",INDEX($AP$2:$AP$2000,$Z594))</f>
      </c>
      <c r="BH594">
        <f>IF($Z594="","",INDEX($AQ$2:$AQ$2000,$Z594))</f>
      </c>
      <c r="BI594">
        <f>IF($Z594="","",INDEX($AR$2:$AR$2000,$Z594))</f>
      </c>
      <c r="BJ594">
        <f>IF($Z594="","",INDEX($AS$2:$AS$2000,$Z594))</f>
      </c>
      <c r="BK594">
        <f>IF($Z594="","",INDEX($AT$2:$AT$2000,$Z594))</f>
      </c>
      <c r="BL594">
        <f>IF($Z594="","",INDEX($AU$2:$AU$2000,$Z594))</f>
      </c>
      <c r="BM594">
        <f>IF($Z594="","",INDEX($AV$2:$AV$2000,$Z594))</f>
      </c>
      <c r="BN594">
        <f>IF($Z594="","",INDEX($AW$2:$AW$2000,$Z594))</f>
      </c>
      <c r="BO594">
        <f>IF($Z594="","",INDEX($AX$2:$AX$2000,$Z594))</f>
      </c>
      <c r="BP594">
        <f>IF($Z594="","",INDEX($AY$2:$AY$2000,$Z594))</f>
      </c>
      <c r="BQ594">
        <f>IF($Z594="","",INDEX($AZ$2:$AZ$2000,$Z594))</f>
      </c>
      <c r="BR594">
        <f>IF($Z594="","",INDEX($BA$2:$BA$2000,$Z594))</f>
      </c>
      <c r="BS594">
        <f>IF($Z594="","",INDEX($BB$2:$BB$2000,$Z594))</f>
      </c>
      <c r="BT594">
        <f>IF($Z594="","",INDEX($BC$2:$BC$2000,$Z594))</f>
      </c>
      <c r="BV594">
        <f>IF(OR($A594="",$P594&lt;&gt;"Yes",$AH594="Yes"),"",1+N($AG594))</f>
      </c>
      <c r="BW594">
        <f>IF($A594="","",COUNTIFS($W$2:$W$2500,$A594,$BZ$2:$BZ$2500,"Yes")+COUNTIFS($X$2:$X$2500,$A594,$BY$2:$BY$2500,"Yes"))</f>
      </c>
      <c r="BX594">
        <f>IF(OR($A594="",$P594="Yes"),"",IF(N($BW594)=0,0,1+SUMIFS($CB$2:$CB$2500,$W$2:$W$2500,$A594)+SUMIFS($CA$2:$CA$2500,$X$2:$X$2500,$A594)))</f>
      </c>
      <c r="BY594" t="str">
        <f>IF($Y594="","",INDEX($AH$2:$AH$2000,$Y594)&amp;"")</f>
      </c>
      <c r="BZ594" t="str">
        <f>IF($Z594="","",INDEX($AH$2:$AH$2000,$Z594)&amp;"")</f>
      </c>
      <c r="CA594">
        <f>IF($Y594="","",INDEX($BV$2:$BV$2000,$Y594))</f>
      </c>
      <c r="CB594">
        <f>IF($Z594="","",INDEX($BV$2:$BV$2000,$Z594))</f>
      </c>
    </row>
    <row r="595">
      <c r="A595" t="str">
        <f>IF(TRIM(INDEX(games!$A:$A,ROW()))="","",TRIM(INDEX(games!$A:$A,ROW())))</f>
      </c>
      <c r="B595">
        <f>IF(OR($A595="",INDEX(games!$B:$B,ROW())=""),"",INDEX(games!$B:$B,ROW()))</f>
      </c>
      <c r="C595" t="str">
        <f>IF(OR($A595="",INDEX(games!$C:$C,ROW())=""),"",INDEX(games!$C:$C,ROW()))</f>
      </c>
      <c r="D595">
        <f>IF($A595="","",COUNTIF($W$2:$W$2500,$A595)+COUNTIF($X$2:$X$2500,$A595))</f>
      </c>
      <c r="E595">
        <f>IF($A595="","",IFERROR(MATCH($C595,$R$2:$R$5,0),0))</f>
      </c>
      <c r="F595">
        <f>IF($A595="","",MOD(ROW(),34))</f>
      </c>
      <c r="G595">
        <f>IF($A595="",NA(),IF($C595="Action",$B595,NA()))</f>
      </c>
      <c r="H595">
        <f>IF($A595="",NA(),IF($C595="Action",1+$F595*0.023,NA()))</f>
      </c>
      <c r="I595">
        <f>IF($A595="",NA(),IF($C595="Strategy",$B595,NA()))</f>
      </c>
      <c r="J595">
        <f>IF($A595="",NA(),IF($C595="Strategy",2+$F595*0.023,NA()))</f>
      </c>
      <c r="K595">
        <f>IF($A595="",NA(),IF($C595="Deckbuilder",$B595,NA()))</f>
      </c>
      <c r="L595">
        <f>IF($A595="",NA(),IF($C595="Deckbuilder",3+$F595*0.023,NA()))</f>
      </c>
      <c r="M595">
        <f>IF($A595="",NA(),IF($C595="Traditional",$B595,NA()))</f>
      </c>
      <c r="N595">
        <f>IF($A595="",NA(),IF($C595="Traditional",4+$F595*0.023,NA()))</f>
      </c>
      <c r="O595">
        <f>IF($A595="","",$D595+ROW()/1000000)</f>
      </c>
      <c r="P595" t="str">
        <f>IF(OR($A595="",INDEX(games!$H:$H,ROW())=""),"",INDEX(games!$H:$H,ROW()))</f>
      </c>
      <c r="Q595">
        <f>IF(OR($A595="",$P595&lt;&gt;"Yes"),"",$D595+ROW()/1000000)</f>
      </c>
      <c r="T595">
        <f>IF($Y595="","",INDEX($B$2:$B$2000,$Y595))</f>
      </c>
      <c r="U595">
        <f>IF($Z595="","",INDEX($B$2:$B$2000,$Z595))</f>
      </c>
      <c r="V595">
        <f>IF(OR($T595="",$U595=""),"",$U595-$T595)</f>
      </c>
      <c r="W595" t="str">
        <f>IF(TRIM(INDEX(connections!$A:$A,ROW()))="","",TRIM(INDEX(connections!$A:$A,ROW())))</f>
      </c>
      <c r="X595" t="str">
        <f>IF($W595="","",TRIM(INDEX(connections!$B:$B,ROW())))</f>
      </c>
      <c r="Y595">
        <f>IF($W595="","",IFERROR(MATCH($W595,$A$2:$A$2000,0),""))</f>
      </c>
      <c r="Z595">
        <f>IF($X595="","",IFERROR(MATCH($X595,$A$2:$A$2000,0),""))</f>
      </c>
      <c r="AA595" t="str">
        <f>IF($Y595="","",INDEX($P$2:$P$2000,$Y595))</f>
      </c>
      <c r="AB595" t="str">
        <f>IF($Z595="","",INDEX($P$2:$P$2000,$Z595))</f>
      </c>
      <c r="AC595">
        <f>IF(AND($AA595="Yes",$AB595="Yes"),1,"")</f>
      </c>
      <c r="AD595">
        <f>IF(OR($Y595="",$Z595=""),"",IF(INDEX($C$2:$C$2000,$Y595)=INDEX($C$2:$C$2000,$Z595),0,1))</f>
      </c>
      <c r="AE595">
        <f>IF($AC595&lt;&gt;1,"",IF(AND(INDEX($AG$2:$AG$2000,$Y595)=1,INDEX($AG$2:$AG$2000,$Z595)=1),1,""))</f>
      </c>
      <c r="AG595">
        <f>IF($A595="","",COUNTIFS($W$2:$W$2500,$A595,$AB$2:$AB$2500,"Yes")+COUNTIFS($X$2:$X$2500,$A595,$AA$2:$AA$2500,"Yes"))</f>
      </c>
      <c r="AH595" t="str">
        <f>IF(OR($P595&lt;&gt;"Yes",N($AG595)=0),"",IF(AND($AG595=1,COUNTIFS($W$2:$W$2500,$A595,$AE$2:$AE$2500,1)+COUNTIFS($X$2:$X$2500,$A595,$AE$2:$AE$2500,1)&gt;0),"","Yes"))</f>
      </c>
      <c r="AI595">
        <f>IF($AH595="Yes",$AG595,"")</f>
      </c>
      <c r="AJ595">
        <f>IF($AI595="","",$AI595+ROW()/1000000)</f>
      </c>
      <c r="AK595">
        <f>IF(OR($A595="",$P595="Yes",N($AG595)=0),"",$AG595+ROW()/1000000)</f>
      </c>
      <c r="AL595" t="str">
        <f>IF($A595="","",INDEX(games!$J:$J,ROW())&amp;"")</f>
      </c>
      <c r="AM595">
        <f>IF($A595="","",SUMPRODUCT($AO595:$BD595,'Map Analysis'!$AP$2^{0,1,2,3,4,5,6,7,8,9,10,11,12,13,14,15}))</f>
      </c>
      <c r="AN595">
        <f>IF($A595="","",$AM595+ROW()/10000000)</f>
      </c>
      <c r="AO595">
        <f>IF($A595="","",COUNTIF($W$2:$W$2500,$A595))</f>
      </c>
      <c r="AP595">
        <f>IF($A595="","",SUMIFS($BF$2:$BF$2500,$W$2:$W$2500,$A595))</f>
      </c>
      <c r="AQ595">
        <f>IF($A595="","",SUMIFS($BG$2:$BG$2500,$W$2:$W$2500,$A595))</f>
      </c>
      <c r="AR595">
        <f>IF($A595="","",SUMIFS($BH$2:$BH$2500,$W$2:$W$2500,$A595))</f>
      </c>
      <c r="AS595">
        <f>IF($A595="","",SUMIFS($BI$2:$BI$2500,$W$2:$W$2500,$A595))</f>
      </c>
      <c r="AT595">
        <f>IF($A595="","",SUMIFS($BJ$2:$BJ$2500,$W$2:$W$2500,$A595))</f>
      </c>
      <c r="AU595">
        <f>IF($A595="","",SUMIFS($BK$2:$BK$2500,$W$2:$W$2500,$A595))</f>
      </c>
      <c r="AV595">
        <f>IF($A595="","",SUMIFS($BL$2:$BL$2500,$W$2:$W$2500,$A595))</f>
      </c>
      <c r="AW595">
        <f>IF($A595="","",SUMIFS($BM$2:$BM$2500,$W$2:$W$2500,$A595))</f>
      </c>
      <c r="AX595">
        <f>IF($A595="","",SUMIFS($BN$2:$BN$2500,$W$2:$W$2500,$A595))</f>
      </c>
      <c r="AY595">
        <f>IF($A595="","",SUMIFS($BO$2:$BO$2500,$W$2:$W$2500,$A595))</f>
      </c>
      <c r="AZ595">
        <f>IF($A595="","",SUMIFS($BP$2:$BP$2500,$W$2:$W$2500,$A595))</f>
      </c>
      <c r="BA595">
        <f>IF($A595="","",SUMIFS($BQ$2:$BQ$2500,$W$2:$W$2500,$A595))</f>
      </c>
      <c r="BB595">
        <f>IF($A595="","",SUMIFS($BR$2:$BR$2500,$W$2:$W$2500,$A595))</f>
      </c>
      <c r="BC595">
        <f>IF($A595="","",SUMIFS($BS$2:$BS$2500,$W$2:$W$2500,$A595))</f>
      </c>
      <c r="BD595">
        <f>IF($A595="","",SUMIFS($BT$2:$BT$2500,$W$2:$W$2500,$A595))</f>
      </c>
      <c r="BF595">
        <f>IF($Z595="","",INDEX($AO$2:$AO$2000,$Z595))</f>
      </c>
      <c r="BG595">
        <f>IF($Z595="","",INDEX($AP$2:$AP$2000,$Z595))</f>
      </c>
      <c r="BH595">
        <f>IF($Z595="","",INDEX($AQ$2:$AQ$2000,$Z595))</f>
      </c>
      <c r="BI595">
        <f>IF($Z595="","",INDEX($AR$2:$AR$2000,$Z595))</f>
      </c>
      <c r="BJ595">
        <f>IF($Z595="","",INDEX($AS$2:$AS$2000,$Z595))</f>
      </c>
      <c r="BK595">
        <f>IF($Z595="","",INDEX($AT$2:$AT$2000,$Z595))</f>
      </c>
      <c r="BL595">
        <f>IF($Z595="","",INDEX($AU$2:$AU$2000,$Z595))</f>
      </c>
      <c r="BM595">
        <f>IF($Z595="","",INDEX($AV$2:$AV$2000,$Z595))</f>
      </c>
      <c r="BN595">
        <f>IF($Z595="","",INDEX($AW$2:$AW$2000,$Z595))</f>
      </c>
      <c r="BO595">
        <f>IF($Z595="","",INDEX($AX$2:$AX$2000,$Z595))</f>
      </c>
      <c r="BP595">
        <f>IF($Z595="","",INDEX($AY$2:$AY$2000,$Z595))</f>
      </c>
      <c r="BQ595">
        <f>IF($Z595="","",INDEX($AZ$2:$AZ$2000,$Z595))</f>
      </c>
      <c r="BR595">
        <f>IF($Z595="","",INDEX($BA$2:$BA$2000,$Z595))</f>
      </c>
      <c r="BS595">
        <f>IF($Z595="","",INDEX($BB$2:$BB$2000,$Z595))</f>
      </c>
      <c r="BT595">
        <f>IF($Z595="","",INDEX($BC$2:$BC$2000,$Z595))</f>
      </c>
      <c r="BV595">
        <f>IF(OR($A595="",$P595&lt;&gt;"Yes",$AH595="Yes"),"",1+N($AG595))</f>
      </c>
      <c r="BW595">
        <f>IF($A595="","",COUNTIFS($W$2:$W$2500,$A595,$BZ$2:$BZ$2500,"Yes")+COUNTIFS($X$2:$X$2500,$A595,$BY$2:$BY$2500,"Yes"))</f>
      </c>
      <c r="BX595">
        <f>IF(OR($A595="",$P595="Yes"),"",IF(N($BW595)=0,0,1+SUMIFS($CB$2:$CB$2500,$W$2:$W$2500,$A595)+SUMIFS($CA$2:$CA$2500,$X$2:$X$2500,$A595)))</f>
      </c>
      <c r="BY595" t="str">
        <f>IF($Y595="","",INDEX($AH$2:$AH$2000,$Y595)&amp;"")</f>
      </c>
      <c r="BZ595" t="str">
        <f>IF($Z595="","",INDEX($AH$2:$AH$2000,$Z595)&amp;"")</f>
      </c>
      <c r="CA595">
        <f>IF($Y595="","",INDEX($BV$2:$BV$2000,$Y595))</f>
      </c>
      <c r="CB595">
        <f>IF($Z595="","",INDEX($BV$2:$BV$2000,$Z595))</f>
      </c>
    </row>
    <row r="596">
      <c r="A596" t="str">
        <f>IF(TRIM(INDEX(games!$A:$A,ROW()))="","",TRIM(INDEX(games!$A:$A,ROW())))</f>
      </c>
      <c r="B596">
        <f>IF(OR($A596="",INDEX(games!$B:$B,ROW())=""),"",INDEX(games!$B:$B,ROW()))</f>
      </c>
      <c r="C596" t="str">
        <f>IF(OR($A596="",INDEX(games!$C:$C,ROW())=""),"",INDEX(games!$C:$C,ROW()))</f>
      </c>
      <c r="D596">
        <f>IF($A596="","",COUNTIF($W$2:$W$2500,$A596)+COUNTIF($X$2:$X$2500,$A596))</f>
      </c>
      <c r="E596">
        <f>IF($A596="","",IFERROR(MATCH($C596,$R$2:$R$5,0),0))</f>
      </c>
      <c r="F596">
        <f>IF($A596="","",MOD(ROW(),34))</f>
      </c>
      <c r="G596">
        <f>IF($A596="",NA(),IF($C596="Action",$B596,NA()))</f>
      </c>
      <c r="H596">
        <f>IF($A596="",NA(),IF($C596="Action",1+$F596*0.023,NA()))</f>
      </c>
      <c r="I596">
        <f>IF($A596="",NA(),IF($C596="Strategy",$B596,NA()))</f>
      </c>
      <c r="J596">
        <f>IF($A596="",NA(),IF($C596="Strategy",2+$F596*0.023,NA()))</f>
      </c>
      <c r="K596">
        <f>IF($A596="",NA(),IF($C596="Deckbuilder",$B596,NA()))</f>
      </c>
      <c r="L596">
        <f>IF($A596="",NA(),IF($C596="Deckbuilder",3+$F596*0.023,NA()))</f>
      </c>
      <c r="M596">
        <f>IF($A596="",NA(),IF($C596="Traditional",$B596,NA()))</f>
      </c>
      <c r="N596">
        <f>IF($A596="",NA(),IF($C596="Traditional",4+$F596*0.023,NA()))</f>
      </c>
      <c r="O596">
        <f>IF($A596="","",$D596+ROW()/1000000)</f>
      </c>
      <c r="P596" t="str">
        <f>IF(OR($A596="",INDEX(games!$H:$H,ROW())=""),"",INDEX(games!$H:$H,ROW()))</f>
      </c>
      <c r="Q596">
        <f>IF(OR($A596="",$P596&lt;&gt;"Yes"),"",$D596+ROW()/1000000)</f>
      </c>
      <c r="T596">
        <f>IF($Y596="","",INDEX($B$2:$B$2000,$Y596))</f>
      </c>
      <c r="U596">
        <f>IF($Z596="","",INDEX($B$2:$B$2000,$Z596))</f>
      </c>
      <c r="V596">
        <f>IF(OR($T596="",$U596=""),"",$U596-$T596)</f>
      </c>
      <c r="W596" t="str">
        <f>IF(TRIM(INDEX(connections!$A:$A,ROW()))="","",TRIM(INDEX(connections!$A:$A,ROW())))</f>
      </c>
      <c r="X596" t="str">
        <f>IF($W596="","",TRIM(INDEX(connections!$B:$B,ROW())))</f>
      </c>
      <c r="Y596">
        <f>IF($W596="","",IFERROR(MATCH($W596,$A$2:$A$2000,0),""))</f>
      </c>
      <c r="Z596">
        <f>IF($X596="","",IFERROR(MATCH($X596,$A$2:$A$2000,0),""))</f>
      </c>
      <c r="AA596" t="str">
        <f>IF($Y596="","",INDEX($P$2:$P$2000,$Y596))</f>
      </c>
      <c r="AB596" t="str">
        <f>IF($Z596="","",INDEX($P$2:$P$2000,$Z596))</f>
      </c>
      <c r="AC596">
        <f>IF(AND($AA596="Yes",$AB596="Yes"),1,"")</f>
      </c>
      <c r="AD596">
        <f>IF(OR($Y596="",$Z596=""),"",IF(INDEX($C$2:$C$2000,$Y596)=INDEX($C$2:$C$2000,$Z596),0,1))</f>
      </c>
      <c r="AE596">
        <f>IF($AC596&lt;&gt;1,"",IF(AND(INDEX($AG$2:$AG$2000,$Y596)=1,INDEX($AG$2:$AG$2000,$Z596)=1),1,""))</f>
      </c>
      <c r="AG596">
        <f>IF($A596="","",COUNTIFS($W$2:$W$2500,$A596,$AB$2:$AB$2500,"Yes")+COUNTIFS($X$2:$X$2500,$A596,$AA$2:$AA$2500,"Yes"))</f>
      </c>
      <c r="AH596" t="str">
        <f>IF(OR($P596&lt;&gt;"Yes",N($AG596)=0),"",IF(AND($AG596=1,COUNTIFS($W$2:$W$2500,$A596,$AE$2:$AE$2500,1)+COUNTIFS($X$2:$X$2500,$A596,$AE$2:$AE$2500,1)&gt;0),"","Yes"))</f>
      </c>
      <c r="AI596">
        <f>IF($AH596="Yes",$AG596,"")</f>
      </c>
      <c r="AJ596">
        <f>IF($AI596="","",$AI596+ROW()/1000000)</f>
      </c>
      <c r="AK596">
        <f>IF(OR($A596="",$P596="Yes",N($AG596)=0),"",$AG596+ROW()/1000000)</f>
      </c>
      <c r="AL596" t="str">
        <f>IF($A596="","",INDEX(games!$J:$J,ROW())&amp;"")</f>
      </c>
      <c r="AM596">
        <f>IF($A596="","",SUMPRODUCT($AO596:$BD596,'Map Analysis'!$AP$2^{0,1,2,3,4,5,6,7,8,9,10,11,12,13,14,15}))</f>
      </c>
      <c r="AN596">
        <f>IF($A596="","",$AM596+ROW()/10000000)</f>
      </c>
      <c r="AO596">
        <f>IF($A596="","",COUNTIF($W$2:$W$2500,$A596))</f>
      </c>
      <c r="AP596">
        <f>IF($A596="","",SUMIFS($BF$2:$BF$2500,$W$2:$W$2500,$A596))</f>
      </c>
      <c r="AQ596">
        <f>IF($A596="","",SUMIFS($BG$2:$BG$2500,$W$2:$W$2500,$A596))</f>
      </c>
      <c r="AR596">
        <f>IF($A596="","",SUMIFS($BH$2:$BH$2500,$W$2:$W$2500,$A596))</f>
      </c>
      <c r="AS596">
        <f>IF($A596="","",SUMIFS($BI$2:$BI$2500,$W$2:$W$2500,$A596))</f>
      </c>
      <c r="AT596">
        <f>IF($A596="","",SUMIFS($BJ$2:$BJ$2500,$W$2:$W$2500,$A596))</f>
      </c>
      <c r="AU596">
        <f>IF($A596="","",SUMIFS($BK$2:$BK$2500,$W$2:$W$2500,$A596))</f>
      </c>
      <c r="AV596">
        <f>IF($A596="","",SUMIFS($BL$2:$BL$2500,$W$2:$W$2500,$A596))</f>
      </c>
      <c r="AW596">
        <f>IF($A596="","",SUMIFS($BM$2:$BM$2500,$W$2:$W$2500,$A596))</f>
      </c>
      <c r="AX596">
        <f>IF($A596="","",SUMIFS($BN$2:$BN$2500,$W$2:$W$2500,$A596))</f>
      </c>
      <c r="AY596">
        <f>IF($A596="","",SUMIFS($BO$2:$BO$2500,$W$2:$W$2500,$A596))</f>
      </c>
      <c r="AZ596">
        <f>IF($A596="","",SUMIFS($BP$2:$BP$2500,$W$2:$W$2500,$A596))</f>
      </c>
      <c r="BA596">
        <f>IF($A596="","",SUMIFS($BQ$2:$BQ$2500,$W$2:$W$2500,$A596))</f>
      </c>
      <c r="BB596">
        <f>IF($A596="","",SUMIFS($BR$2:$BR$2500,$W$2:$W$2500,$A596))</f>
      </c>
      <c r="BC596">
        <f>IF($A596="","",SUMIFS($BS$2:$BS$2500,$W$2:$W$2500,$A596))</f>
      </c>
      <c r="BD596">
        <f>IF($A596="","",SUMIFS($BT$2:$BT$2500,$W$2:$W$2500,$A596))</f>
      </c>
      <c r="BF596">
        <f>IF($Z596="","",INDEX($AO$2:$AO$2000,$Z596))</f>
      </c>
      <c r="BG596">
        <f>IF($Z596="","",INDEX($AP$2:$AP$2000,$Z596))</f>
      </c>
      <c r="BH596">
        <f>IF($Z596="","",INDEX($AQ$2:$AQ$2000,$Z596))</f>
      </c>
      <c r="BI596">
        <f>IF($Z596="","",INDEX($AR$2:$AR$2000,$Z596))</f>
      </c>
      <c r="BJ596">
        <f>IF($Z596="","",INDEX($AS$2:$AS$2000,$Z596))</f>
      </c>
      <c r="BK596">
        <f>IF($Z596="","",INDEX($AT$2:$AT$2000,$Z596))</f>
      </c>
      <c r="BL596">
        <f>IF($Z596="","",INDEX($AU$2:$AU$2000,$Z596))</f>
      </c>
      <c r="BM596">
        <f>IF($Z596="","",INDEX($AV$2:$AV$2000,$Z596))</f>
      </c>
      <c r="BN596">
        <f>IF($Z596="","",INDEX($AW$2:$AW$2000,$Z596))</f>
      </c>
      <c r="BO596">
        <f>IF($Z596="","",INDEX($AX$2:$AX$2000,$Z596))</f>
      </c>
      <c r="BP596">
        <f>IF($Z596="","",INDEX($AY$2:$AY$2000,$Z596))</f>
      </c>
      <c r="BQ596">
        <f>IF($Z596="","",INDEX($AZ$2:$AZ$2000,$Z596))</f>
      </c>
      <c r="BR596">
        <f>IF($Z596="","",INDEX($BA$2:$BA$2000,$Z596))</f>
      </c>
      <c r="BS596">
        <f>IF($Z596="","",INDEX($BB$2:$BB$2000,$Z596))</f>
      </c>
      <c r="BT596">
        <f>IF($Z596="","",INDEX($BC$2:$BC$2000,$Z596))</f>
      </c>
      <c r="BV596">
        <f>IF(OR($A596="",$P596&lt;&gt;"Yes",$AH596="Yes"),"",1+N($AG596))</f>
      </c>
      <c r="BW596">
        <f>IF($A596="","",COUNTIFS($W$2:$W$2500,$A596,$BZ$2:$BZ$2500,"Yes")+COUNTIFS($X$2:$X$2500,$A596,$BY$2:$BY$2500,"Yes"))</f>
      </c>
      <c r="BX596">
        <f>IF(OR($A596="",$P596="Yes"),"",IF(N($BW596)=0,0,1+SUMIFS($CB$2:$CB$2500,$W$2:$W$2500,$A596)+SUMIFS($CA$2:$CA$2500,$X$2:$X$2500,$A596)))</f>
      </c>
      <c r="BY596" t="str">
        <f>IF($Y596="","",INDEX($AH$2:$AH$2000,$Y596)&amp;"")</f>
      </c>
      <c r="BZ596" t="str">
        <f>IF($Z596="","",INDEX($AH$2:$AH$2000,$Z596)&amp;"")</f>
      </c>
      <c r="CA596">
        <f>IF($Y596="","",INDEX($BV$2:$BV$2000,$Y596))</f>
      </c>
      <c r="CB596">
        <f>IF($Z596="","",INDEX($BV$2:$BV$2000,$Z596))</f>
      </c>
    </row>
    <row r="597">
      <c r="A597" t="str">
        <f>IF(TRIM(INDEX(games!$A:$A,ROW()))="","",TRIM(INDEX(games!$A:$A,ROW())))</f>
      </c>
      <c r="B597">
        <f>IF(OR($A597="",INDEX(games!$B:$B,ROW())=""),"",INDEX(games!$B:$B,ROW()))</f>
      </c>
      <c r="C597" t="str">
        <f>IF(OR($A597="",INDEX(games!$C:$C,ROW())=""),"",INDEX(games!$C:$C,ROW()))</f>
      </c>
      <c r="D597">
        <f>IF($A597="","",COUNTIF($W$2:$W$2500,$A597)+COUNTIF($X$2:$X$2500,$A597))</f>
      </c>
      <c r="E597">
        <f>IF($A597="","",IFERROR(MATCH($C597,$R$2:$R$5,0),0))</f>
      </c>
      <c r="F597">
        <f>IF($A597="","",MOD(ROW(),34))</f>
      </c>
      <c r="G597">
        <f>IF($A597="",NA(),IF($C597="Action",$B597,NA()))</f>
      </c>
      <c r="H597">
        <f>IF($A597="",NA(),IF($C597="Action",1+$F597*0.023,NA()))</f>
      </c>
      <c r="I597">
        <f>IF($A597="",NA(),IF($C597="Strategy",$B597,NA()))</f>
      </c>
      <c r="J597">
        <f>IF($A597="",NA(),IF($C597="Strategy",2+$F597*0.023,NA()))</f>
      </c>
      <c r="K597">
        <f>IF($A597="",NA(),IF($C597="Deckbuilder",$B597,NA()))</f>
      </c>
      <c r="L597">
        <f>IF($A597="",NA(),IF($C597="Deckbuilder",3+$F597*0.023,NA()))</f>
      </c>
      <c r="M597">
        <f>IF($A597="",NA(),IF($C597="Traditional",$B597,NA()))</f>
      </c>
      <c r="N597">
        <f>IF($A597="",NA(),IF($C597="Traditional",4+$F597*0.023,NA()))</f>
      </c>
      <c r="O597">
        <f>IF($A597="","",$D597+ROW()/1000000)</f>
      </c>
      <c r="P597" t="str">
        <f>IF(OR($A597="",INDEX(games!$H:$H,ROW())=""),"",INDEX(games!$H:$H,ROW()))</f>
      </c>
      <c r="Q597">
        <f>IF(OR($A597="",$P597&lt;&gt;"Yes"),"",$D597+ROW()/1000000)</f>
      </c>
      <c r="T597">
        <f>IF($Y597="","",INDEX($B$2:$B$2000,$Y597))</f>
      </c>
      <c r="U597">
        <f>IF($Z597="","",INDEX($B$2:$B$2000,$Z597))</f>
      </c>
      <c r="V597">
        <f>IF(OR($T597="",$U597=""),"",$U597-$T597)</f>
      </c>
      <c r="W597" t="str">
        <f>IF(TRIM(INDEX(connections!$A:$A,ROW()))="","",TRIM(INDEX(connections!$A:$A,ROW())))</f>
      </c>
      <c r="X597" t="str">
        <f>IF($W597="","",TRIM(INDEX(connections!$B:$B,ROW())))</f>
      </c>
      <c r="Y597">
        <f>IF($W597="","",IFERROR(MATCH($W597,$A$2:$A$2000,0),""))</f>
      </c>
      <c r="Z597">
        <f>IF($X597="","",IFERROR(MATCH($X597,$A$2:$A$2000,0),""))</f>
      </c>
      <c r="AA597" t="str">
        <f>IF($Y597="","",INDEX($P$2:$P$2000,$Y597))</f>
      </c>
      <c r="AB597" t="str">
        <f>IF($Z597="","",INDEX($P$2:$P$2000,$Z597))</f>
      </c>
      <c r="AC597">
        <f>IF(AND($AA597="Yes",$AB597="Yes"),1,"")</f>
      </c>
      <c r="AD597">
        <f>IF(OR($Y597="",$Z597=""),"",IF(INDEX($C$2:$C$2000,$Y597)=INDEX($C$2:$C$2000,$Z597),0,1))</f>
      </c>
      <c r="AE597">
        <f>IF($AC597&lt;&gt;1,"",IF(AND(INDEX($AG$2:$AG$2000,$Y597)=1,INDEX($AG$2:$AG$2000,$Z597)=1),1,""))</f>
      </c>
      <c r="AG597">
        <f>IF($A597="","",COUNTIFS($W$2:$W$2500,$A597,$AB$2:$AB$2500,"Yes")+COUNTIFS($X$2:$X$2500,$A597,$AA$2:$AA$2500,"Yes"))</f>
      </c>
      <c r="AH597" t="str">
        <f>IF(OR($P597&lt;&gt;"Yes",N($AG597)=0),"",IF(AND($AG597=1,COUNTIFS($W$2:$W$2500,$A597,$AE$2:$AE$2500,1)+COUNTIFS($X$2:$X$2500,$A597,$AE$2:$AE$2500,1)&gt;0),"","Yes"))</f>
      </c>
      <c r="AI597">
        <f>IF($AH597="Yes",$AG597,"")</f>
      </c>
      <c r="AJ597">
        <f>IF($AI597="","",$AI597+ROW()/1000000)</f>
      </c>
      <c r="AK597">
        <f>IF(OR($A597="",$P597="Yes",N($AG597)=0),"",$AG597+ROW()/1000000)</f>
      </c>
      <c r="AL597" t="str">
        <f>IF($A597="","",INDEX(games!$J:$J,ROW())&amp;"")</f>
      </c>
      <c r="AM597">
        <f>IF($A597="","",SUMPRODUCT($AO597:$BD597,'Map Analysis'!$AP$2^{0,1,2,3,4,5,6,7,8,9,10,11,12,13,14,15}))</f>
      </c>
      <c r="AN597">
        <f>IF($A597="","",$AM597+ROW()/10000000)</f>
      </c>
      <c r="AO597">
        <f>IF($A597="","",COUNTIF($W$2:$W$2500,$A597))</f>
      </c>
      <c r="AP597">
        <f>IF($A597="","",SUMIFS($BF$2:$BF$2500,$W$2:$W$2500,$A597))</f>
      </c>
      <c r="AQ597">
        <f>IF($A597="","",SUMIFS($BG$2:$BG$2500,$W$2:$W$2500,$A597))</f>
      </c>
      <c r="AR597">
        <f>IF($A597="","",SUMIFS($BH$2:$BH$2500,$W$2:$W$2500,$A597))</f>
      </c>
      <c r="AS597">
        <f>IF($A597="","",SUMIFS($BI$2:$BI$2500,$W$2:$W$2500,$A597))</f>
      </c>
      <c r="AT597">
        <f>IF($A597="","",SUMIFS($BJ$2:$BJ$2500,$W$2:$W$2500,$A597))</f>
      </c>
      <c r="AU597">
        <f>IF($A597="","",SUMIFS($BK$2:$BK$2500,$W$2:$W$2500,$A597))</f>
      </c>
      <c r="AV597">
        <f>IF($A597="","",SUMIFS($BL$2:$BL$2500,$W$2:$W$2500,$A597))</f>
      </c>
      <c r="AW597">
        <f>IF($A597="","",SUMIFS($BM$2:$BM$2500,$W$2:$W$2500,$A597))</f>
      </c>
      <c r="AX597">
        <f>IF($A597="","",SUMIFS($BN$2:$BN$2500,$W$2:$W$2500,$A597))</f>
      </c>
      <c r="AY597">
        <f>IF($A597="","",SUMIFS($BO$2:$BO$2500,$W$2:$W$2500,$A597))</f>
      </c>
      <c r="AZ597">
        <f>IF($A597="","",SUMIFS($BP$2:$BP$2500,$W$2:$W$2500,$A597))</f>
      </c>
      <c r="BA597">
        <f>IF($A597="","",SUMIFS($BQ$2:$BQ$2500,$W$2:$W$2500,$A597))</f>
      </c>
      <c r="BB597">
        <f>IF($A597="","",SUMIFS($BR$2:$BR$2500,$W$2:$W$2500,$A597))</f>
      </c>
      <c r="BC597">
        <f>IF($A597="","",SUMIFS($BS$2:$BS$2500,$W$2:$W$2500,$A597))</f>
      </c>
      <c r="BD597">
        <f>IF($A597="","",SUMIFS($BT$2:$BT$2500,$W$2:$W$2500,$A597))</f>
      </c>
      <c r="BF597">
        <f>IF($Z597="","",INDEX($AO$2:$AO$2000,$Z597))</f>
      </c>
      <c r="BG597">
        <f>IF($Z597="","",INDEX($AP$2:$AP$2000,$Z597))</f>
      </c>
      <c r="BH597">
        <f>IF($Z597="","",INDEX($AQ$2:$AQ$2000,$Z597))</f>
      </c>
      <c r="BI597">
        <f>IF($Z597="","",INDEX($AR$2:$AR$2000,$Z597))</f>
      </c>
      <c r="BJ597">
        <f>IF($Z597="","",INDEX($AS$2:$AS$2000,$Z597))</f>
      </c>
      <c r="BK597">
        <f>IF($Z597="","",INDEX($AT$2:$AT$2000,$Z597))</f>
      </c>
      <c r="BL597">
        <f>IF($Z597="","",INDEX($AU$2:$AU$2000,$Z597))</f>
      </c>
      <c r="BM597">
        <f>IF($Z597="","",INDEX($AV$2:$AV$2000,$Z597))</f>
      </c>
      <c r="BN597">
        <f>IF($Z597="","",INDEX($AW$2:$AW$2000,$Z597))</f>
      </c>
      <c r="BO597">
        <f>IF($Z597="","",INDEX($AX$2:$AX$2000,$Z597))</f>
      </c>
      <c r="BP597">
        <f>IF($Z597="","",INDEX($AY$2:$AY$2000,$Z597))</f>
      </c>
      <c r="BQ597">
        <f>IF($Z597="","",INDEX($AZ$2:$AZ$2000,$Z597))</f>
      </c>
      <c r="BR597">
        <f>IF($Z597="","",INDEX($BA$2:$BA$2000,$Z597))</f>
      </c>
      <c r="BS597">
        <f>IF($Z597="","",INDEX($BB$2:$BB$2000,$Z597))</f>
      </c>
      <c r="BT597">
        <f>IF($Z597="","",INDEX($BC$2:$BC$2000,$Z597))</f>
      </c>
      <c r="BV597">
        <f>IF(OR($A597="",$P597&lt;&gt;"Yes",$AH597="Yes"),"",1+N($AG597))</f>
      </c>
      <c r="BW597">
        <f>IF($A597="","",COUNTIFS($W$2:$W$2500,$A597,$BZ$2:$BZ$2500,"Yes")+COUNTIFS($X$2:$X$2500,$A597,$BY$2:$BY$2500,"Yes"))</f>
      </c>
      <c r="BX597">
        <f>IF(OR($A597="",$P597="Yes"),"",IF(N($BW597)=0,0,1+SUMIFS($CB$2:$CB$2500,$W$2:$W$2500,$A597)+SUMIFS($CA$2:$CA$2500,$X$2:$X$2500,$A597)))</f>
      </c>
      <c r="BY597" t="str">
        <f>IF($Y597="","",INDEX($AH$2:$AH$2000,$Y597)&amp;"")</f>
      </c>
      <c r="BZ597" t="str">
        <f>IF($Z597="","",INDEX($AH$2:$AH$2000,$Z597)&amp;"")</f>
      </c>
      <c r="CA597">
        <f>IF($Y597="","",INDEX($BV$2:$BV$2000,$Y597))</f>
      </c>
      <c r="CB597">
        <f>IF($Z597="","",INDEX($BV$2:$BV$2000,$Z597))</f>
      </c>
    </row>
    <row r="598">
      <c r="A598" t="str">
        <f>IF(TRIM(INDEX(games!$A:$A,ROW()))="","",TRIM(INDEX(games!$A:$A,ROW())))</f>
      </c>
      <c r="B598">
        <f>IF(OR($A598="",INDEX(games!$B:$B,ROW())=""),"",INDEX(games!$B:$B,ROW()))</f>
      </c>
      <c r="C598" t="str">
        <f>IF(OR($A598="",INDEX(games!$C:$C,ROW())=""),"",INDEX(games!$C:$C,ROW()))</f>
      </c>
      <c r="D598">
        <f>IF($A598="","",COUNTIF($W$2:$W$2500,$A598)+COUNTIF($X$2:$X$2500,$A598))</f>
      </c>
      <c r="E598">
        <f>IF($A598="","",IFERROR(MATCH($C598,$R$2:$R$5,0),0))</f>
      </c>
      <c r="F598">
        <f>IF($A598="","",MOD(ROW(),34))</f>
      </c>
      <c r="G598">
        <f>IF($A598="",NA(),IF($C598="Action",$B598,NA()))</f>
      </c>
      <c r="H598">
        <f>IF($A598="",NA(),IF($C598="Action",1+$F598*0.023,NA()))</f>
      </c>
      <c r="I598">
        <f>IF($A598="",NA(),IF($C598="Strategy",$B598,NA()))</f>
      </c>
      <c r="J598">
        <f>IF($A598="",NA(),IF($C598="Strategy",2+$F598*0.023,NA()))</f>
      </c>
      <c r="K598">
        <f>IF($A598="",NA(),IF($C598="Deckbuilder",$B598,NA()))</f>
      </c>
      <c r="L598">
        <f>IF($A598="",NA(),IF($C598="Deckbuilder",3+$F598*0.023,NA()))</f>
      </c>
      <c r="M598">
        <f>IF($A598="",NA(),IF($C598="Traditional",$B598,NA()))</f>
      </c>
      <c r="N598">
        <f>IF($A598="",NA(),IF($C598="Traditional",4+$F598*0.023,NA()))</f>
      </c>
      <c r="O598">
        <f>IF($A598="","",$D598+ROW()/1000000)</f>
      </c>
      <c r="P598" t="str">
        <f>IF(OR($A598="",INDEX(games!$H:$H,ROW())=""),"",INDEX(games!$H:$H,ROW()))</f>
      </c>
      <c r="Q598">
        <f>IF(OR($A598="",$P598&lt;&gt;"Yes"),"",$D598+ROW()/1000000)</f>
      </c>
      <c r="T598">
        <f>IF($Y598="","",INDEX($B$2:$B$2000,$Y598))</f>
      </c>
      <c r="U598">
        <f>IF($Z598="","",INDEX($B$2:$B$2000,$Z598))</f>
      </c>
      <c r="V598">
        <f>IF(OR($T598="",$U598=""),"",$U598-$T598)</f>
      </c>
      <c r="W598" t="str">
        <f>IF(TRIM(INDEX(connections!$A:$A,ROW()))="","",TRIM(INDEX(connections!$A:$A,ROW())))</f>
      </c>
      <c r="X598" t="str">
        <f>IF($W598="","",TRIM(INDEX(connections!$B:$B,ROW())))</f>
      </c>
      <c r="Y598">
        <f>IF($W598="","",IFERROR(MATCH($W598,$A$2:$A$2000,0),""))</f>
      </c>
      <c r="Z598">
        <f>IF($X598="","",IFERROR(MATCH($X598,$A$2:$A$2000,0),""))</f>
      </c>
      <c r="AA598" t="str">
        <f>IF($Y598="","",INDEX($P$2:$P$2000,$Y598))</f>
      </c>
      <c r="AB598" t="str">
        <f>IF($Z598="","",INDEX($P$2:$P$2000,$Z598))</f>
      </c>
      <c r="AC598">
        <f>IF(AND($AA598="Yes",$AB598="Yes"),1,"")</f>
      </c>
      <c r="AD598">
        <f>IF(OR($Y598="",$Z598=""),"",IF(INDEX($C$2:$C$2000,$Y598)=INDEX($C$2:$C$2000,$Z598),0,1))</f>
      </c>
      <c r="AE598">
        <f>IF($AC598&lt;&gt;1,"",IF(AND(INDEX($AG$2:$AG$2000,$Y598)=1,INDEX($AG$2:$AG$2000,$Z598)=1),1,""))</f>
      </c>
      <c r="AG598">
        <f>IF($A598="","",COUNTIFS($W$2:$W$2500,$A598,$AB$2:$AB$2500,"Yes")+COUNTIFS($X$2:$X$2500,$A598,$AA$2:$AA$2500,"Yes"))</f>
      </c>
      <c r="AH598" t="str">
        <f>IF(OR($P598&lt;&gt;"Yes",N($AG598)=0),"",IF(AND($AG598=1,COUNTIFS($W$2:$W$2500,$A598,$AE$2:$AE$2500,1)+COUNTIFS($X$2:$X$2500,$A598,$AE$2:$AE$2500,1)&gt;0),"","Yes"))</f>
      </c>
      <c r="AI598">
        <f>IF($AH598="Yes",$AG598,"")</f>
      </c>
      <c r="AJ598">
        <f>IF($AI598="","",$AI598+ROW()/1000000)</f>
      </c>
      <c r="AK598">
        <f>IF(OR($A598="",$P598="Yes",N($AG598)=0),"",$AG598+ROW()/1000000)</f>
      </c>
      <c r="AL598" t="str">
        <f>IF($A598="","",INDEX(games!$J:$J,ROW())&amp;"")</f>
      </c>
      <c r="AM598">
        <f>IF($A598="","",SUMPRODUCT($AO598:$BD598,'Map Analysis'!$AP$2^{0,1,2,3,4,5,6,7,8,9,10,11,12,13,14,15}))</f>
      </c>
      <c r="AN598">
        <f>IF($A598="","",$AM598+ROW()/10000000)</f>
      </c>
      <c r="AO598">
        <f>IF($A598="","",COUNTIF($W$2:$W$2500,$A598))</f>
      </c>
      <c r="AP598">
        <f>IF($A598="","",SUMIFS($BF$2:$BF$2500,$W$2:$W$2500,$A598))</f>
      </c>
      <c r="AQ598">
        <f>IF($A598="","",SUMIFS($BG$2:$BG$2500,$W$2:$W$2500,$A598))</f>
      </c>
      <c r="AR598">
        <f>IF($A598="","",SUMIFS($BH$2:$BH$2500,$W$2:$W$2500,$A598))</f>
      </c>
      <c r="AS598">
        <f>IF($A598="","",SUMIFS($BI$2:$BI$2500,$W$2:$W$2500,$A598))</f>
      </c>
      <c r="AT598">
        <f>IF($A598="","",SUMIFS($BJ$2:$BJ$2500,$W$2:$W$2500,$A598))</f>
      </c>
      <c r="AU598">
        <f>IF($A598="","",SUMIFS($BK$2:$BK$2500,$W$2:$W$2500,$A598))</f>
      </c>
      <c r="AV598">
        <f>IF($A598="","",SUMIFS($BL$2:$BL$2500,$W$2:$W$2500,$A598))</f>
      </c>
      <c r="AW598">
        <f>IF($A598="","",SUMIFS($BM$2:$BM$2500,$W$2:$W$2500,$A598))</f>
      </c>
      <c r="AX598">
        <f>IF($A598="","",SUMIFS($BN$2:$BN$2500,$W$2:$W$2500,$A598))</f>
      </c>
      <c r="AY598">
        <f>IF($A598="","",SUMIFS($BO$2:$BO$2500,$W$2:$W$2500,$A598))</f>
      </c>
      <c r="AZ598">
        <f>IF($A598="","",SUMIFS($BP$2:$BP$2500,$W$2:$W$2500,$A598))</f>
      </c>
      <c r="BA598">
        <f>IF($A598="","",SUMIFS($BQ$2:$BQ$2500,$W$2:$W$2500,$A598))</f>
      </c>
      <c r="BB598">
        <f>IF($A598="","",SUMIFS($BR$2:$BR$2500,$W$2:$W$2500,$A598))</f>
      </c>
      <c r="BC598">
        <f>IF($A598="","",SUMIFS($BS$2:$BS$2500,$W$2:$W$2500,$A598))</f>
      </c>
      <c r="BD598">
        <f>IF($A598="","",SUMIFS($BT$2:$BT$2500,$W$2:$W$2500,$A598))</f>
      </c>
      <c r="BF598">
        <f>IF($Z598="","",INDEX($AO$2:$AO$2000,$Z598))</f>
      </c>
      <c r="BG598">
        <f>IF($Z598="","",INDEX($AP$2:$AP$2000,$Z598))</f>
      </c>
      <c r="BH598">
        <f>IF($Z598="","",INDEX($AQ$2:$AQ$2000,$Z598))</f>
      </c>
      <c r="BI598">
        <f>IF($Z598="","",INDEX($AR$2:$AR$2000,$Z598))</f>
      </c>
      <c r="BJ598">
        <f>IF($Z598="","",INDEX($AS$2:$AS$2000,$Z598))</f>
      </c>
      <c r="BK598">
        <f>IF($Z598="","",INDEX($AT$2:$AT$2000,$Z598))</f>
      </c>
      <c r="BL598">
        <f>IF($Z598="","",INDEX($AU$2:$AU$2000,$Z598))</f>
      </c>
      <c r="BM598">
        <f>IF($Z598="","",INDEX($AV$2:$AV$2000,$Z598))</f>
      </c>
      <c r="BN598">
        <f>IF($Z598="","",INDEX($AW$2:$AW$2000,$Z598))</f>
      </c>
      <c r="BO598">
        <f>IF($Z598="","",INDEX($AX$2:$AX$2000,$Z598))</f>
      </c>
      <c r="BP598">
        <f>IF($Z598="","",INDEX($AY$2:$AY$2000,$Z598))</f>
      </c>
      <c r="BQ598">
        <f>IF($Z598="","",INDEX($AZ$2:$AZ$2000,$Z598))</f>
      </c>
      <c r="BR598">
        <f>IF($Z598="","",INDEX($BA$2:$BA$2000,$Z598))</f>
      </c>
      <c r="BS598">
        <f>IF($Z598="","",INDEX($BB$2:$BB$2000,$Z598))</f>
      </c>
      <c r="BT598">
        <f>IF($Z598="","",INDEX($BC$2:$BC$2000,$Z598))</f>
      </c>
      <c r="BV598">
        <f>IF(OR($A598="",$P598&lt;&gt;"Yes",$AH598="Yes"),"",1+N($AG598))</f>
      </c>
      <c r="BW598">
        <f>IF($A598="","",COUNTIFS($W$2:$W$2500,$A598,$BZ$2:$BZ$2500,"Yes")+COUNTIFS($X$2:$X$2500,$A598,$BY$2:$BY$2500,"Yes"))</f>
      </c>
      <c r="BX598">
        <f>IF(OR($A598="",$P598="Yes"),"",IF(N($BW598)=0,0,1+SUMIFS($CB$2:$CB$2500,$W$2:$W$2500,$A598)+SUMIFS($CA$2:$CA$2500,$X$2:$X$2500,$A598)))</f>
      </c>
      <c r="BY598" t="str">
        <f>IF($Y598="","",INDEX($AH$2:$AH$2000,$Y598)&amp;"")</f>
      </c>
      <c r="BZ598" t="str">
        <f>IF($Z598="","",INDEX($AH$2:$AH$2000,$Z598)&amp;"")</f>
      </c>
      <c r="CA598">
        <f>IF($Y598="","",INDEX($BV$2:$BV$2000,$Y598))</f>
      </c>
      <c r="CB598">
        <f>IF($Z598="","",INDEX($BV$2:$BV$2000,$Z598))</f>
      </c>
    </row>
    <row r="599">
      <c r="A599" t="str">
        <f>IF(TRIM(INDEX(games!$A:$A,ROW()))="","",TRIM(INDEX(games!$A:$A,ROW())))</f>
      </c>
      <c r="B599">
        <f>IF(OR($A599="",INDEX(games!$B:$B,ROW())=""),"",INDEX(games!$B:$B,ROW()))</f>
      </c>
      <c r="C599" t="str">
        <f>IF(OR($A599="",INDEX(games!$C:$C,ROW())=""),"",INDEX(games!$C:$C,ROW()))</f>
      </c>
      <c r="D599">
        <f>IF($A599="","",COUNTIF($W$2:$W$2500,$A599)+COUNTIF($X$2:$X$2500,$A599))</f>
      </c>
      <c r="E599">
        <f>IF($A599="","",IFERROR(MATCH($C599,$R$2:$R$5,0),0))</f>
      </c>
      <c r="F599">
        <f>IF($A599="","",MOD(ROW(),34))</f>
      </c>
      <c r="G599">
        <f>IF($A599="",NA(),IF($C599="Action",$B599,NA()))</f>
      </c>
      <c r="H599">
        <f>IF($A599="",NA(),IF($C599="Action",1+$F599*0.023,NA()))</f>
      </c>
      <c r="I599">
        <f>IF($A599="",NA(),IF($C599="Strategy",$B599,NA()))</f>
      </c>
      <c r="J599">
        <f>IF($A599="",NA(),IF($C599="Strategy",2+$F599*0.023,NA()))</f>
      </c>
      <c r="K599">
        <f>IF($A599="",NA(),IF($C599="Deckbuilder",$B599,NA()))</f>
      </c>
      <c r="L599">
        <f>IF($A599="",NA(),IF($C599="Deckbuilder",3+$F599*0.023,NA()))</f>
      </c>
      <c r="M599">
        <f>IF($A599="",NA(),IF($C599="Traditional",$B599,NA()))</f>
      </c>
      <c r="N599">
        <f>IF($A599="",NA(),IF($C599="Traditional",4+$F599*0.023,NA()))</f>
      </c>
      <c r="O599">
        <f>IF($A599="","",$D599+ROW()/1000000)</f>
      </c>
      <c r="P599" t="str">
        <f>IF(OR($A599="",INDEX(games!$H:$H,ROW())=""),"",INDEX(games!$H:$H,ROW()))</f>
      </c>
      <c r="Q599">
        <f>IF(OR($A599="",$P599&lt;&gt;"Yes"),"",$D599+ROW()/1000000)</f>
      </c>
      <c r="T599">
        <f>IF($Y599="","",INDEX($B$2:$B$2000,$Y599))</f>
      </c>
      <c r="U599">
        <f>IF($Z599="","",INDEX($B$2:$B$2000,$Z599))</f>
      </c>
      <c r="V599">
        <f>IF(OR($T599="",$U599=""),"",$U599-$T599)</f>
      </c>
      <c r="W599" t="str">
        <f>IF(TRIM(INDEX(connections!$A:$A,ROW()))="","",TRIM(INDEX(connections!$A:$A,ROW())))</f>
      </c>
      <c r="X599" t="str">
        <f>IF($W599="","",TRIM(INDEX(connections!$B:$B,ROW())))</f>
      </c>
      <c r="Y599">
        <f>IF($W599="","",IFERROR(MATCH($W599,$A$2:$A$2000,0),""))</f>
      </c>
      <c r="Z599">
        <f>IF($X599="","",IFERROR(MATCH($X599,$A$2:$A$2000,0),""))</f>
      </c>
      <c r="AA599" t="str">
        <f>IF($Y599="","",INDEX($P$2:$P$2000,$Y599))</f>
      </c>
      <c r="AB599" t="str">
        <f>IF($Z599="","",INDEX($P$2:$P$2000,$Z599))</f>
      </c>
      <c r="AC599">
        <f>IF(AND($AA599="Yes",$AB599="Yes"),1,"")</f>
      </c>
      <c r="AD599">
        <f>IF(OR($Y599="",$Z599=""),"",IF(INDEX($C$2:$C$2000,$Y599)=INDEX($C$2:$C$2000,$Z599),0,1))</f>
      </c>
      <c r="AE599">
        <f>IF($AC599&lt;&gt;1,"",IF(AND(INDEX($AG$2:$AG$2000,$Y599)=1,INDEX($AG$2:$AG$2000,$Z599)=1),1,""))</f>
      </c>
      <c r="AG599">
        <f>IF($A599="","",COUNTIFS($W$2:$W$2500,$A599,$AB$2:$AB$2500,"Yes")+COUNTIFS($X$2:$X$2500,$A599,$AA$2:$AA$2500,"Yes"))</f>
      </c>
      <c r="AH599" t="str">
        <f>IF(OR($P599&lt;&gt;"Yes",N($AG599)=0),"",IF(AND($AG599=1,COUNTIFS($W$2:$W$2500,$A599,$AE$2:$AE$2500,1)+COUNTIFS($X$2:$X$2500,$A599,$AE$2:$AE$2500,1)&gt;0),"","Yes"))</f>
      </c>
      <c r="AI599">
        <f>IF($AH599="Yes",$AG599,"")</f>
      </c>
      <c r="AJ599">
        <f>IF($AI599="","",$AI599+ROW()/1000000)</f>
      </c>
      <c r="AK599">
        <f>IF(OR($A599="",$P599="Yes",N($AG599)=0),"",$AG599+ROW()/1000000)</f>
      </c>
      <c r="AL599" t="str">
        <f>IF($A599="","",INDEX(games!$J:$J,ROW())&amp;"")</f>
      </c>
      <c r="AM599">
        <f>IF($A599="","",SUMPRODUCT($AO599:$BD599,'Map Analysis'!$AP$2^{0,1,2,3,4,5,6,7,8,9,10,11,12,13,14,15}))</f>
      </c>
      <c r="AN599">
        <f>IF($A599="","",$AM599+ROW()/10000000)</f>
      </c>
      <c r="AO599">
        <f>IF($A599="","",COUNTIF($W$2:$W$2500,$A599))</f>
      </c>
      <c r="AP599">
        <f>IF($A599="","",SUMIFS($BF$2:$BF$2500,$W$2:$W$2500,$A599))</f>
      </c>
      <c r="AQ599">
        <f>IF($A599="","",SUMIFS($BG$2:$BG$2500,$W$2:$W$2500,$A599))</f>
      </c>
      <c r="AR599">
        <f>IF($A599="","",SUMIFS($BH$2:$BH$2500,$W$2:$W$2500,$A599))</f>
      </c>
      <c r="AS599">
        <f>IF($A599="","",SUMIFS($BI$2:$BI$2500,$W$2:$W$2500,$A599))</f>
      </c>
      <c r="AT599">
        <f>IF($A599="","",SUMIFS($BJ$2:$BJ$2500,$W$2:$W$2500,$A599))</f>
      </c>
      <c r="AU599">
        <f>IF($A599="","",SUMIFS($BK$2:$BK$2500,$W$2:$W$2500,$A599))</f>
      </c>
      <c r="AV599">
        <f>IF($A599="","",SUMIFS($BL$2:$BL$2500,$W$2:$W$2500,$A599))</f>
      </c>
      <c r="AW599">
        <f>IF($A599="","",SUMIFS($BM$2:$BM$2500,$W$2:$W$2500,$A599))</f>
      </c>
      <c r="AX599">
        <f>IF($A599="","",SUMIFS($BN$2:$BN$2500,$W$2:$W$2500,$A599))</f>
      </c>
      <c r="AY599">
        <f>IF($A599="","",SUMIFS($BO$2:$BO$2500,$W$2:$W$2500,$A599))</f>
      </c>
      <c r="AZ599">
        <f>IF($A599="","",SUMIFS($BP$2:$BP$2500,$W$2:$W$2500,$A599))</f>
      </c>
      <c r="BA599">
        <f>IF($A599="","",SUMIFS($BQ$2:$BQ$2500,$W$2:$W$2500,$A599))</f>
      </c>
      <c r="BB599">
        <f>IF($A599="","",SUMIFS($BR$2:$BR$2500,$W$2:$W$2500,$A599))</f>
      </c>
      <c r="BC599">
        <f>IF($A599="","",SUMIFS($BS$2:$BS$2500,$W$2:$W$2500,$A599))</f>
      </c>
      <c r="BD599">
        <f>IF($A599="","",SUMIFS($BT$2:$BT$2500,$W$2:$W$2500,$A599))</f>
      </c>
      <c r="BF599">
        <f>IF($Z599="","",INDEX($AO$2:$AO$2000,$Z599))</f>
      </c>
      <c r="BG599">
        <f>IF($Z599="","",INDEX($AP$2:$AP$2000,$Z599))</f>
      </c>
      <c r="BH599">
        <f>IF($Z599="","",INDEX($AQ$2:$AQ$2000,$Z599))</f>
      </c>
      <c r="BI599">
        <f>IF($Z599="","",INDEX($AR$2:$AR$2000,$Z599))</f>
      </c>
      <c r="BJ599">
        <f>IF($Z599="","",INDEX($AS$2:$AS$2000,$Z599))</f>
      </c>
      <c r="BK599">
        <f>IF($Z599="","",INDEX($AT$2:$AT$2000,$Z599))</f>
      </c>
      <c r="BL599">
        <f>IF($Z599="","",INDEX($AU$2:$AU$2000,$Z599))</f>
      </c>
      <c r="BM599">
        <f>IF($Z599="","",INDEX($AV$2:$AV$2000,$Z599))</f>
      </c>
      <c r="BN599">
        <f>IF($Z599="","",INDEX($AW$2:$AW$2000,$Z599))</f>
      </c>
      <c r="BO599">
        <f>IF($Z599="","",INDEX($AX$2:$AX$2000,$Z599))</f>
      </c>
      <c r="BP599">
        <f>IF($Z599="","",INDEX($AY$2:$AY$2000,$Z599))</f>
      </c>
      <c r="BQ599">
        <f>IF($Z599="","",INDEX($AZ$2:$AZ$2000,$Z599))</f>
      </c>
      <c r="BR599">
        <f>IF($Z599="","",INDEX($BA$2:$BA$2000,$Z599))</f>
      </c>
      <c r="BS599">
        <f>IF($Z599="","",INDEX($BB$2:$BB$2000,$Z599))</f>
      </c>
      <c r="BT599">
        <f>IF($Z599="","",INDEX($BC$2:$BC$2000,$Z599))</f>
      </c>
      <c r="BV599">
        <f>IF(OR($A599="",$P599&lt;&gt;"Yes",$AH599="Yes"),"",1+N($AG599))</f>
      </c>
      <c r="BW599">
        <f>IF($A599="","",COUNTIFS($W$2:$W$2500,$A599,$BZ$2:$BZ$2500,"Yes")+COUNTIFS($X$2:$X$2500,$A599,$BY$2:$BY$2500,"Yes"))</f>
      </c>
      <c r="BX599">
        <f>IF(OR($A599="",$P599="Yes"),"",IF(N($BW599)=0,0,1+SUMIFS($CB$2:$CB$2500,$W$2:$W$2500,$A599)+SUMIFS($CA$2:$CA$2500,$X$2:$X$2500,$A599)))</f>
      </c>
      <c r="BY599" t="str">
        <f>IF($Y599="","",INDEX($AH$2:$AH$2000,$Y599)&amp;"")</f>
      </c>
      <c r="BZ599" t="str">
        <f>IF($Z599="","",INDEX($AH$2:$AH$2000,$Z599)&amp;"")</f>
      </c>
      <c r="CA599">
        <f>IF($Y599="","",INDEX($BV$2:$BV$2000,$Y599))</f>
      </c>
      <c r="CB599">
        <f>IF($Z599="","",INDEX($BV$2:$BV$2000,$Z599))</f>
      </c>
    </row>
    <row r="600">
      <c r="A600" t="str">
        <f>IF(TRIM(INDEX(games!$A:$A,ROW()))="","",TRIM(INDEX(games!$A:$A,ROW())))</f>
      </c>
      <c r="B600">
        <f>IF(OR($A600="",INDEX(games!$B:$B,ROW())=""),"",INDEX(games!$B:$B,ROW()))</f>
      </c>
      <c r="C600" t="str">
        <f>IF(OR($A600="",INDEX(games!$C:$C,ROW())=""),"",INDEX(games!$C:$C,ROW()))</f>
      </c>
      <c r="D600">
        <f>IF($A600="","",COUNTIF($W$2:$W$2500,$A600)+COUNTIF($X$2:$X$2500,$A600))</f>
      </c>
      <c r="E600">
        <f>IF($A600="","",IFERROR(MATCH($C600,$R$2:$R$5,0),0))</f>
      </c>
      <c r="F600">
        <f>IF($A600="","",MOD(ROW(),34))</f>
      </c>
      <c r="G600">
        <f>IF($A600="",NA(),IF($C600="Action",$B600,NA()))</f>
      </c>
      <c r="H600">
        <f>IF($A600="",NA(),IF($C600="Action",1+$F600*0.023,NA()))</f>
      </c>
      <c r="I600">
        <f>IF($A600="",NA(),IF($C600="Strategy",$B600,NA()))</f>
      </c>
      <c r="J600">
        <f>IF($A600="",NA(),IF($C600="Strategy",2+$F600*0.023,NA()))</f>
      </c>
      <c r="K600">
        <f>IF($A600="",NA(),IF($C600="Deckbuilder",$B600,NA()))</f>
      </c>
      <c r="L600">
        <f>IF($A600="",NA(),IF($C600="Deckbuilder",3+$F600*0.023,NA()))</f>
      </c>
      <c r="M600">
        <f>IF($A600="",NA(),IF($C600="Traditional",$B600,NA()))</f>
      </c>
      <c r="N600">
        <f>IF($A600="",NA(),IF($C600="Traditional",4+$F600*0.023,NA()))</f>
      </c>
      <c r="O600">
        <f>IF($A600="","",$D600+ROW()/1000000)</f>
      </c>
      <c r="P600" t="str">
        <f>IF(OR($A600="",INDEX(games!$H:$H,ROW())=""),"",INDEX(games!$H:$H,ROW()))</f>
      </c>
      <c r="Q600">
        <f>IF(OR($A600="",$P600&lt;&gt;"Yes"),"",$D600+ROW()/1000000)</f>
      </c>
      <c r="T600">
        <f>IF($Y600="","",INDEX($B$2:$B$2000,$Y600))</f>
      </c>
      <c r="U600">
        <f>IF($Z600="","",INDEX($B$2:$B$2000,$Z600))</f>
      </c>
      <c r="V600">
        <f>IF(OR($T600="",$U600=""),"",$U600-$T600)</f>
      </c>
      <c r="W600" t="str">
        <f>IF(TRIM(INDEX(connections!$A:$A,ROW()))="","",TRIM(INDEX(connections!$A:$A,ROW())))</f>
      </c>
      <c r="X600" t="str">
        <f>IF($W600="","",TRIM(INDEX(connections!$B:$B,ROW())))</f>
      </c>
      <c r="Y600">
        <f>IF($W600="","",IFERROR(MATCH($W600,$A$2:$A$2000,0),""))</f>
      </c>
      <c r="Z600">
        <f>IF($X600="","",IFERROR(MATCH($X600,$A$2:$A$2000,0),""))</f>
      </c>
      <c r="AA600" t="str">
        <f>IF($Y600="","",INDEX($P$2:$P$2000,$Y600))</f>
      </c>
      <c r="AB600" t="str">
        <f>IF($Z600="","",INDEX($P$2:$P$2000,$Z600))</f>
      </c>
      <c r="AC600">
        <f>IF(AND($AA600="Yes",$AB600="Yes"),1,"")</f>
      </c>
      <c r="AD600">
        <f>IF(OR($Y600="",$Z600=""),"",IF(INDEX($C$2:$C$2000,$Y600)=INDEX($C$2:$C$2000,$Z600),0,1))</f>
      </c>
      <c r="AE600">
        <f>IF($AC600&lt;&gt;1,"",IF(AND(INDEX($AG$2:$AG$2000,$Y600)=1,INDEX($AG$2:$AG$2000,$Z600)=1),1,""))</f>
      </c>
      <c r="AG600">
        <f>IF($A600="","",COUNTIFS($W$2:$W$2500,$A600,$AB$2:$AB$2500,"Yes")+COUNTIFS($X$2:$X$2500,$A600,$AA$2:$AA$2500,"Yes"))</f>
      </c>
      <c r="AH600" t="str">
        <f>IF(OR($P600&lt;&gt;"Yes",N($AG600)=0),"",IF(AND($AG600=1,COUNTIFS($W$2:$W$2500,$A600,$AE$2:$AE$2500,1)+COUNTIFS($X$2:$X$2500,$A600,$AE$2:$AE$2500,1)&gt;0),"","Yes"))</f>
      </c>
      <c r="AI600">
        <f>IF($AH600="Yes",$AG600,"")</f>
      </c>
      <c r="AJ600">
        <f>IF($AI600="","",$AI600+ROW()/1000000)</f>
      </c>
      <c r="AK600">
        <f>IF(OR($A600="",$P600="Yes",N($AG600)=0),"",$AG600+ROW()/1000000)</f>
      </c>
      <c r="AL600" t="str">
        <f>IF($A600="","",INDEX(games!$J:$J,ROW())&amp;"")</f>
      </c>
      <c r="AM600">
        <f>IF($A600="","",SUMPRODUCT($AO600:$BD600,'Map Analysis'!$AP$2^{0,1,2,3,4,5,6,7,8,9,10,11,12,13,14,15}))</f>
      </c>
      <c r="AN600">
        <f>IF($A600="","",$AM600+ROW()/10000000)</f>
      </c>
      <c r="AO600">
        <f>IF($A600="","",COUNTIF($W$2:$W$2500,$A600))</f>
      </c>
      <c r="AP600">
        <f>IF($A600="","",SUMIFS($BF$2:$BF$2500,$W$2:$W$2500,$A600))</f>
      </c>
      <c r="AQ600">
        <f>IF($A600="","",SUMIFS($BG$2:$BG$2500,$W$2:$W$2500,$A600))</f>
      </c>
      <c r="AR600">
        <f>IF($A600="","",SUMIFS($BH$2:$BH$2500,$W$2:$W$2500,$A600))</f>
      </c>
      <c r="AS600">
        <f>IF($A600="","",SUMIFS($BI$2:$BI$2500,$W$2:$W$2500,$A600))</f>
      </c>
      <c r="AT600">
        <f>IF($A600="","",SUMIFS($BJ$2:$BJ$2500,$W$2:$W$2500,$A600))</f>
      </c>
      <c r="AU600">
        <f>IF($A600="","",SUMIFS($BK$2:$BK$2500,$W$2:$W$2500,$A600))</f>
      </c>
      <c r="AV600">
        <f>IF($A600="","",SUMIFS($BL$2:$BL$2500,$W$2:$W$2500,$A600))</f>
      </c>
      <c r="AW600">
        <f>IF($A600="","",SUMIFS($BM$2:$BM$2500,$W$2:$W$2500,$A600))</f>
      </c>
      <c r="AX600">
        <f>IF($A600="","",SUMIFS($BN$2:$BN$2500,$W$2:$W$2500,$A600))</f>
      </c>
      <c r="AY600">
        <f>IF($A600="","",SUMIFS($BO$2:$BO$2500,$W$2:$W$2500,$A600))</f>
      </c>
      <c r="AZ600">
        <f>IF($A600="","",SUMIFS($BP$2:$BP$2500,$W$2:$W$2500,$A600))</f>
      </c>
      <c r="BA600">
        <f>IF($A600="","",SUMIFS($BQ$2:$BQ$2500,$W$2:$W$2500,$A600))</f>
      </c>
      <c r="BB600">
        <f>IF($A600="","",SUMIFS($BR$2:$BR$2500,$W$2:$W$2500,$A600))</f>
      </c>
      <c r="BC600">
        <f>IF($A600="","",SUMIFS($BS$2:$BS$2500,$W$2:$W$2500,$A600))</f>
      </c>
      <c r="BD600">
        <f>IF($A600="","",SUMIFS($BT$2:$BT$2500,$W$2:$W$2500,$A600))</f>
      </c>
      <c r="BF600">
        <f>IF($Z600="","",INDEX($AO$2:$AO$2000,$Z600))</f>
      </c>
      <c r="BG600">
        <f>IF($Z600="","",INDEX($AP$2:$AP$2000,$Z600))</f>
      </c>
      <c r="BH600">
        <f>IF($Z600="","",INDEX($AQ$2:$AQ$2000,$Z600))</f>
      </c>
      <c r="BI600">
        <f>IF($Z600="","",INDEX($AR$2:$AR$2000,$Z600))</f>
      </c>
      <c r="BJ600">
        <f>IF($Z600="","",INDEX($AS$2:$AS$2000,$Z600))</f>
      </c>
      <c r="BK600">
        <f>IF($Z600="","",INDEX($AT$2:$AT$2000,$Z600))</f>
      </c>
      <c r="BL600">
        <f>IF($Z600="","",INDEX($AU$2:$AU$2000,$Z600))</f>
      </c>
      <c r="BM600">
        <f>IF($Z600="","",INDEX($AV$2:$AV$2000,$Z600))</f>
      </c>
      <c r="BN600">
        <f>IF($Z600="","",INDEX($AW$2:$AW$2000,$Z600))</f>
      </c>
      <c r="BO600">
        <f>IF($Z600="","",INDEX($AX$2:$AX$2000,$Z600))</f>
      </c>
      <c r="BP600">
        <f>IF($Z600="","",INDEX($AY$2:$AY$2000,$Z600))</f>
      </c>
      <c r="BQ600">
        <f>IF($Z600="","",INDEX($AZ$2:$AZ$2000,$Z600))</f>
      </c>
      <c r="BR600">
        <f>IF($Z600="","",INDEX($BA$2:$BA$2000,$Z600))</f>
      </c>
      <c r="BS600">
        <f>IF($Z600="","",INDEX($BB$2:$BB$2000,$Z600))</f>
      </c>
      <c r="BT600">
        <f>IF($Z600="","",INDEX($BC$2:$BC$2000,$Z600))</f>
      </c>
      <c r="BV600">
        <f>IF(OR($A600="",$P600&lt;&gt;"Yes",$AH600="Yes"),"",1+N($AG600))</f>
      </c>
      <c r="BW600">
        <f>IF($A600="","",COUNTIFS($W$2:$W$2500,$A600,$BZ$2:$BZ$2500,"Yes")+COUNTIFS($X$2:$X$2500,$A600,$BY$2:$BY$2500,"Yes"))</f>
      </c>
      <c r="BX600">
        <f>IF(OR($A600="",$P600="Yes"),"",IF(N($BW600)=0,0,1+SUMIFS($CB$2:$CB$2500,$W$2:$W$2500,$A600)+SUMIFS($CA$2:$CA$2500,$X$2:$X$2500,$A600)))</f>
      </c>
      <c r="BY600" t="str">
        <f>IF($Y600="","",INDEX($AH$2:$AH$2000,$Y600)&amp;"")</f>
      </c>
      <c r="BZ600" t="str">
        <f>IF($Z600="","",INDEX($AH$2:$AH$2000,$Z600)&amp;"")</f>
      </c>
      <c r="CA600">
        <f>IF($Y600="","",INDEX($BV$2:$BV$2000,$Y600))</f>
      </c>
      <c r="CB600">
        <f>IF($Z600="","",INDEX($BV$2:$BV$2000,$Z600))</f>
      </c>
    </row>
    <row r="601">
      <c r="A601" t="str">
        <f>IF(TRIM(INDEX(games!$A:$A,ROW()))="","",TRIM(INDEX(games!$A:$A,ROW())))</f>
      </c>
      <c r="B601">
        <f>IF(OR($A601="",INDEX(games!$B:$B,ROW())=""),"",INDEX(games!$B:$B,ROW()))</f>
      </c>
      <c r="C601" t="str">
        <f>IF(OR($A601="",INDEX(games!$C:$C,ROW())=""),"",INDEX(games!$C:$C,ROW()))</f>
      </c>
      <c r="D601">
        <f>IF($A601="","",COUNTIF($W$2:$W$2500,$A601)+COUNTIF($X$2:$X$2500,$A601))</f>
      </c>
      <c r="E601">
        <f>IF($A601="","",IFERROR(MATCH($C601,$R$2:$R$5,0),0))</f>
      </c>
      <c r="F601">
        <f>IF($A601="","",MOD(ROW(),34))</f>
      </c>
      <c r="G601">
        <f>IF($A601="",NA(),IF($C601="Action",$B601,NA()))</f>
      </c>
      <c r="H601">
        <f>IF($A601="",NA(),IF($C601="Action",1+$F601*0.023,NA()))</f>
      </c>
      <c r="I601">
        <f>IF($A601="",NA(),IF($C601="Strategy",$B601,NA()))</f>
      </c>
      <c r="J601">
        <f>IF($A601="",NA(),IF($C601="Strategy",2+$F601*0.023,NA()))</f>
      </c>
      <c r="K601">
        <f>IF($A601="",NA(),IF($C601="Deckbuilder",$B601,NA()))</f>
      </c>
      <c r="L601">
        <f>IF($A601="",NA(),IF($C601="Deckbuilder",3+$F601*0.023,NA()))</f>
      </c>
      <c r="M601">
        <f>IF($A601="",NA(),IF($C601="Traditional",$B601,NA()))</f>
      </c>
      <c r="N601">
        <f>IF($A601="",NA(),IF($C601="Traditional",4+$F601*0.023,NA()))</f>
      </c>
      <c r="O601">
        <f>IF($A601="","",$D601+ROW()/1000000)</f>
      </c>
      <c r="P601" t="str">
        <f>IF(OR($A601="",INDEX(games!$H:$H,ROW())=""),"",INDEX(games!$H:$H,ROW()))</f>
      </c>
      <c r="Q601">
        <f>IF(OR($A601="",$P601&lt;&gt;"Yes"),"",$D601+ROW()/1000000)</f>
      </c>
      <c r="T601">
        <f>IF($Y601="","",INDEX($B$2:$B$2000,$Y601))</f>
      </c>
      <c r="U601">
        <f>IF($Z601="","",INDEX($B$2:$B$2000,$Z601))</f>
      </c>
      <c r="V601">
        <f>IF(OR($T601="",$U601=""),"",$U601-$T601)</f>
      </c>
      <c r="W601" t="str">
        <f>IF(TRIM(INDEX(connections!$A:$A,ROW()))="","",TRIM(INDEX(connections!$A:$A,ROW())))</f>
      </c>
      <c r="X601" t="str">
        <f>IF($W601="","",TRIM(INDEX(connections!$B:$B,ROW())))</f>
      </c>
      <c r="Y601">
        <f>IF($W601="","",IFERROR(MATCH($W601,$A$2:$A$2000,0),""))</f>
      </c>
      <c r="Z601">
        <f>IF($X601="","",IFERROR(MATCH($X601,$A$2:$A$2000,0),""))</f>
      </c>
      <c r="AA601" t="str">
        <f>IF($Y601="","",INDEX($P$2:$P$2000,$Y601))</f>
      </c>
      <c r="AB601" t="str">
        <f>IF($Z601="","",INDEX($P$2:$P$2000,$Z601))</f>
      </c>
      <c r="AC601">
        <f>IF(AND($AA601="Yes",$AB601="Yes"),1,"")</f>
      </c>
      <c r="AD601">
        <f>IF(OR($Y601="",$Z601=""),"",IF(INDEX($C$2:$C$2000,$Y601)=INDEX($C$2:$C$2000,$Z601),0,1))</f>
      </c>
      <c r="AE601">
        <f>IF($AC601&lt;&gt;1,"",IF(AND(INDEX($AG$2:$AG$2000,$Y601)=1,INDEX($AG$2:$AG$2000,$Z601)=1),1,""))</f>
      </c>
      <c r="AG601">
        <f>IF($A601="","",COUNTIFS($W$2:$W$2500,$A601,$AB$2:$AB$2500,"Yes")+COUNTIFS($X$2:$X$2500,$A601,$AA$2:$AA$2500,"Yes"))</f>
      </c>
      <c r="AH601" t="str">
        <f>IF(OR($P601&lt;&gt;"Yes",N($AG601)=0),"",IF(AND($AG601=1,COUNTIFS($W$2:$W$2500,$A601,$AE$2:$AE$2500,1)+COUNTIFS($X$2:$X$2500,$A601,$AE$2:$AE$2500,1)&gt;0),"","Yes"))</f>
      </c>
      <c r="AI601">
        <f>IF($AH601="Yes",$AG601,"")</f>
      </c>
      <c r="AJ601">
        <f>IF($AI601="","",$AI601+ROW()/1000000)</f>
      </c>
      <c r="AK601">
        <f>IF(OR($A601="",$P601="Yes",N($AG601)=0),"",$AG601+ROW()/1000000)</f>
      </c>
      <c r="AL601" t="str">
        <f>IF($A601="","",INDEX(games!$J:$J,ROW())&amp;"")</f>
      </c>
      <c r="AM601">
        <f>IF($A601="","",SUMPRODUCT($AO601:$BD601,'Map Analysis'!$AP$2^{0,1,2,3,4,5,6,7,8,9,10,11,12,13,14,15}))</f>
      </c>
      <c r="AN601">
        <f>IF($A601="","",$AM601+ROW()/10000000)</f>
      </c>
      <c r="AO601">
        <f>IF($A601="","",COUNTIF($W$2:$W$2500,$A601))</f>
      </c>
      <c r="AP601">
        <f>IF($A601="","",SUMIFS($BF$2:$BF$2500,$W$2:$W$2500,$A601))</f>
      </c>
      <c r="AQ601">
        <f>IF($A601="","",SUMIFS($BG$2:$BG$2500,$W$2:$W$2500,$A601))</f>
      </c>
      <c r="AR601">
        <f>IF($A601="","",SUMIFS($BH$2:$BH$2500,$W$2:$W$2500,$A601))</f>
      </c>
      <c r="AS601">
        <f>IF($A601="","",SUMIFS($BI$2:$BI$2500,$W$2:$W$2500,$A601))</f>
      </c>
      <c r="AT601">
        <f>IF($A601="","",SUMIFS($BJ$2:$BJ$2500,$W$2:$W$2500,$A601))</f>
      </c>
      <c r="AU601">
        <f>IF($A601="","",SUMIFS($BK$2:$BK$2500,$W$2:$W$2500,$A601))</f>
      </c>
      <c r="AV601">
        <f>IF($A601="","",SUMIFS($BL$2:$BL$2500,$W$2:$W$2500,$A601))</f>
      </c>
      <c r="AW601">
        <f>IF($A601="","",SUMIFS($BM$2:$BM$2500,$W$2:$W$2500,$A601))</f>
      </c>
      <c r="AX601">
        <f>IF($A601="","",SUMIFS($BN$2:$BN$2500,$W$2:$W$2500,$A601))</f>
      </c>
      <c r="AY601">
        <f>IF($A601="","",SUMIFS($BO$2:$BO$2500,$W$2:$W$2500,$A601))</f>
      </c>
      <c r="AZ601">
        <f>IF($A601="","",SUMIFS($BP$2:$BP$2500,$W$2:$W$2500,$A601))</f>
      </c>
      <c r="BA601">
        <f>IF($A601="","",SUMIFS($BQ$2:$BQ$2500,$W$2:$W$2500,$A601))</f>
      </c>
      <c r="BB601">
        <f>IF($A601="","",SUMIFS($BR$2:$BR$2500,$W$2:$W$2500,$A601))</f>
      </c>
      <c r="BC601">
        <f>IF($A601="","",SUMIFS($BS$2:$BS$2500,$W$2:$W$2500,$A601))</f>
      </c>
      <c r="BD601">
        <f>IF($A601="","",SUMIFS($BT$2:$BT$2500,$W$2:$W$2500,$A601))</f>
      </c>
      <c r="BF601">
        <f>IF($Z601="","",INDEX($AO$2:$AO$2000,$Z601))</f>
      </c>
      <c r="BG601">
        <f>IF($Z601="","",INDEX($AP$2:$AP$2000,$Z601))</f>
      </c>
      <c r="BH601">
        <f>IF($Z601="","",INDEX($AQ$2:$AQ$2000,$Z601))</f>
      </c>
      <c r="BI601">
        <f>IF($Z601="","",INDEX($AR$2:$AR$2000,$Z601))</f>
      </c>
      <c r="BJ601">
        <f>IF($Z601="","",INDEX($AS$2:$AS$2000,$Z601))</f>
      </c>
      <c r="BK601">
        <f>IF($Z601="","",INDEX($AT$2:$AT$2000,$Z601))</f>
      </c>
      <c r="BL601">
        <f>IF($Z601="","",INDEX($AU$2:$AU$2000,$Z601))</f>
      </c>
      <c r="BM601">
        <f>IF($Z601="","",INDEX($AV$2:$AV$2000,$Z601))</f>
      </c>
      <c r="BN601">
        <f>IF($Z601="","",INDEX($AW$2:$AW$2000,$Z601))</f>
      </c>
      <c r="BO601">
        <f>IF($Z601="","",INDEX($AX$2:$AX$2000,$Z601))</f>
      </c>
      <c r="BP601">
        <f>IF($Z601="","",INDEX($AY$2:$AY$2000,$Z601))</f>
      </c>
      <c r="BQ601">
        <f>IF($Z601="","",INDEX($AZ$2:$AZ$2000,$Z601))</f>
      </c>
      <c r="BR601">
        <f>IF($Z601="","",INDEX($BA$2:$BA$2000,$Z601))</f>
      </c>
      <c r="BS601">
        <f>IF($Z601="","",INDEX($BB$2:$BB$2000,$Z601))</f>
      </c>
      <c r="BT601">
        <f>IF($Z601="","",INDEX($BC$2:$BC$2000,$Z601))</f>
      </c>
      <c r="BV601">
        <f>IF(OR($A601="",$P601&lt;&gt;"Yes",$AH601="Yes"),"",1+N($AG601))</f>
      </c>
      <c r="BW601">
        <f>IF($A601="","",COUNTIFS($W$2:$W$2500,$A601,$BZ$2:$BZ$2500,"Yes")+COUNTIFS($X$2:$X$2500,$A601,$BY$2:$BY$2500,"Yes"))</f>
      </c>
      <c r="BX601">
        <f>IF(OR($A601="",$P601="Yes"),"",IF(N($BW601)=0,0,1+SUMIFS($CB$2:$CB$2500,$W$2:$W$2500,$A601)+SUMIFS($CA$2:$CA$2500,$X$2:$X$2500,$A601)))</f>
      </c>
      <c r="BY601" t="str">
        <f>IF($Y601="","",INDEX($AH$2:$AH$2000,$Y601)&amp;"")</f>
      </c>
      <c r="BZ601" t="str">
        <f>IF($Z601="","",INDEX($AH$2:$AH$2000,$Z601)&amp;"")</f>
      </c>
      <c r="CA601">
        <f>IF($Y601="","",INDEX($BV$2:$BV$2000,$Y601))</f>
      </c>
      <c r="CB601">
        <f>IF($Z601="","",INDEX($BV$2:$BV$2000,$Z601))</f>
      </c>
    </row>
    <row r="602">
      <c r="A602" t="str">
        <f>IF(TRIM(INDEX(games!$A:$A,ROW()))="","",TRIM(INDEX(games!$A:$A,ROW())))</f>
      </c>
      <c r="B602">
        <f>IF(OR($A602="",INDEX(games!$B:$B,ROW())=""),"",INDEX(games!$B:$B,ROW()))</f>
      </c>
      <c r="C602" t="str">
        <f>IF(OR($A602="",INDEX(games!$C:$C,ROW())=""),"",INDEX(games!$C:$C,ROW()))</f>
      </c>
      <c r="D602">
        <f>IF($A602="","",COUNTIF($W$2:$W$2500,$A602)+COUNTIF($X$2:$X$2500,$A602))</f>
      </c>
      <c r="E602">
        <f>IF($A602="","",IFERROR(MATCH($C602,$R$2:$R$5,0),0))</f>
      </c>
      <c r="F602">
        <f>IF($A602="","",MOD(ROW(),34))</f>
      </c>
      <c r="G602">
        <f>IF($A602="",NA(),IF($C602="Action",$B602,NA()))</f>
      </c>
      <c r="H602">
        <f>IF($A602="",NA(),IF($C602="Action",1+$F602*0.023,NA()))</f>
      </c>
      <c r="I602">
        <f>IF($A602="",NA(),IF($C602="Strategy",$B602,NA()))</f>
      </c>
      <c r="J602">
        <f>IF($A602="",NA(),IF($C602="Strategy",2+$F602*0.023,NA()))</f>
      </c>
      <c r="K602">
        <f>IF($A602="",NA(),IF($C602="Deckbuilder",$B602,NA()))</f>
      </c>
      <c r="L602">
        <f>IF($A602="",NA(),IF($C602="Deckbuilder",3+$F602*0.023,NA()))</f>
      </c>
      <c r="M602">
        <f>IF($A602="",NA(),IF($C602="Traditional",$B602,NA()))</f>
      </c>
      <c r="N602">
        <f>IF($A602="",NA(),IF($C602="Traditional",4+$F602*0.023,NA()))</f>
      </c>
      <c r="O602">
        <f>IF($A602="","",$D602+ROW()/1000000)</f>
      </c>
      <c r="P602" t="str">
        <f>IF(OR($A602="",INDEX(games!$H:$H,ROW())=""),"",INDEX(games!$H:$H,ROW()))</f>
      </c>
      <c r="Q602">
        <f>IF(OR($A602="",$P602&lt;&gt;"Yes"),"",$D602+ROW()/1000000)</f>
      </c>
      <c r="T602">
        <f>IF($Y602="","",INDEX($B$2:$B$2000,$Y602))</f>
      </c>
      <c r="U602">
        <f>IF($Z602="","",INDEX($B$2:$B$2000,$Z602))</f>
      </c>
      <c r="V602">
        <f>IF(OR($T602="",$U602=""),"",$U602-$T602)</f>
      </c>
      <c r="W602" t="str">
        <f>IF(TRIM(INDEX(connections!$A:$A,ROW()))="","",TRIM(INDEX(connections!$A:$A,ROW())))</f>
      </c>
      <c r="X602" t="str">
        <f>IF($W602="","",TRIM(INDEX(connections!$B:$B,ROW())))</f>
      </c>
      <c r="Y602">
        <f>IF($W602="","",IFERROR(MATCH($W602,$A$2:$A$2000,0),""))</f>
      </c>
      <c r="Z602">
        <f>IF($X602="","",IFERROR(MATCH($X602,$A$2:$A$2000,0),""))</f>
      </c>
      <c r="AA602" t="str">
        <f>IF($Y602="","",INDEX($P$2:$P$2000,$Y602))</f>
      </c>
      <c r="AB602" t="str">
        <f>IF($Z602="","",INDEX($P$2:$P$2000,$Z602))</f>
      </c>
      <c r="AC602">
        <f>IF(AND($AA602="Yes",$AB602="Yes"),1,"")</f>
      </c>
      <c r="AD602">
        <f>IF(OR($Y602="",$Z602=""),"",IF(INDEX($C$2:$C$2000,$Y602)=INDEX($C$2:$C$2000,$Z602),0,1))</f>
      </c>
      <c r="AE602">
        <f>IF($AC602&lt;&gt;1,"",IF(AND(INDEX($AG$2:$AG$2000,$Y602)=1,INDEX($AG$2:$AG$2000,$Z602)=1),1,""))</f>
      </c>
      <c r="AG602">
        <f>IF($A602="","",COUNTIFS($W$2:$W$2500,$A602,$AB$2:$AB$2500,"Yes")+COUNTIFS($X$2:$X$2500,$A602,$AA$2:$AA$2500,"Yes"))</f>
      </c>
      <c r="AH602" t="str">
        <f>IF(OR($P602&lt;&gt;"Yes",N($AG602)=0),"",IF(AND($AG602=1,COUNTIFS($W$2:$W$2500,$A602,$AE$2:$AE$2500,1)+COUNTIFS($X$2:$X$2500,$A602,$AE$2:$AE$2500,1)&gt;0),"","Yes"))</f>
      </c>
      <c r="AI602">
        <f>IF($AH602="Yes",$AG602,"")</f>
      </c>
      <c r="AJ602">
        <f>IF($AI602="","",$AI602+ROW()/1000000)</f>
      </c>
      <c r="AK602">
        <f>IF(OR($A602="",$P602="Yes",N($AG602)=0),"",$AG602+ROW()/1000000)</f>
      </c>
      <c r="AL602" t="str">
        <f>IF($A602="","",INDEX(games!$J:$J,ROW())&amp;"")</f>
      </c>
      <c r="AM602">
        <f>IF($A602="","",SUMPRODUCT($AO602:$BD602,'Map Analysis'!$AP$2^{0,1,2,3,4,5,6,7,8,9,10,11,12,13,14,15}))</f>
      </c>
      <c r="AN602">
        <f>IF($A602="","",$AM602+ROW()/10000000)</f>
      </c>
      <c r="AO602">
        <f>IF($A602="","",COUNTIF($W$2:$W$2500,$A602))</f>
      </c>
      <c r="AP602">
        <f>IF($A602="","",SUMIFS($BF$2:$BF$2500,$W$2:$W$2500,$A602))</f>
      </c>
      <c r="AQ602">
        <f>IF($A602="","",SUMIFS($BG$2:$BG$2500,$W$2:$W$2500,$A602))</f>
      </c>
      <c r="AR602">
        <f>IF($A602="","",SUMIFS($BH$2:$BH$2500,$W$2:$W$2500,$A602))</f>
      </c>
      <c r="AS602">
        <f>IF($A602="","",SUMIFS($BI$2:$BI$2500,$W$2:$W$2500,$A602))</f>
      </c>
      <c r="AT602">
        <f>IF($A602="","",SUMIFS($BJ$2:$BJ$2500,$W$2:$W$2500,$A602))</f>
      </c>
      <c r="AU602">
        <f>IF($A602="","",SUMIFS($BK$2:$BK$2500,$W$2:$W$2500,$A602))</f>
      </c>
      <c r="AV602">
        <f>IF($A602="","",SUMIFS($BL$2:$BL$2500,$W$2:$W$2500,$A602))</f>
      </c>
      <c r="AW602">
        <f>IF($A602="","",SUMIFS($BM$2:$BM$2500,$W$2:$W$2500,$A602))</f>
      </c>
      <c r="AX602">
        <f>IF($A602="","",SUMIFS($BN$2:$BN$2500,$W$2:$W$2500,$A602))</f>
      </c>
      <c r="AY602">
        <f>IF($A602="","",SUMIFS($BO$2:$BO$2500,$W$2:$W$2500,$A602))</f>
      </c>
      <c r="AZ602">
        <f>IF($A602="","",SUMIFS($BP$2:$BP$2500,$W$2:$W$2500,$A602))</f>
      </c>
      <c r="BA602">
        <f>IF($A602="","",SUMIFS($BQ$2:$BQ$2500,$W$2:$W$2500,$A602))</f>
      </c>
      <c r="BB602">
        <f>IF($A602="","",SUMIFS($BR$2:$BR$2500,$W$2:$W$2500,$A602))</f>
      </c>
      <c r="BC602">
        <f>IF($A602="","",SUMIFS($BS$2:$BS$2500,$W$2:$W$2500,$A602))</f>
      </c>
      <c r="BD602">
        <f>IF($A602="","",SUMIFS($BT$2:$BT$2500,$W$2:$W$2500,$A602))</f>
      </c>
      <c r="BF602">
        <f>IF($Z602="","",INDEX($AO$2:$AO$2000,$Z602))</f>
      </c>
      <c r="BG602">
        <f>IF($Z602="","",INDEX($AP$2:$AP$2000,$Z602))</f>
      </c>
      <c r="BH602">
        <f>IF($Z602="","",INDEX($AQ$2:$AQ$2000,$Z602))</f>
      </c>
      <c r="BI602">
        <f>IF($Z602="","",INDEX($AR$2:$AR$2000,$Z602))</f>
      </c>
      <c r="BJ602">
        <f>IF($Z602="","",INDEX($AS$2:$AS$2000,$Z602))</f>
      </c>
      <c r="BK602">
        <f>IF($Z602="","",INDEX($AT$2:$AT$2000,$Z602))</f>
      </c>
      <c r="BL602">
        <f>IF($Z602="","",INDEX($AU$2:$AU$2000,$Z602))</f>
      </c>
      <c r="BM602">
        <f>IF($Z602="","",INDEX($AV$2:$AV$2000,$Z602))</f>
      </c>
      <c r="BN602">
        <f>IF($Z602="","",INDEX($AW$2:$AW$2000,$Z602))</f>
      </c>
      <c r="BO602">
        <f>IF($Z602="","",INDEX($AX$2:$AX$2000,$Z602))</f>
      </c>
      <c r="BP602">
        <f>IF($Z602="","",INDEX($AY$2:$AY$2000,$Z602))</f>
      </c>
      <c r="BQ602">
        <f>IF($Z602="","",INDEX($AZ$2:$AZ$2000,$Z602))</f>
      </c>
      <c r="BR602">
        <f>IF($Z602="","",INDEX($BA$2:$BA$2000,$Z602))</f>
      </c>
      <c r="BS602">
        <f>IF($Z602="","",INDEX($BB$2:$BB$2000,$Z602))</f>
      </c>
      <c r="BT602">
        <f>IF($Z602="","",INDEX($BC$2:$BC$2000,$Z602))</f>
      </c>
      <c r="BV602">
        <f>IF(OR($A602="",$P602&lt;&gt;"Yes",$AH602="Yes"),"",1+N($AG602))</f>
      </c>
      <c r="BW602">
        <f>IF($A602="","",COUNTIFS($W$2:$W$2500,$A602,$BZ$2:$BZ$2500,"Yes")+COUNTIFS($X$2:$X$2500,$A602,$BY$2:$BY$2500,"Yes"))</f>
      </c>
      <c r="BX602">
        <f>IF(OR($A602="",$P602="Yes"),"",IF(N($BW602)=0,0,1+SUMIFS($CB$2:$CB$2500,$W$2:$W$2500,$A602)+SUMIFS($CA$2:$CA$2500,$X$2:$X$2500,$A602)))</f>
      </c>
      <c r="BY602" t="str">
        <f>IF($Y602="","",INDEX($AH$2:$AH$2000,$Y602)&amp;"")</f>
      </c>
      <c r="BZ602" t="str">
        <f>IF($Z602="","",INDEX($AH$2:$AH$2000,$Z602)&amp;"")</f>
      </c>
      <c r="CA602">
        <f>IF($Y602="","",INDEX($BV$2:$BV$2000,$Y602))</f>
      </c>
      <c r="CB602">
        <f>IF($Z602="","",INDEX($BV$2:$BV$2000,$Z602))</f>
      </c>
    </row>
    <row r="603">
      <c r="A603" t="str">
        <f>IF(TRIM(INDEX(games!$A:$A,ROW()))="","",TRIM(INDEX(games!$A:$A,ROW())))</f>
      </c>
      <c r="B603">
        <f>IF(OR($A603="",INDEX(games!$B:$B,ROW())=""),"",INDEX(games!$B:$B,ROW()))</f>
      </c>
      <c r="C603" t="str">
        <f>IF(OR($A603="",INDEX(games!$C:$C,ROW())=""),"",INDEX(games!$C:$C,ROW()))</f>
      </c>
      <c r="D603">
        <f>IF($A603="","",COUNTIF($W$2:$W$2500,$A603)+COUNTIF($X$2:$X$2500,$A603))</f>
      </c>
      <c r="E603">
        <f>IF($A603="","",IFERROR(MATCH($C603,$R$2:$R$5,0),0))</f>
      </c>
      <c r="F603">
        <f>IF($A603="","",MOD(ROW(),34))</f>
      </c>
      <c r="G603">
        <f>IF($A603="",NA(),IF($C603="Action",$B603,NA()))</f>
      </c>
      <c r="H603">
        <f>IF($A603="",NA(),IF($C603="Action",1+$F603*0.023,NA()))</f>
      </c>
      <c r="I603">
        <f>IF($A603="",NA(),IF($C603="Strategy",$B603,NA()))</f>
      </c>
      <c r="J603">
        <f>IF($A603="",NA(),IF($C603="Strategy",2+$F603*0.023,NA()))</f>
      </c>
      <c r="K603">
        <f>IF($A603="",NA(),IF($C603="Deckbuilder",$B603,NA()))</f>
      </c>
      <c r="L603">
        <f>IF($A603="",NA(),IF($C603="Deckbuilder",3+$F603*0.023,NA()))</f>
      </c>
      <c r="M603">
        <f>IF($A603="",NA(),IF($C603="Traditional",$B603,NA()))</f>
      </c>
      <c r="N603">
        <f>IF($A603="",NA(),IF($C603="Traditional",4+$F603*0.023,NA()))</f>
      </c>
      <c r="O603">
        <f>IF($A603="","",$D603+ROW()/1000000)</f>
      </c>
      <c r="P603" t="str">
        <f>IF(OR($A603="",INDEX(games!$H:$H,ROW())=""),"",INDEX(games!$H:$H,ROW()))</f>
      </c>
      <c r="Q603">
        <f>IF(OR($A603="",$P603&lt;&gt;"Yes"),"",$D603+ROW()/1000000)</f>
      </c>
      <c r="T603">
        <f>IF($Y603="","",INDEX($B$2:$B$2000,$Y603))</f>
      </c>
      <c r="U603">
        <f>IF($Z603="","",INDEX($B$2:$B$2000,$Z603))</f>
      </c>
      <c r="V603">
        <f>IF(OR($T603="",$U603=""),"",$U603-$T603)</f>
      </c>
      <c r="W603" t="str">
        <f>IF(TRIM(INDEX(connections!$A:$A,ROW()))="","",TRIM(INDEX(connections!$A:$A,ROW())))</f>
      </c>
      <c r="X603" t="str">
        <f>IF($W603="","",TRIM(INDEX(connections!$B:$B,ROW())))</f>
      </c>
      <c r="Y603">
        <f>IF($W603="","",IFERROR(MATCH($W603,$A$2:$A$2000,0),""))</f>
      </c>
      <c r="Z603">
        <f>IF($X603="","",IFERROR(MATCH($X603,$A$2:$A$2000,0),""))</f>
      </c>
      <c r="AA603" t="str">
        <f>IF($Y603="","",INDEX($P$2:$P$2000,$Y603))</f>
      </c>
      <c r="AB603" t="str">
        <f>IF($Z603="","",INDEX($P$2:$P$2000,$Z603))</f>
      </c>
      <c r="AC603">
        <f>IF(AND($AA603="Yes",$AB603="Yes"),1,"")</f>
      </c>
      <c r="AD603">
        <f>IF(OR($Y603="",$Z603=""),"",IF(INDEX($C$2:$C$2000,$Y603)=INDEX($C$2:$C$2000,$Z603),0,1))</f>
      </c>
      <c r="AE603">
        <f>IF($AC603&lt;&gt;1,"",IF(AND(INDEX($AG$2:$AG$2000,$Y603)=1,INDEX($AG$2:$AG$2000,$Z603)=1),1,""))</f>
      </c>
      <c r="AG603">
        <f>IF($A603="","",COUNTIFS($W$2:$W$2500,$A603,$AB$2:$AB$2500,"Yes")+COUNTIFS($X$2:$X$2500,$A603,$AA$2:$AA$2500,"Yes"))</f>
      </c>
      <c r="AH603" t="str">
        <f>IF(OR($P603&lt;&gt;"Yes",N($AG603)=0),"",IF(AND($AG603=1,COUNTIFS($W$2:$W$2500,$A603,$AE$2:$AE$2500,1)+COUNTIFS($X$2:$X$2500,$A603,$AE$2:$AE$2500,1)&gt;0),"","Yes"))</f>
      </c>
      <c r="AI603">
        <f>IF($AH603="Yes",$AG603,"")</f>
      </c>
      <c r="AJ603">
        <f>IF($AI603="","",$AI603+ROW()/1000000)</f>
      </c>
      <c r="AK603">
        <f>IF(OR($A603="",$P603="Yes",N($AG603)=0),"",$AG603+ROW()/1000000)</f>
      </c>
      <c r="AL603" t="str">
        <f>IF($A603="","",INDEX(games!$J:$J,ROW())&amp;"")</f>
      </c>
      <c r="AM603">
        <f>IF($A603="","",SUMPRODUCT($AO603:$BD603,'Map Analysis'!$AP$2^{0,1,2,3,4,5,6,7,8,9,10,11,12,13,14,15}))</f>
      </c>
      <c r="AN603">
        <f>IF($A603="","",$AM603+ROW()/10000000)</f>
      </c>
      <c r="AO603">
        <f>IF($A603="","",COUNTIF($W$2:$W$2500,$A603))</f>
      </c>
      <c r="AP603">
        <f>IF($A603="","",SUMIFS($BF$2:$BF$2500,$W$2:$W$2500,$A603))</f>
      </c>
      <c r="AQ603">
        <f>IF($A603="","",SUMIFS($BG$2:$BG$2500,$W$2:$W$2500,$A603))</f>
      </c>
      <c r="AR603">
        <f>IF($A603="","",SUMIFS($BH$2:$BH$2500,$W$2:$W$2500,$A603))</f>
      </c>
      <c r="AS603">
        <f>IF($A603="","",SUMIFS($BI$2:$BI$2500,$W$2:$W$2500,$A603))</f>
      </c>
      <c r="AT603">
        <f>IF($A603="","",SUMIFS($BJ$2:$BJ$2500,$W$2:$W$2500,$A603))</f>
      </c>
      <c r="AU603">
        <f>IF($A603="","",SUMIFS($BK$2:$BK$2500,$W$2:$W$2500,$A603))</f>
      </c>
      <c r="AV603">
        <f>IF($A603="","",SUMIFS($BL$2:$BL$2500,$W$2:$W$2500,$A603))</f>
      </c>
      <c r="AW603">
        <f>IF($A603="","",SUMIFS($BM$2:$BM$2500,$W$2:$W$2500,$A603))</f>
      </c>
      <c r="AX603">
        <f>IF($A603="","",SUMIFS($BN$2:$BN$2500,$W$2:$W$2500,$A603))</f>
      </c>
      <c r="AY603">
        <f>IF($A603="","",SUMIFS($BO$2:$BO$2500,$W$2:$W$2500,$A603))</f>
      </c>
      <c r="AZ603">
        <f>IF($A603="","",SUMIFS($BP$2:$BP$2500,$W$2:$W$2500,$A603))</f>
      </c>
      <c r="BA603">
        <f>IF($A603="","",SUMIFS($BQ$2:$BQ$2500,$W$2:$W$2500,$A603))</f>
      </c>
      <c r="BB603">
        <f>IF($A603="","",SUMIFS($BR$2:$BR$2500,$W$2:$W$2500,$A603))</f>
      </c>
      <c r="BC603">
        <f>IF($A603="","",SUMIFS($BS$2:$BS$2500,$W$2:$W$2500,$A603))</f>
      </c>
      <c r="BD603">
        <f>IF($A603="","",SUMIFS($BT$2:$BT$2500,$W$2:$W$2500,$A603))</f>
      </c>
      <c r="BF603">
        <f>IF($Z603="","",INDEX($AO$2:$AO$2000,$Z603))</f>
      </c>
      <c r="BG603">
        <f>IF($Z603="","",INDEX($AP$2:$AP$2000,$Z603))</f>
      </c>
      <c r="BH603">
        <f>IF($Z603="","",INDEX($AQ$2:$AQ$2000,$Z603))</f>
      </c>
      <c r="BI603">
        <f>IF($Z603="","",INDEX($AR$2:$AR$2000,$Z603))</f>
      </c>
      <c r="BJ603">
        <f>IF($Z603="","",INDEX($AS$2:$AS$2000,$Z603))</f>
      </c>
      <c r="BK603">
        <f>IF($Z603="","",INDEX($AT$2:$AT$2000,$Z603))</f>
      </c>
      <c r="BL603">
        <f>IF($Z603="","",INDEX($AU$2:$AU$2000,$Z603))</f>
      </c>
      <c r="BM603">
        <f>IF($Z603="","",INDEX($AV$2:$AV$2000,$Z603))</f>
      </c>
      <c r="BN603">
        <f>IF($Z603="","",INDEX($AW$2:$AW$2000,$Z603))</f>
      </c>
      <c r="BO603">
        <f>IF($Z603="","",INDEX($AX$2:$AX$2000,$Z603))</f>
      </c>
      <c r="BP603">
        <f>IF($Z603="","",INDEX($AY$2:$AY$2000,$Z603))</f>
      </c>
      <c r="BQ603">
        <f>IF($Z603="","",INDEX($AZ$2:$AZ$2000,$Z603))</f>
      </c>
      <c r="BR603">
        <f>IF($Z603="","",INDEX($BA$2:$BA$2000,$Z603))</f>
      </c>
      <c r="BS603">
        <f>IF($Z603="","",INDEX($BB$2:$BB$2000,$Z603))</f>
      </c>
      <c r="BT603">
        <f>IF($Z603="","",INDEX($BC$2:$BC$2000,$Z603))</f>
      </c>
      <c r="BV603">
        <f>IF(OR($A603="",$P603&lt;&gt;"Yes",$AH603="Yes"),"",1+N($AG603))</f>
      </c>
      <c r="BW603">
        <f>IF($A603="","",COUNTIFS($W$2:$W$2500,$A603,$BZ$2:$BZ$2500,"Yes")+COUNTIFS($X$2:$X$2500,$A603,$BY$2:$BY$2500,"Yes"))</f>
      </c>
      <c r="BX603">
        <f>IF(OR($A603="",$P603="Yes"),"",IF(N($BW603)=0,0,1+SUMIFS($CB$2:$CB$2500,$W$2:$W$2500,$A603)+SUMIFS($CA$2:$CA$2500,$X$2:$X$2500,$A603)))</f>
      </c>
      <c r="BY603" t="str">
        <f>IF($Y603="","",INDEX($AH$2:$AH$2000,$Y603)&amp;"")</f>
      </c>
      <c r="BZ603" t="str">
        <f>IF($Z603="","",INDEX($AH$2:$AH$2000,$Z603)&amp;"")</f>
      </c>
      <c r="CA603">
        <f>IF($Y603="","",INDEX($BV$2:$BV$2000,$Y603))</f>
      </c>
      <c r="CB603">
        <f>IF($Z603="","",INDEX($BV$2:$BV$2000,$Z603))</f>
      </c>
    </row>
    <row r="604">
      <c r="A604" t="str">
        <f>IF(TRIM(INDEX(games!$A:$A,ROW()))="","",TRIM(INDEX(games!$A:$A,ROW())))</f>
      </c>
      <c r="B604">
        <f>IF(OR($A604="",INDEX(games!$B:$B,ROW())=""),"",INDEX(games!$B:$B,ROW()))</f>
      </c>
      <c r="C604" t="str">
        <f>IF(OR($A604="",INDEX(games!$C:$C,ROW())=""),"",INDEX(games!$C:$C,ROW()))</f>
      </c>
      <c r="D604">
        <f>IF($A604="","",COUNTIF($W$2:$W$2500,$A604)+COUNTIF($X$2:$X$2500,$A604))</f>
      </c>
      <c r="E604">
        <f>IF($A604="","",IFERROR(MATCH($C604,$R$2:$R$5,0),0))</f>
      </c>
      <c r="F604">
        <f>IF($A604="","",MOD(ROW(),34))</f>
      </c>
      <c r="G604">
        <f>IF($A604="",NA(),IF($C604="Action",$B604,NA()))</f>
      </c>
      <c r="H604">
        <f>IF($A604="",NA(),IF($C604="Action",1+$F604*0.023,NA()))</f>
      </c>
      <c r="I604">
        <f>IF($A604="",NA(),IF($C604="Strategy",$B604,NA()))</f>
      </c>
      <c r="J604">
        <f>IF($A604="",NA(),IF($C604="Strategy",2+$F604*0.023,NA()))</f>
      </c>
      <c r="K604">
        <f>IF($A604="",NA(),IF($C604="Deckbuilder",$B604,NA()))</f>
      </c>
      <c r="L604">
        <f>IF($A604="",NA(),IF($C604="Deckbuilder",3+$F604*0.023,NA()))</f>
      </c>
      <c r="M604">
        <f>IF($A604="",NA(),IF($C604="Traditional",$B604,NA()))</f>
      </c>
      <c r="N604">
        <f>IF($A604="",NA(),IF($C604="Traditional",4+$F604*0.023,NA()))</f>
      </c>
      <c r="O604">
        <f>IF($A604="","",$D604+ROW()/1000000)</f>
      </c>
      <c r="P604" t="str">
        <f>IF(OR($A604="",INDEX(games!$H:$H,ROW())=""),"",INDEX(games!$H:$H,ROW()))</f>
      </c>
      <c r="Q604">
        <f>IF(OR($A604="",$P604&lt;&gt;"Yes"),"",$D604+ROW()/1000000)</f>
      </c>
      <c r="T604">
        <f>IF($Y604="","",INDEX($B$2:$B$2000,$Y604))</f>
      </c>
      <c r="U604">
        <f>IF($Z604="","",INDEX($B$2:$B$2000,$Z604))</f>
      </c>
      <c r="V604">
        <f>IF(OR($T604="",$U604=""),"",$U604-$T604)</f>
      </c>
      <c r="W604" t="str">
        <f>IF(TRIM(INDEX(connections!$A:$A,ROW()))="","",TRIM(INDEX(connections!$A:$A,ROW())))</f>
      </c>
      <c r="X604" t="str">
        <f>IF($W604="","",TRIM(INDEX(connections!$B:$B,ROW())))</f>
      </c>
      <c r="Y604">
        <f>IF($W604="","",IFERROR(MATCH($W604,$A$2:$A$2000,0),""))</f>
      </c>
      <c r="Z604">
        <f>IF($X604="","",IFERROR(MATCH($X604,$A$2:$A$2000,0),""))</f>
      </c>
      <c r="AA604" t="str">
        <f>IF($Y604="","",INDEX($P$2:$P$2000,$Y604))</f>
      </c>
      <c r="AB604" t="str">
        <f>IF($Z604="","",INDEX($P$2:$P$2000,$Z604))</f>
      </c>
      <c r="AC604">
        <f>IF(AND($AA604="Yes",$AB604="Yes"),1,"")</f>
      </c>
      <c r="AD604">
        <f>IF(OR($Y604="",$Z604=""),"",IF(INDEX($C$2:$C$2000,$Y604)=INDEX($C$2:$C$2000,$Z604),0,1))</f>
      </c>
      <c r="AE604">
        <f>IF($AC604&lt;&gt;1,"",IF(AND(INDEX($AG$2:$AG$2000,$Y604)=1,INDEX($AG$2:$AG$2000,$Z604)=1),1,""))</f>
      </c>
      <c r="AG604">
        <f>IF($A604="","",COUNTIFS($W$2:$W$2500,$A604,$AB$2:$AB$2500,"Yes")+COUNTIFS($X$2:$X$2500,$A604,$AA$2:$AA$2500,"Yes"))</f>
      </c>
      <c r="AH604" t="str">
        <f>IF(OR($P604&lt;&gt;"Yes",N($AG604)=0),"",IF(AND($AG604=1,COUNTIFS($W$2:$W$2500,$A604,$AE$2:$AE$2500,1)+COUNTIFS($X$2:$X$2500,$A604,$AE$2:$AE$2500,1)&gt;0),"","Yes"))</f>
      </c>
      <c r="AI604">
        <f>IF($AH604="Yes",$AG604,"")</f>
      </c>
      <c r="AJ604">
        <f>IF($AI604="","",$AI604+ROW()/1000000)</f>
      </c>
      <c r="AK604">
        <f>IF(OR($A604="",$P604="Yes",N($AG604)=0),"",$AG604+ROW()/1000000)</f>
      </c>
      <c r="AL604" t="str">
        <f>IF($A604="","",INDEX(games!$J:$J,ROW())&amp;"")</f>
      </c>
      <c r="AM604">
        <f>IF($A604="","",SUMPRODUCT($AO604:$BD604,'Map Analysis'!$AP$2^{0,1,2,3,4,5,6,7,8,9,10,11,12,13,14,15}))</f>
      </c>
      <c r="AN604">
        <f>IF($A604="","",$AM604+ROW()/10000000)</f>
      </c>
      <c r="AO604">
        <f>IF($A604="","",COUNTIF($W$2:$W$2500,$A604))</f>
      </c>
      <c r="AP604">
        <f>IF($A604="","",SUMIFS($BF$2:$BF$2500,$W$2:$W$2500,$A604))</f>
      </c>
      <c r="AQ604">
        <f>IF($A604="","",SUMIFS($BG$2:$BG$2500,$W$2:$W$2500,$A604))</f>
      </c>
      <c r="AR604">
        <f>IF($A604="","",SUMIFS($BH$2:$BH$2500,$W$2:$W$2500,$A604))</f>
      </c>
      <c r="AS604">
        <f>IF($A604="","",SUMIFS($BI$2:$BI$2500,$W$2:$W$2500,$A604))</f>
      </c>
      <c r="AT604">
        <f>IF($A604="","",SUMIFS($BJ$2:$BJ$2500,$W$2:$W$2500,$A604))</f>
      </c>
      <c r="AU604">
        <f>IF($A604="","",SUMIFS($BK$2:$BK$2500,$W$2:$W$2500,$A604))</f>
      </c>
      <c r="AV604">
        <f>IF($A604="","",SUMIFS($BL$2:$BL$2500,$W$2:$W$2500,$A604))</f>
      </c>
      <c r="AW604">
        <f>IF($A604="","",SUMIFS($BM$2:$BM$2500,$W$2:$W$2500,$A604))</f>
      </c>
      <c r="AX604">
        <f>IF($A604="","",SUMIFS($BN$2:$BN$2500,$W$2:$W$2500,$A604))</f>
      </c>
      <c r="AY604">
        <f>IF($A604="","",SUMIFS($BO$2:$BO$2500,$W$2:$W$2500,$A604))</f>
      </c>
      <c r="AZ604">
        <f>IF($A604="","",SUMIFS($BP$2:$BP$2500,$W$2:$W$2500,$A604))</f>
      </c>
      <c r="BA604">
        <f>IF($A604="","",SUMIFS($BQ$2:$BQ$2500,$W$2:$W$2500,$A604))</f>
      </c>
      <c r="BB604">
        <f>IF($A604="","",SUMIFS($BR$2:$BR$2500,$W$2:$W$2500,$A604))</f>
      </c>
      <c r="BC604">
        <f>IF($A604="","",SUMIFS($BS$2:$BS$2500,$W$2:$W$2500,$A604))</f>
      </c>
      <c r="BD604">
        <f>IF($A604="","",SUMIFS($BT$2:$BT$2500,$W$2:$W$2500,$A604))</f>
      </c>
      <c r="BF604">
        <f>IF($Z604="","",INDEX($AO$2:$AO$2000,$Z604))</f>
      </c>
      <c r="BG604">
        <f>IF($Z604="","",INDEX($AP$2:$AP$2000,$Z604))</f>
      </c>
      <c r="BH604">
        <f>IF($Z604="","",INDEX($AQ$2:$AQ$2000,$Z604))</f>
      </c>
      <c r="BI604">
        <f>IF($Z604="","",INDEX($AR$2:$AR$2000,$Z604))</f>
      </c>
      <c r="BJ604">
        <f>IF($Z604="","",INDEX($AS$2:$AS$2000,$Z604))</f>
      </c>
      <c r="BK604">
        <f>IF($Z604="","",INDEX($AT$2:$AT$2000,$Z604))</f>
      </c>
      <c r="BL604">
        <f>IF($Z604="","",INDEX($AU$2:$AU$2000,$Z604))</f>
      </c>
      <c r="BM604">
        <f>IF($Z604="","",INDEX($AV$2:$AV$2000,$Z604))</f>
      </c>
      <c r="BN604">
        <f>IF($Z604="","",INDEX($AW$2:$AW$2000,$Z604))</f>
      </c>
      <c r="BO604">
        <f>IF($Z604="","",INDEX($AX$2:$AX$2000,$Z604))</f>
      </c>
      <c r="BP604">
        <f>IF($Z604="","",INDEX($AY$2:$AY$2000,$Z604))</f>
      </c>
      <c r="BQ604">
        <f>IF($Z604="","",INDEX($AZ$2:$AZ$2000,$Z604))</f>
      </c>
      <c r="BR604">
        <f>IF($Z604="","",INDEX($BA$2:$BA$2000,$Z604))</f>
      </c>
      <c r="BS604">
        <f>IF($Z604="","",INDEX($BB$2:$BB$2000,$Z604))</f>
      </c>
      <c r="BT604">
        <f>IF($Z604="","",INDEX($BC$2:$BC$2000,$Z604))</f>
      </c>
      <c r="BV604">
        <f>IF(OR($A604="",$P604&lt;&gt;"Yes",$AH604="Yes"),"",1+N($AG604))</f>
      </c>
      <c r="BW604">
        <f>IF($A604="","",COUNTIFS($W$2:$W$2500,$A604,$BZ$2:$BZ$2500,"Yes")+COUNTIFS($X$2:$X$2500,$A604,$BY$2:$BY$2500,"Yes"))</f>
      </c>
      <c r="BX604">
        <f>IF(OR($A604="",$P604="Yes"),"",IF(N($BW604)=0,0,1+SUMIFS($CB$2:$CB$2500,$W$2:$W$2500,$A604)+SUMIFS($CA$2:$CA$2500,$X$2:$X$2500,$A604)))</f>
      </c>
      <c r="BY604" t="str">
        <f>IF($Y604="","",INDEX($AH$2:$AH$2000,$Y604)&amp;"")</f>
      </c>
      <c r="BZ604" t="str">
        <f>IF($Z604="","",INDEX($AH$2:$AH$2000,$Z604)&amp;"")</f>
      </c>
      <c r="CA604">
        <f>IF($Y604="","",INDEX($BV$2:$BV$2000,$Y604))</f>
      </c>
      <c r="CB604">
        <f>IF($Z604="","",INDEX($BV$2:$BV$2000,$Z604))</f>
      </c>
    </row>
    <row r="605">
      <c r="A605" t="str">
        <f>IF(TRIM(INDEX(games!$A:$A,ROW()))="","",TRIM(INDEX(games!$A:$A,ROW())))</f>
      </c>
      <c r="B605">
        <f>IF(OR($A605="",INDEX(games!$B:$B,ROW())=""),"",INDEX(games!$B:$B,ROW()))</f>
      </c>
      <c r="C605" t="str">
        <f>IF(OR($A605="",INDEX(games!$C:$C,ROW())=""),"",INDEX(games!$C:$C,ROW()))</f>
      </c>
      <c r="D605">
        <f>IF($A605="","",COUNTIF($W$2:$W$2500,$A605)+COUNTIF($X$2:$X$2500,$A605))</f>
      </c>
      <c r="E605">
        <f>IF($A605="","",IFERROR(MATCH($C605,$R$2:$R$5,0),0))</f>
      </c>
      <c r="F605">
        <f>IF($A605="","",MOD(ROW(),34))</f>
      </c>
      <c r="G605">
        <f>IF($A605="",NA(),IF($C605="Action",$B605,NA()))</f>
      </c>
      <c r="H605">
        <f>IF($A605="",NA(),IF($C605="Action",1+$F605*0.023,NA()))</f>
      </c>
      <c r="I605">
        <f>IF($A605="",NA(),IF($C605="Strategy",$B605,NA()))</f>
      </c>
      <c r="J605">
        <f>IF($A605="",NA(),IF($C605="Strategy",2+$F605*0.023,NA()))</f>
      </c>
      <c r="K605">
        <f>IF($A605="",NA(),IF($C605="Deckbuilder",$B605,NA()))</f>
      </c>
      <c r="L605">
        <f>IF($A605="",NA(),IF($C605="Deckbuilder",3+$F605*0.023,NA()))</f>
      </c>
      <c r="M605">
        <f>IF($A605="",NA(),IF($C605="Traditional",$B605,NA()))</f>
      </c>
      <c r="N605">
        <f>IF($A605="",NA(),IF($C605="Traditional",4+$F605*0.023,NA()))</f>
      </c>
      <c r="O605">
        <f>IF($A605="","",$D605+ROW()/1000000)</f>
      </c>
      <c r="P605" t="str">
        <f>IF(OR($A605="",INDEX(games!$H:$H,ROW())=""),"",INDEX(games!$H:$H,ROW()))</f>
      </c>
      <c r="Q605">
        <f>IF(OR($A605="",$P605&lt;&gt;"Yes"),"",$D605+ROW()/1000000)</f>
      </c>
      <c r="T605">
        <f>IF($Y605="","",INDEX($B$2:$B$2000,$Y605))</f>
      </c>
      <c r="U605">
        <f>IF($Z605="","",INDEX($B$2:$B$2000,$Z605))</f>
      </c>
      <c r="V605">
        <f>IF(OR($T605="",$U605=""),"",$U605-$T605)</f>
      </c>
      <c r="W605" t="str">
        <f>IF(TRIM(INDEX(connections!$A:$A,ROW()))="","",TRIM(INDEX(connections!$A:$A,ROW())))</f>
      </c>
      <c r="X605" t="str">
        <f>IF($W605="","",TRIM(INDEX(connections!$B:$B,ROW())))</f>
      </c>
      <c r="Y605">
        <f>IF($W605="","",IFERROR(MATCH($W605,$A$2:$A$2000,0),""))</f>
      </c>
      <c r="Z605">
        <f>IF($X605="","",IFERROR(MATCH($X605,$A$2:$A$2000,0),""))</f>
      </c>
      <c r="AA605" t="str">
        <f>IF($Y605="","",INDEX($P$2:$P$2000,$Y605))</f>
      </c>
      <c r="AB605" t="str">
        <f>IF($Z605="","",INDEX($P$2:$P$2000,$Z605))</f>
      </c>
      <c r="AC605">
        <f>IF(AND($AA605="Yes",$AB605="Yes"),1,"")</f>
      </c>
      <c r="AD605">
        <f>IF(OR($Y605="",$Z605=""),"",IF(INDEX($C$2:$C$2000,$Y605)=INDEX($C$2:$C$2000,$Z605),0,1))</f>
      </c>
      <c r="AE605">
        <f>IF($AC605&lt;&gt;1,"",IF(AND(INDEX($AG$2:$AG$2000,$Y605)=1,INDEX($AG$2:$AG$2000,$Z605)=1),1,""))</f>
      </c>
      <c r="AG605">
        <f>IF($A605="","",COUNTIFS($W$2:$W$2500,$A605,$AB$2:$AB$2500,"Yes")+COUNTIFS($X$2:$X$2500,$A605,$AA$2:$AA$2500,"Yes"))</f>
      </c>
      <c r="AH605" t="str">
        <f>IF(OR($P605&lt;&gt;"Yes",N($AG605)=0),"",IF(AND($AG605=1,COUNTIFS($W$2:$W$2500,$A605,$AE$2:$AE$2500,1)+COUNTIFS($X$2:$X$2500,$A605,$AE$2:$AE$2500,1)&gt;0),"","Yes"))</f>
      </c>
      <c r="AI605">
        <f>IF($AH605="Yes",$AG605,"")</f>
      </c>
      <c r="AJ605">
        <f>IF($AI605="","",$AI605+ROW()/1000000)</f>
      </c>
      <c r="AK605">
        <f>IF(OR($A605="",$P605="Yes",N($AG605)=0),"",$AG605+ROW()/1000000)</f>
      </c>
      <c r="AL605" t="str">
        <f>IF($A605="","",INDEX(games!$J:$J,ROW())&amp;"")</f>
      </c>
      <c r="AM605">
        <f>IF($A605="","",SUMPRODUCT($AO605:$BD605,'Map Analysis'!$AP$2^{0,1,2,3,4,5,6,7,8,9,10,11,12,13,14,15}))</f>
      </c>
      <c r="AN605">
        <f>IF($A605="","",$AM605+ROW()/10000000)</f>
      </c>
      <c r="AO605">
        <f>IF($A605="","",COUNTIF($W$2:$W$2500,$A605))</f>
      </c>
      <c r="AP605">
        <f>IF($A605="","",SUMIFS($BF$2:$BF$2500,$W$2:$W$2500,$A605))</f>
      </c>
      <c r="AQ605">
        <f>IF($A605="","",SUMIFS($BG$2:$BG$2500,$W$2:$W$2500,$A605))</f>
      </c>
      <c r="AR605">
        <f>IF($A605="","",SUMIFS($BH$2:$BH$2500,$W$2:$W$2500,$A605))</f>
      </c>
      <c r="AS605">
        <f>IF($A605="","",SUMIFS($BI$2:$BI$2500,$W$2:$W$2500,$A605))</f>
      </c>
      <c r="AT605">
        <f>IF($A605="","",SUMIFS($BJ$2:$BJ$2500,$W$2:$W$2500,$A605))</f>
      </c>
      <c r="AU605">
        <f>IF($A605="","",SUMIFS($BK$2:$BK$2500,$W$2:$W$2500,$A605))</f>
      </c>
      <c r="AV605">
        <f>IF($A605="","",SUMIFS($BL$2:$BL$2500,$W$2:$W$2500,$A605))</f>
      </c>
      <c r="AW605">
        <f>IF($A605="","",SUMIFS($BM$2:$BM$2500,$W$2:$W$2500,$A605))</f>
      </c>
      <c r="AX605">
        <f>IF($A605="","",SUMIFS($BN$2:$BN$2500,$W$2:$W$2500,$A605))</f>
      </c>
      <c r="AY605">
        <f>IF($A605="","",SUMIFS($BO$2:$BO$2500,$W$2:$W$2500,$A605))</f>
      </c>
      <c r="AZ605">
        <f>IF($A605="","",SUMIFS($BP$2:$BP$2500,$W$2:$W$2500,$A605))</f>
      </c>
      <c r="BA605">
        <f>IF($A605="","",SUMIFS($BQ$2:$BQ$2500,$W$2:$W$2500,$A605))</f>
      </c>
      <c r="BB605">
        <f>IF($A605="","",SUMIFS($BR$2:$BR$2500,$W$2:$W$2500,$A605))</f>
      </c>
      <c r="BC605">
        <f>IF($A605="","",SUMIFS($BS$2:$BS$2500,$W$2:$W$2500,$A605))</f>
      </c>
      <c r="BD605">
        <f>IF($A605="","",SUMIFS($BT$2:$BT$2500,$W$2:$W$2500,$A605))</f>
      </c>
      <c r="BF605">
        <f>IF($Z605="","",INDEX($AO$2:$AO$2000,$Z605))</f>
      </c>
      <c r="BG605">
        <f>IF($Z605="","",INDEX($AP$2:$AP$2000,$Z605))</f>
      </c>
      <c r="BH605">
        <f>IF($Z605="","",INDEX($AQ$2:$AQ$2000,$Z605))</f>
      </c>
      <c r="BI605">
        <f>IF($Z605="","",INDEX($AR$2:$AR$2000,$Z605))</f>
      </c>
      <c r="BJ605">
        <f>IF($Z605="","",INDEX($AS$2:$AS$2000,$Z605))</f>
      </c>
      <c r="BK605">
        <f>IF($Z605="","",INDEX($AT$2:$AT$2000,$Z605))</f>
      </c>
      <c r="BL605">
        <f>IF($Z605="","",INDEX($AU$2:$AU$2000,$Z605))</f>
      </c>
      <c r="BM605">
        <f>IF($Z605="","",INDEX($AV$2:$AV$2000,$Z605))</f>
      </c>
      <c r="BN605">
        <f>IF($Z605="","",INDEX($AW$2:$AW$2000,$Z605))</f>
      </c>
      <c r="BO605">
        <f>IF($Z605="","",INDEX($AX$2:$AX$2000,$Z605))</f>
      </c>
      <c r="BP605">
        <f>IF($Z605="","",INDEX($AY$2:$AY$2000,$Z605))</f>
      </c>
      <c r="BQ605">
        <f>IF($Z605="","",INDEX($AZ$2:$AZ$2000,$Z605))</f>
      </c>
      <c r="BR605">
        <f>IF($Z605="","",INDEX($BA$2:$BA$2000,$Z605))</f>
      </c>
      <c r="BS605">
        <f>IF($Z605="","",INDEX($BB$2:$BB$2000,$Z605))</f>
      </c>
      <c r="BT605">
        <f>IF($Z605="","",INDEX($BC$2:$BC$2000,$Z605))</f>
      </c>
      <c r="BV605">
        <f>IF(OR($A605="",$P605&lt;&gt;"Yes",$AH605="Yes"),"",1+N($AG605))</f>
      </c>
      <c r="BW605">
        <f>IF($A605="","",COUNTIFS($W$2:$W$2500,$A605,$BZ$2:$BZ$2500,"Yes")+COUNTIFS($X$2:$X$2500,$A605,$BY$2:$BY$2500,"Yes"))</f>
      </c>
      <c r="BX605">
        <f>IF(OR($A605="",$P605="Yes"),"",IF(N($BW605)=0,0,1+SUMIFS($CB$2:$CB$2500,$W$2:$W$2500,$A605)+SUMIFS($CA$2:$CA$2500,$X$2:$X$2500,$A605)))</f>
      </c>
      <c r="BY605" t="str">
        <f>IF($Y605="","",INDEX($AH$2:$AH$2000,$Y605)&amp;"")</f>
      </c>
      <c r="BZ605" t="str">
        <f>IF($Z605="","",INDEX($AH$2:$AH$2000,$Z605)&amp;"")</f>
      </c>
      <c r="CA605">
        <f>IF($Y605="","",INDEX($BV$2:$BV$2000,$Y605))</f>
      </c>
      <c r="CB605">
        <f>IF($Z605="","",INDEX($BV$2:$BV$2000,$Z605))</f>
      </c>
    </row>
    <row r="606">
      <c r="A606" t="str">
        <f>IF(TRIM(INDEX(games!$A:$A,ROW()))="","",TRIM(INDEX(games!$A:$A,ROW())))</f>
      </c>
      <c r="B606">
        <f>IF(OR($A606="",INDEX(games!$B:$B,ROW())=""),"",INDEX(games!$B:$B,ROW()))</f>
      </c>
      <c r="C606" t="str">
        <f>IF(OR($A606="",INDEX(games!$C:$C,ROW())=""),"",INDEX(games!$C:$C,ROW()))</f>
      </c>
      <c r="D606">
        <f>IF($A606="","",COUNTIF($W$2:$W$2500,$A606)+COUNTIF($X$2:$X$2500,$A606))</f>
      </c>
      <c r="E606">
        <f>IF($A606="","",IFERROR(MATCH($C606,$R$2:$R$5,0),0))</f>
      </c>
      <c r="F606">
        <f>IF($A606="","",MOD(ROW(),34))</f>
      </c>
      <c r="G606">
        <f>IF($A606="",NA(),IF($C606="Action",$B606,NA()))</f>
      </c>
      <c r="H606">
        <f>IF($A606="",NA(),IF($C606="Action",1+$F606*0.023,NA()))</f>
      </c>
      <c r="I606">
        <f>IF($A606="",NA(),IF($C606="Strategy",$B606,NA()))</f>
      </c>
      <c r="J606">
        <f>IF($A606="",NA(),IF($C606="Strategy",2+$F606*0.023,NA()))</f>
      </c>
      <c r="K606">
        <f>IF($A606="",NA(),IF($C606="Deckbuilder",$B606,NA()))</f>
      </c>
      <c r="L606">
        <f>IF($A606="",NA(),IF($C606="Deckbuilder",3+$F606*0.023,NA()))</f>
      </c>
      <c r="M606">
        <f>IF($A606="",NA(),IF($C606="Traditional",$B606,NA()))</f>
      </c>
      <c r="N606">
        <f>IF($A606="",NA(),IF($C606="Traditional",4+$F606*0.023,NA()))</f>
      </c>
      <c r="O606">
        <f>IF($A606="","",$D606+ROW()/1000000)</f>
      </c>
      <c r="P606" t="str">
        <f>IF(OR($A606="",INDEX(games!$H:$H,ROW())=""),"",INDEX(games!$H:$H,ROW()))</f>
      </c>
      <c r="Q606">
        <f>IF(OR($A606="",$P606&lt;&gt;"Yes"),"",$D606+ROW()/1000000)</f>
      </c>
      <c r="T606">
        <f>IF($Y606="","",INDEX($B$2:$B$2000,$Y606))</f>
      </c>
      <c r="U606">
        <f>IF($Z606="","",INDEX($B$2:$B$2000,$Z606))</f>
      </c>
      <c r="V606">
        <f>IF(OR($T606="",$U606=""),"",$U606-$T606)</f>
      </c>
      <c r="W606" t="str">
        <f>IF(TRIM(INDEX(connections!$A:$A,ROW()))="","",TRIM(INDEX(connections!$A:$A,ROW())))</f>
      </c>
      <c r="X606" t="str">
        <f>IF($W606="","",TRIM(INDEX(connections!$B:$B,ROW())))</f>
      </c>
      <c r="Y606">
        <f>IF($W606="","",IFERROR(MATCH($W606,$A$2:$A$2000,0),""))</f>
      </c>
      <c r="Z606">
        <f>IF($X606="","",IFERROR(MATCH($X606,$A$2:$A$2000,0),""))</f>
      </c>
      <c r="AA606" t="str">
        <f>IF($Y606="","",INDEX($P$2:$P$2000,$Y606))</f>
      </c>
      <c r="AB606" t="str">
        <f>IF($Z606="","",INDEX($P$2:$P$2000,$Z606))</f>
      </c>
      <c r="AC606">
        <f>IF(AND($AA606="Yes",$AB606="Yes"),1,"")</f>
      </c>
      <c r="AD606">
        <f>IF(OR($Y606="",$Z606=""),"",IF(INDEX($C$2:$C$2000,$Y606)=INDEX($C$2:$C$2000,$Z606),0,1))</f>
      </c>
      <c r="AE606">
        <f>IF($AC606&lt;&gt;1,"",IF(AND(INDEX($AG$2:$AG$2000,$Y606)=1,INDEX($AG$2:$AG$2000,$Z606)=1),1,""))</f>
      </c>
      <c r="AG606">
        <f>IF($A606="","",COUNTIFS($W$2:$W$2500,$A606,$AB$2:$AB$2500,"Yes")+COUNTIFS($X$2:$X$2500,$A606,$AA$2:$AA$2500,"Yes"))</f>
      </c>
      <c r="AH606" t="str">
        <f>IF(OR($P606&lt;&gt;"Yes",N($AG606)=0),"",IF(AND($AG606=1,COUNTIFS($W$2:$W$2500,$A606,$AE$2:$AE$2500,1)+COUNTIFS($X$2:$X$2500,$A606,$AE$2:$AE$2500,1)&gt;0),"","Yes"))</f>
      </c>
      <c r="AI606">
        <f>IF($AH606="Yes",$AG606,"")</f>
      </c>
      <c r="AJ606">
        <f>IF($AI606="","",$AI606+ROW()/1000000)</f>
      </c>
      <c r="AK606">
        <f>IF(OR($A606="",$P606="Yes",N($AG606)=0),"",$AG606+ROW()/1000000)</f>
      </c>
      <c r="AL606" t="str">
        <f>IF($A606="","",INDEX(games!$J:$J,ROW())&amp;"")</f>
      </c>
      <c r="AM606">
        <f>IF($A606="","",SUMPRODUCT($AO606:$BD606,'Map Analysis'!$AP$2^{0,1,2,3,4,5,6,7,8,9,10,11,12,13,14,15}))</f>
      </c>
      <c r="AN606">
        <f>IF($A606="","",$AM606+ROW()/10000000)</f>
      </c>
      <c r="AO606">
        <f>IF($A606="","",COUNTIF($W$2:$W$2500,$A606))</f>
      </c>
      <c r="AP606">
        <f>IF($A606="","",SUMIFS($BF$2:$BF$2500,$W$2:$W$2500,$A606))</f>
      </c>
      <c r="AQ606">
        <f>IF($A606="","",SUMIFS($BG$2:$BG$2500,$W$2:$W$2500,$A606))</f>
      </c>
      <c r="AR606">
        <f>IF($A606="","",SUMIFS($BH$2:$BH$2500,$W$2:$W$2500,$A606))</f>
      </c>
      <c r="AS606">
        <f>IF($A606="","",SUMIFS($BI$2:$BI$2500,$W$2:$W$2500,$A606))</f>
      </c>
      <c r="AT606">
        <f>IF($A606="","",SUMIFS($BJ$2:$BJ$2500,$W$2:$W$2500,$A606))</f>
      </c>
      <c r="AU606">
        <f>IF($A606="","",SUMIFS($BK$2:$BK$2500,$W$2:$W$2500,$A606))</f>
      </c>
      <c r="AV606">
        <f>IF($A606="","",SUMIFS($BL$2:$BL$2500,$W$2:$W$2500,$A606))</f>
      </c>
      <c r="AW606">
        <f>IF($A606="","",SUMIFS($BM$2:$BM$2500,$W$2:$W$2500,$A606))</f>
      </c>
      <c r="AX606">
        <f>IF($A606="","",SUMIFS($BN$2:$BN$2500,$W$2:$W$2500,$A606))</f>
      </c>
      <c r="AY606">
        <f>IF($A606="","",SUMIFS($BO$2:$BO$2500,$W$2:$W$2500,$A606))</f>
      </c>
      <c r="AZ606">
        <f>IF($A606="","",SUMIFS($BP$2:$BP$2500,$W$2:$W$2500,$A606))</f>
      </c>
      <c r="BA606">
        <f>IF($A606="","",SUMIFS($BQ$2:$BQ$2500,$W$2:$W$2500,$A606))</f>
      </c>
      <c r="BB606">
        <f>IF($A606="","",SUMIFS($BR$2:$BR$2500,$W$2:$W$2500,$A606))</f>
      </c>
      <c r="BC606">
        <f>IF($A606="","",SUMIFS($BS$2:$BS$2500,$W$2:$W$2500,$A606))</f>
      </c>
      <c r="BD606">
        <f>IF($A606="","",SUMIFS($BT$2:$BT$2500,$W$2:$W$2500,$A606))</f>
      </c>
      <c r="BF606">
        <f>IF($Z606="","",INDEX($AO$2:$AO$2000,$Z606))</f>
      </c>
      <c r="BG606">
        <f>IF($Z606="","",INDEX($AP$2:$AP$2000,$Z606))</f>
      </c>
      <c r="BH606">
        <f>IF($Z606="","",INDEX($AQ$2:$AQ$2000,$Z606))</f>
      </c>
      <c r="BI606">
        <f>IF($Z606="","",INDEX($AR$2:$AR$2000,$Z606))</f>
      </c>
      <c r="BJ606">
        <f>IF($Z606="","",INDEX($AS$2:$AS$2000,$Z606))</f>
      </c>
      <c r="BK606">
        <f>IF($Z606="","",INDEX($AT$2:$AT$2000,$Z606))</f>
      </c>
      <c r="BL606">
        <f>IF($Z606="","",INDEX($AU$2:$AU$2000,$Z606))</f>
      </c>
      <c r="BM606">
        <f>IF($Z606="","",INDEX($AV$2:$AV$2000,$Z606))</f>
      </c>
      <c r="BN606">
        <f>IF($Z606="","",INDEX($AW$2:$AW$2000,$Z606))</f>
      </c>
      <c r="BO606">
        <f>IF($Z606="","",INDEX($AX$2:$AX$2000,$Z606))</f>
      </c>
      <c r="BP606">
        <f>IF($Z606="","",INDEX($AY$2:$AY$2000,$Z606))</f>
      </c>
      <c r="BQ606">
        <f>IF($Z606="","",INDEX($AZ$2:$AZ$2000,$Z606))</f>
      </c>
      <c r="BR606">
        <f>IF($Z606="","",INDEX($BA$2:$BA$2000,$Z606))</f>
      </c>
      <c r="BS606">
        <f>IF($Z606="","",INDEX($BB$2:$BB$2000,$Z606))</f>
      </c>
      <c r="BT606">
        <f>IF($Z606="","",INDEX($BC$2:$BC$2000,$Z606))</f>
      </c>
      <c r="BV606">
        <f>IF(OR($A606="",$P606&lt;&gt;"Yes",$AH606="Yes"),"",1+N($AG606))</f>
      </c>
      <c r="BW606">
        <f>IF($A606="","",COUNTIFS($W$2:$W$2500,$A606,$BZ$2:$BZ$2500,"Yes")+COUNTIFS($X$2:$X$2500,$A606,$BY$2:$BY$2500,"Yes"))</f>
      </c>
      <c r="BX606">
        <f>IF(OR($A606="",$P606="Yes"),"",IF(N($BW606)=0,0,1+SUMIFS($CB$2:$CB$2500,$W$2:$W$2500,$A606)+SUMIFS($CA$2:$CA$2500,$X$2:$X$2500,$A606)))</f>
      </c>
      <c r="BY606" t="str">
        <f>IF($Y606="","",INDEX($AH$2:$AH$2000,$Y606)&amp;"")</f>
      </c>
      <c r="BZ606" t="str">
        <f>IF($Z606="","",INDEX($AH$2:$AH$2000,$Z606)&amp;"")</f>
      </c>
      <c r="CA606">
        <f>IF($Y606="","",INDEX($BV$2:$BV$2000,$Y606))</f>
      </c>
      <c r="CB606">
        <f>IF($Z606="","",INDEX($BV$2:$BV$2000,$Z606))</f>
      </c>
    </row>
    <row r="607">
      <c r="A607" t="str">
        <f>IF(TRIM(INDEX(games!$A:$A,ROW()))="","",TRIM(INDEX(games!$A:$A,ROW())))</f>
      </c>
      <c r="B607">
        <f>IF(OR($A607="",INDEX(games!$B:$B,ROW())=""),"",INDEX(games!$B:$B,ROW()))</f>
      </c>
      <c r="C607" t="str">
        <f>IF(OR($A607="",INDEX(games!$C:$C,ROW())=""),"",INDEX(games!$C:$C,ROW()))</f>
      </c>
      <c r="D607">
        <f>IF($A607="","",COUNTIF($W$2:$W$2500,$A607)+COUNTIF($X$2:$X$2500,$A607))</f>
      </c>
      <c r="E607">
        <f>IF($A607="","",IFERROR(MATCH($C607,$R$2:$R$5,0),0))</f>
      </c>
      <c r="F607">
        <f>IF($A607="","",MOD(ROW(),34))</f>
      </c>
      <c r="G607">
        <f>IF($A607="",NA(),IF($C607="Action",$B607,NA()))</f>
      </c>
      <c r="H607">
        <f>IF($A607="",NA(),IF($C607="Action",1+$F607*0.023,NA()))</f>
      </c>
      <c r="I607">
        <f>IF($A607="",NA(),IF($C607="Strategy",$B607,NA()))</f>
      </c>
      <c r="J607">
        <f>IF($A607="",NA(),IF($C607="Strategy",2+$F607*0.023,NA()))</f>
      </c>
      <c r="K607">
        <f>IF($A607="",NA(),IF($C607="Deckbuilder",$B607,NA()))</f>
      </c>
      <c r="L607">
        <f>IF($A607="",NA(),IF($C607="Deckbuilder",3+$F607*0.023,NA()))</f>
      </c>
      <c r="M607">
        <f>IF($A607="",NA(),IF($C607="Traditional",$B607,NA()))</f>
      </c>
      <c r="N607">
        <f>IF($A607="",NA(),IF($C607="Traditional",4+$F607*0.023,NA()))</f>
      </c>
      <c r="O607">
        <f>IF($A607="","",$D607+ROW()/1000000)</f>
      </c>
      <c r="P607" t="str">
        <f>IF(OR($A607="",INDEX(games!$H:$H,ROW())=""),"",INDEX(games!$H:$H,ROW()))</f>
      </c>
      <c r="Q607">
        <f>IF(OR($A607="",$P607&lt;&gt;"Yes"),"",$D607+ROW()/1000000)</f>
      </c>
      <c r="T607">
        <f>IF($Y607="","",INDEX($B$2:$B$2000,$Y607))</f>
      </c>
      <c r="U607">
        <f>IF($Z607="","",INDEX($B$2:$B$2000,$Z607))</f>
      </c>
      <c r="V607">
        <f>IF(OR($T607="",$U607=""),"",$U607-$T607)</f>
      </c>
      <c r="W607" t="str">
        <f>IF(TRIM(INDEX(connections!$A:$A,ROW()))="","",TRIM(INDEX(connections!$A:$A,ROW())))</f>
      </c>
      <c r="X607" t="str">
        <f>IF($W607="","",TRIM(INDEX(connections!$B:$B,ROW())))</f>
      </c>
      <c r="Y607">
        <f>IF($W607="","",IFERROR(MATCH($W607,$A$2:$A$2000,0),""))</f>
      </c>
      <c r="Z607">
        <f>IF($X607="","",IFERROR(MATCH($X607,$A$2:$A$2000,0),""))</f>
      </c>
      <c r="AA607" t="str">
        <f>IF($Y607="","",INDEX($P$2:$P$2000,$Y607))</f>
      </c>
      <c r="AB607" t="str">
        <f>IF($Z607="","",INDEX($P$2:$P$2000,$Z607))</f>
      </c>
      <c r="AC607">
        <f>IF(AND($AA607="Yes",$AB607="Yes"),1,"")</f>
      </c>
      <c r="AD607">
        <f>IF(OR($Y607="",$Z607=""),"",IF(INDEX($C$2:$C$2000,$Y607)=INDEX($C$2:$C$2000,$Z607),0,1))</f>
      </c>
      <c r="AE607">
        <f>IF($AC607&lt;&gt;1,"",IF(AND(INDEX($AG$2:$AG$2000,$Y607)=1,INDEX($AG$2:$AG$2000,$Z607)=1),1,""))</f>
      </c>
      <c r="AG607">
        <f>IF($A607="","",COUNTIFS($W$2:$W$2500,$A607,$AB$2:$AB$2500,"Yes")+COUNTIFS($X$2:$X$2500,$A607,$AA$2:$AA$2500,"Yes"))</f>
      </c>
      <c r="AH607" t="str">
        <f>IF(OR($P607&lt;&gt;"Yes",N($AG607)=0),"",IF(AND($AG607=1,COUNTIFS($W$2:$W$2500,$A607,$AE$2:$AE$2500,1)+COUNTIFS($X$2:$X$2500,$A607,$AE$2:$AE$2500,1)&gt;0),"","Yes"))</f>
      </c>
      <c r="AI607">
        <f>IF($AH607="Yes",$AG607,"")</f>
      </c>
      <c r="AJ607">
        <f>IF($AI607="","",$AI607+ROW()/1000000)</f>
      </c>
      <c r="AK607">
        <f>IF(OR($A607="",$P607="Yes",N($AG607)=0),"",$AG607+ROW()/1000000)</f>
      </c>
      <c r="AL607" t="str">
        <f>IF($A607="","",INDEX(games!$J:$J,ROW())&amp;"")</f>
      </c>
      <c r="AM607">
        <f>IF($A607="","",SUMPRODUCT($AO607:$BD607,'Map Analysis'!$AP$2^{0,1,2,3,4,5,6,7,8,9,10,11,12,13,14,15}))</f>
      </c>
      <c r="AN607">
        <f>IF($A607="","",$AM607+ROW()/10000000)</f>
      </c>
      <c r="AO607">
        <f>IF($A607="","",COUNTIF($W$2:$W$2500,$A607))</f>
      </c>
      <c r="AP607">
        <f>IF($A607="","",SUMIFS($BF$2:$BF$2500,$W$2:$W$2500,$A607))</f>
      </c>
      <c r="AQ607">
        <f>IF($A607="","",SUMIFS($BG$2:$BG$2500,$W$2:$W$2500,$A607))</f>
      </c>
      <c r="AR607">
        <f>IF($A607="","",SUMIFS($BH$2:$BH$2500,$W$2:$W$2500,$A607))</f>
      </c>
      <c r="AS607">
        <f>IF($A607="","",SUMIFS($BI$2:$BI$2500,$W$2:$W$2500,$A607))</f>
      </c>
      <c r="AT607">
        <f>IF($A607="","",SUMIFS($BJ$2:$BJ$2500,$W$2:$W$2500,$A607))</f>
      </c>
      <c r="AU607">
        <f>IF($A607="","",SUMIFS($BK$2:$BK$2500,$W$2:$W$2500,$A607))</f>
      </c>
      <c r="AV607">
        <f>IF($A607="","",SUMIFS($BL$2:$BL$2500,$W$2:$W$2500,$A607))</f>
      </c>
      <c r="AW607">
        <f>IF($A607="","",SUMIFS($BM$2:$BM$2500,$W$2:$W$2500,$A607))</f>
      </c>
      <c r="AX607">
        <f>IF($A607="","",SUMIFS($BN$2:$BN$2500,$W$2:$W$2500,$A607))</f>
      </c>
      <c r="AY607">
        <f>IF($A607="","",SUMIFS($BO$2:$BO$2500,$W$2:$W$2500,$A607))</f>
      </c>
      <c r="AZ607">
        <f>IF($A607="","",SUMIFS($BP$2:$BP$2500,$W$2:$W$2500,$A607))</f>
      </c>
      <c r="BA607">
        <f>IF($A607="","",SUMIFS($BQ$2:$BQ$2500,$W$2:$W$2500,$A607))</f>
      </c>
      <c r="BB607">
        <f>IF($A607="","",SUMIFS($BR$2:$BR$2500,$W$2:$W$2500,$A607))</f>
      </c>
      <c r="BC607">
        <f>IF($A607="","",SUMIFS($BS$2:$BS$2500,$W$2:$W$2500,$A607))</f>
      </c>
      <c r="BD607">
        <f>IF($A607="","",SUMIFS($BT$2:$BT$2500,$W$2:$W$2500,$A607))</f>
      </c>
      <c r="BF607">
        <f>IF($Z607="","",INDEX($AO$2:$AO$2000,$Z607))</f>
      </c>
      <c r="BG607">
        <f>IF($Z607="","",INDEX($AP$2:$AP$2000,$Z607))</f>
      </c>
      <c r="BH607">
        <f>IF($Z607="","",INDEX($AQ$2:$AQ$2000,$Z607))</f>
      </c>
      <c r="BI607">
        <f>IF($Z607="","",INDEX($AR$2:$AR$2000,$Z607))</f>
      </c>
      <c r="BJ607">
        <f>IF($Z607="","",INDEX($AS$2:$AS$2000,$Z607))</f>
      </c>
      <c r="BK607">
        <f>IF($Z607="","",INDEX($AT$2:$AT$2000,$Z607))</f>
      </c>
      <c r="BL607">
        <f>IF($Z607="","",INDEX($AU$2:$AU$2000,$Z607))</f>
      </c>
      <c r="BM607">
        <f>IF($Z607="","",INDEX($AV$2:$AV$2000,$Z607))</f>
      </c>
      <c r="BN607">
        <f>IF($Z607="","",INDEX($AW$2:$AW$2000,$Z607))</f>
      </c>
      <c r="BO607">
        <f>IF($Z607="","",INDEX($AX$2:$AX$2000,$Z607))</f>
      </c>
      <c r="BP607">
        <f>IF($Z607="","",INDEX($AY$2:$AY$2000,$Z607))</f>
      </c>
      <c r="BQ607">
        <f>IF($Z607="","",INDEX($AZ$2:$AZ$2000,$Z607))</f>
      </c>
      <c r="BR607">
        <f>IF($Z607="","",INDEX($BA$2:$BA$2000,$Z607))</f>
      </c>
      <c r="BS607">
        <f>IF($Z607="","",INDEX($BB$2:$BB$2000,$Z607))</f>
      </c>
      <c r="BT607">
        <f>IF($Z607="","",INDEX($BC$2:$BC$2000,$Z607))</f>
      </c>
      <c r="BV607">
        <f>IF(OR($A607="",$P607&lt;&gt;"Yes",$AH607="Yes"),"",1+N($AG607))</f>
      </c>
      <c r="BW607">
        <f>IF($A607="","",COUNTIFS($W$2:$W$2500,$A607,$BZ$2:$BZ$2500,"Yes")+COUNTIFS($X$2:$X$2500,$A607,$BY$2:$BY$2500,"Yes"))</f>
      </c>
      <c r="BX607">
        <f>IF(OR($A607="",$P607="Yes"),"",IF(N($BW607)=0,0,1+SUMIFS($CB$2:$CB$2500,$W$2:$W$2500,$A607)+SUMIFS($CA$2:$CA$2500,$X$2:$X$2500,$A607)))</f>
      </c>
      <c r="BY607" t="str">
        <f>IF($Y607="","",INDEX($AH$2:$AH$2000,$Y607)&amp;"")</f>
      </c>
      <c r="BZ607" t="str">
        <f>IF($Z607="","",INDEX($AH$2:$AH$2000,$Z607)&amp;"")</f>
      </c>
      <c r="CA607">
        <f>IF($Y607="","",INDEX($BV$2:$BV$2000,$Y607))</f>
      </c>
      <c r="CB607">
        <f>IF($Z607="","",INDEX($BV$2:$BV$2000,$Z607))</f>
      </c>
    </row>
    <row r="608">
      <c r="A608" t="str">
        <f>IF(TRIM(INDEX(games!$A:$A,ROW()))="","",TRIM(INDEX(games!$A:$A,ROW())))</f>
      </c>
      <c r="B608">
        <f>IF(OR($A608="",INDEX(games!$B:$B,ROW())=""),"",INDEX(games!$B:$B,ROW()))</f>
      </c>
      <c r="C608" t="str">
        <f>IF(OR($A608="",INDEX(games!$C:$C,ROW())=""),"",INDEX(games!$C:$C,ROW()))</f>
      </c>
      <c r="D608">
        <f>IF($A608="","",COUNTIF($W$2:$W$2500,$A608)+COUNTIF($X$2:$X$2500,$A608))</f>
      </c>
      <c r="E608">
        <f>IF($A608="","",IFERROR(MATCH($C608,$R$2:$R$5,0),0))</f>
      </c>
      <c r="F608">
        <f>IF($A608="","",MOD(ROW(),34))</f>
      </c>
      <c r="G608">
        <f>IF($A608="",NA(),IF($C608="Action",$B608,NA()))</f>
      </c>
      <c r="H608">
        <f>IF($A608="",NA(),IF($C608="Action",1+$F608*0.023,NA()))</f>
      </c>
      <c r="I608">
        <f>IF($A608="",NA(),IF($C608="Strategy",$B608,NA()))</f>
      </c>
      <c r="J608">
        <f>IF($A608="",NA(),IF($C608="Strategy",2+$F608*0.023,NA()))</f>
      </c>
      <c r="K608">
        <f>IF($A608="",NA(),IF($C608="Deckbuilder",$B608,NA()))</f>
      </c>
      <c r="L608">
        <f>IF($A608="",NA(),IF($C608="Deckbuilder",3+$F608*0.023,NA()))</f>
      </c>
      <c r="M608">
        <f>IF($A608="",NA(),IF($C608="Traditional",$B608,NA()))</f>
      </c>
      <c r="N608">
        <f>IF($A608="",NA(),IF($C608="Traditional",4+$F608*0.023,NA()))</f>
      </c>
      <c r="O608">
        <f>IF($A608="","",$D608+ROW()/1000000)</f>
      </c>
      <c r="P608" t="str">
        <f>IF(OR($A608="",INDEX(games!$H:$H,ROW())=""),"",INDEX(games!$H:$H,ROW()))</f>
      </c>
      <c r="Q608">
        <f>IF(OR($A608="",$P608&lt;&gt;"Yes"),"",$D608+ROW()/1000000)</f>
      </c>
      <c r="T608">
        <f>IF($Y608="","",INDEX($B$2:$B$2000,$Y608))</f>
      </c>
      <c r="U608">
        <f>IF($Z608="","",INDEX($B$2:$B$2000,$Z608))</f>
      </c>
      <c r="V608">
        <f>IF(OR($T608="",$U608=""),"",$U608-$T608)</f>
      </c>
      <c r="W608" t="str">
        <f>IF(TRIM(INDEX(connections!$A:$A,ROW()))="","",TRIM(INDEX(connections!$A:$A,ROW())))</f>
      </c>
      <c r="X608" t="str">
        <f>IF($W608="","",TRIM(INDEX(connections!$B:$B,ROW())))</f>
      </c>
      <c r="Y608">
        <f>IF($W608="","",IFERROR(MATCH($W608,$A$2:$A$2000,0),""))</f>
      </c>
      <c r="Z608">
        <f>IF($X608="","",IFERROR(MATCH($X608,$A$2:$A$2000,0),""))</f>
      </c>
      <c r="AA608" t="str">
        <f>IF($Y608="","",INDEX($P$2:$P$2000,$Y608))</f>
      </c>
      <c r="AB608" t="str">
        <f>IF($Z608="","",INDEX($P$2:$P$2000,$Z608))</f>
      </c>
      <c r="AC608">
        <f>IF(AND($AA608="Yes",$AB608="Yes"),1,"")</f>
      </c>
      <c r="AD608">
        <f>IF(OR($Y608="",$Z608=""),"",IF(INDEX($C$2:$C$2000,$Y608)=INDEX($C$2:$C$2000,$Z608),0,1))</f>
      </c>
      <c r="AE608">
        <f>IF($AC608&lt;&gt;1,"",IF(AND(INDEX($AG$2:$AG$2000,$Y608)=1,INDEX($AG$2:$AG$2000,$Z608)=1),1,""))</f>
      </c>
      <c r="AG608">
        <f>IF($A608="","",COUNTIFS($W$2:$W$2500,$A608,$AB$2:$AB$2500,"Yes")+COUNTIFS($X$2:$X$2500,$A608,$AA$2:$AA$2500,"Yes"))</f>
      </c>
      <c r="AH608" t="str">
        <f>IF(OR($P608&lt;&gt;"Yes",N($AG608)=0),"",IF(AND($AG608=1,COUNTIFS($W$2:$W$2500,$A608,$AE$2:$AE$2500,1)+COUNTIFS($X$2:$X$2500,$A608,$AE$2:$AE$2500,1)&gt;0),"","Yes"))</f>
      </c>
      <c r="AI608">
        <f>IF($AH608="Yes",$AG608,"")</f>
      </c>
      <c r="AJ608">
        <f>IF($AI608="","",$AI608+ROW()/1000000)</f>
      </c>
      <c r="AK608">
        <f>IF(OR($A608="",$P608="Yes",N($AG608)=0),"",$AG608+ROW()/1000000)</f>
      </c>
      <c r="AL608" t="str">
        <f>IF($A608="","",INDEX(games!$J:$J,ROW())&amp;"")</f>
      </c>
      <c r="AM608">
        <f>IF($A608="","",SUMPRODUCT($AO608:$BD608,'Map Analysis'!$AP$2^{0,1,2,3,4,5,6,7,8,9,10,11,12,13,14,15}))</f>
      </c>
      <c r="AN608">
        <f>IF($A608="","",$AM608+ROW()/10000000)</f>
      </c>
      <c r="AO608">
        <f>IF($A608="","",COUNTIF($W$2:$W$2500,$A608))</f>
      </c>
      <c r="AP608">
        <f>IF($A608="","",SUMIFS($BF$2:$BF$2500,$W$2:$W$2500,$A608))</f>
      </c>
      <c r="AQ608">
        <f>IF($A608="","",SUMIFS($BG$2:$BG$2500,$W$2:$W$2500,$A608))</f>
      </c>
      <c r="AR608">
        <f>IF($A608="","",SUMIFS($BH$2:$BH$2500,$W$2:$W$2500,$A608))</f>
      </c>
      <c r="AS608">
        <f>IF($A608="","",SUMIFS($BI$2:$BI$2500,$W$2:$W$2500,$A608))</f>
      </c>
      <c r="AT608">
        <f>IF($A608="","",SUMIFS($BJ$2:$BJ$2500,$W$2:$W$2500,$A608))</f>
      </c>
      <c r="AU608">
        <f>IF($A608="","",SUMIFS($BK$2:$BK$2500,$W$2:$W$2500,$A608))</f>
      </c>
      <c r="AV608">
        <f>IF($A608="","",SUMIFS($BL$2:$BL$2500,$W$2:$W$2500,$A608))</f>
      </c>
      <c r="AW608">
        <f>IF($A608="","",SUMIFS($BM$2:$BM$2500,$W$2:$W$2500,$A608))</f>
      </c>
      <c r="AX608">
        <f>IF($A608="","",SUMIFS($BN$2:$BN$2500,$W$2:$W$2500,$A608))</f>
      </c>
      <c r="AY608">
        <f>IF($A608="","",SUMIFS($BO$2:$BO$2500,$W$2:$W$2500,$A608))</f>
      </c>
      <c r="AZ608">
        <f>IF($A608="","",SUMIFS($BP$2:$BP$2500,$W$2:$W$2500,$A608))</f>
      </c>
      <c r="BA608">
        <f>IF($A608="","",SUMIFS($BQ$2:$BQ$2500,$W$2:$W$2500,$A608))</f>
      </c>
      <c r="BB608">
        <f>IF($A608="","",SUMIFS($BR$2:$BR$2500,$W$2:$W$2500,$A608))</f>
      </c>
      <c r="BC608">
        <f>IF($A608="","",SUMIFS($BS$2:$BS$2500,$W$2:$W$2500,$A608))</f>
      </c>
      <c r="BD608">
        <f>IF($A608="","",SUMIFS($BT$2:$BT$2500,$W$2:$W$2500,$A608))</f>
      </c>
      <c r="BF608">
        <f>IF($Z608="","",INDEX($AO$2:$AO$2000,$Z608))</f>
      </c>
      <c r="BG608">
        <f>IF($Z608="","",INDEX($AP$2:$AP$2000,$Z608))</f>
      </c>
      <c r="BH608">
        <f>IF($Z608="","",INDEX($AQ$2:$AQ$2000,$Z608))</f>
      </c>
      <c r="BI608">
        <f>IF($Z608="","",INDEX($AR$2:$AR$2000,$Z608))</f>
      </c>
      <c r="BJ608">
        <f>IF($Z608="","",INDEX($AS$2:$AS$2000,$Z608))</f>
      </c>
      <c r="BK608">
        <f>IF($Z608="","",INDEX($AT$2:$AT$2000,$Z608))</f>
      </c>
      <c r="BL608">
        <f>IF($Z608="","",INDEX($AU$2:$AU$2000,$Z608))</f>
      </c>
      <c r="BM608">
        <f>IF($Z608="","",INDEX($AV$2:$AV$2000,$Z608))</f>
      </c>
      <c r="BN608">
        <f>IF($Z608="","",INDEX($AW$2:$AW$2000,$Z608))</f>
      </c>
      <c r="BO608">
        <f>IF($Z608="","",INDEX($AX$2:$AX$2000,$Z608))</f>
      </c>
      <c r="BP608">
        <f>IF($Z608="","",INDEX($AY$2:$AY$2000,$Z608))</f>
      </c>
      <c r="BQ608">
        <f>IF($Z608="","",INDEX($AZ$2:$AZ$2000,$Z608))</f>
      </c>
      <c r="BR608">
        <f>IF($Z608="","",INDEX($BA$2:$BA$2000,$Z608))</f>
      </c>
      <c r="BS608">
        <f>IF($Z608="","",INDEX($BB$2:$BB$2000,$Z608))</f>
      </c>
      <c r="BT608">
        <f>IF($Z608="","",INDEX($BC$2:$BC$2000,$Z608))</f>
      </c>
      <c r="BV608">
        <f>IF(OR($A608="",$P608&lt;&gt;"Yes",$AH608="Yes"),"",1+N($AG608))</f>
      </c>
      <c r="BW608">
        <f>IF($A608="","",COUNTIFS($W$2:$W$2500,$A608,$BZ$2:$BZ$2500,"Yes")+COUNTIFS($X$2:$X$2500,$A608,$BY$2:$BY$2500,"Yes"))</f>
      </c>
      <c r="BX608">
        <f>IF(OR($A608="",$P608="Yes"),"",IF(N($BW608)=0,0,1+SUMIFS($CB$2:$CB$2500,$W$2:$W$2500,$A608)+SUMIFS($CA$2:$CA$2500,$X$2:$X$2500,$A608)))</f>
      </c>
      <c r="BY608" t="str">
        <f>IF($Y608="","",INDEX($AH$2:$AH$2000,$Y608)&amp;"")</f>
      </c>
      <c r="BZ608" t="str">
        <f>IF($Z608="","",INDEX($AH$2:$AH$2000,$Z608)&amp;"")</f>
      </c>
      <c r="CA608">
        <f>IF($Y608="","",INDEX($BV$2:$BV$2000,$Y608))</f>
      </c>
      <c r="CB608">
        <f>IF($Z608="","",INDEX($BV$2:$BV$2000,$Z608))</f>
      </c>
    </row>
    <row r="609">
      <c r="A609" t="str">
        <f>IF(TRIM(INDEX(games!$A:$A,ROW()))="","",TRIM(INDEX(games!$A:$A,ROW())))</f>
      </c>
      <c r="B609">
        <f>IF(OR($A609="",INDEX(games!$B:$B,ROW())=""),"",INDEX(games!$B:$B,ROW()))</f>
      </c>
      <c r="C609" t="str">
        <f>IF(OR($A609="",INDEX(games!$C:$C,ROW())=""),"",INDEX(games!$C:$C,ROW()))</f>
      </c>
      <c r="D609">
        <f>IF($A609="","",COUNTIF($W$2:$W$2500,$A609)+COUNTIF($X$2:$X$2500,$A609))</f>
      </c>
      <c r="E609">
        <f>IF($A609="","",IFERROR(MATCH($C609,$R$2:$R$5,0),0))</f>
      </c>
      <c r="F609">
        <f>IF($A609="","",MOD(ROW(),34))</f>
      </c>
      <c r="G609">
        <f>IF($A609="",NA(),IF($C609="Action",$B609,NA()))</f>
      </c>
      <c r="H609">
        <f>IF($A609="",NA(),IF($C609="Action",1+$F609*0.023,NA()))</f>
      </c>
      <c r="I609">
        <f>IF($A609="",NA(),IF($C609="Strategy",$B609,NA()))</f>
      </c>
      <c r="J609">
        <f>IF($A609="",NA(),IF($C609="Strategy",2+$F609*0.023,NA()))</f>
      </c>
      <c r="K609">
        <f>IF($A609="",NA(),IF($C609="Deckbuilder",$B609,NA()))</f>
      </c>
      <c r="L609">
        <f>IF($A609="",NA(),IF($C609="Deckbuilder",3+$F609*0.023,NA()))</f>
      </c>
      <c r="M609">
        <f>IF($A609="",NA(),IF($C609="Traditional",$B609,NA()))</f>
      </c>
      <c r="N609">
        <f>IF($A609="",NA(),IF($C609="Traditional",4+$F609*0.023,NA()))</f>
      </c>
      <c r="O609">
        <f>IF($A609="","",$D609+ROW()/1000000)</f>
      </c>
      <c r="P609" t="str">
        <f>IF(OR($A609="",INDEX(games!$H:$H,ROW())=""),"",INDEX(games!$H:$H,ROW()))</f>
      </c>
      <c r="Q609">
        <f>IF(OR($A609="",$P609&lt;&gt;"Yes"),"",$D609+ROW()/1000000)</f>
      </c>
      <c r="T609">
        <f>IF($Y609="","",INDEX($B$2:$B$2000,$Y609))</f>
      </c>
      <c r="U609">
        <f>IF($Z609="","",INDEX($B$2:$B$2000,$Z609))</f>
      </c>
      <c r="V609">
        <f>IF(OR($T609="",$U609=""),"",$U609-$T609)</f>
      </c>
      <c r="W609" t="str">
        <f>IF(TRIM(INDEX(connections!$A:$A,ROW()))="","",TRIM(INDEX(connections!$A:$A,ROW())))</f>
      </c>
      <c r="X609" t="str">
        <f>IF($W609="","",TRIM(INDEX(connections!$B:$B,ROW())))</f>
      </c>
      <c r="Y609">
        <f>IF($W609="","",IFERROR(MATCH($W609,$A$2:$A$2000,0),""))</f>
      </c>
      <c r="Z609">
        <f>IF($X609="","",IFERROR(MATCH($X609,$A$2:$A$2000,0),""))</f>
      </c>
      <c r="AA609" t="str">
        <f>IF($Y609="","",INDEX($P$2:$P$2000,$Y609))</f>
      </c>
      <c r="AB609" t="str">
        <f>IF($Z609="","",INDEX($P$2:$P$2000,$Z609))</f>
      </c>
      <c r="AC609">
        <f>IF(AND($AA609="Yes",$AB609="Yes"),1,"")</f>
      </c>
      <c r="AD609">
        <f>IF(OR($Y609="",$Z609=""),"",IF(INDEX($C$2:$C$2000,$Y609)=INDEX($C$2:$C$2000,$Z609),0,1))</f>
      </c>
      <c r="AE609">
        <f>IF($AC609&lt;&gt;1,"",IF(AND(INDEX($AG$2:$AG$2000,$Y609)=1,INDEX($AG$2:$AG$2000,$Z609)=1),1,""))</f>
      </c>
      <c r="AG609">
        <f>IF($A609="","",COUNTIFS($W$2:$W$2500,$A609,$AB$2:$AB$2500,"Yes")+COUNTIFS($X$2:$X$2500,$A609,$AA$2:$AA$2500,"Yes"))</f>
      </c>
      <c r="AH609" t="str">
        <f>IF(OR($P609&lt;&gt;"Yes",N($AG609)=0),"",IF(AND($AG609=1,COUNTIFS($W$2:$W$2500,$A609,$AE$2:$AE$2500,1)+COUNTIFS($X$2:$X$2500,$A609,$AE$2:$AE$2500,1)&gt;0),"","Yes"))</f>
      </c>
      <c r="AI609">
        <f>IF($AH609="Yes",$AG609,"")</f>
      </c>
      <c r="AJ609">
        <f>IF($AI609="","",$AI609+ROW()/1000000)</f>
      </c>
      <c r="AK609">
        <f>IF(OR($A609="",$P609="Yes",N($AG609)=0),"",$AG609+ROW()/1000000)</f>
      </c>
      <c r="AL609" t="str">
        <f>IF($A609="","",INDEX(games!$J:$J,ROW())&amp;"")</f>
      </c>
      <c r="AM609">
        <f>IF($A609="","",SUMPRODUCT($AO609:$BD609,'Map Analysis'!$AP$2^{0,1,2,3,4,5,6,7,8,9,10,11,12,13,14,15}))</f>
      </c>
      <c r="AN609">
        <f>IF($A609="","",$AM609+ROW()/10000000)</f>
      </c>
      <c r="AO609">
        <f>IF($A609="","",COUNTIF($W$2:$W$2500,$A609))</f>
      </c>
      <c r="AP609">
        <f>IF($A609="","",SUMIFS($BF$2:$BF$2500,$W$2:$W$2500,$A609))</f>
      </c>
      <c r="AQ609">
        <f>IF($A609="","",SUMIFS($BG$2:$BG$2500,$W$2:$W$2500,$A609))</f>
      </c>
      <c r="AR609">
        <f>IF($A609="","",SUMIFS($BH$2:$BH$2500,$W$2:$W$2500,$A609))</f>
      </c>
      <c r="AS609">
        <f>IF($A609="","",SUMIFS($BI$2:$BI$2500,$W$2:$W$2500,$A609))</f>
      </c>
      <c r="AT609">
        <f>IF($A609="","",SUMIFS($BJ$2:$BJ$2500,$W$2:$W$2500,$A609))</f>
      </c>
      <c r="AU609">
        <f>IF($A609="","",SUMIFS($BK$2:$BK$2500,$W$2:$W$2500,$A609))</f>
      </c>
      <c r="AV609">
        <f>IF($A609="","",SUMIFS($BL$2:$BL$2500,$W$2:$W$2500,$A609))</f>
      </c>
      <c r="AW609">
        <f>IF($A609="","",SUMIFS($BM$2:$BM$2500,$W$2:$W$2500,$A609))</f>
      </c>
      <c r="AX609">
        <f>IF($A609="","",SUMIFS($BN$2:$BN$2500,$W$2:$W$2500,$A609))</f>
      </c>
      <c r="AY609">
        <f>IF($A609="","",SUMIFS($BO$2:$BO$2500,$W$2:$W$2500,$A609))</f>
      </c>
      <c r="AZ609">
        <f>IF($A609="","",SUMIFS($BP$2:$BP$2500,$W$2:$W$2500,$A609))</f>
      </c>
      <c r="BA609">
        <f>IF($A609="","",SUMIFS($BQ$2:$BQ$2500,$W$2:$W$2500,$A609))</f>
      </c>
      <c r="BB609">
        <f>IF($A609="","",SUMIFS($BR$2:$BR$2500,$W$2:$W$2500,$A609))</f>
      </c>
      <c r="BC609">
        <f>IF($A609="","",SUMIFS($BS$2:$BS$2500,$W$2:$W$2500,$A609))</f>
      </c>
      <c r="BD609">
        <f>IF($A609="","",SUMIFS($BT$2:$BT$2500,$W$2:$W$2500,$A609))</f>
      </c>
      <c r="BF609">
        <f>IF($Z609="","",INDEX($AO$2:$AO$2000,$Z609))</f>
      </c>
      <c r="BG609">
        <f>IF($Z609="","",INDEX($AP$2:$AP$2000,$Z609))</f>
      </c>
      <c r="BH609">
        <f>IF($Z609="","",INDEX($AQ$2:$AQ$2000,$Z609))</f>
      </c>
      <c r="BI609">
        <f>IF($Z609="","",INDEX($AR$2:$AR$2000,$Z609))</f>
      </c>
      <c r="BJ609">
        <f>IF($Z609="","",INDEX($AS$2:$AS$2000,$Z609))</f>
      </c>
      <c r="BK609">
        <f>IF($Z609="","",INDEX($AT$2:$AT$2000,$Z609))</f>
      </c>
      <c r="BL609">
        <f>IF($Z609="","",INDEX($AU$2:$AU$2000,$Z609))</f>
      </c>
      <c r="BM609">
        <f>IF($Z609="","",INDEX($AV$2:$AV$2000,$Z609))</f>
      </c>
      <c r="BN609">
        <f>IF($Z609="","",INDEX($AW$2:$AW$2000,$Z609))</f>
      </c>
      <c r="BO609">
        <f>IF($Z609="","",INDEX($AX$2:$AX$2000,$Z609))</f>
      </c>
      <c r="BP609">
        <f>IF($Z609="","",INDEX($AY$2:$AY$2000,$Z609))</f>
      </c>
      <c r="BQ609">
        <f>IF($Z609="","",INDEX($AZ$2:$AZ$2000,$Z609))</f>
      </c>
      <c r="BR609">
        <f>IF($Z609="","",INDEX($BA$2:$BA$2000,$Z609))</f>
      </c>
      <c r="BS609">
        <f>IF($Z609="","",INDEX($BB$2:$BB$2000,$Z609))</f>
      </c>
      <c r="BT609">
        <f>IF($Z609="","",INDEX($BC$2:$BC$2000,$Z609))</f>
      </c>
      <c r="BV609">
        <f>IF(OR($A609="",$P609&lt;&gt;"Yes",$AH609="Yes"),"",1+N($AG609))</f>
      </c>
      <c r="BW609">
        <f>IF($A609="","",COUNTIFS($W$2:$W$2500,$A609,$BZ$2:$BZ$2500,"Yes")+COUNTIFS($X$2:$X$2500,$A609,$BY$2:$BY$2500,"Yes"))</f>
      </c>
      <c r="BX609">
        <f>IF(OR($A609="",$P609="Yes"),"",IF(N($BW609)=0,0,1+SUMIFS($CB$2:$CB$2500,$W$2:$W$2500,$A609)+SUMIFS($CA$2:$CA$2500,$X$2:$X$2500,$A609)))</f>
      </c>
      <c r="BY609" t="str">
        <f>IF($Y609="","",INDEX($AH$2:$AH$2000,$Y609)&amp;"")</f>
      </c>
      <c r="BZ609" t="str">
        <f>IF($Z609="","",INDEX($AH$2:$AH$2000,$Z609)&amp;"")</f>
      </c>
      <c r="CA609">
        <f>IF($Y609="","",INDEX($BV$2:$BV$2000,$Y609))</f>
      </c>
      <c r="CB609">
        <f>IF($Z609="","",INDEX($BV$2:$BV$2000,$Z609))</f>
      </c>
    </row>
    <row r="610">
      <c r="A610" t="str">
        <f>IF(TRIM(INDEX(games!$A:$A,ROW()))="","",TRIM(INDEX(games!$A:$A,ROW())))</f>
      </c>
      <c r="B610">
        <f>IF(OR($A610="",INDEX(games!$B:$B,ROW())=""),"",INDEX(games!$B:$B,ROW()))</f>
      </c>
      <c r="C610" t="str">
        <f>IF(OR($A610="",INDEX(games!$C:$C,ROW())=""),"",INDEX(games!$C:$C,ROW()))</f>
      </c>
      <c r="D610">
        <f>IF($A610="","",COUNTIF($W$2:$W$2500,$A610)+COUNTIF($X$2:$X$2500,$A610))</f>
      </c>
      <c r="E610">
        <f>IF($A610="","",IFERROR(MATCH($C610,$R$2:$R$5,0),0))</f>
      </c>
      <c r="F610">
        <f>IF($A610="","",MOD(ROW(),34))</f>
      </c>
      <c r="G610">
        <f>IF($A610="",NA(),IF($C610="Action",$B610,NA()))</f>
      </c>
      <c r="H610">
        <f>IF($A610="",NA(),IF($C610="Action",1+$F610*0.023,NA()))</f>
      </c>
      <c r="I610">
        <f>IF($A610="",NA(),IF($C610="Strategy",$B610,NA()))</f>
      </c>
      <c r="J610">
        <f>IF($A610="",NA(),IF($C610="Strategy",2+$F610*0.023,NA()))</f>
      </c>
      <c r="K610">
        <f>IF($A610="",NA(),IF($C610="Deckbuilder",$B610,NA()))</f>
      </c>
      <c r="L610">
        <f>IF($A610="",NA(),IF($C610="Deckbuilder",3+$F610*0.023,NA()))</f>
      </c>
      <c r="M610">
        <f>IF($A610="",NA(),IF($C610="Traditional",$B610,NA()))</f>
      </c>
      <c r="N610">
        <f>IF($A610="",NA(),IF($C610="Traditional",4+$F610*0.023,NA()))</f>
      </c>
      <c r="O610">
        <f>IF($A610="","",$D610+ROW()/1000000)</f>
      </c>
      <c r="P610" t="str">
        <f>IF(OR($A610="",INDEX(games!$H:$H,ROW())=""),"",INDEX(games!$H:$H,ROW()))</f>
      </c>
      <c r="Q610">
        <f>IF(OR($A610="",$P610&lt;&gt;"Yes"),"",$D610+ROW()/1000000)</f>
      </c>
      <c r="T610">
        <f>IF($Y610="","",INDEX($B$2:$B$2000,$Y610))</f>
      </c>
      <c r="U610">
        <f>IF($Z610="","",INDEX($B$2:$B$2000,$Z610))</f>
      </c>
      <c r="V610">
        <f>IF(OR($T610="",$U610=""),"",$U610-$T610)</f>
      </c>
      <c r="W610" t="str">
        <f>IF(TRIM(INDEX(connections!$A:$A,ROW()))="","",TRIM(INDEX(connections!$A:$A,ROW())))</f>
      </c>
      <c r="X610" t="str">
        <f>IF($W610="","",TRIM(INDEX(connections!$B:$B,ROW())))</f>
      </c>
      <c r="Y610">
        <f>IF($W610="","",IFERROR(MATCH($W610,$A$2:$A$2000,0),""))</f>
      </c>
      <c r="Z610">
        <f>IF($X610="","",IFERROR(MATCH($X610,$A$2:$A$2000,0),""))</f>
      </c>
      <c r="AA610" t="str">
        <f>IF($Y610="","",INDEX($P$2:$P$2000,$Y610))</f>
      </c>
      <c r="AB610" t="str">
        <f>IF($Z610="","",INDEX($P$2:$P$2000,$Z610))</f>
      </c>
      <c r="AC610">
        <f>IF(AND($AA610="Yes",$AB610="Yes"),1,"")</f>
      </c>
      <c r="AD610">
        <f>IF(OR($Y610="",$Z610=""),"",IF(INDEX($C$2:$C$2000,$Y610)=INDEX($C$2:$C$2000,$Z610),0,1))</f>
      </c>
      <c r="AE610">
        <f>IF($AC610&lt;&gt;1,"",IF(AND(INDEX($AG$2:$AG$2000,$Y610)=1,INDEX($AG$2:$AG$2000,$Z610)=1),1,""))</f>
      </c>
      <c r="AG610">
        <f>IF($A610="","",COUNTIFS($W$2:$W$2500,$A610,$AB$2:$AB$2500,"Yes")+COUNTIFS($X$2:$X$2500,$A610,$AA$2:$AA$2500,"Yes"))</f>
      </c>
      <c r="AH610" t="str">
        <f>IF(OR($P610&lt;&gt;"Yes",N($AG610)=0),"",IF(AND($AG610=1,COUNTIFS($W$2:$W$2500,$A610,$AE$2:$AE$2500,1)+COUNTIFS($X$2:$X$2500,$A610,$AE$2:$AE$2500,1)&gt;0),"","Yes"))</f>
      </c>
      <c r="AI610">
        <f>IF($AH610="Yes",$AG610,"")</f>
      </c>
      <c r="AJ610">
        <f>IF($AI610="","",$AI610+ROW()/1000000)</f>
      </c>
      <c r="AK610">
        <f>IF(OR($A610="",$P610="Yes",N($AG610)=0),"",$AG610+ROW()/1000000)</f>
      </c>
      <c r="AL610" t="str">
        <f>IF($A610="","",INDEX(games!$J:$J,ROW())&amp;"")</f>
      </c>
      <c r="AM610">
        <f>IF($A610="","",SUMPRODUCT($AO610:$BD610,'Map Analysis'!$AP$2^{0,1,2,3,4,5,6,7,8,9,10,11,12,13,14,15}))</f>
      </c>
      <c r="AN610">
        <f>IF($A610="","",$AM610+ROW()/10000000)</f>
      </c>
      <c r="AO610">
        <f>IF($A610="","",COUNTIF($W$2:$W$2500,$A610))</f>
      </c>
      <c r="AP610">
        <f>IF($A610="","",SUMIFS($BF$2:$BF$2500,$W$2:$W$2500,$A610))</f>
      </c>
      <c r="AQ610">
        <f>IF($A610="","",SUMIFS($BG$2:$BG$2500,$W$2:$W$2500,$A610))</f>
      </c>
      <c r="AR610">
        <f>IF($A610="","",SUMIFS($BH$2:$BH$2500,$W$2:$W$2500,$A610))</f>
      </c>
      <c r="AS610">
        <f>IF($A610="","",SUMIFS($BI$2:$BI$2500,$W$2:$W$2500,$A610))</f>
      </c>
      <c r="AT610">
        <f>IF($A610="","",SUMIFS($BJ$2:$BJ$2500,$W$2:$W$2500,$A610))</f>
      </c>
      <c r="AU610">
        <f>IF($A610="","",SUMIFS($BK$2:$BK$2500,$W$2:$W$2500,$A610))</f>
      </c>
      <c r="AV610">
        <f>IF($A610="","",SUMIFS($BL$2:$BL$2500,$W$2:$W$2500,$A610))</f>
      </c>
      <c r="AW610">
        <f>IF($A610="","",SUMIFS($BM$2:$BM$2500,$W$2:$W$2500,$A610))</f>
      </c>
      <c r="AX610">
        <f>IF($A610="","",SUMIFS($BN$2:$BN$2500,$W$2:$W$2500,$A610))</f>
      </c>
      <c r="AY610">
        <f>IF($A610="","",SUMIFS($BO$2:$BO$2500,$W$2:$W$2500,$A610))</f>
      </c>
      <c r="AZ610">
        <f>IF($A610="","",SUMIFS($BP$2:$BP$2500,$W$2:$W$2500,$A610))</f>
      </c>
      <c r="BA610">
        <f>IF($A610="","",SUMIFS($BQ$2:$BQ$2500,$W$2:$W$2500,$A610))</f>
      </c>
      <c r="BB610">
        <f>IF($A610="","",SUMIFS($BR$2:$BR$2500,$W$2:$W$2500,$A610))</f>
      </c>
      <c r="BC610">
        <f>IF($A610="","",SUMIFS($BS$2:$BS$2500,$W$2:$W$2500,$A610))</f>
      </c>
      <c r="BD610">
        <f>IF($A610="","",SUMIFS($BT$2:$BT$2500,$W$2:$W$2500,$A610))</f>
      </c>
      <c r="BF610">
        <f>IF($Z610="","",INDEX($AO$2:$AO$2000,$Z610))</f>
      </c>
      <c r="BG610">
        <f>IF($Z610="","",INDEX($AP$2:$AP$2000,$Z610))</f>
      </c>
      <c r="BH610">
        <f>IF($Z610="","",INDEX($AQ$2:$AQ$2000,$Z610))</f>
      </c>
      <c r="BI610">
        <f>IF($Z610="","",INDEX($AR$2:$AR$2000,$Z610))</f>
      </c>
      <c r="BJ610">
        <f>IF($Z610="","",INDEX($AS$2:$AS$2000,$Z610))</f>
      </c>
      <c r="BK610">
        <f>IF($Z610="","",INDEX($AT$2:$AT$2000,$Z610))</f>
      </c>
      <c r="BL610">
        <f>IF($Z610="","",INDEX($AU$2:$AU$2000,$Z610))</f>
      </c>
      <c r="BM610">
        <f>IF($Z610="","",INDEX($AV$2:$AV$2000,$Z610))</f>
      </c>
      <c r="BN610">
        <f>IF($Z610="","",INDEX($AW$2:$AW$2000,$Z610))</f>
      </c>
      <c r="BO610">
        <f>IF($Z610="","",INDEX($AX$2:$AX$2000,$Z610))</f>
      </c>
      <c r="BP610">
        <f>IF($Z610="","",INDEX($AY$2:$AY$2000,$Z610))</f>
      </c>
      <c r="BQ610">
        <f>IF($Z610="","",INDEX($AZ$2:$AZ$2000,$Z610))</f>
      </c>
      <c r="BR610">
        <f>IF($Z610="","",INDEX($BA$2:$BA$2000,$Z610))</f>
      </c>
      <c r="BS610">
        <f>IF($Z610="","",INDEX($BB$2:$BB$2000,$Z610))</f>
      </c>
      <c r="BT610">
        <f>IF($Z610="","",INDEX($BC$2:$BC$2000,$Z610))</f>
      </c>
      <c r="BV610">
        <f>IF(OR($A610="",$P610&lt;&gt;"Yes",$AH610="Yes"),"",1+N($AG610))</f>
      </c>
      <c r="BW610">
        <f>IF($A610="","",COUNTIFS($W$2:$W$2500,$A610,$BZ$2:$BZ$2500,"Yes")+COUNTIFS($X$2:$X$2500,$A610,$BY$2:$BY$2500,"Yes"))</f>
      </c>
      <c r="BX610">
        <f>IF(OR($A610="",$P610="Yes"),"",IF(N($BW610)=0,0,1+SUMIFS($CB$2:$CB$2500,$W$2:$W$2500,$A610)+SUMIFS($CA$2:$CA$2500,$X$2:$X$2500,$A610)))</f>
      </c>
      <c r="BY610" t="str">
        <f>IF($Y610="","",INDEX($AH$2:$AH$2000,$Y610)&amp;"")</f>
      </c>
      <c r="BZ610" t="str">
        <f>IF($Z610="","",INDEX($AH$2:$AH$2000,$Z610)&amp;"")</f>
      </c>
      <c r="CA610">
        <f>IF($Y610="","",INDEX($BV$2:$BV$2000,$Y610))</f>
      </c>
      <c r="CB610">
        <f>IF($Z610="","",INDEX($BV$2:$BV$2000,$Z610))</f>
      </c>
    </row>
    <row r="611">
      <c r="A611" t="str">
        <f>IF(TRIM(INDEX(games!$A:$A,ROW()))="","",TRIM(INDEX(games!$A:$A,ROW())))</f>
      </c>
      <c r="B611">
        <f>IF(OR($A611="",INDEX(games!$B:$B,ROW())=""),"",INDEX(games!$B:$B,ROW()))</f>
      </c>
      <c r="C611" t="str">
        <f>IF(OR($A611="",INDEX(games!$C:$C,ROW())=""),"",INDEX(games!$C:$C,ROW()))</f>
      </c>
      <c r="D611">
        <f>IF($A611="","",COUNTIF($W$2:$W$2500,$A611)+COUNTIF($X$2:$X$2500,$A611))</f>
      </c>
      <c r="E611">
        <f>IF($A611="","",IFERROR(MATCH($C611,$R$2:$R$5,0),0))</f>
      </c>
      <c r="F611">
        <f>IF($A611="","",MOD(ROW(),34))</f>
      </c>
      <c r="G611">
        <f>IF($A611="",NA(),IF($C611="Action",$B611,NA()))</f>
      </c>
      <c r="H611">
        <f>IF($A611="",NA(),IF($C611="Action",1+$F611*0.023,NA()))</f>
      </c>
      <c r="I611">
        <f>IF($A611="",NA(),IF($C611="Strategy",$B611,NA()))</f>
      </c>
      <c r="J611">
        <f>IF($A611="",NA(),IF($C611="Strategy",2+$F611*0.023,NA()))</f>
      </c>
      <c r="K611">
        <f>IF($A611="",NA(),IF($C611="Deckbuilder",$B611,NA()))</f>
      </c>
      <c r="L611">
        <f>IF($A611="",NA(),IF($C611="Deckbuilder",3+$F611*0.023,NA()))</f>
      </c>
      <c r="M611">
        <f>IF($A611="",NA(),IF($C611="Traditional",$B611,NA()))</f>
      </c>
      <c r="N611">
        <f>IF($A611="",NA(),IF($C611="Traditional",4+$F611*0.023,NA()))</f>
      </c>
      <c r="O611">
        <f>IF($A611="","",$D611+ROW()/1000000)</f>
      </c>
      <c r="P611" t="str">
        <f>IF(OR($A611="",INDEX(games!$H:$H,ROW())=""),"",INDEX(games!$H:$H,ROW()))</f>
      </c>
      <c r="Q611">
        <f>IF(OR($A611="",$P611&lt;&gt;"Yes"),"",$D611+ROW()/1000000)</f>
      </c>
      <c r="T611">
        <f>IF($Y611="","",INDEX($B$2:$B$2000,$Y611))</f>
      </c>
      <c r="U611">
        <f>IF($Z611="","",INDEX($B$2:$B$2000,$Z611))</f>
      </c>
      <c r="V611">
        <f>IF(OR($T611="",$U611=""),"",$U611-$T611)</f>
      </c>
      <c r="W611" t="str">
        <f>IF(TRIM(INDEX(connections!$A:$A,ROW()))="","",TRIM(INDEX(connections!$A:$A,ROW())))</f>
      </c>
      <c r="X611" t="str">
        <f>IF($W611="","",TRIM(INDEX(connections!$B:$B,ROW())))</f>
      </c>
      <c r="Y611">
        <f>IF($W611="","",IFERROR(MATCH($W611,$A$2:$A$2000,0),""))</f>
      </c>
      <c r="Z611">
        <f>IF($X611="","",IFERROR(MATCH($X611,$A$2:$A$2000,0),""))</f>
      </c>
      <c r="AA611" t="str">
        <f>IF($Y611="","",INDEX($P$2:$P$2000,$Y611))</f>
      </c>
      <c r="AB611" t="str">
        <f>IF($Z611="","",INDEX($P$2:$P$2000,$Z611))</f>
      </c>
      <c r="AC611">
        <f>IF(AND($AA611="Yes",$AB611="Yes"),1,"")</f>
      </c>
      <c r="AD611">
        <f>IF(OR($Y611="",$Z611=""),"",IF(INDEX($C$2:$C$2000,$Y611)=INDEX($C$2:$C$2000,$Z611),0,1))</f>
      </c>
      <c r="AE611">
        <f>IF($AC611&lt;&gt;1,"",IF(AND(INDEX($AG$2:$AG$2000,$Y611)=1,INDEX($AG$2:$AG$2000,$Z611)=1),1,""))</f>
      </c>
      <c r="AG611">
        <f>IF($A611="","",COUNTIFS($W$2:$W$2500,$A611,$AB$2:$AB$2500,"Yes")+COUNTIFS($X$2:$X$2500,$A611,$AA$2:$AA$2500,"Yes"))</f>
      </c>
      <c r="AH611" t="str">
        <f>IF(OR($P611&lt;&gt;"Yes",N($AG611)=0),"",IF(AND($AG611=1,COUNTIFS($W$2:$W$2500,$A611,$AE$2:$AE$2500,1)+COUNTIFS($X$2:$X$2500,$A611,$AE$2:$AE$2500,1)&gt;0),"","Yes"))</f>
      </c>
      <c r="AI611">
        <f>IF($AH611="Yes",$AG611,"")</f>
      </c>
      <c r="AJ611">
        <f>IF($AI611="","",$AI611+ROW()/1000000)</f>
      </c>
      <c r="AK611">
        <f>IF(OR($A611="",$P611="Yes",N($AG611)=0),"",$AG611+ROW()/1000000)</f>
      </c>
      <c r="AL611" t="str">
        <f>IF($A611="","",INDEX(games!$J:$J,ROW())&amp;"")</f>
      </c>
      <c r="AM611">
        <f>IF($A611="","",SUMPRODUCT($AO611:$BD611,'Map Analysis'!$AP$2^{0,1,2,3,4,5,6,7,8,9,10,11,12,13,14,15}))</f>
      </c>
      <c r="AN611">
        <f>IF($A611="","",$AM611+ROW()/10000000)</f>
      </c>
      <c r="AO611">
        <f>IF($A611="","",COUNTIF($W$2:$W$2500,$A611))</f>
      </c>
      <c r="AP611">
        <f>IF($A611="","",SUMIFS($BF$2:$BF$2500,$W$2:$W$2500,$A611))</f>
      </c>
      <c r="AQ611">
        <f>IF($A611="","",SUMIFS($BG$2:$BG$2500,$W$2:$W$2500,$A611))</f>
      </c>
      <c r="AR611">
        <f>IF($A611="","",SUMIFS($BH$2:$BH$2500,$W$2:$W$2500,$A611))</f>
      </c>
      <c r="AS611">
        <f>IF($A611="","",SUMIFS($BI$2:$BI$2500,$W$2:$W$2500,$A611))</f>
      </c>
      <c r="AT611">
        <f>IF($A611="","",SUMIFS($BJ$2:$BJ$2500,$W$2:$W$2500,$A611))</f>
      </c>
      <c r="AU611">
        <f>IF($A611="","",SUMIFS($BK$2:$BK$2500,$W$2:$W$2500,$A611))</f>
      </c>
      <c r="AV611">
        <f>IF($A611="","",SUMIFS($BL$2:$BL$2500,$W$2:$W$2500,$A611))</f>
      </c>
      <c r="AW611">
        <f>IF($A611="","",SUMIFS($BM$2:$BM$2500,$W$2:$W$2500,$A611))</f>
      </c>
      <c r="AX611">
        <f>IF($A611="","",SUMIFS($BN$2:$BN$2500,$W$2:$W$2500,$A611))</f>
      </c>
      <c r="AY611">
        <f>IF($A611="","",SUMIFS($BO$2:$BO$2500,$W$2:$W$2500,$A611))</f>
      </c>
      <c r="AZ611">
        <f>IF($A611="","",SUMIFS($BP$2:$BP$2500,$W$2:$W$2500,$A611))</f>
      </c>
      <c r="BA611">
        <f>IF($A611="","",SUMIFS($BQ$2:$BQ$2500,$W$2:$W$2500,$A611))</f>
      </c>
      <c r="BB611">
        <f>IF($A611="","",SUMIFS($BR$2:$BR$2500,$W$2:$W$2500,$A611))</f>
      </c>
      <c r="BC611">
        <f>IF($A611="","",SUMIFS($BS$2:$BS$2500,$W$2:$W$2500,$A611))</f>
      </c>
      <c r="BD611">
        <f>IF($A611="","",SUMIFS($BT$2:$BT$2500,$W$2:$W$2500,$A611))</f>
      </c>
      <c r="BF611">
        <f>IF($Z611="","",INDEX($AO$2:$AO$2000,$Z611))</f>
      </c>
      <c r="BG611">
        <f>IF($Z611="","",INDEX($AP$2:$AP$2000,$Z611))</f>
      </c>
      <c r="BH611">
        <f>IF($Z611="","",INDEX($AQ$2:$AQ$2000,$Z611))</f>
      </c>
      <c r="BI611">
        <f>IF($Z611="","",INDEX($AR$2:$AR$2000,$Z611))</f>
      </c>
      <c r="BJ611">
        <f>IF($Z611="","",INDEX($AS$2:$AS$2000,$Z611))</f>
      </c>
      <c r="BK611">
        <f>IF($Z611="","",INDEX($AT$2:$AT$2000,$Z611))</f>
      </c>
      <c r="BL611">
        <f>IF($Z611="","",INDEX($AU$2:$AU$2000,$Z611))</f>
      </c>
      <c r="BM611">
        <f>IF($Z611="","",INDEX($AV$2:$AV$2000,$Z611))</f>
      </c>
      <c r="BN611">
        <f>IF($Z611="","",INDEX($AW$2:$AW$2000,$Z611))</f>
      </c>
      <c r="BO611">
        <f>IF($Z611="","",INDEX($AX$2:$AX$2000,$Z611))</f>
      </c>
      <c r="BP611">
        <f>IF($Z611="","",INDEX($AY$2:$AY$2000,$Z611))</f>
      </c>
      <c r="BQ611">
        <f>IF($Z611="","",INDEX($AZ$2:$AZ$2000,$Z611))</f>
      </c>
      <c r="BR611">
        <f>IF($Z611="","",INDEX($BA$2:$BA$2000,$Z611))</f>
      </c>
      <c r="BS611">
        <f>IF($Z611="","",INDEX($BB$2:$BB$2000,$Z611))</f>
      </c>
      <c r="BT611">
        <f>IF($Z611="","",INDEX($BC$2:$BC$2000,$Z611))</f>
      </c>
      <c r="BV611">
        <f>IF(OR($A611="",$P611&lt;&gt;"Yes",$AH611="Yes"),"",1+N($AG611))</f>
      </c>
      <c r="BW611">
        <f>IF($A611="","",COUNTIFS($W$2:$W$2500,$A611,$BZ$2:$BZ$2500,"Yes")+COUNTIFS($X$2:$X$2500,$A611,$BY$2:$BY$2500,"Yes"))</f>
      </c>
      <c r="BX611">
        <f>IF(OR($A611="",$P611="Yes"),"",IF(N($BW611)=0,0,1+SUMIFS($CB$2:$CB$2500,$W$2:$W$2500,$A611)+SUMIFS($CA$2:$CA$2500,$X$2:$X$2500,$A611)))</f>
      </c>
      <c r="BY611" t="str">
        <f>IF($Y611="","",INDEX($AH$2:$AH$2000,$Y611)&amp;"")</f>
      </c>
      <c r="BZ611" t="str">
        <f>IF($Z611="","",INDEX($AH$2:$AH$2000,$Z611)&amp;"")</f>
      </c>
      <c r="CA611">
        <f>IF($Y611="","",INDEX($BV$2:$BV$2000,$Y611))</f>
      </c>
      <c r="CB611">
        <f>IF($Z611="","",INDEX($BV$2:$BV$2000,$Z611))</f>
      </c>
    </row>
    <row r="612">
      <c r="A612" t="str">
        <f>IF(TRIM(INDEX(games!$A:$A,ROW()))="","",TRIM(INDEX(games!$A:$A,ROW())))</f>
      </c>
      <c r="B612">
        <f>IF(OR($A612="",INDEX(games!$B:$B,ROW())=""),"",INDEX(games!$B:$B,ROW()))</f>
      </c>
      <c r="C612" t="str">
        <f>IF(OR($A612="",INDEX(games!$C:$C,ROW())=""),"",INDEX(games!$C:$C,ROW()))</f>
      </c>
      <c r="D612">
        <f>IF($A612="","",COUNTIF($W$2:$W$2500,$A612)+COUNTIF($X$2:$X$2500,$A612))</f>
      </c>
      <c r="E612">
        <f>IF($A612="","",IFERROR(MATCH($C612,$R$2:$R$5,0),0))</f>
      </c>
      <c r="F612">
        <f>IF($A612="","",MOD(ROW(),34))</f>
      </c>
      <c r="G612">
        <f>IF($A612="",NA(),IF($C612="Action",$B612,NA()))</f>
      </c>
      <c r="H612">
        <f>IF($A612="",NA(),IF($C612="Action",1+$F612*0.023,NA()))</f>
      </c>
      <c r="I612">
        <f>IF($A612="",NA(),IF($C612="Strategy",$B612,NA()))</f>
      </c>
      <c r="J612">
        <f>IF($A612="",NA(),IF($C612="Strategy",2+$F612*0.023,NA()))</f>
      </c>
      <c r="K612">
        <f>IF($A612="",NA(),IF($C612="Deckbuilder",$B612,NA()))</f>
      </c>
      <c r="L612">
        <f>IF($A612="",NA(),IF($C612="Deckbuilder",3+$F612*0.023,NA()))</f>
      </c>
      <c r="M612">
        <f>IF($A612="",NA(),IF($C612="Traditional",$B612,NA()))</f>
      </c>
      <c r="N612">
        <f>IF($A612="",NA(),IF($C612="Traditional",4+$F612*0.023,NA()))</f>
      </c>
      <c r="O612">
        <f>IF($A612="","",$D612+ROW()/1000000)</f>
      </c>
      <c r="P612" t="str">
        <f>IF(OR($A612="",INDEX(games!$H:$H,ROW())=""),"",INDEX(games!$H:$H,ROW()))</f>
      </c>
      <c r="Q612">
        <f>IF(OR($A612="",$P612&lt;&gt;"Yes"),"",$D612+ROW()/1000000)</f>
      </c>
      <c r="T612">
        <f>IF($Y612="","",INDEX($B$2:$B$2000,$Y612))</f>
      </c>
      <c r="U612">
        <f>IF($Z612="","",INDEX($B$2:$B$2000,$Z612))</f>
      </c>
      <c r="V612">
        <f>IF(OR($T612="",$U612=""),"",$U612-$T612)</f>
      </c>
      <c r="W612" t="str">
        <f>IF(TRIM(INDEX(connections!$A:$A,ROW()))="","",TRIM(INDEX(connections!$A:$A,ROW())))</f>
      </c>
      <c r="X612" t="str">
        <f>IF($W612="","",TRIM(INDEX(connections!$B:$B,ROW())))</f>
      </c>
      <c r="Y612">
        <f>IF($W612="","",IFERROR(MATCH($W612,$A$2:$A$2000,0),""))</f>
      </c>
      <c r="Z612">
        <f>IF($X612="","",IFERROR(MATCH($X612,$A$2:$A$2000,0),""))</f>
      </c>
      <c r="AA612" t="str">
        <f>IF($Y612="","",INDEX($P$2:$P$2000,$Y612))</f>
      </c>
      <c r="AB612" t="str">
        <f>IF($Z612="","",INDEX($P$2:$P$2000,$Z612))</f>
      </c>
      <c r="AC612">
        <f>IF(AND($AA612="Yes",$AB612="Yes"),1,"")</f>
      </c>
      <c r="AD612">
        <f>IF(OR($Y612="",$Z612=""),"",IF(INDEX($C$2:$C$2000,$Y612)=INDEX($C$2:$C$2000,$Z612),0,1))</f>
      </c>
      <c r="AE612">
        <f>IF($AC612&lt;&gt;1,"",IF(AND(INDEX($AG$2:$AG$2000,$Y612)=1,INDEX($AG$2:$AG$2000,$Z612)=1),1,""))</f>
      </c>
      <c r="AG612">
        <f>IF($A612="","",COUNTIFS($W$2:$W$2500,$A612,$AB$2:$AB$2500,"Yes")+COUNTIFS($X$2:$X$2500,$A612,$AA$2:$AA$2500,"Yes"))</f>
      </c>
      <c r="AH612" t="str">
        <f>IF(OR($P612&lt;&gt;"Yes",N($AG612)=0),"",IF(AND($AG612=1,COUNTIFS($W$2:$W$2500,$A612,$AE$2:$AE$2500,1)+COUNTIFS($X$2:$X$2500,$A612,$AE$2:$AE$2500,1)&gt;0),"","Yes"))</f>
      </c>
      <c r="AI612">
        <f>IF($AH612="Yes",$AG612,"")</f>
      </c>
      <c r="AJ612">
        <f>IF($AI612="","",$AI612+ROW()/1000000)</f>
      </c>
      <c r="AK612">
        <f>IF(OR($A612="",$P612="Yes",N($AG612)=0),"",$AG612+ROW()/1000000)</f>
      </c>
      <c r="AL612" t="str">
        <f>IF($A612="","",INDEX(games!$J:$J,ROW())&amp;"")</f>
      </c>
      <c r="AM612">
        <f>IF($A612="","",SUMPRODUCT($AO612:$BD612,'Map Analysis'!$AP$2^{0,1,2,3,4,5,6,7,8,9,10,11,12,13,14,15}))</f>
      </c>
      <c r="AN612">
        <f>IF($A612="","",$AM612+ROW()/10000000)</f>
      </c>
      <c r="AO612">
        <f>IF($A612="","",COUNTIF($W$2:$W$2500,$A612))</f>
      </c>
      <c r="AP612">
        <f>IF($A612="","",SUMIFS($BF$2:$BF$2500,$W$2:$W$2500,$A612))</f>
      </c>
      <c r="AQ612">
        <f>IF($A612="","",SUMIFS($BG$2:$BG$2500,$W$2:$W$2500,$A612))</f>
      </c>
      <c r="AR612">
        <f>IF($A612="","",SUMIFS($BH$2:$BH$2500,$W$2:$W$2500,$A612))</f>
      </c>
      <c r="AS612">
        <f>IF($A612="","",SUMIFS($BI$2:$BI$2500,$W$2:$W$2500,$A612))</f>
      </c>
      <c r="AT612">
        <f>IF($A612="","",SUMIFS($BJ$2:$BJ$2500,$W$2:$W$2500,$A612))</f>
      </c>
      <c r="AU612">
        <f>IF($A612="","",SUMIFS($BK$2:$BK$2500,$W$2:$W$2500,$A612))</f>
      </c>
      <c r="AV612">
        <f>IF($A612="","",SUMIFS($BL$2:$BL$2500,$W$2:$W$2500,$A612))</f>
      </c>
      <c r="AW612">
        <f>IF($A612="","",SUMIFS($BM$2:$BM$2500,$W$2:$W$2500,$A612))</f>
      </c>
      <c r="AX612">
        <f>IF($A612="","",SUMIFS($BN$2:$BN$2500,$W$2:$W$2500,$A612))</f>
      </c>
      <c r="AY612">
        <f>IF($A612="","",SUMIFS($BO$2:$BO$2500,$W$2:$W$2500,$A612))</f>
      </c>
      <c r="AZ612">
        <f>IF($A612="","",SUMIFS($BP$2:$BP$2500,$W$2:$W$2500,$A612))</f>
      </c>
      <c r="BA612">
        <f>IF($A612="","",SUMIFS($BQ$2:$BQ$2500,$W$2:$W$2500,$A612))</f>
      </c>
      <c r="BB612">
        <f>IF($A612="","",SUMIFS($BR$2:$BR$2500,$W$2:$W$2500,$A612))</f>
      </c>
      <c r="BC612">
        <f>IF($A612="","",SUMIFS($BS$2:$BS$2500,$W$2:$W$2500,$A612))</f>
      </c>
      <c r="BD612">
        <f>IF($A612="","",SUMIFS($BT$2:$BT$2500,$W$2:$W$2500,$A612))</f>
      </c>
      <c r="BF612">
        <f>IF($Z612="","",INDEX($AO$2:$AO$2000,$Z612))</f>
      </c>
      <c r="BG612">
        <f>IF($Z612="","",INDEX($AP$2:$AP$2000,$Z612))</f>
      </c>
      <c r="BH612">
        <f>IF($Z612="","",INDEX($AQ$2:$AQ$2000,$Z612))</f>
      </c>
      <c r="BI612">
        <f>IF($Z612="","",INDEX($AR$2:$AR$2000,$Z612))</f>
      </c>
      <c r="BJ612">
        <f>IF($Z612="","",INDEX($AS$2:$AS$2000,$Z612))</f>
      </c>
      <c r="BK612">
        <f>IF($Z612="","",INDEX($AT$2:$AT$2000,$Z612))</f>
      </c>
      <c r="BL612">
        <f>IF($Z612="","",INDEX($AU$2:$AU$2000,$Z612))</f>
      </c>
      <c r="BM612">
        <f>IF($Z612="","",INDEX($AV$2:$AV$2000,$Z612))</f>
      </c>
      <c r="BN612">
        <f>IF($Z612="","",INDEX($AW$2:$AW$2000,$Z612))</f>
      </c>
      <c r="BO612">
        <f>IF($Z612="","",INDEX($AX$2:$AX$2000,$Z612))</f>
      </c>
      <c r="BP612">
        <f>IF($Z612="","",INDEX($AY$2:$AY$2000,$Z612))</f>
      </c>
      <c r="BQ612">
        <f>IF($Z612="","",INDEX($AZ$2:$AZ$2000,$Z612))</f>
      </c>
      <c r="BR612">
        <f>IF($Z612="","",INDEX($BA$2:$BA$2000,$Z612))</f>
      </c>
      <c r="BS612">
        <f>IF($Z612="","",INDEX($BB$2:$BB$2000,$Z612))</f>
      </c>
      <c r="BT612">
        <f>IF($Z612="","",INDEX($BC$2:$BC$2000,$Z612))</f>
      </c>
      <c r="BV612">
        <f>IF(OR($A612="",$P612&lt;&gt;"Yes",$AH612="Yes"),"",1+N($AG612))</f>
      </c>
      <c r="BW612">
        <f>IF($A612="","",COUNTIFS($W$2:$W$2500,$A612,$BZ$2:$BZ$2500,"Yes")+COUNTIFS($X$2:$X$2500,$A612,$BY$2:$BY$2500,"Yes"))</f>
      </c>
      <c r="BX612">
        <f>IF(OR($A612="",$P612="Yes"),"",IF(N($BW612)=0,0,1+SUMIFS($CB$2:$CB$2500,$W$2:$W$2500,$A612)+SUMIFS($CA$2:$CA$2500,$X$2:$X$2500,$A612)))</f>
      </c>
      <c r="BY612" t="str">
        <f>IF($Y612="","",INDEX($AH$2:$AH$2000,$Y612)&amp;"")</f>
      </c>
      <c r="BZ612" t="str">
        <f>IF($Z612="","",INDEX($AH$2:$AH$2000,$Z612)&amp;"")</f>
      </c>
      <c r="CA612">
        <f>IF($Y612="","",INDEX($BV$2:$BV$2000,$Y612))</f>
      </c>
      <c r="CB612">
        <f>IF($Z612="","",INDEX($BV$2:$BV$2000,$Z612))</f>
      </c>
    </row>
    <row r="613">
      <c r="A613" t="str">
        <f>IF(TRIM(INDEX(games!$A:$A,ROW()))="","",TRIM(INDEX(games!$A:$A,ROW())))</f>
      </c>
      <c r="B613">
        <f>IF(OR($A613="",INDEX(games!$B:$B,ROW())=""),"",INDEX(games!$B:$B,ROW()))</f>
      </c>
      <c r="C613" t="str">
        <f>IF(OR($A613="",INDEX(games!$C:$C,ROW())=""),"",INDEX(games!$C:$C,ROW()))</f>
      </c>
      <c r="D613">
        <f>IF($A613="","",COUNTIF($W$2:$W$2500,$A613)+COUNTIF($X$2:$X$2500,$A613))</f>
      </c>
      <c r="E613">
        <f>IF($A613="","",IFERROR(MATCH($C613,$R$2:$R$5,0),0))</f>
      </c>
      <c r="F613">
        <f>IF($A613="","",MOD(ROW(),34))</f>
      </c>
      <c r="G613">
        <f>IF($A613="",NA(),IF($C613="Action",$B613,NA()))</f>
      </c>
      <c r="H613">
        <f>IF($A613="",NA(),IF($C613="Action",1+$F613*0.023,NA()))</f>
      </c>
      <c r="I613">
        <f>IF($A613="",NA(),IF($C613="Strategy",$B613,NA()))</f>
      </c>
      <c r="J613">
        <f>IF($A613="",NA(),IF($C613="Strategy",2+$F613*0.023,NA()))</f>
      </c>
      <c r="K613">
        <f>IF($A613="",NA(),IF($C613="Deckbuilder",$B613,NA()))</f>
      </c>
      <c r="L613">
        <f>IF($A613="",NA(),IF($C613="Deckbuilder",3+$F613*0.023,NA()))</f>
      </c>
      <c r="M613">
        <f>IF($A613="",NA(),IF($C613="Traditional",$B613,NA()))</f>
      </c>
      <c r="N613">
        <f>IF($A613="",NA(),IF($C613="Traditional",4+$F613*0.023,NA()))</f>
      </c>
      <c r="O613">
        <f>IF($A613="","",$D613+ROW()/1000000)</f>
      </c>
      <c r="P613" t="str">
        <f>IF(OR($A613="",INDEX(games!$H:$H,ROW())=""),"",INDEX(games!$H:$H,ROW()))</f>
      </c>
      <c r="Q613">
        <f>IF(OR($A613="",$P613&lt;&gt;"Yes"),"",$D613+ROW()/1000000)</f>
      </c>
      <c r="T613">
        <f>IF($Y613="","",INDEX($B$2:$B$2000,$Y613))</f>
      </c>
      <c r="U613">
        <f>IF($Z613="","",INDEX($B$2:$B$2000,$Z613))</f>
      </c>
      <c r="V613">
        <f>IF(OR($T613="",$U613=""),"",$U613-$T613)</f>
      </c>
      <c r="W613" t="str">
        <f>IF(TRIM(INDEX(connections!$A:$A,ROW()))="","",TRIM(INDEX(connections!$A:$A,ROW())))</f>
      </c>
      <c r="X613" t="str">
        <f>IF($W613="","",TRIM(INDEX(connections!$B:$B,ROW())))</f>
      </c>
      <c r="Y613">
        <f>IF($W613="","",IFERROR(MATCH($W613,$A$2:$A$2000,0),""))</f>
      </c>
      <c r="Z613">
        <f>IF($X613="","",IFERROR(MATCH($X613,$A$2:$A$2000,0),""))</f>
      </c>
      <c r="AA613" t="str">
        <f>IF($Y613="","",INDEX($P$2:$P$2000,$Y613))</f>
      </c>
      <c r="AB613" t="str">
        <f>IF($Z613="","",INDEX($P$2:$P$2000,$Z613))</f>
      </c>
      <c r="AC613">
        <f>IF(AND($AA613="Yes",$AB613="Yes"),1,"")</f>
      </c>
      <c r="AD613">
        <f>IF(OR($Y613="",$Z613=""),"",IF(INDEX($C$2:$C$2000,$Y613)=INDEX($C$2:$C$2000,$Z613),0,1))</f>
      </c>
      <c r="AE613">
        <f>IF($AC613&lt;&gt;1,"",IF(AND(INDEX($AG$2:$AG$2000,$Y613)=1,INDEX($AG$2:$AG$2000,$Z613)=1),1,""))</f>
      </c>
      <c r="AG613">
        <f>IF($A613="","",COUNTIFS($W$2:$W$2500,$A613,$AB$2:$AB$2500,"Yes")+COUNTIFS($X$2:$X$2500,$A613,$AA$2:$AA$2500,"Yes"))</f>
      </c>
      <c r="AH613" t="str">
        <f>IF(OR($P613&lt;&gt;"Yes",N($AG613)=0),"",IF(AND($AG613=1,COUNTIFS($W$2:$W$2500,$A613,$AE$2:$AE$2500,1)+COUNTIFS($X$2:$X$2500,$A613,$AE$2:$AE$2500,1)&gt;0),"","Yes"))</f>
      </c>
      <c r="AI613">
        <f>IF($AH613="Yes",$AG613,"")</f>
      </c>
      <c r="AJ613">
        <f>IF($AI613="","",$AI613+ROW()/1000000)</f>
      </c>
      <c r="AK613">
        <f>IF(OR($A613="",$P613="Yes",N($AG613)=0),"",$AG613+ROW()/1000000)</f>
      </c>
      <c r="AL613" t="str">
        <f>IF($A613="","",INDEX(games!$J:$J,ROW())&amp;"")</f>
      </c>
      <c r="AM613">
        <f>IF($A613="","",SUMPRODUCT($AO613:$BD613,'Map Analysis'!$AP$2^{0,1,2,3,4,5,6,7,8,9,10,11,12,13,14,15}))</f>
      </c>
      <c r="AN613">
        <f>IF($A613="","",$AM613+ROW()/10000000)</f>
      </c>
      <c r="AO613">
        <f>IF($A613="","",COUNTIF($W$2:$W$2500,$A613))</f>
      </c>
      <c r="AP613">
        <f>IF($A613="","",SUMIFS($BF$2:$BF$2500,$W$2:$W$2500,$A613))</f>
      </c>
      <c r="AQ613">
        <f>IF($A613="","",SUMIFS($BG$2:$BG$2500,$W$2:$W$2500,$A613))</f>
      </c>
      <c r="AR613">
        <f>IF($A613="","",SUMIFS($BH$2:$BH$2500,$W$2:$W$2500,$A613))</f>
      </c>
      <c r="AS613">
        <f>IF($A613="","",SUMIFS($BI$2:$BI$2500,$W$2:$W$2500,$A613))</f>
      </c>
      <c r="AT613">
        <f>IF($A613="","",SUMIFS($BJ$2:$BJ$2500,$W$2:$W$2500,$A613))</f>
      </c>
      <c r="AU613">
        <f>IF($A613="","",SUMIFS($BK$2:$BK$2500,$W$2:$W$2500,$A613))</f>
      </c>
      <c r="AV613">
        <f>IF($A613="","",SUMIFS($BL$2:$BL$2500,$W$2:$W$2500,$A613))</f>
      </c>
      <c r="AW613">
        <f>IF($A613="","",SUMIFS($BM$2:$BM$2500,$W$2:$W$2500,$A613))</f>
      </c>
      <c r="AX613">
        <f>IF($A613="","",SUMIFS($BN$2:$BN$2500,$W$2:$W$2500,$A613))</f>
      </c>
      <c r="AY613">
        <f>IF($A613="","",SUMIFS($BO$2:$BO$2500,$W$2:$W$2500,$A613))</f>
      </c>
      <c r="AZ613">
        <f>IF($A613="","",SUMIFS($BP$2:$BP$2500,$W$2:$W$2500,$A613))</f>
      </c>
      <c r="BA613">
        <f>IF($A613="","",SUMIFS($BQ$2:$BQ$2500,$W$2:$W$2500,$A613))</f>
      </c>
      <c r="BB613">
        <f>IF($A613="","",SUMIFS($BR$2:$BR$2500,$W$2:$W$2500,$A613))</f>
      </c>
      <c r="BC613">
        <f>IF($A613="","",SUMIFS($BS$2:$BS$2500,$W$2:$W$2500,$A613))</f>
      </c>
      <c r="BD613">
        <f>IF($A613="","",SUMIFS($BT$2:$BT$2500,$W$2:$W$2500,$A613))</f>
      </c>
      <c r="BF613">
        <f>IF($Z613="","",INDEX($AO$2:$AO$2000,$Z613))</f>
      </c>
      <c r="BG613">
        <f>IF($Z613="","",INDEX($AP$2:$AP$2000,$Z613))</f>
      </c>
      <c r="BH613">
        <f>IF($Z613="","",INDEX($AQ$2:$AQ$2000,$Z613))</f>
      </c>
      <c r="BI613">
        <f>IF($Z613="","",INDEX($AR$2:$AR$2000,$Z613))</f>
      </c>
      <c r="BJ613">
        <f>IF($Z613="","",INDEX($AS$2:$AS$2000,$Z613))</f>
      </c>
      <c r="BK613">
        <f>IF($Z613="","",INDEX($AT$2:$AT$2000,$Z613))</f>
      </c>
      <c r="BL613">
        <f>IF($Z613="","",INDEX($AU$2:$AU$2000,$Z613))</f>
      </c>
      <c r="BM613">
        <f>IF($Z613="","",INDEX($AV$2:$AV$2000,$Z613))</f>
      </c>
      <c r="BN613">
        <f>IF($Z613="","",INDEX($AW$2:$AW$2000,$Z613))</f>
      </c>
      <c r="BO613">
        <f>IF($Z613="","",INDEX($AX$2:$AX$2000,$Z613))</f>
      </c>
      <c r="BP613">
        <f>IF($Z613="","",INDEX($AY$2:$AY$2000,$Z613))</f>
      </c>
      <c r="BQ613">
        <f>IF($Z613="","",INDEX($AZ$2:$AZ$2000,$Z613))</f>
      </c>
      <c r="BR613">
        <f>IF($Z613="","",INDEX($BA$2:$BA$2000,$Z613))</f>
      </c>
      <c r="BS613">
        <f>IF($Z613="","",INDEX($BB$2:$BB$2000,$Z613))</f>
      </c>
      <c r="BT613">
        <f>IF($Z613="","",INDEX($BC$2:$BC$2000,$Z613))</f>
      </c>
      <c r="BV613">
        <f>IF(OR($A613="",$P613&lt;&gt;"Yes",$AH613="Yes"),"",1+N($AG613))</f>
      </c>
      <c r="BW613">
        <f>IF($A613="","",COUNTIFS($W$2:$W$2500,$A613,$BZ$2:$BZ$2500,"Yes")+COUNTIFS($X$2:$X$2500,$A613,$BY$2:$BY$2500,"Yes"))</f>
      </c>
      <c r="BX613">
        <f>IF(OR($A613="",$P613="Yes"),"",IF(N($BW613)=0,0,1+SUMIFS($CB$2:$CB$2500,$W$2:$W$2500,$A613)+SUMIFS($CA$2:$CA$2500,$X$2:$X$2500,$A613)))</f>
      </c>
      <c r="BY613" t="str">
        <f>IF($Y613="","",INDEX($AH$2:$AH$2000,$Y613)&amp;"")</f>
      </c>
      <c r="BZ613" t="str">
        <f>IF($Z613="","",INDEX($AH$2:$AH$2000,$Z613)&amp;"")</f>
      </c>
      <c r="CA613">
        <f>IF($Y613="","",INDEX($BV$2:$BV$2000,$Y613))</f>
      </c>
      <c r="CB613">
        <f>IF($Z613="","",INDEX($BV$2:$BV$2000,$Z613))</f>
      </c>
    </row>
    <row r="614">
      <c r="A614" t="str">
        <f>IF(TRIM(INDEX(games!$A:$A,ROW()))="","",TRIM(INDEX(games!$A:$A,ROW())))</f>
      </c>
      <c r="B614">
        <f>IF(OR($A614="",INDEX(games!$B:$B,ROW())=""),"",INDEX(games!$B:$B,ROW()))</f>
      </c>
      <c r="C614" t="str">
        <f>IF(OR($A614="",INDEX(games!$C:$C,ROW())=""),"",INDEX(games!$C:$C,ROW()))</f>
      </c>
      <c r="D614">
        <f>IF($A614="","",COUNTIF($W$2:$W$2500,$A614)+COUNTIF($X$2:$X$2500,$A614))</f>
      </c>
      <c r="E614">
        <f>IF($A614="","",IFERROR(MATCH($C614,$R$2:$R$5,0),0))</f>
      </c>
      <c r="F614">
        <f>IF($A614="","",MOD(ROW(),34))</f>
      </c>
      <c r="G614">
        <f>IF($A614="",NA(),IF($C614="Action",$B614,NA()))</f>
      </c>
      <c r="H614">
        <f>IF($A614="",NA(),IF($C614="Action",1+$F614*0.023,NA()))</f>
      </c>
      <c r="I614">
        <f>IF($A614="",NA(),IF($C614="Strategy",$B614,NA()))</f>
      </c>
      <c r="J614">
        <f>IF($A614="",NA(),IF($C614="Strategy",2+$F614*0.023,NA()))</f>
      </c>
      <c r="K614">
        <f>IF($A614="",NA(),IF($C614="Deckbuilder",$B614,NA()))</f>
      </c>
      <c r="L614">
        <f>IF($A614="",NA(),IF($C614="Deckbuilder",3+$F614*0.023,NA()))</f>
      </c>
      <c r="M614">
        <f>IF($A614="",NA(),IF($C614="Traditional",$B614,NA()))</f>
      </c>
      <c r="N614">
        <f>IF($A614="",NA(),IF($C614="Traditional",4+$F614*0.023,NA()))</f>
      </c>
      <c r="O614">
        <f>IF($A614="","",$D614+ROW()/1000000)</f>
      </c>
      <c r="P614" t="str">
        <f>IF(OR($A614="",INDEX(games!$H:$H,ROW())=""),"",INDEX(games!$H:$H,ROW()))</f>
      </c>
      <c r="Q614">
        <f>IF(OR($A614="",$P614&lt;&gt;"Yes"),"",$D614+ROW()/1000000)</f>
      </c>
      <c r="T614">
        <f>IF($Y614="","",INDEX($B$2:$B$2000,$Y614))</f>
      </c>
      <c r="U614">
        <f>IF($Z614="","",INDEX($B$2:$B$2000,$Z614))</f>
      </c>
      <c r="V614">
        <f>IF(OR($T614="",$U614=""),"",$U614-$T614)</f>
      </c>
      <c r="W614" t="str">
        <f>IF(TRIM(INDEX(connections!$A:$A,ROW()))="","",TRIM(INDEX(connections!$A:$A,ROW())))</f>
      </c>
      <c r="X614" t="str">
        <f>IF($W614="","",TRIM(INDEX(connections!$B:$B,ROW())))</f>
      </c>
      <c r="Y614">
        <f>IF($W614="","",IFERROR(MATCH($W614,$A$2:$A$2000,0),""))</f>
      </c>
      <c r="Z614">
        <f>IF($X614="","",IFERROR(MATCH($X614,$A$2:$A$2000,0),""))</f>
      </c>
      <c r="AA614" t="str">
        <f>IF($Y614="","",INDEX($P$2:$P$2000,$Y614))</f>
      </c>
      <c r="AB614" t="str">
        <f>IF($Z614="","",INDEX($P$2:$P$2000,$Z614))</f>
      </c>
      <c r="AC614">
        <f>IF(AND($AA614="Yes",$AB614="Yes"),1,"")</f>
      </c>
      <c r="AD614">
        <f>IF(OR($Y614="",$Z614=""),"",IF(INDEX($C$2:$C$2000,$Y614)=INDEX($C$2:$C$2000,$Z614),0,1))</f>
      </c>
      <c r="AE614">
        <f>IF($AC614&lt;&gt;1,"",IF(AND(INDEX($AG$2:$AG$2000,$Y614)=1,INDEX($AG$2:$AG$2000,$Z614)=1),1,""))</f>
      </c>
      <c r="AG614">
        <f>IF($A614="","",COUNTIFS($W$2:$W$2500,$A614,$AB$2:$AB$2500,"Yes")+COUNTIFS($X$2:$X$2500,$A614,$AA$2:$AA$2500,"Yes"))</f>
      </c>
      <c r="AH614" t="str">
        <f>IF(OR($P614&lt;&gt;"Yes",N($AG614)=0),"",IF(AND($AG614=1,COUNTIFS($W$2:$W$2500,$A614,$AE$2:$AE$2500,1)+COUNTIFS($X$2:$X$2500,$A614,$AE$2:$AE$2500,1)&gt;0),"","Yes"))</f>
      </c>
      <c r="AI614">
        <f>IF($AH614="Yes",$AG614,"")</f>
      </c>
      <c r="AJ614">
        <f>IF($AI614="","",$AI614+ROW()/1000000)</f>
      </c>
      <c r="AK614">
        <f>IF(OR($A614="",$P614="Yes",N($AG614)=0),"",$AG614+ROW()/1000000)</f>
      </c>
      <c r="AL614" t="str">
        <f>IF($A614="","",INDEX(games!$J:$J,ROW())&amp;"")</f>
      </c>
      <c r="AM614">
        <f>IF($A614="","",SUMPRODUCT($AO614:$BD614,'Map Analysis'!$AP$2^{0,1,2,3,4,5,6,7,8,9,10,11,12,13,14,15}))</f>
      </c>
      <c r="AN614">
        <f>IF($A614="","",$AM614+ROW()/10000000)</f>
      </c>
      <c r="AO614">
        <f>IF($A614="","",COUNTIF($W$2:$W$2500,$A614))</f>
      </c>
      <c r="AP614">
        <f>IF($A614="","",SUMIFS($BF$2:$BF$2500,$W$2:$W$2500,$A614))</f>
      </c>
      <c r="AQ614">
        <f>IF($A614="","",SUMIFS($BG$2:$BG$2500,$W$2:$W$2500,$A614))</f>
      </c>
      <c r="AR614">
        <f>IF($A614="","",SUMIFS($BH$2:$BH$2500,$W$2:$W$2500,$A614))</f>
      </c>
      <c r="AS614">
        <f>IF($A614="","",SUMIFS($BI$2:$BI$2500,$W$2:$W$2500,$A614))</f>
      </c>
      <c r="AT614">
        <f>IF($A614="","",SUMIFS($BJ$2:$BJ$2500,$W$2:$W$2500,$A614))</f>
      </c>
      <c r="AU614">
        <f>IF($A614="","",SUMIFS($BK$2:$BK$2500,$W$2:$W$2500,$A614))</f>
      </c>
      <c r="AV614">
        <f>IF($A614="","",SUMIFS($BL$2:$BL$2500,$W$2:$W$2500,$A614))</f>
      </c>
      <c r="AW614">
        <f>IF($A614="","",SUMIFS($BM$2:$BM$2500,$W$2:$W$2500,$A614))</f>
      </c>
      <c r="AX614">
        <f>IF($A614="","",SUMIFS($BN$2:$BN$2500,$W$2:$W$2500,$A614))</f>
      </c>
      <c r="AY614">
        <f>IF($A614="","",SUMIFS($BO$2:$BO$2500,$W$2:$W$2500,$A614))</f>
      </c>
      <c r="AZ614">
        <f>IF($A614="","",SUMIFS($BP$2:$BP$2500,$W$2:$W$2500,$A614))</f>
      </c>
      <c r="BA614">
        <f>IF($A614="","",SUMIFS($BQ$2:$BQ$2500,$W$2:$W$2500,$A614))</f>
      </c>
      <c r="BB614">
        <f>IF($A614="","",SUMIFS($BR$2:$BR$2500,$W$2:$W$2500,$A614))</f>
      </c>
      <c r="BC614">
        <f>IF($A614="","",SUMIFS($BS$2:$BS$2500,$W$2:$W$2500,$A614))</f>
      </c>
      <c r="BD614">
        <f>IF($A614="","",SUMIFS($BT$2:$BT$2500,$W$2:$W$2500,$A614))</f>
      </c>
      <c r="BF614">
        <f>IF($Z614="","",INDEX($AO$2:$AO$2000,$Z614))</f>
      </c>
      <c r="BG614">
        <f>IF($Z614="","",INDEX($AP$2:$AP$2000,$Z614))</f>
      </c>
      <c r="BH614">
        <f>IF($Z614="","",INDEX($AQ$2:$AQ$2000,$Z614))</f>
      </c>
      <c r="BI614">
        <f>IF($Z614="","",INDEX($AR$2:$AR$2000,$Z614))</f>
      </c>
      <c r="BJ614">
        <f>IF($Z614="","",INDEX($AS$2:$AS$2000,$Z614))</f>
      </c>
      <c r="BK614">
        <f>IF($Z614="","",INDEX($AT$2:$AT$2000,$Z614))</f>
      </c>
      <c r="BL614">
        <f>IF($Z614="","",INDEX($AU$2:$AU$2000,$Z614))</f>
      </c>
      <c r="BM614">
        <f>IF($Z614="","",INDEX($AV$2:$AV$2000,$Z614))</f>
      </c>
      <c r="BN614">
        <f>IF($Z614="","",INDEX($AW$2:$AW$2000,$Z614))</f>
      </c>
      <c r="BO614">
        <f>IF($Z614="","",INDEX($AX$2:$AX$2000,$Z614))</f>
      </c>
      <c r="BP614">
        <f>IF($Z614="","",INDEX($AY$2:$AY$2000,$Z614))</f>
      </c>
      <c r="BQ614">
        <f>IF($Z614="","",INDEX($AZ$2:$AZ$2000,$Z614))</f>
      </c>
      <c r="BR614">
        <f>IF($Z614="","",INDEX($BA$2:$BA$2000,$Z614))</f>
      </c>
      <c r="BS614">
        <f>IF($Z614="","",INDEX($BB$2:$BB$2000,$Z614))</f>
      </c>
      <c r="BT614">
        <f>IF($Z614="","",INDEX($BC$2:$BC$2000,$Z614))</f>
      </c>
      <c r="BV614">
        <f>IF(OR($A614="",$P614&lt;&gt;"Yes",$AH614="Yes"),"",1+N($AG614))</f>
      </c>
      <c r="BW614">
        <f>IF($A614="","",COUNTIFS($W$2:$W$2500,$A614,$BZ$2:$BZ$2500,"Yes")+COUNTIFS($X$2:$X$2500,$A614,$BY$2:$BY$2500,"Yes"))</f>
      </c>
      <c r="BX614">
        <f>IF(OR($A614="",$P614="Yes"),"",IF(N($BW614)=0,0,1+SUMIFS($CB$2:$CB$2500,$W$2:$W$2500,$A614)+SUMIFS($CA$2:$CA$2500,$X$2:$X$2500,$A614)))</f>
      </c>
      <c r="BY614" t="str">
        <f>IF($Y614="","",INDEX($AH$2:$AH$2000,$Y614)&amp;"")</f>
      </c>
      <c r="BZ614" t="str">
        <f>IF($Z614="","",INDEX($AH$2:$AH$2000,$Z614)&amp;"")</f>
      </c>
      <c r="CA614">
        <f>IF($Y614="","",INDEX($BV$2:$BV$2000,$Y614))</f>
      </c>
      <c r="CB614">
        <f>IF($Z614="","",INDEX($BV$2:$BV$2000,$Z614))</f>
      </c>
    </row>
    <row r="615">
      <c r="A615" t="str">
        <f>IF(TRIM(INDEX(games!$A:$A,ROW()))="","",TRIM(INDEX(games!$A:$A,ROW())))</f>
      </c>
      <c r="B615">
        <f>IF(OR($A615="",INDEX(games!$B:$B,ROW())=""),"",INDEX(games!$B:$B,ROW()))</f>
      </c>
      <c r="C615" t="str">
        <f>IF(OR($A615="",INDEX(games!$C:$C,ROW())=""),"",INDEX(games!$C:$C,ROW()))</f>
      </c>
      <c r="D615">
        <f>IF($A615="","",COUNTIF($W$2:$W$2500,$A615)+COUNTIF($X$2:$X$2500,$A615))</f>
      </c>
      <c r="E615">
        <f>IF($A615="","",IFERROR(MATCH($C615,$R$2:$R$5,0),0))</f>
      </c>
      <c r="F615">
        <f>IF($A615="","",MOD(ROW(),34))</f>
      </c>
      <c r="G615">
        <f>IF($A615="",NA(),IF($C615="Action",$B615,NA()))</f>
      </c>
      <c r="H615">
        <f>IF($A615="",NA(),IF($C615="Action",1+$F615*0.023,NA()))</f>
      </c>
      <c r="I615">
        <f>IF($A615="",NA(),IF($C615="Strategy",$B615,NA()))</f>
      </c>
      <c r="J615">
        <f>IF($A615="",NA(),IF($C615="Strategy",2+$F615*0.023,NA()))</f>
      </c>
      <c r="K615">
        <f>IF($A615="",NA(),IF($C615="Deckbuilder",$B615,NA()))</f>
      </c>
      <c r="L615">
        <f>IF($A615="",NA(),IF($C615="Deckbuilder",3+$F615*0.023,NA()))</f>
      </c>
      <c r="M615">
        <f>IF($A615="",NA(),IF($C615="Traditional",$B615,NA()))</f>
      </c>
      <c r="N615">
        <f>IF($A615="",NA(),IF($C615="Traditional",4+$F615*0.023,NA()))</f>
      </c>
      <c r="O615">
        <f>IF($A615="","",$D615+ROW()/1000000)</f>
      </c>
      <c r="P615" t="str">
        <f>IF(OR($A615="",INDEX(games!$H:$H,ROW())=""),"",INDEX(games!$H:$H,ROW()))</f>
      </c>
      <c r="Q615">
        <f>IF(OR($A615="",$P615&lt;&gt;"Yes"),"",$D615+ROW()/1000000)</f>
      </c>
      <c r="T615">
        <f>IF($Y615="","",INDEX($B$2:$B$2000,$Y615))</f>
      </c>
      <c r="U615">
        <f>IF($Z615="","",INDEX($B$2:$B$2000,$Z615))</f>
      </c>
      <c r="V615">
        <f>IF(OR($T615="",$U615=""),"",$U615-$T615)</f>
      </c>
      <c r="W615" t="str">
        <f>IF(TRIM(INDEX(connections!$A:$A,ROW()))="","",TRIM(INDEX(connections!$A:$A,ROW())))</f>
      </c>
      <c r="X615" t="str">
        <f>IF($W615="","",TRIM(INDEX(connections!$B:$B,ROW())))</f>
      </c>
      <c r="Y615">
        <f>IF($W615="","",IFERROR(MATCH($W615,$A$2:$A$2000,0),""))</f>
      </c>
      <c r="Z615">
        <f>IF($X615="","",IFERROR(MATCH($X615,$A$2:$A$2000,0),""))</f>
      </c>
      <c r="AA615" t="str">
        <f>IF($Y615="","",INDEX($P$2:$P$2000,$Y615))</f>
      </c>
      <c r="AB615" t="str">
        <f>IF($Z615="","",INDEX($P$2:$P$2000,$Z615))</f>
      </c>
      <c r="AC615">
        <f>IF(AND($AA615="Yes",$AB615="Yes"),1,"")</f>
      </c>
      <c r="AD615">
        <f>IF(OR($Y615="",$Z615=""),"",IF(INDEX($C$2:$C$2000,$Y615)=INDEX($C$2:$C$2000,$Z615),0,1))</f>
      </c>
      <c r="AE615">
        <f>IF($AC615&lt;&gt;1,"",IF(AND(INDEX($AG$2:$AG$2000,$Y615)=1,INDEX($AG$2:$AG$2000,$Z615)=1),1,""))</f>
      </c>
      <c r="AG615">
        <f>IF($A615="","",COUNTIFS($W$2:$W$2500,$A615,$AB$2:$AB$2500,"Yes")+COUNTIFS($X$2:$X$2500,$A615,$AA$2:$AA$2500,"Yes"))</f>
      </c>
      <c r="AH615" t="str">
        <f>IF(OR($P615&lt;&gt;"Yes",N($AG615)=0),"",IF(AND($AG615=1,COUNTIFS($W$2:$W$2500,$A615,$AE$2:$AE$2500,1)+COUNTIFS($X$2:$X$2500,$A615,$AE$2:$AE$2500,1)&gt;0),"","Yes"))</f>
      </c>
      <c r="AI615">
        <f>IF($AH615="Yes",$AG615,"")</f>
      </c>
      <c r="AJ615">
        <f>IF($AI615="","",$AI615+ROW()/1000000)</f>
      </c>
      <c r="AK615">
        <f>IF(OR($A615="",$P615="Yes",N($AG615)=0),"",$AG615+ROW()/1000000)</f>
      </c>
      <c r="AL615" t="str">
        <f>IF($A615="","",INDEX(games!$J:$J,ROW())&amp;"")</f>
      </c>
      <c r="AM615">
        <f>IF($A615="","",SUMPRODUCT($AO615:$BD615,'Map Analysis'!$AP$2^{0,1,2,3,4,5,6,7,8,9,10,11,12,13,14,15}))</f>
      </c>
      <c r="AN615">
        <f>IF($A615="","",$AM615+ROW()/10000000)</f>
      </c>
      <c r="AO615">
        <f>IF($A615="","",COUNTIF($W$2:$W$2500,$A615))</f>
      </c>
      <c r="AP615">
        <f>IF($A615="","",SUMIFS($BF$2:$BF$2500,$W$2:$W$2500,$A615))</f>
      </c>
      <c r="AQ615">
        <f>IF($A615="","",SUMIFS($BG$2:$BG$2500,$W$2:$W$2500,$A615))</f>
      </c>
      <c r="AR615">
        <f>IF($A615="","",SUMIFS($BH$2:$BH$2500,$W$2:$W$2500,$A615))</f>
      </c>
      <c r="AS615">
        <f>IF($A615="","",SUMIFS($BI$2:$BI$2500,$W$2:$W$2500,$A615))</f>
      </c>
      <c r="AT615">
        <f>IF($A615="","",SUMIFS($BJ$2:$BJ$2500,$W$2:$W$2500,$A615))</f>
      </c>
      <c r="AU615">
        <f>IF($A615="","",SUMIFS($BK$2:$BK$2500,$W$2:$W$2500,$A615))</f>
      </c>
      <c r="AV615">
        <f>IF($A615="","",SUMIFS($BL$2:$BL$2500,$W$2:$W$2500,$A615))</f>
      </c>
      <c r="AW615">
        <f>IF($A615="","",SUMIFS($BM$2:$BM$2500,$W$2:$W$2500,$A615))</f>
      </c>
      <c r="AX615">
        <f>IF($A615="","",SUMIFS($BN$2:$BN$2500,$W$2:$W$2500,$A615))</f>
      </c>
      <c r="AY615">
        <f>IF($A615="","",SUMIFS($BO$2:$BO$2500,$W$2:$W$2500,$A615))</f>
      </c>
      <c r="AZ615">
        <f>IF($A615="","",SUMIFS($BP$2:$BP$2500,$W$2:$W$2500,$A615))</f>
      </c>
      <c r="BA615">
        <f>IF($A615="","",SUMIFS($BQ$2:$BQ$2500,$W$2:$W$2500,$A615))</f>
      </c>
      <c r="BB615">
        <f>IF($A615="","",SUMIFS($BR$2:$BR$2500,$W$2:$W$2500,$A615))</f>
      </c>
      <c r="BC615">
        <f>IF($A615="","",SUMIFS($BS$2:$BS$2500,$W$2:$W$2500,$A615))</f>
      </c>
      <c r="BD615">
        <f>IF($A615="","",SUMIFS($BT$2:$BT$2500,$W$2:$W$2500,$A615))</f>
      </c>
      <c r="BF615">
        <f>IF($Z615="","",INDEX($AO$2:$AO$2000,$Z615))</f>
      </c>
      <c r="BG615">
        <f>IF($Z615="","",INDEX($AP$2:$AP$2000,$Z615))</f>
      </c>
      <c r="BH615">
        <f>IF($Z615="","",INDEX($AQ$2:$AQ$2000,$Z615))</f>
      </c>
      <c r="BI615">
        <f>IF($Z615="","",INDEX($AR$2:$AR$2000,$Z615))</f>
      </c>
      <c r="BJ615">
        <f>IF($Z615="","",INDEX($AS$2:$AS$2000,$Z615))</f>
      </c>
      <c r="BK615">
        <f>IF($Z615="","",INDEX($AT$2:$AT$2000,$Z615))</f>
      </c>
      <c r="BL615">
        <f>IF($Z615="","",INDEX($AU$2:$AU$2000,$Z615))</f>
      </c>
      <c r="BM615">
        <f>IF($Z615="","",INDEX($AV$2:$AV$2000,$Z615))</f>
      </c>
      <c r="BN615">
        <f>IF($Z615="","",INDEX($AW$2:$AW$2000,$Z615))</f>
      </c>
      <c r="BO615">
        <f>IF($Z615="","",INDEX($AX$2:$AX$2000,$Z615))</f>
      </c>
      <c r="BP615">
        <f>IF($Z615="","",INDEX($AY$2:$AY$2000,$Z615))</f>
      </c>
      <c r="BQ615">
        <f>IF($Z615="","",INDEX($AZ$2:$AZ$2000,$Z615))</f>
      </c>
      <c r="BR615">
        <f>IF($Z615="","",INDEX($BA$2:$BA$2000,$Z615))</f>
      </c>
      <c r="BS615">
        <f>IF($Z615="","",INDEX($BB$2:$BB$2000,$Z615))</f>
      </c>
      <c r="BT615">
        <f>IF($Z615="","",INDEX($BC$2:$BC$2000,$Z615))</f>
      </c>
      <c r="BV615">
        <f>IF(OR($A615="",$P615&lt;&gt;"Yes",$AH615="Yes"),"",1+N($AG615))</f>
      </c>
      <c r="BW615">
        <f>IF($A615="","",COUNTIFS($W$2:$W$2500,$A615,$BZ$2:$BZ$2500,"Yes")+COUNTIFS($X$2:$X$2500,$A615,$BY$2:$BY$2500,"Yes"))</f>
      </c>
      <c r="BX615">
        <f>IF(OR($A615="",$P615="Yes"),"",IF(N($BW615)=0,0,1+SUMIFS($CB$2:$CB$2500,$W$2:$W$2500,$A615)+SUMIFS($CA$2:$CA$2500,$X$2:$X$2500,$A615)))</f>
      </c>
      <c r="BY615" t="str">
        <f>IF($Y615="","",INDEX($AH$2:$AH$2000,$Y615)&amp;"")</f>
      </c>
      <c r="BZ615" t="str">
        <f>IF($Z615="","",INDEX($AH$2:$AH$2000,$Z615)&amp;"")</f>
      </c>
      <c r="CA615">
        <f>IF($Y615="","",INDEX($BV$2:$BV$2000,$Y615))</f>
      </c>
      <c r="CB615">
        <f>IF($Z615="","",INDEX($BV$2:$BV$2000,$Z615))</f>
      </c>
    </row>
    <row r="616">
      <c r="A616" t="str">
        <f>IF(TRIM(INDEX(games!$A:$A,ROW()))="","",TRIM(INDEX(games!$A:$A,ROW())))</f>
      </c>
      <c r="B616">
        <f>IF(OR($A616="",INDEX(games!$B:$B,ROW())=""),"",INDEX(games!$B:$B,ROW()))</f>
      </c>
      <c r="C616" t="str">
        <f>IF(OR($A616="",INDEX(games!$C:$C,ROW())=""),"",INDEX(games!$C:$C,ROW()))</f>
      </c>
      <c r="D616">
        <f>IF($A616="","",COUNTIF($W$2:$W$2500,$A616)+COUNTIF($X$2:$X$2500,$A616))</f>
      </c>
      <c r="E616">
        <f>IF($A616="","",IFERROR(MATCH($C616,$R$2:$R$5,0),0))</f>
      </c>
      <c r="F616">
        <f>IF($A616="","",MOD(ROW(),34))</f>
      </c>
      <c r="G616">
        <f>IF($A616="",NA(),IF($C616="Action",$B616,NA()))</f>
      </c>
      <c r="H616">
        <f>IF($A616="",NA(),IF($C616="Action",1+$F616*0.023,NA()))</f>
      </c>
      <c r="I616">
        <f>IF($A616="",NA(),IF($C616="Strategy",$B616,NA()))</f>
      </c>
      <c r="J616">
        <f>IF($A616="",NA(),IF($C616="Strategy",2+$F616*0.023,NA()))</f>
      </c>
      <c r="K616">
        <f>IF($A616="",NA(),IF($C616="Deckbuilder",$B616,NA()))</f>
      </c>
      <c r="L616">
        <f>IF($A616="",NA(),IF($C616="Deckbuilder",3+$F616*0.023,NA()))</f>
      </c>
      <c r="M616">
        <f>IF($A616="",NA(),IF($C616="Traditional",$B616,NA()))</f>
      </c>
      <c r="N616">
        <f>IF($A616="",NA(),IF($C616="Traditional",4+$F616*0.023,NA()))</f>
      </c>
      <c r="O616">
        <f>IF($A616="","",$D616+ROW()/1000000)</f>
      </c>
      <c r="P616" t="str">
        <f>IF(OR($A616="",INDEX(games!$H:$H,ROW())=""),"",INDEX(games!$H:$H,ROW()))</f>
      </c>
      <c r="Q616">
        <f>IF(OR($A616="",$P616&lt;&gt;"Yes"),"",$D616+ROW()/1000000)</f>
      </c>
      <c r="T616">
        <f>IF($Y616="","",INDEX($B$2:$B$2000,$Y616))</f>
      </c>
      <c r="U616">
        <f>IF($Z616="","",INDEX($B$2:$B$2000,$Z616))</f>
      </c>
      <c r="V616">
        <f>IF(OR($T616="",$U616=""),"",$U616-$T616)</f>
      </c>
      <c r="W616" t="str">
        <f>IF(TRIM(INDEX(connections!$A:$A,ROW()))="","",TRIM(INDEX(connections!$A:$A,ROW())))</f>
      </c>
      <c r="X616" t="str">
        <f>IF($W616="","",TRIM(INDEX(connections!$B:$B,ROW())))</f>
      </c>
      <c r="Y616">
        <f>IF($W616="","",IFERROR(MATCH($W616,$A$2:$A$2000,0),""))</f>
      </c>
      <c r="Z616">
        <f>IF($X616="","",IFERROR(MATCH($X616,$A$2:$A$2000,0),""))</f>
      </c>
      <c r="AA616" t="str">
        <f>IF($Y616="","",INDEX($P$2:$P$2000,$Y616))</f>
      </c>
      <c r="AB616" t="str">
        <f>IF($Z616="","",INDEX($P$2:$P$2000,$Z616))</f>
      </c>
      <c r="AC616">
        <f>IF(AND($AA616="Yes",$AB616="Yes"),1,"")</f>
      </c>
      <c r="AD616">
        <f>IF(OR($Y616="",$Z616=""),"",IF(INDEX($C$2:$C$2000,$Y616)=INDEX($C$2:$C$2000,$Z616),0,1))</f>
      </c>
      <c r="AE616">
        <f>IF($AC616&lt;&gt;1,"",IF(AND(INDEX($AG$2:$AG$2000,$Y616)=1,INDEX($AG$2:$AG$2000,$Z616)=1),1,""))</f>
      </c>
      <c r="AG616">
        <f>IF($A616="","",COUNTIFS($W$2:$W$2500,$A616,$AB$2:$AB$2500,"Yes")+COUNTIFS($X$2:$X$2500,$A616,$AA$2:$AA$2500,"Yes"))</f>
      </c>
      <c r="AH616" t="str">
        <f>IF(OR($P616&lt;&gt;"Yes",N($AG616)=0),"",IF(AND($AG616=1,COUNTIFS($W$2:$W$2500,$A616,$AE$2:$AE$2500,1)+COUNTIFS($X$2:$X$2500,$A616,$AE$2:$AE$2500,1)&gt;0),"","Yes"))</f>
      </c>
      <c r="AI616">
        <f>IF($AH616="Yes",$AG616,"")</f>
      </c>
      <c r="AJ616">
        <f>IF($AI616="","",$AI616+ROW()/1000000)</f>
      </c>
      <c r="AK616">
        <f>IF(OR($A616="",$P616="Yes",N($AG616)=0),"",$AG616+ROW()/1000000)</f>
      </c>
      <c r="AL616" t="str">
        <f>IF($A616="","",INDEX(games!$J:$J,ROW())&amp;"")</f>
      </c>
      <c r="AM616">
        <f>IF($A616="","",SUMPRODUCT($AO616:$BD616,'Map Analysis'!$AP$2^{0,1,2,3,4,5,6,7,8,9,10,11,12,13,14,15}))</f>
      </c>
      <c r="AN616">
        <f>IF($A616="","",$AM616+ROW()/10000000)</f>
      </c>
      <c r="AO616">
        <f>IF($A616="","",COUNTIF($W$2:$W$2500,$A616))</f>
      </c>
      <c r="AP616">
        <f>IF($A616="","",SUMIFS($BF$2:$BF$2500,$W$2:$W$2500,$A616))</f>
      </c>
      <c r="AQ616">
        <f>IF($A616="","",SUMIFS($BG$2:$BG$2500,$W$2:$W$2500,$A616))</f>
      </c>
      <c r="AR616">
        <f>IF($A616="","",SUMIFS($BH$2:$BH$2500,$W$2:$W$2500,$A616))</f>
      </c>
      <c r="AS616">
        <f>IF($A616="","",SUMIFS($BI$2:$BI$2500,$W$2:$W$2500,$A616))</f>
      </c>
      <c r="AT616">
        <f>IF($A616="","",SUMIFS($BJ$2:$BJ$2500,$W$2:$W$2500,$A616))</f>
      </c>
      <c r="AU616">
        <f>IF($A616="","",SUMIFS($BK$2:$BK$2500,$W$2:$W$2500,$A616))</f>
      </c>
      <c r="AV616">
        <f>IF($A616="","",SUMIFS($BL$2:$BL$2500,$W$2:$W$2500,$A616))</f>
      </c>
      <c r="AW616">
        <f>IF($A616="","",SUMIFS($BM$2:$BM$2500,$W$2:$W$2500,$A616))</f>
      </c>
      <c r="AX616">
        <f>IF($A616="","",SUMIFS($BN$2:$BN$2500,$W$2:$W$2500,$A616))</f>
      </c>
      <c r="AY616">
        <f>IF($A616="","",SUMIFS($BO$2:$BO$2500,$W$2:$W$2500,$A616))</f>
      </c>
      <c r="AZ616">
        <f>IF($A616="","",SUMIFS($BP$2:$BP$2500,$W$2:$W$2500,$A616))</f>
      </c>
      <c r="BA616">
        <f>IF($A616="","",SUMIFS($BQ$2:$BQ$2500,$W$2:$W$2500,$A616))</f>
      </c>
      <c r="BB616">
        <f>IF($A616="","",SUMIFS($BR$2:$BR$2500,$W$2:$W$2500,$A616))</f>
      </c>
      <c r="BC616">
        <f>IF($A616="","",SUMIFS($BS$2:$BS$2500,$W$2:$W$2500,$A616))</f>
      </c>
      <c r="BD616">
        <f>IF($A616="","",SUMIFS($BT$2:$BT$2500,$W$2:$W$2500,$A616))</f>
      </c>
      <c r="BF616">
        <f>IF($Z616="","",INDEX($AO$2:$AO$2000,$Z616))</f>
      </c>
      <c r="BG616">
        <f>IF($Z616="","",INDEX($AP$2:$AP$2000,$Z616))</f>
      </c>
      <c r="BH616">
        <f>IF($Z616="","",INDEX($AQ$2:$AQ$2000,$Z616))</f>
      </c>
      <c r="BI616">
        <f>IF($Z616="","",INDEX($AR$2:$AR$2000,$Z616))</f>
      </c>
      <c r="BJ616">
        <f>IF($Z616="","",INDEX($AS$2:$AS$2000,$Z616))</f>
      </c>
      <c r="BK616">
        <f>IF($Z616="","",INDEX($AT$2:$AT$2000,$Z616))</f>
      </c>
      <c r="BL616">
        <f>IF($Z616="","",INDEX($AU$2:$AU$2000,$Z616))</f>
      </c>
      <c r="BM616">
        <f>IF($Z616="","",INDEX($AV$2:$AV$2000,$Z616))</f>
      </c>
      <c r="BN616">
        <f>IF($Z616="","",INDEX($AW$2:$AW$2000,$Z616))</f>
      </c>
      <c r="BO616">
        <f>IF($Z616="","",INDEX($AX$2:$AX$2000,$Z616))</f>
      </c>
      <c r="BP616">
        <f>IF($Z616="","",INDEX($AY$2:$AY$2000,$Z616))</f>
      </c>
      <c r="BQ616">
        <f>IF($Z616="","",INDEX($AZ$2:$AZ$2000,$Z616))</f>
      </c>
      <c r="BR616">
        <f>IF($Z616="","",INDEX($BA$2:$BA$2000,$Z616))</f>
      </c>
      <c r="BS616">
        <f>IF($Z616="","",INDEX($BB$2:$BB$2000,$Z616))</f>
      </c>
      <c r="BT616">
        <f>IF($Z616="","",INDEX($BC$2:$BC$2000,$Z616))</f>
      </c>
      <c r="BV616">
        <f>IF(OR($A616="",$P616&lt;&gt;"Yes",$AH616="Yes"),"",1+N($AG616))</f>
      </c>
      <c r="BW616">
        <f>IF($A616="","",COUNTIFS($W$2:$W$2500,$A616,$BZ$2:$BZ$2500,"Yes")+COUNTIFS($X$2:$X$2500,$A616,$BY$2:$BY$2500,"Yes"))</f>
      </c>
      <c r="BX616">
        <f>IF(OR($A616="",$P616="Yes"),"",IF(N($BW616)=0,0,1+SUMIFS($CB$2:$CB$2500,$W$2:$W$2500,$A616)+SUMIFS($CA$2:$CA$2500,$X$2:$X$2500,$A616)))</f>
      </c>
      <c r="BY616" t="str">
        <f>IF($Y616="","",INDEX($AH$2:$AH$2000,$Y616)&amp;"")</f>
      </c>
      <c r="BZ616" t="str">
        <f>IF($Z616="","",INDEX($AH$2:$AH$2000,$Z616)&amp;"")</f>
      </c>
      <c r="CA616">
        <f>IF($Y616="","",INDEX($BV$2:$BV$2000,$Y616))</f>
      </c>
      <c r="CB616">
        <f>IF($Z616="","",INDEX($BV$2:$BV$2000,$Z616))</f>
      </c>
    </row>
    <row r="617">
      <c r="A617" t="str">
        <f>IF(TRIM(INDEX(games!$A:$A,ROW()))="","",TRIM(INDEX(games!$A:$A,ROW())))</f>
      </c>
      <c r="B617">
        <f>IF(OR($A617="",INDEX(games!$B:$B,ROW())=""),"",INDEX(games!$B:$B,ROW()))</f>
      </c>
      <c r="C617" t="str">
        <f>IF(OR($A617="",INDEX(games!$C:$C,ROW())=""),"",INDEX(games!$C:$C,ROW()))</f>
      </c>
      <c r="D617">
        <f>IF($A617="","",COUNTIF($W$2:$W$2500,$A617)+COUNTIF($X$2:$X$2500,$A617))</f>
      </c>
      <c r="E617">
        <f>IF($A617="","",IFERROR(MATCH($C617,$R$2:$R$5,0),0))</f>
      </c>
      <c r="F617">
        <f>IF($A617="","",MOD(ROW(),34))</f>
      </c>
      <c r="G617">
        <f>IF($A617="",NA(),IF($C617="Action",$B617,NA()))</f>
      </c>
      <c r="H617">
        <f>IF($A617="",NA(),IF($C617="Action",1+$F617*0.023,NA()))</f>
      </c>
      <c r="I617">
        <f>IF($A617="",NA(),IF($C617="Strategy",$B617,NA()))</f>
      </c>
      <c r="J617">
        <f>IF($A617="",NA(),IF($C617="Strategy",2+$F617*0.023,NA()))</f>
      </c>
      <c r="K617">
        <f>IF($A617="",NA(),IF($C617="Deckbuilder",$B617,NA()))</f>
      </c>
      <c r="L617">
        <f>IF($A617="",NA(),IF($C617="Deckbuilder",3+$F617*0.023,NA()))</f>
      </c>
      <c r="M617">
        <f>IF($A617="",NA(),IF($C617="Traditional",$B617,NA()))</f>
      </c>
      <c r="N617">
        <f>IF($A617="",NA(),IF($C617="Traditional",4+$F617*0.023,NA()))</f>
      </c>
      <c r="O617">
        <f>IF($A617="","",$D617+ROW()/1000000)</f>
      </c>
      <c r="P617" t="str">
        <f>IF(OR($A617="",INDEX(games!$H:$H,ROW())=""),"",INDEX(games!$H:$H,ROW()))</f>
      </c>
      <c r="Q617">
        <f>IF(OR($A617="",$P617&lt;&gt;"Yes"),"",$D617+ROW()/1000000)</f>
      </c>
      <c r="T617">
        <f>IF($Y617="","",INDEX($B$2:$B$2000,$Y617))</f>
      </c>
      <c r="U617">
        <f>IF($Z617="","",INDEX($B$2:$B$2000,$Z617))</f>
      </c>
      <c r="V617">
        <f>IF(OR($T617="",$U617=""),"",$U617-$T617)</f>
      </c>
      <c r="W617" t="str">
        <f>IF(TRIM(INDEX(connections!$A:$A,ROW()))="","",TRIM(INDEX(connections!$A:$A,ROW())))</f>
      </c>
      <c r="X617" t="str">
        <f>IF($W617="","",TRIM(INDEX(connections!$B:$B,ROW())))</f>
      </c>
      <c r="Y617">
        <f>IF($W617="","",IFERROR(MATCH($W617,$A$2:$A$2000,0),""))</f>
      </c>
      <c r="Z617">
        <f>IF($X617="","",IFERROR(MATCH($X617,$A$2:$A$2000,0),""))</f>
      </c>
      <c r="AA617" t="str">
        <f>IF($Y617="","",INDEX($P$2:$P$2000,$Y617))</f>
      </c>
      <c r="AB617" t="str">
        <f>IF($Z617="","",INDEX($P$2:$P$2000,$Z617))</f>
      </c>
      <c r="AC617">
        <f>IF(AND($AA617="Yes",$AB617="Yes"),1,"")</f>
      </c>
      <c r="AD617">
        <f>IF(OR($Y617="",$Z617=""),"",IF(INDEX($C$2:$C$2000,$Y617)=INDEX($C$2:$C$2000,$Z617),0,1))</f>
      </c>
      <c r="AE617">
        <f>IF($AC617&lt;&gt;1,"",IF(AND(INDEX($AG$2:$AG$2000,$Y617)=1,INDEX($AG$2:$AG$2000,$Z617)=1),1,""))</f>
      </c>
      <c r="AG617">
        <f>IF($A617="","",COUNTIFS($W$2:$W$2500,$A617,$AB$2:$AB$2500,"Yes")+COUNTIFS($X$2:$X$2500,$A617,$AA$2:$AA$2500,"Yes"))</f>
      </c>
      <c r="AH617" t="str">
        <f>IF(OR($P617&lt;&gt;"Yes",N($AG617)=0),"",IF(AND($AG617=1,COUNTIFS($W$2:$W$2500,$A617,$AE$2:$AE$2500,1)+COUNTIFS($X$2:$X$2500,$A617,$AE$2:$AE$2500,1)&gt;0),"","Yes"))</f>
      </c>
      <c r="AI617">
        <f>IF($AH617="Yes",$AG617,"")</f>
      </c>
      <c r="AJ617">
        <f>IF($AI617="","",$AI617+ROW()/1000000)</f>
      </c>
      <c r="AK617">
        <f>IF(OR($A617="",$P617="Yes",N($AG617)=0),"",$AG617+ROW()/1000000)</f>
      </c>
      <c r="AL617" t="str">
        <f>IF($A617="","",INDEX(games!$J:$J,ROW())&amp;"")</f>
      </c>
      <c r="AM617">
        <f>IF($A617="","",SUMPRODUCT($AO617:$BD617,'Map Analysis'!$AP$2^{0,1,2,3,4,5,6,7,8,9,10,11,12,13,14,15}))</f>
      </c>
      <c r="AN617">
        <f>IF($A617="","",$AM617+ROW()/10000000)</f>
      </c>
      <c r="AO617">
        <f>IF($A617="","",COUNTIF($W$2:$W$2500,$A617))</f>
      </c>
      <c r="AP617">
        <f>IF($A617="","",SUMIFS($BF$2:$BF$2500,$W$2:$W$2500,$A617))</f>
      </c>
      <c r="AQ617">
        <f>IF($A617="","",SUMIFS($BG$2:$BG$2500,$W$2:$W$2500,$A617))</f>
      </c>
      <c r="AR617">
        <f>IF($A617="","",SUMIFS($BH$2:$BH$2500,$W$2:$W$2500,$A617))</f>
      </c>
      <c r="AS617">
        <f>IF($A617="","",SUMIFS($BI$2:$BI$2500,$W$2:$W$2500,$A617))</f>
      </c>
      <c r="AT617">
        <f>IF($A617="","",SUMIFS($BJ$2:$BJ$2500,$W$2:$W$2500,$A617))</f>
      </c>
      <c r="AU617">
        <f>IF($A617="","",SUMIFS($BK$2:$BK$2500,$W$2:$W$2500,$A617))</f>
      </c>
      <c r="AV617">
        <f>IF($A617="","",SUMIFS($BL$2:$BL$2500,$W$2:$W$2500,$A617))</f>
      </c>
      <c r="AW617">
        <f>IF($A617="","",SUMIFS($BM$2:$BM$2500,$W$2:$W$2500,$A617))</f>
      </c>
      <c r="AX617">
        <f>IF($A617="","",SUMIFS($BN$2:$BN$2500,$W$2:$W$2500,$A617))</f>
      </c>
      <c r="AY617">
        <f>IF($A617="","",SUMIFS($BO$2:$BO$2500,$W$2:$W$2500,$A617))</f>
      </c>
      <c r="AZ617">
        <f>IF($A617="","",SUMIFS($BP$2:$BP$2500,$W$2:$W$2500,$A617))</f>
      </c>
      <c r="BA617">
        <f>IF($A617="","",SUMIFS($BQ$2:$BQ$2500,$W$2:$W$2500,$A617))</f>
      </c>
      <c r="BB617">
        <f>IF($A617="","",SUMIFS($BR$2:$BR$2500,$W$2:$W$2500,$A617))</f>
      </c>
      <c r="BC617">
        <f>IF($A617="","",SUMIFS($BS$2:$BS$2500,$W$2:$W$2500,$A617))</f>
      </c>
      <c r="BD617">
        <f>IF($A617="","",SUMIFS($BT$2:$BT$2500,$W$2:$W$2500,$A617))</f>
      </c>
      <c r="BF617">
        <f>IF($Z617="","",INDEX($AO$2:$AO$2000,$Z617))</f>
      </c>
      <c r="BG617">
        <f>IF($Z617="","",INDEX($AP$2:$AP$2000,$Z617))</f>
      </c>
      <c r="BH617">
        <f>IF($Z617="","",INDEX($AQ$2:$AQ$2000,$Z617))</f>
      </c>
      <c r="BI617">
        <f>IF($Z617="","",INDEX($AR$2:$AR$2000,$Z617))</f>
      </c>
      <c r="BJ617">
        <f>IF($Z617="","",INDEX($AS$2:$AS$2000,$Z617))</f>
      </c>
      <c r="BK617">
        <f>IF($Z617="","",INDEX($AT$2:$AT$2000,$Z617))</f>
      </c>
      <c r="BL617">
        <f>IF($Z617="","",INDEX($AU$2:$AU$2000,$Z617))</f>
      </c>
      <c r="BM617">
        <f>IF($Z617="","",INDEX($AV$2:$AV$2000,$Z617))</f>
      </c>
      <c r="BN617">
        <f>IF($Z617="","",INDEX($AW$2:$AW$2000,$Z617))</f>
      </c>
      <c r="BO617">
        <f>IF($Z617="","",INDEX($AX$2:$AX$2000,$Z617))</f>
      </c>
      <c r="BP617">
        <f>IF($Z617="","",INDEX($AY$2:$AY$2000,$Z617))</f>
      </c>
      <c r="BQ617">
        <f>IF($Z617="","",INDEX($AZ$2:$AZ$2000,$Z617))</f>
      </c>
      <c r="BR617">
        <f>IF($Z617="","",INDEX($BA$2:$BA$2000,$Z617))</f>
      </c>
      <c r="BS617">
        <f>IF($Z617="","",INDEX($BB$2:$BB$2000,$Z617))</f>
      </c>
      <c r="BT617">
        <f>IF($Z617="","",INDEX($BC$2:$BC$2000,$Z617))</f>
      </c>
      <c r="BV617">
        <f>IF(OR($A617="",$P617&lt;&gt;"Yes",$AH617="Yes"),"",1+N($AG617))</f>
      </c>
      <c r="BW617">
        <f>IF($A617="","",COUNTIFS($W$2:$W$2500,$A617,$BZ$2:$BZ$2500,"Yes")+COUNTIFS($X$2:$X$2500,$A617,$BY$2:$BY$2500,"Yes"))</f>
      </c>
      <c r="BX617">
        <f>IF(OR($A617="",$P617="Yes"),"",IF(N($BW617)=0,0,1+SUMIFS($CB$2:$CB$2500,$W$2:$W$2500,$A617)+SUMIFS($CA$2:$CA$2500,$X$2:$X$2500,$A617)))</f>
      </c>
      <c r="BY617" t="str">
        <f>IF($Y617="","",INDEX($AH$2:$AH$2000,$Y617)&amp;"")</f>
      </c>
      <c r="BZ617" t="str">
        <f>IF($Z617="","",INDEX($AH$2:$AH$2000,$Z617)&amp;"")</f>
      </c>
      <c r="CA617">
        <f>IF($Y617="","",INDEX($BV$2:$BV$2000,$Y617))</f>
      </c>
      <c r="CB617">
        <f>IF($Z617="","",INDEX($BV$2:$BV$2000,$Z617))</f>
      </c>
    </row>
    <row r="618">
      <c r="A618" t="str">
        <f>IF(TRIM(INDEX(games!$A:$A,ROW()))="","",TRIM(INDEX(games!$A:$A,ROW())))</f>
      </c>
      <c r="B618">
        <f>IF(OR($A618="",INDEX(games!$B:$B,ROW())=""),"",INDEX(games!$B:$B,ROW()))</f>
      </c>
      <c r="C618" t="str">
        <f>IF(OR($A618="",INDEX(games!$C:$C,ROW())=""),"",INDEX(games!$C:$C,ROW()))</f>
      </c>
      <c r="D618">
        <f>IF($A618="","",COUNTIF($W$2:$W$2500,$A618)+COUNTIF($X$2:$X$2500,$A618))</f>
      </c>
      <c r="E618">
        <f>IF($A618="","",IFERROR(MATCH($C618,$R$2:$R$5,0),0))</f>
      </c>
      <c r="F618">
        <f>IF($A618="","",MOD(ROW(),34))</f>
      </c>
      <c r="G618">
        <f>IF($A618="",NA(),IF($C618="Action",$B618,NA()))</f>
      </c>
      <c r="H618">
        <f>IF($A618="",NA(),IF($C618="Action",1+$F618*0.023,NA()))</f>
      </c>
      <c r="I618">
        <f>IF($A618="",NA(),IF($C618="Strategy",$B618,NA()))</f>
      </c>
      <c r="J618">
        <f>IF($A618="",NA(),IF($C618="Strategy",2+$F618*0.023,NA()))</f>
      </c>
      <c r="K618">
        <f>IF($A618="",NA(),IF($C618="Deckbuilder",$B618,NA()))</f>
      </c>
      <c r="L618">
        <f>IF($A618="",NA(),IF($C618="Deckbuilder",3+$F618*0.023,NA()))</f>
      </c>
      <c r="M618">
        <f>IF($A618="",NA(),IF($C618="Traditional",$B618,NA()))</f>
      </c>
      <c r="N618">
        <f>IF($A618="",NA(),IF($C618="Traditional",4+$F618*0.023,NA()))</f>
      </c>
      <c r="O618">
        <f>IF($A618="","",$D618+ROW()/1000000)</f>
      </c>
      <c r="P618" t="str">
        <f>IF(OR($A618="",INDEX(games!$H:$H,ROW())=""),"",INDEX(games!$H:$H,ROW()))</f>
      </c>
      <c r="Q618">
        <f>IF(OR($A618="",$P618&lt;&gt;"Yes"),"",$D618+ROW()/1000000)</f>
      </c>
      <c r="T618">
        <f>IF($Y618="","",INDEX($B$2:$B$2000,$Y618))</f>
      </c>
      <c r="U618">
        <f>IF($Z618="","",INDEX($B$2:$B$2000,$Z618))</f>
      </c>
      <c r="V618">
        <f>IF(OR($T618="",$U618=""),"",$U618-$T618)</f>
      </c>
      <c r="W618" t="str">
        <f>IF(TRIM(INDEX(connections!$A:$A,ROW()))="","",TRIM(INDEX(connections!$A:$A,ROW())))</f>
      </c>
      <c r="X618" t="str">
        <f>IF($W618="","",TRIM(INDEX(connections!$B:$B,ROW())))</f>
      </c>
      <c r="Y618">
        <f>IF($W618="","",IFERROR(MATCH($W618,$A$2:$A$2000,0),""))</f>
      </c>
      <c r="Z618">
        <f>IF($X618="","",IFERROR(MATCH($X618,$A$2:$A$2000,0),""))</f>
      </c>
      <c r="AA618" t="str">
        <f>IF($Y618="","",INDEX($P$2:$P$2000,$Y618))</f>
      </c>
      <c r="AB618" t="str">
        <f>IF($Z618="","",INDEX($P$2:$P$2000,$Z618))</f>
      </c>
      <c r="AC618">
        <f>IF(AND($AA618="Yes",$AB618="Yes"),1,"")</f>
      </c>
      <c r="AD618">
        <f>IF(OR($Y618="",$Z618=""),"",IF(INDEX($C$2:$C$2000,$Y618)=INDEX($C$2:$C$2000,$Z618),0,1))</f>
      </c>
      <c r="AE618">
        <f>IF($AC618&lt;&gt;1,"",IF(AND(INDEX($AG$2:$AG$2000,$Y618)=1,INDEX($AG$2:$AG$2000,$Z618)=1),1,""))</f>
      </c>
      <c r="AG618">
        <f>IF($A618="","",COUNTIFS($W$2:$W$2500,$A618,$AB$2:$AB$2500,"Yes")+COUNTIFS($X$2:$X$2500,$A618,$AA$2:$AA$2500,"Yes"))</f>
      </c>
      <c r="AH618" t="str">
        <f>IF(OR($P618&lt;&gt;"Yes",N($AG618)=0),"",IF(AND($AG618=1,COUNTIFS($W$2:$W$2500,$A618,$AE$2:$AE$2500,1)+COUNTIFS($X$2:$X$2500,$A618,$AE$2:$AE$2500,1)&gt;0),"","Yes"))</f>
      </c>
      <c r="AI618">
        <f>IF($AH618="Yes",$AG618,"")</f>
      </c>
      <c r="AJ618">
        <f>IF($AI618="","",$AI618+ROW()/1000000)</f>
      </c>
      <c r="AK618">
        <f>IF(OR($A618="",$P618="Yes",N($AG618)=0),"",$AG618+ROW()/1000000)</f>
      </c>
      <c r="AL618" t="str">
        <f>IF($A618="","",INDEX(games!$J:$J,ROW())&amp;"")</f>
      </c>
      <c r="AM618">
        <f>IF($A618="","",SUMPRODUCT($AO618:$BD618,'Map Analysis'!$AP$2^{0,1,2,3,4,5,6,7,8,9,10,11,12,13,14,15}))</f>
      </c>
      <c r="AN618">
        <f>IF($A618="","",$AM618+ROW()/10000000)</f>
      </c>
      <c r="AO618">
        <f>IF($A618="","",COUNTIF($W$2:$W$2500,$A618))</f>
      </c>
      <c r="AP618">
        <f>IF($A618="","",SUMIFS($BF$2:$BF$2500,$W$2:$W$2500,$A618))</f>
      </c>
      <c r="AQ618">
        <f>IF($A618="","",SUMIFS($BG$2:$BG$2500,$W$2:$W$2500,$A618))</f>
      </c>
      <c r="AR618">
        <f>IF($A618="","",SUMIFS($BH$2:$BH$2500,$W$2:$W$2500,$A618))</f>
      </c>
      <c r="AS618">
        <f>IF($A618="","",SUMIFS($BI$2:$BI$2500,$W$2:$W$2500,$A618))</f>
      </c>
      <c r="AT618">
        <f>IF($A618="","",SUMIFS($BJ$2:$BJ$2500,$W$2:$W$2500,$A618))</f>
      </c>
      <c r="AU618">
        <f>IF($A618="","",SUMIFS($BK$2:$BK$2500,$W$2:$W$2500,$A618))</f>
      </c>
      <c r="AV618">
        <f>IF($A618="","",SUMIFS($BL$2:$BL$2500,$W$2:$W$2500,$A618))</f>
      </c>
      <c r="AW618">
        <f>IF($A618="","",SUMIFS($BM$2:$BM$2500,$W$2:$W$2500,$A618))</f>
      </c>
      <c r="AX618">
        <f>IF($A618="","",SUMIFS($BN$2:$BN$2500,$W$2:$W$2500,$A618))</f>
      </c>
      <c r="AY618">
        <f>IF($A618="","",SUMIFS($BO$2:$BO$2500,$W$2:$W$2500,$A618))</f>
      </c>
      <c r="AZ618">
        <f>IF($A618="","",SUMIFS($BP$2:$BP$2500,$W$2:$W$2500,$A618))</f>
      </c>
      <c r="BA618">
        <f>IF($A618="","",SUMIFS($BQ$2:$BQ$2500,$W$2:$W$2500,$A618))</f>
      </c>
      <c r="BB618">
        <f>IF($A618="","",SUMIFS($BR$2:$BR$2500,$W$2:$W$2500,$A618))</f>
      </c>
      <c r="BC618">
        <f>IF($A618="","",SUMIFS($BS$2:$BS$2500,$W$2:$W$2500,$A618))</f>
      </c>
      <c r="BD618">
        <f>IF($A618="","",SUMIFS($BT$2:$BT$2500,$W$2:$W$2500,$A618))</f>
      </c>
      <c r="BF618">
        <f>IF($Z618="","",INDEX($AO$2:$AO$2000,$Z618))</f>
      </c>
      <c r="BG618">
        <f>IF($Z618="","",INDEX($AP$2:$AP$2000,$Z618))</f>
      </c>
      <c r="BH618">
        <f>IF($Z618="","",INDEX($AQ$2:$AQ$2000,$Z618))</f>
      </c>
      <c r="BI618">
        <f>IF($Z618="","",INDEX($AR$2:$AR$2000,$Z618))</f>
      </c>
      <c r="BJ618">
        <f>IF($Z618="","",INDEX($AS$2:$AS$2000,$Z618))</f>
      </c>
      <c r="BK618">
        <f>IF($Z618="","",INDEX($AT$2:$AT$2000,$Z618))</f>
      </c>
      <c r="BL618">
        <f>IF($Z618="","",INDEX($AU$2:$AU$2000,$Z618))</f>
      </c>
      <c r="BM618">
        <f>IF($Z618="","",INDEX($AV$2:$AV$2000,$Z618))</f>
      </c>
      <c r="BN618">
        <f>IF($Z618="","",INDEX($AW$2:$AW$2000,$Z618))</f>
      </c>
      <c r="BO618">
        <f>IF($Z618="","",INDEX($AX$2:$AX$2000,$Z618))</f>
      </c>
      <c r="BP618">
        <f>IF($Z618="","",INDEX($AY$2:$AY$2000,$Z618))</f>
      </c>
      <c r="BQ618">
        <f>IF($Z618="","",INDEX($AZ$2:$AZ$2000,$Z618))</f>
      </c>
      <c r="BR618">
        <f>IF($Z618="","",INDEX($BA$2:$BA$2000,$Z618))</f>
      </c>
      <c r="BS618">
        <f>IF($Z618="","",INDEX($BB$2:$BB$2000,$Z618))</f>
      </c>
      <c r="BT618">
        <f>IF($Z618="","",INDEX($BC$2:$BC$2000,$Z618))</f>
      </c>
      <c r="BV618">
        <f>IF(OR($A618="",$P618&lt;&gt;"Yes",$AH618="Yes"),"",1+N($AG618))</f>
      </c>
      <c r="BW618">
        <f>IF($A618="","",COUNTIFS($W$2:$W$2500,$A618,$BZ$2:$BZ$2500,"Yes")+COUNTIFS($X$2:$X$2500,$A618,$BY$2:$BY$2500,"Yes"))</f>
      </c>
      <c r="BX618">
        <f>IF(OR($A618="",$P618="Yes"),"",IF(N($BW618)=0,0,1+SUMIFS($CB$2:$CB$2500,$W$2:$W$2500,$A618)+SUMIFS($CA$2:$CA$2500,$X$2:$X$2500,$A618)))</f>
      </c>
      <c r="BY618" t="str">
        <f>IF($Y618="","",INDEX($AH$2:$AH$2000,$Y618)&amp;"")</f>
      </c>
      <c r="BZ618" t="str">
        <f>IF($Z618="","",INDEX($AH$2:$AH$2000,$Z618)&amp;"")</f>
      </c>
      <c r="CA618">
        <f>IF($Y618="","",INDEX($BV$2:$BV$2000,$Y618))</f>
      </c>
      <c r="CB618">
        <f>IF($Z618="","",INDEX($BV$2:$BV$2000,$Z618))</f>
      </c>
    </row>
    <row r="619">
      <c r="A619" t="str">
        <f>IF(TRIM(INDEX(games!$A:$A,ROW()))="","",TRIM(INDEX(games!$A:$A,ROW())))</f>
      </c>
      <c r="B619">
        <f>IF(OR($A619="",INDEX(games!$B:$B,ROW())=""),"",INDEX(games!$B:$B,ROW()))</f>
      </c>
      <c r="C619" t="str">
        <f>IF(OR($A619="",INDEX(games!$C:$C,ROW())=""),"",INDEX(games!$C:$C,ROW()))</f>
      </c>
      <c r="D619">
        <f>IF($A619="","",COUNTIF($W$2:$W$2500,$A619)+COUNTIF($X$2:$X$2500,$A619))</f>
      </c>
      <c r="E619">
        <f>IF($A619="","",IFERROR(MATCH($C619,$R$2:$R$5,0),0))</f>
      </c>
      <c r="F619">
        <f>IF($A619="","",MOD(ROW(),34))</f>
      </c>
      <c r="G619">
        <f>IF($A619="",NA(),IF($C619="Action",$B619,NA()))</f>
      </c>
      <c r="H619">
        <f>IF($A619="",NA(),IF($C619="Action",1+$F619*0.023,NA()))</f>
      </c>
      <c r="I619">
        <f>IF($A619="",NA(),IF($C619="Strategy",$B619,NA()))</f>
      </c>
      <c r="J619">
        <f>IF($A619="",NA(),IF($C619="Strategy",2+$F619*0.023,NA()))</f>
      </c>
      <c r="K619">
        <f>IF($A619="",NA(),IF($C619="Deckbuilder",$B619,NA()))</f>
      </c>
      <c r="L619">
        <f>IF($A619="",NA(),IF($C619="Deckbuilder",3+$F619*0.023,NA()))</f>
      </c>
      <c r="M619">
        <f>IF($A619="",NA(),IF($C619="Traditional",$B619,NA()))</f>
      </c>
      <c r="N619">
        <f>IF($A619="",NA(),IF($C619="Traditional",4+$F619*0.023,NA()))</f>
      </c>
      <c r="O619">
        <f>IF($A619="","",$D619+ROW()/1000000)</f>
      </c>
      <c r="P619" t="str">
        <f>IF(OR($A619="",INDEX(games!$H:$H,ROW())=""),"",INDEX(games!$H:$H,ROW()))</f>
      </c>
      <c r="Q619">
        <f>IF(OR($A619="",$P619&lt;&gt;"Yes"),"",$D619+ROW()/1000000)</f>
      </c>
      <c r="T619">
        <f>IF($Y619="","",INDEX($B$2:$B$2000,$Y619))</f>
      </c>
      <c r="U619">
        <f>IF($Z619="","",INDEX($B$2:$B$2000,$Z619))</f>
      </c>
      <c r="V619">
        <f>IF(OR($T619="",$U619=""),"",$U619-$T619)</f>
      </c>
      <c r="W619" t="str">
        <f>IF(TRIM(INDEX(connections!$A:$A,ROW()))="","",TRIM(INDEX(connections!$A:$A,ROW())))</f>
      </c>
      <c r="X619" t="str">
        <f>IF($W619="","",TRIM(INDEX(connections!$B:$B,ROW())))</f>
      </c>
      <c r="Y619">
        <f>IF($W619="","",IFERROR(MATCH($W619,$A$2:$A$2000,0),""))</f>
      </c>
      <c r="Z619">
        <f>IF($X619="","",IFERROR(MATCH($X619,$A$2:$A$2000,0),""))</f>
      </c>
      <c r="AA619" t="str">
        <f>IF($Y619="","",INDEX($P$2:$P$2000,$Y619))</f>
      </c>
      <c r="AB619" t="str">
        <f>IF($Z619="","",INDEX($P$2:$P$2000,$Z619))</f>
      </c>
      <c r="AC619">
        <f>IF(AND($AA619="Yes",$AB619="Yes"),1,"")</f>
      </c>
      <c r="AD619">
        <f>IF(OR($Y619="",$Z619=""),"",IF(INDEX($C$2:$C$2000,$Y619)=INDEX($C$2:$C$2000,$Z619),0,1))</f>
      </c>
      <c r="AE619">
        <f>IF($AC619&lt;&gt;1,"",IF(AND(INDEX($AG$2:$AG$2000,$Y619)=1,INDEX($AG$2:$AG$2000,$Z619)=1),1,""))</f>
      </c>
      <c r="AG619">
        <f>IF($A619="","",COUNTIFS($W$2:$W$2500,$A619,$AB$2:$AB$2500,"Yes")+COUNTIFS($X$2:$X$2500,$A619,$AA$2:$AA$2500,"Yes"))</f>
      </c>
      <c r="AH619" t="str">
        <f>IF(OR($P619&lt;&gt;"Yes",N($AG619)=0),"",IF(AND($AG619=1,COUNTIFS($W$2:$W$2500,$A619,$AE$2:$AE$2500,1)+COUNTIFS($X$2:$X$2500,$A619,$AE$2:$AE$2500,1)&gt;0),"","Yes"))</f>
      </c>
      <c r="AI619">
        <f>IF($AH619="Yes",$AG619,"")</f>
      </c>
      <c r="AJ619">
        <f>IF($AI619="","",$AI619+ROW()/1000000)</f>
      </c>
      <c r="AK619">
        <f>IF(OR($A619="",$P619="Yes",N($AG619)=0),"",$AG619+ROW()/1000000)</f>
      </c>
      <c r="AL619" t="str">
        <f>IF($A619="","",INDEX(games!$J:$J,ROW())&amp;"")</f>
      </c>
      <c r="AM619">
        <f>IF($A619="","",SUMPRODUCT($AO619:$BD619,'Map Analysis'!$AP$2^{0,1,2,3,4,5,6,7,8,9,10,11,12,13,14,15}))</f>
      </c>
      <c r="AN619">
        <f>IF($A619="","",$AM619+ROW()/10000000)</f>
      </c>
      <c r="AO619">
        <f>IF($A619="","",COUNTIF($W$2:$W$2500,$A619))</f>
      </c>
      <c r="AP619">
        <f>IF($A619="","",SUMIFS($BF$2:$BF$2500,$W$2:$W$2500,$A619))</f>
      </c>
      <c r="AQ619">
        <f>IF($A619="","",SUMIFS($BG$2:$BG$2500,$W$2:$W$2500,$A619))</f>
      </c>
      <c r="AR619">
        <f>IF($A619="","",SUMIFS($BH$2:$BH$2500,$W$2:$W$2500,$A619))</f>
      </c>
      <c r="AS619">
        <f>IF($A619="","",SUMIFS($BI$2:$BI$2500,$W$2:$W$2500,$A619))</f>
      </c>
      <c r="AT619">
        <f>IF($A619="","",SUMIFS($BJ$2:$BJ$2500,$W$2:$W$2500,$A619))</f>
      </c>
      <c r="AU619">
        <f>IF($A619="","",SUMIFS($BK$2:$BK$2500,$W$2:$W$2500,$A619))</f>
      </c>
      <c r="AV619">
        <f>IF($A619="","",SUMIFS($BL$2:$BL$2500,$W$2:$W$2500,$A619))</f>
      </c>
      <c r="AW619">
        <f>IF($A619="","",SUMIFS($BM$2:$BM$2500,$W$2:$W$2500,$A619))</f>
      </c>
      <c r="AX619">
        <f>IF($A619="","",SUMIFS($BN$2:$BN$2500,$W$2:$W$2500,$A619))</f>
      </c>
      <c r="AY619">
        <f>IF($A619="","",SUMIFS($BO$2:$BO$2500,$W$2:$W$2500,$A619))</f>
      </c>
      <c r="AZ619">
        <f>IF($A619="","",SUMIFS($BP$2:$BP$2500,$W$2:$W$2500,$A619))</f>
      </c>
      <c r="BA619">
        <f>IF($A619="","",SUMIFS($BQ$2:$BQ$2500,$W$2:$W$2500,$A619))</f>
      </c>
      <c r="BB619">
        <f>IF($A619="","",SUMIFS($BR$2:$BR$2500,$W$2:$W$2500,$A619))</f>
      </c>
      <c r="BC619">
        <f>IF($A619="","",SUMIFS($BS$2:$BS$2500,$W$2:$W$2500,$A619))</f>
      </c>
      <c r="BD619">
        <f>IF($A619="","",SUMIFS($BT$2:$BT$2500,$W$2:$W$2500,$A619))</f>
      </c>
      <c r="BF619">
        <f>IF($Z619="","",INDEX($AO$2:$AO$2000,$Z619))</f>
      </c>
      <c r="BG619">
        <f>IF($Z619="","",INDEX($AP$2:$AP$2000,$Z619))</f>
      </c>
      <c r="BH619">
        <f>IF($Z619="","",INDEX($AQ$2:$AQ$2000,$Z619))</f>
      </c>
      <c r="BI619">
        <f>IF($Z619="","",INDEX($AR$2:$AR$2000,$Z619))</f>
      </c>
      <c r="BJ619">
        <f>IF($Z619="","",INDEX($AS$2:$AS$2000,$Z619))</f>
      </c>
      <c r="BK619">
        <f>IF($Z619="","",INDEX($AT$2:$AT$2000,$Z619))</f>
      </c>
      <c r="BL619">
        <f>IF($Z619="","",INDEX($AU$2:$AU$2000,$Z619))</f>
      </c>
      <c r="BM619">
        <f>IF($Z619="","",INDEX($AV$2:$AV$2000,$Z619))</f>
      </c>
      <c r="BN619">
        <f>IF($Z619="","",INDEX($AW$2:$AW$2000,$Z619))</f>
      </c>
      <c r="BO619">
        <f>IF($Z619="","",INDEX($AX$2:$AX$2000,$Z619))</f>
      </c>
      <c r="BP619">
        <f>IF($Z619="","",INDEX($AY$2:$AY$2000,$Z619))</f>
      </c>
      <c r="BQ619">
        <f>IF($Z619="","",INDEX($AZ$2:$AZ$2000,$Z619))</f>
      </c>
      <c r="BR619">
        <f>IF($Z619="","",INDEX($BA$2:$BA$2000,$Z619))</f>
      </c>
      <c r="BS619">
        <f>IF($Z619="","",INDEX($BB$2:$BB$2000,$Z619))</f>
      </c>
      <c r="BT619">
        <f>IF($Z619="","",INDEX($BC$2:$BC$2000,$Z619))</f>
      </c>
      <c r="BV619">
        <f>IF(OR($A619="",$P619&lt;&gt;"Yes",$AH619="Yes"),"",1+N($AG619))</f>
      </c>
      <c r="BW619">
        <f>IF($A619="","",COUNTIFS($W$2:$W$2500,$A619,$BZ$2:$BZ$2500,"Yes")+COUNTIFS($X$2:$X$2500,$A619,$BY$2:$BY$2500,"Yes"))</f>
      </c>
      <c r="BX619">
        <f>IF(OR($A619="",$P619="Yes"),"",IF(N($BW619)=0,0,1+SUMIFS($CB$2:$CB$2500,$W$2:$W$2500,$A619)+SUMIFS($CA$2:$CA$2500,$X$2:$X$2500,$A619)))</f>
      </c>
      <c r="BY619" t="str">
        <f>IF($Y619="","",INDEX($AH$2:$AH$2000,$Y619)&amp;"")</f>
      </c>
      <c r="BZ619" t="str">
        <f>IF($Z619="","",INDEX($AH$2:$AH$2000,$Z619)&amp;"")</f>
      </c>
      <c r="CA619">
        <f>IF($Y619="","",INDEX($BV$2:$BV$2000,$Y619))</f>
      </c>
      <c r="CB619">
        <f>IF($Z619="","",INDEX($BV$2:$BV$2000,$Z619))</f>
      </c>
    </row>
    <row r="620">
      <c r="A620" t="str">
        <f>IF(TRIM(INDEX(games!$A:$A,ROW()))="","",TRIM(INDEX(games!$A:$A,ROW())))</f>
      </c>
      <c r="B620">
        <f>IF(OR($A620="",INDEX(games!$B:$B,ROW())=""),"",INDEX(games!$B:$B,ROW()))</f>
      </c>
      <c r="C620" t="str">
        <f>IF(OR($A620="",INDEX(games!$C:$C,ROW())=""),"",INDEX(games!$C:$C,ROW()))</f>
      </c>
      <c r="D620">
        <f>IF($A620="","",COUNTIF($W$2:$W$2500,$A620)+COUNTIF($X$2:$X$2500,$A620))</f>
      </c>
      <c r="E620">
        <f>IF($A620="","",IFERROR(MATCH($C620,$R$2:$R$5,0),0))</f>
      </c>
      <c r="F620">
        <f>IF($A620="","",MOD(ROW(),34))</f>
      </c>
      <c r="G620">
        <f>IF($A620="",NA(),IF($C620="Action",$B620,NA()))</f>
      </c>
      <c r="H620">
        <f>IF($A620="",NA(),IF($C620="Action",1+$F620*0.023,NA()))</f>
      </c>
      <c r="I620">
        <f>IF($A620="",NA(),IF($C620="Strategy",$B620,NA()))</f>
      </c>
      <c r="J620">
        <f>IF($A620="",NA(),IF($C620="Strategy",2+$F620*0.023,NA()))</f>
      </c>
      <c r="K620">
        <f>IF($A620="",NA(),IF($C620="Deckbuilder",$B620,NA()))</f>
      </c>
      <c r="L620">
        <f>IF($A620="",NA(),IF($C620="Deckbuilder",3+$F620*0.023,NA()))</f>
      </c>
      <c r="M620">
        <f>IF($A620="",NA(),IF($C620="Traditional",$B620,NA()))</f>
      </c>
      <c r="N620">
        <f>IF($A620="",NA(),IF($C620="Traditional",4+$F620*0.023,NA()))</f>
      </c>
      <c r="O620">
        <f>IF($A620="","",$D620+ROW()/1000000)</f>
      </c>
      <c r="P620" t="str">
        <f>IF(OR($A620="",INDEX(games!$H:$H,ROW())=""),"",INDEX(games!$H:$H,ROW()))</f>
      </c>
      <c r="Q620">
        <f>IF(OR($A620="",$P620&lt;&gt;"Yes"),"",$D620+ROW()/1000000)</f>
      </c>
      <c r="T620">
        <f>IF($Y620="","",INDEX($B$2:$B$2000,$Y620))</f>
      </c>
      <c r="U620">
        <f>IF($Z620="","",INDEX($B$2:$B$2000,$Z620))</f>
      </c>
      <c r="V620">
        <f>IF(OR($T620="",$U620=""),"",$U620-$T620)</f>
      </c>
      <c r="W620" t="str">
        <f>IF(TRIM(INDEX(connections!$A:$A,ROW()))="","",TRIM(INDEX(connections!$A:$A,ROW())))</f>
      </c>
      <c r="X620" t="str">
        <f>IF($W620="","",TRIM(INDEX(connections!$B:$B,ROW())))</f>
      </c>
      <c r="Y620">
        <f>IF($W620="","",IFERROR(MATCH($W620,$A$2:$A$2000,0),""))</f>
      </c>
      <c r="Z620">
        <f>IF($X620="","",IFERROR(MATCH($X620,$A$2:$A$2000,0),""))</f>
      </c>
      <c r="AA620" t="str">
        <f>IF($Y620="","",INDEX($P$2:$P$2000,$Y620))</f>
      </c>
      <c r="AB620" t="str">
        <f>IF($Z620="","",INDEX($P$2:$P$2000,$Z620))</f>
      </c>
      <c r="AC620">
        <f>IF(AND($AA620="Yes",$AB620="Yes"),1,"")</f>
      </c>
      <c r="AD620">
        <f>IF(OR($Y620="",$Z620=""),"",IF(INDEX($C$2:$C$2000,$Y620)=INDEX($C$2:$C$2000,$Z620),0,1))</f>
      </c>
      <c r="AE620">
        <f>IF($AC620&lt;&gt;1,"",IF(AND(INDEX($AG$2:$AG$2000,$Y620)=1,INDEX($AG$2:$AG$2000,$Z620)=1),1,""))</f>
      </c>
      <c r="AG620">
        <f>IF($A620="","",COUNTIFS($W$2:$W$2500,$A620,$AB$2:$AB$2500,"Yes")+COUNTIFS($X$2:$X$2500,$A620,$AA$2:$AA$2500,"Yes"))</f>
      </c>
      <c r="AH620" t="str">
        <f>IF(OR($P620&lt;&gt;"Yes",N($AG620)=0),"",IF(AND($AG620=1,COUNTIFS($W$2:$W$2500,$A620,$AE$2:$AE$2500,1)+COUNTIFS($X$2:$X$2500,$A620,$AE$2:$AE$2500,1)&gt;0),"","Yes"))</f>
      </c>
      <c r="AI620">
        <f>IF($AH620="Yes",$AG620,"")</f>
      </c>
      <c r="AJ620">
        <f>IF($AI620="","",$AI620+ROW()/1000000)</f>
      </c>
      <c r="AK620">
        <f>IF(OR($A620="",$P620="Yes",N($AG620)=0),"",$AG620+ROW()/1000000)</f>
      </c>
      <c r="AL620" t="str">
        <f>IF($A620="","",INDEX(games!$J:$J,ROW())&amp;"")</f>
      </c>
      <c r="AM620">
        <f>IF($A620="","",SUMPRODUCT($AO620:$BD620,'Map Analysis'!$AP$2^{0,1,2,3,4,5,6,7,8,9,10,11,12,13,14,15}))</f>
      </c>
      <c r="AN620">
        <f>IF($A620="","",$AM620+ROW()/10000000)</f>
      </c>
      <c r="AO620">
        <f>IF($A620="","",COUNTIF($W$2:$W$2500,$A620))</f>
      </c>
      <c r="AP620">
        <f>IF($A620="","",SUMIFS($BF$2:$BF$2500,$W$2:$W$2500,$A620))</f>
      </c>
      <c r="AQ620">
        <f>IF($A620="","",SUMIFS($BG$2:$BG$2500,$W$2:$W$2500,$A620))</f>
      </c>
      <c r="AR620">
        <f>IF($A620="","",SUMIFS($BH$2:$BH$2500,$W$2:$W$2500,$A620))</f>
      </c>
      <c r="AS620">
        <f>IF($A620="","",SUMIFS($BI$2:$BI$2500,$W$2:$W$2500,$A620))</f>
      </c>
      <c r="AT620">
        <f>IF($A620="","",SUMIFS($BJ$2:$BJ$2500,$W$2:$W$2500,$A620))</f>
      </c>
      <c r="AU620">
        <f>IF($A620="","",SUMIFS($BK$2:$BK$2500,$W$2:$W$2500,$A620))</f>
      </c>
      <c r="AV620">
        <f>IF($A620="","",SUMIFS($BL$2:$BL$2500,$W$2:$W$2500,$A620))</f>
      </c>
      <c r="AW620">
        <f>IF($A620="","",SUMIFS($BM$2:$BM$2500,$W$2:$W$2500,$A620))</f>
      </c>
      <c r="AX620">
        <f>IF($A620="","",SUMIFS($BN$2:$BN$2500,$W$2:$W$2500,$A620))</f>
      </c>
      <c r="AY620">
        <f>IF($A620="","",SUMIFS($BO$2:$BO$2500,$W$2:$W$2500,$A620))</f>
      </c>
      <c r="AZ620">
        <f>IF($A620="","",SUMIFS($BP$2:$BP$2500,$W$2:$W$2500,$A620))</f>
      </c>
      <c r="BA620">
        <f>IF($A620="","",SUMIFS($BQ$2:$BQ$2500,$W$2:$W$2500,$A620))</f>
      </c>
      <c r="BB620">
        <f>IF($A620="","",SUMIFS($BR$2:$BR$2500,$W$2:$W$2500,$A620))</f>
      </c>
      <c r="BC620">
        <f>IF($A620="","",SUMIFS($BS$2:$BS$2500,$W$2:$W$2500,$A620))</f>
      </c>
      <c r="BD620">
        <f>IF($A620="","",SUMIFS($BT$2:$BT$2500,$W$2:$W$2500,$A620))</f>
      </c>
      <c r="BF620">
        <f>IF($Z620="","",INDEX($AO$2:$AO$2000,$Z620))</f>
      </c>
      <c r="BG620">
        <f>IF($Z620="","",INDEX($AP$2:$AP$2000,$Z620))</f>
      </c>
      <c r="BH620">
        <f>IF($Z620="","",INDEX($AQ$2:$AQ$2000,$Z620))</f>
      </c>
      <c r="BI620">
        <f>IF($Z620="","",INDEX($AR$2:$AR$2000,$Z620))</f>
      </c>
      <c r="BJ620">
        <f>IF($Z620="","",INDEX($AS$2:$AS$2000,$Z620))</f>
      </c>
      <c r="BK620">
        <f>IF($Z620="","",INDEX($AT$2:$AT$2000,$Z620))</f>
      </c>
      <c r="BL620">
        <f>IF($Z620="","",INDEX($AU$2:$AU$2000,$Z620))</f>
      </c>
      <c r="BM620">
        <f>IF($Z620="","",INDEX($AV$2:$AV$2000,$Z620))</f>
      </c>
      <c r="BN620">
        <f>IF($Z620="","",INDEX($AW$2:$AW$2000,$Z620))</f>
      </c>
      <c r="BO620">
        <f>IF($Z620="","",INDEX($AX$2:$AX$2000,$Z620))</f>
      </c>
      <c r="BP620">
        <f>IF($Z620="","",INDEX($AY$2:$AY$2000,$Z620))</f>
      </c>
      <c r="BQ620">
        <f>IF($Z620="","",INDEX($AZ$2:$AZ$2000,$Z620))</f>
      </c>
      <c r="BR620">
        <f>IF($Z620="","",INDEX($BA$2:$BA$2000,$Z620))</f>
      </c>
      <c r="BS620">
        <f>IF($Z620="","",INDEX($BB$2:$BB$2000,$Z620))</f>
      </c>
      <c r="BT620">
        <f>IF($Z620="","",INDEX($BC$2:$BC$2000,$Z620))</f>
      </c>
      <c r="BV620">
        <f>IF(OR($A620="",$P620&lt;&gt;"Yes",$AH620="Yes"),"",1+N($AG620))</f>
      </c>
      <c r="BW620">
        <f>IF($A620="","",COUNTIFS($W$2:$W$2500,$A620,$BZ$2:$BZ$2500,"Yes")+COUNTIFS($X$2:$X$2500,$A620,$BY$2:$BY$2500,"Yes"))</f>
      </c>
      <c r="BX620">
        <f>IF(OR($A620="",$P620="Yes"),"",IF(N($BW620)=0,0,1+SUMIFS($CB$2:$CB$2500,$W$2:$W$2500,$A620)+SUMIFS($CA$2:$CA$2500,$X$2:$X$2500,$A620)))</f>
      </c>
      <c r="BY620" t="str">
        <f>IF($Y620="","",INDEX($AH$2:$AH$2000,$Y620)&amp;"")</f>
      </c>
      <c r="BZ620" t="str">
        <f>IF($Z620="","",INDEX($AH$2:$AH$2000,$Z620)&amp;"")</f>
      </c>
      <c r="CA620">
        <f>IF($Y620="","",INDEX($BV$2:$BV$2000,$Y620))</f>
      </c>
      <c r="CB620">
        <f>IF($Z620="","",INDEX($BV$2:$BV$2000,$Z620))</f>
      </c>
    </row>
    <row r="621">
      <c r="A621" t="str">
        <f>IF(TRIM(INDEX(games!$A:$A,ROW()))="","",TRIM(INDEX(games!$A:$A,ROW())))</f>
      </c>
      <c r="B621">
        <f>IF(OR($A621="",INDEX(games!$B:$B,ROW())=""),"",INDEX(games!$B:$B,ROW()))</f>
      </c>
      <c r="C621" t="str">
        <f>IF(OR($A621="",INDEX(games!$C:$C,ROW())=""),"",INDEX(games!$C:$C,ROW()))</f>
      </c>
      <c r="D621">
        <f>IF($A621="","",COUNTIF($W$2:$W$2500,$A621)+COUNTIF($X$2:$X$2500,$A621))</f>
      </c>
      <c r="E621">
        <f>IF($A621="","",IFERROR(MATCH($C621,$R$2:$R$5,0),0))</f>
      </c>
      <c r="F621">
        <f>IF($A621="","",MOD(ROW(),34))</f>
      </c>
      <c r="G621">
        <f>IF($A621="",NA(),IF($C621="Action",$B621,NA()))</f>
      </c>
      <c r="H621">
        <f>IF($A621="",NA(),IF($C621="Action",1+$F621*0.023,NA()))</f>
      </c>
      <c r="I621">
        <f>IF($A621="",NA(),IF($C621="Strategy",$B621,NA()))</f>
      </c>
      <c r="J621">
        <f>IF($A621="",NA(),IF($C621="Strategy",2+$F621*0.023,NA()))</f>
      </c>
      <c r="K621">
        <f>IF($A621="",NA(),IF($C621="Deckbuilder",$B621,NA()))</f>
      </c>
      <c r="L621">
        <f>IF($A621="",NA(),IF($C621="Deckbuilder",3+$F621*0.023,NA()))</f>
      </c>
      <c r="M621">
        <f>IF($A621="",NA(),IF($C621="Traditional",$B621,NA()))</f>
      </c>
      <c r="N621">
        <f>IF($A621="",NA(),IF($C621="Traditional",4+$F621*0.023,NA()))</f>
      </c>
      <c r="O621">
        <f>IF($A621="","",$D621+ROW()/1000000)</f>
      </c>
      <c r="P621" t="str">
        <f>IF(OR($A621="",INDEX(games!$H:$H,ROW())=""),"",INDEX(games!$H:$H,ROW()))</f>
      </c>
      <c r="Q621">
        <f>IF(OR($A621="",$P621&lt;&gt;"Yes"),"",$D621+ROW()/1000000)</f>
      </c>
      <c r="T621">
        <f>IF($Y621="","",INDEX($B$2:$B$2000,$Y621))</f>
      </c>
      <c r="U621">
        <f>IF($Z621="","",INDEX($B$2:$B$2000,$Z621))</f>
      </c>
      <c r="V621">
        <f>IF(OR($T621="",$U621=""),"",$U621-$T621)</f>
      </c>
      <c r="W621" t="str">
        <f>IF(TRIM(INDEX(connections!$A:$A,ROW()))="","",TRIM(INDEX(connections!$A:$A,ROW())))</f>
      </c>
      <c r="X621" t="str">
        <f>IF($W621="","",TRIM(INDEX(connections!$B:$B,ROW())))</f>
      </c>
      <c r="Y621">
        <f>IF($W621="","",IFERROR(MATCH($W621,$A$2:$A$2000,0),""))</f>
      </c>
      <c r="Z621">
        <f>IF($X621="","",IFERROR(MATCH($X621,$A$2:$A$2000,0),""))</f>
      </c>
      <c r="AA621" t="str">
        <f>IF($Y621="","",INDEX($P$2:$P$2000,$Y621))</f>
      </c>
      <c r="AB621" t="str">
        <f>IF($Z621="","",INDEX($P$2:$P$2000,$Z621))</f>
      </c>
      <c r="AC621">
        <f>IF(AND($AA621="Yes",$AB621="Yes"),1,"")</f>
      </c>
      <c r="AD621">
        <f>IF(OR($Y621="",$Z621=""),"",IF(INDEX($C$2:$C$2000,$Y621)=INDEX($C$2:$C$2000,$Z621),0,1))</f>
      </c>
      <c r="AE621">
        <f>IF($AC621&lt;&gt;1,"",IF(AND(INDEX($AG$2:$AG$2000,$Y621)=1,INDEX($AG$2:$AG$2000,$Z621)=1),1,""))</f>
      </c>
      <c r="AG621">
        <f>IF($A621="","",COUNTIFS($W$2:$W$2500,$A621,$AB$2:$AB$2500,"Yes")+COUNTIFS($X$2:$X$2500,$A621,$AA$2:$AA$2500,"Yes"))</f>
      </c>
      <c r="AH621" t="str">
        <f>IF(OR($P621&lt;&gt;"Yes",N($AG621)=0),"",IF(AND($AG621=1,COUNTIFS($W$2:$W$2500,$A621,$AE$2:$AE$2500,1)+COUNTIFS($X$2:$X$2500,$A621,$AE$2:$AE$2500,1)&gt;0),"","Yes"))</f>
      </c>
      <c r="AI621">
        <f>IF($AH621="Yes",$AG621,"")</f>
      </c>
      <c r="AJ621">
        <f>IF($AI621="","",$AI621+ROW()/1000000)</f>
      </c>
      <c r="AK621">
        <f>IF(OR($A621="",$P621="Yes",N($AG621)=0),"",$AG621+ROW()/1000000)</f>
      </c>
      <c r="AL621" t="str">
        <f>IF($A621="","",INDEX(games!$J:$J,ROW())&amp;"")</f>
      </c>
      <c r="AM621">
        <f>IF($A621="","",SUMPRODUCT($AO621:$BD621,'Map Analysis'!$AP$2^{0,1,2,3,4,5,6,7,8,9,10,11,12,13,14,15}))</f>
      </c>
      <c r="AN621">
        <f>IF($A621="","",$AM621+ROW()/10000000)</f>
      </c>
      <c r="AO621">
        <f>IF($A621="","",COUNTIF($W$2:$W$2500,$A621))</f>
      </c>
      <c r="AP621">
        <f>IF($A621="","",SUMIFS($BF$2:$BF$2500,$W$2:$W$2500,$A621))</f>
      </c>
      <c r="AQ621">
        <f>IF($A621="","",SUMIFS($BG$2:$BG$2500,$W$2:$W$2500,$A621))</f>
      </c>
      <c r="AR621">
        <f>IF($A621="","",SUMIFS($BH$2:$BH$2500,$W$2:$W$2500,$A621))</f>
      </c>
      <c r="AS621">
        <f>IF($A621="","",SUMIFS($BI$2:$BI$2500,$W$2:$W$2500,$A621))</f>
      </c>
      <c r="AT621">
        <f>IF($A621="","",SUMIFS($BJ$2:$BJ$2500,$W$2:$W$2500,$A621))</f>
      </c>
      <c r="AU621">
        <f>IF($A621="","",SUMIFS($BK$2:$BK$2500,$W$2:$W$2500,$A621))</f>
      </c>
      <c r="AV621">
        <f>IF($A621="","",SUMIFS($BL$2:$BL$2500,$W$2:$W$2500,$A621))</f>
      </c>
      <c r="AW621">
        <f>IF($A621="","",SUMIFS($BM$2:$BM$2500,$W$2:$W$2500,$A621))</f>
      </c>
      <c r="AX621">
        <f>IF($A621="","",SUMIFS($BN$2:$BN$2500,$W$2:$W$2500,$A621))</f>
      </c>
      <c r="AY621">
        <f>IF($A621="","",SUMIFS($BO$2:$BO$2500,$W$2:$W$2500,$A621))</f>
      </c>
      <c r="AZ621">
        <f>IF($A621="","",SUMIFS($BP$2:$BP$2500,$W$2:$W$2500,$A621))</f>
      </c>
      <c r="BA621">
        <f>IF($A621="","",SUMIFS($BQ$2:$BQ$2500,$W$2:$W$2500,$A621))</f>
      </c>
      <c r="BB621">
        <f>IF($A621="","",SUMIFS($BR$2:$BR$2500,$W$2:$W$2500,$A621))</f>
      </c>
      <c r="BC621">
        <f>IF($A621="","",SUMIFS($BS$2:$BS$2500,$W$2:$W$2500,$A621))</f>
      </c>
      <c r="BD621">
        <f>IF($A621="","",SUMIFS($BT$2:$BT$2500,$W$2:$W$2500,$A621))</f>
      </c>
      <c r="BF621">
        <f>IF($Z621="","",INDEX($AO$2:$AO$2000,$Z621))</f>
      </c>
      <c r="BG621">
        <f>IF($Z621="","",INDEX($AP$2:$AP$2000,$Z621))</f>
      </c>
      <c r="BH621">
        <f>IF($Z621="","",INDEX($AQ$2:$AQ$2000,$Z621))</f>
      </c>
      <c r="BI621">
        <f>IF($Z621="","",INDEX($AR$2:$AR$2000,$Z621))</f>
      </c>
      <c r="BJ621">
        <f>IF($Z621="","",INDEX($AS$2:$AS$2000,$Z621))</f>
      </c>
      <c r="BK621">
        <f>IF($Z621="","",INDEX($AT$2:$AT$2000,$Z621))</f>
      </c>
      <c r="BL621">
        <f>IF($Z621="","",INDEX($AU$2:$AU$2000,$Z621))</f>
      </c>
      <c r="BM621">
        <f>IF($Z621="","",INDEX($AV$2:$AV$2000,$Z621))</f>
      </c>
      <c r="BN621">
        <f>IF($Z621="","",INDEX($AW$2:$AW$2000,$Z621))</f>
      </c>
      <c r="BO621">
        <f>IF($Z621="","",INDEX($AX$2:$AX$2000,$Z621))</f>
      </c>
      <c r="BP621">
        <f>IF($Z621="","",INDEX($AY$2:$AY$2000,$Z621))</f>
      </c>
      <c r="BQ621">
        <f>IF($Z621="","",INDEX($AZ$2:$AZ$2000,$Z621))</f>
      </c>
      <c r="BR621">
        <f>IF($Z621="","",INDEX($BA$2:$BA$2000,$Z621))</f>
      </c>
      <c r="BS621">
        <f>IF($Z621="","",INDEX($BB$2:$BB$2000,$Z621))</f>
      </c>
      <c r="BT621">
        <f>IF($Z621="","",INDEX($BC$2:$BC$2000,$Z621))</f>
      </c>
      <c r="BV621">
        <f>IF(OR($A621="",$P621&lt;&gt;"Yes",$AH621="Yes"),"",1+N($AG621))</f>
      </c>
      <c r="BW621">
        <f>IF($A621="","",COUNTIFS($W$2:$W$2500,$A621,$BZ$2:$BZ$2500,"Yes")+COUNTIFS($X$2:$X$2500,$A621,$BY$2:$BY$2500,"Yes"))</f>
      </c>
      <c r="BX621">
        <f>IF(OR($A621="",$P621="Yes"),"",IF(N($BW621)=0,0,1+SUMIFS($CB$2:$CB$2500,$W$2:$W$2500,$A621)+SUMIFS($CA$2:$CA$2500,$X$2:$X$2500,$A621)))</f>
      </c>
      <c r="BY621" t="str">
        <f>IF($Y621="","",INDEX($AH$2:$AH$2000,$Y621)&amp;"")</f>
      </c>
      <c r="BZ621" t="str">
        <f>IF($Z621="","",INDEX($AH$2:$AH$2000,$Z621)&amp;"")</f>
      </c>
      <c r="CA621">
        <f>IF($Y621="","",INDEX($BV$2:$BV$2000,$Y621))</f>
      </c>
      <c r="CB621">
        <f>IF($Z621="","",INDEX($BV$2:$BV$2000,$Z621))</f>
      </c>
    </row>
    <row r="622">
      <c r="A622" t="str">
        <f>IF(TRIM(INDEX(games!$A:$A,ROW()))="","",TRIM(INDEX(games!$A:$A,ROW())))</f>
      </c>
      <c r="B622">
        <f>IF(OR($A622="",INDEX(games!$B:$B,ROW())=""),"",INDEX(games!$B:$B,ROW()))</f>
      </c>
      <c r="C622" t="str">
        <f>IF(OR($A622="",INDEX(games!$C:$C,ROW())=""),"",INDEX(games!$C:$C,ROW()))</f>
      </c>
      <c r="D622">
        <f>IF($A622="","",COUNTIF($W$2:$W$2500,$A622)+COUNTIF($X$2:$X$2500,$A622))</f>
      </c>
      <c r="E622">
        <f>IF($A622="","",IFERROR(MATCH($C622,$R$2:$R$5,0),0))</f>
      </c>
      <c r="F622">
        <f>IF($A622="","",MOD(ROW(),34))</f>
      </c>
      <c r="G622">
        <f>IF($A622="",NA(),IF($C622="Action",$B622,NA()))</f>
      </c>
      <c r="H622">
        <f>IF($A622="",NA(),IF($C622="Action",1+$F622*0.023,NA()))</f>
      </c>
      <c r="I622">
        <f>IF($A622="",NA(),IF($C622="Strategy",$B622,NA()))</f>
      </c>
      <c r="J622">
        <f>IF($A622="",NA(),IF($C622="Strategy",2+$F622*0.023,NA()))</f>
      </c>
      <c r="K622">
        <f>IF($A622="",NA(),IF($C622="Deckbuilder",$B622,NA()))</f>
      </c>
      <c r="L622">
        <f>IF($A622="",NA(),IF($C622="Deckbuilder",3+$F622*0.023,NA()))</f>
      </c>
      <c r="M622">
        <f>IF($A622="",NA(),IF($C622="Traditional",$B622,NA()))</f>
      </c>
      <c r="N622">
        <f>IF($A622="",NA(),IF($C622="Traditional",4+$F622*0.023,NA()))</f>
      </c>
      <c r="O622">
        <f>IF($A622="","",$D622+ROW()/1000000)</f>
      </c>
      <c r="P622" t="str">
        <f>IF(OR($A622="",INDEX(games!$H:$H,ROW())=""),"",INDEX(games!$H:$H,ROW()))</f>
      </c>
      <c r="Q622">
        <f>IF(OR($A622="",$P622&lt;&gt;"Yes"),"",$D622+ROW()/1000000)</f>
      </c>
      <c r="T622">
        <f>IF($Y622="","",INDEX($B$2:$B$2000,$Y622))</f>
      </c>
      <c r="U622">
        <f>IF($Z622="","",INDEX($B$2:$B$2000,$Z622))</f>
      </c>
      <c r="V622">
        <f>IF(OR($T622="",$U622=""),"",$U622-$T622)</f>
      </c>
      <c r="W622" t="str">
        <f>IF(TRIM(INDEX(connections!$A:$A,ROW()))="","",TRIM(INDEX(connections!$A:$A,ROW())))</f>
      </c>
      <c r="X622" t="str">
        <f>IF($W622="","",TRIM(INDEX(connections!$B:$B,ROW())))</f>
      </c>
      <c r="Y622">
        <f>IF($W622="","",IFERROR(MATCH($W622,$A$2:$A$2000,0),""))</f>
      </c>
      <c r="Z622">
        <f>IF($X622="","",IFERROR(MATCH($X622,$A$2:$A$2000,0),""))</f>
      </c>
      <c r="AA622" t="str">
        <f>IF($Y622="","",INDEX($P$2:$P$2000,$Y622))</f>
      </c>
      <c r="AB622" t="str">
        <f>IF($Z622="","",INDEX($P$2:$P$2000,$Z622))</f>
      </c>
      <c r="AC622">
        <f>IF(AND($AA622="Yes",$AB622="Yes"),1,"")</f>
      </c>
      <c r="AD622">
        <f>IF(OR($Y622="",$Z622=""),"",IF(INDEX($C$2:$C$2000,$Y622)=INDEX($C$2:$C$2000,$Z622),0,1))</f>
      </c>
      <c r="AE622">
        <f>IF($AC622&lt;&gt;1,"",IF(AND(INDEX($AG$2:$AG$2000,$Y622)=1,INDEX($AG$2:$AG$2000,$Z622)=1),1,""))</f>
      </c>
      <c r="AG622">
        <f>IF($A622="","",COUNTIFS($W$2:$W$2500,$A622,$AB$2:$AB$2500,"Yes")+COUNTIFS($X$2:$X$2500,$A622,$AA$2:$AA$2500,"Yes"))</f>
      </c>
      <c r="AH622" t="str">
        <f>IF(OR($P622&lt;&gt;"Yes",N($AG622)=0),"",IF(AND($AG622=1,COUNTIFS($W$2:$W$2500,$A622,$AE$2:$AE$2500,1)+COUNTIFS($X$2:$X$2500,$A622,$AE$2:$AE$2500,1)&gt;0),"","Yes"))</f>
      </c>
      <c r="AI622">
        <f>IF($AH622="Yes",$AG622,"")</f>
      </c>
      <c r="AJ622">
        <f>IF($AI622="","",$AI622+ROW()/1000000)</f>
      </c>
      <c r="AK622">
        <f>IF(OR($A622="",$P622="Yes",N($AG622)=0),"",$AG622+ROW()/1000000)</f>
      </c>
      <c r="AL622" t="str">
        <f>IF($A622="","",INDEX(games!$J:$J,ROW())&amp;"")</f>
      </c>
      <c r="AM622">
        <f>IF($A622="","",SUMPRODUCT($AO622:$BD622,'Map Analysis'!$AP$2^{0,1,2,3,4,5,6,7,8,9,10,11,12,13,14,15}))</f>
      </c>
      <c r="AN622">
        <f>IF($A622="","",$AM622+ROW()/10000000)</f>
      </c>
      <c r="AO622">
        <f>IF($A622="","",COUNTIF($W$2:$W$2500,$A622))</f>
      </c>
      <c r="AP622">
        <f>IF($A622="","",SUMIFS($BF$2:$BF$2500,$W$2:$W$2500,$A622))</f>
      </c>
      <c r="AQ622">
        <f>IF($A622="","",SUMIFS($BG$2:$BG$2500,$W$2:$W$2500,$A622))</f>
      </c>
      <c r="AR622">
        <f>IF($A622="","",SUMIFS($BH$2:$BH$2500,$W$2:$W$2500,$A622))</f>
      </c>
      <c r="AS622">
        <f>IF($A622="","",SUMIFS($BI$2:$BI$2500,$W$2:$W$2500,$A622))</f>
      </c>
      <c r="AT622">
        <f>IF($A622="","",SUMIFS($BJ$2:$BJ$2500,$W$2:$W$2500,$A622))</f>
      </c>
      <c r="AU622">
        <f>IF($A622="","",SUMIFS($BK$2:$BK$2500,$W$2:$W$2500,$A622))</f>
      </c>
      <c r="AV622">
        <f>IF($A622="","",SUMIFS($BL$2:$BL$2500,$W$2:$W$2500,$A622))</f>
      </c>
      <c r="AW622">
        <f>IF($A622="","",SUMIFS($BM$2:$BM$2500,$W$2:$W$2500,$A622))</f>
      </c>
      <c r="AX622">
        <f>IF($A622="","",SUMIFS($BN$2:$BN$2500,$W$2:$W$2500,$A622))</f>
      </c>
      <c r="AY622">
        <f>IF($A622="","",SUMIFS($BO$2:$BO$2500,$W$2:$W$2500,$A622))</f>
      </c>
      <c r="AZ622">
        <f>IF($A622="","",SUMIFS($BP$2:$BP$2500,$W$2:$W$2500,$A622))</f>
      </c>
      <c r="BA622">
        <f>IF($A622="","",SUMIFS($BQ$2:$BQ$2500,$W$2:$W$2500,$A622))</f>
      </c>
      <c r="BB622">
        <f>IF($A622="","",SUMIFS($BR$2:$BR$2500,$W$2:$W$2500,$A622))</f>
      </c>
      <c r="BC622">
        <f>IF($A622="","",SUMIFS($BS$2:$BS$2500,$W$2:$W$2500,$A622))</f>
      </c>
      <c r="BD622">
        <f>IF($A622="","",SUMIFS($BT$2:$BT$2500,$W$2:$W$2500,$A622))</f>
      </c>
      <c r="BF622">
        <f>IF($Z622="","",INDEX($AO$2:$AO$2000,$Z622))</f>
      </c>
      <c r="BG622">
        <f>IF($Z622="","",INDEX($AP$2:$AP$2000,$Z622))</f>
      </c>
      <c r="BH622">
        <f>IF($Z622="","",INDEX($AQ$2:$AQ$2000,$Z622))</f>
      </c>
      <c r="BI622">
        <f>IF($Z622="","",INDEX($AR$2:$AR$2000,$Z622))</f>
      </c>
      <c r="BJ622">
        <f>IF($Z622="","",INDEX($AS$2:$AS$2000,$Z622))</f>
      </c>
      <c r="BK622">
        <f>IF($Z622="","",INDEX($AT$2:$AT$2000,$Z622))</f>
      </c>
      <c r="BL622">
        <f>IF($Z622="","",INDEX($AU$2:$AU$2000,$Z622))</f>
      </c>
      <c r="BM622">
        <f>IF($Z622="","",INDEX($AV$2:$AV$2000,$Z622))</f>
      </c>
      <c r="BN622">
        <f>IF($Z622="","",INDEX($AW$2:$AW$2000,$Z622))</f>
      </c>
      <c r="BO622">
        <f>IF($Z622="","",INDEX($AX$2:$AX$2000,$Z622))</f>
      </c>
      <c r="BP622">
        <f>IF($Z622="","",INDEX($AY$2:$AY$2000,$Z622))</f>
      </c>
      <c r="BQ622">
        <f>IF($Z622="","",INDEX($AZ$2:$AZ$2000,$Z622))</f>
      </c>
      <c r="BR622">
        <f>IF($Z622="","",INDEX($BA$2:$BA$2000,$Z622))</f>
      </c>
      <c r="BS622">
        <f>IF($Z622="","",INDEX($BB$2:$BB$2000,$Z622))</f>
      </c>
      <c r="BT622">
        <f>IF($Z622="","",INDEX($BC$2:$BC$2000,$Z622))</f>
      </c>
      <c r="BV622">
        <f>IF(OR($A622="",$P622&lt;&gt;"Yes",$AH622="Yes"),"",1+N($AG622))</f>
      </c>
      <c r="BW622">
        <f>IF($A622="","",COUNTIFS($W$2:$W$2500,$A622,$BZ$2:$BZ$2500,"Yes")+COUNTIFS($X$2:$X$2500,$A622,$BY$2:$BY$2500,"Yes"))</f>
      </c>
      <c r="BX622">
        <f>IF(OR($A622="",$P622="Yes"),"",IF(N($BW622)=0,0,1+SUMIFS($CB$2:$CB$2500,$W$2:$W$2500,$A622)+SUMIFS($CA$2:$CA$2500,$X$2:$X$2500,$A622)))</f>
      </c>
      <c r="BY622" t="str">
        <f>IF($Y622="","",INDEX($AH$2:$AH$2000,$Y622)&amp;"")</f>
      </c>
      <c r="BZ622" t="str">
        <f>IF($Z622="","",INDEX($AH$2:$AH$2000,$Z622)&amp;"")</f>
      </c>
      <c r="CA622">
        <f>IF($Y622="","",INDEX($BV$2:$BV$2000,$Y622))</f>
      </c>
      <c r="CB622">
        <f>IF($Z622="","",INDEX($BV$2:$BV$2000,$Z622))</f>
      </c>
    </row>
    <row r="623">
      <c r="A623" t="str">
        <f>IF(TRIM(INDEX(games!$A:$A,ROW()))="","",TRIM(INDEX(games!$A:$A,ROW())))</f>
      </c>
      <c r="B623">
        <f>IF(OR($A623="",INDEX(games!$B:$B,ROW())=""),"",INDEX(games!$B:$B,ROW()))</f>
      </c>
      <c r="C623" t="str">
        <f>IF(OR($A623="",INDEX(games!$C:$C,ROW())=""),"",INDEX(games!$C:$C,ROW()))</f>
      </c>
      <c r="D623">
        <f>IF($A623="","",COUNTIF($W$2:$W$2500,$A623)+COUNTIF($X$2:$X$2500,$A623))</f>
      </c>
      <c r="E623">
        <f>IF($A623="","",IFERROR(MATCH($C623,$R$2:$R$5,0),0))</f>
      </c>
      <c r="F623">
        <f>IF($A623="","",MOD(ROW(),34))</f>
      </c>
      <c r="G623">
        <f>IF($A623="",NA(),IF($C623="Action",$B623,NA()))</f>
      </c>
      <c r="H623">
        <f>IF($A623="",NA(),IF($C623="Action",1+$F623*0.023,NA()))</f>
      </c>
      <c r="I623">
        <f>IF($A623="",NA(),IF($C623="Strategy",$B623,NA()))</f>
      </c>
      <c r="J623">
        <f>IF($A623="",NA(),IF($C623="Strategy",2+$F623*0.023,NA()))</f>
      </c>
      <c r="K623">
        <f>IF($A623="",NA(),IF($C623="Deckbuilder",$B623,NA()))</f>
      </c>
      <c r="L623">
        <f>IF($A623="",NA(),IF($C623="Deckbuilder",3+$F623*0.023,NA()))</f>
      </c>
      <c r="M623">
        <f>IF($A623="",NA(),IF($C623="Traditional",$B623,NA()))</f>
      </c>
      <c r="N623">
        <f>IF($A623="",NA(),IF($C623="Traditional",4+$F623*0.023,NA()))</f>
      </c>
      <c r="O623">
        <f>IF($A623="","",$D623+ROW()/1000000)</f>
      </c>
      <c r="P623" t="str">
        <f>IF(OR($A623="",INDEX(games!$H:$H,ROW())=""),"",INDEX(games!$H:$H,ROW()))</f>
      </c>
      <c r="Q623">
        <f>IF(OR($A623="",$P623&lt;&gt;"Yes"),"",$D623+ROW()/1000000)</f>
      </c>
      <c r="T623">
        <f>IF($Y623="","",INDEX($B$2:$B$2000,$Y623))</f>
      </c>
      <c r="U623">
        <f>IF($Z623="","",INDEX($B$2:$B$2000,$Z623))</f>
      </c>
      <c r="V623">
        <f>IF(OR($T623="",$U623=""),"",$U623-$T623)</f>
      </c>
      <c r="W623" t="str">
        <f>IF(TRIM(INDEX(connections!$A:$A,ROW()))="","",TRIM(INDEX(connections!$A:$A,ROW())))</f>
      </c>
      <c r="X623" t="str">
        <f>IF($W623="","",TRIM(INDEX(connections!$B:$B,ROW())))</f>
      </c>
      <c r="Y623">
        <f>IF($W623="","",IFERROR(MATCH($W623,$A$2:$A$2000,0),""))</f>
      </c>
      <c r="Z623">
        <f>IF($X623="","",IFERROR(MATCH($X623,$A$2:$A$2000,0),""))</f>
      </c>
      <c r="AA623" t="str">
        <f>IF($Y623="","",INDEX($P$2:$P$2000,$Y623))</f>
      </c>
      <c r="AB623" t="str">
        <f>IF($Z623="","",INDEX($P$2:$P$2000,$Z623))</f>
      </c>
      <c r="AC623">
        <f>IF(AND($AA623="Yes",$AB623="Yes"),1,"")</f>
      </c>
      <c r="AD623">
        <f>IF(OR($Y623="",$Z623=""),"",IF(INDEX($C$2:$C$2000,$Y623)=INDEX($C$2:$C$2000,$Z623),0,1))</f>
      </c>
      <c r="AE623">
        <f>IF($AC623&lt;&gt;1,"",IF(AND(INDEX($AG$2:$AG$2000,$Y623)=1,INDEX($AG$2:$AG$2000,$Z623)=1),1,""))</f>
      </c>
      <c r="AG623">
        <f>IF($A623="","",COUNTIFS($W$2:$W$2500,$A623,$AB$2:$AB$2500,"Yes")+COUNTIFS($X$2:$X$2500,$A623,$AA$2:$AA$2500,"Yes"))</f>
      </c>
      <c r="AH623" t="str">
        <f>IF(OR($P623&lt;&gt;"Yes",N($AG623)=0),"",IF(AND($AG623=1,COUNTIFS($W$2:$W$2500,$A623,$AE$2:$AE$2500,1)+COUNTIFS($X$2:$X$2500,$A623,$AE$2:$AE$2500,1)&gt;0),"","Yes"))</f>
      </c>
      <c r="AI623">
        <f>IF($AH623="Yes",$AG623,"")</f>
      </c>
      <c r="AJ623">
        <f>IF($AI623="","",$AI623+ROW()/1000000)</f>
      </c>
      <c r="AK623">
        <f>IF(OR($A623="",$P623="Yes",N($AG623)=0),"",$AG623+ROW()/1000000)</f>
      </c>
      <c r="AL623" t="str">
        <f>IF($A623="","",INDEX(games!$J:$J,ROW())&amp;"")</f>
      </c>
      <c r="AM623">
        <f>IF($A623="","",SUMPRODUCT($AO623:$BD623,'Map Analysis'!$AP$2^{0,1,2,3,4,5,6,7,8,9,10,11,12,13,14,15}))</f>
      </c>
      <c r="AN623">
        <f>IF($A623="","",$AM623+ROW()/10000000)</f>
      </c>
      <c r="AO623">
        <f>IF($A623="","",COUNTIF($W$2:$W$2500,$A623))</f>
      </c>
      <c r="AP623">
        <f>IF($A623="","",SUMIFS($BF$2:$BF$2500,$W$2:$W$2500,$A623))</f>
      </c>
      <c r="AQ623">
        <f>IF($A623="","",SUMIFS($BG$2:$BG$2500,$W$2:$W$2500,$A623))</f>
      </c>
      <c r="AR623">
        <f>IF($A623="","",SUMIFS($BH$2:$BH$2500,$W$2:$W$2500,$A623))</f>
      </c>
      <c r="AS623">
        <f>IF($A623="","",SUMIFS($BI$2:$BI$2500,$W$2:$W$2500,$A623))</f>
      </c>
      <c r="AT623">
        <f>IF($A623="","",SUMIFS($BJ$2:$BJ$2500,$W$2:$W$2500,$A623))</f>
      </c>
      <c r="AU623">
        <f>IF($A623="","",SUMIFS($BK$2:$BK$2500,$W$2:$W$2500,$A623))</f>
      </c>
      <c r="AV623">
        <f>IF($A623="","",SUMIFS($BL$2:$BL$2500,$W$2:$W$2500,$A623))</f>
      </c>
      <c r="AW623">
        <f>IF($A623="","",SUMIFS($BM$2:$BM$2500,$W$2:$W$2500,$A623))</f>
      </c>
      <c r="AX623">
        <f>IF($A623="","",SUMIFS($BN$2:$BN$2500,$W$2:$W$2500,$A623))</f>
      </c>
      <c r="AY623">
        <f>IF($A623="","",SUMIFS($BO$2:$BO$2500,$W$2:$W$2500,$A623))</f>
      </c>
      <c r="AZ623">
        <f>IF($A623="","",SUMIFS($BP$2:$BP$2500,$W$2:$W$2500,$A623))</f>
      </c>
      <c r="BA623">
        <f>IF($A623="","",SUMIFS($BQ$2:$BQ$2500,$W$2:$W$2500,$A623))</f>
      </c>
      <c r="BB623">
        <f>IF($A623="","",SUMIFS($BR$2:$BR$2500,$W$2:$W$2500,$A623))</f>
      </c>
      <c r="BC623">
        <f>IF($A623="","",SUMIFS($BS$2:$BS$2500,$W$2:$W$2500,$A623))</f>
      </c>
      <c r="BD623">
        <f>IF($A623="","",SUMIFS($BT$2:$BT$2500,$W$2:$W$2500,$A623))</f>
      </c>
      <c r="BF623">
        <f>IF($Z623="","",INDEX($AO$2:$AO$2000,$Z623))</f>
      </c>
      <c r="BG623">
        <f>IF($Z623="","",INDEX($AP$2:$AP$2000,$Z623))</f>
      </c>
      <c r="BH623">
        <f>IF($Z623="","",INDEX($AQ$2:$AQ$2000,$Z623))</f>
      </c>
      <c r="BI623">
        <f>IF($Z623="","",INDEX($AR$2:$AR$2000,$Z623))</f>
      </c>
      <c r="BJ623">
        <f>IF($Z623="","",INDEX($AS$2:$AS$2000,$Z623))</f>
      </c>
      <c r="BK623">
        <f>IF($Z623="","",INDEX($AT$2:$AT$2000,$Z623))</f>
      </c>
      <c r="BL623">
        <f>IF($Z623="","",INDEX($AU$2:$AU$2000,$Z623))</f>
      </c>
      <c r="BM623">
        <f>IF($Z623="","",INDEX($AV$2:$AV$2000,$Z623))</f>
      </c>
      <c r="BN623">
        <f>IF($Z623="","",INDEX($AW$2:$AW$2000,$Z623))</f>
      </c>
      <c r="BO623">
        <f>IF($Z623="","",INDEX($AX$2:$AX$2000,$Z623))</f>
      </c>
      <c r="BP623">
        <f>IF($Z623="","",INDEX($AY$2:$AY$2000,$Z623))</f>
      </c>
      <c r="BQ623">
        <f>IF($Z623="","",INDEX($AZ$2:$AZ$2000,$Z623))</f>
      </c>
      <c r="BR623">
        <f>IF($Z623="","",INDEX($BA$2:$BA$2000,$Z623))</f>
      </c>
      <c r="BS623">
        <f>IF($Z623="","",INDEX($BB$2:$BB$2000,$Z623))</f>
      </c>
      <c r="BT623">
        <f>IF($Z623="","",INDEX($BC$2:$BC$2000,$Z623))</f>
      </c>
      <c r="BV623">
        <f>IF(OR($A623="",$P623&lt;&gt;"Yes",$AH623="Yes"),"",1+N($AG623))</f>
      </c>
      <c r="BW623">
        <f>IF($A623="","",COUNTIFS($W$2:$W$2500,$A623,$BZ$2:$BZ$2500,"Yes")+COUNTIFS($X$2:$X$2500,$A623,$BY$2:$BY$2500,"Yes"))</f>
      </c>
      <c r="BX623">
        <f>IF(OR($A623="",$P623="Yes"),"",IF(N($BW623)=0,0,1+SUMIFS($CB$2:$CB$2500,$W$2:$W$2500,$A623)+SUMIFS($CA$2:$CA$2500,$X$2:$X$2500,$A623)))</f>
      </c>
      <c r="BY623" t="str">
        <f>IF($Y623="","",INDEX($AH$2:$AH$2000,$Y623)&amp;"")</f>
      </c>
      <c r="BZ623" t="str">
        <f>IF($Z623="","",INDEX($AH$2:$AH$2000,$Z623)&amp;"")</f>
      </c>
      <c r="CA623">
        <f>IF($Y623="","",INDEX($BV$2:$BV$2000,$Y623))</f>
      </c>
      <c r="CB623">
        <f>IF($Z623="","",INDEX($BV$2:$BV$2000,$Z623))</f>
      </c>
    </row>
    <row r="624">
      <c r="A624" t="str">
        <f>IF(TRIM(INDEX(games!$A:$A,ROW()))="","",TRIM(INDEX(games!$A:$A,ROW())))</f>
      </c>
      <c r="B624">
        <f>IF(OR($A624="",INDEX(games!$B:$B,ROW())=""),"",INDEX(games!$B:$B,ROW()))</f>
      </c>
      <c r="C624" t="str">
        <f>IF(OR($A624="",INDEX(games!$C:$C,ROW())=""),"",INDEX(games!$C:$C,ROW()))</f>
      </c>
      <c r="D624">
        <f>IF($A624="","",COUNTIF($W$2:$W$2500,$A624)+COUNTIF($X$2:$X$2500,$A624))</f>
      </c>
      <c r="E624">
        <f>IF($A624="","",IFERROR(MATCH($C624,$R$2:$R$5,0),0))</f>
      </c>
      <c r="F624">
        <f>IF($A624="","",MOD(ROW(),34))</f>
      </c>
      <c r="G624">
        <f>IF($A624="",NA(),IF($C624="Action",$B624,NA()))</f>
      </c>
      <c r="H624">
        <f>IF($A624="",NA(),IF($C624="Action",1+$F624*0.023,NA()))</f>
      </c>
      <c r="I624">
        <f>IF($A624="",NA(),IF($C624="Strategy",$B624,NA()))</f>
      </c>
      <c r="J624">
        <f>IF($A624="",NA(),IF($C624="Strategy",2+$F624*0.023,NA()))</f>
      </c>
      <c r="K624">
        <f>IF($A624="",NA(),IF($C624="Deckbuilder",$B624,NA()))</f>
      </c>
      <c r="L624">
        <f>IF($A624="",NA(),IF($C624="Deckbuilder",3+$F624*0.023,NA()))</f>
      </c>
      <c r="M624">
        <f>IF($A624="",NA(),IF($C624="Traditional",$B624,NA()))</f>
      </c>
      <c r="N624">
        <f>IF($A624="",NA(),IF($C624="Traditional",4+$F624*0.023,NA()))</f>
      </c>
      <c r="O624">
        <f>IF($A624="","",$D624+ROW()/1000000)</f>
      </c>
      <c r="P624" t="str">
        <f>IF(OR($A624="",INDEX(games!$H:$H,ROW())=""),"",INDEX(games!$H:$H,ROW()))</f>
      </c>
      <c r="Q624">
        <f>IF(OR($A624="",$P624&lt;&gt;"Yes"),"",$D624+ROW()/1000000)</f>
      </c>
      <c r="T624">
        <f>IF($Y624="","",INDEX($B$2:$B$2000,$Y624))</f>
      </c>
      <c r="U624">
        <f>IF($Z624="","",INDEX($B$2:$B$2000,$Z624))</f>
      </c>
      <c r="V624">
        <f>IF(OR($T624="",$U624=""),"",$U624-$T624)</f>
      </c>
      <c r="W624" t="str">
        <f>IF(TRIM(INDEX(connections!$A:$A,ROW()))="","",TRIM(INDEX(connections!$A:$A,ROW())))</f>
      </c>
      <c r="X624" t="str">
        <f>IF($W624="","",TRIM(INDEX(connections!$B:$B,ROW())))</f>
      </c>
      <c r="Y624">
        <f>IF($W624="","",IFERROR(MATCH($W624,$A$2:$A$2000,0),""))</f>
      </c>
      <c r="Z624">
        <f>IF($X624="","",IFERROR(MATCH($X624,$A$2:$A$2000,0),""))</f>
      </c>
      <c r="AA624" t="str">
        <f>IF($Y624="","",INDEX($P$2:$P$2000,$Y624))</f>
      </c>
      <c r="AB624" t="str">
        <f>IF($Z624="","",INDEX($P$2:$P$2000,$Z624))</f>
      </c>
      <c r="AC624">
        <f>IF(AND($AA624="Yes",$AB624="Yes"),1,"")</f>
      </c>
      <c r="AD624">
        <f>IF(OR($Y624="",$Z624=""),"",IF(INDEX($C$2:$C$2000,$Y624)=INDEX($C$2:$C$2000,$Z624),0,1))</f>
      </c>
      <c r="AE624">
        <f>IF($AC624&lt;&gt;1,"",IF(AND(INDEX($AG$2:$AG$2000,$Y624)=1,INDEX($AG$2:$AG$2000,$Z624)=1),1,""))</f>
      </c>
      <c r="AG624">
        <f>IF($A624="","",COUNTIFS($W$2:$W$2500,$A624,$AB$2:$AB$2500,"Yes")+COUNTIFS($X$2:$X$2500,$A624,$AA$2:$AA$2500,"Yes"))</f>
      </c>
      <c r="AH624" t="str">
        <f>IF(OR($P624&lt;&gt;"Yes",N($AG624)=0),"",IF(AND($AG624=1,COUNTIFS($W$2:$W$2500,$A624,$AE$2:$AE$2500,1)+COUNTIFS($X$2:$X$2500,$A624,$AE$2:$AE$2500,1)&gt;0),"","Yes"))</f>
      </c>
      <c r="AI624">
        <f>IF($AH624="Yes",$AG624,"")</f>
      </c>
      <c r="AJ624">
        <f>IF($AI624="","",$AI624+ROW()/1000000)</f>
      </c>
      <c r="AK624">
        <f>IF(OR($A624="",$P624="Yes",N($AG624)=0),"",$AG624+ROW()/1000000)</f>
      </c>
      <c r="AL624" t="str">
        <f>IF($A624="","",INDEX(games!$J:$J,ROW())&amp;"")</f>
      </c>
      <c r="AM624">
        <f>IF($A624="","",SUMPRODUCT($AO624:$BD624,'Map Analysis'!$AP$2^{0,1,2,3,4,5,6,7,8,9,10,11,12,13,14,15}))</f>
      </c>
      <c r="AN624">
        <f>IF($A624="","",$AM624+ROW()/10000000)</f>
      </c>
      <c r="AO624">
        <f>IF($A624="","",COUNTIF($W$2:$W$2500,$A624))</f>
      </c>
      <c r="AP624">
        <f>IF($A624="","",SUMIFS($BF$2:$BF$2500,$W$2:$W$2500,$A624))</f>
      </c>
      <c r="AQ624">
        <f>IF($A624="","",SUMIFS($BG$2:$BG$2500,$W$2:$W$2500,$A624))</f>
      </c>
      <c r="AR624">
        <f>IF($A624="","",SUMIFS($BH$2:$BH$2500,$W$2:$W$2500,$A624))</f>
      </c>
      <c r="AS624">
        <f>IF($A624="","",SUMIFS($BI$2:$BI$2500,$W$2:$W$2500,$A624))</f>
      </c>
      <c r="AT624">
        <f>IF($A624="","",SUMIFS($BJ$2:$BJ$2500,$W$2:$W$2500,$A624))</f>
      </c>
      <c r="AU624">
        <f>IF($A624="","",SUMIFS($BK$2:$BK$2500,$W$2:$W$2500,$A624))</f>
      </c>
      <c r="AV624">
        <f>IF($A624="","",SUMIFS($BL$2:$BL$2500,$W$2:$W$2500,$A624))</f>
      </c>
      <c r="AW624">
        <f>IF($A624="","",SUMIFS($BM$2:$BM$2500,$W$2:$W$2500,$A624))</f>
      </c>
      <c r="AX624">
        <f>IF($A624="","",SUMIFS($BN$2:$BN$2500,$W$2:$W$2500,$A624))</f>
      </c>
      <c r="AY624">
        <f>IF($A624="","",SUMIFS($BO$2:$BO$2500,$W$2:$W$2500,$A624))</f>
      </c>
      <c r="AZ624">
        <f>IF($A624="","",SUMIFS($BP$2:$BP$2500,$W$2:$W$2500,$A624))</f>
      </c>
      <c r="BA624">
        <f>IF($A624="","",SUMIFS($BQ$2:$BQ$2500,$W$2:$W$2500,$A624))</f>
      </c>
      <c r="BB624">
        <f>IF($A624="","",SUMIFS($BR$2:$BR$2500,$W$2:$W$2500,$A624))</f>
      </c>
      <c r="BC624">
        <f>IF($A624="","",SUMIFS($BS$2:$BS$2500,$W$2:$W$2500,$A624))</f>
      </c>
      <c r="BD624">
        <f>IF($A624="","",SUMIFS($BT$2:$BT$2500,$W$2:$W$2500,$A624))</f>
      </c>
      <c r="BF624">
        <f>IF($Z624="","",INDEX($AO$2:$AO$2000,$Z624))</f>
      </c>
      <c r="BG624">
        <f>IF($Z624="","",INDEX($AP$2:$AP$2000,$Z624))</f>
      </c>
      <c r="BH624">
        <f>IF($Z624="","",INDEX($AQ$2:$AQ$2000,$Z624))</f>
      </c>
      <c r="BI624">
        <f>IF($Z624="","",INDEX($AR$2:$AR$2000,$Z624))</f>
      </c>
      <c r="BJ624">
        <f>IF($Z624="","",INDEX($AS$2:$AS$2000,$Z624))</f>
      </c>
      <c r="BK624">
        <f>IF($Z624="","",INDEX($AT$2:$AT$2000,$Z624))</f>
      </c>
      <c r="BL624">
        <f>IF($Z624="","",INDEX($AU$2:$AU$2000,$Z624))</f>
      </c>
      <c r="BM624">
        <f>IF($Z624="","",INDEX($AV$2:$AV$2000,$Z624))</f>
      </c>
      <c r="BN624">
        <f>IF($Z624="","",INDEX($AW$2:$AW$2000,$Z624))</f>
      </c>
      <c r="BO624">
        <f>IF($Z624="","",INDEX($AX$2:$AX$2000,$Z624))</f>
      </c>
      <c r="BP624">
        <f>IF($Z624="","",INDEX($AY$2:$AY$2000,$Z624))</f>
      </c>
      <c r="BQ624">
        <f>IF($Z624="","",INDEX($AZ$2:$AZ$2000,$Z624))</f>
      </c>
      <c r="BR624">
        <f>IF($Z624="","",INDEX($BA$2:$BA$2000,$Z624))</f>
      </c>
      <c r="BS624">
        <f>IF($Z624="","",INDEX($BB$2:$BB$2000,$Z624))</f>
      </c>
      <c r="BT624">
        <f>IF($Z624="","",INDEX($BC$2:$BC$2000,$Z624))</f>
      </c>
      <c r="BV624">
        <f>IF(OR($A624="",$P624&lt;&gt;"Yes",$AH624="Yes"),"",1+N($AG624))</f>
      </c>
      <c r="BW624">
        <f>IF($A624="","",COUNTIFS($W$2:$W$2500,$A624,$BZ$2:$BZ$2500,"Yes")+COUNTIFS($X$2:$X$2500,$A624,$BY$2:$BY$2500,"Yes"))</f>
      </c>
      <c r="BX624">
        <f>IF(OR($A624="",$P624="Yes"),"",IF(N($BW624)=0,0,1+SUMIFS($CB$2:$CB$2500,$W$2:$W$2500,$A624)+SUMIFS($CA$2:$CA$2500,$X$2:$X$2500,$A624)))</f>
      </c>
      <c r="BY624" t="str">
        <f>IF($Y624="","",INDEX($AH$2:$AH$2000,$Y624)&amp;"")</f>
      </c>
      <c r="BZ624" t="str">
        <f>IF($Z624="","",INDEX($AH$2:$AH$2000,$Z624)&amp;"")</f>
      </c>
      <c r="CA624">
        <f>IF($Y624="","",INDEX($BV$2:$BV$2000,$Y624))</f>
      </c>
      <c r="CB624">
        <f>IF($Z624="","",INDEX($BV$2:$BV$2000,$Z624))</f>
      </c>
    </row>
    <row r="625">
      <c r="A625" t="str">
        <f>IF(TRIM(INDEX(games!$A:$A,ROW()))="","",TRIM(INDEX(games!$A:$A,ROW())))</f>
      </c>
      <c r="B625">
        <f>IF(OR($A625="",INDEX(games!$B:$B,ROW())=""),"",INDEX(games!$B:$B,ROW()))</f>
      </c>
      <c r="C625" t="str">
        <f>IF(OR($A625="",INDEX(games!$C:$C,ROW())=""),"",INDEX(games!$C:$C,ROW()))</f>
      </c>
      <c r="D625">
        <f>IF($A625="","",COUNTIF($W$2:$W$2500,$A625)+COUNTIF($X$2:$X$2500,$A625))</f>
      </c>
      <c r="E625">
        <f>IF($A625="","",IFERROR(MATCH($C625,$R$2:$R$5,0),0))</f>
      </c>
      <c r="F625">
        <f>IF($A625="","",MOD(ROW(),34))</f>
      </c>
      <c r="G625">
        <f>IF($A625="",NA(),IF($C625="Action",$B625,NA()))</f>
      </c>
      <c r="H625">
        <f>IF($A625="",NA(),IF($C625="Action",1+$F625*0.023,NA()))</f>
      </c>
      <c r="I625">
        <f>IF($A625="",NA(),IF($C625="Strategy",$B625,NA()))</f>
      </c>
      <c r="J625">
        <f>IF($A625="",NA(),IF($C625="Strategy",2+$F625*0.023,NA()))</f>
      </c>
      <c r="K625">
        <f>IF($A625="",NA(),IF($C625="Deckbuilder",$B625,NA()))</f>
      </c>
      <c r="L625">
        <f>IF($A625="",NA(),IF($C625="Deckbuilder",3+$F625*0.023,NA()))</f>
      </c>
      <c r="M625">
        <f>IF($A625="",NA(),IF($C625="Traditional",$B625,NA()))</f>
      </c>
      <c r="N625">
        <f>IF($A625="",NA(),IF($C625="Traditional",4+$F625*0.023,NA()))</f>
      </c>
      <c r="O625">
        <f>IF($A625="","",$D625+ROW()/1000000)</f>
      </c>
      <c r="P625" t="str">
        <f>IF(OR($A625="",INDEX(games!$H:$H,ROW())=""),"",INDEX(games!$H:$H,ROW()))</f>
      </c>
      <c r="Q625">
        <f>IF(OR($A625="",$P625&lt;&gt;"Yes"),"",$D625+ROW()/1000000)</f>
      </c>
      <c r="T625">
        <f>IF($Y625="","",INDEX($B$2:$B$2000,$Y625))</f>
      </c>
      <c r="U625">
        <f>IF($Z625="","",INDEX($B$2:$B$2000,$Z625))</f>
      </c>
      <c r="V625">
        <f>IF(OR($T625="",$U625=""),"",$U625-$T625)</f>
      </c>
      <c r="W625" t="str">
        <f>IF(TRIM(INDEX(connections!$A:$A,ROW()))="","",TRIM(INDEX(connections!$A:$A,ROW())))</f>
      </c>
      <c r="X625" t="str">
        <f>IF($W625="","",TRIM(INDEX(connections!$B:$B,ROW())))</f>
      </c>
      <c r="Y625">
        <f>IF($W625="","",IFERROR(MATCH($W625,$A$2:$A$2000,0),""))</f>
      </c>
      <c r="Z625">
        <f>IF($X625="","",IFERROR(MATCH($X625,$A$2:$A$2000,0),""))</f>
      </c>
      <c r="AA625" t="str">
        <f>IF($Y625="","",INDEX($P$2:$P$2000,$Y625))</f>
      </c>
      <c r="AB625" t="str">
        <f>IF($Z625="","",INDEX($P$2:$P$2000,$Z625))</f>
      </c>
      <c r="AC625">
        <f>IF(AND($AA625="Yes",$AB625="Yes"),1,"")</f>
      </c>
      <c r="AD625">
        <f>IF(OR($Y625="",$Z625=""),"",IF(INDEX($C$2:$C$2000,$Y625)=INDEX($C$2:$C$2000,$Z625),0,1))</f>
      </c>
      <c r="AE625">
        <f>IF($AC625&lt;&gt;1,"",IF(AND(INDEX($AG$2:$AG$2000,$Y625)=1,INDEX($AG$2:$AG$2000,$Z625)=1),1,""))</f>
      </c>
      <c r="AG625">
        <f>IF($A625="","",COUNTIFS($W$2:$W$2500,$A625,$AB$2:$AB$2500,"Yes")+COUNTIFS($X$2:$X$2500,$A625,$AA$2:$AA$2500,"Yes"))</f>
      </c>
      <c r="AH625" t="str">
        <f>IF(OR($P625&lt;&gt;"Yes",N($AG625)=0),"",IF(AND($AG625=1,COUNTIFS($W$2:$W$2500,$A625,$AE$2:$AE$2500,1)+COUNTIFS($X$2:$X$2500,$A625,$AE$2:$AE$2500,1)&gt;0),"","Yes"))</f>
      </c>
      <c r="AI625">
        <f>IF($AH625="Yes",$AG625,"")</f>
      </c>
      <c r="AJ625">
        <f>IF($AI625="","",$AI625+ROW()/1000000)</f>
      </c>
      <c r="AK625">
        <f>IF(OR($A625="",$P625="Yes",N($AG625)=0),"",$AG625+ROW()/1000000)</f>
      </c>
      <c r="AL625" t="str">
        <f>IF($A625="","",INDEX(games!$J:$J,ROW())&amp;"")</f>
      </c>
      <c r="AM625">
        <f>IF($A625="","",SUMPRODUCT($AO625:$BD625,'Map Analysis'!$AP$2^{0,1,2,3,4,5,6,7,8,9,10,11,12,13,14,15}))</f>
      </c>
      <c r="AN625">
        <f>IF($A625="","",$AM625+ROW()/10000000)</f>
      </c>
      <c r="AO625">
        <f>IF($A625="","",COUNTIF($W$2:$W$2500,$A625))</f>
      </c>
      <c r="AP625">
        <f>IF($A625="","",SUMIFS($BF$2:$BF$2500,$W$2:$W$2500,$A625))</f>
      </c>
      <c r="AQ625">
        <f>IF($A625="","",SUMIFS($BG$2:$BG$2500,$W$2:$W$2500,$A625))</f>
      </c>
      <c r="AR625">
        <f>IF($A625="","",SUMIFS($BH$2:$BH$2500,$W$2:$W$2500,$A625))</f>
      </c>
      <c r="AS625">
        <f>IF($A625="","",SUMIFS($BI$2:$BI$2500,$W$2:$W$2500,$A625))</f>
      </c>
      <c r="AT625">
        <f>IF($A625="","",SUMIFS($BJ$2:$BJ$2500,$W$2:$W$2500,$A625))</f>
      </c>
      <c r="AU625">
        <f>IF($A625="","",SUMIFS($BK$2:$BK$2500,$W$2:$W$2500,$A625))</f>
      </c>
      <c r="AV625">
        <f>IF($A625="","",SUMIFS($BL$2:$BL$2500,$W$2:$W$2500,$A625))</f>
      </c>
      <c r="AW625">
        <f>IF($A625="","",SUMIFS($BM$2:$BM$2500,$W$2:$W$2500,$A625))</f>
      </c>
      <c r="AX625">
        <f>IF($A625="","",SUMIFS($BN$2:$BN$2500,$W$2:$W$2500,$A625))</f>
      </c>
      <c r="AY625">
        <f>IF($A625="","",SUMIFS($BO$2:$BO$2500,$W$2:$W$2500,$A625))</f>
      </c>
      <c r="AZ625">
        <f>IF($A625="","",SUMIFS($BP$2:$BP$2500,$W$2:$W$2500,$A625))</f>
      </c>
      <c r="BA625">
        <f>IF($A625="","",SUMIFS($BQ$2:$BQ$2500,$W$2:$W$2500,$A625))</f>
      </c>
      <c r="BB625">
        <f>IF($A625="","",SUMIFS($BR$2:$BR$2500,$W$2:$W$2500,$A625))</f>
      </c>
      <c r="BC625">
        <f>IF($A625="","",SUMIFS($BS$2:$BS$2500,$W$2:$W$2500,$A625))</f>
      </c>
      <c r="BD625">
        <f>IF($A625="","",SUMIFS($BT$2:$BT$2500,$W$2:$W$2500,$A625))</f>
      </c>
      <c r="BF625">
        <f>IF($Z625="","",INDEX($AO$2:$AO$2000,$Z625))</f>
      </c>
      <c r="BG625">
        <f>IF($Z625="","",INDEX($AP$2:$AP$2000,$Z625))</f>
      </c>
      <c r="BH625">
        <f>IF($Z625="","",INDEX($AQ$2:$AQ$2000,$Z625))</f>
      </c>
      <c r="BI625">
        <f>IF($Z625="","",INDEX($AR$2:$AR$2000,$Z625))</f>
      </c>
      <c r="BJ625">
        <f>IF($Z625="","",INDEX($AS$2:$AS$2000,$Z625))</f>
      </c>
      <c r="BK625">
        <f>IF($Z625="","",INDEX($AT$2:$AT$2000,$Z625))</f>
      </c>
      <c r="BL625">
        <f>IF($Z625="","",INDEX($AU$2:$AU$2000,$Z625))</f>
      </c>
      <c r="BM625">
        <f>IF($Z625="","",INDEX($AV$2:$AV$2000,$Z625))</f>
      </c>
      <c r="BN625">
        <f>IF($Z625="","",INDEX($AW$2:$AW$2000,$Z625))</f>
      </c>
      <c r="BO625">
        <f>IF($Z625="","",INDEX($AX$2:$AX$2000,$Z625))</f>
      </c>
      <c r="BP625">
        <f>IF($Z625="","",INDEX($AY$2:$AY$2000,$Z625))</f>
      </c>
      <c r="BQ625">
        <f>IF($Z625="","",INDEX($AZ$2:$AZ$2000,$Z625))</f>
      </c>
      <c r="BR625">
        <f>IF($Z625="","",INDEX($BA$2:$BA$2000,$Z625))</f>
      </c>
      <c r="BS625">
        <f>IF($Z625="","",INDEX($BB$2:$BB$2000,$Z625))</f>
      </c>
      <c r="BT625">
        <f>IF($Z625="","",INDEX($BC$2:$BC$2000,$Z625))</f>
      </c>
      <c r="BV625">
        <f>IF(OR($A625="",$P625&lt;&gt;"Yes",$AH625="Yes"),"",1+N($AG625))</f>
      </c>
      <c r="BW625">
        <f>IF($A625="","",COUNTIFS($W$2:$W$2500,$A625,$BZ$2:$BZ$2500,"Yes")+COUNTIFS($X$2:$X$2500,$A625,$BY$2:$BY$2500,"Yes"))</f>
      </c>
      <c r="BX625">
        <f>IF(OR($A625="",$P625="Yes"),"",IF(N($BW625)=0,0,1+SUMIFS($CB$2:$CB$2500,$W$2:$W$2500,$A625)+SUMIFS($CA$2:$CA$2500,$X$2:$X$2500,$A625)))</f>
      </c>
      <c r="BY625" t="str">
        <f>IF($Y625="","",INDEX($AH$2:$AH$2000,$Y625)&amp;"")</f>
      </c>
      <c r="BZ625" t="str">
        <f>IF($Z625="","",INDEX($AH$2:$AH$2000,$Z625)&amp;"")</f>
      </c>
      <c r="CA625">
        <f>IF($Y625="","",INDEX($BV$2:$BV$2000,$Y625))</f>
      </c>
      <c r="CB625">
        <f>IF($Z625="","",INDEX($BV$2:$BV$2000,$Z625))</f>
      </c>
    </row>
    <row r="626">
      <c r="A626" t="str">
        <f>IF(TRIM(INDEX(games!$A:$A,ROW()))="","",TRIM(INDEX(games!$A:$A,ROW())))</f>
      </c>
      <c r="B626">
        <f>IF(OR($A626="",INDEX(games!$B:$B,ROW())=""),"",INDEX(games!$B:$B,ROW()))</f>
      </c>
      <c r="C626" t="str">
        <f>IF(OR($A626="",INDEX(games!$C:$C,ROW())=""),"",INDEX(games!$C:$C,ROW()))</f>
      </c>
      <c r="D626">
        <f>IF($A626="","",COUNTIF($W$2:$W$2500,$A626)+COUNTIF($X$2:$X$2500,$A626))</f>
      </c>
      <c r="E626">
        <f>IF($A626="","",IFERROR(MATCH($C626,$R$2:$R$5,0),0))</f>
      </c>
      <c r="F626">
        <f>IF($A626="","",MOD(ROW(),34))</f>
      </c>
      <c r="G626">
        <f>IF($A626="",NA(),IF($C626="Action",$B626,NA()))</f>
      </c>
      <c r="H626">
        <f>IF($A626="",NA(),IF($C626="Action",1+$F626*0.023,NA()))</f>
      </c>
      <c r="I626">
        <f>IF($A626="",NA(),IF($C626="Strategy",$B626,NA()))</f>
      </c>
      <c r="J626">
        <f>IF($A626="",NA(),IF($C626="Strategy",2+$F626*0.023,NA()))</f>
      </c>
      <c r="K626">
        <f>IF($A626="",NA(),IF($C626="Deckbuilder",$B626,NA()))</f>
      </c>
      <c r="L626">
        <f>IF($A626="",NA(),IF($C626="Deckbuilder",3+$F626*0.023,NA()))</f>
      </c>
      <c r="M626">
        <f>IF($A626="",NA(),IF($C626="Traditional",$B626,NA()))</f>
      </c>
      <c r="N626">
        <f>IF($A626="",NA(),IF($C626="Traditional",4+$F626*0.023,NA()))</f>
      </c>
      <c r="O626">
        <f>IF($A626="","",$D626+ROW()/1000000)</f>
      </c>
      <c r="P626" t="str">
        <f>IF(OR($A626="",INDEX(games!$H:$H,ROW())=""),"",INDEX(games!$H:$H,ROW()))</f>
      </c>
      <c r="Q626">
        <f>IF(OR($A626="",$P626&lt;&gt;"Yes"),"",$D626+ROW()/1000000)</f>
      </c>
      <c r="T626">
        <f>IF($Y626="","",INDEX($B$2:$B$2000,$Y626))</f>
      </c>
      <c r="U626">
        <f>IF($Z626="","",INDEX($B$2:$B$2000,$Z626))</f>
      </c>
      <c r="V626">
        <f>IF(OR($T626="",$U626=""),"",$U626-$T626)</f>
      </c>
      <c r="W626" t="str">
        <f>IF(TRIM(INDEX(connections!$A:$A,ROW()))="","",TRIM(INDEX(connections!$A:$A,ROW())))</f>
      </c>
      <c r="X626" t="str">
        <f>IF($W626="","",TRIM(INDEX(connections!$B:$B,ROW())))</f>
      </c>
      <c r="Y626">
        <f>IF($W626="","",IFERROR(MATCH($W626,$A$2:$A$2000,0),""))</f>
      </c>
      <c r="Z626">
        <f>IF($X626="","",IFERROR(MATCH($X626,$A$2:$A$2000,0),""))</f>
      </c>
      <c r="AA626" t="str">
        <f>IF($Y626="","",INDEX($P$2:$P$2000,$Y626))</f>
      </c>
      <c r="AB626" t="str">
        <f>IF($Z626="","",INDEX($P$2:$P$2000,$Z626))</f>
      </c>
      <c r="AC626">
        <f>IF(AND($AA626="Yes",$AB626="Yes"),1,"")</f>
      </c>
      <c r="AD626">
        <f>IF(OR($Y626="",$Z626=""),"",IF(INDEX($C$2:$C$2000,$Y626)=INDEX($C$2:$C$2000,$Z626),0,1))</f>
      </c>
      <c r="AE626">
        <f>IF($AC626&lt;&gt;1,"",IF(AND(INDEX($AG$2:$AG$2000,$Y626)=1,INDEX($AG$2:$AG$2000,$Z626)=1),1,""))</f>
      </c>
      <c r="AG626">
        <f>IF($A626="","",COUNTIFS($W$2:$W$2500,$A626,$AB$2:$AB$2500,"Yes")+COUNTIFS($X$2:$X$2500,$A626,$AA$2:$AA$2500,"Yes"))</f>
      </c>
      <c r="AH626" t="str">
        <f>IF(OR($P626&lt;&gt;"Yes",N($AG626)=0),"",IF(AND($AG626=1,COUNTIFS($W$2:$W$2500,$A626,$AE$2:$AE$2500,1)+COUNTIFS($X$2:$X$2500,$A626,$AE$2:$AE$2500,1)&gt;0),"","Yes"))</f>
      </c>
      <c r="AI626">
        <f>IF($AH626="Yes",$AG626,"")</f>
      </c>
      <c r="AJ626">
        <f>IF($AI626="","",$AI626+ROW()/1000000)</f>
      </c>
      <c r="AK626">
        <f>IF(OR($A626="",$P626="Yes",N($AG626)=0),"",$AG626+ROW()/1000000)</f>
      </c>
      <c r="AL626" t="str">
        <f>IF($A626="","",INDEX(games!$J:$J,ROW())&amp;"")</f>
      </c>
      <c r="AM626">
        <f>IF($A626="","",SUMPRODUCT($AO626:$BD626,'Map Analysis'!$AP$2^{0,1,2,3,4,5,6,7,8,9,10,11,12,13,14,15}))</f>
      </c>
      <c r="AN626">
        <f>IF($A626="","",$AM626+ROW()/10000000)</f>
      </c>
      <c r="AO626">
        <f>IF($A626="","",COUNTIF($W$2:$W$2500,$A626))</f>
      </c>
      <c r="AP626">
        <f>IF($A626="","",SUMIFS($BF$2:$BF$2500,$W$2:$W$2500,$A626))</f>
      </c>
      <c r="AQ626">
        <f>IF($A626="","",SUMIFS($BG$2:$BG$2500,$W$2:$W$2500,$A626))</f>
      </c>
      <c r="AR626">
        <f>IF($A626="","",SUMIFS($BH$2:$BH$2500,$W$2:$W$2500,$A626))</f>
      </c>
      <c r="AS626">
        <f>IF($A626="","",SUMIFS($BI$2:$BI$2500,$W$2:$W$2500,$A626))</f>
      </c>
      <c r="AT626">
        <f>IF($A626="","",SUMIFS($BJ$2:$BJ$2500,$W$2:$W$2500,$A626))</f>
      </c>
      <c r="AU626">
        <f>IF($A626="","",SUMIFS($BK$2:$BK$2500,$W$2:$W$2500,$A626))</f>
      </c>
      <c r="AV626">
        <f>IF($A626="","",SUMIFS($BL$2:$BL$2500,$W$2:$W$2500,$A626))</f>
      </c>
      <c r="AW626">
        <f>IF($A626="","",SUMIFS($BM$2:$BM$2500,$W$2:$W$2500,$A626))</f>
      </c>
      <c r="AX626">
        <f>IF($A626="","",SUMIFS($BN$2:$BN$2500,$W$2:$W$2500,$A626))</f>
      </c>
      <c r="AY626">
        <f>IF($A626="","",SUMIFS($BO$2:$BO$2500,$W$2:$W$2500,$A626))</f>
      </c>
      <c r="AZ626">
        <f>IF($A626="","",SUMIFS($BP$2:$BP$2500,$W$2:$W$2500,$A626))</f>
      </c>
      <c r="BA626">
        <f>IF($A626="","",SUMIFS($BQ$2:$BQ$2500,$W$2:$W$2500,$A626))</f>
      </c>
      <c r="BB626">
        <f>IF($A626="","",SUMIFS($BR$2:$BR$2500,$W$2:$W$2500,$A626))</f>
      </c>
      <c r="BC626">
        <f>IF($A626="","",SUMIFS($BS$2:$BS$2500,$W$2:$W$2500,$A626))</f>
      </c>
      <c r="BD626">
        <f>IF($A626="","",SUMIFS($BT$2:$BT$2500,$W$2:$W$2500,$A626))</f>
      </c>
      <c r="BF626">
        <f>IF($Z626="","",INDEX($AO$2:$AO$2000,$Z626))</f>
      </c>
      <c r="BG626">
        <f>IF($Z626="","",INDEX($AP$2:$AP$2000,$Z626))</f>
      </c>
      <c r="BH626">
        <f>IF($Z626="","",INDEX($AQ$2:$AQ$2000,$Z626))</f>
      </c>
      <c r="BI626">
        <f>IF($Z626="","",INDEX($AR$2:$AR$2000,$Z626))</f>
      </c>
      <c r="BJ626">
        <f>IF($Z626="","",INDEX($AS$2:$AS$2000,$Z626))</f>
      </c>
      <c r="BK626">
        <f>IF($Z626="","",INDEX($AT$2:$AT$2000,$Z626))</f>
      </c>
      <c r="BL626">
        <f>IF($Z626="","",INDEX($AU$2:$AU$2000,$Z626))</f>
      </c>
      <c r="BM626">
        <f>IF($Z626="","",INDEX($AV$2:$AV$2000,$Z626))</f>
      </c>
      <c r="BN626">
        <f>IF($Z626="","",INDEX($AW$2:$AW$2000,$Z626))</f>
      </c>
      <c r="BO626">
        <f>IF($Z626="","",INDEX($AX$2:$AX$2000,$Z626))</f>
      </c>
      <c r="BP626">
        <f>IF($Z626="","",INDEX($AY$2:$AY$2000,$Z626))</f>
      </c>
      <c r="BQ626">
        <f>IF($Z626="","",INDEX($AZ$2:$AZ$2000,$Z626))</f>
      </c>
      <c r="BR626">
        <f>IF($Z626="","",INDEX($BA$2:$BA$2000,$Z626))</f>
      </c>
      <c r="BS626">
        <f>IF($Z626="","",INDEX($BB$2:$BB$2000,$Z626))</f>
      </c>
      <c r="BT626">
        <f>IF($Z626="","",INDEX($BC$2:$BC$2000,$Z626))</f>
      </c>
      <c r="BV626">
        <f>IF(OR($A626="",$P626&lt;&gt;"Yes",$AH626="Yes"),"",1+N($AG626))</f>
      </c>
      <c r="BW626">
        <f>IF($A626="","",COUNTIFS($W$2:$W$2500,$A626,$BZ$2:$BZ$2500,"Yes")+COUNTIFS($X$2:$X$2500,$A626,$BY$2:$BY$2500,"Yes"))</f>
      </c>
      <c r="BX626">
        <f>IF(OR($A626="",$P626="Yes"),"",IF(N($BW626)=0,0,1+SUMIFS($CB$2:$CB$2500,$W$2:$W$2500,$A626)+SUMIFS($CA$2:$CA$2500,$X$2:$X$2500,$A626)))</f>
      </c>
      <c r="BY626" t="str">
        <f>IF($Y626="","",INDEX($AH$2:$AH$2000,$Y626)&amp;"")</f>
      </c>
      <c r="BZ626" t="str">
        <f>IF($Z626="","",INDEX($AH$2:$AH$2000,$Z626)&amp;"")</f>
      </c>
      <c r="CA626">
        <f>IF($Y626="","",INDEX($BV$2:$BV$2000,$Y626))</f>
      </c>
      <c r="CB626">
        <f>IF($Z626="","",INDEX($BV$2:$BV$2000,$Z626))</f>
      </c>
    </row>
    <row r="627">
      <c r="A627" t="str">
        <f>IF(TRIM(INDEX(games!$A:$A,ROW()))="","",TRIM(INDEX(games!$A:$A,ROW())))</f>
      </c>
      <c r="B627">
        <f>IF(OR($A627="",INDEX(games!$B:$B,ROW())=""),"",INDEX(games!$B:$B,ROW()))</f>
      </c>
      <c r="C627" t="str">
        <f>IF(OR($A627="",INDEX(games!$C:$C,ROW())=""),"",INDEX(games!$C:$C,ROW()))</f>
      </c>
      <c r="D627">
        <f>IF($A627="","",COUNTIF($W$2:$W$2500,$A627)+COUNTIF($X$2:$X$2500,$A627))</f>
      </c>
      <c r="E627">
        <f>IF($A627="","",IFERROR(MATCH($C627,$R$2:$R$5,0),0))</f>
      </c>
      <c r="F627">
        <f>IF($A627="","",MOD(ROW(),34))</f>
      </c>
      <c r="G627">
        <f>IF($A627="",NA(),IF($C627="Action",$B627,NA()))</f>
      </c>
      <c r="H627">
        <f>IF($A627="",NA(),IF($C627="Action",1+$F627*0.023,NA()))</f>
      </c>
      <c r="I627">
        <f>IF($A627="",NA(),IF($C627="Strategy",$B627,NA()))</f>
      </c>
      <c r="J627">
        <f>IF($A627="",NA(),IF($C627="Strategy",2+$F627*0.023,NA()))</f>
      </c>
      <c r="K627">
        <f>IF($A627="",NA(),IF($C627="Deckbuilder",$B627,NA()))</f>
      </c>
      <c r="L627">
        <f>IF($A627="",NA(),IF($C627="Deckbuilder",3+$F627*0.023,NA()))</f>
      </c>
      <c r="M627">
        <f>IF($A627="",NA(),IF($C627="Traditional",$B627,NA()))</f>
      </c>
      <c r="N627">
        <f>IF($A627="",NA(),IF($C627="Traditional",4+$F627*0.023,NA()))</f>
      </c>
      <c r="O627">
        <f>IF($A627="","",$D627+ROW()/1000000)</f>
      </c>
      <c r="P627" t="str">
        <f>IF(OR($A627="",INDEX(games!$H:$H,ROW())=""),"",INDEX(games!$H:$H,ROW()))</f>
      </c>
      <c r="Q627">
        <f>IF(OR($A627="",$P627&lt;&gt;"Yes"),"",$D627+ROW()/1000000)</f>
      </c>
      <c r="T627">
        <f>IF($Y627="","",INDEX($B$2:$B$2000,$Y627))</f>
      </c>
      <c r="U627">
        <f>IF($Z627="","",INDEX($B$2:$B$2000,$Z627))</f>
      </c>
      <c r="V627">
        <f>IF(OR($T627="",$U627=""),"",$U627-$T627)</f>
      </c>
      <c r="W627" t="str">
        <f>IF(TRIM(INDEX(connections!$A:$A,ROW()))="","",TRIM(INDEX(connections!$A:$A,ROW())))</f>
      </c>
      <c r="X627" t="str">
        <f>IF($W627="","",TRIM(INDEX(connections!$B:$B,ROW())))</f>
      </c>
      <c r="Y627">
        <f>IF($W627="","",IFERROR(MATCH($W627,$A$2:$A$2000,0),""))</f>
      </c>
      <c r="Z627">
        <f>IF($X627="","",IFERROR(MATCH($X627,$A$2:$A$2000,0),""))</f>
      </c>
      <c r="AA627" t="str">
        <f>IF($Y627="","",INDEX($P$2:$P$2000,$Y627))</f>
      </c>
      <c r="AB627" t="str">
        <f>IF($Z627="","",INDEX($P$2:$P$2000,$Z627))</f>
      </c>
      <c r="AC627">
        <f>IF(AND($AA627="Yes",$AB627="Yes"),1,"")</f>
      </c>
      <c r="AD627">
        <f>IF(OR($Y627="",$Z627=""),"",IF(INDEX($C$2:$C$2000,$Y627)=INDEX($C$2:$C$2000,$Z627),0,1))</f>
      </c>
      <c r="AE627">
        <f>IF($AC627&lt;&gt;1,"",IF(AND(INDEX($AG$2:$AG$2000,$Y627)=1,INDEX($AG$2:$AG$2000,$Z627)=1),1,""))</f>
      </c>
      <c r="AG627">
        <f>IF($A627="","",COUNTIFS($W$2:$W$2500,$A627,$AB$2:$AB$2500,"Yes")+COUNTIFS($X$2:$X$2500,$A627,$AA$2:$AA$2500,"Yes"))</f>
      </c>
      <c r="AH627" t="str">
        <f>IF(OR($P627&lt;&gt;"Yes",N($AG627)=0),"",IF(AND($AG627=1,COUNTIFS($W$2:$W$2500,$A627,$AE$2:$AE$2500,1)+COUNTIFS($X$2:$X$2500,$A627,$AE$2:$AE$2500,1)&gt;0),"","Yes"))</f>
      </c>
      <c r="AI627">
        <f>IF($AH627="Yes",$AG627,"")</f>
      </c>
      <c r="AJ627">
        <f>IF($AI627="","",$AI627+ROW()/1000000)</f>
      </c>
      <c r="AK627">
        <f>IF(OR($A627="",$P627="Yes",N($AG627)=0),"",$AG627+ROW()/1000000)</f>
      </c>
      <c r="AL627" t="str">
        <f>IF($A627="","",INDEX(games!$J:$J,ROW())&amp;"")</f>
      </c>
      <c r="AM627">
        <f>IF($A627="","",SUMPRODUCT($AO627:$BD627,'Map Analysis'!$AP$2^{0,1,2,3,4,5,6,7,8,9,10,11,12,13,14,15}))</f>
      </c>
      <c r="AN627">
        <f>IF($A627="","",$AM627+ROW()/10000000)</f>
      </c>
      <c r="AO627">
        <f>IF($A627="","",COUNTIF($W$2:$W$2500,$A627))</f>
      </c>
      <c r="AP627">
        <f>IF($A627="","",SUMIFS($BF$2:$BF$2500,$W$2:$W$2500,$A627))</f>
      </c>
      <c r="AQ627">
        <f>IF($A627="","",SUMIFS($BG$2:$BG$2500,$W$2:$W$2500,$A627))</f>
      </c>
      <c r="AR627">
        <f>IF($A627="","",SUMIFS($BH$2:$BH$2500,$W$2:$W$2500,$A627))</f>
      </c>
      <c r="AS627">
        <f>IF($A627="","",SUMIFS($BI$2:$BI$2500,$W$2:$W$2500,$A627))</f>
      </c>
      <c r="AT627">
        <f>IF($A627="","",SUMIFS($BJ$2:$BJ$2500,$W$2:$W$2500,$A627))</f>
      </c>
      <c r="AU627">
        <f>IF($A627="","",SUMIFS($BK$2:$BK$2500,$W$2:$W$2500,$A627))</f>
      </c>
      <c r="AV627">
        <f>IF($A627="","",SUMIFS($BL$2:$BL$2500,$W$2:$W$2500,$A627))</f>
      </c>
      <c r="AW627">
        <f>IF($A627="","",SUMIFS($BM$2:$BM$2500,$W$2:$W$2500,$A627))</f>
      </c>
      <c r="AX627">
        <f>IF($A627="","",SUMIFS($BN$2:$BN$2500,$W$2:$W$2500,$A627))</f>
      </c>
      <c r="AY627">
        <f>IF($A627="","",SUMIFS($BO$2:$BO$2500,$W$2:$W$2500,$A627))</f>
      </c>
      <c r="AZ627">
        <f>IF($A627="","",SUMIFS($BP$2:$BP$2500,$W$2:$W$2500,$A627))</f>
      </c>
      <c r="BA627">
        <f>IF($A627="","",SUMIFS($BQ$2:$BQ$2500,$W$2:$W$2500,$A627))</f>
      </c>
      <c r="BB627">
        <f>IF($A627="","",SUMIFS($BR$2:$BR$2500,$W$2:$W$2500,$A627))</f>
      </c>
      <c r="BC627">
        <f>IF($A627="","",SUMIFS($BS$2:$BS$2500,$W$2:$W$2500,$A627))</f>
      </c>
      <c r="BD627">
        <f>IF($A627="","",SUMIFS($BT$2:$BT$2500,$W$2:$W$2500,$A627))</f>
      </c>
      <c r="BF627">
        <f>IF($Z627="","",INDEX($AO$2:$AO$2000,$Z627))</f>
      </c>
      <c r="BG627">
        <f>IF($Z627="","",INDEX($AP$2:$AP$2000,$Z627))</f>
      </c>
      <c r="BH627">
        <f>IF($Z627="","",INDEX($AQ$2:$AQ$2000,$Z627))</f>
      </c>
      <c r="BI627">
        <f>IF($Z627="","",INDEX($AR$2:$AR$2000,$Z627))</f>
      </c>
      <c r="BJ627">
        <f>IF($Z627="","",INDEX($AS$2:$AS$2000,$Z627))</f>
      </c>
      <c r="BK627">
        <f>IF($Z627="","",INDEX($AT$2:$AT$2000,$Z627))</f>
      </c>
      <c r="BL627">
        <f>IF($Z627="","",INDEX($AU$2:$AU$2000,$Z627))</f>
      </c>
      <c r="BM627">
        <f>IF($Z627="","",INDEX($AV$2:$AV$2000,$Z627))</f>
      </c>
      <c r="BN627">
        <f>IF($Z627="","",INDEX($AW$2:$AW$2000,$Z627))</f>
      </c>
      <c r="BO627">
        <f>IF($Z627="","",INDEX($AX$2:$AX$2000,$Z627))</f>
      </c>
      <c r="BP627">
        <f>IF($Z627="","",INDEX($AY$2:$AY$2000,$Z627))</f>
      </c>
      <c r="BQ627">
        <f>IF($Z627="","",INDEX($AZ$2:$AZ$2000,$Z627))</f>
      </c>
      <c r="BR627">
        <f>IF($Z627="","",INDEX($BA$2:$BA$2000,$Z627))</f>
      </c>
      <c r="BS627">
        <f>IF($Z627="","",INDEX($BB$2:$BB$2000,$Z627))</f>
      </c>
      <c r="BT627">
        <f>IF($Z627="","",INDEX($BC$2:$BC$2000,$Z627))</f>
      </c>
      <c r="BV627">
        <f>IF(OR($A627="",$P627&lt;&gt;"Yes",$AH627="Yes"),"",1+N($AG627))</f>
      </c>
      <c r="BW627">
        <f>IF($A627="","",COUNTIFS($W$2:$W$2500,$A627,$BZ$2:$BZ$2500,"Yes")+COUNTIFS($X$2:$X$2500,$A627,$BY$2:$BY$2500,"Yes"))</f>
      </c>
      <c r="BX627">
        <f>IF(OR($A627="",$P627="Yes"),"",IF(N($BW627)=0,0,1+SUMIFS($CB$2:$CB$2500,$W$2:$W$2500,$A627)+SUMIFS($CA$2:$CA$2500,$X$2:$X$2500,$A627)))</f>
      </c>
      <c r="BY627" t="str">
        <f>IF($Y627="","",INDEX($AH$2:$AH$2000,$Y627)&amp;"")</f>
      </c>
      <c r="BZ627" t="str">
        <f>IF($Z627="","",INDEX($AH$2:$AH$2000,$Z627)&amp;"")</f>
      </c>
      <c r="CA627">
        <f>IF($Y627="","",INDEX($BV$2:$BV$2000,$Y627))</f>
      </c>
      <c r="CB627">
        <f>IF($Z627="","",INDEX($BV$2:$BV$2000,$Z627))</f>
      </c>
    </row>
    <row r="628">
      <c r="A628" t="str">
        <f>IF(TRIM(INDEX(games!$A:$A,ROW()))="","",TRIM(INDEX(games!$A:$A,ROW())))</f>
      </c>
      <c r="B628">
        <f>IF(OR($A628="",INDEX(games!$B:$B,ROW())=""),"",INDEX(games!$B:$B,ROW()))</f>
      </c>
      <c r="C628" t="str">
        <f>IF(OR($A628="",INDEX(games!$C:$C,ROW())=""),"",INDEX(games!$C:$C,ROW()))</f>
      </c>
      <c r="D628">
        <f>IF($A628="","",COUNTIF($W$2:$W$2500,$A628)+COUNTIF($X$2:$X$2500,$A628))</f>
      </c>
      <c r="E628">
        <f>IF($A628="","",IFERROR(MATCH($C628,$R$2:$R$5,0),0))</f>
      </c>
      <c r="F628">
        <f>IF($A628="","",MOD(ROW(),34))</f>
      </c>
      <c r="G628">
        <f>IF($A628="",NA(),IF($C628="Action",$B628,NA()))</f>
      </c>
      <c r="H628">
        <f>IF($A628="",NA(),IF($C628="Action",1+$F628*0.023,NA()))</f>
      </c>
      <c r="I628">
        <f>IF($A628="",NA(),IF($C628="Strategy",$B628,NA()))</f>
      </c>
      <c r="J628">
        <f>IF($A628="",NA(),IF($C628="Strategy",2+$F628*0.023,NA()))</f>
      </c>
      <c r="K628">
        <f>IF($A628="",NA(),IF($C628="Deckbuilder",$B628,NA()))</f>
      </c>
      <c r="L628">
        <f>IF($A628="",NA(),IF($C628="Deckbuilder",3+$F628*0.023,NA()))</f>
      </c>
      <c r="M628">
        <f>IF($A628="",NA(),IF($C628="Traditional",$B628,NA()))</f>
      </c>
      <c r="N628">
        <f>IF($A628="",NA(),IF($C628="Traditional",4+$F628*0.023,NA()))</f>
      </c>
      <c r="O628">
        <f>IF($A628="","",$D628+ROW()/1000000)</f>
      </c>
      <c r="P628" t="str">
        <f>IF(OR($A628="",INDEX(games!$H:$H,ROW())=""),"",INDEX(games!$H:$H,ROW()))</f>
      </c>
      <c r="Q628">
        <f>IF(OR($A628="",$P628&lt;&gt;"Yes"),"",$D628+ROW()/1000000)</f>
      </c>
      <c r="T628">
        <f>IF($Y628="","",INDEX($B$2:$B$2000,$Y628))</f>
      </c>
      <c r="U628">
        <f>IF($Z628="","",INDEX($B$2:$B$2000,$Z628))</f>
      </c>
      <c r="V628">
        <f>IF(OR($T628="",$U628=""),"",$U628-$T628)</f>
      </c>
      <c r="W628" t="str">
        <f>IF(TRIM(INDEX(connections!$A:$A,ROW()))="","",TRIM(INDEX(connections!$A:$A,ROW())))</f>
      </c>
      <c r="X628" t="str">
        <f>IF($W628="","",TRIM(INDEX(connections!$B:$B,ROW())))</f>
      </c>
      <c r="Y628">
        <f>IF($W628="","",IFERROR(MATCH($W628,$A$2:$A$2000,0),""))</f>
      </c>
      <c r="Z628">
        <f>IF($X628="","",IFERROR(MATCH($X628,$A$2:$A$2000,0),""))</f>
      </c>
      <c r="AA628" t="str">
        <f>IF($Y628="","",INDEX($P$2:$P$2000,$Y628))</f>
      </c>
      <c r="AB628" t="str">
        <f>IF($Z628="","",INDEX($P$2:$P$2000,$Z628))</f>
      </c>
      <c r="AC628">
        <f>IF(AND($AA628="Yes",$AB628="Yes"),1,"")</f>
      </c>
      <c r="AD628">
        <f>IF(OR($Y628="",$Z628=""),"",IF(INDEX($C$2:$C$2000,$Y628)=INDEX($C$2:$C$2000,$Z628),0,1))</f>
      </c>
      <c r="AE628">
        <f>IF($AC628&lt;&gt;1,"",IF(AND(INDEX($AG$2:$AG$2000,$Y628)=1,INDEX($AG$2:$AG$2000,$Z628)=1),1,""))</f>
      </c>
      <c r="AG628">
        <f>IF($A628="","",COUNTIFS($W$2:$W$2500,$A628,$AB$2:$AB$2500,"Yes")+COUNTIFS($X$2:$X$2500,$A628,$AA$2:$AA$2500,"Yes"))</f>
      </c>
      <c r="AH628" t="str">
        <f>IF(OR($P628&lt;&gt;"Yes",N($AG628)=0),"",IF(AND($AG628=1,COUNTIFS($W$2:$W$2500,$A628,$AE$2:$AE$2500,1)+COUNTIFS($X$2:$X$2500,$A628,$AE$2:$AE$2500,1)&gt;0),"","Yes"))</f>
      </c>
      <c r="AI628">
        <f>IF($AH628="Yes",$AG628,"")</f>
      </c>
      <c r="AJ628">
        <f>IF($AI628="","",$AI628+ROW()/1000000)</f>
      </c>
      <c r="AK628">
        <f>IF(OR($A628="",$P628="Yes",N($AG628)=0),"",$AG628+ROW()/1000000)</f>
      </c>
      <c r="AL628" t="str">
        <f>IF($A628="","",INDEX(games!$J:$J,ROW())&amp;"")</f>
      </c>
      <c r="AM628">
        <f>IF($A628="","",SUMPRODUCT($AO628:$BD628,'Map Analysis'!$AP$2^{0,1,2,3,4,5,6,7,8,9,10,11,12,13,14,15}))</f>
      </c>
      <c r="AN628">
        <f>IF($A628="","",$AM628+ROW()/10000000)</f>
      </c>
      <c r="AO628">
        <f>IF($A628="","",COUNTIF($W$2:$W$2500,$A628))</f>
      </c>
      <c r="AP628">
        <f>IF($A628="","",SUMIFS($BF$2:$BF$2500,$W$2:$W$2500,$A628))</f>
      </c>
      <c r="AQ628">
        <f>IF($A628="","",SUMIFS($BG$2:$BG$2500,$W$2:$W$2500,$A628))</f>
      </c>
      <c r="AR628">
        <f>IF($A628="","",SUMIFS($BH$2:$BH$2500,$W$2:$W$2500,$A628))</f>
      </c>
      <c r="AS628">
        <f>IF($A628="","",SUMIFS($BI$2:$BI$2500,$W$2:$W$2500,$A628))</f>
      </c>
      <c r="AT628">
        <f>IF($A628="","",SUMIFS($BJ$2:$BJ$2500,$W$2:$W$2500,$A628))</f>
      </c>
      <c r="AU628">
        <f>IF($A628="","",SUMIFS($BK$2:$BK$2500,$W$2:$W$2500,$A628))</f>
      </c>
      <c r="AV628">
        <f>IF($A628="","",SUMIFS($BL$2:$BL$2500,$W$2:$W$2500,$A628))</f>
      </c>
      <c r="AW628">
        <f>IF($A628="","",SUMIFS($BM$2:$BM$2500,$W$2:$W$2500,$A628))</f>
      </c>
      <c r="AX628">
        <f>IF($A628="","",SUMIFS($BN$2:$BN$2500,$W$2:$W$2500,$A628))</f>
      </c>
      <c r="AY628">
        <f>IF($A628="","",SUMIFS($BO$2:$BO$2500,$W$2:$W$2500,$A628))</f>
      </c>
      <c r="AZ628">
        <f>IF($A628="","",SUMIFS($BP$2:$BP$2500,$W$2:$W$2500,$A628))</f>
      </c>
      <c r="BA628">
        <f>IF($A628="","",SUMIFS($BQ$2:$BQ$2500,$W$2:$W$2500,$A628))</f>
      </c>
      <c r="BB628">
        <f>IF($A628="","",SUMIFS($BR$2:$BR$2500,$W$2:$W$2500,$A628))</f>
      </c>
      <c r="BC628">
        <f>IF($A628="","",SUMIFS($BS$2:$BS$2500,$W$2:$W$2500,$A628))</f>
      </c>
      <c r="BD628">
        <f>IF($A628="","",SUMIFS($BT$2:$BT$2500,$W$2:$W$2500,$A628))</f>
      </c>
      <c r="BF628">
        <f>IF($Z628="","",INDEX($AO$2:$AO$2000,$Z628))</f>
      </c>
      <c r="BG628">
        <f>IF($Z628="","",INDEX($AP$2:$AP$2000,$Z628))</f>
      </c>
      <c r="BH628">
        <f>IF($Z628="","",INDEX($AQ$2:$AQ$2000,$Z628))</f>
      </c>
      <c r="BI628">
        <f>IF($Z628="","",INDEX($AR$2:$AR$2000,$Z628))</f>
      </c>
      <c r="BJ628">
        <f>IF($Z628="","",INDEX($AS$2:$AS$2000,$Z628))</f>
      </c>
      <c r="BK628">
        <f>IF($Z628="","",INDEX($AT$2:$AT$2000,$Z628))</f>
      </c>
      <c r="BL628">
        <f>IF($Z628="","",INDEX($AU$2:$AU$2000,$Z628))</f>
      </c>
      <c r="BM628">
        <f>IF($Z628="","",INDEX($AV$2:$AV$2000,$Z628))</f>
      </c>
      <c r="BN628">
        <f>IF($Z628="","",INDEX($AW$2:$AW$2000,$Z628))</f>
      </c>
      <c r="BO628">
        <f>IF($Z628="","",INDEX($AX$2:$AX$2000,$Z628))</f>
      </c>
      <c r="BP628">
        <f>IF($Z628="","",INDEX($AY$2:$AY$2000,$Z628))</f>
      </c>
      <c r="BQ628">
        <f>IF($Z628="","",INDEX($AZ$2:$AZ$2000,$Z628))</f>
      </c>
      <c r="BR628">
        <f>IF($Z628="","",INDEX($BA$2:$BA$2000,$Z628))</f>
      </c>
      <c r="BS628">
        <f>IF($Z628="","",INDEX($BB$2:$BB$2000,$Z628))</f>
      </c>
      <c r="BT628">
        <f>IF($Z628="","",INDEX($BC$2:$BC$2000,$Z628))</f>
      </c>
      <c r="BV628">
        <f>IF(OR($A628="",$P628&lt;&gt;"Yes",$AH628="Yes"),"",1+N($AG628))</f>
      </c>
      <c r="BW628">
        <f>IF($A628="","",COUNTIFS($W$2:$W$2500,$A628,$BZ$2:$BZ$2500,"Yes")+COUNTIFS($X$2:$X$2500,$A628,$BY$2:$BY$2500,"Yes"))</f>
      </c>
      <c r="BX628">
        <f>IF(OR($A628="",$P628="Yes"),"",IF(N($BW628)=0,0,1+SUMIFS($CB$2:$CB$2500,$W$2:$W$2500,$A628)+SUMIFS($CA$2:$CA$2500,$X$2:$X$2500,$A628)))</f>
      </c>
      <c r="BY628" t="str">
        <f>IF($Y628="","",INDEX($AH$2:$AH$2000,$Y628)&amp;"")</f>
      </c>
      <c r="BZ628" t="str">
        <f>IF($Z628="","",INDEX($AH$2:$AH$2000,$Z628)&amp;"")</f>
      </c>
      <c r="CA628">
        <f>IF($Y628="","",INDEX($BV$2:$BV$2000,$Y628))</f>
      </c>
      <c r="CB628">
        <f>IF($Z628="","",INDEX($BV$2:$BV$2000,$Z628))</f>
      </c>
    </row>
    <row r="629">
      <c r="A629" t="str">
        <f>IF(TRIM(INDEX(games!$A:$A,ROW()))="","",TRIM(INDEX(games!$A:$A,ROW())))</f>
      </c>
      <c r="B629">
        <f>IF(OR($A629="",INDEX(games!$B:$B,ROW())=""),"",INDEX(games!$B:$B,ROW()))</f>
      </c>
      <c r="C629" t="str">
        <f>IF(OR($A629="",INDEX(games!$C:$C,ROW())=""),"",INDEX(games!$C:$C,ROW()))</f>
      </c>
      <c r="D629">
        <f>IF($A629="","",COUNTIF($W$2:$W$2500,$A629)+COUNTIF($X$2:$X$2500,$A629))</f>
      </c>
      <c r="E629">
        <f>IF($A629="","",IFERROR(MATCH($C629,$R$2:$R$5,0),0))</f>
      </c>
      <c r="F629">
        <f>IF($A629="","",MOD(ROW(),34))</f>
      </c>
      <c r="G629">
        <f>IF($A629="",NA(),IF($C629="Action",$B629,NA()))</f>
      </c>
      <c r="H629">
        <f>IF($A629="",NA(),IF($C629="Action",1+$F629*0.023,NA()))</f>
      </c>
      <c r="I629">
        <f>IF($A629="",NA(),IF($C629="Strategy",$B629,NA()))</f>
      </c>
      <c r="J629">
        <f>IF($A629="",NA(),IF($C629="Strategy",2+$F629*0.023,NA()))</f>
      </c>
      <c r="K629">
        <f>IF($A629="",NA(),IF($C629="Deckbuilder",$B629,NA()))</f>
      </c>
      <c r="L629">
        <f>IF($A629="",NA(),IF($C629="Deckbuilder",3+$F629*0.023,NA()))</f>
      </c>
      <c r="M629">
        <f>IF($A629="",NA(),IF($C629="Traditional",$B629,NA()))</f>
      </c>
      <c r="N629">
        <f>IF($A629="",NA(),IF($C629="Traditional",4+$F629*0.023,NA()))</f>
      </c>
      <c r="O629">
        <f>IF($A629="","",$D629+ROW()/1000000)</f>
      </c>
      <c r="P629" t="str">
        <f>IF(OR($A629="",INDEX(games!$H:$H,ROW())=""),"",INDEX(games!$H:$H,ROW()))</f>
      </c>
      <c r="Q629">
        <f>IF(OR($A629="",$P629&lt;&gt;"Yes"),"",$D629+ROW()/1000000)</f>
      </c>
      <c r="T629">
        <f>IF($Y629="","",INDEX($B$2:$B$2000,$Y629))</f>
      </c>
      <c r="U629">
        <f>IF($Z629="","",INDEX($B$2:$B$2000,$Z629))</f>
      </c>
      <c r="V629">
        <f>IF(OR($T629="",$U629=""),"",$U629-$T629)</f>
      </c>
      <c r="W629" t="str">
        <f>IF(TRIM(INDEX(connections!$A:$A,ROW()))="","",TRIM(INDEX(connections!$A:$A,ROW())))</f>
      </c>
      <c r="X629" t="str">
        <f>IF($W629="","",TRIM(INDEX(connections!$B:$B,ROW())))</f>
      </c>
      <c r="Y629">
        <f>IF($W629="","",IFERROR(MATCH($W629,$A$2:$A$2000,0),""))</f>
      </c>
      <c r="Z629">
        <f>IF($X629="","",IFERROR(MATCH($X629,$A$2:$A$2000,0),""))</f>
      </c>
      <c r="AA629" t="str">
        <f>IF($Y629="","",INDEX($P$2:$P$2000,$Y629))</f>
      </c>
      <c r="AB629" t="str">
        <f>IF($Z629="","",INDEX($P$2:$P$2000,$Z629))</f>
      </c>
      <c r="AC629">
        <f>IF(AND($AA629="Yes",$AB629="Yes"),1,"")</f>
      </c>
      <c r="AD629">
        <f>IF(OR($Y629="",$Z629=""),"",IF(INDEX($C$2:$C$2000,$Y629)=INDEX($C$2:$C$2000,$Z629),0,1))</f>
      </c>
      <c r="AE629">
        <f>IF($AC629&lt;&gt;1,"",IF(AND(INDEX($AG$2:$AG$2000,$Y629)=1,INDEX($AG$2:$AG$2000,$Z629)=1),1,""))</f>
      </c>
      <c r="AG629">
        <f>IF($A629="","",COUNTIFS($W$2:$W$2500,$A629,$AB$2:$AB$2500,"Yes")+COUNTIFS($X$2:$X$2500,$A629,$AA$2:$AA$2500,"Yes"))</f>
      </c>
      <c r="AH629" t="str">
        <f>IF(OR($P629&lt;&gt;"Yes",N($AG629)=0),"",IF(AND($AG629=1,COUNTIFS($W$2:$W$2500,$A629,$AE$2:$AE$2500,1)+COUNTIFS($X$2:$X$2500,$A629,$AE$2:$AE$2500,1)&gt;0),"","Yes"))</f>
      </c>
      <c r="AI629">
        <f>IF($AH629="Yes",$AG629,"")</f>
      </c>
      <c r="AJ629">
        <f>IF($AI629="","",$AI629+ROW()/1000000)</f>
      </c>
      <c r="AK629">
        <f>IF(OR($A629="",$P629="Yes",N($AG629)=0),"",$AG629+ROW()/1000000)</f>
      </c>
      <c r="AL629" t="str">
        <f>IF($A629="","",INDEX(games!$J:$J,ROW())&amp;"")</f>
      </c>
      <c r="AM629">
        <f>IF($A629="","",SUMPRODUCT($AO629:$BD629,'Map Analysis'!$AP$2^{0,1,2,3,4,5,6,7,8,9,10,11,12,13,14,15}))</f>
      </c>
      <c r="AN629">
        <f>IF($A629="","",$AM629+ROW()/10000000)</f>
      </c>
      <c r="AO629">
        <f>IF($A629="","",COUNTIF($W$2:$W$2500,$A629))</f>
      </c>
      <c r="AP629">
        <f>IF($A629="","",SUMIFS($BF$2:$BF$2500,$W$2:$W$2500,$A629))</f>
      </c>
      <c r="AQ629">
        <f>IF($A629="","",SUMIFS($BG$2:$BG$2500,$W$2:$W$2500,$A629))</f>
      </c>
      <c r="AR629">
        <f>IF($A629="","",SUMIFS($BH$2:$BH$2500,$W$2:$W$2500,$A629))</f>
      </c>
      <c r="AS629">
        <f>IF($A629="","",SUMIFS($BI$2:$BI$2500,$W$2:$W$2500,$A629))</f>
      </c>
      <c r="AT629">
        <f>IF($A629="","",SUMIFS($BJ$2:$BJ$2500,$W$2:$W$2500,$A629))</f>
      </c>
      <c r="AU629">
        <f>IF($A629="","",SUMIFS($BK$2:$BK$2500,$W$2:$W$2500,$A629))</f>
      </c>
      <c r="AV629">
        <f>IF($A629="","",SUMIFS($BL$2:$BL$2500,$W$2:$W$2500,$A629))</f>
      </c>
      <c r="AW629">
        <f>IF($A629="","",SUMIFS($BM$2:$BM$2500,$W$2:$W$2500,$A629))</f>
      </c>
      <c r="AX629">
        <f>IF($A629="","",SUMIFS($BN$2:$BN$2500,$W$2:$W$2500,$A629))</f>
      </c>
      <c r="AY629">
        <f>IF($A629="","",SUMIFS($BO$2:$BO$2500,$W$2:$W$2500,$A629))</f>
      </c>
      <c r="AZ629">
        <f>IF($A629="","",SUMIFS($BP$2:$BP$2500,$W$2:$W$2500,$A629))</f>
      </c>
      <c r="BA629">
        <f>IF($A629="","",SUMIFS($BQ$2:$BQ$2500,$W$2:$W$2500,$A629))</f>
      </c>
      <c r="BB629">
        <f>IF($A629="","",SUMIFS($BR$2:$BR$2500,$W$2:$W$2500,$A629))</f>
      </c>
      <c r="BC629">
        <f>IF($A629="","",SUMIFS($BS$2:$BS$2500,$W$2:$W$2500,$A629))</f>
      </c>
      <c r="BD629">
        <f>IF($A629="","",SUMIFS($BT$2:$BT$2500,$W$2:$W$2500,$A629))</f>
      </c>
      <c r="BF629">
        <f>IF($Z629="","",INDEX($AO$2:$AO$2000,$Z629))</f>
      </c>
      <c r="BG629">
        <f>IF($Z629="","",INDEX($AP$2:$AP$2000,$Z629))</f>
      </c>
      <c r="BH629">
        <f>IF($Z629="","",INDEX($AQ$2:$AQ$2000,$Z629))</f>
      </c>
      <c r="BI629">
        <f>IF($Z629="","",INDEX($AR$2:$AR$2000,$Z629))</f>
      </c>
      <c r="BJ629">
        <f>IF($Z629="","",INDEX($AS$2:$AS$2000,$Z629))</f>
      </c>
      <c r="BK629">
        <f>IF($Z629="","",INDEX($AT$2:$AT$2000,$Z629))</f>
      </c>
      <c r="BL629">
        <f>IF($Z629="","",INDEX($AU$2:$AU$2000,$Z629))</f>
      </c>
      <c r="BM629">
        <f>IF($Z629="","",INDEX($AV$2:$AV$2000,$Z629))</f>
      </c>
      <c r="BN629">
        <f>IF($Z629="","",INDEX($AW$2:$AW$2000,$Z629))</f>
      </c>
      <c r="BO629">
        <f>IF($Z629="","",INDEX($AX$2:$AX$2000,$Z629))</f>
      </c>
      <c r="BP629">
        <f>IF($Z629="","",INDEX($AY$2:$AY$2000,$Z629))</f>
      </c>
      <c r="BQ629">
        <f>IF($Z629="","",INDEX($AZ$2:$AZ$2000,$Z629))</f>
      </c>
      <c r="BR629">
        <f>IF($Z629="","",INDEX($BA$2:$BA$2000,$Z629))</f>
      </c>
      <c r="BS629">
        <f>IF($Z629="","",INDEX($BB$2:$BB$2000,$Z629))</f>
      </c>
      <c r="BT629">
        <f>IF($Z629="","",INDEX($BC$2:$BC$2000,$Z629))</f>
      </c>
      <c r="BV629">
        <f>IF(OR($A629="",$P629&lt;&gt;"Yes",$AH629="Yes"),"",1+N($AG629))</f>
      </c>
      <c r="BW629">
        <f>IF($A629="","",COUNTIFS($W$2:$W$2500,$A629,$BZ$2:$BZ$2500,"Yes")+COUNTIFS($X$2:$X$2500,$A629,$BY$2:$BY$2500,"Yes"))</f>
      </c>
      <c r="BX629">
        <f>IF(OR($A629="",$P629="Yes"),"",IF(N($BW629)=0,0,1+SUMIFS($CB$2:$CB$2500,$W$2:$W$2500,$A629)+SUMIFS($CA$2:$CA$2500,$X$2:$X$2500,$A629)))</f>
      </c>
      <c r="BY629" t="str">
        <f>IF($Y629="","",INDEX($AH$2:$AH$2000,$Y629)&amp;"")</f>
      </c>
      <c r="BZ629" t="str">
        <f>IF($Z629="","",INDEX($AH$2:$AH$2000,$Z629)&amp;"")</f>
      </c>
      <c r="CA629">
        <f>IF($Y629="","",INDEX($BV$2:$BV$2000,$Y629))</f>
      </c>
      <c r="CB629">
        <f>IF($Z629="","",INDEX($BV$2:$BV$2000,$Z629))</f>
      </c>
    </row>
    <row r="630">
      <c r="A630" t="str">
        <f>IF(TRIM(INDEX(games!$A:$A,ROW()))="","",TRIM(INDEX(games!$A:$A,ROW())))</f>
      </c>
      <c r="B630">
        <f>IF(OR($A630="",INDEX(games!$B:$B,ROW())=""),"",INDEX(games!$B:$B,ROW()))</f>
      </c>
      <c r="C630" t="str">
        <f>IF(OR($A630="",INDEX(games!$C:$C,ROW())=""),"",INDEX(games!$C:$C,ROW()))</f>
      </c>
      <c r="D630">
        <f>IF($A630="","",COUNTIF($W$2:$W$2500,$A630)+COUNTIF($X$2:$X$2500,$A630))</f>
      </c>
      <c r="E630">
        <f>IF($A630="","",IFERROR(MATCH($C630,$R$2:$R$5,0),0))</f>
      </c>
      <c r="F630">
        <f>IF($A630="","",MOD(ROW(),34))</f>
      </c>
      <c r="G630">
        <f>IF($A630="",NA(),IF($C630="Action",$B630,NA()))</f>
      </c>
      <c r="H630">
        <f>IF($A630="",NA(),IF($C630="Action",1+$F630*0.023,NA()))</f>
      </c>
      <c r="I630">
        <f>IF($A630="",NA(),IF($C630="Strategy",$B630,NA()))</f>
      </c>
      <c r="J630">
        <f>IF($A630="",NA(),IF($C630="Strategy",2+$F630*0.023,NA()))</f>
      </c>
      <c r="K630">
        <f>IF($A630="",NA(),IF($C630="Deckbuilder",$B630,NA()))</f>
      </c>
      <c r="L630">
        <f>IF($A630="",NA(),IF($C630="Deckbuilder",3+$F630*0.023,NA()))</f>
      </c>
      <c r="M630">
        <f>IF($A630="",NA(),IF($C630="Traditional",$B630,NA()))</f>
      </c>
      <c r="N630">
        <f>IF($A630="",NA(),IF($C630="Traditional",4+$F630*0.023,NA()))</f>
      </c>
      <c r="O630">
        <f>IF($A630="","",$D630+ROW()/1000000)</f>
      </c>
      <c r="P630" t="str">
        <f>IF(OR($A630="",INDEX(games!$H:$H,ROW())=""),"",INDEX(games!$H:$H,ROW()))</f>
      </c>
      <c r="Q630">
        <f>IF(OR($A630="",$P630&lt;&gt;"Yes"),"",$D630+ROW()/1000000)</f>
      </c>
      <c r="T630">
        <f>IF($Y630="","",INDEX($B$2:$B$2000,$Y630))</f>
      </c>
      <c r="U630">
        <f>IF($Z630="","",INDEX($B$2:$B$2000,$Z630))</f>
      </c>
      <c r="V630">
        <f>IF(OR($T630="",$U630=""),"",$U630-$T630)</f>
      </c>
      <c r="W630" t="str">
        <f>IF(TRIM(INDEX(connections!$A:$A,ROW()))="","",TRIM(INDEX(connections!$A:$A,ROW())))</f>
      </c>
      <c r="X630" t="str">
        <f>IF($W630="","",TRIM(INDEX(connections!$B:$B,ROW())))</f>
      </c>
      <c r="Y630">
        <f>IF($W630="","",IFERROR(MATCH($W630,$A$2:$A$2000,0),""))</f>
      </c>
      <c r="Z630">
        <f>IF($X630="","",IFERROR(MATCH($X630,$A$2:$A$2000,0),""))</f>
      </c>
      <c r="AA630" t="str">
        <f>IF($Y630="","",INDEX($P$2:$P$2000,$Y630))</f>
      </c>
      <c r="AB630" t="str">
        <f>IF($Z630="","",INDEX($P$2:$P$2000,$Z630))</f>
      </c>
      <c r="AC630">
        <f>IF(AND($AA630="Yes",$AB630="Yes"),1,"")</f>
      </c>
      <c r="AD630">
        <f>IF(OR($Y630="",$Z630=""),"",IF(INDEX($C$2:$C$2000,$Y630)=INDEX($C$2:$C$2000,$Z630),0,1))</f>
      </c>
      <c r="AE630">
        <f>IF($AC630&lt;&gt;1,"",IF(AND(INDEX($AG$2:$AG$2000,$Y630)=1,INDEX($AG$2:$AG$2000,$Z630)=1),1,""))</f>
      </c>
      <c r="AG630">
        <f>IF($A630="","",COUNTIFS($W$2:$W$2500,$A630,$AB$2:$AB$2500,"Yes")+COUNTIFS($X$2:$X$2500,$A630,$AA$2:$AA$2500,"Yes"))</f>
      </c>
      <c r="AH630" t="str">
        <f>IF(OR($P630&lt;&gt;"Yes",N($AG630)=0),"",IF(AND($AG630=1,COUNTIFS($W$2:$W$2500,$A630,$AE$2:$AE$2500,1)+COUNTIFS($X$2:$X$2500,$A630,$AE$2:$AE$2500,1)&gt;0),"","Yes"))</f>
      </c>
      <c r="AI630">
        <f>IF($AH630="Yes",$AG630,"")</f>
      </c>
      <c r="AJ630">
        <f>IF($AI630="","",$AI630+ROW()/1000000)</f>
      </c>
      <c r="AK630">
        <f>IF(OR($A630="",$P630="Yes",N($AG630)=0),"",$AG630+ROW()/1000000)</f>
      </c>
      <c r="AL630" t="str">
        <f>IF($A630="","",INDEX(games!$J:$J,ROW())&amp;"")</f>
      </c>
      <c r="AM630">
        <f>IF($A630="","",SUMPRODUCT($AO630:$BD630,'Map Analysis'!$AP$2^{0,1,2,3,4,5,6,7,8,9,10,11,12,13,14,15}))</f>
      </c>
      <c r="AN630">
        <f>IF($A630="","",$AM630+ROW()/10000000)</f>
      </c>
      <c r="AO630">
        <f>IF($A630="","",COUNTIF($W$2:$W$2500,$A630))</f>
      </c>
      <c r="AP630">
        <f>IF($A630="","",SUMIFS($BF$2:$BF$2500,$W$2:$W$2500,$A630))</f>
      </c>
      <c r="AQ630">
        <f>IF($A630="","",SUMIFS($BG$2:$BG$2500,$W$2:$W$2500,$A630))</f>
      </c>
      <c r="AR630">
        <f>IF($A630="","",SUMIFS($BH$2:$BH$2500,$W$2:$W$2500,$A630))</f>
      </c>
      <c r="AS630">
        <f>IF($A630="","",SUMIFS($BI$2:$BI$2500,$W$2:$W$2500,$A630))</f>
      </c>
      <c r="AT630">
        <f>IF($A630="","",SUMIFS($BJ$2:$BJ$2500,$W$2:$W$2500,$A630))</f>
      </c>
      <c r="AU630">
        <f>IF($A630="","",SUMIFS($BK$2:$BK$2500,$W$2:$W$2500,$A630))</f>
      </c>
      <c r="AV630">
        <f>IF($A630="","",SUMIFS($BL$2:$BL$2500,$W$2:$W$2500,$A630))</f>
      </c>
      <c r="AW630">
        <f>IF($A630="","",SUMIFS($BM$2:$BM$2500,$W$2:$W$2500,$A630))</f>
      </c>
      <c r="AX630">
        <f>IF($A630="","",SUMIFS($BN$2:$BN$2500,$W$2:$W$2500,$A630))</f>
      </c>
      <c r="AY630">
        <f>IF($A630="","",SUMIFS($BO$2:$BO$2500,$W$2:$W$2500,$A630))</f>
      </c>
      <c r="AZ630">
        <f>IF($A630="","",SUMIFS($BP$2:$BP$2500,$W$2:$W$2500,$A630))</f>
      </c>
      <c r="BA630">
        <f>IF($A630="","",SUMIFS($BQ$2:$BQ$2500,$W$2:$W$2500,$A630))</f>
      </c>
      <c r="BB630">
        <f>IF($A630="","",SUMIFS($BR$2:$BR$2500,$W$2:$W$2500,$A630))</f>
      </c>
      <c r="BC630">
        <f>IF($A630="","",SUMIFS($BS$2:$BS$2500,$W$2:$W$2500,$A630))</f>
      </c>
      <c r="BD630">
        <f>IF($A630="","",SUMIFS($BT$2:$BT$2500,$W$2:$W$2500,$A630))</f>
      </c>
      <c r="BF630">
        <f>IF($Z630="","",INDEX($AO$2:$AO$2000,$Z630))</f>
      </c>
      <c r="BG630">
        <f>IF($Z630="","",INDEX($AP$2:$AP$2000,$Z630))</f>
      </c>
      <c r="BH630">
        <f>IF($Z630="","",INDEX($AQ$2:$AQ$2000,$Z630))</f>
      </c>
      <c r="BI630">
        <f>IF($Z630="","",INDEX($AR$2:$AR$2000,$Z630))</f>
      </c>
      <c r="BJ630">
        <f>IF($Z630="","",INDEX($AS$2:$AS$2000,$Z630))</f>
      </c>
      <c r="BK630">
        <f>IF($Z630="","",INDEX($AT$2:$AT$2000,$Z630))</f>
      </c>
      <c r="BL630">
        <f>IF($Z630="","",INDEX($AU$2:$AU$2000,$Z630))</f>
      </c>
      <c r="BM630">
        <f>IF($Z630="","",INDEX($AV$2:$AV$2000,$Z630))</f>
      </c>
      <c r="BN630">
        <f>IF($Z630="","",INDEX($AW$2:$AW$2000,$Z630))</f>
      </c>
      <c r="BO630">
        <f>IF($Z630="","",INDEX($AX$2:$AX$2000,$Z630))</f>
      </c>
      <c r="BP630">
        <f>IF($Z630="","",INDEX($AY$2:$AY$2000,$Z630))</f>
      </c>
      <c r="BQ630">
        <f>IF($Z630="","",INDEX($AZ$2:$AZ$2000,$Z630))</f>
      </c>
      <c r="BR630">
        <f>IF($Z630="","",INDEX($BA$2:$BA$2000,$Z630))</f>
      </c>
      <c r="BS630">
        <f>IF($Z630="","",INDEX($BB$2:$BB$2000,$Z630))</f>
      </c>
      <c r="BT630">
        <f>IF($Z630="","",INDEX($BC$2:$BC$2000,$Z630))</f>
      </c>
      <c r="BV630">
        <f>IF(OR($A630="",$P630&lt;&gt;"Yes",$AH630="Yes"),"",1+N($AG630))</f>
      </c>
      <c r="BW630">
        <f>IF($A630="","",COUNTIFS($W$2:$W$2500,$A630,$BZ$2:$BZ$2500,"Yes")+COUNTIFS($X$2:$X$2500,$A630,$BY$2:$BY$2500,"Yes"))</f>
      </c>
      <c r="BX630">
        <f>IF(OR($A630="",$P630="Yes"),"",IF(N($BW630)=0,0,1+SUMIFS($CB$2:$CB$2500,$W$2:$W$2500,$A630)+SUMIFS($CA$2:$CA$2500,$X$2:$X$2500,$A630)))</f>
      </c>
      <c r="BY630" t="str">
        <f>IF($Y630="","",INDEX($AH$2:$AH$2000,$Y630)&amp;"")</f>
      </c>
      <c r="BZ630" t="str">
        <f>IF($Z630="","",INDEX($AH$2:$AH$2000,$Z630)&amp;"")</f>
      </c>
      <c r="CA630">
        <f>IF($Y630="","",INDEX($BV$2:$BV$2000,$Y630))</f>
      </c>
      <c r="CB630">
        <f>IF($Z630="","",INDEX($BV$2:$BV$2000,$Z630))</f>
      </c>
    </row>
    <row r="631">
      <c r="A631" t="str">
        <f>IF(TRIM(INDEX(games!$A:$A,ROW()))="","",TRIM(INDEX(games!$A:$A,ROW())))</f>
      </c>
      <c r="B631">
        <f>IF(OR($A631="",INDEX(games!$B:$B,ROW())=""),"",INDEX(games!$B:$B,ROW()))</f>
      </c>
      <c r="C631" t="str">
        <f>IF(OR($A631="",INDEX(games!$C:$C,ROW())=""),"",INDEX(games!$C:$C,ROW()))</f>
      </c>
      <c r="D631">
        <f>IF($A631="","",COUNTIF($W$2:$W$2500,$A631)+COUNTIF($X$2:$X$2500,$A631))</f>
      </c>
      <c r="E631">
        <f>IF($A631="","",IFERROR(MATCH($C631,$R$2:$R$5,0),0))</f>
      </c>
      <c r="F631">
        <f>IF($A631="","",MOD(ROW(),34))</f>
      </c>
      <c r="G631">
        <f>IF($A631="",NA(),IF($C631="Action",$B631,NA()))</f>
      </c>
      <c r="H631">
        <f>IF($A631="",NA(),IF($C631="Action",1+$F631*0.023,NA()))</f>
      </c>
      <c r="I631">
        <f>IF($A631="",NA(),IF($C631="Strategy",$B631,NA()))</f>
      </c>
      <c r="J631">
        <f>IF($A631="",NA(),IF($C631="Strategy",2+$F631*0.023,NA()))</f>
      </c>
      <c r="K631">
        <f>IF($A631="",NA(),IF($C631="Deckbuilder",$B631,NA()))</f>
      </c>
      <c r="L631">
        <f>IF($A631="",NA(),IF($C631="Deckbuilder",3+$F631*0.023,NA()))</f>
      </c>
      <c r="M631">
        <f>IF($A631="",NA(),IF($C631="Traditional",$B631,NA()))</f>
      </c>
      <c r="N631">
        <f>IF($A631="",NA(),IF($C631="Traditional",4+$F631*0.023,NA()))</f>
      </c>
      <c r="O631">
        <f>IF($A631="","",$D631+ROW()/1000000)</f>
      </c>
      <c r="P631" t="str">
        <f>IF(OR($A631="",INDEX(games!$H:$H,ROW())=""),"",INDEX(games!$H:$H,ROW()))</f>
      </c>
      <c r="Q631">
        <f>IF(OR($A631="",$P631&lt;&gt;"Yes"),"",$D631+ROW()/1000000)</f>
      </c>
      <c r="T631">
        <f>IF($Y631="","",INDEX($B$2:$B$2000,$Y631))</f>
      </c>
      <c r="U631">
        <f>IF($Z631="","",INDEX($B$2:$B$2000,$Z631))</f>
      </c>
      <c r="V631">
        <f>IF(OR($T631="",$U631=""),"",$U631-$T631)</f>
      </c>
      <c r="W631" t="str">
        <f>IF(TRIM(INDEX(connections!$A:$A,ROW()))="","",TRIM(INDEX(connections!$A:$A,ROW())))</f>
      </c>
      <c r="X631" t="str">
        <f>IF($W631="","",TRIM(INDEX(connections!$B:$B,ROW())))</f>
      </c>
      <c r="Y631">
        <f>IF($W631="","",IFERROR(MATCH($W631,$A$2:$A$2000,0),""))</f>
      </c>
      <c r="Z631">
        <f>IF($X631="","",IFERROR(MATCH($X631,$A$2:$A$2000,0),""))</f>
      </c>
      <c r="AA631" t="str">
        <f>IF($Y631="","",INDEX($P$2:$P$2000,$Y631))</f>
      </c>
      <c r="AB631" t="str">
        <f>IF($Z631="","",INDEX($P$2:$P$2000,$Z631))</f>
      </c>
      <c r="AC631">
        <f>IF(AND($AA631="Yes",$AB631="Yes"),1,"")</f>
      </c>
      <c r="AD631">
        <f>IF(OR($Y631="",$Z631=""),"",IF(INDEX($C$2:$C$2000,$Y631)=INDEX($C$2:$C$2000,$Z631),0,1))</f>
      </c>
      <c r="AE631">
        <f>IF($AC631&lt;&gt;1,"",IF(AND(INDEX($AG$2:$AG$2000,$Y631)=1,INDEX($AG$2:$AG$2000,$Z631)=1),1,""))</f>
      </c>
      <c r="AG631">
        <f>IF($A631="","",COUNTIFS($W$2:$W$2500,$A631,$AB$2:$AB$2500,"Yes")+COUNTIFS($X$2:$X$2500,$A631,$AA$2:$AA$2500,"Yes"))</f>
      </c>
      <c r="AH631" t="str">
        <f>IF(OR($P631&lt;&gt;"Yes",N($AG631)=0),"",IF(AND($AG631=1,COUNTIFS($W$2:$W$2500,$A631,$AE$2:$AE$2500,1)+COUNTIFS($X$2:$X$2500,$A631,$AE$2:$AE$2500,1)&gt;0),"","Yes"))</f>
      </c>
      <c r="AI631">
        <f>IF($AH631="Yes",$AG631,"")</f>
      </c>
      <c r="AJ631">
        <f>IF($AI631="","",$AI631+ROW()/1000000)</f>
      </c>
      <c r="AK631">
        <f>IF(OR($A631="",$P631="Yes",N($AG631)=0),"",$AG631+ROW()/1000000)</f>
      </c>
      <c r="AL631" t="str">
        <f>IF($A631="","",INDEX(games!$J:$J,ROW())&amp;"")</f>
      </c>
      <c r="AM631">
        <f>IF($A631="","",SUMPRODUCT($AO631:$BD631,'Map Analysis'!$AP$2^{0,1,2,3,4,5,6,7,8,9,10,11,12,13,14,15}))</f>
      </c>
      <c r="AN631">
        <f>IF($A631="","",$AM631+ROW()/10000000)</f>
      </c>
      <c r="AO631">
        <f>IF($A631="","",COUNTIF($W$2:$W$2500,$A631))</f>
      </c>
      <c r="AP631">
        <f>IF($A631="","",SUMIFS($BF$2:$BF$2500,$W$2:$W$2500,$A631))</f>
      </c>
      <c r="AQ631">
        <f>IF($A631="","",SUMIFS($BG$2:$BG$2500,$W$2:$W$2500,$A631))</f>
      </c>
      <c r="AR631">
        <f>IF($A631="","",SUMIFS($BH$2:$BH$2500,$W$2:$W$2500,$A631))</f>
      </c>
      <c r="AS631">
        <f>IF($A631="","",SUMIFS($BI$2:$BI$2500,$W$2:$W$2500,$A631))</f>
      </c>
      <c r="AT631">
        <f>IF($A631="","",SUMIFS($BJ$2:$BJ$2500,$W$2:$W$2500,$A631))</f>
      </c>
      <c r="AU631">
        <f>IF($A631="","",SUMIFS($BK$2:$BK$2500,$W$2:$W$2500,$A631))</f>
      </c>
      <c r="AV631">
        <f>IF($A631="","",SUMIFS($BL$2:$BL$2500,$W$2:$W$2500,$A631))</f>
      </c>
      <c r="AW631">
        <f>IF($A631="","",SUMIFS($BM$2:$BM$2500,$W$2:$W$2500,$A631))</f>
      </c>
      <c r="AX631">
        <f>IF($A631="","",SUMIFS($BN$2:$BN$2500,$W$2:$W$2500,$A631))</f>
      </c>
      <c r="AY631">
        <f>IF($A631="","",SUMIFS($BO$2:$BO$2500,$W$2:$W$2500,$A631))</f>
      </c>
      <c r="AZ631">
        <f>IF($A631="","",SUMIFS($BP$2:$BP$2500,$W$2:$W$2500,$A631))</f>
      </c>
      <c r="BA631">
        <f>IF($A631="","",SUMIFS($BQ$2:$BQ$2500,$W$2:$W$2500,$A631))</f>
      </c>
      <c r="BB631">
        <f>IF($A631="","",SUMIFS($BR$2:$BR$2500,$W$2:$W$2500,$A631))</f>
      </c>
      <c r="BC631">
        <f>IF($A631="","",SUMIFS($BS$2:$BS$2500,$W$2:$W$2500,$A631))</f>
      </c>
      <c r="BD631">
        <f>IF($A631="","",SUMIFS($BT$2:$BT$2500,$W$2:$W$2500,$A631))</f>
      </c>
      <c r="BF631">
        <f>IF($Z631="","",INDEX($AO$2:$AO$2000,$Z631))</f>
      </c>
      <c r="BG631">
        <f>IF($Z631="","",INDEX($AP$2:$AP$2000,$Z631))</f>
      </c>
      <c r="BH631">
        <f>IF($Z631="","",INDEX($AQ$2:$AQ$2000,$Z631))</f>
      </c>
      <c r="BI631">
        <f>IF($Z631="","",INDEX($AR$2:$AR$2000,$Z631))</f>
      </c>
      <c r="BJ631">
        <f>IF($Z631="","",INDEX($AS$2:$AS$2000,$Z631))</f>
      </c>
      <c r="BK631">
        <f>IF($Z631="","",INDEX($AT$2:$AT$2000,$Z631))</f>
      </c>
      <c r="BL631">
        <f>IF($Z631="","",INDEX($AU$2:$AU$2000,$Z631))</f>
      </c>
      <c r="BM631">
        <f>IF($Z631="","",INDEX($AV$2:$AV$2000,$Z631))</f>
      </c>
      <c r="BN631">
        <f>IF($Z631="","",INDEX($AW$2:$AW$2000,$Z631))</f>
      </c>
      <c r="BO631">
        <f>IF($Z631="","",INDEX($AX$2:$AX$2000,$Z631))</f>
      </c>
      <c r="BP631">
        <f>IF($Z631="","",INDEX($AY$2:$AY$2000,$Z631))</f>
      </c>
      <c r="BQ631">
        <f>IF($Z631="","",INDEX($AZ$2:$AZ$2000,$Z631))</f>
      </c>
      <c r="BR631">
        <f>IF($Z631="","",INDEX($BA$2:$BA$2000,$Z631))</f>
      </c>
      <c r="BS631">
        <f>IF($Z631="","",INDEX($BB$2:$BB$2000,$Z631))</f>
      </c>
      <c r="BT631">
        <f>IF($Z631="","",INDEX($BC$2:$BC$2000,$Z631))</f>
      </c>
      <c r="BV631">
        <f>IF(OR($A631="",$P631&lt;&gt;"Yes",$AH631="Yes"),"",1+N($AG631))</f>
      </c>
      <c r="BW631">
        <f>IF($A631="","",COUNTIFS($W$2:$W$2500,$A631,$BZ$2:$BZ$2500,"Yes")+COUNTIFS($X$2:$X$2500,$A631,$BY$2:$BY$2500,"Yes"))</f>
      </c>
      <c r="BX631">
        <f>IF(OR($A631="",$P631="Yes"),"",IF(N($BW631)=0,0,1+SUMIFS($CB$2:$CB$2500,$W$2:$W$2500,$A631)+SUMIFS($CA$2:$CA$2500,$X$2:$X$2500,$A631)))</f>
      </c>
      <c r="BY631" t="str">
        <f>IF($Y631="","",INDEX($AH$2:$AH$2000,$Y631)&amp;"")</f>
      </c>
      <c r="BZ631" t="str">
        <f>IF($Z631="","",INDEX($AH$2:$AH$2000,$Z631)&amp;"")</f>
      </c>
      <c r="CA631">
        <f>IF($Y631="","",INDEX($BV$2:$BV$2000,$Y631))</f>
      </c>
      <c r="CB631">
        <f>IF($Z631="","",INDEX($BV$2:$BV$2000,$Z631))</f>
      </c>
    </row>
    <row r="632">
      <c r="A632" t="str">
        <f>IF(TRIM(INDEX(games!$A:$A,ROW()))="","",TRIM(INDEX(games!$A:$A,ROW())))</f>
      </c>
      <c r="B632">
        <f>IF(OR($A632="",INDEX(games!$B:$B,ROW())=""),"",INDEX(games!$B:$B,ROW()))</f>
      </c>
      <c r="C632" t="str">
        <f>IF(OR($A632="",INDEX(games!$C:$C,ROW())=""),"",INDEX(games!$C:$C,ROW()))</f>
      </c>
      <c r="D632">
        <f>IF($A632="","",COUNTIF($W$2:$W$2500,$A632)+COUNTIF($X$2:$X$2500,$A632))</f>
      </c>
      <c r="E632">
        <f>IF($A632="","",IFERROR(MATCH($C632,$R$2:$R$5,0),0))</f>
      </c>
      <c r="F632">
        <f>IF($A632="","",MOD(ROW(),34))</f>
      </c>
      <c r="G632">
        <f>IF($A632="",NA(),IF($C632="Action",$B632,NA()))</f>
      </c>
      <c r="H632">
        <f>IF($A632="",NA(),IF($C632="Action",1+$F632*0.023,NA()))</f>
      </c>
      <c r="I632">
        <f>IF($A632="",NA(),IF($C632="Strategy",$B632,NA()))</f>
      </c>
      <c r="J632">
        <f>IF($A632="",NA(),IF($C632="Strategy",2+$F632*0.023,NA()))</f>
      </c>
      <c r="K632">
        <f>IF($A632="",NA(),IF($C632="Deckbuilder",$B632,NA()))</f>
      </c>
      <c r="L632">
        <f>IF($A632="",NA(),IF($C632="Deckbuilder",3+$F632*0.023,NA()))</f>
      </c>
      <c r="M632">
        <f>IF($A632="",NA(),IF($C632="Traditional",$B632,NA()))</f>
      </c>
      <c r="N632">
        <f>IF($A632="",NA(),IF($C632="Traditional",4+$F632*0.023,NA()))</f>
      </c>
      <c r="O632">
        <f>IF($A632="","",$D632+ROW()/1000000)</f>
      </c>
      <c r="P632" t="str">
        <f>IF(OR($A632="",INDEX(games!$H:$H,ROW())=""),"",INDEX(games!$H:$H,ROW()))</f>
      </c>
      <c r="Q632">
        <f>IF(OR($A632="",$P632&lt;&gt;"Yes"),"",$D632+ROW()/1000000)</f>
      </c>
      <c r="T632">
        <f>IF($Y632="","",INDEX($B$2:$B$2000,$Y632))</f>
      </c>
      <c r="U632">
        <f>IF($Z632="","",INDEX($B$2:$B$2000,$Z632))</f>
      </c>
      <c r="V632">
        <f>IF(OR($T632="",$U632=""),"",$U632-$T632)</f>
      </c>
      <c r="W632" t="str">
        <f>IF(TRIM(INDEX(connections!$A:$A,ROW()))="","",TRIM(INDEX(connections!$A:$A,ROW())))</f>
      </c>
      <c r="X632" t="str">
        <f>IF($W632="","",TRIM(INDEX(connections!$B:$B,ROW())))</f>
      </c>
      <c r="Y632">
        <f>IF($W632="","",IFERROR(MATCH($W632,$A$2:$A$2000,0),""))</f>
      </c>
      <c r="Z632">
        <f>IF($X632="","",IFERROR(MATCH($X632,$A$2:$A$2000,0),""))</f>
      </c>
      <c r="AA632" t="str">
        <f>IF($Y632="","",INDEX($P$2:$P$2000,$Y632))</f>
      </c>
      <c r="AB632" t="str">
        <f>IF($Z632="","",INDEX($P$2:$P$2000,$Z632))</f>
      </c>
      <c r="AC632">
        <f>IF(AND($AA632="Yes",$AB632="Yes"),1,"")</f>
      </c>
      <c r="AD632">
        <f>IF(OR($Y632="",$Z632=""),"",IF(INDEX($C$2:$C$2000,$Y632)=INDEX($C$2:$C$2000,$Z632),0,1))</f>
      </c>
      <c r="AE632">
        <f>IF($AC632&lt;&gt;1,"",IF(AND(INDEX($AG$2:$AG$2000,$Y632)=1,INDEX($AG$2:$AG$2000,$Z632)=1),1,""))</f>
      </c>
      <c r="AG632">
        <f>IF($A632="","",COUNTIFS($W$2:$W$2500,$A632,$AB$2:$AB$2500,"Yes")+COUNTIFS($X$2:$X$2500,$A632,$AA$2:$AA$2500,"Yes"))</f>
      </c>
      <c r="AH632" t="str">
        <f>IF(OR($P632&lt;&gt;"Yes",N($AG632)=0),"",IF(AND($AG632=1,COUNTIFS($W$2:$W$2500,$A632,$AE$2:$AE$2500,1)+COUNTIFS($X$2:$X$2500,$A632,$AE$2:$AE$2500,1)&gt;0),"","Yes"))</f>
      </c>
      <c r="AI632">
        <f>IF($AH632="Yes",$AG632,"")</f>
      </c>
      <c r="AJ632">
        <f>IF($AI632="","",$AI632+ROW()/1000000)</f>
      </c>
      <c r="AK632">
        <f>IF(OR($A632="",$P632="Yes",N($AG632)=0),"",$AG632+ROW()/1000000)</f>
      </c>
      <c r="AL632" t="str">
        <f>IF($A632="","",INDEX(games!$J:$J,ROW())&amp;"")</f>
      </c>
      <c r="AM632">
        <f>IF($A632="","",SUMPRODUCT($AO632:$BD632,'Map Analysis'!$AP$2^{0,1,2,3,4,5,6,7,8,9,10,11,12,13,14,15}))</f>
      </c>
      <c r="AN632">
        <f>IF($A632="","",$AM632+ROW()/10000000)</f>
      </c>
      <c r="AO632">
        <f>IF($A632="","",COUNTIF($W$2:$W$2500,$A632))</f>
      </c>
      <c r="AP632">
        <f>IF($A632="","",SUMIFS($BF$2:$BF$2500,$W$2:$W$2500,$A632))</f>
      </c>
      <c r="AQ632">
        <f>IF($A632="","",SUMIFS($BG$2:$BG$2500,$W$2:$W$2500,$A632))</f>
      </c>
      <c r="AR632">
        <f>IF($A632="","",SUMIFS($BH$2:$BH$2500,$W$2:$W$2500,$A632))</f>
      </c>
      <c r="AS632">
        <f>IF($A632="","",SUMIFS($BI$2:$BI$2500,$W$2:$W$2500,$A632))</f>
      </c>
      <c r="AT632">
        <f>IF($A632="","",SUMIFS($BJ$2:$BJ$2500,$W$2:$W$2500,$A632))</f>
      </c>
      <c r="AU632">
        <f>IF($A632="","",SUMIFS($BK$2:$BK$2500,$W$2:$W$2500,$A632))</f>
      </c>
      <c r="AV632">
        <f>IF($A632="","",SUMIFS($BL$2:$BL$2500,$W$2:$W$2500,$A632))</f>
      </c>
      <c r="AW632">
        <f>IF($A632="","",SUMIFS($BM$2:$BM$2500,$W$2:$W$2500,$A632))</f>
      </c>
      <c r="AX632">
        <f>IF($A632="","",SUMIFS($BN$2:$BN$2500,$W$2:$W$2500,$A632))</f>
      </c>
      <c r="AY632">
        <f>IF($A632="","",SUMIFS($BO$2:$BO$2500,$W$2:$W$2500,$A632))</f>
      </c>
      <c r="AZ632">
        <f>IF($A632="","",SUMIFS($BP$2:$BP$2500,$W$2:$W$2500,$A632))</f>
      </c>
      <c r="BA632">
        <f>IF($A632="","",SUMIFS($BQ$2:$BQ$2500,$W$2:$W$2500,$A632))</f>
      </c>
      <c r="BB632">
        <f>IF($A632="","",SUMIFS($BR$2:$BR$2500,$W$2:$W$2500,$A632))</f>
      </c>
      <c r="BC632">
        <f>IF($A632="","",SUMIFS($BS$2:$BS$2500,$W$2:$W$2500,$A632))</f>
      </c>
      <c r="BD632">
        <f>IF($A632="","",SUMIFS($BT$2:$BT$2500,$W$2:$W$2500,$A632))</f>
      </c>
      <c r="BF632">
        <f>IF($Z632="","",INDEX($AO$2:$AO$2000,$Z632))</f>
      </c>
      <c r="BG632">
        <f>IF($Z632="","",INDEX($AP$2:$AP$2000,$Z632))</f>
      </c>
      <c r="BH632">
        <f>IF($Z632="","",INDEX($AQ$2:$AQ$2000,$Z632))</f>
      </c>
      <c r="BI632">
        <f>IF($Z632="","",INDEX($AR$2:$AR$2000,$Z632))</f>
      </c>
      <c r="BJ632">
        <f>IF($Z632="","",INDEX($AS$2:$AS$2000,$Z632))</f>
      </c>
      <c r="BK632">
        <f>IF($Z632="","",INDEX($AT$2:$AT$2000,$Z632))</f>
      </c>
      <c r="BL632">
        <f>IF($Z632="","",INDEX($AU$2:$AU$2000,$Z632))</f>
      </c>
      <c r="BM632">
        <f>IF($Z632="","",INDEX($AV$2:$AV$2000,$Z632))</f>
      </c>
      <c r="BN632">
        <f>IF($Z632="","",INDEX($AW$2:$AW$2000,$Z632))</f>
      </c>
      <c r="BO632">
        <f>IF($Z632="","",INDEX($AX$2:$AX$2000,$Z632))</f>
      </c>
      <c r="BP632">
        <f>IF($Z632="","",INDEX($AY$2:$AY$2000,$Z632))</f>
      </c>
      <c r="BQ632">
        <f>IF($Z632="","",INDEX($AZ$2:$AZ$2000,$Z632))</f>
      </c>
      <c r="BR632">
        <f>IF($Z632="","",INDEX($BA$2:$BA$2000,$Z632))</f>
      </c>
      <c r="BS632">
        <f>IF($Z632="","",INDEX($BB$2:$BB$2000,$Z632))</f>
      </c>
      <c r="BT632">
        <f>IF($Z632="","",INDEX($BC$2:$BC$2000,$Z632))</f>
      </c>
      <c r="BV632">
        <f>IF(OR($A632="",$P632&lt;&gt;"Yes",$AH632="Yes"),"",1+N($AG632))</f>
      </c>
      <c r="BW632">
        <f>IF($A632="","",COUNTIFS($W$2:$W$2500,$A632,$BZ$2:$BZ$2500,"Yes")+COUNTIFS($X$2:$X$2500,$A632,$BY$2:$BY$2500,"Yes"))</f>
      </c>
      <c r="BX632">
        <f>IF(OR($A632="",$P632="Yes"),"",IF(N($BW632)=0,0,1+SUMIFS($CB$2:$CB$2500,$W$2:$W$2500,$A632)+SUMIFS($CA$2:$CA$2500,$X$2:$X$2500,$A632)))</f>
      </c>
      <c r="BY632" t="str">
        <f>IF($Y632="","",INDEX($AH$2:$AH$2000,$Y632)&amp;"")</f>
      </c>
      <c r="BZ632" t="str">
        <f>IF($Z632="","",INDEX($AH$2:$AH$2000,$Z632)&amp;"")</f>
      </c>
      <c r="CA632">
        <f>IF($Y632="","",INDEX($BV$2:$BV$2000,$Y632))</f>
      </c>
      <c r="CB632">
        <f>IF($Z632="","",INDEX($BV$2:$BV$2000,$Z632))</f>
      </c>
    </row>
    <row r="633">
      <c r="A633" t="str">
        <f>IF(TRIM(INDEX(games!$A:$A,ROW()))="","",TRIM(INDEX(games!$A:$A,ROW())))</f>
      </c>
      <c r="B633">
        <f>IF(OR($A633="",INDEX(games!$B:$B,ROW())=""),"",INDEX(games!$B:$B,ROW()))</f>
      </c>
      <c r="C633" t="str">
        <f>IF(OR($A633="",INDEX(games!$C:$C,ROW())=""),"",INDEX(games!$C:$C,ROW()))</f>
      </c>
      <c r="D633">
        <f>IF($A633="","",COUNTIF($W$2:$W$2500,$A633)+COUNTIF($X$2:$X$2500,$A633))</f>
      </c>
      <c r="E633">
        <f>IF($A633="","",IFERROR(MATCH($C633,$R$2:$R$5,0),0))</f>
      </c>
      <c r="F633">
        <f>IF($A633="","",MOD(ROW(),34))</f>
      </c>
      <c r="G633">
        <f>IF($A633="",NA(),IF($C633="Action",$B633,NA()))</f>
      </c>
      <c r="H633">
        <f>IF($A633="",NA(),IF($C633="Action",1+$F633*0.023,NA()))</f>
      </c>
      <c r="I633">
        <f>IF($A633="",NA(),IF($C633="Strategy",$B633,NA()))</f>
      </c>
      <c r="J633">
        <f>IF($A633="",NA(),IF($C633="Strategy",2+$F633*0.023,NA()))</f>
      </c>
      <c r="K633">
        <f>IF($A633="",NA(),IF($C633="Deckbuilder",$B633,NA()))</f>
      </c>
      <c r="L633">
        <f>IF($A633="",NA(),IF($C633="Deckbuilder",3+$F633*0.023,NA()))</f>
      </c>
      <c r="M633">
        <f>IF($A633="",NA(),IF($C633="Traditional",$B633,NA()))</f>
      </c>
      <c r="N633">
        <f>IF($A633="",NA(),IF($C633="Traditional",4+$F633*0.023,NA()))</f>
      </c>
      <c r="O633">
        <f>IF($A633="","",$D633+ROW()/1000000)</f>
      </c>
      <c r="P633" t="str">
        <f>IF(OR($A633="",INDEX(games!$H:$H,ROW())=""),"",INDEX(games!$H:$H,ROW()))</f>
      </c>
      <c r="Q633">
        <f>IF(OR($A633="",$P633&lt;&gt;"Yes"),"",$D633+ROW()/1000000)</f>
      </c>
      <c r="T633">
        <f>IF($Y633="","",INDEX($B$2:$B$2000,$Y633))</f>
      </c>
      <c r="U633">
        <f>IF($Z633="","",INDEX($B$2:$B$2000,$Z633))</f>
      </c>
      <c r="V633">
        <f>IF(OR($T633="",$U633=""),"",$U633-$T633)</f>
      </c>
      <c r="W633" t="str">
        <f>IF(TRIM(INDEX(connections!$A:$A,ROW()))="","",TRIM(INDEX(connections!$A:$A,ROW())))</f>
      </c>
      <c r="X633" t="str">
        <f>IF($W633="","",TRIM(INDEX(connections!$B:$B,ROW())))</f>
      </c>
      <c r="Y633">
        <f>IF($W633="","",IFERROR(MATCH($W633,$A$2:$A$2000,0),""))</f>
      </c>
      <c r="Z633">
        <f>IF($X633="","",IFERROR(MATCH($X633,$A$2:$A$2000,0),""))</f>
      </c>
      <c r="AA633" t="str">
        <f>IF($Y633="","",INDEX($P$2:$P$2000,$Y633))</f>
      </c>
      <c r="AB633" t="str">
        <f>IF($Z633="","",INDEX($P$2:$P$2000,$Z633))</f>
      </c>
      <c r="AC633">
        <f>IF(AND($AA633="Yes",$AB633="Yes"),1,"")</f>
      </c>
      <c r="AD633">
        <f>IF(OR($Y633="",$Z633=""),"",IF(INDEX($C$2:$C$2000,$Y633)=INDEX($C$2:$C$2000,$Z633),0,1))</f>
      </c>
      <c r="AE633">
        <f>IF($AC633&lt;&gt;1,"",IF(AND(INDEX($AG$2:$AG$2000,$Y633)=1,INDEX($AG$2:$AG$2000,$Z633)=1),1,""))</f>
      </c>
      <c r="AG633">
        <f>IF($A633="","",COUNTIFS($W$2:$W$2500,$A633,$AB$2:$AB$2500,"Yes")+COUNTIFS($X$2:$X$2500,$A633,$AA$2:$AA$2500,"Yes"))</f>
      </c>
      <c r="AH633" t="str">
        <f>IF(OR($P633&lt;&gt;"Yes",N($AG633)=0),"",IF(AND($AG633=1,COUNTIFS($W$2:$W$2500,$A633,$AE$2:$AE$2500,1)+COUNTIFS($X$2:$X$2500,$A633,$AE$2:$AE$2500,1)&gt;0),"","Yes"))</f>
      </c>
      <c r="AI633">
        <f>IF($AH633="Yes",$AG633,"")</f>
      </c>
      <c r="AJ633">
        <f>IF($AI633="","",$AI633+ROW()/1000000)</f>
      </c>
      <c r="AK633">
        <f>IF(OR($A633="",$P633="Yes",N($AG633)=0),"",$AG633+ROW()/1000000)</f>
      </c>
      <c r="AL633" t="str">
        <f>IF($A633="","",INDEX(games!$J:$J,ROW())&amp;"")</f>
      </c>
      <c r="AM633">
        <f>IF($A633="","",SUMPRODUCT($AO633:$BD633,'Map Analysis'!$AP$2^{0,1,2,3,4,5,6,7,8,9,10,11,12,13,14,15}))</f>
      </c>
      <c r="AN633">
        <f>IF($A633="","",$AM633+ROW()/10000000)</f>
      </c>
      <c r="AO633">
        <f>IF($A633="","",COUNTIF($W$2:$W$2500,$A633))</f>
      </c>
      <c r="AP633">
        <f>IF($A633="","",SUMIFS($BF$2:$BF$2500,$W$2:$W$2500,$A633))</f>
      </c>
      <c r="AQ633">
        <f>IF($A633="","",SUMIFS($BG$2:$BG$2500,$W$2:$W$2500,$A633))</f>
      </c>
      <c r="AR633">
        <f>IF($A633="","",SUMIFS($BH$2:$BH$2500,$W$2:$W$2500,$A633))</f>
      </c>
      <c r="AS633">
        <f>IF($A633="","",SUMIFS($BI$2:$BI$2500,$W$2:$W$2500,$A633))</f>
      </c>
      <c r="AT633">
        <f>IF($A633="","",SUMIFS($BJ$2:$BJ$2500,$W$2:$W$2500,$A633))</f>
      </c>
      <c r="AU633">
        <f>IF($A633="","",SUMIFS($BK$2:$BK$2500,$W$2:$W$2500,$A633))</f>
      </c>
      <c r="AV633">
        <f>IF($A633="","",SUMIFS($BL$2:$BL$2500,$W$2:$W$2500,$A633))</f>
      </c>
      <c r="AW633">
        <f>IF($A633="","",SUMIFS($BM$2:$BM$2500,$W$2:$W$2500,$A633))</f>
      </c>
      <c r="AX633">
        <f>IF($A633="","",SUMIFS($BN$2:$BN$2500,$W$2:$W$2500,$A633))</f>
      </c>
      <c r="AY633">
        <f>IF($A633="","",SUMIFS($BO$2:$BO$2500,$W$2:$W$2500,$A633))</f>
      </c>
      <c r="AZ633">
        <f>IF($A633="","",SUMIFS($BP$2:$BP$2500,$W$2:$W$2500,$A633))</f>
      </c>
      <c r="BA633">
        <f>IF($A633="","",SUMIFS($BQ$2:$BQ$2500,$W$2:$W$2500,$A633))</f>
      </c>
      <c r="BB633">
        <f>IF($A633="","",SUMIFS($BR$2:$BR$2500,$W$2:$W$2500,$A633))</f>
      </c>
      <c r="BC633">
        <f>IF($A633="","",SUMIFS($BS$2:$BS$2500,$W$2:$W$2500,$A633))</f>
      </c>
      <c r="BD633">
        <f>IF($A633="","",SUMIFS($BT$2:$BT$2500,$W$2:$W$2500,$A633))</f>
      </c>
      <c r="BF633">
        <f>IF($Z633="","",INDEX($AO$2:$AO$2000,$Z633))</f>
      </c>
      <c r="BG633">
        <f>IF($Z633="","",INDEX($AP$2:$AP$2000,$Z633))</f>
      </c>
      <c r="BH633">
        <f>IF($Z633="","",INDEX($AQ$2:$AQ$2000,$Z633))</f>
      </c>
      <c r="BI633">
        <f>IF($Z633="","",INDEX($AR$2:$AR$2000,$Z633))</f>
      </c>
      <c r="BJ633">
        <f>IF($Z633="","",INDEX($AS$2:$AS$2000,$Z633))</f>
      </c>
      <c r="BK633">
        <f>IF($Z633="","",INDEX($AT$2:$AT$2000,$Z633))</f>
      </c>
      <c r="BL633">
        <f>IF($Z633="","",INDEX($AU$2:$AU$2000,$Z633))</f>
      </c>
      <c r="BM633">
        <f>IF($Z633="","",INDEX($AV$2:$AV$2000,$Z633))</f>
      </c>
      <c r="BN633">
        <f>IF($Z633="","",INDEX($AW$2:$AW$2000,$Z633))</f>
      </c>
      <c r="BO633">
        <f>IF($Z633="","",INDEX($AX$2:$AX$2000,$Z633))</f>
      </c>
      <c r="BP633">
        <f>IF($Z633="","",INDEX($AY$2:$AY$2000,$Z633))</f>
      </c>
      <c r="BQ633">
        <f>IF($Z633="","",INDEX($AZ$2:$AZ$2000,$Z633))</f>
      </c>
      <c r="BR633">
        <f>IF($Z633="","",INDEX($BA$2:$BA$2000,$Z633))</f>
      </c>
      <c r="BS633">
        <f>IF($Z633="","",INDEX($BB$2:$BB$2000,$Z633))</f>
      </c>
      <c r="BT633">
        <f>IF($Z633="","",INDEX($BC$2:$BC$2000,$Z633))</f>
      </c>
      <c r="BV633">
        <f>IF(OR($A633="",$P633&lt;&gt;"Yes",$AH633="Yes"),"",1+N($AG633))</f>
      </c>
      <c r="BW633">
        <f>IF($A633="","",COUNTIFS($W$2:$W$2500,$A633,$BZ$2:$BZ$2500,"Yes")+COUNTIFS($X$2:$X$2500,$A633,$BY$2:$BY$2500,"Yes"))</f>
      </c>
      <c r="BX633">
        <f>IF(OR($A633="",$P633="Yes"),"",IF(N($BW633)=0,0,1+SUMIFS($CB$2:$CB$2500,$W$2:$W$2500,$A633)+SUMIFS($CA$2:$CA$2500,$X$2:$X$2500,$A633)))</f>
      </c>
      <c r="BY633" t="str">
        <f>IF($Y633="","",INDEX($AH$2:$AH$2000,$Y633)&amp;"")</f>
      </c>
      <c r="BZ633" t="str">
        <f>IF($Z633="","",INDEX($AH$2:$AH$2000,$Z633)&amp;"")</f>
      </c>
      <c r="CA633">
        <f>IF($Y633="","",INDEX($BV$2:$BV$2000,$Y633))</f>
      </c>
      <c r="CB633">
        <f>IF($Z633="","",INDEX($BV$2:$BV$2000,$Z633))</f>
      </c>
    </row>
    <row r="634">
      <c r="A634" t="str">
        <f>IF(TRIM(INDEX(games!$A:$A,ROW()))="","",TRIM(INDEX(games!$A:$A,ROW())))</f>
      </c>
      <c r="B634">
        <f>IF(OR($A634="",INDEX(games!$B:$B,ROW())=""),"",INDEX(games!$B:$B,ROW()))</f>
      </c>
      <c r="C634" t="str">
        <f>IF(OR($A634="",INDEX(games!$C:$C,ROW())=""),"",INDEX(games!$C:$C,ROW()))</f>
      </c>
      <c r="D634">
        <f>IF($A634="","",COUNTIF($W$2:$W$2500,$A634)+COUNTIF($X$2:$X$2500,$A634))</f>
      </c>
      <c r="E634">
        <f>IF($A634="","",IFERROR(MATCH($C634,$R$2:$R$5,0),0))</f>
      </c>
      <c r="F634">
        <f>IF($A634="","",MOD(ROW(),34))</f>
      </c>
      <c r="G634">
        <f>IF($A634="",NA(),IF($C634="Action",$B634,NA()))</f>
      </c>
      <c r="H634">
        <f>IF($A634="",NA(),IF($C634="Action",1+$F634*0.023,NA()))</f>
      </c>
      <c r="I634">
        <f>IF($A634="",NA(),IF($C634="Strategy",$B634,NA()))</f>
      </c>
      <c r="J634">
        <f>IF($A634="",NA(),IF($C634="Strategy",2+$F634*0.023,NA()))</f>
      </c>
      <c r="K634">
        <f>IF($A634="",NA(),IF($C634="Deckbuilder",$B634,NA()))</f>
      </c>
      <c r="L634">
        <f>IF($A634="",NA(),IF($C634="Deckbuilder",3+$F634*0.023,NA()))</f>
      </c>
      <c r="M634">
        <f>IF($A634="",NA(),IF($C634="Traditional",$B634,NA()))</f>
      </c>
      <c r="N634">
        <f>IF($A634="",NA(),IF($C634="Traditional",4+$F634*0.023,NA()))</f>
      </c>
      <c r="O634">
        <f>IF($A634="","",$D634+ROW()/1000000)</f>
      </c>
      <c r="P634" t="str">
        <f>IF(OR($A634="",INDEX(games!$H:$H,ROW())=""),"",INDEX(games!$H:$H,ROW()))</f>
      </c>
      <c r="Q634">
        <f>IF(OR($A634="",$P634&lt;&gt;"Yes"),"",$D634+ROW()/1000000)</f>
      </c>
      <c r="T634">
        <f>IF($Y634="","",INDEX($B$2:$B$2000,$Y634))</f>
      </c>
      <c r="U634">
        <f>IF($Z634="","",INDEX($B$2:$B$2000,$Z634))</f>
      </c>
      <c r="V634">
        <f>IF(OR($T634="",$U634=""),"",$U634-$T634)</f>
      </c>
      <c r="W634" t="str">
        <f>IF(TRIM(INDEX(connections!$A:$A,ROW()))="","",TRIM(INDEX(connections!$A:$A,ROW())))</f>
      </c>
      <c r="X634" t="str">
        <f>IF($W634="","",TRIM(INDEX(connections!$B:$B,ROW())))</f>
      </c>
      <c r="Y634">
        <f>IF($W634="","",IFERROR(MATCH($W634,$A$2:$A$2000,0),""))</f>
      </c>
      <c r="Z634">
        <f>IF($X634="","",IFERROR(MATCH($X634,$A$2:$A$2000,0),""))</f>
      </c>
      <c r="AA634" t="str">
        <f>IF($Y634="","",INDEX($P$2:$P$2000,$Y634))</f>
      </c>
      <c r="AB634" t="str">
        <f>IF($Z634="","",INDEX($P$2:$P$2000,$Z634))</f>
      </c>
      <c r="AC634">
        <f>IF(AND($AA634="Yes",$AB634="Yes"),1,"")</f>
      </c>
      <c r="AD634">
        <f>IF(OR($Y634="",$Z634=""),"",IF(INDEX($C$2:$C$2000,$Y634)=INDEX($C$2:$C$2000,$Z634),0,1))</f>
      </c>
      <c r="AE634">
        <f>IF($AC634&lt;&gt;1,"",IF(AND(INDEX($AG$2:$AG$2000,$Y634)=1,INDEX($AG$2:$AG$2000,$Z634)=1),1,""))</f>
      </c>
      <c r="AG634">
        <f>IF($A634="","",COUNTIFS($W$2:$W$2500,$A634,$AB$2:$AB$2500,"Yes")+COUNTIFS($X$2:$X$2500,$A634,$AA$2:$AA$2500,"Yes"))</f>
      </c>
      <c r="AH634" t="str">
        <f>IF(OR($P634&lt;&gt;"Yes",N($AG634)=0),"",IF(AND($AG634=1,COUNTIFS($W$2:$W$2500,$A634,$AE$2:$AE$2500,1)+COUNTIFS($X$2:$X$2500,$A634,$AE$2:$AE$2500,1)&gt;0),"","Yes"))</f>
      </c>
      <c r="AI634">
        <f>IF($AH634="Yes",$AG634,"")</f>
      </c>
      <c r="AJ634">
        <f>IF($AI634="","",$AI634+ROW()/1000000)</f>
      </c>
      <c r="AK634">
        <f>IF(OR($A634="",$P634="Yes",N($AG634)=0),"",$AG634+ROW()/1000000)</f>
      </c>
      <c r="AL634" t="str">
        <f>IF($A634="","",INDEX(games!$J:$J,ROW())&amp;"")</f>
      </c>
      <c r="AM634">
        <f>IF($A634="","",SUMPRODUCT($AO634:$BD634,'Map Analysis'!$AP$2^{0,1,2,3,4,5,6,7,8,9,10,11,12,13,14,15}))</f>
      </c>
      <c r="AN634">
        <f>IF($A634="","",$AM634+ROW()/10000000)</f>
      </c>
      <c r="AO634">
        <f>IF($A634="","",COUNTIF($W$2:$W$2500,$A634))</f>
      </c>
      <c r="AP634">
        <f>IF($A634="","",SUMIFS($BF$2:$BF$2500,$W$2:$W$2500,$A634))</f>
      </c>
      <c r="AQ634">
        <f>IF($A634="","",SUMIFS($BG$2:$BG$2500,$W$2:$W$2500,$A634))</f>
      </c>
      <c r="AR634">
        <f>IF($A634="","",SUMIFS($BH$2:$BH$2500,$W$2:$W$2500,$A634))</f>
      </c>
      <c r="AS634">
        <f>IF($A634="","",SUMIFS($BI$2:$BI$2500,$W$2:$W$2500,$A634))</f>
      </c>
      <c r="AT634">
        <f>IF($A634="","",SUMIFS($BJ$2:$BJ$2500,$W$2:$W$2500,$A634))</f>
      </c>
      <c r="AU634">
        <f>IF($A634="","",SUMIFS($BK$2:$BK$2500,$W$2:$W$2500,$A634))</f>
      </c>
      <c r="AV634">
        <f>IF($A634="","",SUMIFS($BL$2:$BL$2500,$W$2:$W$2500,$A634))</f>
      </c>
      <c r="AW634">
        <f>IF($A634="","",SUMIFS($BM$2:$BM$2500,$W$2:$W$2500,$A634))</f>
      </c>
      <c r="AX634">
        <f>IF($A634="","",SUMIFS($BN$2:$BN$2500,$W$2:$W$2500,$A634))</f>
      </c>
      <c r="AY634">
        <f>IF($A634="","",SUMIFS($BO$2:$BO$2500,$W$2:$W$2500,$A634))</f>
      </c>
      <c r="AZ634">
        <f>IF($A634="","",SUMIFS($BP$2:$BP$2500,$W$2:$W$2500,$A634))</f>
      </c>
      <c r="BA634">
        <f>IF($A634="","",SUMIFS($BQ$2:$BQ$2500,$W$2:$W$2500,$A634))</f>
      </c>
      <c r="BB634">
        <f>IF($A634="","",SUMIFS($BR$2:$BR$2500,$W$2:$W$2500,$A634))</f>
      </c>
      <c r="BC634">
        <f>IF($A634="","",SUMIFS($BS$2:$BS$2500,$W$2:$W$2500,$A634))</f>
      </c>
      <c r="BD634">
        <f>IF($A634="","",SUMIFS($BT$2:$BT$2500,$W$2:$W$2500,$A634))</f>
      </c>
      <c r="BF634">
        <f>IF($Z634="","",INDEX($AO$2:$AO$2000,$Z634))</f>
      </c>
      <c r="BG634">
        <f>IF($Z634="","",INDEX($AP$2:$AP$2000,$Z634))</f>
      </c>
      <c r="BH634">
        <f>IF($Z634="","",INDEX($AQ$2:$AQ$2000,$Z634))</f>
      </c>
      <c r="BI634">
        <f>IF($Z634="","",INDEX($AR$2:$AR$2000,$Z634))</f>
      </c>
      <c r="BJ634">
        <f>IF($Z634="","",INDEX($AS$2:$AS$2000,$Z634))</f>
      </c>
      <c r="BK634">
        <f>IF($Z634="","",INDEX($AT$2:$AT$2000,$Z634))</f>
      </c>
      <c r="BL634">
        <f>IF($Z634="","",INDEX($AU$2:$AU$2000,$Z634))</f>
      </c>
      <c r="BM634">
        <f>IF($Z634="","",INDEX($AV$2:$AV$2000,$Z634))</f>
      </c>
      <c r="BN634">
        <f>IF($Z634="","",INDEX($AW$2:$AW$2000,$Z634))</f>
      </c>
      <c r="BO634">
        <f>IF($Z634="","",INDEX($AX$2:$AX$2000,$Z634))</f>
      </c>
      <c r="BP634">
        <f>IF($Z634="","",INDEX($AY$2:$AY$2000,$Z634))</f>
      </c>
      <c r="BQ634">
        <f>IF($Z634="","",INDEX($AZ$2:$AZ$2000,$Z634))</f>
      </c>
      <c r="BR634">
        <f>IF($Z634="","",INDEX($BA$2:$BA$2000,$Z634))</f>
      </c>
      <c r="BS634">
        <f>IF($Z634="","",INDEX($BB$2:$BB$2000,$Z634))</f>
      </c>
      <c r="BT634">
        <f>IF($Z634="","",INDEX($BC$2:$BC$2000,$Z634))</f>
      </c>
      <c r="BV634">
        <f>IF(OR($A634="",$P634&lt;&gt;"Yes",$AH634="Yes"),"",1+N($AG634))</f>
      </c>
      <c r="BW634">
        <f>IF($A634="","",COUNTIFS($W$2:$W$2500,$A634,$BZ$2:$BZ$2500,"Yes")+COUNTIFS($X$2:$X$2500,$A634,$BY$2:$BY$2500,"Yes"))</f>
      </c>
      <c r="BX634">
        <f>IF(OR($A634="",$P634="Yes"),"",IF(N($BW634)=0,0,1+SUMIFS($CB$2:$CB$2500,$W$2:$W$2500,$A634)+SUMIFS($CA$2:$CA$2500,$X$2:$X$2500,$A634)))</f>
      </c>
      <c r="BY634" t="str">
        <f>IF($Y634="","",INDEX($AH$2:$AH$2000,$Y634)&amp;"")</f>
      </c>
      <c r="BZ634" t="str">
        <f>IF($Z634="","",INDEX($AH$2:$AH$2000,$Z634)&amp;"")</f>
      </c>
      <c r="CA634">
        <f>IF($Y634="","",INDEX($BV$2:$BV$2000,$Y634))</f>
      </c>
      <c r="CB634">
        <f>IF($Z634="","",INDEX($BV$2:$BV$2000,$Z634))</f>
      </c>
    </row>
    <row r="635">
      <c r="A635" t="str">
        <f>IF(TRIM(INDEX(games!$A:$A,ROW()))="","",TRIM(INDEX(games!$A:$A,ROW())))</f>
      </c>
      <c r="B635">
        <f>IF(OR($A635="",INDEX(games!$B:$B,ROW())=""),"",INDEX(games!$B:$B,ROW()))</f>
      </c>
      <c r="C635" t="str">
        <f>IF(OR($A635="",INDEX(games!$C:$C,ROW())=""),"",INDEX(games!$C:$C,ROW()))</f>
      </c>
      <c r="D635">
        <f>IF($A635="","",COUNTIF($W$2:$W$2500,$A635)+COUNTIF($X$2:$X$2500,$A635))</f>
      </c>
      <c r="E635">
        <f>IF($A635="","",IFERROR(MATCH($C635,$R$2:$R$5,0),0))</f>
      </c>
      <c r="F635">
        <f>IF($A635="","",MOD(ROW(),34))</f>
      </c>
      <c r="G635">
        <f>IF($A635="",NA(),IF($C635="Action",$B635,NA()))</f>
      </c>
      <c r="H635">
        <f>IF($A635="",NA(),IF($C635="Action",1+$F635*0.023,NA()))</f>
      </c>
      <c r="I635">
        <f>IF($A635="",NA(),IF($C635="Strategy",$B635,NA()))</f>
      </c>
      <c r="J635">
        <f>IF($A635="",NA(),IF($C635="Strategy",2+$F635*0.023,NA()))</f>
      </c>
      <c r="K635">
        <f>IF($A635="",NA(),IF($C635="Deckbuilder",$B635,NA()))</f>
      </c>
      <c r="L635">
        <f>IF($A635="",NA(),IF($C635="Deckbuilder",3+$F635*0.023,NA()))</f>
      </c>
      <c r="M635">
        <f>IF($A635="",NA(),IF($C635="Traditional",$B635,NA()))</f>
      </c>
      <c r="N635">
        <f>IF($A635="",NA(),IF($C635="Traditional",4+$F635*0.023,NA()))</f>
      </c>
      <c r="O635">
        <f>IF($A635="","",$D635+ROW()/1000000)</f>
      </c>
      <c r="P635" t="str">
        <f>IF(OR($A635="",INDEX(games!$H:$H,ROW())=""),"",INDEX(games!$H:$H,ROW()))</f>
      </c>
      <c r="Q635">
        <f>IF(OR($A635="",$P635&lt;&gt;"Yes"),"",$D635+ROW()/1000000)</f>
      </c>
      <c r="T635">
        <f>IF($Y635="","",INDEX($B$2:$B$2000,$Y635))</f>
      </c>
      <c r="U635">
        <f>IF($Z635="","",INDEX($B$2:$B$2000,$Z635))</f>
      </c>
      <c r="V635">
        <f>IF(OR($T635="",$U635=""),"",$U635-$T635)</f>
      </c>
      <c r="W635" t="str">
        <f>IF(TRIM(INDEX(connections!$A:$A,ROW()))="","",TRIM(INDEX(connections!$A:$A,ROW())))</f>
      </c>
      <c r="X635" t="str">
        <f>IF($W635="","",TRIM(INDEX(connections!$B:$B,ROW())))</f>
      </c>
      <c r="Y635">
        <f>IF($W635="","",IFERROR(MATCH($W635,$A$2:$A$2000,0),""))</f>
      </c>
      <c r="Z635">
        <f>IF($X635="","",IFERROR(MATCH($X635,$A$2:$A$2000,0),""))</f>
      </c>
      <c r="AA635" t="str">
        <f>IF($Y635="","",INDEX($P$2:$P$2000,$Y635))</f>
      </c>
      <c r="AB635" t="str">
        <f>IF($Z635="","",INDEX($P$2:$P$2000,$Z635))</f>
      </c>
      <c r="AC635">
        <f>IF(AND($AA635="Yes",$AB635="Yes"),1,"")</f>
      </c>
      <c r="AD635">
        <f>IF(OR($Y635="",$Z635=""),"",IF(INDEX($C$2:$C$2000,$Y635)=INDEX($C$2:$C$2000,$Z635),0,1))</f>
      </c>
      <c r="AE635">
        <f>IF($AC635&lt;&gt;1,"",IF(AND(INDEX($AG$2:$AG$2000,$Y635)=1,INDEX($AG$2:$AG$2000,$Z635)=1),1,""))</f>
      </c>
      <c r="AG635">
        <f>IF($A635="","",COUNTIFS($W$2:$W$2500,$A635,$AB$2:$AB$2500,"Yes")+COUNTIFS($X$2:$X$2500,$A635,$AA$2:$AA$2500,"Yes"))</f>
      </c>
      <c r="AH635" t="str">
        <f>IF(OR($P635&lt;&gt;"Yes",N($AG635)=0),"",IF(AND($AG635=1,COUNTIFS($W$2:$W$2500,$A635,$AE$2:$AE$2500,1)+COUNTIFS($X$2:$X$2500,$A635,$AE$2:$AE$2500,1)&gt;0),"","Yes"))</f>
      </c>
      <c r="AI635">
        <f>IF($AH635="Yes",$AG635,"")</f>
      </c>
      <c r="AJ635">
        <f>IF($AI635="","",$AI635+ROW()/1000000)</f>
      </c>
      <c r="AK635">
        <f>IF(OR($A635="",$P635="Yes",N($AG635)=0),"",$AG635+ROW()/1000000)</f>
      </c>
      <c r="AL635" t="str">
        <f>IF($A635="","",INDEX(games!$J:$J,ROW())&amp;"")</f>
      </c>
      <c r="AM635">
        <f>IF($A635="","",SUMPRODUCT($AO635:$BD635,'Map Analysis'!$AP$2^{0,1,2,3,4,5,6,7,8,9,10,11,12,13,14,15}))</f>
      </c>
      <c r="AN635">
        <f>IF($A635="","",$AM635+ROW()/10000000)</f>
      </c>
      <c r="AO635">
        <f>IF($A635="","",COUNTIF($W$2:$W$2500,$A635))</f>
      </c>
      <c r="AP635">
        <f>IF($A635="","",SUMIFS($BF$2:$BF$2500,$W$2:$W$2500,$A635))</f>
      </c>
      <c r="AQ635">
        <f>IF($A635="","",SUMIFS($BG$2:$BG$2500,$W$2:$W$2500,$A635))</f>
      </c>
      <c r="AR635">
        <f>IF($A635="","",SUMIFS($BH$2:$BH$2500,$W$2:$W$2500,$A635))</f>
      </c>
      <c r="AS635">
        <f>IF($A635="","",SUMIFS($BI$2:$BI$2500,$W$2:$W$2500,$A635))</f>
      </c>
      <c r="AT635">
        <f>IF($A635="","",SUMIFS($BJ$2:$BJ$2500,$W$2:$W$2500,$A635))</f>
      </c>
      <c r="AU635">
        <f>IF($A635="","",SUMIFS($BK$2:$BK$2500,$W$2:$W$2500,$A635))</f>
      </c>
      <c r="AV635">
        <f>IF($A635="","",SUMIFS($BL$2:$BL$2500,$W$2:$W$2500,$A635))</f>
      </c>
      <c r="AW635">
        <f>IF($A635="","",SUMIFS($BM$2:$BM$2500,$W$2:$W$2500,$A635))</f>
      </c>
      <c r="AX635">
        <f>IF($A635="","",SUMIFS($BN$2:$BN$2500,$W$2:$W$2500,$A635))</f>
      </c>
      <c r="AY635">
        <f>IF($A635="","",SUMIFS($BO$2:$BO$2500,$W$2:$W$2500,$A635))</f>
      </c>
      <c r="AZ635">
        <f>IF($A635="","",SUMIFS($BP$2:$BP$2500,$W$2:$W$2500,$A635))</f>
      </c>
      <c r="BA635">
        <f>IF($A635="","",SUMIFS($BQ$2:$BQ$2500,$W$2:$W$2500,$A635))</f>
      </c>
      <c r="BB635">
        <f>IF($A635="","",SUMIFS($BR$2:$BR$2500,$W$2:$W$2500,$A635))</f>
      </c>
      <c r="BC635">
        <f>IF($A635="","",SUMIFS($BS$2:$BS$2500,$W$2:$W$2500,$A635))</f>
      </c>
      <c r="BD635">
        <f>IF($A635="","",SUMIFS($BT$2:$BT$2500,$W$2:$W$2500,$A635))</f>
      </c>
      <c r="BF635">
        <f>IF($Z635="","",INDEX($AO$2:$AO$2000,$Z635))</f>
      </c>
      <c r="BG635">
        <f>IF($Z635="","",INDEX($AP$2:$AP$2000,$Z635))</f>
      </c>
      <c r="BH635">
        <f>IF($Z635="","",INDEX($AQ$2:$AQ$2000,$Z635))</f>
      </c>
      <c r="BI635">
        <f>IF($Z635="","",INDEX($AR$2:$AR$2000,$Z635))</f>
      </c>
      <c r="BJ635">
        <f>IF($Z635="","",INDEX($AS$2:$AS$2000,$Z635))</f>
      </c>
      <c r="BK635">
        <f>IF($Z635="","",INDEX($AT$2:$AT$2000,$Z635))</f>
      </c>
      <c r="BL635">
        <f>IF($Z635="","",INDEX($AU$2:$AU$2000,$Z635))</f>
      </c>
      <c r="BM635">
        <f>IF($Z635="","",INDEX($AV$2:$AV$2000,$Z635))</f>
      </c>
      <c r="BN635">
        <f>IF($Z635="","",INDEX($AW$2:$AW$2000,$Z635))</f>
      </c>
      <c r="BO635">
        <f>IF($Z635="","",INDEX($AX$2:$AX$2000,$Z635))</f>
      </c>
      <c r="BP635">
        <f>IF($Z635="","",INDEX($AY$2:$AY$2000,$Z635))</f>
      </c>
      <c r="BQ635">
        <f>IF($Z635="","",INDEX($AZ$2:$AZ$2000,$Z635))</f>
      </c>
      <c r="BR635">
        <f>IF($Z635="","",INDEX($BA$2:$BA$2000,$Z635))</f>
      </c>
      <c r="BS635">
        <f>IF($Z635="","",INDEX($BB$2:$BB$2000,$Z635))</f>
      </c>
      <c r="BT635">
        <f>IF($Z635="","",INDEX($BC$2:$BC$2000,$Z635))</f>
      </c>
      <c r="BV635">
        <f>IF(OR($A635="",$P635&lt;&gt;"Yes",$AH635="Yes"),"",1+N($AG635))</f>
      </c>
      <c r="BW635">
        <f>IF($A635="","",COUNTIFS($W$2:$W$2500,$A635,$BZ$2:$BZ$2500,"Yes")+COUNTIFS($X$2:$X$2500,$A635,$BY$2:$BY$2500,"Yes"))</f>
      </c>
      <c r="BX635">
        <f>IF(OR($A635="",$P635="Yes"),"",IF(N($BW635)=0,0,1+SUMIFS($CB$2:$CB$2500,$W$2:$W$2500,$A635)+SUMIFS($CA$2:$CA$2500,$X$2:$X$2500,$A635)))</f>
      </c>
      <c r="BY635" t="str">
        <f>IF($Y635="","",INDEX($AH$2:$AH$2000,$Y635)&amp;"")</f>
      </c>
      <c r="BZ635" t="str">
        <f>IF($Z635="","",INDEX($AH$2:$AH$2000,$Z635)&amp;"")</f>
      </c>
      <c r="CA635">
        <f>IF($Y635="","",INDEX($BV$2:$BV$2000,$Y635))</f>
      </c>
      <c r="CB635">
        <f>IF($Z635="","",INDEX($BV$2:$BV$2000,$Z635))</f>
      </c>
    </row>
    <row r="636">
      <c r="A636" t="str">
        <f>IF(TRIM(INDEX(games!$A:$A,ROW()))="","",TRIM(INDEX(games!$A:$A,ROW())))</f>
      </c>
      <c r="B636">
        <f>IF(OR($A636="",INDEX(games!$B:$B,ROW())=""),"",INDEX(games!$B:$B,ROW()))</f>
      </c>
      <c r="C636" t="str">
        <f>IF(OR($A636="",INDEX(games!$C:$C,ROW())=""),"",INDEX(games!$C:$C,ROW()))</f>
      </c>
      <c r="D636">
        <f>IF($A636="","",COUNTIF($W$2:$W$2500,$A636)+COUNTIF($X$2:$X$2500,$A636))</f>
      </c>
      <c r="E636">
        <f>IF($A636="","",IFERROR(MATCH($C636,$R$2:$R$5,0),0))</f>
      </c>
      <c r="F636">
        <f>IF($A636="","",MOD(ROW(),34))</f>
      </c>
      <c r="G636">
        <f>IF($A636="",NA(),IF($C636="Action",$B636,NA()))</f>
      </c>
      <c r="H636">
        <f>IF($A636="",NA(),IF($C636="Action",1+$F636*0.023,NA()))</f>
      </c>
      <c r="I636">
        <f>IF($A636="",NA(),IF($C636="Strategy",$B636,NA()))</f>
      </c>
      <c r="J636">
        <f>IF($A636="",NA(),IF($C636="Strategy",2+$F636*0.023,NA()))</f>
      </c>
      <c r="K636">
        <f>IF($A636="",NA(),IF($C636="Deckbuilder",$B636,NA()))</f>
      </c>
      <c r="L636">
        <f>IF($A636="",NA(),IF($C636="Deckbuilder",3+$F636*0.023,NA()))</f>
      </c>
      <c r="M636">
        <f>IF($A636="",NA(),IF($C636="Traditional",$B636,NA()))</f>
      </c>
      <c r="N636">
        <f>IF($A636="",NA(),IF($C636="Traditional",4+$F636*0.023,NA()))</f>
      </c>
      <c r="O636">
        <f>IF($A636="","",$D636+ROW()/1000000)</f>
      </c>
      <c r="P636" t="str">
        <f>IF(OR($A636="",INDEX(games!$H:$H,ROW())=""),"",INDEX(games!$H:$H,ROW()))</f>
      </c>
      <c r="Q636">
        <f>IF(OR($A636="",$P636&lt;&gt;"Yes"),"",$D636+ROW()/1000000)</f>
      </c>
      <c r="T636">
        <f>IF($Y636="","",INDEX($B$2:$B$2000,$Y636))</f>
      </c>
      <c r="U636">
        <f>IF($Z636="","",INDEX($B$2:$B$2000,$Z636))</f>
      </c>
      <c r="V636">
        <f>IF(OR($T636="",$U636=""),"",$U636-$T636)</f>
      </c>
      <c r="W636" t="str">
        <f>IF(TRIM(INDEX(connections!$A:$A,ROW()))="","",TRIM(INDEX(connections!$A:$A,ROW())))</f>
      </c>
      <c r="X636" t="str">
        <f>IF($W636="","",TRIM(INDEX(connections!$B:$B,ROW())))</f>
      </c>
      <c r="Y636">
        <f>IF($W636="","",IFERROR(MATCH($W636,$A$2:$A$2000,0),""))</f>
      </c>
      <c r="Z636">
        <f>IF($X636="","",IFERROR(MATCH($X636,$A$2:$A$2000,0),""))</f>
      </c>
      <c r="AA636" t="str">
        <f>IF($Y636="","",INDEX($P$2:$P$2000,$Y636))</f>
      </c>
      <c r="AB636" t="str">
        <f>IF($Z636="","",INDEX($P$2:$P$2000,$Z636))</f>
      </c>
      <c r="AC636">
        <f>IF(AND($AA636="Yes",$AB636="Yes"),1,"")</f>
      </c>
      <c r="AD636">
        <f>IF(OR($Y636="",$Z636=""),"",IF(INDEX($C$2:$C$2000,$Y636)=INDEX($C$2:$C$2000,$Z636),0,1))</f>
      </c>
      <c r="AE636">
        <f>IF($AC636&lt;&gt;1,"",IF(AND(INDEX($AG$2:$AG$2000,$Y636)=1,INDEX($AG$2:$AG$2000,$Z636)=1),1,""))</f>
      </c>
      <c r="AG636">
        <f>IF($A636="","",COUNTIFS($W$2:$W$2500,$A636,$AB$2:$AB$2500,"Yes")+COUNTIFS($X$2:$X$2500,$A636,$AA$2:$AA$2500,"Yes"))</f>
      </c>
      <c r="AH636" t="str">
        <f>IF(OR($P636&lt;&gt;"Yes",N($AG636)=0),"",IF(AND($AG636=1,COUNTIFS($W$2:$W$2500,$A636,$AE$2:$AE$2500,1)+COUNTIFS($X$2:$X$2500,$A636,$AE$2:$AE$2500,1)&gt;0),"","Yes"))</f>
      </c>
      <c r="AI636">
        <f>IF($AH636="Yes",$AG636,"")</f>
      </c>
      <c r="AJ636">
        <f>IF($AI636="","",$AI636+ROW()/1000000)</f>
      </c>
      <c r="AK636">
        <f>IF(OR($A636="",$P636="Yes",N($AG636)=0),"",$AG636+ROW()/1000000)</f>
      </c>
      <c r="AL636" t="str">
        <f>IF($A636="","",INDEX(games!$J:$J,ROW())&amp;"")</f>
      </c>
      <c r="AM636">
        <f>IF($A636="","",SUMPRODUCT($AO636:$BD636,'Map Analysis'!$AP$2^{0,1,2,3,4,5,6,7,8,9,10,11,12,13,14,15}))</f>
      </c>
      <c r="AN636">
        <f>IF($A636="","",$AM636+ROW()/10000000)</f>
      </c>
      <c r="AO636">
        <f>IF($A636="","",COUNTIF($W$2:$W$2500,$A636))</f>
      </c>
      <c r="AP636">
        <f>IF($A636="","",SUMIFS($BF$2:$BF$2500,$W$2:$W$2500,$A636))</f>
      </c>
      <c r="AQ636">
        <f>IF($A636="","",SUMIFS($BG$2:$BG$2500,$W$2:$W$2500,$A636))</f>
      </c>
      <c r="AR636">
        <f>IF($A636="","",SUMIFS($BH$2:$BH$2500,$W$2:$W$2500,$A636))</f>
      </c>
      <c r="AS636">
        <f>IF($A636="","",SUMIFS($BI$2:$BI$2500,$W$2:$W$2500,$A636))</f>
      </c>
      <c r="AT636">
        <f>IF($A636="","",SUMIFS($BJ$2:$BJ$2500,$W$2:$W$2500,$A636))</f>
      </c>
      <c r="AU636">
        <f>IF($A636="","",SUMIFS($BK$2:$BK$2500,$W$2:$W$2500,$A636))</f>
      </c>
      <c r="AV636">
        <f>IF($A636="","",SUMIFS($BL$2:$BL$2500,$W$2:$W$2500,$A636))</f>
      </c>
      <c r="AW636">
        <f>IF($A636="","",SUMIFS($BM$2:$BM$2500,$W$2:$W$2500,$A636))</f>
      </c>
      <c r="AX636">
        <f>IF($A636="","",SUMIFS($BN$2:$BN$2500,$W$2:$W$2500,$A636))</f>
      </c>
      <c r="AY636">
        <f>IF($A636="","",SUMIFS($BO$2:$BO$2500,$W$2:$W$2500,$A636))</f>
      </c>
      <c r="AZ636">
        <f>IF($A636="","",SUMIFS($BP$2:$BP$2500,$W$2:$W$2500,$A636))</f>
      </c>
      <c r="BA636">
        <f>IF($A636="","",SUMIFS($BQ$2:$BQ$2500,$W$2:$W$2500,$A636))</f>
      </c>
      <c r="BB636">
        <f>IF($A636="","",SUMIFS($BR$2:$BR$2500,$W$2:$W$2500,$A636))</f>
      </c>
      <c r="BC636">
        <f>IF($A636="","",SUMIFS($BS$2:$BS$2500,$W$2:$W$2500,$A636))</f>
      </c>
      <c r="BD636">
        <f>IF($A636="","",SUMIFS($BT$2:$BT$2500,$W$2:$W$2500,$A636))</f>
      </c>
      <c r="BF636">
        <f>IF($Z636="","",INDEX($AO$2:$AO$2000,$Z636))</f>
      </c>
      <c r="BG636">
        <f>IF($Z636="","",INDEX($AP$2:$AP$2000,$Z636))</f>
      </c>
      <c r="BH636">
        <f>IF($Z636="","",INDEX($AQ$2:$AQ$2000,$Z636))</f>
      </c>
      <c r="BI636">
        <f>IF($Z636="","",INDEX($AR$2:$AR$2000,$Z636))</f>
      </c>
      <c r="BJ636">
        <f>IF($Z636="","",INDEX($AS$2:$AS$2000,$Z636))</f>
      </c>
      <c r="BK636">
        <f>IF($Z636="","",INDEX($AT$2:$AT$2000,$Z636))</f>
      </c>
      <c r="BL636">
        <f>IF($Z636="","",INDEX($AU$2:$AU$2000,$Z636))</f>
      </c>
      <c r="BM636">
        <f>IF($Z636="","",INDEX($AV$2:$AV$2000,$Z636))</f>
      </c>
      <c r="BN636">
        <f>IF($Z636="","",INDEX($AW$2:$AW$2000,$Z636))</f>
      </c>
      <c r="BO636">
        <f>IF($Z636="","",INDEX($AX$2:$AX$2000,$Z636))</f>
      </c>
      <c r="BP636">
        <f>IF($Z636="","",INDEX($AY$2:$AY$2000,$Z636))</f>
      </c>
      <c r="BQ636">
        <f>IF($Z636="","",INDEX($AZ$2:$AZ$2000,$Z636))</f>
      </c>
      <c r="BR636">
        <f>IF($Z636="","",INDEX($BA$2:$BA$2000,$Z636))</f>
      </c>
      <c r="BS636">
        <f>IF($Z636="","",INDEX($BB$2:$BB$2000,$Z636))</f>
      </c>
      <c r="BT636">
        <f>IF($Z636="","",INDEX($BC$2:$BC$2000,$Z636))</f>
      </c>
      <c r="BV636">
        <f>IF(OR($A636="",$P636&lt;&gt;"Yes",$AH636="Yes"),"",1+N($AG636))</f>
      </c>
      <c r="BW636">
        <f>IF($A636="","",COUNTIFS($W$2:$W$2500,$A636,$BZ$2:$BZ$2500,"Yes")+COUNTIFS($X$2:$X$2500,$A636,$BY$2:$BY$2500,"Yes"))</f>
      </c>
      <c r="BX636">
        <f>IF(OR($A636="",$P636="Yes"),"",IF(N($BW636)=0,0,1+SUMIFS($CB$2:$CB$2500,$W$2:$W$2500,$A636)+SUMIFS($CA$2:$CA$2500,$X$2:$X$2500,$A636)))</f>
      </c>
      <c r="BY636" t="str">
        <f>IF($Y636="","",INDEX($AH$2:$AH$2000,$Y636)&amp;"")</f>
      </c>
      <c r="BZ636" t="str">
        <f>IF($Z636="","",INDEX($AH$2:$AH$2000,$Z636)&amp;"")</f>
      </c>
      <c r="CA636">
        <f>IF($Y636="","",INDEX($BV$2:$BV$2000,$Y636))</f>
      </c>
      <c r="CB636">
        <f>IF($Z636="","",INDEX($BV$2:$BV$2000,$Z636))</f>
      </c>
    </row>
    <row r="637">
      <c r="A637" t="str">
        <f>IF(TRIM(INDEX(games!$A:$A,ROW()))="","",TRIM(INDEX(games!$A:$A,ROW())))</f>
      </c>
      <c r="B637">
        <f>IF(OR($A637="",INDEX(games!$B:$B,ROW())=""),"",INDEX(games!$B:$B,ROW()))</f>
      </c>
      <c r="C637" t="str">
        <f>IF(OR($A637="",INDEX(games!$C:$C,ROW())=""),"",INDEX(games!$C:$C,ROW()))</f>
      </c>
      <c r="D637">
        <f>IF($A637="","",COUNTIF($W$2:$W$2500,$A637)+COUNTIF($X$2:$X$2500,$A637))</f>
      </c>
      <c r="E637">
        <f>IF($A637="","",IFERROR(MATCH($C637,$R$2:$R$5,0),0))</f>
      </c>
      <c r="F637">
        <f>IF($A637="","",MOD(ROW(),34))</f>
      </c>
      <c r="G637">
        <f>IF($A637="",NA(),IF($C637="Action",$B637,NA()))</f>
      </c>
      <c r="H637">
        <f>IF($A637="",NA(),IF($C637="Action",1+$F637*0.023,NA()))</f>
      </c>
      <c r="I637">
        <f>IF($A637="",NA(),IF($C637="Strategy",$B637,NA()))</f>
      </c>
      <c r="J637">
        <f>IF($A637="",NA(),IF($C637="Strategy",2+$F637*0.023,NA()))</f>
      </c>
      <c r="K637">
        <f>IF($A637="",NA(),IF($C637="Deckbuilder",$B637,NA()))</f>
      </c>
      <c r="L637">
        <f>IF($A637="",NA(),IF($C637="Deckbuilder",3+$F637*0.023,NA()))</f>
      </c>
      <c r="M637">
        <f>IF($A637="",NA(),IF($C637="Traditional",$B637,NA()))</f>
      </c>
      <c r="N637">
        <f>IF($A637="",NA(),IF($C637="Traditional",4+$F637*0.023,NA()))</f>
      </c>
      <c r="O637">
        <f>IF($A637="","",$D637+ROW()/1000000)</f>
      </c>
      <c r="P637" t="str">
        <f>IF(OR($A637="",INDEX(games!$H:$H,ROW())=""),"",INDEX(games!$H:$H,ROW()))</f>
      </c>
      <c r="Q637">
        <f>IF(OR($A637="",$P637&lt;&gt;"Yes"),"",$D637+ROW()/1000000)</f>
      </c>
      <c r="T637">
        <f>IF($Y637="","",INDEX($B$2:$B$2000,$Y637))</f>
      </c>
      <c r="U637">
        <f>IF($Z637="","",INDEX($B$2:$B$2000,$Z637))</f>
      </c>
      <c r="V637">
        <f>IF(OR($T637="",$U637=""),"",$U637-$T637)</f>
      </c>
      <c r="W637" t="str">
        <f>IF(TRIM(INDEX(connections!$A:$A,ROW()))="","",TRIM(INDEX(connections!$A:$A,ROW())))</f>
      </c>
      <c r="X637" t="str">
        <f>IF($W637="","",TRIM(INDEX(connections!$B:$B,ROW())))</f>
      </c>
      <c r="Y637">
        <f>IF($W637="","",IFERROR(MATCH($W637,$A$2:$A$2000,0),""))</f>
      </c>
      <c r="Z637">
        <f>IF($X637="","",IFERROR(MATCH($X637,$A$2:$A$2000,0),""))</f>
      </c>
      <c r="AA637" t="str">
        <f>IF($Y637="","",INDEX($P$2:$P$2000,$Y637))</f>
      </c>
      <c r="AB637" t="str">
        <f>IF($Z637="","",INDEX($P$2:$P$2000,$Z637))</f>
      </c>
      <c r="AC637">
        <f>IF(AND($AA637="Yes",$AB637="Yes"),1,"")</f>
      </c>
      <c r="AD637">
        <f>IF(OR($Y637="",$Z637=""),"",IF(INDEX($C$2:$C$2000,$Y637)=INDEX($C$2:$C$2000,$Z637),0,1))</f>
      </c>
      <c r="AE637">
        <f>IF($AC637&lt;&gt;1,"",IF(AND(INDEX($AG$2:$AG$2000,$Y637)=1,INDEX($AG$2:$AG$2000,$Z637)=1),1,""))</f>
      </c>
      <c r="AG637">
        <f>IF($A637="","",COUNTIFS($W$2:$W$2500,$A637,$AB$2:$AB$2500,"Yes")+COUNTIFS($X$2:$X$2500,$A637,$AA$2:$AA$2500,"Yes"))</f>
      </c>
      <c r="AH637" t="str">
        <f>IF(OR($P637&lt;&gt;"Yes",N($AG637)=0),"",IF(AND($AG637=1,COUNTIFS($W$2:$W$2500,$A637,$AE$2:$AE$2500,1)+COUNTIFS($X$2:$X$2500,$A637,$AE$2:$AE$2500,1)&gt;0),"","Yes"))</f>
      </c>
      <c r="AI637">
        <f>IF($AH637="Yes",$AG637,"")</f>
      </c>
      <c r="AJ637">
        <f>IF($AI637="","",$AI637+ROW()/1000000)</f>
      </c>
      <c r="AK637">
        <f>IF(OR($A637="",$P637="Yes",N($AG637)=0),"",$AG637+ROW()/1000000)</f>
      </c>
      <c r="AL637" t="str">
        <f>IF($A637="","",INDEX(games!$J:$J,ROW())&amp;"")</f>
      </c>
      <c r="AM637">
        <f>IF($A637="","",SUMPRODUCT($AO637:$BD637,'Map Analysis'!$AP$2^{0,1,2,3,4,5,6,7,8,9,10,11,12,13,14,15}))</f>
      </c>
      <c r="AN637">
        <f>IF($A637="","",$AM637+ROW()/10000000)</f>
      </c>
      <c r="AO637">
        <f>IF($A637="","",COUNTIF($W$2:$W$2500,$A637))</f>
      </c>
      <c r="AP637">
        <f>IF($A637="","",SUMIFS($BF$2:$BF$2500,$W$2:$W$2500,$A637))</f>
      </c>
      <c r="AQ637">
        <f>IF($A637="","",SUMIFS($BG$2:$BG$2500,$W$2:$W$2500,$A637))</f>
      </c>
      <c r="AR637">
        <f>IF($A637="","",SUMIFS($BH$2:$BH$2500,$W$2:$W$2500,$A637))</f>
      </c>
      <c r="AS637">
        <f>IF($A637="","",SUMIFS($BI$2:$BI$2500,$W$2:$W$2500,$A637))</f>
      </c>
      <c r="AT637">
        <f>IF($A637="","",SUMIFS($BJ$2:$BJ$2500,$W$2:$W$2500,$A637))</f>
      </c>
      <c r="AU637">
        <f>IF($A637="","",SUMIFS($BK$2:$BK$2500,$W$2:$W$2500,$A637))</f>
      </c>
      <c r="AV637">
        <f>IF($A637="","",SUMIFS($BL$2:$BL$2500,$W$2:$W$2500,$A637))</f>
      </c>
      <c r="AW637">
        <f>IF($A637="","",SUMIFS($BM$2:$BM$2500,$W$2:$W$2500,$A637))</f>
      </c>
      <c r="AX637">
        <f>IF($A637="","",SUMIFS($BN$2:$BN$2500,$W$2:$W$2500,$A637))</f>
      </c>
      <c r="AY637">
        <f>IF($A637="","",SUMIFS($BO$2:$BO$2500,$W$2:$W$2500,$A637))</f>
      </c>
      <c r="AZ637">
        <f>IF($A637="","",SUMIFS($BP$2:$BP$2500,$W$2:$W$2500,$A637))</f>
      </c>
      <c r="BA637">
        <f>IF($A637="","",SUMIFS($BQ$2:$BQ$2500,$W$2:$W$2500,$A637))</f>
      </c>
      <c r="BB637">
        <f>IF($A637="","",SUMIFS($BR$2:$BR$2500,$W$2:$W$2500,$A637))</f>
      </c>
      <c r="BC637">
        <f>IF($A637="","",SUMIFS($BS$2:$BS$2500,$W$2:$W$2500,$A637))</f>
      </c>
      <c r="BD637">
        <f>IF($A637="","",SUMIFS($BT$2:$BT$2500,$W$2:$W$2500,$A637))</f>
      </c>
      <c r="BF637">
        <f>IF($Z637="","",INDEX($AO$2:$AO$2000,$Z637))</f>
      </c>
      <c r="BG637">
        <f>IF($Z637="","",INDEX($AP$2:$AP$2000,$Z637))</f>
      </c>
      <c r="BH637">
        <f>IF($Z637="","",INDEX($AQ$2:$AQ$2000,$Z637))</f>
      </c>
      <c r="BI637">
        <f>IF($Z637="","",INDEX($AR$2:$AR$2000,$Z637))</f>
      </c>
      <c r="BJ637">
        <f>IF($Z637="","",INDEX($AS$2:$AS$2000,$Z637))</f>
      </c>
      <c r="BK637">
        <f>IF($Z637="","",INDEX($AT$2:$AT$2000,$Z637))</f>
      </c>
      <c r="BL637">
        <f>IF($Z637="","",INDEX($AU$2:$AU$2000,$Z637))</f>
      </c>
      <c r="BM637">
        <f>IF($Z637="","",INDEX($AV$2:$AV$2000,$Z637))</f>
      </c>
      <c r="BN637">
        <f>IF($Z637="","",INDEX($AW$2:$AW$2000,$Z637))</f>
      </c>
      <c r="BO637">
        <f>IF($Z637="","",INDEX($AX$2:$AX$2000,$Z637))</f>
      </c>
      <c r="BP637">
        <f>IF($Z637="","",INDEX($AY$2:$AY$2000,$Z637))</f>
      </c>
      <c r="BQ637">
        <f>IF($Z637="","",INDEX($AZ$2:$AZ$2000,$Z637))</f>
      </c>
      <c r="BR637">
        <f>IF($Z637="","",INDEX($BA$2:$BA$2000,$Z637))</f>
      </c>
      <c r="BS637">
        <f>IF($Z637="","",INDEX($BB$2:$BB$2000,$Z637))</f>
      </c>
      <c r="BT637">
        <f>IF($Z637="","",INDEX($BC$2:$BC$2000,$Z637))</f>
      </c>
      <c r="BV637">
        <f>IF(OR($A637="",$P637&lt;&gt;"Yes",$AH637="Yes"),"",1+N($AG637))</f>
      </c>
      <c r="BW637">
        <f>IF($A637="","",COUNTIFS($W$2:$W$2500,$A637,$BZ$2:$BZ$2500,"Yes")+COUNTIFS($X$2:$X$2500,$A637,$BY$2:$BY$2500,"Yes"))</f>
      </c>
      <c r="BX637">
        <f>IF(OR($A637="",$P637="Yes"),"",IF(N($BW637)=0,0,1+SUMIFS($CB$2:$CB$2500,$W$2:$W$2500,$A637)+SUMIFS($CA$2:$CA$2500,$X$2:$X$2500,$A637)))</f>
      </c>
      <c r="BY637" t="str">
        <f>IF($Y637="","",INDEX($AH$2:$AH$2000,$Y637)&amp;"")</f>
      </c>
      <c r="BZ637" t="str">
        <f>IF($Z637="","",INDEX($AH$2:$AH$2000,$Z637)&amp;"")</f>
      </c>
      <c r="CA637">
        <f>IF($Y637="","",INDEX($BV$2:$BV$2000,$Y637))</f>
      </c>
      <c r="CB637">
        <f>IF($Z637="","",INDEX($BV$2:$BV$2000,$Z637))</f>
      </c>
    </row>
    <row r="638">
      <c r="A638" t="str">
        <f>IF(TRIM(INDEX(games!$A:$A,ROW()))="","",TRIM(INDEX(games!$A:$A,ROW())))</f>
      </c>
      <c r="B638">
        <f>IF(OR($A638="",INDEX(games!$B:$B,ROW())=""),"",INDEX(games!$B:$B,ROW()))</f>
      </c>
      <c r="C638" t="str">
        <f>IF(OR($A638="",INDEX(games!$C:$C,ROW())=""),"",INDEX(games!$C:$C,ROW()))</f>
      </c>
      <c r="D638">
        <f>IF($A638="","",COUNTIF($W$2:$W$2500,$A638)+COUNTIF($X$2:$X$2500,$A638))</f>
      </c>
      <c r="E638">
        <f>IF($A638="","",IFERROR(MATCH($C638,$R$2:$R$5,0),0))</f>
      </c>
      <c r="F638">
        <f>IF($A638="","",MOD(ROW(),34))</f>
      </c>
      <c r="G638">
        <f>IF($A638="",NA(),IF($C638="Action",$B638,NA()))</f>
      </c>
      <c r="H638">
        <f>IF($A638="",NA(),IF($C638="Action",1+$F638*0.023,NA()))</f>
      </c>
      <c r="I638">
        <f>IF($A638="",NA(),IF($C638="Strategy",$B638,NA()))</f>
      </c>
      <c r="J638">
        <f>IF($A638="",NA(),IF($C638="Strategy",2+$F638*0.023,NA()))</f>
      </c>
      <c r="K638">
        <f>IF($A638="",NA(),IF($C638="Deckbuilder",$B638,NA()))</f>
      </c>
      <c r="L638">
        <f>IF($A638="",NA(),IF($C638="Deckbuilder",3+$F638*0.023,NA()))</f>
      </c>
      <c r="M638">
        <f>IF($A638="",NA(),IF($C638="Traditional",$B638,NA()))</f>
      </c>
      <c r="N638">
        <f>IF($A638="",NA(),IF($C638="Traditional",4+$F638*0.023,NA()))</f>
      </c>
      <c r="O638">
        <f>IF($A638="","",$D638+ROW()/1000000)</f>
      </c>
      <c r="P638" t="str">
        <f>IF(OR($A638="",INDEX(games!$H:$H,ROW())=""),"",INDEX(games!$H:$H,ROW()))</f>
      </c>
      <c r="Q638">
        <f>IF(OR($A638="",$P638&lt;&gt;"Yes"),"",$D638+ROW()/1000000)</f>
      </c>
      <c r="T638">
        <f>IF($Y638="","",INDEX($B$2:$B$2000,$Y638))</f>
      </c>
      <c r="U638">
        <f>IF($Z638="","",INDEX($B$2:$B$2000,$Z638))</f>
      </c>
      <c r="V638">
        <f>IF(OR($T638="",$U638=""),"",$U638-$T638)</f>
      </c>
      <c r="W638" t="str">
        <f>IF(TRIM(INDEX(connections!$A:$A,ROW()))="","",TRIM(INDEX(connections!$A:$A,ROW())))</f>
      </c>
      <c r="X638" t="str">
        <f>IF($W638="","",TRIM(INDEX(connections!$B:$B,ROW())))</f>
      </c>
      <c r="Y638">
        <f>IF($W638="","",IFERROR(MATCH($W638,$A$2:$A$2000,0),""))</f>
      </c>
      <c r="Z638">
        <f>IF($X638="","",IFERROR(MATCH($X638,$A$2:$A$2000,0),""))</f>
      </c>
      <c r="AA638" t="str">
        <f>IF($Y638="","",INDEX($P$2:$P$2000,$Y638))</f>
      </c>
      <c r="AB638" t="str">
        <f>IF($Z638="","",INDEX($P$2:$P$2000,$Z638))</f>
      </c>
      <c r="AC638">
        <f>IF(AND($AA638="Yes",$AB638="Yes"),1,"")</f>
      </c>
      <c r="AD638">
        <f>IF(OR($Y638="",$Z638=""),"",IF(INDEX($C$2:$C$2000,$Y638)=INDEX($C$2:$C$2000,$Z638),0,1))</f>
      </c>
      <c r="AE638">
        <f>IF($AC638&lt;&gt;1,"",IF(AND(INDEX($AG$2:$AG$2000,$Y638)=1,INDEX($AG$2:$AG$2000,$Z638)=1),1,""))</f>
      </c>
      <c r="AG638">
        <f>IF($A638="","",COUNTIFS($W$2:$W$2500,$A638,$AB$2:$AB$2500,"Yes")+COUNTIFS($X$2:$X$2500,$A638,$AA$2:$AA$2500,"Yes"))</f>
      </c>
      <c r="AH638" t="str">
        <f>IF(OR($P638&lt;&gt;"Yes",N($AG638)=0),"",IF(AND($AG638=1,COUNTIFS($W$2:$W$2500,$A638,$AE$2:$AE$2500,1)+COUNTIFS($X$2:$X$2500,$A638,$AE$2:$AE$2500,1)&gt;0),"","Yes"))</f>
      </c>
      <c r="AI638">
        <f>IF($AH638="Yes",$AG638,"")</f>
      </c>
      <c r="AJ638">
        <f>IF($AI638="","",$AI638+ROW()/1000000)</f>
      </c>
      <c r="AK638">
        <f>IF(OR($A638="",$P638="Yes",N($AG638)=0),"",$AG638+ROW()/1000000)</f>
      </c>
      <c r="AL638" t="str">
        <f>IF($A638="","",INDEX(games!$J:$J,ROW())&amp;"")</f>
      </c>
      <c r="AM638">
        <f>IF($A638="","",SUMPRODUCT($AO638:$BD638,'Map Analysis'!$AP$2^{0,1,2,3,4,5,6,7,8,9,10,11,12,13,14,15}))</f>
      </c>
      <c r="AN638">
        <f>IF($A638="","",$AM638+ROW()/10000000)</f>
      </c>
      <c r="AO638">
        <f>IF($A638="","",COUNTIF($W$2:$W$2500,$A638))</f>
      </c>
      <c r="AP638">
        <f>IF($A638="","",SUMIFS($BF$2:$BF$2500,$W$2:$W$2500,$A638))</f>
      </c>
      <c r="AQ638">
        <f>IF($A638="","",SUMIFS($BG$2:$BG$2500,$W$2:$W$2500,$A638))</f>
      </c>
      <c r="AR638">
        <f>IF($A638="","",SUMIFS($BH$2:$BH$2500,$W$2:$W$2500,$A638))</f>
      </c>
      <c r="AS638">
        <f>IF($A638="","",SUMIFS($BI$2:$BI$2500,$W$2:$W$2500,$A638))</f>
      </c>
      <c r="AT638">
        <f>IF($A638="","",SUMIFS($BJ$2:$BJ$2500,$W$2:$W$2500,$A638))</f>
      </c>
      <c r="AU638">
        <f>IF($A638="","",SUMIFS($BK$2:$BK$2500,$W$2:$W$2500,$A638))</f>
      </c>
      <c r="AV638">
        <f>IF($A638="","",SUMIFS($BL$2:$BL$2500,$W$2:$W$2500,$A638))</f>
      </c>
      <c r="AW638">
        <f>IF($A638="","",SUMIFS($BM$2:$BM$2500,$W$2:$W$2500,$A638))</f>
      </c>
      <c r="AX638">
        <f>IF($A638="","",SUMIFS($BN$2:$BN$2500,$W$2:$W$2500,$A638))</f>
      </c>
      <c r="AY638">
        <f>IF($A638="","",SUMIFS($BO$2:$BO$2500,$W$2:$W$2500,$A638))</f>
      </c>
      <c r="AZ638">
        <f>IF($A638="","",SUMIFS($BP$2:$BP$2500,$W$2:$W$2500,$A638))</f>
      </c>
      <c r="BA638">
        <f>IF($A638="","",SUMIFS($BQ$2:$BQ$2500,$W$2:$W$2500,$A638))</f>
      </c>
      <c r="BB638">
        <f>IF($A638="","",SUMIFS($BR$2:$BR$2500,$W$2:$W$2500,$A638))</f>
      </c>
      <c r="BC638">
        <f>IF($A638="","",SUMIFS($BS$2:$BS$2500,$W$2:$W$2500,$A638))</f>
      </c>
      <c r="BD638">
        <f>IF($A638="","",SUMIFS($BT$2:$BT$2500,$W$2:$W$2500,$A638))</f>
      </c>
      <c r="BF638">
        <f>IF($Z638="","",INDEX($AO$2:$AO$2000,$Z638))</f>
      </c>
      <c r="BG638">
        <f>IF($Z638="","",INDEX($AP$2:$AP$2000,$Z638))</f>
      </c>
      <c r="BH638">
        <f>IF($Z638="","",INDEX($AQ$2:$AQ$2000,$Z638))</f>
      </c>
      <c r="BI638">
        <f>IF($Z638="","",INDEX($AR$2:$AR$2000,$Z638))</f>
      </c>
      <c r="BJ638">
        <f>IF($Z638="","",INDEX($AS$2:$AS$2000,$Z638))</f>
      </c>
      <c r="BK638">
        <f>IF($Z638="","",INDEX($AT$2:$AT$2000,$Z638))</f>
      </c>
      <c r="BL638">
        <f>IF($Z638="","",INDEX($AU$2:$AU$2000,$Z638))</f>
      </c>
      <c r="BM638">
        <f>IF($Z638="","",INDEX($AV$2:$AV$2000,$Z638))</f>
      </c>
      <c r="BN638">
        <f>IF($Z638="","",INDEX($AW$2:$AW$2000,$Z638))</f>
      </c>
      <c r="BO638">
        <f>IF($Z638="","",INDEX($AX$2:$AX$2000,$Z638))</f>
      </c>
      <c r="BP638">
        <f>IF($Z638="","",INDEX($AY$2:$AY$2000,$Z638))</f>
      </c>
      <c r="BQ638">
        <f>IF($Z638="","",INDEX($AZ$2:$AZ$2000,$Z638))</f>
      </c>
      <c r="BR638">
        <f>IF($Z638="","",INDEX($BA$2:$BA$2000,$Z638))</f>
      </c>
      <c r="BS638">
        <f>IF($Z638="","",INDEX($BB$2:$BB$2000,$Z638))</f>
      </c>
      <c r="BT638">
        <f>IF($Z638="","",INDEX($BC$2:$BC$2000,$Z638))</f>
      </c>
      <c r="BV638">
        <f>IF(OR($A638="",$P638&lt;&gt;"Yes",$AH638="Yes"),"",1+N($AG638))</f>
      </c>
      <c r="BW638">
        <f>IF($A638="","",COUNTIFS($W$2:$W$2500,$A638,$BZ$2:$BZ$2500,"Yes")+COUNTIFS($X$2:$X$2500,$A638,$BY$2:$BY$2500,"Yes"))</f>
      </c>
      <c r="BX638">
        <f>IF(OR($A638="",$P638="Yes"),"",IF(N($BW638)=0,0,1+SUMIFS($CB$2:$CB$2500,$W$2:$W$2500,$A638)+SUMIFS($CA$2:$CA$2500,$X$2:$X$2500,$A638)))</f>
      </c>
      <c r="BY638" t="str">
        <f>IF($Y638="","",INDEX($AH$2:$AH$2000,$Y638)&amp;"")</f>
      </c>
      <c r="BZ638" t="str">
        <f>IF($Z638="","",INDEX($AH$2:$AH$2000,$Z638)&amp;"")</f>
      </c>
      <c r="CA638">
        <f>IF($Y638="","",INDEX($BV$2:$BV$2000,$Y638))</f>
      </c>
      <c r="CB638">
        <f>IF($Z638="","",INDEX($BV$2:$BV$2000,$Z638))</f>
      </c>
    </row>
    <row r="639">
      <c r="A639" t="str">
        <f>IF(TRIM(INDEX(games!$A:$A,ROW()))="","",TRIM(INDEX(games!$A:$A,ROW())))</f>
      </c>
      <c r="B639">
        <f>IF(OR($A639="",INDEX(games!$B:$B,ROW())=""),"",INDEX(games!$B:$B,ROW()))</f>
      </c>
      <c r="C639" t="str">
        <f>IF(OR($A639="",INDEX(games!$C:$C,ROW())=""),"",INDEX(games!$C:$C,ROW()))</f>
      </c>
      <c r="D639">
        <f>IF($A639="","",COUNTIF($W$2:$W$2500,$A639)+COUNTIF($X$2:$X$2500,$A639))</f>
      </c>
      <c r="E639">
        <f>IF($A639="","",IFERROR(MATCH($C639,$R$2:$R$5,0),0))</f>
      </c>
      <c r="F639">
        <f>IF($A639="","",MOD(ROW(),34))</f>
      </c>
      <c r="G639">
        <f>IF($A639="",NA(),IF($C639="Action",$B639,NA()))</f>
      </c>
      <c r="H639">
        <f>IF($A639="",NA(),IF($C639="Action",1+$F639*0.023,NA()))</f>
      </c>
      <c r="I639">
        <f>IF($A639="",NA(),IF($C639="Strategy",$B639,NA()))</f>
      </c>
      <c r="J639">
        <f>IF($A639="",NA(),IF($C639="Strategy",2+$F639*0.023,NA()))</f>
      </c>
      <c r="K639">
        <f>IF($A639="",NA(),IF($C639="Deckbuilder",$B639,NA()))</f>
      </c>
      <c r="L639">
        <f>IF($A639="",NA(),IF($C639="Deckbuilder",3+$F639*0.023,NA()))</f>
      </c>
      <c r="M639">
        <f>IF($A639="",NA(),IF($C639="Traditional",$B639,NA()))</f>
      </c>
      <c r="N639">
        <f>IF($A639="",NA(),IF($C639="Traditional",4+$F639*0.023,NA()))</f>
      </c>
      <c r="O639">
        <f>IF($A639="","",$D639+ROW()/1000000)</f>
      </c>
      <c r="P639" t="str">
        <f>IF(OR($A639="",INDEX(games!$H:$H,ROW())=""),"",INDEX(games!$H:$H,ROW()))</f>
      </c>
      <c r="Q639">
        <f>IF(OR($A639="",$P639&lt;&gt;"Yes"),"",$D639+ROW()/1000000)</f>
      </c>
      <c r="T639">
        <f>IF($Y639="","",INDEX($B$2:$B$2000,$Y639))</f>
      </c>
      <c r="U639">
        <f>IF($Z639="","",INDEX($B$2:$B$2000,$Z639))</f>
      </c>
      <c r="V639">
        <f>IF(OR($T639="",$U639=""),"",$U639-$T639)</f>
      </c>
      <c r="W639" t="str">
        <f>IF(TRIM(INDEX(connections!$A:$A,ROW()))="","",TRIM(INDEX(connections!$A:$A,ROW())))</f>
      </c>
      <c r="X639" t="str">
        <f>IF($W639="","",TRIM(INDEX(connections!$B:$B,ROW())))</f>
      </c>
      <c r="Y639">
        <f>IF($W639="","",IFERROR(MATCH($W639,$A$2:$A$2000,0),""))</f>
      </c>
      <c r="Z639">
        <f>IF($X639="","",IFERROR(MATCH($X639,$A$2:$A$2000,0),""))</f>
      </c>
      <c r="AA639" t="str">
        <f>IF($Y639="","",INDEX($P$2:$P$2000,$Y639))</f>
      </c>
      <c r="AB639" t="str">
        <f>IF($Z639="","",INDEX($P$2:$P$2000,$Z639))</f>
      </c>
      <c r="AC639">
        <f>IF(AND($AA639="Yes",$AB639="Yes"),1,"")</f>
      </c>
      <c r="AD639">
        <f>IF(OR($Y639="",$Z639=""),"",IF(INDEX($C$2:$C$2000,$Y639)=INDEX($C$2:$C$2000,$Z639),0,1))</f>
      </c>
      <c r="AE639">
        <f>IF($AC639&lt;&gt;1,"",IF(AND(INDEX($AG$2:$AG$2000,$Y639)=1,INDEX($AG$2:$AG$2000,$Z639)=1),1,""))</f>
      </c>
      <c r="AG639">
        <f>IF($A639="","",COUNTIFS($W$2:$W$2500,$A639,$AB$2:$AB$2500,"Yes")+COUNTIFS($X$2:$X$2500,$A639,$AA$2:$AA$2500,"Yes"))</f>
      </c>
      <c r="AH639" t="str">
        <f>IF(OR($P639&lt;&gt;"Yes",N($AG639)=0),"",IF(AND($AG639=1,COUNTIFS($W$2:$W$2500,$A639,$AE$2:$AE$2500,1)+COUNTIFS($X$2:$X$2500,$A639,$AE$2:$AE$2500,1)&gt;0),"","Yes"))</f>
      </c>
      <c r="AI639">
        <f>IF($AH639="Yes",$AG639,"")</f>
      </c>
      <c r="AJ639">
        <f>IF($AI639="","",$AI639+ROW()/1000000)</f>
      </c>
      <c r="AK639">
        <f>IF(OR($A639="",$P639="Yes",N($AG639)=0),"",$AG639+ROW()/1000000)</f>
      </c>
      <c r="AL639" t="str">
        <f>IF($A639="","",INDEX(games!$J:$J,ROW())&amp;"")</f>
      </c>
      <c r="AM639">
        <f>IF($A639="","",SUMPRODUCT($AO639:$BD639,'Map Analysis'!$AP$2^{0,1,2,3,4,5,6,7,8,9,10,11,12,13,14,15}))</f>
      </c>
      <c r="AN639">
        <f>IF($A639="","",$AM639+ROW()/10000000)</f>
      </c>
      <c r="AO639">
        <f>IF($A639="","",COUNTIF($W$2:$W$2500,$A639))</f>
      </c>
      <c r="AP639">
        <f>IF($A639="","",SUMIFS($BF$2:$BF$2500,$W$2:$W$2500,$A639))</f>
      </c>
      <c r="AQ639">
        <f>IF($A639="","",SUMIFS($BG$2:$BG$2500,$W$2:$W$2500,$A639))</f>
      </c>
      <c r="AR639">
        <f>IF($A639="","",SUMIFS($BH$2:$BH$2500,$W$2:$W$2500,$A639))</f>
      </c>
      <c r="AS639">
        <f>IF($A639="","",SUMIFS($BI$2:$BI$2500,$W$2:$W$2500,$A639))</f>
      </c>
      <c r="AT639">
        <f>IF($A639="","",SUMIFS($BJ$2:$BJ$2500,$W$2:$W$2500,$A639))</f>
      </c>
      <c r="AU639">
        <f>IF($A639="","",SUMIFS($BK$2:$BK$2500,$W$2:$W$2500,$A639))</f>
      </c>
      <c r="AV639">
        <f>IF($A639="","",SUMIFS($BL$2:$BL$2500,$W$2:$W$2500,$A639))</f>
      </c>
      <c r="AW639">
        <f>IF($A639="","",SUMIFS($BM$2:$BM$2500,$W$2:$W$2500,$A639))</f>
      </c>
      <c r="AX639">
        <f>IF($A639="","",SUMIFS($BN$2:$BN$2500,$W$2:$W$2500,$A639))</f>
      </c>
      <c r="AY639">
        <f>IF($A639="","",SUMIFS($BO$2:$BO$2500,$W$2:$W$2500,$A639))</f>
      </c>
      <c r="AZ639">
        <f>IF($A639="","",SUMIFS($BP$2:$BP$2500,$W$2:$W$2500,$A639))</f>
      </c>
      <c r="BA639">
        <f>IF($A639="","",SUMIFS($BQ$2:$BQ$2500,$W$2:$W$2500,$A639))</f>
      </c>
      <c r="BB639">
        <f>IF($A639="","",SUMIFS($BR$2:$BR$2500,$W$2:$W$2500,$A639))</f>
      </c>
      <c r="BC639">
        <f>IF($A639="","",SUMIFS($BS$2:$BS$2500,$W$2:$W$2500,$A639))</f>
      </c>
      <c r="BD639">
        <f>IF($A639="","",SUMIFS($BT$2:$BT$2500,$W$2:$W$2500,$A639))</f>
      </c>
      <c r="BF639">
        <f>IF($Z639="","",INDEX($AO$2:$AO$2000,$Z639))</f>
      </c>
      <c r="BG639">
        <f>IF($Z639="","",INDEX($AP$2:$AP$2000,$Z639))</f>
      </c>
      <c r="BH639">
        <f>IF($Z639="","",INDEX($AQ$2:$AQ$2000,$Z639))</f>
      </c>
      <c r="BI639">
        <f>IF($Z639="","",INDEX($AR$2:$AR$2000,$Z639))</f>
      </c>
      <c r="BJ639">
        <f>IF($Z639="","",INDEX($AS$2:$AS$2000,$Z639))</f>
      </c>
      <c r="BK639">
        <f>IF($Z639="","",INDEX($AT$2:$AT$2000,$Z639))</f>
      </c>
      <c r="BL639">
        <f>IF($Z639="","",INDEX($AU$2:$AU$2000,$Z639))</f>
      </c>
      <c r="BM639">
        <f>IF($Z639="","",INDEX($AV$2:$AV$2000,$Z639))</f>
      </c>
      <c r="BN639">
        <f>IF($Z639="","",INDEX($AW$2:$AW$2000,$Z639))</f>
      </c>
      <c r="BO639">
        <f>IF($Z639="","",INDEX($AX$2:$AX$2000,$Z639))</f>
      </c>
      <c r="BP639">
        <f>IF($Z639="","",INDEX($AY$2:$AY$2000,$Z639))</f>
      </c>
      <c r="BQ639">
        <f>IF($Z639="","",INDEX($AZ$2:$AZ$2000,$Z639))</f>
      </c>
      <c r="BR639">
        <f>IF($Z639="","",INDEX($BA$2:$BA$2000,$Z639))</f>
      </c>
      <c r="BS639">
        <f>IF($Z639="","",INDEX($BB$2:$BB$2000,$Z639))</f>
      </c>
      <c r="BT639">
        <f>IF($Z639="","",INDEX($BC$2:$BC$2000,$Z639))</f>
      </c>
      <c r="BV639">
        <f>IF(OR($A639="",$P639&lt;&gt;"Yes",$AH639="Yes"),"",1+N($AG639))</f>
      </c>
      <c r="BW639">
        <f>IF($A639="","",COUNTIFS($W$2:$W$2500,$A639,$BZ$2:$BZ$2500,"Yes")+COUNTIFS($X$2:$X$2500,$A639,$BY$2:$BY$2500,"Yes"))</f>
      </c>
      <c r="BX639">
        <f>IF(OR($A639="",$P639="Yes"),"",IF(N($BW639)=0,0,1+SUMIFS($CB$2:$CB$2500,$W$2:$W$2500,$A639)+SUMIFS($CA$2:$CA$2500,$X$2:$X$2500,$A639)))</f>
      </c>
      <c r="BY639" t="str">
        <f>IF($Y639="","",INDEX($AH$2:$AH$2000,$Y639)&amp;"")</f>
      </c>
      <c r="BZ639" t="str">
        <f>IF($Z639="","",INDEX($AH$2:$AH$2000,$Z639)&amp;"")</f>
      </c>
      <c r="CA639">
        <f>IF($Y639="","",INDEX($BV$2:$BV$2000,$Y639))</f>
      </c>
      <c r="CB639">
        <f>IF($Z639="","",INDEX($BV$2:$BV$2000,$Z639))</f>
      </c>
    </row>
    <row r="640">
      <c r="A640" t="str">
        <f>IF(TRIM(INDEX(games!$A:$A,ROW()))="","",TRIM(INDEX(games!$A:$A,ROW())))</f>
      </c>
      <c r="B640">
        <f>IF(OR($A640="",INDEX(games!$B:$B,ROW())=""),"",INDEX(games!$B:$B,ROW()))</f>
      </c>
      <c r="C640" t="str">
        <f>IF(OR($A640="",INDEX(games!$C:$C,ROW())=""),"",INDEX(games!$C:$C,ROW()))</f>
      </c>
      <c r="D640">
        <f>IF($A640="","",COUNTIF($W$2:$W$2500,$A640)+COUNTIF($X$2:$X$2500,$A640))</f>
      </c>
      <c r="E640">
        <f>IF($A640="","",IFERROR(MATCH($C640,$R$2:$R$5,0),0))</f>
      </c>
      <c r="F640">
        <f>IF($A640="","",MOD(ROW(),34))</f>
      </c>
      <c r="G640">
        <f>IF($A640="",NA(),IF($C640="Action",$B640,NA()))</f>
      </c>
      <c r="H640">
        <f>IF($A640="",NA(),IF($C640="Action",1+$F640*0.023,NA()))</f>
      </c>
      <c r="I640">
        <f>IF($A640="",NA(),IF($C640="Strategy",$B640,NA()))</f>
      </c>
      <c r="J640">
        <f>IF($A640="",NA(),IF($C640="Strategy",2+$F640*0.023,NA()))</f>
      </c>
      <c r="K640">
        <f>IF($A640="",NA(),IF($C640="Deckbuilder",$B640,NA()))</f>
      </c>
      <c r="L640">
        <f>IF($A640="",NA(),IF($C640="Deckbuilder",3+$F640*0.023,NA()))</f>
      </c>
      <c r="M640">
        <f>IF($A640="",NA(),IF($C640="Traditional",$B640,NA()))</f>
      </c>
      <c r="N640">
        <f>IF($A640="",NA(),IF($C640="Traditional",4+$F640*0.023,NA()))</f>
      </c>
      <c r="O640">
        <f>IF($A640="","",$D640+ROW()/1000000)</f>
      </c>
      <c r="P640" t="str">
        <f>IF(OR($A640="",INDEX(games!$H:$H,ROW())=""),"",INDEX(games!$H:$H,ROW()))</f>
      </c>
      <c r="Q640">
        <f>IF(OR($A640="",$P640&lt;&gt;"Yes"),"",$D640+ROW()/1000000)</f>
      </c>
      <c r="T640">
        <f>IF($Y640="","",INDEX($B$2:$B$2000,$Y640))</f>
      </c>
      <c r="U640">
        <f>IF($Z640="","",INDEX($B$2:$B$2000,$Z640))</f>
      </c>
      <c r="V640">
        <f>IF(OR($T640="",$U640=""),"",$U640-$T640)</f>
      </c>
      <c r="W640" t="str">
        <f>IF(TRIM(INDEX(connections!$A:$A,ROW()))="","",TRIM(INDEX(connections!$A:$A,ROW())))</f>
      </c>
      <c r="X640" t="str">
        <f>IF($W640="","",TRIM(INDEX(connections!$B:$B,ROW())))</f>
      </c>
      <c r="Y640">
        <f>IF($W640="","",IFERROR(MATCH($W640,$A$2:$A$2000,0),""))</f>
      </c>
      <c r="Z640">
        <f>IF($X640="","",IFERROR(MATCH($X640,$A$2:$A$2000,0),""))</f>
      </c>
      <c r="AA640" t="str">
        <f>IF($Y640="","",INDEX($P$2:$P$2000,$Y640))</f>
      </c>
      <c r="AB640" t="str">
        <f>IF($Z640="","",INDEX($P$2:$P$2000,$Z640))</f>
      </c>
      <c r="AC640">
        <f>IF(AND($AA640="Yes",$AB640="Yes"),1,"")</f>
      </c>
      <c r="AD640">
        <f>IF(OR($Y640="",$Z640=""),"",IF(INDEX($C$2:$C$2000,$Y640)=INDEX($C$2:$C$2000,$Z640),0,1))</f>
      </c>
      <c r="AE640">
        <f>IF($AC640&lt;&gt;1,"",IF(AND(INDEX($AG$2:$AG$2000,$Y640)=1,INDEX($AG$2:$AG$2000,$Z640)=1),1,""))</f>
      </c>
      <c r="AG640">
        <f>IF($A640="","",COUNTIFS($W$2:$W$2500,$A640,$AB$2:$AB$2500,"Yes")+COUNTIFS($X$2:$X$2500,$A640,$AA$2:$AA$2500,"Yes"))</f>
      </c>
      <c r="AH640" t="str">
        <f>IF(OR($P640&lt;&gt;"Yes",N($AG640)=0),"",IF(AND($AG640=1,COUNTIFS($W$2:$W$2500,$A640,$AE$2:$AE$2500,1)+COUNTIFS($X$2:$X$2500,$A640,$AE$2:$AE$2500,1)&gt;0),"","Yes"))</f>
      </c>
      <c r="AI640">
        <f>IF($AH640="Yes",$AG640,"")</f>
      </c>
      <c r="AJ640">
        <f>IF($AI640="","",$AI640+ROW()/1000000)</f>
      </c>
      <c r="AK640">
        <f>IF(OR($A640="",$P640="Yes",N($AG640)=0),"",$AG640+ROW()/1000000)</f>
      </c>
      <c r="AL640" t="str">
        <f>IF($A640="","",INDEX(games!$J:$J,ROW())&amp;"")</f>
      </c>
      <c r="AM640">
        <f>IF($A640="","",SUMPRODUCT($AO640:$BD640,'Map Analysis'!$AP$2^{0,1,2,3,4,5,6,7,8,9,10,11,12,13,14,15}))</f>
      </c>
      <c r="AN640">
        <f>IF($A640="","",$AM640+ROW()/10000000)</f>
      </c>
      <c r="AO640">
        <f>IF($A640="","",COUNTIF($W$2:$W$2500,$A640))</f>
      </c>
      <c r="AP640">
        <f>IF($A640="","",SUMIFS($BF$2:$BF$2500,$W$2:$W$2500,$A640))</f>
      </c>
      <c r="AQ640">
        <f>IF($A640="","",SUMIFS($BG$2:$BG$2500,$W$2:$W$2500,$A640))</f>
      </c>
      <c r="AR640">
        <f>IF($A640="","",SUMIFS($BH$2:$BH$2500,$W$2:$W$2500,$A640))</f>
      </c>
      <c r="AS640">
        <f>IF($A640="","",SUMIFS($BI$2:$BI$2500,$W$2:$W$2500,$A640))</f>
      </c>
      <c r="AT640">
        <f>IF($A640="","",SUMIFS($BJ$2:$BJ$2500,$W$2:$W$2500,$A640))</f>
      </c>
      <c r="AU640">
        <f>IF($A640="","",SUMIFS($BK$2:$BK$2500,$W$2:$W$2500,$A640))</f>
      </c>
      <c r="AV640">
        <f>IF($A640="","",SUMIFS($BL$2:$BL$2500,$W$2:$W$2500,$A640))</f>
      </c>
      <c r="AW640">
        <f>IF($A640="","",SUMIFS($BM$2:$BM$2500,$W$2:$W$2500,$A640))</f>
      </c>
      <c r="AX640">
        <f>IF($A640="","",SUMIFS($BN$2:$BN$2500,$W$2:$W$2500,$A640))</f>
      </c>
      <c r="AY640">
        <f>IF($A640="","",SUMIFS($BO$2:$BO$2500,$W$2:$W$2500,$A640))</f>
      </c>
      <c r="AZ640">
        <f>IF($A640="","",SUMIFS($BP$2:$BP$2500,$W$2:$W$2500,$A640))</f>
      </c>
      <c r="BA640">
        <f>IF($A640="","",SUMIFS($BQ$2:$BQ$2500,$W$2:$W$2500,$A640))</f>
      </c>
      <c r="BB640">
        <f>IF($A640="","",SUMIFS($BR$2:$BR$2500,$W$2:$W$2500,$A640))</f>
      </c>
      <c r="BC640">
        <f>IF($A640="","",SUMIFS($BS$2:$BS$2500,$W$2:$W$2500,$A640))</f>
      </c>
      <c r="BD640">
        <f>IF($A640="","",SUMIFS($BT$2:$BT$2500,$W$2:$W$2500,$A640))</f>
      </c>
      <c r="BF640">
        <f>IF($Z640="","",INDEX($AO$2:$AO$2000,$Z640))</f>
      </c>
      <c r="BG640">
        <f>IF($Z640="","",INDEX($AP$2:$AP$2000,$Z640))</f>
      </c>
      <c r="BH640">
        <f>IF($Z640="","",INDEX($AQ$2:$AQ$2000,$Z640))</f>
      </c>
      <c r="BI640">
        <f>IF($Z640="","",INDEX($AR$2:$AR$2000,$Z640))</f>
      </c>
      <c r="BJ640">
        <f>IF($Z640="","",INDEX($AS$2:$AS$2000,$Z640))</f>
      </c>
      <c r="BK640">
        <f>IF($Z640="","",INDEX($AT$2:$AT$2000,$Z640))</f>
      </c>
      <c r="BL640">
        <f>IF($Z640="","",INDEX($AU$2:$AU$2000,$Z640))</f>
      </c>
      <c r="BM640">
        <f>IF($Z640="","",INDEX($AV$2:$AV$2000,$Z640))</f>
      </c>
      <c r="BN640">
        <f>IF($Z640="","",INDEX($AW$2:$AW$2000,$Z640))</f>
      </c>
      <c r="BO640">
        <f>IF($Z640="","",INDEX($AX$2:$AX$2000,$Z640))</f>
      </c>
      <c r="BP640">
        <f>IF($Z640="","",INDEX($AY$2:$AY$2000,$Z640))</f>
      </c>
      <c r="BQ640">
        <f>IF($Z640="","",INDEX($AZ$2:$AZ$2000,$Z640))</f>
      </c>
      <c r="BR640">
        <f>IF($Z640="","",INDEX($BA$2:$BA$2000,$Z640))</f>
      </c>
      <c r="BS640">
        <f>IF($Z640="","",INDEX($BB$2:$BB$2000,$Z640))</f>
      </c>
      <c r="BT640">
        <f>IF($Z640="","",INDEX($BC$2:$BC$2000,$Z640))</f>
      </c>
      <c r="BV640">
        <f>IF(OR($A640="",$P640&lt;&gt;"Yes",$AH640="Yes"),"",1+N($AG640))</f>
      </c>
      <c r="BW640">
        <f>IF($A640="","",COUNTIFS($W$2:$W$2500,$A640,$BZ$2:$BZ$2500,"Yes")+COUNTIFS($X$2:$X$2500,$A640,$BY$2:$BY$2500,"Yes"))</f>
      </c>
      <c r="BX640">
        <f>IF(OR($A640="",$P640="Yes"),"",IF(N($BW640)=0,0,1+SUMIFS($CB$2:$CB$2500,$W$2:$W$2500,$A640)+SUMIFS($CA$2:$CA$2500,$X$2:$X$2500,$A640)))</f>
      </c>
      <c r="BY640" t="str">
        <f>IF($Y640="","",INDEX($AH$2:$AH$2000,$Y640)&amp;"")</f>
      </c>
      <c r="BZ640" t="str">
        <f>IF($Z640="","",INDEX($AH$2:$AH$2000,$Z640)&amp;"")</f>
      </c>
      <c r="CA640">
        <f>IF($Y640="","",INDEX($BV$2:$BV$2000,$Y640))</f>
      </c>
      <c r="CB640">
        <f>IF($Z640="","",INDEX($BV$2:$BV$2000,$Z640))</f>
      </c>
    </row>
    <row r="641">
      <c r="A641" t="str">
        <f>IF(TRIM(INDEX(games!$A:$A,ROW()))="","",TRIM(INDEX(games!$A:$A,ROW())))</f>
      </c>
      <c r="B641">
        <f>IF(OR($A641="",INDEX(games!$B:$B,ROW())=""),"",INDEX(games!$B:$B,ROW()))</f>
      </c>
      <c r="C641" t="str">
        <f>IF(OR($A641="",INDEX(games!$C:$C,ROW())=""),"",INDEX(games!$C:$C,ROW()))</f>
      </c>
      <c r="D641">
        <f>IF($A641="","",COUNTIF($W$2:$W$2500,$A641)+COUNTIF($X$2:$X$2500,$A641))</f>
      </c>
      <c r="E641">
        <f>IF($A641="","",IFERROR(MATCH($C641,$R$2:$R$5,0),0))</f>
      </c>
      <c r="F641">
        <f>IF($A641="","",MOD(ROW(),34))</f>
      </c>
      <c r="G641">
        <f>IF($A641="",NA(),IF($C641="Action",$B641,NA()))</f>
      </c>
      <c r="H641">
        <f>IF($A641="",NA(),IF($C641="Action",1+$F641*0.023,NA()))</f>
      </c>
      <c r="I641">
        <f>IF($A641="",NA(),IF($C641="Strategy",$B641,NA()))</f>
      </c>
      <c r="J641">
        <f>IF($A641="",NA(),IF($C641="Strategy",2+$F641*0.023,NA()))</f>
      </c>
      <c r="K641">
        <f>IF($A641="",NA(),IF($C641="Deckbuilder",$B641,NA()))</f>
      </c>
      <c r="L641">
        <f>IF($A641="",NA(),IF($C641="Deckbuilder",3+$F641*0.023,NA()))</f>
      </c>
      <c r="M641">
        <f>IF($A641="",NA(),IF($C641="Traditional",$B641,NA()))</f>
      </c>
      <c r="N641">
        <f>IF($A641="",NA(),IF($C641="Traditional",4+$F641*0.023,NA()))</f>
      </c>
      <c r="O641">
        <f>IF($A641="","",$D641+ROW()/1000000)</f>
      </c>
      <c r="P641" t="str">
        <f>IF(OR($A641="",INDEX(games!$H:$H,ROW())=""),"",INDEX(games!$H:$H,ROW()))</f>
      </c>
      <c r="Q641">
        <f>IF(OR($A641="",$P641&lt;&gt;"Yes"),"",$D641+ROW()/1000000)</f>
      </c>
      <c r="T641">
        <f>IF($Y641="","",INDEX($B$2:$B$2000,$Y641))</f>
      </c>
      <c r="U641">
        <f>IF($Z641="","",INDEX($B$2:$B$2000,$Z641))</f>
      </c>
      <c r="V641">
        <f>IF(OR($T641="",$U641=""),"",$U641-$T641)</f>
      </c>
      <c r="W641" t="str">
        <f>IF(TRIM(INDEX(connections!$A:$A,ROW()))="","",TRIM(INDEX(connections!$A:$A,ROW())))</f>
      </c>
      <c r="X641" t="str">
        <f>IF($W641="","",TRIM(INDEX(connections!$B:$B,ROW())))</f>
      </c>
      <c r="Y641">
        <f>IF($W641="","",IFERROR(MATCH($W641,$A$2:$A$2000,0),""))</f>
      </c>
      <c r="Z641">
        <f>IF($X641="","",IFERROR(MATCH($X641,$A$2:$A$2000,0),""))</f>
      </c>
      <c r="AA641" t="str">
        <f>IF($Y641="","",INDEX($P$2:$P$2000,$Y641))</f>
      </c>
      <c r="AB641" t="str">
        <f>IF($Z641="","",INDEX($P$2:$P$2000,$Z641))</f>
      </c>
      <c r="AC641">
        <f>IF(AND($AA641="Yes",$AB641="Yes"),1,"")</f>
      </c>
      <c r="AD641">
        <f>IF(OR($Y641="",$Z641=""),"",IF(INDEX($C$2:$C$2000,$Y641)=INDEX($C$2:$C$2000,$Z641),0,1))</f>
      </c>
      <c r="AE641">
        <f>IF($AC641&lt;&gt;1,"",IF(AND(INDEX($AG$2:$AG$2000,$Y641)=1,INDEX($AG$2:$AG$2000,$Z641)=1),1,""))</f>
      </c>
      <c r="AG641">
        <f>IF($A641="","",COUNTIFS($W$2:$W$2500,$A641,$AB$2:$AB$2500,"Yes")+COUNTIFS($X$2:$X$2500,$A641,$AA$2:$AA$2500,"Yes"))</f>
      </c>
      <c r="AH641" t="str">
        <f>IF(OR($P641&lt;&gt;"Yes",N($AG641)=0),"",IF(AND($AG641=1,COUNTIFS($W$2:$W$2500,$A641,$AE$2:$AE$2500,1)+COUNTIFS($X$2:$X$2500,$A641,$AE$2:$AE$2500,1)&gt;0),"","Yes"))</f>
      </c>
      <c r="AI641">
        <f>IF($AH641="Yes",$AG641,"")</f>
      </c>
      <c r="AJ641">
        <f>IF($AI641="","",$AI641+ROW()/1000000)</f>
      </c>
      <c r="AK641">
        <f>IF(OR($A641="",$P641="Yes",N($AG641)=0),"",$AG641+ROW()/1000000)</f>
      </c>
      <c r="AL641" t="str">
        <f>IF($A641="","",INDEX(games!$J:$J,ROW())&amp;"")</f>
      </c>
      <c r="AM641">
        <f>IF($A641="","",SUMPRODUCT($AO641:$BD641,'Map Analysis'!$AP$2^{0,1,2,3,4,5,6,7,8,9,10,11,12,13,14,15}))</f>
      </c>
      <c r="AN641">
        <f>IF($A641="","",$AM641+ROW()/10000000)</f>
      </c>
      <c r="AO641">
        <f>IF($A641="","",COUNTIF($W$2:$W$2500,$A641))</f>
      </c>
      <c r="AP641">
        <f>IF($A641="","",SUMIFS($BF$2:$BF$2500,$W$2:$W$2500,$A641))</f>
      </c>
      <c r="AQ641">
        <f>IF($A641="","",SUMIFS($BG$2:$BG$2500,$W$2:$W$2500,$A641))</f>
      </c>
      <c r="AR641">
        <f>IF($A641="","",SUMIFS($BH$2:$BH$2500,$W$2:$W$2500,$A641))</f>
      </c>
      <c r="AS641">
        <f>IF($A641="","",SUMIFS($BI$2:$BI$2500,$W$2:$W$2500,$A641))</f>
      </c>
      <c r="AT641">
        <f>IF($A641="","",SUMIFS($BJ$2:$BJ$2500,$W$2:$W$2500,$A641))</f>
      </c>
      <c r="AU641">
        <f>IF($A641="","",SUMIFS($BK$2:$BK$2500,$W$2:$W$2500,$A641))</f>
      </c>
      <c r="AV641">
        <f>IF($A641="","",SUMIFS($BL$2:$BL$2500,$W$2:$W$2500,$A641))</f>
      </c>
      <c r="AW641">
        <f>IF($A641="","",SUMIFS($BM$2:$BM$2500,$W$2:$W$2500,$A641))</f>
      </c>
      <c r="AX641">
        <f>IF($A641="","",SUMIFS($BN$2:$BN$2500,$W$2:$W$2500,$A641))</f>
      </c>
      <c r="AY641">
        <f>IF($A641="","",SUMIFS($BO$2:$BO$2500,$W$2:$W$2500,$A641))</f>
      </c>
      <c r="AZ641">
        <f>IF($A641="","",SUMIFS($BP$2:$BP$2500,$W$2:$W$2500,$A641))</f>
      </c>
      <c r="BA641">
        <f>IF($A641="","",SUMIFS($BQ$2:$BQ$2500,$W$2:$W$2500,$A641))</f>
      </c>
      <c r="BB641">
        <f>IF($A641="","",SUMIFS($BR$2:$BR$2500,$W$2:$W$2500,$A641))</f>
      </c>
      <c r="BC641">
        <f>IF($A641="","",SUMIFS($BS$2:$BS$2500,$W$2:$W$2500,$A641))</f>
      </c>
      <c r="BD641">
        <f>IF($A641="","",SUMIFS($BT$2:$BT$2500,$W$2:$W$2500,$A641))</f>
      </c>
      <c r="BF641">
        <f>IF($Z641="","",INDEX($AO$2:$AO$2000,$Z641))</f>
      </c>
      <c r="BG641">
        <f>IF($Z641="","",INDEX($AP$2:$AP$2000,$Z641))</f>
      </c>
      <c r="BH641">
        <f>IF($Z641="","",INDEX($AQ$2:$AQ$2000,$Z641))</f>
      </c>
      <c r="BI641">
        <f>IF($Z641="","",INDEX($AR$2:$AR$2000,$Z641))</f>
      </c>
      <c r="BJ641">
        <f>IF($Z641="","",INDEX($AS$2:$AS$2000,$Z641))</f>
      </c>
      <c r="BK641">
        <f>IF($Z641="","",INDEX($AT$2:$AT$2000,$Z641))</f>
      </c>
      <c r="BL641">
        <f>IF($Z641="","",INDEX($AU$2:$AU$2000,$Z641))</f>
      </c>
      <c r="BM641">
        <f>IF($Z641="","",INDEX($AV$2:$AV$2000,$Z641))</f>
      </c>
      <c r="BN641">
        <f>IF($Z641="","",INDEX($AW$2:$AW$2000,$Z641))</f>
      </c>
      <c r="BO641">
        <f>IF($Z641="","",INDEX($AX$2:$AX$2000,$Z641))</f>
      </c>
      <c r="BP641">
        <f>IF($Z641="","",INDEX($AY$2:$AY$2000,$Z641))</f>
      </c>
      <c r="BQ641">
        <f>IF($Z641="","",INDEX($AZ$2:$AZ$2000,$Z641))</f>
      </c>
      <c r="BR641">
        <f>IF($Z641="","",INDEX($BA$2:$BA$2000,$Z641))</f>
      </c>
      <c r="BS641">
        <f>IF($Z641="","",INDEX($BB$2:$BB$2000,$Z641))</f>
      </c>
      <c r="BT641">
        <f>IF($Z641="","",INDEX($BC$2:$BC$2000,$Z641))</f>
      </c>
      <c r="BV641">
        <f>IF(OR($A641="",$P641&lt;&gt;"Yes",$AH641="Yes"),"",1+N($AG641))</f>
      </c>
      <c r="BW641">
        <f>IF($A641="","",COUNTIFS($W$2:$W$2500,$A641,$BZ$2:$BZ$2500,"Yes")+COUNTIFS($X$2:$X$2500,$A641,$BY$2:$BY$2500,"Yes"))</f>
      </c>
      <c r="BX641">
        <f>IF(OR($A641="",$P641="Yes"),"",IF(N($BW641)=0,0,1+SUMIFS($CB$2:$CB$2500,$W$2:$W$2500,$A641)+SUMIFS($CA$2:$CA$2500,$X$2:$X$2500,$A641)))</f>
      </c>
      <c r="BY641" t="str">
        <f>IF($Y641="","",INDEX($AH$2:$AH$2000,$Y641)&amp;"")</f>
      </c>
      <c r="BZ641" t="str">
        <f>IF($Z641="","",INDEX($AH$2:$AH$2000,$Z641)&amp;"")</f>
      </c>
      <c r="CA641">
        <f>IF($Y641="","",INDEX($BV$2:$BV$2000,$Y641))</f>
      </c>
      <c r="CB641">
        <f>IF($Z641="","",INDEX($BV$2:$BV$2000,$Z641))</f>
      </c>
    </row>
    <row r="642">
      <c r="A642" t="str">
        <f>IF(TRIM(INDEX(games!$A:$A,ROW()))="","",TRIM(INDEX(games!$A:$A,ROW())))</f>
      </c>
      <c r="B642">
        <f>IF(OR($A642="",INDEX(games!$B:$B,ROW())=""),"",INDEX(games!$B:$B,ROW()))</f>
      </c>
      <c r="C642" t="str">
        <f>IF(OR($A642="",INDEX(games!$C:$C,ROW())=""),"",INDEX(games!$C:$C,ROW()))</f>
      </c>
      <c r="D642">
        <f>IF($A642="","",COUNTIF($W$2:$W$2500,$A642)+COUNTIF($X$2:$X$2500,$A642))</f>
      </c>
      <c r="E642">
        <f>IF($A642="","",IFERROR(MATCH($C642,$R$2:$R$5,0),0))</f>
      </c>
      <c r="F642">
        <f>IF($A642="","",MOD(ROW(),34))</f>
      </c>
      <c r="G642">
        <f>IF($A642="",NA(),IF($C642="Action",$B642,NA()))</f>
      </c>
      <c r="H642">
        <f>IF($A642="",NA(),IF($C642="Action",1+$F642*0.023,NA()))</f>
      </c>
      <c r="I642">
        <f>IF($A642="",NA(),IF($C642="Strategy",$B642,NA()))</f>
      </c>
      <c r="J642">
        <f>IF($A642="",NA(),IF($C642="Strategy",2+$F642*0.023,NA()))</f>
      </c>
      <c r="K642">
        <f>IF($A642="",NA(),IF($C642="Deckbuilder",$B642,NA()))</f>
      </c>
      <c r="L642">
        <f>IF($A642="",NA(),IF($C642="Deckbuilder",3+$F642*0.023,NA()))</f>
      </c>
      <c r="M642">
        <f>IF($A642="",NA(),IF($C642="Traditional",$B642,NA()))</f>
      </c>
      <c r="N642">
        <f>IF($A642="",NA(),IF($C642="Traditional",4+$F642*0.023,NA()))</f>
      </c>
      <c r="O642">
        <f>IF($A642="","",$D642+ROW()/1000000)</f>
      </c>
      <c r="P642" t="str">
        <f>IF(OR($A642="",INDEX(games!$H:$H,ROW())=""),"",INDEX(games!$H:$H,ROW()))</f>
      </c>
      <c r="Q642">
        <f>IF(OR($A642="",$P642&lt;&gt;"Yes"),"",$D642+ROW()/1000000)</f>
      </c>
      <c r="T642">
        <f>IF($Y642="","",INDEX($B$2:$B$2000,$Y642))</f>
      </c>
      <c r="U642">
        <f>IF($Z642="","",INDEX($B$2:$B$2000,$Z642))</f>
      </c>
      <c r="V642">
        <f>IF(OR($T642="",$U642=""),"",$U642-$T642)</f>
      </c>
      <c r="W642" t="str">
        <f>IF(TRIM(INDEX(connections!$A:$A,ROW()))="","",TRIM(INDEX(connections!$A:$A,ROW())))</f>
      </c>
      <c r="X642" t="str">
        <f>IF($W642="","",TRIM(INDEX(connections!$B:$B,ROW())))</f>
      </c>
      <c r="Y642">
        <f>IF($W642="","",IFERROR(MATCH($W642,$A$2:$A$2000,0),""))</f>
      </c>
      <c r="Z642">
        <f>IF($X642="","",IFERROR(MATCH($X642,$A$2:$A$2000,0),""))</f>
      </c>
      <c r="AA642" t="str">
        <f>IF($Y642="","",INDEX($P$2:$P$2000,$Y642))</f>
      </c>
      <c r="AB642" t="str">
        <f>IF($Z642="","",INDEX($P$2:$P$2000,$Z642))</f>
      </c>
      <c r="AC642">
        <f>IF(AND($AA642="Yes",$AB642="Yes"),1,"")</f>
      </c>
      <c r="AD642">
        <f>IF(OR($Y642="",$Z642=""),"",IF(INDEX($C$2:$C$2000,$Y642)=INDEX($C$2:$C$2000,$Z642),0,1))</f>
      </c>
      <c r="AE642">
        <f>IF($AC642&lt;&gt;1,"",IF(AND(INDEX($AG$2:$AG$2000,$Y642)=1,INDEX($AG$2:$AG$2000,$Z642)=1),1,""))</f>
      </c>
      <c r="AG642">
        <f>IF($A642="","",COUNTIFS($W$2:$W$2500,$A642,$AB$2:$AB$2500,"Yes")+COUNTIFS($X$2:$X$2500,$A642,$AA$2:$AA$2500,"Yes"))</f>
      </c>
      <c r="AH642" t="str">
        <f>IF(OR($P642&lt;&gt;"Yes",N($AG642)=0),"",IF(AND($AG642=1,COUNTIFS($W$2:$W$2500,$A642,$AE$2:$AE$2500,1)+COUNTIFS($X$2:$X$2500,$A642,$AE$2:$AE$2500,1)&gt;0),"","Yes"))</f>
      </c>
      <c r="AI642">
        <f>IF($AH642="Yes",$AG642,"")</f>
      </c>
      <c r="AJ642">
        <f>IF($AI642="","",$AI642+ROW()/1000000)</f>
      </c>
      <c r="AK642">
        <f>IF(OR($A642="",$P642="Yes",N($AG642)=0),"",$AG642+ROW()/1000000)</f>
      </c>
      <c r="AL642" t="str">
        <f>IF($A642="","",INDEX(games!$J:$J,ROW())&amp;"")</f>
      </c>
      <c r="AM642">
        <f>IF($A642="","",SUMPRODUCT($AO642:$BD642,'Map Analysis'!$AP$2^{0,1,2,3,4,5,6,7,8,9,10,11,12,13,14,15}))</f>
      </c>
      <c r="AN642">
        <f>IF($A642="","",$AM642+ROW()/10000000)</f>
      </c>
      <c r="AO642">
        <f>IF($A642="","",COUNTIF($W$2:$W$2500,$A642))</f>
      </c>
      <c r="AP642">
        <f>IF($A642="","",SUMIFS($BF$2:$BF$2500,$W$2:$W$2500,$A642))</f>
      </c>
      <c r="AQ642">
        <f>IF($A642="","",SUMIFS($BG$2:$BG$2500,$W$2:$W$2500,$A642))</f>
      </c>
      <c r="AR642">
        <f>IF($A642="","",SUMIFS($BH$2:$BH$2500,$W$2:$W$2500,$A642))</f>
      </c>
      <c r="AS642">
        <f>IF($A642="","",SUMIFS($BI$2:$BI$2500,$W$2:$W$2500,$A642))</f>
      </c>
      <c r="AT642">
        <f>IF($A642="","",SUMIFS($BJ$2:$BJ$2500,$W$2:$W$2500,$A642))</f>
      </c>
      <c r="AU642">
        <f>IF($A642="","",SUMIFS($BK$2:$BK$2500,$W$2:$W$2500,$A642))</f>
      </c>
      <c r="AV642">
        <f>IF($A642="","",SUMIFS($BL$2:$BL$2500,$W$2:$W$2500,$A642))</f>
      </c>
      <c r="AW642">
        <f>IF($A642="","",SUMIFS($BM$2:$BM$2500,$W$2:$W$2500,$A642))</f>
      </c>
      <c r="AX642">
        <f>IF($A642="","",SUMIFS($BN$2:$BN$2500,$W$2:$W$2500,$A642))</f>
      </c>
      <c r="AY642">
        <f>IF($A642="","",SUMIFS($BO$2:$BO$2500,$W$2:$W$2500,$A642))</f>
      </c>
      <c r="AZ642">
        <f>IF($A642="","",SUMIFS($BP$2:$BP$2500,$W$2:$W$2500,$A642))</f>
      </c>
      <c r="BA642">
        <f>IF($A642="","",SUMIFS($BQ$2:$BQ$2500,$W$2:$W$2500,$A642))</f>
      </c>
      <c r="BB642">
        <f>IF($A642="","",SUMIFS($BR$2:$BR$2500,$W$2:$W$2500,$A642))</f>
      </c>
      <c r="BC642">
        <f>IF($A642="","",SUMIFS($BS$2:$BS$2500,$W$2:$W$2500,$A642))</f>
      </c>
      <c r="BD642">
        <f>IF($A642="","",SUMIFS($BT$2:$BT$2500,$W$2:$W$2500,$A642))</f>
      </c>
      <c r="BF642">
        <f>IF($Z642="","",INDEX($AO$2:$AO$2000,$Z642))</f>
      </c>
      <c r="BG642">
        <f>IF($Z642="","",INDEX($AP$2:$AP$2000,$Z642))</f>
      </c>
      <c r="BH642">
        <f>IF($Z642="","",INDEX($AQ$2:$AQ$2000,$Z642))</f>
      </c>
      <c r="BI642">
        <f>IF($Z642="","",INDEX($AR$2:$AR$2000,$Z642))</f>
      </c>
      <c r="BJ642">
        <f>IF($Z642="","",INDEX($AS$2:$AS$2000,$Z642))</f>
      </c>
      <c r="BK642">
        <f>IF($Z642="","",INDEX($AT$2:$AT$2000,$Z642))</f>
      </c>
      <c r="BL642">
        <f>IF($Z642="","",INDEX($AU$2:$AU$2000,$Z642))</f>
      </c>
      <c r="BM642">
        <f>IF($Z642="","",INDEX($AV$2:$AV$2000,$Z642))</f>
      </c>
      <c r="BN642">
        <f>IF($Z642="","",INDEX($AW$2:$AW$2000,$Z642))</f>
      </c>
      <c r="BO642">
        <f>IF($Z642="","",INDEX($AX$2:$AX$2000,$Z642))</f>
      </c>
      <c r="BP642">
        <f>IF($Z642="","",INDEX($AY$2:$AY$2000,$Z642))</f>
      </c>
      <c r="BQ642">
        <f>IF($Z642="","",INDEX($AZ$2:$AZ$2000,$Z642))</f>
      </c>
      <c r="BR642">
        <f>IF($Z642="","",INDEX($BA$2:$BA$2000,$Z642))</f>
      </c>
      <c r="BS642">
        <f>IF($Z642="","",INDEX($BB$2:$BB$2000,$Z642))</f>
      </c>
      <c r="BT642">
        <f>IF($Z642="","",INDEX($BC$2:$BC$2000,$Z642))</f>
      </c>
      <c r="BV642">
        <f>IF(OR($A642="",$P642&lt;&gt;"Yes",$AH642="Yes"),"",1+N($AG642))</f>
      </c>
      <c r="BW642">
        <f>IF($A642="","",COUNTIFS($W$2:$W$2500,$A642,$BZ$2:$BZ$2500,"Yes")+COUNTIFS($X$2:$X$2500,$A642,$BY$2:$BY$2500,"Yes"))</f>
      </c>
      <c r="BX642">
        <f>IF(OR($A642="",$P642="Yes"),"",IF(N($BW642)=0,0,1+SUMIFS($CB$2:$CB$2500,$W$2:$W$2500,$A642)+SUMIFS($CA$2:$CA$2500,$X$2:$X$2500,$A642)))</f>
      </c>
      <c r="BY642" t="str">
        <f>IF($Y642="","",INDEX($AH$2:$AH$2000,$Y642)&amp;"")</f>
      </c>
      <c r="BZ642" t="str">
        <f>IF($Z642="","",INDEX($AH$2:$AH$2000,$Z642)&amp;"")</f>
      </c>
      <c r="CA642">
        <f>IF($Y642="","",INDEX($BV$2:$BV$2000,$Y642))</f>
      </c>
      <c r="CB642">
        <f>IF($Z642="","",INDEX($BV$2:$BV$2000,$Z642))</f>
      </c>
    </row>
    <row r="643">
      <c r="A643" t="str">
        <f>IF(TRIM(INDEX(games!$A:$A,ROW()))="","",TRIM(INDEX(games!$A:$A,ROW())))</f>
      </c>
      <c r="B643">
        <f>IF(OR($A643="",INDEX(games!$B:$B,ROW())=""),"",INDEX(games!$B:$B,ROW()))</f>
      </c>
      <c r="C643" t="str">
        <f>IF(OR($A643="",INDEX(games!$C:$C,ROW())=""),"",INDEX(games!$C:$C,ROW()))</f>
      </c>
      <c r="D643">
        <f>IF($A643="","",COUNTIF($W$2:$W$2500,$A643)+COUNTIF($X$2:$X$2500,$A643))</f>
      </c>
      <c r="E643">
        <f>IF($A643="","",IFERROR(MATCH($C643,$R$2:$R$5,0),0))</f>
      </c>
      <c r="F643">
        <f>IF($A643="","",MOD(ROW(),34))</f>
      </c>
      <c r="G643">
        <f>IF($A643="",NA(),IF($C643="Action",$B643,NA()))</f>
      </c>
      <c r="H643">
        <f>IF($A643="",NA(),IF($C643="Action",1+$F643*0.023,NA()))</f>
      </c>
      <c r="I643">
        <f>IF($A643="",NA(),IF($C643="Strategy",$B643,NA()))</f>
      </c>
      <c r="J643">
        <f>IF($A643="",NA(),IF($C643="Strategy",2+$F643*0.023,NA()))</f>
      </c>
      <c r="K643">
        <f>IF($A643="",NA(),IF($C643="Deckbuilder",$B643,NA()))</f>
      </c>
      <c r="L643">
        <f>IF($A643="",NA(),IF($C643="Deckbuilder",3+$F643*0.023,NA()))</f>
      </c>
      <c r="M643">
        <f>IF($A643="",NA(),IF($C643="Traditional",$B643,NA()))</f>
      </c>
      <c r="N643">
        <f>IF($A643="",NA(),IF($C643="Traditional",4+$F643*0.023,NA()))</f>
      </c>
      <c r="O643">
        <f>IF($A643="","",$D643+ROW()/1000000)</f>
      </c>
      <c r="P643" t="str">
        <f>IF(OR($A643="",INDEX(games!$H:$H,ROW())=""),"",INDEX(games!$H:$H,ROW()))</f>
      </c>
      <c r="Q643">
        <f>IF(OR($A643="",$P643&lt;&gt;"Yes"),"",$D643+ROW()/1000000)</f>
      </c>
      <c r="T643">
        <f>IF($Y643="","",INDEX($B$2:$B$2000,$Y643))</f>
      </c>
      <c r="U643">
        <f>IF($Z643="","",INDEX($B$2:$B$2000,$Z643))</f>
      </c>
      <c r="V643">
        <f>IF(OR($T643="",$U643=""),"",$U643-$T643)</f>
      </c>
      <c r="W643" t="str">
        <f>IF(TRIM(INDEX(connections!$A:$A,ROW()))="","",TRIM(INDEX(connections!$A:$A,ROW())))</f>
      </c>
      <c r="X643" t="str">
        <f>IF($W643="","",TRIM(INDEX(connections!$B:$B,ROW())))</f>
      </c>
      <c r="Y643">
        <f>IF($W643="","",IFERROR(MATCH($W643,$A$2:$A$2000,0),""))</f>
      </c>
      <c r="Z643">
        <f>IF($X643="","",IFERROR(MATCH($X643,$A$2:$A$2000,0),""))</f>
      </c>
      <c r="AA643" t="str">
        <f>IF($Y643="","",INDEX($P$2:$P$2000,$Y643))</f>
      </c>
      <c r="AB643" t="str">
        <f>IF($Z643="","",INDEX($P$2:$P$2000,$Z643))</f>
      </c>
      <c r="AC643">
        <f>IF(AND($AA643="Yes",$AB643="Yes"),1,"")</f>
      </c>
      <c r="AD643">
        <f>IF(OR($Y643="",$Z643=""),"",IF(INDEX($C$2:$C$2000,$Y643)=INDEX($C$2:$C$2000,$Z643),0,1))</f>
      </c>
      <c r="AE643">
        <f>IF($AC643&lt;&gt;1,"",IF(AND(INDEX($AG$2:$AG$2000,$Y643)=1,INDEX($AG$2:$AG$2000,$Z643)=1),1,""))</f>
      </c>
      <c r="AG643">
        <f>IF($A643="","",COUNTIFS($W$2:$W$2500,$A643,$AB$2:$AB$2500,"Yes")+COUNTIFS($X$2:$X$2500,$A643,$AA$2:$AA$2500,"Yes"))</f>
      </c>
      <c r="AH643" t="str">
        <f>IF(OR($P643&lt;&gt;"Yes",N($AG643)=0),"",IF(AND($AG643=1,COUNTIFS($W$2:$W$2500,$A643,$AE$2:$AE$2500,1)+COUNTIFS($X$2:$X$2500,$A643,$AE$2:$AE$2500,1)&gt;0),"","Yes"))</f>
      </c>
      <c r="AI643">
        <f>IF($AH643="Yes",$AG643,"")</f>
      </c>
      <c r="AJ643">
        <f>IF($AI643="","",$AI643+ROW()/1000000)</f>
      </c>
      <c r="AK643">
        <f>IF(OR($A643="",$P643="Yes",N($AG643)=0),"",$AG643+ROW()/1000000)</f>
      </c>
      <c r="AL643" t="str">
        <f>IF($A643="","",INDEX(games!$J:$J,ROW())&amp;"")</f>
      </c>
      <c r="AM643">
        <f>IF($A643="","",SUMPRODUCT($AO643:$BD643,'Map Analysis'!$AP$2^{0,1,2,3,4,5,6,7,8,9,10,11,12,13,14,15}))</f>
      </c>
      <c r="AN643">
        <f>IF($A643="","",$AM643+ROW()/10000000)</f>
      </c>
      <c r="AO643">
        <f>IF($A643="","",COUNTIF($W$2:$W$2500,$A643))</f>
      </c>
      <c r="AP643">
        <f>IF($A643="","",SUMIFS($BF$2:$BF$2500,$W$2:$W$2500,$A643))</f>
      </c>
      <c r="AQ643">
        <f>IF($A643="","",SUMIFS($BG$2:$BG$2500,$W$2:$W$2500,$A643))</f>
      </c>
      <c r="AR643">
        <f>IF($A643="","",SUMIFS($BH$2:$BH$2500,$W$2:$W$2500,$A643))</f>
      </c>
      <c r="AS643">
        <f>IF($A643="","",SUMIFS($BI$2:$BI$2500,$W$2:$W$2500,$A643))</f>
      </c>
      <c r="AT643">
        <f>IF($A643="","",SUMIFS($BJ$2:$BJ$2500,$W$2:$W$2500,$A643))</f>
      </c>
      <c r="AU643">
        <f>IF($A643="","",SUMIFS($BK$2:$BK$2500,$W$2:$W$2500,$A643))</f>
      </c>
      <c r="AV643">
        <f>IF($A643="","",SUMIFS($BL$2:$BL$2500,$W$2:$W$2500,$A643))</f>
      </c>
      <c r="AW643">
        <f>IF($A643="","",SUMIFS($BM$2:$BM$2500,$W$2:$W$2500,$A643))</f>
      </c>
      <c r="AX643">
        <f>IF($A643="","",SUMIFS($BN$2:$BN$2500,$W$2:$W$2500,$A643))</f>
      </c>
      <c r="AY643">
        <f>IF($A643="","",SUMIFS($BO$2:$BO$2500,$W$2:$W$2500,$A643))</f>
      </c>
      <c r="AZ643">
        <f>IF($A643="","",SUMIFS($BP$2:$BP$2500,$W$2:$W$2500,$A643))</f>
      </c>
      <c r="BA643">
        <f>IF($A643="","",SUMIFS($BQ$2:$BQ$2500,$W$2:$W$2500,$A643))</f>
      </c>
      <c r="BB643">
        <f>IF($A643="","",SUMIFS($BR$2:$BR$2500,$W$2:$W$2500,$A643))</f>
      </c>
      <c r="BC643">
        <f>IF($A643="","",SUMIFS($BS$2:$BS$2500,$W$2:$W$2500,$A643))</f>
      </c>
      <c r="BD643">
        <f>IF($A643="","",SUMIFS($BT$2:$BT$2500,$W$2:$W$2500,$A643))</f>
      </c>
      <c r="BF643">
        <f>IF($Z643="","",INDEX($AO$2:$AO$2000,$Z643))</f>
      </c>
      <c r="BG643">
        <f>IF($Z643="","",INDEX($AP$2:$AP$2000,$Z643))</f>
      </c>
      <c r="BH643">
        <f>IF($Z643="","",INDEX($AQ$2:$AQ$2000,$Z643))</f>
      </c>
      <c r="BI643">
        <f>IF($Z643="","",INDEX($AR$2:$AR$2000,$Z643))</f>
      </c>
      <c r="BJ643">
        <f>IF($Z643="","",INDEX($AS$2:$AS$2000,$Z643))</f>
      </c>
      <c r="BK643">
        <f>IF($Z643="","",INDEX($AT$2:$AT$2000,$Z643))</f>
      </c>
      <c r="BL643">
        <f>IF($Z643="","",INDEX($AU$2:$AU$2000,$Z643))</f>
      </c>
      <c r="BM643">
        <f>IF($Z643="","",INDEX($AV$2:$AV$2000,$Z643))</f>
      </c>
      <c r="BN643">
        <f>IF($Z643="","",INDEX($AW$2:$AW$2000,$Z643))</f>
      </c>
      <c r="BO643">
        <f>IF($Z643="","",INDEX($AX$2:$AX$2000,$Z643))</f>
      </c>
      <c r="BP643">
        <f>IF($Z643="","",INDEX($AY$2:$AY$2000,$Z643))</f>
      </c>
      <c r="BQ643">
        <f>IF($Z643="","",INDEX($AZ$2:$AZ$2000,$Z643))</f>
      </c>
      <c r="BR643">
        <f>IF($Z643="","",INDEX($BA$2:$BA$2000,$Z643))</f>
      </c>
      <c r="BS643">
        <f>IF($Z643="","",INDEX($BB$2:$BB$2000,$Z643))</f>
      </c>
      <c r="BT643">
        <f>IF($Z643="","",INDEX($BC$2:$BC$2000,$Z643))</f>
      </c>
      <c r="BV643">
        <f>IF(OR($A643="",$P643&lt;&gt;"Yes",$AH643="Yes"),"",1+N($AG643))</f>
      </c>
      <c r="BW643">
        <f>IF($A643="","",COUNTIFS($W$2:$W$2500,$A643,$BZ$2:$BZ$2500,"Yes")+COUNTIFS($X$2:$X$2500,$A643,$BY$2:$BY$2500,"Yes"))</f>
      </c>
      <c r="BX643">
        <f>IF(OR($A643="",$P643="Yes"),"",IF(N($BW643)=0,0,1+SUMIFS($CB$2:$CB$2500,$W$2:$W$2500,$A643)+SUMIFS($CA$2:$CA$2500,$X$2:$X$2500,$A643)))</f>
      </c>
      <c r="BY643" t="str">
        <f>IF($Y643="","",INDEX($AH$2:$AH$2000,$Y643)&amp;"")</f>
      </c>
      <c r="BZ643" t="str">
        <f>IF($Z643="","",INDEX($AH$2:$AH$2000,$Z643)&amp;"")</f>
      </c>
      <c r="CA643">
        <f>IF($Y643="","",INDEX($BV$2:$BV$2000,$Y643))</f>
      </c>
      <c r="CB643">
        <f>IF($Z643="","",INDEX($BV$2:$BV$2000,$Z643))</f>
      </c>
    </row>
    <row r="644">
      <c r="A644" t="str">
        <f>IF(TRIM(INDEX(games!$A:$A,ROW()))="","",TRIM(INDEX(games!$A:$A,ROW())))</f>
      </c>
      <c r="B644">
        <f>IF(OR($A644="",INDEX(games!$B:$B,ROW())=""),"",INDEX(games!$B:$B,ROW()))</f>
      </c>
      <c r="C644" t="str">
        <f>IF(OR($A644="",INDEX(games!$C:$C,ROW())=""),"",INDEX(games!$C:$C,ROW()))</f>
      </c>
      <c r="D644">
        <f>IF($A644="","",COUNTIF($W$2:$W$2500,$A644)+COUNTIF($X$2:$X$2500,$A644))</f>
      </c>
      <c r="E644">
        <f>IF($A644="","",IFERROR(MATCH($C644,$R$2:$R$5,0),0))</f>
      </c>
      <c r="F644">
        <f>IF($A644="","",MOD(ROW(),34))</f>
      </c>
      <c r="G644">
        <f>IF($A644="",NA(),IF($C644="Action",$B644,NA()))</f>
      </c>
      <c r="H644">
        <f>IF($A644="",NA(),IF($C644="Action",1+$F644*0.023,NA()))</f>
      </c>
      <c r="I644">
        <f>IF($A644="",NA(),IF($C644="Strategy",$B644,NA()))</f>
      </c>
      <c r="J644">
        <f>IF($A644="",NA(),IF($C644="Strategy",2+$F644*0.023,NA()))</f>
      </c>
      <c r="K644">
        <f>IF($A644="",NA(),IF($C644="Deckbuilder",$B644,NA()))</f>
      </c>
      <c r="L644">
        <f>IF($A644="",NA(),IF($C644="Deckbuilder",3+$F644*0.023,NA()))</f>
      </c>
      <c r="M644">
        <f>IF($A644="",NA(),IF($C644="Traditional",$B644,NA()))</f>
      </c>
      <c r="N644">
        <f>IF($A644="",NA(),IF($C644="Traditional",4+$F644*0.023,NA()))</f>
      </c>
      <c r="O644">
        <f>IF($A644="","",$D644+ROW()/1000000)</f>
      </c>
      <c r="P644" t="str">
        <f>IF(OR($A644="",INDEX(games!$H:$H,ROW())=""),"",INDEX(games!$H:$H,ROW()))</f>
      </c>
      <c r="Q644">
        <f>IF(OR($A644="",$P644&lt;&gt;"Yes"),"",$D644+ROW()/1000000)</f>
      </c>
      <c r="T644">
        <f>IF($Y644="","",INDEX($B$2:$B$2000,$Y644))</f>
      </c>
      <c r="U644">
        <f>IF($Z644="","",INDEX($B$2:$B$2000,$Z644))</f>
      </c>
      <c r="V644">
        <f>IF(OR($T644="",$U644=""),"",$U644-$T644)</f>
      </c>
      <c r="W644" t="str">
        <f>IF(TRIM(INDEX(connections!$A:$A,ROW()))="","",TRIM(INDEX(connections!$A:$A,ROW())))</f>
      </c>
      <c r="X644" t="str">
        <f>IF($W644="","",TRIM(INDEX(connections!$B:$B,ROW())))</f>
      </c>
      <c r="Y644">
        <f>IF($W644="","",IFERROR(MATCH($W644,$A$2:$A$2000,0),""))</f>
      </c>
      <c r="Z644">
        <f>IF($X644="","",IFERROR(MATCH($X644,$A$2:$A$2000,0),""))</f>
      </c>
      <c r="AA644" t="str">
        <f>IF($Y644="","",INDEX($P$2:$P$2000,$Y644))</f>
      </c>
      <c r="AB644" t="str">
        <f>IF($Z644="","",INDEX($P$2:$P$2000,$Z644))</f>
      </c>
      <c r="AC644">
        <f>IF(AND($AA644="Yes",$AB644="Yes"),1,"")</f>
      </c>
      <c r="AD644">
        <f>IF(OR($Y644="",$Z644=""),"",IF(INDEX($C$2:$C$2000,$Y644)=INDEX($C$2:$C$2000,$Z644),0,1))</f>
      </c>
      <c r="AE644">
        <f>IF($AC644&lt;&gt;1,"",IF(AND(INDEX($AG$2:$AG$2000,$Y644)=1,INDEX($AG$2:$AG$2000,$Z644)=1),1,""))</f>
      </c>
      <c r="AG644">
        <f>IF($A644="","",COUNTIFS($W$2:$W$2500,$A644,$AB$2:$AB$2500,"Yes")+COUNTIFS($X$2:$X$2500,$A644,$AA$2:$AA$2500,"Yes"))</f>
      </c>
      <c r="AH644" t="str">
        <f>IF(OR($P644&lt;&gt;"Yes",N($AG644)=0),"",IF(AND($AG644=1,COUNTIFS($W$2:$W$2500,$A644,$AE$2:$AE$2500,1)+COUNTIFS($X$2:$X$2500,$A644,$AE$2:$AE$2500,1)&gt;0),"","Yes"))</f>
      </c>
      <c r="AI644">
        <f>IF($AH644="Yes",$AG644,"")</f>
      </c>
      <c r="AJ644">
        <f>IF($AI644="","",$AI644+ROW()/1000000)</f>
      </c>
      <c r="AK644">
        <f>IF(OR($A644="",$P644="Yes",N($AG644)=0),"",$AG644+ROW()/1000000)</f>
      </c>
      <c r="AL644" t="str">
        <f>IF($A644="","",INDEX(games!$J:$J,ROW())&amp;"")</f>
      </c>
      <c r="AM644">
        <f>IF($A644="","",SUMPRODUCT($AO644:$BD644,'Map Analysis'!$AP$2^{0,1,2,3,4,5,6,7,8,9,10,11,12,13,14,15}))</f>
      </c>
      <c r="AN644">
        <f>IF($A644="","",$AM644+ROW()/10000000)</f>
      </c>
      <c r="AO644">
        <f>IF($A644="","",COUNTIF($W$2:$W$2500,$A644))</f>
      </c>
      <c r="AP644">
        <f>IF($A644="","",SUMIFS($BF$2:$BF$2500,$W$2:$W$2500,$A644))</f>
      </c>
      <c r="AQ644">
        <f>IF($A644="","",SUMIFS($BG$2:$BG$2500,$W$2:$W$2500,$A644))</f>
      </c>
      <c r="AR644">
        <f>IF($A644="","",SUMIFS($BH$2:$BH$2500,$W$2:$W$2500,$A644))</f>
      </c>
      <c r="AS644">
        <f>IF($A644="","",SUMIFS($BI$2:$BI$2500,$W$2:$W$2500,$A644))</f>
      </c>
      <c r="AT644">
        <f>IF($A644="","",SUMIFS($BJ$2:$BJ$2500,$W$2:$W$2500,$A644))</f>
      </c>
      <c r="AU644">
        <f>IF($A644="","",SUMIFS($BK$2:$BK$2500,$W$2:$W$2500,$A644))</f>
      </c>
      <c r="AV644">
        <f>IF($A644="","",SUMIFS($BL$2:$BL$2500,$W$2:$W$2500,$A644))</f>
      </c>
      <c r="AW644">
        <f>IF($A644="","",SUMIFS($BM$2:$BM$2500,$W$2:$W$2500,$A644))</f>
      </c>
      <c r="AX644">
        <f>IF($A644="","",SUMIFS($BN$2:$BN$2500,$W$2:$W$2500,$A644))</f>
      </c>
      <c r="AY644">
        <f>IF($A644="","",SUMIFS($BO$2:$BO$2500,$W$2:$W$2500,$A644))</f>
      </c>
      <c r="AZ644">
        <f>IF($A644="","",SUMIFS($BP$2:$BP$2500,$W$2:$W$2500,$A644))</f>
      </c>
      <c r="BA644">
        <f>IF($A644="","",SUMIFS($BQ$2:$BQ$2500,$W$2:$W$2500,$A644))</f>
      </c>
      <c r="BB644">
        <f>IF($A644="","",SUMIFS($BR$2:$BR$2500,$W$2:$W$2500,$A644))</f>
      </c>
      <c r="BC644">
        <f>IF($A644="","",SUMIFS($BS$2:$BS$2500,$W$2:$W$2500,$A644))</f>
      </c>
      <c r="BD644">
        <f>IF($A644="","",SUMIFS($BT$2:$BT$2500,$W$2:$W$2500,$A644))</f>
      </c>
      <c r="BF644">
        <f>IF($Z644="","",INDEX($AO$2:$AO$2000,$Z644))</f>
      </c>
      <c r="BG644">
        <f>IF($Z644="","",INDEX($AP$2:$AP$2000,$Z644))</f>
      </c>
      <c r="BH644">
        <f>IF($Z644="","",INDEX($AQ$2:$AQ$2000,$Z644))</f>
      </c>
      <c r="BI644">
        <f>IF($Z644="","",INDEX($AR$2:$AR$2000,$Z644))</f>
      </c>
      <c r="BJ644">
        <f>IF($Z644="","",INDEX($AS$2:$AS$2000,$Z644))</f>
      </c>
      <c r="BK644">
        <f>IF($Z644="","",INDEX($AT$2:$AT$2000,$Z644))</f>
      </c>
      <c r="BL644">
        <f>IF($Z644="","",INDEX($AU$2:$AU$2000,$Z644))</f>
      </c>
      <c r="BM644">
        <f>IF($Z644="","",INDEX($AV$2:$AV$2000,$Z644))</f>
      </c>
      <c r="BN644">
        <f>IF($Z644="","",INDEX($AW$2:$AW$2000,$Z644))</f>
      </c>
      <c r="BO644">
        <f>IF($Z644="","",INDEX($AX$2:$AX$2000,$Z644))</f>
      </c>
      <c r="BP644">
        <f>IF($Z644="","",INDEX($AY$2:$AY$2000,$Z644))</f>
      </c>
      <c r="BQ644">
        <f>IF($Z644="","",INDEX($AZ$2:$AZ$2000,$Z644))</f>
      </c>
      <c r="BR644">
        <f>IF($Z644="","",INDEX($BA$2:$BA$2000,$Z644))</f>
      </c>
      <c r="BS644">
        <f>IF($Z644="","",INDEX($BB$2:$BB$2000,$Z644))</f>
      </c>
      <c r="BT644">
        <f>IF($Z644="","",INDEX($BC$2:$BC$2000,$Z644))</f>
      </c>
      <c r="BV644">
        <f>IF(OR($A644="",$P644&lt;&gt;"Yes",$AH644="Yes"),"",1+N($AG644))</f>
      </c>
      <c r="BW644">
        <f>IF($A644="","",COUNTIFS($W$2:$W$2500,$A644,$BZ$2:$BZ$2500,"Yes")+COUNTIFS($X$2:$X$2500,$A644,$BY$2:$BY$2500,"Yes"))</f>
      </c>
      <c r="BX644">
        <f>IF(OR($A644="",$P644="Yes"),"",IF(N($BW644)=0,0,1+SUMIFS($CB$2:$CB$2500,$W$2:$W$2500,$A644)+SUMIFS($CA$2:$CA$2500,$X$2:$X$2500,$A644)))</f>
      </c>
      <c r="BY644" t="str">
        <f>IF($Y644="","",INDEX($AH$2:$AH$2000,$Y644)&amp;"")</f>
      </c>
      <c r="BZ644" t="str">
        <f>IF($Z644="","",INDEX($AH$2:$AH$2000,$Z644)&amp;"")</f>
      </c>
      <c r="CA644">
        <f>IF($Y644="","",INDEX($BV$2:$BV$2000,$Y644))</f>
      </c>
      <c r="CB644">
        <f>IF($Z644="","",INDEX($BV$2:$BV$2000,$Z644))</f>
      </c>
    </row>
    <row r="645">
      <c r="A645" t="str">
        <f>IF(TRIM(INDEX(games!$A:$A,ROW()))="","",TRIM(INDEX(games!$A:$A,ROW())))</f>
      </c>
      <c r="B645">
        <f>IF(OR($A645="",INDEX(games!$B:$B,ROW())=""),"",INDEX(games!$B:$B,ROW()))</f>
      </c>
      <c r="C645" t="str">
        <f>IF(OR($A645="",INDEX(games!$C:$C,ROW())=""),"",INDEX(games!$C:$C,ROW()))</f>
      </c>
      <c r="D645">
        <f>IF($A645="","",COUNTIF($W$2:$W$2500,$A645)+COUNTIF($X$2:$X$2500,$A645))</f>
      </c>
      <c r="E645">
        <f>IF($A645="","",IFERROR(MATCH($C645,$R$2:$R$5,0),0))</f>
      </c>
      <c r="F645">
        <f>IF($A645="","",MOD(ROW(),34))</f>
      </c>
      <c r="G645">
        <f>IF($A645="",NA(),IF($C645="Action",$B645,NA()))</f>
      </c>
      <c r="H645">
        <f>IF($A645="",NA(),IF($C645="Action",1+$F645*0.023,NA()))</f>
      </c>
      <c r="I645">
        <f>IF($A645="",NA(),IF($C645="Strategy",$B645,NA()))</f>
      </c>
      <c r="J645">
        <f>IF($A645="",NA(),IF($C645="Strategy",2+$F645*0.023,NA()))</f>
      </c>
      <c r="K645">
        <f>IF($A645="",NA(),IF($C645="Deckbuilder",$B645,NA()))</f>
      </c>
      <c r="L645">
        <f>IF($A645="",NA(),IF($C645="Deckbuilder",3+$F645*0.023,NA()))</f>
      </c>
      <c r="M645">
        <f>IF($A645="",NA(),IF($C645="Traditional",$B645,NA()))</f>
      </c>
      <c r="N645">
        <f>IF($A645="",NA(),IF($C645="Traditional",4+$F645*0.023,NA()))</f>
      </c>
      <c r="O645">
        <f>IF($A645="","",$D645+ROW()/1000000)</f>
      </c>
      <c r="P645" t="str">
        <f>IF(OR($A645="",INDEX(games!$H:$H,ROW())=""),"",INDEX(games!$H:$H,ROW()))</f>
      </c>
      <c r="Q645">
        <f>IF(OR($A645="",$P645&lt;&gt;"Yes"),"",$D645+ROW()/1000000)</f>
      </c>
      <c r="T645">
        <f>IF($Y645="","",INDEX($B$2:$B$2000,$Y645))</f>
      </c>
      <c r="U645">
        <f>IF($Z645="","",INDEX($B$2:$B$2000,$Z645))</f>
      </c>
      <c r="V645">
        <f>IF(OR($T645="",$U645=""),"",$U645-$T645)</f>
      </c>
      <c r="W645" t="str">
        <f>IF(TRIM(INDEX(connections!$A:$A,ROW()))="","",TRIM(INDEX(connections!$A:$A,ROW())))</f>
      </c>
      <c r="X645" t="str">
        <f>IF($W645="","",TRIM(INDEX(connections!$B:$B,ROW())))</f>
      </c>
      <c r="Y645">
        <f>IF($W645="","",IFERROR(MATCH($W645,$A$2:$A$2000,0),""))</f>
      </c>
      <c r="Z645">
        <f>IF($X645="","",IFERROR(MATCH($X645,$A$2:$A$2000,0),""))</f>
      </c>
      <c r="AA645" t="str">
        <f>IF($Y645="","",INDEX($P$2:$P$2000,$Y645))</f>
      </c>
      <c r="AB645" t="str">
        <f>IF($Z645="","",INDEX($P$2:$P$2000,$Z645))</f>
      </c>
      <c r="AC645">
        <f>IF(AND($AA645="Yes",$AB645="Yes"),1,"")</f>
      </c>
      <c r="AD645">
        <f>IF(OR($Y645="",$Z645=""),"",IF(INDEX($C$2:$C$2000,$Y645)=INDEX($C$2:$C$2000,$Z645),0,1))</f>
      </c>
      <c r="AE645">
        <f>IF($AC645&lt;&gt;1,"",IF(AND(INDEX($AG$2:$AG$2000,$Y645)=1,INDEX($AG$2:$AG$2000,$Z645)=1),1,""))</f>
      </c>
      <c r="AG645">
        <f>IF($A645="","",COUNTIFS($W$2:$W$2500,$A645,$AB$2:$AB$2500,"Yes")+COUNTIFS($X$2:$X$2500,$A645,$AA$2:$AA$2500,"Yes"))</f>
      </c>
      <c r="AH645" t="str">
        <f>IF(OR($P645&lt;&gt;"Yes",N($AG645)=0),"",IF(AND($AG645=1,COUNTIFS($W$2:$W$2500,$A645,$AE$2:$AE$2500,1)+COUNTIFS($X$2:$X$2500,$A645,$AE$2:$AE$2500,1)&gt;0),"","Yes"))</f>
      </c>
      <c r="AI645">
        <f>IF($AH645="Yes",$AG645,"")</f>
      </c>
      <c r="AJ645">
        <f>IF($AI645="","",$AI645+ROW()/1000000)</f>
      </c>
      <c r="AK645">
        <f>IF(OR($A645="",$P645="Yes",N($AG645)=0),"",$AG645+ROW()/1000000)</f>
      </c>
      <c r="AL645" t="str">
        <f>IF($A645="","",INDEX(games!$J:$J,ROW())&amp;"")</f>
      </c>
      <c r="AM645">
        <f>IF($A645="","",SUMPRODUCT($AO645:$BD645,'Map Analysis'!$AP$2^{0,1,2,3,4,5,6,7,8,9,10,11,12,13,14,15}))</f>
      </c>
      <c r="AN645">
        <f>IF($A645="","",$AM645+ROW()/10000000)</f>
      </c>
      <c r="AO645">
        <f>IF($A645="","",COUNTIF($W$2:$W$2500,$A645))</f>
      </c>
      <c r="AP645">
        <f>IF($A645="","",SUMIFS($BF$2:$BF$2500,$W$2:$W$2500,$A645))</f>
      </c>
      <c r="AQ645">
        <f>IF($A645="","",SUMIFS($BG$2:$BG$2500,$W$2:$W$2500,$A645))</f>
      </c>
      <c r="AR645">
        <f>IF($A645="","",SUMIFS($BH$2:$BH$2500,$W$2:$W$2500,$A645))</f>
      </c>
      <c r="AS645">
        <f>IF($A645="","",SUMIFS($BI$2:$BI$2500,$W$2:$W$2500,$A645))</f>
      </c>
      <c r="AT645">
        <f>IF($A645="","",SUMIFS($BJ$2:$BJ$2500,$W$2:$W$2500,$A645))</f>
      </c>
      <c r="AU645">
        <f>IF($A645="","",SUMIFS($BK$2:$BK$2500,$W$2:$W$2500,$A645))</f>
      </c>
      <c r="AV645">
        <f>IF($A645="","",SUMIFS($BL$2:$BL$2500,$W$2:$W$2500,$A645))</f>
      </c>
      <c r="AW645">
        <f>IF($A645="","",SUMIFS($BM$2:$BM$2500,$W$2:$W$2500,$A645))</f>
      </c>
      <c r="AX645">
        <f>IF($A645="","",SUMIFS($BN$2:$BN$2500,$W$2:$W$2500,$A645))</f>
      </c>
      <c r="AY645">
        <f>IF($A645="","",SUMIFS($BO$2:$BO$2500,$W$2:$W$2500,$A645))</f>
      </c>
      <c r="AZ645">
        <f>IF($A645="","",SUMIFS($BP$2:$BP$2500,$W$2:$W$2500,$A645))</f>
      </c>
      <c r="BA645">
        <f>IF($A645="","",SUMIFS($BQ$2:$BQ$2500,$W$2:$W$2500,$A645))</f>
      </c>
      <c r="BB645">
        <f>IF($A645="","",SUMIFS($BR$2:$BR$2500,$W$2:$W$2500,$A645))</f>
      </c>
      <c r="BC645">
        <f>IF($A645="","",SUMIFS($BS$2:$BS$2500,$W$2:$W$2500,$A645))</f>
      </c>
      <c r="BD645">
        <f>IF($A645="","",SUMIFS($BT$2:$BT$2500,$W$2:$W$2500,$A645))</f>
      </c>
      <c r="BF645">
        <f>IF($Z645="","",INDEX($AO$2:$AO$2000,$Z645))</f>
      </c>
      <c r="BG645">
        <f>IF($Z645="","",INDEX($AP$2:$AP$2000,$Z645))</f>
      </c>
      <c r="BH645">
        <f>IF($Z645="","",INDEX($AQ$2:$AQ$2000,$Z645))</f>
      </c>
      <c r="BI645">
        <f>IF($Z645="","",INDEX($AR$2:$AR$2000,$Z645))</f>
      </c>
      <c r="BJ645">
        <f>IF($Z645="","",INDEX($AS$2:$AS$2000,$Z645))</f>
      </c>
      <c r="BK645">
        <f>IF($Z645="","",INDEX($AT$2:$AT$2000,$Z645))</f>
      </c>
      <c r="BL645">
        <f>IF($Z645="","",INDEX($AU$2:$AU$2000,$Z645))</f>
      </c>
      <c r="BM645">
        <f>IF($Z645="","",INDEX($AV$2:$AV$2000,$Z645))</f>
      </c>
      <c r="BN645">
        <f>IF($Z645="","",INDEX($AW$2:$AW$2000,$Z645))</f>
      </c>
      <c r="BO645">
        <f>IF($Z645="","",INDEX($AX$2:$AX$2000,$Z645))</f>
      </c>
      <c r="BP645">
        <f>IF($Z645="","",INDEX($AY$2:$AY$2000,$Z645))</f>
      </c>
      <c r="BQ645">
        <f>IF($Z645="","",INDEX($AZ$2:$AZ$2000,$Z645))</f>
      </c>
      <c r="BR645">
        <f>IF($Z645="","",INDEX($BA$2:$BA$2000,$Z645))</f>
      </c>
      <c r="BS645">
        <f>IF($Z645="","",INDEX($BB$2:$BB$2000,$Z645))</f>
      </c>
      <c r="BT645">
        <f>IF($Z645="","",INDEX($BC$2:$BC$2000,$Z645))</f>
      </c>
      <c r="BV645">
        <f>IF(OR($A645="",$P645&lt;&gt;"Yes",$AH645="Yes"),"",1+N($AG645))</f>
      </c>
      <c r="BW645">
        <f>IF($A645="","",COUNTIFS($W$2:$W$2500,$A645,$BZ$2:$BZ$2500,"Yes")+COUNTIFS($X$2:$X$2500,$A645,$BY$2:$BY$2500,"Yes"))</f>
      </c>
      <c r="BX645">
        <f>IF(OR($A645="",$P645="Yes"),"",IF(N($BW645)=0,0,1+SUMIFS($CB$2:$CB$2500,$W$2:$W$2500,$A645)+SUMIFS($CA$2:$CA$2500,$X$2:$X$2500,$A645)))</f>
      </c>
      <c r="BY645" t="str">
        <f>IF($Y645="","",INDEX($AH$2:$AH$2000,$Y645)&amp;"")</f>
      </c>
      <c r="BZ645" t="str">
        <f>IF($Z645="","",INDEX($AH$2:$AH$2000,$Z645)&amp;"")</f>
      </c>
      <c r="CA645">
        <f>IF($Y645="","",INDEX($BV$2:$BV$2000,$Y645))</f>
      </c>
      <c r="CB645">
        <f>IF($Z645="","",INDEX($BV$2:$BV$2000,$Z645))</f>
      </c>
    </row>
    <row r="646">
      <c r="A646" t="str">
        <f>IF(TRIM(INDEX(games!$A:$A,ROW()))="","",TRIM(INDEX(games!$A:$A,ROW())))</f>
      </c>
      <c r="B646">
        <f>IF(OR($A646="",INDEX(games!$B:$B,ROW())=""),"",INDEX(games!$B:$B,ROW()))</f>
      </c>
      <c r="C646" t="str">
        <f>IF(OR($A646="",INDEX(games!$C:$C,ROW())=""),"",INDEX(games!$C:$C,ROW()))</f>
      </c>
      <c r="D646">
        <f>IF($A646="","",COUNTIF($W$2:$W$2500,$A646)+COUNTIF($X$2:$X$2500,$A646))</f>
      </c>
      <c r="E646">
        <f>IF($A646="","",IFERROR(MATCH($C646,$R$2:$R$5,0),0))</f>
      </c>
      <c r="F646">
        <f>IF($A646="","",MOD(ROW(),34))</f>
      </c>
      <c r="G646">
        <f>IF($A646="",NA(),IF($C646="Action",$B646,NA()))</f>
      </c>
      <c r="H646">
        <f>IF($A646="",NA(),IF($C646="Action",1+$F646*0.023,NA()))</f>
      </c>
      <c r="I646">
        <f>IF($A646="",NA(),IF($C646="Strategy",$B646,NA()))</f>
      </c>
      <c r="J646">
        <f>IF($A646="",NA(),IF($C646="Strategy",2+$F646*0.023,NA()))</f>
      </c>
      <c r="K646">
        <f>IF($A646="",NA(),IF($C646="Deckbuilder",$B646,NA()))</f>
      </c>
      <c r="L646">
        <f>IF($A646="",NA(),IF($C646="Deckbuilder",3+$F646*0.023,NA()))</f>
      </c>
      <c r="M646">
        <f>IF($A646="",NA(),IF($C646="Traditional",$B646,NA()))</f>
      </c>
      <c r="N646">
        <f>IF($A646="",NA(),IF($C646="Traditional",4+$F646*0.023,NA()))</f>
      </c>
      <c r="O646">
        <f>IF($A646="","",$D646+ROW()/1000000)</f>
      </c>
      <c r="P646" t="str">
        <f>IF(OR($A646="",INDEX(games!$H:$H,ROW())=""),"",INDEX(games!$H:$H,ROW()))</f>
      </c>
      <c r="Q646">
        <f>IF(OR($A646="",$P646&lt;&gt;"Yes"),"",$D646+ROW()/1000000)</f>
      </c>
      <c r="T646">
        <f>IF($Y646="","",INDEX($B$2:$B$2000,$Y646))</f>
      </c>
      <c r="U646">
        <f>IF($Z646="","",INDEX($B$2:$B$2000,$Z646))</f>
      </c>
      <c r="V646">
        <f>IF(OR($T646="",$U646=""),"",$U646-$T646)</f>
      </c>
      <c r="W646" t="str">
        <f>IF(TRIM(INDEX(connections!$A:$A,ROW()))="","",TRIM(INDEX(connections!$A:$A,ROW())))</f>
      </c>
      <c r="X646" t="str">
        <f>IF($W646="","",TRIM(INDEX(connections!$B:$B,ROW())))</f>
      </c>
      <c r="Y646">
        <f>IF($W646="","",IFERROR(MATCH($W646,$A$2:$A$2000,0),""))</f>
      </c>
      <c r="Z646">
        <f>IF($X646="","",IFERROR(MATCH($X646,$A$2:$A$2000,0),""))</f>
      </c>
      <c r="AA646" t="str">
        <f>IF($Y646="","",INDEX($P$2:$P$2000,$Y646))</f>
      </c>
      <c r="AB646" t="str">
        <f>IF($Z646="","",INDEX($P$2:$P$2000,$Z646))</f>
      </c>
      <c r="AC646">
        <f>IF(AND($AA646="Yes",$AB646="Yes"),1,"")</f>
      </c>
      <c r="AD646">
        <f>IF(OR($Y646="",$Z646=""),"",IF(INDEX($C$2:$C$2000,$Y646)=INDEX($C$2:$C$2000,$Z646),0,1))</f>
      </c>
      <c r="AE646">
        <f>IF($AC646&lt;&gt;1,"",IF(AND(INDEX($AG$2:$AG$2000,$Y646)=1,INDEX($AG$2:$AG$2000,$Z646)=1),1,""))</f>
      </c>
      <c r="AG646">
        <f>IF($A646="","",COUNTIFS($W$2:$W$2500,$A646,$AB$2:$AB$2500,"Yes")+COUNTIFS($X$2:$X$2500,$A646,$AA$2:$AA$2500,"Yes"))</f>
      </c>
      <c r="AH646" t="str">
        <f>IF(OR($P646&lt;&gt;"Yes",N($AG646)=0),"",IF(AND($AG646=1,COUNTIFS($W$2:$W$2500,$A646,$AE$2:$AE$2500,1)+COUNTIFS($X$2:$X$2500,$A646,$AE$2:$AE$2500,1)&gt;0),"","Yes"))</f>
      </c>
      <c r="AI646">
        <f>IF($AH646="Yes",$AG646,"")</f>
      </c>
      <c r="AJ646">
        <f>IF($AI646="","",$AI646+ROW()/1000000)</f>
      </c>
      <c r="AK646">
        <f>IF(OR($A646="",$P646="Yes",N($AG646)=0),"",$AG646+ROW()/1000000)</f>
      </c>
      <c r="AL646" t="str">
        <f>IF($A646="","",INDEX(games!$J:$J,ROW())&amp;"")</f>
      </c>
      <c r="AM646">
        <f>IF($A646="","",SUMPRODUCT($AO646:$BD646,'Map Analysis'!$AP$2^{0,1,2,3,4,5,6,7,8,9,10,11,12,13,14,15}))</f>
      </c>
      <c r="AN646">
        <f>IF($A646="","",$AM646+ROW()/10000000)</f>
      </c>
      <c r="AO646">
        <f>IF($A646="","",COUNTIF($W$2:$W$2500,$A646))</f>
      </c>
      <c r="AP646">
        <f>IF($A646="","",SUMIFS($BF$2:$BF$2500,$W$2:$W$2500,$A646))</f>
      </c>
      <c r="AQ646">
        <f>IF($A646="","",SUMIFS($BG$2:$BG$2500,$W$2:$W$2500,$A646))</f>
      </c>
      <c r="AR646">
        <f>IF($A646="","",SUMIFS($BH$2:$BH$2500,$W$2:$W$2500,$A646))</f>
      </c>
      <c r="AS646">
        <f>IF($A646="","",SUMIFS($BI$2:$BI$2500,$W$2:$W$2500,$A646))</f>
      </c>
      <c r="AT646">
        <f>IF($A646="","",SUMIFS($BJ$2:$BJ$2500,$W$2:$W$2500,$A646))</f>
      </c>
      <c r="AU646">
        <f>IF($A646="","",SUMIFS($BK$2:$BK$2500,$W$2:$W$2500,$A646))</f>
      </c>
      <c r="AV646">
        <f>IF($A646="","",SUMIFS($BL$2:$BL$2500,$W$2:$W$2500,$A646))</f>
      </c>
      <c r="AW646">
        <f>IF($A646="","",SUMIFS($BM$2:$BM$2500,$W$2:$W$2500,$A646))</f>
      </c>
      <c r="AX646">
        <f>IF($A646="","",SUMIFS($BN$2:$BN$2500,$W$2:$W$2500,$A646))</f>
      </c>
      <c r="AY646">
        <f>IF($A646="","",SUMIFS($BO$2:$BO$2500,$W$2:$W$2500,$A646))</f>
      </c>
      <c r="AZ646">
        <f>IF($A646="","",SUMIFS($BP$2:$BP$2500,$W$2:$W$2500,$A646))</f>
      </c>
      <c r="BA646">
        <f>IF($A646="","",SUMIFS($BQ$2:$BQ$2500,$W$2:$W$2500,$A646))</f>
      </c>
      <c r="BB646">
        <f>IF($A646="","",SUMIFS($BR$2:$BR$2500,$W$2:$W$2500,$A646))</f>
      </c>
      <c r="BC646">
        <f>IF($A646="","",SUMIFS($BS$2:$BS$2500,$W$2:$W$2500,$A646))</f>
      </c>
      <c r="BD646">
        <f>IF($A646="","",SUMIFS($BT$2:$BT$2500,$W$2:$W$2500,$A646))</f>
      </c>
      <c r="BF646">
        <f>IF($Z646="","",INDEX($AO$2:$AO$2000,$Z646))</f>
      </c>
      <c r="BG646">
        <f>IF($Z646="","",INDEX($AP$2:$AP$2000,$Z646))</f>
      </c>
      <c r="BH646">
        <f>IF($Z646="","",INDEX($AQ$2:$AQ$2000,$Z646))</f>
      </c>
      <c r="BI646">
        <f>IF($Z646="","",INDEX($AR$2:$AR$2000,$Z646))</f>
      </c>
      <c r="BJ646">
        <f>IF($Z646="","",INDEX($AS$2:$AS$2000,$Z646))</f>
      </c>
      <c r="BK646">
        <f>IF($Z646="","",INDEX($AT$2:$AT$2000,$Z646))</f>
      </c>
      <c r="BL646">
        <f>IF($Z646="","",INDEX($AU$2:$AU$2000,$Z646))</f>
      </c>
      <c r="BM646">
        <f>IF($Z646="","",INDEX($AV$2:$AV$2000,$Z646))</f>
      </c>
      <c r="BN646">
        <f>IF($Z646="","",INDEX($AW$2:$AW$2000,$Z646))</f>
      </c>
      <c r="BO646">
        <f>IF($Z646="","",INDEX($AX$2:$AX$2000,$Z646))</f>
      </c>
      <c r="BP646">
        <f>IF($Z646="","",INDEX($AY$2:$AY$2000,$Z646))</f>
      </c>
      <c r="BQ646">
        <f>IF($Z646="","",INDEX($AZ$2:$AZ$2000,$Z646))</f>
      </c>
      <c r="BR646">
        <f>IF($Z646="","",INDEX($BA$2:$BA$2000,$Z646))</f>
      </c>
      <c r="BS646">
        <f>IF($Z646="","",INDEX($BB$2:$BB$2000,$Z646))</f>
      </c>
      <c r="BT646">
        <f>IF($Z646="","",INDEX($BC$2:$BC$2000,$Z646))</f>
      </c>
      <c r="BV646">
        <f>IF(OR($A646="",$P646&lt;&gt;"Yes",$AH646="Yes"),"",1+N($AG646))</f>
      </c>
      <c r="BW646">
        <f>IF($A646="","",COUNTIFS($W$2:$W$2500,$A646,$BZ$2:$BZ$2500,"Yes")+COUNTIFS($X$2:$X$2500,$A646,$BY$2:$BY$2500,"Yes"))</f>
      </c>
      <c r="BX646">
        <f>IF(OR($A646="",$P646="Yes"),"",IF(N($BW646)=0,0,1+SUMIFS($CB$2:$CB$2500,$W$2:$W$2500,$A646)+SUMIFS($CA$2:$CA$2500,$X$2:$X$2500,$A646)))</f>
      </c>
      <c r="BY646" t="str">
        <f>IF($Y646="","",INDEX($AH$2:$AH$2000,$Y646)&amp;"")</f>
      </c>
      <c r="BZ646" t="str">
        <f>IF($Z646="","",INDEX($AH$2:$AH$2000,$Z646)&amp;"")</f>
      </c>
      <c r="CA646">
        <f>IF($Y646="","",INDEX($BV$2:$BV$2000,$Y646))</f>
      </c>
      <c r="CB646">
        <f>IF($Z646="","",INDEX($BV$2:$BV$2000,$Z646))</f>
      </c>
    </row>
    <row r="647">
      <c r="A647" t="str">
        <f>IF(TRIM(INDEX(games!$A:$A,ROW()))="","",TRIM(INDEX(games!$A:$A,ROW())))</f>
      </c>
      <c r="B647">
        <f>IF(OR($A647="",INDEX(games!$B:$B,ROW())=""),"",INDEX(games!$B:$B,ROW()))</f>
      </c>
      <c r="C647" t="str">
        <f>IF(OR($A647="",INDEX(games!$C:$C,ROW())=""),"",INDEX(games!$C:$C,ROW()))</f>
      </c>
      <c r="D647">
        <f>IF($A647="","",COUNTIF($W$2:$W$2500,$A647)+COUNTIF($X$2:$X$2500,$A647))</f>
      </c>
      <c r="E647">
        <f>IF($A647="","",IFERROR(MATCH($C647,$R$2:$R$5,0),0))</f>
      </c>
      <c r="F647">
        <f>IF($A647="","",MOD(ROW(),34))</f>
      </c>
      <c r="G647">
        <f>IF($A647="",NA(),IF($C647="Action",$B647,NA()))</f>
      </c>
      <c r="H647">
        <f>IF($A647="",NA(),IF($C647="Action",1+$F647*0.023,NA()))</f>
      </c>
      <c r="I647">
        <f>IF($A647="",NA(),IF($C647="Strategy",$B647,NA()))</f>
      </c>
      <c r="J647">
        <f>IF($A647="",NA(),IF($C647="Strategy",2+$F647*0.023,NA()))</f>
      </c>
      <c r="K647">
        <f>IF($A647="",NA(),IF($C647="Deckbuilder",$B647,NA()))</f>
      </c>
      <c r="L647">
        <f>IF($A647="",NA(),IF($C647="Deckbuilder",3+$F647*0.023,NA()))</f>
      </c>
      <c r="M647">
        <f>IF($A647="",NA(),IF($C647="Traditional",$B647,NA()))</f>
      </c>
      <c r="N647">
        <f>IF($A647="",NA(),IF($C647="Traditional",4+$F647*0.023,NA()))</f>
      </c>
      <c r="O647">
        <f>IF($A647="","",$D647+ROW()/1000000)</f>
      </c>
      <c r="P647" t="str">
        <f>IF(OR($A647="",INDEX(games!$H:$H,ROW())=""),"",INDEX(games!$H:$H,ROW()))</f>
      </c>
      <c r="Q647">
        <f>IF(OR($A647="",$P647&lt;&gt;"Yes"),"",$D647+ROW()/1000000)</f>
      </c>
      <c r="T647">
        <f>IF($Y647="","",INDEX($B$2:$B$2000,$Y647))</f>
      </c>
      <c r="U647">
        <f>IF($Z647="","",INDEX($B$2:$B$2000,$Z647))</f>
      </c>
      <c r="V647">
        <f>IF(OR($T647="",$U647=""),"",$U647-$T647)</f>
      </c>
      <c r="W647" t="str">
        <f>IF(TRIM(INDEX(connections!$A:$A,ROW()))="","",TRIM(INDEX(connections!$A:$A,ROW())))</f>
      </c>
      <c r="X647" t="str">
        <f>IF($W647="","",TRIM(INDEX(connections!$B:$B,ROW())))</f>
      </c>
      <c r="Y647">
        <f>IF($W647="","",IFERROR(MATCH($W647,$A$2:$A$2000,0),""))</f>
      </c>
      <c r="Z647">
        <f>IF($X647="","",IFERROR(MATCH($X647,$A$2:$A$2000,0),""))</f>
      </c>
      <c r="AA647" t="str">
        <f>IF($Y647="","",INDEX($P$2:$P$2000,$Y647))</f>
      </c>
      <c r="AB647" t="str">
        <f>IF($Z647="","",INDEX($P$2:$P$2000,$Z647))</f>
      </c>
      <c r="AC647">
        <f>IF(AND($AA647="Yes",$AB647="Yes"),1,"")</f>
      </c>
      <c r="AD647">
        <f>IF(OR($Y647="",$Z647=""),"",IF(INDEX($C$2:$C$2000,$Y647)=INDEX($C$2:$C$2000,$Z647),0,1))</f>
      </c>
      <c r="AE647">
        <f>IF($AC647&lt;&gt;1,"",IF(AND(INDEX($AG$2:$AG$2000,$Y647)=1,INDEX($AG$2:$AG$2000,$Z647)=1),1,""))</f>
      </c>
      <c r="AG647">
        <f>IF($A647="","",COUNTIFS($W$2:$W$2500,$A647,$AB$2:$AB$2500,"Yes")+COUNTIFS($X$2:$X$2500,$A647,$AA$2:$AA$2500,"Yes"))</f>
      </c>
      <c r="AH647" t="str">
        <f>IF(OR($P647&lt;&gt;"Yes",N($AG647)=0),"",IF(AND($AG647=1,COUNTIFS($W$2:$W$2500,$A647,$AE$2:$AE$2500,1)+COUNTIFS($X$2:$X$2500,$A647,$AE$2:$AE$2500,1)&gt;0),"","Yes"))</f>
      </c>
      <c r="AI647">
        <f>IF($AH647="Yes",$AG647,"")</f>
      </c>
      <c r="AJ647">
        <f>IF($AI647="","",$AI647+ROW()/1000000)</f>
      </c>
      <c r="AK647">
        <f>IF(OR($A647="",$P647="Yes",N($AG647)=0),"",$AG647+ROW()/1000000)</f>
      </c>
      <c r="AL647" t="str">
        <f>IF($A647="","",INDEX(games!$J:$J,ROW())&amp;"")</f>
      </c>
      <c r="AM647">
        <f>IF($A647="","",SUMPRODUCT($AO647:$BD647,'Map Analysis'!$AP$2^{0,1,2,3,4,5,6,7,8,9,10,11,12,13,14,15}))</f>
      </c>
      <c r="AN647">
        <f>IF($A647="","",$AM647+ROW()/10000000)</f>
      </c>
      <c r="AO647">
        <f>IF($A647="","",COUNTIF($W$2:$W$2500,$A647))</f>
      </c>
      <c r="AP647">
        <f>IF($A647="","",SUMIFS($BF$2:$BF$2500,$W$2:$W$2500,$A647))</f>
      </c>
      <c r="AQ647">
        <f>IF($A647="","",SUMIFS($BG$2:$BG$2500,$W$2:$W$2500,$A647))</f>
      </c>
      <c r="AR647">
        <f>IF($A647="","",SUMIFS($BH$2:$BH$2500,$W$2:$W$2500,$A647))</f>
      </c>
      <c r="AS647">
        <f>IF($A647="","",SUMIFS($BI$2:$BI$2500,$W$2:$W$2500,$A647))</f>
      </c>
      <c r="AT647">
        <f>IF($A647="","",SUMIFS($BJ$2:$BJ$2500,$W$2:$W$2500,$A647))</f>
      </c>
      <c r="AU647">
        <f>IF($A647="","",SUMIFS($BK$2:$BK$2500,$W$2:$W$2500,$A647))</f>
      </c>
      <c r="AV647">
        <f>IF($A647="","",SUMIFS($BL$2:$BL$2500,$W$2:$W$2500,$A647))</f>
      </c>
      <c r="AW647">
        <f>IF($A647="","",SUMIFS($BM$2:$BM$2500,$W$2:$W$2500,$A647))</f>
      </c>
      <c r="AX647">
        <f>IF($A647="","",SUMIFS($BN$2:$BN$2500,$W$2:$W$2500,$A647))</f>
      </c>
      <c r="AY647">
        <f>IF($A647="","",SUMIFS($BO$2:$BO$2500,$W$2:$W$2500,$A647))</f>
      </c>
      <c r="AZ647">
        <f>IF($A647="","",SUMIFS($BP$2:$BP$2500,$W$2:$W$2500,$A647))</f>
      </c>
      <c r="BA647">
        <f>IF($A647="","",SUMIFS($BQ$2:$BQ$2500,$W$2:$W$2500,$A647))</f>
      </c>
      <c r="BB647">
        <f>IF($A647="","",SUMIFS($BR$2:$BR$2500,$W$2:$W$2500,$A647))</f>
      </c>
      <c r="BC647">
        <f>IF($A647="","",SUMIFS($BS$2:$BS$2500,$W$2:$W$2500,$A647))</f>
      </c>
      <c r="BD647">
        <f>IF($A647="","",SUMIFS($BT$2:$BT$2500,$W$2:$W$2500,$A647))</f>
      </c>
      <c r="BF647">
        <f>IF($Z647="","",INDEX($AO$2:$AO$2000,$Z647))</f>
      </c>
      <c r="BG647">
        <f>IF($Z647="","",INDEX($AP$2:$AP$2000,$Z647))</f>
      </c>
      <c r="BH647">
        <f>IF($Z647="","",INDEX($AQ$2:$AQ$2000,$Z647))</f>
      </c>
      <c r="BI647">
        <f>IF($Z647="","",INDEX($AR$2:$AR$2000,$Z647))</f>
      </c>
      <c r="BJ647">
        <f>IF($Z647="","",INDEX($AS$2:$AS$2000,$Z647))</f>
      </c>
      <c r="BK647">
        <f>IF($Z647="","",INDEX($AT$2:$AT$2000,$Z647))</f>
      </c>
      <c r="BL647">
        <f>IF($Z647="","",INDEX($AU$2:$AU$2000,$Z647))</f>
      </c>
      <c r="BM647">
        <f>IF($Z647="","",INDEX($AV$2:$AV$2000,$Z647))</f>
      </c>
      <c r="BN647">
        <f>IF($Z647="","",INDEX($AW$2:$AW$2000,$Z647))</f>
      </c>
      <c r="BO647">
        <f>IF($Z647="","",INDEX($AX$2:$AX$2000,$Z647))</f>
      </c>
      <c r="BP647">
        <f>IF($Z647="","",INDEX($AY$2:$AY$2000,$Z647))</f>
      </c>
      <c r="BQ647">
        <f>IF($Z647="","",INDEX($AZ$2:$AZ$2000,$Z647))</f>
      </c>
      <c r="BR647">
        <f>IF($Z647="","",INDEX($BA$2:$BA$2000,$Z647))</f>
      </c>
      <c r="BS647">
        <f>IF($Z647="","",INDEX($BB$2:$BB$2000,$Z647))</f>
      </c>
      <c r="BT647">
        <f>IF($Z647="","",INDEX($BC$2:$BC$2000,$Z647))</f>
      </c>
      <c r="BV647">
        <f>IF(OR($A647="",$P647&lt;&gt;"Yes",$AH647="Yes"),"",1+N($AG647))</f>
      </c>
      <c r="BW647">
        <f>IF($A647="","",COUNTIFS($W$2:$W$2500,$A647,$BZ$2:$BZ$2500,"Yes")+COUNTIFS($X$2:$X$2500,$A647,$BY$2:$BY$2500,"Yes"))</f>
      </c>
      <c r="BX647">
        <f>IF(OR($A647="",$P647="Yes"),"",IF(N($BW647)=0,0,1+SUMIFS($CB$2:$CB$2500,$W$2:$W$2500,$A647)+SUMIFS($CA$2:$CA$2500,$X$2:$X$2500,$A647)))</f>
      </c>
      <c r="BY647" t="str">
        <f>IF($Y647="","",INDEX($AH$2:$AH$2000,$Y647)&amp;"")</f>
      </c>
      <c r="BZ647" t="str">
        <f>IF($Z647="","",INDEX($AH$2:$AH$2000,$Z647)&amp;"")</f>
      </c>
      <c r="CA647">
        <f>IF($Y647="","",INDEX($BV$2:$BV$2000,$Y647))</f>
      </c>
      <c r="CB647">
        <f>IF($Z647="","",INDEX($BV$2:$BV$2000,$Z647))</f>
      </c>
    </row>
    <row r="648">
      <c r="A648" t="str">
        <f>IF(TRIM(INDEX(games!$A:$A,ROW()))="","",TRIM(INDEX(games!$A:$A,ROW())))</f>
      </c>
      <c r="B648">
        <f>IF(OR($A648="",INDEX(games!$B:$B,ROW())=""),"",INDEX(games!$B:$B,ROW()))</f>
      </c>
      <c r="C648" t="str">
        <f>IF(OR($A648="",INDEX(games!$C:$C,ROW())=""),"",INDEX(games!$C:$C,ROW()))</f>
      </c>
      <c r="D648">
        <f>IF($A648="","",COUNTIF($W$2:$W$2500,$A648)+COUNTIF($X$2:$X$2500,$A648))</f>
      </c>
      <c r="E648">
        <f>IF($A648="","",IFERROR(MATCH($C648,$R$2:$R$5,0),0))</f>
      </c>
      <c r="F648">
        <f>IF($A648="","",MOD(ROW(),34))</f>
      </c>
      <c r="G648">
        <f>IF($A648="",NA(),IF($C648="Action",$B648,NA()))</f>
      </c>
      <c r="H648">
        <f>IF($A648="",NA(),IF($C648="Action",1+$F648*0.023,NA()))</f>
      </c>
      <c r="I648">
        <f>IF($A648="",NA(),IF($C648="Strategy",$B648,NA()))</f>
      </c>
      <c r="J648">
        <f>IF($A648="",NA(),IF($C648="Strategy",2+$F648*0.023,NA()))</f>
      </c>
      <c r="K648">
        <f>IF($A648="",NA(),IF($C648="Deckbuilder",$B648,NA()))</f>
      </c>
      <c r="L648">
        <f>IF($A648="",NA(),IF($C648="Deckbuilder",3+$F648*0.023,NA()))</f>
      </c>
      <c r="M648">
        <f>IF($A648="",NA(),IF($C648="Traditional",$B648,NA()))</f>
      </c>
      <c r="N648">
        <f>IF($A648="",NA(),IF($C648="Traditional",4+$F648*0.023,NA()))</f>
      </c>
      <c r="O648">
        <f>IF($A648="","",$D648+ROW()/1000000)</f>
      </c>
      <c r="P648" t="str">
        <f>IF(OR($A648="",INDEX(games!$H:$H,ROW())=""),"",INDEX(games!$H:$H,ROW()))</f>
      </c>
      <c r="Q648">
        <f>IF(OR($A648="",$P648&lt;&gt;"Yes"),"",$D648+ROW()/1000000)</f>
      </c>
      <c r="T648">
        <f>IF($Y648="","",INDEX($B$2:$B$2000,$Y648))</f>
      </c>
      <c r="U648">
        <f>IF($Z648="","",INDEX($B$2:$B$2000,$Z648))</f>
      </c>
      <c r="V648">
        <f>IF(OR($T648="",$U648=""),"",$U648-$T648)</f>
      </c>
      <c r="W648" t="str">
        <f>IF(TRIM(INDEX(connections!$A:$A,ROW()))="","",TRIM(INDEX(connections!$A:$A,ROW())))</f>
      </c>
      <c r="X648" t="str">
        <f>IF($W648="","",TRIM(INDEX(connections!$B:$B,ROW())))</f>
      </c>
      <c r="Y648">
        <f>IF($W648="","",IFERROR(MATCH($W648,$A$2:$A$2000,0),""))</f>
      </c>
      <c r="Z648">
        <f>IF($X648="","",IFERROR(MATCH($X648,$A$2:$A$2000,0),""))</f>
      </c>
      <c r="AA648" t="str">
        <f>IF($Y648="","",INDEX($P$2:$P$2000,$Y648))</f>
      </c>
      <c r="AB648" t="str">
        <f>IF($Z648="","",INDEX($P$2:$P$2000,$Z648))</f>
      </c>
      <c r="AC648">
        <f>IF(AND($AA648="Yes",$AB648="Yes"),1,"")</f>
      </c>
      <c r="AD648">
        <f>IF(OR($Y648="",$Z648=""),"",IF(INDEX($C$2:$C$2000,$Y648)=INDEX($C$2:$C$2000,$Z648),0,1))</f>
      </c>
      <c r="AE648">
        <f>IF($AC648&lt;&gt;1,"",IF(AND(INDEX($AG$2:$AG$2000,$Y648)=1,INDEX($AG$2:$AG$2000,$Z648)=1),1,""))</f>
      </c>
      <c r="AG648">
        <f>IF($A648="","",COUNTIFS($W$2:$W$2500,$A648,$AB$2:$AB$2500,"Yes")+COUNTIFS($X$2:$X$2500,$A648,$AA$2:$AA$2500,"Yes"))</f>
      </c>
      <c r="AH648" t="str">
        <f>IF(OR($P648&lt;&gt;"Yes",N($AG648)=0),"",IF(AND($AG648=1,COUNTIFS($W$2:$W$2500,$A648,$AE$2:$AE$2500,1)+COUNTIFS($X$2:$X$2500,$A648,$AE$2:$AE$2500,1)&gt;0),"","Yes"))</f>
      </c>
      <c r="AI648">
        <f>IF($AH648="Yes",$AG648,"")</f>
      </c>
      <c r="AJ648">
        <f>IF($AI648="","",$AI648+ROW()/1000000)</f>
      </c>
      <c r="AK648">
        <f>IF(OR($A648="",$P648="Yes",N($AG648)=0),"",$AG648+ROW()/1000000)</f>
      </c>
      <c r="AL648" t="str">
        <f>IF($A648="","",INDEX(games!$J:$J,ROW())&amp;"")</f>
      </c>
      <c r="AM648">
        <f>IF($A648="","",SUMPRODUCT($AO648:$BD648,'Map Analysis'!$AP$2^{0,1,2,3,4,5,6,7,8,9,10,11,12,13,14,15}))</f>
      </c>
      <c r="AN648">
        <f>IF($A648="","",$AM648+ROW()/10000000)</f>
      </c>
      <c r="AO648">
        <f>IF($A648="","",COUNTIF($W$2:$W$2500,$A648))</f>
      </c>
      <c r="AP648">
        <f>IF($A648="","",SUMIFS($BF$2:$BF$2500,$W$2:$W$2500,$A648))</f>
      </c>
      <c r="AQ648">
        <f>IF($A648="","",SUMIFS($BG$2:$BG$2500,$W$2:$W$2500,$A648))</f>
      </c>
      <c r="AR648">
        <f>IF($A648="","",SUMIFS($BH$2:$BH$2500,$W$2:$W$2500,$A648))</f>
      </c>
      <c r="AS648">
        <f>IF($A648="","",SUMIFS($BI$2:$BI$2500,$W$2:$W$2500,$A648))</f>
      </c>
      <c r="AT648">
        <f>IF($A648="","",SUMIFS($BJ$2:$BJ$2500,$W$2:$W$2500,$A648))</f>
      </c>
      <c r="AU648">
        <f>IF($A648="","",SUMIFS($BK$2:$BK$2500,$W$2:$W$2500,$A648))</f>
      </c>
      <c r="AV648">
        <f>IF($A648="","",SUMIFS($BL$2:$BL$2500,$W$2:$W$2500,$A648))</f>
      </c>
      <c r="AW648">
        <f>IF($A648="","",SUMIFS($BM$2:$BM$2500,$W$2:$W$2500,$A648))</f>
      </c>
      <c r="AX648">
        <f>IF($A648="","",SUMIFS($BN$2:$BN$2500,$W$2:$W$2500,$A648))</f>
      </c>
      <c r="AY648">
        <f>IF($A648="","",SUMIFS($BO$2:$BO$2500,$W$2:$W$2500,$A648))</f>
      </c>
      <c r="AZ648">
        <f>IF($A648="","",SUMIFS($BP$2:$BP$2500,$W$2:$W$2500,$A648))</f>
      </c>
      <c r="BA648">
        <f>IF($A648="","",SUMIFS($BQ$2:$BQ$2500,$W$2:$W$2500,$A648))</f>
      </c>
      <c r="BB648">
        <f>IF($A648="","",SUMIFS($BR$2:$BR$2500,$W$2:$W$2500,$A648))</f>
      </c>
      <c r="BC648">
        <f>IF($A648="","",SUMIFS($BS$2:$BS$2500,$W$2:$W$2500,$A648))</f>
      </c>
      <c r="BD648">
        <f>IF($A648="","",SUMIFS($BT$2:$BT$2500,$W$2:$W$2500,$A648))</f>
      </c>
      <c r="BF648">
        <f>IF($Z648="","",INDEX($AO$2:$AO$2000,$Z648))</f>
      </c>
      <c r="BG648">
        <f>IF($Z648="","",INDEX($AP$2:$AP$2000,$Z648))</f>
      </c>
      <c r="BH648">
        <f>IF($Z648="","",INDEX($AQ$2:$AQ$2000,$Z648))</f>
      </c>
      <c r="BI648">
        <f>IF($Z648="","",INDEX($AR$2:$AR$2000,$Z648))</f>
      </c>
      <c r="BJ648">
        <f>IF($Z648="","",INDEX($AS$2:$AS$2000,$Z648))</f>
      </c>
      <c r="BK648">
        <f>IF($Z648="","",INDEX($AT$2:$AT$2000,$Z648))</f>
      </c>
      <c r="BL648">
        <f>IF($Z648="","",INDEX($AU$2:$AU$2000,$Z648))</f>
      </c>
      <c r="BM648">
        <f>IF($Z648="","",INDEX($AV$2:$AV$2000,$Z648))</f>
      </c>
      <c r="BN648">
        <f>IF($Z648="","",INDEX($AW$2:$AW$2000,$Z648))</f>
      </c>
      <c r="BO648">
        <f>IF($Z648="","",INDEX($AX$2:$AX$2000,$Z648))</f>
      </c>
      <c r="BP648">
        <f>IF($Z648="","",INDEX($AY$2:$AY$2000,$Z648))</f>
      </c>
      <c r="BQ648">
        <f>IF($Z648="","",INDEX($AZ$2:$AZ$2000,$Z648))</f>
      </c>
      <c r="BR648">
        <f>IF($Z648="","",INDEX($BA$2:$BA$2000,$Z648))</f>
      </c>
      <c r="BS648">
        <f>IF($Z648="","",INDEX($BB$2:$BB$2000,$Z648))</f>
      </c>
      <c r="BT648">
        <f>IF($Z648="","",INDEX($BC$2:$BC$2000,$Z648))</f>
      </c>
      <c r="BV648">
        <f>IF(OR($A648="",$P648&lt;&gt;"Yes",$AH648="Yes"),"",1+N($AG648))</f>
      </c>
      <c r="BW648">
        <f>IF($A648="","",COUNTIFS($W$2:$W$2500,$A648,$BZ$2:$BZ$2500,"Yes")+COUNTIFS($X$2:$X$2500,$A648,$BY$2:$BY$2500,"Yes"))</f>
      </c>
      <c r="BX648">
        <f>IF(OR($A648="",$P648="Yes"),"",IF(N($BW648)=0,0,1+SUMIFS($CB$2:$CB$2500,$W$2:$W$2500,$A648)+SUMIFS($CA$2:$CA$2500,$X$2:$X$2500,$A648)))</f>
      </c>
      <c r="BY648" t="str">
        <f>IF($Y648="","",INDEX($AH$2:$AH$2000,$Y648)&amp;"")</f>
      </c>
      <c r="BZ648" t="str">
        <f>IF($Z648="","",INDEX($AH$2:$AH$2000,$Z648)&amp;"")</f>
      </c>
      <c r="CA648">
        <f>IF($Y648="","",INDEX($BV$2:$BV$2000,$Y648))</f>
      </c>
      <c r="CB648">
        <f>IF($Z648="","",INDEX($BV$2:$BV$2000,$Z648))</f>
      </c>
    </row>
    <row r="649">
      <c r="A649" t="str">
        <f>IF(TRIM(INDEX(games!$A:$A,ROW()))="","",TRIM(INDEX(games!$A:$A,ROW())))</f>
      </c>
      <c r="B649">
        <f>IF(OR($A649="",INDEX(games!$B:$B,ROW())=""),"",INDEX(games!$B:$B,ROW()))</f>
      </c>
      <c r="C649" t="str">
        <f>IF(OR($A649="",INDEX(games!$C:$C,ROW())=""),"",INDEX(games!$C:$C,ROW()))</f>
      </c>
      <c r="D649">
        <f>IF($A649="","",COUNTIF($W$2:$W$2500,$A649)+COUNTIF($X$2:$X$2500,$A649))</f>
      </c>
      <c r="E649">
        <f>IF($A649="","",IFERROR(MATCH($C649,$R$2:$R$5,0),0))</f>
      </c>
      <c r="F649">
        <f>IF($A649="","",MOD(ROW(),34))</f>
      </c>
      <c r="G649">
        <f>IF($A649="",NA(),IF($C649="Action",$B649,NA()))</f>
      </c>
      <c r="H649">
        <f>IF($A649="",NA(),IF($C649="Action",1+$F649*0.023,NA()))</f>
      </c>
      <c r="I649">
        <f>IF($A649="",NA(),IF($C649="Strategy",$B649,NA()))</f>
      </c>
      <c r="J649">
        <f>IF($A649="",NA(),IF($C649="Strategy",2+$F649*0.023,NA()))</f>
      </c>
      <c r="K649">
        <f>IF($A649="",NA(),IF($C649="Deckbuilder",$B649,NA()))</f>
      </c>
      <c r="L649">
        <f>IF($A649="",NA(),IF($C649="Deckbuilder",3+$F649*0.023,NA()))</f>
      </c>
      <c r="M649">
        <f>IF($A649="",NA(),IF($C649="Traditional",$B649,NA()))</f>
      </c>
      <c r="N649">
        <f>IF($A649="",NA(),IF($C649="Traditional",4+$F649*0.023,NA()))</f>
      </c>
      <c r="O649">
        <f>IF($A649="","",$D649+ROW()/1000000)</f>
      </c>
      <c r="P649" t="str">
        <f>IF(OR($A649="",INDEX(games!$H:$H,ROW())=""),"",INDEX(games!$H:$H,ROW()))</f>
      </c>
      <c r="Q649">
        <f>IF(OR($A649="",$P649&lt;&gt;"Yes"),"",$D649+ROW()/1000000)</f>
      </c>
      <c r="T649">
        <f>IF($Y649="","",INDEX($B$2:$B$2000,$Y649))</f>
      </c>
      <c r="U649">
        <f>IF($Z649="","",INDEX($B$2:$B$2000,$Z649))</f>
      </c>
      <c r="V649">
        <f>IF(OR($T649="",$U649=""),"",$U649-$T649)</f>
      </c>
      <c r="W649" t="str">
        <f>IF(TRIM(INDEX(connections!$A:$A,ROW()))="","",TRIM(INDEX(connections!$A:$A,ROW())))</f>
      </c>
      <c r="X649" t="str">
        <f>IF($W649="","",TRIM(INDEX(connections!$B:$B,ROW())))</f>
      </c>
      <c r="Y649">
        <f>IF($W649="","",IFERROR(MATCH($W649,$A$2:$A$2000,0),""))</f>
      </c>
      <c r="Z649">
        <f>IF($X649="","",IFERROR(MATCH($X649,$A$2:$A$2000,0),""))</f>
      </c>
      <c r="AA649" t="str">
        <f>IF($Y649="","",INDEX($P$2:$P$2000,$Y649))</f>
      </c>
      <c r="AB649" t="str">
        <f>IF($Z649="","",INDEX($P$2:$P$2000,$Z649))</f>
      </c>
      <c r="AC649">
        <f>IF(AND($AA649="Yes",$AB649="Yes"),1,"")</f>
      </c>
      <c r="AD649">
        <f>IF(OR($Y649="",$Z649=""),"",IF(INDEX($C$2:$C$2000,$Y649)=INDEX($C$2:$C$2000,$Z649),0,1))</f>
      </c>
      <c r="AE649">
        <f>IF($AC649&lt;&gt;1,"",IF(AND(INDEX($AG$2:$AG$2000,$Y649)=1,INDEX($AG$2:$AG$2000,$Z649)=1),1,""))</f>
      </c>
      <c r="AG649">
        <f>IF($A649="","",COUNTIFS($W$2:$W$2500,$A649,$AB$2:$AB$2500,"Yes")+COUNTIFS($X$2:$X$2500,$A649,$AA$2:$AA$2500,"Yes"))</f>
      </c>
      <c r="AH649" t="str">
        <f>IF(OR($P649&lt;&gt;"Yes",N($AG649)=0),"",IF(AND($AG649=1,COUNTIFS($W$2:$W$2500,$A649,$AE$2:$AE$2500,1)+COUNTIFS($X$2:$X$2500,$A649,$AE$2:$AE$2500,1)&gt;0),"","Yes"))</f>
      </c>
      <c r="AI649">
        <f>IF($AH649="Yes",$AG649,"")</f>
      </c>
      <c r="AJ649">
        <f>IF($AI649="","",$AI649+ROW()/1000000)</f>
      </c>
      <c r="AK649">
        <f>IF(OR($A649="",$P649="Yes",N($AG649)=0),"",$AG649+ROW()/1000000)</f>
      </c>
      <c r="AL649" t="str">
        <f>IF($A649="","",INDEX(games!$J:$J,ROW())&amp;"")</f>
      </c>
      <c r="AM649">
        <f>IF($A649="","",SUMPRODUCT($AO649:$BD649,'Map Analysis'!$AP$2^{0,1,2,3,4,5,6,7,8,9,10,11,12,13,14,15}))</f>
      </c>
      <c r="AN649">
        <f>IF($A649="","",$AM649+ROW()/10000000)</f>
      </c>
      <c r="AO649">
        <f>IF($A649="","",COUNTIF($W$2:$W$2500,$A649))</f>
      </c>
      <c r="AP649">
        <f>IF($A649="","",SUMIFS($BF$2:$BF$2500,$W$2:$W$2500,$A649))</f>
      </c>
      <c r="AQ649">
        <f>IF($A649="","",SUMIFS($BG$2:$BG$2500,$W$2:$W$2500,$A649))</f>
      </c>
      <c r="AR649">
        <f>IF($A649="","",SUMIFS($BH$2:$BH$2500,$W$2:$W$2500,$A649))</f>
      </c>
      <c r="AS649">
        <f>IF($A649="","",SUMIFS($BI$2:$BI$2500,$W$2:$W$2500,$A649))</f>
      </c>
      <c r="AT649">
        <f>IF($A649="","",SUMIFS($BJ$2:$BJ$2500,$W$2:$W$2500,$A649))</f>
      </c>
      <c r="AU649">
        <f>IF($A649="","",SUMIFS($BK$2:$BK$2500,$W$2:$W$2500,$A649))</f>
      </c>
      <c r="AV649">
        <f>IF($A649="","",SUMIFS($BL$2:$BL$2500,$W$2:$W$2500,$A649))</f>
      </c>
      <c r="AW649">
        <f>IF($A649="","",SUMIFS($BM$2:$BM$2500,$W$2:$W$2500,$A649))</f>
      </c>
      <c r="AX649">
        <f>IF($A649="","",SUMIFS($BN$2:$BN$2500,$W$2:$W$2500,$A649))</f>
      </c>
      <c r="AY649">
        <f>IF($A649="","",SUMIFS($BO$2:$BO$2500,$W$2:$W$2500,$A649))</f>
      </c>
      <c r="AZ649">
        <f>IF($A649="","",SUMIFS($BP$2:$BP$2500,$W$2:$W$2500,$A649))</f>
      </c>
      <c r="BA649">
        <f>IF($A649="","",SUMIFS($BQ$2:$BQ$2500,$W$2:$W$2500,$A649))</f>
      </c>
      <c r="BB649">
        <f>IF($A649="","",SUMIFS($BR$2:$BR$2500,$W$2:$W$2500,$A649))</f>
      </c>
      <c r="BC649">
        <f>IF($A649="","",SUMIFS($BS$2:$BS$2500,$W$2:$W$2500,$A649))</f>
      </c>
      <c r="BD649">
        <f>IF($A649="","",SUMIFS($BT$2:$BT$2500,$W$2:$W$2500,$A649))</f>
      </c>
      <c r="BF649">
        <f>IF($Z649="","",INDEX($AO$2:$AO$2000,$Z649))</f>
      </c>
      <c r="BG649">
        <f>IF($Z649="","",INDEX($AP$2:$AP$2000,$Z649))</f>
      </c>
      <c r="BH649">
        <f>IF($Z649="","",INDEX($AQ$2:$AQ$2000,$Z649))</f>
      </c>
      <c r="BI649">
        <f>IF($Z649="","",INDEX($AR$2:$AR$2000,$Z649))</f>
      </c>
      <c r="BJ649">
        <f>IF($Z649="","",INDEX($AS$2:$AS$2000,$Z649))</f>
      </c>
      <c r="BK649">
        <f>IF($Z649="","",INDEX($AT$2:$AT$2000,$Z649))</f>
      </c>
      <c r="BL649">
        <f>IF($Z649="","",INDEX($AU$2:$AU$2000,$Z649))</f>
      </c>
      <c r="BM649">
        <f>IF($Z649="","",INDEX($AV$2:$AV$2000,$Z649))</f>
      </c>
      <c r="BN649">
        <f>IF($Z649="","",INDEX($AW$2:$AW$2000,$Z649))</f>
      </c>
      <c r="BO649">
        <f>IF($Z649="","",INDEX($AX$2:$AX$2000,$Z649))</f>
      </c>
      <c r="BP649">
        <f>IF($Z649="","",INDEX($AY$2:$AY$2000,$Z649))</f>
      </c>
      <c r="BQ649">
        <f>IF($Z649="","",INDEX($AZ$2:$AZ$2000,$Z649))</f>
      </c>
      <c r="BR649">
        <f>IF($Z649="","",INDEX($BA$2:$BA$2000,$Z649))</f>
      </c>
      <c r="BS649">
        <f>IF($Z649="","",INDEX($BB$2:$BB$2000,$Z649))</f>
      </c>
      <c r="BT649">
        <f>IF($Z649="","",INDEX($BC$2:$BC$2000,$Z649))</f>
      </c>
      <c r="BV649">
        <f>IF(OR($A649="",$P649&lt;&gt;"Yes",$AH649="Yes"),"",1+N($AG649))</f>
      </c>
      <c r="BW649">
        <f>IF($A649="","",COUNTIFS($W$2:$W$2500,$A649,$BZ$2:$BZ$2500,"Yes")+COUNTIFS($X$2:$X$2500,$A649,$BY$2:$BY$2500,"Yes"))</f>
      </c>
      <c r="BX649">
        <f>IF(OR($A649="",$P649="Yes"),"",IF(N($BW649)=0,0,1+SUMIFS($CB$2:$CB$2500,$W$2:$W$2500,$A649)+SUMIFS($CA$2:$CA$2500,$X$2:$X$2500,$A649)))</f>
      </c>
      <c r="BY649" t="str">
        <f>IF($Y649="","",INDEX($AH$2:$AH$2000,$Y649)&amp;"")</f>
      </c>
      <c r="BZ649" t="str">
        <f>IF($Z649="","",INDEX($AH$2:$AH$2000,$Z649)&amp;"")</f>
      </c>
      <c r="CA649">
        <f>IF($Y649="","",INDEX($BV$2:$BV$2000,$Y649))</f>
      </c>
      <c r="CB649">
        <f>IF($Z649="","",INDEX($BV$2:$BV$2000,$Z649))</f>
      </c>
    </row>
    <row r="650">
      <c r="A650" t="str">
        <f>IF(TRIM(INDEX(games!$A:$A,ROW()))="","",TRIM(INDEX(games!$A:$A,ROW())))</f>
      </c>
      <c r="B650">
        <f>IF(OR($A650="",INDEX(games!$B:$B,ROW())=""),"",INDEX(games!$B:$B,ROW()))</f>
      </c>
      <c r="C650" t="str">
        <f>IF(OR($A650="",INDEX(games!$C:$C,ROW())=""),"",INDEX(games!$C:$C,ROW()))</f>
      </c>
      <c r="D650">
        <f>IF($A650="","",COUNTIF($W$2:$W$2500,$A650)+COUNTIF($X$2:$X$2500,$A650))</f>
      </c>
      <c r="E650">
        <f>IF($A650="","",IFERROR(MATCH($C650,$R$2:$R$5,0),0))</f>
      </c>
      <c r="F650">
        <f>IF($A650="","",MOD(ROW(),34))</f>
      </c>
      <c r="G650">
        <f>IF($A650="",NA(),IF($C650="Action",$B650,NA()))</f>
      </c>
      <c r="H650">
        <f>IF($A650="",NA(),IF($C650="Action",1+$F650*0.023,NA()))</f>
      </c>
      <c r="I650">
        <f>IF($A650="",NA(),IF($C650="Strategy",$B650,NA()))</f>
      </c>
      <c r="J650">
        <f>IF($A650="",NA(),IF($C650="Strategy",2+$F650*0.023,NA()))</f>
      </c>
      <c r="K650">
        <f>IF($A650="",NA(),IF($C650="Deckbuilder",$B650,NA()))</f>
      </c>
      <c r="L650">
        <f>IF($A650="",NA(),IF($C650="Deckbuilder",3+$F650*0.023,NA()))</f>
      </c>
      <c r="M650">
        <f>IF($A650="",NA(),IF($C650="Traditional",$B650,NA()))</f>
      </c>
      <c r="N650">
        <f>IF($A650="",NA(),IF($C650="Traditional",4+$F650*0.023,NA()))</f>
      </c>
      <c r="O650">
        <f>IF($A650="","",$D650+ROW()/1000000)</f>
      </c>
      <c r="P650" t="str">
        <f>IF(OR($A650="",INDEX(games!$H:$H,ROW())=""),"",INDEX(games!$H:$H,ROW()))</f>
      </c>
      <c r="Q650">
        <f>IF(OR($A650="",$P650&lt;&gt;"Yes"),"",$D650+ROW()/1000000)</f>
      </c>
      <c r="T650">
        <f>IF($Y650="","",INDEX($B$2:$B$2000,$Y650))</f>
      </c>
      <c r="U650">
        <f>IF($Z650="","",INDEX($B$2:$B$2000,$Z650))</f>
      </c>
      <c r="V650">
        <f>IF(OR($T650="",$U650=""),"",$U650-$T650)</f>
      </c>
      <c r="W650" t="str">
        <f>IF(TRIM(INDEX(connections!$A:$A,ROW()))="","",TRIM(INDEX(connections!$A:$A,ROW())))</f>
      </c>
      <c r="X650" t="str">
        <f>IF($W650="","",TRIM(INDEX(connections!$B:$B,ROW())))</f>
      </c>
      <c r="Y650">
        <f>IF($W650="","",IFERROR(MATCH($W650,$A$2:$A$2000,0),""))</f>
      </c>
      <c r="Z650">
        <f>IF($X650="","",IFERROR(MATCH($X650,$A$2:$A$2000,0),""))</f>
      </c>
      <c r="AA650" t="str">
        <f>IF($Y650="","",INDEX($P$2:$P$2000,$Y650))</f>
      </c>
      <c r="AB650" t="str">
        <f>IF($Z650="","",INDEX($P$2:$P$2000,$Z650))</f>
      </c>
      <c r="AC650">
        <f>IF(AND($AA650="Yes",$AB650="Yes"),1,"")</f>
      </c>
      <c r="AD650">
        <f>IF(OR($Y650="",$Z650=""),"",IF(INDEX($C$2:$C$2000,$Y650)=INDEX($C$2:$C$2000,$Z650),0,1))</f>
      </c>
      <c r="AE650">
        <f>IF($AC650&lt;&gt;1,"",IF(AND(INDEX($AG$2:$AG$2000,$Y650)=1,INDEX($AG$2:$AG$2000,$Z650)=1),1,""))</f>
      </c>
      <c r="AG650">
        <f>IF($A650="","",COUNTIFS($W$2:$W$2500,$A650,$AB$2:$AB$2500,"Yes")+COUNTIFS($X$2:$X$2500,$A650,$AA$2:$AA$2500,"Yes"))</f>
      </c>
      <c r="AH650" t="str">
        <f>IF(OR($P650&lt;&gt;"Yes",N($AG650)=0),"",IF(AND($AG650=1,COUNTIFS($W$2:$W$2500,$A650,$AE$2:$AE$2500,1)+COUNTIFS($X$2:$X$2500,$A650,$AE$2:$AE$2500,1)&gt;0),"","Yes"))</f>
      </c>
      <c r="AI650">
        <f>IF($AH650="Yes",$AG650,"")</f>
      </c>
      <c r="AJ650">
        <f>IF($AI650="","",$AI650+ROW()/1000000)</f>
      </c>
      <c r="AK650">
        <f>IF(OR($A650="",$P650="Yes",N($AG650)=0),"",$AG650+ROW()/1000000)</f>
      </c>
      <c r="AL650" t="str">
        <f>IF($A650="","",INDEX(games!$J:$J,ROW())&amp;"")</f>
      </c>
      <c r="AM650">
        <f>IF($A650="","",SUMPRODUCT($AO650:$BD650,'Map Analysis'!$AP$2^{0,1,2,3,4,5,6,7,8,9,10,11,12,13,14,15}))</f>
      </c>
      <c r="AN650">
        <f>IF($A650="","",$AM650+ROW()/10000000)</f>
      </c>
      <c r="AO650">
        <f>IF($A650="","",COUNTIF($W$2:$W$2500,$A650))</f>
      </c>
      <c r="AP650">
        <f>IF($A650="","",SUMIFS($BF$2:$BF$2500,$W$2:$W$2500,$A650))</f>
      </c>
      <c r="AQ650">
        <f>IF($A650="","",SUMIFS($BG$2:$BG$2500,$W$2:$W$2500,$A650))</f>
      </c>
      <c r="AR650">
        <f>IF($A650="","",SUMIFS($BH$2:$BH$2500,$W$2:$W$2500,$A650))</f>
      </c>
      <c r="AS650">
        <f>IF($A650="","",SUMIFS($BI$2:$BI$2500,$W$2:$W$2500,$A650))</f>
      </c>
      <c r="AT650">
        <f>IF($A650="","",SUMIFS($BJ$2:$BJ$2500,$W$2:$W$2500,$A650))</f>
      </c>
      <c r="AU650">
        <f>IF($A650="","",SUMIFS($BK$2:$BK$2500,$W$2:$W$2500,$A650))</f>
      </c>
      <c r="AV650">
        <f>IF($A650="","",SUMIFS($BL$2:$BL$2500,$W$2:$W$2500,$A650))</f>
      </c>
      <c r="AW650">
        <f>IF($A650="","",SUMIFS($BM$2:$BM$2500,$W$2:$W$2500,$A650))</f>
      </c>
      <c r="AX650">
        <f>IF($A650="","",SUMIFS($BN$2:$BN$2500,$W$2:$W$2500,$A650))</f>
      </c>
      <c r="AY650">
        <f>IF($A650="","",SUMIFS($BO$2:$BO$2500,$W$2:$W$2500,$A650))</f>
      </c>
      <c r="AZ650">
        <f>IF($A650="","",SUMIFS($BP$2:$BP$2500,$W$2:$W$2500,$A650))</f>
      </c>
      <c r="BA650">
        <f>IF($A650="","",SUMIFS($BQ$2:$BQ$2500,$W$2:$W$2500,$A650))</f>
      </c>
      <c r="BB650">
        <f>IF($A650="","",SUMIFS($BR$2:$BR$2500,$W$2:$W$2500,$A650))</f>
      </c>
      <c r="BC650">
        <f>IF($A650="","",SUMIFS($BS$2:$BS$2500,$W$2:$W$2500,$A650))</f>
      </c>
      <c r="BD650">
        <f>IF($A650="","",SUMIFS($BT$2:$BT$2500,$W$2:$W$2500,$A650))</f>
      </c>
      <c r="BF650">
        <f>IF($Z650="","",INDEX($AO$2:$AO$2000,$Z650))</f>
      </c>
      <c r="BG650">
        <f>IF($Z650="","",INDEX($AP$2:$AP$2000,$Z650))</f>
      </c>
      <c r="BH650">
        <f>IF($Z650="","",INDEX($AQ$2:$AQ$2000,$Z650))</f>
      </c>
      <c r="BI650">
        <f>IF($Z650="","",INDEX($AR$2:$AR$2000,$Z650))</f>
      </c>
      <c r="BJ650">
        <f>IF($Z650="","",INDEX($AS$2:$AS$2000,$Z650))</f>
      </c>
      <c r="BK650">
        <f>IF($Z650="","",INDEX($AT$2:$AT$2000,$Z650))</f>
      </c>
      <c r="BL650">
        <f>IF($Z650="","",INDEX($AU$2:$AU$2000,$Z650))</f>
      </c>
      <c r="BM650">
        <f>IF($Z650="","",INDEX($AV$2:$AV$2000,$Z650))</f>
      </c>
      <c r="BN650">
        <f>IF($Z650="","",INDEX($AW$2:$AW$2000,$Z650))</f>
      </c>
      <c r="BO650">
        <f>IF($Z650="","",INDEX($AX$2:$AX$2000,$Z650))</f>
      </c>
      <c r="BP650">
        <f>IF($Z650="","",INDEX($AY$2:$AY$2000,$Z650))</f>
      </c>
      <c r="BQ650">
        <f>IF($Z650="","",INDEX($AZ$2:$AZ$2000,$Z650))</f>
      </c>
      <c r="BR650">
        <f>IF($Z650="","",INDEX($BA$2:$BA$2000,$Z650))</f>
      </c>
      <c r="BS650">
        <f>IF($Z650="","",INDEX($BB$2:$BB$2000,$Z650))</f>
      </c>
      <c r="BT650">
        <f>IF($Z650="","",INDEX($BC$2:$BC$2000,$Z650))</f>
      </c>
      <c r="BV650">
        <f>IF(OR($A650="",$P650&lt;&gt;"Yes",$AH650="Yes"),"",1+N($AG650))</f>
      </c>
      <c r="BW650">
        <f>IF($A650="","",COUNTIFS($W$2:$W$2500,$A650,$BZ$2:$BZ$2500,"Yes")+COUNTIFS($X$2:$X$2500,$A650,$BY$2:$BY$2500,"Yes"))</f>
      </c>
      <c r="BX650">
        <f>IF(OR($A650="",$P650="Yes"),"",IF(N($BW650)=0,0,1+SUMIFS($CB$2:$CB$2500,$W$2:$W$2500,$A650)+SUMIFS($CA$2:$CA$2500,$X$2:$X$2500,$A650)))</f>
      </c>
      <c r="BY650" t="str">
        <f>IF($Y650="","",INDEX($AH$2:$AH$2000,$Y650)&amp;"")</f>
      </c>
      <c r="BZ650" t="str">
        <f>IF($Z650="","",INDEX($AH$2:$AH$2000,$Z650)&amp;"")</f>
      </c>
      <c r="CA650">
        <f>IF($Y650="","",INDEX($BV$2:$BV$2000,$Y650))</f>
      </c>
      <c r="CB650">
        <f>IF($Z650="","",INDEX($BV$2:$BV$2000,$Z650))</f>
      </c>
    </row>
    <row r="651">
      <c r="A651" t="str">
        <f>IF(TRIM(INDEX(games!$A:$A,ROW()))="","",TRIM(INDEX(games!$A:$A,ROW())))</f>
      </c>
      <c r="B651">
        <f>IF(OR($A651="",INDEX(games!$B:$B,ROW())=""),"",INDEX(games!$B:$B,ROW()))</f>
      </c>
      <c r="C651" t="str">
        <f>IF(OR($A651="",INDEX(games!$C:$C,ROW())=""),"",INDEX(games!$C:$C,ROW()))</f>
      </c>
      <c r="D651">
        <f>IF($A651="","",COUNTIF($W$2:$W$2500,$A651)+COUNTIF($X$2:$X$2500,$A651))</f>
      </c>
      <c r="E651">
        <f>IF($A651="","",IFERROR(MATCH($C651,$R$2:$R$5,0),0))</f>
      </c>
      <c r="F651">
        <f>IF($A651="","",MOD(ROW(),34))</f>
      </c>
      <c r="G651">
        <f>IF($A651="",NA(),IF($C651="Action",$B651,NA()))</f>
      </c>
      <c r="H651">
        <f>IF($A651="",NA(),IF($C651="Action",1+$F651*0.023,NA()))</f>
      </c>
      <c r="I651">
        <f>IF($A651="",NA(),IF($C651="Strategy",$B651,NA()))</f>
      </c>
      <c r="J651">
        <f>IF($A651="",NA(),IF($C651="Strategy",2+$F651*0.023,NA()))</f>
      </c>
      <c r="K651">
        <f>IF($A651="",NA(),IF($C651="Deckbuilder",$B651,NA()))</f>
      </c>
      <c r="L651">
        <f>IF($A651="",NA(),IF($C651="Deckbuilder",3+$F651*0.023,NA()))</f>
      </c>
      <c r="M651">
        <f>IF($A651="",NA(),IF($C651="Traditional",$B651,NA()))</f>
      </c>
      <c r="N651">
        <f>IF($A651="",NA(),IF($C651="Traditional",4+$F651*0.023,NA()))</f>
      </c>
      <c r="O651">
        <f>IF($A651="","",$D651+ROW()/1000000)</f>
      </c>
      <c r="P651" t="str">
        <f>IF(OR($A651="",INDEX(games!$H:$H,ROW())=""),"",INDEX(games!$H:$H,ROW()))</f>
      </c>
      <c r="Q651">
        <f>IF(OR($A651="",$P651&lt;&gt;"Yes"),"",$D651+ROW()/1000000)</f>
      </c>
      <c r="T651">
        <f>IF($Y651="","",INDEX($B$2:$B$2000,$Y651))</f>
      </c>
      <c r="U651">
        <f>IF($Z651="","",INDEX($B$2:$B$2000,$Z651))</f>
      </c>
      <c r="V651">
        <f>IF(OR($T651="",$U651=""),"",$U651-$T651)</f>
      </c>
      <c r="W651" t="str">
        <f>IF(TRIM(INDEX(connections!$A:$A,ROW()))="","",TRIM(INDEX(connections!$A:$A,ROW())))</f>
      </c>
      <c r="X651" t="str">
        <f>IF($W651="","",TRIM(INDEX(connections!$B:$B,ROW())))</f>
      </c>
      <c r="Y651">
        <f>IF($W651="","",IFERROR(MATCH($W651,$A$2:$A$2000,0),""))</f>
      </c>
      <c r="Z651">
        <f>IF($X651="","",IFERROR(MATCH($X651,$A$2:$A$2000,0),""))</f>
      </c>
      <c r="AA651" t="str">
        <f>IF($Y651="","",INDEX($P$2:$P$2000,$Y651))</f>
      </c>
      <c r="AB651" t="str">
        <f>IF($Z651="","",INDEX($P$2:$P$2000,$Z651))</f>
      </c>
      <c r="AC651">
        <f>IF(AND($AA651="Yes",$AB651="Yes"),1,"")</f>
      </c>
      <c r="AD651">
        <f>IF(OR($Y651="",$Z651=""),"",IF(INDEX($C$2:$C$2000,$Y651)=INDEX($C$2:$C$2000,$Z651),0,1))</f>
      </c>
      <c r="AE651">
        <f>IF($AC651&lt;&gt;1,"",IF(AND(INDEX($AG$2:$AG$2000,$Y651)=1,INDEX($AG$2:$AG$2000,$Z651)=1),1,""))</f>
      </c>
      <c r="AG651">
        <f>IF($A651="","",COUNTIFS($W$2:$W$2500,$A651,$AB$2:$AB$2500,"Yes")+COUNTIFS($X$2:$X$2500,$A651,$AA$2:$AA$2500,"Yes"))</f>
      </c>
      <c r="AH651" t="str">
        <f>IF(OR($P651&lt;&gt;"Yes",N($AG651)=0),"",IF(AND($AG651=1,COUNTIFS($W$2:$W$2500,$A651,$AE$2:$AE$2500,1)+COUNTIFS($X$2:$X$2500,$A651,$AE$2:$AE$2500,1)&gt;0),"","Yes"))</f>
      </c>
      <c r="AI651">
        <f>IF($AH651="Yes",$AG651,"")</f>
      </c>
      <c r="AJ651">
        <f>IF($AI651="","",$AI651+ROW()/1000000)</f>
      </c>
      <c r="AK651">
        <f>IF(OR($A651="",$P651="Yes",N($AG651)=0),"",$AG651+ROW()/1000000)</f>
      </c>
      <c r="AL651" t="str">
        <f>IF($A651="","",INDEX(games!$J:$J,ROW())&amp;"")</f>
      </c>
      <c r="AM651">
        <f>IF($A651="","",SUMPRODUCT($AO651:$BD651,'Map Analysis'!$AP$2^{0,1,2,3,4,5,6,7,8,9,10,11,12,13,14,15}))</f>
      </c>
      <c r="AN651">
        <f>IF($A651="","",$AM651+ROW()/10000000)</f>
      </c>
      <c r="AO651">
        <f>IF($A651="","",COUNTIF($W$2:$W$2500,$A651))</f>
      </c>
      <c r="AP651">
        <f>IF($A651="","",SUMIFS($BF$2:$BF$2500,$W$2:$W$2500,$A651))</f>
      </c>
      <c r="AQ651">
        <f>IF($A651="","",SUMIFS($BG$2:$BG$2500,$W$2:$W$2500,$A651))</f>
      </c>
      <c r="AR651">
        <f>IF($A651="","",SUMIFS($BH$2:$BH$2500,$W$2:$W$2500,$A651))</f>
      </c>
      <c r="AS651">
        <f>IF($A651="","",SUMIFS($BI$2:$BI$2500,$W$2:$W$2500,$A651))</f>
      </c>
      <c r="AT651">
        <f>IF($A651="","",SUMIFS($BJ$2:$BJ$2500,$W$2:$W$2500,$A651))</f>
      </c>
      <c r="AU651">
        <f>IF($A651="","",SUMIFS($BK$2:$BK$2500,$W$2:$W$2500,$A651))</f>
      </c>
      <c r="AV651">
        <f>IF($A651="","",SUMIFS($BL$2:$BL$2500,$W$2:$W$2500,$A651))</f>
      </c>
      <c r="AW651">
        <f>IF($A651="","",SUMIFS($BM$2:$BM$2500,$W$2:$W$2500,$A651))</f>
      </c>
      <c r="AX651">
        <f>IF($A651="","",SUMIFS($BN$2:$BN$2500,$W$2:$W$2500,$A651))</f>
      </c>
      <c r="AY651">
        <f>IF($A651="","",SUMIFS($BO$2:$BO$2500,$W$2:$W$2500,$A651))</f>
      </c>
      <c r="AZ651">
        <f>IF($A651="","",SUMIFS($BP$2:$BP$2500,$W$2:$W$2500,$A651))</f>
      </c>
      <c r="BA651">
        <f>IF($A651="","",SUMIFS($BQ$2:$BQ$2500,$W$2:$W$2500,$A651))</f>
      </c>
      <c r="BB651">
        <f>IF($A651="","",SUMIFS($BR$2:$BR$2500,$W$2:$W$2500,$A651))</f>
      </c>
      <c r="BC651">
        <f>IF($A651="","",SUMIFS($BS$2:$BS$2500,$W$2:$W$2500,$A651))</f>
      </c>
      <c r="BD651">
        <f>IF($A651="","",SUMIFS($BT$2:$BT$2500,$W$2:$W$2500,$A651))</f>
      </c>
      <c r="BF651">
        <f>IF($Z651="","",INDEX($AO$2:$AO$2000,$Z651))</f>
      </c>
      <c r="BG651">
        <f>IF($Z651="","",INDEX($AP$2:$AP$2000,$Z651))</f>
      </c>
      <c r="BH651">
        <f>IF($Z651="","",INDEX($AQ$2:$AQ$2000,$Z651))</f>
      </c>
      <c r="BI651">
        <f>IF($Z651="","",INDEX($AR$2:$AR$2000,$Z651))</f>
      </c>
      <c r="BJ651">
        <f>IF($Z651="","",INDEX($AS$2:$AS$2000,$Z651))</f>
      </c>
      <c r="BK651">
        <f>IF($Z651="","",INDEX($AT$2:$AT$2000,$Z651))</f>
      </c>
      <c r="BL651">
        <f>IF($Z651="","",INDEX($AU$2:$AU$2000,$Z651))</f>
      </c>
      <c r="BM651">
        <f>IF($Z651="","",INDEX($AV$2:$AV$2000,$Z651))</f>
      </c>
      <c r="BN651">
        <f>IF($Z651="","",INDEX($AW$2:$AW$2000,$Z651))</f>
      </c>
      <c r="BO651">
        <f>IF($Z651="","",INDEX($AX$2:$AX$2000,$Z651))</f>
      </c>
      <c r="BP651">
        <f>IF($Z651="","",INDEX($AY$2:$AY$2000,$Z651))</f>
      </c>
      <c r="BQ651">
        <f>IF($Z651="","",INDEX($AZ$2:$AZ$2000,$Z651))</f>
      </c>
      <c r="BR651">
        <f>IF($Z651="","",INDEX($BA$2:$BA$2000,$Z651))</f>
      </c>
      <c r="BS651">
        <f>IF($Z651="","",INDEX($BB$2:$BB$2000,$Z651))</f>
      </c>
      <c r="BT651">
        <f>IF($Z651="","",INDEX($BC$2:$BC$2000,$Z651))</f>
      </c>
      <c r="BV651">
        <f>IF(OR($A651="",$P651&lt;&gt;"Yes",$AH651="Yes"),"",1+N($AG651))</f>
      </c>
      <c r="BW651">
        <f>IF($A651="","",COUNTIFS($W$2:$W$2500,$A651,$BZ$2:$BZ$2500,"Yes")+COUNTIFS($X$2:$X$2500,$A651,$BY$2:$BY$2500,"Yes"))</f>
      </c>
      <c r="BX651">
        <f>IF(OR($A651="",$P651="Yes"),"",IF(N($BW651)=0,0,1+SUMIFS($CB$2:$CB$2500,$W$2:$W$2500,$A651)+SUMIFS($CA$2:$CA$2500,$X$2:$X$2500,$A651)))</f>
      </c>
      <c r="BY651" t="str">
        <f>IF($Y651="","",INDEX($AH$2:$AH$2000,$Y651)&amp;"")</f>
      </c>
      <c r="BZ651" t="str">
        <f>IF($Z651="","",INDEX($AH$2:$AH$2000,$Z651)&amp;"")</f>
      </c>
      <c r="CA651">
        <f>IF($Y651="","",INDEX($BV$2:$BV$2000,$Y651))</f>
      </c>
      <c r="CB651">
        <f>IF($Z651="","",INDEX($BV$2:$BV$2000,$Z651))</f>
      </c>
    </row>
    <row r="652">
      <c r="A652" t="str">
        <f>IF(TRIM(INDEX(games!$A:$A,ROW()))="","",TRIM(INDEX(games!$A:$A,ROW())))</f>
      </c>
      <c r="B652">
        <f>IF(OR($A652="",INDEX(games!$B:$B,ROW())=""),"",INDEX(games!$B:$B,ROW()))</f>
      </c>
      <c r="C652" t="str">
        <f>IF(OR($A652="",INDEX(games!$C:$C,ROW())=""),"",INDEX(games!$C:$C,ROW()))</f>
      </c>
      <c r="D652">
        <f>IF($A652="","",COUNTIF($W$2:$W$2500,$A652)+COUNTIF($X$2:$X$2500,$A652))</f>
      </c>
      <c r="E652">
        <f>IF($A652="","",IFERROR(MATCH($C652,$R$2:$R$5,0),0))</f>
      </c>
      <c r="F652">
        <f>IF($A652="","",MOD(ROW(),34))</f>
      </c>
      <c r="G652">
        <f>IF($A652="",NA(),IF($C652="Action",$B652,NA()))</f>
      </c>
      <c r="H652">
        <f>IF($A652="",NA(),IF($C652="Action",1+$F652*0.023,NA()))</f>
      </c>
      <c r="I652">
        <f>IF($A652="",NA(),IF($C652="Strategy",$B652,NA()))</f>
      </c>
      <c r="J652">
        <f>IF($A652="",NA(),IF($C652="Strategy",2+$F652*0.023,NA()))</f>
      </c>
      <c r="K652">
        <f>IF($A652="",NA(),IF($C652="Deckbuilder",$B652,NA()))</f>
      </c>
      <c r="L652">
        <f>IF($A652="",NA(),IF($C652="Deckbuilder",3+$F652*0.023,NA()))</f>
      </c>
      <c r="M652">
        <f>IF($A652="",NA(),IF($C652="Traditional",$B652,NA()))</f>
      </c>
      <c r="N652">
        <f>IF($A652="",NA(),IF($C652="Traditional",4+$F652*0.023,NA()))</f>
      </c>
      <c r="O652">
        <f>IF($A652="","",$D652+ROW()/1000000)</f>
      </c>
      <c r="P652" t="str">
        <f>IF(OR($A652="",INDEX(games!$H:$H,ROW())=""),"",INDEX(games!$H:$H,ROW()))</f>
      </c>
      <c r="Q652">
        <f>IF(OR($A652="",$P652&lt;&gt;"Yes"),"",$D652+ROW()/1000000)</f>
      </c>
      <c r="T652">
        <f>IF($Y652="","",INDEX($B$2:$B$2000,$Y652))</f>
      </c>
      <c r="U652">
        <f>IF($Z652="","",INDEX($B$2:$B$2000,$Z652))</f>
      </c>
      <c r="V652">
        <f>IF(OR($T652="",$U652=""),"",$U652-$T652)</f>
      </c>
      <c r="W652" t="str">
        <f>IF(TRIM(INDEX(connections!$A:$A,ROW()))="","",TRIM(INDEX(connections!$A:$A,ROW())))</f>
      </c>
      <c r="X652" t="str">
        <f>IF($W652="","",TRIM(INDEX(connections!$B:$B,ROW())))</f>
      </c>
      <c r="Y652">
        <f>IF($W652="","",IFERROR(MATCH($W652,$A$2:$A$2000,0),""))</f>
      </c>
      <c r="Z652">
        <f>IF($X652="","",IFERROR(MATCH($X652,$A$2:$A$2000,0),""))</f>
      </c>
      <c r="AA652" t="str">
        <f>IF($Y652="","",INDEX($P$2:$P$2000,$Y652))</f>
      </c>
      <c r="AB652" t="str">
        <f>IF($Z652="","",INDEX($P$2:$P$2000,$Z652))</f>
      </c>
      <c r="AC652">
        <f>IF(AND($AA652="Yes",$AB652="Yes"),1,"")</f>
      </c>
      <c r="AD652">
        <f>IF(OR($Y652="",$Z652=""),"",IF(INDEX($C$2:$C$2000,$Y652)=INDEX($C$2:$C$2000,$Z652),0,1))</f>
      </c>
      <c r="AE652">
        <f>IF($AC652&lt;&gt;1,"",IF(AND(INDEX($AG$2:$AG$2000,$Y652)=1,INDEX($AG$2:$AG$2000,$Z652)=1),1,""))</f>
      </c>
      <c r="AG652">
        <f>IF($A652="","",COUNTIFS($W$2:$W$2500,$A652,$AB$2:$AB$2500,"Yes")+COUNTIFS($X$2:$X$2500,$A652,$AA$2:$AA$2500,"Yes"))</f>
      </c>
      <c r="AH652" t="str">
        <f>IF(OR($P652&lt;&gt;"Yes",N($AG652)=0),"",IF(AND($AG652=1,COUNTIFS($W$2:$W$2500,$A652,$AE$2:$AE$2500,1)+COUNTIFS($X$2:$X$2500,$A652,$AE$2:$AE$2500,1)&gt;0),"","Yes"))</f>
      </c>
      <c r="AI652">
        <f>IF($AH652="Yes",$AG652,"")</f>
      </c>
      <c r="AJ652">
        <f>IF($AI652="","",$AI652+ROW()/1000000)</f>
      </c>
      <c r="AK652">
        <f>IF(OR($A652="",$P652="Yes",N($AG652)=0),"",$AG652+ROW()/1000000)</f>
      </c>
      <c r="AL652" t="str">
        <f>IF($A652="","",INDEX(games!$J:$J,ROW())&amp;"")</f>
      </c>
      <c r="AM652">
        <f>IF($A652="","",SUMPRODUCT($AO652:$BD652,'Map Analysis'!$AP$2^{0,1,2,3,4,5,6,7,8,9,10,11,12,13,14,15}))</f>
      </c>
      <c r="AN652">
        <f>IF($A652="","",$AM652+ROW()/10000000)</f>
      </c>
      <c r="AO652">
        <f>IF($A652="","",COUNTIF($W$2:$W$2500,$A652))</f>
      </c>
      <c r="AP652">
        <f>IF($A652="","",SUMIFS($BF$2:$BF$2500,$W$2:$W$2500,$A652))</f>
      </c>
      <c r="AQ652">
        <f>IF($A652="","",SUMIFS($BG$2:$BG$2500,$W$2:$W$2500,$A652))</f>
      </c>
      <c r="AR652">
        <f>IF($A652="","",SUMIFS($BH$2:$BH$2500,$W$2:$W$2500,$A652))</f>
      </c>
      <c r="AS652">
        <f>IF($A652="","",SUMIFS($BI$2:$BI$2500,$W$2:$W$2500,$A652))</f>
      </c>
      <c r="AT652">
        <f>IF($A652="","",SUMIFS($BJ$2:$BJ$2500,$W$2:$W$2500,$A652))</f>
      </c>
      <c r="AU652">
        <f>IF($A652="","",SUMIFS($BK$2:$BK$2500,$W$2:$W$2500,$A652))</f>
      </c>
      <c r="AV652">
        <f>IF($A652="","",SUMIFS($BL$2:$BL$2500,$W$2:$W$2500,$A652))</f>
      </c>
      <c r="AW652">
        <f>IF($A652="","",SUMIFS($BM$2:$BM$2500,$W$2:$W$2500,$A652))</f>
      </c>
      <c r="AX652">
        <f>IF($A652="","",SUMIFS($BN$2:$BN$2500,$W$2:$W$2500,$A652))</f>
      </c>
      <c r="AY652">
        <f>IF($A652="","",SUMIFS($BO$2:$BO$2500,$W$2:$W$2500,$A652))</f>
      </c>
      <c r="AZ652">
        <f>IF($A652="","",SUMIFS($BP$2:$BP$2500,$W$2:$W$2500,$A652))</f>
      </c>
      <c r="BA652">
        <f>IF($A652="","",SUMIFS($BQ$2:$BQ$2500,$W$2:$W$2500,$A652))</f>
      </c>
      <c r="BB652">
        <f>IF($A652="","",SUMIFS($BR$2:$BR$2500,$W$2:$W$2500,$A652))</f>
      </c>
      <c r="BC652">
        <f>IF($A652="","",SUMIFS($BS$2:$BS$2500,$W$2:$W$2500,$A652))</f>
      </c>
      <c r="BD652">
        <f>IF($A652="","",SUMIFS($BT$2:$BT$2500,$W$2:$W$2500,$A652))</f>
      </c>
      <c r="BF652">
        <f>IF($Z652="","",INDEX($AO$2:$AO$2000,$Z652))</f>
      </c>
      <c r="BG652">
        <f>IF($Z652="","",INDEX($AP$2:$AP$2000,$Z652))</f>
      </c>
      <c r="BH652">
        <f>IF($Z652="","",INDEX($AQ$2:$AQ$2000,$Z652))</f>
      </c>
      <c r="BI652">
        <f>IF($Z652="","",INDEX($AR$2:$AR$2000,$Z652))</f>
      </c>
      <c r="BJ652">
        <f>IF($Z652="","",INDEX($AS$2:$AS$2000,$Z652))</f>
      </c>
      <c r="BK652">
        <f>IF($Z652="","",INDEX($AT$2:$AT$2000,$Z652))</f>
      </c>
      <c r="BL652">
        <f>IF($Z652="","",INDEX($AU$2:$AU$2000,$Z652))</f>
      </c>
      <c r="BM652">
        <f>IF($Z652="","",INDEX($AV$2:$AV$2000,$Z652))</f>
      </c>
      <c r="BN652">
        <f>IF($Z652="","",INDEX($AW$2:$AW$2000,$Z652))</f>
      </c>
      <c r="BO652">
        <f>IF($Z652="","",INDEX($AX$2:$AX$2000,$Z652))</f>
      </c>
      <c r="BP652">
        <f>IF($Z652="","",INDEX($AY$2:$AY$2000,$Z652))</f>
      </c>
      <c r="BQ652">
        <f>IF($Z652="","",INDEX($AZ$2:$AZ$2000,$Z652))</f>
      </c>
      <c r="BR652">
        <f>IF($Z652="","",INDEX($BA$2:$BA$2000,$Z652))</f>
      </c>
      <c r="BS652">
        <f>IF($Z652="","",INDEX($BB$2:$BB$2000,$Z652))</f>
      </c>
      <c r="BT652">
        <f>IF($Z652="","",INDEX($BC$2:$BC$2000,$Z652))</f>
      </c>
      <c r="BV652">
        <f>IF(OR($A652="",$P652&lt;&gt;"Yes",$AH652="Yes"),"",1+N($AG652))</f>
      </c>
      <c r="BW652">
        <f>IF($A652="","",COUNTIFS($W$2:$W$2500,$A652,$BZ$2:$BZ$2500,"Yes")+COUNTIFS($X$2:$X$2500,$A652,$BY$2:$BY$2500,"Yes"))</f>
      </c>
      <c r="BX652">
        <f>IF(OR($A652="",$P652="Yes"),"",IF(N($BW652)=0,0,1+SUMIFS($CB$2:$CB$2500,$W$2:$W$2500,$A652)+SUMIFS($CA$2:$CA$2500,$X$2:$X$2500,$A652)))</f>
      </c>
      <c r="BY652" t="str">
        <f>IF($Y652="","",INDEX($AH$2:$AH$2000,$Y652)&amp;"")</f>
      </c>
      <c r="BZ652" t="str">
        <f>IF($Z652="","",INDEX($AH$2:$AH$2000,$Z652)&amp;"")</f>
      </c>
      <c r="CA652">
        <f>IF($Y652="","",INDEX($BV$2:$BV$2000,$Y652))</f>
      </c>
      <c r="CB652">
        <f>IF($Z652="","",INDEX($BV$2:$BV$2000,$Z652))</f>
      </c>
    </row>
    <row r="653">
      <c r="A653" t="str">
        <f>IF(TRIM(INDEX(games!$A:$A,ROW()))="","",TRIM(INDEX(games!$A:$A,ROW())))</f>
      </c>
      <c r="B653">
        <f>IF(OR($A653="",INDEX(games!$B:$B,ROW())=""),"",INDEX(games!$B:$B,ROW()))</f>
      </c>
      <c r="C653" t="str">
        <f>IF(OR($A653="",INDEX(games!$C:$C,ROW())=""),"",INDEX(games!$C:$C,ROW()))</f>
      </c>
      <c r="D653">
        <f>IF($A653="","",COUNTIF($W$2:$W$2500,$A653)+COUNTIF($X$2:$X$2500,$A653))</f>
      </c>
      <c r="E653">
        <f>IF($A653="","",IFERROR(MATCH($C653,$R$2:$R$5,0),0))</f>
      </c>
      <c r="F653">
        <f>IF($A653="","",MOD(ROW(),34))</f>
      </c>
      <c r="G653">
        <f>IF($A653="",NA(),IF($C653="Action",$B653,NA()))</f>
      </c>
      <c r="H653">
        <f>IF($A653="",NA(),IF($C653="Action",1+$F653*0.023,NA()))</f>
      </c>
      <c r="I653">
        <f>IF($A653="",NA(),IF($C653="Strategy",$B653,NA()))</f>
      </c>
      <c r="J653">
        <f>IF($A653="",NA(),IF($C653="Strategy",2+$F653*0.023,NA()))</f>
      </c>
      <c r="K653">
        <f>IF($A653="",NA(),IF($C653="Deckbuilder",$B653,NA()))</f>
      </c>
      <c r="L653">
        <f>IF($A653="",NA(),IF($C653="Deckbuilder",3+$F653*0.023,NA()))</f>
      </c>
      <c r="M653">
        <f>IF($A653="",NA(),IF($C653="Traditional",$B653,NA()))</f>
      </c>
      <c r="N653">
        <f>IF($A653="",NA(),IF($C653="Traditional",4+$F653*0.023,NA()))</f>
      </c>
      <c r="O653">
        <f>IF($A653="","",$D653+ROW()/1000000)</f>
      </c>
      <c r="P653" t="str">
        <f>IF(OR($A653="",INDEX(games!$H:$H,ROW())=""),"",INDEX(games!$H:$H,ROW()))</f>
      </c>
      <c r="Q653">
        <f>IF(OR($A653="",$P653&lt;&gt;"Yes"),"",$D653+ROW()/1000000)</f>
      </c>
      <c r="T653">
        <f>IF($Y653="","",INDEX($B$2:$B$2000,$Y653))</f>
      </c>
      <c r="U653">
        <f>IF($Z653="","",INDEX($B$2:$B$2000,$Z653))</f>
      </c>
      <c r="V653">
        <f>IF(OR($T653="",$U653=""),"",$U653-$T653)</f>
      </c>
      <c r="W653" t="str">
        <f>IF(TRIM(INDEX(connections!$A:$A,ROW()))="","",TRIM(INDEX(connections!$A:$A,ROW())))</f>
      </c>
      <c r="X653" t="str">
        <f>IF($W653="","",TRIM(INDEX(connections!$B:$B,ROW())))</f>
      </c>
      <c r="Y653">
        <f>IF($W653="","",IFERROR(MATCH($W653,$A$2:$A$2000,0),""))</f>
      </c>
      <c r="Z653">
        <f>IF($X653="","",IFERROR(MATCH($X653,$A$2:$A$2000,0),""))</f>
      </c>
      <c r="AA653" t="str">
        <f>IF($Y653="","",INDEX($P$2:$P$2000,$Y653))</f>
      </c>
      <c r="AB653" t="str">
        <f>IF($Z653="","",INDEX($P$2:$P$2000,$Z653))</f>
      </c>
      <c r="AC653">
        <f>IF(AND($AA653="Yes",$AB653="Yes"),1,"")</f>
      </c>
      <c r="AD653">
        <f>IF(OR($Y653="",$Z653=""),"",IF(INDEX($C$2:$C$2000,$Y653)=INDEX($C$2:$C$2000,$Z653),0,1))</f>
      </c>
      <c r="AE653">
        <f>IF($AC653&lt;&gt;1,"",IF(AND(INDEX($AG$2:$AG$2000,$Y653)=1,INDEX($AG$2:$AG$2000,$Z653)=1),1,""))</f>
      </c>
      <c r="AG653">
        <f>IF($A653="","",COUNTIFS($W$2:$W$2500,$A653,$AB$2:$AB$2500,"Yes")+COUNTIFS($X$2:$X$2500,$A653,$AA$2:$AA$2500,"Yes"))</f>
      </c>
      <c r="AH653" t="str">
        <f>IF(OR($P653&lt;&gt;"Yes",N($AG653)=0),"",IF(AND($AG653=1,COUNTIFS($W$2:$W$2500,$A653,$AE$2:$AE$2500,1)+COUNTIFS($X$2:$X$2500,$A653,$AE$2:$AE$2500,1)&gt;0),"","Yes"))</f>
      </c>
      <c r="AI653">
        <f>IF($AH653="Yes",$AG653,"")</f>
      </c>
      <c r="AJ653">
        <f>IF($AI653="","",$AI653+ROW()/1000000)</f>
      </c>
      <c r="AK653">
        <f>IF(OR($A653="",$P653="Yes",N($AG653)=0),"",$AG653+ROW()/1000000)</f>
      </c>
      <c r="AL653" t="str">
        <f>IF($A653="","",INDEX(games!$J:$J,ROW())&amp;"")</f>
      </c>
      <c r="AM653">
        <f>IF($A653="","",SUMPRODUCT($AO653:$BD653,'Map Analysis'!$AP$2^{0,1,2,3,4,5,6,7,8,9,10,11,12,13,14,15}))</f>
      </c>
      <c r="AN653">
        <f>IF($A653="","",$AM653+ROW()/10000000)</f>
      </c>
      <c r="AO653">
        <f>IF($A653="","",COUNTIF($W$2:$W$2500,$A653))</f>
      </c>
      <c r="AP653">
        <f>IF($A653="","",SUMIFS($BF$2:$BF$2500,$W$2:$W$2500,$A653))</f>
      </c>
      <c r="AQ653">
        <f>IF($A653="","",SUMIFS($BG$2:$BG$2500,$W$2:$W$2500,$A653))</f>
      </c>
      <c r="AR653">
        <f>IF($A653="","",SUMIFS($BH$2:$BH$2500,$W$2:$W$2500,$A653))</f>
      </c>
      <c r="AS653">
        <f>IF($A653="","",SUMIFS($BI$2:$BI$2500,$W$2:$W$2500,$A653))</f>
      </c>
      <c r="AT653">
        <f>IF($A653="","",SUMIFS($BJ$2:$BJ$2500,$W$2:$W$2500,$A653))</f>
      </c>
      <c r="AU653">
        <f>IF($A653="","",SUMIFS($BK$2:$BK$2500,$W$2:$W$2500,$A653))</f>
      </c>
      <c r="AV653">
        <f>IF($A653="","",SUMIFS($BL$2:$BL$2500,$W$2:$W$2500,$A653))</f>
      </c>
      <c r="AW653">
        <f>IF($A653="","",SUMIFS($BM$2:$BM$2500,$W$2:$W$2500,$A653))</f>
      </c>
      <c r="AX653">
        <f>IF($A653="","",SUMIFS($BN$2:$BN$2500,$W$2:$W$2500,$A653))</f>
      </c>
      <c r="AY653">
        <f>IF($A653="","",SUMIFS($BO$2:$BO$2500,$W$2:$W$2500,$A653))</f>
      </c>
      <c r="AZ653">
        <f>IF($A653="","",SUMIFS($BP$2:$BP$2500,$W$2:$W$2500,$A653))</f>
      </c>
      <c r="BA653">
        <f>IF($A653="","",SUMIFS($BQ$2:$BQ$2500,$W$2:$W$2500,$A653))</f>
      </c>
      <c r="BB653">
        <f>IF($A653="","",SUMIFS($BR$2:$BR$2500,$W$2:$W$2500,$A653))</f>
      </c>
      <c r="BC653">
        <f>IF($A653="","",SUMIFS($BS$2:$BS$2500,$W$2:$W$2500,$A653))</f>
      </c>
      <c r="BD653">
        <f>IF($A653="","",SUMIFS($BT$2:$BT$2500,$W$2:$W$2500,$A653))</f>
      </c>
      <c r="BF653">
        <f>IF($Z653="","",INDEX($AO$2:$AO$2000,$Z653))</f>
      </c>
      <c r="BG653">
        <f>IF($Z653="","",INDEX($AP$2:$AP$2000,$Z653))</f>
      </c>
      <c r="BH653">
        <f>IF($Z653="","",INDEX($AQ$2:$AQ$2000,$Z653))</f>
      </c>
      <c r="BI653">
        <f>IF($Z653="","",INDEX($AR$2:$AR$2000,$Z653))</f>
      </c>
      <c r="BJ653">
        <f>IF($Z653="","",INDEX($AS$2:$AS$2000,$Z653))</f>
      </c>
      <c r="BK653">
        <f>IF($Z653="","",INDEX($AT$2:$AT$2000,$Z653))</f>
      </c>
      <c r="BL653">
        <f>IF($Z653="","",INDEX($AU$2:$AU$2000,$Z653))</f>
      </c>
      <c r="BM653">
        <f>IF($Z653="","",INDEX($AV$2:$AV$2000,$Z653))</f>
      </c>
      <c r="BN653">
        <f>IF($Z653="","",INDEX($AW$2:$AW$2000,$Z653))</f>
      </c>
      <c r="BO653">
        <f>IF($Z653="","",INDEX($AX$2:$AX$2000,$Z653))</f>
      </c>
      <c r="BP653">
        <f>IF($Z653="","",INDEX($AY$2:$AY$2000,$Z653))</f>
      </c>
      <c r="BQ653">
        <f>IF($Z653="","",INDEX($AZ$2:$AZ$2000,$Z653))</f>
      </c>
      <c r="BR653">
        <f>IF($Z653="","",INDEX($BA$2:$BA$2000,$Z653))</f>
      </c>
      <c r="BS653">
        <f>IF($Z653="","",INDEX($BB$2:$BB$2000,$Z653))</f>
      </c>
      <c r="BT653">
        <f>IF($Z653="","",INDEX($BC$2:$BC$2000,$Z653))</f>
      </c>
      <c r="BV653">
        <f>IF(OR($A653="",$P653&lt;&gt;"Yes",$AH653="Yes"),"",1+N($AG653))</f>
      </c>
      <c r="BW653">
        <f>IF($A653="","",COUNTIFS($W$2:$W$2500,$A653,$BZ$2:$BZ$2500,"Yes")+COUNTIFS($X$2:$X$2500,$A653,$BY$2:$BY$2500,"Yes"))</f>
      </c>
      <c r="BX653">
        <f>IF(OR($A653="",$P653="Yes"),"",IF(N($BW653)=0,0,1+SUMIFS($CB$2:$CB$2500,$W$2:$W$2500,$A653)+SUMIFS($CA$2:$CA$2500,$X$2:$X$2500,$A653)))</f>
      </c>
      <c r="BY653" t="str">
        <f>IF($Y653="","",INDEX($AH$2:$AH$2000,$Y653)&amp;"")</f>
      </c>
      <c r="BZ653" t="str">
        <f>IF($Z653="","",INDEX($AH$2:$AH$2000,$Z653)&amp;"")</f>
      </c>
      <c r="CA653">
        <f>IF($Y653="","",INDEX($BV$2:$BV$2000,$Y653))</f>
      </c>
      <c r="CB653">
        <f>IF($Z653="","",INDEX($BV$2:$BV$2000,$Z653))</f>
      </c>
    </row>
    <row r="654">
      <c r="A654" t="str">
        <f>IF(TRIM(INDEX(games!$A:$A,ROW()))="","",TRIM(INDEX(games!$A:$A,ROW())))</f>
      </c>
      <c r="B654">
        <f>IF(OR($A654="",INDEX(games!$B:$B,ROW())=""),"",INDEX(games!$B:$B,ROW()))</f>
      </c>
      <c r="C654" t="str">
        <f>IF(OR($A654="",INDEX(games!$C:$C,ROW())=""),"",INDEX(games!$C:$C,ROW()))</f>
      </c>
      <c r="D654">
        <f>IF($A654="","",COUNTIF($W$2:$W$2500,$A654)+COUNTIF($X$2:$X$2500,$A654))</f>
      </c>
      <c r="E654">
        <f>IF($A654="","",IFERROR(MATCH($C654,$R$2:$R$5,0),0))</f>
      </c>
      <c r="F654">
        <f>IF($A654="","",MOD(ROW(),34))</f>
      </c>
      <c r="G654">
        <f>IF($A654="",NA(),IF($C654="Action",$B654,NA()))</f>
      </c>
      <c r="H654">
        <f>IF($A654="",NA(),IF($C654="Action",1+$F654*0.023,NA()))</f>
      </c>
      <c r="I654">
        <f>IF($A654="",NA(),IF($C654="Strategy",$B654,NA()))</f>
      </c>
      <c r="J654">
        <f>IF($A654="",NA(),IF($C654="Strategy",2+$F654*0.023,NA()))</f>
      </c>
      <c r="K654">
        <f>IF($A654="",NA(),IF($C654="Deckbuilder",$B654,NA()))</f>
      </c>
      <c r="L654">
        <f>IF($A654="",NA(),IF($C654="Deckbuilder",3+$F654*0.023,NA()))</f>
      </c>
      <c r="M654">
        <f>IF($A654="",NA(),IF($C654="Traditional",$B654,NA()))</f>
      </c>
      <c r="N654">
        <f>IF($A654="",NA(),IF($C654="Traditional",4+$F654*0.023,NA()))</f>
      </c>
      <c r="O654">
        <f>IF($A654="","",$D654+ROW()/1000000)</f>
      </c>
      <c r="P654" t="str">
        <f>IF(OR($A654="",INDEX(games!$H:$H,ROW())=""),"",INDEX(games!$H:$H,ROW()))</f>
      </c>
      <c r="Q654">
        <f>IF(OR($A654="",$P654&lt;&gt;"Yes"),"",$D654+ROW()/1000000)</f>
      </c>
      <c r="T654">
        <f>IF($Y654="","",INDEX($B$2:$B$2000,$Y654))</f>
      </c>
      <c r="U654">
        <f>IF($Z654="","",INDEX($B$2:$B$2000,$Z654))</f>
      </c>
      <c r="V654">
        <f>IF(OR($T654="",$U654=""),"",$U654-$T654)</f>
      </c>
      <c r="W654" t="str">
        <f>IF(TRIM(INDEX(connections!$A:$A,ROW()))="","",TRIM(INDEX(connections!$A:$A,ROW())))</f>
      </c>
      <c r="X654" t="str">
        <f>IF($W654="","",TRIM(INDEX(connections!$B:$B,ROW())))</f>
      </c>
      <c r="Y654">
        <f>IF($W654="","",IFERROR(MATCH($W654,$A$2:$A$2000,0),""))</f>
      </c>
      <c r="Z654">
        <f>IF($X654="","",IFERROR(MATCH($X654,$A$2:$A$2000,0),""))</f>
      </c>
      <c r="AA654" t="str">
        <f>IF($Y654="","",INDEX($P$2:$P$2000,$Y654))</f>
      </c>
      <c r="AB654" t="str">
        <f>IF($Z654="","",INDEX($P$2:$P$2000,$Z654))</f>
      </c>
      <c r="AC654">
        <f>IF(AND($AA654="Yes",$AB654="Yes"),1,"")</f>
      </c>
      <c r="AD654">
        <f>IF(OR($Y654="",$Z654=""),"",IF(INDEX($C$2:$C$2000,$Y654)=INDEX($C$2:$C$2000,$Z654),0,1))</f>
      </c>
      <c r="AE654">
        <f>IF($AC654&lt;&gt;1,"",IF(AND(INDEX($AG$2:$AG$2000,$Y654)=1,INDEX($AG$2:$AG$2000,$Z654)=1),1,""))</f>
      </c>
      <c r="AG654">
        <f>IF($A654="","",COUNTIFS($W$2:$W$2500,$A654,$AB$2:$AB$2500,"Yes")+COUNTIFS($X$2:$X$2500,$A654,$AA$2:$AA$2500,"Yes"))</f>
      </c>
      <c r="AH654" t="str">
        <f>IF(OR($P654&lt;&gt;"Yes",N($AG654)=0),"",IF(AND($AG654=1,COUNTIFS($W$2:$W$2500,$A654,$AE$2:$AE$2500,1)+COUNTIFS($X$2:$X$2500,$A654,$AE$2:$AE$2500,1)&gt;0),"","Yes"))</f>
      </c>
      <c r="AI654">
        <f>IF($AH654="Yes",$AG654,"")</f>
      </c>
      <c r="AJ654">
        <f>IF($AI654="","",$AI654+ROW()/1000000)</f>
      </c>
      <c r="AK654">
        <f>IF(OR($A654="",$P654="Yes",N($AG654)=0),"",$AG654+ROW()/1000000)</f>
      </c>
      <c r="AL654" t="str">
        <f>IF($A654="","",INDEX(games!$J:$J,ROW())&amp;"")</f>
      </c>
      <c r="AM654">
        <f>IF($A654="","",SUMPRODUCT($AO654:$BD654,'Map Analysis'!$AP$2^{0,1,2,3,4,5,6,7,8,9,10,11,12,13,14,15}))</f>
      </c>
      <c r="AN654">
        <f>IF($A654="","",$AM654+ROW()/10000000)</f>
      </c>
      <c r="AO654">
        <f>IF($A654="","",COUNTIF($W$2:$W$2500,$A654))</f>
      </c>
      <c r="AP654">
        <f>IF($A654="","",SUMIFS($BF$2:$BF$2500,$W$2:$W$2500,$A654))</f>
      </c>
      <c r="AQ654">
        <f>IF($A654="","",SUMIFS($BG$2:$BG$2500,$W$2:$W$2500,$A654))</f>
      </c>
      <c r="AR654">
        <f>IF($A654="","",SUMIFS($BH$2:$BH$2500,$W$2:$W$2500,$A654))</f>
      </c>
      <c r="AS654">
        <f>IF($A654="","",SUMIFS($BI$2:$BI$2500,$W$2:$W$2500,$A654))</f>
      </c>
      <c r="AT654">
        <f>IF($A654="","",SUMIFS($BJ$2:$BJ$2500,$W$2:$W$2500,$A654))</f>
      </c>
      <c r="AU654">
        <f>IF($A654="","",SUMIFS($BK$2:$BK$2500,$W$2:$W$2500,$A654))</f>
      </c>
      <c r="AV654">
        <f>IF($A654="","",SUMIFS($BL$2:$BL$2500,$W$2:$W$2500,$A654))</f>
      </c>
      <c r="AW654">
        <f>IF($A654="","",SUMIFS($BM$2:$BM$2500,$W$2:$W$2500,$A654))</f>
      </c>
      <c r="AX654">
        <f>IF($A654="","",SUMIFS($BN$2:$BN$2500,$W$2:$W$2500,$A654))</f>
      </c>
      <c r="AY654">
        <f>IF($A654="","",SUMIFS($BO$2:$BO$2500,$W$2:$W$2500,$A654))</f>
      </c>
      <c r="AZ654">
        <f>IF($A654="","",SUMIFS($BP$2:$BP$2500,$W$2:$W$2500,$A654))</f>
      </c>
      <c r="BA654">
        <f>IF($A654="","",SUMIFS($BQ$2:$BQ$2500,$W$2:$W$2500,$A654))</f>
      </c>
      <c r="BB654">
        <f>IF($A654="","",SUMIFS($BR$2:$BR$2500,$W$2:$W$2500,$A654))</f>
      </c>
      <c r="BC654">
        <f>IF($A654="","",SUMIFS($BS$2:$BS$2500,$W$2:$W$2500,$A654))</f>
      </c>
      <c r="BD654">
        <f>IF($A654="","",SUMIFS($BT$2:$BT$2500,$W$2:$W$2500,$A654))</f>
      </c>
      <c r="BF654">
        <f>IF($Z654="","",INDEX($AO$2:$AO$2000,$Z654))</f>
      </c>
      <c r="BG654">
        <f>IF($Z654="","",INDEX($AP$2:$AP$2000,$Z654))</f>
      </c>
      <c r="BH654">
        <f>IF($Z654="","",INDEX($AQ$2:$AQ$2000,$Z654))</f>
      </c>
      <c r="BI654">
        <f>IF($Z654="","",INDEX($AR$2:$AR$2000,$Z654))</f>
      </c>
      <c r="BJ654">
        <f>IF($Z654="","",INDEX($AS$2:$AS$2000,$Z654))</f>
      </c>
      <c r="BK654">
        <f>IF($Z654="","",INDEX($AT$2:$AT$2000,$Z654))</f>
      </c>
      <c r="BL654">
        <f>IF($Z654="","",INDEX($AU$2:$AU$2000,$Z654))</f>
      </c>
      <c r="BM654">
        <f>IF($Z654="","",INDEX($AV$2:$AV$2000,$Z654))</f>
      </c>
      <c r="BN654">
        <f>IF($Z654="","",INDEX($AW$2:$AW$2000,$Z654))</f>
      </c>
      <c r="BO654">
        <f>IF($Z654="","",INDEX($AX$2:$AX$2000,$Z654))</f>
      </c>
      <c r="BP654">
        <f>IF($Z654="","",INDEX($AY$2:$AY$2000,$Z654))</f>
      </c>
      <c r="BQ654">
        <f>IF($Z654="","",INDEX($AZ$2:$AZ$2000,$Z654))</f>
      </c>
      <c r="BR654">
        <f>IF($Z654="","",INDEX($BA$2:$BA$2000,$Z654))</f>
      </c>
      <c r="BS654">
        <f>IF($Z654="","",INDEX($BB$2:$BB$2000,$Z654))</f>
      </c>
      <c r="BT654">
        <f>IF($Z654="","",INDEX($BC$2:$BC$2000,$Z654))</f>
      </c>
      <c r="BV654">
        <f>IF(OR($A654="",$P654&lt;&gt;"Yes",$AH654="Yes"),"",1+N($AG654))</f>
      </c>
      <c r="BW654">
        <f>IF($A654="","",COUNTIFS($W$2:$W$2500,$A654,$BZ$2:$BZ$2500,"Yes")+COUNTIFS($X$2:$X$2500,$A654,$BY$2:$BY$2500,"Yes"))</f>
      </c>
      <c r="BX654">
        <f>IF(OR($A654="",$P654="Yes"),"",IF(N($BW654)=0,0,1+SUMIFS($CB$2:$CB$2500,$W$2:$W$2500,$A654)+SUMIFS($CA$2:$CA$2500,$X$2:$X$2500,$A654)))</f>
      </c>
      <c r="BY654" t="str">
        <f>IF($Y654="","",INDEX($AH$2:$AH$2000,$Y654)&amp;"")</f>
      </c>
      <c r="BZ654" t="str">
        <f>IF($Z654="","",INDEX($AH$2:$AH$2000,$Z654)&amp;"")</f>
      </c>
      <c r="CA654">
        <f>IF($Y654="","",INDEX($BV$2:$BV$2000,$Y654))</f>
      </c>
      <c r="CB654">
        <f>IF($Z654="","",INDEX($BV$2:$BV$2000,$Z654))</f>
      </c>
    </row>
    <row r="655">
      <c r="A655" t="str">
        <f>IF(TRIM(INDEX(games!$A:$A,ROW()))="","",TRIM(INDEX(games!$A:$A,ROW())))</f>
      </c>
      <c r="B655">
        <f>IF(OR($A655="",INDEX(games!$B:$B,ROW())=""),"",INDEX(games!$B:$B,ROW()))</f>
      </c>
      <c r="C655" t="str">
        <f>IF(OR($A655="",INDEX(games!$C:$C,ROW())=""),"",INDEX(games!$C:$C,ROW()))</f>
      </c>
      <c r="D655">
        <f>IF($A655="","",COUNTIF($W$2:$W$2500,$A655)+COUNTIF($X$2:$X$2500,$A655))</f>
      </c>
      <c r="E655">
        <f>IF($A655="","",IFERROR(MATCH($C655,$R$2:$R$5,0),0))</f>
      </c>
      <c r="F655">
        <f>IF($A655="","",MOD(ROW(),34))</f>
      </c>
      <c r="G655">
        <f>IF($A655="",NA(),IF($C655="Action",$B655,NA()))</f>
      </c>
      <c r="H655">
        <f>IF($A655="",NA(),IF($C655="Action",1+$F655*0.023,NA()))</f>
      </c>
      <c r="I655">
        <f>IF($A655="",NA(),IF($C655="Strategy",$B655,NA()))</f>
      </c>
      <c r="J655">
        <f>IF($A655="",NA(),IF($C655="Strategy",2+$F655*0.023,NA()))</f>
      </c>
      <c r="K655">
        <f>IF($A655="",NA(),IF($C655="Deckbuilder",$B655,NA()))</f>
      </c>
      <c r="L655">
        <f>IF($A655="",NA(),IF($C655="Deckbuilder",3+$F655*0.023,NA()))</f>
      </c>
      <c r="M655">
        <f>IF($A655="",NA(),IF($C655="Traditional",$B655,NA()))</f>
      </c>
      <c r="N655">
        <f>IF($A655="",NA(),IF($C655="Traditional",4+$F655*0.023,NA()))</f>
      </c>
      <c r="O655">
        <f>IF($A655="","",$D655+ROW()/1000000)</f>
      </c>
      <c r="P655" t="str">
        <f>IF(OR($A655="",INDEX(games!$H:$H,ROW())=""),"",INDEX(games!$H:$H,ROW()))</f>
      </c>
      <c r="Q655">
        <f>IF(OR($A655="",$P655&lt;&gt;"Yes"),"",$D655+ROW()/1000000)</f>
      </c>
      <c r="T655">
        <f>IF($Y655="","",INDEX($B$2:$B$2000,$Y655))</f>
      </c>
      <c r="U655">
        <f>IF($Z655="","",INDEX($B$2:$B$2000,$Z655))</f>
      </c>
      <c r="V655">
        <f>IF(OR($T655="",$U655=""),"",$U655-$T655)</f>
      </c>
      <c r="W655" t="str">
        <f>IF(TRIM(INDEX(connections!$A:$A,ROW()))="","",TRIM(INDEX(connections!$A:$A,ROW())))</f>
      </c>
      <c r="X655" t="str">
        <f>IF($W655="","",TRIM(INDEX(connections!$B:$B,ROW())))</f>
      </c>
      <c r="Y655">
        <f>IF($W655="","",IFERROR(MATCH($W655,$A$2:$A$2000,0),""))</f>
      </c>
      <c r="Z655">
        <f>IF($X655="","",IFERROR(MATCH($X655,$A$2:$A$2000,0),""))</f>
      </c>
      <c r="AA655" t="str">
        <f>IF($Y655="","",INDEX($P$2:$P$2000,$Y655))</f>
      </c>
      <c r="AB655" t="str">
        <f>IF($Z655="","",INDEX($P$2:$P$2000,$Z655))</f>
      </c>
      <c r="AC655">
        <f>IF(AND($AA655="Yes",$AB655="Yes"),1,"")</f>
      </c>
      <c r="AD655">
        <f>IF(OR($Y655="",$Z655=""),"",IF(INDEX($C$2:$C$2000,$Y655)=INDEX($C$2:$C$2000,$Z655),0,1))</f>
      </c>
      <c r="AE655">
        <f>IF($AC655&lt;&gt;1,"",IF(AND(INDEX($AG$2:$AG$2000,$Y655)=1,INDEX($AG$2:$AG$2000,$Z655)=1),1,""))</f>
      </c>
      <c r="AG655">
        <f>IF($A655="","",COUNTIFS($W$2:$W$2500,$A655,$AB$2:$AB$2500,"Yes")+COUNTIFS($X$2:$X$2500,$A655,$AA$2:$AA$2500,"Yes"))</f>
      </c>
      <c r="AH655" t="str">
        <f>IF(OR($P655&lt;&gt;"Yes",N($AG655)=0),"",IF(AND($AG655=1,COUNTIFS($W$2:$W$2500,$A655,$AE$2:$AE$2500,1)+COUNTIFS($X$2:$X$2500,$A655,$AE$2:$AE$2500,1)&gt;0),"","Yes"))</f>
      </c>
      <c r="AI655">
        <f>IF($AH655="Yes",$AG655,"")</f>
      </c>
      <c r="AJ655">
        <f>IF($AI655="","",$AI655+ROW()/1000000)</f>
      </c>
      <c r="AK655">
        <f>IF(OR($A655="",$P655="Yes",N($AG655)=0),"",$AG655+ROW()/1000000)</f>
      </c>
      <c r="AL655" t="str">
        <f>IF($A655="","",INDEX(games!$J:$J,ROW())&amp;"")</f>
      </c>
      <c r="AM655">
        <f>IF($A655="","",SUMPRODUCT($AO655:$BD655,'Map Analysis'!$AP$2^{0,1,2,3,4,5,6,7,8,9,10,11,12,13,14,15}))</f>
      </c>
      <c r="AN655">
        <f>IF($A655="","",$AM655+ROW()/10000000)</f>
      </c>
      <c r="AO655">
        <f>IF($A655="","",COUNTIF($W$2:$W$2500,$A655))</f>
      </c>
      <c r="AP655">
        <f>IF($A655="","",SUMIFS($BF$2:$BF$2500,$W$2:$W$2500,$A655))</f>
      </c>
      <c r="AQ655">
        <f>IF($A655="","",SUMIFS($BG$2:$BG$2500,$W$2:$W$2500,$A655))</f>
      </c>
      <c r="AR655">
        <f>IF($A655="","",SUMIFS($BH$2:$BH$2500,$W$2:$W$2500,$A655))</f>
      </c>
      <c r="AS655">
        <f>IF($A655="","",SUMIFS($BI$2:$BI$2500,$W$2:$W$2500,$A655))</f>
      </c>
      <c r="AT655">
        <f>IF($A655="","",SUMIFS($BJ$2:$BJ$2500,$W$2:$W$2500,$A655))</f>
      </c>
      <c r="AU655">
        <f>IF($A655="","",SUMIFS($BK$2:$BK$2500,$W$2:$W$2500,$A655))</f>
      </c>
      <c r="AV655">
        <f>IF($A655="","",SUMIFS($BL$2:$BL$2500,$W$2:$W$2500,$A655))</f>
      </c>
      <c r="AW655">
        <f>IF($A655="","",SUMIFS($BM$2:$BM$2500,$W$2:$W$2500,$A655))</f>
      </c>
      <c r="AX655">
        <f>IF($A655="","",SUMIFS($BN$2:$BN$2500,$W$2:$W$2500,$A655))</f>
      </c>
      <c r="AY655">
        <f>IF($A655="","",SUMIFS($BO$2:$BO$2500,$W$2:$W$2500,$A655))</f>
      </c>
      <c r="AZ655">
        <f>IF($A655="","",SUMIFS($BP$2:$BP$2500,$W$2:$W$2500,$A655))</f>
      </c>
      <c r="BA655">
        <f>IF($A655="","",SUMIFS($BQ$2:$BQ$2500,$W$2:$W$2500,$A655))</f>
      </c>
      <c r="BB655">
        <f>IF($A655="","",SUMIFS($BR$2:$BR$2500,$W$2:$W$2500,$A655))</f>
      </c>
      <c r="BC655">
        <f>IF($A655="","",SUMIFS($BS$2:$BS$2500,$W$2:$W$2500,$A655))</f>
      </c>
      <c r="BD655">
        <f>IF($A655="","",SUMIFS($BT$2:$BT$2500,$W$2:$W$2500,$A655))</f>
      </c>
      <c r="BF655">
        <f>IF($Z655="","",INDEX($AO$2:$AO$2000,$Z655))</f>
      </c>
      <c r="BG655">
        <f>IF($Z655="","",INDEX($AP$2:$AP$2000,$Z655))</f>
      </c>
      <c r="BH655">
        <f>IF($Z655="","",INDEX($AQ$2:$AQ$2000,$Z655))</f>
      </c>
      <c r="BI655">
        <f>IF($Z655="","",INDEX($AR$2:$AR$2000,$Z655))</f>
      </c>
      <c r="BJ655">
        <f>IF($Z655="","",INDEX($AS$2:$AS$2000,$Z655))</f>
      </c>
      <c r="BK655">
        <f>IF($Z655="","",INDEX($AT$2:$AT$2000,$Z655))</f>
      </c>
      <c r="BL655">
        <f>IF($Z655="","",INDEX($AU$2:$AU$2000,$Z655))</f>
      </c>
      <c r="BM655">
        <f>IF($Z655="","",INDEX($AV$2:$AV$2000,$Z655))</f>
      </c>
      <c r="BN655">
        <f>IF($Z655="","",INDEX($AW$2:$AW$2000,$Z655))</f>
      </c>
      <c r="BO655">
        <f>IF($Z655="","",INDEX($AX$2:$AX$2000,$Z655))</f>
      </c>
      <c r="BP655">
        <f>IF($Z655="","",INDEX($AY$2:$AY$2000,$Z655))</f>
      </c>
      <c r="BQ655">
        <f>IF($Z655="","",INDEX($AZ$2:$AZ$2000,$Z655))</f>
      </c>
      <c r="BR655">
        <f>IF($Z655="","",INDEX($BA$2:$BA$2000,$Z655))</f>
      </c>
      <c r="BS655">
        <f>IF($Z655="","",INDEX($BB$2:$BB$2000,$Z655))</f>
      </c>
      <c r="BT655">
        <f>IF($Z655="","",INDEX($BC$2:$BC$2000,$Z655))</f>
      </c>
      <c r="BV655">
        <f>IF(OR($A655="",$P655&lt;&gt;"Yes",$AH655="Yes"),"",1+N($AG655))</f>
      </c>
      <c r="BW655">
        <f>IF($A655="","",COUNTIFS($W$2:$W$2500,$A655,$BZ$2:$BZ$2500,"Yes")+COUNTIFS($X$2:$X$2500,$A655,$BY$2:$BY$2500,"Yes"))</f>
      </c>
      <c r="BX655">
        <f>IF(OR($A655="",$P655="Yes"),"",IF(N($BW655)=0,0,1+SUMIFS($CB$2:$CB$2500,$W$2:$W$2500,$A655)+SUMIFS($CA$2:$CA$2500,$X$2:$X$2500,$A655)))</f>
      </c>
      <c r="BY655" t="str">
        <f>IF($Y655="","",INDEX($AH$2:$AH$2000,$Y655)&amp;"")</f>
      </c>
      <c r="BZ655" t="str">
        <f>IF($Z655="","",INDEX($AH$2:$AH$2000,$Z655)&amp;"")</f>
      </c>
      <c r="CA655">
        <f>IF($Y655="","",INDEX($BV$2:$BV$2000,$Y655))</f>
      </c>
      <c r="CB655">
        <f>IF($Z655="","",INDEX($BV$2:$BV$2000,$Z655))</f>
      </c>
    </row>
    <row r="656">
      <c r="A656" t="str">
        <f>IF(TRIM(INDEX(games!$A:$A,ROW()))="","",TRIM(INDEX(games!$A:$A,ROW())))</f>
      </c>
      <c r="B656">
        <f>IF(OR($A656="",INDEX(games!$B:$B,ROW())=""),"",INDEX(games!$B:$B,ROW()))</f>
      </c>
      <c r="C656" t="str">
        <f>IF(OR($A656="",INDEX(games!$C:$C,ROW())=""),"",INDEX(games!$C:$C,ROW()))</f>
      </c>
      <c r="D656">
        <f>IF($A656="","",COUNTIF($W$2:$W$2500,$A656)+COUNTIF($X$2:$X$2500,$A656))</f>
      </c>
      <c r="E656">
        <f>IF($A656="","",IFERROR(MATCH($C656,$R$2:$R$5,0),0))</f>
      </c>
      <c r="F656">
        <f>IF($A656="","",MOD(ROW(),34))</f>
      </c>
      <c r="G656">
        <f>IF($A656="",NA(),IF($C656="Action",$B656,NA()))</f>
      </c>
      <c r="H656">
        <f>IF($A656="",NA(),IF($C656="Action",1+$F656*0.023,NA()))</f>
      </c>
      <c r="I656">
        <f>IF($A656="",NA(),IF($C656="Strategy",$B656,NA()))</f>
      </c>
      <c r="J656">
        <f>IF($A656="",NA(),IF($C656="Strategy",2+$F656*0.023,NA()))</f>
      </c>
      <c r="K656">
        <f>IF($A656="",NA(),IF($C656="Deckbuilder",$B656,NA()))</f>
      </c>
      <c r="L656">
        <f>IF($A656="",NA(),IF($C656="Deckbuilder",3+$F656*0.023,NA()))</f>
      </c>
      <c r="M656">
        <f>IF($A656="",NA(),IF($C656="Traditional",$B656,NA()))</f>
      </c>
      <c r="N656">
        <f>IF($A656="",NA(),IF($C656="Traditional",4+$F656*0.023,NA()))</f>
      </c>
      <c r="O656">
        <f>IF($A656="","",$D656+ROW()/1000000)</f>
      </c>
      <c r="P656" t="str">
        <f>IF(OR($A656="",INDEX(games!$H:$H,ROW())=""),"",INDEX(games!$H:$H,ROW()))</f>
      </c>
      <c r="Q656">
        <f>IF(OR($A656="",$P656&lt;&gt;"Yes"),"",$D656+ROW()/1000000)</f>
      </c>
      <c r="T656">
        <f>IF($Y656="","",INDEX($B$2:$B$2000,$Y656))</f>
      </c>
      <c r="U656">
        <f>IF($Z656="","",INDEX($B$2:$B$2000,$Z656))</f>
      </c>
      <c r="V656">
        <f>IF(OR($T656="",$U656=""),"",$U656-$T656)</f>
      </c>
      <c r="W656" t="str">
        <f>IF(TRIM(INDEX(connections!$A:$A,ROW()))="","",TRIM(INDEX(connections!$A:$A,ROW())))</f>
      </c>
      <c r="X656" t="str">
        <f>IF($W656="","",TRIM(INDEX(connections!$B:$B,ROW())))</f>
      </c>
      <c r="Y656">
        <f>IF($W656="","",IFERROR(MATCH($W656,$A$2:$A$2000,0),""))</f>
      </c>
      <c r="Z656">
        <f>IF($X656="","",IFERROR(MATCH($X656,$A$2:$A$2000,0),""))</f>
      </c>
      <c r="AA656" t="str">
        <f>IF($Y656="","",INDEX($P$2:$P$2000,$Y656))</f>
      </c>
      <c r="AB656" t="str">
        <f>IF($Z656="","",INDEX($P$2:$P$2000,$Z656))</f>
      </c>
      <c r="AC656">
        <f>IF(AND($AA656="Yes",$AB656="Yes"),1,"")</f>
      </c>
      <c r="AD656">
        <f>IF(OR($Y656="",$Z656=""),"",IF(INDEX($C$2:$C$2000,$Y656)=INDEX($C$2:$C$2000,$Z656),0,1))</f>
      </c>
      <c r="AE656">
        <f>IF($AC656&lt;&gt;1,"",IF(AND(INDEX($AG$2:$AG$2000,$Y656)=1,INDEX($AG$2:$AG$2000,$Z656)=1),1,""))</f>
      </c>
      <c r="AG656">
        <f>IF($A656="","",COUNTIFS($W$2:$W$2500,$A656,$AB$2:$AB$2500,"Yes")+COUNTIFS($X$2:$X$2500,$A656,$AA$2:$AA$2500,"Yes"))</f>
      </c>
      <c r="AH656" t="str">
        <f>IF(OR($P656&lt;&gt;"Yes",N($AG656)=0),"",IF(AND($AG656=1,COUNTIFS($W$2:$W$2500,$A656,$AE$2:$AE$2500,1)+COUNTIFS($X$2:$X$2500,$A656,$AE$2:$AE$2500,1)&gt;0),"","Yes"))</f>
      </c>
      <c r="AI656">
        <f>IF($AH656="Yes",$AG656,"")</f>
      </c>
      <c r="AJ656">
        <f>IF($AI656="","",$AI656+ROW()/1000000)</f>
      </c>
      <c r="AK656">
        <f>IF(OR($A656="",$P656="Yes",N($AG656)=0),"",$AG656+ROW()/1000000)</f>
      </c>
      <c r="AL656" t="str">
        <f>IF($A656="","",INDEX(games!$J:$J,ROW())&amp;"")</f>
      </c>
      <c r="AM656">
        <f>IF($A656="","",SUMPRODUCT($AO656:$BD656,'Map Analysis'!$AP$2^{0,1,2,3,4,5,6,7,8,9,10,11,12,13,14,15}))</f>
      </c>
      <c r="AN656">
        <f>IF($A656="","",$AM656+ROW()/10000000)</f>
      </c>
      <c r="AO656">
        <f>IF($A656="","",COUNTIF($W$2:$W$2500,$A656))</f>
      </c>
      <c r="AP656">
        <f>IF($A656="","",SUMIFS($BF$2:$BF$2500,$W$2:$W$2500,$A656))</f>
      </c>
      <c r="AQ656">
        <f>IF($A656="","",SUMIFS($BG$2:$BG$2500,$W$2:$W$2500,$A656))</f>
      </c>
      <c r="AR656">
        <f>IF($A656="","",SUMIFS($BH$2:$BH$2500,$W$2:$W$2500,$A656))</f>
      </c>
      <c r="AS656">
        <f>IF($A656="","",SUMIFS($BI$2:$BI$2500,$W$2:$W$2500,$A656))</f>
      </c>
      <c r="AT656">
        <f>IF($A656="","",SUMIFS($BJ$2:$BJ$2500,$W$2:$W$2500,$A656))</f>
      </c>
      <c r="AU656">
        <f>IF($A656="","",SUMIFS($BK$2:$BK$2500,$W$2:$W$2500,$A656))</f>
      </c>
      <c r="AV656">
        <f>IF($A656="","",SUMIFS($BL$2:$BL$2500,$W$2:$W$2500,$A656))</f>
      </c>
      <c r="AW656">
        <f>IF($A656="","",SUMIFS($BM$2:$BM$2500,$W$2:$W$2500,$A656))</f>
      </c>
      <c r="AX656">
        <f>IF($A656="","",SUMIFS($BN$2:$BN$2500,$W$2:$W$2500,$A656))</f>
      </c>
      <c r="AY656">
        <f>IF($A656="","",SUMIFS($BO$2:$BO$2500,$W$2:$W$2500,$A656))</f>
      </c>
      <c r="AZ656">
        <f>IF($A656="","",SUMIFS($BP$2:$BP$2500,$W$2:$W$2500,$A656))</f>
      </c>
      <c r="BA656">
        <f>IF($A656="","",SUMIFS($BQ$2:$BQ$2500,$W$2:$W$2500,$A656))</f>
      </c>
      <c r="BB656">
        <f>IF($A656="","",SUMIFS($BR$2:$BR$2500,$W$2:$W$2500,$A656))</f>
      </c>
      <c r="BC656">
        <f>IF($A656="","",SUMIFS($BS$2:$BS$2500,$W$2:$W$2500,$A656))</f>
      </c>
      <c r="BD656">
        <f>IF($A656="","",SUMIFS($BT$2:$BT$2500,$W$2:$W$2500,$A656))</f>
      </c>
      <c r="BF656">
        <f>IF($Z656="","",INDEX($AO$2:$AO$2000,$Z656))</f>
      </c>
      <c r="BG656">
        <f>IF($Z656="","",INDEX($AP$2:$AP$2000,$Z656))</f>
      </c>
      <c r="BH656">
        <f>IF($Z656="","",INDEX($AQ$2:$AQ$2000,$Z656))</f>
      </c>
      <c r="BI656">
        <f>IF($Z656="","",INDEX($AR$2:$AR$2000,$Z656))</f>
      </c>
      <c r="BJ656">
        <f>IF($Z656="","",INDEX($AS$2:$AS$2000,$Z656))</f>
      </c>
      <c r="BK656">
        <f>IF($Z656="","",INDEX($AT$2:$AT$2000,$Z656))</f>
      </c>
      <c r="BL656">
        <f>IF($Z656="","",INDEX($AU$2:$AU$2000,$Z656))</f>
      </c>
      <c r="BM656">
        <f>IF($Z656="","",INDEX($AV$2:$AV$2000,$Z656))</f>
      </c>
      <c r="BN656">
        <f>IF($Z656="","",INDEX($AW$2:$AW$2000,$Z656))</f>
      </c>
      <c r="BO656">
        <f>IF($Z656="","",INDEX($AX$2:$AX$2000,$Z656))</f>
      </c>
      <c r="BP656">
        <f>IF($Z656="","",INDEX($AY$2:$AY$2000,$Z656))</f>
      </c>
      <c r="BQ656">
        <f>IF($Z656="","",INDEX($AZ$2:$AZ$2000,$Z656))</f>
      </c>
      <c r="BR656">
        <f>IF($Z656="","",INDEX($BA$2:$BA$2000,$Z656))</f>
      </c>
      <c r="BS656">
        <f>IF($Z656="","",INDEX($BB$2:$BB$2000,$Z656))</f>
      </c>
      <c r="BT656">
        <f>IF($Z656="","",INDEX($BC$2:$BC$2000,$Z656))</f>
      </c>
      <c r="BV656">
        <f>IF(OR($A656="",$P656&lt;&gt;"Yes",$AH656="Yes"),"",1+N($AG656))</f>
      </c>
      <c r="BW656">
        <f>IF($A656="","",COUNTIFS($W$2:$W$2500,$A656,$BZ$2:$BZ$2500,"Yes")+COUNTIFS($X$2:$X$2500,$A656,$BY$2:$BY$2500,"Yes"))</f>
      </c>
      <c r="BX656">
        <f>IF(OR($A656="",$P656="Yes"),"",IF(N($BW656)=0,0,1+SUMIFS($CB$2:$CB$2500,$W$2:$W$2500,$A656)+SUMIFS($CA$2:$CA$2500,$X$2:$X$2500,$A656)))</f>
      </c>
      <c r="BY656" t="str">
        <f>IF($Y656="","",INDEX($AH$2:$AH$2000,$Y656)&amp;"")</f>
      </c>
      <c r="BZ656" t="str">
        <f>IF($Z656="","",INDEX($AH$2:$AH$2000,$Z656)&amp;"")</f>
      </c>
      <c r="CA656">
        <f>IF($Y656="","",INDEX($BV$2:$BV$2000,$Y656))</f>
      </c>
      <c r="CB656">
        <f>IF($Z656="","",INDEX($BV$2:$BV$2000,$Z656))</f>
      </c>
    </row>
    <row r="657">
      <c r="A657" t="str">
        <f>IF(TRIM(INDEX(games!$A:$A,ROW()))="","",TRIM(INDEX(games!$A:$A,ROW())))</f>
      </c>
      <c r="B657">
        <f>IF(OR($A657="",INDEX(games!$B:$B,ROW())=""),"",INDEX(games!$B:$B,ROW()))</f>
      </c>
      <c r="C657" t="str">
        <f>IF(OR($A657="",INDEX(games!$C:$C,ROW())=""),"",INDEX(games!$C:$C,ROW()))</f>
      </c>
      <c r="D657">
        <f>IF($A657="","",COUNTIF($W$2:$W$2500,$A657)+COUNTIF($X$2:$X$2500,$A657))</f>
      </c>
      <c r="E657">
        <f>IF($A657="","",IFERROR(MATCH($C657,$R$2:$R$5,0),0))</f>
      </c>
      <c r="F657">
        <f>IF($A657="","",MOD(ROW(),34))</f>
      </c>
      <c r="G657">
        <f>IF($A657="",NA(),IF($C657="Action",$B657,NA()))</f>
      </c>
      <c r="H657">
        <f>IF($A657="",NA(),IF($C657="Action",1+$F657*0.023,NA()))</f>
      </c>
      <c r="I657">
        <f>IF($A657="",NA(),IF($C657="Strategy",$B657,NA()))</f>
      </c>
      <c r="J657">
        <f>IF($A657="",NA(),IF($C657="Strategy",2+$F657*0.023,NA()))</f>
      </c>
      <c r="K657">
        <f>IF($A657="",NA(),IF($C657="Deckbuilder",$B657,NA()))</f>
      </c>
      <c r="L657">
        <f>IF($A657="",NA(),IF($C657="Deckbuilder",3+$F657*0.023,NA()))</f>
      </c>
      <c r="M657">
        <f>IF($A657="",NA(),IF($C657="Traditional",$B657,NA()))</f>
      </c>
      <c r="N657">
        <f>IF($A657="",NA(),IF($C657="Traditional",4+$F657*0.023,NA()))</f>
      </c>
      <c r="O657">
        <f>IF($A657="","",$D657+ROW()/1000000)</f>
      </c>
      <c r="P657" t="str">
        <f>IF(OR($A657="",INDEX(games!$H:$H,ROW())=""),"",INDEX(games!$H:$H,ROW()))</f>
      </c>
      <c r="Q657">
        <f>IF(OR($A657="",$P657&lt;&gt;"Yes"),"",$D657+ROW()/1000000)</f>
      </c>
      <c r="T657">
        <f>IF($Y657="","",INDEX($B$2:$B$2000,$Y657))</f>
      </c>
      <c r="U657">
        <f>IF($Z657="","",INDEX($B$2:$B$2000,$Z657))</f>
      </c>
      <c r="V657">
        <f>IF(OR($T657="",$U657=""),"",$U657-$T657)</f>
      </c>
      <c r="W657" t="str">
        <f>IF(TRIM(INDEX(connections!$A:$A,ROW()))="","",TRIM(INDEX(connections!$A:$A,ROW())))</f>
      </c>
      <c r="X657" t="str">
        <f>IF($W657="","",TRIM(INDEX(connections!$B:$B,ROW())))</f>
      </c>
      <c r="Y657">
        <f>IF($W657="","",IFERROR(MATCH($W657,$A$2:$A$2000,0),""))</f>
      </c>
      <c r="Z657">
        <f>IF($X657="","",IFERROR(MATCH($X657,$A$2:$A$2000,0),""))</f>
      </c>
      <c r="AA657" t="str">
        <f>IF($Y657="","",INDEX($P$2:$P$2000,$Y657))</f>
      </c>
      <c r="AB657" t="str">
        <f>IF($Z657="","",INDEX($P$2:$P$2000,$Z657))</f>
      </c>
      <c r="AC657">
        <f>IF(AND($AA657="Yes",$AB657="Yes"),1,"")</f>
      </c>
      <c r="AD657">
        <f>IF(OR($Y657="",$Z657=""),"",IF(INDEX($C$2:$C$2000,$Y657)=INDEX($C$2:$C$2000,$Z657),0,1))</f>
      </c>
      <c r="AE657">
        <f>IF($AC657&lt;&gt;1,"",IF(AND(INDEX($AG$2:$AG$2000,$Y657)=1,INDEX($AG$2:$AG$2000,$Z657)=1),1,""))</f>
      </c>
      <c r="AG657">
        <f>IF($A657="","",COUNTIFS($W$2:$W$2500,$A657,$AB$2:$AB$2500,"Yes")+COUNTIFS($X$2:$X$2500,$A657,$AA$2:$AA$2500,"Yes"))</f>
      </c>
      <c r="AH657" t="str">
        <f>IF(OR($P657&lt;&gt;"Yes",N($AG657)=0),"",IF(AND($AG657=1,COUNTIFS($W$2:$W$2500,$A657,$AE$2:$AE$2500,1)+COUNTIFS($X$2:$X$2500,$A657,$AE$2:$AE$2500,1)&gt;0),"","Yes"))</f>
      </c>
      <c r="AI657">
        <f>IF($AH657="Yes",$AG657,"")</f>
      </c>
      <c r="AJ657">
        <f>IF($AI657="","",$AI657+ROW()/1000000)</f>
      </c>
      <c r="AK657">
        <f>IF(OR($A657="",$P657="Yes",N($AG657)=0),"",$AG657+ROW()/1000000)</f>
      </c>
      <c r="AL657" t="str">
        <f>IF($A657="","",INDEX(games!$J:$J,ROW())&amp;"")</f>
      </c>
      <c r="AM657">
        <f>IF($A657="","",SUMPRODUCT($AO657:$BD657,'Map Analysis'!$AP$2^{0,1,2,3,4,5,6,7,8,9,10,11,12,13,14,15}))</f>
      </c>
      <c r="AN657">
        <f>IF($A657="","",$AM657+ROW()/10000000)</f>
      </c>
      <c r="AO657">
        <f>IF($A657="","",COUNTIF($W$2:$W$2500,$A657))</f>
      </c>
      <c r="AP657">
        <f>IF($A657="","",SUMIFS($BF$2:$BF$2500,$W$2:$W$2500,$A657))</f>
      </c>
      <c r="AQ657">
        <f>IF($A657="","",SUMIFS($BG$2:$BG$2500,$W$2:$W$2500,$A657))</f>
      </c>
      <c r="AR657">
        <f>IF($A657="","",SUMIFS($BH$2:$BH$2500,$W$2:$W$2500,$A657))</f>
      </c>
      <c r="AS657">
        <f>IF($A657="","",SUMIFS($BI$2:$BI$2500,$W$2:$W$2500,$A657))</f>
      </c>
      <c r="AT657">
        <f>IF($A657="","",SUMIFS($BJ$2:$BJ$2500,$W$2:$W$2500,$A657))</f>
      </c>
      <c r="AU657">
        <f>IF($A657="","",SUMIFS($BK$2:$BK$2500,$W$2:$W$2500,$A657))</f>
      </c>
      <c r="AV657">
        <f>IF($A657="","",SUMIFS($BL$2:$BL$2500,$W$2:$W$2500,$A657))</f>
      </c>
      <c r="AW657">
        <f>IF($A657="","",SUMIFS($BM$2:$BM$2500,$W$2:$W$2500,$A657))</f>
      </c>
      <c r="AX657">
        <f>IF($A657="","",SUMIFS($BN$2:$BN$2500,$W$2:$W$2500,$A657))</f>
      </c>
      <c r="AY657">
        <f>IF($A657="","",SUMIFS($BO$2:$BO$2500,$W$2:$W$2500,$A657))</f>
      </c>
      <c r="AZ657">
        <f>IF($A657="","",SUMIFS($BP$2:$BP$2500,$W$2:$W$2500,$A657))</f>
      </c>
      <c r="BA657">
        <f>IF($A657="","",SUMIFS($BQ$2:$BQ$2500,$W$2:$W$2500,$A657))</f>
      </c>
      <c r="BB657">
        <f>IF($A657="","",SUMIFS($BR$2:$BR$2500,$W$2:$W$2500,$A657))</f>
      </c>
      <c r="BC657">
        <f>IF($A657="","",SUMIFS($BS$2:$BS$2500,$W$2:$W$2500,$A657))</f>
      </c>
      <c r="BD657">
        <f>IF($A657="","",SUMIFS($BT$2:$BT$2500,$W$2:$W$2500,$A657))</f>
      </c>
      <c r="BF657">
        <f>IF($Z657="","",INDEX($AO$2:$AO$2000,$Z657))</f>
      </c>
      <c r="BG657">
        <f>IF($Z657="","",INDEX($AP$2:$AP$2000,$Z657))</f>
      </c>
      <c r="BH657">
        <f>IF($Z657="","",INDEX($AQ$2:$AQ$2000,$Z657))</f>
      </c>
      <c r="BI657">
        <f>IF($Z657="","",INDEX($AR$2:$AR$2000,$Z657))</f>
      </c>
      <c r="BJ657">
        <f>IF($Z657="","",INDEX($AS$2:$AS$2000,$Z657))</f>
      </c>
      <c r="BK657">
        <f>IF($Z657="","",INDEX($AT$2:$AT$2000,$Z657))</f>
      </c>
      <c r="BL657">
        <f>IF($Z657="","",INDEX($AU$2:$AU$2000,$Z657))</f>
      </c>
      <c r="BM657">
        <f>IF($Z657="","",INDEX($AV$2:$AV$2000,$Z657))</f>
      </c>
      <c r="BN657">
        <f>IF($Z657="","",INDEX($AW$2:$AW$2000,$Z657))</f>
      </c>
      <c r="BO657">
        <f>IF($Z657="","",INDEX($AX$2:$AX$2000,$Z657))</f>
      </c>
      <c r="BP657">
        <f>IF($Z657="","",INDEX($AY$2:$AY$2000,$Z657))</f>
      </c>
      <c r="BQ657">
        <f>IF($Z657="","",INDEX($AZ$2:$AZ$2000,$Z657))</f>
      </c>
      <c r="BR657">
        <f>IF($Z657="","",INDEX($BA$2:$BA$2000,$Z657))</f>
      </c>
      <c r="BS657">
        <f>IF($Z657="","",INDEX($BB$2:$BB$2000,$Z657))</f>
      </c>
      <c r="BT657">
        <f>IF($Z657="","",INDEX($BC$2:$BC$2000,$Z657))</f>
      </c>
      <c r="BV657">
        <f>IF(OR($A657="",$P657&lt;&gt;"Yes",$AH657="Yes"),"",1+N($AG657))</f>
      </c>
      <c r="BW657">
        <f>IF($A657="","",COUNTIFS($W$2:$W$2500,$A657,$BZ$2:$BZ$2500,"Yes")+COUNTIFS($X$2:$X$2500,$A657,$BY$2:$BY$2500,"Yes"))</f>
      </c>
      <c r="BX657">
        <f>IF(OR($A657="",$P657="Yes"),"",IF(N($BW657)=0,0,1+SUMIFS($CB$2:$CB$2500,$W$2:$W$2500,$A657)+SUMIFS($CA$2:$CA$2500,$X$2:$X$2500,$A657)))</f>
      </c>
      <c r="BY657" t="str">
        <f>IF($Y657="","",INDEX($AH$2:$AH$2000,$Y657)&amp;"")</f>
      </c>
      <c r="BZ657" t="str">
        <f>IF($Z657="","",INDEX($AH$2:$AH$2000,$Z657)&amp;"")</f>
      </c>
      <c r="CA657">
        <f>IF($Y657="","",INDEX($BV$2:$BV$2000,$Y657))</f>
      </c>
      <c r="CB657">
        <f>IF($Z657="","",INDEX($BV$2:$BV$2000,$Z657))</f>
      </c>
    </row>
    <row r="658">
      <c r="A658" t="str">
        <f>IF(TRIM(INDEX(games!$A:$A,ROW()))="","",TRIM(INDEX(games!$A:$A,ROW())))</f>
      </c>
      <c r="B658">
        <f>IF(OR($A658="",INDEX(games!$B:$B,ROW())=""),"",INDEX(games!$B:$B,ROW()))</f>
      </c>
      <c r="C658" t="str">
        <f>IF(OR($A658="",INDEX(games!$C:$C,ROW())=""),"",INDEX(games!$C:$C,ROW()))</f>
      </c>
      <c r="D658">
        <f>IF($A658="","",COUNTIF($W$2:$W$2500,$A658)+COUNTIF($X$2:$X$2500,$A658))</f>
      </c>
      <c r="E658">
        <f>IF($A658="","",IFERROR(MATCH($C658,$R$2:$R$5,0),0))</f>
      </c>
      <c r="F658">
        <f>IF($A658="","",MOD(ROW(),34))</f>
      </c>
      <c r="G658">
        <f>IF($A658="",NA(),IF($C658="Action",$B658,NA()))</f>
      </c>
      <c r="H658">
        <f>IF($A658="",NA(),IF($C658="Action",1+$F658*0.023,NA()))</f>
      </c>
      <c r="I658">
        <f>IF($A658="",NA(),IF($C658="Strategy",$B658,NA()))</f>
      </c>
      <c r="J658">
        <f>IF($A658="",NA(),IF($C658="Strategy",2+$F658*0.023,NA()))</f>
      </c>
      <c r="K658">
        <f>IF($A658="",NA(),IF($C658="Deckbuilder",$B658,NA()))</f>
      </c>
      <c r="L658">
        <f>IF($A658="",NA(),IF($C658="Deckbuilder",3+$F658*0.023,NA()))</f>
      </c>
      <c r="M658">
        <f>IF($A658="",NA(),IF($C658="Traditional",$B658,NA()))</f>
      </c>
      <c r="N658">
        <f>IF($A658="",NA(),IF($C658="Traditional",4+$F658*0.023,NA()))</f>
      </c>
      <c r="O658">
        <f>IF($A658="","",$D658+ROW()/1000000)</f>
      </c>
      <c r="P658" t="str">
        <f>IF(OR($A658="",INDEX(games!$H:$H,ROW())=""),"",INDEX(games!$H:$H,ROW()))</f>
      </c>
      <c r="Q658">
        <f>IF(OR($A658="",$P658&lt;&gt;"Yes"),"",$D658+ROW()/1000000)</f>
      </c>
      <c r="T658">
        <f>IF($Y658="","",INDEX($B$2:$B$2000,$Y658))</f>
      </c>
      <c r="U658">
        <f>IF($Z658="","",INDEX($B$2:$B$2000,$Z658))</f>
      </c>
      <c r="V658">
        <f>IF(OR($T658="",$U658=""),"",$U658-$T658)</f>
      </c>
      <c r="W658" t="str">
        <f>IF(TRIM(INDEX(connections!$A:$A,ROW()))="","",TRIM(INDEX(connections!$A:$A,ROW())))</f>
      </c>
      <c r="X658" t="str">
        <f>IF($W658="","",TRIM(INDEX(connections!$B:$B,ROW())))</f>
      </c>
      <c r="Y658">
        <f>IF($W658="","",IFERROR(MATCH($W658,$A$2:$A$2000,0),""))</f>
      </c>
      <c r="Z658">
        <f>IF($X658="","",IFERROR(MATCH($X658,$A$2:$A$2000,0),""))</f>
      </c>
      <c r="AA658" t="str">
        <f>IF($Y658="","",INDEX($P$2:$P$2000,$Y658))</f>
      </c>
      <c r="AB658" t="str">
        <f>IF($Z658="","",INDEX($P$2:$P$2000,$Z658))</f>
      </c>
      <c r="AC658">
        <f>IF(AND($AA658="Yes",$AB658="Yes"),1,"")</f>
      </c>
      <c r="AD658">
        <f>IF(OR($Y658="",$Z658=""),"",IF(INDEX($C$2:$C$2000,$Y658)=INDEX($C$2:$C$2000,$Z658),0,1))</f>
      </c>
      <c r="AE658">
        <f>IF($AC658&lt;&gt;1,"",IF(AND(INDEX($AG$2:$AG$2000,$Y658)=1,INDEX($AG$2:$AG$2000,$Z658)=1),1,""))</f>
      </c>
      <c r="AG658">
        <f>IF($A658="","",COUNTIFS($W$2:$W$2500,$A658,$AB$2:$AB$2500,"Yes")+COUNTIFS($X$2:$X$2500,$A658,$AA$2:$AA$2500,"Yes"))</f>
      </c>
      <c r="AH658" t="str">
        <f>IF(OR($P658&lt;&gt;"Yes",N($AG658)=0),"",IF(AND($AG658=1,COUNTIFS($W$2:$W$2500,$A658,$AE$2:$AE$2500,1)+COUNTIFS($X$2:$X$2500,$A658,$AE$2:$AE$2500,1)&gt;0),"","Yes"))</f>
      </c>
      <c r="AI658">
        <f>IF($AH658="Yes",$AG658,"")</f>
      </c>
      <c r="AJ658">
        <f>IF($AI658="","",$AI658+ROW()/1000000)</f>
      </c>
      <c r="AK658">
        <f>IF(OR($A658="",$P658="Yes",N($AG658)=0),"",$AG658+ROW()/1000000)</f>
      </c>
      <c r="AL658" t="str">
        <f>IF($A658="","",INDEX(games!$J:$J,ROW())&amp;"")</f>
      </c>
      <c r="AM658">
        <f>IF($A658="","",SUMPRODUCT($AO658:$BD658,'Map Analysis'!$AP$2^{0,1,2,3,4,5,6,7,8,9,10,11,12,13,14,15}))</f>
      </c>
      <c r="AN658">
        <f>IF($A658="","",$AM658+ROW()/10000000)</f>
      </c>
      <c r="AO658">
        <f>IF($A658="","",COUNTIF($W$2:$W$2500,$A658))</f>
      </c>
      <c r="AP658">
        <f>IF($A658="","",SUMIFS($BF$2:$BF$2500,$W$2:$W$2500,$A658))</f>
      </c>
      <c r="AQ658">
        <f>IF($A658="","",SUMIFS($BG$2:$BG$2500,$W$2:$W$2500,$A658))</f>
      </c>
      <c r="AR658">
        <f>IF($A658="","",SUMIFS($BH$2:$BH$2500,$W$2:$W$2500,$A658))</f>
      </c>
      <c r="AS658">
        <f>IF($A658="","",SUMIFS($BI$2:$BI$2500,$W$2:$W$2500,$A658))</f>
      </c>
      <c r="AT658">
        <f>IF($A658="","",SUMIFS($BJ$2:$BJ$2500,$W$2:$W$2500,$A658))</f>
      </c>
      <c r="AU658">
        <f>IF($A658="","",SUMIFS($BK$2:$BK$2500,$W$2:$W$2500,$A658))</f>
      </c>
      <c r="AV658">
        <f>IF($A658="","",SUMIFS($BL$2:$BL$2500,$W$2:$W$2500,$A658))</f>
      </c>
      <c r="AW658">
        <f>IF($A658="","",SUMIFS($BM$2:$BM$2500,$W$2:$W$2500,$A658))</f>
      </c>
      <c r="AX658">
        <f>IF($A658="","",SUMIFS($BN$2:$BN$2500,$W$2:$W$2500,$A658))</f>
      </c>
      <c r="AY658">
        <f>IF($A658="","",SUMIFS($BO$2:$BO$2500,$W$2:$W$2500,$A658))</f>
      </c>
      <c r="AZ658">
        <f>IF($A658="","",SUMIFS($BP$2:$BP$2500,$W$2:$W$2500,$A658))</f>
      </c>
      <c r="BA658">
        <f>IF($A658="","",SUMIFS($BQ$2:$BQ$2500,$W$2:$W$2500,$A658))</f>
      </c>
      <c r="BB658">
        <f>IF($A658="","",SUMIFS($BR$2:$BR$2500,$W$2:$W$2500,$A658))</f>
      </c>
      <c r="BC658">
        <f>IF($A658="","",SUMIFS($BS$2:$BS$2500,$W$2:$W$2500,$A658))</f>
      </c>
      <c r="BD658">
        <f>IF($A658="","",SUMIFS($BT$2:$BT$2500,$W$2:$W$2500,$A658))</f>
      </c>
      <c r="BF658">
        <f>IF($Z658="","",INDEX($AO$2:$AO$2000,$Z658))</f>
      </c>
      <c r="BG658">
        <f>IF($Z658="","",INDEX($AP$2:$AP$2000,$Z658))</f>
      </c>
      <c r="BH658">
        <f>IF($Z658="","",INDEX($AQ$2:$AQ$2000,$Z658))</f>
      </c>
      <c r="BI658">
        <f>IF($Z658="","",INDEX($AR$2:$AR$2000,$Z658))</f>
      </c>
      <c r="BJ658">
        <f>IF($Z658="","",INDEX($AS$2:$AS$2000,$Z658))</f>
      </c>
      <c r="BK658">
        <f>IF($Z658="","",INDEX($AT$2:$AT$2000,$Z658))</f>
      </c>
      <c r="BL658">
        <f>IF($Z658="","",INDEX($AU$2:$AU$2000,$Z658))</f>
      </c>
      <c r="BM658">
        <f>IF($Z658="","",INDEX($AV$2:$AV$2000,$Z658))</f>
      </c>
      <c r="BN658">
        <f>IF($Z658="","",INDEX($AW$2:$AW$2000,$Z658))</f>
      </c>
      <c r="BO658">
        <f>IF($Z658="","",INDEX($AX$2:$AX$2000,$Z658))</f>
      </c>
      <c r="BP658">
        <f>IF($Z658="","",INDEX($AY$2:$AY$2000,$Z658))</f>
      </c>
      <c r="BQ658">
        <f>IF($Z658="","",INDEX($AZ$2:$AZ$2000,$Z658))</f>
      </c>
      <c r="BR658">
        <f>IF($Z658="","",INDEX($BA$2:$BA$2000,$Z658))</f>
      </c>
      <c r="BS658">
        <f>IF($Z658="","",INDEX($BB$2:$BB$2000,$Z658))</f>
      </c>
      <c r="BT658">
        <f>IF($Z658="","",INDEX($BC$2:$BC$2000,$Z658))</f>
      </c>
      <c r="BV658">
        <f>IF(OR($A658="",$P658&lt;&gt;"Yes",$AH658="Yes"),"",1+N($AG658))</f>
      </c>
      <c r="BW658">
        <f>IF($A658="","",COUNTIFS($W$2:$W$2500,$A658,$BZ$2:$BZ$2500,"Yes")+COUNTIFS($X$2:$X$2500,$A658,$BY$2:$BY$2500,"Yes"))</f>
      </c>
      <c r="BX658">
        <f>IF(OR($A658="",$P658="Yes"),"",IF(N($BW658)=0,0,1+SUMIFS($CB$2:$CB$2500,$W$2:$W$2500,$A658)+SUMIFS($CA$2:$CA$2500,$X$2:$X$2500,$A658)))</f>
      </c>
      <c r="BY658" t="str">
        <f>IF($Y658="","",INDEX($AH$2:$AH$2000,$Y658)&amp;"")</f>
      </c>
      <c r="BZ658" t="str">
        <f>IF($Z658="","",INDEX($AH$2:$AH$2000,$Z658)&amp;"")</f>
      </c>
      <c r="CA658">
        <f>IF($Y658="","",INDEX($BV$2:$BV$2000,$Y658))</f>
      </c>
      <c r="CB658">
        <f>IF($Z658="","",INDEX($BV$2:$BV$2000,$Z658))</f>
      </c>
    </row>
    <row r="659">
      <c r="A659" t="str">
        <f>IF(TRIM(INDEX(games!$A:$A,ROW()))="","",TRIM(INDEX(games!$A:$A,ROW())))</f>
      </c>
      <c r="B659">
        <f>IF(OR($A659="",INDEX(games!$B:$B,ROW())=""),"",INDEX(games!$B:$B,ROW()))</f>
      </c>
      <c r="C659" t="str">
        <f>IF(OR($A659="",INDEX(games!$C:$C,ROW())=""),"",INDEX(games!$C:$C,ROW()))</f>
      </c>
      <c r="D659">
        <f>IF($A659="","",COUNTIF($W$2:$W$2500,$A659)+COUNTIF($X$2:$X$2500,$A659))</f>
      </c>
      <c r="E659">
        <f>IF($A659="","",IFERROR(MATCH($C659,$R$2:$R$5,0),0))</f>
      </c>
      <c r="F659">
        <f>IF($A659="","",MOD(ROW(),34))</f>
      </c>
      <c r="G659">
        <f>IF($A659="",NA(),IF($C659="Action",$B659,NA()))</f>
      </c>
      <c r="H659">
        <f>IF($A659="",NA(),IF($C659="Action",1+$F659*0.023,NA()))</f>
      </c>
      <c r="I659">
        <f>IF($A659="",NA(),IF($C659="Strategy",$B659,NA()))</f>
      </c>
      <c r="J659">
        <f>IF($A659="",NA(),IF($C659="Strategy",2+$F659*0.023,NA()))</f>
      </c>
      <c r="K659">
        <f>IF($A659="",NA(),IF($C659="Deckbuilder",$B659,NA()))</f>
      </c>
      <c r="L659">
        <f>IF($A659="",NA(),IF($C659="Deckbuilder",3+$F659*0.023,NA()))</f>
      </c>
      <c r="M659">
        <f>IF($A659="",NA(),IF($C659="Traditional",$B659,NA()))</f>
      </c>
      <c r="N659">
        <f>IF($A659="",NA(),IF($C659="Traditional",4+$F659*0.023,NA()))</f>
      </c>
      <c r="O659">
        <f>IF($A659="","",$D659+ROW()/1000000)</f>
      </c>
      <c r="P659" t="str">
        <f>IF(OR($A659="",INDEX(games!$H:$H,ROW())=""),"",INDEX(games!$H:$H,ROW()))</f>
      </c>
      <c r="Q659">
        <f>IF(OR($A659="",$P659&lt;&gt;"Yes"),"",$D659+ROW()/1000000)</f>
      </c>
      <c r="T659">
        <f>IF($Y659="","",INDEX($B$2:$B$2000,$Y659))</f>
      </c>
      <c r="U659">
        <f>IF($Z659="","",INDEX($B$2:$B$2000,$Z659))</f>
      </c>
      <c r="V659">
        <f>IF(OR($T659="",$U659=""),"",$U659-$T659)</f>
      </c>
      <c r="W659" t="str">
        <f>IF(TRIM(INDEX(connections!$A:$A,ROW()))="","",TRIM(INDEX(connections!$A:$A,ROW())))</f>
      </c>
      <c r="X659" t="str">
        <f>IF($W659="","",TRIM(INDEX(connections!$B:$B,ROW())))</f>
      </c>
      <c r="Y659">
        <f>IF($W659="","",IFERROR(MATCH($W659,$A$2:$A$2000,0),""))</f>
      </c>
      <c r="Z659">
        <f>IF($X659="","",IFERROR(MATCH($X659,$A$2:$A$2000,0),""))</f>
      </c>
      <c r="AA659" t="str">
        <f>IF($Y659="","",INDEX($P$2:$P$2000,$Y659))</f>
      </c>
      <c r="AB659" t="str">
        <f>IF($Z659="","",INDEX($P$2:$P$2000,$Z659))</f>
      </c>
      <c r="AC659">
        <f>IF(AND($AA659="Yes",$AB659="Yes"),1,"")</f>
      </c>
      <c r="AD659">
        <f>IF(OR($Y659="",$Z659=""),"",IF(INDEX($C$2:$C$2000,$Y659)=INDEX($C$2:$C$2000,$Z659),0,1))</f>
      </c>
      <c r="AE659">
        <f>IF($AC659&lt;&gt;1,"",IF(AND(INDEX($AG$2:$AG$2000,$Y659)=1,INDEX($AG$2:$AG$2000,$Z659)=1),1,""))</f>
      </c>
      <c r="AG659">
        <f>IF($A659="","",COUNTIFS($W$2:$W$2500,$A659,$AB$2:$AB$2500,"Yes")+COUNTIFS($X$2:$X$2500,$A659,$AA$2:$AA$2500,"Yes"))</f>
      </c>
      <c r="AH659" t="str">
        <f>IF(OR($P659&lt;&gt;"Yes",N($AG659)=0),"",IF(AND($AG659=1,COUNTIFS($W$2:$W$2500,$A659,$AE$2:$AE$2500,1)+COUNTIFS($X$2:$X$2500,$A659,$AE$2:$AE$2500,1)&gt;0),"","Yes"))</f>
      </c>
      <c r="AI659">
        <f>IF($AH659="Yes",$AG659,"")</f>
      </c>
      <c r="AJ659">
        <f>IF($AI659="","",$AI659+ROW()/1000000)</f>
      </c>
      <c r="AK659">
        <f>IF(OR($A659="",$P659="Yes",N($AG659)=0),"",$AG659+ROW()/1000000)</f>
      </c>
      <c r="AL659" t="str">
        <f>IF($A659="","",INDEX(games!$J:$J,ROW())&amp;"")</f>
      </c>
      <c r="AM659">
        <f>IF($A659="","",SUMPRODUCT($AO659:$BD659,'Map Analysis'!$AP$2^{0,1,2,3,4,5,6,7,8,9,10,11,12,13,14,15}))</f>
      </c>
      <c r="AN659">
        <f>IF($A659="","",$AM659+ROW()/10000000)</f>
      </c>
      <c r="AO659">
        <f>IF($A659="","",COUNTIF($W$2:$W$2500,$A659))</f>
      </c>
      <c r="AP659">
        <f>IF($A659="","",SUMIFS($BF$2:$BF$2500,$W$2:$W$2500,$A659))</f>
      </c>
      <c r="AQ659">
        <f>IF($A659="","",SUMIFS($BG$2:$BG$2500,$W$2:$W$2500,$A659))</f>
      </c>
      <c r="AR659">
        <f>IF($A659="","",SUMIFS($BH$2:$BH$2500,$W$2:$W$2500,$A659))</f>
      </c>
      <c r="AS659">
        <f>IF($A659="","",SUMIFS($BI$2:$BI$2500,$W$2:$W$2500,$A659))</f>
      </c>
      <c r="AT659">
        <f>IF($A659="","",SUMIFS($BJ$2:$BJ$2500,$W$2:$W$2500,$A659))</f>
      </c>
      <c r="AU659">
        <f>IF($A659="","",SUMIFS($BK$2:$BK$2500,$W$2:$W$2500,$A659))</f>
      </c>
      <c r="AV659">
        <f>IF($A659="","",SUMIFS($BL$2:$BL$2500,$W$2:$W$2500,$A659))</f>
      </c>
      <c r="AW659">
        <f>IF($A659="","",SUMIFS($BM$2:$BM$2500,$W$2:$W$2500,$A659))</f>
      </c>
      <c r="AX659">
        <f>IF($A659="","",SUMIFS($BN$2:$BN$2500,$W$2:$W$2500,$A659))</f>
      </c>
      <c r="AY659">
        <f>IF($A659="","",SUMIFS($BO$2:$BO$2500,$W$2:$W$2500,$A659))</f>
      </c>
      <c r="AZ659">
        <f>IF($A659="","",SUMIFS($BP$2:$BP$2500,$W$2:$W$2500,$A659))</f>
      </c>
      <c r="BA659">
        <f>IF($A659="","",SUMIFS($BQ$2:$BQ$2500,$W$2:$W$2500,$A659))</f>
      </c>
      <c r="BB659">
        <f>IF($A659="","",SUMIFS($BR$2:$BR$2500,$W$2:$W$2500,$A659))</f>
      </c>
      <c r="BC659">
        <f>IF($A659="","",SUMIFS($BS$2:$BS$2500,$W$2:$W$2500,$A659))</f>
      </c>
      <c r="BD659">
        <f>IF($A659="","",SUMIFS($BT$2:$BT$2500,$W$2:$W$2500,$A659))</f>
      </c>
      <c r="BF659">
        <f>IF($Z659="","",INDEX($AO$2:$AO$2000,$Z659))</f>
      </c>
      <c r="BG659">
        <f>IF($Z659="","",INDEX($AP$2:$AP$2000,$Z659))</f>
      </c>
      <c r="BH659">
        <f>IF($Z659="","",INDEX($AQ$2:$AQ$2000,$Z659))</f>
      </c>
      <c r="BI659">
        <f>IF($Z659="","",INDEX($AR$2:$AR$2000,$Z659))</f>
      </c>
      <c r="BJ659">
        <f>IF($Z659="","",INDEX($AS$2:$AS$2000,$Z659))</f>
      </c>
      <c r="BK659">
        <f>IF($Z659="","",INDEX($AT$2:$AT$2000,$Z659))</f>
      </c>
      <c r="BL659">
        <f>IF($Z659="","",INDEX($AU$2:$AU$2000,$Z659))</f>
      </c>
      <c r="BM659">
        <f>IF($Z659="","",INDEX($AV$2:$AV$2000,$Z659))</f>
      </c>
      <c r="BN659">
        <f>IF($Z659="","",INDEX($AW$2:$AW$2000,$Z659))</f>
      </c>
      <c r="BO659">
        <f>IF($Z659="","",INDEX($AX$2:$AX$2000,$Z659))</f>
      </c>
      <c r="BP659">
        <f>IF($Z659="","",INDEX($AY$2:$AY$2000,$Z659))</f>
      </c>
      <c r="BQ659">
        <f>IF($Z659="","",INDEX($AZ$2:$AZ$2000,$Z659))</f>
      </c>
      <c r="BR659">
        <f>IF($Z659="","",INDEX($BA$2:$BA$2000,$Z659))</f>
      </c>
      <c r="BS659">
        <f>IF($Z659="","",INDEX($BB$2:$BB$2000,$Z659))</f>
      </c>
      <c r="BT659">
        <f>IF($Z659="","",INDEX($BC$2:$BC$2000,$Z659))</f>
      </c>
      <c r="BV659">
        <f>IF(OR($A659="",$P659&lt;&gt;"Yes",$AH659="Yes"),"",1+N($AG659))</f>
      </c>
      <c r="BW659">
        <f>IF($A659="","",COUNTIFS($W$2:$W$2500,$A659,$BZ$2:$BZ$2500,"Yes")+COUNTIFS($X$2:$X$2500,$A659,$BY$2:$BY$2500,"Yes"))</f>
      </c>
      <c r="BX659">
        <f>IF(OR($A659="",$P659="Yes"),"",IF(N($BW659)=0,0,1+SUMIFS($CB$2:$CB$2500,$W$2:$W$2500,$A659)+SUMIFS($CA$2:$CA$2500,$X$2:$X$2500,$A659)))</f>
      </c>
      <c r="BY659" t="str">
        <f>IF($Y659="","",INDEX($AH$2:$AH$2000,$Y659)&amp;"")</f>
      </c>
      <c r="BZ659" t="str">
        <f>IF($Z659="","",INDEX($AH$2:$AH$2000,$Z659)&amp;"")</f>
      </c>
      <c r="CA659">
        <f>IF($Y659="","",INDEX($BV$2:$BV$2000,$Y659))</f>
      </c>
      <c r="CB659">
        <f>IF($Z659="","",INDEX($BV$2:$BV$2000,$Z659))</f>
      </c>
    </row>
    <row r="660">
      <c r="A660" t="str">
        <f>IF(TRIM(INDEX(games!$A:$A,ROW()))="","",TRIM(INDEX(games!$A:$A,ROW())))</f>
      </c>
      <c r="B660">
        <f>IF(OR($A660="",INDEX(games!$B:$B,ROW())=""),"",INDEX(games!$B:$B,ROW()))</f>
      </c>
      <c r="C660" t="str">
        <f>IF(OR($A660="",INDEX(games!$C:$C,ROW())=""),"",INDEX(games!$C:$C,ROW()))</f>
      </c>
      <c r="D660">
        <f>IF($A660="","",COUNTIF($W$2:$W$2500,$A660)+COUNTIF($X$2:$X$2500,$A660))</f>
      </c>
      <c r="E660">
        <f>IF($A660="","",IFERROR(MATCH($C660,$R$2:$R$5,0),0))</f>
      </c>
      <c r="F660">
        <f>IF($A660="","",MOD(ROW(),34))</f>
      </c>
      <c r="G660">
        <f>IF($A660="",NA(),IF($C660="Action",$B660,NA()))</f>
      </c>
      <c r="H660">
        <f>IF($A660="",NA(),IF($C660="Action",1+$F660*0.023,NA()))</f>
      </c>
      <c r="I660">
        <f>IF($A660="",NA(),IF($C660="Strategy",$B660,NA()))</f>
      </c>
      <c r="J660">
        <f>IF($A660="",NA(),IF($C660="Strategy",2+$F660*0.023,NA()))</f>
      </c>
      <c r="K660">
        <f>IF($A660="",NA(),IF($C660="Deckbuilder",$B660,NA()))</f>
      </c>
      <c r="L660">
        <f>IF($A660="",NA(),IF($C660="Deckbuilder",3+$F660*0.023,NA()))</f>
      </c>
      <c r="M660">
        <f>IF($A660="",NA(),IF($C660="Traditional",$B660,NA()))</f>
      </c>
      <c r="N660">
        <f>IF($A660="",NA(),IF($C660="Traditional",4+$F660*0.023,NA()))</f>
      </c>
      <c r="O660">
        <f>IF($A660="","",$D660+ROW()/1000000)</f>
      </c>
      <c r="P660" t="str">
        <f>IF(OR($A660="",INDEX(games!$H:$H,ROW())=""),"",INDEX(games!$H:$H,ROW()))</f>
      </c>
      <c r="Q660">
        <f>IF(OR($A660="",$P660&lt;&gt;"Yes"),"",$D660+ROW()/1000000)</f>
      </c>
      <c r="T660">
        <f>IF($Y660="","",INDEX($B$2:$B$2000,$Y660))</f>
      </c>
      <c r="U660">
        <f>IF($Z660="","",INDEX($B$2:$B$2000,$Z660))</f>
      </c>
      <c r="V660">
        <f>IF(OR($T660="",$U660=""),"",$U660-$T660)</f>
      </c>
      <c r="W660" t="str">
        <f>IF(TRIM(INDEX(connections!$A:$A,ROW()))="","",TRIM(INDEX(connections!$A:$A,ROW())))</f>
      </c>
      <c r="X660" t="str">
        <f>IF($W660="","",TRIM(INDEX(connections!$B:$B,ROW())))</f>
      </c>
      <c r="Y660">
        <f>IF($W660="","",IFERROR(MATCH($W660,$A$2:$A$2000,0),""))</f>
      </c>
      <c r="Z660">
        <f>IF($X660="","",IFERROR(MATCH($X660,$A$2:$A$2000,0),""))</f>
      </c>
      <c r="AA660" t="str">
        <f>IF($Y660="","",INDEX($P$2:$P$2000,$Y660))</f>
      </c>
      <c r="AB660" t="str">
        <f>IF($Z660="","",INDEX($P$2:$P$2000,$Z660))</f>
      </c>
      <c r="AC660">
        <f>IF(AND($AA660="Yes",$AB660="Yes"),1,"")</f>
      </c>
      <c r="AD660">
        <f>IF(OR($Y660="",$Z660=""),"",IF(INDEX($C$2:$C$2000,$Y660)=INDEX($C$2:$C$2000,$Z660),0,1))</f>
      </c>
      <c r="AE660">
        <f>IF($AC660&lt;&gt;1,"",IF(AND(INDEX($AG$2:$AG$2000,$Y660)=1,INDEX($AG$2:$AG$2000,$Z660)=1),1,""))</f>
      </c>
      <c r="AG660">
        <f>IF($A660="","",COUNTIFS($W$2:$W$2500,$A660,$AB$2:$AB$2500,"Yes")+COUNTIFS($X$2:$X$2500,$A660,$AA$2:$AA$2500,"Yes"))</f>
      </c>
      <c r="AH660" t="str">
        <f>IF(OR($P660&lt;&gt;"Yes",N($AG660)=0),"",IF(AND($AG660=1,COUNTIFS($W$2:$W$2500,$A660,$AE$2:$AE$2500,1)+COUNTIFS($X$2:$X$2500,$A660,$AE$2:$AE$2500,1)&gt;0),"","Yes"))</f>
      </c>
      <c r="AI660">
        <f>IF($AH660="Yes",$AG660,"")</f>
      </c>
      <c r="AJ660">
        <f>IF($AI660="","",$AI660+ROW()/1000000)</f>
      </c>
      <c r="AK660">
        <f>IF(OR($A660="",$P660="Yes",N($AG660)=0),"",$AG660+ROW()/1000000)</f>
      </c>
      <c r="AL660" t="str">
        <f>IF($A660="","",INDEX(games!$J:$J,ROW())&amp;"")</f>
      </c>
      <c r="AM660">
        <f>IF($A660="","",SUMPRODUCT($AO660:$BD660,'Map Analysis'!$AP$2^{0,1,2,3,4,5,6,7,8,9,10,11,12,13,14,15}))</f>
      </c>
      <c r="AN660">
        <f>IF($A660="","",$AM660+ROW()/10000000)</f>
      </c>
      <c r="AO660">
        <f>IF($A660="","",COUNTIF($W$2:$W$2500,$A660))</f>
      </c>
      <c r="AP660">
        <f>IF($A660="","",SUMIFS($BF$2:$BF$2500,$W$2:$W$2500,$A660))</f>
      </c>
      <c r="AQ660">
        <f>IF($A660="","",SUMIFS($BG$2:$BG$2500,$W$2:$W$2500,$A660))</f>
      </c>
      <c r="AR660">
        <f>IF($A660="","",SUMIFS($BH$2:$BH$2500,$W$2:$W$2500,$A660))</f>
      </c>
      <c r="AS660">
        <f>IF($A660="","",SUMIFS($BI$2:$BI$2500,$W$2:$W$2500,$A660))</f>
      </c>
      <c r="AT660">
        <f>IF($A660="","",SUMIFS($BJ$2:$BJ$2500,$W$2:$W$2500,$A660))</f>
      </c>
      <c r="AU660">
        <f>IF($A660="","",SUMIFS($BK$2:$BK$2500,$W$2:$W$2500,$A660))</f>
      </c>
      <c r="AV660">
        <f>IF($A660="","",SUMIFS($BL$2:$BL$2500,$W$2:$W$2500,$A660))</f>
      </c>
      <c r="AW660">
        <f>IF($A660="","",SUMIFS($BM$2:$BM$2500,$W$2:$W$2500,$A660))</f>
      </c>
      <c r="AX660">
        <f>IF($A660="","",SUMIFS($BN$2:$BN$2500,$W$2:$W$2500,$A660))</f>
      </c>
      <c r="AY660">
        <f>IF($A660="","",SUMIFS($BO$2:$BO$2500,$W$2:$W$2500,$A660))</f>
      </c>
      <c r="AZ660">
        <f>IF($A660="","",SUMIFS($BP$2:$BP$2500,$W$2:$W$2500,$A660))</f>
      </c>
      <c r="BA660">
        <f>IF($A660="","",SUMIFS($BQ$2:$BQ$2500,$W$2:$W$2500,$A660))</f>
      </c>
      <c r="BB660">
        <f>IF($A660="","",SUMIFS($BR$2:$BR$2500,$W$2:$W$2500,$A660))</f>
      </c>
      <c r="BC660">
        <f>IF($A660="","",SUMIFS($BS$2:$BS$2500,$W$2:$W$2500,$A660))</f>
      </c>
      <c r="BD660">
        <f>IF($A660="","",SUMIFS($BT$2:$BT$2500,$W$2:$W$2500,$A660))</f>
      </c>
      <c r="BF660">
        <f>IF($Z660="","",INDEX($AO$2:$AO$2000,$Z660))</f>
      </c>
      <c r="BG660">
        <f>IF($Z660="","",INDEX($AP$2:$AP$2000,$Z660))</f>
      </c>
      <c r="BH660">
        <f>IF($Z660="","",INDEX($AQ$2:$AQ$2000,$Z660))</f>
      </c>
      <c r="BI660">
        <f>IF($Z660="","",INDEX($AR$2:$AR$2000,$Z660))</f>
      </c>
      <c r="BJ660">
        <f>IF($Z660="","",INDEX($AS$2:$AS$2000,$Z660))</f>
      </c>
      <c r="BK660">
        <f>IF($Z660="","",INDEX($AT$2:$AT$2000,$Z660))</f>
      </c>
      <c r="BL660">
        <f>IF($Z660="","",INDEX($AU$2:$AU$2000,$Z660))</f>
      </c>
      <c r="BM660">
        <f>IF($Z660="","",INDEX($AV$2:$AV$2000,$Z660))</f>
      </c>
      <c r="BN660">
        <f>IF($Z660="","",INDEX($AW$2:$AW$2000,$Z660))</f>
      </c>
      <c r="BO660">
        <f>IF($Z660="","",INDEX($AX$2:$AX$2000,$Z660))</f>
      </c>
      <c r="BP660">
        <f>IF($Z660="","",INDEX($AY$2:$AY$2000,$Z660))</f>
      </c>
      <c r="BQ660">
        <f>IF($Z660="","",INDEX($AZ$2:$AZ$2000,$Z660))</f>
      </c>
      <c r="BR660">
        <f>IF($Z660="","",INDEX($BA$2:$BA$2000,$Z660))</f>
      </c>
      <c r="BS660">
        <f>IF($Z660="","",INDEX($BB$2:$BB$2000,$Z660))</f>
      </c>
      <c r="BT660">
        <f>IF($Z660="","",INDEX($BC$2:$BC$2000,$Z660))</f>
      </c>
      <c r="BV660">
        <f>IF(OR($A660="",$P660&lt;&gt;"Yes",$AH660="Yes"),"",1+N($AG660))</f>
      </c>
      <c r="BW660">
        <f>IF($A660="","",COUNTIFS($W$2:$W$2500,$A660,$BZ$2:$BZ$2500,"Yes")+COUNTIFS($X$2:$X$2500,$A660,$BY$2:$BY$2500,"Yes"))</f>
      </c>
      <c r="BX660">
        <f>IF(OR($A660="",$P660="Yes"),"",IF(N($BW660)=0,0,1+SUMIFS($CB$2:$CB$2500,$W$2:$W$2500,$A660)+SUMIFS($CA$2:$CA$2500,$X$2:$X$2500,$A660)))</f>
      </c>
      <c r="BY660" t="str">
        <f>IF($Y660="","",INDEX($AH$2:$AH$2000,$Y660)&amp;"")</f>
      </c>
      <c r="BZ660" t="str">
        <f>IF($Z660="","",INDEX($AH$2:$AH$2000,$Z660)&amp;"")</f>
      </c>
      <c r="CA660">
        <f>IF($Y660="","",INDEX($BV$2:$BV$2000,$Y660))</f>
      </c>
      <c r="CB660">
        <f>IF($Z660="","",INDEX($BV$2:$BV$2000,$Z660))</f>
      </c>
    </row>
    <row r="661">
      <c r="A661" t="str">
        <f>IF(TRIM(INDEX(games!$A:$A,ROW()))="","",TRIM(INDEX(games!$A:$A,ROW())))</f>
      </c>
      <c r="B661">
        <f>IF(OR($A661="",INDEX(games!$B:$B,ROW())=""),"",INDEX(games!$B:$B,ROW()))</f>
      </c>
      <c r="C661" t="str">
        <f>IF(OR($A661="",INDEX(games!$C:$C,ROW())=""),"",INDEX(games!$C:$C,ROW()))</f>
      </c>
      <c r="D661">
        <f>IF($A661="","",COUNTIF($W$2:$W$2500,$A661)+COUNTIF($X$2:$X$2500,$A661))</f>
      </c>
      <c r="E661">
        <f>IF($A661="","",IFERROR(MATCH($C661,$R$2:$R$5,0),0))</f>
      </c>
      <c r="F661">
        <f>IF($A661="","",MOD(ROW(),34))</f>
      </c>
      <c r="G661">
        <f>IF($A661="",NA(),IF($C661="Action",$B661,NA()))</f>
      </c>
      <c r="H661">
        <f>IF($A661="",NA(),IF($C661="Action",1+$F661*0.023,NA()))</f>
      </c>
      <c r="I661">
        <f>IF($A661="",NA(),IF($C661="Strategy",$B661,NA()))</f>
      </c>
      <c r="J661">
        <f>IF($A661="",NA(),IF($C661="Strategy",2+$F661*0.023,NA()))</f>
      </c>
      <c r="K661">
        <f>IF($A661="",NA(),IF($C661="Deckbuilder",$B661,NA()))</f>
      </c>
      <c r="L661">
        <f>IF($A661="",NA(),IF($C661="Deckbuilder",3+$F661*0.023,NA()))</f>
      </c>
      <c r="M661">
        <f>IF($A661="",NA(),IF($C661="Traditional",$B661,NA()))</f>
      </c>
      <c r="N661">
        <f>IF($A661="",NA(),IF($C661="Traditional",4+$F661*0.023,NA()))</f>
      </c>
      <c r="O661">
        <f>IF($A661="","",$D661+ROW()/1000000)</f>
      </c>
      <c r="P661" t="str">
        <f>IF(OR($A661="",INDEX(games!$H:$H,ROW())=""),"",INDEX(games!$H:$H,ROW()))</f>
      </c>
      <c r="Q661">
        <f>IF(OR($A661="",$P661&lt;&gt;"Yes"),"",$D661+ROW()/1000000)</f>
      </c>
      <c r="T661">
        <f>IF($Y661="","",INDEX($B$2:$B$2000,$Y661))</f>
      </c>
      <c r="U661">
        <f>IF($Z661="","",INDEX($B$2:$B$2000,$Z661))</f>
      </c>
      <c r="V661">
        <f>IF(OR($T661="",$U661=""),"",$U661-$T661)</f>
      </c>
      <c r="W661" t="str">
        <f>IF(TRIM(INDEX(connections!$A:$A,ROW()))="","",TRIM(INDEX(connections!$A:$A,ROW())))</f>
      </c>
      <c r="X661" t="str">
        <f>IF($W661="","",TRIM(INDEX(connections!$B:$B,ROW())))</f>
      </c>
      <c r="Y661">
        <f>IF($W661="","",IFERROR(MATCH($W661,$A$2:$A$2000,0),""))</f>
      </c>
      <c r="Z661">
        <f>IF($X661="","",IFERROR(MATCH($X661,$A$2:$A$2000,0),""))</f>
      </c>
      <c r="AA661" t="str">
        <f>IF($Y661="","",INDEX($P$2:$P$2000,$Y661))</f>
      </c>
      <c r="AB661" t="str">
        <f>IF($Z661="","",INDEX($P$2:$P$2000,$Z661))</f>
      </c>
      <c r="AC661">
        <f>IF(AND($AA661="Yes",$AB661="Yes"),1,"")</f>
      </c>
      <c r="AD661">
        <f>IF(OR($Y661="",$Z661=""),"",IF(INDEX($C$2:$C$2000,$Y661)=INDEX($C$2:$C$2000,$Z661),0,1))</f>
      </c>
      <c r="AE661">
        <f>IF($AC661&lt;&gt;1,"",IF(AND(INDEX($AG$2:$AG$2000,$Y661)=1,INDEX($AG$2:$AG$2000,$Z661)=1),1,""))</f>
      </c>
      <c r="AG661">
        <f>IF($A661="","",COUNTIFS($W$2:$W$2500,$A661,$AB$2:$AB$2500,"Yes")+COUNTIFS($X$2:$X$2500,$A661,$AA$2:$AA$2500,"Yes"))</f>
      </c>
      <c r="AH661" t="str">
        <f>IF(OR($P661&lt;&gt;"Yes",N($AG661)=0),"",IF(AND($AG661=1,COUNTIFS($W$2:$W$2500,$A661,$AE$2:$AE$2500,1)+COUNTIFS($X$2:$X$2500,$A661,$AE$2:$AE$2500,1)&gt;0),"","Yes"))</f>
      </c>
      <c r="AI661">
        <f>IF($AH661="Yes",$AG661,"")</f>
      </c>
      <c r="AJ661">
        <f>IF($AI661="","",$AI661+ROW()/1000000)</f>
      </c>
      <c r="AK661">
        <f>IF(OR($A661="",$P661="Yes",N($AG661)=0),"",$AG661+ROW()/1000000)</f>
      </c>
      <c r="AL661" t="str">
        <f>IF($A661="","",INDEX(games!$J:$J,ROW())&amp;"")</f>
      </c>
      <c r="AM661">
        <f>IF($A661="","",SUMPRODUCT($AO661:$BD661,'Map Analysis'!$AP$2^{0,1,2,3,4,5,6,7,8,9,10,11,12,13,14,15}))</f>
      </c>
      <c r="AN661">
        <f>IF($A661="","",$AM661+ROW()/10000000)</f>
      </c>
      <c r="AO661">
        <f>IF($A661="","",COUNTIF($W$2:$W$2500,$A661))</f>
      </c>
      <c r="AP661">
        <f>IF($A661="","",SUMIFS($BF$2:$BF$2500,$W$2:$W$2500,$A661))</f>
      </c>
      <c r="AQ661">
        <f>IF($A661="","",SUMIFS($BG$2:$BG$2500,$W$2:$W$2500,$A661))</f>
      </c>
      <c r="AR661">
        <f>IF($A661="","",SUMIFS($BH$2:$BH$2500,$W$2:$W$2500,$A661))</f>
      </c>
      <c r="AS661">
        <f>IF($A661="","",SUMIFS($BI$2:$BI$2500,$W$2:$W$2500,$A661))</f>
      </c>
      <c r="AT661">
        <f>IF($A661="","",SUMIFS($BJ$2:$BJ$2500,$W$2:$W$2500,$A661))</f>
      </c>
      <c r="AU661">
        <f>IF($A661="","",SUMIFS($BK$2:$BK$2500,$W$2:$W$2500,$A661))</f>
      </c>
      <c r="AV661">
        <f>IF($A661="","",SUMIFS($BL$2:$BL$2500,$W$2:$W$2500,$A661))</f>
      </c>
      <c r="AW661">
        <f>IF($A661="","",SUMIFS($BM$2:$BM$2500,$W$2:$W$2500,$A661))</f>
      </c>
      <c r="AX661">
        <f>IF($A661="","",SUMIFS($BN$2:$BN$2500,$W$2:$W$2500,$A661))</f>
      </c>
      <c r="AY661">
        <f>IF($A661="","",SUMIFS($BO$2:$BO$2500,$W$2:$W$2500,$A661))</f>
      </c>
      <c r="AZ661">
        <f>IF($A661="","",SUMIFS($BP$2:$BP$2500,$W$2:$W$2500,$A661))</f>
      </c>
      <c r="BA661">
        <f>IF($A661="","",SUMIFS($BQ$2:$BQ$2500,$W$2:$W$2500,$A661))</f>
      </c>
      <c r="BB661">
        <f>IF($A661="","",SUMIFS($BR$2:$BR$2500,$W$2:$W$2500,$A661))</f>
      </c>
      <c r="BC661">
        <f>IF($A661="","",SUMIFS($BS$2:$BS$2500,$W$2:$W$2500,$A661))</f>
      </c>
      <c r="BD661">
        <f>IF($A661="","",SUMIFS($BT$2:$BT$2500,$W$2:$W$2500,$A661))</f>
      </c>
      <c r="BF661">
        <f>IF($Z661="","",INDEX($AO$2:$AO$2000,$Z661))</f>
      </c>
      <c r="BG661">
        <f>IF($Z661="","",INDEX($AP$2:$AP$2000,$Z661))</f>
      </c>
      <c r="BH661">
        <f>IF($Z661="","",INDEX($AQ$2:$AQ$2000,$Z661))</f>
      </c>
      <c r="BI661">
        <f>IF($Z661="","",INDEX($AR$2:$AR$2000,$Z661))</f>
      </c>
      <c r="BJ661">
        <f>IF($Z661="","",INDEX($AS$2:$AS$2000,$Z661))</f>
      </c>
      <c r="BK661">
        <f>IF($Z661="","",INDEX($AT$2:$AT$2000,$Z661))</f>
      </c>
      <c r="BL661">
        <f>IF($Z661="","",INDEX($AU$2:$AU$2000,$Z661))</f>
      </c>
      <c r="BM661">
        <f>IF($Z661="","",INDEX($AV$2:$AV$2000,$Z661))</f>
      </c>
      <c r="BN661">
        <f>IF($Z661="","",INDEX($AW$2:$AW$2000,$Z661))</f>
      </c>
      <c r="BO661">
        <f>IF($Z661="","",INDEX($AX$2:$AX$2000,$Z661))</f>
      </c>
      <c r="BP661">
        <f>IF($Z661="","",INDEX($AY$2:$AY$2000,$Z661))</f>
      </c>
      <c r="BQ661">
        <f>IF($Z661="","",INDEX($AZ$2:$AZ$2000,$Z661))</f>
      </c>
      <c r="BR661">
        <f>IF($Z661="","",INDEX($BA$2:$BA$2000,$Z661))</f>
      </c>
      <c r="BS661">
        <f>IF($Z661="","",INDEX($BB$2:$BB$2000,$Z661))</f>
      </c>
      <c r="BT661">
        <f>IF($Z661="","",INDEX($BC$2:$BC$2000,$Z661))</f>
      </c>
      <c r="BV661">
        <f>IF(OR($A661="",$P661&lt;&gt;"Yes",$AH661="Yes"),"",1+N($AG661))</f>
      </c>
      <c r="BW661">
        <f>IF($A661="","",COUNTIFS($W$2:$W$2500,$A661,$BZ$2:$BZ$2500,"Yes")+COUNTIFS($X$2:$X$2500,$A661,$BY$2:$BY$2500,"Yes"))</f>
      </c>
      <c r="BX661">
        <f>IF(OR($A661="",$P661="Yes"),"",IF(N($BW661)=0,0,1+SUMIFS($CB$2:$CB$2500,$W$2:$W$2500,$A661)+SUMIFS($CA$2:$CA$2500,$X$2:$X$2500,$A661)))</f>
      </c>
      <c r="BY661" t="str">
        <f>IF($Y661="","",INDEX($AH$2:$AH$2000,$Y661)&amp;"")</f>
      </c>
      <c r="BZ661" t="str">
        <f>IF($Z661="","",INDEX($AH$2:$AH$2000,$Z661)&amp;"")</f>
      </c>
      <c r="CA661">
        <f>IF($Y661="","",INDEX($BV$2:$BV$2000,$Y661))</f>
      </c>
      <c r="CB661">
        <f>IF($Z661="","",INDEX($BV$2:$BV$2000,$Z661))</f>
      </c>
    </row>
    <row r="662">
      <c r="A662" t="str">
        <f>IF(TRIM(INDEX(games!$A:$A,ROW()))="","",TRIM(INDEX(games!$A:$A,ROW())))</f>
      </c>
      <c r="B662">
        <f>IF(OR($A662="",INDEX(games!$B:$B,ROW())=""),"",INDEX(games!$B:$B,ROW()))</f>
      </c>
      <c r="C662" t="str">
        <f>IF(OR($A662="",INDEX(games!$C:$C,ROW())=""),"",INDEX(games!$C:$C,ROW()))</f>
      </c>
      <c r="D662">
        <f>IF($A662="","",COUNTIF($W$2:$W$2500,$A662)+COUNTIF($X$2:$X$2500,$A662))</f>
      </c>
      <c r="E662">
        <f>IF($A662="","",IFERROR(MATCH($C662,$R$2:$R$5,0),0))</f>
      </c>
      <c r="F662">
        <f>IF($A662="","",MOD(ROW(),34))</f>
      </c>
      <c r="G662">
        <f>IF($A662="",NA(),IF($C662="Action",$B662,NA()))</f>
      </c>
      <c r="H662">
        <f>IF($A662="",NA(),IF($C662="Action",1+$F662*0.023,NA()))</f>
      </c>
      <c r="I662">
        <f>IF($A662="",NA(),IF($C662="Strategy",$B662,NA()))</f>
      </c>
      <c r="J662">
        <f>IF($A662="",NA(),IF($C662="Strategy",2+$F662*0.023,NA()))</f>
      </c>
      <c r="K662">
        <f>IF($A662="",NA(),IF($C662="Deckbuilder",$B662,NA()))</f>
      </c>
      <c r="L662">
        <f>IF($A662="",NA(),IF($C662="Deckbuilder",3+$F662*0.023,NA()))</f>
      </c>
      <c r="M662">
        <f>IF($A662="",NA(),IF($C662="Traditional",$B662,NA()))</f>
      </c>
      <c r="N662">
        <f>IF($A662="",NA(),IF($C662="Traditional",4+$F662*0.023,NA()))</f>
      </c>
      <c r="O662">
        <f>IF($A662="","",$D662+ROW()/1000000)</f>
      </c>
      <c r="P662" t="str">
        <f>IF(OR($A662="",INDEX(games!$H:$H,ROW())=""),"",INDEX(games!$H:$H,ROW()))</f>
      </c>
      <c r="Q662">
        <f>IF(OR($A662="",$P662&lt;&gt;"Yes"),"",$D662+ROW()/1000000)</f>
      </c>
      <c r="T662">
        <f>IF($Y662="","",INDEX($B$2:$B$2000,$Y662))</f>
      </c>
      <c r="U662">
        <f>IF($Z662="","",INDEX($B$2:$B$2000,$Z662))</f>
      </c>
      <c r="V662">
        <f>IF(OR($T662="",$U662=""),"",$U662-$T662)</f>
      </c>
      <c r="W662" t="str">
        <f>IF(TRIM(INDEX(connections!$A:$A,ROW()))="","",TRIM(INDEX(connections!$A:$A,ROW())))</f>
      </c>
      <c r="X662" t="str">
        <f>IF($W662="","",TRIM(INDEX(connections!$B:$B,ROW())))</f>
      </c>
      <c r="Y662">
        <f>IF($W662="","",IFERROR(MATCH($W662,$A$2:$A$2000,0),""))</f>
      </c>
      <c r="Z662">
        <f>IF($X662="","",IFERROR(MATCH($X662,$A$2:$A$2000,0),""))</f>
      </c>
      <c r="AA662" t="str">
        <f>IF($Y662="","",INDEX($P$2:$P$2000,$Y662))</f>
      </c>
      <c r="AB662" t="str">
        <f>IF($Z662="","",INDEX($P$2:$P$2000,$Z662))</f>
      </c>
      <c r="AC662">
        <f>IF(AND($AA662="Yes",$AB662="Yes"),1,"")</f>
      </c>
      <c r="AD662">
        <f>IF(OR($Y662="",$Z662=""),"",IF(INDEX($C$2:$C$2000,$Y662)=INDEX($C$2:$C$2000,$Z662),0,1))</f>
      </c>
      <c r="AE662">
        <f>IF($AC662&lt;&gt;1,"",IF(AND(INDEX($AG$2:$AG$2000,$Y662)=1,INDEX($AG$2:$AG$2000,$Z662)=1),1,""))</f>
      </c>
      <c r="AG662">
        <f>IF($A662="","",COUNTIFS($W$2:$W$2500,$A662,$AB$2:$AB$2500,"Yes")+COUNTIFS($X$2:$X$2500,$A662,$AA$2:$AA$2500,"Yes"))</f>
      </c>
      <c r="AH662" t="str">
        <f>IF(OR($P662&lt;&gt;"Yes",N($AG662)=0),"",IF(AND($AG662=1,COUNTIFS($W$2:$W$2500,$A662,$AE$2:$AE$2500,1)+COUNTIFS($X$2:$X$2500,$A662,$AE$2:$AE$2500,1)&gt;0),"","Yes"))</f>
      </c>
      <c r="AI662">
        <f>IF($AH662="Yes",$AG662,"")</f>
      </c>
      <c r="AJ662">
        <f>IF($AI662="","",$AI662+ROW()/1000000)</f>
      </c>
      <c r="AK662">
        <f>IF(OR($A662="",$P662="Yes",N($AG662)=0),"",$AG662+ROW()/1000000)</f>
      </c>
      <c r="AL662" t="str">
        <f>IF($A662="","",INDEX(games!$J:$J,ROW())&amp;"")</f>
      </c>
      <c r="AM662">
        <f>IF($A662="","",SUMPRODUCT($AO662:$BD662,'Map Analysis'!$AP$2^{0,1,2,3,4,5,6,7,8,9,10,11,12,13,14,15}))</f>
      </c>
      <c r="AN662">
        <f>IF($A662="","",$AM662+ROW()/10000000)</f>
      </c>
      <c r="AO662">
        <f>IF($A662="","",COUNTIF($W$2:$W$2500,$A662))</f>
      </c>
      <c r="AP662">
        <f>IF($A662="","",SUMIFS($BF$2:$BF$2500,$W$2:$W$2500,$A662))</f>
      </c>
      <c r="AQ662">
        <f>IF($A662="","",SUMIFS($BG$2:$BG$2500,$W$2:$W$2500,$A662))</f>
      </c>
      <c r="AR662">
        <f>IF($A662="","",SUMIFS($BH$2:$BH$2500,$W$2:$W$2500,$A662))</f>
      </c>
      <c r="AS662">
        <f>IF($A662="","",SUMIFS($BI$2:$BI$2500,$W$2:$W$2500,$A662))</f>
      </c>
      <c r="AT662">
        <f>IF($A662="","",SUMIFS($BJ$2:$BJ$2500,$W$2:$W$2500,$A662))</f>
      </c>
      <c r="AU662">
        <f>IF($A662="","",SUMIFS($BK$2:$BK$2500,$W$2:$W$2500,$A662))</f>
      </c>
      <c r="AV662">
        <f>IF($A662="","",SUMIFS($BL$2:$BL$2500,$W$2:$W$2500,$A662))</f>
      </c>
      <c r="AW662">
        <f>IF($A662="","",SUMIFS($BM$2:$BM$2500,$W$2:$W$2500,$A662))</f>
      </c>
      <c r="AX662">
        <f>IF($A662="","",SUMIFS($BN$2:$BN$2500,$W$2:$W$2500,$A662))</f>
      </c>
      <c r="AY662">
        <f>IF($A662="","",SUMIFS($BO$2:$BO$2500,$W$2:$W$2500,$A662))</f>
      </c>
      <c r="AZ662">
        <f>IF($A662="","",SUMIFS($BP$2:$BP$2500,$W$2:$W$2500,$A662))</f>
      </c>
      <c r="BA662">
        <f>IF($A662="","",SUMIFS($BQ$2:$BQ$2500,$W$2:$W$2500,$A662))</f>
      </c>
      <c r="BB662">
        <f>IF($A662="","",SUMIFS($BR$2:$BR$2500,$W$2:$W$2500,$A662))</f>
      </c>
      <c r="BC662">
        <f>IF($A662="","",SUMIFS($BS$2:$BS$2500,$W$2:$W$2500,$A662))</f>
      </c>
      <c r="BD662">
        <f>IF($A662="","",SUMIFS($BT$2:$BT$2500,$W$2:$W$2500,$A662))</f>
      </c>
      <c r="BF662">
        <f>IF($Z662="","",INDEX($AO$2:$AO$2000,$Z662))</f>
      </c>
      <c r="BG662">
        <f>IF($Z662="","",INDEX($AP$2:$AP$2000,$Z662))</f>
      </c>
      <c r="BH662">
        <f>IF($Z662="","",INDEX($AQ$2:$AQ$2000,$Z662))</f>
      </c>
      <c r="BI662">
        <f>IF($Z662="","",INDEX($AR$2:$AR$2000,$Z662))</f>
      </c>
      <c r="BJ662">
        <f>IF($Z662="","",INDEX($AS$2:$AS$2000,$Z662))</f>
      </c>
      <c r="BK662">
        <f>IF($Z662="","",INDEX($AT$2:$AT$2000,$Z662))</f>
      </c>
      <c r="BL662">
        <f>IF($Z662="","",INDEX($AU$2:$AU$2000,$Z662))</f>
      </c>
      <c r="BM662">
        <f>IF($Z662="","",INDEX($AV$2:$AV$2000,$Z662))</f>
      </c>
      <c r="BN662">
        <f>IF($Z662="","",INDEX($AW$2:$AW$2000,$Z662))</f>
      </c>
      <c r="BO662">
        <f>IF($Z662="","",INDEX($AX$2:$AX$2000,$Z662))</f>
      </c>
      <c r="BP662">
        <f>IF($Z662="","",INDEX($AY$2:$AY$2000,$Z662))</f>
      </c>
      <c r="BQ662">
        <f>IF($Z662="","",INDEX($AZ$2:$AZ$2000,$Z662))</f>
      </c>
      <c r="BR662">
        <f>IF($Z662="","",INDEX($BA$2:$BA$2000,$Z662))</f>
      </c>
      <c r="BS662">
        <f>IF($Z662="","",INDEX($BB$2:$BB$2000,$Z662))</f>
      </c>
      <c r="BT662">
        <f>IF($Z662="","",INDEX($BC$2:$BC$2000,$Z662))</f>
      </c>
      <c r="BV662">
        <f>IF(OR($A662="",$P662&lt;&gt;"Yes",$AH662="Yes"),"",1+N($AG662))</f>
      </c>
      <c r="BW662">
        <f>IF($A662="","",COUNTIFS($W$2:$W$2500,$A662,$BZ$2:$BZ$2500,"Yes")+COUNTIFS($X$2:$X$2500,$A662,$BY$2:$BY$2500,"Yes"))</f>
      </c>
      <c r="BX662">
        <f>IF(OR($A662="",$P662="Yes"),"",IF(N($BW662)=0,0,1+SUMIFS($CB$2:$CB$2500,$W$2:$W$2500,$A662)+SUMIFS($CA$2:$CA$2500,$X$2:$X$2500,$A662)))</f>
      </c>
      <c r="BY662" t="str">
        <f>IF($Y662="","",INDEX($AH$2:$AH$2000,$Y662)&amp;"")</f>
      </c>
      <c r="BZ662" t="str">
        <f>IF($Z662="","",INDEX($AH$2:$AH$2000,$Z662)&amp;"")</f>
      </c>
      <c r="CA662">
        <f>IF($Y662="","",INDEX($BV$2:$BV$2000,$Y662))</f>
      </c>
      <c r="CB662">
        <f>IF($Z662="","",INDEX($BV$2:$BV$2000,$Z662))</f>
      </c>
    </row>
    <row r="663">
      <c r="A663" t="str">
        <f>IF(TRIM(INDEX(games!$A:$A,ROW()))="","",TRIM(INDEX(games!$A:$A,ROW())))</f>
      </c>
      <c r="B663">
        <f>IF(OR($A663="",INDEX(games!$B:$B,ROW())=""),"",INDEX(games!$B:$B,ROW()))</f>
      </c>
      <c r="C663" t="str">
        <f>IF(OR($A663="",INDEX(games!$C:$C,ROW())=""),"",INDEX(games!$C:$C,ROW()))</f>
      </c>
      <c r="D663">
        <f>IF($A663="","",COUNTIF($W$2:$W$2500,$A663)+COUNTIF($X$2:$X$2500,$A663))</f>
      </c>
      <c r="E663">
        <f>IF($A663="","",IFERROR(MATCH($C663,$R$2:$R$5,0),0))</f>
      </c>
      <c r="F663">
        <f>IF($A663="","",MOD(ROW(),34))</f>
      </c>
      <c r="G663">
        <f>IF($A663="",NA(),IF($C663="Action",$B663,NA()))</f>
      </c>
      <c r="H663">
        <f>IF($A663="",NA(),IF($C663="Action",1+$F663*0.023,NA()))</f>
      </c>
      <c r="I663">
        <f>IF($A663="",NA(),IF($C663="Strategy",$B663,NA()))</f>
      </c>
      <c r="J663">
        <f>IF($A663="",NA(),IF($C663="Strategy",2+$F663*0.023,NA()))</f>
      </c>
      <c r="K663">
        <f>IF($A663="",NA(),IF($C663="Deckbuilder",$B663,NA()))</f>
      </c>
      <c r="L663">
        <f>IF($A663="",NA(),IF($C663="Deckbuilder",3+$F663*0.023,NA()))</f>
      </c>
      <c r="M663">
        <f>IF($A663="",NA(),IF($C663="Traditional",$B663,NA()))</f>
      </c>
      <c r="N663">
        <f>IF($A663="",NA(),IF($C663="Traditional",4+$F663*0.023,NA()))</f>
      </c>
      <c r="O663">
        <f>IF($A663="","",$D663+ROW()/1000000)</f>
      </c>
      <c r="P663" t="str">
        <f>IF(OR($A663="",INDEX(games!$H:$H,ROW())=""),"",INDEX(games!$H:$H,ROW()))</f>
      </c>
      <c r="Q663">
        <f>IF(OR($A663="",$P663&lt;&gt;"Yes"),"",$D663+ROW()/1000000)</f>
      </c>
      <c r="T663">
        <f>IF($Y663="","",INDEX($B$2:$B$2000,$Y663))</f>
      </c>
      <c r="U663">
        <f>IF($Z663="","",INDEX($B$2:$B$2000,$Z663))</f>
      </c>
      <c r="V663">
        <f>IF(OR($T663="",$U663=""),"",$U663-$T663)</f>
      </c>
      <c r="W663" t="str">
        <f>IF(TRIM(INDEX(connections!$A:$A,ROW()))="","",TRIM(INDEX(connections!$A:$A,ROW())))</f>
      </c>
      <c r="X663" t="str">
        <f>IF($W663="","",TRIM(INDEX(connections!$B:$B,ROW())))</f>
      </c>
      <c r="Y663">
        <f>IF($W663="","",IFERROR(MATCH($W663,$A$2:$A$2000,0),""))</f>
      </c>
      <c r="Z663">
        <f>IF($X663="","",IFERROR(MATCH($X663,$A$2:$A$2000,0),""))</f>
      </c>
      <c r="AA663" t="str">
        <f>IF($Y663="","",INDEX($P$2:$P$2000,$Y663))</f>
      </c>
      <c r="AB663" t="str">
        <f>IF($Z663="","",INDEX($P$2:$P$2000,$Z663))</f>
      </c>
      <c r="AC663">
        <f>IF(AND($AA663="Yes",$AB663="Yes"),1,"")</f>
      </c>
      <c r="AD663">
        <f>IF(OR($Y663="",$Z663=""),"",IF(INDEX($C$2:$C$2000,$Y663)=INDEX($C$2:$C$2000,$Z663),0,1))</f>
      </c>
      <c r="AE663">
        <f>IF($AC663&lt;&gt;1,"",IF(AND(INDEX($AG$2:$AG$2000,$Y663)=1,INDEX($AG$2:$AG$2000,$Z663)=1),1,""))</f>
      </c>
      <c r="AG663">
        <f>IF($A663="","",COUNTIFS($W$2:$W$2500,$A663,$AB$2:$AB$2500,"Yes")+COUNTIFS($X$2:$X$2500,$A663,$AA$2:$AA$2500,"Yes"))</f>
      </c>
      <c r="AH663" t="str">
        <f>IF(OR($P663&lt;&gt;"Yes",N($AG663)=0),"",IF(AND($AG663=1,COUNTIFS($W$2:$W$2500,$A663,$AE$2:$AE$2500,1)+COUNTIFS($X$2:$X$2500,$A663,$AE$2:$AE$2500,1)&gt;0),"","Yes"))</f>
      </c>
      <c r="AI663">
        <f>IF($AH663="Yes",$AG663,"")</f>
      </c>
      <c r="AJ663">
        <f>IF($AI663="","",$AI663+ROW()/1000000)</f>
      </c>
      <c r="AK663">
        <f>IF(OR($A663="",$P663="Yes",N($AG663)=0),"",$AG663+ROW()/1000000)</f>
      </c>
      <c r="AL663" t="str">
        <f>IF($A663="","",INDEX(games!$J:$J,ROW())&amp;"")</f>
      </c>
      <c r="AM663">
        <f>IF($A663="","",SUMPRODUCT($AO663:$BD663,'Map Analysis'!$AP$2^{0,1,2,3,4,5,6,7,8,9,10,11,12,13,14,15}))</f>
      </c>
      <c r="AN663">
        <f>IF($A663="","",$AM663+ROW()/10000000)</f>
      </c>
      <c r="AO663">
        <f>IF($A663="","",COUNTIF($W$2:$W$2500,$A663))</f>
      </c>
      <c r="AP663">
        <f>IF($A663="","",SUMIFS($BF$2:$BF$2500,$W$2:$W$2500,$A663))</f>
      </c>
      <c r="AQ663">
        <f>IF($A663="","",SUMIFS($BG$2:$BG$2500,$W$2:$W$2500,$A663))</f>
      </c>
      <c r="AR663">
        <f>IF($A663="","",SUMIFS($BH$2:$BH$2500,$W$2:$W$2500,$A663))</f>
      </c>
      <c r="AS663">
        <f>IF($A663="","",SUMIFS($BI$2:$BI$2500,$W$2:$W$2500,$A663))</f>
      </c>
      <c r="AT663">
        <f>IF($A663="","",SUMIFS($BJ$2:$BJ$2500,$W$2:$W$2500,$A663))</f>
      </c>
      <c r="AU663">
        <f>IF($A663="","",SUMIFS($BK$2:$BK$2500,$W$2:$W$2500,$A663))</f>
      </c>
      <c r="AV663">
        <f>IF($A663="","",SUMIFS($BL$2:$BL$2500,$W$2:$W$2500,$A663))</f>
      </c>
      <c r="AW663">
        <f>IF($A663="","",SUMIFS($BM$2:$BM$2500,$W$2:$W$2500,$A663))</f>
      </c>
      <c r="AX663">
        <f>IF($A663="","",SUMIFS($BN$2:$BN$2500,$W$2:$W$2500,$A663))</f>
      </c>
      <c r="AY663">
        <f>IF($A663="","",SUMIFS($BO$2:$BO$2500,$W$2:$W$2500,$A663))</f>
      </c>
      <c r="AZ663">
        <f>IF($A663="","",SUMIFS($BP$2:$BP$2500,$W$2:$W$2500,$A663))</f>
      </c>
      <c r="BA663">
        <f>IF($A663="","",SUMIFS($BQ$2:$BQ$2500,$W$2:$W$2500,$A663))</f>
      </c>
      <c r="BB663">
        <f>IF($A663="","",SUMIFS($BR$2:$BR$2500,$W$2:$W$2500,$A663))</f>
      </c>
      <c r="BC663">
        <f>IF($A663="","",SUMIFS($BS$2:$BS$2500,$W$2:$W$2500,$A663))</f>
      </c>
      <c r="BD663">
        <f>IF($A663="","",SUMIFS($BT$2:$BT$2500,$W$2:$W$2500,$A663))</f>
      </c>
      <c r="BF663">
        <f>IF($Z663="","",INDEX($AO$2:$AO$2000,$Z663))</f>
      </c>
      <c r="BG663">
        <f>IF($Z663="","",INDEX($AP$2:$AP$2000,$Z663))</f>
      </c>
      <c r="BH663">
        <f>IF($Z663="","",INDEX($AQ$2:$AQ$2000,$Z663))</f>
      </c>
      <c r="BI663">
        <f>IF($Z663="","",INDEX($AR$2:$AR$2000,$Z663))</f>
      </c>
      <c r="BJ663">
        <f>IF($Z663="","",INDEX($AS$2:$AS$2000,$Z663))</f>
      </c>
      <c r="BK663">
        <f>IF($Z663="","",INDEX($AT$2:$AT$2000,$Z663))</f>
      </c>
      <c r="BL663">
        <f>IF($Z663="","",INDEX($AU$2:$AU$2000,$Z663))</f>
      </c>
      <c r="BM663">
        <f>IF($Z663="","",INDEX($AV$2:$AV$2000,$Z663))</f>
      </c>
      <c r="BN663">
        <f>IF($Z663="","",INDEX($AW$2:$AW$2000,$Z663))</f>
      </c>
      <c r="BO663">
        <f>IF($Z663="","",INDEX($AX$2:$AX$2000,$Z663))</f>
      </c>
      <c r="BP663">
        <f>IF($Z663="","",INDEX($AY$2:$AY$2000,$Z663))</f>
      </c>
      <c r="BQ663">
        <f>IF($Z663="","",INDEX($AZ$2:$AZ$2000,$Z663))</f>
      </c>
      <c r="BR663">
        <f>IF($Z663="","",INDEX($BA$2:$BA$2000,$Z663))</f>
      </c>
      <c r="BS663">
        <f>IF($Z663="","",INDEX($BB$2:$BB$2000,$Z663))</f>
      </c>
      <c r="BT663">
        <f>IF($Z663="","",INDEX($BC$2:$BC$2000,$Z663))</f>
      </c>
      <c r="BV663">
        <f>IF(OR($A663="",$P663&lt;&gt;"Yes",$AH663="Yes"),"",1+N($AG663))</f>
      </c>
      <c r="BW663">
        <f>IF($A663="","",COUNTIFS($W$2:$W$2500,$A663,$BZ$2:$BZ$2500,"Yes")+COUNTIFS($X$2:$X$2500,$A663,$BY$2:$BY$2500,"Yes"))</f>
      </c>
      <c r="BX663">
        <f>IF(OR($A663="",$P663="Yes"),"",IF(N($BW663)=0,0,1+SUMIFS($CB$2:$CB$2500,$W$2:$W$2500,$A663)+SUMIFS($CA$2:$CA$2500,$X$2:$X$2500,$A663)))</f>
      </c>
      <c r="BY663" t="str">
        <f>IF($Y663="","",INDEX($AH$2:$AH$2000,$Y663)&amp;"")</f>
      </c>
      <c r="BZ663" t="str">
        <f>IF($Z663="","",INDEX($AH$2:$AH$2000,$Z663)&amp;"")</f>
      </c>
      <c r="CA663">
        <f>IF($Y663="","",INDEX($BV$2:$BV$2000,$Y663))</f>
      </c>
      <c r="CB663">
        <f>IF($Z663="","",INDEX($BV$2:$BV$2000,$Z663))</f>
      </c>
    </row>
    <row r="664">
      <c r="A664" t="str">
        <f>IF(TRIM(INDEX(games!$A:$A,ROW()))="","",TRIM(INDEX(games!$A:$A,ROW())))</f>
      </c>
      <c r="B664">
        <f>IF(OR($A664="",INDEX(games!$B:$B,ROW())=""),"",INDEX(games!$B:$B,ROW()))</f>
      </c>
      <c r="C664" t="str">
        <f>IF(OR($A664="",INDEX(games!$C:$C,ROW())=""),"",INDEX(games!$C:$C,ROW()))</f>
      </c>
      <c r="D664">
        <f>IF($A664="","",COUNTIF($W$2:$W$2500,$A664)+COUNTIF($X$2:$X$2500,$A664))</f>
      </c>
      <c r="E664">
        <f>IF($A664="","",IFERROR(MATCH($C664,$R$2:$R$5,0),0))</f>
      </c>
      <c r="F664">
        <f>IF($A664="","",MOD(ROW(),34))</f>
      </c>
      <c r="G664">
        <f>IF($A664="",NA(),IF($C664="Action",$B664,NA()))</f>
      </c>
      <c r="H664">
        <f>IF($A664="",NA(),IF($C664="Action",1+$F664*0.023,NA()))</f>
      </c>
      <c r="I664">
        <f>IF($A664="",NA(),IF($C664="Strategy",$B664,NA()))</f>
      </c>
      <c r="J664">
        <f>IF($A664="",NA(),IF($C664="Strategy",2+$F664*0.023,NA()))</f>
      </c>
      <c r="K664">
        <f>IF($A664="",NA(),IF($C664="Deckbuilder",$B664,NA()))</f>
      </c>
      <c r="L664">
        <f>IF($A664="",NA(),IF($C664="Deckbuilder",3+$F664*0.023,NA()))</f>
      </c>
      <c r="M664">
        <f>IF($A664="",NA(),IF($C664="Traditional",$B664,NA()))</f>
      </c>
      <c r="N664">
        <f>IF($A664="",NA(),IF($C664="Traditional",4+$F664*0.023,NA()))</f>
      </c>
      <c r="O664">
        <f>IF($A664="","",$D664+ROW()/1000000)</f>
      </c>
      <c r="P664" t="str">
        <f>IF(OR($A664="",INDEX(games!$H:$H,ROW())=""),"",INDEX(games!$H:$H,ROW()))</f>
      </c>
      <c r="Q664">
        <f>IF(OR($A664="",$P664&lt;&gt;"Yes"),"",$D664+ROW()/1000000)</f>
      </c>
      <c r="T664">
        <f>IF($Y664="","",INDEX($B$2:$B$2000,$Y664))</f>
      </c>
      <c r="U664">
        <f>IF($Z664="","",INDEX($B$2:$B$2000,$Z664))</f>
      </c>
      <c r="V664">
        <f>IF(OR($T664="",$U664=""),"",$U664-$T664)</f>
      </c>
      <c r="W664" t="str">
        <f>IF(TRIM(INDEX(connections!$A:$A,ROW()))="","",TRIM(INDEX(connections!$A:$A,ROW())))</f>
      </c>
      <c r="X664" t="str">
        <f>IF($W664="","",TRIM(INDEX(connections!$B:$B,ROW())))</f>
      </c>
      <c r="Y664">
        <f>IF($W664="","",IFERROR(MATCH($W664,$A$2:$A$2000,0),""))</f>
      </c>
      <c r="Z664">
        <f>IF($X664="","",IFERROR(MATCH($X664,$A$2:$A$2000,0),""))</f>
      </c>
      <c r="AA664" t="str">
        <f>IF($Y664="","",INDEX($P$2:$P$2000,$Y664))</f>
      </c>
      <c r="AB664" t="str">
        <f>IF($Z664="","",INDEX($P$2:$P$2000,$Z664))</f>
      </c>
      <c r="AC664">
        <f>IF(AND($AA664="Yes",$AB664="Yes"),1,"")</f>
      </c>
      <c r="AD664">
        <f>IF(OR($Y664="",$Z664=""),"",IF(INDEX($C$2:$C$2000,$Y664)=INDEX($C$2:$C$2000,$Z664),0,1))</f>
      </c>
      <c r="AE664">
        <f>IF($AC664&lt;&gt;1,"",IF(AND(INDEX($AG$2:$AG$2000,$Y664)=1,INDEX($AG$2:$AG$2000,$Z664)=1),1,""))</f>
      </c>
      <c r="AG664">
        <f>IF($A664="","",COUNTIFS($W$2:$W$2500,$A664,$AB$2:$AB$2500,"Yes")+COUNTIFS($X$2:$X$2500,$A664,$AA$2:$AA$2500,"Yes"))</f>
      </c>
      <c r="AH664" t="str">
        <f>IF(OR($P664&lt;&gt;"Yes",N($AG664)=0),"",IF(AND($AG664=1,COUNTIFS($W$2:$W$2500,$A664,$AE$2:$AE$2500,1)+COUNTIFS($X$2:$X$2500,$A664,$AE$2:$AE$2500,1)&gt;0),"","Yes"))</f>
      </c>
      <c r="AI664">
        <f>IF($AH664="Yes",$AG664,"")</f>
      </c>
      <c r="AJ664">
        <f>IF($AI664="","",$AI664+ROW()/1000000)</f>
      </c>
      <c r="AK664">
        <f>IF(OR($A664="",$P664="Yes",N($AG664)=0),"",$AG664+ROW()/1000000)</f>
      </c>
      <c r="AL664" t="str">
        <f>IF($A664="","",INDEX(games!$J:$J,ROW())&amp;"")</f>
      </c>
      <c r="AM664">
        <f>IF($A664="","",SUMPRODUCT($AO664:$BD664,'Map Analysis'!$AP$2^{0,1,2,3,4,5,6,7,8,9,10,11,12,13,14,15}))</f>
      </c>
      <c r="AN664">
        <f>IF($A664="","",$AM664+ROW()/10000000)</f>
      </c>
      <c r="AO664">
        <f>IF($A664="","",COUNTIF($W$2:$W$2500,$A664))</f>
      </c>
      <c r="AP664">
        <f>IF($A664="","",SUMIFS($BF$2:$BF$2500,$W$2:$W$2500,$A664))</f>
      </c>
      <c r="AQ664">
        <f>IF($A664="","",SUMIFS($BG$2:$BG$2500,$W$2:$W$2500,$A664))</f>
      </c>
      <c r="AR664">
        <f>IF($A664="","",SUMIFS($BH$2:$BH$2500,$W$2:$W$2500,$A664))</f>
      </c>
      <c r="AS664">
        <f>IF($A664="","",SUMIFS($BI$2:$BI$2500,$W$2:$W$2500,$A664))</f>
      </c>
      <c r="AT664">
        <f>IF($A664="","",SUMIFS($BJ$2:$BJ$2500,$W$2:$W$2500,$A664))</f>
      </c>
      <c r="AU664">
        <f>IF($A664="","",SUMIFS($BK$2:$BK$2500,$W$2:$W$2500,$A664))</f>
      </c>
      <c r="AV664">
        <f>IF($A664="","",SUMIFS($BL$2:$BL$2500,$W$2:$W$2500,$A664))</f>
      </c>
      <c r="AW664">
        <f>IF($A664="","",SUMIFS($BM$2:$BM$2500,$W$2:$W$2500,$A664))</f>
      </c>
      <c r="AX664">
        <f>IF($A664="","",SUMIFS($BN$2:$BN$2500,$W$2:$W$2500,$A664))</f>
      </c>
      <c r="AY664">
        <f>IF($A664="","",SUMIFS($BO$2:$BO$2500,$W$2:$W$2500,$A664))</f>
      </c>
      <c r="AZ664">
        <f>IF($A664="","",SUMIFS($BP$2:$BP$2500,$W$2:$W$2500,$A664))</f>
      </c>
      <c r="BA664">
        <f>IF($A664="","",SUMIFS($BQ$2:$BQ$2500,$W$2:$W$2500,$A664))</f>
      </c>
      <c r="BB664">
        <f>IF($A664="","",SUMIFS($BR$2:$BR$2500,$W$2:$W$2500,$A664))</f>
      </c>
      <c r="BC664">
        <f>IF($A664="","",SUMIFS($BS$2:$BS$2500,$W$2:$W$2500,$A664))</f>
      </c>
      <c r="BD664">
        <f>IF($A664="","",SUMIFS($BT$2:$BT$2500,$W$2:$W$2500,$A664))</f>
      </c>
      <c r="BF664">
        <f>IF($Z664="","",INDEX($AO$2:$AO$2000,$Z664))</f>
      </c>
      <c r="BG664">
        <f>IF($Z664="","",INDEX($AP$2:$AP$2000,$Z664))</f>
      </c>
      <c r="BH664">
        <f>IF($Z664="","",INDEX($AQ$2:$AQ$2000,$Z664))</f>
      </c>
      <c r="BI664">
        <f>IF($Z664="","",INDEX($AR$2:$AR$2000,$Z664))</f>
      </c>
      <c r="BJ664">
        <f>IF($Z664="","",INDEX($AS$2:$AS$2000,$Z664))</f>
      </c>
      <c r="BK664">
        <f>IF($Z664="","",INDEX($AT$2:$AT$2000,$Z664))</f>
      </c>
      <c r="BL664">
        <f>IF($Z664="","",INDEX($AU$2:$AU$2000,$Z664))</f>
      </c>
      <c r="BM664">
        <f>IF($Z664="","",INDEX($AV$2:$AV$2000,$Z664))</f>
      </c>
      <c r="BN664">
        <f>IF($Z664="","",INDEX($AW$2:$AW$2000,$Z664))</f>
      </c>
      <c r="BO664">
        <f>IF($Z664="","",INDEX($AX$2:$AX$2000,$Z664))</f>
      </c>
      <c r="BP664">
        <f>IF($Z664="","",INDEX($AY$2:$AY$2000,$Z664))</f>
      </c>
      <c r="BQ664">
        <f>IF($Z664="","",INDEX($AZ$2:$AZ$2000,$Z664))</f>
      </c>
      <c r="BR664">
        <f>IF($Z664="","",INDEX($BA$2:$BA$2000,$Z664))</f>
      </c>
      <c r="BS664">
        <f>IF($Z664="","",INDEX($BB$2:$BB$2000,$Z664))</f>
      </c>
      <c r="BT664">
        <f>IF($Z664="","",INDEX($BC$2:$BC$2000,$Z664))</f>
      </c>
      <c r="BV664">
        <f>IF(OR($A664="",$P664&lt;&gt;"Yes",$AH664="Yes"),"",1+N($AG664))</f>
      </c>
      <c r="BW664">
        <f>IF($A664="","",COUNTIFS($W$2:$W$2500,$A664,$BZ$2:$BZ$2500,"Yes")+COUNTIFS($X$2:$X$2500,$A664,$BY$2:$BY$2500,"Yes"))</f>
      </c>
      <c r="BX664">
        <f>IF(OR($A664="",$P664="Yes"),"",IF(N($BW664)=0,0,1+SUMIFS($CB$2:$CB$2500,$W$2:$W$2500,$A664)+SUMIFS($CA$2:$CA$2500,$X$2:$X$2500,$A664)))</f>
      </c>
      <c r="BY664" t="str">
        <f>IF($Y664="","",INDEX($AH$2:$AH$2000,$Y664)&amp;"")</f>
      </c>
      <c r="BZ664" t="str">
        <f>IF($Z664="","",INDEX($AH$2:$AH$2000,$Z664)&amp;"")</f>
      </c>
      <c r="CA664">
        <f>IF($Y664="","",INDEX($BV$2:$BV$2000,$Y664))</f>
      </c>
      <c r="CB664">
        <f>IF($Z664="","",INDEX($BV$2:$BV$2000,$Z664))</f>
      </c>
    </row>
    <row r="665">
      <c r="A665" t="str">
        <f>IF(TRIM(INDEX(games!$A:$A,ROW()))="","",TRIM(INDEX(games!$A:$A,ROW())))</f>
      </c>
      <c r="B665">
        <f>IF(OR($A665="",INDEX(games!$B:$B,ROW())=""),"",INDEX(games!$B:$B,ROW()))</f>
      </c>
      <c r="C665" t="str">
        <f>IF(OR($A665="",INDEX(games!$C:$C,ROW())=""),"",INDEX(games!$C:$C,ROW()))</f>
      </c>
      <c r="D665">
        <f>IF($A665="","",COUNTIF($W$2:$W$2500,$A665)+COUNTIF($X$2:$X$2500,$A665))</f>
      </c>
      <c r="E665">
        <f>IF($A665="","",IFERROR(MATCH($C665,$R$2:$R$5,0),0))</f>
      </c>
      <c r="F665">
        <f>IF($A665="","",MOD(ROW(),34))</f>
      </c>
      <c r="G665">
        <f>IF($A665="",NA(),IF($C665="Action",$B665,NA()))</f>
      </c>
      <c r="H665">
        <f>IF($A665="",NA(),IF($C665="Action",1+$F665*0.023,NA()))</f>
      </c>
      <c r="I665">
        <f>IF($A665="",NA(),IF($C665="Strategy",$B665,NA()))</f>
      </c>
      <c r="J665">
        <f>IF($A665="",NA(),IF($C665="Strategy",2+$F665*0.023,NA()))</f>
      </c>
      <c r="K665">
        <f>IF($A665="",NA(),IF($C665="Deckbuilder",$B665,NA()))</f>
      </c>
      <c r="L665">
        <f>IF($A665="",NA(),IF($C665="Deckbuilder",3+$F665*0.023,NA()))</f>
      </c>
      <c r="M665">
        <f>IF($A665="",NA(),IF($C665="Traditional",$B665,NA()))</f>
      </c>
      <c r="N665">
        <f>IF($A665="",NA(),IF($C665="Traditional",4+$F665*0.023,NA()))</f>
      </c>
      <c r="O665">
        <f>IF($A665="","",$D665+ROW()/1000000)</f>
      </c>
      <c r="P665" t="str">
        <f>IF(OR($A665="",INDEX(games!$H:$H,ROW())=""),"",INDEX(games!$H:$H,ROW()))</f>
      </c>
      <c r="Q665">
        <f>IF(OR($A665="",$P665&lt;&gt;"Yes"),"",$D665+ROW()/1000000)</f>
      </c>
      <c r="T665">
        <f>IF($Y665="","",INDEX($B$2:$B$2000,$Y665))</f>
      </c>
      <c r="U665">
        <f>IF($Z665="","",INDEX($B$2:$B$2000,$Z665))</f>
      </c>
      <c r="V665">
        <f>IF(OR($T665="",$U665=""),"",$U665-$T665)</f>
      </c>
      <c r="W665" t="str">
        <f>IF(TRIM(INDEX(connections!$A:$A,ROW()))="","",TRIM(INDEX(connections!$A:$A,ROW())))</f>
      </c>
      <c r="X665" t="str">
        <f>IF($W665="","",TRIM(INDEX(connections!$B:$B,ROW())))</f>
      </c>
      <c r="Y665">
        <f>IF($W665="","",IFERROR(MATCH($W665,$A$2:$A$2000,0),""))</f>
      </c>
      <c r="Z665">
        <f>IF($X665="","",IFERROR(MATCH($X665,$A$2:$A$2000,0),""))</f>
      </c>
      <c r="AA665" t="str">
        <f>IF($Y665="","",INDEX($P$2:$P$2000,$Y665))</f>
      </c>
      <c r="AB665" t="str">
        <f>IF($Z665="","",INDEX($P$2:$P$2000,$Z665))</f>
      </c>
      <c r="AC665">
        <f>IF(AND($AA665="Yes",$AB665="Yes"),1,"")</f>
      </c>
      <c r="AD665">
        <f>IF(OR($Y665="",$Z665=""),"",IF(INDEX($C$2:$C$2000,$Y665)=INDEX($C$2:$C$2000,$Z665),0,1))</f>
      </c>
      <c r="AE665">
        <f>IF($AC665&lt;&gt;1,"",IF(AND(INDEX($AG$2:$AG$2000,$Y665)=1,INDEX($AG$2:$AG$2000,$Z665)=1),1,""))</f>
      </c>
      <c r="AG665">
        <f>IF($A665="","",COUNTIFS($W$2:$W$2500,$A665,$AB$2:$AB$2500,"Yes")+COUNTIFS($X$2:$X$2500,$A665,$AA$2:$AA$2500,"Yes"))</f>
      </c>
      <c r="AH665" t="str">
        <f>IF(OR($P665&lt;&gt;"Yes",N($AG665)=0),"",IF(AND($AG665=1,COUNTIFS($W$2:$W$2500,$A665,$AE$2:$AE$2500,1)+COUNTIFS($X$2:$X$2500,$A665,$AE$2:$AE$2500,1)&gt;0),"","Yes"))</f>
      </c>
      <c r="AI665">
        <f>IF($AH665="Yes",$AG665,"")</f>
      </c>
      <c r="AJ665">
        <f>IF($AI665="","",$AI665+ROW()/1000000)</f>
      </c>
      <c r="AK665">
        <f>IF(OR($A665="",$P665="Yes",N($AG665)=0),"",$AG665+ROW()/1000000)</f>
      </c>
      <c r="AL665" t="str">
        <f>IF($A665="","",INDEX(games!$J:$J,ROW())&amp;"")</f>
      </c>
      <c r="AM665">
        <f>IF($A665="","",SUMPRODUCT($AO665:$BD665,'Map Analysis'!$AP$2^{0,1,2,3,4,5,6,7,8,9,10,11,12,13,14,15}))</f>
      </c>
      <c r="AN665">
        <f>IF($A665="","",$AM665+ROW()/10000000)</f>
      </c>
      <c r="AO665">
        <f>IF($A665="","",COUNTIF($W$2:$W$2500,$A665))</f>
      </c>
      <c r="AP665">
        <f>IF($A665="","",SUMIFS($BF$2:$BF$2500,$W$2:$W$2500,$A665))</f>
      </c>
      <c r="AQ665">
        <f>IF($A665="","",SUMIFS($BG$2:$BG$2500,$W$2:$W$2500,$A665))</f>
      </c>
      <c r="AR665">
        <f>IF($A665="","",SUMIFS($BH$2:$BH$2500,$W$2:$W$2500,$A665))</f>
      </c>
      <c r="AS665">
        <f>IF($A665="","",SUMIFS($BI$2:$BI$2500,$W$2:$W$2500,$A665))</f>
      </c>
      <c r="AT665">
        <f>IF($A665="","",SUMIFS($BJ$2:$BJ$2500,$W$2:$W$2500,$A665))</f>
      </c>
      <c r="AU665">
        <f>IF($A665="","",SUMIFS($BK$2:$BK$2500,$W$2:$W$2500,$A665))</f>
      </c>
      <c r="AV665">
        <f>IF($A665="","",SUMIFS($BL$2:$BL$2500,$W$2:$W$2500,$A665))</f>
      </c>
      <c r="AW665">
        <f>IF($A665="","",SUMIFS($BM$2:$BM$2500,$W$2:$W$2500,$A665))</f>
      </c>
      <c r="AX665">
        <f>IF($A665="","",SUMIFS($BN$2:$BN$2500,$W$2:$W$2500,$A665))</f>
      </c>
      <c r="AY665">
        <f>IF($A665="","",SUMIFS($BO$2:$BO$2500,$W$2:$W$2500,$A665))</f>
      </c>
      <c r="AZ665">
        <f>IF($A665="","",SUMIFS($BP$2:$BP$2500,$W$2:$W$2500,$A665))</f>
      </c>
      <c r="BA665">
        <f>IF($A665="","",SUMIFS($BQ$2:$BQ$2500,$W$2:$W$2500,$A665))</f>
      </c>
      <c r="BB665">
        <f>IF($A665="","",SUMIFS($BR$2:$BR$2500,$W$2:$W$2500,$A665))</f>
      </c>
      <c r="BC665">
        <f>IF($A665="","",SUMIFS($BS$2:$BS$2500,$W$2:$W$2500,$A665))</f>
      </c>
      <c r="BD665">
        <f>IF($A665="","",SUMIFS($BT$2:$BT$2500,$W$2:$W$2500,$A665))</f>
      </c>
      <c r="BF665">
        <f>IF($Z665="","",INDEX($AO$2:$AO$2000,$Z665))</f>
      </c>
      <c r="BG665">
        <f>IF($Z665="","",INDEX($AP$2:$AP$2000,$Z665))</f>
      </c>
      <c r="BH665">
        <f>IF($Z665="","",INDEX($AQ$2:$AQ$2000,$Z665))</f>
      </c>
      <c r="BI665">
        <f>IF($Z665="","",INDEX($AR$2:$AR$2000,$Z665))</f>
      </c>
      <c r="BJ665">
        <f>IF($Z665="","",INDEX($AS$2:$AS$2000,$Z665))</f>
      </c>
      <c r="BK665">
        <f>IF($Z665="","",INDEX($AT$2:$AT$2000,$Z665))</f>
      </c>
      <c r="BL665">
        <f>IF($Z665="","",INDEX($AU$2:$AU$2000,$Z665))</f>
      </c>
      <c r="BM665">
        <f>IF($Z665="","",INDEX($AV$2:$AV$2000,$Z665))</f>
      </c>
      <c r="BN665">
        <f>IF($Z665="","",INDEX($AW$2:$AW$2000,$Z665))</f>
      </c>
      <c r="BO665">
        <f>IF($Z665="","",INDEX($AX$2:$AX$2000,$Z665))</f>
      </c>
      <c r="BP665">
        <f>IF($Z665="","",INDEX($AY$2:$AY$2000,$Z665))</f>
      </c>
      <c r="BQ665">
        <f>IF($Z665="","",INDEX($AZ$2:$AZ$2000,$Z665))</f>
      </c>
      <c r="BR665">
        <f>IF($Z665="","",INDEX($BA$2:$BA$2000,$Z665))</f>
      </c>
      <c r="BS665">
        <f>IF($Z665="","",INDEX($BB$2:$BB$2000,$Z665))</f>
      </c>
      <c r="BT665">
        <f>IF($Z665="","",INDEX($BC$2:$BC$2000,$Z665))</f>
      </c>
      <c r="BV665">
        <f>IF(OR($A665="",$P665&lt;&gt;"Yes",$AH665="Yes"),"",1+N($AG665))</f>
      </c>
      <c r="BW665">
        <f>IF($A665="","",COUNTIFS($W$2:$W$2500,$A665,$BZ$2:$BZ$2500,"Yes")+COUNTIFS($X$2:$X$2500,$A665,$BY$2:$BY$2500,"Yes"))</f>
      </c>
      <c r="BX665">
        <f>IF(OR($A665="",$P665="Yes"),"",IF(N($BW665)=0,0,1+SUMIFS($CB$2:$CB$2500,$W$2:$W$2500,$A665)+SUMIFS($CA$2:$CA$2500,$X$2:$X$2500,$A665)))</f>
      </c>
      <c r="BY665" t="str">
        <f>IF($Y665="","",INDEX($AH$2:$AH$2000,$Y665)&amp;"")</f>
      </c>
      <c r="BZ665" t="str">
        <f>IF($Z665="","",INDEX($AH$2:$AH$2000,$Z665)&amp;"")</f>
      </c>
      <c r="CA665">
        <f>IF($Y665="","",INDEX($BV$2:$BV$2000,$Y665))</f>
      </c>
      <c r="CB665">
        <f>IF($Z665="","",INDEX($BV$2:$BV$2000,$Z665))</f>
      </c>
    </row>
    <row r="666">
      <c r="A666" t="str">
        <f>IF(TRIM(INDEX(games!$A:$A,ROW()))="","",TRIM(INDEX(games!$A:$A,ROW())))</f>
      </c>
      <c r="B666">
        <f>IF(OR($A666="",INDEX(games!$B:$B,ROW())=""),"",INDEX(games!$B:$B,ROW()))</f>
      </c>
      <c r="C666" t="str">
        <f>IF(OR($A666="",INDEX(games!$C:$C,ROW())=""),"",INDEX(games!$C:$C,ROW()))</f>
      </c>
      <c r="D666">
        <f>IF($A666="","",COUNTIF($W$2:$W$2500,$A666)+COUNTIF($X$2:$X$2500,$A666))</f>
      </c>
      <c r="E666">
        <f>IF($A666="","",IFERROR(MATCH($C666,$R$2:$R$5,0),0))</f>
      </c>
      <c r="F666">
        <f>IF($A666="","",MOD(ROW(),34))</f>
      </c>
      <c r="G666">
        <f>IF($A666="",NA(),IF($C666="Action",$B666,NA()))</f>
      </c>
      <c r="H666">
        <f>IF($A666="",NA(),IF($C666="Action",1+$F666*0.023,NA()))</f>
      </c>
      <c r="I666">
        <f>IF($A666="",NA(),IF($C666="Strategy",$B666,NA()))</f>
      </c>
      <c r="J666">
        <f>IF($A666="",NA(),IF($C666="Strategy",2+$F666*0.023,NA()))</f>
      </c>
      <c r="K666">
        <f>IF($A666="",NA(),IF($C666="Deckbuilder",$B666,NA()))</f>
      </c>
      <c r="L666">
        <f>IF($A666="",NA(),IF($C666="Deckbuilder",3+$F666*0.023,NA()))</f>
      </c>
      <c r="M666">
        <f>IF($A666="",NA(),IF($C666="Traditional",$B666,NA()))</f>
      </c>
      <c r="N666">
        <f>IF($A666="",NA(),IF($C666="Traditional",4+$F666*0.023,NA()))</f>
      </c>
      <c r="O666">
        <f>IF($A666="","",$D666+ROW()/1000000)</f>
      </c>
      <c r="P666" t="str">
        <f>IF(OR($A666="",INDEX(games!$H:$H,ROW())=""),"",INDEX(games!$H:$H,ROW()))</f>
      </c>
      <c r="Q666">
        <f>IF(OR($A666="",$P666&lt;&gt;"Yes"),"",$D666+ROW()/1000000)</f>
      </c>
      <c r="T666">
        <f>IF($Y666="","",INDEX($B$2:$B$2000,$Y666))</f>
      </c>
      <c r="U666">
        <f>IF($Z666="","",INDEX($B$2:$B$2000,$Z666))</f>
      </c>
      <c r="V666">
        <f>IF(OR($T666="",$U666=""),"",$U666-$T666)</f>
      </c>
      <c r="W666" t="str">
        <f>IF(TRIM(INDEX(connections!$A:$A,ROW()))="","",TRIM(INDEX(connections!$A:$A,ROW())))</f>
      </c>
      <c r="X666" t="str">
        <f>IF($W666="","",TRIM(INDEX(connections!$B:$B,ROW())))</f>
      </c>
      <c r="Y666">
        <f>IF($W666="","",IFERROR(MATCH($W666,$A$2:$A$2000,0),""))</f>
      </c>
      <c r="Z666">
        <f>IF($X666="","",IFERROR(MATCH($X666,$A$2:$A$2000,0),""))</f>
      </c>
      <c r="AA666" t="str">
        <f>IF($Y666="","",INDEX($P$2:$P$2000,$Y666))</f>
      </c>
      <c r="AB666" t="str">
        <f>IF($Z666="","",INDEX($P$2:$P$2000,$Z666))</f>
      </c>
      <c r="AC666">
        <f>IF(AND($AA666="Yes",$AB666="Yes"),1,"")</f>
      </c>
      <c r="AD666">
        <f>IF(OR($Y666="",$Z666=""),"",IF(INDEX($C$2:$C$2000,$Y666)=INDEX($C$2:$C$2000,$Z666),0,1))</f>
      </c>
      <c r="AE666">
        <f>IF($AC666&lt;&gt;1,"",IF(AND(INDEX($AG$2:$AG$2000,$Y666)=1,INDEX($AG$2:$AG$2000,$Z666)=1),1,""))</f>
      </c>
      <c r="AG666">
        <f>IF($A666="","",COUNTIFS($W$2:$W$2500,$A666,$AB$2:$AB$2500,"Yes")+COUNTIFS($X$2:$X$2500,$A666,$AA$2:$AA$2500,"Yes"))</f>
      </c>
      <c r="AH666" t="str">
        <f>IF(OR($P666&lt;&gt;"Yes",N($AG666)=0),"",IF(AND($AG666=1,COUNTIFS($W$2:$W$2500,$A666,$AE$2:$AE$2500,1)+COUNTIFS($X$2:$X$2500,$A666,$AE$2:$AE$2500,1)&gt;0),"","Yes"))</f>
      </c>
      <c r="AI666">
        <f>IF($AH666="Yes",$AG666,"")</f>
      </c>
      <c r="AJ666">
        <f>IF($AI666="","",$AI666+ROW()/1000000)</f>
      </c>
      <c r="AK666">
        <f>IF(OR($A666="",$P666="Yes",N($AG666)=0),"",$AG666+ROW()/1000000)</f>
      </c>
      <c r="AL666" t="str">
        <f>IF($A666="","",INDEX(games!$J:$J,ROW())&amp;"")</f>
      </c>
      <c r="AM666">
        <f>IF($A666="","",SUMPRODUCT($AO666:$BD666,'Map Analysis'!$AP$2^{0,1,2,3,4,5,6,7,8,9,10,11,12,13,14,15}))</f>
      </c>
      <c r="AN666">
        <f>IF($A666="","",$AM666+ROW()/10000000)</f>
      </c>
      <c r="AO666">
        <f>IF($A666="","",COUNTIF($W$2:$W$2500,$A666))</f>
      </c>
      <c r="AP666">
        <f>IF($A666="","",SUMIFS($BF$2:$BF$2500,$W$2:$W$2500,$A666))</f>
      </c>
      <c r="AQ666">
        <f>IF($A666="","",SUMIFS($BG$2:$BG$2500,$W$2:$W$2500,$A666))</f>
      </c>
      <c r="AR666">
        <f>IF($A666="","",SUMIFS($BH$2:$BH$2500,$W$2:$W$2500,$A666))</f>
      </c>
      <c r="AS666">
        <f>IF($A666="","",SUMIFS($BI$2:$BI$2500,$W$2:$W$2500,$A666))</f>
      </c>
      <c r="AT666">
        <f>IF($A666="","",SUMIFS($BJ$2:$BJ$2500,$W$2:$W$2500,$A666))</f>
      </c>
      <c r="AU666">
        <f>IF($A666="","",SUMIFS($BK$2:$BK$2500,$W$2:$W$2500,$A666))</f>
      </c>
      <c r="AV666">
        <f>IF($A666="","",SUMIFS($BL$2:$BL$2500,$W$2:$W$2500,$A666))</f>
      </c>
      <c r="AW666">
        <f>IF($A666="","",SUMIFS($BM$2:$BM$2500,$W$2:$W$2500,$A666))</f>
      </c>
      <c r="AX666">
        <f>IF($A666="","",SUMIFS($BN$2:$BN$2500,$W$2:$W$2500,$A666))</f>
      </c>
      <c r="AY666">
        <f>IF($A666="","",SUMIFS($BO$2:$BO$2500,$W$2:$W$2500,$A666))</f>
      </c>
      <c r="AZ666">
        <f>IF($A666="","",SUMIFS($BP$2:$BP$2500,$W$2:$W$2500,$A666))</f>
      </c>
      <c r="BA666">
        <f>IF($A666="","",SUMIFS($BQ$2:$BQ$2500,$W$2:$W$2500,$A666))</f>
      </c>
      <c r="BB666">
        <f>IF($A666="","",SUMIFS($BR$2:$BR$2500,$W$2:$W$2500,$A666))</f>
      </c>
      <c r="BC666">
        <f>IF($A666="","",SUMIFS($BS$2:$BS$2500,$W$2:$W$2500,$A666))</f>
      </c>
      <c r="BD666">
        <f>IF($A666="","",SUMIFS($BT$2:$BT$2500,$W$2:$W$2500,$A666))</f>
      </c>
      <c r="BF666">
        <f>IF($Z666="","",INDEX($AO$2:$AO$2000,$Z666))</f>
      </c>
      <c r="BG666">
        <f>IF($Z666="","",INDEX($AP$2:$AP$2000,$Z666))</f>
      </c>
      <c r="BH666">
        <f>IF($Z666="","",INDEX($AQ$2:$AQ$2000,$Z666))</f>
      </c>
      <c r="BI666">
        <f>IF($Z666="","",INDEX($AR$2:$AR$2000,$Z666))</f>
      </c>
      <c r="BJ666">
        <f>IF($Z666="","",INDEX($AS$2:$AS$2000,$Z666))</f>
      </c>
      <c r="BK666">
        <f>IF($Z666="","",INDEX($AT$2:$AT$2000,$Z666))</f>
      </c>
      <c r="BL666">
        <f>IF($Z666="","",INDEX($AU$2:$AU$2000,$Z666))</f>
      </c>
      <c r="BM666">
        <f>IF($Z666="","",INDEX($AV$2:$AV$2000,$Z666))</f>
      </c>
      <c r="BN666">
        <f>IF($Z666="","",INDEX($AW$2:$AW$2000,$Z666))</f>
      </c>
      <c r="BO666">
        <f>IF($Z666="","",INDEX($AX$2:$AX$2000,$Z666))</f>
      </c>
      <c r="BP666">
        <f>IF($Z666="","",INDEX($AY$2:$AY$2000,$Z666))</f>
      </c>
      <c r="BQ666">
        <f>IF($Z666="","",INDEX($AZ$2:$AZ$2000,$Z666))</f>
      </c>
      <c r="BR666">
        <f>IF($Z666="","",INDEX($BA$2:$BA$2000,$Z666))</f>
      </c>
      <c r="BS666">
        <f>IF($Z666="","",INDEX($BB$2:$BB$2000,$Z666))</f>
      </c>
      <c r="BT666">
        <f>IF($Z666="","",INDEX($BC$2:$BC$2000,$Z666))</f>
      </c>
      <c r="BV666">
        <f>IF(OR($A666="",$P666&lt;&gt;"Yes",$AH666="Yes"),"",1+N($AG666))</f>
      </c>
      <c r="BW666">
        <f>IF($A666="","",COUNTIFS($W$2:$W$2500,$A666,$BZ$2:$BZ$2500,"Yes")+COUNTIFS($X$2:$X$2500,$A666,$BY$2:$BY$2500,"Yes"))</f>
      </c>
      <c r="BX666">
        <f>IF(OR($A666="",$P666="Yes"),"",IF(N($BW666)=0,0,1+SUMIFS($CB$2:$CB$2500,$W$2:$W$2500,$A666)+SUMIFS($CA$2:$CA$2500,$X$2:$X$2500,$A666)))</f>
      </c>
      <c r="BY666" t="str">
        <f>IF($Y666="","",INDEX($AH$2:$AH$2000,$Y666)&amp;"")</f>
      </c>
      <c r="BZ666" t="str">
        <f>IF($Z666="","",INDEX($AH$2:$AH$2000,$Z666)&amp;"")</f>
      </c>
      <c r="CA666">
        <f>IF($Y666="","",INDEX($BV$2:$BV$2000,$Y666))</f>
      </c>
      <c r="CB666">
        <f>IF($Z666="","",INDEX($BV$2:$BV$2000,$Z666))</f>
      </c>
    </row>
    <row r="667">
      <c r="A667" t="str">
        <f>IF(TRIM(INDEX(games!$A:$A,ROW()))="","",TRIM(INDEX(games!$A:$A,ROW())))</f>
      </c>
      <c r="B667">
        <f>IF(OR($A667="",INDEX(games!$B:$B,ROW())=""),"",INDEX(games!$B:$B,ROW()))</f>
      </c>
      <c r="C667" t="str">
        <f>IF(OR($A667="",INDEX(games!$C:$C,ROW())=""),"",INDEX(games!$C:$C,ROW()))</f>
      </c>
      <c r="D667">
        <f>IF($A667="","",COUNTIF($W$2:$W$2500,$A667)+COUNTIF($X$2:$X$2500,$A667))</f>
      </c>
      <c r="E667">
        <f>IF($A667="","",IFERROR(MATCH($C667,$R$2:$R$5,0),0))</f>
      </c>
      <c r="F667">
        <f>IF($A667="","",MOD(ROW(),34))</f>
      </c>
      <c r="G667">
        <f>IF($A667="",NA(),IF($C667="Action",$B667,NA()))</f>
      </c>
      <c r="H667">
        <f>IF($A667="",NA(),IF($C667="Action",1+$F667*0.023,NA()))</f>
      </c>
      <c r="I667">
        <f>IF($A667="",NA(),IF($C667="Strategy",$B667,NA()))</f>
      </c>
      <c r="J667">
        <f>IF($A667="",NA(),IF($C667="Strategy",2+$F667*0.023,NA()))</f>
      </c>
      <c r="K667">
        <f>IF($A667="",NA(),IF($C667="Deckbuilder",$B667,NA()))</f>
      </c>
      <c r="L667">
        <f>IF($A667="",NA(),IF($C667="Deckbuilder",3+$F667*0.023,NA()))</f>
      </c>
      <c r="M667">
        <f>IF($A667="",NA(),IF($C667="Traditional",$B667,NA()))</f>
      </c>
      <c r="N667">
        <f>IF($A667="",NA(),IF($C667="Traditional",4+$F667*0.023,NA()))</f>
      </c>
      <c r="O667">
        <f>IF($A667="","",$D667+ROW()/1000000)</f>
      </c>
      <c r="P667" t="str">
        <f>IF(OR($A667="",INDEX(games!$H:$H,ROW())=""),"",INDEX(games!$H:$H,ROW()))</f>
      </c>
      <c r="Q667">
        <f>IF(OR($A667="",$P667&lt;&gt;"Yes"),"",$D667+ROW()/1000000)</f>
      </c>
      <c r="T667">
        <f>IF($Y667="","",INDEX($B$2:$B$2000,$Y667))</f>
      </c>
      <c r="U667">
        <f>IF($Z667="","",INDEX($B$2:$B$2000,$Z667))</f>
      </c>
      <c r="V667">
        <f>IF(OR($T667="",$U667=""),"",$U667-$T667)</f>
      </c>
      <c r="W667" t="str">
        <f>IF(TRIM(INDEX(connections!$A:$A,ROW()))="","",TRIM(INDEX(connections!$A:$A,ROW())))</f>
      </c>
      <c r="X667" t="str">
        <f>IF($W667="","",TRIM(INDEX(connections!$B:$B,ROW())))</f>
      </c>
      <c r="Y667">
        <f>IF($W667="","",IFERROR(MATCH($W667,$A$2:$A$2000,0),""))</f>
      </c>
      <c r="Z667">
        <f>IF($X667="","",IFERROR(MATCH($X667,$A$2:$A$2000,0),""))</f>
      </c>
      <c r="AA667" t="str">
        <f>IF($Y667="","",INDEX($P$2:$P$2000,$Y667))</f>
      </c>
      <c r="AB667" t="str">
        <f>IF($Z667="","",INDEX($P$2:$P$2000,$Z667))</f>
      </c>
      <c r="AC667">
        <f>IF(AND($AA667="Yes",$AB667="Yes"),1,"")</f>
      </c>
      <c r="AD667">
        <f>IF(OR($Y667="",$Z667=""),"",IF(INDEX($C$2:$C$2000,$Y667)=INDEX($C$2:$C$2000,$Z667),0,1))</f>
      </c>
      <c r="AE667">
        <f>IF($AC667&lt;&gt;1,"",IF(AND(INDEX($AG$2:$AG$2000,$Y667)=1,INDEX($AG$2:$AG$2000,$Z667)=1),1,""))</f>
      </c>
      <c r="AG667">
        <f>IF($A667="","",COUNTIFS($W$2:$W$2500,$A667,$AB$2:$AB$2500,"Yes")+COUNTIFS($X$2:$X$2500,$A667,$AA$2:$AA$2500,"Yes"))</f>
      </c>
      <c r="AH667" t="str">
        <f>IF(OR($P667&lt;&gt;"Yes",N($AG667)=0),"",IF(AND($AG667=1,COUNTIFS($W$2:$W$2500,$A667,$AE$2:$AE$2500,1)+COUNTIFS($X$2:$X$2500,$A667,$AE$2:$AE$2500,1)&gt;0),"","Yes"))</f>
      </c>
      <c r="AI667">
        <f>IF($AH667="Yes",$AG667,"")</f>
      </c>
      <c r="AJ667">
        <f>IF($AI667="","",$AI667+ROW()/1000000)</f>
      </c>
      <c r="AK667">
        <f>IF(OR($A667="",$P667="Yes",N($AG667)=0),"",$AG667+ROW()/1000000)</f>
      </c>
      <c r="AL667" t="str">
        <f>IF($A667="","",INDEX(games!$J:$J,ROW())&amp;"")</f>
      </c>
      <c r="AM667">
        <f>IF($A667="","",SUMPRODUCT($AO667:$BD667,'Map Analysis'!$AP$2^{0,1,2,3,4,5,6,7,8,9,10,11,12,13,14,15}))</f>
      </c>
      <c r="AN667">
        <f>IF($A667="","",$AM667+ROW()/10000000)</f>
      </c>
      <c r="AO667">
        <f>IF($A667="","",COUNTIF($W$2:$W$2500,$A667))</f>
      </c>
      <c r="AP667">
        <f>IF($A667="","",SUMIFS($BF$2:$BF$2500,$W$2:$W$2500,$A667))</f>
      </c>
      <c r="AQ667">
        <f>IF($A667="","",SUMIFS($BG$2:$BG$2500,$W$2:$W$2500,$A667))</f>
      </c>
      <c r="AR667">
        <f>IF($A667="","",SUMIFS($BH$2:$BH$2500,$W$2:$W$2500,$A667))</f>
      </c>
      <c r="AS667">
        <f>IF($A667="","",SUMIFS($BI$2:$BI$2500,$W$2:$W$2500,$A667))</f>
      </c>
      <c r="AT667">
        <f>IF($A667="","",SUMIFS($BJ$2:$BJ$2500,$W$2:$W$2500,$A667))</f>
      </c>
      <c r="AU667">
        <f>IF($A667="","",SUMIFS($BK$2:$BK$2500,$W$2:$W$2500,$A667))</f>
      </c>
      <c r="AV667">
        <f>IF($A667="","",SUMIFS($BL$2:$BL$2500,$W$2:$W$2500,$A667))</f>
      </c>
      <c r="AW667">
        <f>IF($A667="","",SUMIFS($BM$2:$BM$2500,$W$2:$W$2500,$A667))</f>
      </c>
      <c r="AX667">
        <f>IF($A667="","",SUMIFS($BN$2:$BN$2500,$W$2:$W$2500,$A667))</f>
      </c>
      <c r="AY667">
        <f>IF($A667="","",SUMIFS($BO$2:$BO$2500,$W$2:$W$2500,$A667))</f>
      </c>
      <c r="AZ667">
        <f>IF($A667="","",SUMIFS($BP$2:$BP$2500,$W$2:$W$2500,$A667))</f>
      </c>
      <c r="BA667">
        <f>IF($A667="","",SUMIFS($BQ$2:$BQ$2500,$W$2:$W$2500,$A667))</f>
      </c>
      <c r="BB667">
        <f>IF($A667="","",SUMIFS($BR$2:$BR$2500,$W$2:$W$2500,$A667))</f>
      </c>
      <c r="BC667">
        <f>IF($A667="","",SUMIFS($BS$2:$BS$2500,$W$2:$W$2500,$A667))</f>
      </c>
      <c r="BD667">
        <f>IF($A667="","",SUMIFS($BT$2:$BT$2500,$W$2:$W$2500,$A667))</f>
      </c>
      <c r="BF667">
        <f>IF($Z667="","",INDEX($AO$2:$AO$2000,$Z667))</f>
      </c>
      <c r="BG667">
        <f>IF($Z667="","",INDEX($AP$2:$AP$2000,$Z667))</f>
      </c>
      <c r="BH667">
        <f>IF($Z667="","",INDEX($AQ$2:$AQ$2000,$Z667))</f>
      </c>
      <c r="BI667">
        <f>IF($Z667="","",INDEX($AR$2:$AR$2000,$Z667))</f>
      </c>
      <c r="BJ667">
        <f>IF($Z667="","",INDEX($AS$2:$AS$2000,$Z667))</f>
      </c>
      <c r="BK667">
        <f>IF($Z667="","",INDEX($AT$2:$AT$2000,$Z667))</f>
      </c>
      <c r="BL667">
        <f>IF($Z667="","",INDEX($AU$2:$AU$2000,$Z667))</f>
      </c>
      <c r="BM667">
        <f>IF($Z667="","",INDEX($AV$2:$AV$2000,$Z667))</f>
      </c>
      <c r="BN667">
        <f>IF($Z667="","",INDEX($AW$2:$AW$2000,$Z667))</f>
      </c>
      <c r="BO667">
        <f>IF($Z667="","",INDEX($AX$2:$AX$2000,$Z667))</f>
      </c>
      <c r="BP667">
        <f>IF($Z667="","",INDEX($AY$2:$AY$2000,$Z667))</f>
      </c>
      <c r="BQ667">
        <f>IF($Z667="","",INDEX($AZ$2:$AZ$2000,$Z667))</f>
      </c>
      <c r="BR667">
        <f>IF($Z667="","",INDEX($BA$2:$BA$2000,$Z667))</f>
      </c>
      <c r="BS667">
        <f>IF($Z667="","",INDEX($BB$2:$BB$2000,$Z667))</f>
      </c>
      <c r="BT667">
        <f>IF($Z667="","",INDEX($BC$2:$BC$2000,$Z667))</f>
      </c>
      <c r="BV667">
        <f>IF(OR($A667="",$P667&lt;&gt;"Yes",$AH667="Yes"),"",1+N($AG667))</f>
      </c>
      <c r="BW667">
        <f>IF($A667="","",COUNTIFS($W$2:$W$2500,$A667,$BZ$2:$BZ$2500,"Yes")+COUNTIFS($X$2:$X$2500,$A667,$BY$2:$BY$2500,"Yes"))</f>
      </c>
      <c r="BX667">
        <f>IF(OR($A667="",$P667="Yes"),"",IF(N($BW667)=0,0,1+SUMIFS($CB$2:$CB$2500,$W$2:$W$2500,$A667)+SUMIFS($CA$2:$CA$2500,$X$2:$X$2500,$A667)))</f>
      </c>
      <c r="BY667" t="str">
        <f>IF($Y667="","",INDEX($AH$2:$AH$2000,$Y667)&amp;"")</f>
      </c>
      <c r="BZ667" t="str">
        <f>IF($Z667="","",INDEX($AH$2:$AH$2000,$Z667)&amp;"")</f>
      </c>
      <c r="CA667">
        <f>IF($Y667="","",INDEX($BV$2:$BV$2000,$Y667))</f>
      </c>
      <c r="CB667">
        <f>IF($Z667="","",INDEX($BV$2:$BV$2000,$Z667))</f>
      </c>
    </row>
    <row r="668">
      <c r="A668" t="str">
        <f>IF(TRIM(INDEX(games!$A:$A,ROW()))="","",TRIM(INDEX(games!$A:$A,ROW())))</f>
      </c>
      <c r="B668">
        <f>IF(OR($A668="",INDEX(games!$B:$B,ROW())=""),"",INDEX(games!$B:$B,ROW()))</f>
      </c>
      <c r="C668" t="str">
        <f>IF(OR($A668="",INDEX(games!$C:$C,ROW())=""),"",INDEX(games!$C:$C,ROW()))</f>
      </c>
      <c r="D668">
        <f>IF($A668="","",COUNTIF($W$2:$W$2500,$A668)+COUNTIF($X$2:$X$2500,$A668))</f>
      </c>
      <c r="E668">
        <f>IF($A668="","",IFERROR(MATCH($C668,$R$2:$R$5,0),0))</f>
      </c>
      <c r="F668">
        <f>IF($A668="","",MOD(ROW(),34))</f>
      </c>
      <c r="G668">
        <f>IF($A668="",NA(),IF($C668="Action",$B668,NA()))</f>
      </c>
      <c r="H668">
        <f>IF($A668="",NA(),IF($C668="Action",1+$F668*0.023,NA()))</f>
      </c>
      <c r="I668">
        <f>IF($A668="",NA(),IF($C668="Strategy",$B668,NA()))</f>
      </c>
      <c r="J668">
        <f>IF($A668="",NA(),IF($C668="Strategy",2+$F668*0.023,NA()))</f>
      </c>
      <c r="K668">
        <f>IF($A668="",NA(),IF($C668="Deckbuilder",$B668,NA()))</f>
      </c>
      <c r="L668">
        <f>IF($A668="",NA(),IF($C668="Deckbuilder",3+$F668*0.023,NA()))</f>
      </c>
      <c r="M668">
        <f>IF($A668="",NA(),IF($C668="Traditional",$B668,NA()))</f>
      </c>
      <c r="N668">
        <f>IF($A668="",NA(),IF($C668="Traditional",4+$F668*0.023,NA()))</f>
      </c>
      <c r="O668">
        <f>IF($A668="","",$D668+ROW()/1000000)</f>
      </c>
      <c r="P668" t="str">
        <f>IF(OR($A668="",INDEX(games!$H:$H,ROW())=""),"",INDEX(games!$H:$H,ROW()))</f>
      </c>
      <c r="Q668">
        <f>IF(OR($A668="",$P668&lt;&gt;"Yes"),"",$D668+ROW()/1000000)</f>
      </c>
      <c r="T668">
        <f>IF($Y668="","",INDEX($B$2:$B$2000,$Y668))</f>
      </c>
      <c r="U668">
        <f>IF($Z668="","",INDEX($B$2:$B$2000,$Z668))</f>
      </c>
      <c r="V668">
        <f>IF(OR($T668="",$U668=""),"",$U668-$T668)</f>
      </c>
      <c r="W668" t="str">
        <f>IF(TRIM(INDEX(connections!$A:$A,ROW()))="","",TRIM(INDEX(connections!$A:$A,ROW())))</f>
      </c>
      <c r="X668" t="str">
        <f>IF($W668="","",TRIM(INDEX(connections!$B:$B,ROW())))</f>
      </c>
      <c r="Y668">
        <f>IF($W668="","",IFERROR(MATCH($W668,$A$2:$A$2000,0),""))</f>
      </c>
      <c r="Z668">
        <f>IF($X668="","",IFERROR(MATCH($X668,$A$2:$A$2000,0),""))</f>
      </c>
      <c r="AA668" t="str">
        <f>IF($Y668="","",INDEX($P$2:$P$2000,$Y668))</f>
      </c>
      <c r="AB668" t="str">
        <f>IF($Z668="","",INDEX($P$2:$P$2000,$Z668))</f>
      </c>
      <c r="AC668">
        <f>IF(AND($AA668="Yes",$AB668="Yes"),1,"")</f>
      </c>
      <c r="AD668">
        <f>IF(OR($Y668="",$Z668=""),"",IF(INDEX($C$2:$C$2000,$Y668)=INDEX($C$2:$C$2000,$Z668),0,1))</f>
      </c>
      <c r="AE668">
        <f>IF($AC668&lt;&gt;1,"",IF(AND(INDEX($AG$2:$AG$2000,$Y668)=1,INDEX($AG$2:$AG$2000,$Z668)=1),1,""))</f>
      </c>
      <c r="AG668">
        <f>IF($A668="","",COUNTIFS($W$2:$W$2500,$A668,$AB$2:$AB$2500,"Yes")+COUNTIFS($X$2:$X$2500,$A668,$AA$2:$AA$2500,"Yes"))</f>
      </c>
      <c r="AH668" t="str">
        <f>IF(OR($P668&lt;&gt;"Yes",N($AG668)=0),"",IF(AND($AG668=1,COUNTIFS($W$2:$W$2500,$A668,$AE$2:$AE$2500,1)+COUNTIFS($X$2:$X$2500,$A668,$AE$2:$AE$2500,1)&gt;0),"","Yes"))</f>
      </c>
      <c r="AI668">
        <f>IF($AH668="Yes",$AG668,"")</f>
      </c>
      <c r="AJ668">
        <f>IF($AI668="","",$AI668+ROW()/1000000)</f>
      </c>
      <c r="AK668">
        <f>IF(OR($A668="",$P668="Yes",N($AG668)=0),"",$AG668+ROW()/1000000)</f>
      </c>
      <c r="AL668" t="str">
        <f>IF($A668="","",INDEX(games!$J:$J,ROW())&amp;"")</f>
      </c>
      <c r="AM668">
        <f>IF($A668="","",SUMPRODUCT($AO668:$BD668,'Map Analysis'!$AP$2^{0,1,2,3,4,5,6,7,8,9,10,11,12,13,14,15}))</f>
      </c>
      <c r="AN668">
        <f>IF($A668="","",$AM668+ROW()/10000000)</f>
      </c>
      <c r="AO668">
        <f>IF($A668="","",COUNTIF($W$2:$W$2500,$A668))</f>
      </c>
      <c r="AP668">
        <f>IF($A668="","",SUMIFS($BF$2:$BF$2500,$W$2:$W$2500,$A668))</f>
      </c>
      <c r="AQ668">
        <f>IF($A668="","",SUMIFS($BG$2:$BG$2500,$W$2:$W$2500,$A668))</f>
      </c>
      <c r="AR668">
        <f>IF($A668="","",SUMIFS($BH$2:$BH$2500,$W$2:$W$2500,$A668))</f>
      </c>
      <c r="AS668">
        <f>IF($A668="","",SUMIFS($BI$2:$BI$2500,$W$2:$W$2500,$A668))</f>
      </c>
      <c r="AT668">
        <f>IF($A668="","",SUMIFS($BJ$2:$BJ$2500,$W$2:$W$2500,$A668))</f>
      </c>
      <c r="AU668">
        <f>IF($A668="","",SUMIFS($BK$2:$BK$2500,$W$2:$W$2500,$A668))</f>
      </c>
      <c r="AV668">
        <f>IF($A668="","",SUMIFS($BL$2:$BL$2500,$W$2:$W$2500,$A668))</f>
      </c>
      <c r="AW668">
        <f>IF($A668="","",SUMIFS($BM$2:$BM$2500,$W$2:$W$2500,$A668))</f>
      </c>
      <c r="AX668">
        <f>IF($A668="","",SUMIFS($BN$2:$BN$2500,$W$2:$W$2500,$A668))</f>
      </c>
      <c r="AY668">
        <f>IF($A668="","",SUMIFS($BO$2:$BO$2500,$W$2:$W$2500,$A668))</f>
      </c>
      <c r="AZ668">
        <f>IF($A668="","",SUMIFS($BP$2:$BP$2500,$W$2:$W$2500,$A668))</f>
      </c>
      <c r="BA668">
        <f>IF($A668="","",SUMIFS($BQ$2:$BQ$2500,$W$2:$W$2500,$A668))</f>
      </c>
      <c r="BB668">
        <f>IF($A668="","",SUMIFS($BR$2:$BR$2500,$W$2:$W$2500,$A668))</f>
      </c>
      <c r="BC668">
        <f>IF($A668="","",SUMIFS($BS$2:$BS$2500,$W$2:$W$2500,$A668))</f>
      </c>
      <c r="BD668">
        <f>IF($A668="","",SUMIFS($BT$2:$BT$2500,$W$2:$W$2500,$A668))</f>
      </c>
      <c r="BF668">
        <f>IF($Z668="","",INDEX($AO$2:$AO$2000,$Z668))</f>
      </c>
      <c r="BG668">
        <f>IF($Z668="","",INDEX($AP$2:$AP$2000,$Z668))</f>
      </c>
      <c r="BH668">
        <f>IF($Z668="","",INDEX($AQ$2:$AQ$2000,$Z668))</f>
      </c>
      <c r="BI668">
        <f>IF($Z668="","",INDEX($AR$2:$AR$2000,$Z668))</f>
      </c>
      <c r="BJ668">
        <f>IF($Z668="","",INDEX($AS$2:$AS$2000,$Z668))</f>
      </c>
      <c r="BK668">
        <f>IF($Z668="","",INDEX($AT$2:$AT$2000,$Z668))</f>
      </c>
      <c r="BL668">
        <f>IF($Z668="","",INDEX($AU$2:$AU$2000,$Z668))</f>
      </c>
      <c r="BM668">
        <f>IF($Z668="","",INDEX($AV$2:$AV$2000,$Z668))</f>
      </c>
      <c r="BN668">
        <f>IF($Z668="","",INDEX($AW$2:$AW$2000,$Z668))</f>
      </c>
      <c r="BO668">
        <f>IF($Z668="","",INDEX($AX$2:$AX$2000,$Z668))</f>
      </c>
      <c r="BP668">
        <f>IF($Z668="","",INDEX($AY$2:$AY$2000,$Z668))</f>
      </c>
      <c r="BQ668">
        <f>IF($Z668="","",INDEX($AZ$2:$AZ$2000,$Z668))</f>
      </c>
      <c r="BR668">
        <f>IF($Z668="","",INDEX($BA$2:$BA$2000,$Z668))</f>
      </c>
      <c r="BS668">
        <f>IF($Z668="","",INDEX($BB$2:$BB$2000,$Z668))</f>
      </c>
      <c r="BT668">
        <f>IF($Z668="","",INDEX($BC$2:$BC$2000,$Z668))</f>
      </c>
      <c r="BV668">
        <f>IF(OR($A668="",$P668&lt;&gt;"Yes",$AH668="Yes"),"",1+N($AG668))</f>
      </c>
      <c r="BW668">
        <f>IF($A668="","",COUNTIFS($W$2:$W$2500,$A668,$BZ$2:$BZ$2500,"Yes")+COUNTIFS($X$2:$X$2500,$A668,$BY$2:$BY$2500,"Yes"))</f>
      </c>
      <c r="BX668">
        <f>IF(OR($A668="",$P668="Yes"),"",IF(N($BW668)=0,0,1+SUMIFS($CB$2:$CB$2500,$W$2:$W$2500,$A668)+SUMIFS($CA$2:$CA$2500,$X$2:$X$2500,$A668)))</f>
      </c>
      <c r="BY668" t="str">
        <f>IF($Y668="","",INDEX($AH$2:$AH$2000,$Y668)&amp;"")</f>
      </c>
      <c r="BZ668" t="str">
        <f>IF($Z668="","",INDEX($AH$2:$AH$2000,$Z668)&amp;"")</f>
      </c>
      <c r="CA668">
        <f>IF($Y668="","",INDEX($BV$2:$BV$2000,$Y668))</f>
      </c>
      <c r="CB668">
        <f>IF($Z668="","",INDEX($BV$2:$BV$2000,$Z668))</f>
      </c>
    </row>
    <row r="669">
      <c r="A669" t="str">
        <f>IF(TRIM(INDEX(games!$A:$A,ROW()))="","",TRIM(INDEX(games!$A:$A,ROW())))</f>
      </c>
      <c r="B669">
        <f>IF(OR($A669="",INDEX(games!$B:$B,ROW())=""),"",INDEX(games!$B:$B,ROW()))</f>
      </c>
      <c r="C669" t="str">
        <f>IF(OR($A669="",INDEX(games!$C:$C,ROW())=""),"",INDEX(games!$C:$C,ROW()))</f>
      </c>
      <c r="D669">
        <f>IF($A669="","",COUNTIF($W$2:$W$2500,$A669)+COUNTIF($X$2:$X$2500,$A669))</f>
      </c>
      <c r="E669">
        <f>IF($A669="","",IFERROR(MATCH($C669,$R$2:$R$5,0),0))</f>
      </c>
      <c r="F669">
        <f>IF($A669="","",MOD(ROW(),34))</f>
      </c>
      <c r="G669">
        <f>IF($A669="",NA(),IF($C669="Action",$B669,NA()))</f>
      </c>
      <c r="H669">
        <f>IF($A669="",NA(),IF($C669="Action",1+$F669*0.023,NA()))</f>
      </c>
      <c r="I669">
        <f>IF($A669="",NA(),IF($C669="Strategy",$B669,NA()))</f>
      </c>
      <c r="J669">
        <f>IF($A669="",NA(),IF($C669="Strategy",2+$F669*0.023,NA()))</f>
      </c>
      <c r="K669">
        <f>IF($A669="",NA(),IF($C669="Deckbuilder",$B669,NA()))</f>
      </c>
      <c r="L669">
        <f>IF($A669="",NA(),IF($C669="Deckbuilder",3+$F669*0.023,NA()))</f>
      </c>
      <c r="M669">
        <f>IF($A669="",NA(),IF($C669="Traditional",$B669,NA()))</f>
      </c>
      <c r="N669">
        <f>IF($A669="",NA(),IF($C669="Traditional",4+$F669*0.023,NA()))</f>
      </c>
      <c r="O669">
        <f>IF($A669="","",$D669+ROW()/1000000)</f>
      </c>
      <c r="P669" t="str">
        <f>IF(OR($A669="",INDEX(games!$H:$H,ROW())=""),"",INDEX(games!$H:$H,ROW()))</f>
      </c>
      <c r="Q669">
        <f>IF(OR($A669="",$P669&lt;&gt;"Yes"),"",$D669+ROW()/1000000)</f>
      </c>
      <c r="T669">
        <f>IF($Y669="","",INDEX($B$2:$B$2000,$Y669))</f>
      </c>
      <c r="U669">
        <f>IF($Z669="","",INDEX($B$2:$B$2000,$Z669))</f>
      </c>
      <c r="V669">
        <f>IF(OR($T669="",$U669=""),"",$U669-$T669)</f>
      </c>
      <c r="W669" t="str">
        <f>IF(TRIM(INDEX(connections!$A:$A,ROW()))="","",TRIM(INDEX(connections!$A:$A,ROW())))</f>
      </c>
      <c r="X669" t="str">
        <f>IF($W669="","",TRIM(INDEX(connections!$B:$B,ROW())))</f>
      </c>
      <c r="Y669">
        <f>IF($W669="","",IFERROR(MATCH($W669,$A$2:$A$2000,0),""))</f>
      </c>
      <c r="Z669">
        <f>IF($X669="","",IFERROR(MATCH($X669,$A$2:$A$2000,0),""))</f>
      </c>
      <c r="AA669" t="str">
        <f>IF($Y669="","",INDEX($P$2:$P$2000,$Y669))</f>
      </c>
      <c r="AB669" t="str">
        <f>IF($Z669="","",INDEX($P$2:$P$2000,$Z669))</f>
      </c>
      <c r="AC669">
        <f>IF(AND($AA669="Yes",$AB669="Yes"),1,"")</f>
      </c>
      <c r="AD669">
        <f>IF(OR($Y669="",$Z669=""),"",IF(INDEX($C$2:$C$2000,$Y669)=INDEX($C$2:$C$2000,$Z669),0,1))</f>
      </c>
      <c r="AE669">
        <f>IF($AC669&lt;&gt;1,"",IF(AND(INDEX($AG$2:$AG$2000,$Y669)=1,INDEX($AG$2:$AG$2000,$Z669)=1),1,""))</f>
      </c>
      <c r="AG669">
        <f>IF($A669="","",COUNTIFS($W$2:$W$2500,$A669,$AB$2:$AB$2500,"Yes")+COUNTIFS($X$2:$X$2500,$A669,$AA$2:$AA$2500,"Yes"))</f>
      </c>
      <c r="AH669" t="str">
        <f>IF(OR($P669&lt;&gt;"Yes",N($AG669)=0),"",IF(AND($AG669=1,COUNTIFS($W$2:$W$2500,$A669,$AE$2:$AE$2500,1)+COUNTIFS($X$2:$X$2500,$A669,$AE$2:$AE$2500,1)&gt;0),"","Yes"))</f>
      </c>
      <c r="AI669">
        <f>IF($AH669="Yes",$AG669,"")</f>
      </c>
      <c r="AJ669">
        <f>IF($AI669="","",$AI669+ROW()/1000000)</f>
      </c>
      <c r="AK669">
        <f>IF(OR($A669="",$P669="Yes",N($AG669)=0),"",$AG669+ROW()/1000000)</f>
      </c>
      <c r="AL669" t="str">
        <f>IF($A669="","",INDEX(games!$J:$J,ROW())&amp;"")</f>
      </c>
      <c r="AM669">
        <f>IF($A669="","",SUMPRODUCT($AO669:$BD669,'Map Analysis'!$AP$2^{0,1,2,3,4,5,6,7,8,9,10,11,12,13,14,15}))</f>
      </c>
      <c r="AN669">
        <f>IF($A669="","",$AM669+ROW()/10000000)</f>
      </c>
      <c r="AO669">
        <f>IF($A669="","",COUNTIF($W$2:$W$2500,$A669))</f>
      </c>
      <c r="AP669">
        <f>IF($A669="","",SUMIFS($BF$2:$BF$2500,$W$2:$W$2500,$A669))</f>
      </c>
      <c r="AQ669">
        <f>IF($A669="","",SUMIFS($BG$2:$BG$2500,$W$2:$W$2500,$A669))</f>
      </c>
      <c r="AR669">
        <f>IF($A669="","",SUMIFS($BH$2:$BH$2500,$W$2:$W$2500,$A669))</f>
      </c>
      <c r="AS669">
        <f>IF($A669="","",SUMIFS($BI$2:$BI$2500,$W$2:$W$2500,$A669))</f>
      </c>
      <c r="AT669">
        <f>IF($A669="","",SUMIFS($BJ$2:$BJ$2500,$W$2:$W$2500,$A669))</f>
      </c>
      <c r="AU669">
        <f>IF($A669="","",SUMIFS($BK$2:$BK$2500,$W$2:$W$2500,$A669))</f>
      </c>
      <c r="AV669">
        <f>IF($A669="","",SUMIFS($BL$2:$BL$2500,$W$2:$W$2500,$A669))</f>
      </c>
      <c r="AW669">
        <f>IF($A669="","",SUMIFS($BM$2:$BM$2500,$W$2:$W$2500,$A669))</f>
      </c>
      <c r="AX669">
        <f>IF($A669="","",SUMIFS($BN$2:$BN$2500,$W$2:$W$2500,$A669))</f>
      </c>
      <c r="AY669">
        <f>IF($A669="","",SUMIFS($BO$2:$BO$2500,$W$2:$W$2500,$A669))</f>
      </c>
      <c r="AZ669">
        <f>IF($A669="","",SUMIFS($BP$2:$BP$2500,$W$2:$W$2500,$A669))</f>
      </c>
      <c r="BA669">
        <f>IF($A669="","",SUMIFS($BQ$2:$BQ$2500,$W$2:$W$2500,$A669))</f>
      </c>
      <c r="BB669">
        <f>IF($A669="","",SUMIFS($BR$2:$BR$2500,$W$2:$W$2500,$A669))</f>
      </c>
      <c r="BC669">
        <f>IF($A669="","",SUMIFS($BS$2:$BS$2500,$W$2:$W$2500,$A669))</f>
      </c>
      <c r="BD669">
        <f>IF($A669="","",SUMIFS($BT$2:$BT$2500,$W$2:$W$2500,$A669))</f>
      </c>
      <c r="BF669">
        <f>IF($Z669="","",INDEX($AO$2:$AO$2000,$Z669))</f>
      </c>
      <c r="BG669">
        <f>IF($Z669="","",INDEX($AP$2:$AP$2000,$Z669))</f>
      </c>
      <c r="BH669">
        <f>IF($Z669="","",INDEX($AQ$2:$AQ$2000,$Z669))</f>
      </c>
      <c r="BI669">
        <f>IF($Z669="","",INDEX($AR$2:$AR$2000,$Z669))</f>
      </c>
      <c r="BJ669">
        <f>IF($Z669="","",INDEX($AS$2:$AS$2000,$Z669))</f>
      </c>
      <c r="BK669">
        <f>IF($Z669="","",INDEX($AT$2:$AT$2000,$Z669))</f>
      </c>
      <c r="BL669">
        <f>IF($Z669="","",INDEX($AU$2:$AU$2000,$Z669))</f>
      </c>
      <c r="BM669">
        <f>IF($Z669="","",INDEX($AV$2:$AV$2000,$Z669))</f>
      </c>
      <c r="BN669">
        <f>IF($Z669="","",INDEX($AW$2:$AW$2000,$Z669))</f>
      </c>
      <c r="BO669">
        <f>IF($Z669="","",INDEX($AX$2:$AX$2000,$Z669))</f>
      </c>
      <c r="BP669">
        <f>IF($Z669="","",INDEX($AY$2:$AY$2000,$Z669))</f>
      </c>
      <c r="BQ669">
        <f>IF($Z669="","",INDEX($AZ$2:$AZ$2000,$Z669))</f>
      </c>
      <c r="BR669">
        <f>IF($Z669="","",INDEX($BA$2:$BA$2000,$Z669))</f>
      </c>
      <c r="BS669">
        <f>IF($Z669="","",INDEX($BB$2:$BB$2000,$Z669))</f>
      </c>
      <c r="BT669">
        <f>IF($Z669="","",INDEX($BC$2:$BC$2000,$Z669))</f>
      </c>
      <c r="BV669">
        <f>IF(OR($A669="",$P669&lt;&gt;"Yes",$AH669="Yes"),"",1+N($AG669))</f>
      </c>
      <c r="BW669">
        <f>IF($A669="","",COUNTIFS($W$2:$W$2500,$A669,$BZ$2:$BZ$2500,"Yes")+COUNTIFS($X$2:$X$2500,$A669,$BY$2:$BY$2500,"Yes"))</f>
      </c>
      <c r="BX669">
        <f>IF(OR($A669="",$P669="Yes"),"",IF(N($BW669)=0,0,1+SUMIFS($CB$2:$CB$2500,$W$2:$W$2500,$A669)+SUMIFS($CA$2:$CA$2500,$X$2:$X$2500,$A669)))</f>
      </c>
      <c r="BY669" t="str">
        <f>IF($Y669="","",INDEX($AH$2:$AH$2000,$Y669)&amp;"")</f>
      </c>
      <c r="BZ669" t="str">
        <f>IF($Z669="","",INDEX($AH$2:$AH$2000,$Z669)&amp;"")</f>
      </c>
      <c r="CA669">
        <f>IF($Y669="","",INDEX($BV$2:$BV$2000,$Y669))</f>
      </c>
      <c r="CB669">
        <f>IF($Z669="","",INDEX($BV$2:$BV$2000,$Z669))</f>
      </c>
    </row>
    <row r="670">
      <c r="A670" t="str">
        <f>IF(TRIM(INDEX(games!$A:$A,ROW()))="","",TRIM(INDEX(games!$A:$A,ROW())))</f>
      </c>
      <c r="B670">
        <f>IF(OR($A670="",INDEX(games!$B:$B,ROW())=""),"",INDEX(games!$B:$B,ROW()))</f>
      </c>
      <c r="C670" t="str">
        <f>IF(OR($A670="",INDEX(games!$C:$C,ROW())=""),"",INDEX(games!$C:$C,ROW()))</f>
      </c>
      <c r="D670">
        <f>IF($A670="","",COUNTIF($W$2:$W$2500,$A670)+COUNTIF($X$2:$X$2500,$A670))</f>
      </c>
      <c r="E670">
        <f>IF($A670="","",IFERROR(MATCH($C670,$R$2:$R$5,0),0))</f>
      </c>
      <c r="F670">
        <f>IF($A670="","",MOD(ROW(),34))</f>
      </c>
      <c r="G670">
        <f>IF($A670="",NA(),IF($C670="Action",$B670,NA()))</f>
      </c>
      <c r="H670">
        <f>IF($A670="",NA(),IF($C670="Action",1+$F670*0.023,NA()))</f>
      </c>
      <c r="I670">
        <f>IF($A670="",NA(),IF($C670="Strategy",$B670,NA()))</f>
      </c>
      <c r="J670">
        <f>IF($A670="",NA(),IF($C670="Strategy",2+$F670*0.023,NA()))</f>
      </c>
      <c r="K670">
        <f>IF($A670="",NA(),IF($C670="Deckbuilder",$B670,NA()))</f>
      </c>
      <c r="L670">
        <f>IF($A670="",NA(),IF($C670="Deckbuilder",3+$F670*0.023,NA()))</f>
      </c>
      <c r="M670">
        <f>IF($A670="",NA(),IF($C670="Traditional",$B670,NA()))</f>
      </c>
      <c r="N670">
        <f>IF($A670="",NA(),IF($C670="Traditional",4+$F670*0.023,NA()))</f>
      </c>
      <c r="O670">
        <f>IF($A670="","",$D670+ROW()/1000000)</f>
      </c>
      <c r="P670" t="str">
        <f>IF(OR($A670="",INDEX(games!$H:$H,ROW())=""),"",INDEX(games!$H:$H,ROW()))</f>
      </c>
      <c r="Q670">
        <f>IF(OR($A670="",$P670&lt;&gt;"Yes"),"",$D670+ROW()/1000000)</f>
      </c>
      <c r="T670">
        <f>IF($Y670="","",INDEX($B$2:$B$2000,$Y670))</f>
      </c>
      <c r="U670">
        <f>IF($Z670="","",INDEX($B$2:$B$2000,$Z670))</f>
      </c>
      <c r="V670">
        <f>IF(OR($T670="",$U670=""),"",$U670-$T670)</f>
      </c>
      <c r="W670" t="str">
        <f>IF(TRIM(INDEX(connections!$A:$A,ROW()))="","",TRIM(INDEX(connections!$A:$A,ROW())))</f>
      </c>
      <c r="X670" t="str">
        <f>IF($W670="","",TRIM(INDEX(connections!$B:$B,ROW())))</f>
      </c>
      <c r="Y670">
        <f>IF($W670="","",IFERROR(MATCH($W670,$A$2:$A$2000,0),""))</f>
      </c>
      <c r="Z670">
        <f>IF($X670="","",IFERROR(MATCH($X670,$A$2:$A$2000,0),""))</f>
      </c>
      <c r="AA670" t="str">
        <f>IF($Y670="","",INDEX($P$2:$P$2000,$Y670))</f>
      </c>
      <c r="AB670" t="str">
        <f>IF($Z670="","",INDEX($P$2:$P$2000,$Z670))</f>
      </c>
      <c r="AC670">
        <f>IF(AND($AA670="Yes",$AB670="Yes"),1,"")</f>
      </c>
      <c r="AD670">
        <f>IF(OR($Y670="",$Z670=""),"",IF(INDEX($C$2:$C$2000,$Y670)=INDEX($C$2:$C$2000,$Z670),0,1))</f>
      </c>
      <c r="AE670">
        <f>IF($AC670&lt;&gt;1,"",IF(AND(INDEX($AG$2:$AG$2000,$Y670)=1,INDEX($AG$2:$AG$2000,$Z670)=1),1,""))</f>
      </c>
      <c r="AG670">
        <f>IF($A670="","",COUNTIFS($W$2:$W$2500,$A670,$AB$2:$AB$2500,"Yes")+COUNTIFS($X$2:$X$2500,$A670,$AA$2:$AA$2500,"Yes"))</f>
      </c>
      <c r="AH670" t="str">
        <f>IF(OR($P670&lt;&gt;"Yes",N($AG670)=0),"",IF(AND($AG670=1,COUNTIFS($W$2:$W$2500,$A670,$AE$2:$AE$2500,1)+COUNTIFS($X$2:$X$2500,$A670,$AE$2:$AE$2500,1)&gt;0),"","Yes"))</f>
      </c>
      <c r="AI670">
        <f>IF($AH670="Yes",$AG670,"")</f>
      </c>
      <c r="AJ670">
        <f>IF($AI670="","",$AI670+ROW()/1000000)</f>
      </c>
      <c r="AK670">
        <f>IF(OR($A670="",$P670="Yes",N($AG670)=0),"",$AG670+ROW()/1000000)</f>
      </c>
      <c r="AL670" t="str">
        <f>IF($A670="","",INDEX(games!$J:$J,ROW())&amp;"")</f>
      </c>
      <c r="AM670">
        <f>IF($A670="","",SUMPRODUCT($AO670:$BD670,'Map Analysis'!$AP$2^{0,1,2,3,4,5,6,7,8,9,10,11,12,13,14,15}))</f>
      </c>
      <c r="AN670">
        <f>IF($A670="","",$AM670+ROW()/10000000)</f>
      </c>
      <c r="AO670">
        <f>IF($A670="","",COUNTIF($W$2:$W$2500,$A670))</f>
      </c>
      <c r="AP670">
        <f>IF($A670="","",SUMIFS($BF$2:$BF$2500,$W$2:$W$2500,$A670))</f>
      </c>
      <c r="AQ670">
        <f>IF($A670="","",SUMIFS($BG$2:$BG$2500,$W$2:$W$2500,$A670))</f>
      </c>
      <c r="AR670">
        <f>IF($A670="","",SUMIFS($BH$2:$BH$2500,$W$2:$W$2500,$A670))</f>
      </c>
      <c r="AS670">
        <f>IF($A670="","",SUMIFS($BI$2:$BI$2500,$W$2:$W$2500,$A670))</f>
      </c>
      <c r="AT670">
        <f>IF($A670="","",SUMIFS($BJ$2:$BJ$2500,$W$2:$W$2500,$A670))</f>
      </c>
      <c r="AU670">
        <f>IF($A670="","",SUMIFS($BK$2:$BK$2500,$W$2:$W$2500,$A670))</f>
      </c>
      <c r="AV670">
        <f>IF($A670="","",SUMIFS($BL$2:$BL$2500,$W$2:$W$2500,$A670))</f>
      </c>
      <c r="AW670">
        <f>IF($A670="","",SUMIFS($BM$2:$BM$2500,$W$2:$W$2500,$A670))</f>
      </c>
      <c r="AX670">
        <f>IF($A670="","",SUMIFS($BN$2:$BN$2500,$W$2:$W$2500,$A670))</f>
      </c>
      <c r="AY670">
        <f>IF($A670="","",SUMIFS($BO$2:$BO$2500,$W$2:$W$2500,$A670))</f>
      </c>
      <c r="AZ670">
        <f>IF($A670="","",SUMIFS($BP$2:$BP$2500,$W$2:$W$2500,$A670))</f>
      </c>
      <c r="BA670">
        <f>IF($A670="","",SUMIFS($BQ$2:$BQ$2500,$W$2:$W$2500,$A670))</f>
      </c>
      <c r="BB670">
        <f>IF($A670="","",SUMIFS($BR$2:$BR$2500,$W$2:$W$2500,$A670))</f>
      </c>
      <c r="BC670">
        <f>IF($A670="","",SUMIFS($BS$2:$BS$2500,$W$2:$W$2500,$A670))</f>
      </c>
      <c r="BD670">
        <f>IF($A670="","",SUMIFS($BT$2:$BT$2500,$W$2:$W$2500,$A670))</f>
      </c>
      <c r="BF670">
        <f>IF($Z670="","",INDEX($AO$2:$AO$2000,$Z670))</f>
      </c>
      <c r="BG670">
        <f>IF($Z670="","",INDEX($AP$2:$AP$2000,$Z670))</f>
      </c>
      <c r="BH670">
        <f>IF($Z670="","",INDEX($AQ$2:$AQ$2000,$Z670))</f>
      </c>
      <c r="BI670">
        <f>IF($Z670="","",INDEX($AR$2:$AR$2000,$Z670))</f>
      </c>
      <c r="BJ670">
        <f>IF($Z670="","",INDEX($AS$2:$AS$2000,$Z670))</f>
      </c>
      <c r="BK670">
        <f>IF($Z670="","",INDEX($AT$2:$AT$2000,$Z670))</f>
      </c>
      <c r="BL670">
        <f>IF($Z670="","",INDEX($AU$2:$AU$2000,$Z670))</f>
      </c>
      <c r="BM670">
        <f>IF($Z670="","",INDEX($AV$2:$AV$2000,$Z670))</f>
      </c>
      <c r="BN670">
        <f>IF($Z670="","",INDEX($AW$2:$AW$2000,$Z670))</f>
      </c>
      <c r="BO670">
        <f>IF($Z670="","",INDEX($AX$2:$AX$2000,$Z670))</f>
      </c>
      <c r="BP670">
        <f>IF($Z670="","",INDEX($AY$2:$AY$2000,$Z670))</f>
      </c>
      <c r="BQ670">
        <f>IF($Z670="","",INDEX($AZ$2:$AZ$2000,$Z670))</f>
      </c>
      <c r="BR670">
        <f>IF($Z670="","",INDEX($BA$2:$BA$2000,$Z670))</f>
      </c>
      <c r="BS670">
        <f>IF($Z670="","",INDEX($BB$2:$BB$2000,$Z670))</f>
      </c>
      <c r="BT670">
        <f>IF($Z670="","",INDEX($BC$2:$BC$2000,$Z670))</f>
      </c>
      <c r="BV670">
        <f>IF(OR($A670="",$P670&lt;&gt;"Yes",$AH670="Yes"),"",1+N($AG670))</f>
      </c>
      <c r="BW670">
        <f>IF($A670="","",COUNTIFS($W$2:$W$2500,$A670,$BZ$2:$BZ$2500,"Yes")+COUNTIFS($X$2:$X$2500,$A670,$BY$2:$BY$2500,"Yes"))</f>
      </c>
      <c r="BX670">
        <f>IF(OR($A670="",$P670="Yes"),"",IF(N($BW670)=0,0,1+SUMIFS($CB$2:$CB$2500,$W$2:$W$2500,$A670)+SUMIFS($CA$2:$CA$2500,$X$2:$X$2500,$A670)))</f>
      </c>
      <c r="BY670" t="str">
        <f>IF($Y670="","",INDEX($AH$2:$AH$2000,$Y670)&amp;"")</f>
      </c>
      <c r="BZ670" t="str">
        <f>IF($Z670="","",INDEX($AH$2:$AH$2000,$Z670)&amp;"")</f>
      </c>
      <c r="CA670">
        <f>IF($Y670="","",INDEX($BV$2:$BV$2000,$Y670))</f>
      </c>
      <c r="CB670">
        <f>IF($Z670="","",INDEX($BV$2:$BV$2000,$Z670))</f>
      </c>
    </row>
    <row r="671">
      <c r="A671" t="str">
        <f>IF(TRIM(INDEX(games!$A:$A,ROW()))="","",TRIM(INDEX(games!$A:$A,ROW())))</f>
      </c>
      <c r="B671">
        <f>IF(OR($A671="",INDEX(games!$B:$B,ROW())=""),"",INDEX(games!$B:$B,ROW()))</f>
      </c>
      <c r="C671" t="str">
        <f>IF(OR($A671="",INDEX(games!$C:$C,ROW())=""),"",INDEX(games!$C:$C,ROW()))</f>
      </c>
      <c r="D671">
        <f>IF($A671="","",COUNTIF($W$2:$W$2500,$A671)+COUNTIF($X$2:$X$2500,$A671))</f>
      </c>
      <c r="E671">
        <f>IF($A671="","",IFERROR(MATCH($C671,$R$2:$R$5,0),0))</f>
      </c>
      <c r="F671">
        <f>IF($A671="","",MOD(ROW(),34))</f>
      </c>
      <c r="G671">
        <f>IF($A671="",NA(),IF($C671="Action",$B671,NA()))</f>
      </c>
      <c r="H671">
        <f>IF($A671="",NA(),IF($C671="Action",1+$F671*0.023,NA()))</f>
      </c>
      <c r="I671">
        <f>IF($A671="",NA(),IF($C671="Strategy",$B671,NA()))</f>
      </c>
      <c r="J671">
        <f>IF($A671="",NA(),IF($C671="Strategy",2+$F671*0.023,NA()))</f>
      </c>
      <c r="K671">
        <f>IF($A671="",NA(),IF($C671="Deckbuilder",$B671,NA()))</f>
      </c>
      <c r="L671">
        <f>IF($A671="",NA(),IF($C671="Deckbuilder",3+$F671*0.023,NA()))</f>
      </c>
      <c r="M671">
        <f>IF($A671="",NA(),IF($C671="Traditional",$B671,NA()))</f>
      </c>
      <c r="N671">
        <f>IF($A671="",NA(),IF($C671="Traditional",4+$F671*0.023,NA()))</f>
      </c>
      <c r="O671">
        <f>IF($A671="","",$D671+ROW()/1000000)</f>
      </c>
      <c r="P671" t="str">
        <f>IF(OR($A671="",INDEX(games!$H:$H,ROW())=""),"",INDEX(games!$H:$H,ROW()))</f>
      </c>
      <c r="Q671">
        <f>IF(OR($A671="",$P671&lt;&gt;"Yes"),"",$D671+ROW()/1000000)</f>
      </c>
      <c r="T671">
        <f>IF($Y671="","",INDEX($B$2:$B$2000,$Y671))</f>
      </c>
      <c r="U671">
        <f>IF($Z671="","",INDEX($B$2:$B$2000,$Z671))</f>
      </c>
      <c r="V671">
        <f>IF(OR($T671="",$U671=""),"",$U671-$T671)</f>
      </c>
      <c r="W671" t="str">
        <f>IF(TRIM(INDEX(connections!$A:$A,ROW()))="","",TRIM(INDEX(connections!$A:$A,ROW())))</f>
      </c>
      <c r="X671" t="str">
        <f>IF($W671="","",TRIM(INDEX(connections!$B:$B,ROW())))</f>
      </c>
      <c r="Y671">
        <f>IF($W671="","",IFERROR(MATCH($W671,$A$2:$A$2000,0),""))</f>
      </c>
      <c r="Z671">
        <f>IF($X671="","",IFERROR(MATCH($X671,$A$2:$A$2000,0),""))</f>
      </c>
      <c r="AA671" t="str">
        <f>IF($Y671="","",INDEX($P$2:$P$2000,$Y671))</f>
      </c>
      <c r="AB671" t="str">
        <f>IF($Z671="","",INDEX($P$2:$P$2000,$Z671))</f>
      </c>
      <c r="AC671">
        <f>IF(AND($AA671="Yes",$AB671="Yes"),1,"")</f>
      </c>
      <c r="AD671">
        <f>IF(OR($Y671="",$Z671=""),"",IF(INDEX($C$2:$C$2000,$Y671)=INDEX($C$2:$C$2000,$Z671),0,1))</f>
      </c>
      <c r="AE671">
        <f>IF($AC671&lt;&gt;1,"",IF(AND(INDEX($AG$2:$AG$2000,$Y671)=1,INDEX($AG$2:$AG$2000,$Z671)=1),1,""))</f>
      </c>
      <c r="AG671">
        <f>IF($A671="","",COUNTIFS($W$2:$W$2500,$A671,$AB$2:$AB$2500,"Yes")+COUNTIFS($X$2:$X$2500,$A671,$AA$2:$AA$2500,"Yes"))</f>
      </c>
      <c r="AH671" t="str">
        <f>IF(OR($P671&lt;&gt;"Yes",N($AG671)=0),"",IF(AND($AG671=1,COUNTIFS($W$2:$W$2500,$A671,$AE$2:$AE$2500,1)+COUNTIFS($X$2:$X$2500,$A671,$AE$2:$AE$2500,1)&gt;0),"","Yes"))</f>
      </c>
      <c r="AI671">
        <f>IF($AH671="Yes",$AG671,"")</f>
      </c>
      <c r="AJ671">
        <f>IF($AI671="","",$AI671+ROW()/1000000)</f>
      </c>
      <c r="AK671">
        <f>IF(OR($A671="",$P671="Yes",N($AG671)=0),"",$AG671+ROW()/1000000)</f>
      </c>
      <c r="AL671" t="str">
        <f>IF($A671="","",INDEX(games!$J:$J,ROW())&amp;"")</f>
      </c>
      <c r="AM671">
        <f>IF($A671="","",SUMPRODUCT($AO671:$BD671,'Map Analysis'!$AP$2^{0,1,2,3,4,5,6,7,8,9,10,11,12,13,14,15}))</f>
      </c>
      <c r="AN671">
        <f>IF($A671="","",$AM671+ROW()/10000000)</f>
      </c>
      <c r="AO671">
        <f>IF($A671="","",COUNTIF($W$2:$W$2500,$A671))</f>
      </c>
      <c r="AP671">
        <f>IF($A671="","",SUMIFS($BF$2:$BF$2500,$W$2:$W$2500,$A671))</f>
      </c>
      <c r="AQ671">
        <f>IF($A671="","",SUMIFS($BG$2:$BG$2500,$W$2:$W$2500,$A671))</f>
      </c>
      <c r="AR671">
        <f>IF($A671="","",SUMIFS($BH$2:$BH$2500,$W$2:$W$2500,$A671))</f>
      </c>
      <c r="AS671">
        <f>IF($A671="","",SUMIFS($BI$2:$BI$2500,$W$2:$W$2500,$A671))</f>
      </c>
      <c r="AT671">
        <f>IF($A671="","",SUMIFS($BJ$2:$BJ$2500,$W$2:$W$2500,$A671))</f>
      </c>
      <c r="AU671">
        <f>IF($A671="","",SUMIFS($BK$2:$BK$2500,$W$2:$W$2500,$A671))</f>
      </c>
      <c r="AV671">
        <f>IF($A671="","",SUMIFS($BL$2:$BL$2500,$W$2:$W$2500,$A671))</f>
      </c>
      <c r="AW671">
        <f>IF($A671="","",SUMIFS($BM$2:$BM$2500,$W$2:$W$2500,$A671))</f>
      </c>
      <c r="AX671">
        <f>IF($A671="","",SUMIFS($BN$2:$BN$2500,$W$2:$W$2500,$A671))</f>
      </c>
      <c r="AY671">
        <f>IF($A671="","",SUMIFS($BO$2:$BO$2500,$W$2:$W$2500,$A671))</f>
      </c>
      <c r="AZ671">
        <f>IF($A671="","",SUMIFS($BP$2:$BP$2500,$W$2:$W$2500,$A671))</f>
      </c>
      <c r="BA671">
        <f>IF($A671="","",SUMIFS($BQ$2:$BQ$2500,$W$2:$W$2500,$A671))</f>
      </c>
      <c r="BB671">
        <f>IF($A671="","",SUMIFS($BR$2:$BR$2500,$W$2:$W$2500,$A671))</f>
      </c>
      <c r="BC671">
        <f>IF($A671="","",SUMIFS($BS$2:$BS$2500,$W$2:$W$2500,$A671))</f>
      </c>
      <c r="BD671">
        <f>IF($A671="","",SUMIFS($BT$2:$BT$2500,$W$2:$W$2500,$A671))</f>
      </c>
      <c r="BF671">
        <f>IF($Z671="","",INDEX($AO$2:$AO$2000,$Z671))</f>
      </c>
      <c r="BG671">
        <f>IF($Z671="","",INDEX($AP$2:$AP$2000,$Z671))</f>
      </c>
      <c r="BH671">
        <f>IF($Z671="","",INDEX($AQ$2:$AQ$2000,$Z671))</f>
      </c>
      <c r="BI671">
        <f>IF($Z671="","",INDEX($AR$2:$AR$2000,$Z671))</f>
      </c>
      <c r="BJ671">
        <f>IF($Z671="","",INDEX($AS$2:$AS$2000,$Z671))</f>
      </c>
      <c r="BK671">
        <f>IF($Z671="","",INDEX($AT$2:$AT$2000,$Z671))</f>
      </c>
      <c r="BL671">
        <f>IF($Z671="","",INDEX($AU$2:$AU$2000,$Z671))</f>
      </c>
      <c r="BM671">
        <f>IF($Z671="","",INDEX($AV$2:$AV$2000,$Z671))</f>
      </c>
      <c r="BN671">
        <f>IF($Z671="","",INDEX($AW$2:$AW$2000,$Z671))</f>
      </c>
      <c r="BO671">
        <f>IF($Z671="","",INDEX($AX$2:$AX$2000,$Z671))</f>
      </c>
      <c r="BP671">
        <f>IF($Z671="","",INDEX($AY$2:$AY$2000,$Z671))</f>
      </c>
      <c r="BQ671">
        <f>IF($Z671="","",INDEX($AZ$2:$AZ$2000,$Z671))</f>
      </c>
      <c r="BR671">
        <f>IF($Z671="","",INDEX($BA$2:$BA$2000,$Z671))</f>
      </c>
      <c r="BS671">
        <f>IF($Z671="","",INDEX($BB$2:$BB$2000,$Z671))</f>
      </c>
      <c r="BT671">
        <f>IF($Z671="","",INDEX($BC$2:$BC$2000,$Z671))</f>
      </c>
      <c r="BV671">
        <f>IF(OR($A671="",$P671&lt;&gt;"Yes",$AH671="Yes"),"",1+N($AG671))</f>
      </c>
      <c r="BW671">
        <f>IF($A671="","",COUNTIFS($W$2:$W$2500,$A671,$BZ$2:$BZ$2500,"Yes")+COUNTIFS($X$2:$X$2500,$A671,$BY$2:$BY$2500,"Yes"))</f>
      </c>
      <c r="BX671">
        <f>IF(OR($A671="",$P671="Yes"),"",IF(N($BW671)=0,0,1+SUMIFS($CB$2:$CB$2500,$W$2:$W$2500,$A671)+SUMIFS($CA$2:$CA$2500,$X$2:$X$2500,$A671)))</f>
      </c>
      <c r="BY671" t="str">
        <f>IF($Y671="","",INDEX($AH$2:$AH$2000,$Y671)&amp;"")</f>
      </c>
      <c r="BZ671" t="str">
        <f>IF($Z671="","",INDEX($AH$2:$AH$2000,$Z671)&amp;"")</f>
      </c>
      <c r="CA671">
        <f>IF($Y671="","",INDEX($BV$2:$BV$2000,$Y671))</f>
      </c>
      <c r="CB671">
        <f>IF($Z671="","",INDEX($BV$2:$BV$2000,$Z671))</f>
      </c>
    </row>
    <row r="672">
      <c r="A672" t="str">
        <f>IF(TRIM(INDEX(games!$A:$A,ROW()))="","",TRIM(INDEX(games!$A:$A,ROW())))</f>
      </c>
      <c r="B672">
        <f>IF(OR($A672="",INDEX(games!$B:$B,ROW())=""),"",INDEX(games!$B:$B,ROW()))</f>
      </c>
      <c r="C672" t="str">
        <f>IF(OR($A672="",INDEX(games!$C:$C,ROW())=""),"",INDEX(games!$C:$C,ROW()))</f>
      </c>
      <c r="D672">
        <f>IF($A672="","",COUNTIF($W$2:$W$2500,$A672)+COUNTIF($X$2:$X$2500,$A672))</f>
      </c>
      <c r="E672">
        <f>IF($A672="","",IFERROR(MATCH($C672,$R$2:$R$5,0),0))</f>
      </c>
      <c r="F672">
        <f>IF($A672="","",MOD(ROW(),34))</f>
      </c>
      <c r="G672">
        <f>IF($A672="",NA(),IF($C672="Action",$B672,NA()))</f>
      </c>
      <c r="H672">
        <f>IF($A672="",NA(),IF($C672="Action",1+$F672*0.023,NA()))</f>
      </c>
      <c r="I672">
        <f>IF($A672="",NA(),IF($C672="Strategy",$B672,NA()))</f>
      </c>
      <c r="J672">
        <f>IF($A672="",NA(),IF($C672="Strategy",2+$F672*0.023,NA()))</f>
      </c>
      <c r="K672">
        <f>IF($A672="",NA(),IF($C672="Deckbuilder",$B672,NA()))</f>
      </c>
      <c r="L672">
        <f>IF($A672="",NA(),IF($C672="Deckbuilder",3+$F672*0.023,NA()))</f>
      </c>
      <c r="M672">
        <f>IF($A672="",NA(),IF($C672="Traditional",$B672,NA()))</f>
      </c>
      <c r="N672">
        <f>IF($A672="",NA(),IF($C672="Traditional",4+$F672*0.023,NA()))</f>
      </c>
      <c r="O672">
        <f>IF($A672="","",$D672+ROW()/1000000)</f>
      </c>
      <c r="P672" t="str">
        <f>IF(OR($A672="",INDEX(games!$H:$H,ROW())=""),"",INDEX(games!$H:$H,ROW()))</f>
      </c>
      <c r="Q672">
        <f>IF(OR($A672="",$P672&lt;&gt;"Yes"),"",$D672+ROW()/1000000)</f>
      </c>
      <c r="T672">
        <f>IF($Y672="","",INDEX($B$2:$B$2000,$Y672))</f>
      </c>
      <c r="U672">
        <f>IF($Z672="","",INDEX($B$2:$B$2000,$Z672))</f>
      </c>
      <c r="V672">
        <f>IF(OR($T672="",$U672=""),"",$U672-$T672)</f>
      </c>
      <c r="W672" t="str">
        <f>IF(TRIM(INDEX(connections!$A:$A,ROW()))="","",TRIM(INDEX(connections!$A:$A,ROW())))</f>
      </c>
      <c r="X672" t="str">
        <f>IF($W672="","",TRIM(INDEX(connections!$B:$B,ROW())))</f>
      </c>
      <c r="Y672">
        <f>IF($W672="","",IFERROR(MATCH($W672,$A$2:$A$2000,0),""))</f>
      </c>
      <c r="Z672">
        <f>IF($X672="","",IFERROR(MATCH($X672,$A$2:$A$2000,0),""))</f>
      </c>
      <c r="AA672" t="str">
        <f>IF($Y672="","",INDEX($P$2:$P$2000,$Y672))</f>
      </c>
      <c r="AB672" t="str">
        <f>IF($Z672="","",INDEX($P$2:$P$2000,$Z672))</f>
      </c>
      <c r="AC672">
        <f>IF(AND($AA672="Yes",$AB672="Yes"),1,"")</f>
      </c>
      <c r="AD672">
        <f>IF(OR($Y672="",$Z672=""),"",IF(INDEX($C$2:$C$2000,$Y672)=INDEX($C$2:$C$2000,$Z672),0,1))</f>
      </c>
      <c r="AE672">
        <f>IF($AC672&lt;&gt;1,"",IF(AND(INDEX($AG$2:$AG$2000,$Y672)=1,INDEX($AG$2:$AG$2000,$Z672)=1),1,""))</f>
      </c>
      <c r="AG672">
        <f>IF($A672="","",COUNTIFS($W$2:$W$2500,$A672,$AB$2:$AB$2500,"Yes")+COUNTIFS($X$2:$X$2500,$A672,$AA$2:$AA$2500,"Yes"))</f>
      </c>
      <c r="AH672" t="str">
        <f>IF(OR($P672&lt;&gt;"Yes",N($AG672)=0),"",IF(AND($AG672=1,COUNTIFS($W$2:$W$2500,$A672,$AE$2:$AE$2500,1)+COUNTIFS($X$2:$X$2500,$A672,$AE$2:$AE$2500,1)&gt;0),"","Yes"))</f>
      </c>
      <c r="AI672">
        <f>IF($AH672="Yes",$AG672,"")</f>
      </c>
      <c r="AJ672">
        <f>IF($AI672="","",$AI672+ROW()/1000000)</f>
      </c>
      <c r="AK672">
        <f>IF(OR($A672="",$P672="Yes",N($AG672)=0),"",$AG672+ROW()/1000000)</f>
      </c>
      <c r="AL672" t="str">
        <f>IF($A672="","",INDEX(games!$J:$J,ROW())&amp;"")</f>
      </c>
      <c r="AM672">
        <f>IF($A672="","",SUMPRODUCT($AO672:$BD672,'Map Analysis'!$AP$2^{0,1,2,3,4,5,6,7,8,9,10,11,12,13,14,15}))</f>
      </c>
      <c r="AN672">
        <f>IF($A672="","",$AM672+ROW()/10000000)</f>
      </c>
      <c r="AO672">
        <f>IF($A672="","",COUNTIF($W$2:$W$2500,$A672))</f>
      </c>
      <c r="AP672">
        <f>IF($A672="","",SUMIFS($BF$2:$BF$2500,$W$2:$W$2500,$A672))</f>
      </c>
      <c r="AQ672">
        <f>IF($A672="","",SUMIFS($BG$2:$BG$2500,$W$2:$W$2500,$A672))</f>
      </c>
      <c r="AR672">
        <f>IF($A672="","",SUMIFS($BH$2:$BH$2500,$W$2:$W$2500,$A672))</f>
      </c>
      <c r="AS672">
        <f>IF($A672="","",SUMIFS($BI$2:$BI$2500,$W$2:$W$2500,$A672))</f>
      </c>
      <c r="AT672">
        <f>IF($A672="","",SUMIFS($BJ$2:$BJ$2500,$W$2:$W$2500,$A672))</f>
      </c>
      <c r="AU672">
        <f>IF($A672="","",SUMIFS($BK$2:$BK$2500,$W$2:$W$2500,$A672))</f>
      </c>
      <c r="AV672">
        <f>IF($A672="","",SUMIFS($BL$2:$BL$2500,$W$2:$W$2500,$A672))</f>
      </c>
      <c r="AW672">
        <f>IF($A672="","",SUMIFS($BM$2:$BM$2500,$W$2:$W$2500,$A672))</f>
      </c>
      <c r="AX672">
        <f>IF($A672="","",SUMIFS($BN$2:$BN$2500,$W$2:$W$2500,$A672))</f>
      </c>
      <c r="AY672">
        <f>IF($A672="","",SUMIFS($BO$2:$BO$2500,$W$2:$W$2500,$A672))</f>
      </c>
      <c r="AZ672">
        <f>IF($A672="","",SUMIFS($BP$2:$BP$2500,$W$2:$W$2500,$A672))</f>
      </c>
      <c r="BA672">
        <f>IF($A672="","",SUMIFS($BQ$2:$BQ$2500,$W$2:$W$2500,$A672))</f>
      </c>
      <c r="BB672">
        <f>IF($A672="","",SUMIFS($BR$2:$BR$2500,$W$2:$W$2500,$A672))</f>
      </c>
      <c r="BC672">
        <f>IF($A672="","",SUMIFS($BS$2:$BS$2500,$W$2:$W$2500,$A672))</f>
      </c>
      <c r="BD672">
        <f>IF($A672="","",SUMIFS($BT$2:$BT$2500,$W$2:$W$2500,$A672))</f>
      </c>
      <c r="BF672">
        <f>IF($Z672="","",INDEX($AO$2:$AO$2000,$Z672))</f>
      </c>
      <c r="BG672">
        <f>IF($Z672="","",INDEX($AP$2:$AP$2000,$Z672))</f>
      </c>
      <c r="BH672">
        <f>IF($Z672="","",INDEX($AQ$2:$AQ$2000,$Z672))</f>
      </c>
      <c r="BI672">
        <f>IF($Z672="","",INDEX($AR$2:$AR$2000,$Z672))</f>
      </c>
      <c r="BJ672">
        <f>IF($Z672="","",INDEX($AS$2:$AS$2000,$Z672))</f>
      </c>
      <c r="BK672">
        <f>IF($Z672="","",INDEX($AT$2:$AT$2000,$Z672))</f>
      </c>
      <c r="BL672">
        <f>IF($Z672="","",INDEX($AU$2:$AU$2000,$Z672))</f>
      </c>
      <c r="BM672">
        <f>IF($Z672="","",INDEX($AV$2:$AV$2000,$Z672))</f>
      </c>
      <c r="BN672">
        <f>IF($Z672="","",INDEX($AW$2:$AW$2000,$Z672))</f>
      </c>
      <c r="BO672">
        <f>IF($Z672="","",INDEX($AX$2:$AX$2000,$Z672))</f>
      </c>
      <c r="BP672">
        <f>IF($Z672="","",INDEX($AY$2:$AY$2000,$Z672))</f>
      </c>
      <c r="BQ672">
        <f>IF($Z672="","",INDEX($AZ$2:$AZ$2000,$Z672))</f>
      </c>
      <c r="BR672">
        <f>IF($Z672="","",INDEX($BA$2:$BA$2000,$Z672))</f>
      </c>
      <c r="BS672">
        <f>IF($Z672="","",INDEX($BB$2:$BB$2000,$Z672))</f>
      </c>
      <c r="BT672">
        <f>IF($Z672="","",INDEX($BC$2:$BC$2000,$Z672))</f>
      </c>
      <c r="BV672">
        <f>IF(OR($A672="",$P672&lt;&gt;"Yes",$AH672="Yes"),"",1+N($AG672))</f>
      </c>
      <c r="BW672">
        <f>IF($A672="","",COUNTIFS($W$2:$W$2500,$A672,$BZ$2:$BZ$2500,"Yes")+COUNTIFS($X$2:$X$2500,$A672,$BY$2:$BY$2500,"Yes"))</f>
      </c>
      <c r="BX672">
        <f>IF(OR($A672="",$P672="Yes"),"",IF(N($BW672)=0,0,1+SUMIFS($CB$2:$CB$2500,$W$2:$W$2500,$A672)+SUMIFS($CA$2:$CA$2500,$X$2:$X$2500,$A672)))</f>
      </c>
      <c r="BY672" t="str">
        <f>IF($Y672="","",INDEX($AH$2:$AH$2000,$Y672)&amp;"")</f>
      </c>
      <c r="BZ672" t="str">
        <f>IF($Z672="","",INDEX($AH$2:$AH$2000,$Z672)&amp;"")</f>
      </c>
      <c r="CA672">
        <f>IF($Y672="","",INDEX($BV$2:$BV$2000,$Y672))</f>
      </c>
      <c r="CB672">
        <f>IF($Z672="","",INDEX($BV$2:$BV$2000,$Z672))</f>
      </c>
    </row>
    <row r="673">
      <c r="A673" t="str">
        <f>IF(TRIM(INDEX(games!$A:$A,ROW()))="","",TRIM(INDEX(games!$A:$A,ROW())))</f>
      </c>
      <c r="B673">
        <f>IF(OR($A673="",INDEX(games!$B:$B,ROW())=""),"",INDEX(games!$B:$B,ROW()))</f>
      </c>
      <c r="C673" t="str">
        <f>IF(OR($A673="",INDEX(games!$C:$C,ROW())=""),"",INDEX(games!$C:$C,ROW()))</f>
      </c>
      <c r="D673">
        <f>IF($A673="","",COUNTIF($W$2:$W$2500,$A673)+COUNTIF($X$2:$X$2500,$A673))</f>
      </c>
      <c r="E673">
        <f>IF($A673="","",IFERROR(MATCH($C673,$R$2:$R$5,0),0))</f>
      </c>
      <c r="F673">
        <f>IF($A673="","",MOD(ROW(),34))</f>
      </c>
      <c r="G673">
        <f>IF($A673="",NA(),IF($C673="Action",$B673,NA()))</f>
      </c>
      <c r="H673">
        <f>IF($A673="",NA(),IF($C673="Action",1+$F673*0.023,NA()))</f>
      </c>
      <c r="I673">
        <f>IF($A673="",NA(),IF($C673="Strategy",$B673,NA()))</f>
      </c>
      <c r="J673">
        <f>IF($A673="",NA(),IF($C673="Strategy",2+$F673*0.023,NA()))</f>
      </c>
      <c r="K673">
        <f>IF($A673="",NA(),IF($C673="Deckbuilder",$B673,NA()))</f>
      </c>
      <c r="L673">
        <f>IF($A673="",NA(),IF($C673="Deckbuilder",3+$F673*0.023,NA()))</f>
      </c>
      <c r="M673">
        <f>IF($A673="",NA(),IF($C673="Traditional",$B673,NA()))</f>
      </c>
      <c r="N673">
        <f>IF($A673="",NA(),IF($C673="Traditional",4+$F673*0.023,NA()))</f>
      </c>
      <c r="O673">
        <f>IF($A673="","",$D673+ROW()/1000000)</f>
      </c>
      <c r="P673" t="str">
        <f>IF(OR($A673="",INDEX(games!$H:$H,ROW())=""),"",INDEX(games!$H:$H,ROW()))</f>
      </c>
      <c r="Q673">
        <f>IF(OR($A673="",$P673&lt;&gt;"Yes"),"",$D673+ROW()/1000000)</f>
      </c>
      <c r="T673">
        <f>IF($Y673="","",INDEX($B$2:$B$2000,$Y673))</f>
      </c>
      <c r="U673">
        <f>IF($Z673="","",INDEX($B$2:$B$2000,$Z673))</f>
      </c>
      <c r="V673">
        <f>IF(OR($T673="",$U673=""),"",$U673-$T673)</f>
      </c>
      <c r="W673" t="str">
        <f>IF(TRIM(INDEX(connections!$A:$A,ROW()))="","",TRIM(INDEX(connections!$A:$A,ROW())))</f>
      </c>
      <c r="X673" t="str">
        <f>IF($W673="","",TRIM(INDEX(connections!$B:$B,ROW())))</f>
      </c>
      <c r="Y673">
        <f>IF($W673="","",IFERROR(MATCH($W673,$A$2:$A$2000,0),""))</f>
      </c>
      <c r="Z673">
        <f>IF($X673="","",IFERROR(MATCH($X673,$A$2:$A$2000,0),""))</f>
      </c>
      <c r="AA673" t="str">
        <f>IF($Y673="","",INDEX($P$2:$P$2000,$Y673))</f>
      </c>
      <c r="AB673" t="str">
        <f>IF($Z673="","",INDEX($P$2:$P$2000,$Z673))</f>
      </c>
      <c r="AC673">
        <f>IF(AND($AA673="Yes",$AB673="Yes"),1,"")</f>
      </c>
      <c r="AD673">
        <f>IF(OR($Y673="",$Z673=""),"",IF(INDEX($C$2:$C$2000,$Y673)=INDEX($C$2:$C$2000,$Z673),0,1))</f>
      </c>
      <c r="AE673">
        <f>IF($AC673&lt;&gt;1,"",IF(AND(INDEX($AG$2:$AG$2000,$Y673)=1,INDEX($AG$2:$AG$2000,$Z673)=1),1,""))</f>
      </c>
      <c r="AG673">
        <f>IF($A673="","",COUNTIFS($W$2:$W$2500,$A673,$AB$2:$AB$2500,"Yes")+COUNTIFS($X$2:$X$2500,$A673,$AA$2:$AA$2500,"Yes"))</f>
      </c>
      <c r="AH673" t="str">
        <f>IF(OR($P673&lt;&gt;"Yes",N($AG673)=0),"",IF(AND($AG673=1,COUNTIFS($W$2:$W$2500,$A673,$AE$2:$AE$2500,1)+COUNTIFS($X$2:$X$2500,$A673,$AE$2:$AE$2500,1)&gt;0),"","Yes"))</f>
      </c>
      <c r="AI673">
        <f>IF($AH673="Yes",$AG673,"")</f>
      </c>
      <c r="AJ673">
        <f>IF($AI673="","",$AI673+ROW()/1000000)</f>
      </c>
      <c r="AK673">
        <f>IF(OR($A673="",$P673="Yes",N($AG673)=0),"",$AG673+ROW()/1000000)</f>
      </c>
      <c r="AL673" t="str">
        <f>IF($A673="","",INDEX(games!$J:$J,ROW())&amp;"")</f>
      </c>
      <c r="AM673">
        <f>IF($A673="","",SUMPRODUCT($AO673:$BD673,'Map Analysis'!$AP$2^{0,1,2,3,4,5,6,7,8,9,10,11,12,13,14,15}))</f>
      </c>
      <c r="AN673">
        <f>IF($A673="","",$AM673+ROW()/10000000)</f>
      </c>
      <c r="AO673">
        <f>IF($A673="","",COUNTIF($W$2:$W$2500,$A673))</f>
      </c>
      <c r="AP673">
        <f>IF($A673="","",SUMIFS($BF$2:$BF$2500,$W$2:$W$2500,$A673))</f>
      </c>
      <c r="AQ673">
        <f>IF($A673="","",SUMIFS($BG$2:$BG$2500,$W$2:$W$2500,$A673))</f>
      </c>
      <c r="AR673">
        <f>IF($A673="","",SUMIFS($BH$2:$BH$2500,$W$2:$W$2500,$A673))</f>
      </c>
      <c r="AS673">
        <f>IF($A673="","",SUMIFS($BI$2:$BI$2500,$W$2:$W$2500,$A673))</f>
      </c>
      <c r="AT673">
        <f>IF($A673="","",SUMIFS($BJ$2:$BJ$2500,$W$2:$W$2500,$A673))</f>
      </c>
      <c r="AU673">
        <f>IF($A673="","",SUMIFS($BK$2:$BK$2500,$W$2:$W$2500,$A673))</f>
      </c>
      <c r="AV673">
        <f>IF($A673="","",SUMIFS($BL$2:$BL$2500,$W$2:$W$2500,$A673))</f>
      </c>
      <c r="AW673">
        <f>IF($A673="","",SUMIFS($BM$2:$BM$2500,$W$2:$W$2500,$A673))</f>
      </c>
      <c r="AX673">
        <f>IF($A673="","",SUMIFS($BN$2:$BN$2500,$W$2:$W$2500,$A673))</f>
      </c>
      <c r="AY673">
        <f>IF($A673="","",SUMIFS($BO$2:$BO$2500,$W$2:$W$2500,$A673))</f>
      </c>
      <c r="AZ673">
        <f>IF($A673="","",SUMIFS($BP$2:$BP$2500,$W$2:$W$2500,$A673))</f>
      </c>
      <c r="BA673">
        <f>IF($A673="","",SUMIFS($BQ$2:$BQ$2500,$W$2:$W$2500,$A673))</f>
      </c>
      <c r="BB673">
        <f>IF($A673="","",SUMIFS($BR$2:$BR$2500,$W$2:$W$2500,$A673))</f>
      </c>
      <c r="BC673">
        <f>IF($A673="","",SUMIFS($BS$2:$BS$2500,$W$2:$W$2500,$A673))</f>
      </c>
      <c r="BD673">
        <f>IF($A673="","",SUMIFS($BT$2:$BT$2500,$W$2:$W$2500,$A673))</f>
      </c>
      <c r="BF673">
        <f>IF($Z673="","",INDEX($AO$2:$AO$2000,$Z673))</f>
      </c>
      <c r="BG673">
        <f>IF($Z673="","",INDEX($AP$2:$AP$2000,$Z673))</f>
      </c>
      <c r="BH673">
        <f>IF($Z673="","",INDEX($AQ$2:$AQ$2000,$Z673))</f>
      </c>
      <c r="BI673">
        <f>IF($Z673="","",INDEX($AR$2:$AR$2000,$Z673))</f>
      </c>
      <c r="BJ673">
        <f>IF($Z673="","",INDEX($AS$2:$AS$2000,$Z673))</f>
      </c>
      <c r="BK673">
        <f>IF($Z673="","",INDEX($AT$2:$AT$2000,$Z673))</f>
      </c>
      <c r="BL673">
        <f>IF($Z673="","",INDEX($AU$2:$AU$2000,$Z673))</f>
      </c>
      <c r="BM673">
        <f>IF($Z673="","",INDEX($AV$2:$AV$2000,$Z673))</f>
      </c>
      <c r="BN673">
        <f>IF($Z673="","",INDEX($AW$2:$AW$2000,$Z673))</f>
      </c>
      <c r="BO673">
        <f>IF($Z673="","",INDEX($AX$2:$AX$2000,$Z673))</f>
      </c>
      <c r="BP673">
        <f>IF($Z673="","",INDEX($AY$2:$AY$2000,$Z673))</f>
      </c>
      <c r="BQ673">
        <f>IF($Z673="","",INDEX($AZ$2:$AZ$2000,$Z673))</f>
      </c>
      <c r="BR673">
        <f>IF($Z673="","",INDEX($BA$2:$BA$2000,$Z673))</f>
      </c>
      <c r="BS673">
        <f>IF($Z673="","",INDEX($BB$2:$BB$2000,$Z673))</f>
      </c>
      <c r="BT673">
        <f>IF($Z673="","",INDEX($BC$2:$BC$2000,$Z673))</f>
      </c>
      <c r="BV673">
        <f>IF(OR($A673="",$P673&lt;&gt;"Yes",$AH673="Yes"),"",1+N($AG673))</f>
      </c>
      <c r="BW673">
        <f>IF($A673="","",COUNTIFS($W$2:$W$2500,$A673,$BZ$2:$BZ$2500,"Yes")+COUNTIFS($X$2:$X$2500,$A673,$BY$2:$BY$2500,"Yes"))</f>
      </c>
      <c r="BX673">
        <f>IF(OR($A673="",$P673="Yes"),"",IF(N($BW673)=0,0,1+SUMIFS($CB$2:$CB$2500,$W$2:$W$2500,$A673)+SUMIFS($CA$2:$CA$2500,$X$2:$X$2500,$A673)))</f>
      </c>
      <c r="BY673" t="str">
        <f>IF($Y673="","",INDEX($AH$2:$AH$2000,$Y673)&amp;"")</f>
      </c>
      <c r="BZ673" t="str">
        <f>IF($Z673="","",INDEX($AH$2:$AH$2000,$Z673)&amp;"")</f>
      </c>
      <c r="CA673">
        <f>IF($Y673="","",INDEX($BV$2:$BV$2000,$Y673))</f>
      </c>
      <c r="CB673">
        <f>IF($Z673="","",INDEX($BV$2:$BV$2000,$Z673))</f>
      </c>
    </row>
    <row r="674">
      <c r="A674" t="str">
        <f>IF(TRIM(INDEX(games!$A:$A,ROW()))="","",TRIM(INDEX(games!$A:$A,ROW())))</f>
      </c>
      <c r="B674">
        <f>IF(OR($A674="",INDEX(games!$B:$B,ROW())=""),"",INDEX(games!$B:$B,ROW()))</f>
      </c>
      <c r="C674" t="str">
        <f>IF(OR($A674="",INDEX(games!$C:$C,ROW())=""),"",INDEX(games!$C:$C,ROW()))</f>
      </c>
      <c r="D674">
        <f>IF($A674="","",COUNTIF($W$2:$W$2500,$A674)+COUNTIF($X$2:$X$2500,$A674))</f>
      </c>
      <c r="E674">
        <f>IF($A674="","",IFERROR(MATCH($C674,$R$2:$R$5,0),0))</f>
      </c>
      <c r="F674">
        <f>IF($A674="","",MOD(ROW(),34))</f>
      </c>
      <c r="G674">
        <f>IF($A674="",NA(),IF($C674="Action",$B674,NA()))</f>
      </c>
      <c r="H674">
        <f>IF($A674="",NA(),IF($C674="Action",1+$F674*0.023,NA()))</f>
      </c>
      <c r="I674">
        <f>IF($A674="",NA(),IF($C674="Strategy",$B674,NA()))</f>
      </c>
      <c r="J674">
        <f>IF($A674="",NA(),IF($C674="Strategy",2+$F674*0.023,NA()))</f>
      </c>
      <c r="K674">
        <f>IF($A674="",NA(),IF($C674="Deckbuilder",$B674,NA()))</f>
      </c>
      <c r="L674">
        <f>IF($A674="",NA(),IF($C674="Deckbuilder",3+$F674*0.023,NA()))</f>
      </c>
      <c r="M674">
        <f>IF($A674="",NA(),IF($C674="Traditional",$B674,NA()))</f>
      </c>
      <c r="N674">
        <f>IF($A674="",NA(),IF($C674="Traditional",4+$F674*0.023,NA()))</f>
      </c>
      <c r="O674">
        <f>IF($A674="","",$D674+ROW()/1000000)</f>
      </c>
      <c r="P674" t="str">
        <f>IF(OR($A674="",INDEX(games!$H:$H,ROW())=""),"",INDEX(games!$H:$H,ROW()))</f>
      </c>
      <c r="Q674">
        <f>IF(OR($A674="",$P674&lt;&gt;"Yes"),"",$D674+ROW()/1000000)</f>
      </c>
      <c r="T674">
        <f>IF($Y674="","",INDEX($B$2:$B$2000,$Y674))</f>
      </c>
      <c r="U674">
        <f>IF($Z674="","",INDEX($B$2:$B$2000,$Z674))</f>
      </c>
      <c r="V674">
        <f>IF(OR($T674="",$U674=""),"",$U674-$T674)</f>
      </c>
      <c r="W674" t="str">
        <f>IF(TRIM(INDEX(connections!$A:$A,ROW()))="","",TRIM(INDEX(connections!$A:$A,ROW())))</f>
      </c>
      <c r="X674" t="str">
        <f>IF($W674="","",TRIM(INDEX(connections!$B:$B,ROW())))</f>
      </c>
      <c r="Y674">
        <f>IF($W674="","",IFERROR(MATCH($W674,$A$2:$A$2000,0),""))</f>
      </c>
      <c r="Z674">
        <f>IF($X674="","",IFERROR(MATCH($X674,$A$2:$A$2000,0),""))</f>
      </c>
      <c r="AA674" t="str">
        <f>IF($Y674="","",INDEX($P$2:$P$2000,$Y674))</f>
      </c>
      <c r="AB674" t="str">
        <f>IF($Z674="","",INDEX($P$2:$P$2000,$Z674))</f>
      </c>
      <c r="AC674">
        <f>IF(AND($AA674="Yes",$AB674="Yes"),1,"")</f>
      </c>
      <c r="AD674">
        <f>IF(OR($Y674="",$Z674=""),"",IF(INDEX($C$2:$C$2000,$Y674)=INDEX($C$2:$C$2000,$Z674),0,1))</f>
      </c>
      <c r="AE674">
        <f>IF($AC674&lt;&gt;1,"",IF(AND(INDEX($AG$2:$AG$2000,$Y674)=1,INDEX($AG$2:$AG$2000,$Z674)=1),1,""))</f>
      </c>
      <c r="AG674">
        <f>IF($A674="","",COUNTIFS($W$2:$W$2500,$A674,$AB$2:$AB$2500,"Yes")+COUNTIFS($X$2:$X$2500,$A674,$AA$2:$AA$2500,"Yes"))</f>
      </c>
      <c r="AH674" t="str">
        <f>IF(OR($P674&lt;&gt;"Yes",N($AG674)=0),"",IF(AND($AG674=1,COUNTIFS($W$2:$W$2500,$A674,$AE$2:$AE$2500,1)+COUNTIFS($X$2:$X$2500,$A674,$AE$2:$AE$2500,1)&gt;0),"","Yes"))</f>
      </c>
      <c r="AI674">
        <f>IF($AH674="Yes",$AG674,"")</f>
      </c>
      <c r="AJ674">
        <f>IF($AI674="","",$AI674+ROW()/1000000)</f>
      </c>
      <c r="AK674">
        <f>IF(OR($A674="",$P674="Yes",N($AG674)=0),"",$AG674+ROW()/1000000)</f>
      </c>
      <c r="AL674" t="str">
        <f>IF($A674="","",INDEX(games!$J:$J,ROW())&amp;"")</f>
      </c>
      <c r="AM674">
        <f>IF($A674="","",SUMPRODUCT($AO674:$BD674,'Map Analysis'!$AP$2^{0,1,2,3,4,5,6,7,8,9,10,11,12,13,14,15}))</f>
      </c>
      <c r="AN674">
        <f>IF($A674="","",$AM674+ROW()/10000000)</f>
      </c>
      <c r="AO674">
        <f>IF($A674="","",COUNTIF($W$2:$W$2500,$A674))</f>
      </c>
      <c r="AP674">
        <f>IF($A674="","",SUMIFS($BF$2:$BF$2500,$W$2:$W$2500,$A674))</f>
      </c>
      <c r="AQ674">
        <f>IF($A674="","",SUMIFS($BG$2:$BG$2500,$W$2:$W$2500,$A674))</f>
      </c>
      <c r="AR674">
        <f>IF($A674="","",SUMIFS($BH$2:$BH$2500,$W$2:$W$2500,$A674))</f>
      </c>
      <c r="AS674">
        <f>IF($A674="","",SUMIFS($BI$2:$BI$2500,$W$2:$W$2500,$A674))</f>
      </c>
      <c r="AT674">
        <f>IF($A674="","",SUMIFS($BJ$2:$BJ$2500,$W$2:$W$2500,$A674))</f>
      </c>
      <c r="AU674">
        <f>IF($A674="","",SUMIFS($BK$2:$BK$2500,$W$2:$W$2500,$A674))</f>
      </c>
      <c r="AV674">
        <f>IF($A674="","",SUMIFS($BL$2:$BL$2500,$W$2:$W$2500,$A674))</f>
      </c>
      <c r="AW674">
        <f>IF($A674="","",SUMIFS($BM$2:$BM$2500,$W$2:$W$2500,$A674))</f>
      </c>
      <c r="AX674">
        <f>IF($A674="","",SUMIFS($BN$2:$BN$2500,$W$2:$W$2500,$A674))</f>
      </c>
      <c r="AY674">
        <f>IF($A674="","",SUMIFS($BO$2:$BO$2500,$W$2:$W$2500,$A674))</f>
      </c>
      <c r="AZ674">
        <f>IF($A674="","",SUMIFS($BP$2:$BP$2500,$W$2:$W$2500,$A674))</f>
      </c>
      <c r="BA674">
        <f>IF($A674="","",SUMIFS($BQ$2:$BQ$2500,$W$2:$W$2500,$A674))</f>
      </c>
      <c r="BB674">
        <f>IF($A674="","",SUMIFS($BR$2:$BR$2500,$W$2:$W$2500,$A674))</f>
      </c>
      <c r="BC674">
        <f>IF($A674="","",SUMIFS($BS$2:$BS$2500,$W$2:$W$2500,$A674))</f>
      </c>
      <c r="BD674">
        <f>IF($A674="","",SUMIFS($BT$2:$BT$2500,$W$2:$W$2500,$A674))</f>
      </c>
      <c r="BF674">
        <f>IF($Z674="","",INDEX($AO$2:$AO$2000,$Z674))</f>
      </c>
      <c r="BG674">
        <f>IF($Z674="","",INDEX($AP$2:$AP$2000,$Z674))</f>
      </c>
      <c r="BH674">
        <f>IF($Z674="","",INDEX($AQ$2:$AQ$2000,$Z674))</f>
      </c>
      <c r="BI674">
        <f>IF($Z674="","",INDEX($AR$2:$AR$2000,$Z674))</f>
      </c>
      <c r="BJ674">
        <f>IF($Z674="","",INDEX($AS$2:$AS$2000,$Z674))</f>
      </c>
      <c r="BK674">
        <f>IF($Z674="","",INDEX($AT$2:$AT$2000,$Z674))</f>
      </c>
      <c r="BL674">
        <f>IF($Z674="","",INDEX($AU$2:$AU$2000,$Z674))</f>
      </c>
      <c r="BM674">
        <f>IF($Z674="","",INDEX($AV$2:$AV$2000,$Z674))</f>
      </c>
      <c r="BN674">
        <f>IF($Z674="","",INDEX($AW$2:$AW$2000,$Z674))</f>
      </c>
      <c r="BO674">
        <f>IF($Z674="","",INDEX($AX$2:$AX$2000,$Z674))</f>
      </c>
      <c r="BP674">
        <f>IF($Z674="","",INDEX($AY$2:$AY$2000,$Z674))</f>
      </c>
      <c r="BQ674">
        <f>IF($Z674="","",INDEX($AZ$2:$AZ$2000,$Z674))</f>
      </c>
      <c r="BR674">
        <f>IF($Z674="","",INDEX($BA$2:$BA$2000,$Z674))</f>
      </c>
      <c r="BS674">
        <f>IF($Z674="","",INDEX($BB$2:$BB$2000,$Z674))</f>
      </c>
      <c r="BT674">
        <f>IF($Z674="","",INDEX($BC$2:$BC$2000,$Z674))</f>
      </c>
      <c r="BV674">
        <f>IF(OR($A674="",$P674&lt;&gt;"Yes",$AH674="Yes"),"",1+N($AG674))</f>
      </c>
      <c r="BW674">
        <f>IF($A674="","",COUNTIFS($W$2:$W$2500,$A674,$BZ$2:$BZ$2500,"Yes")+COUNTIFS($X$2:$X$2500,$A674,$BY$2:$BY$2500,"Yes"))</f>
      </c>
      <c r="BX674">
        <f>IF(OR($A674="",$P674="Yes"),"",IF(N($BW674)=0,0,1+SUMIFS($CB$2:$CB$2500,$W$2:$W$2500,$A674)+SUMIFS($CA$2:$CA$2500,$X$2:$X$2500,$A674)))</f>
      </c>
      <c r="BY674" t="str">
        <f>IF($Y674="","",INDEX($AH$2:$AH$2000,$Y674)&amp;"")</f>
      </c>
      <c r="BZ674" t="str">
        <f>IF($Z674="","",INDEX($AH$2:$AH$2000,$Z674)&amp;"")</f>
      </c>
      <c r="CA674">
        <f>IF($Y674="","",INDEX($BV$2:$BV$2000,$Y674))</f>
      </c>
      <c r="CB674">
        <f>IF($Z674="","",INDEX($BV$2:$BV$2000,$Z674))</f>
      </c>
    </row>
    <row r="675">
      <c r="A675" t="str">
        <f>IF(TRIM(INDEX(games!$A:$A,ROW()))="","",TRIM(INDEX(games!$A:$A,ROW())))</f>
      </c>
      <c r="B675">
        <f>IF(OR($A675="",INDEX(games!$B:$B,ROW())=""),"",INDEX(games!$B:$B,ROW()))</f>
      </c>
      <c r="C675" t="str">
        <f>IF(OR($A675="",INDEX(games!$C:$C,ROW())=""),"",INDEX(games!$C:$C,ROW()))</f>
      </c>
      <c r="D675">
        <f>IF($A675="","",COUNTIF($W$2:$W$2500,$A675)+COUNTIF($X$2:$X$2500,$A675))</f>
      </c>
      <c r="E675">
        <f>IF($A675="","",IFERROR(MATCH($C675,$R$2:$R$5,0),0))</f>
      </c>
      <c r="F675">
        <f>IF($A675="","",MOD(ROW(),34))</f>
      </c>
      <c r="G675">
        <f>IF($A675="",NA(),IF($C675="Action",$B675,NA()))</f>
      </c>
      <c r="H675">
        <f>IF($A675="",NA(),IF($C675="Action",1+$F675*0.023,NA()))</f>
      </c>
      <c r="I675">
        <f>IF($A675="",NA(),IF($C675="Strategy",$B675,NA()))</f>
      </c>
      <c r="J675">
        <f>IF($A675="",NA(),IF($C675="Strategy",2+$F675*0.023,NA()))</f>
      </c>
      <c r="K675">
        <f>IF($A675="",NA(),IF($C675="Deckbuilder",$B675,NA()))</f>
      </c>
      <c r="L675">
        <f>IF($A675="",NA(),IF($C675="Deckbuilder",3+$F675*0.023,NA()))</f>
      </c>
      <c r="M675">
        <f>IF($A675="",NA(),IF($C675="Traditional",$B675,NA()))</f>
      </c>
      <c r="N675">
        <f>IF($A675="",NA(),IF($C675="Traditional",4+$F675*0.023,NA()))</f>
      </c>
      <c r="O675">
        <f>IF($A675="","",$D675+ROW()/1000000)</f>
      </c>
      <c r="P675" t="str">
        <f>IF(OR($A675="",INDEX(games!$H:$H,ROW())=""),"",INDEX(games!$H:$H,ROW()))</f>
      </c>
      <c r="Q675">
        <f>IF(OR($A675="",$P675&lt;&gt;"Yes"),"",$D675+ROW()/1000000)</f>
      </c>
      <c r="T675">
        <f>IF($Y675="","",INDEX($B$2:$B$2000,$Y675))</f>
      </c>
      <c r="U675">
        <f>IF($Z675="","",INDEX($B$2:$B$2000,$Z675))</f>
      </c>
      <c r="V675">
        <f>IF(OR($T675="",$U675=""),"",$U675-$T675)</f>
      </c>
      <c r="W675" t="str">
        <f>IF(TRIM(INDEX(connections!$A:$A,ROW()))="","",TRIM(INDEX(connections!$A:$A,ROW())))</f>
      </c>
      <c r="X675" t="str">
        <f>IF($W675="","",TRIM(INDEX(connections!$B:$B,ROW())))</f>
      </c>
      <c r="Y675">
        <f>IF($W675="","",IFERROR(MATCH($W675,$A$2:$A$2000,0),""))</f>
      </c>
      <c r="Z675">
        <f>IF($X675="","",IFERROR(MATCH($X675,$A$2:$A$2000,0),""))</f>
      </c>
      <c r="AA675" t="str">
        <f>IF($Y675="","",INDEX($P$2:$P$2000,$Y675))</f>
      </c>
      <c r="AB675" t="str">
        <f>IF($Z675="","",INDEX($P$2:$P$2000,$Z675))</f>
      </c>
      <c r="AC675">
        <f>IF(AND($AA675="Yes",$AB675="Yes"),1,"")</f>
      </c>
      <c r="AD675">
        <f>IF(OR($Y675="",$Z675=""),"",IF(INDEX($C$2:$C$2000,$Y675)=INDEX($C$2:$C$2000,$Z675),0,1))</f>
      </c>
      <c r="AE675">
        <f>IF($AC675&lt;&gt;1,"",IF(AND(INDEX($AG$2:$AG$2000,$Y675)=1,INDEX($AG$2:$AG$2000,$Z675)=1),1,""))</f>
      </c>
      <c r="AG675">
        <f>IF($A675="","",COUNTIFS($W$2:$W$2500,$A675,$AB$2:$AB$2500,"Yes")+COUNTIFS($X$2:$X$2500,$A675,$AA$2:$AA$2500,"Yes"))</f>
      </c>
      <c r="AH675" t="str">
        <f>IF(OR($P675&lt;&gt;"Yes",N($AG675)=0),"",IF(AND($AG675=1,COUNTIFS($W$2:$W$2500,$A675,$AE$2:$AE$2500,1)+COUNTIFS($X$2:$X$2500,$A675,$AE$2:$AE$2500,1)&gt;0),"","Yes"))</f>
      </c>
      <c r="AI675">
        <f>IF($AH675="Yes",$AG675,"")</f>
      </c>
      <c r="AJ675">
        <f>IF($AI675="","",$AI675+ROW()/1000000)</f>
      </c>
      <c r="AK675">
        <f>IF(OR($A675="",$P675="Yes",N($AG675)=0),"",$AG675+ROW()/1000000)</f>
      </c>
      <c r="AL675" t="str">
        <f>IF($A675="","",INDEX(games!$J:$J,ROW())&amp;"")</f>
      </c>
      <c r="AM675">
        <f>IF($A675="","",SUMPRODUCT($AO675:$BD675,'Map Analysis'!$AP$2^{0,1,2,3,4,5,6,7,8,9,10,11,12,13,14,15}))</f>
      </c>
      <c r="AN675">
        <f>IF($A675="","",$AM675+ROW()/10000000)</f>
      </c>
      <c r="AO675">
        <f>IF($A675="","",COUNTIF($W$2:$W$2500,$A675))</f>
      </c>
      <c r="AP675">
        <f>IF($A675="","",SUMIFS($BF$2:$BF$2500,$W$2:$W$2500,$A675))</f>
      </c>
      <c r="AQ675">
        <f>IF($A675="","",SUMIFS($BG$2:$BG$2500,$W$2:$W$2500,$A675))</f>
      </c>
      <c r="AR675">
        <f>IF($A675="","",SUMIFS($BH$2:$BH$2500,$W$2:$W$2500,$A675))</f>
      </c>
      <c r="AS675">
        <f>IF($A675="","",SUMIFS($BI$2:$BI$2500,$W$2:$W$2500,$A675))</f>
      </c>
      <c r="AT675">
        <f>IF($A675="","",SUMIFS($BJ$2:$BJ$2500,$W$2:$W$2500,$A675))</f>
      </c>
      <c r="AU675">
        <f>IF($A675="","",SUMIFS($BK$2:$BK$2500,$W$2:$W$2500,$A675))</f>
      </c>
      <c r="AV675">
        <f>IF($A675="","",SUMIFS($BL$2:$BL$2500,$W$2:$W$2500,$A675))</f>
      </c>
      <c r="AW675">
        <f>IF($A675="","",SUMIFS($BM$2:$BM$2500,$W$2:$W$2500,$A675))</f>
      </c>
      <c r="AX675">
        <f>IF($A675="","",SUMIFS($BN$2:$BN$2500,$W$2:$W$2500,$A675))</f>
      </c>
      <c r="AY675">
        <f>IF($A675="","",SUMIFS($BO$2:$BO$2500,$W$2:$W$2500,$A675))</f>
      </c>
      <c r="AZ675">
        <f>IF($A675="","",SUMIFS($BP$2:$BP$2500,$W$2:$W$2500,$A675))</f>
      </c>
      <c r="BA675">
        <f>IF($A675="","",SUMIFS($BQ$2:$BQ$2500,$W$2:$W$2500,$A675))</f>
      </c>
      <c r="BB675">
        <f>IF($A675="","",SUMIFS($BR$2:$BR$2500,$W$2:$W$2500,$A675))</f>
      </c>
      <c r="BC675">
        <f>IF($A675="","",SUMIFS($BS$2:$BS$2500,$W$2:$W$2500,$A675))</f>
      </c>
      <c r="BD675">
        <f>IF($A675="","",SUMIFS($BT$2:$BT$2500,$W$2:$W$2500,$A675))</f>
      </c>
      <c r="BF675">
        <f>IF($Z675="","",INDEX($AO$2:$AO$2000,$Z675))</f>
      </c>
      <c r="BG675">
        <f>IF($Z675="","",INDEX($AP$2:$AP$2000,$Z675))</f>
      </c>
      <c r="BH675">
        <f>IF($Z675="","",INDEX($AQ$2:$AQ$2000,$Z675))</f>
      </c>
      <c r="BI675">
        <f>IF($Z675="","",INDEX($AR$2:$AR$2000,$Z675))</f>
      </c>
      <c r="BJ675">
        <f>IF($Z675="","",INDEX($AS$2:$AS$2000,$Z675))</f>
      </c>
      <c r="BK675">
        <f>IF($Z675="","",INDEX($AT$2:$AT$2000,$Z675))</f>
      </c>
      <c r="BL675">
        <f>IF($Z675="","",INDEX($AU$2:$AU$2000,$Z675))</f>
      </c>
      <c r="BM675">
        <f>IF($Z675="","",INDEX($AV$2:$AV$2000,$Z675))</f>
      </c>
      <c r="BN675">
        <f>IF($Z675="","",INDEX($AW$2:$AW$2000,$Z675))</f>
      </c>
      <c r="BO675">
        <f>IF($Z675="","",INDEX($AX$2:$AX$2000,$Z675))</f>
      </c>
      <c r="BP675">
        <f>IF($Z675="","",INDEX($AY$2:$AY$2000,$Z675))</f>
      </c>
      <c r="BQ675">
        <f>IF($Z675="","",INDEX($AZ$2:$AZ$2000,$Z675))</f>
      </c>
      <c r="BR675">
        <f>IF($Z675="","",INDEX($BA$2:$BA$2000,$Z675))</f>
      </c>
      <c r="BS675">
        <f>IF($Z675="","",INDEX($BB$2:$BB$2000,$Z675))</f>
      </c>
      <c r="BT675">
        <f>IF($Z675="","",INDEX($BC$2:$BC$2000,$Z675))</f>
      </c>
      <c r="BV675">
        <f>IF(OR($A675="",$P675&lt;&gt;"Yes",$AH675="Yes"),"",1+N($AG675))</f>
      </c>
      <c r="BW675">
        <f>IF($A675="","",COUNTIFS($W$2:$W$2500,$A675,$BZ$2:$BZ$2500,"Yes")+COUNTIFS($X$2:$X$2500,$A675,$BY$2:$BY$2500,"Yes"))</f>
      </c>
      <c r="BX675">
        <f>IF(OR($A675="",$P675="Yes"),"",IF(N($BW675)=0,0,1+SUMIFS($CB$2:$CB$2500,$W$2:$W$2500,$A675)+SUMIFS($CA$2:$CA$2500,$X$2:$X$2500,$A675)))</f>
      </c>
      <c r="BY675" t="str">
        <f>IF($Y675="","",INDEX($AH$2:$AH$2000,$Y675)&amp;"")</f>
      </c>
      <c r="BZ675" t="str">
        <f>IF($Z675="","",INDEX($AH$2:$AH$2000,$Z675)&amp;"")</f>
      </c>
      <c r="CA675">
        <f>IF($Y675="","",INDEX($BV$2:$BV$2000,$Y675))</f>
      </c>
      <c r="CB675">
        <f>IF($Z675="","",INDEX($BV$2:$BV$2000,$Z675))</f>
      </c>
    </row>
    <row r="676">
      <c r="A676" t="str">
        <f>IF(TRIM(INDEX(games!$A:$A,ROW()))="","",TRIM(INDEX(games!$A:$A,ROW())))</f>
      </c>
      <c r="B676">
        <f>IF(OR($A676="",INDEX(games!$B:$B,ROW())=""),"",INDEX(games!$B:$B,ROW()))</f>
      </c>
      <c r="C676" t="str">
        <f>IF(OR($A676="",INDEX(games!$C:$C,ROW())=""),"",INDEX(games!$C:$C,ROW()))</f>
      </c>
      <c r="D676">
        <f>IF($A676="","",COUNTIF($W$2:$W$2500,$A676)+COUNTIF($X$2:$X$2500,$A676))</f>
      </c>
      <c r="E676">
        <f>IF($A676="","",IFERROR(MATCH($C676,$R$2:$R$5,0),0))</f>
      </c>
      <c r="F676">
        <f>IF($A676="","",MOD(ROW(),34))</f>
      </c>
      <c r="G676">
        <f>IF($A676="",NA(),IF($C676="Action",$B676,NA()))</f>
      </c>
      <c r="H676">
        <f>IF($A676="",NA(),IF($C676="Action",1+$F676*0.023,NA()))</f>
      </c>
      <c r="I676">
        <f>IF($A676="",NA(),IF($C676="Strategy",$B676,NA()))</f>
      </c>
      <c r="J676">
        <f>IF($A676="",NA(),IF($C676="Strategy",2+$F676*0.023,NA()))</f>
      </c>
      <c r="K676">
        <f>IF($A676="",NA(),IF($C676="Deckbuilder",$B676,NA()))</f>
      </c>
      <c r="L676">
        <f>IF($A676="",NA(),IF($C676="Deckbuilder",3+$F676*0.023,NA()))</f>
      </c>
      <c r="M676">
        <f>IF($A676="",NA(),IF($C676="Traditional",$B676,NA()))</f>
      </c>
      <c r="N676">
        <f>IF($A676="",NA(),IF($C676="Traditional",4+$F676*0.023,NA()))</f>
      </c>
      <c r="O676">
        <f>IF($A676="","",$D676+ROW()/1000000)</f>
      </c>
      <c r="P676" t="str">
        <f>IF(OR($A676="",INDEX(games!$H:$H,ROW())=""),"",INDEX(games!$H:$H,ROW()))</f>
      </c>
      <c r="Q676">
        <f>IF(OR($A676="",$P676&lt;&gt;"Yes"),"",$D676+ROW()/1000000)</f>
      </c>
      <c r="T676">
        <f>IF($Y676="","",INDEX($B$2:$B$2000,$Y676))</f>
      </c>
      <c r="U676">
        <f>IF($Z676="","",INDEX($B$2:$B$2000,$Z676))</f>
      </c>
      <c r="V676">
        <f>IF(OR($T676="",$U676=""),"",$U676-$T676)</f>
      </c>
      <c r="W676" t="str">
        <f>IF(TRIM(INDEX(connections!$A:$A,ROW()))="","",TRIM(INDEX(connections!$A:$A,ROW())))</f>
      </c>
      <c r="X676" t="str">
        <f>IF($W676="","",TRIM(INDEX(connections!$B:$B,ROW())))</f>
      </c>
      <c r="Y676">
        <f>IF($W676="","",IFERROR(MATCH($W676,$A$2:$A$2000,0),""))</f>
      </c>
      <c r="Z676">
        <f>IF($X676="","",IFERROR(MATCH($X676,$A$2:$A$2000,0),""))</f>
      </c>
      <c r="AA676" t="str">
        <f>IF($Y676="","",INDEX($P$2:$P$2000,$Y676))</f>
      </c>
      <c r="AB676" t="str">
        <f>IF($Z676="","",INDEX($P$2:$P$2000,$Z676))</f>
      </c>
      <c r="AC676">
        <f>IF(AND($AA676="Yes",$AB676="Yes"),1,"")</f>
      </c>
      <c r="AD676">
        <f>IF(OR($Y676="",$Z676=""),"",IF(INDEX($C$2:$C$2000,$Y676)=INDEX($C$2:$C$2000,$Z676),0,1))</f>
      </c>
      <c r="AE676">
        <f>IF($AC676&lt;&gt;1,"",IF(AND(INDEX($AG$2:$AG$2000,$Y676)=1,INDEX($AG$2:$AG$2000,$Z676)=1),1,""))</f>
      </c>
      <c r="AG676">
        <f>IF($A676="","",COUNTIFS($W$2:$W$2500,$A676,$AB$2:$AB$2500,"Yes")+COUNTIFS($X$2:$X$2500,$A676,$AA$2:$AA$2500,"Yes"))</f>
      </c>
      <c r="AH676" t="str">
        <f>IF(OR($P676&lt;&gt;"Yes",N($AG676)=0),"",IF(AND($AG676=1,COUNTIFS($W$2:$W$2500,$A676,$AE$2:$AE$2500,1)+COUNTIFS($X$2:$X$2500,$A676,$AE$2:$AE$2500,1)&gt;0),"","Yes"))</f>
      </c>
      <c r="AI676">
        <f>IF($AH676="Yes",$AG676,"")</f>
      </c>
      <c r="AJ676">
        <f>IF($AI676="","",$AI676+ROW()/1000000)</f>
      </c>
      <c r="AK676">
        <f>IF(OR($A676="",$P676="Yes",N($AG676)=0),"",$AG676+ROW()/1000000)</f>
      </c>
      <c r="AL676" t="str">
        <f>IF($A676="","",INDEX(games!$J:$J,ROW())&amp;"")</f>
      </c>
      <c r="AM676">
        <f>IF($A676="","",SUMPRODUCT($AO676:$BD676,'Map Analysis'!$AP$2^{0,1,2,3,4,5,6,7,8,9,10,11,12,13,14,15}))</f>
      </c>
      <c r="AN676">
        <f>IF($A676="","",$AM676+ROW()/10000000)</f>
      </c>
      <c r="AO676">
        <f>IF($A676="","",COUNTIF($W$2:$W$2500,$A676))</f>
      </c>
      <c r="AP676">
        <f>IF($A676="","",SUMIFS($BF$2:$BF$2500,$W$2:$W$2500,$A676))</f>
      </c>
      <c r="AQ676">
        <f>IF($A676="","",SUMIFS($BG$2:$BG$2500,$W$2:$W$2500,$A676))</f>
      </c>
      <c r="AR676">
        <f>IF($A676="","",SUMIFS($BH$2:$BH$2500,$W$2:$W$2500,$A676))</f>
      </c>
      <c r="AS676">
        <f>IF($A676="","",SUMIFS($BI$2:$BI$2500,$W$2:$W$2500,$A676))</f>
      </c>
      <c r="AT676">
        <f>IF($A676="","",SUMIFS($BJ$2:$BJ$2500,$W$2:$W$2500,$A676))</f>
      </c>
      <c r="AU676">
        <f>IF($A676="","",SUMIFS($BK$2:$BK$2500,$W$2:$W$2500,$A676))</f>
      </c>
      <c r="AV676">
        <f>IF($A676="","",SUMIFS($BL$2:$BL$2500,$W$2:$W$2500,$A676))</f>
      </c>
      <c r="AW676">
        <f>IF($A676="","",SUMIFS($BM$2:$BM$2500,$W$2:$W$2500,$A676))</f>
      </c>
      <c r="AX676">
        <f>IF($A676="","",SUMIFS($BN$2:$BN$2500,$W$2:$W$2500,$A676))</f>
      </c>
      <c r="AY676">
        <f>IF($A676="","",SUMIFS($BO$2:$BO$2500,$W$2:$W$2500,$A676))</f>
      </c>
      <c r="AZ676">
        <f>IF($A676="","",SUMIFS($BP$2:$BP$2500,$W$2:$W$2500,$A676))</f>
      </c>
      <c r="BA676">
        <f>IF($A676="","",SUMIFS($BQ$2:$BQ$2500,$W$2:$W$2500,$A676))</f>
      </c>
      <c r="BB676">
        <f>IF($A676="","",SUMIFS($BR$2:$BR$2500,$W$2:$W$2500,$A676))</f>
      </c>
      <c r="BC676">
        <f>IF($A676="","",SUMIFS($BS$2:$BS$2500,$W$2:$W$2500,$A676))</f>
      </c>
      <c r="BD676">
        <f>IF($A676="","",SUMIFS($BT$2:$BT$2500,$W$2:$W$2500,$A676))</f>
      </c>
      <c r="BF676">
        <f>IF($Z676="","",INDEX($AO$2:$AO$2000,$Z676))</f>
      </c>
      <c r="BG676">
        <f>IF($Z676="","",INDEX($AP$2:$AP$2000,$Z676))</f>
      </c>
      <c r="BH676">
        <f>IF($Z676="","",INDEX($AQ$2:$AQ$2000,$Z676))</f>
      </c>
      <c r="BI676">
        <f>IF($Z676="","",INDEX($AR$2:$AR$2000,$Z676))</f>
      </c>
      <c r="BJ676">
        <f>IF($Z676="","",INDEX($AS$2:$AS$2000,$Z676))</f>
      </c>
      <c r="BK676">
        <f>IF($Z676="","",INDEX($AT$2:$AT$2000,$Z676))</f>
      </c>
      <c r="BL676">
        <f>IF($Z676="","",INDEX($AU$2:$AU$2000,$Z676))</f>
      </c>
      <c r="BM676">
        <f>IF($Z676="","",INDEX($AV$2:$AV$2000,$Z676))</f>
      </c>
      <c r="BN676">
        <f>IF($Z676="","",INDEX($AW$2:$AW$2000,$Z676))</f>
      </c>
      <c r="BO676">
        <f>IF($Z676="","",INDEX($AX$2:$AX$2000,$Z676))</f>
      </c>
      <c r="BP676">
        <f>IF($Z676="","",INDEX($AY$2:$AY$2000,$Z676))</f>
      </c>
      <c r="BQ676">
        <f>IF($Z676="","",INDEX($AZ$2:$AZ$2000,$Z676))</f>
      </c>
      <c r="BR676">
        <f>IF($Z676="","",INDEX($BA$2:$BA$2000,$Z676))</f>
      </c>
      <c r="BS676">
        <f>IF($Z676="","",INDEX($BB$2:$BB$2000,$Z676))</f>
      </c>
      <c r="BT676">
        <f>IF($Z676="","",INDEX($BC$2:$BC$2000,$Z676))</f>
      </c>
      <c r="BV676">
        <f>IF(OR($A676="",$P676&lt;&gt;"Yes",$AH676="Yes"),"",1+N($AG676))</f>
      </c>
      <c r="BW676">
        <f>IF($A676="","",COUNTIFS($W$2:$W$2500,$A676,$BZ$2:$BZ$2500,"Yes")+COUNTIFS($X$2:$X$2500,$A676,$BY$2:$BY$2500,"Yes"))</f>
      </c>
      <c r="BX676">
        <f>IF(OR($A676="",$P676="Yes"),"",IF(N($BW676)=0,0,1+SUMIFS($CB$2:$CB$2500,$W$2:$W$2500,$A676)+SUMIFS($CA$2:$CA$2500,$X$2:$X$2500,$A676)))</f>
      </c>
      <c r="BY676" t="str">
        <f>IF($Y676="","",INDEX($AH$2:$AH$2000,$Y676)&amp;"")</f>
      </c>
      <c r="BZ676" t="str">
        <f>IF($Z676="","",INDEX($AH$2:$AH$2000,$Z676)&amp;"")</f>
      </c>
      <c r="CA676">
        <f>IF($Y676="","",INDEX($BV$2:$BV$2000,$Y676))</f>
      </c>
      <c r="CB676">
        <f>IF($Z676="","",INDEX($BV$2:$BV$2000,$Z676))</f>
      </c>
    </row>
    <row r="677">
      <c r="A677" t="str">
        <f>IF(TRIM(INDEX(games!$A:$A,ROW()))="","",TRIM(INDEX(games!$A:$A,ROW())))</f>
      </c>
      <c r="B677">
        <f>IF(OR($A677="",INDEX(games!$B:$B,ROW())=""),"",INDEX(games!$B:$B,ROW()))</f>
      </c>
      <c r="C677" t="str">
        <f>IF(OR($A677="",INDEX(games!$C:$C,ROW())=""),"",INDEX(games!$C:$C,ROW()))</f>
      </c>
      <c r="D677">
        <f>IF($A677="","",COUNTIF($W$2:$W$2500,$A677)+COUNTIF($X$2:$X$2500,$A677))</f>
      </c>
      <c r="E677">
        <f>IF($A677="","",IFERROR(MATCH($C677,$R$2:$R$5,0),0))</f>
      </c>
      <c r="F677">
        <f>IF($A677="","",MOD(ROW(),34))</f>
      </c>
      <c r="G677">
        <f>IF($A677="",NA(),IF($C677="Action",$B677,NA()))</f>
      </c>
      <c r="H677">
        <f>IF($A677="",NA(),IF($C677="Action",1+$F677*0.023,NA()))</f>
      </c>
      <c r="I677">
        <f>IF($A677="",NA(),IF($C677="Strategy",$B677,NA()))</f>
      </c>
      <c r="J677">
        <f>IF($A677="",NA(),IF($C677="Strategy",2+$F677*0.023,NA()))</f>
      </c>
      <c r="K677">
        <f>IF($A677="",NA(),IF($C677="Deckbuilder",$B677,NA()))</f>
      </c>
      <c r="L677">
        <f>IF($A677="",NA(),IF($C677="Deckbuilder",3+$F677*0.023,NA()))</f>
      </c>
      <c r="M677">
        <f>IF($A677="",NA(),IF($C677="Traditional",$B677,NA()))</f>
      </c>
      <c r="N677">
        <f>IF($A677="",NA(),IF($C677="Traditional",4+$F677*0.023,NA()))</f>
      </c>
      <c r="O677">
        <f>IF($A677="","",$D677+ROW()/1000000)</f>
      </c>
      <c r="P677" t="str">
        <f>IF(OR($A677="",INDEX(games!$H:$H,ROW())=""),"",INDEX(games!$H:$H,ROW()))</f>
      </c>
      <c r="Q677">
        <f>IF(OR($A677="",$P677&lt;&gt;"Yes"),"",$D677+ROW()/1000000)</f>
      </c>
      <c r="T677">
        <f>IF($Y677="","",INDEX($B$2:$B$2000,$Y677))</f>
      </c>
      <c r="U677">
        <f>IF($Z677="","",INDEX($B$2:$B$2000,$Z677))</f>
      </c>
      <c r="V677">
        <f>IF(OR($T677="",$U677=""),"",$U677-$T677)</f>
      </c>
      <c r="W677" t="str">
        <f>IF(TRIM(INDEX(connections!$A:$A,ROW()))="","",TRIM(INDEX(connections!$A:$A,ROW())))</f>
      </c>
      <c r="X677" t="str">
        <f>IF($W677="","",TRIM(INDEX(connections!$B:$B,ROW())))</f>
      </c>
      <c r="Y677">
        <f>IF($W677="","",IFERROR(MATCH($W677,$A$2:$A$2000,0),""))</f>
      </c>
      <c r="Z677">
        <f>IF($X677="","",IFERROR(MATCH($X677,$A$2:$A$2000,0),""))</f>
      </c>
      <c r="AA677" t="str">
        <f>IF($Y677="","",INDEX($P$2:$P$2000,$Y677))</f>
      </c>
      <c r="AB677" t="str">
        <f>IF($Z677="","",INDEX($P$2:$P$2000,$Z677))</f>
      </c>
      <c r="AC677">
        <f>IF(AND($AA677="Yes",$AB677="Yes"),1,"")</f>
      </c>
      <c r="AD677">
        <f>IF(OR($Y677="",$Z677=""),"",IF(INDEX($C$2:$C$2000,$Y677)=INDEX($C$2:$C$2000,$Z677),0,1))</f>
      </c>
      <c r="AE677">
        <f>IF($AC677&lt;&gt;1,"",IF(AND(INDEX($AG$2:$AG$2000,$Y677)=1,INDEX($AG$2:$AG$2000,$Z677)=1),1,""))</f>
      </c>
      <c r="AG677">
        <f>IF($A677="","",COUNTIFS($W$2:$W$2500,$A677,$AB$2:$AB$2500,"Yes")+COUNTIFS($X$2:$X$2500,$A677,$AA$2:$AA$2500,"Yes"))</f>
      </c>
      <c r="AH677" t="str">
        <f>IF(OR($P677&lt;&gt;"Yes",N($AG677)=0),"",IF(AND($AG677=1,COUNTIFS($W$2:$W$2500,$A677,$AE$2:$AE$2500,1)+COUNTIFS($X$2:$X$2500,$A677,$AE$2:$AE$2500,1)&gt;0),"","Yes"))</f>
      </c>
      <c r="AI677">
        <f>IF($AH677="Yes",$AG677,"")</f>
      </c>
      <c r="AJ677">
        <f>IF($AI677="","",$AI677+ROW()/1000000)</f>
      </c>
      <c r="AK677">
        <f>IF(OR($A677="",$P677="Yes",N($AG677)=0),"",$AG677+ROW()/1000000)</f>
      </c>
      <c r="AL677" t="str">
        <f>IF($A677="","",INDEX(games!$J:$J,ROW())&amp;"")</f>
      </c>
      <c r="AM677">
        <f>IF($A677="","",SUMPRODUCT($AO677:$BD677,'Map Analysis'!$AP$2^{0,1,2,3,4,5,6,7,8,9,10,11,12,13,14,15}))</f>
      </c>
      <c r="AN677">
        <f>IF($A677="","",$AM677+ROW()/10000000)</f>
      </c>
      <c r="AO677">
        <f>IF($A677="","",COUNTIF($W$2:$W$2500,$A677))</f>
      </c>
      <c r="AP677">
        <f>IF($A677="","",SUMIFS($BF$2:$BF$2500,$W$2:$W$2500,$A677))</f>
      </c>
      <c r="AQ677">
        <f>IF($A677="","",SUMIFS($BG$2:$BG$2500,$W$2:$W$2500,$A677))</f>
      </c>
      <c r="AR677">
        <f>IF($A677="","",SUMIFS($BH$2:$BH$2500,$W$2:$W$2500,$A677))</f>
      </c>
      <c r="AS677">
        <f>IF($A677="","",SUMIFS($BI$2:$BI$2500,$W$2:$W$2500,$A677))</f>
      </c>
      <c r="AT677">
        <f>IF($A677="","",SUMIFS($BJ$2:$BJ$2500,$W$2:$W$2500,$A677))</f>
      </c>
      <c r="AU677">
        <f>IF($A677="","",SUMIFS($BK$2:$BK$2500,$W$2:$W$2500,$A677))</f>
      </c>
      <c r="AV677">
        <f>IF($A677="","",SUMIFS($BL$2:$BL$2500,$W$2:$W$2500,$A677))</f>
      </c>
      <c r="AW677">
        <f>IF($A677="","",SUMIFS($BM$2:$BM$2500,$W$2:$W$2500,$A677))</f>
      </c>
      <c r="AX677">
        <f>IF($A677="","",SUMIFS($BN$2:$BN$2500,$W$2:$W$2500,$A677))</f>
      </c>
      <c r="AY677">
        <f>IF($A677="","",SUMIFS($BO$2:$BO$2500,$W$2:$W$2500,$A677))</f>
      </c>
      <c r="AZ677">
        <f>IF($A677="","",SUMIFS($BP$2:$BP$2500,$W$2:$W$2500,$A677))</f>
      </c>
      <c r="BA677">
        <f>IF($A677="","",SUMIFS($BQ$2:$BQ$2500,$W$2:$W$2500,$A677))</f>
      </c>
      <c r="BB677">
        <f>IF($A677="","",SUMIFS($BR$2:$BR$2500,$W$2:$W$2500,$A677))</f>
      </c>
      <c r="BC677">
        <f>IF($A677="","",SUMIFS($BS$2:$BS$2500,$W$2:$W$2500,$A677))</f>
      </c>
      <c r="BD677">
        <f>IF($A677="","",SUMIFS($BT$2:$BT$2500,$W$2:$W$2500,$A677))</f>
      </c>
      <c r="BF677">
        <f>IF($Z677="","",INDEX($AO$2:$AO$2000,$Z677))</f>
      </c>
      <c r="BG677">
        <f>IF($Z677="","",INDEX($AP$2:$AP$2000,$Z677))</f>
      </c>
      <c r="BH677">
        <f>IF($Z677="","",INDEX($AQ$2:$AQ$2000,$Z677))</f>
      </c>
      <c r="BI677">
        <f>IF($Z677="","",INDEX($AR$2:$AR$2000,$Z677))</f>
      </c>
      <c r="BJ677">
        <f>IF($Z677="","",INDEX($AS$2:$AS$2000,$Z677))</f>
      </c>
      <c r="BK677">
        <f>IF($Z677="","",INDEX($AT$2:$AT$2000,$Z677))</f>
      </c>
      <c r="BL677">
        <f>IF($Z677="","",INDEX($AU$2:$AU$2000,$Z677))</f>
      </c>
      <c r="BM677">
        <f>IF($Z677="","",INDEX($AV$2:$AV$2000,$Z677))</f>
      </c>
      <c r="BN677">
        <f>IF($Z677="","",INDEX($AW$2:$AW$2000,$Z677))</f>
      </c>
      <c r="BO677">
        <f>IF($Z677="","",INDEX($AX$2:$AX$2000,$Z677))</f>
      </c>
      <c r="BP677">
        <f>IF($Z677="","",INDEX($AY$2:$AY$2000,$Z677))</f>
      </c>
      <c r="BQ677">
        <f>IF($Z677="","",INDEX($AZ$2:$AZ$2000,$Z677))</f>
      </c>
      <c r="BR677">
        <f>IF($Z677="","",INDEX($BA$2:$BA$2000,$Z677))</f>
      </c>
      <c r="BS677">
        <f>IF($Z677="","",INDEX($BB$2:$BB$2000,$Z677))</f>
      </c>
      <c r="BT677">
        <f>IF($Z677="","",INDEX($BC$2:$BC$2000,$Z677))</f>
      </c>
      <c r="BV677">
        <f>IF(OR($A677="",$P677&lt;&gt;"Yes",$AH677="Yes"),"",1+N($AG677))</f>
      </c>
      <c r="BW677">
        <f>IF($A677="","",COUNTIFS($W$2:$W$2500,$A677,$BZ$2:$BZ$2500,"Yes")+COUNTIFS($X$2:$X$2500,$A677,$BY$2:$BY$2500,"Yes"))</f>
      </c>
      <c r="BX677">
        <f>IF(OR($A677="",$P677="Yes"),"",IF(N($BW677)=0,0,1+SUMIFS($CB$2:$CB$2500,$W$2:$W$2500,$A677)+SUMIFS($CA$2:$CA$2500,$X$2:$X$2500,$A677)))</f>
      </c>
      <c r="BY677" t="str">
        <f>IF($Y677="","",INDEX($AH$2:$AH$2000,$Y677)&amp;"")</f>
      </c>
      <c r="BZ677" t="str">
        <f>IF($Z677="","",INDEX($AH$2:$AH$2000,$Z677)&amp;"")</f>
      </c>
      <c r="CA677">
        <f>IF($Y677="","",INDEX($BV$2:$BV$2000,$Y677))</f>
      </c>
      <c r="CB677">
        <f>IF($Z677="","",INDEX($BV$2:$BV$2000,$Z677))</f>
      </c>
    </row>
    <row r="678">
      <c r="A678" t="str">
        <f>IF(TRIM(INDEX(games!$A:$A,ROW()))="","",TRIM(INDEX(games!$A:$A,ROW())))</f>
      </c>
      <c r="B678">
        <f>IF(OR($A678="",INDEX(games!$B:$B,ROW())=""),"",INDEX(games!$B:$B,ROW()))</f>
      </c>
      <c r="C678" t="str">
        <f>IF(OR($A678="",INDEX(games!$C:$C,ROW())=""),"",INDEX(games!$C:$C,ROW()))</f>
      </c>
      <c r="D678">
        <f>IF($A678="","",COUNTIF($W$2:$W$2500,$A678)+COUNTIF($X$2:$X$2500,$A678))</f>
      </c>
      <c r="E678">
        <f>IF($A678="","",IFERROR(MATCH($C678,$R$2:$R$5,0),0))</f>
      </c>
      <c r="F678">
        <f>IF($A678="","",MOD(ROW(),34))</f>
      </c>
      <c r="G678">
        <f>IF($A678="",NA(),IF($C678="Action",$B678,NA()))</f>
      </c>
      <c r="H678">
        <f>IF($A678="",NA(),IF($C678="Action",1+$F678*0.023,NA()))</f>
      </c>
      <c r="I678">
        <f>IF($A678="",NA(),IF($C678="Strategy",$B678,NA()))</f>
      </c>
      <c r="J678">
        <f>IF($A678="",NA(),IF($C678="Strategy",2+$F678*0.023,NA()))</f>
      </c>
      <c r="K678">
        <f>IF($A678="",NA(),IF($C678="Deckbuilder",$B678,NA()))</f>
      </c>
      <c r="L678">
        <f>IF($A678="",NA(),IF($C678="Deckbuilder",3+$F678*0.023,NA()))</f>
      </c>
      <c r="M678">
        <f>IF($A678="",NA(),IF($C678="Traditional",$B678,NA()))</f>
      </c>
      <c r="N678">
        <f>IF($A678="",NA(),IF($C678="Traditional",4+$F678*0.023,NA()))</f>
      </c>
      <c r="O678">
        <f>IF($A678="","",$D678+ROW()/1000000)</f>
      </c>
      <c r="P678" t="str">
        <f>IF(OR($A678="",INDEX(games!$H:$H,ROW())=""),"",INDEX(games!$H:$H,ROW()))</f>
      </c>
      <c r="Q678">
        <f>IF(OR($A678="",$P678&lt;&gt;"Yes"),"",$D678+ROW()/1000000)</f>
      </c>
      <c r="T678">
        <f>IF($Y678="","",INDEX($B$2:$B$2000,$Y678))</f>
      </c>
      <c r="U678">
        <f>IF($Z678="","",INDEX($B$2:$B$2000,$Z678))</f>
      </c>
      <c r="V678">
        <f>IF(OR($T678="",$U678=""),"",$U678-$T678)</f>
      </c>
      <c r="W678" t="str">
        <f>IF(TRIM(INDEX(connections!$A:$A,ROW()))="","",TRIM(INDEX(connections!$A:$A,ROW())))</f>
      </c>
      <c r="X678" t="str">
        <f>IF($W678="","",TRIM(INDEX(connections!$B:$B,ROW())))</f>
      </c>
      <c r="Y678">
        <f>IF($W678="","",IFERROR(MATCH($W678,$A$2:$A$2000,0),""))</f>
      </c>
      <c r="Z678">
        <f>IF($X678="","",IFERROR(MATCH($X678,$A$2:$A$2000,0),""))</f>
      </c>
      <c r="AA678" t="str">
        <f>IF($Y678="","",INDEX($P$2:$P$2000,$Y678))</f>
      </c>
      <c r="AB678" t="str">
        <f>IF($Z678="","",INDEX($P$2:$P$2000,$Z678))</f>
      </c>
      <c r="AC678">
        <f>IF(AND($AA678="Yes",$AB678="Yes"),1,"")</f>
      </c>
      <c r="AD678">
        <f>IF(OR($Y678="",$Z678=""),"",IF(INDEX($C$2:$C$2000,$Y678)=INDEX($C$2:$C$2000,$Z678),0,1))</f>
      </c>
      <c r="AE678">
        <f>IF($AC678&lt;&gt;1,"",IF(AND(INDEX($AG$2:$AG$2000,$Y678)=1,INDEX($AG$2:$AG$2000,$Z678)=1),1,""))</f>
      </c>
      <c r="AG678">
        <f>IF($A678="","",COUNTIFS($W$2:$W$2500,$A678,$AB$2:$AB$2500,"Yes")+COUNTIFS($X$2:$X$2500,$A678,$AA$2:$AA$2500,"Yes"))</f>
      </c>
      <c r="AH678" t="str">
        <f>IF(OR($P678&lt;&gt;"Yes",N($AG678)=0),"",IF(AND($AG678=1,COUNTIFS($W$2:$W$2500,$A678,$AE$2:$AE$2500,1)+COUNTIFS($X$2:$X$2500,$A678,$AE$2:$AE$2500,1)&gt;0),"","Yes"))</f>
      </c>
      <c r="AI678">
        <f>IF($AH678="Yes",$AG678,"")</f>
      </c>
      <c r="AJ678">
        <f>IF($AI678="","",$AI678+ROW()/1000000)</f>
      </c>
      <c r="AK678">
        <f>IF(OR($A678="",$P678="Yes",N($AG678)=0),"",$AG678+ROW()/1000000)</f>
      </c>
      <c r="AL678" t="str">
        <f>IF($A678="","",INDEX(games!$J:$J,ROW())&amp;"")</f>
      </c>
      <c r="AM678">
        <f>IF($A678="","",SUMPRODUCT($AO678:$BD678,'Map Analysis'!$AP$2^{0,1,2,3,4,5,6,7,8,9,10,11,12,13,14,15}))</f>
      </c>
      <c r="AN678">
        <f>IF($A678="","",$AM678+ROW()/10000000)</f>
      </c>
      <c r="AO678">
        <f>IF($A678="","",COUNTIF($W$2:$W$2500,$A678))</f>
      </c>
      <c r="AP678">
        <f>IF($A678="","",SUMIFS($BF$2:$BF$2500,$W$2:$W$2500,$A678))</f>
      </c>
      <c r="AQ678">
        <f>IF($A678="","",SUMIFS($BG$2:$BG$2500,$W$2:$W$2500,$A678))</f>
      </c>
      <c r="AR678">
        <f>IF($A678="","",SUMIFS($BH$2:$BH$2500,$W$2:$W$2500,$A678))</f>
      </c>
      <c r="AS678">
        <f>IF($A678="","",SUMIFS($BI$2:$BI$2500,$W$2:$W$2500,$A678))</f>
      </c>
      <c r="AT678">
        <f>IF($A678="","",SUMIFS($BJ$2:$BJ$2500,$W$2:$W$2500,$A678))</f>
      </c>
      <c r="AU678">
        <f>IF($A678="","",SUMIFS($BK$2:$BK$2500,$W$2:$W$2500,$A678))</f>
      </c>
      <c r="AV678">
        <f>IF($A678="","",SUMIFS($BL$2:$BL$2500,$W$2:$W$2500,$A678))</f>
      </c>
      <c r="AW678">
        <f>IF($A678="","",SUMIFS($BM$2:$BM$2500,$W$2:$W$2500,$A678))</f>
      </c>
      <c r="AX678">
        <f>IF($A678="","",SUMIFS($BN$2:$BN$2500,$W$2:$W$2500,$A678))</f>
      </c>
      <c r="AY678">
        <f>IF($A678="","",SUMIFS($BO$2:$BO$2500,$W$2:$W$2500,$A678))</f>
      </c>
      <c r="AZ678">
        <f>IF($A678="","",SUMIFS($BP$2:$BP$2500,$W$2:$W$2500,$A678))</f>
      </c>
      <c r="BA678">
        <f>IF($A678="","",SUMIFS($BQ$2:$BQ$2500,$W$2:$W$2500,$A678))</f>
      </c>
      <c r="BB678">
        <f>IF($A678="","",SUMIFS($BR$2:$BR$2500,$W$2:$W$2500,$A678))</f>
      </c>
      <c r="BC678">
        <f>IF($A678="","",SUMIFS($BS$2:$BS$2500,$W$2:$W$2500,$A678))</f>
      </c>
      <c r="BD678">
        <f>IF($A678="","",SUMIFS($BT$2:$BT$2500,$W$2:$W$2500,$A678))</f>
      </c>
      <c r="BF678">
        <f>IF($Z678="","",INDEX($AO$2:$AO$2000,$Z678))</f>
      </c>
      <c r="BG678">
        <f>IF($Z678="","",INDEX($AP$2:$AP$2000,$Z678))</f>
      </c>
      <c r="BH678">
        <f>IF($Z678="","",INDEX($AQ$2:$AQ$2000,$Z678))</f>
      </c>
      <c r="BI678">
        <f>IF($Z678="","",INDEX($AR$2:$AR$2000,$Z678))</f>
      </c>
      <c r="BJ678">
        <f>IF($Z678="","",INDEX($AS$2:$AS$2000,$Z678))</f>
      </c>
      <c r="BK678">
        <f>IF($Z678="","",INDEX($AT$2:$AT$2000,$Z678))</f>
      </c>
      <c r="BL678">
        <f>IF($Z678="","",INDEX($AU$2:$AU$2000,$Z678))</f>
      </c>
      <c r="BM678">
        <f>IF($Z678="","",INDEX($AV$2:$AV$2000,$Z678))</f>
      </c>
      <c r="BN678">
        <f>IF($Z678="","",INDEX($AW$2:$AW$2000,$Z678))</f>
      </c>
      <c r="BO678">
        <f>IF($Z678="","",INDEX($AX$2:$AX$2000,$Z678))</f>
      </c>
      <c r="BP678">
        <f>IF($Z678="","",INDEX($AY$2:$AY$2000,$Z678))</f>
      </c>
      <c r="BQ678">
        <f>IF($Z678="","",INDEX($AZ$2:$AZ$2000,$Z678))</f>
      </c>
      <c r="BR678">
        <f>IF($Z678="","",INDEX($BA$2:$BA$2000,$Z678))</f>
      </c>
      <c r="BS678">
        <f>IF($Z678="","",INDEX($BB$2:$BB$2000,$Z678))</f>
      </c>
      <c r="BT678">
        <f>IF($Z678="","",INDEX($BC$2:$BC$2000,$Z678))</f>
      </c>
      <c r="BV678">
        <f>IF(OR($A678="",$P678&lt;&gt;"Yes",$AH678="Yes"),"",1+N($AG678))</f>
      </c>
      <c r="BW678">
        <f>IF($A678="","",COUNTIFS($W$2:$W$2500,$A678,$BZ$2:$BZ$2500,"Yes")+COUNTIFS($X$2:$X$2500,$A678,$BY$2:$BY$2500,"Yes"))</f>
      </c>
      <c r="BX678">
        <f>IF(OR($A678="",$P678="Yes"),"",IF(N($BW678)=0,0,1+SUMIFS($CB$2:$CB$2500,$W$2:$W$2500,$A678)+SUMIFS($CA$2:$CA$2500,$X$2:$X$2500,$A678)))</f>
      </c>
      <c r="BY678" t="str">
        <f>IF($Y678="","",INDEX($AH$2:$AH$2000,$Y678)&amp;"")</f>
      </c>
      <c r="BZ678" t="str">
        <f>IF($Z678="","",INDEX($AH$2:$AH$2000,$Z678)&amp;"")</f>
      </c>
      <c r="CA678">
        <f>IF($Y678="","",INDEX($BV$2:$BV$2000,$Y678))</f>
      </c>
      <c r="CB678">
        <f>IF($Z678="","",INDEX($BV$2:$BV$2000,$Z678))</f>
      </c>
    </row>
    <row r="679">
      <c r="A679" t="str">
        <f>IF(TRIM(INDEX(games!$A:$A,ROW()))="","",TRIM(INDEX(games!$A:$A,ROW())))</f>
      </c>
      <c r="B679">
        <f>IF(OR($A679="",INDEX(games!$B:$B,ROW())=""),"",INDEX(games!$B:$B,ROW()))</f>
      </c>
      <c r="C679" t="str">
        <f>IF(OR($A679="",INDEX(games!$C:$C,ROW())=""),"",INDEX(games!$C:$C,ROW()))</f>
      </c>
      <c r="D679">
        <f>IF($A679="","",COUNTIF($W$2:$W$2500,$A679)+COUNTIF($X$2:$X$2500,$A679))</f>
      </c>
      <c r="E679">
        <f>IF($A679="","",IFERROR(MATCH($C679,$R$2:$R$5,0),0))</f>
      </c>
      <c r="F679">
        <f>IF($A679="","",MOD(ROW(),34))</f>
      </c>
      <c r="G679">
        <f>IF($A679="",NA(),IF($C679="Action",$B679,NA()))</f>
      </c>
      <c r="H679">
        <f>IF($A679="",NA(),IF($C679="Action",1+$F679*0.023,NA()))</f>
      </c>
      <c r="I679">
        <f>IF($A679="",NA(),IF($C679="Strategy",$B679,NA()))</f>
      </c>
      <c r="J679">
        <f>IF($A679="",NA(),IF($C679="Strategy",2+$F679*0.023,NA()))</f>
      </c>
      <c r="K679">
        <f>IF($A679="",NA(),IF($C679="Deckbuilder",$B679,NA()))</f>
      </c>
      <c r="L679">
        <f>IF($A679="",NA(),IF($C679="Deckbuilder",3+$F679*0.023,NA()))</f>
      </c>
      <c r="M679">
        <f>IF($A679="",NA(),IF($C679="Traditional",$B679,NA()))</f>
      </c>
      <c r="N679">
        <f>IF($A679="",NA(),IF($C679="Traditional",4+$F679*0.023,NA()))</f>
      </c>
      <c r="O679">
        <f>IF($A679="","",$D679+ROW()/1000000)</f>
      </c>
      <c r="P679" t="str">
        <f>IF(OR($A679="",INDEX(games!$H:$H,ROW())=""),"",INDEX(games!$H:$H,ROW()))</f>
      </c>
      <c r="Q679">
        <f>IF(OR($A679="",$P679&lt;&gt;"Yes"),"",$D679+ROW()/1000000)</f>
      </c>
      <c r="T679">
        <f>IF($Y679="","",INDEX($B$2:$B$2000,$Y679))</f>
      </c>
      <c r="U679">
        <f>IF($Z679="","",INDEX($B$2:$B$2000,$Z679))</f>
      </c>
      <c r="V679">
        <f>IF(OR($T679="",$U679=""),"",$U679-$T679)</f>
      </c>
      <c r="W679" t="str">
        <f>IF(TRIM(INDEX(connections!$A:$A,ROW()))="","",TRIM(INDEX(connections!$A:$A,ROW())))</f>
      </c>
      <c r="X679" t="str">
        <f>IF($W679="","",TRIM(INDEX(connections!$B:$B,ROW())))</f>
      </c>
      <c r="Y679">
        <f>IF($W679="","",IFERROR(MATCH($W679,$A$2:$A$2000,0),""))</f>
      </c>
      <c r="Z679">
        <f>IF($X679="","",IFERROR(MATCH($X679,$A$2:$A$2000,0),""))</f>
      </c>
      <c r="AA679" t="str">
        <f>IF($Y679="","",INDEX($P$2:$P$2000,$Y679))</f>
      </c>
      <c r="AB679" t="str">
        <f>IF($Z679="","",INDEX($P$2:$P$2000,$Z679))</f>
      </c>
      <c r="AC679">
        <f>IF(AND($AA679="Yes",$AB679="Yes"),1,"")</f>
      </c>
      <c r="AD679">
        <f>IF(OR($Y679="",$Z679=""),"",IF(INDEX($C$2:$C$2000,$Y679)=INDEX($C$2:$C$2000,$Z679),0,1))</f>
      </c>
      <c r="AE679">
        <f>IF($AC679&lt;&gt;1,"",IF(AND(INDEX($AG$2:$AG$2000,$Y679)=1,INDEX($AG$2:$AG$2000,$Z679)=1),1,""))</f>
      </c>
      <c r="AG679">
        <f>IF($A679="","",COUNTIFS($W$2:$W$2500,$A679,$AB$2:$AB$2500,"Yes")+COUNTIFS($X$2:$X$2500,$A679,$AA$2:$AA$2500,"Yes"))</f>
      </c>
      <c r="AH679" t="str">
        <f>IF(OR($P679&lt;&gt;"Yes",N($AG679)=0),"",IF(AND($AG679=1,COUNTIFS($W$2:$W$2500,$A679,$AE$2:$AE$2500,1)+COUNTIFS($X$2:$X$2500,$A679,$AE$2:$AE$2500,1)&gt;0),"","Yes"))</f>
      </c>
      <c r="AI679">
        <f>IF($AH679="Yes",$AG679,"")</f>
      </c>
      <c r="AJ679">
        <f>IF($AI679="","",$AI679+ROW()/1000000)</f>
      </c>
      <c r="AK679">
        <f>IF(OR($A679="",$P679="Yes",N($AG679)=0),"",$AG679+ROW()/1000000)</f>
      </c>
      <c r="AL679" t="str">
        <f>IF($A679="","",INDEX(games!$J:$J,ROW())&amp;"")</f>
      </c>
      <c r="AM679">
        <f>IF($A679="","",SUMPRODUCT($AO679:$BD679,'Map Analysis'!$AP$2^{0,1,2,3,4,5,6,7,8,9,10,11,12,13,14,15}))</f>
      </c>
      <c r="AN679">
        <f>IF($A679="","",$AM679+ROW()/10000000)</f>
      </c>
      <c r="AO679">
        <f>IF($A679="","",COUNTIF($W$2:$W$2500,$A679))</f>
      </c>
      <c r="AP679">
        <f>IF($A679="","",SUMIFS($BF$2:$BF$2500,$W$2:$W$2500,$A679))</f>
      </c>
      <c r="AQ679">
        <f>IF($A679="","",SUMIFS($BG$2:$BG$2500,$W$2:$W$2500,$A679))</f>
      </c>
      <c r="AR679">
        <f>IF($A679="","",SUMIFS($BH$2:$BH$2500,$W$2:$W$2500,$A679))</f>
      </c>
      <c r="AS679">
        <f>IF($A679="","",SUMIFS($BI$2:$BI$2500,$W$2:$W$2500,$A679))</f>
      </c>
      <c r="AT679">
        <f>IF($A679="","",SUMIFS($BJ$2:$BJ$2500,$W$2:$W$2500,$A679))</f>
      </c>
      <c r="AU679">
        <f>IF($A679="","",SUMIFS($BK$2:$BK$2500,$W$2:$W$2500,$A679))</f>
      </c>
      <c r="AV679">
        <f>IF($A679="","",SUMIFS($BL$2:$BL$2500,$W$2:$W$2500,$A679))</f>
      </c>
      <c r="AW679">
        <f>IF($A679="","",SUMIFS($BM$2:$BM$2500,$W$2:$W$2500,$A679))</f>
      </c>
      <c r="AX679">
        <f>IF($A679="","",SUMIFS($BN$2:$BN$2500,$W$2:$W$2500,$A679))</f>
      </c>
      <c r="AY679">
        <f>IF($A679="","",SUMIFS($BO$2:$BO$2500,$W$2:$W$2500,$A679))</f>
      </c>
      <c r="AZ679">
        <f>IF($A679="","",SUMIFS($BP$2:$BP$2500,$W$2:$W$2500,$A679))</f>
      </c>
      <c r="BA679">
        <f>IF($A679="","",SUMIFS($BQ$2:$BQ$2500,$W$2:$W$2500,$A679))</f>
      </c>
      <c r="BB679">
        <f>IF($A679="","",SUMIFS($BR$2:$BR$2500,$W$2:$W$2500,$A679))</f>
      </c>
      <c r="BC679">
        <f>IF($A679="","",SUMIFS($BS$2:$BS$2500,$W$2:$W$2500,$A679))</f>
      </c>
      <c r="BD679">
        <f>IF($A679="","",SUMIFS($BT$2:$BT$2500,$W$2:$W$2500,$A679))</f>
      </c>
      <c r="BF679">
        <f>IF($Z679="","",INDEX($AO$2:$AO$2000,$Z679))</f>
      </c>
      <c r="BG679">
        <f>IF($Z679="","",INDEX($AP$2:$AP$2000,$Z679))</f>
      </c>
      <c r="BH679">
        <f>IF($Z679="","",INDEX($AQ$2:$AQ$2000,$Z679))</f>
      </c>
      <c r="BI679">
        <f>IF($Z679="","",INDEX($AR$2:$AR$2000,$Z679))</f>
      </c>
      <c r="BJ679">
        <f>IF($Z679="","",INDEX($AS$2:$AS$2000,$Z679))</f>
      </c>
      <c r="BK679">
        <f>IF($Z679="","",INDEX($AT$2:$AT$2000,$Z679))</f>
      </c>
      <c r="BL679">
        <f>IF($Z679="","",INDEX($AU$2:$AU$2000,$Z679))</f>
      </c>
      <c r="BM679">
        <f>IF($Z679="","",INDEX($AV$2:$AV$2000,$Z679))</f>
      </c>
      <c r="BN679">
        <f>IF($Z679="","",INDEX($AW$2:$AW$2000,$Z679))</f>
      </c>
      <c r="BO679">
        <f>IF($Z679="","",INDEX($AX$2:$AX$2000,$Z679))</f>
      </c>
      <c r="BP679">
        <f>IF($Z679="","",INDEX($AY$2:$AY$2000,$Z679))</f>
      </c>
      <c r="BQ679">
        <f>IF($Z679="","",INDEX($AZ$2:$AZ$2000,$Z679))</f>
      </c>
      <c r="BR679">
        <f>IF($Z679="","",INDEX($BA$2:$BA$2000,$Z679))</f>
      </c>
      <c r="BS679">
        <f>IF($Z679="","",INDEX($BB$2:$BB$2000,$Z679))</f>
      </c>
      <c r="BT679">
        <f>IF($Z679="","",INDEX($BC$2:$BC$2000,$Z679))</f>
      </c>
      <c r="BV679">
        <f>IF(OR($A679="",$P679&lt;&gt;"Yes",$AH679="Yes"),"",1+N($AG679))</f>
      </c>
      <c r="BW679">
        <f>IF($A679="","",COUNTIFS($W$2:$W$2500,$A679,$BZ$2:$BZ$2500,"Yes")+COUNTIFS($X$2:$X$2500,$A679,$BY$2:$BY$2500,"Yes"))</f>
      </c>
      <c r="BX679">
        <f>IF(OR($A679="",$P679="Yes"),"",IF(N($BW679)=0,0,1+SUMIFS($CB$2:$CB$2500,$W$2:$W$2500,$A679)+SUMIFS($CA$2:$CA$2500,$X$2:$X$2500,$A679)))</f>
      </c>
      <c r="BY679" t="str">
        <f>IF($Y679="","",INDEX($AH$2:$AH$2000,$Y679)&amp;"")</f>
      </c>
      <c r="BZ679" t="str">
        <f>IF($Z679="","",INDEX($AH$2:$AH$2000,$Z679)&amp;"")</f>
      </c>
      <c r="CA679">
        <f>IF($Y679="","",INDEX($BV$2:$BV$2000,$Y679))</f>
      </c>
      <c r="CB679">
        <f>IF($Z679="","",INDEX($BV$2:$BV$2000,$Z679))</f>
      </c>
    </row>
    <row r="680">
      <c r="A680" t="str">
        <f>IF(TRIM(INDEX(games!$A:$A,ROW()))="","",TRIM(INDEX(games!$A:$A,ROW())))</f>
      </c>
      <c r="B680">
        <f>IF(OR($A680="",INDEX(games!$B:$B,ROW())=""),"",INDEX(games!$B:$B,ROW()))</f>
      </c>
      <c r="C680" t="str">
        <f>IF(OR($A680="",INDEX(games!$C:$C,ROW())=""),"",INDEX(games!$C:$C,ROW()))</f>
      </c>
      <c r="D680">
        <f>IF($A680="","",COUNTIF($W$2:$W$2500,$A680)+COUNTIF($X$2:$X$2500,$A680))</f>
      </c>
      <c r="E680">
        <f>IF($A680="","",IFERROR(MATCH($C680,$R$2:$R$5,0),0))</f>
      </c>
      <c r="F680">
        <f>IF($A680="","",MOD(ROW(),34))</f>
      </c>
      <c r="G680">
        <f>IF($A680="",NA(),IF($C680="Action",$B680,NA()))</f>
      </c>
      <c r="H680">
        <f>IF($A680="",NA(),IF($C680="Action",1+$F680*0.023,NA()))</f>
      </c>
      <c r="I680">
        <f>IF($A680="",NA(),IF($C680="Strategy",$B680,NA()))</f>
      </c>
      <c r="J680">
        <f>IF($A680="",NA(),IF($C680="Strategy",2+$F680*0.023,NA()))</f>
      </c>
      <c r="K680">
        <f>IF($A680="",NA(),IF($C680="Deckbuilder",$B680,NA()))</f>
      </c>
      <c r="L680">
        <f>IF($A680="",NA(),IF($C680="Deckbuilder",3+$F680*0.023,NA()))</f>
      </c>
      <c r="M680">
        <f>IF($A680="",NA(),IF($C680="Traditional",$B680,NA()))</f>
      </c>
      <c r="N680">
        <f>IF($A680="",NA(),IF($C680="Traditional",4+$F680*0.023,NA()))</f>
      </c>
      <c r="O680">
        <f>IF($A680="","",$D680+ROW()/1000000)</f>
      </c>
      <c r="P680" t="str">
        <f>IF(OR($A680="",INDEX(games!$H:$H,ROW())=""),"",INDEX(games!$H:$H,ROW()))</f>
      </c>
      <c r="Q680">
        <f>IF(OR($A680="",$P680&lt;&gt;"Yes"),"",$D680+ROW()/1000000)</f>
      </c>
      <c r="T680">
        <f>IF($Y680="","",INDEX($B$2:$B$2000,$Y680))</f>
      </c>
      <c r="U680">
        <f>IF($Z680="","",INDEX($B$2:$B$2000,$Z680))</f>
      </c>
      <c r="V680">
        <f>IF(OR($T680="",$U680=""),"",$U680-$T680)</f>
      </c>
      <c r="W680" t="str">
        <f>IF(TRIM(INDEX(connections!$A:$A,ROW()))="","",TRIM(INDEX(connections!$A:$A,ROW())))</f>
      </c>
      <c r="X680" t="str">
        <f>IF($W680="","",TRIM(INDEX(connections!$B:$B,ROW())))</f>
      </c>
      <c r="Y680">
        <f>IF($W680="","",IFERROR(MATCH($W680,$A$2:$A$2000,0),""))</f>
      </c>
      <c r="Z680">
        <f>IF($X680="","",IFERROR(MATCH($X680,$A$2:$A$2000,0),""))</f>
      </c>
      <c r="AA680" t="str">
        <f>IF($Y680="","",INDEX($P$2:$P$2000,$Y680))</f>
      </c>
      <c r="AB680" t="str">
        <f>IF($Z680="","",INDEX($P$2:$P$2000,$Z680))</f>
      </c>
      <c r="AC680">
        <f>IF(AND($AA680="Yes",$AB680="Yes"),1,"")</f>
      </c>
      <c r="AD680">
        <f>IF(OR($Y680="",$Z680=""),"",IF(INDEX($C$2:$C$2000,$Y680)=INDEX($C$2:$C$2000,$Z680),0,1))</f>
      </c>
      <c r="AE680">
        <f>IF($AC680&lt;&gt;1,"",IF(AND(INDEX($AG$2:$AG$2000,$Y680)=1,INDEX($AG$2:$AG$2000,$Z680)=1),1,""))</f>
      </c>
      <c r="AG680">
        <f>IF($A680="","",COUNTIFS($W$2:$W$2500,$A680,$AB$2:$AB$2500,"Yes")+COUNTIFS($X$2:$X$2500,$A680,$AA$2:$AA$2500,"Yes"))</f>
      </c>
      <c r="AH680" t="str">
        <f>IF(OR($P680&lt;&gt;"Yes",N($AG680)=0),"",IF(AND($AG680=1,COUNTIFS($W$2:$W$2500,$A680,$AE$2:$AE$2500,1)+COUNTIFS($X$2:$X$2500,$A680,$AE$2:$AE$2500,1)&gt;0),"","Yes"))</f>
      </c>
      <c r="AI680">
        <f>IF($AH680="Yes",$AG680,"")</f>
      </c>
      <c r="AJ680">
        <f>IF($AI680="","",$AI680+ROW()/1000000)</f>
      </c>
      <c r="AK680">
        <f>IF(OR($A680="",$P680="Yes",N($AG680)=0),"",$AG680+ROW()/1000000)</f>
      </c>
      <c r="AL680" t="str">
        <f>IF($A680="","",INDEX(games!$J:$J,ROW())&amp;"")</f>
      </c>
      <c r="AM680">
        <f>IF($A680="","",SUMPRODUCT($AO680:$BD680,'Map Analysis'!$AP$2^{0,1,2,3,4,5,6,7,8,9,10,11,12,13,14,15}))</f>
      </c>
      <c r="AN680">
        <f>IF($A680="","",$AM680+ROW()/10000000)</f>
      </c>
      <c r="AO680">
        <f>IF($A680="","",COUNTIF($W$2:$W$2500,$A680))</f>
      </c>
      <c r="AP680">
        <f>IF($A680="","",SUMIFS($BF$2:$BF$2500,$W$2:$W$2500,$A680))</f>
      </c>
      <c r="AQ680">
        <f>IF($A680="","",SUMIFS($BG$2:$BG$2500,$W$2:$W$2500,$A680))</f>
      </c>
      <c r="AR680">
        <f>IF($A680="","",SUMIFS($BH$2:$BH$2500,$W$2:$W$2500,$A680))</f>
      </c>
      <c r="AS680">
        <f>IF($A680="","",SUMIFS($BI$2:$BI$2500,$W$2:$W$2500,$A680))</f>
      </c>
      <c r="AT680">
        <f>IF($A680="","",SUMIFS($BJ$2:$BJ$2500,$W$2:$W$2500,$A680))</f>
      </c>
      <c r="AU680">
        <f>IF($A680="","",SUMIFS($BK$2:$BK$2500,$W$2:$W$2500,$A680))</f>
      </c>
      <c r="AV680">
        <f>IF($A680="","",SUMIFS($BL$2:$BL$2500,$W$2:$W$2500,$A680))</f>
      </c>
      <c r="AW680">
        <f>IF($A680="","",SUMIFS($BM$2:$BM$2500,$W$2:$W$2500,$A680))</f>
      </c>
      <c r="AX680">
        <f>IF($A680="","",SUMIFS($BN$2:$BN$2500,$W$2:$W$2500,$A680))</f>
      </c>
      <c r="AY680">
        <f>IF($A680="","",SUMIFS($BO$2:$BO$2500,$W$2:$W$2500,$A680))</f>
      </c>
      <c r="AZ680">
        <f>IF($A680="","",SUMIFS($BP$2:$BP$2500,$W$2:$W$2500,$A680))</f>
      </c>
      <c r="BA680">
        <f>IF($A680="","",SUMIFS($BQ$2:$BQ$2500,$W$2:$W$2500,$A680))</f>
      </c>
      <c r="BB680">
        <f>IF($A680="","",SUMIFS($BR$2:$BR$2500,$W$2:$W$2500,$A680))</f>
      </c>
      <c r="BC680">
        <f>IF($A680="","",SUMIFS($BS$2:$BS$2500,$W$2:$W$2500,$A680))</f>
      </c>
      <c r="BD680">
        <f>IF($A680="","",SUMIFS($BT$2:$BT$2500,$W$2:$W$2500,$A680))</f>
      </c>
      <c r="BF680">
        <f>IF($Z680="","",INDEX($AO$2:$AO$2000,$Z680))</f>
      </c>
      <c r="BG680">
        <f>IF($Z680="","",INDEX($AP$2:$AP$2000,$Z680))</f>
      </c>
      <c r="BH680">
        <f>IF($Z680="","",INDEX($AQ$2:$AQ$2000,$Z680))</f>
      </c>
      <c r="BI680">
        <f>IF($Z680="","",INDEX($AR$2:$AR$2000,$Z680))</f>
      </c>
      <c r="BJ680">
        <f>IF($Z680="","",INDEX($AS$2:$AS$2000,$Z680))</f>
      </c>
      <c r="BK680">
        <f>IF($Z680="","",INDEX($AT$2:$AT$2000,$Z680))</f>
      </c>
      <c r="BL680">
        <f>IF($Z680="","",INDEX($AU$2:$AU$2000,$Z680))</f>
      </c>
      <c r="BM680">
        <f>IF($Z680="","",INDEX($AV$2:$AV$2000,$Z680))</f>
      </c>
      <c r="BN680">
        <f>IF($Z680="","",INDEX($AW$2:$AW$2000,$Z680))</f>
      </c>
      <c r="BO680">
        <f>IF($Z680="","",INDEX($AX$2:$AX$2000,$Z680))</f>
      </c>
      <c r="BP680">
        <f>IF($Z680="","",INDEX($AY$2:$AY$2000,$Z680))</f>
      </c>
      <c r="BQ680">
        <f>IF($Z680="","",INDEX($AZ$2:$AZ$2000,$Z680))</f>
      </c>
      <c r="BR680">
        <f>IF($Z680="","",INDEX($BA$2:$BA$2000,$Z680))</f>
      </c>
      <c r="BS680">
        <f>IF($Z680="","",INDEX($BB$2:$BB$2000,$Z680))</f>
      </c>
      <c r="BT680">
        <f>IF($Z680="","",INDEX($BC$2:$BC$2000,$Z680))</f>
      </c>
      <c r="BV680">
        <f>IF(OR($A680="",$P680&lt;&gt;"Yes",$AH680="Yes"),"",1+N($AG680))</f>
      </c>
      <c r="BW680">
        <f>IF($A680="","",COUNTIFS($W$2:$W$2500,$A680,$BZ$2:$BZ$2500,"Yes")+COUNTIFS($X$2:$X$2500,$A680,$BY$2:$BY$2500,"Yes"))</f>
      </c>
      <c r="BX680">
        <f>IF(OR($A680="",$P680="Yes"),"",IF(N($BW680)=0,0,1+SUMIFS($CB$2:$CB$2500,$W$2:$W$2500,$A680)+SUMIFS($CA$2:$CA$2500,$X$2:$X$2500,$A680)))</f>
      </c>
      <c r="BY680" t="str">
        <f>IF($Y680="","",INDEX($AH$2:$AH$2000,$Y680)&amp;"")</f>
      </c>
      <c r="BZ680" t="str">
        <f>IF($Z680="","",INDEX($AH$2:$AH$2000,$Z680)&amp;"")</f>
      </c>
      <c r="CA680">
        <f>IF($Y680="","",INDEX($BV$2:$BV$2000,$Y680))</f>
      </c>
      <c r="CB680">
        <f>IF($Z680="","",INDEX($BV$2:$BV$2000,$Z680))</f>
      </c>
    </row>
    <row r="681">
      <c r="A681" t="str">
        <f>IF(TRIM(INDEX(games!$A:$A,ROW()))="","",TRIM(INDEX(games!$A:$A,ROW())))</f>
      </c>
      <c r="B681">
        <f>IF(OR($A681="",INDEX(games!$B:$B,ROW())=""),"",INDEX(games!$B:$B,ROW()))</f>
      </c>
      <c r="C681" t="str">
        <f>IF(OR($A681="",INDEX(games!$C:$C,ROW())=""),"",INDEX(games!$C:$C,ROW()))</f>
      </c>
      <c r="D681">
        <f>IF($A681="","",COUNTIF($W$2:$W$2500,$A681)+COUNTIF($X$2:$X$2500,$A681))</f>
      </c>
      <c r="E681">
        <f>IF($A681="","",IFERROR(MATCH($C681,$R$2:$R$5,0),0))</f>
      </c>
      <c r="F681">
        <f>IF($A681="","",MOD(ROW(),34))</f>
      </c>
      <c r="G681">
        <f>IF($A681="",NA(),IF($C681="Action",$B681,NA()))</f>
      </c>
      <c r="H681">
        <f>IF($A681="",NA(),IF($C681="Action",1+$F681*0.023,NA()))</f>
      </c>
      <c r="I681">
        <f>IF($A681="",NA(),IF($C681="Strategy",$B681,NA()))</f>
      </c>
      <c r="J681">
        <f>IF($A681="",NA(),IF($C681="Strategy",2+$F681*0.023,NA()))</f>
      </c>
      <c r="K681">
        <f>IF($A681="",NA(),IF($C681="Deckbuilder",$B681,NA()))</f>
      </c>
      <c r="L681">
        <f>IF($A681="",NA(),IF($C681="Deckbuilder",3+$F681*0.023,NA()))</f>
      </c>
      <c r="M681">
        <f>IF($A681="",NA(),IF($C681="Traditional",$B681,NA()))</f>
      </c>
      <c r="N681">
        <f>IF($A681="",NA(),IF($C681="Traditional",4+$F681*0.023,NA()))</f>
      </c>
      <c r="O681">
        <f>IF($A681="","",$D681+ROW()/1000000)</f>
      </c>
      <c r="P681" t="str">
        <f>IF(OR($A681="",INDEX(games!$H:$H,ROW())=""),"",INDEX(games!$H:$H,ROW()))</f>
      </c>
      <c r="Q681">
        <f>IF(OR($A681="",$P681&lt;&gt;"Yes"),"",$D681+ROW()/1000000)</f>
      </c>
      <c r="T681">
        <f>IF($Y681="","",INDEX($B$2:$B$2000,$Y681))</f>
      </c>
      <c r="U681">
        <f>IF($Z681="","",INDEX($B$2:$B$2000,$Z681))</f>
      </c>
      <c r="V681">
        <f>IF(OR($T681="",$U681=""),"",$U681-$T681)</f>
      </c>
      <c r="W681" t="str">
        <f>IF(TRIM(INDEX(connections!$A:$A,ROW()))="","",TRIM(INDEX(connections!$A:$A,ROW())))</f>
      </c>
      <c r="X681" t="str">
        <f>IF($W681="","",TRIM(INDEX(connections!$B:$B,ROW())))</f>
      </c>
      <c r="Y681">
        <f>IF($W681="","",IFERROR(MATCH($W681,$A$2:$A$2000,0),""))</f>
      </c>
      <c r="Z681">
        <f>IF($X681="","",IFERROR(MATCH($X681,$A$2:$A$2000,0),""))</f>
      </c>
      <c r="AA681" t="str">
        <f>IF($Y681="","",INDEX($P$2:$P$2000,$Y681))</f>
      </c>
      <c r="AB681" t="str">
        <f>IF($Z681="","",INDEX($P$2:$P$2000,$Z681))</f>
      </c>
      <c r="AC681">
        <f>IF(AND($AA681="Yes",$AB681="Yes"),1,"")</f>
      </c>
      <c r="AD681">
        <f>IF(OR($Y681="",$Z681=""),"",IF(INDEX($C$2:$C$2000,$Y681)=INDEX($C$2:$C$2000,$Z681),0,1))</f>
      </c>
      <c r="AE681">
        <f>IF($AC681&lt;&gt;1,"",IF(AND(INDEX($AG$2:$AG$2000,$Y681)=1,INDEX($AG$2:$AG$2000,$Z681)=1),1,""))</f>
      </c>
      <c r="AG681">
        <f>IF($A681="","",COUNTIFS($W$2:$W$2500,$A681,$AB$2:$AB$2500,"Yes")+COUNTIFS($X$2:$X$2500,$A681,$AA$2:$AA$2500,"Yes"))</f>
      </c>
      <c r="AH681" t="str">
        <f>IF(OR($P681&lt;&gt;"Yes",N($AG681)=0),"",IF(AND($AG681=1,COUNTIFS($W$2:$W$2500,$A681,$AE$2:$AE$2500,1)+COUNTIFS($X$2:$X$2500,$A681,$AE$2:$AE$2500,1)&gt;0),"","Yes"))</f>
      </c>
      <c r="AI681">
        <f>IF($AH681="Yes",$AG681,"")</f>
      </c>
      <c r="AJ681">
        <f>IF($AI681="","",$AI681+ROW()/1000000)</f>
      </c>
      <c r="AK681">
        <f>IF(OR($A681="",$P681="Yes",N($AG681)=0),"",$AG681+ROW()/1000000)</f>
      </c>
      <c r="AL681" t="str">
        <f>IF($A681="","",INDEX(games!$J:$J,ROW())&amp;"")</f>
      </c>
      <c r="AM681">
        <f>IF($A681="","",SUMPRODUCT($AO681:$BD681,'Map Analysis'!$AP$2^{0,1,2,3,4,5,6,7,8,9,10,11,12,13,14,15}))</f>
      </c>
      <c r="AN681">
        <f>IF($A681="","",$AM681+ROW()/10000000)</f>
      </c>
      <c r="AO681">
        <f>IF($A681="","",COUNTIF($W$2:$W$2500,$A681))</f>
      </c>
      <c r="AP681">
        <f>IF($A681="","",SUMIFS($BF$2:$BF$2500,$W$2:$W$2500,$A681))</f>
      </c>
      <c r="AQ681">
        <f>IF($A681="","",SUMIFS($BG$2:$BG$2500,$W$2:$W$2500,$A681))</f>
      </c>
      <c r="AR681">
        <f>IF($A681="","",SUMIFS($BH$2:$BH$2500,$W$2:$W$2500,$A681))</f>
      </c>
      <c r="AS681">
        <f>IF($A681="","",SUMIFS($BI$2:$BI$2500,$W$2:$W$2500,$A681))</f>
      </c>
      <c r="AT681">
        <f>IF($A681="","",SUMIFS($BJ$2:$BJ$2500,$W$2:$W$2500,$A681))</f>
      </c>
      <c r="AU681">
        <f>IF($A681="","",SUMIFS($BK$2:$BK$2500,$W$2:$W$2500,$A681))</f>
      </c>
      <c r="AV681">
        <f>IF($A681="","",SUMIFS($BL$2:$BL$2500,$W$2:$W$2500,$A681))</f>
      </c>
      <c r="AW681">
        <f>IF($A681="","",SUMIFS($BM$2:$BM$2500,$W$2:$W$2500,$A681))</f>
      </c>
      <c r="AX681">
        <f>IF($A681="","",SUMIFS($BN$2:$BN$2500,$W$2:$W$2500,$A681))</f>
      </c>
      <c r="AY681">
        <f>IF($A681="","",SUMIFS($BO$2:$BO$2500,$W$2:$W$2500,$A681))</f>
      </c>
      <c r="AZ681">
        <f>IF($A681="","",SUMIFS($BP$2:$BP$2500,$W$2:$W$2500,$A681))</f>
      </c>
      <c r="BA681">
        <f>IF($A681="","",SUMIFS($BQ$2:$BQ$2500,$W$2:$W$2500,$A681))</f>
      </c>
      <c r="BB681">
        <f>IF($A681="","",SUMIFS($BR$2:$BR$2500,$W$2:$W$2500,$A681))</f>
      </c>
      <c r="BC681">
        <f>IF($A681="","",SUMIFS($BS$2:$BS$2500,$W$2:$W$2500,$A681))</f>
      </c>
      <c r="BD681">
        <f>IF($A681="","",SUMIFS($BT$2:$BT$2500,$W$2:$W$2500,$A681))</f>
      </c>
      <c r="BF681">
        <f>IF($Z681="","",INDEX($AO$2:$AO$2000,$Z681))</f>
      </c>
      <c r="BG681">
        <f>IF($Z681="","",INDEX($AP$2:$AP$2000,$Z681))</f>
      </c>
      <c r="BH681">
        <f>IF($Z681="","",INDEX($AQ$2:$AQ$2000,$Z681))</f>
      </c>
      <c r="BI681">
        <f>IF($Z681="","",INDEX($AR$2:$AR$2000,$Z681))</f>
      </c>
      <c r="BJ681">
        <f>IF($Z681="","",INDEX($AS$2:$AS$2000,$Z681))</f>
      </c>
      <c r="BK681">
        <f>IF($Z681="","",INDEX($AT$2:$AT$2000,$Z681))</f>
      </c>
      <c r="BL681">
        <f>IF($Z681="","",INDEX($AU$2:$AU$2000,$Z681))</f>
      </c>
      <c r="BM681">
        <f>IF($Z681="","",INDEX($AV$2:$AV$2000,$Z681))</f>
      </c>
      <c r="BN681">
        <f>IF($Z681="","",INDEX($AW$2:$AW$2000,$Z681))</f>
      </c>
      <c r="BO681">
        <f>IF($Z681="","",INDEX($AX$2:$AX$2000,$Z681))</f>
      </c>
      <c r="BP681">
        <f>IF($Z681="","",INDEX($AY$2:$AY$2000,$Z681))</f>
      </c>
      <c r="BQ681">
        <f>IF($Z681="","",INDEX($AZ$2:$AZ$2000,$Z681))</f>
      </c>
      <c r="BR681">
        <f>IF($Z681="","",INDEX($BA$2:$BA$2000,$Z681))</f>
      </c>
      <c r="BS681">
        <f>IF($Z681="","",INDEX($BB$2:$BB$2000,$Z681))</f>
      </c>
      <c r="BT681">
        <f>IF($Z681="","",INDEX($BC$2:$BC$2000,$Z681))</f>
      </c>
      <c r="BV681">
        <f>IF(OR($A681="",$P681&lt;&gt;"Yes",$AH681="Yes"),"",1+N($AG681))</f>
      </c>
      <c r="BW681">
        <f>IF($A681="","",COUNTIFS($W$2:$W$2500,$A681,$BZ$2:$BZ$2500,"Yes")+COUNTIFS($X$2:$X$2500,$A681,$BY$2:$BY$2500,"Yes"))</f>
      </c>
      <c r="BX681">
        <f>IF(OR($A681="",$P681="Yes"),"",IF(N($BW681)=0,0,1+SUMIFS($CB$2:$CB$2500,$W$2:$W$2500,$A681)+SUMIFS($CA$2:$CA$2500,$X$2:$X$2500,$A681)))</f>
      </c>
      <c r="BY681" t="str">
        <f>IF($Y681="","",INDEX($AH$2:$AH$2000,$Y681)&amp;"")</f>
      </c>
      <c r="BZ681" t="str">
        <f>IF($Z681="","",INDEX($AH$2:$AH$2000,$Z681)&amp;"")</f>
      </c>
      <c r="CA681">
        <f>IF($Y681="","",INDEX($BV$2:$BV$2000,$Y681))</f>
      </c>
      <c r="CB681">
        <f>IF($Z681="","",INDEX($BV$2:$BV$2000,$Z681))</f>
      </c>
    </row>
    <row r="682">
      <c r="A682" t="str">
        <f>IF(TRIM(INDEX(games!$A:$A,ROW()))="","",TRIM(INDEX(games!$A:$A,ROW())))</f>
      </c>
      <c r="B682">
        <f>IF(OR($A682="",INDEX(games!$B:$B,ROW())=""),"",INDEX(games!$B:$B,ROW()))</f>
      </c>
      <c r="C682" t="str">
        <f>IF(OR($A682="",INDEX(games!$C:$C,ROW())=""),"",INDEX(games!$C:$C,ROW()))</f>
      </c>
      <c r="D682">
        <f>IF($A682="","",COUNTIF($W$2:$W$2500,$A682)+COUNTIF($X$2:$X$2500,$A682))</f>
      </c>
      <c r="E682">
        <f>IF($A682="","",IFERROR(MATCH($C682,$R$2:$R$5,0),0))</f>
      </c>
      <c r="F682">
        <f>IF($A682="","",MOD(ROW(),34))</f>
      </c>
      <c r="G682">
        <f>IF($A682="",NA(),IF($C682="Action",$B682,NA()))</f>
      </c>
      <c r="H682">
        <f>IF($A682="",NA(),IF($C682="Action",1+$F682*0.023,NA()))</f>
      </c>
      <c r="I682">
        <f>IF($A682="",NA(),IF($C682="Strategy",$B682,NA()))</f>
      </c>
      <c r="J682">
        <f>IF($A682="",NA(),IF($C682="Strategy",2+$F682*0.023,NA()))</f>
      </c>
      <c r="K682">
        <f>IF($A682="",NA(),IF($C682="Deckbuilder",$B682,NA()))</f>
      </c>
      <c r="L682">
        <f>IF($A682="",NA(),IF($C682="Deckbuilder",3+$F682*0.023,NA()))</f>
      </c>
      <c r="M682">
        <f>IF($A682="",NA(),IF($C682="Traditional",$B682,NA()))</f>
      </c>
      <c r="N682">
        <f>IF($A682="",NA(),IF($C682="Traditional",4+$F682*0.023,NA()))</f>
      </c>
      <c r="O682">
        <f>IF($A682="","",$D682+ROW()/1000000)</f>
      </c>
      <c r="P682" t="str">
        <f>IF(OR($A682="",INDEX(games!$H:$H,ROW())=""),"",INDEX(games!$H:$H,ROW()))</f>
      </c>
      <c r="Q682">
        <f>IF(OR($A682="",$P682&lt;&gt;"Yes"),"",$D682+ROW()/1000000)</f>
      </c>
      <c r="T682">
        <f>IF($Y682="","",INDEX($B$2:$B$2000,$Y682))</f>
      </c>
      <c r="U682">
        <f>IF($Z682="","",INDEX($B$2:$B$2000,$Z682))</f>
      </c>
      <c r="V682">
        <f>IF(OR($T682="",$U682=""),"",$U682-$T682)</f>
      </c>
      <c r="W682" t="str">
        <f>IF(TRIM(INDEX(connections!$A:$A,ROW()))="","",TRIM(INDEX(connections!$A:$A,ROW())))</f>
      </c>
      <c r="X682" t="str">
        <f>IF($W682="","",TRIM(INDEX(connections!$B:$B,ROW())))</f>
      </c>
      <c r="Y682">
        <f>IF($W682="","",IFERROR(MATCH($W682,$A$2:$A$2000,0),""))</f>
      </c>
      <c r="Z682">
        <f>IF($X682="","",IFERROR(MATCH($X682,$A$2:$A$2000,0),""))</f>
      </c>
      <c r="AA682" t="str">
        <f>IF($Y682="","",INDEX($P$2:$P$2000,$Y682))</f>
      </c>
      <c r="AB682" t="str">
        <f>IF($Z682="","",INDEX($P$2:$P$2000,$Z682))</f>
      </c>
      <c r="AC682">
        <f>IF(AND($AA682="Yes",$AB682="Yes"),1,"")</f>
      </c>
      <c r="AD682">
        <f>IF(OR($Y682="",$Z682=""),"",IF(INDEX($C$2:$C$2000,$Y682)=INDEX($C$2:$C$2000,$Z682),0,1))</f>
      </c>
      <c r="AE682">
        <f>IF($AC682&lt;&gt;1,"",IF(AND(INDEX($AG$2:$AG$2000,$Y682)=1,INDEX($AG$2:$AG$2000,$Z682)=1),1,""))</f>
      </c>
      <c r="AG682">
        <f>IF($A682="","",COUNTIFS($W$2:$W$2500,$A682,$AB$2:$AB$2500,"Yes")+COUNTIFS($X$2:$X$2500,$A682,$AA$2:$AA$2500,"Yes"))</f>
      </c>
      <c r="AH682" t="str">
        <f>IF(OR($P682&lt;&gt;"Yes",N($AG682)=0),"",IF(AND($AG682=1,COUNTIFS($W$2:$W$2500,$A682,$AE$2:$AE$2500,1)+COUNTIFS($X$2:$X$2500,$A682,$AE$2:$AE$2500,1)&gt;0),"","Yes"))</f>
      </c>
      <c r="AI682">
        <f>IF($AH682="Yes",$AG682,"")</f>
      </c>
      <c r="AJ682">
        <f>IF($AI682="","",$AI682+ROW()/1000000)</f>
      </c>
      <c r="AK682">
        <f>IF(OR($A682="",$P682="Yes",N($AG682)=0),"",$AG682+ROW()/1000000)</f>
      </c>
      <c r="AL682" t="str">
        <f>IF($A682="","",INDEX(games!$J:$J,ROW())&amp;"")</f>
      </c>
      <c r="AM682">
        <f>IF($A682="","",SUMPRODUCT($AO682:$BD682,'Map Analysis'!$AP$2^{0,1,2,3,4,5,6,7,8,9,10,11,12,13,14,15}))</f>
      </c>
      <c r="AN682">
        <f>IF($A682="","",$AM682+ROW()/10000000)</f>
      </c>
      <c r="AO682">
        <f>IF($A682="","",COUNTIF($W$2:$W$2500,$A682))</f>
      </c>
      <c r="AP682">
        <f>IF($A682="","",SUMIFS($BF$2:$BF$2500,$W$2:$W$2500,$A682))</f>
      </c>
      <c r="AQ682">
        <f>IF($A682="","",SUMIFS($BG$2:$BG$2500,$W$2:$W$2500,$A682))</f>
      </c>
      <c r="AR682">
        <f>IF($A682="","",SUMIFS($BH$2:$BH$2500,$W$2:$W$2500,$A682))</f>
      </c>
      <c r="AS682">
        <f>IF($A682="","",SUMIFS($BI$2:$BI$2500,$W$2:$W$2500,$A682))</f>
      </c>
      <c r="AT682">
        <f>IF($A682="","",SUMIFS($BJ$2:$BJ$2500,$W$2:$W$2500,$A682))</f>
      </c>
      <c r="AU682">
        <f>IF($A682="","",SUMIFS($BK$2:$BK$2500,$W$2:$W$2500,$A682))</f>
      </c>
      <c r="AV682">
        <f>IF($A682="","",SUMIFS($BL$2:$BL$2500,$W$2:$W$2500,$A682))</f>
      </c>
      <c r="AW682">
        <f>IF($A682="","",SUMIFS($BM$2:$BM$2500,$W$2:$W$2500,$A682))</f>
      </c>
      <c r="AX682">
        <f>IF($A682="","",SUMIFS($BN$2:$BN$2500,$W$2:$W$2500,$A682))</f>
      </c>
      <c r="AY682">
        <f>IF($A682="","",SUMIFS($BO$2:$BO$2500,$W$2:$W$2500,$A682))</f>
      </c>
      <c r="AZ682">
        <f>IF($A682="","",SUMIFS($BP$2:$BP$2500,$W$2:$W$2500,$A682))</f>
      </c>
      <c r="BA682">
        <f>IF($A682="","",SUMIFS($BQ$2:$BQ$2500,$W$2:$W$2500,$A682))</f>
      </c>
      <c r="BB682">
        <f>IF($A682="","",SUMIFS($BR$2:$BR$2500,$W$2:$W$2500,$A682))</f>
      </c>
      <c r="BC682">
        <f>IF($A682="","",SUMIFS($BS$2:$BS$2500,$W$2:$W$2500,$A682))</f>
      </c>
      <c r="BD682">
        <f>IF($A682="","",SUMIFS($BT$2:$BT$2500,$W$2:$W$2500,$A682))</f>
      </c>
      <c r="BF682">
        <f>IF($Z682="","",INDEX($AO$2:$AO$2000,$Z682))</f>
      </c>
      <c r="BG682">
        <f>IF($Z682="","",INDEX($AP$2:$AP$2000,$Z682))</f>
      </c>
      <c r="BH682">
        <f>IF($Z682="","",INDEX($AQ$2:$AQ$2000,$Z682))</f>
      </c>
      <c r="BI682">
        <f>IF($Z682="","",INDEX($AR$2:$AR$2000,$Z682))</f>
      </c>
      <c r="BJ682">
        <f>IF($Z682="","",INDEX($AS$2:$AS$2000,$Z682))</f>
      </c>
      <c r="BK682">
        <f>IF($Z682="","",INDEX($AT$2:$AT$2000,$Z682))</f>
      </c>
      <c r="BL682">
        <f>IF($Z682="","",INDEX($AU$2:$AU$2000,$Z682))</f>
      </c>
      <c r="BM682">
        <f>IF($Z682="","",INDEX($AV$2:$AV$2000,$Z682))</f>
      </c>
      <c r="BN682">
        <f>IF($Z682="","",INDEX($AW$2:$AW$2000,$Z682))</f>
      </c>
      <c r="BO682">
        <f>IF($Z682="","",INDEX($AX$2:$AX$2000,$Z682))</f>
      </c>
      <c r="BP682">
        <f>IF($Z682="","",INDEX($AY$2:$AY$2000,$Z682))</f>
      </c>
      <c r="BQ682">
        <f>IF($Z682="","",INDEX($AZ$2:$AZ$2000,$Z682))</f>
      </c>
      <c r="BR682">
        <f>IF($Z682="","",INDEX($BA$2:$BA$2000,$Z682))</f>
      </c>
      <c r="BS682">
        <f>IF($Z682="","",INDEX($BB$2:$BB$2000,$Z682))</f>
      </c>
      <c r="BT682">
        <f>IF($Z682="","",INDEX($BC$2:$BC$2000,$Z682))</f>
      </c>
      <c r="BV682">
        <f>IF(OR($A682="",$P682&lt;&gt;"Yes",$AH682="Yes"),"",1+N($AG682))</f>
      </c>
      <c r="BW682">
        <f>IF($A682="","",COUNTIFS($W$2:$W$2500,$A682,$BZ$2:$BZ$2500,"Yes")+COUNTIFS($X$2:$X$2500,$A682,$BY$2:$BY$2500,"Yes"))</f>
      </c>
      <c r="BX682">
        <f>IF(OR($A682="",$P682="Yes"),"",IF(N($BW682)=0,0,1+SUMIFS($CB$2:$CB$2500,$W$2:$W$2500,$A682)+SUMIFS($CA$2:$CA$2500,$X$2:$X$2500,$A682)))</f>
      </c>
      <c r="BY682" t="str">
        <f>IF($Y682="","",INDEX($AH$2:$AH$2000,$Y682)&amp;"")</f>
      </c>
      <c r="BZ682" t="str">
        <f>IF($Z682="","",INDEX($AH$2:$AH$2000,$Z682)&amp;"")</f>
      </c>
      <c r="CA682">
        <f>IF($Y682="","",INDEX($BV$2:$BV$2000,$Y682))</f>
      </c>
      <c r="CB682">
        <f>IF($Z682="","",INDEX($BV$2:$BV$2000,$Z682))</f>
      </c>
    </row>
    <row r="683">
      <c r="A683" t="str">
        <f>IF(TRIM(INDEX(games!$A:$A,ROW()))="","",TRIM(INDEX(games!$A:$A,ROW())))</f>
      </c>
      <c r="B683">
        <f>IF(OR($A683="",INDEX(games!$B:$B,ROW())=""),"",INDEX(games!$B:$B,ROW()))</f>
      </c>
      <c r="C683" t="str">
        <f>IF(OR($A683="",INDEX(games!$C:$C,ROW())=""),"",INDEX(games!$C:$C,ROW()))</f>
      </c>
      <c r="D683">
        <f>IF($A683="","",COUNTIF($W$2:$W$2500,$A683)+COUNTIF($X$2:$X$2500,$A683))</f>
      </c>
      <c r="E683">
        <f>IF($A683="","",IFERROR(MATCH($C683,$R$2:$R$5,0),0))</f>
      </c>
      <c r="F683">
        <f>IF($A683="","",MOD(ROW(),34))</f>
      </c>
      <c r="G683">
        <f>IF($A683="",NA(),IF($C683="Action",$B683,NA()))</f>
      </c>
      <c r="H683">
        <f>IF($A683="",NA(),IF($C683="Action",1+$F683*0.023,NA()))</f>
      </c>
      <c r="I683">
        <f>IF($A683="",NA(),IF($C683="Strategy",$B683,NA()))</f>
      </c>
      <c r="J683">
        <f>IF($A683="",NA(),IF($C683="Strategy",2+$F683*0.023,NA()))</f>
      </c>
      <c r="K683">
        <f>IF($A683="",NA(),IF($C683="Deckbuilder",$B683,NA()))</f>
      </c>
      <c r="L683">
        <f>IF($A683="",NA(),IF($C683="Deckbuilder",3+$F683*0.023,NA()))</f>
      </c>
      <c r="M683">
        <f>IF($A683="",NA(),IF($C683="Traditional",$B683,NA()))</f>
      </c>
      <c r="N683">
        <f>IF($A683="",NA(),IF($C683="Traditional",4+$F683*0.023,NA()))</f>
      </c>
      <c r="O683">
        <f>IF($A683="","",$D683+ROW()/1000000)</f>
      </c>
      <c r="P683" t="str">
        <f>IF(OR($A683="",INDEX(games!$H:$H,ROW())=""),"",INDEX(games!$H:$H,ROW()))</f>
      </c>
      <c r="Q683">
        <f>IF(OR($A683="",$P683&lt;&gt;"Yes"),"",$D683+ROW()/1000000)</f>
      </c>
      <c r="T683">
        <f>IF($Y683="","",INDEX($B$2:$B$2000,$Y683))</f>
      </c>
      <c r="U683">
        <f>IF($Z683="","",INDEX($B$2:$B$2000,$Z683))</f>
      </c>
      <c r="V683">
        <f>IF(OR($T683="",$U683=""),"",$U683-$T683)</f>
      </c>
      <c r="W683" t="str">
        <f>IF(TRIM(INDEX(connections!$A:$A,ROW()))="","",TRIM(INDEX(connections!$A:$A,ROW())))</f>
      </c>
      <c r="X683" t="str">
        <f>IF($W683="","",TRIM(INDEX(connections!$B:$B,ROW())))</f>
      </c>
      <c r="Y683">
        <f>IF($W683="","",IFERROR(MATCH($W683,$A$2:$A$2000,0),""))</f>
      </c>
      <c r="Z683">
        <f>IF($X683="","",IFERROR(MATCH($X683,$A$2:$A$2000,0),""))</f>
      </c>
      <c r="AA683" t="str">
        <f>IF($Y683="","",INDEX($P$2:$P$2000,$Y683))</f>
      </c>
      <c r="AB683" t="str">
        <f>IF($Z683="","",INDEX($P$2:$P$2000,$Z683))</f>
      </c>
      <c r="AC683">
        <f>IF(AND($AA683="Yes",$AB683="Yes"),1,"")</f>
      </c>
      <c r="AD683">
        <f>IF(OR($Y683="",$Z683=""),"",IF(INDEX($C$2:$C$2000,$Y683)=INDEX($C$2:$C$2000,$Z683),0,1))</f>
      </c>
      <c r="AE683">
        <f>IF($AC683&lt;&gt;1,"",IF(AND(INDEX($AG$2:$AG$2000,$Y683)=1,INDEX($AG$2:$AG$2000,$Z683)=1),1,""))</f>
      </c>
      <c r="AG683">
        <f>IF($A683="","",COUNTIFS($W$2:$W$2500,$A683,$AB$2:$AB$2500,"Yes")+COUNTIFS($X$2:$X$2500,$A683,$AA$2:$AA$2500,"Yes"))</f>
      </c>
      <c r="AH683" t="str">
        <f>IF(OR($P683&lt;&gt;"Yes",N($AG683)=0),"",IF(AND($AG683=1,COUNTIFS($W$2:$W$2500,$A683,$AE$2:$AE$2500,1)+COUNTIFS($X$2:$X$2500,$A683,$AE$2:$AE$2500,1)&gt;0),"","Yes"))</f>
      </c>
      <c r="AI683">
        <f>IF($AH683="Yes",$AG683,"")</f>
      </c>
      <c r="AJ683">
        <f>IF($AI683="","",$AI683+ROW()/1000000)</f>
      </c>
      <c r="AK683">
        <f>IF(OR($A683="",$P683="Yes",N($AG683)=0),"",$AG683+ROW()/1000000)</f>
      </c>
      <c r="AL683" t="str">
        <f>IF($A683="","",INDEX(games!$J:$J,ROW())&amp;"")</f>
      </c>
      <c r="AM683">
        <f>IF($A683="","",SUMPRODUCT($AO683:$BD683,'Map Analysis'!$AP$2^{0,1,2,3,4,5,6,7,8,9,10,11,12,13,14,15}))</f>
      </c>
      <c r="AN683">
        <f>IF($A683="","",$AM683+ROW()/10000000)</f>
      </c>
      <c r="AO683">
        <f>IF($A683="","",COUNTIF($W$2:$W$2500,$A683))</f>
      </c>
      <c r="AP683">
        <f>IF($A683="","",SUMIFS($BF$2:$BF$2500,$W$2:$W$2500,$A683))</f>
      </c>
      <c r="AQ683">
        <f>IF($A683="","",SUMIFS($BG$2:$BG$2500,$W$2:$W$2500,$A683))</f>
      </c>
      <c r="AR683">
        <f>IF($A683="","",SUMIFS($BH$2:$BH$2500,$W$2:$W$2500,$A683))</f>
      </c>
      <c r="AS683">
        <f>IF($A683="","",SUMIFS($BI$2:$BI$2500,$W$2:$W$2500,$A683))</f>
      </c>
      <c r="AT683">
        <f>IF($A683="","",SUMIFS($BJ$2:$BJ$2500,$W$2:$W$2500,$A683))</f>
      </c>
      <c r="AU683">
        <f>IF($A683="","",SUMIFS($BK$2:$BK$2500,$W$2:$W$2500,$A683))</f>
      </c>
      <c r="AV683">
        <f>IF($A683="","",SUMIFS($BL$2:$BL$2500,$W$2:$W$2500,$A683))</f>
      </c>
      <c r="AW683">
        <f>IF($A683="","",SUMIFS($BM$2:$BM$2500,$W$2:$W$2500,$A683))</f>
      </c>
      <c r="AX683">
        <f>IF($A683="","",SUMIFS($BN$2:$BN$2500,$W$2:$W$2500,$A683))</f>
      </c>
      <c r="AY683">
        <f>IF($A683="","",SUMIFS($BO$2:$BO$2500,$W$2:$W$2500,$A683))</f>
      </c>
      <c r="AZ683">
        <f>IF($A683="","",SUMIFS($BP$2:$BP$2500,$W$2:$W$2500,$A683))</f>
      </c>
      <c r="BA683">
        <f>IF($A683="","",SUMIFS($BQ$2:$BQ$2500,$W$2:$W$2500,$A683))</f>
      </c>
      <c r="BB683">
        <f>IF($A683="","",SUMIFS($BR$2:$BR$2500,$W$2:$W$2500,$A683))</f>
      </c>
      <c r="BC683">
        <f>IF($A683="","",SUMIFS($BS$2:$BS$2500,$W$2:$W$2500,$A683))</f>
      </c>
      <c r="BD683">
        <f>IF($A683="","",SUMIFS($BT$2:$BT$2500,$W$2:$W$2500,$A683))</f>
      </c>
      <c r="BF683">
        <f>IF($Z683="","",INDEX($AO$2:$AO$2000,$Z683))</f>
      </c>
      <c r="BG683">
        <f>IF($Z683="","",INDEX($AP$2:$AP$2000,$Z683))</f>
      </c>
      <c r="BH683">
        <f>IF($Z683="","",INDEX($AQ$2:$AQ$2000,$Z683))</f>
      </c>
      <c r="BI683">
        <f>IF($Z683="","",INDEX($AR$2:$AR$2000,$Z683))</f>
      </c>
      <c r="BJ683">
        <f>IF($Z683="","",INDEX($AS$2:$AS$2000,$Z683))</f>
      </c>
      <c r="BK683">
        <f>IF($Z683="","",INDEX($AT$2:$AT$2000,$Z683))</f>
      </c>
      <c r="BL683">
        <f>IF($Z683="","",INDEX($AU$2:$AU$2000,$Z683))</f>
      </c>
      <c r="BM683">
        <f>IF($Z683="","",INDEX($AV$2:$AV$2000,$Z683))</f>
      </c>
      <c r="BN683">
        <f>IF($Z683="","",INDEX($AW$2:$AW$2000,$Z683))</f>
      </c>
      <c r="BO683">
        <f>IF($Z683="","",INDEX($AX$2:$AX$2000,$Z683))</f>
      </c>
      <c r="BP683">
        <f>IF($Z683="","",INDEX($AY$2:$AY$2000,$Z683))</f>
      </c>
      <c r="BQ683">
        <f>IF($Z683="","",INDEX($AZ$2:$AZ$2000,$Z683))</f>
      </c>
      <c r="BR683">
        <f>IF($Z683="","",INDEX($BA$2:$BA$2000,$Z683))</f>
      </c>
      <c r="BS683">
        <f>IF($Z683="","",INDEX($BB$2:$BB$2000,$Z683))</f>
      </c>
      <c r="BT683">
        <f>IF($Z683="","",INDEX($BC$2:$BC$2000,$Z683))</f>
      </c>
      <c r="BV683">
        <f>IF(OR($A683="",$P683&lt;&gt;"Yes",$AH683="Yes"),"",1+N($AG683))</f>
      </c>
      <c r="BW683">
        <f>IF($A683="","",COUNTIFS($W$2:$W$2500,$A683,$BZ$2:$BZ$2500,"Yes")+COUNTIFS($X$2:$X$2500,$A683,$BY$2:$BY$2500,"Yes"))</f>
      </c>
      <c r="BX683">
        <f>IF(OR($A683="",$P683="Yes"),"",IF(N($BW683)=0,0,1+SUMIFS($CB$2:$CB$2500,$W$2:$W$2500,$A683)+SUMIFS($CA$2:$CA$2500,$X$2:$X$2500,$A683)))</f>
      </c>
      <c r="BY683" t="str">
        <f>IF($Y683="","",INDEX($AH$2:$AH$2000,$Y683)&amp;"")</f>
      </c>
      <c r="BZ683" t="str">
        <f>IF($Z683="","",INDEX($AH$2:$AH$2000,$Z683)&amp;"")</f>
      </c>
      <c r="CA683">
        <f>IF($Y683="","",INDEX($BV$2:$BV$2000,$Y683))</f>
      </c>
      <c r="CB683">
        <f>IF($Z683="","",INDEX($BV$2:$BV$2000,$Z683))</f>
      </c>
    </row>
    <row r="684">
      <c r="A684" t="str">
        <f>IF(TRIM(INDEX(games!$A:$A,ROW()))="","",TRIM(INDEX(games!$A:$A,ROW())))</f>
      </c>
      <c r="B684">
        <f>IF(OR($A684="",INDEX(games!$B:$B,ROW())=""),"",INDEX(games!$B:$B,ROW()))</f>
      </c>
      <c r="C684" t="str">
        <f>IF(OR($A684="",INDEX(games!$C:$C,ROW())=""),"",INDEX(games!$C:$C,ROW()))</f>
      </c>
      <c r="D684">
        <f>IF($A684="","",COUNTIF($W$2:$W$2500,$A684)+COUNTIF($X$2:$X$2500,$A684))</f>
      </c>
      <c r="E684">
        <f>IF($A684="","",IFERROR(MATCH($C684,$R$2:$R$5,0),0))</f>
      </c>
      <c r="F684">
        <f>IF($A684="","",MOD(ROW(),34))</f>
      </c>
      <c r="G684">
        <f>IF($A684="",NA(),IF($C684="Action",$B684,NA()))</f>
      </c>
      <c r="H684">
        <f>IF($A684="",NA(),IF($C684="Action",1+$F684*0.023,NA()))</f>
      </c>
      <c r="I684">
        <f>IF($A684="",NA(),IF($C684="Strategy",$B684,NA()))</f>
      </c>
      <c r="J684">
        <f>IF($A684="",NA(),IF($C684="Strategy",2+$F684*0.023,NA()))</f>
      </c>
      <c r="K684">
        <f>IF($A684="",NA(),IF($C684="Deckbuilder",$B684,NA()))</f>
      </c>
      <c r="L684">
        <f>IF($A684="",NA(),IF($C684="Deckbuilder",3+$F684*0.023,NA()))</f>
      </c>
      <c r="M684">
        <f>IF($A684="",NA(),IF($C684="Traditional",$B684,NA()))</f>
      </c>
      <c r="N684">
        <f>IF($A684="",NA(),IF($C684="Traditional",4+$F684*0.023,NA()))</f>
      </c>
      <c r="O684">
        <f>IF($A684="","",$D684+ROW()/1000000)</f>
      </c>
      <c r="P684" t="str">
        <f>IF(OR($A684="",INDEX(games!$H:$H,ROW())=""),"",INDEX(games!$H:$H,ROW()))</f>
      </c>
      <c r="Q684">
        <f>IF(OR($A684="",$P684&lt;&gt;"Yes"),"",$D684+ROW()/1000000)</f>
      </c>
      <c r="T684">
        <f>IF($Y684="","",INDEX($B$2:$B$2000,$Y684))</f>
      </c>
      <c r="U684">
        <f>IF($Z684="","",INDEX($B$2:$B$2000,$Z684))</f>
      </c>
      <c r="V684">
        <f>IF(OR($T684="",$U684=""),"",$U684-$T684)</f>
      </c>
      <c r="W684" t="str">
        <f>IF(TRIM(INDEX(connections!$A:$A,ROW()))="","",TRIM(INDEX(connections!$A:$A,ROW())))</f>
      </c>
      <c r="X684" t="str">
        <f>IF($W684="","",TRIM(INDEX(connections!$B:$B,ROW())))</f>
      </c>
      <c r="Y684">
        <f>IF($W684="","",IFERROR(MATCH($W684,$A$2:$A$2000,0),""))</f>
      </c>
      <c r="Z684">
        <f>IF($X684="","",IFERROR(MATCH($X684,$A$2:$A$2000,0),""))</f>
      </c>
      <c r="AA684" t="str">
        <f>IF($Y684="","",INDEX($P$2:$P$2000,$Y684))</f>
      </c>
      <c r="AB684" t="str">
        <f>IF($Z684="","",INDEX($P$2:$P$2000,$Z684))</f>
      </c>
      <c r="AC684">
        <f>IF(AND($AA684="Yes",$AB684="Yes"),1,"")</f>
      </c>
      <c r="AD684">
        <f>IF(OR($Y684="",$Z684=""),"",IF(INDEX($C$2:$C$2000,$Y684)=INDEX($C$2:$C$2000,$Z684),0,1))</f>
      </c>
      <c r="AE684">
        <f>IF($AC684&lt;&gt;1,"",IF(AND(INDEX($AG$2:$AG$2000,$Y684)=1,INDEX($AG$2:$AG$2000,$Z684)=1),1,""))</f>
      </c>
      <c r="AG684">
        <f>IF($A684="","",COUNTIFS($W$2:$W$2500,$A684,$AB$2:$AB$2500,"Yes")+COUNTIFS($X$2:$X$2500,$A684,$AA$2:$AA$2500,"Yes"))</f>
      </c>
      <c r="AH684" t="str">
        <f>IF(OR($P684&lt;&gt;"Yes",N($AG684)=0),"",IF(AND($AG684=1,COUNTIFS($W$2:$W$2500,$A684,$AE$2:$AE$2500,1)+COUNTIFS($X$2:$X$2500,$A684,$AE$2:$AE$2500,1)&gt;0),"","Yes"))</f>
      </c>
      <c r="AI684">
        <f>IF($AH684="Yes",$AG684,"")</f>
      </c>
      <c r="AJ684">
        <f>IF($AI684="","",$AI684+ROW()/1000000)</f>
      </c>
      <c r="AK684">
        <f>IF(OR($A684="",$P684="Yes",N($AG684)=0),"",$AG684+ROW()/1000000)</f>
      </c>
      <c r="AL684" t="str">
        <f>IF($A684="","",INDEX(games!$J:$J,ROW())&amp;"")</f>
      </c>
      <c r="AM684">
        <f>IF($A684="","",SUMPRODUCT($AO684:$BD684,'Map Analysis'!$AP$2^{0,1,2,3,4,5,6,7,8,9,10,11,12,13,14,15}))</f>
      </c>
      <c r="AN684">
        <f>IF($A684="","",$AM684+ROW()/10000000)</f>
      </c>
      <c r="AO684">
        <f>IF($A684="","",COUNTIF($W$2:$W$2500,$A684))</f>
      </c>
      <c r="AP684">
        <f>IF($A684="","",SUMIFS($BF$2:$BF$2500,$W$2:$W$2500,$A684))</f>
      </c>
      <c r="AQ684">
        <f>IF($A684="","",SUMIFS($BG$2:$BG$2500,$W$2:$W$2500,$A684))</f>
      </c>
      <c r="AR684">
        <f>IF($A684="","",SUMIFS($BH$2:$BH$2500,$W$2:$W$2500,$A684))</f>
      </c>
      <c r="AS684">
        <f>IF($A684="","",SUMIFS($BI$2:$BI$2500,$W$2:$W$2500,$A684))</f>
      </c>
      <c r="AT684">
        <f>IF($A684="","",SUMIFS($BJ$2:$BJ$2500,$W$2:$W$2500,$A684))</f>
      </c>
      <c r="AU684">
        <f>IF($A684="","",SUMIFS($BK$2:$BK$2500,$W$2:$W$2500,$A684))</f>
      </c>
      <c r="AV684">
        <f>IF($A684="","",SUMIFS($BL$2:$BL$2500,$W$2:$W$2500,$A684))</f>
      </c>
      <c r="AW684">
        <f>IF($A684="","",SUMIFS($BM$2:$BM$2500,$W$2:$W$2500,$A684))</f>
      </c>
      <c r="AX684">
        <f>IF($A684="","",SUMIFS($BN$2:$BN$2500,$W$2:$W$2500,$A684))</f>
      </c>
      <c r="AY684">
        <f>IF($A684="","",SUMIFS($BO$2:$BO$2500,$W$2:$W$2500,$A684))</f>
      </c>
      <c r="AZ684">
        <f>IF($A684="","",SUMIFS($BP$2:$BP$2500,$W$2:$W$2500,$A684))</f>
      </c>
      <c r="BA684">
        <f>IF($A684="","",SUMIFS($BQ$2:$BQ$2500,$W$2:$W$2500,$A684))</f>
      </c>
      <c r="BB684">
        <f>IF($A684="","",SUMIFS($BR$2:$BR$2500,$W$2:$W$2500,$A684))</f>
      </c>
      <c r="BC684">
        <f>IF($A684="","",SUMIFS($BS$2:$BS$2500,$W$2:$W$2500,$A684))</f>
      </c>
      <c r="BD684">
        <f>IF($A684="","",SUMIFS($BT$2:$BT$2500,$W$2:$W$2500,$A684))</f>
      </c>
      <c r="BF684">
        <f>IF($Z684="","",INDEX($AO$2:$AO$2000,$Z684))</f>
      </c>
      <c r="BG684">
        <f>IF($Z684="","",INDEX($AP$2:$AP$2000,$Z684))</f>
      </c>
      <c r="BH684">
        <f>IF($Z684="","",INDEX($AQ$2:$AQ$2000,$Z684))</f>
      </c>
      <c r="BI684">
        <f>IF($Z684="","",INDEX($AR$2:$AR$2000,$Z684))</f>
      </c>
      <c r="BJ684">
        <f>IF($Z684="","",INDEX($AS$2:$AS$2000,$Z684))</f>
      </c>
      <c r="BK684">
        <f>IF($Z684="","",INDEX($AT$2:$AT$2000,$Z684))</f>
      </c>
      <c r="BL684">
        <f>IF($Z684="","",INDEX($AU$2:$AU$2000,$Z684))</f>
      </c>
      <c r="BM684">
        <f>IF($Z684="","",INDEX($AV$2:$AV$2000,$Z684))</f>
      </c>
      <c r="BN684">
        <f>IF($Z684="","",INDEX($AW$2:$AW$2000,$Z684))</f>
      </c>
      <c r="BO684">
        <f>IF($Z684="","",INDEX($AX$2:$AX$2000,$Z684))</f>
      </c>
      <c r="BP684">
        <f>IF($Z684="","",INDEX($AY$2:$AY$2000,$Z684))</f>
      </c>
      <c r="BQ684">
        <f>IF($Z684="","",INDEX($AZ$2:$AZ$2000,$Z684))</f>
      </c>
      <c r="BR684">
        <f>IF($Z684="","",INDEX($BA$2:$BA$2000,$Z684))</f>
      </c>
      <c r="BS684">
        <f>IF($Z684="","",INDEX($BB$2:$BB$2000,$Z684))</f>
      </c>
      <c r="BT684">
        <f>IF($Z684="","",INDEX($BC$2:$BC$2000,$Z684))</f>
      </c>
      <c r="BV684">
        <f>IF(OR($A684="",$P684&lt;&gt;"Yes",$AH684="Yes"),"",1+N($AG684))</f>
      </c>
      <c r="BW684">
        <f>IF($A684="","",COUNTIFS($W$2:$W$2500,$A684,$BZ$2:$BZ$2500,"Yes")+COUNTIFS($X$2:$X$2500,$A684,$BY$2:$BY$2500,"Yes"))</f>
      </c>
      <c r="BX684">
        <f>IF(OR($A684="",$P684="Yes"),"",IF(N($BW684)=0,0,1+SUMIFS($CB$2:$CB$2500,$W$2:$W$2500,$A684)+SUMIFS($CA$2:$CA$2500,$X$2:$X$2500,$A684)))</f>
      </c>
      <c r="BY684" t="str">
        <f>IF($Y684="","",INDEX($AH$2:$AH$2000,$Y684)&amp;"")</f>
      </c>
      <c r="BZ684" t="str">
        <f>IF($Z684="","",INDEX($AH$2:$AH$2000,$Z684)&amp;"")</f>
      </c>
      <c r="CA684">
        <f>IF($Y684="","",INDEX($BV$2:$BV$2000,$Y684))</f>
      </c>
      <c r="CB684">
        <f>IF($Z684="","",INDEX($BV$2:$BV$2000,$Z684))</f>
      </c>
    </row>
    <row r="685">
      <c r="A685" t="str">
        <f>IF(TRIM(INDEX(games!$A:$A,ROW()))="","",TRIM(INDEX(games!$A:$A,ROW())))</f>
      </c>
      <c r="B685">
        <f>IF(OR($A685="",INDEX(games!$B:$B,ROW())=""),"",INDEX(games!$B:$B,ROW()))</f>
      </c>
      <c r="C685" t="str">
        <f>IF(OR($A685="",INDEX(games!$C:$C,ROW())=""),"",INDEX(games!$C:$C,ROW()))</f>
      </c>
      <c r="D685">
        <f>IF($A685="","",COUNTIF($W$2:$W$2500,$A685)+COUNTIF($X$2:$X$2500,$A685))</f>
      </c>
      <c r="E685">
        <f>IF($A685="","",IFERROR(MATCH($C685,$R$2:$R$5,0),0))</f>
      </c>
      <c r="F685">
        <f>IF($A685="","",MOD(ROW(),34))</f>
      </c>
      <c r="G685">
        <f>IF($A685="",NA(),IF($C685="Action",$B685,NA()))</f>
      </c>
      <c r="H685">
        <f>IF($A685="",NA(),IF($C685="Action",1+$F685*0.023,NA()))</f>
      </c>
      <c r="I685">
        <f>IF($A685="",NA(),IF($C685="Strategy",$B685,NA()))</f>
      </c>
      <c r="J685">
        <f>IF($A685="",NA(),IF($C685="Strategy",2+$F685*0.023,NA()))</f>
      </c>
      <c r="K685">
        <f>IF($A685="",NA(),IF($C685="Deckbuilder",$B685,NA()))</f>
      </c>
      <c r="L685">
        <f>IF($A685="",NA(),IF($C685="Deckbuilder",3+$F685*0.023,NA()))</f>
      </c>
      <c r="M685">
        <f>IF($A685="",NA(),IF($C685="Traditional",$B685,NA()))</f>
      </c>
      <c r="N685">
        <f>IF($A685="",NA(),IF($C685="Traditional",4+$F685*0.023,NA()))</f>
      </c>
      <c r="O685">
        <f>IF($A685="","",$D685+ROW()/1000000)</f>
      </c>
      <c r="P685" t="str">
        <f>IF(OR($A685="",INDEX(games!$H:$H,ROW())=""),"",INDEX(games!$H:$H,ROW()))</f>
      </c>
      <c r="Q685">
        <f>IF(OR($A685="",$P685&lt;&gt;"Yes"),"",$D685+ROW()/1000000)</f>
      </c>
      <c r="T685">
        <f>IF($Y685="","",INDEX($B$2:$B$2000,$Y685))</f>
      </c>
      <c r="U685">
        <f>IF($Z685="","",INDEX($B$2:$B$2000,$Z685))</f>
      </c>
      <c r="V685">
        <f>IF(OR($T685="",$U685=""),"",$U685-$T685)</f>
      </c>
      <c r="W685" t="str">
        <f>IF(TRIM(INDEX(connections!$A:$A,ROW()))="","",TRIM(INDEX(connections!$A:$A,ROW())))</f>
      </c>
      <c r="X685" t="str">
        <f>IF($W685="","",TRIM(INDEX(connections!$B:$B,ROW())))</f>
      </c>
      <c r="Y685">
        <f>IF($W685="","",IFERROR(MATCH($W685,$A$2:$A$2000,0),""))</f>
      </c>
      <c r="Z685">
        <f>IF($X685="","",IFERROR(MATCH($X685,$A$2:$A$2000,0),""))</f>
      </c>
      <c r="AA685" t="str">
        <f>IF($Y685="","",INDEX($P$2:$P$2000,$Y685))</f>
      </c>
      <c r="AB685" t="str">
        <f>IF($Z685="","",INDEX($P$2:$P$2000,$Z685))</f>
      </c>
      <c r="AC685">
        <f>IF(AND($AA685="Yes",$AB685="Yes"),1,"")</f>
      </c>
      <c r="AD685">
        <f>IF(OR($Y685="",$Z685=""),"",IF(INDEX($C$2:$C$2000,$Y685)=INDEX($C$2:$C$2000,$Z685),0,1))</f>
      </c>
      <c r="AE685">
        <f>IF($AC685&lt;&gt;1,"",IF(AND(INDEX($AG$2:$AG$2000,$Y685)=1,INDEX($AG$2:$AG$2000,$Z685)=1),1,""))</f>
      </c>
      <c r="AG685">
        <f>IF($A685="","",COUNTIFS($W$2:$W$2500,$A685,$AB$2:$AB$2500,"Yes")+COUNTIFS($X$2:$X$2500,$A685,$AA$2:$AA$2500,"Yes"))</f>
      </c>
      <c r="AH685" t="str">
        <f>IF(OR($P685&lt;&gt;"Yes",N($AG685)=0),"",IF(AND($AG685=1,COUNTIFS($W$2:$W$2500,$A685,$AE$2:$AE$2500,1)+COUNTIFS($X$2:$X$2500,$A685,$AE$2:$AE$2500,1)&gt;0),"","Yes"))</f>
      </c>
      <c r="AI685">
        <f>IF($AH685="Yes",$AG685,"")</f>
      </c>
      <c r="AJ685">
        <f>IF($AI685="","",$AI685+ROW()/1000000)</f>
      </c>
      <c r="AK685">
        <f>IF(OR($A685="",$P685="Yes",N($AG685)=0),"",$AG685+ROW()/1000000)</f>
      </c>
      <c r="AL685" t="str">
        <f>IF($A685="","",INDEX(games!$J:$J,ROW())&amp;"")</f>
      </c>
      <c r="AM685">
        <f>IF($A685="","",SUMPRODUCT($AO685:$BD685,'Map Analysis'!$AP$2^{0,1,2,3,4,5,6,7,8,9,10,11,12,13,14,15}))</f>
      </c>
      <c r="AN685">
        <f>IF($A685="","",$AM685+ROW()/10000000)</f>
      </c>
      <c r="AO685">
        <f>IF($A685="","",COUNTIF($W$2:$W$2500,$A685))</f>
      </c>
      <c r="AP685">
        <f>IF($A685="","",SUMIFS($BF$2:$BF$2500,$W$2:$W$2500,$A685))</f>
      </c>
      <c r="AQ685">
        <f>IF($A685="","",SUMIFS($BG$2:$BG$2500,$W$2:$W$2500,$A685))</f>
      </c>
      <c r="AR685">
        <f>IF($A685="","",SUMIFS($BH$2:$BH$2500,$W$2:$W$2500,$A685))</f>
      </c>
      <c r="AS685">
        <f>IF($A685="","",SUMIFS($BI$2:$BI$2500,$W$2:$W$2500,$A685))</f>
      </c>
      <c r="AT685">
        <f>IF($A685="","",SUMIFS($BJ$2:$BJ$2500,$W$2:$W$2500,$A685))</f>
      </c>
      <c r="AU685">
        <f>IF($A685="","",SUMIFS($BK$2:$BK$2500,$W$2:$W$2500,$A685))</f>
      </c>
      <c r="AV685">
        <f>IF($A685="","",SUMIFS($BL$2:$BL$2500,$W$2:$W$2500,$A685))</f>
      </c>
      <c r="AW685">
        <f>IF($A685="","",SUMIFS($BM$2:$BM$2500,$W$2:$W$2500,$A685))</f>
      </c>
      <c r="AX685">
        <f>IF($A685="","",SUMIFS($BN$2:$BN$2500,$W$2:$W$2500,$A685))</f>
      </c>
      <c r="AY685">
        <f>IF($A685="","",SUMIFS($BO$2:$BO$2500,$W$2:$W$2500,$A685))</f>
      </c>
      <c r="AZ685">
        <f>IF($A685="","",SUMIFS($BP$2:$BP$2500,$W$2:$W$2500,$A685))</f>
      </c>
      <c r="BA685">
        <f>IF($A685="","",SUMIFS($BQ$2:$BQ$2500,$W$2:$W$2500,$A685))</f>
      </c>
      <c r="BB685">
        <f>IF($A685="","",SUMIFS($BR$2:$BR$2500,$W$2:$W$2500,$A685))</f>
      </c>
      <c r="BC685">
        <f>IF($A685="","",SUMIFS($BS$2:$BS$2500,$W$2:$W$2500,$A685))</f>
      </c>
      <c r="BD685">
        <f>IF($A685="","",SUMIFS($BT$2:$BT$2500,$W$2:$W$2500,$A685))</f>
      </c>
      <c r="BF685">
        <f>IF($Z685="","",INDEX($AO$2:$AO$2000,$Z685))</f>
      </c>
      <c r="BG685">
        <f>IF($Z685="","",INDEX($AP$2:$AP$2000,$Z685))</f>
      </c>
      <c r="BH685">
        <f>IF($Z685="","",INDEX($AQ$2:$AQ$2000,$Z685))</f>
      </c>
      <c r="BI685">
        <f>IF($Z685="","",INDEX($AR$2:$AR$2000,$Z685))</f>
      </c>
      <c r="BJ685">
        <f>IF($Z685="","",INDEX($AS$2:$AS$2000,$Z685))</f>
      </c>
      <c r="BK685">
        <f>IF($Z685="","",INDEX($AT$2:$AT$2000,$Z685))</f>
      </c>
      <c r="BL685">
        <f>IF($Z685="","",INDEX($AU$2:$AU$2000,$Z685))</f>
      </c>
      <c r="BM685">
        <f>IF($Z685="","",INDEX($AV$2:$AV$2000,$Z685))</f>
      </c>
      <c r="BN685">
        <f>IF($Z685="","",INDEX($AW$2:$AW$2000,$Z685))</f>
      </c>
      <c r="BO685">
        <f>IF($Z685="","",INDEX($AX$2:$AX$2000,$Z685))</f>
      </c>
      <c r="BP685">
        <f>IF($Z685="","",INDEX($AY$2:$AY$2000,$Z685))</f>
      </c>
      <c r="BQ685">
        <f>IF($Z685="","",INDEX($AZ$2:$AZ$2000,$Z685))</f>
      </c>
      <c r="BR685">
        <f>IF($Z685="","",INDEX($BA$2:$BA$2000,$Z685))</f>
      </c>
      <c r="BS685">
        <f>IF($Z685="","",INDEX($BB$2:$BB$2000,$Z685))</f>
      </c>
      <c r="BT685">
        <f>IF($Z685="","",INDEX($BC$2:$BC$2000,$Z685))</f>
      </c>
      <c r="BV685">
        <f>IF(OR($A685="",$P685&lt;&gt;"Yes",$AH685="Yes"),"",1+N($AG685))</f>
      </c>
      <c r="BW685">
        <f>IF($A685="","",COUNTIFS($W$2:$W$2500,$A685,$BZ$2:$BZ$2500,"Yes")+COUNTIFS($X$2:$X$2500,$A685,$BY$2:$BY$2500,"Yes"))</f>
      </c>
      <c r="BX685">
        <f>IF(OR($A685="",$P685="Yes"),"",IF(N($BW685)=0,0,1+SUMIFS($CB$2:$CB$2500,$W$2:$W$2500,$A685)+SUMIFS($CA$2:$CA$2500,$X$2:$X$2500,$A685)))</f>
      </c>
      <c r="BY685" t="str">
        <f>IF($Y685="","",INDEX($AH$2:$AH$2000,$Y685)&amp;"")</f>
      </c>
      <c r="BZ685" t="str">
        <f>IF($Z685="","",INDEX($AH$2:$AH$2000,$Z685)&amp;"")</f>
      </c>
      <c r="CA685">
        <f>IF($Y685="","",INDEX($BV$2:$BV$2000,$Y685))</f>
      </c>
      <c r="CB685">
        <f>IF($Z685="","",INDEX($BV$2:$BV$2000,$Z685))</f>
      </c>
    </row>
    <row r="686">
      <c r="A686" t="str">
        <f>IF(TRIM(INDEX(games!$A:$A,ROW()))="","",TRIM(INDEX(games!$A:$A,ROW())))</f>
      </c>
      <c r="B686">
        <f>IF(OR($A686="",INDEX(games!$B:$B,ROW())=""),"",INDEX(games!$B:$B,ROW()))</f>
      </c>
      <c r="C686" t="str">
        <f>IF(OR($A686="",INDEX(games!$C:$C,ROW())=""),"",INDEX(games!$C:$C,ROW()))</f>
      </c>
      <c r="D686">
        <f>IF($A686="","",COUNTIF($W$2:$W$2500,$A686)+COUNTIF($X$2:$X$2500,$A686))</f>
      </c>
      <c r="E686">
        <f>IF($A686="","",IFERROR(MATCH($C686,$R$2:$R$5,0),0))</f>
      </c>
      <c r="F686">
        <f>IF($A686="","",MOD(ROW(),34))</f>
      </c>
      <c r="G686">
        <f>IF($A686="",NA(),IF($C686="Action",$B686,NA()))</f>
      </c>
      <c r="H686">
        <f>IF($A686="",NA(),IF($C686="Action",1+$F686*0.023,NA()))</f>
      </c>
      <c r="I686">
        <f>IF($A686="",NA(),IF($C686="Strategy",$B686,NA()))</f>
      </c>
      <c r="J686">
        <f>IF($A686="",NA(),IF($C686="Strategy",2+$F686*0.023,NA()))</f>
      </c>
      <c r="K686">
        <f>IF($A686="",NA(),IF($C686="Deckbuilder",$B686,NA()))</f>
      </c>
      <c r="L686">
        <f>IF($A686="",NA(),IF($C686="Deckbuilder",3+$F686*0.023,NA()))</f>
      </c>
      <c r="M686">
        <f>IF($A686="",NA(),IF($C686="Traditional",$B686,NA()))</f>
      </c>
      <c r="N686">
        <f>IF($A686="",NA(),IF($C686="Traditional",4+$F686*0.023,NA()))</f>
      </c>
      <c r="O686">
        <f>IF($A686="","",$D686+ROW()/1000000)</f>
      </c>
      <c r="P686" t="str">
        <f>IF(OR($A686="",INDEX(games!$H:$H,ROW())=""),"",INDEX(games!$H:$H,ROW()))</f>
      </c>
      <c r="Q686">
        <f>IF(OR($A686="",$P686&lt;&gt;"Yes"),"",$D686+ROW()/1000000)</f>
      </c>
      <c r="T686">
        <f>IF($Y686="","",INDEX($B$2:$B$2000,$Y686))</f>
      </c>
      <c r="U686">
        <f>IF($Z686="","",INDEX($B$2:$B$2000,$Z686))</f>
      </c>
      <c r="V686">
        <f>IF(OR($T686="",$U686=""),"",$U686-$T686)</f>
      </c>
      <c r="W686" t="str">
        <f>IF(TRIM(INDEX(connections!$A:$A,ROW()))="","",TRIM(INDEX(connections!$A:$A,ROW())))</f>
      </c>
      <c r="X686" t="str">
        <f>IF($W686="","",TRIM(INDEX(connections!$B:$B,ROW())))</f>
      </c>
      <c r="Y686">
        <f>IF($W686="","",IFERROR(MATCH($W686,$A$2:$A$2000,0),""))</f>
      </c>
      <c r="Z686">
        <f>IF($X686="","",IFERROR(MATCH($X686,$A$2:$A$2000,0),""))</f>
      </c>
      <c r="AA686" t="str">
        <f>IF($Y686="","",INDEX($P$2:$P$2000,$Y686))</f>
      </c>
      <c r="AB686" t="str">
        <f>IF($Z686="","",INDEX($P$2:$P$2000,$Z686))</f>
      </c>
      <c r="AC686">
        <f>IF(AND($AA686="Yes",$AB686="Yes"),1,"")</f>
      </c>
      <c r="AD686">
        <f>IF(OR($Y686="",$Z686=""),"",IF(INDEX($C$2:$C$2000,$Y686)=INDEX($C$2:$C$2000,$Z686),0,1))</f>
      </c>
      <c r="AE686">
        <f>IF($AC686&lt;&gt;1,"",IF(AND(INDEX($AG$2:$AG$2000,$Y686)=1,INDEX($AG$2:$AG$2000,$Z686)=1),1,""))</f>
      </c>
      <c r="AG686">
        <f>IF($A686="","",COUNTIFS($W$2:$W$2500,$A686,$AB$2:$AB$2500,"Yes")+COUNTIFS($X$2:$X$2500,$A686,$AA$2:$AA$2500,"Yes"))</f>
      </c>
      <c r="AH686" t="str">
        <f>IF(OR($P686&lt;&gt;"Yes",N($AG686)=0),"",IF(AND($AG686=1,COUNTIFS($W$2:$W$2500,$A686,$AE$2:$AE$2500,1)+COUNTIFS($X$2:$X$2500,$A686,$AE$2:$AE$2500,1)&gt;0),"","Yes"))</f>
      </c>
      <c r="AI686">
        <f>IF($AH686="Yes",$AG686,"")</f>
      </c>
      <c r="AJ686">
        <f>IF($AI686="","",$AI686+ROW()/1000000)</f>
      </c>
      <c r="AK686">
        <f>IF(OR($A686="",$P686="Yes",N($AG686)=0),"",$AG686+ROW()/1000000)</f>
      </c>
      <c r="AL686" t="str">
        <f>IF($A686="","",INDEX(games!$J:$J,ROW())&amp;"")</f>
      </c>
      <c r="AM686">
        <f>IF($A686="","",SUMPRODUCT($AO686:$BD686,'Map Analysis'!$AP$2^{0,1,2,3,4,5,6,7,8,9,10,11,12,13,14,15}))</f>
      </c>
      <c r="AN686">
        <f>IF($A686="","",$AM686+ROW()/10000000)</f>
      </c>
      <c r="AO686">
        <f>IF($A686="","",COUNTIF($W$2:$W$2500,$A686))</f>
      </c>
      <c r="AP686">
        <f>IF($A686="","",SUMIFS($BF$2:$BF$2500,$W$2:$W$2500,$A686))</f>
      </c>
      <c r="AQ686">
        <f>IF($A686="","",SUMIFS($BG$2:$BG$2500,$W$2:$W$2500,$A686))</f>
      </c>
      <c r="AR686">
        <f>IF($A686="","",SUMIFS($BH$2:$BH$2500,$W$2:$W$2500,$A686))</f>
      </c>
      <c r="AS686">
        <f>IF($A686="","",SUMIFS($BI$2:$BI$2500,$W$2:$W$2500,$A686))</f>
      </c>
      <c r="AT686">
        <f>IF($A686="","",SUMIFS($BJ$2:$BJ$2500,$W$2:$W$2500,$A686))</f>
      </c>
      <c r="AU686">
        <f>IF($A686="","",SUMIFS($BK$2:$BK$2500,$W$2:$W$2500,$A686))</f>
      </c>
      <c r="AV686">
        <f>IF($A686="","",SUMIFS($BL$2:$BL$2500,$W$2:$W$2500,$A686))</f>
      </c>
      <c r="AW686">
        <f>IF($A686="","",SUMIFS($BM$2:$BM$2500,$W$2:$W$2500,$A686))</f>
      </c>
      <c r="AX686">
        <f>IF($A686="","",SUMIFS($BN$2:$BN$2500,$W$2:$W$2500,$A686))</f>
      </c>
      <c r="AY686">
        <f>IF($A686="","",SUMIFS($BO$2:$BO$2500,$W$2:$W$2500,$A686))</f>
      </c>
      <c r="AZ686">
        <f>IF($A686="","",SUMIFS($BP$2:$BP$2500,$W$2:$W$2500,$A686))</f>
      </c>
      <c r="BA686">
        <f>IF($A686="","",SUMIFS($BQ$2:$BQ$2500,$W$2:$W$2500,$A686))</f>
      </c>
      <c r="BB686">
        <f>IF($A686="","",SUMIFS($BR$2:$BR$2500,$W$2:$W$2500,$A686))</f>
      </c>
      <c r="BC686">
        <f>IF($A686="","",SUMIFS($BS$2:$BS$2500,$W$2:$W$2500,$A686))</f>
      </c>
      <c r="BD686">
        <f>IF($A686="","",SUMIFS($BT$2:$BT$2500,$W$2:$W$2500,$A686))</f>
      </c>
      <c r="BF686">
        <f>IF($Z686="","",INDEX($AO$2:$AO$2000,$Z686))</f>
      </c>
      <c r="BG686">
        <f>IF($Z686="","",INDEX($AP$2:$AP$2000,$Z686))</f>
      </c>
      <c r="BH686">
        <f>IF($Z686="","",INDEX($AQ$2:$AQ$2000,$Z686))</f>
      </c>
      <c r="BI686">
        <f>IF($Z686="","",INDEX($AR$2:$AR$2000,$Z686))</f>
      </c>
      <c r="BJ686">
        <f>IF($Z686="","",INDEX($AS$2:$AS$2000,$Z686))</f>
      </c>
      <c r="BK686">
        <f>IF($Z686="","",INDEX($AT$2:$AT$2000,$Z686))</f>
      </c>
      <c r="BL686">
        <f>IF($Z686="","",INDEX($AU$2:$AU$2000,$Z686))</f>
      </c>
      <c r="BM686">
        <f>IF($Z686="","",INDEX($AV$2:$AV$2000,$Z686))</f>
      </c>
      <c r="BN686">
        <f>IF($Z686="","",INDEX($AW$2:$AW$2000,$Z686))</f>
      </c>
      <c r="BO686">
        <f>IF($Z686="","",INDEX($AX$2:$AX$2000,$Z686))</f>
      </c>
      <c r="BP686">
        <f>IF($Z686="","",INDEX($AY$2:$AY$2000,$Z686))</f>
      </c>
      <c r="BQ686">
        <f>IF($Z686="","",INDEX($AZ$2:$AZ$2000,$Z686))</f>
      </c>
      <c r="BR686">
        <f>IF($Z686="","",INDEX($BA$2:$BA$2000,$Z686))</f>
      </c>
      <c r="BS686">
        <f>IF($Z686="","",INDEX($BB$2:$BB$2000,$Z686))</f>
      </c>
      <c r="BT686">
        <f>IF($Z686="","",INDEX($BC$2:$BC$2000,$Z686))</f>
      </c>
      <c r="BV686">
        <f>IF(OR($A686="",$P686&lt;&gt;"Yes",$AH686="Yes"),"",1+N($AG686))</f>
      </c>
      <c r="BW686">
        <f>IF($A686="","",COUNTIFS($W$2:$W$2500,$A686,$BZ$2:$BZ$2500,"Yes")+COUNTIFS($X$2:$X$2500,$A686,$BY$2:$BY$2500,"Yes"))</f>
      </c>
      <c r="BX686">
        <f>IF(OR($A686="",$P686="Yes"),"",IF(N($BW686)=0,0,1+SUMIFS($CB$2:$CB$2500,$W$2:$W$2500,$A686)+SUMIFS($CA$2:$CA$2500,$X$2:$X$2500,$A686)))</f>
      </c>
      <c r="BY686" t="str">
        <f>IF($Y686="","",INDEX($AH$2:$AH$2000,$Y686)&amp;"")</f>
      </c>
      <c r="BZ686" t="str">
        <f>IF($Z686="","",INDEX($AH$2:$AH$2000,$Z686)&amp;"")</f>
      </c>
      <c r="CA686">
        <f>IF($Y686="","",INDEX($BV$2:$BV$2000,$Y686))</f>
      </c>
      <c r="CB686">
        <f>IF($Z686="","",INDEX($BV$2:$BV$2000,$Z686))</f>
      </c>
    </row>
    <row r="687">
      <c r="A687" t="str">
        <f>IF(TRIM(INDEX(games!$A:$A,ROW()))="","",TRIM(INDEX(games!$A:$A,ROW())))</f>
      </c>
      <c r="B687">
        <f>IF(OR($A687="",INDEX(games!$B:$B,ROW())=""),"",INDEX(games!$B:$B,ROW()))</f>
      </c>
      <c r="C687" t="str">
        <f>IF(OR($A687="",INDEX(games!$C:$C,ROW())=""),"",INDEX(games!$C:$C,ROW()))</f>
      </c>
      <c r="D687">
        <f>IF($A687="","",COUNTIF($W$2:$W$2500,$A687)+COUNTIF($X$2:$X$2500,$A687))</f>
      </c>
      <c r="E687">
        <f>IF($A687="","",IFERROR(MATCH($C687,$R$2:$R$5,0),0))</f>
      </c>
      <c r="F687">
        <f>IF($A687="","",MOD(ROW(),34))</f>
      </c>
      <c r="G687">
        <f>IF($A687="",NA(),IF($C687="Action",$B687,NA()))</f>
      </c>
      <c r="H687">
        <f>IF($A687="",NA(),IF($C687="Action",1+$F687*0.023,NA()))</f>
      </c>
      <c r="I687">
        <f>IF($A687="",NA(),IF($C687="Strategy",$B687,NA()))</f>
      </c>
      <c r="J687">
        <f>IF($A687="",NA(),IF($C687="Strategy",2+$F687*0.023,NA()))</f>
      </c>
      <c r="K687">
        <f>IF($A687="",NA(),IF($C687="Deckbuilder",$B687,NA()))</f>
      </c>
      <c r="L687">
        <f>IF($A687="",NA(),IF($C687="Deckbuilder",3+$F687*0.023,NA()))</f>
      </c>
      <c r="M687">
        <f>IF($A687="",NA(),IF($C687="Traditional",$B687,NA()))</f>
      </c>
      <c r="N687">
        <f>IF($A687="",NA(),IF($C687="Traditional",4+$F687*0.023,NA()))</f>
      </c>
      <c r="O687">
        <f>IF($A687="","",$D687+ROW()/1000000)</f>
      </c>
      <c r="P687" t="str">
        <f>IF(OR($A687="",INDEX(games!$H:$H,ROW())=""),"",INDEX(games!$H:$H,ROW()))</f>
      </c>
      <c r="Q687">
        <f>IF(OR($A687="",$P687&lt;&gt;"Yes"),"",$D687+ROW()/1000000)</f>
      </c>
      <c r="T687">
        <f>IF($Y687="","",INDEX($B$2:$B$2000,$Y687))</f>
      </c>
      <c r="U687">
        <f>IF($Z687="","",INDEX($B$2:$B$2000,$Z687))</f>
      </c>
      <c r="V687">
        <f>IF(OR($T687="",$U687=""),"",$U687-$T687)</f>
      </c>
      <c r="W687" t="str">
        <f>IF(TRIM(INDEX(connections!$A:$A,ROW()))="","",TRIM(INDEX(connections!$A:$A,ROW())))</f>
      </c>
      <c r="X687" t="str">
        <f>IF($W687="","",TRIM(INDEX(connections!$B:$B,ROW())))</f>
      </c>
      <c r="Y687">
        <f>IF($W687="","",IFERROR(MATCH($W687,$A$2:$A$2000,0),""))</f>
      </c>
      <c r="Z687">
        <f>IF($X687="","",IFERROR(MATCH($X687,$A$2:$A$2000,0),""))</f>
      </c>
      <c r="AA687" t="str">
        <f>IF($Y687="","",INDEX($P$2:$P$2000,$Y687))</f>
      </c>
      <c r="AB687" t="str">
        <f>IF($Z687="","",INDEX($P$2:$P$2000,$Z687))</f>
      </c>
      <c r="AC687">
        <f>IF(AND($AA687="Yes",$AB687="Yes"),1,"")</f>
      </c>
      <c r="AD687">
        <f>IF(OR($Y687="",$Z687=""),"",IF(INDEX($C$2:$C$2000,$Y687)=INDEX($C$2:$C$2000,$Z687),0,1))</f>
      </c>
      <c r="AE687">
        <f>IF($AC687&lt;&gt;1,"",IF(AND(INDEX($AG$2:$AG$2000,$Y687)=1,INDEX($AG$2:$AG$2000,$Z687)=1),1,""))</f>
      </c>
      <c r="AG687">
        <f>IF($A687="","",COUNTIFS($W$2:$W$2500,$A687,$AB$2:$AB$2500,"Yes")+COUNTIFS($X$2:$X$2500,$A687,$AA$2:$AA$2500,"Yes"))</f>
      </c>
      <c r="AH687" t="str">
        <f>IF(OR($P687&lt;&gt;"Yes",N($AG687)=0),"",IF(AND($AG687=1,COUNTIFS($W$2:$W$2500,$A687,$AE$2:$AE$2500,1)+COUNTIFS($X$2:$X$2500,$A687,$AE$2:$AE$2500,1)&gt;0),"","Yes"))</f>
      </c>
      <c r="AI687">
        <f>IF($AH687="Yes",$AG687,"")</f>
      </c>
      <c r="AJ687">
        <f>IF($AI687="","",$AI687+ROW()/1000000)</f>
      </c>
      <c r="AK687">
        <f>IF(OR($A687="",$P687="Yes",N($AG687)=0),"",$AG687+ROW()/1000000)</f>
      </c>
      <c r="AL687" t="str">
        <f>IF($A687="","",INDEX(games!$J:$J,ROW())&amp;"")</f>
      </c>
      <c r="AM687">
        <f>IF($A687="","",SUMPRODUCT($AO687:$BD687,'Map Analysis'!$AP$2^{0,1,2,3,4,5,6,7,8,9,10,11,12,13,14,15}))</f>
      </c>
      <c r="AN687">
        <f>IF($A687="","",$AM687+ROW()/10000000)</f>
      </c>
      <c r="AO687">
        <f>IF($A687="","",COUNTIF($W$2:$W$2500,$A687))</f>
      </c>
      <c r="AP687">
        <f>IF($A687="","",SUMIFS($BF$2:$BF$2500,$W$2:$W$2500,$A687))</f>
      </c>
      <c r="AQ687">
        <f>IF($A687="","",SUMIFS($BG$2:$BG$2500,$W$2:$W$2500,$A687))</f>
      </c>
      <c r="AR687">
        <f>IF($A687="","",SUMIFS($BH$2:$BH$2500,$W$2:$W$2500,$A687))</f>
      </c>
      <c r="AS687">
        <f>IF($A687="","",SUMIFS($BI$2:$BI$2500,$W$2:$W$2500,$A687))</f>
      </c>
      <c r="AT687">
        <f>IF($A687="","",SUMIFS($BJ$2:$BJ$2500,$W$2:$W$2500,$A687))</f>
      </c>
      <c r="AU687">
        <f>IF($A687="","",SUMIFS($BK$2:$BK$2500,$W$2:$W$2500,$A687))</f>
      </c>
      <c r="AV687">
        <f>IF($A687="","",SUMIFS($BL$2:$BL$2500,$W$2:$W$2500,$A687))</f>
      </c>
      <c r="AW687">
        <f>IF($A687="","",SUMIFS($BM$2:$BM$2500,$W$2:$W$2500,$A687))</f>
      </c>
      <c r="AX687">
        <f>IF($A687="","",SUMIFS($BN$2:$BN$2500,$W$2:$W$2500,$A687))</f>
      </c>
      <c r="AY687">
        <f>IF($A687="","",SUMIFS($BO$2:$BO$2500,$W$2:$W$2500,$A687))</f>
      </c>
      <c r="AZ687">
        <f>IF($A687="","",SUMIFS($BP$2:$BP$2500,$W$2:$W$2500,$A687))</f>
      </c>
      <c r="BA687">
        <f>IF($A687="","",SUMIFS($BQ$2:$BQ$2500,$W$2:$W$2500,$A687))</f>
      </c>
      <c r="BB687">
        <f>IF($A687="","",SUMIFS($BR$2:$BR$2500,$W$2:$W$2500,$A687))</f>
      </c>
      <c r="BC687">
        <f>IF($A687="","",SUMIFS($BS$2:$BS$2500,$W$2:$W$2500,$A687))</f>
      </c>
      <c r="BD687">
        <f>IF($A687="","",SUMIFS($BT$2:$BT$2500,$W$2:$W$2500,$A687))</f>
      </c>
      <c r="BF687">
        <f>IF($Z687="","",INDEX($AO$2:$AO$2000,$Z687))</f>
      </c>
      <c r="BG687">
        <f>IF($Z687="","",INDEX($AP$2:$AP$2000,$Z687))</f>
      </c>
      <c r="BH687">
        <f>IF($Z687="","",INDEX($AQ$2:$AQ$2000,$Z687))</f>
      </c>
      <c r="BI687">
        <f>IF($Z687="","",INDEX($AR$2:$AR$2000,$Z687))</f>
      </c>
      <c r="BJ687">
        <f>IF($Z687="","",INDEX($AS$2:$AS$2000,$Z687))</f>
      </c>
      <c r="BK687">
        <f>IF($Z687="","",INDEX($AT$2:$AT$2000,$Z687))</f>
      </c>
      <c r="BL687">
        <f>IF($Z687="","",INDEX($AU$2:$AU$2000,$Z687))</f>
      </c>
      <c r="BM687">
        <f>IF($Z687="","",INDEX($AV$2:$AV$2000,$Z687))</f>
      </c>
      <c r="BN687">
        <f>IF($Z687="","",INDEX($AW$2:$AW$2000,$Z687))</f>
      </c>
      <c r="BO687">
        <f>IF($Z687="","",INDEX($AX$2:$AX$2000,$Z687))</f>
      </c>
      <c r="BP687">
        <f>IF($Z687="","",INDEX($AY$2:$AY$2000,$Z687))</f>
      </c>
      <c r="BQ687">
        <f>IF($Z687="","",INDEX($AZ$2:$AZ$2000,$Z687))</f>
      </c>
      <c r="BR687">
        <f>IF($Z687="","",INDEX($BA$2:$BA$2000,$Z687))</f>
      </c>
      <c r="BS687">
        <f>IF($Z687="","",INDEX($BB$2:$BB$2000,$Z687))</f>
      </c>
      <c r="BT687">
        <f>IF($Z687="","",INDEX($BC$2:$BC$2000,$Z687))</f>
      </c>
      <c r="BV687">
        <f>IF(OR($A687="",$P687&lt;&gt;"Yes",$AH687="Yes"),"",1+N($AG687))</f>
      </c>
      <c r="BW687">
        <f>IF($A687="","",COUNTIFS($W$2:$W$2500,$A687,$BZ$2:$BZ$2500,"Yes")+COUNTIFS($X$2:$X$2500,$A687,$BY$2:$BY$2500,"Yes"))</f>
      </c>
      <c r="BX687">
        <f>IF(OR($A687="",$P687="Yes"),"",IF(N($BW687)=0,0,1+SUMIFS($CB$2:$CB$2500,$W$2:$W$2500,$A687)+SUMIFS($CA$2:$CA$2500,$X$2:$X$2500,$A687)))</f>
      </c>
      <c r="BY687" t="str">
        <f>IF($Y687="","",INDEX($AH$2:$AH$2000,$Y687)&amp;"")</f>
      </c>
      <c r="BZ687" t="str">
        <f>IF($Z687="","",INDEX($AH$2:$AH$2000,$Z687)&amp;"")</f>
      </c>
      <c r="CA687">
        <f>IF($Y687="","",INDEX($BV$2:$BV$2000,$Y687))</f>
      </c>
      <c r="CB687">
        <f>IF($Z687="","",INDEX($BV$2:$BV$2000,$Z687))</f>
      </c>
    </row>
    <row r="688">
      <c r="A688" t="str">
        <f>IF(TRIM(INDEX(games!$A:$A,ROW()))="","",TRIM(INDEX(games!$A:$A,ROW())))</f>
      </c>
      <c r="B688">
        <f>IF(OR($A688="",INDEX(games!$B:$B,ROW())=""),"",INDEX(games!$B:$B,ROW()))</f>
      </c>
      <c r="C688" t="str">
        <f>IF(OR($A688="",INDEX(games!$C:$C,ROW())=""),"",INDEX(games!$C:$C,ROW()))</f>
      </c>
      <c r="D688">
        <f>IF($A688="","",COUNTIF($W$2:$W$2500,$A688)+COUNTIF($X$2:$X$2500,$A688))</f>
      </c>
      <c r="E688">
        <f>IF($A688="","",IFERROR(MATCH($C688,$R$2:$R$5,0),0))</f>
      </c>
      <c r="F688">
        <f>IF($A688="","",MOD(ROW(),34))</f>
      </c>
      <c r="G688">
        <f>IF($A688="",NA(),IF($C688="Action",$B688,NA()))</f>
      </c>
      <c r="H688">
        <f>IF($A688="",NA(),IF($C688="Action",1+$F688*0.023,NA()))</f>
      </c>
      <c r="I688">
        <f>IF($A688="",NA(),IF($C688="Strategy",$B688,NA()))</f>
      </c>
      <c r="J688">
        <f>IF($A688="",NA(),IF($C688="Strategy",2+$F688*0.023,NA()))</f>
      </c>
      <c r="K688">
        <f>IF($A688="",NA(),IF($C688="Deckbuilder",$B688,NA()))</f>
      </c>
      <c r="L688">
        <f>IF($A688="",NA(),IF($C688="Deckbuilder",3+$F688*0.023,NA()))</f>
      </c>
      <c r="M688">
        <f>IF($A688="",NA(),IF($C688="Traditional",$B688,NA()))</f>
      </c>
      <c r="N688">
        <f>IF($A688="",NA(),IF($C688="Traditional",4+$F688*0.023,NA()))</f>
      </c>
      <c r="O688">
        <f>IF($A688="","",$D688+ROW()/1000000)</f>
      </c>
      <c r="P688" t="str">
        <f>IF(OR($A688="",INDEX(games!$H:$H,ROW())=""),"",INDEX(games!$H:$H,ROW()))</f>
      </c>
      <c r="Q688">
        <f>IF(OR($A688="",$P688&lt;&gt;"Yes"),"",$D688+ROW()/1000000)</f>
      </c>
      <c r="T688">
        <f>IF($Y688="","",INDEX($B$2:$B$2000,$Y688))</f>
      </c>
      <c r="U688">
        <f>IF($Z688="","",INDEX($B$2:$B$2000,$Z688))</f>
      </c>
      <c r="V688">
        <f>IF(OR($T688="",$U688=""),"",$U688-$T688)</f>
      </c>
      <c r="W688" t="str">
        <f>IF(TRIM(INDEX(connections!$A:$A,ROW()))="","",TRIM(INDEX(connections!$A:$A,ROW())))</f>
      </c>
      <c r="X688" t="str">
        <f>IF($W688="","",TRIM(INDEX(connections!$B:$B,ROW())))</f>
      </c>
      <c r="Y688">
        <f>IF($W688="","",IFERROR(MATCH($W688,$A$2:$A$2000,0),""))</f>
      </c>
      <c r="Z688">
        <f>IF($X688="","",IFERROR(MATCH($X688,$A$2:$A$2000,0),""))</f>
      </c>
      <c r="AA688" t="str">
        <f>IF($Y688="","",INDEX($P$2:$P$2000,$Y688))</f>
      </c>
      <c r="AB688" t="str">
        <f>IF($Z688="","",INDEX($P$2:$P$2000,$Z688))</f>
      </c>
      <c r="AC688">
        <f>IF(AND($AA688="Yes",$AB688="Yes"),1,"")</f>
      </c>
      <c r="AD688">
        <f>IF(OR($Y688="",$Z688=""),"",IF(INDEX($C$2:$C$2000,$Y688)=INDEX($C$2:$C$2000,$Z688),0,1))</f>
      </c>
      <c r="AE688">
        <f>IF($AC688&lt;&gt;1,"",IF(AND(INDEX($AG$2:$AG$2000,$Y688)=1,INDEX($AG$2:$AG$2000,$Z688)=1),1,""))</f>
      </c>
      <c r="AG688">
        <f>IF($A688="","",COUNTIFS($W$2:$W$2500,$A688,$AB$2:$AB$2500,"Yes")+COUNTIFS($X$2:$X$2500,$A688,$AA$2:$AA$2500,"Yes"))</f>
      </c>
      <c r="AH688" t="str">
        <f>IF(OR($P688&lt;&gt;"Yes",N($AG688)=0),"",IF(AND($AG688=1,COUNTIFS($W$2:$W$2500,$A688,$AE$2:$AE$2500,1)+COUNTIFS($X$2:$X$2500,$A688,$AE$2:$AE$2500,1)&gt;0),"","Yes"))</f>
      </c>
      <c r="AI688">
        <f>IF($AH688="Yes",$AG688,"")</f>
      </c>
      <c r="AJ688">
        <f>IF($AI688="","",$AI688+ROW()/1000000)</f>
      </c>
      <c r="AK688">
        <f>IF(OR($A688="",$P688="Yes",N($AG688)=0),"",$AG688+ROW()/1000000)</f>
      </c>
      <c r="AL688" t="str">
        <f>IF($A688="","",INDEX(games!$J:$J,ROW())&amp;"")</f>
      </c>
      <c r="AM688">
        <f>IF($A688="","",SUMPRODUCT($AO688:$BD688,'Map Analysis'!$AP$2^{0,1,2,3,4,5,6,7,8,9,10,11,12,13,14,15}))</f>
      </c>
      <c r="AN688">
        <f>IF($A688="","",$AM688+ROW()/10000000)</f>
      </c>
      <c r="AO688">
        <f>IF($A688="","",COUNTIF($W$2:$W$2500,$A688))</f>
      </c>
      <c r="AP688">
        <f>IF($A688="","",SUMIFS($BF$2:$BF$2500,$W$2:$W$2500,$A688))</f>
      </c>
      <c r="AQ688">
        <f>IF($A688="","",SUMIFS($BG$2:$BG$2500,$W$2:$W$2500,$A688))</f>
      </c>
      <c r="AR688">
        <f>IF($A688="","",SUMIFS($BH$2:$BH$2500,$W$2:$W$2500,$A688))</f>
      </c>
      <c r="AS688">
        <f>IF($A688="","",SUMIFS($BI$2:$BI$2500,$W$2:$W$2500,$A688))</f>
      </c>
      <c r="AT688">
        <f>IF($A688="","",SUMIFS($BJ$2:$BJ$2500,$W$2:$W$2500,$A688))</f>
      </c>
      <c r="AU688">
        <f>IF($A688="","",SUMIFS($BK$2:$BK$2500,$W$2:$W$2500,$A688))</f>
      </c>
      <c r="AV688">
        <f>IF($A688="","",SUMIFS($BL$2:$BL$2500,$W$2:$W$2500,$A688))</f>
      </c>
      <c r="AW688">
        <f>IF($A688="","",SUMIFS($BM$2:$BM$2500,$W$2:$W$2500,$A688))</f>
      </c>
      <c r="AX688">
        <f>IF($A688="","",SUMIFS($BN$2:$BN$2500,$W$2:$W$2500,$A688))</f>
      </c>
      <c r="AY688">
        <f>IF($A688="","",SUMIFS($BO$2:$BO$2500,$W$2:$W$2500,$A688))</f>
      </c>
      <c r="AZ688">
        <f>IF($A688="","",SUMIFS($BP$2:$BP$2500,$W$2:$W$2500,$A688))</f>
      </c>
      <c r="BA688">
        <f>IF($A688="","",SUMIFS($BQ$2:$BQ$2500,$W$2:$W$2500,$A688))</f>
      </c>
      <c r="BB688">
        <f>IF($A688="","",SUMIFS($BR$2:$BR$2500,$W$2:$W$2500,$A688))</f>
      </c>
      <c r="BC688">
        <f>IF($A688="","",SUMIFS($BS$2:$BS$2500,$W$2:$W$2500,$A688))</f>
      </c>
      <c r="BD688">
        <f>IF($A688="","",SUMIFS($BT$2:$BT$2500,$W$2:$W$2500,$A688))</f>
      </c>
      <c r="BF688">
        <f>IF($Z688="","",INDEX($AO$2:$AO$2000,$Z688))</f>
      </c>
      <c r="BG688">
        <f>IF($Z688="","",INDEX($AP$2:$AP$2000,$Z688))</f>
      </c>
      <c r="BH688">
        <f>IF($Z688="","",INDEX($AQ$2:$AQ$2000,$Z688))</f>
      </c>
      <c r="BI688">
        <f>IF($Z688="","",INDEX($AR$2:$AR$2000,$Z688))</f>
      </c>
      <c r="BJ688">
        <f>IF($Z688="","",INDEX($AS$2:$AS$2000,$Z688))</f>
      </c>
      <c r="BK688">
        <f>IF($Z688="","",INDEX($AT$2:$AT$2000,$Z688))</f>
      </c>
      <c r="BL688">
        <f>IF($Z688="","",INDEX($AU$2:$AU$2000,$Z688))</f>
      </c>
      <c r="BM688">
        <f>IF($Z688="","",INDEX($AV$2:$AV$2000,$Z688))</f>
      </c>
      <c r="BN688">
        <f>IF($Z688="","",INDEX($AW$2:$AW$2000,$Z688))</f>
      </c>
      <c r="BO688">
        <f>IF($Z688="","",INDEX($AX$2:$AX$2000,$Z688))</f>
      </c>
      <c r="BP688">
        <f>IF($Z688="","",INDEX($AY$2:$AY$2000,$Z688))</f>
      </c>
      <c r="BQ688">
        <f>IF($Z688="","",INDEX($AZ$2:$AZ$2000,$Z688))</f>
      </c>
      <c r="BR688">
        <f>IF($Z688="","",INDEX($BA$2:$BA$2000,$Z688))</f>
      </c>
      <c r="BS688">
        <f>IF($Z688="","",INDEX($BB$2:$BB$2000,$Z688))</f>
      </c>
      <c r="BT688">
        <f>IF($Z688="","",INDEX($BC$2:$BC$2000,$Z688))</f>
      </c>
      <c r="BV688">
        <f>IF(OR($A688="",$P688&lt;&gt;"Yes",$AH688="Yes"),"",1+N($AG688))</f>
      </c>
      <c r="BW688">
        <f>IF($A688="","",COUNTIFS($W$2:$W$2500,$A688,$BZ$2:$BZ$2500,"Yes")+COUNTIFS($X$2:$X$2500,$A688,$BY$2:$BY$2500,"Yes"))</f>
      </c>
      <c r="BX688">
        <f>IF(OR($A688="",$P688="Yes"),"",IF(N($BW688)=0,0,1+SUMIFS($CB$2:$CB$2500,$W$2:$W$2500,$A688)+SUMIFS($CA$2:$CA$2500,$X$2:$X$2500,$A688)))</f>
      </c>
      <c r="BY688" t="str">
        <f>IF($Y688="","",INDEX($AH$2:$AH$2000,$Y688)&amp;"")</f>
      </c>
      <c r="BZ688" t="str">
        <f>IF($Z688="","",INDEX($AH$2:$AH$2000,$Z688)&amp;"")</f>
      </c>
      <c r="CA688">
        <f>IF($Y688="","",INDEX($BV$2:$BV$2000,$Y688))</f>
      </c>
      <c r="CB688">
        <f>IF($Z688="","",INDEX($BV$2:$BV$2000,$Z688))</f>
      </c>
    </row>
    <row r="689">
      <c r="A689" t="str">
        <f>IF(TRIM(INDEX(games!$A:$A,ROW()))="","",TRIM(INDEX(games!$A:$A,ROW())))</f>
      </c>
      <c r="B689">
        <f>IF(OR($A689="",INDEX(games!$B:$B,ROW())=""),"",INDEX(games!$B:$B,ROW()))</f>
      </c>
      <c r="C689" t="str">
        <f>IF(OR($A689="",INDEX(games!$C:$C,ROW())=""),"",INDEX(games!$C:$C,ROW()))</f>
      </c>
      <c r="D689">
        <f>IF($A689="","",COUNTIF($W$2:$W$2500,$A689)+COUNTIF($X$2:$X$2500,$A689))</f>
      </c>
      <c r="E689">
        <f>IF($A689="","",IFERROR(MATCH($C689,$R$2:$R$5,0),0))</f>
      </c>
      <c r="F689">
        <f>IF($A689="","",MOD(ROW(),34))</f>
      </c>
      <c r="G689">
        <f>IF($A689="",NA(),IF($C689="Action",$B689,NA()))</f>
      </c>
      <c r="H689">
        <f>IF($A689="",NA(),IF($C689="Action",1+$F689*0.023,NA()))</f>
      </c>
      <c r="I689">
        <f>IF($A689="",NA(),IF($C689="Strategy",$B689,NA()))</f>
      </c>
      <c r="J689">
        <f>IF($A689="",NA(),IF($C689="Strategy",2+$F689*0.023,NA()))</f>
      </c>
      <c r="K689">
        <f>IF($A689="",NA(),IF($C689="Deckbuilder",$B689,NA()))</f>
      </c>
      <c r="L689">
        <f>IF($A689="",NA(),IF($C689="Deckbuilder",3+$F689*0.023,NA()))</f>
      </c>
      <c r="M689">
        <f>IF($A689="",NA(),IF($C689="Traditional",$B689,NA()))</f>
      </c>
      <c r="N689">
        <f>IF($A689="",NA(),IF($C689="Traditional",4+$F689*0.023,NA()))</f>
      </c>
      <c r="O689">
        <f>IF($A689="","",$D689+ROW()/1000000)</f>
      </c>
      <c r="P689" t="str">
        <f>IF(OR($A689="",INDEX(games!$H:$H,ROW())=""),"",INDEX(games!$H:$H,ROW()))</f>
      </c>
      <c r="Q689">
        <f>IF(OR($A689="",$P689&lt;&gt;"Yes"),"",$D689+ROW()/1000000)</f>
      </c>
      <c r="T689">
        <f>IF($Y689="","",INDEX($B$2:$B$2000,$Y689))</f>
      </c>
      <c r="U689">
        <f>IF($Z689="","",INDEX($B$2:$B$2000,$Z689))</f>
      </c>
      <c r="V689">
        <f>IF(OR($T689="",$U689=""),"",$U689-$T689)</f>
      </c>
      <c r="W689" t="str">
        <f>IF(TRIM(INDEX(connections!$A:$A,ROW()))="","",TRIM(INDEX(connections!$A:$A,ROW())))</f>
      </c>
      <c r="X689" t="str">
        <f>IF($W689="","",TRIM(INDEX(connections!$B:$B,ROW())))</f>
      </c>
      <c r="Y689">
        <f>IF($W689="","",IFERROR(MATCH($W689,$A$2:$A$2000,0),""))</f>
      </c>
      <c r="Z689">
        <f>IF($X689="","",IFERROR(MATCH($X689,$A$2:$A$2000,0),""))</f>
      </c>
      <c r="AA689" t="str">
        <f>IF($Y689="","",INDEX($P$2:$P$2000,$Y689))</f>
      </c>
      <c r="AB689" t="str">
        <f>IF($Z689="","",INDEX($P$2:$P$2000,$Z689))</f>
      </c>
      <c r="AC689">
        <f>IF(AND($AA689="Yes",$AB689="Yes"),1,"")</f>
      </c>
      <c r="AD689">
        <f>IF(OR($Y689="",$Z689=""),"",IF(INDEX($C$2:$C$2000,$Y689)=INDEX($C$2:$C$2000,$Z689),0,1))</f>
      </c>
      <c r="AE689">
        <f>IF($AC689&lt;&gt;1,"",IF(AND(INDEX($AG$2:$AG$2000,$Y689)=1,INDEX($AG$2:$AG$2000,$Z689)=1),1,""))</f>
      </c>
      <c r="AG689">
        <f>IF($A689="","",COUNTIFS($W$2:$W$2500,$A689,$AB$2:$AB$2500,"Yes")+COUNTIFS($X$2:$X$2500,$A689,$AA$2:$AA$2500,"Yes"))</f>
      </c>
      <c r="AH689" t="str">
        <f>IF(OR($P689&lt;&gt;"Yes",N($AG689)=0),"",IF(AND($AG689=1,COUNTIFS($W$2:$W$2500,$A689,$AE$2:$AE$2500,1)+COUNTIFS($X$2:$X$2500,$A689,$AE$2:$AE$2500,1)&gt;0),"","Yes"))</f>
      </c>
      <c r="AI689">
        <f>IF($AH689="Yes",$AG689,"")</f>
      </c>
      <c r="AJ689">
        <f>IF($AI689="","",$AI689+ROW()/1000000)</f>
      </c>
      <c r="AK689">
        <f>IF(OR($A689="",$P689="Yes",N($AG689)=0),"",$AG689+ROW()/1000000)</f>
      </c>
      <c r="AL689" t="str">
        <f>IF($A689="","",INDEX(games!$J:$J,ROW())&amp;"")</f>
      </c>
      <c r="AM689">
        <f>IF($A689="","",SUMPRODUCT($AO689:$BD689,'Map Analysis'!$AP$2^{0,1,2,3,4,5,6,7,8,9,10,11,12,13,14,15}))</f>
      </c>
      <c r="AN689">
        <f>IF($A689="","",$AM689+ROW()/10000000)</f>
      </c>
      <c r="AO689">
        <f>IF($A689="","",COUNTIF($W$2:$W$2500,$A689))</f>
      </c>
      <c r="AP689">
        <f>IF($A689="","",SUMIFS($BF$2:$BF$2500,$W$2:$W$2500,$A689))</f>
      </c>
      <c r="AQ689">
        <f>IF($A689="","",SUMIFS($BG$2:$BG$2500,$W$2:$W$2500,$A689))</f>
      </c>
      <c r="AR689">
        <f>IF($A689="","",SUMIFS($BH$2:$BH$2500,$W$2:$W$2500,$A689))</f>
      </c>
      <c r="AS689">
        <f>IF($A689="","",SUMIFS($BI$2:$BI$2500,$W$2:$W$2500,$A689))</f>
      </c>
      <c r="AT689">
        <f>IF($A689="","",SUMIFS($BJ$2:$BJ$2500,$W$2:$W$2500,$A689))</f>
      </c>
      <c r="AU689">
        <f>IF($A689="","",SUMIFS($BK$2:$BK$2500,$W$2:$W$2500,$A689))</f>
      </c>
      <c r="AV689">
        <f>IF($A689="","",SUMIFS($BL$2:$BL$2500,$W$2:$W$2500,$A689))</f>
      </c>
      <c r="AW689">
        <f>IF($A689="","",SUMIFS($BM$2:$BM$2500,$W$2:$W$2500,$A689))</f>
      </c>
      <c r="AX689">
        <f>IF($A689="","",SUMIFS($BN$2:$BN$2500,$W$2:$W$2500,$A689))</f>
      </c>
      <c r="AY689">
        <f>IF($A689="","",SUMIFS($BO$2:$BO$2500,$W$2:$W$2500,$A689))</f>
      </c>
      <c r="AZ689">
        <f>IF($A689="","",SUMIFS($BP$2:$BP$2500,$W$2:$W$2500,$A689))</f>
      </c>
      <c r="BA689">
        <f>IF($A689="","",SUMIFS($BQ$2:$BQ$2500,$W$2:$W$2500,$A689))</f>
      </c>
      <c r="BB689">
        <f>IF($A689="","",SUMIFS($BR$2:$BR$2500,$W$2:$W$2500,$A689))</f>
      </c>
      <c r="BC689">
        <f>IF($A689="","",SUMIFS($BS$2:$BS$2500,$W$2:$W$2500,$A689))</f>
      </c>
      <c r="BD689">
        <f>IF($A689="","",SUMIFS($BT$2:$BT$2500,$W$2:$W$2500,$A689))</f>
      </c>
      <c r="BF689">
        <f>IF($Z689="","",INDEX($AO$2:$AO$2000,$Z689))</f>
      </c>
      <c r="BG689">
        <f>IF($Z689="","",INDEX($AP$2:$AP$2000,$Z689))</f>
      </c>
      <c r="BH689">
        <f>IF($Z689="","",INDEX($AQ$2:$AQ$2000,$Z689))</f>
      </c>
      <c r="BI689">
        <f>IF($Z689="","",INDEX($AR$2:$AR$2000,$Z689))</f>
      </c>
      <c r="BJ689">
        <f>IF($Z689="","",INDEX($AS$2:$AS$2000,$Z689))</f>
      </c>
      <c r="BK689">
        <f>IF($Z689="","",INDEX($AT$2:$AT$2000,$Z689))</f>
      </c>
      <c r="BL689">
        <f>IF($Z689="","",INDEX($AU$2:$AU$2000,$Z689))</f>
      </c>
      <c r="BM689">
        <f>IF($Z689="","",INDEX($AV$2:$AV$2000,$Z689))</f>
      </c>
      <c r="BN689">
        <f>IF($Z689="","",INDEX($AW$2:$AW$2000,$Z689))</f>
      </c>
      <c r="BO689">
        <f>IF($Z689="","",INDEX($AX$2:$AX$2000,$Z689))</f>
      </c>
      <c r="BP689">
        <f>IF($Z689="","",INDEX($AY$2:$AY$2000,$Z689))</f>
      </c>
      <c r="BQ689">
        <f>IF($Z689="","",INDEX($AZ$2:$AZ$2000,$Z689))</f>
      </c>
      <c r="BR689">
        <f>IF($Z689="","",INDEX($BA$2:$BA$2000,$Z689))</f>
      </c>
      <c r="BS689">
        <f>IF($Z689="","",INDEX($BB$2:$BB$2000,$Z689))</f>
      </c>
      <c r="BT689">
        <f>IF($Z689="","",INDEX($BC$2:$BC$2000,$Z689))</f>
      </c>
      <c r="BV689">
        <f>IF(OR($A689="",$P689&lt;&gt;"Yes",$AH689="Yes"),"",1+N($AG689))</f>
      </c>
      <c r="BW689">
        <f>IF($A689="","",COUNTIFS($W$2:$W$2500,$A689,$BZ$2:$BZ$2500,"Yes")+COUNTIFS($X$2:$X$2500,$A689,$BY$2:$BY$2500,"Yes"))</f>
      </c>
      <c r="BX689">
        <f>IF(OR($A689="",$P689="Yes"),"",IF(N($BW689)=0,0,1+SUMIFS($CB$2:$CB$2500,$W$2:$W$2500,$A689)+SUMIFS($CA$2:$CA$2500,$X$2:$X$2500,$A689)))</f>
      </c>
      <c r="BY689" t="str">
        <f>IF($Y689="","",INDEX($AH$2:$AH$2000,$Y689)&amp;"")</f>
      </c>
      <c r="BZ689" t="str">
        <f>IF($Z689="","",INDEX($AH$2:$AH$2000,$Z689)&amp;"")</f>
      </c>
      <c r="CA689">
        <f>IF($Y689="","",INDEX($BV$2:$BV$2000,$Y689))</f>
      </c>
      <c r="CB689">
        <f>IF($Z689="","",INDEX($BV$2:$BV$2000,$Z689))</f>
      </c>
    </row>
    <row r="690">
      <c r="A690" t="str">
        <f>IF(TRIM(INDEX(games!$A:$A,ROW()))="","",TRIM(INDEX(games!$A:$A,ROW())))</f>
      </c>
      <c r="B690">
        <f>IF(OR($A690="",INDEX(games!$B:$B,ROW())=""),"",INDEX(games!$B:$B,ROW()))</f>
      </c>
      <c r="C690" t="str">
        <f>IF(OR($A690="",INDEX(games!$C:$C,ROW())=""),"",INDEX(games!$C:$C,ROW()))</f>
      </c>
      <c r="D690">
        <f>IF($A690="","",COUNTIF($W$2:$W$2500,$A690)+COUNTIF($X$2:$X$2500,$A690))</f>
      </c>
      <c r="E690">
        <f>IF($A690="","",IFERROR(MATCH($C690,$R$2:$R$5,0),0))</f>
      </c>
      <c r="F690">
        <f>IF($A690="","",MOD(ROW(),34))</f>
      </c>
      <c r="G690">
        <f>IF($A690="",NA(),IF($C690="Action",$B690,NA()))</f>
      </c>
      <c r="H690">
        <f>IF($A690="",NA(),IF($C690="Action",1+$F690*0.023,NA()))</f>
      </c>
      <c r="I690">
        <f>IF($A690="",NA(),IF($C690="Strategy",$B690,NA()))</f>
      </c>
      <c r="J690">
        <f>IF($A690="",NA(),IF($C690="Strategy",2+$F690*0.023,NA()))</f>
      </c>
      <c r="K690">
        <f>IF($A690="",NA(),IF($C690="Deckbuilder",$B690,NA()))</f>
      </c>
      <c r="L690">
        <f>IF($A690="",NA(),IF($C690="Deckbuilder",3+$F690*0.023,NA()))</f>
      </c>
      <c r="M690">
        <f>IF($A690="",NA(),IF($C690="Traditional",$B690,NA()))</f>
      </c>
      <c r="N690">
        <f>IF($A690="",NA(),IF($C690="Traditional",4+$F690*0.023,NA()))</f>
      </c>
      <c r="O690">
        <f>IF($A690="","",$D690+ROW()/1000000)</f>
      </c>
      <c r="P690" t="str">
        <f>IF(OR($A690="",INDEX(games!$H:$H,ROW())=""),"",INDEX(games!$H:$H,ROW()))</f>
      </c>
      <c r="Q690">
        <f>IF(OR($A690="",$P690&lt;&gt;"Yes"),"",$D690+ROW()/1000000)</f>
      </c>
      <c r="T690">
        <f>IF($Y690="","",INDEX($B$2:$B$2000,$Y690))</f>
      </c>
      <c r="U690">
        <f>IF($Z690="","",INDEX($B$2:$B$2000,$Z690))</f>
      </c>
      <c r="V690">
        <f>IF(OR($T690="",$U690=""),"",$U690-$T690)</f>
      </c>
      <c r="W690" t="str">
        <f>IF(TRIM(INDEX(connections!$A:$A,ROW()))="","",TRIM(INDEX(connections!$A:$A,ROW())))</f>
      </c>
      <c r="X690" t="str">
        <f>IF($W690="","",TRIM(INDEX(connections!$B:$B,ROW())))</f>
      </c>
      <c r="Y690">
        <f>IF($W690="","",IFERROR(MATCH($W690,$A$2:$A$2000,0),""))</f>
      </c>
      <c r="Z690">
        <f>IF($X690="","",IFERROR(MATCH($X690,$A$2:$A$2000,0),""))</f>
      </c>
      <c r="AA690" t="str">
        <f>IF($Y690="","",INDEX($P$2:$P$2000,$Y690))</f>
      </c>
      <c r="AB690" t="str">
        <f>IF($Z690="","",INDEX($P$2:$P$2000,$Z690))</f>
      </c>
      <c r="AC690">
        <f>IF(AND($AA690="Yes",$AB690="Yes"),1,"")</f>
      </c>
      <c r="AD690">
        <f>IF(OR($Y690="",$Z690=""),"",IF(INDEX($C$2:$C$2000,$Y690)=INDEX($C$2:$C$2000,$Z690),0,1))</f>
      </c>
      <c r="AE690">
        <f>IF($AC690&lt;&gt;1,"",IF(AND(INDEX($AG$2:$AG$2000,$Y690)=1,INDEX($AG$2:$AG$2000,$Z690)=1),1,""))</f>
      </c>
      <c r="AG690">
        <f>IF($A690="","",COUNTIFS($W$2:$W$2500,$A690,$AB$2:$AB$2500,"Yes")+COUNTIFS($X$2:$X$2500,$A690,$AA$2:$AA$2500,"Yes"))</f>
      </c>
      <c r="AH690" t="str">
        <f>IF(OR($P690&lt;&gt;"Yes",N($AG690)=0),"",IF(AND($AG690=1,COUNTIFS($W$2:$W$2500,$A690,$AE$2:$AE$2500,1)+COUNTIFS($X$2:$X$2500,$A690,$AE$2:$AE$2500,1)&gt;0),"","Yes"))</f>
      </c>
      <c r="AI690">
        <f>IF($AH690="Yes",$AG690,"")</f>
      </c>
      <c r="AJ690">
        <f>IF($AI690="","",$AI690+ROW()/1000000)</f>
      </c>
      <c r="AK690">
        <f>IF(OR($A690="",$P690="Yes",N($AG690)=0),"",$AG690+ROW()/1000000)</f>
      </c>
      <c r="AL690" t="str">
        <f>IF($A690="","",INDEX(games!$J:$J,ROW())&amp;"")</f>
      </c>
      <c r="AM690">
        <f>IF($A690="","",SUMPRODUCT($AO690:$BD690,'Map Analysis'!$AP$2^{0,1,2,3,4,5,6,7,8,9,10,11,12,13,14,15}))</f>
      </c>
      <c r="AN690">
        <f>IF($A690="","",$AM690+ROW()/10000000)</f>
      </c>
      <c r="AO690">
        <f>IF($A690="","",COUNTIF($W$2:$W$2500,$A690))</f>
      </c>
      <c r="AP690">
        <f>IF($A690="","",SUMIFS($BF$2:$BF$2500,$W$2:$W$2500,$A690))</f>
      </c>
      <c r="AQ690">
        <f>IF($A690="","",SUMIFS($BG$2:$BG$2500,$W$2:$W$2500,$A690))</f>
      </c>
      <c r="AR690">
        <f>IF($A690="","",SUMIFS($BH$2:$BH$2500,$W$2:$W$2500,$A690))</f>
      </c>
      <c r="AS690">
        <f>IF($A690="","",SUMIFS($BI$2:$BI$2500,$W$2:$W$2500,$A690))</f>
      </c>
      <c r="AT690">
        <f>IF($A690="","",SUMIFS($BJ$2:$BJ$2500,$W$2:$W$2500,$A690))</f>
      </c>
      <c r="AU690">
        <f>IF($A690="","",SUMIFS($BK$2:$BK$2500,$W$2:$W$2500,$A690))</f>
      </c>
      <c r="AV690">
        <f>IF($A690="","",SUMIFS($BL$2:$BL$2500,$W$2:$W$2500,$A690))</f>
      </c>
      <c r="AW690">
        <f>IF($A690="","",SUMIFS($BM$2:$BM$2500,$W$2:$W$2500,$A690))</f>
      </c>
      <c r="AX690">
        <f>IF($A690="","",SUMIFS($BN$2:$BN$2500,$W$2:$W$2500,$A690))</f>
      </c>
      <c r="AY690">
        <f>IF($A690="","",SUMIFS($BO$2:$BO$2500,$W$2:$W$2500,$A690))</f>
      </c>
      <c r="AZ690">
        <f>IF($A690="","",SUMIFS($BP$2:$BP$2500,$W$2:$W$2500,$A690))</f>
      </c>
      <c r="BA690">
        <f>IF($A690="","",SUMIFS($BQ$2:$BQ$2500,$W$2:$W$2500,$A690))</f>
      </c>
      <c r="BB690">
        <f>IF($A690="","",SUMIFS($BR$2:$BR$2500,$W$2:$W$2500,$A690))</f>
      </c>
      <c r="BC690">
        <f>IF($A690="","",SUMIFS($BS$2:$BS$2500,$W$2:$W$2500,$A690))</f>
      </c>
      <c r="BD690">
        <f>IF($A690="","",SUMIFS($BT$2:$BT$2500,$W$2:$W$2500,$A690))</f>
      </c>
      <c r="BF690">
        <f>IF($Z690="","",INDEX($AO$2:$AO$2000,$Z690))</f>
      </c>
      <c r="BG690">
        <f>IF($Z690="","",INDEX($AP$2:$AP$2000,$Z690))</f>
      </c>
      <c r="BH690">
        <f>IF($Z690="","",INDEX($AQ$2:$AQ$2000,$Z690))</f>
      </c>
      <c r="BI690">
        <f>IF($Z690="","",INDEX($AR$2:$AR$2000,$Z690))</f>
      </c>
      <c r="BJ690">
        <f>IF($Z690="","",INDEX($AS$2:$AS$2000,$Z690))</f>
      </c>
      <c r="BK690">
        <f>IF($Z690="","",INDEX($AT$2:$AT$2000,$Z690))</f>
      </c>
      <c r="BL690">
        <f>IF($Z690="","",INDEX($AU$2:$AU$2000,$Z690))</f>
      </c>
      <c r="BM690">
        <f>IF($Z690="","",INDEX($AV$2:$AV$2000,$Z690))</f>
      </c>
      <c r="BN690">
        <f>IF($Z690="","",INDEX($AW$2:$AW$2000,$Z690))</f>
      </c>
      <c r="BO690">
        <f>IF($Z690="","",INDEX($AX$2:$AX$2000,$Z690))</f>
      </c>
      <c r="BP690">
        <f>IF($Z690="","",INDEX($AY$2:$AY$2000,$Z690))</f>
      </c>
      <c r="BQ690">
        <f>IF($Z690="","",INDEX($AZ$2:$AZ$2000,$Z690))</f>
      </c>
      <c r="BR690">
        <f>IF($Z690="","",INDEX($BA$2:$BA$2000,$Z690))</f>
      </c>
      <c r="BS690">
        <f>IF($Z690="","",INDEX($BB$2:$BB$2000,$Z690))</f>
      </c>
      <c r="BT690">
        <f>IF($Z690="","",INDEX($BC$2:$BC$2000,$Z690))</f>
      </c>
      <c r="BV690">
        <f>IF(OR($A690="",$P690&lt;&gt;"Yes",$AH690="Yes"),"",1+N($AG690))</f>
      </c>
      <c r="BW690">
        <f>IF($A690="","",COUNTIFS($W$2:$W$2500,$A690,$BZ$2:$BZ$2500,"Yes")+COUNTIFS($X$2:$X$2500,$A690,$BY$2:$BY$2500,"Yes"))</f>
      </c>
      <c r="BX690">
        <f>IF(OR($A690="",$P690="Yes"),"",IF(N($BW690)=0,0,1+SUMIFS($CB$2:$CB$2500,$W$2:$W$2500,$A690)+SUMIFS($CA$2:$CA$2500,$X$2:$X$2500,$A690)))</f>
      </c>
      <c r="BY690" t="str">
        <f>IF($Y690="","",INDEX($AH$2:$AH$2000,$Y690)&amp;"")</f>
      </c>
      <c r="BZ690" t="str">
        <f>IF($Z690="","",INDEX($AH$2:$AH$2000,$Z690)&amp;"")</f>
      </c>
      <c r="CA690">
        <f>IF($Y690="","",INDEX($BV$2:$BV$2000,$Y690))</f>
      </c>
      <c r="CB690">
        <f>IF($Z690="","",INDEX($BV$2:$BV$2000,$Z690))</f>
      </c>
    </row>
    <row r="691">
      <c r="A691" t="str">
        <f>IF(TRIM(INDEX(games!$A:$A,ROW()))="","",TRIM(INDEX(games!$A:$A,ROW())))</f>
      </c>
      <c r="B691">
        <f>IF(OR($A691="",INDEX(games!$B:$B,ROW())=""),"",INDEX(games!$B:$B,ROW()))</f>
      </c>
      <c r="C691" t="str">
        <f>IF(OR($A691="",INDEX(games!$C:$C,ROW())=""),"",INDEX(games!$C:$C,ROW()))</f>
      </c>
      <c r="D691">
        <f>IF($A691="","",COUNTIF($W$2:$W$2500,$A691)+COUNTIF($X$2:$X$2500,$A691))</f>
      </c>
      <c r="E691">
        <f>IF($A691="","",IFERROR(MATCH($C691,$R$2:$R$5,0),0))</f>
      </c>
      <c r="F691">
        <f>IF($A691="","",MOD(ROW(),34))</f>
      </c>
      <c r="G691">
        <f>IF($A691="",NA(),IF($C691="Action",$B691,NA()))</f>
      </c>
      <c r="H691">
        <f>IF($A691="",NA(),IF($C691="Action",1+$F691*0.023,NA()))</f>
      </c>
      <c r="I691">
        <f>IF($A691="",NA(),IF($C691="Strategy",$B691,NA()))</f>
      </c>
      <c r="J691">
        <f>IF($A691="",NA(),IF($C691="Strategy",2+$F691*0.023,NA()))</f>
      </c>
      <c r="K691">
        <f>IF($A691="",NA(),IF($C691="Deckbuilder",$B691,NA()))</f>
      </c>
      <c r="L691">
        <f>IF($A691="",NA(),IF($C691="Deckbuilder",3+$F691*0.023,NA()))</f>
      </c>
      <c r="M691">
        <f>IF($A691="",NA(),IF($C691="Traditional",$B691,NA()))</f>
      </c>
      <c r="N691">
        <f>IF($A691="",NA(),IF($C691="Traditional",4+$F691*0.023,NA()))</f>
      </c>
      <c r="O691">
        <f>IF($A691="","",$D691+ROW()/1000000)</f>
      </c>
      <c r="P691" t="str">
        <f>IF(OR($A691="",INDEX(games!$H:$H,ROW())=""),"",INDEX(games!$H:$H,ROW()))</f>
      </c>
      <c r="Q691">
        <f>IF(OR($A691="",$P691&lt;&gt;"Yes"),"",$D691+ROW()/1000000)</f>
      </c>
      <c r="T691">
        <f>IF($Y691="","",INDEX($B$2:$B$2000,$Y691))</f>
      </c>
      <c r="U691">
        <f>IF($Z691="","",INDEX($B$2:$B$2000,$Z691))</f>
      </c>
      <c r="V691">
        <f>IF(OR($T691="",$U691=""),"",$U691-$T691)</f>
      </c>
      <c r="W691" t="str">
        <f>IF(TRIM(INDEX(connections!$A:$A,ROW()))="","",TRIM(INDEX(connections!$A:$A,ROW())))</f>
      </c>
      <c r="X691" t="str">
        <f>IF($W691="","",TRIM(INDEX(connections!$B:$B,ROW())))</f>
      </c>
      <c r="Y691">
        <f>IF($W691="","",IFERROR(MATCH($W691,$A$2:$A$2000,0),""))</f>
      </c>
      <c r="Z691">
        <f>IF($X691="","",IFERROR(MATCH($X691,$A$2:$A$2000,0),""))</f>
      </c>
      <c r="AA691" t="str">
        <f>IF($Y691="","",INDEX($P$2:$P$2000,$Y691))</f>
      </c>
      <c r="AB691" t="str">
        <f>IF($Z691="","",INDEX($P$2:$P$2000,$Z691))</f>
      </c>
      <c r="AC691">
        <f>IF(AND($AA691="Yes",$AB691="Yes"),1,"")</f>
      </c>
      <c r="AD691">
        <f>IF(OR($Y691="",$Z691=""),"",IF(INDEX($C$2:$C$2000,$Y691)=INDEX($C$2:$C$2000,$Z691),0,1))</f>
      </c>
      <c r="AE691">
        <f>IF($AC691&lt;&gt;1,"",IF(AND(INDEX($AG$2:$AG$2000,$Y691)=1,INDEX($AG$2:$AG$2000,$Z691)=1),1,""))</f>
      </c>
      <c r="AG691">
        <f>IF($A691="","",COUNTIFS($W$2:$W$2500,$A691,$AB$2:$AB$2500,"Yes")+COUNTIFS($X$2:$X$2500,$A691,$AA$2:$AA$2500,"Yes"))</f>
      </c>
      <c r="AH691" t="str">
        <f>IF(OR($P691&lt;&gt;"Yes",N($AG691)=0),"",IF(AND($AG691=1,COUNTIFS($W$2:$W$2500,$A691,$AE$2:$AE$2500,1)+COUNTIFS($X$2:$X$2500,$A691,$AE$2:$AE$2500,1)&gt;0),"","Yes"))</f>
      </c>
      <c r="AI691">
        <f>IF($AH691="Yes",$AG691,"")</f>
      </c>
      <c r="AJ691">
        <f>IF($AI691="","",$AI691+ROW()/1000000)</f>
      </c>
      <c r="AK691">
        <f>IF(OR($A691="",$P691="Yes",N($AG691)=0),"",$AG691+ROW()/1000000)</f>
      </c>
      <c r="AL691" t="str">
        <f>IF($A691="","",INDEX(games!$J:$J,ROW())&amp;"")</f>
      </c>
      <c r="AM691">
        <f>IF($A691="","",SUMPRODUCT($AO691:$BD691,'Map Analysis'!$AP$2^{0,1,2,3,4,5,6,7,8,9,10,11,12,13,14,15}))</f>
      </c>
      <c r="AN691">
        <f>IF($A691="","",$AM691+ROW()/10000000)</f>
      </c>
      <c r="AO691">
        <f>IF($A691="","",COUNTIF($W$2:$W$2500,$A691))</f>
      </c>
      <c r="AP691">
        <f>IF($A691="","",SUMIFS($BF$2:$BF$2500,$W$2:$W$2500,$A691))</f>
      </c>
      <c r="AQ691">
        <f>IF($A691="","",SUMIFS($BG$2:$BG$2500,$W$2:$W$2500,$A691))</f>
      </c>
      <c r="AR691">
        <f>IF($A691="","",SUMIFS($BH$2:$BH$2500,$W$2:$W$2500,$A691))</f>
      </c>
      <c r="AS691">
        <f>IF($A691="","",SUMIFS($BI$2:$BI$2500,$W$2:$W$2500,$A691))</f>
      </c>
      <c r="AT691">
        <f>IF($A691="","",SUMIFS($BJ$2:$BJ$2500,$W$2:$W$2500,$A691))</f>
      </c>
      <c r="AU691">
        <f>IF($A691="","",SUMIFS($BK$2:$BK$2500,$W$2:$W$2500,$A691))</f>
      </c>
      <c r="AV691">
        <f>IF($A691="","",SUMIFS($BL$2:$BL$2500,$W$2:$W$2500,$A691))</f>
      </c>
      <c r="AW691">
        <f>IF($A691="","",SUMIFS($BM$2:$BM$2500,$W$2:$W$2500,$A691))</f>
      </c>
      <c r="AX691">
        <f>IF($A691="","",SUMIFS($BN$2:$BN$2500,$W$2:$W$2500,$A691))</f>
      </c>
      <c r="AY691">
        <f>IF($A691="","",SUMIFS($BO$2:$BO$2500,$W$2:$W$2500,$A691))</f>
      </c>
      <c r="AZ691">
        <f>IF($A691="","",SUMIFS($BP$2:$BP$2500,$W$2:$W$2500,$A691))</f>
      </c>
      <c r="BA691">
        <f>IF($A691="","",SUMIFS($BQ$2:$BQ$2500,$W$2:$W$2500,$A691))</f>
      </c>
      <c r="BB691">
        <f>IF($A691="","",SUMIFS($BR$2:$BR$2500,$W$2:$W$2500,$A691))</f>
      </c>
      <c r="BC691">
        <f>IF($A691="","",SUMIFS($BS$2:$BS$2500,$W$2:$W$2500,$A691))</f>
      </c>
      <c r="BD691">
        <f>IF($A691="","",SUMIFS($BT$2:$BT$2500,$W$2:$W$2500,$A691))</f>
      </c>
      <c r="BF691">
        <f>IF($Z691="","",INDEX($AO$2:$AO$2000,$Z691))</f>
      </c>
      <c r="BG691">
        <f>IF($Z691="","",INDEX($AP$2:$AP$2000,$Z691))</f>
      </c>
      <c r="BH691">
        <f>IF($Z691="","",INDEX($AQ$2:$AQ$2000,$Z691))</f>
      </c>
      <c r="BI691">
        <f>IF($Z691="","",INDEX($AR$2:$AR$2000,$Z691))</f>
      </c>
      <c r="BJ691">
        <f>IF($Z691="","",INDEX($AS$2:$AS$2000,$Z691))</f>
      </c>
      <c r="BK691">
        <f>IF($Z691="","",INDEX($AT$2:$AT$2000,$Z691))</f>
      </c>
      <c r="BL691">
        <f>IF($Z691="","",INDEX($AU$2:$AU$2000,$Z691))</f>
      </c>
      <c r="BM691">
        <f>IF($Z691="","",INDEX($AV$2:$AV$2000,$Z691))</f>
      </c>
      <c r="BN691">
        <f>IF($Z691="","",INDEX($AW$2:$AW$2000,$Z691))</f>
      </c>
      <c r="BO691">
        <f>IF($Z691="","",INDEX($AX$2:$AX$2000,$Z691))</f>
      </c>
      <c r="BP691">
        <f>IF($Z691="","",INDEX($AY$2:$AY$2000,$Z691))</f>
      </c>
      <c r="BQ691">
        <f>IF($Z691="","",INDEX($AZ$2:$AZ$2000,$Z691))</f>
      </c>
      <c r="BR691">
        <f>IF($Z691="","",INDEX($BA$2:$BA$2000,$Z691))</f>
      </c>
      <c r="BS691">
        <f>IF($Z691="","",INDEX($BB$2:$BB$2000,$Z691))</f>
      </c>
      <c r="BT691">
        <f>IF($Z691="","",INDEX($BC$2:$BC$2000,$Z691))</f>
      </c>
      <c r="BV691">
        <f>IF(OR($A691="",$P691&lt;&gt;"Yes",$AH691="Yes"),"",1+N($AG691))</f>
      </c>
      <c r="BW691">
        <f>IF($A691="","",COUNTIFS($W$2:$W$2500,$A691,$BZ$2:$BZ$2500,"Yes")+COUNTIFS($X$2:$X$2500,$A691,$BY$2:$BY$2500,"Yes"))</f>
      </c>
      <c r="BX691">
        <f>IF(OR($A691="",$P691="Yes"),"",IF(N($BW691)=0,0,1+SUMIFS($CB$2:$CB$2500,$W$2:$W$2500,$A691)+SUMIFS($CA$2:$CA$2500,$X$2:$X$2500,$A691)))</f>
      </c>
      <c r="BY691" t="str">
        <f>IF($Y691="","",INDEX($AH$2:$AH$2000,$Y691)&amp;"")</f>
      </c>
      <c r="BZ691" t="str">
        <f>IF($Z691="","",INDEX($AH$2:$AH$2000,$Z691)&amp;"")</f>
      </c>
      <c r="CA691">
        <f>IF($Y691="","",INDEX($BV$2:$BV$2000,$Y691))</f>
      </c>
      <c r="CB691">
        <f>IF($Z691="","",INDEX($BV$2:$BV$2000,$Z691))</f>
      </c>
    </row>
    <row r="692">
      <c r="A692" t="str">
        <f>IF(TRIM(INDEX(games!$A:$A,ROW()))="","",TRIM(INDEX(games!$A:$A,ROW())))</f>
      </c>
      <c r="B692">
        <f>IF(OR($A692="",INDEX(games!$B:$B,ROW())=""),"",INDEX(games!$B:$B,ROW()))</f>
      </c>
      <c r="C692" t="str">
        <f>IF(OR($A692="",INDEX(games!$C:$C,ROW())=""),"",INDEX(games!$C:$C,ROW()))</f>
      </c>
      <c r="D692">
        <f>IF($A692="","",COUNTIF($W$2:$W$2500,$A692)+COUNTIF($X$2:$X$2500,$A692))</f>
      </c>
      <c r="E692">
        <f>IF($A692="","",IFERROR(MATCH($C692,$R$2:$R$5,0),0))</f>
      </c>
      <c r="F692">
        <f>IF($A692="","",MOD(ROW(),34))</f>
      </c>
      <c r="G692">
        <f>IF($A692="",NA(),IF($C692="Action",$B692,NA()))</f>
      </c>
      <c r="H692">
        <f>IF($A692="",NA(),IF($C692="Action",1+$F692*0.023,NA()))</f>
      </c>
      <c r="I692">
        <f>IF($A692="",NA(),IF($C692="Strategy",$B692,NA()))</f>
      </c>
      <c r="J692">
        <f>IF($A692="",NA(),IF($C692="Strategy",2+$F692*0.023,NA()))</f>
      </c>
      <c r="K692">
        <f>IF($A692="",NA(),IF($C692="Deckbuilder",$B692,NA()))</f>
      </c>
      <c r="L692">
        <f>IF($A692="",NA(),IF($C692="Deckbuilder",3+$F692*0.023,NA()))</f>
      </c>
      <c r="M692">
        <f>IF($A692="",NA(),IF($C692="Traditional",$B692,NA()))</f>
      </c>
      <c r="N692">
        <f>IF($A692="",NA(),IF($C692="Traditional",4+$F692*0.023,NA()))</f>
      </c>
      <c r="O692">
        <f>IF($A692="","",$D692+ROW()/1000000)</f>
      </c>
      <c r="P692" t="str">
        <f>IF(OR($A692="",INDEX(games!$H:$H,ROW())=""),"",INDEX(games!$H:$H,ROW()))</f>
      </c>
      <c r="Q692">
        <f>IF(OR($A692="",$P692&lt;&gt;"Yes"),"",$D692+ROW()/1000000)</f>
      </c>
      <c r="T692">
        <f>IF($Y692="","",INDEX($B$2:$B$2000,$Y692))</f>
      </c>
      <c r="U692">
        <f>IF($Z692="","",INDEX($B$2:$B$2000,$Z692))</f>
      </c>
      <c r="V692">
        <f>IF(OR($T692="",$U692=""),"",$U692-$T692)</f>
      </c>
      <c r="W692" t="str">
        <f>IF(TRIM(INDEX(connections!$A:$A,ROW()))="","",TRIM(INDEX(connections!$A:$A,ROW())))</f>
      </c>
      <c r="X692" t="str">
        <f>IF($W692="","",TRIM(INDEX(connections!$B:$B,ROW())))</f>
      </c>
      <c r="Y692">
        <f>IF($W692="","",IFERROR(MATCH($W692,$A$2:$A$2000,0),""))</f>
      </c>
      <c r="Z692">
        <f>IF($X692="","",IFERROR(MATCH($X692,$A$2:$A$2000,0),""))</f>
      </c>
      <c r="AA692" t="str">
        <f>IF($Y692="","",INDEX($P$2:$P$2000,$Y692))</f>
      </c>
      <c r="AB692" t="str">
        <f>IF($Z692="","",INDEX($P$2:$P$2000,$Z692))</f>
      </c>
      <c r="AC692">
        <f>IF(AND($AA692="Yes",$AB692="Yes"),1,"")</f>
      </c>
      <c r="AD692">
        <f>IF(OR($Y692="",$Z692=""),"",IF(INDEX($C$2:$C$2000,$Y692)=INDEX($C$2:$C$2000,$Z692),0,1))</f>
      </c>
      <c r="AE692">
        <f>IF($AC692&lt;&gt;1,"",IF(AND(INDEX($AG$2:$AG$2000,$Y692)=1,INDEX($AG$2:$AG$2000,$Z692)=1),1,""))</f>
      </c>
      <c r="AG692">
        <f>IF($A692="","",COUNTIFS($W$2:$W$2500,$A692,$AB$2:$AB$2500,"Yes")+COUNTIFS($X$2:$X$2500,$A692,$AA$2:$AA$2500,"Yes"))</f>
      </c>
      <c r="AH692" t="str">
        <f>IF(OR($P692&lt;&gt;"Yes",N($AG692)=0),"",IF(AND($AG692=1,COUNTIFS($W$2:$W$2500,$A692,$AE$2:$AE$2500,1)+COUNTIFS($X$2:$X$2500,$A692,$AE$2:$AE$2500,1)&gt;0),"","Yes"))</f>
      </c>
      <c r="AI692">
        <f>IF($AH692="Yes",$AG692,"")</f>
      </c>
      <c r="AJ692">
        <f>IF($AI692="","",$AI692+ROW()/1000000)</f>
      </c>
      <c r="AK692">
        <f>IF(OR($A692="",$P692="Yes",N($AG692)=0),"",$AG692+ROW()/1000000)</f>
      </c>
      <c r="AL692" t="str">
        <f>IF($A692="","",INDEX(games!$J:$J,ROW())&amp;"")</f>
      </c>
      <c r="AM692">
        <f>IF($A692="","",SUMPRODUCT($AO692:$BD692,'Map Analysis'!$AP$2^{0,1,2,3,4,5,6,7,8,9,10,11,12,13,14,15}))</f>
      </c>
      <c r="AN692">
        <f>IF($A692="","",$AM692+ROW()/10000000)</f>
      </c>
      <c r="AO692">
        <f>IF($A692="","",COUNTIF($W$2:$W$2500,$A692))</f>
      </c>
      <c r="AP692">
        <f>IF($A692="","",SUMIFS($BF$2:$BF$2500,$W$2:$W$2500,$A692))</f>
      </c>
      <c r="AQ692">
        <f>IF($A692="","",SUMIFS($BG$2:$BG$2500,$W$2:$W$2500,$A692))</f>
      </c>
      <c r="AR692">
        <f>IF($A692="","",SUMIFS($BH$2:$BH$2500,$W$2:$W$2500,$A692))</f>
      </c>
      <c r="AS692">
        <f>IF($A692="","",SUMIFS($BI$2:$BI$2500,$W$2:$W$2500,$A692))</f>
      </c>
      <c r="AT692">
        <f>IF($A692="","",SUMIFS($BJ$2:$BJ$2500,$W$2:$W$2500,$A692))</f>
      </c>
      <c r="AU692">
        <f>IF($A692="","",SUMIFS($BK$2:$BK$2500,$W$2:$W$2500,$A692))</f>
      </c>
      <c r="AV692">
        <f>IF($A692="","",SUMIFS($BL$2:$BL$2500,$W$2:$W$2500,$A692))</f>
      </c>
      <c r="AW692">
        <f>IF($A692="","",SUMIFS($BM$2:$BM$2500,$W$2:$W$2500,$A692))</f>
      </c>
      <c r="AX692">
        <f>IF($A692="","",SUMIFS($BN$2:$BN$2500,$W$2:$W$2500,$A692))</f>
      </c>
      <c r="AY692">
        <f>IF($A692="","",SUMIFS($BO$2:$BO$2500,$W$2:$W$2500,$A692))</f>
      </c>
      <c r="AZ692">
        <f>IF($A692="","",SUMIFS($BP$2:$BP$2500,$W$2:$W$2500,$A692))</f>
      </c>
      <c r="BA692">
        <f>IF($A692="","",SUMIFS($BQ$2:$BQ$2500,$W$2:$W$2500,$A692))</f>
      </c>
      <c r="BB692">
        <f>IF($A692="","",SUMIFS($BR$2:$BR$2500,$W$2:$W$2500,$A692))</f>
      </c>
      <c r="BC692">
        <f>IF($A692="","",SUMIFS($BS$2:$BS$2500,$W$2:$W$2500,$A692))</f>
      </c>
      <c r="BD692">
        <f>IF($A692="","",SUMIFS($BT$2:$BT$2500,$W$2:$W$2500,$A692))</f>
      </c>
      <c r="BF692">
        <f>IF($Z692="","",INDEX($AO$2:$AO$2000,$Z692))</f>
      </c>
      <c r="BG692">
        <f>IF($Z692="","",INDEX($AP$2:$AP$2000,$Z692))</f>
      </c>
      <c r="BH692">
        <f>IF($Z692="","",INDEX($AQ$2:$AQ$2000,$Z692))</f>
      </c>
      <c r="BI692">
        <f>IF($Z692="","",INDEX($AR$2:$AR$2000,$Z692))</f>
      </c>
      <c r="BJ692">
        <f>IF($Z692="","",INDEX($AS$2:$AS$2000,$Z692))</f>
      </c>
      <c r="BK692">
        <f>IF($Z692="","",INDEX($AT$2:$AT$2000,$Z692))</f>
      </c>
      <c r="BL692">
        <f>IF($Z692="","",INDEX($AU$2:$AU$2000,$Z692))</f>
      </c>
      <c r="BM692">
        <f>IF($Z692="","",INDEX($AV$2:$AV$2000,$Z692))</f>
      </c>
      <c r="BN692">
        <f>IF($Z692="","",INDEX($AW$2:$AW$2000,$Z692))</f>
      </c>
      <c r="BO692">
        <f>IF($Z692="","",INDEX($AX$2:$AX$2000,$Z692))</f>
      </c>
      <c r="BP692">
        <f>IF($Z692="","",INDEX($AY$2:$AY$2000,$Z692))</f>
      </c>
      <c r="BQ692">
        <f>IF($Z692="","",INDEX($AZ$2:$AZ$2000,$Z692))</f>
      </c>
      <c r="BR692">
        <f>IF($Z692="","",INDEX($BA$2:$BA$2000,$Z692))</f>
      </c>
      <c r="BS692">
        <f>IF($Z692="","",INDEX($BB$2:$BB$2000,$Z692))</f>
      </c>
      <c r="BT692">
        <f>IF($Z692="","",INDEX($BC$2:$BC$2000,$Z692))</f>
      </c>
      <c r="BV692">
        <f>IF(OR($A692="",$P692&lt;&gt;"Yes",$AH692="Yes"),"",1+N($AG692))</f>
      </c>
      <c r="BW692">
        <f>IF($A692="","",COUNTIFS($W$2:$W$2500,$A692,$BZ$2:$BZ$2500,"Yes")+COUNTIFS($X$2:$X$2500,$A692,$BY$2:$BY$2500,"Yes"))</f>
      </c>
      <c r="BX692">
        <f>IF(OR($A692="",$P692="Yes"),"",IF(N($BW692)=0,0,1+SUMIFS($CB$2:$CB$2500,$W$2:$W$2500,$A692)+SUMIFS($CA$2:$CA$2500,$X$2:$X$2500,$A692)))</f>
      </c>
      <c r="BY692" t="str">
        <f>IF($Y692="","",INDEX($AH$2:$AH$2000,$Y692)&amp;"")</f>
      </c>
      <c r="BZ692" t="str">
        <f>IF($Z692="","",INDEX($AH$2:$AH$2000,$Z692)&amp;"")</f>
      </c>
      <c r="CA692">
        <f>IF($Y692="","",INDEX($BV$2:$BV$2000,$Y692))</f>
      </c>
      <c r="CB692">
        <f>IF($Z692="","",INDEX($BV$2:$BV$2000,$Z692))</f>
      </c>
    </row>
    <row r="693">
      <c r="A693" t="str">
        <f>IF(TRIM(INDEX(games!$A:$A,ROW()))="","",TRIM(INDEX(games!$A:$A,ROW())))</f>
      </c>
      <c r="B693">
        <f>IF(OR($A693="",INDEX(games!$B:$B,ROW())=""),"",INDEX(games!$B:$B,ROW()))</f>
      </c>
      <c r="C693" t="str">
        <f>IF(OR($A693="",INDEX(games!$C:$C,ROW())=""),"",INDEX(games!$C:$C,ROW()))</f>
      </c>
      <c r="D693">
        <f>IF($A693="","",COUNTIF($W$2:$W$2500,$A693)+COUNTIF($X$2:$X$2500,$A693))</f>
      </c>
      <c r="E693">
        <f>IF($A693="","",IFERROR(MATCH($C693,$R$2:$R$5,0),0))</f>
      </c>
      <c r="F693">
        <f>IF($A693="","",MOD(ROW(),34))</f>
      </c>
      <c r="G693">
        <f>IF($A693="",NA(),IF($C693="Action",$B693,NA()))</f>
      </c>
      <c r="H693">
        <f>IF($A693="",NA(),IF($C693="Action",1+$F693*0.023,NA()))</f>
      </c>
      <c r="I693">
        <f>IF($A693="",NA(),IF($C693="Strategy",$B693,NA()))</f>
      </c>
      <c r="J693">
        <f>IF($A693="",NA(),IF($C693="Strategy",2+$F693*0.023,NA()))</f>
      </c>
      <c r="K693">
        <f>IF($A693="",NA(),IF($C693="Deckbuilder",$B693,NA()))</f>
      </c>
      <c r="L693">
        <f>IF($A693="",NA(),IF($C693="Deckbuilder",3+$F693*0.023,NA()))</f>
      </c>
      <c r="M693">
        <f>IF($A693="",NA(),IF($C693="Traditional",$B693,NA()))</f>
      </c>
      <c r="N693">
        <f>IF($A693="",NA(),IF($C693="Traditional",4+$F693*0.023,NA()))</f>
      </c>
      <c r="O693">
        <f>IF($A693="","",$D693+ROW()/1000000)</f>
      </c>
      <c r="P693" t="str">
        <f>IF(OR($A693="",INDEX(games!$H:$H,ROW())=""),"",INDEX(games!$H:$H,ROW()))</f>
      </c>
      <c r="Q693">
        <f>IF(OR($A693="",$P693&lt;&gt;"Yes"),"",$D693+ROW()/1000000)</f>
      </c>
      <c r="T693">
        <f>IF($Y693="","",INDEX($B$2:$B$2000,$Y693))</f>
      </c>
      <c r="U693">
        <f>IF($Z693="","",INDEX($B$2:$B$2000,$Z693))</f>
      </c>
      <c r="V693">
        <f>IF(OR($T693="",$U693=""),"",$U693-$T693)</f>
      </c>
      <c r="W693" t="str">
        <f>IF(TRIM(INDEX(connections!$A:$A,ROW()))="","",TRIM(INDEX(connections!$A:$A,ROW())))</f>
      </c>
      <c r="X693" t="str">
        <f>IF($W693="","",TRIM(INDEX(connections!$B:$B,ROW())))</f>
      </c>
      <c r="Y693">
        <f>IF($W693="","",IFERROR(MATCH($W693,$A$2:$A$2000,0),""))</f>
      </c>
      <c r="Z693">
        <f>IF($X693="","",IFERROR(MATCH($X693,$A$2:$A$2000,0),""))</f>
      </c>
      <c r="AA693" t="str">
        <f>IF($Y693="","",INDEX($P$2:$P$2000,$Y693))</f>
      </c>
      <c r="AB693" t="str">
        <f>IF($Z693="","",INDEX($P$2:$P$2000,$Z693))</f>
      </c>
      <c r="AC693">
        <f>IF(AND($AA693="Yes",$AB693="Yes"),1,"")</f>
      </c>
      <c r="AD693">
        <f>IF(OR($Y693="",$Z693=""),"",IF(INDEX($C$2:$C$2000,$Y693)=INDEX($C$2:$C$2000,$Z693),0,1))</f>
      </c>
      <c r="AE693">
        <f>IF($AC693&lt;&gt;1,"",IF(AND(INDEX($AG$2:$AG$2000,$Y693)=1,INDEX($AG$2:$AG$2000,$Z693)=1),1,""))</f>
      </c>
      <c r="AG693">
        <f>IF($A693="","",COUNTIFS($W$2:$W$2500,$A693,$AB$2:$AB$2500,"Yes")+COUNTIFS($X$2:$X$2500,$A693,$AA$2:$AA$2500,"Yes"))</f>
      </c>
      <c r="AH693" t="str">
        <f>IF(OR($P693&lt;&gt;"Yes",N($AG693)=0),"",IF(AND($AG693=1,COUNTIFS($W$2:$W$2500,$A693,$AE$2:$AE$2500,1)+COUNTIFS($X$2:$X$2500,$A693,$AE$2:$AE$2500,1)&gt;0),"","Yes"))</f>
      </c>
      <c r="AI693">
        <f>IF($AH693="Yes",$AG693,"")</f>
      </c>
      <c r="AJ693">
        <f>IF($AI693="","",$AI693+ROW()/1000000)</f>
      </c>
      <c r="AK693">
        <f>IF(OR($A693="",$P693="Yes",N($AG693)=0),"",$AG693+ROW()/1000000)</f>
      </c>
      <c r="AL693" t="str">
        <f>IF($A693="","",INDEX(games!$J:$J,ROW())&amp;"")</f>
      </c>
      <c r="AM693">
        <f>IF($A693="","",SUMPRODUCT($AO693:$BD693,'Map Analysis'!$AP$2^{0,1,2,3,4,5,6,7,8,9,10,11,12,13,14,15}))</f>
      </c>
      <c r="AN693">
        <f>IF($A693="","",$AM693+ROW()/10000000)</f>
      </c>
      <c r="AO693">
        <f>IF($A693="","",COUNTIF($W$2:$W$2500,$A693))</f>
      </c>
      <c r="AP693">
        <f>IF($A693="","",SUMIFS($BF$2:$BF$2500,$W$2:$W$2500,$A693))</f>
      </c>
      <c r="AQ693">
        <f>IF($A693="","",SUMIFS($BG$2:$BG$2500,$W$2:$W$2500,$A693))</f>
      </c>
      <c r="AR693">
        <f>IF($A693="","",SUMIFS($BH$2:$BH$2500,$W$2:$W$2500,$A693))</f>
      </c>
      <c r="AS693">
        <f>IF($A693="","",SUMIFS($BI$2:$BI$2500,$W$2:$W$2500,$A693))</f>
      </c>
      <c r="AT693">
        <f>IF($A693="","",SUMIFS($BJ$2:$BJ$2500,$W$2:$W$2500,$A693))</f>
      </c>
      <c r="AU693">
        <f>IF($A693="","",SUMIFS($BK$2:$BK$2500,$W$2:$W$2500,$A693))</f>
      </c>
      <c r="AV693">
        <f>IF($A693="","",SUMIFS($BL$2:$BL$2500,$W$2:$W$2500,$A693))</f>
      </c>
      <c r="AW693">
        <f>IF($A693="","",SUMIFS($BM$2:$BM$2500,$W$2:$W$2500,$A693))</f>
      </c>
      <c r="AX693">
        <f>IF($A693="","",SUMIFS($BN$2:$BN$2500,$W$2:$W$2500,$A693))</f>
      </c>
      <c r="AY693">
        <f>IF($A693="","",SUMIFS($BO$2:$BO$2500,$W$2:$W$2500,$A693))</f>
      </c>
      <c r="AZ693">
        <f>IF($A693="","",SUMIFS($BP$2:$BP$2500,$W$2:$W$2500,$A693))</f>
      </c>
      <c r="BA693">
        <f>IF($A693="","",SUMIFS($BQ$2:$BQ$2500,$W$2:$W$2500,$A693))</f>
      </c>
      <c r="BB693">
        <f>IF($A693="","",SUMIFS($BR$2:$BR$2500,$W$2:$W$2500,$A693))</f>
      </c>
      <c r="BC693">
        <f>IF($A693="","",SUMIFS($BS$2:$BS$2500,$W$2:$W$2500,$A693))</f>
      </c>
      <c r="BD693">
        <f>IF($A693="","",SUMIFS($BT$2:$BT$2500,$W$2:$W$2500,$A693))</f>
      </c>
      <c r="BF693">
        <f>IF($Z693="","",INDEX($AO$2:$AO$2000,$Z693))</f>
      </c>
      <c r="BG693">
        <f>IF($Z693="","",INDEX($AP$2:$AP$2000,$Z693))</f>
      </c>
      <c r="BH693">
        <f>IF($Z693="","",INDEX($AQ$2:$AQ$2000,$Z693))</f>
      </c>
      <c r="BI693">
        <f>IF($Z693="","",INDEX($AR$2:$AR$2000,$Z693))</f>
      </c>
      <c r="BJ693">
        <f>IF($Z693="","",INDEX($AS$2:$AS$2000,$Z693))</f>
      </c>
      <c r="BK693">
        <f>IF($Z693="","",INDEX($AT$2:$AT$2000,$Z693))</f>
      </c>
      <c r="BL693">
        <f>IF($Z693="","",INDEX($AU$2:$AU$2000,$Z693))</f>
      </c>
      <c r="BM693">
        <f>IF($Z693="","",INDEX($AV$2:$AV$2000,$Z693))</f>
      </c>
      <c r="BN693">
        <f>IF($Z693="","",INDEX($AW$2:$AW$2000,$Z693))</f>
      </c>
      <c r="BO693">
        <f>IF($Z693="","",INDEX($AX$2:$AX$2000,$Z693))</f>
      </c>
      <c r="BP693">
        <f>IF($Z693="","",INDEX($AY$2:$AY$2000,$Z693))</f>
      </c>
      <c r="BQ693">
        <f>IF($Z693="","",INDEX($AZ$2:$AZ$2000,$Z693))</f>
      </c>
      <c r="BR693">
        <f>IF($Z693="","",INDEX($BA$2:$BA$2000,$Z693))</f>
      </c>
      <c r="BS693">
        <f>IF($Z693="","",INDEX($BB$2:$BB$2000,$Z693))</f>
      </c>
      <c r="BT693">
        <f>IF($Z693="","",INDEX($BC$2:$BC$2000,$Z693))</f>
      </c>
      <c r="BV693">
        <f>IF(OR($A693="",$P693&lt;&gt;"Yes",$AH693="Yes"),"",1+N($AG693))</f>
      </c>
      <c r="BW693">
        <f>IF($A693="","",COUNTIFS($W$2:$W$2500,$A693,$BZ$2:$BZ$2500,"Yes")+COUNTIFS($X$2:$X$2500,$A693,$BY$2:$BY$2500,"Yes"))</f>
      </c>
      <c r="BX693">
        <f>IF(OR($A693="",$P693="Yes"),"",IF(N($BW693)=0,0,1+SUMIFS($CB$2:$CB$2500,$W$2:$W$2500,$A693)+SUMIFS($CA$2:$CA$2500,$X$2:$X$2500,$A693)))</f>
      </c>
      <c r="BY693" t="str">
        <f>IF($Y693="","",INDEX($AH$2:$AH$2000,$Y693)&amp;"")</f>
      </c>
      <c r="BZ693" t="str">
        <f>IF($Z693="","",INDEX($AH$2:$AH$2000,$Z693)&amp;"")</f>
      </c>
      <c r="CA693">
        <f>IF($Y693="","",INDEX($BV$2:$BV$2000,$Y693))</f>
      </c>
      <c r="CB693">
        <f>IF($Z693="","",INDEX($BV$2:$BV$2000,$Z693))</f>
      </c>
    </row>
    <row r="694">
      <c r="A694" t="str">
        <f>IF(TRIM(INDEX(games!$A:$A,ROW()))="","",TRIM(INDEX(games!$A:$A,ROW())))</f>
      </c>
      <c r="B694">
        <f>IF(OR($A694="",INDEX(games!$B:$B,ROW())=""),"",INDEX(games!$B:$B,ROW()))</f>
      </c>
      <c r="C694" t="str">
        <f>IF(OR($A694="",INDEX(games!$C:$C,ROW())=""),"",INDEX(games!$C:$C,ROW()))</f>
      </c>
      <c r="D694">
        <f>IF($A694="","",COUNTIF($W$2:$W$2500,$A694)+COUNTIF($X$2:$X$2500,$A694))</f>
      </c>
      <c r="E694">
        <f>IF($A694="","",IFERROR(MATCH($C694,$R$2:$R$5,0),0))</f>
      </c>
      <c r="F694">
        <f>IF($A694="","",MOD(ROW(),34))</f>
      </c>
      <c r="G694">
        <f>IF($A694="",NA(),IF($C694="Action",$B694,NA()))</f>
      </c>
      <c r="H694">
        <f>IF($A694="",NA(),IF($C694="Action",1+$F694*0.023,NA()))</f>
      </c>
      <c r="I694">
        <f>IF($A694="",NA(),IF($C694="Strategy",$B694,NA()))</f>
      </c>
      <c r="J694">
        <f>IF($A694="",NA(),IF($C694="Strategy",2+$F694*0.023,NA()))</f>
      </c>
      <c r="K694">
        <f>IF($A694="",NA(),IF($C694="Deckbuilder",$B694,NA()))</f>
      </c>
      <c r="L694">
        <f>IF($A694="",NA(),IF($C694="Deckbuilder",3+$F694*0.023,NA()))</f>
      </c>
      <c r="M694">
        <f>IF($A694="",NA(),IF($C694="Traditional",$B694,NA()))</f>
      </c>
      <c r="N694">
        <f>IF($A694="",NA(),IF($C694="Traditional",4+$F694*0.023,NA()))</f>
      </c>
      <c r="O694">
        <f>IF($A694="","",$D694+ROW()/1000000)</f>
      </c>
      <c r="P694" t="str">
        <f>IF(OR($A694="",INDEX(games!$H:$H,ROW())=""),"",INDEX(games!$H:$H,ROW()))</f>
      </c>
      <c r="Q694">
        <f>IF(OR($A694="",$P694&lt;&gt;"Yes"),"",$D694+ROW()/1000000)</f>
      </c>
      <c r="T694">
        <f>IF($Y694="","",INDEX($B$2:$B$2000,$Y694))</f>
      </c>
      <c r="U694">
        <f>IF($Z694="","",INDEX($B$2:$B$2000,$Z694))</f>
      </c>
      <c r="V694">
        <f>IF(OR($T694="",$U694=""),"",$U694-$T694)</f>
      </c>
      <c r="W694" t="str">
        <f>IF(TRIM(INDEX(connections!$A:$A,ROW()))="","",TRIM(INDEX(connections!$A:$A,ROW())))</f>
      </c>
      <c r="X694" t="str">
        <f>IF($W694="","",TRIM(INDEX(connections!$B:$B,ROW())))</f>
      </c>
      <c r="Y694">
        <f>IF($W694="","",IFERROR(MATCH($W694,$A$2:$A$2000,0),""))</f>
      </c>
      <c r="Z694">
        <f>IF($X694="","",IFERROR(MATCH($X694,$A$2:$A$2000,0),""))</f>
      </c>
      <c r="AA694" t="str">
        <f>IF($Y694="","",INDEX($P$2:$P$2000,$Y694))</f>
      </c>
      <c r="AB694" t="str">
        <f>IF($Z694="","",INDEX($P$2:$P$2000,$Z694))</f>
      </c>
      <c r="AC694">
        <f>IF(AND($AA694="Yes",$AB694="Yes"),1,"")</f>
      </c>
      <c r="AD694">
        <f>IF(OR($Y694="",$Z694=""),"",IF(INDEX($C$2:$C$2000,$Y694)=INDEX($C$2:$C$2000,$Z694),0,1))</f>
      </c>
      <c r="AE694">
        <f>IF($AC694&lt;&gt;1,"",IF(AND(INDEX($AG$2:$AG$2000,$Y694)=1,INDEX($AG$2:$AG$2000,$Z694)=1),1,""))</f>
      </c>
      <c r="AG694">
        <f>IF($A694="","",COUNTIFS($W$2:$W$2500,$A694,$AB$2:$AB$2500,"Yes")+COUNTIFS($X$2:$X$2500,$A694,$AA$2:$AA$2500,"Yes"))</f>
      </c>
      <c r="AH694" t="str">
        <f>IF(OR($P694&lt;&gt;"Yes",N($AG694)=0),"",IF(AND($AG694=1,COUNTIFS($W$2:$W$2500,$A694,$AE$2:$AE$2500,1)+COUNTIFS($X$2:$X$2500,$A694,$AE$2:$AE$2500,1)&gt;0),"","Yes"))</f>
      </c>
      <c r="AI694">
        <f>IF($AH694="Yes",$AG694,"")</f>
      </c>
      <c r="AJ694">
        <f>IF($AI694="","",$AI694+ROW()/1000000)</f>
      </c>
      <c r="AK694">
        <f>IF(OR($A694="",$P694="Yes",N($AG694)=0),"",$AG694+ROW()/1000000)</f>
      </c>
      <c r="AL694" t="str">
        <f>IF($A694="","",INDEX(games!$J:$J,ROW())&amp;"")</f>
      </c>
      <c r="AM694">
        <f>IF($A694="","",SUMPRODUCT($AO694:$BD694,'Map Analysis'!$AP$2^{0,1,2,3,4,5,6,7,8,9,10,11,12,13,14,15}))</f>
      </c>
      <c r="AN694">
        <f>IF($A694="","",$AM694+ROW()/10000000)</f>
      </c>
      <c r="AO694">
        <f>IF($A694="","",COUNTIF($W$2:$W$2500,$A694))</f>
      </c>
      <c r="AP694">
        <f>IF($A694="","",SUMIFS($BF$2:$BF$2500,$W$2:$W$2500,$A694))</f>
      </c>
      <c r="AQ694">
        <f>IF($A694="","",SUMIFS($BG$2:$BG$2500,$W$2:$W$2500,$A694))</f>
      </c>
      <c r="AR694">
        <f>IF($A694="","",SUMIFS($BH$2:$BH$2500,$W$2:$W$2500,$A694))</f>
      </c>
      <c r="AS694">
        <f>IF($A694="","",SUMIFS($BI$2:$BI$2500,$W$2:$W$2500,$A694))</f>
      </c>
      <c r="AT694">
        <f>IF($A694="","",SUMIFS($BJ$2:$BJ$2500,$W$2:$W$2500,$A694))</f>
      </c>
      <c r="AU694">
        <f>IF($A694="","",SUMIFS($BK$2:$BK$2500,$W$2:$W$2500,$A694))</f>
      </c>
      <c r="AV694">
        <f>IF($A694="","",SUMIFS($BL$2:$BL$2500,$W$2:$W$2500,$A694))</f>
      </c>
      <c r="AW694">
        <f>IF($A694="","",SUMIFS($BM$2:$BM$2500,$W$2:$W$2500,$A694))</f>
      </c>
      <c r="AX694">
        <f>IF($A694="","",SUMIFS($BN$2:$BN$2500,$W$2:$W$2500,$A694))</f>
      </c>
      <c r="AY694">
        <f>IF($A694="","",SUMIFS($BO$2:$BO$2500,$W$2:$W$2500,$A694))</f>
      </c>
      <c r="AZ694">
        <f>IF($A694="","",SUMIFS($BP$2:$BP$2500,$W$2:$W$2500,$A694))</f>
      </c>
      <c r="BA694">
        <f>IF($A694="","",SUMIFS($BQ$2:$BQ$2500,$W$2:$W$2500,$A694))</f>
      </c>
      <c r="BB694">
        <f>IF($A694="","",SUMIFS($BR$2:$BR$2500,$W$2:$W$2500,$A694))</f>
      </c>
      <c r="BC694">
        <f>IF($A694="","",SUMIFS($BS$2:$BS$2500,$W$2:$W$2500,$A694))</f>
      </c>
      <c r="BD694">
        <f>IF($A694="","",SUMIFS($BT$2:$BT$2500,$W$2:$W$2500,$A694))</f>
      </c>
      <c r="BF694">
        <f>IF($Z694="","",INDEX($AO$2:$AO$2000,$Z694))</f>
      </c>
      <c r="BG694">
        <f>IF($Z694="","",INDEX($AP$2:$AP$2000,$Z694))</f>
      </c>
      <c r="BH694">
        <f>IF($Z694="","",INDEX($AQ$2:$AQ$2000,$Z694))</f>
      </c>
      <c r="BI694">
        <f>IF($Z694="","",INDEX($AR$2:$AR$2000,$Z694))</f>
      </c>
      <c r="BJ694">
        <f>IF($Z694="","",INDEX($AS$2:$AS$2000,$Z694))</f>
      </c>
      <c r="BK694">
        <f>IF($Z694="","",INDEX($AT$2:$AT$2000,$Z694))</f>
      </c>
      <c r="BL694">
        <f>IF($Z694="","",INDEX($AU$2:$AU$2000,$Z694))</f>
      </c>
      <c r="BM694">
        <f>IF($Z694="","",INDEX($AV$2:$AV$2000,$Z694))</f>
      </c>
      <c r="BN694">
        <f>IF($Z694="","",INDEX($AW$2:$AW$2000,$Z694))</f>
      </c>
      <c r="BO694">
        <f>IF($Z694="","",INDEX($AX$2:$AX$2000,$Z694))</f>
      </c>
      <c r="BP694">
        <f>IF($Z694="","",INDEX($AY$2:$AY$2000,$Z694))</f>
      </c>
      <c r="BQ694">
        <f>IF($Z694="","",INDEX($AZ$2:$AZ$2000,$Z694))</f>
      </c>
      <c r="BR694">
        <f>IF($Z694="","",INDEX($BA$2:$BA$2000,$Z694))</f>
      </c>
      <c r="BS694">
        <f>IF($Z694="","",INDEX($BB$2:$BB$2000,$Z694))</f>
      </c>
      <c r="BT694">
        <f>IF($Z694="","",INDEX($BC$2:$BC$2000,$Z694))</f>
      </c>
      <c r="BV694">
        <f>IF(OR($A694="",$P694&lt;&gt;"Yes",$AH694="Yes"),"",1+N($AG694))</f>
      </c>
      <c r="BW694">
        <f>IF($A694="","",COUNTIFS($W$2:$W$2500,$A694,$BZ$2:$BZ$2500,"Yes")+COUNTIFS($X$2:$X$2500,$A694,$BY$2:$BY$2500,"Yes"))</f>
      </c>
      <c r="BX694">
        <f>IF(OR($A694="",$P694="Yes"),"",IF(N($BW694)=0,0,1+SUMIFS($CB$2:$CB$2500,$W$2:$W$2500,$A694)+SUMIFS($CA$2:$CA$2500,$X$2:$X$2500,$A694)))</f>
      </c>
      <c r="BY694" t="str">
        <f>IF($Y694="","",INDEX($AH$2:$AH$2000,$Y694)&amp;"")</f>
      </c>
      <c r="BZ694" t="str">
        <f>IF($Z694="","",INDEX($AH$2:$AH$2000,$Z694)&amp;"")</f>
      </c>
      <c r="CA694">
        <f>IF($Y694="","",INDEX($BV$2:$BV$2000,$Y694))</f>
      </c>
      <c r="CB694">
        <f>IF($Z694="","",INDEX($BV$2:$BV$2000,$Z694))</f>
      </c>
    </row>
    <row r="695">
      <c r="A695" t="str">
        <f>IF(TRIM(INDEX(games!$A:$A,ROW()))="","",TRIM(INDEX(games!$A:$A,ROW())))</f>
      </c>
      <c r="B695">
        <f>IF(OR($A695="",INDEX(games!$B:$B,ROW())=""),"",INDEX(games!$B:$B,ROW()))</f>
      </c>
      <c r="C695" t="str">
        <f>IF(OR($A695="",INDEX(games!$C:$C,ROW())=""),"",INDEX(games!$C:$C,ROW()))</f>
      </c>
      <c r="D695">
        <f>IF($A695="","",COUNTIF($W$2:$W$2500,$A695)+COUNTIF($X$2:$X$2500,$A695))</f>
      </c>
      <c r="E695">
        <f>IF($A695="","",IFERROR(MATCH($C695,$R$2:$R$5,0),0))</f>
      </c>
      <c r="F695">
        <f>IF($A695="","",MOD(ROW(),34))</f>
      </c>
      <c r="G695">
        <f>IF($A695="",NA(),IF($C695="Action",$B695,NA()))</f>
      </c>
      <c r="H695">
        <f>IF($A695="",NA(),IF($C695="Action",1+$F695*0.023,NA()))</f>
      </c>
      <c r="I695">
        <f>IF($A695="",NA(),IF($C695="Strategy",$B695,NA()))</f>
      </c>
      <c r="J695">
        <f>IF($A695="",NA(),IF($C695="Strategy",2+$F695*0.023,NA()))</f>
      </c>
      <c r="K695">
        <f>IF($A695="",NA(),IF($C695="Deckbuilder",$B695,NA()))</f>
      </c>
      <c r="L695">
        <f>IF($A695="",NA(),IF($C695="Deckbuilder",3+$F695*0.023,NA()))</f>
      </c>
      <c r="M695">
        <f>IF($A695="",NA(),IF($C695="Traditional",$B695,NA()))</f>
      </c>
      <c r="N695">
        <f>IF($A695="",NA(),IF($C695="Traditional",4+$F695*0.023,NA()))</f>
      </c>
      <c r="O695">
        <f>IF($A695="","",$D695+ROW()/1000000)</f>
      </c>
      <c r="P695" t="str">
        <f>IF(OR($A695="",INDEX(games!$H:$H,ROW())=""),"",INDEX(games!$H:$H,ROW()))</f>
      </c>
      <c r="Q695">
        <f>IF(OR($A695="",$P695&lt;&gt;"Yes"),"",$D695+ROW()/1000000)</f>
      </c>
      <c r="T695">
        <f>IF($Y695="","",INDEX($B$2:$B$2000,$Y695))</f>
      </c>
      <c r="U695">
        <f>IF($Z695="","",INDEX($B$2:$B$2000,$Z695))</f>
      </c>
      <c r="V695">
        <f>IF(OR($T695="",$U695=""),"",$U695-$T695)</f>
      </c>
      <c r="W695" t="str">
        <f>IF(TRIM(INDEX(connections!$A:$A,ROW()))="","",TRIM(INDEX(connections!$A:$A,ROW())))</f>
      </c>
      <c r="X695" t="str">
        <f>IF($W695="","",TRIM(INDEX(connections!$B:$B,ROW())))</f>
      </c>
      <c r="Y695">
        <f>IF($W695="","",IFERROR(MATCH($W695,$A$2:$A$2000,0),""))</f>
      </c>
      <c r="Z695">
        <f>IF($X695="","",IFERROR(MATCH($X695,$A$2:$A$2000,0),""))</f>
      </c>
      <c r="AA695" t="str">
        <f>IF($Y695="","",INDEX($P$2:$P$2000,$Y695))</f>
      </c>
      <c r="AB695" t="str">
        <f>IF($Z695="","",INDEX($P$2:$P$2000,$Z695))</f>
      </c>
      <c r="AC695">
        <f>IF(AND($AA695="Yes",$AB695="Yes"),1,"")</f>
      </c>
      <c r="AD695">
        <f>IF(OR($Y695="",$Z695=""),"",IF(INDEX($C$2:$C$2000,$Y695)=INDEX($C$2:$C$2000,$Z695),0,1))</f>
      </c>
      <c r="AE695">
        <f>IF($AC695&lt;&gt;1,"",IF(AND(INDEX($AG$2:$AG$2000,$Y695)=1,INDEX($AG$2:$AG$2000,$Z695)=1),1,""))</f>
      </c>
      <c r="AG695">
        <f>IF($A695="","",COUNTIFS($W$2:$W$2500,$A695,$AB$2:$AB$2500,"Yes")+COUNTIFS($X$2:$X$2500,$A695,$AA$2:$AA$2500,"Yes"))</f>
      </c>
      <c r="AH695" t="str">
        <f>IF(OR($P695&lt;&gt;"Yes",N($AG695)=0),"",IF(AND($AG695=1,COUNTIFS($W$2:$W$2500,$A695,$AE$2:$AE$2500,1)+COUNTIFS($X$2:$X$2500,$A695,$AE$2:$AE$2500,1)&gt;0),"","Yes"))</f>
      </c>
      <c r="AI695">
        <f>IF($AH695="Yes",$AG695,"")</f>
      </c>
      <c r="AJ695">
        <f>IF($AI695="","",$AI695+ROW()/1000000)</f>
      </c>
      <c r="AK695">
        <f>IF(OR($A695="",$P695="Yes",N($AG695)=0),"",$AG695+ROW()/1000000)</f>
      </c>
      <c r="AL695" t="str">
        <f>IF($A695="","",INDEX(games!$J:$J,ROW())&amp;"")</f>
      </c>
      <c r="AM695">
        <f>IF($A695="","",SUMPRODUCT($AO695:$BD695,'Map Analysis'!$AP$2^{0,1,2,3,4,5,6,7,8,9,10,11,12,13,14,15}))</f>
      </c>
      <c r="AN695">
        <f>IF($A695="","",$AM695+ROW()/10000000)</f>
      </c>
      <c r="AO695">
        <f>IF($A695="","",COUNTIF($W$2:$W$2500,$A695))</f>
      </c>
      <c r="AP695">
        <f>IF($A695="","",SUMIFS($BF$2:$BF$2500,$W$2:$W$2500,$A695))</f>
      </c>
      <c r="AQ695">
        <f>IF($A695="","",SUMIFS($BG$2:$BG$2500,$W$2:$W$2500,$A695))</f>
      </c>
      <c r="AR695">
        <f>IF($A695="","",SUMIFS($BH$2:$BH$2500,$W$2:$W$2500,$A695))</f>
      </c>
      <c r="AS695">
        <f>IF($A695="","",SUMIFS($BI$2:$BI$2500,$W$2:$W$2500,$A695))</f>
      </c>
      <c r="AT695">
        <f>IF($A695="","",SUMIFS($BJ$2:$BJ$2500,$W$2:$W$2500,$A695))</f>
      </c>
      <c r="AU695">
        <f>IF($A695="","",SUMIFS($BK$2:$BK$2500,$W$2:$W$2500,$A695))</f>
      </c>
      <c r="AV695">
        <f>IF($A695="","",SUMIFS($BL$2:$BL$2500,$W$2:$W$2500,$A695))</f>
      </c>
      <c r="AW695">
        <f>IF($A695="","",SUMIFS($BM$2:$BM$2500,$W$2:$W$2500,$A695))</f>
      </c>
      <c r="AX695">
        <f>IF($A695="","",SUMIFS($BN$2:$BN$2500,$W$2:$W$2500,$A695))</f>
      </c>
      <c r="AY695">
        <f>IF($A695="","",SUMIFS($BO$2:$BO$2500,$W$2:$W$2500,$A695))</f>
      </c>
      <c r="AZ695">
        <f>IF($A695="","",SUMIFS($BP$2:$BP$2500,$W$2:$W$2500,$A695))</f>
      </c>
      <c r="BA695">
        <f>IF($A695="","",SUMIFS($BQ$2:$BQ$2500,$W$2:$W$2500,$A695))</f>
      </c>
      <c r="BB695">
        <f>IF($A695="","",SUMIFS($BR$2:$BR$2500,$W$2:$W$2500,$A695))</f>
      </c>
      <c r="BC695">
        <f>IF($A695="","",SUMIFS($BS$2:$BS$2500,$W$2:$W$2500,$A695))</f>
      </c>
      <c r="BD695">
        <f>IF($A695="","",SUMIFS($BT$2:$BT$2500,$W$2:$W$2500,$A695))</f>
      </c>
      <c r="BF695">
        <f>IF($Z695="","",INDEX($AO$2:$AO$2000,$Z695))</f>
      </c>
      <c r="BG695">
        <f>IF($Z695="","",INDEX($AP$2:$AP$2000,$Z695))</f>
      </c>
      <c r="BH695">
        <f>IF($Z695="","",INDEX($AQ$2:$AQ$2000,$Z695))</f>
      </c>
      <c r="BI695">
        <f>IF($Z695="","",INDEX($AR$2:$AR$2000,$Z695))</f>
      </c>
      <c r="BJ695">
        <f>IF($Z695="","",INDEX($AS$2:$AS$2000,$Z695))</f>
      </c>
      <c r="BK695">
        <f>IF($Z695="","",INDEX($AT$2:$AT$2000,$Z695))</f>
      </c>
      <c r="BL695">
        <f>IF($Z695="","",INDEX($AU$2:$AU$2000,$Z695))</f>
      </c>
      <c r="BM695">
        <f>IF($Z695="","",INDEX($AV$2:$AV$2000,$Z695))</f>
      </c>
      <c r="BN695">
        <f>IF($Z695="","",INDEX($AW$2:$AW$2000,$Z695))</f>
      </c>
      <c r="BO695">
        <f>IF($Z695="","",INDEX($AX$2:$AX$2000,$Z695))</f>
      </c>
      <c r="BP695">
        <f>IF($Z695="","",INDEX($AY$2:$AY$2000,$Z695))</f>
      </c>
      <c r="BQ695">
        <f>IF($Z695="","",INDEX($AZ$2:$AZ$2000,$Z695))</f>
      </c>
      <c r="BR695">
        <f>IF($Z695="","",INDEX($BA$2:$BA$2000,$Z695))</f>
      </c>
      <c r="BS695">
        <f>IF($Z695="","",INDEX($BB$2:$BB$2000,$Z695))</f>
      </c>
      <c r="BT695">
        <f>IF($Z695="","",INDEX($BC$2:$BC$2000,$Z695))</f>
      </c>
      <c r="BV695">
        <f>IF(OR($A695="",$P695&lt;&gt;"Yes",$AH695="Yes"),"",1+N($AG695))</f>
      </c>
      <c r="BW695">
        <f>IF($A695="","",COUNTIFS($W$2:$W$2500,$A695,$BZ$2:$BZ$2500,"Yes")+COUNTIFS($X$2:$X$2500,$A695,$BY$2:$BY$2500,"Yes"))</f>
      </c>
      <c r="BX695">
        <f>IF(OR($A695="",$P695="Yes"),"",IF(N($BW695)=0,0,1+SUMIFS($CB$2:$CB$2500,$W$2:$W$2500,$A695)+SUMIFS($CA$2:$CA$2500,$X$2:$X$2500,$A695)))</f>
      </c>
      <c r="BY695" t="str">
        <f>IF($Y695="","",INDEX($AH$2:$AH$2000,$Y695)&amp;"")</f>
      </c>
      <c r="BZ695" t="str">
        <f>IF($Z695="","",INDEX($AH$2:$AH$2000,$Z695)&amp;"")</f>
      </c>
      <c r="CA695">
        <f>IF($Y695="","",INDEX($BV$2:$BV$2000,$Y695))</f>
      </c>
      <c r="CB695">
        <f>IF($Z695="","",INDEX($BV$2:$BV$2000,$Z695))</f>
      </c>
    </row>
    <row r="696">
      <c r="A696" t="str">
        <f>IF(TRIM(INDEX(games!$A:$A,ROW()))="","",TRIM(INDEX(games!$A:$A,ROW())))</f>
      </c>
      <c r="B696">
        <f>IF(OR($A696="",INDEX(games!$B:$B,ROW())=""),"",INDEX(games!$B:$B,ROW()))</f>
      </c>
      <c r="C696" t="str">
        <f>IF(OR($A696="",INDEX(games!$C:$C,ROW())=""),"",INDEX(games!$C:$C,ROW()))</f>
      </c>
      <c r="D696">
        <f>IF($A696="","",COUNTIF($W$2:$W$2500,$A696)+COUNTIF($X$2:$X$2500,$A696))</f>
      </c>
      <c r="E696">
        <f>IF($A696="","",IFERROR(MATCH($C696,$R$2:$R$5,0),0))</f>
      </c>
      <c r="F696">
        <f>IF($A696="","",MOD(ROW(),34))</f>
      </c>
      <c r="G696">
        <f>IF($A696="",NA(),IF($C696="Action",$B696,NA()))</f>
      </c>
      <c r="H696">
        <f>IF($A696="",NA(),IF($C696="Action",1+$F696*0.023,NA()))</f>
      </c>
      <c r="I696">
        <f>IF($A696="",NA(),IF($C696="Strategy",$B696,NA()))</f>
      </c>
      <c r="J696">
        <f>IF($A696="",NA(),IF($C696="Strategy",2+$F696*0.023,NA()))</f>
      </c>
      <c r="K696">
        <f>IF($A696="",NA(),IF($C696="Deckbuilder",$B696,NA()))</f>
      </c>
      <c r="L696">
        <f>IF($A696="",NA(),IF($C696="Deckbuilder",3+$F696*0.023,NA()))</f>
      </c>
      <c r="M696">
        <f>IF($A696="",NA(),IF($C696="Traditional",$B696,NA()))</f>
      </c>
      <c r="N696">
        <f>IF($A696="",NA(),IF($C696="Traditional",4+$F696*0.023,NA()))</f>
      </c>
      <c r="O696">
        <f>IF($A696="","",$D696+ROW()/1000000)</f>
      </c>
      <c r="P696" t="str">
        <f>IF(OR($A696="",INDEX(games!$H:$H,ROW())=""),"",INDEX(games!$H:$H,ROW()))</f>
      </c>
      <c r="Q696">
        <f>IF(OR($A696="",$P696&lt;&gt;"Yes"),"",$D696+ROW()/1000000)</f>
      </c>
      <c r="T696">
        <f>IF($Y696="","",INDEX($B$2:$B$2000,$Y696))</f>
      </c>
      <c r="U696">
        <f>IF($Z696="","",INDEX($B$2:$B$2000,$Z696))</f>
      </c>
      <c r="V696">
        <f>IF(OR($T696="",$U696=""),"",$U696-$T696)</f>
      </c>
      <c r="W696" t="str">
        <f>IF(TRIM(INDEX(connections!$A:$A,ROW()))="","",TRIM(INDEX(connections!$A:$A,ROW())))</f>
      </c>
      <c r="X696" t="str">
        <f>IF($W696="","",TRIM(INDEX(connections!$B:$B,ROW())))</f>
      </c>
      <c r="Y696">
        <f>IF($W696="","",IFERROR(MATCH($W696,$A$2:$A$2000,0),""))</f>
      </c>
      <c r="Z696">
        <f>IF($X696="","",IFERROR(MATCH($X696,$A$2:$A$2000,0),""))</f>
      </c>
      <c r="AA696" t="str">
        <f>IF($Y696="","",INDEX($P$2:$P$2000,$Y696))</f>
      </c>
      <c r="AB696" t="str">
        <f>IF($Z696="","",INDEX($P$2:$P$2000,$Z696))</f>
      </c>
      <c r="AC696">
        <f>IF(AND($AA696="Yes",$AB696="Yes"),1,"")</f>
      </c>
      <c r="AD696">
        <f>IF(OR($Y696="",$Z696=""),"",IF(INDEX($C$2:$C$2000,$Y696)=INDEX($C$2:$C$2000,$Z696),0,1))</f>
      </c>
      <c r="AE696">
        <f>IF($AC696&lt;&gt;1,"",IF(AND(INDEX($AG$2:$AG$2000,$Y696)=1,INDEX($AG$2:$AG$2000,$Z696)=1),1,""))</f>
      </c>
      <c r="AG696">
        <f>IF($A696="","",COUNTIFS($W$2:$W$2500,$A696,$AB$2:$AB$2500,"Yes")+COUNTIFS($X$2:$X$2500,$A696,$AA$2:$AA$2500,"Yes"))</f>
      </c>
      <c r="AH696" t="str">
        <f>IF(OR($P696&lt;&gt;"Yes",N($AG696)=0),"",IF(AND($AG696=1,COUNTIFS($W$2:$W$2500,$A696,$AE$2:$AE$2500,1)+COUNTIFS($X$2:$X$2500,$A696,$AE$2:$AE$2500,1)&gt;0),"","Yes"))</f>
      </c>
      <c r="AI696">
        <f>IF($AH696="Yes",$AG696,"")</f>
      </c>
      <c r="AJ696">
        <f>IF($AI696="","",$AI696+ROW()/1000000)</f>
      </c>
      <c r="AK696">
        <f>IF(OR($A696="",$P696="Yes",N($AG696)=0),"",$AG696+ROW()/1000000)</f>
      </c>
      <c r="AL696" t="str">
        <f>IF($A696="","",INDEX(games!$J:$J,ROW())&amp;"")</f>
      </c>
      <c r="AM696">
        <f>IF($A696="","",SUMPRODUCT($AO696:$BD696,'Map Analysis'!$AP$2^{0,1,2,3,4,5,6,7,8,9,10,11,12,13,14,15}))</f>
      </c>
      <c r="AN696">
        <f>IF($A696="","",$AM696+ROW()/10000000)</f>
      </c>
      <c r="AO696">
        <f>IF($A696="","",COUNTIF($W$2:$W$2500,$A696))</f>
      </c>
      <c r="AP696">
        <f>IF($A696="","",SUMIFS($BF$2:$BF$2500,$W$2:$W$2500,$A696))</f>
      </c>
      <c r="AQ696">
        <f>IF($A696="","",SUMIFS($BG$2:$BG$2500,$W$2:$W$2500,$A696))</f>
      </c>
      <c r="AR696">
        <f>IF($A696="","",SUMIFS($BH$2:$BH$2500,$W$2:$W$2500,$A696))</f>
      </c>
      <c r="AS696">
        <f>IF($A696="","",SUMIFS($BI$2:$BI$2500,$W$2:$W$2500,$A696))</f>
      </c>
      <c r="AT696">
        <f>IF($A696="","",SUMIFS($BJ$2:$BJ$2500,$W$2:$W$2500,$A696))</f>
      </c>
      <c r="AU696">
        <f>IF($A696="","",SUMIFS($BK$2:$BK$2500,$W$2:$W$2500,$A696))</f>
      </c>
      <c r="AV696">
        <f>IF($A696="","",SUMIFS($BL$2:$BL$2500,$W$2:$W$2500,$A696))</f>
      </c>
      <c r="AW696">
        <f>IF($A696="","",SUMIFS($BM$2:$BM$2500,$W$2:$W$2500,$A696))</f>
      </c>
      <c r="AX696">
        <f>IF($A696="","",SUMIFS($BN$2:$BN$2500,$W$2:$W$2500,$A696))</f>
      </c>
      <c r="AY696">
        <f>IF($A696="","",SUMIFS($BO$2:$BO$2500,$W$2:$W$2500,$A696))</f>
      </c>
      <c r="AZ696">
        <f>IF($A696="","",SUMIFS($BP$2:$BP$2500,$W$2:$W$2500,$A696))</f>
      </c>
      <c r="BA696">
        <f>IF($A696="","",SUMIFS($BQ$2:$BQ$2500,$W$2:$W$2500,$A696))</f>
      </c>
      <c r="BB696">
        <f>IF($A696="","",SUMIFS($BR$2:$BR$2500,$W$2:$W$2500,$A696))</f>
      </c>
      <c r="BC696">
        <f>IF($A696="","",SUMIFS($BS$2:$BS$2500,$W$2:$W$2500,$A696))</f>
      </c>
      <c r="BD696">
        <f>IF($A696="","",SUMIFS($BT$2:$BT$2500,$W$2:$W$2500,$A696))</f>
      </c>
      <c r="BF696">
        <f>IF($Z696="","",INDEX($AO$2:$AO$2000,$Z696))</f>
      </c>
      <c r="BG696">
        <f>IF($Z696="","",INDEX($AP$2:$AP$2000,$Z696))</f>
      </c>
      <c r="BH696">
        <f>IF($Z696="","",INDEX($AQ$2:$AQ$2000,$Z696))</f>
      </c>
      <c r="BI696">
        <f>IF($Z696="","",INDEX($AR$2:$AR$2000,$Z696))</f>
      </c>
      <c r="BJ696">
        <f>IF($Z696="","",INDEX($AS$2:$AS$2000,$Z696))</f>
      </c>
      <c r="BK696">
        <f>IF($Z696="","",INDEX($AT$2:$AT$2000,$Z696))</f>
      </c>
      <c r="BL696">
        <f>IF($Z696="","",INDEX($AU$2:$AU$2000,$Z696))</f>
      </c>
      <c r="BM696">
        <f>IF($Z696="","",INDEX($AV$2:$AV$2000,$Z696))</f>
      </c>
      <c r="BN696">
        <f>IF($Z696="","",INDEX($AW$2:$AW$2000,$Z696))</f>
      </c>
      <c r="BO696">
        <f>IF($Z696="","",INDEX($AX$2:$AX$2000,$Z696))</f>
      </c>
      <c r="BP696">
        <f>IF($Z696="","",INDEX($AY$2:$AY$2000,$Z696))</f>
      </c>
      <c r="BQ696">
        <f>IF($Z696="","",INDEX($AZ$2:$AZ$2000,$Z696))</f>
      </c>
      <c r="BR696">
        <f>IF($Z696="","",INDEX($BA$2:$BA$2000,$Z696))</f>
      </c>
      <c r="BS696">
        <f>IF($Z696="","",INDEX($BB$2:$BB$2000,$Z696))</f>
      </c>
      <c r="BT696">
        <f>IF($Z696="","",INDEX($BC$2:$BC$2000,$Z696))</f>
      </c>
      <c r="BV696">
        <f>IF(OR($A696="",$P696&lt;&gt;"Yes",$AH696="Yes"),"",1+N($AG696))</f>
      </c>
      <c r="BW696">
        <f>IF($A696="","",COUNTIFS($W$2:$W$2500,$A696,$BZ$2:$BZ$2500,"Yes")+COUNTIFS($X$2:$X$2500,$A696,$BY$2:$BY$2500,"Yes"))</f>
      </c>
      <c r="BX696">
        <f>IF(OR($A696="",$P696="Yes"),"",IF(N($BW696)=0,0,1+SUMIFS($CB$2:$CB$2500,$W$2:$W$2500,$A696)+SUMIFS($CA$2:$CA$2500,$X$2:$X$2500,$A696)))</f>
      </c>
      <c r="BY696" t="str">
        <f>IF($Y696="","",INDEX($AH$2:$AH$2000,$Y696)&amp;"")</f>
      </c>
      <c r="BZ696" t="str">
        <f>IF($Z696="","",INDEX($AH$2:$AH$2000,$Z696)&amp;"")</f>
      </c>
      <c r="CA696">
        <f>IF($Y696="","",INDEX($BV$2:$BV$2000,$Y696))</f>
      </c>
      <c r="CB696">
        <f>IF($Z696="","",INDEX($BV$2:$BV$2000,$Z696))</f>
      </c>
    </row>
    <row r="697">
      <c r="A697" t="str">
        <f>IF(TRIM(INDEX(games!$A:$A,ROW()))="","",TRIM(INDEX(games!$A:$A,ROW())))</f>
      </c>
      <c r="B697">
        <f>IF(OR($A697="",INDEX(games!$B:$B,ROW())=""),"",INDEX(games!$B:$B,ROW()))</f>
      </c>
      <c r="C697" t="str">
        <f>IF(OR($A697="",INDEX(games!$C:$C,ROW())=""),"",INDEX(games!$C:$C,ROW()))</f>
      </c>
      <c r="D697">
        <f>IF($A697="","",COUNTIF($W$2:$W$2500,$A697)+COUNTIF($X$2:$X$2500,$A697))</f>
      </c>
      <c r="E697">
        <f>IF($A697="","",IFERROR(MATCH($C697,$R$2:$R$5,0),0))</f>
      </c>
      <c r="F697">
        <f>IF($A697="","",MOD(ROW(),34))</f>
      </c>
      <c r="G697">
        <f>IF($A697="",NA(),IF($C697="Action",$B697,NA()))</f>
      </c>
      <c r="H697">
        <f>IF($A697="",NA(),IF($C697="Action",1+$F697*0.023,NA()))</f>
      </c>
      <c r="I697">
        <f>IF($A697="",NA(),IF($C697="Strategy",$B697,NA()))</f>
      </c>
      <c r="J697">
        <f>IF($A697="",NA(),IF($C697="Strategy",2+$F697*0.023,NA()))</f>
      </c>
      <c r="K697">
        <f>IF($A697="",NA(),IF($C697="Deckbuilder",$B697,NA()))</f>
      </c>
      <c r="L697">
        <f>IF($A697="",NA(),IF($C697="Deckbuilder",3+$F697*0.023,NA()))</f>
      </c>
      <c r="M697">
        <f>IF($A697="",NA(),IF($C697="Traditional",$B697,NA()))</f>
      </c>
      <c r="N697">
        <f>IF($A697="",NA(),IF($C697="Traditional",4+$F697*0.023,NA()))</f>
      </c>
      <c r="O697">
        <f>IF($A697="","",$D697+ROW()/1000000)</f>
      </c>
      <c r="P697" t="str">
        <f>IF(OR($A697="",INDEX(games!$H:$H,ROW())=""),"",INDEX(games!$H:$H,ROW()))</f>
      </c>
      <c r="Q697">
        <f>IF(OR($A697="",$P697&lt;&gt;"Yes"),"",$D697+ROW()/1000000)</f>
      </c>
      <c r="T697">
        <f>IF($Y697="","",INDEX($B$2:$B$2000,$Y697))</f>
      </c>
      <c r="U697">
        <f>IF($Z697="","",INDEX($B$2:$B$2000,$Z697))</f>
      </c>
      <c r="V697">
        <f>IF(OR($T697="",$U697=""),"",$U697-$T697)</f>
      </c>
      <c r="W697" t="str">
        <f>IF(TRIM(INDEX(connections!$A:$A,ROW()))="","",TRIM(INDEX(connections!$A:$A,ROW())))</f>
      </c>
      <c r="X697" t="str">
        <f>IF($W697="","",TRIM(INDEX(connections!$B:$B,ROW())))</f>
      </c>
      <c r="Y697">
        <f>IF($W697="","",IFERROR(MATCH($W697,$A$2:$A$2000,0),""))</f>
      </c>
      <c r="Z697">
        <f>IF($X697="","",IFERROR(MATCH($X697,$A$2:$A$2000,0),""))</f>
      </c>
      <c r="AA697" t="str">
        <f>IF($Y697="","",INDEX($P$2:$P$2000,$Y697))</f>
      </c>
      <c r="AB697" t="str">
        <f>IF($Z697="","",INDEX($P$2:$P$2000,$Z697))</f>
      </c>
      <c r="AC697">
        <f>IF(AND($AA697="Yes",$AB697="Yes"),1,"")</f>
      </c>
      <c r="AD697">
        <f>IF(OR($Y697="",$Z697=""),"",IF(INDEX($C$2:$C$2000,$Y697)=INDEX($C$2:$C$2000,$Z697),0,1))</f>
      </c>
      <c r="AE697">
        <f>IF($AC697&lt;&gt;1,"",IF(AND(INDEX($AG$2:$AG$2000,$Y697)=1,INDEX($AG$2:$AG$2000,$Z697)=1),1,""))</f>
      </c>
      <c r="AG697">
        <f>IF($A697="","",COUNTIFS($W$2:$W$2500,$A697,$AB$2:$AB$2500,"Yes")+COUNTIFS($X$2:$X$2500,$A697,$AA$2:$AA$2500,"Yes"))</f>
      </c>
      <c r="AH697" t="str">
        <f>IF(OR($P697&lt;&gt;"Yes",N($AG697)=0),"",IF(AND($AG697=1,COUNTIFS($W$2:$W$2500,$A697,$AE$2:$AE$2500,1)+COUNTIFS($X$2:$X$2500,$A697,$AE$2:$AE$2500,1)&gt;0),"","Yes"))</f>
      </c>
      <c r="AI697">
        <f>IF($AH697="Yes",$AG697,"")</f>
      </c>
      <c r="AJ697">
        <f>IF($AI697="","",$AI697+ROW()/1000000)</f>
      </c>
      <c r="AK697">
        <f>IF(OR($A697="",$P697="Yes",N($AG697)=0),"",$AG697+ROW()/1000000)</f>
      </c>
      <c r="AL697" t="str">
        <f>IF($A697="","",INDEX(games!$J:$J,ROW())&amp;"")</f>
      </c>
      <c r="AM697">
        <f>IF($A697="","",SUMPRODUCT($AO697:$BD697,'Map Analysis'!$AP$2^{0,1,2,3,4,5,6,7,8,9,10,11,12,13,14,15}))</f>
      </c>
      <c r="AN697">
        <f>IF($A697="","",$AM697+ROW()/10000000)</f>
      </c>
      <c r="AO697">
        <f>IF($A697="","",COUNTIF($W$2:$W$2500,$A697))</f>
      </c>
      <c r="AP697">
        <f>IF($A697="","",SUMIFS($BF$2:$BF$2500,$W$2:$W$2500,$A697))</f>
      </c>
      <c r="AQ697">
        <f>IF($A697="","",SUMIFS($BG$2:$BG$2500,$W$2:$W$2500,$A697))</f>
      </c>
      <c r="AR697">
        <f>IF($A697="","",SUMIFS($BH$2:$BH$2500,$W$2:$W$2500,$A697))</f>
      </c>
      <c r="AS697">
        <f>IF($A697="","",SUMIFS($BI$2:$BI$2500,$W$2:$W$2500,$A697))</f>
      </c>
      <c r="AT697">
        <f>IF($A697="","",SUMIFS($BJ$2:$BJ$2500,$W$2:$W$2500,$A697))</f>
      </c>
      <c r="AU697">
        <f>IF($A697="","",SUMIFS($BK$2:$BK$2500,$W$2:$W$2500,$A697))</f>
      </c>
      <c r="AV697">
        <f>IF($A697="","",SUMIFS($BL$2:$BL$2500,$W$2:$W$2500,$A697))</f>
      </c>
      <c r="AW697">
        <f>IF($A697="","",SUMIFS($BM$2:$BM$2500,$W$2:$W$2500,$A697))</f>
      </c>
      <c r="AX697">
        <f>IF($A697="","",SUMIFS($BN$2:$BN$2500,$W$2:$W$2500,$A697))</f>
      </c>
      <c r="AY697">
        <f>IF($A697="","",SUMIFS($BO$2:$BO$2500,$W$2:$W$2500,$A697))</f>
      </c>
      <c r="AZ697">
        <f>IF($A697="","",SUMIFS($BP$2:$BP$2500,$W$2:$W$2500,$A697))</f>
      </c>
      <c r="BA697">
        <f>IF($A697="","",SUMIFS($BQ$2:$BQ$2500,$W$2:$W$2500,$A697))</f>
      </c>
      <c r="BB697">
        <f>IF($A697="","",SUMIFS($BR$2:$BR$2500,$W$2:$W$2500,$A697))</f>
      </c>
      <c r="BC697">
        <f>IF($A697="","",SUMIFS($BS$2:$BS$2500,$W$2:$W$2500,$A697))</f>
      </c>
      <c r="BD697">
        <f>IF($A697="","",SUMIFS($BT$2:$BT$2500,$W$2:$W$2500,$A697))</f>
      </c>
      <c r="BF697">
        <f>IF($Z697="","",INDEX($AO$2:$AO$2000,$Z697))</f>
      </c>
      <c r="BG697">
        <f>IF($Z697="","",INDEX($AP$2:$AP$2000,$Z697))</f>
      </c>
      <c r="BH697">
        <f>IF($Z697="","",INDEX($AQ$2:$AQ$2000,$Z697))</f>
      </c>
      <c r="BI697">
        <f>IF($Z697="","",INDEX($AR$2:$AR$2000,$Z697))</f>
      </c>
      <c r="BJ697">
        <f>IF($Z697="","",INDEX($AS$2:$AS$2000,$Z697))</f>
      </c>
      <c r="BK697">
        <f>IF($Z697="","",INDEX($AT$2:$AT$2000,$Z697))</f>
      </c>
      <c r="BL697">
        <f>IF($Z697="","",INDEX($AU$2:$AU$2000,$Z697))</f>
      </c>
      <c r="BM697">
        <f>IF($Z697="","",INDEX($AV$2:$AV$2000,$Z697))</f>
      </c>
      <c r="BN697">
        <f>IF($Z697="","",INDEX($AW$2:$AW$2000,$Z697))</f>
      </c>
      <c r="BO697">
        <f>IF($Z697="","",INDEX($AX$2:$AX$2000,$Z697))</f>
      </c>
      <c r="BP697">
        <f>IF($Z697="","",INDEX($AY$2:$AY$2000,$Z697))</f>
      </c>
      <c r="BQ697">
        <f>IF($Z697="","",INDEX($AZ$2:$AZ$2000,$Z697))</f>
      </c>
      <c r="BR697">
        <f>IF($Z697="","",INDEX($BA$2:$BA$2000,$Z697))</f>
      </c>
      <c r="BS697">
        <f>IF($Z697="","",INDEX($BB$2:$BB$2000,$Z697))</f>
      </c>
      <c r="BT697">
        <f>IF($Z697="","",INDEX($BC$2:$BC$2000,$Z697))</f>
      </c>
      <c r="BV697">
        <f>IF(OR($A697="",$P697&lt;&gt;"Yes",$AH697="Yes"),"",1+N($AG697))</f>
      </c>
      <c r="BW697">
        <f>IF($A697="","",COUNTIFS($W$2:$W$2500,$A697,$BZ$2:$BZ$2500,"Yes")+COUNTIFS($X$2:$X$2500,$A697,$BY$2:$BY$2500,"Yes"))</f>
      </c>
      <c r="BX697">
        <f>IF(OR($A697="",$P697="Yes"),"",IF(N($BW697)=0,0,1+SUMIFS($CB$2:$CB$2500,$W$2:$W$2500,$A697)+SUMIFS($CA$2:$CA$2500,$X$2:$X$2500,$A697)))</f>
      </c>
      <c r="BY697" t="str">
        <f>IF($Y697="","",INDEX($AH$2:$AH$2000,$Y697)&amp;"")</f>
      </c>
      <c r="BZ697" t="str">
        <f>IF($Z697="","",INDEX($AH$2:$AH$2000,$Z697)&amp;"")</f>
      </c>
      <c r="CA697">
        <f>IF($Y697="","",INDEX($BV$2:$BV$2000,$Y697))</f>
      </c>
      <c r="CB697">
        <f>IF($Z697="","",INDEX($BV$2:$BV$2000,$Z697))</f>
      </c>
    </row>
    <row r="698">
      <c r="A698" t="str">
        <f>IF(TRIM(INDEX(games!$A:$A,ROW()))="","",TRIM(INDEX(games!$A:$A,ROW())))</f>
      </c>
      <c r="B698">
        <f>IF(OR($A698="",INDEX(games!$B:$B,ROW())=""),"",INDEX(games!$B:$B,ROW()))</f>
      </c>
      <c r="C698" t="str">
        <f>IF(OR($A698="",INDEX(games!$C:$C,ROW())=""),"",INDEX(games!$C:$C,ROW()))</f>
      </c>
      <c r="D698">
        <f>IF($A698="","",COUNTIF($W$2:$W$2500,$A698)+COUNTIF($X$2:$X$2500,$A698))</f>
      </c>
      <c r="E698">
        <f>IF($A698="","",IFERROR(MATCH($C698,$R$2:$R$5,0),0))</f>
      </c>
      <c r="F698">
        <f>IF($A698="","",MOD(ROW(),34))</f>
      </c>
      <c r="G698">
        <f>IF($A698="",NA(),IF($C698="Action",$B698,NA()))</f>
      </c>
      <c r="H698">
        <f>IF($A698="",NA(),IF($C698="Action",1+$F698*0.023,NA()))</f>
      </c>
      <c r="I698">
        <f>IF($A698="",NA(),IF($C698="Strategy",$B698,NA()))</f>
      </c>
      <c r="J698">
        <f>IF($A698="",NA(),IF($C698="Strategy",2+$F698*0.023,NA()))</f>
      </c>
      <c r="K698">
        <f>IF($A698="",NA(),IF($C698="Deckbuilder",$B698,NA()))</f>
      </c>
      <c r="L698">
        <f>IF($A698="",NA(),IF($C698="Deckbuilder",3+$F698*0.023,NA()))</f>
      </c>
      <c r="M698">
        <f>IF($A698="",NA(),IF($C698="Traditional",$B698,NA()))</f>
      </c>
      <c r="N698">
        <f>IF($A698="",NA(),IF($C698="Traditional",4+$F698*0.023,NA()))</f>
      </c>
      <c r="O698">
        <f>IF($A698="","",$D698+ROW()/1000000)</f>
      </c>
      <c r="P698" t="str">
        <f>IF(OR($A698="",INDEX(games!$H:$H,ROW())=""),"",INDEX(games!$H:$H,ROW()))</f>
      </c>
      <c r="Q698">
        <f>IF(OR($A698="",$P698&lt;&gt;"Yes"),"",$D698+ROW()/1000000)</f>
      </c>
      <c r="T698">
        <f>IF($Y698="","",INDEX($B$2:$B$2000,$Y698))</f>
      </c>
      <c r="U698">
        <f>IF($Z698="","",INDEX($B$2:$B$2000,$Z698))</f>
      </c>
      <c r="V698">
        <f>IF(OR($T698="",$U698=""),"",$U698-$T698)</f>
      </c>
      <c r="W698" t="str">
        <f>IF(TRIM(INDEX(connections!$A:$A,ROW()))="","",TRIM(INDEX(connections!$A:$A,ROW())))</f>
      </c>
      <c r="X698" t="str">
        <f>IF($W698="","",TRIM(INDEX(connections!$B:$B,ROW())))</f>
      </c>
      <c r="Y698">
        <f>IF($W698="","",IFERROR(MATCH($W698,$A$2:$A$2000,0),""))</f>
      </c>
      <c r="Z698">
        <f>IF($X698="","",IFERROR(MATCH($X698,$A$2:$A$2000,0),""))</f>
      </c>
      <c r="AA698" t="str">
        <f>IF($Y698="","",INDEX($P$2:$P$2000,$Y698))</f>
      </c>
      <c r="AB698" t="str">
        <f>IF($Z698="","",INDEX($P$2:$P$2000,$Z698))</f>
      </c>
      <c r="AC698">
        <f>IF(AND($AA698="Yes",$AB698="Yes"),1,"")</f>
      </c>
      <c r="AD698">
        <f>IF(OR($Y698="",$Z698=""),"",IF(INDEX($C$2:$C$2000,$Y698)=INDEX($C$2:$C$2000,$Z698),0,1))</f>
      </c>
      <c r="AE698">
        <f>IF($AC698&lt;&gt;1,"",IF(AND(INDEX($AG$2:$AG$2000,$Y698)=1,INDEX($AG$2:$AG$2000,$Z698)=1),1,""))</f>
      </c>
      <c r="AG698">
        <f>IF($A698="","",COUNTIFS($W$2:$W$2500,$A698,$AB$2:$AB$2500,"Yes")+COUNTIFS($X$2:$X$2500,$A698,$AA$2:$AA$2500,"Yes"))</f>
      </c>
      <c r="AH698" t="str">
        <f>IF(OR($P698&lt;&gt;"Yes",N($AG698)=0),"",IF(AND($AG698=1,COUNTIFS($W$2:$W$2500,$A698,$AE$2:$AE$2500,1)+COUNTIFS($X$2:$X$2500,$A698,$AE$2:$AE$2500,1)&gt;0),"","Yes"))</f>
      </c>
      <c r="AI698">
        <f>IF($AH698="Yes",$AG698,"")</f>
      </c>
      <c r="AJ698">
        <f>IF($AI698="","",$AI698+ROW()/1000000)</f>
      </c>
      <c r="AK698">
        <f>IF(OR($A698="",$P698="Yes",N($AG698)=0),"",$AG698+ROW()/1000000)</f>
      </c>
      <c r="AL698" t="str">
        <f>IF($A698="","",INDEX(games!$J:$J,ROW())&amp;"")</f>
      </c>
      <c r="AM698">
        <f>IF($A698="","",SUMPRODUCT($AO698:$BD698,'Map Analysis'!$AP$2^{0,1,2,3,4,5,6,7,8,9,10,11,12,13,14,15}))</f>
      </c>
      <c r="AN698">
        <f>IF($A698="","",$AM698+ROW()/10000000)</f>
      </c>
      <c r="AO698">
        <f>IF($A698="","",COUNTIF($W$2:$W$2500,$A698))</f>
      </c>
      <c r="AP698">
        <f>IF($A698="","",SUMIFS($BF$2:$BF$2500,$W$2:$W$2500,$A698))</f>
      </c>
      <c r="AQ698">
        <f>IF($A698="","",SUMIFS($BG$2:$BG$2500,$W$2:$W$2500,$A698))</f>
      </c>
      <c r="AR698">
        <f>IF($A698="","",SUMIFS($BH$2:$BH$2500,$W$2:$W$2500,$A698))</f>
      </c>
      <c r="AS698">
        <f>IF($A698="","",SUMIFS($BI$2:$BI$2500,$W$2:$W$2500,$A698))</f>
      </c>
      <c r="AT698">
        <f>IF($A698="","",SUMIFS($BJ$2:$BJ$2500,$W$2:$W$2500,$A698))</f>
      </c>
      <c r="AU698">
        <f>IF($A698="","",SUMIFS($BK$2:$BK$2500,$W$2:$W$2500,$A698))</f>
      </c>
      <c r="AV698">
        <f>IF($A698="","",SUMIFS($BL$2:$BL$2500,$W$2:$W$2500,$A698))</f>
      </c>
      <c r="AW698">
        <f>IF($A698="","",SUMIFS($BM$2:$BM$2500,$W$2:$W$2500,$A698))</f>
      </c>
      <c r="AX698">
        <f>IF($A698="","",SUMIFS($BN$2:$BN$2500,$W$2:$W$2500,$A698))</f>
      </c>
      <c r="AY698">
        <f>IF($A698="","",SUMIFS($BO$2:$BO$2500,$W$2:$W$2500,$A698))</f>
      </c>
      <c r="AZ698">
        <f>IF($A698="","",SUMIFS($BP$2:$BP$2500,$W$2:$W$2500,$A698))</f>
      </c>
      <c r="BA698">
        <f>IF($A698="","",SUMIFS($BQ$2:$BQ$2500,$W$2:$W$2500,$A698))</f>
      </c>
      <c r="BB698">
        <f>IF($A698="","",SUMIFS($BR$2:$BR$2500,$W$2:$W$2500,$A698))</f>
      </c>
      <c r="BC698">
        <f>IF($A698="","",SUMIFS($BS$2:$BS$2500,$W$2:$W$2500,$A698))</f>
      </c>
      <c r="BD698">
        <f>IF($A698="","",SUMIFS($BT$2:$BT$2500,$W$2:$W$2500,$A698))</f>
      </c>
      <c r="BF698">
        <f>IF($Z698="","",INDEX($AO$2:$AO$2000,$Z698))</f>
      </c>
      <c r="BG698">
        <f>IF($Z698="","",INDEX($AP$2:$AP$2000,$Z698))</f>
      </c>
      <c r="BH698">
        <f>IF($Z698="","",INDEX($AQ$2:$AQ$2000,$Z698))</f>
      </c>
      <c r="BI698">
        <f>IF($Z698="","",INDEX($AR$2:$AR$2000,$Z698))</f>
      </c>
      <c r="BJ698">
        <f>IF($Z698="","",INDEX($AS$2:$AS$2000,$Z698))</f>
      </c>
      <c r="BK698">
        <f>IF($Z698="","",INDEX($AT$2:$AT$2000,$Z698))</f>
      </c>
      <c r="BL698">
        <f>IF($Z698="","",INDEX($AU$2:$AU$2000,$Z698))</f>
      </c>
      <c r="BM698">
        <f>IF($Z698="","",INDEX($AV$2:$AV$2000,$Z698))</f>
      </c>
      <c r="BN698">
        <f>IF($Z698="","",INDEX($AW$2:$AW$2000,$Z698))</f>
      </c>
      <c r="BO698">
        <f>IF($Z698="","",INDEX($AX$2:$AX$2000,$Z698))</f>
      </c>
      <c r="BP698">
        <f>IF($Z698="","",INDEX($AY$2:$AY$2000,$Z698))</f>
      </c>
      <c r="BQ698">
        <f>IF($Z698="","",INDEX($AZ$2:$AZ$2000,$Z698))</f>
      </c>
      <c r="BR698">
        <f>IF($Z698="","",INDEX($BA$2:$BA$2000,$Z698))</f>
      </c>
      <c r="BS698">
        <f>IF($Z698="","",INDEX($BB$2:$BB$2000,$Z698))</f>
      </c>
      <c r="BT698">
        <f>IF($Z698="","",INDEX($BC$2:$BC$2000,$Z698))</f>
      </c>
      <c r="BV698">
        <f>IF(OR($A698="",$P698&lt;&gt;"Yes",$AH698="Yes"),"",1+N($AG698))</f>
      </c>
      <c r="BW698">
        <f>IF($A698="","",COUNTIFS($W$2:$W$2500,$A698,$BZ$2:$BZ$2500,"Yes")+COUNTIFS($X$2:$X$2500,$A698,$BY$2:$BY$2500,"Yes"))</f>
      </c>
      <c r="BX698">
        <f>IF(OR($A698="",$P698="Yes"),"",IF(N($BW698)=0,0,1+SUMIFS($CB$2:$CB$2500,$W$2:$W$2500,$A698)+SUMIFS($CA$2:$CA$2500,$X$2:$X$2500,$A698)))</f>
      </c>
      <c r="BY698" t="str">
        <f>IF($Y698="","",INDEX($AH$2:$AH$2000,$Y698)&amp;"")</f>
      </c>
      <c r="BZ698" t="str">
        <f>IF($Z698="","",INDEX($AH$2:$AH$2000,$Z698)&amp;"")</f>
      </c>
      <c r="CA698">
        <f>IF($Y698="","",INDEX($BV$2:$BV$2000,$Y698))</f>
      </c>
      <c r="CB698">
        <f>IF($Z698="","",INDEX($BV$2:$BV$2000,$Z698))</f>
      </c>
    </row>
    <row r="699">
      <c r="A699" t="str">
        <f>IF(TRIM(INDEX(games!$A:$A,ROW()))="","",TRIM(INDEX(games!$A:$A,ROW())))</f>
      </c>
      <c r="B699">
        <f>IF(OR($A699="",INDEX(games!$B:$B,ROW())=""),"",INDEX(games!$B:$B,ROW()))</f>
      </c>
      <c r="C699" t="str">
        <f>IF(OR($A699="",INDEX(games!$C:$C,ROW())=""),"",INDEX(games!$C:$C,ROW()))</f>
      </c>
      <c r="D699">
        <f>IF($A699="","",COUNTIF($W$2:$W$2500,$A699)+COUNTIF($X$2:$X$2500,$A699))</f>
      </c>
      <c r="E699">
        <f>IF($A699="","",IFERROR(MATCH($C699,$R$2:$R$5,0),0))</f>
      </c>
      <c r="F699">
        <f>IF($A699="","",MOD(ROW(),34))</f>
      </c>
      <c r="G699">
        <f>IF($A699="",NA(),IF($C699="Action",$B699,NA()))</f>
      </c>
      <c r="H699">
        <f>IF($A699="",NA(),IF($C699="Action",1+$F699*0.023,NA()))</f>
      </c>
      <c r="I699">
        <f>IF($A699="",NA(),IF($C699="Strategy",$B699,NA()))</f>
      </c>
      <c r="J699">
        <f>IF($A699="",NA(),IF($C699="Strategy",2+$F699*0.023,NA()))</f>
      </c>
      <c r="K699">
        <f>IF($A699="",NA(),IF($C699="Deckbuilder",$B699,NA()))</f>
      </c>
      <c r="L699">
        <f>IF($A699="",NA(),IF($C699="Deckbuilder",3+$F699*0.023,NA()))</f>
      </c>
      <c r="M699">
        <f>IF($A699="",NA(),IF($C699="Traditional",$B699,NA()))</f>
      </c>
      <c r="N699">
        <f>IF($A699="",NA(),IF($C699="Traditional",4+$F699*0.023,NA()))</f>
      </c>
      <c r="O699">
        <f>IF($A699="","",$D699+ROW()/1000000)</f>
      </c>
      <c r="P699" t="str">
        <f>IF(OR($A699="",INDEX(games!$H:$H,ROW())=""),"",INDEX(games!$H:$H,ROW()))</f>
      </c>
      <c r="Q699">
        <f>IF(OR($A699="",$P699&lt;&gt;"Yes"),"",$D699+ROW()/1000000)</f>
      </c>
      <c r="T699">
        <f>IF($Y699="","",INDEX($B$2:$B$2000,$Y699))</f>
      </c>
      <c r="U699">
        <f>IF($Z699="","",INDEX($B$2:$B$2000,$Z699))</f>
      </c>
      <c r="V699">
        <f>IF(OR($T699="",$U699=""),"",$U699-$T699)</f>
      </c>
      <c r="W699" t="str">
        <f>IF(TRIM(INDEX(connections!$A:$A,ROW()))="","",TRIM(INDEX(connections!$A:$A,ROW())))</f>
      </c>
      <c r="X699" t="str">
        <f>IF($W699="","",TRIM(INDEX(connections!$B:$B,ROW())))</f>
      </c>
      <c r="Y699">
        <f>IF($W699="","",IFERROR(MATCH($W699,$A$2:$A$2000,0),""))</f>
      </c>
      <c r="Z699">
        <f>IF($X699="","",IFERROR(MATCH($X699,$A$2:$A$2000,0),""))</f>
      </c>
      <c r="AA699" t="str">
        <f>IF($Y699="","",INDEX($P$2:$P$2000,$Y699))</f>
      </c>
      <c r="AB699" t="str">
        <f>IF($Z699="","",INDEX($P$2:$P$2000,$Z699))</f>
      </c>
      <c r="AC699">
        <f>IF(AND($AA699="Yes",$AB699="Yes"),1,"")</f>
      </c>
      <c r="AD699">
        <f>IF(OR($Y699="",$Z699=""),"",IF(INDEX($C$2:$C$2000,$Y699)=INDEX($C$2:$C$2000,$Z699),0,1))</f>
      </c>
      <c r="AE699">
        <f>IF($AC699&lt;&gt;1,"",IF(AND(INDEX($AG$2:$AG$2000,$Y699)=1,INDEX($AG$2:$AG$2000,$Z699)=1),1,""))</f>
      </c>
      <c r="AG699">
        <f>IF($A699="","",COUNTIFS($W$2:$W$2500,$A699,$AB$2:$AB$2500,"Yes")+COUNTIFS($X$2:$X$2500,$A699,$AA$2:$AA$2500,"Yes"))</f>
      </c>
      <c r="AH699" t="str">
        <f>IF(OR($P699&lt;&gt;"Yes",N($AG699)=0),"",IF(AND($AG699=1,COUNTIFS($W$2:$W$2500,$A699,$AE$2:$AE$2500,1)+COUNTIFS($X$2:$X$2500,$A699,$AE$2:$AE$2500,1)&gt;0),"","Yes"))</f>
      </c>
      <c r="AI699">
        <f>IF($AH699="Yes",$AG699,"")</f>
      </c>
      <c r="AJ699">
        <f>IF($AI699="","",$AI699+ROW()/1000000)</f>
      </c>
      <c r="AK699">
        <f>IF(OR($A699="",$P699="Yes",N($AG699)=0),"",$AG699+ROW()/1000000)</f>
      </c>
      <c r="AL699" t="str">
        <f>IF($A699="","",INDEX(games!$J:$J,ROW())&amp;"")</f>
      </c>
      <c r="AM699">
        <f>IF($A699="","",SUMPRODUCT($AO699:$BD699,'Map Analysis'!$AP$2^{0,1,2,3,4,5,6,7,8,9,10,11,12,13,14,15}))</f>
      </c>
      <c r="AN699">
        <f>IF($A699="","",$AM699+ROW()/10000000)</f>
      </c>
      <c r="AO699">
        <f>IF($A699="","",COUNTIF($W$2:$W$2500,$A699))</f>
      </c>
      <c r="AP699">
        <f>IF($A699="","",SUMIFS($BF$2:$BF$2500,$W$2:$W$2500,$A699))</f>
      </c>
      <c r="AQ699">
        <f>IF($A699="","",SUMIFS($BG$2:$BG$2500,$W$2:$W$2500,$A699))</f>
      </c>
      <c r="AR699">
        <f>IF($A699="","",SUMIFS($BH$2:$BH$2500,$W$2:$W$2500,$A699))</f>
      </c>
      <c r="AS699">
        <f>IF($A699="","",SUMIFS($BI$2:$BI$2500,$W$2:$W$2500,$A699))</f>
      </c>
      <c r="AT699">
        <f>IF($A699="","",SUMIFS($BJ$2:$BJ$2500,$W$2:$W$2500,$A699))</f>
      </c>
      <c r="AU699">
        <f>IF($A699="","",SUMIFS($BK$2:$BK$2500,$W$2:$W$2500,$A699))</f>
      </c>
      <c r="AV699">
        <f>IF($A699="","",SUMIFS($BL$2:$BL$2500,$W$2:$W$2500,$A699))</f>
      </c>
      <c r="AW699">
        <f>IF($A699="","",SUMIFS($BM$2:$BM$2500,$W$2:$W$2500,$A699))</f>
      </c>
      <c r="AX699">
        <f>IF($A699="","",SUMIFS($BN$2:$BN$2500,$W$2:$W$2500,$A699))</f>
      </c>
      <c r="AY699">
        <f>IF($A699="","",SUMIFS($BO$2:$BO$2500,$W$2:$W$2500,$A699))</f>
      </c>
      <c r="AZ699">
        <f>IF($A699="","",SUMIFS($BP$2:$BP$2500,$W$2:$W$2500,$A699))</f>
      </c>
      <c r="BA699">
        <f>IF($A699="","",SUMIFS($BQ$2:$BQ$2500,$W$2:$W$2500,$A699))</f>
      </c>
      <c r="BB699">
        <f>IF($A699="","",SUMIFS($BR$2:$BR$2500,$W$2:$W$2500,$A699))</f>
      </c>
      <c r="BC699">
        <f>IF($A699="","",SUMIFS($BS$2:$BS$2500,$W$2:$W$2500,$A699))</f>
      </c>
      <c r="BD699">
        <f>IF($A699="","",SUMIFS($BT$2:$BT$2500,$W$2:$W$2500,$A699))</f>
      </c>
      <c r="BF699">
        <f>IF($Z699="","",INDEX($AO$2:$AO$2000,$Z699))</f>
      </c>
      <c r="BG699">
        <f>IF($Z699="","",INDEX($AP$2:$AP$2000,$Z699))</f>
      </c>
      <c r="BH699">
        <f>IF($Z699="","",INDEX($AQ$2:$AQ$2000,$Z699))</f>
      </c>
      <c r="BI699">
        <f>IF($Z699="","",INDEX($AR$2:$AR$2000,$Z699))</f>
      </c>
      <c r="BJ699">
        <f>IF($Z699="","",INDEX($AS$2:$AS$2000,$Z699))</f>
      </c>
      <c r="BK699">
        <f>IF($Z699="","",INDEX($AT$2:$AT$2000,$Z699))</f>
      </c>
      <c r="BL699">
        <f>IF($Z699="","",INDEX($AU$2:$AU$2000,$Z699))</f>
      </c>
      <c r="BM699">
        <f>IF($Z699="","",INDEX($AV$2:$AV$2000,$Z699))</f>
      </c>
      <c r="BN699">
        <f>IF($Z699="","",INDEX($AW$2:$AW$2000,$Z699))</f>
      </c>
      <c r="BO699">
        <f>IF($Z699="","",INDEX($AX$2:$AX$2000,$Z699))</f>
      </c>
      <c r="BP699">
        <f>IF($Z699="","",INDEX($AY$2:$AY$2000,$Z699))</f>
      </c>
      <c r="BQ699">
        <f>IF($Z699="","",INDEX($AZ$2:$AZ$2000,$Z699))</f>
      </c>
      <c r="BR699">
        <f>IF($Z699="","",INDEX($BA$2:$BA$2000,$Z699))</f>
      </c>
      <c r="BS699">
        <f>IF($Z699="","",INDEX($BB$2:$BB$2000,$Z699))</f>
      </c>
      <c r="BT699">
        <f>IF($Z699="","",INDEX($BC$2:$BC$2000,$Z699))</f>
      </c>
      <c r="BV699">
        <f>IF(OR($A699="",$P699&lt;&gt;"Yes",$AH699="Yes"),"",1+N($AG699))</f>
      </c>
      <c r="BW699">
        <f>IF($A699="","",COUNTIFS($W$2:$W$2500,$A699,$BZ$2:$BZ$2500,"Yes")+COUNTIFS($X$2:$X$2500,$A699,$BY$2:$BY$2500,"Yes"))</f>
      </c>
      <c r="BX699">
        <f>IF(OR($A699="",$P699="Yes"),"",IF(N($BW699)=0,0,1+SUMIFS($CB$2:$CB$2500,$W$2:$W$2500,$A699)+SUMIFS($CA$2:$CA$2500,$X$2:$X$2500,$A699)))</f>
      </c>
      <c r="BY699" t="str">
        <f>IF($Y699="","",INDEX($AH$2:$AH$2000,$Y699)&amp;"")</f>
      </c>
      <c r="BZ699" t="str">
        <f>IF($Z699="","",INDEX($AH$2:$AH$2000,$Z699)&amp;"")</f>
      </c>
      <c r="CA699">
        <f>IF($Y699="","",INDEX($BV$2:$BV$2000,$Y699))</f>
      </c>
      <c r="CB699">
        <f>IF($Z699="","",INDEX($BV$2:$BV$2000,$Z699))</f>
      </c>
    </row>
    <row r="700">
      <c r="A700" t="str">
        <f>IF(TRIM(INDEX(games!$A:$A,ROW()))="","",TRIM(INDEX(games!$A:$A,ROW())))</f>
      </c>
      <c r="B700">
        <f>IF(OR($A700="",INDEX(games!$B:$B,ROW())=""),"",INDEX(games!$B:$B,ROW()))</f>
      </c>
      <c r="C700" t="str">
        <f>IF(OR($A700="",INDEX(games!$C:$C,ROW())=""),"",INDEX(games!$C:$C,ROW()))</f>
      </c>
      <c r="D700">
        <f>IF($A700="","",COUNTIF($W$2:$W$2500,$A700)+COUNTIF($X$2:$X$2500,$A700))</f>
      </c>
      <c r="E700">
        <f>IF($A700="","",IFERROR(MATCH($C700,$R$2:$R$5,0),0))</f>
      </c>
      <c r="F700">
        <f>IF($A700="","",MOD(ROW(),34))</f>
      </c>
      <c r="G700">
        <f>IF($A700="",NA(),IF($C700="Action",$B700,NA()))</f>
      </c>
      <c r="H700">
        <f>IF($A700="",NA(),IF($C700="Action",1+$F700*0.023,NA()))</f>
      </c>
      <c r="I700">
        <f>IF($A700="",NA(),IF($C700="Strategy",$B700,NA()))</f>
      </c>
      <c r="J700">
        <f>IF($A700="",NA(),IF($C700="Strategy",2+$F700*0.023,NA()))</f>
      </c>
      <c r="K700">
        <f>IF($A700="",NA(),IF($C700="Deckbuilder",$B700,NA()))</f>
      </c>
      <c r="L700">
        <f>IF($A700="",NA(),IF($C700="Deckbuilder",3+$F700*0.023,NA()))</f>
      </c>
      <c r="M700">
        <f>IF($A700="",NA(),IF($C700="Traditional",$B700,NA()))</f>
      </c>
      <c r="N700">
        <f>IF($A700="",NA(),IF($C700="Traditional",4+$F700*0.023,NA()))</f>
      </c>
      <c r="O700">
        <f>IF($A700="","",$D700+ROW()/1000000)</f>
      </c>
      <c r="P700" t="str">
        <f>IF(OR($A700="",INDEX(games!$H:$H,ROW())=""),"",INDEX(games!$H:$H,ROW()))</f>
      </c>
      <c r="Q700">
        <f>IF(OR($A700="",$P700&lt;&gt;"Yes"),"",$D700+ROW()/1000000)</f>
      </c>
      <c r="T700">
        <f>IF($Y700="","",INDEX($B$2:$B$2000,$Y700))</f>
      </c>
      <c r="U700">
        <f>IF($Z700="","",INDEX($B$2:$B$2000,$Z700))</f>
      </c>
      <c r="V700">
        <f>IF(OR($T700="",$U700=""),"",$U700-$T700)</f>
      </c>
      <c r="W700" t="str">
        <f>IF(TRIM(INDEX(connections!$A:$A,ROW()))="","",TRIM(INDEX(connections!$A:$A,ROW())))</f>
      </c>
      <c r="X700" t="str">
        <f>IF($W700="","",TRIM(INDEX(connections!$B:$B,ROW())))</f>
      </c>
      <c r="Y700">
        <f>IF($W700="","",IFERROR(MATCH($W700,$A$2:$A$2000,0),""))</f>
      </c>
      <c r="Z700">
        <f>IF($X700="","",IFERROR(MATCH($X700,$A$2:$A$2000,0),""))</f>
      </c>
      <c r="AA700" t="str">
        <f>IF($Y700="","",INDEX($P$2:$P$2000,$Y700))</f>
      </c>
      <c r="AB700" t="str">
        <f>IF($Z700="","",INDEX($P$2:$P$2000,$Z700))</f>
      </c>
      <c r="AC700">
        <f>IF(AND($AA700="Yes",$AB700="Yes"),1,"")</f>
      </c>
      <c r="AD700">
        <f>IF(OR($Y700="",$Z700=""),"",IF(INDEX($C$2:$C$2000,$Y700)=INDEX($C$2:$C$2000,$Z700),0,1))</f>
      </c>
      <c r="AE700">
        <f>IF($AC700&lt;&gt;1,"",IF(AND(INDEX($AG$2:$AG$2000,$Y700)=1,INDEX($AG$2:$AG$2000,$Z700)=1),1,""))</f>
      </c>
      <c r="AG700">
        <f>IF($A700="","",COUNTIFS($W$2:$W$2500,$A700,$AB$2:$AB$2500,"Yes")+COUNTIFS($X$2:$X$2500,$A700,$AA$2:$AA$2500,"Yes"))</f>
      </c>
      <c r="AH700" t="str">
        <f>IF(OR($P700&lt;&gt;"Yes",N($AG700)=0),"",IF(AND($AG700=1,COUNTIFS($W$2:$W$2500,$A700,$AE$2:$AE$2500,1)+COUNTIFS($X$2:$X$2500,$A700,$AE$2:$AE$2500,1)&gt;0),"","Yes"))</f>
      </c>
      <c r="AI700">
        <f>IF($AH700="Yes",$AG700,"")</f>
      </c>
      <c r="AJ700">
        <f>IF($AI700="","",$AI700+ROW()/1000000)</f>
      </c>
      <c r="AK700">
        <f>IF(OR($A700="",$P700="Yes",N($AG700)=0),"",$AG700+ROW()/1000000)</f>
      </c>
      <c r="AL700" t="str">
        <f>IF($A700="","",INDEX(games!$J:$J,ROW())&amp;"")</f>
      </c>
      <c r="AM700">
        <f>IF($A700="","",SUMPRODUCT($AO700:$BD700,'Map Analysis'!$AP$2^{0,1,2,3,4,5,6,7,8,9,10,11,12,13,14,15}))</f>
      </c>
      <c r="AN700">
        <f>IF($A700="","",$AM700+ROW()/10000000)</f>
      </c>
      <c r="AO700">
        <f>IF($A700="","",COUNTIF($W$2:$W$2500,$A700))</f>
      </c>
      <c r="AP700">
        <f>IF($A700="","",SUMIFS($BF$2:$BF$2500,$W$2:$W$2500,$A700))</f>
      </c>
      <c r="AQ700">
        <f>IF($A700="","",SUMIFS($BG$2:$BG$2500,$W$2:$W$2500,$A700))</f>
      </c>
      <c r="AR700">
        <f>IF($A700="","",SUMIFS($BH$2:$BH$2500,$W$2:$W$2500,$A700))</f>
      </c>
      <c r="AS700">
        <f>IF($A700="","",SUMIFS($BI$2:$BI$2500,$W$2:$W$2500,$A700))</f>
      </c>
      <c r="AT700">
        <f>IF($A700="","",SUMIFS($BJ$2:$BJ$2500,$W$2:$W$2500,$A700))</f>
      </c>
      <c r="AU700">
        <f>IF($A700="","",SUMIFS($BK$2:$BK$2500,$W$2:$W$2500,$A700))</f>
      </c>
      <c r="AV700">
        <f>IF($A700="","",SUMIFS($BL$2:$BL$2500,$W$2:$W$2500,$A700))</f>
      </c>
      <c r="AW700">
        <f>IF($A700="","",SUMIFS($BM$2:$BM$2500,$W$2:$W$2500,$A700))</f>
      </c>
      <c r="AX700">
        <f>IF($A700="","",SUMIFS($BN$2:$BN$2500,$W$2:$W$2500,$A700))</f>
      </c>
      <c r="AY700">
        <f>IF($A700="","",SUMIFS($BO$2:$BO$2500,$W$2:$W$2500,$A700))</f>
      </c>
      <c r="AZ700">
        <f>IF($A700="","",SUMIFS($BP$2:$BP$2500,$W$2:$W$2500,$A700))</f>
      </c>
      <c r="BA700">
        <f>IF($A700="","",SUMIFS($BQ$2:$BQ$2500,$W$2:$W$2500,$A700))</f>
      </c>
      <c r="BB700">
        <f>IF($A700="","",SUMIFS($BR$2:$BR$2500,$W$2:$W$2500,$A700))</f>
      </c>
      <c r="BC700">
        <f>IF($A700="","",SUMIFS($BS$2:$BS$2500,$W$2:$W$2500,$A700))</f>
      </c>
      <c r="BD700">
        <f>IF($A700="","",SUMIFS($BT$2:$BT$2500,$W$2:$W$2500,$A700))</f>
      </c>
      <c r="BF700">
        <f>IF($Z700="","",INDEX($AO$2:$AO$2000,$Z700))</f>
      </c>
      <c r="BG700">
        <f>IF($Z700="","",INDEX($AP$2:$AP$2000,$Z700))</f>
      </c>
      <c r="BH700">
        <f>IF($Z700="","",INDEX($AQ$2:$AQ$2000,$Z700))</f>
      </c>
      <c r="BI700">
        <f>IF($Z700="","",INDEX($AR$2:$AR$2000,$Z700))</f>
      </c>
      <c r="BJ700">
        <f>IF($Z700="","",INDEX($AS$2:$AS$2000,$Z700))</f>
      </c>
      <c r="BK700">
        <f>IF($Z700="","",INDEX($AT$2:$AT$2000,$Z700))</f>
      </c>
      <c r="BL700">
        <f>IF($Z700="","",INDEX($AU$2:$AU$2000,$Z700))</f>
      </c>
      <c r="BM700">
        <f>IF($Z700="","",INDEX($AV$2:$AV$2000,$Z700))</f>
      </c>
      <c r="BN700">
        <f>IF($Z700="","",INDEX($AW$2:$AW$2000,$Z700))</f>
      </c>
      <c r="BO700">
        <f>IF($Z700="","",INDEX($AX$2:$AX$2000,$Z700))</f>
      </c>
      <c r="BP700">
        <f>IF($Z700="","",INDEX($AY$2:$AY$2000,$Z700))</f>
      </c>
      <c r="BQ700">
        <f>IF($Z700="","",INDEX($AZ$2:$AZ$2000,$Z700))</f>
      </c>
      <c r="BR700">
        <f>IF($Z700="","",INDEX($BA$2:$BA$2000,$Z700))</f>
      </c>
      <c r="BS700">
        <f>IF($Z700="","",INDEX($BB$2:$BB$2000,$Z700))</f>
      </c>
      <c r="BT700">
        <f>IF($Z700="","",INDEX($BC$2:$BC$2000,$Z700))</f>
      </c>
      <c r="BV700">
        <f>IF(OR($A700="",$P700&lt;&gt;"Yes",$AH700="Yes"),"",1+N($AG700))</f>
      </c>
      <c r="BW700">
        <f>IF($A700="","",COUNTIFS($W$2:$W$2500,$A700,$BZ$2:$BZ$2500,"Yes")+COUNTIFS($X$2:$X$2500,$A700,$BY$2:$BY$2500,"Yes"))</f>
      </c>
      <c r="BX700">
        <f>IF(OR($A700="",$P700="Yes"),"",IF(N($BW700)=0,0,1+SUMIFS($CB$2:$CB$2500,$W$2:$W$2500,$A700)+SUMIFS($CA$2:$CA$2500,$X$2:$X$2500,$A700)))</f>
      </c>
      <c r="BY700" t="str">
        <f>IF($Y700="","",INDEX($AH$2:$AH$2000,$Y700)&amp;"")</f>
      </c>
      <c r="BZ700" t="str">
        <f>IF($Z700="","",INDEX($AH$2:$AH$2000,$Z700)&amp;"")</f>
      </c>
      <c r="CA700">
        <f>IF($Y700="","",INDEX($BV$2:$BV$2000,$Y700))</f>
      </c>
      <c r="CB700">
        <f>IF($Z700="","",INDEX($BV$2:$BV$2000,$Z700))</f>
      </c>
    </row>
    <row r="701">
      <c r="A701" t="str">
        <f>IF(TRIM(INDEX(games!$A:$A,ROW()))="","",TRIM(INDEX(games!$A:$A,ROW())))</f>
      </c>
      <c r="B701">
        <f>IF(OR($A701="",INDEX(games!$B:$B,ROW())=""),"",INDEX(games!$B:$B,ROW()))</f>
      </c>
      <c r="C701" t="str">
        <f>IF(OR($A701="",INDEX(games!$C:$C,ROW())=""),"",INDEX(games!$C:$C,ROW()))</f>
      </c>
      <c r="D701">
        <f>IF($A701="","",COUNTIF($W$2:$W$2500,$A701)+COUNTIF($X$2:$X$2500,$A701))</f>
      </c>
      <c r="E701">
        <f>IF($A701="","",IFERROR(MATCH($C701,$R$2:$R$5,0),0))</f>
      </c>
      <c r="F701">
        <f>IF($A701="","",MOD(ROW(),34))</f>
      </c>
      <c r="G701">
        <f>IF($A701="",NA(),IF($C701="Action",$B701,NA()))</f>
      </c>
      <c r="H701">
        <f>IF($A701="",NA(),IF($C701="Action",1+$F701*0.023,NA()))</f>
      </c>
      <c r="I701">
        <f>IF($A701="",NA(),IF($C701="Strategy",$B701,NA()))</f>
      </c>
      <c r="J701">
        <f>IF($A701="",NA(),IF($C701="Strategy",2+$F701*0.023,NA()))</f>
      </c>
      <c r="K701">
        <f>IF($A701="",NA(),IF($C701="Deckbuilder",$B701,NA()))</f>
      </c>
      <c r="L701">
        <f>IF($A701="",NA(),IF($C701="Deckbuilder",3+$F701*0.023,NA()))</f>
      </c>
      <c r="M701">
        <f>IF($A701="",NA(),IF($C701="Traditional",$B701,NA()))</f>
      </c>
      <c r="N701">
        <f>IF($A701="",NA(),IF($C701="Traditional",4+$F701*0.023,NA()))</f>
      </c>
      <c r="O701">
        <f>IF($A701="","",$D701+ROW()/1000000)</f>
      </c>
      <c r="P701" t="str">
        <f>IF(OR($A701="",INDEX(games!$H:$H,ROW())=""),"",INDEX(games!$H:$H,ROW()))</f>
      </c>
      <c r="Q701">
        <f>IF(OR($A701="",$P701&lt;&gt;"Yes"),"",$D701+ROW()/1000000)</f>
      </c>
      <c r="T701">
        <f>IF($Y701="","",INDEX($B$2:$B$2000,$Y701))</f>
      </c>
      <c r="U701">
        <f>IF($Z701="","",INDEX($B$2:$B$2000,$Z701))</f>
      </c>
      <c r="V701">
        <f>IF(OR($T701="",$U701=""),"",$U701-$T701)</f>
      </c>
      <c r="W701" t="str">
        <f>IF(TRIM(INDEX(connections!$A:$A,ROW()))="","",TRIM(INDEX(connections!$A:$A,ROW())))</f>
      </c>
      <c r="X701" t="str">
        <f>IF($W701="","",TRIM(INDEX(connections!$B:$B,ROW())))</f>
      </c>
      <c r="Y701">
        <f>IF($W701="","",IFERROR(MATCH($W701,$A$2:$A$2000,0),""))</f>
      </c>
      <c r="Z701">
        <f>IF($X701="","",IFERROR(MATCH($X701,$A$2:$A$2000,0),""))</f>
      </c>
      <c r="AA701" t="str">
        <f>IF($Y701="","",INDEX($P$2:$P$2000,$Y701))</f>
      </c>
      <c r="AB701" t="str">
        <f>IF($Z701="","",INDEX($P$2:$P$2000,$Z701))</f>
      </c>
      <c r="AC701">
        <f>IF(AND($AA701="Yes",$AB701="Yes"),1,"")</f>
      </c>
      <c r="AD701">
        <f>IF(OR($Y701="",$Z701=""),"",IF(INDEX($C$2:$C$2000,$Y701)=INDEX($C$2:$C$2000,$Z701),0,1))</f>
      </c>
      <c r="AE701">
        <f>IF($AC701&lt;&gt;1,"",IF(AND(INDEX($AG$2:$AG$2000,$Y701)=1,INDEX($AG$2:$AG$2000,$Z701)=1),1,""))</f>
      </c>
      <c r="AG701">
        <f>IF($A701="","",COUNTIFS($W$2:$W$2500,$A701,$AB$2:$AB$2500,"Yes")+COUNTIFS($X$2:$X$2500,$A701,$AA$2:$AA$2500,"Yes"))</f>
      </c>
      <c r="AH701" t="str">
        <f>IF(OR($P701&lt;&gt;"Yes",N($AG701)=0),"",IF(AND($AG701=1,COUNTIFS($W$2:$W$2500,$A701,$AE$2:$AE$2500,1)+COUNTIFS($X$2:$X$2500,$A701,$AE$2:$AE$2500,1)&gt;0),"","Yes"))</f>
      </c>
      <c r="AI701">
        <f>IF($AH701="Yes",$AG701,"")</f>
      </c>
      <c r="AJ701">
        <f>IF($AI701="","",$AI701+ROW()/1000000)</f>
      </c>
      <c r="AK701">
        <f>IF(OR($A701="",$P701="Yes",N($AG701)=0),"",$AG701+ROW()/1000000)</f>
      </c>
      <c r="AL701" t="str">
        <f>IF($A701="","",INDEX(games!$J:$J,ROW())&amp;"")</f>
      </c>
      <c r="AM701">
        <f>IF($A701="","",SUMPRODUCT($AO701:$BD701,'Map Analysis'!$AP$2^{0,1,2,3,4,5,6,7,8,9,10,11,12,13,14,15}))</f>
      </c>
      <c r="AN701">
        <f>IF($A701="","",$AM701+ROW()/10000000)</f>
      </c>
      <c r="AO701">
        <f>IF($A701="","",COUNTIF($W$2:$W$2500,$A701))</f>
      </c>
      <c r="AP701">
        <f>IF($A701="","",SUMIFS($BF$2:$BF$2500,$W$2:$W$2500,$A701))</f>
      </c>
      <c r="AQ701">
        <f>IF($A701="","",SUMIFS($BG$2:$BG$2500,$W$2:$W$2500,$A701))</f>
      </c>
      <c r="AR701">
        <f>IF($A701="","",SUMIFS($BH$2:$BH$2500,$W$2:$W$2500,$A701))</f>
      </c>
      <c r="AS701">
        <f>IF($A701="","",SUMIFS($BI$2:$BI$2500,$W$2:$W$2500,$A701))</f>
      </c>
      <c r="AT701">
        <f>IF($A701="","",SUMIFS($BJ$2:$BJ$2500,$W$2:$W$2500,$A701))</f>
      </c>
      <c r="AU701">
        <f>IF($A701="","",SUMIFS($BK$2:$BK$2500,$W$2:$W$2500,$A701))</f>
      </c>
      <c r="AV701">
        <f>IF($A701="","",SUMIFS($BL$2:$BL$2500,$W$2:$W$2500,$A701))</f>
      </c>
      <c r="AW701">
        <f>IF($A701="","",SUMIFS($BM$2:$BM$2500,$W$2:$W$2500,$A701))</f>
      </c>
      <c r="AX701">
        <f>IF($A701="","",SUMIFS($BN$2:$BN$2500,$W$2:$W$2500,$A701))</f>
      </c>
      <c r="AY701">
        <f>IF($A701="","",SUMIFS($BO$2:$BO$2500,$W$2:$W$2500,$A701))</f>
      </c>
      <c r="AZ701">
        <f>IF($A701="","",SUMIFS($BP$2:$BP$2500,$W$2:$W$2500,$A701))</f>
      </c>
      <c r="BA701">
        <f>IF($A701="","",SUMIFS($BQ$2:$BQ$2500,$W$2:$W$2500,$A701))</f>
      </c>
      <c r="BB701">
        <f>IF($A701="","",SUMIFS($BR$2:$BR$2500,$W$2:$W$2500,$A701))</f>
      </c>
      <c r="BC701">
        <f>IF($A701="","",SUMIFS($BS$2:$BS$2500,$W$2:$W$2500,$A701))</f>
      </c>
      <c r="BD701">
        <f>IF($A701="","",SUMIFS($BT$2:$BT$2500,$W$2:$W$2500,$A701))</f>
      </c>
      <c r="BF701">
        <f>IF($Z701="","",INDEX($AO$2:$AO$2000,$Z701))</f>
      </c>
      <c r="BG701">
        <f>IF($Z701="","",INDEX($AP$2:$AP$2000,$Z701))</f>
      </c>
      <c r="BH701">
        <f>IF($Z701="","",INDEX($AQ$2:$AQ$2000,$Z701))</f>
      </c>
      <c r="BI701">
        <f>IF($Z701="","",INDEX($AR$2:$AR$2000,$Z701))</f>
      </c>
      <c r="BJ701">
        <f>IF($Z701="","",INDEX($AS$2:$AS$2000,$Z701))</f>
      </c>
      <c r="BK701">
        <f>IF($Z701="","",INDEX($AT$2:$AT$2000,$Z701))</f>
      </c>
      <c r="BL701">
        <f>IF($Z701="","",INDEX($AU$2:$AU$2000,$Z701))</f>
      </c>
      <c r="BM701">
        <f>IF($Z701="","",INDEX($AV$2:$AV$2000,$Z701))</f>
      </c>
      <c r="BN701">
        <f>IF($Z701="","",INDEX($AW$2:$AW$2000,$Z701))</f>
      </c>
      <c r="BO701">
        <f>IF($Z701="","",INDEX($AX$2:$AX$2000,$Z701))</f>
      </c>
      <c r="BP701">
        <f>IF($Z701="","",INDEX($AY$2:$AY$2000,$Z701))</f>
      </c>
      <c r="BQ701">
        <f>IF($Z701="","",INDEX($AZ$2:$AZ$2000,$Z701))</f>
      </c>
      <c r="BR701">
        <f>IF($Z701="","",INDEX($BA$2:$BA$2000,$Z701))</f>
      </c>
      <c r="BS701">
        <f>IF($Z701="","",INDEX($BB$2:$BB$2000,$Z701))</f>
      </c>
      <c r="BT701">
        <f>IF($Z701="","",INDEX($BC$2:$BC$2000,$Z701))</f>
      </c>
      <c r="BV701">
        <f>IF(OR($A701="",$P701&lt;&gt;"Yes",$AH701="Yes"),"",1+N($AG701))</f>
      </c>
      <c r="BW701">
        <f>IF($A701="","",COUNTIFS($W$2:$W$2500,$A701,$BZ$2:$BZ$2500,"Yes")+COUNTIFS($X$2:$X$2500,$A701,$BY$2:$BY$2500,"Yes"))</f>
      </c>
      <c r="BX701">
        <f>IF(OR($A701="",$P701="Yes"),"",IF(N($BW701)=0,0,1+SUMIFS($CB$2:$CB$2500,$W$2:$W$2500,$A701)+SUMIFS($CA$2:$CA$2500,$X$2:$X$2500,$A701)))</f>
      </c>
      <c r="BY701" t="str">
        <f>IF($Y701="","",INDEX($AH$2:$AH$2000,$Y701)&amp;"")</f>
      </c>
      <c r="BZ701" t="str">
        <f>IF($Z701="","",INDEX($AH$2:$AH$2000,$Z701)&amp;"")</f>
      </c>
      <c r="CA701">
        <f>IF($Y701="","",INDEX($BV$2:$BV$2000,$Y701))</f>
      </c>
      <c r="CB701">
        <f>IF($Z701="","",INDEX($BV$2:$BV$2000,$Z701))</f>
      </c>
    </row>
    <row r="702">
      <c r="A702" t="str">
        <f>IF(TRIM(INDEX(games!$A:$A,ROW()))="","",TRIM(INDEX(games!$A:$A,ROW())))</f>
      </c>
      <c r="B702">
        <f>IF(OR($A702="",INDEX(games!$B:$B,ROW())=""),"",INDEX(games!$B:$B,ROW()))</f>
      </c>
      <c r="C702" t="str">
        <f>IF(OR($A702="",INDEX(games!$C:$C,ROW())=""),"",INDEX(games!$C:$C,ROW()))</f>
      </c>
      <c r="D702">
        <f>IF($A702="","",COUNTIF($W$2:$W$2500,$A702)+COUNTIF($X$2:$X$2500,$A702))</f>
      </c>
      <c r="E702">
        <f>IF($A702="","",IFERROR(MATCH($C702,$R$2:$R$5,0),0))</f>
      </c>
      <c r="F702">
        <f>IF($A702="","",MOD(ROW(),34))</f>
      </c>
      <c r="G702">
        <f>IF($A702="",NA(),IF($C702="Action",$B702,NA()))</f>
      </c>
      <c r="H702">
        <f>IF($A702="",NA(),IF($C702="Action",1+$F702*0.023,NA()))</f>
      </c>
      <c r="I702">
        <f>IF($A702="",NA(),IF($C702="Strategy",$B702,NA()))</f>
      </c>
      <c r="J702">
        <f>IF($A702="",NA(),IF($C702="Strategy",2+$F702*0.023,NA()))</f>
      </c>
      <c r="K702">
        <f>IF($A702="",NA(),IF($C702="Deckbuilder",$B702,NA()))</f>
      </c>
      <c r="L702">
        <f>IF($A702="",NA(),IF($C702="Deckbuilder",3+$F702*0.023,NA()))</f>
      </c>
      <c r="M702">
        <f>IF($A702="",NA(),IF($C702="Traditional",$B702,NA()))</f>
      </c>
      <c r="N702">
        <f>IF($A702="",NA(),IF($C702="Traditional",4+$F702*0.023,NA()))</f>
      </c>
      <c r="O702">
        <f>IF($A702="","",$D702+ROW()/1000000)</f>
      </c>
      <c r="P702" t="str">
        <f>IF(OR($A702="",INDEX(games!$H:$H,ROW())=""),"",INDEX(games!$H:$H,ROW()))</f>
      </c>
      <c r="Q702">
        <f>IF(OR($A702="",$P702&lt;&gt;"Yes"),"",$D702+ROW()/1000000)</f>
      </c>
      <c r="T702">
        <f>IF($Y702="","",INDEX($B$2:$B$2000,$Y702))</f>
      </c>
      <c r="U702">
        <f>IF($Z702="","",INDEX($B$2:$B$2000,$Z702))</f>
      </c>
      <c r="V702">
        <f>IF(OR($T702="",$U702=""),"",$U702-$T702)</f>
      </c>
      <c r="W702" t="str">
        <f>IF(TRIM(INDEX(connections!$A:$A,ROW()))="","",TRIM(INDEX(connections!$A:$A,ROW())))</f>
      </c>
      <c r="X702" t="str">
        <f>IF($W702="","",TRIM(INDEX(connections!$B:$B,ROW())))</f>
      </c>
      <c r="Y702">
        <f>IF($W702="","",IFERROR(MATCH($W702,$A$2:$A$2000,0),""))</f>
      </c>
      <c r="Z702">
        <f>IF($X702="","",IFERROR(MATCH($X702,$A$2:$A$2000,0),""))</f>
      </c>
      <c r="AA702" t="str">
        <f>IF($Y702="","",INDEX($P$2:$P$2000,$Y702))</f>
      </c>
      <c r="AB702" t="str">
        <f>IF($Z702="","",INDEX($P$2:$P$2000,$Z702))</f>
      </c>
      <c r="AC702">
        <f>IF(AND($AA702="Yes",$AB702="Yes"),1,"")</f>
      </c>
      <c r="AD702">
        <f>IF(OR($Y702="",$Z702=""),"",IF(INDEX($C$2:$C$2000,$Y702)=INDEX($C$2:$C$2000,$Z702),0,1))</f>
      </c>
      <c r="AE702">
        <f>IF($AC702&lt;&gt;1,"",IF(AND(INDEX($AG$2:$AG$2000,$Y702)=1,INDEX($AG$2:$AG$2000,$Z702)=1),1,""))</f>
      </c>
      <c r="AG702">
        <f>IF($A702="","",COUNTIFS($W$2:$W$2500,$A702,$AB$2:$AB$2500,"Yes")+COUNTIFS($X$2:$X$2500,$A702,$AA$2:$AA$2500,"Yes"))</f>
      </c>
      <c r="AH702" t="str">
        <f>IF(OR($P702&lt;&gt;"Yes",N($AG702)=0),"",IF(AND($AG702=1,COUNTIFS($W$2:$W$2500,$A702,$AE$2:$AE$2500,1)+COUNTIFS($X$2:$X$2500,$A702,$AE$2:$AE$2500,1)&gt;0),"","Yes"))</f>
      </c>
      <c r="AI702">
        <f>IF($AH702="Yes",$AG702,"")</f>
      </c>
      <c r="AJ702">
        <f>IF($AI702="","",$AI702+ROW()/1000000)</f>
      </c>
      <c r="AK702">
        <f>IF(OR($A702="",$P702="Yes",N($AG702)=0),"",$AG702+ROW()/1000000)</f>
      </c>
      <c r="AL702" t="str">
        <f>IF($A702="","",INDEX(games!$J:$J,ROW())&amp;"")</f>
      </c>
      <c r="AM702">
        <f>IF($A702="","",SUMPRODUCT($AO702:$BD702,'Map Analysis'!$AP$2^{0,1,2,3,4,5,6,7,8,9,10,11,12,13,14,15}))</f>
      </c>
      <c r="AN702">
        <f>IF($A702="","",$AM702+ROW()/10000000)</f>
      </c>
      <c r="AO702">
        <f>IF($A702="","",COUNTIF($W$2:$W$2500,$A702))</f>
      </c>
      <c r="AP702">
        <f>IF($A702="","",SUMIFS($BF$2:$BF$2500,$W$2:$W$2500,$A702))</f>
      </c>
      <c r="AQ702">
        <f>IF($A702="","",SUMIFS($BG$2:$BG$2500,$W$2:$W$2500,$A702))</f>
      </c>
      <c r="AR702">
        <f>IF($A702="","",SUMIFS($BH$2:$BH$2500,$W$2:$W$2500,$A702))</f>
      </c>
      <c r="AS702">
        <f>IF($A702="","",SUMIFS($BI$2:$BI$2500,$W$2:$W$2500,$A702))</f>
      </c>
      <c r="AT702">
        <f>IF($A702="","",SUMIFS($BJ$2:$BJ$2500,$W$2:$W$2500,$A702))</f>
      </c>
      <c r="AU702">
        <f>IF($A702="","",SUMIFS($BK$2:$BK$2500,$W$2:$W$2500,$A702))</f>
      </c>
      <c r="AV702">
        <f>IF($A702="","",SUMIFS($BL$2:$BL$2500,$W$2:$W$2500,$A702))</f>
      </c>
      <c r="AW702">
        <f>IF($A702="","",SUMIFS($BM$2:$BM$2500,$W$2:$W$2500,$A702))</f>
      </c>
      <c r="AX702">
        <f>IF($A702="","",SUMIFS($BN$2:$BN$2500,$W$2:$W$2500,$A702))</f>
      </c>
      <c r="AY702">
        <f>IF($A702="","",SUMIFS($BO$2:$BO$2500,$W$2:$W$2500,$A702))</f>
      </c>
      <c r="AZ702">
        <f>IF($A702="","",SUMIFS($BP$2:$BP$2500,$W$2:$W$2500,$A702))</f>
      </c>
      <c r="BA702">
        <f>IF($A702="","",SUMIFS($BQ$2:$BQ$2500,$W$2:$W$2500,$A702))</f>
      </c>
      <c r="BB702">
        <f>IF($A702="","",SUMIFS($BR$2:$BR$2500,$W$2:$W$2500,$A702))</f>
      </c>
      <c r="BC702">
        <f>IF($A702="","",SUMIFS($BS$2:$BS$2500,$W$2:$W$2500,$A702))</f>
      </c>
      <c r="BD702">
        <f>IF($A702="","",SUMIFS($BT$2:$BT$2500,$W$2:$W$2500,$A702))</f>
      </c>
      <c r="BF702">
        <f>IF($Z702="","",INDEX($AO$2:$AO$2000,$Z702))</f>
      </c>
      <c r="BG702">
        <f>IF($Z702="","",INDEX($AP$2:$AP$2000,$Z702))</f>
      </c>
      <c r="BH702">
        <f>IF($Z702="","",INDEX($AQ$2:$AQ$2000,$Z702))</f>
      </c>
      <c r="BI702">
        <f>IF($Z702="","",INDEX($AR$2:$AR$2000,$Z702))</f>
      </c>
      <c r="BJ702">
        <f>IF($Z702="","",INDEX($AS$2:$AS$2000,$Z702))</f>
      </c>
      <c r="BK702">
        <f>IF($Z702="","",INDEX($AT$2:$AT$2000,$Z702))</f>
      </c>
      <c r="BL702">
        <f>IF($Z702="","",INDEX($AU$2:$AU$2000,$Z702))</f>
      </c>
      <c r="BM702">
        <f>IF($Z702="","",INDEX($AV$2:$AV$2000,$Z702))</f>
      </c>
      <c r="BN702">
        <f>IF($Z702="","",INDEX($AW$2:$AW$2000,$Z702))</f>
      </c>
      <c r="BO702">
        <f>IF($Z702="","",INDEX($AX$2:$AX$2000,$Z702))</f>
      </c>
      <c r="BP702">
        <f>IF($Z702="","",INDEX($AY$2:$AY$2000,$Z702))</f>
      </c>
      <c r="BQ702">
        <f>IF($Z702="","",INDEX($AZ$2:$AZ$2000,$Z702))</f>
      </c>
      <c r="BR702">
        <f>IF($Z702="","",INDEX($BA$2:$BA$2000,$Z702))</f>
      </c>
      <c r="BS702">
        <f>IF($Z702="","",INDEX($BB$2:$BB$2000,$Z702))</f>
      </c>
      <c r="BT702">
        <f>IF($Z702="","",INDEX($BC$2:$BC$2000,$Z702))</f>
      </c>
      <c r="BV702">
        <f>IF(OR($A702="",$P702&lt;&gt;"Yes",$AH702="Yes"),"",1+N($AG702))</f>
      </c>
      <c r="BW702">
        <f>IF($A702="","",COUNTIFS($W$2:$W$2500,$A702,$BZ$2:$BZ$2500,"Yes")+COUNTIFS($X$2:$X$2500,$A702,$BY$2:$BY$2500,"Yes"))</f>
      </c>
      <c r="BX702">
        <f>IF(OR($A702="",$P702="Yes"),"",IF(N($BW702)=0,0,1+SUMIFS($CB$2:$CB$2500,$W$2:$W$2500,$A702)+SUMIFS($CA$2:$CA$2500,$X$2:$X$2500,$A702)))</f>
      </c>
      <c r="BY702" t="str">
        <f>IF($Y702="","",INDEX($AH$2:$AH$2000,$Y702)&amp;"")</f>
      </c>
      <c r="BZ702" t="str">
        <f>IF($Z702="","",INDEX($AH$2:$AH$2000,$Z702)&amp;"")</f>
      </c>
      <c r="CA702">
        <f>IF($Y702="","",INDEX($BV$2:$BV$2000,$Y702))</f>
      </c>
      <c r="CB702">
        <f>IF($Z702="","",INDEX($BV$2:$BV$2000,$Z702))</f>
      </c>
    </row>
    <row r="703">
      <c r="A703" t="str">
        <f>IF(TRIM(INDEX(games!$A:$A,ROW()))="","",TRIM(INDEX(games!$A:$A,ROW())))</f>
      </c>
      <c r="B703">
        <f>IF(OR($A703="",INDEX(games!$B:$B,ROW())=""),"",INDEX(games!$B:$B,ROW()))</f>
      </c>
      <c r="C703" t="str">
        <f>IF(OR($A703="",INDEX(games!$C:$C,ROW())=""),"",INDEX(games!$C:$C,ROW()))</f>
      </c>
      <c r="D703">
        <f>IF($A703="","",COUNTIF($W$2:$W$2500,$A703)+COUNTIF($X$2:$X$2500,$A703))</f>
      </c>
      <c r="E703">
        <f>IF($A703="","",IFERROR(MATCH($C703,$R$2:$R$5,0),0))</f>
      </c>
      <c r="F703">
        <f>IF($A703="","",MOD(ROW(),34))</f>
      </c>
      <c r="G703">
        <f>IF($A703="",NA(),IF($C703="Action",$B703,NA()))</f>
      </c>
      <c r="H703">
        <f>IF($A703="",NA(),IF($C703="Action",1+$F703*0.023,NA()))</f>
      </c>
      <c r="I703">
        <f>IF($A703="",NA(),IF($C703="Strategy",$B703,NA()))</f>
      </c>
      <c r="J703">
        <f>IF($A703="",NA(),IF($C703="Strategy",2+$F703*0.023,NA()))</f>
      </c>
      <c r="K703">
        <f>IF($A703="",NA(),IF($C703="Deckbuilder",$B703,NA()))</f>
      </c>
      <c r="L703">
        <f>IF($A703="",NA(),IF($C703="Deckbuilder",3+$F703*0.023,NA()))</f>
      </c>
      <c r="M703">
        <f>IF($A703="",NA(),IF($C703="Traditional",$B703,NA()))</f>
      </c>
      <c r="N703">
        <f>IF($A703="",NA(),IF($C703="Traditional",4+$F703*0.023,NA()))</f>
      </c>
      <c r="O703">
        <f>IF($A703="","",$D703+ROW()/1000000)</f>
      </c>
      <c r="P703" t="str">
        <f>IF(OR($A703="",INDEX(games!$H:$H,ROW())=""),"",INDEX(games!$H:$H,ROW()))</f>
      </c>
      <c r="Q703">
        <f>IF(OR($A703="",$P703&lt;&gt;"Yes"),"",$D703+ROW()/1000000)</f>
      </c>
      <c r="T703">
        <f>IF($Y703="","",INDEX($B$2:$B$2000,$Y703))</f>
      </c>
      <c r="U703">
        <f>IF($Z703="","",INDEX($B$2:$B$2000,$Z703))</f>
      </c>
      <c r="V703">
        <f>IF(OR($T703="",$U703=""),"",$U703-$T703)</f>
      </c>
      <c r="W703" t="str">
        <f>IF(TRIM(INDEX(connections!$A:$A,ROW()))="","",TRIM(INDEX(connections!$A:$A,ROW())))</f>
      </c>
      <c r="X703" t="str">
        <f>IF($W703="","",TRIM(INDEX(connections!$B:$B,ROW())))</f>
      </c>
      <c r="Y703">
        <f>IF($W703="","",IFERROR(MATCH($W703,$A$2:$A$2000,0),""))</f>
      </c>
      <c r="Z703">
        <f>IF($X703="","",IFERROR(MATCH($X703,$A$2:$A$2000,0),""))</f>
      </c>
      <c r="AA703" t="str">
        <f>IF($Y703="","",INDEX($P$2:$P$2000,$Y703))</f>
      </c>
      <c r="AB703" t="str">
        <f>IF($Z703="","",INDEX($P$2:$P$2000,$Z703))</f>
      </c>
      <c r="AC703">
        <f>IF(AND($AA703="Yes",$AB703="Yes"),1,"")</f>
      </c>
      <c r="AD703">
        <f>IF(OR($Y703="",$Z703=""),"",IF(INDEX($C$2:$C$2000,$Y703)=INDEX($C$2:$C$2000,$Z703),0,1))</f>
      </c>
      <c r="AE703">
        <f>IF($AC703&lt;&gt;1,"",IF(AND(INDEX($AG$2:$AG$2000,$Y703)=1,INDEX($AG$2:$AG$2000,$Z703)=1),1,""))</f>
      </c>
      <c r="AG703">
        <f>IF($A703="","",COUNTIFS($W$2:$W$2500,$A703,$AB$2:$AB$2500,"Yes")+COUNTIFS($X$2:$X$2500,$A703,$AA$2:$AA$2500,"Yes"))</f>
      </c>
      <c r="AH703" t="str">
        <f>IF(OR($P703&lt;&gt;"Yes",N($AG703)=0),"",IF(AND($AG703=1,COUNTIFS($W$2:$W$2500,$A703,$AE$2:$AE$2500,1)+COUNTIFS($X$2:$X$2500,$A703,$AE$2:$AE$2500,1)&gt;0),"","Yes"))</f>
      </c>
      <c r="AI703">
        <f>IF($AH703="Yes",$AG703,"")</f>
      </c>
      <c r="AJ703">
        <f>IF($AI703="","",$AI703+ROW()/1000000)</f>
      </c>
      <c r="AK703">
        <f>IF(OR($A703="",$P703="Yes",N($AG703)=0),"",$AG703+ROW()/1000000)</f>
      </c>
      <c r="AL703" t="str">
        <f>IF($A703="","",INDEX(games!$J:$J,ROW())&amp;"")</f>
      </c>
      <c r="AM703">
        <f>IF($A703="","",SUMPRODUCT($AO703:$BD703,'Map Analysis'!$AP$2^{0,1,2,3,4,5,6,7,8,9,10,11,12,13,14,15}))</f>
      </c>
      <c r="AN703">
        <f>IF($A703="","",$AM703+ROW()/10000000)</f>
      </c>
      <c r="AO703">
        <f>IF($A703="","",COUNTIF($W$2:$W$2500,$A703))</f>
      </c>
      <c r="AP703">
        <f>IF($A703="","",SUMIFS($BF$2:$BF$2500,$W$2:$W$2500,$A703))</f>
      </c>
      <c r="AQ703">
        <f>IF($A703="","",SUMIFS($BG$2:$BG$2500,$W$2:$W$2500,$A703))</f>
      </c>
      <c r="AR703">
        <f>IF($A703="","",SUMIFS($BH$2:$BH$2500,$W$2:$W$2500,$A703))</f>
      </c>
      <c r="AS703">
        <f>IF($A703="","",SUMIFS($BI$2:$BI$2500,$W$2:$W$2500,$A703))</f>
      </c>
      <c r="AT703">
        <f>IF($A703="","",SUMIFS($BJ$2:$BJ$2500,$W$2:$W$2500,$A703))</f>
      </c>
      <c r="AU703">
        <f>IF($A703="","",SUMIFS($BK$2:$BK$2500,$W$2:$W$2500,$A703))</f>
      </c>
      <c r="AV703">
        <f>IF($A703="","",SUMIFS($BL$2:$BL$2500,$W$2:$W$2500,$A703))</f>
      </c>
      <c r="AW703">
        <f>IF($A703="","",SUMIFS($BM$2:$BM$2500,$W$2:$W$2500,$A703))</f>
      </c>
      <c r="AX703">
        <f>IF($A703="","",SUMIFS($BN$2:$BN$2500,$W$2:$W$2500,$A703))</f>
      </c>
      <c r="AY703">
        <f>IF($A703="","",SUMIFS($BO$2:$BO$2500,$W$2:$W$2500,$A703))</f>
      </c>
      <c r="AZ703">
        <f>IF($A703="","",SUMIFS($BP$2:$BP$2500,$W$2:$W$2500,$A703))</f>
      </c>
      <c r="BA703">
        <f>IF($A703="","",SUMIFS($BQ$2:$BQ$2500,$W$2:$W$2500,$A703))</f>
      </c>
      <c r="BB703">
        <f>IF($A703="","",SUMIFS($BR$2:$BR$2500,$W$2:$W$2500,$A703))</f>
      </c>
      <c r="BC703">
        <f>IF($A703="","",SUMIFS($BS$2:$BS$2500,$W$2:$W$2500,$A703))</f>
      </c>
      <c r="BD703">
        <f>IF($A703="","",SUMIFS($BT$2:$BT$2500,$W$2:$W$2500,$A703))</f>
      </c>
      <c r="BF703">
        <f>IF($Z703="","",INDEX($AO$2:$AO$2000,$Z703))</f>
      </c>
      <c r="BG703">
        <f>IF($Z703="","",INDEX($AP$2:$AP$2000,$Z703))</f>
      </c>
      <c r="BH703">
        <f>IF($Z703="","",INDEX($AQ$2:$AQ$2000,$Z703))</f>
      </c>
      <c r="BI703">
        <f>IF($Z703="","",INDEX($AR$2:$AR$2000,$Z703))</f>
      </c>
      <c r="BJ703">
        <f>IF($Z703="","",INDEX($AS$2:$AS$2000,$Z703))</f>
      </c>
      <c r="BK703">
        <f>IF($Z703="","",INDEX($AT$2:$AT$2000,$Z703))</f>
      </c>
      <c r="BL703">
        <f>IF($Z703="","",INDEX($AU$2:$AU$2000,$Z703))</f>
      </c>
      <c r="BM703">
        <f>IF($Z703="","",INDEX($AV$2:$AV$2000,$Z703))</f>
      </c>
      <c r="BN703">
        <f>IF($Z703="","",INDEX($AW$2:$AW$2000,$Z703))</f>
      </c>
      <c r="BO703">
        <f>IF($Z703="","",INDEX($AX$2:$AX$2000,$Z703))</f>
      </c>
      <c r="BP703">
        <f>IF($Z703="","",INDEX($AY$2:$AY$2000,$Z703))</f>
      </c>
      <c r="BQ703">
        <f>IF($Z703="","",INDEX($AZ$2:$AZ$2000,$Z703))</f>
      </c>
      <c r="BR703">
        <f>IF($Z703="","",INDEX($BA$2:$BA$2000,$Z703))</f>
      </c>
      <c r="BS703">
        <f>IF($Z703="","",INDEX($BB$2:$BB$2000,$Z703))</f>
      </c>
      <c r="BT703">
        <f>IF($Z703="","",INDEX($BC$2:$BC$2000,$Z703))</f>
      </c>
      <c r="BV703">
        <f>IF(OR($A703="",$P703&lt;&gt;"Yes",$AH703="Yes"),"",1+N($AG703))</f>
      </c>
      <c r="BW703">
        <f>IF($A703="","",COUNTIFS($W$2:$W$2500,$A703,$BZ$2:$BZ$2500,"Yes")+COUNTIFS($X$2:$X$2500,$A703,$BY$2:$BY$2500,"Yes"))</f>
      </c>
      <c r="BX703">
        <f>IF(OR($A703="",$P703="Yes"),"",IF(N($BW703)=0,0,1+SUMIFS($CB$2:$CB$2500,$W$2:$W$2500,$A703)+SUMIFS($CA$2:$CA$2500,$X$2:$X$2500,$A703)))</f>
      </c>
      <c r="BY703" t="str">
        <f>IF($Y703="","",INDEX($AH$2:$AH$2000,$Y703)&amp;"")</f>
      </c>
      <c r="BZ703" t="str">
        <f>IF($Z703="","",INDEX($AH$2:$AH$2000,$Z703)&amp;"")</f>
      </c>
      <c r="CA703">
        <f>IF($Y703="","",INDEX($BV$2:$BV$2000,$Y703))</f>
      </c>
      <c r="CB703">
        <f>IF($Z703="","",INDEX($BV$2:$BV$2000,$Z703))</f>
      </c>
    </row>
    <row r="704">
      <c r="A704" t="str">
        <f>IF(TRIM(INDEX(games!$A:$A,ROW()))="","",TRIM(INDEX(games!$A:$A,ROW())))</f>
      </c>
      <c r="B704">
        <f>IF(OR($A704="",INDEX(games!$B:$B,ROW())=""),"",INDEX(games!$B:$B,ROW()))</f>
      </c>
      <c r="C704" t="str">
        <f>IF(OR($A704="",INDEX(games!$C:$C,ROW())=""),"",INDEX(games!$C:$C,ROW()))</f>
      </c>
      <c r="D704">
        <f>IF($A704="","",COUNTIF($W$2:$W$2500,$A704)+COUNTIF($X$2:$X$2500,$A704))</f>
      </c>
      <c r="E704">
        <f>IF($A704="","",IFERROR(MATCH($C704,$R$2:$R$5,0),0))</f>
      </c>
      <c r="F704">
        <f>IF($A704="","",MOD(ROW(),34))</f>
      </c>
      <c r="G704">
        <f>IF($A704="",NA(),IF($C704="Action",$B704,NA()))</f>
      </c>
      <c r="H704">
        <f>IF($A704="",NA(),IF($C704="Action",1+$F704*0.023,NA()))</f>
      </c>
      <c r="I704">
        <f>IF($A704="",NA(),IF($C704="Strategy",$B704,NA()))</f>
      </c>
      <c r="J704">
        <f>IF($A704="",NA(),IF($C704="Strategy",2+$F704*0.023,NA()))</f>
      </c>
      <c r="K704">
        <f>IF($A704="",NA(),IF($C704="Deckbuilder",$B704,NA()))</f>
      </c>
      <c r="L704">
        <f>IF($A704="",NA(),IF($C704="Deckbuilder",3+$F704*0.023,NA()))</f>
      </c>
      <c r="M704">
        <f>IF($A704="",NA(),IF($C704="Traditional",$B704,NA()))</f>
      </c>
      <c r="N704">
        <f>IF($A704="",NA(),IF($C704="Traditional",4+$F704*0.023,NA()))</f>
      </c>
      <c r="O704">
        <f>IF($A704="","",$D704+ROW()/1000000)</f>
      </c>
      <c r="P704" t="str">
        <f>IF(OR($A704="",INDEX(games!$H:$H,ROW())=""),"",INDEX(games!$H:$H,ROW()))</f>
      </c>
      <c r="Q704">
        <f>IF(OR($A704="",$P704&lt;&gt;"Yes"),"",$D704+ROW()/1000000)</f>
      </c>
      <c r="T704">
        <f>IF($Y704="","",INDEX($B$2:$B$2000,$Y704))</f>
      </c>
      <c r="U704">
        <f>IF($Z704="","",INDEX($B$2:$B$2000,$Z704))</f>
      </c>
      <c r="V704">
        <f>IF(OR($T704="",$U704=""),"",$U704-$T704)</f>
      </c>
      <c r="W704" t="str">
        <f>IF(TRIM(INDEX(connections!$A:$A,ROW()))="","",TRIM(INDEX(connections!$A:$A,ROW())))</f>
      </c>
      <c r="X704" t="str">
        <f>IF($W704="","",TRIM(INDEX(connections!$B:$B,ROW())))</f>
      </c>
      <c r="Y704">
        <f>IF($W704="","",IFERROR(MATCH($W704,$A$2:$A$2000,0),""))</f>
      </c>
      <c r="Z704">
        <f>IF($X704="","",IFERROR(MATCH($X704,$A$2:$A$2000,0),""))</f>
      </c>
      <c r="AA704" t="str">
        <f>IF($Y704="","",INDEX($P$2:$P$2000,$Y704))</f>
      </c>
      <c r="AB704" t="str">
        <f>IF($Z704="","",INDEX($P$2:$P$2000,$Z704))</f>
      </c>
      <c r="AC704">
        <f>IF(AND($AA704="Yes",$AB704="Yes"),1,"")</f>
      </c>
      <c r="AD704">
        <f>IF(OR($Y704="",$Z704=""),"",IF(INDEX($C$2:$C$2000,$Y704)=INDEX($C$2:$C$2000,$Z704),0,1))</f>
      </c>
      <c r="AE704">
        <f>IF($AC704&lt;&gt;1,"",IF(AND(INDEX($AG$2:$AG$2000,$Y704)=1,INDEX($AG$2:$AG$2000,$Z704)=1),1,""))</f>
      </c>
      <c r="AG704">
        <f>IF($A704="","",COUNTIFS($W$2:$W$2500,$A704,$AB$2:$AB$2500,"Yes")+COUNTIFS($X$2:$X$2500,$A704,$AA$2:$AA$2500,"Yes"))</f>
      </c>
      <c r="AH704" t="str">
        <f>IF(OR($P704&lt;&gt;"Yes",N($AG704)=0),"",IF(AND($AG704=1,COUNTIFS($W$2:$W$2500,$A704,$AE$2:$AE$2500,1)+COUNTIFS($X$2:$X$2500,$A704,$AE$2:$AE$2500,1)&gt;0),"","Yes"))</f>
      </c>
      <c r="AI704">
        <f>IF($AH704="Yes",$AG704,"")</f>
      </c>
      <c r="AJ704">
        <f>IF($AI704="","",$AI704+ROW()/1000000)</f>
      </c>
      <c r="AK704">
        <f>IF(OR($A704="",$P704="Yes",N($AG704)=0),"",$AG704+ROW()/1000000)</f>
      </c>
      <c r="AL704" t="str">
        <f>IF($A704="","",INDEX(games!$J:$J,ROW())&amp;"")</f>
      </c>
      <c r="AM704">
        <f>IF($A704="","",SUMPRODUCT($AO704:$BD704,'Map Analysis'!$AP$2^{0,1,2,3,4,5,6,7,8,9,10,11,12,13,14,15}))</f>
      </c>
      <c r="AN704">
        <f>IF($A704="","",$AM704+ROW()/10000000)</f>
      </c>
      <c r="AO704">
        <f>IF($A704="","",COUNTIF($W$2:$W$2500,$A704))</f>
      </c>
      <c r="AP704">
        <f>IF($A704="","",SUMIFS($BF$2:$BF$2500,$W$2:$W$2500,$A704))</f>
      </c>
      <c r="AQ704">
        <f>IF($A704="","",SUMIFS($BG$2:$BG$2500,$W$2:$W$2500,$A704))</f>
      </c>
      <c r="AR704">
        <f>IF($A704="","",SUMIFS($BH$2:$BH$2500,$W$2:$W$2500,$A704))</f>
      </c>
      <c r="AS704">
        <f>IF($A704="","",SUMIFS($BI$2:$BI$2500,$W$2:$W$2500,$A704))</f>
      </c>
      <c r="AT704">
        <f>IF($A704="","",SUMIFS($BJ$2:$BJ$2500,$W$2:$W$2500,$A704))</f>
      </c>
      <c r="AU704">
        <f>IF($A704="","",SUMIFS($BK$2:$BK$2500,$W$2:$W$2500,$A704))</f>
      </c>
      <c r="AV704">
        <f>IF($A704="","",SUMIFS($BL$2:$BL$2500,$W$2:$W$2500,$A704))</f>
      </c>
      <c r="AW704">
        <f>IF($A704="","",SUMIFS($BM$2:$BM$2500,$W$2:$W$2500,$A704))</f>
      </c>
      <c r="AX704">
        <f>IF($A704="","",SUMIFS($BN$2:$BN$2500,$W$2:$W$2500,$A704))</f>
      </c>
      <c r="AY704">
        <f>IF($A704="","",SUMIFS($BO$2:$BO$2500,$W$2:$W$2500,$A704))</f>
      </c>
      <c r="AZ704">
        <f>IF($A704="","",SUMIFS($BP$2:$BP$2500,$W$2:$W$2500,$A704))</f>
      </c>
      <c r="BA704">
        <f>IF($A704="","",SUMIFS($BQ$2:$BQ$2500,$W$2:$W$2500,$A704))</f>
      </c>
      <c r="BB704">
        <f>IF($A704="","",SUMIFS($BR$2:$BR$2500,$W$2:$W$2500,$A704))</f>
      </c>
      <c r="BC704">
        <f>IF($A704="","",SUMIFS($BS$2:$BS$2500,$W$2:$W$2500,$A704))</f>
      </c>
      <c r="BD704">
        <f>IF($A704="","",SUMIFS($BT$2:$BT$2500,$W$2:$W$2500,$A704))</f>
      </c>
      <c r="BF704">
        <f>IF($Z704="","",INDEX($AO$2:$AO$2000,$Z704))</f>
      </c>
      <c r="BG704">
        <f>IF($Z704="","",INDEX($AP$2:$AP$2000,$Z704))</f>
      </c>
      <c r="BH704">
        <f>IF($Z704="","",INDEX($AQ$2:$AQ$2000,$Z704))</f>
      </c>
      <c r="BI704">
        <f>IF($Z704="","",INDEX($AR$2:$AR$2000,$Z704))</f>
      </c>
      <c r="BJ704">
        <f>IF($Z704="","",INDEX($AS$2:$AS$2000,$Z704))</f>
      </c>
      <c r="BK704">
        <f>IF($Z704="","",INDEX($AT$2:$AT$2000,$Z704))</f>
      </c>
      <c r="BL704">
        <f>IF($Z704="","",INDEX($AU$2:$AU$2000,$Z704))</f>
      </c>
      <c r="BM704">
        <f>IF($Z704="","",INDEX($AV$2:$AV$2000,$Z704))</f>
      </c>
      <c r="BN704">
        <f>IF($Z704="","",INDEX($AW$2:$AW$2000,$Z704))</f>
      </c>
      <c r="BO704">
        <f>IF($Z704="","",INDEX($AX$2:$AX$2000,$Z704))</f>
      </c>
      <c r="BP704">
        <f>IF($Z704="","",INDEX($AY$2:$AY$2000,$Z704))</f>
      </c>
      <c r="BQ704">
        <f>IF($Z704="","",INDEX($AZ$2:$AZ$2000,$Z704))</f>
      </c>
      <c r="BR704">
        <f>IF($Z704="","",INDEX($BA$2:$BA$2000,$Z704))</f>
      </c>
      <c r="BS704">
        <f>IF($Z704="","",INDEX($BB$2:$BB$2000,$Z704))</f>
      </c>
      <c r="BT704">
        <f>IF($Z704="","",INDEX($BC$2:$BC$2000,$Z704))</f>
      </c>
      <c r="BV704">
        <f>IF(OR($A704="",$P704&lt;&gt;"Yes",$AH704="Yes"),"",1+N($AG704))</f>
      </c>
      <c r="BW704">
        <f>IF($A704="","",COUNTIFS($W$2:$W$2500,$A704,$BZ$2:$BZ$2500,"Yes")+COUNTIFS($X$2:$X$2500,$A704,$BY$2:$BY$2500,"Yes"))</f>
      </c>
      <c r="BX704">
        <f>IF(OR($A704="",$P704="Yes"),"",IF(N($BW704)=0,0,1+SUMIFS($CB$2:$CB$2500,$W$2:$W$2500,$A704)+SUMIFS($CA$2:$CA$2500,$X$2:$X$2500,$A704)))</f>
      </c>
      <c r="BY704" t="str">
        <f>IF($Y704="","",INDEX($AH$2:$AH$2000,$Y704)&amp;"")</f>
      </c>
      <c r="BZ704" t="str">
        <f>IF($Z704="","",INDEX($AH$2:$AH$2000,$Z704)&amp;"")</f>
      </c>
      <c r="CA704">
        <f>IF($Y704="","",INDEX($BV$2:$BV$2000,$Y704))</f>
      </c>
      <c r="CB704">
        <f>IF($Z704="","",INDEX($BV$2:$BV$2000,$Z704))</f>
      </c>
    </row>
    <row r="705">
      <c r="A705" t="str">
        <f>IF(TRIM(INDEX(games!$A:$A,ROW()))="","",TRIM(INDEX(games!$A:$A,ROW())))</f>
      </c>
      <c r="B705">
        <f>IF(OR($A705="",INDEX(games!$B:$B,ROW())=""),"",INDEX(games!$B:$B,ROW()))</f>
      </c>
      <c r="C705" t="str">
        <f>IF(OR($A705="",INDEX(games!$C:$C,ROW())=""),"",INDEX(games!$C:$C,ROW()))</f>
      </c>
      <c r="D705">
        <f>IF($A705="","",COUNTIF($W$2:$W$2500,$A705)+COUNTIF($X$2:$X$2500,$A705))</f>
      </c>
      <c r="E705">
        <f>IF($A705="","",IFERROR(MATCH($C705,$R$2:$R$5,0),0))</f>
      </c>
      <c r="F705">
        <f>IF($A705="","",MOD(ROW(),34))</f>
      </c>
      <c r="G705">
        <f>IF($A705="",NA(),IF($C705="Action",$B705,NA()))</f>
      </c>
      <c r="H705">
        <f>IF($A705="",NA(),IF($C705="Action",1+$F705*0.023,NA()))</f>
      </c>
      <c r="I705">
        <f>IF($A705="",NA(),IF($C705="Strategy",$B705,NA()))</f>
      </c>
      <c r="J705">
        <f>IF($A705="",NA(),IF($C705="Strategy",2+$F705*0.023,NA()))</f>
      </c>
      <c r="K705">
        <f>IF($A705="",NA(),IF($C705="Deckbuilder",$B705,NA()))</f>
      </c>
      <c r="L705">
        <f>IF($A705="",NA(),IF($C705="Deckbuilder",3+$F705*0.023,NA()))</f>
      </c>
      <c r="M705">
        <f>IF($A705="",NA(),IF($C705="Traditional",$B705,NA()))</f>
      </c>
      <c r="N705">
        <f>IF($A705="",NA(),IF($C705="Traditional",4+$F705*0.023,NA()))</f>
      </c>
      <c r="O705">
        <f>IF($A705="","",$D705+ROW()/1000000)</f>
      </c>
      <c r="P705" t="str">
        <f>IF(OR($A705="",INDEX(games!$H:$H,ROW())=""),"",INDEX(games!$H:$H,ROW()))</f>
      </c>
      <c r="Q705">
        <f>IF(OR($A705="",$P705&lt;&gt;"Yes"),"",$D705+ROW()/1000000)</f>
      </c>
      <c r="T705">
        <f>IF($Y705="","",INDEX($B$2:$B$2000,$Y705))</f>
      </c>
      <c r="U705">
        <f>IF($Z705="","",INDEX($B$2:$B$2000,$Z705))</f>
      </c>
      <c r="V705">
        <f>IF(OR($T705="",$U705=""),"",$U705-$T705)</f>
      </c>
      <c r="W705" t="str">
        <f>IF(TRIM(INDEX(connections!$A:$A,ROW()))="","",TRIM(INDEX(connections!$A:$A,ROW())))</f>
      </c>
      <c r="X705" t="str">
        <f>IF($W705="","",TRIM(INDEX(connections!$B:$B,ROW())))</f>
      </c>
      <c r="Y705">
        <f>IF($W705="","",IFERROR(MATCH($W705,$A$2:$A$2000,0),""))</f>
      </c>
      <c r="Z705">
        <f>IF($X705="","",IFERROR(MATCH($X705,$A$2:$A$2000,0),""))</f>
      </c>
      <c r="AA705" t="str">
        <f>IF($Y705="","",INDEX($P$2:$P$2000,$Y705))</f>
      </c>
      <c r="AB705" t="str">
        <f>IF($Z705="","",INDEX($P$2:$P$2000,$Z705))</f>
      </c>
      <c r="AC705">
        <f>IF(AND($AA705="Yes",$AB705="Yes"),1,"")</f>
      </c>
      <c r="AD705">
        <f>IF(OR($Y705="",$Z705=""),"",IF(INDEX($C$2:$C$2000,$Y705)=INDEX($C$2:$C$2000,$Z705),0,1))</f>
      </c>
      <c r="AE705">
        <f>IF($AC705&lt;&gt;1,"",IF(AND(INDEX($AG$2:$AG$2000,$Y705)=1,INDEX($AG$2:$AG$2000,$Z705)=1),1,""))</f>
      </c>
      <c r="AG705">
        <f>IF($A705="","",COUNTIFS($W$2:$W$2500,$A705,$AB$2:$AB$2500,"Yes")+COUNTIFS($X$2:$X$2500,$A705,$AA$2:$AA$2500,"Yes"))</f>
      </c>
      <c r="AH705" t="str">
        <f>IF(OR($P705&lt;&gt;"Yes",N($AG705)=0),"",IF(AND($AG705=1,COUNTIFS($W$2:$W$2500,$A705,$AE$2:$AE$2500,1)+COUNTIFS($X$2:$X$2500,$A705,$AE$2:$AE$2500,1)&gt;0),"","Yes"))</f>
      </c>
      <c r="AI705">
        <f>IF($AH705="Yes",$AG705,"")</f>
      </c>
      <c r="AJ705">
        <f>IF($AI705="","",$AI705+ROW()/1000000)</f>
      </c>
      <c r="AK705">
        <f>IF(OR($A705="",$P705="Yes",N($AG705)=0),"",$AG705+ROW()/1000000)</f>
      </c>
      <c r="AL705" t="str">
        <f>IF($A705="","",INDEX(games!$J:$J,ROW())&amp;"")</f>
      </c>
      <c r="AM705">
        <f>IF($A705="","",SUMPRODUCT($AO705:$BD705,'Map Analysis'!$AP$2^{0,1,2,3,4,5,6,7,8,9,10,11,12,13,14,15}))</f>
      </c>
      <c r="AN705">
        <f>IF($A705="","",$AM705+ROW()/10000000)</f>
      </c>
      <c r="AO705">
        <f>IF($A705="","",COUNTIF($W$2:$W$2500,$A705))</f>
      </c>
      <c r="AP705">
        <f>IF($A705="","",SUMIFS($BF$2:$BF$2500,$W$2:$W$2500,$A705))</f>
      </c>
      <c r="AQ705">
        <f>IF($A705="","",SUMIFS($BG$2:$BG$2500,$W$2:$W$2500,$A705))</f>
      </c>
      <c r="AR705">
        <f>IF($A705="","",SUMIFS($BH$2:$BH$2500,$W$2:$W$2500,$A705))</f>
      </c>
      <c r="AS705">
        <f>IF($A705="","",SUMIFS($BI$2:$BI$2500,$W$2:$W$2500,$A705))</f>
      </c>
      <c r="AT705">
        <f>IF($A705="","",SUMIFS($BJ$2:$BJ$2500,$W$2:$W$2500,$A705))</f>
      </c>
      <c r="AU705">
        <f>IF($A705="","",SUMIFS($BK$2:$BK$2500,$W$2:$W$2500,$A705))</f>
      </c>
      <c r="AV705">
        <f>IF($A705="","",SUMIFS($BL$2:$BL$2500,$W$2:$W$2500,$A705))</f>
      </c>
      <c r="AW705">
        <f>IF($A705="","",SUMIFS($BM$2:$BM$2500,$W$2:$W$2500,$A705))</f>
      </c>
      <c r="AX705">
        <f>IF($A705="","",SUMIFS($BN$2:$BN$2500,$W$2:$W$2500,$A705))</f>
      </c>
      <c r="AY705">
        <f>IF($A705="","",SUMIFS($BO$2:$BO$2500,$W$2:$W$2500,$A705))</f>
      </c>
      <c r="AZ705">
        <f>IF($A705="","",SUMIFS($BP$2:$BP$2500,$W$2:$W$2500,$A705))</f>
      </c>
      <c r="BA705">
        <f>IF($A705="","",SUMIFS($BQ$2:$BQ$2500,$W$2:$W$2500,$A705))</f>
      </c>
      <c r="BB705">
        <f>IF($A705="","",SUMIFS($BR$2:$BR$2500,$W$2:$W$2500,$A705))</f>
      </c>
      <c r="BC705">
        <f>IF($A705="","",SUMIFS($BS$2:$BS$2500,$W$2:$W$2500,$A705))</f>
      </c>
      <c r="BD705">
        <f>IF($A705="","",SUMIFS($BT$2:$BT$2500,$W$2:$W$2500,$A705))</f>
      </c>
      <c r="BF705">
        <f>IF($Z705="","",INDEX($AO$2:$AO$2000,$Z705))</f>
      </c>
      <c r="BG705">
        <f>IF($Z705="","",INDEX($AP$2:$AP$2000,$Z705))</f>
      </c>
      <c r="BH705">
        <f>IF($Z705="","",INDEX($AQ$2:$AQ$2000,$Z705))</f>
      </c>
      <c r="BI705">
        <f>IF($Z705="","",INDEX($AR$2:$AR$2000,$Z705))</f>
      </c>
      <c r="BJ705">
        <f>IF($Z705="","",INDEX($AS$2:$AS$2000,$Z705))</f>
      </c>
      <c r="BK705">
        <f>IF($Z705="","",INDEX($AT$2:$AT$2000,$Z705))</f>
      </c>
      <c r="BL705">
        <f>IF($Z705="","",INDEX($AU$2:$AU$2000,$Z705))</f>
      </c>
      <c r="BM705">
        <f>IF($Z705="","",INDEX($AV$2:$AV$2000,$Z705))</f>
      </c>
      <c r="BN705">
        <f>IF($Z705="","",INDEX($AW$2:$AW$2000,$Z705))</f>
      </c>
      <c r="BO705">
        <f>IF($Z705="","",INDEX($AX$2:$AX$2000,$Z705))</f>
      </c>
      <c r="BP705">
        <f>IF($Z705="","",INDEX($AY$2:$AY$2000,$Z705))</f>
      </c>
      <c r="BQ705">
        <f>IF($Z705="","",INDEX($AZ$2:$AZ$2000,$Z705))</f>
      </c>
      <c r="BR705">
        <f>IF($Z705="","",INDEX($BA$2:$BA$2000,$Z705))</f>
      </c>
      <c r="BS705">
        <f>IF($Z705="","",INDEX($BB$2:$BB$2000,$Z705))</f>
      </c>
      <c r="BT705">
        <f>IF($Z705="","",INDEX($BC$2:$BC$2000,$Z705))</f>
      </c>
      <c r="BV705">
        <f>IF(OR($A705="",$P705&lt;&gt;"Yes",$AH705="Yes"),"",1+N($AG705))</f>
      </c>
      <c r="BW705">
        <f>IF($A705="","",COUNTIFS($W$2:$W$2500,$A705,$BZ$2:$BZ$2500,"Yes")+COUNTIFS($X$2:$X$2500,$A705,$BY$2:$BY$2500,"Yes"))</f>
      </c>
      <c r="BX705">
        <f>IF(OR($A705="",$P705="Yes"),"",IF(N($BW705)=0,0,1+SUMIFS($CB$2:$CB$2500,$W$2:$W$2500,$A705)+SUMIFS($CA$2:$CA$2500,$X$2:$X$2500,$A705)))</f>
      </c>
      <c r="BY705" t="str">
        <f>IF($Y705="","",INDEX($AH$2:$AH$2000,$Y705)&amp;"")</f>
      </c>
      <c r="BZ705" t="str">
        <f>IF($Z705="","",INDEX($AH$2:$AH$2000,$Z705)&amp;"")</f>
      </c>
      <c r="CA705">
        <f>IF($Y705="","",INDEX($BV$2:$BV$2000,$Y705))</f>
      </c>
      <c r="CB705">
        <f>IF($Z705="","",INDEX($BV$2:$BV$2000,$Z705))</f>
      </c>
    </row>
    <row r="706">
      <c r="A706" t="str">
        <f>IF(TRIM(INDEX(games!$A:$A,ROW()))="","",TRIM(INDEX(games!$A:$A,ROW())))</f>
      </c>
      <c r="B706">
        <f>IF(OR($A706="",INDEX(games!$B:$B,ROW())=""),"",INDEX(games!$B:$B,ROW()))</f>
      </c>
      <c r="C706" t="str">
        <f>IF(OR($A706="",INDEX(games!$C:$C,ROW())=""),"",INDEX(games!$C:$C,ROW()))</f>
      </c>
      <c r="D706">
        <f>IF($A706="","",COUNTIF($W$2:$W$2500,$A706)+COUNTIF($X$2:$X$2500,$A706))</f>
      </c>
      <c r="E706">
        <f>IF($A706="","",IFERROR(MATCH($C706,$R$2:$R$5,0),0))</f>
      </c>
      <c r="F706">
        <f>IF($A706="","",MOD(ROW(),34))</f>
      </c>
      <c r="G706">
        <f>IF($A706="",NA(),IF($C706="Action",$B706,NA()))</f>
      </c>
      <c r="H706">
        <f>IF($A706="",NA(),IF($C706="Action",1+$F706*0.023,NA()))</f>
      </c>
      <c r="I706">
        <f>IF($A706="",NA(),IF($C706="Strategy",$B706,NA()))</f>
      </c>
      <c r="J706">
        <f>IF($A706="",NA(),IF($C706="Strategy",2+$F706*0.023,NA()))</f>
      </c>
      <c r="K706">
        <f>IF($A706="",NA(),IF($C706="Deckbuilder",$B706,NA()))</f>
      </c>
      <c r="L706">
        <f>IF($A706="",NA(),IF($C706="Deckbuilder",3+$F706*0.023,NA()))</f>
      </c>
      <c r="M706">
        <f>IF($A706="",NA(),IF($C706="Traditional",$B706,NA()))</f>
      </c>
      <c r="N706">
        <f>IF($A706="",NA(),IF($C706="Traditional",4+$F706*0.023,NA()))</f>
      </c>
      <c r="O706">
        <f>IF($A706="","",$D706+ROW()/1000000)</f>
      </c>
      <c r="P706" t="str">
        <f>IF(OR($A706="",INDEX(games!$H:$H,ROW())=""),"",INDEX(games!$H:$H,ROW()))</f>
      </c>
      <c r="Q706">
        <f>IF(OR($A706="",$P706&lt;&gt;"Yes"),"",$D706+ROW()/1000000)</f>
      </c>
      <c r="T706">
        <f>IF($Y706="","",INDEX($B$2:$B$2000,$Y706))</f>
      </c>
      <c r="U706">
        <f>IF($Z706="","",INDEX($B$2:$B$2000,$Z706))</f>
      </c>
      <c r="V706">
        <f>IF(OR($T706="",$U706=""),"",$U706-$T706)</f>
      </c>
      <c r="W706" t="str">
        <f>IF(TRIM(INDEX(connections!$A:$A,ROW()))="","",TRIM(INDEX(connections!$A:$A,ROW())))</f>
      </c>
      <c r="X706" t="str">
        <f>IF($W706="","",TRIM(INDEX(connections!$B:$B,ROW())))</f>
      </c>
      <c r="Y706">
        <f>IF($W706="","",IFERROR(MATCH($W706,$A$2:$A$2000,0),""))</f>
      </c>
      <c r="Z706">
        <f>IF($X706="","",IFERROR(MATCH($X706,$A$2:$A$2000,0),""))</f>
      </c>
      <c r="AA706" t="str">
        <f>IF($Y706="","",INDEX($P$2:$P$2000,$Y706))</f>
      </c>
      <c r="AB706" t="str">
        <f>IF($Z706="","",INDEX($P$2:$P$2000,$Z706))</f>
      </c>
      <c r="AC706">
        <f>IF(AND($AA706="Yes",$AB706="Yes"),1,"")</f>
      </c>
      <c r="AD706">
        <f>IF(OR($Y706="",$Z706=""),"",IF(INDEX($C$2:$C$2000,$Y706)=INDEX($C$2:$C$2000,$Z706),0,1))</f>
      </c>
      <c r="AE706">
        <f>IF($AC706&lt;&gt;1,"",IF(AND(INDEX($AG$2:$AG$2000,$Y706)=1,INDEX($AG$2:$AG$2000,$Z706)=1),1,""))</f>
      </c>
      <c r="AG706">
        <f>IF($A706="","",COUNTIFS($W$2:$W$2500,$A706,$AB$2:$AB$2500,"Yes")+COUNTIFS($X$2:$X$2500,$A706,$AA$2:$AA$2500,"Yes"))</f>
      </c>
      <c r="AH706" t="str">
        <f>IF(OR($P706&lt;&gt;"Yes",N($AG706)=0),"",IF(AND($AG706=1,COUNTIFS($W$2:$W$2500,$A706,$AE$2:$AE$2500,1)+COUNTIFS($X$2:$X$2500,$A706,$AE$2:$AE$2500,1)&gt;0),"","Yes"))</f>
      </c>
      <c r="AI706">
        <f>IF($AH706="Yes",$AG706,"")</f>
      </c>
      <c r="AJ706">
        <f>IF($AI706="","",$AI706+ROW()/1000000)</f>
      </c>
      <c r="AK706">
        <f>IF(OR($A706="",$P706="Yes",N($AG706)=0),"",$AG706+ROW()/1000000)</f>
      </c>
      <c r="AL706" t="str">
        <f>IF($A706="","",INDEX(games!$J:$J,ROW())&amp;"")</f>
      </c>
      <c r="AM706">
        <f>IF($A706="","",SUMPRODUCT($AO706:$BD706,'Map Analysis'!$AP$2^{0,1,2,3,4,5,6,7,8,9,10,11,12,13,14,15}))</f>
      </c>
      <c r="AN706">
        <f>IF($A706="","",$AM706+ROW()/10000000)</f>
      </c>
      <c r="AO706">
        <f>IF($A706="","",COUNTIF($W$2:$W$2500,$A706))</f>
      </c>
      <c r="AP706">
        <f>IF($A706="","",SUMIFS($BF$2:$BF$2500,$W$2:$W$2500,$A706))</f>
      </c>
      <c r="AQ706">
        <f>IF($A706="","",SUMIFS($BG$2:$BG$2500,$W$2:$W$2500,$A706))</f>
      </c>
      <c r="AR706">
        <f>IF($A706="","",SUMIFS($BH$2:$BH$2500,$W$2:$W$2500,$A706))</f>
      </c>
      <c r="AS706">
        <f>IF($A706="","",SUMIFS($BI$2:$BI$2500,$W$2:$W$2500,$A706))</f>
      </c>
      <c r="AT706">
        <f>IF($A706="","",SUMIFS($BJ$2:$BJ$2500,$W$2:$W$2500,$A706))</f>
      </c>
      <c r="AU706">
        <f>IF($A706="","",SUMIFS($BK$2:$BK$2500,$W$2:$W$2500,$A706))</f>
      </c>
      <c r="AV706">
        <f>IF($A706="","",SUMIFS($BL$2:$BL$2500,$W$2:$W$2500,$A706))</f>
      </c>
      <c r="AW706">
        <f>IF($A706="","",SUMIFS($BM$2:$BM$2500,$W$2:$W$2500,$A706))</f>
      </c>
      <c r="AX706">
        <f>IF($A706="","",SUMIFS($BN$2:$BN$2500,$W$2:$W$2500,$A706))</f>
      </c>
      <c r="AY706">
        <f>IF($A706="","",SUMIFS($BO$2:$BO$2500,$W$2:$W$2500,$A706))</f>
      </c>
      <c r="AZ706">
        <f>IF($A706="","",SUMIFS($BP$2:$BP$2500,$W$2:$W$2500,$A706))</f>
      </c>
      <c r="BA706">
        <f>IF($A706="","",SUMIFS($BQ$2:$BQ$2500,$W$2:$W$2500,$A706))</f>
      </c>
      <c r="BB706">
        <f>IF($A706="","",SUMIFS($BR$2:$BR$2500,$W$2:$W$2500,$A706))</f>
      </c>
      <c r="BC706">
        <f>IF($A706="","",SUMIFS($BS$2:$BS$2500,$W$2:$W$2500,$A706))</f>
      </c>
      <c r="BD706">
        <f>IF($A706="","",SUMIFS($BT$2:$BT$2500,$W$2:$W$2500,$A706))</f>
      </c>
      <c r="BF706">
        <f>IF($Z706="","",INDEX($AO$2:$AO$2000,$Z706))</f>
      </c>
      <c r="BG706">
        <f>IF($Z706="","",INDEX($AP$2:$AP$2000,$Z706))</f>
      </c>
      <c r="BH706">
        <f>IF($Z706="","",INDEX($AQ$2:$AQ$2000,$Z706))</f>
      </c>
      <c r="BI706">
        <f>IF($Z706="","",INDEX($AR$2:$AR$2000,$Z706))</f>
      </c>
      <c r="BJ706">
        <f>IF($Z706="","",INDEX($AS$2:$AS$2000,$Z706))</f>
      </c>
      <c r="BK706">
        <f>IF($Z706="","",INDEX($AT$2:$AT$2000,$Z706))</f>
      </c>
      <c r="BL706">
        <f>IF($Z706="","",INDEX($AU$2:$AU$2000,$Z706))</f>
      </c>
      <c r="BM706">
        <f>IF($Z706="","",INDEX($AV$2:$AV$2000,$Z706))</f>
      </c>
      <c r="BN706">
        <f>IF($Z706="","",INDEX($AW$2:$AW$2000,$Z706))</f>
      </c>
      <c r="BO706">
        <f>IF($Z706="","",INDEX($AX$2:$AX$2000,$Z706))</f>
      </c>
      <c r="BP706">
        <f>IF($Z706="","",INDEX($AY$2:$AY$2000,$Z706))</f>
      </c>
      <c r="BQ706">
        <f>IF($Z706="","",INDEX($AZ$2:$AZ$2000,$Z706))</f>
      </c>
      <c r="BR706">
        <f>IF($Z706="","",INDEX($BA$2:$BA$2000,$Z706))</f>
      </c>
      <c r="BS706">
        <f>IF($Z706="","",INDEX($BB$2:$BB$2000,$Z706))</f>
      </c>
      <c r="BT706">
        <f>IF($Z706="","",INDEX($BC$2:$BC$2000,$Z706))</f>
      </c>
      <c r="BV706">
        <f>IF(OR($A706="",$P706&lt;&gt;"Yes",$AH706="Yes"),"",1+N($AG706))</f>
      </c>
      <c r="BW706">
        <f>IF($A706="","",COUNTIFS($W$2:$W$2500,$A706,$BZ$2:$BZ$2500,"Yes")+COUNTIFS($X$2:$X$2500,$A706,$BY$2:$BY$2500,"Yes"))</f>
      </c>
      <c r="BX706">
        <f>IF(OR($A706="",$P706="Yes"),"",IF(N($BW706)=0,0,1+SUMIFS($CB$2:$CB$2500,$W$2:$W$2500,$A706)+SUMIFS($CA$2:$CA$2500,$X$2:$X$2500,$A706)))</f>
      </c>
      <c r="BY706" t="str">
        <f>IF($Y706="","",INDEX($AH$2:$AH$2000,$Y706)&amp;"")</f>
      </c>
      <c r="BZ706" t="str">
        <f>IF($Z706="","",INDEX($AH$2:$AH$2000,$Z706)&amp;"")</f>
      </c>
      <c r="CA706">
        <f>IF($Y706="","",INDEX($BV$2:$BV$2000,$Y706))</f>
      </c>
      <c r="CB706">
        <f>IF($Z706="","",INDEX($BV$2:$BV$2000,$Z706))</f>
      </c>
    </row>
    <row r="707">
      <c r="A707" t="str">
        <f>IF(TRIM(INDEX(games!$A:$A,ROW()))="","",TRIM(INDEX(games!$A:$A,ROW())))</f>
      </c>
      <c r="B707">
        <f>IF(OR($A707="",INDEX(games!$B:$B,ROW())=""),"",INDEX(games!$B:$B,ROW()))</f>
      </c>
      <c r="C707" t="str">
        <f>IF(OR($A707="",INDEX(games!$C:$C,ROW())=""),"",INDEX(games!$C:$C,ROW()))</f>
      </c>
      <c r="D707">
        <f>IF($A707="","",COUNTIF($W$2:$W$2500,$A707)+COUNTIF($X$2:$X$2500,$A707))</f>
      </c>
      <c r="E707">
        <f>IF($A707="","",IFERROR(MATCH($C707,$R$2:$R$5,0),0))</f>
      </c>
      <c r="F707">
        <f>IF($A707="","",MOD(ROW(),34))</f>
      </c>
      <c r="G707">
        <f>IF($A707="",NA(),IF($C707="Action",$B707,NA()))</f>
      </c>
      <c r="H707">
        <f>IF($A707="",NA(),IF($C707="Action",1+$F707*0.023,NA()))</f>
      </c>
      <c r="I707">
        <f>IF($A707="",NA(),IF($C707="Strategy",$B707,NA()))</f>
      </c>
      <c r="J707">
        <f>IF($A707="",NA(),IF($C707="Strategy",2+$F707*0.023,NA()))</f>
      </c>
      <c r="K707">
        <f>IF($A707="",NA(),IF($C707="Deckbuilder",$B707,NA()))</f>
      </c>
      <c r="L707">
        <f>IF($A707="",NA(),IF($C707="Deckbuilder",3+$F707*0.023,NA()))</f>
      </c>
      <c r="M707">
        <f>IF($A707="",NA(),IF($C707="Traditional",$B707,NA()))</f>
      </c>
      <c r="N707">
        <f>IF($A707="",NA(),IF($C707="Traditional",4+$F707*0.023,NA()))</f>
      </c>
      <c r="O707">
        <f>IF($A707="","",$D707+ROW()/1000000)</f>
      </c>
      <c r="P707" t="str">
        <f>IF(OR($A707="",INDEX(games!$H:$H,ROW())=""),"",INDEX(games!$H:$H,ROW()))</f>
      </c>
      <c r="Q707">
        <f>IF(OR($A707="",$P707&lt;&gt;"Yes"),"",$D707+ROW()/1000000)</f>
      </c>
      <c r="T707">
        <f>IF($Y707="","",INDEX($B$2:$B$2000,$Y707))</f>
      </c>
      <c r="U707">
        <f>IF($Z707="","",INDEX($B$2:$B$2000,$Z707))</f>
      </c>
      <c r="V707">
        <f>IF(OR($T707="",$U707=""),"",$U707-$T707)</f>
      </c>
      <c r="W707" t="str">
        <f>IF(TRIM(INDEX(connections!$A:$A,ROW()))="","",TRIM(INDEX(connections!$A:$A,ROW())))</f>
      </c>
      <c r="X707" t="str">
        <f>IF($W707="","",TRIM(INDEX(connections!$B:$B,ROW())))</f>
      </c>
      <c r="Y707">
        <f>IF($W707="","",IFERROR(MATCH($W707,$A$2:$A$2000,0),""))</f>
      </c>
      <c r="Z707">
        <f>IF($X707="","",IFERROR(MATCH($X707,$A$2:$A$2000,0),""))</f>
      </c>
      <c r="AA707" t="str">
        <f>IF($Y707="","",INDEX($P$2:$P$2000,$Y707))</f>
      </c>
      <c r="AB707" t="str">
        <f>IF($Z707="","",INDEX($P$2:$P$2000,$Z707))</f>
      </c>
      <c r="AC707">
        <f>IF(AND($AA707="Yes",$AB707="Yes"),1,"")</f>
      </c>
      <c r="AD707">
        <f>IF(OR($Y707="",$Z707=""),"",IF(INDEX($C$2:$C$2000,$Y707)=INDEX($C$2:$C$2000,$Z707),0,1))</f>
      </c>
      <c r="AE707">
        <f>IF($AC707&lt;&gt;1,"",IF(AND(INDEX($AG$2:$AG$2000,$Y707)=1,INDEX($AG$2:$AG$2000,$Z707)=1),1,""))</f>
      </c>
      <c r="AG707">
        <f>IF($A707="","",COUNTIFS($W$2:$W$2500,$A707,$AB$2:$AB$2500,"Yes")+COUNTIFS($X$2:$X$2500,$A707,$AA$2:$AA$2500,"Yes"))</f>
      </c>
      <c r="AH707" t="str">
        <f>IF(OR($P707&lt;&gt;"Yes",N($AG707)=0),"",IF(AND($AG707=1,COUNTIFS($W$2:$W$2500,$A707,$AE$2:$AE$2500,1)+COUNTIFS($X$2:$X$2500,$A707,$AE$2:$AE$2500,1)&gt;0),"","Yes"))</f>
      </c>
      <c r="AI707">
        <f>IF($AH707="Yes",$AG707,"")</f>
      </c>
      <c r="AJ707">
        <f>IF($AI707="","",$AI707+ROW()/1000000)</f>
      </c>
      <c r="AK707">
        <f>IF(OR($A707="",$P707="Yes",N($AG707)=0),"",$AG707+ROW()/1000000)</f>
      </c>
      <c r="AL707" t="str">
        <f>IF($A707="","",INDEX(games!$J:$J,ROW())&amp;"")</f>
      </c>
      <c r="AM707">
        <f>IF($A707="","",SUMPRODUCT($AO707:$BD707,'Map Analysis'!$AP$2^{0,1,2,3,4,5,6,7,8,9,10,11,12,13,14,15}))</f>
      </c>
      <c r="AN707">
        <f>IF($A707="","",$AM707+ROW()/10000000)</f>
      </c>
      <c r="AO707">
        <f>IF($A707="","",COUNTIF($W$2:$W$2500,$A707))</f>
      </c>
      <c r="AP707">
        <f>IF($A707="","",SUMIFS($BF$2:$BF$2500,$W$2:$W$2500,$A707))</f>
      </c>
      <c r="AQ707">
        <f>IF($A707="","",SUMIFS($BG$2:$BG$2500,$W$2:$W$2500,$A707))</f>
      </c>
      <c r="AR707">
        <f>IF($A707="","",SUMIFS($BH$2:$BH$2500,$W$2:$W$2500,$A707))</f>
      </c>
      <c r="AS707">
        <f>IF($A707="","",SUMIFS($BI$2:$BI$2500,$W$2:$W$2500,$A707))</f>
      </c>
      <c r="AT707">
        <f>IF($A707="","",SUMIFS($BJ$2:$BJ$2500,$W$2:$W$2500,$A707))</f>
      </c>
      <c r="AU707">
        <f>IF($A707="","",SUMIFS($BK$2:$BK$2500,$W$2:$W$2500,$A707))</f>
      </c>
      <c r="AV707">
        <f>IF($A707="","",SUMIFS($BL$2:$BL$2500,$W$2:$W$2500,$A707))</f>
      </c>
      <c r="AW707">
        <f>IF($A707="","",SUMIFS($BM$2:$BM$2500,$W$2:$W$2500,$A707))</f>
      </c>
      <c r="AX707">
        <f>IF($A707="","",SUMIFS($BN$2:$BN$2500,$W$2:$W$2500,$A707))</f>
      </c>
      <c r="AY707">
        <f>IF($A707="","",SUMIFS($BO$2:$BO$2500,$W$2:$W$2500,$A707))</f>
      </c>
      <c r="AZ707">
        <f>IF($A707="","",SUMIFS($BP$2:$BP$2500,$W$2:$W$2500,$A707))</f>
      </c>
      <c r="BA707">
        <f>IF($A707="","",SUMIFS($BQ$2:$BQ$2500,$W$2:$W$2500,$A707))</f>
      </c>
      <c r="BB707">
        <f>IF($A707="","",SUMIFS($BR$2:$BR$2500,$W$2:$W$2500,$A707))</f>
      </c>
      <c r="BC707">
        <f>IF($A707="","",SUMIFS($BS$2:$BS$2500,$W$2:$W$2500,$A707))</f>
      </c>
      <c r="BD707">
        <f>IF($A707="","",SUMIFS($BT$2:$BT$2500,$W$2:$W$2500,$A707))</f>
      </c>
      <c r="BF707">
        <f>IF($Z707="","",INDEX($AO$2:$AO$2000,$Z707))</f>
      </c>
      <c r="BG707">
        <f>IF($Z707="","",INDEX($AP$2:$AP$2000,$Z707))</f>
      </c>
      <c r="BH707">
        <f>IF($Z707="","",INDEX($AQ$2:$AQ$2000,$Z707))</f>
      </c>
      <c r="BI707">
        <f>IF($Z707="","",INDEX($AR$2:$AR$2000,$Z707))</f>
      </c>
      <c r="BJ707">
        <f>IF($Z707="","",INDEX($AS$2:$AS$2000,$Z707))</f>
      </c>
      <c r="BK707">
        <f>IF($Z707="","",INDEX($AT$2:$AT$2000,$Z707))</f>
      </c>
      <c r="BL707">
        <f>IF($Z707="","",INDEX($AU$2:$AU$2000,$Z707))</f>
      </c>
      <c r="BM707">
        <f>IF($Z707="","",INDEX($AV$2:$AV$2000,$Z707))</f>
      </c>
      <c r="BN707">
        <f>IF($Z707="","",INDEX($AW$2:$AW$2000,$Z707))</f>
      </c>
      <c r="BO707">
        <f>IF($Z707="","",INDEX($AX$2:$AX$2000,$Z707))</f>
      </c>
      <c r="BP707">
        <f>IF($Z707="","",INDEX($AY$2:$AY$2000,$Z707))</f>
      </c>
      <c r="BQ707">
        <f>IF($Z707="","",INDEX($AZ$2:$AZ$2000,$Z707))</f>
      </c>
      <c r="BR707">
        <f>IF($Z707="","",INDEX($BA$2:$BA$2000,$Z707))</f>
      </c>
      <c r="BS707">
        <f>IF($Z707="","",INDEX($BB$2:$BB$2000,$Z707))</f>
      </c>
      <c r="BT707">
        <f>IF($Z707="","",INDEX($BC$2:$BC$2000,$Z707))</f>
      </c>
      <c r="BV707">
        <f>IF(OR($A707="",$P707&lt;&gt;"Yes",$AH707="Yes"),"",1+N($AG707))</f>
      </c>
      <c r="BW707">
        <f>IF($A707="","",COUNTIFS($W$2:$W$2500,$A707,$BZ$2:$BZ$2500,"Yes")+COUNTIFS($X$2:$X$2500,$A707,$BY$2:$BY$2500,"Yes"))</f>
      </c>
      <c r="BX707">
        <f>IF(OR($A707="",$P707="Yes"),"",IF(N($BW707)=0,0,1+SUMIFS($CB$2:$CB$2500,$W$2:$W$2500,$A707)+SUMIFS($CA$2:$CA$2500,$X$2:$X$2500,$A707)))</f>
      </c>
      <c r="BY707" t="str">
        <f>IF($Y707="","",INDEX($AH$2:$AH$2000,$Y707)&amp;"")</f>
      </c>
      <c r="BZ707" t="str">
        <f>IF($Z707="","",INDEX($AH$2:$AH$2000,$Z707)&amp;"")</f>
      </c>
      <c r="CA707">
        <f>IF($Y707="","",INDEX($BV$2:$BV$2000,$Y707))</f>
      </c>
      <c r="CB707">
        <f>IF($Z707="","",INDEX($BV$2:$BV$2000,$Z707))</f>
      </c>
    </row>
    <row r="708">
      <c r="A708" t="str">
        <f>IF(TRIM(INDEX(games!$A:$A,ROW()))="","",TRIM(INDEX(games!$A:$A,ROW())))</f>
      </c>
      <c r="B708">
        <f>IF(OR($A708="",INDEX(games!$B:$B,ROW())=""),"",INDEX(games!$B:$B,ROW()))</f>
      </c>
      <c r="C708" t="str">
        <f>IF(OR($A708="",INDEX(games!$C:$C,ROW())=""),"",INDEX(games!$C:$C,ROW()))</f>
      </c>
      <c r="D708">
        <f>IF($A708="","",COUNTIF($W$2:$W$2500,$A708)+COUNTIF($X$2:$X$2500,$A708))</f>
      </c>
      <c r="E708">
        <f>IF($A708="","",IFERROR(MATCH($C708,$R$2:$R$5,0),0))</f>
      </c>
      <c r="F708">
        <f>IF($A708="","",MOD(ROW(),34))</f>
      </c>
      <c r="G708">
        <f>IF($A708="",NA(),IF($C708="Action",$B708,NA()))</f>
      </c>
      <c r="H708">
        <f>IF($A708="",NA(),IF($C708="Action",1+$F708*0.023,NA()))</f>
      </c>
      <c r="I708">
        <f>IF($A708="",NA(),IF($C708="Strategy",$B708,NA()))</f>
      </c>
      <c r="J708">
        <f>IF($A708="",NA(),IF($C708="Strategy",2+$F708*0.023,NA()))</f>
      </c>
      <c r="K708">
        <f>IF($A708="",NA(),IF($C708="Deckbuilder",$B708,NA()))</f>
      </c>
      <c r="L708">
        <f>IF($A708="",NA(),IF($C708="Deckbuilder",3+$F708*0.023,NA()))</f>
      </c>
      <c r="M708">
        <f>IF($A708="",NA(),IF($C708="Traditional",$B708,NA()))</f>
      </c>
      <c r="N708">
        <f>IF($A708="",NA(),IF($C708="Traditional",4+$F708*0.023,NA()))</f>
      </c>
      <c r="O708">
        <f>IF($A708="","",$D708+ROW()/1000000)</f>
      </c>
      <c r="P708" t="str">
        <f>IF(OR($A708="",INDEX(games!$H:$H,ROW())=""),"",INDEX(games!$H:$H,ROW()))</f>
      </c>
      <c r="Q708">
        <f>IF(OR($A708="",$P708&lt;&gt;"Yes"),"",$D708+ROW()/1000000)</f>
      </c>
      <c r="T708">
        <f>IF($Y708="","",INDEX($B$2:$B$2000,$Y708))</f>
      </c>
      <c r="U708">
        <f>IF($Z708="","",INDEX($B$2:$B$2000,$Z708))</f>
      </c>
      <c r="V708">
        <f>IF(OR($T708="",$U708=""),"",$U708-$T708)</f>
      </c>
      <c r="W708" t="str">
        <f>IF(TRIM(INDEX(connections!$A:$A,ROW()))="","",TRIM(INDEX(connections!$A:$A,ROW())))</f>
      </c>
      <c r="X708" t="str">
        <f>IF($W708="","",TRIM(INDEX(connections!$B:$B,ROW())))</f>
      </c>
      <c r="Y708">
        <f>IF($W708="","",IFERROR(MATCH($W708,$A$2:$A$2000,0),""))</f>
      </c>
      <c r="Z708">
        <f>IF($X708="","",IFERROR(MATCH($X708,$A$2:$A$2000,0),""))</f>
      </c>
      <c r="AA708" t="str">
        <f>IF($Y708="","",INDEX($P$2:$P$2000,$Y708))</f>
      </c>
      <c r="AB708" t="str">
        <f>IF($Z708="","",INDEX($P$2:$P$2000,$Z708))</f>
      </c>
      <c r="AC708">
        <f>IF(AND($AA708="Yes",$AB708="Yes"),1,"")</f>
      </c>
      <c r="AD708">
        <f>IF(OR($Y708="",$Z708=""),"",IF(INDEX($C$2:$C$2000,$Y708)=INDEX($C$2:$C$2000,$Z708),0,1))</f>
      </c>
      <c r="AE708">
        <f>IF($AC708&lt;&gt;1,"",IF(AND(INDEX($AG$2:$AG$2000,$Y708)=1,INDEX($AG$2:$AG$2000,$Z708)=1),1,""))</f>
      </c>
      <c r="AG708">
        <f>IF($A708="","",COUNTIFS($W$2:$W$2500,$A708,$AB$2:$AB$2500,"Yes")+COUNTIFS($X$2:$X$2500,$A708,$AA$2:$AA$2500,"Yes"))</f>
      </c>
      <c r="AH708" t="str">
        <f>IF(OR($P708&lt;&gt;"Yes",N($AG708)=0),"",IF(AND($AG708=1,COUNTIFS($W$2:$W$2500,$A708,$AE$2:$AE$2500,1)+COUNTIFS($X$2:$X$2500,$A708,$AE$2:$AE$2500,1)&gt;0),"","Yes"))</f>
      </c>
      <c r="AI708">
        <f>IF($AH708="Yes",$AG708,"")</f>
      </c>
      <c r="AJ708">
        <f>IF($AI708="","",$AI708+ROW()/1000000)</f>
      </c>
      <c r="AK708">
        <f>IF(OR($A708="",$P708="Yes",N($AG708)=0),"",$AG708+ROW()/1000000)</f>
      </c>
      <c r="AL708" t="str">
        <f>IF($A708="","",INDEX(games!$J:$J,ROW())&amp;"")</f>
      </c>
      <c r="AM708">
        <f>IF($A708="","",SUMPRODUCT($AO708:$BD708,'Map Analysis'!$AP$2^{0,1,2,3,4,5,6,7,8,9,10,11,12,13,14,15}))</f>
      </c>
      <c r="AN708">
        <f>IF($A708="","",$AM708+ROW()/10000000)</f>
      </c>
      <c r="AO708">
        <f>IF($A708="","",COUNTIF($W$2:$W$2500,$A708))</f>
      </c>
      <c r="AP708">
        <f>IF($A708="","",SUMIFS($BF$2:$BF$2500,$W$2:$W$2500,$A708))</f>
      </c>
      <c r="AQ708">
        <f>IF($A708="","",SUMIFS($BG$2:$BG$2500,$W$2:$W$2500,$A708))</f>
      </c>
      <c r="AR708">
        <f>IF($A708="","",SUMIFS($BH$2:$BH$2500,$W$2:$W$2500,$A708))</f>
      </c>
      <c r="AS708">
        <f>IF($A708="","",SUMIFS($BI$2:$BI$2500,$W$2:$W$2500,$A708))</f>
      </c>
      <c r="AT708">
        <f>IF($A708="","",SUMIFS($BJ$2:$BJ$2500,$W$2:$W$2500,$A708))</f>
      </c>
      <c r="AU708">
        <f>IF($A708="","",SUMIFS($BK$2:$BK$2500,$W$2:$W$2500,$A708))</f>
      </c>
      <c r="AV708">
        <f>IF($A708="","",SUMIFS($BL$2:$BL$2500,$W$2:$W$2500,$A708))</f>
      </c>
      <c r="AW708">
        <f>IF($A708="","",SUMIFS($BM$2:$BM$2500,$W$2:$W$2500,$A708))</f>
      </c>
      <c r="AX708">
        <f>IF($A708="","",SUMIFS($BN$2:$BN$2500,$W$2:$W$2500,$A708))</f>
      </c>
      <c r="AY708">
        <f>IF($A708="","",SUMIFS($BO$2:$BO$2500,$W$2:$W$2500,$A708))</f>
      </c>
      <c r="AZ708">
        <f>IF($A708="","",SUMIFS($BP$2:$BP$2500,$W$2:$W$2500,$A708))</f>
      </c>
      <c r="BA708">
        <f>IF($A708="","",SUMIFS($BQ$2:$BQ$2500,$W$2:$W$2500,$A708))</f>
      </c>
      <c r="BB708">
        <f>IF($A708="","",SUMIFS($BR$2:$BR$2500,$W$2:$W$2500,$A708))</f>
      </c>
      <c r="BC708">
        <f>IF($A708="","",SUMIFS($BS$2:$BS$2500,$W$2:$W$2500,$A708))</f>
      </c>
      <c r="BD708">
        <f>IF($A708="","",SUMIFS($BT$2:$BT$2500,$W$2:$W$2500,$A708))</f>
      </c>
      <c r="BF708">
        <f>IF($Z708="","",INDEX($AO$2:$AO$2000,$Z708))</f>
      </c>
      <c r="BG708">
        <f>IF($Z708="","",INDEX($AP$2:$AP$2000,$Z708))</f>
      </c>
      <c r="BH708">
        <f>IF($Z708="","",INDEX($AQ$2:$AQ$2000,$Z708))</f>
      </c>
      <c r="BI708">
        <f>IF($Z708="","",INDEX($AR$2:$AR$2000,$Z708))</f>
      </c>
      <c r="BJ708">
        <f>IF($Z708="","",INDEX($AS$2:$AS$2000,$Z708))</f>
      </c>
      <c r="BK708">
        <f>IF($Z708="","",INDEX($AT$2:$AT$2000,$Z708))</f>
      </c>
      <c r="BL708">
        <f>IF($Z708="","",INDEX($AU$2:$AU$2000,$Z708))</f>
      </c>
      <c r="BM708">
        <f>IF($Z708="","",INDEX($AV$2:$AV$2000,$Z708))</f>
      </c>
      <c r="BN708">
        <f>IF($Z708="","",INDEX($AW$2:$AW$2000,$Z708))</f>
      </c>
      <c r="BO708">
        <f>IF($Z708="","",INDEX($AX$2:$AX$2000,$Z708))</f>
      </c>
      <c r="BP708">
        <f>IF($Z708="","",INDEX($AY$2:$AY$2000,$Z708))</f>
      </c>
      <c r="BQ708">
        <f>IF($Z708="","",INDEX($AZ$2:$AZ$2000,$Z708))</f>
      </c>
      <c r="BR708">
        <f>IF($Z708="","",INDEX($BA$2:$BA$2000,$Z708))</f>
      </c>
      <c r="BS708">
        <f>IF($Z708="","",INDEX($BB$2:$BB$2000,$Z708))</f>
      </c>
      <c r="BT708">
        <f>IF($Z708="","",INDEX($BC$2:$BC$2000,$Z708))</f>
      </c>
      <c r="BV708">
        <f>IF(OR($A708="",$P708&lt;&gt;"Yes",$AH708="Yes"),"",1+N($AG708))</f>
      </c>
      <c r="BW708">
        <f>IF($A708="","",COUNTIFS($W$2:$W$2500,$A708,$BZ$2:$BZ$2500,"Yes")+COUNTIFS($X$2:$X$2500,$A708,$BY$2:$BY$2500,"Yes"))</f>
      </c>
      <c r="BX708">
        <f>IF(OR($A708="",$P708="Yes"),"",IF(N($BW708)=0,0,1+SUMIFS($CB$2:$CB$2500,$W$2:$W$2500,$A708)+SUMIFS($CA$2:$CA$2500,$X$2:$X$2500,$A708)))</f>
      </c>
      <c r="BY708" t="str">
        <f>IF($Y708="","",INDEX($AH$2:$AH$2000,$Y708)&amp;"")</f>
      </c>
      <c r="BZ708" t="str">
        <f>IF($Z708="","",INDEX($AH$2:$AH$2000,$Z708)&amp;"")</f>
      </c>
      <c r="CA708">
        <f>IF($Y708="","",INDEX($BV$2:$BV$2000,$Y708))</f>
      </c>
      <c r="CB708">
        <f>IF($Z708="","",INDEX($BV$2:$BV$2000,$Z708))</f>
      </c>
    </row>
    <row r="709">
      <c r="A709" t="str">
        <f>IF(TRIM(INDEX(games!$A:$A,ROW()))="","",TRIM(INDEX(games!$A:$A,ROW())))</f>
      </c>
      <c r="B709">
        <f>IF(OR($A709="",INDEX(games!$B:$B,ROW())=""),"",INDEX(games!$B:$B,ROW()))</f>
      </c>
      <c r="C709" t="str">
        <f>IF(OR($A709="",INDEX(games!$C:$C,ROW())=""),"",INDEX(games!$C:$C,ROW()))</f>
      </c>
      <c r="D709">
        <f>IF($A709="","",COUNTIF($W$2:$W$2500,$A709)+COUNTIF($X$2:$X$2500,$A709))</f>
      </c>
      <c r="E709">
        <f>IF($A709="","",IFERROR(MATCH($C709,$R$2:$R$5,0),0))</f>
      </c>
      <c r="F709">
        <f>IF($A709="","",MOD(ROW(),34))</f>
      </c>
      <c r="G709">
        <f>IF($A709="",NA(),IF($C709="Action",$B709,NA()))</f>
      </c>
      <c r="H709">
        <f>IF($A709="",NA(),IF($C709="Action",1+$F709*0.023,NA()))</f>
      </c>
      <c r="I709">
        <f>IF($A709="",NA(),IF($C709="Strategy",$B709,NA()))</f>
      </c>
      <c r="J709">
        <f>IF($A709="",NA(),IF($C709="Strategy",2+$F709*0.023,NA()))</f>
      </c>
      <c r="K709">
        <f>IF($A709="",NA(),IF($C709="Deckbuilder",$B709,NA()))</f>
      </c>
      <c r="L709">
        <f>IF($A709="",NA(),IF($C709="Deckbuilder",3+$F709*0.023,NA()))</f>
      </c>
      <c r="M709">
        <f>IF($A709="",NA(),IF($C709="Traditional",$B709,NA()))</f>
      </c>
      <c r="N709">
        <f>IF($A709="",NA(),IF($C709="Traditional",4+$F709*0.023,NA()))</f>
      </c>
      <c r="O709">
        <f>IF($A709="","",$D709+ROW()/1000000)</f>
      </c>
      <c r="P709" t="str">
        <f>IF(OR($A709="",INDEX(games!$H:$H,ROW())=""),"",INDEX(games!$H:$H,ROW()))</f>
      </c>
      <c r="Q709">
        <f>IF(OR($A709="",$P709&lt;&gt;"Yes"),"",$D709+ROW()/1000000)</f>
      </c>
      <c r="T709">
        <f>IF($Y709="","",INDEX($B$2:$B$2000,$Y709))</f>
      </c>
      <c r="U709">
        <f>IF($Z709="","",INDEX($B$2:$B$2000,$Z709))</f>
      </c>
      <c r="V709">
        <f>IF(OR($T709="",$U709=""),"",$U709-$T709)</f>
      </c>
      <c r="W709" t="str">
        <f>IF(TRIM(INDEX(connections!$A:$A,ROW()))="","",TRIM(INDEX(connections!$A:$A,ROW())))</f>
      </c>
      <c r="X709" t="str">
        <f>IF($W709="","",TRIM(INDEX(connections!$B:$B,ROW())))</f>
      </c>
      <c r="Y709">
        <f>IF($W709="","",IFERROR(MATCH($W709,$A$2:$A$2000,0),""))</f>
      </c>
      <c r="Z709">
        <f>IF($X709="","",IFERROR(MATCH($X709,$A$2:$A$2000,0),""))</f>
      </c>
      <c r="AA709" t="str">
        <f>IF($Y709="","",INDEX($P$2:$P$2000,$Y709))</f>
      </c>
      <c r="AB709" t="str">
        <f>IF($Z709="","",INDEX($P$2:$P$2000,$Z709))</f>
      </c>
      <c r="AC709">
        <f>IF(AND($AA709="Yes",$AB709="Yes"),1,"")</f>
      </c>
      <c r="AD709">
        <f>IF(OR($Y709="",$Z709=""),"",IF(INDEX($C$2:$C$2000,$Y709)=INDEX($C$2:$C$2000,$Z709),0,1))</f>
      </c>
      <c r="AE709">
        <f>IF($AC709&lt;&gt;1,"",IF(AND(INDEX($AG$2:$AG$2000,$Y709)=1,INDEX($AG$2:$AG$2000,$Z709)=1),1,""))</f>
      </c>
      <c r="AG709">
        <f>IF($A709="","",COUNTIFS($W$2:$W$2500,$A709,$AB$2:$AB$2500,"Yes")+COUNTIFS($X$2:$X$2500,$A709,$AA$2:$AA$2500,"Yes"))</f>
      </c>
      <c r="AH709" t="str">
        <f>IF(OR($P709&lt;&gt;"Yes",N($AG709)=0),"",IF(AND($AG709=1,COUNTIFS($W$2:$W$2500,$A709,$AE$2:$AE$2500,1)+COUNTIFS($X$2:$X$2500,$A709,$AE$2:$AE$2500,1)&gt;0),"","Yes"))</f>
      </c>
      <c r="AI709">
        <f>IF($AH709="Yes",$AG709,"")</f>
      </c>
      <c r="AJ709">
        <f>IF($AI709="","",$AI709+ROW()/1000000)</f>
      </c>
      <c r="AK709">
        <f>IF(OR($A709="",$P709="Yes",N($AG709)=0),"",$AG709+ROW()/1000000)</f>
      </c>
      <c r="AL709" t="str">
        <f>IF($A709="","",INDEX(games!$J:$J,ROW())&amp;"")</f>
      </c>
      <c r="AM709">
        <f>IF($A709="","",SUMPRODUCT($AO709:$BD709,'Map Analysis'!$AP$2^{0,1,2,3,4,5,6,7,8,9,10,11,12,13,14,15}))</f>
      </c>
      <c r="AN709">
        <f>IF($A709="","",$AM709+ROW()/10000000)</f>
      </c>
      <c r="AO709">
        <f>IF($A709="","",COUNTIF($W$2:$W$2500,$A709))</f>
      </c>
      <c r="AP709">
        <f>IF($A709="","",SUMIFS($BF$2:$BF$2500,$W$2:$W$2500,$A709))</f>
      </c>
      <c r="AQ709">
        <f>IF($A709="","",SUMIFS($BG$2:$BG$2500,$W$2:$W$2500,$A709))</f>
      </c>
      <c r="AR709">
        <f>IF($A709="","",SUMIFS($BH$2:$BH$2500,$W$2:$W$2500,$A709))</f>
      </c>
      <c r="AS709">
        <f>IF($A709="","",SUMIFS($BI$2:$BI$2500,$W$2:$W$2500,$A709))</f>
      </c>
      <c r="AT709">
        <f>IF($A709="","",SUMIFS($BJ$2:$BJ$2500,$W$2:$W$2500,$A709))</f>
      </c>
      <c r="AU709">
        <f>IF($A709="","",SUMIFS($BK$2:$BK$2500,$W$2:$W$2500,$A709))</f>
      </c>
      <c r="AV709">
        <f>IF($A709="","",SUMIFS($BL$2:$BL$2500,$W$2:$W$2500,$A709))</f>
      </c>
      <c r="AW709">
        <f>IF($A709="","",SUMIFS($BM$2:$BM$2500,$W$2:$W$2500,$A709))</f>
      </c>
      <c r="AX709">
        <f>IF($A709="","",SUMIFS($BN$2:$BN$2500,$W$2:$W$2500,$A709))</f>
      </c>
      <c r="AY709">
        <f>IF($A709="","",SUMIFS($BO$2:$BO$2500,$W$2:$W$2500,$A709))</f>
      </c>
      <c r="AZ709">
        <f>IF($A709="","",SUMIFS($BP$2:$BP$2500,$W$2:$W$2500,$A709))</f>
      </c>
      <c r="BA709">
        <f>IF($A709="","",SUMIFS($BQ$2:$BQ$2500,$W$2:$W$2500,$A709))</f>
      </c>
      <c r="BB709">
        <f>IF($A709="","",SUMIFS($BR$2:$BR$2500,$W$2:$W$2500,$A709))</f>
      </c>
      <c r="BC709">
        <f>IF($A709="","",SUMIFS($BS$2:$BS$2500,$W$2:$W$2500,$A709))</f>
      </c>
      <c r="BD709">
        <f>IF($A709="","",SUMIFS($BT$2:$BT$2500,$W$2:$W$2500,$A709))</f>
      </c>
      <c r="BF709">
        <f>IF($Z709="","",INDEX($AO$2:$AO$2000,$Z709))</f>
      </c>
      <c r="BG709">
        <f>IF($Z709="","",INDEX($AP$2:$AP$2000,$Z709))</f>
      </c>
      <c r="BH709">
        <f>IF($Z709="","",INDEX($AQ$2:$AQ$2000,$Z709))</f>
      </c>
      <c r="BI709">
        <f>IF($Z709="","",INDEX($AR$2:$AR$2000,$Z709))</f>
      </c>
      <c r="BJ709">
        <f>IF($Z709="","",INDEX($AS$2:$AS$2000,$Z709))</f>
      </c>
      <c r="BK709">
        <f>IF($Z709="","",INDEX($AT$2:$AT$2000,$Z709))</f>
      </c>
      <c r="BL709">
        <f>IF($Z709="","",INDEX($AU$2:$AU$2000,$Z709))</f>
      </c>
      <c r="BM709">
        <f>IF($Z709="","",INDEX($AV$2:$AV$2000,$Z709))</f>
      </c>
      <c r="BN709">
        <f>IF($Z709="","",INDEX($AW$2:$AW$2000,$Z709))</f>
      </c>
      <c r="BO709">
        <f>IF($Z709="","",INDEX($AX$2:$AX$2000,$Z709))</f>
      </c>
      <c r="BP709">
        <f>IF($Z709="","",INDEX($AY$2:$AY$2000,$Z709))</f>
      </c>
      <c r="BQ709">
        <f>IF($Z709="","",INDEX($AZ$2:$AZ$2000,$Z709))</f>
      </c>
      <c r="BR709">
        <f>IF($Z709="","",INDEX($BA$2:$BA$2000,$Z709))</f>
      </c>
      <c r="BS709">
        <f>IF($Z709="","",INDEX($BB$2:$BB$2000,$Z709))</f>
      </c>
      <c r="BT709">
        <f>IF($Z709="","",INDEX($BC$2:$BC$2000,$Z709))</f>
      </c>
      <c r="BV709">
        <f>IF(OR($A709="",$P709&lt;&gt;"Yes",$AH709="Yes"),"",1+N($AG709))</f>
      </c>
      <c r="BW709">
        <f>IF($A709="","",COUNTIFS($W$2:$W$2500,$A709,$BZ$2:$BZ$2500,"Yes")+COUNTIFS($X$2:$X$2500,$A709,$BY$2:$BY$2500,"Yes"))</f>
      </c>
      <c r="BX709">
        <f>IF(OR($A709="",$P709="Yes"),"",IF(N($BW709)=0,0,1+SUMIFS($CB$2:$CB$2500,$W$2:$W$2500,$A709)+SUMIFS($CA$2:$CA$2500,$X$2:$X$2500,$A709)))</f>
      </c>
      <c r="BY709" t="str">
        <f>IF($Y709="","",INDEX($AH$2:$AH$2000,$Y709)&amp;"")</f>
      </c>
      <c r="BZ709" t="str">
        <f>IF($Z709="","",INDEX($AH$2:$AH$2000,$Z709)&amp;"")</f>
      </c>
      <c r="CA709">
        <f>IF($Y709="","",INDEX($BV$2:$BV$2000,$Y709))</f>
      </c>
      <c r="CB709">
        <f>IF($Z709="","",INDEX($BV$2:$BV$2000,$Z709))</f>
      </c>
    </row>
    <row r="710">
      <c r="A710" t="str">
        <f>IF(TRIM(INDEX(games!$A:$A,ROW()))="","",TRIM(INDEX(games!$A:$A,ROW())))</f>
      </c>
      <c r="B710">
        <f>IF(OR($A710="",INDEX(games!$B:$B,ROW())=""),"",INDEX(games!$B:$B,ROW()))</f>
      </c>
      <c r="C710" t="str">
        <f>IF(OR($A710="",INDEX(games!$C:$C,ROW())=""),"",INDEX(games!$C:$C,ROW()))</f>
      </c>
      <c r="D710">
        <f>IF($A710="","",COUNTIF($W$2:$W$2500,$A710)+COUNTIF($X$2:$X$2500,$A710))</f>
      </c>
      <c r="E710">
        <f>IF($A710="","",IFERROR(MATCH($C710,$R$2:$R$5,0),0))</f>
      </c>
      <c r="F710">
        <f>IF($A710="","",MOD(ROW(),34))</f>
      </c>
      <c r="G710">
        <f>IF($A710="",NA(),IF($C710="Action",$B710,NA()))</f>
      </c>
      <c r="H710">
        <f>IF($A710="",NA(),IF($C710="Action",1+$F710*0.023,NA()))</f>
      </c>
      <c r="I710">
        <f>IF($A710="",NA(),IF($C710="Strategy",$B710,NA()))</f>
      </c>
      <c r="J710">
        <f>IF($A710="",NA(),IF($C710="Strategy",2+$F710*0.023,NA()))</f>
      </c>
      <c r="K710">
        <f>IF($A710="",NA(),IF($C710="Deckbuilder",$B710,NA()))</f>
      </c>
      <c r="L710">
        <f>IF($A710="",NA(),IF($C710="Deckbuilder",3+$F710*0.023,NA()))</f>
      </c>
      <c r="M710">
        <f>IF($A710="",NA(),IF($C710="Traditional",$B710,NA()))</f>
      </c>
      <c r="N710">
        <f>IF($A710="",NA(),IF($C710="Traditional",4+$F710*0.023,NA()))</f>
      </c>
      <c r="O710">
        <f>IF($A710="","",$D710+ROW()/1000000)</f>
      </c>
      <c r="P710" t="str">
        <f>IF(OR($A710="",INDEX(games!$H:$H,ROW())=""),"",INDEX(games!$H:$H,ROW()))</f>
      </c>
      <c r="Q710">
        <f>IF(OR($A710="",$P710&lt;&gt;"Yes"),"",$D710+ROW()/1000000)</f>
      </c>
      <c r="T710">
        <f>IF($Y710="","",INDEX($B$2:$B$2000,$Y710))</f>
      </c>
      <c r="U710">
        <f>IF($Z710="","",INDEX($B$2:$B$2000,$Z710))</f>
      </c>
      <c r="V710">
        <f>IF(OR($T710="",$U710=""),"",$U710-$T710)</f>
      </c>
      <c r="W710" t="str">
        <f>IF(TRIM(INDEX(connections!$A:$A,ROW()))="","",TRIM(INDEX(connections!$A:$A,ROW())))</f>
      </c>
      <c r="X710" t="str">
        <f>IF($W710="","",TRIM(INDEX(connections!$B:$B,ROW())))</f>
      </c>
      <c r="Y710">
        <f>IF($W710="","",IFERROR(MATCH($W710,$A$2:$A$2000,0),""))</f>
      </c>
      <c r="Z710">
        <f>IF($X710="","",IFERROR(MATCH($X710,$A$2:$A$2000,0),""))</f>
      </c>
      <c r="AA710" t="str">
        <f>IF($Y710="","",INDEX($P$2:$P$2000,$Y710))</f>
      </c>
      <c r="AB710" t="str">
        <f>IF($Z710="","",INDEX($P$2:$P$2000,$Z710))</f>
      </c>
      <c r="AC710">
        <f>IF(AND($AA710="Yes",$AB710="Yes"),1,"")</f>
      </c>
      <c r="AD710">
        <f>IF(OR($Y710="",$Z710=""),"",IF(INDEX($C$2:$C$2000,$Y710)=INDEX($C$2:$C$2000,$Z710),0,1))</f>
      </c>
      <c r="AE710">
        <f>IF($AC710&lt;&gt;1,"",IF(AND(INDEX($AG$2:$AG$2000,$Y710)=1,INDEX($AG$2:$AG$2000,$Z710)=1),1,""))</f>
      </c>
      <c r="AG710">
        <f>IF($A710="","",COUNTIFS($W$2:$W$2500,$A710,$AB$2:$AB$2500,"Yes")+COUNTIFS($X$2:$X$2500,$A710,$AA$2:$AA$2500,"Yes"))</f>
      </c>
      <c r="AH710" t="str">
        <f>IF(OR($P710&lt;&gt;"Yes",N($AG710)=0),"",IF(AND($AG710=1,COUNTIFS($W$2:$W$2500,$A710,$AE$2:$AE$2500,1)+COUNTIFS($X$2:$X$2500,$A710,$AE$2:$AE$2500,1)&gt;0),"","Yes"))</f>
      </c>
      <c r="AI710">
        <f>IF($AH710="Yes",$AG710,"")</f>
      </c>
      <c r="AJ710">
        <f>IF($AI710="","",$AI710+ROW()/1000000)</f>
      </c>
      <c r="AK710">
        <f>IF(OR($A710="",$P710="Yes",N($AG710)=0),"",$AG710+ROW()/1000000)</f>
      </c>
      <c r="AL710" t="str">
        <f>IF($A710="","",INDEX(games!$J:$J,ROW())&amp;"")</f>
      </c>
      <c r="AM710">
        <f>IF($A710="","",SUMPRODUCT($AO710:$BD710,'Map Analysis'!$AP$2^{0,1,2,3,4,5,6,7,8,9,10,11,12,13,14,15}))</f>
      </c>
      <c r="AN710">
        <f>IF($A710="","",$AM710+ROW()/10000000)</f>
      </c>
      <c r="AO710">
        <f>IF($A710="","",COUNTIF($W$2:$W$2500,$A710))</f>
      </c>
      <c r="AP710">
        <f>IF($A710="","",SUMIFS($BF$2:$BF$2500,$W$2:$W$2500,$A710))</f>
      </c>
      <c r="AQ710">
        <f>IF($A710="","",SUMIFS($BG$2:$BG$2500,$W$2:$W$2500,$A710))</f>
      </c>
      <c r="AR710">
        <f>IF($A710="","",SUMIFS($BH$2:$BH$2500,$W$2:$W$2500,$A710))</f>
      </c>
      <c r="AS710">
        <f>IF($A710="","",SUMIFS($BI$2:$BI$2500,$W$2:$W$2500,$A710))</f>
      </c>
      <c r="AT710">
        <f>IF($A710="","",SUMIFS($BJ$2:$BJ$2500,$W$2:$W$2500,$A710))</f>
      </c>
      <c r="AU710">
        <f>IF($A710="","",SUMIFS($BK$2:$BK$2500,$W$2:$W$2500,$A710))</f>
      </c>
      <c r="AV710">
        <f>IF($A710="","",SUMIFS($BL$2:$BL$2500,$W$2:$W$2500,$A710))</f>
      </c>
      <c r="AW710">
        <f>IF($A710="","",SUMIFS($BM$2:$BM$2500,$W$2:$W$2500,$A710))</f>
      </c>
      <c r="AX710">
        <f>IF($A710="","",SUMIFS($BN$2:$BN$2500,$W$2:$W$2500,$A710))</f>
      </c>
      <c r="AY710">
        <f>IF($A710="","",SUMIFS($BO$2:$BO$2500,$W$2:$W$2500,$A710))</f>
      </c>
      <c r="AZ710">
        <f>IF($A710="","",SUMIFS($BP$2:$BP$2500,$W$2:$W$2500,$A710))</f>
      </c>
      <c r="BA710">
        <f>IF($A710="","",SUMIFS($BQ$2:$BQ$2500,$W$2:$W$2500,$A710))</f>
      </c>
      <c r="BB710">
        <f>IF($A710="","",SUMIFS($BR$2:$BR$2500,$W$2:$W$2500,$A710))</f>
      </c>
      <c r="BC710">
        <f>IF($A710="","",SUMIFS($BS$2:$BS$2500,$W$2:$W$2500,$A710))</f>
      </c>
      <c r="BD710">
        <f>IF($A710="","",SUMIFS($BT$2:$BT$2500,$W$2:$W$2500,$A710))</f>
      </c>
      <c r="BF710">
        <f>IF($Z710="","",INDEX($AO$2:$AO$2000,$Z710))</f>
      </c>
      <c r="BG710">
        <f>IF($Z710="","",INDEX($AP$2:$AP$2000,$Z710))</f>
      </c>
      <c r="BH710">
        <f>IF($Z710="","",INDEX($AQ$2:$AQ$2000,$Z710))</f>
      </c>
      <c r="BI710">
        <f>IF($Z710="","",INDEX($AR$2:$AR$2000,$Z710))</f>
      </c>
      <c r="BJ710">
        <f>IF($Z710="","",INDEX($AS$2:$AS$2000,$Z710))</f>
      </c>
      <c r="BK710">
        <f>IF($Z710="","",INDEX($AT$2:$AT$2000,$Z710))</f>
      </c>
      <c r="BL710">
        <f>IF($Z710="","",INDEX($AU$2:$AU$2000,$Z710))</f>
      </c>
      <c r="BM710">
        <f>IF($Z710="","",INDEX($AV$2:$AV$2000,$Z710))</f>
      </c>
      <c r="BN710">
        <f>IF($Z710="","",INDEX($AW$2:$AW$2000,$Z710))</f>
      </c>
      <c r="BO710">
        <f>IF($Z710="","",INDEX($AX$2:$AX$2000,$Z710))</f>
      </c>
      <c r="BP710">
        <f>IF($Z710="","",INDEX($AY$2:$AY$2000,$Z710))</f>
      </c>
      <c r="BQ710">
        <f>IF($Z710="","",INDEX($AZ$2:$AZ$2000,$Z710))</f>
      </c>
      <c r="BR710">
        <f>IF($Z710="","",INDEX($BA$2:$BA$2000,$Z710))</f>
      </c>
      <c r="BS710">
        <f>IF($Z710="","",INDEX($BB$2:$BB$2000,$Z710))</f>
      </c>
      <c r="BT710">
        <f>IF($Z710="","",INDEX($BC$2:$BC$2000,$Z710))</f>
      </c>
      <c r="BV710">
        <f>IF(OR($A710="",$P710&lt;&gt;"Yes",$AH710="Yes"),"",1+N($AG710))</f>
      </c>
      <c r="BW710">
        <f>IF($A710="","",COUNTIFS($W$2:$W$2500,$A710,$BZ$2:$BZ$2500,"Yes")+COUNTIFS($X$2:$X$2500,$A710,$BY$2:$BY$2500,"Yes"))</f>
      </c>
      <c r="BX710">
        <f>IF(OR($A710="",$P710="Yes"),"",IF(N($BW710)=0,0,1+SUMIFS($CB$2:$CB$2500,$W$2:$W$2500,$A710)+SUMIFS($CA$2:$CA$2500,$X$2:$X$2500,$A710)))</f>
      </c>
      <c r="BY710" t="str">
        <f>IF($Y710="","",INDEX($AH$2:$AH$2000,$Y710)&amp;"")</f>
      </c>
      <c r="BZ710" t="str">
        <f>IF($Z710="","",INDEX($AH$2:$AH$2000,$Z710)&amp;"")</f>
      </c>
      <c r="CA710">
        <f>IF($Y710="","",INDEX($BV$2:$BV$2000,$Y710))</f>
      </c>
      <c r="CB710">
        <f>IF($Z710="","",INDEX($BV$2:$BV$2000,$Z710))</f>
      </c>
    </row>
    <row r="711">
      <c r="A711" t="str">
        <f>IF(TRIM(INDEX(games!$A:$A,ROW()))="","",TRIM(INDEX(games!$A:$A,ROW())))</f>
      </c>
      <c r="B711">
        <f>IF(OR($A711="",INDEX(games!$B:$B,ROW())=""),"",INDEX(games!$B:$B,ROW()))</f>
      </c>
      <c r="C711" t="str">
        <f>IF(OR($A711="",INDEX(games!$C:$C,ROW())=""),"",INDEX(games!$C:$C,ROW()))</f>
      </c>
      <c r="D711">
        <f>IF($A711="","",COUNTIF($W$2:$W$2500,$A711)+COUNTIF($X$2:$X$2500,$A711))</f>
      </c>
      <c r="E711">
        <f>IF($A711="","",IFERROR(MATCH($C711,$R$2:$R$5,0),0))</f>
      </c>
      <c r="F711">
        <f>IF($A711="","",MOD(ROW(),34))</f>
      </c>
      <c r="G711">
        <f>IF($A711="",NA(),IF($C711="Action",$B711,NA()))</f>
      </c>
      <c r="H711">
        <f>IF($A711="",NA(),IF($C711="Action",1+$F711*0.023,NA()))</f>
      </c>
      <c r="I711">
        <f>IF($A711="",NA(),IF($C711="Strategy",$B711,NA()))</f>
      </c>
      <c r="J711">
        <f>IF($A711="",NA(),IF($C711="Strategy",2+$F711*0.023,NA()))</f>
      </c>
      <c r="K711">
        <f>IF($A711="",NA(),IF($C711="Deckbuilder",$B711,NA()))</f>
      </c>
      <c r="L711">
        <f>IF($A711="",NA(),IF($C711="Deckbuilder",3+$F711*0.023,NA()))</f>
      </c>
      <c r="M711">
        <f>IF($A711="",NA(),IF($C711="Traditional",$B711,NA()))</f>
      </c>
      <c r="N711">
        <f>IF($A711="",NA(),IF($C711="Traditional",4+$F711*0.023,NA()))</f>
      </c>
      <c r="O711">
        <f>IF($A711="","",$D711+ROW()/1000000)</f>
      </c>
      <c r="P711" t="str">
        <f>IF(OR($A711="",INDEX(games!$H:$H,ROW())=""),"",INDEX(games!$H:$H,ROW()))</f>
      </c>
      <c r="Q711">
        <f>IF(OR($A711="",$P711&lt;&gt;"Yes"),"",$D711+ROW()/1000000)</f>
      </c>
      <c r="T711">
        <f>IF($Y711="","",INDEX($B$2:$B$2000,$Y711))</f>
      </c>
      <c r="U711">
        <f>IF($Z711="","",INDEX($B$2:$B$2000,$Z711))</f>
      </c>
      <c r="V711">
        <f>IF(OR($T711="",$U711=""),"",$U711-$T711)</f>
      </c>
      <c r="W711" t="str">
        <f>IF(TRIM(INDEX(connections!$A:$A,ROW()))="","",TRIM(INDEX(connections!$A:$A,ROW())))</f>
      </c>
      <c r="X711" t="str">
        <f>IF($W711="","",TRIM(INDEX(connections!$B:$B,ROW())))</f>
      </c>
      <c r="Y711">
        <f>IF($W711="","",IFERROR(MATCH($W711,$A$2:$A$2000,0),""))</f>
      </c>
      <c r="Z711">
        <f>IF($X711="","",IFERROR(MATCH($X711,$A$2:$A$2000,0),""))</f>
      </c>
      <c r="AA711" t="str">
        <f>IF($Y711="","",INDEX($P$2:$P$2000,$Y711))</f>
      </c>
      <c r="AB711" t="str">
        <f>IF($Z711="","",INDEX($P$2:$P$2000,$Z711))</f>
      </c>
      <c r="AC711">
        <f>IF(AND($AA711="Yes",$AB711="Yes"),1,"")</f>
      </c>
      <c r="AD711">
        <f>IF(OR($Y711="",$Z711=""),"",IF(INDEX($C$2:$C$2000,$Y711)=INDEX($C$2:$C$2000,$Z711),0,1))</f>
      </c>
      <c r="AE711">
        <f>IF($AC711&lt;&gt;1,"",IF(AND(INDEX($AG$2:$AG$2000,$Y711)=1,INDEX($AG$2:$AG$2000,$Z711)=1),1,""))</f>
      </c>
      <c r="AG711">
        <f>IF($A711="","",COUNTIFS($W$2:$W$2500,$A711,$AB$2:$AB$2500,"Yes")+COUNTIFS($X$2:$X$2500,$A711,$AA$2:$AA$2500,"Yes"))</f>
      </c>
      <c r="AH711" t="str">
        <f>IF(OR($P711&lt;&gt;"Yes",N($AG711)=0),"",IF(AND($AG711=1,COUNTIFS($W$2:$W$2500,$A711,$AE$2:$AE$2500,1)+COUNTIFS($X$2:$X$2500,$A711,$AE$2:$AE$2500,1)&gt;0),"","Yes"))</f>
      </c>
      <c r="AI711">
        <f>IF($AH711="Yes",$AG711,"")</f>
      </c>
      <c r="AJ711">
        <f>IF($AI711="","",$AI711+ROW()/1000000)</f>
      </c>
      <c r="AK711">
        <f>IF(OR($A711="",$P711="Yes",N($AG711)=0),"",$AG711+ROW()/1000000)</f>
      </c>
      <c r="AL711" t="str">
        <f>IF($A711="","",INDEX(games!$J:$J,ROW())&amp;"")</f>
      </c>
      <c r="AM711">
        <f>IF($A711="","",SUMPRODUCT($AO711:$BD711,'Map Analysis'!$AP$2^{0,1,2,3,4,5,6,7,8,9,10,11,12,13,14,15}))</f>
      </c>
      <c r="AN711">
        <f>IF($A711="","",$AM711+ROW()/10000000)</f>
      </c>
      <c r="AO711">
        <f>IF($A711="","",COUNTIF($W$2:$W$2500,$A711))</f>
      </c>
      <c r="AP711">
        <f>IF($A711="","",SUMIFS($BF$2:$BF$2500,$W$2:$W$2500,$A711))</f>
      </c>
      <c r="AQ711">
        <f>IF($A711="","",SUMIFS($BG$2:$BG$2500,$W$2:$W$2500,$A711))</f>
      </c>
      <c r="AR711">
        <f>IF($A711="","",SUMIFS($BH$2:$BH$2500,$W$2:$W$2500,$A711))</f>
      </c>
      <c r="AS711">
        <f>IF($A711="","",SUMIFS($BI$2:$BI$2500,$W$2:$W$2500,$A711))</f>
      </c>
      <c r="AT711">
        <f>IF($A711="","",SUMIFS($BJ$2:$BJ$2500,$W$2:$W$2500,$A711))</f>
      </c>
      <c r="AU711">
        <f>IF($A711="","",SUMIFS($BK$2:$BK$2500,$W$2:$W$2500,$A711))</f>
      </c>
      <c r="AV711">
        <f>IF($A711="","",SUMIFS($BL$2:$BL$2500,$W$2:$W$2500,$A711))</f>
      </c>
      <c r="AW711">
        <f>IF($A711="","",SUMIFS($BM$2:$BM$2500,$W$2:$W$2500,$A711))</f>
      </c>
      <c r="AX711">
        <f>IF($A711="","",SUMIFS($BN$2:$BN$2500,$W$2:$W$2500,$A711))</f>
      </c>
      <c r="AY711">
        <f>IF($A711="","",SUMIFS($BO$2:$BO$2500,$W$2:$W$2500,$A711))</f>
      </c>
      <c r="AZ711">
        <f>IF($A711="","",SUMIFS($BP$2:$BP$2500,$W$2:$W$2500,$A711))</f>
      </c>
      <c r="BA711">
        <f>IF($A711="","",SUMIFS($BQ$2:$BQ$2500,$W$2:$W$2500,$A711))</f>
      </c>
      <c r="BB711">
        <f>IF($A711="","",SUMIFS($BR$2:$BR$2500,$W$2:$W$2500,$A711))</f>
      </c>
      <c r="BC711">
        <f>IF($A711="","",SUMIFS($BS$2:$BS$2500,$W$2:$W$2500,$A711))</f>
      </c>
      <c r="BD711">
        <f>IF($A711="","",SUMIFS($BT$2:$BT$2500,$W$2:$W$2500,$A711))</f>
      </c>
      <c r="BF711">
        <f>IF($Z711="","",INDEX($AO$2:$AO$2000,$Z711))</f>
      </c>
      <c r="BG711">
        <f>IF($Z711="","",INDEX($AP$2:$AP$2000,$Z711))</f>
      </c>
      <c r="BH711">
        <f>IF($Z711="","",INDEX($AQ$2:$AQ$2000,$Z711))</f>
      </c>
      <c r="BI711">
        <f>IF($Z711="","",INDEX($AR$2:$AR$2000,$Z711))</f>
      </c>
      <c r="BJ711">
        <f>IF($Z711="","",INDEX($AS$2:$AS$2000,$Z711))</f>
      </c>
      <c r="BK711">
        <f>IF($Z711="","",INDEX($AT$2:$AT$2000,$Z711))</f>
      </c>
      <c r="BL711">
        <f>IF($Z711="","",INDEX($AU$2:$AU$2000,$Z711))</f>
      </c>
      <c r="BM711">
        <f>IF($Z711="","",INDEX($AV$2:$AV$2000,$Z711))</f>
      </c>
      <c r="BN711">
        <f>IF($Z711="","",INDEX($AW$2:$AW$2000,$Z711))</f>
      </c>
      <c r="BO711">
        <f>IF($Z711="","",INDEX($AX$2:$AX$2000,$Z711))</f>
      </c>
      <c r="BP711">
        <f>IF($Z711="","",INDEX($AY$2:$AY$2000,$Z711))</f>
      </c>
      <c r="BQ711">
        <f>IF($Z711="","",INDEX($AZ$2:$AZ$2000,$Z711))</f>
      </c>
      <c r="BR711">
        <f>IF($Z711="","",INDEX($BA$2:$BA$2000,$Z711))</f>
      </c>
      <c r="BS711">
        <f>IF($Z711="","",INDEX($BB$2:$BB$2000,$Z711))</f>
      </c>
      <c r="BT711">
        <f>IF($Z711="","",INDEX($BC$2:$BC$2000,$Z711))</f>
      </c>
      <c r="BV711">
        <f>IF(OR($A711="",$P711&lt;&gt;"Yes",$AH711="Yes"),"",1+N($AG711))</f>
      </c>
      <c r="BW711">
        <f>IF($A711="","",COUNTIFS($W$2:$W$2500,$A711,$BZ$2:$BZ$2500,"Yes")+COUNTIFS($X$2:$X$2500,$A711,$BY$2:$BY$2500,"Yes"))</f>
      </c>
      <c r="BX711">
        <f>IF(OR($A711="",$P711="Yes"),"",IF(N($BW711)=0,0,1+SUMIFS($CB$2:$CB$2500,$W$2:$W$2500,$A711)+SUMIFS($CA$2:$CA$2500,$X$2:$X$2500,$A711)))</f>
      </c>
      <c r="BY711" t="str">
        <f>IF($Y711="","",INDEX($AH$2:$AH$2000,$Y711)&amp;"")</f>
      </c>
      <c r="BZ711" t="str">
        <f>IF($Z711="","",INDEX($AH$2:$AH$2000,$Z711)&amp;"")</f>
      </c>
      <c r="CA711">
        <f>IF($Y711="","",INDEX($BV$2:$BV$2000,$Y711))</f>
      </c>
      <c r="CB711">
        <f>IF($Z711="","",INDEX($BV$2:$BV$2000,$Z711))</f>
      </c>
    </row>
    <row r="712">
      <c r="A712" t="str">
        <f>IF(TRIM(INDEX(games!$A:$A,ROW()))="","",TRIM(INDEX(games!$A:$A,ROW())))</f>
      </c>
      <c r="B712">
        <f>IF(OR($A712="",INDEX(games!$B:$B,ROW())=""),"",INDEX(games!$B:$B,ROW()))</f>
      </c>
      <c r="C712" t="str">
        <f>IF(OR($A712="",INDEX(games!$C:$C,ROW())=""),"",INDEX(games!$C:$C,ROW()))</f>
      </c>
      <c r="D712">
        <f>IF($A712="","",COUNTIF($W$2:$W$2500,$A712)+COUNTIF($X$2:$X$2500,$A712))</f>
      </c>
      <c r="E712">
        <f>IF($A712="","",IFERROR(MATCH($C712,$R$2:$R$5,0),0))</f>
      </c>
      <c r="F712">
        <f>IF($A712="","",MOD(ROW(),34))</f>
      </c>
      <c r="G712">
        <f>IF($A712="",NA(),IF($C712="Action",$B712,NA()))</f>
      </c>
      <c r="H712">
        <f>IF($A712="",NA(),IF($C712="Action",1+$F712*0.023,NA()))</f>
      </c>
      <c r="I712">
        <f>IF($A712="",NA(),IF($C712="Strategy",$B712,NA()))</f>
      </c>
      <c r="J712">
        <f>IF($A712="",NA(),IF($C712="Strategy",2+$F712*0.023,NA()))</f>
      </c>
      <c r="K712">
        <f>IF($A712="",NA(),IF($C712="Deckbuilder",$B712,NA()))</f>
      </c>
      <c r="L712">
        <f>IF($A712="",NA(),IF($C712="Deckbuilder",3+$F712*0.023,NA()))</f>
      </c>
      <c r="M712">
        <f>IF($A712="",NA(),IF($C712="Traditional",$B712,NA()))</f>
      </c>
      <c r="N712">
        <f>IF($A712="",NA(),IF($C712="Traditional",4+$F712*0.023,NA()))</f>
      </c>
      <c r="O712">
        <f>IF($A712="","",$D712+ROW()/1000000)</f>
      </c>
      <c r="P712" t="str">
        <f>IF(OR($A712="",INDEX(games!$H:$H,ROW())=""),"",INDEX(games!$H:$H,ROW()))</f>
      </c>
      <c r="Q712">
        <f>IF(OR($A712="",$P712&lt;&gt;"Yes"),"",$D712+ROW()/1000000)</f>
      </c>
      <c r="T712">
        <f>IF($Y712="","",INDEX($B$2:$B$2000,$Y712))</f>
      </c>
      <c r="U712">
        <f>IF($Z712="","",INDEX($B$2:$B$2000,$Z712))</f>
      </c>
      <c r="V712">
        <f>IF(OR($T712="",$U712=""),"",$U712-$T712)</f>
      </c>
      <c r="W712" t="str">
        <f>IF(TRIM(INDEX(connections!$A:$A,ROW()))="","",TRIM(INDEX(connections!$A:$A,ROW())))</f>
      </c>
      <c r="X712" t="str">
        <f>IF($W712="","",TRIM(INDEX(connections!$B:$B,ROW())))</f>
      </c>
      <c r="Y712">
        <f>IF($W712="","",IFERROR(MATCH($W712,$A$2:$A$2000,0),""))</f>
      </c>
      <c r="Z712">
        <f>IF($X712="","",IFERROR(MATCH($X712,$A$2:$A$2000,0),""))</f>
      </c>
      <c r="AA712" t="str">
        <f>IF($Y712="","",INDEX($P$2:$P$2000,$Y712))</f>
      </c>
      <c r="AB712" t="str">
        <f>IF($Z712="","",INDEX($P$2:$P$2000,$Z712))</f>
      </c>
      <c r="AC712">
        <f>IF(AND($AA712="Yes",$AB712="Yes"),1,"")</f>
      </c>
      <c r="AD712">
        <f>IF(OR($Y712="",$Z712=""),"",IF(INDEX($C$2:$C$2000,$Y712)=INDEX($C$2:$C$2000,$Z712),0,1))</f>
      </c>
      <c r="AE712">
        <f>IF($AC712&lt;&gt;1,"",IF(AND(INDEX($AG$2:$AG$2000,$Y712)=1,INDEX($AG$2:$AG$2000,$Z712)=1),1,""))</f>
      </c>
      <c r="AG712">
        <f>IF($A712="","",COUNTIFS($W$2:$W$2500,$A712,$AB$2:$AB$2500,"Yes")+COUNTIFS($X$2:$X$2500,$A712,$AA$2:$AA$2500,"Yes"))</f>
      </c>
      <c r="AH712" t="str">
        <f>IF(OR($P712&lt;&gt;"Yes",N($AG712)=0),"",IF(AND($AG712=1,COUNTIFS($W$2:$W$2500,$A712,$AE$2:$AE$2500,1)+COUNTIFS($X$2:$X$2500,$A712,$AE$2:$AE$2500,1)&gt;0),"","Yes"))</f>
      </c>
      <c r="AI712">
        <f>IF($AH712="Yes",$AG712,"")</f>
      </c>
      <c r="AJ712">
        <f>IF($AI712="","",$AI712+ROW()/1000000)</f>
      </c>
      <c r="AK712">
        <f>IF(OR($A712="",$P712="Yes",N($AG712)=0),"",$AG712+ROW()/1000000)</f>
      </c>
      <c r="AL712" t="str">
        <f>IF($A712="","",INDEX(games!$J:$J,ROW())&amp;"")</f>
      </c>
      <c r="AM712">
        <f>IF($A712="","",SUMPRODUCT($AO712:$BD712,'Map Analysis'!$AP$2^{0,1,2,3,4,5,6,7,8,9,10,11,12,13,14,15}))</f>
      </c>
      <c r="AN712">
        <f>IF($A712="","",$AM712+ROW()/10000000)</f>
      </c>
      <c r="AO712">
        <f>IF($A712="","",COUNTIF($W$2:$W$2500,$A712))</f>
      </c>
      <c r="AP712">
        <f>IF($A712="","",SUMIFS($BF$2:$BF$2500,$W$2:$W$2500,$A712))</f>
      </c>
      <c r="AQ712">
        <f>IF($A712="","",SUMIFS($BG$2:$BG$2500,$W$2:$W$2500,$A712))</f>
      </c>
      <c r="AR712">
        <f>IF($A712="","",SUMIFS($BH$2:$BH$2500,$W$2:$W$2500,$A712))</f>
      </c>
      <c r="AS712">
        <f>IF($A712="","",SUMIFS($BI$2:$BI$2500,$W$2:$W$2500,$A712))</f>
      </c>
      <c r="AT712">
        <f>IF($A712="","",SUMIFS($BJ$2:$BJ$2500,$W$2:$W$2500,$A712))</f>
      </c>
      <c r="AU712">
        <f>IF($A712="","",SUMIFS($BK$2:$BK$2500,$W$2:$W$2500,$A712))</f>
      </c>
      <c r="AV712">
        <f>IF($A712="","",SUMIFS($BL$2:$BL$2500,$W$2:$W$2500,$A712))</f>
      </c>
      <c r="AW712">
        <f>IF($A712="","",SUMIFS($BM$2:$BM$2500,$W$2:$W$2500,$A712))</f>
      </c>
      <c r="AX712">
        <f>IF($A712="","",SUMIFS($BN$2:$BN$2500,$W$2:$W$2500,$A712))</f>
      </c>
      <c r="AY712">
        <f>IF($A712="","",SUMIFS($BO$2:$BO$2500,$W$2:$W$2500,$A712))</f>
      </c>
      <c r="AZ712">
        <f>IF($A712="","",SUMIFS($BP$2:$BP$2500,$W$2:$W$2500,$A712))</f>
      </c>
      <c r="BA712">
        <f>IF($A712="","",SUMIFS($BQ$2:$BQ$2500,$W$2:$W$2500,$A712))</f>
      </c>
      <c r="BB712">
        <f>IF($A712="","",SUMIFS($BR$2:$BR$2500,$W$2:$W$2500,$A712))</f>
      </c>
      <c r="BC712">
        <f>IF($A712="","",SUMIFS($BS$2:$BS$2500,$W$2:$W$2500,$A712))</f>
      </c>
      <c r="BD712">
        <f>IF($A712="","",SUMIFS($BT$2:$BT$2500,$W$2:$W$2500,$A712))</f>
      </c>
      <c r="BF712">
        <f>IF($Z712="","",INDEX($AO$2:$AO$2000,$Z712))</f>
      </c>
      <c r="BG712">
        <f>IF($Z712="","",INDEX($AP$2:$AP$2000,$Z712))</f>
      </c>
      <c r="BH712">
        <f>IF($Z712="","",INDEX($AQ$2:$AQ$2000,$Z712))</f>
      </c>
      <c r="BI712">
        <f>IF($Z712="","",INDEX($AR$2:$AR$2000,$Z712))</f>
      </c>
      <c r="BJ712">
        <f>IF($Z712="","",INDEX($AS$2:$AS$2000,$Z712))</f>
      </c>
      <c r="BK712">
        <f>IF($Z712="","",INDEX($AT$2:$AT$2000,$Z712))</f>
      </c>
      <c r="BL712">
        <f>IF($Z712="","",INDEX($AU$2:$AU$2000,$Z712))</f>
      </c>
      <c r="BM712">
        <f>IF($Z712="","",INDEX($AV$2:$AV$2000,$Z712))</f>
      </c>
      <c r="BN712">
        <f>IF($Z712="","",INDEX($AW$2:$AW$2000,$Z712))</f>
      </c>
      <c r="BO712">
        <f>IF($Z712="","",INDEX($AX$2:$AX$2000,$Z712))</f>
      </c>
      <c r="BP712">
        <f>IF($Z712="","",INDEX($AY$2:$AY$2000,$Z712))</f>
      </c>
      <c r="BQ712">
        <f>IF($Z712="","",INDEX($AZ$2:$AZ$2000,$Z712))</f>
      </c>
      <c r="BR712">
        <f>IF($Z712="","",INDEX($BA$2:$BA$2000,$Z712))</f>
      </c>
      <c r="BS712">
        <f>IF($Z712="","",INDEX($BB$2:$BB$2000,$Z712))</f>
      </c>
      <c r="BT712">
        <f>IF($Z712="","",INDEX($BC$2:$BC$2000,$Z712))</f>
      </c>
      <c r="BV712">
        <f>IF(OR($A712="",$P712&lt;&gt;"Yes",$AH712="Yes"),"",1+N($AG712))</f>
      </c>
      <c r="BW712">
        <f>IF($A712="","",COUNTIFS($W$2:$W$2500,$A712,$BZ$2:$BZ$2500,"Yes")+COUNTIFS($X$2:$X$2500,$A712,$BY$2:$BY$2500,"Yes"))</f>
      </c>
      <c r="BX712">
        <f>IF(OR($A712="",$P712="Yes"),"",IF(N($BW712)=0,0,1+SUMIFS($CB$2:$CB$2500,$W$2:$W$2500,$A712)+SUMIFS($CA$2:$CA$2500,$X$2:$X$2500,$A712)))</f>
      </c>
      <c r="BY712" t="str">
        <f>IF($Y712="","",INDEX($AH$2:$AH$2000,$Y712)&amp;"")</f>
      </c>
      <c r="BZ712" t="str">
        <f>IF($Z712="","",INDEX($AH$2:$AH$2000,$Z712)&amp;"")</f>
      </c>
      <c r="CA712">
        <f>IF($Y712="","",INDEX($BV$2:$BV$2000,$Y712))</f>
      </c>
      <c r="CB712">
        <f>IF($Z712="","",INDEX($BV$2:$BV$2000,$Z712))</f>
      </c>
    </row>
    <row r="713">
      <c r="A713" t="str">
        <f>IF(TRIM(INDEX(games!$A:$A,ROW()))="","",TRIM(INDEX(games!$A:$A,ROW())))</f>
      </c>
      <c r="B713">
        <f>IF(OR($A713="",INDEX(games!$B:$B,ROW())=""),"",INDEX(games!$B:$B,ROW()))</f>
      </c>
      <c r="C713" t="str">
        <f>IF(OR($A713="",INDEX(games!$C:$C,ROW())=""),"",INDEX(games!$C:$C,ROW()))</f>
      </c>
      <c r="D713">
        <f>IF($A713="","",COUNTIF($W$2:$W$2500,$A713)+COUNTIF($X$2:$X$2500,$A713))</f>
      </c>
      <c r="E713">
        <f>IF($A713="","",IFERROR(MATCH($C713,$R$2:$R$5,0),0))</f>
      </c>
      <c r="F713">
        <f>IF($A713="","",MOD(ROW(),34))</f>
      </c>
      <c r="G713">
        <f>IF($A713="",NA(),IF($C713="Action",$B713,NA()))</f>
      </c>
      <c r="H713">
        <f>IF($A713="",NA(),IF($C713="Action",1+$F713*0.023,NA()))</f>
      </c>
      <c r="I713">
        <f>IF($A713="",NA(),IF($C713="Strategy",$B713,NA()))</f>
      </c>
      <c r="J713">
        <f>IF($A713="",NA(),IF($C713="Strategy",2+$F713*0.023,NA()))</f>
      </c>
      <c r="K713">
        <f>IF($A713="",NA(),IF($C713="Deckbuilder",$B713,NA()))</f>
      </c>
      <c r="L713">
        <f>IF($A713="",NA(),IF($C713="Deckbuilder",3+$F713*0.023,NA()))</f>
      </c>
      <c r="M713">
        <f>IF($A713="",NA(),IF($C713="Traditional",$B713,NA()))</f>
      </c>
      <c r="N713">
        <f>IF($A713="",NA(),IF($C713="Traditional",4+$F713*0.023,NA()))</f>
      </c>
      <c r="O713">
        <f>IF($A713="","",$D713+ROW()/1000000)</f>
      </c>
      <c r="P713" t="str">
        <f>IF(OR($A713="",INDEX(games!$H:$H,ROW())=""),"",INDEX(games!$H:$H,ROW()))</f>
      </c>
      <c r="Q713">
        <f>IF(OR($A713="",$P713&lt;&gt;"Yes"),"",$D713+ROW()/1000000)</f>
      </c>
      <c r="T713">
        <f>IF($Y713="","",INDEX($B$2:$B$2000,$Y713))</f>
      </c>
      <c r="U713">
        <f>IF($Z713="","",INDEX($B$2:$B$2000,$Z713))</f>
      </c>
      <c r="V713">
        <f>IF(OR($T713="",$U713=""),"",$U713-$T713)</f>
      </c>
      <c r="W713" t="str">
        <f>IF(TRIM(INDEX(connections!$A:$A,ROW()))="","",TRIM(INDEX(connections!$A:$A,ROW())))</f>
      </c>
      <c r="X713" t="str">
        <f>IF($W713="","",TRIM(INDEX(connections!$B:$B,ROW())))</f>
      </c>
      <c r="Y713">
        <f>IF($W713="","",IFERROR(MATCH($W713,$A$2:$A$2000,0),""))</f>
      </c>
      <c r="Z713">
        <f>IF($X713="","",IFERROR(MATCH($X713,$A$2:$A$2000,0),""))</f>
      </c>
      <c r="AA713" t="str">
        <f>IF($Y713="","",INDEX($P$2:$P$2000,$Y713))</f>
      </c>
      <c r="AB713" t="str">
        <f>IF($Z713="","",INDEX($P$2:$P$2000,$Z713))</f>
      </c>
      <c r="AC713">
        <f>IF(AND($AA713="Yes",$AB713="Yes"),1,"")</f>
      </c>
      <c r="AD713">
        <f>IF(OR($Y713="",$Z713=""),"",IF(INDEX($C$2:$C$2000,$Y713)=INDEX($C$2:$C$2000,$Z713),0,1))</f>
      </c>
      <c r="AE713">
        <f>IF($AC713&lt;&gt;1,"",IF(AND(INDEX($AG$2:$AG$2000,$Y713)=1,INDEX($AG$2:$AG$2000,$Z713)=1),1,""))</f>
      </c>
      <c r="AG713">
        <f>IF($A713="","",COUNTIFS($W$2:$W$2500,$A713,$AB$2:$AB$2500,"Yes")+COUNTIFS($X$2:$X$2500,$A713,$AA$2:$AA$2500,"Yes"))</f>
      </c>
      <c r="AH713" t="str">
        <f>IF(OR($P713&lt;&gt;"Yes",N($AG713)=0),"",IF(AND($AG713=1,COUNTIFS($W$2:$W$2500,$A713,$AE$2:$AE$2500,1)+COUNTIFS($X$2:$X$2500,$A713,$AE$2:$AE$2500,1)&gt;0),"","Yes"))</f>
      </c>
      <c r="AI713">
        <f>IF($AH713="Yes",$AG713,"")</f>
      </c>
      <c r="AJ713">
        <f>IF($AI713="","",$AI713+ROW()/1000000)</f>
      </c>
      <c r="AK713">
        <f>IF(OR($A713="",$P713="Yes",N($AG713)=0),"",$AG713+ROW()/1000000)</f>
      </c>
      <c r="AL713" t="str">
        <f>IF($A713="","",INDEX(games!$J:$J,ROW())&amp;"")</f>
      </c>
      <c r="AM713">
        <f>IF($A713="","",SUMPRODUCT($AO713:$BD713,'Map Analysis'!$AP$2^{0,1,2,3,4,5,6,7,8,9,10,11,12,13,14,15}))</f>
      </c>
      <c r="AN713">
        <f>IF($A713="","",$AM713+ROW()/10000000)</f>
      </c>
      <c r="AO713">
        <f>IF($A713="","",COUNTIF($W$2:$W$2500,$A713))</f>
      </c>
      <c r="AP713">
        <f>IF($A713="","",SUMIFS($BF$2:$BF$2500,$W$2:$W$2500,$A713))</f>
      </c>
      <c r="AQ713">
        <f>IF($A713="","",SUMIFS($BG$2:$BG$2500,$W$2:$W$2500,$A713))</f>
      </c>
      <c r="AR713">
        <f>IF($A713="","",SUMIFS($BH$2:$BH$2500,$W$2:$W$2500,$A713))</f>
      </c>
      <c r="AS713">
        <f>IF($A713="","",SUMIFS($BI$2:$BI$2500,$W$2:$W$2500,$A713))</f>
      </c>
      <c r="AT713">
        <f>IF($A713="","",SUMIFS($BJ$2:$BJ$2500,$W$2:$W$2500,$A713))</f>
      </c>
      <c r="AU713">
        <f>IF($A713="","",SUMIFS($BK$2:$BK$2500,$W$2:$W$2500,$A713))</f>
      </c>
      <c r="AV713">
        <f>IF($A713="","",SUMIFS($BL$2:$BL$2500,$W$2:$W$2500,$A713))</f>
      </c>
      <c r="AW713">
        <f>IF($A713="","",SUMIFS($BM$2:$BM$2500,$W$2:$W$2500,$A713))</f>
      </c>
      <c r="AX713">
        <f>IF($A713="","",SUMIFS($BN$2:$BN$2500,$W$2:$W$2500,$A713))</f>
      </c>
      <c r="AY713">
        <f>IF($A713="","",SUMIFS($BO$2:$BO$2500,$W$2:$W$2500,$A713))</f>
      </c>
      <c r="AZ713">
        <f>IF($A713="","",SUMIFS($BP$2:$BP$2500,$W$2:$W$2500,$A713))</f>
      </c>
      <c r="BA713">
        <f>IF($A713="","",SUMIFS($BQ$2:$BQ$2500,$W$2:$W$2500,$A713))</f>
      </c>
      <c r="BB713">
        <f>IF($A713="","",SUMIFS($BR$2:$BR$2500,$W$2:$W$2500,$A713))</f>
      </c>
      <c r="BC713">
        <f>IF($A713="","",SUMIFS($BS$2:$BS$2500,$W$2:$W$2500,$A713))</f>
      </c>
      <c r="BD713">
        <f>IF($A713="","",SUMIFS($BT$2:$BT$2500,$W$2:$W$2500,$A713))</f>
      </c>
      <c r="BF713">
        <f>IF($Z713="","",INDEX($AO$2:$AO$2000,$Z713))</f>
      </c>
      <c r="BG713">
        <f>IF($Z713="","",INDEX($AP$2:$AP$2000,$Z713))</f>
      </c>
      <c r="BH713">
        <f>IF($Z713="","",INDEX($AQ$2:$AQ$2000,$Z713))</f>
      </c>
      <c r="BI713">
        <f>IF($Z713="","",INDEX($AR$2:$AR$2000,$Z713))</f>
      </c>
      <c r="BJ713">
        <f>IF($Z713="","",INDEX($AS$2:$AS$2000,$Z713))</f>
      </c>
      <c r="BK713">
        <f>IF($Z713="","",INDEX($AT$2:$AT$2000,$Z713))</f>
      </c>
      <c r="BL713">
        <f>IF($Z713="","",INDEX($AU$2:$AU$2000,$Z713))</f>
      </c>
      <c r="BM713">
        <f>IF($Z713="","",INDEX($AV$2:$AV$2000,$Z713))</f>
      </c>
      <c r="BN713">
        <f>IF($Z713="","",INDEX($AW$2:$AW$2000,$Z713))</f>
      </c>
      <c r="BO713">
        <f>IF($Z713="","",INDEX($AX$2:$AX$2000,$Z713))</f>
      </c>
      <c r="BP713">
        <f>IF($Z713="","",INDEX($AY$2:$AY$2000,$Z713))</f>
      </c>
      <c r="BQ713">
        <f>IF($Z713="","",INDEX($AZ$2:$AZ$2000,$Z713))</f>
      </c>
      <c r="BR713">
        <f>IF($Z713="","",INDEX($BA$2:$BA$2000,$Z713))</f>
      </c>
      <c r="BS713">
        <f>IF($Z713="","",INDEX($BB$2:$BB$2000,$Z713))</f>
      </c>
      <c r="BT713">
        <f>IF($Z713="","",INDEX($BC$2:$BC$2000,$Z713))</f>
      </c>
      <c r="BV713">
        <f>IF(OR($A713="",$P713&lt;&gt;"Yes",$AH713="Yes"),"",1+N($AG713))</f>
      </c>
      <c r="BW713">
        <f>IF($A713="","",COUNTIFS($W$2:$W$2500,$A713,$BZ$2:$BZ$2500,"Yes")+COUNTIFS($X$2:$X$2500,$A713,$BY$2:$BY$2500,"Yes"))</f>
      </c>
      <c r="BX713">
        <f>IF(OR($A713="",$P713="Yes"),"",IF(N($BW713)=0,0,1+SUMIFS($CB$2:$CB$2500,$W$2:$W$2500,$A713)+SUMIFS($CA$2:$CA$2500,$X$2:$X$2500,$A713)))</f>
      </c>
      <c r="BY713" t="str">
        <f>IF($Y713="","",INDEX($AH$2:$AH$2000,$Y713)&amp;"")</f>
      </c>
      <c r="BZ713" t="str">
        <f>IF($Z713="","",INDEX($AH$2:$AH$2000,$Z713)&amp;"")</f>
      </c>
      <c r="CA713">
        <f>IF($Y713="","",INDEX($BV$2:$BV$2000,$Y713))</f>
      </c>
      <c r="CB713">
        <f>IF($Z713="","",INDEX($BV$2:$BV$2000,$Z713))</f>
      </c>
    </row>
    <row r="714">
      <c r="A714" t="str">
        <f>IF(TRIM(INDEX(games!$A:$A,ROW()))="","",TRIM(INDEX(games!$A:$A,ROW())))</f>
      </c>
      <c r="B714">
        <f>IF(OR($A714="",INDEX(games!$B:$B,ROW())=""),"",INDEX(games!$B:$B,ROW()))</f>
      </c>
      <c r="C714" t="str">
        <f>IF(OR($A714="",INDEX(games!$C:$C,ROW())=""),"",INDEX(games!$C:$C,ROW()))</f>
      </c>
      <c r="D714">
        <f>IF($A714="","",COUNTIF($W$2:$W$2500,$A714)+COUNTIF($X$2:$X$2500,$A714))</f>
      </c>
      <c r="E714">
        <f>IF($A714="","",IFERROR(MATCH($C714,$R$2:$R$5,0),0))</f>
      </c>
      <c r="F714">
        <f>IF($A714="","",MOD(ROW(),34))</f>
      </c>
      <c r="G714">
        <f>IF($A714="",NA(),IF($C714="Action",$B714,NA()))</f>
      </c>
      <c r="H714">
        <f>IF($A714="",NA(),IF($C714="Action",1+$F714*0.023,NA()))</f>
      </c>
      <c r="I714">
        <f>IF($A714="",NA(),IF($C714="Strategy",$B714,NA()))</f>
      </c>
      <c r="J714">
        <f>IF($A714="",NA(),IF($C714="Strategy",2+$F714*0.023,NA()))</f>
      </c>
      <c r="K714">
        <f>IF($A714="",NA(),IF($C714="Deckbuilder",$B714,NA()))</f>
      </c>
      <c r="L714">
        <f>IF($A714="",NA(),IF($C714="Deckbuilder",3+$F714*0.023,NA()))</f>
      </c>
      <c r="M714">
        <f>IF($A714="",NA(),IF($C714="Traditional",$B714,NA()))</f>
      </c>
      <c r="N714">
        <f>IF($A714="",NA(),IF($C714="Traditional",4+$F714*0.023,NA()))</f>
      </c>
      <c r="O714">
        <f>IF($A714="","",$D714+ROW()/1000000)</f>
      </c>
      <c r="P714" t="str">
        <f>IF(OR($A714="",INDEX(games!$H:$H,ROW())=""),"",INDEX(games!$H:$H,ROW()))</f>
      </c>
      <c r="Q714">
        <f>IF(OR($A714="",$P714&lt;&gt;"Yes"),"",$D714+ROW()/1000000)</f>
      </c>
      <c r="T714">
        <f>IF($Y714="","",INDEX($B$2:$B$2000,$Y714))</f>
      </c>
      <c r="U714">
        <f>IF($Z714="","",INDEX($B$2:$B$2000,$Z714))</f>
      </c>
      <c r="V714">
        <f>IF(OR($T714="",$U714=""),"",$U714-$T714)</f>
      </c>
      <c r="W714" t="str">
        <f>IF(TRIM(INDEX(connections!$A:$A,ROW()))="","",TRIM(INDEX(connections!$A:$A,ROW())))</f>
      </c>
      <c r="X714" t="str">
        <f>IF($W714="","",TRIM(INDEX(connections!$B:$B,ROW())))</f>
      </c>
      <c r="Y714">
        <f>IF($W714="","",IFERROR(MATCH($W714,$A$2:$A$2000,0),""))</f>
      </c>
      <c r="Z714">
        <f>IF($X714="","",IFERROR(MATCH($X714,$A$2:$A$2000,0),""))</f>
      </c>
      <c r="AA714" t="str">
        <f>IF($Y714="","",INDEX($P$2:$P$2000,$Y714))</f>
      </c>
      <c r="AB714" t="str">
        <f>IF($Z714="","",INDEX($P$2:$P$2000,$Z714))</f>
      </c>
      <c r="AC714">
        <f>IF(AND($AA714="Yes",$AB714="Yes"),1,"")</f>
      </c>
      <c r="AD714">
        <f>IF(OR($Y714="",$Z714=""),"",IF(INDEX($C$2:$C$2000,$Y714)=INDEX($C$2:$C$2000,$Z714),0,1))</f>
      </c>
      <c r="AE714">
        <f>IF($AC714&lt;&gt;1,"",IF(AND(INDEX($AG$2:$AG$2000,$Y714)=1,INDEX($AG$2:$AG$2000,$Z714)=1),1,""))</f>
      </c>
      <c r="AG714">
        <f>IF($A714="","",COUNTIFS($W$2:$W$2500,$A714,$AB$2:$AB$2500,"Yes")+COUNTIFS($X$2:$X$2500,$A714,$AA$2:$AA$2500,"Yes"))</f>
      </c>
      <c r="AH714" t="str">
        <f>IF(OR($P714&lt;&gt;"Yes",N($AG714)=0),"",IF(AND($AG714=1,COUNTIFS($W$2:$W$2500,$A714,$AE$2:$AE$2500,1)+COUNTIFS($X$2:$X$2500,$A714,$AE$2:$AE$2500,1)&gt;0),"","Yes"))</f>
      </c>
      <c r="AI714">
        <f>IF($AH714="Yes",$AG714,"")</f>
      </c>
      <c r="AJ714">
        <f>IF($AI714="","",$AI714+ROW()/1000000)</f>
      </c>
      <c r="AK714">
        <f>IF(OR($A714="",$P714="Yes",N($AG714)=0),"",$AG714+ROW()/1000000)</f>
      </c>
      <c r="AL714" t="str">
        <f>IF($A714="","",INDEX(games!$J:$J,ROW())&amp;"")</f>
      </c>
      <c r="AM714">
        <f>IF($A714="","",SUMPRODUCT($AO714:$BD714,'Map Analysis'!$AP$2^{0,1,2,3,4,5,6,7,8,9,10,11,12,13,14,15}))</f>
      </c>
      <c r="AN714">
        <f>IF($A714="","",$AM714+ROW()/10000000)</f>
      </c>
      <c r="AO714">
        <f>IF($A714="","",COUNTIF($W$2:$W$2500,$A714))</f>
      </c>
      <c r="AP714">
        <f>IF($A714="","",SUMIFS($BF$2:$BF$2500,$W$2:$W$2500,$A714))</f>
      </c>
      <c r="AQ714">
        <f>IF($A714="","",SUMIFS($BG$2:$BG$2500,$W$2:$W$2500,$A714))</f>
      </c>
      <c r="AR714">
        <f>IF($A714="","",SUMIFS($BH$2:$BH$2500,$W$2:$W$2500,$A714))</f>
      </c>
      <c r="AS714">
        <f>IF($A714="","",SUMIFS($BI$2:$BI$2500,$W$2:$W$2500,$A714))</f>
      </c>
      <c r="AT714">
        <f>IF($A714="","",SUMIFS($BJ$2:$BJ$2500,$W$2:$W$2500,$A714))</f>
      </c>
      <c r="AU714">
        <f>IF($A714="","",SUMIFS($BK$2:$BK$2500,$W$2:$W$2500,$A714))</f>
      </c>
      <c r="AV714">
        <f>IF($A714="","",SUMIFS($BL$2:$BL$2500,$W$2:$W$2500,$A714))</f>
      </c>
      <c r="AW714">
        <f>IF($A714="","",SUMIFS($BM$2:$BM$2500,$W$2:$W$2500,$A714))</f>
      </c>
      <c r="AX714">
        <f>IF($A714="","",SUMIFS($BN$2:$BN$2500,$W$2:$W$2500,$A714))</f>
      </c>
      <c r="AY714">
        <f>IF($A714="","",SUMIFS($BO$2:$BO$2500,$W$2:$W$2500,$A714))</f>
      </c>
      <c r="AZ714">
        <f>IF($A714="","",SUMIFS($BP$2:$BP$2500,$W$2:$W$2500,$A714))</f>
      </c>
      <c r="BA714">
        <f>IF($A714="","",SUMIFS($BQ$2:$BQ$2500,$W$2:$W$2500,$A714))</f>
      </c>
      <c r="BB714">
        <f>IF($A714="","",SUMIFS($BR$2:$BR$2500,$W$2:$W$2500,$A714))</f>
      </c>
      <c r="BC714">
        <f>IF($A714="","",SUMIFS($BS$2:$BS$2500,$W$2:$W$2500,$A714))</f>
      </c>
      <c r="BD714">
        <f>IF($A714="","",SUMIFS($BT$2:$BT$2500,$W$2:$W$2500,$A714))</f>
      </c>
      <c r="BF714">
        <f>IF($Z714="","",INDEX($AO$2:$AO$2000,$Z714))</f>
      </c>
      <c r="BG714">
        <f>IF($Z714="","",INDEX($AP$2:$AP$2000,$Z714))</f>
      </c>
      <c r="BH714">
        <f>IF($Z714="","",INDEX($AQ$2:$AQ$2000,$Z714))</f>
      </c>
      <c r="BI714">
        <f>IF($Z714="","",INDEX($AR$2:$AR$2000,$Z714))</f>
      </c>
      <c r="BJ714">
        <f>IF($Z714="","",INDEX($AS$2:$AS$2000,$Z714))</f>
      </c>
      <c r="BK714">
        <f>IF($Z714="","",INDEX($AT$2:$AT$2000,$Z714))</f>
      </c>
      <c r="BL714">
        <f>IF($Z714="","",INDEX($AU$2:$AU$2000,$Z714))</f>
      </c>
      <c r="BM714">
        <f>IF($Z714="","",INDEX($AV$2:$AV$2000,$Z714))</f>
      </c>
      <c r="BN714">
        <f>IF($Z714="","",INDEX($AW$2:$AW$2000,$Z714))</f>
      </c>
      <c r="BO714">
        <f>IF($Z714="","",INDEX($AX$2:$AX$2000,$Z714))</f>
      </c>
      <c r="BP714">
        <f>IF($Z714="","",INDEX($AY$2:$AY$2000,$Z714))</f>
      </c>
      <c r="BQ714">
        <f>IF($Z714="","",INDEX($AZ$2:$AZ$2000,$Z714))</f>
      </c>
      <c r="BR714">
        <f>IF($Z714="","",INDEX($BA$2:$BA$2000,$Z714))</f>
      </c>
      <c r="BS714">
        <f>IF($Z714="","",INDEX($BB$2:$BB$2000,$Z714))</f>
      </c>
      <c r="BT714">
        <f>IF($Z714="","",INDEX($BC$2:$BC$2000,$Z714))</f>
      </c>
      <c r="BV714">
        <f>IF(OR($A714="",$P714&lt;&gt;"Yes",$AH714="Yes"),"",1+N($AG714))</f>
      </c>
      <c r="BW714">
        <f>IF($A714="","",COUNTIFS($W$2:$W$2500,$A714,$BZ$2:$BZ$2500,"Yes")+COUNTIFS($X$2:$X$2500,$A714,$BY$2:$BY$2500,"Yes"))</f>
      </c>
      <c r="BX714">
        <f>IF(OR($A714="",$P714="Yes"),"",IF(N($BW714)=0,0,1+SUMIFS($CB$2:$CB$2500,$W$2:$W$2500,$A714)+SUMIFS($CA$2:$CA$2500,$X$2:$X$2500,$A714)))</f>
      </c>
      <c r="BY714" t="str">
        <f>IF($Y714="","",INDEX($AH$2:$AH$2000,$Y714)&amp;"")</f>
      </c>
      <c r="BZ714" t="str">
        <f>IF($Z714="","",INDEX($AH$2:$AH$2000,$Z714)&amp;"")</f>
      </c>
      <c r="CA714">
        <f>IF($Y714="","",INDEX($BV$2:$BV$2000,$Y714))</f>
      </c>
      <c r="CB714">
        <f>IF($Z714="","",INDEX($BV$2:$BV$2000,$Z714))</f>
      </c>
    </row>
    <row r="715">
      <c r="A715" t="str">
        <f>IF(TRIM(INDEX(games!$A:$A,ROW()))="","",TRIM(INDEX(games!$A:$A,ROW())))</f>
      </c>
      <c r="B715">
        <f>IF(OR($A715="",INDEX(games!$B:$B,ROW())=""),"",INDEX(games!$B:$B,ROW()))</f>
      </c>
      <c r="C715" t="str">
        <f>IF(OR($A715="",INDEX(games!$C:$C,ROW())=""),"",INDEX(games!$C:$C,ROW()))</f>
      </c>
      <c r="D715">
        <f>IF($A715="","",COUNTIF($W$2:$W$2500,$A715)+COUNTIF($X$2:$X$2500,$A715))</f>
      </c>
      <c r="E715">
        <f>IF($A715="","",IFERROR(MATCH($C715,$R$2:$R$5,0),0))</f>
      </c>
      <c r="F715">
        <f>IF($A715="","",MOD(ROW(),34))</f>
      </c>
      <c r="G715">
        <f>IF($A715="",NA(),IF($C715="Action",$B715,NA()))</f>
      </c>
      <c r="H715">
        <f>IF($A715="",NA(),IF($C715="Action",1+$F715*0.023,NA()))</f>
      </c>
      <c r="I715">
        <f>IF($A715="",NA(),IF($C715="Strategy",$B715,NA()))</f>
      </c>
      <c r="J715">
        <f>IF($A715="",NA(),IF($C715="Strategy",2+$F715*0.023,NA()))</f>
      </c>
      <c r="K715">
        <f>IF($A715="",NA(),IF($C715="Deckbuilder",$B715,NA()))</f>
      </c>
      <c r="L715">
        <f>IF($A715="",NA(),IF($C715="Deckbuilder",3+$F715*0.023,NA()))</f>
      </c>
      <c r="M715">
        <f>IF($A715="",NA(),IF($C715="Traditional",$B715,NA()))</f>
      </c>
      <c r="N715">
        <f>IF($A715="",NA(),IF($C715="Traditional",4+$F715*0.023,NA()))</f>
      </c>
      <c r="O715">
        <f>IF($A715="","",$D715+ROW()/1000000)</f>
      </c>
      <c r="P715" t="str">
        <f>IF(OR($A715="",INDEX(games!$H:$H,ROW())=""),"",INDEX(games!$H:$H,ROW()))</f>
      </c>
      <c r="Q715">
        <f>IF(OR($A715="",$P715&lt;&gt;"Yes"),"",$D715+ROW()/1000000)</f>
      </c>
      <c r="T715">
        <f>IF($Y715="","",INDEX($B$2:$B$2000,$Y715))</f>
      </c>
      <c r="U715">
        <f>IF($Z715="","",INDEX($B$2:$B$2000,$Z715))</f>
      </c>
      <c r="V715">
        <f>IF(OR($T715="",$U715=""),"",$U715-$T715)</f>
      </c>
      <c r="W715" t="str">
        <f>IF(TRIM(INDEX(connections!$A:$A,ROW()))="","",TRIM(INDEX(connections!$A:$A,ROW())))</f>
      </c>
      <c r="X715" t="str">
        <f>IF($W715="","",TRIM(INDEX(connections!$B:$B,ROW())))</f>
      </c>
      <c r="Y715">
        <f>IF($W715="","",IFERROR(MATCH($W715,$A$2:$A$2000,0),""))</f>
      </c>
      <c r="Z715">
        <f>IF($X715="","",IFERROR(MATCH($X715,$A$2:$A$2000,0),""))</f>
      </c>
      <c r="AA715" t="str">
        <f>IF($Y715="","",INDEX($P$2:$P$2000,$Y715))</f>
      </c>
      <c r="AB715" t="str">
        <f>IF($Z715="","",INDEX($P$2:$P$2000,$Z715))</f>
      </c>
      <c r="AC715">
        <f>IF(AND($AA715="Yes",$AB715="Yes"),1,"")</f>
      </c>
      <c r="AD715">
        <f>IF(OR($Y715="",$Z715=""),"",IF(INDEX($C$2:$C$2000,$Y715)=INDEX($C$2:$C$2000,$Z715),0,1))</f>
      </c>
      <c r="AE715">
        <f>IF($AC715&lt;&gt;1,"",IF(AND(INDEX($AG$2:$AG$2000,$Y715)=1,INDEX($AG$2:$AG$2000,$Z715)=1),1,""))</f>
      </c>
      <c r="AG715">
        <f>IF($A715="","",COUNTIFS($W$2:$W$2500,$A715,$AB$2:$AB$2500,"Yes")+COUNTIFS($X$2:$X$2500,$A715,$AA$2:$AA$2500,"Yes"))</f>
      </c>
      <c r="AH715" t="str">
        <f>IF(OR($P715&lt;&gt;"Yes",N($AG715)=0),"",IF(AND($AG715=1,COUNTIFS($W$2:$W$2500,$A715,$AE$2:$AE$2500,1)+COUNTIFS($X$2:$X$2500,$A715,$AE$2:$AE$2500,1)&gt;0),"","Yes"))</f>
      </c>
      <c r="AI715">
        <f>IF($AH715="Yes",$AG715,"")</f>
      </c>
      <c r="AJ715">
        <f>IF($AI715="","",$AI715+ROW()/1000000)</f>
      </c>
      <c r="AK715">
        <f>IF(OR($A715="",$P715="Yes",N($AG715)=0),"",$AG715+ROW()/1000000)</f>
      </c>
      <c r="AL715" t="str">
        <f>IF($A715="","",INDEX(games!$J:$J,ROW())&amp;"")</f>
      </c>
      <c r="AM715">
        <f>IF($A715="","",SUMPRODUCT($AO715:$BD715,'Map Analysis'!$AP$2^{0,1,2,3,4,5,6,7,8,9,10,11,12,13,14,15}))</f>
      </c>
      <c r="AN715">
        <f>IF($A715="","",$AM715+ROW()/10000000)</f>
      </c>
      <c r="AO715">
        <f>IF($A715="","",COUNTIF($W$2:$W$2500,$A715))</f>
      </c>
      <c r="AP715">
        <f>IF($A715="","",SUMIFS($BF$2:$BF$2500,$W$2:$W$2500,$A715))</f>
      </c>
      <c r="AQ715">
        <f>IF($A715="","",SUMIFS($BG$2:$BG$2500,$W$2:$W$2500,$A715))</f>
      </c>
      <c r="AR715">
        <f>IF($A715="","",SUMIFS($BH$2:$BH$2500,$W$2:$W$2500,$A715))</f>
      </c>
      <c r="AS715">
        <f>IF($A715="","",SUMIFS($BI$2:$BI$2500,$W$2:$W$2500,$A715))</f>
      </c>
      <c r="AT715">
        <f>IF($A715="","",SUMIFS($BJ$2:$BJ$2500,$W$2:$W$2500,$A715))</f>
      </c>
      <c r="AU715">
        <f>IF($A715="","",SUMIFS($BK$2:$BK$2500,$W$2:$W$2500,$A715))</f>
      </c>
      <c r="AV715">
        <f>IF($A715="","",SUMIFS($BL$2:$BL$2500,$W$2:$W$2500,$A715))</f>
      </c>
      <c r="AW715">
        <f>IF($A715="","",SUMIFS($BM$2:$BM$2500,$W$2:$W$2500,$A715))</f>
      </c>
      <c r="AX715">
        <f>IF($A715="","",SUMIFS($BN$2:$BN$2500,$W$2:$W$2500,$A715))</f>
      </c>
      <c r="AY715">
        <f>IF($A715="","",SUMIFS($BO$2:$BO$2500,$W$2:$W$2500,$A715))</f>
      </c>
      <c r="AZ715">
        <f>IF($A715="","",SUMIFS($BP$2:$BP$2500,$W$2:$W$2500,$A715))</f>
      </c>
      <c r="BA715">
        <f>IF($A715="","",SUMIFS($BQ$2:$BQ$2500,$W$2:$W$2500,$A715))</f>
      </c>
      <c r="BB715">
        <f>IF($A715="","",SUMIFS($BR$2:$BR$2500,$W$2:$W$2500,$A715))</f>
      </c>
      <c r="BC715">
        <f>IF($A715="","",SUMIFS($BS$2:$BS$2500,$W$2:$W$2500,$A715))</f>
      </c>
      <c r="BD715">
        <f>IF($A715="","",SUMIFS($BT$2:$BT$2500,$W$2:$W$2500,$A715))</f>
      </c>
      <c r="BF715">
        <f>IF($Z715="","",INDEX($AO$2:$AO$2000,$Z715))</f>
      </c>
      <c r="BG715">
        <f>IF($Z715="","",INDEX($AP$2:$AP$2000,$Z715))</f>
      </c>
      <c r="BH715">
        <f>IF($Z715="","",INDEX($AQ$2:$AQ$2000,$Z715))</f>
      </c>
      <c r="BI715">
        <f>IF($Z715="","",INDEX($AR$2:$AR$2000,$Z715))</f>
      </c>
      <c r="BJ715">
        <f>IF($Z715="","",INDEX($AS$2:$AS$2000,$Z715))</f>
      </c>
      <c r="BK715">
        <f>IF($Z715="","",INDEX($AT$2:$AT$2000,$Z715))</f>
      </c>
      <c r="BL715">
        <f>IF($Z715="","",INDEX($AU$2:$AU$2000,$Z715))</f>
      </c>
      <c r="BM715">
        <f>IF($Z715="","",INDEX($AV$2:$AV$2000,$Z715))</f>
      </c>
      <c r="BN715">
        <f>IF($Z715="","",INDEX($AW$2:$AW$2000,$Z715))</f>
      </c>
      <c r="BO715">
        <f>IF($Z715="","",INDEX($AX$2:$AX$2000,$Z715))</f>
      </c>
      <c r="BP715">
        <f>IF($Z715="","",INDEX($AY$2:$AY$2000,$Z715))</f>
      </c>
      <c r="BQ715">
        <f>IF($Z715="","",INDEX($AZ$2:$AZ$2000,$Z715))</f>
      </c>
      <c r="BR715">
        <f>IF($Z715="","",INDEX($BA$2:$BA$2000,$Z715))</f>
      </c>
      <c r="BS715">
        <f>IF($Z715="","",INDEX($BB$2:$BB$2000,$Z715))</f>
      </c>
      <c r="BT715">
        <f>IF($Z715="","",INDEX($BC$2:$BC$2000,$Z715))</f>
      </c>
      <c r="BV715">
        <f>IF(OR($A715="",$P715&lt;&gt;"Yes",$AH715="Yes"),"",1+N($AG715))</f>
      </c>
      <c r="BW715">
        <f>IF($A715="","",COUNTIFS($W$2:$W$2500,$A715,$BZ$2:$BZ$2500,"Yes")+COUNTIFS($X$2:$X$2500,$A715,$BY$2:$BY$2500,"Yes"))</f>
      </c>
      <c r="BX715">
        <f>IF(OR($A715="",$P715="Yes"),"",IF(N($BW715)=0,0,1+SUMIFS($CB$2:$CB$2500,$W$2:$W$2500,$A715)+SUMIFS($CA$2:$CA$2500,$X$2:$X$2500,$A715)))</f>
      </c>
      <c r="BY715" t="str">
        <f>IF($Y715="","",INDEX($AH$2:$AH$2000,$Y715)&amp;"")</f>
      </c>
      <c r="BZ715" t="str">
        <f>IF($Z715="","",INDEX($AH$2:$AH$2000,$Z715)&amp;"")</f>
      </c>
      <c r="CA715">
        <f>IF($Y715="","",INDEX($BV$2:$BV$2000,$Y715))</f>
      </c>
      <c r="CB715">
        <f>IF($Z715="","",INDEX($BV$2:$BV$2000,$Z715))</f>
      </c>
    </row>
    <row r="716">
      <c r="A716" t="str">
        <f>IF(TRIM(INDEX(games!$A:$A,ROW()))="","",TRIM(INDEX(games!$A:$A,ROW())))</f>
      </c>
      <c r="B716">
        <f>IF(OR($A716="",INDEX(games!$B:$B,ROW())=""),"",INDEX(games!$B:$B,ROW()))</f>
      </c>
      <c r="C716" t="str">
        <f>IF(OR($A716="",INDEX(games!$C:$C,ROW())=""),"",INDEX(games!$C:$C,ROW()))</f>
      </c>
      <c r="D716">
        <f>IF($A716="","",COUNTIF($W$2:$W$2500,$A716)+COUNTIF($X$2:$X$2500,$A716))</f>
      </c>
      <c r="E716">
        <f>IF($A716="","",IFERROR(MATCH($C716,$R$2:$R$5,0),0))</f>
      </c>
      <c r="F716">
        <f>IF($A716="","",MOD(ROW(),34))</f>
      </c>
      <c r="G716">
        <f>IF($A716="",NA(),IF($C716="Action",$B716,NA()))</f>
      </c>
      <c r="H716">
        <f>IF($A716="",NA(),IF($C716="Action",1+$F716*0.023,NA()))</f>
      </c>
      <c r="I716">
        <f>IF($A716="",NA(),IF($C716="Strategy",$B716,NA()))</f>
      </c>
      <c r="J716">
        <f>IF($A716="",NA(),IF($C716="Strategy",2+$F716*0.023,NA()))</f>
      </c>
      <c r="K716">
        <f>IF($A716="",NA(),IF($C716="Deckbuilder",$B716,NA()))</f>
      </c>
      <c r="L716">
        <f>IF($A716="",NA(),IF($C716="Deckbuilder",3+$F716*0.023,NA()))</f>
      </c>
      <c r="M716">
        <f>IF($A716="",NA(),IF($C716="Traditional",$B716,NA()))</f>
      </c>
      <c r="N716">
        <f>IF($A716="",NA(),IF($C716="Traditional",4+$F716*0.023,NA()))</f>
      </c>
      <c r="O716">
        <f>IF($A716="","",$D716+ROW()/1000000)</f>
      </c>
      <c r="P716" t="str">
        <f>IF(OR($A716="",INDEX(games!$H:$H,ROW())=""),"",INDEX(games!$H:$H,ROW()))</f>
      </c>
      <c r="Q716">
        <f>IF(OR($A716="",$P716&lt;&gt;"Yes"),"",$D716+ROW()/1000000)</f>
      </c>
      <c r="T716">
        <f>IF($Y716="","",INDEX($B$2:$B$2000,$Y716))</f>
      </c>
      <c r="U716">
        <f>IF($Z716="","",INDEX($B$2:$B$2000,$Z716))</f>
      </c>
      <c r="V716">
        <f>IF(OR($T716="",$U716=""),"",$U716-$T716)</f>
      </c>
      <c r="W716" t="str">
        <f>IF(TRIM(INDEX(connections!$A:$A,ROW()))="","",TRIM(INDEX(connections!$A:$A,ROW())))</f>
      </c>
      <c r="X716" t="str">
        <f>IF($W716="","",TRIM(INDEX(connections!$B:$B,ROW())))</f>
      </c>
      <c r="Y716">
        <f>IF($W716="","",IFERROR(MATCH($W716,$A$2:$A$2000,0),""))</f>
      </c>
      <c r="Z716">
        <f>IF($X716="","",IFERROR(MATCH($X716,$A$2:$A$2000,0),""))</f>
      </c>
      <c r="AA716" t="str">
        <f>IF($Y716="","",INDEX($P$2:$P$2000,$Y716))</f>
      </c>
      <c r="AB716" t="str">
        <f>IF($Z716="","",INDEX($P$2:$P$2000,$Z716))</f>
      </c>
      <c r="AC716">
        <f>IF(AND($AA716="Yes",$AB716="Yes"),1,"")</f>
      </c>
      <c r="AD716">
        <f>IF(OR($Y716="",$Z716=""),"",IF(INDEX($C$2:$C$2000,$Y716)=INDEX($C$2:$C$2000,$Z716),0,1))</f>
      </c>
      <c r="AE716">
        <f>IF($AC716&lt;&gt;1,"",IF(AND(INDEX($AG$2:$AG$2000,$Y716)=1,INDEX($AG$2:$AG$2000,$Z716)=1),1,""))</f>
      </c>
      <c r="AG716">
        <f>IF($A716="","",COUNTIFS($W$2:$W$2500,$A716,$AB$2:$AB$2500,"Yes")+COUNTIFS($X$2:$X$2500,$A716,$AA$2:$AA$2500,"Yes"))</f>
      </c>
      <c r="AH716" t="str">
        <f>IF(OR($P716&lt;&gt;"Yes",N($AG716)=0),"",IF(AND($AG716=1,COUNTIFS($W$2:$W$2500,$A716,$AE$2:$AE$2500,1)+COUNTIFS($X$2:$X$2500,$A716,$AE$2:$AE$2500,1)&gt;0),"","Yes"))</f>
      </c>
      <c r="AI716">
        <f>IF($AH716="Yes",$AG716,"")</f>
      </c>
      <c r="AJ716">
        <f>IF($AI716="","",$AI716+ROW()/1000000)</f>
      </c>
      <c r="AK716">
        <f>IF(OR($A716="",$P716="Yes",N($AG716)=0),"",$AG716+ROW()/1000000)</f>
      </c>
      <c r="AL716" t="str">
        <f>IF($A716="","",INDEX(games!$J:$J,ROW())&amp;"")</f>
      </c>
      <c r="AM716">
        <f>IF($A716="","",SUMPRODUCT($AO716:$BD716,'Map Analysis'!$AP$2^{0,1,2,3,4,5,6,7,8,9,10,11,12,13,14,15}))</f>
      </c>
      <c r="AN716">
        <f>IF($A716="","",$AM716+ROW()/10000000)</f>
      </c>
      <c r="AO716">
        <f>IF($A716="","",COUNTIF($W$2:$W$2500,$A716))</f>
      </c>
      <c r="AP716">
        <f>IF($A716="","",SUMIFS($BF$2:$BF$2500,$W$2:$W$2500,$A716))</f>
      </c>
      <c r="AQ716">
        <f>IF($A716="","",SUMIFS($BG$2:$BG$2500,$W$2:$W$2500,$A716))</f>
      </c>
      <c r="AR716">
        <f>IF($A716="","",SUMIFS($BH$2:$BH$2500,$W$2:$W$2500,$A716))</f>
      </c>
      <c r="AS716">
        <f>IF($A716="","",SUMIFS($BI$2:$BI$2500,$W$2:$W$2500,$A716))</f>
      </c>
      <c r="AT716">
        <f>IF($A716="","",SUMIFS($BJ$2:$BJ$2500,$W$2:$W$2500,$A716))</f>
      </c>
      <c r="AU716">
        <f>IF($A716="","",SUMIFS($BK$2:$BK$2500,$W$2:$W$2500,$A716))</f>
      </c>
      <c r="AV716">
        <f>IF($A716="","",SUMIFS($BL$2:$BL$2500,$W$2:$W$2500,$A716))</f>
      </c>
      <c r="AW716">
        <f>IF($A716="","",SUMIFS($BM$2:$BM$2500,$W$2:$W$2500,$A716))</f>
      </c>
      <c r="AX716">
        <f>IF($A716="","",SUMIFS($BN$2:$BN$2500,$W$2:$W$2500,$A716))</f>
      </c>
      <c r="AY716">
        <f>IF($A716="","",SUMIFS($BO$2:$BO$2500,$W$2:$W$2500,$A716))</f>
      </c>
      <c r="AZ716">
        <f>IF($A716="","",SUMIFS($BP$2:$BP$2500,$W$2:$W$2500,$A716))</f>
      </c>
      <c r="BA716">
        <f>IF($A716="","",SUMIFS($BQ$2:$BQ$2500,$W$2:$W$2500,$A716))</f>
      </c>
      <c r="BB716">
        <f>IF($A716="","",SUMIFS($BR$2:$BR$2500,$W$2:$W$2500,$A716))</f>
      </c>
      <c r="BC716">
        <f>IF($A716="","",SUMIFS($BS$2:$BS$2500,$W$2:$W$2500,$A716))</f>
      </c>
      <c r="BD716">
        <f>IF($A716="","",SUMIFS($BT$2:$BT$2500,$W$2:$W$2500,$A716))</f>
      </c>
      <c r="BF716">
        <f>IF($Z716="","",INDEX($AO$2:$AO$2000,$Z716))</f>
      </c>
      <c r="BG716">
        <f>IF($Z716="","",INDEX($AP$2:$AP$2000,$Z716))</f>
      </c>
      <c r="BH716">
        <f>IF($Z716="","",INDEX($AQ$2:$AQ$2000,$Z716))</f>
      </c>
      <c r="BI716">
        <f>IF($Z716="","",INDEX($AR$2:$AR$2000,$Z716))</f>
      </c>
      <c r="BJ716">
        <f>IF($Z716="","",INDEX($AS$2:$AS$2000,$Z716))</f>
      </c>
      <c r="BK716">
        <f>IF($Z716="","",INDEX($AT$2:$AT$2000,$Z716))</f>
      </c>
      <c r="BL716">
        <f>IF($Z716="","",INDEX($AU$2:$AU$2000,$Z716))</f>
      </c>
      <c r="BM716">
        <f>IF($Z716="","",INDEX($AV$2:$AV$2000,$Z716))</f>
      </c>
      <c r="BN716">
        <f>IF($Z716="","",INDEX($AW$2:$AW$2000,$Z716))</f>
      </c>
      <c r="BO716">
        <f>IF($Z716="","",INDEX($AX$2:$AX$2000,$Z716))</f>
      </c>
      <c r="BP716">
        <f>IF($Z716="","",INDEX($AY$2:$AY$2000,$Z716))</f>
      </c>
      <c r="BQ716">
        <f>IF($Z716="","",INDEX($AZ$2:$AZ$2000,$Z716))</f>
      </c>
      <c r="BR716">
        <f>IF($Z716="","",INDEX($BA$2:$BA$2000,$Z716))</f>
      </c>
      <c r="BS716">
        <f>IF($Z716="","",INDEX($BB$2:$BB$2000,$Z716))</f>
      </c>
      <c r="BT716">
        <f>IF($Z716="","",INDEX($BC$2:$BC$2000,$Z716))</f>
      </c>
      <c r="BV716">
        <f>IF(OR($A716="",$P716&lt;&gt;"Yes",$AH716="Yes"),"",1+N($AG716))</f>
      </c>
      <c r="BW716">
        <f>IF($A716="","",COUNTIFS($W$2:$W$2500,$A716,$BZ$2:$BZ$2500,"Yes")+COUNTIFS($X$2:$X$2500,$A716,$BY$2:$BY$2500,"Yes"))</f>
      </c>
      <c r="BX716">
        <f>IF(OR($A716="",$P716="Yes"),"",IF(N($BW716)=0,0,1+SUMIFS($CB$2:$CB$2500,$W$2:$W$2500,$A716)+SUMIFS($CA$2:$CA$2500,$X$2:$X$2500,$A716)))</f>
      </c>
      <c r="BY716" t="str">
        <f>IF($Y716="","",INDEX($AH$2:$AH$2000,$Y716)&amp;"")</f>
      </c>
      <c r="BZ716" t="str">
        <f>IF($Z716="","",INDEX($AH$2:$AH$2000,$Z716)&amp;"")</f>
      </c>
      <c r="CA716">
        <f>IF($Y716="","",INDEX($BV$2:$BV$2000,$Y716))</f>
      </c>
      <c r="CB716">
        <f>IF($Z716="","",INDEX($BV$2:$BV$2000,$Z716))</f>
      </c>
    </row>
    <row r="717">
      <c r="A717" t="str">
        <f>IF(TRIM(INDEX(games!$A:$A,ROW()))="","",TRIM(INDEX(games!$A:$A,ROW())))</f>
      </c>
      <c r="B717">
        <f>IF(OR($A717="",INDEX(games!$B:$B,ROW())=""),"",INDEX(games!$B:$B,ROW()))</f>
      </c>
      <c r="C717" t="str">
        <f>IF(OR($A717="",INDEX(games!$C:$C,ROW())=""),"",INDEX(games!$C:$C,ROW()))</f>
      </c>
      <c r="D717">
        <f>IF($A717="","",COUNTIF($W$2:$W$2500,$A717)+COUNTIF($X$2:$X$2500,$A717))</f>
      </c>
      <c r="E717">
        <f>IF($A717="","",IFERROR(MATCH($C717,$R$2:$R$5,0),0))</f>
      </c>
      <c r="F717">
        <f>IF($A717="","",MOD(ROW(),34))</f>
      </c>
      <c r="G717">
        <f>IF($A717="",NA(),IF($C717="Action",$B717,NA()))</f>
      </c>
      <c r="H717">
        <f>IF($A717="",NA(),IF($C717="Action",1+$F717*0.023,NA()))</f>
      </c>
      <c r="I717">
        <f>IF($A717="",NA(),IF($C717="Strategy",$B717,NA()))</f>
      </c>
      <c r="J717">
        <f>IF($A717="",NA(),IF($C717="Strategy",2+$F717*0.023,NA()))</f>
      </c>
      <c r="K717">
        <f>IF($A717="",NA(),IF($C717="Deckbuilder",$B717,NA()))</f>
      </c>
      <c r="L717">
        <f>IF($A717="",NA(),IF($C717="Deckbuilder",3+$F717*0.023,NA()))</f>
      </c>
      <c r="M717">
        <f>IF($A717="",NA(),IF($C717="Traditional",$B717,NA()))</f>
      </c>
      <c r="N717">
        <f>IF($A717="",NA(),IF($C717="Traditional",4+$F717*0.023,NA()))</f>
      </c>
      <c r="O717">
        <f>IF($A717="","",$D717+ROW()/1000000)</f>
      </c>
      <c r="P717" t="str">
        <f>IF(OR($A717="",INDEX(games!$H:$H,ROW())=""),"",INDEX(games!$H:$H,ROW()))</f>
      </c>
      <c r="Q717">
        <f>IF(OR($A717="",$P717&lt;&gt;"Yes"),"",$D717+ROW()/1000000)</f>
      </c>
      <c r="T717">
        <f>IF($Y717="","",INDEX($B$2:$B$2000,$Y717))</f>
      </c>
      <c r="U717">
        <f>IF($Z717="","",INDEX($B$2:$B$2000,$Z717))</f>
      </c>
      <c r="V717">
        <f>IF(OR($T717="",$U717=""),"",$U717-$T717)</f>
      </c>
      <c r="W717" t="str">
        <f>IF(TRIM(INDEX(connections!$A:$A,ROW()))="","",TRIM(INDEX(connections!$A:$A,ROW())))</f>
      </c>
      <c r="X717" t="str">
        <f>IF($W717="","",TRIM(INDEX(connections!$B:$B,ROW())))</f>
      </c>
      <c r="Y717">
        <f>IF($W717="","",IFERROR(MATCH($W717,$A$2:$A$2000,0),""))</f>
      </c>
      <c r="Z717">
        <f>IF($X717="","",IFERROR(MATCH($X717,$A$2:$A$2000,0),""))</f>
      </c>
      <c r="AA717" t="str">
        <f>IF($Y717="","",INDEX($P$2:$P$2000,$Y717))</f>
      </c>
      <c r="AB717" t="str">
        <f>IF($Z717="","",INDEX($P$2:$P$2000,$Z717))</f>
      </c>
      <c r="AC717">
        <f>IF(AND($AA717="Yes",$AB717="Yes"),1,"")</f>
      </c>
      <c r="AD717">
        <f>IF(OR($Y717="",$Z717=""),"",IF(INDEX($C$2:$C$2000,$Y717)=INDEX($C$2:$C$2000,$Z717),0,1))</f>
      </c>
      <c r="AE717">
        <f>IF($AC717&lt;&gt;1,"",IF(AND(INDEX($AG$2:$AG$2000,$Y717)=1,INDEX($AG$2:$AG$2000,$Z717)=1),1,""))</f>
      </c>
      <c r="AG717">
        <f>IF($A717="","",COUNTIFS($W$2:$W$2500,$A717,$AB$2:$AB$2500,"Yes")+COUNTIFS($X$2:$X$2500,$A717,$AA$2:$AA$2500,"Yes"))</f>
      </c>
      <c r="AH717" t="str">
        <f>IF(OR($P717&lt;&gt;"Yes",N($AG717)=0),"",IF(AND($AG717=1,COUNTIFS($W$2:$W$2500,$A717,$AE$2:$AE$2500,1)+COUNTIFS($X$2:$X$2500,$A717,$AE$2:$AE$2500,1)&gt;0),"","Yes"))</f>
      </c>
      <c r="AI717">
        <f>IF($AH717="Yes",$AG717,"")</f>
      </c>
      <c r="AJ717">
        <f>IF($AI717="","",$AI717+ROW()/1000000)</f>
      </c>
      <c r="AK717">
        <f>IF(OR($A717="",$P717="Yes",N($AG717)=0),"",$AG717+ROW()/1000000)</f>
      </c>
      <c r="AL717" t="str">
        <f>IF($A717="","",INDEX(games!$J:$J,ROW())&amp;"")</f>
      </c>
      <c r="AM717">
        <f>IF($A717="","",SUMPRODUCT($AO717:$BD717,'Map Analysis'!$AP$2^{0,1,2,3,4,5,6,7,8,9,10,11,12,13,14,15}))</f>
      </c>
      <c r="AN717">
        <f>IF($A717="","",$AM717+ROW()/10000000)</f>
      </c>
      <c r="AO717">
        <f>IF($A717="","",COUNTIF($W$2:$W$2500,$A717))</f>
      </c>
      <c r="AP717">
        <f>IF($A717="","",SUMIFS($BF$2:$BF$2500,$W$2:$W$2500,$A717))</f>
      </c>
      <c r="AQ717">
        <f>IF($A717="","",SUMIFS($BG$2:$BG$2500,$W$2:$W$2500,$A717))</f>
      </c>
      <c r="AR717">
        <f>IF($A717="","",SUMIFS($BH$2:$BH$2500,$W$2:$W$2500,$A717))</f>
      </c>
      <c r="AS717">
        <f>IF($A717="","",SUMIFS($BI$2:$BI$2500,$W$2:$W$2500,$A717))</f>
      </c>
      <c r="AT717">
        <f>IF($A717="","",SUMIFS($BJ$2:$BJ$2500,$W$2:$W$2500,$A717))</f>
      </c>
      <c r="AU717">
        <f>IF($A717="","",SUMIFS($BK$2:$BK$2500,$W$2:$W$2500,$A717))</f>
      </c>
      <c r="AV717">
        <f>IF($A717="","",SUMIFS($BL$2:$BL$2500,$W$2:$W$2500,$A717))</f>
      </c>
      <c r="AW717">
        <f>IF($A717="","",SUMIFS($BM$2:$BM$2500,$W$2:$W$2500,$A717))</f>
      </c>
      <c r="AX717">
        <f>IF($A717="","",SUMIFS($BN$2:$BN$2500,$W$2:$W$2500,$A717))</f>
      </c>
      <c r="AY717">
        <f>IF($A717="","",SUMIFS($BO$2:$BO$2500,$W$2:$W$2500,$A717))</f>
      </c>
      <c r="AZ717">
        <f>IF($A717="","",SUMIFS($BP$2:$BP$2500,$W$2:$W$2500,$A717))</f>
      </c>
      <c r="BA717">
        <f>IF($A717="","",SUMIFS($BQ$2:$BQ$2500,$W$2:$W$2500,$A717))</f>
      </c>
      <c r="BB717">
        <f>IF($A717="","",SUMIFS($BR$2:$BR$2500,$W$2:$W$2500,$A717))</f>
      </c>
      <c r="BC717">
        <f>IF($A717="","",SUMIFS($BS$2:$BS$2500,$W$2:$W$2500,$A717))</f>
      </c>
      <c r="BD717">
        <f>IF($A717="","",SUMIFS($BT$2:$BT$2500,$W$2:$W$2500,$A717))</f>
      </c>
      <c r="BF717">
        <f>IF($Z717="","",INDEX($AO$2:$AO$2000,$Z717))</f>
      </c>
      <c r="BG717">
        <f>IF($Z717="","",INDEX($AP$2:$AP$2000,$Z717))</f>
      </c>
      <c r="BH717">
        <f>IF($Z717="","",INDEX($AQ$2:$AQ$2000,$Z717))</f>
      </c>
      <c r="BI717">
        <f>IF($Z717="","",INDEX($AR$2:$AR$2000,$Z717))</f>
      </c>
      <c r="BJ717">
        <f>IF($Z717="","",INDEX($AS$2:$AS$2000,$Z717))</f>
      </c>
      <c r="BK717">
        <f>IF($Z717="","",INDEX($AT$2:$AT$2000,$Z717))</f>
      </c>
      <c r="BL717">
        <f>IF($Z717="","",INDEX($AU$2:$AU$2000,$Z717))</f>
      </c>
      <c r="BM717">
        <f>IF($Z717="","",INDEX($AV$2:$AV$2000,$Z717))</f>
      </c>
      <c r="BN717">
        <f>IF($Z717="","",INDEX($AW$2:$AW$2000,$Z717))</f>
      </c>
      <c r="BO717">
        <f>IF($Z717="","",INDEX($AX$2:$AX$2000,$Z717))</f>
      </c>
      <c r="BP717">
        <f>IF($Z717="","",INDEX($AY$2:$AY$2000,$Z717))</f>
      </c>
      <c r="BQ717">
        <f>IF($Z717="","",INDEX($AZ$2:$AZ$2000,$Z717))</f>
      </c>
      <c r="BR717">
        <f>IF($Z717="","",INDEX($BA$2:$BA$2000,$Z717))</f>
      </c>
      <c r="BS717">
        <f>IF($Z717="","",INDEX($BB$2:$BB$2000,$Z717))</f>
      </c>
      <c r="BT717">
        <f>IF($Z717="","",INDEX($BC$2:$BC$2000,$Z717))</f>
      </c>
      <c r="BV717">
        <f>IF(OR($A717="",$P717&lt;&gt;"Yes",$AH717="Yes"),"",1+N($AG717))</f>
      </c>
      <c r="BW717">
        <f>IF($A717="","",COUNTIFS($W$2:$W$2500,$A717,$BZ$2:$BZ$2500,"Yes")+COUNTIFS($X$2:$X$2500,$A717,$BY$2:$BY$2500,"Yes"))</f>
      </c>
      <c r="BX717">
        <f>IF(OR($A717="",$P717="Yes"),"",IF(N($BW717)=0,0,1+SUMIFS($CB$2:$CB$2500,$W$2:$W$2500,$A717)+SUMIFS($CA$2:$CA$2500,$X$2:$X$2500,$A717)))</f>
      </c>
      <c r="BY717" t="str">
        <f>IF($Y717="","",INDEX($AH$2:$AH$2000,$Y717)&amp;"")</f>
      </c>
      <c r="BZ717" t="str">
        <f>IF($Z717="","",INDEX($AH$2:$AH$2000,$Z717)&amp;"")</f>
      </c>
      <c r="CA717">
        <f>IF($Y717="","",INDEX($BV$2:$BV$2000,$Y717))</f>
      </c>
      <c r="CB717">
        <f>IF($Z717="","",INDEX($BV$2:$BV$2000,$Z717))</f>
      </c>
    </row>
    <row r="718">
      <c r="A718" t="str">
        <f>IF(TRIM(INDEX(games!$A:$A,ROW()))="","",TRIM(INDEX(games!$A:$A,ROW())))</f>
      </c>
      <c r="B718">
        <f>IF(OR($A718="",INDEX(games!$B:$B,ROW())=""),"",INDEX(games!$B:$B,ROW()))</f>
      </c>
      <c r="C718" t="str">
        <f>IF(OR($A718="",INDEX(games!$C:$C,ROW())=""),"",INDEX(games!$C:$C,ROW()))</f>
      </c>
      <c r="D718">
        <f>IF($A718="","",COUNTIF($W$2:$W$2500,$A718)+COUNTIF($X$2:$X$2500,$A718))</f>
      </c>
      <c r="E718">
        <f>IF($A718="","",IFERROR(MATCH($C718,$R$2:$R$5,0),0))</f>
      </c>
      <c r="F718">
        <f>IF($A718="","",MOD(ROW(),34))</f>
      </c>
      <c r="G718">
        <f>IF($A718="",NA(),IF($C718="Action",$B718,NA()))</f>
      </c>
      <c r="H718">
        <f>IF($A718="",NA(),IF($C718="Action",1+$F718*0.023,NA()))</f>
      </c>
      <c r="I718">
        <f>IF($A718="",NA(),IF($C718="Strategy",$B718,NA()))</f>
      </c>
      <c r="J718">
        <f>IF($A718="",NA(),IF($C718="Strategy",2+$F718*0.023,NA()))</f>
      </c>
      <c r="K718">
        <f>IF($A718="",NA(),IF($C718="Deckbuilder",$B718,NA()))</f>
      </c>
      <c r="L718">
        <f>IF($A718="",NA(),IF($C718="Deckbuilder",3+$F718*0.023,NA()))</f>
      </c>
      <c r="M718">
        <f>IF($A718="",NA(),IF($C718="Traditional",$B718,NA()))</f>
      </c>
      <c r="N718">
        <f>IF($A718="",NA(),IF($C718="Traditional",4+$F718*0.023,NA()))</f>
      </c>
      <c r="O718">
        <f>IF($A718="","",$D718+ROW()/1000000)</f>
      </c>
      <c r="P718" t="str">
        <f>IF(OR($A718="",INDEX(games!$H:$H,ROW())=""),"",INDEX(games!$H:$H,ROW()))</f>
      </c>
      <c r="Q718">
        <f>IF(OR($A718="",$P718&lt;&gt;"Yes"),"",$D718+ROW()/1000000)</f>
      </c>
      <c r="T718">
        <f>IF($Y718="","",INDEX($B$2:$B$2000,$Y718))</f>
      </c>
      <c r="U718">
        <f>IF($Z718="","",INDEX($B$2:$B$2000,$Z718))</f>
      </c>
      <c r="V718">
        <f>IF(OR($T718="",$U718=""),"",$U718-$T718)</f>
      </c>
      <c r="W718" t="str">
        <f>IF(TRIM(INDEX(connections!$A:$A,ROW()))="","",TRIM(INDEX(connections!$A:$A,ROW())))</f>
      </c>
      <c r="X718" t="str">
        <f>IF($W718="","",TRIM(INDEX(connections!$B:$B,ROW())))</f>
      </c>
      <c r="Y718">
        <f>IF($W718="","",IFERROR(MATCH($W718,$A$2:$A$2000,0),""))</f>
      </c>
      <c r="Z718">
        <f>IF($X718="","",IFERROR(MATCH($X718,$A$2:$A$2000,0),""))</f>
      </c>
      <c r="AA718" t="str">
        <f>IF($Y718="","",INDEX($P$2:$P$2000,$Y718))</f>
      </c>
      <c r="AB718" t="str">
        <f>IF($Z718="","",INDEX($P$2:$P$2000,$Z718))</f>
      </c>
      <c r="AC718">
        <f>IF(AND($AA718="Yes",$AB718="Yes"),1,"")</f>
      </c>
      <c r="AD718">
        <f>IF(OR($Y718="",$Z718=""),"",IF(INDEX($C$2:$C$2000,$Y718)=INDEX($C$2:$C$2000,$Z718),0,1))</f>
      </c>
      <c r="AE718">
        <f>IF($AC718&lt;&gt;1,"",IF(AND(INDEX($AG$2:$AG$2000,$Y718)=1,INDEX($AG$2:$AG$2000,$Z718)=1),1,""))</f>
      </c>
      <c r="AG718">
        <f>IF($A718="","",COUNTIFS($W$2:$W$2500,$A718,$AB$2:$AB$2500,"Yes")+COUNTIFS($X$2:$X$2500,$A718,$AA$2:$AA$2500,"Yes"))</f>
      </c>
      <c r="AH718" t="str">
        <f>IF(OR($P718&lt;&gt;"Yes",N($AG718)=0),"",IF(AND($AG718=1,COUNTIFS($W$2:$W$2500,$A718,$AE$2:$AE$2500,1)+COUNTIFS($X$2:$X$2500,$A718,$AE$2:$AE$2500,1)&gt;0),"","Yes"))</f>
      </c>
      <c r="AI718">
        <f>IF($AH718="Yes",$AG718,"")</f>
      </c>
      <c r="AJ718">
        <f>IF($AI718="","",$AI718+ROW()/1000000)</f>
      </c>
      <c r="AK718">
        <f>IF(OR($A718="",$P718="Yes",N($AG718)=0),"",$AG718+ROW()/1000000)</f>
      </c>
      <c r="AL718" t="str">
        <f>IF($A718="","",INDEX(games!$J:$J,ROW())&amp;"")</f>
      </c>
      <c r="AM718">
        <f>IF($A718="","",SUMPRODUCT($AO718:$BD718,'Map Analysis'!$AP$2^{0,1,2,3,4,5,6,7,8,9,10,11,12,13,14,15}))</f>
      </c>
      <c r="AN718">
        <f>IF($A718="","",$AM718+ROW()/10000000)</f>
      </c>
      <c r="AO718">
        <f>IF($A718="","",COUNTIF($W$2:$W$2500,$A718))</f>
      </c>
      <c r="AP718">
        <f>IF($A718="","",SUMIFS($BF$2:$BF$2500,$W$2:$W$2500,$A718))</f>
      </c>
      <c r="AQ718">
        <f>IF($A718="","",SUMIFS($BG$2:$BG$2500,$W$2:$W$2500,$A718))</f>
      </c>
      <c r="AR718">
        <f>IF($A718="","",SUMIFS($BH$2:$BH$2500,$W$2:$W$2500,$A718))</f>
      </c>
      <c r="AS718">
        <f>IF($A718="","",SUMIFS($BI$2:$BI$2500,$W$2:$W$2500,$A718))</f>
      </c>
      <c r="AT718">
        <f>IF($A718="","",SUMIFS($BJ$2:$BJ$2500,$W$2:$W$2500,$A718))</f>
      </c>
      <c r="AU718">
        <f>IF($A718="","",SUMIFS($BK$2:$BK$2500,$W$2:$W$2500,$A718))</f>
      </c>
      <c r="AV718">
        <f>IF($A718="","",SUMIFS($BL$2:$BL$2500,$W$2:$W$2500,$A718))</f>
      </c>
      <c r="AW718">
        <f>IF($A718="","",SUMIFS($BM$2:$BM$2500,$W$2:$W$2500,$A718))</f>
      </c>
      <c r="AX718">
        <f>IF($A718="","",SUMIFS($BN$2:$BN$2500,$W$2:$W$2500,$A718))</f>
      </c>
      <c r="AY718">
        <f>IF($A718="","",SUMIFS($BO$2:$BO$2500,$W$2:$W$2500,$A718))</f>
      </c>
      <c r="AZ718">
        <f>IF($A718="","",SUMIFS($BP$2:$BP$2500,$W$2:$W$2500,$A718))</f>
      </c>
      <c r="BA718">
        <f>IF($A718="","",SUMIFS($BQ$2:$BQ$2500,$W$2:$W$2500,$A718))</f>
      </c>
      <c r="BB718">
        <f>IF($A718="","",SUMIFS($BR$2:$BR$2500,$W$2:$W$2500,$A718))</f>
      </c>
      <c r="BC718">
        <f>IF($A718="","",SUMIFS($BS$2:$BS$2500,$W$2:$W$2500,$A718))</f>
      </c>
      <c r="BD718">
        <f>IF($A718="","",SUMIFS($BT$2:$BT$2500,$W$2:$W$2500,$A718))</f>
      </c>
      <c r="BF718">
        <f>IF($Z718="","",INDEX($AO$2:$AO$2000,$Z718))</f>
      </c>
      <c r="BG718">
        <f>IF($Z718="","",INDEX($AP$2:$AP$2000,$Z718))</f>
      </c>
      <c r="BH718">
        <f>IF($Z718="","",INDEX($AQ$2:$AQ$2000,$Z718))</f>
      </c>
      <c r="BI718">
        <f>IF($Z718="","",INDEX($AR$2:$AR$2000,$Z718))</f>
      </c>
      <c r="BJ718">
        <f>IF($Z718="","",INDEX($AS$2:$AS$2000,$Z718))</f>
      </c>
      <c r="BK718">
        <f>IF($Z718="","",INDEX($AT$2:$AT$2000,$Z718))</f>
      </c>
      <c r="BL718">
        <f>IF($Z718="","",INDEX($AU$2:$AU$2000,$Z718))</f>
      </c>
      <c r="BM718">
        <f>IF($Z718="","",INDEX($AV$2:$AV$2000,$Z718))</f>
      </c>
      <c r="BN718">
        <f>IF($Z718="","",INDEX($AW$2:$AW$2000,$Z718))</f>
      </c>
      <c r="BO718">
        <f>IF($Z718="","",INDEX($AX$2:$AX$2000,$Z718))</f>
      </c>
      <c r="BP718">
        <f>IF($Z718="","",INDEX($AY$2:$AY$2000,$Z718))</f>
      </c>
      <c r="BQ718">
        <f>IF($Z718="","",INDEX($AZ$2:$AZ$2000,$Z718))</f>
      </c>
      <c r="BR718">
        <f>IF($Z718="","",INDEX($BA$2:$BA$2000,$Z718))</f>
      </c>
      <c r="BS718">
        <f>IF($Z718="","",INDEX($BB$2:$BB$2000,$Z718))</f>
      </c>
      <c r="BT718">
        <f>IF($Z718="","",INDEX($BC$2:$BC$2000,$Z718))</f>
      </c>
      <c r="BV718">
        <f>IF(OR($A718="",$P718&lt;&gt;"Yes",$AH718="Yes"),"",1+N($AG718))</f>
      </c>
      <c r="BW718">
        <f>IF($A718="","",COUNTIFS($W$2:$W$2500,$A718,$BZ$2:$BZ$2500,"Yes")+COUNTIFS($X$2:$X$2500,$A718,$BY$2:$BY$2500,"Yes"))</f>
      </c>
      <c r="BX718">
        <f>IF(OR($A718="",$P718="Yes"),"",IF(N($BW718)=0,0,1+SUMIFS($CB$2:$CB$2500,$W$2:$W$2500,$A718)+SUMIFS($CA$2:$CA$2500,$X$2:$X$2500,$A718)))</f>
      </c>
      <c r="BY718" t="str">
        <f>IF($Y718="","",INDEX($AH$2:$AH$2000,$Y718)&amp;"")</f>
      </c>
      <c r="BZ718" t="str">
        <f>IF($Z718="","",INDEX($AH$2:$AH$2000,$Z718)&amp;"")</f>
      </c>
      <c r="CA718">
        <f>IF($Y718="","",INDEX($BV$2:$BV$2000,$Y718))</f>
      </c>
      <c r="CB718">
        <f>IF($Z718="","",INDEX($BV$2:$BV$2000,$Z718))</f>
      </c>
    </row>
    <row r="719">
      <c r="A719" t="str">
        <f>IF(TRIM(INDEX(games!$A:$A,ROW()))="","",TRIM(INDEX(games!$A:$A,ROW())))</f>
      </c>
      <c r="B719">
        <f>IF(OR($A719="",INDEX(games!$B:$B,ROW())=""),"",INDEX(games!$B:$B,ROW()))</f>
      </c>
      <c r="C719" t="str">
        <f>IF(OR($A719="",INDEX(games!$C:$C,ROW())=""),"",INDEX(games!$C:$C,ROW()))</f>
      </c>
      <c r="D719">
        <f>IF($A719="","",COUNTIF($W$2:$W$2500,$A719)+COUNTIF($X$2:$X$2500,$A719))</f>
      </c>
      <c r="E719">
        <f>IF($A719="","",IFERROR(MATCH($C719,$R$2:$R$5,0),0))</f>
      </c>
      <c r="F719">
        <f>IF($A719="","",MOD(ROW(),34))</f>
      </c>
      <c r="G719">
        <f>IF($A719="",NA(),IF($C719="Action",$B719,NA()))</f>
      </c>
      <c r="H719">
        <f>IF($A719="",NA(),IF($C719="Action",1+$F719*0.023,NA()))</f>
      </c>
      <c r="I719">
        <f>IF($A719="",NA(),IF($C719="Strategy",$B719,NA()))</f>
      </c>
      <c r="J719">
        <f>IF($A719="",NA(),IF($C719="Strategy",2+$F719*0.023,NA()))</f>
      </c>
      <c r="K719">
        <f>IF($A719="",NA(),IF($C719="Deckbuilder",$B719,NA()))</f>
      </c>
      <c r="L719">
        <f>IF($A719="",NA(),IF($C719="Deckbuilder",3+$F719*0.023,NA()))</f>
      </c>
      <c r="M719">
        <f>IF($A719="",NA(),IF($C719="Traditional",$B719,NA()))</f>
      </c>
      <c r="N719">
        <f>IF($A719="",NA(),IF($C719="Traditional",4+$F719*0.023,NA()))</f>
      </c>
      <c r="O719">
        <f>IF($A719="","",$D719+ROW()/1000000)</f>
      </c>
      <c r="P719" t="str">
        <f>IF(OR($A719="",INDEX(games!$H:$H,ROW())=""),"",INDEX(games!$H:$H,ROW()))</f>
      </c>
      <c r="Q719">
        <f>IF(OR($A719="",$P719&lt;&gt;"Yes"),"",$D719+ROW()/1000000)</f>
      </c>
      <c r="T719">
        <f>IF($Y719="","",INDEX($B$2:$B$2000,$Y719))</f>
      </c>
      <c r="U719">
        <f>IF($Z719="","",INDEX($B$2:$B$2000,$Z719))</f>
      </c>
      <c r="V719">
        <f>IF(OR($T719="",$U719=""),"",$U719-$T719)</f>
      </c>
      <c r="W719" t="str">
        <f>IF(TRIM(INDEX(connections!$A:$A,ROW()))="","",TRIM(INDEX(connections!$A:$A,ROW())))</f>
      </c>
      <c r="X719" t="str">
        <f>IF($W719="","",TRIM(INDEX(connections!$B:$B,ROW())))</f>
      </c>
      <c r="Y719">
        <f>IF($W719="","",IFERROR(MATCH($W719,$A$2:$A$2000,0),""))</f>
      </c>
      <c r="Z719">
        <f>IF($X719="","",IFERROR(MATCH($X719,$A$2:$A$2000,0),""))</f>
      </c>
      <c r="AA719" t="str">
        <f>IF($Y719="","",INDEX($P$2:$P$2000,$Y719))</f>
      </c>
      <c r="AB719" t="str">
        <f>IF($Z719="","",INDEX($P$2:$P$2000,$Z719))</f>
      </c>
      <c r="AC719">
        <f>IF(AND($AA719="Yes",$AB719="Yes"),1,"")</f>
      </c>
      <c r="AD719">
        <f>IF(OR($Y719="",$Z719=""),"",IF(INDEX($C$2:$C$2000,$Y719)=INDEX($C$2:$C$2000,$Z719),0,1))</f>
      </c>
      <c r="AE719">
        <f>IF($AC719&lt;&gt;1,"",IF(AND(INDEX($AG$2:$AG$2000,$Y719)=1,INDEX($AG$2:$AG$2000,$Z719)=1),1,""))</f>
      </c>
      <c r="AG719">
        <f>IF($A719="","",COUNTIFS($W$2:$W$2500,$A719,$AB$2:$AB$2500,"Yes")+COUNTIFS($X$2:$X$2500,$A719,$AA$2:$AA$2500,"Yes"))</f>
      </c>
      <c r="AH719" t="str">
        <f>IF(OR($P719&lt;&gt;"Yes",N($AG719)=0),"",IF(AND($AG719=1,COUNTIFS($W$2:$W$2500,$A719,$AE$2:$AE$2500,1)+COUNTIFS($X$2:$X$2500,$A719,$AE$2:$AE$2500,1)&gt;0),"","Yes"))</f>
      </c>
      <c r="AI719">
        <f>IF($AH719="Yes",$AG719,"")</f>
      </c>
      <c r="AJ719">
        <f>IF($AI719="","",$AI719+ROW()/1000000)</f>
      </c>
      <c r="AK719">
        <f>IF(OR($A719="",$P719="Yes",N($AG719)=0),"",$AG719+ROW()/1000000)</f>
      </c>
      <c r="AL719" t="str">
        <f>IF($A719="","",INDEX(games!$J:$J,ROW())&amp;"")</f>
      </c>
      <c r="AM719">
        <f>IF($A719="","",SUMPRODUCT($AO719:$BD719,'Map Analysis'!$AP$2^{0,1,2,3,4,5,6,7,8,9,10,11,12,13,14,15}))</f>
      </c>
      <c r="AN719">
        <f>IF($A719="","",$AM719+ROW()/10000000)</f>
      </c>
      <c r="AO719">
        <f>IF($A719="","",COUNTIF($W$2:$W$2500,$A719))</f>
      </c>
      <c r="AP719">
        <f>IF($A719="","",SUMIFS($BF$2:$BF$2500,$W$2:$W$2500,$A719))</f>
      </c>
      <c r="AQ719">
        <f>IF($A719="","",SUMIFS($BG$2:$BG$2500,$W$2:$W$2500,$A719))</f>
      </c>
      <c r="AR719">
        <f>IF($A719="","",SUMIFS($BH$2:$BH$2500,$W$2:$W$2500,$A719))</f>
      </c>
      <c r="AS719">
        <f>IF($A719="","",SUMIFS($BI$2:$BI$2500,$W$2:$W$2500,$A719))</f>
      </c>
      <c r="AT719">
        <f>IF($A719="","",SUMIFS($BJ$2:$BJ$2500,$W$2:$W$2500,$A719))</f>
      </c>
      <c r="AU719">
        <f>IF($A719="","",SUMIFS($BK$2:$BK$2500,$W$2:$W$2500,$A719))</f>
      </c>
      <c r="AV719">
        <f>IF($A719="","",SUMIFS($BL$2:$BL$2500,$W$2:$W$2500,$A719))</f>
      </c>
      <c r="AW719">
        <f>IF($A719="","",SUMIFS($BM$2:$BM$2500,$W$2:$W$2500,$A719))</f>
      </c>
      <c r="AX719">
        <f>IF($A719="","",SUMIFS($BN$2:$BN$2500,$W$2:$W$2500,$A719))</f>
      </c>
      <c r="AY719">
        <f>IF($A719="","",SUMIFS($BO$2:$BO$2500,$W$2:$W$2500,$A719))</f>
      </c>
      <c r="AZ719">
        <f>IF($A719="","",SUMIFS($BP$2:$BP$2500,$W$2:$W$2500,$A719))</f>
      </c>
      <c r="BA719">
        <f>IF($A719="","",SUMIFS($BQ$2:$BQ$2500,$W$2:$W$2500,$A719))</f>
      </c>
      <c r="BB719">
        <f>IF($A719="","",SUMIFS($BR$2:$BR$2500,$W$2:$W$2500,$A719))</f>
      </c>
      <c r="BC719">
        <f>IF($A719="","",SUMIFS($BS$2:$BS$2500,$W$2:$W$2500,$A719))</f>
      </c>
      <c r="BD719">
        <f>IF($A719="","",SUMIFS($BT$2:$BT$2500,$W$2:$W$2500,$A719))</f>
      </c>
      <c r="BF719">
        <f>IF($Z719="","",INDEX($AO$2:$AO$2000,$Z719))</f>
      </c>
      <c r="BG719">
        <f>IF($Z719="","",INDEX($AP$2:$AP$2000,$Z719))</f>
      </c>
      <c r="BH719">
        <f>IF($Z719="","",INDEX($AQ$2:$AQ$2000,$Z719))</f>
      </c>
      <c r="BI719">
        <f>IF($Z719="","",INDEX($AR$2:$AR$2000,$Z719))</f>
      </c>
      <c r="BJ719">
        <f>IF($Z719="","",INDEX($AS$2:$AS$2000,$Z719))</f>
      </c>
      <c r="BK719">
        <f>IF($Z719="","",INDEX($AT$2:$AT$2000,$Z719))</f>
      </c>
      <c r="BL719">
        <f>IF($Z719="","",INDEX($AU$2:$AU$2000,$Z719))</f>
      </c>
      <c r="BM719">
        <f>IF($Z719="","",INDEX($AV$2:$AV$2000,$Z719))</f>
      </c>
      <c r="BN719">
        <f>IF($Z719="","",INDEX($AW$2:$AW$2000,$Z719))</f>
      </c>
      <c r="BO719">
        <f>IF($Z719="","",INDEX($AX$2:$AX$2000,$Z719))</f>
      </c>
      <c r="BP719">
        <f>IF($Z719="","",INDEX($AY$2:$AY$2000,$Z719))</f>
      </c>
      <c r="BQ719">
        <f>IF($Z719="","",INDEX($AZ$2:$AZ$2000,$Z719))</f>
      </c>
      <c r="BR719">
        <f>IF($Z719="","",INDEX($BA$2:$BA$2000,$Z719))</f>
      </c>
      <c r="BS719">
        <f>IF($Z719="","",INDEX($BB$2:$BB$2000,$Z719))</f>
      </c>
      <c r="BT719">
        <f>IF($Z719="","",INDEX($BC$2:$BC$2000,$Z719))</f>
      </c>
      <c r="BV719">
        <f>IF(OR($A719="",$P719&lt;&gt;"Yes",$AH719="Yes"),"",1+N($AG719))</f>
      </c>
      <c r="BW719">
        <f>IF($A719="","",COUNTIFS($W$2:$W$2500,$A719,$BZ$2:$BZ$2500,"Yes")+COUNTIFS($X$2:$X$2500,$A719,$BY$2:$BY$2500,"Yes"))</f>
      </c>
      <c r="BX719">
        <f>IF(OR($A719="",$P719="Yes"),"",IF(N($BW719)=0,0,1+SUMIFS($CB$2:$CB$2500,$W$2:$W$2500,$A719)+SUMIFS($CA$2:$CA$2500,$X$2:$X$2500,$A719)))</f>
      </c>
      <c r="BY719" t="str">
        <f>IF($Y719="","",INDEX($AH$2:$AH$2000,$Y719)&amp;"")</f>
      </c>
      <c r="BZ719" t="str">
        <f>IF($Z719="","",INDEX($AH$2:$AH$2000,$Z719)&amp;"")</f>
      </c>
      <c r="CA719">
        <f>IF($Y719="","",INDEX($BV$2:$BV$2000,$Y719))</f>
      </c>
      <c r="CB719">
        <f>IF($Z719="","",INDEX($BV$2:$BV$2000,$Z719))</f>
      </c>
    </row>
    <row r="720">
      <c r="A720" t="str">
        <f>IF(TRIM(INDEX(games!$A:$A,ROW()))="","",TRIM(INDEX(games!$A:$A,ROW())))</f>
      </c>
      <c r="B720">
        <f>IF(OR($A720="",INDEX(games!$B:$B,ROW())=""),"",INDEX(games!$B:$B,ROW()))</f>
      </c>
      <c r="C720" t="str">
        <f>IF(OR($A720="",INDEX(games!$C:$C,ROW())=""),"",INDEX(games!$C:$C,ROW()))</f>
      </c>
      <c r="D720">
        <f>IF($A720="","",COUNTIF($W$2:$W$2500,$A720)+COUNTIF($X$2:$X$2500,$A720))</f>
      </c>
      <c r="E720">
        <f>IF($A720="","",IFERROR(MATCH($C720,$R$2:$R$5,0),0))</f>
      </c>
      <c r="F720">
        <f>IF($A720="","",MOD(ROW(),34))</f>
      </c>
      <c r="G720">
        <f>IF($A720="",NA(),IF($C720="Action",$B720,NA()))</f>
      </c>
      <c r="H720">
        <f>IF($A720="",NA(),IF($C720="Action",1+$F720*0.023,NA()))</f>
      </c>
      <c r="I720">
        <f>IF($A720="",NA(),IF($C720="Strategy",$B720,NA()))</f>
      </c>
      <c r="J720">
        <f>IF($A720="",NA(),IF($C720="Strategy",2+$F720*0.023,NA()))</f>
      </c>
      <c r="K720">
        <f>IF($A720="",NA(),IF($C720="Deckbuilder",$B720,NA()))</f>
      </c>
      <c r="L720">
        <f>IF($A720="",NA(),IF($C720="Deckbuilder",3+$F720*0.023,NA()))</f>
      </c>
      <c r="M720">
        <f>IF($A720="",NA(),IF($C720="Traditional",$B720,NA()))</f>
      </c>
      <c r="N720">
        <f>IF($A720="",NA(),IF($C720="Traditional",4+$F720*0.023,NA()))</f>
      </c>
      <c r="O720">
        <f>IF($A720="","",$D720+ROW()/1000000)</f>
      </c>
      <c r="P720" t="str">
        <f>IF(OR($A720="",INDEX(games!$H:$H,ROW())=""),"",INDEX(games!$H:$H,ROW()))</f>
      </c>
      <c r="Q720">
        <f>IF(OR($A720="",$P720&lt;&gt;"Yes"),"",$D720+ROW()/1000000)</f>
      </c>
      <c r="T720">
        <f>IF($Y720="","",INDEX($B$2:$B$2000,$Y720))</f>
      </c>
      <c r="U720">
        <f>IF($Z720="","",INDEX($B$2:$B$2000,$Z720))</f>
      </c>
      <c r="V720">
        <f>IF(OR($T720="",$U720=""),"",$U720-$T720)</f>
      </c>
      <c r="W720" t="str">
        <f>IF(TRIM(INDEX(connections!$A:$A,ROW()))="","",TRIM(INDEX(connections!$A:$A,ROW())))</f>
      </c>
      <c r="X720" t="str">
        <f>IF($W720="","",TRIM(INDEX(connections!$B:$B,ROW())))</f>
      </c>
      <c r="Y720">
        <f>IF($W720="","",IFERROR(MATCH($W720,$A$2:$A$2000,0),""))</f>
      </c>
      <c r="Z720">
        <f>IF($X720="","",IFERROR(MATCH($X720,$A$2:$A$2000,0),""))</f>
      </c>
      <c r="AA720" t="str">
        <f>IF($Y720="","",INDEX($P$2:$P$2000,$Y720))</f>
      </c>
      <c r="AB720" t="str">
        <f>IF($Z720="","",INDEX($P$2:$P$2000,$Z720))</f>
      </c>
      <c r="AC720">
        <f>IF(AND($AA720="Yes",$AB720="Yes"),1,"")</f>
      </c>
      <c r="AD720">
        <f>IF(OR($Y720="",$Z720=""),"",IF(INDEX($C$2:$C$2000,$Y720)=INDEX($C$2:$C$2000,$Z720),0,1))</f>
      </c>
      <c r="AE720">
        <f>IF($AC720&lt;&gt;1,"",IF(AND(INDEX($AG$2:$AG$2000,$Y720)=1,INDEX($AG$2:$AG$2000,$Z720)=1),1,""))</f>
      </c>
      <c r="AG720">
        <f>IF($A720="","",COUNTIFS($W$2:$W$2500,$A720,$AB$2:$AB$2500,"Yes")+COUNTIFS($X$2:$X$2500,$A720,$AA$2:$AA$2500,"Yes"))</f>
      </c>
      <c r="AH720" t="str">
        <f>IF(OR($P720&lt;&gt;"Yes",N($AG720)=0),"",IF(AND($AG720=1,COUNTIFS($W$2:$W$2500,$A720,$AE$2:$AE$2500,1)+COUNTIFS($X$2:$X$2500,$A720,$AE$2:$AE$2500,1)&gt;0),"","Yes"))</f>
      </c>
      <c r="AI720">
        <f>IF($AH720="Yes",$AG720,"")</f>
      </c>
      <c r="AJ720">
        <f>IF($AI720="","",$AI720+ROW()/1000000)</f>
      </c>
      <c r="AK720">
        <f>IF(OR($A720="",$P720="Yes",N($AG720)=0),"",$AG720+ROW()/1000000)</f>
      </c>
      <c r="AL720" t="str">
        <f>IF($A720="","",INDEX(games!$J:$J,ROW())&amp;"")</f>
      </c>
      <c r="AM720">
        <f>IF($A720="","",SUMPRODUCT($AO720:$BD720,'Map Analysis'!$AP$2^{0,1,2,3,4,5,6,7,8,9,10,11,12,13,14,15}))</f>
      </c>
      <c r="AN720">
        <f>IF($A720="","",$AM720+ROW()/10000000)</f>
      </c>
      <c r="AO720">
        <f>IF($A720="","",COUNTIF($W$2:$W$2500,$A720))</f>
      </c>
      <c r="AP720">
        <f>IF($A720="","",SUMIFS($BF$2:$BF$2500,$W$2:$W$2500,$A720))</f>
      </c>
      <c r="AQ720">
        <f>IF($A720="","",SUMIFS($BG$2:$BG$2500,$W$2:$W$2500,$A720))</f>
      </c>
      <c r="AR720">
        <f>IF($A720="","",SUMIFS($BH$2:$BH$2500,$W$2:$W$2500,$A720))</f>
      </c>
      <c r="AS720">
        <f>IF($A720="","",SUMIFS($BI$2:$BI$2500,$W$2:$W$2500,$A720))</f>
      </c>
      <c r="AT720">
        <f>IF($A720="","",SUMIFS($BJ$2:$BJ$2500,$W$2:$W$2500,$A720))</f>
      </c>
      <c r="AU720">
        <f>IF($A720="","",SUMIFS($BK$2:$BK$2500,$W$2:$W$2500,$A720))</f>
      </c>
      <c r="AV720">
        <f>IF($A720="","",SUMIFS($BL$2:$BL$2500,$W$2:$W$2500,$A720))</f>
      </c>
      <c r="AW720">
        <f>IF($A720="","",SUMIFS($BM$2:$BM$2500,$W$2:$W$2500,$A720))</f>
      </c>
      <c r="AX720">
        <f>IF($A720="","",SUMIFS($BN$2:$BN$2500,$W$2:$W$2500,$A720))</f>
      </c>
      <c r="AY720">
        <f>IF($A720="","",SUMIFS($BO$2:$BO$2500,$W$2:$W$2500,$A720))</f>
      </c>
      <c r="AZ720">
        <f>IF($A720="","",SUMIFS($BP$2:$BP$2500,$W$2:$W$2500,$A720))</f>
      </c>
      <c r="BA720">
        <f>IF($A720="","",SUMIFS($BQ$2:$BQ$2500,$W$2:$W$2500,$A720))</f>
      </c>
      <c r="BB720">
        <f>IF($A720="","",SUMIFS($BR$2:$BR$2500,$W$2:$W$2500,$A720))</f>
      </c>
      <c r="BC720">
        <f>IF($A720="","",SUMIFS($BS$2:$BS$2500,$W$2:$W$2500,$A720))</f>
      </c>
      <c r="BD720">
        <f>IF($A720="","",SUMIFS($BT$2:$BT$2500,$W$2:$W$2500,$A720))</f>
      </c>
      <c r="BF720">
        <f>IF($Z720="","",INDEX($AO$2:$AO$2000,$Z720))</f>
      </c>
      <c r="BG720">
        <f>IF($Z720="","",INDEX($AP$2:$AP$2000,$Z720))</f>
      </c>
      <c r="BH720">
        <f>IF($Z720="","",INDEX($AQ$2:$AQ$2000,$Z720))</f>
      </c>
      <c r="BI720">
        <f>IF($Z720="","",INDEX($AR$2:$AR$2000,$Z720))</f>
      </c>
      <c r="BJ720">
        <f>IF($Z720="","",INDEX($AS$2:$AS$2000,$Z720))</f>
      </c>
      <c r="BK720">
        <f>IF($Z720="","",INDEX($AT$2:$AT$2000,$Z720))</f>
      </c>
      <c r="BL720">
        <f>IF($Z720="","",INDEX($AU$2:$AU$2000,$Z720))</f>
      </c>
      <c r="BM720">
        <f>IF($Z720="","",INDEX($AV$2:$AV$2000,$Z720))</f>
      </c>
      <c r="BN720">
        <f>IF($Z720="","",INDEX($AW$2:$AW$2000,$Z720))</f>
      </c>
      <c r="BO720">
        <f>IF($Z720="","",INDEX($AX$2:$AX$2000,$Z720))</f>
      </c>
      <c r="BP720">
        <f>IF($Z720="","",INDEX($AY$2:$AY$2000,$Z720))</f>
      </c>
      <c r="BQ720">
        <f>IF($Z720="","",INDEX($AZ$2:$AZ$2000,$Z720))</f>
      </c>
      <c r="BR720">
        <f>IF($Z720="","",INDEX($BA$2:$BA$2000,$Z720))</f>
      </c>
      <c r="BS720">
        <f>IF($Z720="","",INDEX($BB$2:$BB$2000,$Z720))</f>
      </c>
      <c r="BT720">
        <f>IF($Z720="","",INDEX($BC$2:$BC$2000,$Z720))</f>
      </c>
      <c r="BV720">
        <f>IF(OR($A720="",$P720&lt;&gt;"Yes",$AH720="Yes"),"",1+N($AG720))</f>
      </c>
      <c r="BW720">
        <f>IF($A720="","",COUNTIFS($W$2:$W$2500,$A720,$BZ$2:$BZ$2500,"Yes")+COUNTIFS($X$2:$X$2500,$A720,$BY$2:$BY$2500,"Yes"))</f>
      </c>
      <c r="BX720">
        <f>IF(OR($A720="",$P720="Yes"),"",IF(N($BW720)=0,0,1+SUMIFS($CB$2:$CB$2500,$W$2:$W$2500,$A720)+SUMIFS($CA$2:$CA$2500,$X$2:$X$2500,$A720)))</f>
      </c>
      <c r="BY720" t="str">
        <f>IF($Y720="","",INDEX($AH$2:$AH$2000,$Y720)&amp;"")</f>
      </c>
      <c r="BZ720" t="str">
        <f>IF($Z720="","",INDEX($AH$2:$AH$2000,$Z720)&amp;"")</f>
      </c>
      <c r="CA720">
        <f>IF($Y720="","",INDEX($BV$2:$BV$2000,$Y720))</f>
      </c>
      <c r="CB720">
        <f>IF($Z720="","",INDEX($BV$2:$BV$2000,$Z720))</f>
      </c>
    </row>
    <row r="721">
      <c r="A721" t="str">
        <f>IF(TRIM(INDEX(games!$A:$A,ROW()))="","",TRIM(INDEX(games!$A:$A,ROW())))</f>
      </c>
      <c r="B721">
        <f>IF(OR($A721="",INDEX(games!$B:$B,ROW())=""),"",INDEX(games!$B:$B,ROW()))</f>
      </c>
      <c r="C721" t="str">
        <f>IF(OR($A721="",INDEX(games!$C:$C,ROW())=""),"",INDEX(games!$C:$C,ROW()))</f>
      </c>
      <c r="D721">
        <f>IF($A721="","",COUNTIF($W$2:$W$2500,$A721)+COUNTIF($X$2:$X$2500,$A721))</f>
      </c>
      <c r="E721">
        <f>IF($A721="","",IFERROR(MATCH($C721,$R$2:$R$5,0),0))</f>
      </c>
      <c r="F721">
        <f>IF($A721="","",MOD(ROW(),34))</f>
      </c>
      <c r="G721">
        <f>IF($A721="",NA(),IF($C721="Action",$B721,NA()))</f>
      </c>
      <c r="H721">
        <f>IF($A721="",NA(),IF($C721="Action",1+$F721*0.023,NA()))</f>
      </c>
      <c r="I721">
        <f>IF($A721="",NA(),IF($C721="Strategy",$B721,NA()))</f>
      </c>
      <c r="J721">
        <f>IF($A721="",NA(),IF($C721="Strategy",2+$F721*0.023,NA()))</f>
      </c>
      <c r="K721">
        <f>IF($A721="",NA(),IF($C721="Deckbuilder",$B721,NA()))</f>
      </c>
      <c r="L721">
        <f>IF($A721="",NA(),IF($C721="Deckbuilder",3+$F721*0.023,NA()))</f>
      </c>
      <c r="M721">
        <f>IF($A721="",NA(),IF($C721="Traditional",$B721,NA()))</f>
      </c>
      <c r="N721">
        <f>IF($A721="",NA(),IF($C721="Traditional",4+$F721*0.023,NA()))</f>
      </c>
      <c r="O721">
        <f>IF($A721="","",$D721+ROW()/1000000)</f>
      </c>
      <c r="P721" t="str">
        <f>IF(OR($A721="",INDEX(games!$H:$H,ROW())=""),"",INDEX(games!$H:$H,ROW()))</f>
      </c>
      <c r="Q721">
        <f>IF(OR($A721="",$P721&lt;&gt;"Yes"),"",$D721+ROW()/1000000)</f>
      </c>
      <c r="T721">
        <f>IF($Y721="","",INDEX($B$2:$B$2000,$Y721))</f>
      </c>
      <c r="U721">
        <f>IF($Z721="","",INDEX($B$2:$B$2000,$Z721))</f>
      </c>
      <c r="V721">
        <f>IF(OR($T721="",$U721=""),"",$U721-$T721)</f>
      </c>
      <c r="W721" t="str">
        <f>IF(TRIM(INDEX(connections!$A:$A,ROW()))="","",TRIM(INDEX(connections!$A:$A,ROW())))</f>
      </c>
      <c r="X721" t="str">
        <f>IF($W721="","",TRIM(INDEX(connections!$B:$B,ROW())))</f>
      </c>
      <c r="Y721">
        <f>IF($W721="","",IFERROR(MATCH($W721,$A$2:$A$2000,0),""))</f>
      </c>
      <c r="Z721">
        <f>IF($X721="","",IFERROR(MATCH($X721,$A$2:$A$2000,0),""))</f>
      </c>
      <c r="AA721" t="str">
        <f>IF($Y721="","",INDEX($P$2:$P$2000,$Y721))</f>
      </c>
      <c r="AB721" t="str">
        <f>IF($Z721="","",INDEX($P$2:$P$2000,$Z721))</f>
      </c>
      <c r="AC721">
        <f>IF(AND($AA721="Yes",$AB721="Yes"),1,"")</f>
      </c>
      <c r="AD721">
        <f>IF(OR($Y721="",$Z721=""),"",IF(INDEX($C$2:$C$2000,$Y721)=INDEX($C$2:$C$2000,$Z721),0,1))</f>
      </c>
      <c r="AE721">
        <f>IF($AC721&lt;&gt;1,"",IF(AND(INDEX($AG$2:$AG$2000,$Y721)=1,INDEX($AG$2:$AG$2000,$Z721)=1),1,""))</f>
      </c>
      <c r="AG721">
        <f>IF($A721="","",COUNTIFS($W$2:$W$2500,$A721,$AB$2:$AB$2500,"Yes")+COUNTIFS($X$2:$X$2500,$A721,$AA$2:$AA$2500,"Yes"))</f>
      </c>
      <c r="AH721" t="str">
        <f>IF(OR($P721&lt;&gt;"Yes",N($AG721)=0),"",IF(AND($AG721=1,COUNTIFS($W$2:$W$2500,$A721,$AE$2:$AE$2500,1)+COUNTIFS($X$2:$X$2500,$A721,$AE$2:$AE$2500,1)&gt;0),"","Yes"))</f>
      </c>
      <c r="AI721">
        <f>IF($AH721="Yes",$AG721,"")</f>
      </c>
      <c r="AJ721">
        <f>IF($AI721="","",$AI721+ROW()/1000000)</f>
      </c>
      <c r="AK721">
        <f>IF(OR($A721="",$P721="Yes",N($AG721)=0),"",$AG721+ROW()/1000000)</f>
      </c>
      <c r="AL721" t="str">
        <f>IF($A721="","",INDEX(games!$J:$J,ROW())&amp;"")</f>
      </c>
      <c r="AM721">
        <f>IF($A721="","",SUMPRODUCT($AO721:$BD721,'Map Analysis'!$AP$2^{0,1,2,3,4,5,6,7,8,9,10,11,12,13,14,15}))</f>
      </c>
      <c r="AN721">
        <f>IF($A721="","",$AM721+ROW()/10000000)</f>
      </c>
      <c r="AO721">
        <f>IF($A721="","",COUNTIF($W$2:$W$2500,$A721))</f>
      </c>
      <c r="AP721">
        <f>IF($A721="","",SUMIFS($BF$2:$BF$2500,$W$2:$W$2500,$A721))</f>
      </c>
      <c r="AQ721">
        <f>IF($A721="","",SUMIFS($BG$2:$BG$2500,$W$2:$W$2500,$A721))</f>
      </c>
      <c r="AR721">
        <f>IF($A721="","",SUMIFS($BH$2:$BH$2500,$W$2:$W$2500,$A721))</f>
      </c>
      <c r="AS721">
        <f>IF($A721="","",SUMIFS($BI$2:$BI$2500,$W$2:$W$2500,$A721))</f>
      </c>
      <c r="AT721">
        <f>IF($A721="","",SUMIFS($BJ$2:$BJ$2500,$W$2:$W$2500,$A721))</f>
      </c>
      <c r="AU721">
        <f>IF($A721="","",SUMIFS($BK$2:$BK$2500,$W$2:$W$2500,$A721))</f>
      </c>
      <c r="AV721">
        <f>IF($A721="","",SUMIFS($BL$2:$BL$2500,$W$2:$W$2500,$A721))</f>
      </c>
      <c r="AW721">
        <f>IF($A721="","",SUMIFS($BM$2:$BM$2500,$W$2:$W$2500,$A721))</f>
      </c>
      <c r="AX721">
        <f>IF($A721="","",SUMIFS($BN$2:$BN$2500,$W$2:$W$2500,$A721))</f>
      </c>
      <c r="AY721">
        <f>IF($A721="","",SUMIFS($BO$2:$BO$2500,$W$2:$W$2500,$A721))</f>
      </c>
      <c r="AZ721">
        <f>IF($A721="","",SUMIFS($BP$2:$BP$2500,$W$2:$W$2500,$A721))</f>
      </c>
      <c r="BA721">
        <f>IF($A721="","",SUMIFS($BQ$2:$BQ$2500,$W$2:$W$2500,$A721))</f>
      </c>
      <c r="BB721">
        <f>IF($A721="","",SUMIFS($BR$2:$BR$2500,$W$2:$W$2500,$A721))</f>
      </c>
      <c r="BC721">
        <f>IF($A721="","",SUMIFS($BS$2:$BS$2500,$W$2:$W$2500,$A721))</f>
      </c>
      <c r="BD721">
        <f>IF($A721="","",SUMIFS($BT$2:$BT$2500,$W$2:$W$2500,$A721))</f>
      </c>
      <c r="BF721">
        <f>IF($Z721="","",INDEX($AO$2:$AO$2000,$Z721))</f>
      </c>
      <c r="BG721">
        <f>IF($Z721="","",INDEX($AP$2:$AP$2000,$Z721))</f>
      </c>
      <c r="BH721">
        <f>IF($Z721="","",INDEX($AQ$2:$AQ$2000,$Z721))</f>
      </c>
      <c r="BI721">
        <f>IF($Z721="","",INDEX($AR$2:$AR$2000,$Z721))</f>
      </c>
      <c r="BJ721">
        <f>IF($Z721="","",INDEX($AS$2:$AS$2000,$Z721))</f>
      </c>
      <c r="BK721">
        <f>IF($Z721="","",INDEX($AT$2:$AT$2000,$Z721))</f>
      </c>
      <c r="BL721">
        <f>IF($Z721="","",INDEX($AU$2:$AU$2000,$Z721))</f>
      </c>
      <c r="BM721">
        <f>IF($Z721="","",INDEX($AV$2:$AV$2000,$Z721))</f>
      </c>
      <c r="BN721">
        <f>IF($Z721="","",INDEX($AW$2:$AW$2000,$Z721))</f>
      </c>
      <c r="BO721">
        <f>IF($Z721="","",INDEX($AX$2:$AX$2000,$Z721))</f>
      </c>
      <c r="BP721">
        <f>IF($Z721="","",INDEX($AY$2:$AY$2000,$Z721))</f>
      </c>
      <c r="BQ721">
        <f>IF($Z721="","",INDEX($AZ$2:$AZ$2000,$Z721))</f>
      </c>
      <c r="BR721">
        <f>IF($Z721="","",INDEX($BA$2:$BA$2000,$Z721))</f>
      </c>
      <c r="BS721">
        <f>IF($Z721="","",INDEX($BB$2:$BB$2000,$Z721))</f>
      </c>
      <c r="BT721">
        <f>IF($Z721="","",INDEX($BC$2:$BC$2000,$Z721))</f>
      </c>
      <c r="BV721">
        <f>IF(OR($A721="",$P721&lt;&gt;"Yes",$AH721="Yes"),"",1+N($AG721))</f>
      </c>
      <c r="BW721">
        <f>IF($A721="","",COUNTIFS($W$2:$W$2500,$A721,$BZ$2:$BZ$2500,"Yes")+COUNTIFS($X$2:$X$2500,$A721,$BY$2:$BY$2500,"Yes"))</f>
      </c>
      <c r="BX721">
        <f>IF(OR($A721="",$P721="Yes"),"",IF(N($BW721)=0,0,1+SUMIFS($CB$2:$CB$2500,$W$2:$W$2500,$A721)+SUMIFS($CA$2:$CA$2500,$X$2:$X$2500,$A721)))</f>
      </c>
      <c r="BY721" t="str">
        <f>IF($Y721="","",INDEX($AH$2:$AH$2000,$Y721)&amp;"")</f>
      </c>
      <c r="BZ721" t="str">
        <f>IF($Z721="","",INDEX($AH$2:$AH$2000,$Z721)&amp;"")</f>
      </c>
      <c r="CA721">
        <f>IF($Y721="","",INDEX($BV$2:$BV$2000,$Y721))</f>
      </c>
      <c r="CB721">
        <f>IF($Z721="","",INDEX($BV$2:$BV$2000,$Z721))</f>
      </c>
    </row>
    <row r="722">
      <c r="A722" t="str">
        <f>IF(TRIM(INDEX(games!$A:$A,ROW()))="","",TRIM(INDEX(games!$A:$A,ROW())))</f>
      </c>
      <c r="B722">
        <f>IF(OR($A722="",INDEX(games!$B:$B,ROW())=""),"",INDEX(games!$B:$B,ROW()))</f>
      </c>
      <c r="C722" t="str">
        <f>IF(OR($A722="",INDEX(games!$C:$C,ROW())=""),"",INDEX(games!$C:$C,ROW()))</f>
      </c>
      <c r="D722">
        <f>IF($A722="","",COUNTIF($W$2:$W$2500,$A722)+COUNTIF($X$2:$X$2500,$A722))</f>
      </c>
      <c r="E722">
        <f>IF($A722="","",IFERROR(MATCH($C722,$R$2:$R$5,0),0))</f>
      </c>
      <c r="F722">
        <f>IF($A722="","",MOD(ROW(),34))</f>
      </c>
      <c r="G722">
        <f>IF($A722="",NA(),IF($C722="Action",$B722,NA()))</f>
      </c>
      <c r="H722">
        <f>IF($A722="",NA(),IF($C722="Action",1+$F722*0.023,NA()))</f>
      </c>
      <c r="I722">
        <f>IF($A722="",NA(),IF($C722="Strategy",$B722,NA()))</f>
      </c>
      <c r="J722">
        <f>IF($A722="",NA(),IF($C722="Strategy",2+$F722*0.023,NA()))</f>
      </c>
      <c r="K722">
        <f>IF($A722="",NA(),IF($C722="Deckbuilder",$B722,NA()))</f>
      </c>
      <c r="L722">
        <f>IF($A722="",NA(),IF($C722="Deckbuilder",3+$F722*0.023,NA()))</f>
      </c>
      <c r="M722">
        <f>IF($A722="",NA(),IF($C722="Traditional",$B722,NA()))</f>
      </c>
      <c r="N722">
        <f>IF($A722="",NA(),IF($C722="Traditional",4+$F722*0.023,NA()))</f>
      </c>
      <c r="O722">
        <f>IF($A722="","",$D722+ROW()/1000000)</f>
      </c>
      <c r="P722" t="str">
        <f>IF(OR($A722="",INDEX(games!$H:$H,ROW())=""),"",INDEX(games!$H:$H,ROW()))</f>
      </c>
      <c r="Q722">
        <f>IF(OR($A722="",$P722&lt;&gt;"Yes"),"",$D722+ROW()/1000000)</f>
      </c>
      <c r="T722">
        <f>IF($Y722="","",INDEX($B$2:$B$2000,$Y722))</f>
      </c>
      <c r="U722">
        <f>IF($Z722="","",INDEX($B$2:$B$2000,$Z722))</f>
      </c>
      <c r="V722">
        <f>IF(OR($T722="",$U722=""),"",$U722-$T722)</f>
      </c>
      <c r="W722" t="str">
        <f>IF(TRIM(INDEX(connections!$A:$A,ROW()))="","",TRIM(INDEX(connections!$A:$A,ROW())))</f>
      </c>
      <c r="X722" t="str">
        <f>IF($W722="","",TRIM(INDEX(connections!$B:$B,ROW())))</f>
      </c>
      <c r="Y722">
        <f>IF($W722="","",IFERROR(MATCH($W722,$A$2:$A$2000,0),""))</f>
      </c>
      <c r="Z722">
        <f>IF($X722="","",IFERROR(MATCH($X722,$A$2:$A$2000,0),""))</f>
      </c>
      <c r="AA722" t="str">
        <f>IF($Y722="","",INDEX($P$2:$P$2000,$Y722))</f>
      </c>
      <c r="AB722" t="str">
        <f>IF($Z722="","",INDEX($P$2:$P$2000,$Z722))</f>
      </c>
      <c r="AC722">
        <f>IF(AND($AA722="Yes",$AB722="Yes"),1,"")</f>
      </c>
      <c r="AD722">
        <f>IF(OR($Y722="",$Z722=""),"",IF(INDEX($C$2:$C$2000,$Y722)=INDEX($C$2:$C$2000,$Z722),0,1))</f>
      </c>
      <c r="AE722">
        <f>IF($AC722&lt;&gt;1,"",IF(AND(INDEX($AG$2:$AG$2000,$Y722)=1,INDEX($AG$2:$AG$2000,$Z722)=1),1,""))</f>
      </c>
      <c r="AG722">
        <f>IF($A722="","",COUNTIFS($W$2:$W$2500,$A722,$AB$2:$AB$2500,"Yes")+COUNTIFS($X$2:$X$2500,$A722,$AA$2:$AA$2500,"Yes"))</f>
      </c>
      <c r="AH722" t="str">
        <f>IF(OR($P722&lt;&gt;"Yes",N($AG722)=0),"",IF(AND($AG722=1,COUNTIFS($W$2:$W$2500,$A722,$AE$2:$AE$2500,1)+COUNTIFS($X$2:$X$2500,$A722,$AE$2:$AE$2500,1)&gt;0),"","Yes"))</f>
      </c>
      <c r="AI722">
        <f>IF($AH722="Yes",$AG722,"")</f>
      </c>
      <c r="AJ722">
        <f>IF($AI722="","",$AI722+ROW()/1000000)</f>
      </c>
      <c r="AK722">
        <f>IF(OR($A722="",$P722="Yes",N($AG722)=0),"",$AG722+ROW()/1000000)</f>
      </c>
      <c r="AL722" t="str">
        <f>IF($A722="","",INDEX(games!$J:$J,ROW())&amp;"")</f>
      </c>
      <c r="AM722">
        <f>IF($A722="","",SUMPRODUCT($AO722:$BD722,'Map Analysis'!$AP$2^{0,1,2,3,4,5,6,7,8,9,10,11,12,13,14,15}))</f>
      </c>
      <c r="AN722">
        <f>IF($A722="","",$AM722+ROW()/10000000)</f>
      </c>
      <c r="AO722">
        <f>IF($A722="","",COUNTIF($W$2:$W$2500,$A722))</f>
      </c>
      <c r="AP722">
        <f>IF($A722="","",SUMIFS($BF$2:$BF$2500,$W$2:$W$2500,$A722))</f>
      </c>
      <c r="AQ722">
        <f>IF($A722="","",SUMIFS($BG$2:$BG$2500,$W$2:$W$2500,$A722))</f>
      </c>
      <c r="AR722">
        <f>IF($A722="","",SUMIFS($BH$2:$BH$2500,$W$2:$W$2500,$A722))</f>
      </c>
      <c r="AS722">
        <f>IF($A722="","",SUMIFS($BI$2:$BI$2500,$W$2:$W$2500,$A722))</f>
      </c>
      <c r="AT722">
        <f>IF($A722="","",SUMIFS($BJ$2:$BJ$2500,$W$2:$W$2500,$A722))</f>
      </c>
      <c r="AU722">
        <f>IF($A722="","",SUMIFS($BK$2:$BK$2500,$W$2:$W$2500,$A722))</f>
      </c>
      <c r="AV722">
        <f>IF($A722="","",SUMIFS($BL$2:$BL$2500,$W$2:$W$2500,$A722))</f>
      </c>
      <c r="AW722">
        <f>IF($A722="","",SUMIFS($BM$2:$BM$2500,$W$2:$W$2500,$A722))</f>
      </c>
      <c r="AX722">
        <f>IF($A722="","",SUMIFS($BN$2:$BN$2500,$W$2:$W$2500,$A722))</f>
      </c>
      <c r="AY722">
        <f>IF($A722="","",SUMIFS($BO$2:$BO$2500,$W$2:$W$2500,$A722))</f>
      </c>
      <c r="AZ722">
        <f>IF($A722="","",SUMIFS($BP$2:$BP$2500,$W$2:$W$2500,$A722))</f>
      </c>
      <c r="BA722">
        <f>IF($A722="","",SUMIFS($BQ$2:$BQ$2500,$W$2:$W$2500,$A722))</f>
      </c>
      <c r="BB722">
        <f>IF($A722="","",SUMIFS($BR$2:$BR$2500,$W$2:$W$2500,$A722))</f>
      </c>
      <c r="BC722">
        <f>IF($A722="","",SUMIFS($BS$2:$BS$2500,$W$2:$W$2500,$A722))</f>
      </c>
      <c r="BD722">
        <f>IF($A722="","",SUMIFS($BT$2:$BT$2500,$W$2:$W$2500,$A722))</f>
      </c>
      <c r="BF722">
        <f>IF($Z722="","",INDEX($AO$2:$AO$2000,$Z722))</f>
      </c>
      <c r="BG722">
        <f>IF($Z722="","",INDEX($AP$2:$AP$2000,$Z722))</f>
      </c>
      <c r="BH722">
        <f>IF($Z722="","",INDEX($AQ$2:$AQ$2000,$Z722))</f>
      </c>
      <c r="BI722">
        <f>IF($Z722="","",INDEX($AR$2:$AR$2000,$Z722))</f>
      </c>
      <c r="BJ722">
        <f>IF($Z722="","",INDEX($AS$2:$AS$2000,$Z722))</f>
      </c>
      <c r="BK722">
        <f>IF($Z722="","",INDEX($AT$2:$AT$2000,$Z722))</f>
      </c>
      <c r="BL722">
        <f>IF($Z722="","",INDEX($AU$2:$AU$2000,$Z722))</f>
      </c>
      <c r="BM722">
        <f>IF($Z722="","",INDEX($AV$2:$AV$2000,$Z722))</f>
      </c>
      <c r="BN722">
        <f>IF($Z722="","",INDEX($AW$2:$AW$2000,$Z722))</f>
      </c>
      <c r="BO722">
        <f>IF($Z722="","",INDEX($AX$2:$AX$2000,$Z722))</f>
      </c>
      <c r="BP722">
        <f>IF($Z722="","",INDEX($AY$2:$AY$2000,$Z722))</f>
      </c>
      <c r="BQ722">
        <f>IF($Z722="","",INDEX($AZ$2:$AZ$2000,$Z722))</f>
      </c>
      <c r="BR722">
        <f>IF($Z722="","",INDEX($BA$2:$BA$2000,$Z722))</f>
      </c>
      <c r="BS722">
        <f>IF($Z722="","",INDEX($BB$2:$BB$2000,$Z722))</f>
      </c>
      <c r="BT722">
        <f>IF($Z722="","",INDEX($BC$2:$BC$2000,$Z722))</f>
      </c>
      <c r="BV722">
        <f>IF(OR($A722="",$P722&lt;&gt;"Yes",$AH722="Yes"),"",1+N($AG722))</f>
      </c>
      <c r="BW722">
        <f>IF($A722="","",COUNTIFS($W$2:$W$2500,$A722,$BZ$2:$BZ$2500,"Yes")+COUNTIFS($X$2:$X$2500,$A722,$BY$2:$BY$2500,"Yes"))</f>
      </c>
      <c r="BX722">
        <f>IF(OR($A722="",$P722="Yes"),"",IF(N($BW722)=0,0,1+SUMIFS($CB$2:$CB$2500,$W$2:$W$2500,$A722)+SUMIFS($CA$2:$CA$2500,$X$2:$X$2500,$A722)))</f>
      </c>
      <c r="BY722" t="str">
        <f>IF($Y722="","",INDEX($AH$2:$AH$2000,$Y722)&amp;"")</f>
      </c>
      <c r="BZ722" t="str">
        <f>IF($Z722="","",INDEX($AH$2:$AH$2000,$Z722)&amp;"")</f>
      </c>
      <c r="CA722">
        <f>IF($Y722="","",INDEX($BV$2:$BV$2000,$Y722))</f>
      </c>
      <c r="CB722">
        <f>IF($Z722="","",INDEX($BV$2:$BV$2000,$Z722))</f>
      </c>
    </row>
    <row r="723">
      <c r="A723" t="str">
        <f>IF(TRIM(INDEX(games!$A:$A,ROW()))="","",TRIM(INDEX(games!$A:$A,ROW())))</f>
      </c>
      <c r="B723">
        <f>IF(OR($A723="",INDEX(games!$B:$B,ROW())=""),"",INDEX(games!$B:$B,ROW()))</f>
      </c>
      <c r="C723" t="str">
        <f>IF(OR($A723="",INDEX(games!$C:$C,ROW())=""),"",INDEX(games!$C:$C,ROW()))</f>
      </c>
      <c r="D723">
        <f>IF($A723="","",COUNTIF($W$2:$W$2500,$A723)+COUNTIF($X$2:$X$2500,$A723))</f>
      </c>
      <c r="E723">
        <f>IF($A723="","",IFERROR(MATCH($C723,$R$2:$R$5,0),0))</f>
      </c>
      <c r="F723">
        <f>IF($A723="","",MOD(ROW(),34))</f>
      </c>
      <c r="G723">
        <f>IF($A723="",NA(),IF($C723="Action",$B723,NA()))</f>
      </c>
      <c r="H723">
        <f>IF($A723="",NA(),IF($C723="Action",1+$F723*0.023,NA()))</f>
      </c>
      <c r="I723">
        <f>IF($A723="",NA(),IF($C723="Strategy",$B723,NA()))</f>
      </c>
      <c r="J723">
        <f>IF($A723="",NA(),IF($C723="Strategy",2+$F723*0.023,NA()))</f>
      </c>
      <c r="K723">
        <f>IF($A723="",NA(),IF($C723="Deckbuilder",$B723,NA()))</f>
      </c>
      <c r="L723">
        <f>IF($A723="",NA(),IF($C723="Deckbuilder",3+$F723*0.023,NA()))</f>
      </c>
      <c r="M723">
        <f>IF($A723="",NA(),IF($C723="Traditional",$B723,NA()))</f>
      </c>
      <c r="N723">
        <f>IF($A723="",NA(),IF($C723="Traditional",4+$F723*0.023,NA()))</f>
      </c>
      <c r="O723">
        <f>IF($A723="","",$D723+ROW()/1000000)</f>
      </c>
      <c r="P723" t="str">
        <f>IF(OR($A723="",INDEX(games!$H:$H,ROW())=""),"",INDEX(games!$H:$H,ROW()))</f>
      </c>
      <c r="Q723">
        <f>IF(OR($A723="",$P723&lt;&gt;"Yes"),"",$D723+ROW()/1000000)</f>
      </c>
      <c r="T723">
        <f>IF($Y723="","",INDEX($B$2:$B$2000,$Y723))</f>
      </c>
      <c r="U723">
        <f>IF($Z723="","",INDEX($B$2:$B$2000,$Z723))</f>
      </c>
      <c r="V723">
        <f>IF(OR($T723="",$U723=""),"",$U723-$T723)</f>
      </c>
      <c r="W723" t="str">
        <f>IF(TRIM(INDEX(connections!$A:$A,ROW()))="","",TRIM(INDEX(connections!$A:$A,ROW())))</f>
      </c>
      <c r="X723" t="str">
        <f>IF($W723="","",TRIM(INDEX(connections!$B:$B,ROW())))</f>
      </c>
      <c r="Y723">
        <f>IF($W723="","",IFERROR(MATCH($W723,$A$2:$A$2000,0),""))</f>
      </c>
      <c r="Z723">
        <f>IF($X723="","",IFERROR(MATCH($X723,$A$2:$A$2000,0),""))</f>
      </c>
      <c r="AA723" t="str">
        <f>IF($Y723="","",INDEX($P$2:$P$2000,$Y723))</f>
      </c>
      <c r="AB723" t="str">
        <f>IF($Z723="","",INDEX($P$2:$P$2000,$Z723))</f>
      </c>
      <c r="AC723">
        <f>IF(AND($AA723="Yes",$AB723="Yes"),1,"")</f>
      </c>
      <c r="AD723">
        <f>IF(OR($Y723="",$Z723=""),"",IF(INDEX($C$2:$C$2000,$Y723)=INDEX($C$2:$C$2000,$Z723),0,1))</f>
      </c>
      <c r="AE723">
        <f>IF($AC723&lt;&gt;1,"",IF(AND(INDEX($AG$2:$AG$2000,$Y723)=1,INDEX($AG$2:$AG$2000,$Z723)=1),1,""))</f>
      </c>
      <c r="AG723">
        <f>IF($A723="","",COUNTIFS($W$2:$W$2500,$A723,$AB$2:$AB$2500,"Yes")+COUNTIFS($X$2:$X$2500,$A723,$AA$2:$AA$2500,"Yes"))</f>
      </c>
      <c r="AH723" t="str">
        <f>IF(OR($P723&lt;&gt;"Yes",N($AG723)=0),"",IF(AND($AG723=1,COUNTIFS($W$2:$W$2500,$A723,$AE$2:$AE$2500,1)+COUNTIFS($X$2:$X$2500,$A723,$AE$2:$AE$2500,1)&gt;0),"","Yes"))</f>
      </c>
      <c r="AI723">
        <f>IF($AH723="Yes",$AG723,"")</f>
      </c>
      <c r="AJ723">
        <f>IF($AI723="","",$AI723+ROW()/1000000)</f>
      </c>
      <c r="AK723">
        <f>IF(OR($A723="",$P723="Yes",N($AG723)=0),"",$AG723+ROW()/1000000)</f>
      </c>
      <c r="AL723" t="str">
        <f>IF($A723="","",INDEX(games!$J:$J,ROW())&amp;"")</f>
      </c>
      <c r="AM723">
        <f>IF($A723="","",SUMPRODUCT($AO723:$BD723,'Map Analysis'!$AP$2^{0,1,2,3,4,5,6,7,8,9,10,11,12,13,14,15}))</f>
      </c>
      <c r="AN723">
        <f>IF($A723="","",$AM723+ROW()/10000000)</f>
      </c>
      <c r="AO723">
        <f>IF($A723="","",COUNTIF($W$2:$W$2500,$A723))</f>
      </c>
      <c r="AP723">
        <f>IF($A723="","",SUMIFS($BF$2:$BF$2500,$W$2:$W$2500,$A723))</f>
      </c>
      <c r="AQ723">
        <f>IF($A723="","",SUMIFS($BG$2:$BG$2500,$W$2:$W$2500,$A723))</f>
      </c>
      <c r="AR723">
        <f>IF($A723="","",SUMIFS($BH$2:$BH$2500,$W$2:$W$2500,$A723))</f>
      </c>
      <c r="AS723">
        <f>IF($A723="","",SUMIFS($BI$2:$BI$2500,$W$2:$W$2500,$A723))</f>
      </c>
      <c r="AT723">
        <f>IF($A723="","",SUMIFS($BJ$2:$BJ$2500,$W$2:$W$2500,$A723))</f>
      </c>
      <c r="AU723">
        <f>IF($A723="","",SUMIFS($BK$2:$BK$2500,$W$2:$W$2500,$A723))</f>
      </c>
      <c r="AV723">
        <f>IF($A723="","",SUMIFS($BL$2:$BL$2500,$W$2:$W$2500,$A723))</f>
      </c>
      <c r="AW723">
        <f>IF($A723="","",SUMIFS($BM$2:$BM$2500,$W$2:$W$2500,$A723))</f>
      </c>
      <c r="AX723">
        <f>IF($A723="","",SUMIFS($BN$2:$BN$2500,$W$2:$W$2500,$A723))</f>
      </c>
      <c r="AY723">
        <f>IF($A723="","",SUMIFS($BO$2:$BO$2500,$W$2:$W$2500,$A723))</f>
      </c>
      <c r="AZ723">
        <f>IF($A723="","",SUMIFS($BP$2:$BP$2500,$W$2:$W$2500,$A723))</f>
      </c>
      <c r="BA723">
        <f>IF($A723="","",SUMIFS($BQ$2:$BQ$2500,$W$2:$W$2500,$A723))</f>
      </c>
      <c r="BB723">
        <f>IF($A723="","",SUMIFS($BR$2:$BR$2500,$W$2:$W$2500,$A723))</f>
      </c>
      <c r="BC723">
        <f>IF($A723="","",SUMIFS($BS$2:$BS$2500,$W$2:$W$2500,$A723))</f>
      </c>
      <c r="BD723">
        <f>IF($A723="","",SUMIFS($BT$2:$BT$2500,$W$2:$W$2500,$A723))</f>
      </c>
      <c r="BF723">
        <f>IF($Z723="","",INDEX($AO$2:$AO$2000,$Z723))</f>
      </c>
      <c r="BG723">
        <f>IF($Z723="","",INDEX($AP$2:$AP$2000,$Z723))</f>
      </c>
      <c r="BH723">
        <f>IF($Z723="","",INDEX($AQ$2:$AQ$2000,$Z723))</f>
      </c>
      <c r="BI723">
        <f>IF($Z723="","",INDEX($AR$2:$AR$2000,$Z723))</f>
      </c>
      <c r="BJ723">
        <f>IF($Z723="","",INDEX($AS$2:$AS$2000,$Z723))</f>
      </c>
      <c r="BK723">
        <f>IF($Z723="","",INDEX($AT$2:$AT$2000,$Z723))</f>
      </c>
      <c r="BL723">
        <f>IF($Z723="","",INDEX($AU$2:$AU$2000,$Z723))</f>
      </c>
      <c r="BM723">
        <f>IF($Z723="","",INDEX($AV$2:$AV$2000,$Z723))</f>
      </c>
      <c r="BN723">
        <f>IF($Z723="","",INDEX($AW$2:$AW$2000,$Z723))</f>
      </c>
      <c r="BO723">
        <f>IF($Z723="","",INDEX($AX$2:$AX$2000,$Z723))</f>
      </c>
      <c r="BP723">
        <f>IF($Z723="","",INDEX($AY$2:$AY$2000,$Z723))</f>
      </c>
      <c r="BQ723">
        <f>IF($Z723="","",INDEX($AZ$2:$AZ$2000,$Z723))</f>
      </c>
      <c r="BR723">
        <f>IF($Z723="","",INDEX($BA$2:$BA$2000,$Z723))</f>
      </c>
      <c r="BS723">
        <f>IF($Z723="","",INDEX($BB$2:$BB$2000,$Z723))</f>
      </c>
      <c r="BT723">
        <f>IF($Z723="","",INDEX($BC$2:$BC$2000,$Z723))</f>
      </c>
      <c r="BV723">
        <f>IF(OR($A723="",$P723&lt;&gt;"Yes",$AH723="Yes"),"",1+N($AG723))</f>
      </c>
      <c r="BW723">
        <f>IF($A723="","",COUNTIFS($W$2:$W$2500,$A723,$BZ$2:$BZ$2500,"Yes")+COUNTIFS($X$2:$X$2500,$A723,$BY$2:$BY$2500,"Yes"))</f>
      </c>
      <c r="BX723">
        <f>IF(OR($A723="",$P723="Yes"),"",IF(N($BW723)=0,0,1+SUMIFS($CB$2:$CB$2500,$W$2:$W$2500,$A723)+SUMIFS($CA$2:$CA$2500,$X$2:$X$2500,$A723)))</f>
      </c>
      <c r="BY723" t="str">
        <f>IF($Y723="","",INDEX($AH$2:$AH$2000,$Y723)&amp;"")</f>
      </c>
      <c r="BZ723" t="str">
        <f>IF($Z723="","",INDEX($AH$2:$AH$2000,$Z723)&amp;"")</f>
      </c>
      <c r="CA723">
        <f>IF($Y723="","",INDEX($BV$2:$BV$2000,$Y723))</f>
      </c>
      <c r="CB723">
        <f>IF($Z723="","",INDEX($BV$2:$BV$2000,$Z723))</f>
      </c>
    </row>
    <row r="724">
      <c r="A724" t="str">
        <f>IF(TRIM(INDEX(games!$A:$A,ROW()))="","",TRIM(INDEX(games!$A:$A,ROW())))</f>
      </c>
      <c r="B724">
        <f>IF(OR($A724="",INDEX(games!$B:$B,ROW())=""),"",INDEX(games!$B:$B,ROW()))</f>
      </c>
      <c r="C724" t="str">
        <f>IF(OR($A724="",INDEX(games!$C:$C,ROW())=""),"",INDEX(games!$C:$C,ROW()))</f>
      </c>
      <c r="D724">
        <f>IF($A724="","",COUNTIF($W$2:$W$2500,$A724)+COUNTIF($X$2:$X$2500,$A724))</f>
      </c>
      <c r="E724">
        <f>IF($A724="","",IFERROR(MATCH($C724,$R$2:$R$5,0),0))</f>
      </c>
      <c r="F724">
        <f>IF($A724="","",MOD(ROW(),34))</f>
      </c>
      <c r="G724">
        <f>IF($A724="",NA(),IF($C724="Action",$B724,NA()))</f>
      </c>
      <c r="H724">
        <f>IF($A724="",NA(),IF($C724="Action",1+$F724*0.023,NA()))</f>
      </c>
      <c r="I724">
        <f>IF($A724="",NA(),IF($C724="Strategy",$B724,NA()))</f>
      </c>
      <c r="J724">
        <f>IF($A724="",NA(),IF($C724="Strategy",2+$F724*0.023,NA()))</f>
      </c>
      <c r="K724">
        <f>IF($A724="",NA(),IF($C724="Deckbuilder",$B724,NA()))</f>
      </c>
      <c r="L724">
        <f>IF($A724="",NA(),IF($C724="Deckbuilder",3+$F724*0.023,NA()))</f>
      </c>
      <c r="M724">
        <f>IF($A724="",NA(),IF($C724="Traditional",$B724,NA()))</f>
      </c>
      <c r="N724">
        <f>IF($A724="",NA(),IF($C724="Traditional",4+$F724*0.023,NA()))</f>
      </c>
      <c r="O724">
        <f>IF($A724="","",$D724+ROW()/1000000)</f>
      </c>
      <c r="P724" t="str">
        <f>IF(OR($A724="",INDEX(games!$H:$H,ROW())=""),"",INDEX(games!$H:$H,ROW()))</f>
      </c>
      <c r="Q724">
        <f>IF(OR($A724="",$P724&lt;&gt;"Yes"),"",$D724+ROW()/1000000)</f>
      </c>
      <c r="T724">
        <f>IF($Y724="","",INDEX($B$2:$B$2000,$Y724))</f>
      </c>
      <c r="U724">
        <f>IF($Z724="","",INDEX($B$2:$B$2000,$Z724))</f>
      </c>
      <c r="V724">
        <f>IF(OR($T724="",$U724=""),"",$U724-$T724)</f>
      </c>
      <c r="W724" t="str">
        <f>IF(TRIM(INDEX(connections!$A:$A,ROW()))="","",TRIM(INDEX(connections!$A:$A,ROW())))</f>
      </c>
      <c r="X724" t="str">
        <f>IF($W724="","",TRIM(INDEX(connections!$B:$B,ROW())))</f>
      </c>
      <c r="Y724">
        <f>IF($W724="","",IFERROR(MATCH($W724,$A$2:$A$2000,0),""))</f>
      </c>
      <c r="Z724">
        <f>IF($X724="","",IFERROR(MATCH($X724,$A$2:$A$2000,0),""))</f>
      </c>
      <c r="AA724" t="str">
        <f>IF($Y724="","",INDEX($P$2:$P$2000,$Y724))</f>
      </c>
      <c r="AB724" t="str">
        <f>IF($Z724="","",INDEX($P$2:$P$2000,$Z724))</f>
      </c>
      <c r="AC724">
        <f>IF(AND($AA724="Yes",$AB724="Yes"),1,"")</f>
      </c>
      <c r="AD724">
        <f>IF(OR($Y724="",$Z724=""),"",IF(INDEX($C$2:$C$2000,$Y724)=INDEX($C$2:$C$2000,$Z724),0,1))</f>
      </c>
      <c r="AE724">
        <f>IF($AC724&lt;&gt;1,"",IF(AND(INDEX($AG$2:$AG$2000,$Y724)=1,INDEX($AG$2:$AG$2000,$Z724)=1),1,""))</f>
      </c>
      <c r="AG724">
        <f>IF($A724="","",COUNTIFS($W$2:$W$2500,$A724,$AB$2:$AB$2500,"Yes")+COUNTIFS($X$2:$X$2500,$A724,$AA$2:$AA$2500,"Yes"))</f>
      </c>
      <c r="AH724" t="str">
        <f>IF(OR($P724&lt;&gt;"Yes",N($AG724)=0),"",IF(AND($AG724=1,COUNTIFS($W$2:$W$2500,$A724,$AE$2:$AE$2500,1)+COUNTIFS($X$2:$X$2500,$A724,$AE$2:$AE$2500,1)&gt;0),"","Yes"))</f>
      </c>
      <c r="AI724">
        <f>IF($AH724="Yes",$AG724,"")</f>
      </c>
      <c r="AJ724">
        <f>IF($AI724="","",$AI724+ROW()/1000000)</f>
      </c>
      <c r="AK724">
        <f>IF(OR($A724="",$P724="Yes",N($AG724)=0),"",$AG724+ROW()/1000000)</f>
      </c>
      <c r="AL724" t="str">
        <f>IF($A724="","",INDEX(games!$J:$J,ROW())&amp;"")</f>
      </c>
      <c r="AM724">
        <f>IF($A724="","",SUMPRODUCT($AO724:$BD724,'Map Analysis'!$AP$2^{0,1,2,3,4,5,6,7,8,9,10,11,12,13,14,15}))</f>
      </c>
      <c r="AN724">
        <f>IF($A724="","",$AM724+ROW()/10000000)</f>
      </c>
      <c r="AO724">
        <f>IF($A724="","",COUNTIF($W$2:$W$2500,$A724))</f>
      </c>
      <c r="AP724">
        <f>IF($A724="","",SUMIFS($BF$2:$BF$2500,$W$2:$W$2500,$A724))</f>
      </c>
      <c r="AQ724">
        <f>IF($A724="","",SUMIFS($BG$2:$BG$2500,$W$2:$W$2500,$A724))</f>
      </c>
      <c r="AR724">
        <f>IF($A724="","",SUMIFS($BH$2:$BH$2500,$W$2:$W$2500,$A724))</f>
      </c>
      <c r="AS724">
        <f>IF($A724="","",SUMIFS($BI$2:$BI$2500,$W$2:$W$2500,$A724))</f>
      </c>
      <c r="AT724">
        <f>IF($A724="","",SUMIFS($BJ$2:$BJ$2500,$W$2:$W$2500,$A724))</f>
      </c>
      <c r="AU724">
        <f>IF($A724="","",SUMIFS($BK$2:$BK$2500,$W$2:$W$2500,$A724))</f>
      </c>
      <c r="AV724">
        <f>IF($A724="","",SUMIFS($BL$2:$BL$2500,$W$2:$W$2500,$A724))</f>
      </c>
      <c r="AW724">
        <f>IF($A724="","",SUMIFS($BM$2:$BM$2500,$W$2:$W$2500,$A724))</f>
      </c>
      <c r="AX724">
        <f>IF($A724="","",SUMIFS($BN$2:$BN$2500,$W$2:$W$2500,$A724))</f>
      </c>
      <c r="AY724">
        <f>IF($A724="","",SUMIFS($BO$2:$BO$2500,$W$2:$W$2500,$A724))</f>
      </c>
      <c r="AZ724">
        <f>IF($A724="","",SUMIFS($BP$2:$BP$2500,$W$2:$W$2500,$A724))</f>
      </c>
      <c r="BA724">
        <f>IF($A724="","",SUMIFS($BQ$2:$BQ$2500,$W$2:$W$2500,$A724))</f>
      </c>
      <c r="BB724">
        <f>IF($A724="","",SUMIFS($BR$2:$BR$2500,$W$2:$W$2500,$A724))</f>
      </c>
      <c r="BC724">
        <f>IF($A724="","",SUMIFS($BS$2:$BS$2500,$W$2:$W$2500,$A724))</f>
      </c>
      <c r="BD724">
        <f>IF($A724="","",SUMIFS($BT$2:$BT$2500,$W$2:$W$2500,$A724))</f>
      </c>
      <c r="BF724">
        <f>IF($Z724="","",INDEX($AO$2:$AO$2000,$Z724))</f>
      </c>
      <c r="BG724">
        <f>IF($Z724="","",INDEX($AP$2:$AP$2000,$Z724))</f>
      </c>
      <c r="BH724">
        <f>IF($Z724="","",INDEX($AQ$2:$AQ$2000,$Z724))</f>
      </c>
      <c r="BI724">
        <f>IF($Z724="","",INDEX($AR$2:$AR$2000,$Z724))</f>
      </c>
      <c r="BJ724">
        <f>IF($Z724="","",INDEX($AS$2:$AS$2000,$Z724))</f>
      </c>
      <c r="BK724">
        <f>IF($Z724="","",INDEX($AT$2:$AT$2000,$Z724))</f>
      </c>
      <c r="BL724">
        <f>IF($Z724="","",INDEX($AU$2:$AU$2000,$Z724))</f>
      </c>
      <c r="BM724">
        <f>IF($Z724="","",INDEX($AV$2:$AV$2000,$Z724))</f>
      </c>
      <c r="BN724">
        <f>IF($Z724="","",INDEX($AW$2:$AW$2000,$Z724))</f>
      </c>
      <c r="BO724">
        <f>IF($Z724="","",INDEX($AX$2:$AX$2000,$Z724))</f>
      </c>
      <c r="BP724">
        <f>IF($Z724="","",INDEX($AY$2:$AY$2000,$Z724))</f>
      </c>
      <c r="BQ724">
        <f>IF($Z724="","",INDEX($AZ$2:$AZ$2000,$Z724))</f>
      </c>
      <c r="BR724">
        <f>IF($Z724="","",INDEX($BA$2:$BA$2000,$Z724))</f>
      </c>
      <c r="BS724">
        <f>IF($Z724="","",INDEX($BB$2:$BB$2000,$Z724))</f>
      </c>
      <c r="BT724">
        <f>IF($Z724="","",INDEX($BC$2:$BC$2000,$Z724))</f>
      </c>
      <c r="BV724">
        <f>IF(OR($A724="",$P724&lt;&gt;"Yes",$AH724="Yes"),"",1+N($AG724))</f>
      </c>
      <c r="BW724">
        <f>IF($A724="","",COUNTIFS($W$2:$W$2500,$A724,$BZ$2:$BZ$2500,"Yes")+COUNTIFS($X$2:$X$2500,$A724,$BY$2:$BY$2500,"Yes"))</f>
      </c>
      <c r="BX724">
        <f>IF(OR($A724="",$P724="Yes"),"",IF(N($BW724)=0,0,1+SUMIFS($CB$2:$CB$2500,$W$2:$W$2500,$A724)+SUMIFS($CA$2:$CA$2500,$X$2:$X$2500,$A724)))</f>
      </c>
      <c r="BY724" t="str">
        <f>IF($Y724="","",INDEX($AH$2:$AH$2000,$Y724)&amp;"")</f>
      </c>
      <c r="BZ724" t="str">
        <f>IF($Z724="","",INDEX($AH$2:$AH$2000,$Z724)&amp;"")</f>
      </c>
      <c r="CA724">
        <f>IF($Y724="","",INDEX($BV$2:$BV$2000,$Y724))</f>
      </c>
      <c r="CB724">
        <f>IF($Z724="","",INDEX($BV$2:$BV$2000,$Z724))</f>
      </c>
    </row>
    <row r="725">
      <c r="A725" t="str">
        <f>IF(TRIM(INDEX(games!$A:$A,ROW()))="","",TRIM(INDEX(games!$A:$A,ROW())))</f>
      </c>
      <c r="B725">
        <f>IF(OR($A725="",INDEX(games!$B:$B,ROW())=""),"",INDEX(games!$B:$B,ROW()))</f>
      </c>
      <c r="C725" t="str">
        <f>IF(OR($A725="",INDEX(games!$C:$C,ROW())=""),"",INDEX(games!$C:$C,ROW()))</f>
      </c>
      <c r="D725">
        <f>IF($A725="","",COUNTIF($W$2:$W$2500,$A725)+COUNTIF($X$2:$X$2500,$A725))</f>
      </c>
      <c r="E725">
        <f>IF($A725="","",IFERROR(MATCH($C725,$R$2:$R$5,0),0))</f>
      </c>
      <c r="F725">
        <f>IF($A725="","",MOD(ROW(),34))</f>
      </c>
      <c r="G725">
        <f>IF($A725="",NA(),IF($C725="Action",$B725,NA()))</f>
      </c>
      <c r="H725">
        <f>IF($A725="",NA(),IF($C725="Action",1+$F725*0.023,NA()))</f>
      </c>
      <c r="I725">
        <f>IF($A725="",NA(),IF($C725="Strategy",$B725,NA()))</f>
      </c>
      <c r="J725">
        <f>IF($A725="",NA(),IF($C725="Strategy",2+$F725*0.023,NA()))</f>
      </c>
      <c r="K725">
        <f>IF($A725="",NA(),IF($C725="Deckbuilder",$B725,NA()))</f>
      </c>
      <c r="L725">
        <f>IF($A725="",NA(),IF($C725="Deckbuilder",3+$F725*0.023,NA()))</f>
      </c>
      <c r="M725">
        <f>IF($A725="",NA(),IF($C725="Traditional",$B725,NA()))</f>
      </c>
      <c r="N725">
        <f>IF($A725="",NA(),IF($C725="Traditional",4+$F725*0.023,NA()))</f>
      </c>
      <c r="O725">
        <f>IF($A725="","",$D725+ROW()/1000000)</f>
      </c>
      <c r="P725" t="str">
        <f>IF(OR($A725="",INDEX(games!$H:$H,ROW())=""),"",INDEX(games!$H:$H,ROW()))</f>
      </c>
      <c r="Q725">
        <f>IF(OR($A725="",$P725&lt;&gt;"Yes"),"",$D725+ROW()/1000000)</f>
      </c>
      <c r="T725">
        <f>IF($Y725="","",INDEX($B$2:$B$2000,$Y725))</f>
      </c>
      <c r="U725">
        <f>IF($Z725="","",INDEX($B$2:$B$2000,$Z725))</f>
      </c>
      <c r="V725">
        <f>IF(OR($T725="",$U725=""),"",$U725-$T725)</f>
      </c>
      <c r="W725" t="str">
        <f>IF(TRIM(INDEX(connections!$A:$A,ROW()))="","",TRIM(INDEX(connections!$A:$A,ROW())))</f>
      </c>
      <c r="X725" t="str">
        <f>IF($W725="","",TRIM(INDEX(connections!$B:$B,ROW())))</f>
      </c>
      <c r="Y725">
        <f>IF($W725="","",IFERROR(MATCH($W725,$A$2:$A$2000,0),""))</f>
      </c>
      <c r="Z725">
        <f>IF($X725="","",IFERROR(MATCH($X725,$A$2:$A$2000,0),""))</f>
      </c>
      <c r="AA725" t="str">
        <f>IF($Y725="","",INDEX($P$2:$P$2000,$Y725))</f>
      </c>
      <c r="AB725" t="str">
        <f>IF($Z725="","",INDEX($P$2:$P$2000,$Z725))</f>
      </c>
      <c r="AC725">
        <f>IF(AND($AA725="Yes",$AB725="Yes"),1,"")</f>
      </c>
      <c r="AD725">
        <f>IF(OR($Y725="",$Z725=""),"",IF(INDEX($C$2:$C$2000,$Y725)=INDEX($C$2:$C$2000,$Z725),0,1))</f>
      </c>
      <c r="AE725">
        <f>IF($AC725&lt;&gt;1,"",IF(AND(INDEX($AG$2:$AG$2000,$Y725)=1,INDEX($AG$2:$AG$2000,$Z725)=1),1,""))</f>
      </c>
      <c r="AG725">
        <f>IF($A725="","",COUNTIFS($W$2:$W$2500,$A725,$AB$2:$AB$2500,"Yes")+COUNTIFS($X$2:$X$2500,$A725,$AA$2:$AA$2500,"Yes"))</f>
      </c>
      <c r="AH725" t="str">
        <f>IF(OR($P725&lt;&gt;"Yes",N($AG725)=0),"",IF(AND($AG725=1,COUNTIFS($W$2:$W$2500,$A725,$AE$2:$AE$2500,1)+COUNTIFS($X$2:$X$2500,$A725,$AE$2:$AE$2500,1)&gt;0),"","Yes"))</f>
      </c>
      <c r="AI725">
        <f>IF($AH725="Yes",$AG725,"")</f>
      </c>
      <c r="AJ725">
        <f>IF($AI725="","",$AI725+ROW()/1000000)</f>
      </c>
      <c r="AK725">
        <f>IF(OR($A725="",$P725="Yes",N($AG725)=0),"",$AG725+ROW()/1000000)</f>
      </c>
      <c r="AL725" t="str">
        <f>IF($A725="","",INDEX(games!$J:$J,ROW())&amp;"")</f>
      </c>
      <c r="AM725">
        <f>IF($A725="","",SUMPRODUCT($AO725:$BD725,'Map Analysis'!$AP$2^{0,1,2,3,4,5,6,7,8,9,10,11,12,13,14,15}))</f>
      </c>
      <c r="AN725">
        <f>IF($A725="","",$AM725+ROW()/10000000)</f>
      </c>
      <c r="AO725">
        <f>IF($A725="","",COUNTIF($W$2:$W$2500,$A725))</f>
      </c>
      <c r="AP725">
        <f>IF($A725="","",SUMIFS($BF$2:$BF$2500,$W$2:$W$2500,$A725))</f>
      </c>
      <c r="AQ725">
        <f>IF($A725="","",SUMIFS($BG$2:$BG$2500,$W$2:$W$2500,$A725))</f>
      </c>
      <c r="AR725">
        <f>IF($A725="","",SUMIFS($BH$2:$BH$2500,$W$2:$W$2500,$A725))</f>
      </c>
      <c r="AS725">
        <f>IF($A725="","",SUMIFS($BI$2:$BI$2500,$W$2:$W$2500,$A725))</f>
      </c>
      <c r="AT725">
        <f>IF($A725="","",SUMIFS($BJ$2:$BJ$2500,$W$2:$W$2500,$A725))</f>
      </c>
      <c r="AU725">
        <f>IF($A725="","",SUMIFS($BK$2:$BK$2500,$W$2:$W$2500,$A725))</f>
      </c>
      <c r="AV725">
        <f>IF($A725="","",SUMIFS($BL$2:$BL$2500,$W$2:$W$2500,$A725))</f>
      </c>
      <c r="AW725">
        <f>IF($A725="","",SUMIFS($BM$2:$BM$2500,$W$2:$W$2500,$A725))</f>
      </c>
      <c r="AX725">
        <f>IF($A725="","",SUMIFS($BN$2:$BN$2500,$W$2:$W$2500,$A725))</f>
      </c>
      <c r="AY725">
        <f>IF($A725="","",SUMIFS($BO$2:$BO$2500,$W$2:$W$2500,$A725))</f>
      </c>
      <c r="AZ725">
        <f>IF($A725="","",SUMIFS($BP$2:$BP$2500,$W$2:$W$2500,$A725))</f>
      </c>
      <c r="BA725">
        <f>IF($A725="","",SUMIFS($BQ$2:$BQ$2500,$W$2:$W$2500,$A725))</f>
      </c>
      <c r="BB725">
        <f>IF($A725="","",SUMIFS($BR$2:$BR$2500,$W$2:$W$2500,$A725))</f>
      </c>
      <c r="BC725">
        <f>IF($A725="","",SUMIFS($BS$2:$BS$2500,$W$2:$W$2500,$A725))</f>
      </c>
      <c r="BD725">
        <f>IF($A725="","",SUMIFS($BT$2:$BT$2500,$W$2:$W$2500,$A725))</f>
      </c>
      <c r="BF725">
        <f>IF($Z725="","",INDEX($AO$2:$AO$2000,$Z725))</f>
      </c>
      <c r="BG725">
        <f>IF($Z725="","",INDEX($AP$2:$AP$2000,$Z725))</f>
      </c>
      <c r="BH725">
        <f>IF($Z725="","",INDEX($AQ$2:$AQ$2000,$Z725))</f>
      </c>
      <c r="BI725">
        <f>IF($Z725="","",INDEX($AR$2:$AR$2000,$Z725))</f>
      </c>
      <c r="BJ725">
        <f>IF($Z725="","",INDEX($AS$2:$AS$2000,$Z725))</f>
      </c>
      <c r="BK725">
        <f>IF($Z725="","",INDEX($AT$2:$AT$2000,$Z725))</f>
      </c>
      <c r="BL725">
        <f>IF($Z725="","",INDEX($AU$2:$AU$2000,$Z725))</f>
      </c>
      <c r="BM725">
        <f>IF($Z725="","",INDEX($AV$2:$AV$2000,$Z725))</f>
      </c>
      <c r="BN725">
        <f>IF($Z725="","",INDEX($AW$2:$AW$2000,$Z725))</f>
      </c>
      <c r="BO725">
        <f>IF($Z725="","",INDEX($AX$2:$AX$2000,$Z725))</f>
      </c>
      <c r="BP725">
        <f>IF($Z725="","",INDEX($AY$2:$AY$2000,$Z725))</f>
      </c>
      <c r="BQ725">
        <f>IF($Z725="","",INDEX($AZ$2:$AZ$2000,$Z725))</f>
      </c>
      <c r="BR725">
        <f>IF($Z725="","",INDEX($BA$2:$BA$2000,$Z725))</f>
      </c>
      <c r="BS725">
        <f>IF($Z725="","",INDEX($BB$2:$BB$2000,$Z725))</f>
      </c>
      <c r="BT725">
        <f>IF($Z725="","",INDEX($BC$2:$BC$2000,$Z725))</f>
      </c>
      <c r="BV725">
        <f>IF(OR($A725="",$P725&lt;&gt;"Yes",$AH725="Yes"),"",1+N($AG725))</f>
      </c>
      <c r="BW725">
        <f>IF($A725="","",COUNTIFS($W$2:$W$2500,$A725,$BZ$2:$BZ$2500,"Yes")+COUNTIFS($X$2:$X$2500,$A725,$BY$2:$BY$2500,"Yes"))</f>
      </c>
      <c r="BX725">
        <f>IF(OR($A725="",$P725="Yes"),"",IF(N($BW725)=0,0,1+SUMIFS($CB$2:$CB$2500,$W$2:$W$2500,$A725)+SUMIFS($CA$2:$CA$2500,$X$2:$X$2500,$A725)))</f>
      </c>
      <c r="BY725" t="str">
        <f>IF($Y725="","",INDEX($AH$2:$AH$2000,$Y725)&amp;"")</f>
      </c>
      <c r="BZ725" t="str">
        <f>IF($Z725="","",INDEX($AH$2:$AH$2000,$Z725)&amp;"")</f>
      </c>
      <c r="CA725">
        <f>IF($Y725="","",INDEX($BV$2:$BV$2000,$Y725))</f>
      </c>
      <c r="CB725">
        <f>IF($Z725="","",INDEX($BV$2:$BV$2000,$Z725))</f>
      </c>
    </row>
    <row r="726">
      <c r="A726" t="str">
        <f>IF(TRIM(INDEX(games!$A:$A,ROW()))="","",TRIM(INDEX(games!$A:$A,ROW())))</f>
      </c>
      <c r="B726">
        <f>IF(OR($A726="",INDEX(games!$B:$B,ROW())=""),"",INDEX(games!$B:$B,ROW()))</f>
      </c>
      <c r="C726" t="str">
        <f>IF(OR($A726="",INDEX(games!$C:$C,ROW())=""),"",INDEX(games!$C:$C,ROW()))</f>
      </c>
      <c r="D726">
        <f>IF($A726="","",COUNTIF($W$2:$W$2500,$A726)+COUNTIF($X$2:$X$2500,$A726))</f>
      </c>
      <c r="E726">
        <f>IF($A726="","",IFERROR(MATCH($C726,$R$2:$R$5,0),0))</f>
      </c>
      <c r="F726">
        <f>IF($A726="","",MOD(ROW(),34))</f>
      </c>
      <c r="G726">
        <f>IF($A726="",NA(),IF($C726="Action",$B726,NA()))</f>
      </c>
      <c r="H726">
        <f>IF($A726="",NA(),IF($C726="Action",1+$F726*0.023,NA()))</f>
      </c>
      <c r="I726">
        <f>IF($A726="",NA(),IF($C726="Strategy",$B726,NA()))</f>
      </c>
      <c r="J726">
        <f>IF($A726="",NA(),IF($C726="Strategy",2+$F726*0.023,NA()))</f>
      </c>
      <c r="K726">
        <f>IF($A726="",NA(),IF($C726="Deckbuilder",$B726,NA()))</f>
      </c>
      <c r="L726">
        <f>IF($A726="",NA(),IF($C726="Deckbuilder",3+$F726*0.023,NA()))</f>
      </c>
      <c r="M726">
        <f>IF($A726="",NA(),IF($C726="Traditional",$B726,NA()))</f>
      </c>
      <c r="N726">
        <f>IF($A726="",NA(),IF($C726="Traditional",4+$F726*0.023,NA()))</f>
      </c>
      <c r="O726">
        <f>IF($A726="","",$D726+ROW()/1000000)</f>
      </c>
      <c r="P726" t="str">
        <f>IF(OR($A726="",INDEX(games!$H:$H,ROW())=""),"",INDEX(games!$H:$H,ROW()))</f>
      </c>
      <c r="Q726">
        <f>IF(OR($A726="",$P726&lt;&gt;"Yes"),"",$D726+ROW()/1000000)</f>
      </c>
      <c r="T726">
        <f>IF($Y726="","",INDEX($B$2:$B$2000,$Y726))</f>
      </c>
      <c r="U726">
        <f>IF($Z726="","",INDEX($B$2:$B$2000,$Z726))</f>
      </c>
      <c r="V726">
        <f>IF(OR($T726="",$U726=""),"",$U726-$T726)</f>
      </c>
      <c r="W726" t="str">
        <f>IF(TRIM(INDEX(connections!$A:$A,ROW()))="","",TRIM(INDEX(connections!$A:$A,ROW())))</f>
      </c>
      <c r="X726" t="str">
        <f>IF($W726="","",TRIM(INDEX(connections!$B:$B,ROW())))</f>
      </c>
      <c r="Y726">
        <f>IF($W726="","",IFERROR(MATCH($W726,$A$2:$A$2000,0),""))</f>
      </c>
      <c r="Z726">
        <f>IF($X726="","",IFERROR(MATCH($X726,$A$2:$A$2000,0),""))</f>
      </c>
      <c r="AA726" t="str">
        <f>IF($Y726="","",INDEX($P$2:$P$2000,$Y726))</f>
      </c>
      <c r="AB726" t="str">
        <f>IF($Z726="","",INDEX($P$2:$P$2000,$Z726))</f>
      </c>
      <c r="AC726">
        <f>IF(AND($AA726="Yes",$AB726="Yes"),1,"")</f>
      </c>
      <c r="AD726">
        <f>IF(OR($Y726="",$Z726=""),"",IF(INDEX($C$2:$C$2000,$Y726)=INDEX($C$2:$C$2000,$Z726),0,1))</f>
      </c>
      <c r="AE726">
        <f>IF($AC726&lt;&gt;1,"",IF(AND(INDEX($AG$2:$AG$2000,$Y726)=1,INDEX($AG$2:$AG$2000,$Z726)=1),1,""))</f>
      </c>
      <c r="AG726">
        <f>IF($A726="","",COUNTIFS($W$2:$W$2500,$A726,$AB$2:$AB$2500,"Yes")+COUNTIFS($X$2:$X$2500,$A726,$AA$2:$AA$2500,"Yes"))</f>
      </c>
      <c r="AH726" t="str">
        <f>IF(OR($P726&lt;&gt;"Yes",N($AG726)=0),"",IF(AND($AG726=1,COUNTIFS($W$2:$W$2500,$A726,$AE$2:$AE$2500,1)+COUNTIFS($X$2:$X$2500,$A726,$AE$2:$AE$2500,1)&gt;0),"","Yes"))</f>
      </c>
      <c r="AI726">
        <f>IF($AH726="Yes",$AG726,"")</f>
      </c>
      <c r="AJ726">
        <f>IF($AI726="","",$AI726+ROW()/1000000)</f>
      </c>
      <c r="AK726">
        <f>IF(OR($A726="",$P726="Yes",N($AG726)=0),"",$AG726+ROW()/1000000)</f>
      </c>
      <c r="AL726" t="str">
        <f>IF($A726="","",INDEX(games!$J:$J,ROW())&amp;"")</f>
      </c>
      <c r="AM726">
        <f>IF($A726="","",SUMPRODUCT($AO726:$BD726,'Map Analysis'!$AP$2^{0,1,2,3,4,5,6,7,8,9,10,11,12,13,14,15}))</f>
      </c>
      <c r="AN726">
        <f>IF($A726="","",$AM726+ROW()/10000000)</f>
      </c>
      <c r="AO726">
        <f>IF($A726="","",COUNTIF($W$2:$W$2500,$A726))</f>
      </c>
      <c r="AP726">
        <f>IF($A726="","",SUMIFS($BF$2:$BF$2500,$W$2:$W$2500,$A726))</f>
      </c>
      <c r="AQ726">
        <f>IF($A726="","",SUMIFS($BG$2:$BG$2500,$W$2:$W$2500,$A726))</f>
      </c>
      <c r="AR726">
        <f>IF($A726="","",SUMIFS($BH$2:$BH$2500,$W$2:$W$2500,$A726))</f>
      </c>
      <c r="AS726">
        <f>IF($A726="","",SUMIFS($BI$2:$BI$2500,$W$2:$W$2500,$A726))</f>
      </c>
      <c r="AT726">
        <f>IF($A726="","",SUMIFS($BJ$2:$BJ$2500,$W$2:$W$2500,$A726))</f>
      </c>
      <c r="AU726">
        <f>IF($A726="","",SUMIFS($BK$2:$BK$2500,$W$2:$W$2500,$A726))</f>
      </c>
      <c r="AV726">
        <f>IF($A726="","",SUMIFS($BL$2:$BL$2500,$W$2:$W$2500,$A726))</f>
      </c>
      <c r="AW726">
        <f>IF($A726="","",SUMIFS($BM$2:$BM$2500,$W$2:$W$2500,$A726))</f>
      </c>
      <c r="AX726">
        <f>IF($A726="","",SUMIFS($BN$2:$BN$2500,$W$2:$W$2500,$A726))</f>
      </c>
      <c r="AY726">
        <f>IF($A726="","",SUMIFS($BO$2:$BO$2500,$W$2:$W$2500,$A726))</f>
      </c>
      <c r="AZ726">
        <f>IF($A726="","",SUMIFS($BP$2:$BP$2500,$W$2:$W$2500,$A726))</f>
      </c>
      <c r="BA726">
        <f>IF($A726="","",SUMIFS($BQ$2:$BQ$2500,$W$2:$W$2500,$A726))</f>
      </c>
      <c r="BB726">
        <f>IF($A726="","",SUMIFS($BR$2:$BR$2500,$W$2:$W$2500,$A726))</f>
      </c>
      <c r="BC726">
        <f>IF($A726="","",SUMIFS($BS$2:$BS$2500,$W$2:$W$2500,$A726))</f>
      </c>
      <c r="BD726">
        <f>IF($A726="","",SUMIFS($BT$2:$BT$2500,$W$2:$W$2500,$A726))</f>
      </c>
      <c r="BF726">
        <f>IF($Z726="","",INDEX($AO$2:$AO$2000,$Z726))</f>
      </c>
      <c r="BG726">
        <f>IF($Z726="","",INDEX($AP$2:$AP$2000,$Z726))</f>
      </c>
      <c r="BH726">
        <f>IF($Z726="","",INDEX($AQ$2:$AQ$2000,$Z726))</f>
      </c>
      <c r="BI726">
        <f>IF($Z726="","",INDEX($AR$2:$AR$2000,$Z726))</f>
      </c>
      <c r="BJ726">
        <f>IF($Z726="","",INDEX($AS$2:$AS$2000,$Z726))</f>
      </c>
      <c r="BK726">
        <f>IF($Z726="","",INDEX($AT$2:$AT$2000,$Z726))</f>
      </c>
      <c r="BL726">
        <f>IF($Z726="","",INDEX($AU$2:$AU$2000,$Z726))</f>
      </c>
      <c r="BM726">
        <f>IF($Z726="","",INDEX($AV$2:$AV$2000,$Z726))</f>
      </c>
      <c r="BN726">
        <f>IF($Z726="","",INDEX($AW$2:$AW$2000,$Z726))</f>
      </c>
      <c r="BO726">
        <f>IF($Z726="","",INDEX($AX$2:$AX$2000,$Z726))</f>
      </c>
      <c r="BP726">
        <f>IF($Z726="","",INDEX($AY$2:$AY$2000,$Z726))</f>
      </c>
      <c r="BQ726">
        <f>IF($Z726="","",INDEX($AZ$2:$AZ$2000,$Z726))</f>
      </c>
      <c r="BR726">
        <f>IF($Z726="","",INDEX($BA$2:$BA$2000,$Z726))</f>
      </c>
      <c r="BS726">
        <f>IF($Z726="","",INDEX($BB$2:$BB$2000,$Z726))</f>
      </c>
      <c r="BT726">
        <f>IF($Z726="","",INDEX($BC$2:$BC$2000,$Z726))</f>
      </c>
      <c r="BV726">
        <f>IF(OR($A726="",$P726&lt;&gt;"Yes",$AH726="Yes"),"",1+N($AG726))</f>
      </c>
      <c r="BW726">
        <f>IF($A726="","",COUNTIFS($W$2:$W$2500,$A726,$BZ$2:$BZ$2500,"Yes")+COUNTIFS($X$2:$X$2500,$A726,$BY$2:$BY$2500,"Yes"))</f>
      </c>
      <c r="BX726">
        <f>IF(OR($A726="",$P726="Yes"),"",IF(N($BW726)=0,0,1+SUMIFS($CB$2:$CB$2500,$W$2:$W$2500,$A726)+SUMIFS($CA$2:$CA$2500,$X$2:$X$2500,$A726)))</f>
      </c>
      <c r="BY726" t="str">
        <f>IF($Y726="","",INDEX($AH$2:$AH$2000,$Y726)&amp;"")</f>
      </c>
      <c r="BZ726" t="str">
        <f>IF($Z726="","",INDEX($AH$2:$AH$2000,$Z726)&amp;"")</f>
      </c>
      <c r="CA726">
        <f>IF($Y726="","",INDEX($BV$2:$BV$2000,$Y726))</f>
      </c>
      <c r="CB726">
        <f>IF($Z726="","",INDEX($BV$2:$BV$2000,$Z726))</f>
      </c>
    </row>
    <row r="727">
      <c r="A727" t="str">
        <f>IF(TRIM(INDEX(games!$A:$A,ROW()))="","",TRIM(INDEX(games!$A:$A,ROW())))</f>
      </c>
      <c r="B727">
        <f>IF(OR($A727="",INDEX(games!$B:$B,ROW())=""),"",INDEX(games!$B:$B,ROW()))</f>
      </c>
      <c r="C727" t="str">
        <f>IF(OR($A727="",INDEX(games!$C:$C,ROW())=""),"",INDEX(games!$C:$C,ROW()))</f>
      </c>
      <c r="D727">
        <f>IF($A727="","",COUNTIF($W$2:$W$2500,$A727)+COUNTIF($X$2:$X$2500,$A727))</f>
      </c>
      <c r="E727">
        <f>IF($A727="","",IFERROR(MATCH($C727,$R$2:$R$5,0),0))</f>
      </c>
      <c r="F727">
        <f>IF($A727="","",MOD(ROW(),34))</f>
      </c>
      <c r="G727">
        <f>IF($A727="",NA(),IF($C727="Action",$B727,NA()))</f>
      </c>
      <c r="H727">
        <f>IF($A727="",NA(),IF($C727="Action",1+$F727*0.023,NA()))</f>
      </c>
      <c r="I727">
        <f>IF($A727="",NA(),IF($C727="Strategy",$B727,NA()))</f>
      </c>
      <c r="J727">
        <f>IF($A727="",NA(),IF($C727="Strategy",2+$F727*0.023,NA()))</f>
      </c>
      <c r="K727">
        <f>IF($A727="",NA(),IF($C727="Deckbuilder",$B727,NA()))</f>
      </c>
      <c r="L727">
        <f>IF($A727="",NA(),IF($C727="Deckbuilder",3+$F727*0.023,NA()))</f>
      </c>
      <c r="M727">
        <f>IF($A727="",NA(),IF($C727="Traditional",$B727,NA()))</f>
      </c>
      <c r="N727">
        <f>IF($A727="",NA(),IF($C727="Traditional",4+$F727*0.023,NA()))</f>
      </c>
      <c r="O727">
        <f>IF($A727="","",$D727+ROW()/1000000)</f>
      </c>
      <c r="P727" t="str">
        <f>IF(OR($A727="",INDEX(games!$H:$H,ROW())=""),"",INDEX(games!$H:$H,ROW()))</f>
      </c>
      <c r="Q727">
        <f>IF(OR($A727="",$P727&lt;&gt;"Yes"),"",$D727+ROW()/1000000)</f>
      </c>
      <c r="T727">
        <f>IF($Y727="","",INDEX($B$2:$B$2000,$Y727))</f>
      </c>
      <c r="U727">
        <f>IF($Z727="","",INDEX($B$2:$B$2000,$Z727))</f>
      </c>
      <c r="V727">
        <f>IF(OR($T727="",$U727=""),"",$U727-$T727)</f>
      </c>
      <c r="W727" t="str">
        <f>IF(TRIM(INDEX(connections!$A:$A,ROW()))="","",TRIM(INDEX(connections!$A:$A,ROW())))</f>
      </c>
      <c r="X727" t="str">
        <f>IF($W727="","",TRIM(INDEX(connections!$B:$B,ROW())))</f>
      </c>
      <c r="Y727">
        <f>IF($W727="","",IFERROR(MATCH($W727,$A$2:$A$2000,0),""))</f>
      </c>
      <c r="Z727">
        <f>IF($X727="","",IFERROR(MATCH($X727,$A$2:$A$2000,0),""))</f>
      </c>
      <c r="AA727" t="str">
        <f>IF($Y727="","",INDEX($P$2:$P$2000,$Y727))</f>
      </c>
      <c r="AB727" t="str">
        <f>IF($Z727="","",INDEX($P$2:$P$2000,$Z727))</f>
      </c>
      <c r="AC727">
        <f>IF(AND($AA727="Yes",$AB727="Yes"),1,"")</f>
      </c>
      <c r="AD727">
        <f>IF(OR($Y727="",$Z727=""),"",IF(INDEX($C$2:$C$2000,$Y727)=INDEX($C$2:$C$2000,$Z727),0,1))</f>
      </c>
      <c r="AE727">
        <f>IF($AC727&lt;&gt;1,"",IF(AND(INDEX($AG$2:$AG$2000,$Y727)=1,INDEX($AG$2:$AG$2000,$Z727)=1),1,""))</f>
      </c>
      <c r="AG727">
        <f>IF($A727="","",COUNTIFS($W$2:$W$2500,$A727,$AB$2:$AB$2500,"Yes")+COUNTIFS($X$2:$X$2500,$A727,$AA$2:$AA$2500,"Yes"))</f>
      </c>
      <c r="AH727" t="str">
        <f>IF(OR($P727&lt;&gt;"Yes",N($AG727)=0),"",IF(AND($AG727=1,COUNTIFS($W$2:$W$2500,$A727,$AE$2:$AE$2500,1)+COUNTIFS($X$2:$X$2500,$A727,$AE$2:$AE$2500,1)&gt;0),"","Yes"))</f>
      </c>
      <c r="AI727">
        <f>IF($AH727="Yes",$AG727,"")</f>
      </c>
      <c r="AJ727">
        <f>IF($AI727="","",$AI727+ROW()/1000000)</f>
      </c>
      <c r="AK727">
        <f>IF(OR($A727="",$P727="Yes",N($AG727)=0),"",$AG727+ROW()/1000000)</f>
      </c>
      <c r="AL727" t="str">
        <f>IF($A727="","",INDEX(games!$J:$J,ROW())&amp;"")</f>
      </c>
      <c r="AM727">
        <f>IF($A727="","",SUMPRODUCT($AO727:$BD727,'Map Analysis'!$AP$2^{0,1,2,3,4,5,6,7,8,9,10,11,12,13,14,15}))</f>
      </c>
      <c r="AN727">
        <f>IF($A727="","",$AM727+ROW()/10000000)</f>
      </c>
      <c r="AO727">
        <f>IF($A727="","",COUNTIF($W$2:$W$2500,$A727))</f>
      </c>
      <c r="AP727">
        <f>IF($A727="","",SUMIFS($BF$2:$BF$2500,$W$2:$W$2500,$A727))</f>
      </c>
      <c r="AQ727">
        <f>IF($A727="","",SUMIFS($BG$2:$BG$2500,$W$2:$W$2500,$A727))</f>
      </c>
      <c r="AR727">
        <f>IF($A727="","",SUMIFS($BH$2:$BH$2500,$W$2:$W$2500,$A727))</f>
      </c>
      <c r="AS727">
        <f>IF($A727="","",SUMIFS($BI$2:$BI$2500,$W$2:$W$2500,$A727))</f>
      </c>
      <c r="AT727">
        <f>IF($A727="","",SUMIFS($BJ$2:$BJ$2500,$W$2:$W$2500,$A727))</f>
      </c>
      <c r="AU727">
        <f>IF($A727="","",SUMIFS($BK$2:$BK$2500,$W$2:$W$2500,$A727))</f>
      </c>
      <c r="AV727">
        <f>IF($A727="","",SUMIFS($BL$2:$BL$2500,$W$2:$W$2500,$A727))</f>
      </c>
      <c r="AW727">
        <f>IF($A727="","",SUMIFS($BM$2:$BM$2500,$W$2:$W$2500,$A727))</f>
      </c>
      <c r="AX727">
        <f>IF($A727="","",SUMIFS($BN$2:$BN$2500,$W$2:$W$2500,$A727))</f>
      </c>
      <c r="AY727">
        <f>IF($A727="","",SUMIFS($BO$2:$BO$2500,$W$2:$W$2500,$A727))</f>
      </c>
      <c r="AZ727">
        <f>IF($A727="","",SUMIFS($BP$2:$BP$2500,$W$2:$W$2500,$A727))</f>
      </c>
      <c r="BA727">
        <f>IF($A727="","",SUMIFS($BQ$2:$BQ$2500,$W$2:$W$2500,$A727))</f>
      </c>
      <c r="BB727">
        <f>IF($A727="","",SUMIFS($BR$2:$BR$2500,$W$2:$W$2500,$A727))</f>
      </c>
      <c r="BC727">
        <f>IF($A727="","",SUMIFS($BS$2:$BS$2500,$W$2:$W$2500,$A727))</f>
      </c>
      <c r="BD727">
        <f>IF($A727="","",SUMIFS($BT$2:$BT$2500,$W$2:$W$2500,$A727))</f>
      </c>
      <c r="BF727">
        <f>IF($Z727="","",INDEX($AO$2:$AO$2000,$Z727))</f>
      </c>
      <c r="BG727">
        <f>IF($Z727="","",INDEX($AP$2:$AP$2000,$Z727))</f>
      </c>
      <c r="BH727">
        <f>IF($Z727="","",INDEX($AQ$2:$AQ$2000,$Z727))</f>
      </c>
      <c r="BI727">
        <f>IF($Z727="","",INDEX($AR$2:$AR$2000,$Z727))</f>
      </c>
      <c r="BJ727">
        <f>IF($Z727="","",INDEX($AS$2:$AS$2000,$Z727))</f>
      </c>
      <c r="BK727">
        <f>IF($Z727="","",INDEX($AT$2:$AT$2000,$Z727))</f>
      </c>
      <c r="BL727">
        <f>IF($Z727="","",INDEX($AU$2:$AU$2000,$Z727))</f>
      </c>
      <c r="BM727">
        <f>IF($Z727="","",INDEX($AV$2:$AV$2000,$Z727))</f>
      </c>
      <c r="BN727">
        <f>IF($Z727="","",INDEX($AW$2:$AW$2000,$Z727))</f>
      </c>
      <c r="BO727">
        <f>IF($Z727="","",INDEX($AX$2:$AX$2000,$Z727))</f>
      </c>
      <c r="BP727">
        <f>IF($Z727="","",INDEX($AY$2:$AY$2000,$Z727))</f>
      </c>
      <c r="BQ727">
        <f>IF($Z727="","",INDEX($AZ$2:$AZ$2000,$Z727))</f>
      </c>
      <c r="BR727">
        <f>IF($Z727="","",INDEX($BA$2:$BA$2000,$Z727))</f>
      </c>
      <c r="BS727">
        <f>IF($Z727="","",INDEX($BB$2:$BB$2000,$Z727))</f>
      </c>
      <c r="BT727">
        <f>IF($Z727="","",INDEX($BC$2:$BC$2000,$Z727))</f>
      </c>
      <c r="BV727">
        <f>IF(OR($A727="",$P727&lt;&gt;"Yes",$AH727="Yes"),"",1+N($AG727))</f>
      </c>
      <c r="BW727">
        <f>IF($A727="","",COUNTIFS($W$2:$W$2500,$A727,$BZ$2:$BZ$2500,"Yes")+COUNTIFS($X$2:$X$2500,$A727,$BY$2:$BY$2500,"Yes"))</f>
      </c>
      <c r="BX727">
        <f>IF(OR($A727="",$P727="Yes"),"",IF(N($BW727)=0,0,1+SUMIFS($CB$2:$CB$2500,$W$2:$W$2500,$A727)+SUMIFS($CA$2:$CA$2500,$X$2:$X$2500,$A727)))</f>
      </c>
      <c r="BY727" t="str">
        <f>IF($Y727="","",INDEX($AH$2:$AH$2000,$Y727)&amp;"")</f>
      </c>
      <c r="BZ727" t="str">
        <f>IF($Z727="","",INDEX($AH$2:$AH$2000,$Z727)&amp;"")</f>
      </c>
      <c r="CA727">
        <f>IF($Y727="","",INDEX($BV$2:$BV$2000,$Y727))</f>
      </c>
      <c r="CB727">
        <f>IF($Z727="","",INDEX($BV$2:$BV$2000,$Z727))</f>
      </c>
    </row>
    <row r="728">
      <c r="A728" t="str">
        <f>IF(TRIM(INDEX(games!$A:$A,ROW()))="","",TRIM(INDEX(games!$A:$A,ROW())))</f>
      </c>
      <c r="B728">
        <f>IF(OR($A728="",INDEX(games!$B:$B,ROW())=""),"",INDEX(games!$B:$B,ROW()))</f>
      </c>
      <c r="C728" t="str">
        <f>IF(OR($A728="",INDEX(games!$C:$C,ROW())=""),"",INDEX(games!$C:$C,ROW()))</f>
      </c>
      <c r="D728">
        <f>IF($A728="","",COUNTIF($W$2:$W$2500,$A728)+COUNTIF($X$2:$X$2500,$A728))</f>
      </c>
      <c r="E728">
        <f>IF($A728="","",IFERROR(MATCH($C728,$R$2:$R$5,0),0))</f>
      </c>
      <c r="F728">
        <f>IF($A728="","",MOD(ROW(),34))</f>
      </c>
      <c r="G728">
        <f>IF($A728="",NA(),IF($C728="Action",$B728,NA()))</f>
      </c>
      <c r="H728">
        <f>IF($A728="",NA(),IF($C728="Action",1+$F728*0.023,NA()))</f>
      </c>
      <c r="I728">
        <f>IF($A728="",NA(),IF($C728="Strategy",$B728,NA()))</f>
      </c>
      <c r="J728">
        <f>IF($A728="",NA(),IF($C728="Strategy",2+$F728*0.023,NA()))</f>
      </c>
      <c r="K728">
        <f>IF($A728="",NA(),IF($C728="Deckbuilder",$B728,NA()))</f>
      </c>
      <c r="L728">
        <f>IF($A728="",NA(),IF($C728="Deckbuilder",3+$F728*0.023,NA()))</f>
      </c>
      <c r="M728">
        <f>IF($A728="",NA(),IF($C728="Traditional",$B728,NA()))</f>
      </c>
      <c r="N728">
        <f>IF($A728="",NA(),IF($C728="Traditional",4+$F728*0.023,NA()))</f>
      </c>
      <c r="O728">
        <f>IF($A728="","",$D728+ROW()/1000000)</f>
      </c>
      <c r="P728" t="str">
        <f>IF(OR($A728="",INDEX(games!$H:$H,ROW())=""),"",INDEX(games!$H:$H,ROW()))</f>
      </c>
      <c r="Q728">
        <f>IF(OR($A728="",$P728&lt;&gt;"Yes"),"",$D728+ROW()/1000000)</f>
      </c>
      <c r="T728">
        <f>IF($Y728="","",INDEX($B$2:$B$2000,$Y728))</f>
      </c>
      <c r="U728">
        <f>IF($Z728="","",INDEX($B$2:$B$2000,$Z728))</f>
      </c>
      <c r="V728">
        <f>IF(OR($T728="",$U728=""),"",$U728-$T728)</f>
      </c>
      <c r="W728" t="str">
        <f>IF(TRIM(INDEX(connections!$A:$A,ROW()))="","",TRIM(INDEX(connections!$A:$A,ROW())))</f>
      </c>
      <c r="X728" t="str">
        <f>IF($W728="","",TRIM(INDEX(connections!$B:$B,ROW())))</f>
      </c>
      <c r="Y728">
        <f>IF($W728="","",IFERROR(MATCH($W728,$A$2:$A$2000,0),""))</f>
      </c>
      <c r="Z728">
        <f>IF($X728="","",IFERROR(MATCH($X728,$A$2:$A$2000,0),""))</f>
      </c>
      <c r="AA728" t="str">
        <f>IF($Y728="","",INDEX($P$2:$P$2000,$Y728))</f>
      </c>
      <c r="AB728" t="str">
        <f>IF($Z728="","",INDEX($P$2:$P$2000,$Z728))</f>
      </c>
      <c r="AC728">
        <f>IF(AND($AA728="Yes",$AB728="Yes"),1,"")</f>
      </c>
      <c r="AD728">
        <f>IF(OR($Y728="",$Z728=""),"",IF(INDEX($C$2:$C$2000,$Y728)=INDEX($C$2:$C$2000,$Z728),0,1))</f>
      </c>
      <c r="AE728">
        <f>IF($AC728&lt;&gt;1,"",IF(AND(INDEX($AG$2:$AG$2000,$Y728)=1,INDEX($AG$2:$AG$2000,$Z728)=1),1,""))</f>
      </c>
      <c r="AG728">
        <f>IF($A728="","",COUNTIFS($W$2:$W$2500,$A728,$AB$2:$AB$2500,"Yes")+COUNTIFS($X$2:$X$2500,$A728,$AA$2:$AA$2500,"Yes"))</f>
      </c>
      <c r="AH728" t="str">
        <f>IF(OR($P728&lt;&gt;"Yes",N($AG728)=0),"",IF(AND($AG728=1,COUNTIFS($W$2:$W$2500,$A728,$AE$2:$AE$2500,1)+COUNTIFS($X$2:$X$2500,$A728,$AE$2:$AE$2500,1)&gt;0),"","Yes"))</f>
      </c>
      <c r="AI728">
        <f>IF($AH728="Yes",$AG728,"")</f>
      </c>
      <c r="AJ728">
        <f>IF($AI728="","",$AI728+ROW()/1000000)</f>
      </c>
      <c r="AK728">
        <f>IF(OR($A728="",$P728="Yes",N($AG728)=0),"",$AG728+ROW()/1000000)</f>
      </c>
      <c r="AL728" t="str">
        <f>IF($A728="","",INDEX(games!$J:$J,ROW())&amp;"")</f>
      </c>
      <c r="AM728">
        <f>IF($A728="","",SUMPRODUCT($AO728:$BD728,'Map Analysis'!$AP$2^{0,1,2,3,4,5,6,7,8,9,10,11,12,13,14,15}))</f>
      </c>
      <c r="AN728">
        <f>IF($A728="","",$AM728+ROW()/10000000)</f>
      </c>
      <c r="AO728">
        <f>IF($A728="","",COUNTIF($W$2:$W$2500,$A728))</f>
      </c>
      <c r="AP728">
        <f>IF($A728="","",SUMIFS($BF$2:$BF$2500,$W$2:$W$2500,$A728))</f>
      </c>
      <c r="AQ728">
        <f>IF($A728="","",SUMIFS($BG$2:$BG$2500,$W$2:$W$2500,$A728))</f>
      </c>
      <c r="AR728">
        <f>IF($A728="","",SUMIFS($BH$2:$BH$2500,$W$2:$W$2500,$A728))</f>
      </c>
      <c r="AS728">
        <f>IF($A728="","",SUMIFS($BI$2:$BI$2500,$W$2:$W$2500,$A728))</f>
      </c>
      <c r="AT728">
        <f>IF($A728="","",SUMIFS($BJ$2:$BJ$2500,$W$2:$W$2500,$A728))</f>
      </c>
      <c r="AU728">
        <f>IF($A728="","",SUMIFS($BK$2:$BK$2500,$W$2:$W$2500,$A728))</f>
      </c>
      <c r="AV728">
        <f>IF($A728="","",SUMIFS($BL$2:$BL$2500,$W$2:$W$2500,$A728))</f>
      </c>
      <c r="AW728">
        <f>IF($A728="","",SUMIFS($BM$2:$BM$2500,$W$2:$W$2500,$A728))</f>
      </c>
      <c r="AX728">
        <f>IF($A728="","",SUMIFS($BN$2:$BN$2500,$W$2:$W$2500,$A728))</f>
      </c>
      <c r="AY728">
        <f>IF($A728="","",SUMIFS($BO$2:$BO$2500,$W$2:$W$2500,$A728))</f>
      </c>
      <c r="AZ728">
        <f>IF($A728="","",SUMIFS($BP$2:$BP$2500,$W$2:$W$2500,$A728))</f>
      </c>
      <c r="BA728">
        <f>IF($A728="","",SUMIFS($BQ$2:$BQ$2500,$W$2:$W$2500,$A728))</f>
      </c>
      <c r="BB728">
        <f>IF($A728="","",SUMIFS($BR$2:$BR$2500,$W$2:$W$2500,$A728))</f>
      </c>
      <c r="BC728">
        <f>IF($A728="","",SUMIFS($BS$2:$BS$2500,$W$2:$W$2500,$A728))</f>
      </c>
      <c r="BD728">
        <f>IF($A728="","",SUMIFS($BT$2:$BT$2500,$W$2:$W$2500,$A728))</f>
      </c>
      <c r="BF728">
        <f>IF($Z728="","",INDEX($AO$2:$AO$2000,$Z728))</f>
      </c>
      <c r="BG728">
        <f>IF($Z728="","",INDEX($AP$2:$AP$2000,$Z728))</f>
      </c>
      <c r="BH728">
        <f>IF($Z728="","",INDEX($AQ$2:$AQ$2000,$Z728))</f>
      </c>
      <c r="BI728">
        <f>IF($Z728="","",INDEX($AR$2:$AR$2000,$Z728))</f>
      </c>
      <c r="BJ728">
        <f>IF($Z728="","",INDEX($AS$2:$AS$2000,$Z728))</f>
      </c>
      <c r="BK728">
        <f>IF($Z728="","",INDEX($AT$2:$AT$2000,$Z728))</f>
      </c>
      <c r="BL728">
        <f>IF($Z728="","",INDEX($AU$2:$AU$2000,$Z728))</f>
      </c>
      <c r="BM728">
        <f>IF($Z728="","",INDEX($AV$2:$AV$2000,$Z728))</f>
      </c>
      <c r="BN728">
        <f>IF($Z728="","",INDEX($AW$2:$AW$2000,$Z728))</f>
      </c>
      <c r="BO728">
        <f>IF($Z728="","",INDEX($AX$2:$AX$2000,$Z728))</f>
      </c>
      <c r="BP728">
        <f>IF($Z728="","",INDEX($AY$2:$AY$2000,$Z728))</f>
      </c>
      <c r="BQ728">
        <f>IF($Z728="","",INDEX($AZ$2:$AZ$2000,$Z728))</f>
      </c>
      <c r="BR728">
        <f>IF($Z728="","",INDEX($BA$2:$BA$2000,$Z728))</f>
      </c>
      <c r="BS728">
        <f>IF($Z728="","",INDEX($BB$2:$BB$2000,$Z728))</f>
      </c>
      <c r="BT728">
        <f>IF($Z728="","",INDEX($BC$2:$BC$2000,$Z728))</f>
      </c>
      <c r="BV728">
        <f>IF(OR($A728="",$P728&lt;&gt;"Yes",$AH728="Yes"),"",1+N($AG728))</f>
      </c>
      <c r="BW728">
        <f>IF($A728="","",COUNTIFS($W$2:$W$2500,$A728,$BZ$2:$BZ$2500,"Yes")+COUNTIFS($X$2:$X$2500,$A728,$BY$2:$BY$2500,"Yes"))</f>
      </c>
      <c r="BX728">
        <f>IF(OR($A728="",$P728="Yes"),"",IF(N($BW728)=0,0,1+SUMIFS($CB$2:$CB$2500,$W$2:$W$2500,$A728)+SUMIFS($CA$2:$CA$2500,$X$2:$X$2500,$A728)))</f>
      </c>
      <c r="BY728" t="str">
        <f>IF($Y728="","",INDEX($AH$2:$AH$2000,$Y728)&amp;"")</f>
      </c>
      <c r="BZ728" t="str">
        <f>IF($Z728="","",INDEX($AH$2:$AH$2000,$Z728)&amp;"")</f>
      </c>
      <c r="CA728">
        <f>IF($Y728="","",INDEX($BV$2:$BV$2000,$Y728))</f>
      </c>
      <c r="CB728">
        <f>IF($Z728="","",INDEX($BV$2:$BV$2000,$Z728))</f>
      </c>
    </row>
    <row r="729">
      <c r="A729" t="str">
        <f>IF(TRIM(INDEX(games!$A:$A,ROW()))="","",TRIM(INDEX(games!$A:$A,ROW())))</f>
      </c>
      <c r="B729">
        <f>IF(OR($A729="",INDEX(games!$B:$B,ROW())=""),"",INDEX(games!$B:$B,ROW()))</f>
      </c>
      <c r="C729" t="str">
        <f>IF(OR($A729="",INDEX(games!$C:$C,ROW())=""),"",INDEX(games!$C:$C,ROW()))</f>
      </c>
      <c r="D729">
        <f>IF($A729="","",COUNTIF($W$2:$W$2500,$A729)+COUNTIF($X$2:$X$2500,$A729))</f>
      </c>
      <c r="E729">
        <f>IF($A729="","",IFERROR(MATCH($C729,$R$2:$R$5,0),0))</f>
      </c>
      <c r="F729">
        <f>IF($A729="","",MOD(ROW(),34))</f>
      </c>
      <c r="G729">
        <f>IF($A729="",NA(),IF($C729="Action",$B729,NA()))</f>
      </c>
      <c r="H729">
        <f>IF($A729="",NA(),IF($C729="Action",1+$F729*0.023,NA()))</f>
      </c>
      <c r="I729">
        <f>IF($A729="",NA(),IF($C729="Strategy",$B729,NA()))</f>
      </c>
      <c r="J729">
        <f>IF($A729="",NA(),IF($C729="Strategy",2+$F729*0.023,NA()))</f>
      </c>
      <c r="K729">
        <f>IF($A729="",NA(),IF($C729="Deckbuilder",$B729,NA()))</f>
      </c>
      <c r="L729">
        <f>IF($A729="",NA(),IF($C729="Deckbuilder",3+$F729*0.023,NA()))</f>
      </c>
      <c r="M729">
        <f>IF($A729="",NA(),IF($C729="Traditional",$B729,NA()))</f>
      </c>
      <c r="N729">
        <f>IF($A729="",NA(),IF($C729="Traditional",4+$F729*0.023,NA()))</f>
      </c>
      <c r="O729">
        <f>IF($A729="","",$D729+ROW()/1000000)</f>
      </c>
      <c r="P729" t="str">
        <f>IF(OR($A729="",INDEX(games!$H:$H,ROW())=""),"",INDEX(games!$H:$H,ROW()))</f>
      </c>
      <c r="Q729">
        <f>IF(OR($A729="",$P729&lt;&gt;"Yes"),"",$D729+ROW()/1000000)</f>
      </c>
      <c r="T729">
        <f>IF($Y729="","",INDEX($B$2:$B$2000,$Y729))</f>
      </c>
      <c r="U729">
        <f>IF($Z729="","",INDEX($B$2:$B$2000,$Z729))</f>
      </c>
      <c r="V729">
        <f>IF(OR($T729="",$U729=""),"",$U729-$T729)</f>
      </c>
      <c r="W729" t="str">
        <f>IF(TRIM(INDEX(connections!$A:$A,ROW()))="","",TRIM(INDEX(connections!$A:$A,ROW())))</f>
      </c>
      <c r="X729" t="str">
        <f>IF($W729="","",TRIM(INDEX(connections!$B:$B,ROW())))</f>
      </c>
      <c r="Y729">
        <f>IF($W729="","",IFERROR(MATCH($W729,$A$2:$A$2000,0),""))</f>
      </c>
      <c r="Z729">
        <f>IF($X729="","",IFERROR(MATCH($X729,$A$2:$A$2000,0),""))</f>
      </c>
      <c r="AA729" t="str">
        <f>IF($Y729="","",INDEX($P$2:$P$2000,$Y729))</f>
      </c>
      <c r="AB729" t="str">
        <f>IF($Z729="","",INDEX($P$2:$P$2000,$Z729))</f>
      </c>
      <c r="AC729">
        <f>IF(AND($AA729="Yes",$AB729="Yes"),1,"")</f>
      </c>
      <c r="AD729">
        <f>IF(OR($Y729="",$Z729=""),"",IF(INDEX($C$2:$C$2000,$Y729)=INDEX($C$2:$C$2000,$Z729),0,1))</f>
      </c>
      <c r="AE729">
        <f>IF($AC729&lt;&gt;1,"",IF(AND(INDEX($AG$2:$AG$2000,$Y729)=1,INDEX($AG$2:$AG$2000,$Z729)=1),1,""))</f>
      </c>
      <c r="AG729">
        <f>IF($A729="","",COUNTIFS($W$2:$W$2500,$A729,$AB$2:$AB$2500,"Yes")+COUNTIFS($X$2:$X$2500,$A729,$AA$2:$AA$2500,"Yes"))</f>
      </c>
      <c r="AH729" t="str">
        <f>IF(OR($P729&lt;&gt;"Yes",N($AG729)=0),"",IF(AND($AG729=1,COUNTIFS($W$2:$W$2500,$A729,$AE$2:$AE$2500,1)+COUNTIFS($X$2:$X$2500,$A729,$AE$2:$AE$2500,1)&gt;0),"","Yes"))</f>
      </c>
      <c r="AI729">
        <f>IF($AH729="Yes",$AG729,"")</f>
      </c>
      <c r="AJ729">
        <f>IF($AI729="","",$AI729+ROW()/1000000)</f>
      </c>
      <c r="AK729">
        <f>IF(OR($A729="",$P729="Yes",N($AG729)=0),"",$AG729+ROW()/1000000)</f>
      </c>
      <c r="AL729" t="str">
        <f>IF($A729="","",INDEX(games!$J:$J,ROW())&amp;"")</f>
      </c>
      <c r="AM729">
        <f>IF($A729="","",SUMPRODUCT($AO729:$BD729,'Map Analysis'!$AP$2^{0,1,2,3,4,5,6,7,8,9,10,11,12,13,14,15}))</f>
      </c>
      <c r="AN729">
        <f>IF($A729="","",$AM729+ROW()/10000000)</f>
      </c>
      <c r="AO729">
        <f>IF($A729="","",COUNTIF($W$2:$W$2500,$A729))</f>
      </c>
      <c r="AP729">
        <f>IF($A729="","",SUMIFS($BF$2:$BF$2500,$W$2:$W$2500,$A729))</f>
      </c>
      <c r="AQ729">
        <f>IF($A729="","",SUMIFS($BG$2:$BG$2500,$W$2:$W$2500,$A729))</f>
      </c>
      <c r="AR729">
        <f>IF($A729="","",SUMIFS($BH$2:$BH$2500,$W$2:$W$2500,$A729))</f>
      </c>
      <c r="AS729">
        <f>IF($A729="","",SUMIFS($BI$2:$BI$2500,$W$2:$W$2500,$A729))</f>
      </c>
      <c r="AT729">
        <f>IF($A729="","",SUMIFS($BJ$2:$BJ$2500,$W$2:$W$2500,$A729))</f>
      </c>
      <c r="AU729">
        <f>IF($A729="","",SUMIFS($BK$2:$BK$2500,$W$2:$W$2500,$A729))</f>
      </c>
      <c r="AV729">
        <f>IF($A729="","",SUMIFS($BL$2:$BL$2500,$W$2:$W$2500,$A729))</f>
      </c>
      <c r="AW729">
        <f>IF($A729="","",SUMIFS($BM$2:$BM$2500,$W$2:$W$2500,$A729))</f>
      </c>
      <c r="AX729">
        <f>IF($A729="","",SUMIFS($BN$2:$BN$2500,$W$2:$W$2500,$A729))</f>
      </c>
      <c r="AY729">
        <f>IF($A729="","",SUMIFS($BO$2:$BO$2500,$W$2:$W$2500,$A729))</f>
      </c>
      <c r="AZ729">
        <f>IF($A729="","",SUMIFS($BP$2:$BP$2500,$W$2:$W$2500,$A729))</f>
      </c>
      <c r="BA729">
        <f>IF($A729="","",SUMIFS($BQ$2:$BQ$2500,$W$2:$W$2500,$A729))</f>
      </c>
      <c r="BB729">
        <f>IF($A729="","",SUMIFS($BR$2:$BR$2500,$W$2:$W$2500,$A729))</f>
      </c>
      <c r="BC729">
        <f>IF($A729="","",SUMIFS($BS$2:$BS$2500,$W$2:$W$2500,$A729))</f>
      </c>
      <c r="BD729">
        <f>IF($A729="","",SUMIFS($BT$2:$BT$2500,$W$2:$W$2500,$A729))</f>
      </c>
      <c r="BF729">
        <f>IF($Z729="","",INDEX($AO$2:$AO$2000,$Z729))</f>
      </c>
      <c r="BG729">
        <f>IF($Z729="","",INDEX($AP$2:$AP$2000,$Z729))</f>
      </c>
      <c r="BH729">
        <f>IF($Z729="","",INDEX($AQ$2:$AQ$2000,$Z729))</f>
      </c>
      <c r="BI729">
        <f>IF($Z729="","",INDEX($AR$2:$AR$2000,$Z729))</f>
      </c>
      <c r="BJ729">
        <f>IF($Z729="","",INDEX($AS$2:$AS$2000,$Z729))</f>
      </c>
      <c r="BK729">
        <f>IF($Z729="","",INDEX($AT$2:$AT$2000,$Z729))</f>
      </c>
      <c r="BL729">
        <f>IF($Z729="","",INDEX($AU$2:$AU$2000,$Z729))</f>
      </c>
      <c r="BM729">
        <f>IF($Z729="","",INDEX($AV$2:$AV$2000,$Z729))</f>
      </c>
      <c r="BN729">
        <f>IF($Z729="","",INDEX($AW$2:$AW$2000,$Z729))</f>
      </c>
      <c r="BO729">
        <f>IF($Z729="","",INDEX($AX$2:$AX$2000,$Z729))</f>
      </c>
      <c r="BP729">
        <f>IF($Z729="","",INDEX($AY$2:$AY$2000,$Z729))</f>
      </c>
      <c r="BQ729">
        <f>IF($Z729="","",INDEX($AZ$2:$AZ$2000,$Z729))</f>
      </c>
      <c r="BR729">
        <f>IF($Z729="","",INDEX($BA$2:$BA$2000,$Z729))</f>
      </c>
      <c r="BS729">
        <f>IF($Z729="","",INDEX($BB$2:$BB$2000,$Z729))</f>
      </c>
      <c r="BT729">
        <f>IF($Z729="","",INDEX($BC$2:$BC$2000,$Z729))</f>
      </c>
      <c r="BV729">
        <f>IF(OR($A729="",$P729&lt;&gt;"Yes",$AH729="Yes"),"",1+N($AG729))</f>
      </c>
      <c r="BW729">
        <f>IF($A729="","",COUNTIFS($W$2:$W$2500,$A729,$BZ$2:$BZ$2500,"Yes")+COUNTIFS($X$2:$X$2500,$A729,$BY$2:$BY$2500,"Yes"))</f>
      </c>
      <c r="BX729">
        <f>IF(OR($A729="",$P729="Yes"),"",IF(N($BW729)=0,0,1+SUMIFS($CB$2:$CB$2500,$W$2:$W$2500,$A729)+SUMIFS($CA$2:$CA$2500,$X$2:$X$2500,$A729)))</f>
      </c>
      <c r="BY729" t="str">
        <f>IF($Y729="","",INDEX($AH$2:$AH$2000,$Y729)&amp;"")</f>
      </c>
      <c r="BZ729" t="str">
        <f>IF($Z729="","",INDEX($AH$2:$AH$2000,$Z729)&amp;"")</f>
      </c>
      <c r="CA729">
        <f>IF($Y729="","",INDEX($BV$2:$BV$2000,$Y729))</f>
      </c>
      <c r="CB729">
        <f>IF($Z729="","",INDEX($BV$2:$BV$2000,$Z729))</f>
      </c>
    </row>
    <row r="730">
      <c r="A730" t="str">
        <f>IF(TRIM(INDEX(games!$A:$A,ROW()))="","",TRIM(INDEX(games!$A:$A,ROW())))</f>
      </c>
      <c r="B730">
        <f>IF(OR($A730="",INDEX(games!$B:$B,ROW())=""),"",INDEX(games!$B:$B,ROW()))</f>
      </c>
      <c r="C730" t="str">
        <f>IF(OR($A730="",INDEX(games!$C:$C,ROW())=""),"",INDEX(games!$C:$C,ROW()))</f>
      </c>
      <c r="D730">
        <f>IF($A730="","",COUNTIF($W$2:$W$2500,$A730)+COUNTIF($X$2:$X$2500,$A730))</f>
      </c>
      <c r="E730">
        <f>IF($A730="","",IFERROR(MATCH($C730,$R$2:$R$5,0),0))</f>
      </c>
      <c r="F730">
        <f>IF($A730="","",MOD(ROW(),34))</f>
      </c>
      <c r="G730">
        <f>IF($A730="",NA(),IF($C730="Action",$B730,NA()))</f>
      </c>
      <c r="H730">
        <f>IF($A730="",NA(),IF($C730="Action",1+$F730*0.023,NA()))</f>
      </c>
      <c r="I730">
        <f>IF($A730="",NA(),IF($C730="Strategy",$B730,NA()))</f>
      </c>
      <c r="J730">
        <f>IF($A730="",NA(),IF($C730="Strategy",2+$F730*0.023,NA()))</f>
      </c>
      <c r="K730">
        <f>IF($A730="",NA(),IF($C730="Deckbuilder",$B730,NA()))</f>
      </c>
      <c r="L730">
        <f>IF($A730="",NA(),IF($C730="Deckbuilder",3+$F730*0.023,NA()))</f>
      </c>
      <c r="M730">
        <f>IF($A730="",NA(),IF($C730="Traditional",$B730,NA()))</f>
      </c>
      <c r="N730">
        <f>IF($A730="",NA(),IF($C730="Traditional",4+$F730*0.023,NA()))</f>
      </c>
      <c r="O730">
        <f>IF($A730="","",$D730+ROW()/1000000)</f>
      </c>
      <c r="P730" t="str">
        <f>IF(OR($A730="",INDEX(games!$H:$H,ROW())=""),"",INDEX(games!$H:$H,ROW()))</f>
      </c>
      <c r="Q730">
        <f>IF(OR($A730="",$P730&lt;&gt;"Yes"),"",$D730+ROW()/1000000)</f>
      </c>
      <c r="T730">
        <f>IF($Y730="","",INDEX($B$2:$B$2000,$Y730))</f>
      </c>
      <c r="U730">
        <f>IF($Z730="","",INDEX($B$2:$B$2000,$Z730))</f>
      </c>
      <c r="V730">
        <f>IF(OR($T730="",$U730=""),"",$U730-$T730)</f>
      </c>
      <c r="W730" t="str">
        <f>IF(TRIM(INDEX(connections!$A:$A,ROW()))="","",TRIM(INDEX(connections!$A:$A,ROW())))</f>
      </c>
      <c r="X730" t="str">
        <f>IF($W730="","",TRIM(INDEX(connections!$B:$B,ROW())))</f>
      </c>
      <c r="Y730">
        <f>IF($W730="","",IFERROR(MATCH($W730,$A$2:$A$2000,0),""))</f>
      </c>
      <c r="Z730">
        <f>IF($X730="","",IFERROR(MATCH($X730,$A$2:$A$2000,0),""))</f>
      </c>
      <c r="AA730" t="str">
        <f>IF($Y730="","",INDEX($P$2:$P$2000,$Y730))</f>
      </c>
      <c r="AB730" t="str">
        <f>IF($Z730="","",INDEX($P$2:$P$2000,$Z730))</f>
      </c>
      <c r="AC730">
        <f>IF(AND($AA730="Yes",$AB730="Yes"),1,"")</f>
      </c>
      <c r="AD730">
        <f>IF(OR($Y730="",$Z730=""),"",IF(INDEX($C$2:$C$2000,$Y730)=INDEX($C$2:$C$2000,$Z730),0,1))</f>
      </c>
      <c r="AE730">
        <f>IF($AC730&lt;&gt;1,"",IF(AND(INDEX($AG$2:$AG$2000,$Y730)=1,INDEX($AG$2:$AG$2000,$Z730)=1),1,""))</f>
      </c>
      <c r="AG730">
        <f>IF($A730="","",COUNTIFS($W$2:$W$2500,$A730,$AB$2:$AB$2500,"Yes")+COUNTIFS($X$2:$X$2500,$A730,$AA$2:$AA$2500,"Yes"))</f>
      </c>
      <c r="AH730" t="str">
        <f>IF(OR($P730&lt;&gt;"Yes",N($AG730)=0),"",IF(AND($AG730=1,COUNTIFS($W$2:$W$2500,$A730,$AE$2:$AE$2500,1)+COUNTIFS($X$2:$X$2500,$A730,$AE$2:$AE$2500,1)&gt;0),"","Yes"))</f>
      </c>
      <c r="AI730">
        <f>IF($AH730="Yes",$AG730,"")</f>
      </c>
      <c r="AJ730">
        <f>IF($AI730="","",$AI730+ROW()/1000000)</f>
      </c>
      <c r="AK730">
        <f>IF(OR($A730="",$P730="Yes",N($AG730)=0),"",$AG730+ROW()/1000000)</f>
      </c>
      <c r="AL730" t="str">
        <f>IF($A730="","",INDEX(games!$J:$J,ROW())&amp;"")</f>
      </c>
      <c r="AM730">
        <f>IF($A730="","",SUMPRODUCT($AO730:$BD730,'Map Analysis'!$AP$2^{0,1,2,3,4,5,6,7,8,9,10,11,12,13,14,15}))</f>
      </c>
      <c r="AN730">
        <f>IF($A730="","",$AM730+ROW()/10000000)</f>
      </c>
      <c r="AO730">
        <f>IF($A730="","",COUNTIF($W$2:$W$2500,$A730))</f>
      </c>
      <c r="AP730">
        <f>IF($A730="","",SUMIFS($BF$2:$BF$2500,$W$2:$W$2500,$A730))</f>
      </c>
      <c r="AQ730">
        <f>IF($A730="","",SUMIFS($BG$2:$BG$2500,$W$2:$W$2500,$A730))</f>
      </c>
      <c r="AR730">
        <f>IF($A730="","",SUMIFS($BH$2:$BH$2500,$W$2:$W$2500,$A730))</f>
      </c>
      <c r="AS730">
        <f>IF($A730="","",SUMIFS($BI$2:$BI$2500,$W$2:$W$2500,$A730))</f>
      </c>
      <c r="AT730">
        <f>IF($A730="","",SUMIFS($BJ$2:$BJ$2500,$W$2:$W$2500,$A730))</f>
      </c>
      <c r="AU730">
        <f>IF($A730="","",SUMIFS($BK$2:$BK$2500,$W$2:$W$2500,$A730))</f>
      </c>
      <c r="AV730">
        <f>IF($A730="","",SUMIFS($BL$2:$BL$2500,$W$2:$W$2500,$A730))</f>
      </c>
      <c r="AW730">
        <f>IF($A730="","",SUMIFS($BM$2:$BM$2500,$W$2:$W$2500,$A730))</f>
      </c>
      <c r="AX730">
        <f>IF($A730="","",SUMIFS($BN$2:$BN$2500,$W$2:$W$2500,$A730))</f>
      </c>
      <c r="AY730">
        <f>IF($A730="","",SUMIFS($BO$2:$BO$2500,$W$2:$W$2500,$A730))</f>
      </c>
      <c r="AZ730">
        <f>IF($A730="","",SUMIFS($BP$2:$BP$2500,$W$2:$W$2500,$A730))</f>
      </c>
      <c r="BA730">
        <f>IF($A730="","",SUMIFS($BQ$2:$BQ$2500,$W$2:$W$2500,$A730))</f>
      </c>
      <c r="BB730">
        <f>IF($A730="","",SUMIFS($BR$2:$BR$2500,$W$2:$W$2500,$A730))</f>
      </c>
      <c r="BC730">
        <f>IF($A730="","",SUMIFS($BS$2:$BS$2500,$W$2:$W$2500,$A730))</f>
      </c>
      <c r="BD730">
        <f>IF($A730="","",SUMIFS($BT$2:$BT$2500,$W$2:$W$2500,$A730))</f>
      </c>
      <c r="BF730">
        <f>IF($Z730="","",INDEX($AO$2:$AO$2000,$Z730))</f>
      </c>
      <c r="BG730">
        <f>IF($Z730="","",INDEX($AP$2:$AP$2000,$Z730))</f>
      </c>
      <c r="BH730">
        <f>IF($Z730="","",INDEX($AQ$2:$AQ$2000,$Z730))</f>
      </c>
      <c r="BI730">
        <f>IF($Z730="","",INDEX($AR$2:$AR$2000,$Z730))</f>
      </c>
      <c r="BJ730">
        <f>IF($Z730="","",INDEX($AS$2:$AS$2000,$Z730))</f>
      </c>
      <c r="BK730">
        <f>IF($Z730="","",INDEX($AT$2:$AT$2000,$Z730))</f>
      </c>
      <c r="BL730">
        <f>IF($Z730="","",INDEX($AU$2:$AU$2000,$Z730))</f>
      </c>
      <c r="BM730">
        <f>IF($Z730="","",INDEX($AV$2:$AV$2000,$Z730))</f>
      </c>
      <c r="BN730">
        <f>IF($Z730="","",INDEX($AW$2:$AW$2000,$Z730))</f>
      </c>
      <c r="BO730">
        <f>IF($Z730="","",INDEX($AX$2:$AX$2000,$Z730))</f>
      </c>
      <c r="BP730">
        <f>IF($Z730="","",INDEX($AY$2:$AY$2000,$Z730))</f>
      </c>
      <c r="BQ730">
        <f>IF($Z730="","",INDEX($AZ$2:$AZ$2000,$Z730))</f>
      </c>
      <c r="BR730">
        <f>IF($Z730="","",INDEX($BA$2:$BA$2000,$Z730))</f>
      </c>
      <c r="BS730">
        <f>IF($Z730="","",INDEX($BB$2:$BB$2000,$Z730))</f>
      </c>
      <c r="BT730">
        <f>IF($Z730="","",INDEX($BC$2:$BC$2000,$Z730))</f>
      </c>
      <c r="BV730">
        <f>IF(OR($A730="",$P730&lt;&gt;"Yes",$AH730="Yes"),"",1+N($AG730))</f>
      </c>
      <c r="BW730">
        <f>IF($A730="","",COUNTIFS($W$2:$W$2500,$A730,$BZ$2:$BZ$2500,"Yes")+COUNTIFS($X$2:$X$2500,$A730,$BY$2:$BY$2500,"Yes"))</f>
      </c>
      <c r="BX730">
        <f>IF(OR($A730="",$P730="Yes"),"",IF(N($BW730)=0,0,1+SUMIFS($CB$2:$CB$2500,$W$2:$W$2500,$A730)+SUMIFS($CA$2:$CA$2500,$X$2:$X$2500,$A730)))</f>
      </c>
      <c r="BY730" t="str">
        <f>IF($Y730="","",INDEX($AH$2:$AH$2000,$Y730)&amp;"")</f>
      </c>
      <c r="BZ730" t="str">
        <f>IF($Z730="","",INDEX($AH$2:$AH$2000,$Z730)&amp;"")</f>
      </c>
      <c r="CA730">
        <f>IF($Y730="","",INDEX($BV$2:$BV$2000,$Y730))</f>
      </c>
      <c r="CB730">
        <f>IF($Z730="","",INDEX($BV$2:$BV$2000,$Z730))</f>
      </c>
    </row>
    <row r="731">
      <c r="A731" t="str">
        <f>IF(TRIM(INDEX(games!$A:$A,ROW()))="","",TRIM(INDEX(games!$A:$A,ROW())))</f>
      </c>
      <c r="B731">
        <f>IF(OR($A731="",INDEX(games!$B:$B,ROW())=""),"",INDEX(games!$B:$B,ROW()))</f>
      </c>
      <c r="C731" t="str">
        <f>IF(OR($A731="",INDEX(games!$C:$C,ROW())=""),"",INDEX(games!$C:$C,ROW()))</f>
      </c>
      <c r="D731">
        <f>IF($A731="","",COUNTIF($W$2:$W$2500,$A731)+COUNTIF($X$2:$X$2500,$A731))</f>
      </c>
      <c r="E731">
        <f>IF($A731="","",IFERROR(MATCH($C731,$R$2:$R$5,0),0))</f>
      </c>
      <c r="F731">
        <f>IF($A731="","",MOD(ROW(),34))</f>
      </c>
      <c r="G731">
        <f>IF($A731="",NA(),IF($C731="Action",$B731,NA()))</f>
      </c>
      <c r="H731">
        <f>IF($A731="",NA(),IF($C731="Action",1+$F731*0.023,NA()))</f>
      </c>
      <c r="I731">
        <f>IF($A731="",NA(),IF($C731="Strategy",$B731,NA()))</f>
      </c>
      <c r="J731">
        <f>IF($A731="",NA(),IF($C731="Strategy",2+$F731*0.023,NA()))</f>
      </c>
      <c r="K731">
        <f>IF($A731="",NA(),IF($C731="Deckbuilder",$B731,NA()))</f>
      </c>
      <c r="L731">
        <f>IF($A731="",NA(),IF($C731="Deckbuilder",3+$F731*0.023,NA()))</f>
      </c>
      <c r="M731">
        <f>IF($A731="",NA(),IF($C731="Traditional",$B731,NA()))</f>
      </c>
      <c r="N731">
        <f>IF($A731="",NA(),IF($C731="Traditional",4+$F731*0.023,NA()))</f>
      </c>
      <c r="O731">
        <f>IF($A731="","",$D731+ROW()/1000000)</f>
      </c>
      <c r="P731" t="str">
        <f>IF(OR($A731="",INDEX(games!$H:$H,ROW())=""),"",INDEX(games!$H:$H,ROW()))</f>
      </c>
      <c r="Q731">
        <f>IF(OR($A731="",$P731&lt;&gt;"Yes"),"",$D731+ROW()/1000000)</f>
      </c>
      <c r="T731">
        <f>IF($Y731="","",INDEX($B$2:$B$2000,$Y731))</f>
      </c>
      <c r="U731">
        <f>IF($Z731="","",INDEX($B$2:$B$2000,$Z731))</f>
      </c>
      <c r="V731">
        <f>IF(OR($T731="",$U731=""),"",$U731-$T731)</f>
      </c>
      <c r="W731" t="str">
        <f>IF(TRIM(INDEX(connections!$A:$A,ROW()))="","",TRIM(INDEX(connections!$A:$A,ROW())))</f>
      </c>
      <c r="X731" t="str">
        <f>IF($W731="","",TRIM(INDEX(connections!$B:$B,ROW())))</f>
      </c>
      <c r="Y731">
        <f>IF($W731="","",IFERROR(MATCH($W731,$A$2:$A$2000,0),""))</f>
      </c>
      <c r="Z731">
        <f>IF($X731="","",IFERROR(MATCH($X731,$A$2:$A$2000,0),""))</f>
      </c>
      <c r="AA731" t="str">
        <f>IF($Y731="","",INDEX($P$2:$P$2000,$Y731))</f>
      </c>
      <c r="AB731" t="str">
        <f>IF($Z731="","",INDEX($P$2:$P$2000,$Z731))</f>
      </c>
      <c r="AC731">
        <f>IF(AND($AA731="Yes",$AB731="Yes"),1,"")</f>
      </c>
      <c r="AD731">
        <f>IF(OR($Y731="",$Z731=""),"",IF(INDEX($C$2:$C$2000,$Y731)=INDEX($C$2:$C$2000,$Z731),0,1))</f>
      </c>
      <c r="AE731">
        <f>IF($AC731&lt;&gt;1,"",IF(AND(INDEX($AG$2:$AG$2000,$Y731)=1,INDEX($AG$2:$AG$2000,$Z731)=1),1,""))</f>
      </c>
      <c r="AG731">
        <f>IF($A731="","",COUNTIFS($W$2:$W$2500,$A731,$AB$2:$AB$2500,"Yes")+COUNTIFS($X$2:$X$2500,$A731,$AA$2:$AA$2500,"Yes"))</f>
      </c>
      <c r="AH731" t="str">
        <f>IF(OR($P731&lt;&gt;"Yes",N($AG731)=0),"",IF(AND($AG731=1,COUNTIFS($W$2:$W$2500,$A731,$AE$2:$AE$2500,1)+COUNTIFS($X$2:$X$2500,$A731,$AE$2:$AE$2500,1)&gt;0),"","Yes"))</f>
      </c>
      <c r="AI731">
        <f>IF($AH731="Yes",$AG731,"")</f>
      </c>
      <c r="AJ731">
        <f>IF($AI731="","",$AI731+ROW()/1000000)</f>
      </c>
      <c r="AK731">
        <f>IF(OR($A731="",$P731="Yes",N($AG731)=0),"",$AG731+ROW()/1000000)</f>
      </c>
      <c r="AL731" t="str">
        <f>IF($A731="","",INDEX(games!$J:$J,ROW())&amp;"")</f>
      </c>
      <c r="AM731">
        <f>IF($A731="","",SUMPRODUCT($AO731:$BD731,'Map Analysis'!$AP$2^{0,1,2,3,4,5,6,7,8,9,10,11,12,13,14,15}))</f>
      </c>
      <c r="AN731">
        <f>IF($A731="","",$AM731+ROW()/10000000)</f>
      </c>
      <c r="AO731">
        <f>IF($A731="","",COUNTIF($W$2:$W$2500,$A731))</f>
      </c>
      <c r="AP731">
        <f>IF($A731="","",SUMIFS($BF$2:$BF$2500,$W$2:$W$2500,$A731))</f>
      </c>
      <c r="AQ731">
        <f>IF($A731="","",SUMIFS($BG$2:$BG$2500,$W$2:$W$2500,$A731))</f>
      </c>
      <c r="AR731">
        <f>IF($A731="","",SUMIFS($BH$2:$BH$2500,$W$2:$W$2500,$A731))</f>
      </c>
      <c r="AS731">
        <f>IF($A731="","",SUMIFS($BI$2:$BI$2500,$W$2:$W$2500,$A731))</f>
      </c>
      <c r="AT731">
        <f>IF($A731="","",SUMIFS($BJ$2:$BJ$2500,$W$2:$W$2500,$A731))</f>
      </c>
      <c r="AU731">
        <f>IF($A731="","",SUMIFS($BK$2:$BK$2500,$W$2:$W$2500,$A731))</f>
      </c>
      <c r="AV731">
        <f>IF($A731="","",SUMIFS($BL$2:$BL$2500,$W$2:$W$2500,$A731))</f>
      </c>
      <c r="AW731">
        <f>IF($A731="","",SUMIFS($BM$2:$BM$2500,$W$2:$W$2500,$A731))</f>
      </c>
      <c r="AX731">
        <f>IF($A731="","",SUMIFS($BN$2:$BN$2500,$W$2:$W$2500,$A731))</f>
      </c>
      <c r="AY731">
        <f>IF($A731="","",SUMIFS($BO$2:$BO$2500,$W$2:$W$2500,$A731))</f>
      </c>
      <c r="AZ731">
        <f>IF($A731="","",SUMIFS($BP$2:$BP$2500,$W$2:$W$2500,$A731))</f>
      </c>
      <c r="BA731">
        <f>IF($A731="","",SUMIFS($BQ$2:$BQ$2500,$W$2:$W$2500,$A731))</f>
      </c>
      <c r="BB731">
        <f>IF($A731="","",SUMIFS($BR$2:$BR$2500,$W$2:$W$2500,$A731))</f>
      </c>
      <c r="BC731">
        <f>IF($A731="","",SUMIFS($BS$2:$BS$2500,$W$2:$W$2500,$A731))</f>
      </c>
      <c r="BD731">
        <f>IF($A731="","",SUMIFS($BT$2:$BT$2500,$W$2:$W$2500,$A731))</f>
      </c>
      <c r="BF731">
        <f>IF($Z731="","",INDEX($AO$2:$AO$2000,$Z731))</f>
      </c>
      <c r="BG731">
        <f>IF($Z731="","",INDEX($AP$2:$AP$2000,$Z731))</f>
      </c>
      <c r="BH731">
        <f>IF($Z731="","",INDEX($AQ$2:$AQ$2000,$Z731))</f>
      </c>
      <c r="BI731">
        <f>IF($Z731="","",INDEX($AR$2:$AR$2000,$Z731))</f>
      </c>
      <c r="BJ731">
        <f>IF($Z731="","",INDEX($AS$2:$AS$2000,$Z731))</f>
      </c>
      <c r="BK731">
        <f>IF($Z731="","",INDEX($AT$2:$AT$2000,$Z731))</f>
      </c>
      <c r="BL731">
        <f>IF($Z731="","",INDEX($AU$2:$AU$2000,$Z731))</f>
      </c>
      <c r="BM731">
        <f>IF($Z731="","",INDEX($AV$2:$AV$2000,$Z731))</f>
      </c>
      <c r="BN731">
        <f>IF($Z731="","",INDEX($AW$2:$AW$2000,$Z731))</f>
      </c>
      <c r="BO731">
        <f>IF($Z731="","",INDEX($AX$2:$AX$2000,$Z731))</f>
      </c>
      <c r="BP731">
        <f>IF($Z731="","",INDEX($AY$2:$AY$2000,$Z731))</f>
      </c>
      <c r="BQ731">
        <f>IF($Z731="","",INDEX($AZ$2:$AZ$2000,$Z731))</f>
      </c>
      <c r="BR731">
        <f>IF($Z731="","",INDEX($BA$2:$BA$2000,$Z731))</f>
      </c>
      <c r="BS731">
        <f>IF($Z731="","",INDEX($BB$2:$BB$2000,$Z731))</f>
      </c>
      <c r="BT731">
        <f>IF($Z731="","",INDEX($BC$2:$BC$2000,$Z731))</f>
      </c>
      <c r="BV731">
        <f>IF(OR($A731="",$P731&lt;&gt;"Yes",$AH731="Yes"),"",1+N($AG731))</f>
      </c>
      <c r="BW731">
        <f>IF($A731="","",COUNTIFS($W$2:$W$2500,$A731,$BZ$2:$BZ$2500,"Yes")+COUNTIFS($X$2:$X$2500,$A731,$BY$2:$BY$2500,"Yes"))</f>
      </c>
      <c r="BX731">
        <f>IF(OR($A731="",$P731="Yes"),"",IF(N($BW731)=0,0,1+SUMIFS($CB$2:$CB$2500,$W$2:$W$2500,$A731)+SUMIFS($CA$2:$CA$2500,$X$2:$X$2500,$A731)))</f>
      </c>
      <c r="BY731" t="str">
        <f>IF($Y731="","",INDEX($AH$2:$AH$2000,$Y731)&amp;"")</f>
      </c>
      <c r="BZ731" t="str">
        <f>IF($Z731="","",INDEX($AH$2:$AH$2000,$Z731)&amp;"")</f>
      </c>
      <c r="CA731">
        <f>IF($Y731="","",INDEX($BV$2:$BV$2000,$Y731))</f>
      </c>
      <c r="CB731">
        <f>IF($Z731="","",INDEX($BV$2:$BV$2000,$Z731))</f>
      </c>
    </row>
    <row r="732">
      <c r="A732" t="str">
        <f>IF(TRIM(INDEX(games!$A:$A,ROW()))="","",TRIM(INDEX(games!$A:$A,ROW())))</f>
      </c>
      <c r="B732">
        <f>IF(OR($A732="",INDEX(games!$B:$B,ROW())=""),"",INDEX(games!$B:$B,ROW()))</f>
      </c>
      <c r="C732" t="str">
        <f>IF(OR($A732="",INDEX(games!$C:$C,ROW())=""),"",INDEX(games!$C:$C,ROW()))</f>
      </c>
      <c r="D732">
        <f>IF($A732="","",COUNTIF($W$2:$W$2500,$A732)+COUNTIF($X$2:$X$2500,$A732))</f>
      </c>
      <c r="E732">
        <f>IF($A732="","",IFERROR(MATCH($C732,$R$2:$R$5,0),0))</f>
      </c>
      <c r="F732">
        <f>IF($A732="","",MOD(ROW(),34))</f>
      </c>
      <c r="G732">
        <f>IF($A732="",NA(),IF($C732="Action",$B732,NA()))</f>
      </c>
      <c r="H732">
        <f>IF($A732="",NA(),IF($C732="Action",1+$F732*0.023,NA()))</f>
      </c>
      <c r="I732">
        <f>IF($A732="",NA(),IF($C732="Strategy",$B732,NA()))</f>
      </c>
      <c r="J732">
        <f>IF($A732="",NA(),IF($C732="Strategy",2+$F732*0.023,NA()))</f>
      </c>
      <c r="K732">
        <f>IF($A732="",NA(),IF($C732="Deckbuilder",$B732,NA()))</f>
      </c>
      <c r="L732">
        <f>IF($A732="",NA(),IF($C732="Deckbuilder",3+$F732*0.023,NA()))</f>
      </c>
      <c r="M732">
        <f>IF($A732="",NA(),IF($C732="Traditional",$B732,NA()))</f>
      </c>
      <c r="N732">
        <f>IF($A732="",NA(),IF($C732="Traditional",4+$F732*0.023,NA()))</f>
      </c>
      <c r="O732">
        <f>IF($A732="","",$D732+ROW()/1000000)</f>
      </c>
      <c r="P732" t="str">
        <f>IF(OR($A732="",INDEX(games!$H:$H,ROW())=""),"",INDEX(games!$H:$H,ROW()))</f>
      </c>
      <c r="Q732">
        <f>IF(OR($A732="",$P732&lt;&gt;"Yes"),"",$D732+ROW()/1000000)</f>
      </c>
      <c r="T732">
        <f>IF($Y732="","",INDEX($B$2:$B$2000,$Y732))</f>
      </c>
      <c r="U732">
        <f>IF($Z732="","",INDEX($B$2:$B$2000,$Z732))</f>
      </c>
      <c r="V732">
        <f>IF(OR($T732="",$U732=""),"",$U732-$T732)</f>
      </c>
      <c r="W732" t="str">
        <f>IF(TRIM(INDEX(connections!$A:$A,ROW()))="","",TRIM(INDEX(connections!$A:$A,ROW())))</f>
      </c>
      <c r="X732" t="str">
        <f>IF($W732="","",TRIM(INDEX(connections!$B:$B,ROW())))</f>
      </c>
      <c r="Y732">
        <f>IF($W732="","",IFERROR(MATCH($W732,$A$2:$A$2000,0),""))</f>
      </c>
      <c r="Z732">
        <f>IF($X732="","",IFERROR(MATCH($X732,$A$2:$A$2000,0),""))</f>
      </c>
      <c r="AA732" t="str">
        <f>IF($Y732="","",INDEX($P$2:$P$2000,$Y732))</f>
      </c>
      <c r="AB732" t="str">
        <f>IF($Z732="","",INDEX($P$2:$P$2000,$Z732))</f>
      </c>
      <c r="AC732">
        <f>IF(AND($AA732="Yes",$AB732="Yes"),1,"")</f>
      </c>
      <c r="AD732">
        <f>IF(OR($Y732="",$Z732=""),"",IF(INDEX($C$2:$C$2000,$Y732)=INDEX($C$2:$C$2000,$Z732),0,1))</f>
      </c>
      <c r="AE732">
        <f>IF($AC732&lt;&gt;1,"",IF(AND(INDEX($AG$2:$AG$2000,$Y732)=1,INDEX($AG$2:$AG$2000,$Z732)=1),1,""))</f>
      </c>
      <c r="AG732">
        <f>IF($A732="","",COUNTIFS($W$2:$W$2500,$A732,$AB$2:$AB$2500,"Yes")+COUNTIFS($X$2:$X$2500,$A732,$AA$2:$AA$2500,"Yes"))</f>
      </c>
      <c r="AH732" t="str">
        <f>IF(OR($P732&lt;&gt;"Yes",N($AG732)=0),"",IF(AND($AG732=1,COUNTIFS($W$2:$W$2500,$A732,$AE$2:$AE$2500,1)+COUNTIFS($X$2:$X$2500,$A732,$AE$2:$AE$2500,1)&gt;0),"","Yes"))</f>
      </c>
      <c r="AI732">
        <f>IF($AH732="Yes",$AG732,"")</f>
      </c>
      <c r="AJ732">
        <f>IF($AI732="","",$AI732+ROW()/1000000)</f>
      </c>
      <c r="AK732">
        <f>IF(OR($A732="",$P732="Yes",N($AG732)=0),"",$AG732+ROW()/1000000)</f>
      </c>
      <c r="AL732" t="str">
        <f>IF($A732="","",INDEX(games!$J:$J,ROW())&amp;"")</f>
      </c>
      <c r="AM732">
        <f>IF($A732="","",SUMPRODUCT($AO732:$BD732,'Map Analysis'!$AP$2^{0,1,2,3,4,5,6,7,8,9,10,11,12,13,14,15}))</f>
      </c>
      <c r="AN732">
        <f>IF($A732="","",$AM732+ROW()/10000000)</f>
      </c>
      <c r="AO732">
        <f>IF($A732="","",COUNTIF($W$2:$W$2500,$A732))</f>
      </c>
      <c r="AP732">
        <f>IF($A732="","",SUMIFS($BF$2:$BF$2500,$W$2:$W$2500,$A732))</f>
      </c>
      <c r="AQ732">
        <f>IF($A732="","",SUMIFS($BG$2:$BG$2500,$W$2:$W$2500,$A732))</f>
      </c>
      <c r="AR732">
        <f>IF($A732="","",SUMIFS($BH$2:$BH$2500,$W$2:$W$2500,$A732))</f>
      </c>
      <c r="AS732">
        <f>IF($A732="","",SUMIFS($BI$2:$BI$2500,$W$2:$W$2500,$A732))</f>
      </c>
      <c r="AT732">
        <f>IF($A732="","",SUMIFS($BJ$2:$BJ$2500,$W$2:$W$2500,$A732))</f>
      </c>
      <c r="AU732">
        <f>IF($A732="","",SUMIFS($BK$2:$BK$2500,$W$2:$W$2500,$A732))</f>
      </c>
      <c r="AV732">
        <f>IF($A732="","",SUMIFS($BL$2:$BL$2500,$W$2:$W$2500,$A732))</f>
      </c>
      <c r="AW732">
        <f>IF($A732="","",SUMIFS($BM$2:$BM$2500,$W$2:$W$2500,$A732))</f>
      </c>
      <c r="AX732">
        <f>IF($A732="","",SUMIFS($BN$2:$BN$2500,$W$2:$W$2500,$A732))</f>
      </c>
      <c r="AY732">
        <f>IF($A732="","",SUMIFS($BO$2:$BO$2500,$W$2:$W$2500,$A732))</f>
      </c>
      <c r="AZ732">
        <f>IF($A732="","",SUMIFS($BP$2:$BP$2500,$W$2:$W$2500,$A732))</f>
      </c>
      <c r="BA732">
        <f>IF($A732="","",SUMIFS($BQ$2:$BQ$2500,$W$2:$W$2500,$A732))</f>
      </c>
      <c r="BB732">
        <f>IF($A732="","",SUMIFS($BR$2:$BR$2500,$W$2:$W$2500,$A732))</f>
      </c>
      <c r="BC732">
        <f>IF($A732="","",SUMIFS($BS$2:$BS$2500,$W$2:$W$2500,$A732))</f>
      </c>
      <c r="BD732">
        <f>IF($A732="","",SUMIFS($BT$2:$BT$2500,$W$2:$W$2500,$A732))</f>
      </c>
      <c r="BF732">
        <f>IF($Z732="","",INDEX($AO$2:$AO$2000,$Z732))</f>
      </c>
      <c r="BG732">
        <f>IF($Z732="","",INDEX($AP$2:$AP$2000,$Z732))</f>
      </c>
      <c r="BH732">
        <f>IF($Z732="","",INDEX($AQ$2:$AQ$2000,$Z732))</f>
      </c>
      <c r="BI732">
        <f>IF($Z732="","",INDEX($AR$2:$AR$2000,$Z732))</f>
      </c>
      <c r="BJ732">
        <f>IF($Z732="","",INDEX($AS$2:$AS$2000,$Z732))</f>
      </c>
      <c r="BK732">
        <f>IF($Z732="","",INDEX($AT$2:$AT$2000,$Z732))</f>
      </c>
      <c r="BL732">
        <f>IF($Z732="","",INDEX($AU$2:$AU$2000,$Z732))</f>
      </c>
      <c r="BM732">
        <f>IF($Z732="","",INDEX($AV$2:$AV$2000,$Z732))</f>
      </c>
      <c r="BN732">
        <f>IF($Z732="","",INDEX($AW$2:$AW$2000,$Z732))</f>
      </c>
      <c r="BO732">
        <f>IF($Z732="","",INDEX($AX$2:$AX$2000,$Z732))</f>
      </c>
      <c r="BP732">
        <f>IF($Z732="","",INDEX($AY$2:$AY$2000,$Z732))</f>
      </c>
      <c r="BQ732">
        <f>IF($Z732="","",INDEX($AZ$2:$AZ$2000,$Z732))</f>
      </c>
      <c r="BR732">
        <f>IF($Z732="","",INDEX($BA$2:$BA$2000,$Z732))</f>
      </c>
      <c r="BS732">
        <f>IF($Z732="","",INDEX($BB$2:$BB$2000,$Z732))</f>
      </c>
      <c r="BT732">
        <f>IF($Z732="","",INDEX($BC$2:$BC$2000,$Z732))</f>
      </c>
      <c r="BV732">
        <f>IF(OR($A732="",$P732&lt;&gt;"Yes",$AH732="Yes"),"",1+N($AG732))</f>
      </c>
      <c r="BW732">
        <f>IF($A732="","",COUNTIFS($W$2:$W$2500,$A732,$BZ$2:$BZ$2500,"Yes")+COUNTIFS($X$2:$X$2500,$A732,$BY$2:$BY$2500,"Yes"))</f>
      </c>
      <c r="BX732">
        <f>IF(OR($A732="",$P732="Yes"),"",IF(N($BW732)=0,0,1+SUMIFS($CB$2:$CB$2500,$W$2:$W$2500,$A732)+SUMIFS($CA$2:$CA$2500,$X$2:$X$2500,$A732)))</f>
      </c>
      <c r="BY732" t="str">
        <f>IF($Y732="","",INDEX($AH$2:$AH$2000,$Y732)&amp;"")</f>
      </c>
      <c r="BZ732" t="str">
        <f>IF($Z732="","",INDEX($AH$2:$AH$2000,$Z732)&amp;"")</f>
      </c>
      <c r="CA732">
        <f>IF($Y732="","",INDEX($BV$2:$BV$2000,$Y732))</f>
      </c>
      <c r="CB732">
        <f>IF($Z732="","",INDEX($BV$2:$BV$2000,$Z732))</f>
      </c>
    </row>
    <row r="733">
      <c r="A733" t="str">
        <f>IF(TRIM(INDEX(games!$A:$A,ROW()))="","",TRIM(INDEX(games!$A:$A,ROW())))</f>
      </c>
      <c r="B733">
        <f>IF(OR($A733="",INDEX(games!$B:$B,ROW())=""),"",INDEX(games!$B:$B,ROW()))</f>
      </c>
      <c r="C733" t="str">
        <f>IF(OR($A733="",INDEX(games!$C:$C,ROW())=""),"",INDEX(games!$C:$C,ROW()))</f>
      </c>
      <c r="D733">
        <f>IF($A733="","",COUNTIF($W$2:$W$2500,$A733)+COUNTIF($X$2:$X$2500,$A733))</f>
      </c>
      <c r="E733">
        <f>IF($A733="","",IFERROR(MATCH($C733,$R$2:$R$5,0),0))</f>
      </c>
      <c r="F733">
        <f>IF($A733="","",MOD(ROW(),34))</f>
      </c>
      <c r="G733">
        <f>IF($A733="",NA(),IF($C733="Action",$B733,NA()))</f>
      </c>
      <c r="H733">
        <f>IF($A733="",NA(),IF($C733="Action",1+$F733*0.023,NA()))</f>
      </c>
      <c r="I733">
        <f>IF($A733="",NA(),IF($C733="Strategy",$B733,NA()))</f>
      </c>
      <c r="J733">
        <f>IF($A733="",NA(),IF($C733="Strategy",2+$F733*0.023,NA()))</f>
      </c>
      <c r="K733">
        <f>IF($A733="",NA(),IF($C733="Deckbuilder",$B733,NA()))</f>
      </c>
      <c r="L733">
        <f>IF($A733="",NA(),IF($C733="Deckbuilder",3+$F733*0.023,NA()))</f>
      </c>
      <c r="M733">
        <f>IF($A733="",NA(),IF($C733="Traditional",$B733,NA()))</f>
      </c>
      <c r="N733">
        <f>IF($A733="",NA(),IF($C733="Traditional",4+$F733*0.023,NA()))</f>
      </c>
      <c r="O733">
        <f>IF($A733="","",$D733+ROW()/1000000)</f>
      </c>
      <c r="P733" t="str">
        <f>IF(OR($A733="",INDEX(games!$H:$H,ROW())=""),"",INDEX(games!$H:$H,ROW()))</f>
      </c>
      <c r="Q733">
        <f>IF(OR($A733="",$P733&lt;&gt;"Yes"),"",$D733+ROW()/1000000)</f>
      </c>
      <c r="T733">
        <f>IF($Y733="","",INDEX($B$2:$B$2000,$Y733))</f>
      </c>
      <c r="U733">
        <f>IF($Z733="","",INDEX($B$2:$B$2000,$Z733))</f>
      </c>
      <c r="V733">
        <f>IF(OR($T733="",$U733=""),"",$U733-$T733)</f>
      </c>
      <c r="W733" t="str">
        <f>IF(TRIM(INDEX(connections!$A:$A,ROW()))="","",TRIM(INDEX(connections!$A:$A,ROW())))</f>
      </c>
      <c r="X733" t="str">
        <f>IF($W733="","",TRIM(INDEX(connections!$B:$B,ROW())))</f>
      </c>
      <c r="Y733">
        <f>IF($W733="","",IFERROR(MATCH($W733,$A$2:$A$2000,0),""))</f>
      </c>
      <c r="Z733">
        <f>IF($X733="","",IFERROR(MATCH($X733,$A$2:$A$2000,0),""))</f>
      </c>
      <c r="AA733" t="str">
        <f>IF($Y733="","",INDEX($P$2:$P$2000,$Y733))</f>
      </c>
      <c r="AB733" t="str">
        <f>IF($Z733="","",INDEX($P$2:$P$2000,$Z733))</f>
      </c>
      <c r="AC733">
        <f>IF(AND($AA733="Yes",$AB733="Yes"),1,"")</f>
      </c>
      <c r="AD733">
        <f>IF(OR($Y733="",$Z733=""),"",IF(INDEX($C$2:$C$2000,$Y733)=INDEX($C$2:$C$2000,$Z733),0,1))</f>
      </c>
      <c r="AE733">
        <f>IF($AC733&lt;&gt;1,"",IF(AND(INDEX($AG$2:$AG$2000,$Y733)=1,INDEX($AG$2:$AG$2000,$Z733)=1),1,""))</f>
      </c>
      <c r="AG733">
        <f>IF($A733="","",COUNTIFS($W$2:$W$2500,$A733,$AB$2:$AB$2500,"Yes")+COUNTIFS($X$2:$X$2500,$A733,$AA$2:$AA$2500,"Yes"))</f>
      </c>
      <c r="AH733" t="str">
        <f>IF(OR($P733&lt;&gt;"Yes",N($AG733)=0),"",IF(AND($AG733=1,COUNTIFS($W$2:$W$2500,$A733,$AE$2:$AE$2500,1)+COUNTIFS($X$2:$X$2500,$A733,$AE$2:$AE$2500,1)&gt;0),"","Yes"))</f>
      </c>
      <c r="AI733">
        <f>IF($AH733="Yes",$AG733,"")</f>
      </c>
      <c r="AJ733">
        <f>IF($AI733="","",$AI733+ROW()/1000000)</f>
      </c>
      <c r="AK733">
        <f>IF(OR($A733="",$P733="Yes",N($AG733)=0),"",$AG733+ROW()/1000000)</f>
      </c>
      <c r="AL733" t="str">
        <f>IF($A733="","",INDEX(games!$J:$J,ROW())&amp;"")</f>
      </c>
      <c r="AM733">
        <f>IF($A733="","",SUMPRODUCT($AO733:$BD733,'Map Analysis'!$AP$2^{0,1,2,3,4,5,6,7,8,9,10,11,12,13,14,15}))</f>
      </c>
      <c r="AN733">
        <f>IF($A733="","",$AM733+ROW()/10000000)</f>
      </c>
      <c r="AO733">
        <f>IF($A733="","",COUNTIF($W$2:$W$2500,$A733))</f>
      </c>
      <c r="AP733">
        <f>IF($A733="","",SUMIFS($BF$2:$BF$2500,$W$2:$W$2500,$A733))</f>
      </c>
      <c r="AQ733">
        <f>IF($A733="","",SUMIFS($BG$2:$BG$2500,$W$2:$W$2500,$A733))</f>
      </c>
      <c r="AR733">
        <f>IF($A733="","",SUMIFS($BH$2:$BH$2500,$W$2:$W$2500,$A733))</f>
      </c>
      <c r="AS733">
        <f>IF($A733="","",SUMIFS($BI$2:$BI$2500,$W$2:$W$2500,$A733))</f>
      </c>
      <c r="AT733">
        <f>IF($A733="","",SUMIFS($BJ$2:$BJ$2500,$W$2:$W$2500,$A733))</f>
      </c>
      <c r="AU733">
        <f>IF($A733="","",SUMIFS($BK$2:$BK$2500,$W$2:$W$2500,$A733))</f>
      </c>
      <c r="AV733">
        <f>IF($A733="","",SUMIFS($BL$2:$BL$2500,$W$2:$W$2500,$A733))</f>
      </c>
      <c r="AW733">
        <f>IF($A733="","",SUMIFS($BM$2:$BM$2500,$W$2:$W$2500,$A733))</f>
      </c>
      <c r="AX733">
        <f>IF($A733="","",SUMIFS($BN$2:$BN$2500,$W$2:$W$2500,$A733))</f>
      </c>
      <c r="AY733">
        <f>IF($A733="","",SUMIFS($BO$2:$BO$2500,$W$2:$W$2500,$A733))</f>
      </c>
      <c r="AZ733">
        <f>IF($A733="","",SUMIFS($BP$2:$BP$2500,$W$2:$W$2500,$A733))</f>
      </c>
      <c r="BA733">
        <f>IF($A733="","",SUMIFS($BQ$2:$BQ$2500,$W$2:$W$2500,$A733))</f>
      </c>
      <c r="BB733">
        <f>IF($A733="","",SUMIFS($BR$2:$BR$2500,$W$2:$W$2500,$A733))</f>
      </c>
      <c r="BC733">
        <f>IF($A733="","",SUMIFS($BS$2:$BS$2500,$W$2:$W$2500,$A733))</f>
      </c>
      <c r="BD733">
        <f>IF($A733="","",SUMIFS($BT$2:$BT$2500,$W$2:$W$2500,$A733))</f>
      </c>
      <c r="BF733">
        <f>IF($Z733="","",INDEX($AO$2:$AO$2000,$Z733))</f>
      </c>
      <c r="BG733">
        <f>IF($Z733="","",INDEX($AP$2:$AP$2000,$Z733))</f>
      </c>
      <c r="BH733">
        <f>IF($Z733="","",INDEX($AQ$2:$AQ$2000,$Z733))</f>
      </c>
      <c r="BI733">
        <f>IF($Z733="","",INDEX($AR$2:$AR$2000,$Z733))</f>
      </c>
      <c r="BJ733">
        <f>IF($Z733="","",INDEX($AS$2:$AS$2000,$Z733))</f>
      </c>
      <c r="BK733">
        <f>IF($Z733="","",INDEX($AT$2:$AT$2000,$Z733))</f>
      </c>
      <c r="BL733">
        <f>IF($Z733="","",INDEX($AU$2:$AU$2000,$Z733))</f>
      </c>
      <c r="BM733">
        <f>IF($Z733="","",INDEX($AV$2:$AV$2000,$Z733))</f>
      </c>
      <c r="BN733">
        <f>IF($Z733="","",INDEX($AW$2:$AW$2000,$Z733))</f>
      </c>
      <c r="BO733">
        <f>IF($Z733="","",INDEX($AX$2:$AX$2000,$Z733))</f>
      </c>
      <c r="BP733">
        <f>IF($Z733="","",INDEX($AY$2:$AY$2000,$Z733))</f>
      </c>
      <c r="BQ733">
        <f>IF($Z733="","",INDEX($AZ$2:$AZ$2000,$Z733))</f>
      </c>
      <c r="BR733">
        <f>IF($Z733="","",INDEX($BA$2:$BA$2000,$Z733))</f>
      </c>
      <c r="BS733">
        <f>IF($Z733="","",INDEX($BB$2:$BB$2000,$Z733))</f>
      </c>
      <c r="BT733">
        <f>IF($Z733="","",INDEX($BC$2:$BC$2000,$Z733))</f>
      </c>
      <c r="BV733">
        <f>IF(OR($A733="",$P733&lt;&gt;"Yes",$AH733="Yes"),"",1+N($AG733))</f>
      </c>
      <c r="BW733">
        <f>IF($A733="","",COUNTIFS($W$2:$W$2500,$A733,$BZ$2:$BZ$2500,"Yes")+COUNTIFS($X$2:$X$2500,$A733,$BY$2:$BY$2500,"Yes"))</f>
      </c>
      <c r="BX733">
        <f>IF(OR($A733="",$P733="Yes"),"",IF(N($BW733)=0,0,1+SUMIFS($CB$2:$CB$2500,$W$2:$W$2500,$A733)+SUMIFS($CA$2:$CA$2500,$X$2:$X$2500,$A733)))</f>
      </c>
      <c r="BY733" t="str">
        <f>IF($Y733="","",INDEX($AH$2:$AH$2000,$Y733)&amp;"")</f>
      </c>
      <c r="BZ733" t="str">
        <f>IF($Z733="","",INDEX($AH$2:$AH$2000,$Z733)&amp;"")</f>
      </c>
      <c r="CA733">
        <f>IF($Y733="","",INDEX($BV$2:$BV$2000,$Y733))</f>
      </c>
      <c r="CB733">
        <f>IF($Z733="","",INDEX($BV$2:$BV$2000,$Z733))</f>
      </c>
    </row>
    <row r="734">
      <c r="A734" t="str">
        <f>IF(TRIM(INDEX(games!$A:$A,ROW()))="","",TRIM(INDEX(games!$A:$A,ROW())))</f>
      </c>
      <c r="B734">
        <f>IF(OR($A734="",INDEX(games!$B:$B,ROW())=""),"",INDEX(games!$B:$B,ROW()))</f>
      </c>
      <c r="C734" t="str">
        <f>IF(OR($A734="",INDEX(games!$C:$C,ROW())=""),"",INDEX(games!$C:$C,ROW()))</f>
      </c>
      <c r="D734">
        <f>IF($A734="","",COUNTIF($W$2:$W$2500,$A734)+COUNTIF($X$2:$X$2500,$A734))</f>
      </c>
      <c r="E734">
        <f>IF($A734="","",IFERROR(MATCH($C734,$R$2:$R$5,0),0))</f>
      </c>
      <c r="F734">
        <f>IF($A734="","",MOD(ROW(),34))</f>
      </c>
      <c r="G734">
        <f>IF($A734="",NA(),IF($C734="Action",$B734,NA()))</f>
      </c>
      <c r="H734">
        <f>IF($A734="",NA(),IF($C734="Action",1+$F734*0.023,NA()))</f>
      </c>
      <c r="I734">
        <f>IF($A734="",NA(),IF($C734="Strategy",$B734,NA()))</f>
      </c>
      <c r="J734">
        <f>IF($A734="",NA(),IF($C734="Strategy",2+$F734*0.023,NA()))</f>
      </c>
      <c r="K734">
        <f>IF($A734="",NA(),IF($C734="Deckbuilder",$B734,NA()))</f>
      </c>
      <c r="L734">
        <f>IF($A734="",NA(),IF($C734="Deckbuilder",3+$F734*0.023,NA()))</f>
      </c>
      <c r="M734">
        <f>IF($A734="",NA(),IF($C734="Traditional",$B734,NA()))</f>
      </c>
      <c r="N734">
        <f>IF($A734="",NA(),IF($C734="Traditional",4+$F734*0.023,NA()))</f>
      </c>
      <c r="O734">
        <f>IF($A734="","",$D734+ROW()/1000000)</f>
      </c>
      <c r="P734" t="str">
        <f>IF(OR($A734="",INDEX(games!$H:$H,ROW())=""),"",INDEX(games!$H:$H,ROW()))</f>
      </c>
      <c r="Q734">
        <f>IF(OR($A734="",$P734&lt;&gt;"Yes"),"",$D734+ROW()/1000000)</f>
      </c>
      <c r="T734">
        <f>IF($Y734="","",INDEX($B$2:$B$2000,$Y734))</f>
      </c>
      <c r="U734">
        <f>IF($Z734="","",INDEX($B$2:$B$2000,$Z734))</f>
      </c>
      <c r="V734">
        <f>IF(OR($T734="",$U734=""),"",$U734-$T734)</f>
      </c>
      <c r="W734" t="str">
        <f>IF(TRIM(INDEX(connections!$A:$A,ROW()))="","",TRIM(INDEX(connections!$A:$A,ROW())))</f>
      </c>
      <c r="X734" t="str">
        <f>IF($W734="","",TRIM(INDEX(connections!$B:$B,ROW())))</f>
      </c>
      <c r="Y734">
        <f>IF($W734="","",IFERROR(MATCH($W734,$A$2:$A$2000,0),""))</f>
      </c>
      <c r="Z734">
        <f>IF($X734="","",IFERROR(MATCH($X734,$A$2:$A$2000,0),""))</f>
      </c>
      <c r="AA734" t="str">
        <f>IF($Y734="","",INDEX($P$2:$P$2000,$Y734))</f>
      </c>
      <c r="AB734" t="str">
        <f>IF($Z734="","",INDEX($P$2:$P$2000,$Z734))</f>
      </c>
      <c r="AC734">
        <f>IF(AND($AA734="Yes",$AB734="Yes"),1,"")</f>
      </c>
      <c r="AD734">
        <f>IF(OR($Y734="",$Z734=""),"",IF(INDEX($C$2:$C$2000,$Y734)=INDEX($C$2:$C$2000,$Z734),0,1))</f>
      </c>
      <c r="AE734">
        <f>IF($AC734&lt;&gt;1,"",IF(AND(INDEX($AG$2:$AG$2000,$Y734)=1,INDEX($AG$2:$AG$2000,$Z734)=1),1,""))</f>
      </c>
      <c r="AG734">
        <f>IF($A734="","",COUNTIFS($W$2:$W$2500,$A734,$AB$2:$AB$2500,"Yes")+COUNTIFS($X$2:$X$2500,$A734,$AA$2:$AA$2500,"Yes"))</f>
      </c>
      <c r="AH734" t="str">
        <f>IF(OR($P734&lt;&gt;"Yes",N($AG734)=0),"",IF(AND($AG734=1,COUNTIFS($W$2:$W$2500,$A734,$AE$2:$AE$2500,1)+COUNTIFS($X$2:$X$2500,$A734,$AE$2:$AE$2500,1)&gt;0),"","Yes"))</f>
      </c>
      <c r="AI734">
        <f>IF($AH734="Yes",$AG734,"")</f>
      </c>
      <c r="AJ734">
        <f>IF($AI734="","",$AI734+ROW()/1000000)</f>
      </c>
      <c r="AK734">
        <f>IF(OR($A734="",$P734="Yes",N($AG734)=0),"",$AG734+ROW()/1000000)</f>
      </c>
      <c r="AL734" t="str">
        <f>IF($A734="","",INDEX(games!$J:$J,ROW())&amp;"")</f>
      </c>
      <c r="AM734">
        <f>IF($A734="","",SUMPRODUCT($AO734:$BD734,'Map Analysis'!$AP$2^{0,1,2,3,4,5,6,7,8,9,10,11,12,13,14,15}))</f>
      </c>
      <c r="AN734">
        <f>IF($A734="","",$AM734+ROW()/10000000)</f>
      </c>
      <c r="AO734">
        <f>IF($A734="","",COUNTIF($W$2:$W$2500,$A734))</f>
      </c>
      <c r="AP734">
        <f>IF($A734="","",SUMIFS($BF$2:$BF$2500,$W$2:$W$2500,$A734))</f>
      </c>
      <c r="AQ734">
        <f>IF($A734="","",SUMIFS($BG$2:$BG$2500,$W$2:$W$2500,$A734))</f>
      </c>
      <c r="AR734">
        <f>IF($A734="","",SUMIFS($BH$2:$BH$2500,$W$2:$W$2500,$A734))</f>
      </c>
      <c r="AS734">
        <f>IF($A734="","",SUMIFS($BI$2:$BI$2500,$W$2:$W$2500,$A734))</f>
      </c>
      <c r="AT734">
        <f>IF($A734="","",SUMIFS($BJ$2:$BJ$2500,$W$2:$W$2500,$A734))</f>
      </c>
      <c r="AU734">
        <f>IF($A734="","",SUMIFS($BK$2:$BK$2500,$W$2:$W$2500,$A734))</f>
      </c>
      <c r="AV734">
        <f>IF($A734="","",SUMIFS($BL$2:$BL$2500,$W$2:$W$2500,$A734))</f>
      </c>
      <c r="AW734">
        <f>IF($A734="","",SUMIFS($BM$2:$BM$2500,$W$2:$W$2500,$A734))</f>
      </c>
      <c r="AX734">
        <f>IF($A734="","",SUMIFS($BN$2:$BN$2500,$W$2:$W$2500,$A734))</f>
      </c>
      <c r="AY734">
        <f>IF($A734="","",SUMIFS($BO$2:$BO$2500,$W$2:$W$2500,$A734))</f>
      </c>
      <c r="AZ734">
        <f>IF($A734="","",SUMIFS($BP$2:$BP$2500,$W$2:$W$2500,$A734))</f>
      </c>
      <c r="BA734">
        <f>IF($A734="","",SUMIFS($BQ$2:$BQ$2500,$W$2:$W$2500,$A734))</f>
      </c>
      <c r="BB734">
        <f>IF($A734="","",SUMIFS($BR$2:$BR$2500,$W$2:$W$2500,$A734))</f>
      </c>
      <c r="BC734">
        <f>IF($A734="","",SUMIFS($BS$2:$BS$2500,$W$2:$W$2500,$A734))</f>
      </c>
      <c r="BD734">
        <f>IF($A734="","",SUMIFS($BT$2:$BT$2500,$W$2:$W$2500,$A734))</f>
      </c>
      <c r="BF734">
        <f>IF($Z734="","",INDEX($AO$2:$AO$2000,$Z734))</f>
      </c>
      <c r="BG734">
        <f>IF($Z734="","",INDEX($AP$2:$AP$2000,$Z734))</f>
      </c>
      <c r="BH734">
        <f>IF($Z734="","",INDEX($AQ$2:$AQ$2000,$Z734))</f>
      </c>
      <c r="BI734">
        <f>IF($Z734="","",INDEX($AR$2:$AR$2000,$Z734))</f>
      </c>
      <c r="BJ734">
        <f>IF($Z734="","",INDEX($AS$2:$AS$2000,$Z734))</f>
      </c>
      <c r="BK734">
        <f>IF($Z734="","",INDEX($AT$2:$AT$2000,$Z734))</f>
      </c>
      <c r="BL734">
        <f>IF($Z734="","",INDEX($AU$2:$AU$2000,$Z734))</f>
      </c>
      <c r="BM734">
        <f>IF($Z734="","",INDEX($AV$2:$AV$2000,$Z734))</f>
      </c>
      <c r="BN734">
        <f>IF($Z734="","",INDEX($AW$2:$AW$2000,$Z734))</f>
      </c>
      <c r="BO734">
        <f>IF($Z734="","",INDEX($AX$2:$AX$2000,$Z734))</f>
      </c>
      <c r="BP734">
        <f>IF($Z734="","",INDEX($AY$2:$AY$2000,$Z734))</f>
      </c>
      <c r="BQ734">
        <f>IF($Z734="","",INDEX($AZ$2:$AZ$2000,$Z734))</f>
      </c>
      <c r="BR734">
        <f>IF($Z734="","",INDEX($BA$2:$BA$2000,$Z734))</f>
      </c>
      <c r="BS734">
        <f>IF($Z734="","",INDEX($BB$2:$BB$2000,$Z734))</f>
      </c>
      <c r="BT734">
        <f>IF($Z734="","",INDEX($BC$2:$BC$2000,$Z734))</f>
      </c>
      <c r="BV734">
        <f>IF(OR($A734="",$P734&lt;&gt;"Yes",$AH734="Yes"),"",1+N($AG734))</f>
      </c>
      <c r="BW734">
        <f>IF($A734="","",COUNTIFS($W$2:$W$2500,$A734,$BZ$2:$BZ$2500,"Yes")+COUNTIFS($X$2:$X$2500,$A734,$BY$2:$BY$2500,"Yes"))</f>
      </c>
      <c r="BX734">
        <f>IF(OR($A734="",$P734="Yes"),"",IF(N($BW734)=0,0,1+SUMIFS($CB$2:$CB$2500,$W$2:$W$2500,$A734)+SUMIFS($CA$2:$CA$2500,$X$2:$X$2500,$A734)))</f>
      </c>
      <c r="BY734" t="str">
        <f>IF($Y734="","",INDEX($AH$2:$AH$2000,$Y734)&amp;"")</f>
      </c>
      <c r="BZ734" t="str">
        <f>IF($Z734="","",INDEX($AH$2:$AH$2000,$Z734)&amp;"")</f>
      </c>
      <c r="CA734">
        <f>IF($Y734="","",INDEX($BV$2:$BV$2000,$Y734))</f>
      </c>
      <c r="CB734">
        <f>IF($Z734="","",INDEX($BV$2:$BV$2000,$Z734))</f>
      </c>
    </row>
    <row r="735">
      <c r="A735" t="str">
        <f>IF(TRIM(INDEX(games!$A:$A,ROW()))="","",TRIM(INDEX(games!$A:$A,ROW())))</f>
      </c>
      <c r="B735">
        <f>IF(OR($A735="",INDEX(games!$B:$B,ROW())=""),"",INDEX(games!$B:$B,ROW()))</f>
      </c>
      <c r="C735" t="str">
        <f>IF(OR($A735="",INDEX(games!$C:$C,ROW())=""),"",INDEX(games!$C:$C,ROW()))</f>
      </c>
      <c r="D735">
        <f>IF($A735="","",COUNTIF($W$2:$W$2500,$A735)+COUNTIF($X$2:$X$2500,$A735))</f>
      </c>
      <c r="E735">
        <f>IF($A735="","",IFERROR(MATCH($C735,$R$2:$R$5,0),0))</f>
      </c>
      <c r="F735">
        <f>IF($A735="","",MOD(ROW(),34))</f>
      </c>
      <c r="G735">
        <f>IF($A735="",NA(),IF($C735="Action",$B735,NA()))</f>
      </c>
      <c r="H735">
        <f>IF($A735="",NA(),IF($C735="Action",1+$F735*0.023,NA()))</f>
      </c>
      <c r="I735">
        <f>IF($A735="",NA(),IF($C735="Strategy",$B735,NA()))</f>
      </c>
      <c r="J735">
        <f>IF($A735="",NA(),IF($C735="Strategy",2+$F735*0.023,NA()))</f>
      </c>
      <c r="K735">
        <f>IF($A735="",NA(),IF($C735="Deckbuilder",$B735,NA()))</f>
      </c>
      <c r="L735">
        <f>IF($A735="",NA(),IF($C735="Deckbuilder",3+$F735*0.023,NA()))</f>
      </c>
      <c r="M735">
        <f>IF($A735="",NA(),IF($C735="Traditional",$B735,NA()))</f>
      </c>
      <c r="N735">
        <f>IF($A735="",NA(),IF($C735="Traditional",4+$F735*0.023,NA()))</f>
      </c>
      <c r="O735">
        <f>IF($A735="","",$D735+ROW()/1000000)</f>
      </c>
      <c r="P735" t="str">
        <f>IF(OR($A735="",INDEX(games!$H:$H,ROW())=""),"",INDEX(games!$H:$H,ROW()))</f>
      </c>
      <c r="Q735">
        <f>IF(OR($A735="",$P735&lt;&gt;"Yes"),"",$D735+ROW()/1000000)</f>
      </c>
      <c r="T735">
        <f>IF($Y735="","",INDEX($B$2:$B$2000,$Y735))</f>
      </c>
      <c r="U735">
        <f>IF($Z735="","",INDEX($B$2:$B$2000,$Z735))</f>
      </c>
      <c r="V735">
        <f>IF(OR($T735="",$U735=""),"",$U735-$T735)</f>
      </c>
      <c r="W735" t="str">
        <f>IF(TRIM(INDEX(connections!$A:$A,ROW()))="","",TRIM(INDEX(connections!$A:$A,ROW())))</f>
      </c>
      <c r="X735" t="str">
        <f>IF($W735="","",TRIM(INDEX(connections!$B:$B,ROW())))</f>
      </c>
      <c r="Y735">
        <f>IF($W735="","",IFERROR(MATCH($W735,$A$2:$A$2000,0),""))</f>
      </c>
      <c r="Z735">
        <f>IF($X735="","",IFERROR(MATCH($X735,$A$2:$A$2000,0),""))</f>
      </c>
      <c r="AA735" t="str">
        <f>IF($Y735="","",INDEX($P$2:$P$2000,$Y735))</f>
      </c>
      <c r="AB735" t="str">
        <f>IF($Z735="","",INDEX($P$2:$P$2000,$Z735))</f>
      </c>
      <c r="AC735">
        <f>IF(AND($AA735="Yes",$AB735="Yes"),1,"")</f>
      </c>
      <c r="AD735">
        <f>IF(OR($Y735="",$Z735=""),"",IF(INDEX($C$2:$C$2000,$Y735)=INDEX($C$2:$C$2000,$Z735),0,1))</f>
      </c>
      <c r="AE735">
        <f>IF($AC735&lt;&gt;1,"",IF(AND(INDEX($AG$2:$AG$2000,$Y735)=1,INDEX($AG$2:$AG$2000,$Z735)=1),1,""))</f>
      </c>
      <c r="AG735">
        <f>IF($A735="","",COUNTIFS($W$2:$W$2500,$A735,$AB$2:$AB$2500,"Yes")+COUNTIFS($X$2:$X$2500,$A735,$AA$2:$AA$2500,"Yes"))</f>
      </c>
      <c r="AH735" t="str">
        <f>IF(OR($P735&lt;&gt;"Yes",N($AG735)=0),"",IF(AND($AG735=1,COUNTIFS($W$2:$W$2500,$A735,$AE$2:$AE$2500,1)+COUNTIFS($X$2:$X$2500,$A735,$AE$2:$AE$2500,1)&gt;0),"","Yes"))</f>
      </c>
      <c r="AI735">
        <f>IF($AH735="Yes",$AG735,"")</f>
      </c>
      <c r="AJ735">
        <f>IF($AI735="","",$AI735+ROW()/1000000)</f>
      </c>
      <c r="AK735">
        <f>IF(OR($A735="",$P735="Yes",N($AG735)=0),"",$AG735+ROW()/1000000)</f>
      </c>
      <c r="AL735" t="str">
        <f>IF($A735="","",INDEX(games!$J:$J,ROW())&amp;"")</f>
      </c>
      <c r="AM735">
        <f>IF($A735="","",SUMPRODUCT($AO735:$BD735,'Map Analysis'!$AP$2^{0,1,2,3,4,5,6,7,8,9,10,11,12,13,14,15}))</f>
      </c>
      <c r="AN735">
        <f>IF($A735="","",$AM735+ROW()/10000000)</f>
      </c>
      <c r="AO735">
        <f>IF($A735="","",COUNTIF($W$2:$W$2500,$A735))</f>
      </c>
      <c r="AP735">
        <f>IF($A735="","",SUMIFS($BF$2:$BF$2500,$W$2:$W$2500,$A735))</f>
      </c>
      <c r="AQ735">
        <f>IF($A735="","",SUMIFS($BG$2:$BG$2500,$W$2:$W$2500,$A735))</f>
      </c>
      <c r="AR735">
        <f>IF($A735="","",SUMIFS($BH$2:$BH$2500,$W$2:$W$2500,$A735))</f>
      </c>
      <c r="AS735">
        <f>IF($A735="","",SUMIFS($BI$2:$BI$2500,$W$2:$W$2500,$A735))</f>
      </c>
      <c r="AT735">
        <f>IF($A735="","",SUMIFS($BJ$2:$BJ$2500,$W$2:$W$2500,$A735))</f>
      </c>
      <c r="AU735">
        <f>IF($A735="","",SUMIFS($BK$2:$BK$2500,$W$2:$W$2500,$A735))</f>
      </c>
      <c r="AV735">
        <f>IF($A735="","",SUMIFS($BL$2:$BL$2500,$W$2:$W$2500,$A735))</f>
      </c>
      <c r="AW735">
        <f>IF($A735="","",SUMIFS($BM$2:$BM$2500,$W$2:$W$2500,$A735))</f>
      </c>
      <c r="AX735">
        <f>IF($A735="","",SUMIFS($BN$2:$BN$2500,$W$2:$W$2500,$A735))</f>
      </c>
      <c r="AY735">
        <f>IF($A735="","",SUMIFS($BO$2:$BO$2500,$W$2:$W$2500,$A735))</f>
      </c>
      <c r="AZ735">
        <f>IF($A735="","",SUMIFS($BP$2:$BP$2500,$W$2:$W$2500,$A735))</f>
      </c>
      <c r="BA735">
        <f>IF($A735="","",SUMIFS($BQ$2:$BQ$2500,$W$2:$W$2500,$A735))</f>
      </c>
      <c r="BB735">
        <f>IF($A735="","",SUMIFS($BR$2:$BR$2500,$W$2:$W$2500,$A735))</f>
      </c>
      <c r="BC735">
        <f>IF($A735="","",SUMIFS($BS$2:$BS$2500,$W$2:$W$2500,$A735))</f>
      </c>
      <c r="BD735">
        <f>IF($A735="","",SUMIFS($BT$2:$BT$2500,$W$2:$W$2500,$A735))</f>
      </c>
      <c r="BF735">
        <f>IF($Z735="","",INDEX($AO$2:$AO$2000,$Z735))</f>
      </c>
      <c r="BG735">
        <f>IF($Z735="","",INDEX($AP$2:$AP$2000,$Z735))</f>
      </c>
      <c r="BH735">
        <f>IF($Z735="","",INDEX($AQ$2:$AQ$2000,$Z735))</f>
      </c>
      <c r="BI735">
        <f>IF($Z735="","",INDEX($AR$2:$AR$2000,$Z735))</f>
      </c>
      <c r="BJ735">
        <f>IF($Z735="","",INDEX($AS$2:$AS$2000,$Z735))</f>
      </c>
      <c r="BK735">
        <f>IF($Z735="","",INDEX($AT$2:$AT$2000,$Z735))</f>
      </c>
      <c r="BL735">
        <f>IF($Z735="","",INDEX($AU$2:$AU$2000,$Z735))</f>
      </c>
      <c r="BM735">
        <f>IF($Z735="","",INDEX($AV$2:$AV$2000,$Z735))</f>
      </c>
      <c r="BN735">
        <f>IF($Z735="","",INDEX($AW$2:$AW$2000,$Z735))</f>
      </c>
      <c r="BO735">
        <f>IF($Z735="","",INDEX($AX$2:$AX$2000,$Z735))</f>
      </c>
      <c r="BP735">
        <f>IF($Z735="","",INDEX($AY$2:$AY$2000,$Z735))</f>
      </c>
      <c r="BQ735">
        <f>IF($Z735="","",INDEX($AZ$2:$AZ$2000,$Z735))</f>
      </c>
      <c r="BR735">
        <f>IF($Z735="","",INDEX($BA$2:$BA$2000,$Z735))</f>
      </c>
      <c r="BS735">
        <f>IF($Z735="","",INDEX($BB$2:$BB$2000,$Z735))</f>
      </c>
      <c r="BT735">
        <f>IF($Z735="","",INDEX($BC$2:$BC$2000,$Z735))</f>
      </c>
      <c r="BV735">
        <f>IF(OR($A735="",$P735&lt;&gt;"Yes",$AH735="Yes"),"",1+N($AG735))</f>
      </c>
      <c r="BW735">
        <f>IF($A735="","",COUNTIFS($W$2:$W$2500,$A735,$BZ$2:$BZ$2500,"Yes")+COUNTIFS($X$2:$X$2500,$A735,$BY$2:$BY$2500,"Yes"))</f>
      </c>
      <c r="BX735">
        <f>IF(OR($A735="",$P735="Yes"),"",IF(N($BW735)=0,0,1+SUMIFS($CB$2:$CB$2500,$W$2:$W$2500,$A735)+SUMIFS($CA$2:$CA$2500,$X$2:$X$2500,$A735)))</f>
      </c>
      <c r="BY735" t="str">
        <f>IF($Y735="","",INDEX($AH$2:$AH$2000,$Y735)&amp;"")</f>
      </c>
      <c r="BZ735" t="str">
        <f>IF($Z735="","",INDEX($AH$2:$AH$2000,$Z735)&amp;"")</f>
      </c>
      <c r="CA735">
        <f>IF($Y735="","",INDEX($BV$2:$BV$2000,$Y735))</f>
      </c>
      <c r="CB735">
        <f>IF($Z735="","",INDEX($BV$2:$BV$2000,$Z735))</f>
      </c>
    </row>
    <row r="736">
      <c r="A736" t="str">
        <f>IF(TRIM(INDEX(games!$A:$A,ROW()))="","",TRIM(INDEX(games!$A:$A,ROW())))</f>
      </c>
      <c r="B736">
        <f>IF(OR($A736="",INDEX(games!$B:$B,ROW())=""),"",INDEX(games!$B:$B,ROW()))</f>
      </c>
      <c r="C736" t="str">
        <f>IF(OR($A736="",INDEX(games!$C:$C,ROW())=""),"",INDEX(games!$C:$C,ROW()))</f>
      </c>
      <c r="D736">
        <f>IF($A736="","",COUNTIF($W$2:$W$2500,$A736)+COUNTIF($X$2:$X$2500,$A736))</f>
      </c>
      <c r="E736">
        <f>IF($A736="","",IFERROR(MATCH($C736,$R$2:$R$5,0),0))</f>
      </c>
      <c r="F736">
        <f>IF($A736="","",MOD(ROW(),34))</f>
      </c>
      <c r="G736">
        <f>IF($A736="",NA(),IF($C736="Action",$B736,NA()))</f>
      </c>
      <c r="H736">
        <f>IF($A736="",NA(),IF($C736="Action",1+$F736*0.023,NA()))</f>
      </c>
      <c r="I736">
        <f>IF($A736="",NA(),IF($C736="Strategy",$B736,NA()))</f>
      </c>
      <c r="J736">
        <f>IF($A736="",NA(),IF($C736="Strategy",2+$F736*0.023,NA()))</f>
      </c>
      <c r="K736">
        <f>IF($A736="",NA(),IF($C736="Deckbuilder",$B736,NA()))</f>
      </c>
      <c r="L736">
        <f>IF($A736="",NA(),IF($C736="Deckbuilder",3+$F736*0.023,NA()))</f>
      </c>
      <c r="M736">
        <f>IF($A736="",NA(),IF($C736="Traditional",$B736,NA()))</f>
      </c>
      <c r="N736">
        <f>IF($A736="",NA(),IF($C736="Traditional",4+$F736*0.023,NA()))</f>
      </c>
      <c r="O736">
        <f>IF($A736="","",$D736+ROW()/1000000)</f>
      </c>
      <c r="P736" t="str">
        <f>IF(OR($A736="",INDEX(games!$H:$H,ROW())=""),"",INDEX(games!$H:$H,ROW()))</f>
      </c>
      <c r="Q736">
        <f>IF(OR($A736="",$P736&lt;&gt;"Yes"),"",$D736+ROW()/1000000)</f>
      </c>
      <c r="T736">
        <f>IF($Y736="","",INDEX($B$2:$B$2000,$Y736))</f>
      </c>
      <c r="U736">
        <f>IF($Z736="","",INDEX($B$2:$B$2000,$Z736))</f>
      </c>
      <c r="V736">
        <f>IF(OR($T736="",$U736=""),"",$U736-$T736)</f>
      </c>
      <c r="W736" t="str">
        <f>IF(TRIM(INDEX(connections!$A:$A,ROW()))="","",TRIM(INDEX(connections!$A:$A,ROW())))</f>
      </c>
      <c r="X736" t="str">
        <f>IF($W736="","",TRIM(INDEX(connections!$B:$B,ROW())))</f>
      </c>
      <c r="Y736">
        <f>IF($W736="","",IFERROR(MATCH($W736,$A$2:$A$2000,0),""))</f>
      </c>
      <c r="Z736">
        <f>IF($X736="","",IFERROR(MATCH($X736,$A$2:$A$2000,0),""))</f>
      </c>
      <c r="AA736" t="str">
        <f>IF($Y736="","",INDEX($P$2:$P$2000,$Y736))</f>
      </c>
      <c r="AB736" t="str">
        <f>IF($Z736="","",INDEX($P$2:$P$2000,$Z736))</f>
      </c>
      <c r="AC736">
        <f>IF(AND($AA736="Yes",$AB736="Yes"),1,"")</f>
      </c>
      <c r="AD736">
        <f>IF(OR($Y736="",$Z736=""),"",IF(INDEX($C$2:$C$2000,$Y736)=INDEX($C$2:$C$2000,$Z736),0,1))</f>
      </c>
      <c r="AE736">
        <f>IF($AC736&lt;&gt;1,"",IF(AND(INDEX($AG$2:$AG$2000,$Y736)=1,INDEX($AG$2:$AG$2000,$Z736)=1),1,""))</f>
      </c>
      <c r="AG736">
        <f>IF($A736="","",COUNTIFS($W$2:$W$2500,$A736,$AB$2:$AB$2500,"Yes")+COUNTIFS($X$2:$X$2500,$A736,$AA$2:$AA$2500,"Yes"))</f>
      </c>
      <c r="AH736" t="str">
        <f>IF(OR($P736&lt;&gt;"Yes",N($AG736)=0),"",IF(AND($AG736=1,COUNTIFS($W$2:$W$2500,$A736,$AE$2:$AE$2500,1)+COUNTIFS($X$2:$X$2500,$A736,$AE$2:$AE$2500,1)&gt;0),"","Yes"))</f>
      </c>
      <c r="AI736">
        <f>IF($AH736="Yes",$AG736,"")</f>
      </c>
      <c r="AJ736">
        <f>IF($AI736="","",$AI736+ROW()/1000000)</f>
      </c>
      <c r="AK736">
        <f>IF(OR($A736="",$P736="Yes",N($AG736)=0),"",$AG736+ROW()/1000000)</f>
      </c>
      <c r="AL736" t="str">
        <f>IF($A736="","",INDEX(games!$J:$J,ROW())&amp;"")</f>
      </c>
      <c r="AM736">
        <f>IF($A736="","",SUMPRODUCT($AO736:$BD736,'Map Analysis'!$AP$2^{0,1,2,3,4,5,6,7,8,9,10,11,12,13,14,15}))</f>
      </c>
      <c r="AN736">
        <f>IF($A736="","",$AM736+ROW()/10000000)</f>
      </c>
      <c r="AO736">
        <f>IF($A736="","",COUNTIF($W$2:$W$2500,$A736))</f>
      </c>
      <c r="AP736">
        <f>IF($A736="","",SUMIFS($BF$2:$BF$2500,$W$2:$W$2500,$A736))</f>
      </c>
      <c r="AQ736">
        <f>IF($A736="","",SUMIFS($BG$2:$BG$2500,$W$2:$W$2500,$A736))</f>
      </c>
      <c r="AR736">
        <f>IF($A736="","",SUMIFS($BH$2:$BH$2500,$W$2:$W$2500,$A736))</f>
      </c>
      <c r="AS736">
        <f>IF($A736="","",SUMIFS($BI$2:$BI$2500,$W$2:$W$2500,$A736))</f>
      </c>
      <c r="AT736">
        <f>IF($A736="","",SUMIFS($BJ$2:$BJ$2500,$W$2:$W$2500,$A736))</f>
      </c>
      <c r="AU736">
        <f>IF($A736="","",SUMIFS($BK$2:$BK$2500,$W$2:$W$2500,$A736))</f>
      </c>
      <c r="AV736">
        <f>IF($A736="","",SUMIFS($BL$2:$BL$2500,$W$2:$W$2500,$A736))</f>
      </c>
      <c r="AW736">
        <f>IF($A736="","",SUMIFS($BM$2:$BM$2500,$W$2:$W$2500,$A736))</f>
      </c>
      <c r="AX736">
        <f>IF($A736="","",SUMIFS($BN$2:$BN$2500,$W$2:$W$2500,$A736))</f>
      </c>
      <c r="AY736">
        <f>IF($A736="","",SUMIFS($BO$2:$BO$2500,$W$2:$W$2500,$A736))</f>
      </c>
      <c r="AZ736">
        <f>IF($A736="","",SUMIFS($BP$2:$BP$2500,$W$2:$W$2500,$A736))</f>
      </c>
      <c r="BA736">
        <f>IF($A736="","",SUMIFS($BQ$2:$BQ$2500,$W$2:$W$2500,$A736))</f>
      </c>
      <c r="BB736">
        <f>IF($A736="","",SUMIFS($BR$2:$BR$2500,$W$2:$W$2500,$A736))</f>
      </c>
      <c r="BC736">
        <f>IF($A736="","",SUMIFS($BS$2:$BS$2500,$W$2:$W$2500,$A736))</f>
      </c>
      <c r="BD736">
        <f>IF($A736="","",SUMIFS($BT$2:$BT$2500,$W$2:$W$2500,$A736))</f>
      </c>
      <c r="BF736">
        <f>IF($Z736="","",INDEX($AO$2:$AO$2000,$Z736))</f>
      </c>
      <c r="BG736">
        <f>IF($Z736="","",INDEX($AP$2:$AP$2000,$Z736))</f>
      </c>
      <c r="BH736">
        <f>IF($Z736="","",INDEX($AQ$2:$AQ$2000,$Z736))</f>
      </c>
      <c r="BI736">
        <f>IF($Z736="","",INDEX($AR$2:$AR$2000,$Z736))</f>
      </c>
      <c r="BJ736">
        <f>IF($Z736="","",INDEX($AS$2:$AS$2000,$Z736))</f>
      </c>
      <c r="BK736">
        <f>IF($Z736="","",INDEX($AT$2:$AT$2000,$Z736))</f>
      </c>
      <c r="BL736">
        <f>IF($Z736="","",INDEX($AU$2:$AU$2000,$Z736))</f>
      </c>
      <c r="BM736">
        <f>IF($Z736="","",INDEX($AV$2:$AV$2000,$Z736))</f>
      </c>
      <c r="BN736">
        <f>IF($Z736="","",INDEX($AW$2:$AW$2000,$Z736))</f>
      </c>
      <c r="BO736">
        <f>IF($Z736="","",INDEX($AX$2:$AX$2000,$Z736))</f>
      </c>
      <c r="BP736">
        <f>IF($Z736="","",INDEX($AY$2:$AY$2000,$Z736))</f>
      </c>
      <c r="BQ736">
        <f>IF($Z736="","",INDEX($AZ$2:$AZ$2000,$Z736))</f>
      </c>
      <c r="BR736">
        <f>IF($Z736="","",INDEX($BA$2:$BA$2000,$Z736))</f>
      </c>
      <c r="BS736">
        <f>IF($Z736="","",INDEX($BB$2:$BB$2000,$Z736))</f>
      </c>
      <c r="BT736">
        <f>IF($Z736="","",INDEX($BC$2:$BC$2000,$Z736))</f>
      </c>
      <c r="BV736">
        <f>IF(OR($A736="",$P736&lt;&gt;"Yes",$AH736="Yes"),"",1+N($AG736))</f>
      </c>
      <c r="BW736">
        <f>IF($A736="","",COUNTIFS($W$2:$W$2500,$A736,$BZ$2:$BZ$2500,"Yes")+COUNTIFS($X$2:$X$2500,$A736,$BY$2:$BY$2500,"Yes"))</f>
      </c>
      <c r="BX736">
        <f>IF(OR($A736="",$P736="Yes"),"",IF(N($BW736)=0,0,1+SUMIFS($CB$2:$CB$2500,$W$2:$W$2500,$A736)+SUMIFS($CA$2:$CA$2500,$X$2:$X$2500,$A736)))</f>
      </c>
      <c r="BY736" t="str">
        <f>IF($Y736="","",INDEX($AH$2:$AH$2000,$Y736)&amp;"")</f>
      </c>
      <c r="BZ736" t="str">
        <f>IF($Z736="","",INDEX($AH$2:$AH$2000,$Z736)&amp;"")</f>
      </c>
      <c r="CA736">
        <f>IF($Y736="","",INDEX($BV$2:$BV$2000,$Y736))</f>
      </c>
      <c r="CB736">
        <f>IF($Z736="","",INDEX($BV$2:$BV$2000,$Z736))</f>
      </c>
    </row>
    <row r="737">
      <c r="A737" t="str">
        <f>IF(TRIM(INDEX(games!$A:$A,ROW()))="","",TRIM(INDEX(games!$A:$A,ROW())))</f>
      </c>
      <c r="B737">
        <f>IF(OR($A737="",INDEX(games!$B:$B,ROW())=""),"",INDEX(games!$B:$B,ROW()))</f>
      </c>
      <c r="C737" t="str">
        <f>IF(OR($A737="",INDEX(games!$C:$C,ROW())=""),"",INDEX(games!$C:$C,ROW()))</f>
      </c>
      <c r="D737">
        <f>IF($A737="","",COUNTIF($W$2:$W$2500,$A737)+COUNTIF($X$2:$X$2500,$A737))</f>
      </c>
      <c r="E737">
        <f>IF($A737="","",IFERROR(MATCH($C737,$R$2:$R$5,0),0))</f>
      </c>
      <c r="F737">
        <f>IF($A737="","",MOD(ROW(),34))</f>
      </c>
      <c r="G737">
        <f>IF($A737="",NA(),IF($C737="Action",$B737,NA()))</f>
      </c>
      <c r="H737">
        <f>IF($A737="",NA(),IF($C737="Action",1+$F737*0.023,NA()))</f>
      </c>
      <c r="I737">
        <f>IF($A737="",NA(),IF($C737="Strategy",$B737,NA()))</f>
      </c>
      <c r="J737">
        <f>IF($A737="",NA(),IF($C737="Strategy",2+$F737*0.023,NA()))</f>
      </c>
      <c r="K737">
        <f>IF($A737="",NA(),IF($C737="Deckbuilder",$B737,NA()))</f>
      </c>
      <c r="L737">
        <f>IF($A737="",NA(),IF($C737="Deckbuilder",3+$F737*0.023,NA()))</f>
      </c>
      <c r="M737">
        <f>IF($A737="",NA(),IF($C737="Traditional",$B737,NA()))</f>
      </c>
      <c r="N737">
        <f>IF($A737="",NA(),IF($C737="Traditional",4+$F737*0.023,NA()))</f>
      </c>
      <c r="O737">
        <f>IF($A737="","",$D737+ROW()/1000000)</f>
      </c>
      <c r="P737" t="str">
        <f>IF(OR($A737="",INDEX(games!$H:$H,ROW())=""),"",INDEX(games!$H:$H,ROW()))</f>
      </c>
      <c r="Q737">
        <f>IF(OR($A737="",$P737&lt;&gt;"Yes"),"",$D737+ROW()/1000000)</f>
      </c>
      <c r="T737">
        <f>IF($Y737="","",INDEX($B$2:$B$2000,$Y737))</f>
      </c>
      <c r="U737">
        <f>IF($Z737="","",INDEX($B$2:$B$2000,$Z737))</f>
      </c>
      <c r="V737">
        <f>IF(OR($T737="",$U737=""),"",$U737-$T737)</f>
      </c>
      <c r="W737" t="str">
        <f>IF(TRIM(INDEX(connections!$A:$A,ROW()))="","",TRIM(INDEX(connections!$A:$A,ROW())))</f>
      </c>
      <c r="X737" t="str">
        <f>IF($W737="","",TRIM(INDEX(connections!$B:$B,ROW())))</f>
      </c>
      <c r="Y737">
        <f>IF($W737="","",IFERROR(MATCH($W737,$A$2:$A$2000,0),""))</f>
      </c>
      <c r="Z737">
        <f>IF($X737="","",IFERROR(MATCH($X737,$A$2:$A$2000,0),""))</f>
      </c>
      <c r="AA737" t="str">
        <f>IF($Y737="","",INDEX($P$2:$P$2000,$Y737))</f>
      </c>
      <c r="AB737" t="str">
        <f>IF($Z737="","",INDEX($P$2:$P$2000,$Z737))</f>
      </c>
      <c r="AC737">
        <f>IF(AND($AA737="Yes",$AB737="Yes"),1,"")</f>
      </c>
      <c r="AD737">
        <f>IF(OR($Y737="",$Z737=""),"",IF(INDEX($C$2:$C$2000,$Y737)=INDEX($C$2:$C$2000,$Z737),0,1))</f>
      </c>
      <c r="AE737">
        <f>IF($AC737&lt;&gt;1,"",IF(AND(INDEX($AG$2:$AG$2000,$Y737)=1,INDEX($AG$2:$AG$2000,$Z737)=1),1,""))</f>
      </c>
      <c r="AG737">
        <f>IF($A737="","",COUNTIFS($W$2:$W$2500,$A737,$AB$2:$AB$2500,"Yes")+COUNTIFS($X$2:$X$2500,$A737,$AA$2:$AA$2500,"Yes"))</f>
      </c>
      <c r="AH737" t="str">
        <f>IF(OR($P737&lt;&gt;"Yes",N($AG737)=0),"",IF(AND($AG737=1,COUNTIFS($W$2:$W$2500,$A737,$AE$2:$AE$2500,1)+COUNTIFS($X$2:$X$2500,$A737,$AE$2:$AE$2500,1)&gt;0),"","Yes"))</f>
      </c>
      <c r="AI737">
        <f>IF($AH737="Yes",$AG737,"")</f>
      </c>
      <c r="AJ737">
        <f>IF($AI737="","",$AI737+ROW()/1000000)</f>
      </c>
      <c r="AK737">
        <f>IF(OR($A737="",$P737="Yes",N($AG737)=0),"",$AG737+ROW()/1000000)</f>
      </c>
      <c r="AL737" t="str">
        <f>IF($A737="","",INDEX(games!$J:$J,ROW())&amp;"")</f>
      </c>
      <c r="AM737">
        <f>IF($A737="","",SUMPRODUCT($AO737:$BD737,'Map Analysis'!$AP$2^{0,1,2,3,4,5,6,7,8,9,10,11,12,13,14,15}))</f>
      </c>
      <c r="AN737">
        <f>IF($A737="","",$AM737+ROW()/10000000)</f>
      </c>
      <c r="AO737">
        <f>IF($A737="","",COUNTIF($W$2:$W$2500,$A737))</f>
      </c>
      <c r="AP737">
        <f>IF($A737="","",SUMIFS($BF$2:$BF$2500,$W$2:$W$2500,$A737))</f>
      </c>
      <c r="AQ737">
        <f>IF($A737="","",SUMIFS($BG$2:$BG$2500,$W$2:$W$2500,$A737))</f>
      </c>
      <c r="AR737">
        <f>IF($A737="","",SUMIFS($BH$2:$BH$2500,$W$2:$W$2500,$A737))</f>
      </c>
      <c r="AS737">
        <f>IF($A737="","",SUMIFS($BI$2:$BI$2500,$W$2:$W$2500,$A737))</f>
      </c>
      <c r="AT737">
        <f>IF($A737="","",SUMIFS($BJ$2:$BJ$2500,$W$2:$W$2500,$A737))</f>
      </c>
      <c r="AU737">
        <f>IF($A737="","",SUMIFS($BK$2:$BK$2500,$W$2:$W$2500,$A737))</f>
      </c>
      <c r="AV737">
        <f>IF($A737="","",SUMIFS($BL$2:$BL$2500,$W$2:$W$2500,$A737))</f>
      </c>
      <c r="AW737">
        <f>IF($A737="","",SUMIFS($BM$2:$BM$2500,$W$2:$W$2500,$A737))</f>
      </c>
      <c r="AX737">
        <f>IF($A737="","",SUMIFS($BN$2:$BN$2500,$W$2:$W$2500,$A737))</f>
      </c>
      <c r="AY737">
        <f>IF($A737="","",SUMIFS($BO$2:$BO$2500,$W$2:$W$2500,$A737))</f>
      </c>
      <c r="AZ737">
        <f>IF($A737="","",SUMIFS($BP$2:$BP$2500,$W$2:$W$2500,$A737))</f>
      </c>
      <c r="BA737">
        <f>IF($A737="","",SUMIFS($BQ$2:$BQ$2500,$W$2:$W$2500,$A737))</f>
      </c>
      <c r="BB737">
        <f>IF($A737="","",SUMIFS($BR$2:$BR$2500,$W$2:$W$2500,$A737))</f>
      </c>
      <c r="BC737">
        <f>IF($A737="","",SUMIFS($BS$2:$BS$2500,$W$2:$W$2500,$A737))</f>
      </c>
      <c r="BD737">
        <f>IF($A737="","",SUMIFS($BT$2:$BT$2500,$W$2:$W$2500,$A737))</f>
      </c>
      <c r="BF737">
        <f>IF($Z737="","",INDEX($AO$2:$AO$2000,$Z737))</f>
      </c>
      <c r="BG737">
        <f>IF($Z737="","",INDEX($AP$2:$AP$2000,$Z737))</f>
      </c>
      <c r="BH737">
        <f>IF($Z737="","",INDEX($AQ$2:$AQ$2000,$Z737))</f>
      </c>
      <c r="BI737">
        <f>IF($Z737="","",INDEX($AR$2:$AR$2000,$Z737))</f>
      </c>
      <c r="BJ737">
        <f>IF($Z737="","",INDEX($AS$2:$AS$2000,$Z737))</f>
      </c>
      <c r="BK737">
        <f>IF($Z737="","",INDEX($AT$2:$AT$2000,$Z737))</f>
      </c>
      <c r="BL737">
        <f>IF($Z737="","",INDEX($AU$2:$AU$2000,$Z737))</f>
      </c>
      <c r="BM737">
        <f>IF($Z737="","",INDEX($AV$2:$AV$2000,$Z737))</f>
      </c>
      <c r="BN737">
        <f>IF($Z737="","",INDEX($AW$2:$AW$2000,$Z737))</f>
      </c>
      <c r="BO737">
        <f>IF($Z737="","",INDEX($AX$2:$AX$2000,$Z737))</f>
      </c>
      <c r="BP737">
        <f>IF($Z737="","",INDEX($AY$2:$AY$2000,$Z737))</f>
      </c>
      <c r="BQ737">
        <f>IF($Z737="","",INDEX($AZ$2:$AZ$2000,$Z737))</f>
      </c>
      <c r="BR737">
        <f>IF($Z737="","",INDEX($BA$2:$BA$2000,$Z737))</f>
      </c>
      <c r="BS737">
        <f>IF($Z737="","",INDEX($BB$2:$BB$2000,$Z737))</f>
      </c>
      <c r="BT737">
        <f>IF($Z737="","",INDEX($BC$2:$BC$2000,$Z737))</f>
      </c>
      <c r="BV737">
        <f>IF(OR($A737="",$P737&lt;&gt;"Yes",$AH737="Yes"),"",1+N($AG737))</f>
      </c>
      <c r="BW737">
        <f>IF($A737="","",COUNTIFS($W$2:$W$2500,$A737,$BZ$2:$BZ$2500,"Yes")+COUNTIFS($X$2:$X$2500,$A737,$BY$2:$BY$2500,"Yes"))</f>
      </c>
      <c r="BX737">
        <f>IF(OR($A737="",$P737="Yes"),"",IF(N($BW737)=0,0,1+SUMIFS($CB$2:$CB$2500,$W$2:$W$2500,$A737)+SUMIFS($CA$2:$CA$2500,$X$2:$X$2500,$A737)))</f>
      </c>
      <c r="BY737" t="str">
        <f>IF($Y737="","",INDEX($AH$2:$AH$2000,$Y737)&amp;"")</f>
      </c>
      <c r="BZ737" t="str">
        <f>IF($Z737="","",INDEX($AH$2:$AH$2000,$Z737)&amp;"")</f>
      </c>
      <c r="CA737">
        <f>IF($Y737="","",INDEX($BV$2:$BV$2000,$Y737))</f>
      </c>
      <c r="CB737">
        <f>IF($Z737="","",INDEX($BV$2:$BV$2000,$Z737))</f>
      </c>
    </row>
    <row r="738">
      <c r="A738" t="str">
        <f>IF(TRIM(INDEX(games!$A:$A,ROW()))="","",TRIM(INDEX(games!$A:$A,ROW())))</f>
      </c>
      <c r="B738">
        <f>IF(OR($A738="",INDEX(games!$B:$B,ROW())=""),"",INDEX(games!$B:$B,ROW()))</f>
      </c>
      <c r="C738" t="str">
        <f>IF(OR($A738="",INDEX(games!$C:$C,ROW())=""),"",INDEX(games!$C:$C,ROW()))</f>
      </c>
      <c r="D738">
        <f>IF($A738="","",COUNTIF($W$2:$W$2500,$A738)+COUNTIF($X$2:$X$2500,$A738))</f>
      </c>
      <c r="E738">
        <f>IF($A738="","",IFERROR(MATCH($C738,$R$2:$R$5,0),0))</f>
      </c>
      <c r="F738">
        <f>IF($A738="","",MOD(ROW(),34))</f>
      </c>
      <c r="G738">
        <f>IF($A738="",NA(),IF($C738="Action",$B738,NA()))</f>
      </c>
      <c r="H738">
        <f>IF($A738="",NA(),IF($C738="Action",1+$F738*0.023,NA()))</f>
      </c>
      <c r="I738">
        <f>IF($A738="",NA(),IF($C738="Strategy",$B738,NA()))</f>
      </c>
      <c r="J738">
        <f>IF($A738="",NA(),IF($C738="Strategy",2+$F738*0.023,NA()))</f>
      </c>
      <c r="K738">
        <f>IF($A738="",NA(),IF($C738="Deckbuilder",$B738,NA()))</f>
      </c>
      <c r="L738">
        <f>IF($A738="",NA(),IF($C738="Deckbuilder",3+$F738*0.023,NA()))</f>
      </c>
      <c r="M738">
        <f>IF($A738="",NA(),IF($C738="Traditional",$B738,NA()))</f>
      </c>
      <c r="N738">
        <f>IF($A738="",NA(),IF($C738="Traditional",4+$F738*0.023,NA()))</f>
      </c>
      <c r="O738">
        <f>IF($A738="","",$D738+ROW()/1000000)</f>
      </c>
      <c r="P738" t="str">
        <f>IF(OR($A738="",INDEX(games!$H:$H,ROW())=""),"",INDEX(games!$H:$H,ROW()))</f>
      </c>
      <c r="Q738">
        <f>IF(OR($A738="",$P738&lt;&gt;"Yes"),"",$D738+ROW()/1000000)</f>
      </c>
      <c r="T738">
        <f>IF($Y738="","",INDEX($B$2:$B$2000,$Y738))</f>
      </c>
      <c r="U738">
        <f>IF($Z738="","",INDEX($B$2:$B$2000,$Z738))</f>
      </c>
      <c r="V738">
        <f>IF(OR($T738="",$U738=""),"",$U738-$T738)</f>
      </c>
      <c r="W738" t="str">
        <f>IF(TRIM(INDEX(connections!$A:$A,ROW()))="","",TRIM(INDEX(connections!$A:$A,ROW())))</f>
      </c>
      <c r="X738" t="str">
        <f>IF($W738="","",TRIM(INDEX(connections!$B:$B,ROW())))</f>
      </c>
      <c r="Y738">
        <f>IF($W738="","",IFERROR(MATCH($W738,$A$2:$A$2000,0),""))</f>
      </c>
      <c r="Z738">
        <f>IF($X738="","",IFERROR(MATCH($X738,$A$2:$A$2000,0),""))</f>
      </c>
      <c r="AA738" t="str">
        <f>IF($Y738="","",INDEX($P$2:$P$2000,$Y738))</f>
      </c>
      <c r="AB738" t="str">
        <f>IF($Z738="","",INDEX($P$2:$P$2000,$Z738))</f>
      </c>
      <c r="AC738">
        <f>IF(AND($AA738="Yes",$AB738="Yes"),1,"")</f>
      </c>
      <c r="AD738">
        <f>IF(OR($Y738="",$Z738=""),"",IF(INDEX($C$2:$C$2000,$Y738)=INDEX($C$2:$C$2000,$Z738),0,1))</f>
      </c>
      <c r="AE738">
        <f>IF($AC738&lt;&gt;1,"",IF(AND(INDEX($AG$2:$AG$2000,$Y738)=1,INDEX($AG$2:$AG$2000,$Z738)=1),1,""))</f>
      </c>
      <c r="AG738">
        <f>IF($A738="","",COUNTIFS($W$2:$W$2500,$A738,$AB$2:$AB$2500,"Yes")+COUNTIFS($X$2:$X$2500,$A738,$AA$2:$AA$2500,"Yes"))</f>
      </c>
      <c r="AH738" t="str">
        <f>IF(OR($P738&lt;&gt;"Yes",N($AG738)=0),"",IF(AND($AG738=1,COUNTIFS($W$2:$W$2500,$A738,$AE$2:$AE$2500,1)+COUNTIFS($X$2:$X$2500,$A738,$AE$2:$AE$2500,1)&gt;0),"","Yes"))</f>
      </c>
      <c r="AI738">
        <f>IF($AH738="Yes",$AG738,"")</f>
      </c>
      <c r="AJ738">
        <f>IF($AI738="","",$AI738+ROW()/1000000)</f>
      </c>
      <c r="AK738">
        <f>IF(OR($A738="",$P738="Yes",N($AG738)=0),"",$AG738+ROW()/1000000)</f>
      </c>
      <c r="AL738" t="str">
        <f>IF($A738="","",INDEX(games!$J:$J,ROW())&amp;"")</f>
      </c>
      <c r="AM738">
        <f>IF($A738="","",SUMPRODUCT($AO738:$BD738,'Map Analysis'!$AP$2^{0,1,2,3,4,5,6,7,8,9,10,11,12,13,14,15}))</f>
      </c>
      <c r="AN738">
        <f>IF($A738="","",$AM738+ROW()/10000000)</f>
      </c>
      <c r="AO738">
        <f>IF($A738="","",COUNTIF($W$2:$W$2500,$A738))</f>
      </c>
      <c r="AP738">
        <f>IF($A738="","",SUMIFS($BF$2:$BF$2500,$W$2:$W$2500,$A738))</f>
      </c>
      <c r="AQ738">
        <f>IF($A738="","",SUMIFS($BG$2:$BG$2500,$W$2:$W$2500,$A738))</f>
      </c>
      <c r="AR738">
        <f>IF($A738="","",SUMIFS($BH$2:$BH$2500,$W$2:$W$2500,$A738))</f>
      </c>
      <c r="AS738">
        <f>IF($A738="","",SUMIFS($BI$2:$BI$2500,$W$2:$W$2500,$A738))</f>
      </c>
      <c r="AT738">
        <f>IF($A738="","",SUMIFS($BJ$2:$BJ$2500,$W$2:$W$2500,$A738))</f>
      </c>
      <c r="AU738">
        <f>IF($A738="","",SUMIFS($BK$2:$BK$2500,$W$2:$W$2500,$A738))</f>
      </c>
      <c r="AV738">
        <f>IF($A738="","",SUMIFS($BL$2:$BL$2500,$W$2:$W$2500,$A738))</f>
      </c>
      <c r="AW738">
        <f>IF($A738="","",SUMIFS($BM$2:$BM$2500,$W$2:$W$2500,$A738))</f>
      </c>
      <c r="AX738">
        <f>IF($A738="","",SUMIFS($BN$2:$BN$2500,$W$2:$W$2500,$A738))</f>
      </c>
      <c r="AY738">
        <f>IF($A738="","",SUMIFS($BO$2:$BO$2500,$W$2:$W$2500,$A738))</f>
      </c>
      <c r="AZ738">
        <f>IF($A738="","",SUMIFS($BP$2:$BP$2500,$W$2:$W$2500,$A738))</f>
      </c>
      <c r="BA738">
        <f>IF($A738="","",SUMIFS($BQ$2:$BQ$2500,$W$2:$W$2500,$A738))</f>
      </c>
      <c r="BB738">
        <f>IF($A738="","",SUMIFS($BR$2:$BR$2500,$W$2:$W$2500,$A738))</f>
      </c>
      <c r="BC738">
        <f>IF($A738="","",SUMIFS($BS$2:$BS$2500,$W$2:$W$2500,$A738))</f>
      </c>
      <c r="BD738">
        <f>IF($A738="","",SUMIFS($BT$2:$BT$2500,$W$2:$W$2500,$A738))</f>
      </c>
      <c r="BF738">
        <f>IF($Z738="","",INDEX($AO$2:$AO$2000,$Z738))</f>
      </c>
      <c r="BG738">
        <f>IF($Z738="","",INDEX($AP$2:$AP$2000,$Z738))</f>
      </c>
      <c r="BH738">
        <f>IF($Z738="","",INDEX($AQ$2:$AQ$2000,$Z738))</f>
      </c>
      <c r="BI738">
        <f>IF($Z738="","",INDEX($AR$2:$AR$2000,$Z738))</f>
      </c>
      <c r="BJ738">
        <f>IF($Z738="","",INDEX($AS$2:$AS$2000,$Z738))</f>
      </c>
      <c r="BK738">
        <f>IF($Z738="","",INDEX($AT$2:$AT$2000,$Z738))</f>
      </c>
      <c r="BL738">
        <f>IF($Z738="","",INDEX($AU$2:$AU$2000,$Z738))</f>
      </c>
      <c r="BM738">
        <f>IF($Z738="","",INDEX($AV$2:$AV$2000,$Z738))</f>
      </c>
      <c r="BN738">
        <f>IF($Z738="","",INDEX($AW$2:$AW$2000,$Z738))</f>
      </c>
      <c r="BO738">
        <f>IF($Z738="","",INDEX($AX$2:$AX$2000,$Z738))</f>
      </c>
      <c r="BP738">
        <f>IF($Z738="","",INDEX($AY$2:$AY$2000,$Z738))</f>
      </c>
      <c r="BQ738">
        <f>IF($Z738="","",INDEX($AZ$2:$AZ$2000,$Z738))</f>
      </c>
      <c r="BR738">
        <f>IF($Z738="","",INDEX($BA$2:$BA$2000,$Z738))</f>
      </c>
      <c r="BS738">
        <f>IF($Z738="","",INDEX($BB$2:$BB$2000,$Z738))</f>
      </c>
      <c r="BT738">
        <f>IF($Z738="","",INDEX($BC$2:$BC$2000,$Z738))</f>
      </c>
      <c r="BV738">
        <f>IF(OR($A738="",$P738&lt;&gt;"Yes",$AH738="Yes"),"",1+N($AG738))</f>
      </c>
      <c r="BW738">
        <f>IF($A738="","",COUNTIFS($W$2:$W$2500,$A738,$BZ$2:$BZ$2500,"Yes")+COUNTIFS($X$2:$X$2500,$A738,$BY$2:$BY$2500,"Yes"))</f>
      </c>
      <c r="BX738">
        <f>IF(OR($A738="",$P738="Yes"),"",IF(N($BW738)=0,0,1+SUMIFS($CB$2:$CB$2500,$W$2:$W$2500,$A738)+SUMIFS($CA$2:$CA$2500,$X$2:$X$2500,$A738)))</f>
      </c>
      <c r="BY738" t="str">
        <f>IF($Y738="","",INDEX($AH$2:$AH$2000,$Y738)&amp;"")</f>
      </c>
      <c r="BZ738" t="str">
        <f>IF($Z738="","",INDEX($AH$2:$AH$2000,$Z738)&amp;"")</f>
      </c>
      <c r="CA738">
        <f>IF($Y738="","",INDEX($BV$2:$BV$2000,$Y738))</f>
      </c>
      <c r="CB738">
        <f>IF($Z738="","",INDEX($BV$2:$BV$2000,$Z738))</f>
      </c>
    </row>
    <row r="739">
      <c r="A739" t="str">
        <f>IF(TRIM(INDEX(games!$A:$A,ROW()))="","",TRIM(INDEX(games!$A:$A,ROW())))</f>
      </c>
      <c r="B739">
        <f>IF(OR($A739="",INDEX(games!$B:$B,ROW())=""),"",INDEX(games!$B:$B,ROW()))</f>
      </c>
      <c r="C739" t="str">
        <f>IF(OR($A739="",INDEX(games!$C:$C,ROW())=""),"",INDEX(games!$C:$C,ROW()))</f>
      </c>
      <c r="D739">
        <f>IF($A739="","",COUNTIF($W$2:$W$2500,$A739)+COUNTIF($X$2:$X$2500,$A739))</f>
      </c>
      <c r="E739">
        <f>IF($A739="","",IFERROR(MATCH($C739,$R$2:$R$5,0),0))</f>
      </c>
      <c r="F739">
        <f>IF($A739="","",MOD(ROW(),34))</f>
      </c>
      <c r="G739">
        <f>IF($A739="",NA(),IF($C739="Action",$B739,NA()))</f>
      </c>
      <c r="H739">
        <f>IF($A739="",NA(),IF($C739="Action",1+$F739*0.023,NA()))</f>
      </c>
      <c r="I739">
        <f>IF($A739="",NA(),IF($C739="Strategy",$B739,NA()))</f>
      </c>
      <c r="J739">
        <f>IF($A739="",NA(),IF($C739="Strategy",2+$F739*0.023,NA()))</f>
      </c>
      <c r="K739">
        <f>IF($A739="",NA(),IF($C739="Deckbuilder",$B739,NA()))</f>
      </c>
      <c r="L739">
        <f>IF($A739="",NA(),IF($C739="Deckbuilder",3+$F739*0.023,NA()))</f>
      </c>
      <c r="M739">
        <f>IF($A739="",NA(),IF($C739="Traditional",$B739,NA()))</f>
      </c>
      <c r="N739">
        <f>IF($A739="",NA(),IF($C739="Traditional",4+$F739*0.023,NA()))</f>
      </c>
      <c r="O739">
        <f>IF($A739="","",$D739+ROW()/1000000)</f>
      </c>
      <c r="P739" t="str">
        <f>IF(OR($A739="",INDEX(games!$H:$H,ROW())=""),"",INDEX(games!$H:$H,ROW()))</f>
      </c>
      <c r="Q739">
        <f>IF(OR($A739="",$P739&lt;&gt;"Yes"),"",$D739+ROW()/1000000)</f>
      </c>
      <c r="T739">
        <f>IF($Y739="","",INDEX($B$2:$B$2000,$Y739))</f>
      </c>
      <c r="U739">
        <f>IF($Z739="","",INDEX($B$2:$B$2000,$Z739))</f>
      </c>
      <c r="V739">
        <f>IF(OR($T739="",$U739=""),"",$U739-$T739)</f>
      </c>
      <c r="W739" t="str">
        <f>IF(TRIM(INDEX(connections!$A:$A,ROW()))="","",TRIM(INDEX(connections!$A:$A,ROW())))</f>
      </c>
      <c r="X739" t="str">
        <f>IF($W739="","",TRIM(INDEX(connections!$B:$B,ROW())))</f>
      </c>
      <c r="Y739">
        <f>IF($W739="","",IFERROR(MATCH($W739,$A$2:$A$2000,0),""))</f>
      </c>
      <c r="Z739">
        <f>IF($X739="","",IFERROR(MATCH($X739,$A$2:$A$2000,0),""))</f>
      </c>
      <c r="AA739" t="str">
        <f>IF($Y739="","",INDEX($P$2:$P$2000,$Y739))</f>
      </c>
      <c r="AB739" t="str">
        <f>IF($Z739="","",INDEX($P$2:$P$2000,$Z739))</f>
      </c>
      <c r="AC739">
        <f>IF(AND($AA739="Yes",$AB739="Yes"),1,"")</f>
      </c>
      <c r="AD739">
        <f>IF(OR($Y739="",$Z739=""),"",IF(INDEX($C$2:$C$2000,$Y739)=INDEX($C$2:$C$2000,$Z739),0,1))</f>
      </c>
      <c r="AE739">
        <f>IF($AC739&lt;&gt;1,"",IF(AND(INDEX($AG$2:$AG$2000,$Y739)=1,INDEX($AG$2:$AG$2000,$Z739)=1),1,""))</f>
      </c>
      <c r="AG739">
        <f>IF($A739="","",COUNTIFS($W$2:$W$2500,$A739,$AB$2:$AB$2500,"Yes")+COUNTIFS($X$2:$X$2500,$A739,$AA$2:$AA$2500,"Yes"))</f>
      </c>
      <c r="AH739" t="str">
        <f>IF(OR($P739&lt;&gt;"Yes",N($AG739)=0),"",IF(AND($AG739=1,COUNTIFS($W$2:$W$2500,$A739,$AE$2:$AE$2500,1)+COUNTIFS($X$2:$X$2500,$A739,$AE$2:$AE$2500,1)&gt;0),"","Yes"))</f>
      </c>
      <c r="AI739">
        <f>IF($AH739="Yes",$AG739,"")</f>
      </c>
      <c r="AJ739">
        <f>IF($AI739="","",$AI739+ROW()/1000000)</f>
      </c>
      <c r="AK739">
        <f>IF(OR($A739="",$P739="Yes",N($AG739)=0),"",$AG739+ROW()/1000000)</f>
      </c>
      <c r="AL739" t="str">
        <f>IF($A739="","",INDEX(games!$J:$J,ROW())&amp;"")</f>
      </c>
      <c r="AM739">
        <f>IF($A739="","",SUMPRODUCT($AO739:$BD739,'Map Analysis'!$AP$2^{0,1,2,3,4,5,6,7,8,9,10,11,12,13,14,15}))</f>
      </c>
      <c r="AN739">
        <f>IF($A739="","",$AM739+ROW()/10000000)</f>
      </c>
      <c r="AO739">
        <f>IF($A739="","",COUNTIF($W$2:$W$2500,$A739))</f>
      </c>
      <c r="AP739">
        <f>IF($A739="","",SUMIFS($BF$2:$BF$2500,$W$2:$W$2500,$A739))</f>
      </c>
      <c r="AQ739">
        <f>IF($A739="","",SUMIFS($BG$2:$BG$2500,$W$2:$W$2500,$A739))</f>
      </c>
      <c r="AR739">
        <f>IF($A739="","",SUMIFS($BH$2:$BH$2500,$W$2:$W$2500,$A739))</f>
      </c>
      <c r="AS739">
        <f>IF($A739="","",SUMIFS($BI$2:$BI$2500,$W$2:$W$2500,$A739))</f>
      </c>
      <c r="AT739">
        <f>IF($A739="","",SUMIFS($BJ$2:$BJ$2500,$W$2:$W$2500,$A739))</f>
      </c>
      <c r="AU739">
        <f>IF($A739="","",SUMIFS($BK$2:$BK$2500,$W$2:$W$2500,$A739))</f>
      </c>
      <c r="AV739">
        <f>IF($A739="","",SUMIFS($BL$2:$BL$2500,$W$2:$W$2500,$A739))</f>
      </c>
      <c r="AW739">
        <f>IF($A739="","",SUMIFS($BM$2:$BM$2500,$W$2:$W$2500,$A739))</f>
      </c>
      <c r="AX739">
        <f>IF($A739="","",SUMIFS($BN$2:$BN$2500,$W$2:$W$2500,$A739))</f>
      </c>
      <c r="AY739">
        <f>IF($A739="","",SUMIFS($BO$2:$BO$2500,$W$2:$W$2500,$A739))</f>
      </c>
      <c r="AZ739">
        <f>IF($A739="","",SUMIFS($BP$2:$BP$2500,$W$2:$W$2500,$A739))</f>
      </c>
      <c r="BA739">
        <f>IF($A739="","",SUMIFS($BQ$2:$BQ$2500,$W$2:$W$2500,$A739))</f>
      </c>
      <c r="BB739">
        <f>IF($A739="","",SUMIFS($BR$2:$BR$2500,$W$2:$W$2500,$A739))</f>
      </c>
      <c r="BC739">
        <f>IF($A739="","",SUMIFS($BS$2:$BS$2500,$W$2:$W$2500,$A739))</f>
      </c>
      <c r="BD739">
        <f>IF($A739="","",SUMIFS($BT$2:$BT$2500,$W$2:$W$2500,$A739))</f>
      </c>
      <c r="BF739">
        <f>IF($Z739="","",INDEX($AO$2:$AO$2000,$Z739))</f>
      </c>
      <c r="BG739">
        <f>IF($Z739="","",INDEX($AP$2:$AP$2000,$Z739))</f>
      </c>
      <c r="BH739">
        <f>IF($Z739="","",INDEX($AQ$2:$AQ$2000,$Z739))</f>
      </c>
      <c r="BI739">
        <f>IF($Z739="","",INDEX($AR$2:$AR$2000,$Z739))</f>
      </c>
      <c r="BJ739">
        <f>IF($Z739="","",INDEX($AS$2:$AS$2000,$Z739))</f>
      </c>
      <c r="BK739">
        <f>IF($Z739="","",INDEX($AT$2:$AT$2000,$Z739))</f>
      </c>
      <c r="BL739">
        <f>IF($Z739="","",INDEX($AU$2:$AU$2000,$Z739))</f>
      </c>
      <c r="BM739">
        <f>IF($Z739="","",INDEX($AV$2:$AV$2000,$Z739))</f>
      </c>
      <c r="BN739">
        <f>IF($Z739="","",INDEX($AW$2:$AW$2000,$Z739))</f>
      </c>
      <c r="BO739">
        <f>IF($Z739="","",INDEX($AX$2:$AX$2000,$Z739))</f>
      </c>
      <c r="BP739">
        <f>IF($Z739="","",INDEX($AY$2:$AY$2000,$Z739))</f>
      </c>
      <c r="BQ739">
        <f>IF($Z739="","",INDEX($AZ$2:$AZ$2000,$Z739))</f>
      </c>
      <c r="BR739">
        <f>IF($Z739="","",INDEX($BA$2:$BA$2000,$Z739))</f>
      </c>
      <c r="BS739">
        <f>IF($Z739="","",INDEX($BB$2:$BB$2000,$Z739))</f>
      </c>
      <c r="BT739">
        <f>IF($Z739="","",INDEX($BC$2:$BC$2000,$Z739))</f>
      </c>
      <c r="BV739">
        <f>IF(OR($A739="",$P739&lt;&gt;"Yes",$AH739="Yes"),"",1+N($AG739))</f>
      </c>
      <c r="BW739">
        <f>IF($A739="","",COUNTIFS($W$2:$W$2500,$A739,$BZ$2:$BZ$2500,"Yes")+COUNTIFS($X$2:$X$2500,$A739,$BY$2:$BY$2500,"Yes"))</f>
      </c>
      <c r="BX739">
        <f>IF(OR($A739="",$P739="Yes"),"",IF(N($BW739)=0,0,1+SUMIFS($CB$2:$CB$2500,$W$2:$W$2500,$A739)+SUMIFS($CA$2:$CA$2500,$X$2:$X$2500,$A739)))</f>
      </c>
      <c r="BY739" t="str">
        <f>IF($Y739="","",INDEX($AH$2:$AH$2000,$Y739)&amp;"")</f>
      </c>
      <c r="BZ739" t="str">
        <f>IF($Z739="","",INDEX($AH$2:$AH$2000,$Z739)&amp;"")</f>
      </c>
      <c r="CA739">
        <f>IF($Y739="","",INDEX($BV$2:$BV$2000,$Y739))</f>
      </c>
      <c r="CB739">
        <f>IF($Z739="","",INDEX($BV$2:$BV$2000,$Z739))</f>
      </c>
    </row>
    <row r="740">
      <c r="A740" t="str">
        <f>IF(TRIM(INDEX(games!$A:$A,ROW()))="","",TRIM(INDEX(games!$A:$A,ROW())))</f>
      </c>
      <c r="B740">
        <f>IF(OR($A740="",INDEX(games!$B:$B,ROW())=""),"",INDEX(games!$B:$B,ROW()))</f>
      </c>
      <c r="C740" t="str">
        <f>IF(OR($A740="",INDEX(games!$C:$C,ROW())=""),"",INDEX(games!$C:$C,ROW()))</f>
      </c>
      <c r="D740">
        <f>IF($A740="","",COUNTIF($W$2:$W$2500,$A740)+COUNTIF($X$2:$X$2500,$A740))</f>
      </c>
      <c r="E740">
        <f>IF($A740="","",IFERROR(MATCH($C740,$R$2:$R$5,0),0))</f>
      </c>
      <c r="F740">
        <f>IF($A740="","",MOD(ROW(),34))</f>
      </c>
      <c r="G740">
        <f>IF($A740="",NA(),IF($C740="Action",$B740,NA()))</f>
      </c>
      <c r="H740">
        <f>IF($A740="",NA(),IF($C740="Action",1+$F740*0.023,NA()))</f>
      </c>
      <c r="I740">
        <f>IF($A740="",NA(),IF($C740="Strategy",$B740,NA()))</f>
      </c>
      <c r="J740">
        <f>IF($A740="",NA(),IF($C740="Strategy",2+$F740*0.023,NA()))</f>
      </c>
      <c r="K740">
        <f>IF($A740="",NA(),IF($C740="Deckbuilder",$B740,NA()))</f>
      </c>
      <c r="L740">
        <f>IF($A740="",NA(),IF($C740="Deckbuilder",3+$F740*0.023,NA()))</f>
      </c>
      <c r="M740">
        <f>IF($A740="",NA(),IF($C740="Traditional",$B740,NA()))</f>
      </c>
      <c r="N740">
        <f>IF($A740="",NA(),IF($C740="Traditional",4+$F740*0.023,NA()))</f>
      </c>
      <c r="O740">
        <f>IF($A740="","",$D740+ROW()/1000000)</f>
      </c>
      <c r="P740" t="str">
        <f>IF(OR($A740="",INDEX(games!$H:$H,ROW())=""),"",INDEX(games!$H:$H,ROW()))</f>
      </c>
      <c r="Q740">
        <f>IF(OR($A740="",$P740&lt;&gt;"Yes"),"",$D740+ROW()/1000000)</f>
      </c>
      <c r="T740">
        <f>IF($Y740="","",INDEX($B$2:$B$2000,$Y740))</f>
      </c>
      <c r="U740">
        <f>IF($Z740="","",INDEX($B$2:$B$2000,$Z740))</f>
      </c>
      <c r="V740">
        <f>IF(OR($T740="",$U740=""),"",$U740-$T740)</f>
      </c>
      <c r="W740" t="str">
        <f>IF(TRIM(INDEX(connections!$A:$A,ROW()))="","",TRIM(INDEX(connections!$A:$A,ROW())))</f>
      </c>
      <c r="X740" t="str">
        <f>IF($W740="","",TRIM(INDEX(connections!$B:$B,ROW())))</f>
      </c>
      <c r="Y740">
        <f>IF($W740="","",IFERROR(MATCH($W740,$A$2:$A$2000,0),""))</f>
      </c>
      <c r="Z740">
        <f>IF($X740="","",IFERROR(MATCH($X740,$A$2:$A$2000,0),""))</f>
      </c>
      <c r="AA740" t="str">
        <f>IF($Y740="","",INDEX($P$2:$P$2000,$Y740))</f>
      </c>
      <c r="AB740" t="str">
        <f>IF($Z740="","",INDEX($P$2:$P$2000,$Z740))</f>
      </c>
      <c r="AC740">
        <f>IF(AND($AA740="Yes",$AB740="Yes"),1,"")</f>
      </c>
      <c r="AD740">
        <f>IF(OR($Y740="",$Z740=""),"",IF(INDEX($C$2:$C$2000,$Y740)=INDEX($C$2:$C$2000,$Z740),0,1))</f>
      </c>
      <c r="AE740">
        <f>IF($AC740&lt;&gt;1,"",IF(AND(INDEX($AG$2:$AG$2000,$Y740)=1,INDEX($AG$2:$AG$2000,$Z740)=1),1,""))</f>
      </c>
      <c r="AG740">
        <f>IF($A740="","",COUNTIFS($W$2:$W$2500,$A740,$AB$2:$AB$2500,"Yes")+COUNTIFS($X$2:$X$2500,$A740,$AA$2:$AA$2500,"Yes"))</f>
      </c>
      <c r="AH740" t="str">
        <f>IF(OR($P740&lt;&gt;"Yes",N($AG740)=0),"",IF(AND($AG740=1,COUNTIFS($W$2:$W$2500,$A740,$AE$2:$AE$2500,1)+COUNTIFS($X$2:$X$2500,$A740,$AE$2:$AE$2500,1)&gt;0),"","Yes"))</f>
      </c>
      <c r="AI740">
        <f>IF($AH740="Yes",$AG740,"")</f>
      </c>
      <c r="AJ740">
        <f>IF($AI740="","",$AI740+ROW()/1000000)</f>
      </c>
      <c r="AK740">
        <f>IF(OR($A740="",$P740="Yes",N($AG740)=0),"",$AG740+ROW()/1000000)</f>
      </c>
      <c r="AL740" t="str">
        <f>IF($A740="","",INDEX(games!$J:$J,ROW())&amp;"")</f>
      </c>
      <c r="AM740">
        <f>IF($A740="","",SUMPRODUCT($AO740:$BD740,'Map Analysis'!$AP$2^{0,1,2,3,4,5,6,7,8,9,10,11,12,13,14,15}))</f>
      </c>
      <c r="AN740">
        <f>IF($A740="","",$AM740+ROW()/10000000)</f>
      </c>
      <c r="AO740">
        <f>IF($A740="","",COUNTIF($W$2:$W$2500,$A740))</f>
      </c>
      <c r="AP740">
        <f>IF($A740="","",SUMIFS($BF$2:$BF$2500,$W$2:$W$2500,$A740))</f>
      </c>
      <c r="AQ740">
        <f>IF($A740="","",SUMIFS($BG$2:$BG$2500,$W$2:$W$2500,$A740))</f>
      </c>
      <c r="AR740">
        <f>IF($A740="","",SUMIFS($BH$2:$BH$2500,$W$2:$W$2500,$A740))</f>
      </c>
      <c r="AS740">
        <f>IF($A740="","",SUMIFS($BI$2:$BI$2500,$W$2:$W$2500,$A740))</f>
      </c>
      <c r="AT740">
        <f>IF($A740="","",SUMIFS($BJ$2:$BJ$2500,$W$2:$W$2500,$A740))</f>
      </c>
      <c r="AU740">
        <f>IF($A740="","",SUMIFS($BK$2:$BK$2500,$W$2:$W$2500,$A740))</f>
      </c>
      <c r="AV740">
        <f>IF($A740="","",SUMIFS($BL$2:$BL$2500,$W$2:$W$2500,$A740))</f>
      </c>
      <c r="AW740">
        <f>IF($A740="","",SUMIFS($BM$2:$BM$2500,$W$2:$W$2500,$A740))</f>
      </c>
      <c r="AX740">
        <f>IF($A740="","",SUMIFS($BN$2:$BN$2500,$W$2:$W$2500,$A740))</f>
      </c>
      <c r="AY740">
        <f>IF($A740="","",SUMIFS($BO$2:$BO$2500,$W$2:$W$2500,$A740))</f>
      </c>
      <c r="AZ740">
        <f>IF($A740="","",SUMIFS($BP$2:$BP$2500,$W$2:$W$2500,$A740))</f>
      </c>
      <c r="BA740">
        <f>IF($A740="","",SUMIFS($BQ$2:$BQ$2500,$W$2:$W$2500,$A740))</f>
      </c>
      <c r="BB740">
        <f>IF($A740="","",SUMIFS($BR$2:$BR$2500,$W$2:$W$2500,$A740))</f>
      </c>
      <c r="BC740">
        <f>IF($A740="","",SUMIFS($BS$2:$BS$2500,$W$2:$W$2500,$A740))</f>
      </c>
      <c r="BD740">
        <f>IF($A740="","",SUMIFS($BT$2:$BT$2500,$W$2:$W$2500,$A740))</f>
      </c>
      <c r="BF740">
        <f>IF($Z740="","",INDEX($AO$2:$AO$2000,$Z740))</f>
      </c>
      <c r="BG740">
        <f>IF($Z740="","",INDEX($AP$2:$AP$2000,$Z740))</f>
      </c>
      <c r="BH740">
        <f>IF($Z740="","",INDEX($AQ$2:$AQ$2000,$Z740))</f>
      </c>
      <c r="BI740">
        <f>IF($Z740="","",INDEX($AR$2:$AR$2000,$Z740))</f>
      </c>
      <c r="BJ740">
        <f>IF($Z740="","",INDEX($AS$2:$AS$2000,$Z740))</f>
      </c>
      <c r="BK740">
        <f>IF($Z740="","",INDEX($AT$2:$AT$2000,$Z740))</f>
      </c>
      <c r="BL740">
        <f>IF($Z740="","",INDEX($AU$2:$AU$2000,$Z740))</f>
      </c>
      <c r="BM740">
        <f>IF($Z740="","",INDEX($AV$2:$AV$2000,$Z740))</f>
      </c>
      <c r="BN740">
        <f>IF($Z740="","",INDEX($AW$2:$AW$2000,$Z740))</f>
      </c>
      <c r="BO740">
        <f>IF($Z740="","",INDEX($AX$2:$AX$2000,$Z740))</f>
      </c>
      <c r="BP740">
        <f>IF($Z740="","",INDEX($AY$2:$AY$2000,$Z740))</f>
      </c>
      <c r="BQ740">
        <f>IF($Z740="","",INDEX($AZ$2:$AZ$2000,$Z740))</f>
      </c>
      <c r="BR740">
        <f>IF($Z740="","",INDEX($BA$2:$BA$2000,$Z740))</f>
      </c>
      <c r="BS740">
        <f>IF($Z740="","",INDEX($BB$2:$BB$2000,$Z740))</f>
      </c>
      <c r="BT740">
        <f>IF($Z740="","",INDEX($BC$2:$BC$2000,$Z740))</f>
      </c>
      <c r="BV740">
        <f>IF(OR($A740="",$P740&lt;&gt;"Yes",$AH740="Yes"),"",1+N($AG740))</f>
      </c>
      <c r="BW740">
        <f>IF($A740="","",COUNTIFS($W$2:$W$2500,$A740,$BZ$2:$BZ$2500,"Yes")+COUNTIFS($X$2:$X$2500,$A740,$BY$2:$BY$2500,"Yes"))</f>
      </c>
      <c r="BX740">
        <f>IF(OR($A740="",$P740="Yes"),"",IF(N($BW740)=0,0,1+SUMIFS($CB$2:$CB$2500,$W$2:$W$2500,$A740)+SUMIFS($CA$2:$CA$2500,$X$2:$X$2500,$A740)))</f>
      </c>
      <c r="BY740" t="str">
        <f>IF($Y740="","",INDEX($AH$2:$AH$2000,$Y740)&amp;"")</f>
      </c>
      <c r="BZ740" t="str">
        <f>IF($Z740="","",INDEX($AH$2:$AH$2000,$Z740)&amp;"")</f>
      </c>
      <c r="CA740">
        <f>IF($Y740="","",INDEX($BV$2:$BV$2000,$Y740))</f>
      </c>
      <c r="CB740">
        <f>IF($Z740="","",INDEX($BV$2:$BV$2000,$Z740))</f>
      </c>
    </row>
    <row r="741">
      <c r="A741" t="str">
        <f>IF(TRIM(INDEX(games!$A:$A,ROW()))="","",TRIM(INDEX(games!$A:$A,ROW())))</f>
      </c>
      <c r="B741">
        <f>IF(OR($A741="",INDEX(games!$B:$B,ROW())=""),"",INDEX(games!$B:$B,ROW()))</f>
      </c>
      <c r="C741" t="str">
        <f>IF(OR($A741="",INDEX(games!$C:$C,ROW())=""),"",INDEX(games!$C:$C,ROW()))</f>
      </c>
      <c r="D741">
        <f>IF($A741="","",COUNTIF($W$2:$W$2500,$A741)+COUNTIF($X$2:$X$2500,$A741))</f>
      </c>
      <c r="E741">
        <f>IF($A741="","",IFERROR(MATCH($C741,$R$2:$R$5,0),0))</f>
      </c>
      <c r="F741">
        <f>IF($A741="","",MOD(ROW(),34))</f>
      </c>
      <c r="G741">
        <f>IF($A741="",NA(),IF($C741="Action",$B741,NA()))</f>
      </c>
      <c r="H741">
        <f>IF($A741="",NA(),IF($C741="Action",1+$F741*0.023,NA()))</f>
      </c>
      <c r="I741">
        <f>IF($A741="",NA(),IF($C741="Strategy",$B741,NA()))</f>
      </c>
      <c r="J741">
        <f>IF($A741="",NA(),IF($C741="Strategy",2+$F741*0.023,NA()))</f>
      </c>
      <c r="K741">
        <f>IF($A741="",NA(),IF($C741="Deckbuilder",$B741,NA()))</f>
      </c>
      <c r="L741">
        <f>IF($A741="",NA(),IF($C741="Deckbuilder",3+$F741*0.023,NA()))</f>
      </c>
      <c r="M741">
        <f>IF($A741="",NA(),IF($C741="Traditional",$B741,NA()))</f>
      </c>
      <c r="N741">
        <f>IF($A741="",NA(),IF($C741="Traditional",4+$F741*0.023,NA()))</f>
      </c>
      <c r="O741">
        <f>IF($A741="","",$D741+ROW()/1000000)</f>
      </c>
      <c r="P741" t="str">
        <f>IF(OR($A741="",INDEX(games!$H:$H,ROW())=""),"",INDEX(games!$H:$H,ROW()))</f>
      </c>
      <c r="Q741">
        <f>IF(OR($A741="",$P741&lt;&gt;"Yes"),"",$D741+ROW()/1000000)</f>
      </c>
      <c r="T741">
        <f>IF($Y741="","",INDEX($B$2:$B$2000,$Y741))</f>
      </c>
      <c r="U741">
        <f>IF($Z741="","",INDEX($B$2:$B$2000,$Z741))</f>
      </c>
      <c r="V741">
        <f>IF(OR($T741="",$U741=""),"",$U741-$T741)</f>
      </c>
      <c r="W741" t="str">
        <f>IF(TRIM(INDEX(connections!$A:$A,ROW()))="","",TRIM(INDEX(connections!$A:$A,ROW())))</f>
      </c>
      <c r="X741" t="str">
        <f>IF($W741="","",TRIM(INDEX(connections!$B:$B,ROW())))</f>
      </c>
      <c r="Y741">
        <f>IF($W741="","",IFERROR(MATCH($W741,$A$2:$A$2000,0),""))</f>
      </c>
      <c r="Z741">
        <f>IF($X741="","",IFERROR(MATCH($X741,$A$2:$A$2000,0),""))</f>
      </c>
      <c r="AA741" t="str">
        <f>IF($Y741="","",INDEX($P$2:$P$2000,$Y741))</f>
      </c>
      <c r="AB741" t="str">
        <f>IF($Z741="","",INDEX($P$2:$P$2000,$Z741))</f>
      </c>
      <c r="AC741">
        <f>IF(AND($AA741="Yes",$AB741="Yes"),1,"")</f>
      </c>
      <c r="AD741">
        <f>IF(OR($Y741="",$Z741=""),"",IF(INDEX($C$2:$C$2000,$Y741)=INDEX($C$2:$C$2000,$Z741),0,1))</f>
      </c>
      <c r="AE741">
        <f>IF($AC741&lt;&gt;1,"",IF(AND(INDEX($AG$2:$AG$2000,$Y741)=1,INDEX($AG$2:$AG$2000,$Z741)=1),1,""))</f>
      </c>
      <c r="AG741">
        <f>IF($A741="","",COUNTIFS($W$2:$W$2500,$A741,$AB$2:$AB$2500,"Yes")+COUNTIFS($X$2:$X$2500,$A741,$AA$2:$AA$2500,"Yes"))</f>
      </c>
      <c r="AH741" t="str">
        <f>IF(OR($P741&lt;&gt;"Yes",N($AG741)=0),"",IF(AND($AG741=1,COUNTIFS($W$2:$W$2500,$A741,$AE$2:$AE$2500,1)+COUNTIFS($X$2:$X$2500,$A741,$AE$2:$AE$2500,1)&gt;0),"","Yes"))</f>
      </c>
      <c r="AI741">
        <f>IF($AH741="Yes",$AG741,"")</f>
      </c>
      <c r="AJ741">
        <f>IF($AI741="","",$AI741+ROW()/1000000)</f>
      </c>
      <c r="AK741">
        <f>IF(OR($A741="",$P741="Yes",N($AG741)=0),"",$AG741+ROW()/1000000)</f>
      </c>
      <c r="AL741" t="str">
        <f>IF($A741="","",INDEX(games!$J:$J,ROW())&amp;"")</f>
      </c>
      <c r="AM741">
        <f>IF($A741="","",SUMPRODUCT($AO741:$BD741,'Map Analysis'!$AP$2^{0,1,2,3,4,5,6,7,8,9,10,11,12,13,14,15}))</f>
      </c>
      <c r="AN741">
        <f>IF($A741="","",$AM741+ROW()/10000000)</f>
      </c>
      <c r="AO741">
        <f>IF($A741="","",COUNTIF($W$2:$W$2500,$A741))</f>
      </c>
      <c r="AP741">
        <f>IF($A741="","",SUMIFS($BF$2:$BF$2500,$W$2:$W$2500,$A741))</f>
      </c>
      <c r="AQ741">
        <f>IF($A741="","",SUMIFS($BG$2:$BG$2500,$W$2:$W$2500,$A741))</f>
      </c>
      <c r="AR741">
        <f>IF($A741="","",SUMIFS($BH$2:$BH$2500,$W$2:$W$2500,$A741))</f>
      </c>
      <c r="AS741">
        <f>IF($A741="","",SUMIFS($BI$2:$BI$2500,$W$2:$W$2500,$A741))</f>
      </c>
      <c r="AT741">
        <f>IF($A741="","",SUMIFS($BJ$2:$BJ$2500,$W$2:$W$2500,$A741))</f>
      </c>
      <c r="AU741">
        <f>IF($A741="","",SUMIFS($BK$2:$BK$2500,$W$2:$W$2500,$A741))</f>
      </c>
      <c r="AV741">
        <f>IF($A741="","",SUMIFS($BL$2:$BL$2500,$W$2:$W$2500,$A741))</f>
      </c>
      <c r="AW741">
        <f>IF($A741="","",SUMIFS($BM$2:$BM$2500,$W$2:$W$2500,$A741))</f>
      </c>
      <c r="AX741">
        <f>IF($A741="","",SUMIFS($BN$2:$BN$2500,$W$2:$W$2500,$A741))</f>
      </c>
      <c r="AY741">
        <f>IF($A741="","",SUMIFS($BO$2:$BO$2500,$W$2:$W$2500,$A741))</f>
      </c>
      <c r="AZ741">
        <f>IF($A741="","",SUMIFS($BP$2:$BP$2500,$W$2:$W$2500,$A741))</f>
      </c>
      <c r="BA741">
        <f>IF($A741="","",SUMIFS($BQ$2:$BQ$2500,$W$2:$W$2500,$A741))</f>
      </c>
      <c r="BB741">
        <f>IF($A741="","",SUMIFS($BR$2:$BR$2500,$W$2:$W$2500,$A741))</f>
      </c>
      <c r="BC741">
        <f>IF($A741="","",SUMIFS($BS$2:$BS$2500,$W$2:$W$2500,$A741))</f>
      </c>
      <c r="BD741">
        <f>IF($A741="","",SUMIFS($BT$2:$BT$2500,$W$2:$W$2500,$A741))</f>
      </c>
      <c r="BF741">
        <f>IF($Z741="","",INDEX($AO$2:$AO$2000,$Z741))</f>
      </c>
      <c r="BG741">
        <f>IF($Z741="","",INDEX($AP$2:$AP$2000,$Z741))</f>
      </c>
      <c r="BH741">
        <f>IF($Z741="","",INDEX($AQ$2:$AQ$2000,$Z741))</f>
      </c>
      <c r="BI741">
        <f>IF($Z741="","",INDEX($AR$2:$AR$2000,$Z741))</f>
      </c>
      <c r="BJ741">
        <f>IF($Z741="","",INDEX($AS$2:$AS$2000,$Z741))</f>
      </c>
      <c r="BK741">
        <f>IF($Z741="","",INDEX($AT$2:$AT$2000,$Z741))</f>
      </c>
      <c r="BL741">
        <f>IF($Z741="","",INDEX($AU$2:$AU$2000,$Z741))</f>
      </c>
      <c r="BM741">
        <f>IF($Z741="","",INDEX($AV$2:$AV$2000,$Z741))</f>
      </c>
      <c r="BN741">
        <f>IF($Z741="","",INDEX($AW$2:$AW$2000,$Z741))</f>
      </c>
      <c r="BO741">
        <f>IF($Z741="","",INDEX($AX$2:$AX$2000,$Z741))</f>
      </c>
      <c r="BP741">
        <f>IF($Z741="","",INDEX($AY$2:$AY$2000,$Z741))</f>
      </c>
      <c r="BQ741">
        <f>IF($Z741="","",INDEX($AZ$2:$AZ$2000,$Z741))</f>
      </c>
      <c r="BR741">
        <f>IF($Z741="","",INDEX($BA$2:$BA$2000,$Z741))</f>
      </c>
      <c r="BS741">
        <f>IF($Z741="","",INDEX($BB$2:$BB$2000,$Z741))</f>
      </c>
      <c r="BT741">
        <f>IF($Z741="","",INDEX($BC$2:$BC$2000,$Z741))</f>
      </c>
      <c r="BV741">
        <f>IF(OR($A741="",$P741&lt;&gt;"Yes",$AH741="Yes"),"",1+N($AG741))</f>
      </c>
      <c r="BW741">
        <f>IF($A741="","",COUNTIFS($W$2:$W$2500,$A741,$BZ$2:$BZ$2500,"Yes")+COUNTIFS($X$2:$X$2500,$A741,$BY$2:$BY$2500,"Yes"))</f>
      </c>
      <c r="BX741">
        <f>IF(OR($A741="",$P741="Yes"),"",IF(N($BW741)=0,0,1+SUMIFS($CB$2:$CB$2500,$W$2:$W$2500,$A741)+SUMIFS($CA$2:$CA$2500,$X$2:$X$2500,$A741)))</f>
      </c>
      <c r="BY741" t="str">
        <f>IF($Y741="","",INDEX($AH$2:$AH$2000,$Y741)&amp;"")</f>
      </c>
      <c r="BZ741" t="str">
        <f>IF($Z741="","",INDEX($AH$2:$AH$2000,$Z741)&amp;"")</f>
      </c>
      <c r="CA741">
        <f>IF($Y741="","",INDEX($BV$2:$BV$2000,$Y741))</f>
      </c>
      <c r="CB741">
        <f>IF($Z741="","",INDEX($BV$2:$BV$2000,$Z741))</f>
      </c>
    </row>
    <row r="742">
      <c r="A742" t="str">
        <f>IF(TRIM(INDEX(games!$A:$A,ROW()))="","",TRIM(INDEX(games!$A:$A,ROW())))</f>
      </c>
      <c r="B742">
        <f>IF(OR($A742="",INDEX(games!$B:$B,ROW())=""),"",INDEX(games!$B:$B,ROW()))</f>
      </c>
      <c r="C742" t="str">
        <f>IF(OR($A742="",INDEX(games!$C:$C,ROW())=""),"",INDEX(games!$C:$C,ROW()))</f>
      </c>
      <c r="D742">
        <f>IF($A742="","",COUNTIF($W$2:$W$2500,$A742)+COUNTIF($X$2:$X$2500,$A742))</f>
      </c>
      <c r="E742">
        <f>IF($A742="","",IFERROR(MATCH($C742,$R$2:$R$5,0),0))</f>
      </c>
      <c r="F742">
        <f>IF($A742="","",MOD(ROW(),34))</f>
      </c>
      <c r="G742">
        <f>IF($A742="",NA(),IF($C742="Action",$B742,NA()))</f>
      </c>
      <c r="H742">
        <f>IF($A742="",NA(),IF($C742="Action",1+$F742*0.023,NA()))</f>
      </c>
      <c r="I742">
        <f>IF($A742="",NA(),IF($C742="Strategy",$B742,NA()))</f>
      </c>
      <c r="J742">
        <f>IF($A742="",NA(),IF($C742="Strategy",2+$F742*0.023,NA()))</f>
      </c>
      <c r="K742">
        <f>IF($A742="",NA(),IF($C742="Deckbuilder",$B742,NA()))</f>
      </c>
      <c r="L742">
        <f>IF($A742="",NA(),IF($C742="Deckbuilder",3+$F742*0.023,NA()))</f>
      </c>
      <c r="M742">
        <f>IF($A742="",NA(),IF($C742="Traditional",$B742,NA()))</f>
      </c>
      <c r="N742">
        <f>IF($A742="",NA(),IF($C742="Traditional",4+$F742*0.023,NA()))</f>
      </c>
      <c r="O742">
        <f>IF($A742="","",$D742+ROW()/1000000)</f>
      </c>
      <c r="P742" t="str">
        <f>IF(OR($A742="",INDEX(games!$H:$H,ROW())=""),"",INDEX(games!$H:$H,ROW()))</f>
      </c>
      <c r="Q742">
        <f>IF(OR($A742="",$P742&lt;&gt;"Yes"),"",$D742+ROW()/1000000)</f>
      </c>
      <c r="T742">
        <f>IF($Y742="","",INDEX($B$2:$B$2000,$Y742))</f>
      </c>
      <c r="U742">
        <f>IF($Z742="","",INDEX($B$2:$B$2000,$Z742))</f>
      </c>
      <c r="V742">
        <f>IF(OR($T742="",$U742=""),"",$U742-$T742)</f>
      </c>
      <c r="W742" t="str">
        <f>IF(TRIM(INDEX(connections!$A:$A,ROW()))="","",TRIM(INDEX(connections!$A:$A,ROW())))</f>
      </c>
      <c r="X742" t="str">
        <f>IF($W742="","",TRIM(INDEX(connections!$B:$B,ROW())))</f>
      </c>
      <c r="Y742">
        <f>IF($W742="","",IFERROR(MATCH($W742,$A$2:$A$2000,0),""))</f>
      </c>
      <c r="Z742">
        <f>IF($X742="","",IFERROR(MATCH($X742,$A$2:$A$2000,0),""))</f>
      </c>
      <c r="AA742" t="str">
        <f>IF($Y742="","",INDEX($P$2:$P$2000,$Y742))</f>
      </c>
      <c r="AB742" t="str">
        <f>IF($Z742="","",INDEX($P$2:$P$2000,$Z742))</f>
      </c>
      <c r="AC742">
        <f>IF(AND($AA742="Yes",$AB742="Yes"),1,"")</f>
      </c>
      <c r="AD742">
        <f>IF(OR($Y742="",$Z742=""),"",IF(INDEX($C$2:$C$2000,$Y742)=INDEX($C$2:$C$2000,$Z742),0,1))</f>
      </c>
      <c r="AE742">
        <f>IF($AC742&lt;&gt;1,"",IF(AND(INDEX($AG$2:$AG$2000,$Y742)=1,INDEX($AG$2:$AG$2000,$Z742)=1),1,""))</f>
      </c>
      <c r="AG742">
        <f>IF($A742="","",COUNTIFS($W$2:$W$2500,$A742,$AB$2:$AB$2500,"Yes")+COUNTIFS($X$2:$X$2500,$A742,$AA$2:$AA$2500,"Yes"))</f>
      </c>
      <c r="AH742" t="str">
        <f>IF(OR($P742&lt;&gt;"Yes",N($AG742)=0),"",IF(AND($AG742=1,COUNTIFS($W$2:$W$2500,$A742,$AE$2:$AE$2500,1)+COUNTIFS($X$2:$X$2500,$A742,$AE$2:$AE$2500,1)&gt;0),"","Yes"))</f>
      </c>
      <c r="AI742">
        <f>IF($AH742="Yes",$AG742,"")</f>
      </c>
      <c r="AJ742">
        <f>IF($AI742="","",$AI742+ROW()/1000000)</f>
      </c>
      <c r="AK742">
        <f>IF(OR($A742="",$P742="Yes",N($AG742)=0),"",$AG742+ROW()/1000000)</f>
      </c>
      <c r="AL742" t="str">
        <f>IF($A742="","",INDEX(games!$J:$J,ROW())&amp;"")</f>
      </c>
      <c r="AM742">
        <f>IF($A742="","",SUMPRODUCT($AO742:$BD742,'Map Analysis'!$AP$2^{0,1,2,3,4,5,6,7,8,9,10,11,12,13,14,15}))</f>
      </c>
      <c r="AN742">
        <f>IF($A742="","",$AM742+ROW()/10000000)</f>
      </c>
      <c r="AO742">
        <f>IF($A742="","",COUNTIF($W$2:$W$2500,$A742))</f>
      </c>
      <c r="AP742">
        <f>IF($A742="","",SUMIFS($BF$2:$BF$2500,$W$2:$W$2500,$A742))</f>
      </c>
      <c r="AQ742">
        <f>IF($A742="","",SUMIFS($BG$2:$BG$2500,$W$2:$W$2500,$A742))</f>
      </c>
      <c r="AR742">
        <f>IF($A742="","",SUMIFS($BH$2:$BH$2500,$W$2:$W$2500,$A742))</f>
      </c>
      <c r="AS742">
        <f>IF($A742="","",SUMIFS($BI$2:$BI$2500,$W$2:$W$2500,$A742))</f>
      </c>
      <c r="AT742">
        <f>IF($A742="","",SUMIFS($BJ$2:$BJ$2500,$W$2:$W$2500,$A742))</f>
      </c>
      <c r="AU742">
        <f>IF($A742="","",SUMIFS($BK$2:$BK$2500,$W$2:$W$2500,$A742))</f>
      </c>
      <c r="AV742">
        <f>IF($A742="","",SUMIFS($BL$2:$BL$2500,$W$2:$W$2500,$A742))</f>
      </c>
      <c r="AW742">
        <f>IF($A742="","",SUMIFS($BM$2:$BM$2500,$W$2:$W$2500,$A742))</f>
      </c>
      <c r="AX742">
        <f>IF($A742="","",SUMIFS($BN$2:$BN$2500,$W$2:$W$2500,$A742))</f>
      </c>
      <c r="AY742">
        <f>IF($A742="","",SUMIFS($BO$2:$BO$2500,$W$2:$W$2500,$A742))</f>
      </c>
      <c r="AZ742">
        <f>IF($A742="","",SUMIFS($BP$2:$BP$2500,$W$2:$W$2500,$A742))</f>
      </c>
      <c r="BA742">
        <f>IF($A742="","",SUMIFS($BQ$2:$BQ$2500,$W$2:$W$2500,$A742))</f>
      </c>
      <c r="BB742">
        <f>IF($A742="","",SUMIFS($BR$2:$BR$2500,$W$2:$W$2500,$A742))</f>
      </c>
      <c r="BC742">
        <f>IF($A742="","",SUMIFS($BS$2:$BS$2500,$W$2:$W$2500,$A742))</f>
      </c>
      <c r="BD742">
        <f>IF($A742="","",SUMIFS($BT$2:$BT$2500,$W$2:$W$2500,$A742))</f>
      </c>
      <c r="BF742">
        <f>IF($Z742="","",INDEX($AO$2:$AO$2000,$Z742))</f>
      </c>
      <c r="BG742">
        <f>IF($Z742="","",INDEX($AP$2:$AP$2000,$Z742))</f>
      </c>
      <c r="BH742">
        <f>IF($Z742="","",INDEX($AQ$2:$AQ$2000,$Z742))</f>
      </c>
      <c r="BI742">
        <f>IF($Z742="","",INDEX($AR$2:$AR$2000,$Z742))</f>
      </c>
      <c r="BJ742">
        <f>IF($Z742="","",INDEX($AS$2:$AS$2000,$Z742))</f>
      </c>
      <c r="BK742">
        <f>IF($Z742="","",INDEX($AT$2:$AT$2000,$Z742))</f>
      </c>
      <c r="BL742">
        <f>IF($Z742="","",INDEX($AU$2:$AU$2000,$Z742))</f>
      </c>
      <c r="BM742">
        <f>IF($Z742="","",INDEX($AV$2:$AV$2000,$Z742))</f>
      </c>
      <c r="BN742">
        <f>IF($Z742="","",INDEX($AW$2:$AW$2000,$Z742))</f>
      </c>
      <c r="BO742">
        <f>IF($Z742="","",INDEX($AX$2:$AX$2000,$Z742))</f>
      </c>
      <c r="BP742">
        <f>IF($Z742="","",INDEX($AY$2:$AY$2000,$Z742))</f>
      </c>
      <c r="BQ742">
        <f>IF($Z742="","",INDEX($AZ$2:$AZ$2000,$Z742))</f>
      </c>
      <c r="BR742">
        <f>IF($Z742="","",INDEX($BA$2:$BA$2000,$Z742))</f>
      </c>
      <c r="BS742">
        <f>IF($Z742="","",INDEX($BB$2:$BB$2000,$Z742))</f>
      </c>
      <c r="BT742">
        <f>IF($Z742="","",INDEX($BC$2:$BC$2000,$Z742))</f>
      </c>
      <c r="BV742">
        <f>IF(OR($A742="",$P742&lt;&gt;"Yes",$AH742="Yes"),"",1+N($AG742))</f>
      </c>
      <c r="BW742">
        <f>IF($A742="","",COUNTIFS($W$2:$W$2500,$A742,$BZ$2:$BZ$2500,"Yes")+COUNTIFS($X$2:$X$2500,$A742,$BY$2:$BY$2500,"Yes"))</f>
      </c>
      <c r="BX742">
        <f>IF(OR($A742="",$P742="Yes"),"",IF(N($BW742)=0,0,1+SUMIFS($CB$2:$CB$2500,$W$2:$W$2500,$A742)+SUMIFS($CA$2:$CA$2500,$X$2:$X$2500,$A742)))</f>
      </c>
      <c r="BY742" t="str">
        <f>IF($Y742="","",INDEX($AH$2:$AH$2000,$Y742)&amp;"")</f>
      </c>
      <c r="BZ742" t="str">
        <f>IF($Z742="","",INDEX($AH$2:$AH$2000,$Z742)&amp;"")</f>
      </c>
      <c r="CA742">
        <f>IF($Y742="","",INDEX($BV$2:$BV$2000,$Y742))</f>
      </c>
      <c r="CB742">
        <f>IF($Z742="","",INDEX($BV$2:$BV$2000,$Z742))</f>
      </c>
    </row>
    <row r="743">
      <c r="A743" t="str">
        <f>IF(TRIM(INDEX(games!$A:$A,ROW()))="","",TRIM(INDEX(games!$A:$A,ROW())))</f>
      </c>
      <c r="B743">
        <f>IF(OR($A743="",INDEX(games!$B:$B,ROW())=""),"",INDEX(games!$B:$B,ROW()))</f>
      </c>
      <c r="C743" t="str">
        <f>IF(OR($A743="",INDEX(games!$C:$C,ROW())=""),"",INDEX(games!$C:$C,ROW()))</f>
      </c>
      <c r="D743">
        <f>IF($A743="","",COUNTIF($W$2:$W$2500,$A743)+COUNTIF($X$2:$X$2500,$A743))</f>
      </c>
      <c r="E743">
        <f>IF($A743="","",IFERROR(MATCH($C743,$R$2:$R$5,0),0))</f>
      </c>
      <c r="F743">
        <f>IF($A743="","",MOD(ROW(),34))</f>
      </c>
      <c r="G743">
        <f>IF($A743="",NA(),IF($C743="Action",$B743,NA()))</f>
      </c>
      <c r="H743">
        <f>IF($A743="",NA(),IF($C743="Action",1+$F743*0.023,NA()))</f>
      </c>
      <c r="I743">
        <f>IF($A743="",NA(),IF($C743="Strategy",$B743,NA()))</f>
      </c>
      <c r="J743">
        <f>IF($A743="",NA(),IF($C743="Strategy",2+$F743*0.023,NA()))</f>
      </c>
      <c r="K743">
        <f>IF($A743="",NA(),IF($C743="Deckbuilder",$B743,NA()))</f>
      </c>
      <c r="L743">
        <f>IF($A743="",NA(),IF($C743="Deckbuilder",3+$F743*0.023,NA()))</f>
      </c>
      <c r="M743">
        <f>IF($A743="",NA(),IF($C743="Traditional",$B743,NA()))</f>
      </c>
      <c r="N743">
        <f>IF($A743="",NA(),IF($C743="Traditional",4+$F743*0.023,NA()))</f>
      </c>
      <c r="O743">
        <f>IF($A743="","",$D743+ROW()/1000000)</f>
      </c>
      <c r="P743" t="str">
        <f>IF(OR($A743="",INDEX(games!$H:$H,ROW())=""),"",INDEX(games!$H:$H,ROW()))</f>
      </c>
      <c r="Q743">
        <f>IF(OR($A743="",$P743&lt;&gt;"Yes"),"",$D743+ROW()/1000000)</f>
      </c>
      <c r="T743">
        <f>IF($Y743="","",INDEX($B$2:$B$2000,$Y743))</f>
      </c>
      <c r="U743">
        <f>IF($Z743="","",INDEX($B$2:$B$2000,$Z743))</f>
      </c>
      <c r="V743">
        <f>IF(OR($T743="",$U743=""),"",$U743-$T743)</f>
      </c>
      <c r="W743" t="str">
        <f>IF(TRIM(INDEX(connections!$A:$A,ROW()))="","",TRIM(INDEX(connections!$A:$A,ROW())))</f>
      </c>
      <c r="X743" t="str">
        <f>IF($W743="","",TRIM(INDEX(connections!$B:$B,ROW())))</f>
      </c>
      <c r="Y743">
        <f>IF($W743="","",IFERROR(MATCH($W743,$A$2:$A$2000,0),""))</f>
      </c>
      <c r="Z743">
        <f>IF($X743="","",IFERROR(MATCH($X743,$A$2:$A$2000,0),""))</f>
      </c>
      <c r="AA743" t="str">
        <f>IF($Y743="","",INDEX($P$2:$P$2000,$Y743))</f>
      </c>
      <c r="AB743" t="str">
        <f>IF($Z743="","",INDEX($P$2:$P$2000,$Z743))</f>
      </c>
      <c r="AC743">
        <f>IF(AND($AA743="Yes",$AB743="Yes"),1,"")</f>
      </c>
      <c r="AD743">
        <f>IF(OR($Y743="",$Z743=""),"",IF(INDEX($C$2:$C$2000,$Y743)=INDEX($C$2:$C$2000,$Z743),0,1))</f>
      </c>
      <c r="AE743">
        <f>IF($AC743&lt;&gt;1,"",IF(AND(INDEX($AG$2:$AG$2000,$Y743)=1,INDEX($AG$2:$AG$2000,$Z743)=1),1,""))</f>
      </c>
      <c r="AG743">
        <f>IF($A743="","",COUNTIFS($W$2:$W$2500,$A743,$AB$2:$AB$2500,"Yes")+COUNTIFS($X$2:$X$2500,$A743,$AA$2:$AA$2500,"Yes"))</f>
      </c>
      <c r="AH743" t="str">
        <f>IF(OR($P743&lt;&gt;"Yes",N($AG743)=0),"",IF(AND($AG743=1,COUNTIFS($W$2:$W$2500,$A743,$AE$2:$AE$2500,1)+COUNTIFS($X$2:$X$2500,$A743,$AE$2:$AE$2500,1)&gt;0),"","Yes"))</f>
      </c>
      <c r="AI743">
        <f>IF($AH743="Yes",$AG743,"")</f>
      </c>
      <c r="AJ743">
        <f>IF($AI743="","",$AI743+ROW()/1000000)</f>
      </c>
      <c r="AK743">
        <f>IF(OR($A743="",$P743="Yes",N($AG743)=0),"",$AG743+ROW()/1000000)</f>
      </c>
      <c r="AL743" t="str">
        <f>IF($A743="","",INDEX(games!$J:$J,ROW())&amp;"")</f>
      </c>
      <c r="AM743">
        <f>IF($A743="","",SUMPRODUCT($AO743:$BD743,'Map Analysis'!$AP$2^{0,1,2,3,4,5,6,7,8,9,10,11,12,13,14,15}))</f>
      </c>
      <c r="AN743">
        <f>IF($A743="","",$AM743+ROW()/10000000)</f>
      </c>
      <c r="AO743">
        <f>IF($A743="","",COUNTIF($W$2:$W$2500,$A743))</f>
      </c>
      <c r="AP743">
        <f>IF($A743="","",SUMIFS($BF$2:$BF$2500,$W$2:$W$2500,$A743))</f>
      </c>
      <c r="AQ743">
        <f>IF($A743="","",SUMIFS($BG$2:$BG$2500,$W$2:$W$2500,$A743))</f>
      </c>
      <c r="AR743">
        <f>IF($A743="","",SUMIFS($BH$2:$BH$2500,$W$2:$W$2500,$A743))</f>
      </c>
      <c r="AS743">
        <f>IF($A743="","",SUMIFS($BI$2:$BI$2500,$W$2:$W$2500,$A743))</f>
      </c>
      <c r="AT743">
        <f>IF($A743="","",SUMIFS($BJ$2:$BJ$2500,$W$2:$W$2500,$A743))</f>
      </c>
      <c r="AU743">
        <f>IF($A743="","",SUMIFS($BK$2:$BK$2500,$W$2:$W$2500,$A743))</f>
      </c>
      <c r="AV743">
        <f>IF($A743="","",SUMIFS($BL$2:$BL$2500,$W$2:$W$2500,$A743))</f>
      </c>
      <c r="AW743">
        <f>IF($A743="","",SUMIFS($BM$2:$BM$2500,$W$2:$W$2500,$A743))</f>
      </c>
      <c r="AX743">
        <f>IF($A743="","",SUMIFS($BN$2:$BN$2500,$W$2:$W$2500,$A743))</f>
      </c>
      <c r="AY743">
        <f>IF($A743="","",SUMIFS($BO$2:$BO$2500,$W$2:$W$2500,$A743))</f>
      </c>
      <c r="AZ743">
        <f>IF($A743="","",SUMIFS($BP$2:$BP$2500,$W$2:$W$2500,$A743))</f>
      </c>
      <c r="BA743">
        <f>IF($A743="","",SUMIFS($BQ$2:$BQ$2500,$W$2:$W$2500,$A743))</f>
      </c>
      <c r="BB743">
        <f>IF($A743="","",SUMIFS($BR$2:$BR$2500,$W$2:$W$2500,$A743))</f>
      </c>
      <c r="BC743">
        <f>IF($A743="","",SUMIFS($BS$2:$BS$2500,$W$2:$W$2500,$A743))</f>
      </c>
      <c r="BD743">
        <f>IF($A743="","",SUMIFS($BT$2:$BT$2500,$W$2:$W$2500,$A743))</f>
      </c>
      <c r="BF743">
        <f>IF($Z743="","",INDEX($AO$2:$AO$2000,$Z743))</f>
      </c>
      <c r="BG743">
        <f>IF($Z743="","",INDEX($AP$2:$AP$2000,$Z743))</f>
      </c>
      <c r="BH743">
        <f>IF($Z743="","",INDEX($AQ$2:$AQ$2000,$Z743))</f>
      </c>
      <c r="BI743">
        <f>IF($Z743="","",INDEX($AR$2:$AR$2000,$Z743))</f>
      </c>
      <c r="BJ743">
        <f>IF($Z743="","",INDEX($AS$2:$AS$2000,$Z743))</f>
      </c>
      <c r="BK743">
        <f>IF($Z743="","",INDEX($AT$2:$AT$2000,$Z743))</f>
      </c>
      <c r="BL743">
        <f>IF($Z743="","",INDEX($AU$2:$AU$2000,$Z743))</f>
      </c>
      <c r="BM743">
        <f>IF($Z743="","",INDEX($AV$2:$AV$2000,$Z743))</f>
      </c>
      <c r="BN743">
        <f>IF($Z743="","",INDEX($AW$2:$AW$2000,$Z743))</f>
      </c>
      <c r="BO743">
        <f>IF($Z743="","",INDEX($AX$2:$AX$2000,$Z743))</f>
      </c>
      <c r="BP743">
        <f>IF($Z743="","",INDEX($AY$2:$AY$2000,$Z743))</f>
      </c>
      <c r="BQ743">
        <f>IF($Z743="","",INDEX($AZ$2:$AZ$2000,$Z743))</f>
      </c>
      <c r="BR743">
        <f>IF($Z743="","",INDEX($BA$2:$BA$2000,$Z743))</f>
      </c>
      <c r="BS743">
        <f>IF($Z743="","",INDEX($BB$2:$BB$2000,$Z743))</f>
      </c>
      <c r="BT743">
        <f>IF($Z743="","",INDEX($BC$2:$BC$2000,$Z743))</f>
      </c>
      <c r="BV743">
        <f>IF(OR($A743="",$P743&lt;&gt;"Yes",$AH743="Yes"),"",1+N($AG743))</f>
      </c>
      <c r="BW743">
        <f>IF($A743="","",COUNTIFS($W$2:$W$2500,$A743,$BZ$2:$BZ$2500,"Yes")+COUNTIFS($X$2:$X$2500,$A743,$BY$2:$BY$2500,"Yes"))</f>
      </c>
      <c r="BX743">
        <f>IF(OR($A743="",$P743="Yes"),"",IF(N($BW743)=0,0,1+SUMIFS($CB$2:$CB$2500,$W$2:$W$2500,$A743)+SUMIFS($CA$2:$CA$2500,$X$2:$X$2500,$A743)))</f>
      </c>
      <c r="BY743" t="str">
        <f>IF($Y743="","",INDEX($AH$2:$AH$2000,$Y743)&amp;"")</f>
      </c>
      <c r="BZ743" t="str">
        <f>IF($Z743="","",INDEX($AH$2:$AH$2000,$Z743)&amp;"")</f>
      </c>
      <c r="CA743">
        <f>IF($Y743="","",INDEX($BV$2:$BV$2000,$Y743))</f>
      </c>
      <c r="CB743">
        <f>IF($Z743="","",INDEX($BV$2:$BV$2000,$Z743))</f>
      </c>
    </row>
    <row r="744">
      <c r="A744" t="str">
        <f>IF(TRIM(INDEX(games!$A:$A,ROW()))="","",TRIM(INDEX(games!$A:$A,ROW())))</f>
      </c>
      <c r="B744">
        <f>IF(OR($A744="",INDEX(games!$B:$B,ROW())=""),"",INDEX(games!$B:$B,ROW()))</f>
      </c>
      <c r="C744" t="str">
        <f>IF(OR($A744="",INDEX(games!$C:$C,ROW())=""),"",INDEX(games!$C:$C,ROW()))</f>
      </c>
      <c r="D744">
        <f>IF($A744="","",COUNTIF($W$2:$W$2500,$A744)+COUNTIF($X$2:$X$2500,$A744))</f>
      </c>
      <c r="E744">
        <f>IF($A744="","",IFERROR(MATCH($C744,$R$2:$R$5,0),0))</f>
      </c>
      <c r="F744">
        <f>IF($A744="","",MOD(ROW(),34))</f>
      </c>
      <c r="G744">
        <f>IF($A744="",NA(),IF($C744="Action",$B744,NA()))</f>
      </c>
      <c r="H744">
        <f>IF($A744="",NA(),IF($C744="Action",1+$F744*0.023,NA()))</f>
      </c>
      <c r="I744">
        <f>IF($A744="",NA(),IF($C744="Strategy",$B744,NA()))</f>
      </c>
      <c r="J744">
        <f>IF($A744="",NA(),IF($C744="Strategy",2+$F744*0.023,NA()))</f>
      </c>
      <c r="K744">
        <f>IF($A744="",NA(),IF($C744="Deckbuilder",$B744,NA()))</f>
      </c>
      <c r="L744">
        <f>IF($A744="",NA(),IF($C744="Deckbuilder",3+$F744*0.023,NA()))</f>
      </c>
      <c r="M744">
        <f>IF($A744="",NA(),IF($C744="Traditional",$B744,NA()))</f>
      </c>
      <c r="N744">
        <f>IF($A744="",NA(),IF($C744="Traditional",4+$F744*0.023,NA()))</f>
      </c>
      <c r="O744">
        <f>IF($A744="","",$D744+ROW()/1000000)</f>
      </c>
      <c r="P744" t="str">
        <f>IF(OR($A744="",INDEX(games!$H:$H,ROW())=""),"",INDEX(games!$H:$H,ROW()))</f>
      </c>
      <c r="Q744">
        <f>IF(OR($A744="",$P744&lt;&gt;"Yes"),"",$D744+ROW()/1000000)</f>
      </c>
      <c r="T744">
        <f>IF($Y744="","",INDEX($B$2:$B$2000,$Y744))</f>
      </c>
      <c r="U744">
        <f>IF($Z744="","",INDEX($B$2:$B$2000,$Z744))</f>
      </c>
      <c r="V744">
        <f>IF(OR($T744="",$U744=""),"",$U744-$T744)</f>
      </c>
      <c r="W744" t="str">
        <f>IF(TRIM(INDEX(connections!$A:$A,ROW()))="","",TRIM(INDEX(connections!$A:$A,ROW())))</f>
      </c>
      <c r="X744" t="str">
        <f>IF($W744="","",TRIM(INDEX(connections!$B:$B,ROW())))</f>
      </c>
      <c r="Y744">
        <f>IF($W744="","",IFERROR(MATCH($W744,$A$2:$A$2000,0),""))</f>
      </c>
      <c r="Z744">
        <f>IF($X744="","",IFERROR(MATCH($X744,$A$2:$A$2000,0),""))</f>
      </c>
      <c r="AA744" t="str">
        <f>IF($Y744="","",INDEX($P$2:$P$2000,$Y744))</f>
      </c>
      <c r="AB744" t="str">
        <f>IF($Z744="","",INDEX($P$2:$P$2000,$Z744))</f>
      </c>
      <c r="AC744">
        <f>IF(AND($AA744="Yes",$AB744="Yes"),1,"")</f>
      </c>
      <c r="AD744">
        <f>IF(OR($Y744="",$Z744=""),"",IF(INDEX($C$2:$C$2000,$Y744)=INDEX($C$2:$C$2000,$Z744),0,1))</f>
      </c>
      <c r="AE744">
        <f>IF($AC744&lt;&gt;1,"",IF(AND(INDEX($AG$2:$AG$2000,$Y744)=1,INDEX($AG$2:$AG$2000,$Z744)=1),1,""))</f>
      </c>
      <c r="AG744">
        <f>IF($A744="","",COUNTIFS($W$2:$W$2500,$A744,$AB$2:$AB$2500,"Yes")+COUNTIFS($X$2:$X$2500,$A744,$AA$2:$AA$2500,"Yes"))</f>
      </c>
      <c r="AH744" t="str">
        <f>IF(OR($P744&lt;&gt;"Yes",N($AG744)=0),"",IF(AND($AG744=1,COUNTIFS($W$2:$W$2500,$A744,$AE$2:$AE$2500,1)+COUNTIFS($X$2:$X$2500,$A744,$AE$2:$AE$2500,1)&gt;0),"","Yes"))</f>
      </c>
      <c r="AI744">
        <f>IF($AH744="Yes",$AG744,"")</f>
      </c>
      <c r="AJ744">
        <f>IF($AI744="","",$AI744+ROW()/1000000)</f>
      </c>
      <c r="AK744">
        <f>IF(OR($A744="",$P744="Yes",N($AG744)=0),"",$AG744+ROW()/1000000)</f>
      </c>
      <c r="AL744" t="str">
        <f>IF($A744="","",INDEX(games!$J:$J,ROW())&amp;"")</f>
      </c>
      <c r="AM744">
        <f>IF($A744="","",SUMPRODUCT($AO744:$BD744,'Map Analysis'!$AP$2^{0,1,2,3,4,5,6,7,8,9,10,11,12,13,14,15}))</f>
      </c>
      <c r="AN744">
        <f>IF($A744="","",$AM744+ROW()/10000000)</f>
      </c>
      <c r="AO744">
        <f>IF($A744="","",COUNTIF($W$2:$W$2500,$A744))</f>
      </c>
      <c r="AP744">
        <f>IF($A744="","",SUMIFS($BF$2:$BF$2500,$W$2:$W$2500,$A744))</f>
      </c>
      <c r="AQ744">
        <f>IF($A744="","",SUMIFS($BG$2:$BG$2500,$W$2:$W$2500,$A744))</f>
      </c>
      <c r="AR744">
        <f>IF($A744="","",SUMIFS($BH$2:$BH$2500,$W$2:$W$2500,$A744))</f>
      </c>
      <c r="AS744">
        <f>IF($A744="","",SUMIFS($BI$2:$BI$2500,$W$2:$W$2500,$A744))</f>
      </c>
      <c r="AT744">
        <f>IF($A744="","",SUMIFS($BJ$2:$BJ$2500,$W$2:$W$2500,$A744))</f>
      </c>
      <c r="AU744">
        <f>IF($A744="","",SUMIFS($BK$2:$BK$2500,$W$2:$W$2500,$A744))</f>
      </c>
      <c r="AV744">
        <f>IF($A744="","",SUMIFS($BL$2:$BL$2500,$W$2:$W$2500,$A744))</f>
      </c>
      <c r="AW744">
        <f>IF($A744="","",SUMIFS($BM$2:$BM$2500,$W$2:$W$2500,$A744))</f>
      </c>
      <c r="AX744">
        <f>IF($A744="","",SUMIFS($BN$2:$BN$2500,$W$2:$W$2500,$A744))</f>
      </c>
      <c r="AY744">
        <f>IF($A744="","",SUMIFS($BO$2:$BO$2500,$W$2:$W$2500,$A744))</f>
      </c>
      <c r="AZ744">
        <f>IF($A744="","",SUMIFS($BP$2:$BP$2500,$W$2:$W$2500,$A744))</f>
      </c>
      <c r="BA744">
        <f>IF($A744="","",SUMIFS($BQ$2:$BQ$2500,$W$2:$W$2500,$A744))</f>
      </c>
      <c r="BB744">
        <f>IF($A744="","",SUMIFS($BR$2:$BR$2500,$W$2:$W$2500,$A744))</f>
      </c>
      <c r="BC744">
        <f>IF($A744="","",SUMIFS($BS$2:$BS$2500,$W$2:$W$2500,$A744))</f>
      </c>
      <c r="BD744">
        <f>IF($A744="","",SUMIFS($BT$2:$BT$2500,$W$2:$W$2500,$A744))</f>
      </c>
      <c r="BF744">
        <f>IF($Z744="","",INDEX($AO$2:$AO$2000,$Z744))</f>
      </c>
      <c r="BG744">
        <f>IF($Z744="","",INDEX($AP$2:$AP$2000,$Z744))</f>
      </c>
      <c r="BH744">
        <f>IF($Z744="","",INDEX($AQ$2:$AQ$2000,$Z744))</f>
      </c>
      <c r="BI744">
        <f>IF($Z744="","",INDEX($AR$2:$AR$2000,$Z744))</f>
      </c>
      <c r="BJ744">
        <f>IF($Z744="","",INDEX($AS$2:$AS$2000,$Z744))</f>
      </c>
      <c r="BK744">
        <f>IF($Z744="","",INDEX($AT$2:$AT$2000,$Z744))</f>
      </c>
      <c r="BL744">
        <f>IF($Z744="","",INDEX($AU$2:$AU$2000,$Z744))</f>
      </c>
      <c r="BM744">
        <f>IF($Z744="","",INDEX($AV$2:$AV$2000,$Z744))</f>
      </c>
      <c r="BN744">
        <f>IF($Z744="","",INDEX($AW$2:$AW$2000,$Z744))</f>
      </c>
      <c r="BO744">
        <f>IF($Z744="","",INDEX($AX$2:$AX$2000,$Z744))</f>
      </c>
      <c r="BP744">
        <f>IF($Z744="","",INDEX($AY$2:$AY$2000,$Z744))</f>
      </c>
      <c r="BQ744">
        <f>IF($Z744="","",INDEX($AZ$2:$AZ$2000,$Z744))</f>
      </c>
      <c r="BR744">
        <f>IF($Z744="","",INDEX($BA$2:$BA$2000,$Z744))</f>
      </c>
      <c r="BS744">
        <f>IF($Z744="","",INDEX($BB$2:$BB$2000,$Z744))</f>
      </c>
      <c r="BT744">
        <f>IF($Z744="","",INDEX($BC$2:$BC$2000,$Z744))</f>
      </c>
      <c r="BV744">
        <f>IF(OR($A744="",$P744&lt;&gt;"Yes",$AH744="Yes"),"",1+N($AG744))</f>
      </c>
      <c r="BW744">
        <f>IF($A744="","",COUNTIFS($W$2:$W$2500,$A744,$BZ$2:$BZ$2500,"Yes")+COUNTIFS($X$2:$X$2500,$A744,$BY$2:$BY$2500,"Yes"))</f>
      </c>
      <c r="BX744">
        <f>IF(OR($A744="",$P744="Yes"),"",IF(N($BW744)=0,0,1+SUMIFS($CB$2:$CB$2500,$W$2:$W$2500,$A744)+SUMIFS($CA$2:$CA$2500,$X$2:$X$2500,$A744)))</f>
      </c>
      <c r="BY744" t="str">
        <f>IF($Y744="","",INDEX($AH$2:$AH$2000,$Y744)&amp;"")</f>
      </c>
      <c r="BZ744" t="str">
        <f>IF($Z744="","",INDEX($AH$2:$AH$2000,$Z744)&amp;"")</f>
      </c>
      <c r="CA744">
        <f>IF($Y744="","",INDEX($BV$2:$BV$2000,$Y744))</f>
      </c>
      <c r="CB744">
        <f>IF($Z744="","",INDEX($BV$2:$BV$2000,$Z744))</f>
      </c>
    </row>
    <row r="745">
      <c r="A745" t="str">
        <f>IF(TRIM(INDEX(games!$A:$A,ROW()))="","",TRIM(INDEX(games!$A:$A,ROW())))</f>
      </c>
      <c r="B745">
        <f>IF(OR($A745="",INDEX(games!$B:$B,ROW())=""),"",INDEX(games!$B:$B,ROW()))</f>
      </c>
      <c r="C745" t="str">
        <f>IF(OR($A745="",INDEX(games!$C:$C,ROW())=""),"",INDEX(games!$C:$C,ROW()))</f>
      </c>
      <c r="D745">
        <f>IF($A745="","",COUNTIF($W$2:$W$2500,$A745)+COUNTIF($X$2:$X$2500,$A745))</f>
      </c>
      <c r="E745">
        <f>IF($A745="","",IFERROR(MATCH($C745,$R$2:$R$5,0),0))</f>
      </c>
      <c r="F745">
        <f>IF($A745="","",MOD(ROW(),34))</f>
      </c>
      <c r="G745">
        <f>IF($A745="",NA(),IF($C745="Action",$B745,NA()))</f>
      </c>
      <c r="H745">
        <f>IF($A745="",NA(),IF($C745="Action",1+$F745*0.023,NA()))</f>
      </c>
      <c r="I745">
        <f>IF($A745="",NA(),IF($C745="Strategy",$B745,NA()))</f>
      </c>
      <c r="J745">
        <f>IF($A745="",NA(),IF($C745="Strategy",2+$F745*0.023,NA()))</f>
      </c>
      <c r="K745">
        <f>IF($A745="",NA(),IF($C745="Deckbuilder",$B745,NA()))</f>
      </c>
      <c r="L745">
        <f>IF($A745="",NA(),IF($C745="Deckbuilder",3+$F745*0.023,NA()))</f>
      </c>
      <c r="M745">
        <f>IF($A745="",NA(),IF($C745="Traditional",$B745,NA()))</f>
      </c>
      <c r="N745">
        <f>IF($A745="",NA(),IF($C745="Traditional",4+$F745*0.023,NA()))</f>
      </c>
      <c r="O745">
        <f>IF($A745="","",$D745+ROW()/1000000)</f>
      </c>
      <c r="P745" t="str">
        <f>IF(OR($A745="",INDEX(games!$H:$H,ROW())=""),"",INDEX(games!$H:$H,ROW()))</f>
      </c>
      <c r="Q745">
        <f>IF(OR($A745="",$P745&lt;&gt;"Yes"),"",$D745+ROW()/1000000)</f>
      </c>
      <c r="T745">
        <f>IF($Y745="","",INDEX($B$2:$B$2000,$Y745))</f>
      </c>
      <c r="U745">
        <f>IF($Z745="","",INDEX($B$2:$B$2000,$Z745))</f>
      </c>
      <c r="V745">
        <f>IF(OR($T745="",$U745=""),"",$U745-$T745)</f>
      </c>
      <c r="W745" t="str">
        <f>IF(TRIM(INDEX(connections!$A:$A,ROW()))="","",TRIM(INDEX(connections!$A:$A,ROW())))</f>
      </c>
      <c r="X745" t="str">
        <f>IF($W745="","",TRIM(INDEX(connections!$B:$B,ROW())))</f>
      </c>
      <c r="Y745">
        <f>IF($W745="","",IFERROR(MATCH($W745,$A$2:$A$2000,0),""))</f>
      </c>
      <c r="Z745">
        <f>IF($X745="","",IFERROR(MATCH($X745,$A$2:$A$2000,0),""))</f>
      </c>
      <c r="AA745" t="str">
        <f>IF($Y745="","",INDEX($P$2:$P$2000,$Y745))</f>
      </c>
      <c r="AB745" t="str">
        <f>IF($Z745="","",INDEX($P$2:$P$2000,$Z745))</f>
      </c>
      <c r="AC745">
        <f>IF(AND($AA745="Yes",$AB745="Yes"),1,"")</f>
      </c>
      <c r="AD745">
        <f>IF(OR($Y745="",$Z745=""),"",IF(INDEX($C$2:$C$2000,$Y745)=INDEX($C$2:$C$2000,$Z745),0,1))</f>
      </c>
      <c r="AE745">
        <f>IF($AC745&lt;&gt;1,"",IF(AND(INDEX($AG$2:$AG$2000,$Y745)=1,INDEX($AG$2:$AG$2000,$Z745)=1),1,""))</f>
      </c>
      <c r="AG745">
        <f>IF($A745="","",COUNTIFS($W$2:$W$2500,$A745,$AB$2:$AB$2500,"Yes")+COUNTIFS($X$2:$X$2500,$A745,$AA$2:$AA$2500,"Yes"))</f>
      </c>
      <c r="AH745" t="str">
        <f>IF(OR($P745&lt;&gt;"Yes",N($AG745)=0),"",IF(AND($AG745=1,COUNTIFS($W$2:$W$2500,$A745,$AE$2:$AE$2500,1)+COUNTIFS($X$2:$X$2500,$A745,$AE$2:$AE$2500,1)&gt;0),"","Yes"))</f>
      </c>
      <c r="AI745">
        <f>IF($AH745="Yes",$AG745,"")</f>
      </c>
      <c r="AJ745">
        <f>IF($AI745="","",$AI745+ROW()/1000000)</f>
      </c>
      <c r="AK745">
        <f>IF(OR($A745="",$P745="Yes",N($AG745)=0),"",$AG745+ROW()/1000000)</f>
      </c>
      <c r="AL745" t="str">
        <f>IF($A745="","",INDEX(games!$J:$J,ROW())&amp;"")</f>
      </c>
      <c r="AM745">
        <f>IF($A745="","",SUMPRODUCT($AO745:$BD745,'Map Analysis'!$AP$2^{0,1,2,3,4,5,6,7,8,9,10,11,12,13,14,15}))</f>
      </c>
      <c r="AN745">
        <f>IF($A745="","",$AM745+ROW()/10000000)</f>
      </c>
      <c r="AO745">
        <f>IF($A745="","",COUNTIF($W$2:$W$2500,$A745))</f>
      </c>
      <c r="AP745">
        <f>IF($A745="","",SUMIFS($BF$2:$BF$2500,$W$2:$W$2500,$A745))</f>
      </c>
      <c r="AQ745">
        <f>IF($A745="","",SUMIFS($BG$2:$BG$2500,$W$2:$W$2500,$A745))</f>
      </c>
      <c r="AR745">
        <f>IF($A745="","",SUMIFS($BH$2:$BH$2500,$W$2:$W$2500,$A745))</f>
      </c>
      <c r="AS745">
        <f>IF($A745="","",SUMIFS($BI$2:$BI$2500,$W$2:$W$2500,$A745))</f>
      </c>
      <c r="AT745">
        <f>IF($A745="","",SUMIFS($BJ$2:$BJ$2500,$W$2:$W$2500,$A745))</f>
      </c>
      <c r="AU745">
        <f>IF($A745="","",SUMIFS($BK$2:$BK$2500,$W$2:$W$2500,$A745))</f>
      </c>
      <c r="AV745">
        <f>IF($A745="","",SUMIFS($BL$2:$BL$2500,$W$2:$W$2500,$A745))</f>
      </c>
      <c r="AW745">
        <f>IF($A745="","",SUMIFS($BM$2:$BM$2500,$W$2:$W$2500,$A745))</f>
      </c>
      <c r="AX745">
        <f>IF($A745="","",SUMIFS($BN$2:$BN$2500,$W$2:$W$2500,$A745))</f>
      </c>
      <c r="AY745">
        <f>IF($A745="","",SUMIFS($BO$2:$BO$2500,$W$2:$W$2500,$A745))</f>
      </c>
      <c r="AZ745">
        <f>IF($A745="","",SUMIFS($BP$2:$BP$2500,$W$2:$W$2500,$A745))</f>
      </c>
      <c r="BA745">
        <f>IF($A745="","",SUMIFS($BQ$2:$BQ$2500,$W$2:$W$2500,$A745))</f>
      </c>
      <c r="BB745">
        <f>IF($A745="","",SUMIFS($BR$2:$BR$2500,$W$2:$W$2500,$A745))</f>
      </c>
      <c r="BC745">
        <f>IF($A745="","",SUMIFS($BS$2:$BS$2500,$W$2:$W$2500,$A745))</f>
      </c>
      <c r="BD745">
        <f>IF($A745="","",SUMIFS($BT$2:$BT$2500,$W$2:$W$2500,$A745))</f>
      </c>
      <c r="BF745">
        <f>IF($Z745="","",INDEX($AO$2:$AO$2000,$Z745))</f>
      </c>
      <c r="BG745">
        <f>IF($Z745="","",INDEX($AP$2:$AP$2000,$Z745))</f>
      </c>
      <c r="BH745">
        <f>IF($Z745="","",INDEX($AQ$2:$AQ$2000,$Z745))</f>
      </c>
      <c r="BI745">
        <f>IF($Z745="","",INDEX($AR$2:$AR$2000,$Z745))</f>
      </c>
      <c r="BJ745">
        <f>IF($Z745="","",INDEX($AS$2:$AS$2000,$Z745))</f>
      </c>
      <c r="BK745">
        <f>IF($Z745="","",INDEX($AT$2:$AT$2000,$Z745))</f>
      </c>
      <c r="BL745">
        <f>IF($Z745="","",INDEX($AU$2:$AU$2000,$Z745))</f>
      </c>
      <c r="BM745">
        <f>IF($Z745="","",INDEX($AV$2:$AV$2000,$Z745))</f>
      </c>
      <c r="BN745">
        <f>IF($Z745="","",INDEX($AW$2:$AW$2000,$Z745))</f>
      </c>
      <c r="BO745">
        <f>IF($Z745="","",INDEX($AX$2:$AX$2000,$Z745))</f>
      </c>
      <c r="BP745">
        <f>IF($Z745="","",INDEX($AY$2:$AY$2000,$Z745))</f>
      </c>
      <c r="BQ745">
        <f>IF($Z745="","",INDEX($AZ$2:$AZ$2000,$Z745))</f>
      </c>
      <c r="BR745">
        <f>IF($Z745="","",INDEX($BA$2:$BA$2000,$Z745))</f>
      </c>
      <c r="BS745">
        <f>IF($Z745="","",INDEX($BB$2:$BB$2000,$Z745))</f>
      </c>
      <c r="BT745">
        <f>IF($Z745="","",INDEX($BC$2:$BC$2000,$Z745))</f>
      </c>
      <c r="BV745">
        <f>IF(OR($A745="",$P745&lt;&gt;"Yes",$AH745="Yes"),"",1+N($AG745))</f>
      </c>
      <c r="BW745">
        <f>IF($A745="","",COUNTIFS($W$2:$W$2500,$A745,$BZ$2:$BZ$2500,"Yes")+COUNTIFS($X$2:$X$2500,$A745,$BY$2:$BY$2500,"Yes"))</f>
      </c>
      <c r="BX745">
        <f>IF(OR($A745="",$P745="Yes"),"",IF(N($BW745)=0,0,1+SUMIFS($CB$2:$CB$2500,$W$2:$W$2500,$A745)+SUMIFS($CA$2:$CA$2500,$X$2:$X$2500,$A745)))</f>
      </c>
      <c r="BY745" t="str">
        <f>IF($Y745="","",INDEX($AH$2:$AH$2000,$Y745)&amp;"")</f>
      </c>
      <c r="BZ745" t="str">
        <f>IF($Z745="","",INDEX($AH$2:$AH$2000,$Z745)&amp;"")</f>
      </c>
      <c r="CA745">
        <f>IF($Y745="","",INDEX($BV$2:$BV$2000,$Y745))</f>
      </c>
      <c r="CB745">
        <f>IF($Z745="","",INDEX($BV$2:$BV$2000,$Z745))</f>
      </c>
    </row>
    <row r="746">
      <c r="A746" t="str">
        <f>IF(TRIM(INDEX(games!$A:$A,ROW()))="","",TRIM(INDEX(games!$A:$A,ROW())))</f>
      </c>
      <c r="B746">
        <f>IF(OR($A746="",INDEX(games!$B:$B,ROW())=""),"",INDEX(games!$B:$B,ROW()))</f>
      </c>
      <c r="C746" t="str">
        <f>IF(OR($A746="",INDEX(games!$C:$C,ROW())=""),"",INDEX(games!$C:$C,ROW()))</f>
      </c>
      <c r="D746">
        <f>IF($A746="","",COUNTIF($W$2:$W$2500,$A746)+COUNTIF($X$2:$X$2500,$A746))</f>
      </c>
      <c r="E746">
        <f>IF($A746="","",IFERROR(MATCH($C746,$R$2:$R$5,0),0))</f>
      </c>
      <c r="F746">
        <f>IF($A746="","",MOD(ROW(),34))</f>
      </c>
      <c r="G746">
        <f>IF($A746="",NA(),IF($C746="Action",$B746,NA()))</f>
      </c>
      <c r="H746">
        <f>IF($A746="",NA(),IF($C746="Action",1+$F746*0.023,NA()))</f>
      </c>
      <c r="I746">
        <f>IF($A746="",NA(),IF($C746="Strategy",$B746,NA()))</f>
      </c>
      <c r="J746">
        <f>IF($A746="",NA(),IF($C746="Strategy",2+$F746*0.023,NA()))</f>
      </c>
      <c r="K746">
        <f>IF($A746="",NA(),IF($C746="Deckbuilder",$B746,NA()))</f>
      </c>
      <c r="L746">
        <f>IF($A746="",NA(),IF($C746="Deckbuilder",3+$F746*0.023,NA()))</f>
      </c>
      <c r="M746">
        <f>IF($A746="",NA(),IF($C746="Traditional",$B746,NA()))</f>
      </c>
      <c r="N746">
        <f>IF($A746="",NA(),IF($C746="Traditional",4+$F746*0.023,NA()))</f>
      </c>
      <c r="O746">
        <f>IF($A746="","",$D746+ROW()/1000000)</f>
      </c>
      <c r="P746" t="str">
        <f>IF(OR($A746="",INDEX(games!$H:$H,ROW())=""),"",INDEX(games!$H:$H,ROW()))</f>
      </c>
      <c r="Q746">
        <f>IF(OR($A746="",$P746&lt;&gt;"Yes"),"",$D746+ROW()/1000000)</f>
      </c>
      <c r="T746">
        <f>IF($Y746="","",INDEX($B$2:$B$2000,$Y746))</f>
      </c>
      <c r="U746">
        <f>IF($Z746="","",INDEX($B$2:$B$2000,$Z746))</f>
      </c>
      <c r="V746">
        <f>IF(OR($T746="",$U746=""),"",$U746-$T746)</f>
      </c>
      <c r="W746" t="str">
        <f>IF(TRIM(INDEX(connections!$A:$A,ROW()))="","",TRIM(INDEX(connections!$A:$A,ROW())))</f>
      </c>
      <c r="X746" t="str">
        <f>IF($W746="","",TRIM(INDEX(connections!$B:$B,ROW())))</f>
      </c>
      <c r="Y746">
        <f>IF($W746="","",IFERROR(MATCH($W746,$A$2:$A$2000,0),""))</f>
      </c>
      <c r="Z746">
        <f>IF($X746="","",IFERROR(MATCH($X746,$A$2:$A$2000,0),""))</f>
      </c>
      <c r="AA746" t="str">
        <f>IF($Y746="","",INDEX($P$2:$P$2000,$Y746))</f>
      </c>
      <c r="AB746" t="str">
        <f>IF($Z746="","",INDEX($P$2:$P$2000,$Z746))</f>
      </c>
      <c r="AC746">
        <f>IF(AND($AA746="Yes",$AB746="Yes"),1,"")</f>
      </c>
      <c r="AD746">
        <f>IF(OR($Y746="",$Z746=""),"",IF(INDEX($C$2:$C$2000,$Y746)=INDEX($C$2:$C$2000,$Z746),0,1))</f>
      </c>
      <c r="AE746">
        <f>IF($AC746&lt;&gt;1,"",IF(AND(INDEX($AG$2:$AG$2000,$Y746)=1,INDEX($AG$2:$AG$2000,$Z746)=1),1,""))</f>
      </c>
      <c r="AG746">
        <f>IF($A746="","",COUNTIFS($W$2:$W$2500,$A746,$AB$2:$AB$2500,"Yes")+COUNTIFS($X$2:$X$2500,$A746,$AA$2:$AA$2500,"Yes"))</f>
      </c>
      <c r="AH746" t="str">
        <f>IF(OR($P746&lt;&gt;"Yes",N($AG746)=0),"",IF(AND($AG746=1,COUNTIFS($W$2:$W$2500,$A746,$AE$2:$AE$2500,1)+COUNTIFS($X$2:$X$2500,$A746,$AE$2:$AE$2500,1)&gt;0),"","Yes"))</f>
      </c>
      <c r="AI746">
        <f>IF($AH746="Yes",$AG746,"")</f>
      </c>
      <c r="AJ746">
        <f>IF($AI746="","",$AI746+ROW()/1000000)</f>
      </c>
      <c r="AK746">
        <f>IF(OR($A746="",$P746="Yes",N($AG746)=0),"",$AG746+ROW()/1000000)</f>
      </c>
      <c r="AL746" t="str">
        <f>IF($A746="","",INDEX(games!$J:$J,ROW())&amp;"")</f>
      </c>
      <c r="AM746">
        <f>IF($A746="","",SUMPRODUCT($AO746:$BD746,'Map Analysis'!$AP$2^{0,1,2,3,4,5,6,7,8,9,10,11,12,13,14,15}))</f>
      </c>
      <c r="AN746">
        <f>IF($A746="","",$AM746+ROW()/10000000)</f>
      </c>
      <c r="AO746">
        <f>IF($A746="","",COUNTIF($W$2:$W$2500,$A746))</f>
      </c>
      <c r="AP746">
        <f>IF($A746="","",SUMIFS($BF$2:$BF$2500,$W$2:$W$2500,$A746))</f>
      </c>
      <c r="AQ746">
        <f>IF($A746="","",SUMIFS($BG$2:$BG$2500,$W$2:$W$2500,$A746))</f>
      </c>
      <c r="AR746">
        <f>IF($A746="","",SUMIFS($BH$2:$BH$2500,$W$2:$W$2500,$A746))</f>
      </c>
      <c r="AS746">
        <f>IF($A746="","",SUMIFS($BI$2:$BI$2500,$W$2:$W$2500,$A746))</f>
      </c>
      <c r="AT746">
        <f>IF($A746="","",SUMIFS($BJ$2:$BJ$2500,$W$2:$W$2500,$A746))</f>
      </c>
      <c r="AU746">
        <f>IF($A746="","",SUMIFS($BK$2:$BK$2500,$W$2:$W$2500,$A746))</f>
      </c>
      <c r="AV746">
        <f>IF($A746="","",SUMIFS($BL$2:$BL$2500,$W$2:$W$2500,$A746))</f>
      </c>
      <c r="AW746">
        <f>IF($A746="","",SUMIFS($BM$2:$BM$2500,$W$2:$W$2500,$A746))</f>
      </c>
      <c r="AX746">
        <f>IF($A746="","",SUMIFS($BN$2:$BN$2500,$W$2:$W$2500,$A746))</f>
      </c>
      <c r="AY746">
        <f>IF($A746="","",SUMIFS($BO$2:$BO$2500,$W$2:$W$2500,$A746))</f>
      </c>
      <c r="AZ746">
        <f>IF($A746="","",SUMIFS($BP$2:$BP$2500,$W$2:$W$2500,$A746))</f>
      </c>
      <c r="BA746">
        <f>IF($A746="","",SUMIFS($BQ$2:$BQ$2500,$W$2:$W$2500,$A746))</f>
      </c>
      <c r="BB746">
        <f>IF($A746="","",SUMIFS($BR$2:$BR$2500,$W$2:$W$2500,$A746))</f>
      </c>
      <c r="BC746">
        <f>IF($A746="","",SUMIFS($BS$2:$BS$2500,$W$2:$W$2500,$A746))</f>
      </c>
      <c r="BD746">
        <f>IF($A746="","",SUMIFS($BT$2:$BT$2500,$W$2:$W$2500,$A746))</f>
      </c>
      <c r="BF746">
        <f>IF($Z746="","",INDEX($AO$2:$AO$2000,$Z746))</f>
      </c>
      <c r="BG746">
        <f>IF($Z746="","",INDEX($AP$2:$AP$2000,$Z746))</f>
      </c>
      <c r="BH746">
        <f>IF($Z746="","",INDEX($AQ$2:$AQ$2000,$Z746))</f>
      </c>
      <c r="BI746">
        <f>IF($Z746="","",INDEX($AR$2:$AR$2000,$Z746))</f>
      </c>
      <c r="BJ746">
        <f>IF($Z746="","",INDEX($AS$2:$AS$2000,$Z746))</f>
      </c>
      <c r="BK746">
        <f>IF($Z746="","",INDEX($AT$2:$AT$2000,$Z746))</f>
      </c>
      <c r="BL746">
        <f>IF($Z746="","",INDEX($AU$2:$AU$2000,$Z746))</f>
      </c>
      <c r="BM746">
        <f>IF($Z746="","",INDEX($AV$2:$AV$2000,$Z746))</f>
      </c>
      <c r="BN746">
        <f>IF($Z746="","",INDEX($AW$2:$AW$2000,$Z746))</f>
      </c>
      <c r="BO746">
        <f>IF($Z746="","",INDEX($AX$2:$AX$2000,$Z746))</f>
      </c>
      <c r="BP746">
        <f>IF($Z746="","",INDEX($AY$2:$AY$2000,$Z746))</f>
      </c>
      <c r="BQ746">
        <f>IF($Z746="","",INDEX($AZ$2:$AZ$2000,$Z746))</f>
      </c>
      <c r="BR746">
        <f>IF($Z746="","",INDEX($BA$2:$BA$2000,$Z746))</f>
      </c>
      <c r="BS746">
        <f>IF($Z746="","",INDEX($BB$2:$BB$2000,$Z746))</f>
      </c>
      <c r="BT746">
        <f>IF($Z746="","",INDEX($BC$2:$BC$2000,$Z746))</f>
      </c>
      <c r="BV746">
        <f>IF(OR($A746="",$P746&lt;&gt;"Yes",$AH746="Yes"),"",1+N($AG746))</f>
      </c>
      <c r="BW746">
        <f>IF($A746="","",COUNTIFS($W$2:$W$2500,$A746,$BZ$2:$BZ$2500,"Yes")+COUNTIFS($X$2:$X$2500,$A746,$BY$2:$BY$2500,"Yes"))</f>
      </c>
      <c r="BX746">
        <f>IF(OR($A746="",$P746="Yes"),"",IF(N($BW746)=0,0,1+SUMIFS($CB$2:$CB$2500,$W$2:$W$2500,$A746)+SUMIFS($CA$2:$CA$2500,$X$2:$X$2500,$A746)))</f>
      </c>
      <c r="BY746" t="str">
        <f>IF($Y746="","",INDEX($AH$2:$AH$2000,$Y746)&amp;"")</f>
      </c>
      <c r="BZ746" t="str">
        <f>IF($Z746="","",INDEX($AH$2:$AH$2000,$Z746)&amp;"")</f>
      </c>
      <c r="CA746">
        <f>IF($Y746="","",INDEX($BV$2:$BV$2000,$Y746))</f>
      </c>
      <c r="CB746">
        <f>IF($Z746="","",INDEX($BV$2:$BV$2000,$Z746))</f>
      </c>
    </row>
    <row r="747">
      <c r="A747" t="str">
        <f>IF(TRIM(INDEX(games!$A:$A,ROW()))="","",TRIM(INDEX(games!$A:$A,ROW())))</f>
      </c>
      <c r="B747">
        <f>IF(OR($A747="",INDEX(games!$B:$B,ROW())=""),"",INDEX(games!$B:$B,ROW()))</f>
      </c>
      <c r="C747" t="str">
        <f>IF(OR($A747="",INDEX(games!$C:$C,ROW())=""),"",INDEX(games!$C:$C,ROW()))</f>
      </c>
      <c r="D747">
        <f>IF($A747="","",COUNTIF($W$2:$W$2500,$A747)+COUNTIF($X$2:$X$2500,$A747))</f>
      </c>
      <c r="E747">
        <f>IF($A747="","",IFERROR(MATCH($C747,$R$2:$R$5,0),0))</f>
      </c>
      <c r="F747">
        <f>IF($A747="","",MOD(ROW(),34))</f>
      </c>
      <c r="G747">
        <f>IF($A747="",NA(),IF($C747="Action",$B747,NA()))</f>
      </c>
      <c r="H747">
        <f>IF($A747="",NA(),IF($C747="Action",1+$F747*0.023,NA()))</f>
      </c>
      <c r="I747">
        <f>IF($A747="",NA(),IF($C747="Strategy",$B747,NA()))</f>
      </c>
      <c r="J747">
        <f>IF($A747="",NA(),IF($C747="Strategy",2+$F747*0.023,NA()))</f>
      </c>
      <c r="K747">
        <f>IF($A747="",NA(),IF($C747="Deckbuilder",$B747,NA()))</f>
      </c>
      <c r="L747">
        <f>IF($A747="",NA(),IF($C747="Deckbuilder",3+$F747*0.023,NA()))</f>
      </c>
      <c r="M747">
        <f>IF($A747="",NA(),IF($C747="Traditional",$B747,NA()))</f>
      </c>
      <c r="N747">
        <f>IF($A747="",NA(),IF($C747="Traditional",4+$F747*0.023,NA()))</f>
      </c>
      <c r="O747">
        <f>IF($A747="","",$D747+ROW()/1000000)</f>
      </c>
      <c r="P747" t="str">
        <f>IF(OR($A747="",INDEX(games!$H:$H,ROW())=""),"",INDEX(games!$H:$H,ROW()))</f>
      </c>
      <c r="Q747">
        <f>IF(OR($A747="",$P747&lt;&gt;"Yes"),"",$D747+ROW()/1000000)</f>
      </c>
      <c r="T747">
        <f>IF($Y747="","",INDEX($B$2:$B$2000,$Y747))</f>
      </c>
      <c r="U747">
        <f>IF($Z747="","",INDEX($B$2:$B$2000,$Z747))</f>
      </c>
      <c r="V747">
        <f>IF(OR($T747="",$U747=""),"",$U747-$T747)</f>
      </c>
      <c r="W747" t="str">
        <f>IF(TRIM(INDEX(connections!$A:$A,ROW()))="","",TRIM(INDEX(connections!$A:$A,ROW())))</f>
      </c>
      <c r="X747" t="str">
        <f>IF($W747="","",TRIM(INDEX(connections!$B:$B,ROW())))</f>
      </c>
      <c r="Y747">
        <f>IF($W747="","",IFERROR(MATCH($W747,$A$2:$A$2000,0),""))</f>
      </c>
      <c r="Z747">
        <f>IF($X747="","",IFERROR(MATCH($X747,$A$2:$A$2000,0),""))</f>
      </c>
      <c r="AA747" t="str">
        <f>IF($Y747="","",INDEX($P$2:$P$2000,$Y747))</f>
      </c>
      <c r="AB747" t="str">
        <f>IF($Z747="","",INDEX($P$2:$P$2000,$Z747))</f>
      </c>
      <c r="AC747">
        <f>IF(AND($AA747="Yes",$AB747="Yes"),1,"")</f>
      </c>
      <c r="AD747">
        <f>IF(OR($Y747="",$Z747=""),"",IF(INDEX($C$2:$C$2000,$Y747)=INDEX($C$2:$C$2000,$Z747),0,1))</f>
      </c>
      <c r="AE747">
        <f>IF($AC747&lt;&gt;1,"",IF(AND(INDEX($AG$2:$AG$2000,$Y747)=1,INDEX($AG$2:$AG$2000,$Z747)=1),1,""))</f>
      </c>
      <c r="AG747">
        <f>IF($A747="","",COUNTIFS($W$2:$W$2500,$A747,$AB$2:$AB$2500,"Yes")+COUNTIFS($X$2:$X$2500,$A747,$AA$2:$AA$2500,"Yes"))</f>
      </c>
      <c r="AH747" t="str">
        <f>IF(OR($P747&lt;&gt;"Yes",N($AG747)=0),"",IF(AND($AG747=1,COUNTIFS($W$2:$W$2500,$A747,$AE$2:$AE$2500,1)+COUNTIFS($X$2:$X$2500,$A747,$AE$2:$AE$2500,1)&gt;0),"","Yes"))</f>
      </c>
      <c r="AI747">
        <f>IF($AH747="Yes",$AG747,"")</f>
      </c>
      <c r="AJ747">
        <f>IF($AI747="","",$AI747+ROW()/1000000)</f>
      </c>
      <c r="AK747">
        <f>IF(OR($A747="",$P747="Yes",N($AG747)=0),"",$AG747+ROW()/1000000)</f>
      </c>
      <c r="AL747" t="str">
        <f>IF($A747="","",INDEX(games!$J:$J,ROW())&amp;"")</f>
      </c>
      <c r="AM747">
        <f>IF($A747="","",SUMPRODUCT($AO747:$BD747,'Map Analysis'!$AP$2^{0,1,2,3,4,5,6,7,8,9,10,11,12,13,14,15}))</f>
      </c>
      <c r="AN747">
        <f>IF($A747="","",$AM747+ROW()/10000000)</f>
      </c>
      <c r="AO747">
        <f>IF($A747="","",COUNTIF($W$2:$W$2500,$A747))</f>
      </c>
      <c r="AP747">
        <f>IF($A747="","",SUMIFS($BF$2:$BF$2500,$W$2:$W$2500,$A747))</f>
      </c>
      <c r="AQ747">
        <f>IF($A747="","",SUMIFS($BG$2:$BG$2500,$W$2:$W$2500,$A747))</f>
      </c>
      <c r="AR747">
        <f>IF($A747="","",SUMIFS($BH$2:$BH$2500,$W$2:$W$2500,$A747))</f>
      </c>
      <c r="AS747">
        <f>IF($A747="","",SUMIFS($BI$2:$BI$2500,$W$2:$W$2500,$A747))</f>
      </c>
      <c r="AT747">
        <f>IF($A747="","",SUMIFS($BJ$2:$BJ$2500,$W$2:$W$2500,$A747))</f>
      </c>
      <c r="AU747">
        <f>IF($A747="","",SUMIFS($BK$2:$BK$2500,$W$2:$W$2500,$A747))</f>
      </c>
      <c r="AV747">
        <f>IF($A747="","",SUMIFS($BL$2:$BL$2500,$W$2:$W$2500,$A747))</f>
      </c>
      <c r="AW747">
        <f>IF($A747="","",SUMIFS($BM$2:$BM$2500,$W$2:$W$2500,$A747))</f>
      </c>
      <c r="AX747">
        <f>IF($A747="","",SUMIFS($BN$2:$BN$2500,$W$2:$W$2500,$A747))</f>
      </c>
      <c r="AY747">
        <f>IF($A747="","",SUMIFS($BO$2:$BO$2500,$W$2:$W$2500,$A747))</f>
      </c>
      <c r="AZ747">
        <f>IF($A747="","",SUMIFS($BP$2:$BP$2500,$W$2:$W$2500,$A747))</f>
      </c>
      <c r="BA747">
        <f>IF($A747="","",SUMIFS($BQ$2:$BQ$2500,$W$2:$W$2500,$A747))</f>
      </c>
      <c r="BB747">
        <f>IF($A747="","",SUMIFS($BR$2:$BR$2500,$W$2:$W$2500,$A747))</f>
      </c>
      <c r="BC747">
        <f>IF($A747="","",SUMIFS($BS$2:$BS$2500,$W$2:$W$2500,$A747))</f>
      </c>
      <c r="BD747">
        <f>IF($A747="","",SUMIFS($BT$2:$BT$2500,$W$2:$W$2500,$A747))</f>
      </c>
      <c r="BF747">
        <f>IF($Z747="","",INDEX($AO$2:$AO$2000,$Z747))</f>
      </c>
      <c r="BG747">
        <f>IF($Z747="","",INDEX($AP$2:$AP$2000,$Z747))</f>
      </c>
      <c r="BH747">
        <f>IF($Z747="","",INDEX($AQ$2:$AQ$2000,$Z747))</f>
      </c>
      <c r="BI747">
        <f>IF($Z747="","",INDEX($AR$2:$AR$2000,$Z747))</f>
      </c>
      <c r="BJ747">
        <f>IF($Z747="","",INDEX($AS$2:$AS$2000,$Z747))</f>
      </c>
      <c r="BK747">
        <f>IF($Z747="","",INDEX($AT$2:$AT$2000,$Z747))</f>
      </c>
      <c r="BL747">
        <f>IF($Z747="","",INDEX($AU$2:$AU$2000,$Z747))</f>
      </c>
      <c r="BM747">
        <f>IF($Z747="","",INDEX($AV$2:$AV$2000,$Z747))</f>
      </c>
      <c r="BN747">
        <f>IF($Z747="","",INDEX($AW$2:$AW$2000,$Z747))</f>
      </c>
      <c r="BO747">
        <f>IF($Z747="","",INDEX($AX$2:$AX$2000,$Z747))</f>
      </c>
      <c r="BP747">
        <f>IF($Z747="","",INDEX($AY$2:$AY$2000,$Z747))</f>
      </c>
      <c r="BQ747">
        <f>IF($Z747="","",INDEX($AZ$2:$AZ$2000,$Z747))</f>
      </c>
      <c r="BR747">
        <f>IF($Z747="","",INDEX($BA$2:$BA$2000,$Z747))</f>
      </c>
      <c r="BS747">
        <f>IF($Z747="","",INDEX($BB$2:$BB$2000,$Z747))</f>
      </c>
      <c r="BT747">
        <f>IF($Z747="","",INDEX($BC$2:$BC$2000,$Z747))</f>
      </c>
      <c r="BV747">
        <f>IF(OR($A747="",$P747&lt;&gt;"Yes",$AH747="Yes"),"",1+N($AG747))</f>
      </c>
      <c r="BW747">
        <f>IF($A747="","",COUNTIFS($W$2:$W$2500,$A747,$BZ$2:$BZ$2500,"Yes")+COUNTIFS($X$2:$X$2500,$A747,$BY$2:$BY$2500,"Yes"))</f>
      </c>
      <c r="BX747">
        <f>IF(OR($A747="",$P747="Yes"),"",IF(N($BW747)=0,0,1+SUMIFS($CB$2:$CB$2500,$W$2:$W$2500,$A747)+SUMIFS($CA$2:$CA$2500,$X$2:$X$2500,$A747)))</f>
      </c>
      <c r="BY747" t="str">
        <f>IF($Y747="","",INDEX($AH$2:$AH$2000,$Y747)&amp;"")</f>
      </c>
      <c r="BZ747" t="str">
        <f>IF($Z747="","",INDEX($AH$2:$AH$2000,$Z747)&amp;"")</f>
      </c>
      <c r="CA747">
        <f>IF($Y747="","",INDEX($BV$2:$BV$2000,$Y747))</f>
      </c>
      <c r="CB747">
        <f>IF($Z747="","",INDEX($BV$2:$BV$2000,$Z747))</f>
      </c>
    </row>
    <row r="748">
      <c r="A748" t="str">
        <f>IF(TRIM(INDEX(games!$A:$A,ROW()))="","",TRIM(INDEX(games!$A:$A,ROW())))</f>
      </c>
      <c r="B748">
        <f>IF(OR($A748="",INDEX(games!$B:$B,ROW())=""),"",INDEX(games!$B:$B,ROW()))</f>
      </c>
      <c r="C748" t="str">
        <f>IF(OR($A748="",INDEX(games!$C:$C,ROW())=""),"",INDEX(games!$C:$C,ROW()))</f>
      </c>
      <c r="D748">
        <f>IF($A748="","",COUNTIF($W$2:$W$2500,$A748)+COUNTIF($X$2:$X$2500,$A748))</f>
      </c>
      <c r="E748">
        <f>IF($A748="","",IFERROR(MATCH($C748,$R$2:$R$5,0),0))</f>
      </c>
      <c r="F748">
        <f>IF($A748="","",MOD(ROW(),34))</f>
      </c>
      <c r="G748">
        <f>IF($A748="",NA(),IF($C748="Action",$B748,NA()))</f>
      </c>
      <c r="H748">
        <f>IF($A748="",NA(),IF($C748="Action",1+$F748*0.023,NA()))</f>
      </c>
      <c r="I748">
        <f>IF($A748="",NA(),IF($C748="Strategy",$B748,NA()))</f>
      </c>
      <c r="J748">
        <f>IF($A748="",NA(),IF($C748="Strategy",2+$F748*0.023,NA()))</f>
      </c>
      <c r="K748">
        <f>IF($A748="",NA(),IF($C748="Deckbuilder",$B748,NA()))</f>
      </c>
      <c r="L748">
        <f>IF($A748="",NA(),IF($C748="Deckbuilder",3+$F748*0.023,NA()))</f>
      </c>
      <c r="M748">
        <f>IF($A748="",NA(),IF($C748="Traditional",$B748,NA()))</f>
      </c>
      <c r="N748">
        <f>IF($A748="",NA(),IF($C748="Traditional",4+$F748*0.023,NA()))</f>
      </c>
      <c r="O748">
        <f>IF($A748="","",$D748+ROW()/1000000)</f>
      </c>
      <c r="P748" t="str">
        <f>IF(OR($A748="",INDEX(games!$H:$H,ROW())=""),"",INDEX(games!$H:$H,ROW()))</f>
      </c>
      <c r="Q748">
        <f>IF(OR($A748="",$P748&lt;&gt;"Yes"),"",$D748+ROW()/1000000)</f>
      </c>
      <c r="T748">
        <f>IF($Y748="","",INDEX($B$2:$B$2000,$Y748))</f>
      </c>
      <c r="U748">
        <f>IF($Z748="","",INDEX($B$2:$B$2000,$Z748))</f>
      </c>
      <c r="V748">
        <f>IF(OR($T748="",$U748=""),"",$U748-$T748)</f>
      </c>
      <c r="W748" t="str">
        <f>IF(TRIM(INDEX(connections!$A:$A,ROW()))="","",TRIM(INDEX(connections!$A:$A,ROW())))</f>
      </c>
      <c r="X748" t="str">
        <f>IF($W748="","",TRIM(INDEX(connections!$B:$B,ROW())))</f>
      </c>
      <c r="Y748">
        <f>IF($W748="","",IFERROR(MATCH($W748,$A$2:$A$2000,0),""))</f>
      </c>
      <c r="Z748">
        <f>IF($X748="","",IFERROR(MATCH($X748,$A$2:$A$2000,0),""))</f>
      </c>
      <c r="AA748" t="str">
        <f>IF($Y748="","",INDEX($P$2:$P$2000,$Y748))</f>
      </c>
      <c r="AB748" t="str">
        <f>IF($Z748="","",INDEX($P$2:$P$2000,$Z748))</f>
      </c>
      <c r="AC748">
        <f>IF(AND($AA748="Yes",$AB748="Yes"),1,"")</f>
      </c>
      <c r="AD748">
        <f>IF(OR($Y748="",$Z748=""),"",IF(INDEX($C$2:$C$2000,$Y748)=INDEX($C$2:$C$2000,$Z748),0,1))</f>
      </c>
      <c r="AE748">
        <f>IF($AC748&lt;&gt;1,"",IF(AND(INDEX($AG$2:$AG$2000,$Y748)=1,INDEX($AG$2:$AG$2000,$Z748)=1),1,""))</f>
      </c>
      <c r="AG748">
        <f>IF($A748="","",COUNTIFS($W$2:$W$2500,$A748,$AB$2:$AB$2500,"Yes")+COUNTIFS($X$2:$X$2500,$A748,$AA$2:$AA$2500,"Yes"))</f>
      </c>
      <c r="AH748" t="str">
        <f>IF(OR($P748&lt;&gt;"Yes",N($AG748)=0),"",IF(AND($AG748=1,COUNTIFS($W$2:$W$2500,$A748,$AE$2:$AE$2500,1)+COUNTIFS($X$2:$X$2500,$A748,$AE$2:$AE$2500,1)&gt;0),"","Yes"))</f>
      </c>
      <c r="AI748">
        <f>IF($AH748="Yes",$AG748,"")</f>
      </c>
      <c r="AJ748">
        <f>IF($AI748="","",$AI748+ROW()/1000000)</f>
      </c>
      <c r="AK748">
        <f>IF(OR($A748="",$P748="Yes",N($AG748)=0),"",$AG748+ROW()/1000000)</f>
      </c>
      <c r="AL748" t="str">
        <f>IF($A748="","",INDEX(games!$J:$J,ROW())&amp;"")</f>
      </c>
      <c r="AM748">
        <f>IF($A748="","",SUMPRODUCT($AO748:$BD748,'Map Analysis'!$AP$2^{0,1,2,3,4,5,6,7,8,9,10,11,12,13,14,15}))</f>
      </c>
      <c r="AN748">
        <f>IF($A748="","",$AM748+ROW()/10000000)</f>
      </c>
      <c r="AO748">
        <f>IF($A748="","",COUNTIF($W$2:$W$2500,$A748))</f>
      </c>
      <c r="AP748">
        <f>IF($A748="","",SUMIFS($BF$2:$BF$2500,$W$2:$W$2500,$A748))</f>
      </c>
      <c r="AQ748">
        <f>IF($A748="","",SUMIFS($BG$2:$BG$2500,$W$2:$W$2500,$A748))</f>
      </c>
      <c r="AR748">
        <f>IF($A748="","",SUMIFS($BH$2:$BH$2500,$W$2:$W$2500,$A748))</f>
      </c>
      <c r="AS748">
        <f>IF($A748="","",SUMIFS($BI$2:$BI$2500,$W$2:$W$2500,$A748))</f>
      </c>
      <c r="AT748">
        <f>IF($A748="","",SUMIFS($BJ$2:$BJ$2500,$W$2:$W$2500,$A748))</f>
      </c>
      <c r="AU748">
        <f>IF($A748="","",SUMIFS($BK$2:$BK$2500,$W$2:$W$2500,$A748))</f>
      </c>
      <c r="AV748">
        <f>IF($A748="","",SUMIFS($BL$2:$BL$2500,$W$2:$W$2500,$A748))</f>
      </c>
      <c r="AW748">
        <f>IF($A748="","",SUMIFS($BM$2:$BM$2500,$W$2:$W$2500,$A748))</f>
      </c>
      <c r="AX748">
        <f>IF($A748="","",SUMIFS($BN$2:$BN$2500,$W$2:$W$2500,$A748))</f>
      </c>
      <c r="AY748">
        <f>IF($A748="","",SUMIFS($BO$2:$BO$2500,$W$2:$W$2500,$A748))</f>
      </c>
      <c r="AZ748">
        <f>IF($A748="","",SUMIFS($BP$2:$BP$2500,$W$2:$W$2500,$A748))</f>
      </c>
      <c r="BA748">
        <f>IF($A748="","",SUMIFS($BQ$2:$BQ$2500,$W$2:$W$2500,$A748))</f>
      </c>
      <c r="BB748">
        <f>IF($A748="","",SUMIFS($BR$2:$BR$2500,$W$2:$W$2500,$A748))</f>
      </c>
      <c r="BC748">
        <f>IF($A748="","",SUMIFS($BS$2:$BS$2500,$W$2:$W$2500,$A748))</f>
      </c>
      <c r="BD748">
        <f>IF($A748="","",SUMIFS($BT$2:$BT$2500,$W$2:$W$2500,$A748))</f>
      </c>
      <c r="BF748">
        <f>IF($Z748="","",INDEX($AO$2:$AO$2000,$Z748))</f>
      </c>
      <c r="BG748">
        <f>IF($Z748="","",INDEX($AP$2:$AP$2000,$Z748))</f>
      </c>
      <c r="BH748">
        <f>IF($Z748="","",INDEX($AQ$2:$AQ$2000,$Z748))</f>
      </c>
      <c r="BI748">
        <f>IF($Z748="","",INDEX($AR$2:$AR$2000,$Z748))</f>
      </c>
      <c r="BJ748">
        <f>IF($Z748="","",INDEX($AS$2:$AS$2000,$Z748))</f>
      </c>
      <c r="BK748">
        <f>IF($Z748="","",INDEX($AT$2:$AT$2000,$Z748))</f>
      </c>
      <c r="BL748">
        <f>IF($Z748="","",INDEX($AU$2:$AU$2000,$Z748))</f>
      </c>
      <c r="BM748">
        <f>IF($Z748="","",INDEX($AV$2:$AV$2000,$Z748))</f>
      </c>
      <c r="BN748">
        <f>IF($Z748="","",INDEX($AW$2:$AW$2000,$Z748))</f>
      </c>
      <c r="BO748">
        <f>IF($Z748="","",INDEX($AX$2:$AX$2000,$Z748))</f>
      </c>
      <c r="BP748">
        <f>IF($Z748="","",INDEX($AY$2:$AY$2000,$Z748))</f>
      </c>
      <c r="BQ748">
        <f>IF($Z748="","",INDEX($AZ$2:$AZ$2000,$Z748))</f>
      </c>
      <c r="BR748">
        <f>IF($Z748="","",INDEX($BA$2:$BA$2000,$Z748))</f>
      </c>
      <c r="BS748">
        <f>IF($Z748="","",INDEX($BB$2:$BB$2000,$Z748))</f>
      </c>
      <c r="BT748">
        <f>IF($Z748="","",INDEX($BC$2:$BC$2000,$Z748))</f>
      </c>
      <c r="BV748">
        <f>IF(OR($A748="",$P748&lt;&gt;"Yes",$AH748="Yes"),"",1+N($AG748))</f>
      </c>
      <c r="BW748">
        <f>IF($A748="","",COUNTIFS($W$2:$W$2500,$A748,$BZ$2:$BZ$2500,"Yes")+COUNTIFS($X$2:$X$2500,$A748,$BY$2:$BY$2500,"Yes"))</f>
      </c>
      <c r="BX748">
        <f>IF(OR($A748="",$P748="Yes"),"",IF(N($BW748)=0,0,1+SUMIFS($CB$2:$CB$2500,$W$2:$W$2500,$A748)+SUMIFS($CA$2:$CA$2500,$X$2:$X$2500,$A748)))</f>
      </c>
      <c r="BY748" t="str">
        <f>IF($Y748="","",INDEX($AH$2:$AH$2000,$Y748)&amp;"")</f>
      </c>
      <c r="BZ748" t="str">
        <f>IF($Z748="","",INDEX($AH$2:$AH$2000,$Z748)&amp;"")</f>
      </c>
      <c r="CA748">
        <f>IF($Y748="","",INDEX($BV$2:$BV$2000,$Y748))</f>
      </c>
      <c r="CB748">
        <f>IF($Z748="","",INDEX($BV$2:$BV$2000,$Z748))</f>
      </c>
    </row>
    <row r="749">
      <c r="A749" t="str">
        <f>IF(TRIM(INDEX(games!$A:$A,ROW()))="","",TRIM(INDEX(games!$A:$A,ROW())))</f>
      </c>
      <c r="B749">
        <f>IF(OR($A749="",INDEX(games!$B:$B,ROW())=""),"",INDEX(games!$B:$B,ROW()))</f>
      </c>
      <c r="C749" t="str">
        <f>IF(OR($A749="",INDEX(games!$C:$C,ROW())=""),"",INDEX(games!$C:$C,ROW()))</f>
      </c>
      <c r="D749">
        <f>IF($A749="","",COUNTIF($W$2:$W$2500,$A749)+COUNTIF($X$2:$X$2500,$A749))</f>
      </c>
      <c r="E749">
        <f>IF($A749="","",IFERROR(MATCH($C749,$R$2:$R$5,0),0))</f>
      </c>
      <c r="F749">
        <f>IF($A749="","",MOD(ROW(),34))</f>
      </c>
      <c r="G749">
        <f>IF($A749="",NA(),IF($C749="Action",$B749,NA()))</f>
      </c>
      <c r="H749">
        <f>IF($A749="",NA(),IF($C749="Action",1+$F749*0.023,NA()))</f>
      </c>
      <c r="I749">
        <f>IF($A749="",NA(),IF($C749="Strategy",$B749,NA()))</f>
      </c>
      <c r="J749">
        <f>IF($A749="",NA(),IF($C749="Strategy",2+$F749*0.023,NA()))</f>
      </c>
      <c r="K749">
        <f>IF($A749="",NA(),IF($C749="Deckbuilder",$B749,NA()))</f>
      </c>
      <c r="L749">
        <f>IF($A749="",NA(),IF($C749="Deckbuilder",3+$F749*0.023,NA()))</f>
      </c>
      <c r="M749">
        <f>IF($A749="",NA(),IF($C749="Traditional",$B749,NA()))</f>
      </c>
      <c r="N749">
        <f>IF($A749="",NA(),IF($C749="Traditional",4+$F749*0.023,NA()))</f>
      </c>
      <c r="O749">
        <f>IF($A749="","",$D749+ROW()/1000000)</f>
      </c>
      <c r="P749" t="str">
        <f>IF(OR($A749="",INDEX(games!$H:$H,ROW())=""),"",INDEX(games!$H:$H,ROW()))</f>
      </c>
      <c r="Q749">
        <f>IF(OR($A749="",$P749&lt;&gt;"Yes"),"",$D749+ROW()/1000000)</f>
      </c>
      <c r="T749">
        <f>IF($Y749="","",INDEX($B$2:$B$2000,$Y749))</f>
      </c>
      <c r="U749">
        <f>IF($Z749="","",INDEX($B$2:$B$2000,$Z749))</f>
      </c>
      <c r="V749">
        <f>IF(OR($T749="",$U749=""),"",$U749-$T749)</f>
      </c>
      <c r="W749" t="str">
        <f>IF(TRIM(INDEX(connections!$A:$A,ROW()))="","",TRIM(INDEX(connections!$A:$A,ROW())))</f>
      </c>
      <c r="X749" t="str">
        <f>IF($W749="","",TRIM(INDEX(connections!$B:$B,ROW())))</f>
      </c>
      <c r="Y749">
        <f>IF($W749="","",IFERROR(MATCH($W749,$A$2:$A$2000,0),""))</f>
      </c>
      <c r="Z749">
        <f>IF($X749="","",IFERROR(MATCH($X749,$A$2:$A$2000,0),""))</f>
      </c>
      <c r="AA749" t="str">
        <f>IF($Y749="","",INDEX($P$2:$P$2000,$Y749))</f>
      </c>
      <c r="AB749" t="str">
        <f>IF($Z749="","",INDEX($P$2:$P$2000,$Z749))</f>
      </c>
      <c r="AC749">
        <f>IF(AND($AA749="Yes",$AB749="Yes"),1,"")</f>
      </c>
      <c r="AD749">
        <f>IF(OR($Y749="",$Z749=""),"",IF(INDEX($C$2:$C$2000,$Y749)=INDEX($C$2:$C$2000,$Z749),0,1))</f>
      </c>
      <c r="AE749">
        <f>IF($AC749&lt;&gt;1,"",IF(AND(INDEX($AG$2:$AG$2000,$Y749)=1,INDEX($AG$2:$AG$2000,$Z749)=1),1,""))</f>
      </c>
      <c r="AG749">
        <f>IF($A749="","",COUNTIFS($W$2:$W$2500,$A749,$AB$2:$AB$2500,"Yes")+COUNTIFS($X$2:$X$2500,$A749,$AA$2:$AA$2500,"Yes"))</f>
      </c>
      <c r="AH749" t="str">
        <f>IF(OR($P749&lt;&gt;"Yes",N($AG749)=0),"",IF(AND($AG749=1,COUNTIFS($W$2:$W$2500,$A749,$AE$2:$AE$2500,1)+COUNTIFS($X$2:$X$2500,$A749,$AE$2:$AE$2500,1)&gt;0),"","Yes"))</f>
      </c>
      <c r="AI749">
        <f>IF($AH749="Yes",$AG749,"")</f>
      </c>
      <c r="AJ749">
        <f>IF($AI749="","",$AI749+ROW()/1000000)</f>
      </c>
      <c r="AK749">
        <f>IF(OR($A749="",$P749="Yes",N($AG749)=0),"",$AG749+ROW()/1000000)</f>
      </c>
      <c r="AL749" t="str">
        <f>IF($A749="","",INDEX(games!$J:$J,ROW())&amp;"")</f>
      </c>
      <c r="AM749">
        <f>IF($A749="","",SUMPRODUCT($AO749:$BD749,'Map Analysis'!$AP$2^{0,1,2,3,4,5,6,7,8,9,10,11,12,13,14,15}))</f>
      </c>
      <c r="AN749">
        <f>IF($A749="","",$AM749+ROW()/10000000)</f>
      </c>
      <c r="AO749">
        <f>IF($A749="","",COUNTIF($W$2:$W$2500,$A749))</f>
      </c>
      <c r="AP749">
        <f>IF($A749="","",SUMIFS($BF$2:$BF$2500,$W$2:$W$2500,$A749))</f>
      </c>
      <c r="AQ749">
        <f>IF($A749="","",SUMIFS($BG$2:$BG$2500,$W$2:$W$2500,$A749))</f>
      </c>
      <c r="AR749">
        <f>IF($A749="","",SUMIFS($BH$2:$BH$2500,$W$2:$W$2500,$A749))</f>
      </c>
      <c r="AS749">
        <f>IF($A749="","",SUMIFS($BI$2:$BI$2500,$W$2:$W$2500,$A749))</f>
      </c>
      <c r="AT749">
        <f>IF($A749="","",SUMIFS($BJ$2:$BJ$2500,$W$2:$W$2500,$A749))</f>
      </c>
      <c r="AU749">
        <f>IF($A749="","",SUMIFS($BK$2:$BK$2500,$W$2:$W$2500,$A749))</f>
      </c>
      <c r="AV749">
        <f>IF($A749="","",SUMIFS($BL$2:$BL$2500,$W$2:$W$2500,$A749))</f>
      </c>
      <c r="AW749">
        <f>IF($A749="","",SUMIFS($BM$2:$BM$2500,$W$2:$W$2500,$A749))</f>
      </c>
      <c r="AX749">
        <f>IF($A749="","",SUMIFS($BN$2:$BN$2500,$W$2:$W$2500,$A749))</f>
      </c>
      <c r="AY749">
        <f>IF($A749="","",SUMIFS($BO$2:$BO$2500,$W$2:$W$2500,$A749))</f>
      </c>
      <c r="AZ749">
        <f>IF($A749="","",SUMIFS($BP$2:$BP$2500,$W$2:$W$2500,$A749))</f>
      </c>
      <c r="BA749">
        <f>IF($A749="","",SUMIFS($BQ$2:$BQ$2500,$W$2:$W$2500,$A749))</f>
      </c>
      <c r="BB749">
        <f>IF($A749="","",SUMIFS($BR$2:$BR$2500,$W$2:$W$2500,$A749))</f>
      </c>
      <c r="BC749">
        <f>IF($A749="","",SUMIFS($BS$2:$BS$2500,$W$2:$W$2500,$A749))</f>
      </c>
      <c r="BD749">
        <f>IF($A749="","",SUMIFS($BT$2:$BT$2500,$W$2:$W$2500,$A749))</f>
      </c>
      <c r="BF749">
        <f>IF($Z749="","",INDEX($AO$2:$AO$2000,$Z749))</f>
      </c>
      <c r="BG749">
        <f>IF($Z749="","",INDEX($AP$2:$AP$2000,$Z749))</f>
      </c>
      <c r="BH749">
        <f>IF($Z749="","",INDEX($AQ$2:$AQ$2000,$Z749))</f>
      </c>
      <c r="BI749">
        <f>IF($Z749="","",INDEX($AR$2:$AR$2000,$Z749))</f>
      </c>
      <c r="BJ749">
        <f>IF($Z749="","",INDEX($AS$2:$AS$2000,$Z749))</f>
      </c>
      <c r="BK749">
        <f>IF($Z749="","",INDEX($AT$2:$AT$2000,$Z749))</f>
      </c>
      <c r="BL749">
        <f>IF($Z749="","",INDEX($AU$2:$AU$2000,$Z749))</f>
      </c>
      <c r="BM749">
        <f>IF($Z749="","",INDEX($AV$2:$AV$2000,$Z749))</f>
      </c>
      <c r="BN749">
        <f>IF($Z749="","",INDEX($AW$2:$AW$2000,$Z749))</f>
      </c>
      <c r="BO749">
        <f>IF($Z749="","",INDEX($AX$2:$AX$2000,$Z749))</f>
      </c>
      <c r="BP749">
        <f>IF($Z749="","",INDEX($AY$2:$AY$2000,$Z749))</f>
      </c>
      <c r="BQ749">
        <f>IF($Z749="","",INDEX($AZ$2:$AZ$2000,$Z749))</f>
      </c>
      <c r="BR749">
        <f>IF($Z749="","",INDEX($BA$2:$BA$2000,$Z749))</f>
      </c>
      <c r="BS749">
        <f>IF($Z749="","",INDEX($BB$2:$BB$2000,$Z749))</f>
      </c>
      <c r="BT749">
        <f>IF($Z749="","",INDEX($BC$2:$BC$2000,$Z749))</f>
      </c>
      <c r="BV749">
        <f>IF(OR($A749="",$P749&lt;&gt;"Yes",$AH749="Yes"),"",1+N($AG749))</f>
      </c>
      <c r="BW749">
        <f>IF($A749="","",COUNTIFS($W$2:$W$2500,$A749,$BZ$2:$BZ$2500,"Yes")+COUNTIFS($X$2:$X$2500,$A749,$BY$2:$BY$2500,"Yes"))</f>
      </c>
      <c r="BX749">
        <f>IF(OR($A749="",$P749="Yes"),"",IF(N($BW749)=0,0,1+SUMIFS($CB$2:$CB$2500,$W$2:$W$2500,$A749)+SUMIFS($CA$2:$CA$2500,$X$2:$X$2500,$A749)))</f>
      </c>
      <c r="BY749" t="str">
        <f>IF($Y749="","",INDEX($AH$2:$AH$2000,$Y749)&amp;"")</f>
      </c>
      <c r="BZ749" t="str">
        <f>IF($Z749="","",INDEX($AH$2:$AH$2000,$Z749)&amp;"")</f>
      </c>
      <c r="CA749">
        <f>IF($Y749="","",INDEX($BV$2:$BV$2000,$Y749))</f>
      </c>
      <c r="CB749">
        <f>IF($Z749="","",INDEX($BV$2:$BV$2000,$Z749))</f>
      </c>
    </row>
    <row r="750">
      <c r="A750" t="str">
        <f>IF(TRIM(INDEX(games!$A:$A,ROW()))="","",TRIM(INDEX(games!$A:$A,ROW())))</f>
      </c>
      <c r="B750">
        <f>IF(OR($A750="",INDEX(games!$B:$B,ROW())=""),"",INDEX(games!$B:$B,ROW()))</f>
      </c>
      <c r="C750" t="str">
        <f>IF(OR($A750="",INDEX(games!$C:$C,ROW())=""),"",INDEX(games!$C:$C,ROW()))</f>
      </c>
      <c r="D750">
        <f>IF($A750="","",COUNTIF($W$2:$W$2500,$A750)+COUNTIF($X$2:$X$2500,$A750))</f>
      </c>
      <c r="E750">
        <f>IF($A750="","",IFERROR(MATCH($C750,$R$2:$R$5,0),0))</f>
      </c>
      <c r="F750">
        <f>IF($A750="","",MOD(ROW(),34))</f>
      </c>
      <c r="G750">
        <f>IF($A750="",NA(),IF($C750="Action",$B750,NA()))</f>
      </c>
      <c r="H750">
        <f>IF($A750="",NA(),IF($C750="Action",1+$F750*0.023,NA()))</f>
      </c>
      <c r="I750">
        <f>IF($A750="",NA(),IF($C750="Strategy",$B750,NA()))</f>
      </c>
      <c r="J750">
        <f>IF($A750="",NA(),IF($C750="Strategy",2+$F750*0.023,NA()))</f>
      </c>
      <c r="K750">
        <f>IF($A750="",NA(),IF($C750="Deckbuilder",$B750,NA()))</f>
      </c>
      <c r="L750">
        <f>IF($A750="",NA(),IF($C750="Deckbuilder",3+$F750*0.023,NA()))</f>
      </c>
      <c r="M750">
        <f>IF($A750="",NA(),IF($C750="Traditional",$B750,NA()))</f>
      </c>
      <c r="N750">
        <f>IF($A750="",NA(),IF($C750="Traditional",4+$F750*0.023,NA()))</f>
      </c>
      <c r="O750">
        <f>IF($A750="","",$D750+ROW()/1000000)</f>
      </c>
      <c r="P750" t="str">
        <f>IF(OR($A750="",INDEX(games!$H:$H,ROW())=""),"",INDEX(games!$H:$H,ROW()))</f>
      </c>
      <c r="Q750">
        <f>IF(OR($A750="",$P750&lt;&gt;"Yes"),"",$D750+ROW()/1000000)</f>
      </c>
      <c r="T750">
        <f>IF($Y750="","",INDEX($B$2:$B$2000,$Y750))</f>
      </c>
      <c r="U750">
        <f>IF($Z750="","",INDEX($B$2:$B$2000,$Z750))</f>
      </c>
      <c r="V750">
        <f>IF(OR($T750="",$U750=""),"",$U750-$T750)</f>
      </c>
      <c r="W750" t="str">
        <f>IF(TRIM(INDEX(connections!$A:$A,ROW()))="","",TRIM(INDEX(connections!$A:$A,ROW())))</f>
      </c>
      <c r="X750" t="str">
        <f>IF($W750="","",TRIM(INDEX(connections!$B:$B,ROW())))</f>
      </c>
      <c r="Y750">
        <f>IF($W750="","",IFERROR(MATCH($W750,$A$2:$A$2000,0),""))</f>
      </c>
      <c r="Z750">
        <f>IF($X750="","",IFERROR(MATCH($X750,$A$2:$A$2000,0),""))</f>
      </c>
      <c r="AA750" t="str">
        <f>IF($Y750="","",INDEX($P$2:$P$2000,$Y750))</f>
      </c>
      <c r="AB750" t="str">
        <f>IF($Z750="","",INDEX($P$2:$P$2000,$Z750))</f>
      </c>
      <c r="AC750">
        <f>IF(AND($AA750="Yes",$AB750="Yes"),1,"")</f>
      </c>
      <c r="AD750">
        <f>IF(OR($Y750="",$Z750=""),"",IF(INDEX($C$2:$C$2000,$Y750)=INDEX($C$2:$C$2000,$Z750),0,1))</f>
      </c>
      <c r="AE750">
        <f>IF($AC750&lt;&gt;1,"",IF(AND(INDEX($AG$2:$AG$2000,$Y750)=1,INDEX($AG$2:$AG$2000,$Z750)=1),1,""))</f>
      </c>
      <c r="AG750">
        <f>IF($A750="","",COUNTIFS($W$2:$W$2500,$A750,$AB$2:$AB$2500,"Yes")+COUNTIFS($X$2:$X$2500,$A750,$AA$2:$AA$2500,"Yes"))</f>
      </c>
      <c r="AH750" t="str">
        <f>IF(OR($P750&lt;&gt;"Yes",N($AG750)=0),"",IF(AND($AG750=1,COUNTIFS($W$2:$W$2500,$A750,$AE$2:$AE$2500,1)+COUNTIFS($X$2:$X$2500,$A750,$AE$2:$AE$2500,1)&gt;0),"","Yes"))</f>
      </c>
      <c r="AI750">
        <f>IF($AH750="Yes",$AG750,"")</f>
      </c>
      <c r="AJ750">
        <f>IF($AI750="","",$AI750+ROW()/1000000)</f>
      </c>
      <c r="AK750">
        <f>IF(OR($A750="",$P750="Yes",N($AG750)=0),"",$AG750+ROW()/1000000)</f>
      </c>
      <c r="AL750" t="str">
        <f>IF($A750="","",INDEX(games!$J:$J,ROW())&amp;"")</f>
      </c>
      <c r="AM750">
        <f>IF($A750="","",SUMPRODUCT($AO750:$BD750,'Map Analysis'!$AP$2^{0,1,2,3,4,5,6,7,8,9,10,11,12,13,14,15}))</f>
      </c>
      <c r="AN750">
        <f>IF($A750="","",$AM750+ROW()/10000000)</f>
      </c>
      <c r="AO750">
        <f>IF($A750="","",COUNTIF($W$2:$W$2500,$A750))</f>
      </c>
      <c r="AP750">
        <f>IF($A750="","",SUMIFS($BF$2:$BF$2500,$W$2:$W$2500,$A750))</f>
      </c>
      <c r="AQ750">
        <f>IF($A750="","",SUMIFS($BG$2:$BG$2500,$W$2:$W$2500,$A750))</f>
      </c>
      <c r="AR750">
        <f>IF($A750="","",SUMIFS($BH$2:$BH$2500,$W$2:$W$2500,$A750))</f>
      </c>
      <c r="AS750">
        <f>IF($A750="","",SUMIFS($BI$2:$BI$2500,$W$2:$W$2500,$A750))</f>
      </c>
      <c r="AT750">
        <f>IF($A750="","",SUMIFS($BJ$2:$BJ$2500,$W$2:$W$2500,$A750))</f>
      </c>
      <c r="AU750">
        <f>IF($A750="","",SUMIFS($BK$2:$BK$2500,$W$2:$W$2500,$A750))</f>
      </c>
      <c r="AV750">
        <f>IF($A750="","",SUMIFS($BL$2:$BL$2500,$W$2:$W$2500,$A750))</f>
      </c>
      <c r="AW750">
        <f>IF($A750="","",SUMIFS($BM$2:$BM$2500,$W$2:$W$2500,$A750))</f>
      </c>
      <c r="AX750">
        <f>IF($A750="","",SUMIFS($BN$2:$BN$2500,$W$2:$W$2500,$A750))</f>
      </c>
      <c r="AY750">
        <f>IF($A750="","",SUMIFS($BO$2:$BO$2500,$W$2:$W$2500,$A750))</f>
      </c>
      <c r="AZ750">
        <f>IF($A750="","",SUMIFS($BP$2:$BP$2500,$W$2:$W$2500,$A750))</f>
      </c>
      <c r="BA750">
        <f>IF($A750="","",SUMIFS($BQ$2:$BQ$2500,$W$2:$W$2500,$A750))</f>
      </c>
      <c r="BB750">
        <f>IF($A750="","",SUMIFS($BR$2:$BR$2500,$W$2:$W$2500,$A750))</f>
      </c>
      <c r="BC750">
        <f>IF($A750="","",SUMIFS($BS$2:$BS$2500,$W$2:$W$2500,$A750))</f>
      </c>
      <c r="BD750">
        <f>IF($A750="","",SUMIFS($BT$2:$BT$2500,$W$2:$W$2500,$A750))</f>
      </c>
      <c r="BF750">
        <f>IF($Z750="","",INDEX($AO$2:$AO$2000,$Z750))</f>
      </c>
      <c r="BG750">
        <f>IF($Z750="","",INDEX($AP$2:$AP$2000,$Z750))</f>
      </c>
      <c r="BH750">
        <f>IF($Z750="","",INDEX($AQ$2:$AQ$2000,$Z750))</f>
      </c>
      <c r="BI750">
        <f>IF($Z750="","",INDEX($AR$2:$AR$2000,$Z750))</f>
      </c>
      <c r="BJ750">
        <f>IF($Z750="","",INDEX($AS$2:$AS$2000,$Z750))</f>
      </c>
      <c r="BK750">
        <f>IF($Z750="","",INDEX($AT$2:$AT$2000,$Z750))</f>
      </c>
      <c r="BL750">
        <f>IF($Z750="","",INDEX($AU$2:$AU$2000,$Z750))</f>
      </c>
      <c r="BM750">
        <f>IF($Z750="","",INDEX($AV$2:$AV$2000,$Z750))</f>
      </c>
      <c r="BN750">
        <f>IF($Z750="","",INDEX($AW$2:$AW$2000,$Z750))</f>
      </c>
      <c r="BO750">
        <f>IF($Z750="","",INDEX($AX$2:$AX$2000,$Z750))</f>
      </c>
      <c r="BP750">
        <f>IF($Z750="","",INDEX($AY$2:$AY$2000,$Z750))</f>
      </c>
      <c r="BQ750">
        <f>IF($Z750="","",INDEX($AZ$2:$AZ$2000,$Z750))</f>
      </c>
      <c r="BR750">
        <f>IF($Z750="","",INDEX($BA$2:$BA$2000,$Z750))</f>
      </c>
      <c r="BS750">
        <f>IF($Z750="","",INDEX($BB$2:$BB$2000,$Z750))</f>
      </c>
      <c r="BT750">
        <f>IF($Z750="","",INDEX($BC$2:$BC$2000,$Z750))</f>
      </c>
      <c r="BV750">
        <f>IF(OR($A750="",$P750&lt;&gt;"Yes",$AH750="Yes"),"",1+N($AG750))</f>
      </c>
      <c r="BW750">
        <f>IF($A750="","",COUNTIFS($W$2:$W$2500,$A750,$BZ$2:$BZ$2500,"Yes")+COUNTIFS($X$2:$X$2500,$A750,$BY$2:$BY$2500,"Yes"))</f>
      </c>
      <c r="BX750">
        <f>IF(OR($A750="",$P750="Yes"),"",IF(N($BW750)=0,0,1+SUMIFS($CB$2:$CB$2500,$W$2:$W$2500,$A750)+SUMIFS($CA$2:$CA$2500,$X$2:$X$2500,$A750)))</f>
      </c>
      <c r="BY750" t="str">
        <f>IF($Y750="","",INDEX($AH$2:$AH$2000,$Y750)&amp;"")</f>
      </c>
      <c r="BZ750" t="str">
        <f>IF($Z750="","",INDEX($AH$2:$AH$2000,$Z750)&amp;"")</f>
      </c>
      <c r="CA750">
        <f>IF($Y750="","",INDEX($BV$2:$BV$2000,$Y750))</f>
      </c>
      <c r="CB750">
        <f>IF($Z750="","",INDEX($BV$2:$BV$2000,$Z750))</f>
      </c>
    </row>
    <row r="751">
      <c r="A751" t="str">
        <f>IF(TRIM(INDEX(games!$A:$A,ROW()))="","",TRIM(INDEX(games!$A:$A,ROW())))</f>
      </c>
      <c r="B751">
        <f>IF(OR($A751="",INDEX(games!$B:$B,ROW())=""),"",INDEX(games!$B:$B,ROW()))</f>
      </c>
      <c r="C751" t="str">
        <f>IF(OR($A751="",INDEX(games!$C:$C,ROW())=""),"",INDEX(games!$C:$C,ROW()))</f>
      </c>
      <c r="D751">
        <f>IF($A751="","",COUNTIF($W$2:$W$2500,$A751)+COUNTIF($X$2:$X$2500,$A751))</f>
      </c>
      <c r="E751">
        <f>IF($A751="","",IFERROR(MATCH($C751,$R$2:$R$5,0),0))</f>
      </c>
      <c r="F751">
        <f>IF($A751="","",MOD(ROW(),34))</f>
      </c>
      <c r="G751">
        <f>IF($A751="",NA(),IF($C751="Action",$B751,NA()))</f>
      </c>
      <c r="H751">
        <f>IF($A751="",NA(),IF($C751="Action",1+$F751*0.023,NA()))</f>
      </c>
      <c r="I751">
        <f>IF($A751="",NA(),IF($C751="Strategy",$B751,NA()))</f>
      </c>
      <c r="J751">
        <f>IF($A751="",NA(),IF($C751="Strategy",2+$F751*0.023,NA()))</f>
      </c>
      <c r="K751">
        <f>IF($A751="",NA(),IF($C751="Deckbuilder",$B751,NA()))</f>
      </c>
      <c r="L751">
        <f>IF($A751="",NA(),IF($C751="Deckbuilder",3+$F751*0.023,NA()))</f>
      </c>
      <c r="M751">
        <f>IF($A751="",NA(),IF($C751="Traditional",$B751,NA()))</f>
      </c>
      <c r="N751">
        <f>IF($A751="",NA(),IF($C751="Traditional",4+$F751*0.023,NA()))</f>
      </c>
      <c r="O751">
        <f>IF($A751="","",$D751+ROW()/1000000)</f>
      </c>
      <c r="P751" t="str">
        <f>IF(OR($A751="",INDEX(games!$H:$H,ROW())=""),"",INDEX(games!$H:$H,ROW()))</f>
      </c>
      <c r="Q751">
        <f>IF(OR($A751="",$P751&lt;&gt;"Yes"),"",$D751+ROW()/1000000)</f>
      </c>
      <c r="T751">
        <f>IF($Y751="","",INDEX($B$2:$B$2000,$Y751))</f>
      </c>
      <c r="U751">
        <f>IF($Z751="","",INDEX($B$2:$B$2000,$Z751))</f>
      </c>
      <c r="V751">
        <f>IF(OR($T751="",$U751=""),"",$U751-$T751)</f>
      </c>
      <c r="W751" t="str">
        <f>IF(TRIM(INDEX(connections!$A:$A,ROW()))="","",TRIM(INDEX(connections!$A:$A,ROW())))</f>
      </c>
      <c r="X751" t="str">
        <f>IF($W751="","",TRIM(INDEX(connections!$B:$B,ROW())))</f>
      </c>
      <c r="Y751">
        <f>IF($W751="","",IFERROR(MATCH($W751,$A$2:$A$2000,0),""))</f>
      </c>
      <c r="Z751">
        <f>IF($X751="","",IFERROR(MATCH($X751,$A$2:$A$2000,0),""))</f>
      </c>
      <c r="AA751" t="str">
        <f>IF($Y751="","",INDEX($P$2:$P$2000,$Y751))</f>
      </c>
      <c r="AB751" t="str">
        <f>IF($Z751="","",INDEX($P$2:$P$2000,$Z751))</f>
      </c>
      <c r="AC751">
        <f>IF(AND($AA751="Yes",$AB751="Yes"),1,"")</f>
      </c>
      <c r="AD751">
        <f>IF(OR($Y751="",$Z751=""),"",IF(INDEX($C$2:$C$2000,$Y751)=INDEX($C$2:$C$2000,$Z751),0,1))</f>
      </c>
      <c r="AE751">
        <f>IF($AC751&lt;&gt;1,"",IF(AND(INDEX($AG$2:$AG$2000,$Y751)=1,INDEX($AG$2:$AG$2000,$Z751)=1),1,""))</f>
      </c>
      <c r="AG751">
        <f>IF($A751="","",COUNTIFS($W$2:$W$2500,$A751,$AB$2:$AB$2500,"Yes")+COUNTIFS($X$2:$X$2500,$A751,$AA$2:$AA$2500,"Yes"))</f>
      </c>
      <c r="AH751" t="str">
        <f>IF(OR($P751&lt;&gt;"Yes",N($AG751)=0),"",IF(AND($AG751=1,COUNTIFS($W$2:$W$2500,$A751,$AE$2:$AE$2500,1)+COUNTIFS($X$2:$X$2500,$A751,$AE$2:$AE$2500,1)&gt;0),"","Yes"))</f>
      </c>
      <c r="AI751">
        <f>IF($AH751="Yes",$AG751,"")</f>
      </c>
      <c r="AJ751">
        <f>IF($AI751="","",$AI751+ROW()/1000000)</f>
      </c>
      <c r="AK751">
        <f>IF(OR($A751="",$P751="Yes",N($AG751)=0),"",$AG751+ROW()/1000000)</f>
      </c>
      <c r="AL751" t="str">
        <f>IF($A751="","",INDEX(games!$J:$J,ROW())&amp;"")</f>
      </c>
      <c r="AM751">
        <f>IF($A751="","",SUMPRODUCT($AO751:$BD751,'Map Analysis'!$AP$2^{0,1,2,3,4,5,6,7,8,9,10,11,12,13,14,15}))</f>
      </c>
      <c r="AN751">
        <f>IF($A751="","",$AM751+ROW()/10000000)</f>
      </c>
      <c r="AO751">
        <f>IF($A751="","",COUNTIF($W$2:$W$2500,$A751))</f>
      </c>
      <c r="AP751">
        <f>IF($A751="","",SUMIFS($BF$2:$BF$2500,$W$2:$W$2500,$A751))</f>
      </c>
      <c r="AQ751">
        <f>IF($A751="","",SUMIFS($BG$2:$BG$2500,$W$2:$W$2500,$A751))</f>
      </c>
      <c r="AR751">
        <f>IF($A751="","",SUMIFS($BH$2:$BH$2500,$W$2:$W$2500,$A751))</f>
      </c>
      <c r="AS751">
        <f>IF($A751="","",SUMIFS($BI$2:$BI$2500,$W$2:$W$2500,$A751))</f>
      </c>
      <c r="AT751">
        <f>IF($A751="","",SUMIFS($BJ$2:$BJ$2500,$W$2:$W$2500,$A751))</f>
      </c>
      <c r="AU751">
        <f>IF($A751="","",SUMIFS($BK$2:$BK$2500,$W$2:$W$2500,$A751))</f>
      </c>
      <c r="AV751">
        <f>IF($A751="","",SUMIFS($BL$2:$BL$2500,$W$2:$W$2500,$A751))</f>
      </c>
      <c r="AW751">
        <f>IF($A751="","",SUMIFS($BM$2:$BM$2500,$W$2:$W$2500,$A751))</f>
      </c>
      <c r="AX751">
        <f>IF($A751="","",SUMIFS($BN$2:$BN$2500,$W$2:$W$2500,$A751))</f>
      </c>
      <c r="AY751">
        <f>IF($A751="","",SUMIFS($BO$2:$BO$2500,$W$2:$W$2500,$A751))</f>
      </c>
      <c r="AZ751">
        <f>IF($A751="","",SUMIFS($BP$2:$BP$2500,$W$2:$W$2500,$A751))</f>
      </c>
      <c r="BA751">
        <f>IF($A751="","",SUMIFS($BQ$2:$BQ$2500,$W$2:$W$2500,$A751))</f>
      </c>
      <c r="BB751">
        <f>IF($A751="","",SUMIFS($BR$2:$BR$2500,$W$2:$W$2500,$A751))</f>
      </c>
      <c r="BC751">
        <f>IF($A751="","",SUMIFS($BS$2:$BS$2500,$W$2:$W$2500,$A751))</f>
      </c>
      <c r="BD751">
        <f>IF($A751="","",SUMIFS($BT$2:$BT$2500,$W$2:$W$2500,$A751))</f>
      </c>
      <c r="BF751">
        <f>IF($Z751="","",INDEX($AO$2:$AO$2000,$Z751))</f>
      </c>
      <c r="BG751">
        <f>IF($Z751="","",INDEX($AP$2:$AP$2000,$Z751))</f>
      </c>
      <c r="BH751">
        <f>IF($Z751="","",INDEX($AQ$2:$AQ$2000,$Z751))</f>
      </c>
      <c r="BI751">
        <f>IF($Z751="","",INDEX($AR$2:$AR$2000,$Z751))</f>
      </c>
      <c r="BJ751">
        <f>IF($Z751="","",INDEX($AS$2:$AS$2000,$Z751))</f>
      </c>
      <c r="BK751">
        <f>IF($Z751="","",INDEX($AT$2:$AT$2000,$Z751))</f>
      </c>
      <c r="BL751">
        <f>IF($Z751="","",INDEX($AU$2:$AU$2000,$Z751))</f>
      </c>
      <c r="BM751">
        <f>IF($Z751="","",INDEX($AV$2:$AV$2000,$Z751))</f>
      </c>
      <c r="BN751">
        <f>IF($Z751="","",INDEX($AW$2:$AW$2000,$Z751))</f>
      </c>
      <c r="BO751">
        <f>IF($Z751="","",INDEX($AX$2:$AX$2000,$Z751))</f>
      </c>
      <c r="BP751">
        <f>IF($Z751="","",INDEX($AY$2:$AY$2000,$Z751))</f>
      </c>
      <c r="BQ751">
        <f>IF($Z751="","",INDEX($AZ$2:$AZ$2000,$Z751))</f>
      </c>
      <c r="BR751">
        <f>IF($Z751="","",INDEX($BA$2:$BA$2000,$Z751))</f>
      </c>
      <c r="BS751">
        <f>IF($Z751="","",INDEX($BB$2:$BB$2000,$Z751))</f>
      </c>
      <c r="BT751">
        <f>IF($Z751="","",INDEX($BC$2:$BC$2000,$Z751))</f>
      </c>
      <c r="BV751">
        <f>IF(OR($A751="",$P751&lt;&gt;"Yes",$AH751="Yes"),"",1+N($AG751))</f>
      </c>
      <c r="BW751">
        <f>IF($A751="","",COUNTIFS($W$2:$W$2500,$A751,$BZ$2:$BZ$2500,"Yes")+COUNTIFS($X$2:$X$2500,$A751,$BY$2:$BY$2500,"Yes"))</f>
      </c>
      <c r="BX751">
        <f>IF(OR($A751="",$P751="Yes"),"",IF(N($BW751)=0,0,1+SUMIFS($CB$2:$CB$2500,$W$2:$W$2500,$A751)+SUMIFS($CA$2:$CA$2500,$X$2:$X$2500,$A751)))</f>
      </c>
      <c r="BY751" t="str">
        <f>IF($Y751="","",INDEX($AH$2:$AH$2000,$Y751)&amp;"")</f>
      </c>
      <c r="BZ751" t="str">
        <f>IF($Z751="","",INDEX($AH$2:$AH$2000,$Z751)&amp;"")</f>
      </c>
      <c r="CA751">
        <f>IF($Y751="","",INDEX($BV$2:$BV$2000,$Y751))</f>
      </c>
      <c r="CB751">
        <f>IF($Z751="","",INDEX($BV$2:$BV$2000,$Z751))</f>
      </c>
    </row>
    <row r="752">
      <c r="A752" t="str">
        <f>IF(TRIM(INDEX(games!$A:$A,ROW()))="","",TRIM(INDEX(games!$A:$A,ROW())))</f>
      </c>
      <c r="B752">
        <f>IF(OR($A752="",INDEX(games!$B:$B,ROW())=""),"",INDEX(games!$B:$B,ROW()))</f>
      </c>
      <c r="C752" t="str">
        <f>IF(OR($A752="",INDEX(games!$C:$C,ROW())=""),"",INDEX(games!$C:$C,ROW()))</f>
      </c>
      <c r="D752">
        <f>IF($A752="","",COUNTIF($W$2:$W$2500,$A752)+COUNTIF($X$2:$X$2500,$A752))</f>
      </c>
      <c r="E752">
        <f>IF($A752="","",IFERROR(MATCH($C752,$R$2:$R$5,0),0))</f>
      </c>
      <c r="F752">
        <f>IF($A752="","",MOD(ROW(),34))</f>
      </c>
      <c r="G752">
        <f>IF($A752="",NA(),IF($C752="Action",$B752,NA()))</f>
      </c>
      <c r="H752">
        <f>IF($A752="",NA(),IF($C752="Action",1+$F752*0.023,NA()))</f>
      </c>
      <c r="I752">
        <f>IF($A752="",NA(),IF($C752="Strategy",$B752,NA()))</f>
      </c>
      <c r="J752">
        <f>IF($A752="",NA(),IF($C752="Strategy",2+$F752*0.023,NA()))</f>
      </c>
      <c r="K752">
        <f>IF($A752="",NA(),IF($C752="Deckbuilder",$B752,NA()))</f>
      </c>
      <c r="L752">
        <f>IF($A752="",NA(),IF($C752="Deckbuilder",3+$F752*0.023,NA()))</f>
      </c>
      <c r="M752">
        <f>IF($A752="",NA(),IF($C752="Traditional",$B752,NA()))</f>
      </c>
      <c r="N752">
        <f>IF($A752="",NA(),IF($C752="Traditional",4+$F752*0.023,NA()))</f>
      </c>
      <c r="O752">
        <f>IF($A752="","",$D752+ROW()/1000000)</f>
      </c>
      <c r="P752" t="str">
        <f>IF(OR($A752="",INDEX(games!$H:$H,ROW())=""),"",INDEX(games!$H:$H,ROW()))</f>
      </c>
      <c r="Q752">
        <f>IF(OR($A752="",$P752&lt;&gt;"Yes"),"",$D752+ROW()/1000000)</f>
      </c>
      <c r="T752">
        <f>IF($Y752="","",INDEX($B$2:$B$2000,$Y752))</f>
      </c>
      <c r="U752">
        <f>IF($Z752="","",INDEX($B$2:$B$2000,$Z752))</f>
      </c>
      <c r="V752">
        <f>IF(OR($T752="",$U752=""),"",$U752-$T752)</f>
      </c>
      <c r="W752" t="str">
        <f>IF(TRIM(INDEX(connections!$A:$A,ROW()))="","",TRIM(INDEX(connections!$A:$A,ROW())))</f>
      </c>
      <c r="X752" t="str">
        <f>IF($W752="","",TRIM(INDEX(connections!$B:$B,ROW())))</f>
      </c>
      <c r="Y752">
        <f>IF($W752="","",IFERROR(MATCH($W752,$A$2:$A$2000,0),""))</f>
      </c>
      <c r="Z752">
        <f>IF($X752="","",IFERROR(MATCH($X752,$A$2:$A$2000,0),""))</f>
      </c>
      <c r="AA752" t="str">
        <f>IF($Y752="","",INDEX($P$2:$P$2000,$Y752))</f>
      </c>
      <c r="AB752" t="str">
        <f>IF($Z752="","",INDEX($P$2:$P$2000,$Z752))</f>
      </c>
      <c r="AC752">
        <f>IF(AND($AA752="Yes",$AB752="Yes"),1,"")</f>
      </c>
      <c r="AD752">
        <f>IF(OR($Y752="",$Z752=""),"",IF(INDEX($C$2:$C$2000,$Y752)=INDEX($C$2:$C$2000,$Z752),0,1))</f>
      </c>
      <c r="AE752">
        <f>IF($AC752&lt;&gt;1,"",IF(AND(INDEX($AG$2:$AG$2000,$Y752)=1,INDEX($AG$2:$AG$2000,$Z752)=1),1,""))</f>
      </c>
      <c r="AG752">
        <f>IF($A752="","",COUNTIFS($W$2:$W$2500,$A752,$AB$2:$AB$2500,"Yes")+COUNTIFS($X$2:$X$2500,$A752,$AA$2:$AA$2500,"Yes"))</f>
      </c>
      <c r="AH752" t="str">
        <f>IF(OR($P752&lt;&gt;"Yes",N($AG752)=0),"",IF(AND($AG752=1,COUNTIFS($W$2:$W$2500,$A752,$AE$2:$AE$2500,1)+COUNTIFS($X$2:$X$2500,$A752,$AE$2:$AE$2500,1)&gt;0),"","Yes"))</f>
      </c>
      <c r="AI752">
        <f>IF($AH752="Yes",$AG752,"")</f>
      </c>
      <c r="AJ752">
        <f>IF($AI752="","",$AI752+ROW()/1000000)</f>
      </c>
      <c r="AK752">
        <f>IF(OR($A752="",$P752="Yes",N($AG752)=0),"",$AG752+ROW()/1000000)</f>
      </c>
      <c r="AL752" t="str">
        <f>IF($A752="","",INDEX(games!$J:$J,ROW())&amp;"")</f>
      </c>
      <c r="AM752">
        <f>IF($A752="","",SUMPRODUCT($AO752:$BD752,'Map Analysis'!$AP$2^{0,1,2,3,4,5,6,7,8,9,10,11,12,13,14,15}))</f>
      </c>
      <c r="AN752">
        <f>IF($A752="","",$AM752+ROW()/10000000)</f>
      </c>
      <c r="AO752">
        <f>IF($A752="","",COUNTIF($W$2:$W$2500,$A752))</f>
      </c>
      <c r="AP752">
        <f>IF($A752="","",SUMIFS($BF$2:$BF$2500,$W$2:$W$2500,$A752))</f>
      </c>
      <c r="AQ752">
        <f>IF($A752="","",SUMIFS($BG$2:$BG$2500,$W$2:$W$2500,$A752))</f>
      </c>
      <c r="AR752">
        <f>IF($A752="","",SUMIFS($BH$2:$BH$2500,$W$2:$W$2500,$A752))</f>
      </c>
      <c r="AS752">
        <f>IF($A752="","",SUMIFS($BI$2:$BI$2500,$W$2:$W$2500,$A752))</f>
      </c>
      <c r="AT752">
        <f>IF($A752="","",SUMIFS($BJ$2:$BJ$2500,$W$2:$W$2500,$A752))</f>
      </c>
      <c r="AU752">
        <f>IF($A752="","",SUMIFS($BK$2:$BK$2500,$W$2:$W$2500,$A752))</f>
      </c>
      <c r="AV752">
        <f>IF($A752="","",SUMIFS($BL$2:$BL$2500,$W$2:$W$2500,$A752))</f>
      </c>
      <c r="AW752">
        <f>IF($A752="","",SUMIFS($BM$2:$BM$2500,$W$2:$W$2500,$A752))</f>
      </c>
      <c r="AX752">
        <f>IF($A752="","",SUMIFS($BN$2:$BN$2500,$W$2:$W$2500,$A752))</f>
      </c>
      <c r="AY752">
        <f>IF($A752="","",SUMIFS($BO$2:$BO$2500,$W$2:$W$2500,$A752))</f>
      </c>
      <c r="AZ752">
        <f>IF($A752="","",SUMIFS($BP$2:$BP$2500,$W$2:$W$2500,$A752))</f>
      </c>
      <c r="BA752">
        <f>IF($A752="","",SUMIFS($BQ$2:$BQ$2500,$W$2:$W$2500,$A752))</f>
      </c>
      <c r="BB752">
        <f>IF($A752="","",SUMIFS($BR$2:$BR$2500,$W$2:$W$2500,$A752))</f>
      </c>
      <c r="BC752">
        <f>IF($A752="","",SUMIFS($BS$2:$BS$2500,$W$2:$W$2500,$A752))</f>
      </c>
      <c r="BD752">
        <f>IF($A752="","",SUMIFS($BT$2:$BT$2500,$W$2:$W$2500,$A752))</f>
      </c>
      <c r="BF752">
        <f>IF($Z752="","",INDEX($AO$2:$AO$2000,$Z752))</f>
      </c>
      <c r="BG752">
        <f>IF($Z752="","",INDEX($AP$2:$AP$2000,$Z752))</f>
      </c>
      <c r="BH752">
        <f>IF($Z752="","",INDEX($AQ$2:$AQ$2000,$Z752))</f>
      </c>
      <c r="BI752">
        <f>IF($Z752="","",INDEX($AR$2:$AR$2000,$Z752))</f>
      </c>
      <c r="BJ752">
        <f>IF($Z752="","",INDEX($AS$2:$AS$2000,$Z752))</f>
      </c>
      <c r="BK752">
        <f>IF($Z752="","",INDEX($AT$2:$AT$2000,$Z752))</f>
      </c>
      <c r="BL752">
        <f>IF($Z752="","",INDEX($AU$2:$AU$2000,$Z752))</f>
      </c>
      <c r="BM752">
        <f>IF($Z752="","",INDEX($AV$2:$AV$2000,$Z752))</f>
      </c>
      <c r="BN752">
        <f>IF($Z752="","",INDEX($AW$2:$AW$2000,$Z752))</f>
      </c>
      <c r="BO752">
        <f>IF($Z752="","",INDEX($AX$2:$AX$2000,$Z752))</f>
      </c>
      <c r="BP752">
        <f>IF($Z752="","",INDEX($AY$2:$AY$2000,$Z752))</f>
      </c>
      <c r="BQ752">
        <f>IF($Z752="","",INDEX($AZ$2:$AZ$2000,$Z752))</f>
      </c>
      <c r="BR752">
        <f>IF($Z752="","",INDEX($BA$2:$BA$2000,$Z752))</f>
      </c>
      <c r="BS752">
        <f>IF($Z752="","",INDEX($BB$2:$BB$2000,$Z752))</f>
      </c>
      <c r="BT752">
        <f>IF($Z752="","",INDEX($BC$2:$BC$2000,$Z752))</f>
      </c>
      <c r="BV752">
        <f>IF(OR($A752="",$P752&lt;&gt;"Yes",$AH752="Yes"),"",1+N($AG752))</f>
      </c>
      <c r="BW752">
        <f>IF($A752="","",COUNTIFS($W$2:$W$2500,$A752,$BZ$2:$BZ$2500,"Yes")+COUNTIFS($X$2:$X$2500,$A752,$BY$2:$BY$2500,"Yes"))</f>
      </c>
      <c r="BX752">
        <f>IF(OR($A752="",$P752="Yes"),"",IF(N($BW752)=0,0,1+SUMIFS($CB$2:$CB$2500,$W$2:$W$2500,$A752)+SUMIFS($CA$2:$CA$2500,$X$2:$X$2500,$A752)))</f>
      </c>
      <c r="BY752" t="str">
        <f>IF($Y752="","",INDEX($AH$2:$AH$2000,$Y752)&amp;"")</f>
      </c>
      <c r="BZ752" t="str">
        <f>IF($Z752="","",INDEX($AH$2:$AH$2000,$Z752)&amp;"")</f>
      </c>
      <c r="CA752">
        <f>IF($Y752="","",INDEX($BV$2:$BV$2000,$Y752))</f>
      </c>
      <c r="CB752">
        <f>IF($Z752="","",INDEX($BV$2:$BV$2000,$Z752))</f>
      </c>
    </row>
    <row r="753">
      <c r="A753" t="str">
        <f>IF(TRIM(INDEX(games!$A:$A,ROW()))="","",TRIM(INDEX(games!$A:$A,ROW())))</f>
      </c>
      <c r="B753">
        <f>IF(OR($A753="",INDEX(games!$B:$B,ROW())=""),"",INDEX(games!$B:$B,ROW()))</f>
      </c>
      <c r="C753" t="str">
        <f>IF(OR($A753="",INDEX(games!$C:$C,ROW())=""),"",INDEX(games!$C:$C,ROW()))</f>
      </c>
      <c r="D753">
        <f>IF($A753="","",COUNTIF($W$2:$W$2500,$A753)+COUNTIF($X$2:$X$2500,$A753))</f>
      </c>
      <c r="E753">
        <f>IF($A753="","",IFERROR(MATCH($C753,$R$2:$R$5,0),0))</f>
      </c>
      <c r="F753">
        <f>IF($A753="","",MOD(ROW(),34))</f>
      </c>
      <c r="G753">
        <f>IF($A753="",NA(),IF($C753="Action",$B753,NA()))</f>
      </c>
      <c r="H753">
        <f>IF($A753="",NA(),IF($C753="Action",1+$F753*0.023,NA()))</f>
      </c>
      <c r="I753">
        <f>IF($A753="",NA(),IF($C753="Strategy",$B753,NA()))</f>
      </c>
      <c r="J753">
        <f>IF($A753="",NA(),IF($C753="Strategy",2+$F753*0.023,NA()))</f>
      </c>
      <c r="K753">
        <f>IF($A753="",NA(),IF($C753="Deckbuilder",$B753,NA()))</f>
      </c>
      <c r="L753">
        <f>IF($A753="",NA(),IF($C753="Deckbuilder",3+$F753*0.023,NA()))</f>
      </c>
      <c r="M753">
        <f>IF($A753="",NA(),IF($C753="Traditional",$B753,NA()))</f>
      </c>
      <c r="N753">
        <f>IF($A753="",NA(),IF($C753="Traditional",4+$F753*0.023,NA()))</f>
      </c>
      <c r="O753">
        <f>IF($A753="","",$D753+ROW()/1000000)</f>
      </c>
      <c r="P753" t="str">
        <f>IF(OR($A753="",INDEX(games!$H:$H,ROW())=""),"",INDEX(games!$H:$H,ROW()))</f>
      </c>
      <c r="Q753">
        <f>IF(OR($A753="",$P753&lt;&gt;"Yes"),"",$D753+ROW()/1000000)</f>
      </c>
      <c r="T753">
        <f>IF($Y753="","",INDEX($B$2:$B$2000,$Y753))</f>
      </c>
      <c r="U753">
        <f>IF($Z753="","",INDEX($B$2:$B$2000,$Z753))</f>
      </c>
      <c r="V753">
        <f>IF(OR($T753="",$U753=""),"",$U753-$T753)</f>
      </c>
      <c r="W753" t="str">
        <f>IF(TRIM(INDEX(connections!$A:$A,ROW()))="","",TRIM(INDEX(connections!$A:$A,ROW())))</f>
      </c>
      <c r="X753" t="str">
        <f>IF($W753="","",TRIM(INDEX(connections!$B:$B,ROW())))</f>
      </c>
      <c r="Y753">
        <f>IF($W753="","",IFERROR(MATCH($W753,$A$2:$A$2000,0),""))</f>
      </c>
      <c r="Z753">
        <f>IF($X753="","",IFERROR(MATCH($X753,$A$2:$A$2000,0),""))</f>
      </c>
      <c r="AA753" t="str">
        <f>IF($Y753="","",INDEX($P$2:$P$2000,$Y753))</f>
      </c>
      <c r="AB753" t="str">
        <f>IF($Z753="","",INDEX($P$2:$P$2000,$Z753))</f>
      </c>
      <c r="AC753">
        <f>IF(AND($AA753="Yes",$AB753="Yes"),1,"")</f>
      </c>
      <c r="AD753">
        <f>IF(OR($Y753="",$Z753=""),"",IF(INDEX($C$2:$C$2000,$Y753)=INDEX($C$2:$C$2000,$Z753),0,1))</f>
      </c>
      <c r="AE753">
        <f>IF($AC753&lt;&gt;1,"",IF(AND(INDEX($AG$2:$AG$2000,$Y753)=1,INDEX($AG$2:$AG$2000,$Z753)=1),1,""))</f>
      </c>
      <c r="AG753">
        <f>IF($A753="","",COUNTIFS($W$2:$W$2500,$A753,$AB$2:$AB$2500,"Yes")+COUNTIFS($X$2:$X$2500,$A753,$AA$2:$AA$2500,"Yes"))</f>
      </c>
      <c r="AH753" t="str">
        <f>IF(OR($P753&lt;&gt;"Yes",N($AG753)=0),"",IF(AND($AG753=1,COUNTIFS($W$2:$W$2500,$A753,$AE$2:$AE$2500,1)+COUNTIFS($X$2:$X$2500,$A753,$AE$2:$AE$2500,1)&gt;0),"","Yes"))</f>
      </c>
      <c r="AI753">
        <f>IF($AH753="Yes",$AG753,"")</f>
      </c>
      <c r="AJ753">
        <f>IF($AI753="","",$AI753+ROW()/1000000)</f>
      </c>
      <c r="AK753">
        <f>IF(OR($A753="",$P753="Yes",N($AG753)=0),"",$AG753+ROW()/1000000)</f>
      </c>
      <c r="AL753" t="str">
        <f>IF($A753="","",INDEX(games!$J:$J,ROW())&amp;"")</f>
      </c>
      <c r="AM753">
        <f>IF($A753="","",SUMPRODUCT($AO753:$BD753,'Map Analysis'!$AP$2^{0,1,2,3,4,5,6,7,8,9,10,11,12,13,14,15}))</f>
      </c>
      <c r="AN753">
        <f>IF($A753="","",$AM753+ROW()/10000000)</f>
      </c>
      <c r="AO753">
        <f>IF($A753="","",COUNTIF($W$2:$W$2500,$A753))</f>
      </c>
      <c r="AP753">
        <f>IF($A753="","",SUMIFS($BF$2:$BF$2500,$W$2:$W$2500,$A753))</f>
      </c>
      <c r="AQ753">
        <f>IF($A753="","",SUMIFS($BG$2:$BG$2500,$W$2:$W$2500,$A753))</f>
      </c>
      <c r="AR753">
        <f>IF($A753="","",SUMIFS($BH$2:$BH$2500,$W$2:$W$2500,$A753))</f>
      </c>
      <c r="AS753">
        <f>IF($A753="","",SUMIFS($BI$2:$BI$2500,$W$2:$W$2500,$A753))</f>
      </c>
      <c r="AT753">
        <f>IF($A753="","",SUMIFS($BJ$2:$BJ$2500,$W$2:$W$2500,$A753))</f>
      </c>
      <c r="AU753">
        <f>IF($A753="","",SUMIFS($BK$2:$BK$2500,$W$2:$W$2500,$A753))</f>
      </c>
      <c r="AV753">
        <f>IF($A753="","",SUMIFS($BL$2:$BL$2500,$W$2:$W$2500,$A753))</f>
      </c>
      <c r="AW753">
        <f>IF($A753="","",SUMIFS($BM$2:$BM$2500,$W$2:$W$2500,$A753))</f>
      </c>
      <c r="AX753">
        <f>IF($A753="","",SUMIFS($BN$2:$BN$2500,$W$2:$W$2500,$A753))</f>
      </c>
      <c r="AY753">
        <f>IF($A753="","",SUMIFS($BO$2:$BO$2500,$W$2:$W$2500,$A753))</f>
      </c>
      <c r="AZ753">
        <f>IF($A753="","",SUMIFS($BP$2:$BP$2500,$W$2:$W$2500,$A753))</f>
      </c>
      <c r="BA753">
        <f>IF($A753="","",SUMIFS($BQ$2:$BQ$2500,$W$2:$W$2500,$A753))</f>
      </c>
      <c r="BB753">
        <f>IF($A753="","",SUMIFS($BR$2:$BR$2500,$W$2:$W$2500,$A753))</f>
      </c>
      <c r="BC753">
        <f>IF($A753="","",SUMIFS($BS$2:$BS$2500,$W$2:$W$2500,$A753))</f>
      </c>
      <c r="BD753">
        <f>IF($A753="","",SUMIFS($BT$2:$BT$2500,$W$2:$W$2500,$A753))</f>
      </c>
      <c r="BF753">
        <f>IF($Z753="","",INDEX($AO$2:$AO$2000,$Z753))</f>
      </c>
      <c r="BG753">
        <f>IF($Z753="","",INDEX($AP$2:$AP$2000,$Z753))</f>
      </c>
      <c r="BH753">
        <f>IF($Z753="","",INDEX($AQ$2:$AQ$2000,$Z753))</f>
      </c>
      <c r="BI753">
        <f>IF($Z753="","",INDEX($AR$2:$AR$2000,$Z753))</f>
      </c>
      <c r="BJ753">
        <f>IF($Z753="","",INDEX($AS$2:$AS$2000,$Z753))</f>
      </c>
      <c r="BK753">
        <f>IF($Z753="","",INDEX($AT$2:$AT$2000,$Z753))</f>
      </c>
      <c r="BL753">
        <f>IF($Z753="","",INDEX($AU$2:$AU$2000,$Z753))</f>
      </c>
      <c r="BM753">
        <f>IF($Z753="","",INDEX($AV$2:$AV$2000,$Z753))</f>
      </c>
      <c r="BN753">
        <f>IF($Z753="","",INDEX($AW$2:$AW$2000,$Z753))</f>
      </c>
      <c r="BO753">
        <f>IF($Z753="","",INDEX($AX$2:$AX$2000,$Z753))</f>
      </c>
      <c r="BP753">
        <f>IF($Z753="","",INDEX($AY$2:$AY$2000,$Z753))</f>
      </c>
      <c r="BQ753">
        <f>IF($Z753="","",INDEX($AZ$2:$AZ$2000,$Z753))</f>
      </c>
      <c r="BR753">
        <f>IF($Z753="","",INDEX($BA$2:$BA$2000,$Z753))</f>
      </c>
      <c r="BS753">
        <f>IF($Z753="","",INDEX($BB$2:$BB$2000,$Z753))</f>
      </c>
      <c r="BT753">
        <f>IF($Z753="","",INDEX($BC$2:$BC$2000,$Z753))</f>
      </c>
      <c r="BV753">
        <f>IF(OR($A753="",$P753&lt;&gt;"Yes",$AH753="Yes"),"",1+N($AG753))</f>
      </c>
      <c r="BW753">
        <f>IF($A753="","",COUNTIFS($W$2:$W$2500,$A753,$BZ$2:$BZ$2500,"Yes")+COUNTIFS($X$2:$X$2500,$A753,$BY$2:$BY$2500,"Yes"))</f>
      </c>
      <c r="BX753">
        <f>IF(OR($A753="",$P753="Yes"),"",IF(N($BW753)=0,0,1+SUMIFS($CB$2:$CB$2500,$W$2:$W$2500,$A753)+SUMIFS($CA$2:$CA$2500,$X$2:$X$2500,$A753)))</f>
      </c>
      <c r="BY753" t="str">
        <f>IF($Y753="","",INDEX($AH$2:$AH$2000,$Y753)&amp;"")</f>
      </c>
      <c r="BZ753" t="str">
        <f>IF($Z753="","",INDEX($AH$2:$AH$2000,$Z753)&amp;"")</f>
      </c>
      <c r="CA753">
        <f>IF($Y753="","",INDEX($BV$2:$BV$2000,$Y753))</f>
      </c>
      <c r="CB753">
        <f>IF($Z753="","",INDEX($BV$2:$BV$2000,$Z753))</f>
      </c>
    </row>
    <row r="754">
      <c r="A754" t="str">
        <f>IF(TRIM(INDEX(games!$A:$A,ROW()))="","",TRIM(INDEX(games!$A:$A,ROW())))</f>
      </c>
      <c r="B754">
        <f>IF(OR($A754="",INDEX(games!$B:$B,ROW())=""),"",INDEX(games!$B:$B,ROW()))</f>
      </c>
      <c r="C754" t="str">
        <f>IF(OR($A754="",INDEX(games!$C:$C,ROW())=""),"",INDEX(games!$C:$C,ROW()))</f>
      </c>
      <c r="D754">
        <f>IF($A754="","",COUNTIF($W$2:$W$2500,$A754)+COUNTIF($X$2:$X$2500,$A754))</f>
      </c>
      <c r="E754">
        <f>IF($A754="","",IFERROR(MATCH($C754,$R$2:$R$5,0),0))</f>
      </c>
      <c r="F754">
        <f>IF($A754="","",MOD(ROW(),34))</f>
      </c>
      <c r="G754">
        <f>IF($A754="",NA(),IF($C754="Action",$B754,NA()))</f>
      </c>
      <c r="H754">
        <f>IF($A754="",NA(),IF($C754="Action",1+$F754*0.023,NA()))</f>
      </c>
      <c r="I754">
        <f>IF($A754="",NA(),IF($C754="Strategy",$B754,NA()))</f>
      </c>
      <c r="J754">
        <f>IF($A754="",NA(),IF($C754="Strategy",2+$F754*0.023,NA()))</f>
      </c>
      <c r="K754">
        <f>IF($A754="",NA(),IF($C754="Deckbuilder",$B754,NA()))</f>
      </c>
      <c r="L754">
        <f>IF($A754="",NA(),IF($C754="Deckbuilder",3+$F754*0.023,NA()))</f>
      </c>
      <c r="M754">
        <f>IF($A754="",NA(),IF($C754="Traditional",$B754,NA()))</f>
      </c>
      <c r="N754">
        <f>IF($A754="",NA(),IF($C754="Traditional",4+$F754*0.023,NA()))</f>
      </c>
      <c r="O754">
        <f>IF($A754="","",$D754+ROW()/1000000)</f>
      </c>
      <c r="P754" t="str">
        <f>IF(OR($A754="",INDEX(games!$H:$H,ROW())=""),"",INDEX(games!$H:$H,ROW()))</f>
      </c>
      <c r="Q754">
        <f>IF(OR($A754="",$P754&lt;&gt;"Yes"),"",$D754+ROW()/1000000)</f>
      </c>
      <c r="T754">
        <f>IF($Y754="","",INDEX($B$2:$B$2000,$Y754))</f>
      </c>
      <c r="U754">
        <f>IF($Z754="","",INDEX($B$2:$B$2000,$Z754))</f>
      </c>
      <c r="V754">
        <f>IF(OR($T754="",$U754=""),"",$U754-$T754)</f>
      </c>
      <c r="W754" t="str">
        <f>IF(TRIM(INDEX(connections!$A:$A,ROW()))="","",TRIM(INDEX(connections!$A:$A,ROW())))</f>
      </c>
      <c r="X754" t="str">
        <f>IF($W754="","",TRIM(INDEX(connections!$B:$B,ROW())))</f>
      </c>
      <c r="Y754">
        <f>IF($W754="","",IFERROR(MATCH($W754,$A$2:$A$2000,0),""))</f>
      </c>
      <c r="Z754">
        <f>IF($X754="","",IFERROR(MATCH($X754,$A$2:$A$2000,0),""))</f>
      </c>
      <c r="AA754" t="str">
        <f>IF($Y754="","",INDEX($P$2:$P$2000,$Y754))</f>
      </c>
      <c r="AB754" t="str">
        <f>IF($Z754="","",INDEX($P$2:$P$2000,$Z754))</f>
      </c>
      <c r="AC754">
        <f>IF(AND($AA754="Yes",$AB754="Yes"),1,"")</f>
      </c>
      <c r="AD754">
        <f>IF(OR($Y754="",$Z754=""),"",IF(INDEX($C$2:$C$2000,$Y754)=INDEX($C$2:$C$2000,$Z754),0,1))</f>
      </c>
      <c r="AE754">
        <f>IF($AC754&lt;&gt;1,"",IF(AND(INDEX($AG$2:$AG$2000,$Y754)=1,INDEX($AG$2:$AG$2000,$Z754)=1),1,""))</f>
      </c>
      <c r="AG754">
        <f>IF($A754="","",COUNTIFS($W$2:$W$2500,$A754,$AB$2:$AB$2500,"Yes")+COUNTIFS($X$2:$X$2500,$A754,$AA$2:$AA$2500,"Yes"))</f>
      </c>
      <c r="AH754" t="str">
        <f>IF(OR($P754&lt;&gt;"Yes",N($AG754)=0),"",IF(AND($AG754=1,COUNTIFS($W$2:$W$2500,$A754,$AE$2:$AE$2500,1)+COUNTIFS($X$2:$X$2500,$A754,$AE$2:$AE$2500,1)&gt;0),"","Yes"))</f>
      </c>
      <c r="AI754">
        <f>IF($AH754="Yes",$AG754,"")</f>
      </c>
      <c r="AJ754">
        <f>IF($AI754="","",$AI754+ROW()/1000000)</f>
      </c>
      <c r="AK754">
        <f>IF(OR($A754="",$P754="Yes",N($AG754)=0),"",$AG754+ROW()/1000000)</f>
      </c>
      <c r="AL754" t="str">
        <f>IF($A754="","",INDEX(games!$J:$J,ROW())&amp;"")</f>
      </c>
      <c r="AM754">
        <f>IF($A754="","",SUMPRODUCT($AO754:$BD754,'Map Analysis'!$AP$2^{0,1,2,3,4,5,6,7,8,9,10,11,12,13,14,15}))</f>
      </c>
      <c r="AN754">
        <f>IF($A754="","",$AM754+ROW()/10000000)</f>
      </c>
      <c r="AO754">
        <f>IF($A754="","",COUNTIF($W$2:$W$2500,$A754))</f>
      </c>
      <c r="AP754">
        <f>IF($A754="","",SUMIFS($BF$2:$BF$2500,$W$2:$W$2500,$A754))</f>
      </c>
      <c r="AQ754">
        <f>IF($A754="","",SUMIFS($BG$2:$BG$2500,$W$2:$W$2500,$A754))</f>
      </c>
      <c r="AR754">
        <f>IF($A754="","",SUMIFS($BH$2:$BH$2500,$W$2:$W$2500,$A754))</f>
      </c>
      <c r="AS754">
        <f>IF($A754="","",SUMIFS($BI$2:$BI$2500,$W$2:$W$2500,$A754))</f>
      </c>
      <c r="AT754">
        <f>IF($A754="","",SUMIFS($BJ$2:$BJ$2500,$W$2:$W$2500,$A754))</f>
      </c>
      <c r="AU754">
        <f>IF($A754="","",SUMIFS($BK$2:$BK$2500,$W$2:$W$2500,$A754))</f>
      </c>
      <c r="AV754">
        <f>IF($A754="","",SUMIFS($BL$2:$BL$2500,$W$2:$W$2500,$A754))</f>
      </c>
      <c r="AW754">
        <f>IF($A754="","",SUMIFS($BM$2:$BM$2500,$W$2:$W$2500,$A754))</f>
      </c>
      <c r="AX754">
        <f>IF($A754="","",SUMIFS($BN$2:$BN$2500,$W$2:$W$2500,$A754))</f>
      </c>
      <c r="AY754">
        <f>IF($A754="","",SUMIFS($BO$2:$BO$2500,$W$2:$W$2500,$A754))</f>
      </c>
      <c r="AZ754">
        <f>IF($A754="","",SUMIFS($BP$2:$BP$2500,$W$2:$W$2500,$A754))</f>
      </c>
      <c r="BA754">
        <f>IF($A754="","",SUMIFS($BQ$2:$BQ$2500,$W$2:$W$2500,$A754))</f>
      </c>
      <c r="BB754">
        <f>IF($A754="","",SUMIFS($BR$2:$BR$2500,$W$2:$W$2500,$A754))</f>
      </c>
      <c r="BC754">
        <f>IF($A754="","",SUMIFS($BS$2:$BS$2500,$W$2:$W$2500,$A754))</f>
      </c>
      <c r="BD754">
        <f>IF($A754="","",SUMIFS($BT$2:$BT$2500,$W$2:$W$2500,$A754))</f>
      </c>
      <c r="BF754">
        <f>IF($Z754="","",INDEX($AO$2:$AO$2000,$Z754))</f>
      </c>
      <c r="BG754">
        <f>IF($Z754="","",INDEX($AP$2:$AP$2000,$Z754))</f>
      </c>
      <c r="BH754">
        <f>IF($Z754="","",INDEX($AQ$2:$AQ$2000,$Z754))</f>
      </c>
      <c r="BI754">
        <f>IF($Z754="","",INDEX($AR$2:$AR$2000,$Z754))</f>
      </c>
      <c r="BJ754">
        <f>IF($Z754="","",INDEX($AS$2:$AS$2000,$Z754))</f>
      </c>
      <c r="BK754">
        <f>IF($Z754="","",INDEX($AT$2:$AT$2000,$Z754))</f>
      </c>
      <c r="BL754">
        <f>IF($Z754="","",INDEX($AU$2:$AU$2000,$Z754))</f>
      </c>
      <c r="BM754">
        <f>IF($Z754="","",INDEX($AV$2:$AV$2000,$Z754))</f>
      </c>
      <c r="BN754">
        <f>IF($Z754="","",INDEX($AW$2:$AW$2000,$Z754))</f>
      </c>
      <c r="BO754">
        <f>IF($Z754="","",INDEX($AX$2:$AX$2000,$Z754))</f>
      </c>
      <c r="BP754">
        <f>IF($Z754="","",INDEX($AY$2:$AY$2000,$Z754))</f>
      </c>
      <c r="BQ754">
        <f>IF($Z754="","",INDEX($AZ$2:$AZ$2000,$Z754))</f>
      </c>
      <c r="BR754">
        <f>IF($Z754="","",INDEX($BA$2:$BA$2000,$Z754))</f>
      </c>
      <c r="BS754">
        <f>IF($Z754="","",INDEX($BB$2:$BB$2000,$Z754))</f>
      </c>
      <c r="BT754">
        <f>IF($Z754="","",INDEX($BC$2:$BC$2000,$Z754))</f>
      </c>
      <c r="BV754">
        <f>IF(OR($A754="",$P754&lt;&gt;"Yes",$AH754="Yes"),"",1+N($AG754))</f>
      </c>
      <c r="BW754">
        <f>IF($A754="","",COUNTIFS($W$2:$W$2500,$A754,$BZ$2:$BZ$2500,"Yes")+COUNTIFS($X$2:$X$2500,$A754,$BY$2:$BY$2500,"Yes"))</f>
      </c>
      <c r="BX754">
        <f>IF(OR($A754="",$P754="Yes"),"",IF(N($BW754)=0,0,1+SUMIFS($CB$2:$CB$2500,$W$2:$W$2500,$A754)+SUMIFS($CA$2:$CA$2500,$X$2:$X$2500,$A754)))</f>
      </c>
      <c r="BY754" t="str">
        <f>IF($Y754="","",INDEX($AH$2:$AH$2000,$Y754)&amp;"")</f>
      </c>
      <c r="BZ754" t="str">
        <f>IF($Z754="","",INDEX($AH$2:$AH$2000,$Z754)&amp;"")</f>
      </c>
      <c r="CA754">
        <f>IF($Y754="","",INDEX($BV$2:$BV$2000,$Y754))</f>
      </c>
      <c r="CB754">
        <f>IF($Z754="","",INDEX($BV$2:$BV$2000,$Z754))</f>
      </c>
    </row>
    <row r="755">
      <c r="A755" t="str">
        <f>IF(TRIM(INDEX(games!$A:$A,ROW()))="","",TRIM(INDEX(games!$A:$A,ROW())))</f>
      </c>
      <c r="B755">
        <f>IF(OR($A755="",INDEX(games!$B:$B,ROW())=""),"",INDEX(games!$B:$B,ROW()))</f>
      </c>
      <c r="C755" t="str">
        <f>IF(OR($A755="",INDEX(games!$C:$C,ROW())=""),"",INDEX(games!$C:$C,ROW()))</f>
      </c>
      <c r="D755">
        <f>IF($A755="","",COUNTIF($W$2:$W$2500,$A755)+COUNTIF($X$2:$X$2500,$A755))</f>
      </c>
      <c r="E755">
        <f>IF($A755="","",IFERROR(MATCH($C755,$R$2:$R$5,0),0))</f>
      </c>
      <c r="F755">
        <f>IF($A755="","",MOD(ROW(),34))</f>
      </c>
      <c r="G755">
        <f>IF($A755="",NA(),IF($C755="Action",$B755,NA()))</f>
      </c>
      <c r="H755">
        <f>IF($A755="",NA(),IF($C755="Action",1+$F755*0.023,NA()))</f>
      </c>
      <c r="I755">
        <f>IF($A755="",NA(),IF($C755="Strategy",$B755,NA()))</f>
      </c>
      <c r="J755">
        <f>IF($A755="",NA(),IF($C755="Strategy",2+$F755*0.023,NA()))</f>
      </c>
      <c r="K755">
        <f>IF($A755="",NA(),IF($C755="Deckbuilder",$B755,NA()))</f>
      </c>
      <c r="L755">
        <f>IF($A755="",NA(),IF($C755="Deckbuilder",3+$F755*0.023,NA()))</f>
      </c>
      <c r="M755">
        <f>IF($A755="",NA(),IF($C755="Traditional",$B755,NA()))</f>
      </c>
      <c r="N755">
        <f>IF($A755="",NA(),IF($C755="Traditional",4+$F755*0.023,NA()))</f>
      </c>
      <c r="O755">
        <f>IF($A755="","",$D755+ROW()/1000000)</f>
      </c>
      <c r="P755" t="str">
        <f>IF(OR($A755="",INDEX(games!$H:$H,ROW())=""),"",INDEX(games!$H:$H,ROW()))</f>
      </c>
      <c r="Q755">
        <f>IF(OR($A755="",$P755&lt;&gt;"Yes"),"",$D755+ROW()/1000000)</f>
      </c>
      <c r="T755">
        <f>IF($Y755="","",INDEX($B$2:$B$2000,$Y755))</f>
      </c>
      <c r="U755">
        <f>IF($Z755="","",INDEX($B$2:$B$2000,$Z755))</f>
      </c>
      <c r="V755">
        <f>IF(OR($T755="",$U755=""),"",$U755-$T755)</f>
      </c>
      <c r="W755" t="str">
        <f>IF(TRIM(INDEX(connections!$A:$A,ROW()))="","",TRIM(INDEX(connections!$A:$A,ROW())))</f>
      </c>
      <c r="X755" t="str">
        <f>IF($W755="","",TRIM(INDEX(connections!$B:$B,ROW())))</f>
      </c>
      <c r="Y755">
        <f>IF($W755="","",IFERROR(MATCH($W755,$A$2:$A$2000,0),""))</f>
      </c>
      <c r="Z755">
        <f>IF($X755="","",IFERROR(MATCH($X755,$A$2:$A$2000,0),""))</f>
      </c>
      <c r="AA755" t="str">
        <f>IF($Y755="","",INDEX($P$2:$P$2000,$Y755))</f>
      </c>
      <c r="AB755" t="str">
        <f>IF($Z755="","",INDEX($P$2:$P$2000,$Z755))</f>
      </c>
      <c r="AC755">
        <f>IF(AND($AA755="Yes",$AB755="Yes"),1,"")</f>
      </c>
      <c r="AD755">
        <f>IF(OR($Y755="",$Z755=""),"",IF(INDEX($C$2:$C$2000,$Y755)=INDEX($C$2:$C$2000,$Z755),0,1))</f>
      </c>
      <c r="AE755">
        <f>IF($AC755&lt;&gt;1,"",IF(AND(INDEX($AG$2:$AG$2000,$Y755)=1,INDEX($AG$2:$AG$2000,$Z755)=1),1,""))</f>
      </c>
      <c r="AG755">
        <f>IF($A755="","",COUNTIFS($W$2:$W$2500,$A755,$AB$2:$AB$2500,"Yes")+COUNTIFS($X$2:$X$2500,$A755,$AA$2:$AA$2500,"Yes"))</f>
      </c>
      <c r="AH755" t="str">
        <f>IF(OR($P755&lt;&gt;"Yes",N($AG755)=0),"",IF(AND($AG755=1,COUNTIFS($W$2:$W$2500,$A755,$AE$2:$AE$2500,1)+COUNTIFS($X$2:$X$2500,$A755,$AE$2:$AE$2500,1)&gt;0),"","Yes"))</f>
      </c>
      <c r="AI755">
        <f>IF($AH755="Yes",$AG755,"")</f>
      </c>
      <c r="AJ755">
        <f>IF($AI755="","",$AI755+ROW()/1000000)</f>
      </c>
      <c r="AK755">
        <f>IF(OR($A755="",$P755="Yes",N($AG755)=0),"",$AG755+ROW()/1000000)</f>
      </c>
      <c r="AL755" t="str">
        <f>IF($A755="","",INDEX(games!$J:$J,ROW())&amp;"")</f>
      </c>
      <c r="AM755">
        <f>IF($A755="","",SUMPRODUCT($AO755:$BD755,'Map Analysis'!$AP$2^{0,1,2,3,4,5,6,7,8,9,10,11,12,13,14,15}))</f>
      </c>
      <c r="AN755">
        <f>IF($A755="","",$AM755+ROW()/10000000)</f>
      </c>
      <c r="AO755">
        <f>IF($A755="","",COUNTIF($W$2:$W$2500,$A755))</f>
      </c>
      <c r="AP755">
        <f>IF($A755="","",SUMIFS($BF$2:$BF$2500,$W$2:$W$2500,$A755))</f>
      </c>
      <c r="AQ755">
        <f>IF($A755="","",SUMIFS($BG$2:$BG$2500,$W$2:$W$2500,$A755))</f>
      </c>
      <c r="AR755">
        <f>IF($A755="","",SUMIFS($BH$2:$BH$2500,$W$2:$W$2500,$A755))</f>
      </c>
      <c r="AS755">
        <f>IF($A755="","",SUMIFS($BI$2:$BI$2500,$W$2:$W$2500,$A755))</f>
      </c>
      <c r="AT755">
        <f>IF($A755="","",SUMIFS($BJ$2:$BJ$2500,$W$2:$W$2500,$A755))</f>
      </c>
      <c r="AU755">
        <f>IF($A755="","",SUMIFS($BK$2:$BK$2500,$W$2:$W$2500,$A755))</f>
      </c>
      <c r="AV755">
        <f>IF($A755="","",SUMIFS($BL$2:$BL$2500,$W$2:$W$2500,$A755))</f>
      </c>
      <c r="AW755">
        <f>IF($A755="","",SUMIFS($BM$2:$BM$2500,$W$2:$W$2500,$A755))</f>
      </c>
      <c r="AX755">
        <f>IF($A755="","",SUMIFS($BN$2:$BN$2500,$W$2:$W$2500,$A755))</f>
      </c>
      <c r="AY755">
        <f>IF($A755="","",SUMIFS($BO$2:$BO$2500,$W$2:$W$2500,$A755))</f>
      </c>
      <c r="AZ755">
        <f>IF($A755="","",SUMIFS($BP$2:$BP$2500,$W$2:$W$2500,$A755))</f>
      </c>
      <c r="BA755">
        <f>IF($A755="","",SUMIFS($BQ$2:$BQ$2500,$W$2:$W$2500,$A755))</f>
      </c>
      <c r="BB755">
        <f>IF($A755="","",SUMIFS($BR$2:$BR$2500,$W$2:$W$2500,$A755))</f>
      </c>
      <c r="BC755">
        <f>IF($A755="","",SUMIFS($BS$2:$BS$2500,$W$2:$W$2500,$A755))</f>
      </c>
      <c r="BD755">
        <f>IF($A755="","",SUMIFS($BT$2:$BT$2500,$W$2:$W$2500,$A755))</f>
      </c>
      <c r="BF755">
        <f>IF($Z755="","",INDEX($AO$2:$AO$2000,$Z755))</f>
      </c>
      <c r="BG755">
        <f>IF($Z755="","",INDEX($AP$2:$AP$2000,$Z755))</f>
      </c>
      <c r="BH755">
        <f>IF($Z755="","",INDEX($AQ$2:$AQ$2000,$Z755))</f>
      </c>
      <c r="BI755">
        <f>IF($Z755="","",INDEX($AR$2:$AR$2000,$Z755))</f>
      </c>
      <c r="BJ755">
        <f>IF($Z755="","",INDEX($AS$2:$AS$2000,$Z755))</f>
      </c>
      <c r="BK755">
        <f>IF($Z755="","",INDEX($AT$2:$AT$2000,$Z755))</f>
      </c>
      <c r="BL755">
        <f>IF($Z755="","",INDEX($AU$2:$AU$2000,$Z755))</f>
      </c>
      <c r="BM755">
        <f>IF($Z755="","",INDEX($AV$2:$AV$2000,$Z755))</f>
      </c>
      <c r="BN755">
        <f>IF($Z755="","",INDEX($AW$2:$AW$2000,$Z755))</f>
      </c>
      <c r="BO755">
        <f>IF($Z755="","",INDEX($AX$2:$AX$2000,$Z755))</f>
      </c>
      <c r="BP755">
        <f>IF($Z755="","",INDEX($AY$2:$AY$2000,$Z755))</f>
      </c>
      <c r="BQ755">
        <f>IF($Z755="","",INDEX($AZ$2:$AZ$2000,$Z755))</f>
      </c>
      <c r="BR755">
        <f>IF($Z755="","",INDEX($BA$2:$BA$2000,$Z755))</f>
      </c>
      <c r="BS755">
        <f>IF($Z755="","",INDEX($BB$2:$BB$2000,$Z755))</f>
      </c>
      <c r="BT755">
        <f>IF($Z755="","",INDEX($BC$2:$BC$2000,$Z755))</f>
      </c>
      <c r="BV755">
        <f>IF(OR($A755="",$P755&lt;&gt;"Yes",$AH755="Yes"),"",1+N($AG755))</f>
      </c>
      <c r="BW755">
        <f>IF($A755="","",COUNTIFS($W$2:$W$2500,$A755,$BZ$2:$BZ$2500,"Yes")+COUNTIFS($X$2:$X$2500,$A755,$BY$2:$BY$2500,"Yes"))</f>
      </c>
      <c r="BX755">
        <f>IF(OR($A755="",$P755="Yes"),"",IF(N($BW755)=0,0,1+SUMIFS($CB$2:$CB$2500,$W$2:$W$2500,$A755)+SUMIFS($CA$2:$CA$2500,$X$2:$X$2500,$A755)))</f>
      </c>
      <c r="BY755" t="str">
        <f>IF($Y755="","",INDEX($AH$2:$AH$2000,$Y755)&amp;"")</f>
      </c>
      <c r="BZ755" t="str">
        <f>IF($Z755="","",INDEX($AH$2:$AH$2000,$Z755)&amp;"")</f>
      </c>
      <c r="CA755">
        <f>IF($Y755="","",INDEX($BV$2:$BV$2000,$Y755))</f>
      </c>
      <c r="CB755">
        <f>IF($Z755="","",INDEX($BV$2:$BV$2000,$Z755))</f>
      </c>
    </row>
    <row r="756">
      <c r="A756" t="str">
        <f>IF(TRIM(INDEX(games!$A:$A,ROW()))="","",TRIM(INDEX(games!$A:$A,ROW())))</f>
      </c>
      <c r="B756">
        <f>IF(OR($A756="",INDEX(games!$B:$B,ROW())=""),"",INDEX(games!$B:$B,ROW()))</f>
      </c>
      <c r="C756" t="str">
        <f>IF(OR($A756="",INDEX(games!$C:$C,ROW())=""),"",INDEX(games!$C:$C,ROW()))</f>
      </c>
      <c r="D756">
        <f>IF($A756="","",COUNTIF($W$2:$W$2500,$A756)+COUNTIF($X$2:$X$2500,$A756))</f>
      </c>
      <c r="E756">
        <f>IF($A756="","",IFERROR(MATCH($C756,$R$2:$R$5,0),0))</f>
      </c>
      <c r="F756">
        <f>IF($A756="","",MOD(ROW(),34))</f>
      </c>
      <c r="G756">
        <f>IF($A756="",NA(),IF($C756="Action",$B756,NA()))</f>
      </c>
      <c r="H756">
        <f>IF($A756="",NA(),IF($C756="Action",1+$F756*0.023,NA()))</f>
      </c>
      <c r="I756">
        <f>IF($A756="",NA(),IF($C756="Strategy",$B756,NA()))</f>
      </c>
      <c r="J756">
        <f>IF($A756="",NA(),IF($C756="Strategy",2+$F756*0.023,NA()))</f>
      </c>
      <c r="K756">
        <f>IF($A756="",NA(),IF($C756="Deckbuilder",$B756,NA()))</f>
      </c>
      <c r="L756">
        <f>IF($A756="",NA(),IF($C756="Deckbuilder",3+$F756*0.023,NA()))</f>
      </c>
      <c r="M756">
        <f>IF($A756="",NA(),IF($C756="Traditional",$B756,NA()))</f>
      </c>
      <c r="N756">
        <f>IF($A756="",NA(),IF($C756="Traditional",4+$F756*0.023,NA()))</f>
      </c>
      <c r="O756">
        <f>IF($A756="","",$D756+ROW()/1000000)</f>
      </c>
      <c r="P756" t="str">
        <f>IF(OR($A756="",INDEX(games!$H:$H,ROW())=""),"",INDEX(games!$H:$H,ROW()))</f>
      </c>
      <c r="Q756">
        <f>IF(OR($A756="",$P756&lt;&gt;"Yes"),"",$D756+ROW()/1000000)</f>
      </c>
      <c r="T756">
        <f>IF($Y756="","",INDEX($B$2:$B$2000,$Y756))</f>
      </c>
      <c r="U756">
        <f>IF($Z756="","",INDEX($B$2:$B$2000,$Z756))</f>
      </c>
      <c r="V756">
        <f>IF(OR($T756="",$U756=""),"",$U756-$T756)</f>
      </c>
      <c r="W756" t="str">
        <f>IF(TRIM(INDEX(connections!$A:$A,ROW()))="","",TRIM(INDEX(connections!$A:$A,ROW())))</f>
      </c>
      <c r="X756" t="str">
        <f>IF($W756="","",TRIM(INDEX(connections!$B:$B,ROW())))</f>
      </c>
      <c r="Y756">
        <f>IF($W756="","",IFERROR(MATCH($W756,$A$2:$A$2000,0),""))</f>
      </c>
      <c r="Z756">
        <f>IF($X756="","",IFERROR(MATCH($X756,$A$2:$A$2000,0),""))</f>
      </c>
      <c r="AA756" t="str">
        <f>IF($Y756="","",INDEX($P$2:$P$2000,$Y756))</f>
      </c>
      <c r="AB756" t="str">
        <f>IF($Z756="","",INDEX($P$2:$P$2000,$Z756))</f>
      </c>
      <c r="AC756">
        <f>IF(AND($AA756="Yes",$AB756="Yes"),1,"")</f>
      </c>
      <c r="AD756">
        <f>IF(OR($Y756="",$Z756=""),"",IF(INDEX($C$2:$C$2000,$Y756)=INDEX($C$2:$C$2000,$Z756),0,1))</f>
      </c>
      <c r="AE756">
        <f>IF($AC756&lt;&gt;1,"",IF(AND(INDEX($AG$2:$AG$2000,$Y756)=1,INDEX($AG$2:$AG$2000,$Z756)=1),1,""))</f>
      </c>
      <c r="AG756">
        <f>IF($A756="","",COUNTIFS($W$2:$W$2500,$A756,$AB$2:$AB$2500,"Yes")+COUNTIFS($X$2:$X$2500,$A756,$AA$2:$AA$2500,"Yes"))</f>
      </c>
      <c r="AH756" t="str">
        <f>IF(OR($P756&lt;&gt;"Yes",N($AG756)=0),"",IF(AND($AG756=1,COUNTIFS($W$2:$W$2500,$A756,$AE$2:$AE$2500,1)+COUNTIFS($X$2:$X$2500,$A756,$AE$2:$AE$2500,1)&gt;0),"","Yes"))</f>
      </c>
      <c r="AI756">
        <f>IF($AH756="Yes",$AG756,"")</f>
      </c>
      <c r="AJ756">
        <f>IF($AI756="","",$AI756+ROW()/1000000)</f>
      </c>
      <c r="AK756">
        <f>IF(OR($A756="",$P756="Yes",N($AG756)=0),"",$AG756+ROW()/1000000)</f>
      </c>
      <c r="AL756" t="str">
        <f>IF($A756="","",INDEX(games!$J:$J,ROW())&amp;"")</f>
      </c>
      <c r="AM756">
        <f>IF($A756="","",SUMPRODUCT($AO756:$BD756,'Map Analysis'!$AP$2^{0,1,2,3,4,5,6,7,8,9,10,11,12,13,14,15}))</f>
      </c>
      <c r="AN756">
        <f>IF($A756="","",$AM756+ROW()/10000000)</f>
      </c>
      <c r="AO756">
        <f>IF($A756="","",COUNTIF($W$2:$W$2500,$A756))</f>
      </c>
      <c r="AP756">
        <f>IF($A756="","",SUMIFS($BF$2:$BF$2500,$W$2:$W$2500,$A756))</f>
      </c>
      <c r="AQ756">
        <f>IF($A756="","",SUMIFS($BG$2:$BG$2500,$W$2:$W$2500,$A756))</f>
      </c>
      <c r="AR756">
        <f>IF($A756="","",SUMIFS($BH$2:$BH$2500,$W$2:$W$2500,$A756))</f>
      </c>
      <c r="AS756">
        <f>IF($A756="","",SUMIFS($BI$2:$BI$2500,$W$2:$W$2500,$A756))</f>
      </c>
      <c r="AT756">
        <f>IF($A756="","",SUMIFS($BJ$2:$BJ$2500,$W$2:$W$2500,$A756))</f>
      </c>
      <c r="AU756">
        <f>IF($A756="","",SUMIFS($BK$2:$BK$2500,$W$2:$W$2500,$A756))</f>
      </c>
      <c r="AV756">
        <f>IF($A756="","",SUMIFS($BL$2:$BL$2500,$W$2:$W$2500,$A756))</f>
      </c>
      <c r="AW756">
        <f>IF($A756="","",SUMIFS($BM$2:$BM$2500,$W$2:$W$2500,$A756))</f>
      </c>
      <c r="AX756">
        <f>IF($A756="","",SUMIFS($BN$2:$BN$2500,$W$2:$W$2500,$A756))</f>
      </c>
      <c r="AY756">
        <f>IF($A756="","",SUMIFS($BO$2:$BO$2500,$W$2:$W$2500,$A756))</f>
      </c>
      <c r="AZ756">
        <f>IF($A756="","",SUMIFS($BP$2:$BP$2500,$W$2:$W$2500,$A756))</f>
      </c>
      <c r="BA756">
        <f>IF($A756="","",SUMIFS($BQ$2:$BQ$2500,$W$2:$W$2500,$A756))</f>
      </c>
      <c r="BB756">
        <f>IF($A756="","",SUMIFS($BR$2:$BR$2500,$W$2:$W$2500,$A756))</f>
      </c>
      <c r="BC756">
        <f>IF($A756="","",SUMIFS($BS$2:$BS$2500,$W$2:$W$2500,$A756))</f>
      </c>
      <c r="BD756">
        <f>IF($A756="","",SUMIFS($BT$2:$BT$2500,$W$2:$W$2500,$A756))</f>
      </c>
      <c r="BF756">
        <f>IF($Z756="","",INDEX($AO$2:$AO$2000,$Z756))</f>
      </c>
      <c r="BG756">
        <f>IF($Z756="","",INDEX($AP$2:$AP$2000,$Z756))</f>
      </c>
      <c r="BH756">
        <f>IF($Z756="","",INDEX($AQ$2:$AQ$2000,$Z756))</f>
      </c>
      <c r="BI756">
        <f>IF($Z756="","",INDEX($AR$2:$AR$2000,$Z756))</f>
      </c>
      <c r="BJ756">
        <f>IF($Z756="","",INDEX($AS$2:$AS$2000,$Z756))</f>
      </c>
      <c r="BK756">
        <f>IF($Z756="","",INDEX($AT$2:$AT$2000,$Z756))</f>
      </c>
      <c r="BL756">
        <f>IF($Z756="","",INDEX($AU$2:$AU$2000,$Z756))</f>
      </c>
      <c r="BM756">
        <f>IF($Z756="","",INDEX($AV$2:$AV$2000,$Z756))</f>
      </c>
      <c r="BN756">
        <f>IF($Z756="","",INDEX($AW$2:$AW$2000,$Z756))</f>
      </c>
      <c r="BO756">
        <f>IF($Z756="","",INDEX($AX$2:$AX$2000,$Z756))</f>
      </c>
      <c r="BP756">
        <f>IF($Z756="","",INDEX($AY$2:$AY$2000,$Z756))</f>
      </c>
      <c r="BQ756">
        <f>IF($Z756="","",INDEX($AZ$2:$AZ$2000,$Z756))</f>
      </c>
      <c r="BR756">
        <f>IF($Z756="","",INDEX($BA$2:$BA$2000,$Z756))</f>
      </c>
      <c r="BS756">
        <f>IF($Z756="","",INDEX($BB$2:$BB$2000,$Z756))</f>
      </c>
      <c r="BT756">
        <f>IF($Z756="","",INDEX($BC$2:$BC$2000,$Z756))</f>
      </c>
      <c r="BV756">
        <f>IF(OR($A756="",$P756&lt;&gt;"Yes",$AH756="Yes"),"",1+N($AG756))</f>
      </c>
      <c r="BW756">
        <f>IF($A756="","",COUNTIFS($W$2:$W$2500,$A756,$BZ$2:$BZ$2500,"Yes")+COUNTIFS($X$2:$X$2500,$A756,$BY$2:$BY$2500,"Yes"))</f>
      </c>
      <c r="BX756">
        <f>IF(OR($A756="",$P756="Yes"),"",IF(N($BW756)=0,0,1+SUMIFS($CB$2:$CB$2500,$W$2:$W$2500,$A756)+SUMIFS($CA$2:$CA$2500,$X$2:$X$2500,$A756)))</f>
      </c>
      <c r="BY756" t="str">
        <f>IF($Y756="","",INDEX($AH$2:$AH$2000,$Y756)&amp;"")</f>
      </c>
      <c r="BZ756" t="str">
        <f>IF($Z756="","",INDEX($AH$2:$AH$2000,$Z756)&amp;"")</f>
      </c>
      <c r="CA756">
        <f>IF($Y756="","",INDEX($BV$2:$BV$2000,$Y756))</f>
      </c>
      <c r="CB756">
        <f>IF($Z756="","",INDEX($BV$2:$BV$2000,$Z756))</f>
      </c>
    </row>
    <row r="757">
      <c r="A757" t="str">
        <f>IF(TRIM(INDEX(games!$A:$A,ROW()))="","",TRIM(INDEX(games!$A:$A,ROW())))</f>
      </c>
      <c r="B757">
        <f>IF(OR($A757="",INDEX(games!$B:$B,ROW())=""),"",INDEX(games!$B:$B,ROW()))</f>
      </c>
      <c r="C757" t="str">
        <f>IF(OR($A757="",INDEX(games!$C:$C,ROW())=""),"",INDEX(games!$C:$C,ROW()))</f>
      </c>
      <c r="D757">
        <f>IF($A757="","",COUNTIF($W$2:$W$2500,$A757)+COUNTIF($X$2:$X$2500,$A757))</f>
      </c>
      <c r="E757">
        <f>IF($A757="","",IFERROR(MATCH($C757,$R$2:$R$5,0),0))</f>
      </c>
      <c r="F757">
        <f>IF($A757="","",MOD(ROW(),34))</f>
      </c>
      <c r="G757">
        <f>IF($A757="",NA(),IF($C757="Action",$B757,NA()))</f>
      </c>
      <c r="H757">
        <f>IF($A757="",NA(),IF($C757="Action",1+$F757*0.023,NA()))</f>
      </c>
      <c r="I757">
        <f>IF($A757="",NA(),IF($C757="Strategy",$B757,NA()))</f>
      </c>
      <c r="J757">
        <f>IF($A757="",NA(),IF($C757="Strategy",2+$F757*0.023,NA()))</f>
      </c>
      <c r="K757">
        <f>IF($A757="",NA(),IF($C757="Deckbuilder",$B757,NA()))</f>
      </c>
      <c r="L757">
        <f>IF($A757="",NA(),IF($C757="Deckbuilder",3+$F757*0.023,NA()))</f>
      </c>
      <c r="M757">
        <f>IF($A757="",NA(),IF($C757="Traditional",$B757,NA()))</f>
      </c>
      <c r="N757">
        <f>IF($A757="",NA(),IF($C757="Traditional",4+$F757*0.023,NA()))</f>
      </c>
      <c r="O757">
        <f>IF($A757="","",$D757+ROW()/1000000)</f>
      </c>
      <c r="P757" t="str">
        <f>IF(OR($A757="",INDEX(games!$H:$H,ROW())=""),"",INDEX(games!$H:$H,ROW()))</f>
      </c>
      <c r="Q757">
        <f>IF(OR($A757="",$P757&lt;&gt;"Yes"),"",$D757+ROW()/1000000)</f>
      </c>
      <c r="T757">
        <f>IF($Y757="","",INDEX($B$2:$B$2000,$Y757))</f>
      </c>
      <c r="U757">
        <f>IF($Z757="","",INDEX($B$2:$B$2000,$Z757))</f>
      </c>
      <c r="V757">
        <f>IF(OR($T757="",$U757=""),"",$U757-$T757)</f>
      </c>
      <c r="W757" t="str">
        <f>IF(TRIM(INDEX(connections!$A:$A,ROW()))="","",TRIM(INDEX(connections!$A:$A,ROW())))</f>
      </c>
      <c r="X757" t="str">
        <f>IF($W757="","",TRIM(INDEX(connections!$B:$B,ROW())))</f>
      </c>
      <c r="Y757">
        <f>IF($W757="","",IFERROR(MATCH($W757,$A$2:$A$2000,0),""))</f>
      </c>
      <c r="Z757">
        <f>IF($X757="","",IFERROR(MATCH($X757,$A$2:$A$2000,0),""))</f>
      </c>
      <c r="AA757" t="str">
        <f>IF($Y757="","",INDEX($P$2:$P$2000,$Y757))</f>
      </c>
      <c r="AB757" t="str">
        <f>IF($Z757="","",INDEX($P$2:$P$2000,$Z757))</f>
      </c>
      <c r="AC757">
        <f>IF(AND($AA757="Yes",$AB757="Yes"),1,"")</f>
      </c>
      <c r="AD757">
        <f>IF(OR($Y757="",$Z757=""),"",IF(INDEX($C$2:$C$2000,$Y757)=INDEX($C$2:$C$2000,$Z757),0,1))</f>
      </c>
      <c r="AE757">
        <f>IF($AC757&lt;&gt;1,"",IF(AND(INDEX($AG$2:$AG$2000,$Y757)=1,INDEX($AG$2:$AG$2000,$Z757)=1),1,""))</f>
      </c>
      <c r="AG757">
        <f>IF($A757="","",COUNTIFS($W$2:$W$2500,$A757,$AB$2:$AB$2500,"Yes")+COUNTIFS($X$2:$X$2500,$A757,$AA$2:$AA$2500,"Yes"))</f>
      </c>
      <c r="AH757" t="str">
        <f>IF(OR($P757&lt;&gt;"Yes",N($AG757)=0),"",IF(AND($AG757=1,COUNTIFS($W$2:$W$2500,$A757,$AE$2:$AE$2500,1)+COUNTIFS($X$2:$X$2500,$A757,$AE$2:$AE$2500,1)&gt;0),"","Yes"))</f>
      </c>
      <c r="AI757">
        <f>IF($AH757="Yes",$AG757,"")</f>
      </c>
      <c r="AJ757">
        <f>IF($AI757="","",$AI757+ROW()/1000000)</f>
      </c>
      <c r="AK757">
        <f>IF(OR($A757="",$P757="Yes",N($AG757)=0),"",$AG757+ROW()/1000000)</f>
      </c>
      <c r="AL757" t="str">
        <f>IF($A757="","",INDEX(games!$J:$J,ROW())&amp;"")</f>
      </c>
      <c r="AM757">
        <f>IF($A757="","",SUMPRODUCT($AO757:$BD757,'Map Analysis'!$AP$2^{0,1,2,3,4,5,6,7,8,9,10,11,12,13,14,15}))</f>
      </c>
      <c r="AN757">
        <f>IF($A757="","",$AM757+ROW()/10000000)</f>
      </c>
      <c r="AO757">
        <f>IF($A757="","",COUNTIF($W$2:$W$2500,$A757))</f>
      </c>
      <c r="AP757">
        <f>IF($A757="","",SUMIFS($BF$2:$BF$2500,$W$2:$W$2500,$A757))</f>
      </c>
      <c r="AQ757">
        <f>IF($A757="","",SUMIFS($BG$2:$BG$2500,$W$2:$W$2500,$A757))</f>
      </c>
      <c r="AR757">
        <f>IF($A757="","",SUMIFS($BH$2:$BH$2500,$W$2:$W$2500,$A757))</f>
      </c>
      <c r="AS757">
        <f>IF($A757="","",SUMIFS($BI$2:$BI$2500,$W$2:$W$2500,$A757))</f>
      </c>
      <c r="AT757">
        <f>IF($A757="","",SUMIFS($BJ$2:$BJ$2500,$W$2:$W$2500,$A757))</f>
      </c>
      <c r="AU757">
        <f>IF($A757="","",SUMIFS($BK$2:$BK$2500,$W$2:$W$2500,$A757))</f>
      </c>
      <c r="AV757">
        <f>IF($A757="","",SUMIFS($BL$2:$BL$2500,$W$2:$W$2500,$A757))</f>
      </c>
      <c r="AW757">
        <f>IF($A757="","",SUMIFS($BM$2:$BM$2500,$W$2:$W$2500,$A757))</f>
      </c>
      <c r="AX757">
        <f>IF($A757="","",SUMIFS($BN$2:$BN$2500,$W$2:$W$2500,$A757))</f>
      </c>
      <c r="AY757">
        <f>IF($A757="","",SUMIFS($BO$2:$BO$2500,$W$2:$W$2500,$A757))</f>
      </c>
      <c r="AZ757">
        <f>IF($A757="","",SUMIFS($BP$2:$BP$2500,$W$2:$W$2500,$A757))</f>
      </c>
      <c r="BA757">
        <f>IF($A757="","",SUMIFS($BQ$2:$BQ$2500,$W$2:$W$2500,$A757))</f>
      </c>
      <c r="BB757">
        <f>IF($A757="","",SUMIFS($BR$2:$BR$2500,$W$2:$W$2500,$A757))</f>
      </c>
      <c r="BC757">
        <f>IF($A757="","",SUMIFS($BS$2:$BS$2500,$W$2:$W$2500,$A757))</f>
      </c>
      <c r="BD757">
        <f>IF($A757="","",SUMIFS($BT$2:$BT$2500,$W$2:$W$2500,$A757))</f>
      </c>
      <c r="BF757">
        <f>IF($Z757="","",INDEX($AO$2:$AO$2000,$Z757))</f>
      </c>
      <c r="BG757">
        <f>IF($Z757="","",INDEX($AP$2:$AP$2000,$Z757))</f>
      </c>
      <c r="BH757">
        <f>IF($Z757="","",INDEX($AQ$2:$AQ$2000,$Z757))</f>
      </c>
      <c r="BI757">
        <f>IF($Z757="","",INDEX($AR$2:$AR$2000,$Z757))</f>
      </c>
      <c r="BJ757">
        <f>IF($Z757="","",INDEX($AS$2:$AS$2000,$Z757))</f>
      </c>
      <c r="BK757">
        <f>IF($Z757="","",INDEX($AT$2:$AT$2000,$Z757))</f>
      </c>
      <c r="BL757">
        <f>IF($Z757="","",INDEX($AU$2:$AU$2000,$Z757))</f>
      </c>
      <c r="BM757">
        <f>IF($Z757="","",INDEX($AV$2:$AV$2000,$Z757))</f>
      </c>
      <c r="BN757">
        <f>IF($Z757="","",INDEX($AW$2:$AW$2000,$Z757))</f>
      </c>
      <c r="BO757">
        <f>IF($Z757="","",INDEX($AX$2:$AX$2000,$Z757))</f>
      </c>
      <c r="BP757">
        <f>IF($Z757="","",INDEX($AY$2:$AY$2000,$Z757))</f>
      </c>
      <c r="BQ757">
        <f>IF($Z757="","",INDEX($AZ$2:$AZ$2000,$Z757))</f>
      </c>
      <c r="BR757">
        <f>IF($Z757="","",INDEX($BA$2:$BA$2000,$Z757))</f>
      </c>
      <c r="BS757">
        <f>IF($Z757="","",INDEX($BB$2:$BB$2000,$Z757))</f>
      </c>
      <c r="BT757">
        <f>IF($Z757="","",INDEX($BC$2:$BC$2000,$Z757))</f>
      </c>
      <c r="BV757">
        <f>IF(OR($A757="",$P757&lt;&gt;"Yes",$AH757="Yes"),"",1+N($AG757))</f>
      </c>
      <c r="BW757">
        <f>IF($A757="","",COUNTIFS($W$2:$W$2500,$A757,$BZ$2:$BZ$2500,"Yes")+COUNTIFS($X$2:$X$2500,$A757,$BY$2:$BY$2500,"Yes"))</f>
      </c>
      <c r="BX757">
        <f>IF(OR($A757="",$P757="Yes"),"",IF(N($BW757)=0,0,1+SUMIFS($CB$2:$CB$2500,$W$2:$W$2500,$A757)+SUMIFS($CA$2:$CA$2500,$X$2:$X$2500,$A757)))</f>
      </c>
      <c r="BY757" t="str">
        <f>IF($Y757="","",INDEX($AH$2:$AH$2000,$Y757)&amp;"")</f>
      </c>
      <c r="BZ757" t="str">
        <f>IF($Z757="","",INDEX($AH$2:$AH$2000,$Z757)&amp;"")</f>
      </c>
      <c r="CA757">
        <f>IF($Y757="","",INDEX($BV$2:$BV$2000,$Y757))</f>
      </c>
      <c r="CB757">
        <f>IF($Z757="","",INDEX($BV$2:$BV$2000,$Z757))</f>
      </c>
    </row>
    <row r="758">
      <c r="A758" t="str">
        <f>IF(TRIM(INDEX(games!$A:$A,ROW()))="","",TRIM(INDEX(games!$A:$A,ROW())))</f>
      </c>
      <c r="B758">
        <f>IF(OR($A758="",INDEX(games!$B:$B,ROW())=""),"",INDEX(games!$B:$B,ROW()))</f>
      </c>
      <c r="C758" t="str">
        <f>IF(OR($A758="",INDEX(games!$C:$C,ROW())=""),"",INDEX(games!$C:$C,ROW()))</f>
      </c>
      <c r="D758">
        <f>IF($A758="","",COUNTIF($W$2:$W$2500,$A758)+COUNTIF($X$2:$X$2500,$A758))</f>
      </c>
      <c r="E758">
        <f>IF($A758="","",IFERROR(MATCH($C758,$R$2:$R$5,0),0))</f>
      </c>
      <c r="F758">
        <f>IF($A758="","",MOD(ROW(),34))</f>
      </c>
      <c r="G758">
        <f>IF($A758="",NA(),IF($C758="Action",$B758,NA()))</f>
      </c>
      <c r="H758">
        <f>IF($A758="",NA(),IF($C758="Action",1+$F758*0.023,NA()))</f>
      </c>
      <c r="I758">
        <f>IF($A758="",NA(),IF($C758="Strategy",$B758,NA()))</f>
      </c>
      <c r="J758">
        <f>IF($A758="",NA(),IF($C758="Strategy",2+$F758*0.023,NA()))</f>
      </c>
      <c r="K758">
        <f>IF($A758="",NA(),IF($C758="Deckbuilder",$B758,NA()))</f>
      </c>
      <c r="L758">
        <f>IF($A758="",NA(),IF($C758="Deckbuilder",3+$F758*0.023,NA()))</f>
      </c>
      <c r="M758">
        <f>IF($A758="",NA(),IF($C758="Traditional",$B758,NA()))</f>
      </c>
      <c r="N758">
        <f>IF($A758="",NA(),IF($C758="Traditional",4+$F758*0.023,NA()))</f>
      </c>
      <c r="O758">
        <f>IF($A758="","",$D758+ROW()/1000000)</f>
      </c>
      <c r="P758" t="str">
        <f>IF(OR($A758="",INDEX(games!$H:$H,ROW())=""),"",INDEX(games!$H:$H,ROW()))</f>
      </c>
      <c r="Q758">
        <f>IF(OR($A758="",$P758&lt;&gt;"Yes"),"",$D758+ROW()/1000000)</f>
      </c>
      <c r="T758">
        <f>IF($Y758="","",INDEX($B$2:$B$2000,$Y758))</f>
      </c>
      <c r="U758">
        <f>IF($Z758="","",INDEX($B$2:$B$2000,$Z758))</f>
      </c>
      <c r="V758">
        <f>IF(OR($T758="",$U758=""),"",$U758-$T758)</f>
      </c>
      <c r="W758" t="str">
        <f>IF(TRIM(INDEX(connections!$A:$A,ROW()))="","",TRIM(INDEX(connections!$A:$A,ROW())))</f>
      </c>
      <c r="X758" t="str">
        <f>IF($W758="","",TRIM(INDEX(connections!$B:$B,ROW())))</f>
      </c>
      <c r="Y758">
        <f>IF($W758="","",IFERROR(MATCH($W758,$A$2:$A$2000,0),""))</f>
      </c>
      <c r="Z758">
        <f>IF($X758="","",IFERROR(MATCH($X758,$A$2:$A$2000,0),""))</f>
      </c>
      <c r="AA758" t="str">
        <f>IF($Y758="","",INDEX($P$2:$P$2000,$Y758))</f>
      </c>
      <c r="AB758" t="str">
        <f>IF($Z758="","",INDEX($P$2:$P$2000,$Z758))</f>
      </c>
      <c r="AC758">
        <f>IF(AND($AA758="Yes",$AB758="Yes"),1,"")</f>
      </c>
      <c r="AD758">
        <f>IF(OR($Y758="",$Z758=""),"",IF(INDEX($C$2:$C$2000,$Y758)=INDEX($C$2:$C$2000,$Z758),0,1))</f>
      </c>
      <c r="AE758">
        <f>IF($AC758&lt;&gt;1,"",IF(AND(INDEX($AG$2:$AG$2000,$Y758)=1,INDEX($AG$2:$AG$2000,$Z758)=1),1,""))</f>
      </c>
      <c r="AG758">
        <f>IF($A758="","",COUNTIFS($W$2:$W$2500,$A758,$AB$2:$AB$2500,"Yes")+COUNTIFS($X$2:$X$2500,$A758,$AA$2:$AA$2500,"Yes"))</f>
      </c>
      <c r="AH758" t="str">
        <f>IF(OR($P758&lt;&gt;"Yes",N($AG758)=0),"",IF(AND($AG758=1,COUNTIFS($W$2:$W$2500,$A758,$AE$2:$AE$2500,1)+COUNTIFS($X$2:$X$2500,$A758,$AE$2:$AE$2500,1)&gt;0),"","Yes"))</f>
      </c>
      <c r="AI758">
        <f>IF($AH758="Yes",$AG758,"")</f>
      </c>
      <c r="AJ758">
        <f>IF($AI758="","",$AI758+ROW()/1000000)</f>
      </c>
      <c r="AK758">
        <f>IF(OR($A758="",$P758="Yes",N($AG758)=0),"",$AG758+ROW()/1000000)</f>
      </c>
      <c r="AL758" t="str">
        <f>IF($A758="","",INDEX(games!$J:$J,ROW())&amp;"")</f>
      </c>
      <c r="AM758">
        <f>IF($A758="","",SUMPRODUCT($AO758:$BD758,'Map Analysis'!$AP$2^{0,1,2,3,4,5,6,7,8,9,10,11,12,13,14,15}))</f>
      </c>
      <c r="AN758">
        <f>IF($A758="","",$AM758+ROW()/10000000)</f>
      </c>
      <c r="AO758">
        <f>IF($A758="","",COUNTIF($W$2:$W$2500,$A758))</f>
      </c>
      <c r="AP758">
        <f>IF($A758="","",SUMIFS($BF$2:$BF$2500,$W$2:$W$2500,$A758))</f>
      </c>
      <c r="AQ758">
        <f>IF($A758="","",SUMIFS($BG$2:$BG$2500,$W$2:$W$2500,$A758))</f>
      </c>
      <c r="AR758">
        <f>IF($A758="","",SUMIFS($BH$2:$BH$2500,$W$2:$W$2500,$A758))</f>
      </c>
      <c r="AS758">
        <f>IF($A758="","",SUMIFS($BI$2:$BI$2500,$W$2:$W$2500,$A758))</f>
      </c>
      <c r="AT758">
        <f>IF($A758="","",SUMIFS($BJ$2:$BJ$2500,$W$2:$W$2500,$A758))</f>
      </c>
      <c r="AU758">
        <f>IF($A758="","",SUMIFS($BK$2:$BK$2500,$W$2:$W$2500,$A758))</f>
      </c>
      <c r="AV758">
        <f>IF($A758="","",SUMIFS($BL$2:$BL$2500,$W$2:$W$2500,$A758))</f>
      </c>
      <c r="AW758">
        <f>IF($A758="","",SUMIFS($BM$2:$BM$2500,$W$2:$W$2500,$A758))</f>
      </c>
      <c r="AX758">
        <f>IF($A758="","",SUMIFS($BN$2:$BN$2500,$W$2:$W$2500,$A758))</f>
      </c>
      <c r="AY758">
        <f>IF($A758="","",SUMIFS($BO$2:$BO$2500,$W$2:$W$2500,$A758))</f>
      </c>
      <c r="AZ758">
        <f>IF($A758="","",SUMIFS($BP$2:$BP$2500,$W$2:$W$2500,$A758))</f>
      </c>
      <c r="BA758">
        <f>IF($A758="","",SUMIFS($BQ$2:$BQ$2500,$W$2:$W$2500,$A758))</f>
      </c>
      <c r="BB758">
        <f>IF($A758="","",SUMIFS($BR$2:$BR$2500,$W$2:$W$2500,$A758))</f>
      </c>
      <c r="BC758">
        <f>IF($A758="","",SUMIFS($BS$2:$BS$2500,$W$2:$W$2500,$A758))</f>
      </c>
      <c r="BD758">
        <f>IF($A758="","",SUMIFS($BT$2:$BT$2500,$W$2:$W$2500,$A758))</f>
      </c>
      <c r="BF758">
        <f>IF($Z758="","",INDEX($AO$2:$AO$2000,$Z758))</f>
      </c>
      <c r="BG758">
        <f>IF($Z758="","",INDEX($AP$2:$AP$2000,$Z758))</f>
      </c>
      <c r="BH758">
        <f>IF($Z758="","",INDEX($AQ$2:$AQ$2000,$Z758))</f>
      </c>
      <c r="BI758">
        <f>IF($Z758="","",INDEX($AR$2:$AR$2000,$Z758))</f>
      </c>
      <c r="BJ758">
        <f>IF($Z758="","",INDEX($AS$2:$AS$2000,$Z758))</f>
      </c>
      <c r="BK758">
        <f>IF($Z758="","",INDEX($AT$2:$AT$2000,$Z758))</f>
      </c>
      <c r="BL758">
        <f>IF($Z758="","",INDEX($AU$2:$AU$2000,$Z758))</f>
      </c>
      <c r="BM758">
        <f>IF($Z758="","",INDEX($AV$2:$AV$2000,$Z758))</f>
      </c>
      <c r="BN758">
        <f>IF($Z758="","",INDEX($AW$2:$AW$2000,$Z758))</f>
      </c>
      <c r="BO758">
        <f>IF($Z758="","",INDEX($AX$2:$AX$2000,$Z758))</f>
      </c>
      <c r="BP758">
        <f>IF($Z758="","",INDEX($AY$2:$AY$2000,$Z758))</f>
      </c>
      <c r="BQ758">
        <f>IF($Z758="","",INDEX($AZ$2:$AZ$2000,$Z758))</f>
      </c>
      <c r="BR758">
        <f>IF($Z758="","",INDEX($BA$2:$BA$2000,$Z758))</f>
      </c>
      <c r="BS758">
        <f>IF($Z758="","",INDEX($BB$2:$BB$2000,$Z758))</f>
      </c>
      <c r="BT758">
        <f>IF($Z758="","",INDEX($BC$2:$BC$2000,$Z758))</f>
      </c>
      <c r="BV758">
        <f>IF(OR($A758="",$P758&lt;&gt;"Yes",$AH758="Yes"),"",1+N($AG758))</f>
      </c>
      <c r="BW758">
        <f>IF($A758="","",COUNTIFS($W$2:$W$2500,$A758,$BZ$2:$BZ$2500,"Yes")+COUNTIFS($X$2:$X$2500,$A758,$BY$2:$BY$2500,"Yes"))</f>
      </c>
      <c r="BX758">
        <f>IF(OR($A758="",$P758="Yes"),"",IF(N($BW758)=0,0,1+SUMIFS($CB$2:$CB$2500,$W$2:$W$2500,$A758)+SUMIFS($CA$2:$CA$2500,$X$2:$X$2500,$A758)))</f>
      </c>
      <c r="BY758" t="str">
        <f>IF($Y758="","",INDEX($AH$2:$AH$2000,$Y758)&amp;"")</f>
      </c>
      <c r="BZ758" t="str">
        <f>IF($Z758="","",INDEX($AH$2:$AH$2000,$Z758)&amp;"")</f>
      </c>
      <c r="CA758">
        <f>IF($Y758="","",INDEX($BV$2:$BV$2000,$Y758))</f>
      </c>
      <c r="CB758">
        <f>IF($Z758="","",INDEX($BV$2:$BV$2000,$Z758))</f>
      </c>
    </row>
    <row r="759">
      <c r="A759" t="str">
        <f>IF(TRIM(INDEX(games!$A:$A,ROW()))="","",TRIM(INDEX(games!$A:$A,ROW())))</f>
      </c>
      <c r="B759">
        <f>IF(OR($A759="",INDEX(games!$B:$B,ROW())=""),"",INDEX(games!$B:$B,ROW()))</f>
      </c>
      <c r="C759" t="str">
        <f>IF(OR($A759="",INDEX(games!$C:$C,ROW())=""),"",INDEX(games!$C:$C,ROW()))</f>
      </c>
      <c r="D759">
        <f>IF($A759="","",COUNTIF($W$2:$W$2500,$A759)+COUNTIF($X$2:$X$2500,$A759))</f>
      </c>
      <c r="E759">
        <f>IF($A759="","",IFERROR(MATCH($C759,$R$2:$R$5,0),0))</f>
      </c>
      <c r="F759">
        <f>IF($A759="","",MOD(ROW(),34))</f>
      </c>
      <c r="G759">
        <f>IF($A759="",NA(),IF($C759="Action",$B759,NA()))</f>
      </c>
      <c r="H759">
        <f>IF($A759="",NA(),IF($C759="Action",1+$F759*0.023,NA()))</f>
      </c>
      <c r="I759">
        <f>IF($A759="",NA(),IF($C759="Strategy",$B759,NA()))</f>
      </c>
      <c r="J759">
        <f>IF($A759="",NA(),IF($C759="Strategy",2+$F759*0.023,NA()))</f>
      </c>
      <c r="K759">
        <f>IF($A759="",NA(),IF($C759="Deckbuilder",$B759,NA()))</f>
      </c>
      <c r="L759">
        <f>IF($A759="",NA(),IF($C759="Deckbuilder",3+$F759*0.023,NA()))</f>
      </c>
      <c r="M759">
        <f>IF($A759="",NA(),IF($C759="Traditional",$B759,NA()))</f>
      </c>
      <c r="N759">
        <f>IF($A759="",NA(),IF($C759="Traditional",4+$F759*0.023,NA()))</f>
      </c>
      <c r="O759">
        <f>IF($A759="","",$D759+ROW()/1000000)</f>
      </c>
      <c r="P759" t="str">
        <f>IF(OR($A759="",INDEX(games!$H:$H,ROW())=""),"",INDEX(games!$H:$H,ROW()))</f>
      </c>
      <c r="Q759">
        <f>IF(OR($A759="",$P759&lt;&gt;"Yes"),"",$D759+ROW()/1000000)</f>
      </c>
      <c r="T759">
        <f>IF($Y759="","",INDEX($B$2:$B$2000,$Y759))</f>
      </c>
      <c r="U759">
        <f>IF($Z759="","",INDEX($B$2:$B$2000,$Z759))</f>
      </c>
      <c r="V759">
        <f>IF(OR($T759="",$U759=""),"",$U759-$T759)</f>
      </c>
      <c r="W759" t="str">
        <f>IF(TRIM(INDEX(connections!$A:$A,ROW()))="","",TRIM(INDEX(connections!$A:$A,ROW())))</f>
      </c>
      <c r="X759" t="str">
        <f>IF($W759="","",TRIM(INDEX(connections!$B:$B,ROW())))</f>
      </c>
      <c r="Y759">
        <f>IF($W759="","",IFERROR(MATCH($W759,$A$2:$A$2000,0),""))</f>
      </c>
      <c r="Z759">
        <f>IF($X759="","",IFERROR(MATCH($X759,$A$2:$A$2000,0),""))</f>
      </c>
      <c r="AA759" t="str">
        <f>IF($Y759="","",INDEX($P$2:$P$2000,$Y759))</f>
      </c>
      <c r="AB759" t="str">
        <f>IF($Z759="","",INDEX($P$2:$P$2000,$Z759))</f>
      </c>
      <c r="AC759">
        <f>IF(AND($AA759="Yes",$AB759="Yes"),1,"")</f>
      </c>
      <c r="AD759">
        <f>IF(OR($Y759="",$Z759=""),"",IF(INDEX($C$2:$C$2000,$Y759)=INDEX($C$2:$C$2000,$Z759),0,1))</f>
      </c>
      <c r="AE759">
        <f>IF($AC759&lt;&gt;1,"",IF(AND(INDEX($AG$2:$AG$2000,$Y759)=1,INDEX($AG$2:$AG$2000,$Z759)=1),1,""))</f>
      </c>
      <c r="AG759">
        <f>IF($A759="","",COUNTIFS($W$2:$W$2500,$A759,$AB$2:$AB$2500,"Yes")+COUNTIFS($X$2:$X$2500,$A759,$AA$2:$AA$2500,"Yes"))</f>
      </c>
      <c r="AH759" t="str">
        <f>IF(OR($P759&lt;&gt;"Yes",N($AG759)=0),"",IF(AND($AG759=1,COUNTIFS($W$2:$W$2500,$A759,$AE$2:$AE$2500,1)+COUNTIFS($X$2:$X$2500,$A759,$AE$2:$AE$2500,1)&gt;0),"","Yes"))</f>
      </c>
      <c r="AI759">
        <f>IF($AH759="Yes",$AG759,"")</f>
      </c>
      <c r="AJ759">
        <f>IF($AI759="","",$AI759+ROW()/1000000)</f>
      </c>
      <c r="AK759">
        <f>IF(OR($A759="",$P759="Yes",N($AG759)=0),"",$AG759+ROW()/1000000)</f>
      </c>
      <c r="AL759" t="str">
        <f>IF($A759="","",INDEX(games!$J:$J,ROW())&amp;"")</f>
      </c>
      <c r="AM759">
        <f>IF($A759="","",SUMPRODUCT($AO759:$BD759,'Map Analysis'!$AP$2^{0,1,2,3,4,5,6,7,8,9,10,11,12,13,14,15}))</f>
      </c>
      <c r="AN759">
        <f>IF($A759="","",$AM759+ROW()/10000000)</f>
      </c>
      <c r="AO759">
        <f>IF($A759="","",COUNTIF($W$2:$W$2500,$A759))</f>
      </c>
      <c r="AP759">
        <f>IF($A759="","",SUMIFS($BF$2:$BF$2500,$W$2:$W$2500,$A759))</f>
      </c>
      <c r="AQ759">
        <f>IF($A759="","",SUMIFS($BG$2:$BG$2500,$W$2:$W$2500,$A759))</f>
      </c>
      <c r="AR759">
        <f>IF($A759="","",SUMIFS($BH$2:$BH$2500,$W$2:$W$2500,$A759))</f>
      </c>
      <c r="AS759">
        <f>IF($A759="","",SUMIFS($BI$2:$BI$2500,$W$2:$W$2500,$A759))</f>
      </c>
      <c r="AT759">
        <f>IF($A759="","",SUMIFS($BJ$2:$BJ$2500,$W$2:$W$2500,$A759))</f>
      </c>
      <c r="AU759">
        <f>IF($A759="","",SUMIFS($BK$2:$BK$2500,$W$2:$W$2500,$A759))</f>
      </c>
      <c r="AV759">
        <f>IF($A759="","",SUMIFS($BL$2:$BL$2500,$W$2:$W$2500,$A759))</f>
      </c>
      <c r="AW759">
        <f>IF($A759="","",SUMIFS($BM$2:$BM$2500,$W$2:$W$2500,$A759))</f>
      </c>
      <c r="AX759">
        <f>IF($A759="","",SUMIFS($BN$2:$BN$2500,$W$2:$W$2500,$A759))</f>
      </c>
      <c r="AY759">
        <f>IF($A759="","",SUMIFS($BO$2:$BO$2500,$W$2:$W$2500,$A759))</f>
      </c>
      <c r="AZ759">
        <f>IF($A759="","",SUMIFS($BP$2:$BP$2500,$W$2:$W$2500,$A759))</f>
      </c>
      <c r="BA759">
        <f>IF($A759="","",SUMIFS($BQ$2:$BQ$2500,$W$2:$W$2500,$A759))</f>
      </c>
      <c r="BB759">
        <f>IF($A759="","",SUMIFS($BR$2:$BR$2500,$W$2:$W$2500,$A759))</f>
      </c>
      <c r="BC759">
        <f>IF($A759="","",SUMIFS($BS$2:$BS$2500,$W$2:$W$2500,$A759))</f>
      </c>
      <c r="BD759">
        <f>IF($A759="","",SUMIFS($BT$2:$BT$2500,$W$2:$W$2500,$A759))</f>
      </c>
      <c r="BF759">
        <f>IF($Z759="","",INDEX($AO$2:$AO$2000,$Z759))</f>
      </c>
      <c r="BG759">
        <f>IF($Z759="","",INDEX($AP$2:$AP$2000,$Z759))</f>
      </c>
      <c r="BH759">
        <f>IF($Z759="","",INDEX($AQ$2:$AQ$2000,$Z759))</f>
      </c>
      <c r="BI759">
        <f>IF($Z759="","",INDEX($AR$2:$AR$2000,$Z759))</f>
      </c>
      <c r="BJ759">
        <f>IF($Z759="","",INDEX($AS$2:$AS$2000,$Z759))</f>
      </c>
      <c r="BK759">
        <f>IF($Z759="","",INDEX($AT$2:$AT$2000,$Z759))</f>
      </c>
      <c r="BL759">
        <f>IF($Z759="","",INDEX($AU$2:$AU$2000,$Z759))</f>
      </c>
      <c r="BM759">
        <f>IF($Z759="","",INDEX($AV$2:$AV$2000,$Z759))</f>
      </c>
      <c r="BN759">
        <f>IF($Z759="","",INDEX($AW$2:$AW$2000,$Z759))</f>
      </c>
      <c r="BO759">
        <f>IF($Z759="","",INDEX($AX$2:$AX$2000,$Z759))</f>
      </c>
      <c r="BP759">
        <f>IF($Z759="","",INDEX($AY$2:$AY$2000,$Z759))</f>
      </c>
      <c r="BQ759">
        <f>IF($Z759="","",INDEX($AZ$2:$AZ$2000,$Z759))</f>
      </c>
      <c r="BR759">
        <f>IF($Z759="","",INDEX($BA$2:$BA$2000,$Z759))</f>
      </c>
      <c r="BS759">
        <f>IF($Z759="","",INDEX($BB$2:$BB$2000,$Z759))</f>
      </c>
      <c r="BT759">
        <f>IF($Z759="","",INDEX($BC$2:$BC$2000,$Z759))</f>
      </c>
      <c r="BV759">
        <f>IF(OR($A759="",$P759&lt;&gt;"Yes",$AH759="Yes"),"",1+N($AG759))</f>
      </c>
      <c r="BW759">
        <f>IF($A759="","",COUNTIFS($W$2:$W$2500,$A759,$BZ$2:$BZ$2500,"Yes")+COUNTIFS($X$2:$X$2500,$A759,$BY$2:$BY$2500,"Yes"))</f>
      </c>
      <c r="BX759">
        <f>IF(OR($A759="",$P759="Yes"),"",IF(N($BW759)=0,0,1+SUMIFS($CB$2:$CB$2500,$W$2:$W$2500,$A759)+SUMIFS($CA$2:$CA$2500,$X$2:$X$2500,$A759)))</f>
      </c>
      <c r="BY759" t="str">
        <f>IF($Y759="","",INDEX($AH$2:$AH$2000,$Y759)&amp;"")</f>
      </c>
      <c r="BZ759" t="str">
        <f>IF($Z759="","",INDEX($AH$2:$AH$2000,$Z759)&amp;"")</f>
      </c>
      <c r="CA759">
        <f>IF($Y759="","",INDEX($BV$2:$BV$2000,$Y759))</f>
      </c>
      <c r="CB759">
        <f>IF($Z759="","",INDEX($BV$2:$BV$2000,$Z759))</f>
      </c>
    </row>
    <row r="760">
      <c r="A760" t="str">
        <f>IF(TRIM(INDEX(games!$A:$A,ROW()))="","",TRIM(INDEX(games!$A:$A,ROW())))</f>
      </c>
      <c r="B760">
        <f>IF(OR($A760="",INDEX(games!$B:$B,ROW())=""),"",INDEX(games!$B:$B,ROW()))</f>
      </c>
      <c r="C760" t="str">
        <f>IF(OR($A760="",INDEX(games!$C:$C,ROW())=""),"",INDEX(games!$C:$C,ROW()))</f>
      </c>
      <c r="D760">
        <f>IF($A760="","",COUNTIF($W$2:$W$2500,$A760)+COUNTIF($X$2:$X$2500,$A760))</f>
      </c>
      <c r="E760">
        <f>IF($A760="","",IFERROR(MATCH($C760,$R$2:$R$5,0),0))</f>
      </c>
      <c r="F760">
        <f>IF($A760="","",MOD(ROW(),34))</f>
      </c>
      <c r="G760">
        <f>IF($A760="",NA(),IF($C760="Action",$B760,NA()))</f>
      </c>
      <c r="H760">
        <f>IF($A760="",NA(),IF($C760="Action",1+$F760*0.023,NA()))</f>
      </c>
      <c r="I760">
        <f>IF($A760="",NA(),IF($C760="Strategy",$B760,NA()))</f>
      </c>
      <c r="J760">
        <f>IF($A760="",NA(),IF($C760="Strategy",2+$F760*0.023,NA()))</f>
      </c>
      <c r="K760">
        <f>IF($A760="",NA(),IF($C760="Deckbuilder",$B760,NA()))</f>
      </c>
      <c r="L760">
        <f>IF($A760="",NA(),IF($C760="Deckbuilder",3+$F760*0.023,NA()))</f>
      </c>
      <c r="M760">
        <f>IF($A760="",NA(),IF($C760="Traditional",$B760,NA()))</f>
      </c>
      <c r="N760">
        <f>IF($A760="",NA(),IF($C760="Traditional",4+$F760*0.023,NA()))</f>
      </c>
      <c r="O760">
        <f>IF($A760="","",$D760+ROW()/1000000)</f>
      </c>
      <c r="P760" t="str">
        <f>IF(OR($A760="",INDEX(games!$H:$H,ROW())=""),"",INDEX(games!$H:$H,ROW()))</f>
      </c>
      <c r="Q760">
        <f>IF(OR($A760="",$P760&lt;&gt;"Yes"),"",$D760+ROW()/1000000)</f>
      </c>
      <c r="T760">
        <f>IF($Y760="","",INDEX($B$2:$B$2000,$Y760))</f>
      </c>
      <c r="U760">
        <f>IF($Z760="","",INDEX($B$2:$B$2000,$Z760))</f>
      </c>
      <c r="V760">
        <f>IF(OR($T760="",$U760=""),"",$U760-$T760)</f>
      </c>
      <c r="W760" t="str">
        <f>IF(TRIM(INDEX(connections!$A:$A,ROW()))="","",TRIM(INDEX(connections!$A:$A,ROW())))</f>
      </c>
      <c r="X760" t="str">
        <f>IF($W760="","",TRIM(INDEX(connections!$B:$B,ROW())))</f>
      </c>
      <c r="Y760">
        <f>IF($W760="","",IFERROR(MATCH($W760,$A$2:$A$2000,0),""))</f>
      </c>
      <c r="Z760">
        <f>IF($X760="","",IFERROR(MATCH($X760,$A$2:$A$2000,0),""))</f>
      </c>
      <c r="AA760" t="str">
        <f>IF($Y760="","",INDEX($P$2:$P$2000,$Y760))</f>
      </c>
      <c r="AB760" t="str">
        <f>IF($Z760="","",INDEX($P$2:$P$2000,$Z760))</f>
      </c>
      <c r="AC760">
        <f>IF(AND($AA760="Yes",$AB760="Yes"),1,"")</f>
      </c>
      <c r="AD760">
        <f>IF(OR($Y760="",$Z760=""),"",IF(INDEX($C$2:$C$2000,$Y760)=INDEX($C$2:$C$2000,$Z760),0,1))</f>
      </c>
      <c r="AE760">
        <f>IF($AC760&lt;&gt;1,"",IF(AND(INDEX($AG$2:$AG$2000,$Y760)=1,INDEX($AG$2:$AG$2000,$Z760)=1),1,""))</f>
      </c>
      <c r="AG760">
        <f>IF($A760="","",COUNTIFS($W$2:$W$2500,$A760,$AB$2:$AB$2500,"Yes")+COUNTIFS($X$2:$X$2500,$A760,$AA$2:$AA$2500,"Yes"))</f>
      </c>
      <c r="AH760" t="str">
        <f>IF(OR($P760&lt;&gt;"Yes",N($AG760)=0),"",IF(AND($AG760=1,COUNTIFS($W$2:$W$2500,$A760,$AE$2:$AE$2500,1)+COUNTIFS($X$2:$X$2500,$A760,$AE$2:$AE$2500,1)&gt;0),"","Yes"))</f>
      </c>
      <c r="AI760">
        <f>IF($AH760="Yes",$AG760,"")</f>
      </c>
      <c r="AJ760">
        <f>IF($AI760="","",$AI760+ROW()/1000000)</f>
      </c>
      <c r="AK760">
        <f>IF(OR($A760="",$P760="Yes",N($AG760)=0),"",$AG760+ROW()/1000000)</f>
      </c>
      <c r="AL760" t="str">
        <f>IF($A760="","",INDEX(games!$J:$J,ROW())&amp;"")</f>
      </c>
      <c r="AM760">
        <f>IF($A760="","",SUMPRODUCT($AO760:$BD760,'Map Analysis'!$AP$2^{0,1,2,3,4,5,6,7,8,9,10,11,12,13,14,15}))</f>
      </c>
      <c r="AN760">
        <f>IF($A760="","",$AM760+ROW()/10000000)</f>
      </c>
      <c r="AO760">
        <f>IF($A760="","",COUNTIF($W$2:$W$2500,$A760))</f>
      </c>
      <c r="AP760">
        <f>IF($A760="","",SUMIFS($BF$2:$BF$2500,$W$2:$W$2500,$A760))</f>
      </c>
      <c r="AQ760">
        <f>IF($A760="","",SUMIFS($BG$2:$BG$2500,$W$2:$W$2500,$A760))</f>
      </c>
      <c r="AR760">
        <f>IF($A760="","",SUMIFS($BH$2:$BH$2500,$W$2:$W$2500,$A760))</f>
      </c>
      <c r="AS760">
        <f>IF($A760="","",SUMIFS($BI$2:$BI$2500,$W$2:$W$2500,$A760))</f>
      </c>
      <c r="AT760">
        <f>IF($A760="","",SUMIFS($BJ$2:$BJ$2500,$W$2:$W$2500,$A760))</f>
      </c>
      <c r="AU760">
        <f>IF($A760="","",SUMIFS($BK$2:$BK$2500,$W$2:$W$2500,$A760))</f>
      </c>
      <c r="AV760">
        <f>IF($A760="","",SUMIFS($BL$2:$BL$2500,$W$2:$W$2500,$A760))</f>
      </c>
      <c r="AW760">
        <f>IF($A760="","",SUMIFS($BM$2:$BM$2500,$W$2:$W$2500,$A760))</f>
      </c>
      <c r="AX760">
        <f>IF($A760="","",SUMIFS($BN$2:$BN$2500,$W$2:$W$2500,$A760))</f>
      </c>
      <c r="AY760">
        <f>IF($A760="","",SUMIFS($BO$2:$BO$2500,$W$2:$W$2500,$A760))</f>
      </c>
      <c r="AZ760">
        <f>IF($A760="","",SUMIFS($BP$2:$BP$2500,$W$2:$W$2500,$A760))</f>
      </c>
      <c r="BA760">
        <f>IF($A760="","",SUMIFS($BQ$2:$BQ$2500,$W$2:$W$2500,$A760))</f>
      </c>
      <c r="BB760">
        <f>IF($A760="","",SUMIFS($BR$2:$BR$2500,$W$2:$W$2500,$A760))</f>
      </c>
      <c r="BC760">
        <f>IF($A760="","",SUMIFS($BS$2:$BS$2500,$W$2:$W$2500,$A760))</f>
      </c>
      <c r="BD760">
        <f>IF($A760="","",SUMIFS($BT$2:$BT$2500,$W$2:$W$2500,$A760))</f>
      </c>
      <c r="BF760">
        <f>IF($Z760="","",INDEX($AO$2:$AO$2000,$Z760))</f>
      </c>
      <c r="BG760">
        <f>IF($Z760="","",INDEX($AP$2:$AP$2000,$Z760))</f>
      </c>
      <c r="BH760">
        <f>IF($Z760="","",INDEX($AQ$2:$AQ$2000,$Z760))</f>
      </c>
      <c r="BI760">
        <f>IF($Z760="","",INDEX($AR$2:$AR$2000,$Z760))</f>
      </c>
      <c r="BJ760">
        <f>IF($Z760="","",INDEX($AS$2:$AS$2000,$Z760))</f>
      </c>
      <c r="BK760">
        <f>IF($Z760="","",INDEX($AT$2:$AT$2000,$Z760))</f>
      </c>
      <c r="BL760">
        <f>IF($Z760="","",INDEX($AU$2:$AU$2000,$Z760))</f>
      </c>
      <c r="BM760">
        <f>IF($Z760="","",INDEX($AV$2:$AV$2000,$Z760))</f>
      </c>
      <c r="BN760">
        <f>IF($Z760="","",INDEX($AW$2:$AW$2000,$Z760))</f>
      </c>
      <c r="BO760">
        <f>IF($Z760="","",INDEX($AX$2:$AX$2000,$Z760))</f>
      </c>
      <c r="BP760">
        <f>IF($Z760="","",INDEX($AY$2:$AY$2000,$Z760))</f>
      </c>
      <c r="BQ760">
        <f>IF($Z760="","",INDEX($AZ$2:$AZ$2000,$Z760))</f>
      </c>
      <c r="BR760">
        <f>IF($Z760="","",INDEX($BA$2:$BA$2000,$Z760))</f>
      </c>
      <c r="BS760">
        <f>IF($Z760="","",INDEX($BB$2:$BB$2000,$Z760))</f>
      </c>
      <c r="BT760">
        <f>IF($Z760="","",INDEX($BC$2:$BC$2000,$Z760))</f>
      </c>
      <c r="BV760">
        <f>IF(OR($A760="",$P760&lt;&gt;"Yes",$AH760="Yes"),"",1+N($AG760))</f>
      </c>
      <c r="BW760">
        <f>IF($A760="","",COUNTIFS($W$2:$W$2500,$A760,$BZ$2:$BZ$2500,"Yes")+COUNTIFS($X$2:$X$2500,$A760,$BY$2:$BY$2500,"Yes"))</f>
      </c>
      <c r="BX760">
        <f>IF(OR($A760="",$P760="Yes"),"",IF(N($BW760)=0,0,1+SUMIFS($CB$2:$CB$2500,$W$2:$W$2500,$A760)+SUMIFS($CA$2:$CA$2500,$X$2:$X$2500,$A760)))</f>
      </c>
      <c r="BY760" t="str">
        <f>IF($Y760="","",INDEX($AH$2:$AH$2000,$Y760)&amp;"")</f>
      </c>
      <c r="BZ760" t="str">
        <f>IF($Z760="","",INDEX($AH$2:$AH$2000,$Z760)&amp;"")</f>
      </c>
      <c r="CA760">
        <f>IF($Y760="","",INDEX($BV$2:$BV$2000,$Y760))</f>
      </c>
      <c r="CB760">
        <f>IF($Z760="","",INDEX($BV$2:$BV$2000,$Z760))</f>
      </c>
    </row>
    <row r="761">
      <c r="A761" t="str">
        <f>IF(TRIM(INDEX(games!$A:$A,ROW()))="","",TRIM(INDEX(games!$A:$A,ROW())))</f>
      </c>
      <c r="B761">
        <f>IF(OR($A761="",INDEX(games!$B:$B,ROW())=""),"",INDEX(games!$B:$B,ROW()))</f>
      </c>
      <c r="C761" t="str">
        <f>IF(OR($A761="",INDEX(games!$C:$C,ROW())=""),"",INDEX(games!$C:$C,ROW()))</f>
      </c>
      <c r="D761">
        <f>IF($A761="","",COUNTIF($W$2:$W$2500,$A761)+COUNTIF($X$2:$X$2500,$A761))</f>
      </c>
      <c r="E761">
        <f>IF($A761="","",IFERROR(MATCH($C761,$R$2:$R$5,0),0))</f>
      </c>
      <c r="F761">
        <f>IF($A761="","",MOD(ROW(),34))</f>
      </c>
      <c r="G761">
        <f>IF($A761="",NA(),IF($C761="Action",$B761,NA()))</f>
      </c>
      <c r="H761">
        <f>IF($A761="",NA(),IF($C761="Action",1+$F761*0.023,NA()))</f>
      </c>
      <c r="I761">
        <f>IF($A761="",NA(),IF($C761="Strategy",$B761,NA()))</f>
      </c>
      <c r="J761">
        <f>IF($A761="",NA(),IF($C761="Strategy",2+$F761*0.023,NA()))</f>
      </c>
      <c r="K761">
        <f>IF($A761="",NA(),IF($C761="Deckbuilder",$B761,NA()))</f>
      </c>
      <c r="L761">
        <f>IF($A761="",NA(),IF($C761="Deckbuilder",3+$F761*0.023,NA()))</f>
      </c>
      <c r="M761">
        <f>IF($A761="",NA(),IF($C761="Traditional",$B761,NA()))</f>
      </c>
      <c r="N761">
        <f>IF($A761="",NA(),IF($C761="Traditional",4+$F761*0.023,NA()))</f>
      </c>
      <c r="O761">
        <f>IF($A761="","",$D761+ROW()/1000000)</f>
      </c>
      <c r="P761" t="str">
        <f>IF(OR($A761="",INDEX(games!$H:$H,ROW())=""),"",INDEX(games!$H:$H,ROW()))</f>
      </c>
      <c r="Q761">
        <f>IF(OR($A761="",$P761&lt;&gt;"Yes"),"",$D761+ROW()/1000000)</f>
      </c>
      <c r="T761">
        <f>IF($Y761="","",INDEX($B$2:$B$2000,$Y761))</f>
      </c>
      <c r="U761">
        <f>IF($Z761="","",INDEX($B$2:$B$2000,$Z761))</f>
      </c>
      <c r="V761">
        <f>IF(OR($T761="",$U761=""),"",$U761-$T761)</f>
      </c>
      <c r="W761" t="str">
        <f>IF(TRIM(INDEX(connections!$A:$A,ROW()))="","",TRIM(INDEX(connections!$A:$A,ROW())))</f>
      </c>
      <c r="X761" t="str">
        <f>IF($W761="","",TRIM(INDEX(connections!$B:$B,ROW())))</f>
      </c>
      <c r="Y761">
        <f>IF($W761="","",IFERROR(MATCH($W761,$A$2:$A$2000,0),""))</f>
      </c>
      <c r="Z761">
        <f>IF($X761="","",IFERROR(MATCH($X761,$A$2:$A$2000,0),""))</f>
      </c>
      <c r="AA761" t="str">
        <f>IF($Y761="","",INDEX($P$2:$P$2000,$Y761))</f>
      </c>
      <c r="AB761" t="str">
        <f>IF($Z761="","",INDEX($P$2:$P$2000,$Z761))</f>
      </c>
      <c r="AC761">
        <f>IF(AND($AA761="Yes",$AB761="Yes"),1,"")</f>
      </c>
      <c r="AD761">
        <f>IF(OR($Y761="",$Z761=""),"",IF(INDEX($C$2:$C$2000,$Y761)=INDEX($C$2:$C$2000,$Z761),0,1))</f>
      </c>
      <c r="AE761">
        <f>IF($AC761&lt;&gt;1,"",IF(AND(INDEX($AG$2:$AG$2000,$Y761)=1,INDEX($AG$2:$AG$2000,$Z761)=1),1,""))</f>
      </c>
      <c r="AG761">
        <f>IF($A761="","",COUNTIFS($W$2:$W$2500,$A761,$AB$2:$AB$2500,"Yes")+COUNTIFS($X$2:$X$2500,$A761,$AA$2:$AA$2500,"Yes"))</f>
      </c>
      <c r="AH761" t="str">
        <f>IF(OR($P761&lt;&gt;"Yes",N($AG761)=0),"",IF(AND($AG761=1,COUNTIFS($W$2:$W$2500,$A761,$AE$2:$AE$2500,1)+COUNTIFS($X$2:$X$2500,$A761,$AE$2:$AE$2500,1)&gt;0),"","Yes"))</f>
      </c>
      <c r="AI761">
        <f>IF($AH761="Yes",$AG761,"")</f>
      </c>
      <c r="AJ761">
        <f>IF($AI761="","",$AI761+ROW()/1000000)</f>
      </c>
      <c r="AK761">
        <f>IF(OR($A761="",$P761="Yes",N($AG761)=0),"",$AG761+ROW()/1000000)</f>
      </c>
      <c r="AL761" t="str">
        <f>IF($A761="","",INDEX(games!$J:$J,ROW())&amp;"")</f>
      </c>
      <c r="AM761">
        <f>IF($A761="","",SUMPRODUCT($AO761:$BD761,'Map Analysis'!$AP$2^{0,1,2,3,4,5,6,7,8,9,10,11,12,13,14,15}))</f>
      </c>
      <c r="AN761">
        <f>IF($A761="","",$AM761+ROW()/10000000)</f>
      </c>
      <c r="AO761">
        <f>IF($A761="","",COUNTIF($W$2:$W$2500,$A761))</f>
      </c>
      <c r="AP761">
        <f>IF($A761="","",SUMIFS($BF$2:$BF$2500,$W$2:$W$2500,$A761))</f>
      </c>
      <c r="AQ761">
        <f>IF($A761="","",SUMIFS($BG$2:$BG$2500,$W$2:$W$2500,$A761))</f>
      </c>
      <c r="AR761">
        <f>IF($A761="","",SUMIFS($BH$2:$BH$2500,$W$2:$W$2500,$A761))</f>
      </c>
      <c r="AS761">
        <f>IF($A761="","",SUMIFS($BI$2:$BI$2500,$W$2:$W$2500,$A761))</f>
      </c>
      <c r="AT761">
        <f>IF($A761="","",SUMIFS($BJ$2:$BJ$2500,$W$2:$W$2500,$A761))</f>
      </c>
      <c r="AU761">
        <f>IF($A761="","",SUMIFS($BK$2:$BK$2500,$W$2:$W$2500,$A761))</f>
      </c>
      <c r="AV761">
        <f>IF($A761="","",SUMIFS($BL$2:$BL$2500,$W$2:$W$2500,$A761))</f>
      </c>
      <c r="AW761">
        <f>IF($A761="","",SUMIFS($BM$2:$BM$2500,$W$2:$W$2500,$A761))</f>
      </c>
      <c r="AX761">
        <f>IF($A761="","",SUMIFS($BN$2:$BN$2500,$W$2:$W$2500,$A761))</f>
      </c>
      <c r="AY761">
        <f>IF($A761="","",SUMIFS($BO$2:$BO$2500,$W$2:$W$2500,$A761))</f>
      </c>
      <c r="AZ761">
        <f>IF($A761="","",SUMIFS($BP$2:$BP$2500,$W$2:$W$2500,$A761))</f>
      </c>
      <c r="BA761">
        <f>IF($A761="","",SUMIFS($BQ$2:$BQ$2500,$W$2:$W$2500,$A761))</f>
      </c>
      <c r="BB761">
        <f>IF($A761="","",SUMIFS($BR$2:$BR$2500,$W$2:$W$2500,$A761))</f>
      </c>
      <c r="BC761">
        <f>IF($A761="","",SUMIFS($BS$2:$BS$2500,$W$2:$W$2500,$A761))</f>
      </c>
      <c r="BD761">
        <f>IF($A761="","",SUMIFS($BT$2:$BT$2500,$W$2:$W$2500,$A761))</f>
      </c>
      <c r="BF761">
        <f>IF($Z761="","",INDEX($AO$2:$AO$2000,$Z761))</f>
      </c>
      <c r="BG761">
        <f>IF($Z761="","",INDEX($AP$2:$AP$2000,$Z761))</f>
      </c>
      <c r="BH761">
        <f>IF($Z761="","",INDEX($AQ$2:$AQ$2000,$Z761))</f>
      </c>
      <c r="BI761">
        <f>IF($Z761="","",INDEX($AR$2:$AR$2000,$Z761))</f>
      </c>
      <c r="BJ761">
        <f>IF($Z761="","",INDEX($AS$2:$AS$2000,$Z761))</f>
      </c>
      <c r="BK761">
        <f>IF($Z761="","",INDEX($AT$2:$AT$2000,$Z761))</f>
      </c>
      <c r="BL761">
        <f>IF($Z761="","",INDEX($AU$2:$AU$2000,$Z761))</f>
      </c>
      <c r="BM761">
        <f>IF($Z761="","",INDEX($AV$2:$AV$2000,$Z761))</f>
      </c>
      <c r="BN761">
        <f>IF($Z761="","",INDEX($AW$2:$AW$2000,$Z761))</f>
      </c>
      <c r="BO761">
        <f>IF($Z761="","",INDEX($AX$2:$AX$2000,$Z761))</f>
      </c>
      <c r="BP761">
        <f>IF($Z761="","",INDEX($AY$2:$AY$2000,$Z761))</f>
      </c>
      <c r="BQ761">
        <f>IF($Z761="","",INDEX($AZ$2:$AZ$2000,$Z761))</f>
      </c>
      <c r="BR761">
        <f>IF($Z761="","",INDEX($BA$2:$BA$2000,$Z761))</f>
      </c>
      <c r="BS761">
        <f>IF($Z761="","",INDEX($BB$2:$BB$2000,$Z761))</f>
      </c>
      <c r="BT761">
        <f>IF($Z761="","",INDEX($BC$2:$BC$2000,$Z761))</f>
      </c>
      <c r="BV761">
        <f>IF(OR($A761="",$P761&lt;&gt;"Yes",$AH761="Yes"),"",1+N($AG761))</f>
      </c>
      <c r="BW761">
        <f>IF($A761="","",COUNTIFS($W$2:$W$2500,$A761,$BZ$2:$BZ$2500,"Yes")+COUNTIFS($X$2:$X$2500,$A761,$BY$2:$BY$2500,"Yes"))</f>
      </c>
      <c r="BX761">
        <f>IF(OR($A761="",$P761="Yes"),"",IF(N($BW761)=0,0,1+SUMIFS($CB$2:$CB$2500,$W$2:$W$2500,$A761)+SUMIFS($CA$2:$CA$2500,$X$2:$X$2500,$A761)))</f>
      </c>
      <c r="BY761" t="str">
        <f>IF($Y761="","",INDEX($AH$2:$AH$2000,$Y761)&amp;"")</f>
      </c>
      <c r="BZ761" t="str">
        <f>IF($Z761="","",INDEX($AH$2:$AH$2000,$Z761)&amp;"")</f>
      </c>
      <c r="CA761">
        <f>IF($Y761="","",INDEX($BV$2:$BV$2000,$Y761))</f>
      </c>
      <c r="CB761">
        <f>IF($Z761="","",INDEX($BV$2:$BV$2000,$Z761))</f>
      </c>
    </row>
    <row r="762">
      <c r="A762" t="str">
        <f>IF(TRIM(INDEX(games!$A:$A,ROW()))="","",TRIM(INDEX(games!$A:$A,ROW())))</f>
      </c>
      <c r="B762">
        <f>IF(OR($A762="",INDEX(games!$B:$B,ROW())=""),"",INDEX(games!$B:$B,ROW()))</f>
      </c>
      <c r="C762" t="str">
        <f>IF(OR($A762="",INDEX(games!$C:$C,ROW())=""),"",INDEX(games!$C:$C,ROW()))</f>
      </c>
      <c r="D762">
        <f>IF($A762="","",COUNTIF($W$2:$W$2500,$A762)+COUNTIF($X$2:$X$2500,$A762))</f>
      </c>
      <c r="E762">
        <f>IF($A762="","",IFERROR(MATCH($C762,$R$2:$R$5,0),0))</f>
      </c>
      <c r="F762">
        <f>IF($A762="","",MOD(ROW(),34))</f>
      </c>
      <c r="G762">
        <f>IF($A762="",NA(),IF($C762="Action",$B762,NA()))</f>
      </c>
      <c r="H762">
        <f>IF($A762="",NA(),IF($C762="Action",1+$F762*0.023,NA()))</f>
      </c>
      <c r="I762">
        <f>IF($A762="",NA(),IF($C762="Strategy",$B762,NA()))</f>
      </c>
      <c r="J762">
        <f>IF($A762="",NA(),IF($C762="Strategy",2+$F762*0.023,NA()))</f>
      </c>
      <c r="K762">
        <f>IF($A762="",NA(),IF($C762="Deckbuilder",$B762,NA()))</f>
      </c>
      <c r="L762">
        <f>IF($A762="",NA(),IF($C762="Deckbuilder",3+$F762*0.023,NA()))</f>
      </c>
      <c r="M762">
        <f>IF($A762="",NA(),IF($C762="Traditional",$B762,NA()))</f>
      </c>
      <c r="N762">
        <f>IF($A762="",NA(),IF($C762="Traditional",4+$F762*0.023,NA()))</f>
      </c>
      <c r="O762">
        <f>IF($A762="","",$D762+ROW()/1000000)</f>
      </c>
      <c r="P762" t="str">
        <f>IF(OR($A762="",INDEX(games!$H:$H,ROW())=""),"",INDEX(games!$H:$H,ROW()))</f>
      </c>
      <c r="Q762">
        <f>IF(OR($A762="",$P762&lt;&gt;"Yes"),"",$D762+ROW()/1000000)</f>
      </c>
      <c r="T762">
        <f>IF($Y762="","",INDEX($B$2:$B$2000,$Y762))</f>
      </c>
      <c r="U762">
        <f>IF($Z762="","",INDEX($B$2:$B$2000,$Z762))</f>
      </c>
      <c r="V762">
        <f>IF(OR($T762="",$U762=""),"",$U762-$T762)</f>
      </c>
      <c r="W762" t="str">
        <f>IF(TRIM(INDEX(connections!$A:$A,ROW()))="","",TRIM(INDEX(connections!$A:$A,ROW())))</f>
      </c>
      <c r="X762" t="str">
        <f>IF($W762="","",TRIM(INDEX(connections!$B:$B,ROW())))</f>
      </c>
      <c r="Y762">
        <f>IF($W762="","",IFERROR(MATCH($W762,$A$2:$A$2000,0),""))</f>
      </c>
      <c r="Z762">
        <f>IF($X762="","",IFERROR(MATCH($X762,$A$2:$A$2000,0),""))</f>
      </c>
      <c r="AA762" t="str">
        <f>IF($Y762="","",INDEX($P$2:$P$2000,$Y762))</f>
      </c>
      <c r="AB762" t="str">
        <f>IF($Z762="","",INDEX($P$2:$P$2000,$Z762))</f>
      </c>
      <c r="AC762">
        <f>IF(AND($AA762="Yes",$AB762="Yes"),1,"")</f>
      </c>
      <c r="AD762">
        <f>IF(OR($Y762="",$Z762=""),"",IF(INDEX($C$2:$C$2000,$Y762)=INDEX($C$2:$C$2000,$Z762),0,1))</f>
      </c>
      <c r="AE762">
        <f>IF($AC762&lt;&gt;1,"",IF(AND(INDEX($AG$2:$AG$2000,$Y762)=1,INDEX($AG$2:$AG$2000,$Z762)=1),1,""))</f>
      </c>
      <c r="AG762">
        <f>IF($A762="","",COUNTIFS($W$2:$W$2500,$A762,$AB$2:$AB$2500,"Yes")+COUNTIFS($X$2:$X$2500,$A762,$AA$2:$AA$2500,"Yes"))</f>
      </c>
      <c r="AH762" t="str">
        <f>IF(OR($P762&lt;&gt;"Yes",N($AG762)=0),"",IF(AND($AG762=1,COUNTIFS($W$2:$W$2500,$A762,$AE$2:$AE$2500,1)+COUNTIFS($X$2:$X$2500,$A762,$AE$2:$AE$2500,1)&gt;0),"","Yes"))</f>
      </c>
      <c r="AI762">
        <f>IF($AH762="Yes",$AG762,"")</f>
      </c>
      <c r="AJ762">
        <f>IF($AI762="","",$AI762+ROW()/1000000)</f>
      </c>
      <c r="AK762">
        <f>IF(OR($A762="",$P762="Yes",N($AG762)=0),"",$AG762+ROW()/1000000)</f>
      </c>
      <c r="AL762" t="str">
        <f>IF($A762="","",INDEX(games!$J:$J,ROW())&amp;"")</f>
      </c>
      <c r="AM762">
        <f>IF($A762="","",SUMPRODUCT($AO762:$BD762,'Map Analysis'!$AP$2^{0,1,2,3,4,5,6,7,8,9,10,11,12,13,14,15}))</f>
      </c>
      <c r="AN762">
        <f>IF($A762="","",$AM762+ROW()/10000000)</f>
      </c>
      <c r="AO762">
        <f>IF($A762="","",COUNTIF($W$2:$W$2500,$A762))</f>
      </c>
      <c r="AP762">
        <f>IF($A762="","",SUMIFS($BF$2:$BF$2500,$W$2:$W$2500,$A762))</f>
      </c>
      <c r="AQ762">
        <f>IF($A762="","",SUMIFS($BG$2:$BG$2500,$W$2:$W$2500,$A762))</f>
      </c>
      <c r="AR762">
        <f>IF($A762="","",SUMIFS($BH$2:$BH$2500,$W$2:$W$2500,$A762))</f>
      </c>
      <c r="AS762">
        <f>IF($A762="","",SUMIFS($BI$2:$BI$2500,$W$2:$W$2500,$A762))</f>
      </c>
      <c r="AT762">
        <f>IF($A762="","",SUMIFS($BJ$2:$BJ$2500,$W$2:$W$2500,$A762))</f>
      </c>
      <c r="AU762">
        <f>IF($A762="","",SUMIFS($BK$2:$BK$2500,$W$2:$W$2500,$A762))</f>
      </c>
      <c r="AV762">
        <f>IF($A762="","",SUMIFS($BL$2:$BL$2500,$W$2:$W$2500,$A762))</f>
      </c>
      <c r="AW762">
        <f>IF($A762="","",SUMIFS($BM$2:$BM$2500,$W$2:$W$2500,$A762))</f>
      </c>
      <c r="AX762">
        <f>IF($A762="","",SUMIFS($BN$2:$BN$2500,$W$2:$W$2500,$A762))</f>
      </c>
      <c r="AY762">
        <f>IF($A762="","",SUMIFS($BO$2:$BO$2500,$W$2:$W$2500,$A762))</f>
      </c>
      <c r="AZ762">
        <f>IF($A762="","",SUMIFS($BP$2:$BP$2500,$W$2:$W$2500,$A762))</f>
      </c>
      <c r="BA762">
        <f>IF($A762="","",SUMIFS($BQ$2:$BQ$2500,$W$2:$W$2500,$A762))</f>
      </c>
      <c r="BB762">
        <f>IF($A762="","",SUMIFS($BR$2:$BR$2500,$W$2:$W$2500,$A762))</f>
      </c>
      <c r="BC762">
        <f>IF($A762="","",SUMIFS($BS$2:$BS$2500,$W$2:$W$2500,$A762))</f>
      </c>
      <c r="BD762">
        <f>IF($A762="","",SUMIFS($BT$2:$BT$2500,$W$2:$W$2500,$A762))</f>
      </c>
      <c r="BF762">
        <f>IF($Z762="","",INDEX($AO$2:$AO$2000,$Z762))</f>
      </c>
      <c r="BG762">
        <f>IF($Z762="","",INDEX($AP$2:$AP$2000,$Z762))</f>
      </c>
      <c r="BH762">
        <f>IF($Z762="","",INDEX($AQ$2:$AQ$2000,$Z762))</f>
      </c>
      <c r="BI762">
        <f>IF($Z762="","",INDEX($AR$2:$AR$2000,$Z762))</f>
      </c>
      <c r="BJ762">
        <f>IF($Z762="","",INDEX($AS$2:$AS$2000,$Z762))</f>
      </c>
      <c r="BK762">
        <f>IF($Z762="","",INDEX($AT$2:$AT$2000,$Z762))</f>
      </c>
      <c r="BL762">
        <f>IF($Z762="","",INDEX($AU$2:$AU$2000,$Z762))</f>
      </c>
      <c r="BM762">
        <f>IF($Z762="","",INDEX($AV$2:$AV$2000,$Z762))</f>
      </c>
      <c r="BN762">
        <f>IF($Z762="","",INDEX($AW$2:$AW$2000,$Z762))</f>
      </c>
      <c r="BO762">
        <f>IF($Z762="","",INDEX($AX$2:$AX$2000,$Z762))</f>
      </c>
      <c r="BP762">
        <f>IF($Z762="","",INDEX($AY$2:$AY$2000,$Z762))</f>
      </c>
      <c r="BQ762">
        <f>IF($Z762="","",INDEX($AZ$2:$AZ$2000,$Z762))</f>
      </c>
      <c r="BR762">
        <f>IF($Z762="","",INDEX($BA$2:$BA$2000,$Z762))</f>
      </c>
      <c r="BS762">
        <f>IF($Z762="","",INDEX($BB$2:$BB$2000,$Z762))</f>
      </c>
      <c r="BT762">
        <f>IF($Z762="","",INDEX($BC$2:$BC$2000,$Z762))</f>
      </c>
      <c r="BV762">
        <f>IF(OR($A762="",$P762&lt;&gt;"Yes",$AH762="Yes"),"",1+N($AG762))</f>
      </c>
      <c r="BW762">
        <f>IF($A762="","",COUNTIFS($W$2:$W$2500,$A762,$BZ$2:$BZ$2500,"Yes")+COUNTIFS($X$2:$X$2500,$A762,$BY$2:$BY$2500,"Yes"))</f>
      </c>
      <c r="BX762">
        <f>IF(OR($A762="",$P762="Yes"),"",IF(N($BW762)=0,0,1+SUMIFS($CB$2:$CB$2500,$W$2:$W$2500,$A762)+SUMIFS($CA$2:$CA$2500,$X$2:$X$2500,$A762)))</f>
      </c>
      <c r="BY762" t="str">
        <f>IF($Y762="","",INDEX($AH$2:$AH$2000,$Y762)&amp;"")</f>
      </c>
      <c r="BZ762" t="str">
        <f>IF($Z762="","",INDEX($AH$2:$AH$2000,$Z762)&amp;"")</f>
      </c>
      <c r="CA762">
        <f>IF($Y762="","",INDEX($BV$2:$BV$2000,$Y762))</f>
      </c>
      <c r="CB762">
        <f>IF($Z762="","",INDEX($BV$2:$BV$2000,$Z762))</f>
      </c>
    </row>
    <row r="763">
      <c r="A763" t="str">
        <f>IF(TRIM(INDEX(games!$A:$A,ROW()))="","",TRIM(INDEX(games!$A:$A,ROW())))</f>
      </c>
      <c r="B763">
        <f>IF(OR($A763="",INDEX(games!$B:$B,ROW())=""),"",INDEX(games!$B:$B,ROW()))</f>
      </c>
      <c r="C763" t="str">
        <f>IF(OR($A763="",INDEX(games!$C:$C,ROW())=""),"",INDEX(games!$C:$C,ROW()))</f>
      </c>
      <c r="D763">
        <f>IF($A763="","",COUNTIF($W$2:$W$2500,$A763)+COUNTIF($X$2:$X$2500,$A763))</f>
      </c>
      <c r="E763">
        <f>IF($A763="","",IFERROR(MATCH($C763,$R$2:$R$5,0),0))</f>
      </c>
      <c r="F763">
        <f>IF($A763="","",MOD(ROW(),34))</f>
      </c>
      <c r="G763">
        <f>IF($A763="",NA(),IF($C763="Action",$B763,NA()))</f>
      </c>
      <c r="H763">
        <f>IF($A763="",NA(),IF($C763="Action",1+$F763*0.023,NA()))</f>
      </c>
      <c r="I763">
        <f>IF($A763="",NA(),IF($C763="Strategy",$B763,NA()))</f>
      </c>
      <c r="J763">
        <f>IF($A763="",NA(),IF($C763="Strategy",2+$F763*0.023,NA()))</f>
      </c>
      <c r="K763">
        <f>IF($A763="",NA(),IF($C763="Deckbuilder",$B763,NA()))</f>
      </c>
      <c r="L763">
        <f>IF($A763="",NA(),IF($C763="Deckbuilder",3+$F763*0.023,NA()))</f>
      </c>
      <c r="M763">
        <f>IF($A763="",NA(),IF($C763="Traditional",$B763,NA()))</f>
      </c>
      <c r="N763">
        <f>IF($A763="",NA(),IF($C763="Traditional",4+$F763*0.023,NA()))</f>
      </c>
      <c r="O763">
        <f>IF($A763="","",$D763+ROW()/1000000)</f>
      </c>
      <c r="P763" t="str">
        <f>IF(OR($A763="",INDEX(games!$H:$H,ROW())=""),"",INDEX(games!$H:$H,ROW()))</f>
      </c>
      <c r="Q763">
        <f>IF(OR($A763="",$P763&lt;&gt;"Yes"),"",$D763+ROW()/1000000)</f>
      </c>
      <c r="T763">
        <f>IF($Y763="","",INDEX($B$2:$B$2000,$Y763))</f>
      </c>
      <c r="U763">
        <f>IF($Z763="","",INDEX($B$2:$B$2000,$Z763))</f>
      </c>
      <c r="V763">
        <f>IF(OR($T763="",$U763=""),"",$U763-$T763)</f>
      </c>
      <c r="W763" t="str">
        <f>IF(TRIM(INDEX(connections!$A:$A,ROW()))="","",TRIM(INDEX(connections!$A:$A,ROW())))</f>
      </c>
      <c r="X763" t="str">
        <f>IF($W763="","",TRIM(INDEX(connections!$B:$B,ROW())))</f>
      </c>
      <c r="Y763">
        <f>IF($W763="","",IFERROR(MATCH($W763,$A$2:$A$2000,0),""))</f>
      </c>
      <c r="Z763">
        <f>IF($X763="","",IFERROR(MATCH($X763,$A$2:$A$2000,0),""))</f>
      </c>
      <c r="AA763" t="str">
        <f>IF($Y763="","",INDEX($P$2:$P$2000,$Y763))</f>
      </c>
      <c r="AB763" t="str">
        <f>IF($Z763="","",INDEX($P$2:$P$2000,$Z763))</f>
      </c>
      <c r="AC763">
        <f>IF(AND($AA763="Yes",$AB763="Yes"),1,"")</f>
      </c>
      <c r="AD763">
        <f>IF(OR($Y763="",$Z763=""),"",IF(INDEX($C$2:$C$2000,$Y763)=INDEX($C$2:$C$2000,$Z763),0,1))</f>
      </c>
      <c r="AE763">
        <f>IF($AC763&lt;&gt;1,"",IF(AND(INDEX($AG$2:$AG$2000,$Y763)=1,INDEX($AG$2:$AG$2000,$Z763)=1),1,""))</f>
      </c>
      <c r="AG763">
        <f>IF($A763="","",COUNTIFS($W$2:$W$2500,$A763,$AB$2:$AB$2500,"Yes")+COUNTIFS($X$2:$X$2500,$A763,$AA$2:$AA$2500,"Yes"))</f>
      </c>
      <c r="AH763" t="str">
        <f>IF(OR($P763&lt;&gt;"Yes",N($AG763)=0),"",IF(AND($AG763=1,COUNTIFS($W$2:$W$2500,$A763,$AE$2:$AE$2500,1)+COUNTIFS($X$2:$X$2500,$A763,$AE$2:$AE$2500,1)&gt;0),"","Yes"))</f>
      </c>
      <c r="AI763">
        <f>IF($AH763="Yes",$AG763,"")</f>
      </c>
      <c r="AJ763">
        <f>IF($AI763="","",$AI763+ROW()/1000000)</f>
      </c>
      <c r="AK763">
        <f>IF(OR($A763="",$P763="Yes",N($AG763)=0),"",$AG763+ROW()/1000000)</f>
      </c>
      <c r="AL763" t="str">
        <f>IF($A763="","",INDEX(games!$J:$J,ROW())&amp;"")</f>
      </c>
      <c r="AM763">
        <f>IF($A763="","",SUMPRODUCT($AO763:$BD763,'Map Analysis'!$AP$2^{0,1,2,3,4,5,6,7,8,9,10,11,12,13,14,15}))</f>
      </c>
      <c r="AN763">
        <f>IF($A763="","",$AM763+ROW()/10000000)</f>
      </c>
      <c r="AO763">
        <f>IF($A763="","",COUNTIF($W$2:$W$2500,$A763))</f>
      </c>
      <c r="AP763">
        <f>IF($A763="","",SUMIFS($BF$2:$BF$2500,$W$2:$W$2500,$A763))</f>
      </c>
      <c r="AQ763">
        <f>IF($A763="","",SUMIFS($BG$2:$BG$2500,$W$2:$W$2500,$A763))</f>
      </c>
      <c r="AR763">
        <f>IF($A763="","",SUMIFS($BH$2:$BH$2500,$W$2:$W$2500,$A763))</f>
      </c>
      <c r="AS763">
        <f>IF($A763="","",SUMIFS($BI$2:$BI$2500,$W$2:$W$2500,$A763))</f>
      </c>
      <c r="AT763">
        <f>IF($A763="","",SUMIFS($BJ$2:$BJ$2500,$W$2:$W$2500,$A763))</f>
      </c>
      <c r="AU763">
        <f>IF($A763="","",SUMIFS($BK$2:$BK$2500,$W$2:$W$2500,$A763))</f>
      </c>
      <c r="AV763">
        <f>IF($A763="","",SUMIFS($BL$2:$BL$2500,$W$2:$W$2500,$A763))</f>
      </c>
      <c r="AW763">
        <f>IF($A763="","",SUMIFS($BM$2:$BM$2500,$W$2:$W$2500,$A763))</f>
      </c>
      <c r="AX763">
        <f>IF($A763="","",SUMIFS($BN$2:$BN$2500,$W$2:$W$2500,$A763))</f>
      </c>
      <c r="AY763">
        <f>IF($A763="","",SUMIFS($BO$2:$BO$2500,$W$2:$W$2500,$A763))</f>
      </c>
      <c r="AZ763">
        <f>IF($A763="","",SUMIFS($BP$2:$BP$2500,$W$2:$W$2500,$A763))</f>
      </c>
      <c r="BA763">
        <f>IF($A763="","",SUMIFS($BQ$2:$BQ$2500,$W$2:$W$2500,$A763))</f>
      </c>
      <c r="BB763">
        <f>IF($A763="","",SUMIFS($BR$2:$BR$2500,$W$2:$W$2500,$A763))</f>
      </c>
      <c r="BC763">
        <f>IF($A763="","",SUMIFS($BS$2:$BS$2500,$W$2:$W$2500,$A763))</f>
      </c>
      <c r="BD763">
        <f>IF($A763="","",SUMIFS($BT$2:$BT$2500,$W$2:$W$2500,$A763))</f>
      </c>
      <c r="BF763">
        <f>IF($Z763="","",INDEX($AO$2:$AO$2000,$Z763))</f>
      </c>
      <c r="BG763">
        <f>IF($Z763="","",INDEX($AP$2:$AP$2000,$Z763))</f>
      </c>
      <c r="BH763">
        <f>IF($Z763="","",INDEX($AQ$2:$AQ$2000,$Z763))</f>
      </c>
      <c r="BI763">
        <f>IF($Z763="","",INDEX($AR$2:$AR$2000,$Z763))</f>
      </c>
      <c r="BJ763">
        <f>IF($Z763="","",INDEX($AS$2:$AS$2000,$Z763))</f>
      </c>
      <c r="BK763">
        <f>IF($Z763="","",INDEX($AT$2:$AT$2000,$Z763))</f>
      </c>
      <c r="BL763">
        <f>IF($Z763="","",INDEX($AU$2:$AU$2000,$Z763))</f>
      </c>
      <c r="BM763">
        <f>IF($Z763="","",INDEX($AV$2:$AV$2000,$Z763))</f>
      </c>
      <c r="BN763">
        <f>IF($Z763="","",INDEX($AW$2:$AW$2000,$Z763))</f>
      </c>
      <c r="BO763">
        <f>IF($Z763="","",INDEX($AX$2:$AX$2000,$Z763))</f>
      </c>
      <c r="BP763">
        <f>IF($Z763="","",INDEX($AY$2:$AY$2000,$Z763))</f>
      </c>
      <c r="BQ763">
        <f>IF($Z763="","",INDEX($AZ$2:$AZ$2000,$Z763))</f>
      </c>
      <c r="BR763">
        <f>IF($Z763="","",INDEX($BA$2:$BA$2000,$Z763))</f>
      </c>
      <c r="BS763">
        <f>IF($Z763="","",INDEX($BB$2:$BB$2000,$Z763))</f>
      </c>
      <c r="BT763">
        <f>IF($Z763="","",INDEX($BC$2:$BC$2000,$Z763))</f>
      </c>
      <c r="BV763">
        <f>IF(OR($A763="",$P763&lt;&gt;"Yes",$AH763="Yes"),"",1+N($AG763))</f>
      </c>
      <c r="BW763">
        <f>IF($A763="","",COUNTIFS($W$2:$W$2500,$A763,$BZ$2:$BZ$2500,"Yes")+COUNTIFS($X$2:$X$2500,$A763,$BY$2:$BY$2500,"Yes"))</f>
      </c>
      <c r="BX763">
        <f>IF(OR($A763="",$P763="Yes"),"",IF(N($BW763)=0,0,1+SUMIFS($CB$2:$CB$2500,$W$2:$W$2500,$A763)+SUMIFS($CA$2:$CA$2500,$X$2:$X$2500,$A763)))</f>
      </c>
      <c r="BY763" t="str">
        <f>IF($Y763="","",INDEX($AH$2:$AH$2000,$Y763)&amp;"")</f>
      </c>
      <c r="BZ763" t="str">
        <f>IF($Z763="","",INDEX($AH$2:$AH$2000,$Z763)&amp;"")</f>
      </c>
      <c r="CA763">
        <f>IF($Y763="","",INDEX($BV$2:$BV$2000,$Y763))</f>
      </c>
      <c r="CB763">
        <f>IF($Z763="","",INDEX($BV$2:$BV$2000,$Z763))</f>
      </c>
    </row>
    <row r="764">
      <c r="A764" t="str">
        <f>IF(TRIM(INDEX(games!$A:$A,ROW()))="","",TRIM(INDEX(games!$A:$A,ROW())))</f>
      </c>
      <c r="B764">
        <f>IF(OR($A764="",INDEX(games!$B:$B,ROW())=""),"",INDEX(games!$B:$B,ROW()))</f>
      </c>
      <c r="C764" t="str">
        <f>IF(OR($A764="",INDEX(games!$C:$C,ROW())=""),"",INDEX(games!$C:$C,ROW()))</f>
      </c>
      <c r="D764">
        <f>IF($A764="","",COUNTIF($W$2:$W$2500,$A764)+COUNTIF($X$2:$X$2500,$A764))</f>
      </c>
      <c r="E764">
        <f>IF($A764="","",IFERROR(MATCH($C764,$R$2:$R$5,0),0))</f>
      </c>
      <c r="F764">
        <f>IF($A764="","",MOD(ROW(),34))</f>
      </c>
      <c r="G764">
        <f>IF($A764="",NA(),IF($C764="Action",$B764,NA()))</f>
      </c>
      <c r="H764">
        <f>IF($A764="",NA(),IF($C764="Action",1+$F764*0.023,NA()))</f>
      </c>
      <c r="I764">
        <f>IF($A764="",NA(),IF($C764="Strategy",$B764,NA()))</f>
      </c>
      <c r="J764">
        <f>IF($A764="",NA(),IF($C764="Strategy",2+$F764*0.023,NA()))</f>
      </c>
      <c r="K764">
        <f>IF($A764="",NA(),IF($C764="Deckbuilder",$B764,NA()))</f>
      </c>
      <c r="L764">
        <f>IF($A764="",NA(),IF($C764="Deckbuilder",3+$F764*0.023,NA()))</f>
      </c>
      <c r="M764">
        <f>IF($A764="",NA(),IF($C764="Traditional",$B764,NA()))</f>
      </c>
      <c r="N764">
        <f>IF($A764="",NA(),IF($C764="Traditional",4+$F764*0.023,NA()))</f>
      </c>
      <c r="O764">
        <f>IF($A764="","",$D764+ROW()/1000000)</f>
      </c>
      <c r="P764" t="str">
        <f>IF(OR($A764="",INDEX(games!$H:$H,ROW())=""),"",INDEX(games!$H:$H,ROW()))</f>
      </c>
      <c r="Q764">
        <f>IF(OR($A764="",$P764&lt;&gt;"Yes"),"",$D764+ROW()/1000000)</f>
      </c>
      <c r="T764">
        <f>IF($Y764="","",INDEX($B$2:$B$2000,$Y764))</f>
      </c>
      <c r="U764">
        <f>IF($Z764="","",INDEX($B$2:$B$2000,$Z764))</f>
      </c>
      <c r="V764">
        <f>IF(OR($T764="",$U764=""),"",$U764-$T764)</f>
      </c>
      <c r="W764" t="str">
        <f>IF(TRIM(INDEX(connections!$A:$A,ROW()))="","",TRIM(INDEX(connections!$A:$A,ROW())))</f>
      </c>
      <c r="X764" t="str">
        <f>IF($W764="","",TRIM(INDEX(connections!$B:$B,ROW())))</f>
      </c>
      <c r="Y764">
        <f>IF($W764="","",IFERROR(MATCH($W764,$A$2:$A$2000,0),""))</f>
      </c>
      <c r="Z764">
        <f>IF($X764="","",IFERROR(MATCH($X764,$A$2:$A$2000,0),""))</f>
      </c>
      <c r="AA764" t="str">
        <f>IF($Y764="","",INDEX($P$2:$P$2000,$Y764))</f>
      </c>
      <c r="AB764" t="str">
        <f>IF($Z764="","",INDEX($P$2:$P$2000,$Z764))</f>
      </c>
      <c r="AC764">
        <f>IF(AND($AA764="Yes",$AB764="Yes"),1,"")</f>
      </c>
      <c r="AD764">
        <f>IF(OR($Y764="",$Z764=""),"",IF(INDEX($C$2:$C$2000,$Y764)=INDEX($C$2:$C$2000,$Z764),0,1))</f>
      </c>
      <c r="AE764">
        <f>IF($AC764&lt;&gt;1,"",IF(AND(INDEX($AG$2:$AG$2000,$Y764)=1,INDEX($AG$2:$AG$2000,$Z764)=1),1,""))</f>
      </c>
      <c r="AG764">
        <f>IF($A764="","",COUNTIFS($W$2:$W$2500,$A764,$AB$2:$AB$2500,"Yes")+COUNTIFS($X$2:$X$2500,$A764,$AA$2:$AA$2500,"Yes"))</f>
      </c>
      <c r="AH764" t="str">
        <f>IF(OR($P764&lt;&gt;"Yes",N($AG764)=0),"",IF(AND($AG764=1,COUNTIFS($W$2:$W$2500,$A764,$AE$2:$AE$2500,1)+COUNTIFS($X$2:$X$2500,$A764,$AE$2:$AE$2500,1)&gt;0),"","Yes"))</f>
      </c>
      <c r="AI764">
        <f>IF($AH764="Yes",$AG764,"")</f>
      </c>
      <c r="AJ764">
        <f>IF($AI764="","",$AI764+ROW()/1000000)</f>
      </c>
      <c r="AK764">
        <f>IF(OR($A764="",$P764="Yes",N($AG764)=0),"",$AG764+ROW()/1000000)</f>
      </c>
      <c r="AL764" t="str">
        <f>IF($A764="","",INDEX(games!$J:$J,ROW())&amp;"")</f>
      </c>
      <c r="AM764">
        <f>IF($A764="","",SUMPRODUCT($AO764:$BD764,'Map Analysis'!$AP$2^{0,1,2,3,4,5,6,7,8,9,10,11,12,13,14,15}))</f>
      </c>
      <c r="AN764">
        <f>IF($A764="","",$AM764+ROW()/10000000)</f>
      </c>
      <c r="AO764">
        <f>IF($A764="","",COUNTIF($W$2:$W$2500,$A764))</f>
      </c>
      <c r="AP764">
        <f>IF($A764="","",SUMIFS($BF$2:$BF$2500,$W$2:$W$2500,$A764))</f>
      </c>
      <c r="AQ764">
        <f>IF($A764="","",SUMIFS($BG$2:$BG$2500,$W$2:$W$2500,$A764))</f>
      </c>
      <c r="AR764">
        <f>IF($A764="","",SUMIFS($BH$2:$BH$2500,$W$2:$W$2500,$A764))</f>
      </c>
      <c r="AS764">
        <f>IF($A764="","",SUMIFS($BI$2:$BI$2500,$W$2:$W$2500,$A764))</f>
      </c>
      <c r="AT764">
        <f>IF($A764="","",SUMIFS($BJ$2:$BJ$2500,$W$2:$W$2500,$A764))</f>
      </c>
      <c r="AU764">
        <f>IF($A764="","",SUMIFS($BK$2:$BK$2500,$W$2:$W$2500,$A764))</f>
      </c>
      <c r="AV764">
        <f>IF($A764="","",SUMIFS($BL$2:$BL$2500,$W$2:$W$2500,$A764))</f>
      </c>
      <c r="AW764">
        <f>IF($A764="","",SUMIFS($BM$2:$BM$2500,$W$2:$W$2500,$A764))</f>
      </c>
      <c r="AX764">
        <f>IF($A764="","",SUMIFS($BN$2:$BN$2500,$W$2:$W$2500,$A764))</f>
      </c>
      <c r="AY764">
        <f>IF($A764="","",SUMIFS($BO$2:$BO$2500,$W$2:$W$2500,$A764))</f>
      </c>
      <c r="AZ764">
        <f>IF($A764="","",SUMIFS($BP$2:$BP$2500,$W$2:$W$2500,$A764))</f>
      </c>
      <c r="BA764">
        <f>IF($A764="","",SUMIFS($BQ$2:$BQ$2500,$W$2:$W$2500,$A764))</f>
      </c>
      <c r="BB764">
        <f>IF($A764="","",SUMIFS($BR$2:$BR$2500,$W$2:$W$2500,$A764))</f>
      </c>
      <c r="BC764">
        <f>IF($A764="","",SUMIFS($BS$2:$BS$2500,$W$2:$W$2500,$A764))</f>
      </c>
      <c r="BD764">
        <f>IF($A764="","",SUMIFS($BT$2:$BT$2500,$W$2:$W$2500,$A764))</f>
      </c>
      <c r="BF764">
        <f>IF($Z764="","",INDEX($AO$2:$AO$2000,$Z764))</f>
      </c>
      <c r="BG764">
        <f>IF($Z764="","",INDEX($AP$2:$AP$2000,$Z764))</f>
      </c>
      <c r="BH764">
        <f>IF($Z764="","",INDEX($AQ$2:$AQ$2000,$Z764))</f>
      </c>
      <c r="BI764">
        <f>IF($Z764="","",INDEX($AR$2:$AR$2000,$Z764))</f>
      </c>
      <c r="BJ764">
        <f>IF($Z764="","",INDEX($AS$2:$AS$2000,$Z764))</f>
      </c>
      <c r="BK764">
        <f>IF($Z764="","",INDEX($AT$2:$AT$2000,$Z764))</f>
      </c>
      <c r="BL764">
        <f>IF($Z764="","",INDEX($AU$2:$AU$2000,$Z764))</f>
      </c>
      <c r="BM764">
        <f>IF($Z764="","",INDEX($AV$2:$AV$2000,$Z764))</f>
      </c>
      <c r="BN764">
        <f>IF($Z764="","",INDEX($AW$2:$AW$2000,$Z764))</f>
      </c>
      <c r="BO764">
        <f>IF($Z764="","",INDEX($AX$2:$AX$2000,$Z764))</f>
      </c>
      <c r="BP764">
        <f>IF($Z764="","",INDEX($AY$2:$AY$2000,$Z764))</f>
      </c>
      <c r="BQ764">
        <f>IF($Z764="","",INDEX($AZ$2:$AZ$2000,$Z764))</f>
      </c>
      <c r="BR764">
        <f>IF($Z764="","",INDEX($BA$2:$BA$2000,$Z764))</f>
      </c>
      <c r="BS764">
        <f>IF($Z764="","",INDEX($BB$2:$BB$2000,$Z764))</f>
      </c>
      <c r="BT764">
        <f>IF($Z764="","",INDEX($BC$2:$BC$2000,$Z764))</f>
      </c>
      <c r="BV764">
        <f>IF(OR($A764="",$P764&lt;&gt;"Yes",$AH764="Yes"),"",1+N($AG764))</f>
      </c>
      <c r="BW764">
        <f>IF($A764="","",COUNTIFS($W$2:$W$2500,$A764,$BZ$2:$BZ$2500,"Yes")+COUNTIFS($X$2:$X$2500,$A764,$BY$2:$BY$2500,"Yes"))</f>
      </c>
      <c r="BX764">
        <f>IF(OR($A764="",$P764="Yes"),"",IF(N($BW764)=0,0,1+SUMIFS($CB$2:$CB$2500,$W$2:$W$2500,$A764)+SUMIFS($CA$2:$CA$2500,$X$2:$X$2500,$A764)))</f>
      </c>
      <c r="BY764" t="str">
        <f>IF($Y764="","",INDEX($AH$2:$AH$2000,$Y764)&amp;"")</f>
      </c>
      <c r="BZ764" t="str">
        <f>IF($Z764="","",INDEX($AH$2:$AH$2000,$Z764)&amp;"")</f>
      </c>
      <c r="CA764">
        <f>IF($Y764="","",INDEX($BV$2:$BV$2000,$Y764))</f>
      </c>
      <c r="CB764">
        <f>IF($Z764="","",INDEX($BV$2:$BV$2000,$Z764))</f>
      </c>
    </row>
    <row r="765">
      <c r="A765" t="str">
        <f>IF(TRIM(INDEX(games!$A:$A,ROW()))="","",TRIM(INDEX(games!$A:$A,ROW())))</f>
      </c>
      <c r="B765">
        <f>IF(OR($A765="",INDEX(games!$B:$B,ROW())=""),"",INDEX(games!$B:$B,ROW()))</f>
      </c>
      <c r="C765" t="str">
        <f>IF(OR($A765="",INDEX(games!$C:$C,ROW())=""),"",INDEX(games!$C:$C,ROW()))</f>
      </c>
      <c r="D765">
        <f>IF($A765="","",COUNTIF($W$2:$W$2500,$A765)+COUNTIF($X$2:$X$2500,$A765))</f>
      </c>
      <c r="E765">
        <f>IF($A765="","",IFERROR(MATCH($C765,$R$2:$R$5,0),0))</f>
      </c>
      <c r="F765">
        <f>IF($A765="","",MOD(ROW(),34))</f>
      </c>
      <c r="G765">
        <f>IF($A765="",NA(),IF($C765="Action",$B765,NA()))</f>
      </c>
      <c r="H765">
        <f>IF($A765="",NA(),IF($C765="Action",1+$F765*0.023,NA()))</f>
      </c>
      <c r="I765">
        <f>IF($A765="",NA(),IF($C765="Strategy",$B765,NA()))</f>
      </c>
      <c r="J765">
        <f>IF($A765="",NA(),IF($C765="Strategy",2+$F765*0.023,NA()))</f>
      </c>
      <c r="K765">
        <f>IF($A765="",NA(),IF($C765="Deckbuilder",$B765,NA()))</f>
      </c>
      <c r="L765">
        <f>IF($A765="",NA(),IF($C765="Deckbuilder",3+$F765*0.023,NA()))</f>
      </c>
      <c r="M765">
        <f>IF($A765="",NA(),IF($C765="Traditional",$B765,NA()))</f>
      </c>
      <c r="N765">
        <f>IF($A765="",NA(),IF($C765="Traditional",4+$F765*0.023,NA()))</f>
      </c>
      <c r="O765">
        <f>IF($A765="","",$D765+ROW()/1000000)</f>
      </c>
      <c r="P765" t="str">
        <f>IF(OR($A765="",INDEX(games!$H:$H,ROW())=""),"",INDEX(games!$H:$H,ROW()))</f>
      </c>
      <c r="Q765">
        <f>IF(OR($A765="",$P765&lt;&gt;"Yes"),"",$D765+ROW()/1000000)</f>
      </c>
      <c r="T765">
        <f>IF($Y765="","",INDEX($B$2:$B$2000,$Y765))</f>
      </c>
      <c r="U765">
        <f>IF($Z765="","",INDEX($B$2:$B$2000,$Z765))</f>
      </c>
      <c r="V765">
        <f>IF(OR($T765="",$U765=""),"",$U765-$T765)</f>
      </c>
      <c r="W765" t="str">
        <f>IF(TRIM(INDEX(connections!$A:$A,ROW()))="","",TRIM(INDEX(connections!$A:$A,ROW())))</f>
      </c>
      <c r="X765" t="str">
        <f>IF($W765="","",TRIM(INDEX(connections!$B:$B,ROW())))</f>
      </c>
      <c r="Y765">
        <f>IF($W765="","",IFERROR(MATCH($W765,$A$2:$A$2000,0),""))</f>
      </c>
      <c r="Z765">
        <f>IF($X765="","",IFERROR(MATCH($X765,$A$2:$A$2000,0),""))</f>
      </c>
      <c r="AA765" t="str">
        <f>IF($Y765="","",INDEX($P$2:$P$2000,$Y765))</f>
      </c>
      <c r="AB765" t="str">
        <f>IF($Z765="","",INDEX($P$2:$P$2000,$Z765))</f>
      </c>
      <c r="AC765">
        <f>IF(AND($AA765="Yes",$AB765="Yes"),1,"")</f>
      </c>
      <c r="AD765">
        <f>IF(OR($Y765="",$Z765=""),"",IF(INDEX($C$2:$C$2000,$Y765)=INDEX($C$2:$C$2000,$Z765),0,1))</f>
      </c>
      <c r="AE765">
        <f>IF($AC765&lt;&gt;1,"",IF(AND(INDEX($AG$2:$AG$2000,$Y765)=1,INDEX($AG$2:$AG$2000,$Z765)=1),1,""))</f>
      </c>
      <c r="AG765">
        <f>IF($A765="","",COUNTIFS($W$2:$W$2500,$A765,$AB$2:$AB$2500,"Yes")+COUNTIFS($X$2:$X$2500,$A765,$AA$2:$AA$2500,"Yes"))</f>
      </c>
      <c r="AH765" t="str">
        <f>IF(OR($P765&lt;&gt;"Yes",N($AG765)=0),"",IF(AND($AG765=1,COUNTIFS($W$2:$W$2500,$A765,$AE$2:$AE$2500,1)+COUNTIFS($X$2:$X$2500,$A765,$AE$2:$AE$2500,1)&gt;0),"","Yes"))</f>
      </c>
      <c r="AI765">
        <f>IF($AH765="Yes",$AG765,"")</f>
      </c>
      <c r="AJ765">
        <f>IF($AI765="","",$AI765+ROW()/1000000)</f>
      </c>
      <c r="AK765">
        <f>IF(OR($A765="",$P765="Yes",N($AG765)=0),"",$AG765+ROW()/1000000)</f>
      </c>
      <c r="AL765" t="str">
        <f>IF($A765="","",INDEX(games!$J:$J,ROW())&amp;"")</f>
      </c>
      <c r="AM765">
        <f>IF($A765="","",SUMPRODUCT($AO765:$BD765,'Map Analysis'!$AP$2^{0,1,2,3,4,5,6,7,8,9,10,11,12,13,14,15}))</f>
      </c>
      <c r="AN765">
        <f>IF($A765="","",$AM765+ROW()/10000000)</f>
      </c>
      <c r="AO765">
        <f>IF($A765="","",COUNTIF($W$2:$W$2500,$A765))</f>
      </c>
      <c r="AP765">
        <f>IF($A765="","",SUMIFS($BF$2:$BF$2500,$W$2:$W$2500,$A765))</f>
      </c>
      <c r="AQ765">
        <f>IF($A765="","",SUMIFS($BG$2:$BG$2500,$W$2:$W$2500,$A765))</f>
      </c>
      <c r="AR765">
        <f>IF($A765="","",SUMIFS($BH$2:$BH$2500,$W$2:$W$2500,$A765))</f>
      </c>
      <c r="AS765">
        <f>IF($A765="","",SUMIFS($BI$2:$BI$2500,$W$2:$W$2500,$A765))</f>
      </c>
      <c r="AT765">
        <f>IF($A765="","",SUMIFS($BJ$2:$BJ$2500,$W$2:$W$2500,$A765))</f>
      </c>
      <c r="AU765">
        <f>IF($A765="","",SUMIFS($BK$2:$BK$2500,$W$2:$W$2500,$A765))</f>
      </c>
      <c r="AV765">
        <f>IF($A765="","",SUMIFS($BL$2:$BL$2500,$W$2:$W$2500,$A765))</f>
      </c>
      <c r="AW765">
        <f>IF($A765="","",SUMIFS($BM$2:$BM$2500,$W$2:$W$2500,$A765))</f>
      </c>
      <c r="AX765">
        <f>IF($A765="","",SUMIFS($BN$2:$BN$2500,$W$2:$W$2500,$A765))</f>
      </c>
      <c r="AY765">
        <f>IF($A765="","",SUMIFS($BO$2:$BO$2500,$W$2:$W$2500,$A765))</f>
      </c>
      <c r="AZ765">
        <f>IF($A765="","",SUMIFS($BP$2:$BP$2500,$W$2:$W$2500,$A765))</f>
      </c>
      <c r="BA765">
        <f>IF($A765="","",SUMIFS($BQ$2:$BQ$2500,$W$2:$W$2500,$A765))</f>
      </c>
      <c r="BB765">
        <f>IF($A765="","",SUMIFS($BR$2:$BR$2500,$W$2:$W$2500,$A765))</f>
      </c>
      <c r="BC765">
        <f>IF($A765="","",SUMIFS($BS$2:$BS$2500,$W$2:$W$2500,$A765))</f>
      </c>
      <c r="BD765">
        <f>IF($A765="","",SUMIFS($BT$2:$BT$2500,$W$2:$W$2500,$A765))</f>
      </c>
      <c r="BF765">
        <f>IF($Z765="","",INDEX($AO$2:$AO$2000,$Z765))</f>
      </c>
      <c r="BG765">
        <f>IF($Z765="","",INDEX($AP$2:$AP$2000,$Z765))</f>
      </c>
      <c r="BH765">
        <f>IF($Z765="","",INDEX($AQ$2:$AQ$2000,$Z765))</f>
      </c>
      <c r="BI765">
        <f>IF($Z765="","",INDEX($AR$2:$AR$2000,$Z765))</f>
      </c>
      <c r="BJ765">
        <f>IF($Z765="","",INDEX($AS$2:$AS$2000,$Z765))</f>
      </c>
      <c r="BK765">
        <f>IF($Z765="","",INDEX($AT$2:$AT$2000,$Z765))</f>
      </c>
      <c r="BL765">
        <f>IF($Z765="","",INDEX($AU$2:$AU$2000,$Z765))</f>
      </c>
      <c r="BM765">
        <f>IF($Z765="","",INDEX($AV$2:$AV$2000,$Z765))</f>
      </c>
      <c r="BN765">
        <f>IF($Z765="","",INDEX($AW$2:$AW$2000,$Z765))</f>
      </c>
      <c r="BO765">
        <f>IF($Z765="","",INDEX($AX$2:$AX$2000,$Z765))</f>
      </c>
      <c r="BP765">
        <f>IF($Z765="","",INDEX($AY$2:$AY$2000,$Z765))</f>
      </c>
      <c r="BQ765">
        <f>IF($Z765="","",INDEX($AZ$2:$AZ$2000,$Z765))</f>
      </c>
      <c r="BR765">
        <f>IF($Z765="","",INDEX($BA$2:$BA$2000,$Z765))</f>
      </c>
      <c r="BS765">
        <f>IF($Z765="","",INDEX($BB$2:$BB$2000,$Z765))</f>
      </c>
      <c r="BT765">
        <f>IF($Z765="","",INDEX($BC$2:$BC$2000,$Z765))</f>
      </c>
      <c r="BV765">
        <f>IF(OR($A765="",$P765&lt;&gt;"Yes",$AH765="Yes"),"",1+N($AG765))</f>
      </c>
      <c r="BW765">
        <f>IF($A765="","",COUNTIFS($W$2:$W$2500,$A765,$BZ$2:$BZ$2500,"Yes")+COUNTIFS($X$2:$X$2500,$A765,$BY$2:$BY$2500,"Yes"))</f>
      </c>
      <c r="BX765">
        <f>IF(OR($A765="",$P765="Yes"),"",IF(N($BW765)=0,0,1+SUMIFS($CB$2:$CB$2500,$W$2:$W$2500,$A765)+SUMIFS($CA$2:$CA$2500,$X$2:$X$2500,$A765)))</f>
      </c>
      <c r="BY765" t="str">
        <f>IF($Y765="","",INDEX($AH$2:$AH$2000,$Y765)&amp;"")</f>
      </c>
      <c r="BZ765" t="str">
        <f>IF($Z765="","",INDEX($AH$2:$AH$2000,$Z765)&amp;"")</f>
      </c>
      <c r="CA765">
        <f>IF($Y765="","",INDEX($BV$2:$BV$2000,$Y765))</f>
      </c>
      <c r="CB765">
        <f>IF($Z765="","",INDEX($BV$2:$BV$2000,$Z765))</f>
      </c>
    </row>
    <row r="766">
      <c r="A766" t="str">
        <f>IF(TRIM(INDEX(games!$A:$A,ROW()))="","",TRIM(INDEX(games!$A:$A,ROW())))</f>
      </c>
      <c r="B766">
        <f>IF(OR($A766="",INDEX(games!$B:$B,ROW())=""),"",INDEX(games!$B:$B,ROW()))</f>
      </c>
      <c r="C766" t="str">
        <f>IF(OR($A766="",INDEX(games!$C:$C,ROW())=""),"",INDEX(games!$C:$C,ROW()))</f>
      </c>
      <c r="D766">
        <f>IF($A766="","",COUNTIF($W$2:$W$2500,$A766)+COUNTIF($X$2:$X$2500,$A766))</f>
      </c>
      <c r="E766">
        <f>IF($A766="","",IFERROR(MATCH($C766,$R$2:$R$5,0),0))</f>
      </c>
      <c r="F766">
        <f>IF($A766="","",MOD(ROW(),34))</f>
      </c>
      <c r="G766">
        <f>IF($A766="",NA(),IF($C766="Action",$B766,NA()))</f>
      </c>
      <c r="H766">
        <f>IF($A766="",NA(),IF($C766="Action",1+$F766*0.023,NA()))</f>
      </c>
      <c r="I766">
        <f>IF($A766="",NA(),IF($C766="Strategy",$B766,NA()))</f>
      </c>
      <c r="J766">
        <f>IF($A766="",NA(),IF($C766="Strategy",2+$F766*0.023,NA()))</f>
      </c>
      <c r="K766">
        <f>IF($A766="",NA(),IF($C766="Deckbuilder",$B766,NA()))</f>
      </c>
      <c r="L766">
        <f>IF($A766="",NA(),IF($C766="Deckbuilder",3+$F766*0.023,NA()))</f>
      </c>
      <c r="M766">
        <f>IF($A766="",NA(),IF($C766="Traditional",$B766,NA()))</f>
      </c>
      <c r="N766">
        <f>IF($A766="",NA(),IF($C766="Traditional",4+$F766*0.023,NA()))</f>
      </c>
      <c r="O766">
        <f>IF($A766="","",$D766+ROW()/1000000)</f>
      </c>
      <c r="P766" t="str">
        <f>IF(OR($A766="",INDEX(games!$H:$H,ROW())=""),"",INDEX(games!$H:$H,ROW()))</f>
      </c>
      <c r="Q766">
        <f>IF(OR($A766="",$P766&lt;&gt;"Yes"),"",$D766+ROW()/1000000)</f>
      </c>
      <c r="T766">
        <f>IF($Y766="","",INDEX($B$2:$B$2000,$Y766))</f>
      </c>
      <c r="U766">
        <f>IF($Z766="","",INDEX($B$2:$B$2000,$Z766))</f>
      </c>
      <c r="V766">
        <f>IF(OR($T766="",$U766=""),"",$U766-$T766)</f>
      </c>
      <c r="W766" t="str">
        <f>IF(TRIM(INDEX(connections!$A:$A,ROW()))="","",TRIM(INDEX(connections!$A:$A,ROW())))</f>
      </c>
      <c r="X766" t="str">
        <f>IF($W766="","",TRIM(INDEX(connections!$B:$B,ROW())))</f>
      </c>
      <c r="Y766">
        <f>IF($W766="","",IFERROR(MATCH($W766,$A$2:$A$2000,0),""))</f>
      </c>
      <c r="Z766">
        <f>IF($X766="","",IFERROR(MATCH($X766,$A$2:$A$2000,0),""))</f>
      </c>
      <c r="AA766" t="str">
        <f>IF($Y766="","",INDEX($P$2:$P$2000,$Y766))</f>
      </c>
      <c r="AB766" t="str">
        <f>IF($Z766="","",INDEX($P$2:$P$2000,$Z766))</f>
      </c>
      <c r="AC766">
        <f>IF(AND($AA766="Yes",$AB766="Yes"),1,"")</f>
      </c>
      <c r="AD766">
        <f>IF(OR($Y766="",$Z766=""),"",IF(INDEX($C$2:$C$2000,$Y766)=INDEX($C$2:$C$2000,$Z766),0,1))</f>
      </c>
      <c r="AE766">
        <f>IF($AC766&lt;&gt;1,"",IF(AND(INDEX($AG$2:$AG$2000,$Y766)=1,INDEX($AG$2:$AG$2000,$Z766)=1),1,""))</f>
      </c>
      <c r="AG766">
        <f>IF($A766="","",COUNTIFS($W$2:$W$2500,$A766,$AB$2:$AB$2500,"Yes")+COUNTIFS($X$2:$X$2500,$A766,$AA$2:$AA$2500,"Yes"))</f>
      </c>
      <c r="AH766" t="str">
        <f>IF(OR($P766&lt;&gt;"Yes",N($AG766)=0),"",IF(AND($AG766=1,COUNTIFS($W$2:$W$2500,$A766,$AE$2:$AE$2500,1)+COUNTIFS($X$2:$X$2500,$A766,$AE$2:$AE$2500,1)&gt;0),"","Yes"))</f>
      </c>
      <c r="AI766">
        <f>IF($AH766="Yes",$AG766,"")</f>
      </c>
      <c r="AJ766">
        <f>IF($AI766="","",$AI766+ROW()/1000000)</f>
      </c>
      <c r="AK766">
        <f>IF(OR($A766="",$P766="Yes",N($AG766)=0),"",$AG766+ROW()/1000000)</f>
      </c>
      <c r="AL766" t="str">
        <f>IF($A766="","",INDEX(games!$J:$J,ROW())&amp;"")</f>
      </c>
      <c r="AM766">
        <f>IF($A766="","",SUMPRODUCT($AO766:$BD766,'Map Analysis'!$AP$2^{0,1,2,3,4,5,6,7,8,9,10,11,12,13,14,15}))</f>
      </c>
      <c r="AN766">
        <f>IF($A766="","",$AM766+ROW()/10000000)</f>
      </c>
      <c r="AO766">
        <f>IF($A766="","",COUNTIF($W$2:$W$2500,$A766))</f>
      </c>
      <c r="AP766">
        <f>IF($A766="","",SUMIFS($BF$2:$BF$2500,$W$2:$W$2500,$A766))</f>
      </c>
      <c r="AQ766">
        <f>IF($A766="","",SUMIFS($BG$2:$BG$2500,$W$2:$W$2500,$A766))</f>
      </c>
      <c r="AR766">
        <f>IF($A766="","",SUMIFS($BH$2:$BH$2500,$W$2:$W$2500,$A766))</f>
      </c>
      <c r="AS766">
        <f>IF($A766="","",SUMIFS($BI$2:$BI$2500,$W$2:$W$2500,$A766))</f>
      </c>
      <c r="AT766">
        <f>IF($A766="","",SUMIFS($BJ$2:$BJ$2500,$W$2:$W$2500,$A766))</f>
      </c>
      <c r="AU766">
        <f>IF($A766="","",SUMIFS($BK$2:$BK$2500,$W$2:$W$2500,$A766))</f>
      </c>
      <c r="AV766">
        <f>IF($A766="","",SUMIFS($BL$2:$BL$2500,$W$2:$W$2500,$A766))</f>
      </c>
      <c r="AW766">
        <f>IF($A766="","",SUMIFS($BM$2:$BM$2500,$W$2:$W$2500,$A766))</f>
      </c>
      <c r="AX766">
        <f>IF($A766="","",SUMIFS($BN$2:$BN$2500,$W$2:$W$2500,$A766))</f>
      </c>
      <c r="AY766">
        <f>IF($A766="","",SUMIFS($BO$2:$BO$2500,$W$2:$W$2500,$A766))</f>
      </c>
      <c r="AZ766">
        <f>IF($A766="","",SUMIFS($BP$2:$BP$2500,$W$2:$W$2500,$A766))</f>
      </c>
      <c r="BA766">
        <f>IF($A766="","",SUMIFS($BQ$2:$BQ$2500,$W$2:$W$2500,$A766))</f>
      </c>
      <c r="BB766">
        <f>IF($A766="","",SUMIFS($BR$2:$BR$2500,$W$2:$W$2500,$A766))</f>
      </c>
      <c r="BC766">
        <f>IF($A766="","",SUMIFS($BS$2:$BS$2500,$W$2:$W$2500,$A766))</f>
      </c>
      <c r="BD766">
        <f>IF($A766="","",SUMIFS($BT$2:$BT$2500,$W$2:$W$2500,$A766))</f>
      </c>
      <c r="BF766">
        <f>IF($Z766="","",INDEX($AO$2:$AO$2000,$Z766))</f>
      </c>
      <c r="BG766">
        <f>IF($Z766="","",INDEX($AP$2:$AP$2000,$Z766))</f>
      </c>
      <c r="BH766">
        <f>IF($Z766="","",INDEX($AQ$2:$AQ$2000,$Z766))</f>
      </c>
      <c r="BI766">
        <f>IF($Z766="","",INDEX($AR$2:$AR$2000,$Z766))</f>
      </c>
      <c r="BJ766">
        <f>IF($Z766="","",INDEX($AS$2:$AS$2000,$Z766))</f>
      </c>
      <c r="BK766">
        <f>IF($Z766="","",INDEX($AT$2:$AT$2000,$Z766))</f>
      </c>
      <c r="BL766">
        <f>IF($Z766="","",INDEX($AU$2:$AU$2000,$Z766))</f>
      </c>
      <c r="BM766">
        <f>IF($Z766="","",INDEX($AV$2:$AV$2000,$Z766))</f>
      </c>
      <c r="BN766">
        <f>IF($Z766="","",INDEX($AW$2:$AW$2000,$Z766))</f>
      </c>
      <c r="BO766">
        <f>IF($Z766="","",INDEX($AX$2:$AX$2000,$Z766))</f>
      </c>
      <c r="BP766">
        <f>IF($Z766="","",INDEX($AY$2:$AY$2000,$Z766))</f>
      </c>
      <c r="BQ766">
        <f>IF($Z766="","",INDEX($AZ$2:$AZ$2000,$Z766))</f>
      </c>
      <c r="BR766">
        <f>IF($Z766="","",INDEX($BA$2:$BA$2000,$Z766))</f>
      </c>
      <c r="BS766">
        <f>IF($Z766="","",INDEX($BB$2:$BB$2000,$Z766))</f>
      </c>
      <c r="BT766">
        <f>IF($Z766="","",INDEX($BC$2:$BC$2000,$Z766))</f>
      </c>
      <c r="BV766">
        <f>IF(OR($A766="",$P766&lt;&gt;"Yes",$AH766="Yes"),"",1+N($AG766))</f>
      </c>
      <c r="BW766">
        <f>IF($A766="","",COUNTIFS($W$2:$W$2500,$A766,$BZ$2:$BZ$2500,"Yes")+COUNTIFS($X$2:$X$2500,$A766,$BY$2:$BY$2500,"Yes"))</f>
      </c>
      <c r="BX766">
        <f>IF(OR($A766="",$P766="Yes"),"",IF(N($BW766)=0,0,1+SUMIFS($CB$2:$CB$2500,$W$2:$W$2500,$A766)+SUMIFS($CA$2:$CA$2500,$X$2:$X$2500,$A766)))</f>
      </c>
      <c r="BY766" t="str">
        <f>IF($Y766="","",INDEX($AH$2:$AH$2000,$Y766)&amp;"")</f>
      </c>
      <c r="BZ766" t="str">
        <f>IF($Z766="","",INDEX($AH$2:$AH$2000,$Z766)&amp;"")</f>
      </c>
      <c r="CA766">
        <f>IF($Y766="","",INDEX($BV$2:$BV$2000,$Y766))</f>
      </c>
      <c r="CB766">
        <f>IF($Z766="","",INDEX($BV$2:$BV$2000,$Z766))</f>
      </c>
    </row>
    <row r="767">
      <c r="A767" t="str">
        <f>IF(TRIM(INDEX(games!$A:$A,ROW()))="","",TRIM(INDEX(games!$A:$A,ROW())))</f>
      </c>
      <c r="B767">
        <f>IF(OR($A767="",INDEX(games!$B:$B,ROW())=""),"",INDEX(games!$B:$B,ROW()))</f>
      </c>
      <c r="C767" t="str">
        <f>IF(OR($A767="",INDEX(games!$C:$C,ROW())=""),"",INDEX(games!$C:$C,ROW()))</f>
      </c>
      <c r="D767">
        <f>IF($A767="","",COUNTIF($W$2:$W$2500,$A767)+COUNTIF($X$2:$X$2500,$A767))</f>
      </c>
      <c r="E767">
        <f>IF($A767="","",IFERROR(MATCH($C767,$R$2:$R$5,0),0))</f>
      </c>
      <c r="F767">
        <f>IF($A767="","",MOD(ROW(),34))</f>
      </c>
      <c r="G767">
        <f>IF($A767="",NA(),IF($C767="Action",$B767,NA()))</f>
      </c>
      <c r="H767">
        <f>IF($A767="",NA(),IF($C767="Action",1+$F767*0.023,NA()))</f>
      </c>
      <c r="I767">
        <f>IF($A767="",NA(),IF($C767="Strategy",$B767,NA()))</f>
      </c>
      <c r="J767">
        <f>IF($A767="",NA(),IF($C767="Strategy",2+$F767*0.023,NA()))</f>
      </c>
      <c r="K767">
        <f>IF($A767="",NA(),IF($C767="Deckbuilder",$B767,NA()))</f>
      </c>
      <c r="L767">
        <f>IF($A767="",NA(),IF($C767="Deckbuilder",3+$F767*0.023,NA()))</f>
      </c>
      <c r="M767">
        <f>IF($A767="",NA(),IF($C767="Traditional",$B767,NA()))</f>
      </c>
      <c r="N767">
        <f>IF($A767="",NA(),IF($C767="Traditional",4+$F767*0.023,NA()))</f>
      </c>
      <c r="O767">
        <f>IF($A767="","",$D767+ROW()/1000000)</f>
      </c>
      <c r="P767" t="str">
        <f>IF(OR($A767="",INDEX(games!$H:$H,ROW())=""),"",INDEX(games!$H:$H,ROW()))</f>
      </c>
      <c r="Q767">
        <f>IF(OR($A767="",$P767&lt;&gt;"Yes"),"",$D767+ROW()/1000000)</f>
      </c>
      <c r="T767">
        <f>IF($Y767="","",INDEX($B$2:$B$2000,$Y767))</f>
      </c>
      <c r="U767">
        <f>IF($Z767="","",INDEX($B$2:$B$2000,$Z767))</f>
      </c>
      <c r="V767">
        <f>IF(OR($T767="",$U767=""),"",$U767-$T767)</f>
      </c>
      <c r="W767" t="str">
        <f>IF(TRIM(INDEX(connections!$A:$A,ROW()))="","",TRIM(INDEX(connections!$A:$A,ROW())))</f>
      </c>
      <c r="X767" t="str">
        <f>IF($W767="","",TRIM(INDEX(connections!$B:$B,ROW())))</f>
      </c>
      <c r="Y767">
        <f>IF($W767="","",IFERROR(MATCH($W767,$A$2:$A$2000,0),""))</f>
      </c>
      <c r="Z767">
        <f>IF($X767="","",IFERROR(MATCH($X767,$A$2:$A$2000,0),""))</f>
      </c>
      <c r="AA767" t="str">
        <f>IF($Y767="","",INDEX($P$2:$P$2000,$Y767))</f>
      </c>
      <c r="AB767" t="str">
        <f>IF($Z767="","",INDEX($P$2:$P$2000,$Z767))</f>
      </c>
      <c r="AC767">
        <f>IF(AND($AA767="Yes",$AB767="Yes"),1,"")</f>
      </c>
      <c r="AD767">
        <f>IF(OR($Y767="",$Z767=""),"",IF(INDEX($C$2:$C$2000,$Y767)=INDEX($C$2:$C$2000,$Z767),0,1))</f>
      </c>
      <c r="AE767">
        <f>IF($AC767&lt;&gt;1,"",IF(AND(INDEX($AG$2:$AG$2000,$Y767)=1,INDEX($AG$2:$AG$2000,$Z767)=1),1,""))</f>
      </c>
      <c r="AG767">
        <f>IF($A767="","",COUNTIFS($W$2:$W$2500,$A767,$AB$2:$AB$2500,"Yes")+COUNTIFS($X$2:$X$2500,$A767,$AA$2:$AA$2500,"Yes"))</f>
      </c>
      <c r="AH767" t="str">
        <f>IF(OR($P767&lt;&gt;"Yes",N($AG767)=0),"",IF(AND($AG767=1,COUNTIFS($W$2:$W$2500,$A767,$AE$2:$AE$2500,1)+COUNTIFS($X$2:$X$2500,$A767,$AE$2:$AE$2500,1)&gt;0),"","Yes"))</f>
      </c>
      <c r="AI767">
        <f>IF($AH767="Yes",$AG767,"")</f>
      </c>
      <c r="AJ767">
        <f>IF($AI767="","",$AI767+ROW()/1000000)</f>
      </c>
      <c r="AK767">
        <f>IF(OR($A767="",$P767="Yes",N($AG767)=0),"",$AG767+ROW()/1000000)</f>
      </c>
      <c r="AL767" t="str">
        <f>IF($A767="","",INDEX(games!$J:$J,ROW())&amp;"")</f>
      </c>
      <c r="AM767">
        <f>IF($A767="","",SUMPRODUCT($AO767:$BD767,'Map Analysis'!$AP$2^{0,1,2,3,4,5,6,7,8,9,10,11,12,13,14,15}))</f>
      </c>
      <c r="AN767">
        <f>IF($A767="","",$AM767+ROW()/10000000)</f>
      </c>
      <c r="AO767">
        <f>IF($A767="","",COUNTIF($W$2:$W$2500,$A767))</f>
      </c>
      <c r="AP767">
        <f>IF($A767="","",SUMIFS($BF$2:$BF$2500,$W$2:$W$2500,$A767))</f>
      </c>
      <c r="AQ767">
        <f>IF($A767="","",SUMIFS($BG$2:$BG$2500,$W$2:$W$2500,$A767))</f>
      </c>
      <c r="AR767">
        <f>IF($A767="","",SUMIFS($BH$2:$BH$2500,$W$2:$W$2500,$A767))</f>
      </c>
      <c r="AS767">
        <f>IF($A767="","",SUMIFS($BI$2:$BI$2500,$W$2:$W$2500,$A767))</f>
      </c>
      <c r="AT767">
        <f>IF($A767="","",SUMIFS($BJ$2:$BJ$2500,$W$2:$W$2500,$A767))</f>
      </c>
      <c r="AU767">
        <f>IF($A767="","",SUMIFS($BK$2:$BK$2500,$W$2:$W$2500,$A767))</f>
      </c>
      <c r="AV767">
        <f>IF($A767="","",SUMIFS($BL$2:$BL$2500,$W$2:$W$2500,$A767))</f>
      </c>
      <c r="AW767">
        <f>IF($A767="","",SUMIFS($BM$2:$BM$2500,$W$2:$W$2500,$A767))</f>
      </c>
      <c r="AX767">
        <f>IF($A767="","",SUMIFS($BN$2:$BN$2500,$W$2:$W$2500,$A767))</f>
      </c>
      <c r="AY767">
        <f>IF($A767="","",SUMIFS($BO$2:$BO$2500,$W$2:$W$2500,$A767))</f>
      </c>
      <c r="AZ767">
        <f>IF($A767="","",SUMIFS($BP$2:$BP$2500,$W$2:$W$2500,$A767))</f>
      </c>
      <c r="BA767">
        <f>IF($A767="","",SUMIFS($BQ$2:$BQ$2500,$W$2:$W$2500,$A767))</f>
      </c>
      <c r="BB767">
        <f>IF($A767="","",SUMIFS($BR$2:$BR$2500,$W$2:$W$2500,$A767))</f>
      </c>
      <c r="BC767">
        <f>IF($A767="","",SUMIFS($BS$2:$BS$2500,$W$2:$W$2500,$A767))</f>
      </c>
      <c r="BD767">
        <f>IF($A767="","",SUMIFS($BT$2:$BT$2500,$W$2:$W$2500,$A767))</f>
      </c>
      <c r="BF767">
        <f>IF($Z767="","",INDEX($AO$2:$AO$2000,$Z767))</f>
      </c>
      <c r="BG767">
        <f>IF($Z767="","",INDEX($AP$2:$AP$2000,$Z767))</f>
      </c>
      <c r="BH767">
        <f>IF($Z767="","",INDEX($AQ$2:$AQ$2000,$Z767))</f>
      </c>
      <c r="BI767">
        <f>IF($Z767="","",INDEX($AR$2:$AR$2000,$Z767))</f>
      </c>
      <c r="BJ767">
        <f>IF($Z767="","",INDEX($AS$2:$AS$2000,$Z767))</f>
      </c>
      <c r="BK767">
        <f>IF($Z767="","",INDEX($AT$2:$AT$2000,$Z767))</f>
      </c>
      <c r="BL767">
        <f>IF($Z767="","",INDEX($AU$2:$AU$2000,$Z767))</f>
      </c>
      <c r="BM767">
        <f>IF($Z767="","",INDEX($AV$2:$AV$2000,$Z767))</f>
      </c>
      <c r="BN767">
        <f>IF($Z767="","",INDEX($AW$2:$AW$2000,$Z767))</f>
      </c>
      <c r="BO767">
        <f>IF($Z767="","",INDEX($AX$2:$AX$2000,$Z767))</f>
      </c>
      <c r="BP767">
        <f>IF($Z767="","",INDEX($AY$2:$AY$2000,$Z767))</f>
      </c>
      <c r="BQ767">
        <f>IF($Z767="","",INDEX($AZ$2:$AZ$2000,$Z767))</f>
      </c>
      <c r="BR767">
        <f>IF($Z767="","",INDEX($BA$2:$BA$2000,$Z767))</f>
      </c>
      <c r="BS767">
        <f>IF($Z767="","",INDEX($BB$2:$BB$2000,$Z767))</f>
      </c>
      <c r="BT767">
        <f>IF($Z767="","",INDEX($BC$2:$BC$2000,$Z767))</f>
      </c>
      <c r="BV767">
        <f>IF(OR($A767="",$P767&lt;&gt;"Yes",$AH767="Yes"),"",1+N($AG767))</f>
      </c>
      <c r="BW767">
        <f>IF($A767="","",COUNTIFS($W$2:$W$2500,$A767,$BZ$2:$BZ$2500,"Yes")+COUNTIFS($X$2:$X$2500,$A767,$BY$2:$BY$2500,"Yes"))</f>
      </c>
      <c r="BX767">
        <f>IF(OR($A767="",$P767="Yes"),"",IF(N($BW767)=0,0,1+SUMIFS($CB$2:$CB$2500,$W$2:$W$2500,$A767)+SUMIFS($CA$2:$CA$2500,$X$2:$X$2500,$A767)))</f>
      </c>
      <c r="BY767" t="str">
        <f>IF($Y767="","",INDEX($AH$2:$AH$2000,$Y767)&amp;"")</f>
      </c>
      <c r="BZ767" t="str">
        <f>IF($Z767="","",INDEX($AH$2:$AH$2000,$Z767)&amp;"")</f>
      </c>
      <c r="CA767">
        <f>IF($Y767="","",INDEX($BV$2:$BV$2000,$Y767))</f>
      </c>
      <c r="CB767">
        <f>IF($Z767="","",INDEX($BV$2:$BV$2000,$Z767))</f>
      </c>
    </row>
    <row r="768">
      <c r="A768" t="str">
        <f>IF(TRIM(INDEX(games!$A:$A,ROW()))="","",TRIM(INDEX(games!$A:$A,ROW())))</f>
      </c>
      <c r="B768">
        <f>IF(OR($A768="",INDEX(games!$B:$B,ROW())=""),"",INDEX(games!$B:$B,ROW()))</f>
      </c>
      <c r="C768" t="str">
        <f>IF(OR($A768="",INDEX(games!$C:$C,ROW())=""),"",INDEX(games!$C:$C,ROW()))</f>
      </c>
      <c r="D768">
        <f>IF($A768="","",COUNTIF($W$2:$W$2500,$A768)+COUNTIF($X$2:$X$2500,$A768))</f>
      </c>
      <c r="E768">
        <f>IF($A768="","",IFERROR(MATCH($C768,$R$2:$R$5,0),0))</f>
      </c>
      <c r="F768">
        <f>IF($A768="","",MOD(ROW(),34))</f>
      </c>
      <c r="G768">
        <f>IF($A768="",NA(),IF($C768="Action",$B768,NA()))</f>
      </c>
      <c r="H768">
        <f>IF($A768="",NA(),IF($C768="Action",1+$F768*0.023,NA()))</f>
      </c>
      <c r="I768">
        <f>IF($A768="",NA(),IF($C768="Strategy",$B768,NA()))</f>
      </c>
      <c r="J768">
        <f>IF($A768="",NA(),IF($C768="Strategy",2+$F768*0.023,NA()))</f>
      </c>
      <c r="K768">
        <f>IF($A768="",NA(),IF($C768="Deckbuilder",$B768,NA()))</f>
      </c>
      <c r="L768">
        <f>IF($A768="",NA(),IF($C768="Deckbuilder",3+$F768*0.023,NA()))</f>
      </c>
      <c r="M768">
        <f>IF($A768="",NA(),IF($C768="Traditional",$B768,NA()))</f>
      </c>
      <c r="N768">
        <f>IF($A768="",NA(),IF($C768="Traditional",4+$F768*0.023,NA()))</f>
      </c>
      <c r="O768">
        <f>IF($A768="","",$D768+ROW()/1000000)</f>
      </c>
      <c r="P768" t="str">
        <f>IF(OR($A768="",INDEX(games!$H:$H,ROW())=""),"",INDEX(games!$H:$H,ROW()))</f>
      </c>
      <c r="Q768">
        <f>IF(OR($A768="",$P768&lt;&gt;"Yes"),"",$D768+ROW()/1000000)</f>
      </c>
      <c r="T768">
        <f>IF($Y768="","",INDEX($B$2:$B$2000,$Y768))</f>
      </c>
      <c r="U768">
        <f>IF($Z768="","",INDEX($B$2:$B$2000,$Z768))</f>
      </c>
      <c r="V768">
        <f>IF(OR($T768="",$U768=""),"",$U768-$T768)</f>
      </c>
      <c r="W768" t="str">
        <f>IF(TRIM(INDEX(connections!$A:$A,ROW()))="","",TRIM(INDEX(connections!$A:$A,ROW())))</f>
      </c>
      <c r="X768" t="str">
        <f>IF($W768="","",TRIM(INDEX(connections!$B:$B,ROW())))</f>
      </c>
      <c r="Y768">
        <f>IF($W768="","",IFERROR(MATCH($W768,$A$2:$A$2000,0),""))</f>
      </c>
      <c r="Z768">
        <f>IF($X768="","",IFERROR(MATCH($X768,$A$2:$A$2000,0),""))</f>
      </c>
      <c r="AA768" t="str">
        <f>IF($Y768="","",INDEX($P$2:$P$2000,$Y768))</f>
      </c>
      <c r="AB768" t="str">
        <f>IF($Z768="","",INDEX($P$2:$P$2000,$Z768))</f>
      </c>
      <c r="AC768">
        <f>IF(AND($AA768="Yes",$AB768="Yes"),1,"")</f>
      </c>
      <c r="AD768">
        <f>IF(OR($Y768="",$Z768=""),"",IF(INDEX($C$2:$C$2000,$Y768)=INDEX($C$2:$C$2000,$Z768),0,1))</f>
      </c>
      <c r="AE768">
        <f>IF($AC768&lt;&gt;1,"",IF(AND(INDEX($AG$2:$AG$2000,$Y768)=1,INDEX($AG$2:$AG$2000,$Z768)=1),1,""))</f>
      </c>
      <c r="AG768">
        <f>IF($A768="","",COUNTIFS($W$2:$W$2500,$A768,$AB$2:$AB$2500,"Yes")+COUNTIFS($X$2:$X$2500,$A768,$AA$2:$AA$2500,"Yes"))</f>
      </c>
      <c r="AH768" t="str">
        <f>IF(OR($P768&lt;&gt;"Yes",N($AG768)=0),"",IF(AND($AG768=1,COUNTIFS($W$2:$W$2500,$A768,$AE$2:$AE$2500,1)+COUNTIFS($X$2:$X$2500,$A768,$AE$2:$AE$2500,1)&gt;0),"","Yes"))</f>
      </c>
      <c r="AI768">
        <f>IF($AH768="Yes",$AG768,"")</f>
      </c>
      <c r="AJ768">
        <f>IF($AI768="","",$AI768+ROW()/1000000)</f>
      </c>
      <c r="AK768">
        <f>IF(OR($A768="",$P768="Yes",N($AG768)=0),"",$AG768+ROW()/1000000)</f>
      </c>
      <c r="AL768" t="str">
        <f>IF($A768="","",INDEX(games!$J:$J,ROW())&amp;"")</f>
      </c>
      <c r="AM768">
        <f>IF($A768="","",SUMPRODUCT($AO768:$BD768,'Map Analysis'!$AP$2^{0,1,2,3,4,5,6,7,8,9,10,11,12,13,14,15}))</f>
      </c>
      <c r="AN768">
        <f>IF($A768="","",$AM768+ROW()/10000000)</f>
      </c>
      <c r="AO768">
        <f>IF($A768="","",COUNTIF($W$2:$W$2500,$A768))</f>
      </c>
      <c r="AP768">
        <f>IF($A768="","",SUMIFS($BF$2:$BF$2500,$W$2:$W$2500,$A768))</f>
      </c>
      <c r="AQ768">
        <f>IF($A768="","",SUMIFS($BG$2:$BG$2500,$W$2:$W$2500,$A768))</f>
      </c>
      <c r="AR768">
        <f>IF($A768="","",SUMIFS($BH$2:$BH$2500,$W$2:$W$2500,$A768))</f>
      </c>
      <c r="AS768">
        <f>IF($A768="","",SUMIFS($BI$2:$BI$2500,$W$2:$W$2500,$A768))</f>
      </c>
      <c r="AT768">
        <f>IF($A768="","",SUMIFS($BJ$2:$BJ$2500,$W$2:$W$2500,$A768))</f>
      </c>
      <c r="AU768">
        <f>IF($A768="","",SUMIFS($BK$2:$BK$2500,$W$2:$W$2500,$A768))</f>
      </c>
      <c r="AV768">
        <f>IF($A768="","",SUMIFS($BL$2:$BL$2500,$W$2:$W$2500,$A768))</f>
      </c>
      <c r="AW768">
        <f>IF($A768="","",SUMIFS($BM$2:$BM$2500,$W$2:$W$2500,$A768))</f>
      </c>
      <c r="AX768">
        <f>IF($A768="","",SUMIFS($BN$2:$BN$2500,$W$2:$W$2500,$A768))</f>
      </c>
      <c r="AY768">
        <f>IF($A768="","",SUMIFS($BO$2:$BO$2500,$W$2:$W$2500,$A768))</f>
      </c>
      <c r="AZ768">
        <f>IF($A768="","",SUMIFS($BP$2:$BP$2500,$W$2:$W$2500,$A768))</f>
      </c>
      <c r="BA768">
        <f>IF($A768="","",SUMIFS($BQ$2:$BQ$2500,$W$2:$W$2500,$A768))</f>
      </c>
      <c r="BB768">
        <f>IF($A768="","",SUMIFS($BR$2:$BR$2500,$W$2:$W$2500,$A768))</f>
      </c>
      <c r="BC768">
        <f>IF($A768="","",SUMIFS($BS$2:$BS$2500,$W$2:$W$2500,$A768))</f>
      </c>
      <c r="BD768">
        <f>IF($A768="","",SUMIFS($BT$2:$BT$2500,$W$2:$W$2500,$A768))</f>
      </c>
      <c r="BF768">
        <f>IF($Z768="","",INDEX($AO$2:$AO$2000,$Z768))</f>
      </c>
      <c r="BG768">
        <f>IF($Z768="","",INDEX($AP$2:$AP$2000,$Z768))</f>
      </c>
      <c r="BH768">
        <f>IF($Z768="","",INDEX($AQ$2:$AQ$2000,$Z768))</f>
      </c>
      <c r="BI768">
        <f>IF($Z768="","",INDEX($AR$2:$AR$2000,$Z768))</f>
      </c>
      <c r="BJ768">
        <f>IF($Z768="","",INDEX($AS$2:$AS$2000,$Z768))</f>
      </c>
      <c r="BK768">
        <f>IF($Z768="","",INDEX($AT$2:$AT$2000,$Z768))</f>
      </c>
      <c r="BL768">
        <f>IF($Z768="","",INDEX($AU$2:$AU$2000,$Z768))</f>
      </c>
      <c r="BM768">
        <f>IF($Z768="","",INDEX($AV$2:$AV$2000,$Z768))</f>
      </c>
      <c r="BN768">
        <f>IF($Z768="","",INDEX($AW$2:$AW$2000,$Z768))</f>
      </c>
      <c r="BO768">
        <f>IF($Z768="","",INDEX($AX$2:$AX$2000,$Z768))</f>
      </c>
      <c r="BP768">
        <f>IF($Z768="","",INDEX($AY$2:$AY$2000,$Z768))</f>
      </c>
      <c r="BQ768">
        <f>IF($Z768="","",INDEX($AZ$2:$AZ$2000,$Z768))</f>
      </c>
      <c r="BR768">
        <f>IF($Z768="","",INDEX($BA$2:$BA$2000,$Z768))</f>
      </c>
      <c r="BS768">
        <f>IF($Z768="","",INDEX($BB$2:$BB$2000,$Z768))</f>
      </c>
      <c r="BT768">
        <f>IF($Z768="","",INDEX($BC$2:$BC$2000,$Z768))</f>
      </c>
      <c r="BV768">
        <f>IF(OR($A768="",$P768&lt;&gt;"Yes",$AH768="Yes"),"",1+N($AG768))</f>
      </c>
      <c r="BW768">
        <f>IF($A768="","",COUNTIFS($W$2:$W$2500,$A768,$BZ$2:$BZ$2500,"Yes")+COUNTIFS($X$2:$X$2500,$A768,$BY$2:$BY$2500,"Yes"))</f>
      </c>
      <c r="BX768">
        <f>IF(OR($A768="",$P768="Yes"),"",IF(N($BW768)=0,0,1+SUMIFS($CB$2:$CB$2500,$W$2:$W$2500,$A768)+SUMIFS($CA$2:$CA$2500,$X$2:$X$2500,$A768)))</f>
      </c>
      <c r="BY768" t="str">
        <f>IF($Y768="","",INDEX($AH$2:$AH$2000,$Y768)&amp;"")</f>
      </c>
      <c r="BZ768" t="str">
        <f>IF($Z768="","",INDEX($AH$2:$AH$2000,$Z768)&amp;"")</f>
      </c>
      <c r="CA768">
        <f>IF($Y768="","",INDEX($BV$2:$BV$2000,$Y768))</f>
      </c>
      <c r="CB768">
        <f>IF($Z768="","",INDEX($BV$2:$BV$2000,$Z768))</f>
      </c>
    </row>
    <row r="769">
      <c r="A769" t="str">
        <f>IF(TRIM(INDEX(games!$A:$A,ROW()))="","",TRIM(INDEX(games!$A:$A,ROW())))</f>
      </c>
      <c r="B769">
        <f>IF(OR($A769="",INDEX(games!$B:$B,ROW())=""),"",INDEX(games!$B:$B,ROW()))</f>
      </c>
      <c r="C769" t="str">
        <f>IF(OR($A769="",INDEX(games!$C:$C,ROW())=""),"",INDEX(games!$C:$C,ROW()))</f>
      </c>
      <c r="D769">
        <f>IF($A769="","",COUNTIF($W$2:$W$2500,$A769)+COUNTIF($X$2:$X$2500,$A769))</f>
      </c>
      <c r="E769">
        <f>IF($A769="","",IFERROR(MATCH($C769,$R$2:$R$5,0),0))</f>
      </c>
      <c r="F769">
        <f>IF($A769="","",MOD(ROW(),34))</f>
      </c>
      <c r="G769">
        <f>IF($A769="",NA(),IF($C769="Action",$B769,NA()))</f>
      </c>
      <c r="H769">
        <f>IF($A769="",NA(),IF($C769="Action",1+$F769*0.023,NA()))</f>
      </c>
      <c r="I769">
        <f>IF($A769="",NA(),IF($C769="Strategy",$B769,NA()))</f>
      </c>
      <c r="J769">
        <f>IF($A769="",NA(),IF($C769="Strategy",2+$F769*0.023,NA()))</f>
      </c>
      <c r="K769">
        <f>IF($A769="",NA(),IF($C769="Deckbuilder",$B769,NA()))</f>
      </c>
      <c r="L769">
        <f>IF($A769="",NA(),IF($C769="Deckbuilder",3+$F769*0.023,NA()))</f>
      </c>
      <c r="M769">
        <f>IF($A769="",NA(),IF($C769="Traditional",$B769,NA()))</f>
      </c>
      <c r="N769">
        <f>IF($A769="",NA(),IF($C769="Traditional",4+$F769*0.023,NA()))</f>
      </c>
      <c r="O769">
        <f>IF($A769="","",$D769+ROW()/1000000)</f>
      </c>
      <c r="P769" t="str">
        <f>IF(OR($A769="",INDEX(games!$H:$H,ROW())=""),"",INDEX(games!$H:$H,ROW()))</f>
      </c>
      <c r="Q769">
        <f>IF(OR($A769="",$P769&lt;&gt;"Yes"),"",$D769+ROW()/1000000)</f>
      </c>
      <c r="T769">
        <f>IF($Y769="","",INDEX($B$2:$B$2000,$Y769))</f>
      </c>
      <c r="U769">
        <f>IF($Z769="","",INDEX($B$2:$B$2000,$Z769))</f>
      </c>
      <c r="V769">
        <f>IF(OR($T769="",$U769=""),"",$U769-$T769)</f>
      </c>
      <c r="W769" t="str">
        <f>IF(TRIM(INDEX(connections!$A:$A,ROW()))="","",TRIM(INDEX(connections!$A:$A,ROW())))</f>
      </c>
      <c r="X769" t="str">
        <f>IF($W769="","",TRIM(INDEX(connections!$B:$B,ROW())))</f>
      </c>
      <c r="Y769">
        <f>IF($W769="","",IFERROR(MATCH($W769,$A$2:$A$2000,0),""))</f>
      </c>
      <c r="Z769">
        <f>IF($X769="","",IFERROR(MATCH($X769,$A$2:$A$2000,0),""))</f>
      </c>
      <c r="AA769" t="str">
        <f>IF($Y769="","",INDEX($P$2:$P$2000,$Y769))</f>
      </c>
      <c r="AB769" t="str">
        <f>IF($Z769="","",INDEX($P$2:$P$2000,$Z769))</f>
      </c>
      <c r="AC769">
        <f>IF(AND($AA769="Yes",$AB769="Yes"),1,"")</f>
      </c>
      <c r="AD769">
        <f>IF(OR($Y769="",$Z769=""),"",IF(INDEX($C$2:$C$2000,$Y769)=INDEX($C$2:$C$2000,$Z769),0,1))</f>
      </c>
      <c r="AE769">
        <f>IF($AC769&lt;&gt;1,"",IF(AND(INDEX($AG$2:$AG$2000,$Y769)=1,INDEX($AG$2:$AG$2000,$Z769)=1),1,""))</f>
      </c>
      <c r="AG769">
        <f>IF($A769="","",COUNTIFS($W$2:$W$2500,$A769,$AB$2:$AB$2500,"Yes")+COUNTIFS($X$2:$X$2500,$A769,$AA$2:$AA$2500,"Yes"))</f>
      </c>
      <c r="AH769" t="str">
        <f>IF(OR($P769&lt;&gt;"Yes",N($AG769)=0),"",IF(AND($AG769=1,COUNTIFS($W$2:$W$2500,$A769,$AE$2:$AE$2500,1)+COUNTIFS($X$2:$X$2500,$A769,$AE$2:$AE$2500,1)&gt;0),"","Yes"))</f>
      </c>
      <c r="AI769">
        <f>IF($AH769="Yes",$AG769,"")</f>
      </c>
      <c r="AJ769">
        <f>IF($AI769="","",$AI769+ROW()/1000000)</f>
      </c>
      <c r="AK769">
        <f>IF(OR($A769="",$P769="Yes",N($AG769)=0),"",$AG769+ROW()/1000000)</f>
      </c>
      <c r="AL769" t="str">
        <f>IF($A769="","",INDEX(games!$J:$J,ROW())&amp;"")</f>
      </c>
      <c r="AM769">
        <f>IF($A769="","",SUMPRODUCT($AO769:$BD769,'Map Analysis'!$AP$2^{0,1,2,3,4,5,6,7,8,9,10,11,12,13,14,15}))</f>
      </c>
      <c r="AN769">
        <f>IF($A769="","",$AM769+ROW()/10000000)</f>
      </c>
      <c r="AO769">
        <f>IF($A769="","",COUNTIF($W$2:$W$2500,$A769))</f>
      </c>
      <c r="AP769">
        <f>IF($A769="","",SUMIFS($BF$2:$BF$2500,$W$2:$W$2500,$A769))</f>
      </c>
      <c r="AQ769">
        <f>IF($A769="","",SUMIFS($BG$2:$BG$2500,$W$2:$W$2500,$A769))</f>
      </c>
      <c r="AR769">
        <f>IF($A769="","",SUMIFS($BH$2:$BH$2500,$W$2:$W$2500,$A769))</f>
      </c>
      <c r="AS769">
        <f>IF($A769="","",SUMIFS($BI$2:$BI$2500,$W$2:$W$2500,$A769))</f>
      </c>
      <c r="AT769">
        <f>IF($A769="","",SUMIFS($BJ$2:$BJ$2500,$W$2:$W$2500,$A769))</f>
      </c>
      <c r="AU769">
        <f>IF($A769="","",SUMIFS($BK$2:$BK$2500,$W$2:$W$2500,$A769))</f>
      </c>
      <c r="AV769">
        <f>IF($A769="","",SUMIFS($BL$2:$BL$2500,$W$2:$W$2500,$A769))</f>
      </c>
      <c r="AW769">
        <f>IF($A769="","",SUMIFS($BM$2:$BM$2500,$W$2:$W$2500,$A769))</f>
      </c>
      <c r="AX769">
        <f>IF($A769="","",SUMIFS($BN$2:$BN$2500,$W$2:$W$2500,$A769))</f>
      </c>
      <c r="AY769">
        <f>IF($A769="","",SUMIFS($BO$2:$BO$2500,$W$2:$W$2500,$A769))</f>
      </c>
      <c r="AZ769">
        <f>IF($A769="","",SUMIFS($BP$2:$BP$2500,$W$2:$W$2500,$A769))</f>
      </c>
      <c r="BA769">
        <f>IF($A769="","",SUMIFS($BQ$2:$BQ$2500,$W$2:$W$2500,$A769))</f>
      </c>
      <c r="BB769">
        <f>IF($A769="","",SUMIFS($BR$2:$BR$2500,$W$2:$W$2500,$A769))</f>
      </c>
      <c r="BC769">
        <f>IF($A769="","",SUMIFS($BS$2:$BS$2500,$W$2:$W$2500,$A769))</f>
      </c>
      <c r="BD769">
        <f>IF($A769="","",SUMIFS($BT$2:$BT$2500,$W$2:$W$2500,$A769))</f>
      </c>
      <c r="BF769">
        <f>IF($Z769="","",INDEX($AO$2:$AO$2000,$Z769))</f>
      </c>
      <c r="BG769">
        <f>IF($Z769="","",INDEX($AP$2:$AP$2000,$Z769))</f>
      </c>
      <c r="BH769">
        <f>IF($Z769="","",INDEX($AQ$2:$AQ$2000,$Z769))</f>
      </c>
      <c r="BI769">
        <f>IF($Z769="","",INDEX($AR$2:$AR$2000,$Z769))</f>
      </c>
      <c r="BJ769">
        <f>IF($Z769="","",INDEX($AS$2:$AS$2000,$Z769))</f>
      </c>
      <c r="BK769">
        <f>IF($Z769="","",INDEX($AT$2:$AT$2000,$Z769))</f>
      </c>
      <c r="BL769">
        <f>IF($Z769="","",INDEX($AU$2:$AU$2000,$Z769))</f>
      </c>
      <c r="BM769">
        <f>IF($Z769="","",INDEX($AV$2:$AV$2000,$Z769))</f>
      </c>
      <c r="BN769">
        <f>IF($Z769="","",INDEX($AW$2:$AW$2000,$Z769))</f>
      </c>
      <c r="BO769">
        <f>IF($Z769="","",INDEX($AX$2:$AX$2000,$Z769))</f>
      </c>
      <c r="BP769">
        <f>IF($Z769="","",INDEX($AY$2:$AY$2000,$Z769))</f>
      </c>
      <c r="BQ769">
        <f>IF($Z769="","",INDEX($AZ$2:$AZ$2000,$Z769))</f>
      </c>
      <c r="BR769">
        <f>IF($Z769="","",INDEX($BA$2:$BA$2000,$Z769))</f>
      </c>
      <c r="BS769">
        <f>IF($Z769="","",INDEX($BB$2:$BB$2000,$Z769))</f>
      </c>
      <c r="BT769">
        <f>IF($Z769="","",INDEX($BC$2:$BC$2000,$Z769))</f>
      </c>
      <c r="BV769">
        <f>IF(OR($A769="",$P769&lt;&gt;"Yes",$AH769="Yes"),"",1+N($AG769))</f>
      </c>
      <c r="BW769">
        <f>IF($A769="","",COUNTIFS($W$2:$W$2500,$A769,$BZ$2:$BZ$2500,"Yes")+COUNTIFS($X$2:$X$2500,$A769,$BY$2:$BY$2500,"Yes"))</f>
      </c>
      <c r="BX769">
        <f>IF(OR($A769="",$P769="Yes"),"",IF(N($BW769)=0,0,1+SUMIFS($CB$2:$CB$2500,$W$2:$W$2500,$A769)+SUMIFS($CA$2:$CA$2500,$X$2:$X$2500,$A769)))</f>
      </c>
      <c r="BY769" t="str">
        <f>IF($Y769="","",INDEX($AH$2:$AH$2000,$Y769)&amp;"")</f>
      </c>
      <c r="BZ769" t="str">
        <f>IF($Z769="","",INDEX($AH$2:$AH$2000,$Z769)&amp;"")</f>
      </c>
      <c r="CA769">
        <f>IF($Y769="","",INDEX($BV$2:$BV$2000,$Y769))</f>
      </c>
      <c r="CB769">
        <f>IF($Z769="","",INDEX($BV$2:$BV$2000,$Z769))</f>
      </c>
    </row>
    <row r="770">
      <c r="A770" t="str">
        <f>IF(TRIM(INDEX(games!$A:$A,ROW()))="","",TRIM(INDEX(games!$A:$A,ROW())))</f>
      </c>
      <c r="B770">
        <f>IF(OR($A770="",INDEX(games!$B:$B,ROW())=""),"",INDEX(games!$B:$B,ROW()))</f>
      </c>
      <c r="C770" t="str">
        <f>IF(OR($A770="",INDEX(games!$C:$C,ROW())=""),"",INDEX(games!$C:$C,ROW()))</f>
      </c>
      <c r="D770">
        <f>IF($A770="","",COUNTIF($W$2:$W$2500,$A770)+COUNTIF($X$2:$X$2500,$A770))</f>
      </c>
      <c r="E770">
        <f>IF($A770="","",IFERROR(MATCH($C770,$R$2:$R$5,0),0))</f>
      </c>
      <c r="F770">
        <f>IF($A770="","",MOD(ROW(),34))</f>
      </c>
      <c r="G770">
        <f>IF($A770="",NA(),IF($C770="Action",$B770,NA()))</f>
      </c>
      <c r="H770">
        <f>IF($A770="",NA(),IF($C770="Action",1+$F770*0.023,NA()))</f>
      </c>
      <c r="I770">
        <f>IF($A770="",NA(),IF($C770="Strategy",$B770,NA()))</f>
      </c>
      <c r="J770">
        <f>IF($A770="",NA(),IF($C770="Strategy",2+$F770*0.023,NA()))</f>
      </c>
      <c r="K770">
        <f>IF($A770="",NA(),IF($C770="Deckbuilder",$B770,NA()))</f>
      </c>
      <c r="L770">
        <f>IF($A770="",NA(),IF($C770="Deckbuilder",3+$F770*0.023,NA()))</f>
      </c>
      <c r="M770">
        <f>IF($A770="",NA(),IF($C770="Traditional",$B770,NA()))</f>
      </c>
      <c r="N770">
        <f>IF($A770="",NA(),IF($C770="Traditional",4+$F770*0.023,NA()))</f>
      </c>
      <c r="O770">
        <f>IF($A770="","",$D770+ROW()/1000000)</f>
      </c>
      <c r="P770" t="str">
        <f>IF(OR($A770="",INDEX(games!$H:$H,ROW())=""),"",INDEX(games!$H:$H,ROW()))</f>
      </c>
      <c r="Q770">
        <f>IF(OR($A770="",$P770&lt;&gt;"Yes"),"",$D770+ROW()/1000000)</f>
      </c>
      <c r="T770">
        <f>IF($Y770="","",INDEX($B$2:$B$2000,$Y770))</f>
      </c>
      <c r="U770">
        <f>IF($Z770="","",INDEX($B$2:$B$2000,$Z770))</f>
      </c>
      <c r="V770">
        <f>IF(OR($T770="",$U770=""),"",$U770-$T770)</f>
      </c>
      <c r="W770" t="str">
        <f>IF(TRIM(INDEX(connections!$A:$A,ROW()))="","",TRIM(INDEX(connections!$A:$A,ROW())))</f>
      </c>
      <c r="X770" t="str">
        <f>IF($W770="","",TRIM(INDEX(connections!$B:$B,ROW())))</f>
      </c>
      <c r="Y770">
        <f>IF($W770="","",IFERROR(MATCH($W770,$A$2:$A$2000,0),""))</f>
      </c>
      <c r="Z770">
        <f>IF($X770="","",IFERROR(MATCH($X770,$A$2:$A$2000,0),""))</f>
      </c>
      <c r="AA770" t="str">
        <f>IF($Y770="","",INDEX($P$2:$P$2000,$Y770))</f>
      </c>
      <c r="AB770" t="str">
        <f>IF($Z770="","",INDEX($P$2:$P$2000,$Z770))</f>
      </c>
      <c r="AC770">
        <f>IF(AND($AA770="Yes",$AB770="Yes"),1,"")</f>
      </c>
      <c r="AD770">
        <f>IF(OR($Y770="",$Z770=""),"",IF(INDEX($C$2:$C$2000,$Y770)=INDEX($C$2:$C$2000,$Z770),0,1))</f>
      </c>
      <c r="AE770">
        <f>IF($AC770&lt;&gt;1,"",IF(AND(INDEX($AG$2:$AG$2000,$Y770)=1,INDEX($AG$2:$AG$2000,$Z770)=1),1,""))</f>
      </c>
      <c r="AG770">
        <f>IF($A770="","",COUNTIFS($W$2:$W$2500,$A770,$AB$2:$AB$2500,"Yes")+COUNTIFS($X$2:$X$2500,$A770,$AA$2:$AA$2500,"Yes"))</f>
      </c>
      <c r="AH770" t="str">
        <f>IF(OR($P770&lt;&gt;"Yes",N($AG770)=0),"",IF(AND($AG770=1,COUNTIFS($W$2:$W$2500,$A770,$AE$2:$AE$2500,1)+COUNTIFS($X$2:$X$2500,$A770,$AE$2:$AE$2500,1)&gt;0),"","Yes"))</f>
      </c>
      <c r="AI770">
        <f>IF($AH770="Yes",$AG770,"")</f>
      </c>
      <c r="AJ770">
        <f>IF($AI770="","",$AI770+ROW()/1000000)</f>
      </c>
      <c r="AK770">
        <f>IF(OR($A770="",$P770="Yes",N($AG770)=0),"",$AG770+ROW()/1000000)</f>
      </c>
      <c r="AL770" t="str">
        <f>IF($A770="","",INDEX(games!$J:$J,ROW())&amp;"")</f>
      </c>
      <c r="AM770">
        <f>IF($A770="","",SUMPRODUCT($AO770:$BD770,'Map Analysis'!$AP$2^{0,1,2,3,4,5,6,7,8,9,10,11,12,13,14,15}))</f>
      </c>
      <c r="AN770">
        <f>IF($A770="","",$AM770+ROW()/10000000)</f>
      </c>
      <c r="AO770">
        <f>IF($A770="","",COUNTIF($W$2:$W$2500,$A770))</f>
      </c>
      <c r="AP770">
        <f>IF($A770="","",SUMIFS($BF$2:$BF$2500,$W$2:$W$2500,$A770))</f>
      </c>
      <c r="AQ770">
        <f>IF($A770="","",SUMIFS($BG$2:$BG$2500,$W$2:$W$2500,$A770))</f>
      </c>
      <c r="AR770">
        <f>IF($A770="","",SUMIFS($BH$2:$BH$2500,$W$2:$W$2500,$A770))</f>
      </c>
      <c r="AS770">
        <f>IF($A770="","",SUMIFS($BI$2:$BI$2500,$W$2:$W$2500,$A770))</f>
      </c>
      <c r="AT770">
        <f>IF($A770="","",SUMIFS($BJ$2:$BJ$2500,$W$2:$W$2500,$A770))</f>
      </c>
      <c r="AU770">
        <f>IF($A770="","",SUMIFS($BK$2:$BK$2500,$W$2:$W$2500,$A770))</f>
      </c>
      <c r="AV770">
        <f>IF($A770="","",SUMIFS($BL$2:$BL$2500,$W$2:$W$2500,$A770))</f>
      </c>
      <c r="AW770">
        <f>IF($A770="","",SUMIFS($BM$2:$BM$2500,$W$2:$W$2500,$A770))</f>
      </c>
      <c r="AX770">
        <f>IF($A770="","",SUMIFS($BN$2:$BN$2500,$W$2:$W$2500,$A770))</f>
      </c>
      <c r="AY770">
        <f>IF($A770="","",SUMIFS($BO$2:$BO$2500,$W$2:$W$2500,$A770))</f>
      </c>
      <c r="AZ770">
        <f>IF($A770="","",SUMIFS($BP$2:$BP$2500,$W$2:$W$2500,$A770))</f>
      </c>
      <c r="BA770">
        <f>IF($A770="","",SUMIFS($BQ$2:$BQ$2500,$W$2:$W$2500,$A770))</f>
      </c>
      <c r="BB770">
        <f>IF($A770="","",SUMIFS($BR$2:$BR$2500,$W$2:$W$2500,$A770))</f>
      </c>
      <c r="BC770">
        <f>IF($A770="","",SUMIFS($BS$2:$BS$2500,$W$2:$W$2500,$A770))</f>
      </c>
      <c r="BD770">
        <f>IF($A770="","",SUMIFS($BT$2:$BT$2500,$W$2:$W$2500,$A770))</f>
      </c>
      <c r="BF770">
        <f>IF($Z770="","",INDEX($AO$2:$AO$2000,$Z770))</f>
      </c>
      <c r="BG770">
        <f>IF($Z770="","",INDEX($AP$2:$AP$2000,$Z770))</f>
      </c>
      <c r="BH770">
        <f>IF($Z770="","",INDEX($AQ$2:$AQ$2000,$Z770))</f>
      </c>
      <c r="BI770">
        <f>IF($Z770="","",INDEX($AR$2:$AR$2000,$Z770))</f>
      </c>
      <c r="BJ770">
        <f>IF($Z770="","",INDEX($AS$2:$AS$2000,$Z770))</f>
      </c>
      <c r="BK770">
        <f>IF($Z770="","",INDEX($AT$2:$AT$2000,$Z770))</f>
      </c>
      <c r="BL770">
        <f>IF($Z770="","",INDEX($AU$2:$AU$2000,$Z770))</f>
      </c>
      <c r="BM770">
        <f>IF($Z770="","",INDEX($AV$2:$AV$2000,$Z770))</f>
      </c>
      <c r="BN770">
        <f>IF($Z770="","",INDEX($AW$2:$AW$2000,$Z770))</f>
      </c>
      <c r="BO770">
        <f>IF($Z770="","",INDEX($AX$2:$AX$2000,$Z770))</f>
      </c>
      <c r="BP770">
        <f>IF($Z770="","",INDEX($AY$2:$AY$2000,$Z770))</f>
      </c>
      <c r="BQ770">
        <f>IF($Z770="","",INDEX($AZ$2:$AZ$2000,$Z770))</f>
      </c>
      <c r="BR770">
        <f>IF($Z770="","",INDEX($BA$2:$BA$2000,$Z770))</f>
      </c>
      <c r="BS770">
        <f>IF($Z770="","",INDEX($BB$2:$BB$2000,$Z770))</f>
      </c>
      <c r="BT770">
        <f>IF($Z770="","",INDEX($BC$2:$BC$2000,$Z770))</f>
      </c>
      <c r="BV770">
        <f>IF(OR($A770="",$P770&lt;&gt;"Yes",$AH770="Yes"),"",1+N($AG770))</f>
      </c>
      <c r="BW770">
        <f>IF($A770="","",COUNTIFS($W$2:$W$2500,$A770,$BZ$2:$BZ$2500,"Yes")+COUNTIFS($X$2:$X$2500,$A770,$BY$2:$BY$2500,"Yes"))</f>
      </c>
      <c r="BX770">
        <f>IF(OR($A770="",$P770="Yes"),"",IF(N($BW770)=0,0,1+SUMIFS($CB$2:$CB$2500,$W$2:$W$2500,$A770)+SUMIFS($CA$2:$CA$2500,$X$2:$X$2500,$A770)))</f>
      </c>
      <c r="BY770" t="str">
        <f>IF($Y770="","",INDEX($AH$2:$AH$2000,$Y770)&amp;"")</f>
      </c>
      <c r="BZ770" t="str">
        <f>IF($Z770="","",INDEX($AH$2:$AH$2000,$Z770)&amp;"")</f>
      </c>
      <c r="CA770">
        <f>IF($Y770="","",INDEX($BV$2:$BV$2000,$Y770))</f>
      </c>
      <c r="CB770">
        <f>IF($Z770="","",INDEX($BV$2:$BV$2000,$Z770))</f>
      </c>
    </row>
    <row r="771">
      <c r="A771" t="str">
        <f>IF(TRIM(INDEX(games!$A:$A,ROW()))="","",TRIM(INDEX(games!$A:$A,ROW())))</f>
      </c>
      <c r="B771">
        <f>IF(OR($A771="",INDEX(games!$B:$B,ROW())=""),"",INDEX(games!$B:$B,ROW()))</f>
      </c>
      <c r="C771" t="str">
        <f>IF(OR($A771="",INDEX(games!$C:$C,ROW())=""),"",INDEX(games!$C:$C,ROW()))</f>
      </c>
      <c r="D771">
        <f>IF($A771="","",COUNTIF($W$2:$W$2500,$A771)+COUNTIF($X$2:$X$2500,$A771))</f>
      </c>
      <c r="E771">
        <f>IF($A771="","",IFERROR(MATCH($C771,$R$2:$R$5,0),0))</f>
      </c>
      <c r="F771">
        <f>IF($A771="","",MOD(ROW(),34))</f>
      </c>
      <c r="G771">
        <f>IF($A771="",NA(),IF($C771="Action",$B771,NA()))</f>
      </c>
      <c r="H771">
        <f>IF($A771="",NA(),IF($C771="Action",1+$F771*0.023,NA()))</f>
      </c>
      <c r="I771">
        <f>IF($A771="",NA(),IF($C771="Strategy",$B771,NA()))</f>
      </c>
      <c r="J771">
        <f>IF($A771="",NA(),IF($C771="Strategy",2+$F771*0.023,NA()))</f>
      </c>
      <c r="K771">
        <f>IF($A771="",NA(),IF($C771="Deckbuilder",$B771,NA()))</f>
      </c>
      <c r="L771">
        <f>IF($A771="",NA(),IF($C771="Deckbuilder",3+$F771*0.023,NA()))</f>
      </c>
      <c r="M771">
        <f>IF($A771="",NA(),IF($C771="Traditional",$B771,NA()))</f>
      </c>
      <c r="N771">
        <f>IF($A771="",NA(),IF($C771="Traditional",4+$F771*0.023,NA()))</f>
      </c>
      <c r="O771">
        <f>IF($A771="","",$D771+ROW()/1000000)</f>
      </c>
      <c r="P771" t="str">
        <f>IF(OR($A771="",INDEX(games!$H:$H,ROW())=""),"",INDEX(games!$H:$H,ROW()))</f>
      </c>
      <c r="Q771">
        <f>IF(OR($A771="",$P771&lt;&gt;"Yes"),"",$D771+ROW()/1000000)</f>
      </c>
      <c r="T771">
        <f>IF($Y771="","",INDEX($B$2:$B$2000,$Y771))</f>
      </c>
      <c r="U771">
        <f>IF($Z771="","",INDEX($B$2:$B$2000,$Z771))</f>
      </c>
      <c r="V771">
        <f>IF(OR($T771="",$U771=""),"",$U771-$T771)</f>
      </c>
      <c r="W771" t="str">
        <f>IF(TRIM(INDEX(connections!$A:$A,ROW()))="","",TRIM(INDEX(connections!$A:$A,ROW())))</f>
      </c>
      <c r="X771" t="str">
        <f>IF($W771="","",TRIM(INDEX(connections!$B:$B,ROW())))</f>
      </c>
      <c r="Y771">
        <f>IF($W771="","",IFERROR(MATCH($W771,$A$2:$A$2000,0),""))</f>
      </c>
      <c r="Z771">
        <f>IF($X771="","",IFERROR(MATCH($X771,$A$2:$A$2000,0),""))</f>
      </c>
      <c r="AA771" t="str">
        <f>IF($Y771="","",INDEX($P$2:$P$2000,$Y771))</f>
      </c>
      <c r="AB771" t="str">
        <f>IF($Z771="","",INDEX($P$2:$P$2000,$Z771))</f>
      </c>
      <c r="AC771">
        <f>IF(AND($AA771="Yes",$AB771="Yes"),1,"")</f>
      </c>
      <c r="AD771">
        <f>IF(OR($Y771="",$Z771=""),"",IF(INDEX($C$2:$C$2000,$Y771)=INDEX($C$2:$C$2000,$Z771),0,1))</f>
      </c>
      <c r="AE771">
        <f>IF($AC771&lt;&gt;1,"",IF(AND(INDEX($AG$2:$AG$2000,$Y771)=1,INDEX($AG$2:$AG$2000,$Z771)=1),1,""))</f>
      </c>
      <c r="AG771">
        <f>IF($A771="","",COUNTIFS($W$2:$W$2500,$A771,$AB$2:$AB$2500,"Yes")+COUNTIFS($X$2:$X$2500,$A771,$AA$2:$AA$2500,"Yes"))</f>
      </c>
      <c r="AH771" t="str">
        <f>IF(OR($P771&lt;&gt;"Yes",N($AG771)=0),"",IF(AND($AG771=1,COUNTIFS($W$2:$W$2500,$A771,$AE$2:$AE$2500,1)+COUNTIFS($X$2:$X$2500,$A771,$AE$2:$AE$2500,1)&gt;0),"","Yes"))</f>
      </c>
      <c r="AI771">
        <f>IF($AH771="Yes",$AG771,"")</f>
      </c>
      <c r="AJ771">
        <f>IF($AI771="","",$AI771+ROW()/1000000)</f>
      </c>
      <c r="AK771">
        <f>IF(OR($A771="",$P771="Yes",N($AG771)=0),"",$AG771+ROW()/1000000)</f>
      </c>
      <c r="AL771" t="str">
        <f>IF($A771="","",INDEX(games!$J:$J,ROW())&amp;"")</f>
      </c>
      <c r="AM771">
        <f>IF($A771="","",SUMPRODUCT($AO771:$BD771,'Map Analysis'!$AP$2^{0,1,2,3,4,5,6,7,8,9,10,11,12,13,14,15}))</f>
      </c>
      <c r="AN771">
        <f>IF($A771="","",$AM771+ROW()/10000000)</f>
      </c>
      <c r="AO771">
        <f>IF($A771="","",COUNTIF($W$2:$W$2500,$A771))</f>
      </c>
      <c r="AP771">
        <f>IF($A771="","",SUMIFS($BF$2:$BF$2500,$W$2:$W$2500,$A771))</f>
      </c>
      <c r="AQ771">
        <f>IF($A771="","",SUMIFS($BG$2:$BG$2500,$W$2:$W$2500,$A771))</f>
      </c>
      <c r="AR771">
        <f>IF($A771="","",SUMIFS($BH$2:$BH$2500,$W$2:$W$2500,$A771))</f>
      </c>
      <c r="AS771">
        <f>IF($A771="","",SUMIFS($BI$2:$BI$2500,$W$2:$W$2500,$A771))</f>
      </c>
      <c r="AT771">
        <f>IF($A771="","",SUMIFS($BJ$2:$BJ$2500,$W$2:$W$2500,$A771))</f>
      </c>
      <c r="AU771">
        <f>IF($A771="","",SUMIFS($BK$2:$BK$2500,$W$2:$W$2500,$A771))</f>
      </c>
      <c r="AV771">
        <f>IF($A771="","",SUMIFS($BL$2:$BL$2500,$W$2:$W$2500,$A771))</f>
      </c>
      <c r="AW771">
        <f>IF($A771="","",SUMIFS($BM$2:$BM$2500,$W$2:$W$2500,$A771))</f>
      </c>
      <c r="AX771">
        <f>IF($A771="","",SUMIFS($BN$2:$BN$2500,$W$2:$W$2500,$A771))</f>
      </c>
      <c r="AY771">
        <f>IF($A771="","",SUMIFS($BO$2:$BO$2500,$W$2:$W$2500,$A771))</f>
      </c>
      <c r="AZ771">
        <f>IF($A771="","",SUMIFS($BP$2:$BP$2500,$W$2:$W$2500,$A771))</f>
      </c>
      <c r="BA771">
        <f>IF($A771="","",SUMIFS($BQ$2:$BQ$2500,$W$2:$W$2500,$A771))</f>
      </c>
      <c r="BB771">
        <f>IF($A771="","",SUMIFS($BR$2:$BR$2500,$W$2:$W$2500,$A771))</f>
      </c>
      <c r="BC771">
        <f>IF($A771="","",SUMIFS($BS$2:$BS$2500,$W$2:$W$2500,$A771))</f>
      </c>
      <c r="BD771">
        <f>IF($A771="","",SUMIFS($BT$2:$BT$2500,$W$2:$W$2500,$A771))</f>
      </c>
      <c r="BF771">
        <f>IF($Z771="","",INDEX($AO$2:$AO$2000,$Z771))</f>
      </c>
      <c r="BG771">
        <f>IF($Z771="","",INDEX($AP$2:$AP$2000,$Z771))</f>
      </c>
      <c r="BH771">
        <f>IF($Z771="","",INDEX($AQ$2:$AQ$2000,$Z771))</f>
      </c>
      <c r="BI771">
        <f>IF($Z771="","",INDEX($AR$2:$AR$2000,$Z771))</f>
      </c>
      <c r="BJ771">
        <f>IF($Z771="","",INDEX($AS$2:$AS$2000,$Z771))</f>
      </c>
      <c r="BK771">
        <f>IF($Z771="","",INDEX($AT$2:$AT$2000,$Z771))</f>
      </c>
      <c r="BL771">
        <f>IF($Z771="","",INDEX($AU$2:$AU$2000,$Z771))</f>
      </c>
      <c r="BM771">
        <f>IF($Z771="","",INDEX($AV$2:$AV$2000,$Z771))</f>
      </c>
      <c r="BN771">
        <f>IF($Z771="","",INDEX($AW$2:$AW$2000,$Z771))</f>
      </c>
      <c r="BO771">
        <f>IF($Z771="","",INDEX($AX$2:$AX$2000,$Z771))</f>
      </c>
      <c r="BP771">
        <f>IF($Z771="","",INDEX($AY$2:$AY$2000,$Z771))</f>
      </c>
      <c r="BQ771">
        <f>IF($Z771="","",INDEX($AZ$2:$AZ$2000,$Z771))</f>
      </c>
      <c r="BR771">
        <f>IF($Z771="","",INDEX($BA$2:$BA$2000,$Z771))</f>
      </c>
      <c r="BS771">
        <f>IF($Z771="","",INDEX($BB$2:$BB$2000,$Z771))</f>
      </c>
      <c r="BT771">
        <f>IF($Z771="","",INDEX($BC$2:$BC$2000,$Z771))</f>
      </c>
      <c r="BV771">
        <f>IF(OR($A771="",$P771&lt;&gt;"Yes",$AH771="Yes"),"",1+N($AG771))</f>
      </c>
      <c r="BW771">
        <f>IF($A771="","",COUNTIFS($W$2:$W$2500,$A771,$BZ$2:$BZ$2500,"Yes")+COUNTIFS($X$2:$X$2500,$A771,$BY$2:$BY$2500,"Yes"))</f>
      </c>
      <c r="BX771">
        <f>IF(OR($A771="",$P771="Yes"),"",IF(N($BW771)=0,0,1+SUMIFS($CB$2:$CB$2500,$W$2:$W$2500,$A771)+SUMIFS($CA$2:$CA$2500,$X$2:$X$2500,$A771)))</f>
      </c>
      <c r="BY771" t="str">
        <f>IF($Y771="","",INDEX($AH$2:$AH$2000,$Y771)&amp;"")</f>
      </c>
      <c r="BZ771" t="str">
        <f>IF($Z771="","",INDEX($AH$2:$AH$2000,$Z771)&amp;"")</f>
      </c>
      <c r="CA771">
        <f>IF($Y771="","",INDEX($BV$2:$BV$2000,$Y771))</f>
      </c>
      <c r="CB771">
        <f>IF($Z771="","",INDEX($BV$2:$BV$2000,$Z771))</f>
      </c>
    </row>
    <row r="772">
      <c r="A772" t="str">
        <f>IF(TRIM(INDEX(games!$A:$A,ROW()))="","",TRIM(INDEX(games!$A:$A,ROW())))</f>
      </c>
      <c r="B772">
        <f>IF(OR($A772="",INDEX(games!$B:$B,ROW())=""),"",INDEX(games!$B:$B,ROW()))</f>
      </c>
      <c r="C772" t="str">
        <f>IF(OR($A772="",INDEX(games!$C:$C,ROW())=""),"",INDEX(games!$C:$C,ROW()))</f>
      </c>
      <c r="D772">
        <f>IF($A772="","",COUNTIF($W$2:$W$2500,$A772)+COUNTIF($X$2:$X$2500,$A772))</f>
      </c>
      <c r="E772">
        <f>IF($A772="","",IFERROR(MATCH($C772,$R$2:$R$5,0),0))</f>
      </c>
      <c r="F772">
        <f>IF($A772="","",MOD(ROW(),34))</f>
      </c>
      <c r="G772">
        <f>IF($A772="",NA(),IF($C772="Action",$B772,NA()))</f>
      </c>
      <c r="H772">
        <f>IF($A772="",NA(),IF($C772="Action",1+$F772*0.023,NA()))</f>
      </c>
      <c r="I772">
        <f>IF($A772="",NA(),IF($C772="Strategy",$B772,NA()))</f>
      </c>
      <c r="J772">
        <f>IF($A772="",NA(),IF($C772="Strategy",2+$F772*0.023,NA()))</f>
      </c>
      <c r="K772">
        <f>IF($A772="",NA(),IF($C772="Deckbuilder",$B772,NA()))</f>
      </c>
      <c r="L772">
        <f>IF($A772="",NA(),IF($C772="Deckbuilder",3+$F772*0.023,NA()))</f>
      </c>
      <c r="M772">
        <f>IF($A772="",NA(),IF($C772="Traditional",$B772,NA()))</f>
      </c>
      <c r="N772">
        <f>IF($A772="",NA(),IF($C772="Traditional",4+$F772*0.023,NA()))</f>
      </c>
      <c r="O772">
        <f>IF($A772="","",$D772+ROW()/1000000)</f>
      </c>
      <c r="P772" t="str">
        <f>IF(OR($A772="",INDEX(games!$H:$H,ROW())=""),"",INDEX(games!$H:$H,ROW()))</f>
      </c>
      <c r="Q772">
        <f>IF(OR($A772="",$P772&lt;&gt;"Yes"),"",$D772+ROW()/1000000)</f>
      </c>
      <c r="T772">
        <f>IF($Y772="","",INDEX($B$2:$B$2000,$Y772))</f>
      </c>
      <c r="U772">
        <f>IF($Z772="","",INDEX($B$2:$B$2000,$Z772))</f>
      </c>
      <c r="V772">
        <f>IF(OR($T772="",$U772=""),"",$U772-$T772)</f>
      </c>
      <c r="W772" t="str">
        <f>IF(TRIM(INDEX(connections!$A:$A,ROW()))="","",TRIM(INDEX(connections!$A:$A,ROW())))</f>
      </c>
      <c r="X772" t="str">
        <f>IF($W772="","",TRIM(INDEX(connections!$B:$B,ROW())))</f>
      </c>
      <c r="Y772">
        <f>IF($W772="","",IFERROR(MATCH($W772,$A$2:$A$2000,0),""))</f>
      </c>
      <c r="Z772">
        <f>IF($X772="","",IFERROR(MATCH($X772,$A$2:$A$2000,0),""))</f>
      </c>
      <c r="AA772" t="str">
        <f>IF($Y772="","",INDEX($P$2:$P$2000,$Y772))</f>
      </c>
      <c r="AB772" t="str">
        <f>IF($Z772="","",INDEX($P$2:$P$2000,$Z772))</f>
      </c>
      <c r="AC772">
        <f>IF(AND($AA772="Yes",$AB772="Yes"),1,"")</f>
      </c>
      <c r="AD772">
        <f>IF(OR($Y772="",$Z772=""),"",IF(INDEX($C$2:$C$2000,$Y772)=INDEX($C$2:$C$2000,$Z772),0,1))</f>
      </c>
      <c r="AE772">
        <f>IF($AC772&lt;&gt;1,"",IF(AND(INDEX($AG$2:$AG$2000,$Y772)=1,INDEX($AG$2:$AG$2000,$Z772)=1),1,""))</f>
      </c>
      <c r="AG772">
        <f>IF($A772="","",COUNTIFS($W$2:$W$2500,$A772,$AB$2:$AB$2500,"Yes")+COUNTIFS($X$2:$X$2500,$A772,$AA$2:$AA$2500,"Yes"))</f>
      </c>
      <c r="AH772" t="str">
        <f>IF(OR($P772&lt;&gt;"Yes",N($AG772)=0),"",IF(AND($AG772=1,COUNTIFS($W$2:$W$2500,$A772,$AE$2:$AE$2500,1)+COUNTIFS($X$2:$X$2500,$A772,$AE$2:$AE$2500,1)&gt;0),"","Yes"))</f>
      </c>
      <c r="AI772">
        <f>IF($AH772="Yes",$AG772,"")</f>
      </c>
      <c r="AJ772">
        <f>IF($AI772="","",$AI772+ROW()/1000000)</f>
      </c>
      <c r="AK772">
        <f>IF(OR($A772="",$P772="Yes",N($AG772)=0),"",$AG772+ROW()/1000000)</f>
      </c>
      <c r="AL772" t="str">
        <f>IF($A772="","",INDEX(games!$J:$J,ROW())&amp;"")</f>
      </c>
      <c r="AM772">
        <f>IF($A772="","",SUMPRODUCT($AO772:$BD772,'Map Analysis'!$AP$2^{0,1,2,3,4,5,6,7,8,9,10,11,12,13,14,15}))</f>
      </c>
      <c r="AN772">
        <f>IF($A772="","",$AM772+ROW()/10000000)</f>
      </c>
      <c r="AO772">
        <f>IF($A772="","",COUNTIF($W$2:$W$2500,$A772))</f>
      </c>
      <c r="AP772">
        <f>IF($A772="","",SUMIFS($BF$2:$BF$2500,$W$2:$W$2500,$A772))</f>
      </c>
      <c r="AQ772">
        <f>IF($A772="","",SUMIFS($BG$2:$BG$2500,$W$2:$W$2500,$A772))</f>
      </c>
      <c r="AR772">
        <f>IF($A772="","",SUMIFS($BH$2:$BH$2500,$W$2:$W$2500,$A772))</f>
      </c>
      <c r="AS772">
        <f>IF($A772="","",SUMIFS($BI$2:$BI$2500,$W$2:$W$2500,$A772))</f>
      </c>
      <c r="AT772">
        <f>IF($A772="","",SUMIFS($BJ$2:$BJ$2500,$W$2:$W$2500,$A772))</f>
      </c>
      <c r="AU772">
        <f>IF($A772="","",SUMIFS($BK$2:$BK$2500,$W$2:$W$2500,$A772))</f>
      </c>
      <c r="AV772">
        <f>IF($A772="","",SUMIFS($BL$2:$BL$2500,$W$2:$W$2500,$A772))</f>
      </c>
      <c r="AW772">
        <f>IF($A772="","",SUMIFS($BM$2:$BM$2500,$W$2:$W$2500,$A772))</f>
      </c>
      <c r="AX772">
        <f>IF($A772="","",SUMIFS($BN$2:$BN$2500,$W$2:$W$2500,$A772))</f>
      </c>
      <c r="AY772">
        <f>IF($A772="","",SUMIFS($BO$2:$BO$2500,$W$2:$W$2500,$A772))</f>
      </c>
      <c r="AZ772">
        <f>IF($A772="","",SUMIFS($BP$2:$BP$2500,$W$2:$W$2500,$A772))</f>
      </c>
      <c r="BA772">
        <f>IF($A772="","",SUMIFS($BQ$2:$BQ$2500,$W$2:$W$2500,$A772))</f>
      </c>
      <c r="BB772">
        <f>IF($A772="","",SUMIFS($BR$2:$BR$2500,$W$2:$W$2500,$A772))</f>
      </c>
      <c r="BC772">
        <f>IF($A772="","",SUMIFS($BS$2:$BS$2500,$W$2:$W$2500,$A772))</f>
      </c>
      <c r="BD772">
        <f>IF($A772="","",SUMIFS($BT$2:$BT$2500,$W$2:$W$2500,$A772))</f>
      </c>
      <c r="BF772">
        <f>IF($Z772="","",INDEX($AO$2:$AO$2000,$Z772))</f>
      </c>
      <c r="BG772">
        <f>IF($Z772="","",INDEX($AP$2:$AP$2000,$Z772))</f>
      </c>
      <c r="BH772">
        <f>IF($Z772="","",INDEX($AQ$2:$AQ$2000,$Z772))</f>
      </c>
      <c r="BI772">
        <f>IF($Z772="","",INDEX($AR$2:$AR$2000,$Z772))</f>
      </c>
      <c r="BJ772">
        <f>IF($Z772="","",INDEX($AS$2:$AS$2000,$Z772))</f>
      </c>
      <c r="BK772">
        <f>IF($Z772="","",INDEX($AT$2:$AT$2000,$Z772))</f>
      </c>
      <c r="BL772">
        <f>IF($Z772="","",INDEX($AU$2:$AU$2000,$Z772))</f>
      </c>
      <c r="BM772">
        <f>IF($Z772="","",INDEX($AV$2:$AV$2000,$Z772))</f>
      </c>
      <c r="BN772">
        <f>IF($Z772="","",INDEX($AW$2:$AW$2000,$Z772))</f>
      </c>
      <c r="BO772">
        <f>IF($Z772="","",INDEX($AX$2:$AX$2000,$Z772))</f>
      </c>
      <c r="BP772">
        <f>IF($Z772="","",INDEX($AY$2:$AY$2000,$Z772))</f>
      </c>
      <c r="BQ772">
        <f>IF($Z772="","",INDEX($AZ$2:$AZ$2000,$Z772))</f>
      </c>
      <c r="BR772">
        <f>IF($Z772="","",INDEX($BA$2:$BA$2000,$Z772))</f>
      </c>
      <c r="BS772">
        <f>IF($Z772="","",INDEX($BB$2:$BB$2000,$Z772))</f>
      </c>
      <c r="BT772">
        <f>IF($Z772="","",INDEX($BC$2:$BC$2000,$Z772))</f>
      </c>
      <c r="BV772">
        <f>IF(OR($A772="",$P772&lt;&gt;"Yes",$AH772="Yes"),"",1+N($AG772))</f>
      </c>
      <c r="BW772">
        <f>IF($A772="","",COUNTIFS($W$2:$W$2500,$A772,$BZ$2:$BZ$2500,"Yes")+COUNTIFS($X$2:$X$2500,$A772,$BY$2:$BY$2500,"Yes"))</f>
      </c>
      <c r="BX772">
        <f>IF(OR($A772="",$P772="Yes"),"",IF(N($BW772)=0,0,1+SUMIFS($CB$2:$CB$2500,$W$2:$W$2500,$A772)+SUMIFS($CA$2:$CA$2500,$X$2:$X$2500,$A772)))</f>
      </c>
      <c r="BY772" t="str">
        <f>IF($Y772="","",INDEX($AH$2:$AH$2000,$Y772)&amp;"")</f>
      </c>
      <c r="BZ772" t="str">
        <f>IF($Z772="","",INDEX($AH$2:$AH$2000,$Z772)&amp;"")</f>
      </c>
      <c r="CA772">
        <f>IF($Y772="","",INDEX($BV$2:$BV$2000,$Y772))</f>
      </c>
      <c r="CB772">
        <f>IF($Z772="","",INDEX($BV$2:$BV$2000,$Z772))</f>
      </c>
    </row>
    <row r="773">
      <c r="A773" t="str">
        <f>IF(TRIM(INDEX(games!$A:$A,ROW()))="","",TRIM(INDEX(games!$A:$A,ROW())))</f>
      </c>
      <c r="B773">
        <f>IF(OR($A773="",INDEX(games!$B:$B,ROW())=""),"",INDEX(games!$B:$B,ROW()))</f>
      </c>
      <c r="C773" t="str">
        <f>IF(OR($A773="",INDEX(games!$C:$C,ROW())=""),"",INDEX(games!$C:$C,ROW()))</f>
      </c>
      <c r="D773">
        <f>IF($A773="","",COUNTIF($W$2:$W$2500,$A773)+COUNTIF($X$2:$X$2500,$A773))</f>
      </c>
      <c r="E773">
        <f>IF($A773="","",IFERROR(MATCH($C773,$R$2:$R$5,0),0))</f>
      </c>
      <c r="F773">
        <f>IF($A773="","",MOD(ROW(),34))</f>
      </c>
      <c r="G773">
        <f>IF($A773="",NA(),IF($C773="Action",$B773,NA()))</f>
      </c>
      <c r="H773">
        <f>IF($A773="",NA(),IF($C773="Action",1+$F773*0.023,NA()))</f>
      </c>
      <c r="I773">
        <f>IF($A773="",NA(),IF($C773="Strategy",$B773,NA()))</f>
      </c>
      <c r="J773">
        <f>IF($A773="",NA(),IF($C773="Strategy",2+$F773*0.023,NA()))</f>
      </c>
      <c r="K773">
        <f>IF($A773="",NA(),IF($C773="Deckbuilder",$B773,NA()))</f>
      </c>
      <c r="L773">
        <f>IF($A773="",NA(),IF($C773="Deckbuilder",3+$F773*0.023,NA()))</f>
      </c>
      <c r="M773">
        <f>IF($A773="",NA(),IF($C773="Traditional",$B773,NA()))</f>
      </c>
      <c r="N773">
        <f>IF($A773="",NA(),IF($C773="Traditional",4+$F773*0.023,NA()))</f>
      </c>
      <c r="O773">
        <f>IF($A773="","",$D773+ROW()/1000000)</f>
      </c>
      <c r="P773" t="str">
        <f>IF(OR($A773="",INDEX(games!$H:$H,ROW())=""),"",INDEX(games!$H:$H,ROW()))</f>
      </c>
      <c r="Q773">
        <f>IF(OR($A773="",$P773&lt;&gt;"Yes"),"",$D773+ROW()/1000000)</f>
      </c>
      <c r="T773">
        <f>IF($Y773="","",INDEX($B$2:$B$2000,$Y773))</f>
      </c>
      <c r="U773">
        <f>IF($Z773="","",INDEX($B$2:$B$2000,$Z773))</f>
      </c>
      <c r="V773">
        <f>IF(OR($T773="",$U773=""),"",$U773-$T773)</f>
      </c>
      <c r="W773" t="str">
        <f>IF(TRIM(INDEX(connections!$A:$A,ROW()))="","",TRIM(INDEX(connections!$A:$A,ROW())))</f>
      </c>
      <c r="X773" t="str">
        <f>IF($W773="","",TRIM(INDEX(connections!$B:$B,ROW())))</f>
      </c>
      <c r="Y773">
        <f>IF($W773="","",IFERROR(MATCH($W773,$A$2:$A$2000,0),""))</f>
      </c>
      <c r="Z773">
        <f>IF($X773="","",IFERROR(MATCH($X773,$A$2:$A$2000,0),""))</f>
      </c>
      <c r="AA773" t="str">
        <f>IF($Y773="","",INDEX($P$2:$P$2000,$Y773))</f>
      </c>
      <c r="AB773" t="str">
        <f>IF($Z773="","",INDEX($P$2:$P$2000,$Z773))</f>
      </c>
      <c r="AC773">
        <f>IF(AND($AA773="Yes",$AB773="Yes"),1,"")</f>
      </c>
      <c r="AD773">
        <f>IF(OR($Y773="",$Z773=""),"",IF(INDEX($C$2:$C$2000,$Y773)=INDEX($C$2:$C$2000,$Z773),0,1))</f>
      </c>
      <c r="AE773">
        <f>IF($AC773&lt;&gt;1,"",IF(AND(INDEX($AG$2:$AG$2000,$Y773)=1,INDEX($AG$2:$AG$2000,$Z773)=1),1,""))</f>
      </c>
      <c r="AG773">
        <f>IF($A773="","",COUNTIFS($W$2:$W$2500,$A773,$AB$2:$AB$2500,"Yes")+COUNTIFS($X$2:$X$2500,$A773,$AA$2:$AA$2500,"Yes"))</f>
      </c>
      <c r="AH773" t="str">
        <f>IF(OR($P773&lt;&gt;"Yes",N($AG773)=0),"",IF(AND($AG773=1,COUNTIFS($W$2:$W$2500,$A773,$AE$2:$AE$2500,1)+COUNTIFS($X$2:$X$2500,$A773,$AE$2:$AE$2500,1)&gt;0),"","Yes"))</f>
      </c>
      <c r="AI773">
        <f>IF($AH773="Yes",$AG773,"")</f>
      </c>
      <c r="AJ773">
        <f>IF($AI773="","",$AI773+ROW()/1000000)</f>
      </c>
      <c r="AK773">
        <f>IF(OR($A773="",$P773="Yes",N($AG773)=0),"",$AG773+ROW()/1000000)</f>
      </c>
      <c r="AL773" t="str">
        <f>IF($A773="","",INDEX(games!$J:$J,ROW())&amp;"")</f>
      </c>
      <c r="AM773">
        <f>IF($A773="","",SUMPRODUCT($AO773:$BD773,'Map Analysis'!$AP$2^{0,1,2,3,4,5,6,7,8,9,10,11,12,13,14,15}))</f>
      </c>
      <c r="AN773">
        <f>IF($A773="","",$AM773+ROW()/10000000)</f>
      </c>
      <c r="AO773">
        <f>IF($A773="","",COUNTIF($W$2:$W$2500,$A773))</f>
      </c>
      <c r="AP773">
        <f>IF($A773="","",SUMIFS($BF$2:$BF$2500,$W$2:$W$2500,$A773))</f>
      </c>
      <c r="AQ773">
        <f>IF($A773="","",SUMIFS($BG$2:$BG$2500,$W$2:$W$2500,$A773))</f>
      </c>
      <c r="AR773">
        <f>IF($A773="","",SUMIFS($BH$2:$BH$2500,$W$2:$W$2500,$A773))</f>
      </c>
      <c r="AS773">
        <f>IF($A773="","",SUMIFS($BI$2:$BI$2500,$W$2:$W$2500,$A773))</f>
      </c>
      <c r="AT773">
        <f>IF($A773="","",SUMIFS($BJ$2:$BJ$2500,$W$2:$W$2500,$A773))</f>
      </c>
      <c r="AU773">
        <f>IF($A773="","",SUMIFS($BK$2:$BK$2500,$W$2:$W$2500,$A773))</f>
      </c>
      <c r="AV773">
        <f>IF($A773="","",SUMIFS($BL$2:$BL$2500,$W$2:$W$2500,$A773))</f>
      </c>
      <c r="AW773">
        <f>IF($A773="","",SUMIFS($BM$2:$BM$2500,$W$2:$W$2500,$A773))</f>
      </c>
      <c r="AX773">
        <f>IF($A773="","",SUMIFS($BN$2:$BN$2500,$W$2:$W$2500,$A773))</f>
      </c>
      <c r="AY773">
        <f>IF($A773="","",SUMIFS($BO$2:$BO$2500,$W$2:$W$2500,$A773))</f>
      </c>
      <c r="AZ773">
        <f>IF($A773="","",SUMIFS($BP$2:$BP$2500,$W$2:$W$2500,$A773))</f>
      </c>
      <c r="BA773">
        <f>IF($A773="","",SUMIFS($BQ$2:$BQ$2500,$W$2:$W$2500,$A773))</f>
      </c>
      <c r="BB773">
        <f>IF($A773="","",SUMIFS($BR$2:$BR$2500,$W$2:$W$2500,$A773))</f>
      </c>
      <c r="BC773">
        <f>IF($A773="","",SUMIFS($BS$2:$BS$2500,$W$2:$W$2500,$A773))</f>
      </c>
      <c r="BD773">
        <f>IF($A773="","",SUMIFS($BT$2:$BT$2500,$W$2:$W$2500,$A773))</f>
      </c>
      <c r="BF773">
        <f>IF($Z773="","",INDEX($AO$2:$AO$2000,$Z773))</f>
      </c>
      <c r="BG773">
        <f>IF($Z773="","",INDEX($AP$2:$AP$2000,$Z773))</f>
      </c>
      <c r="BH773">
        <f>IF($Z773="","",INDEX($AQ$2:$AQ$2000,$Z773))</f>
      </c>
      <c r="BI773">
        <f>IF($Z773="","",INDEX($AR$2:$AR$2000,$Z773))</f>
      </c>
      <c r="BJ773">
        <f>IF($Z773="","",INDEX($AS$2:$AS$2000,$Z773))</f>
      </c>
      <c r="BK773">
        <f>IF($Z773="","",INDEX($AT$2:$AT$2000,$Z773))</f>
      </c>
      <c r="BL773">
        <f>IF($Z773="","",INDEX($AU$2:$AU$2000,$Z773))</f>
      </c>
      <c r="BM773">
        <f>IF($Z773="","",INDEX($AV$2:$AV$2000,$Z773))</f>
      </c>
      <c r="BN773">
        <f>IF($Z773="","",INDEX($AW$2:$AW$2000,$Z773))</f>
      </c>
      <c r="BO773">
        <f>IF($Z773="","",INDEX($AX$2:$AX$2000,$Z773))</f>
      </c>
      <c r="BP773">
        <f>IF($Z773="","",INDEX($AY$2:$AY$2000,$Z773))</f>
      </c>
      <c r="BQ773">
        <f>IF($Z773="","",INDEX($AZ$2:$AZ$2000,$Z773))</f>
      </c>
      <c r="BR773">
        <f>IF($Z773="","",INDEX($BA$2:$BA$2000,$Z773))</f>
      </c>
      <c r="BS773">
        <f>IF($Z773="","",INDEX($BB$2:$BB$2000,$Z773))</f>
      </c>
      <c r="BT773">
        <f>IF($Z773="","",INDEX($BC$2:$BC$2000,$Z773))</f>
      </c>
      <c r="BV773">
        <f>IF(OR($A773="",$P773&lt;&gt;"Yes",$AH773="Yes"),"",1+N($AG773))</f>
      </c>
      <c r="BW773">
        <f>IF($A773="","",COUNTIFS($W$2:$W$2500,$A773,$BZ$2:$BZ$2500,"Yes")+COUNTIFS($X$2:$X$2500,$A773,$BY$2:$BY$2500,"Yes"))</f>
      </c>
      <c r="BX773">
        <f>IF(OR($A773="",$P773="Yes"),"",IF(N($BW773)=0,0,1+SUMIFS($CB$2:$CB$2500,$W$2:$W$2500,$A773)+SUMIFS($CA$2:$CA$2500,$X$2:$X$2500,$A773)))</f>
      </c>
      <c r="BY773" t="str">
        <f>IF($Y773="","",INDEX($AH$2:$AH$2000,$Y773)&amp;"")</f>
      </c>
      <c r="BZ773" t="str">
        <f>IF($Z773="","",INDEX($AH$2:$AH$2000,$Z773)&amp;"")</f>
      </c>
      <c r="CA773">
        <f>IF($Y773="","",INDEX($BV$2:$BV$2000,$Y773))</f>
      </c>
      <c r="CB773">
        <f>IF($Z773="","",INDEX($BV$2:$BV$2000,$Z773))</f>
      </c>
    </row>
    <row r="774">
      <c r="A774" t="str">
        <f>IF(TRIM(INDEX(games!$A:$A,ROW()))="","",TRIM(INDEX(games!$A:$A,ROW())))</f>
      </c>
      <c r="B774">
        <f>IF(OR($A774="",INDEX(games!$B:$B,ROW())=""),"",INDEX(games!$B:$B,ROW()))</f>
      </c>
      <c r="C774" t="str">
        <f>IF(OR($A774="",INDEX(games!$C:$C,ROW())=""),"",INDEX(games!$C:$C,ROW()))</f>
      </c>
      <c r="D774">
        <f>IF($A774="","",COUNTIF($W$2:$W$2500,$A774)+COUNTIF($X$2:$X$2500,$A774))</f>
      </c>
      <c r="E774">
        <f>IF($A774="","",IFERROR(MATCH($C774,$R$2:$R$5,0),0))</f>
      </c>
      <c r="F774">
        <f>IF($A774="","",MOD(ROW(),34))</f>
      </c>
      <c r="G774">
        <f>IF($A774="",NA(),IF($C774="Action",$B774,NA()))</f>
      </c>
      <c r="H774">
        <f>IF($A774="",NA(),IF($C774="Action",1+$F774*0.023,NA()))</f>
      </c>
      <c r="I774">
        <f>IF($A774="",NA(),IF($C774="Strategy",$B774,NA()))</f>
      </c>
      <c r="J774">
        <f>IF($A774="",NA(),IF($C774="Strategy",2+$F774*0.023,NA()))</f>
      </c>
      <c r="K774">
        <f>IF($A774="",NA(),IF($C774="Deckbuilder",$B774,NA()))</f>
      </c>
      <c r="L774">
        <f>IF($A774="",NA(),IF($C774="Deckbuilder",3+$F774*0.023,NA()))</f>
      </c>
      <c r="M774">
        <f>IF($A774="",NA(),IF($C774="Traditional",$B774,NA()))</f>
      </c>
      <c r="N774">
        <f>IF($A774="",NA(),IF($C774="Traditional",4+$F774*0.023,NA()))</f>
      </c>
      <c r="O774">
        <f>IF($A774="","",$D774+ROW()/1000000)</f>
      </c>
      <c r="P774" t="str">
        <f>IF(OR($A774="",INDEX(games!$H:$H,ROW())=""),"",INDEX(games!$H:$H,ROW()))</f>
      </c>
      <c r="Q774">
        <f>IF(OR($A774="",$P774&lt;&gt;"Yes"),"",$D774+ROW()/1000000)</f>
      </c>
      <c r="T774">
        <f>IF($Y774="","",INDEX($B$2:$B$2000,$Y774))</f>
      </c>
      <c r="U774">
        <f>IF($Z774="","",INDEX($B$2:$B$2000,$Z774))</f>
      </c>
      <c r="V774">
        <f>IF(OR($T774="",$U774=""),"",$U774-$T774)</f>
      </c>
      <c r="W774" t="str">
        <f>IF(TRIM(INDEX(connections!$A:$A,ROW()))="","",TRIM(INDEX(connections!$A:$A,ROW())))</f>
      </c>
      <c r="X774" t="str">
        <f>IF($W774="","",TRIM(INDEX(connections!$B:$B,ROW())))</f>
      </c>
      <c r="Y774">
        <f>IF($W774="","",IFERROR(MATCH($W774,$A$2:$A$2000,0),""))</f>
      </c>
      <c r="Z774">
        <f>IF($X774="","",IFERROR(MATCH($X774,$A$2:$A$2000,0),""))</f>
      </c>
      <c r="AA774" t="str">
        <f>IF($Y774="","",INDEX($P$2:$P$2000,$Y774))</f>
      </c>
      <c r="AB774" t="str">
        <f>IF($Z774="","",INDEX($P$2:$P$2000,$Z774))</f>
      </c>
      <c r="AC774">
        <f>IF(AND($AA774="Yes",$AB774="Yes"),1,"")</f>
      </c>
      <c r="AD774">
        <f>IF(OR($Y774="",$Z774=""),"",IF(INDEX($C$2:$C$2000,$Y774)=INDEX($C$2:$C$2000,$Z774),0,1))</f>
      </c>
      <c r="AE774">
        <f>IF($AC774&lt;&gt;1,"",IF(AND(INDEX($AG$2:$AG$2000,$Y774)=1,INDEX($AG$2:$AG$2000,$Z774)=1),1,""))</f>
      </c>
      <c r="AG774">
        <f>IF($A774="","",COUNTIFS($W$2:$W$2500,$A774,$AB$2:$AB$2500,"Yes")+COUNTIFS($X$2:$X$2500,$A774,$AA$2:$AA$2500,"Yes"))</f>
      </c>
      <c r="AH774" t="str">
        <f>IF(OR($P774&lt;&gt;"Yes",N($AG774)=0),"",IF(AND($AG774=1,COUNTIFS($W$2:$W$2500,$A774,$AE$2:$AE$2500,1)+COUNTIFS($X$2:$X$2500,$A774,$AE$2:$AE$2500,1)&gt;0),"","Yes"))</f>
      </c>
      <c r="AI774">
        <f>IF($AH774="Yes",$AG774,"")</f>
      </c>
      <c r="AJ774">
        <f>IF($AI774="","",$AI774+ROW()/1000000)</f>
      </c>
      <c r="AK774">
        <f>IF(OR($A774="",$P774="Yes",N($AG774)=0),"",$AG774+ROW()/1000000)</f>
      </c>
      <c r="AL774" t="str">
        <f>IF($A774="","",INDEX(games!$J:$J,ROW())&amp;"")</f>
      </c>
      <c r="AM774">
        <f>IF($A774="","",SUMPRODUCT($AO774:$BD774,'Map Analysis'!$AP$2^{0,1,2,3,4,5,6,7,8,9,10,11,12,13,14,15}))</f>
      </c>
      <c r="AN774">
        <f>IF($A774="","",$AM774+ROW()/10000000)</f>
      </c>
      <c r="AO774">
        <f>IF($A774="","",COUNTIF($W$2:$W$2500,$A774))</f>
      </c>
      <c r="AP774">
        <f>IF($A774="","",SUMIFS($BF$2:$BF$2500,$W$2:$W$2500,$A774))</f>
      </c>
      <c r="AQ774">
        <f>IF($A774="","",SUMIFS($BG$2:$BG$2500,$W$2:$W$2500,$A774))</f>
      </c>
      <c r="AR774">
        <f>IF($A774="","",SUMIFS($BH$2:$BH$2500,$W$2:$W$2500,$A774))</f>
      </c>
      <c r="AS774">
        <f>IF($A774="","",SUMIFS($BI$2:$BI$2500,$W$2:$W$2500,$A774))</f>
      </c>
      <c r="AT774">
        <f>IF($A774="","",SUMIFS($BJ$2:$BJ$2500,$W$2:$W$2500,$A774))</f>
      </c>
      <c r="AU774">
        <f>IF($A774="","",SUMIFS($BK$2:$BK$2500,$W$2:$W$2500,$A774))</f>
      </c>
      <c r="AV774">
        <f>IF($A774="","",SUMIFS($BL$2:$BL$2500,$W$2:$W$2500,$A774))</f>
      </c>
      <c r="AW774">
        <f>IF($A774="","",SUMIFS($BM$2:$BM$2500,$W$2:$W$2500,$A774))</f>
      </c>
      <c r="AX774">
        <f>IF($A774="","",SUMIFS($BN$2:$BN$2500,$W$2:$W$2500,$A774))</f>
      </c>
      <c r="AY774">
        <f>IF($A774="","",SUMIFS($BO$2:$BO$2500,$W$2:$W$2500,$A774))</f>
      </c>
      <c r="AZ774">
        <f>IF($A774="","",SUMIFS($BP$2:$BP$2500,$W$2:$W$2500,$A774))</f>
      </c>
      <c r="BA774">
        <f>IF($A774="","",SUMIFS($BQ$2:$BQ$2500,$W$2:$W$2500,$A774))</f>
      </c>
      <c r="BB774">
        <f>IF($A774="","",SUMIFS($BR$2:$BR$2500,$W$2:$W$2500,$A774))</f>
      </c>
      <c r="BC774">
        <f>IF($A774="","",SUMIFS($BS$2:$BS$2500,$W$2:$W$2500,$A774))</f>
      </c>
      <c r="BD774">
        <f>IF($A774="","",SUMIFS($BT$2:$BT$2500,$W$2:$W$2500,$A774))</f>
      </c>
      <c r="BF774">
        <f>IF($Z774="","",INDEX($AO$2:$AO$2000,$Z774))</f>
      </c>
      <c r="BG774">
        <f>IF($Z774="","",INDEX($AP$2:$AP$2000,$Z774))</f>
      </c>
      <c r="BH774">
        <f>IF($Z774="","",INDEX($AQ$2:$AQ$2000,$Z774))</f>
      </c>
      <c r="BI774">
        <f>IF($Z774="","",INDEX($AR$2:$AR$2000,$Z774))</f>
      </c>
      <c r="BJ774">
        <f>IF($Z774="","",INDEX($AS$2:$AS$2000,$Z774))</f>
      </c>
      <c r="BK774">
        <f>IF($Z774="","",INDEX($AT$2:$AT$2000,$Z774))</f>
      </c>
      <c r="BL774">
        <f>IF($Z774="","",INDEX($AU$2:$AU$2000,$Z774))</f>
      </c>
      <c r="BM774">
        <f>IF($Z774="","",INDEX($AV$2:$AV$2000,$Z774))</f>
      </c>
      <c r="BN774">
        <f>IF($Z774="","",INDEX($AW$2:$AW$2000,$Z774))</f>
      </c>
      <c r="BO774">
        <f>IF($Z774="","",INDEX($AX$2:$AX$2000,$Z774))</f>
      </c>
      <c r="BP774">
        <f>IF($Z774="","",INDEX($AY$2:$AY$2000,$Z774))</f>
      </c>
      <c r="BQ774">
        <f>IF($Z774="","",INDEX($AZ$2:$AZ$2000,$Z774))</f>
      </c>
      <c r="BR774">
        <f>IF($Z774="","",INDEX($BA$2:$BA$2000,$Z774))</f>
      </c>
      <c r="BS774">
        <f>IF($Z774="","",INDEX($BB$2:$BB$2000,$Z774))</f>
      </c>
      <c r="BT774">
        <f>IF($Z774="","",INDEX($BC$2:$BC$2000,$Z774))</f>
      </c>
      <c r="BV774">
        <f>IF(OR($A774="",$P774&lt;&gt;"Yes",$AH774="Yes"),"",1+N($AG774))</f>
      </c>
      <c r="BW774">
        <f>IF($A774="","",COUNTIFS($W$2:$W$2500,$A774,$BZ$2:$BZ$2500,"Yes")+COUNTIFS($X$2:$X$2500,$A774,$BY$2:$BY$2500,"Yes"))</f>
      </c>
      <c r="BX774">
        <f>IF(OR($A774="",$P774="Yes"),"",IF(N($BW774)=0,0,1+SUMIFS($CB$2:$CB$2500,$W$2:$W$2500,$A774)+SUMIFS($CA$2:$CA$2500,$X$2:$X$2500,$A774)))</f>
      </c>
      <c r="BY774" t="str">
        <f>IF($Y774="","",INDEX($AH$2:$AH$2000,$Y774)&amp;"")</f>
      </c>
      <c r="BZ774" t="str">
        <f>IF($Z774="","",INDEX($AH$2:$AH$2000,$Z774)&amp;"")</f>
      </c>
      <c r="CA774">
        <f>IF($Y774="","",INDEX($BV$2:$BV$2000,$Y774))</f>
      </c>
      <c r="CB774">
        <f>IF($Z774="","",INDEX($BV$2:$BV$2000,$Z774))</f>
      </c>
    </row>
    <row r="775">
      <c r="A775" t="str">
        <f>IF(TRIM(INDEX(games!$A:$A,ROW()))="","",TRIM(INDEX(games!$A:$A,ROW())))</f>
      </c>
      <c r="B775">
        <f>IF(OR($A775="",INDEX(games!$B:$B,ROW())=""),"",INDEX(games!$B:$B,ROW()))</f>
      </c>
      <c r="C775" t="str">
        <f>IF(OR($A775="",INDEX(games!$C:$C,ROW())=""),"",INDEX(games!$C:$C,ROW()))</f>
      </c>
      <c r="D775">
        <f>IF($A775="","",COUNTIF($W$2:$W$2500,$A775)+COUNTIF($X$2:$X$2500,$A775))</f>
      </c>
      <c r="E775">
        <f>IF($A775="","",IFERROR(MATCH($C775,$R$2:$R$5,0),0))</f>
      </c>
      <c r="F775">
        <f>IF($A775="","",MOD(ROW(),34))</f>
      </c>
      <c r="G775">
        <f>IF($A775="",NA(),IF($C775="Action",$B775,NA()))</f>
      </c>
      <c r="H775">
        <f>IF($A775="",NA(),IF($C775="Action",1+$F775*0.023,NA()))</f>
      </c>
      <c r="I775">
        <f>IF($A775="",NA(),IF($C775="Strategy",$B775,NA()))</f>
      </c>
      <c r="J775">
        <f>IF($A775="",NA(),IF($C775="Strategy",2+$F775*0.023,NA()))</f>
      </c>
      <c r="K775">
        <f>IF($A775="",NA(),IF($C775="Deckbuilder",$B775,NA()))</f>
      </c>
      <c r="L775">
        <f>IF($A775="",NA(),IF($C775="Deckbuilder",3+$F775*0.023,NA()))</f>
      </c>
      <c r="M775">
        <f>IF($A775="",NA(),IF($C775="Traditional",$B775,NA()))</f>
      </c>
      <c r="N775">
        <f>IF($A775="",NA(),IF($C775="Traditional",4+$F775*0.023,NA()))</f>
      </c>
      <c r="O775">
        <f>IF($A775="","",$D775+ROW()/1000000)</f>
      </c>
      <c r="P775" t="str">
        <f>IF(OR($A775="",INDEX(games!$H:$H,ROW())=""),"",INDEX(games!$H:$H,ROW()))</f>
      </c>
      <c r="Q775">
        <f>IF(OR($A775="",$P775&lt;&gt;"Yes"),"",$D775+ROW()/1000000)</f>
      </c>
      <c r="T775">
        <f>IF($Y775="","",INDEX($B$2:$B$2000,$Y775))</f>
      </c>
      <c r="U775">
        <f>IF($Z775="","",INDEX($B$2:$B$2000,$Z775))</f>
      </c>
      <c r="V775">
        <f>IF(OR($T775="",$U775=""),"",$U775-$T775)</f>
      </c>
      <c r="W775" t="str">
        <f>IF(TRIM(INDEX(connections!$A:$A,ROW()))="","",TRIM(INDEX(connections!$A:$A,ROW())))</f>
      </c>
      <c r="X775" t="str">
        <f>IF($W775="","",TRIM(INDEX(connections!$B:$B,ROW())))</f>
      </c>
      <c r="Y775">
        <f>IF($W775="","",IFERROR(MATCH($W775,$A$2:$A$2000,0),""))</f>
      </c>
      <c r="Z775">
        <f>IF($X775="","",IFERROR(MATCH($X775,$A$2:$A$2000,0),""))</f>
      </c>
      <c r="AA775" t="str">
        <f>IF($Y775="","",INDEX($P$2:$P$2000,$Y775))</f>
      </c>
      <c r="AB775" t="str">
        <f>IF($Z775="","",INDEX($P$2:$P$2000,$Z775))</f>
      </c>
      <c r="AC775">
        <f>IF(AND($AA775="Yes",$AB775="Yes"),1,"")</f>
      </c>
      <c r="AD775">
        <f>IF(OR($Y775="",$Z775=""),"",IF(INDEX($C$2:$C$2000,$Y775)=INDEX($C$2:$C$2000,$Z775),0,1))</f>
      </c>
      <c r="AE775">
        <f>IF($AC775&lt;&gt;1,"",IF(AND(INDEX($AG$2:$AG$2000,$Y775)=1,INDEX($AG$2:$AG$2000,$Z775)=1),1,""))</f>
      </c>
      <c r="AG775">
        <f>IF($A775="","",COUNTIFS($W$2:$W$2500,$A775,$AB$2:$AB$2500,"Yes")+COUNTIFS($X$2:$X$2500,$A775,$AA$2:$AA$2500,"Yes"))</f>
      </c>
      <c r="AH775" t="str">
        <f>IF(OR($P775&lt;&gt;"Yes",N($AG775)=0),"",IF(AND($AG775=1,COUNTIFS($W$2:$W$2500,$A775,$AE$2:$AE$2500,1)+COUNTIFS($X$2:$X$2500,$A775,$AE$2:$AE$2500,1)&gt;0),"","Yes"))</f>
      </c>
      <c r="AI775">
        <f>IF($AH775="Yes",$AG775,"")</f>
      </c>
      <c r="AJ775">
        <f>IF($AI775="","",$AI775+ROW()/1000000)</f>
      </c>
      <c r="AK775">
        <f>IF(OR($A775="",$P775="Yes",N($AG775)=0),"",$AG775+ROW()/1000000)</f>
      </c>
      <c r="AL775" t="str">
        <f>IF($A775="","",INDEX(games!$J:$J,ROW())&amp;"")</f>
      </c>
      <c r="AM775">
        <f>IF($A775="","",SUMPRODUCT($AO775:$BD775,'Map Analysis'!$AP$2^{0,1,2,3,4,5,6,7,8,9,10,11,12,13,14,15}))</f>
      </c>
      <c r="AN775">
        <f>IF($A775="","",$AM775+ROW()/10000000)</f>
      </c>
      <c r="AO775">
        <f>IF($A775="","",COUNTIF($W$2:$W$2500,$A775))</f>
      </c>
      <c r="AP775">
        <f>IF($A775="","",SUMIFS($BF$2:$BF$2500,$W$2:$W$2500,$A775))</f>
      </c>
      <c r="AQ775">
        <f>IF($A775="","",SUMIFS($BG$2:$BG$2500,$W$2:$W$2500,$A775))</f>
      </c>
      <c r="AR775">
        <f>IF($A775="","",SUMIFS($BH$2:$BH$2500,$W$2:$W$2500,$A775))</f>
      </c>
      <c r="AS775">
        <f>IF($A775="","",SUMIFS($BI$2:$BI$2500,$W$2:$W$2500,$A775))</f>
      </c>
      <c r="AT775">
        <f>IF($A775="","",SUMIFS($BJ$2:$BJ$2500,$W$2:$W$2500,$A775))</f>
      </c>
      <c r="AU775">
        <f>IF($A775="","",SUMIFS($BK$2:$BK$2500,$W$2:$W$2500,$A775))</f>
      </c>
      <c r="AV775">
        <f>IF($A775="","",SUMIFS($BL$2:$BL$2500,$W$2:$W$2500,$A775))</f>
      </c>
      <c r="AW775">
        <f>IF($A775="","",SUMIFS($BM$2:$BM$2500,$W$2:$W$2500,$A775))</f>
      </c>
      <c r="AX775">
        <f>IF($A775="","",SUMIFS($BN$2:$BN$2500,$W$2:$W$2500,$A775))</f>
      </c>
      <c r="AY775">
        <f>IF($A775="","",SUMIFS($BO$2:$BO$2500,$W$2:$W$2500,$A775))</f>
      </c>
      <c r="AZ775">
        <f>IF($A775="","",SUMIFS($BP$2:$BP$2500,$W$2:$W$2500,$A775))</f>
      </c>
      <c r="BA775">
        <f>IF($A775="","",SUMIFS($BQ$2:$BQ$2500,$W$2:$W$2500,$A775))</f>
      </c>
      <c r="BB775">
        <f>IF($A775="","",SUMIFS($BR$2:$BR$2500,$W$2:$W$2500,$A775))</f>
      </c>
      <c r="BC775">
        <f>IF($A775="","",SUMIFS($BS$2:$BS$2500,$W$2:$W$2500,$A775))</f>
      </c>
      <c r="BD775">
        <f>IF($A775="","",SUMIFS($BT$2:$BT$2500,$W$2:$W$2500,$A775))</f>
      </c>
      <c r="BF775">
        <f>IF($Z775="","",INDEX($AO$2:$AO$2000,$Z775))</f>
      </c>
      <c r="BG775">
        <f>IF($Z775="","",INDEX($AP$2:$AP$2000,$Z775))</f>
      </c>
      <c r="BH775">
        <f>IF($Z775="","",INDEX($AQ$2:$AQ$2000,$Z775))</f>
      </c>
      <c r="BI775">
        <f>IF($Z775="","",INDEX($AR$2:$AR$2000,$Z775))</f>
      </c>
      <c r="BJ775">
        <f>IF($Z775="","",INDEX($AS$2:$AS$2000,$Z775))</f>
      </c>
      <c r="BK775">
        <f>IF($Z775="","",INDEX($AT$2:$AT$2000,$Z775))</f>
      </c>
      <c r="BL775">
        <f>IF($Z775="","",INDEX($AU$2:$AU$2000,$Z775))</f>
      </c>
      <c r="BM775">
        <f>IF($Z775="","",INDEX($AV$2:$AV$2000,$Z775))</f>
      </c>
      <c r="BN775">
        <f>IF($Z775="","",INDEX($AW$2:$AW$2000,$Z775))</f>
      </c>
      <c r="BO775">
        <f>IF($Z775="","",INDEX($AX$2:$AX$2000,$Z775))</f>
      </c>
      <c r="BP775">
        <f>IF($Z775="","",INDEX($AY$2:$AY$2000,$Z775))</f>
      </c>
      <c r="BQ775">
        <f>IF($Z775="","",INDEX($AZ$2:$AZ$2000,$Z775))</f>
      </c>
      <c r="BR775">
        <f>IF($Z775="","",INDEX($BA$2:$BA$2000,$Z775))</f>
      </c>
      <c r="BS775">
        <f>IF($Z775="","",INDEX($BB$2:$BB$2000,$Z775))</f>
      </c>
      <c r="BT775">
        <f>IF($Z775="","",INDEX($BC$2:$BC$2000,$Z775))</f>
      </c>
      <c r="BV775">
        <f>IF(OR($A775="",$P775&lt;&gt;"Yes",$AH775="Yes"),"",1+N($AG775))</f>
      </c>
      <c r="BW775">
        <f>IF($A775="","",COUNTIFS($W$2:$W$2500,$A775,$BZ$2:$BZ$2500,"Yes")+COUNTIFS($X$2:$X$2500,$A775,$BY$2:$BY$2500,"Yes"))</f>
      </c>
      <c r="BX775">
        <f>IF(OR($A775="",$P775="Yes"),"",IF(N($BW775)=0,0,1+SUMIFS($CB$2:$CB$2500,$W$2:$W$2500,$A775)+SUMIFS($CA$2:$CA$2500,$X$2:$X$2500,$A775)))</f>
      </c>
      <c r="BY775" t="str">
        <f>IF($Y775="","",INDEX($AH$2:$AH$2000,$Y775)&amp;"")</f>
      </c>
      <c r="BZ775" t="str">
        <f>IF($Z775="","",INDEX($AH$2:$AH$2000,$Z775)&amp;"")</f>
      </c>
      <c r="CA775">
        <f>IF($Y775="","",INDEX($BV$2:$BV$2000,$Y775))</f>
      </c>
      <c r="CB775">
        <f>IF($Z775="","",INDEX($BV$2:$BV$2000,$Z775))</f>
      </c>
    </row>
    <row r="776">
      <c r="A776" t="str">
        <f>IF(TRIM(INDEX(games!$A:$A,ROW()))="","",TRIM(INDEX(games!$A:$A,ROW())))</f>
      </c>
      <c r="B776">
        <f>IF(OR($A776="",INDEX(games!$B:$B,ROW())=""),"",INDEX(games!$B:$B,ROW()))</f>
      </c>
      <c r="C776" t="str">
        <f>IF(OR($A776="",INDEX(games!$C:$C,ROW())=""),"",INDEX(games!$C:$C,ROW()))</f>
      </c>
      <c r="D776">
        <f>IF($A776="","",COUNTIF($W$2:$W$2500,$A776)+COUNTIF($X$2:$X$2500,$A776))</f>
      </c>
      <c r="E776">
        <f>IF($A776="","",IFERROR(MATCH($C776,$R$2:$R$5,0),0))</f>
      </c>
      <c r="F776">
        <f>IF($A776="","",MOD(ROW(),34))</f>
      </c>
      <c r="G776">
        <f>IF($A776="",NA(),IF($C776="Action",$B776,NA()))</f>
      </c>
      <c r="H776">
        <f>IF($A776="",NA(),IF($C776="Action",1+$F776*0.023,NA()))</f>
      </c>
      <c r="I776">
        <f>IF($A776="",NA(),IF($C776="Strategy",$B776,NA()))</f>
      </c>
      <c r="J776">
        <f>IF($A776="",NA(),IF($C776="Strategy",2+$F776*0.023,NA()))</f>
      </c>
      <c r="K776">
        <f>IF($A776="",NA(),IF($C776="Deckbuilder",$B776,NA()))</f>
      </c>
      <c r="L776">
        <f>IF($A776="",NA(),IF($C776="Deckbuilder",3+$F776*0.023,NA()))</f>
      </c>
      <c r="M776">
        <f>IF($A776="",NA(),IF($C776="Traditional",$B776,NA()))</f>
      </c>
      <c r="N776">
        <f>IF($A776="",NA(),IF($C776="Traditional",4+$F776*0.023,NA()))</f>
      </c>
      <c r="O776">
        <f>IF($A776="","",$D776+ROW()/1000000)</f>
      </c>
      <c r="P776" t="str">
        <f>IF(OR($A776="",INDEX(games!$H:$H,ROW())=""),"",INDEX(games!$H:$H,ROW()))</f>
      </c>
      <c r="Q776">
        <f>IF(OR($A776="",$P776&lt;&gt;"Yes"),"",$D776+ROW()/1000000)</f>
      </c>
      <c r="T776">
        <f>IF($Y776="","",INDEX($B$2:$B$2000,$Y776))</f>
      </c>
      <c r="U776">
        <f>IF($Z776="","",INDEX($B$2:$B$2000,$Z776))</f>
      </c>
      <c r="V776">
        <f>IF(OR($T776="",$U776=""),"",$U776-$T776)</f>
      </c>
      <c r="W776" t="str">
        <f>IF(TRIM(INDEX(connections!$A:$A,ROW()))="","",TRIM(INDEX(connections!$A:$A,ROW())))</f>
      </c>
      <c r="X776" t="str">
        <f>IF($W776="","",TRIM(INDEX(connections!$B:$B,ROW())))</f>
      </c>
      <c r="Y776">
        <f>IF($W776="","",IFERROR(MATCH($W776,$A$2:$A$2000,0),""))</f>
      </c>
      <c r="Z776">
        <f>IF($X776="","",IFERROR(MATCH($X776,$A$2:$A$2000,0),""))</f>
      </c>
      <c r="AA776" t="str">
        <f>IF($Y776="","",INDEX($P$2:$P$2000,$Y776))</f>
      </c>
      <c r="AB776" t="str">
        <f>IF($Z776="","",INDEX($P$2:$P$2000,$Z776))</f>
      </c>
      <c r="AC776">
        <f>IF(AND($AA776="Yes",$AB776="Yes"),1,"")</f>
      </c>
      <c r="AD776">
        <f>IF(OR($Y776="",$Z776=""),"",IF(INDEX($C$2:$C$2000,$Y776)=INDEX($C$2:$C$2000,$Z776),0,1))</f>
      </c>
      <c r="AE776">
        <f>IF($AC776&lt;&gt;1,"",IF(AND(INDEX($AG$2:$AG$2000,$Y776)=1,INDEX($AG$2:$AG$2000,$Z776)=1),1,""))</f>
      </c>
      <c r="AG776">
        <f>IF($A776="","",COUNTIFS($W$2:$W$2500,$A776,$AB$2:$AB$2500,"Yes")+COUNTIFS($X$2:$X$2500,$A776,$AA$2:$AA$2500,"Yes"))</f>
      </c>
      <c r="AH776" t="str">
        <f>IF(OR($P776&lt;&gt;"Yes",N($AG776)=0),"",IF(AND($AG776=1,COUNTIFS($W$2:$W$2500,$A776,$AE$2:$AE$2500,1)+COUNTIFS($X$2:$X$2500,$A776,$AE$2:$AE$2500,1)&gt;0),"","Yes"))</f>
      </c>
      <c r="AI776">
        <f>IF($AH776="Yes",$AG776,"")</f>
      </c>
      <c r="AJ776">
        <f>IF($AI776="","",$AI776+ROW()/1000000)</f>
      </c>
      <c r="AK776">
        <f>IF(OR($A776="",$P776="Yes",N($AG776)=0),"",$AG776+ROW()/1000000)</f>
      </c>
      <c r="AL776" t="str">
        <f>IF($A776="","",INDEX(games!$J:$J,ROW())&amp;"")</f>
      </c>
      <c r="AM776">
        <f>IF($A776="","",SUMPRODUCT($AO776:$BD776,'Map Analysis'!$AP$2^{0,1,2,3,4,5,6,7,8,9,10,11,12,13,14,15}))</f>
      </c>
      <c r="AN776">
        <f>IF($A776="","",$AM776+ROW()/10000000)</f>
      </c>
      <c r="AO776">
        <f>IF($A776="","",COUNTIF($W$2:$W$2500,$A776))</f>
      </c>
      <c r="AP776">
        <f>IF($A776="","",SUMIFS($BF$2:$BF$2500,$W$2:$W$2500,$A776))</f>
      </c>
      <c r="AQ776">
        <f>IF($A776="","",SUMIFS($BG$2:$BG$2500,$W$2:$W$2500,$A776))</f>
      </c>
      <c r="AR776">
        <f>IF($A776="","",SUMIFS($BH$2:$BH$2500,$W$2:$W$2500,$A776))</f>
      </c>
      <c r="AS776">
        <f>IF($A776="","",SUMIFS($BI$2:$BI$2500,$W$2:$W$2500,$A776))</f>
      </c>
      <c r="AT776">
        <f>IF($A776="","",SUMIFS($BJ$2:$BJ$2500,$W$2:$W$2500,$A776))</f>
      </c>
      <c r="AU776">
        <f>IF($A776="","",SUMIFS($BK$2:$BK$2500,$W$2:$W$2500,$A776))</f>
      </c>
      <c r="AV776">
        <f>IF($A776="","",SUMIFS($BL$2:$BL$2500,$W$2:$W$2500,$A776))</f>
      </c>
      <c r="AW776">
        <f>IF($A776="","",SUMIFS($BM$2:$BM$2500,$W$2:$W$2500,$A776))</f>
      </c>
      <c r="AX776">
        <f>IF($A776="","",SUMIFS($BN$2:$BN$2500,$W$2:$W$2500,$A776))</f>
      </c>
      <c r="AY776">
        <f>IF($A776="","",SUMIFS($BO$2:$BO$2500,$W$2:$W$2500,$A776))</f>
      </c>
      <c r="AZ776">
        <f>IF($A776="","",SUMIFS($BP$2:$BP$2500,$W$2:$W$2500,$A776))</f>
      </c>
      <c r="BA776">
        <f>IF($A776="","",SUMIFS($BQ$2:$BQ$2500,$W$2:$W$2500,$A776))</f>
      </c>
      <c r="BB776">
        <f>IF($A776="","",SUMIFS($BR$2:$BR$2500,$W$2:$W$2500,$A776))</f>
      </c>
      <c r="BC776">
        <f>IF($A776="","",SUMIFS($BS$2:$BS$2500,$W$2:$W$2500,$A776))</f>
      </c>
      <c r="BD776">
        <f>IF($A776="","",SUMIFS($BT$2:$BT$2500,$W$2:$W$2500,$A776))</f>
      </c>
      <c r="BF776">
        <f>IF($Z776="","",INDEX($AO$2:$AO$2000,$Z776))</f>
      </c>
      <c r="BG776">
        <f>IF($Z776="","",INDEX($AP$2:$AP$2000,$Z776))</f>
      </c>
      <c r="BH776">
        <f>IF($Z776="","",INDEX($AQ$2:$AQ$2000,$Z776))</f>
      </c>
      <c r="BI776">
        <f>IF($Z776="","",INDEX($AR$2:$AR$2000,$Z776))</f>
      </c>
      <c r="BJ776">
        <f>IF($Z776="","",INDEX($AS$2:$AS$2000,$Z776))</f>
      </c>
      <c r="BK776">
        <f>IF($Z776="","",INDEX($AT$2:$AT$2000,$Z776))</f>
      </c>
      <c r="BL776">
        <f>IF($Z776="","",INDEX($AU$2:$AU$2000,$Z776))</f>
      </c>
      <c r="BM776">
        <f>IF($Z776="","",INDEX($AV$2:$AV$2000,$Z776))</f>
      </c>
      <c r="BN776">
        <f>IF($Z776="","",INDEX($AW$2:$AW$2000,$Z776))</f>
      </c>
      <c r="BO776">
        <f>IF($Z776="","",INDEX($AX$2:$AX$2000,$Z776))</f>
      </c>
      <c r="BP776">
        <f>IF($Z776="","",INDEX($AY$2:$AY$2000,$Z776))</f>
      </c>
      <c r="BQ776">
        <f>IF($Z776="","",INDEX($AZ$2:$AZ$2000,$Z776))</f>
      </c>
      <c r="BR776">
        <f>IF($Z776="","",INDEX($BA$2:$BA$2000,$Z776))</f>
      </c>
      <c r="BS776">
        <f>IF($Z776="","",INDEX($BB$2:$BB$2000,$Z776))</f>
      </c>
      <c r="BT776">
        <f>IF($Z776="","",INDEX($BC$2:$BC$2000,$Z776))</f>
      </c>
      <c r="BV776">
        <f>IF(OR($A776="",$P776&lt;&gt;"Yes",$AH776="Yes"),"",1+N($AG776))</f>
      </c>
      <c r="BW776">
        <f>IF($A776="","",COUNTIFS($W$2:$W$2500,$A776,$BZ$2:$BZ$2500,"Yes")+COUNTIFS($X$2:$X$2500,$A776,$BY$2:$BY$2500,"Yes"))</f>
      </c>
      <c r="BX776">
        <f>IF(OR($A776="",$P776="Yes"),"",IF(N($BW776)=0,0,1+SUMIFS($CB$2:$CB$2500,$W$2:$W$2500,$A776)+SUMIFS($CA$2:$CA$2500,$X$2:$X$2500,$A776)))</f>
      </c>
      <c r="BY776" t="str">
        <f>IF($Y776="","",INDEX($AH$2:$AH$2000,$Y776)&amp;"")</f>
      </c>
      <c r="BZ776" t="str">
        <f>IF($Z776="","",INDEX($AH$2:$AH$2000,$Z776)&amp;"")</f>
      </c>
      <c r="CA776">
        <f>IF($Y776="","",INDEX($BV$2:$BV$2000,$Y776))</f>
      </c>
      <c r="CB776">
        <f>IF($Z776="","",INDEX($BV$2:$BV$2000,$Z776))</f>
      </c>
    </row>
    <row r="777">
      <c r="A777" t="str">
        <f>IF(TRIM(INDEX(games!$A:$A,ROW()))="","",TRIM(INDEX(games!$A:$A,ROW())))</f>
      </c>
      <c r="B777">
        <f>IF(OR($A777="",INDEX(games!$B:$B,ROW())=""),"",INDEX(games!$B:$B,ROW()))</f>
      </c>
      <c r="C777" t="str">
        <f>IF(OR($A777="",INDEX(games!$C:$C,ROW())=""),"",INDEX(games!$C:$C,ROW()))</f>
      </c>
      <c r="D777">
        <f>IF($A777="","",COUNTIF($W$2:$W$2500,$A777)+COUNTIF($X$2:$X$2500,$A777))</f>
      </c>
      <c r="E777">
        <f>IF($A777="","",IFERROR(MATCH($C777,$R$2:$R$5,0),0))</f>
      </c>
      <c r="F777">
        <f>IF($A777="","",MOD(ROW(),34))</f>
      </c>
      <c r="G777">
        <f>IF($A777="",NA(),IF($C777="Action",$B777,NA()))</f>
      </c>
      <c r="H777">
        <f>IF($A777="",NA(),IF($C777="Action",1+$F777*0.023,NA()))</f>
      </c>
      <c r="I777">
        <f>IF($A777="",NA(),IF($C777="Strategy",$B777,NA()))</f>
      </c>
      <c r="J777">
        <f>IF($A777="",NA(),IF($C777="Strategy",2+$F777*0.023,NA()))</f>
      </c>
      <c r="K777">
        <f>IF($A777="",NA(),IF($C777="Deckbuilder",$B777,NA()))</f>
      </c>
      <c r="L777">
        <f>IF($A777="",NA(),IF($C777="Deckbuilder",3+$F777*0.023,NA()))</f>
      </c>
      <c r="M777">
        <f>IF($A777="",NA(),IF($C777="Traditional",$B777,NA()))</f>
      </c>
      <c r="N777">
        <f>IF($A777="",NA(),IF($C777="Traditional",4+$F777*0.023,NA()))</f>
      </c>
      <c r="O777">
        <f>IF($A777="","",$D777+ROW()/1000000)</f>
      </c>
      <c r="P777" t="str">
        <f>IF(OR($A777="",INDEX(games!$H:$H,ROW())=""),"",INDEX(games!$H:$H,ROW()))</f>
      </c>
      <c r="Q777">
        <f>IF(OR($A777="",$P777&lt;&gt;"Yes"),"",$D777+ROW()/1000000)</f>
      </c>
      <c r="T777">
        <f>IF($Y777="","",INDEX($B$2:$B$2000,$Y777))</f>
      </c>
      <c r="U777">
        <f>IF($Z777="","",INDEX($B$2:$B$2000,$Z777))</f>
      </c>
      <c r="V777">
        <f>IF(OR($T777="",$U777=""),"",$U777-$T777)</f>
      </c>
      <c r="W777" t="str">
        <f>IF(TRIM(INDEX(connections!$A:$A,ROW()))="","",TRIM(INDEX(connections!$A:$A,ROW())))</f>
      </c>
      <c r="X777" t="str">
        <f>IF($W777="","",TRIM(INDEX(connections!$B:$B,ROW())))</f>
      </c>
      <c r="Y777">
        <f>IF($W777="","",IFERROR(MATCH($W777,$A$2:$A$2000,0),""))</f>
      </c>
      <c r="Z777">
        <f>IF($X777="","",IFERROR(MATCH($X777,$A$2:$A$2000,0),""))</f>
      </c>
      <c r="AA777" t="str">
        <f>IF($Y777="","",INDEX($P$2:$P$2000,$Y777))</f>
      </c>
      <c r="AB777" t="str">
        <f>IF($Z777="","",INDEX($P$2:$P$2000,$Z777))</f>
      </c>
      <c r="AC777">
        <f>IF(AND($AA777="Yes",$AB777="Yes"),1,"")</f>
      </c>
      <c r="AD777">
        <f>IF(OR($Y777="",$Z777=""),"",IF(INDEX($C$2:$C$2000,$Y777)=INDEX($C$2:$C$2000,$Z777),0,1))</f>
      </c>
      <c r="AE777">
        <f>IF($AC777&lt;&gt;1,"",IF(AND(INDEX($AG$2:$AG$2000,$Y777)=1,INDEX($AG$2:$AG$2000,$Z777)=1),1,""))</f>
      </c>
      <c r="AG777">
        <f>IF($A777="","",COUNTIFS($W$2:$W$2500,$A777,$AB$2:$AB$2500,"Yes")+COUNTIFS($X$2:$X$2500,$A777,$AA$2:$AA$2500,"Yes"))</f>
      </c>
      <c r="AH777" t="str">
        <f>IF(OR($P777&lt;&gt;"Yes",N($AG777)=0),"",IF(AND($AG777=1,COUNTIFS($W$2:$W$2500,$A777,$AE$2:$AE$2500,1)+COUNTIFS($X$2:$X$2500,$A777,$AE$2:$AE$2500,1)&gt;0),"","Yes"))</f>
      </c>
      <c r="AI777">
        <f>IF($AH777="Yes",$AG777,"")</f>
      </c>
      <c r="AJ777">
        <f>IF($AI777="","",$AI777+ROW()/1000000)</f>
      </c>
      <c r="AK777">
        <f>IF(OR($A777="",$P777="Yes",N($AG777)=0),"",$AG777+ROW()/1000000)</f>
      </c>
      <c r="AL777" t="str">
        <f>IF($A777="","",INDEX(games!$J:$J,ROW())&amp;"")</f>
      </c>
      <c r="AM777">
        <f>IF($A777="","",SUMPRODUCT($AO777:$BD777,'Map Analysis'!$AP$2^{0,1,2,3,4,5,6,7,8,9,10,11,12,13,14,15}))</f>
      </c>
      <c r="AN777">
        <f>IF($A777="","",$AM777+ROW()/10000000)</f>
      </c>
      <c r="AO777">
        <f>IF($A777="","",COUNTIF($W$2:$W$2500,$A777))</f>
      </c>
      <c r="AP777">
        <f>IF($A777="","",SUMIFS($BF$2:$BF$2500,$W$2:$W$2500,$A777))</f>
      </c>
      <c r="AQ777">
        <f>IF($A777="","",SUMIFS($BG$2:$BG$2500,$W$2:$W$2500,$A777))</f>
      </c>
      <c r="AR777">
        <f>IF($A777="","",SUMIFS($BH$2:$BH$2500,$W$2:$W$2500,$A777))</f>
      </c>
      <c r="AS777">
        <f>IF($A777="","",SUMIFS($BI$2:$BI$2500,$W$2:$W$2500,$A777))</f>
      </c>
      <c r="AT777">
        <f>IF($A777="","",SUMIFS($BJ$2:$BJ$2500,$W$2:$W$2500,$A777))</f>
      </c>
      <c r="AU777">
        <f>IF($A777="","",SUMIFS($BK$2:$BK$2500,$W$2:$W$2500,$A777))</f>
      </c>
      <c r="AV777">
        <f>IF($A777="","",SUMIFS($BL$2:$BL$2500,$W$2:$W$2500,$A777))</f>
      </c>
      <c r="AW777">
        <f>IF($A777="","",SUMIFS($BM$2:$BM$2500,$W$2:$W$2500,$A777))</f>
      </c>
      <c r="AX777">
        <f>IF($A777="","",SUMIFS($BN$2:$BN$2500,$W$2:$W$2500,$A777))</f>
      </c>
      <c r="AY777">
        <f>IF($A777="","",SUMIFS($BO$2:$BO$2500,$W$2:$W$2500,$A777))</f>
      </c>
      <c r="AZ777">
        <f>IF($A777="","",SUMIFS($BP$2:$BP$2500,$W$2:$W$2500,$A777))</f>
      </c>
      <c r="BA777">
        <f>IF($A777="","",SUMIFS($BQ$2:$BQ$2500,$W$2:$W$2500,$A777))</f>
      </c>
      <c r="BB777">
        <f>IF($A777="","",SUMIFS($BR$2:$BR$2500,$W$2:$W$2500,$A777))</f>
      </c>
      <c r="BC777">
        <f>IF($A777="","",SUMIFS($BS$2:$BS$2500,$W$2:$W$2500,$A777))</f>
      </c>
      <c r="BD777">
        <f>IF($A777="","",SUMIFS($BT$2:$BT$2500,$W$2:$W$2500,$A777))</f>
      </c>
      <c r="BF777">
        <f>IF($Z777="","",INDEX($AO$2:$AO$2000,$Z777))</f>
      </c>
      <c r="BG777">
        <f>IF($Z777="","",INDEX($AP$2:$AP$2000,$Z777))</f>
      </c>
      <c r="BH777">
        <f>IF($Z777="","",INDEX($AQ$2:$AQ$2000,$Z777))</f>
      </c>
      <c r="BI777">
        <f>IF($Z777="","",INDEX($AR$2:$AR$2000,$Z777))</f>
      </c>
      <c r="BJ777">
        <f>IF($Z777="","",INDEX($AS$2:$AS$2000,$Z777))</f>
      </c>
      <c r="BK777">
        <f>IF($Z777="","",INDEX($AT$2:$AT$2000,$Z777))</f>
      </c>
      <c r="BL777">
        <f>IF($Z777="","",INDEX($AU$2:$AU$2000,$Z777))</f>
      </c>
      <c r="BM777">
        <f>IF($Z777="","",INDEX($AV$2:$AV$2000,$Z777))</f>
      </c>
      <c r="BN777">
        <f>IF($Z777="","",INDEX($AW$2:$AW$2000,$Z777))</f>
      </c>
      <c r="BO777">
        <f>IF($Z777="","",INDEX($AX$2:$AX$2000,$Z777))</f>
      </c>
      <c r="BP777">
        <f>IF($Z777="","",INDEX($AY$2:$AY$2000,$Z777))</f>
      </c>
      <c r="BQ777">
        <f>IF($Z777="","",INDEX($AZ$2:$AZ$2000,$Z777))</f>
      </c>
      <c r="BR777">
        <f>IF($Z777="","",INDEX($BA$2:$BA$2000,$Z777))</f>
      </c>
      <c r="BS777">
        <f>IF($Z777="","",INDEX($BB$2:$BB$2000,$Z777))</f>
      </c>
      <c r="BT777">
        <f>IF($Z777="","",INDEX($BC$2:$BC$2000,$Z777))</f>
      </c>
      <c r="BV777">
        <f>IF(OR($A777="",$P777&lt;&gt;"Yes",$AH777="Yes"),"",1+N($AG777))</f>
      </c>
      <c r="BW777">
        <f>IF($A777="","",COUNTIFS($W$2:$W$2500,$A777,$BZ$2:$BZ$2500,"Yes")+COUNTIFS($X$2:$X$2500,$A777,$BY$2:$BY$2500,"Yes"))</f>
      </c>
      <c r="BX777">
        <f>IF(OR($A777="",$P777="Yes"),"",IF(N($BW777)=0,0,1+SUMIFS($CB$2:$CB$2500,$W$2:$W$2500,$A777)+SUMIFS($CA$2:$CA$2500,$X$2:$X$2500,$A777)))</f>
      </c>
      <c r="BY777" t="str">
        <f>IF($Y777="","",INDEX($AH$2:$AH$2000,$Y777)&amp;"")</f>
      </c>
      <c r="BZ777" t="str">
        <f>IF($Z777="","",INDEX($AH$2:$AH$2000,$Z777)&amp;"")</f>
      </c>
      <c r="CA777">
        <f>IF($Y777="","",INDEX($BV$2:$BV$2000,$Y777))</f>
      </c>
      <c r="CB777">
        <f>IF($Z777="","",INDEX($BV$2:$BV$2000,$Z777))</f>
      </c>
    </row>
    <row r="778">
      <c r="A778" t="str">
        <f>IF(TRIM(INDEX(games!$A:$A,ROW()))="","",TRIM(INDEX(games!$A:$A,ROW())))</f>
      </c>
      <c r="B778">
        <f>IF(OR($A778="",INDEX(games!$B:$B,ROW())=""),"",INDEX(games!$B:$B,ROW()))</f>
      </c>
      <c r="C778" t="str">
        <f>IF(OR($A778="",INDEX(games!$C:$C,ROW())=""),"",INDEX(games!$C:$C,ROW()))</f>
      </c>
      <c r="D778">
        <f>IF($A778="","",COUNTIF($W$2:$W$2500,$A778)+COUNTIF($X$2:$X$2500,$A778))</f>
      </c>
      <c r="E778">
        <f>IF($A778="","",IFERROR(MATCH($C778,$R$2:$R$5,0),0))</f>
      </c>
      <c r="F778">
        <f>IF($A778="","",MOD(ROW(),34))</f>
      </c>
      <c r="G778">
        <f>IF($A778="",NA(),IF($C778="Action",$B778,NA()))</f>
      </c>
      <c r="H778">
        <f>IF($A778="",NA(),IF($C778="Action",1+$F778*0.023,NA()))</f>
      </c>
      <c r="I778">
        <f>IF($A778="",NA(),IF($C778="Strategy",$B778,NA()))</f>
      </c>
      <c r="J778">
        <f>IF($A778="",NA(),IF($C778="Strategy",2+$F778*0.023,NA()))</f>
      </c>
      <c r="K778">
        <f>IF($A778="",NA(),IF($C778="Deckbuilder",$B778,NA()))</f>
      </c>
      <c r="L778">
        <f>IF($A778="",NA(),IF($C778="Deckbuilder",3+$F778*0.023,NA()))</f>
      </c>
      <c r="M778">
        <f>IF($A778="",NA(),IF($C778="Traditional",$B778,NA()))</f>
      </c>
      <c r="N778">
        <f>IF($A778="",NA(),IF($C778="Traditional",4+$F778*0.023,NA()))</f>
      </c>
      <c r="O778">
        <f>IF($A778="","",$D778+ROW()/1000000)</f>
      </c>
      <c r="P778" t="str">
        <f>IF(OR($A778="",INDEX(games!$H:$H,ROW())=""),"",INDEX(games!$H:$H,ROW()))</f>
      </c>
      <c r="Q778">
        <f>IF(OR($A778="",$P778&lt;&gt;"Yes"),"",$D778+ROW()/1000000)</f>
      </c>
      <c r="T778">
        <f>IF($Y778="","",INDEX($B$2:$B$2000,$Y778))</f>
      </c>
      <c r="U778">
        <f>IF($Z778="","",INDEX($B$2:$B$2000,$Z778))</f>
      </c>
      <c r="V778">
        <f>IF(OR($T778="",$U778=""),"",$U778-$T778)</f>
      </c>
      <c r="W778" t="str">
        <f>IF(TRIM(INDEX(connections!$A:$A,ROW()))="","",TRIM(INDEX(connections!$A:$A,ROW())))</f>
      </c>
      <c r="X778" t="str">
        <f>IF($W778="","",TRIM(INDEX(connections!$B:$B,ROW())))</f>
      </c>
      <c r="Y778">
        <f>IF($W778="","",IFERROR(MATCH($W778,$A$2:$A$2000,0),""))</f>
      </c>
      <c r="Z778">
        <f>IF($X778="","",IFERROR(MATCH($X778,$A$2:$A$2000,0),""))</f>
      </c>
      <c r="AA778" t="str">
        <f>IF($Y778="","",INDEX($P$2:$P$2000,$Y778))</f>
      </c>
      <c r="AB778" t="str">
        <f>IF($Z778="","",INDEX($P$2:$P$2000,$Z778))</f>
      </c>
      <c r="AC778">
        <f>IF(AND($AA778="Yes",$AB778="Yes"),1,"")</f>
      </c>
      <c r="AD778">
        <f>IF(OR($Y778="",$Z778=""),"",IF(INDEX($C$2:$C$2000,$Y778)=INDEX($C$2:$C$2000,$Z778),0,1))</f>
      </c>
      <c r="AE778">
        <f>IF($AC778&lt;&gt;1,"",IF(AND(INDEX($AG$2:$AG$2000,$Y778)=1,INDEX($AG$2:$AG$2000,$Z778)=1),1,""))</f>
      </c>
      <c r="AG778">
        <f>IF($A778="","",COUNTIFS($W$2:$W$2500,$A778,$AB$2:$AB$2500,"Yes")+COUNTIFS($X$2:$X$2500,$A778,$AA$2:$AA$2500,"Yes"))</f>
      </c>
      <c r="AH778" t="str">
        <f>IF(OR($P778&lt;&gt;"Yes",N($AG778)=0),"",IF(AND($AG778=1,COUNTIFS($W$2:$W$2500,$A778,$AE$2:$AE$2500,1)+COUNTIFS($X$2:$X$2500,$A778,$AE$2:$AE$2500,1)&gt;0),"","Yes"))</f>
      </c>
      <c r="AI778">
        <f>IF($AH778="Yes",$AG778,"")</f>
      </c>
      <c r="AJ778">
        <f>IF($AI778="","",$AI778+ROW()/1000000)</f>
      </c>
      <c r="AK778">
        <f>IF(OR($A778="",$P778="Yes",N($AG778)=0),"",$AG778+ROW()/1000000)</f>
      </c>
      <c r="AL778" t="str">
        <f>IF($A778="","",INDEX(games!$J:$J,ROW())&amp;"")</f>
      </c>
      <c r="AM778">
        <f>IF($A778="","",SUMPRODUCT($AO778:$BD778,'Map Analysis'!$AP$2^{0,1,2,3,4,5,6,7,8,9,10,11,12,13,14,15}))</f>
      </c>
      <c r="AN778">
        <f>IF($A778="","",$AM778+ROW()/10000000)</f>
      </c>
      <c r="AO778">
        <f>IF($A778="","",COUNTIF($W$2:$W$2500,$A778))</f>
      </c>
      <c r="AP778">
        <f>IF($A778="","",SUMIFS($BF$2:$BF$2500,$W$2:$W$2500,$A778))</f>
      </c>
      <c r="AQ778">
        <f>IF($A778="","",SUMIFS($BG$2:$BG$2500,$W$2:$W$2500,$A778))</f>
      </c>
      <c r="AR778">
        <f>IF($A778="","",SUMIFS($BH$2:$BH$2500,$W$2:$W$2500,$A778))</f>
      </c>
      <c r="AS778">
        <f>IF($A778="","",SUMIFS($BI$2:$BI$2500,$W$2:$W$2500,$A778))</f>
      </c>
      <c r="AT778">
        <f>IF($A778="","",SUMIFS($BJ$2:$BJ$2500,$W$2:$W$2500,$A778))</f>
      </c>
      <c r="AU778">
        <f>IF($A778="","",SUMIFS($BK$2:$BK$2500,$W$2:$W$2500,$A778))</f>
      </c>
      <c r="AV778">
        <f>IF($A778="","",SUMIFS($BL$2:$BL$2500,$W$2:$W$2500,$A778))</f>
      </c>
      <c r="AW778">
        <f>IF($A778="","",SUMIFS($BM$2:$BM$2500,$W$2:$W$2500,$A778))</f>
      </c>
      <c r="AX778">
        <f>IF($A778="","",SUMIFS($BN$2:$BN$2500,$W$2:$W$2500,$A778))</f>
      </c>
      <c r="AY778">
        <f>IF($A778="","",SUMIFS($BO$2:$BO$2500,$W$2:$W$2500,$A778))</f>
      </c>
      <c r="AZ778">
        <f>IF($A778="","",SUMIFS($BP$2:$BP$2500,$W$2:$W$2500,$A778))</f>
      </c>
      <c r="BA778">
        <f>IF($A778="","",SUMIFS($BQ$2:$BQ$2500,$W$2:$W$2500,$A778))</f>
      </c>
      <c r="BB778">
        <f>IF($A778="","",SUMIFS($BR$2:$BR$2500,$W$2:$W$2500,$A778))</f>
      </c>
      <c r="BC778">
        <f>IF($A778="","",SUMIFS($BS$2:$BS$2500,$W$2:$W$2500,$A778))</f>
      </c>
      <c r="BD778">
        <f>IF($A778="","",SUMIFS($BT$2:$BT$2500,$W$2:$W$2500,$A778))</f>
      </c>
      <c r="BF778">
        <f>IF($Z778="","",INDEX($AO$2:$AO$2000,$Z778))</f>
      </c>
      <c r="BG778">
        <f>IF($Z778="","",INDEX($AP$2:$AP$2000,$Z778))</f>
      </c>
      <c r="BH778">
        <f>IF($Z778="","",INDEX($AQ$2:$AQ$2000,$Z778))</f>
      </c>
      <c r="BI778">
        <f>IF($Z778="","",INDEX($AR$2:$AR$2000,$Z778))</f>
      </c>
      <c r="BJ778">
        <f>IF($Z778="","",INDEX($AS$2:$AS$2000,$Z778))</f>
      </c>
      <c r="BK778">
        <f>IF($Z778="","",INDEX($AT$2:$AT$2000,$Z778))</f>
      </c>
      <c r="BL778">
        <f>IF($Z778="","",INDEX($AU$2:$AU$2000,$Z778))</f>
      </c>
      <c r="BM778">
        <f>IF($Z778="","",INDEX($AV$2:$AV$2000,$Z778))</f>
      </c>
      <c r="BN778">
        <f>IF($Z778="","",INDEX($AW$2:$AW$2000,$Z778))</f>
      </c>
      <c r="BO778">
        <f>IF($Z778="","",INDEX($AX$2:$AX$2000,$Z778))</f>
      </c>
      <c r="BP778">
        <f>IF($Z778="","",INDEX($AY$2:$AY$2000,$Z778))</f>
      </c>
      <c r="BQ778">
        <f>IF($Z778="","",INDEX($AZ$2:$AZ$2000,$Z778))</f>
      </c>
      <c r="BR778">
        <f>IF($Z778="","",INDEX($BA$2:$BA$2000,$Z778))</f>
      </c>
      <c r="BS778">
        <f>IF($Z778="","",INDEX($BB$2:$BB$2000,$Z778))</f>
      </c>
      <c r="BT778">
        <f>IF($Z778="","",INDEX($BC$2:$BC$2000,$Z778))</f>
      </c>
      <c r="BV778">
        <f>IF(OR($A778="",$P778&lt;&gt;"Yes",$AH778="Yes"),"",1+N($AG778))</f>
      </c>
      <c r="BW778">
        <f>IF($A778="","",COUNTIFS($W$2:$W$2500,$A778,$BZ$2:$BZ$2500,"Yes")+COUNTIFS($X$2:$X$2500,$A778,$BY$2:$BY$2500,"Yes"))</f>
      </c>
      <c r="BX778">
        <f>IF(OR($A778="",$P778="Yes"),"",IF(N($BW778)=0,0,1+SUMIFS($CB$2:$CB$2500,$W$2:$W$2500,$A778)+SUMIFS($CA$2:$CA$2500,$X$2:$X$2500,$A778)))</f>
      </c>
      <c r="BY778" t="str">
        <f>IF($Y778="","",INDEX($AH$2:$AH$2000,$Y778)&amp;"")</f>
      </c>
      <c r="BZ778" t="str">
        <f>IF($Z778="","",INDEX($AH$2:$AH$2000,$Z778)&amp;"")</f>
      </c>
      <c r="CA778">
        <f>IF($Y778="","",INDEX($BV$2:$BV$2000,$Y778))</f>
      </c>
      <c r="CB778">
        <f>IF($Z778="","",INDEX($BV$2:$BV$2000,$Z778))</f>
      </c>
    </row>
    <row r="779">
      <c r="A779" t="str">
        <f>IF(TRIM(INDEX(games!$A:$A,ROW()))="","",TRIM(INDEX(games!$A:$A,ROW())))</f>
      </c>
      <c r="B779">
        <f>IF(OR($A779="",INDEX(games!$B:$B,ROW())=""),"",INDEX(games!$B:$B,ROW()))</f>
      </c>
      <c r="C779" t="str">
        <f>IF(OR($A779="",INDEX(games!$C:$C,ROW())=""),"",INDEX(games!$C:$C,ROW()))</f>
      </c>
      <c r="D779">
        <f>IF($A779="","",COUNTIF($W$2:$W$2500,$A779)+COUNTIF($X$2:$X$2500,$A779))</f>
      </c>
      <c r="E779">
        <f>IF($A779="","",IFERROR(MATCH($C779,$R$2:$R$5,0),0))</f>
      </c>
      <c r="F779">
        <f>IF($A779="","",MOD(ROW(),34))</f>
      </c>
      <c r="G779">
        <f>IF($A779="",NA(),IF($C779="Action",$B779,NA()))</f>
      </c>
      <c r="H779">
        <f>IF($A779="",NA(),IF($C779="Action",1+$F779*0.023,NA()))</f>
      </c>
      <c r="I779">
        <f>IF($A779="",NA(),IF($C779="Strategy",$B779,NA()))</f>
      </c>
      <c r="J779">
        <f>IF($A779="",NA(),IF($C779="Strategy",2+$F779*0.023,NA()))</f>
      </c>
      <c r="K779">
        <f>IF($A779="",NA(),IF($C779="Deckbuilder",$B779,NA()))</f>
      </c>
      <c r="L779">
        <f>IF($A779="",NA(),IF($C779="Deckbuilder",3+$F779*0.023,NA()))</f>
      </c>
      <c r="M779">
        <f>IF($A779="",NA(),IF($C779="Traditional",$B779,NA()))</f>
      </c>
      <c r="N779">
        <f>IF($A779="",NA(),IF($C779="Traditional",4+$F779*0.023,NA()))</f>
      </c>
      <c r="O779">
        <f>IF($A779="","",$D779+ROW()/1000000)</f>
      </c>
      <c r="P779" t="str">
        <f>IF(OR($A779="",INDEX(games!$H:$H,ROW())=""),"",INDEX(games!$H:$H,ROW()))</f>
      </c>
      <c r="Q779">
        <f>IF(OR($A779="",$P779&lt;&gt;"Yes"),"",$D779+ROW()/1000000)</f>
      </c>
      <c r="T779">
        <f>IF($Y779="","",INDEX($B$2:$B$2000,$Y779))</f>
      </c>
      <c r="U779">
        <f>IF($Z779="","",INDEX($B$2:$B$2000,$Z779))</f>
      </c>
      <c r="V779">
        <f>IF(OR($T779="",$U779=""),"",$U779-$T779)</f>
      </c>
      <c r="W779" t="str">
        <f>IF(TRIM(INDEX(connections!$A:$A,ROW()))="","",TRIM(INDEX(connections!$A:$A,ROW())))</f>
      </c>
      <c r="X779" t="str">
        <f>IF($W779="","",TRIM(INDEX(connections!$B:$B,ROW())))</f>
      </c>
      <c r="Y779">
        <f>IF($W779="","",IFERROR(MATCH($W779,$A$2:$A$2000,0),""))</f>
      </c>
      <c r="Z779">
        <f>IF($X779="","",IFERROR(MATCH($X779,$A$2:$A$2000,0),""))</f>
      </c>
      <c r="AA779" t="str">
        <f>IF($Y779="","",INDEX($P$2:$P$2000,$Y779))</f>
      </c>
      <c r="AB779" t="str">
        <f>IF($Z779="","",INDEX($P$2:$P$2000,$Z779))</f>
      </c>
      <c r="AC779">
        <f>IF(AND($AA779="Yes",$AB779="Yes"),1,"")</f>
      </c>
      <c r="AD779">
        <f>IF(OR($Y779="",$Z779=""),"",IF(INDEX($C$2:$C$2000,$Y779)=INDEX($C$2:$C$2000,$Z779),0,1))</f>
      </c>
      <c r="AE779">
        <f>IF($AC779&lt;&gt;1,"",IF(AND(INDEX($AG$2:$AG$2000,$Y779)=1,INDEX($AG$2:$AG$2000,$Z779)=1),1,""))</f>
      </c>
      <c r="AG779">
        <f>IF($A779="","",COUNTIFS($W$2:$W$2500,$A779,$AB$2:$AB$2500,"Yes")+COUNTIFS($X$2:$X$2500,$A779,$AA$2:$AA$2500,"Yes"))</f>
      </c>
      <c r="AH779" t="str">
        <f>IF(OR($P779&lt;&gt;"Yes",N($AG779)=0),"",IF(AND($AG779=1,COUNTIFS($W$2:$W$2500,$A779,$AE$2:$AE$2500,1)+COUNTIFS($X$2:$X$2500,$A779,$AE$2:$AE$2500,1)&gt;0),"","Yes"))</f>
      </c>
      <c r="AI779">
        <f>IF($AH779="Yes",$AG779,"")</f>
      </c>
      <c r="AJ779">
        <f>IF($AI779="","",$AI779+ROW()/1000000)</f>
      </c>
      <c r="AK779">
        <f>IF(OR($A779="",$P779="Yes",N($AG779)=0),"",$AG779+ROW()/1000000)</f>
      </c>
      <c r="AL779" t="str">
        <f>IF($A779="","",INDEX(games!$J:$J,ROW())&amp;"")</f>
      </c>
      <c r="AM779">
        <f>IF($A779="","",SUMPRODUCT($AO779:$BD779,'Map Analysis'!$AP$2^{0,1,2,3,4,5,6,7,8,9,10,11,12,13,14,15}))</f>
      </c>
      <c r="AN779">
        <f>IF($A779="","",$AM779+ROW()/10000000)</f>
      </c>
      <c r="AO779">
        <f>IF($A779="","",COUNTIF($W$2:$W$2500,$A779))</f>
      </c>
      <c r="AP779">
        <f>IF($A779="","",SUMIFS($BF$2:$BF$2500,$W$2:$W$2500,$A779))</f>
      </c>
      <c r="AQ779">
        <f>IF($A779="","",SUMIFS($BG$2:$BG$2500,$W$2:$W$2500,$A779))</f>
      </c>
      <c r="AR779">
        <f>IF($A779="","",SUMIFS($BH$2:$BH$2500,$W$2:$W$2500,$A779))</f>
      </c>
      <c r="AS779">
        <f>IF($A779="","",SUMIFS($BI$2:$BI$2500,$W$2:$W$2500,$A779))</f>
      </c>
      <c r="AT779">
        <f>IF($A779="","",SUMIFS($BJ$2:$BJ$2500,$W$2:$W$2500,$A779))</f>
      </c>
      <c r="AU779">
        <f>IF($A779="","",SUMIFS($BK$2:$BK$2500,$W$2:$W$2500,$A779))</f>
      </c>
      <c r="AV779">
        <f>IF($A779="","",SUMIFS($BL$2:$BL$2500,$W$2:$W$2500,$A779))</f>
      </c>
      <c r="AW779">
        <f>IF($A779="","",SUMIFS($BM$2:$BM$2500,$W$2:$W$2500,$A779))</f>
      </c>
      <c r="AX779">
        <f>IF($A779="","",SUMIFS($BN$2:$BN$2500,$W$2:$W$2500,$A779))</f>
      </c>
      <c r="AY779">
        <f>IF($A779="","",SUMIFS($BO$2:$BO$2500,$W$2:$W$2500,$A779))</f>
      </c>
      <c r="AZ779">
        <f>IF($A779="","",SUMIFS($BP$2:$BP$2500,$W$2:$W$2500,$A779))</f>
      </c>
      <c r="BA779">
        <f>IF($A779="","",SUMIFS($BQ$2:$BQ$2500,$W$2:$W$2500,$A779))</f>
      </c>
      <c r="BB779">
        <f>IF($A779="","",SUMIFS($BR$2:$BR$2500,$W$2:$W$2500,$A779))</f>
      </c>
      <c r="BC779">
        <f>IF($A779="","",SUMIFS($BS$2:$BS$2500,$W$2:$W$2500,$A779))</f>
      </c>
      <c r="BD779">
        <f>IF($A779="","",SUMIFS($BT$2:$BT$2500,$W$2:$W$2500,$A779))</f>
      </c>
      <c r="BF779">
        <f>IF($Z779="","",INDEX($AO$2:$AO$2000,$Z779))</f>
      </c>
      <c r="BG779">
        <f>IF($Z779="","",INDEX($AP$2:$AP$2000,$Z779))</f>
      </c>
      <c r="BH779">
        <f>IF($Z779="","",INDEX($AQ$2:$AQ$2000,$Z779))</f>
      </c>
      <c r="BI779">
        <f>IF($Z779="","",INDEX($AR$2:$AR$2000,$Z779))</f>
      </c>
      <c r="BJ779">
        <f>IF($Z779="","",INDEX($AS$2:$AS$2000,$Z779))</f>
      </c>
      <c r="BK779">
        <f>IF($Z779="","",INDEX($AT$2:$AT$2000,$Z779))</f>
      </c>
      <c r="BL779">
        <f>IF($Z779="","",INDEX($AU$2:$AU$2000,$Z779))</f>
      </c>
      <c r="BM779">
        <f>IF($Z779="","",INDEX($AV$2:$AV$2000,$Z779))</f>
      </c>
      <c r="BN779">
        <f>IF($Z779="","",INDEX($AW$2:$AW$2000,$Z779))</f>
      </c>
      <c r="BO779">
        <f>IF($Z779="","",INDEX($AX$2:$AX$2000,$Z779))</f>
      </c>
      <c r="BP779">
        <f>IF($Z779="","",INDEX($AY$2:$AY$2000,$Z779))</f>
      </c>
      <c r="BQ779">
        <f>IF($Z779="","",INDEX($AZ$2:$AZ$2000,$Z779))</f>
      </c>
      <c r="BR779">
        <f>IF($Z779="","",INDEX($BA$2:$BA$2000,$Z779))</f>
      </c>
      <c r="BS779">
        <f>IF($Z779="","",INDEX($BB$2:$BB$2000,$Z779))</f>
      </c>
      <c r="BT779">
        <f>IF($Z779="","",INDEX($BC$2:$BC$2000,$Z779))</f>
      </c>
      <c r="BV779">
        <f>IF(OR($A779="",$P779&lt;&gt;"Yes",$AH779="Yes"),"",1+N($AG779))</f>
      </c>
      <c r="BW779">
        <f>IF($A779="","",COUNTIFS($W$2:$W$2500,$A779,$BZ$2:$BZ$2500,"Yes")+COUNTIFS($X$2:$X$2500,$A779,$BY$2:$BY$2500,"Yes"))</f>
      </c>
      <c r="BX779">
        <f>IF(OR($A779="",$P779="Yes"),"",IF(N($BW779)=0,0,1+SUMIFS($CB$2:$CB$2500,$W$2:$W$2500,$A779)+SUMIFS($CA$2:$CA$2500,$X$2:$X$2500,$A779)))</f>
      </c>
      <c r="BY779" t="str">
        <f>IF($Y779="","",INDEX($AH$2:$AH$2000,$Y779)&amp;"")</f>
      </c>
      <c r="BZ779" t="str">
        <f>IF($Z779="","",INDEX($AH$2:$AH$2000,$Z779)&amp;"")</f>
      </c>
      <c r="CA779">
        <f>IF($Y779="","",INDEX($BV$2:$BV$2000,$Y779))</f>
      </c>
      <c r="CB779">
        <f>IF($Z779="","",INDEX($BV$2:$BV$2000,$Z779))</f>
      </c>
    </row>
    <row r="780">
      <c r="A780" t="str">
        <f>IF(TRIM(INDEX(games!$A:$A,ROW()))="","",TRIM(INDEX(games!$A:$A,ROW())))</f>
      </c>
      <c r="B780">
        <f>IF(OR($A780="",INDEX(games!$B:$B,ROW())=""),"",INDEX(games!$B:$B,ROW()))</f>
      </c>
      <c r="C780" t="str">
        <f>IF(OR($A780="",INDEX(games!$C:$C,ROW())=""),"",INDEX(games!$C:$C,ROW()))</f>
      </c>
      <c r="D780">
        <f>IF($A780="","",COUNTIF($W$2:$W$2500,$A780)+COUNTIF($X$2:$X$2500,$A780))</f>
      </c>
      <c r="E780">
        <f>IF($A780="","",IFERROR(MATCH($C780,$R$2:$R$5,0),0))</f>
      </c>
      <c r="F780">
        <f>IF($A780="","",MOD(ROW(),34))</f>
      </c>
      <c r="G780">
        <f>IF($A780="",NA(),IF($C780="Action",$B780,NA()))</f>
      </c>
      <c r="H780">
        <f>IF($A780="",NA(),IF($C780="Action",1+$F780*0.023,NA()))</f>
      </c>
      <c r="I780">
        <f>IF($A780="",NA(),IF($C780="Strategy",$B780,NA()))</f>
      </c>
      <c r="J780">
        <f>IF($A780="",NA(),IF($C780="Strategy",2+$F780*0.023,NA()))</f>
      </c>
      <c r="K780">
        <f>IF($A780="",NA(),IF($C780="Deckbuilder",$B780,NA()))</f>
      </c>
      <c r="L780">
        <f>IF($A780="",NA(),IF($C780="Deckbuilder",3+$F780*0.023,NA()))</f>
      </c>
      <c r="M780">
        <f>IF($A780="",NA(),IF($C780="Traditional",$B780,NA()))</f>
      </c>
      <c r="N780">
        <f>IF($A780="",NA(),IF($C780="Traditional",4+$F780*0.023,NA()))</f>
      </c>
      <c r="O780">
        <f>IF($A780="","",$D780+ROW()/1000000)</f>
      </c>
      <c r="P780" t="str">
        <f>IF(OR($A780="",INDEX(games!$H:$H,ROW())=""),"",INDEX(games!$H:$H,ROW()))</f>
      </c>
      <c r="Q780">
        <f>IF(OR($A780="",$P780&lt;&gt;"Yes"),"",$D780+ROW()/1000000)</f>
      </c>
      <c r="T780">
        <f>IF($Y780="","",INDEX($B$2:$B$2000,$Y780))</f>
      </c>
      <c r="U780">
        <f>IF($Z780="","",INDEX($B$2:$B$2000,$Z780))</f>
      </c>
      <c r="V780">
        <f>IF(OR($T780="",$U780=""),"",$U780-$T780)</f>
      </c>
      <c r="W780" t="str">
        <f>IF(TRIM(INDEX(connections!$A:$A,ROW()))="","",TRIM(INDEX(connections!$A:$A,ROW())))</f>
      </c>
      <c r="X780" t="str">
        <f>IF($W780="","",TRIM(INDEX(connections!$B:$B,ROW())))</f>
      </c>
      <c r="Y780">
        <f>IF($W780="","",IFERROR(MATCH($W780,$A$2:$A$2000,0),""))</f>
      </c>
      <c r="Z780">
        <f>IF($X780="","",IFERROR(MATCH($X780,$A$2:$A$2000,0),""))</f>
      </c>
      <c r="AA780" t="str">
        <f>IF($Y780="","",INDEX($P$2:$P$2000,$Y780))</f>
      </c>
      <c r="AB780" t="str">
        <f>IF($Z780="","",INDEX($P$2:$P$2000,$Z780))</f>
      </c>
      <c r="AC780">
        <f>IF(AND($AA780="Yes",$AB780="Yes"),1,"")</f>
      </c>
      <c r="AD780">
        <f>IF(OR($Y780="",$Z780=""),"",IF(INDEX($C$2:$C$2000,$Y780)=INDEX($C$2:$C$2000,$Z780),0,1))</f>
      </c>
      <c r="AE780">
        <f>IF($AC780&lt;&gt;1,"",IF(AND(INDEX($AG$2:$AG$2000,$Y780)=1,INDEX($AG$2:$AG$2000,$Z780)=1),1,""))</f>
      </c>
      <c r="AG780">
        <f>IF($A780="","",COUNTIFS($W$2:$W$2500,$A780,$AB$2:$AB$2500,"Yes")+COUNTIFS($X$2:$X$2500,$A780,$AA$2:$AA$2500,"Yes"))</f>
      </c>
      <c r="AH780" t="str">
        <f>IF(OR($P780&lt;&gt;"Yes",N($AG780)=0),"",IF(AND($AG780=1,COUNTIFS($W$2:$W$2500,$A780,$AE$2:$AE$2500,1)+COUNTIFS($X$2:$X$2500,$A780,$AE$2:$AE$2500,1)&gt;0),"","Yes"))</f>
      </c>
      <c r="AI780">
        <f>IF($AH780="Yes",$AG780,"")</f>
      </c>
      <c r="AJ780">
        <f>IF($AI780="","",$AI780+ROW()/1000000)</f>
      </c>
      <c r="AK780">
        <f>IF(OR($A780="",$P780="Yes",N($AG780)=0),"",$AG780+ROW()/1000000)</f>
      </c>
      <c r="AL780" t="str">
        <f>IF($A780="","",INDEX(games!$J:$J,ROW())&amp;"")</f>
      </c>
      <c r="AM780">
        <f>IF($A780="","",SUMPRODUCT($AO780:$BD780,'Map Analysis'!$AP$2^{0,1,2,3,4,5,6,7,8,9,10,11,12,13,14,15}))</f>
      </c>
      <c r="AN780">
        <f>IF($A780="","",$AM780+ROW()/10000000)</f>
      </c>
      <c r="AO780">
        <f>IF($A780="","",COUNTIF($W$2:$W$2500,$A780))</f>
      </c>
      <c r="AP780">
        <f>IF($A780="","",SUMIFS($BF$2:$BF$2500,$W$2:$W$2500,$A780))</f>
      </c>
      <c r="AQ780">
        <f>IF($A780="","",SUMIFS($BG$2:$BG$2500,$W$2:$W$2500,$A780))</f>
      </c>
      <c r="AR780">
        <f>IF($A780="","",SUMIFS($BH$2:$BH$2500,$W$2:$W$2500,$A780))</f>
      </c>
      <c r="AS780">
        <f>IF($A780="","",SUMIFS($BI$2:$BI$2500,$W$2:$W$2500,$A780))</f>
      </c>
      <c r="AT780">
        <f>IF($A780="","",SUMIFS($BJ$2:$BJ$2500,$W$2:$W$2500,$A780))</f>
      </c>
      <c r="AU780">
        <f>IF($A780="","",SUMIFS($BK$2:$BK$2500,$W$2:$W$2500,$A780))</f>
      </c>
      <c r="AV780">
        <f>IF($A780="","",SUMIFS($BL$2:$BL$2500,$W$2:$W$2500,$A780))</f>
      </c>
      <c r="AW780">
        <f>IF($A780="","",SUMIFS($BM$2:$BM$2500,$W$2:$W$2500,$A780))</f>
      </c>
      <c r="AX780">
        <f>IF($A780="","",SUMIFS($BN$2:$BN$2500,$W$2:$W$2500,$A780))</f>
      </c>
      <c r="AY780">
        <f>IF($A780="","",SUMIFS($BO$2:$BO$2500,$W$2:$W$2500,$A780))</f>
      </c>
      <c r="AZ780">
        <f>IF($A780="","",SUMIFS($BP$2:$BP$2500,$W$2:$W$2500,$A780))</f>
      </c>
      <c r="BA780">
        <f>IF($A780="","",SUMIFS($BQ$2:$BQ$2500,$W$2:$W$2500,$A780))</f>
      </c>
      <c r="BB780">
        <f>IF($A780="","",SUMIFS($BR$2:$BR$2500,$W$2:$W$2500,$A780))</f>
      </c>
      <c r="BC780">
        <f>IF($A780="","",SUMIFS($BS$2:$BS$2500,$W$2:$W$2500,$A780))</f>
      </c>
      <c r="BD780">
        <f>IF($A780="","",SUMIFS($BT$2:$BT$2500,$W$2:$W$2500,$A780))</f>
      </c>
      <c r="BF780">
        <f>IF($Z780="","",INDEX($AO$2:$AO$2000,$Z780))</f>
      </c>
      <c r="BG780">
        <f>IF($Z780="","",INDEX($AP$2:$AP$2000,$Z780))</f>
      </c>
      <c r="BH780">
        <f>IF($Z780="","",INDEX($AQ$2:$AQ$2000,$Z780))</f>
      </c>
      <c r="BI780">
        <f>IF($Z780="","",INDEX($AR$2:$AR$2000,$Z780))</f>
      </c>
      <c r="BJ780">
        <f>IF($Z780="","",INDEX($AS$2:$AS$2000,$Z780))</f>
      </c>
      <c r="BK780">
        <f>IF($Z780="","",INDEX($AT$2:$AT$2000,$Z780))</f>
      </c>
      <c r="BL780">
        <f>IF($Z780="","",INDEX($AU$2:$AU$2000,$Z780))</f>
      </c>
      <c r="BM780">
        <f>IF($Z780="","",INDEX($AV$2:$AV$2000,$Z780))</f>
      </c>
      <c r="BN780">
        <f>IF($Z780="","",INDEX($AW$2:$AW$2000,$Z780))</f>
      </c>
      <c r="BO780">
        <f>IF($Z780="","",INDEX($AX$2:$AX$2000,$Z780))</f>
      </c>
      <c r="BP780">
        <f>IF($Z780="","",INDEX($AY$2:$AY$2000,$Z780))</f>
      </c>
      <c r="BQ780">
        <f>IF($Z780="","",INDEX($AZ$2:$AZ$2000,$Z780))</f>
      </c>
      <c r="BR780">
        <f>IF($Z780="","",INDEX($BA$2:$BA$2000,$Z780))</f>
      </c>
      <c r="BS780">
        <f>IF($Z780="","",INDEX($BB$2:$BB$2000,$Z780))</f>
      </c>
      <c r="BT780">
        <f>IF($Z780="","",INDEX($BC$2:$BC$2000,$Z780))</f>
      </c>
      <c r="BV780">
        <f>IF(OR($A780="",$P780&lt;&gt;"Yes",$AH780="Yes"),"",1+N($AG780))</f>
      </c>
      <c r="BW780">
        <f>IF($A780="","",COUNTIFS($W$2:$W$2500,$A780,$BZ$2:$BZ$2500,"Yes")+COUNTIFS($X$2:$X$2500,$A780,$BY$2:$BY$2500,"Yes"))</f>
      </c>
      <c r="BX780">
        <f>IF(OR($A780="",$P780="Yes"),"",IF(N($BW780)=0,0,1+SUMIFS($CB$2:$CB$2500,$W$2:$W$2500,$A780)+SUMIFS($CA$2:$CA$2500,$X$2:$X$2500,$A780)))</f>
      </c>
      <c r="BY780" t="str">
        <f>IF($Y780="","",INDEX($AH$2:$AH$2000,$Y780)&amp;"")</f>
      </c>
      <c r="BZ780" t="str">
        <f>IF($Z780="","",INDEX($AH$2:$AH$2000,$Z780)&amp;"")</f>
      </c>
      <c r="CA780">
        <f>IF($Y780="","",INDEX($BV$2:$BV$2000,$Y780))</f>
      </c>
      <c r="CB780">
        <f>IF($Z780="","",INDEX($BV$2:$BV$2000,$Z780))</f>
      </c>
    </row>
    <row r="781">
      <c r="A781" t="str">
        <f>IF(TRIM(INDEX(games!$A:$A,ROW()))="","",TRIM(INDEX(games!$A:$A,ROW())))</f>
      </c>
      <c r="B781">
        <f>IF(OR($A781="",INDEX(games!$B:$B,ROW())=""),"",INDEX(games!$B:$B,ROW()))</f>
      </c>
      <c r="C781" t="str">
        <f>IF(OR($A781="",INDEX(games!$C:$C,ROW())=""),"",INDEX(games!$C:$C,ROW()))</f>
      </c>
      <c r="D781">
        <f>IF($A781="","",COUNTIF($W$2:$W$2500,$A781)+COUNTIF($X$2:$X$2500,$A781))</f>
      </c>
      <c r="E781">
        <f>IF($A781="","",IFERROR(MATCH($C781,$R$2:$R$5,0),0))</f>
      </c>
      <c r="F781">
        <f>IF($A781="","",MOD(ROW(),34))</f>
      </c>
      <c r="G781">
        <f>IF($A781="",NA(),IF($C781="Action",$B781,NA()))</f>
      </c>
      <c r="H781">
        <f>IF($A781="",NA(),IF($C781="Action",1+$F781*0.023,NA()))</f>
      </c>
      <c r="I781">
        <f>IF($A781="",NA(),IF($C781="Strategy",$B781,NA()))</f>
      </c>
      <c r="J781">
        <f>IF($A781="",NA(),IF($C781="Strategy",2+$F781*0.023,NA()))</f>
      </c>
      <c r="K781">
        <f>IF($A781="",NA(),IF($C781="Deckbuilder",$B781,NA()))</f>
      </c>
      <c r="L781">
        <f>IF($A781="",NA(),IF($C781="Deckbuilder",3+$F781*0.023,NA()))</f>
      </c>
      <c r="M781">
        <f>IF($A781="",NA(),IF($C781="Traditional",$B781,NA()))</f>
      </c>
      <c r="N781">
        <f>IF($A781="",NA(),IF($C781="Traditional",4+$F781*0.023,NA()))</f>
      </c>
      <c r="O781">
        <f>IF($A781="","",$D781+ROW()/1000000)</f>
      </c>
      <c r="P781" t="str">
        <f>IF(OR($A781="",INDEX(games!$H:$H,ROW())=""),"",INDEX(games!$H:$H,ROW()))</f>
      </c>
      <c r="Q781">
        <f>IF(OR($A781="",$P781&lt;&gt;"Yes"),"",$D781+ROW()/1000000)</f>
      </c>
      <c r="T781">
        <f>IF($Y781="","",INDEX($B$2:$B$2000,$Y781))</f>
      </c>
      <c r="U781">
        <f>IF($Z781="","",INDEX($B$2:$B$2000,$Z781))</f>
      </c>
      <c r="V781">
        <f>IF(OR($T781="",$U781=""),"",$U781-$T781)</f>
      </c>
      <c r="W781" t="str">
        <f>IF(TRIM(INDEX(connections!$A:$A,ROW()))="","",TRIM(INDEX(connections!$A:$A,ROW())))</f>
      </c>
      <c r="X781" t="str">
        <f>IF($W781="","",TRIM(INDEX(connections!$B:$B,ROW())))</f>
      </c>
      <c r="Y781">
        <f>IF($W781="","",IFERROR(MATCH($W781,$A$2:$A$2000,0),""))</f>
      </c>
      <c r="Z781">
        <f>IF($X781="","",IFERROR(MATCH($X781,$A$2:$A$2000,0),""))</f>
      </c>
      <c r="AA781" t="str">
        <f>IF($Y781="","",INDEX($P$2:$P$2000,$Y781))</f>
      </c>
      <c r="AB781" t="str">
        <f>IF($Z781="","",INDEX($P$2:$P$2000,$Z781))</f>
      </c>
      <c r="AC781">
        <f>IF(AND($AA781="Yes",$AB781="Yes"),1,"")</f>
      </c>
      <c r="AD781">
        <f>IF(OR($Y781="",$Z781=""),"",IF(INDEX($C$2:$C$2000,$Y781)=INDEX($C$2:$C$2000,$Z781),0,1))</f>
      </c>
      <c r="AE781">
        <f>IF($AC781&lt;&gt;1,"",IF(AND(INDEX($AG$2:$AG$2000,$Y781)=1,INDEX($AG$2:$AG$2000,$Z781)=1),1,""))</f>
      </c>
      <c r="AG781">
        <f>IF($A781="","",COUNTIFS($W$2:$W$2500,$A781,$AB$2:$AB$2500,"Yes")+COUNTIFS($X$2:$X$2500,$A781,$AA$2:$AA$2500,"Yes"))</f>
      </c>
      <c r="AH781" t="str">
        <f>IF(OR($P781&lt;&gt;"Yes",N($AG781)=0),"",IF(AND($AG781=1,COUNTIFS($W$2:$W$2500,$A781,$AE$2:$AE$2500,1)+COUNTIFS($X$2:$X$2500,$A781,$AE$2:$AE$2500,1)&gt;0),"","Yes"))</f>
      </c>
      <c r="AI781">
        <f>IF($AH781="Yes",$AG781,"")</f>
      </c>
      <c r="AJ781">
        <f>IF($AI781="","",$AI781+ROW()/1000000)</f>
      </c>
      <c r="AK781">
        <f>IF(OR($A781="",$P781="Yes",N($AG781)=0),"",$AG781+ROW()/1000000)</f>
      </c>
      <c r="AL781" t="str">
        <f>IF($A781="","",INDEX(games!$J:$J,ROW())&amp;"")</f>
      </c>
      <c r="AM781">
        <f>IF($A781="","",SUMPRODUCT($AO781:$BD781,'Map Analysis'!$AP$2^{0,1,2,3,4,5,6,7,8,9,10,11,12,13,14,15}))</f>
      </c>
      <c r="AN781">
        <f>IF($A781="","",$AM781+ROW()/10000000)</f>
      </c>
      <c r="AO781">
        <f>IF($A781="","",COUNTIF($W$2:$W$2500,$A781))</f>
      </c>
      <c r="AP781">
        <f>IF($A781="","",SUMIFS($BF$2:$BF$2500,$W$2:$W$2500,$A781))</f>
      </c>
      <c r="AQ781">
        <f>IF($A781="","",SUMIFS($BG$2:$BG$2500,$W$2:$W$2500,$A781))</f>
      </c>
      <c r="AR781">
        <f>IF($A781="","",SUMIFS($BH$2:$BH$2500,$W$2:$W$2500,$A781))</f>
      </c>
      <c r="AS781">
        <f>IF($A781="","",SUMIFS($BI$2:$BI$2500,$W$2:$W$2500,$A781))</f>
      </c>
      <c r="AT781">
        <f>IF($A781="","",SUMIFS($BJ$2:$BJ$2500,$W$2:$W$2500,$A781))</f>
      </c>
      <c r="AU781">
        <f>IF($A781="","",SUMIFS($BK$2:$BK$2500,$W$2:$W$2500,$A781))</f>
      </c>
      <c r="AV781">
        <f>IF($A781="","",SUMIFS($BL$2:$BL$2500,$W$2:$W$2500,$A781))</f>
      </c>
      <c r="AW781">
        <f>IF($A781="","",SUMIFS($BM$2:$BM$2500,$W$2:$W$2500,$A781))</f>
      </c>
      <c r="AX781">
        <f>IF($A781="","",SUMIFS($BN$2:$BN$2500,$W$2:$W$2500,$A781))</f>
      </c>
      <c r="AY781">
        <f>IF($A781="","",SUMIFS($BO$2:$BO$2500,$W$2:$W$2500,$A781))</f>
      </c>
      <c r="AZ781">
        <f>IF($A781="","",SUMIFS($BP$2:$BP$2500,$W$2:$W$2500,$A781))</f>
      </c>
      <c r="BA781">
        <f>IF($A781="","",SUMIFS($BQ$2:$BQ$2500,$W$2:$W$2500,$A781))</f>
      </c>
      <c r="BB781">
        <f>IF($A781="","",SUMIFS($BR$2:$BR$2500,$W$2:$W$2500,$A781))</f>
      </c>
      <c r="BC781">
        <f>IF($A781="","",SUMIFS($BS$2:$BS$2500,$W$2:$W$2500,$A781))</f>
      </c>
      <c r="BD781">
        <f>IF($A781="","",SUMIFS($BT$2:$BT$2500,$W$2:$W$2500,$A781))</f>
      </c>
      <c r="BF781">
        <f>IF($Z781="","",INDEX($AO$2:$AO$2000,$Z781))</f>
      </c>
      <c r="BG781">
        <f>IF($Z781="","",INDEX($AP$2:$AP$2000,$Z781))</f>
      </c>
      <c r="BH781">
        <f>IF($Z781="","",INDEX($AQ$2:$AQ$2000,$Z781))</f>
      </c>
      <c r="BI781">
        <f>IF($Z781="","",INDEX($AR$2:$AR$2000,$Z781))</f>
      </c>
      <c r="BJ781">
        <f>IF($Z781="","",INDEX($AS$2:$AS$2000,$Z781))</f>
      </c>
      <c r="BK781">
        <f>IF($Z781="","",INDEX($AT$2:$AT$2000,$Z781))</f>
      </c>
      <c r="BL781">
        <f>IF($Z781="","",INDEX($AU$2:$AU$2000,$Z781))</f>
      </c>
      <c r="BM781">
        <f>IF($Z781="","",INDEX($AV$2:$AV$2000,$Z781))</f>
      </c>
      <c r="BN781">
        <f>IF($Z781="","",INDEX($AW$2:$AW$2000,$Z781))</f>
      </c>
      <c r="BO781">
        <f>IF($Z781="","",INDEX($AX$2:$AX$2000,$Z781))</f>
      </c>
      <c r="BP781">
        <f>IF($Z781="","",INDEX($AY$2:$AY$2000,$Z781))</f>
      </c>
      <c r="BQ781">
        <f>IF($Z781="","",INDEX($AZ$2:$AZ$2000,$Z781))</f>
      </c>
      <c r="BR781">
        <f>IF($Z781="","",INDEX($BA$2:$BA$2000,$Z781))</f>
      </c>
      <c r="BS781">
        <f>IF($Z781="","",INDEX($BB$2:$BB$2000,$Z781))</f>
      </c>
      <c r="BT781">
        <f>IF($Z781="","",INDEX($BC$2:$BC$2000,$Z781))</f>
      </c>
      <c r="BV781">
        <f>IF(OR($A781="",$P781&lt;&gt;"Yes",$AH781="Yes"),"",1+N($AG781))</f>
      </c>
      <c r="BW781">
        <f>IF($A781="","",COUNTIFS($W$2:$W$2500,$A781,$BZ$2:$BZ$2500,"Yes")+COUNTIFS($X$2:$X$2500,$A781,$BY$2:$BY$2500,"Yes"))</f>
      </c>
      <c r="BX781">
        <f>IF(OR($A781="",$P781="Yes"),"",IF(N($BW781)=0,0,1+SUMIFS($CB$2:$CB$2500,$W$2:$W$2500,$A781)+SUMIFS($CA$2:$CA$2500,$X$2:$X$2500,$A781)))</f>
      </c>
      <c r="BY781" t="str">
        <f>IF($Y781="","",INDEX($AH$2:$AH$2000,$Y781)&amp;"")</f>
      </c>
      <c r="BZ781" t="str">
        <f>IF($Z781="","",INDEX($AH$2:$AH$2000,$Z781)&amp;"")</f>
      </c>
      <c r="CA781">
        <f>IF($Y781="","",INDEX($BV$2:$BV$2000,$Y781))</f>
      </c>
      <c r="CB781">
        <f>IF($Z781="","",INDEX($BV$2:$BV$2000,$Z781))</f>
      </c>
    </row>
    <row r="782">
      <c r="A782" t="str">
        <f>IF(TRIM(INDEX(games!$A:$A,ROW()))="","",TRIM(INDEX(games!$A:$A,ROW())))</f>
      </c>
      <c r="B782">
        <f>IF(OR($A782="",INDEX(games!$B:$B,ROW())=""),"",INDEX(games!$B:$B,ROW()))</f>
      </c>
      <c r="C782" t="str">
        <f>IF(OR($A782="",INDEX(games!$C:$C,ROW())=""),"",INDEX(games!$C:$C,ROW()))</f>
      </c>
      <c r="D782">
        <f>IF($A782="","",COUNTIF($W$2:$W$2500,$A782)+COUNTIF($X$2:$X$2500,$A782))</f>
      </c>
      <c r="E782">
        <f>IF($A782="","",IFERROR(MATCH($C782,$R$2:$R$5,0),0))</f>
      </c>
      <c r="F782">
        <f>IF($A782="","",MOD(ROW(),34))</f>
      </c>
      <c r="G782">
        <f>IF($A782="",NA(),IF($C782="Action",$B782,NA()))</f>
      </c>
      <c r="H782">
        <f>IF($A782="",NA(),IF($C782="Action",1+$F782*0.023,NA()))</f>
      </c>
      <c r="I782">
        <f>IF($A782="",NA(),IF($C782="Strategy",$B782,NA()))</f>
      </c>
      <c r="J782">
        <f>IF($A782="",NA(),IF($C782="Strategy",2+$F782*0.023,NA()))</f>
      </c>
      <c r="K782">
        <f>IF($A782="",NA(),IF($C782="Deckbuilder",$B782,NA()))</f>
      </c>
      <c r="L782">
        <f>IF($A782="",NA(),IF($C782="Deckbuilder",3+$F782*0.023,NA()))</f>
      </c>
      <c r="M782">
        <f>IF($A782="",NA(),IF($C782="Traditional",$B782,NA()))</f>
      </c>
      <c r="N782">
        <f>IF($A782="",NA(),IF($C782="Traditional",4+$F782*0.023,NA()))</f>
      </c>
      <c r="O782">
        <f>IF($A782="","",$D782+ROW()/1000000)</f>
      </c>
      <c r="P782" t="str">
        <f>IF(OR($A782="",INDEX(games!$H:$H,ROW())=""),"",INDEX(games!$H:$H,ROW()))</f>
      </c>
      <c r="Q782">
        <f>IF(OR($A782="",$P782&lt;&gt;"Yes"),"",$D782+ROW()/1000000)</f>
      </c>
      <c r="T782">
        <f>IF($Y782="","",INDEX($B$2:$B$2000,$Y782))</f>
      </c>
      <c r="U782">
        <f>IF($Z782="","",INDEX($B$2:$B$2000,$Z782))</f>
      </c>
      <c r="V782">
        <f>IF(OR($T782="",$U782=""),"",$U782-$T782)</f>
      </c>
      <c r="W782" t="str">
        <f>IF(TRIM(INDEX(connections!$A:$A,ROW()))="","",TRIM(INDEX(connections!$A:$A,ROW())))</f>
      </c>
      <c r="X782" t="str">
        <f>IF($W782="","",TRIM(INDEX(connections!$B:$B,ROW())))</f>
      </c>
      <c r="Y782">
        <f>IF($W782="","",IFERROR(MATCH($W782,$A$2:$A$2000,0),""))</f>
      </c>
      <c r="Z782">
        <f>IF($X782="","",IFERROR(MATCH($X782,$A$2:$A$2000,0),""))</f>
      </c>
      <c r="AA782" t="str">
        <f>IF($Y782="","",INDEX($P$2:$P$2000,$Y782))</f>
      </c>
      <c r="AB782" t="str">
        <f>IF($Z782="","",INDEX($P$2:$P$2000,$Z782))</f>
      </c>
      <c r="AC782">
        <f>IF(AND($AA782="Yes",$AB782="Yes"),1,"")</f>
      </c>
      <c r="AD782">
        <f>IF(OR($Y782="",$Z782=""),"",IF(INDEX($C$2:$C$2000,$Y782)=INDEX($C$2:$C$2000,$Z782),0,1))</f>
      </c>
      <c r="AE782">
        <f>IF($AC782&lt;&gt;1,"",IF(AND(INDEX($AG$2:$AG$2000,$Y782)=1,INDEX($AG$2:$AG$2000,$Z782)=1),1,""))</f>
      </c>
      <c r="AG782">
        <f>IF($A782="","",COUNTIFS($W$2:$W$2500,$A782,$AB$2:$AB$2500,"Yes")+COUNTIFS($X$2:$X$2500,$A782,$AA$2:$AA$2500,"Yes"))</f>
      </c>
      <c r="AH782" t="str">
        <f>IF(OR($P782&lt;&gt;"Yes",N($AG782)=0),"",IF(AND($AG782=1,COUNTIFS($W$2:$W$2500,$A782,$AE$2:$AE$2500,1)+COUNTIFS($X$2:$X$2500,$A782,$AE$2:$AE$2500,1)&gt;0),"","Yes"))</f>
      </c>
      <c r="AI782">
        <f>IF($AH782="Yes",$AG782,"")</f>
      </c>
      <c r="AJ782">
        <f>IF($AI782="","",$AI782+ROW()/1000000)</f>
      </c>
      <c r="AK782">
        <f>IF(OR($A782="",$P782="Yes",N($AG782)=0),"",$AG782+ROW()/1000000)</f>
      </c>
      <c r="AL782" t="str">
        <f>IF($A782="","",INDEX(games!$J:$J,ROW())&amp;"")</f>
      </c>
      <c r="AM782">
        <f>IF($A782="","",SUMPRODUCT($AO782:$BD782,'Map Analysis'!$AP$2^{0,1,2,3,4,5,6,7,8,9,10,11,12,13,14,15}))</f>
      </c>
      <c r="AN782">
        <f>IF($A782="","",$AM782+ROW()/10000000)</f>
      </c>
      <c r="AO782">
        <f>IF($A782="","",COUNTIF($W$2:$W$2500,$A782))</f>
      </c>
      <c r="AP782">
        <f>IF($A782="","",SUMIFS($BF$2:$BF$2500,$W$2:$W$2500,$A782))</f>
      </c>
      <c r="AQ782">
        <f>IF($A782="","",SUMIFS($BG$2:$BG$2500,$W$2:$W$2500,$A782))</f>
      </c>
      <c r="AR782">
        <f>IF($A782="","",SUMIFS($BH$2:$BH$2500,$W$2:$W$2500,$A782))</f>
      </c>
      <c r="AS782">
        <f>IF($A782="","",SUMIFS($BI$2:$BI$2500,$W$2:$W$2500,$A782))</f>
      </c>
      <c r="AT782">
        <f>IF($A782="","",SUMIFS($BJ$2:$BJ$2500,$W$2:$W$2500,$A782))</f>
      </c>
      <c r="AU782">
        <f>IF($A782="","",SUMIFS($BK$2:$BK$2500,$W$2:$W$2500,$A782))</f>
      </c>
      <c r="AV782">
        <f>IF($A782="","",SUMIFS($BL$2:$BL$2500,$W$2:$W$2500,$A782))</f>
      </c>
      <c r="AW782">
        <f>IF($A782="","",SUMIFS($BM$2:$BM$2500,$W$2:$W$2500,$A782))</f>
      </c>
      <c r="AX782">
        <f>IF($A782="","",SUMIFS($BN$2:$BN$2500,$W$2:$W$2500,$A782))</f>
      </c>
      <c r="AY782">
        <f>IF($A782="","",SUMIFS($BO$2:$BO$2500,$W$2:$W$2500,$A782))</f>
      </c>
      <c r="AZ782">
        <f>IF($A782="","",SUMIFS($BP$2:$BP$2500,$W$2:$W$2500,$A782))</f>
      </c>
      <c r="BA782">
        <f>IF($A782="","",SUMIFS($BQ$2:$BQ$2500,$W$2:$W$2500,$A782))</f>
      </c>
      <c r="BB782">
        <f>IF($A782="","",SUMIFS($BR$2:$BR$2500,$W$2:$W$2500,$A782))</f>
      </c>
      <c r="BC782">
        <f>IF($A782="","",SUMIFS($BS$2:$BS$2500,$W$2:$W$2500,$A782))</f>
      </c>
      <c r="BD782">
        <f>IF($A782="","",SUMIFS($BT$2:$BT$2500,$W$2:$W$2500,$A782))</f>
      </c>
      <c r="BF782">
        <f>IF($Z782="","",INDEX($AO$2:$AO$2000,$Z782))</f>
      </c>
      <c r="BG782">
        <f>IF($Z782="","",INDEX($AP$2:$AP$2000,$Z782))</f>
      </c>
      <c r="BH782">
        <f>IF($Z782="","",INDEX($AQ$2:$AQ$2000,$Z782))</f>
      </c>
      <c r="BI782">
        <f>IF($Z782="","",INDEX($AR$2:$AR$2000,$Z782))</f>
      </c>
      <c r="BJ782">
        <f>IF($Z782="","",INDEX($AS$2:$AS$2000,$Z782))</f>
      </c>
      <c r="BK782">
        <f>IF($Z782="","",INDEX($AT$2:$AT$2000,$Z782))</f>
      </c>
      <c r="BL782">
        <f>IF($Z782="","",INDEX($AU$2:$AU$2000,$Z782))</f>
      </c>
      <c r="BM782">
        <f>IF($Z782="","",INDEX($AV$2:$AV$2000,$Z782))</f>
      </c>
      <c r="BN782">
        <f>IF($Z782="","",INDEX($AW$2:$AW$2000,$Z782))</f>
      </c>
      <c r="BO782">
        <f>IF($Z782="","",INDEX($AX$2:$AX$2000,$Z782))</f>
      </c>
      <c r="BP782">
        <f>IF($Z782="","",INDEX($AY$2:$AY$2000,$Z782))</f>
      </c>
      <c r="BQ782">
        <f>IF($Z782="","",INDEX($AZ$2:$AZ$2000,$Z782))</f>
      </c>
      <c r="BR782">
        <f>IF($Z782="","",INDEX($BA$2:$BA$2000,$Z782))</f>
      </c>
      <c r="BS782">
        <f>IF($Z782="","",INDEX($BB$2:$BB$2000,$Z782))</f>
      </c>
      <c r="BT782">
        <f>IF($Z782="","",INDEX($BC$2:$BC$2000,$Z782))</f>
      </c>
      <c r="BV782">
        <f>IF(OR($A782="",$P782&lt;&gt;"Yes",$AH782="Yes"),"",1+N($AG782))</f>
      </c>
      <c r="BW782">
        <f>IF($A782="","",COUNTIFS($W$2:$W$2500,$A782,$BZ$2:$BZ$2500,"Yes")+COUNTIFS($X$2:$X$2500,$A782,$BY$2:$BY$2500,"Yes"))</f>
      </c>
      <c r="BX782">
        <f>IF(OR($A782="",$P782="Yes"),"",IF(N($BW782)=0,0,1+SUMIFS($CB$2:$CB$2500,$W$2:$W$2500,$A782)+SUMIFS($CA$2:$CA$2500,$X$2:$X$2500,$A782)))</f>
      </c>
      <c r="BY782" t="str">
        <f>IF($Y782="","",INDEX($AH$2:$AH$2000,$Y782)&amp;"")</f>
      </c>
      <c r="BZ782" t="str">
        <f>IF($Z782="","",INDEX($AH$2:$AH$2000,$Z782)&amp;"")</f>
      </c>
      <c r="CA782">
        <f>IF($Y782="","",INDEX($BV$2:$BV$2000,$Y782))</f>
      </c>
      <c r="CB782">
        <f>IF($Z782="","",INDEX($BV$2:$BV$2000,$Z782))</f>
      </c>
    </row>
    <row r="783">
      <c r="A783" t="str">
        <f>IF(TRIM(INDEX(games!$A:$A,ROW()))="","",TRIM(INDEX(games!$A:$A,ROW())))</f>
      </c>
      <c r="B783">
        <f>IF(OR($A783="",INDEX(games!$B:$B,ROW())=""),"",INDEX(games!$B:$B,ROW()))</f>
      </c>
      <c r="C783" t="str">
        <f>IF(OR($A783="",INDEX(games!$C:$C,ROW())=""),"",INDEX(games!$C:$C,ROW()))</f>
      </c>
      <c r="D783">
        <f>IF($A783="","",COUNTIF($W$2:$W$2500,$A783)+COUNTIF($X$2:$X$2500,$A783))</f>
      </c>
      <c r="E783">
        <f>IF($A783="","",IFERROR(MATCH($C783,$R$2:$R$5,0),0))</f>
      </c>
      <c r="F783">
        <f>IF($A783="","",MOD(ROW(),34))</f>
      </c>
      <c r="G783">
        <f>IF($A783="",NA(),IF($C783="Action",$B783,NA()))</f>
      </c>
      <c r="H783">
        <f>IF($A783="",NA(),IF($C783="Action",1+$F783*0.023,NA()))</f>
      </c>
      <c r="I783">
        <f>IF($A783="",NA(),IF($C783="Strategy",$B783,NA()))</f>
      </c>
      <c r="J783">
        <f>IF($A783="",NA(),IF($C783="Strategy",2+$F783*0.023,NA()))</f>
      </c>
      <c r="K783">
        <f>IF($A783="",NA(),IF($C783="Deckbuilder",$B783,NA()))</f>
      </c>
      <c r="L783">
        <f>IF($A783="",NA(),IF($C783="Deckbuilder",3+$F783*0.023,NA()))</f>
      </c>
      <c r="M783">
        <f>IF($A783="",NA(),IF($C783="Traditional",$B783,NA()))</f>
      </c>
      <c r="N783">
        <f>IF($A783="",NA(),IF($C783="Traditional",4+$F783*0.023,NA()))</f>
      </c>
      <c r="O783">
        <f>IF($A783="","",$D783+ROW()/1000000)</f>
      </c>
      <c r="P783" t="str">
        <f>IF(OR($A783="",INDEX(games!$H:$H,ROW())=""),"",INDEX(games!$H:$H,ROW()))</f>
      </c>
      <c r="Q783">
        <f>IF(OR($A783="",$P783&lt;&gt;"Yes"),"",$D783+ROW()/1000000)</f>
      </c>
      <c r="T783">
        <f>IF($Y783="","",INDEX($B$2:$B$2000,$Y783))</f>
      </c>
      <c r="U783">
        <f>IF($Z783="","",INDEX($B$2:$B$2000,$Z783))</f>
      </c>
      <c r="V783">
        <f>IF(OR($T783="",$U783=""),"",$U783-$T783)</f>
      </c>
      <c r="W783" t="str">
        <f>IF(TRIM(INDEX(connections!$A:$A,ROW()))="","",TRIM(INDEX(connections!$A:$A,ROW())))</f>
      </c>
      <c r="X783" t="str">
        <f>IF($W783="","",TRIM(INDEX(connections!$B:$B,ROW())))</f>
      </c>
      <c r="Y783">
        <f>IF($W783="","",IFERROR(MATCH($W783,$A$2:$A$2000,0),""))</f>
      </c>
      <c r="Z783">
        <f>IF($X783="","",IFERROR(MATCH($X783,$A$2:$A$2000,0),""))</f>
      </c>
      <c r="AA783" t="str">
        <f>IF($Y783="","",INDEX($P$2:$P$2000,$Y783))</f>
      </c>
      <c r="AB783" t="str">
        <f>IF($Z783="","",INDEX($P$2:$P$2000,$Z783))</f>
      </c>
      <c r="AC783">
        <f>IF(AND($AA783="Yes",$AB783="Yes"),1,"")</f>
      </c>
      <c r="AD783">
        <f>IF(OR($Y783="",$Z783=""),"",IF(INDEX($C$2:$C$2000,$Y783)=INDEX($C$2:$C$2000,$Z783),0,1))</f>
      </c>
      <c r="AE783">
        <f>IF($AC783&lt;&gt;1,"",IF(AND(INDEX($AG$2:$AG$2000,$Y783)=1,INDEX($AG$2:$AG$2000,$Z783)=1),1,""))</f>
      </c>
      <c r="AG783">
        <f>IF($A783="","",COUNTIFS($W$2:$W$2500,$A783,$AB$2:$AB$2500,"Yes")+COUNTIFS($X$2:$X$2500,$A783,$AA$2:$AA$2500,"Yes"))</f>
      </c>
      <c r="AH783" t="str">
        <f>IF(OR($P783&lt;&gt;"Yes",N($AG783)=0),"",IF(AND($AG783=1,COUNTIFS($W$2:$W$2500,$A783,$AE$2:$AE$2500,1)+COUNTIFS($X$2:$X$2500,$A783,$AE$2:$AE$2500,1)&gt;0),"","Yes"))</f>
      </c>
      <c r="AI783">
        <f>IF($AH783="Yes",$AG783,"")</f>
      </c>
      <c r="AJ783">
        <f>IF($AI783="","",$AI783+ROW()/1000000)</f>
      </c>
      <c r="AK783">
        <f>IF(OR($A783="",$P783="Yes",N($AG783)=0),"",$AG783+ROW()/1000000)</f>
      </c>
      <c r="AL783" t="str">
        <f>IF($A783="","",INDEX(games!$J:$J,ROW())&amp;"")</f>
      </c>
      <c r="AM783">
        <f>IF($A783="","",SUMPRODUCT($AO783:$BD783,'Map Analysis'!$AP$2^{0,1,2,3,4,5,6,7,8,9,10,11,12,13,14,15}))</f>
      </c>
      <c r="AN783">
        <f>IF($A783="","",$AM783+ROW()/10000000)</f>
      </c>
      <c r="AO783">
        <f>IF($A783="","",COUNTIF($W$2:$W$2500,$A783))</f>
      </c>
      <c r="AP783">
        <f>IF($A783="","",SUMIFS($BF$2:$BF$2500,$W$2:$W$2500,$A783))</f>
      </c>
      <c r="AQ783">
        <f>IF($A783="","",SUMIFS($BG$2:$BG$2500,$W$2:$W$2500,$A783))</f>
      </c>
      <c r="AR783">
        <f>IF($A783="","",SUMIFS($BH$2:$BH$2500,$W$2:$W$2500,$A783))</f>
      </c>
      <c r="AS783">
        <f>IF($A783="","",SUMIFS($BI$2:$BI$2500,$W$2:$W$2500,$A783))</f>
      </c>
      <c r="AT783">
        <f>IF($A783="","",SUMIFS($BJ$2:$BJ$2500,$W$2:$W$2500,$A783))</f>
      </c>
      <c r="AU783">
        <f>IF($A783="","",SUMIFS($BK$2:$BK$2500,$W$2:$W$2500,$A783))</f>
      </c>
      <c r="AV783">
        <f>IF($A783="","",SUMIFS($BL$2:$BL$2500,$W$2:$W$2500,$A783))</f>
      </c>
      <c r="AW783">
        <f>IF($A783="","",SUMIFS($BM$2:$BM$2500,$W$2:$W$2500,$A783))</f>
      </c>
      <c r="AX783">
        <f>IF($A783="","",SUMIFS($BN$2:$BN$2500,$W$2:$W$2500,$A783))</f>
      </c>
      <c r="AY783">
        <f>IF($A783="","",SUMIFS($BO$2:$BO$2500,$W$2:$W$2500,$A783))</f>
      </c>
      <c r="AZ783">
        <f>IF($A783="","",SUMIFS($BP$2:$BP$2500,$W$2:$W$2500,$A783))</f>
      </c>
      <c r="BA783">
        <f>IF($A783="","",SUMIFS($BQ$2:$BQ$2500,$W$2:$W$2500,$A783))</f>
      </c>
      <c r="BB783">
        <f>IF($A783="","",SUMIFS($BR$2:$BR$2500,$W$2:$W$2500,$A783))</f>
      </c>
      <c r="BC783">
        <f>IF($A783="","",SUMIFS($BS$2:$BS$2500,$W$2:$W$2500,$A783))</f>
      </c>
      <c r="BD783">
        <f>IF($A783="","",SUMIFS($BT$2:$BT$2500,$W$2:$W$2500,$A783))</f>
      </c>
      <c r="BF783">
        <f>IF($Z783="","",INDEX($AO$2:$AO$2000,$Z783))</f>
      </c>
      <c r="BG783">
        <f>IF($Z783="","",INDEX($AP$2:$AP$2000,$Z783))</f>
      </c>
      <c r="BH783">
        <f>IF($Z783="","",INDEX($AQ$2:$AQ$2000,$Z783))</f>
      </c>
      <c r="BI783">
        <f>IF($Z783="","",INDEX($AR$2:$AR$2000,$Z783))</f>
      </c>
      <c r="BJ783">
        <f>IF($Z783="","",INDEX($AS$2:$AS$2000,$Z783))</f>
      </c>
      <c r="BK783">
        <f>IF($Z783="","",INDEX($AT$2:$AT$2000,$Z783))</f>
      </c>
      <c r="BL783">
        <f>IF($Z783="","",INDEX($AU$2:$AU$2000,$Z783))</f>
      </c>
      <c r="BM783">
        <f>IF($Z783="","",INDEX($AV$2:$AV$2000,$Z783))</f>
      </c>
      <c r="BN783">
        <f>IF($Z783="","",INDEX($AW$2:$AW$2000,$Z783))</f>
      </c>
      <c r="BO783">
        <f>IF($Z783="","",INDEX($AX$2:$AX$2000,$Z783))</f>
      </c>
      <c r="BP783">
        <f>IF($Z783="","",INDEX($AY$2:$AY$2000,$Z783))</f>
      </c>
      <c r="BQ783">
        <f>IF($Z783="","",INDEX($AZ$2:$AZ$2000,$Z783))</f>
      </c>
      <c r="BR783">
        <f>IF($Z783="","",INDEX($BA$2:$BA$2000,$Z783))</f>
      </c>
      <c r="BS783">
        <f>IF($Z783="","",INDEX($BB$2:$BB$2000,$Z783))</f>
      </c>
      <c r="BT783">
        <f>IF($Z783="","",INDEX($BC$2:$BC$2000,$Z783))</f>
      </c>
      <c r="BV783">
        <f>IF(OR($A783="",$P783&lt;&gt;"Yes",$AH783="Yes"),"",1+N($AG783))</f>
      </c>
      <c r="BW783">
        <f>IF($A783="","",COUNTIFS($W$2:$W$2500,$A783,$BZ$2:$BZ$2500,"Yes")+COUNTIFS($X$2:$X$2500,$A783,$BY$2:$BY$2500,"Yes"))</f>
      </c>
      <c r="BX783">
        <f>IF(OR($A783="",$P783="Yes"),"",IF(N($BW783)=0,0,1+SUMIFS($CB$2:$CB$2500,$W$2:$W$2500,$A783)+SUMIFS($CA$2:$CA$2500,$X$2:$X$2500,$A783)))</f>
      </c>
      <c r="BY783" t="str">
        <f>IF($Y783="","",INDEX($AH$2:$AH$2000,$Y783)&amp;"")</f>
      </c>
      <c r="BZ783" t="str">
        <f>IF($Z783="","",INDEX($AH$2:$AH$2000,$Z783)&amp;"")</f>
      </c>
      <c r="CA783">
        <f>IF($Y783="","",INDEX($BV$2:$BV$2000,$Y783))</f>
      </c>
      <c r="CB783">
        <f>IF($Z783="","",INDEX($BV$2:$BV$2000,$Z783))</f>
      </c>
    </row>
    <row r="784">
      <c r="A784" t="str">
        <f>IF(TRIM(INDEX(games!$A:$A,ROW()))="","",TRIM(INDEX(games!$A:$A,ROW())))</f>
      </c>
      <c r="B784">
        <f>IF(OR($A784="",INDEX(games!$B:$B,ROW())=""),"",INDEX(games!$B:$B,ROW()))</f>
      </c>
      <c r="C784" t="str">
        <f>IF(OR($A784="",INDEX(games!$C:$C,ROW())=""),"",INDEX(games!$C:$C,ROW()))</f>
      </c>
      <c r="D784">
        <f>IF($A784="","",COUNTIF($W$2:$W$2500,$A784)+COUNTIF($X$2:$X$2500,$A784))</f>
      </c>
      <c r="E784">
        <f>IF($A784="","",IFERROR(MATCH($C784,$R$2:$R$5,0),0))</f>
      </c>
      <c r="F784">
        <f>IF($A784="","",MOD(ROW(),34))</f>
      </c>
      <c r="G784">
        <f>IF($A784="",NA(),IF($C784="Action",$B784,NA()))</f>
      </c>
      <c r="H784">
        <f>IF($A784="",NA(),IF($C784="Action",1+$F784*0.023,NA()))</f>
      </c>
      <c r="I784">
        <f>IF($A784="",NA(),IF($C784="Strategy",$B784,NA()))</f>
      </c>
      <c r="J784">
        <f>IF($A784="",NA(),IF($C784="Strategy",2+$F784*0.023,NA()))</f>
      </c>
      <c r="K784">
        <f>IF($A784="",NA(),IF($C784="Deckbuilder",$B784,NA()))</f>
      </c>
      <c r="L784">
        <f>IF($A784="",NA(),IF($C784="Deckbuilder",3+$F784*0.023,NA()))</f>
      </c>
      <c r="M784">
        <f>IF($A784="",NA(),IF($C784="Traditional",$B784,NA()))</f>
      </c>
      <c r="N784">
        <f>IF($A784="",NA(),IF($C784="Traditional",4+$F784*0.023,NA()))</f>
      </c>
      <c r="O784">
        <f>IF($A784="","",$D784+ROW()/1000000)</f>
      </c>
      <c r="P784" t="str">
        <f>IF(OR($A784="",INDEX(games!$H:$H,ROW())=""),"",INDEX(games!$H:$H,ROW()))</f>
      </c>
      <c r="Q784">
        <f>IF(OR($A784="",$P784&lt;&gt;"Yes"),"",$D784+ROW()/1000000)</f>
      </c>
      <c r="T784">
        <f>IF($Y784="","",INDEX($B$2:$B$2000,$Y784))</f>
      </c>
      <c r="U784">
        <f>IF($Z784="","",INDEX($B$2:$B$2000,$Z784))</f>
      </c>
      <c r="V784">
        <f>IF(OR($T784="",$U784=""),"",$U784-$T784)</f>
      </c>
      <c r="W784" t="str">
        <f>IF(TRIM(INDEX(connections!$A:$A,ROW()))="","",TRIM(INDEX(connections!$A:$A,ROW())))</f>
      </c>
      <c r="X784" t="str">
        <f>IF($W784="","",TRIM(INDEX(connections!$B:$B,ROW())))</f>
      </c>
      <c r="Y784">
        <f>IF($W784="","",IFERROR(MATCH($W784,$A$2:$A$2000,0),""))</f>
      </c>
      <c r="Z784">
        <f>IF($X784="","",IFERROR(MATCH($X784,$A$2:$A$2000,0),""))</f>
      </c>
      <c r="AA784" t="str">
        <f>IF($Y784="","",INDEX($P$2:$P$2000,$Y784))</f>
      </c>
      <c r="AB784" t="str">
        <f>IF($Z784="","",INDEX($P$2:$P$2000,$Z784))</f>
      </c>
      <c r="AC784">
        <f>IF(AND($AA784="Yes",$AB784="Yes"),1,"")</f>
      </c>
      <c r="AD784">
        <f>IF(OR($Y784="",$Z784=""),"",IF(INDEX($C$2:$C$2000,$Y784)=INDEX($C$2:$C$2000,$Z784),0,1))</f>
      </c>
      <c r="AE784">
        <f>IF($AC784&lt;&gt;1,"",IF(AND(INDEX($AG$2:$AG$2000,$Y784)=1,INDEX($AG$2:$AG$2000,$Z784)=1),1,""))</f>
      </c>
      <c r="AG784">
        <f>IF($A784="","",COUNTIFS($W$2:$W$2500,$A784,$AB$2:$AB$2500,"Yes")+COUNTIFS($X$2:$X$2500,$A784,$AA$2:$AA$2500,"Yes"))</f>
      </c>
      <c r="AH784" t="str">
        <f>IF(OR($P784&lt;&gt;"Yes",N($AG784)=0),"",IF(AND($AG784=1,COUNTIFS($W$2:$W$2500,$A784,$AE$2:$AE$2500,1)+COUNTIFS($X$2:$X$2500,$A784,$AE$2:$AE$2500,1)&gt;0),"","Yes"))</f>
      </c>
      <c r="AI784">
        <f>IF($AH784="Yes",$AG784,"")</f>
      </c>
      <c r="AJ784">
        <f>IF($AI784="","",$AI784+ROW()/1000000)</f>
      </c>
      <c r="AK784">
        <f>IF(OR($A784="",$P784="Yes",N($AG784)=0),"",$AG784+ROW()/1000000)</f>
      </c>
      <c r="AL784" t="str">
        <f>IF($A784="","",INDEX(games!$J:$J,ROW())&amp;"")</f>
      </c>
      <c r="AM784">
        <f>IF($A784="","",SUMPRODUCT($AO784:$BD784,'Map Analysis'!$AP$2^{0,1,2,3,4,5,6,7,8,9,10,11,12,13,14,15}))</f>
      </c>
      <c r="AN784">
        <f>IF($A784="","",$AM784+ROW()/10000000)</f>
      </c>
      <c r="AO784">
        <f>IF($A784="","",COUNTIF($W$2:$W$2500,$A784))</f>
      </c>
      <c r="AP784">
        <f>IF($A784="","",SUMIFS($BF$2:$BF$2500,$W$2:$W$2500,$A784))</f>
      </c>
      <c r="AQ784">
        <f>IF($A784="","",SUMIFS($BG$2:$BG$2500,$W$2:$W$2500,$A784))</f>
      </c>
      <c r="AR784">
        <f>IF($A784="","",SUMIFS($BH$2:$BH$2500,$W$2:$W$2500,$A784))</f>
      </c>
      <c r="AS784">
        <f>IF($A784="","",SUMIFS($BI$2:$BI$2500,$W$2:$W$2500,$A784))</f>
      </c>
      <c r="AT784">
        <f>IF($A784="","",SUMIFS($BJ$2:$BJ$2500,$W$2:$W$2500,$A784))</f>
      </c>
      <c r="AU784">
        <f>IF($A784="","",SUMIFS($BK$2:$BK$2500,$W$2:$W$2500,$A784))</f>
      </c>
      <c r="AV784">
        <f>IF($A784="","",SUMIFS($BL$2:$BL$2500,$W$2:$W$2500,$A784))</f>
      </c>
      <c r="AW784">
        <f>IF($A784="","",SUMIFS($BM$2:$BM$2500,$W$2:$W$2500,$A784))</f>
      </c>
      <c r="AX784">
        <f>IF($A784="","",SUMIFS($BN$2:$BN$2500,$W$2:$W$2500,$A784))</f>
      </c>
      <c r="AY784">
        <f>IF($A784="","",SUMIFS($BO$2:$BO$2500,$W$2:$W$2500,$A784))</f>
      </c>
      <c r="AZ784">
        <f>IF($A784="","",SUMIFS($BP$2:$BP$2500,$W$2:$W$2500,$A784))</f>
      </c>
      <c r="BA784">
        <f>IF($A784="","",SUMIFS($BQ$2:$BQ$2500,$W$2:$W$2500,$A784))</f>
      </c>
      <c r="BB784">
        <f>IF($A784="","",SUMIFS($BR$2:$BR$2500,$W$2:$W$2500,$A784))</f>
      </c>
      <c r="BC784">
        <f>IF($A784="","",SUMIFS($BS$2:$BS$2500,$W$2:$W$2500,$A784))</f>
      </c>
      <c r="BD784">
        <f>IF($A784="","",SUMIFS($BT$2:$BT$2500,$W$2:$W$2500,$A784))</f>
      </c>
      <c r="BF784">
        <f>IF($Z784="","",INDEX($AO$2:$AO$2000,$Z784))</f>
      </c>
      <c r="BG784">
        <f>IF($Z784="","",INDEX($AP$2:$AP$2000,$Z784))</f>
      </c>
      <c r="BH784">
        <f>IF($Z784="","",INDEX($AQ$2:$AQ$2000,$Z784))</f>
      </c>
      <c r="BI784">
        <f>IF($Z784="","",INDEX($AR$2:$AR$2000,$Z784))</f>
      </c>
      <c r="BJ784">
        <f>IF($Z784="","",INDEX($AS$2:$AS$2000,$Z784))</f>
      </c>
      <c r="BK784">
        <f>IF($Z784="","",INDEX($AT$2:$AT$2000,$Z784))</f>
      </c>
      <c r="BL784">
        <f>IF($Z784="","",INDEX($AU$2:$AU$2000,$Z784))</f>
      </c>
      <c r="BM784">
        <f>IF($Z784="","",INDEX($AV$2:$AV$2000,$Z784))</f>
      </c>
      <c r="BN784">
        <f>IF($Z784="","",INDEX($AW$2:$AW$2000,$Z784))</f>
      </c>
      <c r="BO784">
        <f>IF($Z784="","",INDEX($AX$2:$AX$2000,$Z784))</f>
      </c>
      <c r="BP784">
        <f>IF($Z784="","",INDEX($AY$2:$AY$2000,$Z784))</f>
      </c>
      <c r="BQ784">
        <f>IF($Z784="","",INDEX($AZ$2:$AZ$2000,$Z784))</f>
      </c>
      <c r="BR784">
        <f>IF($Z784="","",INDEX($BA$2:$BA$2000,$Z784))</f>
      </c>
      <c r="BS784">
        <f>IF($Z784="","",INDEX($BB$2:$BB$2000,$Z784))</f>
      </c>
      <c r="BT784">
        <f>IF($Z784="","",INDEX($BC$2:$BC$2000,$Z784))</f>
      </c>
      <c r="BV784">
        <f>IF(OR($A784="",$P784&lt;&gt;"Yes",$AH784="Yes"),"",1+N($AG784))</f>
      </c>
      <c r="BW784">
        <f>IF($A784="","",COUNTIFS($W$2:$W$2500,$A784,$BZ$2:$BZ$2500,"Yes")+COUNTIFS($X$2:$X$2500,$A784,$BY$2:$BY$2500,"Yes"))</f>
      </c>
      <c r="BX784">
        <f>IF(OR($A784="",$P784="Yes"),"",IF(N($BW784)=0,0,1+SUMIFS($CB$2:$CB$2500,$W$2:$W$2500,$A784)+SUMIFS($CA$2:$CA$2500,$X$2:$X$2500,$A784)))</f>
      </c>
      <c r="BY784" t="str">
        <f>IF($Y784="","",INDEX($AH$2:$AH$2000,$Y784)&amp;"")</f>
      </c>
      <c r="BZ784" t="str">
        <f>IF($Z784="","",INDEX($AH$2:$AH$2000,$Z784)&amp;"")</f>
      </c>
      <c r="CA784">
        <f>IF($Y784="","",INDEX($BV$2:$BV$2000,$Y784))</f>
      </c>
      <c r="CB784">
        <f>IF($Z784="","",INDEX($BV$2:$BV$2000,$Z784))</f>
      </c>
    </row>
    <row r="785">
      <c r="A785" t="str">
        <f>IF(TRIM(INDEX(games!$A:$A,ROW()))="","",TRIM(INDEX(games!$A:$A,ROW())))</f>
      </c>
      <c r="B785">
        <f>IF(OR($A785="",INDEX(games!$B:$B,ROW())=""),"",INDEX(games!$B:$B,ROW()))</f>
      </c>
      <c r="C785" t="str">
        <f>IF(OR($A785="",INDEX(games!$C:$C,ROW())=""),"",INDEX(games!$C:$C,ROW()))</f>
      </c>
      <c r="D785">
        <f>IF($A785="","",COUNTIF($W$2:$W$2500,$A785)+COUNTIF($X$2:$X$2500,$A785))</f>
      </c>
      <c r="E785">
        <f>IF($A785="","",IFERROR(MATCH($C785,$R$2:$R$5,0),0))</f>
      </c>
      <c r="F785">
        <f>IF($A785="","",MOD(ROW(),34))</f>
      </c>
      <c r="G785">
        <f>IF($A785="",NA(),IF($C785="Action",$B785,NA()))</f>
      </c>
      <c r="H785">
        <f>IF($A785="",NA(),IF($C785="Action",1+$F785*0.023,NA()))</f>
      </c>
      <c r="I785">
        <f>IF($A785="",NA(),IF($C785="Strategy",$B785,NA()))</f>
      </c>
      <c r="J785">
        <f>IF($A785="",NA(),IF($C785="Strategy",2+$F785*0.023,NA()))</f>
      </c>
      <c r="K785">
        <f>IF($A785="",NA(),IF($C785="Deckbuilder",$B785,NA()))</f>
      </c>
      <c r="L785">
        <f>IF($A785="",NA(),IF($C785="Deckbuilder",3+$F785*0.023,NA()))</f>
      </c>
      <c r="M785">
        <f>IF($A785="",NA(),IF($C785="Traditional",$B785,NA()))</f>
      </c>
      <c r="N785">
        <f>IF($A785="",NA(),IF($C785="Traditional",4+$F785*0.023,NA()))</f>
      </c>
      <c r="O785">
        <f>IF($A785="","",$D785+ROW()/1000000)</f>
      </c>
      <c r="P785" t="str">
        <f>IF(OR($A785="",INDEX(games!$H:$H,ROW())=""),"",INDEX(games!$H:$H,ROW()))</f>
      </c>
      <c r="Q785">
        <f>IF(OR($A785="",$P785&lt;&gt;"Yes"),"",$D785+ROW()/1000000)</f>
      </c>
      <c r="T785">
        <f>IF($Y785="","",INDEX($B$2:$B$2000,$Y785))</f>
      </c>
      <c r="U785">
        <f>IF($Z785="","",INDEX($B$2:$B$2000,$Z785))</f>
      </c>
      <c r="V785">
        <f>IF(OR($T785="",$U785=""),"",$U785-$T785)</f>
      </c>
      <c r="W785" t="str">
        <f>IF(TRIM(INDEX(connections!$A:$A,ROW()))="","",TRIM(INDEX(connections!$A:$A,ROW())))</f>
      </c>
      <c r="X785" t="str">
        <f>IF($W785="","",TRIM(INDEX(connections!$B:$B,ROW())))</f>
      </c>
      <c r="Y785">
        <f>IF($W785="","",IFERROR(MATCH($W785,$A$2:$A$2000,0),""))</f>
      </c>
      <c r="Z785">
        <f>IF($X785="","",IFERROR(MATCH($X785,$A$2:$A$2000,0),""))</f>
      </c>
      <c r="AA785" t="str">
        <f>IF($Y785="","",INDEX($P$2:$P$2000,$Y785))</f>
      </c>
      <c r="AB785" t="str">
        <f>IF($Z785="","",INDEX($P$2:$P$2000,$Z785))</f>
      </c>
      <c r="AC785">
        <f>IF(AND($AA785="Yes",$AB785="Yes"),1,"")</f>
      </c>
      <c r="AD785">
        <f>IF(OR($Y785="",$Z785=""),"",IF(INDEX($C$2:$C$2000,$Y785)=INDEX($C$2:$C$2000,$Z785),0,1))</f>
      </c>
      <c r="AE785">
        <f>IF($AC785&lt;&gt;1,"",IF(AND(INDEX($AG$2:$AG$2000,$Y785)=1,INDEX($AG$2:$AG$2000,$Z785)=1),1,""))</f>
      </c>
      <c r="AG785">
        <f>IF($A785="","",COUNTIFS($W$2:$W$2500,$A785,$AB$2:$AB$2500,"Yes")+COUNTIFS($X$2:$X$2500,$A785,$AA$2:$AA$2500,"Yes"))</f>
      </c>
      <c r="AH785" t="str">
        <f>IF(OR($P785&lt;&gt;"Yes",N($AG785)=0),"",IF(AND($AG785=1,COUNTIFS($W$2:$W$2500,$A785,$AE$2:$AE$2500,1)+COUNTIFS($X$2:$X$2500,$A785,$AE$2:$AE$2500,1)&gt;0),"","Yes"))</f>
      </c>
      <c r="AI785">
        <f>IF($AH785="Yes",$AG785,"")</f>
      </c>
      <c r="AJ785">
        <f>IF($AI785="","",$AI785+ROW()/1000000)</f>
      </c>
      <c r="AK785">
        <f>IF(OR($A785="",$P785="Yes",N($AG785)=0),"",$AG785+ROW()/1000000)</f>
      </c>
      <c r="AL785" t="str">
        <f>IF($A785="","",INDEX(games!$J:$J,ROW())&amp;"")</f>
      </c>
      <c r="AM785">
        <f>IF($A785="","",SUMPRODUCT($AO785:$BD785,'Map Analysis'!$AP$2^{0,1,2,3,4,5,6,7,8,9,10,11,12,13,14,15}))</f>
      </c>
      <c r="AN785">
        <f>IF($A785="","",$AM785+ROW()/10000000)</f>
      </c>
      <c r="AO785">
        <f>IF($A785="","",COUNTIF($W$2:$W$2500,$A785))</f>
      </c>
      <c r="AP785">
        <f>IF($A785="","",SUMIFS($BF$2:$BF$2500,$W$2:$W$2500,$A785))</f>
      </c>
      <c r="AQ785">
        <f>IF($A785="","",SUMIFS($BG$2:$BG$2500,$W$2:$W$2500,$A785))</f>
      </c>
      <c r="AR785">
        <f>IF($A785="","",SUMIFS($BH$2:$BH$2500,$W$2:$W$2500,$A785))</f>
      </c>
      <c r="AS785">
        <f>IF($A785="","",SUMIFS($BI$2:$BI$2500,$W$2:$W$2500,$A785))</f>
      </c>
      <c r="AT785">
        <f>IF($A785="","",SUMIFS($BJ$2:$BJ$2500,$W$2:$W$2500,$A785))</f>
      </c>
      <c r="AU785">
        <f>IF($A785="","",SUMIFS($BK$2:$BK$2500,$W$2:$W$2500,$A785))</f>
      </c>
      <c r="AV785">
        <f>IF($A785="","",SUMIFS($BL$2:$BL$2500,$W$2:$W$2500,$A785))</f>
      </c>
      <c r="AW785">
        <f>IF($A785="","",SUMIFS($BM$2:$BM$2500,$W$2:$W$2500,$A785))</f>
      </c>
      <c r="AX785">
        <f>IF($A785="","",SUMIFS($BN$2:$BN$2500,$W$2:$W$2500,$A785))</f>
      </c>
      <c r="AY785">
        <f>IF($A785="","",SUMIFS($BO$2:$BO$2500,$W$2:$W$2500,$A785))</f>
      </c>
      <c r="AZ785">
        <f>IF($A785="","",SUMIFS($BP$2:$BP$2500,$W$2:$W$2500,$A785))</f>
      </c>
      <c r="BA785">
        <f>IF($A785="","",SUMIFS($BQ$2:$BQ$2500,$W$2:$W$2500,$A785))</f>
      </c>
      <c r="BB785">
        <f>IF($A785="","",SUMIFS($BR$2:$BR$2500,$W$2:$W$2500,$A785))</f>
      </c>
      <c r="BC785">
        <f>IF($A785="","",SUMIFS($BS$2:$BS$2500,$W$2:$W$2500,$A785))</f>
      </c>
      <c r="BD785">
        <f>IF($A785="","",SUMIFS($BT$2:$BT$2500,$W$2:$W$2500,$A785))</f>
      </c>
      <c r="BF785">
        <f>IF($Z785="","",INDEX($AO$2:$AO$2000,$Z785))</f>
      </c>
      <c r="BG785">
        <f>IF($Z785="","",INDEX($AP$2:$AP$2000,$Z785))</f>
      </c>
      <c r="BH785">
        <f>IF($Z785="","",INDEX($AQ$2:$AQ$2000,$Z785))</f>
      </c>
      <c r="BI785">
        <f>IF($Z785="","",INDEX($AR$2:$AR$2000,$Z785))</f>
      </c>
      <c r="BJ785">
        <f>IF($Z785="","",INDEX($AS$2:$AS$2000,$Z785))</f>
      </c>
      <c r="BK785">
        <f>IF($Z785="","",INDEX($AT$2:$AT$2000,$Z785))</f>
      </c>
      <c r="BL785">
        <f>IF($Z785="","",INDEX($AU$2:$AU$2000,$Z785))</f>
      </c>
      <c r="BM785">
        <f>IF($Z785="","",INDEX($AV$2:$AV$2000,$Z785))</f>
      </c>
      <c r="BN785">
        <f>IF($Z785="","",INDEX($AW$2:$AW$2000,$Z785))</f>
      </c>
      <c r="BO785">
        <f>IF($Z785="","",INDEX($AX$2:$AX$2000,$Z785))</f>
      </c>
      <c r="BP785">
        <f>IF($Z785="","",INDEX($AY$2:$AY$2000,$Z785))</f>
      </c>
      <c r="BQ785">
        <f>IF($Z785="","",INDEX($AZ$2:$AZ$2000,$Z785))</f>
      </c>
      <c r="BR785">
        <f>IF($Z785="","",INDEX($BA$2:$BA$2000,$Z785))</f>
      </c>
      <c r="BS785">
        <f>IF($Z785="","",INDEX($BB$2:$BB$2000,$Z785))</f>
      </c>
      <c r="BT785">
        <f>IF($Z785="","",INDEX($BC$2:$BC$2000,$Z785))</f>
      </c>
      <c r="BV785">
        <f>IF(OR($A785="",$P785&lt;&gt;"Yes",$AH785="Yes"),"",1+N($AG785))</f>
      </c>
      <c r="BW785">
        <f>IF($A785="","",COUNTIFS($W$2:$W$2500,$A785,$BZ$2:$BZ$2500,"Yes")+COUNTIFS($X$2:$X$2500,$A785,$BY$2:$BY$2500,"Yes"))</f>
      </c>
      <c r="BX785">
        <f>IF(OR($A785="",$P785="Yes"),"",IF(N($BW785)=0,0,1+SUMIFS($CB$2:$CB$2500,$W$2:$W$2500,$A785)+SUMIFS($CA$2:$CA$2500,$X$2:$X$2500,$A785)))</f>
      </c>
      <c r="BY785" t="str">
        <f>IF($Y785="","",INDEX($AH$2:$AH$2000,$Y785)&amp;"")</f>
      </c>
      <c r="BZ785" t="str">
        <f>IF($Z785="","",INDEX($AH$2:$AH$2000,$Z785)&amp;"")</f>
      </c>
      <c r="CA785">
        <f>IF($Y785="","",INDEX($BV$2:$BV$2000,$Y785))</f>
      </c>
      <c r="CB785">
        <f>IF($Z785="","",INDEX($BV$2:$BV$2000,$Z785))</f>
      </c>
    </row>
    <row r="786">
      <c r="A786" t="str">
        <f>IF(TRIM(INDEX(games!$A:$A,ROW()))="","",TRIM(INDEX(games!$A:$A,ROW())))</f>
      </c>
      <c r="B786">
        <f>IF(OR($A786="",INDEX(games!$B:$B,ROW())=""),"",INDEX(games!$B:$B,ROW()))</f>
      </c>
      <c r="C786" t="str">
        <f>IF(OR($A786="",INDEX(games!$C:$C,ROW())=""),"",INDEX(games!$C:$C,ROW()))</f>
      </c>
      <c r="D786">
        <f>IF($A786="","",COUNTIF($W$2:$W$2500,$A786)+COUNTIF($X$2:$X$2500,$A786))</f>
      </c>
      <c r="E786">
        <f>IF($A786="","",IFERROR(MATCH($C786,$R$2:$R$5,0),0))</f>
      </c>
      <c r="F786">
        <f>IF($A786="","",MOD(ROW(),34))</f>
      </c>
      <c r="G786">
        <f>IF($A786="",NA(),IF($C786="Action",$B786,NA()))</f>
      </c>
      <c r="H786">
        <f>IF($A786="",NA(),IF($C786="Action",1+$F786*0.023,NA()))</f>
      </c>
      <c r="I786">
        <f>IF($A786="",NA(),IF($C786="Strategy",$B786,NA()))</f>
      </c>
      <c r="J786">
        <f>IF($A786="",NA(),IF($C786="Strategy",2+$F786*0.023,NA()))</f>
      </c>
      <c r="K786">
        <f>IF($A786="",NA(),IF($C786="Deckbuilder",$B786,NA()))</f>
      </c>
      <c r="L786">
        <f>IF($A786="",NA(),IF($C786="Deckbuilder",3+$F786*0.023,NA()))</f>
      </c>
      <c r="M786">
        <f>IF($A786="",NA(),IF($C786="Traditional",$B786,NA()))</f>
      </c>
      <c r="N786">
        <f>IF($A786="",NA(),IF($C786="Traditional",4+$F786*0.023,NA()))</f>
      </c>
      <c r="O786">
        <f>IF($A786="","",$D786+ROW()/1000000)</f>
      </c>
      <c r="P786" t="str">
        <f>IF(OR($A786="",INDEX(games!$H:$H,ROW())=""),"",INDEX(games!$H:$H,ROW()))</f>
      </c>
      <c r="Q786">
        <f>IF(OR($A786="",$P786&lt;&gt;"Yes"),"",$D786+ROW()/1000000)</f>
      </c>
      <c r="T786">
        <f>IF($Y786="","",INDEX($B$2:$B$2000,$Y786))</f>
      </c>
      <c r="U786">
        <f>IF($Z786="","",INDEX($B$2:$B$2000,$Z786))</f>
      </c>
      <c r="V786">
        <f>IF(OR($T786="",$U786=""),"",$U786-$T786)</f>
      </c>
      <c r="W786" t="str">
        <f>IF(TRIM(INDEX(connections!$A:$A,ROW()))="","",TRIM(INDEX(connections!$A:$A,ROW())))</f>
      </c>
      <c r="X786" t="str">
        <f>IF($W786="","",TRIM(INDEX(connections!$B:$B,ROW())))</f>
      </c>
      <c r="Y786">
        <f>IF($W786="","",IFERROR(MATCH($W786,$A$2:$A$2000,0),""))</f>
      </c>
      <c r="Z786">
        <f>IF($X786="","",IFERROR(MATCH($X786,$A$2:$A$2000,0),""))</f>
      </c>
      <c r="AA786" t="str">
        <f>IF($Y786="","",INDEX($P$2:$P$2000,$Y786))</f>
      </c>
      <c r="AB786" t="str">
        <f>IF($Z786="","",INDEX($P$2:$P$2000,$Z786))</f>
      </c>
      <c r="AC786">
        <f>IF(AND($AA786="Yes",$AB786="Yes"),1,"")</f>
      </c>
      <c r="AD786">
        <f>IF(OR($Y786="",$Z786=""),"",IF(INDEX($C$2:$C$2000,$Y786)=INDEX($C$2:$C$2000,$Z786),0,1))</f>
      </c>
      <c r="AE786">
        <f>IF($AC786&lt;&gt;1,"",IF(AND(INDEX($AG$2:$AG$2000,$Y786)=1,INDEX($AG$2:$AG$2000,$Z786)=1),1,""))</f>
      </c>
      <c r="AG786">
        <f>IF($A786="","",COUNTIFS($W$2:$W$2500,$A786,$AB$2:$AB$2500,"Yes")+COUNTIFS($X$2:$X$2500,$A786,$AA$2:$AA$2500,"Yes"))</f>
      </c>
      <c r="AH786" t="str">
        <f>IF(OR($P786&lt;&gt;"Yes",N($AG786)=0),"",IF(AND($AG786=1,COUNTIFS($W$2:$W$2500,$A786,$AE$2:$AE$2500,1)+COUNTIFS($X$2:$X$2500,$A786,$AE$2:$AE$2500,1)&gt;0),"","Yes"))</f>
      </c>
      <c r="AI786">
        <f>IF($AH786="Yes",$AG786,"")</f>
      </c>
      <c r="AJ786">
        <f>IF($AI786="","",$AI786+ROW()/1000000)</f>
      </c>
      <c r="AK786">
        <f>IF(OR($A786="",$P786="Yes",N($AG786)=0),"",$AG786+ROW()/1000000)</f>
      </c>
      <c r="AL786" t="str">
        <f>IF($A786="","",INDEX(games!$J:$J,ROW())&amp;"")</f>
      </c>
      <c r="AM786">
        <f>IF($A786="","",SUMPRODUCT($AO786:$BD786,'Map Analysis'!$AP$2^{0,1,2,3,4,5,6,7,8,9,10,11,12,13,14,15}))</f>
      </c>
      <c r="AN786">
        <f>IF($A786="","",$AM786+ROW()/10000000)</f>
      </c>
      <c r="AO786">
        <f>IF($A786="","",COUNTIF($W$2:$W$2500,$A786))</f>
      </c>
      <c r="AP786">
        <f>IF($A786="","",SUMIFS($BF$2:$BF$2500,$W$2:$W$2500,$A786))</f>
      </c>
      <c r="AQ786">
        <f>IF($A786="","",SUMIFS($BG$2:$BG$2500,$W$2:$W$2500,$A786))</f>
      </c>
      <c r="AR786">
        <f>IF($A786="","",SUMIFS($BH$2:$BH$2500,$W$2:$W$2500,$A786))</f>
      </c>
      <c r="AS786">
        <f>IF($A786="","",SUMIFS($BI$2:$BI$2500,$W$2:$W$2500,$A786))</f>
      </c>
      <c r="AT786">
        <f>IF($A786="","",SUMIFS($BJ$2:$BJ$2500,$W$2:$W$2500,$A786))</f>
      </c>
      <c r="AU786">
        <f>IF($A786="","",SUMIFS($BK$2:$BK$2500,$W$2:$W$2500,$A786))</f>
      </c>
      <c r="AV786">
        <f>IF($A786="","",SUMIFS($BL$2:$BL$2500,$W$2:$W$2500,$A786))</f>
      </c>
      <c r="AW786">
        <f>IF($A786="","",SUMIFS($BM$2:$BM$2500,$W$2:$W$2500,$A786))</f>
      </c>
      <c r="AX786">
        <f>IF($A786="","",SUMIFS($BN$2:$BN$2500,$W$2:$W$2500,$A786))</f>
      </c>
      <c r="AY786">
        <f>IF($A786="","",SUMIFS($BO$2:$BO$2500,$W$2:$W$2500,$A786))</f>
      </c>
      <c r="AZ786">
        <f>IF($A786="","",SUMIFS($BP$2:$BP$2500,$W$2:$W$2500,$A786))</f>
      </c>
      <c r="BA786">
        <f>IF($A786="","",SUMIFS($BQ$2:$BQ$2500,$W$2:$W$2500,$A786))</f>
      </c>
      <c r="BB786">
        <f>IF($A786="","",SUMIFS($BR$2:$BR$2500,$W$2:$W$2500,$A786))</f>
      </c>
      <c r="BC786">
        <f>IF($A786="","",SUMIFS($BS$2:$BS$2500,$W$2:$W$2500,$A786))</f>
      </c>
      <c r="BD786">
        <f>IF($A786="","",SUMIFS($BT$2:$BT$2500,$W$2:$W$2500,$A786))</f>
      </c>
      <c r="BF786">
        <f>IF($Z786="","",INDEX($AO$2:$AO$2000,$Z786))</f>
      </c>
      <c r="BG786">
        <f>IF($Z786="","",INDEX($AP$2:$AP$2000,$Z786))</f>
      </c>
      <c r="BH786">
        <f>IF($Z786="","",INDEX($AQ$2:$AQ$2000,$Z786))</f>
      </c>
      <c r="BI786">
        <f>IF($Z786="","",INDEX($AR$2:$AR$2000,$Z786))</f>
      </c>
      <c r="BJ786">
        <f>IF($Z786="","",INDEX($AS$2:$AS$2000,$Z786))</f>
      </c>
      <c r="BK786">
        <f>IF($Z786="","",INDEX($AT$2:$AT$2000,$Z786))</f>
      </c>
      <c r="BL786">
        <f>IF($Z786="","",INDEX($AU$2:$AU$2000,$Z786))</f>
      </c>
      <c r="BM786">
        <f>IF($Z786="","",INDEX($AV$2:$AV$2000,$Z786))</f>
      </c>
      <c r="BN786">
        <f>IF($Z786="","",INDEX($AW$2:$AW$2000,$Z786))</f>
      </c>
      <c r="BO786">
        <f>IF($Z786="","",INDEX($AX$2:$AX$2000,$Z786))</f>
      </c>
      <c r="BP786">
        <f>IF($Z786="","",INDEX($AY$2:$AY$2000,$Z786))</f>
      </c>
      <c r="BQ786">
        <f>IF($Z786="","",INDEX($AZ$2:$AZ$2000,$Z786))</f>
      </c>
      <c r="BR786">
        <f>IF($Z786="","",INDEX($BA$2:$BA$2000,$Z786))</f>
      </c>
      <c r="BS786">
        <f>IF($Z786="","",INDEX($BB$2:$BB$2000,$Z786))</f>
      </c>
      <c r="BT786">
        <f>IF($Z786="","",INDEX($BC$2:$BC$2000,$Z786))</f>
      </c>
      <c r="BV786">
        <f>IF(OR($A786="",$P786&lt;&gt;"Yes",$AH786="Yes"),"",1+N($AG786))</f>
      </c>
      <c r="BW786">
        <f>IF($A786="","",COUNTIFS($W$2:$W$2500,$A786,$BZ$2:$BZ$2500,"Yes")+COUNTIFS($X$2:$X$2500,$A786,$BY$2:$BY$2500,"Yes"))</f>
      </c>
      <c r="BX786">
        <f>IF(OR($A786="",$P786="Yes"),"",IF(N($BW786)=0,0,1+SUMIFS($CB$2:$CB$2500,$W$2:$W$2500,$A786)+SUMIFS($CA$2:$CA$2500,$X$2:$X$2500,$A786)))</f>
      </c>
      <c r="BY786" t="str">
        <f>IF($Y786="","",INDEX($AH$2:$AH$2000,$Y786)&amp;"")</f>
      </c>
      <c r="BZ786" t="str">
        <f>IF($Z786="","",INDEX($AH$2:$AH$2000,$Z786)&amp;"")</f>
      </c>
      <c r="CA786">
        <f>IF($Y786="","",INDEX($BV$2:$BV$2000,$Y786))</f>
      </c>
      <c r="CB786">
        <f>IF($Z786="","",INDEX($BV$2:$BV$2000,$Z786))</f>
      </c>
    </row>
    <row r="787">
      <c r="A787" t="str">
        <f>IF(TRIM(INDEX(games!$A:$A,ROW()))="","",TRIM(INDEX(games!$A:$A,ROW())))</f>
      </c>
      <c r="B787">
        <f>IF(OR($A787="",INDEX(games!$B:$B,ROW())=""),"",INDEX(games!$B:$B,ROW()))</f>
      </c>
      <c r="C787" t="str">
        <f>IF(OR($A787="",INDEX(games!$C:$C,ROW())=""),"",INDEX(games!$C:$C,ROW()))</f>
      </c>
      <c r="D787">
        <f>IF($A787="","",COUNTIF($W$2:$W$2500,$A787)+COUNTIF($X$2:$X$2500,$A787))</f>
      </c>
      <c r="E787">
        <f>IF($A787="","",IFERROR(MATCH($C787,$R$2:$R$5,0),0))</f>
      </c>
      <c r="F787">
        <f>IF($A787="","",MOD(ROW(),34))</f>
      </c>
      <c r="G787">
        <f>IF($A787="",NA(),IF($C787="Action",$B787,NA()))</f>
      </c>
      <c r="H787">
        <f>IF($A787="",NA(),IF($C787="Action",1+$F787*0.023,NA()))</f>
      </c>
      <c r="I787">
        <f>IF($A787="",NA(),IF($C787="Strategy",$B787,NA()))</f>
      </c>
      <c r="J787">
        <f>IF($A787="",NA(),IF($C787="Strategy",2+$F787*0.023,NA()))</f>
      </c>
      <c r="K787">
        <f>IF($A787="",NA(),IF($C787="Deckbuilder",$B787,NA()))</f>
      </c>
      <c r="L787">
        <f>IF($A787="",NA(),IF($C787="Deckbuilder",3+$F787*0.023,NA()))</f>
      </c>
      <c r="M787">
        <f>IF($A787="",NA(),IF($C787="Traditional",$B787,NA()))</f>
      </c>
      <c r="N787">
        <f>IF($A787="",NA(),IF($C787="Traditional",4+$F787*0.023,NA()))</f>
      </c>
      <c r="O787">
        <f>IF($A787="","",$D787+ROW()/1000000)</f>
      </c>
      <c r="P787" t="str">
        <f>IF(OR($A787="",INDEX(games!$H:$H,ROW())=""),"",INDEX(games!$H:$H,ROW()))</f>
      </c>
      <c r="Q787">
        <f>IF(OR($A787="",$P787&lt;&gt;"Yes"),"",$D787+ROW()/1000000)</f>
      </c>
      <c r="T787">
        <f>IF($Y787="","",INDEX($B$2:$B$2000,$Y787))</f>
      </c>
      <c r="U787">
        <f>IF($Z787="","",INDEX($B$2:$B$2000,$Z787))</f>
      </c>
      <c r="V787">
        <f>IF(OR($T787="",$U787=""),"",$U787-$T787)</f>
      </c>
      <c r="W787" t="str">
        <f>IF(TRIM(INDEX(connections!$A:$A,ROW()))="","",TRIM(INDEX(connections!$A:$A,ROW())))</f>
      </c>
      <c r="X787" t="str">
        <f>IF($W787="","",TRIM(INDEX(connections!$B:$B,ROW())))</f>
      </c>
      <c r="Y787">
        <f>IF($W787="","",IFERROR(MATCH($W787,$A$2:$A$2000,0),""))</f>
      </c>
      <c r="Z787">
        <f>IF($X787="","",IFERROR(MATCH($X787,$A$2:$A$2000,0),""))</f>
      </c>
      <c r="AA787" t="str">
        <f>IF($Y787="","",INDEX($P$2:$P$2000,$Y787))</f>
      </c>
      <c r="AB787" t="str">
        <f>IF($Z787="","",INDEX($P$2:$P$2000,$Z787))</f>
      </c>
      <c r="AC787">
        <f>IF(AND($AA787="Yes",$AB787="Yes"),1,"")</f>
      </c>
      <c r="AD787">
        <f>IF(OR($Y787="",$Z787=""),"",IF(INDEX($C$2:$C$2000,$Y787)=INDEX($C$2:$C$2000,$Z787),0,1))</f>
      </c>
      <c r="AE787">
        <f>IF($AC787&lt;&gt;1,"",IF(AND(INDEX($AG$2:$AG$2000,$Y787)=1,INDEX($AG$2:$AG$2000,$Z787)=1),1,""))</f>
      </c>
      <c r="AG787">
        <f>IF($A787="","",COUNTIFS($W$2:$W$2500,$A787,$AB$2:$AB$2500,"Yes")+COUNTIFS($X$2:$X$2500,$A787,$AA$2:$AA$2500,"Yes"))</f>
      </c>
      <c r="AH787" t="str">
        <f>IF(OR($P787&lt;&gt;"Yes",N($AG787)=0),"",IF(AND($AG787=1,COUNTIFS($W$2:$W$2500,$A787,$AE$2:$AE$2500,1)+COUNTIFS($X$2:$X$2500,$A787,$AE$2:$AE$2500,1)&gt;0),"","Yes"))</f>
      </c>
      <c r="AI787">
        <f>IF($AH787="Yes",$AG787,"")</f>
      </c>
      <c r="AJ787">
        <f>IF($AI787="","",$AI787+ROW()/1000000)</f>
      </c>
      <c r="AK787">
        <f>IF(OR($A787="",$P787="Yes",N($AG787)=0),"",$AG787+ROW()/1000000)</f>
      </c>
      <c r="AL787" t="str">
        <f>IF($A787="","",INDEX(games!$J:$J,ROW())&amp;"")</f>
      </c>
      <c r="AM787">
        <f>IF($A787="","",SUMPRODUCT($AO787:$BD787,'Map Analysis'!$AP$2^{0,1,2,3,4,5,6,7,8,9,10,11,12,13,14,15}))</f>
      </c>
      <c r="AN787">
        <f>IF($A787="","",$AM787+ROW()/10000000)</f>
      </c>
      <c r="AO787">
        <f>IF($A787="","",COUNTIF($W$2:$W$2500,$A787))</f>
      </c>
      <c r="AP787">
        <f>IF($A787="","",SUMIFS($BF$2:$BF$2500,$W$2:$W$2500,$A787))</f>
      </c>
      <c r="AQ787">
        <f>IF($A787="","",SUMIFS($BG$2:$BG$2500,$W$2:$W$2500,$A787))</f>
      </c>
      <c r="AR787">
        <f>IF($A787="","",SUMIFS($BH$2:$BH$2500,$W$2:$W$2500,$A787))</f>
      </c>
      <c r="AS787">
        <f>IF($A787="","",SUMIFS($BI$2:$BI$2500,$W$2:$W$2500,$A787))</f>
      </c>
      <c r="AT787">
        <f>IF($A787="","",SUMIFS($BJ$2:$BJ$2500,$W$2:$W$2500,$A787))</f>
      </c>
      <c r="AU787">
        <f>IF($A787="","",SUMIFS($BK$2:$BK$2500,$W$2:$W$2500,$A787))</f>
      </c>
      <c r="AV787">
        <f>IF($A787="","",SUMIFS($BL$2:$BL$2500,$W$2:$W$2500,$A787))</f>
      </c>
      <c r="AW787">
        <f>IF($A787="","",SUMIFS($BM$2:$BM$2500,$W$2:$W$2500,$A787))</f>
      </c>
      <c r="AX787">
        <f>IF($A787="","",SUMIFS($BN$2:$BN$2500,$W$2:$W$2500,$A787))</f>
      </c>
      <c r="AY787">
        <f>IF($A787="","",SUMIFS($BO$2:$BO$2500,$W$2:$W$2500,$A787))</f>
      </c>
      <c r="AZ787">
        <f>IF($A787="","",SUMIFS($BP$2:$BP$2500,$W$2:$W$2500,$A787))</f>
      </c>
      <c r="BA787">
        <f>IF($A787="","",SUMIFS($BQ$2:$BQ$2500,$W$2:$W$2500,$A787))</f>
      </c>
      <c r="BB787">
        <f>IF($A787="","",SUMIFS($BR$2:$BR$2500,$W$2:$W$2500,$A787))</f>
      </c>
      <c r="BC787">
        <f>IF($A787="","",SUMIFS($BS$2:$BS$2500,$W$2:$W$2500,$A787))</f>
      </c>
      <c r="BD787">
        <f>IF($A787="","",SUMIFS($BT$2:$BT$2500,$W$2:$W$2500,$A787))</f>
      </c>
      <c r="BF787">
        <f>IF($Z787="","",INDEX($AO$2:$AO$2000,$Z787))</f>
      </c>
      <c r="BG787">
        <f>IF($Z787="","",INDEX($AP$2:$AP$2000,$Z787))</f>
      </c>
      <c r="BH787">
        <f>IF($Z787="","",INDEX($AQ$2:$AQ$2000,$Z787))</f>
      </c>
      <c r="BI787">
        <f>IF($Z787="","",INDEX($AR$2:$AR$2000,$Z787))</f>
      </c>
      <c r="BJ787">
        <f>IF($Z787="","",INDEX($AS$2:$AS$2000,$Z787))</f>
      </c>
      <c r="BK787">
        <f>IF($Z787="","",INDEX($AT$2:$AT$2000,$Z787))</f>
      </c>
      <c r="BL787">
        <f>IF($Z787="","",INDEX($AU$2:$AU$2000,$Z787))</f>
      </c>
      <c r="BM787">
        <f>IF($Z787="","",INDEX($AV$2:$AV$2000,$Z787))</f>
      </c>
      <c r="BN787">
        <f>IF($Z787="","",INDEX($AW$2:$AW$2000,$Z787))</f>
      </c>
      <c r="BO787">
        <f>IF($Z787="","",INDEX($AX$2:$AX$2000,$Z787))</f>
      </c>
      <c r="BP787">
        <f>IF($Z787="","",INDEX($AY$2:$AY$2000,$Z787))</f>
      </c>
      <c r="BQ787">
        <f>IF($Z787="","",INDEX($AZ$2:$AZ$2000,$Z787))</f>
      </c>
      <c r="BR787">
        <f>IF($Z787="","",INDEX($BA$2:$BA$2000,$Z787))</f>
      </c>
      <c r="BS787">
        <f>IF($Z787="","",INDEX($BB$2:$BB$2000,$Z787))</f>
      </c>
      <c r="BT787">
        <f>IF($Z787="","",INDEX($BC$2:$BC$2000,$Z787))</f>
      </c>
      <c r="BV787">
        <f>IF(OR($A787="",$P787&lt;&gt;"Yes",$AH787="Yes"),"",1+N($AG787))</f>
      </c>
      <c r="BW787">
        <f>IF($A787="","",COUNTIFS($W$2:$W$2500,$A787,$BZ$2:$BZ$2500,"Yes")+COUNTIFS($X$2:$X$2500,$A787,$BY$2:$BY$2500,"Yes"))</f>
      </c>
      <c r="BX787">
        <f>IF(OR($A787="",$P787="Yes"),"",IF(N($BW787)=0,0,1+SUMIFS($CB$2:$CB$2500,$W$2:$W$2500,$A787)+SUMIFS($CA$2:$CA$2500,$X$2:$X$2500,$A787)))</f>
      </c>
      <c r="BY787" t="str">
        <f>IF($Y787="","",INDEX($AH$2:$AH$2000,$Y787)&amp;"")</f>
      </c>
      <c r="BZ787" t="str">
        <f>IF($Z787="","",INDEX($AH$2:$AH$2000,$Z787)&amp;"")</f>
      </c>
      <c r="CA787">
        <f>IF($Y787="","",INDEX($BV$2:$BV$2000,$Y787))</f>
      </c>
      <c r="CB787">
        <f>IF($Z787="","",INDEX($BV$2:$BV$2000,$Z787))</f>
      </c>
    </row>
    <row r="788">
      <c r="A788" t="str">
        <f>IF(TRIM(INDEX(games!$A:$A,ROW()))="","",TRIM(INDEX(games!$A:$A,ROW())))</f>
      </c>
      <c r="B788">
        <f>IF(OR($A788="",INDEX(games!$B:$B,ROW())=""),"",INDEX(games!$B:$B,ROW()))</f>
      </c>
      <c r="C788" t="str">
        <f>IF(OR($A788="",INDEX(games!$C:$C,ROW())=""),"",INDEX(games!$C:$C,ROW()))</f>
      </c>
      <c r="D788">
        <f>IF($A788="","",COUNTIF($W$2:$W$2500,$A788)+COUNTIF($X$2:$X$2500,$A788))</f>
      </c>
      <c r="E788">
        <f>IF($A788="","",IFERROR(MATCH($C788,$R$2:$R$5,0),0))</f>
      </c>
      <c r="F788">
        <f>IF($A788="","",MOD(ROW(),34))</f>
      </c>
      <c r="G788">
        <f>IF($A788="",NA(),IF($C788="Action",$B788,NA()))</f>
      </c>
      <c r="H788">
        <f>IF($A788="",NA(),IF($C788="Action",1+$F788*0.023,NA()))</f>
      </c>
      <c r="I788">
        <f>IF($A788="",NA(),IF($C788="Strategy",$B788,NA()))</f>
      </c>
      <c r="J788">
        <f>IF($A788="",NA(),IF($C788="Strategy",2+$F788*0.023,NA()))</f>
      </c>
      <c r="K788">
        <f>IF($A788="",NA(),IF($C788="Deckbuilder",$B788,NA()))</f>
      </c>
      <c r="L788">
        <f>IF($A788="",NA(),IF($C788="Deckbuilder",3+$F788*0.023,NA()))</f>
      </c>
      <c r="M788">
        <f>IF($A788="",NA(),IF($C788="Traditional",$B788,NA()))</f>
      </c>
      <c r="N788">
        <f>IF($A788="",NA(),IF($C788="Traditional",4+$F788*0.023,NA()))</f>
      </c>
      <c r="O788">
        <f>IF($A788="","",$D788+ROW()/1000000)</f>
      </c>
      <c r="P788" t="str">
        <f>IF(OR($A788="",INDEX(games!$H:$H,ROW())=""),"",INDEX(games!$H:$H,ROW()))</f>
      </c>
      <c r="Q788">
        <f>IF(OR($A788="",$P788&lt;&gt;"Yes"),"",$D788+ROW()/1000000)</f>
      </c>
      <c r="T788">
        <f>IF($Y788="","",INDEX($B$2:$B$2000,$Y788))</f>
      </c>
      <c r="U788">
        <f>IF($Z788="","",INDEX($B$2:$B$2000,$Z788))</f>
      </c>
      <c r="V788">
        <f>IF(OR($T788="",$U788=""),"",$U788-$T788)</f>
      </c>
      <c r="W788" t="str">
        <f>IF(TRIM(INDEX(connections!$A:$A,ROW()))="","",TRIM(INDEX(connections!$A:$A,ROW())))</f>
      </c>
      <c r="X788" t="str">
        <f>IF($W788="","",TRIM(INDEX(connections!$B:$B,ROW())))</f>
      </c>
      <c r="Y788">
        <f>IF($W788="","",IFERROR(MATCH($W788,$A$2:$A$2000,0),""))</f>
      </c>
      <c r="Z788">
        <f>IF($X788="","",IFERROR(MATCH($X788,$A$2:$A$2000,0),""))</f>
      </c>
      <c r="AA788" t="str">
        <f>IF($Y788="","",INDEX($P$2:$P$2000,$Y788))</f>
      </c>
      <c r="AB788" t="str">
        <f>IF($Z788="","",INDEX($P$2:$P$2000,$Z788))</f>
      </c>
      <c r="AC788">
        <f>IF(AND($AA788="Yes",$AB788="Yes"),1,"")</f>
      </c>
      <c r="AD788">
        <f>IF(OR($Y788="",$Z788=""),"",IF(INDEX($C$2:$C$2000,$Y788)=INDEX($C$2:$C$2000,$Z788),0,1))</f>
      </c>
      <c r="AE788">
        <f>IF($AC788&lt;&gt;1,"",IF(AND(INDEX($AG$2:$AG$2000,$Y788)=1,INDEX($AG$2:$AG$2000,$Z788)=1),1,""))</f>
      </c>
      <c r="AG788">
        <f>IF($A788="","",COUNTIFS($W$2:$W$2500,$A788,$AB$2:$AB$2500,"Yes")+COUNTIFS($X$2:$X$2500,$A788,$AA$2:$AA$2500,"Yes"))</f>
      </c>
      <c r="AH788" t="str">
        <f>IF(OR($P788&lt;&gt;"Yes",N($AG788)=0),"",IF(AND($AG788=1,COUNTIFS($W$2:$W$2500,$A788,$AE$2:$AE$2500,1)+COUNTIFS($X$2:$X$2500,$A788,$AE$2:$AE$2500,1)&gt;0),"","Yes"))</f>
      </c>
      <c r="AI788">
        <f>IF($AH788="Yes",$AG788,"")</f>
      </c>
      <c r="AJ788">
        <f>IF($AI788="","",$AI788+ROW()/1000000)</f>
      </c>
      <c r="AK788">
        <f>IF(OR($A788="",$P788="Yes",N($AG788)=0),"",$AG788+ROW()/1000000)</f>
      </c>
      <c r="AL788" t="str">
        <f>IF($A788="","",INDEX(games!$J:$J,ROW())&amp;"")</f>
      </c>
      <c r="AM788">
        <f>IF($A788="","",SUMPRODUCT($AO788:$BD788,'Map Analysis'!$AP$2^{0,1,2,3,4,5,6,7,8,9,10,11,12,13,14,15}))</f>
      </c>
      <c r="AN788">
        <f>IF($A788="","",$AM788+ROW()/10000000)</f>
      </c>
      <c r="AO788">
        <f>IF($A788="","",COUNTIF($W$2:$W$2500,$A788))</f>
      </c>
      <c r="AP788">
        <f>IF($A788="","",SUMIFS($BF$2:$BF$2500,$W$2:$W$2500,$A788))</f>
      </c>
      <c r="AQ788">
        <f>IF($A788="","",SUMIFS($BG$2:$BG$2500,$W$2:$W$2500,$A788))</f>
      </c>
      <c r="AR788">
        <f>IF($A788="","",SUMIFS($BH$2:$BH$2500,$W$2:$W$2500,$A788))</f>
      </c>
      <c r="AS788">
        <f>IF($A788="","",SUMIFS($BI$2:$BI$2500,$W$2:$W$2500,$A788))</f>
      </c>
      <c r="AT788">
        <f>IF($A788="","",SUMIFS($BJ$2:$BJ$2500,$W$2:$W$2500,$A788))</f>
      </c>
      <c r="AU788">
        <f>IF($A788="","",SUMIFS($BK$2:$BK$2500,$W$2:$W$2500,$A788))</f>
      </c>
      <c r="AV788">
        <f>IF($A788="","",SUMIFS($BL$2:$BL$2500,$W$2:$W$2500,$A788))</f>
      </c>
      <c r="AW788">
        <f>IF($A788="","",SUMIFS($BM$2:$BM$2500,$W$2:$W$2500,$A788))</f>
      </c>
      <c r="AX788">
        <f>IF($A788="","",SUMIFS($BN$2:$BN$2500,$W$2:$W$2500,$A788))</f>
      </c>
      <c r="AY788">
        <f>IF($A788="","",SUMIFS($BO$2:$BO$2500,$W$2:$W$2500,$A788))</f>
      </c>
      <c r="AZ788">
        <f>IF($A788="","",SUMIFS($BP$2:$BP$2500,$W$2:$W$2500,$A788))</f>
      </c>
      <c r="BA788">
        <f>IF($A788="","",SUMIFS($BQ$2:$BQ$2500,$W$2:$W$2500,$A788))</f>
      </c>
      <c r="BB788">
        <f>IF($A788="","",SUMIFS($BR$2:$BR$2500,$W$2:$W$2500,$A788))</f>
      </c>
      <c r="BC788">
        <f>IF($A788="","",SUMIFS($BS$2:$BS$2500,$W$2:$W$2500,$A788))</f>
      </c>
      <c r="BD788">
        <f>IF($A788="","",SUMIFS($BT$2:$BT$2500,$W$2:$W$2500,$A788))</f>
      </c>
      <c r="BF788">
        <f>IF($Z788="","",INDEX($AO$2:$AO$2000,$Z788))</f>
      </c>
      <c r="BG788">
        <f>IF($Z788="","",INDEX($AP$2:$AP$2000,$Z788))</f>
      </c>
      <c r="BH788">
        <f>IF($Z788="","",INDEX($AQ$2:$AQ$2000,$Z788))</f>
      </c>
      <c r="BI788">
        <f>IF($Z788="","",INDEX($AR$2:$AR$2000,$Z788))</f>
      </c>
      <c r="BJ788">
        <f>IF($Z788="","",INDEX($AS$2:$AS$2000,$Z788))</f>
      </c>
      <c r="BK788">
        <f>IF($Z788="","",INDEX($AT$2:$AT$2000,$Z788))</f>
      </c>
      <c r="BL788">
        <f>IF($Z788="","",INDEX($AU$2:$AU$2000,$Z788))</f>
      </c>
      <c r="BM788">
        <f>IF($Z788="","",INDEX($AV$2:$AV$2000,$Z788))</f>
      </c>
      <c r="BN788">
        <f>IF($Z788="","",INDEX($AW$2:$AW$2000,$Z788))</f>
      </c>
      <c r="BO788">
        <f>IF($Z788="","",INDEX($AX$2:$AX$2000,$Z788))</f>
      </c>
      <c r="BP788">
        <f>IF($Z788="","",INDEX($AY$2:$AY$2000,$Z788))</f>
      </c>
      <c r="BQ788">
        <f>IF($Z788="","",INDEX($AZ$2:$AZ$2000,$Z788))</f>
      </c>
      <c r="BR788">
        <f>IF($Z788="","",INDEX($BA$2:$BA$2000,$Z788))</f>
      </c>
      <c r="BS788">
        <f>IF($Z788="","",INDEX($BB$2:$BB$2000,$Z788))</f>
      </c>
      <c r="BT788">
        <f>IF($Z788="","",INDEX($BC$2:$BC$2000,$Z788))</f>
      </c>
      <c r="BV788">
        <f>IF(OR($A788="",$P788&lt;&gt;"Yes",$AH788="Yes"),"",1+N($AG788))</f>
      </c>
      <c r="BW788">
        <f>IF($A788="","",COUNTIFS($W$2:$W$2500,$A788,$BZ$2:$BZ$2500,"Yes")+COUNTIFS($X$2:$X$2500,$A788,$BY$2:$BY$2500,"Yes"))</f>
      </c>
      <c r="BX788">
        <f>IF(OR($A788="",$P788="Yes"),"",IF(N($BW788)=0,0,1+SUMIFS($CB$2:$CB$2500,$W$2:$W$2500,$A788)+SUMIFS($CA$2:$CA$2500,$X$2:$X$2500,$A788)))</f>
      </c>
      <c r="BY788" t="str">
        <f>IF($Y788="","",INDEX($AH$2:$AH$2000,$Y788)&amp;"")</f>
      </c>
      <c r="BZ788" t="str">
        <f>IF($Z788="","",INDEX($AH$2:$AH$2000,$Z788)&amp;"")</f>
      </c>
      <c r="CA788">
        <f>IF($Y788="","",INDEX($BV$2:$BV$2000,$Y788))</f>
      </c>
      <c r="CB788">
        <f>IF($Z788="","",INDEX($BV$2:$BV$2000,$Z788))</f>
      </c>
    </row>
    <row r="789">
      <c r="A789" t="str">
        <f>IF(TRIM(INDEX(games!$A:$A,ROW()))="","",TRIM(INDEX(games!$A:$A,ROW())))</f>
      </c>
      <c r="B789">
        <f>IF(OR($A789="",INDEX(games!$B:$B,ROW())=""),"",INDEX(games!$B:$B,ROW()))</f>
      </c>
      <c r="C789" t="str">
        <f>IF(OR($A789="",INDEX(games!$C:$C,ROW())=""),"",INDEX(games!$C:$C,ROW()))</f>
      </c>
      <c r="D789">
        <f>IF($A789="","",COUNTIF($W$2:$W$2500,$A789)+COUNTIF($X$2:$X$2500,$A789))</f>
      </c>
      <c r="E789">
        <f>IF($A789="","",IFERROR(MATCH($C789,$R$2:$R$5,0),0))</f>
      </c>
      <c r="F789">
        <f>IF($A789="","",MOD(ROW(),34))</f>
      </c>
      <c r="G789">
        <f>IF($A789="",NA(),IF($C789="Action",$B789,NA()))</f>
      </c>
      <c r="H789">
        <f>IF($A789="",NA(),IF($C789="Action",1+$F789*0.023,NA()))</f>
      </c>
      <c r="I789">
        <f>IF($A789="",NA(),IF($C789="Strategy",$B789,NA()))</f>
      </c>
      <c r="J789">
        <f>IF($A789="",NA(),IF($C789="Strategy",2+$F789*0.023,NA()))</f>
      </c>
      <c r="K789">
        <f>IF($A789="",NA(),IF($C789="Deckbuilder",$B789,NA()))</f>
      </c>
      <c r="L789">
        <f>IF($A789="",NA(),IF($C789="Deckbuilder",3+$F789*0.023,NA()))</f>
      </c>
      <c r="M789">
        <f>IF($A789="",NA(),IF($C789="Traditional",$B789,NA()))</f>
      </c>
      <c r="N789">
        <f>IF($A789="",NA(),IF($C789="Traditional",4+$F789*0.023,NA()))</f>
      </c>
      <c r="O789">
        <f>IF($A789="","",$D789+ROW()/1000000)</f>
      </c>
      <c r="P789" t="str">
        <f>IF(OR($A789="",INDEX(games!$H:$H,ROW())=""),"",INDEX(games!$H:$H,ROW()))</f>
      </c>
      <c r="Q789">
        <f>IF(OR($A789="",$P789&lt;&gt;"Yes"),"",$D789+ROW()/1000000)</f>
      </c>
      <c r="T789">
        <f>IF($Y789="","",INDEX($B$2:$B$2000,$Y789))</f>
      </c>
      <c r="U789">
        <f>IF($Z789="","",INDEX($B$2:$B$2000,$Z789))</f>
      </c>
      <c r="V789">
        <f>IF(OR($T789="",$U789=""),"",$U789-$T789)</f>
      </c>
      <c r="W789" t="str">
        <f>IF(TRIM(INDEX(connections!$A:$A,ROW()))="","",TRIM(INDEX(connections!$A:$A,ROW())))</f>
      </c>
      <c r="X789" t="str">
        <f>IF($W789="","",TRIM(INDEX(connections!$B:$B,ROW())))</f>
      </c>
      <c r="Y789">
        <f>IF($W789="","",IFERROR(MATCH($W789,$A$2:$A$2000,0),""))</f>
      </c>
      <c r="Z789">
        <f>IF($X789="","",IFERROR(MATCH($X789,$A$2:$A$2000,0),""))</f>
      </c>
      <c r="AA789" t="str">
        <f>IF($Y789="","",INDEX($P$2:$P$2000,$Y789))</f>
      </c>
      <c r="AB789" t="str">
        <f>IF($Z789="","",INDEX($P$2:$P$2000,$Z789))</f>
      </c>
      <c r="AC789">
        <f>IF(AND($AA789="Yes",$AB789="Yes"),1,"")</f>
      </c>
      <c r="AD789">
        <f>IF(OR($Y789="",$Z789=""),"",IF(INDEX($C$2:$C$2000,$Y789)=INDEX($C$2:$C$2000,$Z789),0,1))</f>
      </c>
      <c r="AE789">
        <f>IF($AC789&lt;&gt;1,"",IF(AND(INDEX($AG$2:$AG$2000,$Y789)=1,INDEX($AG$2:$AG$2000,$Z789)=1),1,""))</f>
      </c>
      <c r="AG789">
        <f>IF($A789="","",COUNTIFS($W$2:$W$2500,$A789,$AB$2:$AB$2500,"Yes")+COUNTIFS($X$2:$X$2500,$A789,$AA$2:$AA$2500,"Yes"))</f>
      </c>
      <c r="AH789" t="str">
        <f>IF(OR($P789&lt;&gt;"Yes",N($AG789)=0),"",IF(AND($AG789=1,COUNTIFS($W$2:$W$2500,$A789,$AE$2:$AE$2500,1)+COUNTIFS($X$2:$X$2500,$A789,$AE$2:$AE$2500,1)&gt;0),"","Yes"))</f>
      </c>
      <c r="AI789">
        <f>IF($AH789="Yes",$AG789,"")</f>
      </c>
      <c r="AJ789">
        <f>IF($AI789="","",$AI789+ROW()/1000000)</f>
      </c>
      <c r="AK789">
        <f>IF(OR($A789="",$P789="Yes",N($AG789)=0),"",$AG789+ROW()/1000000)</f>
      </c>
      <c r="AL789" t="str">
        <f>IF($A789="","",INDEX(games!$J:$J,ROW())&amp;"")</f>
      </c>
      <c r="AM789">
        <f>IF($A789="","",SUMPRODUCT($AO789:$BD789,'Map Analysis'!$AP$2^{0,1,2,3,4,5,6,7,8,9,10,11,12,13,14,15}))</f>
      </c>
      <c r="AN789">
        <f>IF($A789="","",$AM789+ROW()/10000000)</f>
      </c>
      <c r="AO789">
        <f>IF($A789="","",COUNTIF($W$2:$W$2500,$A789))</f>
      </c>
      <c r="AP789">
        <f>IF($A789="","",SUMIFS($BF$2:$BF$2500,$W$2:$W$2500,$A789))</f>
      </c>
      <c r="AQ789">
        <f>IF($A789="","",SUMIFS($BG$2:$BG$2500,$W$2:$W$2500,$A789))</f>
      </c>
      <c r="AR789">
        <f>IF($A789="","",SUMIFS($BH$2:$BH$2500,$W$2:$W$2500,$A789))</f>
      </c>
      <c r="AS789">
        <f>IF($A789="","",SUMIFS($BI$2:$BI$2500,$W$2:$W$2500,$A789))</f>
      </c>
      <c r="AT789">
        <f>IF($A789="","",SUMIFS($BJ$2:$BJ$2500,$W$2:$W$2500,$A789))</f>
      </c>
      <c r="AU789">
        <f>IF($A789="","",SUMIFS($BK$2:$BK$2500,$W$2:$W$2500,$A789))</f>
      </c>
      <c r="AV789">
        <f>IF($A789="","",SUMIFS($BL$2:$BL$2500,$W$2:$W$2500,$A789))</f>
      </c>
      <c r="AW789">
        <f>IF($A789="","",SUMIFS($BM$2:$BM$2500,$W$2:$W$2500,$A789))</f>
      </c>
      <c r="AX789">
        <f>IF($A789="","",SUMIFS($BN$2:$BN$2500,$W$2:$W$2500,$A789))</f>
      </c>
      <c r="AY789">
        <f>IF($A789="","",SUMIFS($BO$2:$BO$2500,$W$2:$W$2500,$A789))</f>
      </c>
      <c r="AZ789">
        <f>IF($A789="","",SUMIFS($BP$2:$BP$2500,$W$2:$W$2500,$A789))</f>
      </c>
      <c r="BA789">
        <f>IF($A789="","",SUMIFS($BQ$2:$BQ$2500,$W$2:$W$2500,$A789))</f>
      </c>
      <c r="BB789">
        <f>IF($A789="","",SUMIFS($BR$2:$BR$2500,$W$2:$W$2500,$A789))</f>
      </c>
      <c r="BC789">
        <f>IF($A789="","",SUMIFS($BS$2:$BS$2500,$W$2:$W$2500,$A789))</f>
      </c>
      <c r="BD789">
        <f>IF($A789="","",SUMIFS($BT$2:$BT$2500,$W$2:$W$2500,$A789))</f>
      </c>
      <c r="BF789">
        <f>IF($Z789="","",INDEX($AO$2:$AO$2000,$Z789))</f>
      </c>
      <c r="BG789">
        <f>IF($Z789="","",INDEX($AP$2:$AP$2000,$Z789))</f>
      </c>
      <c r="BH789">
        <f>IF($Z789="","",INDEX($AQ$2:$AQ$2000,$Z789))</f>
      </c>
      <c r="BI789">
        <f>IF($Z789="","",INDEX($AR$2:$AR$2000,$Z789))</f>
      </c>
      <c r="BJ789">
        <f>IF($Z789="","",INDEX($AS$2:$AS$2000,$Z789))</f>
      </c>
      <c r="BK789">
        <f>IF($Z789="","",INDEX($AT$2:$AT$2000,$Z789))</f>
      </c>
      <c r="BL789">
        <f>IF($Z789="","",INDEX($AU$2:$AU$2000,$Z789))</f>
      </c>
      <c r="BM789">
        <f>IF($Z789="","",INDEX($AV$2:$AV$2000,$Z789))</f>
      </c>
      <c r="BN789">
        <f>IF($Z789="","",INDEX($AW$2:$AW$2000,$Z789))</f>
      </c>
      <c r="BO789">
        <f>IF($Z789="","",INDEX($AX$2:$AX$2000,$Z789))</f>
      </c>
      <c r="BP789">
        <f>IF($Z789="","",INDEX($AY$2:$AY$2000,$Z789))</f>
      </c>
      <c r="BQ789">
        <f>IF($Z789="","",INDEX($AZ$2:$AZ$2000,$Z789))</f>
      </c>
      <c r="BR789">
        <f>IF($Z789="","",INDEX($BA$2:$BA$2000,$Z789))</f>
      </c>
      <c r="BS789">
        <f>IF($Z789="","",INDEX($BB$2:$BB$2000,$Z789))</f>
      </c>
      <c r="BT789">
        <f>IF($Z789="","",INDEX($BC$2:$BC$2000,$Z789))</f>
      </c>
      <c r="BV789">
        <f>IF(OR($A789="",$P789&lt;&gt;"Yes",$AH789="Yes"),"",1+N($AG789))</f>
      </c>
      <c r="BW789">
        <f>IF($A789="","",COUNTIFS($W$2:$W$2500,$A789,$BZ$2:$BZ$2500,"Yes")+COUNTIFS($X$2:$X$2500,$A789,$BY$2:$BY$2500,"Yes"))</f>
      </c>
      <c r="BX789">
        <f>IF(OR($A789="",$P789="Yes"),"",IF(N($BW789)=0,0,1+SUMIFS($CB$2:$CB$2500,$W$2:$W$2500,$A789)+SUMIFS($CA$2:$CA$2500,$X$2:$X$2500,$A789)))</f>
      </c>
      <c r="BY789" t="str">
        <f>IF($Y789="","",INDEX($AH$2:$AH$2000,$Y789)&amp;"")</f>
      </c>
      <c r="BZ789" t="str">
        <f>IF($Z789="","",INDEX($AH$2:$AH$2000,$Z789)&amp;"")</f>
      </c>
      <c r="CA789">
        <f>IF($Y789="","",INDEX($BV$2:$BV$2000,$Y789))</f>
      </c>
      <c r="CB789">
        <f>IF($Z789="","",INDEX($BV$2:$BV$2000,$Z789))</f>
      </c>
    </row>
    <row r="790">
      <c r="A790" t="str">
        <f>IF(TRIM(INDEX(games!$A:$A,ROW()))="","",TRIM(INDEX(games!$A:$A,ROW())))</f>
      </c>
      <c r="B790">
        <f>IF(OR($A790="",INDEX(games!$B:$B,ROW())=""),"",INDEX(games!$B:$B,ROW()))</f>
      </c>
      <c r="C790" t="str">
        <f>IF(OR($A790="",INDEX(games!$C:$C,ROW())=""),"",INDEX(games!$C:$C,ROW()))</f>
      </c>
      <c r="D790">
        <f>IF($A790="","",COUNTIF($W$2:$W$2500,$A790)+COUNTIF($X$2:$X$2500,$A790))</f>
      </c>
      <c r="E790">
        <f>IF($A790="","",IFERROR(MATCH($C790,$R$2:$R$5,0),0))</f>
      </c>
      <c r="F790">
        <f>IF($A790="","",MOD(ROW(),34))</f>
      </c>
      <c r="G790">
        <f>IF($A790="",NA(),IF($C790="Action",$B790,NA()))</f>
      </c>
      <c r="H790">
        <f>IF($A790="",NA(),IF($C790="Action",1+$F790*0.023,NA()))</f>
      </c>
      <c r="I790">
        <f>IF($A790="",NA(),IF($C790="Strategy",$B790,NA()))</f>
      </c>
      <c r="J790">
        <f>IF($A790="",NA(),IF($C790="Strategy",2+$F790*0.023,NA()))</f>
      </c>
      <c r="K790">
        <f>IF($A790="",NA(),IF($C790="Deckbuilder",$B790,NA()))</f>
      </c>
      <c r="L790">
        <f>IF($A790="",NA(),IF($C790="Deckbuilder",3+$F790*0.023,NA()))</f>
      </c>
      <c r="M790">
        <f>IF($A790="",NA(),IF($C790="Traditional",$B790,NA()))</f>
      </c>
      <c r="N790">
        <f>IF($A790="",NA(),IF($C790="Traditional",4+$F790*0.023,NA()))</f>
      </c>
      <c r="O790">
        <f>IF($A790="","",$D790+ROW()/1000000)</f>
      </c>
      <c r="P790" t="str">
        <f>IF(OR($A790="",INDEX(games!$H:$H,ROW())=""),"",INDEX(games!$H:$H,ROW()))</f>
      </c>
      <c r="Q790">
        <f>IF(OR($A790="",$P790&lt;&gt;"Yes"),"",$D790+ROW()/1000000)</f>
      </c>
      <c r="T790">
        <f>IF($Y790="","",INDEX($B$2:$B$2000,$Y790))</f>
      </c>
      <c r="U790">
        <f>IF($Z790="","",INDEX($B$2:$B$2000,$Z790))</f>
      </c>
      <c r="V790">
        <f>IF(OR($T790="",$U790=""),"",$U790-$T790)</f>
      </c>
      <c r="W790" t="str">
        <f>IF(TRIM(INDEX(connections!$A:$A,ROW()))="","",TRIM(INDEX(connections!$A:$A,ROW())))</f>
      </c>
      <c r="X790" t="str">
        <f>IF($W790="","",TRIM(INDEX(connections!$B:$B,ROW())))</f>
      </c>
      <c r="Y790">
        <f>IF($W790="","",IFERROR(MATCH($W790,$A$2:$A$2000,0),""))</f>
      </c>
      <c r="Z790">
        <f>IF($X790="","",IFERROR(MATCH($X790,$A$2:$A$2000,0),""))</f>
      </c>
      <c r="AA790" t="str">
        <f>IF($Y790="","",INDEX($P$2:$P$2000,$Y790))</f>
      </c>
      <c r="AB790" t="str">
        <f>IF($Z790="","",INDEX($P$2:$P$2000,$Z790))</f>
      </c>
      <c r="AC790">
        <f>IF(AND($AA790="Yes",$AB790="Yes"),1,"")</f>
      </c>
      <c r="AD790">
        <f>IF(OR($Y790="",$Z790=""),"",IF(INDEX($C$2:$C$2000,$Y790)=INDEX($C$2:$C$2000,$Z790),0,1))</f>
      </c>
      <c r="AE790">
        <f>IF($AC790&lt;&gt;1,"",IF(AND(INDEX($AG$2:$AG$2000,$Y790)=1,INDEX($AG$2:$AG$2000,$Z790)=1),1,""))</f>
      </c>
      <c r="AG790">
        <f>IF($A790="","",COUNTIFS($W$2:$W$2500,$A790,$AB$2:$AB$2500,"Yes")+COUNTIFS($X$2:$X$2500,$A790,$AA$2:$AA$2500,"Yes"))</f>
      </c>
      <c r="AH790" t="str">
        <f>IF(OR($P790&lt;&gt;"Yes",N($AG790)=0),"",IF(AND($AG790=1,COUNTIFS($W$2:$W$2500,$A790,$AE$2:$AE$2500,1)+COUNTIFS($X$2:$X$2500,$A790,$AE$2:$AE$2500,1)&gt;0),"","Yes"))</f>
      </c>
      <c r="AI790">
        <f>IF($AH790="Yes",$AG790,"")</f>
      </c>
      <c r="AJ790">
        <f>IF($AI790="","",$AI790+ROW()/1000000)</f>
      </c>
      <c r="AK790">
        <f>IF(OR($A790="",$P790="Yes",N($AG790)=0),"",$AG790+ROW()/1000000)</f>
      </c>
      <c r="AL790" t="str">
        <f>IF($A790="","",INDEX(games!$J:$J,ROW())&amp;"")</f>
      </c>
      <c r="AM790">
        <f>IF($A790="","",SUMPRODUCT($AO790:$BD790,'Map Analysis'!$AP$2^{0,1,2,3,4,5,6,7,8,9,10,11,12,13,14,15}))</f>
      </c>
      <c r="AN790">
        <f>IF($A790="","",$AM790+ROW()/10000000)</f>
      </c>
      <c r="AO790">
        <f>IF($A790="","",COUNTIF($W$2:$W$2500,$A790))</f>
      </c>
      <c r="AP790">
        <f>IF($A790="","",SUMIFS($BF$2:$BF$2500,$W$2:$W$2500,$A790))</f>
      </c>
      <c r="AQ790">
        <f>IF($A790="","",SUMIFS($BG$2:$BG$2500,$W$2:$W$2500,$A790))</f>
      </c>
      <c r="AR790">
        <f>IF($A790="","",SUMIFS($BH$2:$BH$2500,$W$2:$W$2500,$A790))</f>
      </c>
      <c r="AS790">
        <f>IF($A790="","",SUMIFS($BI$2:$BI$2500,$W$2:$W$2500,$A790))</f>
      </c>
      <c r="AT790">
        <f>IF($A790="","",SUMIFS($BJ$2:$BJ$2500,$W$2:$W$2500,$A790))</f>
      </c>
      <c r="AU790">
        <f>IF($A790="","",SUMIFS($BK$2:$BK$2500,$W$2:$W$2500,$A790))</f>
      </c>
      <c r="AV790">
        <f>IF($A790="","",SUMIFS($BL$2:$BL$2500,$W$2:$W$2500,$A790))</f>
      </c>
      <c r="AW790">
        <f>IF($A790="","",SUMIFS($BM$2:$BM$2500,$W$2:$W$2500,$A790))</f>
      </c>
      <c r="AX790">
        <f>IF($A790="","",SUMIFS($BN$2:$BN$2500,$W$2:$W$2500,$A790))</f>
      </c>
      <c r="AY790">
        <f>IF($A790="","",SUMIFS($BO$2:$BO$2500,$W$2:$W$2500,$A790))</f>
      </c>
      <c r="AZ790">
        <f>IF($A790="","",SUMIFS($BP$2:$BP$2500,$W$2:$W$2500,$A790))</f>
      </c>
      <c r="BA790">
        <f>IF($A790="","",SUMIFS($BQ$2:$BQ$2500,$W$2:$W$2500,$A790))</f>
      </c>
      <c r="BB790">
        <f>IF($A790="","",SUMIFS($BR$2:$BR$2500,$W$2:$W$2500,$A790))</f>
      </c>
      <c r="BC790">
        <f>IF($A790="","",SUMIFS($BS$2:$BS$2500,$W$2:$W$2500,$A790))</f>
      </c>
      <c r="BD790">
        <f>IF($A790="","",SUMIFS($BT$2:$BT$2500,$W$2:$W$2500,$A790))</f>
      </c>
      <c r="BF790">
        <f>IF($Z790="","",INDEX($AO$2:$AO$2000,$Z790))</f>
      </c>
      <c r="BG790">
        <f>IF($Z790="","",INDEX($AP$2:$AP$2000,$Z790))</f>
      </c>
      <c r="BH790">
        <f>IF($Z790="","",INDEX($AQ$2:$AQ$2000,$Z790))</f>
      </c>
      <c r="BI790">
        <f>IF($Z790="","",INDEX($AR$2:$AR$2000,$Z790))</f>
      </c>
      <c r="BJ790">
        <f>IF($Z790="","",INDEX($AS$2:$AS$2000,$Z790))</f>
      </c>
      <c r="BK790">
        <f>IF($Z790="","",INDEX($AT$2:$AT$2000,$Z790))</f>
      </c>
      <c r="BL790">
        <f>IF($Z790="","",INDEX($AU$2:$AU$2000,$Z790))</f>
      </c>
      <c r="BM790">
        <f>IF($Z790="","",INDEX($AV$2:$AV$2000,$Z790))</f>
      </c>
      <c r="BN790">
        <f>IF($Z790="","",INDEX($AW$2:$AW$2000,$Z790))</f>
      </c>
      <c r="BO790">
        <f>IF($Z790="","",INDEX($AX$2:$AX$2000,$Z790))</f>
      </c>
      <c r="BP790">
        <f>IF($Z790="","",INDEX($AY$2:$AY$2000,$Z790))</f>
      </c>
      <c r="BQ790">
        <f>IF($Z790="","",INDEX($AZ$2:$AZ$2000,$Z790))</f>
      </c>
      <c r="BR790">
        <f>IF($Z790="","",INDEX($BA$2:$BA$2000,$Z790))</f>
      </c>
      <c r="BS790">
        <f>IF($Z790="","",INDEX($BB$2:$BB$2000,$Z790))</f>
      </c>
      <c r="BT790">
        <f>IF($Z790="","",INDEX($BC$2:$BC$2000,$Z790))</f>
      </c>
      <c r="BV790">
        <f>IF(OR($A790="",$P790&lt;&gt;"Yes",$AH790="Yes"),"",1+N($AG790))</f>
      </c>
      <c r="BW790">
        <f>IF($A790="","",COUNTIFS($W$2:$W$2500,$A790,$BZ$2:$BZ$2500,"Yes")+COUNTIFS($X$2:$X$2500,$A790,$BY$2:$BY$2500,"Yes"))</f>
      </c>
      <c r="BX790">
        <f>IF(OR($A790="",$P790="Yes"),"",IF(N($BW790)=0,0,1+SUMIFS($CB$2:$CB$2500,$W$2:$W$2500,$A790)+SUMIFS($CA$2:$CA$2500,$X$2:$X$2500,$A790)))</f>
      </c>
      <c r="BY790" t="str">
        <f>IF($Y790="","",INDEX($AH$2:$AH$2000,$Y790)&amp;"")</f>
      </c>
      <c r="BZ790" t="str">
        <f>IF($Z790="","",INDEX($AH$2:$AH$2000,$Z790)&amp;"")</f>
      </c>
      <c r="CA790">
        <f>IF($Y790="","",INDEX($BV$2:$BV$2000,$Y790))</f>
      </c>
      <c r="CB790">
        <f>IF($Z790="","",INDEX($BV$2:$BV$2000,$Z790))</f>
      </c>
    </row>
    <row r="791">
      <c r="A791" t="str">
        <f>IF(TRIM(INDEX(games!$A:$A,ROW()))="","",TRIM(INDEX(games!$A:$A,ROW())))</f>
      </c>
      <c r="B791">
        <f>IF(OR($A791="",INDEX(games!$B:$B,ROW())=""),"",INDEX(games!$B:$B,ROW()))</f>
      </c>
      <c r="C791" t="str">
        <f>IF(OR($A791="",INDEX(games!$C:$C,ROW())=""),"",INDEX(games!$C:$C,ROW()))</f>
      </c>
      <c r="D791">
        <f>IF($A791="","",COUNTIF($W$2:$W$2500,$A791)+COUNTIF($X$2:$X$2500,$A791))</f>
      </c>
      <c r="E791">
        <f>IF($A791="","",IFERROR(MATCH($C791,$R$2:$R$5,0),0))</f>
      </c>
      <c r="F791">
        <f>IF($A791="","",MOD(ROW(),34))</f>
      </c>
      <c r="G791">
        <f>IF($A791="",NA(),IF($C791="Action",$B791,NA()))</f>
      </c>
      <c r="H791">
        <f>IF($A791="",NA(),IF($C791="Action",1+$F791*0.023,NA()))</f>
      </c>
      <c r="I791">
        <f>IF($A791="",NA(),IF($C791="Strategy",$B791,NA()))</f>
      </c>
      <c r="J791">
        <f>IF($A791="",NA(),IF($C791="Strategy",2+$F791*0.023,NA()))</f>
      </c>
      <c r="K791">
        <f>IF($A791="",NA(),IF($C791="Deckbuilder",$B791,NA()))</f>
      </c>
      <c r="L791">
        <f>IF($A791="",NA(),IF($C791="Deckbuilder",3+$F791*0.023,NA()))</f>
      </c>
      <c r="M791">
        <f>IF($A791="",NA(),IF($C791="Traditional",$B791,NA()))</f>
      </c>
      <c r="N791">
        <f>IF($A791="",NA(),IF($C791="Traditional",4+$F791*0.023,NA()))</f>
      </c>
      <c r="O791">
        <f>IF($A791="","",$D791+ROW()/1000000)</f>
      </c>
      <c r="P791" t="str">
        <f>IF(OR($A791="",INDEX(games!$H:$H,ROW())=""),"",INDEX(games!$H:$H,ROW()))</f>
      </c>
      <c r="Q791">
        <f>IF(OR($A791="",$P791&lt;&gt;"Yes"),"",$D791+ROW()/1000000)</f>
      </c>
      <c r="T791">
        <f>IF($Y791="","",INDEX($B$2:$B$2000,$Y791))</f>
      </c>
      <c r="U791">
        <f>IF($Z791="","",INDEX($B$2:$B$2000,$Z791))</f>
      </c>
      <c r="V791">
        <f>IF(OR($T791="",$U791=""),"",$U791-$T791)</f>
      </c>
      <c r="W791" t="str">
        <f>IF(TRIM(INDEX(connections!$A:$A,ROW()))="","",TRIM(INDEX(connections!$A:$A,ROW())))</f>
      </c>
      <c r="X791" t="str">
        <f>IF($W791="","",TRIM(INDEX(connections!$B:$B,ROW())))</f>
      </c>
      <c r="Y791">
        <f>IF($W791="","",IFERROR(MATCH($W791,$A$2:$A$2000,0),""))</f>
      </c>
      <c r="Z791">
        <f>IF($X791="","",IFERROR(MATCH($X791,$A$2:$A$2000,0),""))</f>
      </c>
      <c r="AA791" t="str">
        <f>IF($Y791="","",INDEX($P$2:$P$2000,$Y791))</f>
      </c>
      <c r="AB791" t="str">
        <f>IF($Z791="","",INDEX($P$2:$P$2000,$Z791))</f>
      </c>
      <c r="AC791">
        <f>IF(AND($AA791="Yes",$AB791="Yes"),1,"")</f>
      </c>
      <c r="AD791">
        <f>IF(OR($Y791="",$Z791=""),"",IF(INDEX($C$2:$C$2000,$Y791)=INDEX($C$2:$C$2000,$Z791),0,1))</f>
      </c>
      <c r="AE791">
        <f>IF($AC791&lt;&gt;1,"",IF(AND(INDEX($AG$2:$AG$2000,$Y791)=1,INDEX($AG$2:$AG$2000,$Z791)=1),1,""))</f>
      </c>
      <c r="AG791">
        <f>IF($A791="","",COUNTIFS($W$2:$W$2500,$A791,$AB$2:$AB$2500,"Yes")+COUNTIFS($X$2:$X$2500,$A791,$AA$2:$AA$2500,"Yes"))</f>
      </c>
      <c r="AH791" t="str">
        <f>IF(OR($P791&lt;&gt;"Yes",N($AG791)=0),"",IF(AND($AG791=1,COUNTIFS($W$2:$W$2500,$A791,$AE$2:$AE$2500,1)+COUNTIFS($X$2:$X$2500,$A791,$AE$2:$AE$2500,1)&gt;0),"","Yes"))</f>
      </c>
      <c r="AI791">
        <f>IF($AH791="Yes",$AG791,"")</f>
      </c>
      <c r="AJ791">
        <f>IF($AI791="","",$AI791+ROW()/1000000)</f>
      </c>
      <c r="AK791">
        <f>IF(OR($A791="",$P791="Yes",N($AG791)=0),"",$AG791+ROW()/1000000)</f>
      </c>
      <c r="AL791" t="str">
        <f>IF($A791="","",INDEX(games!$J:$J,ROW())&amp;"")</f>
      </c>
      <c r="AM791">
        <f>IF($A791="","",SUMPRODUCT($AO791:$BD791,'Map Analysis'!$AP$2^{0,1,2,3,4,5,6,7,8,9,10,11,12,13,14,15}))</f>
      </c>
      <c r="AN791">
        <f>IF($A791="","",$AM791+ROW()/10000000)</f>
      </c>
      <c r="AO791">
        <f>IF($A791="","",COUNTIF($W$2:$W$2500,$A791))</f>
      </c>
      <c r="AP791">
        <f>IF($A791="","",SUMIFS($BF$2:$BF$2500,$W$2:$W$2500,$A791))</f>
      </c>
      <c r="AQ791">
        <f>IF($A791="","",SUMIFS($BG$2:$BG$2500,$W$2:$W$2500,$A791))</f>
      </c>
      <c r="AR791">
        <f>IF($A791="","",SUMIFS($BH$2:$BH$2500,$W$2:$W$2500,$A791))</f>
      </c>
      <c r="AS791">
        <f>IF($A791="","",SUMIFS($BI$2:$BI$2500,$W$2:$W$2500,$A791))</f>
      </c>
      <c r="AT791">
        <f>IF($A791="","",SUMIFS($BJ$2:$BJ$2500,$W$2:$W$2500,$A791))</f>
      </c>
      <c r="AU791">
        <f>IF($A791="","",SUMIFS($BK$2:$BK$2500,$W$2:$W$2500,$A791))</f>
      </c>
      <c r="AV791">
        <f>IF($A791="","",SUMIFS($BL$2:$BL$2500,$W$2:$W$2500,$A791))</f>
      </c>
      <c r="AW791">
        <f>IF($A791="","",SUMIFS($BM$2:$BM$2500,$W$2:$W$2500,$A791))</f>
      </c>
      <c r="AX791">
        <f>IF($A791="","",SUMIFS($BN$2:$BN$2500,$W$2:$W$2500,$A791))</f>
      </c>
      <c r="AY791">
        <f>IF($A791="","",SUMIFS($BO$2:$BO$2500,$W$2:$W$2500,$A791))</f>
      </c>
      <c r="AZ791">
        <f>IF($A791="","",SUMIFS($BP$2:$BP$2500,$W$2:$W$2500,$A791))</f>
      </c>
      <c r="BA791">
        <f>IF($A791="","",SUMIFS($BQ$2:$BQ$2500,$W$2:$W$2500,$A791))</f>
      </c>
      <c r="BB791">
        <f>IF($A791="","",SUMIFS($BR$2:$BR$2500,$W$2:$W$2500,$A791))</f>
      </c>
      <c r="BC791">
        <f>IF($A791="","",SUMIFS($BS$2:$BS$2500,$W$2:$W$2500,$A791))</f>
      </c>
      <c r="BD791">
        <f>IF($A791="","",SUMIFS($BT$2:$BT$2500,$W$2:$W$2500,$A791))</f>
      </c>
      <c r="BF791">
        <f>IF($Z791="","",INDEX($AO$2:$AO$2000,$Z791))</f>
      </c>
      <c r="BG791">
        <f>IF($Z791="","",INDEX($AP$2:$AP$2000,$Z791))</f>
      </c>
      <c r="BH791">
        <f>IF($Z791="","",INDEX($AQ$2:$AQ$2000,$Z791))</f>
      </c>
      <c r="BI791">
        <f>IF($Z791="","",INDEX($AR$2:$AR$2000,$Z791))</f>
      </c>
      <c r="BJ791">
        <f>IF($Z791="","",INDEX($AS$2:$AS$2000,$Z791))</f>
      </c>
      <c r="BK791">
        <f>IF($Z791="","",INDEX($AT$2:$AT$2000,$Z791))</f>
      </c>
      <c r="BL791">
        <f>IF($Z791="","",INDEX($AU$2:$AU$2000,$Z791))</f>
      </c>
      <c r="BM791">
        <f>IF($Z791="","",INDEX($AV$2:$AV$2000,$Z791))</f>
      </c>
      <c r="BN791">
        <f>IF($Z791="","",INDEX($AW$2:$AW$2000,$Z791))</f>
      </c>
      <c r="BO791">
        <f>IF($Z791="","",INDEX($AX$2:$AX$2000,$Z791))</f>
      </c>
      <c r="BP791">
        <f>IF($Z791="","",INDEX($AY$2:$AY$2000,$Z791))</f>
      </c>
      <c r="BQ791">
        <f>IF($Z791="","",INDEX($AZ$2:$AZ$2000,$Z791))</f>
      </c>
      <c r="BR791">
        <f>IF($Z791="","",INDEX($BA$2:$BA$2000,$Z791))</f>
      </c>
      <c r="BS791">
        <f>IF($Z791="","",INDEX($BB$2:$BB$2000,$Z791))</f>
      </c>
      <c r="BT791">
        <f>IF($Z791="","",INDEX($BC$2:$BC$2000,$Z791))</f>
      </c>
      <c r="BV791">
        <f>IF(OR($A791="",$P791&lt;&gt;"Yes",$AH791="Yes"),"",1+N($AG791))</f>
      </c>
      <c r="BW791">
        <f>IF($A791="","",COUNTIFS($W$2:$W$2500,$A791,$BZ$2:$BZ$2500,"Yes")+COUNTIFS($X$2:$X$2500,$A791,$BY$2:$BY$2500,"Yes"))</f>
      </c>
      <c r="BX791">
        <f>IF(OR($A791="",$P791="Yes"),"",IF(N($BW791)=0,0,1+SUMIFS($CB$2:$CB$2500,$W$2:$W$2500,$A791)+SUMIFS($CA$2:$CA$2500,$X$2:$X$2500,$A791)))</f>
      </c>
      <c r="BY791" t="str">
        <f>IF($Y791="","",INDEX($AH$2:$AH$2000,$Y791)&amp;"")</f>
      </c>
      <c r="BZ791" t="str">
        <f>IF($Z791="","",INDEX($AH$2:$AH$2000,$Z791)&amp;"")</f>
      </c>
      <c r="CA791">
        <f>IF($Y791="","",INDEX($BV$2:$BV$2000,$Y791))</f>
      </c>
      <c r="CB791">
        <f>IF($Z791="","",INDEX($BV$2:$BV$2000,$Z791))</f>
      </c>
    </row>
    <row r="792">
      <c r="A792" t="str">
        <f>IF(TRIM(INDEX(games!$A:$A,ROW()))="","",TRIM(INDEX(games!$A:$A,ROW())))</f>
      </c>
      <c r="B792">
        <f>IF(OR($A792="",INDEX(games!$B:$B,ROW())=""),"",INDEX(games!$B:$B,ROW()))</f>
      </c>
      <c r="C792" t="str">
        <f>IF(OR($A792="",INDEX(games!$C:$C,ROW())=""),"",INDEX(games!$C:$C,ROW()))</f>
      </c>
      <c r="D792">
        <f>IF($A792="","",COUNTIF($W$2:$W$2500,$A792)+COUNTIF($X$2:$X$2500,$A792))</f>
      </c>
      <c r="E792">
        <f>IF($A792="","",IFERROR(MATCH($C792,$R$2:$R$5,0),0))</f>
      </c>
      <c r="F792">
        <f>IF($A792="","",MOD(ROW(),34))</f>
      </c>
      <c r="G792">
        <f>IF($A792="",NA(),IF($C792="Action",$B792,NA()))</f>
      </c>
      <c r="H792">
        <f>IF($A792="",NA(),IF($C792="Action",1+$F792*0.023,NA()))</f>
      </c>
      <c r="I792">
        <f>IF($A792="",NA(),IF($C792="Strategy",$B792,NA()))</f>
      </c>
      <c r="J792">
        <f>IF($A792="",NA(),IF($C792="Strategy",2+$F792*0.023,NA()))</f>
      </c>
      <c r="K792">
        <f>IF($A792="",NA(),IF($C792="Deckbuilder",$B792,NA()))</f>
      </c>
      <c r="L792">
        <f>IF($A792="",NA(),IF($C792="Deckbuilder",3+$F792*0.023,NA()))</f>
      </c>
      <c r="M792">
        <f>IF($A792="",NA(),IF($C792="Traditional",$B792,NA()))</f>
      </c>
      <c r="N792">
        <f>IF($A792="",NA(),IF($C792="Traditional",4+$F792*0.023,NA()))</f>
      </c>
      <c r="O792">
        <f>IF($A792="","",$D792+ROW()/1000000)</f>
      </c>
      <c r="P792" t="str">
        <f>IF(OR($A792="",INDEX(games!$H:$H,ROW())=""),"",INDEX(games!$H:$H,ROW()))</f>
      </c>
      <c r="Q792">
        <f>IF(OR($A792="",$P792&lt;&gt;"Yes"),"",$D792+ROW()/1000000)</f>
      </c>
      <c r="T792">
        <f>IF($Y792="","",INDEX($B$2:$B$2000,$Y792))</f>
      </c>
      <c r="U792">
        <f>IF($Z792="","",INDEX($B$2:$B$2000,$Z792))</f>
      </c>
      <c r="V792">
        <f>IF(OR($T792="",$U792=""),"",$U792-$T792)</f>
      </c>
      <c r="W792" t="str">
        <f>IF(TRIM(INDEX(connections!$A:$A,ROW()))="","",TRIM(INDEX(connections!$A:$A,ROW())))</f>
      </c>
      <c r="X792" t="str">
        <f>IF($W792="","",TRIM(INDEX(connections!$B:$B,ROW())))</f>
      </c>
      <c r="Y792">
        <f>IF($W792="","",IFERROR(MATCH($W792,$A$2:$A$2000,0),""))</f>
      </c>
      <c r="Z792">
        <f>IF($X792="","",IFERROR(MATCH($X792,$A$2:$A$2000,0),""))</f>
      </c>
      <c r="AA792" t="str">
        <f>IF($Y792="","",INDEX($P$2:$P$2000,$Y792))</f>
      </c>
      <c r="AB792" t="str">
        <f>IF($Z792="","",INDEX($P$2:$P$2000,$Z792))</f>
      </c>
      <c r="AC792">
        <f>IF(AND($AA792="Yes",$AB792="Yes"),1,"")</f>
      </c>
      <c r="AD792">
        <f>IF(OR($Y792="",$Z792=""),"",IF(INDEX($C$2:$C$2000,$Y792)=INDEX($C$2:$C$2000,$Z792),0,1))</f>
      </c>
      <c r="AE792">
        <f>IF($AC792&lt;&gt;1,"",IF(AND(INDEX($AG$2:$AG$2000,$Y792)=1,INDEX($AG$2:$AG$2000,$Z792)=1),1,""))</f>
      </c>
      <c r="AG792">
        <f>IF($A792="","",COUNTIFS($W$2:$W$2500,$A792,$AB$2:$AB$2500,"Yes")+COUNTIFS($X$2:$X$2500,$A792,$AA$2:$AA$2500,"Yes"))</f>
      </c>
      <c r="AH792" t="str">
        <f>IF(OR($P792&lt;&gt;"Yes",N($AG792)=0),"",IF(AND($AG792=1,COUNTIFS($W$2:$W$2500,$A792,$AE$2:$AE$2500,1)+COUNTIFS($X$2:$X$2500,$A792,$AE$2:$AE$2500,1)&gt;0),"","Yes"))</f>
      </c>
      <c r="AI792">
        <f>IF($AH792="Yes",$AG792,"")</f>
      </c>
      <c r="AJ792">
        <f>IF($AI792="","",$AI792+ROW()/1000000)</f>
      </c>
      <c r="AK792">
        <f>IF(OR($A792="",$P792="Yes",N($AG792)=0),"",$AG792+ROW()/1000000)</f>
      </c>
      <c r="AL792" t="str">
        <f>IF($A792="","",INDEX(games!$J:$J,ROW())&amp;"")</f>
      </c>
      <c r="AM792">
        <f>IF($A792="","",SUMPRODUCT($AO792:$BD792,'Map Analysis'!$AP$2^{0,1,2,3,4,5,6,7,8,9,10,11,12,13,14,15}))</f>
      </c>
      <c r="AN792">
        <f>IF($A792="","",$AM792+ROW()/10000000)</f>
      </c>
      <c r="AO792">
        <f>IF($A792="","",COUNTIF($W$2:$W$2500,$A792))</f>
      </c>
      <c r="AP792">
        <f>IF($A792="","",SUMIFS($BF$2:$BF$2500,$W$2:$W$2500,$A792))</f>
      </c>
      <c r="AQ792">
        <f>IF($A792="","",SUMIFS($BG$2:$BG$2500,$W$2:$W$2500,$A792))</f>
      </c>
      <c r="AR792">
        <f>IF($A792="","",SUMIFS($BH$2:$BH$2500,$W$2:$W$2500,$A792))</f>
      </c>
      <c r="AS792">
        <f>IF($A792="","",SUMIFS($BI$2:$BI$2500,$W$2:$W$2500,$A792))</f>
      </c>
      <c r="AT792">
        <f>IF($A792="","",SUMIFS($BJ$2:$BJ$2500,$W$2:$W$2500,$A792))</f>
      </c>
      <c r="AU792">
        <f>IF($A792="","",SUMIFS($BK$2:$BK$2500,$W$2:$W$2500,$A792))</f>
      </c>
      <c r="AV792">
        <f>IF($A792="","",SUMIFS($BL$2:$BL$2500,$W$2:$W$2500,$A792))</f>
      </c>
      <c r="AW792">
        <f>IF($A792="","",SUMIFS($BM$2:$BM$2500,$W$2:$W$2500,$A792))</f>
      </c>
      <c r="AX792">
        <f>IF($A792="","",SUMIFS($BN$2:$BN$2500,$W$2:$W$2500,$A792))</f>
      </c>
      <c r="AY792">
        <f>IF($A792="","",SUMIFS($BO$2:$BO$2500,$W$2:$W$2500,$A792))</f>
      </c>
      <c r="AZ792">
        <f>IF($A792="","",SUMIFS($BP$2:$BP$2500,$W$2:$W$2500,$A792))</f>
      </c>
      <c r="BA792">
        <f>IF($A792="","",SUMIFS($BQ$2:$BQ$2500,$W$2:$W$2500,$A792))</f>
      </c>
      <c r="BB792">
        <f>IF($A792="","",SUMIFS($BR$2:$BR$2500,$W$2:$W$2500,$A792))</f>
      </c>
      <c r="BC792">
        <f>IF($A792="","",SUMIFS($BS$2:$BS$2500,$W$2:$W$2500,$A792))</f>
      </c>
      <c r="BD792">
        <f>IF($A792="","",SUMIFS($BT$2:$BT$2500,$W$2:$W$2500,$A792))</f>
      </c>
      <c r="BF792">
        <f>IF($Z792="","",INDEX($AO$2:$AO$2000,$Z792))</f>
      </c>
      <c r="BG792">
        <f>IF($Z792="","",INDEX($AP$2:$AP$2000,$Z792))</f>
      </c>
      <c r="BH792">
        <f>IF($Z792="","",INDEX($AQ$2:$AQ$2000,$Z792))</f>
      </c>
      <c r="BI792">
        <f>IF($Z792="","",INDEX($AR$2:$AR$2000,$Z792))</f>
      </c>
      <c r="BJ792">
        <f>IF($Z792="","",INDEX($AS$2:$AS$2000,$Z792))</f>
      </c>
      <c r="BK792">
        <f>IF($Z792="","",INDEX($AT$2:$AT$2000,$Z792))</f>
      </c>
      <c r="BL792">
        <f>IF($Z792="","",INDEX($AU$2:$AU$2000,$Z792))</f>
      </c>
      <c r="BM792">
        <f>IF($Z792="","",INDEX($AV$2:$AV$2000,$Z792))</f>
      </c>
      <c r="BN792">
        <f>IF($Z792="","",INDEX($AW$2:$AW$2000,$Z792))</f>
      </c>
      <c r="BO792">
        <f>IF($Z792="","",INDEX($AX$2:$AX$2000,$Z792))</f>
      </c>
      <c r="BP792">
        <f>IF($Z792="","",INDEX($AY$2:$AY$2000,$Z792))</f>
      </c>
      <c r="BQ792">
        <f>IF($Z792="","",INDEX($AZ$2:$AZ$2000,$Z792))</f>
      </c>
      <c r="BR792">
        <f>IF($Z792="","",INDEX($BA$2:$BA$2000,$Z792))</f>
      </c>
      <c r="BS792">
        <f>IF($Z792="","",INDEX($BB$2:$BB$2000,$Z792))</f>
      </c>
      <c r="BT792">
        <f>IF($Z792="","",INDEX($BC$2:$BC$2000,$Z792))</f>
      </c>
      <c r="BV792">
        <f>IF(OR($A792="",$P792&lt;&gt;"Yes",$AH792="Yes"),"",1+N($AG792))</f>
      </c>
      <c r="BW792">
        <f>IF($A792="","",COUNTIFS($W$2:$W$2500,$A792,$BZ$2:$BZ$2500,"Yes")+COUNTIFS($X$2:$X$2500,$A792,$BY$2:$BY$2500,"Yes"))</f>
      </c>
      <c r="BX792">
        <f>IF(OR($A792="",$P792="Yes"),"",IF(N($BW792)=0,0,1+SUMIFS($CB$2:$CB$2500,$W$2:$W$2500,$A792)+SUMIFS($CA$2:$CA$2500,$X$2:$X$2500,$A792)))</f>
      </c>
      <c r="BY792" t="str">
        <f>IF($Y792="","",INDEX($AH$2:$AH$2000,$Y792)&amp;"")</f>
      </c>
      <c r="BZ792" t="str">
        <f>IF($Z792="","",INDEX($AH$2:$AH$2000,$Z792)&amp;"")</f>
      </c>
      <c r="CA792">
        <f>IF($Y792="","",INDEX($BV$2:$BV$2000,$Y792))</f>
      </c>
      <c r="CB792">
        <f>IF($Z792="","",INDEX($BV$2:$BV$2000,$Z792))</f>
      </c>
    </row>
    <row r="793">
      <c r="A793" t="str">
        <f>IF(TRIM(INDEX(games!$A:$A,ROW()))="","",TRIM(INDEX(games!$A:$A,ROW())))</f>
      </c>
      <c r="B793">
        <f>IF(OR($A793="",INDEX(games!$B:$B,ROW())=""),"",INDEX(games!$B:$B,ROW()))</f>
      </c>
      <c r="C793" t="str">
        <f>IF(OR($A793="",INDEX(games!$C:$C,ROW())=""),"",INDEX(games!$C:$C,ROW()))</f>
      </c>
      <c r="D793">
        <f>IF($A793="","",COUNTIF($W$2:$W$2500,$A793)+COUNTIF($X$2:$X$2500,$A793))</f>
      </c>
      <c r="E793">
        <f>IF($A793="","",IFERROR(MATCH($C793,$R$2:$R$5,0),0))</f>
      </c>
      <c r="F793">
        <f>IF($A793="","",MOD(ROW(),34))</f>
      </c>
      <c r="G793">
        <f>IF($A793="",NA(),IF($C793="Action",$B793,NA()))</f>
      </c>
      <c r="H793">
        <f>IF($A793="",NA(),IF($C793="Action",1+$F793*0.023,NA()))</f>
      </c>
      <c r="I793">
        <f>IF($A793="",NA(),IF($C793="Strategy",$B793,NA()))</f>
      </c>
      <c r="J793">
        <f>IF($A793="",NA(),IF($C793="Strategy",2+$F793*0.023,NA()))</f>
      </c>
      <c r="K793">
        <f>IF($A793="",NA(),IF($C793="Deckbuilder",$B793,NA()))</f>
      </c>
      <c r="L793">
        <f>IF($A793="",NA(),IF($C793="Deckbuilder",3+$F793*0.023,NA()))</f>
      </c>
      <c r="M793">
        <f>IF($A793="",NA(),IF($C793="Traditional",$B793,NA()))</f>
      </c>
      <c r="N793">
        <f>IF($A793="",NA(),IF($C793="Traditional",4+$F793*0.023,NA()))</f>
      </c>
      <c r="O793">
        <f>IF($A793="","",$D793+ROW()/1000000)</f>
      </c>
      <c r="P793" t="str">
        <f>IF(OR($A793="",INDEX(games!$H:$H,ROW())=""),"",INDEX(games!$H:$H,ROW()))</f>
      </c>
      <c r="Q793">
        <f>IF(OR($A793="",$P793&lt;&gt;"Yes"),"",$D793+ROW()/1000000)</f>
      </c>
      <c r="T793">
        <f>IF($Y793="","",INDEX($B$2:$B$2000,$Y793))</f>
      </c>
      <c r="U793">
        <f>IF($Z793="","",INDEX($B$2:$B$2000,$Z793))</f>
      </c>
      <c r="V793">
        <f>IF(OR($T793="",$U793=""),"",$U793-$T793)</f>
      </c>
      <c r="W793" t="str">
        <f>IF(TRIM(INDEX(connections!$A:$A,ROW()))="","",TRIM(INDEX(connections!$A:$A,ROW())))</f>
      </c>
      <c r="X793" t="str">
        <f>IF($W793="","",TRIM(INDEX(connections!$B:$B,ROW())))</f>
      </c>
      <c r="Y793">
        <f>IF($W793="","",IFERROR(MATCH($W793,$A$2:$A$2000,0),""))</f>
      </c>
      <c r="Z793">
        <f>IF($X793="","",IFERROR(MATCH($X793,$A$2:$A$2000,0),""))</f>
      </c>
      <c r="AA793" t="str">
        <f>IF($Y793="","",INDEX($P$2:$P$2000,$Y793))</f>
      </c>
      <c r="AB793" t="str">
        <f>IF($Z793="","",INDEX($P$2:$P$2000,$Z793))</f>
      </c>
      <c r="AC793">
        <f>IF(AND($AA793="Yes",$AB793="Yes"),1,"")</f>
      </c>
      <c r="AD793">
        <f>IF(OR($Y793="",$Z793=""),"",IF(INDEX($C$2:$C$2000,$Y793)=INDEX($C$2:$C$2000,$Z793),0,1))</f>
      </c>
      <c r="AE793">
        <f>IF($AC793&lt;&gt;1,"",IF(AND(INDEX($AG$2:$AG$2000,$Y793)=1,INDEX($AG$2:$AG$2000,$Z793)=1),1,""))</f>
      </c>
      <c r="AG793">
        <f>IF($A793="","",COUNTIFS($W$2:$W$2500,$A793,$AB$2:$AB$2500,"Yes")+COUNTIFS($X$2:$X$2500,$A793,$AA$2:$AA$2500,"Yes"))</f>
      </c>
      <c r="AH793" t="str">
        <f>IF(OR($P793&lt;&gt;"Yes",N($AG793)=0),"",IF(AND($AG793=1,COUNTIFS($W$2:$W$2500,$A793,$AE$2:$AE$2500,1)+COUNTIFS($X$2:$X$2500,$A793,$AE$2:$AE$2500,1)&gt;0),"","Yes"))</f>
      </c>
      <c r="AI793">
        <f>IF($AH793="Yes",$AG793,"")</f>
      </c>
      <c r="AJ793">
        <f>IF($AI793="","",$AI793+ROW()/1000000)</f>
      </c>
      <c r="AK793">
        <f>IF(OR($A793="",$P793="Yes",N($AG793)=0),"",$AG793+ROW()/1000000)</f>
      </c>
      <c r="AL793" t="str">
        <f>IF($A793="","",INDEX(games!$J:$J,ROW())&amp;"")</f>
      </c>
      <c r="AM793">
        <f>IF($A793="","",SUMPRODUCT($AO793:$BD793,'Map Analysis'!$AP$2^{0,1,2,3,4,5,6,7,8,9,10,11,12,13,14,15}))</f>
      </c>
      <c r="AN793">
        <f>IF($A793="","",$AM793+ROW()/10000000)</f>
      </c>
      <c r="AO793">
        <f>IF($A793="","",COUNTIF($W$2:$W$2500,$A793))</f>
      </c>
      <c r="AP793">
        <f>IF($A793="","",SUMIFS($BF$2:$BF$2500,$W$2:$W$2500,$A793))</f>
      </c>
      <c r="AQ793">
        <f>IF($A793="","",SUMIFS($BG$2:$BG$2500,$W$2:$W$2500,$A793))</f>
      </c>
      <c r="AR793">
        <f>IF($A793="","",SUMIFS($BH$2:$BH$2500,$W$2:$W$2500,$A793))</f>
      </c>
      <c r="AS793">
        <f>IF($A793="","",SUMIFS($BI$2:$BI$2500,$W$2:$W$2500,$A793))</f>
      </c>
      <c r="AT793">
        <f>IF($A793="","",SUMIFS($BJ$2:$BJ$2500,$W$2:$W$2500,$A793))</f>
      </c>
      <c r="AU793">
        <f>IF($A793="","",SUMIFS($BK$2:$BK$2500,$W$2:$W$2500,$A793))</f>
      </c>
      <c r="AV793">
        <f>IF($A793="","",SUMIFS($BL$2:$BL$2500,$W$2:$W$2500,$A793))</f>
      </c>
      <c r="AW793">
        <f>IF($A793="","",SUMIFS($BM$2:$BM$2500,$W$2:$W$2500,$A793))</f>
      </c>
      <c r="AX793">
        <f>IF($A793="","",SUMIFS($BN$2:$BN$2500,$W$2:$W$2500,$A793))</f>
      </c>
      <c r="AY793">
        <f>IF($A793="","",SUMIFS($BO$2:$BO$2500,$W$2:$W$2500,$A793))</f>
      </c>
      <c r="AZ793">
        <f>IF($A793="","",SUMIFS($BP$2:$BP$2500,$W$2:$W$2500,$A793))</f>
      </c>
      <c r="BA793">
        <f>IF($A793="","",SUMIFS($BQ$2:$BQ$2500,$W$2:$W$2500,$A793))</f>
      </c>
      <c r="BB793">
        <f>IF($A793="","",SUMIFS($BR$2:$BR$2500,$W$2:$W$2500,$A793))</f>
      </c>
      <c r="BC793">
        <f>IF($A793="","",SUMIFS($BS$2:$BS$2500,$W$2:$W$2500,$A793))</f>
      </c>
      <c r="BD793">
        <f>IF($A793="","",SUMIFS($BT$2:$BT$2500,$W$2:$W$2500,$A793))</f>
      </c>
      <c r="BF793">
        <f>IF($Z793="","",INDEX($AO$2:$AO$2000,$Z793))</f>
      </c>
      <c r="BG793">
        <f>IF($Z793="","",INDEX($AP$2:$AP$2000,$Z793))</f>
      </c>
      <c r="BH793">
        <f>IF($Z793="","",INDEX($AQ$2:$AQ$2000,$Z793))</f>
      </c>
      <c r="BI793">
        <f>IF($Z793="","",INDEX($AR$2:$AR$2000,$Z793))</f>
      </c>
      <c r="BJ793">
        <f>IF($Z793="","",INDEX($AS$2:$AS$2000,$Z793))</f>
      </c>
      <c r="BK793">
        <f>IF($Z793="","",INDEX($AT$2:$AT$2000,$Z793))</f>
      </c>
      <c r="BL793">
        <f>IF($Z793="","",INDEX($AU$2:$AU$2000,$Z793))</f>
      </c>
      <c r="BM793">
        <f>IF($Z793="","",INDEX($AV$2:$AV$2000,$Z793))</f>
      </c>
      <c r="BN793">
        <f>IF($Z793="","",INDEX($AW$2:$AW$2000,$Z793))</f>
      </c>
      <c r="BO793">
        <f>IF($Z793="","",INDEX($AX$2:$AX$2000,$Z793))</f>
      </c>
      <c r="BP793">
        <f>IF($Z793="","",INDEX($AY$2:$AY$2000,$Z793))</f>
      </c>
      <c r="BQ793">
        <f>IF($Z793="","",INDEX($AZ$2:$AZ$2000,$Z793))</f>
      </c>
      <c r="BR793">
        <f>IF($Z793="","",INDEX($BA$2:$BA$2000,$Z793))</f>
      </c>
      <c r="BS793">
        <f>IF($Z793="","",INDEX($BB$2:$BB$2000,$Z793))</f>
      </c>
      <c r="BT793">
        <f>IF($Z793="","",INDEX($BC$2:$BC$2000,$Z793))</f>
      </c>
      <c r="BV793">
        <f>IF(OR($A793="",$P793&lt;&gt;"Yes",$AH793="Yes"),"",1+N($AG793))</f>
      </c>
      <c r="BW793">
        <f>IF($A793="","",COUNTIFS($W$2:$W$2500,$A793,$BZ$2:$BZ$2500,"Yes")+COUNTIFS($X$2:$X$2500,$A793,$BY$2:$BY$2500,"Yes"))</f>
      </c>
      <c r="BX793">
        <f>IF(OR($A793="",$P793="Yes"),"",IF(N($BW793)=0,0,1+SUMIFS($CB$2:$CB$2500,$W$2:$W$2500,$A793)+SUMIFS($CA$2:$CA$2500,$X$2:$X$2500,$A793)))</f>
      </c>
      <c r="BY793" t="str">
        <f>IF($Y793="","",INDEX($AH$2:$AH$2000,$Y793)&amp;"")</f>
      </c>
      <c r="BZ793" t="str">
        <f>IF($Z793="","",INDEX($AH$2:$AH$2000,$Z793)&amp;"")</f>
      </c>
      <c r="CA793">
        <f>IF($Y793="","",INDEX($BV$2:$BV$2000,$Y793))</f>
      </c>
      <c r="CB793">
        <f>IF($Z793="","",INDEX($BV$2:$BV$2000,$Z793))</f>
      </c>
    </row>
    <row r="794">
      <c r="A794" t="str">
        <f>IF(TRIM(INDEX(games!$A:$A,ROW()))="","",TRIM(INDEX(games!$A:$A,ROW())))</f>
      </c>
      <c r="B794">
        <f>IF(OR($A794="",INDEX(games!$B:$B,ROW())=""),"",INDEX(games!$B:$B,ROW()))</f>
      </c>
      <c r="C794" t="str">
        <f>IF(OR($A794="",INDEX(games!$C:$C,ROW())=""),"",INDEX(games!$C:$C,ROW()))</f>
      </c>
      <c r="D794">
        <f>IF($A794="","",COUNTIF($W$2:$W$2500,$A794)+COUNTIF($X$2:$X$2500,$A794))</f>
      </c>
      <c r="E794">
        <f>IF($A794="","",IFERROR(MATCH($C794,$R$2:$R$5,0),0))</f>
      </c>
      <c r="F794">
        <f>IF($A794="","",MOD(ROW(),34))</f>
      </c>
      <c r="G794">
        <f>IF($A794="",NA(),IF($C794="Action",$B794,NA()))</f>
      </c>
      <c r="H794">
        <f>IF($A794="",NA(),IF($C794="Action",1+$F794*0.023,NA()))</f>
      </c>
      <c r="I794">
        <f>IF($A794="",NA(),IF($C794="Strategy",$B794,NA()))</f>
      </c>
      <c r="J794">
        <f>IF($A794="",NA(),IF($C794="Strategy",2+$F794*0.023,NA()))</f>
      </c>
      <c r="K794">
        <f>IF($A794="",NA(),IF($C794="Deckbuilder",$B794,NA()))</f>
      </c>
      <c r="L794">
        <f>IF($A794="",NA(),IF($C794="Deckbuilder",3+$F794*0.023,NA()))</f>
      </c>
      <c r="M794">
        <f>IF($A794="",NA(),IF($C794="Traditional",$B794,NA()))</f>
      </c>
      <c r="N794">
        <f>IF($A794="",NA(),IF($C794="Traditional",4+$F794*0.023,NA()))</f>
      </c>
      <c r="O794">
        <f>IF($A794="","",$D794+ROW()/1000000)</f>
      </c>
      <c r="P794" t="str">
        <f>IF(OR($A794="",INDEX(games!$H:$H,ROW())=""),"",INDEX(games!$H:$H,ROW()))</f>
      </c>
      <c r="Q794">
        <f>IF(OR($A794="",$P794&lt;&gt;"Yes"),"",$D794+ROW()/1000000)</f>
      </c>
      <c r="T794">
        <f>IF($Y794="","",INDEX($B$2:$B$2000,$Y794))</f>
      </c>
      <c r="U794">
        <f>IF($Z794="","",INDEX($B$2:$B$2000,$Z794))</f>
      </c>
      <c r="V794">
        <f>IF(OR($T794="",$U794=""),"",$U794-$T794)</f>
      </c>
      <c r="W794" t="str">
        <f>IF(TRIM(INDEX(connections!$A:$A,ROW()))="","",TRIM(INDEX(connections!$A:$A,ROW())))</f>
      </c>
      <c r="X794" t="str">
        <f>IF($W794="","",TRIM(INDEX(connections!$B:$B,ROW())))</f>
      </c>
      <c r="Y794">
        <f>IF($W794="","",IFERROR(MATCH($W794,$A$2:$A$2000,0),""))</f>
      </c>
      <c r="Z794">
        <f>IF($X794="","",IFERROR(MATCH($X794,$A$2:$A$2000,0),""))</f>
      </c>
      <c r="AA794" t="str">
        <f>IF($Y794="","",INDEX($P$2:$P$2000,$Y794))</f>
      </c>
      <c r="AB794" t="str">
        <f>IF($Z794="","",INDEX($P$2:$P$2000,$Z794))</f>
      </c>
      <c r="AC794">
        <f>IF(AND($AA794="Yes",$AB794="Yes"),1,"")</f>
      </c>
      <c r="AD794">
        <f>IF(OR($Y794="",$Z794=""),"",IF(INDEX($C$2:$C$2000,$Y794)=INDEX($C$2:$C$2000,$Z794),0,1))</f>
      </c>
      <c r="AE794">
        <f>IF($AC794&lt;&gt;1,"",IF(AND(INDEX($AG$2:$AG$2000,$Y794)=1,INDEX($AG$2:$AG$2000,$Z794)=1),1,""))</f>
      </c>
      <c r="AG794">
        <f>IF($A794="","",COUNTIFS($W$2:$W$2500,$A794,$AB$2:$AB$2500,"Yes")+COUNTIFS($X$2:$X$2500,$A794,$AA$2:$AA$2500,"Yes"))</f>
      </c>
      <c r="AH794" t="str">
        <f>IF(OR($P794&lt;&gt;"Yes",N($AG794)=0),"",IF(AND($AG794=1,COUNTIFS($W$2:$W$2500,$A794,$AE$2:$AE$2500,1)+COUNTIFS($X$2:$X$2500,$A794,$AE$2:$AE$2500,1)&gt;0),"","Yes"))</f>
      </c>
      <c r="AI794">
        <f>IF($AH794="Yes",$AG794,"")</f>
      </c>
      <c r="AJ794">
        <f>IF($AI794="","",$AI794+ROW()/1000000)</f>
      </c>
      <c r="AK794">
        <f>IF(OR($A794="",$P794="Yes",N($AG794)=0),"",$AG794+ROW()/1000000)</f>
      </c>
      <c r="AL794" t="str">
        <f>IF($A794="","",INDEX(games!$J:$J,ROW())&amp;"")</f>
      </c>
      <c r="AM794">
        <f>IF($A794="","",SUMPRODUCT($AO794:$BD794,'Map Analysis'!$AP$2^{0,1,2,3,4,5,6,7,8,9,10,11,12,13,14,15}))</f>
      </c>
      <c r="AN794">
        <f>IF($A794="","",$AM794+ROW()/10000000)</f>
      </c>
      <c r="AO794">
        <f>IF($A794="","",COUNTIF($W$2:$W$2500,$A794))</f>
      </c>
      <c r="AP794">
        <f>IF($A794="","",SUMIFS($BF$2:$BF$2500,$W$2:$W$2500,$A794))</f>
      </c>
      <c r="AQ794">
        <f>IF($A794="","",SUMIFS($BG$2:$BG$2500,$W$2:$W$2500,$A794))</f>
      </c>
      <c r="AR794">
        <f>IF($A794="","",SUMIFS($BH$2:$BH$2500,$W$2:$W$2500,$A794))</f>
      </c>
      <c r="AS794">
        <f>IF($A794="","",SUMIFS($BI$2:$BI$2500,$W$2:$W$2500,$A794))</f>
      </c>
      <c r="AT794">
        <f>IF($A794="","",SUMIFS($BJ$2:$BJ$2500,$W$2:$W$2500,$A794))</f>
      </c>
      <c r="AU794">
        <f>IF($A794="","",SUMIFS($BK$2:$BK$2500,$W$2:$W$2500,$A794))</f>
      </c>
      <c r="AV794">
        <f>IF($A794="","",SUMIFS($BL$2:$BL$2500,$W$2:$W$2500,$A794))</f>
      </c>
      <c r="AW794">
        <f>IF($A794="","",SUMIFS($BM$2:$BM$2500,$W$2:$W$2500,$A794))</f>
      </c>
      <c r="AX794">
        <f>IF($A794="","",SUMIFS($BN$2:$BN$2500,$W$2:$W$2500,$A794))</f>
      </c>
      <c r="AY794">
        <f>IF($A794="","",SUMIFS($BO$2:$BO$2500,$W$2:$W$2500,$A794))</f>
      </c>
      <c r="AZ794">
        <f>IF($A794="","",SUMIFS($BP$2:$BP$2500,$W$2:$W$2500,$A794))</f>
      </c>
      <c r="BA794">
        <f>IF($A794="","",SUMIFS($BQ$2:$BQ$2500,$W$2:$W$2500,$A794))</f>
      </c>
      <c r="BB794">
        <f>IF($A794="","",SUMIFS($BR$2:$BR$2500,$W$2:$W$2500,$A794))</f>
      </c>
      <c r="BC794">
        <f>IF($A794="","",SUMIFS($BS$2:$BS$2500,$W$2:$W$2500,$A794))</f>
      </c>
      <c r="BD794">
        <f>IF($A794="","",SUMIFS($BT$2:$BT$2500,$W$2:$W$2500,$A794))</f>
      </c>
      <c r="BF794">
        <f>IF($Z794="","",INDEX($AO$2:$AO$2000,$Z794))</f>
      </c>
      <c r="BG794">
        <f>IF($Z794="","",INDEX($AP$2:$AP$2000,$Z794))</f>
      </c>
      <c r="BH794">
        <f>IF($Z794="","",INDEX($AQ$2:$AQ$2000,$Z794))</f>
      </c>
      <c r="BI794">
        <f>IF($Z794="","",INDEX($AR$2:$AR$2000,$Z794))</f>
      </c>
      <c r="BJ794">
        <f>IF($Z794="","",INDEX($AS$2:$AS$2000,$Z794))</f>
      </c>
      <c r="BK794">
        <f>IF($Z794="","",INDEX($AT$2:$AT$2000,$Z794))</f>
      </c>
      <c r="BL794">
        <f>IF($Z794="","",INDEX($AU$2:$AU$2000,$Z794))</f>
      </c>
      <c r="BM794">
        <f>IF($Z794="","",INDEX($AV$2:$AV$2000,$Z794))</f>
      </c>
      <c r="BN794">
        <f>IF($Z794="","",INDEX($AW$2:$AW$2000,$Z794))</f>
      </c>
      <c r="BO794">
        <f>IF($Z794="","",INDEX($AX$2:$AX$2000,$Z794))</f>
      </c>
      <c r="BP794">
        <f>IF($Z794="","",INDEX($AY$2:$AY$2000,$Z794))</f>
      </c>
      <c r="BQ794">
        <f>IF($Z794="","",INDEX($AZ$2:$AZ$2000,$Z794))</f>
      </c>
      <c r="BR794">
        <f>IF($Z794="","",INDEX($BA$2:$BA$2000,$Z794))</f>
      </c>
      <c r="BS794">
        <f>IF($Z794="","",INDEX($BB$2:$BB$2000,$Z794))</f>
      </c>
      <c r="BT794">
        <f>IF($Z794="","",INDEX($BC$2:$BC$2000,$Z794))</f>
      </c>
      <c r="BV794">
        <f>IF(OR($A794="",$P794&lt;&gt;"Yes",$AH794="Yes"),"",1+N($AG794))</f>
      </c>
      <c r="BW794">
        <f>IF($A794="","",COUNTIFS($W$2:$W$2500,$A794,$BZ$2:$BZ$2500,"Yes")+COUNTIFS($X$2:$X$2500,$A794,$BY$2:$BY$2500,"Yes"))</f>
      </c>
      <c r="BX794">
        <f>IF(OR($A794="",$P794="Yes"),"",IF(N($BW794)=0,0,1+SUMIFS($CB$2:$CB$2500,$W$2:$W$2500,$A794)+SUMIFS($CA$2:$CA$2500,$X$2:$X$2500,$A794)))</f>
      </c>
      <c r="BY794" t="str">
        <f>IF($Y794="","",INDEX($AH$2:$AH$2000,$Y794)&amp;"")</f>
      </c>
      <c r="BZ794" t="str">
        <f>IF($Z794="","",INDEX($AH$2:$AH$2000,$Z794)&amp;"")</f>
      </c>
      <c r="CA794">
        <f>IF($Y794="","",INDEX($BV$2:$BV$2000,$Y794))</f>
      </c>
      <c r="CB794">
        <f>IF($Z794="","",INDEX($BV$2:$BV$2000,$Z794))</f>
      </c>
    </row>
    <row r="795">
      <c r="A795" t="str">
        <f>IF(TRIM(INDEX(games!$A:$A,ROW()))="","",TRIM(INDEX(games!$A:$A,ROW())))</f>
      </c>
      <c r="B795">
        <f>IF(OR($A795="",INDEX(games!$B:$B,ROW())=""),"",INDEX(games!$B:$B,ROW()))</f>
      </c>
      <c r="C795" t="str">
        <f>IF(OR($A795="",INDEX(games!$C:$C,ROW())=""),"",INDEX(games!$C:$C,ROW()))</f>
      </c>
      <c r="D795">
        <f>IF($A795="","",COUNTIF($W$2:$W$2500,$A795)+COUNTIF($X$2:$X$2500,$A795))</f>
      </c>
      <c r="E795">
        <f>IF($A795="","",IFERROR(MATCH($C795,$R$2:$R$5,0),0))</f>
      </c>
      <c r="F795">
        <f>IF($A795="","",MOD(ROW(),34))</f>
      </c>
      <c r="G795">
        <f>IF($A795="",NA(),IF($C795="Action",$B795,NA()))</f>
      </c>
      <c r="H795">
        <f>IF($A795="",NA(),IF($C795="Action",1+$F795*0.023,NA()))</f>
      </c>
      <c r="I795">
        <f>IF($A795="",NA(),IF($C795="Strategy",$B795,NA()))</f>
      </c>
      <c r="J795">
        <f>IF($A795="",NA(),IF($C795="Strategy",2+$F795*0.023,NA()))</f>
      </c>
      <c r="K795">
        <f>IF($A795="",NA(),IF($C795="Deckbuilder",$B795,NA()))</f>
      </c>
      <c r="L795">
        <f>IF($A795="",NA(),IF($C795="Deckbuilder",3+$F795*0.023,NA()))</f>
      </c>
      <c r="M795">
        <f>IF($A795="",NA(),IF($C795="Traditional",$B795,NA()))</f>
      </c>
      <c r="N795">
        <f>IF($A795="",NA(),IF($C795="Traditional",4+$F795*0.023,NA()))</f>
      </c>
      <c r="O795">
        <f>IF($A795="","",$D795+ROW()/1000000)</f>
      </c>
      <c r="P795" t="str">
        <f>IF(OR($A795="",INDEX(games!$H:$H,ROW())=""),"",INDEX(games!$H:$H,ROW()))</f>
      </c>
      <c r="Q795">
        <f>IF(OR($A795="",$P795&lt;&gt;"Yes"),"",$D795+ROW()/1000000)</f>
      </c>
      <c r="T795">
        <f>IF($Y795="","",INDEX($B$2:$B$2000,$Y795))</f>
      </c>
      <c r="U795">
        <f>IF($Z795="","",INDEX($B$2:$B$2000,$Z795))</f>
      </c>
      <c r="V795">
        <f>IF(OR($T795="",$U795=""),"",$U795-$T795)</f>
      </c>
      <c r="W795" t="str">
        <f>IF(TRIM(INDEX(connections!$A:$A,ROW()))="","",TRIM(INDEX(connections!$A:$A,ROW())))</f>
      </c>
      <c r="X795" t="str">
        <f>IF($W795="","",TRIM(INDEX(connections!$B:$B,ROW())))</f>
      </c>
      <c r="Y795">
        <f>IF($W795="","",IFERROR(MATCH($W795,$A$2:$A$2000,0),""))</f>
      </c>
      <c r="Z795">
        <f>IF($X795="","",IFERROR(MATCH($X795,$A$2:$A$2000,0),""))</f>
      </c>
      <c r="AA795" t="str">
        <f>IF($Y795="","",INDEX($P$2:$P$2000,$Y795))</f>
      </c>
      <c r="AB795" t="str">
        <f>IF($Z795="","",INDEX($P$2:$P$2000,$Z795))</f>
      </c>
      <c r="AC795">
        <f>IF(AND($AA795="Yes",$AB795="Yes"),1,"")</f>
      </c>
      <c r="AD795">
        <f>IF(OR($Y795="",$Z795=""),"",IF(INDEX($C$2:$C$2000,$Y795)=INDEX($C$2:$C$2000,$Z795),0,1))</f>
      </c>
      <c r="AE795">
        <f>IF($AC795&lt;&gt;1,"",IF(AND(INDEX($AG$2:$AG$2000,$Y795)=1,INDEX($AG$2:$AG$2000,$Z795)=1),1,""))</f>
      </c>
      <c r="AG795">
        <f>IF($A795="","",COUNTIFS($W$2:$W$2500,$A795,$AB$2:$AB$2500,"Yes")+COUNTIFS($X$2:$X$2500,$A795,$AA$2:$AA$2500,"Yes"))</f>
      </c>
      <c r="AH795" t="str">
        <f>IF(OR($P795&lt;&gt;"Yes",N($AG795)=0),"",IF(AND($AG795=1,COUNTIFS($W$2:$W$2500,$A795,$AE$2:$AE$2500,1)+COUNTIFS($X$2:$X$2500,$A795,$AE$2:$AE$2500,1)&gt;0),"","Yes"))</f>
      </c>
      <c r="AI795">
        <f>IF($AH795="Yes",$AG795,"")</f>
      </c>
      <c r="AJ795">
        <f>IF($AI795="","",$AI795+ROW()/1000000)</f>
      </c>
      <c r="AK795">
        <f>IF(OR($A795="",$P795="Yes",N($AG795)=0),"",$AG795+ROW()/1000000)</f>
      </c>
      <c r="AL795" t="str">
        <f>IF($A795="","",INDEX(games!$J:$J,ROW())&amp;"")</f>
      </c>
      <c r="AM795">
        <f>IF($A795="","",SUMPRODUCT($AO795:$BD795,'Map Analysis'!$AP$2^{0,1,2,3,4,5,6,7,8,9,10,11,12,13,14,15}))</f>
      </c>
      <c r="AN795">
        <f>IF($A795="","",$AM795+ROW()/10000000)</f>
      </c>
      <c r="AO795">
        <f>IF($A795="","",COUNTIF($W$2:$W$2500,$A795))</f>
      </c>
      <c r="AP795">
        <f>IF($A795="","",SUMIFS($BF$2:$BF$2500,$W$2:$W$2500,$A795))</f>
      </c>
      <c r="AQ795">
        <f>IF($A795="","",SUMIFS($BG$2:$BG$2500,$W$2:$W$2500,$A795))</f>
      </c>
      <c r="AR795">
        <f>IF($A795="","",SUMIFS($BH$2:$BH$2500,$W$2:$W$2500,$A795))</f>
      </c>
      <c r="AS795">
        <f>IF($A795="","",SUMIFS($BI$2:$BI$2500,$W$2:$W$2500,$A795))</f>
      </c>
      <c r="AT795">
        <f>IF($A795="","",SUMIFS($BJ$2:$BJ$2500,$W$2:$W$2500,$A795))</f>
      </c>
      <c r="AU795">
        <f>IF($A795="","",SUMIFS($BK$2:$BK$2500,$W$2:$W$2500,$A795))</f>
      </c>
      <c r="AV795">
        <f>IF($A795="","",SUMIFS($BL$2:$BL$2500,$W$2:$W$2500,$A795))</f>
      </c>
      <c r="AW795">
        <f>IF($A795="","",SUMIFS($BM$2:$BM$2500,$W$2:$W$2500,$A795))</f>
      </c>
      <c r="AX795">
        <f>IF($A795="","",SUMIFS($BN$2:$BN$2500,$W$2:$W$2500,$A795))</f>
      </c>
      <c r="AY795">
        <f>IF($A795="","",SUMIFS($BO$2:$BO$2500,$W$2:$W$2500,$A795))</f>
      </c>
      <c r="AZ795">
        <f>IF($A795="","",SUMIFS($BP$2:$BP$2500,$W$2:$W$2500,$A795))</f>
      </c>
      <c r="BA795">
        <f>IF($A795="","",SUMIFS($BQ$2:$BQ$2500,$W$2:$W$2500,$A795))</f>
      </c>
      <c r="BB795">
        <f>IF($A795="","",SUMIFS($BR$2:$BR$2500,$W$2:$W$2500,$A795))</f>
      </c>
      <c r="BC795">
        <f>IF($A795="","",SUMIFS($BS$2:$BS$2500,$W$2:$W$2500,$A795))</f>
      </c>
      <c r="BD795">
        <f>IF($A795="","",SUMIFS($BT$2:$BT$2500,$W$2:$W$2500,$A795))</f>
      </c>
      <c r="BF795">
        <f>IF($Z795="","",INDEX($AO$2:$AO$2000,$Z795))</f>
      </c>
      <c r="BG795">
        <f>IF($Z795="","",INDEX($AP$2:$AP$2000,$Z795))</f>
      </c>
      <c r="BH795">
        <f>IF($Z795="","",INDEX($AQ$2:$AQ$2000,$Z795))</f>
      </c>
      <c r="BI795">
        <f>IF($Z795="","",INDEX($AR$2:$AR$2000,$Z795))</f>
      </c>
      <c r="BJ795">
        <f>IF($Z795="","",INDEX($AS$2:$AS$2000,$Z795))</f>
      </c>
      <c r="BK795">
        <f>IF($Z795="","",INDEX($AT$2:$AT$2000,$Z795))</f>
      </c>
      <c r="BL795">
        <f>IF($Z795="","",INDEX($AU$2:$AU$2000,$Z795))</f>
      </c>
      <c r="BM795">
        <f>IF($Z795="","",INDEX($AV$2:$AV$2000,$Z795))</f>
      </c>
      <c r="BN795">
        <f>IF($Z795="","",INDEX($AW$2:$AW$2000,$Z795))</f>
      </c>
      <c r="BO795">
        <f>IF($Z795="","",INDEX($AX$2:$AX$2000,$Z795))</f>
      </c>
      <c r="BP795">
        <f>IF($Z795="","",INDEX($AY$2:$AY$2000,$Z795))</f>
      </c>
      <c r="BQ795">
        <f>IF($Z795="","",INDEX($AZ$2:$AZ$2000,$Z795))</f>
      </c>
      <c r="BR795">
        <f>IF($Z795="","",INDEX($BA$2:$BA$2000,$Z795))</f>
      </c>
      <c r="BS795">
        <f>IF($Z795="","",INDEX($BB$2:$BB$2000,$Z795))</f>
      </c>
      <c r="BT795">
        <f>IF($Z795="","",INDEX($BC$2:$BC$2000,$Z795))</f>
      </c>
      <c r="BV795">
        <f>IF(OR($A795="",$P795&lt;&gt;"Yes",$AH795="Yes"),"",1+N($AG795))</f>
      </c>
      <c r="BW795">
        <f>IF($A795="","",COUNTIFS($W$2:$W$2500,$A795,$BZ$2:$BZ$2500,"Yes")+COUNTIFS($X$2:$X$2500,$A795,$BY$2:$BY$2500,"Yes"))</f>
      </c>
      <c r="BX795">
        <f>IF(OR($A795="",$P795="Yes"),"",IF(N($BW795)=0,0,1+SUMIFS($CB$2:$CB$2500,$W$2:$W$2500,$A795)+SUMIFS($CA$2:$CA$2500,$X$2:$X$2500,$A795)))</f>
      </c>
      <c r="BY795" t="str">
        <f>IF($Y795="","",INDEX($AH$2:$AH$2000,$Y795)&amp;"")</f>
      </c>
      <c r="BZ795" t="str">
        <f>IF($Z795="","",INDEX($AH$2:$AH$2000,$Z795)&amp;"")</f>
      </c>
      <c r="CA795">
        <f>IF($Y795="","",INDEX($BV$2:$BV$2000,$Y795))</f>
      </c>
      <c r="CB795">
        <f>IF($Z795="","",INDEX($BV$2:$BV$2000,$Z795))</f>
      </c>
    </row>
    <row r="796">
      <c r="A796" t="str">
        <f>IF(TRIM(INDEX(games!$A:$A,ROW()))="","",TRIM(INDEX(games!$A:$A,ROW())))</f>
      </c>
      <c r="B796">
        <f>IF(OR($A796="",INDEX(games!$B:$B,ROW())=""),"",INDEX(games!$B:$B,ROW()))</f>
      </c>
      <c r="C796" t="str">
        <f>IF(OR($A796="",INDEX(games!$C:$C,ROW())=""),"",INDEX(games!$C:$C,ROW()))</f>
      </c>
      <c r="D796">
        <f>IF($A796="","",COUNTIF($W$2:$W$2500,$A796)+COUNTIF($X$2:$X$2500,$A796))</f>
      </c>
      <c r="E796">
        <f>IF($A796="","",IFERROR(MATCH($C796,$R$2:$R$5,0),0))</f>
      </c>
      <c r="F796">
        <f>IF($A796="","",MOD(ROW(),34))</f>
      </c>
      <c r="G796">
        <f>IF($A796="",NA(),IF($C796="Action",$B796,NA()))</f>
      </c>
      <c r="H796">
        <f>IF($A796="",NA(),IF($C796="Action",1+$F796*0.023,NA()))</f>
      </c>
      <c r="I796">
        <f>IF($A796="",NA(),IF($C796="Strategy",$B796,NA()))</f>
      </c>
      <c r="J796">
        <f>IF($A796="",NA(),IF($C796="Strategy",2+$F796*0.023,NA()))</f>
      </c>
      <c r="K796">
        <f>IF($A796="",NA(),IF($C796="Deckbuilder",$B796,NA()))</f>
      </c>
      <c r="L796">
        <f>IF($A796="",NA(),IF($C796="Deckbuilder",3+$F796*0.023,NA()))</f>
      </c>
      <c r="M796">
        <f>IF($A796="",NA(),IF($C796="Traditional",$B796,NA()))</f>
      </c>
      <c r="N796">
        <f>IF($A796="",NA(),IF($C796="Traditional",4+$F796*0.023,NA()))</f>
      </c>
      <c r="O796">
        <f>IF($A796="","",$D796+ROW()/1000000)</f>
      </c>
      <c r="P796" t="str">
        <f>IF(OR($A796="",INDEX(games!$H:$H,ROW())=""),"",INDEX(games!$H:$H,ROW()))</f>
      </c>
      <c r="Q796">
        <f>IF(OR($A796="",$P796&lt;&gt;"Yes"),"",$D796+ROW()/1000000)</f>
      </c>
      <c r="T796">
        <f>IF($Y796="","",INDEX($B$2:$B$2000,$Y796))</f>
      </c>
      <c r="U796">
        <f>IF($Z796="","",INDEX($B$2:$B$2000,$Z796))</f>
      </c>
      <c r="V796">
        <f>IF(OR($T796="",$U796=""),"",$U796-$T796)</f>
      </c>
      <c r="W796" t="str">
        <f>IF(TRIM(INDEX(connections!$A:$A,ROW()))="","",TRIM(INDEX(connections!$A:$A,ROW())))</f>
      </c>
      <c r="X796" t="str">
        <f>IF($W796="","",TRIM(INDEX(connections!$B:$B,ROW())))</f>
      </c>
      <c r="Y796">
        <f>IF($W796="","",IFERROR(MATCH($W796,$A$2:$A$2000,0),""))</f>
      </c>
      <c r="Z796">
        <f>IF($X796="","",IFERROR(MATCH($X796,$A$2:$A$2000,0),""))</f>
      </c>
      <c r="AA796" t="str">
        <f>IF($Y796="","",INDEX($P$2:$P$2000,$Y796))</f>
      </c>
      <c r="AB796" t="str">
        <f>IF($Z796="","",INDEX($P$2:$P$2000,$Z796))</f>
      </c>
      <c r="AC796">
        <f>IF(AND($AA796="Yes",$AB796="Yes"),1,"")</f>
      </c>
      <c r="AD796">
        <f>IF(OR($Y796="",$Z796=""),"",IF(INDEX($C$2:$C$2000,$Y796)=INDEX($C$2:$C$2000,$Z796),0,1))</f>
      </c>
      <c r="AE796">
        <f>IF($AC796&lt;&gt;1,"",IF(AND(INDEX($AG$2:$AG$2000,$Y796)=1,INDEX($AG$2:$AG$2000,$Z796)=1),1,""))</f>
      </c>
      <c r="AG796">
        <f>IF($A796="","",COUNTIFS($W$2:$W$2500,$A796,$AB$2:$AB$2500,"Yes")+COUNTIFS($X$2:$X$2500,$A796,$AA$2:$AA$2500,"Yes"))</f>
      </c>
      <c r="AH796" t="str">
        <f>IF(OR($P796&lt;&gt;"Yes",N($AG796)=0),"",IF(AND($AG796=1,COUNTIFS($W$2:$W$2500,$A796,$AE$2:$AE$2500,1)+COUNTIFS($X$2:$X$2500,$A796,$AE$2:$AE$2500,1)&gt;0),"","Yes"))</f>
      </c>
      <c r="AI796">
        <f>IF($AH796="Yes",$AG796,"")</f>
      </c>
      <c r="AJ796">
        <f>IF($AI796="","",$AI796+ROW()/1000000)</f>
      </c>
      <c r="AK796">
        <f>IF(OR($A796="",$P796="Yes",N($AG796)=0),"",$AG796+ROW()/1000000)</f>
      </c>
      <c r="AL796" t="str">
        <f>IF($A796="","",INDEX(games!$J:$J,ROW())&amp;"")</f>
      </c>
      <c r="AM796">
        <f>IF($A796="","",SUMPRODUCT($AO796:$BD796,'Map Analysis'!$AP$2^{0,1,2,3,4,5,6,7,8,9,10,11,12,13,14,15}))</f>
      </c>
      <c r="AN796">
        <f>IF($A796="","",$AM796+ROW()/10000000)</f>
      </c>
      <c r="AO796">
        <f>IF($A796="","",COUNTIF($W$2:$W$2500,$A796))</f>
      </c>
      <c r="AP796">
        <f>IF($A796="","",SUMIFS($BF$2:$BF$2500,$W$2:$W$2500,$A796))</f>
      </c>
      <c r="AQ796">
        <f>IF($A796="","",SUMIFS($BG$2:$BG$2500,$W$2:$W$2500,$A796))</f>
      </c>
      <c r="AR796">
        <f>IF($A796="","",SUMIFS($BH$2:$BH$2500,$W$2:$W$2500,$A796))</f>
      </c>
      <c r="AS796">
        <f>IF($A796="","",SUMIFS($BI$2:$BI$2500,$W$2:$W$2500,$A796))</f>
      </c>
      <c r="AT796">
        <f>IF($A796="","",SUMIFS($BJ$2:$BJ$2500,$W$2:$W$2500,$A796))</f>
      </c>
      <c r="AU796">
        <f>IF($A796="","",SUMIFS($BK$2:$BK$2500,$W$2:$W$2500,$A796))</f>
      </c>
      <c r="AV796">
        <f>IF($A796="","",SUMIFS($BL$2:$BL$2500,$W$2:$W$2500,$A796))</f>
      </c>
      <c r="AW796">
        <f>IF($A796="","",SUMIFS($BM$2:$BM$2500,$W$2:$W$2500,$A796))</f>
      </c>
      <c r="AX796">
        <f>IF($A796="","",SUMIFS($BN$2:$BN$2500,$W$2:$W$2500,$A796))</f>
      </c>
      <c r="AY796">
        <f>IF($A796="","",SUMIFS($BO$2:$BO$2500,$W$2:$W$2500,$A796))</f>
      </c>
      <c r="AZ796">
        <f>IF($A796="","",SUMIFS($BP$2:$BP$2500,$W$2:$W$2500,$A796))</f>
      </c>
      <c r="BA796">
        <f>IF($A796="","",SUMIFS($BQ$2:$BQ$2500,$W$2:$W$2500,$A796))</f>
      </c>
      <c r="BB796">
        <f>IF($A796="","",SUMIFS($BR$2:$BR$2500,$W$2:$W$2500,$A796))</f>
      </c>
      <c r="BC796">
        <f>IF($A796="","",SUMIFS($BS$2:$BS$2500,$W$2:$W$2500,$A796))</f>
      </c>
      <c r="BD796">
        <f>IF($A796="","",SUMIFS($BT$2:$BT$2500,$W$2:$W$2500,$A796))</f>
      </c>
      <c r="BF796">
        <f>IF($Z796="","",INDEX($AO$2:$AO$2000,$Z796))</f>
      </c>
      <c r="BG796">
        <f>IF($Z796="","",INDEX($AP$2:$AP$2000,$Z796))</f>
      </c>
      <c r="BH796">
        <f>IF($Z796="","",INDEX($AQ$2:$AQ$2000,$Z796))</f>
      </c>
      <c r="BI796">
        <f>IF($Z796="","",INDEX($AR$2:$AR$2000,$Z796))</f>
      </c>
      <c r="BJ796">
        <f>IF($Z796="","",INDEX($AS$2:$AS$2000,$Z796))</f>
      </c>
      <c r="BK796">
        <f>IF($Z796="","",INDEX($AT$2:$AT$2000,$Z796))</f>
      </c>
      <c r="BL796">
        <f>IF($Z796="","",INDEX($AU$2:$AU$2000,$Z796))</f>
      </c>
      <c r="BM796">
        <f>IF($Z796="","",INDEX($AV$2:$AV$2000,$Z796))</f>
      </c>
      <c r="BN796">
        <f>IF($Z796="","",INDEX($AW$2:$AW$2000,$Z796))</f>
      </c>
      <c r="BO796">
        <f>IF($Z796="","",INDEX($AX$2:$AX$2000,$Z796))</f>
      </c>
      <c r="BP796">
        <f>IF($Z796="","",INDEX($AY$2:$AY$2000,$Z796))</f>
      </c>
      <c r="BQ796">
        <f>IF($Z796="","",INDEX($AZ$2:$AZ$2000,$Z796))</f>
      </c>
      <c r="BR796">
        <f>IF($Z796="","",INDEX($BA$2:$BA$2000,$Z796))</f>
      </c>
      <c r="BS796">
        <f>IF($Z796="","",INDEX($BB$2:$BB$2000,$Z796))</f>
      </c>
      <c r="BT796">
        <f>IF($Z796="","",INDEX($BC$2:$BC$2000,$Z796))</f>
      </c>
      <c r="BV796">
        <f>IF(OR($A796="",$P796&lt;&gt;"Yes",$AH796="Yes"),"",1+N($AG796))</f>
      </c>
      <c r="BW796">
        <f>IF($A796="","",COUNTIFS($W$2:$W$2500,$A796,$BZ$2:$BZ$2500,"Yes")+COUNTIFS($X$2:$X$2500,$A796,$BY$2:$BY$2500,"Yes"))</f>
      </c>
      <c r="BX796">
        <f>IF(OR($A796="",$P796="Yes"),"",IF(N($BW796)=0,0,1+SUMIFS($CB$2:$CB$2500,$W$2:$W$2500,$A796)+SUMIFS($CA$2:$CA$2500,$X$2:$X$2500,$A796)))</f>
      </c>
      <c r="BY796" t="str">
        <f>IF($Y796="","",INDEX($AH$2:$AH$2000,$Y796)&amp;"")</f>
      </c>
      <c r="BZ796" t="str">
        <f>IF($Z796="","",INDEX($AH$2:$AH$2000,$Z796)&amp;"")</f>
      </c>
      <c r="CA796">
        <f>IF($Y796="","",INDEX($BV$2:$BV$2000,$Y796))</f>
      </c>
      <c r="CB796">
        <f>IF($Z796="","",INDEX($BV$2:$BV$2000,$Z796))</f>
      </c>
    </row>
    <row r="797">
      <c r="A797" t="str">
        <f>IF(TRIM(INDEX(games!$A:$A,ROW()))="","",TRIM(INDEX(games!$A:$A,ROW())))</f>
      </c>
      <c r="B797">
        <f>IF(OR($A797="",INDEX(games!$B:$B,ROW())=""),"",INDEX(games!$B:$B,ROW()))</f>
      </c>
      <c r="C797" t="str">
        <f>IF(OR($A797="",INDEX(games!$C:$C,ROW())=""),"",INDEX(games!$C:$C,ROW()))</f>
      </c>
      <c r="D797">
        <f>IF($A797="","",COUNTIF($W$2:$W$2500,$A797)+COUNTIF($X$2:$X$2500,$A797))</f>
      </c>
      <c r="E797">
        <f>IF($A797="","",IFERROR(MATCH($C797,$R$2:$R$5,0),0))</f>
      </c>
      <c r="F797">
        <f>IF($A797="","",MOD(ROW(),34))</f>
      </c>
      <c r="G797">
        <f>IF($A797="",NA(),IF($C797="Action",$B797,NA()))</f>
      </c>
      <c r="H797">
        <f>IF($A797="",NA(),IF($C797="Action",1+$F797*0.023,NA()))</f>
      </c>
      <c r="I797">
        <f>IF($A797="",NA(),IF($C797="Strategy",$B797,NA()))</f>
      </c>
      <c r="J797">
        <f>IF($A797="",NA(),IF($C797="Strategy",2+$F797*0.023,NA()))</f>
      </c>
      <c r="K797">
        <f>IF($A797="",NA(),IF($C797="Deckbuilder",$B797,NA()))</f>
      </c>
      <c r="L797">
        <f>IF($A797="",NA(),IF($C797="Deckbuilder",3+$F797*0.023,NA()))</f>
      </c>
      <c r="M797">
        <f>IF($A797="",NA(),IF($C797="Traditional",$B797,NA()))</f>
      </c>
      <c r="N797">
        <f>IF($A797="",NA(),IF($C797="Traditional",4+$F797*0.023,NA()))</f>
      </c>
      <c r="O797">
        <f>IF($A797="","",$D797+ROW()/1000000)</f>
      </c>
      <c r="P797" t="str">
        <f>IF(OR($A797="",INDEX(games!$H:$H,ROW())=""),"",INDEX(games!$H:$H,ROW()))</f>
      </c>
      <c r="Q797">
        <f>IF(OR($A797="",$P797&lt;&gt;"Yes"),"",$D797+ROW()/1000000)</f>
      </c>
      <c r="T797">
        <f>IF($Y797="","",INDEX($B$2:$B$2000,$Y797))</f>
      </c>
      <c r="U797">
        <f>IF($Z797="","",INDEX($B$2:$B$2000,$Z797))</f>
      </c>
      <c r="V797">
        <f>IF(OR($T797="",$U797=""),"",$U797-$T797)</f>
      </c>
      <c r="W797" t="str">
        <f>IF(TRIM(INDEX(connections!$A:$A,ROW()))="","",TRIM(INDEX(connections!$A:$A,ROW())))</f>
      </c>
      <c r="X797" t="str">
        <f>IF($W797="","",TRIM(INDEX(connections!$B:$B,ROW())))</f>
      </c>
      <c r="Y797">
        <f>IF($W797="","",IFERROR(MATCH($W797,$A$2:$A$2000,0),""))</f>
      </c>
      <c r="Z797">
        <f>IF($X797="","",IFERROR(MATCH($X797,$A$2:$A$2000,0),""))</f>
      </c>
      <c r="AA797" t="str">
        <f>IF($Y797="","",INDEX($P$2:$P$2000,$Y797))</f>
      </c>
      <c r="AB797" t="str">
        <f>IF($Z797="","",INDEX($P$2:$P$2000,$Z797))</f>
      </c>
      <c r="AC797">
        <f>IF(AND($AA797="Yes",$AB797="Yes"),1,"")</f>
      </c>
      <c r="AD797">
        <f>IF(OR($Y797="",$Z797=""),"",IF(INDEX($C$2:$C$2000,$Y797)=INDEX($C$2:$C$2000,$Z797),0,1))</f>
      </c>
      <c r="AE797">
        <f>IF($AC797&lt;&gt;1,"",IF(AND(INDEX($AG$2:$AG$2000,$Y797)=1,INDEX($AG$2:$AG$2000,$Z797)=1),1,""))</f>
      </c>
      <c r="AG797">
        <f>IF($A797="","",COUNTIFS($W$2:$W$2500,$A797,$AB$2:$AB$2500,"Yes")+COUNTIFS($X$2:$X$2500,$A797,$AA$2:$AA$2500,"Yes"))</f>
      </c>
      <c r="AH797" t="str">
        <f>IF(OR($P797&lt;&gt;"Yes",N($AG797)=0),"",IF(AND($AG797=1,COUNTIFS($W$2:$W$2500,$A797,$AE$2:$AE$2500,1)+COUNTIFS($X$2:$X$2500,$A797,$AE$2:$AE$2500,1)&gt;0),"","Yes"))</f>
      </c>
      <c r="AI797">
        <f>IF($AH797="Yes",$AG797,"")</f>
      </c>
      <c r="AJ797">
        <f>IF($AI797="","",$AI797+ROW()/1000000)</f>
      </c>
      <c r="AK797">
        <f>IF(OR($A797="",$P797="Yes",N($AG797)=0),"",$AG797+ROW()/1000000)</f>
      </c>
      <c r="AL797" t="str">
        <f>IF($A797="","",INDEX(games!$J:$J,ROW())&amp;"")</f>
      </c>
      <c r="AM797">
        <f>IF($A797="","",SUMPRODUCT($AO797:$BD797,'Map Analysis'!$AP$2^{0,1,2,3,4,5,6,7,8,9,10,11,12,13,14,15}))</f>
      </c>
      <c r="AN797">
        <f>IF($A797="","",$AM797+ROW()/10000000)</f>
      </c>
      <c r="AO797">
        <f>IF($A797="","",COUNTIF($W$2:$W$2500,$A797))</f>
      </c>
      <c r="AP797">
        <f>IF($A797="","",SUMIFS($BF$2:$BF$2500,$W$2:$W$2500,$A797))</f>
      </c>
      <c r="AQ797">
        <f>IF($A797="","",SUMIFS($BG$2:$BG$2500,$W$2:$W$2500,$A797))</f>
      </c>
      <c r="AR797">
        <f>IF($A797="","",SUMIFS($BH$2:$BH$2500,$W$2:$W$2500,$A797))</f>
      </c>
      <c r="AS797">
        <f>IF($A797="","",SUMIFS($BI$2:$BI$2500,$W$2:$W$2500,$A797))</f>
      </c>
      <c r="AT797">
        <f>IF($A797="","",SUMIFS($BJ$2:$BJ$2500,$W$2:$W$2500,$A797))</f>
      </c>
      <c r="AU797">
        <f>IF($A797="","",SUMIFS($BK$2:$BK$2500,$W$2:$W$2500,$A797))</f>
      </c>
      <c r="AV797">
        <f>IF($A797="","",SUMIFS($BL$2:$BL$2500,$W$2:$W$2500,$A797))</f>
      </c>
      <c r="AW797">
        <f>IF($A797="","",SUMIFS($BM$2:$BM$2500,$W$2:$W$2500,$A797))</f>
      </c>
      <c r="AX797">
        <f>IF($A797="","",SUMIFS($BN$2:$BN$2500,$W$2:$W$2500,$A797))</f>
      </c>
      <c r="AY797">
        <f>IF($A797="","",SUMIFS($BO$2:$BO$2500,$W$2:$W$2500,$A797))</f>
      </c>
      <c r="AZ797">
        <f>IF($A797="","",SUMIFS($BP$2:$BP$2500,$W$2:$W$2500,$A797))</f>
      </c>
      <c r="BA797">
        <f>IF($A797="","",SUMIFS($BQ$2:$BQ$2500,$W$2:$W$2500,$A797))</f>
      </c>
      <c r="BB797">
        <f>IF($A797="","",SUMIFS($BR$2:$BR$2500,$W$2:$W$2500,$A797))</f>
      </c>
      <c r="BC797">
        <f>IF($A797="","",SUMIFS($BS$2:$BS$2500,$W$2:$W$2500,$A797))</f>
      </c>
      <c r="BD797">
        <f>IF($A797="","",SUMIFS($BT$2:$BT$2500,$W$2:$W$2500,$A797))</f>
      </c>
      <c r="BF797">
        <f>IF($Z797="","",INDEX($AO$2:$AO$2000,$Z797))</f>
      </c>
      <c r="BG797">
        <f>IF($Z797="","",INDEX($AP$2:$AP$2000,$Z797))</f>
      </c>
      <c r="BH797">
        <f>IF($Z797="","",INDEX($AQ$2:$AQ$2000,$Z797))</f>
      </c>
      <c r="BI797">
        <f>IF($Z797="","",INDEX($AR$2:$AR$2000,$Z797))</f>
      </c>
      <c r="BJ797">
        <f>IF($Z797="","",INDEX($AS$2:$AS$2000,$Z797))</f>
      </c>
      <c r="BK797">
        <f>IF($Z797="","",INDEX($AT$2:$AT$2000,$Z797))</f>
      </c>
      <c r="BL797">
        <f>IF($Z797="","",INDEX($AU$2:$AU$2000,$Z797))</f>
      </c>
      <c r="BM797">
        <f>IF($Z797="","",INDEX($AV$2:$AV$2000,$Z797))</f>
      </c>
      <c r="BN797">
        <f>IF($Z797="","",INDEX($AW$2:$AW$2000,$Z797))</f>
      </c>
      <c r="BO797">
        <f>IF($Z797="","",INDEX($AX$2:$AX$2000,$Z797))</f>
      </c>
      <c r="BP797">
        <f>IF($Z797="","",INDEX($AY$2:$AY$2000,$Z797))</f>
      </c>
      <c r="BQ797">
        <f>IF($Z797="","",INDEX($AZ$2:$AZ$2000,$Z797))</f>
      </c>
      <c r="BR797">
        <f>IF($Z797="","",INDEX($BA$2:$BA$2000,$Z797))</f>
      </c>
      <c r="BS797">
        <f>IF($Z797="","",INDEX($BB$2:$BB$2000,$Z797))</f>
      </c>
      <c r="BT797">
        <f>IF($Z797="","",INDEX($BC$2:$BC$2000,$Z797))</f>
      </c>
      <c r="BV797">
        <f>IF(OR($A797="",$P797&lt;&gt;"Yes",$AH797="Yes"),"",1+N($AG797))</f>
      </c>
      <c r="BW797">
        <f>IF($A797="","",COUNTIFS($W$2:$W$2500,$A797,$BZ$2:$BZ$2500,"Yes")+COUNTIFS($X$2:$X$2500,$A797,$BY$2:$BY$2500,"Yes"))</f>
      </c>
      <c r="BX797">
        <f>IF(OR($A797="",$P797="Yes"),"",IF(N($BW797)=0,0,1+SUMIFS($CB$2:$CB$2500,$W$2:$W$2500,$A797)+SUMIFS($CA$2:$CA$2500,$X$2:$X$2500,$A797)))</f>
      </c>
      <c r="BY797" t="str">
        <f>IF($Y797="","",INDEX($AH$2:$AH$2000,$Y797)&amp;"")</f>
      </c>
      <c r="BZ797" t="str">
        <f>IF($Z797="","",INDEX($AH$2:$AH$2000,$Z797)&amp;"")</f>
      </c>
      <c r="CA797">
        <f>IF($Y797="","",INDEX($BV$2:$BV$2000,$Y797))</f>
      </c>
      <c r="CB797">
        <f>IF($Z797="","",INDEX($BV$2:$BV$2000,$Z797))</f>
      </c>
    </row>
    <row r="798">
      <c r="A798" t="str">
        <f>IF(TRIM(INDEX(games!$A:$A,ROW()))="","",TRIM(INDEX(games!$A:$A,ROW())))</f>
      </c>
      <c r="B798">
        <f>IF(OR($A798="",INDEX(games!$B:$B,ROW())=""),"",INDEX(games!$B:$B,ROW()))</f>
      </c>
      <c r="C798" t="str">
        <f>IF(OR($A798="",INDEX(games!$C:$C,ROW())=""),"",INDEX(games!$C:$C,ROW()))</f>
      </c>
      <c r="D798">
        <f>IF($A798="","",COUNTIF($W$2:$W$2500,$A798)+COUNTIF($X$2:$X$2500,$A798))</f>
      </c>
      <c r="E798">
        <f>IF($A798="","",IFERROR(MATCH($C798,$R$2:$R$5,0),0))</f>
      </c>
      <c r="F798">
        <f>IF($A798="","",MOD(ROW(),34))</f>
      </c>
      <c r="G798">
        <f>IF($A798="",NA(),IF($C798="Action",$B798,NA()))</f>
      </c>
      <c r="H798">
        <f>IF($A798="",NA(),IF($C798="Action",1+$F798*0.023,NA()))</f>
      </c>
      <c r="I798">
        <f>IF($A798="",NA(),IF($C798="Strategy",$B798,NA()))</f>
      </c>
      <c r="J798">
        <f>IF($A798="",NA(),IF($C798="Strategy",2+$F798*0.023,NA()))</f>
      </c>
      <c r="K798">
        <f>IF($A798="",NA(),IF($C798="Deckbuilder",$B798,NA()))</f>
      </c>
      <c r="L798">
        <f>IF($A798="",NA(),IF($C798="Deckbuilder",3+$F798*0.023,NA()))</f>
      </c>
      <c r="M798">
        <f>IF($A798="",NA(),IF($C798="Traditional",$B798,NA()))</f>
      </c>
      <c r="N798">
        <f>IF($A798="",NA(),IF($C798="Traditional",4+$F798*0.023,NA()))</f>
      </c>
      <c r="O798">
        <f>IF($A798="","",$D798+ROW()/1000000)</f>
      </c>
      <c r="P798" t="str">
        <f>IF(OR($A798="",INDEX(games!$H:$H,ROW())=""),"",INDEX(games!$H:$H,ROW()))</f>
      </c>
      <c r="Q798">
        <f>IF(OR($A798="",$P798&lt;&gt;"Yes"),"",$D798+ROW()/1000000)</f>
      </c>
      <c r="T798">
        <f>IF($Y798="","",INDEX($B$2:$B$2000,$Y798))</f>
      </c>
      <c r="U798">
        <f>IF($Z798="","",INDEX($B$2:$B$2000,$Z798))</f>
      </c>
      <c r="V798">
        <f>IF(OR($T798="",$U798=""),"",$U798-$T798)</f>
      </c>
      <c r="W798" t="str">
        <f>IF(TRIM(INDEX(connections!$A:$A,ROW()))="","",TRIM(INDEX(connections!$A:$A,ROW())))</f>
      </c>
      <c r="X798" t="str">
        <f>IF($W798="","",TRIM(INDEX(connections!$B:$B,ROW())))</f>
      </c>
      <c r="Y798">
        <f>IF($W798="","",IFERROR(MATCH($W798,$A$2:$A$2000,0),""))</f>
      </c>
      <c r="Z798">
        <f>IF($X798="","",IFERROR(MATCH($X798,$A$2:$A$2000,0),""))</f>
      </c>
      <c r="AA798" t="str">
        <f>IF($Y798="","",INDEX($P$2:$P$2000,$Y798))</f>
      </c>
      <c r="AB798" t="str">
        <f>IF($Z798="","",INDEX($P$2:$P$2000,$Z798))</f>
      </c>
      <c r="AC798">
        <f>IF(AND($AA798="Yes",$AB798="Yes"),1,"")</f>
      </c>
      <c r="AD798">
        <f>IF(OR($Y798="",$Z798=""),"",IF(INDEX($C$2:$C$2000,$Y798)=INDEX($C$2:$C$2000,$Z798),0,1))</f>
      </c>
      <c r="AE798">
        <f>IF($AC798&lt;&gt;1,"",IF(AND(INDEX($AG$2:$AG$2000,$Y798)=1,INDEX($AG$2:$AG$2000,$Z798)=1),1,""))</f>
      </c>
      <c r="AG798">
        <f>IF($A798="","",COUNTIFS($W$2:$W$2500,$A798,$AB$2:$AB$2500,"Yes")+COUNTIFS($X$2:$X$2500,$A798,$AA$2:$AA$2500,"Yes"))</f>
      </c>
      <c r="AH798" t="str">
        <f>IF(OR($P798&lt;&gt;"Yes",N($AG798)=0),"",IF(AND($AG798=1,COUNTIFS($W$2:$W$2500,$A798,$AE$2:$AE$2500,1)+COUNTIFS($X$2:$X$2500,$A798,$AE$2:$AE$2500,1)&gt;0),"","Yes"))</f>
      </c>
      <c r="AI798">
        <f>IF($AH798="Yes",$AG798,"")</f>
      </c>
      <c r="AJ798">
        <f>IF($AI798="","",$AI798+ROW()/1000000)</f>
      </c>
      <c r="AK798">
        <f>IF(OR($A798="",$P798="Yes",N($AG798)=0),"",$AG798+ROW()/1000000)</f>
      </c>
      <c r="AL798" t="str">
        <f>IF($A798="","",INDEX(games!$J:$J,ROW())&amp;"")</f>
      </c>
      <c r="AM798">
        <f>IF($A798="","",SUMPRODUCT($AO798:$BD798,'Map Analysis'!$AP$2^{0,1,2,3,4,5,6,7,8,9,10,11,12,13,14,15}))</f>
      </c>
      <c r="AN798">
        <f>IF($A798="","",$AM798+ROW()/10000000)</f>
      </c>
      <c r="AO798">
        <f>IF($A798="","",COUNTIF($W$2:$W$2500,$A798))</f>
      </c>
      <c r="AP798">
        <f>IF($A798="","",SUMIFS($BF$2:$BF$2500,$W$2:$W$2500,$A798))</f>
      </c>
      <c r="AQ798">
        <f>IF($A798="","",SUMIFS($BG$2:$BG$2500,$W$2:$W$2500,$A798))</f>
      </c>
      <c r="AR798">
        <f>IF($A798="","",SUMIFS($BH$2:$BH$2500,$W$2:$W$2500,$A798))</f>
      </c>
      <c r="AS798">
        <f>IF($A798="","",SUMIFS($BI$2:$BI$2500,$W$2:$W$2500,$A798))</f>
      </c>
      <c r="AT798">
        <f>IF($A798="","",SUMIFS($BJ$2:$BJ$2500,$W$2:$W$2500,$A798))</f>
      </c>
      <c r="AU798">
        <f>IF($A798="","",SUMIFS($BK$2:$BK$2500,$W$2:$W$2500,$A798))</f>
      </c>
      <c r="AV798">
        <f>IF($A798="","",SUMIFS($BL$2:$BL$2500,$W$2:$W$2500,$A798))</f>
      </c>
      <c r="AW798">
        <f>IF($A798="","",SUMIFS($BM$2:$BM$2500,$W$2:$W$2500,$A798))</f>
      </c>
      <c r="AX798">
        <f>IF($A798="","",SUMIFS($BN$2:$BN$2500,$W$2:$W$2500,$A798))</f>
      </c>
      <c r="AY798">
        <f>IF($A798="","",SUMIFS($BO$2:$BO$2500,$W$2:$W$2500,$A798))</f>
      </c>
      <c r="AZ798">
        <f>IF($A798="","",SUMIFS($BP$2:$BP$2500,$W$2:$W$2500,$A798))</f>
      </c>
      <c r="BA798">
        <f>IF($A798="","",SUMIFS($BQ$2:$BQ$2500,$W$2:$W$2500,$A798))</f>
      </c>
      <c r="BB798">
        <f>IF($A798="","",SUMIFS($BR$2:$BR$2500,$W$2:$W$2500,$A798))</f>
      </c>
      <c r="BC798">
        <f>IF($A798="","",SUMIFS($BS$2:$BS$2500,$W$2:$W$2500,$A798))</f>
      </c>
      <c r="BD798">
        <f>IF($A798="","",SUMIFS($BT$2:$BT$2500,$W$2:$W$2500,$A798))</f>
      </c>
      <c r="BF798">
        <f>IF($Z798="","",INDEX($AO$2:$AO$2000,$Z798))</f>
      </c>
      <c r="BG798">
        <f>IF($Z798="","",INDEX($AP$2:$AP$2000,$Z798))</f>
      </c>
      <c r="BH798">
        <f>IF($Z798="","",INDEX($AQ$2:$AQ$2000,$Z798))</f>
      </c>
      <c r="BI798">
        <f>IF($Z798="","",INDEX($AR$2:$AR$2000,$Z798))</f>
      </c>
      <c r="BJ798">
        <f>IF($Z798="","",INDEX($AS$2:$AS$2000,$Z798))</f>
      </c>
      <c r="BK798">
        <f>IF($Z798="","",INDEX($AT$2:$AT$2000,$Z798))</f>
      </c>
      <c r="BL798">
        <f>IF($Z798="","",INDEX($AU$2:$AU$2000,$Z798))</f>
      </c>
      <c r="BM798">
        <f>IF($Z798="","",INDEX($AV$2:$AV$2000,$Z798))</f>
      </c>
      <c r="BN798">
        <f>IF($Z798="","",INDEX($AW$2:$AW$2000,$Z798))</f>
      </c>
      <c r="BO798">
        <f>IF($Z798="","",INDEX($AX$2:$AX$2000,$Z798))</f>
      </c>
      <c r="BP798">
        <f>IF($Z798="","",INDEX($AY$2:$AY$2000,$Z798))</f>
      </c>
      <c r="BQ798">
        <f>IF($Z798="","",INDEX($AZ$2:$AZ$2000,$Z798))</f>
      </c>
      <c r="BR798">
        <f>IF($Z798="","",INDEX($BA$2:$BA$2000,$Z798))</f>
      </c>
      <c r="BS798">
        <f>IF($Z798="","",INDEX($BB$2:$BB$2000,$Z798))</f>
      </c>
      <c r="BT798">
        <f>IF($Z798="","",INDEX($BC$2:$BC$2000,$Z798))</f>
      </c>
      <c r="BV798">
        <f>IF(OR($A798="",$P798&lt;&gt;"Yes",$AH798="Yes"),"",1+N($AG798))</f>
      </c>
      <c r="BW798">
        <f>IF($A798="","",COUNTIFS($W$2:$W$2500,$A798,$BZ$2:$BZ$2500,"Yes")+COUNTIFS($X$2:$X$2500,$A798,$BY$2:$BY$2500,"Yes"))</f>
      </c>
      <c r="BX798">
        <f>IF(OR($A798="",$P798="Yes"),"",IF(N($BW798)=0,0,1+SUMIFS($CB$2:$CB$2500,$W$2:$W$2500,$A798)+SUMIFS($CA$2:$CA$2500,$X$2:$X$2500,$A798)))</f>
      </c>
      <c r="BY798" t="str">
        <f>IF($Y798="","",INDEX($AH$2:$AH$2000,$Y798)&amp;"")</f>
      </c>
      <c r="BZ798" t="str">
        <f>IF($Z798="","",INDEX($AH$2:$AH$2000,$Z798)&amp;"")</f>
      </c>
      <c r="CA798">
        <f>IF($Y798="","",INDEX($BV$2:$BV$2000,$Y798))</f>
      </c>
      <c r="CB798">
        <f>IF($Z798="","",INDEX($BV$2:$BV$2000,$Z798))</f>
      </c>
    </row>
    <row r="799">
      <c r="A799" t="str">
        <f>IF(TRIM(INDEX(games!$A:$A,ROW()))="","",TRIM(INDEX(games!$A:$A,ROW())))</f>
      </c>
      <c r="B799">
        <f>IF(OR($A799="",INDEX(games!$B:$B,ROW())=""),"",INDEX(games!$B:$B,ROW()))</f>
      </c>
      <c r="C799" t="str">
        <f>IF(OR($A799="",INDEX(games!$C:$C,ROW())=""),"",INDEX(games!$C:$C,ROW()))</f>
      </c>
      <c r="D799">
        <f>IF($A799="","",COUNTIF($W$2:$W$2500,$A799)+COUNTIF($X$2:$X$2500,$A799))</f>
      </c>
      <c r="E799">
        <f>IF($A799="","",IFERROR(MATCH($C799,$R$2:$R$5,0),0))</f>
      </c>
      <c r="F799">
        <f>IF($A799="","",MOD(ROW(),34))</f>
      </c>
      <c r="G799">
        <f>IF($A799="",NA(),IF($C799="Action",$B799,NA()))</f>
      </c>
      <c r="H799">
        <f>IF($A799="",NA(),IF($C799="Action",1+$F799*0.023,NA()))</f>
      </c>
      <c r="I799">
        <f>IF($A799="",NA(),IF($C799="Strategy",$B799,NA()))</f>
      </c>
      <c r="J799">
        <f>IF($A799="",NA(),IF($C799="Strategy",2+$F799*0.023,NA()))</f>
      </c>
      <c r="K799">
        <f>IF($A799="",NA(),IF($C799="Deckbuilder",$B799,NA()))</f>
      </c>
      <c r="L799">
        <f>IF($A799="",NA(),IF($C799="Deckbuilder",3+$F799*0.023,NA()))</f>
      </c>
      <c r="M799">
        <f>IF($A799="",NA(),IF($C799="Traditional",$B799,NA()))</f>
      </c>
      <c r="N799">
        <f>IF($A799="",NA(),IF($C799="Traditional",4+$F799*0.023,NA()))</f>
      </c>
      <c r="O799">
        <f>IF($A799="","",$D799+ROW()/1000000)</f>
      </c>
      <c r="P799" t="str">
        <f>IF(OR($A799="",INDEX(games!$H:$H,ROW())=""),"",INDEX(games!$H:$H,ROW()))</f>
      </c>
      <c r="Q799">
        <f>IF(OR($A799="",$P799&lt;&gt;"Yes"),"",$D799+ROW()/1000000)</f>
      </c>
      <c r="T799">
        <f>IF($Y799="","",INDEX($B$2:$B$2000,$Y799))</f>
      </c>
      <c r="U799">
        <f>IF($Z799="","",INDEX($B$2:$B$2000,$Z799))</f>
      </c>
      <c r="V799">
        <f>IF(OR($T799="",$U799=""),"",$U799-$T799)</f>
      </c>
      <c r="W799" t="str">
        <f>IF(TRIM(INDEX(connections!$A:$A,ROW()))="","",TRIM(INDEX(connections!$A:$A,ROW())))</f>
      </c>
      <c r="X799" t="str">
        <f>IF($W799="","",TRIM(INDEX(connections!$B:$B,ROW())))</f>
      </c>
      <c r="Y799">
        <f>IF($W799="","",IFERROR(MATCH($W799,$A$2:$A$2000,0),""))</f>
      </c>
      <c r="Z799">
        <f>IF($X799="","",IFERROR(MATCH($X799,$A$2:$A$2000,0),""))</f>
      </c>
      <c r="AA799" t="str">
        <f>IF($Y799="","",INDEX($P$2:$P$2000,$Y799))</f>
      </c>
      <c r="AB799" t="str">
        <f>IF($Z799="","",INDEX($P$2:$P$2000,$Z799))</f>
      </c>
      <c r="AC799">
        <f>IF(AND($AA799="Yes",$AB799="Yes"),1,"")</f>
      </c>
      <c r="AD799">
        <f>IF(OR($Y799="",$Z799=""),"",IF(INDEX($C$2:$C$2000,$Y799)=INDEX($C$2:$C$2000,$Z799),0,1))</f>
      </c>
      <c r="AE799">
        <f>IF($AC799&lt;&gt;1,"",IF(AND(INDEX($AG$2:$AG$2000,$Y799)=1,INDEX($AG$2:$AG$2000,$Z799)=1),1,""))</f>
      </c>
      <c r="AG799">
        <f>IF($A799="","",COUNTIFS($W$2:$W$2500,$A799,$AB$2:$AB$2500,"Yes")+COUNTIFS($X$2:$X$2500,$A799,$AA$2:$AA$2500,"Yes"))</f>
      </c>
      <c r="AH799" t="str">
        <f>IF(OR($P799&lt;&gt;"Yes",N($AG799)=0),"",IF(AND($AG799=1,COUNTIFS($W$2:$W$2500,$A799,$AE$2:$AE$2500,1)+COUNTIFS($X$2:$X$2500,$A799,$AE$2:$AE$2500,1)&gt;0),"","Yes"))</f>
      </c>
      <c r="AI799">
        <f>IF($AH799="Yes",$AG799,"")</f>
      </c>
      <c r="AJ799">
        <f>IF($AI799="","",$AI799+ROW()/1000000)</f>
      </c>
      <c r="AK799">
        <f>IF(OR($A799="",$P799="Yes",N($AG799)=0),"",$AG799+ROW()/1000000)</f>
      </c>
      <c r="AL799" t="str">
        <f>IF($A799="","",INDEX(games!$J:$J,ROW())&amp;"")</f>
      </c>
      <c r="AM799">
        <f>IF($A799="","",SUMPRODUCT($AO799:$BD799,'Map Analysis'!$AP$2^{0,1,2,3,4,5,6,7,8,9,10,11,12,13,14,15}))</f>
      </c>
      <c r="AN799">
        <f>IF($A799="","",$AM799+ROW()/10000000)</f>
      </c>
      <c r="AO799">
        <f>IF($A799="","",COUNTIF($W$2:$W$2500,$A799))</f>
      </c>
      <c r="AP799">
        <f>IF($A799="","",SUMIFS($BF$2:$BF$2500,$W$2:$W$2500,$A799))</f>
      </c>
      <c r="AQ799">
        <f>IF($A799="","",SUMIFS($BG$2:$BG$2500,$W$2:$W$2500,$A799))</f>
      </c>
      <c r="AR799">
        <f>IF($A799="","",SUMIFS($BH$2:$BH$2500,$W$2:$W$2500,$A799))</f>
      </c>
      <c r="AS799">
        <f>IF($A799="","",SUMIFS($BI$2:$BI$2500,$W$2:$W$2500,$A799))</f>
      </c>
      <c r="AT799">
        <f>IF($A799="","",SUMIFS($BJ$2:$BJ$2500,$W$2:$W$2500,$A799))</f>
      </c>
      <c r="AU799">
        <f>IF($A799="","",SUMIFS($BK$2:$BK$2500,$W$2:$W$2500,$A799))</f>
      </c>
      <c r="AV799">
        <f>IF($A799="","",SUMIFS($BL$2:$BL$2500,$W$2:$W$2500,$A799))</f>
      </c>
      <c r="AW799">
        <f>IF($A799="","",SUMIFS($BM$2:$BM$2500,$W$2:$W$2500,$A799))</f>
      </c>
      <c r="AX799">
        <f>IF($A799="","",SUMIFS($BN$2:$BN$2500,$W$2:$W$2500,$A799))</f>
      </c>
      <c r="AY799">
        <f>IF($A799="","",SUMIFS($BO$2:$BO$2500,$W$2:$W$2500,$A799))</f>
      </c>
      <c r="AZ799">
        <f>IF($A799="","",SUMIFS($BP$2:$BP$2500,$W$2:$W$2500,$A799))</f>
      </c>
      <c r="BA799">
        <f>IF($A799="","",SUMIFS($BQ$2:$BQ$2500,$W$2:$W$2500,$A799))</f>
      </c>
      <c r="BB799">
        <f>IF($A799="","",SUMIFS($BR$2:$BR$2500,$W$2:$W$2500,$A799))</f>
      </c>
      <c r="BC799">
        <f>IF($A799="","",SUMIFS($BS$2:$BS$2500,$W$2:$W$2500,$A799))</f>
      </c>
      <c r="BD799">
        <f>IF($A799="","",SUMIFS($BT$2:$BT$2500,$W$2:$W$2500,$A799))</f>
      </c>
      <c r="BF799">
        <f>IF($Z799="","",INDEX($AO$2:$AO$2000,$Z799))</f>
      </c>
      <c r="BG799">
        <f>IF($Z799="","",INDEX($AP$2:$AP$2000,$Z799))</f>
      </c>
      <c r="BH799">
        <f>IF($Z799="","",INDEX($AQ$2:$AQ$2000,$Z799))</f>
      </c>
      <c r="BI799">
        <f>IF($Z799="","",INDEX($AR$2:$AR$2000,$Z799))</f>
      </c>
      <c r="BJ799">
        <f>IF($Z799="","",INDEX($AS$2:$AS$2000,$Z799))</f>
      </c>
      <c r="BK799">
        <f>IF($Z799="","",INDEX($AT$2:$AT$2000,$Z799))</f>
      </c>
      <c r="BL799">
        <f>IF($Z799="","",INDEX($AU$2:$AU$2000,$Z799))</f>
      </c>
      <c r="BM799">
        <f>IF($Z799="","",INDEX($AV$2:$AV$2000,$Z799))</f>
      </c>
      <c r="BN799">
        <f>IF($Z799="","",INDEX($AW$2:$AW$2000,$Z799))</f>
      </c>
      <c r="BO799">
        <f>IF($Z799="","",INDEX($AX$2:$AX$2000,$Z799))</f>
      </c>
      <c r="BP799">
        <f>IF($Z799="","",INDEX($AY$2:$AY$2000,$Z799))</f>
      </c>
      <c r="BQ799">
        <f>IF($Z799="","",INDEX($AZ$2:$AZ$2000,$Z799))</f>
      </c>
      <c r="BR799">
        <f>IF($Z799="","",INDEX($BA$2:$BA$2000,$Z799))</f>
      </c>
      <c r="BS799">
        <f>IF($Z799="","",INDEX($BB$2:$BB$2000,$Z799))</f>
      </c>
      <c r="BT799">
        <f>IF($Z799="","",INDEX($BC$2:$BC$2000,$Z799))</f>
      </c>
      <c r="BV799">
        <f>IF(OR($A799="",$P799&lt;&gt;"Yes",$AH799="Yes"),"",1+N($AG799))</f>
      </c>
      <c r="BW799">
        <f>IF($A799="","",COUNTIFS($W$2:$W$2500,$A799,$BZ$2:$BZ$2500,"Yes")+COUNTIFS($X$2:$X$2500,$A799,$BY$2:$BY$2500,"Yes"))</f>
      </c>
      <c r="BX799">
        <f>IF(OR($A799="",$P799="Yes"),"",IF(N($BW799)=0,0,1+SUMIFS($CB$2:$CB$2500,$W$2:$W$2500,$A799)+SUMIFS($CA$2:$CA$2500,$X$2:$X$2500,$A799)))</f>
      </c>
      <c r="BY799" t="str">
        <f>IF($Y799="","",INDEX($AH$2:$AH$2000,$Y799)&amp;"")</f>
      </c>
      <c r="BZ799" t="str">
        <f>IF($Z799="","",INDEX($AH$2:$AH$2000,$Z799)&amp;"")</f>
      </c>
      <c r="CA799">
        <f>IF($Y799="","",INDEX($BV$2:$BV$2000,$Y799))</f>
      </c>
      <c r="CB799">
        <f>IF($Z799="","",INDEX($BV$2:$BV$2000,$Z799))</f>
      </c>
    </row>
    <row r="800">
      <c r="A800" t="str">
        <f>IF(TRIM(INDEX(games!$A:$A,ROW()))="","",TRIM(INDEX(games!$A:$A,ROW())))</f>
      </c>
      <c r="B800">
        <f>IF(OR($A800="",INDEX(games!$B:$B,ROW())=""),"",INDEX(games!$B:$B,ROW()))</f>
      </c>
      <c r="C800" t="str">
        <f>IF(OR($A800="",INDEX(games!$C:$C,ROW())=""),"",INDEX(games!$C:$C,ROW()))</f>
      </c>
      <c r="D800">
        <f>IF($A800="","",COUNTIF($W$2:$W$2500,$A800)+COUNTIF($X$2:$X$2500,$A800))</f>
      </c>
      <c r="E800">
        <f>IF($A800="","",IFERROR(MATCH($C800,$R$2:$R$5,0),0))</f>
      </c>
      <c r="F800">
        <f>IF($A800="","",MOD(ROW(),34))</f>
      </c>
      <c r="G800">
        <f>IF($A800="",NA(),IF($C800="Action",$B800,NA()))</f>
      </c>
      <c r="H800">
        <f>IF($A800="",NA(),IF($C800="Action",1+$F800*0.023,NA()))</f>
      </c>
      <c r="I800">
        <f>IF($A800="",NA(),IF($C800="Strategy",$B800,NA()))</f>
      </c>
      <c r="J800">
        <f>IF($A800="",NA(),IF($C800="Strategy",2+$F800*0.023,NA()))</f>
      </c>
      <c r="K800">
        <f>IF($A800="",NA(),IF($C800="Deckbuilder",$B800,NA()))</f>
      </c>
      <c r="L800">
        <f>IF($A800="",NA(),IF($C800="Deckbuilder",3+$F800*0.023,NA()))</f>
      </c>
      <c r="M800">
        <f>IF($A800="",NA(),IF($C800="Traditional",$B800,NA()))</f>
      </c>
      <c r="N800">
        <f>IF($A800="",NA(),IF($C800="Traditional",4+$F800*0.023,NA()))</f>
      </c>
      <c r="O800">
        <f>IF($A800="","",$D800+ROW()/1000000)</f>
      </c>
      <c r="P800" t="str">
        <f>IF(OR($A800="",INDEX(games!$H:$H,ROW())=""),"",INDEX(games!$H:$H,ROW()))</f>
      </c>
      <c r="Q800">
        <f>IF(OR($A800="",$P800&lt;&gt;"Yes"),"",$D800+ROW()/1000000)</f>
      </c>
      <c r="T800">
        <f>IF($Y800="","",INDEX($B$2:$B$2000,$Y800))</f>
      </c>
      <c r="U800">
        <f>IF($Z800="","",INDEX($B$2:$B$2000,$Z800))</f>
      </c>
      <c r="V800">
        <f>IF(OR($T800="",$U800=""),"",$U800-$T800)</f>
      </c>
      <c r="W800" t="str">
        <f>IF(TRIM(INDEX(connections!$A:$A,ROW()))="","",TRIM(INDEX(connections!$A:$A,ROW())))</f>
      </c>
      <c r="X800" t="str">
        <f>IF($W800="","",TRIM(INDEX(connections!$B:$B,ROW())))</f>
      </c>
      <c r="Y800">
        <f>IF($W800="","",IFERROR(MATCH($W800,$A$2:$A$2000,0),""))</f>
      </c>
      <c r="Z800">
        <f>IF($X800="","",IFERROR(MATCH($X800,$A$2:$A$2000,0),""))</f>
      </c>
      <c r="AA800" t="str">
        <f>IF($Y800="","",INDEX($P$2:$P$2000,$Y800))</f>
      </c>
      <c r="AB800" t="str">
        <f>IF($Z800="","",INDEX($P$2:$P$2000,$Z800))</f>
      </c>
      <c r="AC800">
        <f>IF(AND($AA800="Yes",$AB800="Yes"),1,"")</f>
      </c>
      <c r="AD800">
        <f>IF(OR($Y800="",$Z800=""),"",IF(INDEX($C$2:$C$2000,$Y800)=INDEX($C$2:$C$2000,$Z800),0,1))</f>
      </c>
      <c r="AE800">
        <f>IF($AC800&lt;&gt;1,"",IF(AND(INDEX($AG$2:$AG$2000,$Y800)=1,INDEX($AG$2:$AG$2000,$Z800)=1),1,""))</f>
      </c>
      <c r="AG800">
        <f>IF($A800="","",COUNTIFS($W$2:$W$2500,$A800,$AB$2:$AB$2500,"Yes")+COUNTIFS($X$2:$X$2500,$A800,$AA$2:$AA$2500,"Yes"))</f>
      </c>
      <c r="AH800" t="str">
        <f>IF(OR($P800&lt;&gt;"Yes",N($AG800)=0),"",IF(AND($AG800=1,COUNTIFS($W$2:$W$2500,$A800,$AE$2:$AE$2500,1)+COUNTIFS($X$2:$X$2500,$A800,$AE$2:$AE$2500,1)&gt;0),"","Yes"))</f>
      </c>
      <c r="AI800">
        <f>IF($AH800="Yes",$AG800,"")</f>
      </c>
      <c r="AJ800">
        <f>IF($AI800="","",$AI800+ROW()/1000000)</f>
      </c>
      <c r="AK800">
        <f>IF(OR($A800="",$P800="Yes",N($AG800)=0),"",$AG800+ROW()/1000000)</f>
      </c>
      <c r="AL800" t="str">
        <f>IF($A800="","",INDEX(games!$J:$J,ROW())&amp;"")</f>
      </c>
      <c r="AM800">
        <f>IF($A800="","",SUMPRODUCT($AO800:$BD800,'Map Analysis'!$AP$2^{0,1,2,3,4,5,6,7,8,9,10,11,12,13,14,15}))</f>
      </c>
      <c r="AN800">
        <f>IF($A800="","",$AM800+ROW()/10000000)</f>
      </c>
      <c r="AO800">
        <f>IF($A800="","",COUNTIF($W$2:$W$2500,$A800))</f>
      </c>
      <c r="AP800">
        <f>IF($A800="","",SUMIFS($BF$2:$BF$2500,$W$2:$W$2500,$A800))</f>
      </c>
      <c r="AQ800">
        <f>IF($A800="","",SUMIFS($BG$2:$BG$2500,$W$2:$W$2500,$A800))</f>
      </c>
      <c r="AR800">
        <f>IF($A800="","",SUMIFS($BH$2:$BH$2500,$W$2:$W$2500,$A800))</f>
      </c>
      <c r="AS800">
        <f>IF($A800="","",SUMIFS($BI$2:$BI$2500,$W$2:$W$2500,$A800))</f>
      </c>
      <c r="AT800">
        <f>IF($A800="","",SUMIFS($BJ$2:$BJ$2500,$W$2:$W$2500,$A800))</f>
      </c>
      <c r="AU800">
        <f>IF($A800="","",SUMIFS($BK$2:$BK$2500,$W$2:$W$2500,$A800))</f>
      </c>
      <c r="AV800">
        <f>IF($A800="","",SUMIFS($BL$2:$BL$2500,$W$2:$W$2500,$A800))</f>
      </c>
      <c r="AW800">
        <f>IF($A800="","",SUMIFS($BM$2:$BM$2500,$W$2:$W$2500,$A800))</f>
      </c>
      <c r="AX800">
        <f>IF($A800="","",SUMIFS($BN$2:$BN$2500,$W$2:$W$2500,$A800))</f>
      </c>
      <c r="AY800">
        <f>IF($A800="","",SUMIFS($BO$2:$BO$2500,$W$2:$W$2500,$A800))</f>
      </c>
      <c r="AZ800">
        <f>IF($A800="","",SUMIFS($BP$2:$BP$2500,$W$2:$W$2500,$A800))</f>
      </c>
      <c r="BA800">
        <f>IF($A800="","",SUMIFS($BQ$2:$BQ$2500,$W$2:$W$2500,$A800))</f>
      </c>
      <c r="BB800">
        <f>IF($A800="","",SUMIFS($BR$2:$BR$2500,$W$2:$W$2500,$A800))</f>
      </c>
      <c r="BC800">
        <f>IF($A800="","",SUMIFS($BS$2:$BS$2500,$W$2:$W$2500,$A800))</f>
      </c>
      <c r="BD800">
        <f>IF($A800="","",SUMIFS($BT$2:$BT$2500,$W$2:$W$2500,$A800))</f>
      </c>
      <c r="BF800">
        <f>IF($Z800="","",INDEX($AO$2:$AO$2000,$Z800))</f>
      </c>
      <c r="BG800">
        <f>IF($Z800="","",INDEX($AP$2:$AP$2000,$Z800))</f>
      </c>
      <c r="BH800">
        <f>IF($Z800="","",INDEX($AQ$2:$AQ$2000,$Z800))</f>
      </c>
      <c r="BI800">
        <f>IF($Z800="","",INDEX($AR$2:$AR$2000,$Z800))</f>
      </c>
      <c r="BJ800">
        <f>IF($Z800="","",INDEX($AS$2:$AS$2000,$Z800))</f>
      </c>
      <c r="BK800">
        <f>IF($Z800="","",INDEX($AT$2:$AT$2000,$Z800))</f>
      </c>
      <c r="BL800">
        <f>IF($Z800="","",INDEX($AU$2:$AU$2000,$Z800))</f>
      </c>
      <c r="BM800">
        <f>IF($Z800="","",INDEX($AV$2:$AV$2000,$Z800))</f>
      </c>
      <c r="BN800">
        <f>IF($Z800="","",INDEX($AW$2:$AW$2000,$Z800))</f>
      </c>
      <c r="BO800">
        <f>IF($Z800="","",INDEX($AX$2:$AX$2000,$Z800))</f>
      </c>
      <c r="BP800">
        <f>IF($Z800="","",INDEX($AY$2:$AY$2000,$Z800))</f>
      </c>
      <c r="BQ800">
        <f>IF($Z800="","",INDEX($AZ$2:$AZ$2000,$Z800))</f>
      </c>
      <c r="BR800">
        <f>IF($Z800="","",INDEX($BA$2:$BA$2000,$Z800))</f>
      </c>
      <c r="BS800">
        <f>IF($Z800="","",INDEX($BB$2:$BB$2000,$Z800))</f>
      </c>
      <c r="BT800">
        <f>IF($Z800="","",INDEX($BC$2:$BC$2000,$Z800))</f>
      </c>
      <c r="BV800">
        <f>IF(OR($A800="",$P800&lt;&gt;"Yes",$AH800="Yes"),"",1+N($AG800))</f>
      </c>
      <c r="BW800">
        <f>IF($A800="","",COUNTIFS($W$2:$W$2500,$A800,$BZ$2:$BZ$2500,"Yes")+COUNTIFS($X$2:$X$2500,$A800,$BY$2:$BY$2500,"Yes"))</f>
      </c>
      <c r="BX800">
        <f>IF(OR($A800="",$P800="Yes"),"",IF(N($BW800)=0,0,1+SUMIFS($CB$2:$CB$2500,$W$2:$W$2500,$A800)+SUMIFS($CA$2:$CA$2500,$X$2:$X$2500,$A800)))</f>
      </c>
      <c r="BY800" t="str">
        <f>IF($Y800="","",INDEX($AH$2:$AH$2000,$Y800)&amp;"")</f>
      </c>
      <c r="BZ800" t="str">
        <f>IF($Z800="","",INDEX($AH$2:$AH$2000,$Z800)&amp;"")</f>
      </c>
      <c r="CA800">
        <f>IF($Y800="","",INDEX($BV$2:$BV$2000,$Y800))</f>
      </c>
      <c r="CB800">
        <f>IF($Z800="","",INDEX($BV$2:$BV$2000,$Z800))</f>
      </c>
    </row>
    <row r="801">
      <c r="A801" t="str">
        <f>IF(TRIM(INDEX(games!$A:$A,ROW()))="","",TRIM(INDEX(games!$A:$A,ROW())))</f>
      </c>
      <c r="B801">
        <f>IF(OR($A801="",INDEX(games!$B:$B,ROW())=""),"",INDEX(games!$B:$B,ROW()))</f>
      </c>
      <c r="C801" t="str">
        <f>IF(OR($A801="",INDEX(games!$C:$C,ROW())=""),"",INDEX(games!$C:$C,ROW()))</f>
      </c>
      <c r="D801">
        <f>IF($A801="","",COUNTIF($W$2:$W$2500,$A801)+COUNTIF($X$2:$X$2500,$A801))</f>
      </c>
      <c r="E801">
        <f>IF($A801="","",IFERROR(MATCH($C801,$R$2:$R$5,0),0))</f>
      </c>
      <c r="F801">
        <f>IF($A801="","",MOD(ROW(),34))</f>
      </c>
      <c r="G801">
        <f>IF($A801="",NA(),IF($C801="Action",$B801,NA()))</f>
      </c>
      <c r="H801">
        <f>IF($A801="",NA(),IF($C801="Action",1+$F801*0.023,NA()))</f>
      </c>
      <c r="I801">
        <f>IF($A801="",NA(),IF($C801="Strategy",$B801,NA()))</f>
      </c>
      <c r="J801">
        <f>IF($A801="",NA(),IF($C801="Strategy",2+$F801*0.023,NA()))</f>
      </c>
      <c r="K801">
        <f>IF($A801="",NA(),IF($C801="Deckbuilder",$B801,NA()))</f>
      </c>
      <c r="L801">
        <f>IF($A801="",NA(),IF($C801="Deckbuilder",3+$F801*0.023,NA()))</f>
      </c>
      <c r="M801">
        <f>IF($A801="",NA(),IF($C801="Traditional",$B801,NA()))</f>
      </c>
      <c r="N801">
        <f>IF($A801="",NA(),IF($C801="Traditional",4+$F801*0.023,NA()))</f>
      </c>
      <c r="O801">
        <f>IF($A801="","",$D801+ROW()/1000000)</f>
      </c>
      <c r="P801" t="str">
        <f>IF(OR($A801="",INDEX(games!$H:$H,ROW())=""),"",INDEX(games!$H:$H,ROW()))</f>
      </c>
      <c r="Q801">
        <f>IF(OR($A801="",$P801&lt;&gt;"Yes"),"",$D801+ROW()/1000000)</f>
      </c>
      <c r="T801">
        <f>IF($Y801="","",INDEX($B$2:$B$2000,$Y801))</f>
      </c>
      <c r="U801">
        <f>IF($Z801="","",INDEX($B$2:$B$2000,$Z801))</f>
      </c>
      <c r="V801">
        <f>IF(OR($T801="",$U801=""),"",$U801-$T801)</f>
      </c>
      <c r="W801" t="str">
        <f>IF(TRIM(INDEX(connections!$A:$A,ROW()))="","",TRIM(INDEX(connections!$A:$A,ROW())))</f>
      </c>
      <c r="X801" t="str">
        <f>IF($W801="","",TRIM(INDEX(connections!$B:$B,ROW())))</f>
      </c>
      <c r="Y801">
        <f>IF($W801="","",IFERROR(MATCH($W801,$A$2:$A$2000,0),""))</f>
      </c>
      <c r="Z801">
        <f>IF($X801="","",IFERROR(MATCH($X801,$A$2:$A$2000,0),""))</f>
      </c>
      <c r="AA801" t="str">
        <f>IF($Y801="","",INDEX($P$2:$P$2000,$Y801))</f>
      </c>
      <c r="AB801" t="str">
        <f>IF($Z801="","",INDEX($P$2:$P$2000,$Z801))</f>
      </c>
      <c r="AC801">
        <f>IF(AND($AA801="Yes",$AB801="Yes"),1,"")</f>
      </c>
      <c r="AD801">
        <f>IF(OR($Y801="",$Z801=""),"",IF(INDEX($C$2:$C$2000,$Y801)=INDEX($C$2:$C$2000,$Z801),0,1))</f>
      </c>
      <c r="AE801">
        <f>IF($AC801&lt;&gt;1,"",IF(AND(INDEX($AG$2:$AG$2000,$Y801)=1,INDEX($AG$2:$AG$2000,$Z801)=1),1,""))</f>
      </c>
      <c r="AG801">
        <f>IF($A801="","",COUNTIFS($W$2:$W$2500,$A801,$AB$2:$AB$2500,"Yes")+COUNTIFS($X$2:$X$2500,$A801,$AA$2:$AA$2500,"Yes"))</f>
      </c>
      <c r="AH801" t="str">
        <f>IF(OR($P801&lt;&gt;"Yes",N($AG801)=0),"",IF(AND($AG801=1,COUNTIFS($W$2:$W$2500,$A801,$AE$2:$AE$2500,1)+COUNTIFS($X$2:$X$2500,$A801,$AE$2:$AE$2500,1)&gt;0),"","Yes"))</f>
      </c>
      <c r="AI801">
        <f>IF($AH801="Yes",$AG801,"")</f>
      </c>
      <c r="AJ801">
        <f>IF($AI801="","",$AI801+ROW()/1000000)</f>
      </c>
      <c r="AK801">
        <f>IF(OR($A801="",$P801="Yes",N($AG801)=0),"",$AG801+ROW()/1000000)</f>
      </c>
      <c r="AL801" t="str">
        <f>IF($A801="","",INDEX(games!$J:$J,ROW())&amp;"")</f>
      </c>
      <c r="AM801">
        <f>IF($A801="","",SUMPRODUCT($AO801:$BD801,'Map Analysis'!$AP$2^{0,1,2,3,4,5,6,7,8,9,10,11,12,13,14,15}))</f>
      </c>
      <c r="AN801">
        <f>IF($A801="","",$AM801+ROW()/10000000)</f>
      </c>
      <c r="AO801">
        <f>IF($A801="","",COUNTIF($W$2:$W$2500,$A801))</f>
      </c>
      <c r="AP801">
        <f>IF($A801="","",SUMIFS($BF$2:$BF$2500,$W$2:$W$2500,$A801))</f>
      </c>
      <c r="AQ801">
        <f>IF($A801="","",SUMIFS($BG$2:$BG$2500,$W$2:$W$2500,$A801))</f>
      </c>
      <c r="AR801">
        <f>IF($A801="","",SUMIFS($BH$2:$BH$2500,$W$2:$W$2500,$A801))</f>
      </c>
      <c r="AS801">
        <f>IF($A801="","",SUMIFS($BI$2:$BI$2500,$W$2:$W$2500,$A801))</f>
      </c>
      <c r="AT801">
        <f>IF($A801="","",SUMIFS($BJ$2:$BJ$2500,$W$2:$W$2500,$A801))</f>
      </c>
      <c r="AU801">
        <f>IF($A801="","",SUMIFS($BK$2:$BK$2500,$W$2:$W$2500,$A801))</f>
      </c>
      <c r="AV801">
        <f>IF($A801="","",SUMIFS($BL$2:$BL$2500,$W$2:$W$2500,$A801))</f>
      </c>
      <c r="AW801">
        <f>IF($A801="","",SUMIFS($BM$2:$BM$2500,$W$2:$W$2500,$A801))</f>
      </c>
      <c r="AX801">
        <f>IF($A801="","",SUMIFS($BN$2:$BN$2500,$W$2:$W$2500,$A801))</f>
      </c>
      <c r="AY801">
        <f>IF($A801="","",SUMIFS($BO$2:$BO$2500,$W$2:$W$2500,$A801))</f>
      </c>
      <c r="AZ801">
        <f>IF($A801="","",SUMIFS($BP$2:$BP$2500,$W$2:$W$2500,$A801))</f>
      </c>
      <c r="BA801">
        <f>IF($A801="","",SUMIFS($BQ$2:$BQ$2500,$W$2:$W$2500,$A801))</f>
      </c>
      <c r="BB801">
        <f>IF($A801="","",SUMIFS($BR$2:$BR$2500,$W$2:$W$2500,$A801))</f>
      </c>
      <c r="BC801">
        <f>IF($A801="","",SUMIFS($BS$2:$BS$2500,$W$2:$W$2500,$A801))</f>
      </c>
      <c r="BD801">
        <f>IF($A801="","",SUMIFS($BT$2:$BT$2500,$W$2:$W$2500,$A801))</f>
      </c>
      <c r="BF801">
        <f>IF($Z801="","",INDEX($AO$2:$AO$2000,$Z801))</f>
      </c>
      <c r="BG801">
        <f>IF($Z801="","",INDEX($AP$2:$AP$2000,$Z801))</f>
      </c>
      <c r="BH801">
        <f>IF($Z801="","",INDEX($AQ$2:$AQ$2000,$Z801))</f>
      </c>
      <c r="BI801">
        <f>IF($Z801="","",INDEX($AR$2:$AR$2000,$Z801))</f>
      </c>
      <c r="BJ801">
        <f>IF($Z801="","",INDEX($AS$2:$AS$2000,$Z801))</f>
      </c>
      <c r="BK801">
        <f>IF($Z801="","",INDEX($AT$2:$AT$2000,$Z801))</f>
      </c>
      <c r="BL801">
        <f>IF($Z801="","",INDEX($AU$2:$AU$2000,$Z801))</f>
      </c>
      <c r="BM801">
        <f>IF($Z801="","",INDEX($AV$2:$AV$2000,$Z801))</f>
      </c>
      <c r="BN801">
        <f>IF($Z801="","",INDEX($AW$2:$AW$2000,$Z801))</f>
      </c>
      <c r="BO801">
        <f>IF($Z801="","",INDEX($AX$2:$AX$2000,$Z801))</f>
      </c>
      <c r="BP801">
        <f>IF($Z801="","",INDEX($AY$2:$AY$2000,$Z801))</f>
      </c>
      <c r="BQ801">
        <f>IF($Z801="","",INDEX($AZ$2:$AZ$2000,$Z801))</f>
      </c>
      <c r="BR801">
        <f>IF($Z801="","",INDEX($BA$2:$BA$2000,$Z801))</f>
      </c>
      <c r="BS801">
        <f>IF($Z801="","",INDEX($BB$2:$BB$2000,$Z801))</f>
      </c>
      <c r="BT801">
        <f>IF($Z801="","",INDEX($BC$2:$BC$2000,$Z801))</f>
      </c>
      <c r="BV801">
        <f>IF(OR($A801="",$P801&lt;&gt;"Yes",$AH801="Yes"),"",1+N($AG801))</f>
      </c>
      <c r="BW801">
        <f>IF($A801="","",COUNTIFS($W$2:$W$2500,$A801,$BZ$2:$BZ$2500,"Yes")+COUNTIFS($X$2:$X$2500,$A801,$BY$2:$BY$2500,"Yes"))</f>
      </c>
      <c r="BX801">
        <f>IF(OR($A801="",$P801="Yes"),"",IF(N($BW801)=0,0,1+SUMIFS($CB$2:$CB$2500,$W$2:$W$2500,$A801)+SUMIFS($CA$2:$CA$2500,$X$2:$X$2500,$A801)))</f>
      </c>
      <c r="BY801" t="str">
        <f>IF($Y801="","",INDEX($AH$2:$AH$2000,$Y801)&amp;"")</f>
      </c>
      <c r="BZ801" t="str">
        <f>IF($Z801="","",INDEX($AH$2:$AH$2000,$Z801)&amp;"")</f>
      </c>
      <c r="CA801">
        <f>IF($Y801="","",INDEX($BV$2:$BV$2000,$Y801))</f>
      </c>
      <c r="CB801">
        <f>IF($Z801="","",INDEX($BV$2:$BV$2000,$Z801))</f>
      </c>
    </row>
    <row r="802">
      <c r="A802" t="str">
        <f>IF(TRIM(INDEX(games!$A:$A,ROW()))="","",TRIM(INDEX(games!$A:$A,ROW())))</f>
      </c>
      <c r="B802">
        <f>IF(OR($A802="",INDEX(games!$B:$B,ROW())=""),"",INDEX(games!$B:$B,ROW()))</f>
      </c>
      <c r="C802" t="str">
        <f>IF(OR($A802="",INDEX(games!$C:$C,ROW())=""),"",INDEX(games!$C:$C,ROW()))</f>
      </c>
      <c r="D802">
        <f>IF($A802="","",COUNTIF($W$2:$W$2500,$A802)+COUNTIF($X$2:$X$2500,$A802))</f>
      </c>
      <c r="E802">
        <f>IF($A802="","",IFERROR(MATCH($C802,$R$2:$R$5,0),0))</f>
      </c>
      <c r="F802">
        <f>IF($A802="","",MOD(ROW(),34))</f>
      </c>
      <c r="G802">
        <f>IF($A802="",NA(),IF($C802="Action",$B802,NA()))</f>
      </c>
      <c r="H802">
        <f>IF($A802="",NA(),IF($C802="Action",1+$F802*0.023,NA()))</f>
      </c>
      <c r="I802">
        <f>IF($A802="",NA(),IF($C802="Strategy",$B802,NA()))</f>
      </c>
      <c r="J802">
        <f>IF($A802="",NA(),IF($C802="Strategy",2+$F802*0.023,NA()))</f>
      </c>
      <c r="K802">
        <f>IF($A802="",NA(),IF($C802="Deckbuilder",$B802,NA()))</f>
      </c>
      <c r="L802">
        <f>IF($A802="",NA(),IF($C802="Deckbuilder",3+$F802*0.023,NA()))</f>
      </c>
      <c r="M802">
        <f>IF($A802="",NA(),IF($C802="Traditional",$B802,NA()))</f>
      </c>
      <c r="N802">
        <f>IF($A802="",NA(),IF($C802="Traditional",4+$F802*0.023,NA()))</f>
      </c>
      <c r="O802">
        <f>IF($A802="","",$D802+ROW()/1000000)</f>
      </c>
      <c r="P802" t="str">
        <f>IF(OR($A802="",INDEX(games!$H:$H,ROW())=""),"",INDEX(games!$H:$H,ROW()))</f>
      </c>
      <c r="Q802">
        <f>IF(OR($A802="",$P802&lt;&gt;"Yes"),"",$D802+ROW()/1000000)</f>
      </c>
      <c r="T802">
        <f>IF($Y802="","",INDEX($B$2:$B$2000,$Y802))</f>
      </c>
      <c r="U802">
        <f>IF($Z802="","",INDEX($B$2:$B$2000,$Z802))</f>
      </c>
      <c r="V802">
        <f>IF(OR($T802="",$U802=""),"",$U802-$T802)</f>
      </c>
      <c r="W802" t="str">
        <f>IF(TRIM(INDEX(connections!$A:$A,ROW()))="","",TRIM(INDEX(connections!$A:$A,ROW())))</f>
      </c>
      <c r="X802" t="str">
        <f>IF($W802="","",TRIM(INDEX(connections!$B:$B,ROW())))</f>
      </c>
      <c r="Y802">
        <f>IF($W802="","",IFERROR(MATCH($W802,$A$2:$A$2000,0),""))</f>
      </c>
      <c r="Z802">
        <f>IF($X802="","",IFERROR(MATCH($X802,$A$2:$A$2000,0),""))</f>
      </c>
      <c r="AA802" t="str">
        <f>IF($Y802="","",INDEX($P$2:$P$2000,$Y802))</f>
      </c>
      <c r="AB802" t="str">
        <f>IF($Z802="","",INDEX($P$2:$P$2000,$Z802))</f>
      </c>
      <c r="AC802">
        <f>IF(AND($AA802="Yes",$AB802="Yes"),1,"")</f>
      </c>
      <c r="AD802">
        <f>IF(OR($Y802="",$Z802=""),"",IF(INDEX($C$2:$C$2000,$Y802)=INDEX($C$2:$C$2000,$Z802),0,1))</f>
      </c>
      <c r="AE802">
        <f>IF($AC802&lt;&gt;1,"",IF(AND(INDEX($AG$2:$AG$2000,$Y802)=1,INDEX($AG$2:$AG$2000,$Z802)=1),1,""))</f>
      </c>
      <c r="AG802">
        <f>IF($A802="","",COUNTIFS($W$2:$W$2500,$A802,$AB$2:$AB$2500,"Yes")+COUNTIFS($X$2:$X$2500,$A802,$AA$2:$AA$2500,"Yes"))</f>
      </c>
      <c r="AH802" t="str">
        <f>IF(OR($P802&lt;&gt;"Yes",N($AG802)=0),"",IF(AND($AG802=1,COUNTIFS($W$2:$W$2500,$A802,$AE$2:$AE$2500,1)+COUNTIFS($X$2:$X$2500,$A802,$AE$2:$AE$2500,1)&gt;0),"","Yes"))</f>
      </c>
      <c r="AI802">
        <f>IF($AH802="Yes",$AG802,"")</f>
      </c>
      <c r="AJ802">
        <f>IF($AI802="","",$AI802+ROW()/1000000)</f>
      </c>
      <c r="AK802">
        <f>IF(OR($A802="",$P802="Yes",N($AG802)=0),"",$AG802+ROW()/1000000)</f>
      </c>
      <c r="AL802" t="str">
        <f>IF($A802="","",INDEX(games!$J:$J,ROW())&amp;"")</f>
      </c>
      <c r="AM802">
        <f>IF($A802="","",SUMPRODUCT($AO802:$BD802,'Map Analysis'!$AP$2^{0,1,2,3,4,5,6,7,8,9,10,11,12,13,14,15}))</f>
      </c>
      <c r="AN802">
        <f>IF($A802="","",$AM802+ROW()/10000000)</f>
      </c>
      <c r="AO802">
        <f>IF($A802="","",COUNTIF($W$2:$W$2500,$A802))</f>
      </c>
      <c r="AP802">
        <f>IF($A802="","",SUMIFS($BF$2:$BF$2500,$W$2:$W$2500,$A802))</f>
      </c>
      <c r="AQ802">
        <f>IF($A802="","",SUMIFS($BG$2:$BG$2500,$W$2:$W$2500,$A802))</f>
      </c>
      <c r="AR802">
        <f>IF($A802="","",SUMIFS($BH$2:$BH$2500,$W$2:$W$2500,$A802))</f>
      </c>
      <c r="AS802">
        <f>IF($A802="","",SUMIFS($BI$2:$BI$2500,$W$2:$W$2500,$A802))</f>
      </c>
      <c r="AT802">
        <f>IF($A802="","",SUMIFS($BJ$2:$BJ$2500,$W$2:$W$2500,$A802))</f>
      </c>
      <c r="AU802">
        <f>IF($A802="","",SUMIFS($BK$2:$BK$2500,$W$2:$W$2500,$A802))</f>
      </c>
      <c r="AV802">
        <f>IF($A802="","",SUMIFS($BL$2:$BL$2500,$W$2:$W$2500,$A802))</f>
      </c>
      <c r="AW802">
        <f>IF($A802="","",SUMIFS($BM$2:$BM$2500,$W$2:$W$2500,$A802))</f>
      </c>
      <c r="AX802">
        <f>IF($A802="","",SUMIFS($BN$2:$BN$2500,$W$2:$W$2500,$A802))</f>
      </c>
      <c r="AY802">
        <f>IF($A802="","",SUMIFS($BO$2:$BO$2500,$W$2:$W$2500,$A802))</f>
      </c>
      <c r="AZ802">
        <f>IF($A802="","",SUMIFS($BP$2:$BP$2500,$W$2:$W$2500,$A802))</f>
      </c>
      <c r="BA802">
        <f>IF($A802="","",SUMIFS($BQ$2:$BQ$2500,$W$2:$W$2500,$A802))</f>
      </c>
      <c r="BB802">
        <f>IF($A802="","",SUMIFS($BR$2:$BR$2500,$W$2:$W$2500,$A802))</f>
      </c>
      <c r="BC802">
        <f>IF($A802="","",SUMIFS($BS$2:$BS$2500,$W$2:$W$2500,$A802))</f>
      </c>
      <c r="BD802">
        <f>IF($A802="","",SUMIFS($BT$2:$BT$2500,$W$2:$W$2500,$A802))</f>
      </c>
      <c r="BF802">
        <f>IF($Z802="","",INDEX($AO$2:$AO$2000,$Z802))</f>
      </c>
      <c r="BG802">
        <f>IF($Z802="","",INDEX($AP$2:$AP$2000,$Z802))</f>
      </c>
      <c r="BH802">
        <f>IF($Z802="","",INDEX($AQ$2:$AQ$2000,$Z802))</f>
      </c>
      <c r="BI802">
        <f>IF($Z802="","",INDEX($AR$2:$AR$2000,$Z802))</f>
      </c>
      <c r="BJ802">
        <f>IF($Z802="","",INDEX($AS$2:$AS$2000,$Z802))</f>
      </c>
      <c r="BK802">
        <f>IF($Z802="","",INDEX($AT$2:$AT$2000,$Z802))</f>
      </c>
      <c r="BL802">
        <f>IF($Z802="","",INDEX($AU$2:$AU$2000,$Z802))</f>
      </c>
      <c r="BM802">
        <f>IF($Z802="","",INDEX($AV$2:$AV$2000,$Z802))</f>
      </c>
      <c r="BN802">
        <f>IF($Z802="","",INDEX($AW$2:$AW$2000,$Z802))</f>
      </c>
      <c r="BO802">
        <f>IF($Z802="","",INDEX($AX$2:$AX$2000,$Z802))</f>
      </c>
      <c r="BP802">
        <f>IF($Z802="","",INDEX($AY$2:$AY$2000,$Z802))</f>
      </c>
      <c r="BQ802">
        <f>IF($Z802="","",INDEX($AZ$2:$AZ$2000,$Z802))</f>
      </c>
      <c r="BR802">
        <f>IF($Z802="","",INDEX($BA$2:$BA$2000,$Z802))</f>
      </c>
      <c r="BS802">
        <f>IF($Z802="","",INDEX($BB$2:$BB$2000,$Z802))</f>
      </c>
      <c r="BT802">
        <f>IF($Z802="","",INDEX($BC$2:$BC$2000,$Z802))</f>
      </c>
      <c r="BV802">
        <f>IF(OR($A802="",$P802&lt;&gt;"Yes",$AH802="Yes"),"",1+N($AG802))</f>
      </c>
      <c r="BW802">
        <f>IF($A802="","",COUNTIFS($W$2:$W$2500,$A802,$BZ$2:$BZ$2500,"Yes")+COUNTIFS($X$2:$X$2500,$A802,$BY$2:$BY$2500,"Yes"))</f>
      </c>
      <c r="BX802">
        <f>IF(OR($A802="",$P802="Yes"),"",IF(N($BW802)=0,0,1+SUMIFS($CB$2:$CB$2500,$W$2:$W$2500,$A802)+SUMIFS($CA$2:$CA$2500,$X$2:$X$2500,$A802)))</f>
      </c>
      <c r="BY802" t="str">
        <f>IF($Y802="","",INDEX($AH$2:$AH$2000,$Y802)&amp;"")</f>
      </c>
      <c r="BZ802" t="str">
        <f>IF($Z802="","",INDEX($AH$2:$AH$2000,$Z802)&amp;"")</f>
      </c>
      <c r="CA802">
        <f>IF($Y802="","",INDEX($BV$2:$BV$2000,$Y802))</f>
      </c>
      <c r="CB802">
        <f>IF($Z802="","",INDEX($BV$2:$BV$2000,$Z802))</f>
      </c>
    </row>
    <row r="803">
      <c r="A803" t="str">
        <f>IF(TRIM(INDEX(games!$A:$A,ROW()))="","",TRIM(INDEX(games!$A:$A,ROW())))</f>
      </c>
      <c r="B803">
        <f>IF(OR($A803="",INDEX(games!$B:$B,ROW())=""),"",INDEX(games!$B:$B,ROW()))</f>
      </c>
      <c r="C803" t="str">
        <f>IF(OR($A803="",INDEX(games!$C:$C,ROW())=""),"",INDEX(games!$C:$C,ROW()))</f>
      </c>
      <c r="D803">
        <f>IF($A803="","",COUNTIF($W$2:$W$2500,$A803)+COUNTIF($X$2:$X$2500,$A803))</f>
      </c>
      <c r="E803">
        <f>IF($A803="","",IFERROR(MATCH($C803,$R$2:$R$5,0),0))</f>
      </c>
      <c r="F803">
        <f>IF($A803="","",MOD(ROW(),34))</f>
      </c>
      <c r="G803">
        <f>IF($A803="",NA(),IF($C803="Action",$B803,NA()))</f>
      </c>
      <c r="H803">
        <f>IF($A803="",NA(),IF($C803="Action",1+$F803*0.023,NA()))</f>
      </c>
      <c r="I803">
        <f>IF($A803="",NA(),IF($C803="Strategy",$B803,NA()))</f>
      </c>
      <c r="J803">
        <f>IF($A803="",NA(),IF($C803="Strategy",2+$F803*0.023,NA()))</f>
      </c>
      <c r="K803">
        <f>IF($A803="",NA(),IF($C803="Deckbuilder",$B803,NA()))</f>
      </c>
      <c r="L803">
        <f>IF($A803="",NA(),IF($C803="Deckbuilder",3+$F803*0.023,NA()))</f>
      </c>
      <c r="M803">
        <f>IF($A803="",NA(),IF($C803="Traditional",$B803,NA()))</f>
      </c>
      <c r="N803">
        <f>IF($A803="",NA(),IF($C803="Traditional",4+$F803*0.023,NA()))</f>
      </c>
      <c r="O803">
        <f>IF($A803="","",$D803+ROW()/1000000)</f>
      </c>
      <c r="P803" t="str">
        <f>IF(OR($A803="",INDEX(games!$H:$H,ROW())=""),"",INDEX(games!$H:$H,ROW()))</f>
      </c>
      <c r="Q803">
        <f>IF(OR($A803="",$P803&lt;&gt;"Yes"),"",$D803+ROW()/1000000)</f>
      </c>
      <c r="T803">
        <f>IF($Y803="","",INDEX($B$2:$B$2000,$Y803))</f>
      </c>
      <c r="U803">
        <f>IF($Z803="","",INDEX($B$2:$B$2000,$Z803))</f>
      </c>
      <c r="V803">
        <f>IF(OR($T803="",$U803=""),"",$U803-$T803)</f>
      </c>
      <c r="W803" t="str">
        <f>IF(TRIM(INDEX(connections!$A:$A,ROW()))="","",TRIM(INDEX(connections!$A:$A,ROW())))</f>
      </c>
      <c r="X803" t="str">
        <f>IF($W803="","",TRIM(INDEX(connections!$B:$B,ROW())))</f>
      </c>
      <c r="Y803">
        <f>IF($W803="","",IFERROR(MATCH($W803,$A$2:$A$2000,0),""))</f>
      </c>
      <c r="Z803">
        <f>IF($X803="","",IFERROR(MATCH($X803,$A$2:$A$2000,0),""))</f>
      </c>
      <c r="AA803" t="str">
        <f>IF($Y803="","",INDEX($P$2:$P$2000,$Y803))</f>
      </c>
      <c r="AB803" t="str">
        <f>IF($Z803="","",INDEX($P$2:$P$2000,$Z803))</f>
      </c>
      <c r="AC803">
        <f>IF(AND($AA803="Yes",$AB803="Yes"),1,"")</f>
      </c>
      <c r="AD803">
        <f>IF(OR($Y803="",$Z803=""),"",IF(INDEX($C$2:$C$2000,$Y803)=INDEX($C$2:$C$2000,$Z803),0,1))</f>
      </c>
      <c r="AE803">
        <f>IF($AC803&lt;&gt;1,"",IF(AND(INDEX($AG$2:$AG$2000,$Y803)=1,INDEX($AG$2:$AG$2000,$Z803)=1),1,""))</f>
      </c>
      <c r="AG803">
        <f>IF($A803="","",COUNTIFS($W$2:$W$2500,$A803,$AB$2:$AB$2500,"Yes")+COUNTIFS($X$2:$X$2500,$A803,$AA$2:$AA$2500,"Yes"))</f>
      </c>
      <c r="AH803" t="str">
        <f>IF(OR($P803&lt;&gt;"Yes",N($AG803)=0),"",IF(AND($AG803=1,COUNTIFS($W$2:$W$2500,$A803,$AE$2:$AE$2500,1)+COUNTIFS($X$2:$X$2500,$A803,$AE$2:$AE$2500,1)&gt;0),"","Yes"))</f>
      </c>
      <c r="AI803">
        <f>IF($AH803="Yes",$AG803,"")</f>
      </c>
      <c r="AJ803">
        <f>IF($AI803="","",$AI803+ROW()/1000000)</f>
      </c>
      <c r="AK803">
        <f>IF(OR($A803="",$P803="Yes",N($AG803)=0),"",$AG803+ROW()/1000000)</f>
      </c>
      <c r="AL803" t="str">
        <f>IF($A803="","",INDEX(games!$J:$J,ROW())&amp;"")</f>
      </c>
      <c r="AM803">
        <f>IF($A803="","",SUMPRODUCT($AO803:$BD803,'Map Analysis'!$AP$2^{0,1,2,3,4,5,6,7,8,9,10,11,12,13,14,15}))</f>
      </c>
      <c r="AN803">
        <f>IF($A803="","",$AM803+ROW()/10000000)</f>
      </c>
      <c r="AO803">
        <f>IF($A803="","",COUNTIF($W$2:$W$2500,$A803))</f>
      </c>
      <c r="AP803">
        <f>IF($A803="","",SUMIFS($BF$2:$BF$2500,$W$2:$W$2500,$A803))</f>
      </c>
      <c r="AQ803">
        <f>IF($A803="","",SUMIFS($BG$2:$BG$2500,$W$2:$W$2500,$A803))</f>
      </c>
      <c r="AR803">
        <f>IF($A803="","",SUMIFS($BH$2:$BH$2500,$W$2:$W$2500,$A803))</f>
      </c>
      <c r="AS803">
        <f>IF($A803="","",SUMIFS($BI$2:$BI$2500,$W$2:$W$2500,$A803))</f>
      </c>
      <c r="AT803">
        <f>IF($A803="","",SUMIFS($BJ$2:$BJ$2500,$W$2:$W$2500,$A803))</f>
      </c>
      <c r="AU803">
        <f>IF($A803="","",SUMIFS($BK$2:$BK$2500,$W$2:$W$2500,$A803))</f>
      </c>
      <c r="AV803">
        <f>IF($A803="","",SUMIFS($BL$2:$BL$2500,$W$2:$W$2500,$A803))</f>
      </c>
      <c r="AW803">
        <f>IF($A803="","",SUMIFS($BM$2:$BM$2500,$W$2:$W$2500,$A803))</f>
      </c>
      <c r="AX803">
        <f>IF($A803="","",SUMIFS($BN$2:$BN$2500,$W$2:$W$2500,$A803))</f>
      </c>
      <c r="AY803">
        <f>IF($A803="","",SUMIFS($BO$2:$BO$2500,$W$2:$W$2500,$A803))</f>
      </c>
      <c r="AZ803">
        <f>IF($A803="","",SUMIFS($BP$2:$BP$2500,$W$2:$W$2500,$A803))</f>
      </c>
      <c r="BA803">
        <f>IF($A803="","",SUMIFS($BQ$2:$BQ$2500,$W$2:$W$2500,$A803))</f>
      </c>
      <c r="BB803">
        <f>IF($A803="","",SUMIFS($BR$2:$BR$2500,$W$2:$W$2500,$A803))</f>
      </c>
      <c r="BC803">
        <f>IF($A803="","",SUMIFS($BS$2:$BS$2500,$W$2:$W$2500,$A803))</f>
      </c>
      <c r="BD803">
        <f>IF($A803="","",SUMIFS($BT$2:$BT$2500,$W$2:$W$2500,$A803))</f>
      </c>
      <c r="BF803">
        <f>IF($Z803="","",INDEX($AO$2:$AO$2000,$Z803))</f>
      </c>
      <c r="BG803">
        <f>IF($Z803="","",INDEX($AP$2:$AP$2000,$Z803))</f>
      </c>
      <c r="BH803">
        <f>IF($Z803="","",INDEX($AQ$2:$AQ$2000,$Z803))</f>
      </c>
      <c r="BI803">
        <f>IF($Z803="","",INDEX($AR$2:$AR$2000,$Z803))</f>
      </c>
      <c r="BJ803">
        <f>IF($Z803="","",INDEX($AS$2:$AS$2000,$Z803))</f>
      </c>
      <c r="BK803">
        <f>IF($Z803="","",INDEX($AT$2:$AT$2000,$Z803))</f>
      </c>
      <c r="BL803">
        <f>IF($Z803="","",INDEX($AU$2:$AU$2000,$Z803))</f>
      </c>
      <c r="BM803">
        <f>IF($Z803="","",INDEX($AV$2:$AV$2000,$Z803))</f>
      </c>
      <c r="BN803">
        <f>IF($Z803="","",INDEX($AW$2:$AW$2000,$Z803))</f>
      </c>
      <c r="BO803">
        <f>IF($Z803="","",INDEX($AX$2:$AX$2000,$Z803))</f>
      </c>
      <c r="BP803">
        <f>IF($Z803="","",INDEX($AY$2:$AY$2000,$Z803))</f>
      </c>
      <c r="BQ803">
        <f>IF($Z803="","",INDEX($AZ$2:$AZ$2000,$Z803))</f>
      </c>
      <c r="BR803">
        <f>IF($Z803="","",INDEX($BA$2:$BA$2000,$Z803))</f>
      </c>
      <c r="BS803">
        <f>IF($Z803="","",INDEX($BB$2:$BB$2000,$Z803))</f>
      </c>
      <c r="BT803">
        <f>IF($Z803="","",INDEX($BC$2:$BC$2000,$Z803))</f>
      </c>
      <c r="BV803">
        <f>IF(OR($A803="",$P803&lt;&gt;"Yes",$AH803="Yes"),"",1+N($AG803))</f>
      </c>
      <c r="BW803">
        <f>IF($A803="","",COUNTIFS($W$2:$W$2500,$A803,$BZ$2:$BZ$2500,"Yes")+COUNTIFS($X$2:$X$2500,$A803,$BY$2:$BY$2500,"Yes"))</f>
      </c>
      <c r="BX803">
        <f>IF(OR($A803="",$P803="Yes"),"",IF(N($BW803)=0,0,1+SUMIFS($CB$2:$CB$2500,$W$2:$W$2500,$A803)+SUMIFS($CA$2:$CA$2500,$X$2:$X$2500,$A803)))</f>
      </c>
      <c r="BY803" t="str">
        <f>IF($Y803="","",INDEX($AH$2:$AH$2000,$Y803)&amp;"")</f>
      </c>
      <c r="BZ803" t="str">
        <f>IF($Z803="","",INDEX($AH$2:$AH$2000,$Z803)&amp;"")</f>
      </c>
      <c r="CA803">
        <f>IF($Y803="","",INDEX($BV$2:$BV$2000,$Y803))</f>
      </c>
      <c r="CB803">
        <f>IF($Z803="","",INDEX($BV$2:$BV$2000,$Z803))</f>
      </c>
    </row>
    <row r="804">
      <c r="A804" t="str">
        <f>IF(TRIM(INDEX(games!$A:$A,ROW()))="","",TRIM(INDEX(games!$A:$A,ROW())))</f>
      </c>
      <c r="B804">
        <f>IF(OR($A804="",INDEX(games!$B:$B,ROW())=""),"",INDEX(games!$B:$B,ROW()))</f>
      </c>
      <c r="C804" t="str">
        <f>IF(OR($A804="",INDEX(games!$C:$C,ROW())=""),"",INDEX(games!$C:$C,ROW()))</f>
      </c>
      <c r="D804">
        <f>IF($A804="","",COUNTIF($W$2:$W$2500,$A804)+COUNTIF($X$2:$X$2500,$A804))</f>
      </c>
      <c r="E804">
        <f>IF($A804="","",IFERROR(MATCH($C804,$R$2:$R$5,0),0))</f>
      </c>
      <c r="F804">
        <f>IF($A804="","",MOD(ROW(),34))</f>
      </c>
      <c r="G804">
        <f>IF($A804="",NA(),IF($C804="Action",$B804,NA()))</f>
      </c>
      <c r="H804">
        <f>IF($A804="",NA(),IF($C804="Action",1+$F804*0.023,NA()))</f>
      </c>
      <c r="I804">
        <f>IF($A804="",NA(),IF($C804="Strategy",$B804,NA()))</f>
      </c>
      <c r="J804">
        <f>IF($A804="",NA(),IF($C804="Strategy",2+$F804*0.023,NA()))</f>
      </c>
      <c r="K804">
        <f>IF($A804="",NA(),IF($C804="Deckbuilder",$B804,NA()))</f>
      </c>
      <c r="L804">
        <f>IF($A804="",NA(),IF($C804="Deckbuilder",3+$F804*0.023,NA()))</f>
      </c>
      <c r="M804">
        <f>IF($A804="",NA(),IF($C804="Traditional",$B804,NA()))</f>
      </c>
      <c r="N804">
        <f>IF($A804="",NA(),IF($C804="Traditional",4+$F804*0.023,NA()))</f>
      </c>
      <c r="O804">
        <f>IF($A804="","",$D804+ROW()/1000000)</f>
      </c>
      <c r="P804" t="str">
        <f>IF(OR($A804="",INDEX(games!$H:$H,ROW())=""),"",INDEX(games!$H:$H,ROW()))</f>
      </c>
      <c r="Q804">
        <f>IF(OR($A804="",$P804&lt;&gt;"Yes"),"",$D804+ROW()/1000000)</f>
      </c>
      <c r="T804">
        <f>IF($Y804="","",INDEX($B$2:$B$2000,$Y804))</f>
      </c>
      <c r="U804">
        <f>IF($Z804="","",INDEX($B$2:$B$2000,$Z804))</f>
      </c>
      <c r="V804">
        <f>IF(OR($T804="",$U804=""),"",$U804-$T804)</f>
      </c>
      <c r="W804" t="str">
        <f>IF(TRIM(INDEX(connections!$A:$A,ROW()))="","",TRIM(INDEX(connections!$A:$A,ROW())))</f>
      </c>
      <c r="X804" t="str">
        <f>IF($W804="","",TRIM(INDEX(connections!$B:$B,ROW())))</f>
      </c>
      <c r="Y804">
        <f>IF($W804="","",IFERROR(MATCH($W804,$A$2:$A$2000,0),""))</f>
      </c>
      <c r="Z804">
        <f>IF($X804="","",IFERROR(MATCH($X804,$A$2:$A$2000,0),""))</f>
      </c>
      <c r="AA804" t="str">
        <f>IF($Y804="","",INDEX($P$2:$P$2000,$Y804))</f>
      </c>
      <c r="AB804" t="str">
        <f>IF($Z804="","",INDEX($P$2:$P$2000,$Z804))</f>
      </c>
      <c r="AC804">
        <f>IF(AND($AA804="Yes",$AB804="Yes"),1,"")</f>
      </c>
      <c r="AD804">
        <f>IF(OR($Y804="",$Z804=""),"",IF(INDEX($C$2:$C$2000,$Y804)=INDEX($C$2:$C$2000,$Z804),0,1))</f>
      </c>
      <c r="AE804">
        <f>IF($AC804&lt;&gt;1,"",IF(AND(INDEX($AG$2:$AG$2000,$Y804)=1,INDEX($AG$2:$AG$2000,$Z804)=1),1,""))</f>
      </c>
      <c r="AG804">
        <f>IF($A804="","",COUNTIFS($W$2:$W$2500,$A804,$AB$2:$AB$2500,"Yes")+COUNTIFS($X$2:$X$2500,$A804,$AA$2:$AA$2500,"Yes"))</f>
      </c>
      <c r="AH804" t="str">
        <f>IF(OR($P804&lt;&gt;"Yes",N($AG804)=0),"",IF(AND($AG804=1,COUNTIFS($W$2:$W$2500,$A804,$AE$2:$AE$2500,1)+COUNTIFS($X$2:$X$2500,$A804,$AE$2:$AE$2500,1)&gt;0),"","Yes"))</f>
      </c>
      <c r="AI804">
        <f>IF($AH804="Yes",$AG804,"")</f>
      </c>
      <c r="AJ804">
        <f>IF($AI804="","",$AI804+ROW()/1000000)</f>
      </c>
      <c r="AK804">
        <f>IF(OR($A804="",$P804="Yes",N($AG804)=0),"",$AG804+ROW()/1000000)</f>
      </c>
      <c r="AL804" t="str">
        <f>IF($A804="","",INDEX(games!$J:$J,ROW())&amp;"")</f>
      </c>
      <c r="AM804">
        <f>IF($A804="","",SUMPRODUCT($AO804:$BD804,'Map Analysis'!$AP$2^{0,1,2,3,4,5,6,7,8,9,10,11,12,13,14,15}))</f>
      </c>
      <c r="AN804">
        <f>IF($A804="","",$AM804+ROW()/10000000)</f>
      </c>
      <c r="AO804">
        <f>IF($A804="","",COUNTIF($W$2:$W$2500,$A804))</f>
      </c>
      <c r="AP804">
        <f>IF($A804="","",SUMIFS($BF$2:$BF$2500,$W$2:$W$2500,$A804))</f>
      </c>
      <c r="AQ804">
        <f>IF($A804="","",SUMIFS($BG$2:$BG$2500,$W$2:$W$2500,$A804))</f>
      </c>
      <c r="AR804">
        <f>IF($A804="","",SUMIFS($BH$2:$BH$2500,$W$2:$W$2500,$A804))</f>
      </c>
      <c r="AS804">
        <f>IF($A804="","",SUMIFS($BI$2:$BI$2500,$W$2:$W$2500,$A804))</f>
      </c>
      <c r="AT804">
        <f>IF($A804="","",SUMIFS($BJ$2:$BJ$2500,$W$2:$W$2500,$A804))</f>
      </c>
      <c r="AU804">
        <f>IF($A804="","",SUMIFS($BK$2:$BK$2500,$W$2:$W$2500,$A804))</f>
      </c>
      <c r="AV804">
        <f>IF($A804="","",SUMIFS($BL$2:$BL$2500,$W$2:$W$2500,$A804))</f>
      </c>
      <c r="AW804">
        <f>IF($A804="","",SUMIFS($BM$2:$BM$2500,$W$2:$W$2500,$A804))</f>
      </c>
      <c r="AX804">
        <f>IF($A804="","",SUMIFS($BN$2:$BN$2500,$W$2:$W$2500,$A804))</f>
      </c>
      <c r="AY804">
        <f>IF($A804="","",SUMIFS($BO$2:$BO$2500,$W$2:$W$2500,$A804))</f>
      </c>
      <c r="AZ804">
        <f>IF($A804="","",SUMIFS($BP$2:$BP$2500,$W$2:$W$2500,$A804))</f>
      </c>
      <c r="BA804">
        <f>IF($A804="","",SUMIFS($BQ$2:$BQ$2500,$W$2:$W$2500,$A804))</f>
      </c>
      <c r="BB804">
        <f>IF($A804="","",SUMIFS($BR$2:$BR$2500,$W$2:$W$2500,$A804))</f>
      </c>
      <c r="BC804">
        <f>IF($A804="","",SUMIFS($BS$2:$BS$2500,$W$2:$W$2500,$A804))</f>
      </c>
      <c r="BD804">
        <f>IF($A804="","",SUMIFS($BT$2:$BT$2500,$W$2:$W$2500,$A804))</f>
      </c>
      <c r="BF804">
        <f>IF($Z804="","",INDEX($AO$2:$AO$2000,$Z804))</f>
      </c>
      <c r="BG804">
        <f>IF($Z804="","",INDEX($AP$2:$AP$2000,$Z804))</f>
      </c>
      <c r="BH804">
        <f>IF($Z804="","",INDEX($AQ$2:$AQ$2000,$Z804))</f>
      </c>
      <c r="BI804">
        <f>IF($Z804="","",INDEX($AR$2:$AR$2000,$Z804))</f>
      </c>
      <c r="BJ804">
        <f>IF($Z804="","",INDEX($AS$2:$AS$2000,$Z804))</f>
      </c>
      <c r="BK804">
        <f>IF($Z804="","",INDEX($AT$2:$AT$2000,$Z804))</f>
      </c>
      <c r="BL804">
        <f>IF($Z804="","",INDEX($AU$2:$AU$2000,$Z804))</f>
      </c>
      <c r="BM804">
        <f>IF($Z804="","",INDEX($AV$2:$AV$2000,$Z804))</f>
      </c>
      <c r="BN804">
        <f>IF($Z804="","",INDEX($AW$2:$AW$2000,$Z804))</f>
      </c>
      <c r="BO804">
        <f>IF($Z804="","",INDEX($AX$2:$AX$2000,$Z804))</f>
      </c>
      <c r="BP804">
        <f>IF($Z804="","",INDEX($AY$2:$AY$2000,$Z804))</f>
      </c>
      <c r="BQ804">
        <f>IF($Z804="","",INDEX($AZ$2:$AZ$2000,$Z804))</f>
      </c>
      <c r="BR804">
        <f>IF($Z804="","",INDEX($BA$2:$BA$2000,$Z804))</f>
      </c>
      <c r="BS804">
        <f>IF($Z804="","",INDEX($BB$2:$BB$2000,$Z804))</f>
      </c>
      <c r="BT804">
        <f>IF($Z804="","",INDEX($BC$2:$BC$2000,$Z804))</f>
      </c>
      <c r="BV804">
        <f>IF(OR($A804="",$P804&lt;&gt;"Yes",$AH804="Yes"),"",1+N($AG804))</f>
      </c>
      <c r="BW804">
        <f>IF($A804="","",COUNTIFS($W$2:$W$2500,$A804,$BZ$2:$BZ$2500,"Yes")+COUNTIFS($X$2:$X$2500,$A804,$BY$2:$BY$2500,"Yes"))</f>
      </c>
      <c r="BX804">
        <f>IF(OR($A804="",$P804="Yes"),"",IF(N($BW804)=0,0,1+SUMIFS($CB$2:$CB$2500,$W$2:$W$2500,$A804)+SUMIFS($CA$2:$CA$2500,$X$2:$X$2500,$A804)))</f>
      </c>
      <c r="BY804" t="str">
        <f>IF($Y804="","",INDEX($AH$2:$AH$2000,$Y804)&amp;"")</f>
      </c>
      <c r="BZ804" t="str">
        <f>IF($Z804="","",INDEX($AH$2:$AH$2000,$Z804)&amp;"")</f>
      </c>
      <c r="CA804">
        <f>IF($Y804="","",INDEX($BV$2:$BV$2000,$Y804))</f>
      </c>
      <c r="CB804">
        <f>IF($Z804="","",INDEX($BV$2:$BV$2000,$Z804))</f>
      </c>
    </row>
    <row r="805">
      <c r="A805" t="str">
        <f>IF(TRIM(INDEX(games!$A:$A,ROW()))="","",TRIM(INDEX(games!$A:$A,ROW())))</f>
      </c>
      <c r="B805">
        <f>IF(OR($A805="",INDEX(games!$B:$B,ROW())=""),"",INDEX(games!$B:$B,ROW()))</f>
      </c>
      <c r="C805" t="str">
        <f>IF(OR($A805="",INDEX(games!$C:$C,ROW())=""),"",INDEX(games!$C:$C,ROW()))</f>
      </c>
      <c r="D805">
        <f>IF($A805="","",COUNTIF($W$2:$W$2500,$A805)+COUNTIF($X$2:$X$2500,$A805))</f>
      </c>
      <c r="E805">
        <f>IF($A805="","",IFERROR(MATCH($C805,$R$2:$R$5,0),0))</f>
      </c>
      <c r="F805">
        <f>IF($A805="","",MOD(ROW(),34))</f>
      </c>
      <c r="G805">
        <f>IF($A805="",NA(),IF($C805="Action",$B805,NA()))</f>
      </c>
      <c r="H805">
        <f>IF($A805="",NA(),IF($C805="Action",1+$F805*0.023,NA()))</f>
      </c>
      <c r="I805">
        <f>IF($A805="",NA(),IF($C805="Strategy",$B805,NA()))</f>
      </c>
      <c r="J805">
        <f>IF($A805="",NA(),IF($C805="Strategy",2+$F805*0.023,NA()))</f>
      </c>
      <c r="K805">
        <f>IF($A805="",NA(),IF($C805="Deckbuilder",$B805,NA()))</f>
      </c>
      <c r="L805">
        <f>IF($A805="",NA(),IF($C805="Deckbuilder",3+$F805*0.023,NA()))</f>
      </c>
      <c r="M805">
        <f>IF($A805="",NA(),IF($C805="Traditional",$B805,NA()))</f>
      </c>
      <c r="N805">
        <f>IF($A805="",NA(),IF($C805="Traditional",4+$F805*0.023,NA()))</f>
      </c>
      <c r="O805">
        <f>IF($A805="","",$D805+ROW()/1000000)</f>
      </c>
      <c r="P805" t="str">
        <f>IF(OR($A805="",INDEX(games!$H:$H,ROW())=""),"",INDEX(games!$H:$H,ROW()))</f>
      </c>
      <c r="Q805">
        <f>IF(OR($A805="",$P805&lt;&gt;"Yes"),"",$D805+ROW()/1000000)</f>
      </c>
      <c r="T805">
        <f>IF($Y805="","",INDEX($B$2:$B$2000,$Y805))</f>
      </c>
      <c r="U805">
        <f>IF($Z805="","",INDEX($B$2:$B$2000,$Z805))</f>
      </c>
      <c r="V805">
        <f>IF(OR($T805="",$U805=""),"",$U805-$T805)</f>
      </c>
      <c r="W805" t="str">
        <f>IF(TRIM(INDEX(connections!$A:$A,ROW()))="","",TRIM(INDEX(connections!$A:$A,ROW())))</f>
      </c>
      <c r="X805" t="str">
        <f>IF($W805="","",TRIM(INDEX(connections!$B:$B,ROW())))</f>
      </c>
      <c r="Y805">
        <f>IF($W805="","",IFERROR(MATCH($W805,$A$2:$A$2000,0),""))</f>
      </c>
      <c r="Z805">
        <f>IF($X805="","",IFERROR(MATCH($X805,$A$2:$A$2000,0),""))</f>
      </c>
      <c r="AA805" t="str">
        <f>IF($Y805="","",INDEX($P$2:$P$2000,$Y805))</f>
      </c>
      <c r="AB805" t="str">
        <f>IF($Z805="","",INDEX($P$2:$P$2000,$Z805))</f>
      </c>
      <c r="AC805">
        <f>IF(AND($AA805="Yes",$AB805="Yes"),1,"")</f>
      </c>
      <c r="AD805">
        <f>IF(OR($Y805="",$Z805=""),"",IF(INDEX($C$2:$C$2000,$Y805)=INDEX($C$2:$C$2000,$Z805),0,1))</f>
      </c>
      <c r="AE805">
        <f>IF($AC805&lt;&gt;1,"",IF(AND(INDEX($AG$2:$AG$2000,$Y805)=1,INDEX($AG$2:$AG$2000,$Z805)=1),1,""))</f>
      </c>
      <c r="AG805">
        <f>IF($A805="","",COUNTIFS($W$2:$W$2500,$A805,$AB$2:$AB$2500,"Yes")+COUNTIFS($X$2:$X$2500,$A805,$AA$2:$AA$2500,"Yes"))</f>
      </c>
      <c r="AH805" t="str">
        <f>IF(OR($P805&lt;&gt;"Yes",N($AG805)=0),"",IF(AND($AG805=1,COUNTIFS($W$2:$W$2500,$A805,$AE$2:$AE$2500,1)+COUNTIFS($X$2:$X$2500,$A805,$AE$2:$AE$2500,1)&gt;0),"","Yes"))</f>
      </c>
      <c r="AI805">
        <f>IF($AH805="Yes",$AG805,"")</f>
      </c>
      <c r="AJ805">
        <f>IF($AI805="","",$AI805+ROW()/1000000)</f>
      </c>
      <c r="AK805">
        <f>IF(OR($A805="",$P805="Yes",N($AG805)=0),"",$AG805+ROW()/1000000)</f>
      </c>
      <c r="AL805" t="str">
        <f>IF($A805="","",INDEX(games!$J:$J,ROW())&amp;"")</f>
      </c>
      <c r="AM805">
        <f>IF($A805="","",SUMPRODUCT($AO805:$BD805,'Map Analysis'!$AP$2^{0,1,2,3,4,5,6,7,8,9,10,11,12,13,14,15}))</f>
      </c>
      <c r="AN805">
        <f>IF($A805="","",$AM805+ROW()/10000000)</f>
      </c>
      <c r="AO805">
        <f>IF($A805="","",COUNTIF($W$2:$W$2500,$A805))</f>
      </c>
      <c r="AP805">
        <f>IF($A805="","",SUMIFS($BF$2:$BF$2500,$W$2:$W$2500,$A805))</f>
      </c>
      <c r="AQ805">
        <f>IF($A805="","",SUMIFS($BG$2:$BG$2500,$W$2:$W$2500,$A805))</f>
      </c>
      <c r="AR805">
        <f>IF($A805="","",SUMIFS($BH$2:$BH$2500,$W$2:$W$2500,$A805))</f>
      </c>
      <c r="AS805">
        <f>IF($A805="","",SUMIFS($BI$2:$BI$2500,$W$2:$W$2500,$A805))</f>
      </c>
      <c r="AT805">
        <f>IF($A805="","",SUMIFS($BJ$2:$BJ$2500,$W$2:$W$2500,$A805))</f>
      </c>
      <c r="AU805">
        <f>IF($A805="","",SUMIFS($BK$2:$BK$2500,$W$2:$W$2500,$A805))</f>
      </c>
      <c r="AV805">
        <f>IF($A805="","",SUMIFS($BL$2:$BL$2500,$W$2:$W$2500,$A805))</f>
      </c>
      <c r="AW805">
        <f>IF($A805="","",SUMIFS($BM$2:$BM$2500,$W$2:$W$2500,$A805))</f>
      </c>
      <c r="AX805">
        <f>IF($A805="","",SUMIFS($BN$2:$BN$2500,$W$2:$W$2500,$A805))</f>
      </c>
      <c r="AY805">
        <f>IF($A805="","",SUMIFS($BO$2:$BO$2500,$W$2:$W$2500,$A805))</f>
      </c>
      <c r="AZ805">
        <f>IF($A805="","",SUMIFS($BP$2:$BP$2500,$W$2:$W$2500,$A805))</f>
      </c>
      <c r="BA805">
        <f>IF($A805="","",SUMIFS($BQ$2:$BQ$2500,$W$2:$W$2500,$A805))</f>
      </c>
      <c r="BB805">
        <f>IF($A805="","",SUMIFS($BR$2:$BR$2500,$W$2:$W$2500,$A805))</f>
      </c>
      <c r="BC805">
        <f>IF($A805="","",SUMIFS($BS$2:$BS$2500,$W$2:$W$2500,$A805))</f>
      </c>
      <c r="BD805">
        <f>IF($A805="","",SUMIFS($BT$2:$BT$2500,$W$2:$W$2500,$A805))</f>
      </c>
      <c r="BF805">
        <f>IF($Z805="","",INDEX($AO$2:$AO$2000,$Z805))</f>
      </c>
      <c r="BG805">
        <f>IF($Z805="","",INDEX($AP$2:$AP$2000,$Z805))</f>
      </c>
      <c r="BH805">
        <f>IF($Z805="","",INDEX($AQ$2:$AQ$2000,$Z805))</f>
      </c>
      <c r="BI805">
        <f>IF($Z805="","",INDEX($AR$2:$AR$2000,$Z805))</f>
      </c>
      <c r="BJ805">
        <f>IF($Z805="","",INDEX($AS$2:$AS$2000,$Z805))</f>
      </c>
      <c r="BK805">
        <f>IF($Z805="","",INDEX($AT$2:$AT$2000,$Z805))</f>
      </c>
      <c r="BL805">
        <f>IF($Z805="","",INDEX($AU$2:$AU$2000,$Z805))</f>
      </c>
      <c r="BM805">
        <f>IF($Z805="","",INDEX($AV$2:$AV$2000,$Z805))</f>
      </c>
      <c r="BN805">
        <f>IF($Z805="","",INDEX($AW$2:$AW$2000,$Z805))</f>
      </c>
      <c r="BO805">
        <f>IF($Z805="","",INDEX($AX$2:$AX$2000,$Z805))</f>
      </c>
      <c r="BP805">
        <f>IF($Z805="","",INDEX($AY$2:$AY$2000,$Z805))</f>
      </c>
      <c r="BQ805">
        <f>IF($Z805="","",INDEX($AZ$2:$AZ$2000,$Z805))</f>
      </c>
      <c r="BR805">
        <f>IF($Z805="","",INDEX($BA$2:$BA$2000,$Z805))</f>
      </c>
      <c r="BS805">
        <f>IF($Z805="","",INDEX($BB$2:$BB$2000,$Z805))</f>
      </c>
      <c r="BT805">
        <f>IF($Z805="","",INDEX($BC$2:$BC$2000,$Z805))</f>
      </c>
      <c r="BV805">
        <f>IF(OR($A805="",$P805&lt;&gt;"Yes",$AH805="Yes"),"",1+N($AG805))</f>
      </c>
      <c r="BW805">
        <f>IF($A805="","",COUNTIFS($W$2:$W$2500,$A805,$BZ$2:$BZ$2500,"Yes")+COUNTIFS($X$2:$X$2500,$A805,$BY$2:$BY$2500,"Yes"))</f>
      </c>
      <c r="BX805">
        <f>IF(OR($A805="",$P805="Yes"),"",IF(N($BW805)=0,0,1+SUMIFS($CB$2:$CB$2500,$W$2:$W$2500,$A805)+SUMIFS($CA$2:$CA$2500,$X$2:$X$2500,$A805)))</f>
      </c>
      <c r="BY805" t="str">
        <f>IF($Y805="","",INDEX($AH$2:$AH$2000,$Y805)&amp;"")</f>
      </c>
      <c r="BZ805" t="str">
        <f>IF($Z805="","",INDEX($AH$2:$AH$2000,$Z805)&amp;"")</f>
      </c>
      <c r="CA805">
        <f>IF($Y805="","",INDEX($BV$2:$BV$2000,$Y805))</f>
      </c>
      <c r="CB805">
        <f>IF($Z805="","",INDEX($BV$2:$BV$2000,$Z805))</f>
      </c>
    </row>
    <row r="806">
      <c r="A806" t="str">
        <f>IF(TRIM(INDEX(games!$A:$A,ROW()))="","",TRIM(INDEX(games!$A:$A,ROW())))</f>
      </c>
      <c r="B806">
        <f>IF(OR($A806="",INDEX(games!$B:$B,ROW())=""),"",INDEX(games!$B:$B,ROW()))</f>
      </c>
      <c r="C806" t="str">
        <f>IF(OR($A806="",INDEX(games!$C:$C,ROW())=""),"",INDEX(games!$C:$C,ROW()))</f>
      </c>
      <c r="D806">
        <f>IF($A806="","",COUNTIF($W$2:$W$2500,$A806)+COUNTIF($X$2:$X$2500,$A806))</f>
      </c>
      <c r="E806">
        <f>IF($A806="","",IFERROR(MATCH($C806,$R$2:$R$5,0),0))</f>
      </c>
      <c r="F806">
        <f>IF($A806="","",MOD(ROW(),34))</f>
      </c>
      <c r="G806">
        <f>IF($A806="",NA(),IF($C806="Action",$B806,NA()))</f>
      </c>
      <c r="H806">
        <f>IF($A806="",NA(),IF($C806="Action",1+$F806*0.023,NA()))</f>
      </c>
      <c r="I806">
        <f>IF($A806="",NA(),IF($C806="Strategy",$B806,NA()))</f>
      </c>
      <c r="J806">
        <f>IF($A806="",NA(),IF($C806="Strategy",2+$F806*0.023,NA()))</f>
      </c>
      <c r="K806">
        <f>IF($A806="",NA(),IF($C806="Deckbuilder",$B806,NA()))</f>
      </c>
      <c r="L806">
        <f>IF($A806="",NA(),IF($C806="Deckbuilder",3+$F806*0.023,NA()))</f>
      </c>
      <c r="M806">
        <f>IF($A806="",NA(),IF($C806="Traditional",$B806,NA()))</f>
      </c>
      <c r="N806">
        <f>IF($A806="",NA(),IF($C806="Traditional",4+$F806*0.023,NA()))</f>
      </c>
      <c r="O806">
        <f>IF($A806="","",$D806+ROW()/1000000)</f>
      </c>
      <c r="P806" t="str">
        <f>IF(OR($A806="",INDEX(games!$H:$H,ROW())=""),"",INDEX(games!$H:$H,ROW()))</f>
      </c>
      <c r="Q806">
        <f>IF(OR($A806="",$P806&lt;&gt;"Yes"),"",$D806+ROW()/1000000)</f>
      </c>
      <c r="T806">
        <f>IF($Y806="","",INDEX($B$2:$B$2000,$Y806))</f>
      </c>
      <c r="U806">
        <f>IF($Z806="","",INDEX($B$2:$B$2000,$Z806))</f>
      </c>
      <c r="V806">
        <f>IF(OR($T806="",$U806=""),"",$U806-$T806)</f>
      </c>
      <c r="W806" t="str">
        <f>IF(TRIM(INDEX(connections!$A:$A,ROW()))="","",TRIM(INDEX(connections!$A:$A,ROW())))</f>
      </c>
      <c r="X806" t="str">
        <f>IF($W806="","",TRIM(INDEX(connections!$B:$B,ROW())))</f>
      </c>
      <c r="Y806">
        <f>IF($W806="","",IFERROR(MATCH($W806,$A$2:$A$2000,0),""))</f>
      </c>
      <c r="Z806">
        <f>IF($X806="","",IFERROR(MATCH($X806,$A$2:$A$2000,0),""))</f>
      </c>
      <c r="AA806" t="str">
        <f>IF($Y806="","",INDEX($P$2:$P$2000,$Y806))</f>
      </c>
      <c r="AB806" t="str">
        <f>IF($Z806="","",INDEX($P$2:$P$2000,$Z806))</f>
      </c>
      <c r="AC806">
        <f>IF(AND($AA806="Yes",$AB806="Yes"),1,"")</f>
      </c>
      <c r="AD806">
        <f>IF(OR($Y806="",$Z806=""),"",IF(INDEX($C$2:$C$2000,$Y806)=INDEX($C$2:$C$2000,$Z806),0,1))</f>
      </c>
      <c r="AE806">
        <f>IF($AC806&lt;&gt;1,"",IF(AND(INDEX($AG$2:$AG$2000,$Y806)=1,INDEX($AG$2:$AG$2000,$Z806)=1),1,""))</f>
      </c>
      <c r="AG806">
        <f>IF($A806="","",COUNTIFS($W$2:$W$2500,$A806,$AB$2:$AB$2500,"Yes")+COUNTIFS($X$2:$X$2500,$A806,$AA$2:$AA$2500,"Yes"))</f>
      </c>
      <c r="AH806" t="str">
        <f>IF(OR($P806&lt;&gt;"Yes",N($AG806)=0),"",IF(AND($AG806=1,COUNTIFS($W$2:$W$2500,$A806,$AE$2:$AE$2500,1)+COUNTIFS($X$2:$X$2500,$A806,$AE$2:$AE$2500,1)&gt;0),"","Yes"))</f>
      </c>
      <c r="AI806">
        <f>IF($AH806="Yes",$AG806,"")</f>
      </c>
      <c r="AJ806">
        <f>IF($AI806="","",$AI806+ROW()/1000000)</f>
      </c>
      <c r="AK806">
        <f>IF(OR($A806="",$P806="Yes",N($AG806)=0),"",$AG806+ROW()/1000000)</f>
      </c>
      <c r="AL806" t="str">
        <f>IF($A806="","",INDEX(games!$J:$J,ROW())&amp;"")</f>
      </c>
      <c r="AM806">
        <f>IF($A806="","",SUMPRODUCT($AO806:$BD806,'Map Analysis'!$AP$2^{0,1,2,3,4,5,6,7,8,9,10,11,12,13,14,15}))</f>
      </c>
      <c r="AN806">
        <f>IF($A806="","",$AM806+ROW()/10000000)</f>
      </c>
      <c r="AO806">
        <f>IF($A806="","",COUNTIF($W$2:$W$2500,$A806))</f>
      </c>
      <c r="AP806">
        <f>IF($A806="","",SUMIFS($BF$2:$BF$2500,$W$2:$W$2500,$A806))</f>
      </c>
      <c r="AQ806">
        <f>IF($A806="","",SUMIFS($BG$2:$BG$2500,$W$2:$W$2500,$A806))</f>
      </c>
      <c r="AR806">
        <f>IF($A806="","",SUMIFS($BH$2:$BH$2500,$W$2:$W$2500,$A806))</f>
      </c>
      <c r="AS806">
        <f>IF($A806="","",SUMIFS($BI$2:$BI$2500,$W$2:$W$2500,$A806))</f>
      </c>
      <c r="AT806">
        <f>IF($A806="","",SUMIFS($BJ$2:$BJ$2500,$W$2:$W$2500,$A806))</f>
      </c>
      <c r="AU806">
        <f>IF($A806="","",SUMIFS($BK$2:$BK$2500,$W$2:$W$2500,$A806))</f>
      </c>
      <c r="AV806">
        <f>IF($A806="","",SUMIFS($BL$2:$BL$2500,$W$2:$W$2500,$A806))</f>
      </c>
      <c r="AW806">
        <f>IF($A806="","",SUMIFS($BM$2:$BM$2500,$W$2:$W$2500,$A806))</f>
      </c>
      <c r="AX806">
        <f>IF($A806="","",SUMIFS($BN$2:$BN$2500,$W$2:$W$2500,$A806))</f>
      </c>
      <c r="AY806">
        <f>IF($A806="","",SUMIFS($BO$2:$BO$2500,$W$2:$W$2500,$A806))</f>
      </c>
      <c r="AZ806">
        <f>IF($A806="","",SUMIFS($BP$2:$BP$2500,$W$2:$W$2500,$A806))</f>
      </c>
      <c r="BA806">
        <f>IF($A806="","",SUMIFS($BQ$2:$BQ$2500,$W$2:$W$2500,$A806))</f>
      </c>
      <c r="BB806">
        <f>IF($A806="","",SUMIFS($BR$2:$BR$2500,$W$2:$W$2500,$A806))</f>
      </c>
      <c r="BC806">
        <f>IF($A806="","",SUMIFS($BS$2:$BS$2500,$W$2:$W$2500,$A806))</f>
      </c>
      <c r="BD806">
        <f>IF($A806="","",SUMIFS($BT$2:$BT$2500,$W$2:$W$2500,$A806))</f>
      </c>
      <c r="BF806">
        <f>IF($Z806="","",INDEX($AO$2:$AO$2000,$Z806))</f>
      </c>
      <c r="BG806">
        <f>IF($Z806="","",INDEX($AP$2:$AP$2000,$Z806))</f>
      </c>
      <c r="BH806">
        <f>IF($Z806="","",INDEX($AQ$2:$AQ$2000,$Z806))</f>
      </c>
      <c r="BI806">
        <f>IF($Z806="","",INDEX($AR$2:$AR$2000,$Z806))</f>
      </c>
      <c r="BJ806">
        <f>IF($Z806="","",INDEX($AS$2:$AS$2000,$Z806))</f>
      </c>
      <c r="BK806">
        <f>IF($Z806="","",INDEX($AT$2:$AT$2000,$Z806))</f>
      </c>
      <c r="BL806">
        <f>IF($Z806="","",INDEX($AU$2:$AU$2000,$Z806))</f>
      </c>
      <c r="BM806">
        <f>IF($Z806="","",INDEX($AV$2:$AV$2000,$Z806))</f>
      </c>
      <c r="BN806">
        <f>IF($Z806="","",INDEX($AW$2:$AW$2000,$Z806))</f>
      </c>
      <c r="BO806">
        <f>IF($Z806="","",INDEX($AX$2:$AX$2000,$Z806))</f>
      </c>
      <c r="BP806">
        <f>IF($Z806="","",INDEX($AY$2:$AY$2000,$Z806))</f>
      </c>
      <c r="BQ806">
        <f>IF($Z806="","",INDEX($AZ$2:$AZ$2000,$Z806))</f>
      </c>
      <c r="BR806">
        <f>IF($Z806="","",INDEX($BA$2:$BA$2000,$Z806))</f>
      </c>
      <c r="BS806">
        <f>IF($Z806="","",INDEX($BB$2:$BB$2000,$Z806))</f>
      </c>
      <c r="BT806">
        <f>IF($Z806="","",INDEX($BC$2:$BC$2000,$Z806))</f>
      </c>
      <c r="BV806">
        <f>IF(OR($A806="",$P806&lt;&gt;"Yes",$AH806="Yes"),"",1+N($AG806))</f>
      </c>
      <c r="BW806">
        <f>IF($A806="","",COUNTIFS($W$2:$W$2500,$A806,$BZ$2:$BZ$2500,"Yes")+COUNTIFS($X$2:$X$2500,$A806,$BY$2:$BY$2500,"Yes"))</f>
      </c>
      <c r="BX806">
        <f>IF(OR($A806="",$P806="Yes"),"",IF(N($BW806)=0,0,1+SUMIFS($CB$2:$CB$2500,$W$2:$W$2500,$A806)+SUMIFS($CA$2:$CA$2500,$X$2:$X$2500,$A806)))</f>
      </c>
      <c r="BY806" t="str">
        <f>IF($Y806="","",INDEX($AH$2:$AH$2000,$Y806)&amp;"")</f>
      </c>
      <c r="BZ806" t="str">
        <f>IF($Z806="","",INDEX($AH$2:$AH$2000,$Z806)&amp;"")</f>
      </c>
      <c r="CA806">
        <f>IF($Y806="","",INDEX($BV$2:$BV$2000,$Y806))</f>
      </c>
      <c r="CB806">
        <f>IF($Z806="","",INDEX($BV$2:$BV$2000,$Z806))</f>
      </c>
    </row>
    <row r="807">
      <c r="A807" t="str">
        <f>IF(TRIM(INDEX(games!$A:$A,ROW()))="","",TRIM(INDEX(games!$A:$A,ROW())))</f>
      </c>
      <c r="B807">
        <f>IF(OR($A807="",INDEX(games!$B:$B,ROW())=""),"",INDEX(games!$B:$B,ROW()))</f>
      </c>
      <c r="C807" t="str">
        <f>IF(OR($A807="",INDEX(games!$C:$C,ROW())=""),"",INDEX(games!$C:$C,ROW()))</f>
      </c>
      <c r="D807">
        <f>IF($A807="","",COUNTIF($W$2:$W$2500,$A807)+COUNTIF($X$2:$X$2500,$A807))</f>
      </c>
      <c r="E807">
        <f>IF($A807="","",IFERROR(MATCH($C807,$R$2:$R$5,0),0))</f>
      </c>
      <c r="F807">
        <f>IF($A807="","",MOD(ROW(),34))</f>
      </c>
      <c r="G807">
        <f>IF($A807="",NA(),IF($C807="Action",$B807,NA()))</f>
      </c>
      <c r="H807">
        <f>IF($A807="",NA(),IF($C807="Action",1+$F807*0.023,NA()))</f>
      </c>
      <c r="I807">
        <f>IF($A807="",NA(),IF($C807="Strategy",$B807,NA()))</f>
      </c>
      <c r="J807">
        <f>IF($A807="",NA(),IF($C807="Strategy",2+$F807*0.023,NA()))</f>
      </c>
      <c r="K807">
        <f>IF($A807="",NA(),IF($C807="Deckbuilder",$B807,NA()))</f>
      </c>
      <c r="L807">
        <f>IF($A807="",NA(),IF($C807="Deckbuilder",3+$F807*0.023,NA()))</f>
      </c>
      <c r="M807">
        <f>IF($A807="",NA(),IF($C807="Traditional",$B807,NA()))</f>
      </c>
      <c r="N807">
        <f>IF($A807="",NA(),IF($C807="Traditional",4+$F807*0.023,NA()))</f>
      </c>
      <c r="O807">
        <f>IF($A807="","",$D807+ROW()/1000000)</f>
      </c>
      <c r="P807" t="str">
        <f>IF(OR($A807="",INDEX(games!$H:$H,ROW())=""),"",INDEX(games!$H:$H,ROW()))</f>
      </c>
      <c r="Q807">
        <f>IF(OR($A807="",$P807&lt;&gt;"Yes"),"",$D807+ROW()/1000000)</f>
      </c>
      <c r="T807">
        <f>IF($Y807="","",INDEX($B$2:$B$2000,$Y807))</f>
      </c>
      <c r="U807">
        <f>IF($Z807="","",INDEX($B$2:$B$2000,$Z807))</f>
      </c>
      <c r="V807">
        <f>IF(OR($T807="",$U807=""),"",$U807-$T807)</f>
      </c>
      <c r="W807" t="str">
        <f>IF(TRIM(INDEX(connections!$A:$A,ROW()))="","",TRIM(INDEX(connections!$A:$A,ROW())))</f>
      </c>
      <c r="X807" t="str">
        <f>IF($W807="","",TRIM(INDEX(connections!$B:$B,ROW())))</f>
      </c>
      <c r="Y807">
        <f>IF($W807="","",IFERROR(MATCH($W807,$A$2:$A$2000,0),""))</f>
      </c>
      <c r="Z807">
        <f>IF($X807="","",IFERROR(MATCH($X807,$A$2:$A$2000,0),""))</f>
      </c>
      <c r="AA807" t="str">
        <f>IF($Y807="","",INDEX($P$2:$P$2000,$Y807))</f>
      </c>
      <c r="AB807" t="str">
        <f>IF($Z807="","",INDEX($P$2:$P$2000,$Z807))</f>
      </c>
      <c r="AC807">
        <f>IF(AND($AA807="Yes",$AB807="Yes"),1,"")</f>
      </c>
      <c r="AD807">
        <f>IF(OR($Y807="",$Z807=""),"",IF(INDEX($C$2:$C$2000,$Y807)=INDEX($C$2:$C$2000,$Z807),0,1))</f>
      </c>
      <c r="AE807">
        <f>IF($AC807&lt;&gt;1,"",IF(AND(INDEX($AG$2:$AG$2000,$Y807)=1,INDEX($AG$2:$AG$2000,$Z807)=1),1,""))</f>
      </c>
      <c r="AG807">
        <f>IF($A807="","",COUNTIFS($W$2:$W$2500,$A807,$AB$2:$AB$2500,"Yes")+COUNTIFS($X$2:$X$2500,$A807,$AA$2:$AA$2500,"Yes"))</f>
      </c>
      <c r="AH807" t="str">
        <f>IF(OR($P807&lt;&gt;"Yes",N($AG807)=0),"",IF(AND($AG807=1,COUNTIFS($W$2:$W$2500,$A807,$AE$2:$AE$2500,1)+COUNTIFS($X$2:$X$2500,$A807,$AE$2:$AE$2500,1)&gt;0),"","Yes"))</f>
      </c>
      <c r="AI807">
        <f>IF($AH807="Yes",$AG807,"")</f>
      </c>
      <c r="AJ807">
        <f>IF($AI807="","",$AI807+ROW()/1000000)</f>
      </c>
      <c r="AK807">
        <f>IF(OR($A807="",$P807="Yes",N($AG807)=0),"",$AG807+ROW()/1000000)</f>
      </c>
      <c r="AL807" t="str">
        <f>IF($A807="","",INDEX(games!$J:$J,ROW())&amp;"")</f>
      </c>
      <c r="AM807">
        <f>IF($A807="","",SUMPRODUCT($AO807:$BD807,'Map Analysis'!$AP$2^{0,1,2,3,4,5,6,7,8,9,10,11,12,13,14,15}))</f>
      </c>
      <c r="AN807">
        <f>IF($A807="","",$AM807+ROW()/10000000)</f>
      </c>
      <c r="AO807">
        <f>IF($A807="","",COUNTIF($W$2:$W$2500,$A807))</f>
      </c>
      <c r="AP807">
        <f>IF($A807="","",SUMIFS($BF$2:$BF$2500,$W$2:$W$2500,$A807))</f>
      </c>
      <c r="AQ807">
        <f>IF($A807="","",SUMIFS($BG$2:$BG$2500,$W$2:$W$2500,$A807))</f>
      </c>
      <c r="AR807">
        <f>IF($A807="","",SUMIFS($BH$2:$BH$2500,$W$2:$W$2500,$A807))</f>
      </c>
      <c r="AS807">
        <f>IF($A807="","",SUMIFS($BI$2:$BI$2500,$W$2:$W$2500,$A807))</f>
      </c>
      <c r="AT807">
        <f>IF($A807="","",SUMIFS($BJ$2:$BJ$2500,$W$2:$W$2500,$A807))</f>
      </c>
      <c r="AU807">
        <f>IF($A807="","",SUMIFS($BK$2:$BK$2500,$W$2:$W$2500,$A807))</f>
      </c>
      <c r="AV807">
        <f>IF($A807="","",SUMIFS($BL$2:$BL$2500,$W$2:$W$2500,$A807))</f>
      </c>
      <c r="AW807">
        <f>IF($A807="","",SUMIFS($BM$2:$BM$2500,$W$2:$W$2500,$A807))</f>
      </c>
      <c r="AX807">
        <f>IF($A807="","",SUMIFS($BN$2:$BN$2500,$W$2:$W$2500,$A807))</f>
      </c>
      <c r="AY807">
        <f>IF($A807="","",SUMIFS($BO$2:$BO$2500,$W$2:$W$2500,$A807))</f>
      </c>
      <c r="AZ807">
        <f>IF($A807="","",SUMIFS($BP$2:$BP$2500,$W$2:$W$2500,$A807))</f>
      </c>
      <c r="BA807">
        <f>IF($A807="","",SUMIFS($BQ$2:$BQ$2500,$W$2:$W$2500,$A807))</f>
      </c>
      <c r="BB807">
        <f>IF($A807="","",SUMIFS($BR$2:$BR$2500,$W$2:$W$2500,$A807))</f>
      </c>
      <c r="BC807">
        <f>IF($A807="","",SUMIFS($BS$2:$BS$2500,$W$2:$W$2500,$A807))</f>
      </c>
      <c r="BD807">
        <f>IF($A807="","",SUMIFS($BT$2:$BT$2500,$W$2:$W$2500,$A807))</f>
      </c>
      <c r="BF807">
        <f>IF($Z807="","",INDEX($AO$2:$AO$2000,$Z807))</f>
      </c>
      <c r="BG807">
        <f>IF($Z807="","",INDEX($AP$2:$AP$2000,$Z807))</f>
      </c>
      <c r="BH807">
        <f>IF($Z807="","",INDEX($AQ$2:$AQ$2000,$Z807))</f>
      </c>
      <c r="BI807">
        <f>IF($Z807="","",INDEX($AR$2:$AR$2000,$Z807))</f>
      </c>
      <c r="BJ807">
        <f>IF($Z807="","",INDEX($AS$2:$AS$2000,$Z807))</f>
      </c>
      <c r="BK807">
        <f>IF($Z807="","",INDEX($AT$2:$AT$2000,$Z807))</f>
      </c>
      <c r="BL807">
        <f>IF($Z807="","",INDEX($AU$2:$AU$2000,$Z807))</f>
      </c>
      <c r="BM807">
        <f>IF($Z807="","",INDEX($AV$2:$AV$2000,$Z807))</f>
      </c>
      <c r="BN807">
        <f>IF($Z807="","",INDEX($AW$2:$AW$2000,$Z807))</f>
      </c>
      <c r="BO807">
        <f>IF($Z807="","",INDEX($AX$2:$AX$2000,$Z807))</f>
      </c>
      <c r="BP807">
        <f>IF($Z807="","",INDEX($AY$2:$AY$2000,$Z807))</f>
      </c>
      <c r="BQ807">
        <f>IF($Z807="","",INDEX($AZ$2:$AZ$2000,$Z807))</f>
      </c>
      <c r="BR807">
        <f>IF($Z807="","",INDEX($BA$2:$BA$2000,$Z807))</f>
      </c>
      <c r="BS807">
        <f>IF($Z807="","",INDEX($BB$2:$BB$2000,$Z807))</f>
      </c>
      <c r="BT807">
        <f>IF($Z807="","",INDEX($BC$2:$BC$2000,$Z807))</f>
      </c>
      <c r="BV807">
        <f>IF(OR($A807="",$P807&lt;&gt;"Yes",$AH807="Yes"),"",1+N($AG807))</f>
      </c>
      <c r="BW807">
        <f>IF($A807="","",COUNTIFS($W$2:$W$2500,$A807,$BZ$2:$BZ$2500,"Yes")+COUNTIFS($X$2:$X$2500,$A807,$BY$2:$BY$2500,"Yes"))</f>
      </c>
      <c r="BX807">
        <f>IF(OR($A807="",$P807="Yes"),"",IF(N($BW807)=0,0,1+SUMIFS($CB$2:$CB$2500,$W$2:$W$2500,$A807)+SUMIFS($CA$2:$CA$2500,$X$2:$X$2500,$A807)))</f>
      </c>
      <c r="BY807" t="str">
        <f>IF($Y807="","",INDEX($AH$2:$AH$2000,$Y807)&amp;"")</f>
      </c>
      <c r="BZ807" t="str">
        <f>IF($Z807="","",INDEX($AH$2:$AH$2000,$Z807)&amp;"")</f>
      </c>
      <c r="CA807">
        <f>IF($Y807="","",INDEX($BV$2:$BV$2000,$Y807))</f>
      </c>
      <c r="CB807">
        <f>IF($Z807="","",INDEX($BV$2:$BV$2000,$Z807))</f>
      </c>
    </row>
    <row r="808">
      <c r="A808" t="str">
        <f>IF(TRIM(INDEX(games!$A:$A,ROW()))="","",TRIM(INDEX(games!$A:$A,ROW())))</f>
      </c>
      <c r="B808">
        <f>IF(OR($A808="",INDEX(games!$B:$B,ROW())=""),"",INDEX(games!$B:$B,ROW()))</f>
      </c>
      <c r="C808" t="str">
        <f>IF(OR($A808="",INDEX(games!$C:$C,ROW())=""),"",INDEX(games!$C:$C,ROW()))</f>
      </c>
      <c r="D808">
        <f>IF($A808="","",COUNTIF($W$2:$W$2500,$A808)+COUNTIF($X$2:$X$2500,$A808))</f>
      </c>
      <c r="E808">
        <f>IF($A808="","",IFERROR(MATCH($C808,$R$2:$R$5,0),0))</f>
      </c>
      <c r="F808">
        <f>IF($A808="","",MOD(ROW(),34))</f>
      </c>
      <c r="G808">
        <f>IF($A808="",NA(),IF($C808="Action",$B808,NA()))</f>
      </c>
      <c r="H808">
        <f>IF($A808="",NA(),IF($C808="Action",1+$F808*0.023,NA()))</f>
      </c>
      <c r="I808">
        <f>IF($A808="",NA(),IF($C808="Strategy",$B808,NA()))</f>
      </c>
      <c r="J808">
        <f>IF($A808="",NA(),IF($C808="Strategy",2+$F808*0.023,NA()))</f>
      </c>
      <c r="K808">
        <f>IF($A808="",NA(),IF($C808="Deckbuilder",$B808,NA()))</f>
      </c>
      <c r="L808">
        <f>IF($A808="",NA(),IF($C808="Deckbuilder",3+$F808*0.023,NA()))</f>
      </c>
      <c r="M808">
        <f>IF($A808="",NA(),IF($C808="Traditional",$B808,NA()))</f>
      </c>
      <c r="N808">
        <f>IF($A808="",NA(),IF($C808="Traditional",4+$F808*0.023,NA()))</f>
      </c>
      <c r="O808">
        <f>IF($A808="","",$D808+ROW()/1000000)</f>
      </c>
      <c r="P808" t="str">
        <f>IF(OR($A808="",INDEX(games!$H:$H,ROW())=""),"",INDEX(games!$H:$H,ROW()))</f>
      </c>
      <c r="Q808">
        <f>IF(OR($A808="",$P808&lt;&gt;"Yes"),"",$D808+ROW()/1000000)</f>
      </c>
      <c r="T808">
        <f>IF($Y808="","",INDEX($B$2:$B$2000,$Y808))</f>
      </c>
      <c r="U808">
        <f>IF($Z808="","",INDEX($B$2:$B$2000,$Z808))</f>
      </c>
      <c r="V808">
        <f>IF(OR($T808="",$U808=""),"",$U808-$T808)</f>
      </c>
      <c r="W808" t="str">
        <f>IF(TRIM(INDEX(connections!$A:$A,ROW()))="","",TRIM(INDEX(connections!$A:$A,ROW())))</f>
      </c>
      <c r="X808" t="str">
        <f>IF($W808="","",TRIM(INDEX(connections!$B:$B,ROW())))</f>
      </c>
      <c r="Y808">
        <f>IF($W808="","",IFERROR(MATCH($W808,$A$2:$A$2000,0),""))</f>
      </c>
      <c r="Z808">
        <f>IF($X808="","",IFERROR(MATCH($X808,$A$2:$A$2000,0),""))</f>
      </c>
      <c r="AA808" t="str">
        <f>IF($Y808="","",INDEX($P$2:$P$2000,$Y808))</f>
      </c>
      <c r="AB808" t="str">
        <f>IF($Z808="","",INDEX($P$2:$P$2000,$Z808))</f>
      </c>
      <c r="AC808">
        <f>IF(AND($AA808="Yes",$AB808="Yes"),1,"")</f>
      </c>
      <c r="AD808">
        <f>IF(OR($Y808="",$Z808=""),"",IF(INDEX($C$2:$C$2000,$Y808)=INDEX($C$2:$C$2000,$Z808),0,1))</f>
      </c>
      <c r="AE808">
        <f>IF($AC808&lt;&gt;1,"",IF(AND(INDEX($AG$2:$AG$2000,$Y808)=1,INDEX($AG$2:$AG$2000,$Z808)=1),1,""))</f>
      </c>
      <c r="AG808">
        <f>IF($A808="","",COUNTIFS($W$2:$W$2500,$A808,$AB$2:$AB$2500,"Yes")+COUNTIFS($X$2:$X$2500,$A808,$AA$2:$AA$2500,"Yes"))</f>
      </c>
      <c r="AH808" t="str">
        <f>IF(OR($P808&lt;&gt;"Yes",N($AG808)=0),"",IF(AND($AG808=1,COUNTIFS($W$2:$W$2500,$A808,$AE$2:$AE$2500,1)+COUNTIFS($X$2:$X$2500,$A808,$AE$2:$AE$2500,1)&gt;0),"","Yes"))</f>
      </c>
      <c r="AI808">
        <f>IF($AH808="Yes",$AG808,"")</f>
      </c>
      <c r="AJ808">
        <f>IF($AI808="","",$AI808+ROW()/1000000)</f>
      </c>
      <c r="AK808">
        <f>IF(OR($A808="",$P808="Yes",N($AG808)=0),"",$AG808+ROW()/1000000)</f>
      </c>
      <c r="AL808" t="str">
        <f>IF($A808="","",INDEX(games!$J:$J,ROW())&amp;"")</f>
      </c>
      <c r="AM808">
        <f>IF($A808="","",SUMPRODUCT($AO808:$BD808,'Map Analysis'!$AP$2^{0,1,2,3,4,5,6,7,8,9,10,11,12,13,14,15}))</f>
      </c>
      <c r="AN808">
        <f>IF($A808="","",$AM808+ROW()/10000000)</f>
      </c>
      <c r="AO808">
        <f>IF($A808="","",COUNTIF($W$2:$W$2500,$A808))</f>
      </c>
      <c r="AP808">
        <f>IF($A808="","",SUMIFS($BF$2:$BF$2500,$W$2:$W$2500,$A808))</f>
      </c>
      <c r="AQ808">
        <f>IF($A808="","",SUMIFS($BG$2:$BG$2500,$W$2:$W$2500,$A808))</f>
      </c>
      <c r="AR808">
        <f>IF($A808="","",SUMIFS($BH$2:$BH$2500,$W$2:$W$2500,$A808))</f>
      </c>
      <c r="AS808">
        <f>IF($A808="","",SUMIFS($BI$2:$BI$2500,$W$2:$W$2500,$A808))</f>
      </c>
      <c r="AT808">
        <f>IF($A808="","",SUMIFS($BJ$2:$BJ$2500,$W$2:$W$2500,$A808))</f>
      </c>
      <c r="AU808">
        <f>IF($A808="","",SUMIFS($BK$2:$BK$2500,$W$2:$W$2500,$A808))</f>
      </c>
      <c r="AV808">
        <f>IF($A808="","",SUMIFS($BL$2:$BL$2500,$W$2:$W$2500,$A808))</f>
      </c>
      <c r="AW808">
        <f>IF($A808="","",SUMIFS($BM$2:$BM$2500,$W$2:$W$2500,$A808))</f>
      </c>
      <c r="AX808">
        <f>IF($A808="","",SUMIFS($BN$2:$BN$2500,$W$2:$W$2500,$A808))</f>
      </c>
      <c r="AY808">
        <f>IF($A808="","",SUMIFS($BO$2:$BO$2500,$W$2:$W$2500,$A808))</f>
      </c>
      <c r="AZ808">
        <f>IF($A808="","",SUMIFS($BP$2:$BP$2500,$W$2:$W$2500,$A808))</f>
      </c>
      <c r="BA808">
        <f>IF($A808="","",SUMIFS($BQ$2:$BQ$2500,$W$2:$W$2500,$A808))</f>
      </c>
      <c r="BB808">
        <f>IF($A808="","",SUMIFS($BR$2:$BR$2500,$W$2:$W$2500,$A808))</f>
      </c>
      <c r="BC808">
        <f>IF($A808="","",SUMIFS($BS$2:$BS$2500,$W$2:$W$2500,$A808))</f>
      </c>
      <c r="BD808">
        <f>IF($A808="","",SUMIFS($BT$2:$BT$2500,$W$2:$W$2500,$A808))</f>
      </c>
      <c r="BF808">
        <f>IF($Z808="","",INDEX($AO$2:$AO$2000,$Z808))</f>
      </c>
      <c r="BG808">
        <f>IF($Z808="","",INDEX($AP$2:$AP$2000,$Z808))</f>
      </c>
      <c r="BH808">
        <f>IF($Z808="","",INDEX($AQ$2:$AQ$2000,$Z808))</f>
      </c>
      <c r="BI808">
        <f>IF($Z808="","",INDEX($AR$2:$AR$2000,$Z808))</f>
      </c>
      <c r="BJ808">
        <f>IF($Z808="","",INDEX($AS$2:$AS$2000,$Z808))</f>
      </c>
      <c r="BK808">
        <f>IF($Z808="","",INDEX($AT$2:$AT$2000,$Z808))</f>
      </c>
      <c r="BL808">
        <f>IF($Z808="","",INDEX($AU$2:$AU$2000,$Z808))</f>
      </c>
      <c r="BM808">
        <f>IF($Z808="","",INDEX($AV$2:$AV$2000,$Z808))</f>
      </c>
      <c r="BN808">
        <f>IF($Z808="","",INDEX($AW$2:$AW$2000,$Z808))</f>
      </c>
      <c r="BO808">
        <f>IF($Z808="","",INDEX($AX$2:$AX$2000,$Z808))</f>
      </c>
      <c r="BP808">
        <f>IF($Z808="","",INDEX($AY$2:$AY$2000,$Z808))</f>
      </c>
      <c r="BQ808">
        <f>IF($Z808="","",INDEX($AZ$2:$AZ$2000,$Z808))</f>
      </c>
      <c r="BR808">
        <f>IF($Z808="","",INDEX($BA$2:$BA$2000,$Z808))</f>
      </c>
      <c r="BS808">
        <f>IF($Z808="","",INDEX($BB$2:$BB$2000,$Z808))</f>
      </c>
      <c r="BT808">
        <f>IF($Z808="","",INDEX($BC$2:$BC$2000,$Z808))</f>
      </c>
      <c r="BV808">
        <f>IF(OR($A808="",$P808&lt;&gt;"Yes",$AH808="Yes"),"",1+N($AG808))</f>
      </c>
      <c r="BW808">
        <f>IF($A808="","",COUNTIFS($W$2:$W$2500,$A808,$BZ$2:$BZ$2500,"Yes")+COUNTIFS($X$2:$X$2500,$A808,$BY$2:$BY$2500,"Yes"))</f>
      </c>
      <c r="BX808">
        <f>IF(OR($A808="",$P808="Yes"),"",IF(N($BW808)=0,0,1+SUMIFS($CB$2:$CB$2500,$W$2:$W$2500,$A808)+SUMIFS($CA$2:$CA$2500,$X$2:$X$2500,$A808)))</f>
      </c>
      <c r="BY808" t="str">
        <f>IF($Y808="","",INDEX($AH$2:$AH$2000,$Y808)&amp;"")</f>
      </c>
      <c r="BZ808" t="str">
        <f>IF($Z808="","",INDEX($AH$2:$AH$2000,$Z808)&amp;"")</f>
      </c>
      <c r="CA808">
        <f>IF($Y808="","",INDEX($BV$2:$BV$2000,$Y808))</f>
      </c>
      <c r="CB808">
        <f>IF($Z808="","",INDEX($BV$2:$BV$2000,$Z808))</f>
      </c>
    </row>
    <row r="809">
      <c r="A809" t="str">
        <f>IF(TRIM(INDEX(games!$A:$A,ROW()))="","",TRIM(INDEX(games!$A:$A,ROW())))</f>
      </c>
      <c r="B809">
        <f>IF(OR($A809="",INDEX(games!$B:$B,ROW())=""),"",INDEX(games!$B:$B,ROW()))</f>
      </c>
      <c r="C809" t="str">
        <f>IF(OR($A809="",INDEX(games!$C:$C,ROW())=""),"",INDEX(games!$C:$C,ROW()))</f>
      </c>
      <c r="D809">
        <f>IF($A809="","",COUNTIF($W$2:$W$2500,$A809)+COUNTIF($X$2:$X$2500,$A809))</f>
      </c>
      <c r="E809">
        <f>IF($A809="","",IFERROR(MATCH($C809,$R$2:$R$5,0),0))</f>
      </c>
      <c r="F809">
        <f>IF($A809="","",MOD(ROW(),34))</f>
      </c>
      <c r="G809">
        <f>IF($A809="",NA(),IF($C809="Action",$B809,NA()))</f>
      </c>
      <c r="H809">
        <f>IF($A809="",NA(),IF($C809="Action",1+$F809*0.023,NA()))</f>
      </c>
      <c r="I809">
        <f>IF($A809="",NA(),IF($C809="Strategy",$B809,NA()))</f>
      </c>
      <c r="J809">
        <f>IF($A809="",NA(),IF($C809="Strategy",2+$F809*0.023,NA()))</f>
      </c>
      <c r="K809">
        <f>IF($A809="",NA(),IF($C809="Deckbuilder",$B809,NA()))</f>
      </c>
      <c r="L809">
        <f>IF($A809="",NA(),IF($C809="Deckbuilder",3+$F809*0.023,NA()))</f>
      </c>
      <c r="M809">
        <f>IF($A809="",NA(),IF($C809="Traditional",$B809,NA()))</f>
      </c>
      <c r="N809">
        <f>IF($A809="",NA(),IF($C809="Traditional",4+$F809*0.023,NA()))</f>
      </c>
      <c r="O809">
        <f>IF($A809="","",$D809+ROW()/1000000)</f>
      </c>
      <c r="P809" t="str">
        <f>IF(OR($A809="",INDEX(games!$H:$H,ROW())=""),"",INDEX(games!$H:$H,ROW()))</f>
      </c>
      <c r="Q809">
        <f>IF(OR($A809="",$P809&lt;&gt;"Yes"),"",$D809+ROW()/1000000)</f>
      </c>
      <c r="T809">
        <f>IF($Y809="","",INDEX($B$2:$B$2000,$Y809))</f>
      </c>
      <c r="U809">
        <f>IF($Z809="","",INDEX($B$2:$B$2000,$Z809))</f>
      </c>
      <c r="V809">
        <f>IF(OR($T809="",$U809=""),"",$U809-$T809)</f>
      </c>
      <c r="W809" t="str">
        <f>IF(TRIM(INDEX(connections!$A:$A,ROW()))="","",TRIM(INDEX(connections!$A:$A,ROW())))</f>
      </c>
      <c r="X809" t="str">
        <f>IF($W809="","",TRIM(INDEX(connections!$B:$B,ROW())))</f>
      </c>
      <c r="Y809">
        <f>IF($W809="","",IFERROR(MATCH($W809,$A$2:$A$2000,0),""))</f>
      </c>
      <c r="Z809">
        <f>IF($X809="","",IFERROR(MATCH($X809,$A$2:$A$2000,0),""))</f>
      </c>
      <c r="AA809" t="str">
        <f>IF($Y809="","",INDEX($P$2:$P$2000,$Y809))</f>
      </c>
      <c r="AB809" t="str">
        <f>IF($Z809="","",INDEX($P$2:$P$2000,$Z809))</f>
      </c>
      <c r="AC809">
        <f>IF(AND($AA809="Yes",$AB809="Yes"),1,"")</f>
      </c>
      <c r="AD809">
        <f>IF(OR($Y809="",$Z809=""),"",IF(INDEX($C$2:$C$2000,$Y809)=INDEX($C$2:$C$2000,$Z809),0,1))</f>
      </c>
      <c r="AE809">
        <f>IF($AC809&lt;&gt;1,"",IF(AND(INDEX($AG$2:$AG$2000,$Y809)=1,INDEX($AG$2:$AG$2000,$Z809)=1),1,""))</f>
      </c>
      <c r="AG809">
        <f>IF($A809="","",COUNTIFS($W$2:$W$2500,$A809,$AB$2:$AB$2500,"Yes")+COUNTIFS($X$2:$X$2500,$A809,$AA$2:$AA$2500,"Yes"))</f>
      </c>
      <c r="AH809" t="str">
        <f>IF(OR($P809&lt;&gt;"Yes",N($AG809)=0),"",IF(AND($AG809=1,COUNTIFS($W$2:$W$2500,$A809,$AE$2:$AE$2500,1)+COUNTIFS($X$2:$X$2500,$A809,$AE$2:$AE$2500,1)&gt;0),"","Yes"))</f>
      </c>
      <c r="AI809">
        <f>IF($AH809="Yes",$AG809,"")</f>
      </c>
      <c r="AJ809">
        <f>IF($AI809="","",$AI809+ROW()/1000000)</f>
      </c>
      <c r="AK809">
        <f>IF(OR($A809="",$P809="Yes",N($AG809)=0),"",$AG809+ROW()/1000000)</f>
      </c>
      <c r="AL809" t="str">
        <f>IF($A809="","",INDEX(games!$J:$J,ROW())&amp;"")</f>
      </c>
      <c r="AM809">
        <f>IF($A809="","",SUMPRODUCT($AO809:$BD809,'Map Analysis'!$AP$2^{0,1,2,3,4,5,6,7,8,9,10,11,12,13,14,15}))</f>
      </c>
      <c r="AN809">
        <f>IF($A809="","",$AM809+ROW()/10000000)</f>
      </c>
      <c r="AO809">
        <f>IF($A809="","",COUNTIF($W$2:$W$2500,$A809))</f>
      </c>
      <c r="AP809">
        <f>IF($A809="","",SUMIFS($BF$2:$BF$2500,$W$2:$W$2500,$A809))</f>
      </c>
      <c r="AQ809">
        <f>IF($A809="","",SUMIFS($BG$2:$BG$2500,$W$2:$W$2500,$A809))</f>
      </c>
      <c r="AR809">
        <f>IF($A809="","",SUMIFS($BH$2:$BH$2500,$W$2:$W$2500,$A809))</f>
      </c>
      <c r="AS809">
        <f>IF($A809="","",SUMIFS($BI$2:$BI$2500,$W$2:$W$2500,$A809))</f>
      </c>
      <c r="AT809">
        <f>IF($A809="","",SUMIFS($BJ$2:$BJ$2500,$W$2:$W$2500,$A809))</f>
      </c>
      <c r="AU809">
        <f>IF($A809="","",SUMIFS($BK$2:$BK$2500,$W$2:$W$2500,$A809))</f>
      </c>
      <c r="AV809">
        <f>IF($A809="","",SUMIFS($BL$2:$BL$2500,$W$2:$W$2500,$A809))</f>
      </c>
      <c r="AW809">
        <f>IF($A809="","",SUMIFS($BM$2:$BM$2500,$W$2:$W$2500,$A809))</f>
      </c>
      <c r="AX809">
        <f>IF($A809="","",SUMIFS($BN$2:$BN$2500,$W$2:$W$2500,$A809))</f>
      </c>
      <c r="AY809">
        <f>IF($A809="","",SUMIFS($BO$2:$BO$2500,$W$2:$W$2500,$A809))</f>
      </c>
      <c r="AZ809">
        <f>IF($A809="","",SUMIFS($BP$2:$BP$2500,$W$2:$W$2500,$A809))</f>
      </c>
      <c r="BA809">
        <f>IF($A809="","",SUMIFS($BQ$2:$BQ$2500,$W$2:$W$2500,$A809))</f>
      </c>
      <c r="BB809">
        <f>IF($A809="","",SUMIFS($BR$2:$BR$2500,$W$2:$W$2500,$A809))</f>
      </c>
      <c r="BC809">
        <f>IF($A809="","",SUMIFS($BS$2:$BS$2500,$W$2:$W$2500,$A809))</f>
      </c>
      <c r="BD809">
        <f>IF($A809="","",SUMIFS($BT$2:$BT$2500,$W$2:$W$2500,$A809))</f>
      </c>
      <c r="BF809">
        <f>IF($Z809="","",INDEX($AO$2:$AO$2000,$Z809))</f>
      </c>
      <c r="BG809">
        <f>IF($Z809="","",INDEX($AP$2:$AP$2000,$Z809))</f>
      </c>
      <c r="BH809">
        <f>IF($Z809="","",INDEX($AQ$2:$AQ$2000,$Z809))</f>
      </c>
      <c r="BI809">
        <f>IF($Z809="","",INDEX($AR$2:$AR$2000,$Z809))</f>
      </c>
      <c r="BJ809">
        <f>IF($Z809="","",INDEX($AS$2:$AS$2000,$Z809))</f>
      </c>
      <c r="BK809">
        <f>IF($Z809="","",INDEX($AT$2:$AT$2000,$Z809))</f>
      </c>
      <c r="BL809">
        <f>IF($Z809="","",INDEX($AU$2:$AU$2000,$Z809))</f>
      </c>
      <c r="BM809">
        <f>IF($Z809="","",INDEX($AV$2:$AV$2000,$Z809))</f>
      </c>
      <c r="BN809">
        <f>IF($Z809="","",INDEX($AW$2:$AW$2000,$Z809))</f>
      </c>
      <c r="BO809">
        <f>IF($Z809="","",INDEX($AX$2:$AX$2000,$Z809))</f>
      </c>
      <c r="BP809">
        <f>IF($Z809="","",INDEX($AY$2:$AY$2000,$Z809))</f>
      </c>
      <c r="BQ809">
        <f>IF($Z809="","",INDEX($AZ$2:$AZ$2000,$Z809))</f>
      </c>
      <c r="BR809">
        <f>IF($Z809="","",INDEX($BA$2:$BA$2000,$Z809))</f>
      </c>
      <c r="BS809">
        <f>IF($Z809="","",INDEX($BB$2:$BB$2000,$Z809))</f>
      </c>
      <c r="BT809">
        <f>IF($Z809="","",INDEX($BC$2:$BC$2000,$Z809))</f>
      </c>
      <c r="BV809">
        <f>IF(OR($A809="",$P809&lt;&gt;"Yes",$AH809="Yes"),"",1+N($AG809))</f>
      </c>
      <c r="BW809">
        <f>IF($A809="","",COUNTIFS($W$2:$W$2500,$A809,$BZ$2:$BZ$2500,"Yes")+COUNTIFS($X$2:$X$2500,$A809,$BY$2:$BY$2500,"Yes"))</f>
      </c>
      <c r="BX809">
        <f>IF(OR($A809="",$P809="Yes"),"",IF(N($BW809)=0,0,1+SUMIFS($CB$2:$CB$2500,$W$2:$W$2500,$A809)+SUMIFS($CA$2:$CA$2500,$X$2:$X$2500,$A809)))</f>
      </c>
      <c r="BY809" t="str">
        <f>IF($Y809="","",INDEX($AH$2:$AH$2000,$Y809)&amp;"")</f>
      </c>
      <c r="BZ809" t="str">
        <f>IF($Z809="","",INDEX($AH$2:$AH$2000,$Z809)&amp;"")</f>
      </c>
      <c r="CA809">
        <f>IF($Y809="","",INDEX($BV$2:$BV$2000,$Y809))</f>
      </c>
      <c r="CB809">
        <f>IF($Z809="","",INDEX($BV$2:$BV$2000,$Z809))</f>
      </c>
    </row>
    <row r="810">
      <c r="A810" t="str">
        <f>IF(TRIM(INDEX(games!$A:$A,ROW()))="","",TRIM(INDEX(games!$A:$A,ROW())))</f>
      </c>
      <c r="B810">
        <f>IF(OR($A810="",INDEX(games!$B:$B,ROW())=""),"",INDEX(games!$B:$B,ROW()))</f>
      </c>
      <c r="C810" t="str">
        <f>IF(OR($A810="",INDEX(games!$C:$C,ROW())=""),"",INDEX(games!$C:$C,ROW()))</f>
      </c>
      <c r="D810">
        <f>IF($A810="","",COUNTIF($W$2:$W$2500,$A810)+COUNTIF($X$2:$X$2500,$A810))</f>
      </c>
      <c r="E810">
        <f>IF($A810="","",IFERROR(MATCH($C810,$R$2:$R$5,0),0))</f>
      </c>
      <c r="F810">
        <f>IF($A810="","",MOD(ROW(),34))</f>
      </c>
      <c r="G810">
        <f>IF($A810="",NA(),IF($C810="Action",$B810,NA()))</f>
      </c>
      <c r="H810">
        <f>IF($A810="",NA(),IF($C810="Action",1+$F810*0.023,NA()))</f>
      </c>
      <c r="I810">
        <f>IF($A810="",NA(),IF($C810="Strategy",$B810,NA()))</f>
      </c>
      <c r="J810">
        <f>IF($A810="",NA(),IF($C810="Strategy",2+$F810*0.023,NA()))</f>
      </c>
      <c r="K810">
        <f>IF($A810="",NA(),IF($C810="Deckbuilder",$B810,NA()))</f>
      </c>
      <c r="L810">
        <f>IF($A810="",NA(),IF($C810="Deckbuilder",3+$F810*0.023,NA()))</f>
      </c>
      <c r="M810">
        <f>IF($A810="",NA(),IF($C810="Traditional",$B810,NA()))</f>
      </c>
      <c r="N810">
        <f>IF($A810="",NA(),IF($C810="Traditional",4+$F810*0.023,NA()))</f>
      </c>
      <c r="O810">
        <f>IF($A810="","",$D810+ROW()/1000000)</f>
      </c>
      <c r="P810" t="str">
        <f>IF(OR($A810="",INDEX(games!$H:$H,ROW())=""),"",INDEX(games!$H:$H,ROW()))</f>
      </c>
      <c r="Q810">
        <f>IF(OR($A810="",$P810&lt;&gt;"Yes"),"",$D810+ROW()/1000000)</f>
      </c>
      <c r="T810">
        <f>IF($Y810="","",INDEX($B$2:$B$2000,$Y810))</f>
      </c>
      <c r="U810">
        <f>IF($Z810="","",INDEX($B$2:$B$2000,$Z810))</f>
      </c>
      <c r="V810">
        <f>IF(OR($T810="",$U810=""),"",$U810-$T810)</f>
      </c>
      <c r="W810" t="str">
        <f>IF(TRIM(INDEX(connections!$A:$A,ROW()))="","",TRIM(INDEX(connections!$A:$A,ROW())))</f>
      </c>
      <c r="X810" t="str">
        <f>IF($W810="","",TRIM(INDEX(connections!$B:$B,ROW())))</f>
      </c>
      <c r="Y810">
        <f>IF($W810="","",IFERROR(MATCH($W810,$A$2:$A$2000,0),""))</f>
      </c>
      <c r="Z810">
        <f>IF($X810="","",IFERROR(MATCH($X810,$A$2:$A$2000,0),""))</f>
      </c>
      <c r="AA810" t="str">
        <f>IF($Y810="","",INDEX($P$2:$P$2000,$Y810))</f>
      </c>
      <c r="AB810" t="str">
        <f>IF($Z810="","",INDEX($P$2:$P$2000,$Z810))</f>
      </c>
      <c r="AC810">
        <f>IF(AND($AA810="Yes",$AB810="Yes"),1,"")</f>
      </c>
      <c r="AD810">
        <f>IF(OR($Y810="",$Z810=""),"",IF(INDEX($C$2:$C$2000,$Y810)=INDEX($C$2:$C$2000,$Z810),0,1))</f>
      </c>
      <c r="AE810">
        <f>IF($AC810&lt;&gt;1,"",IF(AND(INDEX($AG$2:$AG$2000,$Y810)=1,INDEX($AG$2:$AG$2000,$Z810)=1),1,""))</f>
      </c>
      <c r="AG810">
        <f>IF($A810="","",COUNTIFS($W$2:$W$2500,$A810,$AB$2:$AB$2500,"Yes")+COUNTIFS($X$2:$X$2500,$A810,$AA$2:$AA$2500,"Yes"))</f>
      </c>
      <c r="AH810" t="str">
        <f>IF(OR($P810&lt;&gt;"Yes",N($AG810)=0),"",IF(AND($AG810=1,COUNTIFS($W$2:$W$2500,$A810,$AE$2:$AE$2500,1)+COUNTIFS($X$2:$X$2500,$A810,$AE$2:$AE$2500,1)&gt;0),"","Yes"))</f>
      </c>
      <c r="AI810">
        <f>IF($AH810="Yes",$AG810,"")</f>
      </c>
      <c r="AJ810">
        <f>IF($AI810="","",$AI810+ROW()/1000000)</f>
      </c>
      <c r="AK810">
        <f>IF(OR($A810="",$P810="Yes",N($AG810)=0),"",$AG810+ROW()/1000000)</f>
      </c>
      <c r="AL810" t="str">
        <f>IF($A810="","",INDEX(games!$J:$J,ROW())&amp;"")</f>
      </c>
      <c r="AM810">
        <f>IF($A810="","",SUMPRODUCT($AO810:$BD810,'Map Analysis'!$AP$2^{0,1,2,3,4,5,6,7,8,9,10,11,12,13,14,15}))</f>
      </c>
      <c r="AN810">
        <f>IF($A810="","",$AM810+ROW()/10000000)</f>
      </c>
      <c r="AO810">
        <f>IF($A810="","",COUNTIF($W$2:$W$2500,$A810))</f>
      </c>
      <c r="AP810">
        <f>IF($A810="","",SUMIFS($BF$2:$BF$2500,$W$2:$W$2500,$A810))</f>
      </c>
      <c r="AQ810">
        <f>IF($A810="","",SUMIFS($BG$2:$BG$2500,$W$2:$W$2500,$A810))</f>
      </c>
      <c r="AR810">
        <f>IF($A810="","",SUMIFS($BH$2:$BH$2500,$W$2:$W$2500,$A810))</f>
      </c>
      <c r="AS810">
        <f>IF($A810="","",SUMIFS($BI$2:$BI$2500,$W$2:$W$2500,$A810))</f>
      </c>
      <c r="AT810">
        <f>IF($A810="","",SUMIFS($BJ$2:$BJ$2500,$W$2:$W$2500,$A810))</f>
      </c>
      <c r="AU810">
        <f>IF($A810="","",SUMIFS($BK$2:$BK$2500,$W$2:$W$2500,$A810))</f>
      </c>
      <c r="AV810">
        <f>IF($A810="","",SUMIFS($BL$2:$BL$2500,$W$2:$W$2500,$A810))</f>
      </c>
      <c r="AW810">
        <f>IF($A810="","",SUMIFS($BM$2:$BM$2500,$W$2:$W$2500,$A810))</f>
      </c>
      <c r="AX810">
        <f>IF($A810="","",SUMIFS($BN$2:$BN$2500,$W$2:$W$2500,$A810))</f>
      </c>
      <c r="AY810">
        <f>IF($A810="","",SUMIFS($BO$2:$BO$2500,$W$2:$W$2500,$A810))</f>
      </c>
      <c r="AZ810">
        <f>IF($A810="","",SUMIFS($BP$2:$BP$2500,$W$2:$W$2500,$A810))</f>
      </c>
      <c r="BA810">
        <f>IF($A810="","",SUMIFS($BQ$2:$BQ$2500,$W$2:$W$2500,$A810))</f>
      </c>
      <c r="BB810">
        <f>IF($A810="","",SUMIFS($BR$2:$BR$2500,$W$2:$W$2500,$A810))</f>
      </c>
      <c r="BC810">
        <f>IF($A810="","",SUMIFS($BS$2:$BS$2500,$W$2:$W$2500,$A810))</f>
      </c>
      <c r="BD810">
        <f>IF($A810="","",SUMIFS($BT$2:$BT$2500,$W$2:$W$2500,$A810))</f>
      </c>
      <c r="BF810">
        <f>IF($Z810="","",INDEX($AO$2:$AO$2000,$Z810))</f>
      </c>
      <c r="BG810">
        <f>IF($Z810="","",INDEX($AP$2:$AP$2000,$Z810))</f>
      </c>
      <c r="BH810">
        <f>IF($Z810="","",INDEX($AQ$2:$AQ$2000,$Z810))</f>
      </c>
      <c r="BI810">
        <f>IF($Z810="","",INDEX($AR$2:$AR$2000,$Z810))</f>
      </c>
      <c r="BJ810">
        <f>IF($Z810="","",INDEX($AS$2:$AS$2000,$Z810))</f>
      </c>
      <c r="BK810">
        <f>IF($Z810="","",INDEX($AT$2:$AT$2000,$Z810))</f>
      </c>
      <c r="BL810">
        <f>IF($Z810="","",INDEX($AU$2:$AU$2000,$Z810))</f>
      </c>
      <c r="BM810">
        <f>IF($Z810="","",INDEX($AV$2:$AV$2000,$Z810))</f>
      </c>
      <c r="BN810">
        <f>IF($Z810="","",INDEX($AW$2:$AW$2000,$Z810))</f>
      </c>
      <c r="BO810">
        <f>IF($Z810="","",INDEX($AX$2:$AX$2000,$Z810))</f>
      </c>
      <c r="BP810">
        <f>IF($Z810="","",INDEX($AY$2:$AY$2000,$Z810))</f>
      </c>
      <c r="BQ810">
        <f>IF($Z810="","",INDEX($AZ$2:$AZ$2000,$Z810))</f>
      </c>
      <c r="BR810">
        <f>IF($Z810="","",INDEX($BA$2:$BA$2000,$Z810))</f>
      </c>
      <c r="BS810">
        <f>IF($Z810="","",INDEX($BB$2:$BB$2000,$Z810))</f>
      </c>
      <c r="BT810">
        <f>IF($Z810="","",INDEX($BC$2:$BC$2000,$Z810))</f>
      </c>
      <c r="BV810">
        <f>IF(OR($A810="",$P810&lt;&gt;"Yes",$AH810="Yes"),"",1+N($AG810))</f>
      </c>
      <c r="BW810">
        <f>IF($A810="","",COUNTIFS($W$2:$W$2500,$A810,$BZ$2:$BZ$2500,"Yes")+COUNTIFS($X$2:$X$2500,$A810,$BY$2:$BY$2500,"Yes"))</f>
      </c>
      <c r="BX810">
        <f>IF(OR($A810="",$P810="Yes"),"",IF(N($BW810)=0,0,1+SUMIFS($CB$2:$CB$2500,$W$2:$W$2500,$A810)+SUMIFS($CA$2:$CA$2500,$X$2:$X$2500,$A810)))</f>
      </c>
      <c r="BY810" t="str">
        <f>IF($Y810="","",INDEX($AH$2:$AH$2000,$Y810)&amp;"")</f>
      </c>
      <c r="BZ810" t="str">
        <f>IF($Z810="","",INDEX($AH$2:$AH$2000,$Z810)&amp;"")</f>
      </c>
      <c r="CA810">
        <f>IF($Y810="","",INDEX($BV$2:$BV$2000,$Y810))</f>
      </c>
      <c r="CB810">
        <f>IF($Z810="","",INDEX($BV$2:$BV$2000,$Z810))</f>
      </c>
    </row>
    <row r="811">
      <c r="A811" t="str">
        <f>IF(TRIM(INDEX(games!$A:$A,ROW()))="","",TRIM(INDEX(games!$A:$A,ROW())))</f>
      </c>
      <c r="B811">
        <f>IF(OR($A811="",INDEX(games!$B:$B,ROW())=""),"",INDEX(games!$B:$B,ROW()))</f>
      </c>
      <c r="C811" t="str">
        <f>IF(OR($A811="",INDEX(games!$C:$C,ROW())=""),"",INDEX(games!$C:$C,ROW()))</f>
      </c>
      <c r="D811">
        <f>IF($A811="","",COUNTIF($W$2:$W$2500,$A811)+COUNTIF($X$2:$X$2500,$A811))</f>
      </c>
      <c r="E811">
        <f>IF($A811="","",IFERROR(MATCH($C811,$R$2:$R$5,0),0))</f>
      </c>
      <c r="F811">
        <f>IF($A811="","",MOD(ROW(),34))</f>
      </c>
      <c r="G811">
        <f>IF($A811="",NA(),IF($C811="Action",$B811,NA()))</f>
      </c>
      <c r="H811">
        <f>IF($A811="",NA(),IF($C811="Action",1+$F811*0.023,NA()))</f>
      </c>
      <c r="I811">
        <f>IF($A811="",NA(),IF($C811="Strategy",$B811,NA()))</f>
      </c>
      <c r="J811">
        <f>IF($A811="",NA(),IF($C811="Strategy",2+$F811*0.023,NA()))</f>
      </c>
      <c r="K811">
        <f>IF($A811="",NA(),IF($C811="Deckbuilder",$B811,NA()))</f>
      </c>
      <c r="L811">
        <f>IF($A811="",NA(),IF($C811="Deckbuilder",3+$F811*0.023,NA()))</f>
      </c>
      <c r="M811">
        <f>IF($A811="",NA(),IF($C811="Traditional",$B811,NA()))</f>
      </c>
      <c r="N811">
        <f>IF($A811="",NA(),IF($C811="Traditional",4+$F811*0.023,NA()))</f>
      </c>
      <c r="O811">
        <f>IF($A811="","",$D811+ROW()/1000000)</f>
      </c>
      <c r="P811" t="str">
        <f>IF(OR($A811="",INDEX(games!$H:$H,ROW())=""),"",INDEX(games!$H:$H,ROW()))</f>
      </c>
      <c r="Q811">
        <f>IF(OR($A811="",$P811&lt;&gt;"Yes"),"",$D811+ROW()/1000000)</f>
      </c>
      <c r="T811">
        <f>IF($Y811="","",INDEX($B$2:$B$2000,$Y811))</f>
      </c>
      <c r="U811">
        <f>IF($Z811="","",INDEX($B$2:$B$2000,$Z811))</f>
      </c>
      <c r="V811">
        <f>IF(OR($T811="",$U811=""),"",$U811-$T811)</f>
      </c>
      <c r="W811" t="str">
        <f>IF(TRIM(INDEX(connections!$A:$A,ROW()))="","",TRIM(INDEX(connections!$A:$A,ROW())))</f>
      </c>
      <c r="X811" t="str">
        <f>IF($W811="","",TRIM(INDEX(connections!$B:$B,ROW())))</f>
      </c>
      <c r="Y811">
        <f>IF($W811="","",IFERROR(MATCH($W811,$A$2:$A$2000,0),""))</f>
      </c>
      <c r="Z811">
        <f>IF($X811="","",IFERROR(MATCH($X811,$A$2:$A$2000,0),""))</f>
      </c>
      <c r="AA811" t="str">
        <f>IF($Y811="","",INDEX($P$2:$P$2000,$Y811))</f>
      </c>
      <c r="AB811" t="str">
        <f>IF($Z811="","",INDEX($P$2:$P$2000,$Z811))</f>
      </c>
      <c r="AC811">
        <f>IF(AND($AA811="Yes",$AB811="Yes"),1,"")</f>
      </c>
      <c r="AD811">
        <f>IF(OR($Y811="",$Z811=""),"",IF(INDEX($C$2:$C$2000,$Y811)=INDEX($C$2:$C$2000,$Z811),0,1))</f>
      </c>
      <c r="AE811">
        <f>IF($AC811&lt;&gt;1,"",IF(AND(INDEX($AG$2:$AG$2000,$Y811)=1,INDEX($AG$2:$AG$2000,$Z811)=1),1,""))</f>
      </c>
      <c r="AG811">
        <f>IF($A811="","",COUNTIFS($W$2:$W$2500,$A811,$AB$2:$AB$2500,"Yes")+COUNTIFS($X$2:$X$2500,$A811,$AA$2:$AA$2500,"Yes"))</f>
      </c>
      <c r="AH811" t="str">
        <f>IF(OR($P811&lt;&gt;"Yes",N($AG811)=0),"",IF(AND($AG811=1,COUNTIFS($W$2:$W$2500,$A811,$AE$2:$AE$2500,1)+COUNTIFS($X$2:$X$2500,$A811,$AE$2:$AE$2500,1)&gt;0),"","Yes"))</f>
      </c>
      <c r="AI811">
        <f>IF($AH811="Yes",$AG811,"")</f>
      </c>
      <c r="AJ811">
        <f>IF($AI811="","",$AI811+ROW()/1000000)</f>
      </c>
      <c r="AK811">
        <f>IF(OR($A811="",$P811="Yes",N($AG811)=0),"",$AG811+ROW()/1000000)</f>
      </c>
      <c r="AL811" t="str">
        <f>IF($A811="","",INDEX(games!$J:$J,ROW())&amp;"")</f>
      </c>
      <c r="AM811">
        <f>IF($A811="","",SUMPRODUCT($AO811:$BD811,'Map Analysis'!$AP$2^{0,1,2,3,4,5,6,7,8,9,10,11,12,13,14,15}))</f>
      </c>
      <c r="AN811">
        <f>IF($A811="","",$AM811+ROW()/10000000)</f>
      </c>
      <c r="AO811">
        <f>IF($A811="","",COUNTIF($W$2:$W$2500,$A811))</f>
      </c>
      <c r="AP811">
        <f>IF($A811="","",SUMIFS($BF$2:$BF$2500,$W$2:$W$2500,$A811))</f>
      </c>
      <c r="AQ811">
        <f>IF($A811="","",SUMIFS($BG$2:$BG$2500,$W$2:$W$2500,$A811))</f>
      </c>
      <c r="AR811">
        <f>IF($A811="","",SUMIFS($BH$2:$BH$2500,$W$2:$W$2500,$A811))</f>
      </c>
      <c r="AS811">
        <f>IF($A811="","",SUMIFS($BI$2:$BI$2500,$W$2:$W$2500,$A811))</f>
      </c>
      <c r="AT811">
        <f>IF($A811="","",SUMIFS($BJ$2:$BJ$2500,$W$2:$W$2500,$A811))</f>
      </c>
      <c r="AU811">
        <f>IF($A811="","",SUMIFS($BK$2:$BK$2500,$W$2:$W$2500,$A811))</f>
      </c>
      <c r="AV811">
        <f>IF($A811="","",SUMIFS($BL$2:$BL$2500,$W$2:$W$2500,$A811))</f>
      </c>
      <c r="AW811">
        <f>IF($A811="","",SUMIFS($BM$2:$BM$2500,$W$2:$W$2500,$A811))</f>
      </c>
      <c r="AX811">
        <f>IF($A811="","",SUMIFS($BN$2:$BN$2500,$W$2:$W$2500,$A811))</f>
      </c>
      <c r="AY811">
        <f>IF($A811="","",SUMIFS($BO$2:$BO$2500,$W$2:$W$2500,$A811))</f>
      </c>
      <c r="AZ811">
        <f>IF($A811="","",SUMIFS($BP$2:$BP$2500,$W$2:$W$2500,$A811))</f>
      </c>
      <c r="BA811">
        <f>IF($A811="","",SUMIFS($BQ$2:$BQ$2500,$W$2:$W$2500,$A811))</f>
      </c>
      <c r="BB811">
        <f>IF($A811="","",SUMIFS($BR$2:$BR$2500,$W$2:$W$2500,$A811))</f>
      </c>
      <c r="BC811">
        <f>IF($A811="","",SUMIFS($BS$2:$BS$2500,$W$2:$W$2500,$A811))</f>
      </c>
      <c r="BD811">
        <f>IF($A811="","",SUMIFS($BT$2:$BT$2500,$W$2:$W$2500,$A811))</f>
      </c>
      <c r="BF811">
        <f>IF($Z811="","",INDEX($AO$2:$AO$2000,$Z811))</f>
      </c>
      <c r="BG811">
        <f>IF($Z811="","",INDEX($AP$2:$AP$2000,$Z811))</f>
      </c>
      <c r="BH811">
        <f>IF($Z811="","",INDEX($AQ$2:$AQ$2000,$Z811))</f>
      </c>
      <c r="BI811">
        <f>IF($Z811="","",INDEX($AR$2:$AR$2000,$Z811))</f>
      </c>
      <c r="BJ811">
        <f>IF($Z811="","",INDEX($AS$2:$AS$2000,$Z811))</f>
      </c>
      <c r="BK811">
        <f>IF($Z811="","",INDEX($AT$2:$AT$2000,$Z811))</f>
      </c>
      <c r="BL811">
        <f>IF($Z811="","",INDEX($AU$2:$AU$2000,$Z811))</f>
      </c>
      <c r="BM811">
        <f>IF($Z811="","",INDEX($AV$2:$AV$2000,$Z811))</f>
      </c>
      <c r="BN811">
        <f>IF($Z811="","",INDEX($AW$2:$AW$2000,$Z811))</f>
      </c>
      <c r="BO811">
        <f>IF($Z811="","",INDEX($AX$2:$AX$2000,$Z811))</f>
      </c>
      <c r="BP811">
        <f>IF($Z811="","",INDEX($AY$2:$AY$2000,$Z811))</f>
      </c>
      <c r="BQ811">
        <f>IF($Z811="","",INDEX($AZ$2:$AZ$2000,$Z811))</f>
      </c>
      <c r="BR811">
        <f>IF($Z811="","",INDEX($BA$2:$BA$2000,$Z811))</f>
      </c>
      <c r="BS811">
        <f>IF($Z811="","",INDEX($BB$2:$BB$2000,$Z811))</f>
      </c>
      <c r="BT811">
        <f>IF($Z811="","",INDEX($BC$2:$BC$2000,$Z811))</f>
      </c>
      <c r="BV811">
        <f>IF(OR($A811="",$P811&lt;&gt;"Yes",$AH811="Yes"),"",1+N($AG811))</f>
      </c>
      <c r="BW811">
        <f>IF($A811="","",COUNTIFS($W$2:$W$2500,$A811,$BZ$2:$BZ$2500,"Yes")+COUNTIFS($X$2:$X$2500,$A811,$BY$2:$BY$2500,"Yes"))</f>
      </c>
      <c r="BX811">
        <f>IF(OR($A811="",$P811="Yes"),"",IF(N($BW811)=0,0,1+SUMIFS($CB$2:$CB$2500,$W$2:$W$2500,$A811)+SUMIFS($CA$2:$CA$2500,$X$2:$X$2500,$A811)))</f>
      </c>
      <c r="BY811" t="str">
        <f>IF($Y811="","",INDEX($AH$2:$AH$2000,$Y811)&amp;"")</f>
      </c>
      <c r="BZ811" t="str">
        <f>IF($Z811="","",INDEX($AH$2:$AH$2000,$Z811)&amp;"")</f>
      </c>
      <c r="CA811">
        <f>IF($Y811="","",INDEX($BV$2:$BV$2000,$Y811))</f>
      </c>
      <c r="CB811">
        <f>IF($Z811="","",INDEX($BV$2:$BV$2000,$Z811))</f>
      </c>
    </row>
    <row r="812">
      <c r="A812" t="str">
        <f>IF(TRIM(INDEX(games!$A:$A,ROW()))="","",TRIM(INDEX(games!$A:$A,ROW())))</f>
      </c>
      <c r="B812">
        <f>IF(OR($A812="",INDEX(games!$B:$B,ROW())=""),"",INDEX(games!$B:$B,ROW()))</f>
      </c>
      <c r="C812" t="str">
        <f>IF(OR($A812="",INDEX(games!$C:$C,ROW())=""),"",INDEX(games!$C:$C,ROW()))</f>
      </c>
      <c r="D812">
        <f>IF($A812="","",COUNTIF($W$2:$W$2500,$A812)+COUNTIF($X$2:$X$2500,$A812))</f>
      </c>
      <c r="E812">
        <f>IF($A812="","",IFERROR(MATCH($C812,$R$2:$R$5,0),0))</f>
      </c>
      <c r="F812">
        <f>IF($A812="","",MOD(ROW(),34))</f>
      </c>
      <c r="G812">
        <f>IF($A812="",NA(),IF($C812="Action",$B812,NA()))</f>
      </c>
      <c r="H812">
        <f>IF($A812="",NA(),IF($C812="Action",1+$F812*0.023,NA()))</f>
      </c>
      <c r="I812">
        <f>IF($A812="",NA(),IF($C812="Strategy",$B812,NA()))</f>
      </c>
      <c r="J812">
        <f>IF($A812="",NA(),IF($C812="Strategy",2+$F812*0.023,NA()))</f>
      </c>
      <c r="K812">
        <f>IF($A812="",NA(),IF($C812="Deckbuilder",$B812,NA()))</f>
      </c>
      <c r="L812">
        <f>IF($A812="",NA(),IF($C812="Deckbuilder",3+$F812*0.023,NA()))</f>
      </c>
      <c r="M812">
        <f>IF($A812="",NA(),IF($C812="Traditional",$B812,NA()))</f>
      </c>
      <c r="N812">
        <f>IF($A812="",NA(),IF($C812="Traditional",4+$F812*0.023,NA()))</f>
      </c>
      <c r="O812">
        <f>IF($A812="","",$D812+ROW()/1000000)</f>
      </c>
      <c r="P812" t="str">
        <f>IF(OR($A812="",INDEX(games!$H:$H,ROW())=""),"",INDEX(games!$H:$H,ROW()))</f>
      </c>
      <c r="Q812">
        <f>IF(OR($A812="",$P812&lt;&gt;"Yes"),"",$D812+ROW()/1000000)</f>
      </c>
      <c r="T812">
        <f>IF($Y812="","",INDEX($B$2:$B$2000,$Y812))</f>
      </c>
      <c r="U812">
        <f>IF($Z812="","",INDEX($B$2:$B$2000,$Z812))</f>
      </c>
      <c r="V812">
        <f>IF(OR($T812="",$U812=""),"",$U812-$T812)</f>
      </c>
      <c r="W812" t="str">
        <f>IF(TRIM(INDEX(connections!$A:$A,ROW()))="","",TRIM(INDEX(connections!$A:$A,ROW())))</f>
      </c>
      <c r="X812" t="str">
        <f>IF($W812="","",TRIM(INDEX(connections!$B:$B,ROW())))</f>
      </c>
      <c r="Y812">
        <f>IF($W812="","",IFERROR(MATCH($W812,$A$2:$A$2000,0),""))</f>
      </c>
      <c r="Z812">
        <f>IF($X812="","",IFERROR(MATCH($X812,$A$2:$A$2000,0),""))</f>
      </c>
      <c r="AA812" t="str">
        <f>IF($Y812="","",INDEX($P$2:$P$2000,$Y812))</f>
      </c>
      <c r="AB812" t="str">
        <f>IF($Z812="","",INDEX($P$2:$P$2000,$Z812))</f>
      </c>
      <c r="AC812">
        <f>IF(AND($AA812="Yes",$AB812="Yes"),1,"")</f>
      </c>
      <c r="AD812">
        <f>IF(OR($Y812="",$Z812=""),"",IF(INDEX($C$2:$C$2000,$Y812)=INDEX($C$2:$C$2000,$Z812),0,1))</f>
      </c>
      <c r="AE812">
        <f>IF($AC812&lt;&gt;1,"",IF(AND(INDEX($AG$2:$AG$2000,$Y812)=1,INDEX($AG$2:$AG$2000,$Z812)=1),1,""))</f>
      </c>
      <c r="AG812">
        <f>IF($A812="","",COUNTIFS($W$2:$W$2500,$A812,$AB$2:$AB$2500,"Yes")+COUNTIFS($X$2:$X$2500,$A812,$AA$2:$AA$2500,"Yes"))</f>
      </c>
      <c r="AH812" t="str">
        <f>IF(OR($P812&lt;&gt;"Yes",N($AG812)=0),"",IF(AND($AG812=1,COUNTIFS($W$2:$W$2500,$A812,$AE$2:$AE$2500,1)+COUNTIFS($X$2:$X$2500,$A812,$AE$2:$AE$2500,1)&gt;0),"","Yes"))</f>
      </c>
      <c r="AI812">
        <f>IF($AH812="Yes",$AG812,"")</f>
      </c>
      <c r="AJ812">
        <f>IF($AI812="","",$AI812+ROW()/1000000)</f>
      </c>
      <c r="AK812">
        <f>IF(OR($A812="",$P812="Yes",N($AG812)=0),"",$AG812+ROW()/1000000)</f>
      </c>
      <c r="AL812" t="str">
        <f>IF($A812="","",INDEX(games!$J:$J,ROW())&amp;"")</f>
      </c>
      <c r="AM812">
        <f>IF($A812="","",SUMPRODUCT($AO812:$BD812,'Map Analysis'!$AP$2^{0,1,2,3,4,5,6,7,8,9,10,11,12,13,14,15}))</f>
      </c>
      <c r="AN812">
        <f>IF($A812="","",$AM812+ROW()/10000000)</f>
      </c>
      <c r="AO812">
        <f>IF($A812="","",COUNTIF($W$2:$W$2500,$A812))</f>
      </c>
      <c r="AP812">
        <f>IF($A812="","",SUMIFS($BF$2:$BF$2500,$W$2:$W$2500,$A812))</f>
      </c>
      <c r="AQ812">
        <f>IF($A812="","",SUMIFS($BG$2:$BG$2500,$W$2:$W$2500,$A812))</f>
      </c>
      <c r="AR812">
        <f>IF($A812="","",SUMIFS($BH$2:$BH$2500,$W$2:$W$2500,$A812))</f>
      </c>
      <c r="AS812">
        <f>IF($A812="","",SUMIFS($BI$2:$BI$2500,$W$2:$W$2500,$A812))</f>
      </c>
      <c r="AT812">
        <f>IF($A812="","",SUMIFS($BJ$2:$BJ$2500,$W$2:$W$2500,$A812))</f>
      </c>
      <c r="AU812">
        <f>IF($A812="","",SUMIFS($BK$2:$BK$2500,$W$2:$W$2500,$A812))</f>
      </c>
      <c r="AV812">
        <f>IF($A812="","",SUMIFS($BL$2:$BL$2500,$W$2:$W$2500,$A812))</f>
      </c>
      <c r="AW812">
        <f>IF($A812="","",SUMIFS($BM$2:$BM$2500,$W$2:$W$2500,$A812))</f>
      </c>
      <c r="AX812">
        <f>IF($A812="","",SUMIFS($BN$2:$BN$2500,$W$2:$W$2500,$A812))</f>
      </c>
      <c r="AY812">
        <f>IF($A812="","",SUMIFS($BO$2:$BO$2500,$W$2:$W$2500,$A812))</f>
      </c>
      <c r="AZ812">
        <f>IF($A812="","",SUMIFS($BP$2:$BP$2500,$W$2:$W$2500,$A812))</f>
      </c>
      <c r="BA812">
        <f>IF($A812="","",SUMIFS($BQ$2:$BQ$2500,$W$2:$W$2500,$A812))</f>
      </c>
      <c r="BB812">
        <f>IF($A812="","",SUMIFS($BR$2:$BR$2500,$W$2:$W$2500,$A812))</f>
      </c>
      <c r="BC812">
        <f>IF($A812="","",SUMIFS($BS$2:$BS$2500,$W$2:$W$2500,$A812))</f>
      </c>
      <c r="BD812">
        <f>IF($A812="","",SUMIFS($BT$2:$BT$2500,$W$2:$W$2500,$A812))</f>
      </c>
      <c r="BF812">
        <f>IF($Z812="","",INDEX($AO$2:$AO$2000,$Z812))</f>
      </c>
      <c r="BG812">
        <f>IF($Z812="","",INDEX($AP$2:$AP$2000,$Z812))</f>
      </c>
      <c r="BH812">
        <f>IF($Z812="","",INDEX($AQ$2:$AQ$2000,$Z812))</f>
      </c>
      <c r="BI812">
        <f>IF($Z812="","",INDEX($AR$2:$AR$2000,$Z812))</f>
      </c>
      <c r="BJ812">
        <f>IF($Z812="","",INDEX($AS$2:$AS$2000,$Z812))</f>
      </c>
      <c r="BK812">
        <f>IF($Z812="","",INDEX($AT$2:$AT$2000,$Z812))</f>
      </c>
      <c r="BL812">
        <f>IF($Z812="","",INDEX($AU$2:$AU$2000,$Z812))</f>
      </c>
      <c r="BM812">
        <f>IF($Z812="","",INDEX($AV$2:$AV$2000,$Z812))</f>
      </c>
      <c r="BN812">
        <f>IF($Z812="","",INDEX($AW$2:$AW$2000,$Z812))</f>
      </c>
      <c r="BO812">
        <f>IF($Z812="","",INDEX($AX$2:$AX$2000,$Z812))</f>
      </c>
      <c r="BP812">
        <f>IF($Z812="","",INDEX($AY$2:$AY$2000,$Z812))</f>
      </c>
      <c r="BQ812">
        <f>IF($Z812="","",INDEX($AZ$2:$AZ$2000,$Z812))</f>
      </c>
      <c r="BR812">
        <f>IF($Z812="","",INDEX($BA$2:$BA$2000,$Z812))</f>
      </c>
      <c r="BS812">
        <f>IF($Z812="","",INDEX($BB$2:$BB$2000,$Z812))</f>
      </c>
      <c r="BT812">
        <f>IF($Z812="","",INDEX($BC$2:$BC$2000,$Z812))</f>
      </c>
      <c r="BV812">
        <f>IF(OR($A812="",$P812&lt;&gt;"Yes",$AH812="Yes"),"",1+N($AG812))</f>
      </c>
      <c r="BW812">
        <f>IF($A812="","",COUNTIFS($W$2:$W$2500,$A812,$BZ$2:$BZ$2500,"Yes")+COUNTIFS($X$2:$X$2500,$A812,$BY$2:$BY$2500,"Yes"))</f>
      </c>
      <c r="BX812">
        <f>IF(OR($A812="",$P812="Yes"),"",IF(N($BW812)=0,0,1+SUMIFS($CB$2:$CB$2500,$W$2:$W$2500,$A812)+SUMIFS($CA$2:$CA$2500,$X$2:$X$2500,$A812)))</f>
      </c>
      <c r="BY812" t="str">
        <f>IF($Y812="","",INDEX($AH$2:$AH$2000,$Y812)&amp;"")</f>
      </c>
      <c r="BZ812" t="str">
        <f>IF($Z812="","",INDEX($AH$2:$AH$2000,$Z812)&amp;"")</f>
      </c>
      <c r="CA812">
        <f>IF($Y812="","",INDEX($BV$2:$BV$2000,$Y812))</f>
      </c>
      <c r="CB812">
        <f>IF($Z812="","",INDEX($BV$2:$BV$2000,$Z812))</f>
      </c>
    </row>
    <row r="813">
      <c r="A813" t="str">
        <f>IF(TRIM(INDEX(games!$A:$A,ROW()))="","",TRIM(INDEX(games!$A:$A,ROW())))</f>
      </c>
      <c r="B813">
        <f>IF(OR($A813="",INDEX(games!$B:$B,ROW())=""),"",INDEX(games!$B:$B,ROW()))</f>
      </c>
      <c r="C813" t="str">
        <f>IF(OR($A813="",INDEX(games!$C:$C,ROW())=""),"",INDEX(games!$C:$C,ROW()))</f>
      </c>
      <c r="D813">
        <f>IF($A813="","",COUNTIF($W$2:$W$2500,$A813)+COUNTIF($X$2:$X$2500,$A813))</f>
      </c>
      <c r="E813">
        <f>IF($A813="","",IFERROR(MATCH($C813,$R$2:$R$5,0),0))</f>
      </c>
      <c r="F813">
        <f>IF($A813="","",MOD(ROW(),34))</f>
      </c>
      <c r="G813">
        <f>IF($A813="",NA(),IF($C813="Action",$B813,NA()))</f>
      </c>
      <c r="H813">
        <f>IF($A813="",NA(),IF($C813="Action",1+$F813*0.023,NA()))</f>
      </c>
      <c r="I813">
        <f>IF($A813="",NA(),IF($C813="Strategy",$B813,NA()))</f>
      </c>
      <c r="J813">
        <f>IF($A813="",NA(),IF($C813="Strategy",2+$F813*0.023,NA()))</f>
      </c>
      <c r="K813">
        <f>IF($A813="",NA(),IF($C813="Deckbuilder",$B813,NA()))</f>
      </c>
      <c r="L813">
        <f>IF($A813="",NA(),IF($C813="Deckbuilder",3+$F813*0.023,NA()))</f>
      </c>
      <c r="M813">
        <f>IF($A813="",NA(),IF($C813="Traditional",$B813,NA()))</f>
      </c>
      <c r="N813">
        <f>IF($A813="",NA(),IF($C813="Traditional",4+$F813*0.023,NA()))</f>
      </c>
      <c r="O813">
        <f>IF($A813="","",$D813+ROW()/1000000)</f>
      </c>
      <c r="P813" t="str">
        <f>IF(OR($A813="",INDEX(games!$H:$H,ROW())=""),"",INDEX(games!$H:$H,ROW()))</f>
      </c>
      <c r="Q813">
        <f>IF(OR($A813="",$P813&lt;&gt;"Yes"),"",$D813+ROW()/1000000)</f>
      </c>
      <c r="T813">
        <f>IF($Y813="","",INDEX($B$2:$B$2000,$Y813))</f>
      </c>
      <c r="U813">
        <f>IF($Z813="","",INDEX($B$2:$B$2000,$Z813))</f>
      </c>
      <c r="V813">
        <f>IF(OR($T813="",$U813=""),"",$U813-$T813)</f>
      </c>
      <c r="W813" t="str">
        <f>IF(TRIM(INDEX(connections!$A:$A,ROW()))="","",TRIM(INDEX(connections!$A:$A,ROW())))</f>
      </c>
      <c r="X813" t="str">
        <f>IF($W813="","",TRIM(INDEX(connections!$B:$B,ROW())))</f>
      </c>
      <c r="Y813">
        <f>IF($W813="","",IFERROR(MATCH($W813,$A$2:$A$2000,0),""))</f>
      </c>
      <c r="Z813">
        <f>IF($X813="","",IFERROR(MATCH($X813,$A$2:$A$2000,0),""))</f>
      </c>
      <c r="AA813" t="str">
        <f>IF($Y813="","",INDEX($P$2:$P$2000,$Y813))</f>
      </c>
      <c r="AB813" t="str">
        <f>IF($Z813="","",INDEX($P$2:$P$2000,$Z813))</f>
      </c>
      <c r="AC813">
        <f>IF(AND($AA813="Yes",$AB813="Yes"),1,"")</f>
      </c>
      <c r="AD813">
        <f>IF(OR($Y813="",$Z813=""),"",IF(INDEX($C$2:$C$2000,$Y813)=INDEX($C$2:$C$2000,$Z813),0,1))</f>
      </c>
      <c r="AE813">
        <f>IF($AC813&lt;&gt;1,"",IF(AND(INDEX($AG$2:$AG$2000,$Y813)=1,INDEX($AG$2:$AG$2000,$Z813)=1),1,""))</f>
      </c>
      <c r="AG813">
        <f>IF($A813="","",COUNTIFS($W$2:$W$2500,$A813,$AB$2:$AB$2500,"Yes")+COUNTIFS($X$2:$X$2500,$A813,$AA$2:$AA$2500,"Yes"))</f>
      </c>
      <c r="AH813" t="str">
        <f>IF(OR($P813&lt;&gt;"Yes",N($AG813)=0),"",IF(AND($AG813=1,COUNTIFS($W$2:$W$2500,$A813,$AE$2:$AE$2500,1)+COUNTIFS($X$2:$X$2500,$A813,$AE$2:$AE$2500,1)&gt;0),"","Yes"))</f>
      </c>
      <c r="AI813">
        <f>IF($AH813="Yes",$AG813,"")</f>
      </c>
      <c r="AJ813">
        <f>IF($AI813="","",$AI813+ROW()/1000000)</f>
      </c>
      <c r="AK813">
        <f>IF(OR($A813="",$P813="Yes",N($AG813)=0),"",$AG813+ROW()/1000000)</f>
      </c>
      <c r="AL813" t="str">
        <f>IF($A813="","",INDEX(games!$J:$J,ROW())&amp;"")</f>
      </c>
      <c r="AM813">
        <f>IF($A813="","",SUMPRODUCT($AO813:$BD813,'Map Analysis'!$AP$2^{0,1,2,3,4,5,6,7,8,9,10,11,12,13,14,15}))</f>
      </c>
      <c r="AN813">
        <f>IF($A813="","",$AM813+ROW()/10000000)</f>
      </c>
      <c r="AO813">
        <f>IF($A813="","",COUNTIF($W$2:$W$2500,$A813))</f>
      </c>
      <c r="AP813">
        <f>IF($A813="","",SUMIFS($BF$2:$BF$2500,$W$2:$W$2500,$A813))</f>
      </c>
      <c r="AQ813">
        <f>IF($A813="","",SUMIFS($BG$2:$BG$2500,$W$2:$W$2500,$A813))</f>
      </c>
      <c r="AR813">
        <f>IF($A813="","",SUMIFS($BH$2:$BH$2500,$W$2:$W$2500,$A813))</f>
      </c>
      <c r="AS813">
        <f>IF($A813="","",SUMIFS($BI$2:$BI$2500,$W$2:$W$2500,$A813))</f>
      </c>
      <c r="AT813">
        <f>IF($A813="","",SUMIFS($BJ$2:$BJ$2500,$W$2:$W$2500,$A813))</f>
      </c>
      <c r="AU813">
        <f>IF($A813="","",SUMIFS($BK$2:$BK$2500,$W$2:$W$2500,$A813))</f>
      </c>
      <c r="AV813">
        <f>IF($A813="","",SUMIFS($BL$2:$BL$2500,$W$2:$W$2500,$A813))</f>
      </c>
      <c r="AW813">
        <f>IF($A813="","",SUMIFS($BM$2:$BM$2500,$W$2:$W$2500,$A813))</f>
      </c>
      <c r="AX813">
        <f>IF($A813="","",SUMIFS($BN$2:$BN$2500,$W$2:$W$2500,$A813))</f>
      </c>
      <c r="AY813">
        <f>IF($A813="","",SUMIFS($BO$2:$BO$2500,$W$2:$W$2500,$A813))</f>
      </c>
      <c r="AZ813">
        <f>IF($A813="","",SUMIFS($BP$2:$BP$2500,$W$2:$W$2500,$A813))</f>
      </c>
      <c r="BA813">
        <f>IF($A813="","",SUMIFS($BQ$2:$BQ$2500,$W$2:$W$2500,$A813))</f>
      </c>
      <c r="BB813">
        <f>IF($A813="","",SUMIFS($BR$2:$BR$2500,$W$2:$W$2500,$A813))</f>
      </c>
      <c r="BC813">
        <f>IF($A813="","",SUMIFS($BS$2:$BS$2500,$W$2:$W$2500,$A813))</f>
      </c>
      <c r="BD813">
        <f>IF($A813="","",SUMIFS($BT$2:$BT$2500,$W$2:$W$2500,$A813))</f>
      </c>
      <c r="BF813">
        <f>IF($Z813="","",INDEX($AO$2:$AO$2000,$Z813))</f>
      </c>
      <c r="BG813">
        <f>IF($Z813="","",INDEX($AP$2:$AP$2000,$Z813))</f>
      </c>
      <c r="BH813">
        <f>IF($Z813="","",INDEX($AQ$2:$AQ$2000,$Z813))</f>
      </c>
      <c r="BI813">
        <f>IF($Z813="","",INDEX($AR$2:$AR$2000,$Z813))</f>
      </c>
      <c r="BJ813">
        <f>IF($Z813="","",INDEX($AS$2:$AS$2000,$Z813))</f>
      </c>
      <c r="BK813">
        <f>IF($Z813="","",INDEX($AT$2:$AT$2000,$Z813))</f>
      </c>
      <c r="BL813">
        <f>IF($Z813="","",INDEX($AU$2:$AU$2000,$Z813))</f>
      </c>
      <c r="BM813">
        <f>IF($Z813="","",INDEX($AV$2:$AV$2000,$Z813))</f>
      </c>
      <c r="BN813">
        <f>IF($Z813="","",INDEX($AW$2:$AW$2000,$Z813))</f>
      </c>
      <c r="BO813">
        <f>IF($Z813="","",INDEX($AX$2:$AX$2000,$Z813))</f>
      </c>
      <c r="BP813">
        <f>IF($Z813="","",INDEX($AY$2:$AY$2000,$Z813))</f>
      </c>
      <c r="BQ813">
        <f>IF($Z813="","",INDEX($AZ$2:$AZ$2000,$Z813))</f>
      </c>
      <c r="BR813">
        <f>IF($Z813="","",INDEX($BA$2:$BA$2000,$Z813))</f>
      </c>
      <c r="BS813">
        <f>IF($Z813="","",INDEX($BB$2:$BB$2000,$Z813))</f>
      </c>
      <c r="BT813">
        <f>IF($Z813="","",INDEX($BC$2:$BC$2000,$Z813))</f>
      </c>
      <c r="BV813">
        <f>IF(OR($A813="",$P813&lt;&gt;"Yes",$AH813="Yes"),"",1+N($AG813))</f>
      </c>
      <c r="BW813">
        <f>IF($A813="","",COUNTIFS($W$2:$W$2500,$A813,$BZ$2:$BZ$2500,"Yes")+COUNTIFS($X$2:$X$2500,$A813,$BY$2:$BY$2500,"Yes"))</f>
      </c>
      <c r="BX813">
        <f>IF(OR($A813="",$P813="Yes"),"",IF(N($BW813)=0,0,1+SUMIFS($CB$2:$CB$2500,$W$2:$W$2500,$A813)+SUMIFS($CA$2:$CA$2500,$X$2:$X$2500,$A813)))</f>
      </c>
      <c r="BY813" t="str">
        <f>IF($Y813="","",INDEX($AH$2:$AH$2000,$Y813)&amp;"")</f>
      </c>
      <c r="BZ813" t="str">
        <f>IF($Z813="","",INDEX($AH$2:$AH$2000,$Z813)&amp;"")</f>
      </c>
      <c r="CA813">
        <f>IF($Y813="","",INDEX($BV$2:$BV$2000,$Y813))</f>
      </c>
      <c r="CB813">
        <f>IF($Z813="","",INDEX($BV$2:$BV$2000,$Z813))</f>
      </c>
    </row>
    <row r="814">
      <c r="A814" t="str">
        <f>IF(TRIM(INDEX(games!$A:$A,ROW()))="","",TRIM(INDEX(games!$A:$A,ROW())))</f>
      </c>
      <c r="B814">
        <f>IF(OR($A814="",INDEX(games!$B:$B,ROW())=""),"",INDEX(games!$B:$B,ROW()))</f>
      </c>
      <c r="C814" t="str">
        <f>IF(OR($A814="",INDEX(games!$C:$C,ROW())=""),"",INDEX(games!$C:$C,ROW()))</f>
      </c>
      <c r="D814">
        <f>IF($A814="","",COUNTIF($W$2:$W$2500,$A814)+COUNTIF($X$2:$X$2500,$A814))</f>
      </c>
      <c r="E814">
        <f>IF($A814="","",IFERROR(MATCH($C814,$R$2:$R$5,0),0))</f>
      </c>
      <c r="F814">
        <f>IF($A814="","",MOD(ROW(),34))</f>
      </c>
      <c r="G814">
        <f>IF($A814="",NA(),IF($C814="Action",$B814,NA()))</f>
      </c>
      <c r="H814">
        <f>IF($A814="",NA(),IF($C814="Action",1+$F814*0.023,NA()))</f>
      </c>
      <c r="I814">
        <f>IF($A814="",NA(),IF($C814="Strategy",$B814,NA()))</f>
      </c>
      <c r="J814">
        <f>IF($A814="",NA(),IF($C814="Strategy",2+$F814*0.023,NA()))</f>
      </c>
      <c r="K814">
        <f>IF($A814="",NA(),IF($C814="Deckbuilder",$B814,NA()))</f>
      </c>
      <c r="L814">
        <f>IF($A814="",NA(),IF($C814="Deckbuilder",3+$F814*0.023,NA()))</f>
      </c>
      <c r="M814">
        <f>IF($A814="",NA(),IF($C814="Traditional",$B814,NA()))</f>
      </c>
      <c r="N814">
        <f>IF($A814="",NA(),IF($C814="Traditional",4+$F814*0.023,NA()))</f>
      </c>
      <c r="O814">
        <f>IF($A814="","",$D814+ROW()/1000000)</f>
      </c>
      <c r="P814" t="str">
        <f>IF(OR($A814="",INDEX(games!$H:$H,ROW())=""),"",INDEX(games!$H:$H,ROW()))</f>
      </c>
      <c r="Q814">
        <f>IF(OR($A814="",$P814&lt;&gt;"Yes"),"",$D814+ROW()/1000000)</f>
      </c>
      <c r="T814">
        <f>IF($Y814="","",INDEX($B$2:$B$2000,$Y814))</f>
      </c>
      <c r="U814">
        <f>IF($Z814="","",INDEX($B$2:$B$2000,$Z814))</f>
      </c>
      <c r="V814">
        <f>IF(OR($T814="",$U814=""),"",$U814-$T814)</f>
      </c>
      <c r="W814" t="str">
        <f>IF(TRIM(INDEX(connections!$A:$A,ROW()))="","",TRIM(INDEX(connections!$A:$A,ROW())))</f>
      </c>
      <c r="X814" t="str">
        <f>IF($W814="","",TRIM(INDEX(connections!$B:$B,ROW())))</f>
      </c>
      <c r="Y814">
        <f>IF($W814="","",IFERROR(MATCH($W814,$A$2:$A$2000,0),""))</f>
      </c>
      <c r="Z814">
        <f>IF($X814="","",IFERROR(MATCH($X814,$A$2:$A$2000,0),""))</f>
      </c>
      <c r="AA814" t="str">
        <f>IF($Y814="","",INDEX($P$2:$P$2000,$Y814))</f>
      </c>
      <c r="AB814" t="str">
        <f>IF($Z814="","",INDEX($P$2:$P$2000,$Z814))</f>
      </c>
      <c r="AC814">
        <f>IF(AND($AA814="Yes",$AB814="Yes"),1,"")</f>
      </c>
      <c r="AD814">
        <f>IF(OR($Y814="",$Z814=""),"",IF(INDEX($C$2:$C$2000,$Y814)=INDEX($C$2:$C$2000,$Z814),0,1))</f>
      </c>
      <c r="AE814">
        <f>IF($AC814&lt;&gt;1,"",IF(AND(INDEX($AG$2:$AG$2000,$Y814)=1,INDEX($AG$2:$AG$2000,$Z814)=1),1,""))</f>
      </c>
      <c r="AG814">
        <f>IF($A814="","",COUNTIFS($W$2:$W$2500,$A814,$AB$2:$AB$2500,"Yes")+COUNTIFS($X$2:$X$2500,$A814,$AA$2:$AA$2500,"Yes"))</f>
      </c>
      <c r="AH814" t="str">
        <f>IF(OR($P814&lt;&gt;"Yes",N($AG814)=0),"",IF(AND($AG814=1,COUNTIFS($W$2:$W$2500,$A814,$AE$2:$AE$2500,1)+COUNTIFS($X$2:$X$2500,$A814,$AE$2:$AE$2500,1)&gt;0),"","Yes"))</f>
      </c>
      <c r="AI814">
        <f>IF($AH814="Yes",$AG814,"")</f>
      </c>
      <c r="AJ814">
        <f>IF($AI814="","",$AI814+ROW()/1000000)</f>
      </c>
      <c r="AK814">
        <f>IF(OR($A814="",$P814="Yes",N($AG814)=0),"",$AG814+ROW()/1000000)</f>
      </c>
      <c r="AL814" t="str">
        <f>IF($A814="","",INDEX(games!$J:$J,ROW())&amp;"")</f>
      </c>
      <c r="AM814">
        <f>IF($A814="","",SUMPRODUCT($AO814:$BD814,'Map Analysis'!$AP$2^{0,1,2,3,4,5,6,7,8,9,10,11,12,13,14,15}))</f>
      </c>
      <c r="AN814">
        <f>IF($A814="","",$AM814+ROW()/10000000)</f>
      </c>
      <c r="AO814">
        <f>IF($A814="","",COUNTIF($W$2:$W$2500,$A814))</f>
      </c>
      <c r="AP814">
        <f>IF($A814="","",SUMIFS($BF$2:$BF$2500,$W$2:$W$2500,$A814))</f>
      </c>
      <c r="AQ814">
        <f>IF($A814="","",SUMIFS($BG$2:$BG$2500,$W$2:$W$2500,$A814))</f>
      </c>
      <c r="AR814">
        <f>IF($A814="","",SUMIFS($BH$2:$BH$2500,$W$2:$W$2500,$A814))</f>
      </c>
      <c r="AS814">
        <f>IF($A814="","",SUMIFS($BI$2:$BI$2500,$W$2:$W$2500,$A814))</f>
      </c>
      <c r="AT814">
        <f>IF($A814="","",SUMIFS($BJ$2:$BJ$2500,$W$2:$W$2500,$A814))</f>
      </c>
      <c r="AU814">
        <f>IF($A814="","",SUMIFS($BK$2:$BK$2500,$W$2:$W$2500,$A814))</f>
      </c>
      <c r="AV814">
        <f>IF($A814="","",SUMIFS($BL$2:$BL$2500,$W$2:$W$2500,$A814))</f>
      </c>
      <c r="AW814">
        <f>IF($A814="","",SUMIFS($BM$2:$BM$2500,$W$2:$W$2500,$A814))</f>
      </c>
      <c r="AX814">
        <f>IF($A814="","",SUMIFS($BN$2:$BN$2500,$W$2:$W$2500,$A814))</f>
      </c>
      <c r="AY814">
        <f>IF($A814="","",SUMIFS($BO$2:$BO$2500,$W$2:$W$2500,$A814))</f>
      </c>
      <c r="AZ814">
        <f>IF($A814="","",SUMIFS($BP$2:$BP$2500,$W$2:$W$2500,$A814))</f>
      </c>
      <c r="BA814">
        <f>IF($A814="","",SUMIFS($BQ$2:$BQ$2500,$W$2:$W$2500,$A814))</f>
      </c>
      <c r="BB814">
        <f>IF($A814="","",SUMIFS($BR$2:$BR$2500,$W$2:$W$2500,$A814))</f>
      </c>
      <c r="BC814">
        <f>IF($A814="","",SUMIFS($BS$2:$BS$2500,$W$2:$W$2500,$A814))</f>
      </c>
      <c r="BD814">
        <f>IF($A814="","",SUMIFS($BT$2:$BT$2500,$W$2:$W$2500,$A814))</f>
      </c>
      <c r="BF814">
        <f>IF($Z814="","",INDEX($AO$2:$AO$2000,$Z814))</f>
      </c>
      <c r="BG814">
        <f>IF($Z814="","",INDEX($AP$2:$AP$2000,$Z814))</f>
      </c>
      <c r="BH814">
        <f>IF($Z814="","",INDEX($AQ$2:$AQ$2000,$Z814))</f>
      </c>
      <c r="BI814">
        <f>IF($Z814="","",INDEX($AR$2:$AR$2000,$Z814))</f>
      </c>
      <c r="BJ814">
        <f>IF($Z814="","",INDEX($AS$2:$AS$2000,$Z814))</f>
      </c>
      <c r="BK814">
        <f>IF($Z814="","",INDEX($AT$2:$AT$2000,$Z814))</f>
      </c>
      <c r="BL814">
        <f>IF($Z814="","",INDEX($AU$2:$AU$2000,$Z814))</f>
      </c>
      <c r="BM814">
        <f>IF($Z814="","",INDEX($AV$2:$AV$2000,$Z814))</f>
      </c>
      <c r="BN814">
        <f>IF($Z814="","",INDEX($AW$2:$AW$2000,$Z814))</f>
      </c>
      <c r="BO814">
        <f>IF($Z814="","",INDEX($AX$2:$AX$2000,$Z814))</f>
      </c>
      <c r="BP814">
        <f>IF($Z814="","",INDEX($AY$2:$AY$2000,$Z814))</f>
      </c>
      <c r="BQ814">
        <f>IF($Z814="","",INDEX($AZ$2:$AZ$2000,$Z814))</f>
      </c>
      <c r="BR814">
        <f>IF($Z814="","",INDEX($BA$2:$BA$2000,$Z814))</f>
      </c>
      <c r="BS814">
        <f>IF($Z814="","",INDEX($BB$2:$BB$2000,$Z814))</f>
      </c>
      <c r="BT814">
        <f>IF($Z814="","",INDEX($BC$2:$BC$2000,$Z814))</f>
      </c>
      <c r="BV814">
        <f>IF(OR($A814="",$P814&lt;&gt;"Yes",$AH814="Yes"),"",1+N($AG814))</f>
      </c>
      <c r="BW814">
        <f>IF($A814="","",COUNTIFS($W$2:$W$2500,$A814,$BZ$2:$BZ$2500,"Yes")+COUNTIFS($X$2:$X$2500,$A814,$BY$2:$BY$2500,"Yes"))</f>
      </c>
      <c r="BX814">
        <f>IF(OR($A814="",$P814="Yes"),"",IF(N($BW814)=0,0,1+SUMIFS($CB$2:$CB$2500,$W$2:$W$2500,$A814)+SUMIFS($CA$2:$CA$2500,$X$2:$X$2500,$A814)))</f>
      </c>
      <c r="BY814" t="str">
        <f>IF($Y814="","",INDEX($AH$2:$AH$2000,$Y814)&amp;"")</f>
      </c>
      <c r="BZ814" t="str">
        <f>IF($Z814="","",INDEX($AH$2:$AH$2000,$Z814)&amp;"")</f>
      </c>
      <c r="CA814">
        <f>IF($Y814="","",INDEX($BV$2:$BV$2000,$Y814))</f>
      </c>
      <c r="CB814">
        <f>IF($Z814="","",INDEX($BV$2:$BV$2000,$Z814))</f>
      </c>
    </row>
    <row r="815">
      <c r="A815" t="str">
        <f>IF(TRIM(INDEX(games!$A:$A,ROW()))="","",TRIM(INDEX(games!$A:$A,ROW())))</f>
      </c>
      <c r="B815">
        <f>IF(OR($A815="",INDEX(games!$B:$B,ROW())=""),"",INDEX(games!$B:$B,ROW()))</f>
      </c>
      <c r="C815" t="str">
        <f>IF(OR($A815="",INDEX(games!$C:$C,ROW())=""),"",INDEX(games!$C:$C,ROW()))</f>
      </c>
      <c r="D815">
        <f>IF($A815="","",COUNTIF($W$2:$W$2500,$A815)+COUNTIF($X$2:$X$2500,$A815))</f>
      </c>
      <c r="E815">
        <f>IF($A815="","",IFERROR(MATCH($C815,$R$2:$R$5,0),0))</f>
      </c>
      <c r="F815">
        <f>IF($A815="","",MOD(ROW(),34))</f>
      </c>
      <c r="G815">
        <f>IF($A815="",NA(),IF($C815="Action",$B815,NA()))</f>
      </c>
      <c r="H815">
        <f>IF($A815="",NA(),IF($C815="Action",1+$F815*0.023,NA()))</f>
      </c>
      <c r="I815">
        <f>IF($A815="",NA(),IF($C815="Strategy",$B815,NA()))</f>
      </c>
      <c r="J815">
        <f>IF($A815="",NA(),IF($C815="Strategy",2+$F815*0.023,NA()))</f>
      </c>
      <c r="K815">
        <f>IF($A815="",NA(),IF($C815="Deckbuilder",$B815,NA()))</f>
      </c>
      <c r="L815">
        <f>IF($A815="",NA(),IF($C815="Deckbuilder",3+$F815*0.023,NA()))</f>
      </c>
      <c r="M815">
        <f>IF($A815="",NA(),IF($C815="Traditional",$B815,NA()))</f>
      </c>
      <c r="N815">
        <f>IF($A815="",NA(),IF($C815="Traditional",4+$F815*0.023,NA()))</f>
      </c>
      <c r="O815">
        <f>IF($A815="","",$D815+ROW()/1000000)</f>
      </c>
      <c r="P815" t="str">
        <f>IF(OR($A815="",INDEX(games!$H:$H,ROW())=""),"",INDEX(games!$H:$H,ROW()))</f>
      </c>
      <c r="Q815">
        <f>IF(OR($A815="",$P815&lt;&gt;"Yes"),"",$D815+ROW()/1000000)</f>
      </c>
      <c r="T815">
        <f>IF($Y815="","",INDEX($B$2:$B$2000,$Y815))</f>
      </c>
      <c r="U815">
        <f>IF($Z815="","",INDEX($B$2:$B$2000,$Z815))</f>
      </c>
      <c r="V815">
        <f>IF(OR($T815="",$U815=""),"",$U815-$T815)</f>
      </c>
      <c r="W815" t="str">
        <f>IF(TRIM(INDEX(connections!$A:$A,ROW()))="","",TRIM(INDEX(connections!$A:$A,ROW())))</f>
      </c>
      <c r="X815" t="str">
        <f>IF($W815="","",TRIM(INDEX(connections!$B:$B,ROW())))</f>
      </c>
      <c r="Y815">
        <f>IF($W815="","",IFERROR(MATCH($W815,$A$2:$A$2000,0),""))</f>
      </c>
      <c r="Z815">
        <f>IF($X815="","",IFERROR(MATCH($X815,$A$2:$A$2000,0),""))</f>
      </c>
      <c r="AA815" t="str">
        <f>IF($Y815="","",INDEX($P$2:$P$2000,$Y815))</f>
      </c>
      <c r="AB815" t="str">
        <f>IF($Z815="","",INDEX($P$2:$P$2000,$Z815))</f>
      </c>
      <c r="AC815">
        <f>IF(AND($AA815="Yes",$AB815="Yes"),1,"")</f>
      </c>
      <c r="AD815">
        <f>IF(OR($Y815="",$Z815=""),"",IF(INDEX($C$2:$C$2000,$Y815)=INDEX($C$2:$C$2000,$Z815),0,1))</f>
      </c>
      <c r="AE815">
        <f>IF($AC815&lt;&gt;1,"",IF(AND(INDEX($AG$2:$AG$2000,$Y815)=1,INDEX($AG$2:$AG$2000,$Z815)=1),1,""))</f>
      </c>
      <c r="AG815">
        <f>IF($A815="","",COUNTIFS($W$2:$W$2500,$A815,$AB$2:$AB$2500,"Yes")+COUNTIFS($X$2:$X$2500,$A815,$AA$2:$AA$2500,"Yes"))</f>
      </c>
      <c r="AH815" t="str">
        <f>IF(OR($P815&lt;&gt;"Yes",N($AG815)=0),"",IF(AND($AG815=1,COUNTIFS($W$2:$W$2500,$A815,$AE$2:$AE$2500,1)+COUNTIFS($X$2:$X$2500,$A815,$AE$2:$AE$2500,1)&gt;0),"","Yes"))</f>
      </c>
      <c r="AI815">
        <f>IF($AH815="Yes",$AG815,"")</f>
      </c>
      <c r="AJ815">
        <f>IF($AI815="","",$AI815+ROW()/1000000)</f>
      </c>
      <c r="AK815">
        <f>IF(OR($A815="",$P815="Yes",N($AG815)=0),"",$AG815+ROW()/1000000)</f>
      </c>
      <c r="AL815" t="str">
        <f>IF($A815="","",INDEX(games!$J:$J,ROW())&amp;"")</f>
      </c>
      <c r="AM815">
        <f>IF($A815="","",SUMPRODUCT($AO815:$BD815,'Map Analysis'!$AP$2^{0,1,2,3,4,5,6,7,8,9,10,11,12,13,14,15}))</f>
      </c>
      <c r="AN815">
        <f>IF($A815="","",$AM815+ROW()/10000000)</f>
      </c>
      <c r="AO815">
        <f>IF($A815="","",COUNTIF($W$2:$W$2500,$A815))</f>
      </c>
      <c r="AP815">
        <f>IF($A815="","",SUMIFS($BF$2:$BF$2500,$W$2:$W$2500,$A815))</f>
      </c>
      <c r="AQ815">
        <f>IF($A815="","",SUMIFS($BG$2:$BG$2500,$W$2:$W$2500,$A815))</f>
      </c>
      <c r="AR815">
        <f>IF($A815="","",SUMIFS($BH$2:$BH$2500,$W$2:$W$2500,$A815))</f>
      </c>
      <c r="AS815">
        <f>IF($A815="","",SUMIFS($BI$2:$BI$2500,$W$2:$W$2500,$A815))</f>
      </c>
      <c r="AT815">
        <f>IF($A815="","",SUMIFS($BJ$2:$BJ$2500,$W$2:$W$2500,$A815))</f>
      </c>
      <c r="AU815">
        <f>IF($A815="","",SUMIFS($BK$2:$BK$2500,$W$2:$W$2500,$A815))</f>
      </c>
      <c r="AV815">
        <f>IF($A815="","",SUMIFS($BL$2:$BL$2500,$W$2:$W$2500,$A815))</f>
      </c>
      <c r="AW815">
        <f>IF($A815="","",SUMIFS($BM$2:$BM$2500,$W$2:$W$2500,$A815))</f>
      </c>
      <c r="AX815">
        <f>IF($A815="","",SUMIFS($BN$2:$BN$2500,$W$2:$W$2500,$A815))</f>
      </c>
      <c r="AY815">
        <f>IF($A815="","",SUMIFS($BO$2:$BO$2500,$W$2:$W$2500,$A815))</f>
      </c>
      <c r="AZ815">
        <f>IF($A815="","",SUMIFS($BP$2:$BP$2500,$W$2:$W$2500,$A815))</f>
      </c>
      <c r="BA815">
        <f>IF($A815="","",SUMIFS($BQ$2:$BQ$2500,$W$2:$W$2500,$A815))</f>
      </c>
      <c r="BB815">
        <f>IF($A815="","",SUMIFS($BR$2:$BR$2500,$W$2:$W$2500,$A815))</f>
      </c>
      <c r="BC815">
        <f>IF($A815="","",SUMIFS($BS$2:$BS$2500,$W$2:$W$2500,$A815))</f>
      </c>
      <c r="BD815">
        <f>IF($A815="","",SUMIFS($BT$2:$BT$2500,$W$2:$W$2500,$A815))</f>
      </c>
      <c r="BF815">
        <f>IF($Z815="","",INDEX($AO$2:$AO$2000,$Z815))</f>
      </c>
      <c r="BG815">
        <f>IF($Z815="","",INDEX($AP$2:$AP$2000,$Z815))</f>
      </c>
      <c r="BH815">
        <f>IF($Z815="","",INDEX($AQ$2:$AQ$2000,$Z815))</f>
      </c>
      <c r="BI815">
        <f>IF($Z815="","",INDEX($AR$2:$AR$2000,$Z815))</f>
      </c>
      <c r="BJ815">
        <f>IF($Z815="","",INDEX($AS$2:$AS$2000,$Z815))</f>
      </c>
      <c r="BK815">
        <f>IF($Z815="","",INDEX($AT$2:$AT$2000,$Z815))</f>
      </c>
      <c r="BL815">
        <f>IF($Z815="","",INDEX($AU$2:$AU$2000,$Z815))</f>
      </c>
      <c r="BM815">
        <f>IF($Z815="","",INDEX($AV$2:$AV$2000,$Z815))</f>
      </c>
      <c r="BN815">
        <f>IF($Z815="","",INDEX($AW$2:$AW$2000,$Z815))</f>
      </c>
      <c r="BO815">
        <f>IF($Z815="","",INDEX($AX$2:$AX$2000,$Z815))</f>
      </c>
      <c r="BP815">
        <f>IF($Z815="","",INDEX($AY$2:$AY$2000,$Z815))</f>
      </c>
      <c r="BQ815">
        <f>IF($Z815="","",INDEX($AZ$2:$AZ$2000,$Z815))</f>
      </c>
      <c r="BR815">
        <f>IF($Z815="","",INDEX($BA$2:$BA$2000,$Z815))</f>
      </c>
      <c r="BS815">
        <f>IF($Z815="","",INDEX($BB$2:$BB$2000,$Z815))</f>
      </c>
      <c r="BT815">
        <f>IF($Z815="","",INDEX($BC$2:$BC$2000,$Z815))</f>
      </c>
      <c r="BV815">
        <f>IF(OR($A815="",$P815&lt;&gt;"Yes",$AH815="Yes"),"",1+N($AG815))</f>
      </c>
      <c r="BW815">
        <f>IF($A815="","",COUNTIFS($W$2:$W$2500,$A815,$BZ$2:$BZ$2500,"Yes")+COUNTIFS($X$2:$X$2500,$A815,$BY$2:$BY$2500,"Yes"))</f>
      </c>
      <c r="BX815">
        <f>IF(OR($A815="",$P815="Yes"),"",IF(N($BW815)=0,0,1+SUMIFS($CB$2:$CB$2500,$W$2:$W$2500,$A815)+SUMIFS($CA$2:$CA$2500,$X$2:$X$2500,$A815)))</f>
      </c>
      <c r="BY815" t="str">
        <f>IF($Y815="","",INDEX($AH$2:$AH$2000,$Y815)&amp;"")</f>
      </c>
      <c r="BZ815" t="str">
        <f>IF($Z815="","",INDEX($AH$2:$AH$2000,$Z815)&amp;"")</f>
      </c>
      <c r="CA815">
        <f>IF($Y815="","",INDEX($BV$2:$BV$2000,$Y815))</f>
      </c>
      <c r="CB815">
        <f>IF($Z815="","",INDEX($BV$2:$BV$2000,$Z815))</f>
      </c>
    </row>
    <row r="816">
      <c r="A816" t="str">
        <f>IF(TRIM(INDEX(games!$A:$A,ROW()))="","",TRIM(INDEX(games!$A:$A,ROW())))</f>
      </c>
      <c r="B816">
        <f>IF(OR($A816="",INDEX(games!$B:$B,ROW())=""),"",INDEX(games!$B:$B,ROW()))</f>
      </c>
      <c r="C816" t="str">
        <f>IF(OR($A816="",INDEX(games!$C:$C,ROW())=""),"",INDEX(games!$C:$C,ROW()))</f>
      </c>
      <c r="D816">
        <f>IF($A816="","",COUNTIF($W$2:$W$2500,$A816)+COUNTIF($X$2:$X$2500,$A816))</f>
      </c>
      <c r="E816">
        <f>IF($A816="","",IFERROR(MATCH($C816,$R$2:$R$5,0),0))</f>
      </c>
      <c r="F816">
        <f>IF($A816="","",MOD(ROW(),34))</f>
      </c>
      <c r="G816">
        <f>IF($A816="",NA(),IF($C816="Action",$B816,NA()))</f>
      </c>
      <c r="H816">
        <f>IF($A816="",NA(),IF($C816="Action",1+$F816*0.023,NA()))</f>
      </c>
      <c r="I816">
        <f>IF($A816="",NA(),IF($C816="Strategy",$B816,NA()))</f>
      </c>
      <c r="J816">
        <f>IF($A816="",NA(),IF($C816="Strategy",2+$F816*0.023,NA()))</f>
      </c>
      <c r="K816">
        <f>IF($A816="",NA(),IF($C816="Deckbuilder",$B816,NA()))</f>
      </c>
      <c r="L816">
        <f>IF($A816="",NA(),IF($C816="Deckbuilder",3+$F816*0.023,NA()))</f>
      </c>
      <c r="M816">
        <f>IF($A816="",NA(),IF($C816="Traditional",$B816,NA()))</f>
      </c>
      <c r="N816">
        <f>IF($A816="",NA(),IF($C816="Traditional",4+$F816*0.023,NA()))</f>
      </c>
      <c r="O816">
        <f>IF($A816="","",$D816+ROW()/1000000)</f>
      </c>
      <c r="P816" t="str">
        <f>IF(OR($A816="",INDEX(games!$H:$H,ROW())=""),"",INDEX(games!$H:$H,ROW()))</f>
      </c>
      <c r="Q816">
        <f>IF(OR($A816="",$P816&lt;&gt;"Yes"),"",$D816+ROW()/1000000)</f>
      </c>
      <c r="T816">
        <f>IF($Y816="","",INDEX($B$2:$B$2000,$Y816))</f>
      </c>
      <c r="U816">
        <f>IF($Z816="","",INDEX($B$2:$B$2000,$Z816))</f>
      </c>
      <c r="V816">
        <f>IF(OR($T816="",$U816=""),"",$U816-$T816)</f>
      </c>
      <c r="W816" t="str">
        <f>IF(TRIM(INDEX(connections!$A:$A,ROW()))="","",TRIM(INDEX(connections!$A:$A,ROW())))</f>
      </c>
      <c r="X816" t="str">
        <f>IF($W816="","",TRIM(INDEX(connections!$B:$B,ROW())))</f>
      </c>
      <c r="Y816">
        <f>IF($W816="","",IFERROR(MATCH($W816,$A$2:$A$2000,0),""))</f>
      </c>
      <c r="Z816">
        <f>IF($X816="","",IFERROR(MATCH($X816,$A$2:$A$2000,0),""))</f>
      </c>
      <c r="AA816" t="str">
        <f>IF($Y816="","",INDEX($P$2:$P$2000,$Y816))</f>
      </c>
      <c r="AB816" t="str">
        <f>IF($Z816="","",INDEX($P$2:$P$2000,$Z816))</f>
      </c>
      <c r="AC816">
        <f>IF(AND($AA816="Yes",$AB816="Yes"),1,"")</f>
      </c>
      <c r="AD816">
        <f>IF(OR($Y816="",$Z816=""),"",IF(INDEX($C$2:$C$2000,$Y816)=INDEX($C$2:$C$2000,$Z816),0,1))</f>
      </c>
      <c r="AE816">
        <f>IF($AC816&lt;&gt;1,"",IF(AND(INDEX($AG$2:$AG$2000,$Y816)=1,INDEX($AG$2:$AG$2000,$Z816)=1),1,""))</f>
      </c>
      <c r="AG816">
        <f>IF($A816="","",COUNTIFS($W$2:$W$2500,$A816,$AB$2:$AB$2500,"Yes")+COUNTIFS($X$2:$X$2500,$A816,$AA$2:$AA$2500,"Yes"))</f>
      </c>
      <c r="AH816" t="str">
        <f>IF(OR($P816&lt;&gt;"Yes",N($AG816)=0),"",IF(AND($AG816=1,COUNTIFS($W$2:$W$2500,$A816,$AE$2:$AE$2500,1)+COUNTIFS($X$2:$X$2500,$A816,$AE$2:$AE$2500,1)&gt;0),"","Yes"))</f>
      </c>
      <c r="AI816">
        <f>IF($AH816="Yes",$AG816,"")</f>
      </c>
      <c r="AJ816">
        <f>IF($AI816="","",$AI816+ROW()/1000000)</f>
      </c>
      <c r="AK816">
        <f>IF(OR($A816="",$P816="Yes",N($AG816)=0),"",$AG816+ROW()/1000000)</f>
      </c>
      <c r="AL816" t="str">
        <f>IF($A816="","",INDEX(games!$J:$J,ROW())&amp;"")</f>
      </c>
      <c r="AM816">
        <f>IF($A816="","",SUMPRODUCT($AO816:$BD816,'Map Analysis'!$AP$2^{0,1,2,3,4,5,6,7,8,9,10,11,12,13,14,15}))</f>
      </c>
      <c r="AN816">
        <f>IF($A816="","",$AM816+ROW()/10000000)</f>
      </c>
      <c r="AO816">
        <f>IF($A816="","",COUNTIF($W$2:$W$2500,$A816))</f>
      </c>
      <c r="AP816">
        <f>IF($A816="","",SUMIFS($BF$2:$BF$2500,$W$2:$W$2500,$A816))</f>
      </c>
      <c r="AQ816">
        <f>IF($A816="","",SUMIFS($BG$2:$BG$2500,$W$2:$W$2500,$A816))</f>
      </c>
      <c r="AR816">
        <f>IF($A816="","",SUMIFS($BH$2:$BH$2500,$W$2:$W$2500,$A816))</f>
      </c>
      <c r="AS816">
        <f>IF($A816="","",SUMIFS($BI$2:$BI$2500,$W$2:$W$2500,$A816))</f>
      </c>
      <c r="AT816">
        <f>IF($A816="","",SUMIFS($BJ$2:$BJ$2500,$W$2:$W$2500,$A816))</f>
      </c>
      <c r="AU816">
        <f>IF($A816="","",SUMIFS($BK$2:$BK$2500,$W$2:$W$2500,$A816))</f>
      </c>
      <c r="AV816">
        <f>IF($A816="","",SUMIFS($BL$2:$BL$2500,$W$2:$W$2500,$A816))</f>
      </c>
      <c r="AW816">
        <f>IF($A816="","",SUMIFS($BM$2:$BM$2500,$W$2:$W$2500,$A816))</f>
      </c>
      <c r="AX816">
        <f>IF($A816="","",SUMIFS($BN$2:$BN$2500,$W$2:$W$2500,$A816))</f>
      </c>
      <c r="AY816">
        <f>IF($A816="","",SUMIFS($BO$2:$BO$2500,$W$2:$W$2500,$A816))</f>
      </c>
      <c r="AZ816">
        <f>IF($A816="","",SUMIFS($BP$2:$BP$2500,$W$2:$W$2500,$A816))</f>
      </c>
      <c r="BA816">
        <f>IF($A816="","",SUMIFS($BQ$2:$BQ$2500,$W$2:$W$2500,$A816))</f>
      </c>
      <c r="BB816">
        <f>IF($A816="","",SUMIFS($BR$2:$BR$2500,$W$2:$W$2500,$A816))</f>
      </c>
      <c r="BC816">
        <f>IF($A816="","",SUMIFS($BS$2:$BS$2500,$W$2:$W$2500,$A816))</f>
      </c>
      <c r="BD816">
        <f>IF($A816="","",SUMIFS($BT$2:$BT$2500,$W$2:$W$2500,$A816))</f>
      </c>
      <c r="BF816">
        <f>IF($Z816="","",INDEX($AO$2:$AO$2000,$Z816))</f>
      </c>
      <c r="BG816">
        <f>IF($Z816="","",INDEX($AP$2:$AP$2000,$Z816))</f>
      </c>
      <c r="BH816">
        <f>IF($Z816="","",INDEX($AQ$2:$AQ$2000,$Z816))</f>
      </c>
      <c r="BI816">
        <f>IF($Z816="","",INDEX($AR$2:$AR$2000,$Z816))</f>
      </c>
      <c r="BJ816">
        <f>IF($Z816="","",INDEX($AS$2:$AS$2000,$Z816))</f>
      </c>
      <c r="BK816">
        <f>IF($Z816="","",INDEX($AT$2:$AT$2000,$Z816))</f>
      </c>
      <c r="BL816">
        <f>IF($Z816="","",INDEX($AU$2:$AU$2000,$Z816))</f>
      </c>
      <c r="BM816">
        <f>IF($Z816="","",INDEX($AV$2:$AV$2000,$Z816))</f>
      </c>
      <c r="BN816">
        <f>IF($Z816="","",INDEX($AW$2:$AW$2000,$Z816))</f>
      </c>
      <c r="BO816">
        <f>IF($Z816="","",INDEX($AX$2:$AX$2000,$Z816))</f>
      </c>
      <c r="BP816">
        <f>IF($Z816="","",INDEX($AY$2:$AY$2000,$Z816))</f>
      </c>
      <c r="BQ816">
        <f>IF($Z816="","",INDEX($AZ$2:$AZ$2000,$Z816))</f>
      </c>
      <c r="BR816">
        <f>IF($Z816="","",INDEX($BA$2:$BA$2000,$Z816))</f>
      </c>
      <c r="BS816">
        <f>IF($Z816="","",INDEX($BB$2:$BB$2000,$Z816))</f>
      </c>
      <c r="BT816">
        <f>IF($Z816="","",INDEX($BC$2:$BC$2000,$Z816))</f>
      </c>
      <c r="BV816">
        <f>IF(OR($A816="",$P816&lt;&gt;"Yes",$AH816="Yes"),"",1+N($AG816))</f>
      </c>
      <c r="BW816">
        <f>IF($A816="","",COUNTIFS($W$2:$W$2500,$A816,$BZ$2:$BZ$2500,"Yes")+COUNTIFS($X$2:$X$2500,$A816,$BY$2:$BY$2500,"Yes"))</f>
      </c>
      <c r="BX816">
        <f>IF(OR($A816="",$P816="Yes"),"",IF(N($BW816)=0,0,1+SUMIFS($CB$2:$CB$2500,$W$2:$W$2500,$A816)+SUMIFS($CA$2:$CA$2500,$X$2:$X$2500,$A816)))</f>
      </c>
      <c r="BY816" t="str">
        <f>IF($Y816="","",INDEX($AH$2:$AH$2000,$Y816)&amp;"")</f>
      </c>
      <c r="BZ816" t="str">
        <f>IF($Z816="","",INDEX($AH$2:$AH$2000,$Z816)&amp;"")</f>
      </c>
      <c r="CA816">
        <f>IF($Y816="","",INDEX($BV$2:$BV$2000,$Y816))</f>
      </c>
      <c r="CB816">
        <f>IF($Z816="","",INDEX($BV$2:$BV$2000,$Z816))</f>
      </c>
    </row>
    <row r="817">
      <c r="A817" t="str">
        <f>IF(TRIM(INDEX(games!$A:$A,ROW()))="","",TRIM(INDEX(games!$A:$A,ROW())))</f>
      </c>
      <c r="B817">
        <f>IF(OR($A817="",INDEX(games!$B:$B,ROW())=""),"",INDEX(games!$B:$B,ROW()))</f>
      </c>
      <c r="C817" t="str">
        <f>IF(OR($A817="",INDEX(games!$C:$C,ROW())=""),"",INDEX(games!$C:$C,ROW()))</f>
      </c>
      <c r="D817">
        <f>IF($A817="","",COUNTIF($W$2:$W$2500,$A817)+COUNTIF($X$2:$X$2500,$A817))</f>
      </c>
      <c r="E817">
        <f>IF($A817="","",IFERROR(MATCH($C817,$R$2:$R$5,0),0))</f>
      </c>
      <c r="F817">
        <f>IF($A817="","",MOD(ROW(),34))</f>
      </c>
      <c r="G817">
        <f>IF($A817="",NA(),IF($C817="Action",$B817,NA()))</f>
      </c>
      <c r="H817">
        <f>IF($A817="",NA(),IF($C817="Action",1+$F817*0.023,NA()))</f>
      </c>
      <c r="I817">
        <f>IF($A817="",NA(),IF($C817="Strategy",$B817,NA()))</f>
      </c>
      <c r="J817">
        <f>IF($A817="",NA(),IF($C817="Strategy",2+$F817*0.023,NA()))</f>
      </c>
      <c r="K817">
        <f>IF($A817="",NA(),IF($C817="Deckbuilder",$B817,NA()))</f>
      </c>
      <c r="L817">
        <f>IF($A817="",NA(),IF($C817="Deckbuilder",3+$F817*0.023,NA()))</f>
      </c>
      <c r="M817">
        <f>IF($A817="",NA(),IF($C817="Traditional",$B817,NA()))</f>
      </c>
      <c r="N817">
        <f>IF($A817="",NA(),IF($C817="Traditional",4+$F817*0.023,NA()))</f>
      </c>
      <c r="O817">
        <f>IF($A817="","",$D817+ROW()/1000000)</f>
      </c>
      <c r="P817" t="str">
        <f>IF(OR($A817="",INDEX(games!$H:$H,ROW())=""),"",INDEX(games!$H:$H,ROW()))</f>
      </c>
      <c r="Q817">
        <f>IF(OR($A817="",$P817&lt;&gt;"Yes"),"",$D817+ROW()/1000000)</f>
      </c>
      <c r="T817">
        <f>IF($Y817="","",INDEX($B$2:$B$2000,$Y817))</f>
      </c>
      <c r="U817">
        <f>IF($Z817="","",INDEX($B$2:$B$2000,$Z817))</f>
      </c>
      <c r="V817">
        <f>IF(OR($T817="",$U817=""),"",$U817-$T817)</f>
      </c>
      <c r="W817" t="str">
        <f>IF(TRIM(INDEX(connections!$A:$A,ROW()))="","",TRIM(INDEX(connections!$A:$A,ROW())))</f>
      </c>
      <c r="X817" t="str">
        <f>IF($W817="","",TRIM(INDEX(connections!$B:$B,ROW())))</f>
      </c>
      <c r="Y817">
        <f>IF($W817="","",IFERROR(MATCH($W817,$A$2:$A$2000,0),""))</f>
      </c>
      <c r="Z817">
        <f>IF($X817="","",IFERROR(MATCH($X817,$A$2:$A$2000,0),""))</f>
      </c>
      <c r="AA817" t="str">
        <f>IF($Y817="","",INDEX($P$2:$P$2000,$Y817))</f>
      </c>
      <c r="AB817" t="str">
        <f>IF($Z817="","",INDEX($P$2:$P$2000,$Z817))</f>
      </c>
      <c r="AC817">
        <f>IF(AND($AA817="Yes",$AB817="Yes"),1,"")</f>
      </c>
      <c r="AD817">
        <f>IF(OR($Y817="",$Z817=""),"",IF(INDEX($C$2:$C$2000,$Y817)=INDEX($C$2:$C$2000,$Z817),0,1))</f>
      </c>
      <c r="AE817">
        <f>IF($AC817&lt;&gt;1,"",IF(AND(INDEX($AG$2:$AG$2000,$Y817)=1,INDEX($AG$2:$AG$2000,$Z817)=1),1,""))</f>
      </c>
      <c r="AG817">
        <f>IF($A817="","",COUNTIFS($W$2:$W$2500,$A817,$AB$2:$AB$2500,"Yes")+COUNTIFS($X$2:$X$2500,$A817,$AA$2:$AA$2500,"Yes"))</f>
      </c>
      <c r="AH817" t="str">
        <f>IF(OR($P817&lt;&gt;"Yes",N($AG817)=0),"",IF(AND($AG817=1,COUNTIFS($W$2:$W$2500,$A817,$AE$2:$AE$2500,1)+COUNTIFS($X$2:$X$2500,$A817,$AE$2:$AE$2500,1)&gt;0),"","Yes"))</f>
      </c>
      <c r="AI817">
        <f>IF($AH817="Yes",$AG817,"")</f>
      </c>
      <c r="AJ817">
        <f>IF($AI817="","",$AI817+ROW()/1000000)</f>
      </c>
      <c r="AK817">
        <f>IF(OR($A817="",$P817="Yes",N($AG817)=0),"",$AG817+ROW()/1000000)</f>
      </c>
      <c r="AL817" t="str">
        <f>IF($A817="","",INDEX(games!$J:$J,ROW())&amp;"")</f>
      </c>
      <c r="AM817">
        <f>IF($A817="","",SUMPRODUCT($AO817:$BD817,'Map Analysis'!$AP$2^{0,1,2,3,4,5,6,7,8,9,10,11,12,13,14,15}))</f>
      </c>
      <c r="AN817">
        <f>IF($A817="","",$AM817+ROW()/10000000)</f>
      </c>
      <c r="AO817">
        <f>IF($A817="","",COUNTIF($W$2:$W$2500,$A817))</f>
      </c>
      <c r="AP817">
        <f>IF($A817="","",SUMIFS($BF$2:$BF$2500,$W$2:$W$2500,$A817))</f>
      </c>
      <c r="AQ817">
        <f>IF($A817="","",SUMIFS($BG$2:$BG$2500,$W$2:$W$2500,$A817))</f>
      </c>
      <c r="AR817">
        <f>IF($A817="","",SUMIFS($BH$2:$BH$2500,$W$2:$W$2500,$A817))</f>
      </c>
      <c r="AS817">
        <f>IF($A817="","",SUMIFS($BI$2:$BI$2500,$W$2:$W$2500,$A817))</f>
      </c>
      <c r="AT817">
        <f>IF($A817="","",SUMIFS($BJ$2:$BJ$2500,$W$2:$W$2500,$A817))</f>
      </c>
      <c r="AU817">
        <f>IF($A817="","",SUMIFS($BK$2:$BK$2500,$W$2:$W$2500,$A817))</f>
      </c>
      <c r="AV817">
        <f>IF($A817="","",SUMIFS($BL$2:$BL$2500,$W$2:$W$2500,$A817))</f>
      </c>
      <c r="AW817">
        <f>IF($A817="","",SUMIFS($BM$2:$BM$2500,$W$2:$W$2500,$A817))</f>
      </c>
      <c r="AX817">
        <f>IF($A817="","",SUMIFS($BN$2:$BN$2500,$W$2:$W$2500,$A817))</f>
      </c>
      <c r="AY817">
        <f>IF($A817="","",SUMIFS($BO$2:$BO$2500,$W$2:$W$2500,$A817))</f>
      </c>
      <c r="AZ817">
        <f>IF($A817="","",SUMIFS($BP$2:$BP$2500,$W$2:$W$2500,$A817))</f>
      </c>
      <c r="BA817">
        <f>IF($A817="","",SUMIFS($BQ$2:$BQ$2500,$W$2:$W$2500,$A817))</f>
      </c>
      <c r="BB817">
        <f>IF($A817="","",SUMIFS($BR$2:$BR$2500,$W$2:$W$2500,$A817))</f>
      </c>
      <c r="BC817">
        <f>IF($A817="","",SUMIFS($BS$2:$BS$2500,$W$2:$W$2500,$A817))</f>
      </c>
      <c r="BD817">
        <f>IF($A817="","",SUMIFS($BT$2:$BT$2500,$W$2:$W$2500,$A817))</f>
      </c>
      <c r="BF817">
        <f>IF($Z817="","",INDEX($AO$2:$AO$2000,$Z817))</f>
      </c>
      <c r="BG817">
        <f>IF($Z817="","",INDEX($AP$2:$AP$2000,$Z817))</f>
      </c>
      <c r="BH817">
        <f>IF($Z817="","",INDEX($AQ$2:$AQ$2000,$Z817))</f>
      </c>
      <c r="BI817">
        <f>IF($Z817="","",INDEX($AR$2:$AR$2000,$Z817))</f>
      </c>
      <c r="BJ817">
        <f>IF($Z817="","",INDEX($AS$2:$AS$2000,$Z817))</f>
      </c>
      <c r="BK817">
        <f>IF($Z817="","",INDEX($AT$2:$AT$2000,$Z817))</f>
      </c>
      <c r="BL817">
        <f>IF($Z817="","",INDEX($AU$2:$AU$2000,$Z817))</f>
      </c>
      <c r="BM817">
        <f>IF($Z817="","",INDEX($AV$2:$AV$2000,$Z817))</f>
      </c>
      <c r="BN817">
        <f>IF($Z817="","",INDEX($AW$2:$AW$2000,$Z817))</f>
      </c>
      <c r="BO817">
        <f>IF($Z817="","",INDEX($AX$2:$AX$2000,$Z817))</f>
      </c>
      <c r="BP817">
        <f>IF($Z817="","",INDEX($AY$2:$AY$2000,$Z817))</f>
      </c>
      <c r="BQ817">
        <f>IF($Z817="","",INDEX($AZ$2:$AZ$2000,$Z817))</f>
      </c>
      <c r="BR817">
        <f>IF($Z817="","",INDEX($BA$2:$BA$2000,$Z817))</f>
      </c>
      <c r="BS817">
        <f>IF($Z817="","",INDEX($BB$2:$BB$2000,$Z817))</f>
      </c>
      <c r="BT817">
        <f>IF($Z817="","",INDEX($BC$2:$BC$2000,$Z817))</f>
      </c>
      <c r="BV817">
        <f>IF(OR($A817="",$P817&lt;&gt;"Yes",$AH817="Yes"),"",1+N($AG817))</f>
      </c>
      <c r="BW817">
        <f>IF($A817="","",COUNTIFS($W$2:$W$2500,$A817,$BZ$2:$BZ$2500,"Yes")+COUNTIFS($X$2:$X$2500,$A817,$BY$2:$BY$2500,"Yes"))</f>
      </c>
      <c r="BX817">
        <f>IF(OR($A817="",$P817="Yes"),"",IF(N($BW817)=0,0,1+SUMIFS($CB$2:$CB$2500,$W$2:$W$2500,$A817)+SUMIFS($CA$2:$CA$2500,$X$2:$X$2500,$A817)))</f>
      </c>
      <c r="BY817" t="str">
        <f>IF($Y817="","",INDEX($AH$2:$AH$2000,$Y817)&amp;"")</f>
      </c>
      <c r="BZ817" t="str">
        <f>IF($Z817="","",INDEX($AH$2:$AH$2000,$Z817)&amp;"")</f>
      </c>
      <c r="CA817">
        <f>IF($Y817="","",INDEX($BV$2:$BV$2000,$Y817))</f>
      </c>
      <c r="CB817">
        <f>IF($Z817="","",INDEX($BV$2:$BV$2000,$Z817))</f>
      </c>
    </row>
    <row r="818">
      <c r="A818" t="str">
        <f>IF(TRIM(INDEX(games!$A:$A,ROW()))="","",TRIM(INDEX(games!$A:$A,ROW())))</f>
      </c>
      <c r="B818">
        <f>IF(OR($A818="",INDEX(games!$B:$B,ROW())=""),"",INDEX(games!$B:$B,ROW()))</f>
      </c>
      <c r="C818" t="str">
        <f>IF(OR($A818="",INDEX(games!$C:$C,ROW())=""),"",INDEX(games!$C:$C,ROW()))</f>
      </c>
      <c r="D818">
        <f>IF($A818="","",COUNTIF($W$2:$W$2500,$A818)+COUNTIF($X$2:$X$2500,$A818))</f>
      </c>
      <c r="E818">
        <f>IF($A818="","",IFERROR(MATCH($C818,$R$2:$R$5,0),0))</f>
      </c>
      <c r="F818">
        <f>IF($A818="","",MOD(ROW(),34))</f>
      </c>
      <c r="G818">
        <f>IF($A818="",NA(),IF($C818="Action",$B818,NA()))</f>
      </c>
      <c r="H818">
        <f>IF($A818="",NA(),IF($C818="Action",1+$F818*0.023,NA()))</f>
      </c>
      <c r="I818">
        <f>IF($A818="",NA(),IF($C818="Strategy",$B818,NA()))</f>
      </c>
      <c r="J818">
        <f>IF($A818="",NA(),IF($C818="Strategy",2+$F818*0.023,NA()))</f>
      </c>
      <c r="K818">
        <f>IF($A818="",NA(),IF($C818="Deckbuilder",$B818,NA()))</f>
      </c>
      <c r="L818">
        <f>IF($A818="",NA(),IF($C818="Deckbuilder",3+$F818*0.023,NA()))</f>
      </c>
      <c r="M818">
        <f>IF($A818="",NA(),IF($C818="Traditional",$B818,NA()))</f>
      </c>
      <c r="N818">
        <f>IF($A818="",NA(),IF($C818="Traditional",4+$F818*0.023,NA()))</f>
      </c>
      <c r="O818">
        <f>IF($A818="","",$D818+ROW()/1000000)</f>
      </c>
      <c r="P818" t="str">
        <f>IF(OR($A818="",INDEX(games!$H:$H,ROW())=""),"",INDEX(games!$H:$H,ROW()))</f>
      </c>
      <c r="Q818">
        <f>IF(OR($A818="",$P818&lt;&gt;"Yes"),"",$D818+ROW()/1000000)</f>
      </c>
      <c r="T818">
        <f>IF($Y818="","",INDEX($B$2:$B$2000,$Y818))</f>
      </c>
      <c r="U818">
        <f>IF($Z818="","",INDEX($B$2:$B$2000,$Z818))</f>
      </c>
      <c r="V818">
        <f>IF(OR($T818="",$U818=""),"",$U818-$T818)</f>
      </c>
      <c r="W818" t="str">
        <f>IF(TRIM(INDEX(connections!$A:$A,ROW()))="","",TRIM(INDEX(connections!$A:$A,ROW())))</f>
      </c>
      <c r="X818" t="str">
        <f>IF($W818="","",TRIM(INDEX(connections!$B:$B,ROW())))</f>
      </c>
      <c r="Y818">
        <f>IF($W818="","",IFERROR(MATCH($W818,$A$2:$A$2000,0),""))</f>
      </c>
      <c r="Z818">
        <f>IF($X818="","",IFERROR(MATCH($X818,$A$2:$A$2000,0),""))</f>
      </c>
      <c r="AA818" t="str">
        <f>IF($Y818="","",INDEX($P$2:$P$2000,$Y818))</f>
      </c>
      <c r="AB818" t="str">
        <f>IF($Z818="","",INDEX($P$2:$P$2000,$Z818))</f>
      </c>
      <c r="AC818">
        <f>IF(AND($AA818="Yes",$AB818="Yes"),1,"")</f>
      </c>
      <c r="AD818">
        <f>IF(OR($Y818="",$Z818=""),"",IF(INDEX($C$2:$C$2000,$Y818)=INDEX($C$2:$C$2000,$Z818),0,1))</f>
      </c>
      <c r="AE818">
        <f>IF($AC818&lt;&gt;1,"",IF(AND(INDEX($AG$2:$AG$2000,$Y818)=1,INDEX($AG$2:$AG$2000,$Z818)=1),1,""))</f>
      </c>
      <c r="AG818">
        <f>IF($A818="","",COUNTIFS($W$2:$W$2500,$A818,$AB$2:$AB$2500,"Yes")+COUNTIFS($X$2:$X$2500,$A818,$AA$2:$AA$2500,"Yes"))</f>
      </c>
      <c r="AH818" t="str">
        <f>IF(OR($P818&lt;&gt;"Yes",N($AG818)=0),"",IF(AND($AG818=1,COUNTIFS($W$2:$W$2500,$A818,$AE$2:$AE$2500,1)+COUNTIFS($X$2:$X$2500,$A818,$AE$2:$AE$2500,1)&gt;0),"","Yes"))</f>
      </c>
      <c r="AI818">
        <f>IF($AH818="Yes",$AG818,"")</f>
      </c>
      <c r="AJ818">
        <f>IF($AI818="","",$AI818+ROW()/1000000)</f>
      </c>
      <c r="AK818">
        <f>IF(OR($A818="",$P818="Yes",N($AG818)=0),"",$AG818+ROW()/1000000)</f>
      </c>
      <c r="AL818" t="str">
        <f>IF($A818="","",INDEX(games!$J:$J,ROW())&amp;"")</f>
      </c>
      <c r="AM818">
        <f>IF($A818="","",SUMPRODUCT($AO818:$BD818,'Map Analysis'!$AP$2^{0,1,2,3,4,5,6,7,8,9,10,11,12,13,14,15}))</f>
      </c>
      <c r="AN818">
        <f>IF($A818="","",$AM818+ROW()/10000000)</f>
      </c>
      <c r="AO818">
        <f>IF($A818="","",COUNTIF($W$2:$W$2500,$A818))</f>
      </c>
      <c r="AP818">
        <f>IF($A818="","",SUMIFS($BF$2:$BF$2500,$W$2:$W$2500,$A818))</f>
      </c>
      <c r="AQ818">
        <f>IF($A818="","",SUMIFS($BG$2:$BG$2500,$W$2:$W$2500,$A818))</f>
      </c>
      <c r="AR818">
        <f>IF($A818="","",SUMIFS($BH$2:$BH$2500,$W$2:$W$2500,$A818))</f>
      </c>
      <c r="AS818">
        <f>IF($A818="","",SUMIFS($BI$2:$BI$2500,$W$2:$W$2500,$A818))</f>
      </c>
      <c r="AT818">
        <f>IF($A818="","",SUMIFS($BJ$2:$BJ$2500,$W$2:$W$2500,$A818))</f>
      </c>
      <c r="AU818">
        <f>IF($A818="","",SUMIFS($BK$2:$BK$2500,$W$2:$W$2500,$A818))</f>
      </c>
      <c r="AV818">
        <f>IF($A818="","",SUMIFS($BL$2:$BL$2500,$W$2:$W$2500,$A818))</f>
      </c>
      <c r="AW818">
        <f>IF($A818="","",SUMIFS($BM$2:$BM$2500,$W$2:$W$2500,$A818))</f>
      </c>
      <c r="AX818">
        <f>IF($A818="","",SUMIFS($BN$2:$BN$2500,$W$2:$W$2500,$A818))</f>
      </c>
      <c r="AY818">
        <f>IF($A818="","",SUMIFS($BO$2:$BO$2500,$W$2:$W$2500,$A818))</f>
      </c>
      <c r="AZ818">
        <f>IF($A818="","",SUMIFS($BP$2:$BP$2500,$W$2:$W$2500,$A818))</f>
      </c>
      <c r="BA818">
        <f>IF($A818="","",SUMIFS($BQ$2:$BQ$2500,$W$2:$W$2500,$A818))</f>
      </c>
      <c r="BB818">
        <f>IF($A818="","",SUMIFS($BR$2:$BR$2500,$W$2:$W$2500,$A818))</f>
      </c>
      <c r="BC818">
        <f>IF($A818="","",SUMIFS($BS$2:$BS$2500,$W$2:$W$2500,$A818))</f>
      </c>
      <c r="BD818">
        <f>IF($A818="","",SUMIFS($BT$2:$BT$2500,$W$2:$W$2500,$A818))</f>
      </c>
      <c r="BF818">
        <f>IF($Z818="","",INDEX($AO$2:$AO$2000,$Z818))</f>
      </c>
      <c r="BG818">
        <f>IF($Z818="","",INDEX($AP$2:$AP$2000,$Z818))</f>
      </c>
      <c r="BH818">
        <f>IF($Z818="","",INDEX($AQ$2:$AQ$2000,$Z818))</f>
      </c>
      <c r="BI818">
        <f>IF($Z818="","",INDEX($AR$2:$AR$2000,$Z818))</f>
      </c>
      <c r="BJ818">
        <f>IF($Z818="","",INDEX($AS$2:$AS$2000,$Z818))</f>
      </c>
      <c r="BK818">
        <f>IF($Z818="","",INDEX($AT$2:$AT$2000,$Z818))</f>
      </c>
      <c r="BL818">
        <f>IF($Z818="","",INDEX($AU$2:$AU$2000,$Z818))</f>
      </c>
      <c r="BM818">
        <f>IF($Z818="","",INDEX($AV$2:$AV$2000,$Z818))</f>
      </c>
      <c r="BN818">
        <f>IF($Z818="","",INDEX($AW$2:$AW$2000,$Z818))</f>
      </c>
      <c r="BO818">
        <f>IF($Z818="","",INDEX($AX$2:$AX$2000,$Z818))</f>
      </c>
      <c r="BP818">
        <f>IF($Z818="","",INDEX($AY$2:$AY$2000,$Z818))</f>
      </c>
      <c r="BQ818">
        <f>IF($Z818="","",INDEX($AZ$2:$AZ$2000,$Z818))</f>
      </c>
      <c r="BR818">
        <f>IF($Z818="","",INDEX($BA$2:$BA$2000,$Z818))</f>
      </c>
      <c r="BS818">
        <f>IF($Z818="","",INDEX($BB$2:$BB$2000,$Z818))</f>
      </c>
      <c r="BT818">
        <f>IF($Z818="","",INDEX($BC$2:$BC$2000,$Z818))</f>
      </c>
      <c r="BV818">
        <f>IF(OR($A818="",$P818&lt;&gt;"Yes",$AH818="Yes"),"",1+N($AG818))</f>
      </c>
      <c r="BW818">
        <f>IF($A818="","",COUNTIFS($W$2:$W$2500,$A818,$BZ$2:$BZ$2500,"Yes")+COUNTIFS($X$2:$X$2500,$A818,$BY$2:$BY$2500,"Yes"))</f>
      </c>
      <c r="BX818">
        <f>IF(OR($A818="",$P818="Yes"),"",IF(N($BW818)=0,0,1+SUMIFS($CB$2:$CB$2500,$W$2:$W$2500,$A818)+SUMIFS($CA$2:$CA$2500,$X$2:$X$2500,$A818)))</f>
      </c>
      <c r="BY818" t="str">
        <f>IF($Y818="","",INDEX($AH$2:$AH$2000,$Y818)&amp;"")</f>
      </c>
      <c r="BZ818" t="str">
        <f>IF($Z818="","",INDEX($AH$2:$AH$2000,$Z818)&amp;"")</f>
      </c>
      <c r="CA818">
        <f>IF($Y818="","",INDEX($BV$2:$BV$2000,$Y818))</f>
      </c>
      <c r="CB818">
        <f>IF($Z818="","",INDEX($BV$2:$BV$2000,$Z818))</f>
      </c>
    </row>
    <row r="819">
      <c r="A819" t="str">
        <f>IF(TRIM(INDEX(games!$A:$A,ROW()))="","",TRIM(INDEX(games!$A:$A,ROW())))</f>
      </c>
      <c r="B819">
        <f>IF(OR($A819="",INDEX(games!$B:$B,ROW())=""),"",INDEX(games!$B:$B,ROW()))</f>
      </c>
      <c r="C819" t="str">
        <f>IF(OR($A819="",INDEX(games!$C:$C,ROW())=""),"",INDEX(games!$C:$C,ROW()))</f>
      </c>
      <c r="D819">
        <f>IF($A819="","",COUNTIF($W$2:$W$2500,$A819)+COUNTIF($X$2:$X$2500,$A819))</f>
      </c>
      <c r="E819">
        <f>IF($A819="","",IFERROR(MATCH($C819,$R$2:$R$5,0),0))</f>
      </c>
      <c r="F819">
        <f>IF($A819="","",MOD(ROW(),34))</f>
      </c>
      <c r="G819">
        <f>IF($A819="",NA(),IF($C819="Action",$B819,NA()))</f>
      </c>
      <c r="H819">
        <f>IF($A819="",NA(),IF($C819="Action",1+$F819*0.023,NA()))</f>
      </c>
      <c r="I819">
        <f>IF($A819="",NA(),IF($C819="Strategy",$B819,NA()))</f>
      </c>
      <c r="J819">
        <f>IF($A819="",NA(),IF($C819="Strategy",2+$F819*0.023,NA()))</f>
      </c>
      <c r="K819">
        <f>IF($A819="",NA(),IF($C819="Deckbuilder",$B819,NA()))</f>
      </c>
      <c r="L819">
        <f>IF($A819="",NA(),IF($C819="Deckbuilder",3+$F819*0.023,NA()))</f>
      </c>
      <c r="M819">
        <f>IF($A819="",NA(),IF($C819="Traditional",$B819,NA()))</f>
      </c>
      <c r="N819">
        <f>IF($A819="",NA(),IF($C819="Traditional",4+$F819*0.023,NA()))</f>
      </c>
      <c r="O819">
        <f>IF($A819="","",$D819+ROW()/1000000)</f>
      </c>
      <c r="P819" t="str">
        <f>IF(OR($A819="",INDEX(games!$H:$H,ROW())=""),"",INDEX(games!$H:$H,ROW()))</f>
      </c>
      <c r="Q819">
        <f>IF(OR($A819="",$P819&lt;&gt;"Yes"),"",$D819+ROW()/1000000)</f>
      </c>
      <c r="T819">
        <f>IF($Y819="","",INDEX($B$2:$B$2000,$Y819))</f>
      </c>
      <c r="U819">
        <f>IF($Z819="","",INDEX($B$2:$B$2000,$Z819))</f>
      </c>
      <c r="V819">
        <f>IF(OR($T819="",$U819=""),"",$U819-$T819)</f>
      </c>
      <c r="W819" t="str">
        <f>IF(TRIM(INDEX(connections!$A:$A,ROW()))="","",TRIM(INDEX(connections!$A:$A,ROW())))</f>
      </c>
      <c r="X819" t="str">
        <f>IF($W819="","",TRIM(INDEX(connections!$B:$B,ROW())))</f>
      </c>
      <c r="Y819">
        <f>IF($W819="","",IFERROR(MATCH($W819,$A$2:$A$2000,0),""))</f>
      </c>
      <c r="Z819">
        <f>IF($X819="","",IFERROR(MATCH($X819,$A$2:$A$2000,0),""))</f>
      </c>
      <c r="AA819" t="str">
        <f>IF($Y819="","",INDEX($P$2:$P$2000,$Y819))</f>
      </c>
      <c r="AB819" t="str">
        <f>IF($Z819="","",INDEX($P$2:$P$2000,$Z819))</f>
      </c>
      <c r="AC819">
        <f>IF(AND($AA819="Yes",$AB819="Yes"),1,"")</f>
      </c>
      <c r="AD819">
        <f>IF(OR($Y819="",$Z819=""),"",IF(INDEX($C$2:$C$2000,$Y819)=INDEX($C$2:$C$2000,$Z819),0,1))</f>
      </c>
      <c r="AE819">
        <f>IF($AC819&lt;&gt;1,"",IF(AND(INDEX($AG$2:$AG$2000,$Y819)=1,INDEX($AG$2:$AG$2000,$Z819)=1),1,""))</f>
      </c>
      <c r="AG819">
        <f>IF($A819="","",COUNTIFS($W$2:$W$2500,$A819,$AB$2:$AB$2500,"Yes")+COUNTIFS($X$2:$X$2500,$A819,$AA$2:$AA$2500,"Yes"))</f>
      </c>
      <c r="AH819" t="str">
        <f>IF(OR($P819&lt;&gt;"Yes",N($AG819)=0),"",IF(AND($AG819=1,COUNTIFS($W$2:$W$2500,$A819,$AE$2:$AE$2500,1)+COUNTIFS($X$2:$X$2500,$A819,$AE$2:$AE$2500,1)&gt;0),"","Yes"))</f>
      </c>
      <c r="AI819">
        <f>IF($AH819="Yes",$AG819,"")</f>
      </c>
      <c r="AJ819">
        <f>IF($AI819="","",$AI819+ROW()/1000000)</f>
      </c>
      <c r="AK819">
        <f>IF(OR($A819="",$P819="Yes",N($AG819)=0),"",$AG819+ROW()/1000000)</f>
      </c>
      <c r="AL819" t="str">
        <f>IF($A819="","",INDEX(games!$J:$J,ROW())&amp;"")</f>
      </c>
      <c r="AM819">
        <f>IF($A819="","",SUMPRODUCT($AO819:$BD819,'Map Analysis'!$AP$2^{0,1,2,3,4,5,6,7,8,9,10,11,12,13,14,15}))</f>
      </c>
      <c r="AN819">
        <f>IF($A819="","",$AM819+ROW()/10000000)</f>
      </c>
      <c r="AO819">
        <f>IF($A819="","",COUNTIF($W$2:$W$2500,$A819))</f>
      </c>
      <c r="AP819">
        <f>IF($A819="","",SUMIFS($BF$2:$BF$2500,$W$2:$W$2500,$A819))</f>
      </c>
      <c r="AQ819">
        <f>IF($A819="","",SUMIFS($BG$2:$BG$2500,$W$2:$W$2500,$A819))</f>
      </c>
      <c r="AR819">
        <f>IF($A819="","",SUMIFS($BH$2:$BH$2500,$W$2:$W$2500,$A819))</f>
      </c>
      <c r="AS819">
        <f>IF($A819="","",SUMIFS($BI$2:$BI$2500,$W$2:$W$2500,$A819))</f>
      </c>
      <c r="AT819">
        <f>IF($A819="","",SUMIFS($BJ$2:$BJ$2500,$W$2:$W$2500,$A819))</f>
      </c>
      <c r="AU819">
        <f>IF($A819="","",SUMIFS($BK$2:$BK$2500,$W$2:$W$2500,$A819))</f>
      </c>
      <c r="AV819">
        <f>IF($A819="","",SUMIFS($BL$2:$BL$2500,$W$2:$W$2500,$A819))</f>
      </c>
      <c r="AW819">
        <f>IF($A819="","",SUMIFS($BM$2:$BM$2500,$W$2:$W$2500,$A819))</f>
      </c>
      <c r="AX819">
        <f>IF($A819="","",SUMIFS($BN$2:$BN$2500,$W$2:$W$2500,$A819))</f>
      </c>
      <c r="AY819">
        <f>IF($A819="","",SUMIFS($BO$2:$BO$2500,$W$2:$W$2500,$A819))</f>
      </c>
      <c r="AZ819">
        <f>IF($A819="","",SUMIFS($BP$2:$BP$2500,$W$2:$W$2500,$A819))</f>
      </c>
      <c r="BA819">
        <f>IF($A819="","",SUMIFS($BQ$2:$BQ$2500,$W$2:$W$2500,$A819))</f>
      </c>
      <c r="BB819">
        <f>IF($A819="","",SUMIFS($BR$2:$BR$2500,$W$2:$W$2500,$A819))</f>
      </c>
      <c r="BC819">
        <f>IF($A819="","",SUMIFS($BS$2:$BS$2500,$W$2:$W$2500,$A819))</f>
      </c>
      <c r="BD819">
        <f>IF($A819="","",SUMIFS($BT$2:$BT$2500,$W$2:$W$2500,$A819))</f>
      </c>
      <c r="BF819">
        <f>IF($Z819="","",INDEX($AO$2:$AO$2000,$Z819))</f>
      </c>
      <c r="BG819">
        <f>IF($Z819="","",INDEX($AP$2:$AP$2000,$Z819))</f>
      </c>
      <c r="BH819">
        <f>IF($Z819="","",INDEX($AQ$2:$AQ$2000,$Z819))</f>
      </c>
      <c r="BI819">
        <f>IF($Z819="","",INDEX($AR$2:$AR$2000,$Z819))</f>
      </c>
      <c r="BJ819">
        <f>IF($Z819="","",INDEX($AS$2:$AS$2000,$Z819))</f>
      </c>
      <c r="BK819">
        <f>IF($Z819="","",INDEX($AT$2:$AT$2000,$Z819))</f>
      </c>
      <c r="BL819">
        <f>IF($Z819="","",INDEX($AU$2:$AU$2000,$Z819))</f>
      </c>
      <c r="BM819">
        <f>IF($Z819="","",INDEX($AV$2:$AV$2000,$Z819))</f>
      </c>
      <c r="BN819">
        <f>IF($Z819="","",INDEX($AW$2:$AW$2000,$Z819))</f>
      </c>
      <c r="BO819">
        <f>IF($Z819="","",INDEX($AX$2:$AX$2000,$Z819))</f>
      </c>
      <c r="BP819">
        <f>IF($Z819="","",INDEX($AY$2:$AY$2000,$Z819))</f>
      </c>
      <c r="BQ819">
        <f>IF($Z819="","",INDEX($AZ$2:$AZ$2000,$Z819))</f>
      </c>
      <c r="BR819">
        <f>IF($Z819="","",INDEX($BA$2:$BA$2000,$Z819))</f>
      </c>
      <c r="BS819">
        <f>IF($Z819="","",INDEX($BB$2:$BB$2000,$Z819))</f>
      </c>
      <c r="BT819">
        <f>IF($Z819="","",INDEX($BC$2:$BC$2000,$Z819))</f>
      </c>
      <c r="BV819">
        <f>IF(OR($A819="",$P819&lt;&gt;"Yes",$AH819="Yes"),"",1+N($AG819))</f>
      </c>
      <c r="BW819">
        <f>IF($A819="","",COUNTIFS($W$2:$W$2500,$A819,$BZ$2:$BZ$2500,"Yes")+COUNTIFS($X$2:$X$2500,$A819,$BY$2:$BY$2500,"Yes"))</f>
      </c>
      <c r="BX819">
        <f>IF(OR($A819="",$P819="Yes"),"",IF(N($BW819)=0,0,1+SUMIFS($CB$2:$CB$2500,$W$2:$W$2500,$A819)+SUMIFS($CA$2:$CA$2500,$X$2:$X$2500,$A819)))</f>
      </c>
      <c r="BY819" t="str">
        <f>IF($Y819="","",INDEX($AH$2:$AH$2000,$Y819)&amp;"")</f>
      </c>
      <c r="BZ819" t="str">
        <f>IF($Z819="","",INDEX($AH$2:$AH$2000,$Z819)&amp;"")</f>
      </c>
      <c r="CA819">
        <f>IF($Y819="","",INDEX($BV$2:$BV$2000,$Y819))</f>
      </c>
      <c r="CB819">
        <f>IF($Z819="","",INDEX($BV$2:$BV$2000,$Z819))</f>
      </c>
    </row>
    <row r="820">
      <c r="A820" t="str">
        <f>IF(TRIM(INDEX(games!$A:$A,ROW()))="","",TRIM(INDEX(games!$A:$A,ROW())))</f>
      </c>
      <c r="B820">
        <f>IF(OR($A820="",INDEX(games!$B:$B,ROW())=""),"",INDEX(games!$B:$B,ROW()))</f>
      </c>
      <c r="C820" t="str">
        <f>IF(OR($A820="",INDEX(games!$C:$C,ROW())=""),"",INDEX(games!$C:$C,ROW()))</f>
      </c>
      <c r="D820">
        <f>IF($A820="","",COUNTIF($W$2:$W$2500,$A820)+COUNTIF($X$2:$X$2500,$A820))</f>
      </c>
      <c r="E820">
        <f>IF($A820="","",IFERROR(MATCH($C820,$R$2:$R$5,0),0))</f>
      </c>
      <c r="F820">
        <f>IF($A820="","",MOD(ROW(),34))</f>
      </c>
      <c r="G820">
        <f>IF($A820="",NA(),IF($C820="Action",$B820,NA()))</f>
      </c>
      <c r="H820">
        <f>IF($A820="",NA(),IF($C820="Action",1+$F820*0.023,NA()))</f>
      </c>
      <c r="I820">
        <f>IF($A820="",NA(),IF($C820="Strategy",$B820,NA()))</f>
      </c>
      <c r="J820">
        <f>IF($A820="",NA(),IF($C820="Strategy",2+$F820*0.023,NA()))</f>
      </c>
      <c r="K820">
        <f>IF($A820="",NA(),IF($C820="Deckbuilder",$B820,NA()))</f>
      </c>
      <c r="L820">
        <f>IF($A820="",NA(),IF($C820="Deckbuilder",3+$F820*0.023,NA()))</f>
      </c>
      <c r="M820">
        <f>IF($A820="",NA(),IF($C820="Traditional",$B820,NA()))</f>
      </c>
      <c r="N820">
        <f>IF($A820="",NA(),IF($C820="Traditional",4+$F820*0.023,NA()))</f>
      </c>
      <c r="O820">
        <f>IF($A820="","",$D820+ROW()/1000000)</f>
      </c>
      <c r="P820" t="str">
        <f>IF(OR($A820="",INDEX(games!$H:$H,ROW())=""),"",INDEX(games!$H:$H,ROW()))</f>
      </c>
      <c r="Q820">
        <f>IF(OR($A820="",$P820&lt;&gt;"Yes"),"",$D820+ROW()/1000000)</f>
      </c>
      <c r="T820">
        <f>IF($Y820="","",INDEX($B$2:$B$2000,$Y820))</f>
      </c>
      <c r="U820">
        <f>IF($Z820="","",INDEX($B$2:$B$2000,$Z820))</f>
      </c>
      <c r="V820">
        <f>IF(OR($T820="",$U820=""),"",$U820-$T820)</f>
      </c>
      <c r="W820" t="str">
        <f>IF(TRIM(INDEX(connections!$A:$A,ROW()))="","",TRIM(INDEX(connections!$A:$A,ROW())))</f>
      </c>
      <c r="X820" t="str">
        <f>IF($W820="","",TRIM(INDEX(connections!$B:$B,ROW())))</f>
      </c>
      <c r="Y820">
        <f>IF($W820="","",IFERROR(MATCH($W820,$A$2:$A$2000,0),""))</f>
      </c>
      <c r="Z820">
        <f>IF($X820="","",IFERROR(MATCH($X820,$A$2:$A$2000,0),""))</f>
      </c>
      <c r="AA820" t="str">
        <f>IF($Y820="","",INDEX($P$2:$P$2000,$Y820))</f>
      </c>
      <c r="AB820" t="str">
        <f>IF($Z820="","",INDEX($P$2:$P$2000,$Z820))</f>
      </c>
      <c r="AC820">
        <f>IF(AND($AA820="Yes",$AB820="Yes"),1,"")</f>
      </c>
      <c r="AD820">
        <f>IF(OR($Y820="",$Z820=""),"",IF(INDEX($C$2:$C$2000,$Y820)=INDEX($C$2:$C$2000,$Z820),0,1))</f>
      </c>
      <c r="AE820">
        <f>IF($AC820&lt;&gt;1,"",IF(AND(INDEX($AG$2:$AG$2000,$Y820)=1,INDEX($AG$2:$AG$2000,$Z820)=1),1,""))</f>
      </c>
      <c r="AG820">
        <f>IF($A820="","",COUNTIFS($W$2:$W$2500,$A820,$AB$2:$AB$2500,"Yes")+COUNTIFS($X$2:$X$2500,$A820,$AA$2:$AA$2500,"Yes"))</f>
      </c>
      <c r="AH820" t="str">
        <f>IF(OR($P820&lt;&gt;"Yes",N($AG820)=0),"",IF(AND($AG820=1,COUNTIFS($W$2:$W$2500,$A820,$AE$2:$AE$2500,1)+COUNTIFS($X$2:$X$2500,$A820,$AE$2:$AE$2500,1)&gt;0),"","Yes"))</f>
      </c>
      <c r="AI820">
        <f>IF($AH820="Yes",$AG820,"")</f>
      </c>
      <c r="AJ820">
        <f>IF($AI820="","",$AI820+ROW()/1000000)</f>
      </c>
      <c r="AK820">
        <f>IF(OR($A820="",$P820="Yes",N($AG820)=0),"",$AG820+ROW()/1000000)</f>
      </c>
      <c r="AL820" t="str">
        <f>IF($A820="","",INDEX(games!$J:$J,ROW())&amp;"")</f>
      </c>
      <c r="AM820">
        <f>IF($A820="","",SUMPRODUCT($AO820:$BD820,'Map Analysis'!$AP$2^{0,1,2,3,4,5,6,7,8,9,10,11,12,13,14,15}))</f>
      </c>
      <c r="AN820">
        <f>IF($A820="","",$AM820+ROW()/10000000)</f>
      </c>
      <c r="AO820">
        <f>IF($A820="","",COUNTIF($W$2:$W$2500,$A820))</f>
      </c>
      <c r="AP820">
        <f>IF($A820="","",SUMIFS($BF$2:$BF$2500,$W$2:$W$2500,$A820))</f>
      </c>
      <c r="AQ820">
        <f>IF($A820="","",SUMIFS($BG$2:$BG$2500,$W$2:$W$2500,$A820))</f>
      </c>
      <c r="AR820">
        <f>IF($A820="","",SUMIFS($BH$2:$BH$2500,$W$2:$W$2500,$A820))</f>
      </c>
      <c r="AS820">
        <f>IF($A820="","",SUMIFS($BI$2:$BI$2500,$W$2:$W$2500,$A820))</f>
      </c>
      <c r="AT820">
        <f>IF($A820="","",SUMIFS($BJ$2:$BJ$2500,$W$2:$W$2500,$A820))</f>
      </c>
      <c r="AU820">
        <f>IF($A820="","",SUMIFS($BK$2:$BK$2500,$W$2:$W$2500,$A820))</f>
      </c>
      <c r="AV820">
        <f>IF($A820="","",SUMIFS($BL$2:$BL$2500,$W$2:$W$2500,$A820))</f>
      </c>
      <c r="AW820">
        <f>IF($A820="","",SUMIFS($BM$2:$BM$2500,$W$2:$W$2500,$A820))</f>
      </c>
      <c r="AX820">
        <f>IF($A820="","",SUMIFS($BN$2:$BN$2500,$W$2:$W$2500,$A820))</f>
      </c>
      <c r="AY820">
        <f>IF($A820="","",SUMIFS($BO$2:$BO$2500,$W$2:$W$2500,$A820))</f>
      </c>
      <c r="AZ820">
        <f>IF($A820="","",SUMIFS($BP$2:$BP$2500,$W$2:$W$2500,$A820))</f>
      </c>
      <c r="BA820">
        <f>IF($A820="","",SUMIFS($BQ$2:$BQ$2500,$W$2:$W$2500,$A820))</f>
      </c>
      <c r="BB820">
        <f>IF($A820="","",SUMIFS($BR$2:$BR$2500,$W$2:$W$2500,$A820))</f>
      </c>
      <c r="BC820">
        <f>IF($A820="","",SUMIFS($BS$2:$BS$2500,$W$2:$W$2500,$A820))</f>
      </c>
      <c r="BD820">
        <f>IF($A820="","",SUMIFS($BT$2:$BT$2500,$W$2:$W$2500,$A820))</f>
      </c>
      <c r="BF820">
        <f>IF($Z820="","",INDEX($AO$2:$AO$2000,$Z820))</f>
      </c>
      <c r="BG820">
        <f>IF($Z820="","",INDEX($AP$2:$AP$2000,$Z820))</f>
      </c>
      <c r="BH820">
        <f>IF($Z820="","",INDEX($AQ$2:$AQ$2000,$Z820))</f>
      </c>
      <c r="BI820">
        <f>IF($Z820="","",INDEX($AR$2:$AR$2000,$Z820))</f>
      </c>
      <c r="BJ820">
        <f>IF($Z820="","",INDEX($AS$2:$AS$2000,$Z820))</f>
      </c>
      <c r="BK820">
        <f>IF($Z820="","",INDEX($AT$2:$AT$2000,$Z820))</f>
      </c>
      <c r="BL820">
        <f>IF($Z820="","",INDEX($AU$2:$AU$2000,$Z820))</f>
      </c>
      <c r="BM820">
        <f>IF($Z820="","",INDEX($AV$2:$AV$2000,$Z820))</f>
      </c>
      <c r="BN820">
        <f>IF($Z820="","",INDEX($AW$2:$AW$2000,$Z820))</f>
      </c>
      <c r="BO820">
        <f>IF($Z820="","",INDEX($AX$2:$AX$2000,$Z820))</f>
      </c>
      <c r="BP820">
        <f>IF($Z820="","",INDEX($AY$2:$AY$2000,$Z820))</f>
      </c>
      <c r="BQ820">
        <f>IF($Z820="","",INDEX($AZ$2:$AZ$2000,$Z820))</f>
      </c>
      <c r="BR820">
        <f>IF($Z820="","",INDEX($BA$2:$BA$2000,$Z820))</f>
      </c>
      <c r="BS820">
        <f>IF($Z820="","",INDEX($BB$2:$BB$2000,$Z820))</f>
      </c>
      <c r="BT820">
        <f>IF($Z820="","",INDEX($BC$2:$BC$2000,$Z820))</f>
      </c>
      <c r="BV820">
        <f>IF(OR($A820="",$P820&lt;&gt;"Yes",$AH820="Yes"),"",1+N($AG820))</f>
      </c>
      <c r="BW820">
        <f>IF($A820="","",COUNTIFS($W$2:$W$2500,$A820,$BZ$2:$BZ$2500,"Yes")+COUNTIFS($X$2:$X$2500,$A820,$BY$2:$BY$2500,"Yes"))</f>
      </c>
      <c r="BX820">
        <f>IF(OR($A820="",$P820="Yes"),"",IF(N($BW820)=0,0,1+SUMIFS($CB$2:$CB$2500,$W$2:$W$2500,$A820)+SUMIFS($CA$2:$CA$2500,$X$2:$X$2500,$A820)))</f>
      </c>
      <c r="BY820" t="str">
        <f>IF($Y820="","",INDEX($AH$2:$AH$2000,$Y820)&amp;"")</f>
      </c>
      <c r="BZ820" t="str">
        <f>IF($Z820="","",INDEX($AH$2:$AH$2000,$Z820)&amp;"")</f>
      </c>
      <c r="CA820">
        <f>IF($Y820="","",INDEX($BV$2:$BV$2000,$Y820))</f>
      </c>
      <c r="CB820">
        <f>IF($Z820="","",INDEX($BV$2:$BV$2000,$Z820))</f>
      </c>
    </row>
    <row r="821">
      <c r="A821" t="str">
        <f>IF(TRIM(INDEX(games!$A:$A,ROW()))="","",TRIM(INDEX(games!$A:$A,ROW())))</f>
      </c>
      <c r="B821">
        <f>IF(OR($A821="",INDEX(games!$B:$B,ROW())=""),"",INDEX(games!$B:$B,ROW()))</f>
      </c>
      <c r="C821" t="str">
        <f>IF(OR($A821="",INDEX(games!$C:$C,ROW())=""),"",INDEX(games!$C:$C,ROW()))</f>
      </c>
      <c r="D821">
        <f>IF($A821="","",COUNTIF($W$2:$W$2500,$A821)+COUNTIF($X$2:$X$2500,$A821))</f>
      </c>
      <c r="E821">
        <f>IF($A821="","",IFERROR(MATCH($C821,$R$2:$R$5,0),0))</f>
      </c>
      <c r="F821">
        <f>IF($A821="","",MOD(ROW(),34))</f>
      </c>
      <c r="G821">
        <f>IF($A821="",NA(),IF($C821="Action",$B821,NA()))</f>
      </c>
      <c r="H821">
        <f>IF($A821="",NA(),IF($C821="Action",1+$F821*0.023,NA()))</f>
      </c>
      <c r="I821">
        <f>IF($A821="",NA(),IF($C821="Strategy",$B821,NA()))</f>
      </c>
      <c r="J821">
        <f>IF($A821="",NA(),IF($C821="Strategy",2+$F821*0.023,NA()))</f>
      </c>
      <c r="K821">
        <f>IF($A821="",NA(),IF($C821="Deckbuilder",$B821,NA()))</f>
      </c>
      <c r="L821">
        <f>IF($A821="",NA(),IF($C821="Deckbuilder",3+$F821*0.023,NA()))</f>
      </c>
      <c r="M821">
        <f>IF($A821="",NA(),IF($C821="Traditional",$B821,NA()))</f>
      </c>
      <c r="N821">
        <f>IF($A821="",NA(),IF($C821="Traditional",4+$F821*0.023,NA()))</f>
      </c>
      <c r="O821">
        <f>IF($A821="","",$D821+ROW()/1000000)</f>
      </c>
      <c r="P821" t="str">
        <f>IF(OR($A821="",INDEX(games!$H:$H,ROW())=""),"",INDEX(games!$H:$H,ROW()))</f>
      </c>
      <c r="Q821">
        <f>IF(OR($A821="",$P821&lt;&gt;"Yes"),"",$D821+ROW()/1000000)</f>
      </c>
      <c r="T821">
        <f>IF($Y821="","",INDEX($B$2:$B$2000,$Y821))</f>
      </c>
      <c r="U821">
        <f>IF($Z821="","",INDEX($B$2:$B$2000,$Z821))</f>
      </c>
      <c r="V821">
        <f>IF(OR($T821="",$U821=""),"",$U821-$T821)</f>
      </c>
      <c r="W821" t="str">
        <f>IF(TRIM(INDEX(connections!$A:$A,ROW()))="","",TRIM(INDEX(connections!$A:$A,ROW())))</f>
      </c>
      <c r="X821" t="str">
        <f>IF($W821="","",TRIM(INDEX(connections!$B:$B,ROW())))</f>
      </c>
      <c r="Y821">
        <f>IF($W821="","",IFERROR(MATCH($W821,$A$2:$A$2000,0),""))</f>
      </c>
      <c r="Z821">
        <f>IF($X821="","",IFERROR(MATCH($X821,$A$2:$A$2000,0),""))</f>
      </c>
      <c r="AA821" t="str">
        <f>IF($Y821="","",INDEX($P$2:$P$2000,$Y821))</f>
      </c>
      <c r="AB821" t="str">
        <f>IF($Z821="","",INDEX($P$2:$P$2000,$Z821))</f>
      </c>
      <c r="AC821">
        <f>IF(AND($AA821="Yes",$AB821="Yes"),1,"")</f>
      </c>
      <c r="AD821">
        <f>IF(OR($Y821="",$Z821=""),"",IF(INDEX($C$2:$C$2000,$Y821)=INDEX($C$2:$C$2000,$Z821),0,1))</f>
      </c>
      <c r="AE821">
        <f>IF($AC821&lt;&gt;1,"",IF(AND(INDEX($AG$2:$AG$2000,$Y821)=1,INDEX($AG$2:$AG$2000,$Z821)=1),1,""))</f>
      </c>
      <c r="AG821">
        <f>IF($A821="","",COUNTIFS($W$2:$W$2500,$A821,$AB$2:$AB$2500,"Yes")+COUNTIFS($X$2:$X$2500,$A821,$AA$2:$AA$2500,"Yes"))</f>
      </c>
      <c r="AH821" t="str">
        <f>IF(OR($P821&lt;&gt;"Yes",N($AG821)=0),"",IF(AND($AG821=1,COUNTIFS($W$2:$W$2500,$A821,$AE$2:$AE$2500,1)+COUNTIFS($X$2:$X$2500,$A821,$AE$2:$AE$2500,1)&gt;0),"","Yes"))</f>
      </c>
      <c r="AI821">
        <f>IF($AH821="Yes",$AG821,"")</f>
      </c>
      <c r="AJ821">
        <f>IF($AI821="","",$AI821+ROW()/1000000)</f>
      </c>
      <c r="AK821">
        <f>IF(OR($A821="",$P821="Yes",N($AG821)=0),"",$AG821+ROW()/1000000)</f>
      </c>
      <c r="AL821" t="str">
        <f>IF($A821="","",INDEX(games!$J:$J,ROW())&amp;"")</f>
      </c>
      <c r="AM821">
        <f>IF($A821="","",SUMPRODUCT($AO821:$BD821,'Map Analysis'!$AP$2^{0,1,2,3,4,5,6,7,8,9,10,11,12,13,14,15}))</f>
      </c>
      <c r="AN821">
        <f>IF($A821="","",$AM821+ROW()/10000000)</f>
      </c>
      <c r="AO821">
        <f>IF($A821="","",COUNTIF($W$2:$W$2500,$A821))</f>
      </c>
      <c r="AP821">
        <f>IF($A821="","",SUMIFS($BF$2:$BF$2500,$W$2:$W$2500,$A821))</f>
      </c>
      <c r="AQ821">
        <f>IF($A821="","",SUMIFS($BG$2:$BG$2500,$W$2:$W$2500,$A821))</f>
      </c>
      <c r="AR821">
        <f>IF($A821="","",SUMIFS($BH$2:$BH$2500,$W$2:$W$2500,$A821))</f>
      </c>
      <c r="AS821">
        <f>IF($A821="","",SUMIFS($BI$2:$BI$2500,$W$2:$W$2500,$A821))</f>
      </c>
      <c r="AT821">
        <f>IF($A821="","",SUMIFS($BJ$2:$BJ$2500,$W$2:$W$2500,$A821))</f>
      </c>
      <c r="AU821">
        <f>IF($A821="","",SUMIFS($BK$2:$BK$2500,$W$2:$W$2500,$A821))</f>
      </c>
      <c r="AV821">
        <f>IF($A821="","",SUMIFS($BL$2:$BL$2500,$W$2:$W$2500,$A821))</f>
      </c>
      <c r="AW821">
        <f>IF($A821="","",SUMIFS($BM$2:$BM$2500,$W$2:$W$2500,$A821))</f>
      </c>
      <c r="AX821">
        <f>IF($A821="","",SUMIFS($BN$2:$BN$2500,$W$2:$W$2500,$A821))</f>
      </c>
      <c r="AY821">
        <f>IF($A821="","",SUMIFS($BO$2:$BO$2500,$W$2:$W$2500,$A821))</f>
      </c>
      <c r="AZ821">
        <f>IF($A821="","",SUMIFS($BP$2:$BP$2500,$W$2:$W$2500,$A821))</f>
      </c>
      <c r="BA821">
        <f>IF($A821="","",SUMIFS($BQ$2:$BQ$2500,$W$2:$W$2500,$A821))</f>
      </c>
      <c r="BB821">
        <f>IF($A821="","",SUMIFS($BR$2:$BR$2500,$W$2:$W$2500,$A821))</f>
      </c>
      <c r="BC821">
        <f>IF($A821="","",SUMIFS($BS$2:$BS$2500,$W$2:$W$2500,$A821))</f>
      </c>
      <c r="BD821">
        <f>IF($A821="","",SUMIFS($BT$2:$BT$2500,$W$2:$W$2500,$A821))</f>
      </c>
      <c r="BF821">
        <f>IF($Z821="","",INDEX($AO$2:$AO$2000,$Z821))</f>
      </c>
      <c r="BG821">
        <f>IF($Z821="","",INDEX($AP$2:$AP$2000,$Z821))</f>
      </c>
      <c r="BH821">
        <f>IF($Z821="","",INDEX($AQ$2:$AQ$2000,$Z821))</f>
      </c>
      <c r="BI821">
        <f>IF($Z821="","",INDEX($AR$2:$AR$2000,$Z821))</f>
      </c>
      <c r="BJ821">
        <f>IF($Z821="","",INDEX($AS$2:$AS$2000,$Z821))</f>
      </c>
      <c r="BK821">
        <f>IF($Z821="","",INDEX($AT$2:$AT$2000,$Z821))</f>
      </c>
      <c r="BL821">
        <f>IF($Z821="","",INDEX($AU$2:$AU$2000,$Z821))</f>
      </c>
      <c r="BM821">
        <f>IF($Z821="","",INDEX($AV$2:$AV$2000,$Z821))</f>
      </c>
      <c r="BN821">
        <f>IF($Z821="","",INDEX($AW$2:$AW$2000,$Z821))</f>
      </c>
      <c r="BO821">
        <f>IF($Z821="","",INDEX($AX$2:$AX$2000,$Z821))</f>
      </c>
      <c r="BP821">
        <f>IF($Z821="","",INDEX($AY$2:$AY$2000,$Z821))</f>
      </c>
      <c r="BQ821">
        <f>IF($Z821="","",INDEX($AZ$2:$AZ$2000,$Z821))</f>
      </c>
      <c r="BR821">
        <f>IF($Z821="","",INDEX($BA$2:$BA$2000,$Z821))</f>
      </c>
      <c r="BS821">
        <f>IF($Z821="","",INDEX($BB$2:$BB$2000,$Z821))</f>
      </c>
      <c r="BT821">
        <f>IF($Z821="","",INDEX($BC$2:$BC$2000,$Z821))</f>
      </c>
      <c r="BV821">
        <f>IF(OR($A821="",$P821&lt;&gt;"Yes",$AH821="Yes"),"",1+N($AG821))</f>
      </c>
      <c r="BW821">
        <f>IF($A821="","",COUNTIFS($W$2:$W$2500,$A821,$BZ$2:$BZ$2500,"Yes")+COUNTIFS($X$2:$X$2500,$A821,$BY$2:$BY$2500,"Yes"))</f>
      </c>
      <c r="BX821">
        <f>IF(OR($A821="",$P821="Yes"),"",IF(N($BW821)=0,0,1+SUMIFS($CB$2:$CB$2500,$W$2:$W$2500,$A821)+SUMIFS($CA$2:$CA$2500,$X$2:$X$2500,$A821)))</f>
      </c>
      <c r="BY821" t="str">
        <f>IF($Y821="","",INDEX($AH$2:$AH$2000,$Y821)&amp;"")</f>
      </c>
      <c r="BZ821" t="str">
        <f>IF($Z821="","",INDEX($AH$2:$AH$2000,$Z821)&amp;"")</f>
      </c>
      <c r="CA821">
        <f>IF($Y821="","",INDEX($BV$2:$BV$2000,$Y821))</f>
      </c>
      <c r="CB821">
        <f>IF($Z821="","",INDEX($BV$2:$BV$2000,$Z821))</f>
      </c>
    </row>
    <row r="822">
      <c r="A822" t="str">
        <f>IF(TRIM(INDEX(games!$A:$A,ROW()))="","",TRIM(INDEX(games!$A:$A,ROW())))</f>
      </c>
      <c r="B822">
        <f>IF(OR($A822="",INDEX(games!$B:$B,ROW())=""),"",INDEX(games!$B:$B,ROW()))</f>
      </c>
      <c r="C822" t="str">
        <f>IF(OR($A822="",INDEX(games!$C:$C,ROW())=""),"",INDEX(games!$C:$C,ROW()))</f>
      </c>
      <c r="D822">
        <f>IF($A822="","",COUNTIF($W$2:$W$2500,$A822)+COUNTIF($X$2:$X$2500,$A822))</f>
      </c>
      <c r="E822">
        <f>IF($A822="","",IFERROR(MATCH($C822,$R$2:$R$5,0),0))</f>
      </c>
      <c r="F822">
        <f>IF($A822="","",MOD(ROW(),34))</f>
      </c>
      <c r="G822">
        <f>IF($A822="",NA(),IF($C822="Action",$B822,NA()))</f>
      </c>
      <c r="H822">
        <f>IF($A822="",NA(),IF($C822="Action",1+$F822*0.023,NA()))</f>
      </c>
      <c r="I822">
        <f>IF($A822="",NA(),IF($C822="Strategy",$B822,NA()))</f>
      </c>
      <c r="J822">
        <f>IF($A822="",NA(),IF($C822="Strategy",2+$F822*0.023,NA()))</f>
      </c>
      <c r="K822">
        <f>IF($A822="",NA(),IF($C822="Deckbuilder",$B822,NA()))</f>
      </c>
      <c r="L822">
        <f>IF($A822="",NA(),IF($C822="Deckbuilder",3+$F822*0.023,NA()))</f>
      </c>
      <c r="M822">
        <f>IF($A822="",NA(),IF($C822="Traditional",$B822,NA()))</f>
      </c>
      <c r="N822">
        <f>IF($A822="",NA(),IF($C822="Traditional",4+$F822*0.023,NA()))</f>
      </c>
      <c r="O822">
        <f>IF($A822="","",$D822+ROW()/1000000)</f>
      </c>
      <c r="P822" t="str">
        <f>IF(OR($A822="",INDEX(games!$H:$H,ROW())=""),"",INDEX(games!$H:$H,ROW()))</f>
      </c>
      <c r="Q822">
        <f>IF(OR($A822="",$P822&lt;&gt;"Yes"),"",$D822+ROW()/1000000)</f>
      </c>
      <c r="T822">
        <f>IF($Y822="","",INDEX($B$2:$B$2000,$Y822))</f>
      </c>
      <c r="U822">
        <f>IF($Z822="","",INDEX($B$2:$B$2000,$Z822))</f>
      </c>
      <c r="V822">
        <f>IF(OR($T822="",$U822=""),"",$U822-$T822)</f>
      </c>
      <c r="W822" t="str">
        <f>IF(TRIM(INDEX(connections!$A:$A,ROW()))="","",TRIM(INDEX(connections!$A:$A,ROW())))</f>
      </c>
      <c r="X822" t="str">
        <f>IF($W822="","",TRIM(INDEX(connections!$B:$B,ROW())))</f>
      </c>
      <c r="Y822">
        <f>IF($W822="","",IFERROR(MATCH($W822,$A$2:$A$2000,0),""))</f>
      </c>
      <c r="Z822">
        <f>IF($X822="","",IFERROR(MATCH($X822,$A$2:$A$2000,0),""))</f>
      </c>
      <c r="AA822" t="str">
        <f>IF($Y822="","",INDEX($P$2:$P$2000,$Y822))</f>
      </c>
      <c r="AB822" t="str">
        <f>IF($Z822="","",INDEX($P$2:$P$2000,$Z822))</f>
      </c>
      <c r="AC822">
        <f>IF(AND($AA822="Yes",$AB822="Yes"),1,"")</f>
      </c>
      <c r="AD822">
        <f>IF(OR($Y822="",$Z822=""),"",IF(INDEX($C$2:$C$2000,$Y822)=INDEX($C$2:$C$2000,$Z822),0,1))</f>
      </c>
      <c r="AE822">
        <f>IF($AC822&lt;&gt;1,"",IF(AND(INDEX($AG$2:$AG$2000,$Y822)=1,INDEX($AG$2:$AG$2000,$Z822)=1),1,""))</f>
      </c>
      <c r="AG822">
        <f>IF($A822="","",COUNTIFS($W$2:$W$2500,$A822,$AB$2:$AB$2500,"Yes")+COUNTIFS($X$2:$X$2500,$A822,$AA$2:$AA$2500,"Yes"))</f>
      </c>
      <c r="AH822" t="str">
        <f>IF(OR($P822&lt;&gt;"Yes",N($AG822)=0),"",IF(AND($AG822=1,COUNTIFS($W$2:$W$2500,$A822,$AE$2:$AE$2500,1)+COUNTIFS($X$2:$X$2500,$A822,$AE$2:$AE$2500,1)&gt;0),"","Yes"))</f>
      </c>
      <c r="AI822">
        <f>IF($AH822="Yes",$AG822,"")</f>
      </c>
      <c r="AJ822">
        <f>IF($AI822="","",$AI822+ROW()/1000000)</f>
      </c>
      <c r="AK822">
        <f>IF(OR($A822="",$P822="Yes",N($AG822)=0),"",$AG822+ROW()/1000000)</f>
      </c>
      <c r="AL822" t="str">
        <f>IF($A822="","",INDEX(games!$J:$J,ROW())&amp;"")</f>
      </c>
      <c r="AM822">
        <f>IF($A822="","",SUMPRODUCT($AO822:$BD822,'Map Analysis'!$AP$2^{0,1,2,3,4,5,6,7,8,9,10,11,12,13,14,15}))</f>
      </c>
      <c r="AN822">
        <f>IF($A822="","",$AM822+ROW()/10000000)</f>
      </c>
      <c r="AO822">
        <f>IF($A822="","",COUNTIF($W$2:$W$2500,$A822))</f>
      </c>
      <c r="AP822">
        <f>IF($A822="","",SUMIFS($BF$2:$BF$2500,$W$2:$W$2500,$A822))</f>
      </c>
      <c r="AQ822">
        <f>IF($A822="","",SUMIFS($BG$2:$BG$2500,$W$2:$W$2500,$A822))</f>
      </c>
      <c r="AR822">
        <f>IF($A822="","",SUMIFS($BH$2:$BH$2500,$W$2:$W$2500,$A822))</f>
      </c>
      <c r="AS822">
        <f>IF($A822="","",SUMIFS($BI$2:$BI$2500,$W$2:$W$2500,$A822))</f>
      </c>
      <c r="AT822">
        <f>IF($A822="","",SUMIFS($BJ$2:$BJ$2500,$W$2:$W$2500,$A822))</f>
      </c>
      <c r="AU822">
        <f>IF($A822="","",SUMIFS($BK$2:$BK$2500,$W$2:$W$2500,$A822))</f>
      </c>
      <c r="AV822">
        <f>IF($A822="","",SUMIFS($BL$2:$BL$2500,$W$2:$W$2500,$A822))</f>
      </c>
      <c r="AW822">
        <f>IF($A822="","",SUMIFS($BM$2:$BM$2500,$W$2:$W$2500,$A822))</f>
      </c>
      <c r="AX822">
        <f>IF($A822="","",SUMIFS($BN$2:$BN$2500,$W$2:$W$2500,$A822))</f>
      </c>
      <c r="AY822">
        <f>IF($A822="","",SUMIFS($BO$2:$BO$2500,$W$2:$W$2500,$A822))</f>
      </c>
      <c r="AZ822">
        <f>IF($A822="","",SUMIFS($BP$2:$BP$2500,$W$2:$W$2500,$A822))</f>
      </c>
      <c r="BA822">
        <f>IF($A822="","",SUMIFS($BQ$2:$BQ$2500,$W$2:$W$2500,$A822))</f>
      </c>
      <c r="BB822">
        <f>IF($A822="","",SUMIFS($BR$2:$BR$2500,$W$2:$W$2500,$A822))</f>
      </c>
      <c r="BC822">
        <f>IF($A822="","",SUMIFS($BS$2:$BS$2500,$W$2:$W$2500,$A822))</f>
      </c>
      <c r="BD822">
        <f>IF($A822="","",SUMIFS($BT$2:$BT$2500,$W$2:$W$2500,$A822))</f>
      </c>
      <c r="BF822">
        <f>IF($Z822="","",INDEX($AO$2:$AO$2000,$Z822))</f>
      </c>
      <c r="BG822">
        <f>IF($Z822="","",INDEX($AP$2:$AP$2000,$Z822))</f>
      </c>
      <c r="BH822">
        <f>IF($Z822="","",INDEX($AQ$2:$AQ$2000,$Z822))</f>
      </c>
      <c r="BI822">
        <f>IF($Z822="","",INDEX($AR$2:$AR$2000,$Z822))</f>
      </c>
      <c r="BJ822">
        <f>IF($Z822="","",INDEX($AS$2:$AS$2000,$Z822))</f>
      </c>
      <c r="BK822">
        <f>IF($Z822="","",INDEX($AT$2:$AT$2000,$Z822))</f>
      </c>
      <c r="BL822">
        <f>IF($Z822="","",INDEX($AU$2:$AU$2000,$Z822))</f>
      </c>
      <c r="BM822">
        <f>IF($Z822="","",INDEX($AV$2:$AV$2000,$Z822))</f>
      </c>
      <c r="BN822">
        <f>IF($Z822="","",INDEX($AW$2:$AW$2000,$Z822))</f>
      </c>
      <c r="BO822">
        <f>IF($Z822="","",INDEX($AX$2:$AX$2000,$Z822))</f>
      </c>
      <c r="BP822">
        <f>IF($Z822="","",INDEX($AY$2:$AY$2000,$Z822))</f>
      </c>
      <c r="BQ822">
        <f>IF($Z822="","",INDEX($AZ$2:$AZ$2000,$Z822))</f>
      </c>
      <c r="BR822">
        <f>IF($Z822="","",INDEX($BA$2:$BA$2000,$Z822))</f>
      </c>
      <c r="BS822">
        <f>IF($Z822="","",INDEX($BB$2:$BB$2000,$Z822))</f>
      </c>
      <c r="BT822">
        <f>IF($Z822="","",INDEX($BC$2:$BC$2000,$Z822))</f>
      </c>
      <c r="BV822">
        <f>IF(OR($A822="",$P822&lt;&gt;"Yes",$AH822="Yes"),"",1+N($AG822))</f>
      </c>
      <c r="BW822">
        <f>IF($A822="","",COUNTIFS($W$2:$W$2500,$A822,$BZ$2:$BZ$2500,"Yes")+COUNTIFS($X$2:$X$2500,$A822,$BY$2:$BY$2500,"Yes"))</f>
      </c>
      <c r="BX822">
        <f>IF(OR($A822="",$P822="Yes"),"",IF(N($BW822)=0,0,1+SUMIFS($CB$2:$CB$2500,$W$2:$W$2500,$A822)+SUMIFS($CA$2:$CA$2500,$X$2:$X$2500,$A822)))</f>
      </c>
      <c r="BY822" t="str">
        <f>IF($Y822="","",INDEX($AH$2:$AH$2000,$Y822)&amp;"")</f>
      </c>
      <c r="BZ822" t="str">
        <f>IF($Z822="","",INDEX($AH$2:$AH$2000,$Z822)&amp;"")</f>
      </c>
      <c r="CA822">
        <f>IF($Y822="","",INDEX($BV$2:$BV$2000,$Y822))</f>
      </c>
      <c r="CB822">
        <f>IF($Z822="","",INDEX($BV$2:$BV$2000,$Z822))</f>
      </c>
    </row>
    <row r="823">
      <c r="A823" t="str">
        <f>IF(TRIM(INDEX(games!$A:$A,ROW()))="","",TRIM(INDEX(games!$A:$A,ROW())))</f>
      </c>
      <c r="B823">
        <f>IF(OR($A823="",INDEX(games!$B:$B,ROW())=""),"",INDEX(games!$B:$B,ROW()))</f>
      </c>
      <c r="C823" t="str">
        <f>IF(OR($A823="",INDEX(games!$C:$C,ROW())=""),"",INDEX(games!$C:$C,ROW()))</f>
      </c>
      <c r="D823">
        <f>IF($A823="","",COUNTIF($W$2:$W$2500,$A823)+COUNTIF($X$2:$X$2500,$A823))</f>
      </c>
      <c r="E823">
        <f>IF($A823="","",IFERROR(MATCH($C823,$R$2:$R$5,0),0))</f>
      </c>
      <c r="F823">
        <f>IF($A823="","",MOD(ROW(),34))</f>
      </c>
      <c r="G823">
        <f>IF($A823="",NA(),IF($C823="Action",$B823,NA()))</f>
      </c>
      <c r="H823">
        <f>IF($A823="",NA(),IF($C823="Action",1+$F823*0.023,NA()))</f>
      </c>
      <c r="I823">
        <f>IF($A823="",NA(),IF($C823="Strategy",$B823,NA()))</f>
      </c>
      <c r="J823">
        <f>IF($A823="",NA(),IF($C823="Strategy",2+$F823*0.023,NA()))</f>
      </c>
      <c r="K823">
        <f>IF($A823="",NA(),IF($C823="Deckbuilder",$B823,NA()))</f>
      </c>
      <c r="L823">
        <f>IF($A823="",NA(),IF($C823="Deckbuilder",3+$F823*0.023,NA()))</f>
      </c>
      <c r="M823">
        <f>IF($A823="",NA(),IF($C823="Traditional",$B823,NA()))</f>
      </c>
      <c r="N823">
        <f>IF($A823="",NA(),IF($C823="Traditional",4+$F823*0.023,NA()))</f>
      </c>
      <c r="O823">
        <f>IF($A823="","",$D823+ROW()/1000000)</f>
      </c>
      <c r="P823" t="str">
        <f>IF(OR($A823="",INDEX(games!$H:$H,ROW())=""),"",INDEX(games!$H:$H,ROW()))</f>
      </c>
      <c r="Q823">
        <f>IF(OR($A823="",$P823&lt;&gt;"Yes"),"",$D823+ROW()/1000000)</f>
      </c>
      <c r="T823">
        <f>IF($Y823="","",INDEX($B$2:$B$2000,$Y823))</f>
      </c>
      <c r="U823">
        <f>IF($Z823="","",INDEX($B$2:$B$2000,$Z823))</f>
      </c>
      <c r="V823">
        <f>IF(OR($T823="",$U823=""),"",$U823-$T823)</f>
      </c>
      <c r="W823" t="str">
        <f>IF(TRIM(INDEX(connections!$A:$A,ROW()))="","",TRIM(INDEX(connections!$A:$A,ROW())))</f>
      </c>
      <c r="X823" t="str">
        <f>IF($W823="","",TRIM(INDEX(connections!$B:$B,ROW())))</f>
      </c>
      <c r="Y823">
        <f>IF($W823="","",IFERROR(MATCH($W823,$A$2:$A$2000,0),""))</f>
      </c>
      <c r="Z823">
        <f>IF($X823="","",IFERROR(MATCH($X823,$A$2:$A$2000,0),""))</f>
      </c>
      <c r="AA823" t="str">
        <f>IF($Y823="","",INDEX($P$2:$P$2000,$Y823))</f>
      </c>
      <c r="AB823" t="str">
        <f>IF($Z823="","",INDEX($P$2:$P$2000,$Z823))</f>
      </c>
      <c r="AC823">
        <f>IF(AND($AA823="Yes",$AB823="Yes"),1,"")</f>
      </c>
      <c r="AD823">
        <f>IF(OR($Y823="",$Z823=""),"",IF(INDEX($C$2:$C$2000,$Y823)=INDEX($C$2:$C$2000,$Z823),0,1))</f>
      </c>
      <c r="AE823">
        <f>IF($AC823&lt;&gt;1,"",IF(AND(INDEX($AG$2:$AG$2000,$Y823)=1,INDEX($AG$2:$AG$2000,$Z823)=1),1,""))</f>
      </c>
      <c r="AG823">
        <f>IF($A823="","",COUNTIFS($W$2:$W$2500,$A823,$AB$2:$AB$2500,"Yes")+COUNTIFS($X$2:$X$2500,$A823,$AA$2:$AA$2500,"Yes"))</f>
      </c>
      <c r="AH823" t="str">
        <f>IF(OR($P823&lt;&gt;"Yes",N($AG823)=0),"",IF(AND($AG823=1,COUNTIFS($W$2:$W$2500,$A823,$AE$2:$AE$2500,1)+COUNTIFS($X$2:$X$2500,$A823,$AE$2:$AE$2500,1)&gt;0),"","Yes"))</f>
      </c>
      <c r="AI823">
        <f>IF($AH823="Yes",$AG823,"")</f>
      </c>
      <c r="AJ823">
        <f>IF($AI823="","",$AI823+ROW()/1000000)</f>
      </c>
      <c r="AK823">
        <f>IF(OR($A823="",$P823="Yes",N($AG823)=0),"",$AG823+ROW()/1000000)</f>
      </c>
      <c r="AL823" t="str">
        <f>IF($A823="","",INDEX(games!$J:$J,ROW())&amp;"")</f>
      </c>
      <c r="AM823">
        <f>IF($A823="","",SUMPRODUCT($AO823:$BD823,'Map Analysis'!$AP$2^{0,1,2,3,4,5,6,7,8,9,10,11,12,13,14,15}))</f>
      </c>
      <c r="AN823">
        <f>IF($A823="","",$AM823+ROW()/10000000)</f>
      </c>
      <c r="AO823">
        <f>IF($A823="","",COUNTIF($W$2:$W$2500,$A823))</f>
      </c>
      <c r="AP823">
        <f>IF($A823="","",SUMIFS($BF$2:$BF$2500,$W$2:$W$2500,$A823))</f>
      </c>
      <c r="AQ823">
        <f>IF($A823="","",SUMIFS($BG$2:$BG$2500,$W$2:$W$2500,$A823))</f>
      </c>
      <c r="AR823">
        <f>IF($A823="","",SUMIFS($BH$2:$BH$2500,$W$2:$W$2500,$A823))</f>
      </c>
      <c r="AS823">
        <f>IF($A823="","",SUMIFS($BI$2:$BI$2500,$W$2:$W$2500,$A823))</f>
      </c>
      <c r="AT823">
        <f>IF($A823="","",SUMIFS($BJ$2:$BJ$2500,$W$2:$W$2500,$A823))</f>
      </c>
      <c r="AU823">
        <f>IF($A823="","",SUMIFS($BK$2:$BK$2500,$W$2:$W$2500,$A823))</f>
      </c>
      <c r="AV823">
        <f>IF($A823="","",SUMIFS($BL$2:$BL$2500,$W$2:$W$2500,$A823))</f>
      </c>
      <c r="AW823">
        <f>IF($A823="","",SUMIFS($BM$2:$BM$2500,$W$2:$W$2500,$A823))</f>
      </c>
      <c r="AX823">
        <f>IF($A823="","",SUMIFS($BN$2:$BN$2500,$W$2:$W$2500,$A823))</f>
      </c>
      <c r="AY823">
        <f>IF($A823="","",SUMIFS($BO$2:$BO$2500,$W$2:$W$2500,$A823))</f>
      </c>
      <c r="AZ823">
        <f>IF($A823="","",SUMIFS($BP$2:$BP$2500,$W$2:$W$2500,$A823))</f>
      </c>
      <c r="BA823">
        <f>IF($A823="","",SUMIFS($BQ$2:$BQ$2500,$W$2:$W$2500,$A823))</f>
      </c>
      <c r="BB823">
        <f>IF($A823="","",SUMIFS($BR$2:$BR$2500,$W$2:$W$2500,$A823))</f>
      </c>
      <c r="BC823">
        <f>IF($A823="","",SUMIFS($BS$2:$BS$2500,$W$2:$W$2500,$A823))</f>
      </c>
      <c r="BD823">
        <f>IF($A823="","",SUMIFS($BT$2:$BT$2500,$W$2:$W$2500,$A823))</f>
      </c>
      <c r="BF823">
        <f>IF($Z823="","",INDEX($AO$2:$AO$2000,$Z823))</f>
      </c>
      <c r="BG823">
        <f>IF($Z823="","",INDEX($AP$2:$AP$2000,$Z823))</f>
      </c>
      <c r="BH823">
        <f>IF($Z823="","",INDEX($AQ$2:$AQ$2000,$Z823))</f>
      </c>
      <c r="BI823">
        <f>IF($Z823="","",INDEX($AR$2:$AR$2000,$Z823))</f>
      </c>
      <c r="BJ823">
        <f>IF($Z823="","",INDEX($AS$2:$AS$2000,$Z823))</f>
      </c>
      <c r="BK823">
        <f>IF($Z823="","",INDEX($AT$2:$AT$2000,$Z823))</f>
      </c>
      <c r="BL823">
        <f>IF($Z823="","",INDEX($AU$2:$AU$2000,$Z823))</f>
      </c>
      <c r="BM823">
        <f>IF($Z823="","",INDEX($AV$2:$AV$2000,$Z823))</f>
      </c>
      <c r="BN823">
        <f>IF($Z823="","",INDEX($AW$2:$AW$2000,$Z823))</f>
      </c>
      <c r="BO823">
        <f>IF($Z823="","",INDEX($AX$2:$AX$2000,$Z823))</f>
      </c>
      <c r="BP823">
        <f>IF($Z823="","",INDEX($AY$2:$AY$2000,$Z823))</f>
      </c>
      <c r="BQ823">
        <f>IF($Z823="","",INDEX($AZ$2:$AZ$2000,$Z823))</f>
      </c>
      <c r="BR823">
        <f>IF($Z823="","",INDEX($BA$2:$BA$2000,$Z823))</f>
      </c>
      <c r="BS823">
        <f>IF($Z823="","",INDEX($BB$2:$BB$2000,$Z823))</f>
      </c>
      <c r="BT823">
        <f>IF($Z823="","",INDEX($BC$2:$BC$2000,$Z823))</f>
      </c>
      <c r="BV823">
        <f>IF(OR($A823="",$P823&lt;&gt;"Yes",$AH823="Yes"),"",1+N($AG823))</f>
      </c>
      <c r="BW823">
        <f>IF($A823="","",COUNTIFS($W$2:$W$2500,$A823,$BZ$2:$BZ$2500,"Yes")+COUNTIFS($X$2:$X$2500,$A823,$BY$2:$BY$2500,"Yes"))</f>
      </c>
      <c r="BX823">
        <f>IF(OR($A823="",$P823="Yes"),"",IF(N($BW823)=0,0,1+SUMIFS($CB$2:$CB$2500,$W$2:$W$2500,$A823)+SUMIFS($CA$2:$CA$2500,$X$2:$X$2500,$A823)))</f>
      </c>
      <c r="BY823" t="str">
        <f>IF($Y823="","",INDEX($AH$2:$AH$2000,$Y823)&amp;"")</f>
      </c>
      <c r="BZ823" t="str">
        <f>IF($Z823="","",INDEX($AH$2:$AH$2000,$Z823)&amp;"")</f>
      </c>
      <c r="CA823">
        <f>IF($Y823="","",INDEX($BV$2:$BV$2000,$Y823))</f>
      </c>
      <c r="CB823">
        <f>IF($Z823="","",INDEX($BV$2:$BV$2000,$Z823))</f>
      </c>
    </row>
    <row r="824">
      <c r="A824" t="str">
        <f>IF(TRIM(INDEX(games!$A:$A,ROW()))="","",TRIM(INDEX(games!$A:$A,ROW())))</f>
      </c>
      <c r="B824">
        <f>IF(OR($A824="",INDEX(games!$B:$B,ROW())=""),"",INDEX(games!$B:$B,ROW()))</f>
      </c>
      <c r="C824" t="str">
        <f>IF(OR($A824="",INDEX(games!$C:$C,ROW())=""),"",INDEX(games!$C:$C,ROW()))</f>
      </c>
      <c r="D824">
        <f>IF($A824="","",COUNTIF($W$2:$W$2500,$A824)+COUNTIF($X$2:$X$2500,$A824))</f>
      </c>
      <c r="E824">
        <f>IF($A824="","",IFERROR(MATCH($C824,$R$2:$R$5,0),0))</f>
      </c>
      <c r="F824">
        <f>IF($A824="","",MOD(ROW(),34))</f>
      </c>
      <c r="G824">
        <f>IF($A824="",NA(),IF($C824="Action",$B824,NA()))</f>
      </c>
      <c r="H824">
        <f>IF($A824="",NA(),IF($C824="Action",1+$F824*0.023,NA()))</f>
      </c>
      <c r="I824">
        <f>IF($A824="",NA(),IF($C824="Strategy",$B824,NA()))</f>
      </c>
      <c r="J824">
        <f>IF($A824="",NA(),IF($C824="Strategy",2+$F824*0.023,NA()))</f>
      </c>
      <c r="K824">
        <f>IF($A824="",NA(),IF($C824="Deckbuilder",$B824,NA()))</f>
      </c>
      <c r="L824">
        <f>IF($A824="",NA(),IF($C824="Deckbuilder",3+$F824*0.023,NA()))</f>
      </c>
      <c r="M824">
        <f>IF($A824="",NA(),IF($C824="Traditional",$B824,NA()))</f>
      </c>
      <c r="N824">
        <f>IF($A824="",NA(),IF($C824="Traditional",4+$F824*0.023,NA()))</f>
      </c>
      <c r="O824">
        <f>IF($A824="","",$D824+ROW()/1000000)</f>
      </c>
      <c r="P824" t="str">
        <f>IF(OR($A824="",INDEX(games!$H:$H,ROW())=""),"",INDEX(games!$H:$H,ROW()))</f>
      </c>
      <c r="Q824">
        <f>IF(OR($A824="",$P824&lt;&gt;"Yes"),"",$D824+ROW()/1000000)</f>
      </c>
      <c r="T824">
        <f>IF($Y824="","",INDEX($B$2:$B$2000,$Y824))</f>
      </c>
      <c r="U824">
        <f>IF($Z824="","",INDEX($B$2:$B$2000,$Z824))</f>
      </c>
      <c r="V824">
        <f>IF(OR($T824="",$U824=""),"",$U824-$T824)</f>
      </c>
      <c r="W824" t="str">
        <f>IF(TRIM(INDEX(connections!$A:$A,ROW()))="","",TRIM(INDEX(connections!$A:$A,ROW())))</f>
      </c>
      <c r="X824" t="str">
        <f>IF($W824="","",TRIM(INDEX(connections!$B:$B,ROW())))</f>
      </c>
      <c r="Y824">
        <f>IF($W824="","",IFERROR(MATCH($W824,$A$2:$A$2000,0),""))</f>
      </c>
      <c r="Z824">
        <f>IF($X824="","",IFERROR(MATCH($X824,$A$2:$A$2000,0),""))</f>
      </c>
      <c r="AA824" t="str">
        <f>IF($Y824="","",INDEX($P$2:$P$2000,$Y824))</f>
      </c>
      <c r="AB824" t="str">
        <f>IF($Z824="","",INDEX($P$2:$P$2000,$Z824))</f>
      </c>
      <c r="AC824">
        <f>IF(AND($AA824="Yes",$AB824="Yes"),1,"")</f>
      </c>
      <c r="AD824">
        <f>IF(OR($Y824="",$Z824=""),"",IF(INDEX($C$2:$C$2000,$Y824)=INDEX($C$2:$C$2000,$Z824),0,1))</f>
      </c>
      <c r="AE824">
        <f>IF($AC824&lt;&gt;1,"",IF(AND(INDEX($AG$2:$AG$2000,$Y824)=1,INDEX($AG$2:$AG$2000,$Z824)=1),1,""))</f>
      </c>
      <c r="AG824">
        <f>IF($A824="","",COUNTIFS($W$2:$W$2500,$A824,$AB$2:$AB$2500,"Yes")+COUNTIFS($X$2:$X$2500,$A824,$AA$2:$AA$2500,"Yes"))</f>
      </c>
      <c r="AH824" t="str">
        <f>IF(OR($P824&lt;&gt;"Yes",N($AG824)=0),"",IF(AND($AG824=1,COUNTIFS($W$2:$W$2500,$A824,$AE$2:$AE$2500,1)+COUNTIFS($X$2:$X$2500,$A824,$AE$2:$AE$2500,1)&gt;0),"","Yes"))</f>
      </c>
      <c r="AI824">
        <f>IF($AH824="Yes",$AG824,"")</f>
      </c>
      <c r="AJ824">
        <f>IF($AI824="","",$AI824+ROW()/1000000)</f>
      </c>
      <c r="AK824">
        <f>IF(OR($A824="",$P824="Yes",N($AG824)=0),"",$AG824+ROW()/1000000)</f>
      </c>
      <c r="AL824" t="str">
        <f>IF($A824="","",INDEX(games!$J:$J,ROW())&amp;"")</f>
      </c>
      <c r="AM824">
        <f>IF($A824="","",SUMPRODUCT($AO824:$BD824,'Map Analysis'!$AP$2^{0,1,2,3,4,5,6,7,8,9,10,11,12,13,14,15}))</f>
      </c>
      <c r="AN824">
        <f>IF($A824="","",$AM824+ROW()/10000000)</f>
      </c>
      <c r="AO824">
        <f>IF($A824="","",COUNTIF($W$2:$W$2500,$A824))</f>
      </c>
      <c r="AP824">
        <f>IF($A824="","",SUMIFS($BF$2:$BF$2500,$W$2:$W$2500,$A824))</f>
      </c>
      <c r="AQ824">
        <f>IF($A824="","",SUMIFS($BG$2:$BG$2500,$W$2:$W$2500,$A824))</f>
      </c>
      <c r="AR824">
        <f>IF($A824="","",SUMIFS($BH$2:$BH$2500,$W$2:$W$2500,$A824))</f>
      </c>
      <c r="AS824">
        <f>IF($A824="","",SUMIFS($BI$2:$BI$2500,$W$2:$W$2500,$A824))</f>
      </c>
      <c r="AT824">
        <f>IF($A824="","",SUMIFS($BJ$2:$BJ$2500,$W$2:$W$2500,$A824))</f>
      </c>
      <c r="AU824">
        <f>IF($A824="","",SUMIFS($BK$2:$BK$2500,$W$2:$W$2500,$A824))</f>
      </c>
      <c r="AV824">
        <f>IF($A824="","",SUMIFS($BL$2:$BL$2500,$W$2:$W$2500,$A824))</f>
      </c>
      <c r="AW824">
        <f>IF($A824="","",SUMIFS($BM$2:$BM$2500,$W$2:$W$2500,$A824))</f>
      </c>
      <c r="AX824">
        <f>IF($A824="","",SUMIFS($BN$2:$BN$2500,$W$2:$W$2500,$A824))</f>
      </c>
      <c r="AY824">
        <f>IF($A824="","",SUMIFS($BO$2:$BO$2500,$W$2:$W$2500,$A824))</f>
      </c>
      <c r="AZ824">
        <f>IF($A824="","",SUMIFS($BP$2:$BP$2500,$W$2:$W$2500,$A824))</f>
      </c>
      <c r="BA824">
        <f>IF($A824="","",SUMIFS($BQ$2:$BQ$2500,$W$2:$W$2500,$A824))</f>
      </c>
      <c r="BB824">
        <f>IF($A824="","",SUMIFS($BR$2:$BR$2500,$W$2:$W$2500,$A824))</f>
      </c>
      <c r="BC824">
        <f>IF($A824="","",SUMIFS($BS$2:$BS$2500,$W$2:$W$2500,$A824))</f>
      </c>
      <c r="BD824">
        <f>IF($A824="","",SUMIFS($BT$2:$BT$2500,$W$2:$W$2500,$A824))</f>
      </c>
      <c r="BF824">
        <f>IF($Z824="","",INDEX($AO$2:$AO$2000,$Z824))</f>
      </c>
      <c r="BG824">
        <f>IF($Z824="","",INDEX($AP$2:$AP$2000,$Z824))</f>
      </c>
      <c r="BH824">
        <f>IF($Z824="","",INDEX($AQ$2:$AQ$2000,$Z824))</f>
      </c>
      <c r="BI824">
        <f>IF($Z824="","",INDEX($AR$2:$AR$2000,$Z824))</f>
      </c>
      <c r="BJ824">
        <f>IF($Z824="","",INDEX($AS$2:$AS$2000,$Z824))</f>
      </c>
      <c r="BK824">
        <f>IF($Z824="","",INDEX($AT$2:$AT$2000,$Z824))</f>
      </c>
      <c r="BL824">
        <f>IF($Z824="","",INDEX($AU$2:$AU$2000,$Z824))</f>
      </c>
      <c r="BM824">
        <f>IF($Z824="","",INDEX($AV$2:$AV$2000,$Z824))</f>
      </c>
      <c r="BN824">
        <f>IF($Z824="","",INDEX($AW$2:$AW$2000,$Z824))</f>
      </c>
      <c r="BO824">
        <f>IF($Z824="","",INDEX($AX$2:$AX$2000,$Z824))</f>
      </c>
      <c r="BP824">
        <f>IF($Z824="","",INDEX($AY$2:$AY$2000,$Z824))</f>
      </c>
      <c r="BQ824">
        <f>IF($Z824="","",INDEX($AZ$2:$AZ$2000,$Z824))</f>
      </c>
      <c r="BR824">
        <f>IF($Z824="","",INDEX($BA$2:$BA$2000,$Z824))</f>
      </c>
      <c r="BS824">
        <f>IF($Z824="","",INDEX($BB$2:$BB$2000,$Z824))</f>
      </c>
      <c r="BT824">
        <f>IF($Z824="","",INDEX($BC$2:$BC$2000,$Z824))</f>
      </c>
      <c r="BV824">
        <f>IF(OR($A824="",$P824&lt;&gt;"Yes",$AH824="Yes"),"",1+N($AG824))</f>
      </c>
      <c r="BW824">
        <f>IF($A824="","",COUNTIFS($W$2:$W$2500,$A824,$BZ$2:$BZ$2500,"Yes")+COUNTIFS($X$2:$X$2500,$A824,$BY$2:$BY$2500,"Yes"))</f>
      </c>
      <c r="BX824">
        <f>IF(OR($A824="",$P824="Yes"),"",IF(N($BW824)=0,0,1+SUMIFS($CB$2:$CB$2500,$W$2:$W$2500,$A824)+SUMIFS($CA$2:$CA$2500,$X$2:$X$2500,$A824)))</f>
      </c>
      <c r="BY824" t="str">
        <f>IF($Y824="","",INDEX($AH$2:$AH$2000,$Y824)&amp;"")</f>
      </c>
      <c r="BZ824" t="str">
        <f>IF($Z824="","",INDEX($AH$2:$AH$2000,$Z824)&amp;"")</f>
      </c>
      <c r="CA824">
        <f>IF($Y824="","",INDEX($BV$2:$BV$2000,$Y824))</f>
      </c>
      <c r="CB824">
        <f>IF($Z824="","",INDEX($BV$2:$BV$2000,$Z824))</f>
      </c>
    </row>
    <row r="825">
      <c r="A825" t="str">
        <f>IF(TRIM(INDEX(games!$A:$A,ROW()))="","",TRIM(INDEX(games!$A:$A,ROW())))</f>
      </c>
      <c r="B825">
        <f>IF(OR($A825="",INDEX(games!$B:$B,ROW())=""),"",INDEX(games!$B:$B,ROW()))</f>
      </c>
      <c r="C825" t="str">
        <f>IF(OR($A825="",INDEX(games!$C:$C,ROW())=""),"",INDEX(games!$C:$C,ROW()))</f>
      </c>
      <c r="D825">
        <f>IF($A825="","",COUNTIF($W$2:$W$2500,$A825)+COUNTIF($X$2:$X$2500,$A825))</f>
      </c>
      <c r="E825">
        <f>IF($A825="","",IFERROR(MATCH($C825,$R$2:$R$5,0),0))</f>
      </c>
      <c r="F825">
        <f>IF($A825="","",MOD(ROW(),34))</f>
      </c>
      <c r="G825">
        <f>IF($A825="",NA(),IF($C825="Action",$B825,NA()))</f>
      </c>
      <c r="H825">
        <f>IF($A825="",NA(),IF($C825="Action",1+$F825*0.023,NA()))</f>
      </c>
      <c r="I825">
        <f>IF($A825="",NA(),IF($C825="Strategy",$B825,NA()))</f>
      </c>
      <c r="J825">
        <f>IF($A825="",NA(),IF($C825="Strategy",2+$F825*0.023,NA()))</f>
      </c>
      <c r="K825">
        <f>IF($A825="",NA(),IF($C825="Deckbuilder",$B825,NA()))</f>
      </c>
      <c r="L825">
        <f>IF($A825="",NA(),IF($C825="Deckbuilder",3+$F825*0.023,NA()))</f>
      </c>
      <c r="M825">
        <f>IF($A825="",NA(),IF($C825="Traditional",$B825,NA()))</f>
      </c>
      <c r="N825">
        <f>IF($A825="",NA(),IF($C825="Traditional",4+$F825*0.023,NA()))</f>
      </c>
      <c r="O825">
        <f>IF($A825="","",$D825+ROW()/1000000)</f>
      </c>
      <c r="P825" t="str">
        <f>IF(OR($A825="",INDEX(games!$H:$H,ROW())=""),"",INDEX(games!$H:$H,ROW()))</f>
      </c>
      <c r="Q825">
        <f>IF(OR($A825="",$P825&lt;&gt;"Yes"),"",$D825+ROW()/1000000)</f>
      </c>
      <c r="T825">
        <f>IF($Y825="","",INDEX($B$2:$B$2000,$Y825))</f>
      </c>
      <c r="U825">
        <f>IF($Z825="","",INDEX($B$2:$B$2000,$Z825))</f>
      </c>
      <c r="V825">
        <f>IF(OR($T825="",$U825=""),"",$U825-$T825)</f>
      </c>
      <c r="W825" t="str">
        <f>IF(TRIM(INDEX(connections!$A:$A,ROW()))="","",TRIM(INDEX(connections!$A:$A,ROW())))</f>
      </c>
      <c r="X825" t="str">
        <f>IF($W825="","",TRIM(INDEX(connections!$B:$B,ROW())))</f>
      </c>
      <c r="Y825">
        <f>IF($W825="","",IFERROR(MATCH($W825,$A$2:$A$2000,0),""))</f>
      </c>
      <c r="Z825">
        <f>IF($X825="","",IFERROR(MATCH($X825,$A$2:$A$2000,0),""))</f>
      </c>
      <c r="AA825" t="str">
        <f>IF($Y825="","",INDEX($P$2:$P$2000,$Y825))</f>
      </c>
      <c r="AB825" t="str">
        <f>IF($Z825="","",INDEX($P$2:$P$2000,$Z825))</f>
      </c>
      <c r="AC825">
        <f>IF(AND($AA825="Yes",$AB825="Yes"),1,"")</f>
      </c>
      <c r="AD825">
        <f>IF(OR($Y825="",$Z825=""),"",IF(INDEX($C$2:$C$2000,$Y825)=INDEX($C$2:$C$2000,$Z825),0,1))</f>
      </c>
      <c r="AE825">
        <f>IF($AC825&lt;&gt;1,"",IF(AND(INDEX($AG$2:$AG$2000,$Y825)=1,INDEX($AG$2:$AG$2000,$Z825)=1),1,""))</f>
      </c>
      <c r="AG825">
        <f>IF($A825="","",COUNTIFS($W$2:$W$2500,$A825,$AB$2:$AB$2500,"Yes")+COUNTIFS($X$2:$X$2500,$A825,$AA$2:$AA$2500,"Yes"))</f>
      </c>
      <c r="AH825" t="str">
        <f>IF(OR($P825&lt;&gt;"Yes",N($AG825)=0),"",IF(AND($AG825=1,COUNTIFS($W$2:$W$2500,$A825,$AE$2:$AE$2500,1)+COUNTIFS($X$2:$X$2500,$A825,$AE$2:$AE$2500,1)&gt;0),"","Yes"))</f>
      </c>
      <c r="AI825">
        <f>IF($AH825="Yes",$AG825,"")</f>
      </c>
      <c r="AJ825">
        <f>IF($AI825="","",$AI825+ROW()/1000000)</f>
      </c>
      <c r="AK825">
        <f>IF(OR($A825="",$P825="Yes",N($AG825)=0),"",$AG825+ROW()/1000000)</f>
      </c>
      <c r="AL825" t="str">
        <f>IF($A825="","",INDEX(games!$J:$J,ROW())&amp;"")</f>
      </c>
      <c r="AM825">
        <f>IF($A825="","",SUMPRODUCT($AO825:$BD825,'Map Analysis'!$AP$2^{0,1,2,3,4,5,6,7,8,9,10,11,12,13,14,15}))</f>
      </c>
      <c r="AN825">
        <f>IF($A825="","",$AM825+ROW()/10000000)</f>
      </c>
      <c r="AO825">
        <f>IF($A825="","",COUNTIF($W$2:$W$2500,$A825))</f>
      </c>
      <c r="AP825">
        <f>IF($A825="","",SUMIFS($BF$2:$BF$2500,$W$2:$W$2500,$A825))</f>
      </c>
      <c r="AQ825">
        <f>IF($A825="","",SUMIFS($BG$2:$BG$2500,$W$2:$W$2500,$A825))</f>
      </c>
      <c r="AR825">
        <f>IF($A825="","",SUMIFS($BH$2:$BH$2500,$W$2:$W$2500,$A825))</f>
      </c>
      <c r="AS825">
        <f>IF($A825="","",SUMIFS($BI$2:$BI$2500,$W$2:$W$2500,$A825))</f>
      </c>
      <c r="AT825">
        <f>IF($A825="","",SUMIFS($BJ$2:$BJ$2500,$W$2:$W$2500,$A825))</f>
      </c>
      <c r="AU825">
        <f>IF($A825="","",SUMIFS($BK$2:$BK$2500,$W$2:$W$2500,$A825))</f>
      </c>
      <c r="AV825">
        <f>IF($A825="","",SUMIFS($BL$2:$BL$2500,$W$2:$W$2500,$A825))</f>
      </c>
      <c r="AW825">
        <f>IF($A825="","",SUMIFS($BM$2:$BM$2500,$W$2:$W$2500,$A825))</f>
      </c>
      <c r="AX825">
        <f>IF($A825="","",SUMIFS($BN$2:$BN$2500,$W$2:$W$2500,$A825))</f>
      </c>
      <c r="AY825">
        <f>IF($A825="","",SUMIFS($BO$2:$BO$2500,$W$2:$W$2500,$A825))</f>
      </c>
      <c r="AZ825">
        <f>IF($A825="","",SUMIFS($BP$2:$BP$2500,$W$2:$W$2500,$A825))</f>
      </c>
      <c r="BA825">
        <f>IF($A825="","",SUMIFS($BQ$2:$BQ$2500,$W$2:$W$2500,$A825))</f>
      </c>
      <c r="BB825">
        <f>IF($A825="","",SUMIFS($BR$2:$BR$2500,$W$2:$W$2500,$A825))</f>
      </c>
      <c r="BC825">
        <f>IF($A825="","",SUMIFS($BS$2:$BS$2500,$W$2:$W$2500,$A825))</f>
      </c>
      <c r="BD825">
        <f>IF($A825="","",SUMIFS($BT$2:$BT$2500,$W$2:$W$2500,$A825))</f>
      </c>
      <c r="BF825">
        <f>IF($Z825="","",INDEX($AO$2:$AO$2000,$Z825))</f>
      </c>
      <c r="BG825">
        <f>IF($Z825="","",INDEX($AP$2:$AP$2000,$Z825))</f>
      </c>
      <c r="BH825">
        <f>IF($Z825="","",INDEX($AQ$2:$AQ$2000,$Z825))</f>
      </c>
      <c r="BI825">
        <f>IF($Z825="","",INDEX($AR$2:$AR$2000,$Z825))</f>
      </c>
      <c r="BJ825">
        <f>IF($Z825="","",INDEX($AS$2:$AS$2000,$Z825))</f>
      </c>
      <c r="BK825">
        <f>IF($Z825="","",INDEX($AT$2:$AT$2000,$Z825))</f>
      </c>
      <c r="BL825">
        <f>IF($Z825="","",INDEX($AU$2:$AU$2000,$Z825))</f>
      </c>
      <c r="BM825">
        <f>IF($Z825="","",INDEX($AV$2:$AV$2000,$Z825))</f>
      </c>
      <c r="BN825">
        <f>IF($Z825="","",INDEX($AW$2:$AW$2000,$Z825))</f>
      </c>
      <c r="BO825">
        <f>IF($Z825="","",INDEX($AX$2:$AX$2000,$Z825))</f>
      </c>
      <c r="BP825">
        <f>IF($Z825="","",INDEX($AY$2:$AY$2000,$Z825))</f>
      </c>
      <c r="BQ825">
        <f>IF($Z825="","",INDEX($AZ$2:$AZ$2000,$Z825))</f>
      </c>
      <c r="BR825">
        <f>IF($Z825="","",INDEX($BA$2:$BA$2000,$Z825))</f>
      </c>
      <c r="BS825">
        <f>IF($Z825="","",INDEX($BB$2:$BB$2000,$Z825))</f>
      </c>
      <c r="BT825">
        <f>IF($Z825="","",INDEX($BC$2:$BC$2000,$Z825))</f>
      </c>
      <c r="BV825">
        <f>IF(OR($A825="",$P825&lt;&gt;"Yes",$AH825="Yes"),"",1+N($AG825))</f>
      </c>
      <c r="BW825">
        <f>IF($A825="","",COUNTIFS($W$2:$W$2500,$A825,$BZ$2:$BZ$2500,"Yes")+COUNTIFS($X$2:$X$2500,$A825,$BY$2:$BY$2500,"Yes"))</f>
      </c>
      <c r="BX825">
        <f>IF(OR($A825="",$P825="Yes"),"",IF(N($BW825)=0,0,1+SUMIFS($CB$2:$CB$2500,$W$2:$W$2500,$A825)+SUMIFS($CA$2:$CA$2500,$X$2:$X$2500,$A825)))</f>
      </c>
      <c r="BY825" t="str">
        <f>IF($Y825="","",INDEX($AH$2:$AH$2000,$Y825)&amp;"")</f>
      </c>
      <c r="BZ825" t="str">
        <f>IF($Z825="","",INDEX($AH$2:$AH$2000,$Z825)&amp;"")</f>
      </c>
      <c r="CA825">
        <f>IF($Y825="","",INDEX($BV$2:$BV$2000,$Y825))</f>
      </c>
      <c r="CB825">
        <f>IF($Z825="","",INDEX($BV$2:$BV$2000,$Z825))</f>
      </c>
    </row>
    <row r="826">
      <c r="A826" t="str">
        <f>IF(TRIM(INDEX(games!$A:$A,ROW()))="","",TRIM(INDEX(games!$A:$A,ROW())))</f>
      </c>
      <c r="B826">
        <f>IF(OR($A826="",INDEX(games!$B:$B,ROW())=""),"",INDEX(games!$B:$B,ROW()))</f>
      </c>
      <c r="C826" t="str">
        <f>IF(OR($A826="",INDEX(games!$C:$C,ROW())=""),"",INDEX(games!$C:$C,ROW()))</f>
      </c>
      <c r="D826">
        <f>IF($A826="","",COUNTIF($W$2:$W$2500,$A826)+COUNTIF($X$2:$X$2500,$A826))</f>
      </c>
      <c r="E826">
        <f>IF($A826="","",IFERROR(MATCH($C826,$R$2:$R$5,0),0))</f>
      </c>
      <c r="F826">
        <f>IF($A826="","",MOD(ROW(),34))</f>
      </c>
      <c r="G826">
        <f>IF($A826="",NA(),IF($C826="Action",$B826,NA()))</f>
      </c>
      <c r="H826">
        <f>IF($A826="",NA(),IF($C826="Action",1+$F826*0.023,NA()))</f>
      </c>
      <c r="I826">
        <f>IF($A826="",NA(),IF($C826="Strategy",$B826,NA()))</f>
      </c>
      <c r="J826">
        <f>IF($A826="",NA(),IF($C826="Strategy",2+$F826*0.023,NA()))</f>
      </c>
      <c r="K826">
        <f>IF($A826="",NA(),IF($C826="Deckbuilder",$B826,NA()))</f>
      </c>
      <c r="L826">
        <f>IF($A826="",NA(),IF($C826="Deckbuilder",3+$F826*0.023,NA()))</f>
      </c>
      <c r="M826">
        <f>IF($A826="",NA(),IF($C826="Traditional",$B826,NA()))</f>
      </c>
      <c r="N826">
        <f>IF($A826="",NA(),IF($C826="Traditional",4+$F826*0.023,NA()))</f>
      </c>
      <c r="O826">
        <f>IF($A826="","",$D826+ROW()/1000000)</f>
      </c>
      <c r="P826" t="str">
        <f>IF(OR($A826="",INDEX(games!$H:$H,ROW())=""),"",INDEX(games!$H:$H,ROW()))</f>
      </c>
      <c r="Q826">
        <f>IF(OR($A826="",$P826&lt;&gt;"Yes"),"",$D826+ROW()/1000000)</f>
      </c>
      <c r="T826">
        <f>IF($Y826="","",INDEX($B$2:$B$2000,$Y826))</f>
      </c>
      <c r="U826">
        <f>IF($Z826="","",INDEX($B$2:$B$2000,$Z826))</f>
      </c>
      <c r="V826">
        <f>IF(OR($T826="",$U826=""),"",$U826-$T826)</f>
      </c>
      <c r="W826" t="str">
        <f>IF(TRIM(INDEX(connections!$A:$A,ROW()))="","",TRIM(INDEX(connections!$A:$A,ROW())))</f>
      </c>
      <c r="X826" t="str">
        <f>IF($W826="","",TRIM(INDEX(connections!$B:$B,ROW())))</f>
      </c>
      <c r="Y826">
        <f>IF($W826="","",IFERROR(MATCH($W826,$A$2:$A$2000,0),""))</f>
      </c>
      <c r="Z826">
        <f>IF($X826="","",IFERROR(MATCH($X826,$A$2:$A$2000,0),""))</f>
      </c>
      <c r="AA826" t="str">
        <f>IF($Y826="","",INDEX($P$2:$P$2000,$Y826))</f>
      </c>
      <c r="AB826" t="str">
        <f>IF($Z826="","",INDEX($P$2:$P$2000,$Z826))</f>
      </c>
      <c r="AC826">
        <f>IF(AND($AA826="Yes",$AB826="Yes"),1,"")</f>
      </c>
      <c r="AD826">
        <f>IF(OR($Y826="",$Z826=""),"",IF(INDEX($C$2:$C$2000,$Y826)=INDEX($C$2:$C$2000,$Z826),0,1))</f>
      </c>
      <c r="AE826">
        <f>IF($AC826&lt;&gt;1,"",IF(AND(INDEX($AG$2:$AG$2000,$Y826)=1,INDEX($AG$2:$AG$2000,$Z826)=1),1,""))</f>
      </c>
      <c r="AG826">
        <f>IF($A826="","",COUNTIFS($W$2:$W$2500,$A826,$AB$2:$AB$2500,"Yes")+COUNTIFS($X$2:$X$2500,$A826,$AA$2:$AA$2500,"Yes"))</f>
      </c>
      <c r="AH826" t="str">
        <f>IF(OR($P826&lt;&gt;"Yes",N($AG826)=0),"",IF(AND($AG826=1,COUNTIFS($W$2:$W$2500,$A826,$AE$2:$AE$2500,1)+COUNTIFS($X$2:$X$2500,$A826,$AE$2:$AE$2500,1)&gt;0),"","Yes"))</f>
      </c>
      <c r="AI826">
        <f>IF($AH826="Yes",$AG826,"")</f>
      </c>
      <c r="AJ826">
        <f>IF($AI826="","",$AI826+ROW()/1000000)</f>
      </c>
      <c r="AK826">
        <f>IF(OR($A826="",$P826="Yes",N($AG826)=0),"",$AG826+ROW()/1000000)</f>
      </c>
      <c r="AL826" t="str">
        <f>IF($A826="","",INDEX(games!$J:$J,ROW())&amp;"")</f>
      </c>
      <c r="AM826">
        <f>IF($A826="","",SUMPRODUCT($AO826:$BD826,'Map Analysis'!$AP$2^{0,1,2,3,4,5,6,7,8,9,10,11,12,13,14,15}))</f>
      </c>
      <c r="AN826">
        <f>IF($A826="","",$AM826+ROW()/10000000)</f>
      </c>
      <c r="AO826">
        <f>IF($A826="","",COUNTIF($W$2:$W$2500,$A826))</f>
      </c>
      <c r="AP826">
        <f>IF($A826="","",SUMIFS($BF$2:$BF$2500,$W$2:$W$2500,$A826))</f>
      </c>
      <c r="AQ826">
        <f>IF($A826="","",SUMIFS($BG$2:$BG$2500,$W$2:$W$2500,$A826))</f>
      </c>
      <c r="AR826">
        <f>IF($A826="","",SUMIFS($BH$2:$BH$2500,$W$2:$W$2500,$A826))</f>
      </c>
      <c r="AS826">
        <f>IF($A826="","",SUMIFS($BI$2:$BI$2500,$W$2:$W$2500,$A826))</f>
      </c>
      <c r="AT826">
        <f>IF($A826="","",SUMIFS($BJ$2:$BJ$2500,$W$2:$W$2500,$A826))</f>
      </c>
      <c r="AU826">
        <f>IF($A826="","",SUMIFS($BK$2:$BK$2500,$W$2:$W$2500,$A826))</f>
      </c>
      <c r="AV826">
        <f>IF($A826="","",SUMIFS($BL$2:$BL$2500,$W$2:$W$2500,$A826))</f>
      </c>
      <c r="AW826">
        <f>IF($A826="","",SUMIFS($BM$2:$BM$2500,$W$2:$W$2500,$A826))</f>
      </c>
      <c r="AX826">
        <f>IF($A826="","",SUMIFS($BN$2:$BN$2500,$W$2:$W$2500,$A826))</f>
      </c>
      <c r="AY826">
        <f>IF($A826="","",SUMIFS($BO$2:$BO$2500,$W$2:$W$2500,$A826))</f>
      </c>
      <c r="AZ826">
        <f>IF($A826="","",SUMIFS($BP$2:$BP$2500,$W$2:$W$2500,$A826))</f>
      </c>
      <c r="BA826">
        <f>IF($A826="","",SUMIFS($BQ$2:$BQ$2500,$W$2:$W$2500,$A826))</f>
      </c>
      <c r="BB826">
        <f>IF($A826="","",SUMIFS($BR$2:$BR$2500,$W$2:$W$2500,$A826))</f>
      </c>
      <c r="BC826">
        <f>IF($A826="","",SUMIFS($BS$2:$BS$2500,$W$2:$W$2500,$A826))</f>
      </c>
      <c r="BD826">
        <f>IF($A826="","",SUMIFS($BT$2:$BT$2500,$W$2:$W$2500,$A826))</f>
      </c>
      <c r="BF826">
        <f>IF($Z826="","",INDEX($AO$2:$AO$2000,$Z826))</f>
      </c>
      <c r="BG826">
        <f>IF($Z826="","",INDEX($AP$2:$AP$2000,$Z826))</f>
      </c>
      <c r="BH826">
        <f>IF($Z826="","",INDEX($AQ$2:$AQ$2000,$Z826))</f>
      </c>
      <c r="BI826">
        <f>IF($Z826="","",INDEX($AR$2:$AR$2000,$Z826))</f>
      </c>
      <c r="BJ826">
        <f>IF($Z826="","",INDEX($AS$2:$AS$2000,$Z826))</f>
      </c>
      <c r="BK826">
        <f>IF($Z826="","",INDEX($AT$2:$AT$2000,$Z826))</f>
      </c>
      <c r="BL826">
        <f>IF($Z826="","",INDEX($AU$2:$AU$2000,$Z826))</f>
      </c>
      <c r="BM826">
        <f>IF($Z826="","",INDEX($AV$2:$AV$2000,$Z826))</f>
      </c>
      <c r="BN826">
        <f>IF($Z826="","",INDEX($AW$2:$AW$2000,$Z826))</f>
      </c>
      <c r="BO826">
        <f>IF($Z826="","",INDEX($AX$2:$AX$2000,$Z826))</f>
      </c>
      <c r="BP826">
        <f>IF($Z826="","",INDEX($AY$2:$AY$2000,$Z826))</f>
      </c>
      <c r="BQ826">
        <f>IF($Z826="","",INDEX($AZ$2:$AZ$2000,$Z826))</f>
      </c>
      <c r="BR826">
        <f>IF($Z826="","",INDEX($BA$2:$BA$2000,$Z826))</f>
      </c>
      <c r="BS826">
        <f>IF($Z826="","",INDEX($BB$2:$BB$2000,$Z826))</f>
      </c>
      <c r="BT826">
        <f>IF($Z826="","",INDEX($BC$2:$BC$2000,$Z826))</f>
      </c>
      <c r="BV826">
        <f>IF(OR($A826="",$P826&lt;&gt;"Yes",$AH826="Yes"),"",1+N($AG826))</f>
      </c>
      <c r="BW826">
        <f>IF($A826="","",COUNTIFS($W$2:$W$2500,$A826,$BZ$2:$BZ$2500,"Yes")+COUNTIFS($X$2:$X$2500,$A826,$BY$2:$BY$2500,"Yes"))</f>
      </c>
      <c r="BX826">
        <f>IF(OR($A826="",$P826="Yes"),"",IF(N($BW826)=0,0,1+SUMIFS($CB$2:$CB$2500,$W$2:$W$2500,$A826)+SUMIFS($CA$2:$CA$2500,$X$2:$X$2500,$A826)))</f>
      </c>
      <c r="BY826" t="str">
        <f>IF($Y826="","",INDEX($AH$2:$AH$2000,$Y826)&amp;"")</f>
      </c>
      <c r="BZ826" t="str">
        <f>IF($Z826="","",INDEX($AH$2:$AH$2000,$Z826)&amp;"")</f>
      </c>
      <c r="CA826">
        <f>IF($Y826="","",INDEX($BV$2:$BV$2000,$Y826))</f>
      </c>
      <c r="CB826">
        <f>IF($Z826="","",INDEX($BV$2:$BV$2000,$Z826))</f>
      </c>
    </row>
    <row r="827">
      <c r="A827" t="str">
        <f>IF(TRIM(INDEX(games!$A:$A,ROW()))="","",TRIM(INDEX(games!$A:$A,ROW())))</f>
      </c>
      <c r="B827">
        <f>IF(OR($A827="",INDEX(games!$B:$B,ROW())=""),"",INDEX(games!$B:$B,ROW()))</f>
      </c>
      <c r="C827" t="str">
        <f>IF(OR($A827="",INDEX(games!$C:$C,ROW())=""),"",INDEX(games!$C:$C,ROW()))</f>
      </c>
      <c r="D827">
        <f>IF($A827="","",COUNTIF($W$2:$W$2500,$A827)+COUNTIF($X$2:$X$2500,$A827))</f>
      </c>
      <c r="E827">
        <f>IF($A827="","",IFERROR(MATCH($C827,$R$2:$R$5,0),0))</f>
      </c>
      <c r="F827">
        <f>IF($A827="","",MOD(ROW(),34))</f>
      </c>
      <c r="G827">
        <f>IF($A827="",NA(),IF($C827="Action",$B827,NA()))</f>
      </c>
      <c r="H827">
        <f>IF($A827="",NA(),IF($C827="Action",1+$F827*0.023,NA()))</f>
      </c>
      <c r="I827">
        <f>IF($A827="",NA(),IF($C827="Strategy",$B827,NA()))</f>
      </c>
      <c r="J827">
        <f>IF($A827="",NA(),IF($C827="Strategy",2+$F827*0.023,NA()))</f>
      </c>
      <c r="K827">
        <f>IF($A827="",NA(),IF($C827="Deckbuilder",$B827,NA()))</f>
      </c>
      <c r="L827">
        <f>IF($A827="",NA(),IF($C827="Deckbuilder",3+$F827*0.023,NA()))</f>
      </c>
      <c r="M827">
        <f>IF($A827="",NA(),IF($C827="Traditional",$B827,NA()))</f>
      </c>
      <c r="N827">
        <f>IF($A827="",NA(),IF($C827="Traditional",4+$F827*0.023,NA()))</f>
      </c>
      <c r="O827">
        <f>IF($A827="","",$D827+ROW()/1000000)</f>
      </c>
      <c r="P827" t="str">
        <f>IF(OR($A827="",INDEX(games!$H:$H,ROW())=""),"",INDEX(games!$H:$H,ROW()))</f>
      </c>
      <c r="Q827">
        <f>IF(OR($A827="",$P827&lt;&gt;"Yes"),"",$D827+ROW()/1000000)</f>
      </c>
      <c r="T827">
        <f>IF($Y827="","",INDEX($B$2:$B$2000,$Y827))</f>
      </c>
      <c r="U827">
        <f>IF($Z827="","",INDEX($B$2:$B$2000,$Z827))</f>
      </c>
      <c r="V827">
        <f>IF(OR($T827="",$U827=""),"",$U827-$T827)</f>
      </c>
      <c r="W827" t="str">
        <f>IF(TRIM(INDEX(connections!$A:$A,ROW()))="","",TRIM(INDEX(connections!$A:$A,ROW())))</f>
      </c>
      <c r="X827" t="str">
        <f>IF($W827="","",TRIM(INDEX(connections!$B:$B,ROW())))</f>
      </c>
      <c r="Y827">
        <f>IF($W827="","",IFERROR(MATCH($W827,$A$2:$A$2000,0),""))</f>
      </c>
      <c r="Z827">
        <f>IF($X827="","",IFERROR(MATCH($X827,$A$2:$A$2000,0),""))</f>
      </c>
      <c r="AA827" t="str">
        <f>IF($Y827="","",INDEX($P$2:$P$2000,$Y827))</f>
      </c>
      <c r="AB827" t="str">
        <f>IF($Z827="","",INDEX($P$2:$P$2000,$Z827))</f>
      </c>
      <c r="AC827">
        <f>IF(AND($AA827="Yes",$AB827="Yes"),1,"")</f>
      </c>
      <c r="AD827">
        <f>IF(OR($Y827="",$Z827=""),"",IF(INDEX($C$2:$C$2000,$Y827)=INDEX($C$2:$C$2000,$Z827),0,1))</f>
      </c>
      <c r="AE827">
        <f>IF($AC827&lt;&gt;1,"",IF(AND(INDEX($AG$2:$AG$2000,$Y827)=1,INDEX($AG$2:$AG$2000,$Z827)=1),1,""))</f>
      </c>
      <c r="AG827">
        <f>IF($A827="","",COUNTIFS($W$2:$W$2500,$A827,$AB$2:$AB$2500,"Yes")+COUNTIFS($X$2:$X$2500,$A827,$AA$2:$AA$2500,"Yes"))</f>
      </c>
      <c r="AH827" t="str">
        <f>IF(OR($P827&lt;&gt;"Yes",N($AG827)=0),"",IF(AND($AG827=1,COUNTIFS($W$2:$W$2500,$A827,$AE$2:$AE$2500,1)+COUNTIFS($X$2:$X$2500,$A827,$AE$2:$AE$2500,1)&gt;0),"","Yes"))</f>
      </c>
      <c r="AI827">
        <f>IF($AH827="Yes",$AG827,"")</f>
      </c>
      <c r="AJ827">
        <f>IF($AI827="","",$AI827+ROW()/1000000)</f>
      </c>
      <c r="AK827">
        <f>IF(OR($A827="",$P827="Yes",N($AG827)=0),"",$AG827+ROW()/1000000)</f>
      </c>
      <c r="AL827" t="str">
        <f>IF($A827="","",INDEX(games!$J:$J,ROW())&amp;"")</f>
      </c>
      <c r="AM827">
        <f>IF($A827="","",SUMPRODUCT($AO827:$BD827,'Map Analysis'!$AP$2^{0,1,2,3,4,5,6,7,8,9,10,11,12,13,14,15}))</f>
      </c>
      <c r="AN827">
        <f>IF($A827="","",$AM827+ROW()/10000000)</f>
      </c>
      <c r="AO827">
        <f>IF($A827="","",COUNTIF($W$2:$W$2500,$A827))</f>
      </c>
      <c r="AP827">
        <f>IF($A827="","",SUMIFS($BF$2:$BF$2500,$W$2:$W$2500,$A827))</f>
      </c>
      <c r="AQ827">
        <f>IF($A827="","",SUMIFS($BG$2:$BG$2500,$W$2:$W$2500,$A827))</f>
      </c>
      <c r="AR827">
        <f>IF($A827="","",SUMIFS($BH$2:$BH$2500,$W$2:$W$2500,$A827))</f>
      </c>
      <c r="AS827">
        <f>IF($A827="","",SUMIFS($BI$2:$BI$2500,$W$2:$W$2500,$A827))</f>
      </c>
      <c r="AT827">
        <f>IF($A827="","",SUMIFS($BJ$2:$BJ$2500,$W$2:$W$2500,$A827))</f>
      </c>
      <c r="AU827">
        <f>IF($A827="","",SUMIFS($BK$2:$BK$2500,$W$2:$W$2500,$A827))</f>
      </c>
      <c r="AV827">
        <f>IF($A827="","",SUMIFS($BL$2:$BL$2500,$W$2:$W$2500,$A827))</f>
      </c>
      <c r="AW827">
        <f>IF($A827="","",SUMIFS($BM$2:$BM$2500,$W$2:$W$2500,$A827))</f>
      </c>
      <c r="AX827">
        <f>IF($A827="","",SUMIFS($BN$2:$BN$2500,$W$2:$W$2500,$A827))</f>
      </c>
      <c r="AY827">
        <f>IF($A827="","",SUMIFS($BO$2:$BO$2500,$W$2:$W$2500,$A827))</f>
      </c>
      <c r="AZ827">
        <f>IF($A827="","",SUMIFS($BP$2:$BP$2500,$W$2:$W$2500,$A827))</f>
      </c>
      <c r="BA827">
        <f>IF($A827="","",SUMIFS($BQ$2:$BQ$2500,$W$2:$W$2500,$A827))</f>
      </c>
      <c r="BB827">
        <f>IF($A827="","",SUMIFS($BR$2:$BR$2500,$W$2:$W$2500,$A827))</f>
      </c>
      <c r="BC827">
        <f>IF($A827="","",SUMIFS($BS$2:$BS$2500,$W$2:$W$2500,$A827))</f>
      </c>
      <c r="BD827">
        <f>IF($A827="","",SUMIFS($BT$2:$BT$2500,$W$2:$W$2500,$A827))</f>
      </c>
      <c r="BF827">
        <f>IF($Z827="","",INDEX($AO$2:$AO$2000,$Z827))</f>
      </c>
      <c r="BG827">
        <f>IF($Z827="","",INDEX($AP$2:$AP$2000,$Z827))</f>
      </c>
      <c r="BH827">
        <f>IF($Z827="","",INDEX($AQ$2:$AQ$2000,$Z827))</f>
      </c>
      <c r="BI827">
        <f>IF($Z827="","",INDEX($AR$2:$AR$2000,$Z827))</f>
      </c>
      <c r="BJ827">
        <f>IF($Z827="","",INDEX($AS$2:$AS$2000,$Z827))</f>
      </c>
      <c r="BK827">
        <f>IF($Z827="","",INDEX($AT$2:$AT$2000,$Z827))</f>
      </c>
      <c r="BL827">
        <f>IF($Z827="","",INDEX($AU$2:$AU$2000,$Z827))</f>
      </c>
      <c r="BM827">
        <f>IF($Z827="","",INDEX($AV$2:$AV$2000,$Z827))</f>
      </c>
      <c r="BN827">
        <f>IF($Z827="","",INDEX($AW$2:$AW$2000,$Z827))</f>
      </c>
      <c r="BO827">
        <f>IF($Z827="","",INDEX($AX$2:$AX$2000,$Z827))</f>
      </c>
      <c r="BP827">
        <f>IF($Z827="","",INDEX($AY$2:$AY$2000,$Z827))</f>
      </c>
      <c r="BQ827">
        <f>IF($Z827="","",INDEX($AZ$2:$AZ$2000,$Z827))</f>
      </c>
      <c r="BR827">
        <f>IF($Z827="","",INDEX($BA$2:$BA$2000,$Z827))</f>
      </c>
      <c r="BS827">
        <f>IF($Z827="","",INDEX($BB$2:$BB$2000,$Z827))</f>
      </c>
      <c r="BT827">
        <f>IF($Z827="","",INDEX($BC$2:$BC$2000,$Z827))</f>
      </c>
      <c r="BV827">
        <f>IF(OR($A827="",$P827&lt;&gt;"Yes",$AH827="Yes"),"",1+N($AG827))</f>
      </c>
      <c r="BW827">
        <f>IF($A827="","",COUNTIFS($W$2:$W$2500,$A827,$BZ$2:$BZ$2500,"Yes")+COUNTIFS($X$2:$X$2500,$A827,$BY$2:$BY$2500,"Yes"))</f>
      </c>
      <c r="BX827">
        <f>IF(OR($A827="",$P827="Yes"),"",IF(N($BW827)=0,0,1+SUMIFS($CB$2:$CB$2500,$W$2:$W$2500,$A827)+SUMIFS($CA$2:$CA$2500,$X$2:$X$2500,$A827)))</f>
      </c>
      <c r="BY827" t="str">
        <f>IF($Y827="","",INDEX($AH$2:$AH$2000,$Y827)&amp;"")</f>
      </c>
      <c r="BZ827" t="str">
        <f>IF($Z827="","",INDEX($AH$2:$AH$2000,$Z827)&amp;"")</f>
      </c>
      <c r="CA827">
        <f>IF($Y827="","",INDEX($BV$2:$BV$2000,$Y827))</f>
      </c>
      <c r="CB827">
        <f>IF($Z827="","",INDEX($BV$2:$BV$2000,$Z827))</f>
      </c>
    </row>
    <row r="828">
      <c r="A828" t="str">
        <f>IF(TRIM(INDEX(games!$A:$A,ROW()))="","",TRIM(INDEX(games!$A:$A,ROW())))</f>
      </c>
      <c r="B828">
        <f>IF(OR($A828="",INDEX(games!$B:$B,ROW())=""),"",INDEX(games!$B:$B,ROW()))</f>
      </c>
      <c r="C828" t="str">
        <f>IF(OR($A828="",INDEX(games!$C:$C,ROW())=""),"",INDEX(games!$C:$C,ROW()))</f>
      </c>
      <c r="D828">
        <f>IF($A828="","",COUNTIF($W$2:$W$2500,$A828)+COUNTIF($X$2:$X$2500,$A828))</f>
      </c>
      <c r="E828">
        <f>IF($A828="","",IFERROR(MATCH($C828,$R$2:$R$5,0),0))</f>
      </c>
      <c r="F828">
        <f>IF($A828="","",MOD(ROW(),34))</f>
      </c>
      <c r="G828">
        <f>IF($A828="",NA(),IF($C828="Action",$B828,NA()))</f>
      </c>
      <c r="H828">
        <f>IF($A828="",NA(),IF($C828="Action",1+$F828*0.023,NA()))</f>
      </c>
      <c r="I828">
        <f>IF($A828="",NA(),IF($C828="Strategy",$B828,NA()))</f>
      </c>
      <c r="J828">
        <f>IF($A828="",NA(),IF($C828="Strategy",2+$F828*0.023,NA()))</f>
      </c>
      <c r="K828">
        <f>IF($A828="",NA(),IF($C828="Deckbuilder",$B828,NA()))</f>
      </c>
      <c r="L828">
        <f>IF($A828="",NA(),IF($C828="Deckbuilder",3+$F828*0.023,NA()))</f>
      </c>
      <c r="M828">
        <f>IF($A828="",NA(),IF($C828="Traditional",$B828,NA()))</f>
      </c>
      <c r="N828">
        <f>IF($A828="",NA(),IF($C828="Traditional",4+$F828*0.023,NA()))</f>
      </c>
      <c r="O828">
        <f>IF($A828="","",$D828+ROW()/1000000)</f>
      </c>
      <c r="P828" t="str">
        <f>IF(OR($A828="",INDEX(games!$H:$H,ROW())=""),"",INDEX(games!$H:$H,ROW()))</f>
      </c>
      <c r="Q828">
        <f>IF(OR($A828="",$P828&lt;&gt;"Yes"),"",$D828+ROW()/1000000)</f>
      </c>
      <c r="T828">
        <f>IF($Y828="","",INDEX($B$2:$B$2000,$Y828))</f>
      </c>
      <c r="U828">
        <f>IF($Z828="","",INDEX($B$2:$B$2000,$Z828))</f>
      </c>
      <c r="V828">
        <f>IF(OR($T828="",$U828=""),"",$U828-$T828)</f>
      </c>
      <c r="W828" t="str">
        <f>IF(TRIM(INDEX(connections!$A:$A,ROW()))="","",TRIM(INDEX(connections!$A:$A,ROW())))</f>
      </c>
      <c r="X828" t="str">
        <f>IF($W828="","",TRIM(INDEX(connections!$B:$B,ROW())))</f>
      </c>
      <c r="Y828">
        <f>IF($W828="","",IFERROR(MATCH($W828,$A$2:$A$2000,0),""))</f>
      </c>
      <c r="Z828">
        <f>IF($X828="","",IFERROR(MATCH($X828,$A$2:$A$2000,0),""))</f>
      </c>
      <c r="AA828" t="str">
        <f>IF($Y828="","",INDEX($P$2:$P$2000,$Y828))</f>
      </c>
      <c r="AB828" t="str">
        <f>IF($Z828="","",INDEX($P$2:$P$2000,$Z828))</f>
      </c>
      <c r="AC828">
        <f>IF(AND($AA828="Yes",$AB828="Yes"),1,"")</f>
      </c>
      <c r="AD828">
        <f>IF(OR($Y828="",$Z828=""),"",IF(INDEX($C$2:$C$2000,$Y828)=INDEX($C$2:$C$2000,$Z828),0,1))</f>
      </c>
      <c r="AE828">
        <f>IF($AC828&lt;&gt;1,"",IF(AND(INDEX($AG$2:$AG$2000,$Y828)=1,INDEX($AG$2:$AG$2000,$Z828)=1),1,""))</f>
      </c>
      <c r="AG828">
        <f>IF($A828="","",COUNTIFS($W$2:$W$2500,$A828,$AB$2:$AB$2500,"Yes")+COUNTIFS($X$2:$X$2500,$A828,$AA$2:$AA$2500,"Yes"))</f>
      </c>
      <c r="AH828" t="str">
        <f>IF(OR($P828&lt;&gt;"Yes",N($AG828)=0),"",IF(AND($AG828=1,COUNTIFS($W$2:$W$2500,$A828,$AE$2:$AE$2500,1)+COUNTIFS($X$2:$X$2500,$A828,$AE$2:$AE$2500,1)&gt;0),"","Yes"))</f>
      </c>
      <c r="AI828">
        <f>IF($AH828="Yes",$AG828,"")</f>
      </c>
      <c r="AJ828">
        <f>IF($AI828="","",$AI828+ROW()/1000000)</f>
      </c>
      <c r="AK828">
        <f>IF(OR($A828="",$P828="Yes",N($AG828)=0),"",$AG828+ROW()/1000000)</f>
      </c>
      <c r="AL828" t="str">
        <f>IF($A828="","",INDEX(games!$J:$J,ROW())&amp;"")</f>
      </c>
      <c r="AM828">
        <f>IF($A828="","",SUMPRODUCT($AO828:$BD828,'Map Analysis'!$AP$2^{0,1,2,3,4,5,6,7,8,9,10,11,12,13,14,15}))</f>
      </c>
      <c r="AN828">
        <f>IF($A828="","",$AM828+ROW()/10000000)</f>
      </c>
      <c r="AO828">
        <f>IF($A828="","",COUNTIF($W$2:$W$2500,$A828))</f>
      </c>
      <c r="AP828">
        <f>IF($A828="","",SUMIFS($BF$2:$BF$2500,$W$2:$W$2500,$A828))</f>
      </c>
      <c r="AQ828">
        <f>IF($A828="","",SUMIFS($BG$2:$BG$2500,$W$2:$W$2500,$A828))</f>
      </c>
      <c r="AR828">
        <f>IF($A828="","",SUMIFS($BH$2:$BH$2500,$W$2:$W$2500,$A828))</f>
      </c>
      <c r="AS828">
        <f>IF($A828="","",SUMIFS($BI$2:$BI$2500,$W$2:$W$2500,$A828))</f>
      </c>
      <c r="AT828">
        <f>IF($A828="","",SUMIFS($BJ$2:$BJ$2500,$W$2:$W$2500,$A828))</f>
      </c>
      <c r="AU828">
        <f>IF($A828="","",SUMIFS($BK$2:$BK$2500,$W$2:$W$2500,$A828))</f>
      </c>
      <c r="AV828">
        <f>IF($A828="","",SUMIFS($BL$2:$BL$2500,$W$2:$W$2500,$A828))</f>
      </c>
      <c r="AW828">
        <f>IF($A828="","",SUMIFS($BM$2:$BM$2500,$W$2:$W$2500,$A828))</f>
      </c>
      <c r="AX828">
        <f>IF($A828="","",SUMIFS($BN$2:$BN$2500,$W$2:$W$2500,$A828))</f>
      </c>
      <c r="AY828">
        <f>IF($A828="","",SUMIFS($BO$2:$BO$2500,$W$2:$W$2500,$A828))</f>
      </c>
      <c r="AZ828">
        <f>IF($A828="","",SUMIFS($BP$2:$BP$2500,$W$2:$W$2500,$A828))</f>
      </c>
      <c r="BA828">
        <f>IF($A828="","",SUMIFS($BQ$2:$BQ$2500,$W$2:$W$2500,$A828))</f>
      </c>
      <c r="BB828">
        <f>IF($A828="","",SUMIFS($BR$2:$BR$2500,$W$2:$W$2500,$A828))</f>
      </c>
      <c r="BC828">
        <f>IF($A828="","",SUMIFS($BS$2:$BS$2500,$W$2:$W$2500,$A828))</f>
      </c>
      <c r="BD828">
        <f>IF($A828="","",SUMIFS($BT$2:$BT$2500,$W$2:$W$2500,$A828))</f>
      </c>
      <c r="BF828">
        <f>IF($Z828="","",INDEX($AO$2:$AO$2000,$Z828))</f>
      </c>
      <c r="BG828">
        <f>IF($Z828="","",INDEX($AP$2:$AP$2000,$Z828))</f>
      </c>
      <c r="BH828">
        <f>IF($Z828="","",INDEX($AQ$2:$AQ$2000,$Z828))</f>
      </c>
      <c r="BI828">
        <f>IF($Z828="","",INDEX($AR$2:$AR$2000,$Z828))</f>
      </c>
      <c r="BJ828">
        <f>IF($Z828="","",INDEX($AS$2:$AS$2000,$Z828))</f>
      </c>
      <c r="BK828">
        <f>IF($Z828="","",INDEX($AT$2:$AT$2000,$Z828))</f>
      </c>
      <c r="BL828">
        <f>IF($Z828="","",INDEX($AU$2:$AU$2000,$Z828))</f>
      </c>
      <c r="BM828">
        <f>IF($Z828="","",INDEX($AV$2:$AV$2000,$Z828))</f>
      </c>
      <c r="BN828">
        <f>IF($Z828="","",INDEX($AW$2:$AW$2000,$Z828))</f>
      </c>
      <c r="BO828">
        <f>IF($Z828="","",INDEX($AX$2:$AX$2000,$Z828))</f>
      </c>
      <c r="BP828">
        <f>IF($Z828="","",INDEX($AY$2:$AY$2000,$Z828))</f>
      </c>
      <c r="BQ828">
        <f>IF($Z828="","",INDEX($AZ$2:$AZ$2000,$Z828))</f>
      </c>
      <c r="BR828">
        <f>IF($Z828="","",INDEX($BA$2:$BA$2000,$Z828))</f>
      </c>
      <c r="BS828">
        <f>IF($Z828="","",INDEX($BB$2:$BB$2000,$Z828))</f>
      </c>
      <c r="BT828">
        <f>IF($Z828="","",INDEX($BC$2:$BC$2000,$Z828))</f>
      </c>
      <c r="BV828">
        <f>IF(OR($A828="",$P828&lt;&gt;"Yes",$AH828="Yes"),"",1+N($AG828))</f>
      </c>
      <c r="BW828">
        <f>IF($A828="","",COUNTIFS($W$2:$W$2500,$A828,$BZ$2:$BZ$2500,"Yes")+COUNTIFS($X$2:$X$2500,$A828,$BY$2:$BY$2500,"Yes"))</f>
      </c>
      <c r="BX828">
        <f>IF(OR($A828="",$P828="Yes"),"",IF(N($BW828)=0,0,1+SUMIFS($CB$2:$CB$2500,$W$2:$W$2500,$A828)+SUMIFS($CA$2:$CA$2500,$X$2:$X$2500,$A828)))</f>
      </c>
      <c r="BY828" t="str">
        <f>IF($Y828="","",INDEX($AH$2:$AH$2000,$Y828)&amp;"")</f>
      </c>
      <c r="BZ828" t="str">
        <f>IF($Z828="","",INDEX($AH$2:$AH$2000,$Z828)&amp;"")</f>
      </c>
      <c r="CA828">
        <f>IF($Y828="","",INDEX($BV$2:$BV$2000,$Y828))</f>
      </c>
      <c r="CB828">
        <f>IF($Z828="","",INDEX($BV$2:$BV$2000,$Z828))</f>
      </c>
    </row>
    <row r="829">
      <c r="A829" t="str">
        <f>IF(TRIM(INDEX(games!$A:$A,ROW()))="","",TRIM(INDEX(games!$A:$A,ROW())))</f>
      </c>
      <c r="B829">
        <f>IF(OR($A829="",INDEX(games!$B:$B,ROW())=""),"",INDEX(games!$B:$B,ROW()))</f>
      </c>
      <c r="C829" t="str">
        <f>IF(OR($A829="",INDEX(games!$C:$C,ROW())=""),"",INDEX(games!$C:$C,ROW()))</f>
      </c>
      <c r="D829">
        <f>IF($A829="","",COUNTIF($W$2:$W$2500,$A829)+COUNTIF($X$2:$X$2500,$A829))</f>
      </c>
      <c r="E829">
        <f>IF($A829="","",IFERROR(MATCH($C829,$R$2:$R$5,0),0))</f>
      </c>
      <c r="F829">
        <f>IF($A829="","",MOD(ROW(),34))</f>
      </c>
      <c r="G829">
        <f>IF($A829="",NA(),IF($C829="Action",$B829,NA()))</f>
      </c>
      <c r="H829">
        <f>IF($A829="",NA(),IF($C829="Action",1+$F829*0.023,NA()))</f>
      </c>
      <c r="I829">
        <f>IF($A829="",NA(),IF($C829="Strategy",$B829,NA()))</f>
      </c>
      <c r="J829">
        <f>IF($A829="",NA(),IF($C829="Strategy",2+$F829*0.023,NA()))</f>
      </c>
      <c r="K829">
        <f>IF($A829="",NA(),IF($C829="Deckbuilder",$B829,NA()))</f>
      </c>
      <c r="L829">
        <f>IF($A829="",NA(),IF($C829="Deckbuilder",3+$F829*0.023,NA()))</f>
      </c>
      <c r="M829">
        <f>IF($A829="",NA(),IF($C829="Traditional",$B829,NA()))</f>
      </c>
      <c r="N829">
        <f>IF($A829="",NA(),IF($C829="Traditional",4+$F829*0.023,NA()))</f>
      </c>
      <c r="O829">
        <f>IF($A829="","",$D829+ROW()/1000000)</f>
      </c>
      <c r="P829" t="str">
        <f>IF(OR($A829="",INDEX(games!$H:$H,ROW())=""),"",INDEX(games!$H:$H,ROW()))</f>
      </c>
      <c r="Q829">
        <f>IF(OR($A829="",$P829&lt;&gt;"Yes"),"",$D829+ROW()/1000000)</f>
      </c>
      <c r="T829">
        <f>IF($Y829="","",INDEX($B$2:$B$2000,$Y829))</f>
      </c>
      <c r="U829">
        <f>IF($Z829="","",INDEX($B$2:$B$2000,$Z829))</f>
      </c>
      <c r="V829">
        <f>IF(OR($T829="",$U829=""),"",$U829-$T829)</f>
      </c>
      <c r="W829" t="str">
        <f>IF(TRIM(INDEX(connections!$A:$A,ROW()))="","",TRIM(INDEX(connections!$A:$A,ROW())))</f>
      </c>
      <c r="X829" t="str">
        <f>IF($W829="","",TRIM(INDEX(connections!$B:$B,ROW())))</f>
      </c>
      <c r="Y829">
        <f>IF($W829="","",IFERROR(MATCH($W829,$A$2:$A$2000,0),""))</f>
      </c>
      <c r="Z829">
        <f>IF($X829="","",IFERROR(MATCH($X829,$A$2:$A$2000,0),""))</f>
      </c>
      <c r="AA829" t="str">
        <f>IF($Y829="","",INDEX($P$2:$P$2000,$Y829))</f>
      </c>
      <c r="AB829" t="str">
        <f>IF($Z829="","",INDEX($P$2:$P$2000,$Z829))</f>
      </c>
      <c r="AC829">
        <f>IF(AND($AA829="Yes",$AB829="Yes"),1,"")</f>
      </c>
      <c r="AD829">
        <f>IF(OR($Y829="",$Z829=""),"",IF(INDEX($C$2:$C$2000,$Y829)=INDEX($C$2:$C$2000,$Z829),0,1))</f>
      </c>
      <c r="AE829">
        <f>IF($AC829&lt;&gt;1,"",IF(AND(INDEX($AG$2:$AG$2000,$Y829)=1,INDEX($AG$2:$AG$2000,$Z829)=1),1,""))</f>
      </c>
      <c r="AG829">
        <f>IF($A829="","",COUNTIFS($W$2:$W$2500,$A829,$AB$2:$AB$2500,"Yes")+COUNTIFS($X$2:$X$2500,$A829,$AA$2:$AA$2500,"Yes"))</f>
      </c>
      <c r="AH829" t="str">
        <f>IF(OR($P829&lt;&gt;"Yes",N($AG829)=0),"",IF(AND($AG829=1,COUNTIFS($W$2:$W$2500,$A829,$AE$2:$AE$2500,1)+COUNTIFS($X$2:$X$2500,$A829,$AE$2:$AE$2500,1)&gt;0),"","Yes"))</f>
      </c>
      <c r="AI829">
        <f>IF($AH829="Yes",$AG829,"")</f>
      </c>
      <c r="AJ829">
        <f>IF($AI829="","",$AI829+ROW()/1000000)</f>
      </c>
      <c r="AK829">
        <f>IF(OR($A829="",$P829="Yes",N($AG829)=0),"",$AG829+ROW()/1000000)</f>
      </c>
      <c r="AL829" t="str">
        <f>IF($A829="","",INDEX(games!$J:$J,ROW())&amp;"")</f>
      </c>
      <c r="AM829">
        <f>IF($A829="","",SUMPRODUCT($AO829:$BD829,'Map Analysis'!$AP$2^{0,1,2,3,4,5,6,7,8,9,10,11,12,13,14,15}))</f>
      </c>
      <c r="AN829">
        <f>IF($A829="","",$AM829+ROW()/10000000)</f>
      </c>
      <c r="AO829">
        <f>IF($A829="","",COUNTIF($W$2:$W$2500,$A829))</f>
      </c>
      <c r="AP829">
        <f>IF($A829="","",SUMIFS($BF$2:$BF$2500,$W$2:$W$2500,$A829))</f>
      </c>
      <c r="AQ829">
        <f>IF($A829="","",SUMIFS($BG$2:$BG$2500,$W$2:$W$2500,$A829))</f>
      </c>
      <c r="AR829">
        <f>IF($A829="","",SUMIFS($BH$2:$BH$2500,$W$2:$W$2500,$A829))</f>
      </c>
      <c r="AS829">
        <f>IF($A829="","",SUMIFS($BI$2:$BI$2500,$W$2:$W$2500,$A829))</f>
      </c>
      <c r="AT829">
        <f>IF($A829="","",SUMIFS($BJ$2:$BJ$2500,$W$2:$W$2500,$A829))</f>
      </c>
      <c r="AU829">
        <f>IF($A829="","",SUMIFS($BK$2:$BK$2500,$W$2:$W$2500,$A829))</f>
      </c>
      <c r="AV829">
        <f>IF($A829="","",SUMIFS($BL$2:$BL$2500,$W$2:$W$2500,$A829))</f>
      </c>
      <c r="AW829">
        <f>IF($A829="","",SUMIFS($BM$2:$BM$2500,$W$2:$W$2500,$A829))</f>
      </c>
      <c r="AX829">
        <f>IF($A829="","",SUMIFS($BN$2:$BN$2500,$W$2:$W$2500,$A829))</f>
      </c>
      <c r="AY829">
        <f>IF($A829="","",SUMIFS($BO$2:$BO$2500,$W$2:$W$2500,$A829))</f>
      </c>
      <c r="AZ829">
        <f>IF($A829="","",SUMIFS($BP$2:$BP$2500,$W$2:$W$2500,$A829))</f>
      </c>
      <c r="BA829">
        <f>IF($A829="","",SUMIFS($BQ$2:$BQ$2500,$W$2:$W$2500,$A829))</f>
      </c>
      <c r="BB829">
        <f>IF($A829="","",SUMIFS($BR$2:$BR$2500,$W$2:$W$2500,$A829))</f>
      </c>
      <c r="BC829">
        <f>IF($A829="","",SUMIFS($BS$2:$BS$2500,$W$2:$W$2500,$A829))</f>
      </c>
      <c r="BD829">
        <f>IF($A829="","",SUMIFS($BT$2:$BT$2500,$W$2:$W$2500,$A829))</f>
      </c>
      <c r="BF829">
        <f>IF($Z829="","",INDEX($AO$2:$AO$2000,$Z829))</f>
      </c>
      <c r="BG829">
        <f>IF($Z829="","",INDEX($AP$2:$AP$2000,$Z829))</f>
      </c>
      <c r="BH829">
        <f>IF($Z829="","",INDEX($AQ$2:$AQ$2000,$Z829))</f>
      </c>
      <c r="BI829">
        <f>IF($Z829="","",INDEX($AR$2:$AR$2000,$Z829))</f>
      </c>
      <c r="BJ829">
        <f>IF($Z829="","",INDEX($AS$2:$AS$2000,$Z829))</f>
      </c>
      <c r="BK829">
        <f>IF($Z829="","",INDEX($AT$2:$AT$2000,$Z829))</f>
      </c>
      <c r="BL829">
        <f>IF($Z829="","",INDEX($AU$2:$AU$2000,$Z829))</f>
      </c>
      <c r="BM829">
        <f>IF($Z829="","",INDEX($AV$2:$AV$2000,$Z829))</f>
      </c>
      <c r="BN829">
        <f>IF($Z829="","",INDEX($AW$2:$AW$2000,$Z829))</f>
      </c>
      <c r="BO829">
        <f>IF($Z829="","",INDEX($AX$2:$AX$2000,$Z829))</f>
      </c>
      <c r="BP829">
        <f>IF($Z829="","",INDEX($AY$2:$AY$2000,$Z829))</f>
      </c>
      <c r="BQ829">
        <f>IF($Z829="","",INDEX($AZ$2:$AZ$2000,$Z829))</f>
      </c>
      <c r="BR829">
        <f>IF($Z829="","",INDEX($BA$2:$BA$2000,$Z829))</f>
      </c>
      <c r="BS829">
        <f>IF($Z829="","",INDEX($BB$2:$BB$2000,$Z829))</f>
      </c>
      <c r="BT829">
        <f>IF($Z829="","",INDEX($BC$2:$BC$2000,$Z829))</f>
      </c>
      <c r="BV829">
        <f>IF(OR($A829="",$P829&lt;&gt;"Yes",$AH829="Yes"),"",1+N($AG829))</f>
      </c>
      <c r="BW829">
        <f>IF($A829="","",COUNTIFS($W$2:$W$2500,$A829,$BZ$2:$BZ$2500,"Yes")+COUNTIFS($X$2:$X$2500,$A829,$BY$2:$BY$2500,"Yes"))</f>
      </c>
      <c r="BX829">
        <f>IF(OR($A829="",$P829="Yes"),"",IF(N($BW829)=0,0,1+SUMIFS($CB$2:$CB$2500,$W$2:$W$2500,$A829)+SUMIFS($CA$2:$CA$2500,$X$2:$X$2500,$A829)))</f>
      </c>
      <c r="BY829" t="str">
        <f>IF($Y829="","",INDEX($AH$2:$AH$2000,$Y829)&amp;"")</f>
      </c>
      <c r="BZ829" t="str">
        <f>IF($Z829="","",INDEX($AH$2:$AH$2000,$Z829)&amp;"")</f>
      </c>
      <c r="CA829">
        <f>IF($Y829="","",INDEX($BV$2:$BV$2000,$Y829))</f>
      </c>
      <c r="CB829">
        <f>IF($Z829="","",INDEX($BV$2:$BV$2000,$Z829))</f>
      </c>
    </row>
    <row r="830">
      <c r="A830" t="str">
        <f>IF(TRIM(INDEX(games!$A:$A,ROW()))="","",TRIM(INDEX(games!$A:$A,ROW())))</f>
      </c>
      <c r="B830">
        <f>IF(OR($A830="",INDEX(games!$B:$B,ROW())=""),"",INDEX(games!$B:$B,ROW()))</f>
      </c>
      <c r="C830" t="str">
        <f>IF(OR($A830="",INDEX(games!$C:$C,ROW())=""),"",INDEX(games!$C:$C,ROW()))</f>
      </c>
      <c r="D830">
        <f>IF($A830="","",COUNTIF($W$2:$W$2500,$A830)+COUNTIF($X$2:$X$2500,$A830))</f>
      </c>
      <c r="E830">
        <f>IF($A830="","",IFERROR(MATCH($C830,$R$2:$R$5,0),0))</f>
      </c>
      <c r="F830">
        <f>IF($A830="","",MOD(ROW(),34))</f>
      </c>
      <c r="G830">
        <f>IF($A830="",NA(),IF($C830="Action",$B830,NA()))</f>
      </c>
      <c r="H830">
        <f>IF($A830="",NA(),IF($C830="Action",1+$F830*0.023,NA()))</f>
      </c>
      <c r="I830">
        <f>IF($A830="",NA(),IF($C830="Strategy",$B830,NA()))</f>
      </c>
      <c r="J830">
        <f>IF($A830="",NA(),IF($C830="Strategy",2+$F830*0.023,NA()))</f>
      </c>
      <c r="K830">
        <f>IF($A830="",NA(),IF($C830="Deckbuilder",$B830,NA()))</f>
      </c>
      <c r="L830">
        <f>IF($A830="",NA(),IF($C830="Deckbuilder",3+$F830*0.023,NA()))</f>
      </c>
      <c r="M830">
        <f>IF($A830="",NA(),IF($C830="Traditional",$B830,NA()))</f>
      </c>
      <c r="N830">
        <f>IF($A830="",NA(),IF($C830="Traditional",4+$F830*0.023,NA()))</f>
      </c>
      <c r="O830">
        <f>IF($A830="","",$D830+ROW()/1000000)</f>
      </c>
      <c r="P830" t="str">
        <f>IF(OR($A830="",INDEX(games!$H:$H,ROW())=""),"",INDEX(games!$H:$H,ROW()))</f>
      </c>
      <c r="Q830">
        <f>IF(OR($A830="",$P830&lt;&gt;"Yes"),"",$D830+ROW()/1000000)</f>
      </c>
      <c r="T830">
        <f>IF($Y830="","",INDEX($B$2:$B$2000,$Y830))</f>
      </c>
      <c r="U830">
        <f>IF($Z830="","",INDEX($B$2:$B$2000,$Z830))</f>
      </c>
      <c r="V830">
        <f>IF(OR($T830="",$U830=""),"",$U830-$T830)</f>
      </c>
      <c r="W830" t="str">
        <f>IF(TRIM(INDEX(connections!$A:$A,ROW()))="","",TRIM(INDEX(connections!$A:$A,ROW())))</f>
      </c>
      <c r="X830" t="str">
        <f>IF($W830="","",TRIM(INDEX(connections!$B:$B,ROW())))</f>
      </c>
      <c r="Y830">
        <f>IF($W830="","",IFERROR(MATCH($W830,$A$2:$A$2000,0),""))</f>
      </c>
      <c r="Z830">
        <f>IF($X830="","",IFERROR(MATCH($X830,$A$2:$A$2000,0),""))</f>
      </c>
      <c r="AA830" t="str">
        <f>IF($Y830="","",INDEX($P$2:$P$2000,$Y830))</f>
      </c>
      <c r="AB830" t="str">
        <f>IF($Z830="","",INDEX($P$2:$P$2000,$Z830))</f>
      </c>
      <c r="AC830">
        <f>IF(AND($AA830="Yes",$AB830="Yes"),1,"")</f>
      </c>
      <c r="AD830">
        <f>IF(OR($Y830="",$Z830=""),"",IF(INDEX($C$2:$C$2000,$Y830)=INDEX($C$2:$C$2000,$Z830),0,1))</f>
      </c>
      <c r="AE830">
        <f>IF($AC830&lt;&gt;1,"",IF(AND(INDEX($AG$2:$AG$2000,$Y830)=1,INDEX($AG$2:$AG$2000,$Z830)=1),1,""))</f>
      </c>
      <c r="AG830">
        <f>IF($A830="","",COUNTIFS($W$2:$W$2500,$A830,$AB$2:$AB$2500,"Yes")+COUNTIFS($X$2:$X$2500,$A830,$AA$2:$AA$2500,"Yes"))</f>
      </c>
      <c r="AH830" t="str">
        <f>IF(OR($P830&lt;&gt;"Yes",N($AG830)=0),"",IF(AND($AG830=1,COUNTIFS($W$2:$W$2500,$A830,$AE$2:$AE$2500,1)+COUNTIFS($X$2:$X$2500,$A830,$AE$2:$AE$2500,1)&gt;0),"","Yes"))</f>
      </c>
      <c r="AI830">
        <f>IF($AH830="Yes",$AG830,"")</f>
      </c>
      <c r="AJ830">
        <f>IF($AI830="","",$AI830+ROW()/1000000)</f>
      </c>
      <c r="AK830">
        <f>IF(OR($A830="",$P830="Yes",N($AG830)=0),"",$AG830+ROW()/1000000)</f>
      </c>
      <c r="AL830" t="str">
        <f>IF($A830="","",INDEX(games!$J:$J,ROW())&amp;"")</f>
      </c>
      <c r="AM830">
        <f>IF($A830="","",SUMPRODUCT($AO830:$BD830,'Map Analysis'!$AP$2^{0,1,2,3,4,5,6,7,8,9,10,11,12,13,14,15}))</f>
      </c>
      <c r="AN830">
        <f>IF($A830="","",$AM830+ROW()/10000000)</f>
      </c>
      <c r="AO830">
        <f>IF($A830="","",COUNTIF($W$2:$W$2500,$A830))</f>
      </c>
      <c r="AP830">
        <f>IF($A830="","",SUMIFS($BF$2:$BF$2500,$W$2:$W$2500,$A830))</f>
      </c>
      <c r="AQ830">
        <f>IF($A830="","",SUMIFS($BG$2:$BG$2500,$W$2:$W$2500,$A830))</f>
      </c>
      <c r="AR830">
        <f>IF($A830="","",SUMIFS($BH$2:$BH$2500,$W$2:$W$2500,$A830))</f>
      </c>
      <c r="AS830">
        <f>IF($A830="","",SUMIFS($BI$2:$BI$2500,$W$2:$W$2500,$A830))</f>
      </c>
      <c r="AT830">
        <f>IF($A830="","",SUMIFS($BJ$2:$BJ$2500,$W$2:$W$2500,$A830))</f>
      </c>
      <c r="AU830">
        <f>IF($A830="","",SUMIFS($BK$2:$BK$2500,$W$2:$W$2500,$A830))</f>
      </c>
      <c r="AV830">
        <f>IF($A830="","",SUMIFS($BL$2:$BL$2500,$W$2:$W$2500,$A830))</f>
      </c>
      <c r="AW830">
        <f>IF($A830="","",SUMIFS($BM$2:$BM$2500,$W$2:$W$2500,$A830))</f>
      </c>
      <c r="AX830">
        <f>IF($A830="","",SUMIFS($BN$2:$BN$2500,$W$2:$W$2500,$A830))</f>
      </c>
      <c r="AY830">
        <f>IF($A830="","",SUMIFS($BO$2:$BO$2500,$W$2:$W$2500,$A830))</f>
      </c>
      <c r="AZ830">
        <f>IF($A830="","",SUMIFS($BP$2:$BP$2500,$W$2:$W$2500,$A830))</f>
      </c>
      <c r="BA830">
        <f>IF($A830="","",SUMIFS($BQ$2:$BQ$2500,$W$2:$W$2500,$A830))</f>
      </c>
      <c r="BB830">
        <f>IF($A830="","",SUMIFS($BR$2:$BR$2500,$W$2:$W$2500,$A830))</f>
      </c>
      <c r="BC830">
        <f>IF($A830="","",SUMIFS($BS$2:$BS$2500,$W$2:$W$2500,$A830))</f>
      </c>
      <c r="BD830">
        <f>IF($A830="","",SUMIFS($BT$2:$BT$2500,$W$2:$W$2500,$A830))</f>
      </c>
      <c r="BF830">
        <f>IF($Z830="","",INDEX($AO$2:$AO$2000,$Z830))</f>
      </c>
      <c r="BG830">
        <f>IF($Z830="","",INDEX($AP$2:$AP$2000,$Z830))</f>
      </c>
      <c r="BH830">
        <f>IF($Z830="","",INDEX($AQ$2:$AQ$2000,$Z830))</f>
      </c>
      <c r="BI830">
        <f>IF($Z830="","",INDEX($AR$2:$AR$2000,$Z830))</f>
      </c>
      <c r="BJ830">
        <f>IF($Z830="","",INDEX($AS$2:$AS$2000,$Z830))</f>
      </c>
      <c r="BK830">
        <f>IF($Z830="","",INDEX($AT$2:$AT$2000,$Z830))</f>
      </c>
      <c r="BL830">
        <f>IF($Z830="","",INDEX($AU$2:$AU$2000,$Z830))</f>
      </c>
      <c r="BM830">
        <f>IF($Z830="","",INDEX($AV$2:$AV$2000,$Z830))</f>
      </c>
      <c r="BN830">
        <f>IF($Z830="","",INDEX($AW$2:$AW$2000,$Z830))</f>
      </c>
      <c r="BO830">
        <f>IF($Z830="","",INDEX($AX$2:$AX$2000,$Z830))</f>
      </c>
      <c r="BP830">
        <f>IF($Z830="","",INDEX($AY$2:$AY$2000,$Z830))</f>
      </c>
      <c r="BQ830">
        <f>IF($Z830="","",INDEX($AZ$2:$AZ$2000,$Z830))</f>
      </c>
      <c r="BR830">
        <f>IF($Z830="","",INDEX($BA$2:$BA$2000,$Z830))</f>
      </c>
      <c r="BS830">
        <f>IF($Z830="","",INDEX($BB$2:$BB$2000,$Z830))</f>
      </c>
      <c r="BT830">
        <f>IF($Z830="","",INDEX($BC$2:$BC$2000,$Z830))</f>
      </c>
      <c r="BV830">
        <f>IF(OR($A830="",$P830&lt;&gt;"Yes",$AH830="Yes"),"",1+N($AG830))</f>
      </c>
      <c r="BW830">
        <f>IF($A830="","",COUNTIFS($W$2:$W$2500,$A830,$BZ$2:$BZ$2500,"Yes")+COUNTIFS($X$2:$X$2500,$A830,$BY$2:$BY$2500,"Yes"))</f>
      </c>
      <c r="BX830">
        <f>IF(OR($A830="",$P830="Yes"),"",IF(N($BW830)=0,0,1+SUMIFS($CB$2:$CB$2500,$W$2:$W$2500,$A830)+SUMIFS($CA$2:$CA$2500,$X$2:$X$2500,$A830)))</f>
      </c>
      <c r="BY830" t="str">
        <f>IF($Y830="","",INDEX($AH$2:$AH$2000,$Y830)&amp;"")</f>
      </c>
      <c r="BZ830" t="str">
        <f>IF($Z830="","",INDEX($AH$2:$AH$2000,$Z830)&amp;"")</f>
      </c>
      <c r="CA830">
        <f>IF($Y830="","",INDEX($BV$2:$BV$2000,$Y830))</f>
      </c>
      <c r="CB830">
        <f>IF($Z830="","",INDEX($BV$2:$BV$2000,$Z830))</f>
      </c>
    </row>
    <row r="831">
      <c r="A831" t="str">
        <f>IF(TRIM(INDEX(games!$A:$A,ROW()))="","",TRIM(INDEX(games!$A:$A,ROW())))</f>
      </c>
      <c r="B831">
        <f>IF(OR($A831="",INDEX(games!$B:$B,ROW())=""),"",INDEX(games!$B:$B,ROW()))</f>
      </c>
      <c r="C831" t="str">
        <f>IF(OR($A831="",INDEX(games!$C:$C,ROW())=""),"",INDEX(games!$C:$C,ROW()))</f>
      </c>
      <c r="D831">
        <f>IF($A831="","",COUNTIF($W$2:$W$2500,$A831)+COUNTIF($X$2:$X$2500,$A831))</f>
      </c>
      <c r="E831">
        <f>IF($A831="","",IFERROR(MATCH($C831,$R$2:$R$5,0),0))</f>
      </c>
      <c r="F831">
        <f>IF($A831="","",MOD(ROW(),34))</f>
      </c>
      <c r="G831">
        <f>IF($A831="",NA(),IF($C831="Action",$B831,NA()))</f>
      </c>
      <c r="H831">
        <f>IF($A831="",NA(),IF($C831="Action",1+$F831*0.023,NA()))</f>
      </c>
      <c r="I831">
        <f>IF($A831="",NA(),IF($C831="Strategy",$B831,NA()))</f>
      </c>
      <c r="J831">
        <f>IF($A831="",NA(),IF($C831="Strategy",2+$F831*0.023,NA()))</f>
      </c>
      <c r="K831">
        <f>IF($A831="",NA(),IF($C831="Deckbuilder",$B831,NA()))</f>
      </c>
      <c r="L831">
        <f>IF($A831="",NA(),IF($C831="Deckbuilder",3+$F831*0.023,NA()))</f>
      </c>
      <c r="M831">
        <f>IF($A831="",NA(),IF($C831="Traditional",$B831,NA()))</f>
      </c>
      <c r="N831">
        <f>IF($A831="",NA(),IF($C831="Traditional",4+$F831*0.023,NA()))</f>
      </c>
      <c r="O831">
        <f>IF($A831="","",$D831+ROW()/1000000)</f>
      </c>
      <c r="P831" t="str">
        <f>IF(OR($A831="",INDEX(games!$H:$H,ROW())=""),"",INDEX(games!$H:$H,ROW()))</f>
      </c>
      <c r="Q831">
        <f>IF(OR($A831="",$P831&lt;&gt;"Yes"),"",$D831+ROW()/1000000)</f>
      </c>
      <c r="T831">
        <f>IF($Y831="","",INDEX($B$2:$B$2000,$Y831))</f>
      </c>
      <c r="U831">
        <f>IF($Z831="","",INDEX($B$2:$B$2000,$Z831))</f>
      </c>
      <c r="V831">
        <f>IF(OR($T831="",$U831=""),"",$U831-$T831)</f>
      </c>
      <c r="W831" t="str">
        <f>IF(TRIM(INDEX(connections!$A:$A,ROW()))="","",TRIM(INDEX(connections!$A:$A,ROW())))</f>
      </c>
      <c r="X831" t="str">
        <f>IF($W831="","",TRIM(INDEX(connections!$B:$B,ROW())))</f>
      </c>
      <c r="Y831">
        <f>IF($W831="","",IFERROR(MATCH($W831,$A$2:$A$2000,0),""))</f>
      </c>
      <c r="Z831">
        <f>IF($X831="","",IFERROR(MATCH($X831,$A$2:$A$2000,0),""))</f>
      </c>
      <c r="AA831" t="str">
        <f>IF($Y831="","",INDEX($P$2:$P$2000,$Y831))</f>
      </c>
      <c r="AB831" t="str">
        <f>IF($Z831="","",INDEX($P$2:$P$2000,$Z831))</f>
      </c>
      <c r="AC831">
        <f>IF(AND($AA831="Yes",$AB831="Yes"),1,"")</f>
      </c>
      <c r="AD831">
        <f>IF(OR($Y831="",$Z831=""),"",IF(INDEX($C$2:$C$2000,$Y831)=INDEX($C$2:$C$2000,$Z831),0,1))</f>
      </c>
      <c r="AE831">
        <f>IF($AC831&lt;&gt;1,"",IF(AND(INDEX($AG$2:$AG$2000,$Y831)=1,INDEX($AG$2:$AG$2000,$Z831)=1),1,""))</f>
      </c>
      <c r="AG831">
        <f>IF($A831="","",COUNTIFS($W$2:$W$2500,$A831,$AB$2:$AB$2500,"Yes")+COUNTIFS($X$2:$X$2500,$A831,$AA$2:$AA$2500,"Yes"))</f>
      </c>
      <c r="AH831" t="str">
        <f>IF(OR($P831&lt;&gt;"Yes",N($AG831)=0),"",IF(AND($AG831=1,COUNTIFS($W$2:$W$2500,$A831,$AE$2:$AE$2500,1)+COUNTIFS($X$2:$X$2500,$A831,$AE$2:$AE$2500,1)&gt;0),"","Yes"))</f>
      </c>
      <c r="AI831">
        <f>IF($AH831="Yes",$AG831,"")</f>
      </c>
      <c r="AJ831">
        <f>IF($AI831="","",$AI831+ROW()/1000000)</f>
      </c>
      <c r="AK831">
        <f>IF(OR($A831="",$P831="Yes",N($AG831)=0),"",$AG831+ROW()/1000000)</f>
      </c>
      <c r="AL831" t="str">
        <f>IF($A831="","",INDEX(games!$J:$J,ROW())&amp;"")</f>
      </c>
      <c r="AM831">
        <f>IF($A831="","",SUMPRODUCT($AO831:$BD831,'Map Analysis'!$AP$2^{0,1,2,3,4,5,6,7,8,9,10,11,12,13,14,15}))</f>
      </c>
      <c r="AN831">
        <f>IF($A831="","",$AM831+ROW()/10000000)</f>
      </c>
      <c r="AO831">
        <f>IF($A831="","",COUNTIF($W$2:$W$2500,$A831))</f>
      </c>
      <c r="AP831">
        <f>IF($A831="","",SUMIFS($BF$2:$BF$2500,$W$2:$W$2500,$A831))</f>
      </c>
      <c r="AQ831">
        <f>IF($A831="","",SUMIFS($BG$2:$BG$2500,$W$2:$W$2500,$A831))</f>
      </c>
      <c r="AR831">
        <f>IF($A831="","",SUMIFS($BH$2:$BH$2500,$W$2:$W$2500,$A831))</f>
      </c>
      <c r="AS831">
        <f>IF($A831="","",SUMIFS($BI$2:$BI$2500,$W$2:$W$2500,$A831))</f>
      </c>
      <c r="AT831">
        <f>IF($A831="","",SUMIFS($BJ$2:$BJ$2500,$W$2:$W$2500,$A831))</f>
      </c>
      <c r="AU831">
        <f>IF($A831="","",SUMIFS($BK$2:$BK$2500,$W$2:$W$2500,$A831))</f>
      </c>
      <c r="AV831">
        <f>IF($A831="","",SUMIFS($BL$2:$BL$2500,$W$2:$W$2500,$A831))</f>
      </c>
      <c r="AW831">
        <f>IF($A831="","",SUMIFS($BM$2:$BM$2500,$W$2:$W$2500,$A831))</f>
      </c>
      <c r="AX831">
        <f>IF($A831="","",SUMIFS($BN$2:$BN$2500,$W$2:$W$2500,$A831))</f>
      </c>
      <c r="AY831">
        <f>IF($A831="","",SUMIFS($BO$2:$BO$2500,$W$2:$W$2500,$A831))</f>
      </c>
      <c r="AZ831">
        <f>IF($A831="","",SUMIFS($BP$2:$BP$2500,$W$2:$W$2500,$A831))</f>
      </c>
      <c r="BA831">
        <f>IF($A831="","",SUMIFS($BQ$2:$BQ$2500,$W$2:$W$2500,$A831))</f>
      </c>
      <c r="BB831">
        <f>IF($A831="","",SUMIFS($BR$2:$BR$2500,$W$2:$W$2500,$A831))</f>
      </c>
      <c r="BC831">
        <f>IF($A831="","",SUMIFS($BS$2:$BS$2500,$W$2:$W$2500,$A831))</f>
      </c>
      <c r="BD831">
        <f>IF($A831="","",SUMIFS($BT$2:$BT$2500,$W$2:$W$2500,$A831))</f>
      </c>
      <c r="BF831">
        <f>IF($Z831="","",INDEX($AO$2:$AO$2000,$Z831))</f>
      </c>
      <c r="BG831">
        <f>IF($Z831="","",INDEX($AP$2:$AP$2000,$Z831))</f>
      </c>
      <c r="BH831">
        <f>IF($Z831="","",INDEX($AQ$2:$AQ$2000,$Z831))</f>
      </c>
      <c r="BI831">
        <f>IF($Z831="","",INDEX($AR$2:$AR$2000,$Z831))</f>
      </c>
      <c r="BJ831">
        <f>IF($Z831="","",INDEX($AS$2:$AS$2000,$Z831))</f>
      </c>
      <c r="BK831">
        <f>IF($Z831="","",INDEX($AT$2:$AT$2000,$Z831))</f>
      </c>
      <c r="BL831">
        <f>IF($Z831="","",INDEX($AU$2:$AU$2000,$Z831))</f>
      </c>
      <c r="BM831">
        <f>IF($Z831="","",INDEX($AV$2:$AV$2000,$Z831))</f>
      </c>
      <c r="BN831">
        <f>IF($Z831="","",INDEX($AW$2:$AW$2000,$Z831))</f>
      </c>
      <c r="BO831">
        <f>IF($Z831="","",INDEX($AX$2:$AX$2000,$Z831))</f>
      </c>
      <c r="BP831">
        <f>IF($Z831="","",INDEX($AY$2:$AY$2000,$Z831))</f>
      </c>
      <c r="BQ831">
        <f>IF($Z831="","",INDEX($AZ$2:$AZ$2000,$Z831))</f>
      </c>
      <c r="BR831">
        <f>IF($Z831="","",INDEX($BA$2:$BA$2000,$Z831))</f>
      </c>
      <c r="BS831">
        <f>IF($Z831="","",INDEX($BB$2:$BB$2000,$Z831))</f>
      </c>
      <c r="BT831">
        <f>IF($Z831="","",INDEX($BC$2:$BC$2000,$Z831))</f>
      </c>
      <c r="BV831">
        <f>IF(OR($A831="",$P831&lt;&gt;"Yes",$AH831="Yes"),"",1+N($AG831))</f>
      </c>
      <c r="BW831">
        <f>IF($A831="","",COUNTIFS($W$2:$W$2500,$A831,$BZ$2:$BZ$2500,"Yes")+COUNTIFS($X$2:$X$2500,$A831,$BY$2:$BY$2500,"Yes"))</f>
      </c>
      <c r="BX831">
        <f>IF(OR($A831="",$P831="Yes"),"",IF(N($BW831)=0,0,1+SUMIFS($CB$2:$CB$2500,$W$2:$W$2500,$A831)+SUMIFS($CA$2:$CA$2500,$X$2:$X$2500,$A831)))</f>
      </c>
      <c r="BY831" t="str">
        <f>IF($Y831="","",INDEX($AH$2:$AH$2000,$Y831)&amp;"")</f>
      </c>
      <c r="BZ831" t="str">
        <f>IF($Z831="","",INDEX($AH$2:$AH$2000,$Z831)&amp;"")</f>
      </c>
      <c r="CA831">
        <f>IF($Y831="","",INDEX($BV$2:$BV$2000,$Y831))</f>
      </c>
      <c r="CB831">
        <f>IF($Z831="","",INDEX($BV$2:$BV$2000,$Z831))</f>
      </c>
    </row>
    <row r="832">
      <c r="A832" t="str">
        <f>IF(TRIM(INDEX(games!$A:$A,ROW()))="","",TRIM(INDEX(games!$A:$A,ROW())))</f>
      </c>
      <c r="B832">
        <f>IF(OR($A832="",INDEX(games!$B:$B,ROW())=""),"",INDEX(games!$B:$B,ROW()))</f>
      </c>
      <c r="C832" t="str">
        <f>IF(OR($A832="",INDEX(games!$C:$C,ROW())=""),"",INDEX(games!$C:$C,ROW()))</f>
      </c>
      <c r="D832">
        <f>IF($A832="","",COUNTIF($W$2:$W$2500,$A832)+COUNTIF($X$2:$X$2500,$A832))</f>
      </c>
      <c r="E832">
        <f>IF($A832="","",IFERROR(MATCH($C832,$R$2:$R$5,0),0))</f>
      </c>
      <c r="F832">
        <f>IF($A832="","",MOD(ROW(),34))</f>
      </c>
      <c r="G832">
        <f>IF($A832="",NA(),IF($C832="Action",$B832,NA()))</f>
      </c>
      <c r="H832">
        <f>IF($A832="",NA(),IF($C832="Action",1+$F832*0.023,NA()))</f>
      </c>
      <c r="I832">
        <f>IF($A832="",NA(),IF($C832="Strategy",$B832,NA()))</f>
      </c>
      <c r="J832">
        <f>IF($A832="",NA(),IF($C832="Strategy",2+$F832*0.023,NA()))</f>
      </c>
      <c r="K832">
        <f>IF($A832="",NA(),IF($C832="Deckbuilder",$B832,NA()))</f>
      </c>
      <c r="L832">
        <f>IF($A832="",NA(),IF($C832="Deckbuilder",3+$F832*0.023,NA()))</f>
      </c>
      <c r="M832">
        <f>IF($A832="",NA(),IF($C832="Traditional",$B832,NA()))</f>
      </c>
      <c r="N832">
        <f>IF($A832="",NA(),IF($C832="Traditional",4+$F832*0.023,NA()))</f>
      </c>
      <c r="O832">
        <f>IF($A832="","",$D832+ROW()/1000000)</f>
      </c>
      <c r="P832" t="str">
        <f>IF(OR($A832="",INDEX(games!$H:$H,ROW())=""),"",INDEX(games!$H:$H,ROW()))</f>
      </c>
      <c r="Q832">
        <f>IF(OR($A832="",$P832&lt;&gt;"Yes"),"",$D832+ROW()/1000000)</f>
      </c>
      <c r="T832">
        <f>IF($Y832="","",INDEX($B$2:$B$2000,$Y832))</f>
      </c>
      <c r="U832">
        <f>IF($Z832="","",INDEX($B$2:$B$2000,$Z832))</f>
      </c>
      <c r="V832">
        <f>IF(OR($T832="",$U832=""),"",$U832-$T832)</f>
      </c>
      <c r="W832" t="str">
        <f>IF(TRIM(INDEX(connections!$A:$A,ROW()))="","",TRIM(INDEX(connections!$A:$A,ROW())))</f>
      </c>
      <c r="X832" t="str">
        <f>IF($W832="","",TRIM(INDEX(connections!$B:$B,ROW())))</f>
      </c>
      <c r="Y832">
        <f>IF($W832="","",IFERROR(MATCH($W832,$A$2:$A$2000,0),""))</f>
      </c>
      <c r="Z832">
        <f>IF($X832="","",IFERROR(MATCH($X832,$A$2:$A$2000,0),""))</f>
      </c>
      <c r="AA832" t="str">
        <f>IF($Y832="","",INDEX($P$2:$P$2000,$Y832))</f>
      </c>
      <c r="AB832" t="str">
        <f>IF($Z832="","",INDEX($P$2:$P$2000,$Z832))</f>
      </c>
      <c r="AC832">
        <f>IF(AND($AA832="Yes",$AB832="Yes"),1,"")</f>
      </c>
      <c r="AD832">
        <f>IF(OR($Y832="",$Z832=""),"",IF(INDEX($C$2:$C$2000,$Y832)=INDEX($C$2:$C$2000,$Z832),0,1))</f>
      </c>
      <c r="AE832">
        <f>IF($AC832&lt;&gt;1,"",IF(AND(INDEX($AG$2:$AG$2000,$Y832)=1,INDEX($AG$2:$AG$2000,$Z832)=1),1,""))</f>
      </c>
      <c r="AG832">
        <f>IF($A832="","",COUNTIFS($W$2:$W$2500,$A832,$AB$2:$AB$2500,"Yes")+COUNTIFS($X$2:$X$2500,$A832,$AA$2:$AA$2500,"Yes"))</f>
      </c>
      <c r="AH832" t="str">
        <f>IF(OR($P832&lt;&gt;"Yes",N($AG832)=0),"",IF(AND($AG832=1,COUNTIFS($W$2:$W$2500,$A832,$AE$2:$AE$2500,1)+COUNTIFS($X$2:$X$2500,$A832,$AE$2:$AE$2500,1)&gt;0),"","Yes"))</f>
      </c>
      <c r="AI832">
        <f>IF($AH832="Yes",$AG832,"")</f>
      </c>
      <c r="AJ832">
        <f>IF($AI832="","",$AI832+ROW()/1000000)</f>
      </c>
      <c r="AK832">
        <f>IF(OR($A832="",$P832="Yes",N($AG832)=0),"",$AG832+ROW()/1000000)</f>
      </c>
      <c r="AL832" t="str">
        <f>IF($A832="","",INDEX(games!$J:$J,ROW())&amp;"")</f>
      </c>
      <c r="AM832">
        <f>IF($A832="","",SUMPRODUCT($AO832:$BD832,'Map Analysis'!$AP$2^{0,1,2,3,4,5,6,7,8,9,10,11,12,13,14,15}))</f>
      </c>
      <c r="AN832">
        <f>IF($A832="","",$AM832+ROW()/10000000)</f>
      </c>
      <c r="AO832">
        <f>IF($A832="","",COUNTIF($W$2:$W$2500,$A832))</f>
      </c>
      <c r="AP832">
        <f>IF($A832="","",SUMIFS($BF$2:$BF$2500,$W$2:$W$2500,$A832))</f>
      </c>
      <c r="AQ832">
        <f>IF($A832="","",SUMIFS($BG$2:$BG$2500,$W$2:$W$2500,$A832))</f>
      </c>
      <c r="AR832">
        <f>IF($A832="","",SUMIFS($BH$2:$BH$2500,$W$2:$W$2500,$A832))</f>
      </c>
      <c r="AS832">
        <f>IF($A832="","",SUMIFS($BI$2:$BI$2500,$W$2:$W$2500,$A832))</f>
      </c>
      <c r="AT832">
        <f>IF($A832="","",SUMIFS($BJ$2:$BJ$2500,$W$2:$W$2500,$A832))</f>
      </c>
      <c r="AU832">
        <f>IF($A832="","",SUMIFS($BK$2:$BK$2500,$W$2:$W$2500,$A832))</f>
      </c>
      <c r="AV832">
        <f>IF($A832="","",SUMIFS($BL$2:$BL$2500,$W$2:$W$2500,$A832))</f>
      </c>
      <c r="AW832">
        <f>IF($A832="","",SUMIFS($BM$2:$BM$2500,$W$2:$W$2500,$A832))</f>
      </c>
      <c r="AX832">
        <f>IF($A832="","",SUMIFS($BN$2:$BN$2500,$W$2:$W$2500,$A832))</f>
      </c>
      <c r="AY832">
        <f>IF($A832="","",SUMIFS($BO$2:$BO$2500,$W$2:$W$2500,$A832))</f>
      </c>
      <c r="AZ832">
        <f>IF($A832="","",SUMIFS($BP$2:$BP$2500,$W$2:$W$2500,$A832))</f>
      </c>
      <c r="BA832">
        <f>IF($A832="","",SUMIFS($BQ$2:$BQ$2500,$W$2:$W$2500,$A832))</f>
      </c>
      <c r="BB832">
        <f>IF($A832="","",SUMIFS($BR$2:$BR$2500,$W$2:$W$2500,$A832))</f>
      </c>
      <c r="BC832">
        <f>IF($A832="","",SUMIFS($BS$2:$BS$2500,$W$2:$W$2500,$A832))</f>
      </c>
      <c r="BD832">
        <f>IF($A832="","",SUMIFS($BT$2:$BT$2500,$W$2:$W$2500,$A832))</f>
      </c>
      <c r="BF832">
        <f>IF($Z832="","",INDEX($AO$2:$AO$2000,$Z832))</f>
      </c>
      <c r="BG832">
        <f>IF($Z832="","",INDEX($AP$2:$AP$2000,$Z832))</f>
      </c>
      <c r="BH832">
        <f>IF($Z832="","",INDEX($AQ$2:$AQ$2000,$Z832))</f>
      </c>
      <c r="BI832">
        <f>IF($Z832="","",INDEX($AR$2:$AR$2000,$Z832))</f>
      </c>
      <c r="BJ832">
        <f>IF($Z832="","",INDEX($AS$2:$AS$2000,$Z832))</f>
      </c>
      <c r="BK832">
        <f>IF($Z832="","",INDEX($AT$2:$AT$2000,$Z832))</f>
      </c>
      <c r="BL832">
        <f>IF($Z832="","",INDEX($AU$2:$AU$2000,$Z832))</f>
      </c>
      <c r="BM832">
        <f>IF($Z832="","",INDEX($AV$2:$AV$2000,$Z832))</f>
      </c>
      <c r="BN832">
        <f>IF($Z832="","",INDEX($AW$2:$AW$2000,$Z832))</f>
      </c>
      <c r="BO832">
        <f>IF($Z832="","",INDEX($AX$2:$AX$2000,$Z832))</f>
      </c>
      <c r="BP832">
        <f>IF($Z832="","",INDEX($AY$2:$AY$2000,$Z832))</f>
      </c>
      <c r="BQ832">
        <f>IF($Z832="","",INDEX($AZ$2:$AZ$2000,$Z832))</f>
      </c>
      <c r="BR832">
        <f>IF($Z832="","",INDEX($BA$2:$BA$2000,$Z832))</f>
      </c>
      <c r="BS832">
        <f>IF($Z832="","",INDEX($BB$2:$BB$2000,$Z832))</f>
      </c>
      <c r="BT832">
        <f>IF($Z832="","",INDEX($BC$2:$BC$2000,$Z832))</f>
      </c>
      <c r="BV832">
        <f>IF(OR($A832="",$P832&lt;&gt;"Yes",$AH832="Yes"),"",1+N($AG832))</f>
      </c>
      <c r="BW832">
        <f>IF($A832="","",COUNTIFS($W$2:$W$2500,$A832,$BZ$2:$BZ$2500,"Yes")+COUNTIFS($X$2:$X$2500,$A832,$BY$2:$BY$2500,"Yes"))</f>
      </c>
      <c r="BX832">
        <f>IF(OR($A832="",$P832="Yes"),"",IF(N($BW832)=0,0,1+SUMIFS($CB$2:$CB$2500,$W$2:$W$2500,$A832)+SUMIFS($CA$2:$CA$2500,$X$2:$X$2500,$A832)))</f>
      </c>
      <c r="BY832" t="str">
        <f>IF($Y832="","",INDEX($AH$2:$AH$2000,$Y832)&amp;"")</f>
      </c>
      <c r="BZ832" t="str">
        <f>IF($Z832="","",INDEX($AH$2:$AH$2000,$Z832)&amp;"")</f>
      </c>
      <c r="CA832">
        <f>IF($Y832="","",INDEX($BV$2:$BV$2000,$Y832))</f>
      </c>
      <c r="CB832">
        <f>IF($Z832="","",INDEX($BV$2:$BV$2000,$Z832))</f>
      </c>
    </row>
    <row r="833">
      <c r="A833" t="str">
        <f>IF(TRIM(INDEX(games!$A:$A,ROW()))="","",TRIM(INDEX(games!$A:$A,ROW())))</f>
      </c>
      <c r="B833">
        <f>IF(OR($A833="",INDEX(games!$B:$B,ROW())=""),"",INDEX(games!$B:$B,ROW()))</f>
      </c>
      <c r="C833" t="str">
        <f>IF(OR($A833="",INDEX(games!$C:$C,ROW())=""),"",INDEX(games!$C:$C,ROW()))</f>
      </c>
      <c r="D833">
        <f>IF($A833="","",COUNTIF($W$2:$W$2500,$A833)+COUNTIF($X$2:$X$2500,$A833))</f>
      </c>
      <c r="E833">
        <f>IF($A833="","",IFERROR(MATCH($C833,$R$2:$R$5,0),0))</f>
      </c>
      <c r="F833">
        <f>IF($A833="","",MOD(ROW(),34))</f>
      </c>
      <c r="G833">
        <f>IF($A833="",NA(),IF($C833="Action",$B833,NA()))</f>
      </c>
      <c r="H833">
        <f>IF($A833="",NA(),IF($C833="Action",1+$F833*0.023,NA()))</f>
      </c>
      <c r="I833">
        <f>IF($A833="",NA(),IF($C833="Strategy",$B833,NA()))</f>
      </c>
      <c r="J833">
        <f>IF($A833="",NA(),IF($C833="Strategy",2+$F833*0.023,NA()))</f>
      </c>
      <c r="K833">
        <f>IF($A833="",NA(),IF($C833="Deckbuilder",$B833,NA()))</f>
      </c>
      <c r="L833">
        <f>IF($A833="",NA(),IF($C833="Deckbuilder",3+$F833*0.023,NA()))</f>
      </c>
      <c r="M833">
        <f>IF($A833="",NA(),IF($C833="Traditional",$B833,NA()))</f>
      </c>
      <c r="N833">
        <f>IF($A833="",NA(),IF($C833="Traditional",4+$F833*0.023,NA()))</f>
      </c>
      <c r="O833">
        <f>IF($A833="","",$D833+ROW()/1000000)</f>
      </c>
      <c r="P833" t="str">
        <f>IF(OR($A833="",INDEX(games!$H:$H,ROW())=""),"",INDEX(games!$H:$H,ROW()))</f>
      </c>
      <c r="Q833">
        <f>IF(OR($A833="",$P833&lt;&gt;"Yes"),"",$D833+ROW()/1000000)</f>
      </c>
      <c r="T833">
        <f>IF($Y833="","",INDEX($B$2:$B$2000,$Y833))</f>
      </c>
      <c r="U833">
        <f>IF($Z833="","",INDEX($B$2:$B$2000,$Z833))</f>
      </c>
      <c r="V833">
        <f>IF(OR($T833="",$U833=""),"",$U833-$T833)</f>
      </c>
      <c r="W833" t="str">
        <f>IF(TRIM(INDEX(connections!$A:$A,ROW()))="","",TRIM(INDEX(connections!$A:$A,ROW())))</f>
      </c>
      <c r="X833" t="str">
        <f>IF($W833="","",TRIM(INDEX(connections!$B:$B,ROW())))</f>
      </c>
      <c r="Y833">
        <f>IF($W833="","",IFERROR(MATCH($W833,$A$2:$A$2000,0),""))</f>
      </c>
      <c r="Z833">
        <f>IF($X833="","",IFERROR(MATCH($X833,$A$2:$A$2000,0),""))</f>
      </c>
      <c r="AA833" t="str">
        <f>IF($Y833="","",INDEX($P$2:$P$2000,$Y833))</f>
      </c>
      <c r="AB833" t="str">
        <f>IF($Z833="","",INDEX($P$2:$P$2000,$Z833))</f>
      </c>
      <c r="AC833">
        <f>IF(AND($AA833="Yes",$AB833="Yes"),1,"")</f>
      </c>
      <c r="AD833">
        <f>IF(OR($Y833="",$Z833=""),"",IF(INDEX($C$2:$C$2000,$Y833)=INDEX($C$2:$C$2000,$Z833),0,1))</f>
      </c>
      <c r="AE833">
        <f>IF($AC833&lt;&gt;1,"",IF(AND(INDEX($AG$2:$AG$2000,$Y833)=1,INDEX($AG$2:$AG$2000,$Z833)=1),1,""))</f>
      </c>
      <c r="AG833">
        <f>IF($A833="","",COUNTIFS($W$2:$W$2500,$A833,$AB$2:$AB$2500,"Yes")+COUNTIFS($X$2:$X$2500,$A833,$AA$2:$AA$2500,"Yes"))</f>
      </c>
      <c r="AH833" t="str">
        <f>IF(OR($P833&lt;&gt;"Yes",N($AG833)=0),"",IF(AND($AG833=1,COUNTIFS($W$2:$W$2500,$A833,$AE$2:$AE$2500,1)+COUNTIFS($X$2:$X$2500,$A833,$AE$2:$AE$2500,1)&gt;0),"","Yes"))</f>
      </c>
      <c r="AI833">
        <f>IF($AH833="Yes",$AG833,"")</f>
      </c>
      <c r="AJ833">
        <f>IF($AI833="","",$AI833+ROW()/1000000)</f>
      </c>
      <c r="AK833">
        <f>IF(OR($A833="",$P833="Yes",N($AG833)=0),"",$AG833+ROW()/1000000)</f>
      </c>
      <c r="AL833" t="str">
        <f>IF($A833="","",INDEX(games!$J:$J,ROW())&amp;"")</f>
      </c>
      <c r="AM833">
        <f>IF($A833="","",SUMPRODUCT($AO833:$BD833,'Map Analysis'!$AP$2^{0,1,2,3,4,5,6,7,8,9,10,11,12,13,14,15}))</f>
      </c>
      <c r="AN833">
        <f>IF($A833="","",$AM833+ROW()/10000000)</f>
      </c>
      <c r="AO833">
        <f>IF($A833="","",COUNTIF($W$2:$W$2500,$A833))</f>
      </c>
      <c r="AP833">
        <f>IF($A833="","",SUMIFS($BF$2:$BF$2500,$W$2:$W$2500,$A833))</f>
      </c>
      <c r="AQ833">
        <f>IF($A833="","",SUMIFS($BG$2:$BG$2500,$W$2:$W$2500,$A833))</f>
      </c>
      <c r="AR833">
        <f>IF($A833="","",SUMIFS($BH$2:$BH$2500,$W$2:$W$2500,$A833))</f>
      </c>
      <c r="AS833">
        <f>IF($A833="","",SUMIFS($BI$2:$BI$2500,$W$2:$W$2500,$A833))</f>
      </c>
      <c r="AT833">
        <f>IF($A833="","",SUMIFS($BJ$2:$BJ$2500,$W$2:$W$2500,$A833))</f>
      </c>
      <c r="AU833">
        <f>IF($A833="","",SUMIFS($BK$2:$BK$2500,$W$2:$W$2500,$A833))</f>
      </c>
      <c r="AV833">
        <f>IF($A833="","",SUMIFS($BL$2:$BL$2500,$W$2:$W$2500,$A833))</f>
      </c>
      <c r="AW833">
        <f>IF($A833="","",SUMIFS($BM$2:$BM$2500,$W$2:$W$2500,$A833))</f>
      </c>
      <c r="AX833">
        <f>IF($A833="","",SUMIFS($BN$2:$BN$2500,$W$2:$W$2500,$A833))</f>
      </c>
      <c r="AY833">
        <f>IF($A833="","",SUMIFS($BO$2:$BO$2500,$W$2:$W$2500,$A833))</f>
      </c>
      <c r="AZ833">
        <f>IF($A833="","",SUMIFS($BP$2:$BP$2500,$W$2:$W$2500,$A833))</f>
      </c>
      <c r="BA833">
        <f>IF($A833="","",SUMIFS($BQ$2:$BQ$2500,$W$2:$W$2500,$A833))</f>
      </c>
      <c r="BB833">
        <f>IF($A833="","",SUMIFS($BR$2:$BR$2500,$W$2:$W$2500,$A833))</f>
      </c>
      <c r="BC833">
        <f>IF($A833="","",SUMIFS($BS$2:$BS$2500,$W$2:$W$2500,$A833))</f>
      </c>
      <c r="BD833">
        <f>IF($A833="","",SUMIFS($BT$2:$BT$2500,$W$2:$W$2500,$A833))</f>
      </c>
      <c r="BF833">
        <f>IF($Z833="","",INDEX($AO$2:$AO$2000,$Z833))</f>
      </c>
      <c r="BG833">
        <f>IF($Z833="","",INDEX($AP$2:$AP$2000,$Z833))</f>
      </c>
      <c r="BH833">
        <f>IF($Z833="","",INDEX($AQ$2:$AQ$2000,$Z833))</f>
      </c>
      <c r="BI833">
        <f>IF($Z833="","",INDEX($AR$2:$AR$2000,$Z833))</f>
      </c>
      <c r="BJ833">
        <f>IF($Z833="","",INDEX($AS$2:$AS$2000,$Z833))</f>
      </c>
      <c r="BK833">
        <f>IF($Z833="","",INDEX($AT$2:$AT$2000,$Z833))</f>
      </c>
      <c r="BL833">
        <f>IF($Z833="","",INDEX($AU$2:$AU$2000,$Z833))</f>
      </c>
      <c r="BM833">
        <f>IF($Z833="","",INDEX($AV$2:$AV$2000,$Z833))</f>
      </c>
      <c r="BN833">
        <f>IF($Z833="","",INDEX($AW$2:$AW$2000,$Z833))</f>
      </c>
      <c r="BO833">
        <f>IF($Z833="","",INDEX($AX$2:$AX$2000,$Z833))</f>
      </c>
      <c r="BP833">
        <f>IF($Z833="","",INDEX($AY$2:$AY$2000,$Z833))</f>
      </c>
      <c r="BQ833">
        <f>IF($Z833="","",INDEX($AZ$2:$AZ$2000,$Z833))</f>
      </c>
      <c r="BR833">
        <f>IF($Z833="","",INDEX($BA$2:$BA$2000,$Z833))</f>
      </c>
      <c r="BS833">
        <f>IF($Z833="","",INDEX($BB$2:$BB$2000,$Z833))</f>
      </c>
      <c r="BT833">
        <f>IF($Z833="","",INDEX($BC$2:$BC$2000,$Z833))</f>
      </c>
      <c r="BV833">
        <f>IF(OR($A833="",$P833&lt;&gt;"Yes",$AH833="Yes"),"",1+N($AG833))</f>
      </c>
      <c r="BW833">
        <f>IF($A833="","",COUNTIFS($W$2:$W$2500,$A833,$BZ$2:$BZ$2500,"Yes")+COUNTIFS($X$2:$X$2500,$A833,$BY$2:$BY$2500,"Yes"))</f>
      </c>
      <c r="BX833">
        <f>IF(OR($A833="",$P833="Yes"),"",IF(N($BW833)=0,0,1+SUMIFS($CB$2:$CB$2500,$W$2:$W$2500,$A833)+SUMIFS($CA$2:$CA$2500,$X$2:$X$2500,$A833)))</f>
      </c>
      <c r="BY833" t="str">
        <f>IF($Y833="","",INDEX($AH$2:$AH$2000,$Y833)&amp;"")</f>
      </c>
      <c r="BZ833" t="str">
        <f>IF($Z833="","",INDEX($AH$2:$AH$2000,$Z833)&amp;"")</f>
      </c>
      <c r="CA833">
        <f>IF($Y833="","",INDEX($BV$2:$BV$2000,$Y833))</f>
      </c>
      <c r="CB833">
        <f>IF($Z833="","",INDEX($BV$2:$BV$2000,$Z833))</f>
      </c>
    </row>
    <row r="834">
      <c r="A834" t="str">
        <f>IF(TRIM(INDEX(games!$A:$A,ROW()))="","",TRIM(INDEX(games!$A:$A,ROW())))</f>
      </c>
      <c r="B834">
        <f>IF(OR($A834="",INDEX(games!$B:$B,ROW())=""),"",INDEX(games!$B:$B,ROW()))</f>
      </c>
      <c r="C834" t="str">
        <f>IF(OR($A834="",INDEX(games!$C:$C,ROW())=""),"",INDEX(games!$C:$C,ROW()))</f>
      </c>
      <c r="D834">
        <f>IF($A834="","",COUNTIF($W$2:$W$2500,$A834)+COUNTIF($X$2:$X$2500,$A834))</f>
      </c>
      <c r="E834">
        <f>IF($A834="","",IFERROR(MATCH($C834,$R$2:$R$5,0),0))</f>
      </c>
      <c r="F834">
        <f>IF($A834="","",MOD(ROW(),34))</f>
      </c>
      <c r="G834">
        <f>IF($A834="",NA(),IF($C834="Action",$B834,NA()))</f>
      </c>
      <c r="H834">
        <f>IF($A834="",NA(),IF($C834="Action",1+$F834*0.023,NA()))</f>
      </c>
      <c r="I834">
        <f>IF($A834="",NA(),IF($C834="Strategy",$B834,NA()))</f>
      </c>
      <c r="J834">
        <f>IF($A834="",NA(),IF($C834="Strategy",2+$F834*0.023,NA()))</f>
      </c>
      <c r="K834">
        <f>IF($A834="",NA(),IF($C834="Deckbuilder",$B834,NA()))</f>
      </c>
      <c r="L834">
        <f>IF($A834="",NA(),IF($C834="Deckbuilder",3+$F834*0.023,NA()))</f>
      </c>
      <c r="M834">
        <f>IF($A834="",NA(),IF($C834="Traditional",$B834,NA()))</f>
      </c>
      <c r="N834">
        <f>IF($A834="",NA(),IF($C834="Traditional",4+$F834*0.023,NA()))</f>
      </c>
      <c r="O834">
        <f>IF($A834="","",$D834+ROW()/1000000)</f>
      </c>
      <c r="P834" t="str">
        <f>IF(OR($A834="",INDEX(games!$H:$H,ROW())=""),"",INDEX(games!$H:$H,ROW()))</f>
      </c>
      <c r="Q834">
        <f>IF(OR($A834="",$P834&lt;&gt;"Yes"),"",$D834+ROW()/1000000)</f>
      </c>
      <c r="T834">
        <f>IF($Y834="","",INDEX($B$2:$B$2000,$Y834))</f>
      </c>
      <c r="U834">
        <f>IF($Z834="","",INDEX($B$2:$B$2000,$Z834))</f>
      </c>
      <c r="V834">
        <f>IF(OR($T834="",$U834=""),"",$U834-$T834)</f>
      </c>
      <c r="W834" t="str">
        <f>IF(TRIM(INDEX(connections!$A:$A,ROW()))="","",TRIM(INDEX(connections!$A:$A,ROW())))</f>
      </c>
      <c r="X834" t="str">
        <f>IF($W834="","",TRIM(INDEX(connections!$B:$B,ROW())))</f>
      </c>
      <c r="Y834">
        <f>IF($W834="","",IFERROR(MATCH($W834,$A$2:$A$2000,0),""))</f>
      </c>
      <c r="Z834">
        <f>IF($X834="","",IFERROR(MATCH($X834,$A$2:$A$2000,0),""))</f>
      </c>
      <c r="AA834" t="str">
        <f>IF($Y834="","",INDEX($P$2:$P$2000,$Y834))</f>
      </c>
      <c r="AB834" t="str">
        <f>IF($Z834="","",INDEX($P$2:$P$2000,$Z834))</f>
      </c>
      <c r="AC834">
        <f>IF(AND($AA834="Yes",$AB834="Yes"),1,"")</f>
      </c>
      <c r="AD834">
        <f>IF(OR($Y834="",$Z834=""),"",IF(INDEX($C$2:$C$2000,$Y834)=INDEX($C$2:$C$2000,$Z834),0,1))</f>
      </c>
      <c r="AE834">
        <f>IF($AC834&lt;&gt;1,"",IF(AND(INDEX($AG$2:$AG$2000,$Y834)=1,INDEX($AG$2:$AG$2000,$Z834)=1),1,""))</f>
      </c>
      <c r="AG834">
        <f>IF($A834="","",COUNTIFS($W$2:$W$2500,$A834,$AB$2:$AB$2500,"Yes")+COUNTIFS($X$2:$X$2500,$A834,$AA$2:$AA$2500,"Yes"))</f>
      </c>
      <c r="AH834" t="str">
        <f>IF(OR($P834&lt;&gt;"Yes",N($AG834)=0),"",IF(AND($AG834=1,COUNTIFS($W$2:$W$2500,$A834,$AE$2:$AE$2500,1)+COUNTIFS($X$2:$X$2500,$A834,$AE$2:$AE$2500,1)&gt;0),"","Yes"))</f>
      </c>
      <c r="AI834">
        <f>IF($AH834="Yes",$AG834,"")</f>
      </c>
      <c r="AJ834">
        <f>IF($AI834="","",$AI834+ROW()/1000000)</f>
      </c>
      <c r="AK834">
        <f>IF(OR($A834="",$P834="Yes",N($AG834)=0),"",$AG834+ROW()/1000000)</f>
      </c>
      <c r="AL834" t="str">
        <f>IF($A834="","",INDEX(games!$J:$J,ROW())&amp;"")</f>
      </c>
      <c r="AM834">
        <f>IF($A834="","",SUMPRODUCT($AO834:$BD834,'Map Analysis'!$AP$2^{0,1,2,3,4,5,6,7,8,9,10,11,12,13,14,15}))</f>
      </c>
      <c r="AN834">
        <f>IF($A834="","",$AM834+ROW()/10000000)</f>
      </c>
      <c r="AO834">
        <f>IF($A834="","",COUNTIF($W$2:$W$2500,$A834))</f>
      </c>
      <c r="AP834">
        <f>IF($A834="","",SUMIFS($BF$2:$BF$2500,$W$2:$W$2500,$A834))</f>
      </c>
      <c r="AQ834">
        <f>IF($A834="","",SUMIFS($BG$2:$BG$2500,$W$2:$W$2500,$A834))</f>
      </c>
      <c r="AR834">
        <f>IF($A834="","",SUMIFS($BH$2:$BH$2500,$W$2:$W$2500,$A834))</f>
      </c>
      <c r="AS834">
        <f>IF($A834="","",SUMIFS($BI$2:$BI$2500,$W$2:$W$2500,$A834))</f>
      </c>
      <c r="AT834">
        <f>IF($A834="","",SUMIFS($BJ$2:$BJ$2500,$W$2:$W$2500,$A834))</f>
      </c>
      <c r="AU834">
        <f>IF($A834="","",SUMIFS($BK$2:$BK$2500,$W$2:$W$2500,$A834))</f>
      </c>
      <c r="AV834">
        <f>IF($A834="","",SUMIFS($BL$2:$BL$2500,$W$2:$W$2500,$A834))</f>
      </c>
      <c r="AW834">
        <f>IF($A834="","",SUMIFS($BM$2:$BM$2500,$W$2:$W$2500,$A834))</f>
      </c>
      <c r="AX834">
        <f>IF($A834="","",SUMIFS($BN$2:$BN$2500,$W$2:$W$2500,$A834))</f>
      </c>
      <c r="AY834">
        <f>IF($A834="","",SUMIFS($BO$2:$BO$2500,$W$2:$W$2500,$A834))</f>
      </c>
      <c r="AZ834">
        <f>IF($A834="","",SUMIFS($BP$2:$BP$2500,$W$2:$W$2500,$A834))</f>
      </c>
      <c r="BA834">
        <f>IF($A834="","",SUMIFS($BQ$2:$BQ$2500,$W$2:$W$2500,$A834))</f>
      </c>
      <c r="BB834">
        <f>IF($A834="","",SUMIFS($BR$2:$BR$2500,$W$2:$W$2500,$A834))</f>
      </c>
      <c r="BC834">
        <f>IF($A834="","",SUMIFS($BS$2:$BS$2500,$W$2:$W$2500,$A834))</f>
      </c>
      <c r="BD834">
        <f>IF($A834="","",SUMIFS($BT$2:$BT$2500,$W$2:$W$2500,$A834))</f>
      </c>
      <c r="BF834">
        <f>IF($Z834="","",INDEX($AO$2:$AO$2000,$Z834))</f>
      </c>
      <c r="BG834">
        <f>IF($Z834="","",INDEX($AP$2:$AP$2000,$Z834))</f>
      </c>
      <c r="BH834">
        <f>IF($Z834="","",INDEX($AQ$2:$AQ$2000,$Z834))</f>
      </c>
      <c r="BI834">
        <f>IF($Z834="","",INDEX($AR$2:$AR$2000,$Z834))</f>
      </c>
      <c r="BJ834">
        <f>IF($Z834="","",INDEX($AS$2:$AS$2000,$Z834))</f>
      </c>
      <c r="BK834">
        <f>IF($Z834="","",INDEX($AT$2:$AT$2000,$Z834))</f>
      </c>
      <c r="BL834">
        <f>IF($Z834="","",INDEX($AU$2:$AU$2000,$Z834))</f>
      </c>
      <c r="BM834">
        <f>IF($Z834="","",INDEX($AV$2:$AV$2000,$Z834))</f>
      </c>
      <c r="BN834">
        <f>IF($Z834="","",INDEX($AW$2:$AW$2000,$Z834))</f>
      </c>
      <c r="BO834">
        <f>IF($Z834="","",INDEX($AX$2:$AX$2000,$Z834))</f>
      </c>
      <c r="BP834">
        <f>IF($Z834="","",INDEX($AY$2:$AY$2000,$Z834))</f>
      </c>
      <c r="BQ834">
        <f>IF($Z834="","",INDEX($AZ$2:$AZ$2000,$Z834))</f>
      </c>
      <c r="BR834">
        <f>IF($Z834="","",INDEX($BA$2:$BA$2000,$Z834))</f>
      </c>
      <c r="BS834">
        <f>IF($Z834="","",INDEX($BB$2:$BB$2000,$Z834))</f>
      </c>
      <c r="BT834">
        <f>IF($Z834="","",INDEX($BC$2:$BC$2000,$Z834))</f>
      </c>
      <c r="BV834">
        <f>IF(OR($A834="",$P834&lt;&gt;"Yes",$AH834="Yes"),"",1+N($AG834))</f>
      </c>
      <c r="BW834">
        <f>IF($A834="","",COUNTIFS($W$2:$W$2500,$A834,$BZ$2:$BZ$2500,"Yes")+COUNTIFS($X$2:$X$2500,$A834,$BY$2:$BY$2500,"Yes"))</f>
      </c>
      <c r="BX834">
        <f>IF(OR($A834="",$P834="Yes"),"",IF(N($BW834)=0,0,1+SUMIFS($CB$2:$CB$2500,$W$2:$W$2500,$A834)+SUMIFS($CA$2:$CA$2500,$X$2:$X$2500,$A834)))</f>
      </c>
      <c r="BY834" t="str">
        <f>IF($Y834="","",INDEX($AH$2:$AH$2000,$Y834)&amp;"")</f>
      </c>
      <c r="BZ834" t="str">
        <f>IF($Z834="","",INDEX($AH$2:$AH$2000,$Z834)&amp;"")</f>
      </c>
      <c r="CA834">
        <f>IF($Y834="","",INDEX($BV$2:$BV$2000,$Y834))</f>
      </c>
      <c r="CB834">
        <f>IF($Z834="","",INDEX($BV$2:$BV$2000,$Z834))</f>
      </c>
    </row>
    <row r="835">
      <c r="A835" t="str">
        <f>IF(TRIM(INDEX(games!$A:$A,ROW()))="","",TRIM(INDEX(games!$A:$A,ROW())))</f>
      </c>
      <c r="B835">
        <f>IF(OR($A835="",INDEX(games!$B:$B,ROW())=""),"",INDEX(games!$B:$B,ROW()))</f>
      </c>
      <c r="C835" t="str">
        <f>IF(OR($A835="",INDEX(games!$C:$C,ROW())=""),"",INDEX(games!$C:$C,ROW()))</f>
      </c>
      <c r="D835">
        <f>IF($A835="","",COUNTIF($W$2:$W$2500,$A835)+COUNTIF($X$2:$X$2500,$A835))</f>
      </c>
      <c r="E835">
        <f>IF($A835="","",IFERROR(MATCH($C835,$R$2:$R$5,0),0))</f>
      </c>
      <c r="F835">
        <f>IF($A835="","",MOD(ROW(),34))</f>
      </c>
      <c r="G835">
        <f>IF($A835="",NA(),IF($C835="Action",$B835,NA()))</f>
      </c>
      <c r="H835">
        <f>IF($A835="",NA(),IF($C835="Action",1+$F835*0.023,NA()))</f>
      </c>
      <c r="I835">
        <f>IF($A835="",NA(),IF($C835="Strategy",$B835,NA()))</f>
      </c>
      <c r="J835">
        <f>IF($A835="",NA(),IF($C835="Strategy",2+$F835*0.023,NA()))</f>
      </c>
      <c r="K835">
        <f>IF($A835="",NA(),IF($C835="Deckbuilder",$B835,NA()))</f>
      </c>
      <c r="L835">
        <f>IF($A835="",NA(),IF($C835="Deckbuilder",3+$F835*0.023,NA()))</f>
      </c>
      <c r="M835">
        <f>IF($A835="",NA(),IF($C835="Traditional",$B835,NA()))</f>
      </c>
      <c r="N835">
        <f>IF($A835="",NA(),IF($C835="Traditional",4+$F835*0.023,NA()))</f>
      </c>
      <c r="O835">
        <f>IF($A835="","",$D835+ROW()/1000000)</f>
      </c>
      <c r="P835" t="str">
        <f>IF(OR($A835="",INDEX(games!$H:$H,ROW())=""),"",INDEX(games!$H:$H,ROW()))</f>
      </c>
      <c r="Q835">
        <f>IF(OR($A835="",$P835&lt;&gt;"Yes"),"",$D835+ROW()/1000000)</f>
      </c>
      <c r="T835">
        <f>IF($Y835="","",INDEX($B$2:$B$2000,$Y835))</f>
      </c>
      <c r="U835">
        <f>IF($Z835="","",INDEX($B$2:$B$2000,$Z835))</f>
      </c>
      <c r="V835">
        <f>IF(OR($T835="",$U835=""),"",$U835-$T835)</f>
      </c>
      <c r="W835" t="str">
        <f>IF(TRIM(INDEX(connections!$A:$A,ROW()))="","",TRIM(INDEX(connections!$A:$A,ROW())))</f>
      </c>
      <c r="X835" t="str">
        <f>IF($W835="","",TRIM(INDEX(connections!$B:$B,ROW())))</f>
      </c>
      <c r="Y835">
        <f>IF($W835="","",IFERROR(MATCH($W835,$A$2:$A$2000,0),""))</f>
      </c>
      <c r="Z835">
        <f>IF($X835="","",IFERROR(MATCH($X835,$A$2:$A$2000,0),""))</f>
      </c>
      <c r="AA835" t="str">
        <f>IF($Y835="","",INDEX($P$2:$P$2000,$Y835))</f>
      </c>
      <c r="AB835" t="str">
        <f>IF($Z835="","",INDEX($P$2:$P$2000,$Z835))</f>
      </c>
      <c r="AC835">
        <f>IF(AND($AA835="Yes",$AB835="Yes"),1,"")</f>
      </c>
      <c r="AD835">
        <f>IF(OR($Y835="",$Z835=""),"",IF(INDEX($C$2:$C$2000,$Y835)=INDEX($C$2:$C$2000,$Z835),0,1))</f>
      </c>
      <c r="AE835">
        <f>IF($AC835&lt;&gt;1,"",IF(AND(INDEX($AG$2:$AG$2000,$Y835)=1,INDEX($AG$2:$AG$2000,$Z835)=1),1,""))</f>
      </c>
      <c r="AG835">
        <f>IF($A835="","",COUNTIFS($W$2:$W$2500,$A835,$AB$2:$AB$2500,"Yes")+COUNTIFS($X$2:$X$2500,$A835,$AA$2:$AA$2500,"Yes"))</f>
      </c>
      <c r="AH835" t="str">
        <f>IF(OR($P835&lt;&gt;"Yes",N($AG835)=0),"",IF(AND($AG835=1,COUNTIFS($W$2:$W$2500,$A835,$AE$2:$AE$2500,1)+COUNTIFS($X$2:$X$2500,$A835,$AE$2:$AE$2500,1)&gt;0),"","Yes"))</f>
      </c>
      <c r="AI835">
        <f>IF($AH835="Yes",$AG835,"")</f>
      </c>
      <c r="AJ835">
        <f>IF($AI835="","",$AI835+ROW()/1000000)</f>
      </c>
      <c r="AK835">
        <f>IF(OR($A835="",$P835="Yes",N($AG835)=0),"",$AG835+ROW()/1000000)</f>
      </c>
      <c r="AL835" t="str">
        <f>IF($A835="","",INDEX(games!$J:$J,ROW())&amp;"")</f>
      </c>
      <c r="AM835">
        <f>IF($A835="","",SUMPRODUCT($AO835:$BD835,'Map Analysis'!$AP$2^{0,1,2,3,4,5,6,7,8,9,10,11,12,13,14,15}))</f>
      </c>
      <c r="AN835">
        <f>IF($A835="","",$AM835+ROW()/10000000)</f>
      </c>
      <c r="AO835">
        <f>IF($A835="","",COUNTIF($W$2:$W$2500,$A835))</f>
      </c>
      <c r="AP835">
        <f>IF($A835="","",SUMIFS($BF$2:$BF$2500,$W$2:$W$2500,$A835))</f>
      </c>
      <c r="AQ835">
        <f>IF($A835="","",SUMIFS($BG$2:$BG$2500,$W$2:$W$2500,$A835))</f>
      </c>
      <c r="AR835">
        <f>IF($A835="","",SUMIFS($BH$2:$BH$2500,$W$2:$W$2500,$A835))</f>
      </c>
      <c r="AS835">
        <f>IF($A835="","",SUMIFS($BI$2:$BI$2500,$W$2:$W$2500,$A835))</f>
      </c>
      <c r="AT835">
        <f>IF($A835="","",SUMIFS($BJ$2:$BJ$2500,$W$2:$W$2500,$A835))</f>
      </c>
      <c r="AU835">
        <f>IF($A835="","",SUMIFS($BK$2:$BK$2500,$W$2:$W$2500,$A835))</f>
      </c>
      <c r="AV835">
        <f>IF($A835="","",SUMIFS($BL$2:$BL$2500,$W$2:$W$2500,$A835))</f>
      </c>
      <c r="AW835">
        <f>IF($A835="","",SUMIFS($BM$2:$BM$2500,$W$2:$W$2500,$A835))</f>
      </c>
      <c r="AX835">
        <f>IF($A835="","",SUMIFS($BN$2:$BN$2500,$W$2:$W$2500,$A835))</f>
      </c>
      <c r="AY835">
        <f>IF($A835="","",SUMIFS($BO$2:$BO$2500,$W$2:$W$2500,$A835))</f>
      </c>
      <c r="AZ835">
        <f>IF($A835="","",SUMIFS($BP$2:$BP$2500,$W$2:$W$2500,$A835))</f>
      </c>
      <c r="BA835">
        <f>IF($A835="","",SUMIFS($BQ$2:$BQ$2500,$W$2:$W$2500,$A835))</f>
      </c>
      <c r="BB835">
        <f>IF($A835="","",SUMIFS($BR$2:$BR$2500,$W$2:$W$2500,$A835))</f>
      </c>
      <c r="BC835">
        <f>IF($A835="","",SUMIFS($BS$2:$BS$2500,$W$2:$W$2500,$A835))</f>
      </c>
      <c r="BD835">
        <f>IF($A835="","",SUMIFS($BT$2:$BT$2500,$W$2:$W$2500,$A835))</f>
      </c>
      <c r="BF835">
        <f>IF($Z835="","",INDEX($AO$2:$AO$2000,$Z835))</f>
      </c>
      <c r="BG835">
        <f>IF($Z835="","",INDEX($AP$2:$AP$2000,$Z835))</f>
      </c>
      <c r="BH835">
        <f>IF($Z835="","",INDEX($AQ$2:$AQ$2000,$Z835))</f>
      </c>
      <c r="BI835">
        <f>IF($Z835="","",INDEX($AR$2:$AR$2000,$Z835))</f>
      </c>
      <c r="BJ835">
        <f>IF($Z835="","",INDEX($AS$2:$AS$2000,$Z835))</f>
      </c>
      <c r="BK835">
        <f>IF($Z835="","",INDEX($AT$2:$AT$2000,$Z835))</f>
      </c>
      <c r="BL835">
        <f>IF($Z835="","",INDEX($AU$2:$AU$2000,$Z835))</f>
      </c>
      <c r="BM835">
        <f>IF($Z835="","",INDEX($AV$2:$AV$2000,$Z835))</f>
      </c>
      <c r="BN835">
        <f>IF($Z835="","",INDEX($AW$2:$AW$2000,$Z835))</f>
      </c>
      <c r="BO835">
        <f>IF($Z835="","",INDEX($AX$2:$AX$2000,$Z835))</f>
      </c>
      <c r="BP835">
        <f>IF($Z835="","",INDEX($AY$2:$AY$2000,$Z835))</f>
      </c>
      <c r="BQ835">
        <f>IF($Z835="","",INDEX($AZ$2:$AZ$2000,$Z835))</f>
      </c>
      <c r="BR835">
        <f>IF($Z835="","",INDEX($BA$2:$BA$2000,$Z835))</f>
      </c>
      <c r="BS835">
        <f>IF($Z835="","",INDEX($BB$2:$BB$2000,$Z835))</f>
      </c>
      <c r="BT835">
        <f>IF($Z835="","",INDEX($BC$2:$BC$2000,$Z835))</f>
      </c>
      <c r="BV835">
        <f>IF(OR($A835="",$P835&lt;&gt;"Yes",$AH835="Yes"),"",1+N($AG835))</f>
      </c>
      <c r="BW835">
        <f>IF($A835="","",COUNTIFS($W$2:$W$2500,$A835,$BZ$2:$BZ$2500,"Yes")+COUNTIFS($X$2:$X$2500,$A835,$BY$2:$BY$2500,"Yes"))</f>
      </c>
      <c r="BX835">
        <f>IF(OR($A835="",$P835="Yes"),"",IF(N($BW835)=0,0,1+SUMIFS($CB$2:$CB$2500,$W$2:$W$2500,$A835)+SUMIFS($CA$2:$CA$2500,$X$2:$X$2500,$A835)))</f>
      </c>
      <c r="BY835" t="str">
        <f>IF($Y835="","",INDEX($AH$2:$AH$2000,$Y835)&amp;"")</f>
      </c>
      <c r="BZ835" t="str">
        <f>IF($Z835="","",INDEX($AH$2:$AH$2000,$Z835)&amp;"")</f>
      </c>
      <c r="CA835">
        <f>IF($Y835="","",INDEX($BV$2:$BV$2000,$Y835))</f>
      </c>
      <c r="CB835">
        <f>IF($Z835="","",INDEX($BV$2:$BV$2000,$Z835))</f>
      </c>
    </row>
    <row r="836">
      <c r="A836" t="str">
        <f>IF(TRIM(INDEX(games!$A:$A,ROW()))="","",TRIM(INDEX(games!$A:$A,ROW())))</f>
      </c>
      <c r="B836">
        <f>IF(OR($A836="",INDEX(games!$B:$B,ROW())=""),"",INDEX(games!$B:$B,ROW()))</f>
      </c>
      <c r="C836" t="str">
        <f>IF(OR($A836="",INDEX(games!$C:$C,ROW())=""),"",INDEX(games!$C:$C,ROW()))</f>
      </c>
      <c r="D836">
        <f>IF($A836="","",COUNTIF($W$2:$W$2500,$A836)+COUNTIF($X$2:$X$2500,$A836))</f>
      </c>
      <c r="E836">
        <f>IF($A836="","",IFERROR(MATCH($C836,$R$2:$R$5,0),0))</f>
      </c>
      <c r="F836">
        <f>IF($A836="","",MOD(ROW(),34))</f>
      </c>
      <c r="G836">
        <f>IF($A836="",NA(),IF($C836="Action",$B836,NA()))</f>
      </c>
      <c r="H836">
        <f>IF($A836="",NA(),IF($C836="Action",1+$F836*0.023,NA()))</f>
      </c>
      <c r="I836">
        <f>IF($A836="",NA(),IF($C836="Strategy",$B836,NA()))</f>
      </c>
      <c r="J836">
        <f>IF($A836="",NA(),IF($C836="Strategy",2+$F836*0.023,NA()))</f>
      </c>
      <c r="K836">
        <f>IF($A836="",NA(),IF($C836="Deckbuilder",$B836,NA()))</f>
      </c>
      <c r="L836">
        <f>IF($A836="",NA(),IF($C836="Deckbuilder",3+$F836*0.023,NA()))</f>
      </c>
      <c r="M836">
        <f>IF($A836="",NA(),IF($C836="Traditional",$B836,NA()))</f>
      </c>
      <c r="N836">
        <f>IF($A836="",NA(),IF($C836="Traditional",4+$F836*0.023,NA()))</f>
      </c>
      <c r="O836">
        <f>IF($A836="","",$D836+ROW()/1000000)</f>
      </c>
      <c r="P836" t="str">
        <f>IF(OR($A836="",INDEX(games!$H:$H,ROW())=""),"",INDEX(games!$H:$H,ROW()))</f>
      </c>
      <c r="Q836">
        <f>IF(OR($A836="",$P836&lt;&gt;"Yes"),"",$D836+ROW()/1000000)</f>
      </c>
      <c r="T836">
        <f>IF($Y836="","",INDEX($B$2:$B$2000,$Y836))</f>
      </c>
      <c r="U836">
        <f>IF($Z836="","",INDEX($B$2:$B$2000,$Z836))</f>
      </c>
      <c r="V836">
        <f>IF(OR($T836="",$U836=""),"",$U836-$T836)</f>
      </c>
      <c r="W836" t="str">
        <f>IF(TRIM(INDEX(connections!$A:$A,ROW()))="","",TRIM(INDEX(connections!$A:$A,ROW())))</f>
      </c>
      <c r="X836" t="str">
        <f>IF($W836="","",TRIM(INDEX(connections!$B:$B,ROW())))</f>
      </c>
      <c r="Y836">
        <f>IF($W836="","",IFERROR(MATCH($W836,$A$2:$A$2000,0),""))</f>
      </c>
      <c r="Z836">
        <f>IF($X836="","",IFERROR(MATCH($X836,$A$2:$A$2000,0),""))</f>
      </c>
      <c r="AA836" t="str">
        <f>IF($Y836="","",INDEX($P$2:$P$2000,$Y836))</f>
      </c>
      <c r="AB836" t="str">
        <f>IF($Z836="","",INDEX($P$2:$P$2000,$Z836))</f>
      </c>
      <c r="AC836">
        <f>IF(AND($AA836="Yes",$AB836="Yes"),1,"")</f>
      </c>
      <c r="AD836">
        <f>IF(OR($Y836="",$Z836=""),"",IF(INDEX($C$2:$C$2000,$Y836)=INDEX($C$2:$C$2000,$Z836),0,1))</f>
      </c>
      <c r="AE836">
        <f>IF($AC836&lt;&gt;1,"",IF(AND(INDEX($AG$2:$AG$2000,$Y836)=1,INDEX($AG$2:$AG$2000,$Z836)=1),1,""))</f>
      </c>
      <c r="AG836">
        <f>IF($A836="","",COUNTIFS($W$2:$W$2500,$A836,$AB$2:$AB$2500,"Yes")+COUNTIFS($X$2:$X$2500,$A836,$AA$2:$AA$2500,"Yes"))</f>
      </c>
      <c r="AH836" t="str">
        <f>IF(OR($P836&lt;&gt;"Yes",N($AG836)=0),"",IF(AND($AG836=1,COUNTIFS($W$2:$W$2500,$A836,$AE$2:$AE$2500,1)+COUNTIFS($X$2:$X$2500,$A836,$AE$2:$AE$2500,1)&gt;0),"","Yes"))</f>
      </c>
      <c r="AI836">
        <f>IF($AH836="Yes",$AG836,"")</f>
      </c>
      <c r="AJ836">
        <f>IF($AI836="","",$AI836+ROW()/1000000)</f>
      </c>
      <c r="AK836">
        <f>IF(OR($A836="",$P836="Yes",N($AG836)=0),"",$AG836+ROW()/1000000)</f>
      </c>
      <c r="AL836" t="str">
        <f>IF($A836="","",INDEX(games!$J:$J,ROW())&amp;"")</f>
      </c>
      <c r="AM836">
        <f>IF($A836="","",SUMPRODUCT($AO836:$BD836,'Map Analysis'!$AP$2^{0,1,2,3,4,5,6,7,8,9,10,11,12,13,14,15}))</f>
      </c>
      <c r="AN836">
        <f>IF($A836="","",$AM836+ROW()/10000000)</f>
      </c>
      <c r="AO836">
        <f>IF($A836="","",COUNTIF($W$2:$W$2500,$A836))</f>
      </c>
      <c r="AP836">
        <f>IF($A836="","",SUMIFS($BF$2:$BF$2500,$W$2:$W$2500,$A836))</f>
      </c>
      <c r="AQ836">
        <f>IF($A836="","",SUMIFS($BG$2:$BG$2500,$W$2:$W$2500,$A836))</f>
      </c>
      <c r="AR836">
        <f>IF($A836="","",SUMIFS($BH$2:$BH$2500,$W$2:$W$2500,$A836))</f>
      </c>
      <c r="AS836">
        <f>IF($A836="","",SUMIFS($BI$2:$BI$2500,$W$2:$W$2500,$A836))</f>
      </c>
      <c r="AT836">
        <f>IF($A836="","",SUMIFS($BJ$2:$BJ$2500,$W$2:$W$2500,$A836))</f>
      </c>
      <c r="AU836">
        <f>IF($A836="","",SUMIFS($BK$2:$BK$2500,$W$2:$W$2500,$A836))</f>
      </c>
      <c r="AV836">
        <f>IF($A836="","",SUMIFS($BL$2:$BL$2500,$W$2:$W$2500,$A836))</f>
      </c>
      <c r="AW836">
        <f>IF($A836="","",SUMIFS($BM$2:$BM$2500,$W$2:$W$2500,$A836))</f>
      </c>
      <c r="AX836">
        <f>IF($A836="","",SUMIFS($BN$2:$BN$2500,$W$2:$W$2500,$A836))</f>
      </c>
      <c r="AY836">
        <f>IF($A836="","",SUMIFS($BO$2:$BO$2500,$W$2:$W$2500,$A836))</f>
      </c>
      <c r="AZ836">
        <f>IF($A836="","",SUMIFS($BP$2:$BP$2500,$W$2:$W$2500,$A836))</f>
      </c>
      <c r="BA836">
        <f>IF($A836="","",SUMIFS($BQ$2:$BQ$2500,$W$2:$W$2500,$A836))</f>
      </c>
      <c r="BB836">
        <f>IF($A836="","",SUMIFS($BR$2:$BR$2500,$W$2:$W$2500,$A836))</f>
      </c>
      <c r="BC836">
        <f>IF($A836="","",SUMIFS($BS$2:$BS$2500,$W$2:$W$2500,$A836))</f>
      </c>
      <c r="BD836">
        <f>IF($A836="","",SUMIFS($BT$2:$BT$2500,$W$2:$W$2500,$A836))</f>
      </c>
      <c r="BF836">
        <f>IF($Z836="","",INDEX($AO$2:$AO$2000,$Z836))</f>
      </c>
      <c r="BG836">
        <f>IF($Z836="","",INDEX($AP$2:$AP$2000,$Z836))</f>
      </c>
      <c r="BH836">
        <f>IF($Z836="","",INDEX($AQ$2:$AQ$2000,$Z836))</f>
      </c>
      <c r="BI836">
        <f>IF($Z836="","",INDEX($AR$2:$AR$2000,$Z836))</f>
      </c>
      <c r="BJ836">
        <f>IF($Z836="","",INDEX($AS$2:$AS$2000,$Z836))</f>
      </c>
      <c r="BK836">
        <f>IF($Z836="","",INDEX($AT$2:$AT$2000,$Z836))</f>
      </c>
      <c r="BL836">
        <f>IF($Z836="","",INDEX($AU$2:$AU$2000,$Z836))</f>
      </c>
      <c r="BM836">
        <f>IF($Z836="","",INDEX($AV$2:$AV$2000,$Z836))</f>
      </c>
      <c r="BN836">
        <f>IF($Z836="","",INDEX($AW$2:$AW$2000,$Z836))</f>
      </c>
      <c r="BO836">
        <f>IF($Z836="","",INDEX($AX$2:$AX$2000,$Z836))</f>
      </c>
      <c r="BP836">
        <f>IF($Z836="","",INDEX($AY$2:$AY$2000,$Z836))</f>
      </c>
      <c r="BQ836">
        <f>IF($Z836="","",INDEX($AZ$2:$AZ$2000,$Z836))</f>
      </c>
      <c r="BR836">
        <f>IF($Z836="","",INDEX($BA$2:$BA$2000,$Z836))</f>
      </c>
      <c r="BS836">
        <f>IF($Z836="","",INDEX($BB$2:$BB$2000,$Z836))</f>
      </c>
      <c r="BT836">
        <f>IF($Z836="","",INDEX($BC$2:$BC$2000,$Z836))</f>
      </c>
      <c r="BV836">
        <f>IF(OR($A836="",$P836&lt;&gt;"Yes",$AH836="Yes"),"",1+N($AG836))</f>
      </c>
      <c r="BW836">
        <f>IF($A836="","",COUNTIFS($W$2:$W$2500,$A836,$BZ$2:$BZ$2500,"Yes")+COUNTIFS($X$2:$X$2500,$A836,$BY$2:$BY$2500,"Yes"))</f>
      </c>
      <c r="BX836">
        <f>IF(OR($A836="",$P836="Yes"),"",IF(N($BW836)=0,0,1+SUMIFS($CB$2:$CB$2500,$W$2:$W$2500,$A836)+SUMIFS($CA$2:$CA$2500,$X$2:$X$2500,$A836)))</f>
      </c>
      <c r="BY836" t="str">
        <f>IF($Y836="","",INDEX($AH$2:$AH$2000,$Y836)&amp;"")</f>
      </c>
      <c r="BZ836" t="str">
        <f>IF($Z836="","",INDEX($AH$2:$AH$2000,$Z836)&amp;"")</f>
      </c>
      <c r="CA836">
        <f>IF($Y836="","",INDEX($BV$2:$BV$2000,$Y836))</f>
      </c>
      <c r="CB836">
        <f>IF($Z836="","",INDEX($BV$2:$BV$2000,$Z836))</f>
      </c>
    </row>
    <row r="837">
      <c r="A837" t="str">
        <f>IF(TRIM(INDEX(games!$A:$A,ROW()))="","",TRIM(INDEX(games!$A:$A,ROW())))</f>
      </c>
      <c r="B837">
        <f>IF(OR($A837="",INDEX(games!$B:$B,ROW())=""),"",INDEX(games!$B:$B,ROW()))</f>
      </c>
      <c r="C837" t="str">
        <f>IF(OR($A837="",INDEX(games!$C:$C,ROW())=""),"",INDEX(games!$C:$C,ROW()))</f>
      </c>
      <c r="D837">
        <f>IF($A837="","",COUNTIF($W$2:$W$2500,$A837)+COUNTIF($X$2:$X$2500,$A837))</f>
      </c>
      <c r="E837">
        <f>IF($A837="","",IFERROR(MATCH($C837,$R$2:$R$5,0),0))</f>
      </c>
      <c r="F837">
        <f>IF($A837="","",MOD(ROW(),34))</f>
      </c>
      <c r="G837">
        <f>IF($A837="",NA(),IF($C837="Action",$B837,NA()))</f>
      </c>
      <c r="H837">
        <f>IF($A837="",NA(),IF($C837="Action",1+$F837*0.023,NA()))</f>
      </c>
      <c r="I837">
        <f>IF($A837="",NA(),IF($C837="Strategy",$B837,NA()))</f>
      </c>
      <c r="J837">
        <f>IF($A837="",NA(),IF($C837="Strategy",2+$F837*0.023,NA()))</f>
      </c>
      <c r="K837">
        <f>IF($A837="",NA(),IF($C837="Deckbuilder",$B837,NA()))</f>
      </c>
      <c r="L837">
        <f>IF($A837="",NA(),IF($C837="Deckbuilder",3+$F837*0.023,NA()))</f>
      </c>
      <c r="M837">
        <f>IF($A837="",NA(),IF($C837="Traditional",$B837,NA()))</f>
      </c>
      <c r="N837">
        <f>IF($A837="",NA(),IF($C837="Traditional",4+$F837*0.023,NA()))</f>
      </c>
      <c r="O837">
        <f>IF($A837="","",$D837+ROW()/1000000)</f>
      </c>
      <c r="P837" t="str">
        <f>IF(OR($A837="",INDEX(games!$H:$H,ROW())=""),"",INDEX(games!$H:$H,ROW()))</f>
      </c>
      <c r="Q837">
        <f>IF(OR($A837="",$P837&lt;&gt;"Yes"),"",$D837+ROW()/1000000)</f>
      </c>
      <c r="T837">
        <f>IF($Y837="","",INDEX($B$2:$B$2000,$Y837))</f>
      </c>
      <c r="U837">
        <f>IF($Z837="","",INDEX($B$2:$B$2000,$Z837))</f>
      </c>
      <c r="V837">
        <f>IF(OR($T837="",$U837=""),"",$U837-$T837)</f>
      </c>
      <c r="W837" t="str">
        <f>IF(TRIM(INDEX(connections!$A:$A,ROW()))="","",TRIM(INDEX(connections!$A:$A,ROW())))</f>
      </c>
      <c r="X837" t="str">
        <f>IF($W837="","",TRIM(INDEX(connections!$B:$B,ROW())))</f>
      </c>
      <c r="Y837">
        <f>IF($W837="","",IFERROR(MATCH($W837,$A$2:$A$2000,0),""))</f>
      </c>
      <c r="Z837">
        <f>IF($X837="","",IFERROR(MATCH($X837,$A$2:$A$2000,0),""))</f>
      </c>
      <c r="AA837" t="str">
        <f>IF($Y837="","",INDEX($P$2:$P$2000,$Y837))</f>
      </c>
      <c r="AB837" t="str">
        <f>IF($Z837="","",INDEX($P$2:$P$2000,$Z837))</f>
      </c>
      <c r="AC837">
        <f>IF(AND($AA837="Yes",$AB837="Yes"),1,"")</f>
      </c>
      <c r="AD837">
        <f>IF(OR($Y837="",$Z837=""),"",IF(INDEX($C$2:$C$2000,$Y837)=INDEX($C$2:$C$2000,$Z837),0,1))</f>
      </c>
      <c r="AE837">
        <f>IF($AC837&lt;&gt;1,"",IF(AND(INDEX($AG$2:$AG$2000,$Y837)=1,INDEX($AG$2:$AG$2000,$Z837)=1),1,""))</f>
      </c>
      <c r="AG837">
        <f>IF($A837="","",COUNTIFS($W$2:$W$2500,$A837,$AB$2:$AB$2500,"Yes")+COUNTIFS($X$2:$X$2500,$A837,$AA$2:$AA$2500,"Yes"))</f>
      </c>
      <c r="AH837" t="str">
        <f>IF(OR($P837&lt;&gt;"Yes",N($AG837)=0),"",IF(AND($AG837=1,COUNTIFS($W$2:$W$2500,$A837,$AE$2:$AE$2500,1)+COUNTIFS($X$2:$X$2500,$A837,$AE$2:$AE$2500,1)&gt;0),"","Yes"))</f>
      </c>
      <c r="AI837">
        <f>IF($AH837="Yes",$AG837,"")</f>
      </c>
      <c r="AJ837">
        <f>IF($AI837="","",$AI837+ROW()/1000000)</f>
      </c>
      <c r="AK837">
        <f>IF(OR($A837="",$P837="Yes",N($AG837)=0),"",$AG837+ROW()/1000000)</f>
      </c>
      <c r="AL837" t="str">
        <f>IF($A837="","",INDEX(games!$J:$J,ROW())&amp;"")</f>
      </c>
      <c r="AM837">
        <f>IF($A837="","",SUMPRODUCT($AO837:$BD837,'Map Analysis'!$AP$2^{0,1,2,3,4,5,6,7,8,9,10,11,12,13,14,15}))</f>
      </c>
      <c r="AN837">
        <f>IF($A837="","",$AM837+ROW()/10000000)</f>
      </c>
      <c r="AO837">
        <f>IF($A837="","",COUNTIF($W$2:$W$2500,$A837))</f>
      </c>
      <c r="AP837">
        <f>IF($A837="","",SUMIFS($BF$2:$BF$2500,$W$2:$W$2500,$A837))</f>
      </c>
      <c r="AQ837">
        <f>IF($A837="","",SUMIFS($BG$2:$BG$2500,$W$2:$W$2500,$A837))</f>
      </c>
      <c r="AR837">
        <f>IF($A837="","",SUMIFS($BH$2:$BH$2500,$W$2:$W$2500,$A837))</f>
      </c>
      <c r="AS837">
        <f>IF($A837="","",SUMIFS($BI$2:$BI$2500,$W$2:$W$2500,$A837))</f>
      </c>
      <c r="AT837">
        <f>IF($A837="","",SUMIFS($BJ$2:$BJ$2500,$W$2:$W$2500,$A837))</f>
      </c>
      <c r="AU837">
        <f>IF($A837="","",SUMIFS($BK$2:$BK$2500,$W$2:$W$2500,$A837))</f>
      </c>
      <c r="AV837">
        <f>IF($A837="","",SUMIFS($BL$2:$BL$2500,$W$2:$W$2500,$A837))</f>
      </c>
      <c r="AW837">
        <f>IF($A837="","",SUMIFS($BM$2:$BM$2500,$W$2:$W$2500,$A837))</f>
      </c>
      <c r="AX837">
        <f>IF($A837="","",SUMIFS($BN$2:$BN$2500,$W$2:$W$2500,$A837))</f>
      </c>
      <c r="AY837">
        <f>IF($A837="","",SUMIFS($BO$2:$BO$2500,$W$2:$W$2500,$A837))</f>
      </c>
      <c r="AZ837">
        <f>IF($A837="","",SUMIFS($BP$2:$BP$2500,$W$2:$W$2500,$A837))</f>
      </c>
      <c r="BA837">
        <f>IF($A837="","",SUMIFS($BQ$2:$BQ$2500,$W$2:$W$2500,$A837))</f>
      </c>
      <c r="BB837">
        <f>IF($A837="","",SUMIFS($BR$2:$BR$2500,$W$2:$W$2500,$A837))</f>
      </c>
      <c r="BC837">
        <f>IF($A837="","",SUMIFS($BS$2:$BS$2500,$W$2:$W$2500,$A837))</f>
      </c>
      <c r="BD837">
        <f>IF($A837="","",SUMIFS($BT$2:$BT$2500,$W$2:$W$2500,$A837))</f>
      </c>
      <c r="BF837">
        <f>IF($Z837="","",INDEX($AO$2:$AO$2000,$Z837))</f>
      </c>
      <c r="BG837">
        <f>IF($Z837="","",INDEX($AP$2:$AP$2000,$Z837))</f>
      </c>
      <c r="BH837">
        <f>IF($Z837="","",INDEX($AQ$2:$AQ$2000,$Z837))</f>
      </c>
      <c r="BI837">
        <f>IF($Z837="","",INDEX($AR$2:$AR$2000,$Z837))</f>
      </c>
      <c r="BJ837">
        <f>IF($Z837="","",INDEX($AS$2:$AS$2000,$Z837))</f>
      </c>
      <c r="BK837">
        <f>IF($Z837="","",INDEX($AT$2:$AT$2000,$Z837))</f>
      </c>
      <c r="BL837">
        <f>IF($Z837="","",INDEX($AU$2:$AU$2000,$Z837))</f>
      </c>
      <c r="BM837">
        <f>IF($Z837="","",INDEX($AV$2:$AV$2000,$Z837))</f>
      </c>
      <c r="BN837">
        <f>IF($Z837="","",INDEX($AW$2:$AW$2000,$Z837))</f>
      </c>
      <c r="BO837">
        <f>IF($Z837="","",INDEX($AX$2:$AX$2000,$Z837))</f>
      </c>
      <c r="BP837">
        <f>IF($Z837="","",INDEX($AY$2:$AY$2000,$Z837))</f>
      </c>
      <c r="BQ837">
        <f>IF($Z837="","",INDEX($AZ$2:$AZ$2000,$Z837))</f>
      </c>
      <c r="BR837">
        <f>IF($Z837="","",INDEX($BA$2:$BA$2000,$Z837))</f>
      </c>
      <c r="BS837">
        <f>IF($Z837="","",INDEX($BB$2:$BB$2000,$Z837))</f>
      </c>
      <c r="BT837">
        <f>IF($Z837="","",INDEX($BC$2:$BC$2000,$Z837))</f>
      </c>
      <c r="BV837">
        <f>IF(OR($A837="",$P837&lt;&gt;"Yes",$AH837="Yes"),"",1+N($AG837))</f>
      </c>
      <c r="BW837">
        <f>IF($A837="","",COUNTIFS($W$2:$W$2500,$A837,$BZ$2:$BZ$2500,"Yes")+COUNTIFS($X$2:$X$2500,$A837,$BY$2:$BY$2500,"Yes"))</f>
      </c>
      <c r="BX837">
        <f>IF(OR($A837="",$P837="Yes"),"",IF(N($BW837)=0,0,1+SUMIFS($CB$2:$CB$2500,$W$2:$W$2500,$A837)+SUMIFS($CA$2:$CA$2500,$X$2:$X$2500,$A837)))</f>
      </c>
      <c r="BY837" t="str">
        <f>IF($Y837="","",INDEX($AH$2:$AH$2000,$Y837)&amp;"")</f>
      </c>
      <c r="BZ837" t="str">
        <f>IF($Z837="","",INDEX($AH$2:$AH$2000,$Z837)&amp;"")</f>
      </c>
      <c r="CA837">
        <f>IF($Y837="","",INDEX($BV$2:$BV$2000,$Y837))</f>
      </c>
      <c r="CB837">
        <f>IF($Z837="","",INDEX($BV$2:$BV$2000,$Z837))</f>
      </c>
    </row>
    <row r="838">
      <c r="A838" t="str">
        <f>IF(TRIM(INDEX(games!$A:$A,ROW()))="","",TRIM(INDEX(games!$A:$A,ROW())))</f>
      </c>
      <c r="B838">
        <f>IF(OR($A838="",INDEX(games!$B:$B,ROW())=""),"",INDEX(games!$B:$B,ROW()))</f>
      </c>
      <c r="C838" t="str">
        <f>IF(OR($A838="",INDEX(games!$C:$C,ROW())=""),"",INDEX(games!$C:$C,ROW()))</f>
      </c>
      <c r="D838">
        <f>IF($A838="","",COUNTIF($W$2:$W$2500,$A838)+COUNTIF($X$2:$X$2500,$A838))</f>
      </c>
      <c r="E838">
        <f>IF($A838="","",IFERROR(MATCH($C838,$R$2:$R$5,0),0))</f>
      </c>
      <c r="F838">
        <f>IF($A838="","",MOD(ROW(),34))</f>
      </c>
      <c r="G838">
        <f>IF($A838="",NA(),IF($C838="Action",$B838,NA()))</f>
      </c>
      <c r="H838">
        <f>IF($A838="",NA(),IF($C838="Action",1+$F838*0.023,NA()))</f>
      </c>
      <c r="I838">
        <f>IF($A838="",NA(),IF($C838="Strategy",$B838,NA()))</f>
      </c>
      <c r="J838">
        <f>IF($A838="",NA(),IF($C838="Strategy",2+$F838*0.023,NA()))</f>
      </c>
      <c r="K838">
        <f>IF($A838="",NA(),IF($C838="Deckbuilder",$B838,NA()))</f>
      </c>
      <c r="L838">
        <f>IF($A838="",NA(),IF($C838="Deckbuilder",3+$F838*0.023,NA()))</f>
      </c>
      <c r="M838">
        <f>IF($A838="",NA(),IF($C838="Traditional",$B838,NA()))</f>
      </c>
      <c r="N838">
        <f>IF($A838="",NA(),IF($C838="Traditional",4+$F838*0.023,NA()))</f>
      </c>
      <c r="O838">
        <f>IF($A838="","",$D838+ROW()/1000000)</f>
      </c>
      <c r="P838" t="str">
        <f>IF(OR($A838="",INDEX(games!$H:$H,ROW())=""),"",INDEX(games!$H:$H,ROW()))</f>
      </c>
      <c r="Q838">
        <f>IF(OR($A838="",$P838&lt;&gt;"Yes"),"",$D838+ROW()/1000000)</f>
      </c>
      <c r="T838">
        <f>IF($Y838="","",INDEX($B$2:$B$2000,$Y838))</f>
      </c>
      <c r="U838">
        <f>IF($Z838="","",INDEX($B$2:$B$2000,$Z838))</f>
      </c>
      <c r="V838">
        <f>IF(OR($T838="",$U838=""),"",$U838-$T838)</f>
      </c>
      <c r="W838" t="str">
        <f>IF(TRIM(INDEX(connections!$A:$A,ROW()))="","",TRIM(INDEX(connections!$A:$A,ROW())))</f>
      </c>
      <c r="X838" t="str">
        <f>IF($W838="","",TRIM(INDEX(connections!$B:$B,ROW())))</f>
      </c>
      <c r="Y838">
        <f>IF($W838="","",IFERROR(MATCH($W838,$A$2:$A$2000,0),""))</f>
      </c>
      <c r="Z838">
        <f>IF($X838="","",IFERROR(MATCH($X838,$A$2:$A$2000,0),""))</f>
      </c>
      <c r="AA838" t="str">
        <f>IF($Y838="","",INDEX($P$2:$P$2000,$Y838))</f>
      </c>
      <c r="AB838" t="str">
        <f>IF($Z838="","",INDEX($P$2:$P$2000,$Z838))</f>
      </c>
      <c r="AC838">
        <f>IF(AND($AA838="Yes",$AB838="Yes"),1,"")</f>
      </c>
      <c r="AD838">
        <f>IF(OR($Y838="",$Z838=""),"",IF(INDEX($C$2:$C$2000,$Y838)=INDEX($C$2:$C$2000,$Z838),0,1))</f>
      </c>
      <c r="AE838">
        <f>IF($AC838&lt;&gt;1,"",IF(AND(INDEX($AG$2:$AG$2000,$Y838)=1,INDEX($AG$2:$AG$2000,$Z838)=1),1,""))</f>
      </c>
      <c r="AG838">
        <f>IF($A838="","",COUNTIFS($W$2:$W$2500,$A838,$AB$2:$AB$2500,"Yes")+COUNTIFS($X$2:$X$2500,$A838,$AA$2:$AA$2500,"Yes"))</f>
      </c>
      <c r="AH838" t="str">
        <f>IF(OR($P838&lt;&gt;"Yes",N($AG838)=0),"",IF(AND($AG838=1,COUNTIFS($W$2:$W$2500,$A838,$AE$2:$AE$2500,1)+COUNTIFS($X$2:$X$2500,$A838,$AE$2:$AE$2500,1)&gt;0),"","Yes"))</f>
      </c>
      <c r="AI838">
        <f>IF($AH838="Yes",$AG838,"")</f>
      </c>
      <c r="AJ838">
        <f>IF($AI838="","",$AI838+ROW()/1000000)</f>
      </c>
      <c r="AK838">
        <f>IF(OR($A838="",$P838="Yes",N($AG838)=0),"",$AG838+ROW()/1000000)</f>
      </c>
      <c r="AL838" t="str">
        <f>IF($A838="","",INDEX(games!$J:$J,ROW())&amp;"")</f>
      </c>
      <c r="AM838">
        <f>IF($A838="","",SUMPRODUCT($AO838:$BD838,'Map Analysis'!$AP$2^{0,1,2,3,4,5,6,7,8,9,10,11,12,13,14,15}))</f>
      </c>
      <c r="AN838">
        <f>IF($A838="","",$AM838+ROW()/10000000)</f>
      </c>
      <c r="AO838">
        <f>IF($A838="","",COUNTIF($W$2:$W$2500,$A838))</f>
      </c>
      <c r="AP838">
        <f>IF($A838="","",SUMIFS($BF$2:$BF$2500,$W$2:$W$2500,$A838))</f>
      </c>
      <c r="AQ838">
        <f>IF($A838="","",SUMIFS($BG$2:$BG$2500,$W$2:$W$2500,$A838))</f>
      </c>
      <c r="AR838">
        <f>IF($A838="","",SUMIFS($BH$2:$BH$2500,$W$2:$W$2500,$A838))</f>
      </c>
      <c r="AS838">
        <f>IF($A838="","",SUMIFS($BI$2:$BI$2500,$W$2:$W$2500,$A838))</f>
      </c>
      <c r="AT838">
        <f>IF($A838="","",SUMIFS($BJ$2:$BJ$2500,$W$2:$W$2500,$A838))</f>
      </c>
      <c r="AU838">
        <f>IF($A838="","",SUMIFS($BK$2:$BK$2500,$W$2:$W$2500,$A838))</f>
      </c>
      <c r="AV838">
        <f>IF($A838="","",SUMIFS($BL$2:$BL$2500,$W$2:$W$2500,$A838))</f>
      </c>
      <c r="AW838">
        <f>IF($A838="","",SUMIFS($BM$2:$BM$2500,$W$2:$W$2500,$A838))</f>
      </c>
      <c r="AX838">
        <f>IF($A838="","",SUMIFS($BN$2:$BN$2500,$W$2:$W$2500,$A838))</f>
      </c>
      <c r="AY838">
        <f>IF($A838="","",SUMIFS($BO$2:$BO$2500,$W$2:$W$2500,$A838))</f>
      </c>
      <c r="AZ838">
        <f>IF($A838="","",SUMIFS($BP$2:$BP$2500,$W$2:$W$2500,$A838))</f>
      </c>
      <c r="BA838">
        <f>IF($A838="","",SUMIFS($BQ$2:$BQ$2500,$W$2:$W$2500,$A838))</f>
      </c>
      <c r="BB838">
        <f>IF($A838="","",SUMIFS($BR$2:$BR$2500,$W$2:$W$2500,$A838))</f>
      </c>
      <c r="BC838">
        <f>IF($A838="","",SUMIFS($BS$2:$BS$2500,$W$2:$W$2500,$A838))</f>
      </c>
      <c r="BD838">
        <f>IF($A838="","",SUMIFS($BT$2:$BT$2500,$W$2:$W$2500,$A838))</f>
      </c>
      <c r="BF838">
        <f>IF($Z838="","",INDEX($AO$2:$AO$2000,$Z838))</f>
      </c>
      <c r="BG838">
        <f>IF($Z838="","",INDEX($AP$2:$AP$2000,$Z838))</f>
      </c>
      <c r="BH838">
        <f>IF($Z838="","",INDEX($AQ$2:$AQ$2000,$Z838))</f>
      </c>
      <c r="BI838">
        <f>IF($Z838="","",INDEX($AR$2:$AR$2000,$Z838))</f>
      </c>
      <c r="BJ838">
        <f>IF($Z838="","",INDEX($AS$2:$AS$2000,$Z838))</f>
      </c>
      <c r="BK838">
        <f>IF($Z838="","",INDEX($AT$2:$AT$2000,$Z838))</f>
      </c>
      <c r="BL838">
        <f>IF($Z838="","",INDEX($AU$2:$AU$2000,$Z838))</f>
      </c>
      <c r="BM838">
        <f>IF($Z838="","",INDEX($AV$2:$AV$2000,$Z838))</f>
      </c>
      <c r="BN838">
        <f>IF($Z838="","",INDEX($AW$2:$AW$2000,$Z838))</f>
      </c>
      <c r="BO838">
        <f>IF($Z838="","",INDEX($AX$2:$AX$2000,$Z838))</f>
      </c>
      <c r="BP838">
        <f>IF($Z838="","",INDEX($AY$2:$AY$2000,$Z838))</f>
      </c>
      <c r="BQ838">
        <f>IF($Z838="","",INDEX($AZ$2:$AZ$2000,$Z838))</f>
      </c>
      <c r="BR838">
        <f>IF($Z838="","",INDEX($BA$2:$BA$2000,$Z838))</f>
      </c>
      <c r="BS838">
        <f>IF($Z838="","",INDEX($BB$2:$BB$2000,$Z838))</f>
      </c>
      <c r="BT838">
        <f>IF($Z838="","",INDEX($BC$2:$BC$2000,$Z838))</f>
      </c>
      <c r="BV838">
        <f>IF(OR($A838="",$P838&lt;&gt;"Yes",$AH838="Yes"),"",1+N($AG838))</f>
      </c>
      <c r="BW838">
        <f>IF($A838="","",COUNTIFS($W$2:$W$2500,$A838,$BZ$2:$BZ$2500,"Yes")+COUNTIFS($X$2:$X$2500,$A838,$BY$2:$BY$2500,"Yes"))</f>
      </c>
      <c r="BX838">
        <f>IF(OR($A838="",$P838="Yes"),"",IF(N($BW838)=0,0,1+SUMIFS($CB$2:$CB$2500,$W$2:$W$2500,$A838)+SUMIFS($CA$2:$CA$2500,$X$2:$X$2500,$A838)))</f>
      </c>
      <c r="BY838" t="str">
        <f>IF($Y838="","",INDEX($AH$2:$AH$2000,$Y838)&amp;"")</f>
      </c>
      <c r="BZ838" t="str">
        <f>IF($Z838="","",INDEX($AH$2:$AH$2000,$Z838)&amp;"")</f>
      </c>
      <c r="CA838">
        <f>IF($Y838="","",INDEX($BV$2:$BV$2000,$Y838))</f>
      </c>
      <c r="CB838">
        <f>IF($Z838="","",INDEX($BV$2:$BV$2000,$Z838))</f>
      </c>
    </row>
    <row r="839">
      <c r="A839" t="str">
        <f>IF(TRIM(INDEX(games!$A:$A,ROW()))="","",TRIM(INDEX(games!$A:$A,ROW())))</f>
      </c>
      <c r="B839">
        <f>IF(OR($A839="",INDEX(games!$B:$B,ROW())=""),"",INDEX(games!$B:$B,ROW()))</f>
      </c>
      <c r="C839" t="str">
        <f>IF(OR($A839="",INDEX(games!$C:$C,ROW())=""),"",INDEX(games!$C:$C,ROW()))</f>
      </c>
      <c r="D839">
        <f>IF($A839="","",COUNTIF($W$2:$W$2500,$A839)+COUNTIF($X$2:$X$2500,$A839))</f>
      </c>
      <c r="E839">
        <f>IF($A839="","",IFERROR(MATCH($C839,$R$2:$R$5,0),0))</f>
      </c>
      <c r="F839">
        <f>IF($A839="","",MOD(ROW(),34))</f>
      </c>
      <c r="G839">
        <f>IF($A839="",NA(),IF($C839="Action",$B839,NA()))</f>
      </c>
      <c r="H839">
        <f>IF($A839="",NA(),IF($C839="Action",1+$F839*0.023,NA()))</f>
      </c>
      <c r="I839">
        <f>IF($A839="",NA(),IF($C839="Strategy",$B839,NA()))</f>
      </c>
      <c r="J839">
        <f>IF($A839="",NA(),IF($C839="Strategy",2+$F839*0.023,NA()))</f>
      </c>
      <c r="K839">
        <f>IF($A839="",NA(),IF($C839="Deckbuilder",$B839,NA()))</f>
      </c>
      <c r="L839">
        <f>IF($A839="",NA(),IF($C839="Deckbuilder",3+$F839*0.023,NA()))</f>
      </c>
      <c r="M839">
        <f>IF($A839="",NA(),IF($C839="Traditional",$B839,NA()))</f>
      </c>
      <c r="N839">
        <f>IF($A839="",NA(),IF($C839="Traditional",4+$F839*0.023,NA()))</f>
      </c>
      <c r="O839">
        <f>IF($A839="","",$D839+ROW()/1000000)</f>
      </c>
      <c r="P839" t="str">
        <f>IF(OR($A839="",INDEX(games!$H:$H,ROW())=""),"",INDEX(games!$H:$H,ROW()))</f>
      </c>
      <c r="Q839">
        <f>IF(OR($A839="",$P839&lt;&gt;"Yes"),"",$D839+ROW()/1000000)</f>
      </c>
      <c r="T839">
        <f>IF($Y839="","",INDEX($B$2:$B$2000,$Y839))</f>
      </c>
      <c r="U839">
        <f>IF($Z839="","",INDEX($B$2:$B$2000,$Z839))</f>
      </c>
      <c r="V839">
        <f>IF(OR($T839="",$U839=""),"",$U839-$T839)</f>
      </c>
      <c r="W839" t="str">
        <f>IF(TRIM(INDEX(connections!$A:$A,ROW()))="","",TRIM(INDEX(connections!$A:$A,ROW())))</f>
      </c>
      <c r="X839" t="str">
        <f>IF($W839="","",TRIM(INDEX(connections!$B:$B,ROW())))</f>
      </c>
      <c r="Y839">
        <f>IF($W839="","",IFERROR(MATCH($W839,$A$2:$A$2000,0),""))</f>
      </c>
      <c r="Z839">
        <f>IF($X839="","",IFERROR(MATCH($X839,$A$2:$A$2000,0),""))</f>
      </c>
      <c r="AA839" t="str">
        <f>IF($Y839="","",INDEX($P$2:$P$2000,$Y839))</f>
      </c>
      <c r="AB839" t="str">
        <f>IF($Z839="","",INDEX($P$2:$P$2000,$Z839))</f>
      </c>
      <c r="AC839">
        <f>IF(AND($AA839="Yes",$AB839="Yes"),1,"")</f>
      </c>
      <c r="AD839">
        <f>IF(OR($Y839="",$Z839=""),"",IF(INDEX($C$2:$C$2000,$Y839)=INDEX($C$2:$C$2000,$Z839),0,1))</f>
      </c>
      <c r="AE839">
        <f>IF($AC839&lt;&gt;1,"",IF(AND(INDEX($AG$2:$AG$2000,$Y839)=1,INDEX($AG$2:$AG$2000,$Z839)=1),1,""))</f>
      </c>
      <c r="AG839">
        <f>IF($A839="","",COUNTIFS($W$2:$W$2500,$A839,$AB$2:$AB$2500,"Yes")+COUNTIFS($X$2:$X$2500,$A839,$AA$2:$AA$2500,"Yes"))</f>
      </c>
      <c r="AH839" t="str">
        <f>IF(OR($P839&lt;&gt;"Yes",N($AG839)=0),"",IF(AND($AG839=1,COUNTIFS($W$2:$W$2500,$A839,$AE$2:$AE$2500,1)+COUNTIFS($X$2:$X$2500,$A839,$AE$2:$AE$2500,1)&gt;0),"","Yes"))</f>
      </c>
      <c r="AI839">
        <f>IF($AH839="Yes",$AG839,"")</f>
      </c>
      <c r="AJ839">
        <f>IF($AI839="","",$AI839+ROW()/1000000)</f>
      </c>
      <c r="AK839">
        <f>IF(OR($A839="",$P839="Yes",N($AG839)=0),"",$AG839+ROW()/1000000)</f>
      </c>
      <c r="AL839" t="str">
        <f>IF($A839="","",INDEX(games!$J:$J,ROW())&amp;"")</f>
      </c>
      <c r="AM839">
        <f>IF($A839="","",SUMPRODUCT($AO839:$BD839,'Map Analysis'!$AP$2^{0,1,2,3,4,5,6,7,8,9,10,11,12,13,14,15}))</f>
      </c>
      <c r="AN839">
        <f>IF($A839="","",$AM839+ROW()/10000000)</f>
      </c>
      <c r="AO839">
        <f>IF($A839="","",COUNTIF($W$2:$W$2500,$A839))</f>
      </c>
      <c r="AP839">
        <f>IF($A839="","",SUMIFS($BF$2:$BF$2500,$W$2:$W$2500,$A839))</f>
      </c>
      <c r="AQ839">
        <f>IF($A839="","",SUMIFS($BG$2:$BG$2500,$W$2:$W$2500,$A839))</f>
      </c>
      <c r="AR839">
        <f>IF($A839="","",SUMIFS($BH$2:$BH$2500,$W$2:$W$2500,$A839))</f>
      </c>
      <c r="AS839">
        <f>IF($A839="","",SUMIFS($BI$2:$BI$2500,$W$2:$W$2500,$A839))</f>
      </c>
      <c r="AT839">
        <f>IF($A839="","",SUMIFS($BJ$2:$BJ$2500,$W$2:$W$2500,$A839))</f>
      </c>
      <c r="AU839">
        <f>IF($A839="","",SUMIFS($BK$2:$BK$2500,$W$2:$W$2500,$A839))</f>
      </c>
      <c r="AV839">
        <f>IF($A839="","",SUMIFS($BL$2:$BL$2500,$W$2:$W$2500,$A839))</f>
      </c>
      <c r="AW839">
        <f>IF($A839="","",SUMIFS($BM$2:$BM$2500,$W$2:$W$2500,$A839))</f>
      </c>
      <c r="AX839">
        <f>IF($A839="","",SUMIFS($BN$2:$BN$2500,$W$2:$W$2500,$A839))</f>
      </c>
      <c r="AY839">
        <f>IF($A839="","",SUMIFS($BO$2:$BO$2500,$W$2:$W$2500,$A839))</f>
      </c>
      <c r="AZ839">
        <f>IF($A839="","",SUMIFS($BP$2:$BP$2500,$W$2:$W$2500,$A839))</f>
      </c>
      <c r="BA839">
        <f>IF($A839="","",SUMIFS($BQ$2:$BQ$2500,$W$2:$W$2500,$A839))</f>
      </c>
      <c r="BB839">
        <f>IF($A839="","",SUMIFS($BR$2:$BR$2500,$W$2:$W$2500,$A839))</f>
      </c>
      <c r="BC839">
        <f>IF($A839="","",SUMIFS($BS$2:$BS$2500,$W$2:$W$2500,$A839))</f>
      </c>
      <c r="BD839">
        <f>IF($A839="","",SUMIFS($BT$2:$BT$2500,$W$2:$W$2500,$A839))</f>
      </c>
      <c r="BF839">
        <f>IF($Z839="","",INDEX($AO$2:$AO$2000,$Z839))</f>
      </c>
      <c r="BG839">
        <f>IF($Z839="","",INDEX($AP$2:$AP$2000,$Z839))</f>
      </c>
      <c r="BH839">
        <f>IF($Z839="","",INDEX($AQ$2:$AQ$2000,$Z839))</f>
      </c>
      <c r="BI839">
        <f>IF($Z839="","",INDEX($AR$2:$AR$2000,$Z839))</f>
      </c>
      <c r="BJ839">
        <f>IF($Z839="","",INDEX($AS$2:$AS$2000,$Z839))</f>
      </c>
      <c r="BK839">
        <f>IF($Z839="","",INDEX($AT$2:$AT$2000,$Z839))</f>
      </c>
      <c r="BL839">
        <f>IF($Z839="","",INDEX($AU$2:$AU$2000,$Z839))</f>
      </c>
      <c r="BM839">
        <f>IF($Z839="","",INDEX($AV$2:$AV$2000,$Z839))</f>
      </c>
      <c r="BN839">
        <f>IF($Z839="","",INDEX($AW$2:$AW$2000,$Z839))</f>
      </c>
      <c r="BO839">
        <f>IF($Z839="","",INDEX($AX$2:$AX$2000,$Z839))</f>
      </c>
      <c r="BP839">
        <f>IF($Z839="","",INDEX($AY$2:$AY$2000,$Z839))</f>
      </c>
      <c r="BQ839">
        <f>IF($Z839="","",INDEX($AZ$2:$AZ$2000,$Z839))</f>
      </c>
      <c r="BR839">
        <f>IF($Z839="","",INDEX($BA$2:$BA$2000,$Z839))</f>
      </c>
      <c r="BS839">
        <f>IF($Z839="","",INDEX($BB$2:$BB$2000,$Z839))</f>
      </c>
      <c r="BT839">
        <f>IF($Z839="","",INDEX($BC$2:$BC$2000,$Z839))</f>
      </c>
      <c r="BV839">
        <f>IF(OR($A839="",$P839&lt;&gt;"Yes",$AH839="Yes"),"",1+N($AG839))</f>
      </c>
      <c r="BW839">
        <f>IF($A839="","",COUNTIFS($W$2:$W$2500,$A839,$BZ$2:$BZ$2500,"Yes")+COUNTIFS($X$2:$X$2500,$A839,$BY$2:$BY$2500,"Yes"))</f>
      </c>
      <c r="BX839">
        <f>IF(OR($A839="",$P839="Yes"),"",IF(N($BW839)=0,0,1+SUMIFS($CB$2:$CB$2500,$W$2:$W$2500,$A839)+SUMIFS($CA$2:$CA$2500,$X$2:$X$2500,$A839)))</f>
      </c>
      <c r="BY839" t="str">
        <f>IF($Y839="","",INDEX($AH$2:$AH$2000,$Y839)&amp;"")</f>
      </c>
      <c r="BZ839" t="str">
        <f>IF($Z839="","",INDEX($AH$2:$AH$2000,$Z839)&amp;"")</f>
      </c>
      <c r="CA839">
        <f>IF($Y839="","",INDEX($BV$2:$BV$2000,$Y839))</f>
      </c>
      <c r="CB839">
        <f>IF($Z839="","",INDEX($BV$2:$BV$2000,$Z839))</f>
      </c>
    </row>
    <row r="840">
      <c r="A840" t="str">
        <f>IF(TRIM(INDEX(games!$A:$A,ROW()))="","",TRIM(INDEX(games!$A:$A,ROW())))</f>
      </c>
      <c r="B840">
        <f>IF(OR($A840="",INDEX(games!$B:$B,ROW())=""),"",INDEX(games!$B:$B,ROW()))</f>
      </c>
      <c r="C840" t="str">
        <f>IF(OR($A840="",INDEX(games!$C:$C,ROW())=""),"",INDEX(games!$C:$C,ROW()))</f>
      </c>
      <c r="D840">
        <f>IF($A840="","",COUNTIF($W$2:$W$2500,$A840)+COUNTIF($X$2:$X$2500,$A840))</f>
      </c>
      <c r="E840">
        <f>IF($A840="","",IFERROR(MATCH($C840,$R$2:$R$5,0),0))</f>
      </c>
      <c r="F840">
        <f>IF($A840="","",MOD(ROW(),34))</f>
      </c>
      <c r="G840">
        <f>IF($A840="",NA(),IF($C840="Action",$B840,NA()))</f>
      </c>
      <c r="H840">
        <f>IF($A840="",NA(),IF($C840="Action",1+$F840*0.023,NA()))</f>
      </c>
      <c r="I840">
        <f>IF($A840="",NA(),IF($C840="Strategy",$B840,NA()))</f>
      </c>
      <c r="J840">
        <f>IF($A840="",NA(),IF($C840="Strategy",2+$F840*0.023,NA()))</f>
      </c>
      <c r="K840">
        <f>IF($A840="",NA(),IF($C840="Deckbuilder",$B840,NA()))</f>
      </c>
      <c r="L840">
        <f>IF($A840="",NA(),IF($C840="Deckbuilder",3+$F840*0.023,NA()))</f>
      </c>
      <c r="M840">
        <f>IF($A840="",NA(),IF($C840="Traditional",$B840,NA()))</f>
      </c>
      <c r="N840">
        <f>IF($A840="",NA(),IF($C840="Traditional",4+$F840*0.023,NA()))</f>
      </c>
      <c r="O840">
        <f>IF($A840="","",$D840+ROW()/1000000)</f>
      </c>
      <c r="P840" t="str">
        <f>IF(OR($A840="",INDEX(games!$H:$H,ROW())=""),"",INDEX(games!$H:$H,ROW()))</f>
      </c>
      <c r="Q840">
        <f>IF(OR($A840="",$P840&lt;&gt;"Yes"),"",$D840+ROW()/1000000)</f>
      </c>
      <c r="T840">
        <f>IF($Y840="","",INDEX($B$2:$B$2000,$Y840))</f>
      </c>
      <c r="U840">
        <f>IF($Z840="","",INDEX($B$2:$B$2000,$Z840))</f>
      </c>
      <c r="V840">
        <f>IF(OR($T840="",$U840=""),"",$U840-$T840)</f>
      </c>
      <c r="W840" t="str">
        <f>IF(TRIM(INDEX(connections!$A:$A,ROW()))="","",TRIM(INDEX(connections!$A:$A,ROW())))</f>
      </c>
      <c r="X840" t="str">
        <f>IF($W840="","",TRIM(INDEX(connections!$B:$B,ROW())))</f>
      </c>
      <c r="Y840">
        <f>IF($W840="","",IFERROR(MATCH($W840,$A$2:$A$2000,0),""))</f>
      </c>
      <c r="Z840">
        <f>IF($X840="","",IFERROR(MATCH($X840,$A$2:$A$2000,0),""))</f>
      </c>
      <c r="AA840" t="str">
        <f>IF($Y840="","",INDEX($P$2:$P$2000,$Y840))</f>
      </c>
      <c r="AB840" t="str">
        <f>IF($Z840="","",INDEX($P$2:$P$2000,$Z840))</f>
      </c>
      <c r="AC840">
        <f>IF(AND($AA840="Yes",$AB840="Yes"),1,"")</f>
      </c>
      <c r="AD840">
        <f>IF(OR($Y840="",$Z840=""),"",IF(INDEX($C$2:$C$2000,$Y840)=INDEX($C$2:$C$2000,$Z840),0,1))</f>
      </c>
      <c r="AE840">
        <f>IF($AC840&lt;&gt;1,"",IF(AND(INDEX($AG$2:$AG$2000,$Y840)=1,INDEX($AG$2:$AG$2000,$Z840)=1),1,""))</f>
      </c>
      <c r="AG840">
        <f>IF($A840="","",COUNTIFS($W$2:$W$2500,$A840,$AB$2:$AB$2500,"Yes")+COUNTIFS($X$2:$X$2500,$A840,$AA$2:$AA$2500,"Yes"))</f>
      </c>
      <c r="AH840" t="str">
        <f>IF(OR($P840&lt;&gt;"Yes",N($AG840)=0),"",IF(AND($AG840=1,COUNTIFS($W$2:$W$2500,$A840,$AE$2:$AE$2500,1)+COUNTIFS($X$2:$X$2500,$A840,$AE$2:$AE$2500,1)&gt;0),"","Yes"))</f>
      </c>
      <c r="AI840">
        <f>IF($AH840="Yes",$AG840,"")</f>
      </c>
      <c r="AJ840">
        <f>IF($AI840="","",$AI840+ROW()/1000000)</f>
      </c>
      <c r="AK840">
        <f>IF(OR($A840="",$P840="Yes",N($AG840)=0),"",$AG840+ROW()/1000000)</f>
      </c>
      <c r="AL840" t="str">
        <f>IF($A840="","",INDEX(games!$J:$J,ROW())&amp;"")</f>
      </c>
      <c r="AM840">
        <f>IF($A840="","",SUMPRODUCT($AO840:$BD840,'Map Analysis'!$AP$2^{0,1,2,3,4,5,6,7,8,9,10,11,12,13,14,15}))</f>
      </c>
      <c r="AN840">
        <f>IF($A840="","",$AM840+ROW()/10000000)</f>
      </c>
      <c r="AO840">
        <f>IF($A840="","",COUNTIF($W$2:$W$2500,$A840))</f>
      </c>
      <c r="AP840">
        <f>IF($A840="","",SUMIFS($BF$2:$BF$2500,$W$2:$W$2500,$A840))</f>
      </c>
      <c r="AQ840">
        <f>IF($A840="","",SUMIFS($BG$2:$BG$2500,$W$2:$W$2500,$A840))</f>
      </c>
      <c r="AR840">
        <f>IF($A840="","",SUMIFS($BH$2:$BH$2500,$W$2:$W$2500,$A840))</f>
      </c>
      <c r="AS840">
        <f>IF($A840="","",SUMIFS($BI$2:$BI$2500,$W$2:$W$2500,$A840))</f>
      </c>
      <c r="AT840">
        <f>IF($A840="","",SUMIFS($BJ$2:$BJ$2500,$W$2:$W$2500,$A840))</f>
      </c>
      <c r="AU840">
        <f>IF($A840="","",SUMIFS($BK$2:$BK$2500,$W$2:$W$2500,$A840))</f>
      </c>
      <c r="AV840">
        <f>IF($A840="","",SUMIFS($BL$2:$BL$2500,$W$2:$W$2500,$A840))</f>
      </c>
      <c r="AW840">
        <f>IF($A840="","",SUMIFS($BM$2:$BM$2500,$W$2:$W$2500,$A840))</f>
      </c>
      <c r="AX840">
        <f>IF($A840="","",SUMIFS($BN$2:$BN$2500,$W$2:$W$2500,$A840))</f>
      </c>
      <c r="AY840">
        <f>IF($A840="","",SUMIFS($BO$2:$BO$2500,$W$2:$W$2500,$A840))</f>
      </c>
      <c r="AZ840">
        <f>IF($A840="","",SUMIFS($BP$2:$BP$2500,$W$2:$W$2500,$A840))</f>
      </c>
      <c r="BA840">
        <f>IF($A840="","",SUMIFS($BQ$2:$BQ$2500,$W$2:$W$2500,$A840))</f>
      </c>
      <c r="BB840">
        <f>IF($A840="","",SUMIFS($BR$2:$BR$2500,$W$2:$W$2500,$A840))</f>
      </c>
      <c r="BC840">
        <f>IF($A840="","",SUMIFS($BS$2:$BS$2500,$W$2:$W$2500,$A840))</f>
      </c>
      <c r="BD840">
        <f>IF($A840="","",SUMIFS($BT$2:$BT$2500,$W$2:$W$2500,$A840))</f>
      </c>
      <c r="BF840">
        <f>IF($Z840="","",INDEX($AO$2:$AO$2000,$Z840))</f>
      </c>
      <c r="BG840">
        <f>IF($Z840="","",INDEX($AP$2:$AP$2000,$Z840))</f>
      </c>
      <c r="BH840">
        <f>IF($Z840="","",INDEX($AQ$2:$AQ$2000,$Z840))</f>
      </c>
      <c r="BI840">
        <f>IF($Z840="","",INDEX($AR$2:$AR$2000,$Z840))</f>
      </c>
      <c r="BJ840">
        <f>IF($Z840="","",INDEX($AS$2:$AS$2000,$Z840))</f>
      </c>
      <c r="BK840">
        <f>IF($Z840="","",INDEX($AT$2:$AT$2000,$Z840))</f>
      </c>
      <c r="BL840">
        <f>IF($Z840="","",INDEX($AU$2:$AU$2000,$Z840))</f>
      </c>
      <c r="BM840">
        <f>IF($Z840="","",INDEX($AV$2:$AV$2000,$Z840))</f>
      </c>
      <c r="BN840">
        <f>IF($Z840="","",INDEX($AW$2:$AW$2000,$Z840))</f>
      </c>
      <c r="BO840">
        <f>IF($Z840="","",INDEX($AX$2:$AX$2000,$Z840))</f>
      </c>
      <c r="BP840">
        <f>IF($Z840="","",INDEX($AY$2:$AY$2000,$Z840))</f>
      </c>
      <c r="BQ840">
        <f>IF($Z840="","",INDEX($AZ$2:$AZ$2000,$Z840))</f>
      </c>
      <c r="BR840">
        <f>IF($Z840="","",INDEX($BA$2:$BA$2000,$Z840))</f>
      </c>
      <c r="BS840">
        <f>IF($Z840="","",INDEX($BB$2:$BB$2000,$Z840))</f>
      </c>
      <c r="BT840">
        <f>IF($Z840="","",INDEX($BC$2:$BC$2000,$Z840))</f>
      </c>
      <c r="BV840">
        <f>IF(OR($A840="",$P840&lt;&gt;"Yes",$AH840="Yes"),"",1+N($AG840))</f>
      </c>
      <c r="BW840">
        <f>IF($A840="","",COUNTIFS($W$2:$W$2500,$A840,$BZ$2:$BZ$2500,"Yes")+COUNTIFS($X$2:$X$2500,$A840,$BY$2:$BY$2500,"Yes"))</f>
      </c>
      <c r="BX840">
        <f>IF(OR($A840="",$P840="Yes"),"",IF(N($BW840)=0,0,1+SUMIFS($CB$2:$CB$2500,$W$2:$W$2500,$A840)+SUMIFS($CA$2:$CA$2500,$X$2:$X$2500,$A840)))</f>
      </c>
      <c r="BY840" t="str">
        <f>IF($Y840="","",INDEX($AH$2:$AH$2000,$Y840)&amp;"")</f>
      </c>
      <c r="BZ840" t="str">
        <f>IF($Z840="","",INDEX($AH$2:$AH$2000,$Z840)&amp;"")</f>
      </c>
      <c r="CA840">
        <f>IF($Y840="","",INDEX($BV$2:$BV$2000,$Y840))</f>
      </c>
      <c r="CB840">
        <f>IF($Z840="","",INDEX($BV$2:$BV$2000,$Z840))</f>
      </c>
    </row>
    <row r="841">
      <c r="A841" t="str">
        <f>IF(TRIM(INDEX(games!$A:$A,ROW()))="","",TRIM(INDEX(games!$A:$A,ROW())))</f>
      </c>
      <c r="B841">
        <f>IF(OR($A841="",INDEX(games!$B:$B,ROW())=""),"",INDEX(games!$B:$B,ROW()))</f>
      </c>
      <c r="C841" t="str">
        <f>IF(OR($A841="",INDEX(games!$C:$C,ROW())=""),"",INDEX(games!$C:$C,ROW()))</f>
      </c>
      <c r="D841">
        <f>IF($A841="","",COUNTIF($W$2:$W$2500,$A841)+COUNTIF($X$2:$X$2500,$A841))</f>
      </c>
      <c r="E841">
        <f>IF($A841="","",IFERROR(MATCH($C841,$R$2:$R$5,0),0))</f>
      </c>
      <c r="F841">
        <f>IF($A841="","",MOD(ROW(),34))</f>
      </c>
      <c r="G841">
        <f>IF($A841="",NA(),IF($C841="Action",$B841,NA()))</f>
      </c>
      <c r="H841">
        <f>IF($A841="",NA(),IF($C841="Action",1+$F841*0.023,NA()))</f>
      </c>
      <c r="I841">
        <f>IF($A841="",NA(),IF($C841="Strategy",$B841,NA()))</f>
      </c>
      <c r="J841">
        <f>IF($A841="",NA(),IF($C841="Strategy",2+$F841*0.023,NA()))</f>
      </c>
      <c r="K841">
        <f>IF($A841="",NA(),IF($C841="Deckbuilder",$B841,NA()))</f>
      </c>
      <c r="L841">
        <f>IF($A841="",NA(),IF($C841="Deckbuilder",3+$F841*0.023,NA()))</f>
      </c>
      <c r="M841">
        <f>IF($A841="",NA(),IF($C841="Traditional",$B841,NA()))</f>
      </c>
      <c r="N841">
        <f>IF($A841="",NA(),IF($C841="Traditional",4+$F841*0.023,NA()))</f>
      </c>
      <c r="O841">
        <f>IF($A841="","",$D841+ROW()/1000000)</f>
      </c>
      <c r="P841" t="str">
        <f>IF(OR($A841="",INDEX(games!$H:$H,ROW())=""),"",INDEX(games!$H:$H,ROW()))</f>
      </c>
      <c r="Q841">
        <f>IF(OR($A841="",$P841&lt;&gt;"Yes"),"",$D841+ROW()/1000000)</f>
      </c>
      <c r="T841">
        <f>IF($Y841="","",INDEX($B$2:$B$2000,$Y841))</f>
      </c>
      <c r="U841">
        <f>IF($Z841="","",INDEX($B$2:$B$2000,$Z841))</f>
      </c>
      <c r="V841">
        <f>IF(OR($T841="",$U841=""),"",$U841-$T841)</f>
      </c>
      <c r="W841" t="str">
        <f>IF(TRIM(INDEX(connections!$A:$A,ROW()))="","",TRIM(INDEX(connections!$A:$A,ROW())))</f>
      </c>
      <c r="X841" t="str">
        <f>IF($W841="","",TRIM(INDEX(connections!$B:$B,ROW())))</f>
      </c>
      <c r="Y841">
        <f>IF($W841="","",IFERROR(MATCH($W841,$A$2:$A$2000,0),""))</f>
      </c>
      <c r="Z841">
        <f>IF($X841="","",IFERROR(MATCH($X841,$A$2:$A$2000,0),""))</f>
      </c>
      <c r="AA841" t="str">
        <f>IF($Y841="","",INDEX($P$2:$P$2000,$Y841))</f>
      </c>
      <c r="AB841" t="str">
        <f>IF($Z841="","",INDEX($P$2:$P$2000,$Z841))</f>
      </c>
      <c r="AC841">
        <f>IF(AND($AA841="Yes",$AB841="Yes"),1,"")</f>
      </c>
      <c r="AD841">
        <f>IF(OR($Y841="",$Z841=""),"",IF(INDEX($C$2:$C$2000,$Y841)=INDEX($C$2:$C$2000,$Z841),0,1))</f>
      </c>
      <c r="AE841">
        <f>IF($AC841&lt;&gt;1,"",IF(AND(INDEX($AG$2:$AG$2000,$Y841)=1,INDEX($AG$2:$AG$2000,$Z841)=1),1,""))</f>
      </c>
      <c r="AG841">
        <f>IF($A841="","",COUNTIFS($W$2:$W$2500,$A841,$AB$2:$AB$2500,"Yes")+COUNTIFS($X$2:$X$2500,$A841,$AA$2:$AA$2500,"Yes"))</f>
      </c>
      <c r="AH841" t="str">
        <f>IF(OR($P841&lt;&gt;"Yes",N($AG841)=0),"",IF(AND($AG841=1,COUNTIFS($W$2:$W$2500,$A841,$AE$2:$AE$2500,1)+COUNTIFS($X$2:$X$2500,$A841,$AE$2:$AE$2500,1)&gt;0),"","Yes"))</f>
      </c>
      <c r="AI841">
        <f>IF($AH841="Yes",$AG841,"")</f>
      </c>
      <c r="AJ841">
        <f>IF($AI841="","",$AI841+ROW()/1000000)</f>
      </c>
      <c r="AK841">
        <f>IF(OR($A841="",$P841="Yes",N($AG841)=0),"",$AG841+ROW()/1000000)</f>
      </c>
      <c r="AL841" t="str">
        <f>IF($A841="","",INDEX(games!$J:$J,ROW())&amp;"")</f>
      </c>
      <c r="AM841">
        <f>IF($A841="","",SUMPRODUCT($AO841:$BD841,'Map Analysis'!$AP$2^{0,1,2,3,4,5,6,7,8,9,10,11,12,13,14,15}))</f>
      </c>
      <c r="AN841">
        <f>IF($A841="","",$AM841+ROW()/10000000)</f>
      </c>
      <c r="AO841">
        <f>IF($A841="","",COUNTIF($W$2:$W$2500,$A841))</f>
      </c>
      <c r="AP841">
        <f>IF($A841="","",SUMIFS($BF$2:$BF$2500,$W$2:$W$2500,$A841))</f>
      </c>
      <c r="AQ841">
        <f>IF($A841="","",SUMIFS($BG$2:$BG$2500,$W$2:$W$2500,$A841))</f>
      </c>
      <c r="AR841">
        <f>IF($A841="","",SUMIFS($BH$2:$BH$2500,$W$2:$W$2500,$A841))</f>
      </c>
      <c r="AS841">
        <f>IF($A841="","",SUMIFS($BI$2:$BI$2500,$W$2:$W$2500,$A841))</f>
      </c>
      <c r="AT841">
        <f>IF($A841="","",SUMIFS($BJ$2:$BJ$2500,$W$2:$W$2500,$A841))</f>
      </c>
      <c r="AU841">
        <f>IF($A841="","",SUMIFS($BK$2:$BK$2500,$W$2:$W$2500,$A841))</f>
      </c>
      <c r="AV841">
        <f>IF($A841="","",SUMIFS($BL$2:$BL$2500,$W$2:$W$2500,$A841))</f>
      </c>
      <c r="AW841">
        <f>IF($A841="","",SUMIFS($BM$2:$BM$2500,$W$2:$W$2500,$A841))</f>
      </c>
      <c r="AX841">
        <f>IF($A841="","",SUMIFS($BN$2:$BN$2500,$W$2:$W$2500,$A841))</f>
      </c>
      <c r="AY841">
        <f>IF($A841="","",SUMIFS($BO$2:$BO$2500,$W$2:$W$2500,$A841))</f>
      </c>
      <c r="AZ841">
        <f>IF($A841="","",SUMIFS($BP$2:$BP$2500,$W$2:$W$2500,$A841))</f>
      </c>
      <c r="BA841">
        <f>IF($A841="","",SUMIFS($BQ$2:$BQ$2500,$W$2:$W$2500,$A841))</f>
      </c>
      <c r="BB841">
        <f>IF($A841="","",SUMIFS($BR$2:$BR$2500,$W$2:$W$2500,$A841))</f>
      </c>
      <c r="BC841">
        <f>IF($A841="","",SUMIFS($BS$2:$BS$2500,$W$2:$W$2500,$A841))</f>
      </c>
      <c r="BD841">
        <f>IF($A841="","",SUMIFS($BT$2:$BT$2500,$W$2:$W$2500,$A841))</f>
      </c>
      <c r="BF841">
        <f>IF($Z841="","",INDEX($AO$2:$AO$2000,$Z841))</f>
      </c>
      <c r="BG841">
        <f>IF($Z841="","",INDEX($AP$2:$AP$2000,$Z841))</f>
      </c>
      <c r="BH841">
        <f>IF($Z841="","",INDEX($AQ$2:$AQ$2000,$Z841))</f>
      </c>
      <c r="BI841">
        <f>IF($Z841="","",INDEX($AR$2:$AR$2000,$Z841))</f>
      </c>
      <c r="BJ841">
        <f>IF($Z841="","",INDEX($AS$2:$AS$2000,$Z841))</f>
      </c>
      <c r="BK841">
        <f>IF($Z841="","",INDEX($AT$2:$AT$2000,$Z841))</f>
      </c>
      <c r="BL841">
        <f>IF($Z841="","",INDEX($AU$2:$AU$2000,$Z841))</f>
      </c>
      <c r="BM841">
        <f>IF($Z841="","",INDEX($AV$2:$AV$2000,$Z841))</f>
      </c>
      <c r="BN841">
        <f>IF($Z841="","",INDEX($AW$2:$AW$2000,$Z841))</f>
      </c>
      <c r="BO841">
        <f>IF($Z841="","",INDEX($AX$2:$AX$2000,$Z841))</f>
      </c>
      <c r="BP841">
        <f>IF($Z841="","",INDEX($AY$2:$AY$2000,$Z841))</f>
      </c>
      <c r="BQ841">
        <f>IF($Z841="","",INDEX($AZ$2:$AZ$2000,$Z841))</f>
      </c>
      <c r="BR841">
        <f>IF($Z841="","",INDEX($BA$2:$BA$2000,$Z841))</f>
      </c>
      <c r="BS841">
        <f>IF($Z841="","",INDEX($BB$2:$BB$2000,$Z841))</f>
      </c>
      <c r="BT841">
        <f>IF($Z841="","",INDEX($BC$2:$BC$2000,$Z841))</f>
      </c>
      <c r="BV841">
        <f>IF(OR($A841="",$P841&lt;&gt;"Yes",$AH841="Yes"),"",1+N($AG841))</f>
      </c>
      <c r="BW841">
        <f>IF($A841="","",COUNTIFS($W$2:$W$2500,$A841,$BZ$2:$BZ$2500,"Yes")+COUNTIFS($X$2:$X$2500,$A841,$BY$2:$BY$2500,"Yes"))</f>
      </c>
      <c r="BX841">
        <f>IF(OR($A841="",$P841="Yes"),"",IF(N($BW841)=0,0,1+SUMIFS($CB$2:$CB$2500,$W$2:$W$2500,$A841)+SUMIFS($CA$2:$CA$2500,$X$2:$X$2500,$A841)))</f>
      </c>
      <c r="BY841" t="str">
        <f>IF($Y841="","",INDEX($AH$2:$AH$2000,$Y841)&amp;"")</f>
      </c>
      <c r="BZ841" t="str">
        <f>IF($Z841="","",INDEX($AH$2:$AH$2000,$Z841)&amp;"")</f>
      </c>
      <c r="CA841">
        <f>IF($Y841="","",INDEX($BV$2:$BV$2000,$Y841))</f>
      </c>
      <c r="CB841">
        <f>IF($Z841="","",INDEX($BV$2:$BV$2000,$Z841))</f>
      </c>
    </row>
    <row r="842">
      <c r="A842" t="str">
        <f>IF(TRIM(INDEX(games!$A:$A,ROW()))="","",TRIM(INDEX(games!$A:$A,ROW())))</f>
      </c>
      <c r="B842">
        <f>IF(OR($A842="",INDEX(games!$B:$B,ROW())=""),"",INDEX(games!$B:$B,ROW()))</f>
      </c>
      <c r="C842" t="str">
        <f>IF(OR($A842="",INDEX(games!$C:$C,ROW())=""),"",INDEX(games!$C:$C,ROW()))</f>
      </c>
      <c r="D842">
        <f>IF($A842="","",COUNTIF($W$2:$W$2500,$A842)+COUNTIF($X$2:$X$2500,$A842))</f>
      </c>
      <c r="E842">
        <f>IF($A842="","",IFERROR(MATCH($C842,$R$2:$R$5,0),0))</f>
      </c>
      <c r="F842">
        <f>IF($A842="","",MOD(ROW(),34))</f>
      </c>
      <c r="G842">
        <f>IF($A842="",NA(),IF($C842="Action",$B842,NA()))</f>
      </c>
      <c r="H842">
        <f>IF($A842="",NA(),IF($C842="Action",1+$F842*0.023,NA()))</f>
      </c>
      <c r="I842">
        <f>IF($A842="",NA(),IF($C842="Strategy",$B842,NA()))</f>
      </c>
      <c r="J842">
        <f>IF($A842="",NA(),IF($C842="Strategy",2+$F842*0.023,NA()))</f>
      </c>
      <c r="K842">
        <f>IF($A842="",NA(),IF($C842="Deckbuilder",$B842,NA()))</f>
      </c>
      <c r="L842">
        <f>IF($A842="",NA(),IF($C842="Deckbuilder",3+$F842*0.023,NA()))</f>
      </c>
      <c r="M842">
        <f>IF($A842="",NA(),IF($C842="Traditional",$B842,NA()))</f>
      </c>
      <c r="N842">
        <f>IF($A842="",NA(),IF($C842="Traditional",4+$F842*0.023,NA()))</f>
      </c>
      <c r="O842">
        <f>IF($A842="","",$D842+ROW()/1000000)</f>
      </c>
      <c r="P842" t="str">
        <f>IF(OR($A842="",INDEX(games!$H:$H,ROW())=""),"",INDEX(games!$H:$H,ROW()))</f>
      </c>
      <c r="Q842">
        <f>IF(OR($A842="",$P842&lt;&gt;"Yes"),"",$D842+ROW()/1000000)</f>
      </c>
      <c r="T842">
        <f>IF($Y842="","",INDEX($B$2:$B$2000,$Y842))</f>
      </c>
      <c r="U842">
        <f>IF($Z842="","",INDEX($B$2:$B$2000,$Z842))</f>
      </c>
      <c r="V842">
        <f>IF(OR($T842="",$U842=""),"",$U842-$T842)</f>
      </c>
      <c r="W842" t="str">
        <f>IF(TRIM(INDEX(connections!$A:$A,ROW()))="","",TRIM(INDEX(connections!$A:$A,ROW())))</f>
      </c>
      <c r="X842" t="str">
        <f>IF($W842="","",TRIM(INDEX(connections!$B:$B,ROW())))</f>
      </c>
      <c r="Y842">
        <f>IF($W842="","",IFERROR(MATCH($W842,$A$2:$A$2000,0),""))</f>
      </c>
      <c r="Z842">
        <f>IF($X842="","",IFERROR(MATCH($X842,$A$2:$A$2000,0),""))</f>
      </c>
      <c r="AA842" t="str">
        <f>IF($Y842="","",INDEX($P$2:$P$2000,$Y842))</f>
      </c>
      <c r="AB842" t="str">
        <f>IF($Z842="","",INDEX($P$2:$P$2000,$Z842))</f>
      </c>
      <c r="AC842">
        <f>IF(AND($AA842="Yes",$AB842="Yes"),1,"")</f>
      </c>
      <c r="AD842">
        <f>IF(OR($Y842="",$Z842=""),"",IF(INDEX($C$2:$C$2000,$Y842)=INDEX($C$2:$C$2000,$Z842),0,1))</f>
      </c>
      <c r="AE842">
        <f>IF($AC842&lt;&gt;1,"",IF(AND(INDEX($AG$2:$AG$2000,$Y842)=1,INDEX($AG$2:$AG$2000,$Z842)=1),1,""))</f>
      </c>
      <c r="AG842">
        <f>IF($A842="","",COUNTIFS($W$2:$W$2500,$A842,$AB$2:$AB$2500,"Yes")+COUNTIFS($X$2:$X$2500,$A842,$AA$2:$AA$2500,"Yes"))</f>
      </c>
      <c r="AH842" t="str">
        <f>IF(OR($P842&lt;&gt;"Yes",N($AG842)=0),"",IF(AND($AG842=1,COUNTIFS($W$2:$W$2500,$A842,$AE$2:$AE$2500,1)+COUNTIFS($X$2:$X$2500,$A842,$AE$2:$AE$2500,1)&gt;0),"","Yes"))</f>
      </c>
      <c r="AI842">
        <f>IF($AH842="Yes",$AG842,"")</f>
      </c>
      <c r="AJ842">
        <f>IF($AI842="","",$AI842+ROW()/1000000)</f>
      </c>
      <c r="AK842">
        <f>IF(OR($A842="",$P842="Yes",N($AG842)=0),"",$AG842+ROW()/1000000)</f>
      </c>
      <c r="AL842" t="str">
        <f>IF($A842="","",INDEX(games!$J:$J,ROW())&amp;"")</f>
      </c>
      <c r="AM842">
        <f>IF($A842="","",SUMPRODUCT($AO842:$BD842,'Map Analysis'!$AP$2^{0,1,2,3,4,5,6,7,8,9,10,11,12,13,14,15}))</f>
      </c>
      <c r="AN842">
        <f>IF($A842="","",$AM842+ROW()/10000000)</f>
      </c>
      <c r="AO842">
        <f>IF($A842="","",COUNTIF($W$2:$W$2500,$A842))</f>
      </c>
      <c r="AP842">
        <f>IF($A842="","",SUMIFS($BF$2:$BF$2500,$W$2:$W$2500,$A842))</f>
      </c>
      <c r="AQ842">
        <f>IF($A842="","",SUMIFS($BG$2:$BG$2500,$W$2:$W$2500,$A842))</f>
      </c>
      <c r="AR842">
        <f>IF($A842="","",SUMIFS($BH$2:$BH$2500,$W$2:$W$2500,$A842))</f>
      </c>
      <c r="AS842">
        <f>IF($A842="","",SUMIFS($BI$2:$BI$2500,$W$2:$W$2500,$A842))</f>
      </c>
      <c r="AT842">
        <f>IF($A842="","",SUMIFS($BJ$2:$BJ$2500,$W$2:$W$2500,$A842))</f>
      </c>
      <c r="AU842">
        <f>IF($A842="","",SUMIFS($BK$2:$BK$2500,$W$2:$W$2500,$A842))</f>
      </c>
      <c r="AV842">
        <f>IF($A842="","",SUMIFS($BL$2:$BL$2500,$W$2:$W$2500,$A842))</f>
      </c>
      <c r="AW842">
        <f>IF($A842="","",SUMIFS($BM$2:$BM$2500,$W$2:$W$2500,$A842))</f>
      </c>
      <c r="AX842">
        <f>IF($A842="","",SUMIFS($BN$2:$BN$2500,$W$2:$W$2500,$A842))</f>
      </c>
      <c r="AY842">
        <f>IF($A842="","",SUMIFS($BO$2:$BO$2500,$W$2:$W$2500,$A842))</f>
      </c>
      <c r="AZ842">
        <f>IF($A842="","",SUMIFS($BP$2:$BP$2500,$W$2:$W$2500,$A842))</f>
      </c>
      <c r="BA842">
        <f>IF($A842="","",SUMIFS($BQ$2:$BQ$2500,$W$2:$W$2500,$A842))</f>
      </c>
      <c r="BB842">
        <f>IF($A842="","",SUMIFS($BR$2:$BR$2500,$W$2:$W$2500,$A842))</f>
      </c>
      <c r="BC842">
        <f>IF($A842="","",SUMIFS($BS$2:$BS$2500,$W$2:$W$2500,$A842))</f>
      </c>
      <c r="BD842">
        <f>IF($A842="","",SUMIFS($BT$2:$BT$2500,$W$2:$W$2500,$A842))</f>
      </c>
      <c r="BF842">
        <f>IF($Z842="","",INDEX($AO$2:$AO$2000,$Z842))</f>
      </c>
      <c r="BG842">
        <f>IF($Z842="","",INDEX($AP$2:$AP$2000,$Z842))</f>
      </c>
      <c r="BH842">
        <f>IF($Z842="","",INDEX($AQ$2:$AQ$2000,$Z842))</f>
      </c>
      <c r="BI842">
        <f>IF($Z842="","",INDEX($AR$2:$AR$2000,$Z842))</f>
      </c>
      <c r="BJ842">
        <f>IF($Z842="","",INDEX($AS$2:$AS$2000,$Z842))</f>
      </c>
      <c r="BK842">
        <f>IF($Z842="","",INDEX($AT$2:$AT$2000,$Z842))</f>
      </c>
      <c r="BL842">
        <f>IF($Z842="","",INDEX($AU$2:$AU$2000,$Z842))</f>
      </c>
      <c r="BM842">
        <f>IF($Z842="","",INDEX($AV$2:$AV$2000,$Z842))</f>
      </c>
      <c r="BN842">
        <f>IF($Z842="","",INDEX($AW$2:$AW$2000,$Z842))</f>
      </c>
      <c r="BO842">
        <f>IF($Z842="","",INDEX($AX$2:$AX$2000,$Z842))</f>
      </c>
      <c r="BP842">
        <f>IF($Z842="","",INDEX($AY$2:$AY$2000,$Z842))</f>
      </c>
      <c r="BQ842">
        <f>IF($Z842="","",INDEX($AZ$2:$AZ$2000,$Z842))</f>
      </c>
      <c r="BR842">
        <f>IF($Z842="","",INDEX($BA$2:$BA$2000,$Z842))</f>
      </c>
      <c r="BS842">
        <f>IF($Z842="","",INDEX($BB$2:$BB$2000,$Z842))</f>
      </c>
      <c r="BT842">
        <f>IF($Z842="","",INDEX($BC$2:$BC$2000,$Z842))</f>
      </c>
      <c r="BV842">
        <f>IF(OR($A842="",$P842&lt;&gt;"Yes",$AH842="Yes"),"",1+N($AG842))</f>
      </c>
      <c r="BW842">
        <f>IF($A842="","",COUNTIFS($W$2:$W$2500,$A842,$BZ$2:$BZ$2500,"Yes")+COUNTIFS($X$2:$X$2500,$A842,$BY$2:$BY$2500,"Yes"))</f>
      </c>
      <c r="BX842">
        <f>IF(OR($A842="",$P842="Yes"),"",IF(N($BW842)=0,0,1+SUMIFS($CB$2:$CB$2500,$W$2:$W$2500,$A842)+SUMIFS($CA$2:$CA$2500,$X$2:$X$2500,$A842)))</f>
      </c>
      <c r="BY842" t="str">
        <f>IF($Y842="","",INDEX($AH$2:$AH$2000,$Y842)&amp;"")</f>
      </c>
      <c r="BZ842" t="str">
        <f>IF($Z842="","",INDEX($AH$2:$AH$2000,$Z842)&amp;"")</f>
      </c>
      <c r="CA842">
        <f>IF($Y842="","",INDEX($BV$2:$BV$2000,$Y842))</f>
      </c>
      <c r="CB842">
        <f>IF($Z842="","",INDEX($BV$2:$BV$2000,$Z842))</f>
      </c>
    </row>
    <row r="843">
      <c r="A843" t="str">
        <f>IF(TRIM(INDEX(games!$A:$A,ROW()))="","",TRIM(INDEX(games!$A:$A,ROW())))</f>
      </c>
      <c r="B843">
        <f>IF(OR($A843="",INDEX(games!$B:$B,ROW())=""),"",INDEX(games!$B:$B,ROW()))</f>
      </c>
      <c r="C843" t="str">
        <f>IF(OR($A843="",INDEX(games!$C:$C,ROW())=""),"",INDEX(games!$C:$C,ROW()))</f>
      </c>
      <c r="D843">
        <f>IF($A843="","",COUNTIF($W$2:$W$2500,$A843)+COUNTIF($X$2:$X$2500,$A843))</f>
      </c>
      <c r="E843">
        <f>IF($A843="","",IFERROR(MATCH($C843,$R$2:$R$5,0),0))</f>
      </c>
      <c r="F843">
        <f>IF($A843="","",MOD(ROW(),34))</f>
      </c>
      <c r="G843">
        <f>IF($A843="",NA(),IF($C843="Action",$B843,NA()))</f>
      </c>
      <c r="H843">
        <f>IF($A843="",NA(),IF($C843="Action",1+$F843*0.023,NA()))</f>
      </c>
      <c r="I843">
        <f>IF($A843="",NA(),IF($C843="Strategy",$B843,NA()))</f>
      </c>
      <c r="J843">
        <f>IF($A843="",NA(),IF($C843="Strategy",2+$F843*0.023,NA()))</f>
      </c>
      <c r="K843">
        <f>IF($A843="",NA(),IF($C843="Deckbuilder",$B843,NA()))</f>
      </c>
      <c r="L843">
        <f>IF($A843="",NA(),IF($C843="Deckbuilder",3+$F843*0.023,NA()))</f>
      </c>
      <c r="M843">
        <f>IF($A843="",NA(),IF($C843="Traditional",$B843,NA()))</f>
      </c>
      <c r="N843">
        <f>IF($A843="",NA(),IF($C843="Traditional",4+$F843*0.023,NA()))</f>
      </c>
      <c r="O843">
        <f>IF($A843="","",$D843+ROW()/1000000)</f>
      </c>
      <c r="P843" t="str">
        <f>IF(OR($A843="",INDEX(games!$H:$H,ROW())=""),"",INDEX(games!$H:$H,ROW()))</f>
      </c>
      <c r="Q843">
        <f>IF(OR($A843="",$P843&lt;&gt;"Yes"),"",$D843+ROW()/1000000)</f>
      </c>
      <c r="T843">
        <f>IF($Y843="","",INDEX($B$2:$B$2000,$Y843))</f>
      </c>
      <c r="U843">
        <f>IF($Z843="","",INDEX($B$2:$B$2000,$Z843))</f>
      </c>
      <c r="V843">
        <f>IF(OR($T843="",$U843=""),"",$U843-$T843)</f>
      </c>
      <c r="W843" t="str">
        <f>IF(TRIM(INDEX(connections!$A:$A,ROW()))="","",TRIM(INDEX(connections!$A:$A,ROW())))</f>
      </c>
      <c r="X843" t="str">
        <f>IF($W843="","",TRIM(INDEX(connections!$B:$B,ROW())))</f>
      </c>
      <c r="Y843">
        <f>IF($W843="","",IFERROR(MATCH($W843,$A$2:$A$2000,0),""))</f>
      </c>
      <c r="Z843">
        <f>IF($X843="","",IFERROR(MATCH($X843,$A$2:$A$2000,0),""))</f>
      </c>
      <c r="AA843" t="str">
        <f>IF($Y843="","",INDEX($P$2:$P$2000,$Y843))</f>
      </c>
      <c r="AB843" t="str">
        <f>IF($Z843="","",INDEX($P$2:$P$2000,$Z843))</f>
      </c>
      <c r="AC843">
        <f>IF(AND($AA843="Yes",$AB843="Yes"),1,"")</f>
      </c>
      <c r="AD843">
        <f>IF(OR($Y843="",$Z843=""),"",IF(INDEX($C$2:$C$2000,$Y843)=INDEX($C$2:$C$2000,$Z843),0,1))</f>
      </c>
      <c r="AE843">
        <f>IF($AC843&lt;&gt;1,"",IF(AND(INDEX($AG$2:$AG$2000,$Y843)=1,INDEX($AG$2:$AG$2000,$Z843)=1),1,""))</f>
      </c>
      <c r="AG843">
        <f>IF($A843="","",COUNTIFS($W$2:$W$2500,$A843,$AB$2:$AB$2500,"Yes")+COUNTIFS($X$2:$X$2500,$A843,$AA$2:$AA$2500,"Yes"))</f>
      </c>
      <c r="AH843" t="str">
        <f>IF(OR($P843&lt;&gt;"Yes",N($AG843)=0),"",IF(AND($AG843=1,COUNTIFS($W$2:$W$2500,$A843,$AE$2:$AE$2500,1)+COUNTIFS($X$2:$X$2500,$A843,$AE$2:$AE$2500,1)&gt;0),"","Yes"))</f>
      </c>
      <c r="AI843">
        <f>IF($AH843="Yes",$AG843,"")</f>
      </c>
      <c r="AJ843">
        <f>IF($AI843="","",$AI843+ROW()/1000000)</f>
      </c>
      <c r="AK843">
        <f>IF(OR($A843="",$P843="Yes",N($AG843)=0),"",$AG843+ROW()/1000000)</f>
      </c>
      <c r="AL843" t="str">
        <f>IF($A843="","",INDEX(games!$J:$J,ROW())&amp;"")</f>
      </c>
      <c r="AM843">
        <f>IF($A843="","",SUMPRODUCT($AO843:$BD843,'Map Analysis'!$AP$2^{0,1,2,3,4,5,6,7,8,9,10,11,12,13,14,15}))</f>
      </c>
      <c r="AN843">
        <f>IF($A843="","",$AM843+ROW()/10000000)</f>
      </c>
      <c r="AO843">
        <f>IF($A843="","",COUNTIF($W$2:$W$2500,$A843))</f>
      </c>
      <c r="AP843">
        <f>IF($A843="","",SUMIFS($BF$2:$BF$2500,$W$2:$W$2500,$A843))</f>
      </c>
      <c r="AQ843">
        <f>IF($A843="","",SUMIFS($BG$2:$BG$2500,$W$2:$W$2500,$A843))</f>
      </c>
      <c r="AR843">
        <f>IF($A843="","",SUMIFS($BH$2:$BH$2500,$W$2:$W$2500,$A843))</f>
      </c>
      <c r="AS843">
        <f>IF($A843="","",SUMIFS($BI$2:$BI$2500,$W$2:$W$2500,$A843))</f>
      </c>
      <c r="AT843">
        <f>IF($A843="","",SUMIFS($BJ$2:$BJ$2500,$W$2:$W$2500,$A843))</f>
      </c>
      <c r="AU843">
        <f>IF($A843="","",SUMIFS($BK$2:$BK$2500,$W$2:$W$2500,$A843))</f>
      </c>
      <c r="AV843">
        <f>IF($A843="","",SUMIFS($BL$2:$BL$2500,$W$2:$W$2500,$A843))</f>
      </c>
      <c r="AW843">
        <f>IF($A843="","",SUMIFS($BM$2:$BM$2500,$W$2:$W$2500,$A843))</f>
      </c>
      <c r="AX843">
        <f>IF($A843="","",SUMIFS($BN$2:$BN$2500,$W$2:$W$2500,$A843))</f>
      </c>
      <c r="AY843">
        <f>IF($A843="","",SUMIFS($BO$2:$BO$2500,$W$2:$W$2500,$A843))</f>
      </c>
      <c r="AZ843">
        <f>IF($A843="","",SUMIFS($BP$2:$BP$2500,$W$2:$W$2500,$A843))</f>
      </c>
      <c r="BA843">
        <f>IF($A843="","",SUMIFS($BQ$2:$BQ$2500,$W$2:$W$2500,$A843))</f>
      </c>
      <c r="BB843">
        <f>IF($A843="","",SUMIFS($BR$2:$BR$2500,$W$2:$W$2500,$A843))</f>
      </c>
      <c r="BC843">
        <f>IF($A843="","",SUMIFS($BS$2:$BS$2500,$W$2:$W$2500,$A843))</f>
      </c>
      <c r="BD843">
        <f>IF($A843="","",SUMIFS($BT$2:$BT$2500,$W$2:$W$2500,$A843))</f>
      </c>
      <c r="BF843">
        <f>IF($Z843="","",INDEX($AO$2:$AO$2000,$Z843))</f>
      </c>
      <c r="BG843">
        <f>IF($Z843="","",INDEX($AP$2:$AP$2000,$Z843))</f>
      </c>
      <c r="BH843">
        <f>IF($Z843="","",INDEX($AQ$2:$AQ$2000,$Z843))</f>
      </c>
      <c r="BI843">
        <f>IF($Z843="","",INDEX($AR$2:$AR$2000,$Z843))</f>
      </c>
      <c r="BJ843">
        <f>IF($Z843="","",INDEX($AS$2:$AS$2000,$Z843))</f>
      </c>
      <c r="BK843">
        <f>IF($Z843="","",INDEX($AT$2:$AT$2000,$Z843))</f>
      </c>
      <c r="BL843">
        <f>IF($Z843="","",INDEX($AU$2:$AU$2000,$Z843))</f>
      </c>
      <c r="BM843">
        <f>IF($Z843="","",INDEX($AV$2:$AV$2000,$Z843))</f>
      </c>
      <c r="BN843">
        <f>IF($Z843="","",INDEX($AW$2:$AW$2000,$Z843))</f>
      </c>
      <c r="BO843">
        <f>IF($Z843="","",INDEX($AX$2:$AX$2000,$Z843))</f>
      </c>
      <c r="BP843">
        <f>IF($Z843="","",INDEX($AY$2:$AY$2000,$Z843))</f>
      </c>
      <c r="BQ843">
        <f>IF($Z843="","",INDEX($AZ$2:$AZ$2000,$Z843))</f>
      </c>
      <c r="BR843">
        <f>IF($Z843="","",INDEX($BA$2:$BA$2000,$Z843))</f>
      </c>
      <c r="BS843">
        <f>IF($Z843="","",INDEX($BB$2:$BB$2000,$Z843))</f>
      </c>
      <c r="BT843">
        <f>IF($Z843="","",INDEX($BC$2:$BC$2000,$Z843))</f>
      </c>
      <c r="BV843">
        <f>IF(OR($A843="",$P843&lt;&gt;"Yes",$AH843="Yes"),"",1+N($AG843))</f>
      </c>
      <c r="BW843">
        <f>IF($A843="","",COUNTIFS($W$2:$W$2500,$A843,$BZ$2:$BZ$2500,"Yes")+COUNTIFS($X$2:$X$2500,$A843,$BY$2:$BY$2500,"Yes"))</f>
      </c>
      <c r="BX843">
        <f>IF(OR($A843="",$P843="Yes"),"",IF(N($BW843)=0,0,1+SUMIFS($CB$2:$CB$2500,$W$2:$W$2500,$A843)+SUMIFS($CA$2:$CA$2500,$X$2:$X$2500,$A843)))</f>
      </c>
      <c r="BY843" t="str">
        <f>IF($Y843="","",INDEX($AH$2:$AH$2000,$Y843)&amp;"")</f>
      </c>
      <c r="BZ843" t="str">
        <f>IF($Z843="","",INDEX($AH$2:$AH$2000,$Z843)&amp;"")</f>
      </c>
      <c r="CA843">
        <f>IF($Y843="","",INDEX($BV$2:$BV$2000,$Y843))</f>
      </c>
      <c r="CB843">
        <f>IF($Z843="","",INDEX($BV$2:$BV$2000,$Z843))</f>
      </c>
    </row>
    <row r="844">
      <c r="A844" t="str">
        <f>IF(TRIM(INDEX(games!$A:$A,ROW()))="","",TRIM(INDEX(games!$A:$A,ROW())))</f>
      </c>
      <c r="B844">
        <f>IF(OR($A844="",INDEX(games!$B:$B,ROW())=""),"",INDEX(games!$B:$B,ROW()))</f>
      </c>
      <c r="C844" t="str">
        <f>IF(OR($A844="",INDEX(games!$C:$C,ROW())=""),"",INDEX(games!$C:$C,ROW()))</f>
      </c>
      <c r="D844">
        <f>IF($A844="","",COUNTIF($W$2:$W$2500,$A844)+COUNTIF($X$2:$X$2500,$A844))</f>
      </c>
      <c r="E844">
        <f>IF($A844="","",IFERROR(MATCH($C844,$R$2:$R$5,0),0))</f>
      </c>
      <c r="F844">
        <f>IF($A844="","",MOD(ROW(),34))</f>
      </c>
      <c r="G844">
        <f>IF($A844="",NA(),IF($C844="Action",$B844,NA()))</f>
      </c>
      <c r="H844">
        <f>IF($A844="",NA(),IF($C844="Action",1+$F844*0.023,NA()))</f>
      </c>
      <c r="I844">
        <f>IF($A844="",NA(),IF($C844="Strategy",$B844,NA()))</f>
      </c>
      <c r="J844">
        <f>IF($A844="",NA(),IF($C844="Strategy",2+$F844*0.023,NA()))</f>
      </c>
      <c r="K844">
        <f>IF($A844="",NA(),IF($C844="Deckbuilder",$B844,NA()))</f>
      </c>
      <c r="L844">
        <f>IF($A844="",NA(),IF($C844="Deckbuilder",3+$F844*0.023,NA()))</f>
      </c>
      <c r="M844">
        <f>IF($A844="",NA(),IF($C844="Traditional",$B844,NA()))</f>
      </c>
      <c r="N844">
        <f>IF($A844="",NA(),IF($C844="Traditional",4+$F844*0.023,NA()))</f>
      </c>
      <c r="O844">
        <f>IF($A844="","",$D844+ROW()/1000000)</f>
      </c>
      <c r="P844" t="str">
        <f>IF(OR($A844="",INDEX(games!$H:$H,ROW())=""),"",INDEX(games!$H:$H,ROW()))</f>
      </c>
      <c r="Q844">
        <f>IF(OR($A844="",$P844&lt;&gt;"Yes"),"",$D844+ROW()/1000000)</f>
      </c>
      <c r="T844">
        <f>IF($Y844="","",INDEX($B$2:$B$2000,$Y844))</f>
      </c>
      <c r="U844">
        <f>IF($Z844="","",INDEX($B$2:$B$2000,$Z844))</f>
      </c>
      <c r="V844">
        <f>IF(OR($T844="",$U844=""),"",$U844-$T844)</f>
      </c>
      <c r="W844" t="str">
        <f>IF(TRIM(INDEX(connections!$A:$A,ROW()))="","",TRIM(INDEX(connections!$A:$A,ROW())))</f>
      </c>
      <c r="X844" t="str">
        <f>IF($W844="","",TRIM(INDEX(connections!$B:$B,ROW())))</f>
      </c>
      <c r="Y844">
        <f>IF($W844="","",IFERROR(MATCH($W844,$A$2:$A$2000,0),""))</f>
      </c>
      <c r="Z844">
        <f>IF($X844="","",IFERROR(MATCH($X844,$A$2:$A$2000,0),""))</f>
      </c>
      <c r="AA844" t="str">
        <f>IF($Y844="","",INDEX($P$2:$P$2000,$Y844))</f>
      </c>
      <c r="AB844" t="str">
        <f>IF($Z844="","",INDEX($P$2:$P$2000,$Z844))</f>
      </c>
      <c r="AC844">
        <f>IF(AND($AA844="Yes",$AB844="Yes"),1,"")</f>
      </c>
      <c r="AD844">
        <f>IF(OR($Y844="",$Z844=""),"",IF(INDEX($C$2:$C$2000,$Y844)=INDEX($C$2:$C$2000,$Z844),0,1))</f>
      </c>
      <c r="AE844">
        <f>IF($AC844&lt;&gt;1,"",IF(AND(INDEX($AG$2:$AG$2000,$Y844)=1,INDEX($AG$2:$AG$2000,$Z844)=1),1,""))</f>
      </c>
      <c r="AG844">
        <f>IF($A844="","",COUNTIFS($W$2:$W$2500,$A844,$AB$2:$AB$2500,"Yes")+COUNTIFS($X$2:$X$2500,$A844,$AA$2:$AA$2500,"Yes"))</f>
      </c>
      <c r="AH844" t="str">
        <f>IF(OR($P844&lt;&gt;"Yes",N($AG844)=0),"",IF(AND($AG844=1,COUNTIFS($W$2:$W$2500,$A844,$AE$2:$AE$2500,1)+COUNTIFS($X$2:$X$2500,$A844,$AE$2:$AE$2500,1)&gt;0),"","Yes"))</f>
      </c>
      <c r="AI844">
        <f>IF($AH844="Yes",$AG844,"")</f>
      </c>
      <c r="AJ844">
        <f>IF($AI844="","",$AI844+ROW()/1000000)</f>
      </c>
      <c r="AK844">
        <f>IF(OR($A844="",$P844="Yes",N($AG844)=0),"",$AG844+ROW()/1000000)</f>
      </c>
      <c r="AL844" t="str">
        <f>IF($A844="","",INDEX(games!$J:$J,ROW())&amp;"")</f>
      </c>
      <c r="AM844">
        <f>IF($A844="","",SUMPRODUCT($AO844:$BD844,'Map Analysis'!$AP$2^{0,1,2,3,4,5,6,7,8,9,10,11,12,13,14,15}))</f>
      </c>
      <c r="AN844">
        <f>IF($A844="","",$AM844+ROW()/10000000)</f>
      </c>
      <c r="AO844">
        <f>IF($A844="","",COUNTIF($W$2:$W$2500,$A844))</f>
      </c>
      <c r="AP844">
        <f>IF($A844="","",SUMIFS($BF$2:$BF$2500,$W$2:$W$2500,$A844))</f>
      </c>
      <c r="AQ844">
        <f>IF($A844="","",SUMIFS($BG$2:$BG$2500,$W$2:$W$2500,$A844))</f>
      </c>
      <c r="AR844">
        <f>IF($A844="","",SUMIFS($BH$2:$BH$2500,$W$2:$W$2500,$A844))</f>
      </c>
      <c r="AS844">
        <f>IF($A844="","",SUMIFS($BI$2:$BI$2500,$W$2:$W$2500,$A844))</f>
      </c>
      <c r="AT844">
        <f>IF($A844="","",SUMIFS($BJ$2:$BJ$2500,$W$2:$W$2500,$A844))</f>
      </c>
      <c r="AU844">
        <f>IF($A844="","",SUMIFS($BK$2:$BK$2500,$W$2:$W$2500,$A844))</f>
      </c>
      <c r="AV844">
        <f>IF($A844="","",SUMIFS($BL$2:$BL$2500,$W$2:$W$2500,$A844))</f>
      </c>
      <c r="AW844">
        <f>IF($A844="","",SUMIFS($BM$2:$BM$2500,$W$2:$W$2500,$A844))</f>
      </c>
      <c r="AX844">
        <f>IF($A844="","",SUMIFS($BN$2:$BN$2500,$W$2:$W$2500,$A844))</f>
      </c>
      <c r="AY844">
        <f>IF($A844="","",SUMIFS($BO$2:$BO$2500,$W$2:$W$2500,$A844))</f>
      </c>
      <c r="AZ844">
        <f>IF($A844="","",SUMIFS($BP$2:$BP$2500,$W$2:$W$2500,$A844))</f>
      </c>
      <c r="BA844">
        <f>IF($A844="","",SUMIFS($BQ$2:$BQ$2500,$W$2:$W$2500,$A844))</f>
      </c>
      <c r="BB844">
        <f>IF($A844="","",SUMIFS($BR$2:$BR$2500,$W$2:$W$2500,$A844))</f>
      </c>
      <c r="BC844">
        <f>IF($A844="","",SUMIFS($BS$2:$BS$2500,$W$2:$W$2500,$A844))</f>
      </c>
      <c r="BD844">
        <f>IF($A844="","",SUMIFS($BT$2:$BT$2500,$W$2:$W$2500,$A844))</f>
      </c>
      <c r="BF844">
        <f>IF($Z844="","",INDEX($AO$2:$AO$2000,$Z844))</f>
      </c>
      <c r="BG844">
        <f>IF($Z844="","",INDEX($AP$2:$AP$2000,$Z844))</f>
      </c>
      <c r="BH844">
        <f>IF($Z844="","",INDEX($AQ$2:$AQ$2000,$Z844))</f>
      </c>
      <c r="BI844">
        <f>IF($Z844="","",INDEX($AR$2:$AR$2000,$Z844))</f>
      </c>
      <c r="BJ844">
        <f>IF($Z844="","",INDEX($AS$2:$AS$2000,$Z844))</f>
      </c>
      <c r="BK844">
        <f>IF($Z844="","",INDEX($AT$2:$AT$2000,$Z844))</f>
      </c>
      <c r="BL844">
        <f>IF($Z844="","",INDEX($AU$2:$AU$2000,$Z844))</f>
      </c>
      <c r="BM844">
        <f>IF($Z844="","",INDEX($AV$2:$AV$2000,$Z844))</f>
      </c>
      <c r="BN844">
        <f>IF($Z844="","",INDEX($AW$2:$AW$2000,$Z844))</f>
      </c>
      <c r="BO844">
        <f>IF($Z844="","",INDEX($AX$2:$AX$2000,$Z844))</f>
      </c>
      <c r="BP844">
        <f>IF($Z844="","",INDEX($AY$2:$AY$2000,$Z844))</f>
      </c>
      <c r="BQ844">
        <f>IF($Z844="","",INDEX($AZ$2:$AZ$2000,$Z844))</f>
      </c>
      <c r="BR844">
        <f>IF($Z844="","",INDEX($BA$2:$BA$2000,$Z844))</f>
      </c>
      <c r="BS844">
        <f>IF($Z844="","",INDEX($BB$2:$BB$2000,$Z844))</f>
      </c>
      <c r="BT844">
        <f>IF($Z844="","",INDEX($BC$2:$BC$2000,$Z844))</f>
      </c>
      <c r="BV844">
        <f>IF(OR($A844="",$P844&lt;&gt;"Yes",$AH844="Yes"),"",1+N($AG844))</f>
      </c>
      <c r="BW844">
        <f>IF($A844="","",COUNTIFS($W$2:$W$2500,$A844,$BZ$2:$BZ$2500,"Yes")+COUNTIFS($X$2:$X$2500,$A844,$BY$2:$BY$2500,"Yes"))</f>
      </c>
      <c r="BX844">
        <f>IF(OR($A844="",$P844="Yes"),"",IF(N($BW844)=0,0,1+SUMIFS($CB$2:$CB$2500,$W$2:$W$2500,$A844)+SUMIFS($CA$2:$CA$2500,$X$2:$X$2500,$A844)))</f>
      </c>
      <c r="BY844" t="str">
        <f>IF($Y844="","",INDEX($AH$2:$AH$2000,$Y844)&amp;"")</f>
      </c>
      <c r="BZ844" t="str">
        <f>IF($Z844="","",INDEX($AH$2:$AH$2000,$Z844)&amp;"")</f>
      </c>
      <c r="CA844">
        <f>IF($Y844="","",INDEX($BV$2:$BV$2000,$Y844))</f>
      </c>
      <c r="CB844">
        <f>IF($Z844="","",INDEX($BV$2:$BV$2000,$Z844))</f>
      </c>
    </row>
    <row r="845">
      <c r="A845" t="str">
        <f>IF(TRIM(INDEX(games!$A:$A,ROW()))="","",TRIM(INDEX(games!$A:$A,ROW())))</f>
      </c>
      <c r="B845">
        <f>IF(OR($A845="",INDEX(games!$B:$B,ROW())=""),"",INDEX(games!$B:$B,ROW()))</f>
      </c>
      <c r="C845" t="str">
        <f>IF(OR($A845="",INDEX(games!$C:$C,ROW())=""),"",INDEX(games!$C:$C,ROW()))</f>
      </c>
      <c r="D845">
        <f>IF($A845="","",COUNTIF($W$2:$W$2500,$A845)+COUNTIF($X$2:$X$2500,$A845))</f>
      </c>
      <c r="E845">
        <f>IF($A845="","",IFERROR(MATCH($C845,$R$2:$R$5,0),0))</f>
      </c>
      <c r="F845">
        <f>IF($A845="","",MOD(ROW(),34))</f>
      </c>
      <c r="G845">
        <f>IF($A845="",NA(),IF($C845="Action",$B845,NA()))</f>
      </c>
      <c r="H845">
        <f>IF($A845="",NA(),IF($C845="Action",1+$F845*0.023,NA()))</f>
      </c>
      <c r="I845">
        <f>IF($A845="",NA(),IF($C845="Strategy",$B845,NA()))</f>
      </c>
      <c r="J845">
        <f>IF($A845="",NA(),IF($C845="Strategy",2+$F845*0.023,NA()))</f>
      </c>
      <c r="K845">
        <f>IF($A845="",NA(),IF($C845="Deckbuilder",$B845,NA()))</f>
      </c>
      <c r="L845">
        <f>IF($A845="",NA(),IF($C845="Deckbuilder",3+$F845*0.023,NA()))</f>
      </c>
      <c r="M845">
        <f>IF($A845="",NA(),IF($C845="Traditional",$B845,NA()))</f>
      </c>
      <c r="N845">
        <f>IF($A845="",NA(),IF($C845="Traditional",4+$F845*0.023,NA()))</f>
      </c>
      <c r="O845">
        <f>IF($A845="","",$D845+ROW()/1000000)</f>
      </c>
      <c r="P845" t="str">
        <f>IF(OR($A845="",INDEX(games!$H:$H,ROW())=""),"",INDEX(games!$H:$H,ROW()))</f>
      </c>
      <c r="Q845">
        <f>IF(OR($A845="",$P845&lt;&gt;"Yes"),"",$D845+ROW()/1000000)</f>
      </c>
      <c r="T845">
        <f>IF($Y845="","",INDEX($B$2:$B$2000,$Y845))</f>
      </c>
      <c r="U845">
        <f>IF($Z845="","",INDEX($B$2:$B$2000,$Z845))</f>
      </c>
      <c r="V845">
        <f>IF(OR($T845="",$U845=""),"",$U845-$T845)</f>
      </c>
      <c r="W845" t="str">
        <f>IF(TRIM(INDEX(connections!$A:$A,ROW()))="","",TRIM(INDEX(connections!$A:$A,ROW())))</f>
      </c>
      <c r="X845" t="str">
        <f>IF($W845="","",TRIM(INDEX(connections!$B:$B,ROW())))</f>
      </c>
      <c r="Y845">
        <f>IF($W845="","",IFERROR(MATCH($W845,$A$2:$A$2000,0),""))</f>
      </c>
      <c r="Z845">
        <f>IF($X845="","",IFERROR(MATCH($X845,$A$2:$A$2000,0),""))</f>
      </c>
      <c r="AA845" t="str">
        <f>IF($Y845="","",INDEX($P$2:$P$2000,$Y845))</f>
      </c>
      <c r="AB845" t="str">
        <f>IF($Z845="","",INDEX($P$2:$P$2000,$Z845))</f>
      </c>
      <c r="AC845">
        <f>IF(AND($AA845="Yes",$AB845="Yes"),1,"")</f>
      </c>
      <c r="AD845">
        <f>IF(OR($Y845="",$Z845=""),"",IF(INDEX($C$2:$C$2000,$Y845)=INDEX($C$2:$C$2000,$Z845),0,1))</f>
      </c>
      <c r="AE845">
        <f>IF($AC845&lt;&gt;1,"",IF(AND(INDEX($AG$2:$AG$2000,$Y845)=1,INDEX($AG$2:$AG$2000,$Z845)=1),1,""))</f>
      </c>
      <c r="AG845">
        <f>IF($A845="","",COUNTIFS($W$2:$W$2500,$A845,$AB$2:$AB$2500,"Yes")+COUNTIFS($X$2:$X$2500,$A845,$AA$2:$AA$2500,"Yes"))</f>
      </c>
      <c r="AH845" t="str">
        <f>IF(OR($P845&lt;&gt;"Yes",N($AG845)=0),"",IF(AND($AG845=1,COUNTIFS($W$2:$W$2500,$A845,$AE$2:$AE$2500,1)+COUNTIFS($X$2:$X$2500,$A845,$AE$2:$AE$2500,1)&gt;0),"","Yes"))</f>
      </c>
      <c r="AI845">
        <f>IF($AH845="Yes",$AG845,"")</f>
      </c>
      <c r="AJ845">
        <f>IF($AI845="","",$AI845+ROW()/1000000)</f>
      </c>
      <c r="AK845">
        <f>IF(OR($A845="",$P845="Yes",N($AG845)=0),"",$AG845+ROW()/1000000)</f>
      </c>
      <c r="AL845" t="str">
        <f>IF($A845="","",INDEX(games!$J:$J,ROW())&amp;"")</f>
      </c>
      <c r="AM845">
        <f>IF($A845="","",SUMPRODUCT($AO845:$BD845,'Map Analysis'!$AP$2^{0,1,2,3,4,5,6,7,8,9,10,11,12,13,14,15}))</f>
      </c>
      <c r="AN845">
        <f>IF($A845="","",$AM845+ROW()/10000000)</f>
      </c>
      <c r="AO845">
        <f>IF($A845="","",COUNTIF($W$2:$W$2500,$A845))</f>
      </c>
      <c r="AP845">
        <f>IF($A845="","",SUMIFS($BF$2:$BF$2500,$W$2:$W$2500,$A845))</f>
      </c>
      <c r="AQ845">
        <f>IF($A845="","",SUMIFS($BG$2:$BG$2500,$W$2:$W$2500,$A845))</f>
      </c>
      <c r="AR845">
        <f>IF($A845="","",SUMIFS($BH$2:$BH$2500,$W$2:$W$2500,$A845))</f>
      </c>
      <c r="AS845">
        <f>IF($A845="","",SUMIFS($BI$2:$BI$2500,$W$2:$W$2500,$A845))</f>
      </c>
      <c r="AT845">
        <f>IF($A845="","",SUMIFS($BJ$2:$BJ$2500,$W$2:$W$2500,$A845))</f>
      </c>
      <c r="AU845">
        <f>IF($A845="","",SUMIFS($BK$2:$BK$2500,$W$2:$W$2500,$A845))</f>
      </c>
      <c r="AV845">
        <f>IF($A845="","",SUMIFS($BL$2:$BL$2500,$W$2:$W$2500,$A845))</f>
      </c>
      <c r="AW845">
        <f>IF($A845="","",SUMIFS($BM$2:$BM$2500,$W$2:$W$2500,$A845))</f>
      </c>
      <c r="AX845">
        <f>IF($A845="","",SUMIFS($BN$2:$BN$2500,$W$2:$W$2500,$A845))</f>
      </c>
      <c r="AY845">
        <f>IF($A845="","",SUMIFS($BO$2:$BO$2500,$W$2:$W$2500,$A845))</f>
      </c>
      <c r="AZ845">
        <f>IF($A845="","",SUMIFS($BP$2:$BP$2500,$W$2:$W$2500,$A845))</f>
      </c>
      <c r="BA845">
        <f>IF($A845="","",SUMIFS($BQ$2:$BQ$2500,$W$2:$W$2500,$A845))</f>
      </c>
      <c r="BB845">
        <f>IF($A845="","",SUMIFS($BR$2:$BR$2500,$W$2:$W$2500,$A845))</f>
      </c>
      <c r="BC845">
        <f>IF($A845="","",SUMIFS($BS$2:$BS$2500,$W$2:$W$2500,$A845))</f>
      </c>
      <c r="BD845">
        <f>IF($A845="","",SUMIFS($BT$2:$BT$2500,$W$2:$W$2500,$A845))</f>
      </c>
      <c r="BF845">
        <f>IF($Z845="","",INDEX($AO$2:$AO$2000,$Z845))</f>
      </c>
      <c r="BG845">
        <f>IF($Z845="","",INDEX($AP$2:$AP$2000,$Z845))</f>
      </c>
      <c r="BH845">
        <f>IF($Z845="","",INDEX($AQ$2:$AQ$2000,$Z845))</f>
      </c>
      <c r="BI845">
        <f>IF($Z845="","",INDEX($AR$2:$AR$2000,$Z845))</f>
      </c>
      <c r="BJ845">
        <f>IF($Z845="","",INDEX($AS$2:$AS$2000,$Z845))</f>
      </c>
      <c r="BK845">
        <f>IF($Z845="","",INDEX($AT$2:$AT$2000,$Z845))</f>
      </c>
      <c r="BL845">
        <f>IF($Z845="","",INDEX($AU$2:$AU$2000,$Z845))</f>
      </c>
      <c r="BM845">
        <f>IF($Z845="","",INDEX($AV$2:$AV$2000,$Z845))</f>
      </c>
      <c r="BN845">
        <f>IF($Z845="","",INDEX($AW$2:$AW$2000,$Z845))</f>
      </c>
      <c r="BO845">
        <f>IF($Z845="","",INDEX($AX$2:$AX$2000,$Z845))</f>
      </c>
      <c r="BP845">
        <f>IF($Z845="","",INDEX($AY$2:$AY$2000,$Z845))</f>
      </c>
      <c r="BQ845">
        <f>IF($Z845="","",INDEX($AZ$2:$AZ$2000,$Z845))</f>
      </c>
      <c r="BR845">
        <f>IF($Z845="","",INDEX($BA$2:$BA$2000,$Z845))</f>
      </c>
      <c r="BS845">
        <f>IF($Z845="","",INDEX($BB$2:$BB$2000,$Z845))</f>
      </c>
      <c r="BT845">
        <f>IF($Z845="","",INDEX($BC$2:$BC$2000,$Z845))</f>
      </c>
      <c r="BV845">
        <f>IF(OR($A845="",$P845&lt;&gt;"Yes",$AH845="Yes"),"",1+N($AG845))</f>
      </c>
      <c r="BW845">
        <f>IF($A845="","",COUNTIFS($W$2:$W$2500,$A845,$BZ$2:$BZ$2500,"Yes")+COUNTIFS($X$2:$X$2500,$A845,$BY$2:$BY$2500,"Yes"))</f>
      </c>
      <c r="BX845">
        <f>IF(OR($A845="",$P845="Yes"),"",IF(N($BW845)=0,0,1+SUMIFS($CB$2:$CB$2500,$W$2:$W$2500,$A845)+SUMIFS($CA$2:$CA$2500,$X$2:$X$2500,$A845)))</f>
      </c>
      <c r="BY845" t="str">
        <f>IF($Y845="","",INDEX($AH$2:$AH$2000,$Y845)&amp;"")</f>
      </c>
      <c r="BZ845" t="str">
        <f>IF($Z845="","",INDEX($AH$2:$AH$2000,$Z845)&amp;"")</f>
      </c>
      <c r="CA845">
        <f>IF($Y845="","",INDEX($BV$2:$BV$2000,$Y845))</f>
      </c>
      <c r="CB845">
        <f>IF($Z845="","",INDEX($BV$2:$BV$2000,$Z845))</f>
      </c>
    </row>
    <row r="846">
      <c r="A846" t="str">
        <f>IF(TRIM(INDEX(games!$A:$A,ROW()))="","",TRIM(INDEX(games!$A:$A,ROW())))</f>
      </c>
      <c r="B846">
        <f>IF(OR($A846="",INDEX(games!$B:$B,ROW())=""),"",INDEX(games!$B:$B,ROW()))</f>
      </c>
      <c r="C846" t="str">
        <f>IF(OR($A846="",INDEX(games!$C:$C,ROW())=""),"",INDEX(games!$C:$C,ROW()))</f>
      </c>
      <c r="D846">
        <f>IF($A846="","",COUNTIF($W$2:$W$2500,$A846)+COUNTIF($X$2:$X$2500,$A846))</f>
      </c>
      <c r="E846">
        <f>IF($A846="","",IFERROR(MATCH($C846,$R$2:$R$5,0),0))</f>
      </c>
      <c r="F846">
        <f>IF($A846="","",MOD(ROW(),34))</f>
      </c>
      <c r="G846">
        <f>IF($A846="",NA(),IF($C846="Action",$B846,NA()))</f>
      </c>
      <c r="H846">
        <f>IF($A846="",NA(),IF($C846="Action",1+$F846*0.023,NA()))</f>
      </c>
      <c r="I846">
        <f>IF($A846="",NA(),IF($C846="Strategy",$B846,NA()))</f>
      </c>
      <c r="J846">
        <f>IF($A846="",NA(),IF($C846="Strategy",2+$F846*0.023,NA()))</f>
      </c>
      <c r="K846">
        <f>IF($A846="",NA(),IF($C846="Deckbuilder",$B846,NA()))</f>
      </c>
      <c r="L846">
        <f>IF($A846="",NA(),IF($C846="Deckbuilder",3+$F846*0.023,NA()))</f>
      </c>
      <c r="M846">
        <f>IF($A846="",NA(),IF($C846="Traditional",$B846,NA()))</f>
      </c>
      <c r="N846">
        <f>IF($A846="",NA(),IF($C846="Traditional",4+$F846*0.023,NA()))</f>
      </c>
      <c r="O846">
        <f>IF($A846="","",$D846+ROW()/1000000)</f>
      </c>
      <c r="P846" t="str">
        <f>IF(OR($A846="",INDEX(games!$H:$H,ROW())=""),"",INDEX(games!$H:$H,ROW()))</f>
      </c>
      <c r="Q846">
        <f>IF(OR($A846="",$P846&lt;&gt;"Yes"),"",$D846+ROW()/1000000)</f>
      </c>
      <c r="T846">
        <f>IF($Y846="","",INDEX($B$2:$B$2000,$Y846))</f>
      </c>
      <c r="U846">
        <f>IF($Z846="","",INDEX($B$2:$B$2000,$Z846))</f>
      </c>
      <c r="V846">
        <f>IF(OR($T846="",$U846=""),"",$U846-$T846)</f>
      </c>
      <c r="W846" t="str">
        <f>IF(TRIM(INDEX(connections!$A:$A,ROW()))="","",TRIM(INDEX(connections!$A:$A,ROW())))</f>
      </c>
      <c r="X846" t="str">
        <f>IF($W846="","",TRIM(INDEX(connections!$B:$B,ROW())))</f>
      </c>
      <c r="Y846">
        <f>IF($W846="","",IFERROR(MATCH($W846,$A$2:$A$2000,0),""))</f>
      </c>
      <c r="Z846">
        <f>IF($X846="","",IFERROR(MATCH($X846,$A$2:$A$2000,0),""))</f>
      </c>
      <c r="AA846" t="str">
        <f>IF($Y846="","",INDEX($P$2:$P$2000,$Y846))</f>
      </c>
      <c r="AB846" t="str">
        <f>IF($Z846="","",INDEX($P$2:$P$2000,$Z846))</f>
      </c>
      <c r="AC846">
        <f>IF(AND($AA846="Yes",$AB846="Yes"),1,"")</f>
      </c>
      <c r="AD846">
        <f>IF(OR($Y846="",$Z846=""),"",IF(INDEX($C$2:$C$2000,$Y846)=INDEX($C$2:$C$2000,$Z846),0,1))</f>
      </c>
      <c r="AE846">
        <f>IF($AC846&lt;&gt;1,"",IF(AND(INDEX($AG$2:$AG$2000,$Y846)=1,INDEX($AG$2:$AG$2000,$Z846)=1),1,""))</f>
      </c>
      <c r="AG846">
        <f>IF($A846="","",COUNTIFS($W$2:$W$2500,$A846,$AB$2:$AB$2500,"Yes")+COUNTIFS($X$2:$X$2500,$A846,$AA$2:$AA$2500,"Yes"))</f>
      </c>
      <c r="AH846" t="str">
        <f>IF(OR($P846&lt;&gt;"Yes",N($AG846)=0),"",IF(AND($AG846=1,COUNTIFS($W$2:$W$2500,$A846,$AE$2:$AE$2500,1)+COUNTIFS($X$2:$X$2500,$A846,$AE$2:$AE$2500,1)&gt;0),"","Yes"))</f>
      </c>
      <c r="AI846">
        <f>IF($AH846="Yes",$AG846,"")</f>
      </c>
      <c r="AJ846">
        <f>IF($AI846="","",$AI846+ROW()/1000000)</f>
      </c>
      <c r="AK846">
        <f>IF(OR($A846="",$P846="Yes",N($AG846)=0),"",$AG846+ROW()/1000000)</f>
      </c>
      <c r="AL846" t="str">
        <f>IF($A846="","",INDEX(games!$J:$J,ROW())&amp;"")</f>
      </c>
      <c r="AM846">
        <f>IF($A846="","",SUMPRODUCT($AO846:$BD846,'Map Analysis'!$AP$2^{0,1,2,3,4,5,6,7,8,9,10,11,12,13,14,15}))</f>
      </c>
      <c r="AN846">
        <f>IF($A846="","",$AM846+ROW()/10000000)</f>
      </c>
      <c r="AO846">
        <f>IF($A846="","",COUNTIF($W$2:$W$2500,$A846))</f>
      </c>
      <c r="AP846">
        <f>IF($A846="","",SUMIFS($BF$2:$BF$2500,$W$2:$W$2500,$A846))</f>
      </c>
      <c r="AQ846">
        <f>IF($A846="","",SUMIFS($BG$2:$BG$2500,$W$2:$W$2500,$A846))</f>
      </c>
      <c r="AR846">
        <f>IF($A846="","",SUMIFS($BH$2:$BH$2500,$W$2:$W$2500,$A846))</f>
      </c>
      <c r="AS846">
        <f>IF($A846="","",SUMIFS($BI$2:$BI$2500,$W$2:$W$2500,$A846))</f>
      </c>
      <c r="AT846">
        <f>IF($A846="","",SUMIFS($BJ$2:$BJ$2500,$W$2:$W$2500,$A846))</f>
      </c>
      <c r="AU846">
        <f>IF($A846="","",SUMIFS($BK$2:$BK$2500,$W$2:$W$2500,$A846))</f>
      </c>
      <c r="AV846">
        <f>IF($A846="","",SUMIFS($BL$2:$BL$2500,$W$2:$W$2500,$A846))</f>
      </c>
      <c r="AW846">
        <f>IF($A846="","",SUMIFS($BM$2:$BM$2500,$W$2:$W$2500,$A846))</f>
      </c>
      <c r="AX846">
        <f>IF($A846="","",SUMIFS($BN$2:$BN$2500,$W$2:$W$2500,$A846))</f>
      </c>
      <c r="AY846">
        <f>IF($A846="","",SUMIFS($BO$2:$BO$2500,$W$2:$W$2500,$A846))</f>
      </c>
      <c r="AZ846">
        <f>IF($A846="","",SUMIFS($BP$2:$BP$2500,$W$2:$W$2500,$A846))</f>
      </c>
      <c r="BA846">
        <f>IF($A846="","",SUMIFS($BQ$2:$BQ$2500,$W$2:$W$2500,$A846))</f>
      </c>
      <c r="BB846">
        <f>IF($A846="","",SUMIFS($BR$2:$BR$2500,$W$2:$W$2500,$A846))</f>
      </c>
      <c r="BC846">
        <f>IF($A846="","",SUMIFS($BS$2:$BS$2500,$W$2:$W$2500,$A846))</f>
      </c>
      <c r="BD846">
        <f>IF($A846="","",SUMIFS($BT$2:$BT$2500,$W$2:$W$2500,$A846))</f>
      </c>
      <c r="BF846">
        <f>IF($Z846="","",INDEX($AO$2:$AO$2000,$Z846))</f>
      </c>
      <c r="BG846">
        <f>IF($Z846="","",INDEX($AP$2:$AP$2000,$Z846))</f>
      </c>
      <c r="BH846">
        <f>IF($Z846="","",INDEX($AQ$2:$AQ$2000,$Z846))</f>
      </c>
      <c r="BI846">
        <f>IF($Z846="","",INDEX($AR$2:$AR$2000,$Z846))</f>
      </c>
      <c r="BJ846">
        <f>IF($Z846="","",INDEX($AS$2:$AS$2000,$Z846))</f>
      </c>
      <c r="BK846">
        <f>IF($Z846="","",INDEX($AT$2:$AT$2000,$Z846))</f>
      </c>
      <c r="BL846">
        <f>IF($Z846="","",INDEX($AU$2:$AU$2000,$Z846))</f>
      </c>
      <c r="BM846">
        <f>IF($Z846="","",INDEX($AV$2:$AV$2000,$Z846))</f>
      </c>
      <c r="BN846">
        <f>IF($Z846="","",INDEX($AW$2:$AW$2000,$Z846))</f>
      </c>
      <c r="BO846">
        <f>IF($Z846="","",INDEX($AX$2:$AX$2000,$Z846))</f>
      </c>
      <c r="BP846">
        <f>IF($Z846="","",INDEX($AY$2:$AY$2000,$Z846))</f>
      </c>
      <c r="BQ846">
        <f>IF($Z846="","",INDEX($AZ$2:$AZ$2000,$Z846))</f>
      </c>
      <c r="BR846">
        <f>IF($Z846="","",INDEX($BA$2:$BA$2000,$Z846))</f>
      </c>
      <c r="BS846">
        <f>IF($Z846="","",INDEX($BB$2:$BB$2000,$Z846))</f>
      </c>
      <c r="BT846">
        <f>IF($Z846="","",INDEX($BC$2:$BC$2000,$Z846))</f>
      </c>
      <c r="BV846">
        <f>IF(OR($A846="",$P846&lt;&gt;"Yes",$AH846="Yes"),"",1+N($AG846))</f>
      </c>
      <c r="BW846">
        <f>IF($A846="","",COUNTIFS($W$2:$W$2500,$A846,$BZ$2:$BZ$2500,"Yes")+COUNTIFS($X$2:$X$2500,$A846,$BY$2:$BY$2500,"Yes"))</f>
      </c>
      <c r="BX846">
        <f>IF(OR($A846="",$P846="Yes"),"",IF(N($BW846)=0,0,1+SUMIFS($CB$2:$CB$2500,$W$2:$W$2500,$A846)+SUMIFS($CA$2:$CA$2500,$X$2:$X$2500,$A846)))</f>
      </c>
      <c r="BY846" t="str">
        <f>IF($Y846="","",INDEX($AH$2:$AH$2000,$Y846)&amp;"")</f>
      </c>
      <c r="BZ846" t="str">
        <f>IF($Z846="","",INDEX($AH$2:$AH$2000,$Z846)&amp;"")</f>
      </c>
      <c r="CA846">
        <f>IF($Y846="","",INDEX($BV$2:$BV$2000,$Y846))</f>
      </c>
      <c r="CB846">
        <f>IF($Z846="","",INDEX($BV$2:$BV$2000,$Z846))</f>
      </c>
    </row>
    <row r="847">
      <c r="A847" t="str">
        <f>IF(TRIM(INDEX(games!$A:$A,ROW()))="","",TRIM(INDEX(games!$A:$A,ROW())))</f>
      </c>
      <c r="B847">
        <f>IF(OR($A847="",INDEX(games!$B:$B,ROW())=""),"",INDEX(games!$B:$B,ROW()))</f>
      </c>
      <c r="C847" t="str">
        <f>IF(OR($A847="",INDEX(games!$C:$C,ROW())=""),"",INDEX(games!$C:$C,ROW()))</f>
      </c>
      <c r="D847">
        <f>IF($A847="","",COUNTIF($W$2:$W$2500,$A847)+COUNTIF($X$2:$X$2500,$A847))</f>
      </c>
      <c r="E847">
        <f>IF($A847="","",IFERROR(MATCH($C847,$R$2:$R$5,0),0))</f>
      </c>
      <c r="F847">
        <f>IF($A847="","",MOD(ROW(),34))</f>
      </c>
      <c r="G847">
        <f>IF($A847="",NA(),IF($C847="Action",$B847,NA()))</f>
      </c>
      <c r="H847">
        <f>IF($A847="",NA(),IF($C847="Action",1+$F847*0.023,NA()))</f>
      </c>
      <c r="I847">
        <f>IF($A847="",NA(),IF($C847="Strategy",$B847,NA()))</f>
      </c>
      <c r="J847">
        <f>IF($A847="",NA(),IF($C847="Strategy",2+$F847*0.023,NA()))</f>
      </c>
      <c r="K847">
        <f>IF($A847="",NA(),IF($C847="Deckbuilder",$B847,NA()))</f>
      </c>
      <c r="L847">
        <f>IF($A847="",NA(),IF($C847="Deckbuilder",3+$F847*0.023,NA()))</f>
      </c>
      <c r="M847">
        <f>IF($A847="",NA(),IF($C847="Traditional",$B847,NA()))</f>
      </c>
      <c r="N847">
        <f>IF($A847="",NA(),IF($C847="Traditional",4+$F847*0.023,NA()))</f>
      </c>
      <c r="O847">
        <f>IF($A847="","",$D847+ROW()/1000000)</f>
      </c>
      <c r="P847" t="str">
        <f>IF(OR($A847="",INDEX(games!$H:$H,ROW())=""),"",INDEX(games!$H:$H,ROW()))</f>
      </c>
      <c r="Q847">
        <f>IF(OR($A847="",$P847&lt;&gt;"Yes"),"",$D847+ROW()/1000000)</f>
      </c>
      <c r="T847">
        <f>IF($Y847="","",INDEX($B$2:$B$2000,$Y847))</f>
      </c>
      <c r="U847">
        <f>IF($Z847="","",INDEX($B$2:$B$2000,$Z847))</f>
      </c>
      <c r="V847">
        <f>IF(OR($T847="",$U847=""),"",$U847-$T847)</f>
      </c>
      <c r="W847" t="str">
        <f>IF(TRIM(INDEX(connections!$A:$A,ROW()))="","",TRIM(INDEX(connections!$A:$A,ROW())))</f>
      </c>
      <c r="X847" t="str">
        <f>IF($W847="","",TRIM(INDEX(connections!$B:$B,ROW())))</f>
      </c>
      <c r="Y847">
        <f>IF($W847="","",IFERROR(MATCH($W847,$A$2:$A$2000,0),""))</f>
      </c>
      <c r="Z847">
        <f>IF($X847="","",IFERROR(MATCH($X847,$A$2:$A$2000,0),""))</f>
      </c>
      <c r="AA847" t="str">
        <f>IF($Y847="","",INDEX($P$2:$P$2000,$Y847))</f>
      </c>
      <c r="AB847" t="str">
        <f>IF($Z847="","",INDEX($P$2:$P$2000,$Z847))</f>
      </c>
      <c r="AC847">
        <f>IF(AND($AA847="Yes",$AB847="Yes"),1,"")</f>
      </c>
      <c r="AD847">
        <f>IF(OR($Y847="",$Z847=""),"",IF(INDEX($C$2:$C$2000,$Y847)=INDEX($C$2:$C$2000,$Z847),0,1))</f>
      </c>
      <c r="AE847">
        <f>IF($AC847&lt;&gt;1,"",IF(AND(INDEX($AG$2:$AG$2000,$Y847)=1,INDEX($AG$2:$AG$2000,$Z847)=1),1,""))</f>
      </c>
      <c r="AG847">
        <f>IF($A847="","",COUNTIFS($W$2:$W$2500,$A847,$AB$2:$AB$2500,"Yes")+COUNTIFS($X$2:$X$2500,$A847,$AA$2:$AA$2500,"Yes"))</f>
      </c>
      <c r="AH847" t="str">
        <f>IF(OR($P847&lt;&gt;"Yes",N($AG847)=0),"",IF(AND($AG847=1,COUNTIFS($W$2:$W$2500,$A847,$AE$2:$AE$2500,1)+COUNTIFS($X$2:$X$2500,$A847,$AE$2:$AE$2500,1)&gt;0),"","Yes"))</f>
      </c>
      <c r="AI847">
        <f>IF($AH847="Yes",$AG847,"")</f>
      </c>
      <c r="AJ847">
        <f>IF($AI847="","",$AI847+ROW()/1000000)</f>
      </c>
      <c r="AK847">
        <f>IF(OR($A847="",$P847="Yes",N($AG847)=0),"",$AG847+ROW()/1000000)</f>
      </c>
      <c r="AL847" t="str">
        <f>IF($A847="","",INDEX(games!$J:$J,ROW())&amp;"")</f>
      </c>
      <c r="AM847">
        <f>IF($A847="","",SUMPRODUCT($AO847:$BD847,'Map Analysis'!$AP$2^{0,1,2,3,4,5,6,7,8,9,10,11,12,13,14,15}))</f>
      </c>
      <c r="AN847">
        <f>IF($A847="","",$AM847+ROW()/10000000)</f>
      </c>
      <c r="AO847">
        <f>IF($A847="","",COUNTIF($W$2:$W$2500,$A847))</f>
      </c>
      <c r="AP847">
        <f>IF($A847="","",SUMIFS($BF$2:$BF$2500,$W$2:$W$2500,$A847))</f>
      </c>
      <c r="AQ847">
        <f>IF($A847="","",SUMIFS($BG$2:$BG$2500,$W$2:$W$2500,$A847))</f>
      </c>
      <c r="AR847">
        <f>IF($A847="","",SUMIFS($BH$2:$BH$2500,$W$2:$W$2500,$A847))</f>
      </c>
      <c r="AS847">
        <f>IF($A847="","",SUMIFS($BI$2:$BI$2500,$W$2:$W$2500,$A847))</f>
      </c>
      <c r="AT847">
        <f>IF($A847="","",SUMIFS($BJ$2:$BJ$2500,$W$2:$W$2500,$A847))</f>
      </c>
      <c r="AU847">
        <f>IF($A847="","",SUMIFS($BK$2:$BK$2500,$W$2:$W$2500,$A847))</f>
      </c>
      <c r="AV847">
        <f>IF($A847="","",SUMIFS($BL$2:$BL$2500,$W$2:$W$2500,$A847))</f>
      </c>
      <c r="AW847">
        <f>IF($A847="","",SUMIFS($BM$2:$BM$2500,$W$2:$W$2500,$A847))</f>
      </c>
      <c r="AX847">
        <f>IF($A847="","",SUMIFS($BN$2:$BN$2500,$W$2:$W$2500,$A847))</f>
      </c>
      <c r="AY847">
        <f>IF($A847="","",SUMIFS($BO$2:$BO$2500,$W$2:$W$2500,$A847))</f>
      </c>
      <c r="AZ847">
        <f>IF($A847="","",SUMIFS($BP$2:$BP$2500,$W$2:$W$2500,$A847))</f>
      </c>
      <c r="BA847">
        <f>IF($A847="","",SUMIFS($BQ$2:$BQ$2500,$W$2:$W$2500,$A847))</f>
      </c>
      <c r="BB847">
        <f>IF($A847="","",SUMIFS($BR$2:$BR$2500,$W$2:$W$2500,$A847))</f>
      </c>
      <c r="BC847">
        <f>IF($A847="","",SUMIFS($BS$2:$BS$2500,$W$2:$W$2500,$A847))</f>
      </c>
      <c r="BD847">
        <f>IF($A847="","",SUMIFS($BT$2:$BT$2500,$W$2:$W$2500,$A847))</f>
      </c>
      <c r="BF847">
        <f>IF($Z847="","",INDEX($AO$2:$AO$2000,$Z847))</f>
      </c>
      <c r="BG847">
        <f>IF($Z847="","",INDEX($AP$2:$AP$2000,$Z847))</f>
      </c>
      <c r="BH847">
        <f>IF($Z847="","",INDEX($AQ$2:$AQ$2000,$Z847))</f>
      </c>
      <c r="BI847">
        <f>IF($Z847="","",INDEX($AR$2:$AR$2000,$Z847))</f>
      </c>
      <c r="BJ847">
        <f>IF($Z847="","",INDEX($AS$2:$AS$2000,$Z847))</f>
      </c>
      <c r="BK847">
        <f>IF($Z847="","",INDEX($AT$2:$AT$2000,$Z847))</f>
      </c>
      <c r="BL847">
        <f>IF($Z847="","",INDEX($AU$2:$AU$2000,$Z847))</f>
      </c>
      <c r="BM847">
        <f>IF($Z847="","",INDEX($AV$2:$AV$2000,$Z847))</f>
      </c>
      <c r="BN847">
        <f>IF($Z847="","",INDEX($AW$2:$AW$2000,$Z847))</f>
      </c>
      <c r="BO847">
        <f>IF($Z847="","",INDEX($AX$2:$AX$2000,$Z847))</f>
      </c>
      <c r="BP847">
        <f>IF($Z847="","",INDEX($AY$2:$AY$2000,$Z847))</f>
      </c>
      <c r="BQ847">
        <f>IF($Z847="","",INDEX($AZ$2:$AZ$2000,$Z847))</f>
      </c>
      <c r="BR847">
        <f>IF($Z847="","",INDEX($BA$2:$BA$2000,$Z847))</f>
      </c>
      <c r="BS847">
        <f>IF($Z847="","",INDEX($BB$2:$BB$2000,$Z847))</f>
      </c>
      <c r="BT847">
        <f>IF($Z847="","",INDEX($BC$2:$BC$2000,$Z847))</f>
      </c>
      <c r="BV847">
        <f>IF(OR($A847="",$P847&lt;&gt;"Yes",$AH847="Yes"),"",1+N($AG847))</f>
      </c>
      <c r="BW847">
        <f>IF($A847="","",COUNTIFS($W$2:$W$2500,$A847,$BZ$2:$BZ$2500,"Yes")+COUNTIFS($X$2:$X$2500,$A847,$BY$2:$BY$2500,"Yes"))</f>
      </c>
      <c r="BX847">
        <f>IF(OR($A847="",$P847="Yes"),"",IF(N($BW847)=0,0,1+SUMIFS($CB$2:$CB$2500,$W$2:$W$2500,$A847)+SUMIFS($CA$2:$CA$2500,$X$2:$X$2500,$A847)))</f>
      </c>
      <c r="BY847" t="str">
        <f>IF($Y847="","",INDEX($AH$2:$AH$2000,$Y847)&amp;"")</f>
      </c>
      <c r="BZ847" t="str">
        <f>IF($Z847="","",INDEX($AH$2:$AH$2000,$Z847)&amp;"")</f>
      </c>
      <c r="CA847">
        <f>IF($Y847="","",INDEX($BV$2:$BV$2000,$Y847))</f>
      </c>
      <c r="CB847">
        <f>IF($Z847="","",INDEX($BV$2:$BV$2000,$Z847))</f>
      </c>
    </row>
    <row r="848">
      <c r="A848" t="str">
        <f>IF(TRIM(INDEX(games!$A:$A,ROW()))="","",TRIM(INDEX(games!$A:$A,ROW())))</f>
      </c>
      <c r="B848">
        <f>IF(OR($A848="",INDEX(games!$B:$B,ROW())=""),"",INDEX(games!$B:$B,ROW()))</f>
      </c>
      <c r="C848" t="str">
        <f>IF(OR($A848="",INDEX(games!$C:$C,ROW())=""),"",INDEX(games!$C:$C,ROW()))</f>
      </c>
      <c r="D848">
        <f>IF($A848="","",COUNTIF($W$2:$W$2500,$A848)+COUNTIF($X$2:$X$2500,$A848))</f>
      </c>
      <c r="E848">
        <f>IF($A848="","",IFERROR(MATCH($C848,$R$2:$R$5,0),0))</f>
      </c>
      <c r="F848">
        <f>IF($A848="","",MOD(ROW(),34))</f>
      </c>
      <c r="G848">
        <f>IF($A848="",NA(),IF($C848="Action",$B848,NA()))</f>
      </c>
      <c r="H848">
        <f>IF($A848="",NA(),IF($C848="Action",1+$F848*0.023,NA()))</f>
      </c>
      <c r="I848">
        <f>IF($A848="",NA(),IF($C848="Strategy",$B848,NA()))</f>
      </c>
      <c r="J848">
        <f>IF($A848="",NA(),IF($C848="Strategy",2+$F848*0.023,NA()))</f>
      </c>
      <c r="K848">
        <f>IF($A848="",NA(),IF($C848="Deckbuilder",$B848,NA()))</f>
      </c>
      <c r="L848">
        <f>IF($A848="",NA(),IF($C848="Deckbuilder",3+$F848*0.023,NA()))</f>
      </c>
      <c r="M848">
        <f>IF($A848="",NA(),IF($C848="Traditional",$B848,NA()))</f>
      </c>
      <c r="N848">
        <f>IF($A848="",NA(),IF($C848="Traditional",4+$F848*0.023,NA()))</f>
      </c>
      <c r="O848">
        <f>IF($A848="","",$D848+ROW()/1000000)</f>
      </c>
      <c r="P848" t="str">
        <f>IF(OR($A848="",INDEX(games!$H:$H,ROW())=""),"",INDEX(games!$H:$H,ROW()))</f>
      </c>
      <c r="Q848">
        <f>IF(OR($A848="",$P848&lt;&gt;"Yes"),"",$D848+ROW()/1000000)</f>
      </c>
      <c r="T848">
        <f>IF($Y848="","",INDEX($B$2:$B$2000,$Y848))</f>
      </c>
      <c r="U848">
        <f>IF($Z848="","",INDEX($B$2:$B$2000,$Z848))</f>
      </c>
      <c r="V848">
        <f>IF(OR($T848="",$U848=""),"",$U848-$T848)</f>
      </c>
      <c r="W848" t="str">
        <f>IF(TRIM(INDEX(connections!$A:$A,ROW()))="","",TRIM(INDEX(connections!$A:$A,ROW())))</f>
      </c>
      <c r="X848" t="str">
        <f>IF($W848="","",TRIM(INDEX(connections!$B:$B,ROW())))</f>
      </c>
      <c r="Y848">
        <f>IF($W848="","",IFERROR(MATCH($W848,$A$2:$A$2000,0),""))</f>
      </c>
      <c r="Z848">
        <f>IF($X848="","",IFERROR(MATCH($X848,$A$2:$A$2000,0),""))</f>
      </c>
      <c r="AA848" t="str">
        <f>IF($Y848="","",INDEX($P$2:$P$2000,$Y848))</f>
      </c>
      <c r="AB848" t="str">
        <f>IF($Z848="","",INDEX($P$2:$P$2000,$Z848))</f>
      </c>
      <c r="AC848">
        <f>IF(AND($AA848="Yes",$AB848="Yes"),1,"")</f>
      </c>
      <c r="AD848">
        <f>IF(OR($Y848="",$Z848=""),"",IF(INDEX($C$2:$C$2000,$Y848)=INDEX($C$2:$C$2000,$Z848),0,1))</f>
      </c>
      <c r="AE848">
        <f>IF($AC848&lt;&gt;1,"",IF(AND(INDEX($AG$2:$AG$2000,$Y848)=1,INDEX($AG$2:$AG$2000,$Z848)=1),1,""))</f>
      </c>
      <c r="AG848">
        <f>IF($A848="","",COUNTIFS($W$2:$W$2500,$A848,$AB$2:$AB$2500,"Yes")+COUNTIFS($X$2:$X$2500,$A848,$AA$2:$AA$2500,"Yes"))</f>
      </c>
      <c r="AH848" t="str">
        <f>IF(OR($P848&lt;&gt;"Yes",N($AG848)=0),"",IF(AND($AG848=1,COUNTIFS($W$2:$W$2500,$A848,$AE$2:$AE$2500,1)+COUNTIFS($X$2:$X$2500,$A848,$AE$2:$AE$2500,1)&gt;0),"","Yes"))</f>
      </c>
      <c r="AI848">
        <f>IF($AH848="Yes",$AG848,"")</f>
      </c>
      <c r="AJ848">
        <f>IF($AI848="","",$AI848+ROW()/1000000)</f>
      </c>
      <c r="AK848">
        <f>IF(OR($A848="",$P848="Yes",N($AG848)=0),"",$AG848+ROW()/1000000)</f>
      </c>
      <c r="AL848" t="str">
        <f>IF($A848="","",INDEX(games!$J:$J,ROW())&amp;"")</f>
      </c>
      <c r="AM848">
        <f>IF($A848="","",SUMPRODUCT($AO848:$BD848,'Map Analysis'!$AP$2^{0,1,2,3,4,5,6,7,8,9,10,11,12,13,14,15}))</f>
      </c>
      <c r="AN848">
        <f>IF($A848="","",$AM848+ROW()/10000000)</f>
      </c>
      <c r="AO848">
        <f>IF($A848="","",COUNTIF($W$2:$W$2500,$A848))</f>
      </c>
      <c r="AP848">
        <f>IF($A848="","",SUMIFS($BF$2:$BF$2500,$W$2:$W$2500,$A848))</f>
      </c>
      <c r="AQ848">
        <f>IF($A848="","",SUMIFS($BG$2:$BG$2500,$W$2:$W$2500,$A848))</f>
      </c>
      <c r="AR848">
        <f>IF($A848="","",SUMIFS($BH$2:$BH$2500,$W$2:$W$2500,$A848))</f>
      </c>
      <c r="AS848">
        <f>IF($A848="","",SUMIFS($BI$2:$BI$2500,$W$2:$W$2500,$A848))</f>
      </c>
      <c r="AT848">
        <f>IF($A848="","",SUMIFS($BJ$2:$BJ$2500,$W$2:$W$2500,$A848))</f>
      </c>
      <c r="AU848">
        <f>IF($A848="","",SUMIFS($BK$2:$BK$2500,$W$2:$W$2500,$A848))</f>
      </c>
      <c r="AV848">
        <f>IF($A848="","",SUMIFS($BL$2:$BL$2500,$W$2:$W$2500,$A848))</f>
      </c>
      <c r="AW848">
        <f>IF($A848="","",SUMIFS($BM$2:$BM$2500,$W$2:$W$2500,$A848))</f>
      </c>
      <c r="AX848">
        <f>IF($A848="","",SUMIFS($BN$2:$BN$2500,$W$2:$W$2500,$A848))</f>
      </c>
      <c r="AY848">
        <f>IF($A848="","",SUMIFS($BO$2:$BO$2500,$W$2:$W$2500,$A848))</f>
      </c>
      <c r="AZ848">
        <f>IF($A848="","",SUMIFS($BP$2:$BP$2500,$W$2:$W$2500,$A848))</f>
      </c>
      <c r="BA848">
        <f>IF($A848="","",SUMIFS($BQ$2:$BQ$2500,$W$2:$W$2500,$A848))</f>
      </c>
      <c r="BB848">
        <f>IF($A848="","",SUMIFS($BR$2:$BR$2500,$W$2:$W$2500,$A848))</f>
      </c>
      <c r="BC848">
        <f>IF($A848="","",SUMIFS($BS$2:$BS$2500,$W$2:$W$2500,$A848))</f>
      </c>
      <c r="BD848">
        <f>IF($A848="","",SUMIFS($BT$2:$BT$2500,$W$2:$W$2500,$A848))</f>
      </c>
      <c r="BF848">
        <f>IF($Z848="","",INDEX($AO$2:$AO$2000,$Z848))</f>
      </c>
      <c r="BG848">
        <f>IF($Z848="","",INDEX($AP$2:$AP$2000,$Z848))</f>
      </c>
      <c r="BH848">
        <f>IF($Z848="","",INDEX($AQ$2:$AQ$2000,$Z848))</f>
      </c>
      <c r="BI848">
        <f>IF($Z848="","",INDEX($AR$2:$AR$2000,$Z848))</f>
      </c>
      <c r="BJ848">
        <f>IF($Z848="","",INDEX($AS$2:$AS$2000,$Z848))</f>
      </c>
      <c r="BK848">
        <f>IF($Z848="","",INDEX($AT$2:$AT$2000,$Z848))</f>
      </c>
      <c r="BL848">
        <f>IF($Z848="","",INDEX($AU$2:$AU$2000,$Z848))</f>
      </c>
      <c r="BM848">
        <f>IF($Z848="","",INDEX($AV$2:$AV$2000,$Z848))</f>
      </c>
      <c r="BN848">
        <f>IF($Z848="","",INDEX($AW$2:$AW$2000,$Z848))</f>
      </c>
      <c r="BO848">
        <f>IF($Z848="","",INDEX($AX$2:$AX$2000,$Z848))</f>
      </c>
      <c r="BP848">
        <f>IF($Z848="","",INDEX($AY$2:$AY$2000,$Z848))</f>
      </c>
      <c r="BQ848">
        <f>IF($Z848="","",INDEX($AZ$2:$AZ$2000,$Z848))</f>
      </c>
      <c r="BR848">
        <f>IF($Z848="","",INDEX($BA$2:$BA$2000,$Z848))</f>
      </c>
      <c r="BS848">
        <f>IF($Z848="","",INDEX($BB$2:$BB$2000,$Z848))</f>
      </c>
      <c r="BT848">
        <f>IF($Z848="","",INDEX($BC$2:$BC$2000,$Z848))</f>
      </c>
      <c r="BV848">
        <f>IF(OR($A848="",$P848&lt;&gt;"Yes",$AH848="Yes"),"",1+N($AG848))</f>
      </c>
      <c r="BW848">
        <f>IF($A848="","",COUNTIFS($W$2:$W$2500,$A848,$BZ$2:$BZ$2500,"Yes")+COUNTIFS($X$2:$X$2500,$A848,$BY$2:$BY$2500,"Yes"))</f>
      </c>
      <c r="BX848">
        <f>IF(OR($A848="",$P848="Yes"),"",IF(N($BW848)=0,0,1+SUMIFS($CB$2:$CB$2500,$W$2:$W$2500,$A848)+SUMIFS($CA$2:$CA$2500,$X$2:$X$2500,$A848)))</f>
      </c>
      <c r="BY848" t="str">
        <f>IF($Y848="","",INDEX($AH$2:$AH$2000,$Y848)&amp;"")</f>
      </c>
      <c r="BZ848" t="str">
        <f>IF($Z848="","",INDEX($AH$2:$AH$2000,$Z848)&amp;"")</f>
      </c>
      <c r="CA848">
        <f>IF($Y848="","",INDEX($BV$2:$BV$2000,$Y848))</f>
      </c>
      <c r="CB848">
        <f>IF($Z848="","",INDEX($BV$2:$BV$2000,$Z848))</f>
      </c>
    </row>
    <row r="849">
      <c r="A849" t="str">
        <f>IF(TRIM(INDEX(games!$A:$A,ROW()))="","",TRIM(INDEX(games!$A:$A,ROW())))</f>
      </c>
      <c r="B849">
        <f>IF(OR($A849="",INDEX(games!$B:$B,ROW())=""),"",INDEX(games!$B:$B,ROW()))</f>
      </c>
      <c r="C849" t="str">
        <f>IF(OR($A849="",INDEX(games!$C:$C,ROW())=""),"",INDEX(games!$C:$C,ROW()))</f>
      </c>
      <c r="D849">
        <f>IF($A849="","",COUNTIF($W$2:$W$2500,$A849)+COUNTIF($X$2:$X$2500,$A849))</f>
      </c>
      <c r="E849">
        <f>IF($A849="","",IFERROR(MATCH($C849,$R$2:$R$5,0),0))</f>
      </c>
      <c r="F849">
        <f>IF($A849="","",MOD(ROW(),34))</f>
      </c>
      <c r="G849">
        <f>IF($A849="",NA(),IF($C849="Action",$B849,NA()))</f>
      </c>
      <c r="H849">
        <f>IF($A849="",NA(),IF($C849="Action",1+$F849*0.023,NA()))</f>
      </c>
      <c r="I849">
        <f>IF($A849="",NA(),IF($C849="Strategy",$B849,NA()))</f>
      </c>
      <c r="J849">
        <f>IF($A849="",NA(),IF($C849="Strategy",2+$F849*0.023,NA()))</f>
      </c>
      <c r="K849">
        <f>IF($A849="",NA(),IF($C849="Deckbuilder",$B849,NA()))</f>
      </c>
      <c r="L849">
        <f>IF($A849="",NA(),IF($C849="Deckbuilder",3+$F849*0.023,NA()))</f>
      </c>
      <c r="M849">
        <f>IF($A849="",NA(),IF($C849="Traditional",$B849,NA()))</f>
      </c>
      <c r="N849">
        <f>IF($A849="",NA(),IF($C849="Traditional",4+$F849*0.023,NA()))</f>
      </c>
      <c r="O849">
        <f>IF($A849="","",$D849+ROW()/1000000)</f>
      </c>
      <c r="P849" t="str">
        <f>IF(OR($A849="",INDEX(games!$H:$H,ROW())=""),"",INDEX(games!$H:$H,ROW()))</f>
      </c>
      <c r="Q849">
        <f>IF(OR($A849="",$P849&lt;&gt;"Yes"),"",$D849+ROW()/1000000)</f>
      </c>
      <c r="T849">
        <f>IF($Y849="","",INDEX($B$2:$B$2000,$Y849))</f>
      </c>
      <c r="U849">
        <f>IF($Z849="","",INDEX($B$2:$B$2000,$Z849))</f>
      </c>
      <c r="V849">
        <f>IF(OR($T849="",$U849=""),"",$U849-$T849)</f>
      </c>
      <c r="W849" t="str">
        <f>IF(TRIM(INDEX(connections!$A:$A,ROW()))="","",TRIM(INDEX(connections!$A:$A,ROW())))</f>
      </c>
      <c r="X849" t="str">
        <f>IF($W849="","",TRIM(INDEX(connections!$B:$B,ROW())))</f>
      </c>
      <c r="Y849">
        <f>IF($W849="","",IFERROR(MATCH($W849,$A$2:$A$2000,0),""))</f>
      </c>
      <c r="Z849">
        <f>IF($X849="","",IFERROR(MATCH($X849,$A$2:$A$2000,0),""))</f>
      </c>
      <c r="AA849" t="str">
        <f>IF($Y849="","",INDEX($P$2:$P$2000,$Y849))</f>
      </c>
      <c r="AB849" t="str">
        <f>IF($Z849="","",INDEX($P$2:$P$2000,$Z849))</f>
      </c>
      <c r="AC849">
        <f>IF(AND($AA849="Yes",$AB849="Yes"),1,"")</f>
      </c>
      <c r="AD849">
        <f>IF(OR($Y849="",$Z849=""),"",IF(INDEX($C$2:$C$2000,$Y849)=INDEX($C$2:$C$2000,$Z849),0,1))</f>
      </c>
      <c r="AE849">
        <f>IF($AC849&lt;&gt;1,"",IF(AND(INDEX($AG$2:$AG$2000,$Y849)=1,INDEX($AG$2:$AG$2000,$Z849)=1),1,""))</f>
      </c>
      <c r="AG849">
        <f>IF($A849="","",COUNTIFS($W$2:$W$2500,$A849,$AB$2:$AB$2500,"Yes")+COUNTIFS($X$2:$X$2500,$A849,$AA$2:$AA$2500,"Yes"))</f>
      </c>
      <c r="AH849" t="str">
        <f>IF(OR($P849&lt;&gt;"Yes",N($AG849)=0),"",IF(AND($AG849=1,COUNTIFS($W$2:$W$2500,$A849,$AE$2:$AE$2500,1)+COUNTIFS($X$2:$X$2500,$A849,$AE$2:$AE$2500,1)&gt;0),"","Yes"))</f>
      </c>
      <c r="AI849">
        <f>IF($AH849="Yes",$AG849,"")</f>
      </c>
      <c r="AJ849">
        <f>IF($AI849="","",$AI849+ROW()/1000000)</f>
      </c>
      <c r="AK849">
        <f>IF(OR($A849="",$P849="Yes",N($AG849)=0),"",$AG849+ROW()/1000000)</f>
      </c>
      <c r="AL849" t="str">
        <f>IF($A849="","",INDEX(games!$J:$J,ROW())&amp;"")</f>
      </c>
      <c r="AM849">
        <f>IF($A849="","",SUMPRODUCT($AO849:$BD849,'Map Analysis'!$AP$2^{0,1,2,3,4,5,6,7,8,9,10,11,12,13,14,15}))</f>
      </c>
      <c r="AN849">
        <f>IF($A849="","",$AM849+ROW()/10000000)</f>
      </c>
      <c r="AO849">
        <f>IF($A849="","",COUNTIF($W$2:$W$2500,$A849))</f>
      </c>
      <c r="AP849">
        <f>IF($A849="","",SUMIFS($BF$2:$BF$2500,$W$2:$W$2500,$A849))</f>
      </c>
      <c r="AQ849">
        <f>IF($A849="","",SUMIFS($BG$2:$BG$2500,$W$2:$W$2500,$A849))</f>
      </c>
      <c r="AR849">
        <f>IF($A849="","",SUMIFS($BH$2:$BH$2500,$W$2:$W$2500,$A849))</f>
      </c>
      <c r="AS849">
        <f>IF($A849="","",SUMIFS($BI$2:$BI$2500,$W$2:$W$2500,$A849))</f>
      </c>
      <c r="AT849">
        <f>IF($A849="","",SUMIFS($BJ$2:$BJ$2500,$W$2:$W$2500,$A849))</f>
      </c>
      <c r="AU849">
        <f>IF($A849="","",SUMIFS($BK$2:$BK$2500,$W$2:$W$2500,$A849))</f>
      </c>
      <c r="AV849">
        <f>IF($A849="","",SUMIFS($BL$2:$BL$2500,$W$2:$W$2500,$A849))</f>
      </c>
      <c r="AW849">
        <f>IF($A849="","",SUMIFS($BM$2:$BM$2500,$W$2:$W$2500,$A849))</f>
      </c>
      <c r="AX849">
        <f>IF($A849="","",SUMIFS($BN$2:$BN$2500,$W$2:$W$2500,$A849))</f>
      </c>
      <c r="AY849">
        <f>IF($A849="","",SUMIFS($BO$2:$BO$2500,$W$2:$W$2500,$A849))</f>
      </c>
      <c r="AZ849">
        <f>IF($A849="","",SUMIFS($BP$2:$BP$2500,$W$2:$W$2500,$A849))</f>
      </c>
      <c r="BA849">
        <f>IF($A849="","",SUMIFS($BQ$2:$BQ$2500,$W$2:$W$2500,$A849))</f>
      </c>
      <c r="BB849">
        <f>IF($A849="","",SUMIFS($BR$2:$BR$2500,$W$2:$W$2500,$A849))</f>
      </c>
      <c r="BC849">
        <f>IF($A849="","",SUMIFS($BS$2:$BS$2500,$W$2:$W$2500,$A849))</f>
      </c>
      <c r="BD849">
        <f>IF($A849="","",SUMIFS($BT$2:$BT$2500,$W$2:$W$2500,$A849))</f>
      </c>
      <c r="BF849">
        <f>IF($Z849="","",INDEX($AO$2:$AO$2000,$Z849))</f>
      </c>
      <c r="BG849">
        <f>IF($Z849="","",INDEX($AP$2:$AP$2000,$Z849))</f>
      </c>
      <c r="BH849">
        <f>IF($Z849="","",INDEX($AQ$2:$AQ$2000,$Z849))</f>
      </c>
      <c r="BI849">
        <f>IF($Z849="","",INDEX($AR$2:$AR$2000,$Z849))</f>
      </c>
      <c r="BJ849">
        <f>IF($Z849="","",INDEX($AS$2:$AS$2000,$Z849))</f>
      </c>
      <c r="BK849">
        <f>IF($Z849="","",INDEX($AT$2:$AT$2000,$Z849))</f>
      </c>
      <c r="BL849">
        <f>IF($Z849="","",INDEX($AU$2:$AU$2000,$Z849))</f>
      </c>
      <c r="BM849">
        <f>IF($Z849="","",INDEX($AV$2:$AV$2000,$Z849))</f>
      </c>
      <c r="BN849">
        <f>IF($Z849="","",INDEX($AW$2:$AW$2000,$Z849))</f>
      </c>
      <c r="BO849">
        <f>IF($Z849="","",INDEX($AX$2:$AX$2000,$Z849))</f>
      </c>
      <c r="BP849">
        <f>IF($Z849="","",INDEX($AY$2:$AY$2000,$Z849))</f>
      </c>
      <c r="BQ849">
        <f>IF($Z849="","",INDEX($AZ$2:$AZ$2000,$Z849))</f>
      </c>
      <c r="BR849">
        <f>IF($Z849="","",INDEX($BA$2:$BA$2000,$Z849))</f>
      </c>
      <c r="BS849">
        <f>IF($Z849="","",INDEX($BB$2:$BB$2000,$Z849))</f>
      </c>
      <c r="BT849">
        <f>IF($Z849="","",INDEX($BC$2:$BC$2000,$Z849))</f>
      </c>
      <c r="BV849">
        <f>IF(OR($A849="",$P849&lt;&gt;"Yes",$AH849="Yes"),"",1+N($AG849))</f>
      </c>
      <c r="BW849">
        <f>IF($A849="","",COUNTIFS($W$2:$W$2500,$A849,$BZ$2:$BZ$2500,"Yes")+COUNTIFS($X$2:$X$2500,$A849,$BY$2:$BY$2500,"Yes"))</f>
      </c>
      <c r="BX849">
        <f>IF(OR($A849="",$P849="Yes"),"",IF(N($BW849)=0,0,1+SUMIFS($CB$2:$CB$2500,$W$2:$W$2500,$A849)+SUMIFS($CA$2:$CA$2500,$X$2:$X$2500,$A849)))</f>
      </c>
      <c r="BY849" t="str">
        <f>IF($Y849="","",INDEX($AH$2:$AH$2000,$Y849)&amp;"")</f>
      </c>
      <c r="BZ849" t="str">
        <f>IF($Z849="","",INDEX($AH$2:$AH$2000,$Z849)&amp;"")</f>
      </c>
      <c r="CA849">
        <f>IF($Y849="","",INDEX($BV$2:$BV$2000,$Y849))</f>
      </c>
      <c r="CB849">
        <f>IF($Z849="","",INDEX($BV$2:$BV$2000,$Z849))</f>
      </c>
    </row>
    <row r="850">
      <c r="A850" t="str">
        <f>IF(TRIM(INDEX(games!$A:$A,ROW()))="","",TRIM(INDEX(games!$A:$A,ROW())))</f>
      </c>
      <c r="B850">
        <f>IF(OR($A850="",INDEX(games!$B:$B,ROW())=""),"",INDEX(games!$B:$B,ROW()))</f>
      </c>
      <c r="C850" t="str">
        <f>IF(OR($A850="",INDEX(games!$C:$C,ROW())=""),"",INDEX(games!$C:$C,ROW()))</f>
      </c>
      <c r="D850">
        <f>IF($A850="","",COUNTIF($W$2:$W$2500,$A850)+COUNTIF($X$2:$X$2500,$A850))</f>
      </c>
      <c r="E850">
        <f>IF($A850="","",IFERROR(MATCH($C850,$R$2:$R$5,0),0))</f>
      </c>
      <c r="F850">
        <f>IF($A850="","",MOD(ROW(),34))</f>
      </c>
      <c r="G850">
        <f>IF($A850="",NA(),IF($C850="Action",$B850,NA()))</f>
      </c>
      <c r="H850">
        <f>IF($A850="",NA(),IF($C850="Action",1+$F850*0.023,NA()))</f>
      </c>
      <c r="I850">
        <f>IF($A850="",NA(),IF($C850="Strategy",$B850,NA()))</f>
      </c>
      <c r="J850">
        <f>IF($A850="",NA(),IF($C850="Strategy",2+$F850*0.023,NA()))</f>
      </c>
      <c r="K850">
        <f>IF($A850="",NA(),IF($C850="Deckbuilder",$B850,NA()))</f>
      </c>
      <c r="L850">
        <f>IF($A850="",NA(),IF($C850="Deckbuilder",3+$F850*0.023,NA()))</f>
      </c>
      <c r="M850">
        <f>IF($A850="",NA(),IF($C850="Traditional",$B850,NA()))</f>
      </c>
      <c r="N850">
        <f>IF($A850="",NA(),IF($C850="Traditional",4+$F850*0.023,NA()))</f>
      </c>
      <c r="O850">
        <f>IF($A850="","",$D850+ROW()/1000000)</f>
      </c>
      <c r="P850" t="str">
        <f>IF(OR($A850="",INDEX(games!$H:$H,ROW())=""),"",INDEX(games!$H:$H,ROW()))</f>
      </c>
      <c r="Q850">
        <f>IF(OR($A850="",$P850&lt;&gt;"Yes"),"",$D850+ROW()/1000000)</f>
      </c>
      <c r="T850">
        <f>IF($Y850="","",INDEX($B$2:$B$2000,$Y850))</f>
      </c>
      <c r="U850">
        <f>IF($Z850="","",INDEX($B$2:$B$2000,$Z850))</f>
      </c>
      <c r="V850">
        <f>IF(OR($T850="",$U850=""),"",$U850-$T850)</f>
      </c>
      <c r="W850" t="str">
        <f>IF(TRIM(INDEX(connections!$A:$A,ROW()))="","",TRIM(INDEX(connections!$A:$A,ROW())))</f>
      </c>
      <c r="X850" t="str">
        <f>IF($W850="","",TRIM(INDEX(connections!$B:$B,ROW())))</f>
      </c>
      <c r="Y850">
        <f>IF($W850="","",IFERROR(MATCH($W850,$A$2:$A$2000,0),""))</f>
      </c>
      <c r="Z850">
        <f>IF($X850="","",IFERROR(MATCH($X850,$A$2:$A$2000,0),""))</f>
      </c>
      <c r="AA850" t="str">
        <f>IF($Y850="","",INDEX($P$2:$P$2000,$Y850))</f>
      </c>
      <c r="AB850" t="str">
        <f>IF($Z850="","",INDEX($P$2:$P$2000,$Z850))</f>
      </c>
      <c r="AC850">
        <f>IF(AND($AA850="Yes",$AB850="Yes"),1,"")</f>
      </c>
      <c r="AD850">
        <f>IF(OR($Y850="",$Z850=""),"",IF(INDEX($C$2:$C$2000,$Y850)=INDEX($C$2:$C$2000,$Z850),0,1))</f>
      </c>
      <c r="AE850">
        <f>IF($AC850&lt;&gt;1,"",IF(AND(INDEX($AG$2:$AG$2000,$Y850)=1,INDEX($AG$2:$AG$2000,$Z850)=1),1,""))</f>
      </c>
      <c r="AG850">
        <f>IF($A850="","",COUNTIFS($W$2:$W$2500,$A850,$AB$2:$AB$2500,"Yes")+COUNTIFS($X$2:$X$2500,$A850,$AA$2:$AA$2500,"Yes"))</f>
      </c>
      <c r="AH850" t="str">
        <f>IF(OR($P850&lt;&gt;"Yes",N($AG850)=0),"",IF(AND($AG850=1,COUNTIFS($W$2:$W$2500,$A850,$AE$2:$AE$2500,1)+COUNTIFS($X$2:$X$2500,$A850,$AE$2:$AE$2500,1)&gt;0),"","Yes"))</f>
      </c>
      <c r="AI850">
        <f>IF($AH850="Yes",$AG850,"")</f>
      </c>
      <c r="AJ850">
        <f>IF($AI850="","",$AI850+ROW()/1000000)</f>
      </c>
      <c r="AK850">
        <f>IF(OR($A850="",$P850="Yes",N($AG850)=0),"",$AG850+ROW()/1000000)</f>
      </c>
      <c r="AL850" t="str">
        <f>IF($A850="","",INDEX(games!$J:$J,ROW())&amp;"")</f>
      </c>
      <c r="AM850">
        <f>IF($A850="","",SUMPRODUCT($AO850:$BD850,'Map Analysis'!$AP$2^{0,1,2,3,4,5,6,7,8,9,10,11,12,13,14,15}))</f>
      </c>
      <c r="AN850">
        <f>IF($A850="","",$AM850+ROW()/10000000)</f>
      </c>
      <c r="AO850">
        <f>IF($A850="","",COUNTIF($W$2:$W$2500,$A850))</f>
      </c>
      <c r="AP850">
        <f>IF($A850="","",SUMIFS($BF$2:$BF$2500,$W$2:$W$2500,$A850))</f>
      </c>
      <c r="AQ850">
        <f>IF($A850="","",SUMIFS($BG$2:$BG$2500,$W$2:$W$2500,$A850))</f>
      </c>
      <c r="AR850">
        <f>IF($A850="","",SUMIFS($BH$2:$BH$2500,$W$2:$W$2500,$A850))</f>
      </c>
      <c r="AS850">
        <f>IF($A850="","",SUMIFS($BI$2:$BI$2500,$W$2:$W$2500,$A850))</f>
      </c>
      <c r="AT850">
        <f>IF($A850="","",SUMIFS($BJ$2:$BJ$2500,$W$2:$W$2500,$A850))</f>
      </c>
      <c r="AU850">
        <f>IF($A850="","",SUMIFS($BK$2:$BK$2500,$W$2:$W$2500,$A850))</f>
      </c>
      <c r="AV850">
        <f>IF($A850="","",SUMIFS($BL$2:$BL$2500,$W$2:$W$2500,$A850))</f>
      </c>
      <c r="AW850">
        <f>IF($A850="","",SUMIFS($BM$2:$BM$2500,$W$2:$W$2500,$A850))</f>
      </c>
      <c r="AX850">
        <f>IF($A850="","",SUMIFS($BN$2:$BN$2500,$W$2:$W$2500,$A850))</f>
      </c>
      <c r="AY850">
        <f>IF($A850="","",SUMIFS($BO$2:$BO$2500,$W$2:$W$2500,$A850))</f>
      </c>
      <c r="AZ850">
        <f>IF($A850="","",SUMIFS($BP$2:$BP$2500,$W$2:$W$2500,$A850))</f>
      </c>
      <c r="BA850">
        <f>IF($A850="","",SUMIFS($BQ$2:$BQ$2500,$W$2:$W$2500,$A850))</f>
      </c>
      <c r="BB850">
        <f>IF($A850="","",SUMIFS($BR$2:$BR$2500,$W$2:$W$2500,$A850))</f>
      </c>
      <c r="BC850">
        <f>IF($A850="","",SUMIFS($BS$2:$BS$2500,$W$2:$W$2500,$A850))</f>
      </c>
      <c r="BD850">
        <f>IF($A850="","",SUMIFS($BT$2:$BT$2500,$W$2:$W$2500,$A850))</f>
      </c>
      <c r="BF850">
        <f>IF($Z850="","",INDEX($AO$2:$AO$2000,$Z850))</f>
      </c>
      <c r="BG850">
        <f>IF($Z850="","",INDEX($AP$2:$AP$2000,$Z850))</f>
      </c>
      <c r="BH850">
        <f>IF($Z850="","",INDEX($AQ$2:$AQ$2000,$Z850))</f>
      </c>
      <c r="BI850">
        <f>IF($Z850="","",INDEX($AR$2:$AR$2000,$Z850))</f>
      </c>
      <c r="BJ850">
        <f>IF($Z850="","",INDEX($AS$2:$AS$2000,$Z850))</f>
      </c>
      <c r="BK850">
        <f>IF($Z850="","",INDEX($AT$2:$AT$2000,$Z850))</f>
      </c>
      <c r="BL850">
        <f>IF($Z850="","",INDEX($AU$2:$AU$2000,$Z850))</f>
      </c>
      <c r="BM850">
        <f>IF($Z850="","",INDEX($AV$2:$AV$2000,$Z850))</f>
      </c>
      <c r="BN850">
        <f>IF($Z850="","",INDEX($AW$2:$AW$2000,$Z850))</f>
      </c>
      <c r="BO850">
        <f>IF($Z850="","",INDEX($AX$2:$AX$2000,$Z850))</f>
      </c>
      <c r="BP850">
        <f>IF($Z850="","",INDEX($AY$2:$AY$2000,$Z850))</f>
      </c>
      <c r="BQ850">
        <f>IF($Z850="","",INDEX($AZ$2:$AZ$2000,$Z850))</f>
      </c>
      <c r="BR850">
        <f>IF($Z850="","",INDEX($BA$2:$BA$2000,$Z850))</f>
      </c>
      <c r="BS850">
        <f>IF($Z850="","",INDEX($BB$2:$BB$2000,$Z850))</f>
      </c>
      <c r="BT850">
        <f>IF($Z850="","",INDEX($BC$2:$BC$2000,$Z850))</f>
      </c>
      <c r="BV850">
        <f>IF(OR($A850="",$P850&lt;&gt;"Yes",$AH850="Yes"),"",1+N($AG850))</f>
      </c>
      <c r="BW850">
        <f>IF($A850="","",COUNTIFS($W$2:$W$2500,$A850,$BZ$2:$BZ$2500,"Yes")+COUNTIFS($X$2:$X$2500,$A850,$BY$2:$BY$2500,"Yes"))</f>
      </c>
      <c r="BX850">
        <f>IF(OR($A850="",$P850="Yes"),"",IF(N($BW850)=0,0,1+SUMIFS($CB$2:$CB$2500,$W$2:$W$2500,$A850)+SUMIFS($CA$2:$CA$2500,$X$2:$X$2500,$A850)))</f>
      </c>
      <c r="BY850" t="str">
        <f>IF($Y850="","",INDEX($AH$2:$AH$2000,$Y850)&amp;"")</f>
      </c>
      <c r="BZ850" t="str">
        <f>IF($Z850="","",INDEX($AH$2:$AH$2000,$Z850)&amp;"")</f>
      </c>
      <c r="CA850">
        <f>IF($Y850="","",INDEX($BV$2:$BV$2000,$Y850))</f>
      </c>
      <c r="CB850">
        <f>IF($Z850="","",INDEX($BV$2:$BV$2000,$Z850))</f>
      </c>
    </row>
    <row r="851">
      <c r="A851" t="str">
        <f>IF(TRIM(INDEX(games!$A:$A,ROW()))="","",TRIM(INDEX(games!$A:$A,ROW())))</f>
      </c>
      <c r="B851">
        <f>IF(OR($A851="",INDEX(games!$B:$B,ROW())=""),"",INDEX(games!$B:$B,ROW()))</f>
      </c>
      <c r="C851" t="str">
        <f>IF(OR($A851="",INDEX(games!$C:$C,ROW())=""),"",INDEX(games!$C:$C,ROW()))</f>
      </c>
      <c r="D851">
        <f>IF($A851="","",COUNTIF($W$2:$W$2500,$A851)+COUNTIF($X$2:$X$2500,$A851))</f>
      </c>
      <c r="E851">
        <f>IF($A851="","",IFERROR(MATCH($C851,$R$2:$R$5,0),0))</f>
      </c>
      <c r="F851">
        <f>IF($A851="","",MOD(ROW(),34))</f>
      </c>
      <c r="G851">
        <f>IF($A851="",NA(),IF($C851="Action",$B851,NA()))</f>
      </c>
      <c r="H851">
        <f>IF($A851="",NA(),IF($C851="Action",1+$F851*0.023,NA()))</f>
      </c>
      <c r="I851">
        <f>IF($A851="",NA(),IF($C851="Strategy",$B851,NA()))</f>
      </c>
      <c r="J851">
        <f>IF($A851="",NA(),IF($C851="Strategy",2+$F851*0.023,NA()))</f>
      </c>
      <c r="K851">
        <f>IF($A851="",NA(),IF($C851="Deckbuilder",$B851,NA()))</f>
      </c>
      <c r="L851">
        <f>IF($A851="",NA(),IF($C851="Deckbuilder",3+$F851*0.023,NA()))</f>
      </c>
      <c r="M851">
        <f>IF($A851="",NA(),IF($C851="Traditional",$B851,NA()))</f>
      </c>
      <c r="N851">
        <f>IF($A851="",NA(),IF($C851="Traditional",4+$F851*0.023,NA()))</f>
      </c>
      <c r="O851">
        <f>IF($A851="","",$D851+ROW()/1000000)</f>
      </c>
      <c r="P851" t="str">
        <f>IF(OR($A851="",INDEX(games!$H:$H,ROW())=""),"",INDEX(games!$H:$H,ROW()))</f>
      </c>
      <c r="Q851">
        <f>IF(OR($A851="",$P851&lt;&gt;"Yes"),"",$D851+ROW()/1000000)</f>
      </c>
      <c r="T851">
        <f>IF($Y851="","",INDEX($B$2:$B$2000,$Y851))</f>
      </c>
      <c r="U851">
        <f>IF($Z851="","",INDEX($B$2:$B$2000,$Z851))</f>
      </c>
      <c r="V851">
        <f>IF(OR($T851="",$U851=""),"",$U851-$T851)</f>
      </c>
      <c r="W851" t="str">
        <f>IF(TRIM(INDEX(connections!$A:$A,ROW()))="","",TRIM(INDEX(connections!$A:$A,ROW())))</f>
      </c>
      <c r="X851" t="str">
        <f>IF($W851="","",TRIM(INDEX(connections!$B:$B,ROW())))</f>
      </c>
      <c r="Y851">
        <f>IF($W851="","",IFERROR(MATCH($W851,$A$2:$A$2000,0),""))</f>
      </c>
      <c r="Z851">
        <f>IF($X851="","",IFERROR(MATCH($X851,$A$2:$A$2000,0),""))</f>
      </c>
      <c r="AA851" t="str">
        <f>IF($Y851="","",INDEX($P$2:$P$2000,$Y851))</f>
      </c>
      <c r="AB851" t="str">
        <f>IF($Z851="","",INDEX($P$2:$P$2000,$Z851))</f>
      </c>
      <c r="AC851">
        <f>IF(AND($AA851="Yes",$AB851="Yes"),1,"")</f>
      </c>
      <c r="AD851">
        <f>IF(OR($Y851="",$Z851=""),"",IF(INDEX($C$2:$C$2000,$Y851)=INDEX($C$2:$C$2000,$Z851),0,1))</f>
      </c>
      <c r="AE851">
        <f>IF($AC851&lt;&gt;1,"",IF(AND(INDEX($AG$2:$AG$2000,$Y851)=1,INDEX($AG$2:$AG$2000,$Z851)=1),1,""))</f>
      </c>
      <c r="AG851">
        <f>IF($A851="","",COUNTIFS($W$2:$W$2500,$A851,$AB$2:$AB$2500,"Yes")+COUNTIFS($X$2:$X$2500,$A851,$AA$2:$AA$2500,"Yes"))</f>
      </c>
      <c r="AH851" t="str">
        <f>IF(OR($P851&lt;&gt;"Yes",N($AG851)=0),"",IF(AND($AG851=1,COUNTIFS($W$2:$W$2500,$A851,$AE$2:$AE$2500,1)+COUNTIFS($X$2:$X$2500,$A851,$AE$2:$AE$2500,1)&gt;0),"","Yes"))</f>
      </c>
      <c r="AI851">
        <f>IF($AH851="Yes",$AG851,"")</f>
      </c>
      <c r="AJ851">
        <f>IF($AI851="","",$AI851+ROW()/1000000)</f>
      </c>
      <c r="AK851">
        <f>IF(OR($A851="",$P851="Yes",N($AG851)=0),"",$AG851+ROW()/1000000)</f>
      </c>
      <c r="AL851" t="str">
        <f>IF($A851="","",INDEX(games!$J:$J,ROW())&amp;"")</f>
      </c>
      <c r="AM851">
        <f>IF($A851="","",SUMPRODUCT($AO851:$BD851,'Map Analysis'!$AP$2^{0,1,2,3,4,5,6,7,8,9,10,11,12,13,14,15}))</f>
      </c>
      <c r="AN851">
        <f>IF($A851="","",$AM851+ROW()/10000000)</f>
      </c>
      <c r="AO851">
        <f>IF($A851="","",COUNTIF($W$2:$W$2500,$A851))</f>
      </c>
      <c r="AP851">
        <f>IF($A851="","",SUMIFS($BF$2:$BF$2500,$W$2:$W$2500,$A851))</f>
      </c>
      <c r="AQ851">
        <f>IF($A851="","",SUMIFS($BG$2:$BG$2500,$W$2:$W$2500,$A851))</f>
      </c>
      <c r="AR851">
        <f>IF($A851="","",SUMIFS($BH$2:$BH$2500,$W$2:$W$2500,$A851))</f>
      </c>
      <c r="AS851">
        <f>IF($A851="","",SUMIFS($BI$2:$BI$2500,$W$2:$W$2500,$A851))</f>
      </c>
      <c r="AT851">
        <f>IF($A851="","",SUMIFS($BJ$2:$BJ$2500,$W$2:$W$2500,$A851))</f>
      </c>
      <c r="AU851">
        <f>IF($A851="","",SUMIFS($BK$2:$BK$2500,$W$2:$W$2500,$A851))</f>
      </c>
      <c r="AV851">
        <f>IF($A851="","",SUMIFS($BL$2:$BL$2500,$W$2:$W$2500,$A851))</f>
      </c>
      <c r="AW851">
        <f>IF($A851="","",SUMIFS($BM$2:$BM$2500,$W$2:$W$2500,$A851))</f>
      </c>
      <c r="AX851">
        <f>IF($A851="","",SUMIFS($BN$2:$BN$2500,$W$2:$W$2500,$A851))</f>
      </c>
      <c r="AY851">
        <f>IF($A851="","",SUMIFS($BO$2:$BO$2500,$W$2:$W$2500,$A851))</f>
      </c>
      <c r="AZ851">
        <f>IF($A851="","",SUMIFS($BP$2:$BP$2500,$W$2:$W$2500,$A851))</f>
      </c>
      <c r="BA851">
        <f>IF($A851="","",SUMIFS($BQ$2:$BQ$2500,$W$2:$W$2500,$A851))</f>
      </c>
      <c r="BB851">
        <f>IF($A851="","",SUMIFS($BR$2:$BR$2500,$W$2:$W$2500,$A851))</f>
      </c>
      <c r="BC851">
        <f>IF($A851="","",SUMIFS($BS$2:$BS$2500,$W$2:$W$2500,$A851))</f>
      </c>
      <c r="BD851">
        <f>IF($A851="","",SUMIFS($BT$2:$BT$2500,$W$2:$W$2500,$A851))</f>
      </c>
      <c r="BF851">
        <f>IF($Z851="","",INDEX($AO$2:$AO$2000,$Z851))</f>
      </c>
      <c r="BG851">
        <f>IF($Z851="","",INDEX($AP$2:$AP$2000,$Z851))</f>
      </c>
      <c r="BH851">
        <f>IF($Z851="","",INDEX($AQ$2:$AQ$2000,$Z851))</f>
      </c>
      <c r="BI851">
        <f>IF($Z851="","",INDEX($AR$2:$AR$2000,$Z851))</f>
      </c>
      <c r="BJ851">
        <f>IF($Z851="","",INDEX($AS$2:$AS$2000,$Z851))</f>
      </c>
      <c r="BK851">
        <f>IF($Z851="","",INDEX($AT$2:$AT$2000,$Z851))</f>
      </c>
      <c r="BL851">
        <f>IF($Z851="","",INDEX($AU$2:$AU$2000,$Z851))</f>
      </c>
      <c r="BM851">
        <f>IF($Z851="","",INDEX($AV$2:$AV$2000,$Z851))</f>
      </c>
      <c r="BN851">
        <f>IF($Z851="","",INDEX($AW$2:$AW$2000,$Z851))</f>
      </c>
      <c r="BO851">
        <f>IF($Z851="","",INDEX($AX$2:$AX$2000,$Z851))</f>
      </c>
      <c r="BP851">
        <f>IF($Z851="","",INDEX($AY$2:$AY$2000,$Z851))</f>
      </c>
      <c r="BQ851">
        <f>IF($Z851="","",INDEX($AZ$2:$AZ$2000,$Z851))</f>
      </c>
      <c r="BR851">
        <f>IF($Z851="","",INDEX($BA$2:$BA$2000,$Z851))</f>
      </c>
      <c r="BS851">
        <f>IF($Z851="","",INDEX($BB$2:$BB$2000,$Z851))</f>
      </c>
      <c r="BT851">
        <f>IF($Z851="","",INDEX($BC$2:$BC$2000,$Z851))</f>
      </c>
      <c r="BV851">
        <f>IF(OR($A851="",$P851&lt;&gt;"Yes",$AH851="Yes"),"",1+N($AG851))</f>
      </c>
      <c r="BW851">
        <f>IF($A851="","",COUNTIFS($W$2:$W$2500,$A851,$BZ$2:$BZ$2500,"Yes")+COUNTIFS($X$2:$X$2500,$A851,$BY$2:$BY$2500,"Yes"))</f>
      </c>
      <c r="BX851">
        <f>IF(OR($A851="",$P851="Yes"),"",IF(N($BW851)=0,0,1+SUMIFS($CB$2:$CB$2500,$W$2:$W$2500,$A851)+SUMIFS($CA$2:$CA$2500,$X$2:$X$2500,$A851)))</f>
      </c>
      <c r="BY851" t="str">
        <f>IF($Y851="","",INDEX($AH$2:$AH$2000,$Y851)&amp;"")</f>
      </c>
      <c r="BZ851" t="str">
        <f>IF($Z851="","",INDEX($AH$2:$AH$2000,$Z851)&amp;"")</f>
      </c>
      <c r="CA851">
        <f>IF($Y851="","",INDEX($BV$2:$BV$2000,$Y851))</f>
      </c>
      <c r="CB851">
        <f>IF($Z851="","",INDEX($BV$2:$BV$2000,$Z851))</f>
      </c>
    </row>
    <row r="852">
      <c r="A852" t="str">
        <f>IF(TRIM(INDEX(games!$A:$A,ROW()))="","",TRIM(INDEX(games!$A:$A,ROW())))</f>
      </c>
      <c r="B852">
        <f>IF(OR($A852="",INDEX(games!$B:$B,ROW())=""),"",INDEX(games!$B:$B,ROW()))</f>
      </c>
      <c r="C852" t="str">
        <f>IF(OR($A852="",INDEX(games!$C:$C,ROW())=""),"",INDEX(games!$C:$C,ROW()))</f>
      </c>
      <c r="D852">
        <f>IF($A852="","",COUNTIF($W$2:$W$2500,$A852)+COUNTIF($X$2:$X$2500,$A852))</f>
      </c>
      <c r="E852">
        <f>IF($A852="","",IFERROR(MATCH($C852,$R$2:$R$5,0),0))</f>
      </c>
      <c r="F852">
        <f>IF($A852="","",MOD(ROW(),34))</f>
      </c>
      <c r="G852">
        <f>IF($A852="",NA(),IF($C852="Action",$B852,NA()))</f>
      </c>
      <c r="H852">
        <f>IF($A852="",NA(),IF($C852="Action",1+$F852*0.023,NA()))</f>
      </c>
      <c r="I852">
        <f>IF($A852="",NA(),IF($C852="Strategy",$B852,NA()))</f>
      </c>
      <c r="J852">
        <f>IF($A852="",NA(),IF($C852="Strategy",2+$F852*0.023,NA()))</f>
      </c>
      <c r="K852">
        <f>IF($A852="",NA(),IF($C852="Deckbuilder",$B852,NA()))</f>
      </c>
      <c r="L852">
        <f>IF($A852="",NA(),IF($C852="Deckbuilder",3+$F852*0.023,NA()))</f>
      </c>
      <c r="M852">
        <f>IF($A852="",NA(),IF($C852="Traditional",$B852,NA()))</f>
      </c>
      <c r="N852">
        <f>IF($A852="",NA(),IF($C852="Traditional",4+$F852*0.023,NA()))</f>
      </c>
      <c r="O852">
        <f>IF($A852="","",$D852+ROW()/1000000)</f>
      </c>
      <c r="P852" t="str">
        <f>IF(OR($A852="",INDEX(games!$H:$H,ROW())=""),"",INDEX(games!$H:$H,ROW()))</f>
      </c>
      <c r="Q852">
        <f>IF(OR($A852="",$P852&lt;&gt;"Yes"),"",$D852+ROW()/1000000)</f>
      </c>
      <c r="T852">
        <f>IF($Y852="","",INDEX($B$2:$B$2000,$Y852))</f>
      </c>
      <c r="U852">
        <f>IF($Z852="","",INDEX($B$2:$B$2000,$Z852))</f>
      </c>
      <c r="V852">
        <f>IF(OR($T852="",$U852=""),"",$U852-$T852)</f>
      </c>
      <c r="W852" t="str">
        <f>IF(TRIM(INDEX(connections!$A:$A,ROW()))="","",TRIM(INDEX(connections!$A:$A,ROW())))</f>
      </c>
      <c r="X852" t="str">
        <f>IF($W852="","",TRIM(INDEX(connections!$B:$B,ROW())))</f>
      </c>
      <c r="Y852">
        <f>IF($W852="","",IFERROR(MATCH($W852,$A$2:$A$2000,0),""))</f>
      </c>
      <c r="Z852">
        <f>IF($X852="","",IFERROR(MATCH($X852,$A$2:$A$2000,0),""))</f>
      </c>
      <c r="AA852" t="str">
        <f>IF($Y852="","",INDEX($P$2:$P$2000,$Y852))</f>
      </c>
      <c r="AB852" t="str">
        <f>IF($Z852="","",INDEX($P$2:$P$2000,$Z852))</f>
      </c>
      <c r="AC852">
        <f>IF(AND($AA852="Yes",$AB852="Yes"),1,"")</f>
      </c>
      <c r="AD852">
        <f>IF(OR($Y852="",$Z852=""),"",IF(INDEX($C$2:$C$2000,$Y852)=INDEX($C$2:$C$2000,$Z852),0,1))</f>
      </c>
      <c r="AE852">
        <f>IF($AC852&lt;&gt;1,"",IF(AND(INDEX($AG$2:$AG$2000,$Y852)=1,INDEX($AG$2:$AG$2000,$Z852)=1),1,""))</f>
      </c>
      <c r="AG852">
        <f>IF($A852="","",COUNTIFS($W$2:$W$2500,$A852,$AB$2:$AB$2500,"Yes")+COUNTIFS($X$2:$X$2500,$A852,$AA$2:$AA$2500,"Yes"))</f>
      </c>
      <c r="AH852" t="str">
        <f>IF(OR($P852&lt;&gt;"Yes",N($AG852)=0),"",IF(AND($AG852=1,COUNTIFS($W$2:$W$2500,$A852,$AE$2:$AE$2500,1)+COUNTIFS($X$2:$X$2500,$A852,$AE$2:$AE$2500,1)&gt;0),"","Yes"))</f>
      </c>
      <c r="AI852">
        <f>IF($AH852="Yes",$AG852,"")</f>
      </c>
      <c r="AJ852">
        <f>IF($AI852="","",$AI852+ROW()/1000000)</f>
      </c>
      <c r="AK852">
        <f>IF(OR($A852="",$P852="Yes",N($AG852)=0),"",$AG852+ROW()/1000000)</f>
      </c>
      <c r="AL852" t="str">
        <f>IF($A852="","",INDEX(games!$J:$J,ROW())&amp;"")</f>
      </c>
      <c r="AM852">
        <f>IF($A852="","",SUMPRODUCT($AO852:$BD852,'Map Analysis'!$AP$2^{0,1,2,3,4,5,6,7,8,9,10,11,12,13,14,15}))</f>
      </c>
      <c r="AN852">
        <f>IF($A852="","",$AM852+ROW()/10000000)</f>
      </c>
      <c r="AO852">
        <f>IF($A852="","",COUNTIF($W$2:$W$2500,$A852))</f>
      </c>
      <c r="AP852">
        <f>IF($A852="","",SUMIFS($BF$2:$BF$2500,$W$2:$W$2500,$A852))</f>
      </c>
      <c r="AQ852">
        <f>IF($A852="","",SUMIFS($BG$2:$BG$2500,$W$2:$W$2500,$A852))</f>
      </c>
      <c r="AR852">
        <f>IF($A852="","",SUMIFS($BH$2:$BH$2500,$W$2:$W$2500,$A852))</f>
      </c>
      <c r="AS852">
        <f>IF($A852="","",SUMIFS($BI$2:$BI$2500,$W$2:$W$2500,$A852))</f>
      </c>
      <c r="AT852">
        <f>IF($A852="","",SUMIFS($BJ$2:$BJ$2500,$W$2:$W$2500,$A852))</f>
      </c>
      <c r="AU852">
        <f>IF($A852="","",SUMIFS($BK$2:$BK$2500,$W$2:$W$2500,$A852))</f>
      </c>
      <c r="AV852">
        <f>IF($A852="","",SUMIFS($BL$2:$BL$2500,$W$2:$W$2500,$A852))</f>
      </c>
      <c r="AW852">
        <f>IF($A852="","",SUMIFS($BM$2:$BM$2500,$W$2:$W$2500,$A852))</f>
      </c>
      <c r="AX852">
        <f>IF($A852="","",SUMIFS($BN$2:$BN$2500,$W$2:$W$2500,$A852))</f>
      </c>
      <c r="AY852">
        <f>IF($A852="","",SUMIFS($BO$2:$BO$2500,$W$2:$W$2500,$A852))</f>
      </c>
      <c r="AZ852">
        <f>IF($A852="","",SUMIFS($BP$2:$BP$2500,$W$2:$W$2500,$A852))</f>
      </c>
      <c r="BA852">
        <f>IF($A852="","",SUMIFS($BQ$2:$BQ$2500,$W$2:$W$2500,$A852))</f>
      </c>
      <c r="BB852">
        <f>IF($A852="","",SUMIFS($BR$2:$BR$2500,$W$2:$W$2500,$A852))</f>
      </c>
      <c r="BC852">
        <f>IF($A852="","",SUMIFS($BS$2:$BS$2500,$W$2:$W$2500,$A852))</f>
      </c>
      <c r="BD852">
        <f>IF($A852="","",SUMIFS($BT$2:$BT$2500,$W$2:$W$2500,$A852))</f>
      </c>
      <c r="BF852">
        <f>IF($Z852="","",INDEX($AO$2:$AO$2000,$Z852))</f>
      </c>
      <c r="BG852">
        <f>IF($Z852="","",INDEX($AP$2:$AP$2000,$Z852))</f>
      </c>
      <c r="BH852">
        <f>IF($Z852="","",INDEX($AQ$2:$AQ$2000,$Z852))</f>
      </c>
      <c r="BI852">
        <f>IF($Z852="","",INDEX($AR$2:$AR$2000,$Z852))</f>
      </c>
      <c r="BJ852">
        <f>IF($Z852="","",INDEX($AS$2:$AS$2000,$Z852))</f>
      </c>
      <c r="BK852">
        <f>IF($Z852="","",INDEX($AT$2:$AT$2000,$Z852))</f>
      </c>
      <c r="BL852">
        <f>IF($Z852="","",INDEX($AU$2:$AU$2000,$Z852))</f>
      </c>
      <c r="BM852">
        <f>IF($Z852="","",INDEX($AV$2:$AV$2000,$Z852))</f>
      </c>
      <c r="BN852">
        <f>IF($Z852="","",INDEX($AW$2:$AW$2000,$Z852))</f>
      </c>
      <c r="BO852">
        <f>IF($Z852="","",INDEX($AX$2:$AX$2000,$Z852))</f>
      </c>
      <c r="BP852">
        <f>IF($Z852="","",INDEX($AY$2:$AY$2000,$Z852))</f>
      </c>
      <c r="BQ852">
        <f>IF($Z852="","",INDEX($AZ$2:$AZ$2000,$Z852))</f>
      </c>
      <c r="BR852">
        <f>IF($Z852="","",INDEX($BA$2:$BA$2000,$Z852))</f>
      </c>
      <c r="BS852">
        <f>IF($Z852="","",INDEX($BB$2:$BB$2000,$Z852))</f>
      </c>
      <c r="BT852">
        <f>IF($Z852="","",INDEX($BC$2:$BC$2000,$Z852))</f>
      </c>
      <c r="BV852">
        <f>IF(OR($A852="",$P852&lt;&gt;"Yes",$AH852="Yes"),"",1+N($AG852))</f>
      </c>
      <c r="BW852">
        <f>IF($A852="","",COUNTIFS($W$2:$W$2500,$A852,$BZ$2:$BZ$2500,"Yes")+COUNTIFS($X$2:$X$2500,$A852,$BY$2:$BY$2500,"Yes"))</f>
      </c>
      <c r="BX852">
        <f>IF(OR($A852="",$P852="Yes"),"",IF(N($BW852)=0,0,1+SUMIFS($CB$2:$CB$2500,$W$2:$W$2500,$A852)+SUMIFS($CA$2:$CA$2500,$X$2:$X$2500,$A852)))</f>
      </c>
      <c r="BY852" t="str">
        <f>IF($Y852="","",INDEX($AH$2:$AH$2000,$Y852)&amp;"")</f>
      </c>
      <c r="BZ852" t="str">
        <f>IF($Z852="","",INDEX($AH$2:$AH$2000,$Z852)&amp;"")</f>
      </c>
      <c r="CA852">
        <f>IF($Y852="","",INDEX($BV$2:$BV$2000,$Y852))</f>
      </c>
      <c r="CB852">
        <f>IF($Z852="","",INDEX($BV$2:$BV$2000,$Z852))</f>
      </c>
    </row>
    <row r="853">
      <c r="A853" t="str">
        <f>IF(TRIM(INDEX(games!$A:$A,ROW()))="","",TRIM(INDEX(games!$A:$A,ROW())))</f>
      </c>
      <c r="B853">
        <f>IF(OR($A853="",INDEX(games!$B:$B,ROW())=""),"",INDEX(games!$B:$B,ROW()))</f>
      </c>
      <c r="C853" t="str">
        <f>IF(OR($A853="",INDEX(games!$C:$C,ROW())=""),"",INDEX(games!$C:$C,ROW()))</f>
      </c>
      <c r="D853">
        <f>IF($A853="","",COUNTIF($W$2:$W$2500,$A853)+COUNTIF($X$2:$X$2500,$A853))</f>
      </c>
      <c r="E853">
        <f>IF($A853="","",IFERROR(MATCH($C853,$R$2:$R$5,0),0))</f>
      </c>
      <c r="F853">
        <f>IF($A853="","",MOD(ROW(),34))</f>
      </c>
      <c r="G853">
        <f>IF($A853="",NA(),IF($C853="Action",$B853,NA()))</f>
      </c>
      <c r="H853">
        <f>IF($A853="",NA(),IF($C853="Action",1+$F853*0.023,NA()))</f>
      </c>
      <c r="I853">
        <f>IF($A853="",NA(),IF($C853="Strategy",$B853,NA()))</f>
      </c>
      <c r="J853">
        <f>IF($A853="",NA(),IF($C853="Strategy",2+$F853*0.023,NA()))</f>
      </c>
      <c r="K853">
        <f>IF($A853="",NA(),IF($C853="Deckbuilder",$B853,NA()))</f>
      </c>
      <c r="L853">
        <f>IF($A853="",NA(),IF($C853="Deckbuilder",3+$F853*0.023,NA()))</f>
      </c>
      <c r="M853">
        <f>IF($A853="",NA(),IF($C853="Traditional",$B853,NA()))</f>
      </c>
      <c r="N853">
        <f>IF($A853="",NA(),IF($C853="Traditional",4+$F853*0.023,NA()))</f>
      </c>
      <c r="O853">
        <f>IF($A853="","",$D853+ROW()/1000000)</f>
      </c>
      <c r="P853" t="str">
        <f>IF(OR($A853="",INDEX(games!$H:$H,ROW())=""),"",INDEX(games!$H:$H,ROW()))</f>
      </c>
      <c r="Q853">
        <f>IF(OR($A853="",$P853&lt;&gt;"Yes"),"",$D853+ROW()/1000000)</f>
      </c>
      <c r="T853">
        <f>IF($Y853="","",INDEX($B$2:$B$2000,$Y853))</f>
      </c>
      <c r="U853">
        <f>IF($Z853="","",INDEX($B$2:$B$2000,$Z853))</f>
      </c>
      <c r="V853">
        <f>IF(OR($T853="",$U853=""),"",$U853-$T853)</f>
      </c>
      <c r="W853" t="str">
        <f>IF(TRIM(INDEX(connections!$A:$A,ROW()))="","",TRIM(INDEX(connections!$A:$A,ROW())))</f>
      </c>
      <c r="X853" t="str">
        <f>IF($W853="","",TRIM(INDEX(connections!$B:$B,ROW())))</f>
      </c>
      <c r="Y853">
        <f>IF($W853="","",IFERROR(MATCH($W853,$A$2:$A$2000,0),""))</f>
      </c>
      <c r="Z853">
        <f>IF($X853="","",IFERROR(MATCH($X853,$A$2:$A$2000,0),""))</f>
      </c>
      <c r="AA853" t="str">
        <f>IF($Y853="","",INDEX($P$2:$P$2000,$Y853))</f>
      </c>
      <c r="AB853" t="str">
        <f>IF($Z853="","",INDEX($P$2:$P$2000,$Z853))</f>
      </c>
      <c r="AC853">
        <f>IF(AND($AA853="Yes",$AB853="Yes"),1,"")</f>
      </c>
      <c r="AD853">
        <f>IF(OR($Y853="",$Z853=""),"",IF(INDEX($C$2:$C$2000,$Y853)=INDEX($C$2:$C$2000,$Z853),0,1))</f>
      </c>
      <c r="AE853">
        <f>IF($AC853&lt;&gt;1,"",IF(AND(INDEX($AG$2:$AG$2000,$Y853)=1,INDEX($AG$2:$AG$2000,$Z853)=1),1,""))</f>
      </c>
      <c r="AG853">
        <f>IF($A853="","",COUNTIFS($W$2:$W$2500,$A853,$AB$2:$AB$2500,"Yes")+COUNTIFS($X$2:$X$2500,$A853,$AA$2:$AA$2500,"Yes"))</f>
      </c>
      <c r="AH853" t="str">
        <f>IF(OR($P853&lt;&gt;"Yes",N($AG853)=0),"",IF(AND($AG853=1,COUNTIFS($W$2:$W$2500,$A853,$AE$2:$AE$2500,1)+COUNTIFS($X$2:$X$2500,$A853,$AE$2:$AE$2500,1)&gt;0),"","Yes"))</f>
      </c>
      <c r="AI853">
        <f>IF($AH853="Yes",$AG853,"")</f>
      </c>
      <c r="AJ853">
        <f>IF($AI853="","",$AI853+ROW()/1000000)</f>
      </c>
      <c r="AK853">
        <f>IF(OR($A853="",$P853="Yes",N($AG853)=0),"",$AG853+ROW()/1000000)</f>
      </c>
      <c r="AL853" t="str">
        <f>IF($A853="","",INDEX(games!$J:$J,ROW())&amp;"")</f>
      </c>
      <c r="AM853">
        <f>IF($A853="","",SUMPRODUCT($AO853:$BD853,'Map Analysis'!$AP$2^{0,1,2,3,4,5,6,7,8,9,10,11,12,13,14,15}))</f>
      </c>
      <c r="AN853">
        <f>IF($A853="","",$AM853+ROW()/10000000)</f>
      </c>
      <c r="AO853">
        <f>IF($A853="","",COUNTIF($W$2:$W$2500,$A853))</f>
      </c>
      <c r="AP853">
        <f>IF($A853="","",SUMIFS($BF$2:$BF$2500,$W$2:$W$2500,$A853))</f>
      </c>
      <c r="AQ853">
        <f>IF($A853="","",SUMIFS($BG$2:$BG$2500,$W$2:$W$2500,$A853))</f>
      </c>
      <c r="AR853">
        <f>IF($A853="","",SUMIFS($BH$2:$BH$2500,$W$2:$W$2500,$A853))</f>
      </c>
      <c r="AS853">
        <f>IF($A853="","",SUMIFS($BI$2:$BI$2500,$W$2:$W$2500,$A853))</f>
      </c>
      <c r="AT853">
        <f>IF($A853="","",SUMIFS($BJ$2:$BJ$2500,$W$2:$W$2500,$A853))</f>
      </c>
      <c r="AU853">
        <f>IF($A853="","",SUMIFS($BK$2:$BK$2500,$W$2:$W$2500,$A853))</f>
      </c>
      <c r="AV853">
        <f>IF($A853="","",SUMIFS($BL$2:$BL$2500,$W$2:$W$2500,$A853))</f>
      </c>
      <c r="AW853">
        <f>IF($A853="","",SUMIFS($BM$2:$BM$2500,$W$2:$W$2500,$A853))</f>
      </c>
      <c r="AX853">
        <f>IF($A853="","",SUMIFS($BN$2:$BN$2500,$W$2:$W$2500,$A853))</f>
      </c>
      <c r="AY853">
        <f>IF($A853="","",SUMIFS($BO$2:$BO$2500,$W$2:$W$2500,$A853))</f>
      </c>
      <c r="AZ853">
        <f>IF($A853="","",SUMIFS($BP$2:$BP$2500,$W$2:$W$2500,$A853))</f>
      </c>
      <c r="BA853">
        <f>IF($A853="","",SUMIFS($BQ$2:$BQ$2500,$W$2:$W$2500,$A853))</f>
      </c>
      <c r="BB853">
        <f>IF($A853="","",SUMIFS($BR$2:$BR$2500,$W$2:$W$2500,$A853))</f>
      </c>
      <c r="BC853">
        <f>IF($A853="","",SUMIFS($BS$2:$BS$2500,$W$2:$W$2500,$A853))</f>
      </c>
      <c r="BD853">
        <f>IF($A853="","",SUMIFS($BT$2:$BT$2500,$W$2:$W$2500,$A853))</f>
      </c>
      <c r="BF853">
        <f>IF($Z853="","",INDEX($AO$2:$AO$2000,$Z853))</f>
      </c>
      <c r="BG853">
        <f>IF($Z853="","",INDEX($AP$2:$AP$2000,$Z853))</f>
      </c>
      <c r="BH853">
        <f>IF($Z853="","",INDEX($AQ$2:$AQ$2000,$Z853))</f>
      </c>
      <c r="BI853">
        <f>IF($Z853="","",INDEX($AR$2:$AR$2000,$Z853))</f>
      </c>
      <c r="BJ853">
        <f>IF($Z853="","",INDEX($AS$2:$AS$2000,$Z853))</f>
      </c>
      <c r="BK853">
        <f>IF($Z853="","",INDEX($AT$2:$AT$2000,$Z853))</f>
      </c>
      <c r="BL853">
        <f>IF($Z853="","",INDEX($AU$2:$AU$2000,$Z853))</f>
      </c>
      <c r="BM853">
        <f>IF($Z853="","",INDEX($AV$2:$AV$2000,$Z853))</f>
      </c>
      <c r="BN853">
        <f>IF($Z853="","",INDEX($AW$2:$AW$2000,$Z853))</f>
      </c>
      <c r="BO853">
        <f>IF($Z853="","",INDEX($AX$2:$AX$2000,$Z853))</f>
      </c>
      <c r="BP853">
        <f>IF($Z853="","",INDEX($AY$2:$AY$2000,$Z853))</f>
      </c>
      <c r="BQ853">
        <f>IF($Z853="","",INDEX($AZ$2:$AZ$2000,$Z853))</f>
      </c>
      <c r="BR853">
        <f>IF($Z853="","",INDEX($BA$2:$BA$2000,$Z853))</f>
      </c>
      <c r="BS853">
        <f>IF($Z853="","",INDEX($BB$2:$BB$2000,$Z853))</f>
      </c>
      <c r="BT853">
        <f>IF($Z853="","",INDEX($BC$2:$BC$2000,$Z853))</f>
      </c>
      <c r="BV853">
        <f>IF(OR($A853="",$P853&lt;&gt;"Yes",$AH853="Yes"),"",1+N($AG853))</f>
      </c>
      <c r="BW853">
        <f>IF($A853="","",COUNTIFS($W$2:$W$2500,$A853,$BZ$2:$BZ$2500,"Yes")+COUNTIFS($X$2:$X$2500,$A853,$BY$2:$BY$2500,"Yes"))</f>
      </c>
      <c r="BX853">
        <f>IF(OR($A853="",$P853="Yes"),"",IF(N($BW853)=0,0,1+SUMIFS($CB$2:$CB$2500,$W$2:$W$2500,$A853)+SUMIFS($CA$2:$CA$2500,$X$2:$X$2500,$A853)))</f>
      </c>
      <c r="BY853" t="str">
        <f>IF($Y853="","",INDEX($AH$2:$AH$2000,$Y853)&amp;"")</f>
      </c>
      <c r="BZ853" t="str">
        <f>IF($Z853="","",INDEX($AH$2:$AH$2000,$Z853)&amp;"")</f>
      </c>
      <c r="CA853">
        <f>IF($Y853="","",INDEX($BV$2:$BV$2000,$Y853))</f>
      </c>
      <c r="CB853">
        <f>IF($Z853="","",INDEX($BV$2:$BV$2000,$Z853))</f>
      </c>
    </row>
    <row r="854">
      <c r="A854" t="str">
        <f>IF(TRIM(INDEX(games!$A:$A,ROW()))="","",TRIM(INDEX(games!$A:$A,ROW())))</f>
      </c>
      <c r="B854">
        <f>IF(OR($A854="",INDEX(games!$B:$B,ROW())=""),"",INDEX(games!$B:$B,ROW()))</f>
      </c>
      <c r="C854" t="str">
        <f>IF(OR($A854="",INDEX(games!$C:$C,ROW())=""),"",INDEX(games!$C:$C,ROW()))</f>
      </c>
      <c r="D854">
        <f>IF($A854="","",COUNTIF($W$2:$W$2500,$A854)+COUNTIF($X$2:$X$2500,$A854))</f>
      </c>
      <c r="E854">
        <f>IF($A854="","",IFERROR(MATCH($C854,$R$2:$R$5,0),0))</f>
      </c>
      <c r="F854">
        <f>IF($A854="","",MOD(ROW(),34))</f>
      </c>
      <c r="G854">
        <f>IF($A854="",NA(),IF($C854="Action",$B854,NA()))</f>
      </c>
      <c r="H854">
        <f>IF($A854="",NA(),IF($C854="Action",1+$F854*0.023,NA()))</f>
      </c>
      <c r="I854">
        <f>IF($A854="",NA(),IF($C854="Strategy",$B854,NA()))</f>
      </c>
      <c r="J854">
        <f>IF($A854="",NA(),IF($C854="Strategy",2+$F854*0.023,NA()))</f>
      </c>
      <c r="K854">
        <f>IF($A854="",NA(),IF($C854="Deckbuilder",$B854,NA()))</f>
      </c>
      <c r="L854">
        <f>IF($A854="",NA(),IF($C854="Deckbuilder",3+$F854*0.023,NA()))</f>
      </c>
      <c r="M854">
        <f>IF($A854="",NA(),IF($C854="Traditional",$B854,NA()))</f>
      </c>
      <c r="N854">
        <f>IF($A854="",NA(),IF($C854="Traditional",4+$F854*0.023,NA()))</f>
      </c>
      <c r="O854">
        <f>IF($A854="","",$D854+ROW()/1000000)</f>
      </c>
      <c r="P854" t="str">
        <f>IF(OR($A854="",INDEX(games!$H:$H,ROW())=""),"",INDEX(games!$H:$H,ROW()))</f>
      </c>
      <c r="Q854">
        <f>IF(OR($A854="",$P854&lt;&gt;"Yes"),"",$D854+ROW()/1000000)</f>
      </c>
      <c r="T854">
        <f>IF($Y854="","",INDEX($B$2:$B$2000,$Y854))</f>
      </c>
      <c r="U854">
        <f>IF($Z854="","",INDEX($B$2:$B$2000,$Z854))</f>
      </c>
      <c r="V854">
        <f>IF(OR($T854="",$U854=""),"",$U854-$T854)</f>
      </c>
      <c r="W854" t="str">
        <f>IF(TRIM(INDEX(connections!$A:$A,ROW()))="","",TRIM(INDEX(connections!$A:$A,ROW())))</f>
      </c>
      <c r="X854" t="str">
        <f>IF($W854="","",TRIM(INDEX(connections!$B:$B,ROW())))</f>
      </c>
      <c r="Y854">
        <f>IF($W854="","",IFERROR(MATCH($W854,$A$2:$A$2000,0),""))</f>
      </c>
      <c r="Z854">
        <f>IF($X854="","",IFERROR(MATCH($X854,$A$2:$A$2000,0),""))</f>
      </c>
      <c r="AA854" t="str">
        <f>IF($Y854="","",INDEX($P$2:$P$2000,$Y854))</f>
      </c>
      <c r="AB854" t="str">
        <f>IF($Z854="","",INDEX($P$2:$P$2000,$Z854))</f>
      </c>
      <c r="AC854">
        <f>IF(AND($AA854="Yes",$AB854="Yes"),1,"")</f>
      </c>
      <c r="AD854">
        <f>IF(OR($Y854="",$Z854=""),"",IF(INDEX($C$2:$C$2000,$Y854)=INDEX($C$2:$C$2000,$Z854),0,1))</f>
      </c>
      <c r="AE854">
        <f>IF($AC854&lt;&gt;1,"",IF(AND(INDEX($AG$2:$AG$2000,$Y854)=1,INDEX($AG$2:$AG$2000,$Z854)=1),1,""))</f>
      </c>
      <c r="AG854">
        <f>IF($A854="","",COUNTIFS($W$2:$W$2500,$A854,$AB$2:$AB$2500,"Yes")+COUNTIFS($X$2:$X$2500,$A854,$AA$2:$AA$2500,"Yes"))</f>
      </c>
      <c r="AH854" t="str">
        <f>IF(OR($P854&lt;&gt;"Yes",N($AG854)=0),"",IF(AND($AG854=1,COUNTIFS($W$2:$W$2500,$A854,$AE$2:$AE$2500,1)+COUNTIFS($X$2:$X$2500,$A854,$AE$2:$AE$2500,1)&gt;0),"","Yes"))</f>
      </c>
      <c r="AI854">
        <f>IF($AH854="Yes",$AG854,"")</f>
      </c>
      <c r="AJ854">
        <f>IF($AI854="","",$AI854+ROW()/1000000)</f>
      </c>
      <c r="AK854">
        <f>IF(OR($A854="",$P854="Yes",N($AG854)=0),"",$AG854+ROW()/1000000)</f>
      </c>
      <c r="AL854" t="str">
        <f>IF($A854="","",INDEX(games!$J:$J,ROW())&amp;"")</f>
      </c>
      <c r="AM854">
        <f>IF($A854="","",SUMPRODUCT($AO854:$BD854,'Map Analysis'!$AP$2^{0,1,2,3,4,5,6,7,8,9,10,11,12,13,14,15}))</f>
      </c>
      <c r="AN854">
        <f>IF($A854="","",$AM854+ROW()/10000000)</f>
      </c>
      <c r="AO854">
        <f>IF($A854="","",COUNTIF($W$2:$W$2500,$A854))</f>
      </c>
      <c r="AP854">
        <f>IF($A854="","",SUMIFS($BF$2:$BF$2500,$W$2:$W$2500,$A854))</f>
      </c>
      <c r="AQ854">
        <f>IF($A854="","",SUMIFS($BG$2:$BG$2500,$W$2:$W$2500,$A854))</f>
      </c>
      <c r="AR854">
        <f>IF($A854="","",SUMIFS($BH$2:$BH$2500,$W$2:$W$2500,$A854))</f>
      </c>
      <c r="AS854">
        <f>IF($A854="","",SUMIFS($BI$2:$BI$2500,$W$2:$W$2500,$A854))</f>
      </c>
      <c r="AT854">
        <f>IF($A854="","",SUMIFS($BJ$2:$BJ$2500,$W$2:$W$2500,$A854))</f>
      </c>
      <c r="AU854">
        <f>IF($A854="","",SUMIFS($BK$2:$BK$2500,$W$2:$W$2500,$A854))</f>
      </c>
      <c r="AV854">
        <f>IF($A854="","",SUMIFS($BL$2:$BL$2500,$W$2:$W$2500,$A854))</f>
      </c>
      <c r="AW854">
        <f>IF($A854="","",SUMIFS($BM$2:$BM$2500,$W$2:$W$2500,$A854))</f>
      </c>
      <c r="AX854">
        <f>IF($A854="","",SUMIFS($BN$2:$BN$2500,$W$2:$W$2500,$A854))</f>
      </c>
      <c r="AY854">
        <f>IF($A854="","",SUMIFS($BO$2:$BO$2500,$W$2:$W$2500,$A854))</f>
      </c>
      <c r="AZ854">
        <f>IF($A854="","",SUMIFS($BP$2:$BP$2500,$W$2:$W$2500,$A854))</f>
      </c>
      <c r="BA854">
        <f>IF($A854="","",SUMIFS($BQ$2:$BQ$2500,$W$2:$W$2500,$A854))</f>
      </c>
      <c r="BB854">
        <f>IF($A854="","",SUMIFS($BR$2:$BR$2500,$W$2:$W$2500,$A854))</f>
      </c>
      <c r="BC854">
        <f>IF($A854="","",SUMIFS($BS$2:$BS$2500,$W$2:$W$2500,$A854))</f>
      </c>
      <c r="BD854">
        <f>IF($A854="","",SUMIFS($BT$2:$BT$2500,$W$2:$W$2500,$A854))</f>
      </c>
      <c r="BF854">
        <f>IF($Z854="","",INDEX($AO$2:$AO$2000,$Z854))</f>
      </c>
      <c r="BG854">
        <f>IF($Z854="","",INDEX($AP$2:$AP$2000,$Z854))</f>
      </c>
      <c r="BH854">
        <f>IF($Z854="","",INDEX($AQ$2:$AQ$2000,$Z854))</f>
      </c>
      <c r="BI854">
        <f>IF($Z854="","",INDEX($AR$2:$AR$2000,$Z854))</f>
      </c>
      <c r="BJ854">
        <f>IF($Z854="","",INDEX($AS$2:$AS$2000,$Z854))</f>
      </c>
      <c r="BK854">
        <f>IF($Z854="","",INDEX($AT$2:$AT$2000,$Z854))</f>
      </c>
      <c r="BL854">
        <f>IF($Z854="","",INDEX($AU$2:$AU$2000,$Z854))</f>
      </c>
      <c r="BM854">
        <f>IF($Z854="","",INDEX($AV$2:$AV$2000,$Z854))</f>
      </c>
      <c r="BN854">
        <f>IF($Z854="","",INDEX($AW$2:$AW$2000,$Z854))</f>
      </c>
      <c r="BO854">
        <f>IF($Z854="","",INDEX($AX$2:$AX$2000,$Z854))</f>
      </c>
      <c r="BP854">
        <f>IF($Z854="","",INDEX($AY$2:$AY$2000,$Z854))</f>
      </c>
      <c r="BQ854">
        <f>IF($Z854="","",INDEX($AZ$2:$AZ$2000,$Z854))</f>
      </c>
      <c r="BR854">
        <f>IF($Z854="","",INDEX($BA$2:$BA$2000,$Z854))</f>
      </c>
      <c r="BS854">
        <f>IF($Z854="","",INDEX($BB$2:$BB$2000,$Z854))</f>
      </c>
      <c r="BT854">
        <f>IF($Z854="","",INDEX($BC$2:$BC$2000,$Z854))</f>
      </c>
      <c r="BV854">
        <f>IF(OR($A854="",$P854&lt;&gt;"Yes",$AH854="Yes"),"",1+N($AG854))</f>
      </c>
      <c r="BW854">
        <f>IF($A854="","",COUNTIFS($W$2:$W$2500,$A854,$BZ$2:$BZ$2500,"Yes")+COUNTIFS($X$2:$X$2500,$A854,$BY$2:$BY$2500,"Yes"))</f>
      </c>
      <c r="BX854">
        <f>IF(OR($A854="",$P854="Yes"),"",IF(N($BW854)=0,0,1+SUMIFS($CB$2:$CB$2500,$W$2:$W$2500,$A854)+SUMIFS($CA$2:$CA$2500,$X$2:$X$2500,$A854)))</f>
      </c>
      <c r="BY854" t="str">
        <f>IF($Y854="","",INDEX($AH$2:$AH$2000,$Y854)&amp;"")</f>
      </c>
      <c r="BZ854" t="str">
        <f>IF($Z854="","",INDEX($AH$2:$AH$2000,$Z854)&amp;"")</f>
      </c>
      <c r="CA854">
        <f>IF($Y854="","",INDEX($BV$2:$BV$2000,$Y854))</f>
      </c>
      <c r="CB854">
        <f>IF($Z854="","",INDEX($BV$2:$BV$2000,$Z854))</f>
      </c>
    </row>
    <row r="855">
      <c r="A855" t="str">
        <f>IF(TRIM(INDEX(games!$A:$A,ROW()))="","",TRIM(INDEX(games!$A:$A,ROW())))</f>
      </c>
      <c r="B855">
        <f>IF(OR($A855="",INDEX(games!$B:$B,ROW())=""),"",INDEX(games!$B:$B,ROW()))</f>
      </c>
      <c r="C855" t="str">
        <f>IF(OR($A855="",INDEX(games!$C:$C,ROW())=""),"",INDEX(games!$C:$C,ROW()))</f>
      </c>
      <c r="D855">
        <f>IF($A855="","",COUNTIF($W$2:$W$2500,$A855)+COUNTIF($X$2:$X$2500,$A855))</f>
      </c>
      <c r="E855">
        <f>IF($A855="","",IFERROR(MATCH($C855,$R$2:$R$5,0),0))</f>
      </c>
      <c r="F855">
        <f>IF($A855="","",MOD(ROW(),34))</f>
      </c>
      <c r="G855">
        <f>IF($A855="",NA(),IF($C855="Action",$B855,NA()))</f>
      </c>
      <c r="H855">
        <f>IF($A855="",NA(),IF($C855="Action",1+$F855*0.023,NA()))</f>
      </c>
      <c r="I855">
        <f>IF($A855="",NA(),IF($C855="Strategy",$B855,NA()))</f>
      </c>
      <c r="J855">
        <f>IF($A855="",NA(),IF($C855="Strategy",2+$F855*0.023,NA()))</f>
      </c>
      <c r="K855">
        <f>IF($A855="",NA(),IF($C855="Deckbuilder",$B855,NA()))</f>
      </c>
      <c r="L855">
        <f>IF($A855="",NA(),IF($C855="Deckbuilder",3+$F855*0.023,NA()))</f>
      </c>
      <c r="M855">
        <f>IF($A855="",NA(),IF($C855="Traditional",$B855,NA()))</f>
      </c>
      <c r="N855">
        <f>IF($A855="",NA(),IF($C855="Traditional",4+$F855*0.023,NA()))</f>
      </c>
      <c r="O855">
        <f>IF($A855="","",$D855+ROW()/1000000)</f>
      </c>
      <c r="P855" t="str">
        <f>IF(OR($A855="",INDEX(games!$H:$H,ROW())=""),"",INDEX(games!$H:$H,ROW()))</f>
      </c>
      <c r="Q855">
        <f>IF(OR($A855="",$P855&lt;&gt;"Yes"),"",$D855+ROW()/1000000)</f>
      </c>
      <c r="T855">
        <f>IF($Y855="","",INDEX($B$2:$B$2000,$Y855))</f>
      </c>
      <c r="U855">
        <f>IF($Z855="","",INDEX($B$2:$B$2000,$Z855))</f>
      </c>
      <c r="V855">
        <f>IF(OR($T855="",$U855=""),"",$U855-$T855)</f>
      </c>
      <c r="W855" t="str">
        <f>IF(TRIM(INDEX(connections!$A:$A,ROW()))="","",TRIM(INDEX(connections!$A:$A,ROW())))</f>
      </c>
      <c r="X855" t="str">
        <f>IF($W855="","",TRIM(INDEX(connections!$B:$B,ROW())))</f>
      </c>
      <c r="Y855">
        <f>IF($W855="","",IFERROR(MATCH($W855,$A$2:$A$2000,0),""))</f>
      </c>
      <c r="Z855">
        <f>IF($X855="","",IFERROR(MATCH($X855,$A$2:$A$2000,0),""))</f>
      </c>
      <c r="AA855" t="str">
        <f>IF($Y855="","",INDEX($P$2:$P$2000,$Y855))</f>
      </c>
      <c r="AB855" t="str">
        <f>IF($Z855="","",INDEX($P$2:$P$2000,$Z855))</f>
      </c>
      <c r="AC855">
        <f>IF(AND($AA855="Yes",$AB855="Yes"),1,"")</f>
      </c>
      <c r="AD855">
        <f>IF(OR($Y855="",$Z855=""),"",IF(INDEX($C$2:$C$2000,$Y855)=INDEX($C$2:$C$2000,$Z855),0,1))</f>
      </c>
      <c r="AE855">
        <f>IF($AC855&lt;&gt;1,"",IF(AND(INDEX($AG$2:$AG$2000,$Y855)=1,INDEX($AG$2:$AG$2000,$Z855)=1),1,""))</f>
      </c>
      <c r="AG855">
        <f>IF($A855="","",COUNTIFS($W$2:$W$2500,$A855,$AB$2:$AB$2500,"Yes")+COUNTIFS($X$2:$X$2500,$A855,$AA$2:$AA$2500,"Yes"))</f>
      </c>
      <c r="AH855" t="str">
        <f>IF(OR($P855&lt;&gt;"Yes",N($AG855)=0),"",IF(AND($AG855=1,COUNTIFS($W$2:$W$2500,$A855,$AE$2:$AE$2500,1)+COUNTIFS($X$2:$X$2500,$A855,$AE$2:$AE$2500,1)&gt;0),"","Yes"))</f>
      </c>
      <c r="AI855">
        <f>IF($AH855="Yes",$AG855,"")</f>
      </c>
      <c r="AJ855">
        <f>IF($AI855="","",$AI855+ROW()/1000000)</f>
      </c>
      <c r="AK855">
        <f>IF(OR($A855="",$P855="Yes",N($AG855)=0),"",$AG855+ROW()/1000000)</f>
      </c>
      <c r="AL855" t="str">
        <f>IF($A855="","",INDEX(games!$J:$J,ROW())&amp;"")</f>
      </c>
      <c r="AM855">
        <f>IF($A855="","",SUMPRODUCT($AO855:$BD855,'Map Analysis'!$AP$2^{0,1,2,3,4,5,6,7,8,9,10,11,12,13,14,15}))</f>
      </c>
      <c r="AN855">
        <f>IF($A855="","",$AM855+ROW()/10000000)</f>
      </c>
      <c r="AO855">
        <f>IF($A855="","",COUNTIF($W$2:$W$2500,$A855))</f>
      </c>
      <c r="AP855">
        <f>IF($A855="","",SUMIFS($BF$2:$BF$2500,$W$2:$W$2500,$A855))</f>
      </c>
      <c r="AQ855">
        <f>IF($A855="","",SUMIFS($BG$2:$BG$2500,$W$2:$W$2500,$A855))</f>
      </c>
      <c r="AR855">
        <f>IF($A855="","",SUMIFS($BH$2:$BH$2500,$W$2:$W$2500,$A855))</f>
      </c>
      <c r="AS855">
        <f>IF($A855="","",SUMIFS($BI$2:$BI$2500,$W$2:$W$2500,$A855))</f>
      </c>
      <c r="AT855">
        <f>IF($A855="","",SUMIFS($BJ$2:$BJ$2500,$W$2:$W$2500,$A855))</f>
      </c>
      <c r="AU855">
        <f>IF($A855="","",SUMIFS($BK$2:$BK$2500,$W$2:$W$2500,$A855))</f>
      </c>
      <c r="AV855">
        <f>IF($A855="","",SUMIFS($BL$2:$BL$2500,$W$2:$W$2500,$A855))</f>
      </c>
      <c r="AW855">
        <f>IF($A855="","",SUMIFS($BM$2:$BM$2500,$W$2:$W$2500,$A855))</f>
      </c>
      <c r="AX855">
        <f>IF($A855="","",SUMIFS($BN$2:$BN$2500,$W$2:$W$2500,$A855))</f>
      </c>
      <c r="AY855">
        <f>IF($A855="","",SUMIFS($BO$2:$BO$2500,$W$2:$W$2500,$A855))</f>
      </c>
      <c r="AZ855">
        <f>IF($A855="","",SUMIFS($BP$2:$BP$2500,$W$2:$W$2500,$A855))</f>
      </c>
      <c r="BA855">
        <f>IF($A855="","",SUMIFS($BQ$2:$BQ$2500,$W$2:$W$2500,$A855))</f>
      </c>
      <c r="BB855">
        <f>IF($A855="","",SUMIFS($BR$2:$BR$2500,$W$2:$W$2500,$A855))</f>
      </c>
      <c r="BC855">
        <f>IF($A855="","",SUMIFS($BS$2:$BS$2500,$W$2:$W$2500,$A855))</f>
      </c>
      <c r="BD855">
        <f>IF($A855="","",SUMIFS($BT$2:$BT$2500,$W$2:$W$2500,$A855))</f>
      </c>
      <c r="BF855">
        <f>IF($Z855="","",INDEX($AO$2:$AO$2000,$Z855))</f>
      </c>
      <c r="BG855">
        <f>IF($Z855="","",INDEX($AP$2:$AP$2000,$Z855))</f>
      </c>
      <c r="BH855">
        <f>IF($Z855="","",INDEX($AQ$2:$AQ$2000,$Z855))</f>
      </c>
      <c r="BI855">
        <f>IF($Z855="","",INDEX($AR$2:$AR$2000,$Z855))</f>
      </c>
      <c r="BJ855">
        <f>IF($Z855="","",INDEX($AS$2:$AS$2000,$Z855))</f>
      </c>
      <c r="BK855">
        <f>IF($Z855="","",INDEX($AT$2:$AT$2000,$Z855))</f>
      </c>
      <c r="BL855">
        <f>IF($Z855="","",INDEX($AU$2:$AU$2000,$Z855))</f>
      </c>
      <c r="BM855">
        <f>IF($Z855="","",INDEX($AV$2:$AV$2000,$Z855))</f>
      </c>
      <c r="BN855">
        <f>IF($Z855="","",INDEX($AW$2:$AW$2000,$Z855))</f>
      </c>
      <c r="BO855">
        <f>IF($Z855="","",INDEX($AX$2:$AX$2000,$Z855))</f>
      </c>
      <c r="BP855">
        <f>IF($Z855="","",INDEX($AY$2:$AY$2000,$Z855))</f>
      </c>
      <c r="BQ855">
        <f>IF($Z855="","",INDEX($AZ$2:$AZ$2000,$Z855))</f>
      </c>
      <c r="BR855">
        <f>IF($Z855="","",INDEX($BA$2:$BA$2000,$Z855))</f>
      </c>
      <c r="BS855">
        <f>IF($Z855="","",INDEX($BB$2:$BB$2000,$Z855))</f>
      </c>
      <c r="BT855">
        <f>IF($Z855="","",INDEX($BC$2:$BC$2000,$Z855))</f>
      </c>
      <c r="BV855">
        <f>IF(OR($A855="",$P855&lt;&gt;"Yes",$AH855="Yes"),"",1+N($AG855))</f>
      </c>
      <c r="BW855">
        <f>IF($A855="","",COUNTIFS($W$2:$W$2500,$A855,$BZ$2:$BZ$2500,"Yes")+COUNTIFS($X$2:$X$2500,$A855,$BY$2:$BY$2500,"Yes"))</f>
      </c>
      <c r="BX855">
        <f>IF(OR($A855="",$P855="Yes"),"",IF(N($BW855)=0,0,1+SUMIFS($CB$2:$CB$2500,$W$2:$W$2500,$A855)+SUMIFS($CA$2:$CA$2500,$X$2:$X$2500,$A855)))</f>
      </c>
      <c r="BY855" t="str">
        <f>IF($Y855="","",INDEX($AH$2:$AH$2000,$Y855)&amp;"")</f>
      </c>
      <c r="BZ855" t="str">
        <f>IF($Z855="","",INDEX($AH$2:$AH$2000,$Z855)&amp;"")</f>
      </c>
      <c r="CA855">
        <f>IF($Y855="","",INDEX($BV$2:$BV$2000,$Y855))</f>
      </c>
      <c r="CB855">
        <f>IF($Z855="","",INDEX($BV$2:$BV$2000,$Z855))</f>
      </c>
    </row>
    <row r="856">
      <c r="A856" t="str">
        <f>IF(TRIM(INDEX(games!$A:$A,ROW()))="","",TRIM(INDEX(games!$A:$A,ROW())))</f>
      </c>
      <c r="B856">
        <f>IF(OR($A856="",INDEX(games!$B:$B,ROW())=""),"",INDEX(games!$B:$B,ROW()))</f>
      </c>
      <c r="C856" t="str">
        <f>IF(OR($A856="",INDEX(games!$C:$C,ROW())=""),"",INDEX(games!$C:$C,ROW()))</f>
      </c>
      <c r="D856">
        <f>IF($A856="","",COUNTIF($W$2:$W$2500,$A856)+COUNTIF($X$2:$X$2500,$A856))</f>
      </c>
      <c r="E856">
        <f>IF($A856="","",IFERROR(MATCH($C856,$R$2:$R$5,0),0))</f>
      </c>
      <c r="F856">
        <f>IF($A856="","",MOD(ROW(),34))</f>
      </c>
      <c r="G856">
        <f>IF($A856="",NA(),IF($C856="Action",$B856,NA()))</f>
      </c>
      <c r="H856">
        <f>IF($A856="",NA(),IF($C856="Action",1+$F856*0.023,NA()))</f>
      </c>
      <c r="I856">
        <f>IF($A856="",NA(),IF($C856="Strategy",$B856,NA()))</f>
      </c>
      <c r="J856">
        <f>IF($A856="",NA(),IF($C856="Strategy",2+$F856*0.023,NA()))</f>
      </c>
      <c r="K856">
        <f>IF($A856="",NA(),IF($C856="Deckbuilder",$B856,NA()))</f>
      </c>
      <c r="L856">
        <f>IF($A856="",NA(),IF($C856="Deckbuilder",3+$F856*0.023,NA()))</f>
      </c>
      <c r="M856">
        <f>IF($A856="",NA(),IF($C856="Traditional",$B856,NA()))</f>
      </c>
      <c r="N856">
        <f>IF($A856="",NA(),IF($C856="Traditional",4+$F856*0.023,NA()))</f>
      </c>
      <c r="O856">
        <f>IF($A856="","",$D856+ROW()/1000000)</f>
      </c>
      <c r="P856" t="str">
        <f>IF(OR($A856="",INDEX(games!$H:$H,ROW())=""),"",INDEX(games!$H:$H,ROW()))</f>
      </c>
      <c r="Q856">
        <f>IF(OR($A856="",$P856&lt;&gt;"Yes"),"",$D856+ROW()/1000000)</f>
      </c>
      <c r="T856">
        <f>IF($Y856="","",INDEX($B$2:$B$2000,$Y856))</f>
      </c>
      <c r="U856">
        <f>IF($Z856="","",INDEX($B$2:$B$2000,$Z856))</f>
      </c>
      <c r="V856">
        <f>IF(OR($T856="",$U856=""),"",$U856-$T856)</f>
      </c>
      <c r="W856" t="str">
        <f>IF(TRIM(INDEX(connections!$A:$A,ROW()))="","",TRIM(INDEX(connections!$A:$A,ROW())))</f>
      </c>
      <c r="X856" t="str">
        <f>IF($W856="","",TRIM(INDEX(connections!$B:$B,ROW())))</f>
      </c>
      <c r="Y856">
        <f>IF($W856="","",IFERROR(MATCH($W856,$A$2:$A$2000,0),""))</f>
      </c>
      <c r="Z856">
        <f>IF($X856="","",IFERROR(MATCH($X856,$A$2:$A$2000,0),""))</f>
      </c>
      <c r="AA856" t="str">
        <f>IF($Y856="","",INDEX($P$2:$P$2000,$Y856))</f>
      </c>
      <c r="AB856" t="str">
        <f>IF($Z856="","",INDEX($P$2:$P$2000,$Z856))</f>
      </c>
      <c r="AC856">
        <f>IF(AND($AA856="Yes",$AB856="Yes"),1,"")</f>
      </c>
      <c r="AD856">
        <f>IF(OR($Y856="",$Z856=""),"",IF(INDEX($C$2:$C$2000,$Y856)=INDEX($C$2:$C$2000,$Z856),0,1))</f>
      </c>
      <c r="AE856">
        <f>IF($AC856&lt;&gt;1,"",IF(AND(INDEX($AG$2:$AG$2000,$Y856)=1,INDEX($AG$2:$AG$2000,$Z856)=1),1,""))</f>
      </c>
      <c r="AG856">
        <f>IF($A856="","",COUNTIFS($W$2:$W$2500,$A856,$AB$2:$AB$2500,"Yes")+COUNTIFS($X$2:$X$2500,$A856,$AA$2:$AA$2500,"Yes"))</f>
      </c>
      <c r="AH856" t="str">
        <f>IF(OR($P856&lt;&gt;"Yes",N($AG856)=0),"",IF(AND($AG856=1,COUNTIFS($W$2:$W$2500,$A856,$AE$2:$AE$2500,1)+COUNTIFS($X$2:$X$2500,$A856,$AE$2:$AE$2500,1)&gt;0),"","Yes"))</f>
      </c>
      <c r="AI856">
        <f>IF($AH856="Yes",$AG856,"")</f>
      </c>
      <c r="AJ856">
        <f>IF($AI856="","",$AI856+ROW()/1000000)</f>
      </c>
      <c r="AK856">
        <f>IF(OR($A856="",$P856="Yes",N($AG856)=0),"",$AG856+ROW()/1000000)</f>
      </c>
      <c r="AL856" t="str">
        <f>IF($A856="","",INDEX(games!$J:$J,ROW())&amp;"")</f>
      </c>
      <c r="AM856">
        <f>IF($A856="","",SUMPRODUCT($AO856:$BD856,'Map Analysis'!$AP$2^{0,1,2,3,4,5,6,7,8,9,10,11,12,13,14,15}))</f>
      </c>
      <c r="AN856">
        <f>IF($A856="","",$AM856+ROW()/10000000)</f>
      </c>
      <c r="AO856">
        <f>IF($A856="","",COUNTIF($W$2:$W$2500,$A856))</f>
      </c>
      <c r="AP856">
        <f>IF($A856="","",SUMIFS($BF$2:$BF$2500,$W$2:$W$2500,$A856))</f>
      </c>
      <c r="AQ856">
        <f>IF($A856="","",SUMIFS($BG$2:$BG$2500,$W$2:$W$2500,$A856))</f>
      </c>
      <c r="AR856">
        <f>IF($A856="","",SUMIFS($BH$2:$BH$2500,$W$2:$W$2500,$A856))</f>
      </c>
      <c r="AS856">
        <f>IF($A856="","",SUMIFS($BI$2:$BI$2500,$W$2:$W$2500,$A856))</f>
      </c>
      <c r="AT856">
        <f>IF($A856="","",SUMIFS($BJ$2:$BJ$2500,$W$2:$W$2500,$A856))</f>
      </c>
      <c r="AU856">
        <f>IF($A856="","",SUMIFS($BK$2:$BK$2500,$W$2:$W$2500,$A856))</f>
      </c>
      <c r="AV856">
        <f>IF($A856="","",SUMIFS($BL$2:$BL$2500,$W$2:$W$2500,$A856))</f>
      </c>
      <c r="AW856">
        <f>IF($A856="","",SUMIFS($BM$2:$BM$2500,$W$2:$W$2500,$A856))</f>
      </c>
      <c r="AX856">
        <f>IF($A856="","",SUMIFS($BN$2:$BN$2500,$W$2:$W$2500,$A856))</f>
      </c>
      <c r="AY856">
        <f>IF($A856="","",SUMIFS($BO$2:$BO$2500,$W$2:$W$2500,$A856))</f>
      </c>
      <c r="AZ856">
        <f>IF($A856="","",SUMIFS($BP$2:$BP$2500,$W$2:$W$2500,$A856))</f>
      </c>
      <c r="BA856">
        <f>IF($A856="","",SUMIFS($BQ$2:$BQ$2500,$W$2:$W$2500,$A856))</f>
      </c>
      <c r="BB856">
        <f>IF($A856="","",SUMIFS($BR$2:$BR$2500,$W$2:$W$2500,$A856))</f>
      </c>
      <c r="BC856">
        <f>IF($A856="","",SUMIFS($BS$2:$BS$2500,$W$2:$W$2500,$A856))</f>
      </c>
      <c r="BD856">
        <f>IF($A856="","",SUMIFS($BT$2:$BT$2500,$W$2:$W$2500,$A856))</f>
      </c>
      <c r="BF856">
        <f>IF($Z856="","",INDEX($AO$2:$AO$2000,$Z856))</f>
      </c>
      <c r="BG856">
        <f>IF($Z856="","",INDEX($AP$2:$AP$2000,$Z856))</f>
      </c>
      <c r="BH856">
        <f>IF($Z856="","",INDEX($AQ$2:$AQ$2000,$Z856))</f>
      </c>
      <c r="BI856">
        <f>IF($Z856="","",INDEX($AR$2:$AR$2000,$Z856))</f>
      </c>
      <c r="BJ856">
        <f>IF($Z856="","",INDEX($AS$2:$AS$2000,$Z856))</f>
      </c>
      <c r="BK856">
        <f>IF($Z856="","",INDEX($AT$2:$AT$2000,$Z856))</f>
      </c>
      <c r="BL856">
        <f>IF($Z856="","",INDEX($AU$2:$AU$2000,$Z856))</f>
      </c>
      <c r="BM856">
        <f>IF($Z856="","",INDEX($AV$2:$AV$2000,$Z856))</f>
      </c>
      <c r="BN856">
        <f>IF($Z856="","",INDEX($AW$2:$AW$2000,$Z856))</f>
      </c>
      <c r="BO856">
        <f>IF($Z856="","",INDEX($AX$2:$AX$2000,$Z856))</f>
      </c>
      <c r="BP856">
        <f>IF($Z856="","",INDEX($AY$2:$AY$2000,$Z856))</f>
      </c>
      <c r="BQ856">
        <f>IF($Z856="","",INDEX($AZ$2:$AZ$2000,$Z856))</f>
      </c>
      <c r="BR856">
        <f>IF($Z856="","",INDEX($BA$2:$BA$2000,$Z856))</f>
      </c>
      <c r="BS856">
        <f>IF($Z856="","",INDEX($BB$2:$BB$2000,$Z856))</f>
      </c>
      <c r="BT856">
        <f>IF($Z856="","",INDEX($BC$2:$BC$2000,$Z856))</f>
      </c>
      <c r="BV856">
        <f>IF(OR($A856="",$P856&lt;&gt;"Yes",$AH856="Yes"),"",1+N($AG856))</f>
      </c>
      <c r="BW856">
        <f>IF($A856="","",COUNTIFS($W$2:$W$2500,$A856,$BZ$2:$BZ$2500,"Yes")+COUNTIFS($X$2:$X$2500,$A856,$BY$2:$BY$2500,"Yes"))</f>
      </c>
      <c r="BX856">
        <f>IF(OR($A856="",$P856="Yes"),"",IF(N($BW856)=0,0,1+SUMIFS($CB$2:$CB$2500,$W$2:$W$2500,$A856)+SUMIFS($CA$2:$CA$2500,$X$2:$X$2500,$A856)))</f>
      </c>
      <c r="BY856" t="str">
        <f>IF($Y856="","",INDEX($AH$2:$AH$2000,$Y856)&amp;"")</f>
      </c>
      <c r="BZ856" t="str">
        <f>IF($Z856="","",INDEX($AH$2:$AH$2000,$Z856)&amp;"")</f>
      </c>
      <c r="CA856">
        <f>IF($Y856="","",INDEX($BV$2:$BV$2000,$Y856))</f>
      </c>
      <c r="CB856">
        <f>IF($Z856="","",INDEX($BV$2:$BV$2000,$Z856))</f>
      </c>
    </row>
    <row r="857">
      <c r="A857" t="str">
        <f>IF(TRIM(INDEX(games!$A:$A,ROW()))="","",TRIM(INDEX(games!$A:$A,ROW())))</f>
      </c>
      <c r="B857">
        <f>IF(OR($A857="",INDEX(games!$B:$B,ROW())=""),"",INDEX(games!$B:$B,ROW()))</f>
      </c>
      <c r="C857" t="str">
        <f>IF(OR($A857="",INDEX(games!$C:$C,ROW())=""),"",INDEX(games!$C:$C,ROW()))</f>
      </c>
      <c r="D857">
        <f>IF($A857="","",COUNTIF($W$2:$W$2500,$A857)+COUNTIF($X$2:$X$2500,$A857))</f>
      </c>
      <c r="E857">
        <f>IF($A857="","",IFERROR(MATCH($C857,$R$2:$R$5,0),0))</f>
      </c>
      <c r="F857">
        <f>IF($A857="","",MOD(ROW(),34))</f>
      </c>
      <c r="G857">
        <f>IF($A857="",NA(),IF($C857="Action",$B857,NA()))</f>
      </c>
      <c r="H857">
        <f>IF($A857="",NA(),IF($C857="Action",1+$F857*0.023,NA()))</f>
      </c>
      <c r="I857">
        <f>IF($A857="",NA(),IF($C857="Strategy",$B857,NA()))</f>
      </c>
      <c r="J857">
        <f>IF($A857="",NA(),IF($C857="Strategy",2+$F857*0.023,NA()))</f>
      </c>
      <c r="K857">
        <f>IF($A857="",NA(),IF($C857="Deckbuilder",$B857,NA()))</f>
      </c>
      <c r="L857">
        <f>IF($A857="",NA(),IF($C857="Deckbuilder",3+$F857*0.023,NA()))</f>
      </c>
      <c r="M857">
        <f>IF($A857="",NA(),IF($C857="Traditional",$B857,NA()))</f>
      </c>
      <c r="N857">
        <f>IF($A857="",NA(),IF($C857="Traditional",4+$F857*0.023,NA()))</f>
      </c>
      <c r="O857">
        <f>IF($A857="","",$D857+ROW()/1000000)</f>
      </c>
      <c r="P857" t="str">
        <f>IF(OR($A857="",INDEX(games!$H:$H,ROW())=""),"",INDEX(games!$H:$H,ROW()))</f>
      </c>
      <c r="Q857">
        <f>IF(OR($A857="",$P857&lt;&gt;"Yes"),"",$D857+ROW()/1000000)</f>
      </c>
      <c r="T857">
        <f>IF($Y857="","",INDEX($B$2:$B$2000,$Y857))</f>
      </c>
      <c r="U857">
        <f>IF($Z857="","",INDEX($B$2:$B$2000,$Z857))</f>
      </c>
      <c r="V857">
        <f>IF(OR($T857="",$U857=""),"",$U857-$T857)</f>
      </c>
      <c r="W857" t="str">
        <f>IF(TRIM(INDEX(connections!$A:$A,ROW()))="","",TRIM(INDEX(connections!$A:$A,ROW())))</f>
      </c>
      <c r="X857" t="str">
        <f>IF($W857="","",TRIM(INDEX(connections!$B:$B,ROW())))</f>
      </c>
      <c r="Y857">
        <f>IF($W857="","",IFERROR(MATCH($W857,$A$2:$A$2000,0),""))</f>
      </c>
      <c r="Z857">
        <f>IF($X857="","",IFERROR(MATCH($X857,$A$2:$A$2000,0),""))</f>
      </c>
      <c r="AA857" t="str">
        <f>IF($Y857="","",INDEX($P$2:$P$2000,$Y857))</f>
      </c>
      <c r="AB857" t="str">
        <f>IF($Z857="","",INDEX($P$2:$P$2000,$Z857))</f>
      </c>
      <c r="AC857">
        <f>IF(AND($AA857="Yes",$AB857="Yes"),1,"")</f>
      </c>
      <c r="AD857">
        <f>IF(OR($Y857="",$Z857=""),"",IF(INDEX($C$2:$C$2000,$Y857)=INDEX($C$2:$C$2000,$Z857),0,1))</f>
      </c>
      <c r="AE857">
        <f>IF($AC857&lt;&gt;1,"",IF(AND(INDEX($AG$2:$AG$2000,$Y857)=1,INDEX($AG$2:$AG$2000,$Z857)=1),1,""))</f>
      </c>
      <c r="AG857">
        <f>IF($A857="","",COUNTIFS($W$2:$W$2500,$A857,$AB$2:$AB$2500,"Yes")+COUNTIFS($X$2:$X$2500,$A857,$AA$2:$AA$2500,"Yes"))</f>
      </c>
      <c r="AH857" t="str">
        <f>IF(OR($P857&lt;&gt;"Yes",N($AG857)=0),"",IF(AND($AG857=1,COUNTIFS($W$2:$W$2500,$A857,$AE$2:$AE$2500,1)+COUNTIFS($X$2:$X$2500,$A857,$AE$2:$AE$2500,1)&gt;0),"","Yes"))</f>
      </c>
      <c r="AI857">
        <f>IF($AH857="Yes",$AG857,"")</f>
      </c>
      <c r="AJ857">
        <f>IF($AI857="","",$AI857+ROW()/1000000)</f>
      </c>
      <c r="AK857">
        <f>IF(OR($A857="",$P857="Yes",N($AG857)=0),"",$AG857+ROW()/1000000)</f>
      </c>
      <c r="AL857" t="str">
        <f>IF($A857="","",INDEX(games!$J:$J,ROW())&amp;"")</f>
      </c>
      <c r="AM857">
        <f>IF($A857="","",SUMPRODUCT($AO857:$BD857,'Map Analysis'!$AP$2^{0,1,2,3,4,5,6,7,8,9,10,11,12,13,14,15}))</f>
      </c>
      <c r="AN857">
        <f>IF($A857="","",$AM857+ROW()/10000000)</f>
      </c>
      <c r="AO857">
        <f>IF($A857="","",COUNTIF($W$2:$W$2500,$A857))</f>
      </c>
      <c r="AP857">
        <f>IF($A857="","",SUMIFS($BF$2:$BF$2500,$W$2:$W$2500,$A857))</f>
      </c>
      <c r="AQ857">
        <f>IF($A857="","",SUMIFS($BG$2:$BG$2500,$W$2:$W$2500,$A857))</f>
      </c>
      <c r="AR857">
        <f>IF($A857="","",SUMIFS($BH$2:$BH$2500,$W$2:$W$2500,$A857))</f>
      </c>
      <c r="AS857">
        <f>IF($A857="","",SUMIFS($BI$2:$BI$2500,$W$2:$W$2500,$A857))</f>
      </c>
      <c r="AT857">
        <f>IF($A857="","",SUMIFS($BJ$2:$BJ$2500,$W$2:$W$2500,$A857))</f>
      </c>
      <c r="AU857">
        <f>IF($A857="","",SUMIFS($BK$2:$BK$2500,$W$2:$W$2500,$A857))</f>
      </c>
      <c r="AV857">
        <f>IF($A857="","",SUMIFS($BL$2:$BL$2500,$W$2:$W$2500,$A857))</f>
      </c>
      <c r="AW857">
        <f>IF($A857="","",SUMIFS($BM$2:$BM$2500,$W$2:$W$2500,$A857))</f>
      </c>
      <c r="AX857">
        <f>IF($A857="","",SUMIFS($BN$2:$BN$2500,$W$2:$W$2500,$A857))</f>
      </c>
      <c r="AY857">
        <f>IF($A857="","",SUMIFS($BO$2:$BO$2500,$W$2:$W$2500,$A857))</f>
      </c>
      <c r="AZ857">
        <f>IF($A857="","",SUMIFS($BP$2:$BP$2500,$W$2:$W$2500,$A857))</f>
      </c>
      <c r="BA857">
        <f>IF($A857="","",SUMIFS($BQ$2:$BQ$2500,$W$2:$W$2500,$A857))</f>
      </c>
      <c r="BB857">
        <f>IF($A857="","",SUMIFS($BR$2:$BR$2500,$W$2:$W$2500,$A857))</f>
      </c>
      <c r="BC857">
        <f>IF($A857="","",SUMIFS($BS$2:$BS$2500,$W$2:$W$2500,$A857))</f>
      </c>
      <c r="BD857">
        <f>IF($A857="","",SUMIFS($BT$2:$BT$2500,$W$2:$W$2500,$A857))</f>
      </c>
      <c r="BF857">
        <f>IF($Z857="","",INDEX($AO$2:$AO$2000,$Z857))</f>
      </c>
      <c r="BG857">
        <f>IF($Z857="","",INDEX($AP$2:$AP$2000,$Z857))</f>
      </c>
      <c r="BH857">
        <f>IF($Z857="","",INDEX($AQ$2:$AQ$2000,$Z857))</f>
      </c>
      <c r="BI857">
        <f>IF($Z857="","",INDEX($AR$2:$AR$2000,$Z857))</f>
      </c>
      <c r="BJ857">
        <f>IF($Z857="","",INDEX($AS$2:$AS$2000,$Z857))</f>
      </c>
      <c r="BK857">
        <f>IF($Z857="","",INDEX($AT$2:$AT$2000,$Z857))</f>
      </c>
      <c r="BL857">
        <f>IF($Z857="","",INDEX($AU$2:$AU$2000,$Z857))</f>
      </c>
      <c r="BM857">
        <f>IF($Z857="","",INDEX($AV$2:$AV$2000,$Z857))</f>
      </c>
      <c r="BN857">
        <f>IF($Z857="","",INDEX($AW$2:$AW$2000,$Z857))</f>
      </c>
      <c r="BO857">
        <f>IF($Z857="","",INDEX($AX$2:$AX$2000,$Z857))</f>
      </c>
      <c r="BP857">
        <f>IF($Z857="","",INDEX($AY$2:$AY$2000,$Z857))</f>
      </c>
      <c r="BQ857">
        <f>IF($Z857="","",INDEX($AZ$2:$AZ$2000,$Z857))</f>
      </c>
      <c r="BR857">
        <f>IF($Z857="","",INDEX($BA$2:$BA$2000,$Z857))</f>
      </c>
      <c r="BS857">
        <f>IF($Z857="","",INDEX($BB$2:$BB$2000,$Z857))</f>
      </c>
      <c r="BT857">
        <f>IF($Z857="","",INDEX($BC$2:$BC$2000,$Z857))</f>
      </c>
      <c r="BV857">
        <f>IF(OR($A857="",$P857&lt;&gt;"Yes",$AH857="Yes"),"",1+N($AG857))</f>
      </c>
      <c r="BW857">
        <f>IF($A857="","",COUNTIFS($W$2:$W$2500,$A857,$BZ$2:$BZ$2500,"Yes")+COUNTIFS($X$2:$X$2500,$A857,$BY$2:$BY$2500,"Yes"))</f>
      </c>
      <c r="BX857">
        <f>IF(OR($A857="",$P857="Yes"),"",IF(N($BW857)=0,0,1+SUMIFS($CB$2:$CB$2500,$W$2:$W$2500,$A857)+SUMIFS($CA$2:$CA$2500,$X$2:$X$2500,$A857)))</f>
      </c>
      <c r="BY857" t="str">
        <f>IF($Y857="","",INDEX($AH$2:$AH$2000,$Y857)&amp;"")</f>
      </c>
      <c r="BZ857" t="str">
        <f>IF($Z857="","",INDEX($AH$2:$AH$2000,$Z857)&amp;"")</f>
      </c>
      <c r="CA857">
        <f>IF($Y857="","",INDEX($BV$2:$BV$2000,$Y857))</f>
      </c>
      <c r="CB857">
        <f>IF($Z857="","",INDEX($BV$2:$BV$2000,$Z857))</f>
      </c>
    </row>
    <row r="858">
      <c r="A858" t="str">
        <f>IF(TRIM(INDEX(games!$A:$A,ROW()))="","",TRIM(INDEX(games!$A:$A,ROW())))</f>
      </c>
      <c r="B858">
        <f>IF(OR($A858="",INDEX(games!$B:$B,ROW())=""),"",INDEX(games!$B:$B,ROW()))</f>
      </c>
      <c r="C858" t="str">
        <f>IF(OR($A858="",INDEX(games!$C:$C,ROW())=""),"",INDEX(games!$C:$C,ROW()))</f>
      </c>
      <c r="D858">
        <f>IF($A858="","",COUNTIF($W$2:$W$2500,$A858)+COUNTIF($X$2:$X$2500,$A858))</f>
      </c>
      <c r="E858">
        <f>IF($A858="","",IFERROR(MATCH($C858,$R$2:$R$5,0),0))</f>
      </c>
      <c r="F858">
        <f>IF($A858="","",MOD(ROW(),34))</f>
      </c>
      <c r="G858">
        <f>IF($A858="",NA(),IF($C858="Action",$B858,NA()))</f>
      </c>
      <c r="H858">
        <f>IF($A858="",NA(),IF($C858="Action",1+$F858*0.023,NA()))</f>
      </c>
      <c r="I858">
        <f>IF($A858="",NA(),IF($C858="Strategy",$B858,NA()))</f>
      </c>
      <c r="J858">
        <f>IF($A858="",NA(),IF($C858="Strategy",2+$F858*0.023,NA()))</f>
      </c>
      <c r="K858">
        <f>IF($A858="",NA(),IF($C858="Deckbuilder",$B858,NA()))</f>
      </c>
      <c r="L858">
        <f>IF($A858="",NA(),IF($C858="Deckbuilder",3+$F858*0.023,NA()))</f>
      </c>
      <c r="M858">
        <f>IF($A858="",NA(),IF($C858="Traditional",$B858,NA()))</f>
      </c>
      <c r="N858">
        <f>IF($A858="",NA(),IF($C858="Traditional",4+$F858*0.023,NA()))</f>
      </c>
      <c r="O858">
        <f>IF($A858="","",$D858+ROW()/1000000)</f>
      </c>
      <c r="P858" t="str">
        <f>IF(OR($A858="",INDEX(games!$H:$H,ROW())=""),"",INDEX(games!$H:$H,ROW()))</f>
      </c>
      <c r="Q858">
        <f>IF(OR($A858="",$P858&lt;&gt;"Yes"),"",$D858+ROW()/1000000)</f>
      </c>
      <c r="T858">
        <f>IF($Y858="","",INDEX($B$2:$B$2000,$Y858))</f>
      </c>
      <c r="U858">
        <f>IF($Z858="","",INDEX($B$2:$B$2000,$Z858))</f>
      </c>
      <c r="V858">
        <f>IF(OR($T858="",$U858=""),"",$U858-$T858)</f>
      </c>
      <c r="W858" t="str">
        <f>IF(TRIM(INDEX(connections!$A:$A,ROW()))="","",TRIM(INDEX(connections!$A:$A,ROW())))</f>
      </c>
      <c r="X858" t="str">
        <f>IF($W858="","",TRIM(INDEX(connections!$B:$B,ROW())))</f>
      </c>
      <c r="Y858">
        <f>IF($W858="","",IFERROR(MATCH($W858,$A$2:$A$2000,0),""))</f>
      </c>
      <c r="Z858">
        <f>IF($X858="","",IFERROR(MATCH($X858,$A$2:$A$2000,0),""))</f>
      </c>
      <c r="AA858" t="str">
        <f>IF($Y858="","",INDEX($P$2:$P$2000,$Y858))</f>
      </c>
      <c r="AB858" t="str">
        <f>IF($Z858="","",INDEX($P$2:$P$2000,$Z858))</f>
      </c>
      <c r="AC858">
        <f>IF(AND($AA858="Yes",$AB858="Yes"),1,"")</f>
      </c>
      <c r="AD858">
        <f>IF(OR($Y858="",$Z858=""),"",IF(INDEX($C$2:$C$2000,$Y858)=INDEX($C$2:$C$2000,$Z858),0,1))</f>
      </c>
      <c r="AE858">
        <f>IF($AC858&lt;&gt;1,"",IF(AND(INDEX($AG$2:$AG$2000,$Y858)=1,INDEX($AG$2:$AG$2000,$Z858)=1),1,""))</f>
      </c>
      <c r="AG858">
        <f>IF($A858="","",COUNTIFS($W$2:$W$2500,$A858,$AB$2:$AB$2500,"Yes")+COUNTIFS($X$2:$X$2500,$A858,$AA$2:$AA$2500,"Yes"))</f>
      </c>
      <c r="AH858" t="str">
        <f>IF(OR($P858&lt;&gt;"Yes",N($AG858)=0),"",IF(AND($AG858=1,COUNTIFS($W$2:$W$2500,$A858,$AE$2:$AE$2500,1)+COUNTIFS($X$2:$X$2500,$A858,$AE$2:$AE$2500,1)&gt;0),"","Yes"))</f>
      </c>
      <c r="AI858">
        <f>IF($AH858="Yes",$AG858,"")</f>
      </c>
      <c r="AJ858">
        <f>IF($AI858="","",$AI858+ROW()/1000000)</f>
      </c>
      <c r="AK858">
        <f>IF(OR($A858="",$P858="Yes",N($AG858)=0),"",$AG858+ROW()/1000000)</f>
      </c>
      <c r="AL858" t="str">
        <f>IF($A858="","",INDEX(games!$J:$J,ROW())&amp;"")</f>
      </c>
      <c r="AM858">
        <f>IF($A858="","",SUMPRODUCT($AO858:$BD858,'Map Analysis'!$AP$2^{0,1,2,3,4,5,6,7,8,9,10,11,12,13,14,15}))</f>
      </c>
      <c r="AN858">
        <f>IF($A858="","",$AM858+ROW()/10000000)</f>
      </c>
      <c r="AO858">
        <f>IF($A858="","",COUNTIF($W$2:$W$2500,$A858))</f>
      </c>
      <c r="AP858">
        <f>IF($A858="","",SUMIFS($BF$2:$BF$2500,$W$2:$W$2500,$A858))</f>
      </c>
      <c r="AQ858">
        <f>IF($A858="","",SUMIFS($BG$2:$BG$2500,$W$2:$W$2500,$A858))</f>
      </c>
      <c r="AR858">
        <f>IF($A858="","",SUMIFS($BH$2:$BH$2500,$W$2:$W$2500,$A858))</f>
      </c>
      <c r="AS858">
        <f>IF($A858="","",SUMIFS($BI$2:$BI$2500,$W$2:$W$2500,$A858))</f>
      </c>
      <c r="AT858">
        <f>IF($A858="","",SUMIFS($BJ$2:$BJ$2500,$W$2:$W$2500,$A858))</f>
      </c>
      <c r="AU858">
        <f>IF($A858="","",SUMIFS($BK$2:$BK$2500,$W$2:$W$2500,$A858))</f>
      </c>
      <c r="AV858">
        <f>IF($A858="","",SUMIFS($BL$2:$BL$2500,$W$2:$W$2500,$A858))</f>
      </c>
      <c r="AW858">
        <f>IF($A858="","",SUMIFS($BM$2:$BM$2500,$W$2:$W$2500,$A858))</f>
      </c>
      <c r="AX858">
        <f>IF($A858="","",SUMIFS($BN$2:$BN$2500,$W$2:$W$2500,$A858))</f>
      </c>
      <c r="AY858">
        <f>IF($A858="","",SUMIFS($BO$2:$BO$2500,$W$2:$W$2500,$A858))</f>
      </c>
      <c r="AZ858">
        <f>IF($A858="","",SUMIFS($BP$2:$BP$2500,$W$2:$W$2500,$A858))</f>
      </c>
      <c r="BA858">
        <f>IF($A858="","",SUMIFS($BQ$2:$BQ$2500,$W$2:$W$2500,$A858))</f>
      </c>
      <c r="BB858">
        <f>IF($A858="","",SUMIFS($BR$2:$BR$2500,$W$2:$W$2500,$A858))</f>
      </c>
      <c r="BC858">
        <f>IF($A858="","",SUMIFS($BS$2:$BS$2500,$W$2:$W$2500,$A858))</f>
      </c>
      <c r="BD858">
        <f>IF($A858="","",SUMIFS($BT$2:$BT$2500,$W$2:$W$2500,$A858))</f>
      </c>
      <c r="BF858">
        <f>IF($Z858="","",INDEX($AO$2:$AO$2000,$Z858))</f>
      </c>
      <c r="BG858">
        <f>IF($Z858="","",INDEX($AP$2:$AP$2000,$Z858))</f>
      </c>
      <c r="BH858">
        <f>IF($Z858="","",INDEX($AQ$2:$AQ$2000,$Z858))</f>
      </c>
      <c r="BI858">
        <f>IF($Z858="","",INDEX($AR$2:$AR$2000,$Z858))</f>
      </c>
      <c r="BJ858">
        <f>IF($Z858="","",INDEX($AS$2:$AS$2000,$Z858))</f>
      </c>
      <c r="BK858">
        <f>IF($Z858="","",INDEX($AT$2:$AT$2000,$Z858))</f>
      </c>
      <c r="BL858">
        <f>IF($Z858="","",INDEX($AU$2:$AU$2000,$Z858))</f>
      </c>
      <c r="BM858">
        <f>IF($Z858="","",INDEX($AV$2:$AV$2000,$Z858))</f>
      </c>
      <c r="BN858">
        <f>IF($Z858="","",INDEX($AW$2:$AW$2000,$Z858))</f>
      </c>
      <c r="BO858">
        <f>IF($Z858="","",INDEX($AX$2:$AX$2000,$Z858))</f>
      </c>
      <c r="BP858">
        <f>IF($Z858="","",INDEX($AY$2:$AY$2000,$Z858))</f>
      </c>
      <c r="BQ858">
        <f>IF($Z858="","",INDEX($AZ$2:$AZ$2000,$Z858))</f>
      </c>
      <c r="BR858">
        <f>IF($Z858="","",INDEX($BA$2:$BA$2000,$Z858))</f>
      </c>
      <c r="BS858">
        <f>IF($Z858="","",INDEX($BB$2:$BB$2000,$Z858))</f>
      </c>
      <c r="BT858">
        <f>IF($Z858="","",INDEX($BC$2:$BC$2000,$Z858))</f>
      </c>
      <c r="BV858">
        <f>IF(OR($A858="",$P858&lt;&gt;"Yes",$AH858="Yes"),"",1+N($AG858))</f>
      </c>
      <c r="BW858">
        <f>IF($A858="","",COUNTIFS($W$2:$W$2500,$A858,$BZ$2:$BZ$2500,"Yes")+COUNTIFS($X$2:$X$2500,$A858,$BY$2:$BY$2500,"Yes"))</f>
      </c>
      <c r="BX858">
        <f>IF(OR($A858="",$P858="Yes"),"",IF(N($BW858)=0,0,1+SUMIFS($CB$2:$CB$2500,$W$2:$W$2500,$A858)+SUMIFS($CA$2:$CA$2500,$X$2:$X$2500,$A858)))</f>
      </c>
      <c r="BY858" t="str">
        <f>IF($Y858="","",INDEX($AH$2:$AH$2000,$Y858)&amp;"")</f>
      </c>
      <c r="BZ858" t="str">
        <f>IF($Z858="","",INDEX($AH$2:$AH$2000,$Z858)&amp;"")</f>
      </c>
      <c r="CA858">
        <f>IF($Y858="","",INDEX($BV$2:$BV$2000,$Y858))</f>
      </c>
      <c r="CB858">
        <f>IF($Z858="","",INDEX($BV$2:$BV$2000,$Z858))</f>
      </c>
    </row>
    <row r="859">
      <c r="A859" t="str">
        <f>IF(TRIM(INDEX(games!$A:$A,ROW()))="","",TRIM(INDEX(games!$A:$A,ROW())))</f>
      </c>
      <c r="B859">
        <f>IF(OR($A859="",INDEX(games!$B:$B,ROW())=""),"",INDEX(games!$B:$B,ROW()))</f>
      </c>
      <c r="C859" t="str">
        <f>IF(OR($A859="",INDEX(games!$C:$C,ROW())=""),"",INDEX(games!$C:$C,ROW()))</f>
      </c>
      <c r="D859">
        <f>IF($A859="","",COUNTIF($W$2:$W$2500,$A859)+COUNTIF($X$2:$X$2500,$A859))</f>
      </c>
      <c r="E859">
        <f>IF($A859="","",IFERROR(MATCH($C859,$R$2:$R$5,0),0))</f>
      </c>
      <c r="F859">
        <f>IF($A859="","",MOD(ROW(),34))</f>
      </c>
      <c r="G859">
        <f>IF($A859="",NA(),IF($C859="Action",$B859,NA()))</f>
      </c>
      <c r="H859">
        <f>IF($A859="",NA(),IF($C859="Action",1+$F859*0.023,NA()))</f>
      </c>
      <c r="I859">
        <f>IF($A859="",NA(),IF($C859="Strategy",$B859,NA()))</f>
      </c>
      <c r="J859">
        <f>IF($A859="",NA(),IF($C859="Strategy",2+$F859*0.023,NA()))</f>
      </c>
      <c r="K859">
        <f>IF($A859="",NA(),IF($C859="Deckbuilder",$B859,NA()))</f>
      </c>
      <c r="L859">
        <f>IF($A859="",NA(),IF($C859="Deckbuilder",3+$F859*0.023,NA()))</f>
      </c>
      <c r="M859">
        <f>IF($A859="",NA(),IF($C859="Traditional",$B859,NA()))</f>
      </c>
      <c r="N859">
        <f>IF($A859="",NA(),IF($C859="Traditional",4+$F859*0.023,NA()))</f>
      </c>
      <c r="O859">
        <f>IF($A859="","",$D859+ROW()/1000000)</f>
      </c>
      <c r="P859" t="str">
        <f>IF(OR($A859="",INDEX(games!$H:$H,ROW())=""),"",INDEX(games!$H:$H,ROW()))</f>
      </c>
      <c r="Q859">
        <f>IF(OR($A859="",$P859&lt;&gt;"Yes"),"",$D859+ROW()/1000000)</f>
      </c>
      <c r="T859">
        <f>IF($Y859="","",INDEX($B$2:$B$2000,$Y859))</f>
      </c>
      <c r="U859">
        <f>IF($Z859="","",INDEX($B$2:$B$2000,$Z859))</f>
      </c>
      <c r="V859">
        <f>IF(OR($T859="",$U859=""),"",$U859-$T859)</f>
      </c>
      <c r="W859" t="str">
        <f>IF(TRIM(INDEX(connections!$A:$A,ROW()))="","",TRIM(INDEX(connections!$A:$A,ROW())))</f>
      </c>
      <c r="X859" t="str">
        <f>IF($W859="","",TRIM(INDEX(connections!$B:$B,ROW())))</f>
      </c>
      <c r="Y859">
        <f>IF($W859="","",IFERROR(MATCH($W859,$A$2:$A$2000,0),""))</f>
      </c>
      <c r="Z859">
        <f>IF($X859="","",IFERROR(MATCH($X859,$A$2:$A$2000,0),""))</f>
      </c>
      <c r="AA859" t="str">
        <f>IF($Y859="","",INDEX($P$2:$P$2000,$Y859))</f>
      </c>
      <c r="AB859" t="str">
        <f>IF($Z859="","",INDEX($P$2:$P$2000,$Z859))</f>
      </c>
      <c r="AC859">
        <f>IF(AND($AA859="Yes",$AB859="Yes"),1,"")</f>
      </c>
      <c r="AD859">
        <f>IF(OR($Y859="",$Z859=""),"",IF(INDEX($C$2:$C$2000,$Y859)=INDEX($C$2:$C$2000,$Z859),0,1))</f>
      </c>
      <c r="AE859">
        <f>IF($AC859&lt;&gt;1,"",IF(AND(INDEX($AG$2:$AG$2000,$Y859)=1,INDEX($AG$2:$AG$2000,$Z859)=1),1,""))</f>
      </c>
      <c r="AG859">
        <f>IF($A859="","",COUNTIFS($W$2:$W$2500,$A859,$AB$2:$AB$2500,"Yes")+COUNTIFS($X$2:$X$2500,$A859,$AA$2:$AA$2500,"Yes"))</f>
      </c>
      <c r="AH859" t="str">
        <f>IF(OR($P859&lt;&gt;"Yes",N($AG859)=0),"",IF(AND($AG859=1,COUNTIFS($W$2:$W$2500,$A859,$AE$2:$AE$2500,1)+COUNTIFS($X$2:$X$2500,$A859,$AE$2:$AE$2500,1)&gt;0),"","Yes"))</f>
      </c>
      <c r="AI859">
        <f>IF($AH859="Yes",$AG859,"")</f>
      </c>
      <c r="AJ859">
        <f>IF($AI859="","",$AI859+ROW()/1000000)</f>
      </c>
      <c r="AK859">
        <f>IF(OR($A859="",$P859="Yes",N($AG859)=0),"",$AG859+ROW()/1000000)</f>
      </c>
      <c r="AL859" t="str">
        <f>IF($A859="","",INDEX(games!$J:$J,ROW())&amp;"")</f>
      </c>
      <c r="AM859">
        <f>IF($A859="","",SUMPRODUCT($AO859:$BD859,'Map Analysis'!$AP$2^{0,1,2,3,4,5,6,7,8,9,10,11,12,13,14,15}))</f>
      </c>
      <c r="AN859">
        <f>IF($A859="","",$AM859+ROW()/10000000)</f>
      </c>
      <c r="AO859">
        <f>IF($A859="","",COUNTIF($W$2:$W$2500,$A859))</f>
      </c>
      <c r="AP859">
        <f>IF($A859="","",SUMIFS($BF$2:$BF$2500,$W$2:$W$2500,$A859))</f>
      </c>
      <c r="AQ859">
        <f>IF($A859="","",SUMIFS($BG$2:$BG$2500,$W$2:$W$2500,$A859))</f>
      </c>
      <c r="AR859">
        <f>IF($A859="","",SUMIFS($BH$2:$BH$2500,$W$2:$W$2500,$A859))</f>
      </c>
      <c r="AS859">
        <f>IF($A859="","",SUMIFS($BI$2:$BI$2500,$W$2:$W$2500,$A859))</f>
      </c>
      <c r="AT859">
        <f>IF($A859="","",SUMIFS($BJ$2:$BJ$2500,$W$2:$W$2500,$A859))</f>
      </c>
      <c r="AU859">
        <f>IF($A859="","",SUMIFS($BK$2:$BK$2500,$W$2:$W$2500,$A859))</f>
      </c>
      <c r="AV859">
        <f>IF($A859="","",SUMIFS($BL$2:$BL$2500,$W$2:$W$2500,$A859))</f>
      </c>
      <c r="AW859">
        <f>IF($A859="","",SUMIFS($BM$2:$BM$2500,$W$2:$W$2500,$A859))</f>
      </c>
      <c r="AX859">
        <f>IF($A859="","",SUMIFS($BN$2:$BN$2500,$W$2:$W$2500,$A859))</f>
      </c>
      <c r="AY859">
        <f>IF($A859="","",SUMIFS($BO$2:$BO$2500,$W$2:$W$2500,$A859))</f>
      </c>
      <c r="AZ859">
        <f>IF($A859="","",SUMIFS($BP$2:$BP$2500,$W$2:$W$2500,$A859))</f>
      </c>
      <c r="BA859">
        <f>IF($A859="","",SUMIFS($BQ$2:$BQ$2500,$W$2:$W$2500,$A859))</f>
      </c>
      <c r="BB859">
        <f>IF($A859="","",SUMIFS($BR$2:$BR$2500,$W$2:$W$2500,$A859))</f>
      </c>
      <c r="BC859">
        <f>IF($A859="","",SUMIFS($BS$2:$BS$2500,$W$2:$W$2500,$A859))</f>
      </c>
      <c r="BD859">
        <f>IF($A859="","",SUMIFS($BT$2:$BT$2500,$W$2:$W$2500,$A859))</f>
      </c>
      <c r="BF859">
        <f>IF($Z859="","",INDEX($AO$2:$AO$2000,$Z859))</f>
      </c>
      <c r="BG859">
        <f>IF($Z859="","",INDEX($AP$2:$AP$2000,$Z859))</f>
      </c>
      <c r="BH859">
        <f>IF($Z859="","",INDEX($AQ$2:$AQ$2000,$Z859))</f>
      </c>
      <c r="BI859">
        <f>IF($Z859="","",INDEX($AR$2:$AR$2000,$Z859))</f>
      </c>
      <c r="BJ859">
        <f>IF($Z859="","",INDEX($AS$2:$AS$2000,$Z859))</f>
      </c>
      <c r="BK859">
        <f>IF($Z859="","",INDEX($AT$2:$AT$2000,$Z859))</f>
      </c>
      <c r="BL859">
        <f>IF($Z859="","",INDEX($AU$2:$AU$2000,$Z859))</f>
      </c>
      <c r="BM859">
        <f>IF($Z859="","",INDEX($AV$2:$AV$2000,$Z859))</f>
      </c>
      <c r="BN859">
        <f>IF($Z859="","",INDEX($AW$2:$AW$2000,$Z859))</f>
      </c>
      <c r="BO859">
        <f>IF($Z859="","",INDEX($AX$2:$AX$2000,$Z859))</f>
      </c>
      <c r="BP859">
        <f>IF($Z859="","",INDEX($AY$2:$AY$2000,$Z859))</f>
      </c>
      <c r="BQ859">
        <f>IF($Z859="","",INDEX($AZ$2:$AZ$2000,$Z859))</f>
      </c>
      <c r="BR859">
        <f>IF($Z859="","",INDEX($BA$2:$BA$2000,$Z859))</f>
      </c>
      <c r="BS859">
        <f>IF($Z859="","",INDEX($BB$2:$BB$2000,$Z859))</f>
      </c>
      <c r="BT859">
        <f>IF($Z859="","",INDEX($BC$2:$BC$2000,$Z859))</f>
      </c>
      <c r="BV859">
        <f>IF(OR($A859="",$P859&lt;&gt;"Yes",$AH859="Yes"),"",1+N($AG859))</f>
      </c>
      <c r="BW859">
        <f>IF($A859="","",COUNTIFS($W$2:$W$2500,$A859,$BZ$2:$BZ$2500,"Yes")+COUNTIFS($X$2:$X$2500,$A859,$BY$2:$BY$2500,"Yes"))</f>
      </c>
      <c r="BX859">
        <f>IF(OR($A859="",$P859="Yes"),"",IF(N($BW859)=0,0,1+SUMIFS($CB$2:$CB$2500,$W$2:$W$2500,$A859)+SUMIFS($CA$2:$CA$2500,$X$2:$X$2500,$A859)))</f>
      </c>
      <c r="BY859" t="str">
        <f>IF($Y859="","",INDEX($AH$2:$AH$2000,$Y859)&amp;"")</f>
      </c>
      <c r="BZ859" t="str">
        <f>IF($Z859="","",INDEX($AH$2:$AH$2000,$Z859)&amp;"")</f>
      </c>
      <c r="CA859">
        <f>IF($Y859="","",INDEX($BV$2:$BV$2000,$Y859))</f>
      </c>
      <c r="CB859">
        <f>IF($Z859="","",INDEX($BV$2:$BV$2000,$Z859))</f>
      </c>
    </row>
    <row r="860">
      <c r="A860" t="str">
        <f>IF(TRIM(INDEX(games!$A:$A,ROW()))="","",TRIM(INDEX(games!$A:$A,ROW())))</f>
      </c>
      <c r="B860">
        <f>IF(OR($A860="",INDEX(games!$B:$B,ROW())=""),"",INDEX(games!$B:$B,ROW()))</f>
      </c>
      <c r="C860" t="str">
        <f>IF(OR($A860="",INDEX(games!$C:$C,ROW())=""),"",INDEX(games!$C:$C,ROW()))</f>
      </c>
      <c r="D860">
        <f>IF($A860="","",COUNTIF($W$2:$W$2500,$A860)+COUNTIF($X$2:$X$2500,$A860))</f>
      </c>
      <c r="E860">
        <f>IF($A860="","",IFERROR(MATCH($C860,$R$2:$R$5,0),0))</f>
      </c>
      <c r="F860">
        <f>IF($A860="","",MOD(ROW(),34))</f>
      </c>
      <c r="G860">
        <f>IF($A860="",NA(),IF($C860="Action",$B860,NA()))</f>
      </c>
      <c r="H860">
        <f>IF($A860="",NA(),IF($C860="Action",1+$F860*0.023,NA()))</f>
      </c>
      <c r="I860">
        <f>IF($A860="",NA(),IF($C860="Strategy",$B860,NA()))</f>
      </c>
      <c r="J860">
        <f>IF($A860="",NA(),IF($C860="Strategy",2+$F860*0.023,NA()))</f>
      </c>
      <c r="K860">
        <f>IF($A860="",NA(),IF($C860="Deckbuilder",$B860,NA()))</f>
      </c>
      <c r="L860">
        <f>IF($A860="",NA(),IF($C860="Deckbuilder",3+$F860*0.023,NA()))</f>
      </c>
      <c r="M860">
        <f>IF($A860="",NA(),IF($C860="Traditional",$B860,NA()))</f>
      </c>
      <c r="N860">
        <f>IF($A860="",NA(),IF($C860="Traditional",4+$F860*0.023,NA()))</f>
      </c>
      <c r="O860">
        <f>IF($A860="","",$D860+ROW()/1000000)</f>
      </c>
      <c r="P860" t="str">
        <f>IF(OR($A860="",INDEX(games!$H:$H,ROW())=""),"",INDEX(games!$H:$H,ROW()))</f>
      </c>
      <c r="Q860">
        <f>IF(OR($A860="",$P860&lt;&gt;"Yes"),"",$D860+ROW()/1000000)</f>
      </c>
      <c r="T860">
        <f>IF($Y860="","",INDEX($B$2:$B$2000,$Y860))</f>
      </c>
      <c r="U860">
        <f>IF($Z860="","",INDEX($B$2:$B$2000,$Z860))</f>
      </c>
      <c r="V860">
        <f>IF(OR($T860="",$U860=""),"",$U860-$T860)</f>
      </c>
      <c r="W860" t="str">
        <f>IF(TRIM(INDEX(connections!$A:$A,ROW()))="","",TRIM(INDEX(connections!$A:$A,ROW())))</f>
      </c>
      <c r="X860" t="str">
        <f>IF($W860="","",TRIM(INDEX(connections!$B:$B,ROW())))</f>
      </c>
      <c r="Y860">
        <f>IF($W860="","",IFERROR(MATCH($W860,$A$2:$A$2000,0),""))</f>
      </c>
      <c r="Z860">
        <f>IF($X860="","",IFERROR(MATCH($X860,$A$2:$A$2000,0),""))</f>
      </c>
      <c r="AA860" t="str">
        <f>IF($Y860="","",INDEX($P$2:$P$2000,$Y860))</f>
      </c>
      <c r="AB860" t="str">
        <f>IF($Z860="","",INDEX($P$2:$P$2000,$Z860))</f>
      </c>
      <c r="AC860">
        <f>IF(AND($AA860="Yes",$AB860="Yes"),1,"")</f>
      </c>
      <c r="AD860">
        <f>IF(OR($Y860="",$Z860=""),"",IF(INDEX($C$2:$C$2000,$Y860)=INDEX($C$2:$C$2000,$Z860),0,1))</f>
      </c>
      <c r="AE860">
        <f>IF($AC860&lt;&gt;1,"",IF(AND(INDEX($AG$2:$AG$2000,$Y860)=1,INDEX($AG$2:$AG$2000,$Z860)=1),1,""))</f>
      </c>
      <c r="AG860">
        <f>IF($A860="","",COUNTIFS($W$2:$W$2500,$A860,$AB$2:$AB$2500,"Yes")+COUNTIFS($X$2:$X$2500,$A860,$AA$2:$AA$2500,"Yes"))</f>
      </c>
      <c r="AH860" t="str">
        <f>IF(OR($P860&lt;&gt;"Yes",N($AG860)=0),"",IF(AND($AG860=1,COUNTIFS($W$2:$W$2500,$A860,$AE$2:$AE$2500,1)+COUNTIFS($X$2:$X$2500,$A860,$AE$2:$AE$2500,1)&gt;0),"","Yes"))</f>
      </c>
      <c r="AI860">
        <f>IF($AH860="Yes",$AG860,"")</f>
      </c>
      <c r="AJ860">
        <f>IF($AI860="","",$AI860+ROW()/1000000)</f>
      </c>
      <c r="AK860">
        <f>IF(OR($A860="",$P860="Yes",N($AG860)=0),"",$AG860+ROW()/1000000)</f>
      </c>
      <c r="AL860" t="str">
        <f>IF($A860="","",INDEX(games!$J:$J,ROW())&amp;"")</f>
      </c>
      <c r="AM860">
        <f>IF($A860="","",SUMPRODUCT($AO860:$BD860,'Map Analysis'!$AP$2^{0,1,2,3,4,5,6,7,8,9,10,11,12,13,14,15}))</f>
      </c>
      <c r="AN860">
        <f>IF($A860="","",$AM860+ROW()/10000000)</f>
      </c>
      <c r="AO860">
        <f>IF($A860="","",COUNTIF($W$2:$W$2500,$A860))</f>
      </c>
      <c r="AP860">
        <f>IF($A860="","",SUMIFS($BF$2:$BF$2500,$W$2:$W$2500,$A860))</f>
      </c>
      <c r="AQ860">
        <f>IF($A860="","",SUMIFS($BG$2:$BG$2500,$W$2:$W$2500,$A860))</f>
      </c>
      <c r="AR860">
        <f>IF($A860="","",SUMIFS($BH$2:$BH$2500,$W$2:$W$2500,$A860))</f>
      </c>
      <c r="AS860">
        <f>IF($A860="","",SUMIFS($BI$2:$BI$2500,$W$2:$W$2500,$A860))</f>
      </c>
      <c r="AT860">
        <f>IF($A860="","",SUMIFS($BJ$2:$BJ$2500,$W$2:$W$2500,$A860))</f>
      </c>
      <c r="AU860">
        <f>IF($A860="","",SUMIFS($BK$2:$BK$2500,$W$2:$W$2500,$A860))</f>
      </c>
      <c r="AV860">
        <f>IF($A860="","",SUMIFS($BL$2:$BL$2500,$W$2:$W$2500,$A860))</f>
      </c>
      <c r="AW860">
        <f>IF($A860="","",SUMIFS($BM$2:$BM$2500,$W$2:$W$2500,$A860))</f>
      </c>
      <c r="AX860">
        <f>IF($A860="","",SUMIFS($BN$2:$BN$2500,$W$2:$W$2500,$A860))</f>
      </c>
      <c r="AY860">
        <f>IF($A860="","",SUMIFS($BO$2:$BO$2500,$W$2:$W$2500,$A860))</f>
      </c>
      <c r="AZ860">
        <f>IF($A860="","",SUMIFS($BP$2:$BP$2500,$W$2:$W$2500,$A860))</f>
      </c>
      <c r="BA860">
        <f>IF($A860="","",SUMIFS($BQ$2:$BQ$2500,$W$2:$W$2500,$A860))</f>
      </c>
      <c r="BB860">
        <f>IF($A860="","",SUMIFS($BR$2:$BR$2500,$W$2:$W$2500,$A860))</f>
      </c>
      <c r="BC860">
        <f>IF($A860="","",SUMIFS($BS$2:$BS$2500,$W$2:$W$2500,$A860))</f>
      </c>
      <c r="BD860">
        <f>IF($A860="","",SUMIFS($BT$2:$BT$2500,$W$2:$W$2500,$A860))</f>
      </c>
      <c r="BF860">
        <f>IF($Z860="","",INDEX($AO$2:$AO$2000,$Z860))</f>
      </c>
      <c r="BG860">
        <f>IF($Z860="","",INDEX($AP$2:$AP$2000,$Z860))</f>
      </c>
      <c r="BH860">
        <f>IF($Z860="","",INDEX($AQ$2:$AQ$2000,$Z860))</f>
      </c>
      <c r="BI860">
        <f>IF($Z860="","",INDEX($AR$2:$AR$2000,$Z860))</f>
      </c>
      <c r="BJ860">
        <f>IF($Z860="","",INDEX($AS$2:$AS$2000,$Z860))</f>
      </c>
      <c r="BK860">
        <f>IF($Z860="","",INDEX($AT$2:$AT$2000,$Z860))</f>
      </c>
      <c r="BL860">
        <f>IF($Z860="","",INDEX($AU$2:$AU$2000,$Z860))</f>
      </c>
      <c r="BM860">
        <f>IF($Z860="","",INDEX($AV$2:$AV$2000,$Z860))</f>
      </c>
      <c r="BN860">
        <f>IF($Z860="","",INDEX($AW$2:$AW$2000,$Z860))</f>
      </c>
      <c r="BO860">
        <f>IF($Z860="","",INDEX($AX$2:$AX$2000,$Z860))</f>
      </c>
      <c r="BP860">
        <f>IF($Z860="","",INDEX($AY$2:$AY$2000,$Z860))</f>
      </c>
      <c r="BQ860">
        <f>IF($Z860="","",INDEX($AZ$2:$AZ$2000,$Z860))</f>
      </c>
      <c r="BR860">
        <f>IF($Z860="","",INDEX($BA$2:$BA$2000,$Z860))</f>
      </c>
      <c r="BS860">
        <f>IF($Z860="","",INDEX($BB$2:$BB$2000,$Z860))</f>
      </c>
      <c r="BT860">
        <f>IF($Z860="","",INDEX($BC$2:$BC$2000,$Z860))</f>
      </c>
      <c r="BV860">
        <f>IF(OR($A860="",$P860&lt;&gt;"Yes",$AH860="Yes"),"",1+N($AG860))</f>
      </c>
      <c r="BW860">
        <f>IF($A860="","",COUNTIFS($W$2:$W$2500,$A860,$BZ$2:$BZ$2500,"Yes")+COUNTIFS($X$2:$X$2500,$A860,$BY$2:$BY$2500,"Yes"))</f>
      </c>
      <c r="BX860">
        <f>IF(OR($A860="",$P860="Yes"),"",IF(N($BW860)=0,0,1+SUMIFS($CB$2:$CB$2500,$W$2:$W$2500,$A860)+SUMIFS($CA$2:$CA$2500,$X$2:$X$2500,$A860)))</f>
      </c>
      <c r="BY860" t="str">
        <f>IF($Y860="","",INDEX($AH$2:$AH$2000,$Y860)&amp;"")</f>
      </c>
      <c r="BZ860" t="str">
        <f>IF($Z860="","",INDEX($AH$2:$AH$2000,$Z860)&amp;"")</f>
      </c>
      <c r="CA860">
        <f>IF($Y860="","",INDEX($BV$2:$BV$2000,$Y860))</f>
      </c>
      <c r="CB860">
        <f>IF($Z860="","",INDEX($BV$2:$BV$2000,$Z860))</f>
      </c>
    </row>
    <row r="861">
      <c r="A861" t="str">
        <f>IF(TRIM(INDEX(games!$A:$A,ROW()))="","",TRIM(INDEX(games!$A:$A,ROW())))</f>
      </c>
      <c r="B861">
        <f>IF(OR($A861="",INDEX(games!$B:$B,ROW())=""),"",INDEX(games!$B:$B,ROW()))</f>
      </c>
      <c r="C861" t="str">
        <f>IF(OR($A861="",INDEX(games!$C:$C,ROW())=""),"",INDEX(games!$C:$C,ROW()))</f>
      </c>
      <c r="D861">
        <f>IF($A861="","",COUNTIF($W$2:$W$2500,$A861)+COUNTIF($X$2:$X$2500,$A861))</f>
      </c>
      <c r="E861">
        <f>IF($A861="","",IFERROR(MATCH($C861,$R$2:$R$5,0),0))</f>
      </c>
      <c r="F861">
        <f>IF($A861="","",MOD(ROW(),34))</f>
      </c>
      <c r="G861">
        <f>IF($A861="",NA(),IF($C861="Action",$B861,NA()))</f>
      </c>
      <c r="H861">
        <f>IF($A861="",NA(),IF($C861="Action",1+$F861*0.023,NA()))</f>
      </c>
      <c r="I861">
        <f>IF($A861="",NA(),IF($C861="Strategy",$B861,NA()))</f>
      </c>
      <c r="J861">
        <f>IF($A861="",NA(),IF($C861="Strategy",2+$F861*0.023,NA()))</f>
      </c>
      <c r="K861">
        <f>IF($A861="",NA(),IF($C861="Deckbuilder",$B861,NA()))</f>
      </c>
      <c r="L861">
        <f>IF($A861="",NA(),IF($C861="Deckbuilder",3+$F861*0.023,NA()))</f>
      </c>
      <c r="M861">
        <f>IF($A861="",NA(),IF($C861="Traditional",$B861,NA()))</f>
      </c>
      <c r="N861">
        <f>IF($A861="",NA(),IF($C861="Traditional",4+$F861*0.023,NA()))</f>
      </c>
      <c r="O861">
        <f>IF($A861="","",$D861+ROW()/1000000)</f>
      </c>
      <c r="P861" t="str">
        <f>IF(OR($A861="",INDEX(games!$H:$H,ROW())=""),"",INDEX(games!$H:$H,ROW()))</f>
      </c>
      <c r="Q861">
        <f>IF(OR($A861="",$P861&lt;&gt;"Yes"),"",$D861+ROW()/1000000)</f>
      </c>
      <c r="T861">
        <f>IF($Y861="","",INDEX($B$2:$B$2000,$Y861))</f>
      </c>
      <c r="U861">
        <f>IF($Z861="","",INDEX($B$2:$B$2000,$Z861))</f>
      </c>
      <c r="V861">
        <f>IF(OR($T861="",$U861=""),"",$U861-$T861)</f>
      </c>
      <c r="W861" t="str">
        <f>IF(TRIM(INDEX(connections!$A:$A,ROW()))="","",TRIM(INDEX(connections!$A:$A,ROW())))</f>
      </c>
      <c r="X861" t="str">
        <f>IF($W861="","",TRIM(INDEX(connections!$B:$B,ROW())))</f>
      </c>
      <c r="Y861">
        <f>IF($W861="","",IFERROR(MATCH($W861,$A$2:$A$2000,0),""))</f>
      </c>
      <c r="Z861">
        <f>IF($X861="","",IFERROR(MATCH($X861,$A$2:$A$2000,0),""))</f>
      </c>
      <c r="AA861" t="str">
        <f>IF($Y861="","",INDEX($P$2:$P$2000,$Y861))</f>
      </c>
      <c r="AB861" t="str">
        <f>IF($Z861="","",INDEX($P$2:$P$2000,$Z861))</f>
      </c>
      <c r="AC861">
        <f>IF(AND($AA861="Yes",$AB861="Yes"),1,"")</f>
      </c>
      <c r="AD861">
        <f>IF(OR($Y861="",$Z861=""),"",IF(INDEX($C$2:$C$2000,$Y861)=INDEX($C$2:$C$2000,$Z861),0,1))</f>
      </c>
      <c r="AE861">
        <f>IF($AC861&lt;&gt;1,"",IF(AND(INDEX($AG$2:$AG$2000,$Y861)=1,INDEX($AG$2:$AG$2000,$Z861)=1),1,""))</f>
      </c>
      <c r="AG861">
        <f>IF($A861="","",COUNTIFS($W$2:$W$2500,$A861,$AB$2:$AB$2500,"Yes")+COUNTIFS($X$2:$X$2500,$A861,$AA$2:$AA$2500,"Yes"))</f>
      </c>
      <c r="AH861" t="str">
        <f>IF(OR($P861&lt;&gt;"Yes",N($AG861)=0),"",IF(AND($AG861=1,COUNTIFS($W$2:$W$2500,$A861,$AE$2:$AE$2500,1)+COUNTIFS($X$2:$X$2500,$A861,$AE$2:$AE$2500,1)&gt;0),"","Yes"))</f>
      </c>
      <c r="AI861">
        <f>IF($AH861="Yes",$AG861,"")</f>
      </c>
      <c r="AJ861">
        <f>IF($AI861="","",$AI861+ROW()/1000000)</f>
      </c>
      <c r="AK861">
        <f>IF(OR($A861="",$P861="Yes",N($AG861)=0),"",$AG861+ROW()/1000000)</f>
      </c>
      <c r="AL861" t="str">
        <f>IF($A861="","",INDEX(games!$J:$J,ROW())&amp;"")</f>
      </c>
      <c r="AM861">
        <f>IF($A861="","",SUMPRODUCT($AO861:$BD861,'Map Analysis'!$AP$2^{0,1,2,3,4,5,6,7,8,9,10,11,12,13,14,15}))</f>
      </c>
      <c r="AN861">
        <f>IF($A861="","",$AM861+ROW()/10000000)</f>
      </c>
      <c r="AO861">
        <f>IF($A861="","",COUNTIF($W$2:$W$2500,$A861))</f>
      </c>
      <c r="AP861">
        <f>IF($A861="","",SUMIFS($BF$2:$BF$2500,$W$2:$W$2500,$A861))</f>
      </c>
      <c r="AQ861">
        <f>IF($A861="","",SUMIFS($BG$2:$BG$2500,$W$2:$W$2500,$A861))</f>
      </c>
      <c r="AR861">
        <f>IF($A861="","",SUMIFS($BH$2:$BH$2500,$W$2:$W$2500,$A861))</f>
      </c>
      <c r="AS861">
        <f>IF($A861="","",SUMIFS($BI$2:$BI$2500,$W$2:$W$2500,$A861))</f>
      </c>
      <c r="AT861">
        <f>IF($A861="","",SUMIFS($BJ$2:$BJ$2500,$W$2:$W$2500,$A861))</f>
      </c>
      <c r="AU861">
        <f>IF($A861="","",SUMIFS($BK$2:$BK$2500,$W$2:$W$2500,$A861))</f>
      </c>
      <c r="AV861">
        <f>IF($A861="","",SUMIFS($BL$2:$BL$2500,$W$2:$W$2500,$A861))</f>
      </c>
      <c r="AW861">
        <f>IF($A861="","",SUMIFS($BM$2:$BM$2500,$W$2:$W$2500,$A861))</f>
      </c>
      <c r="AX861">
        <f>IF($A861="","",SUMIFS($BN$2:$BN$2500,$W$2:$W$2500,$A861))</f>
      </c>
      <c r="AY861">
        <f>IF($A861="","",SUMIFS($BO$2:$BO$2500,$W$2:$W$2500,$A861))</f>
      </c>
      <c r="AZ861">
        <f>IF($A861="","",SUMIFS($BP$2:$BP$2500,$W$2:$W$2500,$A861))</f>
      </c>
      <c r="BA861">
        <f>IF($A861="","",SUMIFS($BQ$2:$BQ$2500,$W$2:$W$2500,$A861))</f>
      </c>
      <c r="BB861">
        <f>IF($A861="","",SUMIFS($BR$2:$BR$2500,$W$2:$W$2500,$A861))</f>
      </c>
      <c r="BC861">
        <f>IF($A861="","",SUMIFS($BS$2:$BS$2500,$W$2:$W$2500,$A861))</f>
      </c>
      <c r="BD861">
        <f>IF($A861="","",SUMIFS($BT$2:$BT$2500,$W$2:$W$2500,$A861))</f>
      </c>
      <c r="BF861">
        <f>IF($Z861="","",INDEX($AO$2:$AO$2000,$Z861))</f>
      </c>
      <c r="BG861">
        <f>IF($Z861="","",INDEX($AP$2:$AP$2000,$Z861))</f>
      </c>
      <c r="BH861">
        <f>IF($Z861="","",INDEX($AQ$2:$AQ$2000,$Z861))</f>
      </c>
      <c r="BI861">
        <f>IF($Z861="","",INDEX($AR$2:$AR$2000,$Z861))</f>
      </c>
      <c r="BJ861">
        <f>IF($Z861="","",INDEX($AS$2:$AS$2000,$Z861))</f>
      </c>
      <c r="BK861">
        <f>IF($Z861="","",INDEX($AT$2:$AT$2000,$Z861))</f>
      </c>
      <c r="BL861">
        <f>IF($Z861="","",INDEX($AU$2:$AU$2000,$Z861))</f>
      </c>
      <c r="BM861">
        <f>IF($Z861="","",INDEX($AV$2:$AV$2000,$Z861))</f>
      </c>
      <c r="BN861">
        <f>IF($Z861="","",INDEX($AW$2:$AW$2000,$Z861))</f>
      </c>
      <c r="BO861">
        <f>IF($Z861="","",INDEX($AX$2:$AX$2000,$Z861))</f>
      </c>
      <c r="BP861">
        <f>IF($Z861="","",INDEX($AY$2:$AY$2000,$Z861))</f>
      </c>
      <c r="BQ861">
        <f>IF($Z861="","",INDEX($AZ$2:$AZ$2000,$Z861))</f>
      </c>
      <c r="BR861">
        <f>IF($Z861="","",INDEX($BA$2:$BA$2000,$Z861))</f>
      </c>
      <c r="BS861">
        <f>IF($Z861="","",INDEX($BB$2:$BB$2000,$Z861))</f>
      </c>
      <c r="BT861">
        <f>IF($Z861="","",INDEX($BC$2:$BC$2000,$Z861))</f>
      </c>
      <c r="BV861">
        <f>IF(OR($A861="",$P861&lt;&gt;"Yes",$AH861="Yes"),"",1+N($AG861))</f>
      </c>
      <c r="BW861">
        <f>IF($A861="","",COUNTIFS($W$2:$W$2500,$A861,$BZ$2:$BZ$2500,"Yes")+COUNTIFS($X$2:$X$2500,$A861,$BY$2:$BY$2500,"Yes"))</f>
      </c>
      <c r="BX861">
        <f>IF(OR($A861="",$P861="Yes"),"",IF(N($BW861)=0,0,1+SUMIFS($CB$2:$CB$2500,$W$2:$W$2500,$A861)+SUMIFS($CA$2:$CA$2500,$X$2:$X$2500,$A861)))</f>
      </c>
      <c r="BY861" t="str">
        <f>IF($Y861="","",INDEX($AH$2:$AH$2000,$Y861)&amp;"")</f>
      </c>
      <c r="BZ861" t="str">
        <f>IF($Z861="","",INDEX($AH$2:$AH$2000,$Z861)&amp;"")</f>
      </c>
      <c r="CA861">
        <f>IF($Y861="","",INDEX($BV$2:$BV$2000,$Y861))</f>
      </c>
      <c r="CB861">
        <f>IF($Z861="","",INDEX($BV$2:$BV$2000,$Z861))</f>
      </c>
    </row>
    <row r="862">
      <c r="A862" t="str">
        <f>IF(TRIM(INDEX(games!$A:$A,ROW()))="","",TRIM(INDEX(games!$A:$A,ROW())))</f>
      </c>
      <c r="B862">
        <f>IF(OR($A862="",INDEX(games!$B:$B,ROW())=""),"",INDEX(games!$B:$B,ROW()))</f>
      </c>
      <c r="C862" t="str">
        <f>IF(OR($A862="",INDEX(games!$C:$C,ROW())=""),"",INDEX(games!$C:$C,ROW()))</f>
      </c>
      <c r="D862">
        <f>IF($A862="","",COUNTIF($W$2:$W$2500,$A862)+COUNTIF($X$2:$X$2500,$A862))</f>
      </c>
      <c r="E862">
        <f>IF($A862="","",IFERROR(MATCH($C862,$R$2:$R$5,0),0))</f>
      </c>
      <c r="F862">
        <f>IF($A862="","",MOD(ROW(),34))</f>
      </c>
      <c r="G862">
        <f>IF($A862="",NA(),IF($C862="Action",$B862,NA()))</f>
      </c>
      <c r="H862">
        <f>IF($A862="",NA(),IF($C862="Action",1+$F862*0.023,NA()))</f>
      </c>
      <c r="I862">
        <f>IF($A862="",NA(),IF($C862="Strategy",$B862,NA()))</f>
      </c>
      <c r="J862">
        <f>IF($A862="",NA(),IF($C862="Strategy",2+$F862*0.023,NA()))</f>
      </c>
      <c r="K862">
        <f>IF($A862="",NA(),IF($C862="Deckbuilder",$B862,NA()))</f>
      </c>
      <c r="L862">
        <f>IF($A862="",NA(),IF($C862="Deckbuilder",3+$F862*0.023,NA()))</f>
      </c>
      <c r="M862">
        <f>IF($A862="",NA(),IF($C862="Traditional",$B862,NA()))</f>
      </c>
      <c r="N862">
        <f>IF($A862="",NA(),IF($C862="Traditional",4+$F862*0.023,NA()))</f>
      </c>
      <c r="O862">
        <f>IF($A862="","",$D862+ROW()/1000000)</f>
      </c>
      <c r="P862" t="str">
        <f>IF(OR($A862="",INDEX(games!$H:$H,ROW())=""),"",INDEX(games!$H:$H,ROW()))</f>
      </c>
      <c r="Q862">
        <f>IF(OR($A862="",$P862&lt;&gt;"Yes"),"",$D862+ROW()/1000000)</f>
      </c>
      <c r="T862">
        <f>IF($Y862="","",INDEX($B$2:$B$2000,$Y862))</f>
      </c>
      <c r="U862">
        <f>IF($Z862="","",INDEX($B$2:$B$2000,$Z862))</f>
      </c>
      <c r="V862">
        <f>IF(OR($T862="",$U862=""),"",$U862-$T862)</f>
      </c>
      <c r="W862" t="str">
        <f>IF(TRIM(INDEX(connections!$A:$A,ROW()))="","",TRIM(INDEX(connections!$A:$A,ROW())))</f>
      </c>
      <c r="X862" t="str">
        <f>IF($W862="","",TRIM(INDEX(connections!$B:$B,ROW())))</f>
      </c>
      <c r="Y862">
        <f>IF($W862="","",IFERROR(MATCH($W862,$A$2:$A$2000,0),""))</f>
      </c>
      <c r="Z862">
        <f>IF($X862="","",IFERROR(MATCH($X862,$A$2:$A$2000,0),""))</f>
      </c>
      <c r="AA862" t="str">
        <f>IF($Y862="","",INDEX($P$2:$P$2000,$Y862))</f>
      </c>
      <c r="AB862" t="str">
        <f>IF($Z862="","",INDEX($P$2:$P$2000,$Z862))</f>
      </c>
      <c r="AC862">
        <f>IF(AND($AA862="Yes",$AB862="Yes"),1,"")</f>
      </c>
      <c r="AD862">
        <f>IF(OR($Y862="",$Z862=""),"",IF(INDEX($C$2:$C$2000,$Y862)=INDEX($C$2:$C$2000,$Z862),0,1))</f>
      </c>
      <c r="AE862">
        <f>IF($AC862&lt;&gt;1,"",IF(AND(INDEX($AG$2:$AG$2000,$Y862)=1,INDEX($AG$2:$AG$2000,$Z862)=1),1,""))</f>
      </c>
      <c r="AG862">
        <f>IF($A862="","",COUNTIFS($W$2:$W$2500,$A862,$AB$2:$AB$2500,"Yes")+COUNTIFS($X$2:$X$2500,$A862,$AA$2:$AA$2500,"Yes"))</f>
      </c>
      <c r="AH862" t="str">
        <f>IF(OR($P862&lt;&gt;"Yes",N($AG862)=0),"",IF(AND($AG862=1,COUNTIFS($W$2:$W$2500,$A862,$AE$2:$AE$2500,1)+COUNTIFS($X$2:$X$2500,$A862,$AE$2:$AE$2500,1)&gt;0),"","Yes"))</f>
      </c>
      <c r="AI862">
        <f>IF($AH862="Yes",$AG862,"")</f>
      </c>
      <c r="AJ862">
        <f>IF($AI862="","",$AI862+ROW()/1000000)</f>
      </c>
      <c r="AK862">
        <f>IF(OR($A862="",$P862="Yes",N($AG862)=0),"",$AG862+ROW()/1000000)</f>
      </c>
      <c r="AL862" t="str">
        <f>IF($A862="","",INDEX(games!$J:$J,ROW())&amp;"")</f>
      </c>
      <c r="AM862">
        <f>IF($A862="","",SUMPRODUCT($AO862:$BD862,'Map Analysis'!$AP$2^{0,1,2,3,4,5,6,7,8,9,10,11,12,13,14,15}))</f>
      </c>
      <c r="AN862">
        <f>IF($A862="","",$AM862+ROW()/10000000)</f>
      </c>
      <c r="AO862">
        <f>IF($A862="","",COUNTIF($W$2:$W$2500,$A862))</f>
      </c>
      <c r="AP862">
        <f>IF($A862="","",SUMIFS($BF$2:$BF$2500,$W$2:$W$2500,$A862))</f>
      </c>
      <c r="AQ862">
        <f>IF($A862="","",SUMIFS($BG$2:$BG$2500,$W$2:$W$2500,$A862))</f>
      </c>
      <c r="AR862">
        <f>IF($A862="","",SUMIFS($BH$2:$BH$2500,$W$2:$W$2500,$A862))</f>
      </c>
      <c r="AS862">
        <f>IF($A862="","",SUMIFS($BI$2:$BI$2500,$W$2:$W$2500,$A862))</f>
      </c>
      <c r="AT862">
        <f>IF($A862="","",SUMIFS($BJ$2:$BJ$2500,$W$2:$W$2500,$A862))</f>
      </c>
      <c r="AU862">
        <f>IF($A862="","",SUMIFS($BK$2:$BK$2500,$W$2:$W$2500,$A862))</f>
      </c>
      <c r="AV862">
        <f>IF($A862="","",SUMIFS($BL$2:$BL$2500,$W$2:$W$2500,$A862))</f>
      </c>
      <c r="AW862">
        <f>IF($A862="","",SUMIFS($BM$2:$BM$2500,$W$2:$W$2500,$A862))</f>
      </c>
      <c r="AX862">
        <f>IF($A862="","",SUMIFS($BN$2:$BN$2500,$W$2:$W$2500,$A862))</f>
      </c>
      <c r="AY862">
        <f>IF($A862="","",SUMIFS($BO$2:$BO$2500,$W$2:$W$2500,$A862))</f>
      </c>
      <c r="AZ862">
        <f>IF($A862="","",SUMIFS($BP$2:$BP$2500,$W$2:$W$2500,$A862))</f>
      </c>
      <c r="BA862">
        <f>IF($A862="","",SUMIFS($BQ$2:$BQ$2500,$W$2:$W$2500,$A862))</f>
      </c>
      <c r="BB862">
        <f>IF($A862="","",SUMIFS($BR$2:$BR$2500,$W$2:$W$2500,$A862))</f>
      </c>
      <c r="BC862">
        <f>IF($A862="","",SUMIFS($BS$2:$BS$2500,$W$2:$W$2500,$A862))</f>
      </c>
      <c r="BD862">
        <f>IF($A862="","",SUMIFS($BT$2:$BT$2500,$W$2:$W$2500,$A862))</f>
      </c>
      <c r="BF862">
        <f>IF($Z862="","",INDEX($AO$2:$AO$2000,$Z862))</f>
      </c>
      <c r="BG862">
        <f>IF($Z862="","",INDEX($AP$2:$AP$2000,$Z862))</f>
      </c>
      <c r="BH862">
        <f>IF($Z862="","",INDEX($AQ$2:$AQ$2000,$Z862))</f>
      </c>
      <c r="BI862">
        <f>IF($Z862="","",INDEX($AR$2:$AR$2000,$Z862))</f>
      </c>
      <c r="BJ862">
        <f>IF($Z862="","",INDEX($AS$2:$AS$2000,$Z862))</f>
      </c>
      <c r="BK862">
        <f>IF($Z862="","",INDEX($AT$2:$AT$2000,$Z862))</f>
      </c>
      <c r="BL862">
        <f>IF($Z862="","",INDEX($AU$2:$AU$2000,$Z862))</f>
      </c>
      <c r="BM862">
        <f>IF($Z862="","",INDEX($AV$2:$AV$2000,$Z862))</f>
      </c>
      <c r="BN862">
        <f>IF($Z862="","",INDEX($AW$2:$AW$2000,$Z862))</f>
      </c>
      <c r="BO862">
        <f>IF($Z862="","",INDEX($AX$2:$AX$2000,$Z862))</f>
      </c>
      <c r="BP862">
        <f>IF($Z862="","",INDEX($AY$2:$AY$2000,$Z862))</f>
      </c>
      <c r="BQ862">
        <f>IF($Z862="","",INDEX($AZ$2:$AZ$2000,$Z862))</f>
      </c>
      <c r="BR862">
        <f>IF($Z862="","",INDEX($BA$2:$BA$2000,$Z862))</f>
      </c>
      <c r="BS862">
        <f>IF($Z862="","",INDEX($BB$2:$BB$2000,$Z862))</f>
      </c>
      <c r="BT862">
        <f>IF($Z862="","",INDEX($BC$2:$BC$2000,$Z862))</f>
      </c>
      <c r="BV862">
        <f>IF(OR($A862="",$P862&lt;&gt;"Yes",$AH862="Yes"),"",1+N($AG862))</f>
      </c>
      <c r="BW862">
        <f>IF($A862="","",COUNTIFS($W$2:$W$2500,$A862,$BZ$2:$BZ$2500,"Yes")+COUNTIFS($X$2:$X$2500,$A862,$BY$2:$BY$2500,"Yes"))</f>
      </c>
      <c r="BX862">
        <f>IF(OR($A862="",$P862="Yes"),"",IF(N($BW862)=0,0,1+SUMIFS($CB$2:$CB$2500,$W$2:$W$2500,$A862)+SUMIFS($CA$2:$CA$2500,$X$2:$X$2500,$A862)))</f>
      </c>
      <c r="BY862" t="str">
        <f>IF($Y862="","",INDEX($AH$2:$AH$2000,$Y862)&amp;"")</f>
      </c>
      <c r="BZ862" t="str">
        <f>IF($Z862="","",INDEX($AH$2:$AH$2000,$Z862)&amp;"")</f>
      </c>
      <c r="CA862">
        <f>IF($Y862="","",INDEX($BV$2:$BV$2000,$Y862))</f>
      </c>
      <c r="CB862">
        <f>IF($Z862="","",INDEX($BV$2:$BV$2000,$Z862))</f>
      </c>
    </row>
    <row r="863">
      <c r="A863" t="str">
        <f>IF(TRIM(INDEX(games!$A:$A,ROW()))="","",TRIM(INDEX(games!$A:$A,ROW())))</f>
      </c>
      <c r="B863">
        <f>IF(OR($A863="",INDEX(games!$B:$B,ROW())=""),"",INDEX(games!$B:$B,ROW()))</f>
      </c>
      <c r="C863" t="str">
        <f>IF(OR($A863="",INDEX(games!$C:$C,ROW())=""),"",INDEX(games!$C:$C,ROW()))</f>
      </c>
      <c r="D863">
        <f>IF($A863="","",COUNTIF($W$2:$W$2500,$A863)+COUNTIF($X$2:$X$2500,$A863))</f>
      </c>
      <c r="E863">
        <f>IF($A863="","",IFERROR(MATCH($C863,$R$2:$R$5,0),0))</f>
      </c>
      <c r="F863">
        <f>IF($A863="","",MOD(ROW(),34))</f>
      </c>
      <c r="G863">
        <f>IF($A863="",NA(),IF($C863="Action",$B863,NA()))</f>
      </c>
      <c r="H863">
        <f>IF($A863="",NA(),IF($C863="Action",1+$F863*0.023,NA()))</f>
      </c>
      <c r="I863">
        <f>IF($A863="",NA(),IF($C863="Strategy",$B863,NA()))</f>
      </c>
      <c r="J863">
        <f>IF($A863="",NA(),IF($C863="Strategy",2+$F863*0.023,NA()))</f>
      </c>
      <c r="K863">
        <f>IF($A863="",NA(),IF($C863="Deckbuilder",$B863,NA()))</f>
      </c>
      <c r="L863">
        <f>IF($A863="",NA(),IF($C863="Deckbuilder",3+$F863*0.023,NA()))</f>
      </c>
      <c r="M863">
        <f>IF($A863="",NA(),IF($C863="Traditional",$B863,NA()))</f>
      </c>
      <c r="N863">
        <f>IF($A863="",NA(),IF($C863="Traditional",4+$F863*0.023,NA()))</f>
      </c>
      <c r="O863">
        <f>IF($A863="","",$D863+ROW()/1000000)</f>
      </c>
      <c r="P863" t="str">
        <f>IF(OR($A863="",INDEX(games!$H:$H,ROW())=""),"",INDEX(games!$H:$H,ROW()))</f>
      </c>
      <c r="Q863">
        <f>IF(OR($A863="",$P863&lt;&gt;"Yes"),"",$D863+ROW()/1000000)</f>
      </c>
      <c r="T863">
        <f>IF($Y863="","",INDEX($B$2:$B$2000,$Y863))</f>
      </c>
      <c r="U863">
        <f>IF($Z863="","",INDEX($B$2:$B$2000,$Z863))</f>
      </c>
      <c r="V863">
        <f>IF(OR($T863="",$U863=""),"",$U863-$T863)</f>
      </c>
      <c r="W863" t="str">
        <f>IF(TRIM(INDEX(connections!$A:$A,ROW()))="","",TRIM(INDEX(connections!$A:$A,ROW())))</f>
      </c>
      <c r="X863" t="str">
        <f>IF($W863="","",TRIM(INDEX(connections!$B:$B,ROW())))</f>
      </c>
      <c r="Y863">
        <f>IF($W863="","",IFERROR(MATCH($W863,$A$2:$A$2000,0),""))</f>
      </c>
      <c r="Z863">
        <f>IF($X863="","",IFERROR(MATCH($X863,$A$2:$A$2000,0),""))</f>
      </c>
      <c r="AA863" t="str">
        <f>IF($Y863="","",INDEX($P$2:$P$2000,$Y863))</f>
      </c>
      <c r="AB863" t="str">
        <f>IF($Z863="","",INDEX($P$2:$P$2000,$Z863))</f>
      </c>
      <c r="AC863">
        <f>IF(AND($AA863="Yes",$AB863="Yes"),1,"")</f>
      </c>
      <c r="AD863">
        <f>IF(OR($Y863="",$Z863=""),"",IF(INDEX($C$2:$C$2000,$Y863)=INDEX($C$2:$C$2000,$Z863),0,1))</f>
      </c>
      <c r="AE863">
        <f>IF($AC863&lt;&gt;1,"",IF(AND(INDEX($AG$2:$AG$2000,$Y863)=1,INDEX($AG$2:$AG$2000,$Z863)=1),1,""))</f>
      </c>
      <c r="AG863">
        <f>IF($A863="","",COUNTIFS($W$2:$W$2500,$A863,$AB$2:$AB$2500,"Yes")+COUNTIFS($X$2:$X$2500,$A863,$AA$2:$AA$2500,"Yes"))</f>
      </c>
      <c r="AH863" t="str">
        <f>IF(OR($P863&lt;&gt;"Yes",N($AG863)=0),"",IF(AND($AG863=1,COUNTIFS($W$2:$W$2500,$A863,$AE$2:$AE$2500,1)+COUNTIFS($X$2:$X$2500,$A863,$AE$2:$AE$2500,1)&gt;0),"","Yes"))</f>
      </c>
      <c r="AI863">
        <f>IF($AH863="Yes",$AG863,"")</f>
      </c>
      <c r="AJ863">
        <f>IF($AI863="","",$AI863+ROW()/1000000)</f>
      </c>
      <c r="AK863">
        <f>IF(OR($A863="",$P863="Yes",N($AG863)=0),"",$AG863+ROW()/1000000)</f>
      </c>
      <c r="AL863" t="str">
        <f>IF($A863="","",INDEX(games!$J:$J,ROW())&amp;"")</f>
      </c>
      <c r="AM863">
        <f>IF($A863="","",SUMPRODUCT($AO863:$BD863,'Map Analysis'!$AP$2^{0,1,2,3,4,5,6,7,8,9,10,11,12,13,14,15}))</f>
      </c>
      <c r="AN863">
        <f>IF($A863="","",$AM863+ROW()/10000000)</f>
      </c>
      <c r="AO863">
        <f>IF($A863="","",COUNTIF($W$2:$W$2500,$A863))</f>
      </c>
      <c r="AP863">
        <f>IF($A863="","",SUMIFS($BF$2:$BF$2500,$W$2:$W$2500,$A863))</f>
      </c>
      <c r="AQ863">
        <f>IF($A863="","",SUMIFS($BG$2:$BG$2500,$W$2:$W$2500,$A863))</f>
      </c>
      <c r="AR863">
        <f>IF($A863="","",SUMIFS($BH$2:$BH$2500,$W$2:$W$2500,$A863))</f>
      </c>
      <c r="AS863">
        <f>IF($A863="","",SUMIFS($BI$2:$BI$2500,$W$2:$W$2500,$A863))</f>
      </c>
      <c r="AT863">
        <f>IF($A863="","",SUMIFS($BJ$2:$BJ$2500,$W$2:$W$2500,$A863))</f>
      </c>
      <c r="AU863">
        <f>IF($A863="","",SUMIFS($BK$2:$BK$2500,$W$2:$W$2500,$A863))</f>
      </c>
      <c r="AV863">
        <f>IF($A863="","",SUMIFS($BL$2:$BL$2500,$W$2:$W$2500,$A863))</f>
      </c>
      <c r="AW863">
        <f>IF($A863="","",SUMIFS($BM$2:$BM$2500,$W$2:$W$2500,$A863))</f>
      </c>
      <c r="AX863">
        <f>IF($A863="","",SUMIFS($BN$2:$BN$2500,$W$2:$W$2500,$A863))</f>
      </c>
      <c r="AY863">
        <f>IF($A863="","",SUMIFS($BO$2:$BO$2500,$W$2:$W$2500,$A863))</f>
      </c>
      <c r="AZ863">
        <f>IF($A863="","",SUMIFS($BP$2:$BP$2500,$W$2:$W$2500,$A863))</f>
      </c>
      <c r="BA863">
        <f>IF($A863="","",SUMIFS($BQ$2:$BQ$2500,$W$2:$W$2500,$A863))</f>
      </c>
      <c r="BB863">
        <f>IF($A863="","",SUMIFS($BR$2:$BR$2500,$W$2:$W$2500,$A863))</f>
      </c>
      <c r="BC863">
        <f>IF($A863="","",SUMIFS($BS$2:$BS$2500,$W$2:$W$2500,$A863))</f>
      </c>
      <c r="BD863">
        <f>IF($A863="","",SUMIFS($BT$2:$BT$2500,$W$2:$W$2500,$A863))</f>
      </c>
      <c r="BF863">
        <f>IF($Z863="","",INDEX($AO$2:$AO$2000,$Z863))</f>
      </c>
      <c r="BG863">
        <f>IF($Z863="","",INDEX($AP$2:$AP$2000,$Z863))</f>
      </c>
      <c r="BH863">
        <f>IF($Z863="","",INDEX($AQ$2:$AQ$2000,$Z863))</f>
      </c>
      <c r="BI863">
        <f>IF($Z863="","",INDEX($AR$2:$AR$2000,$Z863))</f>
      </c>
      <c r="BJ863">
        <f>IF($Z863="","",INDEX($AS$2:$AS$2000,$Z863))</f>
      </c>
      <c r="BK863">
        <f>IF($Z863="","",INDEX($AT$2:$AT$2000,$Z863))</f>
      </c>
      <c r="BL863">
        <f>IF($Z863="","",INDEX($AU$2:$AU$2000,$Z863))</f>
      </c>
      <c r="BM863">
        <f>IF($Z863="","",INDEX($AV$2:$AV$2000,$Z863))</f>
      </c>
      <c r="BN863">
        <f>IF($Z863="","",INDEX($AW$2:$AW$2000,$Z863))</f>
      </c>
      <c r="BO863">
        <f>IF($Z863="","",INDEX($AX$2:$AX$2000,$Z863))</f>
      </c>
      <c r="BP863">
        <f>IF($Z863="","",INDEX($AY$2:$AY$2000,$Z863))</f>
      </c>
      <c r="BQ863">
        <f>IF($Z863="","",INDEX($AZ$2:$AZ$2000,$Z863))</f>
      </c>
      <c r="BR863">
        <f>IF($Z863="","",INDEX($BA$2:$BA$2000,$Z863))</f>
      </c>
      <c r="BS863">
        <f>IF($Z863="","",INDEX($BB$2:$BB$2000,$Z863))</f>
      </c>
      <c r="BT863">
        <f>IF($Z863="","",INDEX($BC$2:$BC$2000,$Z863))</f>
      </c>
      <c r="BV863">
        <f>IF(OR($A863="",$P863&lt;&gt;"Yes",$AH863="Yes"),"",1+N($AG863))</f>
      </c>
      <c r="BW863">
        <f>IF($A863="","",COUNTIFS($W$2:$W$2500,$A863,$BZ$2:$BZ$2500,"Yes")+COUNTIFS($X$2:$X$2500,$A863,$BY$2:$BY$2500,"Yes"))</f>
      </c>
      <c r="BX863">
        <f>IF(OR($A863="",$P863="Yes"),"",IF(N($BW863)=0,0,1+SUMIFS($CB$2:$CB$2500,$W$2:$W$2500,$A863)+SUMIFS($CA$2:$CA$2500,$X$2:$X$2500,$A863)))</f>
      </c>
      <c r="BY863" t="str">
        <f>IF($Y863="","",INDEX($AH$2:$AH$2000,$Y863)&amp;"")</f>
      </c>
      <c r="BZ863" t="str">
        <f>IF($Z863="","",INDEX($AH$2:$AH$2000,$Z863)&amp;"")</f>
      </c>
      <c r="CA863">
        <f>IF($Y863="","",INDEX($BV$2:$BV$2000,$Y863))</f>
      </c>
      <c r="CB863">
        <f>IF($Z863="","",INDEX($BV$2:$BV$2000,$Z863))</f>
      </c>
    </row>
    <row r="864">
      <c r="A864" t="str">
        <f>IF(TRIM(INDEX(games!$A:$A,ROW()))="","",TRIM(INDEX(games!$A:$A,ROW())))</f>
      </c>
      <c r="B864">
        <f>IF(OR($A864="",INDEX(games!$B:$B,ROW())=""),"",INDEX(games!$B:$B,ROW()))</f>
      </c>
      <c r="C864" t="str">
        <f>IF(OR($A864="",INDEX(games!$C:$C,ROW())=""),"",INDEX(games!$C:$C,ROW()))</f>
      </c>
      <c r="D864">
        <f>IF($A864="","",COUNTIF($W$2:$W$2500,$A864)+COUNTIF($X$2:$X$2500,$A864))</f>
      </c>
      <c r="E864">
        <f>IF($A864="","",IFERROR(MATCH($C864,$R$2:$R$5,0),0))</f>
      </c>
      <c r="F864">
        <f>IF($A864="","",MOD(ROW(),34))</f>
      </c>
      <c r="G864">
        <f>IF($A864="",NA(),IF($C864="Action",$B864,NA()))</f>
      </c>
      <c r="H864">
        <f>IF($A864="",NA(),IF($C864="Action",1+$F864*0.023,NA()))</f>
      </c>
      <c r="I864">
        <f>IF($A864="",NA(),IF($C864="Strategy",$B864,NA()))</f>
      </c>
      <c r="J864">
        <f>IF($A864="",NA(),IF($C864="Strategy",2+$F864*0.023,NA()))</f>
      </c>
      <c r="K864">
        <f>IF($A864="",NA(),IF($C864="Deckbuilder",$B864,NA()))</f>
      </c>
      <c r="L864">
        <f>IF($A864="",NA(),IF($C864="Deckbuilder",3+$F864*0.023,NA()))</f>
      </c>
      <c r="M864">
        <f>IF($A864="",NA(),IF($C864="Traditional",$B864,NA()))</f>
      </c>
      <c r="N864">
        <f>IF($A864="",NA(),IF($C864="Traditional",4+$F864*0.023,NA()))</f>
      </c>
      <c r="O864">
        <f>IF($A864="","",$D864+ROW()/1000000)</f>
      </c>
      <c r="P864" t="str">
        <f>IF(OR($A864="",INDEX(games!$H:$H,ROW())=""),"",INDEX(games!$H:$H,ROW()))</f>
      </c>
      <c r="Q864">
        <f>IF(OR($A864="",$P864&lt;&gt;"Yes"),"",$D864+ROW()/1000000)</f>
      </c>
      <c r="T864">
        <f>IF($Y864="","",INDEX($B$2:$B$2000,$Y864))</f>
      </c>
      <c r="U864">
        <f>IF($Z864="","",INDEX($B$2:$B$2000,$Z864))</f>
      </c>
      <c r="V864">
        <f>IF(OR($T864="",$U864=""),"",$U864-$T864)</f>
      </c>
      <c r="W864" t="str">
        <f>IF(TRIM(INDEX(connections!$A:$A,ROW()))="","",TRIM(INDEX(connections!$A:$A,ROW())))</f>
      </c>
      <c r="X864" t="str">
        <f>IF($W864="","",TRIM(INDEX(connections!$B:$B,ROW())))</f>
      </c>
      <c r="Y864">
        <f>IF($W864="","",IFERROR(MATCH($W864,$A$2:$A$2000,0),""))</f>
      </c>
      <c r="Z864">
        <f>IF($X864="","",IFERROR(MATCH($X864,$A$2:$A$2000,0),""))</f>
      </c>
      <c r="AA864" t="str">
        <f>IF($Y864="","",INDEX($P$2:$P$2000,$Y864))</f>
      </c>
      <c r="AB864" t="str">
        <f>IF($Z864="","",INDEX($P$2:$P$2000,$Z864))</f>
      </c>
      <c r="AC864">
        <f>IF(AND($AA864="Yes",$AB864="Yes"),1,"")</f>
      </c>
      <c r="AD864">
        <f>IF(OR($Y864="",$Z864=""),"",IF(INDEX($C$2:$C$2000,$Y864)=INDEX($C$2:$C$2000,$Z864),0,1))</f>
      </c>
      <c r="AE864">
        <f>IF($AC864&lt;&gt;1,"",IF(AND(INDEX($AG$2:$AG$2000,$Y864)=1,INDEX($AG$2:$AG$2000,$Z864)=1),1,""))</f>
      </c>
      <c r="AG864">
        <f>IF($A864="","",COUNTIFS($W$2:$W$2500,$A864,$AB$2:$AB$2500,"Yes")+COUNTIFS($X$2:$X$2500,$A864,$AA$2:$AA$2500,"Yes"))</f>
      </c>
      <c r="AH864" t="str">
        <f>IF(OR($P864&lt;&gt;"Yes",N($AG864)=0),"",IF(AND($AG864=1,COUNTIFS($W$2:$W$2500,$A864,$AE$2:$AE$2500,1)+COUNTIFS($X$2:$X$2500,$A864,$AE$2:$AE$2500,1)&gt;0),"","Yes"))</f>
      </c>
      <c r="AI864">
        <f>IF($AH864="Yes",$AG864,"")</f>
      </c>
      <c r="AJ864">
        <f>IF($AI864="","",$AI864+ROW()/1000000)</f>
      </c>
      <c r="AK864">
        <f>IF(OR($A864="",$P864="Yes",N($AG864)=0),"",$AG864+ROW()/1000000)</f>
      </c>
      <c r="AL864" t="str">
        <f>IF($A864="","",INDEX(games!$J:$J,ROW())&amp;"")</f>
      </c>
      <c r="AM864">
        <f>IF($A864="","",SUMPRODUCT($AO864:$BD864,'Map Analysis'!$AP$2^{0,1,2,3,4,5,6,7,8,9,10,11,12,13,14,15}))</f>
      </c>
      <c r="AN864">
        <f>IF($A864="","",$AM864+ROW()/10000000)</f>
      </c>
      <c r="AO864">
        <f>IF($A864="","",COUNTIF($W$2:$W$2500,$A864))</f>
      </c>
      <c r="AP864">
        <f>IF($A864="","",SUMIFS($BF$2:$BF$2500,$W$2:$W$2500,$A864))</f>
      </c>
      <c r="AQ864">
        <f>IF($A864="","",SUMIFS($BG$2:$BG$2500,$W$2:$W$2500,$A864))</f>
      </c>
      <c r="AR864">
        <f>IF($A864="","",SUMIFS($BH$2:$BH$2500,$W$2:$W$2500,$A864))</f>
      </c>
      <c r="AS864">
        <f>IF($A864="","",SUMIFS($BI$2:$BI$2500,$W$2:$W$2500,$A864))</f>
      </c>
      <c r="AT864">
        <f>IF($A864="","",SUMIFS($BJ$2:$BJ$2500,$W$2:$W$2500,$A864))</f>
      </c>
      <c r="AU864">
        <f>IF($A864="","",SUMIFS($BK$2:$BK$2500,$W$2:$W$2500,$A864))</f>
      </c>
      <c r="AV864">
        <f>IF($A864="","",SUMIFS($BL$2:$BL$2500,$W$2:$W$2500,$A864))</f>
      </c>
      <c r="AW864">
        <f>IF($A864="","",SUMIFS($BM$2:$BM$2500,$W$2:$W$2500,$A864))</f>
      </c>
      <c r="AX864">
        <f>IF($A864="","",SUMIFS($BN$2:$BN$2500,$W$2:$W$2500,$A864))</f>
      </c>
      <c r="AY864">
        <f>IF($A864="","",SUMIFS($BO$2:$BO$2500,$W$2:$W$2500,$A864))</f>
      </c>
      <c r="AZ864">
        <f>IF($A864="","",SUMIFS($BP$2:$BP$2500,$W$2:$W$2500,$A864))</f>
      </c>
      <c r="BA864">
        <f>IF($A864="","",SUMIFS($BQ$2:$BQ$2500,$W$2:$W$2500,$A864))</f>
      </c>
      <c r="BB864">
        <f>IF($A864="","",SUMIFS($BR$2:$BR$2500,$W$2:$W$2500,$A864))</f>
      </c>
      <c r="BC864">
        <f>IF($A864="","",SUMIFS($BS$2:$BS$2500,$W$2:$W$2500,$A864))</f>
      </c>
      <c r="BD864">
        <f>IF($A864="","",SUMIFS($BT$2:$BT$2500,$W$2:$W$2500,$A864))</f>
      </c>
      <c r="BF864">
        <f>IF($Z864="","",INDEX($AO$2:$AO$2000,$Z864))</f>
      </c>
      <c r="BG864">
        <f>IF($Z864="","",INDEX($AP$2:$AP$2000,$Z864))</f>
      </c>
      <c r="BH864">
        <f>IF($Z864="","",INDEX($AQ$2:$AQ$2000,$Z864))</f>
      </c>
      <c r="BI864">
        <f>IF($Z864="","",INDEX($AR$2:$AR$2000,$Z864))</f>
      </c>
      <c r="BJ864">
        <f>IF($Z864="","",INDEX($AS$2:$AS$2000,$Z864))</f>
      </c>
      <c r="BK864">
        <f>IF($Z864="","",INDEX($AT$2:$AT$2000,$Z864))</f>
      </c>
      <c r="BL864">
        <f>IF($Z864="","",INDEX($AU$2:$AU$2000,$Z864))</f>
      </c>
      <c r="BM864">
        <f>IF($Z864="","",INDEX($AV$2:$AV$2000,$Z864))</f>
      </c>
      <c r="BN864">
        <f>IF($Z864="","",INDEX($AW$2:$AW$2000,$Z864))</f>
      </c>
      <c r="BO864">
        <f>IF($Z864="","",INDEX($AX$2:$AX$2000,$Z864))</f>
      </c>
      <c r="BP864">
        <f>IF($Z864="","",INDEX($AY$2:$AY$2000,$Z864))</f>
      </c>
      <c r="BQ864">
        <f>IF($Z864="","",INDEX($AZ$2:$AZ$2000,$Z864))</f>
      </c>
      <c r="BR864">
        <f>IF($Z864="","",INDEX($BA$2:$BA$2000,$Z864))</f>
      </c>
      <c r="BS864">
        <f>IF($Z864="","",INDEX($BB$2:$BB$2000,$Z864))</f>
      </c>
      <c r="BT864">
        <f>IF($Z864="","",INDEX($BC$2:$BC$2000,$Z864))</f>
      </c>
      <c r="BV864">
        <f>IF(OR($A864="",$P864&lt;&gt;"Yes",$AH864="Yes"),"",1+N($AG864))</f>
      </c>
      <c r="BW864">
        <f>IF($A864="","",COUNTIFS($W$2:$W$2500,$A864,$BZ$2:$BZ$2500,"Yes")+COUNTIFS($X$2:$X$2500,$A864,$BY$2:$BY$2500,"Yes"))</f>
      </c>
      <c r="BX864">
        <f>IF(OR($A864="",$P864="Yes"),"",IF(N($BW864)=0,0,1+SUMIFS($CB$2:$CB$2500,$W$2:$W$2500,$A864)+SUMIFS($CA$2:$CA$2500,$X$2:$X$2500,$A864)))</f>
      </c>
      <c r="BY864" t="str">
        <f>IF($Y864="","",INDEX($AH$2:$AH$2000,$Y864)&amp;"")</f>
      </c>
      <c r="BZ864" t="str">
        <f>IF($Z864="","",INDEX($AH$2:$AH$2000,$Z864)&amp;"")</f>
      </c>
      <c r="CA864">
        <f>IF($Y864="","",INDEX($BV$2:$BV$2000,$Y864))</f>
      </c>
      <c r="CB864">
        <f>IF($Z864="","",INDEX($BV$2:$BV$2000,$Z864))</f>
      </c>
    </row>
    <row r="865">
      <c r="A865" t="str">
        <f>IF(TRIM(INDEX(games!$A:$A,ROW()))="","",TRIM(INDEX(games!$A:$A,ROW())))</f>
      </c>
      <c r="B865">
        <f>IF(OR($A865="",INDEX(games!$B:$B,ROW())=""),"",INDEX(games!$B:$B,ROW()))</f>
      </c>
      <c r="C865" t="str">
        <f>IF(OR($A865="",INDEX(games!$C:$C,ROW())=""),"",INDEX(games!$C:$C,ROW()))</f>
      </c>
      <c r="D865">
        <f>IF($A865="","",COUNTIF($W$2:$W$2500,$A865)+COUNTIF($X$2:$X$2500,$A865))</f>
      </c>
      <c r="E865">
        <f>IF($A865="","",IFERROR(MATCH($C865,$R$2:$R$5,0),0))</f>
      </c>
      <c r="F865">
        <f>IF($A865="","",MOD(ROW(),34))</f>
      </c>
      <c r="G865">
        <f>IF($A865="",NA(),IF($C865="Action",$B865,NA()))</f>
      </c>
      <c r="H865">
        <f>IF($A865="",NA(),IF($C865="Action",1+$F865*0.023,NA()))</f>
      </c>
      <c r="I865">
        <f>IF($A865="",NA(),IF($C865="Strategy",$B865,NA()))</f>
      </c>
      <c r="J865">
        <f>IF($A865="",NA(),IF($C865="Strategy",2+$F865*0.023,NA()))</f>
      </c>
      <c r="K865">
        <f>IF($A865="",NA(),IF($C865="Deckbuilder",$B865,NA()))</f>
      </c>
      <c r="L865">
        <f>IF($A865="",NA(),IF($C865="Deckbuilder",3+$F865*0.023,NA()))</f>
      </c>
      <c r="M865">
        <f>IF($A865="",NA(),IF($C865="Traditional",$B865,NA()))</f>
      </c>
      <c r="N865">
        <f>IF($A865="",NA(),IF($C865="Traditional",4+$F865*0.023,NA()))</f>
      </c>
      <c r="O865">
        <f>IF($A865="","",$D865+ROW()/1000000)</f>
      </c>
      <c r="P865" t="str">
        <f>IF(OR($A865="",INDEX(games!$H:$H,ROW())=""),"",INDEX(games!$H:$H,ROW()))</f>
      </c>
      <c r="Q865">
        <f>IF(OR($A865="",$P865&lt;&gt;"Yes"),"",$D865+ROW()/1000000)</f>
      </c>
      <c r="T865">
        <f>IF($Y865="","",INDEX($B$2:$B$2000,$Y865))</f>
      </c>
      <c r="U865">
        <f>IF($Z865="","",INDEX($B$2:$B$2000,$Z865))</f>
      </c>
      <c r="V865">
        <f>IF(OR($T865="",$U865=""),"",$U865-$T865)</f>
      </c>
      <c r="W865" t="str">
        <f>IF(TRIM(INDEX(connections!$A:$A,ROW()))="","",TRIM(INDEX(connections!$A:$A,ROW())))</f>
      </c>
      <c r="X865" t="str">
        <f>IF($W865="","",TRIM(INDEX(connections!$B:$B,ROW())))</f>
      </c>
      <c r="Y865">
        <f>IF($W865="","",IFERROR(MATCH($W865,$A$2:$A$2000,0),""))</f>
      </c>
      <c r="Z865">
        <f>IF($X865="","",IFERROR(MATCH($X865,$A$2:$A$2000,0),""))</f>
      </c>
      <c r="AA865" t="str">
        <f>IF($Y865="","",INDEX($P$2:$P$2000,$Y865))</f>
      </c>
      <c r="AB865" t="str">
        <f>IF($Z865="","",INDEX($P$2:$P$2000,$Z865))</f>
      </c>
      <c r="AC865">
        <f>IF(AND($AA865="Yes",$AB865="Yes"),1,"")</f>
      </c>
      <c r="AD865">
        <f>IF(OR($Y865="",$Z865=""),"",IF(INDEX($C$2:$C$2000,$Y865)=INDEX($C$2:$C$2000,$Z865),0,1))</f>
      </c>
      <c r="AE865">
        <f>IF($AC865&lt;&gt;1,"",IF(AND(INDEX($AG$2:$AG$2000,$Y865)=1,INDEX($AG$2:$AG$2000,$Z865)=1),1,""))</f>
      </c>
      <c r="AG865">
        <f>IF($A865="","",COUNTIFS($W$2:$W$2500,$A865,$AB$2:$AB$2500,"Yes")+COUNTIFS($X$2:$X$2500,$A865,$AA$2:$AA$2500,"Yes"))</f>
      </c>
      <c r="AH865" t="str">
        <f>IF(OR($P865&lt;&gt;"Yes",N($AG865)=0),"",IF(AND($AG865=1,COUNTIFS($W$2:$W$2500,$A865,$AE$2:$AE$2500,1)+COUNTIFS($X$2:$X$2500,$A865,$AE$2:$AE$2500,1)&gt;0),"","Yes"))</f>
      </c>
      <c r="AI865">
        <f>IF($AH865="Yes",$AG865,"")</f>
      </c>
      <c r="AJ865">
        <f>IF($AI865="","",$AI865+ROW()/1000000)</f>
      </c>
      <c r="AK865">
        <f>IF(OR($A865="",$P865="Yes",N($AG865)=0),"",$AG865+ROW()/1000000)</f>
      </c>
      <c r="AL865" t="str">
        <f>IF($A865="","",INDEX(games!$J:$J,ROW())&amp;"")</f>
      </c>
      <c r="AM865">
        <f>IF($A865="","",SUMPRODUCT($AO865:$BD865,'Map Analysis'!$AP$2^{0,1,2,3,4,5,6,7,8,9,10,11,12,13,14,15}))</f>
      </c>
      <c r="AN865">
        <f>IF($A865="","",$AM865+ROW()/10000000)</f>
      </c>
      <c r="AO865">
        <f>IF($A865="","",COUNTIF($W$2:$W$2500,$A865))</f>
      </c>
      <c r="AP865">
        <f>IF($A865="","",SUMIFS($BF$2:$BF$2500,$W$2:$W$2500,$A865))</f>
      </c>
      <c r="AQ865">
        <f>IF($A865="","",SUMIFS($BG$2:$BG$2500,$W$2:$W$2500,$A865))</f>
      </c>
      <c r="AR865">
        <f>IF($A865="","",SUMIFS($BH$2:$BH$2500,$W$2:$W$2500,$A865))</f>
      </c>
      <c r="AS865">
        <f>IF($A865="","",SUMIFS($BI$2:$BI$2500,$W$2:$W$2500,$A865))</f>
      </c>
      <c r="AT865">
        <f>IF($A865="","",SUMIFS($BJ$2:$BJ$2500,$W$2:$W$2500,$A865))</f>
      </c>
      <c r="AU865">
        <f>IF($A865="","",SUMIFS($BK$2:$BK$2500,$W$2:$W$2500,$A865))</f>
      </c>
      <c r="AV865">
        <f>IF($A865="","",SUMIFS($BL$2:$BL$2500,$W$2:$W$2500,$A865))</f>
      </c>
      <c r="AW865">
        <f>IF($A865="","",SUMIFS($BM$2:$BM$2500,$W$2:$W$2500,$A865))</f>
      </c>
      <c r="AX865">
        <f>IF($A865="","",SUMIFS($BN$2:$BN$2500,$W$2:$W$2500,$A865))</f>
      </c>
      <c r="AY865">
        <f>IF($A865="","",SUMIFS($BO$2:$BO$2500,$W$2:$W$2500,$A865))</f>
      </c>
      <c r="AZ865">
        <f>IF($A865="","",SUMIFS($BP$2:$BP$2500,$W$2:$W$2500,$A865))</f>
      </c>
      <c r="BA865">
        <f>IF($A865="","",SUMIFS($BQ$2:$BQ$2500,$W$2:$W$2500,$A865))</f>
      </c>
      <c r="BB865">
        <f>IF($A865="","",SUMIFS($BR$2:$BR$2500,$W$2:$W$2500,$A865))</f>
      </c>
      <c r="BC865">
        <f>IF($A865="","",SUMIFS($BS$2:$BS$2500,$W$2:$W$2500,$A865))</f>
      </c>
      <c r="BD865">
        <f>IF($A865="","",SUMIFS($BT$2:$BT$2500,$W$2:$W$2500,$A865))</f>
      </c>
      <c r="BF865">
        <f>IF($Z865="","",INDEX($AO$2:$AO$2000,$Z865))</f>
      </c>
      <c r="BG865">
        <f>IF($Z865="","",INDEX($AP$2:$AP$2000,$Z865))</f>
      </c>
      <c r="BH865">
        <f>IF($Z865="","",INDEX($AQ$2:$AQ$2000,$Z865))</f>
      </c>
      <c r="BI865">
        <f>IF($Z865="","",INDEX($AR$2:$AR$2000,$Z865))</f>
      </c>
      <c r="BJ865">
        <f>IF($Z865="","",INDEX($AS$2:$AS$2000,$Z865))</f>
      </c>
      <c r="BK865">
        <f>IF($Z865="","",INDEX($AT$2:$AT$2000,$Z865))</f>
      </c>
      <c r="BL865">
        <f>IF($Z865="","",INDEX($AU$2:$AU$2000,$Z865))</f>
      </c>
      <c r="BM865">
        <f>IF($Z865="","",INDEX($AV$2:$AV$2000,$Z865))</f>
      </c>
      <c r="BN865">
        <f>IF($Z865="","",INDEX($AW$2:$AW$2000,$Z865))</f>
      </c>
      <c r="BO865">
        <f>IF($Z865="","",INDEX($AX$2:$AX$2000,$Z865))</f>
      </c>
      <c r="BP865">
        <f>IF($Z865="","",INDEX($AY$2:$AY$2000,$Z865))</f>
      </c>
      <c r="BQ865">
        <f>IF($Z865="","",INDEX($AZ$2:$AZ$2000,$Z865))</f>
      </c>
      <c r="BR865">
        <f>IF($Z865="","",INDEX($BA$2:$BA$2000,$Z865))</f>
      </c>
      <c r="BS865">
        <f>IF($Z865="","",INDEX($BB$2:$BB$2000,$Z865))</f>
      </c>
      <c r="BT865">
        <f>IF($Z865="","",INDEX($BC$2:$BC$2000,$Z865))</f>
      </c>
      <c r="BV865">
        <f>IF(OR($A865="",$P865&lt;&gt;"Yes",$AH865="Yes"),"",1+N($AG865))</f>
      </c>
      <c r="BW865">
        <f>IF($A865="","",COUNTIFS($W$2:$W$2500,$A865,$BZ$2:$BZ$2500,"Yes")+COUNTIFS($X$2:$X$2500,$A865,$BY$2:$BY$2500,"Yes"))</f>
      </c>
      <c r="BX865">
        <f>IF(OR($A865="",$P865="Yes"),"",IF(N($BW865)=0,0,1+SUMIFS($CB$2:$CB$2500,$W$2:$W$2500,$A865)+SUMIFS($CA$2:$CA$2500,$X$2:$X$2500,$A865)))</f>
      </c>
      <c r="BY865" t="str">
        <f>IF($Y865="","",INDEX($AH$2:$AH$2000,$Y865)&amp;"")</f>
      </c>
      <c r="BZ865" t="str">
        <f>IF($Z865="","",INDEX($AH$2:$AH$2000,$Z865)&amp;"")</f>
      </c>
      <c r="CA865">
        <f>IF($Y865="","",INDEX($BV$2:$BV$2000,$Y865))</f>
      </c>
      <c r="CB865">
        <f>IF($Z865="","",INDEX($BV$2:$BV$2000,$Z865))</f>
      </c>
    </row>
    <row r="866">
      <c r="A866" t="str">
        <f>IF(TRIM(INDEX(games!$A:$A,ROW()))="","",TRIM(INDEX(games!$A:$A,ROW())))</f>
      </c>
      <c r="B866">
        <f>IF(OR($A866="",INDEX(games!$B:$B,ROW())=""),"",INDEX(games!$B:$B,ROW()))</f>
      </c>
      <c r="C866" t="str">
        <f>IF(OR($A866="",INDEX(games!$C:$C,ROW())=""),"",INDEX(games!$C:$C,ROW()))</f>
      </c>
      <c r="D866">
        <f>IF($A866="","",COUNTIF($W$2:$W$2500,$A866)+COUNTIF($X$2:$X$2500,$A866))</f>
      </c>
      <c r="E866">
        <f>IF($A866="","",IFERROR(MATCH($C866,$R$2:$R$5,0),0))</f>
      </c>
      <c r="F866">
        <f>IF($A866="","",MOD(ROW(),34))</f>
      </c>
      <c r="G866">
        <f>IF($A866="",NA(),IF($C866="Action",$B866,NA()))</f>
      </c>
      <c r="H866">
        <f>IF($A866="",NA(),IF($C866="Action",1+$F866*0.023,NA()))</f>
      </c>
      <c r="I866">
        <f>IF($A866="",NA(),IF($C866="Strategy",$B866,NA()))</f>
      </c>
      <c r="J866">
        <f>IF($A866="",NA(),IF($C866="Strategy",2+$F866*0.023,NA()))</f>
      </c>
      <c r="K866">
        <f>IF($A866="",NA(),IF($C866="Deckbuilder",$B866,NA()))</f>
      </c>
      <c r="L866">
        <f>IF($A866="",NA(),IF($C866="Deckbuilder",3+$F866*0.023,NA()))</f>
      </c>
      <c r="M866">
        <f>IF($A866="",NA(),IF($C866="Traditional",$B866,NA()))</f>
      </c>
      <c r="N866">
        <f>IF($A866="",NA(),IF($C866="Traditional",4+$F866*0.023,NA()))</f>
      </c>
      <c r="O866">
        <f>IF($A866="","",$D866+ROW()/1000000)</f>
      </c>
      <c r="P866" t="str">
        <f>IF(OR($A866="",INDEX(games!$H:$H,ROW())=""),"",INDEX(games!$H:$H,ROW()))</f>
      </c>
      <c r="Q866">
        <f>IF(OR($A866="",$P866&lt;&gt;"Yes"),"",$D866+ROW()/1000000)</f>
      </c>
      <c r="T866">
        <f>IF($Y866="","",INDEX($B$2:$B$2000,$Y866))</f>
      </c>
      <c r="U866">
        <f>IF($Z866="","",INDEX($B$2:$B$2000,$Z866))</f>
      </c>
      <c r="V866">
        <f>IF(OR($T866="",$U866=""),"",$U866-$T866)</f>
      </c>
      <c r="W866" t="str">
        <f>IF(TRIM(INDEX(connections!$A:$A,ROW()))="","",TRIM(INDEX(connections!$A:$A,ROW())))</f>
      </c>
      <c r="X866" t="str">
        <f>IF($W866="","",TRIM(INDEX(connections!$B:$B,ROW())))</f>
      </c>
      <c r="Y866">
        <f>IF($W866="","",IFERROR(MATCH($W866,$A$2:$A$2000,0),""))</f>
      </c>
      <c r="Z866">
        <f>IF($X866="","",IFERROR(MATCH($X866,$A$2:$A$2000,0),""))</f>
      </c>
      <c r="AA866" t="str">
        <f>IF($Y866="","",INDEX($P$2:$P$2000,$Y866))</f>
      </c>
      <c r="AB866" t="str">
        <f>IF($Z866="","",INDEX($P$2:$P$2000,$Z866))</f>
      </c>
      <c r="AC866">
        <f>IF(AND($AA866="Yes",$AB866="Yes"),1,"")</f>
      </c>
      <c r="AD866">
        <f>IF(OR($Y866="",$Z866=""),"",IF(INDEX($C$2:$C$2000,$Y866)=INDEX($C$2:$C$2000,$Z866),0,1))</f>
      </c>
      <c r="AE866">
        <f>IF($AC866&lt;&gt;1,"",IF(AND(INDEX($AG$2:$AG$2000,$Y866)=1,INDEX($AG$2:$AG$2000,$Z866)=1),1,""))</f>
      </c>
      <c r="AG866">
        <f>IF($A866="","",COUNTIFS($W$2:$W$2500,$A866,$AB$2:$AB$2500,"Yes")+COUNTIFS($X$2:$X$2500,$A866,$AA$2:$AA$2500,"Yes"))</f>
      </c>
      <c r="AH866" t="str">
        <f>IF(OR($P866&lt;&gt;"Yes",N($AG866)=0),"",IF(AND($AG866=1,COUNTIFS($W$2:$W$2500,$A866,$AE$2:$AE$2500,1)+COUNTIFS($X$2:$X$2500,$A866,$AE$2:$AE$2500,1)&gt;0),"","Yes"))</f>
      </c>
      <c r="AI866">
        <f>IF($AH866="Yes",$AG866,"")</f>
      </c>
      <c r="AJ866">
        <f>IF($AI866="","",$AI866+ROW()/1000000)</f>
      </c>
      <c r="AK866">
        <f>IF(OR($A866="",$P866="Yes",N($AG866)=0),"",$AG866+ROW()/1000000)</f>
      </c>
      <c r="AL866" t="str">
        <f>IF($A866="","",INDEX(games!$J:$J,ROW())&amp;"")</f>
      </c>
      <c r="AM866">
        <f>IF($A866="","",SUMPRODUCT($AO866:$BD866,'Map Analysis'!$AP$2^{0,1,2,3,4,5,6,7,8,9,10,11,12,13,14,15}))</f>
      </c>
      <c r="AN866">
        <f>IF($A866="","",$AM866+ROW()/10000000)</f>
      </c>
      <c r="AO866">
        <f>IF($A866="","",COUNTIF($W$2:$W$2500,$A866))</f>
      </c>
      <c r="AP866">
        <f>IF($A866="","",SUMIFS($BF$2:$BF$2500,$W$2:$W$2500,$A866))</f>
      </c>
      <c r="AQ866">
        <f>IF($A866="","",SUMIFS($BG$2:$BG$2500,$W$2:$W$2500,$A866))</f>
      </c>
      <c r="AR866">
        <f>IF($A866="","",SUMIFS($BH$2:$BH$2500,$W$2:$W$2500,$A866))</f>
      </c>
      <c r="AS866">
        <f>IF($A866="","",SUMIFS($BI$2:$BI$2500,$W$2:$W$2500,$A866))</f>
      </c>
      <c r="AT866">
        <f>IF($A866="","",SUMIFS($BJ$2:$BJ$2500,$W$2:$W$2500,$A866))</f>
      </c>
      <c r="AU866">
        <f>IF($A866="","",SUMIFS($BK$2:$BK$2500,$W$2:$W$2500,$A866))</f>
      </c>
      <c r="AV866">
        <f>IF($A866="","",SUMIFS($BL$2:$BL$2500,$W$2:$W$2500,$A866))</f>
      </c>
      <c r="AW866">
        <f>IF($A866="","",SUMIFS($BM$2:$BM$2500,$W$2:$W$2500,$A866))</f>
      </c>
      <c r="AX866">
        <f>IF($A866="","",SUMIFS($BN$2:$BN$2500,$W$2:$W$2500,$A866))</f>
      </c>
      <c r="AY866">
        <f>IF($A866="","",SUMIFS($BO$2:$BO$2500,$W$2:$W$2500,$A866))</f>
      </c>
      <c r="AZ866">
        <f>IF($A866="","",SUMIFS($BP$2:$BP$2500,$W$2:$W$2500,$A866))</f>
      </c>
      <c r="BA866">
        <f>IF($A866="","",SUMIFS($BQ$2:$BQ$2500,$W$2:$W$2500,$A866))</f>
      </c>
      <c r="BB866">
        <f>IF($A866="","",SUMIFS($BR$2:$BR$2500,$W$2:$W$2500,$A866))</f>
      </c>
      <c r="BC866">
        <f>IF($A866="","",SUMIFS($BS$2:$BS$2500,$W$2:$W$2500,$A866))</f>
      </c>
      <c r="BD866">
        <f>IF($A866="","",SUMIFS($BT$2:$BT$2500,$W$2:$W$2500,$A866))</f>
      </c>
      <c r="BF866">
        <f>IF($Z866="","",INDEX($AO$2:$AO$2000,$Z866))</f>
      </c>
      <c r="BG866">
        <f>IF($Z866="","",INDEX($AP$2:$AP$2000,$Z866))</f>
      </c>
      <c r="BH866">
        <f>IF($Z866="","",INDEX($AQ$2:$AQ$2000,$Z866))</f>
      </c>
      <c r="BI866">
        <f>IF($Z866="","",INDEX($AR$2:$AR$2000,$Z866))</f>
      </c>
      <c r="BJ866">
        <f>IF($Z866="","",INDEX($AS$2:$AS$2000,$Z866))</f>
      </c>
      <c r="BK866">
        <f>IF($Z866="","",INDEX($AT$2:$AT$2000,$Z866))</f>
      </c>
      <c r="BL866">
        <f>IF($Z866="","",INDEX($AU$2:$AU$2000,$Z866))</f>
      </c>
      <c r="BM866">
        <f>IF($Z866="","",INDEX($AV$2:$AV$2000,$Z866))</f>
      </c>
      <c r="BN866">
        <f>IF($Z866="","",INDEX($AW$2:$AW$2000,$Z866))</f>
      </c>
      <c r="BO866">
        <f>IF($Z866="","",INDEX($AX$2:$AX$2000,$Z866))</f>
      </c>
      <c r="BP866">
        <f>IF($Z866="","",INDEX($AY$2:$AY$2000,$Z866))</f>
      </c>
      <c r="BQ866">
        <f>IF($Z866="","",INDEX($AZ$2:$AZ$2000,$Z866))</f>
      </c>
      <c r="BR866">
        <f>IF($Z866="","",INDEX($BA$2:$BA$2000,$Z866))</f>
      </c>
      <c r="BS866">
        <f>IF($Z866="","",INDEX($BB$2:$BB$2000,$Z866))</f>
      </c>
      <c r="BT866">
        <f>IF($Z866="","",INDEX($BC$2:$BC$2000,$Z866))</f>
      </c>
      <c r="BV866">
        <f>IF(OR($A866="",$P866&lt;&gt;"Yes",$AH866="Yes"),"",1+N($AG866))</f>
      </c>
      <c r="BW866">
        <f>IF($A866="","",COUNTIFS($W$2:$W$2500,$A866,$BZ$2:$BZ$2500,"Yes")+COUNTIFS($X$2:$X$2500,$A866,$BY$2:$BY$2500,"Yes"))</f>
      </c>
      <c r="BX866">
        <f>IF(OR($A866="",$P866="Yes"),"",IF(N($BW866)=0,0,1+SUMIFS($CB$2:$CB$2500,$W$2:$W$2500,$A866)+SUMIFS($CA$2:$CA$2500,$X$2:$X$2500,$A866)))</f>
      </c>
      <c r="BY866" t="str">
        <f>IF($Y866="","",INDEX($AH$2:$AH$2000,$Y866)&amp;"")</f>
      </c>
      <c r="BZ866" t="str">
        <f>IF($Z866="","",INDEX($AH$2:$AH$2000,$Z866)&amp;"")</f>
      </c>
      <c r="CA866">
        <f>IF($Y866="","",INDEX($BV$2:$BV$2000,$Y866))</f>
      </c>
      <c r="CB866">
        <f>IF($Z866="","",INDEX($BV$2:$BV$2000,$Z866))</f>
      </c>
    </row>
    <row r="867">
      <c r="A867" t="str">
        <f>IF(TRIM(INDEX(games!$A:$A,ROW()))="","",TRIM(INDEX(games!$A:$A,ROW())))</f>
      </c>
      <c r="B867">
        <f>IF(OR($A867="",INDEX(games!$B:$B,ROW())=""),"",INDEX(games!$B:$B,ROW()))</f>
      </c>
      <c r="C867" t="str">
        <f>IF(OR($A867="",INDEX(games!$C:$C,ROW())=""),"",INDEX(games!$C:$C,ROW()))</f>
      </c>
      <c r="D867">
        <f>IF($A867="","",COUNTIF($W$2:$W$2500,$A867)+COUNTIF($X$2:$X$2500,$A867))</f>
      </c>
      <c r="E867">
        <f>IF($A867="","",IFERROR(MATCH($C867,$R$2:$R$5,0),0))</f>
      </c>
      <c r="F867">
        <f>IF($A867="","",MOD(ROW(),34))</f>
      </c>
      <c r="G867">
        <f>IF($A867="",NA(),IF($C867="Action",$B867,NA()))</f>
      </c>
      <c r="H867">
        <f>IF($A867="",NA(),IF($C867="Action",1+$F867*0.023,NA()))</f>
      </c>
      <c r="I867">
        <f>IF($A867="",NA(),IF($C867="Strategy",$B867,NA()))</f>
      </c>
      <c r="J867">
        <f>IF($A867="",NA(),IF($C867="Strategy",2+$F867*0.023,NA()))</f>
      </c>
      <c r="K867">
        <f>IF($A867="",NA(),IF($C867="Deckbuilder",$B867,NA()))</f>
      </c>
      <c r="L867">
        <f>IF($A867="",NA(),IF($C867="Deckbuilder",3+$F867*0.023,NA()))</f>
      </c>
      <c r="M867">
        <f>IF($A867="",NA(),IF($C867="Traditional",$B867,NA()))</f>
      </c>
      <c r="N867">
        <f>IF($A867="",NA(),IF($C867="Traditional",4+$F867*0.023,NA()))</f>
      </c>
      <c r="O867">
        <f>IF($A867="","",$D867+ROW()/1000000)</f>
      </c>
      <c r="P867" t="str">
        <f>IF(OR($A867="",INDEX(games!$H:$H,ROW())=""),"",INDEX(games!$H:$H,ROW()))</f>
      </c>
      <c r="Q867">
        <f>IF(OR($A867="",$P867&lt;&gt;"Yes"),"",$D867+ROW()/1000000)</f>
      </c>
      <c r="T867">
        <f>IF($Y867="","",INDEX($B$2:$B$2000,$Y867))</f>
      </c>
      <c r="U867">
        <f>IF($Z867="","",INDEX($B$2:$B$2000,$Z867))</f>
      </c>
      <c r="V867">
        <f>IF(OR($T867="",$U867=""),"",$U867-$T867)</f>
      </c>
      <c r="W867" t="str">
        <f>IF(TRIM(INDEX(connections!$A:$A,ROW()))="","",TRIM(INDEX(connections!$A:$A,ROW())))</f>
      </c>
      <c r="X867" t="str">
        <f>IF($W867="","",TRIM(INDEX(connections!$B:$B,ROW())))</f>
      </c>
      <c r="Y867">
        <f>IF($W867="","",IFERROR(MATCH($W867,$A$2:$A$2000,0),""))</f>
      </c>
      <c r="Z867">
        <f>IF($X867="","",IFERROR(MATCH($X867,$A$2:$A$2000,0),""))</f>
      </c>
      <c r="AA867" t="str">
        <f>IF($Y867="","",INDEX($P$2:$P$2000,$Y867))</f>
      </c>
      <c r="AB867" t="str">
        <f>IF($Z867="","",INDEX($P$2:$P$2000,$Z867))</f>
      </c>
      <c r="AC867">
        <f>IF(AND($AA867="Yes",$AB867="Yes"),1,"")</f>
      </c>
      <c r="AD867">
        <f>IF(OR($Y867="",$Z867=""),"",IF(INDEX($C$2:$C$2000,$Y867)=INDEX($C$2:$C$2000,$Z867),0,1))</f>
      </c>
      <c r="AE867">
        <f>IF($AC867&lt;&gt;1,"",IF(AND(INDEX($AG$2:$AG$2000,$Y867)=1,INDEX($AG$2:$AG$2000,$Z867)=1),1,""))</f>
      </c>
      <c r="AG867">
        <f>IF($A867="","",COUNTIFS($W$2:$W$2500,$A867,$AB$2:$AB$2500,"Yes")+COUNTIFS($X$2:$X$2500,$A867,$AA$2:$AA$2500,"Yes"))</f>
      </c>
      <c r="AH867" t="str">
        <f>IF(OR($P867&lt;&gt;"Yes",N($AG867)=0),"",IF(AND($AG867=1,COUNTIFS($W$2:$W$2500,$A867,$AE$2:$AE$2500,1)+COUNTIFS($X$2:$X$2500,$A867,$AE$2:$AE$2500,1)&gt;0),"","Yes"))</f>
      </c>
      <c r="AI867">
        <f>IF($AH867="Yes",$AG867,"")</f>
      </c>
      <c r="AJ867">
        <f>IF($AI867="","",$AI867+ROW()/1000000)</f>
      </c>
      <c r="AK867">
        <f>IF(OR($A867="",$P867="Yes",N($AG867)=0),"",$AG867+ROW()/1000000)</f>
      </c>
      <c r="AL867" t="str">
        <f>IF($A867="","",INDEX(games!$J:$J,ROW())&amp;"")</f>
      </c>
      <c r="AM867">
        <f>IF($A867="","",SUMPRODUCT($AO867:$BD867,'Map Analysis'!$AP$2^{0,1,2,3,4,5,6,7,8,9,10,11,12,13,14,15}))</f>
      </c>
      <c r="AN867">
        <f>IF($A867="","",$AM867+ROW()/10000000)</f>
      </c>
      <c r="AO867">
        <f>IF($A867="","",COUNTIF($W$2:$W$2500,$A867))</f>
      </c>
      <c r="AP867">
        <f>IF($A867="","",SUMIFS($BF$2:$BF$2500,$W$2:$W$2500,$A867))</f>
      </c>
      <c r="AQ867">
        <f>IF($A867="","",SUMIFS($BG$2:$BG$2500,$W$2:$W$2500,$A867))</f>
      </c>
      <c r="AR867">
        <f>IF($A867="","",SUMIFS($BH$2:$BH$2500,$W$2:$W$2500,$A867))</f>
      </c>
      <c r="AS867">
        <f>IF($A867="","",SUMIFS($BI$2:$BI$2500,$W$2:$W$2500,$A867))</f>
      </c>
      <c r="AT867">
        <f>IF($A867="","",SUMIFS($BJ$2:$BJ$2500,$W$2:$W$2500,$A867))</f>
      </c>
      <c r="AU867">
        <f>IF($A867="","",SUMIFS($BK$2:$BK$2500,$W$2:$W$2500,$A867))</f>
      </c>
      <c r="AV867">
        <f>IF($A867="","",SUMIFS($BL$2:$BL$2500,$W$2:$W$2500,$A867))</f>
      </c>
      <c r="AW867">
        <f>IF($A867="","",SUMIFS($BM$2:$BM$2500,$W$2:$W$2500,$A867))</f>
      </c>
      <c r="AX867">
        <f>IF($A867="","",SUMIFS($BN$2:$BN$2500,$W$2:$W$2500,$A867))</f>
      </c>
      <c r="AY867">
        <f>IF($A867="","",SUMIFS($BO$2:$BO$2500,$W$2:$W$2500,$A867))</f>
      </c>
      <c r="AZ867">
        <f>IF($A867="","",SUMIFS($BP$2:$BP$2500,$W$2:$W$2500,$A867))</f>
      </c>
      <c r="BA867">
        <f>IF($A867="","",SUMIFS($BQ$2:$BQ$2500,$W$2:$W$2500,$A867))</f>
      </c>
      <c r="BB867">
        <f>IF($A867="","",SUMIFS($BR$2:$BR$2500,$W$2:$W$2500,$A867))</f>
      </c>
      <c r="BC867">
        <f>IF($A867="","",SUMIFS($BS$2:$BS$2500,$W$2:$W$2500,$A867))</f>
      </c>
      <c r="BD867">
        <f>IF($A867="","",SUMIFS($BT$2:$BT$2500,$W$2:$W$2500,$A867))</f>
      </c>
      <c r="BF867">
        <f>IF($Z867="","",INDEX($AO$2:$AO$2000,$Z867))</f>
      </c>
      <c r="BG867">
        <f>IF($Z867="","",INDEX($AP$2:$AP$2000,$Z867))</f>
      </c>
      <c r="BH867">
        <f>IF($Z867="","",INDEX($AQ$2:$AQ$2000,$Z867))</f>
      </c>
      <c r="BI867">
        <f>IF($Z867="","",INDEX($AR$2:$AR$2000,$Z867))</f>
      </c>
      <c r="BJ867">
        <f>IF($Z867="","",INDEX($AS$2:$AS$2000,$Z867))</f>
      </c>
      <c r="BK867">
        <f>IF($Z867="","",INDEX($AT$2:$AT$2000,$Z867))</f>
      </c>
      <c r="BL867">
        <f>IF($Z867="","",INDEX($AU$2:$AU$2000,$Z867))</f>
      </c>
      <c r="BM867">
        <f>IF($Z867="","",INDEX($AV$2:$AV$2000,$Z867))</f>
      </c>
      <c r="BN867">
        <f>IF($Z867="","",INDEX($AW$2:$AW$2000,$Z867))</f>
      </c>
      <c r="BO867">
        <f>IF($Z867="","",INDEX($AX$2:$AX$2000,$Z867))</f>
      </c>
      <c r="BP867">
        <f>IF($Z867="","",INDEX($AY$2:$AY$2000,$Z867))</f>
      </c>
      <c r="BQ867">
        <f>IF($Z867="","",INDEX($AZ$2:$AZ$2000,$Z867))</f>
      </c>
      <c r="BR867">
        <f>IF($Z867="","",INDEX($BA$2:$BA$2000,$Z867))</f>
      </c>
      <c r="BS867">
        <f>IF($Z867="","",INDEX($BB$2:$BB$2000,$Z867))</f>
      </c>
      <c r="BT867">
        <f>IF($Z867="","",INDEX($BC$2:$BC$2000,$Z867))</f>
      </c>
      <c r="BV867">
        <f>IF(OR($A867="",$P867&lt;&gt;"Yes",$AH867="Yes"),"",1+N($AG867))</f>
      </c>
      <c r="BW867">
        <f>IF($A867="","",COUNTIFS($W$2:$W$2500,$A867,$BZ$2:$BZ$2500,"Yes")+COUNTIFS($X$2:$X$2500,$A867,$BY$2:$BY$2500,"Yes"))</f>
      </c>
      <c r="BX867">
        <f>IF(OR($A867="",$P867="Yes"),"",IF(N($BW867)=0,0,1+SUMIFS($CB$2:$CB$2500,$W$2:$W$2500,$A867)+SUMIFS($CA$2:$CA$2500,$X$2:$X$2500,$A867)))</f>
      </c>
      <c r="BY867" t="str">
        <f>IF($Y867="","",INDEX($AH$2:$AH$2000,$Y867)&amp;"")</f>
      </c>
      <c r="BZ867" t="str">
        <f>IF($Z867="","",INDEX($AH$2:$AH$2000,$Z867)&amp;"")</f>
      </c>
      <c r="CA867">
        <f>IF($Y867="","",INDEX($BV$2:$BV$2000,$Y867))</f>
      </c>
      <c r="CB867">
        <f>IF($Z867="","",INDEX($BV$2:$BV$2000,$Z867))</f>
      </c>
    </row>
    <row r="868">
      <c r="A868" t="str">
        <f>IF(TRIM(INDEX(games!$A:$A,ROW()))="","",TRIM(INDEX(games!$A:$A,ROW())))</f>
      </c>
      <c r="B868">
        <f>IF(OR($A868="",INDEX(games!$B:$B,ROW())=""),"",INDEX(games!$B:$B,ROW()))</f>
      </c>
      <c r="C868" t="str">
        <f>IF(OR($A868="",INDEX(games!$C:$C,ROW())=""),"",INDEX(games!$C:$C,ROW()))</f>
      </c>
      <c r="D868">
        <f>IF($A868="","",COUNTIF($W$2:$W$2500,$A868)+COUNTIF($X$2:$X$2500,$A868))</f>
      </c>
      <c r="E868">
        <f>IF($A868="","",IFERROR(MATCH($C868,$R$2:$R$5,0),0))</f>
      </c>
      <c r="F868">
        <f>IF($A868="","",MOD(ROW(),34))</f>
      </c>
      <c r="G868">
        <f>IF($A868="",NA(),IF($C868="Action",$B868,NA()))</f>
      </c>
      <c r="H868">
        <f>IF($A868="",NA(),IF($C868="Action",1+$F868*0.023,NA()))</f>
      </c>
      <c r="I868">
        <f>IF($A868="",NA(),IF($C868="Strategy",$B868,NA()))</f>
      </c>
      <c r="J868">
        <f>IF($A868="",NA(),IF($C868="Strategy",2+$F868*0.023,NA()))</f>
      </c>
      <c r="K868">
        <f>IF($A868="",NA(),IF($C868="Deckbuilder",$B868,NA()))</f>
      </c>
      <c r="L868">
        <f>IF($A868="",NA(),IF($C868="Deckbuilder",3+$F868*0.023,NA()))</f>
      </c>
      <c r="M868">
        <f>IF($A868="",NA(),IF($C868="Traditional",$B868,NA()))</f>
      </c>
      <c r="N868">
        <f>IF($A868="",NA(),IF($C868="Traditional",4+$F868*0.023,NA()))</f>
      </c>
      <c r="O868">
        <f>IF($A868="","",$D868+ROW()/1000000)</f>
      </c>
      <c r="P868" t="str">
        <f>IF(OR($A868="",INDEX(games!$H:$H,ROW())=""),"",INDEX(games!$H:$H,ROW()))</f>
      </c>
      <c r="Q868">
        <f>IF(OR($A868="",$P868&lt;&gt;"Yes"),"",$D868+ROW()/1000000)</f>
      </c>
      <c r="T868">
        <f>IF($Y868="","",INDEX($B$2:$B$2000,$Y868))</f>
      </c>
      <c r="U868">
        <f>IF($Z868="","",INDEX($B$2:$B$2000,$Z868))</f>
      </c>
      <c r="V868">
        <f>IF(OR($T868="",$U868=""),"",$U868-$T868)</f>
      </c>
      <c r="W868" t="str">
        <f>IF(TRIM(INDEX(connections!$A:$A,ROW()))="","",TRIM(INDEX(connections!$A:$A,ROW())))</f>
      </c>
      <c r="X868" t="str">
        <f>IF($W868="","",TRIM(INDEX(connections!$B:$B,ROW())))</f>
      </c>
      <c r="Y868">
        <f>IF($W868="","",IFERROR(MATCH($W868,$A$2:$A$2000,0),""))</f>
      </c>
      <c r="Z868">
        <f>IF($X868="","",IFERROR(MATCH($X868,$A$2:$A$2000,0),""))</f>
      </c>
      <c r="AA868" t="str">
        <f>IF($Y868="","",INDEX($P$2:$P$2000,$Y868))</f>
      </c>
      <c r="AB868" t="str">
        <f>IF($Z868="","",INDEX($P$2:$P$2000,$Z868))</f>
      </c>
      <c r="AC868">
        <f>IF(AND($AA868="Yes",$AB868="Yes"),1,"")</f>
      </c>
      <c r="AD868">
        <f>IF(OR($Y868="",$Z868=""),"",IF(INDEX($C$2:$C$2000,$Y868)=INDEX($C$2:$C$2000,$Z868),0,1))</f>
      </c>
      <c r="AE868">
        <f>IF($AC868&lt;&gt;1,"",IF(AND(INDEX($AG$2:$AG$2000,$Y868)=1,INDEX($AG$2:$AG$2000,$Z868)=1),1,""))</f>
      </c>
      <c r="AG868">
        <f>IF($A868="","",COUNTIFS($W$2:$W$2500,$A868,$AB$2:$AB$2500,"Yes")+COUNTIFS($X$2:$X$2500,$A868,$AA$2:$AA$2500,"Yes"))</f>
      </c>
      <c r="AH868" t="str">
        <f>IF(OR($P868&lt;&gt;"Yes",N($AG868)=0),"",IF(AND($AG868=1,COUNTIFS($W$2:$W$2500,$A868,$AE$2:$AE$2500,1)+COUNTIFS($X$2:$X$2500,$A868,$AE$2:$AE$2500,1)&gt;0),"","Yes"))</f>
      </c>
      <c r="AI868">
        <f>IF($AH868="Yes",$AG868,"")</f>
      </c>
      <c r="AJ868">
        <f>IF($AI868="","",$AI868+ROW()/1000000)</f>
      </c>
      <c r="AK868">
        <f>IF(OR($A868="",$P868="Yes",N($AG868)=0),"",$AG868+ROW()/1000000)</f>
      </c>
      <c r="AL868" t="str">
        <f>IF($A868="","",INDEX(games!$J:$J,ROW())&amp;"")</f>
      </c>
      <c r="AM868">
        <f>IF($A868="","",SUMPRODUCT($AO868:$BD868,'Map Analysis'!$AP$2^{0,1,2,3,4,5,6,7,8,9,10,11,12,13,14,15}))</f>
      </c>
      <c r="AN868">
        <f>IF($A868="","",$AM868+ROW()/10000000)</f>
      </c>
      <c r="AO868">
        <f>IF($A868="","",COUNTIF($W$2:$W$2500,$A868))</f>
      </c>
      <c r="AP868">
        <f>IF($A868="","",SUMIFS($BF$2:$BF$2500,$W$2:$W$2500,$A868))</f>
      </c>
      <c r="AQ868">
        <f>IF($A868="","",SUMIFS($BG$2:$BG$2500,$W$2:$W$2500,$A868))</f>
      </c>
      <c r="AR868">
        <f>IF($A868="","",SUMIFS($BH$2:$BH$2500,$W$2:$W$2500,$A868))</f>
      </c>
      <c r="AS868">
        <f>IF($A868="","",SUMIFS($BI$2:$BI$2500,$W$2:$W$2500,$A868))</f>
      </c>
      <c r="AT868">
        <f>IF($A868="","",SUMIFS($BJ$2:$BJ$2500,$W$2:$W$2500,$A868))</f>
      </c>
      <c r="AU868">
        <f>IF($A868="","",SUMIFS($BK$2:$BK$2500,$W$2:$W$2500,$A868))</f>
      </c>
      <c r="AV868">
        <f>IF($A868="","",SUMIFS($BL$2:$BL$2500,$W$2:$W$2500,$A868))</f>
      </c>
      <c r="AW868">
        <f>IF($A868="","",SUMIFS($BM$2:$BM$2500,$W$2:$W$2500,$A868))</f>
      </c>
      <c r="AX868">
        <f>IF($A868="","",SUMIFS($BN$2:$BN$2500,$W$2:$W$2500,$A868))</f>
      </c>
      <c r="AY868">
        <f>IF($A868="","",SUMIFS($BO$2:$BO$2500,$W$2:$W$2500,$A868))</f>
      </c>
      <c r="AZ868">
        <f>IF($A868="","",SUMIFS($BP$2:$BP$2500,$W$2:$W$2500,$A868))</f>
      </c>
      <c r="BA868">
        <f>IF($A868="","",SUMIFS($BQ$2:$BQ$2500,$W$2:$W$2500,$A868))</f>
      </c>
      <c r="BB868">
        <f>IF($A868="","",SUMIFS($BR$2:$BR$2500,$W$2:$W$2500,$A868))</f>
      </c>
      <c r="BC868">
        <f>IF($A868="","",SUMIFS($BS$2:$BS$2500,$W$2:$W$2500,$A868))</f>
      </c>
      <c r="BD868">
        <f>IF($A868="","",SUMIFS($BT$2:$BT$2500,$W$2:$W$2500,$A868))</f>
      </c>
      <c r="BF868">
        <f>IF($Z868="","",INDEX($AO$2:$AO$2000,$Z868))</f>
      </c>
      <c r="BG868">
        <f>IF($Z868="","",INDEX($AP$2:$AP$2000,$Z868))</f>
      </c>
      <c r="BH868">
        <f>IF($Z868="","",INDEX($AQ$2:$AQ$2000,$Z868))</f>
      </c>
      <c r="BI868">
        <f>IF($Z868="","",INDEX($AR$2:$AR$2000,$Z868))</f>
      </c>
      <c r="BJ868">
        <f>IF($Z868="","",INDEX($AS$2:$AS$2000,$Z868))</f>
      </c>
      <c r="BK868">
        <f>IF($Z868="","",INDEX($AT$2:$AT$2000,$Z868))</f>
      </c>
      <c r="BL868">
        <f>IF($Z868="","",INDEX($AU$2:$AU$2000,$Z868))</f>
      </c>
      <c r="BM868">
        <f>IF($Z868="","",INDEX($AV$2:$AV$2000,$Z868))</f>
      </c>
      <c r="BN868">
        <f>IF($Z868="","",INDEX($AW$2:$AW$2000,$Z868))</f>
      </c>
      <c r="BO868">
        <f>IF($Z868="","",INDEX($AX$2:$AX$2000,$Z868))</f>
      </c>
      <c r="BP868">
        <f>IF($Z868="","",INDEX($AY$2:$AY$2000,$Z868))</f>
      </c>
      <c r="BQ868">
        <f>IF($Z868="","",INDEX($AZ$2:$AZ$2000,$Z868))</f>
      </c>
      <c r="BR868">
        <f>IF($Z868="","",INDEX($BA$2:$BA$2000,$Z868))</f>
      </c>
      <c r="BS868">
        <f>IF($Z868="","",INDEX($BB$2:$BB$2000,$Z868))</f>
      </c>
      <c r="BT868">
        <f>IF($Z868="","",INDEX($BC$2:$BC$2000,$Z868))</f>
      </c>
      <c r="BV868">
        <f>IF(OR($A868="",$P868&lt;&gt;"Yes",$AH868="Yes"),"",1+N($AG868))</f>
      </c>
      <c r="BW868">
        <f>IF($A868="","",COUNTIFS($W$2:$W$2500,$A868,$BZ$2:$BZ$2500,"Yes")+COUNTIFS($X$2:$X$2500,$A868,$BY$2:$BY$2500,"Yes"))</f>
      </c>
      <c r="BX868">
        <f>IF(OR($A868="",$P868="Yes"),"",IF(N($BW868)=0,0,1+SUMIFS($CB$2:$CB$2500,$W$2:$W$2500,$A868)+SUMIFS($CA$2:$CA$2500,$X$2:$X$2500,$A868)))</f>
      </c>
      <c r="BY868" t="str">
        <f>IF($Y868="","",INDEX($AH$2:$AH$2000,$Y868)&amp;"")</f>
      </c>
      <c r="BZ868" t="str">
        <f>IF($Z868="","",INDEX($AH$2:$AH$2000,$Z868)&amp;"")</f>
      </c>
      <c r="CA868">
        <f>IF($Y868="","",INDEX($BV$2:$BV$2000,$Y868))</f>
      </c>
      <c r="CB868">
        <f>IF($Z868="","",INDEX($BV$2:$BV$2000,$Z868))</f>
      </c>
    </row>
    <row r="869">
      <c r="A869" t="str">
        <f>IF(TRIM(INDEX(games!$A:$A,ROW()))="","",TRIM(INDEX(games!$A:$A,ROW())))</f>
      </c>
      <c r="B869">
        <f>IF(OR($A869="",INDEX(games!$B:$B,ROW())=""),"",INDEX(games!$B:$B,ROW()))</f>
      </c>
      <c r="C869" t="str">
        <f>IF(OR($A869="",INDEX(games!$C:$C,ROW())=""),"",INDEX(games!$C:$C,ROW()))</f>
      </c>
      <c r="D869">
        <f>IF($A869="","",COUNTIF($W$2:$W$2500,$A869)+COUNTIF($X$2:$X$2500,$A869))</f>
      </c>
      <c r="E869">
        <f>IF($A869="","",IFERROR(MATCH($C869,$R$2:$R$5,0),0))</f>
      </c>
      <c r="F869">
        <f>IF($A869="","",MOD(ROW(),34))</f>
      </c>
      <c r="G869">
        <f>IF($A869="",NA(),IF($C869="Action",$B869,NA()))</f>
      </c>
      <c r="H869">
        <f>IF($A869="",NA(),IF($C869="Action",1+$F869*0.023,NA()))</f>
      </c>
      <c r="I869">
        <f>IF($A869="",NA(),IF($C869="Strategy",$B869,NA()))</f>
      </c>
      <c r="J869">
        <f>IF($A869="",NA(),IF($C869="Strategy",2+$F869*0.023,NA()))</f>
      </c>
      <c r="K869">
        <f>IF($A869="",NA(),IF($C869="Deckbuilder",$B869,NA()))</f>
      </c>
      <c r="L869">
        <f>IF($A869="",NA(),IF($C869="Deckbuilder",3+$F869*0.023,NA()))</f>
      </c>
      <c r="M869">
        <f>IF($A869="",NA(),IF($C869="Traditional",$B869,NA()))</f>
      </c>
      <c r="N869">
        <f>IF($A869="",NA(),IF($C869="Traditional",4+$F869*0.023,NA()))</f>
      </c>
      <c r="O869">
        <f>IF($A869="","",$D869+ROW()/1000000)</f>
      </c>
      <c r="P869" t="str">
        <f>IF(OR($A869="",INDEX(games!$H:$H,ROW())=""),"",INDEX(games!$H:$H,ROW()))</f>
      </c>
      <c r="Q869">
        <f>IF(OR($A869="",$P869&lt;&gt;"Yes"),"",$D869+ROW()/1000000)</f>
      </c>
      <c r="T869">
        <f>IF($Y869="","",INDEX($B$2:$B$2000,$Y869))</f>
      </c>
      <c r="U869">
        <f>IF($Z869="","",INDEX($B$2:$B$2000,$Z869))</f>
      </c>
      <c r="V869">
        <f>IF(OR($T869="",$U869=""),"",$U869-$T869)</f>
      </c>
      <c r="W869" t="str">
        <f>IF(TRIM(INDEX(connections!$A:$A,ROW()))="","",TRIM(INDEX(connections!$A:$A,ROW())))</f>
      </c>
      <c r="X869" t="str">
        <f>IF($W869="","",TRIM(INDEX(connections!$B:$B,ROW())))</f>
      </c>
      <c r="Y869">
        <f>IF($W869="","",IFERROR(MATCH($W869,$A$2:$A$2000,0),""))</f>
      </c>
      <c r="Z869">
        <f>IF($X869="","",IFERROR(MATCH($X869,$A$2:$A$2000,0),""))</f>
      </c>
      <c r="AA869" t="str">
        <f>IF($Y869="","",INDEX($P$2:$P$2000,$Y869))</f>
      </c>
      <c r="AB869" t="str">
        <f>IF($Z869="","",INDEX($P$2:$P$2000,$Z869))</f>
      </c>
      <c r="AC869">
        <f>IF(AND($AA869="Yes",$AB869="Yes"),1,"")</f>
      </c>
      <c r="AD869">
        <f>IF(OR($Y869="",$Z869=""),"",IF(INDEX($C$2:$C$2000,$Y869)=INDEX($C$2:$C$2000,$Z869),0,1))</f>
      </c>
      <c r="AE869">
        <f>IF($AC869&lt;&gt;1,"",IF(AND(INDEX($AG$2:$AG$2000,$Y869)=1,INDEX($AG$2:$AG$2000,$Z869)=1),1,""))</f>
      </c>
      <c r="AG869">
        <f>IF($A869="","",COUNTIFS($W$2:$W$2500,$A869,$AB$2:$AB$2500,"Yes")+COUNTIFS($X$2:$X$2500,$A869,$AA$2:$AA$2500,"Yes"))</f>
      </c>
      <c r="AH869" t="str">
        <f>IF(OR($P869&lt;&gt;"Yes",N($AG869)=0),"",IF(AND($AG869=1,COUNTIFS($W$2:$W$2500,$A869,$AE$2:$AE$2500,1)+COUNTIFS($X$2:$X$2500,$A869,$AE$2:$AE$2500,1)&gt;0),"","Yes"))</f>
      </c>
      <c r="AI869">
        <f>IF($AH869="Yes",$AG869,"")</f>
      </c>
      <c r="AJ869">
        <f>IF($AI869="","",$AI869+ROW()/1000000)</f>
      </c>
      <c r="AK869">
        <f>IF(OR($A869="",$P869="Yes",N($AG869)=0),"",$AG869+ROW()/1000000)</f>
      </c>
      <c r="AL869" t="str">
        <f>IF($A869="","",INDEX(games!$J:$J,ROW())&amp;"")</f>
      </c>
      <c r="AM869">
        <f>IF($A869="","",SUMPRODUCT($AO869:$BD869,'Map Analysis'!$AP$2^{0,1,2,3,4,5,6,7,8,9,10,11,12,13,14,15}))</f>
      </c>
      <c r="AN869">
        <f>IF($A869="","",$AM869+ROW()/10000000)</f>
      </c>
      <c r="AO869">
        <f>IF($A869="","",COUNTIF($W$2:$W$2500,$A869))</f>
      </c>
      <c r="AP869">
        <f>IF($A869="","",SUMIFS($BF$2:$BF$2500,$W$2:$W$2500,$A869))</f>
      </c>
      <c r="AQ869">
        <f>IF($A869="","",SUMIFS($BG$2:$BG$2500,$W$2:$W$2500,$A869))</f>
      </c>
      <c r="AR869">
        <f>IF($A869="","",SUMIFS($BH$2:$BH$2500,$W$2:$W$2500,$A869))</f>
      </c>
      <c r="AS869">
        <f>IF($A869="","",SUMIFS($BI$2:$BI$2500,$W$2:$W$2500,$A869))</f>
      </c>
      <c r="AT869">
        <f>IF($A869="","",SUMIFS($BJ$2:$BJ$2500,$W$2:$W$2500,$A869))</f>
      </c>
      <c r="AU869">
        <f>IF($A869="","",SUMIFS($BK$2:$BK$2500,$W$2:$W$2500,$A869))</f>
      </c>
      <c r="AV869">
        <f>IF($A869="","",SUMIFS($BL$2:$BL$2500,$W$2:$W$2500,$A869))</f>
      </c>
      <c r="AW869">
        <f>IF($A869="","",SUMIFS($BM$2:$BM$2500,$W$2:$W$2500,$A869))</f>
      </c>
      <c r="AX869">
        <f>IF($A869="","",SUMIFS($BN$2:$BN$2500,$W$2:$W$2500,$A869))</f>
      </c>
      <c r="AY869">
        <f>IF($A869="","",SUMIFS($BO$2:$BO$2500,$W$2:$W$2500,$A869))</f>
      </c>
      <c r="AZ869">
        <f>IF($A869="","",SUMIFS($BP$2:$BP$2500,$W$2:$W$2500,$A869))</f>
      </c>
      <c r="BA869">
        <f>IF($A869="","",SUMIFS($BQ$2:$BQ$2500,$W$2:$W$2500,$A869))</f>
      </c>
      <c r="BB869">
        <f>IF($A869="","",SUMIFS($BR$2:$BR$2500,$W$2:$W$2500,$A869))</f>
      </c>
      <c r="BC869">
        <f>IF($A869="","",SUMIFS($BS$2:$BS$2500,$W$2:$W$2500,$A869))</f>
      </c>
      <c r="BD869">
        <f>IF($A869="","",SUMIFS($BT$2:$BT$2500,$W$2:$W$2500,$A869))</f>
      </c>
      <c r="BF869">
        <f>IF($Z869="","",INDEX($AO$2:$AO$2000,$Z869))</f>
      </c>
      <c r="BG869">
        <f>IF($Z869="","",INDEX($AP$2:$AP$2000,$Z869))</f>
      </c>
      <c r="BH869">
        <f>IF($Z869="","",INDEX($AQ$2:$AQ$2000,$Z869))</f>
      </c>
      <c r="BI869">
        <f>IF($Z869="","",INDEX($AR$2:$AR$2000,$Z869))</f>
      </c>
      <c r="BJ869">
        <f>IF($Z869="","",INDEX($AS$2:$AS$2000,$Z869))</f>
      </c>
      <c r="BK869">
        <f>IF($Z869="","",INDEX($AT$2:$AT$2000,$Z869))</f>
      </c>
      <c r="BL869">
        <f>IF($Z869="","",INDEX($AU$2:$AU$2000,$Z869))</f>
      </c>
      <c r="BM869">
        <f>IF($Z869="","",INDEX($AV$2:$AV$2000,$Z869))</f>
      </c>
      <c r="BN869">
        <f>IF($Z869="","",INDEX($AW$2:$AW$2000,$Z869))</f>
      </c>
      <c r="BO869">
        <f>IF($Z869="","",INDEX($AX$2:$AX$2000,$Z869))</f>
      </c>
      <c r="BP869">
        <f>IF($Z869="","",INDEX($AY$2:$AY$2000,$Z869))</f>
      </c>
      <c r="BQ869">
        <f>IF($Z869="","",INDEX($AZ$2:$AZ$2000,$Z869))</f>
      </c>
      <c r="BR869">
        <f>IF($Z869="","",INDEX($BA$2:$BA$2000,$Z869))</f>
      </c>
      <c r="BS869">
        <f>IF($Z869="","",INDEX($BB$2:$BB$2000,$Z869))</f>
      </c>
      <c r="BT869">
        <f>IF($Z869="","",INDEX($BC$2:$BC$2000,$Z869))</f>
      </c>
      <c r="BV869">
        <f>IF(OR($A869="",$P869&lt;&gt;"Yes",$AH869="Yes"),"",1+N($AG869))</f>
      </c>
      <c r="BW869">
        <f>IF($A869="","",COUNTIFS($W$2:$W$2500,$A869,$BZ$2:$BZ$2500,"Yes")+COUNTIFS($X$2:$X$2500,$A869,$BY$2:$BY$2500,"Yes"))</f>
      </c>
      <c r="BX869">
        <f>IF(OR($A869="",$P869="Yes"),"",IF(N($BW869)=0,0,1+SUMIFS($CB$2:$CB$2500,$W$2:$W$2500,$A869)+SUMIFS($CA$2:$CA$2500,$X$2:$X$2500,$A869)))</f>
      </c>
      <c r="BY869" t="str">
        <f>IF($Y869="","",INDEX($AH$2:$AH$2000,$Y869)&amp;"")</f>
      </c>
      <c r="BZ869" t="str">
        <f>IF($Z869="","",INDEX($AH$2:$AH$2000,$Z869)&amp;"")</f>
      </c>
      <c r="CA869">
        <f>IF($Y869="","",INDEX($BV$2:$BV$2000,$Y869))</f>
      </c>
      <c r="CB869">
        <f>IF($Z869="","",INDEX($BV$2:$BV$2000,$Z869))</f>
      </c>
    </row>
    <row r="870">
      <c r="A870" t="str">
        <f>IF(TRIM(INDEX(games!$A:$A,ROW()))="","",TRIM(INDEX(games!$A:$A,ROW())))</f>
      </c>
      <c r="B870">
        <f>IF(OR($A870="",INDEX(games!$B:$B,ROW())=""),"",INDEX(games!$B:$B,ROW()))</f>
      </c>
      <c r="C870" t="str">
        <f>IF(OR($A870="",INDEX(games!$C:$C,ROW())=""),"",INDEX(games!$C:$C,ROW()))</f>
      </c>
      <c r="D870">
        <f>IF($A870="","",COUNTIF($W$2:$W$2500,$A870)+COUNTIF($X$2:$X$2500,$A870))</f>
      </c>
      <c r="E870">
        <f>IF($A870="","",IFERROR(MATCH($C870,$R$2:$R$5,0),0))</f>
      </c>
      <c r="F870">
        <f>IF($A870="","",MOD(ROW(),34))</f>
      </c>
      <c r="G870">
        <f>IF($A870="",NA(),IF($C870="Action",$B870,NA()))</f>
      </c>
      <c r="H870">
        <f>IF($A870="",NA(),IF($C870="Action",1+$F870*0.023,NA()))</f>
      </c>
      <c r="I870">
        <f>IF($A870="",NA(),IF($C870="Strategy",$B870,NA()))</f>
      </c>
      <c r="J870">
        <f>IF($A870="",NA(),IF($C870="Strategy",2+$F870*0.023,NA()))</f>
      </c>
      <c r="K870">
        <f>IF($A870="",NA(),IF($C870="Deckbuilder",$B870,NA()))</f>
      </c>
      <c r="L870">
        <f>IF($A870="",NA(),IF($C870="Deckbuilder",3+$F870*0.023,NA()))</f>
      </c>
      <c r="M870">
        <f>IF($A870="",NA(),IF($C870="Traditional",$B870,NA()))</f>
      </c>
      <c r="N870">
        <f>IF($A870="",NA(),IF($C870="Traditional",4+$F870*0.023,NA()))</f>
      </c>
      <c r="O870">
        <f>IF($A870="","",$D870+ROW()/1000000)</f>
      </c>
      <c r="P870" t="str">
        <f>IF(OR($A870="",INDEX(games!$H:$H,ROW())=""),"",INDEX(games!$H:$H,ROW()))</f>
      </c>
      <c r="Q870">
        <f>IF(OR($A870="",$P870&lt;&gt;"Yes"),"",$D870+ROW()/1000000)</f>
      </c>
      <c r="T870">
        <f>IF($Y870="","",INDEX($B$2:$B$2000,$Y870))</f>
      </c>
      <c r="U870">
        <f>IF($Z870="","",INDEX($B$2:$B$2000,$Z870))</f>
      </c>
      <c r="V870">
        <f>IF(OR($T870="",$U870=""),"",$U870-$T870)</f>
      </c>
      <c r="W870" t="str">
        <f>IF(TRIM(INDEX(connections!$A:$A,ROW()))="","",TRIM(INDEX(connections!$A:$A,ROW())))</f>
      </c>
      <c r="X870" t="str">
        <f>IF($W870="","",TRIM(INDEX(connections!$B:$B,ROW())))</f>
      </c>
      <c r="Y870">
        <f>IF($W870="","",IFERROR(MATCH($W870,$A$2:$A$2000,0),""))</f>
      </c>
      <c r="Z870">
        <f>IF($X870="","",IFERROR(MATCH($X870,$A$2:$A$2000,0),""))</f>
      </c>
      <c r="AA870" t="str">
        <f>IF($Y870="","",INDEX($P$2:$P$2000,$Y870))</f>
      </c>
      <c r="AB870" t="str">
        <f>IF($Z870="","",INDEX($P$2:$P$2000,$Z870))</f>
      </c>
      <c r="AC870">
        <f>IF(AND($AA870="Yes",$AB870="Yes"),1,"")</f>
      </c>
      <c r="AD870">
        <f>IF(OR($Y870="",$Z870=""),"",IF(INDEX($C$2:$C$2000,$Y870)=INDEX($C$2:$C$2000,$Z870),0,1))</f>
      </c>
      <c r="AE870">
        <f>IF($AC870&lt;&gt;1,"",IF(AND(INDEX($AG$2:$AG$2000,$Y870)=1,INDEX($AG$2:$AG$2000,$Z870)=1),1,""))</f>
      </c>
      <c r="AG870">
        <f>IF($A870="","",COUNTIFS($W$2:$W$2500,$A870,$AB$2:$AB$2500,"Yes")+COUNTIFS($X$2:$X$2500,$A870,$AA$2:$AA$2500,"Yes"))</f>
      </c>
      <c r="AH870" t="str">
        <f>IF(OR($P870&lt;&gt;"Yes",N($AG870)=0),"",IF(AND($AG870=1,COUNTIFS($W$2:$W$2500,$A870,$AE$2:$AE$2500,1)+COUNTIFS($X$2:$X$2500,$A870,$AE$2:$AE$2500,1)&gt;0),"","Yes"))</f>
      </c>
      <c r="AI870">
        <f>IF($AH870="Yes",$AG870,"")</f>
      </c>
      <c r="AJ870">
        <f>IF($AI870="","",$AI870+ROW()/1000000)</f>
      </c>
      <c r="AK870">
        <f>IF(OR($A870="",$P870="Yes",N($AG870)=0),"",$AG870+ROW()/1000000)</f>
      </c>
      <c r="AL870" t="str">
        <f>IF($A870="","",INDEX(games!$J:$J,ROW())&amp;"")</f>
      </c>
      <c r="AM870">
        <f>IF($A870="","",SUMPRODUCT($AO870:$BD870,'Map Analysis'!$AP$2^{0,1,2,3,4,5,6,7,8,9,10,11,12,13,14,15}))</f>
      </c>
      <c r="AN870">
        <f>IF($A870="","",$AM870+ROW()/10000000)</f>
      </c>
      <c r="AO870">
        <f>IF($A870="","",COUNTIF($W$2:$W$2500,$A870))</f>
      </c>
      <c r="AP870">
        <f>IF($A870="","",SUMIFS($BF$2:$BF$2500,$W$2:$W$2500,$A870))</f>
      </c>
      <c r="AQ870">
        <f>IF($A870="","",SUMIFS($BG$2:$BG$2500,$W$2:$W$2500,$A870))</f>
      </c>
      <c r="AR870">
        <f>IF($A870="","",SUMIFS($BH$2:$BH$2500,$W$2:$W$2500,$A870))</f>
      </c>
      <c r="AS870">
        <f>IF($A870="","",SUMIFS($BI$2:$BI$2500,$W$2:$W$2500,$A870))</f>
      </c>
      <c r="AT870">
        <f>IF($A870="","",SUMIFS($BJ$2:$BJ$2500,$W$2:$W$2500,$A870))</f>
      </c>
      <c r="AU870">
        <f>IF($A870="","",SUMIFS($BK$2:$BK$2500,$W$2:$W$2500,$A870))</f>
      </c>
      <c r="AV870">
        <f>IF($A870="","",SUMIFS($BL$2:$BL$2500,$W$2:$W$2500,$A870))</f>
      </c>
      <c r="AW870">
        <f>IF($A870="","",SUMIFS($BM$2:$BM$2500,$W$2:$W$2500,$A870))</f>
      </c>
      <c r="AX870">
        <f>IF($A870="","",SUMIFS($BN$2:$BN$2500,$W$2:$W$2500,$A870))</f>
      </c>
      <c r="AY870">
        <f>IF($A870="","",SUMIFS($BO$2:$BO$2500,$W$2:$W$2500,$A870))</f>
      </c>
      <c r="AZ870">
        <f>IF($A870="","",SUMIFS($BP$2:$BP$2500,$W$2:$W$2500,$A870))</f>
      </c>
      <c r="BA870">
        <f>IF($A870="","",SUMIFS($BQ$2:$BQ$2500,$W$2:$W$2500,$A870))</f>
      </c>
      <c r="BB870">
        <f>IF($A870="","",SUMIFS($BR$2:$BR$2500,$W$2:$W$2500,$A870))</f>
      </c>
      <c r="BC870">
        <f>IF($A870="","",SUMIFS($BS$2:$BS$2500,$W$2:$W$2500,$A870))</f>
      </c>
      <c r="BD870">
        <f>IF($A870="","",SUMIFS($BT$2:$BT$2500,$W$2:$W$2500,$A870))</f>
      </c>
      <c r="BF870">
        <f>IF($Z870="","",INDEX($AO$2:$AO$2000,$Z870))</f>
      </c>
      <c r="BG870">
        <f>IF($Z870="","",INDEX($AP$2:$AP$2000,$Z870))</f>
      </c>
      <c r="BH870">
        <f>IF($Z870="","",INDEX($AQ$2:$AQ$2000,$Z870))</f>
      </c>
      <c r="BI870">
        <f>IF($Z870="","",INDEX($AR$2:$AR$2000,$Z870))</f>
      </c>
      <c r="BJ870">
        <f>IF($Z870="","",INDEX($AS$2:$AS$2000,$Z870))</f>
      </c>
      <c r="BK870">
        <f>IF($Z870="","",INDEX($AT$2:$AT$2000,$Z870))</f>
      </c>
      <c r="BL870">
        <f>IF($Z870="","",INDEX($AU$2:$AU$2000,$Z870))</f>
      </c>
      <c r="BM870">
        <f>IF($Z870="","",INDEX($AV$2:$AV$2000,$Z870))</f>
      </c>
      <c r="BN870">
        <f>IF($Z870="","",INDEX($AW$2:$AW$2000,$Z870))</f>
      </c>
      <c r="BO870">
        <f>IF($Z870="","",INDEX($AX$2:$AX$2000,$Z870))</f>
      </c>
      <c r="BP870">
        <f>IF($Z870="","",INDEX($AY$2:$AY$2000,$Z870))</f>
      </c>
      <c r="BQ870">
        <f>IF($Z870="","",INDEX($AZ$2:$AZ$2000,$Z870))</f>
      </c>
      <c r="BR870">
        <f>IF($Z870="","",INDEX($BA$2:$BA$2000,$Z870))</f>
      </c>
      <c r="BS870">
        <f>IF($Z870="","",INDEX($BB$2:$BB$2000,$Z870))</f>
      </c>
      <c r="BT870">
        <f>IF($Z870="","",INDEX($BC$2:$BC$2000,$Z870))</f>
      </c>
      <c r="BV870">
        <f>IF(OR($A870="",$P870&lt;&gt;"Yes",$AH870="Yes"),"",1+N($AG870))</f>
      </c>
      <c r="BW870">
        <f>IF($A870="","",COUNTIFS($W$2:$W$2500,$A870,$BZ$2:$BZ$2500,"Yes")+COUNTIFS($X$2:$X$2500,$A870,$BY$2:$BY$2500,"Yes"))</f>
      </c>
      <c r="BX870">
        <f>IF(OR($A870="",$P870="Yes"),"",IF(N($BW870)=0,0,1+SUMIFS($CB$2:$CB$2500,$W$2:$W$2500,$A870)+SUMIFS($CA$2:$CA$2500,$X$2:$X$2500,$A870)))</f>
      </c>
      <c r="BY870" t="str">
        <f>IF($Y870="","",INDEX($AH$2:$AH$2000,$Y870)&amp;"")</f>
      </c>
      <c r="BZ870" t="str">
        <f>IF($Z870="","",INDEX($AH$2:$AH$2000,$Z870)&amp;"")</f>
      </c>
      <c r="CA870">
        <f>IF($Y870="","",INDEX($BV$2:$BV$2000,$Y870))</f>
      </c>
      <c r="CB870">
        <f>IF($Z870="","",INDEX($BV$2:$BV$2000,$Z870))</f>
      </c>
    </row>
    <row r="871">
      <c r="A871" t="str">
        <f>IF(TRIM(INDEX(games!$A:$A,ROW()))="","",TRIM(INDEX(games!$A:$A,ROW())))</f>
      </c>
      <c r="B871">
        <f>IF(OR($A871="",INDEX(games!$B:$B,ROW())=""),"",INDEX(games!$B:$B,ROW()))</f>
      </c>
      <c r="C871" t="str">
        <f>IF(OR($A871="",INDEX(games!$C:$C,ROW())=""),"",INDEX(games!$C:$C,ROW()))</f>
      </c>
      <c r="D871">
        <f>IF($A871="","",COUNTIF($W$2:$W$2500,$A871)+COUNTIF($X$2:$X$2500,$A871))</f>
      </c>
      <c r="E871">
        <f>IF($A871="","",IFERROR(MATCH($C871,$R$2:$R$5,0),0))</f>
      </c>
      <c r="F871">
        <f>IF($A871="","",MOD(ROW(),34))</f>
      </c>
      <c r="G871">
        <f>IF($A871="",NA(),IF($C871="Action",$B871,NA()))</f>
      </c>
      <c r="H871">
        <f>IF($A871="",NA(),IF($C871="Action",1+$F871*0.023,NA()))</f>
      </c>
      <c r="I871">
        <f>IF($A871="",NA(),IF($C871="Strategy",$B871,NA()))</f>
      </c>
      <c r="J871">
        <f>IF($A871="",NA(),IF($C871="Strategy",2+$F871*0.023,NA()))</f>
      </c>
      <c r="K871">
        <f>IF($A871="",NA(),IF($C871="Deckbuilder",$B871,NA()))</f>
      </c>
      <c r="L871">
        <f>IF($A871="",NA(),IF($C871="Deckbuilder",3+$F871*0.023,NA()))</f>
      </c>
      <c r="M871">
        <f>IF($A871="",NA(),IF($C871="Traditional",$B871,NA()))</f>
      </c>
      <c r="N871">
        <f>IF($A871="",NA(),IF($C871="Traditional",4+$F871*0.023,NA()))</f>
      </c>
      <c r="O871">
        <f>IF($A871="","",$D871+ROW()/1000000)</f>
      </c>
      <c r="P871" t="str">
        <f>IF(OR($A871="",INDEX(games!$H:$H,ROW())=""),"",INDEX(games!$H:$H,ROW()))</f>
      </c>
      <c r="Q871">
        <f>IF(OR($A871="",$P871&lt;&gt;"Yes"),"",$D871+ROW()/1000000)</f>
      </c>
      <c r="T871">
        <f>IF($Y871="","",INDEX($B$2:$B$2000,$Y871))</f>
      </c>
      <c r="U871">
        <f>IF($Z871="","",INDEX($B$2:$B$2000,$Z871))</f>
      </c>
      <c r="V871">
        <f>IF(OR($T871="",$U871=""),"",$U871-$T871)</f>
      </c>
      <c r="W871" t="str">
        <f>IF(TRIM(INDEX(connections!$A:$A,ROW()))="","",TRIM(INDEX(connections!$A:$A,ROW())))</f>
      </c>
      <c r="X871" t="str">
        <f>IF($W871="","",TRIM(INDEX(connections!$B:$B,ROW())))</f>
      </c>
      <c r="Y871">
        <f>IF($W871="","",IFERROR(MATCH($W871,$A$2:$A$2000,0),""))</f>
      </c>
      <c r="Z871">
        <f>IF($X871="","",IFERROR(MATCH($X871,$A$2:$A$2000,0),""))</f>
      </c>
      <c r="AA871" t="str">
        <f>IF($Y871="","",INDEX($P$2:$P$2000,$Y871))</f>
      </c>
      <c r="AB871" t="str">
        <f>IF($Z871="","",INDEX($P$2:$P$2000,$Z871))</f>
      </c>
      <c r="AC871">
        <f>IF(AND($AA871="Yes",$AB871="Yes"),1,"")</f>
      </c>
      <c r="AD871">
        <f>IF(OR($Y871="",$Z871=""),"",IF(INDEX($C$2:$C$2000,$Y871)=INDEX($C$2:$C$2000,$Z871),0,1))</f>
      </c>
      <c r="AE871">
        <f>IF($AC871&lt;&gt;1,"",IF(AND(INDEX($AG$2:$AG$2000,$Y871)=1,INDEX($AG$2:$AG$2000,$Z871)=1),1,""))</f>
      </c>
      <c r="AG871">
        <f>IF($A871="","",COUNTIFS($W$2:$W$2500,$A871,$AB$2:$AB$2500,"Yes")+COUNTIFS($X$2:$X$2500,$A871,$AA$2:$AA$2500,"Yes"))</f>
      </c>
      <c r="AH871" t="str">
        <f>IF(OR($P871&lt;&gt;"Yes",N($AG871)=0),"",IF(AND($AG871=1,COUNTIFS($W$2:$W$2500,$A871,$AE$2:$AE$2500,1)+COUNTIFS($X$2:$X$2500,$A871,$AE$2:$AE$2500,1)&gt;0),"","Yes"))</f>
      </c>
      <c r="AI871">
        <f>IF($AH871="Yes",$AG871,"")</f>
      </c>
      <c r="AJ871">
        <f>IF($AI871="","",$AI871+ROW()/1000000)</f>
      </c>
      <c r="AK871">
        <f>IF(OR($A871="",$P871="Yes",N($AG871)=0),"",$AG871+ROW()/1000000)</f>
      </c>
      <c r="AL871" t="str">
        <f>IF($A871="","",INDEX(games!$J:$J,ROW())&amp;"")</f>
      </c>
      <c r="AM871">
        <f>IF($A871="","",SUMPRODUCT($AO871:$BD871,'Map Analysis'!$AP$2^{0,1,2,3,4,5,6,7,8,9,10,11,12,13,14,15}))</f>
      </c>
      <c r="AN871">
        <f>IF($A871="","",$AM871+ROW()/10000000)</f>
      </c>
      <c r="AO871">
        <f>IF($A871="","",COUNTIF($W$2:$W$2500,$A871))</f>
      </c>
      <c r="AP871">
        <f>IF($A871="","",SUMIFS($BF$2:$BF$2500,$W$2:$W$2500,$A871))</f>
      </c>
      <c r="AQ871">
        <f>IF($A871="","",SUMIFS($BG$2:$BG$2500,$W$2:$W$2500,$A871))</f>
      </c>
      <c r="AR871">
        <f>IF($A871="","",SUMIFS($BH$2:$BH$2500,$W$2:$W$2500,$A871))</f>
      </c>
      <c r="AS871">
        <f>IF($A871="","",SUMIFS($BI$2:$BI$2500,$W$2:$W$2500,$A871))</f>
      </c>
      <c r="AT871">
        <f>IF($A871="","",SUMIFS($BJ$2:$BJ$2500,$W$2:$W$2500,$A871))</f>
      </c>
      <c r="AU871">
        <f>IF($A871="","",SUMIFS($BK$2:$BK$2500,$W$2:$W$2500,$A871))</f>
      </c>
      <c r="AV871">
        <f>IF($A871="","",SUMIFS($BL$2:$BL$2500,$W$2:$W$2500,$A871))</f>
      </c>
      <c r="AW871">
        <f>IF($A871="","",SUMIFS($BM$2:$BM$2500,$W$2:$W$2500,$A871))</f>
      </c>
      <c r="AX871">
        <f>IF($A871="","",SUMIFS($BN$2:$BN$2500,$W$2:$W$2500,$A871))</f>
      </c>
      <c r="AY871">
        <f>IF($A871="","",SUMIFS($BO$2:$BO$2500,$W$2:$W$2500,$A871))</f>
      </c>
      <c r="AZ871">
        <f>IF($A871="","",SUMIFS($BP$2:$BP$2500,$W$2:$W$2500,$A871))</f>
      </c>
      <c r="BA871">
        <f>IF($A871="","",SUMIFS($BQ$2:$BQ$2500,$W$2:$W$2500,$A871))</f>
      </c>
      <c r="BB871">
        <f>IF($A871="","",SUMIFS($BR$2:$BR$2500,$W$2:$W$2500,$A871))</f>
      </c>
      <c r="BC871">
        <f>IF($A871="","",SUMIFS($BS$2:$BS$2500,$W$2:$W$2500,$A871))</f>
      </c>
      <c r="BD871">
        <f>IF($A871="","",SUMIFS($BT$2:$BT$2500,$W$2:$W$2500,$A871))</f>
      </c>
      <c r="BF871">
        <f>IF($Z871="","",INDEX($AO$2:$AO$2000,$Z871))</f>
      </c>
      <c r="BG871">
        <f>IF($Z871="","",INDEX($AP$2:$AP$2000,$Z871))</f>
      </c>
      <c r="BH871">
        <f>IF($Z871="","",INDEX($AQ$2:$AQ$2000,$Z871))</f>
      </c>
      <c r="BI871">
        <f>IF($Z871="","",INDEX($AR$2:$AR$2000,$Z871))</f>
      </c>
      <c r="BJ871">
        <f>IF($Z871="","",INDEX($AS$2:$AS$2000,$Z871))</f>
      </c>
      <c r="BK871">
        <f>IF($Z871="","",INDEX($AT$2:$AT$2000,$Z871))</f>
      </c>
      <c r="BL871">
        <f>IF($Z871="","",INDEX($AU$2:$AU$2000,$Z871))</f>
      </c>
      <c r="BM871">
        <f>IF($Z871="","",INDEX($AV$2:$AV$2000,$Z871))</f>
      </c>
      <c r="BN871">
        <f>IF($Z871="","",INDEX($AW$2:$AW$2000,$Z871))</f>
      </c>
      <c r="BO871">
        <f>IF($Z871="","",INDEX($AX$2:$AX$2000,$Z871))</f>
      </c>
      <c r="BP871">
        <f>IF($Z871="","",INDEX($AY$2:$AY$2000,$Z871))</f>
      </c>
      <c r="BQ871">
        <f>IF($Z871="","",INDEX($AZ$2:$AZ$2000,$Z871))</f>
      </c>
      <c r="BR871">
        <f>IF($Z871="","",INDEX($BA$2:$BA$2000,$Z871))</f>
      </c>
      <c r="BS871">
        <f>IF($Z871="","",INDEX($BB$2:$BB$2000,$Z871))</f>
      </c>
      <c r="BT871">
        <f>IF($Z871="","",INDEX($BC$2:$BC$2000,$Z871))</f>
      </c>
      <c r="BV871">
        <f>IF(OR($A871="",$P871&lt;&gt;"Yes",$AH871="Yes"),"",1+N($AG871))</f>
      </c>
      <c r="BW871">
        <f>IF($A871="","",COUNTIFS($W$2:$W$2500,$A871,$BZ$2:$BZ$2500,"Yes")+COUNTIFS($X$2:$X$2500,$A871,$BY$2:$BY$2500,"Yes"))</f>
      </c>
      <c r="BX871">
        <f>IF(OR($A871="",$P871="Yes"),"",IF(N($BW871)=0,0,1+SUMIFS($CB$2:$CB$2500,$W$2:$W$2500,$A871)+SUMIFS($CA$2:$CA$2500,$X$2:$X$2500,$A871)))</f>
      </c>
      <c r="BY871" t="str">
        <f>IF($Y871="","",INDEX($AH$2:$AH$2000,$Y871)&amp;"")</f>
      </c>
      <c r="BZ871" t="str">
        <f>IF($Z871="","",INDEX($AH$2:$AH$2000,$Z871)&amp;"")</f>
      </c>
      <c r="CA871">
        <f>IF($Y871="","",INDEX($BV$2:$BV$2000,$Y871))</f>
      </c>
      <c r="CB871">
        <f>IF($Z871="","",INDEX($BV$2:$BV$2000,$Z871))</f>
      </c>
    </row>
    <row r="872">
      <c r="A872" t="str">
        <f>IF(TRIM(INDEX(games!$A:$A,ROW()))="","",TRIM(INDEX(games!$A:$A,ROW())))</f>
      </c>
      <c r="B872">
        <f>IF(OR($A872="",INDEX(games!$B:$B,ROW())=""),"",INDEX(games!$B:$B,ROW()))</f>
      </c>
      <c r="C872" t="str">
        <f>IF(OR($A872="",INDEX(games!$C:$C,ROW())=""),"",INDEX(games!$C:$C,ROW()))</f>
      </c>
      <c r="D872">
        <f>IF($A872="","",COUNTIF($W$2:$W$2500,$A872)+COUNTIF($X$2:$X$2500,$A872))</f>
      </c>
      <c r="E872">
        <f>IF($A872="","",IFERROR(MATCH($C872,$R$2:$R$5,0),0))</f>
      </c>
      <c r="F872">
        <f>IF($A872="","",MOD(ROW(),34))</f>
      </c>
      <c r="G872">
        <f>IF($A872="",NA(),IF($C872="Action",$B872,NA()))</f>
      </c>
      <c r="H872">
        <f>IF($A872="",NA(),IF($C872="Action",1+$F872*0.023,NA()))</f>
      </c>
      <c r="I872">
        <f>IF($A872="",NA(),IF($C872="Strategy",$B872,NA()))</f>
      </c>
      <c r="J872">
        <f>IF($A872="",NA(),IF($C872="Strategy",2+$F872*0.023,NA()))</f>
      </c>
      <c r="K872">
        <f>IF($A872="",NA(),IF($C872="Deckbuilder",$B872,NA()))</f>
      </c>
      <c r="L872">
        <f>IF($A872="",NA(),IF($C872="Deckbuilder",3+$F872*0.023,NA()))</f>
      </c>
      <c r="M872">
        <f>IF($A872="",NA(),IF($C872="Traditional",$B872,NA()))</f>
      </c>
      <c r="N872">
        <f>IF($A872="",NA(),IF($C872="Traditional",4+$F872*0.023,NA()))</f>
      </c>
      <c r="O872">
        <f>IF($A872="","",$D872+ROW()/1000000)</f>
      </c>
      <c r="P872" t="str">
        <f>IF(OR($A872="",INDEX(games!$H:$H,ROW())=""),"",INDEX(games!$H:$H,ROW()))</f>
      </c>
      <c r="Q872">
        <f>IF(OR($A872="",$P872&lt;&gt;"Yes"),"",$D872+ROW()/1000000)</f>
      </c>
      <c r="T872">
        <f>IF($Y872="","",INDEX($B$2:$B$2000,$Y872))</f>
      </c>
      <c r="U872">
        <f>IF($Z872="","",INDEX($B$2:$B$2000,$Z872))</f>
      </c>
      <c r="V872">
        <f>IF(OR($T872="",$U872=""),"",$U872-$T872)</f>
      </c>
      <c r="W872" t="str">
        <f>IF(TRIM(INDEX(connections!$A:$A,ROW()))="","",TRIM(INDEX(connections!$A:$A,ROW())))</f>
      </c>
      <c r="X872" t="str">
        <f>IF($W872="","",TRIM(INDEX(connections!$B:$B,ROW())))</f>
      </c>
      <c r="Y872">
        <f>IF($W872="","",IFERROR(MATCH($W872,$A$2:$A$2000,0),""))</f>
      </c>
      <c r="Z872">
        <f>IF($X872="","",IFERROR(MATCH($X872,$A$2:$A$2000,0),""))</f>
      </c>
      <c r="AA872" t="str">
        <f>IF($Y872="","",INDEX($P$2:$P$2000,$Y872))</f>
      </c>
      <c r="AB872" t="str">
        <f>IF($Z872="","",INDEX($P$2:$P$2000,$Z872))</f>
      </c>
      <c r="AC872">
        <f>IF(AND($AA872="Yes",$AB872="Yes"),1,"")</f>
      </c>
      <c r="AD872">
        <f>IF(OR($Y872="",$Z872=""),"",IF(INDEX($C$2:$C$2000,$Y872)=INDEX($C$2:$C$2000,$Z872),0,1))</f>
      </c>
      <c r="AE872">
        <f>IF($AC872&lt;&gt;1,"",IF(AND(INDEX($AG$2:$AG$2000,$Y872)=1,INDEX($AG$2:$AG$2000,$Z872)=1),1,""))</f>
      </c>
      <c r="AG872">
        <f>IF($A872="","",COUNTIFS($W$2:$W$2500,$A872,$AB$2:$AB$2500,"Yes")+COUNTIFS($X$2:$X$2500,$A872,$AA$2:$AA$2500,"Yes"))</f>
      </c>
      <c r="AH872" t="str">
        <f>IF(OR($P872&lt;&gt;"Yes",N($AG872)=0),"",IF(AND($AG872=1,COUNTIFS($W$2:$W$2500,$A872,$AE$2:$AE$2500,1)+COUNTIFS($X$2:$X$2500,$A872,$AE$2:$AE$2500,1)&gt;0),"","Yes"))</f>
      </c>
      <c r="AI872">
        <f>IF($AH872="Yes",$AG872,"")</f>
      </c>
      <c r="AJ872">
        <f>IF($AI872="","",$AI872+ROW()/1000000)</f>
      </c>
      <c r="AK872">
        <f>IF(OR($A872="",$P872="Yes",N($AG872)=0),"",$AG872+ROW()/1000000)</f>
      </c>
      <c r="AL872" t="str">
        <f>IF($A872="","",INDEX(games!$J:$J,ROW())&amp;"")</f>
      </c>
      <c r="AM872">
        <f>IF($A872="","",SUMPRODUCT($AO872:$BD872,'Map Analysis'!$AP$2^{0,1,2,3,4,5,6,7,8,9,10,11,12,13,14,15}))</f>
      </c>
      <c r="AN872">
        <f>IF($A872="","",$AM872+ROW()/10000000)</f>
      </c>
      <c r="AO872">
        <f>IF($A872="","",COUNTIF($W$2:$W$2500,$A872))</f>
      </c>
      <c r="AP872">
        <f>IF($A872="","",SUMIFS($BF$2:$BF$2500,$W$2:$W$2500,$A872))</f>
      </c>
      <c r="AQ872">
        <f>IF($A872="","",SUMIFS($BG$2:$BG$2500,$W$2:$W$2500,$A872))</f>
      </c>
      <c r="AR872">
        <f>IF($A872="","",SUMIFS($BH$2:$BH$2500,$W$2:$W$2500,$A872))</f>
      </c>
      <c r="AS872">
        <f>IF($A872="","",SUMIFS($BI$2:$BI$2500,$W$2:$W$2500,$A872))</f>
      </c>
      <c r="AT872">
        <f>IF($A872="","",SUMIFS($BJ$2:$BJ$2500,$W$2:$W$2500,$A872))</f>
      </c>
      <c r="AU872">
        <f>IF($A872="","",SUMIFS($BK$2:$BK$2500,$W$2:$W$2500,$A872))</f>
      </c>
      <c r="AV872">
        <f>IF($A872="","",SUMIFS($BL$2:$BL$2500,$W$2:$W$2500,$A872))</f>
      </c>
      <c r="AW872">
        <f>IF($A872="","",SUMIFS($BM$2:$BM$2500,$W$2:$W$2500,$A872))</f>
      </c>
      <c r="AX872">
        <f>IF($A872="","",SUMIFS($BN$2:$BN$2500,$W$2:$W$2500,$A872))</f>
      </c>
      <c r="AY872">
        <f>IF($A872="","",SUMIFS($BO$2:$BO$2500,$W$2:$W$2500,$A872))</f>
      </c>
      <c r="AZ872">
        <f>IF($A872="","",SUMIFS($BP$2:$BP$2500,$W$2:$W$2500,$A872))</f>
      </c>
      <c r="BA872">
        <f>IF($A872="","",SUMIFS($BQ$2:$BQ$2500,$W$2:$W$2500,$A872))</f>
      </c>
      <c r="BB872">
        <f>IF($A872="","",SUMIFS($BR$2:$BR$2500,$W$2:$W$2500,$A872))</f>
      </c>
      <c r="BC872">
        <f>IF($A872="","",SUMIFS($BS$2:$BS$2500,$W$2:$W$2500,$A872))</f>
      </c>
      <c r="BD872">
        <f>IF($A872="","",SUMIFS($BT$2:$BT$2500,$W$2:$W$2500,$A872))</f>
      </c>
      <c r="BF872">
        <f>IF($Z872="","",INDEX($AO$2:$AO$2000,$Z872))</f>
      </c>
      <c r="BG872">
        <f>IF($Z872="","",INDEX($AP$2:$AP$2000,$Z872))</f>
      </c>
      <c r="BH872">
        <f>IF($Z872="","",INDEX($AQ$2:$AQ$2000,$Z872))</f>
      </c>
      <c r="BI872">
        <f>IF($Z872="","",INDEX($AR$2:$AR$2000,$Z872))</f>
      </c>
      <c r="BJ872">
        <f>IF($Z872="","",INDEX($AS$2:$AS$2000,$Z872))</f>
      </c>
      <c r="BK872">
        <f>IF($Z872="","",INDEX($AT$2:$AT$2000,$Z872))</f>
      </c>
      <c r="BL872">
        <f>IF($Z872="","",INDEX($AU$2:$AU$2000,$Z872))</f>
      </c>
      <c r="BM872">
        <f>IF($Z872="","",INDEX($AV$2:$AV$2000,$Z872))</f>
      </c>
      <c r="BN872">
        <f>IF($Z872="","",INDEX($AW$2:$AW$2000,$Z872))</f>
      </c>
      <c r="BO872">
        <f>IF($Z872="","",INDEX($AX$2:$AX$2000,$Z872))</f>
      </c>
      <c r="BP872">
        <f>IF($Z872="","",INDEX($AY$2:$AY$2000,$Z872))</f>
      </c>
      <c r="BQ872">
        <f>IF($Z872="","",INDEX($AZ$2:$AZ$2000,$Z872))</f>
      </c>
      <c r="BR872">
        <f>IF($Z872="","",INDEX($BA$2:$BA$2000,$Z872))</f>
      </c>
      <c r="BS872">
        <f>IF($Z872="","",INDEX($BB$2:$BB$2000,$Z872))</f>
      </c>
      <c r="BT872">
        <f>IF($Z872="","",INDEX($BC$2:$BC$2000,$Z872))</f>
      </c>
      <c r="BV872">
        <f>IF(OR($A872="",$P872&lt;&gt;"Yes",$AH872="Yes"),"",1+N($AG872))</f>
      </c>
      <c r="BW872">
        <f>IF($A872="","",COUNTIFS($W$2:$W$2500,$A872,$BZ$2:$BZ$2500,"Yes")+COUNTIFS($X$2:$X$2500,$A872,$BY$2:$BY$2500,"Yes"))</f>
      </c>
      <c r="BX872">
        <f>IF(OR($A872="",$P872="Yes"),"",IF(N($BW872)=0,0,1+SUMIFS($CB$2:$CB$2500,$W$2:$W$2500,$A872)+SUMIFS($CA$2:$CA$2500,$X$2:$X$2500,$A872)))</f>
      </c>
      <c r="BY872" t="str">
        <f>IF($Y872="","",INDEX($AH$2:$AH$2000,$Y872)&amp;"")</f>
      </c>
      <c r="BZ872" t="str">
        <f>IF($Z872="","",INDEX($AH$2:$AH$2000,$Z872)&amp;"")</f>
      </c>
      <c r="CA872">
        <f>IF($Y872="","",INDEX($BV$2:$BV$2000,$Y872))</f>
      </c>
      <c r="CB872">
        <f>IF($Z872="","",INDEX($BV$2:$BV$2000,$Z872))</f>
      </c>
    </row>
    <row r="873">
      <c r="A873" t="str">
        <f>IF(TRIM(INDEX(games!$A:$A,ROW()))="","",TRIM(INDEX(games!$A:$A,ROW())))</f>
      </c>
      <c r="B873">
        <f>IF(OR($A873="",INDEX(games!$B:$B,ROW())=""),"",INDEX(games!$B:$B,ROW()))</f>
      </c>
      <c r="C873" t="str">
        <f>IF(OR($A873="",INDEX(games!$C:$C,ROW())=""),"",INDEX(games!$C:$C,ROW()))</f>
      </c>
      <c r="D873">
        <f>IF($A873="","",COUNTIF($W$2:$W$2500,$A873)+COUNTIF($X$2:$X$2500,$A873))</f>
      </c>
      <c r="E873">
        <f>IF($A873="","",IFERROR(MATCH($C873,$R$2:$R$5,0),0))</f>
      </c>
      <c r="F873">
        <f>IF($A873="","",MOD(ROW(),34))</f>
      </c>
      <c r="G873">
        <f>IF($A873="",NA(),IF($C873="Action",$B873,NA()))</f>
      </c>
      <c r="H873">
        <f>IF($A873="",NA(),IF($C873="Action",1+$F873*0.023,NA()))</f>
      </c>
      <c r="I873">
        <f>IF($A873="",NA(),IF($C873="Strategy",$B873,NA()))</f>
      </c>
      <c r="J873">
        <f>IF($A873="",NA(),IF($C873="Strategy",2+$F873*0.023,NA()))</f>
      </c>
      <c r="K873">
        <f>IF($A873="",NA(),IF($C873="Deckbuilder",$B873,NA()))</f>
      </c>
      <c r="L873">
        <f>IF($A873="",NA(),IF($C873="Deckbuilder",3+$F873*0.023,NA()))</f>
      </c>
      <c r="M873">
        <f>IF($A873="",NA(),IF($C873="Traditional",$B873,NA()))</f>
      </c>
      <c r="N873">
        <f>IF($A873="",NA(),IF($C873="Traditional",4+$F873*0.023,NA()))</f>
      </c>
      <c r="O873">
        <f>IF($A873="","",$D873+ROW()/1000000)</f>
      </c>
      <c r="P873" t="str">
        <f>IF(OR($A873="",INDEX(games!$H:$H,ROW())=""),"",INDEX(games!$H:$H,ROW()))</f>
      </c>
      <c r="Q873">
        <f>IF(OR($A873="",$P873&lt;&gt;"Yes"),"",$D873+ROW()/1000000)</f>
      </c>
      <c r="T873">
        <f>IF($Y873="","",INDEX($B$2:$B$2000,$Y873))</f>
      </c>
      <c r="U873">
        <f>IF($Z873="","",INDEX($B$2:$B$2000,$Z873))</f>
      </c>
      <c r="V873">
        <f>IF(OR($T873="",$U873=""),"",$U873-$T873)</f>
      </c>
      <c r="W873" t="str">
        <f>IF(TRIM(INDEX(connections!$A:$A,ROW()))="","",TRIM(INDEX(connections!$A:$A,ROW())))</f>
      </c>
      <c r="X873" t="str">
        <f>IF($W873="","",TRIM(INDEX(connections!$B:$B,ROW())))</f>
      </c>
      <c r="Y873">
        <f>IF($W873="","",IFERROR(MATCH($W873,$A$2:$A$2000,0),""))</f>
      </c>
      <c r="Z873">
        <f>IF($X873="","",IFERROR(MATCH($X873,$A$2:$A$2000,0),""))</f>
      </c>
      <c r="AA873" t="str">
        <f>IF($Y873="","",INDEX($P$2:$P$2000,$Y873))</f>
      </c>
      <c r="AB873" t="str">
        <f>IF($Z873="","",INDEX($P$2:$P$2000,$Z873))</f>
      </c>
      <c r="AC873">
        <f>IF(AND($AA873="Yes",$AB873="Yes"),1,"")</f>
      </c>
      <c r="AD873">
        <f>IF(OR($Y873="",$Z873=""),"",IF(INDEX($C$2:$C$2000,$Y873)=INDEX($C$2:$C$2000,$Z873),0,1))</f>
      </c>
      <c r="AE873">
        <f>IF($AC873&lt;&gt;1,"",IF(AND(INDEX($AG$2:$AG$2000,$Y873)=1,INDEX($AG$2:$AG$2000,$Z873)=1),1,""))</f>
      </c>
      <c r="AG873">
        <f>IF($A873="","",COUNTIFS($W$2:$W$2500,$A873,$AB$2:$AB$2500,"Yes")+COUNTIFS($X$2:$X$2500,$A873,$AA$2:$AA$2500,"Yes"))</f>
      </c>
      <c r="AH873" t="str">
        <f>IF(OR($P873&lt;&gt;"Yes",N($AG873)=0),"",IF(AND($AG873=1,COUNTIFS($W$2:$W$2500,$A873,$AE$2:$AE$2500,1)+COUNTIFS($X$2:$X$2500,$A873,$AE$2:$AE$2500,1)&gt;0),"","Yes"))</f>
      </c>
      <c r="AI873">
        <f>IF($AH873="Yes",$AG873,"")</f>
      </c>
      <c r="AJ873">
        <f>IF($AI873="","",$AI873+ROW()/1000000)</f>
      </c>
      <c r="AK873">
        <f>IF(OR($A873="",$P873="Yes",N($AG873)=0),"",$AG873+ROW()/1000000)</f>
      </c>
      <c r="AL873" t="str">
        <f>IF($A873="","",INDEX(games!$J:$J,ROW())&amp;"")</f>
      </c>
      <c r="AM873">
        <f>IF($A873="","",SUMPRODUCT($AO873:$BD873,'Map Analysis'!$AP$2^{0,1,2,3,4,5,6,7,8,9,10,11,12,13,14,15}))</f>
      </c>
      <c r="AN873">
        <f>IF($A873="","",$AM873+ROW()/10000000)</f>
      </c>
      <c r="AO873">
        <f>IF($A873="","",COUNTIF($W$2:$W$2500,$A873))</f>
      </c>
      <c r="AP873">
        <f>IF($A873="","",SUMIFS($BF$2:$BF$2500,$W$2:$W$2500,$A873))</f>
      </c>
      <c r="AQ873">
        <f>IF($A873="","",SUMIFS($BG$2:$BG$2500,$W$2:$W$2500,$A873))</f>
      </c>
      <c r="AR873">
        <f>IF($A873="","",SUMIFS($BH$2:$BH$2500,$W$2:$W$2500,$A873))</f>
      </c>
      <c r="AS873">
        <f>IF($A873="","",SUMIFS($BI$2:$BI$2500,$W$2:$W$2500,$A873))</f>
      </c>
      <c r="AT873">
        <f>IF($A873="","",SUMIFS($BJ$2:$BJ$2500,$W$2:$W$2500,$A873))</f>
      </c>
      <c r="AU873">
        <f>IF($A873="","",SUMIFS($BK$2:$BK$2500,$W$2:$W$2500,$A873))</f>
      </c>
      <c r="AV873">
        <f>IF($A873="","",SUMIFS($BL$2:$BL$2500,$W$2:$W$2500,$A873))</f>
      </c>
      <c r="AW873">
        <f>IF($A873="","",SUMIFS($BM$2:$BM$2500,$W$2:$W$2500,$A873))</f>
      </c>
      <c r="AX873">
        <f>IF($A873="","",SUMIFS($BN$2:$BN$2500,$W$2:$W$2500,$A873))</f>
      </c>
      <c r="AY873">
        <f>IF($A873="","",SUMIFS($BO$2:$BO$2500,$W$2:$W$2500,$A873))</f>
      </c>
      <c r="AZ873">
        <f>IF($A873="","",SUMIFS($BP$2:$BP$2500,$W$2:$W$2500,$A873))</f>
      </c>
      <c r="BA873">
        <f>IF($A873="","",SUMIFS($BQ$2:$BQ$2500,$W$2:$W$2500,$A873))</f>
      </c>
      <c r="BB873">
        <f>IF($A873="","",SUMIFS($BR$2:$BR$2500,$W$2:$W$2500,$A873))</f>
      </c>
      <c r="BC873">
        <f>IF($A873="","",SUMIFS($BS$2:$BS$2500,$W$2:$W$2500,$A873))</f>
      </c>
      <c r="BD873">
        <f>IF($A873="","",SUMIFS($BT$2:$BT$2500,$W$2:$W$2500,$A873))</f>
      </c>
      <c r="BF873">
        <f>IF($Z873="","",INDEX($AO$2:$AO$2000,$Z873))</f>
      </c>
      <c r="BG873">
        <f>IF($Z873="","",INDEX($AP$2:$AP$2000,$Z873))</f>
      </c>
      <c r="BH873">
        <f>IF($Z873="","",INDEX($AQ$2:$AQ$2000,$Z873))</f>
      </c>
      <c r="BI873">
        <f>IF($Z873="","",INDEX($AR$2:$AR$2000,$Z873))</f>
      </c>
      <c r="BJ873">
        <f>IF($Z873="","",INDEX($AS$2:$AS$2000,$Z873))</f>
      </c>
      <c r="BK873">
        <f>IF($Z873="","",INDEX($AT$2:$AT$2000,$Z873))</f>
      </c>
      <c r="BL873">
        <f>IF($Z873="","",INDEX($AU$2:$AU$2000,$Z873))</f>
      </c>
      <c r="BM873">
        <f>IF($Z873="","",INDEX($AV$2:$AV$2000,$Z873))</f>
      </c>
      <c r="BN873">
        <f>IF($Z873="","",INDEX($AW$2:$AW$2000,$Z873))</f>
      </c>
      <c r="BO873">
        <f>IF($Z873="","",INDEX($AX$2:$AX$2000,$Z873))</f>
      </c>
      <c r="BP873">
        <f>IF($Z873="","",INDEX($AY$2:$AY$2000,$Z873))</f>
      </c>
      <c r="BQ873">
        <f>IF($Z873="","",INDEX($AZ$2:$AZ$2000,$Z873))</f>
      </c>
      <c r="BR873">
        <f>IF($Z873="","",INDEX($BA$2:$BA$2000,$Z873))</f>
      </c>
      <c r="BS873">
        <f>IF($Z873="","",INDEX($BB$2:$BB$2000,$Z873))</f>
      </c>
      <c r="BT873">
        <f>IF($Z873="","",INDEX($BC$2:$BC$2000,$Z873))</f>
      </c>
      <c r="BV873">
        <f>IF(OR($A873="",$P873&lt;&gt;"Yes",$AH873="Yes"),"",1+N($AG873))</f>
      </c>
      <c r="BW873">
        <f>IF($A873="","",COUNTIFS($W$2:$W$2500,$A873,$BZ$2:$BZ$2500,"Yes")+COUNTIFS($X$2:$X$2500,$A873,$BY$2:$BY$2500,"Yes"))</f>
      </c>
      <c r="BX873">
        <f>IF(OR($A873="",$P873="Yes"),"",IF(N($BW873)=0,0,1+SUMIFS($CB$2:$CB$2500,$W$2:$W$2500,$A873)+SUMIFS($CA$2:$CA$2500,$X$2:$X$2500,$A873)))</f>
      </c>
      <c r="BY873" t="str">
        <f>IF($Y873="","",INDEX($AH$2:$AH$2000,$Y873)&amp;"")</f>
      </c>
      <c r="BZ873" t="str">
        <f>IF($Z873="","",INDEX($AH$2:$AH$2000,$Z873)&amp;"")</f>
      </c>
      <c r="CA873">
        <f>IF($Y873="","",INDEX($BV$2:$BV$2000,$Y873))</f>
      </c>
      <c r="CB873">
        <f>IF($Z873="","",INDEX($BV$2:$BV$2000,$Z873))</f>
      </c>
    </row>
    <row r="874">
      <c r="A874" t="str">
        <f>IF(TRIM(INDEX(games!$A:$A,ROW()))="","",TRIM(INDEX(games!$A:$A,ROW())))</f>
      </c>
      <c r="B874">
        <f>IF(OR($A874="",INDEX(games!$B:$B,ROW())=""),"",INDEX(games!$B:$B,ROW()))</f>
      </c>
      <c r="C874" t="str">
        <f>IF(OR($A874="",INDEX(games!$C:$C,ROW())=""),"",INDEX(games!$C:$C,ROW()))</f>
      </c>
      <c r="D874">
        <f>IF($A874="","",COUNTIF($W$2:$W$2500,$A874)+COUNTIF($X$2:$X$2500,$A874))</f>
      </c>
      <c r="E874">
        <f>IF($A874="","",IFERROR(MATCH($C874,$R$2:$R$5,0),0))</f>
      </c>
      <c r="F874">
        <f>IF($A874="","",MOD(ROW(),34))</f>
      </c>
      <c r="G874">
        <f>IF($A874="",NA(),IF($C874="Action",$B874,NA()))</f>
      </c>
      <c r="H874">
        <f>IF($A874="",NA(),IF($C874="Action",1+$F874*0.023,NA()))</f>
      </c>
      <c r="I874">
        <f>IF($A874="",NA(),IF($C874="Strategy",$B874,NA()))</f>
      </c>
      <c r="J874">
        <f>IF($A874="",NA(),IF($C874="Strategy",2+$F874*0.023,NA()))</f>
      </c>
      <c r="K874">
        <f>IF($A874="",NA(),IF($C874="Deckbuilder",$B874,NA()))</f>
      </c>
      <c r="L874">
        <f>IF($A874="",NA(),IF($C874="Deckbuilder",3+$F874*0.023,NA()))</f>
      </c>
      <c r="M874">
        <f>IF($A874="",NA(),IF($C874="Traditional",$B874,NA()))</f>
      </c>
      <c r="N874">
        <f>IF($A874="",NA(),IF($C874="Traditional",4+$F874*0.023,NA()))</f>
      </c>
      <c r="O874">
        <f>IF($A874="","",$D874+ROW()/1000000)</f>
      </c>
      <c r="P874" t="str">
        <f>IF(OR($A874="",INDEX(games!$H:$H,ROW())=""),"",INDEX(games!$H:$H,ROW()))</f>
      </c>
      <c r="Q874">
        <f>IF(OR($A874="",$P874&lt;&gt;"Yes"),"",$D874+ROW()/1000000)</f>
      </c>
      <c r="T874">
        <f>IF($Y874="","",INDEX($B$2:$B$2000,$Y874))</f>
      </c>
      <c r="U874">
        <f>IF($Z874="","",INDEX($B$2:$B$2000,$Z874))</f>
      </c>
      <c r="V874">
        <f>IF(OR($T874="",$U874=""),"",$U874-$T874)</f>
      </c>
      <c r="W874" t="str">
        <f>IF(TRIM(INDEX(connections!$A:$A,ROW()))="","",TRIM(INDEX(connections!$A:$A,ROW())))</f>
      </c>
      <c r="X874" t="str">
        <f>IF($W874="","",TRIM(INDEX(connections!$B:$B,ROW())))</f>
      </c>
      <c r="Y874">
        <f>IF($W874="","",IFERROR(MATCH($W874,$A$2:$A$2000,0),""))</f>
      </c>
      <c r="Z874">
        <f>IF($X874="","",IFERROR(MATCH($X874,$A$2:$A$2000,0),""))</f>
      </c>
      <c r="AA874" t="str">
        <f>IF($Y874="","",INDEX($P$2:$P$2000,$Y874))</f>
      </c>
      <c r="AB874" t="str">
        <f>IF($Z874="","",INDEX($P$2:$P$2000,$Z874))</f>
      </c>
      <c r="AC874">
        <f>IF(AND($AA874="Yes",$AB874="Yes"),1,"")</f>
      </c>
      <c r="AD874">
        <f>IF(OR($Y874="",$Z874=""),"",IF(INDEX($C$2:$C$2000,$Y874)=INDEX($C$2:$C$2000,$Z874),0,1))</f>
      </c>
      <c r="AE874">
        <f>IF($AC874&lt;&gt;1,"",IF(AND(INDEX($AG$2:$AG$2000,$Y874)=1,INDEX($AG$2:$AG$2000,$Z874)=1),1,""))</f>
      </c>
      <c r="AG874">
        <f>IF($A874="","",COUNTIFS($W$2:$W$2500,$A874,$AB$2:$AB$2500,"Yes")+COUNTIFS($X$2:$X$2500,$A874,$AA$2:$AA$2500,"Yes"))</f>
      </c>
      <c r="AH874" t="str">
        <f>IF(OR($P874&lt;&gt;"Yes",N($AG874)=0),"",IF(AND($AG874=1,COUNTIFS($W$2:$W$2500,$A874,$AE$2:$AE$2500,1)+COUNTIFS($X$2:$X$2500,$A874,$AE$2:$AE$2500,1)&gt;0),"","Yes"))</f>
      </c>
      <c r="AI874">
        <f>IF($AH874="Yes",$AG874,"")</f>
      </c>
      <c r="AJ874">
        <f>IF($AI874="","",$AI874+ROW()/1000000)</f>
      </c>
      <c r="AK874">
        <f>IF(OR($A874="",$P874="Yes",N($AG874)=0),"",$AG874+ROW()/1000000)</f>
      </c>
      <c r="AL874" t="str">
        <f>IF($A874="","",INDEX(games!$J:$J,ROW())&amp;"")</f>
      </c>
      <c r="AM874">
        <f>IF($A874="","",SUMPRODUCT($AO874:$BD874,'Map Analysis'!$AP$2^{0,1,2,3,4,5,6,7,8,9,10,11,12,13,14,15}))</f>
      </c>
      <c r="AN874">
        <f>IF($A874="","",$AM874+ROW()/10000000)</f>
      </c>
      <c r="AO874">
        <f>IF($A874="","",COUNTIF($W$2:$W$2500,$A874))</f>
      </c>
      <c r="AP874">
        <f>IF($A874="","",SUMIFS($BF$2:$BF$2500,$W$2:$W$2500,$A874))</f>
      </c>
      <c r="AQ874">
        <f>IF($A874="","",SUMIFS($BG$2:$BG$2500,$W$2:$W$2500,$A874))</f>
      </c>
      <c r="AR874">
        <f>IF($A874="","",SUMIFS($BH$2:$BH$2500,$W$2:$W$2500,$A874))</f>
      </c>
      <c r="AS874">
        <f>IF($A874="","",SUMIFS($BI$2:$BI$2500,$W$2:$W$2500,$A874))</f>
      </c>
      <c r="AT874">
        <f>IF($A874="","",SUMIFS($BJ$2:$BJ$2500,$W$2:$W$2500,$A874))</f>
      </c>
      <c r="AU874">
        <f>IF($A874="","",SUMIFS($BK$2:$BK$2500,$W$2:$W$2500,$A874))</f>
      </c>
      <c r="AV874">
        <f>IF($A874="","",SUMIFS($BL$2:$BL$2500,$W$2:$W$2500,$A874))</f>
      </c>
      <c r="AW874">
        <f>IF($A874="","",SUMIFS($BM$2:$BM$2500,$W$2:$W$2500,$A874))</f>
      </c>
      <c r="AX874">
        <f>IF($A874="","",SUMIFS($BN$2:$BN$2500,$W$2:$W$2500,$A874))</f>
      </c>
      <c r="AY874">
        <f>IF($A874="","",SUMIFS($BO$2:$BO$2500,$W$2:$W$2500,$A874))</f>
      </c>
      <c r="AZ874">
        <f>IF($A874="","",SUMIFS($BP$2:$BP$2500,$W$2:$W$2500,$A874))</f>
      </c>
      <c r="BA874">
        <f>IF($A874="","",SUMIFS($BQ$2:$BQ$2500,$W$2:$W$2500,$A874))</f>
      </c>
      <c r="BB874">
        <f>IF($A874="","",SUMIFS($BR$2:$BR$2500,$W$2:$W$2500,$A874))</f>
      </c>
      <c r="BC874">
        <f>IF($A874="","",SUMIFS($BS$2:$BS$2500,$W$2:$W$2500,$A874))</f>
      </c>
      <c r="BD874">
        <f>IF($A874="","",SUMIFS($BT$2:$BT$2500,$W$2:$W$2500,$A874))</f>
      </c>
      <c r="BF874">
        <f>IF($Z874="","",INDEX($AO$2:$AO$2000,$Z874))</f>
      </c>
      <c r="BG874">
        <f>IF($Z874="","",INDEX($AP$2:$AP$2000,$Z874))</f>
      </c>
      <c r="BH874">
        <f>IF($Z874="","",INDEX($AQ$2:$AQ$2000,$Z874))</f>
      </c>
      <c r="BI874">
        <f>IF($Z874="","",INDEX($AR$2:$AR$2000,$Z874))</f>
      </c>
      <c r="BJ874">
        <f>IF($Z874="","",INDEX($AS$2:$AS$2000,$Z874))</f>
      </c>
      <c r="BK874">
        <f>IF($Z874="","",INDEX($AT$2:$AT$2000,$Z874))</f>
      </c>
      <c r="BL874">
        <f>IF($Z874="","",INDEX($AU$2:$AU$2000,$Z874))</f>
      </c>
      <c r="BM874">
        <f>IF($Z874="","",INDEX($AV$2:$AV$2000,$Z874))</f>
      </c>
      <c r="BN874">
        <f>IF($Z874="","",INDEX($AW$2:$AW$2000,$Z874))</f>
      </c>
      <c r="BO874">
        <f>IF($Z874="","",INDEX($AX$2:$AX$2000,$Z874))</f>
      </c>
      <c r="BP874">
        <f>IF($Z874="","",INDEX($AY$2:$AY$2000,$Z874))</f>
      </c>
      <c r="BQ874">
        <f>IF($Z874="","",INDEX($AZ$2:$AZ$2000,$Z874))</f>
      </c>
      <c r="BR874">
        <f>IF($Z874="","",INDEX($BA$2:$BA$2000,$Z874))</f>
      </c>
      <c r="BS874">
        <f>IF($Z874="","",INDEX($BB$2:$BB$2000,$Z874))</f>
      </c>
      <c r="BT874">
        <f>IF($Z874="","",INDEX($BC$2:$BC$2000,$Z874))</f>
      </c>
      <c r="BV874">
        <f>IF(OR($A874="",$P874&lt;&gt;"Yes",$AH874="Yes"),"",1+N($AG874))</f>
      </c>
      <c r="BW874">
        <f>IF($A874="","",COUNTIFS($W$2:$W$2500,$A874,$BZ$2:$BZ$2500,"Yes")+COUNTIFS($X$2:$X$2500,$A874,$BY$2:$BY$2500,"Yes"))</f>
      </c>
      <c r="BX874">
        <f>IF(OR($A874="",$P874="Yes"),"",IF(N($BW874)=0,0,1+SUMIFS($CB$2:$CB$2500,$W$2:$W$2500,$A874)+SUMIFS($CA$2:$CA$2500,$X$2:$X$2500,$A874)))</f>
      </c>
      <c r="BY874" t="str">
        <f>IF($Y874="","",INDEX($AH$2:$AH$2000,$Y874)&amp;"")</f>
      </c>
      <c r="BZ874" t="str">
        <f>IF($Z874="","",INDEX($AH$2:$AH$2000,$Z874)&amp;"")</f>
      </c>
      <c r="CA874">
        <f>IF($Y874="","",INDEX($BV$2:$BV$2000,$Y874))</f>
      </c>
      <c r="CB874">
        <f>IF($Z874="","",INDEX($BV$2:$BV$2000,$Z874))</f>
      </c>
    </row>
    <row r="875">
      <c r="A875" t="str">
        <f>IF(TRIM(INDEX(games!$A:$A,ROW()))="","",TRIM(INDEX(games!$A:$A,ROW())))</f>
      </c>
      <c r="B875">
        <f>IF(OR($A875="",INDEX(games!$B:$B,ROW())=""),"",INDEX(games!$B:$B,ROW()))</f>
      </c>
      <c r="C875" t="str">
        <f>IF(OR($A875="",INDEX(games!$C:$C,ROW())=""),"",INDEX(games!$C:$C,ROW()))</f>
      </c>
      <c r="D875">
        <f>IF($A875="","",COUNTIF($W$2:$W$2500,$A875)+COUNTIF($X$2:$X$2500,$A875))</f>
      </c>
      <c r="E875">
        <f>IF($A875="","",IFERROR(MATCH($C875,$R$2:$R$5,0),0))</f>
      </c>
      <c r="F875">
        <f>IF($A875="","",MOD(ROW(),34))</f>
      </c>
      <c r="G875">
        <f>IF($A875="",NA(),IF($C875="Action",$B875,NA()))</f>
      </c>
      <c r="H875">
        <f>IF($A875="",NA(),IF($C875="Action",1+$F875*0.023,NA()))</f>
      </c>
      <c r="I875">
        <f>IF($A875="",NA(),IF($C875="Strategy",$B875,NA()))</f>
      </c>
      <c r="J875">
        <f>IF($A875="",NA(),IF($C875="Strategy",2+$F875*0.023,NA()))</f>
      </c>
      <c r="K875">
        <f>IF($A875="",NA(),IF($C875="Deckbuilder",$B875,NA()))</f>
      </c>
      <c r="L875">
        <f>IF($A875="",NA(),IF($C875="Deckbuilder",3+$F875*0.023,NA()))</f>
      </c>
      <c r="M875">
        <f>IF($A875="",NA(),IF($C875="Traditional",$B875,NA()))</f>
      </c>
      <c r="N875">
        <f>IF($A875="",NA(),IF($C875="Traditional",4+$F875*0.023,NA()))</f>
      </c>
      <c r="O875">
        <f>IF($A875="","",$D875+ROW()/1000000)</f>
      </c>
      <c r="P875" t="str">
        <f>IF(OR($A875="",INDEX(games!$H:$H,ROW())=""),"",INDEX(games!$H:$H,ROW()))</f>
      </c>
      <c r="Q875">
        <f>IF(OR($A875="",$P875&lt;&gt;"Yes"),"",$D875+ROW()/1000000)</f>
      </c>
      <c r="T875">
        <f>IF($Y875="","",INDEX($B$2:$B$2000,$Y875))</f>
      </c>
      <c r="U875">
        <f>IF($Z875="","",INDEX($B$2:$B$2000,$Z875))</f>
      </c>
      <c r="V875">
        <f>IF(OR($T875="",$U875=""),"",$U875-$T875)</f>
      </c>
      <c r="W875" t="str">
        <f>IF(TRIM(INDEX(connections!$A:$A,ROW()))="","",TRIM(INDEX(connections!$A:$A,ROW())))</f>
      </c>
      <c r="X875" t="str">
        <f>IF($W875="","",TRIM(INDEX(connections!$B:$B,ROW())))</f>
      </c>
      <c r="Y875">
        <f>IF($W875="","",IFERROR(MATCH($W875,$A$2:$A$2000,0),""))</f>
      </c>
      <c r="Z875">
        <f>IF($X875="","",IFERROR(MATCH($X875,$A$2:$A$2000,0),""))</f>
      </c>
      <c r="AA875" t="str">
        <f>IF($Y875="","",INDEX($P$2:$P$2000,$Y875))</f>
      </c>
      <c r="AB875" t="str">
        <f>IF($Z875="","",INDEX($P$2:$P$2000,$Z875))</f>
      </c>
      <c r="AC875">
        <f>IF(AND($AA875="Yes",$AB875="Yes"),1,"")</f>
      </c>
      <c r="AD875">
        <f>IF(OR($Y875="",$Z875=""),"",IF(INDEX($C$2:$C$2000,$Y875)=INDEX($C$2:$C$2000,$Z875),0,1))</f>
      </c>
      <c r="AE875">
        <f>IF($AC875&lt;&gt;1,"",IF(AND(INDEX($AG$2:$AG$2000,$Y875)=1,INDEX($AG$2:$AG$2000,$Z875)=1),1,""))</f>
      </c>
      <c r="AG875">
        <f>IF($A875="","",COUNTIFS($W$2:$W$2500,$A875,$AB$2:$AB$2500,"Yes")+COUNTIFS($X$2:$X$2500,$A875,$AA$2:$AA$2500,"Yes"))</f>
      </c>
      <c r="AH875" t="str">
        <f>IF(OR($P875&lt;&gt;"Yes",N($AG875)=0),"",IF(AND($AG875=1,COUNTIFS($W$2:$W$2500,$A875,$AE$2:$AE$2500,1)+COUNTIFS($X$2:$X$2500,$A875,$AE$2:$AE$2500,1)&gt;0),"","Yes"))</f>
      </c>
      <c r="AI875">
        <f>IF($AH875="Yes",$AG875,"")</f>
      </c>
      <c r="AJ875">
        <f>IF($AI875="","",$AI875+ROW()/1000000)</f>
      </c>
      <c r="AK875">
        <f>IF(OR($A875="",$P875="Yes",N($AG875)=0),"",$AG875+ROW()/1000000)</f>
      </c>
      <c r="AL875" t="str">
        <f>IF($A875="","",INDEX(games!$J:$J,ROW())&amp;"")</f>
      </c>
      <c r="AM875">
        <f>IF($A875="","",SUMPRODUCT($AO875:$BD875,'Map Analysis'!$AP$2^{0,1,2,3,4,5,6,7,8,9,10,11,12,13,14,15}))</f>
      </c>
      <c r="AN875">
        <f>IF($A875="","",$AM875+ROW()/10000000)</f>
      </c>
      <c r="AO875">
        <f>IF($A875="","",COUNTIF($W$2:$W$2500,$A875))</f>
      </c>
      <c r="AP875">
        <f>IF($A875="","",SUMIFS($BF$2:$BF$2500,$W$2:$W$2500,$A875))</f>
      </c>
      <c r="AQ875">
        <f>IF($A875="","",SUMIFS($BG$2:$BG$2500,$W$2:$W$2500,$A875))</f>
      </c>
      <c r="AR875">
        <f>IF($A875="","",SUMIFS($BH$2:$BH$2500,$W$2:$W$2500,$A875))</f>
      </c>
      <c r="AS875">
        <f>IF($A875="","",SUMIFS($BI$2:$BI$2500,$W$2:$W$2500,$A875))</f>
      </c>
      <c r="AT875">
        <f>IF($A875="","",SUMIFS($BJ$2:$BJ$2500,$W$2:$W$2500,$A875))</f>
      </c>
      <c r="AU875">
        <f>IF($A875="","",SUMIFS($BK$2:$BK$2500,$W$2:$W$2500,$A875))</f>
      </c>
      <c r="AV875">
        <f>IF($A875="","",SUMIFS($BL$2:$BL$2500,$W$2:$W$2500,$A875))</f>
      </c>
      <c r="AW875">
        <f>IF($A875="","",SUMIFS($BM$2:$BM$2500,$W$2:$W$2500,$A875))</f>
      </c>
      <c r="AX875">
        <f>IF($A875="","",SUMIFS($BN$2:$BN$2500,$W$2:$W$2500,$A875))</f>
      </c>
      <c r="AY875">
        <f>IF($A875="","",SUMIFS($BO$2:$BO$2500,$W$2:$W$2500,$A875))</f>
      </c>
      <c r="AZ875">
        <f>IF($A875="","",SUMIFS($BP$2:$BP$2500,$W$2:$W$2500,$A875))</f>
      </c>
      <c r="BA875">
        <f>IF($A875="","",SUMIFS($BQ$2:$BQ$2500,$W$2:$W$2500,$A875))</f>
      </c>
      <c r="BB875">
        <f>IF($A875="","",SUMIFS($BR$2:$BR$2500,$W$2:$W$2500,$A875))</f>
      </c>
      <c r="BC875">
        <f>IF($A875="","",SUMIFS($BS$2:$BS$2500,$W$2:$W$2500,$A875))</f>
      </c>
      <c r="BD875">
        <f>IF($A875="","",SUMIFS($BT$2:$BT$2500,$W$2:$W$2500,$A875))</f>
      </c>
      <c r="BF875">
        <f>IF($Z875="","",INDEX($AO$2:$AO$2000,$Z875))</f>
      </c>
      <c r="BG875">
        <f>IF($Z875="","",INDEX($AP$2:$AP$2000,$Z875))</f>
      </c>
      <c r="BH875">
        <f>IF($Z875="","",INDEX($AQ$2:$AQ$2000,$Z875))</f>
      </c>
      <c r="BI875">
        <f>IF($Z875="","",INDEX($AR$2:$AR$2000,$Z875))</f>
      </c>
      <c r="BJ875">
        <f>IF($Z875="","",INDEX($AS$2:$AS$2000,$Z875))</f>
      </c>
      <c r="BK875">
        <f>IF($Z875="","",INDEX($AT$2:$AT$2000,$Z875))</f>
      </c>
      <c r="BL875">
        <f>IF($Z875="","",INDEX($AU$2:$AU$2000,$Z875))</f>
      </c>
      <c r="BM875">
        <f>IF($Z875="","",INDEX($AV$2:$AV$2000,$Z875))</f>
      </c>
      <c r="BN875">
        <f>IF($Z875="","",INDEX($AW$2:$AW$2000,$Z875))</f>
      </c>
      <c r="BO875">
        <f>IF($Z875="","",INDEX($AX$2:$AX$2000,$Z875))</f>
      </c>
      <c r="BP875">
        <f>IF($Z875="","",INDEX($AY$2:$AY$2000,$Z875))</f>
      </c>
      <c r="BQ875">
        <f>IF($Z875="","",INDEX($AZ$2:$AZ$2000,$Z875))</f>
      </c>
      <c r="BR875">
        <f>IF($Z875="","",INDEX($BA$2:$BA$2000,$Z875))</f>
      </c>
      <c r="BS875">
        <f>IF($Z875="","",INDEX($BB$2:$BB$2000,$Z875))</f>
      </c>
      <c r="BT875">
        <f>IF($Z875="","",INDEX($BC$2:$BC$2000,$Z875))</f>
      </c>
      <c r="BV875">
        <f>IF(OR($A875="",$P875&lt;&gt;"Yes",$AH875="Yes"),"",1+N($AG875))</f>
      </c>
      <c r="BW875">
        <f>IF($A875="","",COUNTIFS($W$2:$W$2500,$A875,$BZ$2:$BZ$2500,"Yes")+COUNTIFS($X$2:$X$2500,$A875,$BY$2:$BY$2500,"Yes"))</f>
      </c>
      <c r="BX875">
        <f>IF(OR($A875="",$P875="Yes"),"",IF(N($BW875)=0,0,1+SUMIFS($CB$2:$CB$2500,$W$2:$W$2500,$A875)+SUMIFS($CA$2:$CA$2500,$X$2:$X$2500,$A875)))</f>
      </c>
      <c r="BY875" t="str">
        <f>IF($Y875="","",INDEX($AH$2:$AH$2000,$Y875)&amp;"")</f>
      </c>
      <c r="BZ875" t="str">
        <f>IF($Z875="","",INDEX($AH$2:$AH$2000,$Z875)&amp;"")</f>
      </c>
      <c r="CA875">
        <f>IF($Y875="","",INDEX($BV$2:$BV$2000,$Y875))</f>
      </c>
      <c r="CB875">
        <f>IF($Z875="","",INDEX($BV$2:$BV$2000,$Z875))</f>
      </c>
    </row>
    <row r="876">
      <c r="A876" t="str">
        <f>IF(TRIM(INDEX(games!$A:$A,ROW()))="","",TRIM(INDEX(games!$A:$A,ROW())))</f>
      </c>
      <c r="B876">
        <f>IF(OR($A876="",INDEX(games!$B:$B,ROW())=""),"",INDEX(games!$B:$B,ROW()))</f>
      </c>
      <c r="C876" t="str">
        <f>IF(OR($A876="",INDEX(games!$C:$C,ROW())=""),"",INDEX(games!$C:$C,ROW()))</f>
      </c>
      <c r="D876">
        <f>IF($A876="","",COUNTIF($W$2:$W$2500,$A876)+COUNTIF($X$2:$X$2500,$A876))</f>
      </c>
      <c r="E876">
        <f>IF($A876="","",IFERROR(MATCH($C876,$R$2:$R$5,0),0))</f>
      </c>
      <c r="F876">
        <f>IF($A876="","",MOD(ROW(),34))</f>
      </c>
      <c r="G876">
        <f>IF($A876="",NA(),IF($C876="Action",$B876,NA()))</f>
      </c>
      <c r="H876">
        <f>IF($A876="",NA(),IF($C876="Action",1+$F876*0.023,NA()))</f>
      </c>
      <c r="I876">
        <f>IF($A876="",NA(),IF($C876="Strategy",$B876,NA()))</f>
      </c>
      <c r="J876">
        <f>IF($A876="",NA(),IF($C876="Strategy",2+$F876*0.023,NA()))</f>
      </c>
      <c r="K876">
        <f>IF($A876="",NA(),IF($C876="Deckbuilder",$B876,NA()))</f>
      </c>
      <c r="L876">
        <f>IF($A876="",NA(),IF($C876="Deckbuilder",3+$F876*0.023,NA()))</f>
      </c>
      <c r="M876">
        <f>IF($A876="",NA(),IF($C876="Traditional",$B876,NA()))</f>
      </c>
      <c r="N876">
        <f>IF($A876="",NA(),IF($C876="Traditional",4+$F876*0.023,NA()))</f>
      </c>
      <c r="O876">
        <f>IF($A876="","",$D876+ROW()/1000000)</f>
      </c>
      <c r="P876" t="str">
        <f>IF(OR($A876="",INDEX(games!$H:$H,ROW())=""),"",INDEX(games!$H:$H,ROW()))</f>
      </c>
      <c r="Q876">
        <f>IF(OR($A876="",$P876&lt;&gt;"Yes"),"",$D876+ROW()/1000000)</f>
      </c>
      <c r="T876">
        <f>IF($Y876="","",INDEX($B$2:$B$2000,$Y876))</f>
      </c>
      <c r="U876">
        <f>IF($Z876="","",INDEX($B$2:$B$2000,$Z876))</f>
      </c>
      <c r="V876">
        <f>IF(OR($T876="",$U876=""),"",$U876-$T876)</f>
      </c>
      <c r="W876" t="str">
        <f>IF(TRIM(INDEX(connections!$A:$A,ROW()))="","",TRIM(INDEX(connections!$A:$A,ROW())))</f>
      </c>
      <c r="X876" t="str">
        <f>IF($W876="","",TRIM(INDEX(connections!$B:$B,ROW())))</f>
      </c>
      <c r="Y876">
        <f>IF($W876="","",IFERROR(MATCH($W876,$A$2:$A$2000,0),""))</f>
      </c>
      <c r="Z876">
        <f>IF($X876="","",IFERROR(MATCH($X876,$A$2:$A$2000,0),""))</f>
      </c>
      <c r="AA876" t="str">
        <f>IF($Y876="","",INDEX($P$2:$P$2000,$Y876))</f>
      </c>
      <c r="AB876" t="str">
        <f>IF($Z876="","",INDEX($P$2:$P$2000,$Z876))</f>
      </c>
      <c r="AC876">
        <f>IF(AND($AA876="Yes",$AB876="Yes"),1,"")</f>
      </c>
      <c r="AD876">
        <f>IF(OR($Y876="",$Z876=""),"",IF(INDEX($C$2:$C$2000,$Y876)=INDEX($C$2:$C$2000,$Z876),0,1))</f>
      </c>
      <c r="AE876">
        <f>IF($AC876&lt;&gt;1,"",IF(AND(INDEX($AG$2:$AG$2000,$Y876)=1,INDEX($AG$2:$AG$2000,$Z876)=1),1,""))</f>
      </c>
      <c r="AG876">
        <f>IF($A876="","",COUNTIFS($W$2:$W$2500,$A876,$AB$2:$AB$2500,"Yes")+COUNTIFS($X$2:$X$2500,$A876,$AA$2:$AA$2500,"Yes"))</f>
      </c>
      <c r="AH876" t="str">
        <f>IF(OR($P876&lt;&gt;"Yes",N($AG876)=0),"",IF(AND($AG876=1,COUNTIFS($W$2:$W$2500,$A876,$AE$2:$AE$2500,1)+COUNTIFS($X$2:$X$2500,$A876,$AE$2:$AE$2500,1)&gt;0),"","Yes"))</f>
      </c>
      <c r="AI876">
        <f>IF($AH876="Yes",$AG876,"")</f>
      </c>
      <c r="AJ876">
        <f>IF($AI876="","",$AI876+ROW()/1000000)</f>
      </c>
      <c r="AK876">
        <f>IF(OR($A876="",$P876="Yes",N($AG876)=0),"",$AG876+ROW()/1000000)</f>
      </c>
      <c r="AL876" t="str">
        <f>IF($A876="","",INDEX(games!$J:$J,ROW())&amp;"")</f>
      </c>
      <c r="AM876">
        <f>IF($A876="","",SUMPRODUCT($AO876:$BD876,'Map Analysis'!$AP$2^{0,1,2,3,4,5,6,7,8,9,10,11,12,13,14,15}))</f>
      </c>
      <c r="AN876">
        <f>IF($A876="","",$AM876+ROW()/10000000)</f>
      </c>
      <c r="AO876">
        <f>IF($A876="","",COUNTIF($W$2:$W$2500,$A876))</f>
      </c>
      <c r="AP876">
        <f>IF($A876="","",SUMIFS($BF$2:$BF$2500,$W$2:$W$2500,$A876))</f>
      </c>
      <c r="AQ876">
        <f>IF($A876="","",SUMIFS($BG$2:$BG$2500,$W$2:$W$2500,$A876))</f>
      </c>
      <c r="AR876">
        <f>IF($A876="","",SUMIFS($BH$2:$BH$2500,$W$2:$W$2500,$A876))</f>
      </c>
      <c r="AS876">
        <f>IF($A876="","",SUMIFS($BI$2:$BI$2500,$W$2:$W$2500,$A876))</f>
      </c>
      <c r="AT876">
        <f>IF($A876="","",SUMIFS($BJ$2:$BJ$2500,$W$2:$W$2500,$A876))</f>
      </c>
      <c r="AU876">
        <f>IF($A876="","",SUMIFS($BK$2:$BK$2500,$W$2:$W$2500,$A876))</f>
      </c>
      <c r="AV876">
        <f>IF($A876="","",SUMIFS($BL$2:$BL$2500,$W$2:$W$2500,$A876))</f>
      </c>
      <c r="AW876">
        <f>IF($A876="","",SUMIFS($BM$2:$BM$2500,$W$2:$W$2500,$A876))</f>
      </c>
      <c r="AX876">
        <f>IF($A876="","",SUMIFS($BN$2:$BN$2500,$W$2:$W$2500,$A876))</f>
      </c>
      <c r="AY876">
        <f>IF($A876="","",SUMIFS($BO$2:$BO$2500,$W$2:$W$2500,$A876))</f>
      </c>
      <c r="AZ876">
        <f>IF($A876="","",SUMIFS($BP$2:$BP$2500,$W$2:$W$2500,$A876))</f>
      </c>
      <c r="BA876">
        <f>IF($A876="","",SUMIFS($BQ$2:$BQ$2500,$W$2:$W$2500,$A876))</f>
      </c>
      <c r="BB876">
        <f>IF($A876="","",SUMIFS($BR$2:$BR$2500,$W$2:$W$2500,$A876))</f>
      </c>
      <c r="BC876">
        <f>IF($A876="","",SUMIFS($BS$2:$BS$2500,$W$2:$W$2500,$A876))</f>
      </c>
      <c r="BD876">
        <f>IF($A876="","",SUMIFS($BT$2:$BT$2500,$W$2:$W$2500,$A876))</f>
      </c>
      <c r="BF876">
        <f>IF($Z876="","",INDEX($AO$2:$AO$2000,$Z876))</f>
      </c>
      <c r="BG876">
        <f>IF($Z876="","",INDEX($AP$2:$AP$2000,$Z876))</f>
      </c>
      <c r="BH876">
        <f>IF($Z876="","",INDEX($AQ$2:$AQ$2000,$Z876))</f>
      </c>
      <c r="BI876">
        <f>IF($Z876="","",INDEX($AR$2:$AR$2000,$Z876))</f>
      </c>
      <c r="BJ876">
        <f>IF($Z876="","",INDEX($AS$2:$AS$2000,$Z876))</f>
      </c>
      <c r="BK876">
        <f>IF($Z876="","",INDEX($AT$2:$AT$2000,$Z876))</f>
      </c>
      <c r="BL876">
        <f>IF($Z876="","",INDEX($AU$2:$AU$2000,$Z876))</f>
      </c>
      <c r="BM876">
        <f>IF($Z876="","",INDEX($AV$2:$AV$2000,$Z876))</f>
      </c>
      <c r="BN876">
        <f>IF($Z876="","",INDEX($AW$2:$AW$2000,$Z876))</f>
      </c>
      <c r="BO876">
        <f>IF($Z876="","",INDEX($AX$2:$AX$2000,$Z876))</f>
      </c>
      <c r="BP876">
        <f>IF($Z876="","",INDEX($AY$2:$AY$2000,$Z876))</f>
      </c>
      <c r="BQ876">
        <f>IF($Z876="","",INDEX($AZ$2:$AZ$2000,$Z876))</f>
      </c>
      <c r="BR876">
        <f>IF($Z876="","",INDEX($BA$2:$BA$2000,$Z876))</f>
      </c>
      <c r="BS876">
        <f>IF($Z876="","",INDEX($BB$2:$BB$2000,$Z876))</f>
      </c>
      <c r="BT876">
        <f>IF($Z876="","",INDEX($BC$2:$BC$2000,$Z876))</f>
      </c>
      <c r="BV876">
        <f>IF(OR($A876="",$P876&lt;&gt;"Yes",$AH876="Yes"),"",1+N($AG876))</f>
      </c>
      <c r="BW876">
        <f>IF($A876="","",COUNTIFS($W$2:$W$2500,$A876,$BZ$2:$BZ$2500,"Yes")+COUNTIFS($X$2:$X$2500,$A876,$BY$2:$BY$2500,"Yes"))</f>
      </c>
      <c r="BX876">
        <f>IF(OR($A876="",$P876="Yes"),"",IF(N($BW876)=0,0,1+SUMIFS($CB$2:$CB$2500,$W$2:$W$2500,$A876)+SUMIFS($CA$2:$CA$2500,$X$2:$X$2500,$A876)))</f>
      </c>
      <c r="BY876" t="str">
        <f>IF($Y876="","",INDEX($AH$2:$AH$2000,$Y876)&amp;"")</f>
      </c>
      <c r="BZ876" t="str">
        <f>IF($Z876="","",INDEX($AH$2:$AH$2000,$Z876)&amp;"")</f>
      </c>
      <c r="CA876">
        <f>IF($Y876="","",INDEX($BV$2:$BV$2000,$Y876))</f>
      </c>
      <c r="CB876">
        <f>IF($Z876="","",INDEX($BV$2:$BV$2000,$Z876))</f>
      </c>
    </row>
    <row r="877">
      <c r="A877" t="str">
        <f>IF(TRIM(INDEX(games!$A:$A,ROW()))="","",TRIM(INDEX(games!$A:$A,ROW())))</f>
      </c>
      <c r="B877">
        <f>IF(OR($A877="",INDEX(games!$B:$B,ROW())=""),"",INDEX(games!$B:$B,ROW()))</f>
      </c>
      <c r="C877" t="str">
        <f>IF(OR($A877="",INDEX(games!$C:$C,ROW())=""),"",INDEX(games!$C:$C,ROW()))</f>
      </c>
      <c r="D877">
        <f>IF($A877="","",COUNTIF($W$2:$W$2500,$A877)+COUNTIF($X$2:$X$2500,$A877))</f>
      </c>
      <c r="E877">
        <f>IF($A877="","",IFERROR(MATCH($C877,$R$2:$R$5,0),0))</f>
      </c>
      <c r="F877">
        <f>IF($A877="","",MOD(ROW(),34))</f>
      </c>
      <c r="G877">
        <f>IF($A877="",NA(),IF($C877="Action",$B877,NA()))</f>
      </c>
      <c r="H877">
        <f>IF($A877="",NA(),IF($C877="Action",1+$F877*0.023,NA()))</f>
      </c>
      <c r="I877">
        <f>IF($A877="",NA(),IF($C877="Strategy",$B877,NA()))</f>
      </c>
      <c r="J877">
        <f>IF($A877="",NA(),IF($C877="Strategy",2+$F877*0.023,NA()))</f>
      </c>
      <c r="K877">
        <f>IF($A877="",NA(),IF($C877="Deckbuilder",$B877,NA()))</f>
      </c>
      <c r="L877">
        <f>IF($A877="",NA(),IF($C877="Deckbuilder",3+$F877*0.023,NA()))</f>
      </c>
      <c r="M877">
        <f>IF($A877="",NA(),IF($C877="Traditional",$B877,NA()))</f>
      </c>
      <c r="N877">
        <f>IF($A877="",NA(),IF($C877="Traditional",4+$F877*0.023,NA()))</f>
      </c>
      <c r="O877">
        <f>IF($A877="","",$D877+ROW()/1000000)</f>
      </c>
      <c r="P877" t="str">
        <f>IF(OR($A877="",INDEX(games!$H:$H,ROW())=""),"",INDEX(games!$H:$H,ROW()))</f>
      </c>
      <c r="Q877">
        <f>IF(OR($A877="",$P877&lt;&gt;"Yes"),"",$D877+ROW()/1000000)</f>
      </c>
      <c r="T877">
        <f>IF($Y877="","",INDEX($B$2:$B$2000,$Y877))</f>
      </c>
      <c r="U877">
        <f>IF($Z877="","",INDEX($B$2:$B$2000,$Z877))</f>
      </c>
      <c r="V877">
        <f>IF(OR($T877="",$U877=""),"",$U877-$T877)</f>
      </c>
      <c r="W877" t="str">
        <f>IF(TRIM(INDEX(connections!$A:$A,ROW()))="","",TRIM(INDEX(connections!$A:$A,ROW())))</f>
      </c>
      <c r="X877" t="str">
        <f>IF($W877="","",TRIM(INDEX(connections!$B:$B,ROW())))</f>
      </c>
      <c r="Y877">
        <f>IF($W877="","",IFERROR(MATCH($W877,$A$2:$A$2000,0),""))</f>
      </c>
      <c r="Z877">
        <f>IF($X877="","",IFERROR(MATCH($X877,$A$2:$A$2000,0),""))</f>
      </c>
      <c r="AA877" t="str">
        <f>IF($Y877="","",INDEX($P$2:$P$2000,$Y877))</f>
      </c>
      <c r="AB877" t="str">
        <f>IF($Z877="","",INDEX($P$2:$P$2000,$Z877))</f>
      </c>
      <c r="AC877">
        <f>IF(AND($AA877="Yes",$AB877="Yes"),1,"")</f>
      </c>
      <c r="AD877">
        <f>IF(OR($Y877="",$Z877=""),"",IF(INDEX($C$2:$C$2000,$Y877)=INDEX($C$2:$C$2000,$Z877),0,1))</f>
      </c>
      <c r="AE877">
        <f>IF($AC877&lt;&gt;1,"",IF(AND(INDEX($AG$2:$AG$2000,$Y877)=1,INDEX($AG$2:$AG$2000,$Z877)=1),1,""))</f>
      </c>
      <c r="AG877">
        <f>IF($A877="","",COUNTIFS($W$2:$W$2500,$A877,$AB$2:$AB$2500,"Yes")+COUNTIFS($X$2:$X$2500,$A877,$AA$2:$AA$2500,"Yes"))</f>
      </c>
      <c r="AH877" t="str">
        <f>IF(OR($P877&lt;&gt;"Yes",N($AG877)=0),"",IF(AND($AG877=1,COUNTIFS($W$2:$W$2500,$A877,$AE$2:$AE$2500,1)+COUNTIFS($X$2:$X$2500,$A877,$AE$2:$AE$2500,1)&gt;0),"","Yes"))</f>
      </c>
      <c r="AI877">
        <f>IF($AH877="Yes",$AG877,"")</f>
      </c>
      <c r="AJ877">
        <f>IF($AI877="","",$AI877+ROW()/1000000)</f>
      </c>
      <c r="AK877">
        <f>IF(OR($A877="",$P877="Yes",N($AG877)=0),"",$AG877+ROW()/1000000)</f>
      </c>
      <c r="AL877" t="str">
        <f>IF($A877="","",INDEX(games!$J:$J,ROW())&amp;"")</f>
      </c>
      <c r="AM877">
        <f>IF($A877="","",SUMPRODUCT($AO877:$BD877,'Map Analysis'!$AP$2^{0,1,2,3,4,5,6,7,8,9,10,11,12,13,14,15}))</f>
      </c>
      <c r="AN877">
        <f>IF($A877="","",$AM877+ROW()/10000000)</f>
      </c>
      <c r="AO877">
        <f>IF($A877="","",COUNTIF($W$2:$W$2500,$A877))</f>
      </c>
      <c r="AP877">
        <f>IF($A877="","",SUMIFS($BF$2:$BF$2500,$W$2:$W$2500,$A877))</f>
      </c>
      <c r="AQ877">
        <f>IF($A877="","",SUMIFS($BG$2:$BG$2500,$W$2:$W$2500,$A877))</f>
      </c>
      <c r="AR877">
        <f>IF($A877="","",SUMIFS($BH$2:$BH$2500,$W$2:$W$2500,$A877))</f>
      </c>
      <c r="AS877">
        <f>IF($A877="","",SUMIFS($BI$2:$BI$2500,$W$2:$W$2500,$A877))</f>
      </c>
      <c r="AT877">
        <f>IF($A877="","",SUMIFS($BJ$2:$BJ$2500,$W$2:$W$2500,$A877))</f>
      </c>
      <c r="AU877">
        <f>IF($A877="","",SUMIFS($BK$2:$BK$2500,$W$2:$W$2500,$A877))</f>
      </c>
      <c r="AV877">
        <f>IF($A877="","",SUMIFS($BL$2:$BL$2500,$W$2:$W$2500,$A877))</f>
      </c>
      <c r="AW877">
        <f>IF($A877="","",SUMIFS($BM$2:$BM$2500,$W$2:$W$2500,$A877))</f>
      </c>
      <c r="AX877">
        <f>IF($A877="","",SUMIFS($BN$2:$BN$2500,$W$2:$W$2500,$A877))</f>
      </c>
      <c r="AY877">
        <f>IF($A877="","",SUMIFS($BO$2:$BO$2500,$W$2:$W$2500,$A877))</f>
      </c>
      <c r="AZ877">
        <f>IF($A877="","",SUMIFS($BP$2:$BP$2500,$W$2:$W$2500,$A877))</f>
      </c>
      <c r="BA877">
        <f>IF($A877="","",SUMIFS($BQ$2:$BQ$2500,$W$2:$W$2500,$A877))</f>
      </c>
      <c r="BB877">
        <f>IF($A877="","",SUMIFS($BR$2:$BR$2500,$W$2:$W$2500,$A877))</f>
      </c>
      <c r="BC877">
        <f>IF($A877="","",SUMIFS($BS$2:$BS$2500,$W$2:$W$2500,$A877))</f>
      </c>
      <c r="BD877">
        <f>IF($A877="","",SUMIFS($BT$2:$BT$2500,$W$2:$W$2500,$A877))</f>
      </c>
      <c r="BF877">
        <f>IF($Z877="","",INDEX($AO$2:$AO$2000,$Z877))</f>
      </c>
      <c r="BG877">
        <f>IF($Z877="","",INDEX($AP$2:$AP$2000,$Z877))</f>
      </c>
      <c r="BH877">
        <f>IF($Z877="","",INDEX($AQ$2:$AQ$2000,$Z877))</f>
      </c>
      <c r="BI877">
        <f>IF($Z877="","",INDEX($AR$2:$AR$2000,$Z877))</f>
      </c>
      <c r="BJ877">
        <f>IF($Z877="","",INDEX($AS$2:$AS$2000,$Z877))</f>
      </c>
      <c r="BK877">
        <f>IF($Z877="","",INDEX($AT$2:$AT$2000,$Z877))</f>
      </c>
      <c r="BL877">
        <f>IF($Z877="","",INDEX($AU$2:$AU$2000,$Z877))</f>
      </c>
      <c r="BM877">
        <f>IF($Z877="","",INDEX($AV$2:$AV$2000,$Z877))</f>
      </c>
      <c r="BN877">
        <f>IF($Z877="","",INDEX($AW$2:$AW$2000,$Z877))</f>
      </c>
      <c r="BO877">
        <f>IF($Z877="","",INDEX($AX$2:$AX$2000,$Z877))</f>
      </c>
      <c r="BP877">
        <f>IF($Z877="","",INDEX($AY$2:$AY$2000,$Z877))</f>
      </c>
      <c r="BQ877">
        <f>IF($Z877="","",INDEX($AZ$2:$AZ$2000,$Z877))</f>
      </c>
      <c r="BR877">
        <f>IF($Z877="","",INDEX($BA$2:$BA$2000,$Z877))</f>
      </c>
      <c r="BS877">
        <f>IF($Z877="","",INDEX($BB$2:$BB$2000,$Z877))</f>
      </c>
      <c r="BT877">
        <f>IF($Z877="","",INDEX($BC$2:$BC$2000,$Z877))</f>
      </c>
      <c r="BV877">
        <f>IF(OR($A877="",$P877&lt;&gt;"Yes",$AH877="Yes"),"",1+N($AG877))</f>
      </c>
      <c r="BW877">
        <f>IF($A877="","",COUNTIFS($W$2:$W$2500,$A877,$BZ$2:$BZ$2500,"Yes")+COUNTIFS($X$2:$X$2500,$A877,$BY$2:$BY$2500,"Yes"))</f>
      </c>
      <c r="BX877">
        <f>IF(OR($A877="",$P877="Yes"),"",IF(N($BW877)=0,0,1+SUMIFS($CB$2:$CB$2500,$W$2:$W$2500,$A877)+SUMIFS($CA$2:$CA$2500,$X$2:$X$2500,$A877)))</f>
      </c>
      <c r="BY877" t="str">
        <f>IF($Y877="","",INDEX($AH$2:$AH$2000,$Y877)&amp;"")</f>
      </c>
      <c r="BZ877" t="str">
        <f>IF($Z877="","",INDEX($AH$2:$AH$2000,$Z877)&amp;"")</f>
      </c>
      <c r="CA877">
        <f>IF($Y877="","",INDEX($BV$2:$BV$2000,$Y877))</f>
      </c>
      <c r="CB877">
        <f>IF($Z877="","",INDEX($BV$2:$BV$2000,$Z877))</f>
      </c>
    </row>
    <row r="878">
      <c r="A878" t="str">
        <f>IF(TRIM(INDEX(games!$A:$A,ROW()))="","",TRIM(INDEX(games!$A:$A,ROW())))</f>
      </c>
      <c r="B878">
        <f>IF(OR($A878="",INDEX(games!$B:$B,ROW())=""),"",INDEX(games!$B:$B,ROW()))</f>
      </c>
      <c r="C878" t="str">
        <f>IF(OR($A878="",INDEX(games!$C:$C,ROW())=""),"",INDEX(games!$C:$C,ROW()))</f>
      </c>
      <c r="D878">
        <f>IF($A878="","",COUNTIF($W$2:$W$2500,$A878)+COUNTIF($X$2:$X$2500,$A878))</f>
      </c>
      <c r="E878">
        <f>IF($A878="","",IFERROR(MATCH($C878,$R$2:$R$5,0),0))</f>
      </c>
      <c r="F878">
        <f>IF($A878="","",MOD(ROW(),34))</f>
      </c>
      <c r="G878">
        <f>IF($A878="",NA(),IF($C878="Action",$B878,NA()))</f>
      </c>
      <c r="H878">
        <f>IF($A878="",NA(),IF($C878="Action",1+$F878*0.023,NA()))</f>
      </c>
      <c r="I878">
        <f>IF($A878="",NA(),IF($C878="Strategy",$B878,NA()))</f>
      </c>
      <c r="J878">
        <f>IF($A878="",NA(),IF($C878="Strategy",2+$F878*0.023,NA()))</f>
      </c>
      <c r="K878">
        <f>IF($A878="",NA(),IF($C878="Deckbuilder",$B878,NA()))</f>
      </c>
      <c r="L878">
        <f>IF($A878="",NA(),IF($C878="Deckbuilder",3+$F878*0.023,NA()))</f>
      </c>
      <c r="M878">
        <f>IF($A878="",NA(),IF($C878="Traditional",$B878,NA()))</f>
      </c>
      <c r="N878">
        <f>IF($A878="",NA(),IF($C878="Traditional",4+$F878*0.023,NA()))</f>
      </c>
      <c r="O878">
        <f>IF($A878="","",$D878+ROW()/1000000)</f>
      </c>
      <c r="P878" t="str">
        <f>IF(OR($A878="",INDEX(games!$H:$H,ROW())=""),"",INDEX(games!$H:$H,ROW()))</f>
      </c>
      <c r="Q878">
        <f>IF(OR($A878="",$P878&lt;&gt;"Yes"),"",$D878+ROW()/1000000)</f>
      </c>
      <c r="T878">
        <f>IF($Y878="","",INDEX($B$2:$B$2000,$Y878))</f>
      </c>
      <c r="U878">
        <f>IF($Z878="","",INDEX($B$2:$B$2000,$Z878))</f>
      </c>
      <c r="V878">
        <f>IF(OR($T878="",$U878=""),"",$U878-$T878)</f>
      </c>
      <c r="W878" t="str">
        <f>IF(TRIM(INDEX(connections!$A:$A,ROW()))="","",TRIM(INDEX(connections!$A:$A,ROW())))</f>
      </c>
      <c r="X878" t="str">
        <f>IF($W878="","",TRIM(INDEX(connections!$B:$B,ROW())))</f>
      </c>
      <c r="Y878">
        <f>IF($W878="","",IFERROR(MATCH($W878,$A$2:$A$2000,0),""))</f>
      </c>
      <c r="Z878">
        <f>IF($X878="","",IFERROR(MATCH($X878,$A$2:$A$2000,0),""))</f>
      </c>
      <c r="AA878" t="str">
        <f>IF($Y878="","",INDEX($P$2:$P$2000,$Y878))</f>
      </c>
      <c r="AB878" t="str">
        <f>IF($Z878="","",INDEX($P$2:$P$2000,$Z878))</f>
      </c>
      <c r="AC878">
        <f>IF(AND($AA878="Yes",$AB878="Yes"),1,"")</f>
      </c>
      <c r="AD878">
        <f>IF(OR($Y878="",$Z878=""),"",IF(INDEX($C$2:$C$2000,$Y878)=INDEX($C$2:$C$2000,$Z878),0,1))</f>
      </c>
      <c r="AE878">
        <f>IF($AC878&lt;&gt;1,"",IF(AND(INDEX($AG$2:$AG$2000,$Y878)=1,INDEX($AG$2:$AG$2000,$Z878)=1),1,""))</f>
      </c>
      <c r="AG878">
        <f>IF($A878="","",COUNTIFS($W$2:$W$2500,$A878,$AB$2:$AB$2500,"Yes")+COUNTIFS($X$2:$X$2500,$A878,$AA$2:$AA$2500,"Yes"))</f>
      </c>
      <c r="AH878" t="str">
        <f>IF(OR($P878&lt;&gt;"Yes",N($AG878)=0),"",IF(AND($AG878=1,COUNTIFS($W$2:$W$2500,$A878,$AE$2:$AE$2500,1)+COUNTIFS($X$2:$X$2500,$A878,$AE$2:$AE$2500,1)&gt;0),"","Yes"))</f>
      </c>
      <c r="AI878">
        <f>IF($AH878="Yes",$AG878,"")</f>
      </c>
      <c r="AJ878">
        <f>IF($AI878="","",$AI878+ROW()/1000000)</f>
      </c>
      <c r="AK878">
        <f>IF(OR($A878="",$P878="Yes",N($AG878)=0),"",$AG878+ROW()/1000000)</f>
      </c>
      <c r="AL878" t="str">
        <f>IF($A878="","",INDEX(games!$J:$J,ROW())&amp;"")</f>
      </c>
      <c r="AM878">
        <f>IF($A878="","",SUMPRODUCT($AO878:$BD878,'Map Analysis'!$AP$2^{0,1,2,3,4,5,6,7,8,9,10,11,12,13,14,15}))</f>
      </c>
      <c r="AN878">
        <f>IF($A878="","",$AM878+ROW()/10000000)</f>
      </c>
      <c r="AO878">
        <f>IF($A878="","",COUNTIF($W$2:$W$2500,$A878))</f>
      </c>
      <c r="AP878">
        <f>IF($A878="","",SUMIFS($BF$2:$BF$2500,$W$2:$W$2500,$A878))</f>
      </c>
      <c r="AQ878">
        <f>IF($A878="","",SUMIFS($BG$2:$BG$2500,$W$2:$W$2500,$A878))</f>
      </c>
      <c r="AR878">
        <f>IF($A878="","",SUMIFS($BH$2:$BH$2500,$W$2:$W$2500,$A878))</f>
      </c>
      <c r="AS878">
        <f>IF($A878="","",SUMIFS($BI$2:$BI$2500,$W$2:$W$2500,$A878))</f>
      </c>
      <c r="AT878">
        <f>IF($A878="","",SUMIFS($BJ$2:$BJ$2500,$W$2:$W$2500,$A878))</f>
      </c>
      <c r="AU878">
        <f>IF($A878="","",SUMIFS($BK$2:$BK$2500,$W$2:$W$2500,$A878))</f>
      </c>
      <c r="AV878">
        <f>IF($A878="","",SUMIFS($BL$2:$BL$2500,$W$2:$W$2500,$A878))</f>
      </c>
      <c r="AW878">
        <f>IF($A878="","",SUMIFS($BM$2:$BM$2500,$W$2:$W$2500,$A878))</f>
      </c>
      <c r="AX878">
        <f>IF($A878="","",SUMIFS($BN$2:$BN$2500,$W$2:$W$2500,$A878))</f>
      </c>
      <c r="AY878">
        <f>IF($A878="","",SUMIFS($BO$2:$BO$2500,$W$2:$W$2500,$A878))</f>
      </c>
      <c r="AZ878">
        <f>IF($A878="","",SUMIFS($BP$2:$BP$2500,$W$2:$W$2500,$A878))</f>
      </c>
      <c r="BA878">
        <f>IF($A878="","",SUMIFS($BQ$2:$BQ$2500,$W$2:$W$2500,$A878))</f>
      </c>
      <c r="BB878">
        <f>IF($A878="","",SUMIFS($BR$2:$BR$2500,$W$2:$W$2500,$A878))</f>
      </c>
      <c r="BC878">
        <f>IF($A878="","",SUMIFS($BS$2:$BS$2500,$W$2:$W$2500,$A878))</f>
      </c>
      <c r="BD878">
        <f>IF($A878="","",SUMIFS($BT$2:$BT$2500,$W$2:$W$2500,$A878))</f>
      </c>
      <c r="BF878">
        <f>IF($Z878="","",INDEX($AO$2:$AO$2000,$Z878))</f>
      </c>
      <c r="BG878">
        <f>IF($Z878="","",INDEX($AP$2:$AP$2000,$Z878))</f>
      </c>
      <c r="BH878">
        <f>IF($Z878="","",INDEX($AQ$2:$AQ$2000,$Z878))</f>
      </c>
      <c r="BI878">
        <f>IF($Z878="","",INDEX($AR$2:$AR$2000,$Z878))</f>
      </c>
      <c r="BJ878">
        <f>IF($Z878="","",INDEX($AS$2:$AS$2000,$Z878))</f>
      </c>
      <c r="BK878">
        <f>IF($Z878="","",INDEX($AT$2:$AT$2000,$Z878))</f>
      </c>
      <c r="BL878">
        <f>IF($Z878="","",INDEX($AU$2:$AU$2000,$Z878))</f>
      </c>
      <c r="BM878">
        <f>IF($Z878="","",INDEX($AV$2:$AV$2000,$Z878))</f>
      </c>
      <c r="BN878">
        <f>IF($Z878="","",INDEX($AW$2:$AW$2000,$Z878))</f>
      </c>
      <c r="BO878">
        <f>IF($Z878="","",INDEX($AX$2:$AX$2000,$Z878))</f>
      </c>
      <c r="BP878">
        <f>IF($Z878="","",INDEX($AY$2:$AY$2000,$Z878))</f>
      </c>
      <c r="BQ878">
        <f>IF($Z878="","",INDEX($AZ$2:$AZ$2000,$Z878))</f>
      </c>
      <c r="BR878">
        <f>IF($Z878="","",INDEX($BA$2:$BA$2000,$Z878))</f>
      </c>
      <c r="BS878">
        <f>IF($Z878="","",INDEX($BB$2:$BB$2000,$Z878))</f>
      </c>
      <c r="BT878">
        <f>IF($Z878="","",INDEX($BC$2:$BC$2000,$Z878))</f>
      </c>
      <c r="BV878">
        <f>IF(OR($A878="",$P878&lt;&gt;"Yes",$AH878="Yes"),"",1+N($AG878))</f>
      </c>
      <c r="BW878">
        <f>IF($A878="","",COUNTIFS($W$2:$W$2500,$A878,$BZ$2:$BZ$2500,"Yes")+COUNTIFS($X$2:$X$2500,$A878,$BY$2:$BY$2500,"Yes"))</f>
      </c>
      <c r="BX878">
        <f>IF(OR($A878="",$P878="Yes"),"",IF(N($BW878)=0,0,1+SUMIFS($CB$2:$CB$2500,$W$2:$W$2500,$A878)+SUMIFS($CA$2:$CA$2500,$X$2:$X$2500,$A878)))</f>
      </c>
      <c r="BY878" t="str">
        <f>IF($Y878="","",INDEX($AH$2:$AH$2000,$Y878)&amp;"")</f>
      </c>
      <c r="BZ878" t="str">
        <f>IF($Z878="","",INDEX($AH$2:$AH$2000,$Z878)&amp;"")</f>
      </c>
      <c r="CA878">
        <f>IF($Y878="","",INDEX($BV$2:$BV$2000,$Y878))</f>
      </c>
      <c r="CB878">
        <f>IF($Z878="","",INDEX($BV$2:$BV$2000,$Z878))</f>
      </c>
    </row>
    <row r="879">
      <c r="A879" t="str">
        <f>IF(TRIM(INDEX(games!$A:$A,ROW()))="","",TRIM(INDEX(games!$A:$A,ROW())))</f>
      </c>
      <c r="B879">
        <f>IF(OR($A879="",INDEX(games!$B:$B,ROW())=""),"",INDEX(games!$B:$B,ROW()))</f>
      </c>
      <c r="C879" t="str">
        <f>IF(OR($A879="",INDEX(games!$C:$C,ROW())=""),"",INDEX(games!$C:$C,ROW()))</f>
      </c>
      <c r="D879">
        <f>IF($A879="","",COUNTIF($W$2:$W$2500,$A879)+COUNTIF($X$2:$X$2500,$A879))</f>
      </c>
      <c r="E879">
        <f>IF($A879="","",IFERROR(MATCH($C879,$R$2:$R$5,0),0))</f>
      </c>
      <c r="F879">
        <f>IF($A879="","",MOD(ROW(),34))</f>
      </c>
      <c r="G879">
        <f>IF($A879="",NA(),IF($C879="Action",$B879,NA()))</f>
      </c>
      <c r="H879">
        <f>IF($A879="",NA(),IF($C879="Action",1+$F879*0.023,NA()))</f>
      </c>
      <c r="I879">
        <f>IF($A879="",NA(),IF($C879="Strategy",$B879,NA()))</f>
      </c>
      <c r="J879">
        <f>IF($A879="",NA(),IF($C879="Strategy",2+$F879*0.023,NA()))</f>
      </c>
      <c r="K879">
        <f>IF($A879="",NA(),IF($C879="Deckbuilder",$B879,NA()))</f>
      </c>
      <c r="L879">
        <f>IF($A879="",NA(),IF($C879="Deckbuilder",3+$F879*0.023,NA()))</f>
      </c>
      <c r="M879">
        <f>IF($A879="",NA(),IF($C879="Traditional",$B879,NA()))</f>
      </c>
      <c r="N879">
        <f>IF($A879="",NA(),IF($C879="Traditional",4+$F879*0.023,NA()))</f>
      </c>
      <c r="O879">
        <f>IF($A879="","",$D879+ROW()/1000000)</f>
      </c>
      <c r="P879" t="str">
        <f>IF(OR($A879="",INDEX(games!$H:$H,ROW())=""),"",INDEX(games!$H:$H,ROW()))</f>
      </c>
      <c r="Q879">
        <f>IF(OR($A879="",$P879&lt;&gt;"Yes"),"",$D879+ROW()/1000000)</f>
      </c>
      <c r="T879">
        <f>IF($Y879="","",INDEX($B$2:$B$2000,$Y879))</f>
      </c>
      <c r="U879">
        <f>IF($Z879="","",INDEX($B$2:$B$2000,$Z879))</f>
      </c>
      <c r="V879">
        <f>IF(OR($T879="",$U879=""),"",$U879-$T879)</f>
      </c>
      <c r="W879" t="str">
        <f>IF(TRIM(INDEX(connections!$A:$A,ROW()))="","",TRIM(INDEX(connections!$A:$A,ROW())))</f>
      </c>
      <c r="X879" t="str">
        <f>IF($W879="","",TRIM(INDEX(connections!$B:$B,ROW())))</f>
      </c>
      <c r="Y879">
        <f>IF($W879="","",IFERROR(MATCH($W879,$A$2:$A$2000,0),""))</f>
      </c>
      <c r="Z879">
        <f>IF($X879="","",IFERROR(MATCH($X879,$A$2:$A$2000,0),""))</f>
      </c>
      <c r="AA879" t="str">
        <f>IF($Y879="","",INDEX($P$2:$P$2000,$Y879))</f>
      </c>
      <c r="AB879" t="str">
        <f>IF($Z879="","",INDEX($P$2:$P$2000,$Z879))</f>
      </c>
      <c r="AC879">
        <f>IF(AND($AA879="Yes",$AB879="Yes"),1,"")</f>
      </c>
      <c r="AD879">
        <f>IF(OR($Y879="",$Z879=""),"",IF(INDEX($C$2:$C$2000,$Y879)=INDEX($C$2:$C$2000,$Z879),0,1))</f>
      </c>
      <c r="AE879">
        <f>IF($AC879&lt;&gt;1,"",IF(AND(INDEX($AG$2:$AG$2000,$Y879)=1,INDEX($AG$2:$AG$2000,$Z879)=1),1,""))</f>
      </c>
      <c r="AG879">
        <f>IF($A879="","",COUNTIFS($W$2:$W$2500,$A879,$AB$2:$AB$2500,"Yes")+COUNTIFS($X$2:$X$2500,$A879,$AA$2:$AA$2500,"Yes"))</f>
      </c>
      <c r="AH879" t="str">
        <f>IF(OR($P879&lt;&gt;"Yes",N($AG879)=0),"",IF(AND($AG879=1,COUNTIFS($W$2:$W$2500,$A879,$AE$2:$AE$2500,1)+COUNTIFS($X$2:$X$2500,$A879,$AE$2:$AE$2500,1)&gt;0),"","Yes"))</f>
      </c>
      <c r="AI879">
        <f>IF($AH879="Yes",$AG879,"")</f>
      </c>
      <c r="AJ879">
        <f>IF($AI879="","",$AI879+ROW()/1000000)</f>
      </c>
      <c r="AK879">
        <f>IF(OR($A879="",$P879="Yes",N($AG879)=0),"",$AG879+ROW()/1000000)</f>
      </c>
      <c r="AL879" t="str">
        <f>IF($A879="","",INDEX(games!$J:$J,ROW())&amp;"")</f>
      </c>
      <c r="AM879">
        <f>IF($A879="","",SUMPRODUCT($AO879:$BD879,'Map Analysis'!$AP$2^{0,1,2,3,4,5,6,7,8,9,10,11,12,13,14,15}))</f>
      </c>
      <c r="AN879">
        <f>IF($A879="","",$AM879+ROW()/10000000)</f>
      </c>
      <c r="AO879">
        <f>IF($A879="","",COUNTIF($W$2:$W$2500,$A879))</f>
      </c>
      <c r="AP879">
        <f>IF($A879="","",SUMIFS($BF$2:$BF$2500,$W$2:$W$2500,$A879))</f>
      </c>
      <c r="AQ879">
        <f>IF($A879="","",SUMIFS($BG$2:$BG$2500,$W$2:$W$2500,$A879))</f>
      </c>
      <c r="AR879">
        <f>IF($A879="","",SUMIFS($BH$2:$BH$2500,$W$2:$W$2500,$A879))</f>
      </c>
      <c r="AS879">
        <f>IF($A879="","",SUMIFS($BI$2:$BI$2500,$W$2:$W$2500,$A879))</f>
      </c>
      <c r="AT879">
        <f>IF($A879="","",SUMIFS($BJ$2:$BJ$2500,$W$2:$W$2500,$A879))</f>
      </c>
      <c r="AU879">
        <f>IF($A879="","",SUMIFS($BK$2:$BK$2500,$W$2:$W$2500,$A879))</f>
      </c>
      <c r="AV879">
        <f>IF($A879="","",SUMIFS($BL$2:$BL$2500,$W$2:$W$2500,$A879))</f>
      </c>
      <c r="AW879">
        <f>IF($A879="","",SUMIFS($BM$2:$BM$2500,$W$2:$W$2500,$A879))</f>
      </c>
      <c r="AX879">
        <f>IF($A879="","",SUMIFS($BN$2:$BN$2500,$W$2:$W$2500,$A879))</f>
      </c>
      <c r="AY879">
        <f>IF($A879="","",SUMIFS($BO$2:$BO$2500,$W$2:$W$2500,$A879))</f>
      </c>
      <c r="AZ879">
        <f>IF($A879="","",SUMIFS($BP$2:$BP$2500,$W$2:$W$2500,$A879))</f>
      </c>
      <c r="BA879">
        <f>IF($A879="","",SUMIFS($BQ$2:$BQ$2500,$W$2:$W$2500,$A879))</f>
      </c>
      <c r="BB879">
        <f>IF($A879="","",SUMIFS($BR$2:$BR$2500,$W$2:$W$2500,$A879))</f>
      </c>
      <c r="BC879">
        <f>IF($A879="","",SUMIFS($BS$2:$BS$2500,$W$2:$W$2500,$A879))</f>
      </c>
      <c r="BD879">
        <f>IF($A879="","",SUMIFS($BT$2:$BT$2500,$W$2:$W$2500,$A879))</f>
      </c>
      <c r="BF879">
        <f>IF($Z879="","",INDEX($AO$2:$AO$2000,$Z879))</f>
      </c>
      <c r="BG879">
        <f>IF($Z879="","",INDEX($AP$2:$AP$2000,$Z879))</f>
      </c>
      <c r="BH879">
        <f>IF($Z879="","",INDEX($AQ$2:$AQ$2000,$Z879))</f>
      </c>
      <c r="BI879">
        <f>IF($Z879="","",INDEX($AR$2:$AR$2000,$Z879))</f>
      </c>
      <c r="BJ879">
        <f>IF($Z879="","",INDEX($AS$2:$AS$2000,$Z879))</f>
      </c>
      <c r="BK879">
        <f>IF($Z879="","",INDEX($AT$2:$AT$2000,$Z879))</f>
      </c>
      <c r="BL879">
        <f>IF($Z879="","",INDEX($AU$2:$AU$2000,$Z879))</f>
      </c>
      <c r="BM879">
        <f>IF($Z879="","",INDEX($AV$2:$AV$2000,$Z879))</f>
      </c>
      <c r="BN879">
        <f>IF($Z879="","",INDEX($AW$2:$AW$2000,$Z879))</f>
      </c>
      <c r="BO879">
        <f>IF($Z879="","",INDEX($AX$2:$AX$2000,$Z879))</f>
      </c>
      <c r="BP879">
        <f>IF($Z879="","",INDEX($AY$2:$AY$2000,$Z879))</f>
      </c>
      <c r="BQ879">
        <f>IF($Z879="","",INDEX($AZ$2:$AZ$2000,$Z879))</f>
      </c>
      <c r="BR879">
        <f>IF($Z879="","",INDEX($BA$2:$BA$2000,$Z879))</f>
      </c>
      <c r="BS879">
        <f>IF($Z879="","",INDEX($BB$2:$BB$2000,$Z879))</f>
      </c>
      <c r="BT879">
        <f>IF($Z879="","",INDEX($BC$2:$BC$2000,$Z879))</f>
      </c>
      <c r="BV879">
        <f>IF(OR($A879="",$P879&lt;&gt;"Yes",$AH879="Yes"),"",1+N($AG879))</f>
      </c>
      <c r="BW879">
        <f>IF($A879="","",COUNTIFS($W$2:$W$2500,$A879,$BZ$2:$BZ$2500,"Yes")+COUNTIFS($X$2:$X$2500,$A879,$BY$2:$BY$2500,"Yes"))</f>
      </c>
      <c r="BX879">
        <f>IF(OR($A879="",$P879="Yes"),"",IF(N($BW879)=0,0,1+SUMIFS($CB$2:$CB$2500,$W$2:$W$2500,$A879)+SUMIFS($CA$2:$CA$2500,$X$2:$X$2500,$A879)))</f>
      </c>
      <c r="BY879" t="str">
        <f>IF($Y879="","",INDEX($AH$2:$AH$2000,$Y879)&amp;"")</f>
      </c>
      <c r="BZ879" t="str">
        <f>IF($Z879="","",INDEX($AH$2:$AH$2000,$Z879)&amp;"")</f>
      </c>
      <c r="CA879">
        <f>IF($Y879="","",INDEX($BV$2:$BV$2000,$Y879))</f>
      </c>
      <c r="CB879">
        <f>IF($Z879="","",INDEX($BV$2:$BV$2000,$Z879))</f>
      </c>
    </row>
    <row r="880">
      <c r="A880" t="str">
        <f>IF(TRIM(INDEX(games!$A:$A,ROW()))="","",TRIM(INDEX(games!$A:$A,ROW())))</f>
      </c>
      <c r="B880">
        <f>IF(OR($A880="",INDEX(games!$B:$B,ROW())=""),"",INDEX(games!$B:$B,ROW()))</f>
      </c>
      <c r="C880" t="str">
        <f>IF(OR($A880="",INDEX(games!$C:$C,ROW())=""),"",INDEX(games!$C:$C,ROW()))</f>
      </c>
      <c r="D880">
        <f>IF($A880="","",COUNTIF($W$2:$W$2500,$A880)+COUNTIF($X$2:$X$2500,$A880))</f>
      </c>
      <c r="E880">
        <f>IF($A880="","",IFERROR(MATCH($C880,$R$2:$R$5,0),0))</f>
      </c>
      <c r="F880">
        <f>IF($A880="","",MOD(ROW(),34))</f>
      </c>
      <c r="G880">
        <f>IF($A880="",NA(),IF($C880="Action",$B880,NA()))</f>
      </c>
      <c r="H880">
        <f>IF($A880="",NA(),IF($C880="Action",1+$F880*0.023,NA()))</f>
      </c>
      <c r="I880">
        <f>IF($A880="",NA(),IF($C880="Strategy",$B880,NA()))</f>
      </c>
      <c r="J880">
        <f>IF($A880="",NA(),IF($C880="Strategy",2+$F880*0.023,NA()))</f>
      </c>
      <c r="K880">
        <f>IF($A880="",NA(),IF($C880="Deckbuilder",$B880,NA()))</f>
      </c>
      <c r="L880">
        <f>IF($A880="",NA(),IF($C880="Deckbuilder",3+$F880*0.023,NA()))</f>
      </c>
      <c r="M880">
        <f>IF($A880="",NA(),IF($C880="Traditional",$B880,NA()))</f>
      </c>
      <c r="N880">
        <f>IF($A880="",NA(),IF($C880="Traditional",4+$F880*0.023,NA()))</f>
      </c>
      <c r="O880">
        <f>IF($A880="","",$D880+ROW()/1000000)</f>
      </c>
      <c r="P880" t="str">
        <f>IF(OR($A880="",INDEX(games!$H:$H,ROW())=""),"",INDEX(games!$H:$H,ROW()))</f>
      </c>
      <c r="Q880">
        <f>IF(OR($A880="",$P880&lt;&gt;"Yes"),"",$D880+ROW()/1000000)</f>
      </c>
      <c r="T880">
        <f>IF($Y880="","",INDEX($B$2:$B$2000,$Y880))</f>
      </c>
      <c r="U880">
        <f>IF($Z880="","",INDEX($B$2:$B$2000,$Z880))</f>
      </c>
      <c r="V880">
        <f>IF(OR($T880="",$U880=""),"",$U880-$T880)</f>
      </c>
      <c r="W880" t="str">
        <f>IF(TRIM(INDEX(connections!$A:$A,ROW()))="","",TRIM(INDEX(connections!$A:$A,ROW())))</f>
      </c>
      <c r="X880" t="str">
        <f>IF($W880="","",TRIM(INDEX(connections!$B:$B,ROW())))</f>
      </c>
      <c r="Y880">
        <f>IF($W880="","",IFERROR(MATCH($W880,$A$2:$A$2000,0),""))</f>
      </c>
      <c r="Z880">
        <f>IF($X880="","",IFERROR(MATCH($X880,$A$2:$A$2000,0),""))</f>
      </c>
      <c r="AA880" t="str">
        <f>IF($Y880="","",INDEX($P$2:$P$2000,$Y880))</f>
      </c>
      <c r="AB880" t="str">
        <f>IF($Z880="","",INDEX($P$2:$P$2000,$Z880))</f>
      </c>
      <c r="AC880">
        <f>IF(AND($AA880="Yes",$AB880="Yes"),1,"")</f>
      </c>
      <c r="AD880">
        <f>IF(OR($Y880="",$Z880=""),"",IF(INDEX($C$2:$C$2000,$Y880)=INDEX($C$2:$C$2000,$Z880),0,1))</f>
      </c>
      <c r="AE880">
        <f>IF($AC880&lt;&gt;1,"",IF(AND(INDEX($AG$2:$AG$2000,$Y880)=1,INDEX($AG$2:$AG$2000,$Z880)=1),1,""))</f>
      </c>
      <c r="AG880">
        <f>IF($A880="","",COUNTIFS($W$2:$W$2500,$A880,$AB$2:$AB$2500,"Yes")+COUNTIFS($X$2:$X$2500,$A880,$AA$2:$AA$2500,"Yes"))</f>
      </c>
      <c r="AH880" t="str">
        <f>IF(OR($P880&lt;&gt;"Yes",N($AG880)=0),"",IF(AND($AG880=1,COUNTIFS($W$2:$W$2500,$A880,$AE$2:$AE$2500,1)+COUNTIFS($X$2:$X$2500,$A880,$AE$2:$AE$2500,1)&gt;0),"","Yes"))</f>
      </c>
      <c r="AI880">
        <f>IF($AH880="Yes",$AG880,"")</f>
      </c>
      <c r="AJ880">
        <f>IF($AI880="","",$AI880+ROW()/1000000)</f>
      </c>
      <c r="AK880">
        <f>IF(OR($A880="",$P880="Yes",N($AG880)=0),"",$AG880+ROW()/1000000)</f>
      </c>
      <c r="AL880" t="str">
        <f>IF($A880="","",INDEX(games!$J:$J,ROW())&amp;"")</f>
      </c>
      <c r="AM880">
        <f>IF($A880="","",SUMPRODUCT($AO880:$BD880,'Map Analysis'!$AP$2^{0,1,2,3,4,5,6,7,8,9,10,11,12,13,14,15}))</f>
      </c>
      <c r="AN880">
        <f>IF($A880="","",$AM880+ROW()/10000000)</f>
      </c>
      <c r="AO880">
        <f>IF($A880="","",COUNTIF($W$2:$W$2500,$A880))</f>
      </c>
      <c r="AP880">
        <f>IF($A880="","",SUMIFS($BF$2:$BF$2500,$W$2:$W$2500,$A880))</f>
      </c>
      <c r="AQ880">
        <f>IF($A880="","",SUMIFS($BG$2:$BG$2500,$W$2:$W$2500,$A880))</f>
      </c>
      <c r="AR880">
        <f>IF($A880="","",SUMIFS($BH$2:$BH$2500,$W$2:$W$2500,$A880))</f>
      </c>
      <c r="AS880">
        <f>IF($A880="","",SUMIFS($BI$2:$BI$2500,$W$2:$W$2500,$A880))</f>
      </c>
      <c r="AT880">
        <f>IF($A880="","",SUMIFS($BJ$2:$BJ$2500,$W$2:$W$2500,$A880))</f>
      </c>
      <c r="AU880">
        <f>IF($A880="","",SUMIFS($BK$2:$BK$2500,$W$2:$W$2500,$A880))</f>
      </c>
      <c r="AV880">
        <f>IF($A880="","",SUMIFS($BL$2:$BL$2500,$W$2:$W$2500,$A880))</f>
      </c>
      <c r="AW880">
        <f>IF($A880="","",SUMIFS($BM$2:$BM$2500,$W$2:$W$2500,$A880))</f>
      </c>
      <c r="AX880">
        <f>IF($A880="","",SUMIFS($BN$2:$BN$2500,$W$2:$W$2500,$A880))</f>
      </c>
      <c r="AY880">
        <f>IF($A880="","",SUMIFS($BO$2:$BO$2500,$W$2:$W$2500,$A880))</f>
      </c>
      <c r="AZ880">
        <f>IF($A880="","",SUMIFS($BP$2:$BP$2500,$W$2:$W$2500,$A880))</f>
      </c>
      <c r="BA880">
        <f>IF($A880="","",SUMIFS($BQ$2:$BQ$2500,$W$2:$W$2500,$A880))</f>
      </c>
      <c r="BB880">
        <f>IF($A880="","",SUMIFS($BR$2:$BR$2500,$W$2:$W$2500,$A880))</f>
      </c>
      <c r="BC880">
        <f>IF($A880="","",SUMIFS($BS$2:$BS$2500,$W$2:$W$2500,$A880))</f>
      </c>
      <c r="BD880">
        <f>IF($A880="","",SUMIFS($BT$2:$BT$2500,$W$2:$W$2500,$A880))</f>
      </c>
      <c r="BF880">
        <f>IF($Z880="","",INDEX($AO$2:$AO$2000,$Z880))</f>
      </c>
      <c r="BG880">
        <f>IF($Z880="","",INDEX($AP$2:$AP$2000,$Z880))</f>
      </c>
      <c r="BH880">
        <f>IF($Z880="","",INDEX($AQ$2:$AQ$2000,$Z880))</f>
      </c>
      <c r="BI880">
        <f>IF($Z880="","",INDEX($AR$2:$AR$2000,$Z880))</f>
      </c>
      <c r="BJ880">
        <f>IF($Z880="","",INDEX($AS$2:$AS$2000,$Z880))</f>
      </c>
      <c r="BK880">
        <f>IF($Z880="","",INDEX($AT$2:$AT$2000,$Z880))</f>
      </c>
      <c r="BL880">
        <f>IF($Z880="","",INDEX($AU$2:$AU$2000,$Z880))</f>
      </c>
      <c r="BM880">
        <f>IF($Z880="","",INDEX($AV$2:$AV$2000,$Z880))</f>
      </c>
      <c r="BN880">
        <f>IF($Z880="","",INDEX($AW$2:$AW$2000,$Z880))</f>
      </c>
      <c r="BO880">
        <f>IF($Z880="","",INDEX($AX$2:$AX$2000,$Z880))</f>
      </c>
      <c r="BP880">
        <f>IF($Z880="","",INDEX($AY$2:$AY$2000,$Z880))</f>
      </c>
      <c r="BQ880">
        <f>IF($Z880="","",INDEX($AZ$2:$AZ$2000,$Z880))</f>
      </c>
      <c r="BR880">
        <f>IF($Z880="","",INDEX($BA$2:$BA$2000,$Z880))</f>
      </c>
      <c r="BS880">
        <f>IF($Z880="","",INDEX($BB$2:$BB$2000,$Z880))</f>
      </c>
      <c r="BT880">
        <f>IF($Z880="","",INDEX($BC$2:$BC$2000,$Z880))</f>
      </c>
      <c r="BV880">
        <f>IF(OR($A880="",$P880&lt;&gt;"Yes",$AH880="Yes"),"",1+N($AG880))</f>
      </c>
      <c r="BW880">
        <f>IF($A880="","",COUNTIFS($W$2:$W$2500,$A880,$BZ$2:$BZ$2500,"Yes")+COUNTIFS($X$2:$X$2500,$A880,$BY$2:$BY$2500,"Yes"))</f>
      </c>
      <c r="BX880">
        <f>IF(OR($A880="",$P880="Yes"),"",IF(N($BW880)=0,0,1+SUMIFS($CB$2:$CB$2500,$W$2:$W$2500,$A880)+SUMIFS($CA$2:$CA$2500,$X$2:$X$2500,$A880)))</f>
      </c>
      <c r="BY880" t="str">
        <f>IF($Y880="","",INDEX($AH$2:$AH$2000,$Y880)&amp;"")</f>
      </c>
      <c r="BZ880" t="str">
        <f>IF($Z880="","",INDEX($AH$2:$AH$2000,$Z880)&amp;"")</f>
      </c>
      <c r="CA880">
        <f>IF($Y880="","",INDEX($BV$2:$BV$2000,$Y880))</f>
      </c>
      <c r="CB880">
        <f>IF($Z880="","",INDEX($BV$2:$BV$2000,$Z880))</f>
      </c>
    </row>
    <row r="881">
      <c r="A881" t="str">
        <f>IF(TRIM(INDEX(games!$A:$A,ROW()))="","",TRIM(INDEX(games!$A:$A,ROW())))</f>
      </c>
      <c r="B881">
        <f>IF(OR($A881="",INDEX(games!$B:$B,ROW())=""),"",INDEX(games!$B:$B,ROW()))</f>
      </c>
      <c r="C881" t="str">
        <f>IF(OR($A881="",INDEX(games!$C:$C,ROW())=""),"",INDEX(games!$C:$C,ROW()))</f>
      </c>
      <c r="D881">
        <f>IF($A881="","",COUNTIF($W$2:$W$2500,$A881)+COUNTIF($X$2:$X$2500,$A881))</f>
      </c>
      <c r="E881">
        <f>IF($A881="","",IFERROR(MATCH($C881,$R$2:$R$5,0),0))</f>
      </c>
      <c r="F881">
        <f>IF($A881="","",MOD(ROW(),34))</f>
      </c>
      <c r="G881">
        <f>IF($A881="",NA(),IF($C881="Action",$B881,NA()))</f>
      </c>
      <c r="H881">
        <f>IF($A881="",NA(),IF($C881="Action",1+$F881*0.023,NA()))</f>
      </c>
      <c r="I881">
        <f>IF($A881="",NA(),IF($C881="Strategy",$B881,NA()))</f>
      </c>
      <c r="J881">
        <f>IF($A881="",NA(),IF($C881="Strategy",2+$F881*0.023,NA()))</f>
      </c>
      <c r="K881">
        <f>IF($A881="",NA(),IF($C881="Deckbuilder",$B881,NA()))</f>
      </c>
      <c r="L881">
        <f>IF($A881="",NA(),IF($C881="Deckbuilder",3+$F881*0.023,NA()))</f>
      </c>
      <c r="M881">
        <f>IF($A881="",NA(),IF($C881="Traditional",$B881,NA()))</f>
      </c>
      <c r="N881">
        <f>IF($A881="",NA(),IF($C881="Traditional",4+$F881*0.023,NA()))</f>
      </c>
      <c r="O881">
        <f>IF($A881="","",$D881+ROW()/1000000)</f>
      </c>
      <c r="P881" t="str">
        <f>IF(OR($A881="",INDEX(games!$H:$H,ROW())=""),"",INDEX(games!$H:$H,ROW()))</f>
      </c>
      <c r="Q881">
        <f>IF(OR($A881="",$P881&lt;&gt;"Yes"),"",$D881+ROW()/1000000)</f>
      </c>
      <c r="T881">
        <f>IF($Y881="","",INDEX($B$2:$B$2000,$Y881))</f>
      </c>
      <c r="U881">
        <f>IF($Z881="","",INDEX($B$2:$B$2000,$Z881))</f>
      </c>
      <c r="V881">
        <f>IF(OR($T881="",$U881=""),"",$U881-$T881)</f>
      </c>
      <c r="W881" t="str">
        <f>IF(TRIM(INDEX(connections!$A:$A,ROW()))="","",TRIM(INDEX(connections!$A:$A,ROW())))</f>
      </c>
      <c r="X881" t="str">
        <f>IF($W881="","",TRIM(INDEX(connections!$B:$B,ROW())))</f>
      </c>
      <c r="Y881">
        <f>IF($W881="","",IFERROR(MATCH($W881,$A$2:$A$2000,0),""))</f>
      </c>
      <c r="Z881">
        <f>IF($X881="","",IFERROR(MATCH($X881,$A$2:$A$2000,0),""))</f>
      </c>
      <c r="AA881" t="str">
        <f>IF($Y881="","",INDEX($P$2:$P$2000,$Y881))</f>
      </c>
      <c r="AB881" t="str">
        <f>IF($Z881="","",INDEX($P$2:$P$2000,$Z881))</f>
      </c>
      <c r="AC881">
        <f>IF(AND($AA881="Yes",$AB881="Yes"),1,"")</f>
      </c>
      <c r="AD881">
        <f>IF(OR($Y881="",$Z881=""),"",IF(INDEX($C$2:$C$2000,$Y881)=INDEX($C$2:$C$2000,$Z881),0,1))</f>
      </c>
      <c r="AE881">
        <f>IF($AC881&lt;&gt;1,"",IF(AND(INDEX($AG$2:$AG$2000,$Y881)=1,INDEX($AG$2:$AG$2000,$Z881)=1),1,""))</f>
      </c>
      <c r="AG881">
        <f>IF($A881="","",COUNTIFS($W$2:$W$2500,$A881,$AB$2:$AB$2500,"Yes")+COUNTIFS($X$2:$X$2500,$A881,$AA$2:$AA$2500,"Yes"))</f>
      </c>
      <c r="AH881" t="str">
        <f>IF(OR($P881&lt;&gt;"Yes",N($AG881)=0),"",IF(AND($AG881=1,COUNTIFS($W$2:$W$2500,$A881,$AE$2:$AE$2500,1)+COUNTIFS($X$2:$X$2500,$A881,$AE$2:$AE$2500,1)&gt;0),"","Yes"))</f>
      </c>
      <c r="AI881">
        <f>IF($AH881="Yes",$AG881,"")</f>
      </c>
      <c r="AJ881">
        <f>IF($AI881="","",$AI881+ROW()/1000000)</f>
      </c>
      <c r="AK881">
        <f>IF(OR($A881="",$P881="Yes",N($AG881)=0),"",$AG881+ROW()/1000000)</f>
      </c>
      <c r="AL881" t="str">
        <f>IF($A881="","",INDEX(games!$J:$J,ROW())&amp;"")</f>
      </c>
      <c r="AM881">
        <f>IF($A881="","",SUMPRODUCT($AO881:$BD881,'Map Analysis'!$AP$2^{0,1,2,3,4,5,6,7,8,9,10,11,12,13,14,15}))</f>
      </c>
      <c r="AN881">
        <f>IF($A881="","",$AM881+ROW()/10000000)</f>
      </c>
      <c r="AO881">
        <f>IF($A881="","",COUNTIF($W$2:$W$2500,$A881))</f>
      </c>
      <c r="AP881">
        <f>IF($A881="","",SUMIFS($BF$2:$BF$2500,$W$2:$W$2500,$A881))</f>
      </c>
      <c r="AQ881">
        <f>IF($A881="","",SUMIFS($BG$2:$BG$2500,$W$2:$W$2500,$A881))</f>
      </c>
      <c r="AR881">
        <f>IF($A881="","",SUMIFS($BH$2:$BH$2500,$W$2:$W$2500,$A881))</f>
      </c>
      <c r="AS881">
        <f>IF($A881="","",SUMIFS($BI$2:$BI$2500,$W$2:$W$2500,$A881))</f>
      </c>
      <c r="AT881">
        <f>IF($A881="","",SUMIFS($BJ$2:$BJ$2500,$W$2:$W$2500,$A881))</f>
      </c>
      <c r="AU881">
        <f>IF($A881="","",SUMIFS($BK$2:$BK$2500,$W$2:$W$2500,$A881))</f>
      </c>
      <c r="AV881">
        <f>IF($A881="","",SUMIFS($BL$2:$BL$2500,$W$2:$W$2500,$A881))</f>
      </c>
      <c r="AW881">
        <f>IF($A881="","",SUMIFS($BM$2:$BM$2500,$W$2:$W$2500,$A881))</f>
      </c>
      <c r="AX881">
        <f>IF($A881="","",SUMIFS($BN$2:$BN$2500,$W$2:$W$2500,$A881))</f>
      </c>
      <c r="AY881">
        <f>IF($A881="","",SUMIFS($BO$2:$BO$2500,$W$2:$W$2500,$A881))</f>
      </c>
      <c r="AZ881">
        <f>IF($A881="","",SUMIFS($BP$2:$BP$2500,$W$2:$W$2500,$A881))</f>
      </c>
      <c r="BA881">
        <f>IF($A881="","",SUMIFS($BQ$2:$BQ$2500,$W$2:$W$2500,$A881))</f>
      </c>
      <c r="BB881">
        <f>IF($A881="","",SUMIFS($BR$2:$BR$2500,$W$2:$W$2500,$A881))</f>
      </c>
      <c r="BC881">
        <f>IF($A881="","",SUMIFS($BS$2:$BS$2500,$W$2:$W$2500,$A881))</f>
      </c>
      <c r="BD881">
        <f>IF($A881="","",SUMIFS($BT$2:$BT$2500,$W$2:$W$2500,$A881))</f>
      </c>
      <c r="BF881">
        <f>IF($Z881="","",INDEX($AO$2:$AO$2000,$Z881))</f>
      </c>
      <c r="BG881">
        <f>IF($Z881="","",INDEX($AP$2:$AP$2000,$Z881))</f>
      </c>
      <c r="BH881">
        <f>IF($Z881="","",INDEX($AQ$2:$AQ$2000,$Z881))</f>
      </c>
      <c r="BI881">
        <f>IF($Z881="","",INDEX($AR$2:$AR$2000,$Z881))</f>
      </c>
      <c r="BJ881">
        <f>IF($Z881="","",INDEX($AS$2:$AS$2000,$Z881))</f>
      </c>
      <c r="BK881">
        <f>IF($Z881="","",INDEX($AT$2:$AT$2000,$Z881))</f>
      </c>
      <c r="BL881">
        <f>IF($Z881="","",INDEX($AU$2:$AU$2000,$Z881))</f>
      </c>
      <c r="BM881">
        <f>IF($Z881="","",INDEX($AV$2:$AV$2000,$Z881))</f>
      </c>
      <c r="BN881">
        <f>IF($Z881="","",INDEX($AW$2:$AW$2000,$Z881))</f>
      </c>
      <c r="BO881">
        <f>IF($Z881="","",INDEX($AX$2:$AX$2000,$Z881))</f>
      </c>
      <c r="BP881">
        <f>IF($Z881="","",INDEX($AY$2:$AY$2000,$Z881))</f>
      </c>
      <c r="BQ881">
        <f>IF($Z881="","",INDEX($AZ$2:$AZ$2000,$Z881))</f>
      </c>
      <c r="BR881">
        <f>IF($Z881="","",INDEX($BA$2:$BA$2000,$Z881))</f>
      </c>
      <c r="BS881">
        <f>IF($Z881="","",INDEX($BB$2:$BB$2000,$Z881))</f>
      </c>
      <c r="BT881">
        <f>IF($Z881="","",INDEX($BC$2:$BC$2000,$Z881))</f>
      </c>
      <c r="BV881">
        <f>IF(OR($A881="",$P881&lt;&gt;"Yes",$AH881="Yes"),"",1+N($AG881))</f>
      </c>
      <c r="BW881">
        <f>IF($A881="","",COUNTIFS($W$2:$W$2500,$A881,$BZ$2:$BZ$2500,"Yes")+COUNTIFS($X$2:$X$2500,$A881,$BY$2:$BY$2500,"Yes"))</f>
      </c>
      <c r="BX881">
        <f>IF(OR($A881="",$P881="Yes"),"",IF(N($BW881)=0,0,1+SUMIFS($CB$2:$CB$2500,$W$2:$W$2500,$A881)+SUMIFS($CA$2:$CA$2500,$X$2:$X$2500,$A881)))</f>
      </c>
      <c r="BY881" t="str">
        <f>IF($Y881="","",INDEX($AH$2:$AH$2000,$Y881)&amp;"")</f>
      </c>
      <c r="BZ881" t="str">
        <f>IF($Z881="","",INDEX($AH$2:$AH$2000,$Z881)&amp;"")</f>
      </c>
      <c r="CA881">
        <f>IF($Y881="","",INDEX($BV$2:$BV$2000,$Y881))</f>
      </c>
      <c r="CB881">
        <f>IF($Z881="","",INDEX($BV$2:$BV$2000,$Z881))</f>
      </c>
    </row>
    <row r="882">
      <c r="A882" t="str">
        <f>IF(TRIM(INDEX(games!$A:$A,ROW()))="","",TRIM(INDEX(games!$A:$A,ROW())))</f>
      </c>
      <c r="B882">
        <f>IF(OR($A882="",INDEX(games!$B:$B,ROW())=""),"",INDEX(games!$B:$B,ROW()))</f>
      </c>
      <c r="C882" t="str">
        <f>IF(OR($A882="",INDEX(games!$C:$C,ROW())=""),"",INDEX(games!$C:$C,ROW()))</f>
      </c>
      <c r="D882">
        <f>IF($A882="","",COUNTIF($W$2:$W$2500,$A882)+COUNTIF($X$2:$X$2500,$A882))</f>
      </c>
      <c r="E882">
        <f>IF($A882="","",IFERROR(MATCH($C882,$R$2:$R$5,0),0))</f>
      </c>
      <c r="F882">
        <f>IF($A882="","",MOD(ROW(),34))</f>
      </c>
      <c r="G882">
        <f>IF($A882="",NA(),IF($C882="Action",$B882,NA()))</f>
      </c>
      <c r="H882">
        <f>IF($A882="",NA(),IF($C882="Action",1+$F882*0.023,NA()))</f>
      </c>
      <c r="I882">
        <f>IF($A882="",NA(),IF($C882="Strategy",$B882,NA()))</f>
      </c>
      <c r="J882">
        <f>IF($A882="",NA(),IF($C882="Strategy",2+$F882*0.023,NA()))</f>
      </c>
      <c r="K882">
        <f>IF($A882="",NA(),IF($C882="Deckbuilder",$B882,NA()))</f>
      </c>
      <c r="L882">
        <f>IF($A882="",NA(),IF($C882="Deckbuilder",3+$F882*0.023,NA()))</f>
      </c>
      <c r="M882">
        <f>IF($A882="",NA(),IF($C882="Traditional",$B882,NA()))</f>
      </c>
      <c r="N882">
        <f>IF($A882="",NA(),IF($C882="Traditional",4+$F882*0.023,NA()))</f>
      </c>
      <c r="O882">
        <f>IF($A882="","",$D882+ROW()/1000000)</f>
      </c>
      <c r="P882" t="str">
        <f>IF(OR($A882="",INDEX(games!$H:$H,ROW())=""),"",INDEX(games!$H:$H,ROW()))</f>
      </c>
      <c r="Q882">
        <f>IF(OR($A882="",$P882&lt;&gt;"Yes"),"",$D882+ROW()/1000000)</f>
      </c>
      <c r="T882">
        <f>IF($Y882="","",INDEX($B$2:$B$2000,$Y882))</f>
      </c>
      <c r="U882">
        <f>IF($Z882="","",INDEX($B$2:$B$2000,$Z882))</f>
      </c>
      <c r="V882">
        <f>IF(OR($T882="",$U882=""),"",$U882-$T882)</f>
      </c>
      <c r="W882" t="str">
        <f>IF(TRIM(INDEX(connections!$A:$A,ROW()))="","",TRIM(INDEX(connections!$A:$A,ROW())))</f>
      </c>
      <c r="X882" t="str">
        <f>IF($W882="","",TRIM(INDEX(connections!$B:$B,ROW())))</f>
      </c>
      <c r="Y882">
        <f>IF($W882="","",IFERROR(MATCH($W882,$A$2:$A$2000,0),""))</f>
      </c>
      <c r="Z882">
        <f>IF($X882="","",IFERROR(MATCH($X882,$A$2:$A$2000,0),""))</f>
      </c>
      <c r="AA882" t="str">
        <f>IF($Y882="","",INDEX($P$2:$P$2000,$Y882))</f>
      </c>
      <c r="AB882" t="str">
        <f>IF($Z882="","",INDEX($P$2:$P$2000,$Z882))</f>
      </c>
      <c r="AC882">
        <f>IF(AND($AA882="Yes",$AB882="Yes"),1,"")</f>
      </c>
      <c r="AD882">
        <f>IF(OR($Y882="",$Z882=""),"",IF(INDEX($C$2:$C$2000,$Y882)=INDEX($C$2:$C$2000,$Z882),0,1))</f>
      </c>
      <c r="AE882">
        <f>IF($AC882&lt;&gt;1,"",IF(AND(INDEX($AG$2:$AG$2000,$Y882)=1,INDEX($AG$2:$AG$2000,$Z882)=1),1,""))</f>
      </c>
      <c r="AG882">
        <f>IF($A882="","",COUNTIFS($W$2:$W$2500,$A882,$AB$2:$AB$2500,"Yes")+COUNTIFS($X$2:$X$2500,$A882,$AA$2:$AA$2500,"Yes"))</f>
      </c>
      <c r="AH882" t="str">
        <f>IF(OR($P882&lt;&gt;"Yes",N($AG882)=0),"",IF(AND($AG882=1,COUNTIFS($W$2:$W$2500,$A882,$AE$2:$AE$2500,1)+COUNTIFS($X$2:$X$2500,$A882,$AE$2:$AE$2500,1)&gt;0),"","Yes"))</f>
      </c>
      <c r="AI882">
        <f>IF($AH882="Yes",$AG882,"")</f>
      </c>
      <c r="AJ882">
        <f>IF($AI882="","",$AI882+ROW()/1000000)</f>
      </c>
      <c r="AK882">
        <f>IF(OR($A882="",$P882="Yes",N($AG882)=0),"",$AG882+ROW()/1000000)</f>
      </c>
      <c r="AL882" t="str">
        <f>IF($A882="","",INDEX(games!$J:$J,ROW())&amp;"")</f>
      </c>
      <c r="AM882">
        <f>IF($A882="","",SUMPRODUCT($AO882:$BD882,'Map Analysis'!$AP$2^{0,1,2,3,4,5,6,7,8,9,10,11,12,13,14,15}))</f>
      </c>
      <c r="AN882">
        <f>IF($A882="","",$AM882+ROW()/10000000)</f>
      </c>
      <c r="AO882">
        <f>IF($A882="","",COUNTIF($W$2:$W$2500,$A882))</f>
      </c>
      <c r="AP882">
        <f>IF($A882="","",SUMIFS($BF$2:$BF$2500,$W$2:$W$2500,$A882))</f>
      </c>
      <c r="AQ882">
        <f>IF($A882="","",SUMIFS($BG$2:$BG$2500,$W$2:$W$2500,$A882))</f>
      </c>
      <c r="AR882">
        <f>IF($A882="","",SUMIFS($BH$2:$BH$2500,$W$2:$W$2500,$A882))</f>
      </c>
      <c r="AS882">
        <f>IF($A882="","",SUMIFS($BI$2:$BI$2500,$W$2:$W$2500,$A882))</f>
      </c>
      <c r="AT882">
        <f>IF($A882="","",SUMIFS($BJ$2:$BJ$2500,$W$2:$W$2500,$A882))</f>
      </c>
      <c r="AU882">
        <f>IF($A882="","",SUMIFS($BK$2:$BK$2500,$W$2:$W$2500,$A882))</f>
      </c>
      <c r="AV882">
        <f>IF($A882="","",SUMIFS($BL$2:$BL$2500,$W$2:$W$2500,$A882))</f>
      </c>
      <c r="AW882">
        <f>IF($A882="","",SUMIFS($BM$2:$BM$2500,$W$2:$W$2500,$A882))</f>
      </c>
      <c r="AX882">
        <f>IF($A882="","",SUMIFS($BN$2:$BN$2500,$W$2:$W$2500,$A882))</f>
      </c>
      <c r="AY882">
        <f>IF($A882="","",SUMIFS($BO$2:$BO$2500,$W$2:$W$2500,$A882))</f>
      </c>
      <c r="AZ882">
        <f>IF($A882="","",SUMIFS($BP$2:$BP$2500,$W$2:$W$2500,$A882))</f>
      </c>
      <c r="BA882">
        <f>IF($A882="","",SUMIFS($BQ$2:$BQ$2500,$W$2:$W$2500,$A882))</f>
      </c>
      <c r="BB882">
        <f>IF($A882="","",SUMIFS($BR$2:$BR$2500,$W$2:$W$2500,$A882))</f>
      </c>
      <c r="BC882">
        <f>IF($A882="","",SUMIFS($BS$2:$BS$2500,$W$2:$W$2500,$A882))</f>
      </c>
      <c r="BD882">
        <f>IF($A882="","",SUMIFS($BT$2:$BT$2500,$W$2:$W$2500,$A882))</f>
      </c>
      <c r="BF882">
        <f>IF($Z882="","",INDEX($AO$2:$AO$2000,$Z882))</f>
      </c>
      <c r="BG882">
        <f>IF($Z882="","",INDEX($AP$2:$AP$2000,$Z882))</f>
      </c>
      <c r="BH882">
        <f>IF($Z882="","",INDEX($AQ$2:$AQ$2000,$Z882))</f>
      </c>
      <c r="BI882">
        <f>IF($Z882="","",INDEX($AR$2:$AR$2000,$Z882))</f>
      </c>
      <c r="BJ882">
        <f>IF($Z882="","",INDEX($AS$2:$AS$2000,$Z882))</f>
      </c>
      <c r="BK882">
        <f>IF($Z882="","",INDEX($AT$2:$AT$2000,$Z882))</f>
      </c>
      <c r="BL882">
        <f>IF($Z882="","",INDEX($AU$2:$AU$2000,$Z882))</f>
      </c>
      <c r="BM882">
        <f>IF($Z882="","",INDEX($AV$2:$AV$2000,$Z882))</f>
      </c>
      <c r="BN882">
        <f>IF($Z882="","",INDEX($AW$2:$AW$2000,$Z882))</f>
      </c>
      <c r="BO882">
        <f>IF($Z882="","",INDEX($AX$2:$AX$2000,$Z882))</f>
      </c>
      <c r="BP882">
        <f>IF($Z882="","",INDEX($AY$2:$AY$2000,$Z882))</f>
      </c>
      <c r="BQ882">
        <f>IF($Z882="","",INDEX($AZ$2:$AZ$2000,$Z882))</f>
      </c>
      <c r="BR882">
        <f>IF($Z882="","",INDEX($BA$2:$BA$2000,$Z882))</f>
      </c>
      <c r="BS882">
        <f>IF($Z882="","",INDEX($BB$2:$BB$2000,$Z882))</f>
      </c>
      <c r="BT882">
        <f>IF($Z882="","",INDEX($BC$2:$BC$2000,$Z882))</f>
      </c>
      <c r="BV882">
        <f>IF(OR($A882="",$P882&lt;&gt;"Yes",$AH882="Yes"),"",1+N($AG882))</f>
      </c>
      <c r="BW882">
        <f>IF($A882="","",COUNTIFS($W$2:$W$2500,$A882,$BZ$2:$BZ$2500,"Yes")+COUNTIFS($X$2:$X$2500,$A882,$BY$2:$BY$2500,"Yes"))</f>
      </c>
      <c r="BX882">
        <f>IF(OR($A882="",$P882="Yes"),"",IF(N($BW882)=0,0,1+SUMIFS($CB$2:$CB$2500,$W$2:$W$2500,$A882)+SUMIFS($CA$2:$CA$2500,$X$2:$X$2500,$A882)))</f>
      </c>
      <c r="BY882" t="str">
        <f>IF($Y882="","",INDEX($AH$2:$AH$2000,$Y882)&amp;"")</f>
      </c>
      <c r="BZ882" t="str">
        <f>IF($Z882="","",INDEX($AH$2:$AH$2000,$Z882)&amp;"")</f>
      </c>
      <c r="CA882">
        <f>IF($Y882="","",INDEX($BV$2:$BV$2000,$Y882))</f>
      </c>
      <c r="CB882">
        <f>IF($Z882="","",INDEX($BV$2:$BV$2000,$Z882))</f>
      </c>
    </row>
    <row r="883">
      <c r="A883" t="str">
        <f>IF(TRIM(INDEX(games!$A:$A,ROW()))="","",TRIM(INDEX(games!$A:$A,ROW())))</f>
      </c>
      <c r="B883">
        <f>IF(OR($A883="",INDEX(games!$B:$B,ROW())=""),"",INDEX(games!$B:$B,ROW()))</f>
      </c>
      <c r="C883" t="str">
        <f>IF(OR($A883="",INDEX(games!$C:$C,ROW())=""),"",INDEX(games!$C:$C,ROW()))</f>
      </c>
      <c r="D883">
        <f>IF($A883="","",COUNTIF($W$2:$W$2500,$A883)+COUNTIF($X$2:$X$2500,$A883))</f>
      </c>
      <c r="E883">
        <f>IF($A883="","",IFERROR(MATCH($C883,$R$2:$R$5,0),0))</f>
      </c>
      <c r="F883">
        <f>IF($A883="","",MOD(ROW(),34))</f>
      </c>
      <c r="G883">
        <f>IF($A883="",NA(),IF($C883="Action",$B883,NA()))</f>
      </c>
      <c r="H883">
        <f>IF($A883="",NA(),IF($C883="Action",1+$F883*0.023,NA()))</f>
      </c>
      <c r="I883">
        <f>IF($A883="",NA(),IF($C883="Strategy",$B883,NA()))</f>
      </c>
      <c r="J883">
        <f>IF($A883="",NA(),IF($C883="Strategy",2+$F883*0.023,NA()))</f>
      </c>
      <c r="K883">
        <f>IF($A883="",NA(),IF($C883="Deckbuilder",$B883,NA()))</f>
      </c>
      <c r="L883">
        <f>IF($A883="",NA(),IF($C883="Deckbuilder",3+$F883*0.023,NA()))</f>
      </c>
      <c r="M883">
        <f>IF($A883="",NA(),IF($C883="Traditional",$B883,NA()))</f>
      </c>
      <c r="N883">
        <f>IF($A883="",NA(),IF($C883="Traditional",4+$F883*0.023,NA()))</f>
      </c>
      <c r="O883">
        <f>IF($A883="","",$D883+ROW()/1000000)</f>
      </c>
      <c r="P883" t="str">
        <f>IF(OR($A883="",INDEX(games!$H:$H,ROW())=""),"",INDEX(games!$H:$H,ROW()))</f>
      </c>
      <c r="Q883">
        <f>IF(OR($A883="",$P883&lt;&gt;"Yes"),"",$D883+ROW()/1000000)</f>
      </c>
      <c r="T883">
        <f>IF($Y883="","",INDEX($B$2:$B$2000,$Y883))</f>
      </c>
      <c r="U883">
        <f>IF($Z883="","",INDEX($B$2:$B$2000,$Z883))</f>
      </c>
      <c r="V883">
        <f>IF(OR($T883="",$U883=""),"",$U883-$T883)</f>
      </c>
      <c r="W883" t="str">
        <f>IF(TRIM(INDEX(connections!$A:$A,ROW()))="","",TRIM(INDEX(connections!$A:$A,ROW())))</f>
      </c>
      <c r="X883" t="str">
        <f>IF($W883="","",TRIM(INDEX(connections!$B:$B,ROW())))</f>
      </c>
      <c r="Y883">
        <f>IF($W883="","",IFERROR(MATCH($W883,$A$2:$A$2000,0),""))</f>
      </c>
      <c r="Z883">
        <f>IF($X883="","",IFERROR(MATCH($X883,$A$2:$A$2000,0),""))</f>
      </c>
      <c r="AA883" t="str">
        <f>IF($Y883="","",INDEX($P$2:$P$2000,$Y883))</f>
      </c>
      <c r="AB883" t="str">
        <f>IF($Z883="","",INDEX($P$2:$P$2000,$Z883))</f>
      </c>
      <c r="AC883">
        <f>IF(AND($AA883="Yes",$AB883="Yes"),1,"")</f>
      </c>
      <c r="AD883">
        <f>IF(OR($Y883="",$Z883=""),"",IF(INDEX($C$2:$C$2000,$Y883)=INDEX($C$2:$C$2000,$Z883),0,1))</f>
      </c>
      <c r="AE883">
        <f>IF($AC883&lt;&gt;1,"",IF(AND(INDEX($AG$2:$AG$2000,$Y883)=1,INDEX($AG$2:$AG$2000,$Z883)=1),1,""))</f>
      </c>
      <c r="AG883">
        <f>IF($A883="","",COUNTIFS($W$2:$W$2500,$A883,$AB$2:$AB$2500,"Yes")+COUNTIFS($X$2:$X$2500,$A883,$AA$2:$AA$2500,"Yes"))</f>
      </c>
      <c r="AH883" t="str">
        <f>IF(OR($P883&lt;&gt;"Yes",N($AG883)=0),"",IF(AND($AG883=1,COUNTIFS($W$2:$W$2500,$A883,$AE$2:$AE$2500,1)+COUNTIFS($X$2:$X$2500,$A883,$AE$2:$AE$2500,1)&gt;0),"","Yes"))</f>
      </c>
      <c r="AI883">
        <f>IF($AH883="Yes",$AG883,"")</f>
      </c>
      <c r="AJ883">
        <f>IF($AI883="","",$AI883+ROW()/1000000)</f>
      </c>
      <c r="AK883">
        <f>IF(OR($A883="",$P883="Yes",N($AG883)=0),"",$AG883+ROW()/1000000)</f>
      </c>
      <c r="AL883" t="str">
        <f>IF($A883="","",INDEX(games!$J:$J,ROW())&amp;"")</f>
      </c>
      <c r="AM883">
        <f>IF($A883="","",SUMPRODUCT($AO883:$BD883,'Map Analysis'!$AP$2^{0,1,2,3,4,5,6,7,8,9,10,11,12,13,14,15}))</f>
      </c>
      <c r="AN883">
        <f>IF($A883="","",$AM883+ROW()/10000000)</f>
      </c>
      <c r="AO883">
        <f>IF($A883="","",COUNTIF($W$2:$W$2500,$A883))</f>
      </c>
      <c r="AP883">
        <f>IF($A883="","",SUMIFS($BF$2:$BF$2500,$W$2:$W$2500,$A883))</f>
      </c>
      <c r="AQ883">
        <f>IF($A883="","",SUMIFS($BG$2:$BG$2500,$W$2:$W$2500,$A883))</f>
      </c>
      <c r="AR883">
        <f>IF($A883="","",SUMIFS($BH$2:$BH$2500,$W$2:$W$2500,$A883))</f>
      </c>
      <c r="AS883">
        <f>IF($A883="","",SUMIFS($BI$2:$BI$2500,$W$2:$W$2500,$A883))</f>
      </c>
      <c r="AT883">
        <f>IF($A883="","",SUMIFS($BJ$2:$BJ$2500,$W$2:$W$2500,$A883))</f>
      </c>
      <c r="AU883">
        <f>IF($A883="","",SUMIFS($BK$2:$BK$2500,$W$2:$W$2500,$A883))</f>
      </c>
      <c r="AV883">
        <f>IF($A883="","",SUMIFS($BL$2:$BL$2500,$W$2:$W$2500,$A883))</f>
      </c>
      <c r="AW883">
        <f>IF($A883="","",SUMIFS($BM$2:$BM$2500,$W$2:$W$2500,$A883))</f>
      </c>
      <c r="AX883">
        <f>IF($A883="","",SUMIFS($BN$2:$BN$2500,$W$2:$W$2500,$A883))</f>
      </c>
      <c r="AY883">
        <f>IF($A883="","",SUMIFS($BO$2:$BO$2500,$W$2:$W$2500,$A883))</f>
      </c>
      <c r="AZ883">
        <f>IF($A883="","",SUMIFS($BP$2:$BP$2500,$W$2:$W$2500,$A883))</f>
      </c>
      <c r="BA883">
        <f>IF($A883="","",SUMIFS($BQ$2:$BQ$2500,$W$2:$W$2500,$A883))</f>
      </c>
      <c r="BB883">
        <f>IF($A883="","",SUMIFS($BR$2:$BR$2500,$W$2:$W$2500,$A883))</f>
      </c>
      <c r="BC883">
        <f>IF($A883="","",SUMIFS($BS$2:$BS$2500,$W$2:$W$2500,$A883))</f>
      </c>
      <c r="BD883">
        <f>IF($A883="","",SUMIFS($BT$2:$BT$2500,$W$2:$W$2500,$A883))</f>
      </c>
      <c r="BF883">
        <f>IF($Z883="","",INDEX($AO$2:$AO$2000,$Z883))</f>
      </c>
      <c r="BG883">
        <f>IF($Z883="","",INDEX($AP$2:$AP$2000,$Z883))</f>
      </c>
      <c r="BH883">
        <f>IF($Z883="","",INDEX($AQ$2:$AQ$2000,$Z883))</f>
      </c>
      <c r="BI883">
        <f>IF($Z883="","",INDEX($AR$2:$AR$2000,$Z883))</f>
      </c>
      <c r="BJ883">
        <f>IF($Z883="","",INDEX($AS$2:$AS$2000,$Z883))</f>
      </c>
      <c r="BK883">
        <f>IF($Z883="","",INDEX($AT$2:$AT$2000,$Z883))</f>
      </c>
      <c r="BL883">
        <f>IF($Z883="","",INDEX($AU$2:$AU$2000,$Z883))</f>
      </c>
      <c r="BM883">
        <f>IF($Z883="","",INDEX($AV$2:$AV$2000,$Z883))</f>
      </c>
      <c r="BN883">
        <f>IF($Z883="","",INDEX($AW$2:$AW$2000,$Z883))</f>
      </c>
      <c r="BO883">
        <f>IF($Z883="","",INDEX($AX$2:$AX$2000,$Z883))</f>
      </c>
      <c r="BP883">
        <f>IF($Z883="","",INDEX($AY$2:$AY$2000,$Z883))</f>
      </c>
      <c r="BQ883">
        <f>IF($Z883="","",INDEX($AZ$2:$AZ$2000,$Z883))</f>
      </c>
      <c r="BR883">
        <f>IF($Z883="","",INDEX($BA$2:$BA$2000,$Z883))</f>
      </c>
      <c r="BS883">
        <f>IF($Z883="","",INDEX($BB$2:$BB$2000,$Z883))</f>
      </c>
      <c r="BT883">
        <f>IF($Z883="","",INDEX($BC$2:$BC$2000,$Z883))</f>
      </c>
      <c r="BV883">
        <f>IF(OR($A883="",$P883&lt;&gt;"Yes",$AH883="Yes"),"",1+N($AG883))</f>
      </c>
      <c r="BW883">
        <f>IF($A883="","",COUNTIFS($W$2:$W$2500,$A883,$BZ$2:$BZ$2500,"Yes")+COUNTIFS($X$2:$X$2500,$A883,$BY$2:$BY$2500,"Yes"))</f>
      </c>
      <c r="BX883">
        <f>IF(OR($A883="",$P883="Yes"),"",IF(N($BW883)=0,0,1+SUMIFS($CB$2:$CB$2500,$W$2:$W$2500,$A883)+SUMIFS($CA$2:$CA$2500,$X$2:$X$2500,$A883)))</f>
      </c>
      <c r="BY883" t="str">
        <f>IF($Y883="","",INDEX($AH$2:$AH$2000,$Y883)&amp;"")</f>
      </c>
      <c r="BZ883" t="str">
        <f>IF($Z883="","",INDEX($AH$2:$AH$2000,$Z883)&amp;"")</f>
      </c>
      <c r="CA883">
        <f>IF($Y883="","",INDEX($BV$2:$BV$2000,$Y883))</f>
      </c>
      <c r="CB883">
        <f>IF($Z883="","",INDEX($BV$2:$BV$2000,$Z883))</f>
      </c>
    </row>
    <row r="884">
      <c r="A884" t="str">
        <f>IF(TRIM(INDEX(games!$A:$A,ROW()))="","",TRIM(INDEX(games!$A:$A,ROW())))</f>
      </c>
      <c r="B884">
        <f>IF(OR($A884="",INDEX(games!$B:$B,ROW())=""),"",INDEX(games!$B:$B,ROW()))</f>
      </c>
      <c r="C884" t="str">
        <f>IF(OR($A884="",INDEX(games!$C:$C,ROW())=""),"",INDEX(games!$C:$C,ROW()))</f>
      </c>
      <c r="D884">
        <f>IF($A884="","",COUNTIF($W$2:$W$2500,$A884)+COUNTIF($X$2:$X$2500,$A884))</f>
      </c>
      <c r="E884">
        <f>IF($A884="","",IFERROR(MATCH($C884,$R$2:$R$5,0),0))</f>
      </c>
      <c r="F884">
        <f>IF($A884="","",MOD(ROW(),34))</f>
      </c>
      <c r="G884">
        <f>IF($A884="",NA(),IF($C884="Action",$B884,NA()))</f>
      </c>
      <c r="H884">
        <f>IF($A884="",NA(),IF($C884="Action",1+$F884*0.023,NA()))</f>
      </c>
      <c r="I884">
        <f>IF($A884="",NA(),IF($C884="Strategy",$B884,NA()))</f>
      </c>
      <c r="J884">
        <f>IF($A884="",NA(),IF($C884="Strategy",2+$F884*0.023,NA()))</f>
      </c>
      <c r="K884">
        <f>IF($A884="",NA(),IF($C884="Deckbuilder",$B884,NA()))</f>
      </c>
      <c r="L884">
        <f>IF($A884="",NA(),IF($C884="Deckbuilder",3+$F884*0.023,NA()))</f>
      </c>
      <c r="M884">
        <f>IF($A884="",NA(),IF($C884="Traditional",$B884,NA()))</f>
      </c>
      <c r="N884">
        <f>IF($A884="",NA(),IF($C884="Traditional",4+$F884*0.023,NA()))</f>
      </c>
      <c r="O884">
        <f>IF($A884="","",$D884+ROW()/1000000)</f>
      </c>
      <c r="P884" t="str">
        <f>IF(OR($A884="",INDEX(games!$H:$H,ROW())=""),"",INDEX(games!$H:$H,ROW()))</f>
      </c>
      <c r="Q884">
        <f>IF(OR($A884="",$P884&lt;&gt;"Yes"),"",$D884+ROW()/1000000)</f>
      </c>
      <c r="T884">
        <f>IF($Y884="","",INDEX($B$2:$B$2000,$Y884))</f>
      </c>
      <c r="U884">
        <f>IF($Z884="","",INDEX($B$2:$B$2000,$Z884))</f>
      </c>
      <c r="V884">
        <f>IF(OR($T884="",$U884=""),"",$U884-$T884)</f>
      </c>
      <c r="W884" t="str">
        <f>IF(TRIM(INDEX(connections!$A:$A,ROW()))="","",TRIM(INDEX(connections!$A:$A,ROW())))</f>
      </c>
      <c r="X884" t="str">
        <f>IF($W884="","",TRIM(INDEX(connections!$B:$B,ROW())))</f>
      </c>
      <c r="Y884">
        <f>IF($W884="","",IFERROR(MATCH($W884,$A$2:$A$2000,0),""))</f>
      </c>
      <c r="Z884">
        <f>IF($X884="","",IFERROR(MATCH($X884,$A$2:$A$2000,0),""))</f>
      </c>
      <c r="AA884" t="str">
        <f>IF($Y884="","",INDEX($P$2:$P$2000,$Y884))</f>
      </c>
      <c r="AB884" t="str">
        <f>IF($Z884="","",INDEX($P$2:$P$2000,$Z884))</f>
      </c>
      <c r="AC884">
        <f>IF(AND($AA884="Yes",$AB884="Yes"),1,"")</f>
      </c>
      <c r="AD884">
        <f>IF(OR($Y884="",$Z884=""),"",IF(INDEX($C$2:$C$2000,$Y884)=INDEX($C$2:$C$2000,$Z884),0,1))</f>
      </c>
      <c r="AE884">
        <f>IF($AC884&lt;&gt;1,"",IF(AND(INDEX($AG$2:$AG$2000,$Y884)=1,INDEX($AG$2:$AG$2000,$Z884)=1),1,""))</f>
      </c>
      <c r="AG884">
        <f>IF($A884="","",COUNTIFS($W$2:$W$2500,$A884,$AB$2:$AB$2500,"Yes")+COUNTIFS($X$2:$X$2500,$A884,$AA$2:$AA$2500,"Yes"))</f>
      </c>
      <c r="AH884" t="str">
        <f>IF(OR($P884&lt;&gt;"Yes",N($AG884)=0),"",IF(AND($AG884=1,COUNTIFS($W$2:$W$2500,$A884,$AE$2:$AE$2500,1)+COUNTIFS($X$2:$X$2500,$A884,$AE$2:$AE$2500,1)&gt;0),"","Yes"))</f>
      </c>
      <c r="AI884">
        <f>IF($AH884="Yes",$AG884,"")</f>
      </c>
      <c r="AJ884">
        <f>IF($AI884="","",$AI884+ROW()/1000000)</f>
      </c>
      <c r="AK884">
        <f>IF(OR($A884="",$P884="Yes",N($AG884)=0),"",$AG884+ROW()/1000000)</f>
      </c>
      <c r="AL884" t="str">
        <f>IF($A884="","",INDEX(games!$J:$J,ROW())&amp;"")</f>
      </c>
      <c r="AM884">
        <f>IF($A884="","",SUMPRODUCT($AO884:$BD884,'Map Analysis'!$AP$2^{0,1,2,3,4,5,6,7,8,9,10,11,12,13,14,15}))</f>
      </c>
      <c r="AN884">
        <f>IF($A884="","",$AM884+ROW()/10000000)</f>
      </c>
      <c r="AO884">
        <f>IF($A884="","",COUNTIF($W$2:$W$2500,$A884))</f>
      </c>
      <c r="AP884">
        <f>IF($A884="","",SUMIFS($BF$2:$BF$2500,$W$2:$W$2500,$A884))</f>
      </c>
      <c r="AQ884">
        <f>IF($A884="","",SUMIFS($BG$2:$BG$2500,$W$2:$W$2500,$A884))</f>
      </c>
      <c r="AR884">
        <f>IF($A884="","",SUMIFS($BH$2:$BH$2500,$W$2:$W$2500,$A884))</f>
      </c>
      <c r="AS884">
        <f>IF($A884="","",SUMIFS($BI$2:$BI$2500,$W$2:$W$2500,$A884))</f>
      </c>
      <c r="AT884">
        <f>IF($A884="","",SUMIFS($BJ$2:$BJ$2500,$W$2:$W$2500,$A884))</f>
      </c>
      <c r="AU884">
        <f>IF($A884="","",SUMIFS($BK$2:$BK$2500,$W$2:$W$2500,$A884))</f>
      </c>
      <c r="AV884">
        <f>IF($A884="","",SUMIFS($BL$2:$BL$2500,$W$2:$W$2500,$A884))</f>
      </c>
      <c r="AW884">
        <f>IF($A884="","",SUMIFS($BM$2:$BM$2500,$W$2:$W$2500,$A884))</f>
      </c>
      <c r="AX884">
        <f>IF($A884="","",SUMIFS($BN$2:$BN$2500,$W$2:$W$2500,$A884))</f>
      </c>
      <c r="AY884">
        <f>IF($A884="","",SUMIFS($BO$2:$BO$2500,$W$2:$W$2500,$A884))</f>
      </c>
      <c r="AZ884">
        <f>IF($A884="","",SUMIFS($BP$2:$BP$2500,$W$2:$W$2500,$A884))</f>
      </c>
      <c r="BA884">
        <f>IF($A884="","",SUMIFS($BQ$2:$BQ$2500,$W$2:$W$2500,$A884))</f>
      </c>
      <c r="BB884">
        <f>IF($A884="","",SUMIFS($BR$2:$BR$2500,$W$2:$W$2500,$A884))</f>
      </c>
      <c r="BC884">
        <f>IF($A884="","",SUMIFS($BS$2:$BS$2500,$W$2:$W$2500,$A884))</f>
      </c>
      <c r="BD884">
        <f>IF($A884="","",SUMIFS($BT$2:$BT$2500,$W$2:$W$2500,$A884))</f>
      </c>
      <c r="BF884">
        <f>IF($Z884="","",INDEX($AO$2:$AO$2000,$Z884))</f>
      </c>
      <c r="BG884">
        <f>IF($Z884="","",INDEX($AP$2:$AP$2000,$Z884))</f>
      </c>
      <c r="BH884">
        <f>IF($Z884="","",INDEX($AQ$2:$AQ$2000,$Z884))</f>
      </c>
      <c r="BI884">
        <f>IF($Z884="","",INDEX($AR$2:$AR$2000,$Z884))</f>
      </c>
      <c r="BJ884">
        <f>IF($Z884="","",INDEX($AS$2:$AS$2000,$Z884))</f>
      </c>
      <c r="BK884">
        <f>IF($Z884="","",INDEX($AT$2:$AT$2000,$Z884))</f>
      </c>
      <c r="BL884">
        <f>IF($Z884="","",INDEX($AU$2:$AU$2000,$Z884))</f>
      </c>
      <c r="BM884">
        <f>IF($Z884="","",INDEX($AV$2:$AV$2000,$Z884))</f>
      </c>
      <c r="BN884">
        <f>IF($Z884="","",INDEX($AW$2:$AW$2000,$Z884))</f>
      </c>
      <c r="BO884">
        <f>IF($Z884="","",INDEX($AX$2:$AX$2000,$Z884))</f>
      </c>
      <c r="BP884">
        <f>IF($Z884="","",INDEX($AY$2:$AY$2000,$Z884))</f>
      </c>
      <c r="BQ884">
        <f>IF($Z884="","",INDEX($AZ$2:$AZ$2000,$Z884))</f>
      </c>
      <c r="BR884">
        <f>IF($Z884="","",INDEX($BA$2:$BA$2000,$Z884))</f>
      </c>
      <c r="BS884">
        <f>IF($Z884="","",INDEX($BB$2:$BB$2000,$Z884))</f>
      </c>
      <c r="BT884">
        <f>IF($Z884="","",INDEX($BC$2:$BC$2000,$Z884))</f>
      </c>
      <c r="BV884">
        <f>IF(OR($A884="",$P884&lt;&gt;"Yes",$AH884="Yes"),"",1+N($AG884))</f>
      </c>
      <c r="BW884">
        <f>IF($A884="","",COUNTIFS($W$2:$W$2500,$A884,$BZ$2:$BZ$2500,"Yes")+COUNTIFS($X$2:$X$2500,$A884,$BY$2:$BY$2500,"Yes"))</f>
      </c>
      <c r="BX884">
        <f>IF(OR($A884="",$P884="Yes"),"",IF(N($BW884)=0,0,1+SUMIFS($CB$2:$CB$2500,$W$2:$W$2500,$A884)+SUMIFS($CA$2:$CA$2500,$X$2:$X$2500,$A884)))</f>
      </c>
      <c r="BY884" t="str">
        <f>IF($Y884="","",INDEX($AH$2:$AH$2000,$Y884)&amp;"")</f>
      </c>
      <c r="BZ884" t="str">
        <f>IF($Z884="","",INDEX($AH$2:$AH$2000,$Z884)&amp;"")</f>
      </c>
      <c r="CA884">
        <f>IF($Y884="","",INDEX($BV$2:$BV$2000,$Y884))</f>
      </c>
      <c r="CB884">
        <f>IF($Z884="","",INDEX($BV$2:$BV$2000,$Z884))</f>
      </c>
    </row>
    <row r="885">
      <c r="A885" t="str">
        <f>IF(TRIM(INDEX(games!$A:$A,ROW()))="","",TRIM(INDEX(games!$A:$A,ROW())))</f>
      </c>
      <c r="B885">
        <f>IF(OR($A885="",INDEX(games!$B:$B,ROW())=""),"",INDEX(games!$B:$B,ROW()))</f>
      </c>
      <c r="C885" t="str">
        <f>IF(OR($A885="",INDEX(games!$C:$C,ROW())=""),"",INDEX(games!$C:$C,ROW()))</f>
      </c>
      <c r="D885">
        <f>IF($A885="","",COUNTIF($W$2:$W$2500,$A885)+COUNTIF($X$2:$X$2500,$A885))</f>
      </c>
      <c r="E885">
        <f>IF($A885="","",IFERROR(MATCH($C885,$R$2:$R$5,0),0))</f>
      </c>
      <c r="F885">
        <f>IF($A885="","",MOD(ROW(),34))</f>
      </c>
      <c r="G885">
        <f>IF($A885="",NA(),IF($C885="Action",$B885,NA()))</f>
      </c>
      <c r="H885">
        <f>IF($A885="",NA(),IF($C885="Action",1+$F885*0.023,NA()))</f>
      </c>
      <c r="I885">
        <f>IF($A885="",NA(),IF($C885="Strategy",$B885,NA()))</f>
      </c>
      <c r="J885">
        <f>IF($A885="",NA(),IF($C885="Strategy",2+$F885*0.023,NA()))</f>
      </c>
      <c r="K885">
        <f>IF($A885="",NA(),IF($C885="Deckbuilder",$B885,NA()))</f>
      </c>
      <c r="L885">
        <f>IF($A885="",NA(),IF($C885="Deckbuilder",3+$F885*0.023,NA()))</f>
      </c>
      <c r="M885">
        <f>IF($A885="",NA(),IF($C885="Traditional",$B885,NA()))</f>
      </c>
      <c r="N885">
        <f>IF($A885="",NA(),IF($C885="Traditional",4+$F885*0.023,NA()))</f>
      </c>
      <c r="O885">
        <f>IF($A885="","",$D885+ROW()/1000000)</f>
      </c>
      <c r="P885" t="str">
        <f>IF(OR($A885="",INDEX(games!$H:$H,ROW())=""),"",INDEX(games!$H:$H,ROW()))</f>
      </c>
      <c r="Q885">
        <f>IF(OR($A885="",$P885&lt;&gt;"Yes"),"",$D885+ROW()/1000000)</f>
      </c>
      <c r="T885">
        <f>IF($Y885="","",INDEX($B$2:$B$2000,$Y885))</f>
      </c>
      <c r="U885">
        <f>IF($Z885="","",INDEX($B$2:$B$2000,$Z885))</f>
      </c>
      <c r="V885">
        <f>IF(OR($T885="",$U885=""),"",$U885-$T885)</f>
      </c>
      <c r="W885" t="str">
        <f>IF(TRIM(INDEX(connections!$A:$A,ROW()))="","",TRIM(INDEX(connections!$A:$A,ROW())))</f>
      </c>
      <c r="X885" t="str">
        <f>IF($W885="","",TRIM(INDEX(connections!$B:$B,ROW())))</f>
      </c>
      <c r="Y885">
        <f>IF($W885="","",IFERROR(MATCH($W885,$A$2:$A$2000,0),""))</f>
      </c>
      <c r="Z885">
        <f>IF($X885="","",IFERROR(MATCH($X885,$A$2:$A$2000,0),""))</f>
      </c>
      <c r="AA885" t="str">
        <f>IF($Y885="","",INDEX($P$2:$P$2000,$Y885))</f>
      </c>
      <c r="AB885" t="str">
        <f>IF($Z885="","",INDEX($P$2:$P$2000,$Z885))</f>
      </c>
      <c r="AC885">
        <f>IF(AND($AA885="Yes",$AB885="Yes"),1,"")</f>
      </c>
      <c r="AD885">
        <f>IF(OR($Y885="",$Z885=""),"",IF(INDEX($C$2:$C$2000,$Y885)=INDEX($C$2:$C$2000,$Z885),0,1))</f>
      </c>
      <c r="AE885">
        <f>IF($AC885&lt;&gt;1,"",IF(AND(INDEX($AG$2:$AG$2000,$Y885)=1,INDEX($AG$2:$AG$2000,$Z885)=1),1,""))</f>
      </c>
      <c r="AG885">
        <f>IF($A885="","",COUNTIFS($W$2:$W$2500,$A885,$AB$2:$AB$2500,"Yes")+COUNTIFS($X$2:$X$2500,$A885,$AA$2:$AA$2500,"Yes"))</f>
      </c>
      <c r="AH885" t="str">
        <f>IF(OR($P885&lt;&gt;"Yes",N($AG885)=0),"",IF(AND($AG885=1,COUNTIFS($W$2:$W$2500,$A885,$AE$2:$AE$2500,1)+COUNTIFS($X$2:$X$2500,$A885,$AE$2:$AE$2500,1)&gt;0),"","Yes"))</f>
      </c>
      <c r="AI885">
        <f>IF($AH885="Yes",$AG885,"")</f>
      </c>
      <c r="AJ885">
        <f>IF($AI885="","",$AI885+ROW()/1000000)</f>
      </c>
      <c r="AK885">
        <f>IF(OR($A885="",$P885="Yes",N($AG885)=0),"",$AG885+ROW()/1000000)</f>
      </c>
      <c r="AL885" t="str">
        <f>IF($A885="","",INDEX(games!$J:$J,ROW())&amp;"")</f>
      </c>
      <c r="AM885">
        <f>IF($A885="","",SUMPRODUCT($AO885:$BD885,'Map Analysis'!$AP$2^{0,1,2,3,4,5,6,7,8,9,10,11,12,13,14,15}))</f>
      </c>
      <c r="AN885">
        <f>IF($A885="","",$AM885+ROW()/10000000)</f>
      </c>
      <c r="AO885">
        <f>IF($A885="","",COUNTIF($W$2:$W$2500,$A885))</f>
      </c>
      <c r="AP885">
        <f>IF($A885="","",SUMIFS($BF$2:$BF$2500,$W$2:$W$2500,$A885))</f>
      </c>
      <c r="AQ885">
        <f>IF($A885="","",SUMIFS($BG$2:$BG$2500,$W$2:$W$2500,$A885))</f>
      </c>
      <c r="AR885">
        <f>IF($A885="","",SUMIFS($BH$2:$BH$2500,$W$2:$W$2500,$A885))</f>
      </c>
      <c r="AS885">
        <f>IF($A885="","",SUMIFS($BI$2:$BI$2500,$W$2:$W$2500,$A885))</f>
      </c>
      <c r="AT885">
        <f>IF($A885="","",SUMIFS($BJ$2:$BJ$2500,$W$2:$W$2500,$A885))</f>
      </c>
      <c r="AU885">
        <f>IF($A885="","",SUMIFS($BK$2:$BK$2500,$W$2:$W$2500,$A885))</f>
      </c>
      <c r="AV885">
        <f>IF($A885="","",SUMIFS($BL$2:$BL$2500,$W$2:$W$2500,$A885))</f>
      </c>
      <c r="AW885">
        <f>IF($A885="","",SUMIFS($BM$2:$BM$2500,$W$2:$W$2500,$A885))</f>
      </c>
      <c r="AX885">
        <f>IF($A885="","",SUMIFS($BN$2:$BN$2500,$W$2:$W$2500,$A885))</f>
      </c>
      <c r="AY885">
        <f>IF($A885="","",SUMIFS($BO$2:$BO$2500,$W$2:$W$2500,$A885))</f>
      </c>
      <c r="AZ885">
        <f>IF($A885="","",SUMIFS($BP$2:$BP$2500,$W$2:$W$2500,$A885))</f>
      </c>
      <c r="BA885">
        <f>IF($A885="","",SUMIFS($BQ$2:$BQ$2500,$W$2:$W$2500,$A885))</f>
      </c>
      <c r="BB885">
        <f>IF($A885="","",SUMIFS($BR$2:$BR$2500,$W$2:$W$2500,$A885))</f>
      </c>
      <c r="BC885">
        <f>IF($A885="","",SUMIFS($BS$2:$BS$2500,$W$2:$W$2500,$A885))</f>
      </c>
      <c r="BD885">
        <f>IF($A885="","",SUMIFS($BT$2:$BT$2500,$W$2:$W$2500,$A885))</f>
      </c>
      <c r="BF885">
        <f>IF($Z885="","",INDEX($AO$2:$AO$2000,$Z885))</f>
      </c>
      <c r="BG885">
        <f>IF($Z885="","",INDEX($AP$2:$AP$2000,$Z885))</f>
      </c>
      <c r="BH885">
        <f>IF($Z885="","",INDEX($AQ$2:$AQ$2000,$Z885))</f>
      </c>
      <c r="BI885">
        <f>IF($Z885="","",INDEX($AR$2:$AR$2000,$Z885))</f>
      </c>
      <c r="BJ885">
        <f>IF($Z885="","",INDEX($AS$2:$AS$2000,$Z885))</f>
      </c>
      <c r="BK885">
        <f>IF($Z885="","",INDEX($AT$2:$AT$2000,$Z885))</f>
      </c>
      <c r="BL885">
        <f>IF($Z885="","",INDEX($AU$2:$AU$2000,$Z885))</f>
      </c>
      <c r="BM885">
        <f>IF($Z885="","",INDEX($AV$2:$AV$2000,$Z885))</f>
      </c>
      <c r="BN885">
        <f>IF($Z885="","",INDEX($AW$2:$AW$2000,$Z885))</f>
      </c>
      <c r="BO885">
        <f>IF($Z885="","",INDEX($AX$2:$AX$2000,$Z885))</f>
      </c>
      <c r="BP885">
        <f>IF($Z885="","",INDEX($AY$2:$AY$2000,$Z885))</f>
      </c>
      <c r="BQ885">
        <f>IF($Z885="","",INDEX($AZ$2:$AZ$2000,$Z885))</f>
      </c>
      <c r="BR885">
        <f>IF($Z885="","",INDEX($BA$2:$BA$2000,$Z885))</f>
      </c>
      <c r="BS885">
        <f>IF($Z885="","",INDEX($BB$2:$BB$2000,$Z885))</f>
      </c>
      <c r="BT885">
        <f>IF($Z885="","",INDEX($BC$2:$BC$2000,$Z885))</f>
      </c>
      <c r="BV885">
        <f>IF(OR($A885="",$P885&lt;&gt;"Yes",$AH885="Yes"),"",1+N($AG885))</f>
      </c>
      <c r="BW885">
        <f>IF($A885="","",COUNTIFS($W$2:$W$2500,$A885,$BZ$2:$BZ$2500,"Yes")+COUNTIFS($X$2:$X$2500,$A885,$BY$2:$BY$2500,"Yes"))</f>
      </c>
      <c r="BX885">
        <f>IF(OR($A885="",$P885="Yes"),"",IF(N($BW885)=0,0,1+SUMIFS($CB$2:$CB$2500,$W$2:$W$2500,$A885)+SUMIFS($CA$2:$CA$2500,$X$2:$X$2500,$A885)))</f>
      </c>
      <c r="BY885" t="str">
        <f>IF($Y885="","",INDEX($AH$2:$AH$2000,$Y885)&amp;"")</f>
      </c>
      <c r="BZ885" t="str">
        <f>IF($Z885="","",INDEX($AH$2:$AH$2000,$Z885)&amp;"")</f>
      </c>
      <c r="CA885">
        <f>IF($Y885="","",INDEX($BV$2:$BV$2000,$Y885))</f>
      </c>
      <c r="CB885">
        <f>IF($Z885="","",INDEX($BV$2:$BV$2000,$Z885))</f>
      </c>
    </row>
    <row r="886">
      <c r="A886" t="str">
        <f>IF(TRIM(INDEX(games!$A:$A,ROW()))="","",TRIM(INDEX(games!$A:$A,ROW())))</f>
      </c>
      <c r="B886">
        <f>IF(OR($A886="",INDEX(games!$B:$B,ROW())=""),"",INDEX(games!$B:$B,ROW()))</f>
      </c>
      <c r="C886" t="str">
        <f>IF(OR($A886="",INDEX(games!$C:$C,ROW())=""),"",INDEX(games!$C:$C,ROW()))</f>
      </c>
      <c r="D886">
        <f>IF($A886="","",COUNTIF($W$2:$W$2500,$A886)+COUNTIF($X$2:$X$2500,$A886))</f>
      </c>
      <c r="E886">
        <f>IF($A886="","",IFERROR(MATCH($C886,$R$2:$R$5,0),0))</f>
      </c>
      <c r="F886">
        <f>IF($A886="","",MOD(ROW(),34))</f>
      </c>
      <c r="G886">
        <f>IF($A886="",NA(),IF($C886="Action",$B886,NA()))</f>
      </c>
      <c r="H886">
        <f>IF($A886="",NA(),IF($C886="Action",1+$F886*0.023,NA()))</f>
      </c>
      <c r="I886">
        <f>IF($A886="",NA(),IF($C886="Strategy",$B886,NA()))</f>
      </c>
      <c r="J886">
        <f>IF($A886="",NA(),IF($C886="Strategy",2+$F886*0.023,NA()))</f>
      </c>
      <c r="K886">
        <f>IF($A886="",NA(),IF($C886="Deckbuilder",$B886,NA()))</f>
      </c>
      <c r="L886">
        <f>IF($A886="",NA(),IF($C886="Deckbuilder",3+$F886*0.023,NA()))</f>
      </c>
      <c r="M886">
        <f>IF($A886="",NA(),IF($C886="Traditional",$B886,NA()))</f>
      </c>
      <c r="N886">
        <f>IF($A886="",NA(),IF($C886="Traditional",4+$F886*0.023,NA()))</f>
      </c>
      <c r="O886">
        <f>IF($A886="","",$D886+ROW()/1000000)</f>
      </c>
      <c r="P886" t="str">
        <f>IF(OR($A886="",INDEX(games!$H:$H,ROW())=""),"",INDEX(games!$H:$H,ROW()))</f>
      </c>
      <c r="Q886">
        <f>IF(OR($A886="",$P886&lt;&gt;"Yes"),"",$D886+ROW()/1000000)</f>
      </c>
      <c r="T886">
        <f>IF($Y886="","",INDEX($B$2:$B$2000,$Y886))</f>
      </c>
      <c r="U886">
        <f>IF($Z886="","",INDEX($B$2:$B$2000,$Z886))</f>
      </c>
      <c r="V886">
        <f>IF(OR($T886="",$U886=""),"",$U886-$T886)</f>
      </c>
      <c r="W886" t="str">
        <f>IF(TRIM(INDEX(connections!$A:$A,ROW()))="","",TRIM(INDEX(connections!$A:$A,ROW())))</f>
      </c>
      <c r="X886" t="str">
        <f>IF($W886="","",TRIM(INDEX(connections!$B:$B,ROW())))</f>
      </c>
      <c r="Y886">
        <f>IF($W886="","",IFERROR(MATCH($W886,$A$2:$A$2000,0),""))</f>
      </c>
      <c r="Z886">
        <f>IF($X886="","",IFERROR(MATCH($X886,$A$2:$A$2000,0),""))</f>
      </c>
      <c r="AA886" t="str">
        <f>IF($Y886="","",INDEX($P$2:$P$2000,$Y886))</f>
      </c>
      <c r="AB886" t="str">
        <f>IF($Z886="","",INDEX($P$2:$P$2000,$Z886))</f>
      </c>
      <c r="AC886">
        <f>IF(AND($AA886="Yes",$AB886="Yes"),1,"")</f>
      </c>
      <c r="AD886">
        <f>IF(OR($Y886="",$Z886=""),"",IF(INDEX($C$2:$C$2000,$Y886)=INDEX($C$2:$C$2000,$Z886),0,1))</f>
      </c>
      <c r="AE886">
        <f>IF($AC886&lt;&gt;1,"",IF(AND(INDEX($AG$2:$AG$2000,$Y886)=1,INDEX($AG$2:$AG$2000,$Z886)=1),1,""))</f>
      </c>
      <c r="AG886">
        <f>IF($A886="","",COUNTIFS($W$2:$W$2500,$A886,$AB$2:$AB$2500,"Yes")+COUNTIFS($X$2:$X$2500,$A886,$AA$2:$AA$2500,"Yes"))</f>
      </c>
      <c r="AH886" t="str">
        <f>IF(OR($P886&lt;&gt;"Yes",N($AG886)=0),"",IF(AND($AG886=1,COUNTIFS($W$2:$W$2500,$A886,$AE$2:$AE$2500,1)+COUNTIFS($X$2:$X$2500,$A886,$AE$2:$AE$2500,1)&gt;0),"","Yes"))</f>
      </c>
      <c r="AI886">
        <f>IF($AH886="Yes",$AG886,"")</f>
      </c>
      <c r="AJ886">
        <f>IF($AI886="","",$AI886+ROW()/1000000)</f>
      </c>
      <c r="AK886">
        <f>IF(OR($A886="",$P886="Yes",N($AG886)=0),"",$AG886+ROW()/1000000)</f>
      </c>
      <c r="AL886" t="str">
        <f>IF($A886="","",INDEX(games!$J:$J,ROW())&amp;"")</f>
      </c>
      <c r="AM886">
        <f>IF($A886="","",SUMPRODUCT($AO886:$BD886,'Map Analysis'!$AP$2^{0,1,2,3,4,5,6,7,8,9,10,11,12,13,14,15}))</f>
      </c>
      <c r="AN886">
        <f>IF($A886="","",$AM886+ROW()/10000000)</f>
      </c>
      <c r="AO886">
        <f>IF($A886="","",COUNTIF($W$2:$W$2500,$A886))</f>
      </c>
      <c r="AP886">
        <f>IF($A886="","",SUMIFS($BF$2:$BF$2500,$W$2:$W$2500,$A886))</f>
      </c>
      <c r="AQ886">
        <f>IF($A886="","",SUMIFS($BG$2:$BG$2500,$W$2:$W$2500,$A886))</f>
      </c>
      <c r="AR886">
        <f>IF($A886="","",SUMIFS($BH$2:$BH$2500,$W$2:$W$2500,$A886))</f>
      </c>
      <c r="AS886">
        <f>IF($A886="","",SUMIFS($BI$2:$BI$2500,$W$2:$W$2500,$A886))</f>
      </c>
      <c r="AT886">
        <f>IF($A886="","",SUMIFS($BJ$2:$BJ$2500,$W$2:$W$2500,$A886))</f>
      </c>
      <c r="AU886">
        <f>IF($A886="","",SUMIFS($BK$2:$BK$2500,$W$2:$W$2500,$A886))</f>
      </c>
      <c r="AV886">
        <f>IF($A886="","",SUMIFS($BL$2:$BL$2500,$W$2:$W$2500,$A886))</f>
      </c>
      <c r="AW886">
        <f>IF($A886="","",SUMIFS($BM$2:$BM$2500,$W$2:$W$2500,$A886))</f>
      </c>
      <c r="AX886">
        <f>IF($A886="","",SUMIFS($BN$2:$BN$2500,$W$2:$W$2500,$A886))</f>
      </c>
      <c r="AY886">
        <f>IF($A886="","",SUMIFS($BO$2:$BO$2500,$W$2:$W$2500,$A886))</f>
      </c>
      <c r="AZ886">
        <f>IF($A886="","",SUMIFS($BP$2:$BP$2500,$W$2:$W$2500,$A886))</f>
      </c>
      <c r="BA886">
        <f>IF($A886="","",SUMIFS($BQ$2:$BQ$2500,$W$2:$W$2500,$A886))</f>
      </c>
      <c r="BB886">
        <f>IF($A886="","",SUMIFS($BR$2:$BR$2500,$W$2:$W$2500,$A886))</f>
      </c>
      <c r="BC886">
        <f>IF($A886="","",SUMIFS($BS$2:$BS$2500,$W$2:$W$2500,$A886))</f>
      </c>
      <c r="BD886">
        <f>IF($A886="","",SUMIFS($BT$2:$BT$2500,$W$2:$W$2500,$A886))</f>
      </c>
      <c r="BF886">
        <f>IF($Z886="","",INDEX($AO$2:$AO$2000,$Z886))</f>
      </c>
      <c r="BG886">
        <f>IF($Z886="","",INDEX($AP$2:$AP$2000,$Z886))</f>
      </c>
      <c r="BH886">
        <f>IF($Z886="","",INDEX($AQ$2:$AQ$2000,$Z886))</f>
      </c>
      <c r="BI886">
        <f>IF($Z886="","",INDEX($AR$2:$AR$2000,$Z886))</f>
      </c>
      <c r="BJ886">
        <f>IF($Z886="","",INDEX($AS$2:$AS$2000,$Z886))</f>
      </c>
      <c r="BK886">
        <f>IF($Z886="","",INDEX($AT$2:$AT$2000,$Z886))</f>
      </c>
      <c r="BL886">
        <f>IF($Z886="","",INDEX($AU$2:$AU$2000,$Z886))</f>
      </c>
      <c r="BM886">
        <f>IF($Z886="","",INDEX($AV$2:$AV$2000,$Z886))</f>
      </c>
      <c r="BN886">
        <f>IF($Z886="","",INDEX($AW$2:$AW$2000,$Z886))</f>
      </c>
      <c r="BO886">
        <f>IF($Z886="","",INDEX($AX$2:$AX$2000,$Z886))</f>
      </c>
      <c r="BP886">
        <f>IF($Z886="","",INDEX($AY$2:$AY$2000,$Z886))</f>
      </c>
      <c r="BQ886">
        <f>IF($Z886="","",INDEX($AZ$2:$AZ$2000,$Z886))</f>
      </c>
      <c r="BR886">
        <f>IF($Z886="","",INDEX($BA$2:$BA$2000,$Z886))</f>
      </c>
      <c r="BS886">
        <f>IF($Z886="","",INDEX($BB$2:$BB$2000,$Z886))</f>
      </c>
      <c r="BT886">
        <f>IF($Z886="","",INDEX($BC$2:$BC$2000,$Z886))</f>
      </c>
      <c r="BV886">
        <f>IF(OR($A886="",$P886&lt;&gt;"Yes",$AH886="Yes"),"",1+N($AG886))</f>
      </c>
      <c r="BW886">
        <f>IF($A886="","",COUNTIFS($W$2:$W$2500,$A886,$BZ$2:$BZ$2500,"Yes")+COUNTIFS($X$2:$X$2500,$A886,$BY$2:$BY$2500,"Yes"))</f>
      </c>
      <c r="BX886">
        <f>IF(OR($A886="",$P886="Yes"),"",IF(N($BW886)=0,0,1+SUMIFS($CB$2:$CB$2500,$W$2:$W$2500,$A886)+SUMIFS($CA$2:$CA$2500,$X$2:$X$2500,$A886)))</f>
      </c>
      <c r="BY886" t="str">
        <f>IF($Y886="","",INDEX($AH$2:$AH$2000,$Y886)&amp;"")</f>
      </c>
      <c r="BZ886" t="str">
        <f>IF($Z886="","",INDEX($AH$2:$AH$2000,$Z886)&amp;"")</f>
      </c>
      <c r="CA886">
        <f>IF($Y886="","",INDEX($BV$2:$BV$2000,$Y886))</f>
      </c>
      <c r="CB886">
        <f>IF($Z886="","",INDEX($BV$2:$BV$2000,$Z886))</f>
      </c>
    </row>
    <row r="887">
      <c r="A887" t="str">
        <f>IF(TRIM(INDEX(games!$A:$A,ROW()))="","",TRIM(INDEX(games!$A:$A,ROW())))</f>
      </c>
      <c r="B887">
        <f>IF(OR($A887="",INDEX(games!$B:$B,ROW())=""),"",INDEX(games!$B:$B,ROW()))</f>
      </c>
      <c r="C887" t="str">
        <f>IF(OR($A887="",INDEX(games!$C:$C,ROW())=""),"",INDEX(games!$C:$C,ROW()))</f>
      </c>
      <c r="D887">
        <f>IF($A887="","",COUNTIF($W$2:$W$2500,$A887)+COUNTIF($X$2:$X$2500,$A887))</f>
      </c>
      <c r="E887">
        <f>IF($A887="","",IFERROR(MATCH($C887,$R$2:$R$5,0),0))</f>
      </c>
      <c r="F887">
        <f>IF($A887="","",MOD(ROW(),34))</f>
      </c>
      <c r="G887">
        <f>IF($A887="",NA(),IF($C887="Action",$B887,NA()))</f>
      </c>
      <c r="H887">
        <f>IF($A887="",NA(),IF($C887="Action",1+$F887*0.023,NA()))</f>
      </c>
      <c r="I887">
        <f>IF($A887="",NA(),IF($C887="Strategy",$B887,NA()))</f>
      </c>
      <c r="J887">
        <f>IF($A887="",NA(),IF($C887="Strategy",2+$F887*0.023,NA()))</f>
      </c>
      <c r="K887">
        <f>IF($A887="",NA(),IF($C887="Deckbuilder",$B887,NA()))</f>
      </c>
      <c r="L887">
        <f>IF($A887="",NA(),IF($C887="Deckbuilder",3+$F887*0.023,NA()))</f>
      </c>
      <c r="M887">
        <f>IF($A887="",NA(),IF($C887="Traditional",$B887,NA()))</f>
      </c>
      <c r="N887">
        <f>IF($A887="",NA(),IF($C887="Traditional",4+$F887*0.023,NA()))</f>
      </c>
      <c r="O887">
        <f>IF($A887="","",$D887+ROW()/1000000)</f>
      </c>
      <c r="P887" t="str">
        <f>IF(OR($A887="",INDEX(games!$H:$H,ROW())=""),"",INDEX(games!$H:$H,ROW()))</f>
      </c>
      <c r="Q887">
        <f>IF(OR($A887="",$P887&lt;&gt;"Yes"),"",$D887+ROW()/1000000)</f>
      </c>
      <c r="T887">
        <f>IF($Y887="","",INDEX($B$2:$B$2000,$Y887))</f>
      </c>
      <c r="U887">
        <f>IF($Z887="","",INDEX($B$2:$B$2000,$Z887))</f>
      </c>
      <c r="V887">
        <f>IF(OR($T887="",$U887=""),"",$U887-$T887)</f>
      </c>
      <c r="W887" t="str">
        <f>IF(TRIM(INDEX(connections!$A:$A,ROW()))="","",TRIM(INDEX(connections!$A:$A,ROW())))</f>
      </c>
      <c r="X887" t="str">
        <f>IF($W887="","",TRIM(INDEX(connections!$B:$B,ROW())))</f>
      </c>
      <c r="Y887">
        <f>IF($W887="","",IFERROR(MATCH($W887,$A$2:$A$2000,0),""))</f>
      </c>
      <c r="Z887">
        <f>IF($X887="","",IFERROR(MATCH($X887,$A$2:$A$2000,0),""))</f>
      </c>
      <c r="AA887" t="str">
        <f>IF($Y887="","",INDEX($P$2:$P$2000,$Y887))</f>
      </c>
      <c r="AB887" t="str">
        <f>IF($Z887="","",INDEX($P$2:$P$2000,$Z887))</f>
      </c>
      <c r="AC887">
        <f>IF(AND($AA887="Yes",$AB887="Yes"),1,"")</f>
      </c>
      <c r="AD887">
        <f>IF(OR($Y887="",$Z887=""),"",IF(INDEX($C$2:$C$2000,$Y887)=INDEX($C$2:$C$2000,$Z887),0,1))</f>
      </c>
      <c r="AE887">
        <f>IF($AC887&lt;&gt;1,"",IF(AND(INDEX($AG$2:$AG$2000,$Y887)=1,INDEX($AG$2:$AG$2000,$Z887)=1),1,""))</f>
      </c>
      <c r="AG887">
        <f>IF($A887="","",COUNTIFS($W$2:$W$2500,$A887,$AB$2:$AB$2500,"Yes")+COUNTIFS($X$2:$X$2500,$A887,$AA$2:$AA$2500,"Yes"))</f>
      </c>
      <c r="AH887" t="str">
        <f>IF(OR($P887&lt;&gt;"Yes",N($AG887)=0),"",IF(AND($AG887=1,COUNTIFS($W$2:$W$2500,$A887,$AE$2:$AE$2500,1)+COUNTIFS($X$2:$X$2500,$A887,$AE$2:$AE$2500,1)&gt;0),"","Yes"))</f>
      </c>
      <c r="AI887">
        <f>IF($AH887="Yes",$AG887,"")</f>
      </c>
      <c r="AJ887">
        <f>IF($AI887="","",$AI887+ROW()/1000000)</f>
      </c>
      <c r="AK887">
        <f>IF(OR($A887="",$P887="Yes",N($AG887)=0),"",$AG887+ROW()/1000000)</f>
      </c>
      <c r="AL887" t="str">
        <f>IF($A887="","",INDEX(games!$J:$J,ROW())&amp;"")</f>
      </c>
      <c r="AM887">
        <f>IF($A887="","",SUMPRODUCT($AO887:$BD887,'Map Analysis'!$AP$2^{0,1,2,3,4,5,6,7,8,9,10,11,12,13,14,15}))</f>
      </c>
      <c r="AN887">
        <f>IF($A887="","",$AM887+ROW()/10000000)</f>
      </c>
      <c r="AO887">
        <f>IF($A887="","",COUNTIF($W$2:$W$2500,$A887))</f>
      </c>
      <c r="AP887">
        <f>IF($A887="","",SUMIFS($BF$2:$BF$2500,$W$2:$W$2500,$A887))</f>
      </c>
      <c r="AQ887">
        <f>IF($A887="","",SUMIFS($BG$2:$BG$2500,$W$2:$W$2500,$A887))</f>
      </c>
      <c r="AR887">
        <f>IF($A887="","",SUMIFS($BH$2:$BH$2500,$W$2:$W$2500,$A887))</f>
      </c>
      <c r="AS887">
        <f>IF($A887="","",SUMIFS($BI$2:$BI$2500,$W$2:$W$2500,$A887))</f>
      </c>
      <c r="AT887">
        <f>IF($A887="","",SUMIFS($BJ$2:$BJ$2500,$W$2:$W$2500,$A887))</f>
      </c>
      <c r="AU887">
        <f>IF($A887="","",SUMIFS($BK$2:$BK$2500,$W$2:$W$2500,$A887))</f>
      </c>
      <c r="AV887">
        <f>IF($A887="","",SUMIFS($BL$2:$BL$2500,$W$2:$W$2500,$A887))</f>
      </c>
      <c r="AW887">
        <f>IF($A887="","",SUMIFS($BM$2:$BM$2500,$W$2:$W$2500,$A887))</f>
      </c>
      <c r="AX887">
        <f>IF($A887="","",SUMIFS($BN$2:$BN$2500,$W$2:$W$2500,$A887))</f>
      </c>
      <c r="AY887">
        <f>IF($A887="","",SUMIFS($BO$2:$BO$2500,$W$2:$W$2500,$A887))</f>
      </c>
      <c r="AZ887">
        <f>IF($A887="","",SUMIFS($BP$2:$BP$2500,$W$2:$W$2500,$A887))</f>
      </c>
      <c r="BA887">
        <f>IF($A887="","",SUMIFS($BQ$2:$BQ$2500,$W$2:$W$2500,$A887))</f>
      </c>
      <c r="BB887">
        <f>IF($A887="","",SUMIFS($BR$2:$BR$2500,$W$2:$W$2500,$A887))</f>
      </c>
      <c r="BC887">
        <f>IF($A887="","",SUMIFS($BS$2:$BS$2500,$W$2:$W$2500,$A887))</f>
      </c>
      <c r="BD887">
        <f>IF($A887="","",SUMIFS($BT$2:$BT$2500,$W$2:$W$2500,$A887))</f>
      </c>
      <c r="BF887">
        <f>IF($Z887="","",INDEX($AO$2:$AO$2000,$Z887))</f>
      </c>
      <c r="BG887">
        <f>IF($Z887="","",INDEX($AP$2:$AP$2000,$Z887))</f>
      </c>
      <c r="BH887">
        <f>IF($Z887="","",INDEX($AQ$2:$AQ$2000,$Z887))</f>
      </c>
      <c r="BI887">
        <f>IF($Z887="","",INDEX($AR$2:$AR$2000,$Z887))</f>
      </c>
      <c r="BJ887">
        <f>IF($Z887="","",INDEX($AS$2:$AS$2000,$Z887))</f>
      </c>
      <c r="BK887">
        <f>IF($Z887="","",INDEX($AT$2:$AT$2000,$Z887))</f>
      </c>
      <c r="BL887">
        <f>IF($Z887="","",INDEX($AU$2:$AU$2000,$Z887))</f>
      </c>
      <c r="BM887">
        <f>IF($Z887="","",INDEX($AV$2:$AV$2000,$Z887))</f>
      </c>
      <c r="BN887">
        <f>IF($Z887="","",INDEX($AW$2:$AW$2000,$Z887))</f>
      </c>
      <c r="BO887">
        <f>IF($Z887="","",INDEX($AX$2:$AX$2000,$Z887))</f>
      </c>
      <c r="BP887">
        <f>IF($Z887="","",INDEX($AY$2:$AY$2000,$Z887))</f>
      </c>
      <c r="BQ887">
        <f>IF($Z887="","",INDEX($AZ$2:$AZ$2000,$Z887))</f>
      </c>
      <c r="BR887">
        <f>IF($Z887="","",INDEX($BA$2:$BA$2000,$Z887))</f>
      </c>
      <c r="BS887">
        <f>IF($Z887="","",INDEX($BB$2:$BB$2000,$Z887))</f>
      </c>
      <c r="BT887">
        <f>IF($Z887="","",INDEX($BC$2:$BC$2000,$Z887))</f>
      </c>
      <c r="BV887">
        <f>IF(OR($A887="",$P887&lt;&gt;"Yes",$AH887="Yes"),"",1+N($AG887))</f>
      </c>
      <c r="BW887">
        <f>IF($A887="","",COUNTIFS($W$2:$W$2500,$A887,$BZ$2:$BZ$2500,"Yes")+COUNTIFS($X$2:$X$2500,$A887,$BY$2:$BY$2500,"Yes"))</f>
      </c>
      <c r="BX887">
        <f>IF(OR($A887="",$P887="Yes"),"",IF(N($BW887)=0,0,1+SUMIFS($CB$2:$CB$2500,$W$2:$W$2500,$A887)+SUMIFS($CA$2:$CA$2500,$X$2:$X$2500,$A887)))</f>
      </c>
      <c r="BY887" t="str">
        <f>IF($Y887="","",INDEX($AH$2:$AH$2000,$Y887)&amp;"")</f>
      </c>
      <c r="BZ887" t="str">
        <f>IF($Z887="","",INDEX($AH$2:$AH$2000,$Z887)&amp;"")</f>
      </c>
      <c r="CA887">
        <f>IF($Y887="","",INDEX($BV$2:$BV$2000,$Y887))</f>
      </c>
      <c r="CB887">
        <f>IF($Z887="","",INDEX($BV$2:$BV$2000,$Z887))</f>
      </c>
    </row>
    <row r="888">
      <c r="A888" t="str">
        <f>IF(TRIM(INDEX(games!$A:$A,ROW()))="","",TRIM(INDEX(games!$A:$A,ROW())))</f>
      </c>
      <c r="B888">
        <f>IF(OR($A888="",INDEX(games!$B:$B,ROW())=""),"",INDEX(games!$B:$B,ROW()))</f>
      </c>
      <c r="C888" t="str">
        <f>IF(OR($A888="",INDEX(games!$C:$C,ROW())=""),"",INDEX(games!$C:$C,ROW()))</f>
      </c>
      <c r="D888">
        <f>IF($A888="","",COUNTIF($W$2:$W$2500,$A888)+COUNTIF($X$2:$X$2500,$A888))</f>
      </c>
      <c r="E888">
        <f>IF($A888="","",IFERROR(MATCH($C888,$R$2:$R$5,0),0))</f>
      </c>
      <c r="F888">
        <f>IF($A888="","",MOD(ROW(),34))</f>
      </c>
      <c r="G888">
        <f>IF($A888="",NA(),IF($C888="Action",$B888,NA()))</f>
      </c>
      <c r="H888">
        <f>IF($A888="",NA(),IF($C888="Action",1+$F888*0.023,NA()))</f>
      </c>
      <c r="I888">
        <f>IF($A888="",NA(),IF($C888="Strategy",$B888,NA()))</f>
      </c>
      <c r="J888">
        <f>IF($A888="",NA(),IF($C888="Strategy",2+$F888*0.023,NA()))</f>
      </c>
      <c r="K888">
        <f>IF($A888="",NA(),IF($C888="Deckbuilder",$B888,NA()))</f>
      </c>
      <c r="L888">
        <f>IF($A888="",NA(),IF($C888="Deckbuilder",3+$F888*0.023,NA()))</f>
      </c>
      <c r="M888">
        <f>IF($A888="",NA(),IF($C888="Traditional",$B888,NA()))</f>
      </c>
      <c r="N888">
        <f>IF($A888="",NA(),IF($C888="Traditional",4+$F888*0.023,NA()))</f>
      </c>
      <c r="O888">
        <f>IF($A888="","",$D888+ROW()/1000000)</f>
      </c>
      <c r="P888" t="str">
        <f>IF(OR($A888="",INDEX(games!$H:$H,ROW())=""),"",INDEX(games!$H:$H,ROW()))</f>
      </c>
      <c r="Q888">
        <f>IF(OR($A888="",$P888&lt;&gt;"Yes"),"",$D888+ROW()/1000000)</f>
      </c>
      <c r="T888">
        <f>IF($Y888="","",INDEX($B$2:$B$2000,$Y888))</f>
      </c>
      <c r="U888">
        <f>IF($Z888="","",INDEX($B$2:$B$2000,$Z888))</f>
      </c>
      <c r="V888">
        <f>IF(OR($T888="",$U888=""),"",$U888-$T888)</f>
      </c>
      <c r="W888" t="str">
        <f>IF(TRIM(INDEX(connections!$A:$A,ROW()))="","",TRIM(INDEX(connections!$A:$A,ROW())))</f>
      </c>
      <c r="X888" t="str">
        <f>IF($W888="","",TRIM(INDEX(connections!$B:$B,ROW())))</f>
      </c>
      <c r="Y888">
        <f>IF($W888="","",IFERROR(MATCH($W888,$A$2:$A$2000,0),""))</f>
      </c>
      <c r="Z888">
        <f>IF($X888="","",IFERROR(MATCH($X888,$A$2:$A$2000,0),""))</f>
      </c>
      <c r="AA888" t="str">
        <f>IF($Y888="","",INDEX($P$2:$P$2000,$Y888))</f>
      </c>
      <c r="AB888" t="str">
        <f>IF($Z888="","",INDEX($P$2:$P$2000,$Z888))</f>
      </c>
      <c r="AC888">
        <f>IF(AND($AA888="Yes",$AB888="Yes"),1,"")</f>
      </c>
      <c r="AD888">
        <f>IF(OR($Y888="",$Z888=""),"",IF(INDEX($C$2:$C$2000,$Y888)=INDEX($C$2:$C$2000,$Z888),0,1))</f>
      </c>
      <c r="AE888">
        <f>IF($AC888&lt;&gt;1,"",IF(AND(INDEX($AG$2:$AG$2000,$Y888)=1,INDEX($AG$2:$AG$2000,$Z888)=1),1,""))</f>
      </c>
      <c r="AG888">
        <f>IF($A888="","",COUNTIFS($W$2:$W$2500,$A888,$AB$2:$AB$2500,"Yes")+COUNTIFS($X$2:$X$2500,$A888,$AA$2:$AA$2500,"Yes"))</f>
      </c>
      <c r="AH888" t="str">
        <f>IF(OR($P888&lt;&gt;"Yes",N($AG888)=0),"",IF(AND($AG888=1,COUNTIFS($W$2:$W$2500,$A888,$AE$2:$AE$2500,1)+COUNTIFS($X$2:$X$2500,$A888,$AE$2:$AE$2500,1)&gt;0),"","Yes"))</f>
      </c>
      <c r="AI888">
        <f>IF($AH888="Yes",$AG888,"")</f>
      </c>
      <c r="AJ888">
        <f>IF($AI888="","",$AI888+ROW()/1000000)</f>
      </c>
      <c r="AK888">
        <f>IF(OR($A888="",$P888="Yes",N($AG888)=0),"",$AG888+ROW()/1000000)</f>
      </c>
      <c r="AL888" t="str">
        <f>IF($A888="","",INDEX(games!$J:$J,ROW())&amp;"")</f>
      </c>
      <c r="AM888">
        <f>IF($A888="","",SUMPRODUCT($AO888:$BD888,'Map Analysis'!$AP$2^{0,1,2,3,4,5,6,7,8,9,10,11,12,13,14,15}))</f>
      </c>
      <c r="AN888">
        <f>IF($A888="","",$AM888+ROW()/10000000)</f>
      </c>
      <c r="AO888">
        <f>IF($A888="","",COUNTIF($W$2:$W$2500,$A888))</f>
      </c>
      <c r="AP888">
        <f>IF($A888="","",SUMIFS($BF$2:$BF$2500,$W$2:$W$2500,$A888))</f>
      </c>
      <c r="AQ888">
        <f>IF($A888="","",SUMIFS($BG$2:$BG$2500,$W$2:$W$2500,$A888))</f>
      </c>
      <c r="AR888">
        <f>IF($A888="","",SUMIFS($BH$2:$BH$2500,$W$2:$W$2500,$A888))</f>
      </c>
      <c r="AS888">
        <f>IF($A888="","",SUMIFS($BI$2:$BI$2500,$W$2:$W$2500,$A888))</f>
      </c>
      <c r="AT888">
        <f>IF($A888="","",SUMIFS($BJ$2:$BJ$2500,$W$2:$W$2500,$A888))</f>
      </c>
      <c r="AU888">
        <f>IF($A888="","",SUMIFS($BK$2:$BK$2500,$W$2:$W$2500,$A888))</f>
      </c>
      <c r="AV888">
        <f>IF($A888="","",SUMIFS($BL$2:$BL$2500,$W$2:$W$2500,$A888))</f>
      </c>
      <c r="AW888">
        <f>IF($A888="","",SUMIFS($BM$2:$BM$2500,$W$2:$W$2500,$A888))</f>
      </c>
      <c r="AX888">
        <f>IF($A888="","",SUMIFS($BN$2:$BN$2500,$W$2:$W$2500,$A888))</f>
      </c>
      <c r="AY888">
        <f>IF($A888="","",SUMIFS($BO$2:$BO$2500,$W$2:$W$2500,$A888))</f>
      </c>
      <c r="AZ888">
        <f>IF($A888="","",SUMIFS($BP$2:$BP$2500,$W$2:$W$2500,$A888))</f>
      </c>
      <c r="BA888">
        <f>IF($A888="","",SUMIFS($BQ$2:$BQ$2500,$W$2:$W$2500,$A888))</f>
      </c>
      <c r="BB888">
        <f>IF($A888="","",SUMIFS($BR$2:$BR$2500,$W$2:$W$2500,$A888))</f>
      </c>
      <c r="BC888">
        <f>IF($A888="","",SUMIFS($BS$2:$BS$2500,$W$2:$W$2500,$A888))</f>
      </c>
      <c r="BD888">
        <f>IF($A888="","",SUMIFS($BT$2:$BT$2500,$W$2:$W$2500,$A888))</f>
      </c>
      <c r="BF888">
        <f>IF($Z888="","",INDEX($AO$2:$AO$2000,$Z888))</f>
      </c>
      <c r="BG888">
        <f>IF($Z888="","",INDEX($AP$2:$AP$2000,$Z888))</f>
      </c>
      <c r="BH888">
        <f>IF($Z888="","",INDEX($AQ$2:$AQ$2000,$Z888))</f>
      </c>
      <c r="BI888">
        <f>IF($Z888="","",INDEX($AR$2:$AR$2000,$Z888))</f>
      </c>
      <c r="BJ888">
        <f>IF($Z888="","",INDEX($AS$2:$AS$2000,$Z888))</f>
      </c>
      <c r="BK888">
        <f>IF($Z888="","",INDEX($AT$2:$AT$2000,$Z888))</f>
      </c>
      <c r="BL888">
        <f>IF($Z888="","",INDEX($AU$2:$AU$2000,$Z888))</f>
      </c>
      <c r="BM888">
        <f>IF($Z888="","",INDEX($AV$2:$AV$2000,$Z888))</f>
      </c>
      <c r="BN888">
        <f>IF($Z888="","",INDEX($AW$2:$AW$2000,$Z888))</f>
      </c>
      <c r="BO888">
        <f>IF($Z888="","",INDEX($AX$2:$AX$2000,$Z888))</f>
      </c>
      <c r="BP888">
        <f>IF($Z888="","",INDEX($AY$2:$AY$2000,$Z888))</f>
      </c>
      <c r="BQ888">
        <f>IF($Z888="","",INDEX($AZ$2:$AZ$2000,$Z888))</f>
      </c>
      <c r="BR888">
        <f>IF($Z888="","",INDEX($BA$2:$BA$2000,$Z888))</f>
      </c>
      <c r="BS888">
        <f>IF($Z888="","",INDEX($BB$2:$BB$2000,$Z888))</f>
      </c>
      <c r="BT888">
        <f>IF($Z888="","",INDEX($BC$2:$BC$2000,$Z888))</f>
      </c>
      <c r="BV888">
        <f>IF(OR($A888="",$P888&lt;&gt;"Yes",$AH888="Yes"),"",1+N($AG888))</f>
      </c>
      <c r="BW888">
        <f>IF($A888="","",COUNTIFS($W$2:$W$2500,$A888,$BZ$2:$BZ$2500,"Yes")+COUNTIFS($X$2:$X$2500,$A888,$BY$2:$BY$2500,"Yes"))</f>
      </c>
      <c r="BX888">
        <f>IF(OR($A888="",$P888="Yes"),"",IF(N($BW888)=0,0,1+SUMIFS($CB$2:$CB$2500,$W$2:$W$2500,$A888)+SUMIFS($CA$2:$CA$2500,$X$2:$X$2500,$A888)))</f>
      </c>
      <c r="BY888" t="str">
        <f>IF($Y888="","",INDEX($AH$2:$AH$2000,$Y888)&amp;"")</f>
      </c>
      <c r="BZ888" t="str">
        <f>IF($Z888="","",INDEX($AH$2:$AH$2000,$Z888)&amp;"")</f>
      </c>
      <c r="CA888">
        <f>IF($Y888="","",INDEX($BV$2:$BV$2000,$Y888))</f>
      </c>
      <c r="CB888">
        <f>IF($Z888="","",INDEX($BV$2:$BV$2000,$Z888))</f>
      </c>
    </row>
    <row r="889">
      <c r="A889" t="str">
        <f>IF(TRIM(INDEX(games!$A:$A,ROW()))="","",TRIM(INDEX(games!$A:$A,ROW())))</f>
      </c>
      <c r="B889">
        <f>IF(OR($A889="",INDEX(games!$B:$B,ROW())=""),"",INDEX(games!$B:$B,ROW()))</f>
      </c>
      <c r="C889" t="str">
        <f>IF(OR($A889="",INDEX(games!$C:$C,ROW())=""),"",INDEX(games!$C:$C,ROW()))</f>
      </c>
      <c r="D889">
        <f>IF($A889="","",COUNTIF($W$2:$W$2500,$A889)+COUNTIF($X$2:$X$2500,$A889))</f>
      </c>
      <c r="E889">
        <f>IF($A889="","",IFERROR(MATCH($C889,$R$2:$R$5,0),0))</f>
      </c>
      <c r="F889">
        <f>IF($A889="","",MOD(ROW(),34))</f>
      </c>
      <c r="G889">
        <f>IF($A889="",NA(),IF($C889="Action",$B889,NA()))</f>
      </c>
      <c r="H889">
        <f>IF($A889="",NA(),IF($C889="Action",1+$F889*0.023,NA()))</f>
      </c>
      <c r="I889">
        <f>IF($A889="",NA(),IF($C889="Strategy",$B889,NA()))</f>
      </c>
      <c r="J889">
        <f>IF($A889="",NA(),IF($C889="Strategy",2+$F889*0.023,NA()))</f>
      </c>
      <c r="K889">
        <f>IF($A889="",NA(),IF($C889="Deckbuilder",$B889,NA()))</f>
      </c>
      <c r="L889">
        <f>IF($A889="",NA(),IF($C889="Deckbuilder",3+$F889*0.023,NA()))</f>
      </c>
      <c r="M889">
        <f>IF($A889="",NA(),IF($C889="Traditional",$B889,NA()))</f>
      </c>
      <c r="N889">
        <f>IF($A889="",NA(),IF($C889="Traditional",4+$F889*0.023,NA()))</f>
      </c>
      <c r="O889">
        <f>IF($A889="","",$D889+ROW()/1000000)</f>
      </c>
      <c r="P889" t="str">
        <f>IF(OR($A889="",INDEX(games!$H:$H,ROW())=""),"",INDEX(games!$H:$H,ROW()))</f>
      </c>
      <c r="Q889">
        <f>IF(OR($A889="",$P889&lt;&gt;"Yes"),"",$D889+ROW()/1000000)</f>
      </c>
      <c r="T889">
        <f>IF($Y889="","",INDEX($B$2:$B$2000,$Y889))</f>
      </c>
      <c r="U889">
        <f>IF($Z889="","",INDEX($B$2:$B$2000,$Z889))</f>
      </c>
      <c r="V889">
        <f>IF(OR($T889="",$U889=""),"",$U889-$T889)</f>
      </c>
      <c r="W889" t="str">
        <f>IF(TRIM(INDEX(connections!$A:$A,ROW()))="","",TRIM(INDEX(connections!$A:$A,ROW())))</f>
      </c>
      <c r="X889" t="str">
        <f>IF($W889="","",TRIM(INDEX(connections!$B:$B,ROW())))</f>
      </c>
      <c r="Y889">
        <f>IF($W889="","",IFERROR(MATCH($W889,$A$2:$A$2000,0),""))</f>
      </c>
      <c r="Z889">
        <f>IF($X889="","",IFERROR(MATCH($X889,$A$2:$A$2000,0),""))</f>
      </c>
      <c r="AA889" t="str">
        <f>IF($Y889="","",INDEX($P$2:$P$2000,$Y889))</f>
      </c>
      <c r="AB889" t="str">
        <f>IF($Z889="","",INDEX($P$2:$P$2000,$Z889))</f>
      </c>
      <c r="AC889">
        <f>IF(AND($AA889="Yes",$AB889="Yes"),1,"")</f>
      </c>
      <c r="AD889">
        <f>IF(OR($Y889="",$Z889=""),"",IF(INDEX($C$2:$C$2000,$Y889)=INDEX($C$2:$C$2000,$Z889),0,1))</f>
      </c>
      <c r="AE889">
        <f>IF($AC889&lt;&gt;1,"",IF(AND(INDEX($AG$2:$AG$2000,$Y889)=1,INDEX($AG$2:$AG$2000,$Z889)=1),1,""))</f>
      </c>
      <c r="AG889">
        <f>IF($A889="","",COUNTIFS($W$2:$W$2500,$A889,$AB$2:$AB$2500,"Yes")+COUNTIFS($X$2:$X$2500,$A889,$AA$2:$AA$2500,"Yes"))</f>
      </c>
      <c r="AH889" t="str">
        <f>IF(OR($P889&lt;&gt;"Yes",N($AG889)=0),"",IF(AND($AG889=1,COUNTIFS($W$2:$W$2500,$A889,$AE$2:$AE$2500,1)+COUNTIFS($X$2:$X$2500,$A889,$AE$2:$AE$2500,1)&gt;0),"","Yes"))</f>
      </c>
      <c r="AI889">
        <f>IF($AH889="Yes",$AG889,"")</f>
      </c>
      <c r="AJ889">
        <f>IF($AI889="","",$AI889+ROW()/1000000)</f>
      </c>
      <c r="AK889">
        <f>IF(OR($A889="",$P889="Yes",N($AG889)=0),"",$AG889+ROW()/1000000)</f>
      </c>
      <c r="AL889" t="str">
        <f>IF($A889="","",INDEX(games!$J:$J,ROW())&amp;"")</f>
      </c>
      <c r="AM889">
        <f>IF($A889="","",SUMPRODUCT($AO889:$BD889,'Map Analysis'!$AP$2^{0,1,2,3,4,5,6,7,8,9,10,11,12,13,14,15}))</f>
      </c>
      <c r="AN889">
        <f>IF($A889="","",$AM889+ROW()/10000000)</f>
      </c>
      <c r="AO889">
        <f>IF($A889="","",COUNTIF($W$2:$W$2500,$A889))</f>
      </c>
      <c r="AP889">
        <f>IF($A889="","",SUMIFS($BF$2:$BF$2500,$W$2:$W$2500,$A889))</f>
      </c>
      <c r="AQ889">
        <f>IF($A889="","",SUMIFS($BG$2:$BG$2500,$W$2:$W$2500,$A889))</f>
      </c>
      <c r="AR889">
        <f>IF($A889="","",SUMIFS($BH$2:$BH$2500,$W$2:$W$2500,$A889))</f>
      </c>
      <c r="AS889">
        <f>IF($A889="","",SUMIFS($BI$2:$BI$2500,$W$2:$W$2500,$A889))</f>
      </c>
      <c r="AT889">
        <f>IF($A889="","",SUMIFS($BJ$2:$BJ$2500,$W$2:$W$2500,$A889))</f>
      </c>
      <c r="AU889">
        <f>IF($A889="","",SUMIFS($BK$2:$BK$2500,$W$2:$W$2500,$A889))</f>
      </c>
      <c r="AV889">
        <f>IF($A889="","",SUMIFS($BL$2:$BL$2500,$W$2:$W$2500,$A889))</f>
      </c>
      <c r="AW889">
        <f>IF($A889="","",SUMIFS($BM$2:$BM$2500,$W$2:$W$2500,$A889))</f>
      </c>
      <c r="AX889">
        <f>IF($A889="","",SUMIFS($BN$2:$BN$2500,$W$2:$W$2500,$A889))</f>
      </c>
      <c r="AY889">
        <f>IF($A889="","",SUMIFS($BO$2:$BO$2500,$W$2:$W$2500,$A889))</f>
      </c>
      <c r="AZ889">
        <f>IF($A889="","",SUMIFS($BP$2:$BP$2500,$W$2:$W$2500,$A889))</f>
      </c>
      <c r="BA889">
        <f>IF($A889="","",SUMIFS($BQ$2:$BQ$2500,$W$2:$W$2500,$A889))</f>
      </c>
      <c r="BB889">
        <f>IF($A889="","",SUMIFS($BR$2:$BR$2500,$W$2:$W$2500,$A889))</f>
      </c>
      <c r="BC889">
        <f>IF($A889="","",SUMIFS($BS$2:$BS$2500,$W$2:$W$2500,$A889))</f>
      </c>
      <c r="BD889">
        <f>IF($A889="","",SUMIFS($BT$2:$BT$2500,$W$2:$W$2500,$A889))</f>
      </c>
      <c r="BF889">
        <f>IF($Z889="","",INDEX($AO$2:$AO$2000,$Z889))</f>
      </c>
      <c r="BG889">
        <f>IF($Z889="","",INDEX($AP$2:$AP$2000,$Z889))</f>
      </c>
      <c r="BH889">
        <f>IF($Z889="","",INDEX($AQ$2:$AQ$2000,$Z889))</f>
      </c>
      <c r="BI889">
        <f>IF($Z889="","",INDEX($AR$2:$AR$2000,$Z889))</f>
      </c>
      <c r="BJ889">
        <f>IF($Z889="","",INDEX($AS$2:$AS$2000,$Z889))</f>
      </c>
      <c r="BK889">
        <f>IF($Z889="","",INDEX($AT$2:$AT$2000,$Z889))</f>
      </c>
      <c r="BL889">
        <f>IF($Z889="","",INDEX($AU$2:$AU$2000,$Z889))</f>
      </c>
      <c r="BM889">
        <f>IF($Z889="","",INDEX($AV$2:$AV$2000,$Z889))</f>
      </c>
      <c r="BN889">
        <f>IF($Z889="","",INDEX($AW$2:$AW$2000,$Z889))</f>
      </c>
      <c r="BO889">
        <f>IF($Z889="","",INDEX($AX$2:$AX$2000,$Z889))</f>
      </c>
      <c r="BP889">
        <f>IF($Z889="","",INDEX($AY$2:$AY$2000,$Z889))</f>
      </c>
      <c r="BQ889">
        <f>IF($Z889="","",INDEX($AZ$2:$AZ$2000,$Z889))</f>
      </c>
      <c r="BR889">
        <f>IF($Z889="","",INDEX($BA$2:$BA$2000,$Z889))</f>
      </c>
      <c r="BS889">
        <f>IF($Z889="","",INDEX($BB$2:$BB$2000,$Z889))</f>
      </c>
      <c r="BT889">
        <f>IF($Z889="","",INDEX($BC$2:$BC$2000,$Z889))</f>
      </c>
      <c r="BV889">
        <f>IF(OR($A889="",$P889&lt;&gt;"Yes",$AH889="Yes"),"",1+N($AG889))</f>
      </c>
      <c r="BW889">
        <f>IF($A889="","",COUNTIFS($W$2:$W$2500,$A889,$BZ$2:$BZ$2500,"Yes")+COUNTIFS($X$2:$X$2500,$A889,$BY$2:$BY$2500,"Yes"))</f>
      </c>
      <c r="BX889">
        <f>IF(OR($A889="",$P889="Yes"),"",IF(N($BW889)=0,0,1+SUMIFS($CB$2:$CB$2500,$W$2:$W$2500,$A889)+SUMIFS($CA$2:$CA$2500,$X$2:$X$2500,$A889)))</f>
      </c>
      <c r="BY889" t="str">
        <f>IF($Y889="","",INDEX($AH$2:$AH$2000,$Y889)&amp;"")</f>
      </c>
      <c r="BZ889" t="str">
        <f>IF($Z889="","",INDEX($AH$2:$AH$2000,$Z889)&amp;"")</f>
      </c>
      <c r="CA889">
        <f>IF($Y889="","",INDEX($BV$2:$BV$2000,$Y889))</f>
      </c>
      <c r="CB889">
        <f>IF($Z889="","",INDEX($BV$2:$BV$2000,$Z889))</f>
      </c>
    </row>
    <row r="890">
      <c r="A890" t="str">
        <f>IF(TRIM(INDEX(games!$A:$A,ROW()))="","",TRIM(INDEX(games!$A:$A,ROW())))</f>
      </c>
      <c r="B890">
        <f>IF(OR($A890="",INDEX(games!$B:$B,ROW())=""),"",INDEX(games!$B:$B,ROW()))</f>
      </c>
      <c r="C890" t="str">
        <f>IF(OR($A890="",INDEX(games!$C:$C,ROW())=""),"",INDEX(games!$C:$C,ROW()))</f>
      </c>
      <c r="D890">
        <f>IF($A890="","",COUNTIF($W$2:$W$2500,$A890)+COUNTIF($X$2:$X$2500,$A890))</f>
      </c>
      <c r="E890">
        <f>IF($A890="","",IFERROR(MATCH($C890,$R$2:$R$5,0),0))</f>
      </c>
      <c r="F890">
        <f>IF($A890="","",MOD(ROW(),34))</f>
      </c>
      <c r="G890">
        <f>IF($A890="",NA(),IF($C890="Action",$B890,NA()))</f>
      </c>
      <c r="H890">
        <f>IF($A890="",NA(),IF($C890="Action",1+$F890*0.023,NA()))</f>
      </c>
      <c r="I890">
        <f>IF($A890="",NA(),IF($C890="Strategy",$B890,NA()))</f>
      </c>
      <c r="J890">
        <f>IF($A890="",NA(),IF($C890="Strategy",2+$F890*0.023,NA()))</f>
      </c>
      <c r="K890">
        <f>IF($A890="",NA(),IF($C890="Deckbuilder",$B890,NA()))</f>
      </c>
      <c r="L890">
        <f>IF($A890="",NA(),IF($C890="Deckbuilder",3+$F890*0.023,NA()))</f>
      </c>
      <c r="M890">
        <f>IF($A890="",NA(),IF($C890="Traditional",$B890,NA()))</f>
      </c>
      <c r="N890">
        <f>IF($A890="",NA(),IF($C890="Traditional",4+$F890*0.023,NA()))</f>
      </c>
      <c r="O890">
        <f>IF($A890="","",$D890+ROW()/1000000)</f>
      </c>
      <c r="P890" t="str">
        <f>IF(OR($A890="",INDEX(games!$H:$H,ROW())=""),"",INDEX(games!$H:$H,ROW()))</f>
      </c>
      <c r="Q890">
        <f>IF(OR($A890="",$P890&lt;&gt;"Yes"),"",$D890+ROW()/1000000)</f>
      </c>
      <c r="T890">
        <f>IF($Y890="","",INDEX($B$2:$B$2000,$Y890))</f>
      </c>
      <c r="U890">
        <f>IF($Z890="","",INDEX($B$2:$B$2000,$Z890))</f>
      </c>
      <c r="V890">
        <f>IF(OR($T890="",$U890=""),"",$U890-$T890)</f>
      </c>
      <c r="W890" t="str">
        <f>IF(TRIM(INDEX(connections!$A:$A,ROW()))="","",TRIM(INDEX(connections!$A:$A,ROW())))</f>
      </c>
      <c r="X890" t="str">
        <f>IF($W890="","",TRIM(INDEX(connections!$B:$B,ROW())))</f>
      </c>
      <c r="Y890">
        <f>IF($W890="","",IFERROR(MATCH($W890,$A$2:$A$2000,0),""))</f>
      </c>
      <c r="Z890">
        <f>IF($X890="","",IFERROR(MATCH($X890,$A$2:$A$2000,0),""))</f>
      </c>
      <c r="AA890" t="str">
        <f>IF($Y890="","",INDEX($P$2:$P$2000,$Y890))</f>
      </c>
      <c r="AB890" t="str">
        <f>IF($Z890="","",INDEX($P$2:$P$2000,$Z890))</f>
      </c>
      <c r="AC890">
        <f>IF(AND($AA890="Yes",$AB890="Yes"),1,"")</f>
      </c>
      <c r="AD890">
        <f>IF(OR($Y890="",$Z890=""),"",IF(INDEX($C$2:$C$2000,$Y890)=INDEX($C$2:$C$2000,$Z890),0,1))</f>
      </c>
      <c r="AE890">
        <f>IF($AC890&lt;&gt;1,"",IF(AND(INDEX($AG$2:$AG$2000,$Y890)=1,INDEX($AG$2:$AG$2000,$Z890)=1),1,""))</f>
      </c>
      <c r="AG890">
        <f>IF($A890="","",COUNTIFS($W$2:$W$2500,$A890,$AB$2:$AB$2500,"Yes")+COUNTIFS($X$2:$X$2500,$A890,$AA$2:$AA$2500,"Yes"))</f>
      </c>
      <c r="AH890" t="str">
        <f>IF(OR($P890&lt;&gt;"Yes",N($AG890)=0),"",IF(AND($AG890=1,COUNTIFS($W$2:$W$2500,$A890,$AE$2:$AE$2500,1)+COUNTIFS($X$2:$X$2500,$A890,$AE$2:$AE$2500,1)&gt;0),"","Yes"))</f>
      </c>
      <c r="AI890">
        <f>IF($AH890="Yes",$AG890,"")</f>
      </c>
      <c r="AJ890">
        <f>IF($AI890="","",$AI890+ROW()/1000000)</f>
      </c>
      <c r="AK890">
        <f>IF(OR($A890="",$P890="Yes",N($AG890)=0),"",$AG890+ROW()/1000000)</f>
      </c>
      <c r="AL890" t="str">
        <f>IF($A890="","",INDEX(games!$J:$J,ROW())&amp;"")</f>
      </c>
      <c r="AM890">
        <f>IF($A890="","",SUMPRODUCT($AO890:$BD890,'Map Analysis'!$AP$2^{0,1,2,3,4,5,6,7,8,9,10,11,12,13,14,15}))</f>
      </c>
      <c r="AN890">
        <f>IF($A890="","",$AM890+ROW()/10000000)</f>
      </c>
      <c r="AO890">
        <f>IF($A890="","",COUNTIF($W$2:$W$2500,$A890))</f>
      </c>
      <c r="AP890">
        <f>IF($A890="","",SUMIFS($BF$2:$BF$2500,$W$2:$W$2500,$A890))</f>
      </c>
      <c r="AQ890">
        <f>IF($A890="","",SUMIFS($BG$2:$BG$2500,$W$2:$W$2500,$A890))</f>
      </c>
      <c r="AR890">
        <f>IF($A890="","",SUMIFS($BH$2:$BH$2500,$W$2:$W$2500,$A890))</f>
      </c>
      <c r="AS890">
        <f>IF($A890="","",SUMIFS($BI$2:$BI$2500,$W$2:$W$2500,$A890))</f>
      </c>
      <c r="AT890">
        <f>IF($A890="","",SUMIFS($BJ$2:$BJ$2500,$W$2:$W$2500,$A890))</f>
      </c>
      <c r="AU890">
        <f>IF($A890="","",SUMIFS($BK$2:$BK$2500,$W$2:$W$2500,$A890))</f>
      </c>
      <c r="AV890">
        <f>IF($A890="","",SUMIFS($BL$2:$BL$2500,$W$2:$W$2500,$A890))</f>
      </c>
      <c r="AW890">
        <f>IF($A890="","",SUMIFS($BM$2:$BM$2500,$W$2:$W$2500,$A890))</f>
      </c>
      <c r="AX890">
        <f>IF($A890="","",SUMIFS($BN$2:$BN$2500,$W$2:$W$2500,$A890))</f>
      </c>
      <c r="AY890">
        <f>IF($A890="","",SUMIFS($BO$2:$BO$2500,$W$2:$W$2500,$A890))</f>
      </c>
      <c r="AZ890">
        <f>IF($A890="","",SUMIFS($BP$2:$BP$2500,$W$2:$W$2500,$A890))</f>
      </c>
      <c r="BA890">
        <f>IF($A890="","",SUMIFS($BQ$2:$BQ$2500,$W$2:$W$2500,$A890))</f>
      </c>
      <c r="BB890">
        <f>IF($A890="","",SUMIFS($BR$2:$BR$2500,$W$2:$W$2500,$A890))</f>
      </c>
      <c r="BC890">
        <f>IF($A890="","",SUMIFS($BS$2:$BS$2500,$W$2:$W$2500,$A890))</f>
      </c>
      <c r="BD890">
        <f>IF($A890="","",SUMIFS($BT$2:$BT$2500,$W$2:$W$2500,$A890))</f>
      </c>
      <c r="BF890">
        <f>IF($Z890="","",INDEX($AO$2:$AO$2000,$Z890))</f>
      </c>
      <c r="BG890">
        <f>IF($Z890="","",INDEX($AP$2:$AP$2000,$Z890))</f>
      </c>
      <c r="BH890">
        <f>IF($Z890="","",INDEX($AQ$2:$AQ$2000,$Z890))</f>
      </c>
      <c r="BI890">
        <f>IF($Z890="","",INDEX($AR$2:$AR$2000,$Z890))</f>
      </c>
      <c r="BJ890">
        <f>IF($Z890="","",INDEX($AS$2:$AS$2000,$Z890))</f>
      </c>
      <c r="BK890">
        <f>IF($Z890="","",INDEX($AT$2:$AT$2000,$Z890))</f>
      </c>
      <c r="BL890">
        <f>IF($Z890="","",INDEX($AU$2:$AU$2000,$Z890))</f>
      </c>
      <c r="BM890">
        <f>IF($Z890="","",INDEX($AV$2:$AV$2000,$Z890))</f>
      </c>
      <c r="BN890">
        <f>IF($Z890="","",INDEX($AW$2:$AW$2000,$Z890))</f>
      </c>
      <c r="BO890">
        <f>IF($Z890="","",INDEX($AX$2:$AX$2000,$Z890))</f>
      </c>
      <c r="BP890">
        <f>IF($Z890="","",INDEX($AY$2:$AY$2000,$Z890))</f>
      </c>
      <c r="BQ890">
        <f>IF($Z890="","",INDEX($AZ$2:$AZ$2000,$Z890))</f>
      </c>
      <c r="BR890">
        <f>IF($Z890="","",INDEX($BA$2:$BA$2000,$Z890))</f>
      </c>
      <c r="BS890">
        <f>IF($Z890="","",INDEX($BB$2:$BB$2000,$Z890))</f>
      </c>
      <c r="BT890">
        <f>IF($Z890="","",INDEX($BC$2:$BC$2000,$Z890))</f>
      </c>
      <c r="BV890">
        <f>IF(OR($A890="",$P890&lt;&gt;"Yes",$AH890="Yes"),"",1+N($AG890))</f>
      </c>
      <c r="BW890">
        <f>IF($A890="","",COUNTIFS($W$2:$W$2500,$A890,$BZ$2:$BZ$2500,"Yes")+COUNTIFS($X$2:$X$2500,$A890,$BY$2:$BY$2500,"Yes"))</f>
      </c>
      <c r="BX890">
        <f>IF(OR($A890="",$P890="Yes"),"",IF(N($BW890)=0,0,1+SUMIFS($CB$2:$CB$2500,$W$2:$W$2500,$A890)+SUMIFS($CA$2:$CA$2500,$X$2:$X$2500,$A890)))</f>
      </c>
      <c r="BY890" t="str">
        <f>IF($Y890="","",INDEX($AH$2:$AH$2000,$Y890)&amp;"")</f>
      </c>
      <c r="BZ890" t="str">
        <f>IF($Z890="","",INDEX($AH$2:$AH$2000,$Z890)&amp;"")</f>
      </c>
      <c r="CA890">
        <f>IF($Y890="","",INDEX($BV$2:$BV$2000,$Y890))</f>
      </c>
      <c r="CB890">
        <f>IF($Z890="","",INDEX($BV$2:$BV$2000,$Z890))</f>
      </c>
    </row>
    <row r="891">
      <c r="A891" t="str">
        <f>IF(TRIM(INDEX(games!$A:$A,ROW()))="","",TRIM(INDEX(games!$A:$A,ROW())))</f>
      </c>
      <c r="B891">
        <f>IF(OR($A891="",INDEX(games!$B:$B,ROW())=""),"",INDEX(games!$B:$B,ROW()))</f>
      </c>
      <c r="C891" t="str">
        <f>IF(OR($A891="",INDEX(games!$C:$C,ROW())=""),"",INDEX(games!$C:$C,ROW()))</f>
      </c>
      <c r="D891">
        <f>IF($A891="","",COUNTIF($W$2:$W$2500,$A891)+COUNTIF($X$2:$X$2500,$A891))</f>
      </c>
      <c r="E891">
        <f>IF($A891="","",IFERROR(MATCH($C891,$R$2:$R$5,0),0))</f>
      </c>
      <c r="F891">
        <f>IF($A891="","",MOD(ROW(),34))</f>
      </c>
      <c r="G891">
        <f>IF($A891="",NA(),IF($C891="Action",$B891,NA()))</f>
      </c>
      <c r="H891">
        <f>IF($A891="",NA(),IF($C891="Action",1+$F891*0.023,NA()))</f>
      </c>
      <c r="I891">
        <f>IF($A891="",NA(),IF($C891="Strategy",$B891,NA()))</f>
      </c>
      <c r="J891">
        <f>IF($A891="",NA(),IF($C891="Strategy",2+$F891*0.023,NA()))</f>
      </c>
      <c r="K891">
        <f>IF($A891="",NA(),IF($C891="Deckbuilder",$B891,NA()))</f>
      </c>
      <c r="L891">
        <f>IF($A891="",NA(),IF($C891="Deckbuilder",3+$F891*0.023,NA()))</f>
      </c>
      <c r="M891">
        <f>IF($A891="",NA(),IF($C891="Traditional",$B891,NA()))</f>
      </c>
      <c r="N891">
        <f>IF($A891="",NA(),IF($C891="Traditional",4+$F891*0.023,NA()))</f>
      </c>
      <c r="O891">
        <f>IF($A891="","",$D891+ROW()/1000000)</f>
      </c>
      <c r="P891" t="str">
        <f>IF(OR($A891="",INDEX(games!$H:$H,ROW())=""),"",INDEX(games!$H:$H,ROW()))</f>
      </c>
      <c r="Q891">
        <f>IF(OR($A891="",$P891&lt;&gt;"Yes"),"",$D891+ROW()/1000000)</f>
      </c>
      <c r="T891">
        <f>IF($Y891="","",INDEX($B$2:$B$2000,$Y891))</f>
      </c>
      <c r="U891">
        <f>IF($Z891="","",INDEX($B$2:$B$2000,$Z891))</f>
      </c>
      <c r="V891">
        <f>IF(OR($T891="",$U891=""),"",$U891-$T891)</f>
      </c>
      <c r="W891" t="str">
        <f>IF(TRIM(INDEX(connections!$A:$A,ROW()))="","",TRIM(INDEX(connections!$A:$A,ROW())))</f>
      </c>
      <c r="X891" t="str">
        <f>IF($W891="","",TRIM(INDEX(connections!$B:$B,ROW())))</f>
      </c>
      <c r="Y891">
        <f>IF($W891="","",IFERROR(MATCH($W891,$A$2:$A$2000,0),""))</f>
      </c>
      <c r="Z891">
        <f>IF($X891="","",IFERROR(MATCH($X891,$A$2:$A$2000,0),""))</f>
      </c>
      <c r="AA891" t="str">
        <f>IF($Y891="","",INDEX($P$2:$P$2000,$Y891))</f>
      </c>
      <c r="AB891" t="str">
        <f>IF($Z891="","",INDEX($P$2:$P$2000,$Z891))</f>
      </c>
      <c r="AC891">
        <f>IF(AND($AA891="Yes",$AB891="Yes"),1,"")</f>
      </c>
      <c r="AD891">
        <f>IF(OR($Y891="",$Z891=""),"",IF(INDEX($C$2:$C$2000,$Y891)=INDEX($C$2:$C$2000,$Z891),0,1))</f>
      </c>
      <c r="AE891">
        <f>IF($AC891&lt;&gt;1,"",IF(AND(INDEX($AG$2:$AG$2000,$Y891)=1,INDEX($AG$2:$AG$2000,$Z891)=1),1,""))</f>
      </c>
      <c r="AG891">
        <f>IF($A891="","",COUNTIFS($W$2:$W$2500,$A891,$AB$2:$AB$2500,"Yes")+COUNTIFS($X$2:$X$2500,$A891,$AA$2:$AA$2500,"Yes"))</f>
      </c>
      <c r="AH891" t="str">
        <f>IF(OR($P891&lt;&gt;"Yes",N($AG891)=0),"",IF(AND($AG891=1,COUNTIFS($W$2:$W$2500,$A891,$AE$2:$AE$2500,1)+COUNTIFS($X$2:$X$2500,$A891,$AE$2:$AE$2500,1)&gt;0),"","Yes"))</f>
      </c>
      <c r="AI891">
        <f>IF($AH891="Yes",$AG891,"")</f>
      </c>
      <c r="AJ891">
        <f>IF($AI891="","",$AI891+ROW()/1000000)</f>
      </c>
      <c r="AK891">
        <f>IF(OR($A891="",$P891="Yes",N($AG891)=0),"",$AG891+ROW()/1000000)</f>
      </c>
      <c r="AL891" t="str">
        <f>IF($A891="","",INDEX(games!$J:$J,ROW())&amp;"")</f>
      </c>
      <c r="AM891">
        <f>IF($A891="","",SUMPRODUCT($AO891:$BD891,'Map Analysis'!$AP$2^{0,1,2,3,4,5,6,7,8,9,10,11,12,13,14,15}))</f>
      </c>
      <c r="AN891">
        <f>IF($A891="","",$AM891+ROW()/10000000)</f>
      </c>
      <c r="AO891">
        <f>IF($A891="","",COUNTIF($W$2:$W$2500,$A891))</f>
      </c>
      <c r="AP891">
        <f>IF($A891="","",SUMIFS($BF$2:$BF$2500,$W$2:$W$2500,$A891))</f>
      </c>
      <c r="AQ891">
        <f>IF($A891="","",SUMIFS($BG$2:$BG$2500,$W$2:$W$2500,$A891))</f>
      </c>
      <c r="AR891">
        <f>IF($A891="","",SUMIFS($BH$2:$BH$2500,$W$2:$W$2500,$A891))</f>
      </c>
      <c r="AS891">
        <f>IF($A891="","",SUMIFS($BI$2:$BI$2500,$W$2:$W$2500,$A891))</f>
      </c>
      <c r="AT891">
        <f>IF($A891="","",SUMIFS($BJ$2:$BJ$2500,$W$2:$W$2500,$A891))</f>
      </c>
      <c r="AU891">
        <f>IF($A891="","",SUMIFS($BK$2:$BK$2500,$W$2:$W$2500,$A891))</f>
      </c>
      <c r="AV891">
        <f>IF($A891="","",SUMIFS($BL$2:$BL$2500,$W$2:$W$2500,$A891))</f>
      </c>
      <c r="AW891">
        <f>IF($A891="","",SUMIFS($BM$2:$BM$2500,$W$2:$W$2500,$A891))</f>
      </c>
      <c r="AX891">
        <f>IF($A891="","",SUMIFS($BN$2:$BN$2500,$W$2:$W$2500,$A891))</f>
      </c>
      <c r="AY891">
        <f>IF($A891="","",SUMIFS($BO$2:$BO$2500,$W$2:$W$2500,$A891))</f>
      </c>
      <c r="AZ891">
        <f>IF($A891="","",SUMIFS($BP$2:$BP$2500,$W$2:$W$2500,$A891))</f>
      </c>
      <c r="BA891">
        <f>IF($A891="","",SUMIFS($BQ$2:$BQ$2500,$W$2:$W$2500,$A891))</f>
      </c>
      <c r="BB891">
        <f>IF($A891="","",SUMIFS($BR$2:$BR$2500,$W$2:$W$2500,$A891))</f>
      </c>
      <c r="BC891">
        <f>IF($A891="","",SUMIFS($BS$2:$BS$2500,$W$2:$W$2500,$A891))</f>
      </c>
      <c r="BD891">
        <f>IF($A891="","",SUMIFS($BT$2:$BT$2500,$W$2:$W$2500,$A891))</f>
      </c>
      <c r="BF891">
        <f>IF($Z891="","",INDEX($AO$2:$AO$2000,$Z891))</f>
      </c>
      <c r="BG891">
        <f>IF($Z891="","",INDEX($AP$2:$AP$2000,$Z891))</f>
      </c>
      <c r="BH891">
        <f>IF($Z891="","",INDEX($AQ$2:$AQ$2000,$Z891))</f>
      </c>
      <c r="BI891">
        <f>IF($Z891="","",INDEX($AR$2:$AR$2000,$Z891))</f>
      </c>
      <c r="BJ891">
        <f>IF($Z891="","",INDEX($AS$2:$AS$2000,$Z891))</f>
      </c>
      <c r="BK891">
        <f>IF($Z891="","",INDEX($AT$2:$AT$2000,$Z891))</f>
      </c>
      <c r="BL891">
        <f>IF($Z891="","",INDEX($AU$2:$AU$2000,$Z891))</f>
      </c>
      <c r="BM891">
        <f>IF($Z891="","",INDEX($AV$2:$AV$2000,$Z891))</f>
      </c>
      <c r="BN891">
        <f>IF($Z891="","",INDEX($AW$2:$AW$2000,$Z891))</f>
      </c>
      <c r="BO891">
        <f>IF($Z891="","",INDEX($AX$2:$AX$2000,$Z891))</f>
      </c>
      <c r="BP891">
        <f>IF($Z891="","",INDEX($AY$2:$AY$2000,$Z891))</f>
      </c>
      <c r="BQ891">
        <f>IF($Z891="","",INDEX($AZ$2:$AZ$2000,$Z891))</f>
      </c>
      <c r="BR891">
        <f>IF($Z891="","",INDEX($BA$2:$BA$2000,$Z891))</f>
      </c>
      <c r="BS891">
        <f>IF($Z891="","",INDEX($BB$2:$BB$2000,$Z891))</f>
      </c>
      <c r="BT891">
        <f>IF($Z891="","",INDEX($BC$2:$BC$2000,$Z891))</f>
      </c>
      <c r="BV891">
        <f>IF(OR($A891="",$P891&lt;&gt;"Yes",$AH891="Yes"),"",1+N($AG891))</f>
      </c>
      <c r="BW891">
        <f>IF($A891="","",COUNTIFS($W$2:$W$2500,$A891,$BZ$2:$BZ$2500,"Yes")+COUNTIFS($X$2:$X$2500,$A891,$BY$2:$BY$2500,"Yes"))</f>
      </c>
      <c r="BX891">
        <f>IF(OR($A891="",$P891="Yes"),"",IF(N($BW891)=0,0,1+SUMIFS($CB$2:$CB$2500,$W$2:$W$2500,$A891)+SUMIFS($CA$2:$CA$2500,$X$2:$X$2500,$A891)))</f>
      </c>
      <c r="BY891" t="str">
        <f>IF($Y891="","",INDEX($AH$2:$AH$2000,$Y891)&amp;"")</f>
      </c>
      <c r="BZ891" t="str">
        <f>IF($Z891="","",INDEX($AH$2:$AH$2000,$Z891)&amp;"")</f>
      </c>
      <c r="CA891">
        <f>IF($Y891="","",INDEX($BV$2:$BV$2000,$Y891))</f>
      </c>
      <c r="CB891">
        <f>IF($Z891="","",INDEX($BV$2:$BV$2000,$Z891))</f>
      </c>
    </row>
    <row r="892">
      <c r="A892" t="str">
        <f>IF(TRIM(INDEX(games!$A:$A,ROW()))="","",TRIM(INDEX(games!$A:$A,ROW())))</f>
      </c>
      <c r="B892">
        <f>IF(OR($A892="",INDEX(games!$B:$B,ROW())=""),"",INDEX(games!$B:$B,ROW()))</f>
      </c>
      <c r="C892" t="str">
        <f>IF(OR($A892="",INDEX(games!$C:$C,ROW())=""),"",INDEX(games!$C:$C,ROW()))</f>
      </c>
      <c r="D892">
        <f>IF($A892="","",COUNTIF($W$2:$W$2500,$A892)+COUNTIF($X$2:$X$2500,$A892))</f>
      </c>
      <c r="E892">
        <f>IF($A892="","",IFERROR(MATCH($C892,$R$2:$R$5,0),0))</f>
      </c>
      <c r="F892">
        <f>IF($A892="","",MOD(ROW(),34))</f>
      </c>
      <c r="G892">
        <f>IF($A892="",NA(),IF($C892="Action",$B892,NA()))</f>
      </c>
      <c r="H892">
        <f>IF($A892="",NA(),IF($C892="Action",1+$F892*0.023,NA()))</f>
      </c>
      <c r="I892">
        <f>IF($A892="",NA(),IF($C892="Strategy",$B892,NA()))</f>
      </c>
      <c r="J892">
        <f>IF($A892="",NA(),IF($C892="Strategy",2+$F892*0.023,NA()))</f>
      </c>
      <c r="K892">
        <f>IF($A892="",NA(),IF($C892="Deckbuilder",$B892,NA()))</f>
      </c>
      <c r="L892">
        <f>IF($A892="",NA(),IF($C892="Deckbuilder",3+$F892*0.023,NA()))</f>
      </c>
      <c r="M892">
        <f>IF($A892="",NA(),IF($C892="Traditional",$B892,NA()))</f>
      </c>
      <c r="N892">
        <f>IF($A892="",NA(),IF($C892="Traditional",4+$F892*0.023,NA()))</f>
      </c>
      <c r="O892">
        <f>IF($A892="","",$D892+ROW()/1000000)</f>
      </c>
      <c r="P892" t="str">
        <f>IF(OR($A892="",INDEX(games!$H:$H,ROW())=""),"",INDEX(games!$H:$H,ROW()))</f>
      </c>
      <c r="Q892">
        <f>IF(OR($A892="",$P892&lt;&gt;"Yes"),"",$D892+ROW()/1000000)</f>
      </c>
      <c r="T892">
        <f>IF($Y892="","",INDEX($B$2:$B$2000,$Y892))</f>
      </c>
      <c r="U892">
        <f>IF($Z892="","",INDEX($B$2:$B$2000,$Z892))</f>
      </c>
      <c r="V892">
        <f>IF(OR($T892="",$U892=""),"",$U892-$T892)</f>
      </c>
      <c r="W892" t="str">
        <f>IF(TRIM(INDEX(connections!$A:$A,ROW()))="","",TRIM(INDEX(connections!$A:$A,ROW())))</f>
      </c>
      <c r="X892" t="str">
        <f>IF($W892="","",TRIM(INDEX(connections!$B:$B,ROW())))</f>
      </c>
      <c r="Y892">
        <f>IF($W892="","",IFERROR(MATCH($W892,$A$2:$A$2000,0),""))</f>
      </c>
      <c r="Z892">
        <f>IF($X892="","",IFERROR(MATCH($X892,$A$2:$A$2000,0),""))</f>
      </c>
      <c r="AA892" t="str">
        <f>IF($Y892="","",INDEX($P$2:$P$2000,$Y892))</f>
      </c>
      <c r="AB892" t="str">
        <f>IF($Z892="","",INDEX($P$2:$P$2000,$Z892))</f>
      </c>
      <c r="AC892">
        <f>IF(AND($AA892="Yes",$AB892="Yes"),1,"")</f>
      </c>
      <c r="AD892">
        <f>IF(OR($Y892="",$Z892=""),"",IF(INDEX($C$2:$C$2000,$Y892)=INDEX($C$2:$C$2000,$Z892),0,1))</f>
      </c>
      <c r="AE892">
        <f>IF($AC892&lt;&gt;1,"",IF(AND(INDEX($AG$2:$AG$2000,$Y892)=1,INDEX($AG$2:$AG$2000,$Z892)=1),1,""))</f>
      </c>
      <c r="AG892">
        <f>IF($A892="","",COUNTIFS($W$2:$W$2500,$A892,$AB$2:$AB$2500,"Yes")+COUNTIFS($X$2:$X$2500,$A892,$AA$2:$AA$2500,"Yes"))</f>
      </c>
      <c r="AH892" t="str">
        <f>IF(OR($P892&lt;&gt;"Yes",N($AG892)=0),"",IF(AND($AG892=1,COUNTIFS($W$2:$W$2500,$A892,$AE$2:$AE$2500,1)+COUNTIFS($X$2:$X$2500,$A892,$AE$2:$AE$2500,1)&gt;0),"","Yes"))</f>
      </c>
      <c r="AI892">
        <f>IF($AH892="Yes",$AG892,"")</f>
      </c>
      <c r="AJ892">
        <f>IF($AI892="","",$AI892+ROW()/1000000)</f>
      </c>
      <c r="AK892">
        <f>IF(OR($A892="",$P892="Yes",N($AG892)=0),"",$AG892+ROW()/1000000)</f>
      </c>
      <c r="AL892" t="str">
        <f>IF($A892="","",INDEX(games!$J:$J,ROW())&amp;"")</f>
      </c>
      <c r="AM892">
        <f>IF($A892="","",SUMPRODUCT($AO892:$BD892,'Map Analysis'!$AP$2^{0,1,2,3,4,5,6,7,8,9,10,11,12,13,14,15}))</f>
      </c>
      <c r="AN892">
        <f>IF($A892="","",$AM892+ROW()/10000000)</f>
      </c>
      <c r="AO892">
        <f>IF($A892="","",COUNTIF($W$2:$W$2500,$A892))</f>
      </c>
      <c r="AP892">
        <f>IF($A892="","",SUMIFS($BF$2:$BF$2500,$W$2:$W$2500,$A892))</f>
      </c>
      <c r="AQ892">
        <f>IF($A892="","",SUMIFS($BG$2:$BG$2500,$W$2:$W$2500,$A892))</f>
      </c>
      <c r="AR892">
        <f>IF($A892="","",SUMIFS($BH$2:$BH$2500,$W$2:$W$2500,$A892))</f>
      </c>
      <c r="AS892">
        <f>IF($A892="","",SUMIFS($BI$2:$BI$2500,$W$2:$W$2500,$A892))</f>
      </c>
      <c r="AT892">
        <f>IF($A892="","",SUMIFS($BJ$2:$BJ$2500,$W$2:$W$2500,$A892))</f>
      </c>
      <c r="AU892">
        <f>IF($A892="","",SUMIFS($BK$2:$BK$2500,$W$2:$W$2500,$A892))</f>
      </c>
      <c r="AV892">
        <f>IF($A892="","",SUMIFS($BL$2:$BL$2500,$W$2:$W$2500,$A892))</f>
      </c>
      <c r="AW892">
        <f>IF($A892="","",SUMIFS($BM$2:$BM$2500,$W$2:$W$2500,$A892))</f>
      </c>
      <c r="AX892">
        <f>IF($A892="","",SUMIFS($BN$2:$BN$2500,$W$2:$W$2500,$A892))</f>
      </c>
      <c r="AY892">
        <f>IF($A892="","",SUMIFS($BO$2:$BO$2500,$W$2:$W$2500,$A892))</f>
      </c>
      <c r="AZ892">
        <f>IF($A892="","",SUMIFS($BP$2:$BP$2500,$W$2:$W$2500,$A892))</f>
      </c>
      <c r="BA892">
        <f>IF($A892="","",SUMIFS($BQ$2:$BQ$2500,$W$2:$W$2500,$A892))</f>
      </c>
      <c r="BB892">
        <f>IF($A892="","",SUMIFS($BR$2:$BR$2500,$W$2:$W$2500,$A892))</f>
      </c>
      <c r="BC892">
        <f>IF($A892="","",SUMIFS($BS$2:$BS$2500,$W$2:$W$2500,$A892))</f>
      </c>
      <c r="BD892">
        <f>IF($A892="","",SUMIFS($BT$2:$BT$2500,$W$2:$W$2500,$A892))</f>
      </c>
      <c r="BF892">
        <f>IF($Z892="","",INDEX($AO$2:$AO$2000,$Z892))</f>
      </c>
      <c r="BG892">
        <f>IF($Z892="","",INDEX($AP$2:$AP$2000,$Z892))</f>
      </c>
      <c r="BH892">
        <f>IF($Z892="","",INDEX($AQ$2:$AQ$2000,$Z892))</f>
      </c>
      <c r="BI892">
        <f>IF($Z892="","",INDEX($AR$2:$AR$2000,$Z892))</f>
      </c>
      <c r="BJ892">
        <f>IF($Z892="","",INDEX($AS$2:$AS$2000,$Z892))</f>
      </c>
      <c r="BK892">
        <f>IF($Z892="","",INDEX($AT$2:$AT$2000,$Z892))</f>
      </c>
      <c r="BL892">
        <f>IF($Z892="","",INDEX($AU$2:$AU$2000,$Z892))</f>
      </c>
      <c r="BM892">
        <f>IF($Z892="","",INDEX($AV$2:$AV$2000,$Z892))</f>
      </c>
      <c r="BN892">
        <f>IF($Z892="","",INDEX($AW$2:$AW$2000,$Z892))</f>
      </c>
      <c r="BO892">
        <f>IF($Z892="","",INDEX($AX$2:$AX$2000,$Z892))</f>
      </c>
      <c r="BP892">
        <f>IF($Z892="","",INDEX($AY$2:$AY$2000,$Z892))</f>
      </c>
      <c r="BQ892">
        <f>IF($Z892="","",INDEX($AZ$2:$AZ$2000,$Z892))</f>
      </c>
      <c r="BR892">
        <f>IF($Z892="","",INDEX($BA$2:$BA$2000,$Z892))</f>
      </c>
      <c r="BS892">
        <f>IF($Z892="","",INDEX($BB$2:$BB$2000,$Z892))</f>
      </c>
      <c r="BT892">
        <f>IF($Z892="","",INDEX($BC$2:$BC$2000,$Z892))</f>
      </c>
      <c r="BV892">
        <f>IF(OR($A892="",$P892&lt;&gt;"Yes",$AH892="Yes"),"",1+N($AG892))</f>
      </c>
      <c r="BW892">
        <f>IF($A892="","",COUNTIFS($W$2:$W$2500,$A892,$BZ$2:$BZ$2500,"Yes")+COUNTIFS($X$2:$X$2500,$A892,$BY$2:$BY$2500,"Yes"))</f>
      </c>
      <c r="BX892">
        <f>IF(OR($A892="",$P892="Yes"),"",IF(N($BW892)=0,0,1+SUMIFS($CB$2:$CB$2500,$W$2:$W$2500,$A892)+SUMIFS($CA$2:$CA$2500,$X$2:$X$2500,$A892)))</f>
      </c>
      <c r="BY892" t="str">
        <f>IF($Y892="","",INDEX($AH$2:$AH$2000,$Y892)&amp;"")</f>
      </c>
      <c r="BZ892" t="str">
        <f>IF($Z892="","",INDEX($AH$2:$AH$2000,$Z892)&amp;"")</f>
      </c>
      <c r="CA892">
        <f>IF($Y892="","",INDEX($BV$2:$BV$2000,$Y892))</f>
      </c>
      <c r="CB892">
        <f>IF($Z892="","",INDEX($BV$2:$BV$2000,$Z892))</f>
      </c>
    </row>
    <row r="893">
      <c r="A893" t="str">
        <f>IF(TRIM(INDEX(games!$A:$A,ROW()))="","",TRIM(INDEX(games!$A:$A,ROW())))</f>
      </c>
      <c r="B893">
        <f>IF(OR($A893="",INDEX(games!$B:$B,ROW())=""),"",INDEX(games!$B:$B,ROW()))</f>
      </c>
      <c r="C893" t="str">
        <f>IF(OR($A893="",INDEX(games!$C:$C,ROW())=""),"",INDEX(games!$C:$C,ROW()))</f>
      </c>
      <c r="D893">
        <f>IF($A893="","",COUNTIF($W$2:$W$2500,$A893)+COUNTIF($X$2:$X$2500,$A893))</f>
      </c>
      <c r="E893">
        <f>IF($A893="","",IFERROR(MATCH($C893,$R$2:$R$5,0),0))</f>
      </c>
      <c r="F893">
        <f>IF($A893="","",MOD(ROW(),34))</f>
      </c>
      <c r="G893">
        <f>IF($A893="",NA(),IF($C893="Action",$B893,NA()))</f>
      </c>
      <c r="H893">
        <f>IF($A893="",NA(),IF($C893="Action",1+$F893*0.023,NA()))</f>
      </c>
      <c r="I893">
        <f>IF($A893="",NA(),IF($C893="Strategy",$B893,NA()))</f>
      </c>
      <c r="J893">
        <f>IF($A893="",NA(),IF($C893="Strategy",2+$F893*0.023,NA()))</f>
      </c>
      <c r="K893">
        <f>IF($A893="",NA(),IF($C893="Deckbuilder",$B893,NA()))</f>
      </c>
      <c r="L893">
        <f>IF($A893="",NA(),IF($C893="Deckbuilder",3+$F893*0.023,NA()))</f>
      </c>
      <c r="M893">
        <f>IF($A893="",NA(),IF($C893="Traditional",$B893,NA()))</f>
      </c>
      <c r="N893">
        <f>IF($A893="",NA(),IF($C893="Traditional",4+$F893*0.023,NA()))</f>
      </c>
      <c r="O893">
        <f>IF($A893="","",$D893+ROW()/1000000)</f>
      </c>
      <c r="P893" t="str">
        <f>IF(OR($A893="",INDEX(games!$H:$H,ROW())=""),"",INDEX(games!$H:$H,ROW()))</f>
      </c>
      <c r="Q893">
        <f>IF(OR($A893="",$P893&lt;&gt;"Yes"),"",$D893+ROW()/1000000)</f>
      </c>
      <c r="T893">
        <f>IF($Y893="","",INDEX($B$2:$B$2000,$Y893))</f>
      </c>
      <c r="U893">
        <f>IF($Z893="","",INDEX($B$2:$B$2000,$Z893))</f>
      </c>
      <c r="V893">
        <f>IF(OR($T893="",$U893=""),"",$U893-$T893)</f>
      </c>
      <c r="W893" t="str">
        <f>IF(TRIM(INDEX(connections!$A:$A,ROW()))="","",TRIM(INDEX(connections!$A:$A,ROW())))</f>
      </c>
      <c r="X893" t="str">
        <f>IF($W893="","",TRIM(INDEX(connections!$B:$B,ROW())))</f>
      </c>
      <c r="Y893">
        <f>IF($W893="","",IFERROR(MATCH($W893,$A$2:$A$2000,0),""))</f>
      </c>
      <c r="Z893">
        <f>IF($X893="","",IFERROR(MATCH($X893,$A$2:$A$2000,0),""))</f>
      </c>
      <c r="AA893" t="str">
        <f>IF($Y893="","",INDEX($P$2:$P$2000,$Y893))</f>
      </c>
      <c r="AB893" t="str">
        <f>IF($Z893="","",INDEX($P$2:$P$2000,$Z893))</f>
      </c>
      <c r="AC893">
        <f>IF(AND($AA893="Yes",$AB893="Yes"),1,"")</f>
      </c>
      <c r="AD893">
        <f>IF(OR($Y893="",$Z893=""),"",IF(INDEX($C$2:$C$2000,$Y893)=INDEX($C$2:$C$2000,$Z893),0,1))</f>
      </c>
      <c r="AE893">
        <f>IF($AC893&lt;&gt;1,"",IF(AND(INDEX($AG$2:$AG$2000,$Y893)=1,INDEX($AG$2:$AG$2000,$Z893)=1),1,""))</f>
      </c>
      <c r="AG893">
        <f>IF($A893="","",COUNTIFS($W$2:$W$2500,$A893,$AB$2:$AB$2500,"Yes")+COUNTIFS($X$2:$X$2500,$A893,$AA$2:$AA$2500,"Yes"))</f>
      </c>
      <c r="AH893" t="str">
        <f>IF(OR($P893&lt;&gt;"Yes",N($AG893)=0),"",IF(AND($AG893=1,COUNTIFS($W$2:$W$2500,$A893,$AE$2:$AE$2500,1)+COUNTIFS($X$2:$X$2500,$A893,$AE$2:$AE$2500,1)&gt;0),"","Yes"))</f>
      </c>
      <c r="AI893">
        <f>IF($AH893="Yes",$AG893,"")</f>
      </c>
      <c r="AJ893">
        <f>IF($AI893="","",$AI893+ROW()/1000000)</f>
      </c>
      <c r="AK893">
        <f>IF(OR($A893="",$P893="Yes",N($AG893)=0),"",$AG893+ROW()/1000000)</f>
      </c>
      <c r="AL893" t="str">
        <f>IF($A893="","",INDEX(games!$J:$J,ROW())&amp;"")</f>
      </c>
      <c r="AM893">
        <f>IF($A893="","",SUMPRODUCT($AO893:$BD893,'Map Analysis'!$AP$2^{0,1,2,3,4,5,6,7,8,9,10,11,12,13,14,15}))</f>
      </c>
      <c r="AN893">
        <f>IF($A893="","",$AM893+ROW()/10000000)</f>
      </c>
      <c r="AO893">
        <f>IF($A893="","",COUNTIF($W$2:$W$2500,$A893))</f>
      </c>
      <c r="AP893">
        <f>IF($A893="","",SUMIFS($BF$2:$BF$2500,$W$2:$W$2500,$A893))</f>
      </c>
      <c r="AQ893">
        <f>IF($A893="","",SUMIFS($BG$2:$BG$2500,$W$2:$W$2500,$A893))</f>
      </c>
      <c r="AR893">
        <f>IF($A893="","",SUMIFS($BH$2:$BH$2500,$W$2:$W$2500,$A893))</f>
      </c>
      <c r="AS893">
        <f>IF($A893="","",SUMIFS($BI$2:$BI$2500,$W$2:$W$2500,$A893))</f>
      </c>
      <c r="AT893">
        <f>IF($A893="","",SUMIFS($BJ$2:$BJ$2500,$W$2:$W$2500,$A893))</f>
      </c>
      <c r="AU893">
        <f>IF($A893="","",SUMIFS($BK$2:$BK$2500,$W$2:$W$2500,$A893))</f>
      </c>
      <c r="AV893">
        <f>IF($A893="","",SUMIFS($BL$2:$BL$2500,$W$2:$W$2500,$A893))</f>
      </c>
      <c r="AW893">
        <f>IF($A893="","",SUMIFS($BM$2:$BM$2500,$W$2:$W$2500,$A893))</f>
      </c>
      <c r="AX893">
        <f>IF($A893="","",SUMIFS($BN$2:$BN$2500,$W$2:$W$2500,$A893))</f>
      </c>
      <c r="AY893">
        <f>IF($A893="","",SUMIFS($BO$2:$BO$2500,$W$2:$W$2500,$A893))</f>
      </c>
      <c r="AZ893">
        <f>IF($A893="","",SUMIFS($BP$2:$BP$2500,$W$2:$W$2500,$A893))</f>
      </c>
      <c r="BA893">
        <f>IF($A893="","",SUMIFS($BQ$2:$BQ$2500,$W$2:$W$2500,$A893))</f>
      </c>
      <c r="BB893">
        <f>IF($A893="","",SUMIFS($BR$2:$BR$2500,$W$2:$W$2500,$A893))</f>
      </c>
      <c r="BC893">
        <f>IF($A893="","",SUMIFS($BS$2:$BS$2500,$W$2:$W$2500,$A893))</f>
      </c>
      <c r="BD893">
        <f>IF($A893="","",SUMIFS($BT$2:$BT$2500,$W$2:$W$2500,$A893))</f>
      </c>
      <c r="BF893">
        <f>IF($Z893="","",INDEX($AO$2:$AO$2000,$Z893))</f>
      </c>
      <c r="BG893">
        <f>IF($Z893="","",INDEX($AP$2:$AP$2000,$Z893))</f>
      </c>
      <c r="BH893">
        <f>IF($Z893="","",INDEX($AQ$2:$AQ$2000,$Z893))</f>
      </c>
      <c r="BI893">
        <f>IF($Z893="","",INDEX($AR$2:$AR$2000,$Z893))</f>
      </c>
      <c r="BJ893">
        <f>IF($Z893="","",INDEX($AS$2:$AS$2000,$Z893))</f>
      </c>
      <c r="BK893">
        <f>IF($Z893="","",INDEX($AT$2:$AT$2000,$Z893))</f>
      </c>
      <c r="BL893">
        <f>IF($Z893="","",INDEX($AU$2:$AU$2000,$Z893))</f>
      </c>
      <c r="BM893">
        <f>IF($Z893="","",INDEX($AV$2:$AV$2000,$Z893))</f>
      </c>
      <c r="BN893">
        <f>IF($Z893="","",INDEX($AW$2:$AW$2000,$Z893))</f>
      </c>
      <c r="BO893">
        <f>IF($Z893="","",INDEX($AX$2:$AX$2000,$Z893))</f>
      </c>
      <c r="BP893">
        <f>IF($Z893="","",INDEX($AY$2:$AY$2000,$Z893))</f>
      </c>
      <c r="BQ893">
        <f>IF($Z893="","",INDEX($AZ$2:$AZ$2000,$Z893))</f>
      </c>
      <c r="BR893">
        <f>IF($Z893="","",INDEX($BA$2:$BA$2000,$Z893))</f>
      </c>
      <c r="BS893">
        <f>IF($Z893="","",INDEX($BB$2:$BB$2000,$Z893))</f>
      </c>
      <c r="BT893">
        <f>IF($Z893="","",INDEX($BC$2:$BC$2000,$Z893))</f>
      </c>
      <c r="BV893">
        <f>IF(OR($A893="",$P893&lt;&gt;"Yes",$AH893="Yes"),"",1+N($AG893))</f>
      </c>
      <c r="BW893">
        <f>IF($A893="","",COUNTIFS($W$2:$W$2500,$A893,$BZ$2:$BZ$2500,"Yes")+COUNTIFS($X$2:$X$2500,$A893,$BY$2:$BY$2500,"Yes"))</f>
      </c>
      <c r="BX893">
        <f>IF(OR($A893="",$P893="Yes"),"",IF(N($BW893)=0,0,1+SUMIFS($CB$2:$CB$2500,$W$2:$W$2500,$A893)+SUMIFS($CA$2:$CA$2500,$X$2:$X$2500,$A893)))</f>
      </c>
      <c r="BY893" t="str">
        <f>IF($Y893="","",INDEX($AH$2:$AH$2000,$Y893)&amp;"")</f>
      </c>
      <c r="BZ893" t="str">
        <f>IF($Z893="","",INDEX($AH$2:$AH$2000,$Z893)&amp;"")</f>
      </c>
      <c r="CA893">
        <f>IF($Y893="","",INDEX($BV$2:$BV$2000,$Y893))</f>
      </c>
      <c r="CB893">
        <f>IF($Z893="","",INDEX($BV$2:$BV$2000,$Z893))</f>
      </c>
    </row>
    <row r="894">
      <c r="A894" t="str">
        <f>IF(TRIM(INDEX(games!$A:$A,ROW()))="","",TRIM(INDEX(games!$A:$A,ROW())))</f>
      </c>
      <c r="B894">
        <f>IF(OR($A894="",INDEX(games!$B:$B,ROW())=""),"",INDEX(games!$B:$B,ROW()))</f>
      </c>
      <c r="C894" t="str">
        <f>IF(OR($A894="",INDEX(games!$C:$C,ROW())=""),"",INDEX(games!$C:$C,ROW()))</f>
      </c>
      <c r="D894">
        <f>IF($A894="","",COUNTIF($W$2:$W$2500,$A894)+COUNTIF($X$2:$X$2500,$A894))</f>
      </c>
      <c r="E894">
        <f>IF($A894="","",IFERROR(MATCH($C894,$R$2:$R$5,0),0))</f>
      </c>
      <c r="F894">
        <f>IF($A894="","",MOD(ROW(),34))</f>
      </c>
      <c r="G894">
        <f>IF($A894="",NA(),IF($C894="Action",$B894,NA()))</f>
      </c>
      <c r="H894">
        <f>IF($A894="",NA(),IF($C894="Action",1+$F894*0.023,NA()))</f>
      </c>
      <c r="I894">
        <f>IF($A894="",NA(),IF($C894="Strategy",$B894,NA()))</f>
      </c>
      <c r="J894">
        <f>IF($A894="",NA(),IF($C894="Strategy",2+$F894*0.023,NA()))</f>
      </c>
      <c r="K894">
        <f>IF($A894="",NA(),IF($C894="Deckbuilder",$B894,NA()))</f>
      </c>
      <c r="L894">
        <f>IF($A894="",NA(),IF($C894="Deckbuilder",3+$F894*0.023,NA()))</f>
      </c>
      <c r="M894">
        <f>IF($A894="",NA(),IF($C894="Traditional",$B894,NA()))</f>
      </c>
      <c r="N894">
        <f>IF($A894="",NA(),IF($C894="Traditional",4+$F894*0.023,NA()))</f>
      </c>
      <c r="O894">
        <f>IF($A894="","",$D894+ROW()/1000000)</f>
      </c>
      <c r="P894" t="str">
        <f>IF(OR($A894="",INDEX(games!$H:$H,ROW())=""),"",INDEX(games!$H:$H,ROW()))</f>
      </c>
      <c r="Q894">
        <f>IF(OR($A894="",$P894&lt;&gt;"Yes"),"",$D894+ROW()/1000000)</f>
      </c>
      <c r="T894">
        <f>IF($Y894="","",INDEX($B$2:$B$2000,$Y894))</f>
      </c>
      <c r="U894">
        <f>IF($Z894="","",INDEX($B$2:$B$2000,$Z894))</f>
      </c>
      <c r="V894">
        <f>IF(OR($T894="",$U894=""),"",$U894-$T894)</f>
      </c>
      <c r="W894" t="str">
        <f>IF(TRIM(INDEX(connections!$A:$A,ROW()))="","",TRIM(INDEX(connections!$A:$A,ROW())))</f>
      </c>
      <c r="X894" t="str">
        <f>IF($W894="","",TRIM(INDEX(connections!$B:$B,ROW())))</f>
      </c>
      <c r="Y894">
        <f>IF($W894="","",IFERROR(MATCH($W894,$A$2:$A$2000,0),""))</f>
      </c>
      <c r="Z894">
        <f>IF($X894="","",IFERROR(MATCH($X894,$A$2:$A$2000,0),""))</f>
      </c>
      <c r="AA894" t="str">
        <f>IF($Y894="","",INDEX($P$2:$P$2000,$Y894))</f>
      </c>
      <c r="AB894" t="str">
        <f>IF($Z894="","",INDEX($P$2:$P$2000,$Z894))</f>
      </c>
      <c r="AC894">
        <f>IF(AND($AA894="Yes",$AB894="Yes"),1,"")</f>
      </c>
      <c r="AD894">
        <f>IF(OR($Y894="",$Z894=""),"",IF(INDEX($C$2:$C$2000,$Y894)=INDEX($C$2:$C$2000,$Z894),0,1))</f>
      </c>
      <c r="AE894">
        <f>IF($AC894&lt;&gt;1,"",IF(AND(INDEX($AG$2:$AG$2000,$Y894)=1,INDEX($AG$2:$AG$2000,$Z894)=1),1,""))</f>
      </c>
      <c r="AG894">
        <f>IF($A894="","",COUNTIFS($W$2:$W$2500,$A894,$AB$2:$AB$2500,"Yes")+COUNTIFS($X$2:$X$2500,$A894,$AA$2:$AA$2500,"Yes"))</f>
      </c>
      <c r="AH894" t="str">
        <f>IF(OR($P894&lt;&gt;"Yes",N($AG894)=0),"",IF(AND($AG894=1,COUNTIFS($W$2:$W$2500,$A894,$AE$2:$AE$2500,1)+COUNTIFS($X$2:$X$2500,$A894,$AE$2:$AE$2500,1)&gt;0),"","Yes"))</f>
      </c>
      <c r="AI894">
        <f>IF($AH894="Yes",$AG894,"")</f>
      </c>
      <c r="AJ894">
        <f>IF($AI894="","",$AI894+ROW()/1000000)</f>
      </c>
      <c r="AK894">
        <f>IF(OR($A894="",$P894="Yes",N($AG894)=0),"",$AG894+ROW()/1000000)</f>
      </c>
      <c r="AL894" t="str">
        <f>IF($A894="","",INDEX(games!$J:$J,ROW())&amp;"")</f>
      </c>
      <c r="AM894">
        <f>IF($A894="","",SUMPRODUCT($AO894:$BD894,'Map Analysis'!$AP$2^{0,1,2,3,4,5,6,7,8,9,10,11,12,13,14,15}))</f>
      </c>
      <c r="AN894">
        <f>IF($A894="","",$AM894+ROW()/10000000)</f>
      </c>
      <c r="AO894">
        <f>IF($A894="","",COUNTIF($W$2:$W$2500,$A894))</f>
      </c>
      <c r="AP894">
        <f>IF($A894="","",SUMIFS($BF$2:$BF$2500,$W$2:$W$2500,$A894))</f>
      </c>
      <c r="AQ894">
        <f>IF($A894="","",SUMIFS($BG$2:$BG$2500,$W$2:$W$2500,$A894))</f>
      </c>
      <c r="AR894">
        <f>IF($A894="","",SUMIFS($BH$2:$BH$2500,$W$2:$W$2500,$A894))</f>
      </c>
      <c r="AS894">
        <f>IF($A894="","",SUMIFS($BI$2:$BI$2500,$W$2:$W$2500,$A894))</f>
      </c>
      <c r="AT894">
        <f>IF($A894="","",SUMIFS($BJ$2:$BJ$2500,$W$2:$W$2500,$A894))</f>
      </c>
      <c r="AU894">
        <f>IF($A894="","",SUMIFS($BK$2:$BK$2500,$W$2:$W$2500,$A894))</f>
      </c>
      <c r="AV894">
        <f>IF($A894="","",SUMIFS($BL$2:$BL$2500,$W$2:$W$2500,$A894))</f>
      </c>
      <c r="AW894">
        <f>IF($A894="","",SUMIFS($BM$2:$BM$2500,$W$2:$W$2500,$A894))</f>
      </c>
      <c r="AX894">
        <f>IF($A894="","",SUMIFS($BN$2:$BN$2500,$W$2:$W$2500,$A894))</f>
      </c>
      <c r="AY894">
        <f>IF($A894="","",SUMIFS($BO$2:$BO$2500,$W$2:$W$2500,$A894))</f>
      </c>
      <c r="AZ894">
        <f>IF($A894="","",SUMIFS($BP$2:$BP$2500,$W$2:$W$2500,$A894))</f>
      </c>
      <c r="BA894">
        <f>IF($A894="","",SUMIFS($BQ$2:$BQ$2500,$W$2:$W$2500,$A894))</f>
      </c>
      <c r="BB894">
        <f>IF($A894="","",SUMIFS($BR$2:$BR$2500,$W$2:$W$2500,$A894))</f>
      </c>
      <c r="BC894">
        <f>IF($A894="","",SUMIFS($BS$2:$BS$2500,$W$2:$W$2500,$A894))</f>
      </c>
      <c r="BD894">
        <f>IF($A894="","",SUMIFS($BT$2:$BT$2500,$W$2:$W$2500,$A894))</f>
      </c>
      <c r="BF894">
        <f>IF($Z894="","",INDEX($AO$2:$AO$2000,$Z894))</f>
      </c>
      <c r="BG894">
        <f>IF($Z894="","",INDEX($AP$2:$AP$2000,$Z894))</f>
      </c>
      <c r="BH894">
        <f>IF($Z894="","",INDEX($AQ$2:$AQ$2000,$Z894))</f>
      </c>
      <c r="BI894">
        <f>IF($Z894="","",INDEX($AR$2:$AR$2000,$Z894))</f>
      </c>
      <c r="BJ894">
        <f>IF($Z894="","",INDEX($AS$2:$AS$2000,$Z894))</f>
      </c>
      <c r="BK894">
        <f>IF($Z894="","",INDEX($AT$2:$AT$2000,$Z894))</f>
      </c>
      <c r="BL894">
        <f>IF($Z894="","",INDEX($AU$2:$AU$2000,$Z894))</f>
      </c>
      <c r="BM894">
        <f>IF($Z894="","",INDEX($AV$2:$AV$2000,$Z894))</f>
      </c>
      <c r="BN894">
        <f>IF($Z894="","",INDEX($AW$2:$AW$2000,$Z894))</f>
      </c>
      <c r="BO894">
        <f>IF($Z894="","",INDEX($AX$2:$AX$2000,$Z894))</f>
      </c>
      <c r="BP894">
        <f>IF($Z894="","",INDEX($AY$2:$AY$2000,$Z894))</f>
      </c>
      <c r="BQ894">
        <f>IF($Z894="","",INDEX($AZ$2:$AZ$2000,$Z894))</f>
      </c>
      <c r="BR894">
        <f>IF($Z894="","",INDEX($BA$2:$BA$2000,$Z894))</f>
      </c>
      <c r="BS894">
        <f>IF($Z894="","",INDEX($BB$2:$BB$2000,$Z894))</f>
      </c>
      <c r="BT894">
        <f>IF($Z894="","",INDEX($BC$2:$BC$2000,$Z894))</f>
      </c>
      <c r="BV894">
        <f>IF(OR($A894="",$P894&lt;&gt;"Yes",$AH894="Yes"),"",1+N($AG894))</f>
      </c>
      <c r="BW894">
        <f>IF($A894="","",COUNTIFS($W$2:$W$2500,$A894,$BZ$2:$BZ$2500,"Yes")+COUNTIFS($X$2:$X$2500,$A894,$BY$2:$BY$2500,"Yes"))</f>
      </c>
      <c r="BX894">
        <f>IF(OR($A894="",$P894="Yes"),"",IF(N($BW894)=0,0,1+SUMIFS($CB$2:$CB$2500,$W$2:$W$2500,$A894)+SUMIFS($CA$2:$CA$2500,$X$2:$X$2500,$A894)))</f>
      </c>
      <c r="BY894" t="str">
        <f>IF($Y894="","",INDEX($AH$2:$AH$2000,$Y894)&amp;"")</f>
      </c>
      <c r="BZ894" t="str">
        <f>IF($Z894="","",INDEX($AH$2:$AH$2000,$Z894)&amp;"")</f>
      </c>
      <c r="CA894">
        <f>IF($Y894="","",INDEX($BV$2:$BV$2000,$Y894))</f>
      </c>
      <c r="CB894">
        <f>IF($Z894="","",INDEX($BV$2:$BV$2000,$Z894))</f>
      </c>
    </row>
    <row r="895">
      <c r="A895" t="str">
        <f>IF(TRIM(INDEX(games!$A:$A,ROW()))="","",TRIM(INDEX(games!$A:$A,ROW())))</f>
      </c>
      <c r="B895">
        <f>IF(OR($A895="",INDEX(games!$B:$B,ROW())=""),"",INDEX(games!$B:$B,ROW()))</f>
      </c>
      <c r="C895" t="str">
        <f>IF(OR($A895="",INDEX(games!$C:$C,ROW())=""),"",INDEX(games!$C:$C,ROW()))</f>
      </c>
      <c r="D895">
        <f>IF($A895="","",COUNTIF($W$2:$W$2500,$A895)+COUNTIF($X$2:$X$2500,$A895))</f>
      </c>
      <c r="E895">
        <f>IF($A895="","",IFERROR(MATCH($C895,$R$2:$R$5,0),0))</f>
      </c>
      <c r="F895">
        <f>IF($A895="","",MOD(ROW(),34))</f>
      </c>
      <c r="G895">
        <f>IF($A895="",NA(),IF($C895="Action",$B895,NA()))</f>
      </c>
      <c r="H895">
        <f>IF($A895="",NA(),IF($C895="Action",1+$F895*0.023,NA()))</f>
      </c>
      <c r="I895">
        <f>IF($A895="",NA(),IF($C895="Strategy",$B895,NA()))</f>
      </c>
      <c r="J895">
        <f>IF($A895="",NA(),IF($C895="Strategy",2+$F895*0.023,NA()))</f>
      </c>
      <c r="K895">
        <f>IF($A895="",NA(),IF($C895="Deckbuilder",$B895,NA()))</f>
      </c>
      <c r="L895">
        <f>IF($A895="",NA(),IF($C895="Deckbuilder",3+$F895*0.023,NA()))</f>
      </c>
      <c r="M895">
        <f>IF($A895="",NA(),IF($C895="Traditional",$B895,NA()))</f>
      </c>
      <c r="N895">
        <f>IF($A895="",NA(),IF($C895="Traditional",4+$F895*0.023,NA()))</f>
      </c>
      <c r="O895">
        <f>IF($A895="","",$D895+ROW()/1000000)</f>
      </c>
      <c r="P895" t="str">
        <f>IF(OR($A895="",INDEX(games!$H:$H,ROW())=""),"",INDEX(games!$H:$H,ROW()))</f>
      </c>
      <c r="Q895">
        <f>IF(OR($A895="",$P895&lt;&gt;"Yes"),"",$D895+ROW()/1000000)</f>
      </c>
      <c r="T895">
        <f>IF($Y895="","",INDEX($B$2:$B$2000,$Y895))</f>
      </c>
      <c r="U895">
        <f>IF($Z895="","",INDEX($B$2:$B$2000,$Z895))</f>
      </c>
      <c r="V895">
        <f>IF(OR($T895="",$U895=""),"",$U895-$T895)</f>
      </c>
      <c r="W895" t="str">
        <f>IF(TRIM(INDEX(connections!$A:$A,ROW()))="","",TRIM(INDEX(connections!$A:$A,ROW())))</f>
      </c>
      <c r="X895" t="str">
        <f>IF($W895="","",TRIM(INDEX(connections!$B:$B,ROW())))</f>
      </c>
      <c r="Y895">
        <f>IF($W895="","",IFERROR(MATCH($W895,$A$2:$A$2000,0),""))</f>
      </c>
      <c r="Z895">
        <f>IF($X895="","",IFERROR(MATCH($X895,$A$2:$A$2000,0),""))</f>
      </c>
      <c r="AA895" t="str">
        <f>IF($Y895="","",INDEX($P$2:$P$2000,$Y895))</f>
      </c>
      <c r="AB895" t="str">
        <f>IF($Z895="","",INDEX($P$2:$P$2000,$Z895))</f>
      </c>
      <c r="AC895">
        <f>IF(AND($AA895="Yes",$AB895="Yes"),1,"")</f>
      </c>
      <c r="AD895">
        <f>IF(OR($Y895="",$Z895=""),"",IF(INDEX($C$2:$C$2000,$Y895)=INDEX($C$2:$C$2000,$Z895),0,1))</f>
      </c>
      <c r="AE895">
        <f>IF($AC895&lt;&gt;1,"",IF(AND(INDEX($AG$2:$AG$2000,$Y895)=1,INDEX($AG$2:$AG$2000,$Z895)=1),1,""))</f>
      </c>
      <c r="AG895">
        <f>IF($A895="","",COUNTIFS($W$2:$W$2500,$A895,$AB$2:$AB$2500,"Yes")+COUNTIFS($X$2:$X$2500,$A895,$AA$2:$AA$2500,"Yes"))</f>
      </c>
      <c r="AH895" t="str">
        <f>IF(OR($P895&lt;&gt;"Yes",N($AG895)=0),"",IF(AND($AG895=1,COUNTIFS($W$2:$W$2500,$A895,$AE$2:$AE$2500,1)+COUNTIFS($X$2:$X$2500,$A895,$AE$2:$AE$2500,1)&gt;0),"","Yes"))</f>
      </c>
      <c r="AI895">
        <f>IF($AH895="Yes",$AG895,"")</f>
      </c>
      <c r="AJ895">
        <f>IF($AI895="","",$AI895+ROW()/1000000)</f>
      </c>
      <c r="AK895">
        <f>IF(OR($A895="",$P895="Yes",N($AG895)=0),"",$AG895+ROW()/1000000)</f>
      </c>
      <c r="AL895" t="str">
        <f>IF($A895="","",INDEX(games!$J:$J,ROW())&amp;"")</f>
      </c>
      <c r="AM895">
        <f>IF($A895="","",SUMPRODUCT($AO895:$BD895,'Map Analysis'!$AP$2^{0,1,2,3,4,5,6,7,8,9,10,11,12,13,14,15}))</f>
      </c>
      <c r="AN895">
        <f>IF($A895="","",$AM895+ROW()/10000000)</f>
      </c>
      <c r="AO895">
        <f>IF($A895="","",COUNTIF($W$2:$W$2500,$A895))</f>
      </c>
      <c r="AP895">
        <f>IF($A895="","",SUMIFS($BF$2:$BF$2500,$W$2:$W$2500,$A895))</f>
      </c>
      <c r="AQ895">
        <f>IF($A895="","",SUMIFS($BG$2:$BG$2500,$W$2:$W$2500,$A895))</f>
      </c>
      <c r="AR895">
        <f>IF($A895="","",SUMIFS($BH$2:$BH$2500,$W$2:$W$2500,$A895))</f>
      </c>
      <c r="AS895">
        <f>IF($A895="","",SUMIFS($BI$2:$BI$2500,$W$2:$W$2500,$A895))</f>
      </c>
      <c r="AT895">
        <f>IF($A895="","",SUMIFS($BJ$2:$BJ$2500,$W$2:$W$2500,$A895))</f>
      </c>
      <c r="AU895">
        <f>IF($A895="","",SUMIFS($BK$2:$BK$2500,$W$2:$W$2500,$A895))</f>
      </c>
      <c r="AV895">
        <f>IF($A895="","",SUMIFS($BL$2:$BL$2500,$W$2:$W$2500,$A895))</f>
      </c>
      <c r="AW895">
        <f>IF($A895="","",SUMIFS($BM$2:$BM$2500,$W$2:$W$2500,$A895))</f>
      </c>
      <c r="AX895">
        <f>IF($A895="","",SUMIFS($BN$2:$BN$2500,$W$2:$W$2500,$A895))</f>
      </c>
      <c r="AY895">
        <f>IF($A895="","",SUMIFS($BO$2:$BO$2500,$W$2:$W$2500,$A895))</f>
      </c>
      <c r="AZ895">
        <f>IF($A895="","",SUMIFS($BP$2:$BP$2500,$W$2:$W$2500,$A895))</f>
      </c>
      <c r="BA895">
        <f>IF($A895="","",SUMIFS($BQ$2:$BQ$2500,$W$2:$W$2500,$A895))</f>
      </c>
      <c r="BB895">
        <f>IF($A895="","",SUMIFS($BR$2:$BR$2500,$W$2:$W$2500,$A895))</f>
      </c>
      <c r="BC895">
        <f>IF($A895="","",SUMIFS($BS$2:$BS$2500,$W$2:$W$2500,$A895))</f>
      </c>
      <c r="BD895">
        <f>IF($A895="","",SUMIFS($BT$2:$BT$2500,$W$2:$W$2500,$A895))</f>
      </c>
      <c r="BF895">
        <f>IF($Z895="","",INDEX($AO$2:$AO$2000,$Z895))</f>
      </c>
      <c r="BG895">
        <f>IF($Z895="","",INDEX($AP$2:$AP$2000,$Z895))</f>
      </c>
      <c r="BH895">
        <f>IF($Z895="","",INDEX($AQ$2:$AQ$2000,$Z895))</f>
      </c>
      <c r="BI895">
        <f>IF($Z895="","",INDEX($AR$2:$AR$2000,$Z895))</f>
      </c>
      <c r="BJ895">
        <f>IF($Z895="","",INDEX($AS$2:$AS$2000,$Z895))</f>
      </c>
      <c r="BK895">
        <f>IF($Z895="","",INDEX($AT$2:$AT$2000,$Z895))</f>
      </c>
      <c r="BL895">
        <f>IF($Z895="","",INDEX($AU$2:$AU$2000,$Z895))</f>
      </c>
      <c r="BM895">
        <f>IF($Z895="","",INDEX($AV$2:$AV$2000,$Z895))</f>
      </c>
      <c r="BN895">
        <f>IF($Z895="","",INDEX($AW$2:$AW$2000,$Z895))</f>
      </c>
      <c r="BO895">
        <f>IF($Z895="","",INDEX($AX$2:$AX$2000,$Z895))</f>
      </c>
      <c r="BP895">
        <f>IF($Z895="","",INDEX($AY$2:$AY$2000,$Z895))</f>
      </c>
      <c r="BQ895">
        <f>IF($Z895="","",INDEX($AZ$2:$AZ$2000,$Z895))</f>
      </c>
      <c r="BR895">
        <f>IF($Z895="","",INDEX($BA$2:$BA$2000,$Z895))</f>
      </c>
      <c r="BS895">
        <f>IF($Z895="","",INDEX($BB$2:$BB$2000,$Z895))</f>
      </c>
      <c r="BT895">
        <f>IF($Z895="","",INDEX($BC$2:$BC$2000,$Z895))</f>
      </c>
      <c r="BV895">
        <f>IF(OR($A895="",$P895&lt;&gt;"Yes",$AH895="Yes"),"",1+N($AG895))</f>
      </c>
      <c r="BW895">
        <f>IF($A895="","",COUNTIFS($W$2:$W$2500,$A895,$BZ$2:$BZ$2500,"Yes")+COUNTIFS($X$2:$X$2500,$A895,$BY$2:$BY$2500,"Yes"))</f>
      </c>
      <c r="BX895">
        <f>IF(OR($A895="",$P895="Yes"),"",IF(N($BW895)=0,0,1+SUMIFS($CB$2:$CB$2500,$W$2:$W$2500,$A895)+SUMIFS($CA$2:$CA$2500,$X$2:$X$2500,$A895)))</f>
      </c>
      <c r="BY895" t="str">
        <f>IF($Y895="","",INDEX($AH$2:$AH$2000,$Y895)&amp;"")</f>
      </c>
      <c r="BZ895" t="str">
        <f>IF($Z895="","",INDEX($AH$2:$AH$2000,$Z895)&amp;"")</f>
      </c>
      <c r="CA895">
        <f>IF($Y895="","",INDEX($BV$2:$BV$2000,$Y895))</f>
      </c>
      <c r="CB895">
        <f>IF($Z895="","",INDEX($BV$2:$BV$2000,$Z895))</f>
      </c>
    </row>
    <row r="896">
      <c r="A896" t="str">
        <f>IF(TRIM(INDEX(games!$A:$A,ROW()))="","",TRIM(INDEX(games!$A:$A,ROW())))</f>
      </c>
      <c r="B896">
        <f>IF(OR($A896="",INDEX(games!$B:$B,ROW())=""),"",INDEX(games!$B:$B,ROW()))</f>
      </c>
      <c r="C896" t="str">
        <f>IF(OR($A896="",INDEX(games!$C:$C,ROW())=""),"",INDEX(games!$C:$C,ROW()))</f>
      </c>
      <c r="D896">
        <f>IF($A896="","",COUNTIF($W$2:$W$2500,$A896)+COUNTIF($X$2:$X$2500,$A896))</f>
      </c>
      <c r="E896">
        <f>IF($A896="","",IFERROR(MATCH($C896,$R$2:$R$5,0),0))</f>
      </c>
      <c r="F896">
        <f>IF($A896="","",MOD(ROW(),34))</f>
      </c>
      <c r="G896">
        <f>IF($A896="",NA(),IF($C896="Action",$B896,NA()))</f>
      </c>
      <c r="H896">
        <f>IF($A896="",NA(),IF($C896="Action",1+$F896*0.023,NA()))</f>
      </c>
      <c r="I896">
        <f>IF($A896="",NA(),IF($C896="Strategy",$B896,NA()))</f>
      </c>
      <c r="J896">
        <f>IF($A896="",NA(),IF($C896="Strategy",2+$F896*0.023,NA()))</f>
      </c>
      <c r="K896">
        <f>IF($A896="",NA(),IF($C896="Deckbuilder",$B896,NA()))</f>
      </c>
      <c r="L896">
        <f>IF($A896="",NA(),IF($C896="Deckbuilder",3+$F896*0.023,NA()))</f>
      </c>
      <c r="M896">
        <f>IF($A896="",NA(),IF($C896="Traditional",$B896,NA()))</f>
      </c>
      <c r="N896">
        <f>IF($A896="",NA(),IF($C896="Traditional",4+$F896*0.023,NA()))</f>
      </c>
      <c r="O896">
        <f>IF($A896="","",$D896+ROW()/1000000)</f>
      </c>
      <c r="P896" t="str">
        <f>IF(OR($A896="",INDEX(games!$H:$H,ROW())=""),"",INDEX(games!$H:$H,ROW()))</f>
      </c>
      <c r="Q896">
        <f>IF(OR($A896="",$P896&lt;&gt;"Yes"),"",$D896+ROW()/1000000)</f>
      </c>
      <c r="T896">
        <f>IF($Y896="","",INDEX($B$2:$B$2000,$Y896))</f>
      </c>
      <c r="U896">
        <f>IF($Z896="","",INDEX($B$2:$B$2000,$Z896))</f>
      </c>
      <c r="V896">
        <f>IF(OR($T896="",$U896=""),"",$U896-$T896)</f>
      </c>
      <c r="W896" t="str">
        <f>IF(TRIM(INDEX(connections!$A:$A,ROW()))="","",TRIM(INDEX(connections!$A:$A,ROW())))</f>
      </c>
      <c r="X896" t="str">
        <f>IF($W896="","",TRIM(INDEX(connections!$B:$B,ROW())))</f>
      </c>
      <c r="Y896">
        <f>IF($W896="","",IFERROR(MATCH($W896,$A$2:$A$2000,0),""))</f>
      </c>
      <c r="Z896">
        <f>IF($X896="","",IFERROR(MATCH($X896,$A$2:$A$2000,0),""))</f>
      </c>
      <c r="AA896" t="str">
        <f>IF($Y896="","",INDEX($P$2:$P$2000,$Y896))</f>
      </c>
      <c r="AB896" t="str">
        <f>IF($Z896="","",INDEX($P$2:$P$2000,$Z896))</f>
      </c>
      <c r="AC896">
        <f>IF(AND($AA896="Yes",$AB896="Yes"),1,"")</f>
      </c>
      <c r="AD896">
        <f>IF(OR($Y896="",$Z896=""),"",IF(INDEX($C$2:$C$2000,$Y896)=INDEX($C$2:$C$2000,$Z896),0,1))</f>
      </c>
      <c r="AE896">
        <f>IF($AC896&lt;&gt;1,"",IF(AND(INDEX($AG$2:$AG$2000,$Y896)=1,INDEX($AG$2:$AG$2000,$Z896)=1),1,""))</f>
      </c>
      <c r="AG896">
        <f>IF($A896="","",COUNTIFS($W$2:$W$2500,$A896,$AB$2:$AB$2500,"Yes")+COUNTIFS($X$2:$X$2500,$A896,$AA$2:$AA$2500,"Yes"))</f>
      </c>
      <c r="AH896" t="str">
        <f>IF(OR($P896&lt;&gt;"Yes",N($AG896)=0),"",IF(AND($AG896=1,COUNTIFS($W$2:$W$2500,$A896,$AE$2:$AE$2500,1)+COUNTIFS($X$2:$X$2500,$A896,$AE$2:$AE$2500,1)&gt;0),"","Yes"))</f>
      </c>
      <c r="AI896">
        <f>IF($AH896="Yes",$AG896,"")</f>
      </c>
      <c r="AJ896">
        <f>IF($AI896="","",$AI896+ROW()/1000000)</f>
      </c>
      <c r="AK896">
        <f>IF(OR($A896="",$P896="Yes",N($AG896)=0),"",$AG896+ROW()/1000000)</f>
      </c>
      <c r="AL896" t="str">
        <f>IF($A896="","",INDEX(games!$J:$J,ROW())&amp;"")</f>
      </c>
      <c r="AM896">
        <f>IF($A896="","",SUMPRODUCT($AO896:$BD896,'Map Analysis'!$AP$2^{0,1,2,3,4,5,6,7,8,9,10,11,12,13,14,15}))</f>
      </c>
      <c r="AN896">
        <f>IF($A896="","",$AM896+ROW()/10000000)</f>
      </c>
      <c r="AO896">
        <f>IF($A896="","",COUNTIF($W$2:$W$2500,$A896))</f>
      </c>
      <c r="AP896">
        <f>IF($A896="","",SUMIFS($BF$2:$BF$2500,$W$2:$W$2500,$A896))</f>
      </c>
      <c r="AQ896">
        <f>IF($A896="","",SUMIFS($BG$2:$BG$2500,$W$2:$W$2500,$A896))</f>
      </c>
      <c r="AR896">
        <f>IF($A896="","",SUMIFS($BH$2:$BH$2500,$W$2:$W$2500,$A896))</f>
      </c>
      <c r="AS896">
        <f>IF($A896="","",SUMIFS($BI$2:$BI$2500,$W$2:$W$2500,$A896))</f>
      </c>
      <c r="AT896">
        <f>IF($A896="","",SUMIFS($BJ$2:$BJ$2500,$W$2:$W$2500,$A896))</f>
      </c>
      <c r="AU896">
        <f>IF($A896="","",SUMIFS($BK$2:$BK$2500,$W$2:$W$2500,$A896))</f>
      </c>
      <c r="AV896">
        <f>IF($A896="","",SUMIFS($BL$2:$BL$2500,$W$2:$W$2500,$A896))</f>
      </c>
      <c r="AW896">
        <f>IF($A896="","",SUMIFS($BM$2:$BM$2500,$W$2:$W$2500,$A896))</f>
      </c>
      <c r="AX896">
        <f>IF($A896="","",SUMIFS($BN$2:$BN$2500,$W$2:$W$2500,$A896))</f>
      </c>
      <c r="AY896">
        <f>IF($A896="","",SUMIFS($BO$2:$BO$2500,$W$2:$W$2500,$A896))</f>
      </c>
      <c r="AZ896">
        <f>IF($A896="","",SUMIFS($BP$2:$BP$2500,$W$2:$W$2500,$A896))</f>
      </c>
      <c r="BA896">
        <f>IF($A896="","",SUMIFS($BQ$2:$BQ$2500,$W$2:$W$2500,$A896))</f>
      </c>
      <c r="BB896">
        <f>IF($A896="","",SUMIFS($BR$2:$BR$2500,$W$2:$W$2500,$A896))</f>
      </c>
      <c r="BC896">
        <f>IF($A896="","",SUMIFS($BS$2:$BS$2500,$W$2:$W$2500,$A896))</f>
      </c>
      <c r="BD896">
        <f>IF($A896="","",SUMIFS($BT$2:$BT$2500,$W$2:$W$2500,$A896))</f>
      </c>
      <c r="BF896">
        <f>IF($Z896="","",INDEX($AO$2:$AO$2000,$Z896))</f>
      </c>
      <c r="BG896">
        <f>IF($Z896="","",INDEX($AP$2:$AP$2000,$Z896))</f>
      </c>
      <c r="BH896">
        <f>IF($Z896="","",INDEX($AQ$2:$AQ$2000,$Z896))</f>
      </c>
      <c r="BI896">
        <f>IF($Z896="","",INDEX($AR$2:$AR$2000,$Z896))</f>
      </c>
      <c r="BJ896">
        <f>IF($Z896="","",INDEX($AS$2:$AS$2000,$Z896))</f>
      </c>
      <c r="BK896">
        <f>IF($Z896="","",INDEX($AT$2:$AT$2000,$Z896))</f>
      </c>
      <c r="BL896">
        <f>IF($Z896="","",INDEX($AU$2:$AU$2000,$Z896))</f>
      </c>
      <c r="BM896">
        <f>IF($Z896="","",INDEX($AV$2:$AV$2000,$Z896))</f>
      </c>
      <c r="BN896">
        <f>IF($Z896="","",INDEX($AW$2:$AW$2000,$Z896))</f>
      </c>
      <c r="BO896">
        <f>IF($Z896="","",INDEX($AX$2:$AX$2000,$Z896))</f>
      </c>
      <c r="BP896">
        <f>IF($Z896="","",INDEX($AY$2:$AY$2000,$Z896))</f>
      </c>
      <c r="BQ896">
        <f>IF($Z896="","",INDEX($AZ$2:$AZ$2000,$Z896))</f>
      </c>
      <c r="BR896">
        <f>IF($Z896="","",INDEX($BA$2:$BA$2000,$Z896))</f>
      </c>
      <c r="BS896">
        <f>IF($Z896="","",INDEX($BB$2:$BB$2000,$Z896))</f>
      </c>
      <c r="BT896">
        <f>IF($Z896="","",INDEX($BC$2:$BC$2000,$Z896))</f>
      </c>
      <c r="BV896">
        <f>IF(OR($A896="",$P896&lt;&gt;"Yes",$AH896="Yes"),"",1+N($AG896))</f>
      </c>
      <c r="BW896">
        <f>IF($A896="","",COUNTIFS($W$2:$W$2500,$A896,$BZ$2:$BZ$2500,"Yes")+COUNTIFS($X$2:$X$2500,$A896,$BY$2:$BY$2500,"Yes"))</f>
      </c>
      <c r="BX896">
        <f>IF(OR($A896="",$P896="Yes"),"",IF(N($BW896)=0,0,1+SUMIFS($CB$2:$CB$2500,$W$2:$W$2500,$A896)+SUMIFS($CA$2:$CA$2500,$X$2:$X$2500,$A896)))</f>
      </c>
      <c r="BY896" t="str">
        <f>IF($Y896="","",INDEX($AH$2:$AH$2000,$Y896)&amp;"")</f>
      </c>
      <c r="BZ896" t="str">
        <f>IF($Z896="","",INDEX($AH$2:$AH$2000,$Z896)&amp;"")</f>
      </c>
      <c r="CA896">
        <f>IF($Y896="","",INDEX($BV$2:$BV$2000,$Y896))</f>
      </c>
      <c r="CB896">
        <f>IF($Z896="","",INDEX($BV$2:$BV$2000,$Z896))</f>
      </c>
    </row>
    <row r="897">
      <c r="A897" t="str">
        <f>IF(TRIM(INDEX(games!$A:$A,ROW()))="","",TRIM(INDEX(games!$A:$A,ROW())))</f>
      </c>
      <c r="B897">
        <f>IF(OR($A897="",INDEX(games!$B:$B,ROW())=""),"",INDEX(games!$B:$B,ROW()))</f>
      </c>
      <c r="C897" t="str">
        <f>IF(OR($A897="",INDEX(games!$C:$C,ROW())=""),"",INDEX(games!$C:$C,ROW()))</f>
      </c>
      <c r="D897">
        <f>IF($A897="","",COUNTIF($W$2:$W$2500,$A897)+COUNTIF($X$2:$X$2500,$A897))</f>
      </c>
      <c r="E897">
        <f>IF($A897="","",IFERROR(MATCH($C897,$R$2:$R$5,0),0))</f>
      </c>
      <c r="F897">
        <f>IF($A897="","",MOD(ROW(),34))</f>
      </c>
      <c r="G897">
        <f>IF($A897="",NA(),IF($C897="Action",$B897,NA()))</f>
      </c>
      <c r="H897">
        <f>IF($A897="",NA(),IF($C897="Action",1+$F897*0.023,NA()))</f>
      </c>
      <c r="I897">
        <f>IF($A897="",NA(),IF($C897="Strategy",$B897,NA()))</f>
      </c>
      <c r="J897">
        <f>IF($A897="",NA(),IF($C897="Strategy",2+$F897*0.023,NA()))</f>
      </c>
      <c r="K897">
        <f>IF($A897="",NA(),IF($C897="Deckbuilder",$B897,NA()))</f>
      </c>
      <c r="L897">
        <f>IF($A897="",NA(),IF($C897="Deckbuilder",3+$F897*0.023,NA()))</f>
      </c>
      <c r="M897">
        <f>IF($A897="",NA(),IF($C897="Traditional",$B897,NA()))</f>
      </c>
      <c r="N897">
        <f>IF($A897="",NA(),IF($C897="Traditional",4+$F897*0.023,NA()))</f>
      </c>
      <c r="O897">
        <f>IF($A897="","",$D897+ROW()/1000000)</f>
      </c>
      <c r="P897" t="str">
        <f>IF(OR($A897="",INDEX(games!$H:$H,ROW())=""),"",INDEX(games!$H:$H,ROW()))</f>
      </c>
      <c r="Q897">
        <f>IF(OR($A897="",$P897&lt;&gt;"Yes"),"",$D897+ROW()/1000000)</f>
      </c>
      <c r="T897">
        <f>IF($Y897="","",INDEX($B$2:$B$2000,$Y897))</f>
      </c>
      <c r="U897">
        <f>IF($Z897="","",INDEX($B$2:$B$2000,$Z897))</f>
      </c>
      <c r="V897">
        <f>IF(OR($T897="",$U897=""),"",$U897-$T897)</f>
      </c>
      <c r="W897" t="str">
        <f>IF(TRIM(INDEX(connections!$A:$A,ROW()))="","",TRIM(INDEX(connections!$A:$A,ROW())))</f>
      </c>
      <c r="X897" t="str">
        <f>IF($W897="","",TRIM(INDEX(connections!$B:$B,ROW())))</f>
      </c>
      <c r="Y897">
        <f>IF($W897="","",IFERROR(MATCH($W897,$A$2:$A$2000,0),""))</f>
      </c>
      <c r="Z897">
        <f>IF($X897="","",IFERROR(MATCH($X897,$A$2:$A$2000,0),""))</f>
      </c>
      <c r="AA897" t="str">
        <f>IF($Y897="","",INDEX($P$2:$P$2000,$Y897))</f>
      </c>
      <c r="AB897" t="str">
        <f>IF($Z897="","",INDEX($P$2:$P$2000,$Z897))</f>
      </c>
      <c r="AC897">
        <f>IF(AND($AA897="Yes",$AB897="Yes"),1,"")</f>
      </c>
      <c r="AD897">
        <f>IF(OR($Y897="",$Z897=""),"",IF(INDEX($C$2:$C$2000,$Y897)=INDEX($C$2:$C$2000,$Z897),0,1))</f>
      </c>
      <c r="AE897">
        <f>IF($AC897&lt;&gt;1,"",IF(AND(INDEX($AG$2:$AG$2000,$Y897)=1,INDEX($AG$2:$AG$2000,$Z897)=1),1,""))</f>
      </c>
      <c r="AG897">
        <f>IF($A897="","",COUNTIFS($W$2:$W$2500,$A897,$AB$2:$AB$2500,"Yes")+COUNTIFS($X$2:$X$2500,$A897,$AA$2:$AA$2500,"Yes"))</f>
      </c>
      <c r="AH897" t="str">
        <f>IF(OR($P897&lt;&gt;"Yes",N($AG897)=0),"",IF(AND($AG897=1,COUNTIFS($W$2:$W$2500,$A897,$AE$2:$AE$2500,1)+COUNTIFS($X$2:$X$2500,$A897,$AE$2:$AE$2500,1)&gt;0),"","Yes"))</f>
      </c>
      <c r="AI897">
        <f>IF($AH897="Yes",$AG897,"")</f>
      </c>
      <c r="AJ897">
        <f>IF($AI897="","",$AI897+ROW()/1000000)</f>
      </c>
      <c r="AK897">
        <f>IF(OR($A897="",$P897="Yes",N($AG897)=0),"",$AG897+ROW()/1000000)</f>
      </c>
      <c r="AL897" t="str">
        <f>IF($A897="","",INDEX(games!$J:$J,ROW())&amp;"")</f>
      </c>
      <c r="AM897">
        <f>IF($A897="","",SUMPRODUCT($AO897:$BD897,'Map Analysis'!$AP$2^{0,1,2,3,4,5,6,7,8,9,10,11,12,13,14,15}))</f>
      </c>
      <c r="AN897">
        <f>IF($A897="","",$AM897+ROW()/10000000)</f>
      </c>
      <c r="AO897">
        <f>IF($A897="","",COUNTIF($W$2:$W$2500,$A897))</f>
      </c>
      <c r="AP897">
        <f>IF($A897="","",SUMIFS($BF$2:$BF$2500,$W$2:$W$2500,$A897))</f>
      </c>
      <c r="AQ897">
        <f>IF($A897="","",SUMIFS($BG$2:$BG$2500,$W$2:$W$2500,$A897))</f>
      </c>
      <c r="AR897">
        <f>IF($A897="","",SUMIFS($BH$2:$BH$2500,$W$2:$W$2500,$A897))</f>
      </c>
      <c r="AS897">
        <f>IF($A897="","",SUMIFS($BI$2:$BI$2500,$W$2:$W$2500,$A897))</f>
      </c>
      <c r="AT897">
        <f>IF($A897="","",SUMIFS($BJ$2:$BJ$2500,$W$2:$W$2500,$A897))</f>
      </c>
      <c r="AU897">
        <f>IF($A897="","",SUMIFS($BK$2:$BK$2500,$W$2:$W$2500,$A897))</f>
      </c>
      <c r="AV897">
        <f>IF($A897="","",SUMIFS($BL$2:$BL$2500,$W$2:$W$2500,$A897))</f>
      </c>
      <c r="AW897">
        <f>IF($A897="","",SUMIFS($BM$2:$BM$2500,$W$2:$W$2500,$A897))</f>
      </c>
      <c r="AX897">
        <f>IF($A897="","",SUMIFS($BN$2:$BN$2500,$W$2:$W$2500,$A897))</f>
      </c>
      <c r="AY897">
        <f>IF($A897="","",SUMIFS($BO$2:$BO$2500,$W$2:$W$2500,$A897))</f>
      </c>
      <c r="AZ897">
        <f>IF($A897="","",SUMIFS($BP$2:$BP$2500,$W$2:$W$2500,$A897))</f>
      </c>
      <c r="BA897">
        <f>IF($A897="","",SUMIFS($BQ$2:$BQ$2500,$W$2:$W$2500,$A897))</f>
      </c>
      <c r="BB897">
        <f>IF($A897="","",SUMIFS($BR$2:$BR$2500,$W$2:$W$2500,$A897))</f>
      </c>
      <c r="BC897">
        <f>IF($A897="","",SUMIFS($BS$2:$BS$2500,$W$2:$W$2500,$A897))</f>
      </c>
      <c r="BD897">
        <f>IF($A897="","",SUMIFS($BT$2:$BT$2500,$W$2:$W$2500,$A897))</f>
      </c>
      <c r="BF897">
        <f>IF($Z897="","",INDEX($AO$2:$AO$2000,$Z897))</f>
      </c>
      <c r="BG897">
        <f>IF($Z897="","",INDEX($AP$2:$AP$2000,$Z897))</f>
      </c>
      <c r="BH897">
        <f>IF($Z897="","",INDEX($AQ$2:$AQ$2000,$Z897))</f>
      </c>
      <c r="BI897">
        <f>IF($Z897="","",INDEX($AR$2:$AR$2000,$Z897))</f>
      </c>
      <c r="BJ897">
        <f>IF($Z897="","",INDEX($AS$2:$AS$2000,$Z897))</f>
      </c>
      <c r="BK897">
        <f>IF($Z897="","",INDEX($AT$2:$AT$2000,$Z897))</f>
      </c>
      <c r="BL897">
        <f>IF($Z897="","",INDEX($AU$2:$AU$2000,$Z897))</f>
      </c>
      <c r="BM897">
        <f>IF($Z897="","",INDEX($AV$2:$AV$2000,$Z897))</f>
      </c>
      <c r="BN897">
        <f>IF($Z897="","",INDEX($AW$2:$AW$2000,$Z897))</f>
      </c>
      <c r="BO897">
        <f>IF($Z897="","",INDEX($AX$2:$AX$2000,$Z897))</f>
      </c>
      <c r="BP897">
        <f>IF($Z897="","",INDEX($AY$2:$AY$2000,$Z897))</f>
      </c>
      <c r="BQ897">
        <f>IF($Z897="","",INDEX($AZ$2:$AZ$2000,$Z897))</f>
      </c>
      <c r="BR897">
        <f>IF($Z897="","",INDEX($BA$2:$BA$2000,$Z897))</f>
      </c>
      <c r="BS897">
        <f>IF($Z897="","",INDEX($BB$2:$BB$2000,$Z897))</f>
      </c>
      <c r="BT897">
        <f>IF($Z897="","",INDEX($BC$2:$BC$2000,$Z897))</f>
      </c>
      <c r="BV897">
        <f>IF(OR($A897="",$P897&lt;&gt;"Yes",$AH897="Yes"),"",1+N($AG897))</f>
      </c>
      <c r="BW897">
        <f>IF($A897="","",COUNTIFS($W$2:$W$2500,$A897,$BZ$2:$BZ$2500,"Yes")+COUNTIFS($X$2:$X$2500,$A897,$BY$2:$BY$2500,"Yes"))</f>
      </c>
      <c r="BX897">
        <f>IF(OR($A897="",$P897="Yes"),"",IF(N($BW897)=0,0,1+SUMIFS($CB$2:$CB$2500,$W$2:$W$2500,$A897)+SUMIFS($CA$2:$CA$2500,$X$2:$X$2500,$A897)))</f>
      </c>
      <c r="BY897" t="str">
        <f>IF($Y897="","",INDEX($AH$2:$AH$2000,$Y897)&amp;"")</f>
      </c>
      <c r="BZ897" t="str">
        <f>IF($Z897="","",INDEX($AH$2:$AH$2000,$Z897)&amp;"")</f>
      </c>
      <c r="CA897">
        <f>IF($Y897="","",INDEX($BV$2:$BV$2000,$Y897))</f>
      </c>
      <c r="CB897">
        <f>IF($Z897="","",INDEX($BV$2:$BV$2000,$Z897))</f>
      </c>
    </row>
    <row r="898">
      <c r="A898" t="str">
        <f>IF(TRIM(INDEX(games!$A:$A,ROW()))="","",TRIM(INDEX(games!$A:$A,ROW())))</f>
      </c>
      <c r="B898">
        <f>IF(OR($A898="",INDEX(games!$B:$B,ROW())=""),"",INDEX(games!$B:$B,ROW()))</f>
      </c>
      <c r="C898" t="str">
        <f>IF(OR($A898="",INDEX(games!$C:$C,ROW())=""),"",INDEX(games!$C:$C,ROW()))</f>
      </c>
      <c r="D898">
        <f>IF($A898="","",COUNTIF($W$2:$W$2500,$A898)+COUNTIF($X$2:$X$2500,$A898))</f>
      </c>
      <c r="E898">
        <f>IF($A898="","",IFERROR(MATCH($C898,$R$2:$R$5,0),0))</f>
      </c>
      <c r="F898">
        <f>IF($A898="","",MOD(ROW(),34))</f>
      </c>
      <c r="G898">
        <f>IF($A898="",NA(),IF($C898="Action",$B898,NA()))</f>
      </c>
      <c r="H898">
        <f>IF($A898="",NA(),IF($C898="Action",1+$F898*0.023,NA()))</f>
      </c>
      <c r="I898">
        <f>IF($A898="",NA(),IF($C898="Strategy",$B898,NA()))</f>
      </c>
      <c r="J898">
        <f>IF($A898="",NA(),IF($C898="Strategy",2+$F898*0.023,NA()))</f>
      </c>
      <c r="K898">
        <f>IF($A898="",NA(),IF($C898="Deckbuilder",$B898,NA()))</f>
      </c>
      <c r="L898">
        <f>IF($A898="",NA(),IF($C898="Deckbuilder",3+$F898*0.023,NA()))</f>
      </c>
      <c r="M898">
        <f>IF($A898="",NA(),IF($C898="Traditional",$B898,NA()))</f>
      </c>
      <c r="N898">
        <f>IF($A898="",NA(),IF($C898="Traditional",4+$F898*0.023,NA()))</f>
      </c>
      <c r="O898">
        <f>IF($A898="","",$D898+ROW()/1000000)</f>
      </c>
      <c r="P898" t="str">
        <f>IF(OR($A898="",INDEX(games!$H:$H,ROW())=""),"",INDEX(games!$H:$H,ROW()))</f>
      </c>
      <c r="Q898">
        <f>IF(OR($A898="",$P898&lt;&gt;"Yes"),"",$D898+ROW()/1000000)</f>
      </c>
      <c r="T898">
        <f>IF($Y898="","",INDEX($B$2:$B$2000,$Y898))</f>
      </c>
      <c r="U898">
        <f>IF($Z898="","",INDEX($B$2:$B$2000,$Z898))</f>
      </c>
      <c r="V898">
        <f>IF(OR($T898="",$U898=""),"",$U898-$T898)</f>
      </c>
      <c r="W898" t="str">
        <f>IF(TRIM(INDEX(connections!$A:$A,ROW()))="","",TRIM(INDEX(connections!$A:$A,ROW())))</f>
      </c>
      <c r="X898" t="str">
        <f>IF($W898="","",TRIM(INDEX(connections!$B:$B,ROW())))</f>
      </c>
      <c r="Y898">
        <f>IF($W898="","",IFERROR(MATCH($W898,$A$2:$A$2000,0),""))</f>
      </c>
      <c r="Z898">
        <f>IF($X898="","",IFERROR(MATCH($X898,$A$2:$A$2000,0),""))</f>
      </c>
      <c r="AA898" t="str">
        <f>IF($Y898="","",INDEX($P$2:$P$2000,$Y898))</f>
      </c>
      <c r="AB898" t="str">
        <f>IF($Z898="","",INDEX($P$2:$P$2000,$Z898))</f>
      </c>
      <c r="AC898">
        <f>IF(AND($AA898="Yes",$AB898="Yes"),1,"")</f>
      </c>
      <c r="AD898">
        <f>IF(OR($Y898="",$Z898=""),"",IF(INDEX($C$2:$C$2000,$Y898)=INDEX($C$2:$C$2000,$Z898),0,1))</f>
      </c>
      <c r="AE898">
        <f>IF($AC898&lt;&gt;1,"",IF(AND(INDEX($AG$2:$AG$2000,$Y898)=1,INDEX($AG$2:$AG$2000,$Z898)=1),1,""))</f>
      </c>
      <c r="AG898">
        <f>IF($A898="","",COUNTIFS($W$2:$W$2500,$A898,$AB$2:$AB$2500,"Yes")+COUNTIFS($X$2:$X$2500,$A898,$AA$2:$AA$2500,"Yes"))</f>
      </c>
      <c r="AH898" t="str">
        <f>IF(OR($P898&lt;&gt;"Yes",N($AG898)=0),"",IF(AND($AG898=1,COUNTIFS($W$2:$W$2500,$A898,$AE$2:$AE$2500,1)+COUNTIFS($X$2:$X$2500,$A898,$AE$2:$AE$2500,1)&gt;0),"","Yes"))</f>
      </c>
      <c r="AI898">
        <f>IF($AH898="Yes",$AG898,"")</f>
      </c>
      <c r="AJ898">
        <f>IF($AI898="","",$AI898+ROW()/1000000)</f>
      </c>
      <c r="AK898">
        <f>IF(OR($A898="",$P898="Yes",N($AG898)=0),"",$AG898+ROW()/1000000)</f>
      </c>
      <c r="AL898" t="str">
        <f>IF($A898="","",INDEX(games!$J:$J,ROW())&amp;"")</f>
      </c>
      <c r="AM898">
        <f>IF($A898="","",SUMPRODUCT($AO898:$BD898,'Map Analysis'!$AP$2^{0,1,2,3,4,5,6,7,8,9,10,11,12,13,14,15}))</f>
      </c>
      <c r="AN898">
        <f>IF($A898="","",$AM898+ROW()/10000000)</f>
      </c>
      <c r="AO898">
        <f>IF($A898="","",COUNTIF($W$2:$W$2500,$A898))</f>
      </c>
      <c r="AP898">
        <f>IF($A898="","",SUMIFS($BF$2:$BF$2500,$W$2:$W$2500,$A898))</f>
      </c>
      <c r="AQ898">
        <f>IF($A898="","",SUMIFS($BG$2:$BG$2500,$W$2:$W$2500,$A898))</f>
      </c>
      <c r="AR898">
        <f>IF($A898="","",SUMIFS($BH$2:$BH$2500,$W$2:$W$2500,$A898))</f>
      </c>
      <c r="AS898">
        <f>IF($A898="","",SUMIFS($BI$2:$BI$2500,$W$2:$W$2500,$A898))</f>
      </c>
      <c r="AT898">
        <f>IF($A898="","",SUMIFS($BJ$2:$BJ$2500,$W$2:$W$2500,$A898))</f>
      </c>
      <c r="AU898">
        <f>IF($A898="","",SUMIFS($BK$2:$BK$2500,$W$2:$W$2500,$A898))</f>
      </c>
      <c r="AV898">
        <f>IF($A898="","",SUMIFS($BL$2:$BL$2500,$W$2:$W$2500,$A898))</f>
      </c>
      <c r="AW898">
        <f>IF($A898="","",SUMIFS($BM$2:$BM$2500,$W$2:$W$2500,$A898))</f>
      </c>
      <c r="AX898">
        <f>IF($A898="","",SUMIFS($BN$2:$BN$2500,$W$2:$W$2500,$A898))</f>
      </c>
      <c r="AY898">
        <f>IF($A898="","",SUMIFS($BO$2:$BO$2500,$W$2:$W$2500,$A898))</f>
      </c>
      <c r="AZ898">
        <f>IF($A898="","",SUMIFS($BP$2:$BP$2500,$W$2:$W$2500,$A898))</f>
      </c>
      <c r="BA898">
        <f>IF($A898="","",SUMIFS($BQ$2:$BQ$2500,$W$2:$W$2500,$A898))</f>
      </c>
      <c r="BB898">
        <f>IF($A898="","",SUMIFS($BR$2:$BR$2500,$W$2:$W$2500,$A898))</f>
      </c>
      <c r="BC898">
        <f>IF($A898="","",SUMIFS($BS$2:$BS$2500,$W$2:$W$2500,$A898))</f>
      </c>
      <c r="BD898">
        <f>IF($A898="","",SUMIFS($BT$2:$BT$2500,$W$2:$W$2500,$A898))</f>
      </c>
      <c r="BF898">
        <f>IF($Z898="","",INDEX($AO$2:$AO$2000,$Z898))</f>
      </c>
      <c r="BG898">
        <f>IF($Z898="","",INDEX($AP$2:$AP$2000,$Z898))</f>
      </c>
      <c r="BH898">
        <f>IF($Z898="","",INDEX($AQ$2:$AQ$2000,$Z898))</f>
      </c>
      <c r="BI898">
        <f>IF($Z898="","",INDEX($AR$2:$AR$2000,$Z898))</f>
      </c>
      <c r="BJ898">
        <f>IF($Z898="","",INDEX($AS$2:$AS$2000,$Z898))</f>
      </c>
      <c r="BK898">
        <f>IF($Z898="","",INDEX($AT$2:$AT$2000,$Z898))</f>
      </c>
      <c r="BL898">
        <f>IF($Z898="","",INDEX($AU$2:$AU$2000,$Z898))</f>
      </c>
      <c r="BM898">
        <f>IF($Z898="","",INDEX($AV$2:$AV$2000,$Z898))</f>
      </c>
      <c r="BN898">
        <f>IF($Z898="","",INDEX($AW$2:$AW$2000,$Z898))</f>
      </c>
      <c r="BO898">
        <f>IF($Z898="","",INDEX($AX$2:$AX$2000,$Z898))</f>
      </c>
      <c r="BP898">
        <f>IF($Z898="","",INDEX($AY$2:$AY$2000,$Z898))</f>
      </c>
      <c r="BQ898">
        <f>IF($Z898="","",INDEX($AZ$2:$AZ$2000,$Z898))</f>
      </c>
      <c r="BR898">
        <f>IF($Z898="","",INDEX($BA$2:$BA$2000,$Z898))</f>
      </c>
      <c r="BS898">
        <f>IF($Z898="","",INDEX($BB$2:$BB$2000,$Z898))</f>
      </c>
      <c r="BT898">
        <f>IF($Z898="","",INDEX($BC$2:$BC$2000,$Z898))</f>
      </c>
      <c r="BV898">
        <f>IF(OR($A898="",$P898&lt;&gt;"Yes",$AH898="Yes"),"",1+N($AG898))</f>
      </c>
      <c r="BW898">
        <f>IF($A898="","",COUNTIFS($W$2:$W$2500,$A898,$BZ$2:$BZ$2500,"Yes")+COUNTIFS($X$2:$X$2500,$A898,$BY$2:$BY$2500,"Yes"))</f>
      </c>
      <c r="BX898">
        <f>IF(OR($A898="",$P898="Yes"),"",IF(N($BW898)=0,0,1+SUMIFS($CB$2:$CB$2500,$W$2:$W$2500,$A898)+SUMIFS($CA$2:$CA$2500,$X$2:$X$2500,$A898)))</f>
      </c>
      <c r="BY898" t="str">
        <f>IF($Y898="","",INDEX($AH$2:$AH$2000,$Y898)&amp;"")</f>
      </c>
      <c r="BZ898" t="str">
        <f>IF($Z898="","",INDEX($AH$2:$AH$2000,$Z898)&amp;"")</f>
      </c>
      <c r="CA898">
        <f>IF($Y898="","",INDEX($BV$2:$BV$2000,$Y898))</f>
      </c>
      <c r="CB898">
        <f>IF($Z898="","",INDEX($BV$2:$BV$2000,$Z898))</f>
      </c>
    </row>
    <row r="899">
      <c r="A899" t="str">
        <f>IF(TRIM(INDEX(games!$A:$A,ROW()))="","",TRIM(INDEX(games!$A:$A,ROW())))</f>
      </c>
      <c r="B899">
        <f>IF(OR($A899="",INDEX(games!$B:$B,ROW())=""),"",INDEX(games!$B:$B,ROW()))</f>
      </c>
      <c r="C899" t="str">
        <f>IF(OR($A899="",INDEX(games!$C:$C,ROW())=""),"",INDEX(games!$C:$C,ROW()))</f>
      </c>
      <c r="D899">
        <f>IF($A899="","",COUNTIF($W$2:$W$2500,$A899)+COUNTIF($X$2:$X$2500,$A899))</f>
      </c>
      <c r="E899">
        <f>IF($A899="","",IFERROR(MATCH($C899,$R$2:$R$5,0),0))</f>
      </c>
      <c r="F899">
        <f>IF($A899="","",MOD(ROW(),34))</f>
      </c>
      <c r="G899">
        <f>IF($A899="",NA(),IF($C899="Action",$B899,NA()))</f>
      </c>
      <c r="H899">
        <f>IF($A899="",NA(),IF($C899="Action",1+$F899*0.023,NA()))</f>
      </c>
      <c r="I899">
        <f>IF($A899="",NA(),IF($C899="Strategy",$B899,NA()))</f>
      </c>
      <c r="J899">
        <f>IF($A899="",NA(),IF($C899="Strategy",2+$F899*0.023,NA()))</f>
      </c>
      <c r="K899">
        <f>IF($A899="",NA(),IF($C899="Deckbuilder",$B899,NA()))</f>
      </c>
      <c r="L899">
        <f>IF($A899="",NA(),IF($C899="Deckbuilder",3+$F899*0.023,NA()))</f>
      </c>
      <c r="M899">
        <f>IF($A899="",NA(),IF($C899="Traditional",$B899,NA()))</f>
      </c>
      <c r="N899">
        <f>IF($A899="",NA(),IF($C899="Traditional",4+$F899*0.023,NA()))</f>
      </c>
      <c r="O899">
        <f>IF($A899="","",$D899+ROW()/1000000)</f>
      </c>
      <c r="P899" t="str">
        <f>IF(OR($A899="",INDEX(games!$H:$H,ROW())=""),"",INDEX(games!$H:$H,ROW()))</f>
      </c>
      <c r="Q899">
        <f>IF(OR($A899="",$P899&lt;&gt;"Yes"),"",$D899+ROW()/1000000)</f>
      </c>
      <c r="T899">
        <f>IF($Y899="","",INDEX($B$2:$B$2000,$Y899))</f>
      </c>
      <c r="U899">
        <f>IF($Z899="","",INDEX($B$2:$B$2000,$Z899))</f>
      </c>
      <c r="V899">
        <f>IF(OR($T899="",$U899=""),"",$U899-$T899)</f>
      </c>
      <c r="W899" t="str">
        <f>IF(TRIM(INDEX(connections!$A:$A,ROW()))="","",TRIM(INDEX(connections!$A:$A,ROW())))</f>
      </c>
      <c r="X899" t="str">
        <f>IF($W899="","",TRIM(INDEX(connections!$B:$B,ROW())))</f>
      </c>
      <c r="Y899">
        <f>IF($W899="","",IFERROR(MATCH($W899,$A$2:$A$2000,0),""))</f>
      </c>
      <c r="Z899">
        <f>IF($X899="","",IFERROR(MATCH($X899,$A$2:$A$2000,0),""))</f>
      </c>
      <c r="AA899" t="str">
        <f>IF($Y899="","",INDEX($P$2:$P$2000,$Y899))</f>
      </c>
      <c r="AB899" t="str">
        <f>IF($Z899="","",INDEX($P$2:$P$2000,$Z899))</f>
      </c>
      <c r="AC899">
        <f>IF(AND($AA899="Yes",$AB899="Yes"),1,"")</f>
      </c>
      <c r="AD899">
        <f>IF(OR($Y899="",$Z899=""),"",IF(INDEX($C$2:$C$2000,$Y899)=INDEX($C$2:$C$2000,$Z899),0,1))</f>
      </c>
      <c r="AE899">
        <f>IF($AC899&lt;&gt;1,"",IF(AND(INDEX($AG$2:$AG$2000,$Y899)=1,INDEX($AG$2:$AG$2000,$Z899)=1),1,""))</f>
      </c>
      <c r="AG899">
        <f>IF($A899="","",COUNTIFS($W$2:$W$2500,$A899,$AB$2:$AB$2500,"Yes")+COUNTIFS($X$2:$X$2500,$A899,$AA$2:$AA$2500,"Yes"))</f>
      </c>
      <c r="AH899" t="str">
        <f>IF(OR($P899&lt;&gt;"Yes",N($AG899)=0),"",IF(AND($AG899=1,COUNTIFS($W$2:$W$2500,$A899,$AE$2:$AE$2500,1)+COUNTIFS($X$2:$X$2500,$A899,$AE$2:$AE$2500,1)&gt;0),"","Yes"))</f>
      </c>
      <c r="AI899">
        <f>IF($AH899="Yes",$AG899,"")</f>
      </c>
      <c r="AJ899">
        <f>IF($AI899="","",$AI899+ROW()/1000000)</f>
      </c>
      <c r="AK899">
        <f>IF(OR($A899="",$P899="Yes",N($AG899)=0),"",$AG899+ROW()/1000000)</f>
      </c>
      <c r="AL899" t="str">
        <f>IF($A899="","",INDEX(games!$J:$J,ROW())&amp;"")</f>
      </c>
      <c r="AM899">
        <f>IF($A899="","",SUMPRODUCT($AO899:$BD899,'Map Analysis'!$AP$2^{0,1,2,3,4,5,6,7,8,9,10,11,12,13,14,15}))</f>
      </c>
      <c r="AN899">
        <f>IF($A899="","",$AM899+ROW()/10000000)</f>
      </c>
      <c r="AO899">
        <f>IF($A899="","",COUNTIF($W$2:$W$2500,$A899))</f>
      </c>
      <c r="AP899">
        <f>IF($A899="","",SUMIFS($BF$2:$BF$2500,$W$2:$W$2500,$A899))</f>
      </c>
      <c r="AQ899">
        <f>IF($A899="","",SUMIFS($BG$2:$BG$2500,$W$2:$W$2500,$A899))</f>
      </c>
      <c r="AR899">
        <f>IF($A899="","",SUMIFS($BH$2:$BH$2500,$W$2:$W$2500,$A899))</f>
      </c>
      <c r="AS899">
        <f>IF($A899="","",SUMIFS($BI$2:$BI$2500,$W$2:$W$2500,$A899))</f>
      </c>
      <c r="AT899">
        <f>IF($A899="","",SUMIFS($BJ$2:$BJ$2500,$W$2:$W$2500,$A899))</f>
      </c>
      <c r="AU899">
        <f>IF($A899="","",SUMIFS($BK$2:$BK$2500,$W$2:$W$2500,$A899))</f>
      </c>
      <c r="AV899">
        <f>IF($A899="","",SUMIFS($BL$2:$BL$2500,$W$2:$W$2500,$A899))</f>
      </c>
      <c r="AW899">
        <f>IF($A899="","",SUMIFS($BM$2:$BM$2500,$W$2:$W$2500,$A899))</f>
      </c>
      <c r="AX899">
        <f>IF($A899="","",SUMIFS($BN$2:$BN$2500,$W$2:$W$2500,$A899))</f>
      </c>
      <c r="AY899">
        <f>IF($A899="","",SUMIFS($BO$2:$BO$2500,$W$2:$W$2500,$A899))</f>
      </c>
      <c r="AZ899">
        <f>IF($A899="","",SUMIFS($BP$2:$BP$2500,$W$2:$W$2500,$A899))</f>
      </c>
      <c r="BA899">
        <f>IF($A899="","",SUMIFS($BQ$2:$BQ$2500,$W$2:$W$2500,$A899))</f>
      </c>
      <c r="BB899">
        <f>IF($A899="","",SUMIFS($BR$2:$BR$2500,$W$2:$W$2500,$A899))</f>
      </c>
      <c r="BC899">
        <f>IF($A899="","",SUMIFS($BS$2:$BS$2500,$W$2:$W$2500,$A899))</f>
      </c>
      <c r="BD899">
        <f>IF($A899="","",SUMIFS($BT$2:$BT$2500,$W$2:$W$2500,$A899))</f>
      </c>
      <c r="BF899">
        <f>IF($Z899="","",INDEX($AO$2:$AO$2000,$Z899))</f>
      </c>
      <c r="BG899">
        <f>IF($Z899="","",INDEX($AP$2:$AP$2000,$Z899))</f>
      </c>
      <c r="BH899">
        <f>IF($Z899="","",INDEX($AQ$2:$AQ$2000,$Z899))</f>
      </c>
      <c r="BI899">
        <f>IF($Z899="","",INDEX($AR$2:$AR$2000,$Z899))</f>
      </c>
      <c r="BJ899">
        <f>IF($Z899="","",INDEX($AS$2:$AS$2000,$Z899))</f>
      </c>
      <c r="BK899">
        <f>IF($Z899="","",INDEX($AT$2:$AT$2000,$Z899))</f>
      </c>
      <c r="BL899">
        <f>IF($Z899="","",INDEX($AU$2:$AU$2000,$Z899))</f>
      </c>
      <c r="BM899">
        <f>IF($Z899="","",INDEX($AV$2:$AV$2000,$Z899))</f>
      </c>
      <c r="BN899">
        <f>IF($Z899="","",INDEX($AW$2:$AW$2000,$Z899))</f>
      </c>
      <c r="BO899">
        <f>IF($Z899="","",INDEX($AX$2:$AX$2000,$Z899))</f>
      </c>
      <c r="BP899">
        <f>IF($Z899="","",INDEX($AY$2:$AY$2000,$Z899))</f>
      </c>
      <c r="BQ899">
        <f>IF($Z899="","",INDEX($AZ$2:$AZ$2000,$Z899))</f>
      </c>
      <c r="BR899">
        <f>IF($Z899="","",INDEX($BA$2:$BA$2000,$Z899))</f>
      </c>
      <c r="BS899">
        <f>IF($Z899="","",INDEX($BB$2:$BB$2000,$Z899))</f>
      </c>
      <c r="BT899">
        <f>IF($Z899="","",INDEX($BC$2:$BC$2000,$Z899))</f>
      </c>
      <c r="BV899">
        <f>IF(OR($A899="",$P899&lt;&gt;"Yes",$AH899="Yes"),"",1+N($AG899))</f>
      </c>
      <c r="BW899">
        <f>IF($A899="","",COUNTIFS($W$2:$W$2500,$A899,$BZ$2:$BZ$2500,"Yes")+COUNTIFS($X$2:$X$2500,$A899,$BY$2:$BY$2500,"Yes"))</f>
      </c>
      <c r="BX899">
        <f>IF(OR($A899="",$P899="Yes"),"",IF(N($BW899)=0,0,1+SUMIFS($CB$2:$CB$2500,$W$2:$W$2500,$A899)+SUMIFS($CA$2:$CA$2500,$X$2:$X$2500,$A899)))</f>
      </c>
      <c r="BY899" t="str">
        <f>IF($Y899="","",INDEX($AH$2:$AH$2000,$Y899)&amp;"")</f>
      </c>
      <c r="BZ899" t="str">
        <f>IF($Z899="","",INDEX($AH$2:$AH$2000,$Z899)&amp;"")</f>
      </c>
      <c r="CA899">
        <f>IF($Y899="","",INDEX($BV$2:$BV$2000,$Y899))</f>
      </c>
      <c r="CB899">
        <f>IF($Z899="","",INDEX($BV$2:$BV$2000,$Z899))</f>
      </c>
    </row>
    <row r="900">
      <c r="A900" t="str">
        <f>IF(TRIM(INDEX(games!$A:$A,ROW()))="","",TRIM(INDEX(games!$A:$A,ROW())))</f>
      </c>
      <c r="B900">
        <f>IF(OR($A900="",INDEX(games!$B:$B,ROW())=""),"",INDEX(games!$B:$B,ROW()))</f>
      </c>
      <c r="C900" t="str">
        <f>IF(OR($A900="",INDEX(games!$C:$C,ROW())=""),"",INDEX(games!$C:$C,ROW()))</f>
      </c>
      <c r="D900">
        <f>IF($A900="","",COUNTIF($W$2:$W$2500,$A900)+COUNTIF($X$2:$X$2500,$A900))</f>
      </c>
      <c r="E900">
        <f>IF($A900="","",IFERROR(MATCH($C900,$R$2:$R$5,0),0))</f>
      </c>
      <c r="F900">
        <f>IF($A900="","",MOD(ROW(),34))</f>
      </c>
      <c r="G900">
        <f>IF($A900="",NA(),IF($C900="Action",$B900,NA()))</f>
      </c>
      <c r="H900">
        <f>IF($A900="",NA(),IF($C900="Action",1+$F900*0.023,NA()))</f>
      </c>
      <c r="I900">
        <f>IF($A900="",NA(),IF($C900="Strategy",$B900,NA()))</f>
      </c>
      <c r="J900">
        <f>IF($A900="",NA(),IF($C900="Strategy",2+$F900*0.023,NA()))</f>
      </c>
      <c r="K900">
        <f>IF($A900="",NA(),IF($C900="Deckbuilder",$B900,NA()))</f>
      </c>
      <c r="L900">
        <f>IF($A900="",NA(),IF($C900="Deckbuilder",3+$F900*0.023,NA()))</f>
      </c>
      <c r="M900">
        <f>IF($A900="",NA(),IF($C900="Traditional",$B900,NA()))</f>
      </c>
      <c r="N900">
        <f>IF($A900="",NA(),IF($C900="Traditional",4+$F900*0.023,NA()))</f>
      </c>
      <c r="O900">
        <f>IF($A900="","",$D900+ROW()/1000000)</f>
      </c>
      <c r="P900" t="str">
        <f>IF(OR($A900="",INDEX(games!$H:$H,ROW())=""),"",INDEX(games!$H:$H,ROW()))</f>
      </c>
      <c r="Q900">
        <f>IF(OR($A900="",$P900&lt;&gt;"Yes"),"",$D900+ROW()/1000000)</f>
      </c>
      <c r="T900">
        <f>IF($Y900="","",INDEX($B$2:$B$2000,$Y900))</f>
      </c>
      <c r="U900">
        <f>IF($Z900="","",INDEX($B$2:$B$2000,$Z900))</f>
      </c>
      <c r="V900">
        <f>IF(OR($T900="",$U900=""),"",$U900-$T900)</f>
      </c>
      <c r="W900" t="str">
        <f>IF(TRIM(INDEX(connections!$A:$A,ROW()))="","",TRIM(INDEX(connections!$A:$A,ROW())))</f>
      </c>
      <c r="X900" t="str">
        <f>IF($W900="","",TRIM(INDEX(connections!$B:$B,ROW())))</f>
      </c>
      <c r="Y900">
        <f>IF($W900="","",IFERROR(MATCH($W900,$A$2:$A$2000,0),""))</f>
      </c>
      <c r="Z900">
        <f>IF($X900="","",IFERROR(MATCH($X900,$A$2:$A$2000,0),""))</f>
      </c>
      <c r="AA900" t="str">
        <f>IF($Y900="","",INDEX($P$2:$P$2000,$Y900))</f>
      </c>
      <c r="AB900" t="str">
        <f>IF($Z900="","",INDEX($P$2:$P$2000,$Z900))</f>
      </c>
      <c r="AC900">
        <f>IF(AND($AA900="Yes",$AB900="Yes"),1,"")</f>
      </c>
      <c r="AD900">
        <f>IF(OR($Y900="",$Z900=""),"",IF(INDEX($C$2:$C$2000,$Y900)=INDEX($C$2:$C$2000,$Z900),0,1))</f>
      </c>
      <c r="AE900">
        <f>IF($AC900&lt;&gt;1,"",IF(AND(INDEX($AG$2:$AG$2000,$Y900)=1,INDEX($AG$2:$AG$2000,$Z900)=1),1,""))</f>
      </c>
      <c r="AG900">
        <f>IF($A900="","",COUNTIFS($W$2:$W$2500,$A900,$AB$2:$AB$2500,"Yes")+COUNTIFS($X$2:$X$2500,$A900,$AA$2:$AA$2500,"Yes"))</f>
      </c>
      <c r="AH900" t="str">
        <f>IF(OR($P900&lt;&gt;"Yes",N($AG900)=0),"",IF(AND($AG900=1,COUNTIFS($W$2:$W$2500,$A900,$AE$2:$AE$2500,1)+COUNTIFS($X$2:$X$2500,$A900,$AE$2:$AE$2500,1)&gt;0),"","Yes"))</f>
      </c>
      <c r="AI900">
        <f>IF($AH900="Yes",$AG900,"")</f>
      </c>
      <c r="AJ900">
        <f>IF($AI900="","",$AI900+ROW()/1000000)</f>
      </c>
      <c r="AK900">
        <f>IF(OR($A900="",$P900="Yes",N($AG900)=0),"",$AG900+ROW()/1000000)</f>
      </c>
      <c r="AL900" t="str">
        <f>IF($A900="","",INDEX(games!$J:$J,ROW())&amp;"")</f>
      </c>
      <c r="AM900">
        <f>IF($A900="","",SUMPRODUCT($AO900:$BD900,'Map Analysis'!$AP$2^{0,1,2,3,4,5,6,7,8,9,10,11,12,13,14,15}))</f>
      </c>
      <c r="AN900">
        <f>IF($A900="","",$AM900+ROW()/10000000)</f>
      </c>
      <c r="AO900">
        <f>IF($A900="","",COUNTIF($W$2:$W$2500,$A900))</f>
      </c>
      <c r="AP900">
        <f>IF($A900="","",SUMIFS($BF$2:$BF$2500,$W$2:$W$2500,$A900))</f>
      </c>
      <c r="AQ900">
        <f>IF($A900="","",SUMIFS($BG$2:$BG$2500,$W$2:$W$2500,$A900))</f>
      </c>
      <c r="AR900">
        <f>IF($A900="","",SUMIFS($BH$2:$BH$2500,$W$2:$W$2500,$A900))</f>
      </c>
      <c r="AS900">
        <f>IF($A900="","",SUMIFS($BI$2:$BI$2500,$W$2:$W$2500,$A900))</f>
      </c>
      <c r="AT900">
        <f>IF($A900="","",SUMIFS($BJ$2:$BJ$2500,$W$2:$W$2500,$A900))</f>
      </c>
      <c r="AU900">
        <f>IF($A900="","",SUMIFS($BK$2:$BK$2500,$W$2:$W$2500,$A900))</f>
      </c>
      <c r="AV900">
        <f>IF($A900="","",SUMIFS($BL$2:$BL$2500,$W$2:$W$2500,$A900))</f>
      </c>
      <c r="AW900">
        <f>IF($A900="","",SUMIFS($BM$2:$BM$2500,$W$2:$W$2500,$A900))</f>
      </c>
      <c r="AX900">
        <f>IF($A900="","",SUMIFS($BN$2:$BN$2500,$W$2:$W$2500,$A900))</f>
      </c>
      <c r="AY900">
        <f>IF($A900="","",SUMIFS($BO$2:$BO$2500,$W$2:$W$2500,$A900))</f>
      </c>
      <c r="AZ900">
        <f>IF($A900="","",SUMIFS($BP$2:$BP$2500,$W$2:$W$2500,$A900))</f>
      </c>
      <c r="BA900">
        <f>IF($A900="","",SUMIFS($BQ$2:$BQ$2500,$W$2:$W$2500,$A900))</f>
      </c>
      <c r="BB900">
        <f>IF($A900="","",SUMIFS($BR$2:$BR$2500,$W$2:$W$2500,$A900))</f>
      </c>
      <c r="BC900">
        <f>IF($A900="","",SUMIFS($BS$2:$BS$2500,$W$2:$W$2500,$A900))</f>
      </c>
      <c r="BD900">
        <f>IF($A900="","",SUMIFS($BT$2:$BT$2500,$W$2:$W$2500,$A900))</f>
      </c>
      <c r="BF900">
        <f>IF($Z900="","",INDEX($AO$2:$AO$2000,$Z900))</f>
      </c>
      <c r="BG900">
        <f>IF($Z900="","",INDEX($AP$2:$AP$2000,$Z900))</f>
      </c>
      <c r="BH900">
        <f>IF($Z900="","",INDEX($AQ$2:$AQ$2000,$Z900))</f>
      </c>
      <c r="BI900">
        <f>IF($Z900="","",INDEX($AR$2:$AR$2000,$Z900))</f>
      </c>
      <c r="BJ900">
        <f>IF($Z900="","",INDEX($AS$2:$AS$2000,$Z900))</f>
      </c>
      <c r="BK900">
        <f>IF($Z900="","",INDEX($AT$2:$AT$2000,$Z900))</f>
      </c>
      <c r="BL900">
        <f>IF($Z900="","",INDEX($AU$2:$AU$2000,$Z900))</f>
      </c>
      <c r="BM900">
        <f>IF($Z900="","",INDEX($AV$2:$AV$2000,$Z900))</f>
      </c>
      <c r="BN900">
        <f>IF($Z900="","",INDEX($AW$2:$AW$2000,$Z900))</f>
      </c>
      <c r="BO900">
        <f>IF($Z900="","",INDEX($AX$2:$AX$2000,$Z900))</f>
      </c>
      <c r="BP900">
        <f>IF($Z900="","",INDEX($AY$2:$AY$2000,$Z900))</f>
      </c>
      <c r="BQ900">
        <f>IF($Z900="","",INDEX($AZ$2:$AZ$2000,$Z900))</f>
      </c>
      <c r="BR900">
        <f>IF($Z900="","",INDEX($BA$2:$BA$2000,$Z900))</f>
      </c>
      <c r="BS900">
        <f>IF($Z900="","",INDEX($BB$2:$BB$2000,$Z900))</f>
      </c>
      <c r="BT900">
        <f>IF($Z900="","",INDEX($BC$2:$BC$2000,$Z900))</f>
      </c>
      <c r="BV900">
        <f>IF(OR($A900="",$P900&lt;&gt;"Yes",$AH900="Yes"),"",1+N($AG900))</f>
      </c>
      <c r="BW900">
        <f>IF($A900="","",COUNTIFS($W$2:$W$2500,$A900,$BZ$2:$BZ$2500,"Yes")+COUNTIFS($X$2:$X$2500,$A900,$BY$2:$BY$2500,"Yes"))</f>
      </c>
      <c r="BX900">
        <f>IF(OR($A900="",$P900="Yes"),"",IF(N($BW900)=0,0,1+SUMIFS($CB$2:$CB$2500,$W$2:$W$2500,$A900)+SUMIFS($CA$2:$CA$2500,$X$2:$X$2500,$A900)))</f>
      </c>
      <c r="BY900" t="str">
        <f>IF($Y900="","",INDEX($AH$2:$AH$2000,$Y900)&amp;"")</f>
      </c>
      <c r="BZ900" t="str">
        <f>IF($Z900="","",INDEX($AH$2:$AH$2000,$Z900)&amp;"")</f>
      </c>
      <c r="CA900">
        <f>IF($Y900="","",INDEX($BV$2:$BV$2000,$Y900))</f>
      </c>
      <c r="CB900">
        <f>IF($Z900="","",INDEX($BV$2:$BV$2000,$Z900))</f>
      </c>
    </row>
    <row r="901">
      <c r="A901" t="str">
        <f>IF(TRIM(INDEX(games!$A:$A,ROW()))="","",TRIM(INDEX(games!$A:$A,ROW())))</f>
      </c>
      <c r="B901">
        <f>IF(OR($A901="",INDEX(games!$B:$B,ROW())=""),"",INDEX(games!$B:$B,ROW()))</f>
      </c>
      <c r="C901" t="str">
        <f>IF(OR($A901="",INDEX(games!$C:$C,ROW())=""),"",INDEX(games!$C:$C,ROW()))</f>
      </c>
      <c r="D901">
        <f>IF($A901="","",COUNTIF($W$2:$W$2500,$A901)+COUNTIF($X$2:$X$2500,$A901))</f>
      </c>
      <c r="E901">
        <f>IF($A901="","",IFERROR(MATCH($C901,$R$2:$R$5,0),0))</f>
      </c>
      <c r="F901">
        <f>IF($A901="","",MOD(ROW(),34))</f>
      </c>
      <c r="G901">
        <f>IF($A901="",NA(),IF($C901="Action",$B901,NA()))</f>
      </c>
      <c r="H901">
        <f>IF($A901="",NA(),IF($C901="Action",1+$F901*0.023,NA()))</f>
      </c>
      <c r="I901">
        <f>IF($A901="",NA(),IF($C901="Strategy",$B901,NA()))</f>
      </c>
      <c r="J901">
        <f>IF($A901="",NA(),IF($C901="Strategy",2+$F901*0.023,NA()))</f>
      </c>
      <c r="K901">
        <f>IF($A901="",NA(),IF($C901="Deckbuilder",$B901,NA()))</f>
      </c>
      <c r="L901">
        <f>IF($A901="",NA(),IF($C901="Deckbuilder",3+$F901*0.023,NA()))</f>
      </c>
      <c r="M901">
        <f>IF($A901="",NA(),IF($C901="Traditional",$B901,NA()))</f>
      </c>
      <c r="N901">
        <f>IF($A901="",NA(),IF($C901="Traditional",4+$F901*0.023,NA()))</f>
      </c>
      <c r="O901">
        <f>IF($A901="","",$D901+ROW()/1000000)</f>
      </c>
      <c r="P901" t="str">
        <f>IF(OR($A901="",INDEX(games!$H:$H,ROW())=""),"",INDEX(games!$H:$H,ROW()))</f>
      </c>
      <c r="Q901">
        <f>IF(OR($A901="",$P901&lt;&gt;"Yes"),"",$D901+ROW()/1000000)</f>
      </c>
      <c r="T901">
        <f>IF($Y901="","",INDEX($B$2:$B$2000,$Y901))</f>
      </c>
      <c r="U901">
        <f>IF($Z901="","",INDEX($B$2:$B$2000,$Z901))</f>
      </c>
      <c r="V901">
        <f>IF(OR($T901="",$U901=""),"",$U901-$T901)</f>
      </c>
      <c r="W901" t="str">
        <f>IF(TRIM(INDEX(connections!$A:$A,ROW()))="","",TRIM(INDEX(connections!$A:$A,ROW())))</f>
      </c>
      <c r="X901" t="str">
        <f>IF($W901="","",TRIM(INDEX(connections!$B:$B,ROW())))</f>
      </c>
      <c r="Y901">
        <f>IF($W901="","",IFERROR(MATCH($W901,$A$2:$A$2000,0),""))</f>
      </c>
      <c r="Z901">
        <f>IF($X901="","",IFERROR(MATCH($X901,$A$2:$A$2000,0),""))</f>
      </c>
      <c r="AA901" t="str">
        <f>IF($Y901="","",INDEX($P$2:$P$2000,$Y901))</f>
      </c>
      <c r="AB901" t="str">
        <f>IF($Z901="","",INDEX($P$2:$P$2000,$Z901))</f>
      </c>
      <c r="AC901">
        <f>IF(AND($AA901="Yes",$AB901="Yes"),1,"")</f>
      </c>
      <c r="AD901">
        <f>IF(OR($Y901="",$Z901=""),"",IF(INDEX($C$2:$C$2000,$Y901)=INDEX($C$2:$C$2000,$Z901),0,1))</f>
      </c>
      <c r="AE901">
        <f>IF($AC901&lt;&gt;1,"",IF(AND(INDEX($AG$2:$AG$2000,$Y901)=1,INDEX($AG$2:$AG$2000,$Z901)=1),1,""))</f>
      </c>
      <c r="AG901">
        <f>IF($A901="","",COUNTIFS($W$2:$W$2500,$A901,$AB$2:$AB$2500,"Yes")+COUNTIFS($X$2:$X$2500,$A901,$AA$2:$AA$2500,"Yes"))</f>
      </c>
      <c r="AH901" t="str">
        <f>IF(OR($P901&lt;&gt;"Yes",N($AG901)=0),"",IF(AND($AG901=1,COUNTIFS($W$2:$W$2500,$A901,$AE$2:$AE$2500,1)+COUNTIFS($X$2:$X$2500,$A901,$AE$2:$AE$2500,1)&gt;0),"","Yes"))</f>
      </c>
      <c r="AI901">
        <f>IF($AH901="Yes",$AG901,"")</f>
      </c>
      <c r="AJ901">
        <f>IF($AI901="","",$AI901+ROW()/1000000)</f>
      </c>
      <c r="AK901">
        <f>IF(OR($A901="",$P901="Yes",N($AG901)=0),"",$AG901+ROW()/1000000)</f>
      </c>
      <c r="AL901" t="str">
        <f>IF($A901="","",INDEX(games!$J:$J,ROW())&amp;"")</f>
      </c>
      <c r="AM901">
        <f>IF($A901="","",SUMPRODUCT($AO901:$BD901,'Map Analysis'!$AP$2^{0,1,2,3,4,5,6,7,8,9,10,11,12,13,14,15}))</f>
      </c>
      <c r="AN901">
        <f>IF($A901="","",$AM901+ROW()/10000000)</f>
      </c>
      <c r="AO901">
        <f>IF($A901="","",COUNTIF($W$2:$W$2500,$A901))</f>
      </c>
      <c r="AP901">
        <f>IF($A901="","",SUMIFS($BF$2:$BF$2500,$W$2:$W$2500,$A901))</f>
      </c>
      <c r="AQ901">
        <f>IF($A901="","",SUMIFS($BG$2:$BG$2500,$W$2:$W$2500,$A901))</f>
      </c>
      <c r="AR901">
        <f>IF($A901="","",SUMIFS($BH$2:$BH$2500,$W$2:$W$2500,$A901))</f>
      </c>
      <c r="AS901">
        <f>IF($A901="","",SUMIFS($BI$2:$BI$2500,$W$2:$W$2500,$A901))</f>
      </c>
      <c r="AT901">
        <f>IF($A901="","",SUMIFS($BJ$2:$BJ$2500,$W$2:$W$2500,$A901))</f>
      </c>
      <c r="AU901">
        <f>IF($A901="","",SUMIFS($BK$2:$BK$2500,$W$2:$W$2500,$A901))</f>
      </c>
      <c r="AV901">
        <f>IF($A901="","",SUMIFS($BL$2:$BL$2500,$W$2:$W$2500,$A901))</f>
      </c>
      <c r="AW901">
        <f>IF($A901="","",SUMIFS($BM$2:$BM$2500,$W$2:$W$2500,$A901))</f>
      </c>
      <c r="AX901">
        <f>IF($A901="","",SUMIFS($BN$2:$BN$2500,$W$2:$W$2500,$A901))</f>
      </c>
      <c r="AY901">
        <f>IF($A901="","",SUMIFS($BO$2:$BO$2500,$W$2:$W$2500,$A901))</f>
      </c>
      <c r="AZ901">
        <f>IF($A901="","",SUMIFS($BP$2:$BP$2500,$W$2:$W$2500,$A901))</f>
      </c>
      <c r="BA901">
        <f>IF($A901="","",SUMIFS($BQ$2:$BQ$2500,$W$2:$W$2500,$A901))</f>
      </c>
      <c r="BB901">
        <f>IF($A901="","",SUMIFS($BR$2:$BR$2500,$W$2:$W$2500,$A901))</f>
      </c>
      <c r="BC901">
        <f>IF($A901="","",SUMIFS($BS$2:$BS$2500,$W$2:$W$2500,$A901))</f>
      </c>
      <c r="BD901">
        <f>IF($A901="","",SUMIFS($BT$2:$BT$2500,$W$2:$W$2500,$A901))</f>
      </c>
      <c r="BF901">
        <f>IF($Z901="","",INDEX($AO$2:$AO$2000,$Z901))</f>
      </c>
      <c r="BG901">
        <f>IF($Z901="","",INDEX($AP$2:$AP$2000,$Z901))</f>
      </c>
      <c r="BH901">
        <f>IF($Z901="","",INDEX($AQ$2:$AQ$2000,$Z901))</f>
      </c>
      <c r="BI901">
        <f>IF($Z901="","",INDEX($AR$2:$AR$2000,$Z901))</f>
      </c>
      <c r="BJ901">
        <f>IF($Z901="","",INDEX($AS$2:$AS$2000,$Z901))</f>
      </c>
      <c r="BK901">
        <f>IF($Z901="","",INDEX($AT$2:$AT$2000,$Z901))</f>
      </c>
      <c r="BL901">
        <f>IF($Z901="","",INDEX($AU$2:$AU$2000,$Z901))</f>
      </c>
      <c r="BM901">
        <f>IF($Z901="","",INDEX($AV$2:$AV$2000,$Z901))</f>
      </c>
      <c r="BN901">
        <f>IF($Z901="","",INDEX($AW$2:$AW$2000,$Z901))</f>
      </c>
      <c r="BO901">
        <f>IF($Z901="","",INDEX($AX$2:$AX$2000,$Z901))</f>
      </c>
      <c r="BP901">
        <f>IF($Z901="","",INDEX($AY$2:$AY$2000,$Z901))</f>
      </c>
      <c r="BQ901">
        <f>IF($Z901="","",INDEX($AZ$2:$AZ$2000,$Z901))</f>
      </c>
      <c r="BR901">
        <f>IF($Z901="","",INDEX($BA$2:$BA$2000,$Z901))</f>
      </c>
      <c r="BS901">
        <f>IF($Z901="","",INDEX($BB$2:$BB$2000,$Z901))</f>
      </c>
      <c r="BT901">
        <f>IF($Z901="","",INDEX($BC$2:$BC$2000,$Z901))</f>
      </c>
      <c r="BV901">
        <f>IF(OR($A901="",$P901&lt;&gt;"Yes",$AH901="Yes"),"",1+N($AG901))</f>
      </c>
      <c r="BW901">
        <f>IF($A901="","",COUNTIFS($W$2:$W$2500,$A901,$BZ$2:$BZ$2500,"Yes")+COUNTIFS($X$2:$X$2500,$A901,$BY$2:$BY$2500,"Yes"))</f>
      </c>
      <c r="BX901">
        <f>IF(OR($A901="",$P901="Yes"),"",IF(N($BW901)=0,0,1+SUMIFS($CB$2:$CB$2500,$W$2:$W$2500,$A901)+SUMIFS($CA$2:$CA$2500,$X$2:$X$2500,$A901)))</f>
      </c>
      <c r="BY901" t="str">
        <f>IF($Y901="","",INDEX($AH$2:$AH$2000,$Y901)&amp;"")</f>
      </c>
      <c r="BZ901" t="str">
        <f>IF($Z901="","",INDEX($AH$2:$AH$2000,$Z901)&amp;"")</f>
      </c>
      <c r="CA901">
        <f>IF($Y901="","",INDEX($BV$2:$BV$2000,$Y901))</f>
      </c>
      <c r="CB901">
        <f>IF($Z901="","",INDEX($BV$2:$BV$2000,$Z901))</f>
      </c>
    </row>
    <row r="902">
      <c r="A902" t="str">
        <f>IF(TRIM(INDEX(games!$A:$A,ROW()))="","",TRIM(INDEX(games!$A:$A,ROW())))</f>
      </c>
      <c r="B902">
        <f>IF(OR($A902="",INDEX(games!$B:$B,ROW())=""),"",INDEX(games!$B:$B,ROW()))</f>
      </c>
      <c r="C902" t="str">
        <f>IF(OR($A902="",INDEX(games!$C:$C,ROW())=""),"",INDEX(games!$C:$C,ROW()))</f>
      </c>
      <c r="D902">
        <f>IF($A902="","",COUNTIF($W$2:$W$2500,$A902)+COUNTIF($X$2:$X$2500,$A902))</f>
      </c>
      <c r="E902">
        <f>IF($A902="","",IFERROR(MATCH($C902,$R$2:$R$5,0),0))</f>
      </c>
      <c r="F902">
        <f>IF($A902="","",MOD(ROW(),34))</f>
      </c>
      <c r="G902">
        <f>IF($A902="",NA(),IF($C902="Action",$B902,NA()))</f>
      </c>
      <c r="H902">
        <f>IF($A902="",NA(),IF($C902="Action",1+$F902*0.023,NA()))</f>
      </c>
      <c r="I902">
        <f>IF($A902="",NA(),IF($C902="Strategy",$B902,NA()))</f>
      </c>
      <c r="J902">
        <f>IF($A902="",NA(),IF($C902="Strategy",2+$F902*0.023,NA()))</f>
      </c>
      <c r="K902">
        <f>IF($A902="",NA(),IF($C902="Deckbuilder",$B902,NA()))</f>
      </c>
      <c r="L902">
        <f>IF($A902="",NA(),IF($C902="Deckbuilder",3+$F902*0.023,NA()))</f>
      </c>
      <c r="M902">
        <f>IF($A902="",NA(),IF($C902="Traditional",$B902,NA()))</f>
      </c>
      <c r="N902">
        <f>IF($A902="",NA(),IF($C902="Traditional",4+$F902*0.023,NA()))</f>
      </c>
      <c r="O902">
        <f>IF($A902="","",$D902+ROW()/1000000)</f>
      </c>
      <c r="P902" t="str">
        <f>IF(OR($A902="",INDEX(games!$H:$H,ROW())=""),"",INDEX(games!$H:$H,ROW()))</f>
      </c>
      <c r="Q902">
        <f>IF(OR($A902="",$P902&lt;&gt;"Yes"),"",$D902+ROW()/1000000)</f>
      </c>
      <c r="T902">
        <f>IF($Y902="","",INDEX($B$2:$B$2000,$Y902))</f>
      </c>
      <c r="U902">
        <f>IF($Z902="","",INDEX($B$2:$B$2000,$Z902))</f>
      </c>
      <c r="V902">
        <f>IF(OR($T902="",$U902=""),"",$U902-$T902)</f>
      </c>
      <c r="W902" t="str">
        <f>IF(TRIM(INDEX(connections!$A:$A,ROW()))="","",TRIM(INDEX(connections!$A:$A,ROW())))</f>
      </c>
      <c r="X902" t="str">
        <f>IF($W902="","",TRIM(INDEX(connections!$B:$B,ROW())))</f>
      </c>
      <c r="Y902">
        <f>IF($W902="","",IFERROR(MATCH($W902,$A$2:$A$2000,0),""))</f>
      </c>
      <c r="Z902">
        <f>IF($X902="","",IFERROR(MATCH($X902,$A$2:$A$2000,0),""))</f>
      </c>
      <c r="AA902" t="str">
        <f>IF($Y902="","",INDEX($P$2:$P$2000,$Y902))</f>
      </c>
      <c r="AB902" t="str">
        <f>IF($Z902="","",INDEX($P$2:$P$2000,$Z902))</f>
      </c>
      <c r="AC902">
        <f>IF(AND($AA902="Yes",$AB902="Yes"),1,"")</f>
      </c>
      <c r="AD902">
        <f>IF(OR($Y902="",$Z902=""),"",IF(INDEX($C$2:$C$2000,$Y902)=INDEX($C$2:$C$2000,$Z902),0,1))</f>
      </c>
      <c r="AE902">
        <f>IF($AC902&lt;&gt;1,"",IF(AND(INDEX($AG$2:$AG$2000,$Y902)=1,INDEX($AG$2:$AG$2000,$Z902)=1),1,""))</f>
      </c>
      <c r="AG902">
        <f>IF($A902="","",COUNTIFS($W$2:$W$2500,$A902,$AB$2:$AB$2500,"Yes")+COUNTIFS($X$2:$X$2500,$A902,$AA$2:$AA$2500,"Yes"))</f>
      </c>
      <c r="AH902" t="str">
        <f>IF(OR($P902&lt;&gt;"Yes",N($AG902)=0),"",IF(AND($AG902=1,COUNTIFS($W$2:$W$2500,$A902,$AE$2:$AE$2500,1)+COUNTIFS($X$2:$X$2500,$A902,$AE$2:$AE$2500,1)&gt;0),"","Yes"))</f>
      </c>
      <c r="AI902">
        <f>IF($AH902="Yes",$AG902,"")</f>
      </c>
      <c r="AJ902">
        <f>IF($AI902="","",$AI902+ROW()/1000000)</f>
      </c>
      <c r="AK902">
        <f>IF(OR($A902="",$P902="Yes",N($AG902)=0),"",$AG902+ROW()/1000000)</f>
      </c>
      <c r="AL902" t="str">
        <f>IF($A902="","",INDEX(games!$J:$J,ROW())&amp;"")</f>
      </c>
      <c r="AM902">
        <f>IF($A902="","",SUMPRODUCT($AO902:$BD902,'Map Analysis'!$AP$2^{0,1,2,3,4,5,6,7,8,9,10,11,12,13,14,15}))</f>
      </c>
      <c r="AN902">
        <f>IF($A902="","",$AM902+ROW()/10000000)</f>
      </c>
      <c r="AO902">
        <f>IF($A902="","",COUNTIF($W$2:$W$2500,$A902))</f>
      </c>
      <c r="AP902">
        <f>IF($A902="","",SUMIFS($BF$2:$BF$2500,$W$2:$W$2500,$A902))</f>
      </c>
      <c r="AQ902">
        <f>IF($A902="","",SUMIFS($BG$2:$BG$2500,$W$2:$W$2500,$A902))</f>
      </c>
      <c r="AR902">
        <f>IF($A902="","",SUMIFS($BH$2:$BH$2500,$W$2:$W$2500,$A902))</f>
      </c>
      <c r="AS902">
        <f>IF($A902="","",SUMIFS($BI$2:$BI$2500,$W$2:$W$2500,$A902))</f>
      </c>
      <c r="AT902">
        <f>IF($A902="","",SUMIFS($BJ$2:$BJ$2500,$W$2:$W$2500,$A902))</f>
      </c>
      <c r="AU902">
        <f>IF($A902="","",SUMIFS($BK$2:$BK$2500,$W$2:$W$2500,$A902))</f>
      </c>
      <c r="AV902">
        <f>IF($A902="","",SUMIFS($BL$2:$BL$2500,$W$2:$W$2500,$A902))</f>
      </c>
      <c r="AW902">
        <f>IF($A902="","",SUMIFS($BM$2:$BM$2500,$W$2:$W$2500,$A902))</f>
      </c>
      <c r="AX902">
        <f>IF($A902="","",SUMIFS($BN$2:$BN$2500,$W$2:$W$2500,$A902))</f>
      </c>
      <c r="AY902">
        <f>IF($A902="","",SUMIFS($BO$2:$BO$2500,$W$2:$W$2500,$A902))</f>
      </c>
      <c r="AZ902">
        <f>IF($A902="","",SUMIFS($BP$2:$BP$2500,$W$2:$W$2500,$A902))</f>
      </c>
      <c r="BA902">
        <f>IF($A902="","",SUMIFS($BQ$2:$BQ$2500,$W$2:$W$2500,$A902))</f>
      </c>
      <c r="BB902">
        <f>IF($A902="","",SUMIFS($BR$2:$BR$2500,$W$2:$W$2500,$A902))</f>
      </c>
      <c r="BC902">
        <f>IF($A902="","",SUMIFS($BS$2:$BS$2500,$W$2:$W$2500,$A902))</f>
      </c>
      <c r="BD902">
        <f>IF($A902="","",SUMIFS($BT$2:$BT$2500,$W$2:$W$2500,$A902))</f>
      </c>
      <c r="BF902">
        <f>IF($Z902="","",INDEX($AO$2:$AO$2000,$Z902))</f>
      </c>
      <c r="BG902">
        <f>IF($Z902="","",INDEX($AP$2:$AP$2000,$Z902))</f>
      </c>
      <c r="BH902">
        <f>IF($Z902="","",INDEX($AQ$2:$AQ$2000,$Z902))</f>
      </c>
      <c r="BI902">
        <f>IF($Z902="","",INDEX($AR$2:$AR$2000,$Z902))</f>
      </c>
      <c r="BJ902">
        <f>IF($Z902="","",INDEX($AS$2:$AS$2000,$Z902))</f>
      </c>
      <c r="BK902">
        <f>IF($Z902="","",INDEX($AT$2:$AT$2000,$Z902))</f>
      </c>
      <c r="BL902">
        <f>IF($Z902="","",INDEX($AU$2:$AU$2000,$Z902))</f>
      </c>
      <c r="BM902">
        <f>IF($Z902="","",INDEX($AV$2:$AV$2000,$Z902))</f>
      </c>
      <c r="BN902">
        <f>IF($Z902="","",INDEX($AW$2:$AW$2000,$Z902))</f>
      </c>
      <c r="BO902">
        <f>IF($Z902="","",INDEX($AX$2:$AX$2000,$Z902))</f>
      </c>
      <c r="BP902">
        <f>IF($Z902="","",INDEX($AY$2:$AY$2000,$Z902))</f>
      </c>
      <c r="BQ902">
        <f>IF($Z902="","",INDEX($AZ$2:$AZ$2000,$Z902))</f>
      </c>
      <c r="BR902">
        <f>IF($Z902="","",INDEX($BA$2:$BA$2000,$Z902))</f>
      </c>
      <c r="BS902">
        <f>IF($Z902="","",INDEX($BB$2:$BB$2000,$Z902))</f>
      </c>
      <c r="BT902">
        <f>IF($Z902="","",INDEX($BC$2:$BC$2000,$Z902))</f>
      </c>
      <c r="BV902">
        <f>IF(OR($A902="",$P902&lt;&gt;"Yes",$AH902="Yes"),"",1+N($AG902))</f>
      </c>
      <c r="BW902">
        <f>IF($A902="","",COUNTIFS($W$2:$W$2500,$A902,$BZ$2:$BZ$2500,"Yes")+COUNTIFS($X$2:$X$2500,$A902,$BY$2:$BY$2500,"Yes"))</f>
      </c>
      <c r="BX902">
        <f>IF(OR($A902="",$P902="Yes"),"",IF(N($BW902)=0,0,1+SUMIFS($CB$2:$CB$2500,$W$2:$W$2500,$A902)+SUMIFS($CA$2:$CA$2500,$X$2:$X$2500,$A902)))</f>
      </c>
      <c r="BY902" t="str">
        <f>IF($Y902="","",INDEX($AH$2:$AH$2000,$Y902)&amp;"")</f>
      </c>
      <c r="BZ902" t="str">
        <f>IF($Z902="","",INDEX($AH$2:$AH$2000,$Z902)&amp;"")</f>
      </c>
      <c r="CA902">
        <f>IF($Y902="","",INDEX($BV$2:$BV$2000,$Y902))</f>
      </c>
      <c r="CB902">
        <f>IF($Z902="","",INDEX($BV$2:$BV$2000,$Z902))</f>
      </c>
    </row>
    <row r="903">
      <c r="A903" t="str">
        <f>IF(TRIM(INDEX(games!$A:$A,ROW()))="","",TRIM(INDEX(games!$A:$A,ROW())))</f>
      </c>
      <c r="B903">
        <f>IF(OR($A903="",INDEX(games!$B:$B,ROW())=""),"",INDEX(games!$B:$B,ROW()))</f>
      </c>
      <c r="C903" t="str">
        <f>IF(OR($A903="",INDEX(games!$C:$C,ROW())=""),"",INDEX(games!$C:$C,ROW()))</f>
      </c>
      <c r="D903">
        <f>IF($A903="","",COUNTIF($W$2:$W$2500,$A903)+COUNTIF($X$2:$X$2500,$A903))</f>
      </c>
      <c r="E903">
        <f>IF($A903="","",IFERROR(MATCH($C903,$R$2:$R$5,0),0))</f>
      </c>
      <c r="F903">
        <f>IF($A903="","",MOD(ROW(),34))</f>
      </c>
      <c r="G903">
        <f>IF($A903="",NA(),IF($C903="Action",$B903,NA()))</f>
      </c>
      <c r="H903">
        <f>IF($A903="",NA(),IF($C903="Action",1+$F903*0.023,NA()))</f>
      </c>
      <c r="I903">
        <f>IF($A903="",NA(),IF($C903="Strategy",$B903,NA()))</f>
      </c>
      <c r="J903">
        <f>IF($A903="",NA(),IF($C903="Strategy",2+$F903*0.023,NA()))</f>
      </c>
      <c r="K903">
        <f>IF($A903="",NA(),IF($C903="Deckbuilder",$B903,NA()))</f>
      </c>
      <c r="L903">
        <f>IF($A903="",NA(),IF($C903="Deckbuilder",3+$F903*0.023,NA()))</f>
      </c>
      <c r="M903">
        <f>IF($A903="",NA(),IF($C903="Traditional",$B903,NA()))</f>
      </c>
      <c r="N903">
        <f>IF($A903="",NA(),IF($C903="Traditional",4+$F903*0.023,NA()))</f>
      </c>
      <c r="O903">
        <f>IF($A903="","",$D903+ROW()/1000000)</f>
      </c>
      <c r="P903" t="str">
        <f>IF(OR($A903="",INDEX(games!$H:$H,ROW())=""),"",INDEX(games!$H:$H,ROW()))</f>
      </c>
      <c r="Q903">
        <f>IF(OR($A903="",$P903&lt;&gt;"Yes"),"",$D903+ROW()/1000000)</f>
      </c>
      <c r="T903">
        <f>IF($Y903="","",INDEX($B$2:$B$2000,$Y903))</f>
      </c>
      <c r="U903">
        <f>IF($Z903="","",INDEX($B$2:$B$2000,$Z903))</f>
      </c>
      <c r="V903">
        <f>IF(OR($T903="",$U903=""),"",$U903-$T903)</f>
      </c>
      <c r="W903" t="str">
        <f>IF(TRIM(INDEX(connections!$A:$A,ROW()))="","",TRIM(INDEX(connections!$A:$A,ROW())))</f>
      </c>
      <c r="X903" t="str">
        <f>IF($W903="","",TRIM(INDEX(connections!$B:$B,ROW())))</f>
      </c>
      <c r="Y903">
        <f>IF($W903="","",IFERROR(MATCH($W903,$A$2:$A$2000,0),""))</f>
      </c>
      <c r="Z903">
        <f>IF($X903="","",IFERROR(MATCH($X903,$A$2:$A$2000,0),""))</f>
      </c>
      <c r="AA903" t="str">
        <f>IF($Y903="","",INDEX($P$2:$P$2000,$Y903))</f>
      </c>
      <c r="AB903" t="str">
        <f>IF($Z903="","",INDEX($P$2:$P$2000,$Z903))</f>
      </c>
      <c r="AC903">
        <f>IF(AND($AA903="Yes",$AB903="Yes"),1,"")</f>
      </c>
      <c r="AD903">
        <f>IF(OR($Y903="",$Z903=""),"",IF(INDEX($C$2:$C$2000,$Y903)=INDEX($C$2:$C$2000,$Z903),0,1))</f>
      </c>
      <c r="AE903">
        <f>IF($AC903&lt;&gt;1,"",IF(AND(INDEX($AG$2:$AG$2000,$Y903)=1,INDEX($AG$2:$AG$2000,$Z903)=1),1,""))</f>
      </c>
      <c r="AG903">
        <f>IF($A903="","",COUNTIFS($W$2:$W$2500,$A903,$AB$2:$AB$2500,"Yes")+COUNTIFS($X$2:$X$2500,$A903,$AA$2:$AA$2500,"Yes"))</f>
      </c>
      <c r="AH903" t="str">
        <f>IF(OR($P903&lt;&gt;"Yes",N($AG903)=0),"",IF(AND($AG903=1,COUNTIFS($W$2:$W$2500,$A903,$AE$2:$AE$2500,1)+COUNTIFS($X$2:$X$2500,$A903,$AE$2:$AE$2500,1)&gt;0),"","Yes"))</f>
      </c>
      <c r="AI903">
        <f>IF($AH903="Yes",$AG903,"")</f>
      </c>
      <c r="AJ903">
        <f>IF($AI903="","",$AI903+ROW()/1000000)</f>
      </c>
      <c r="AK903">
        <f>IF(OR($A903="",$P903="Yes",N($AG903)=0),"",$AG903+ROW()/1000000)</f>
      </c>
      <c r="AL903" t="str">
        <f>IF($A903="","",INDEX(games!$J:$J,ROW())&amp;"")</f>
      </c>
      <c r="AM903">
        <f>IF($A903="","",SUMPRODUCT($AO903:$BD903,'Map Analysis'!$AP$2^{0,1,2,3,4,5,6,7,8,9,10,11,12,13,14,15}))</f>
      </c>
      <c r="AN903">
        <f>IF($A903="","",$AM903+ROW()/10000000)</f>
      </c>
      <c r="AO903">
        <f>IF($A903="","",COUNTIF($W$2:$W$2500,$A903))</f>
      </c>
      <c r="AP903">
        <f>IF($A903="","",SUMIFS($BF$2:$BF$2500,$W$2:$W$2500,$A903))</f>
      </c>
      <c r="AQ903">
        <f>IF($A903="","",SUMIFS($BG$2:$BG$2500,$W$2:$W$2500,$A903))</f>
      </c>
      <c r="AR903">
        <f>IF($A903="","",SUMIFS($BH$2:$BH$2500,$W$2:$W$2500,$A903))</f>
      </c>
      <c r="AS903">
        <f>IF($A903="","",SUMIFS($BI$2:$BI$2500,$W$2:$W$2500,$A903))</f>
      </c>
      <c r="AT903">
        <f>IF($A903="","",SUMIFS($BJ$2:$BJ$2500,$W$2:$W$2500,$A903))</f>
      </c>
      <c r="AU903">
        <f>IF($A903="","",SUMIFS($BK$2:$BK$2500,$W$2:$W$2500,$A903))</f>
      </c>
      <c r="AV903">
        <f>IF($A903="","",SUMIFS($BL$2:$BL$2500,$W$2:$W$2500,$A903))</f>
      </c>
      <c r="AW903">
        <f>IF($A903="","",SUMIFS($BM$2:$BM$2500,$W$2:$W$2500,$A903))</f>
      </c>
      <c r="AX903">
        <f>IF($A903="","",SUMIFS($BN$2:$BN$2500,$W$2:$W$2500,$A903))</f>
      </c>
      <c r="AY903">
        <f>IF($A903="","",SUMIFS($BO$2:$BO$2500,$W$2:$W$2500,$A903))</f>
      </c>
      <c r="AZ903">
        <f>IF($A903="","",SUMIFS($BP$2:$BP$2500,$W$2:$W$2500,$A903))</f>
      </c>
      <c r="BA903">
        <f>IF($A903="","",SUMIFS($BQ$2:$BQ$2500,$W$2:$W$2500,$A903))</f>
      </c>
      <c r="BB903">
        <f>IF($A903="","",SUMIFS($BR$2:$BR$2500,$W$2:$W$2500,$A903))</f>
      </c>
      <c r="BC903">
        <f>IF($A903="","",SUMIFS($BS$2:$BS$2500,$W$2:$W$2500,$A903))</f>
      </c>
      <c r="BD903">
        <f>IF($A903="","",SUMIFS($BT$2:$BT$2500,$W$2:$W$2500,$A903))</f>
      </c>
      <c r="BF903">
        <f>IF($Z903="","",INDEX($AO$2:$AO$2000,$Z903))</f>
      </c>
      <c r="BG903">
        <f>IF($Z903="","",INDEX($AP$2:$AP$2000,$Z903))</f>
      </c>
      <c r="BH903">
        <f>IF($Z903="","",INDEX($AQ$2:$AQ$2000,$Z903))</f>
      </c>
      <c r="BI903">
        <f>IF($Z903="","",INDEX($AR$2:$AR$2000,$Z903))</f>
      </c>
      <c r="BJ903">
        <f>IF($Z903="","",INDEX($AS$2:$AS$2000,$Z903))</f>
      </c>
      <c r="BK903">
        <f>IF($Z903="","",INDEX($AT$2:$AT$2000,$Z903))</f>
      </c>
      <c r="BL903">
        <f>IF($Z903="","",INDEX($AU$2:$AU$2000,$Z903))</f>
      </c>
      <c r="BM903">
        <f>IF($Z903="","",INDEX($AV$2:$AV$2000,$Z903))</f>
      </c>
      <c r="BN903">
        <f>IF($Z903="","",INDEX($AW$2:$AW$2000,$Z903))</f>
      </c>
      <c r="BO903">
        <f>IF($Z903="","",INDEX($AX$2:$AX$2000,$Z903))</f>
      </c>
      <c r="BP903">
        <f>IF($Z903="","",INDEX($AY$2:$AY$2000,$Z903))</f>
      </c>
      <c r="BQ903">
        <f>IF($Z903="","",INDEX($AZ$2:$AZ$2000,$Z903))</f>
      </c>
      <c r="BR903">
        <f>IF($Z903="","",INDEX($BA$2:$BA$2000,$Z903))</f>
      </c>
      <c r="BS903">
        <f>IF($Z903="","",INDEX($BB$2:$BB$2000,$Z903))</f>
      </c>
      <c r="BT903">
        <f>IF($Z903="","",INDEX($BC$2:$BC$2000,$Z903))</f>
      </c>
      <c r="BV903">
        <f>IF(OR($A903="",$P903&lt;&gt;"Yes",$AH903="Yes"),"",1+N($AG903))</f>
      </c>
      <c r="BW903">
        <f>IF($A903="","",COUNTIFS($W$2:$W$2500,$A903,$BZ$2:$BZ$2500,"Yes")+COUNTIFS($X$2:$X$2500,$A903,$BY$2:$BY$2500,"Yes"))</f>
      </c>
      <c r="BX903">
        <f>IF(OR($A903="",$P903="Yes"),"",IF(N($BW903)=0,0,1+SUMIFS($CB$2:$CB$2500,$W$2:$W$2500,$A903)+SUMIFS($CA$2:$CA$2500,$X$2:$X$2500,$A903)))</f>
      </c>
      <c r="BY903" t="str">
        <f>IF($Y903="","",INDEX($AH$2:$AH$2000,$Y903)&amp;"")</f>
      </c>
      <c r="BZ903" t="str">
        <f>IF($Z903="","",INDEX($AH$2:$AH$2000,$Z903)&amp;"")</f>
      </c>
      <c r="CA903">
        <f>IF($Y903="","",INDEX($BV$2:$BV$2000,$Y903))</f>
      </c>
      <c r="CB903">
        <f>IF($Z903="","",INDEX($BV$2:$BV$2000,$Z903))</f>
      </c>
    </row>
    <row r="904">
      <c r="A904" t="str">
        <f>IF(TRIM(INDEX(games!$A:$A,ROW()))="","",TRIM(INDEX(games!$A:$A,ROW())))</f>
      </c>
      <c r="B904">
        <f>IF(OR($A904="",INDEX(games!$B:$B,ROW())=""),"",INDEX(games!$B:$B,ROW()))</f>
      </c>
      <c r="C904" t="str">
        <f>IF(OR($A904="",INDEX(games!$C:$C,ROW())=""),"",INDEX(games!$C:$C,ROW()))</f>
      </c>
      <c r="D904">
        <f>IF($A904="","",COUNTIF($W$2:$W$2500,$A904)+COUNTIF($X$2:$X$2500,$A904))</f>
      </c>
      <c r="E904">
        <f>IF($A904="","",IFERROR(MATCH($C904,$R$2:$R$5,0),0))</f>
      </c>
      <c r="F904">
        <f>IF($A904="","",MOD(ROW(),34))</f>
      </c>
      <c r="G904">
        <f>IF($A904="",NA(),IF($C904="Action",$B904,NA()))</f>
      </c>
      <c r="H904">
        <f>IF($A904="",NA(),IF($C904="Action",1+$F904*0.023,NA()))</f>
      </c>
      <c r="I904">
        <f>IF($A904="",NA(),IF($C904="Strategy",$B904,NA()))</f>
      </c>
      <c r="J904">
        <f>IF($A904="",NA(),IF($C904="Strategy",2+$F904*0.023,NA()))</f>
      </c>
      <c r="K904">
        <f>IF($A904="",NA(),IF($C904="Deckbuilder",$B904,NA()))</f>
      </c>
      <c r="L904">
        <f>IF($A904="",NA(),IF($C904="Deckbuilder",3+$F904*0.023,NA()))</f>
      </c>
      <c r="M904">
        <f>IF($A904="",NA(),IF($C904="Traditional",$B904,NA()))</f>
      </c>
      <c r="N904">
        <f>IF($A904="",NA(),IF($C904="Traditional",4+$F904*0.023,NA()))</f>
      </c>
      <c r="O904">
        <f>IF($A904="","",$D904+ROW()/1000000)</f>
      </c>
      <c r="P904" t="str">
        <f>IF(OR($A904="",INDEX(games!$H:$H,ROW())=""),"",INDEX(games!$H:$H,ROW()))</f>
      </c>
      <c r="Q904">
        <f>IF(OR($A904="",$P904&lt;&gt;"Yes"),"",$D904+ROW()/1000000)</f>
      </c>
      <c r="T904">
        <f>IF($Y904="","",INDEX($B$2:$B$2000,$Y904))</f>
      </c>
      <c r="U904">
        <f>IF($Z904="","",INDEX($B$2:$B$2000,$Z904))</f>
      </c>
      <c r="V904">
        <f>IF(OR($T904="",$U904=""),"",$U904-$T904)</f>
      </c>
      <c r="W904" t="str">
        <f>IF(TRIM(INDEX(connections!$A:$A,ROW()))="","",TRIM(INDEX(connections!$A:$A,ROW())))</f>
      </c>
      <c r="X904" t="str">
        <f>IF($W904="","",TRIM(INDEX(connections!$B:$B,ROW())))</f>
      </c>
      <c r="Y904">
        <f>IF($W904="","",IFERROR(MATCH($W904,$A$2:$A$2000,0),""))</f>
      </c>
      <c r="Z904">
        <f>IF($X904="","",IFERROR(MATCH($X904,$A$2:$A$2000,0),""))</f>
      </c>
      <c r="AA904" t="str">
        <f>IF($Y904="","",INDEX($P$2:$P$2000,$Y904))</f>
      </c>
      <c r="AB904" t="str">
        <f>IF($Z904="","",INDEX($P$2:$P$2000,$Z904))</f>
      </c>
      <c r="AC904">
        <f>IF(AND($AA904="Yes",$AB904="Yes"),1,"")</f>
      </c>
      <c r="AD904">
        <f>IF(OR($Y904="",$Z904=""),"",IF(INDEX($C$2:$C$2000,$Y904)=INDEX($C$2:$C$2000,$Z904),0,1))</f>
      </c>
      <c r="AE904">
        <f>IF($AC904&lt;&gt;1,"",IF(AND(INDEX($AG$2:$AG$2000,$Y904)=1,INDEX($AG$2:$AG$2000,$Z904)=1),1,""))</f>
      </c>
      <c r="AG904">
        <f>IF($A904="","",COUNTIFS($W$2:$W$2500,$A904,$AB$2:$AB$2500,"Yes")+COUNTIFS($X$2:$X$2500,$A904,$AA$2:$AA$2500,"Yes"))</f>
      </c>
      <c r="AH904" t="str">
        <f>IF(OR($P904&lt;&gt;"Yes",N($AG904)=0),"",IF(AND($AG904=1,COUNTIFS($W$2:$W$2500,$A904,$AE$2:$AE$2500,1)+COUNTIFS($X$2:$X$2500,$A904,$AE$2:$AE$2500,1)&gt;0),"","Yes"))</f>
      </c>
      <c r="AI904">
        <f>IF($AH904="Yes",$AG904,"")</f>
      </c>
      <c r="AJ904">
        <f>IF($AI904="","",$AI904+ROW()/1000000)</f>
      </c>
      <c r="AK904">
        <f>IF(OR($A904="",$P904="Yes",N($AG904)=0),"",$AG904+ROW()/1000000)</f>
      </c>
      <c r="AL904" t="str">
        <f>IF($A904="","",INDEX(games!$J:$J,ROW())&amp;"")</f>
      </c>
      <c r="AM904">
        <f>IF($A904="","",SUMPRODUCT($AO904:$BD904,'Map Analysis'!$AP$2^{0,1,2,3,4,5,6,7,8,9,10,11,12,13,14,15}))</f>
      </c>
      <c r="AN904">
        <f>IF($A904="","",$AM904+ROW()/10000000)</f>
      </c>
      <c r="AO904">
        <f>IF($A904="","",COUNTIF($W$2:$W$2500,$A904))</f>
      </c>
      <c r="AP904">
        <f>IF($A904="","",SUMIFS($BF$2:$BF$2500,$W$2:$W$2500,$A904))</f>
      </c>
      <c r="AQ904">
        <f>IF($A904="","",SUMIFS($BG$2:$BG$2500,$W$2:$W$2500,$A904))</f>
      </c>
      <c r="AR904">
        <f>IF($A904="","",SUMIFS($BH$2:$BH$2500,$W$2:$W$2500,$A904))</f>
      </c>
      <c r="AS904">
        <f>IF($A904="","",SUMIFS($BI$2:$BI$2500,$W$2:$W$2500,$A904))</f>
      </c>
      <c r="AT904">
        <f>IF($A904="","",SUMIFS($BJ$2:$BJ$2500,$W$2:$W$2500,$A904))</f>
      </c>
      <c r="AU904">
        <f>IF($A904="","",SUMIFS($BK$2:$BK$2500,$W$2:$W$2500,$A904))</f>
      </c>
      <c r="AV904">
        <f>IF($A904="","",SUMIFS($BL$2:$BL$2500,$W$2:$W$2500,$A904))</f>
      </c>
      <c r="AW904">
        <f>IF($A904="","",SUMIFS($BM$2:$BM$2500,$W$2:$W$2500,$A904))</f>
      </c>
      <c r="AX904">
        <f>IF($A904="","",SUMIFS($BN$2:$BN$2500,$W$2:$W$2500,$A904))</f>
      </c>
      <c r="AY904">
        <f>IF($A904="","",SUMIFS($BO$2:$BO$2500,$W$2:$W$2500,$A904))</f>
      </c>
      <c r="AZ904">
        <f>IF($A904="","",SUMIFS($BP$2:$BP$2500,$W$2:$W$2500,$A904))</f>
      </c>
      <c r="BA904">
        <f>IF($A904="","",SUMIFS($BQ$2:$BQ$2500,$W$2:$W$2500,$A904))</f>
      </c>
      <c r="BB904">
        <f>IF($A904="","",SUMIFS($BR$2:$BR$2500,$W$2:$W$2500,$A904))</f>
      </c>
      <c r="BC904">
        <f>IF($A904="","",SUMIFS($BS$2:$BS$2500,$W$2:$W$2500,$A904))</f>
      </c>
      <c r="BD904">
        <f>IF($A904="","",SUMIFS($BT$2:$BT$2500,$W$2:$W$2500,$A904))</f>
      </c>
      <c r="BF904">
        <f>IF($Z904="","",INDEX($AO$2:$AO$2000,$Z904))</f>
      </c>
      <c r="BG904">
        <f>IF($Z904="","",INDEX($AP$2:$AP$2000,$Z904))</f>
      </c>
      <c r="BH904">
        <f>IF($Z904="","",INDEX($AQ$2:$AQ$2000,$Z904))</f>
      </c>
      <c r="BI904">
        <f>IF($Z904="","",INDEX($AR$2:$AR$2000,$Z904))</f>
      </c>
      <c r="BJ904">
        <f>IF($Z904="","",INDEX($AS$2:$AS$2000,$Z904))</f>
      </c>
      <c r="BK904">
        <f>IF($Z904="","",INDEX($AT$2:$AT$2000,$Z904))</f>
      </c>
      <c r="BL904">
        <f>IF($Z904="","",INDEX($AU$2:$AU$2000,$Z904))</f>
      </c>
      <c r="BM904">
        <f>IF($Z904="","",INDEX($AV$2:$AV$2000,$Z904))</f>
      </c>
      <c r="BN904">
        <f>IF($Z904="","",INDEX($AW$2:$AW$2000,$Z904))</f>
      </c>
      <c r="BO904">
        <f>IF($Z904="","",INDEX($AX$2:$AX$2000,$Z904))</f>
      </c>
      <c r="BP904">
        <f>IF($Z904="","",INDEX($AY$2:$AY$2000,$Z904))</f>
      </c>
      <c r="BQ904">
        <f>IF($Z904="","",INDEX($AZ$2:$AZ$2000,$Z904))</f>
      </c>
      <c r="BR904">
        <f>IF($Z904="","",INDEX($BA$2:$BA$2000,$Z904))</f>
      </c>
      <c r="BS904">
        <f>IF($Z904="","",INDEX($BB$2:$BB$2000,$Z904))</f>
      </c>
      <c r="BT904">
        <f>IF($Z904="","",INDEX($BC$2:$BC$2000,$Z904))</f>
      </c>
      <c r="BV904">
        <f>IF(OR($A904="",$P904&lt;&gt;"Yes",$AH904="Yes"),"",1+N($AG904))</f>
      </c>
      <c r="BW904">
        <f>IF($A904="","",COUNTIFS($W$2:$W$2500,$A904,$BZ$2:$BZ$2500,"Yes")+COUNTIFS($X$2:$X$2500,$A904,$BY$2:$BY$2500,"Yes"))</f>
      </c>
      <c r="BX904">
        <f>IF(OR($A904="",$P904="Yes"),"",IF(N($BW904)=0,0,1+SUMIFS($CB$2:$CB$2500,$W$2:$W$2500,$A904)+SUMIFS($CA$2:$CA$2500,$X$2:$X$2500,$A904)))</f>
      </c>
      <c r="BY904" t="str">
        <f>IF($Y904="","",INDEX($AH$2:$AH$2000,$Y904)&amp;"")</f>
      </c>
      <c r="BZ904" t="str">
        <f>IF($Z904="","",INDEX($AH$2:$AH$2000,$Z904)&amp;"")</f>
      </c>
      <c r="CA904">
        <f>IF($Y904="","",INDEX($BV$2:$BV$2000,$Y904))</f>
      </c>
      <c r="CB904">
        <f>IF($Z904="","",INDEX($BV$2:$BV$2000,$Z904))</f>
      </c>
    </row>
    <row r="905">
      <c r="A905" t="str">
        <f>IF(TRIM(INDEX(games!$A:$A,ROW()))="","",TRIM(INDEX(games!$A:$A,ROW())))</f>
      </c>
      <c r="B905">
        <f>IF(OR($A905="",INDEX(games!$B:$B,ROW())=""),"",INDEX(games!$B:$B,ROW()))</f>
      </c>
      <c r="C905" t="str">
        <f>IF(OR($A905="",INDEX(games!$C:$C,ROW())=""),"",INDEX(games!$C:$C,ROW()))</f>
      </c>
      <c r="D905">
        <f>IF($A905="","",COUNTIF($W$2:$W$2500,$A905)+COUNTIF($X$2:$X$2500,$A905))</f>
      </c>
      <c r="E905">
        <f>IF($A905="","",IFERROR(MATCH($C905,$R$2:$R$5,0),0))</f>
      </c>
      <c r="F905">
        <f>IF($A905="","",MOD(ROW(),34))</f>
      </c>
      <c r="G905">
        <f>IF($A905="",NA(),IF($C905="Action",$B905,NA()))</f>
      </c>
      <c r="H905">
        <f>IF($A905="",NA(),IF($C905="Action",1+$F905*0.023,NA()))</f>
      </c>
      <c r="I905">
        <f>IF($A905="",NA(),IF($C905="Strategy",$B905,NA()))</f>
      </c>
      <c r="J905">
        <f>IF($A905="",NA(),IF($C905="Strategy",2+$F905*0.023,NA()))</f>
      </c>
      <c r="K905">
        <f>IF($A905="",NA(),IF($C905="Deckbuilder",$B905,NA()))</f>
      </c>
      <c r="L905">
        <f>IF($A905="",NA(),IF($C905="Deckbuilder",3+$F905*0.023,NA()))</f>
      </c>
      <c r="M905">
        <f>IF($A905="",NA(),IF($C905="Traditional",$B905,NA()))</f>
      </c>
      <c r="N905">
        <f>IF($A905="",NA(),IF($C905="Traditional",4+$F905*0.023,NA()))</f>
      </c>
      <c r="O905">
        <f>IF($A905="","",$D905+ROW()/1000000)</f>
      </c>
      <c r="P905" t="str">
        <f>IF(OR($A905="",INDEX(games!$H:$H,ROW())=""),"",INDEX(games!$H:$H,ROW()))</f>
      </c>
      <c r="Q905">
        <f>IF(OR($A905="",$P905&lt;&gt;"Yes"),"",$D905+ROW()/1000000)</f>
      </c>
      <c r="T905">
        <f>IF($Y905="","",INDEX($B$2:$B$2000,$Y905))</f>
      </c>
      <c r="U905">
        <f>IF($Z905="","",INDEX($B$2:$B$2000,$Z905))</f>
      </c>
      <c r="V905">
        <f>IF(OR($T905="",$U905=""),"",$U905-$T905)</f>
      </c>
      <c r="W905" t="str">
        <f>IF(TRIM(INDEX(connections!$A:$A,ROW()))="","",TRIM(INDEX(connections!$A:$A,ROW())))</f>
      </c>
      <c r="X905" t="str">
        <f>IF($W905="","",TRIM(INDEX(connections!$B:$B,ROW())))</f>
      </c>
      <c r="Y905">
        <f>IF($W905="","",IFERROR(MATCH($W905,$A$2:$A$2000,0),""))</f>
      </c>
      <c r="Z905">
        <f>IF($X905="","",IFERROR(MATCH($X905,$A$2:$A$2000,0),""))</f>
      </c>
      <c r="AA905" t="str">
        <f>IF($Y905="","",INDEX($P$2:$P$2000,$Y905))</f>
      </c>
      <c r="AB905" t="str">
        <f>IF($Z905="","",INDEX($P$2:$P$2000,$Z905))</f>
      </c>
      <c r="AC905">
        <f>IF(AND($AA905="Yes",$AB905="Yes"),1,"")</f>
      </c>
      <c r="AD905">
        <f>IF(OR($Y905="",$Z905=""),"",IF(INDEX($C$2:$C$2000,$Y905)=INDEX($C$2:$C$2000,$Z905),0,1))</f>
      </c>
      <c r="AE905">
        <f>IF($AC905&lt;&gt;1,"",IF(AND(INDEX($AG$2:$AG$2000,$Y905)=1,INDEX($AG$2:$AG$2000,$Z905)=1),1,""))</f>
      </c>
      <c r="AG905">
        <f>IF($A905="","",COUNTIFS($W$2:$W$2500,$A905,$AB$2:$AB$2500,"Yes")+COUNTIFS($X$2:$X$2500,$A905,$AA$2:$AA$2500,"Yes"))</f>
      </c>
      <c r="AH905" t="str">
        <f>IF(OR($P905&lt;&gt;"Yes",N($AG905)=0),"",IF(AND($AG905=1,COUNTIFS($W$2:$W$2500,$A905,$AE$2:$AE$2500,1)+COUNTIFS($X$2:$X$2500,$A905,$AE$2:$AE$2500,1)&gt;0),"","Yes"))</f>
      </c>
      <c r="AI905">
        <f>IF($AH905="Yes",$AG905,"")</f>
      </c>
      <c r="AJ905">
        <f>IF($AI905="","",$AI905+ROW()/1000000)</f>
      </c>
      <c r="AK905">
        <f>IF(OR($A905="",$P905="Yes",N($AG905)=0),"",$AG905+ROW()/1000000)</f>
      </c>
      <c r="AL905" t="str">
        <f>IF($A905="","",INDEX(games!$J:$J,ROW())&amp;"")</f>
      </c>
      <c r="AM905">
        <f>IF($A905="","",SUMPRODUCT($AO905:$BD905,'Map Analysis'!$AP$2^{0,1,2,3,4,5,6,7,8,9,10,11,12,13,14,15}))</f>
      </c>
      <c r="AN905">
        <f>IF($A905="","",$AM905+ROW()/10000000)</f>
      </c>
      <c r="AO905">
        <f>IF($A905="","",COUNTIF($W$2:$W$2500,$A905))</f>
      </c>
      <c r="AP905">
        <f>IF($A905="","",SUMIFS($BF$2:$BF$2500,$W$2:$W$2500,$A905))</f>
      </c>
      <c r="AQ905">
        <f>IF($A905="","",SUMIFS($BG$2:$BG$2500,$W$2:$W$2500,$A905))</f>
      </c>
      <c r="AR905">
        <f>IF($A905="","",SUMIFS($BH$2:$BH$2500,$W$2:$W$2500,$A905))</f>
      </c>
      <c r="AS905">
        <f>IF($A905="","",SUMIFS($BI$2:$BI$2500,$W$2:$W$2500,$A905))</f>
      </c>
      <c r="AT905">
        <f>IF($A905="","",SUMIFS($BJ$2:$BJ$2500,$W$2:$W$2500,$A905))</f>
      </c>
      <c r="AU905">
        <f>IF($A905="","",SUMIFS($BK$2:$BK$2500,$W$2:$W$2500,$A905))</f>
      </c>
      <c r="AV905">
        <f>IF($A905="","",SUMIFS($BL$2:$BL$2500,$W$2:$W$2500,$A905))</f>
      </c>
      <c r="AW905">
        <f>IF($A905="","",SUMIFS($BM$2:$BM$2500,$W$2:$W$2500,$A905))</f>
      </c>
      <c r="AX905">
        <f>IF($A905="","",SUMIFS($BN$2:$BN$2500,$W$2:$W$2500,$A905))</f>
      </c>
      <c r="AY905">
        <f>IF($A905="","",SUMIFS($BO$2:$BO$2500,$W$2:$W$2500,$A905))</f>
      </c>
      <c r="AZ905">
        <f>IF($A905="","",SUMIFS($BP$2:$BP$2500,$W$2:$W$2500,$A905))</f>
      </c>
      <c r="BA905">
        <f>IF($A905="","",SUMIFS($BQ$2:$BQ$2500,$W$2:$W$2500,$A905))</f>
      </c>
      <c r="BB905">
        <f>IF($A905="","",SUMIFS($BR$2:$BR$2500,$W$2:$W$2500,$A905))</f>
      </c>
      <c r="BC905">
        <f>IF($A905="","",SUMIFS($BS$2:$BS$2500,$W$2:$W$2500,$A905))</f>
      </c>
      <c r="BD905">
        <f>IF($A905="","",SUMIFS($BT$2:$BT$2500,$W$2:$W$2500,$A905))</f>
      </c>
      <c r="BF905">
        <f>IF($Z905="","",INDEX($AO$2:$AO$2000,$Z905))</f>
      </c>
      <c r="BG905">
        <f>IF($Z905="","",INDEX($AP$2:$AP$2000,$Z905))</f>
      </c>
      <c r="BH905">
        <f>IF($Z905="","",INDEX($AQ$2:$AQ$2000,$Z905))</f>
      </c>
      <c r="BI905">
        <f>IF($Z905="","",INDEX($AR$2:$AR$2000,$Z905))</f>
      </c>
      <c r="BJ905">
        <f>IF($Z905="","",INDEX($AS$2:$AS$2000,$Z905))</f>
      </c>
      <c r="BK905">
        <f>IF($Z905="","",INDEX($AT$2:$AT$2000,$Z905))</f>
      </c>
      <c r="BL905">
        <f>IF($Z905="","",INDEX($AU$2:$AU$2000,$Z905))</f>
      </c>
      <c r="BM905">
        <f>IF($Z905="","",INDEX($AV$2:$AV$2000,$Z905))</f>
      </c>
      <c r="BN905">
        <f>IF($Z905="","",INDEX($AW$2:$AW$2000,$Z905))</f>
      </c>
      <c r="BO905">
        <f>IF($Z905="","",INDEX($AX$2:$AX$2000,$Z905))</f>
      </c>
      <c r="BP905">
        <f>IF($Z905="","",INDEX($AY$2:$AY$2000,$Z905))</f>
      </c>
      <c r="BQ905">
        <f>IF($Z905="","",INDEX($AZ$2:$AZ$2000,$Z905))</f>
      </c>
      <c r="BR905">
        <f>IF($Z905="","",INDEX($BA$2:$BA$2000,$Z905))</f>
      </c>
      <c r="BS905">
        <f>IF($Z905="","",INDEX($BB$2:$BB$2000,$Z905))</f>
      </c>
      <c r="BT905">
        <f>IF($Z905="","",INDEX($BC$2:$BC$2000,$Z905))</f>
      </c>
      <c r="BV905">
        <f>IF(OR($A905="",$P905&lt;&gt;"Yes",$AH905="Yes"),"",1+N($AG905))</f>
      </c>
      <c r="BW905">
        <f>IF($A905="","",COUNTIFS($W$2:$W$2500,$A905,$BZ$2:$BZ$2500,"Yes")+COUNTIFS($X$2:$X$2500,$A905,$BY$2:$BY$2500,"Yes"))</f>
      </c>
      <c r="BX905">
        <f>IF(OR($A905="",$P905="Yes"),"",IF(N($BW905)=0,0,1+SUMIFS($CB$2:$CB$2500,$W$2:$W$2500,$A905)+SUMIFS($CA$2:$CA$2500,$X$2:$X$2500,$A905)))</f>
      </c>
      <c r="BY905" t="str">
        <f>IF($Y905="","",INDEX($AH$2:$AH$2000,$Y905)&amp;"")</f>
      </c>
      <c r="BZ905" t="str">
        <f>IF($Z905="","",INDEX($AH$2:$AH$2000,$Z905)&amp;"")</f>
      </c>
      <c r="CA905">
        <f>IF($Y905="","",INDEX($BV$2:$BV$2000,$Y905))</f>
      </c>
      <c r="CB905">
        <f>IF($Z905="","",INDEX($BV$2:$BV$2000,$Z905))</f>
      </c>
    </row>
    <row r="906">
      <c r="A906" t="str">
        <f>IF(TRIM(INDEX(games!$A:$A,ROW()))="","",TRIM(INDEX(games!$A:$A,ROW())))</f>
      </c>
      <c r="B906">
        <f>IF(OR($A906="",INDEX(games!$B:$B,ROW())=""),"",INDEX(games!$B:$B,ROW()))</f>
      </c>
      <c r="C906" t="str">
        <f>IF(OR($A906="",INDEX(games!$C:$C,ROW())=""),"",INDEX(games!$C:$C,ROW()))</f>
      </c>
      <c r="D906">
        <f>IF($A906="","",COUNTIF($W$2:$W$2500,$A906)+COUNTIF($X$2:$X$2500,$A906))</f>
      </c>
      <c r="E906">
        <f>IF($A906="","",IFERROR(MATCH($C906,$R$2:$R$5,0),0))</f>
      </c>
      <c r="F906">
        <f>IF($A906="","",MOD(ROW(),34))</f>
      </c>
      <c r="G906">
        <f>IF($A906="",NA(),IF($C906="Action",$B906,NA()))</f>
      </c>
      <c r="H906">
        <f>IF($A906="",NA(),IF($C906="Action",1+$F906*0.023,NA()))</f>
      </c>
      <c r="I906">
        <f>IF($A906="",NA(),IF($C906="Strategy",$B906,NA()))</f>
      </c>
      <c r="J906">
        <f>IF($A906="",NA(),IF($C906="Strategy",2+$F906*0.023,NA()))</f>
      </c>
      <c r="K906">
        <f>IF($A906="",NA(),IF($C906="Deckbuilder",$B906,NA()))</f>
      </c>
      <c r="L906">
        <f>IF($A906="",NA(),IF($C906="Deckbuilder",3+$F906*0.023,NA()))</f>
      </c>
      <c r="M906">
        <f>IF($A906="",NA(),IF($C906="Traditional",$B906,NA()))</f>
      </c>
      <c r="N906">
        <f>IF($A906="",NA(),IF($C906="Traditional",4+$F906*0.023,NA()))</f>
      </c>
      <c r="O906">
        <f>IF($A906="","",$D906+ROW()/1000000)</f>
      </c>
      <c r="P906" t="str">
        <f>IF(OR($A906="",INDEX(games!$H:$H,ROW())=""),"",INDEX(games!$H:$H,ROW()))</f>
      </c>
      <c r="Q906">
        <f>IF(OR($A906="",$P906&lt;&gt;"Yes"),"",$D906+ROW()/1000000)</f>
      </c>
      <c r="T906">
        <f>IF($Y906="","",INDEX($B$2:$B$2000,$Y906))</f>
      </c>
      <c r="U906">
        <f>IF($Z906="","",INDEX($B$2:$B$2000,$Z906))</f>
      </c>
      <c r="V906">
        <f>IF(OR($T906="",$U906=""),"",$U906-$T906)</f>
      </c>
      <c r="W906" t="str">
        <f>IF(TRIM(INDEX(connections!$A:$A,ROW()))="","",TRIM(INDEX(connections!$A:$A,ROW())))</f>
      </c>
      <c r="X906" t="str">
        <f>IF($W906="","",TRIM(INDEX(connections!$B:$B,ROW())))</f>
      </c>
      <c r="Y906">
        <f>IF($W906="","",IFERROR(MATCH($W906,$A$2:$A$2000,0),""))</f>
      </c>
      <c r="Z906">
        <f>IF($X906="","",IFERROR(MATCH($X906,$A$2:$A$2000,0),""))</f>
      </c>
      <c r="AA906" t="str">
        <f>IF($Y906="","",INDEX($P$2:$P$2000,$Y906))</f>
      </c>
      <c r="AB906" t="str">
        <f>IF($Z906="","",INDEX($P$2:$P$2000,$Z906))</f>
      </c>
      <c r="AC906">
        <f>IF(AND($AA906="Yes",$AB906="Yes"),1,"")</f>
      </c>
      <c r="AD906">
        <f>IF(OR($Y906="",$Z906=""),"",IF(INDEX($C$2:$C$2000,$Y906)=INDEX($C$2:$C$2000,$Z906),0,1))</f>
      </c>
      <c r="AE906">
        <f>IF($AC906&lt;&gt;1,"",IF(AND(INDEX($AG$2:$AG$2000,$Y906)=1,INDEX($AG$2:$AG$2000,$Z906)=1),1,""))</f>
      </c>
      <c r="AG906">
        <f>IF($A906="","",COUNTIFS($W$2:$W$2500,$A906,$AB$2:$AB$2500,"Yes")+COUNTIFS($X$2:$X$2500,$A906,$AA$2:$AA$2500,"Yes"))</f>
      </c>
      <c r="AH906" t="str">
        <f>IF(OR($P906&lt;&gt;"Yes",N($AG906)=0),"",IF(AND($AG906=1,COUNTIFS($W$2:$W$2500,$A906,$AE$2:$AE$2500,1)+COUNTIFS($X$2:$X$2500,$A906,$AE$2:$AE$2500,1)&gt;0),"","Yes"))</f>
      </c>
      <c r="AI906">
        <f>IF($AH906="Yes",$AG906,"")</f>
      </c>
      <c r="AJ906">
        <f>IF($AI906="","",$AI906+ROW()/1000000)</f>
      </c>
      <c r="AK906">
        <f>IF(OR($A906="",$P906="Yes",N($AG906)=0),"",$AG906+ROW()/1000000)</f>
      </c>
      <c r="AL906" t="str">
        <f>IF($A906="","",INDEX(games!$J:$J,ROW())&amp;"")</f>
      </c>
      <c r="AM906">
        <f>IF($A906="","",SUMPRODUCT($AO906:$BD906,'Map Analysis'!$AP$2^{0,1,2,3,4,5,6,7,8,9,10,11,12,13,14,15}))</f>
      </c>
      <c r="AN906">
        <f>IF($A906="","",$AM906+ROW()/10000000)</f>
      </c>
      <c r="AO906">
        <f>IF($A906="","",COUNTIF($W$2:$W$2500,$A906))</f>
      </c>
      <c r="AP906">
        <f>IF($A906="","",SUMIFS($BF$2:$BF$2500,$W$2:$W$2500,$A906))</f>
      </c>
      <c r="AQ906">
        <f>IF($A906="","",SUMIFS($BG$2:$BG$2500,$W$2:$W$2500,$A906))</f>
      </c>
      <c r="AR906">
        <f>IF($A906="","",SUMIFS($BH$2:$BH$2500,$W$2:$W$2500,$A906))</f>
      </c>
      <c r="AS906">
        <f>IF($A906="","",SUMIFS($BI$2:$BI$2500,$W$2:$W$2500,$A906))</f>
      </c>
      <c r="AT906">
        <f>IF($A906="","",SUMIFS($BJ$2:$BJ$2500,$W$2:$W$2500,$A906))</f>
      </c>
      <c r="AU906">
        <f>IF($A906="","",SUMIFS($BK$2:$BK$2500,$W$2:$W$2500,$A906))</f>
      </c>
      <c r="AV906">
        <f>IF($A906="","",SUMIFS($BL$2:$BL$2500,$W$2:$W$2500,$A906))</f>
      </c>
      <c r="AW906">
        <f>IF($A906="","",SUMIFS($BM$2:$BM$2500,$W$2:$W$2500,$A906))</f>
      </c>
      <c r="AX906">
        <f>IF($A906="","",SUMIFS($BN$2:$BN$2500,$W$2:$W$2500,$A906))</f>
      </c>
      <c r="AY906">
        <f>IF($A906="","",SUMIFS($BO$2:$BO$2500,$W$2:$W$2500,$A906))</f>
      </c>
      <c r="AZ906">
        <f>IF($A906="","",SUMIFS($BP$2:$BP$2500,$W$2:$W$2500,$A906))</f>
      </c>
      <c r="BA906">
        <f>IF($A906="","",SUMIFS($BQ$2:$BQ$2500,$W$2:$W$2500,$A906))</f>
      </c>
      <c r="BB906">
        <f>IF($A906="","",SUMIFS($BR$2:$BR$2500,$W$2:$W$2500,$A906))</f>
      </c>
      <c r="BC906">
        <f>IF($A906="","",SUMIFS($BS$2:$BS$2500,$W$2:$W$2500,$A906))</f>
      </c>
      <c r="BD906">
        <f>IF($A906="","",SUMIFS($BT$2:$BT$2500,$W$2:$W$2500,$A906))</f>
      </c>
      <c r="BF906">
        <f>IF($Z906="","",INDEX($AO$2:$AO$2000,$Z906))</f>
      </c>
      <c r="BG906">
        <f>IF($Z906="","",INDEX($AP$2:$AP$2000,$Z906))</f>
      </c>
      <c r="BH906">
        <f>IF($Z906="","",INDEX($AQ$2:$AQ$2000,$Z906))</f>
      </c>
      <c r="BI906">
        <f>IF($Z906="","",INDEX($AR$2:$AR$2000,$Z906))</f>
      </c>
      <c r="BJ906">
        <f>IF($Z906="","",INDEX($AS$2:$AS$2000,$Z906))</f>
      </c>
      <c r="BK906">
        <f>IF($Z906="","",INDEX($AT$2:$AT$2000,$Z906))</f>
      </c>
      <c r="BL906">
        <f>IF($Z906="","",INDEX($AU$2:$AU$2000,$Z906))</f>
      </c>
      <c r="BM906">
        <f>IF($Z906="","",INDEX($AV$2:$AV$2000,$Z906))</f>
      </c>
      <c r="BN906">
        <f>IF($Z906="","",INDEX($AW$2:$AW$2000,$Z906))</f>
      </c>
      <c r="BO906">
        <f>IF($Z906="","",INDEX($AX$2:$AX$2000,$Z906))</f>
      </c>
      <c r="BP906">
        <f>IF($Z906="","",INDEX($AY$2:$AY$2000,$Z906))</f>
      </c>
      <c r="BQ906">
        <f>IF($Z906="","",INDEX($AZ$2:$AZ$2000,$Z906))</f>
      </c>
      <c r="BR906">
        <f>IF($Z906="","",INDEX($BA$2:$BA$2000,$Z906))</f>
      </c>
      <c r="BS906">
        <f>IF($Z906="","",INDEX($BB$2:$BB$2000,$Z906))</f>
      </c>
      <c r="BT906">
        <f>IF($Z906="","",INDEX($BC$2:$BC$2000,$Z906))</f>
      </c>
      <c r="BV906">
        <f>IF(OR($A906="",$P906&lt;&gt;"Yes",$AH906="Yes"),"",1+N($AG906))</f>
      </c>
      <c r="BW906">
        <f>IF($A906="","",COUNTIFS($W$2:$W$2500,$A906,$BZ$2:$BZ$2500,"Yes")+COUNTIFS($X$2:$X$2500,$A906,$BY$2:$BY$2500,"Yes"))</f>
      </c>
      <c r="BX906">
        <f>IF(OR($A906="",$P906="Yes"),"",IF(N($BW906)=0,0,1+SUMIFS($CB$2:$CB$2500,$W$2:$W$2500,$A906)+SUMIFS($CA$2:$CA$2500,$X$2:$X$2500,$A906)))</f>
      </c>
      <c r="BY906" t="str">
        <f>IF($Y906="","",INDEX($AH$2:$AH$2000,$Y906)&amp;"")</f>
      </c>
      <c r="BZ906" t="str">
        <f>IF($Z906="","",INDEX($AH$2:$AH$2000,$Z906)&amp;"")</f>
      </c>
      <c r="CA906">
        <f>IF($Y906="","",INDEX($BV$2:$BV$2000,$Y906))</f>
      </c>
      <c r="CB906">
        <f>IF($Z906="","",INDEX($BV$2:$BV$2000,$Z906))</f>
      </c>
    </row>
    <row r="907">
      <c r="A907" t="str">
        <f>IF(TRIM(INDEX(games!$A:$A,ROW()))="","",TRIM(INDEX(games!$A:$A,ROW())))</f>
      </c>
      <c r="B907">
        <f>IF(OR($A907="",INDEX(games!$B:$B,ROW())=""),"",INDEX(games!$B:$B,ROW()))</f>
      </c>
      <c r="C907" t="str">
        <f>IF(OR($A907="",INDEX(games!$C:$C,ROW())=""),"",INDEX(games!$C:$C,ROW()))</f>
      </c>
      <c r="D907">
        <f>IF($A907="","",COUNTIF($W$2:$W$2500,$A907)+COUNTIF($X$2:$X$2500,$A907))</f>
      </c>
      <c r="E907">
        <f>IF($A907="","",IFERROR(MATCH($C907,$R$2:$R$5,0),0))</f>
      </c>
      <c r="F907">
        <f>IF($A907="","",MOD(ROW(),34))</f>
      </c>
      <c r="G907">
        <f>IF($A907="",NA(),IF($C907="Action",$B907,NA()))</f>
      </c>
      <c r="H907">
        <f>IF($A907="",NA(),IF($C907="Action",1+$F907*0.023,NA()))</f>
      </c>
      <c r="I907">
        <f>IF($A907="",NA(),IF($C907="Strategy",$B907,NA()))</f>
      </c>
      <c r="J907">
        <f>IF($A907="",NA(),IF($C907="Strategy",2+$F907*0.023,NA()))</f>
      </c>
      <c r="K907">
        <f>IF($A907="",NA(),IF($C907="Deckbuilder",$B907,NA()))</f>
      </c>
      <c r="L907">
        <f>IF($A907="",NA(),IF($C907="Deckbuilder",3+$F907*0.023,NA()))</f>
      </c>
      <c r="M907">
        <f>IF($A907="",NA(),IF($C907="Traditional",$B907,NA()))</f>
      </c>
      <c r="N907">
        <f>IF($A907="",NA(),IF($C907="Traditional",4+$F907*0.023,NA()))</f>
      </c>
      <c r="O907">
        <f>IF($A907="","",$D907+ROW()/1000000)</f>
      </c>
      <c r="P907" t="str">
        <f>IF(OR($A907="",INDEX(games!$H:$H,ROW())=""),"",INDEX(games!$H:$H,ROW()))</f>
      </c>
      <c r="Q907">
        <f>IF(OR($A907="",$P907&lt;&gt;"Yes"),"",$D907+ROW()/1000000)</f>
      </c>
      <c r="T907">
        <f>IF($Y907="","",INDEX($B$2:$B$2000,$Y907))</f>
      </c>
      <c r="U907">
        <f>IF($Z907="","",INDEX($B$2:$B$2000,$Z907))</f>
      </c>
      <c r="V907">
        <f>IF(OR($T907="",$U907=""),"",$U907-$T907)</f>
      </c>
      <c r="W907" t="str">
        <f>IF(TRIM(INDEX(connections!$A:$A,ROW()))="","",TRIM(INDEX(connections!$A:$A,ROW())))</f>
      </c>
      <c r="X907" t="str">
        <f>IF($W907="","",TRIM(INDEX(connections!$B:$B,ROW())))</f>
      </c>
      <c r="Y907">
        <f>IF($W907="","",IFERROR(MATCH($W907,$A$2:$A$2000,0),""))</f>
      </c>
      <c r="Z907">
        <f>IF($X907="","",IFERROR(MATCH($X907,$A$2:$A$2000,0),""))</f>
      </c>
      <c r="AA907" t="str">
        <f>IF($Y907="","",INDEX($P$2:$P$2000,$Y907))</f>
      </c>
      <c r="AB907" t="str">
        <f>IF($Z907="","",INDEX($P$2:$P$2000,$Z907))</f>
      </c>
      <c r="AC907">
        <f>IF(AND($AA907="Yes",$AB907="Yes"),1,"")</f>
      </c>
      <c r="AD907">
        <f>IF(OR($Y907="",$Z907=""),"",IF(INDEX($C$2:$C$2000,$Y907)=INDEX($C$2:$C$2000,$Z907),0,1))</f>
      </c>
      <c r="AE907">
        <f>IF($AC907&lt;&gt;1,"",IF(AND(INDEX($AG$2:$AG$2000,$Y907)=1,INDEX($AG$2:$AG$2000,$Z907)=1),1,""))</f>
      </c>
      <c r="AG907">
        <f>IF($A907="","",COUNTIFS($W$2:$W$2500,$A907,$AB$2:$AB$2500,"Yes")+COUNTIFS($X$2:$X$2500,$A907,$AA$2:$AA$2500,"Yes"))</f>
      </c>
      <c r="AH907" t="str">
        <f>IF(OR($P907&lt;&gt;"Yes",N($AG907)=0),"",IF(AND($AG907=1,COUNTIFS($W$2:$W$2500,$A907,$AE$2:$AE$2500,1)+COUNTIFS($X$2:$X$2500,$A907,$AE$2:$AE$2500,1)&gt;0),"","Yes"))</f>
      </c>
      <c r="AI907">
        <f>IF($AH907="Yes",$AG907,"")</f>
      </c>
      <c r="AJ907">
        <f>IF($AI907="","",$AI907+ROW()/1000000)</f>
      </c>
      <c r="AK907">
        <f>IF(OR($A907="",$P907="Yes",N($AG907)=0),"",$AG907+ROW()/1000000)</f>
      </c>
      <c r="AL907" t="str">
        <f>IF($A907="","",INDEX(games!$J:$J,ROW())&amp;"")</f>
      </c>
      <c r="AM907">
        <f>IF($A907="","",SUMPRODUCT($AO907:$BD907,'Map Analysis'!$AP$2^{0,1,2,3,4,5,6,7,8,9,10,11,12,13,14,15}))</f>
      </c>
      <c r="AN907">
        <f>IF($A907="","",$AM907+ROW()/10000000)</f>
      </c>
      <c r="AO907">
        <f>IF($A907="","",COUNTIF($W$2:$W$2500,$A907))</f>
      </c>
      <c r="AP907">
        <f>IF($A907="","",SUMIFS($BF$2:$BF$2500,$W$2:$W$2500,$A907))</f>
      </c>
      <c r="AQ907">
        <f>IF($A907="","",SUMIFS($BG$2:$BG$2500,$W$2:$W$2500,$A907))</f>
      </c>
      <c r="AR907">
        <f>IF($A907="","",SUMIFS($BH$2:$BH$2500,$W$2:$W$2500,$A907))</f>
      </c>
      <c r="AS907">
        <f>IF($A907="","",SUMIFS($BI$2:$BI$2500,$W$2:$W$2500,$A907))</f>
      </c>
      <c r="AT907">
        <f>IF($A907="","",SUMIFS($BJ$2:$BJ$2500,$W$2:$W$2500,$A907))</f>
      </c>
      <c r="AU907">
        <f>IF($A907="","",SUMIFS($BK$2:$BK$2500,$W$2:$W$2500,$A907))</f>
      </c>
      <c r="AV907">
        <f>IF($A907="","",SUMIFS($BL$2:$BL$2500,$W$2:$W$2500,$A907))</f>
      </c>
      <c r="AW907">
        <f>IF($A907="","",SUMIFS($BM$2:$BM$2500,$W$2:$W$2500,$A907))</f>
      </c>
      <c r="AX907">
        <f>IF($A907="","",SUMIFS($BN$2:$BN$2500,$W$2:$W$2500,$A907))</f>
      </c>
      <c r="AY907">
        <f>IF($A907="","",SUMIFS($BO$2:$BO$2500,$W$2:$W$2500,$A907))</f>
      </c>
      <c r="AZ907">
        <f>IF($A907="","",SUMIFS($BP$2:$BP$2500,$W$2:$W$2500,$A907))</f>
      </c>
      <c r="BA907">
        <f>IF($A907="","",SUMIFS($BQ$2:$BQ$2500,$W$2:$W$2500,$A907))</f>
      </c>
      <c r="BB907">
        <f>IF($A907="","",SUMIFS($BR$2:$BR$2500,$W$2:$W$2500,$A907))</f>
      </c>
      <c r="BC907">
        <f>IF($A907="","",SUMIFS($BS$2:$BS$2500,$W$2:$W$2500,$A907))</f>
      </c>
      <c r="BD907">
        <f>IF($A907="","",SUMIFS($BT$2:$BT$2500,$W$2:$W$2500,$A907))</f>
      </c>
      <c r="BF907">
        <f>IF($Z907="","",INDEX($AO$2:$AO$2000,$Z907))</f>
      </c>
      <c r="BG907">
        <f>IF($Z907="","",INDEX($AP$2:$AP$2000,$Z907))</f>
      </c>
      <c r="BH907">
        <f>IF($Z907="","",INDEX($AQ$2:$AQ$2000,$Z907))</f>
      </c>
      <c r="BI907">
        <f>IF($Z907="","",INDEX($AR$2:$AR$2000,$Z907))</f>
      </c>
      <c r="BJ907">
        <f>IF($Z907="","",INDEX($AS$2:$AS$2000,$Z907))</f>
      </c>
      <c r="BK907">
        <f>IF($Z907="","",INDEX($AT$2:$AT$2000,$Z907))</f>
      </c>
      <c r="BL907">
        <f>IF($Z907="","",INDEX($AU$2:$AU$2000,$Z907))</f>
      </c>
      <c r="BM907">
        <f>IF($Z907="","",INDEX($AV$2:$AV$2000,$Z907))</f>
      </c>
      <c r="BN907">
        <f>IF($Z907="","",INDEX($AW$2:$AW$2000,$Z907))</f>
      </c>
      <c r="BO907">
        <f>IF($Z907="","",INDEX($AX$2:$AX$2000,$Z907))</f>
      </c>
      <c r="BP907">
        <f>IF($Z907="","",INDEX($AY$2:$AY$2000,$Z907))</f>
      </c>
      <c r="BQ907">
        <f>IF($Z907="","",INDEX($AZ$2:$AZ$2000,$Z907))</f>
      </c>
      <c r="BR907">
        <f>IF($Z907="","",INDEX($BA$2:$BA$2000,$Z907))</f>
      </c>
      <c r="BS907">
        <f>IF($Z907="","",INDEX($BB$2:$BB$2000,$Z907))</f>
      </c>
      <c r="BT907">
        <f>IF($Z907="","",INDEX($BC$2:$BC$2000,$Z907))</f>
      </c>
      <c r="BV907">
        <f>IF(OR($A907="",$P907&lt;&gt;"Yes",$AH907="Yes"),"",1+N($AG907))</f>
      </c>
      <c r="BW907">
        <f>IF($A907="","",COUNTIFS($W$2:$W$2500,$A907,$BZ$2:$BZ$2500,"Yes")+COUNTIFS($X$2:$X$2500,$A907,$BY$2:$BY$2500,"Yes"))</f>
      </c>
      <c r="BX907">
        <f>IF(OR($A907="",$P907="Yes"),"",IF(N($BW907)=0,0,1+SUMIFS($CB$2:$CB$2500,$W$2:$W$2500,$A907)+SUMIFS($CA$2:$CA$2500,$X$2:$X$2500,$A907)))</f>
      </c>
      <c r="BY907" t="str">
        <f>IF($Y907="","",INDEX($AH$2:$AH$2000,$Y907)&amp;"")</f>
      </c>
      <c r="BZ907" t="str">
        <f>IF($Z907="","",INDEX($AH$2:$AH$2000,$Z907)&amp;"")</f>
      </c>
      <c r="CA907">
        <f>IF($Y907="","",INDEX($BV$2:$BV$2000,$Y907))</f>
      </c>
      <c r="CB907">
        <f>IF($Z907="","",INDEX($BV$2:$BV$2000,$Z907))</f>
      </c>
    </row>
    <row r="908">
      <c r="A908" t="str">
        <f>IF(TRIM(INDEX(games!$A:$A,ROW()))="","",TRIM(INDEX(games!$A:$A,ROW())))</f>
      </c>
      <c r="B908">
        <f>IF(OR($A908="",INDEX(games!$B:$B,ROW())=""),"",INDEX(games!$B:$B,ROW()))</f>
      </c>
      <c r="C908" t="str">
        <f>IF(OR($A908="",INDEX(games!$C:$C,ROW())=""),"",INDEX(games!$C:$C,ROW()))</f>
      </c>
      <c r="D908">
        <f>IF($A908="","",COUNTIF($W$2:$W$2500,$A908)+COUNTIF($X$2:$X$2500,$A908))</f>
      </c>
      <c r="E908">
        <f>IF($A908="","",IFERROR(MATCH($C908,$R$2:$R$5,0),0))</f>
      </c>
      <c r="F908">
        <f>IF($A908="","",MOD(ROW(),34))</f>
      </c>
      <c r="G908">
        <f>IF($A908="",NA(),IF($C908="Action",$B908,NA()))</f>
      </c>
      <c r="H908">
        <f>IF($A908="",NA(),IF($C908="Action",1+$F908*0.023,NA()))</f>
      </c>
      <c r="I908">
        <f>IF($A908="",NA(),IF($C908="Strategy",$B908,NA()))</f>
      </c>
      <c r="J908">
        <f>IF($A908="",NA(),IF($C908="Strategy",2+$F908*0.023,NA()))</f>
      </c>
      <c r="K908">
        <f>IF($A908="",NA(),IF($C908="Deckbuilder",$B908,NA()))</f>
      </c>
      <c r="L908">
        <f>IF($A908="",NA(),IF($C908="Deckbuilder",3+$F908*0.023,NA()))</f>
      </c>
      <c r="M908">
        <f>IF($A908="",NA(),IF($C908="Traditional",$B908,NA()))</f>
      </c>
      <c r="N908">
        <f>IF($A908="",NA(),IF($C908="Traditional",4+$F908*0.023,NA()))</f>
      </c>
      <c r="O908">
        <f>IF($A908="","",$D908+ROW()/1000000)</f>
      </c>
      <c r="P908" t="str">
        <f>IF(OR($A908="",INDEX(games!$H:$H,ROW())=""),"",INDEX(games!$H:$H,ROW()))</f>
      </c>
      <c r="Q908">
        <f>IF(OR($A908="",$P908&lt;&gt;"Yes"),"",$D908+ROW()/1000000)</f>
      </c>
      <c r="T908">
        <f>IF($Y908="","",INDEX($B$2:$B$2000,$Y908))</f>
      </c>
      <c r="U908">
        <f>IF($Z908="","",INDEX($B$2:$B$2000,$Z908))</f>
      </c>
      <c r="V908">
        <f>IF(OR($T908="",$U908=""),"",$U908-$T908)</f>
      </c>
      <c r="W908" t="str">
        <f>IF(TRIM(INDEX(connections!$A:$A,ROW()))="","",TRIM(INDEX(connections!$A:$A,ROW())))</f>
      </c>
      <c r="X908" t="str">
        <f>IF($W908="","",TRIM(INDEX(connections!$B:$B,ROW())))</f>
      </c>
      <c r="Y908">
        <f>IF($W908="","",IFERROR(MATCH($W908,$A$2:$A$2000,0),""))</f>
      </c>
      <c r="Z908">
        <f>IF($X908="","",IFERROR(MATCH($X908,$A$2:$A$2000,0),""))</f>
      </c>
      <c r="AA908" t="str">
        <f>IF($Y908="","",INDEX($P$2:$P$2000,$Y908))</f>
      </c>
      <c r="AB908" t="str">
        <f>IF($Z908="","",INDEX($P$2:$P$2000,$Z908))</f>
      </c>
      <c r="AC908">
        <f>IF(AND($AA908="Yes",$AB908="Yes"),1,"")</f>
      </c>
      <c r="AD908">
        <f>IF(OR($Y908="",$Z908=""),"",IF(INDEX($C$2:$C$2000,$Y908)=INDEX($C$2:$C$2000,$Z908),0,1))</f>
      </c>
      <c r="AE908">
        <f>IF($AC908&lt;&gt;1,"",IF(AND(INDEX($AG$2:$AG$2000,$Y908)=1,INDEX($AG$2:$AG$2000,$Z908)=1),1,""))</f>
      </c>
      <c r="AG908">
        <f>IF($A908="","",COUNTIFS($W$2:$W$2500,$A908,$AB$2:$AB$2500,"Yes")+COUNTIFS($X$2:$X$2500,$A908,$AA$2:$AA$2500,"Yes"))</f>
      </c>
      <c r="AH908" t="str">
        <f>IF(OR($P908&lt;&gt;"Yes",N($AG908)=0),"",IF(AND($AG908=1,COUNTIFS($W$2:$W$2500,$A908,$AE$2:$AE$2500,1)+COUNTIFS($X$2:$X$2500,$A908,$AE$2:$AE$2500,1)&gt;0),"","Yes"))</f>
      </c>
      <c r="AI908">
        <f>IF($AH908="Yes",$AG908,"")</f>
      </c>
      <c r="AJ908">
        <f>IF($AI908="","",$AI908+ROW()/1000000)</f>
      </c>
      <c r="AK908">
        <f>IF(OR($A908="",$P908="Yes",N($AG908)=0),"",$AG908+ROW()/1000000)</f>
      </c>
      <c r="AL908" t="str">
        <f>IF($A908="","",INDEX(games!$J:$J,ROW())&amp;"")</f>
      </c>
      <c r="AM908">
        <f>IF($A908="","",SUMPRODUCT($AO908:$BD908,'Map Analysis'!$AP$2^{0,1,2,3,4,5,6,7,8,9,10,11,12,13,14,15}))</f>
      </c>
      <c r="AN908">
        <f>IF($A908="","",$AM908+ROW()/10000000)</f>
      </c>
      <c r="AO908">
        <f>IF($A908="","",COUNTIF($W$2:$W$2500,$A908))</f>
      </c>
      <c r="AP908">
        <f>IF($A908="","",SUMIFS($BF$2:$BF$2500,$W$2:$W$2500,$A908))</f>
      </c>
      <c r="AQ908">
        <f>IF($A908="","",SUMIFS($BG$2:$BG$2500,$W$2:$W$2500,$A908))</f>
      </c>
      <c r="AR908">
        <f>IF($A908="","",SUMIFS($BH$2:$BH$2500,$W$2:$W$2500,$A908))</f>
      </c>
      <c r="AS908">
        <f>IF($A908="","",SUMIFS($BI$2:$BI$2500,$W$2:$W$2500,$A908))</f>
      </c>
      <c r="AT908">
        <f>IF($A908="","",SUMIFS($BJ$2:$BJ$2500,$W$2:$W$2500,$A908))</f>
      </c>
      <c r="AU908">
        <f>IF($A908="","",SUMIFS($BK$2:$BK$2500,$W$2:$W$2500,$A908))</f>
      </c>
      <c r="AV908">
        <f>IF($A908="","",SUMIFS($BL$2:$BL$2500,$W$2:$W$2500,$A908))</f>
      </c>
      <c r="AW908">
        <f>IF($A908="","",SUMIFS($BM$2:$BM$2500,$W$2:$W$2500,$A908))</f>
      </c>
      <c r="AX908">
        <f>IF($A908="","",SUMIFS($BN$2:$BN$2500,$W$2:$W$2500,$A908))</f>
      </c>
      <c r="AY908">
        <f>IF($A908="","",SUMIFS($BO$2:$BO$2500,$W$2:$W$2500,$A908))</f>
      </c>
      <c r="AZ908">
        <f>IF($A908="","",SUMIFS($BP$2:$BP$2500,$W$2:$W$2500,$A908))</f>
      </c>
      <c r="BA908">
        <f>IF($A908="","",SUMIFS($BQ$2:$BQ$2500,$W$2:$W$2500,$A908))</f>
      </c>
      <c r="BB908">
        <f>IF($A908="","",SUMIFS($BR$2:$BR$2500,$W$2:$W$2500,$A908))</f>
      </c>
      <c r="BC908">
        <f>IF($A908="","",SUMIFS($BS$2:$BS$2500,$W$2:$W$2500,$A908))</f>
      </c>
      <c r="BD908">
        <f>IF($A908="","",SUMIFS($BT$2:$BT$2500,$W$2:$W$2500,$A908))</f>
      </c>
      <c r="BF908">
        <f>IF($Z908="","",INDEX($AO$2:$AO$2000,$Z908))</f>
      </c>
      <c r="BG908">
        <f>IF($Z908="","",INDEX($AP$2:$AP$2000,$Z908))</f>
      </c>
      <c r="BH908">
        <f>IF($Z908="","",INDEX($AQ$2:$AQ$2000,$Z908))</f>
      </c>
      <c r="BI908">
        <f>IF($Z908="","",INDEX($AR$2:$AR$2000,$Z908))</f>
      </c>
      <c r="BJ908">
        <f>IF($Z908="","",INDEX($AS$2:$AS$2000,$Z908))</f>
      </c>
      <c r="BK908">
        <f>IF($Z908="","",INDEX($AT$2:$AT$2000,$Z908))</f>
      </c>
      <c r="BL908">
        <f>IF($Z908="","",INDEX($AU$2:$AU$2000,$Z908))</f>
      </c>
      <c r="BM908">
        <f>IF($Z908="","",INDEX($AV$2:$AV$2000,$Z908))</f>
      </c>
      <c r="BN908">
        <f>IF($Z908="","",INDEX($AW$2:$AW$2000,$Z908))</f>
      </c>
      <c r="BO908">
        <f>IF($Z908="","",INDEX($AX$2:$AX$2000,$Z908))</f>
      </c>
      <c r="BP908">
        <f>IF($Z908="","",INDEX($AY$2:$AY$2000,$Z908))</f>
      </c>
      <c r="BQ908">
        <f>IF($Z908="","",INDEX($AZ$2:$AZ$2000,$Z908))</f>
      </c>
      <c r="BR908">
        <f>IF($Z908="","",INDEX($BA$2:$BA$2000,$Z908))</f>
      </c>
      <c r="BS908">
        <f>IF($Z908="","",INDEX($BB$2:$BB$2000,$Z908))</f>
      </c>
      <c r="BT908">
        <f>IF($Z908="","",INDEX($BC$2:$BC$2000,$Z908))</f>
      </c>
      <c r="BV908">
        <f>IF(OR($A908="",$P908&lt;&gt;"Yes",$AH908="Yes"),"",1+N($AG908))</f>
      </c>
      <c r="BW908">
        <f>IF($A908="","",COUNTIFS($W$2:$W$2500,$A908,$BZ$2:$BZ$2500,"Yes")+COUNTIFS($X$2:$X$2500,$A908,$BY$2:$BY$2500,"Yes"))</f>
      </c>
      <c r="BX908">
        <f>IF(OR($A908="",$P908="Yes"),"",IF(N($BW908)=0,0,1+SUMIFS($CB$2:$CB$2500,$W$2:$W$2500,$A908)+SUMIFS($CA$2:$CA$2500,$X$2:$X$2500,$A908)))</f>
      </c>
      <c r="BY908" t="str">
        <f>IF($Y908="","",INDEX($AH$2:$AH$2000,$Y908)&amp;"")</f>
      </c>
      <c r="BZ908" t="str">
        <f>IF($Z908="","",INDEX($AH$2:$AH$2000,$Z908)&amp;"")</f>
      </c>
      <c r="CA908">
        <f>IF($Y908="","",INDEX($BV$2:$BV$2000,$Y908))</f>
      </c>
      <c r="CB908">
        <f>IF($Z908="","",INDEX($BV$2:$BV$2000,$Z908))</f>
      </c>
    </row>
    <row r="909">
      <c r="A909" t="str">
        <f>IF(TRIM(INDEX(games!$A:$A,ROW()))="","",TRIM(INDEX(games!$A:$A,ROW())))</f>
      </c>
      <c r="B909">
        <f>IF(OR($A909="",INDEX(games!$B:$B,ROW())=""),"",INDEX(games!$B:$B,ROW()))</f>
      </c>
      <c r="C909" t="str">
        <f>IF(OR($A909="",INDEX(games!$C:$C,ROW())=""),"",INDEX(games!$C:$C,ROW()))</f>
      </c>
      <c r="D909">
        <f>IF($A909="","",COUNTIF($W$2:$W$2500,$A909)+COUNTIF($X$2:$X$2500,$A909))</f>
      </c>
      <c r="E909">
        <f>IF($A909="","",IFERROR(MATCH($C909,$R$2:$R$5,0),0))</f>
      </c>
      <c r="F909">
        <f>IF($A909="","",MOD(ROW(),34))</f>
      </c>
      <c r="G909">
        <f>IF($A909="",NA(),IF($C909="Action",$B909,NA()))</f>
      </c>
      <c r="H909">
        <f>IF($A909="",NA(),IF($C909="Action",1+$F909*0.023,NA()))</f>
      </c>
      <c r="I909">
        <f>IF($A909="",NA(),IF($C909="Strategy",$B909,NA()))</f>
      </c>
      <c r="J909">
        <f>IF($A909="",NA(),IF($C909="Strategy",2+$F909*0.023,NA()))</f>
      </c>
      <c r="K909">
        <f>IF($A909="",NA(),IF($C909="Deckbuilder",$B909,NA()))</f>
      </c>
      <c r="L909">
        <f>IF($A909="",NA(),IF($C909="Deckbuilder",3+$F909*0.023,NA()))</f>
      </c>
      <c r="M909">
        <f>IF($A909="",NA(),IF($C909="Traditional",$B909,NA()))</f>
      </c>
      <c r="N909">
        <f>IF($A909="",NA(),IF($C909="Traditional",4+$F909*0.023,NA()))</f>
      </c>
      <c r="O909">
        <f>IF($A909="","",$D909+ROW()/1000000)</f>
      </c>
      <c r="P909" t="str">
        <f>IF(OR($A909="",INDEX(games!$H:$H,ROW())=""),"",INDEX(games!$H:$H,ROW()))</f>
      </c>
      <c r="Q909">
        <f>IF(OR($A909="",$P909&lt;&gt;"Yes"),"",$D909+ROW()/1000000)</f>
      </c>
      <c r="T909">
        <f>IF($Y909="","",INDEX($B$2:$B$2000,$Y909))</f>
      </c>
      <c r="U909">
        <f>IF($Z909="","",INDEX($B$2:$B$2000,$Z909))</f>
      </c>
      <c r="V909">
        <f>IF(OR($T909="",$U909=""),"",$U909-$T909)</f>
      </c>
      <c r="W909" t="str">
        <f>IF(TRIM(INDEX(connections!$A:$A,ROW()))="","",TRIM(INDEX(connections!$A:$A,ROW())))</f>
      </c>
      <c r="X909" t="str">
        <f>IF($W909="","",TRIM(INDEX(connections!$B:$B,ROW())))</f>
      </c>
      <c r="Y909">
        <f>IF($W909="","",IFERROR(MATCH($W909,$A$2:$A$2000,0),""))</f>
      </c>
      <c r="Z909">
        <f>IF($X909="","",IFERROR(MATCH($X909,$A$2:$A$2000,0),""))</f>
      </c>
      <c r="AA909" t="str">
        <f>IF($Y909="","",INDEX($P$2:$P$2000,$Y909))</f>
      </c>
      <c r="AB909" t="str">
        <f>IF($Z909="","",INDEX($P$2:$P$2000,$Z909))</f>
      </c>
      <c r="AC909">
        <f>IF(AND($AA909="Yes",$AB909="Yes"),1,"")</f>
      </c>
      <c r="AD909">
        <f>IF(OR($Y909="",$Z909=""),"",IF(INDEX($C$2:$C$2000,$Y909)=INDEX($C$2:$C$2000,$Z909),0,1))</f>
      </c>
      <c r="AE909">
        <f>IF($AC909&lt;&gt;1,"",IF(AND(INDEX($AG$2:$AG$2000,$Y909)=1,INDEX($AG$2:$AG$2000,$Z909)=1),1,""))</f>
      </c>
      <c r="AG909">
        <f>IF($A909="","",COUNTIFS($W$2:$W$2500,$A909,$AB$2:$AB$2500,"Yes")+COUNTIFS($X$2:$X$2500,$A909,$AA$2:$AA$2500,"Yes"))</f>
      </c>
      <c r="AH909" t="str">
        <f>IF(OR($P909&lt;&gt;"Yes",N($AG909)=0),"",IF(AND($AG909=1,COUNTIFS($W$2:$W$2500,$A909,$AE$2:$AE$2500,1)+COUNTIFS($X$2:$X$2500,$A909,$AE$2:$AE$2500,1)&gt;0),"","Yes"))</f>
      </c>
      <c r="AI909">
        <f>IF($AH909="Yes",$AG909,"")</f>
      </c>
      <c r="AJ909">
        <f>IF($AI909="","",$AI909+ROW()/1000000)</f>
      </c>
      <c r="AK909">
        <f>IF(OR($A909="",$P909="Yes",N($AG909)=0),"",$AG909+ROW()/1000000)</f>
      </c>
      <c r="AL909" t="str">
        <f>IF($A909="","",INDEX(games!$J:$J,ROW())&amp;"")</f>
      </c>
      <c r="AM909">
        <f>IF($A909="","",SUMPRODUCT($AO909:$BD909,'Map Analysis'!$AP$2^{0,1,2,3,4,5,6,7,8,9,10,11,12,13,14,15}))</f>
      </c>
      <c r="AN909">
        <f>IF($A909="","",$AM909+ROW()/10000000)</f>
      </c>
      <c r="AO909">
        <f>IF($A909="","",COUNTIF($W$2:$W$2500,$A909))</f>
      </c>
      <c r="AP909">
        <f>IF($A909="","",SUMIFS($BF$2:$BF$2500,$W$2:$W$2500,$A909))</f>
      </c>
      <c r="AQ909">
        <f>IF($A909="","",SUMIFS($BG$2:$BG$2500,$W$2:$W$2500,$A909))</f>
      </c>
      <c r="AR909">
        <f>IF($A909="","",SUMIFS($BH$2:$BH$2500,$W$2:$W$2500,$A909))</f>
      </c>
      <c r="AS909">
        <f>IF($A909="","",SUMIFS($BI$2:$BI$2500,$W$2:$W$2500,$A909))</f>
      </c>
      <c r="AT909">
        <f>IF($A909="","",SUMIFS($BJ$2:$BJ$2500,$W$2:$W$2500,$A909))</f>
      </c>
      <c r="AU909">
        <f>IF($A909="","",SUMIFS($BK$2:$BK$2500,$W$2:$W$2500,$A909))</f>
      </c>
      <c r="AV909">
        <f>IF($A909="","",SUMIFS($BL$2:$BL$2500,$W$2:$W$2500,$A909))</f>
      </c>
      <c r="AW909">
        <f>IF($A909="","",SUMIFS($BM$2:$BM$2500,$W$2:$W$2500,$A909))</f>
      </c>
      <c r="AX909">
        <f>IF($A909="","",SUMIFS($BN$2:$BN$2500,$W$2:$W$2500,$A909))</f>
      </c>
      <c r="AY909">
        <f>IF($A909="","",SUMIFS($BO$2:$BO$2500,$W$2:$W$2500,$A909))</f>
      </c>
      <c r="AZ909">
        <f>IF($A909="","",SUMIFS($BP$2:$BP$2500,$W$2:$W$2500,$A909))</f>
      </c>
      <c r="BA909">
        <f>IF($A909="","",SUMIFS($BQ$2:$BQ$2500,$W$2:$W$2500,$A909))</f>
      </c>
      <c r="BB909">
        <f>IF($A909="","",SUMIFS($BR$2:$BR$2500,$W$2:$W$2500,$A909))</f>
      </c>
      <c r="BC909">
        <f>IF($A909="","",SUMIFS($BS$2:$BS$2500,$W$2:$W$2500,$A909))</f>
      </c>
      <c r="BD909">
        <f>IF($A909="","",SUMIFS($BT$2:$BT$2500,$W$2:$W$2500,$A909))</f>
      </c>
      <c r="BF909">
        <f>IF($Z909="","",INDEX($AO$2:$AO$2000,$Z909))</f>
      </c>
      <c r="BG909">
        <f>IF($Z909="","",INDEX($AP$2:$AP$2000,$Z909))</f>
      </c>
      <c r="BH909">
        <f>IF($Z909="","",INDEX($AQ$2:$AQ$2000,$Z909))</f>
      </c>
      <c r="BI909">
        <f>IF($Z909="","",INDEX($AR$2:$AR$2000,$Z909))</f>
      </c>
      <c r="BJ909">
        <f>IF($Z909="","",INDEX($AS$2:$AS$2000,$Z909))</f>
      </c>
      <c r="BK909">
        <f>IF($Z909="","",INDEX($AT$2:$AT$2000,$Z909))</f>
      </c>
      <c r="BL909">
        <f>IF($Z909="","",INDEX($AU$2:$AU$2000,$Z909))</f>
      </c>
      <c r="BM909">
        <f>IF($Z909="","",INDEX($AV$2:$AV$2000,$Z909))</f>
      </c>
      <c r="BN909">
        <f>IF($Z909="","",INDEX($AW$2:$AW$2000,$Z909))</f>
      </c>
      <c r="BO909">
        <f>IF($Z909="","",INDEX($AX$2:$AX$2000,$Z909))</f>
      </c>
      <c r="BP909">
        <f>IF($Z909="","",INDEX($AY$2:$AY$2000,$Z909))</f>
      </c>
      <c r="BQ909">
        <f>IF($Z909="","",INDEX($AZ$2:$AZ$2000,$Z909))</f>
      </c>
      <c r="BR909">
        <f>IF($Z909="","",INDEX($BA$2:$BA$2000,$Z909))</f>
      </c>
      <c r="BS909">
        <f>IF($Z909="","",INDEX($BB$2:$BB$2000,$Z909))</f>
      </c>
      <c r="BT909">
        <f>IF($Z909="","",INDEX($BC$2:$BC$2000,$Z909))</f>
      </c>
      <c r="BV909">
        <f>IF(OR($A909="",$P909&lt;&gt;"Yes",$AH909="Yes"),"",1+N($AG909))</f>
      </c>
      <c r="BW909">
        <f>IF($A909="","",COUNTIFS($W$2:$W$2500,$A909,$BZ$2:$BZ$2500,"Yes")+COUNTIFS($X$2:$X$2500,$A909,$BY$2:$BY$2500,"Yes"))</f>
      </c>
      <c r="BX909">
        <f>IF(OR($A909="",$P909="Yes"),"",IF(N($BW909)=0,0,1+SUMIFS($CB$2:$CB$2500,$W$2:$W$2500,$A909)+SUMIFS($CA$2:$CA$2500,$X$2:$X$2500,$A909)))</f>
      </c>
      <c r="BY909" t="str">
        <f>IF($Y909="","",INDEX($AH$2:$AH$2000,$Y909)&amp;"")</f>
      </c>
      <c r="BZ909" t="str">
        <f>IF($Z909="","",INDEX($AH$2:$AH$2000,$Z909)&amp;"")</f>
      </c>
      <c r="CA909">
        <f>IF($Y909="","",INDEX($BV$2:$BV$2000,$Y909))</f>
      </c>
      <c r="CB909">
        <f>IF($Z909="","",INDEX($BV$2:$BV$2000,$Z909))</f>
      </c>
    </row>
    <row r="910">
      <c r="A910" t="str">
        <f>IF(TRIM(INDEX(games!$A:$A,ROW()))="","",TRIM(INDEX(games!$A:$A,ROW())))</f>
      </c>
      <c r="B910">
        <f>IF(OR($A910="",INDEX(games!$B:$B,ROW())=""),"",INDEX(games!$B:$B,ROW()))</f>
      </c>
      <c r="C910" t="str">
        <f>IF(OR($A910="",INDEX(games!$C:$C,ROW())=""),"",INDEX(games!$C:$C,ROW()))</f>
      </c>
      <c r="D910">
        <f>IF($A910="","",COUNTIF($W$2:$W$2500,$A910)+COUNTIF($X$2:$X$2500,$A910))</f>
      </c>
      <c r="E910">
        <f>IF($A910="","",IFERROR(MATCH($C910,$R$2:$R$5,0),0))</f>
      </c>
      <c r="F910">
        <f>IF($A910="","",MOD(ROW(),34))</f>
      </c>
      <c r="G910">
        <f>IF($A910="",NA(),IF($C910="Action",$B910,NA()))</f>
      </c>
      <c r="H910">
        <f>IF($A910="",NA(),IF($C910="Action",1+$F910*0.023,NA()))</f>
      </c>
      <c r="I910">
        <f>IF($A910="",NA(),IF($C910="Strategy",$B910,NA()))</f>
      </c>
      <c r="J910">
        <f>IF($A910="",NA(),IF($C910="Strategy",2+$F910*0.023,NA()))</f>
      </c>
      <c r="K910">
        <f>IF($A910="",NA(),IF($C910="Deckbuilder",$B910,NA()))</f>
      </c>
      <c r="L910">
        <f>IF($A910="",NA(),IF($C910="Deckbuilder",3+$F910*0.023,NA()))</f>
      </c>
      <c r="M910">
        <f>IF($A910="",NA(),IF($C910="Traditional",$B910,NA()))</f>
      </c>
      <c r="N910">
        <f>IF($A910="",NA(),IF($C910="Traditional",4+$F910*0.023,NA()))</f>
      </c>
      <c r="O910">
        <f>IF($A910="","",$D910+ROW()/1000000)</f>
      </c>
      <c r="P910" t="str">
        <f>IF(OR($A910="",INDEX(games!$H:$H,ROW())=""),"",INDEX(games!$H:$H,ROW()))</f>
      </c>
      <c r="Q910">
        <f>IF(OR($A910="",$P910&lt;&gt;"Yes"),"",$D910+ROW()/1000000)</f>
      </c>
      <c r="T910">
        <f>IF($Y910="","",INDEX($B$2:$B$2000,$Y910))</f>
      </c>
      <c r="U910">
        <f>IF($Z910="","",INDEX($B$2:$B$2000,$Z910))</f>
      </c>
      <c r="V910">
        <f>IF(OR($T910="",$U910=""),"",$U910-$T910)</f>
      </c>
      <c r="W910" t="str">
        <f>IF(TRIM(INDEX(connections!$A:$A,ROW()))="","",TRIM(INDEX(connections!$A:$A,ROW())))</f>
      </c>
      <c r="X910" t="str">
        <f>IF($W910="","",TRIM(INDEX(connections!$B:$B,ROW())))</f>
      </c>
      <c r="Y910">
        <f>IF($W910="","",IFERROR(MATCH($W910,$A$2:$A$2000,0),""))</f>
      </c>
      <c r="Z910">
        <f>IF($X910="","",IFERROR(MATCH($X910,$A$2:$A$2000,0),""))</f>
      </c>
      <c r="AA910" t="str">
        <f>IF($Y910="","",INDEX($P$2:$P$2000,$Y910))</f>
      </c>
      <c r="AB910" t="str">
        <f>IF($Z910="","",INDEX($P$2:$P$2000,$Z910))</f>
      </c>
      <c r="AC910">
        <f>IF(AND($AA910="Yes",$AB910="Yes"),1,"")</f>
      </c>
      <c r="AD910">
        <f>IF(OR($Y910="",$Z910=""),"",IF(INDEX($C$2:$C$2000,$Y910)=INDEX($C$2:$C$2000,$Z910),0,1))</f>
      </c>
      <c r="AE910">
        <f>IF($AC910&lt;&gt;1,"",IF(AND(INDEX($AG$2:$AG$2000,$Y910)=1,INDEX($AG$2:$AG$2000,$Z910)=1),1,""))</f>
      </c>
      <c r="AG910">
        <f>IF($A910="","",COUNTIFS($W$2:$W$2500,$A910,$AB$2:$AB$2500,"Yes")+COUNTIFS($X$2:$X$2500,$A910,$AA$2:$AA$2500,"Yes"))</f>
      </c>
      <c r="AH910" t="str">
        <f>IF(OR($P910&lt;&gt;"Yes",N($AG910)=0),"",IF(AND($AG910=1,COUNTIFS($W$2:$W$2500,$A910,$AE$2:$AE$2500,1)+COUNTIFS($X$2:$X$2500,$A910,$AE$2:$AE$2500,1)&gt;0),"","Yes"))</f>
      </c>
      <c r="AI910">
        <f>IF($AH910="Yes",$AG910,"")</f>
      </c>
      <c r="AJ910">
        <f>IF($AI910="","",$AI910+ROW()/1000000)</f>
      </c>
      <c r="AK910">
        <f>IF(OR($A910="",$P910="Yes",N($AG910)=0),"",$AG910+ROW()/1000000)</f>
      </c>
      <c r="AL910" t="str">
        <f>IF($A910="","",INDEX(games!$J:$J,ROW())&amp;"")</f>
      </c>
      <c r="AM910">
        <f>IF($A910="","",SUMPRODUCT($AO910:$BD910,'Map Analysis'!$AP$2^{0,1,2,3,4,5,6,7,8,9,10,11,12,13,14,15}))</f>
      </c>
      <c r="AN910">
        <f>IF($A910="","",$AM910+ROW()/10000000)</f>
      </c>
      <c r="AO910">
        <f>IF($A910="","",COUNTIF($W$2:$W$2500,$A910))</f>
      </c>
      <c r="AP910">
        <f>IF($A910="","",SUMIFS($BF$2:$BF$2500,$W$2:$W$2500,$A910))</f>
      </c>
      <c r="AQ910">
        <f>IF($A910="","",SUMIFS($BG$2:$BG$2500,$W$2:$W$2500,$A910))</f>
      </c>
      <c r="AR910">
        <f>IF($A910="","",SUMIFS($BH$2:$BH$2500,$W$2:$W$2500,$A910))</f>
      </c>
      <c r="AS910">
        <f>IF($A910="","",SUMIFS($BI$2:$BI$2500,$W$2:$W$2500,$A910))</f>
      </c>
      <c r="AT910">
        <f>IF($A910="","",SUMIFS($BJ$2:$BJ$2500,$W$2:$W$2500,$A910))</f>
      </c>
      <c r="AU910">
        <f>IF($A910="","",SUMIFS($BK$2:$BK$2500,$W$2:$W$2500,$A910))</f>
      </c>
      <c r="AV910">
        <f>IF($A910="","",SUMIFS($BL$2:$BL$2500,$W$2:$W$2500,$A910))</f>
      </c>
      <c r="AW910">
        <f>IF($A910="","",SUMIFS($BM$2:$BM$2500,$W$2:$W$2500,$A910))</f>
      </c>
      <c r="AX910">
        <f>IF($A910="","",SUMIFS($BN$2:$BN$2500,$W$2:$W$2500,$A910))</f>
      </c>
      <c r="AY910">
        <f>IF($A910="","",SUMIFS($BO$2:$BO$2500,$W$2:$W$2500,$A910))</f>
      </c>
      <c r="AZ910">
        <f>IF($A910="","",SUMIFS($BP$2:$BP$2500,$W$2:$W$2500,$A910))</f>
      </c>
      <c r="BA910">
        <f>IF($A910="","",SUMIFS($BQ$2:$BQ$2500,$W$2:$W$2500,$A910))</f>
      </c>
      <c r="BB910">
        <f>IF($A910="","",SUMIFS($BR$2:$BR$2500,$W$2:$W$2500,$A910))</f>
      </c>
      <c r="BC910">
        <f>IF($A910="","",SUMIFS($BS$2:$BS$2500,$W$2:$W$2500,$A910))</f>
      </c>
      <c r="BD910">
        <f>IF($A910="","",SUMIFS($BT$2:$BT$2500,$W$2:$W$2500,$A910))</f>
      </c>
      <c r="BF910">
        <f>IF($Z910="","",INDEX($AO$2:$AO$2000,$Z910))</f>
      </c>
      <c r="BG910">
        <f>IF($Z910="","",INDEX($AP$2:$AP$2000,$Z910))</f>
      </c>
      <c r="BH910">
        <f>IF($Z910="","",INDEX($AQ$2:$AQ$2000,$Z910))</f>
      </c>
      <c r="BI910">
        <f>IF($Z910="","",INDEX($AR$2:$AR$2000,$Z910))</f>
      </c>
      <c r="BJ910">
        <f>IF($Z910="","",INDEX($AS$2:$AS$2000,$Z910))</f>
      </c>
      <c r="BK910">
        <f>IF($Z910="","",INDEX($AT$2:$AT$2000,$Z910))</f>
      </c>
      <c r="BL910">
        <f>IF($Z910="","",INDEX($AU$2:$AU$2000,$Z910))</f>
      </c>
      <c r="BM910">
        <f>IF($Z910="","",INDEX($AV$2:$AV$2000,$Z910))</f>
      </c>
      <c r="BN910">
        <f>IF($Z910="","",INDEX($AW$2:$AW$2000,$Z910))</f>
      </c>
      <c r="BO910">
        <f>IF($Z910="","",INDEX($AX$2:$AX$2000,$Z910))</f>
      </c>
      <c r="BP910">
        <f>IF($Z910="","",INDEX($AY$2:$AY$2000,$Z910))</f>
      </c>
      <c r="BQ910">
        <f>IF($Z910="","",INDEX($AZ$2:$AZ$2000,$Z910))</f>
      </c>
      <c r="BR910">
        <f>IF($Z910="","",INDEX($BA$2:$BA$2000,$Z910))</f>
      </c>
      <c r="BS910">
        <f>IF($Z910="","",INDEX($BB$2:$BB$2000,$Z910))</f>
      </c>
      <c r="BT910">
        <f>IF($Z910="","",INDEX($BC$2:$BC$2000,$Z910))</f>
      </c>
      <c r="BV910">
        <f>IF(OR($A910="",$P910&lt;&gt;"Yes",$AH910="Yes"),"",1+N($AG910))</f>
      </c>
      <c r="BW910">
        <f>IF($A910="","",COUNTIFS($W$2:$W$2500,$A910,$BZ$2:$BZ$2500,"Yes")+COUNTIFS($X$2:$X$2500,$A910,$BY$2:$BY$2500,"Yes"))</f>
      </c>
      <c r="BX910">
        <f>IF(OR($A910="",$P910="Yes"),"",IF(N($BW910)=0,0,1+SUMIFS($CB$2:$CB$2500,$W$2:$W$2500,$A910)+SUMIFS($CA$2:$CA$2500,$X$2:$X$2500,$A910)))</f>
      </c>
      <c r="BY910" t="str">
        <f>IF($Y910="","",INDEX($AH$2:$AH$2000,$Y910)&amp;"")</f>
      </c>
      <c r="BZ910" t="str">
        <f>IF($Z910="","",INDEX($AH$2:$AH$2000,$Z910)&amp;"")</f>
      </c>
      <c r="CA910">
        <f>IF($Y910="","",INDEX($BV$2:$BV$2000,$Y910))</f>
      </c>
      <c r="CB910">
        <f>IF($Z910="","",INDEX($BV$2:$BV$2000,$Z910))</f>
      </c>
    </row>
    <row r="911">
      <c r="A911" t="str">
        <f>IF(TRIM(INDEX(games!$A:$A,ROW()))="","",TRIM(INDEX(games!$A:$A,ROW())))</f>
      </c>
      <c r="B911">
        <f>IF(OR($A911="",INDEX(games!$B:$B,ROW())=""),"",INDEX(games!$B:$B,ROW()))</f>
      </c>
      <c r="C911" t="str">
        <f>IF(OR($A911="",INDEX(games!$C:$C,ROW())=""),"",INDEX(games!$C:$C,ROW()))</f>
      </c>
      <c r="D911">
        <f>IF($A911="","",COUNTIF($W$2:$W$2500,$A911)+COUNTIF($X$2:$X$2500,$A911))</f>
      </c>
      <c r="E911">
        <f>IF($A911="","",IFERROR(MATCH($C911,$R$2:$R$5,0),0))</f>
      </c>
      <c r="F911">
        <f>IF($A911="","",MOD(ROW(),34))</f>
      </c>
      <c r="G911">
        <f>IF($A911="",NA(),IF($C911="Action",$B911,NA()))</f>
      </c>
      <c r="H911">
        <f>IF($A911="",NA(),IF($C911="Action",1+$F911*0.023,NA()))</f>
      </c>
      <c r="I911">
        <f>IF($A911="",NA(),IF($C911="Strategy",$B911,NA()))</f>
      </c>
      <c r="J911">
        <f>IF($A911="",NA(),IF($C911="Strategy",2+$F911*0.023,NA()))</f>
      </c>
      <c r="K911">
        <f>IF($A911="",NA(),IF($C911="Deckbuilder",$B911,NA()))</f>
      </c>
      <c r="L911">
        <f>IF($A911="",NA(),IF($C911="Deckbuilder",3+$F911*0.023,NA()))</f>
      </c>
      <c r="M911">
        <f>IF($A911="",NA(),IF($C911="Traditional",$B911,NA()))</f>
      </c>
      <c r="N911">
        <f>IF($A911="",NA(),IF($C911="Traditional",4+$F911*0.023,NA()))</f>
      </c>
      <c r="O911">
        <f>IF($A911="","",$D911+ROW()/1000000)</f>
      </c>
      <c r="P911" t="str">
        <f>IF(OR($A911="",INDEX(games!$H:$H,ROW())=""),"",INDEX(games!$H:$H,ROW()))</f>
      </c>
      <c r="Q911">
        <f>IF(OR($A911="",$P911&lt;&gt;"Yes"),"",$D911+ROW()/1000000)</f>
      </c>
      <c r="T911">
        <f>IF($Y911="","",INDEX($B$2:$B$2000,$Y911))</f>
      </c>
      <c r="U911">
        <f>IF($Z911="","",INDEX($B$2:$B$2000,$Z911))</f>
      </c>
      <c r="V911">
        <f>IF(OR($T911="",$U911=""),"",$U911-$T911)</f>
      </c>
      <c r="W911" t="str">
        <f>IF(TRIM(INDEX(connections!$A:$A,ROW()))="","",TRIM(INDEX(connections!$A:$A,ROW())))</f>
      </c>
      <c r="X911" t="str">
        <f>IF($W911="","",TRIM(INDEX(connections!$B:$B,ROW())))</f>
      </c>
      <c r="Y911">
        <f>IF($W911="","",IFERROR(MATCH($W911,$A$2:$A$2000,0),""))</f>
      </c>
      <c r="Z911">
        <f>IF($X911="","",IFERROR(MATCH($X911,$A$2:$A$2000,0),""))</f>
      </c>
      <c r="AA911" t="str">
        <f>IF($Y911="","",INDEX($P$2:$P$2000,$Y911))</f>
      </c>
      <c r="AB911" t="str">
        <f>IF($Z911="","",INDEX($P$2:$P$2000,$Z911))</f>
      </c>
      <c r="AC911">
        <f>IF(AND($AA911="Yes",$AB911="Yes"),1,"")</f>
      </c>
      <c r="AD911">
        <f>IF(OR($Y911="",$Z911=""),"",IF(INDEX($C$2:$C$2000,$Y911)=INDEX($C$2:$C$2000,$Z911),0,1))</f>
      </c>
      <c r="AE911">
        <f>IF($AC911&lt;&gt;1,"",IF(AND(INDEX($AG$2:$AG$2000,$Y911)=1,INDEX($AG$2:$AG$2000,$Z911)=1),1,""))</f>
      </c>
      <c r="AG911">
        <f>IF($A911="","",COUNTIFS($W$2:$W$2500,$A911,$AB$2:$AB$2500,"Yes")+COUNTIFS($X$2:$X$2500,$A911,$AA$2:$AA$2500,"Yes"))</f>
      </c>
      <c r="AH911" t="str">
        <f>IF(OR($P911&lt;&gt;"Yes",N($AG911)=0),"",IF(AND($AG911=1,COUNTIFS($W$2:$W$2500,$A911,$AE$2:$AE$2500,1)+COUNTIFS($X$2:$X$2500,$A911,$AE$2:$AE$2500,1)&gt;0),"","Yes"))</f>
      </c>
      <c r="AI911">
        <f>IF($AH911="Yes",$AG911,"")</f>
      </c>
      <c r="AJ911">
        <f>IF($AI911="","",$AI911+ROW()/1000000)</f>
      </c>
      <c r="AK911">
        <f>IF(OR($A911="",$P911="Yes",N($AG911)=0),"",$AG911+ROW()/1000000)</f>
      </c>
      <c r="AL911" t="str">
        <f>IF($A911="","",INDEX(games!$J:$J,ROW())&amp;"")</f>
      </c>
      <c r="AM911">
        <f>IF($A911="","",SUMPRODUCT($AO911:$BD911,'Map Analysis'!$AP$2^{0,1,2,3,4,5,6,7,8,9,10,11,12,13,14,15}))</f>
      </c>
      <c r="AN911">
        <f>IF($A911="","",$AM911+ROW()/10000000)</f>
      </c>
      <c r="AO911">
        <f>IF($A911="","",COUNTIF($W$2:$W$2500,$A911))</f>
      </c>
      <c r="AP911">
        <f>IF($A911="","",SUMIFS($BF$2:$BF$2500,$W$2:$W$2500,$A911))</f>
      </c>
      <c r="AQ911">
        <f>IF($A911="","",SUMIFS($BG$2:$BG$2500,$W$2:$W$2500,$A911))</f>
      </c>
      <c r="AR911">
        <f>IF($A911="","",SUMIFS($BH$2:$BH$2500,$W$2:$W$2500,$A911))</f>
      </c>
      <c r="AS911">
        <f>IF($A911="","",SUMIFS($BI$2:$BI$2500,$W$2:$W$2500,$A911))</f>
      </c>
      <c r="AT911">
        <f>IF($A911="","",SUMIFS($BJ$2:$BJ$2500,$W$2:$W$2500,$A911))</f>
      </c>
      <c r="AU911">
        <f>IF($A911="","",SUMIFS($BK$2:$BK$2500,$W$2:$W$2500,$A911))</f>
      </c>
      <c r="AV911">
        <f>IF($A911="","",SUMIFS($BL$2:$BL$2500,$W$2:$W$2500,$A911))</f>
      </c>
      <c r="AW911">
        <f>IF($A911="","",SUMIFS($BM$2:$BM$2500,$W$2:$W$2500,$A911))</f>
      </c>
      <c r="AX911">
        <f>IF($A911="","",SUMIFS($BN$2:$BN$2500,$W$2:$W$2500,$A911))</f>
      </c>
      <c r="AY911">
        <f>IF($A911="","",SUMIFS($BO$2:$BO$2500,$W$2:$W$2500,$A911))</f>
      </c>
      <c r="AZ911">
        <f>IF($A911="","",SUMIFS($BP$2:$BP$2500,$W$2:$W$2500,$A911))</f>
      </c>
      <c r="BA911">
        <f>IF($A911="","",SUMIFS($BQ$2:$BQ$2500,$W$2:$W$2500,$A911))</f>
      </c>
      <c r="BB911">
        <f>IF($A911="","",SUMIFS($BR$2:$BR$2500,$W$2:$W$2500,$A911))</f>
      </c>
      <c r="BC911">
        <f>IF($A911="","",SUMIFS($BS$2:$BS$2500,$W$2:$W$2500,$A911))</f>
      </c>
      <c r="BD911">
        <f>IF($A911="","",SUMIFS($BT$2:$BT$2500,$W$2:$W$2500,$A911))</f>
      </c>
      <c r="BF911">
        <f>IF($Z911="","",INDEX($AO$2:$AO$2000,$Z911))</f>
      </c>
      <c r="BG911">
        <f>IF($Z911="","",INDEX($AP$2:$AP$2000,$Z911))</f>
      </c>
      <c r="BH911">
        <f>IF($Z911="","",INDEX($AQ$2:$AQ$2000,$Z911))</f>
      </c>
      <c r="BI911">
        <f>IF($Z911="","",INDEX($AR$2:$AR$2000,$Z911))</f>
      </c>
      <c r="BJ911">
        <f>IF($Z911="","",INDEX($AS$2:$AS$2000,$Z911))</f>
      </c>
      <c r="BK911">
        <f>IF($Z911="","",INDEX($AT$2:$AT$2000,$Z911))</f>
      </c>
      <c r="BL911">
        <f>IF($Z911="","",INDEX($AU$2:$AU$2000,$Z911))</f>
      </c>
      <c r="BM911">
        <f>IF($Z911="","",INDEX($AV$2:$AV$2000,$Z911))</f>
      </c>
      <c r="BN911">
        <f>IF($Z911="","",INDEX($AW$2:$AW$2000,$Z911))</f>
      </c>
      <c r="BO911">
        <f>IF($Z911="","",INDEX($AX$2:$AX$2000,$Z911))</f>
      </c>
      <c r="BP911">
        <f>IF($Z911="","",INDEX($AY$2:$AY$2000,$Z911))</f>
      </c>
      <c r="BQ911">
        <f>IF($Z911="","",INDEX($AZ$2:$AZ$2000,$Z911))</f>
      </c>
      <c r="BR911">
        <f>IF($Z911="","",INDEX($BA$2:$BA$2000,$Z911))</f>
      </c>
      <c r="BS911">
        <f>IF($Z911="","",INDEX($BB$2:$BB$2000,$Z911))</f>
      </c>
      <c r="BT911">
        <f>IF($Z911="","",INDEX($BC$2:$BC$2000,$Z911))</f>
      </c>
      <c r="BV911">
        <f>IF(OR($A911="",$P911&lt;&gt;"Yes",$AH911="Yes"),"",1+N($AG911))</f>
      </c>
      <c r="BW911">
        <f>IF($A911="","",COUNTIFS($W$2:$W$2500,$A911,$BZ$2:$BZ$2500,"Yes")+COUNTIFS($X$2:$X$2500,$A911,$BY$2:$BY$2500,"Yes"))</f>
      </c>
      <c r="BX911">
        <f>IF(OR($A911="",$P911="Yes"),"",IF(N($BW911)=0,0,1+SUMIFS($CB$2:$CB$2500,$W$2:$W$2500,$A911)+SUMIFS($CA$2:$CA$2500,$X$2:$X$2500,$A911)))</f>
      </c>
      <c r="BY911" t="str">
        <f>IF($Y911="","",INDEX($AH$2:$AH$2000,$Y911)&amp;"")</f>
      </c>
      <c r="BZ911" t="str">
        <f>IF($Z911="","",INDEX($AH$2:$AH$2000,$Z911)&amp;"")</f>
      </c>
      <c r="CA911">
        <f>IF($Y911="","",INDEX($BV$2:$BV$2000,$Y911))</f>
      </c>
      <c r="CB911">
        <f>IF($Z911="","",INDEX($BV$2:$BV$2000,$Z911))</f>
      </c>
    </row>
    <row r="912">
      <c r="A912" t="str">
        <f>IF(TRIM(INDEX(games!$A:$A,ROW()))="","",TRIM(INDEX(games!$A:$A,ROW())))</f>
      </c>
      <c r="B912">
        <f>IF(OR($A912="",INDEX(games!$B:$B,ROW())=""),"",INDEX(games!$B:$B,ROW()))</f>
      </c>
      <c r="C912" t="str">
        <f>IF(OR($A912="",INDEX(games!$C:$C,ROW())=""),"",INDEX(games!$C:$C,ROW()))</f>
      </c>
      <c r="D912">
        <f>IF($A912="","",COUNTIF($W$2:$W$2500,$A912)+COUNTIF($X$2:$X$2500,$A912))</f>
      </c>
      <c r="E912">
        <f>IF($A912="","",IFERROR(MATCH($C912,$R$2:$R$5,0),0))</f>
      </c>
      <c r="F912">
        <f>IF($A912="","",MOD(ROW(),34))</f>
      </c>
      <c r="G912">
        <f>IF($A912="",NA(),IF($C912="Action",$B912,NA()))</f>
      </c>
      <c r="H912">
        <f>IF($A912="",NA(),IF($C912="Action",1+$F912*0.023,NA()))</f>
      </c>
      <c r="I912">
        <f>IF($A912="",NA(),IF($C912="Strategy",$B912,NA()))</f>
      </c>
      <c r="J912">
        <f>IF($A912="",NA(),IF($C912="Strategy",2+$F912*0.023,NA()))</f>
      </c>
      <c r="K912">
        <f>IF($A912="",NA(),IF($C912="Deckbuilder",$B912,NA()))</f>
      </c>
      <c r="L912">
        <f>IF($A912="",NA(),IF($C912="Deckbuilder",3+$F912*0.023,NA()))</f>
      </c>
      <c r="M912">
        <f>IF($A912="",NA(),IF($C912="Traditional",$B912,NA()))</f>
      </c>
      <c r="N912">
        <f>IF($A912="",NA(),IF($C912="Traditional",4+$F912*0.023,NA()))</f>
      </c>
      <c r="O912">
        <f>IF($A912="","",$D912+ROW()/1000000)</f>
      </c>
      <c r="P912" t="str">
        <f>IF(OR($A912="",INDEX(games!$H:$H,ROW())=""),"",INDEX(games!$H:$H,ROW()))</f>
      </c>
      <c r="Q912">
        <f>IF(OR($A912="",$P912&lt;&gt;"Yes"),"",$D912+ROW()/1000000)</f>
      </c>
      <c r="T912">
        <f>IF($Y912="","",INDEX($B$2:$B$2000,$Y912))</f>
      </c>
      <c r="U912">
        <f>IF($Z912="","",INDEX($B$2:$B$2000,$Z912))</f>
      </c>
      <c r="V912">
        <f>IF(OR($T912="",$U912=""),"",$U912-$T912)</f>
      </c>
      <c r="W912" t="str">
        <f>IF(TRIM(INDEX(connections!$A:$A,ROW()))="","",TRIM(INDEX(connections!$A:$A,ROW())))</f>
      </c>
      <c r="X912" t="str">
        <f>IF($W912="","",TRIM(INDEX(connections!$B:$B,ROW())))</f>
      </c>
      <c r="Y912">
        <f>IF($W912="","",IFERROR(MATCH($W912,$A$2:$A$2000,0),""))</f>
      </c>
      <c r="Z912">
        <f>IF($X912="","",IFERROR(MATCH($X912,$A$2:$A$2000,0),""))</f>
      </c>
      <c r="AA912" t="str">
        <f>IF($Y912="","",INDEX($P$2:$P$2000,$Y912))</f>
      </c>
      <c r="AB912" t="str">
        <f>IF($Z912="","",INDEX($P$2:$P$2000,$Z912))</f>
      </c>
      <c r="AC912">
        <f>IF(AND($AA912="Yes",$AB912="Yes"),1,"")</f>
      </c>
      <c r="AD912">
        <f>IF(OR($Y912="",$Z912=""),"",IF(INDEX($C$2:$C$2000,$Y912)=INDEX($C$2:$C$2000,$Z912),0,1))</f>
      </c>
      <c r="AE912">
        <f>IF($AC912&lt;&gt;1,"",IF(AND(INDEX($AG$2:$AG$2000,$Y912)=1,INDEX($AG$2:$AG$2000,$Z912)=1),1,""))</f>
      </c>
      <c r="AG912">
        <f>IF($A912="","",COUNTIFS($W$2:$W$2500,$A912,$AB$2:$AB$2500,"Yes")+COUNTIFS($X$2:$X$2500,$A912,$AA$2:$AA$2500,"Yes"))</f>
      </c>
      <c r="AH912" t="str">
        <f>IF(OR($P912&lt;&gt;"Yes",N($AG912)=0),"",IF(AND($AG912=1,COUNTIFS($W$2:$W$2500,$A912,$AE$2:$AE$2500,1)+COUNTIFS($X$2:$X$2500,$A912,$AE$2:$AE$2500,1)&gt;0),"","Yes"))</f>
      </c>
      <c r="AI912">
        <f>IF($AH912="Yes",$AG912,"")</f>
      </c>
      <c r="AJ912">
        <f>IF($AI912="","",$AI912+ROW()/1000000)</f>
      </c>
      <c r="AK912">
        <f>IF(OR($A912="",$P912="Yes",N($AG912)=0),"",$AG912+ROW()/1000000)</f>
      </c>
      <c r="AL912" t="str">
        <f>IF($A912="","",INDEX(games!$J:$J,ROW())&amp;"")</f>
      </c>
      <c r="AM912">
        <f>IF($A912="","",SUMPRODUCT($AO912:$BD912,'Map Analysis'!$AP$2^{0,1,2,3,4,5,6,7,8,9,10,11,12,13,14,15}))</f>
      </c>
      <c r="AN912">
        <f>IF($A912="","",$AM912+ROW()/10000000)</f>
      </c>
      <c r="AO912">
        <f>IF($A912="","",COUNTIF($W$2:$W$2500,$A912))</f>
      </c>
      <c r="AP912">
        <f>IF($A912="","",SUMIFS($BF$2:$BF$2500,$W$2:$W$2500,$A912))</f>
      </c>
      <c r="AQ912">
        <f>IF($A912="","",SUMIFS($BG$2:$BG$2500,$W$2:$W$2500,$A912))</f>
      </c>
      <c r="AR912">
        <f>IF($A912="","",SUMIFS($BH$2:$BH$2500,$W$2:$W$2500,$A912))</f>
      </c>
      <c r="AS912">
        <f>IF($A912="","",SUMIFS($BI$2:$BI$2500,$W$2:$W$2500,$A912))</f>
      </c>
      <c r="AT912">
        <f>IF($A912="","",SUMIFS($BJ$2:$BJ$2500,$W$2:$W$2500,$A912))</f>
      </c>
      <c r="AU912">
        <f>IF($A912="","",SUMIFS($BK$2:$BK$2500,$W$2:$W$2500,$A912))</f>
      </c>
      <c r="AV912">
        <f>IF($A912="","",SUMIFS($BL$2:$BL$2500,$W$2:$W$2500,$A912))</f>
      </c>
      <c r="AW912">
        <f>IF($A912="","",SUMIFS($BM$2:$BM$2500,$W$2:$W$2500,$A912))</f>
      </c>
      <c r="AX912">
        <f>IF($A912="","",SUMIFS($BN$2:$BN$2500,$W$2:$W$2500,$A912))</f>
      </c>
      <c r="AY912">
        <f>IF($A912="","",SUMIFS($BO$2:$BO$2500,$W$2:$W$2500,$A912))</f>
      </c>
      <c r="AZ912">
        <f>IF($A912="","",SUMIFS($BP$2:$BP$2500,$W$2:$W$2500,$A912))</f>
      </c>
      <c r="BA912">
        <f>IF($A912="","",SUMIFS($BQ$2:$BQ$2500,$W$2:$W$2500,$A912))</f>
      </c>
      <c r="BB912">
        <f>IF($A912="","",SUMIFS($BR$2:$BR$2500,$W$2:$W$2500,$A912))</f>
      </c>
      <c r="BC912">
        <f>IF($A912="","",SUMIFS($BS$2:$BS$2500,$W$2:$W$2500,$A912))</f>
      </c>
      <c r="BD912">
        <f>IF($A912="","",SUMIFS($BT$2:$BT$2500,$W$2:$W$2500,$A912))</f>
      </c>
      <c r="BF912">
        <f>IF($Z912="","",INDEX($AO$2:$AO$2000,$Z912))</f>
      </c>
      <c r="BG912">
        <f>IF($Z912="","",INDEX($AP$2:$AP$2000,$Z912))</f>
      </c>
      <c r="BH912">
        <f>IF($Z912="","",INDEX($AQ$2:$AQ$2000,$Z912))</f>
      </c>
      <c r="BI912">
        <f>IF($Z912="","",INDEX($AR$2:$AR$2000,$Z912))</f>
      </c>
      <c r="BJ912">
        <f>IF($Z912="","",INDEX($AS$2:$AS$2000,$Z912))</f>
      </c>
      <c r="BK912">
        <f>IF($Z912="","",INDEX($AT$2:$AT$2000,$Z912))</f>
      </c>
      <c r="BL912">
        <f>IF($Z912="","",INDEX($AU$2:$AU$2000,$Z912))</f>
      </c>
      <c r="BM912">
        <f>IF($Z912="","",INDEX($AV$2:$AV$2000,$Z912))</f>
      </c>
      <c r="BN912">
        <f>IF($Z912="","",INDEX($AW$2:$AW$2000,$Z912))</f>
      </c>
      <c r="BO912">
        <f>IF($Z912="","",INDEX($AX$2:$AX$2000,$Z912))</f>
      </c>
      <c r="BP912">
        <f>IF($Z912="","",INDEX($AY$2:$AY$2000,$Z912))</f>
      </c>
      <c r="BQ912">
        <f>IF($Z912="","",INDEX($AZ$2:$AZ$2000,$Z912))</f>
      </c>
      <c r="BR912">
        <f>IF($Z912="","",INDEX($BA$2:$BA$2000,$Z912))</f>
      </c>
      <c r="BS912">
        <f>IF($Z912="","",INDEX($BB$2:$BB$2000,$Z912))</f>
      </c>
      <c r="BT912">
        <f>IF($Z912="","",INDEX($BC$2:$BC$2000,$Z912))</f>
      </c>
      <c r="BV912">
        <f>IF(OR($A912="",$P912&lt;&gt;"Yes",$AH912="Yes"),"",1+N($AG912))</f>
      </c>
      <c r="BW912">
        <f>IF($A912="","",COUNTIFS($W$2:$W$2500,$A912,$BZ$2:$BZ$2500,"Yes")+COUNTIFS($X$2:$X$2500,$A912,$BY$2:$BY$2500,"Yes"))</f>
      </c>
      <c r="BX912">
        <f>IF(OR($A912="",$P912="Yes"),"",IF(N($BW912)=0,0,1+SUMIFS($CB$2:$CB$2500,$W$2:$W$2500,$A912)+SUMIFS($CA$2:$CA$2500,$X$2:$X$2500,$A912)))</f>
      </c>
      <c r="BY912" t="str">
        <f>IF($Y912="","",INDEX($AH$2:$AH$2000,$Y912)&amp;"")</f>
      </c>
      <c r="BZ912" t="str">
        <f>IF($Z912="","",INDEX($AH$2:$AH$2000,$Z912)&amp;"")</f>
      </c>
      <c r="CA912">
        <f>IF($Y912="","",INDEX($BV$2:$BV$2000,$Y912))</f>
      </c>
      <c r="CB912">
        <f>IF($Z912="","",INDEX($BV$2:$BV$2000,$Z912))</f>
      </c>
    </row>
    <row r="913">
      <c r="A913" t="str">
        <f>IF(TRIM(INDEX(games!$A:$A,ROW()))="","",TRIM(INDEX(games!$A:$A,ROW())))</f>
      </c>
      <c r="B913">
        <f>IF(OR($A913="",INDEX(games!$B:$B,ROW())=""),"",INDEX(games!$B:$B,ROW()))</f>
      </c>
      <c r="C913" t="str">
        <f>IF(OR($A913="",INDEX(games!$C:$C,ROW())=""),"",INDEX(games!$C:$C,ROW()))</f>
      </c>
      <c r="D913">
        <f>IF($A913="","",COUNTIF($W$2:$W$2500,$A913)+COUNTIF($X$2:$X$2500,$A913))</f>
      </c>
      <c r="E913">
        <f>IF($A913="","",IFERROR(MATCH($C913,$R$2:$R$5,0),0))</f>
      </c>
      <c r="F913">
        <f>IF($A913="","",MOD(ROW(),34))</f>
      </c>
      <c r="G913">
        <f>IF($A913="",NA(),IF($C913="Action",$B913,NA()))</f>
      </c>
      <c r="H913">
        <f>IF($A913="",NA(),IF($C913="Action",1+$F913*0.023,NA()))</f>
      </c>
      <c r="I913">
        <f>IF($A913="",NA(),IF($C913="Strategy",$B913,NA()))</f>
      </c>
      <c r="J913">
        <f>IF($A913="",NA(),IF($C913="Strategy",2+$F913*0.023,NA()))</f>
      </c>
      <c r="K913">
        <f>IF($A913="",NA(),IF($C913="Deckbuilder",$B913,NA()))</f>
      </c>
      <c r="L913">
        <f>IF($A913="",NA(),IF($C913="Deckbuilder",3+$F913*0.023,NA()))</f>
      </c>
      <c r="M913">
        <f>IF($A913="",NA(),IF($C913="Traditional",$B913,NA()))</f>
      </c>
      <c r="N913">
        <f>IF($A913="",NA(),IF($C913="Traditional",4+$F913*0.023,NA()))</f>
      </c>
      <c r="O913">
        <f>IF($A913="","",$D913+ROW()/1000000)</f>
      </c>
      <c r="P913" t="str">
        <f>IF(OR($A913="",INDEX(games!$H:$H,ROW())=""),"",INDEX(games!$H:$H,ROW()))</f>
      </c>
      <c r="Q913">
        <f>IF(OR($A913="",$P913&lt;&gt;"Yes"),"",$D913+ROW()/1000000)</f>
      </c>
      <c r="T913">
        <f>IF($Y913="","",INDEX($B$2:$B$2000,$Y913))</f>
      </c>
      <c r="U913">
        <f>IF($Z913="","",INDEX($B$2:$B$2000,$Z913))</f>
      </c>
      <c r="V913">
        <f>IF(OR($T913="",$U913=""),"",$U913-$T913)</f>
      </c>
      <c r="W913" t="str">
        <f>IF(TRIM(INDEX(connections!$A:$A,ROW()))="","",TRIM(INDEX(connections!$A:$A,ROW())))</f>
      </c>
      <c r="X913" t="str">
        <f>IF($W913="","",TRIM(INDEX(connections!$B:$B,ROW())))</f>
      </c>
      <c r="Y913">
        <f>IF($W913="","",IFERROR(MATCH($W913,$A$2:$A$2000,0),""))</f>
      </c>
      <c r="Z913">
        <f>IF($X913="","",IFERROR(MATCH($X913,$A$2:$A$2000,0),""))</f>
      </c>
      <c r="AA913" t="str">
        <f>IF($Y913="","",INDEX($P$2:$P$2000,$Y913))</f>
      </c>
      <c r="AB913" t="str">
        <f>IF($Z913="","",INDEX($P$2:$P$2000,$Z913))</f>
      </c>
      <c r="AC913">
        <f>IF(AND($AA913="Yes",$AB913="Yes"),1,"")</f>
      </c>
      <c r="AD913">
        <f>IF(OR($Y913="",$Z913=""),"",IF(INDEX($C$2:$C$2000,$Y913)=INDEX($C$2:$C$2000,$Z913),0,1))</f>
      </c>
      <c r="AE913">
        <f>IF($AC913&lt;&gt;1,"",IF(AND(INDEX($AG$2:$AG$2000,$Y913)=1,INDEX($AG$2:$AG$2000,$Z913)=1),1,""))</f>
      </c>
      <c r="AG913">
        <f>IF($A913="","",COUNTIFS($W$2:$W$2500,$A913,$AB$2:$AB$2500,"Yes")+COUNTIFS($X$2:$X$2500,$A913,$AA$2:$AA$2500,"Yes"))</f>
      </c>
      <c r="AH913" t="str">
        <f>IF(OR($P913&lt;&gt;"Yes",N($AG913)=0),"",IF(AND($AG913=1,COUNTIFS($W$2:$W$2500,$A913,$AE$2:$AE$2500,1)+COUNTIFS($X$2:$X$2500,$A913,$AE$2:$AE$2500,1)&gt;0),"","Yes"))</f>
      </c>
      <c r="AI913">
        <f>IF($AH913="Yes",$AG913,"")</f>
      </c>
      <c r="AJ913">
        <f>IF($AI913="","",$AI913+ROW()/1000000)</f>
      </c>
      <c r="AK913">
        <f>IF(OR($A913="",$P913="Yes",N($AG913)=0),"",$AG913+ROW()/1000000)</f>
      </c>
      <c r="AL913" t="str">
        <f>IF($A913="","",INDEX(games!$J:$J,ROW())&amp;"")</f>
      </c>
      <c r="AM913">
        <f>IF($A913="","",SUMPRODUCT($AO913:$BD913,'Map Analysis'!$AP$2^{0,1,2,3,4,5,6,7,8,9,10,11,12,13,14,15}))</f>
      </c>
      <c r="AN913">
        <f>IF($A913="","",$AM913+ROW()/10000000)</f>
      </c>
      <c r="AO913">
        <f>IF($A913="","",COUNTIF($W$2:$W$2500,$A913))</f>
      </c>
      <c r="AP913">
        <f>IF($A913="","",SUMIFS($BF$2:$BF$2500,$W$2:$W$2500,$A913))</f>
      </c>
      <c r="AQ913">
        <f>IF($A913="","",SUMIFS($BG$2:$BG$2500,$W$2:$W$2500,$A913))</f>
      </c>
      <c r="AR913">
        <f>IF($A913="","",SUMIFS($BH$2:$BH$2500,$W$2:$W$2500,$A913))</f>
      </c>
      <c r="AS913">
        <f>IF($A913="","",SUMIFS($BI$2:$BI$2500,$W$2:$W$2500,$A913))</f>
      </c>
      <c r="AT913">
        <f>IF($A913="","",SUMIFS($BJ$2:$BJ$2500,$W$2:$W$2500,$A913))</f>
      </c>
      <c r="AU913">
        <f>IF($A913="","",SUMIFS($BK$2:$BK$2500,$W$2:$W$2500,$A913))</f>
      </c>
      <c r="AV913">
        <f>IF($A913="","",SUMIFS($BL$2:$BL$2500,$W$2:$W$2500,$A913))</f>
      </c>
      <c r="AW913">
        <f>IF($A913="","",SUMIFS($BM$2:$BM$2500,$W$2:$W$2500,$A913))</f>
      </c>
      <c r="AX913">
        <f>IF($A913="","",SUMIFS($BN$2:$BN$2500,$W$2:$W$2500,$A913))</f>
      </c>
      <c r="AY913">
        <f>IF($A913="","",SUMIFS($BO$2:$BO$2500,$W$2:$W$2500,$A913))</f>
      </c>
      <c r="AZ913">
        <f>IF($A913="","",SUMIFS($BP$2:$BP$2500,$W$2:$W$2500,$A913))</f>
      </c>
      <c r="BA913">
        <f>IF($A913="","",SUMIFS($BQ$2:$BQ$2500,$W$2:$W$2500,$A913))</f>
      </c>
      <c r="BB913">
        <f>IF($A913="","",SUMIFS($BR$2:$BR$2500,$W$2:$W$2500,$A913))</f>
      </c>
      <c r="BC913">
        <f>IF($A913="","",SUMIFS($BS$2:$BS$2500,$W$2:$W$2500,$A913))</f>
      </c>
      <c r="BD913">
        <f>IF($A913="","",SUMIFS($BT$2:$BT$2500,$W$2:$W$2500,$A913))</f>
      </c>
      <c r="BF913">
        <f>IF($Z913="","",INDEX($AO$2:$AO$2000,$Z913))</f>
      </c>
      <c r="BG913">
        <f>IF($Z913="","",INDEX($AP$2:$AP$2000,$Z913))</f>
      </c>
      <c r="BH913">
        <f>IF($Z913="","",INDEX($AQ$2:$AQ$2000,$Z913))</f>
      </c>
      <c r="BI913">
        <f>IF($Z913="","",INDEX($AR$2:$AR$2000,$Z913))</f>
      </c>
      <c r="BJ913">
        <f>IF($Z913="","",INDEX($AS$2:$AS$2000,$Z913))</f>
      </c>
      <c r="BK913">
        <f>IF($Z913="","",INDEX($AT$2:$AT$2000,$Z913))</f>
      </c>
      <c r="BL913">
        <f>IF($Z913="","",INDEX($AU$2:$AU$2000,$Z913))</f>
      </c>
      <c r="BM913">
        <f>IF($Z913="","",INDEX($AV$2:$AV$2000,$Z913))</f>
      </c>
      <c r="BN913">
        <f>IF($Z913="","",INDEX($AW$2:$AW$2000,$Z913))</f>
      </c>
      <c r="BO913">
        <f>IF($Z913="","",INDEX($AX$2:$AX$2000,$Z913))</f>
      </c>
      <c r="BP913">
        <f>IF($Z913="","",INDEX($AY$2:$AY$2000,$Z913))</f>
      </c>
      <c r="BQ913">
        <f>IF($Z913="","",INDEX($AZ$2:$AZ$2000,$Z913))</f>
      </c>
      <c r="BR913">
        <f>IF($Z913="","",INDEX($BA$2:$BA$2000,$Z913))</f>
      </c>
      <c r="BS913">
        <f>IF($Z913="","",INDEX($BB$2:$BB$2000,$Z913))</f>
      </c>
      <c r="BT913">
        <f>IF($Z913="","",INDEX($BC$2:$BC$2000,$Z913))</f>
      </c>
      <c r="BV913">
        <f>IF(OR($A913="",$P913&lt;&gt;"Yes",$AH913="Yes"),"",1+N($AG913))</f>
      </c>
      <c r="BW913">
        <f>IF($A913="","",COUNTIFS($W$2:$W$2500,$A913,$BZ$2:$BZ$2500,"Yes")+COUNTIFS($X$2:$X$2500,$A913,$BY$2:$BY$2500,"Yes"))</f>
      </c>
      <c r="BX913">
        <f>IF(OR($A913="",$P913="Yes"),"",IF(N($BW913)=0,0,1+SUMIFS($CB$2:$CB$2500,$W$2:$W$2500,$A913)+SUMIFS($CA$2:$CA$2500,$X$2:$X$2500,$A913)))</f>
      </c>
      <c r="BY913" t="str">
        <f>IF($Y913="","",INDEX($AH$2:$AH$2000,$Y913)&amp;"")</f>
      </c>
      <c r="BZ913" t="str">
        <f>IF($Z913="","",INDEX($AH$2:$AH$2000,$Z913)&amp;"")</f>
      </c>
      <c r="CA913">
        <f>IF($Y913="","",INDEX($BV$2:$BV$2000,$Y913))</f>
      </c>
      <c r="CB913">
        <f>IF($Z913="","",INDEX($BV$2:$BV$2000,$Z913))</f>
      </c>
    </row>
    <row r="914">
      <c r="A914" t="str">
        <f>IF(TRIM(INDEX(games!$A:$A,ROW()))="","",TRIM(INDEX(games!$A:$A,ROW())))</f>
      </c>
      <c r="B914">
        <f>IF(OR($A914="",INDEX(games!$B:$B,ROW())=""),"",INDEX(games!$B:$B,ROW()))</f>
      </c>
      <c r="C914" t="str">
        <f>IF(OR($A914="",INDEX(games!$C:$C,ROW())=""),"",INDEX(games!$C:$C,ROW()))</f>
      </c>
      <c r="D914">
        <f>IF($A914="","",COUNTIF($W$2:$W$2500,$A914)+COUNTIF($X$2:$X$2500,$A914))</f>
      </c>
      <c r="E914">
        <f>IF($A914="","",IFERROR(MATCH($C914,$R$2:$R$5,0),0))</f>
      </c>
      <c r="F914">
        <f>IF($A914="","",MOD(ROW(),34))</f>
      </c>
      <c r="G914">
        <f>IF($A914="",NA(),IF($C914="Action",$B914,NA()))</f>
      </c>
      <c r="H914">
        <f>IF($A914="",NA(),IF($C914="Action",1+$F914*0.023,NA()))</f>
      </c>
      <c r="I914">
        <f>IF($A914="",NA(),IF($C914="Strategy",$B914,NA()))</f>
      </c>
      <c r="J914">
        <f>IF($A914="",NA(),IF($C914="Strategy",2+$F914*0.023,NA()))</f>
      </c>
      <c r="K914">
        <f>IF($A914="",NA(),IF($C914="Deckbuilder",$B914,NA()))</f>
      </c>
      <c r="L914">
        <f>IF($A914="",NA(),IF($C914="Deckbuilder",3+$F914*0.023,NA()))</f>
      </c>
      <c r="M914">
        <f>IF($A914="",NA(),IF($C914="Traditional",$B914,NA()))</f>
      </c>
      <c r="N914">
        <f>IF($A914="",NA(),IF($C914="Traditional",4+$F914*0.023,NA()))</f>
      </c>
      <c r="O914">
        <f>IF($A914="","",$D914+ROW()/1000000)</f>
      </c>
      <c r="P914" t="str">
        <f>IF(OR($A914="",INDEX(games!$H:$H,ROW())=""),"",INDEX(games!$H:$H,ROW()))</f>
      </c>
      <c r="Q914">
        <f>IF(OR($A914="",$P914&lt;&gt;"Yes"),"",$D914+ROW()/1000000)</f>
      </c>
      <c r="T914">
        <f>IF($Y914="","",INDEX($B$2:$B$2000,$Y914))</f>
      </c>
      <c r="U914">
        <f>IF($Z914="","",INDEX($B$2:$B$2000,$Z914))</f>
      </c>
      <c r="V914">
        <f>IF(OR($T914="",$U914=""),"",$U914-$T914)</f>
      </c>
      <c r="W914" t="str">
        <f>IF(TRIM(INDEX(connections!$A:$A,ROW()))="","",TRIM(INDEX(connections!$A:$A,ROW())))</f>
      </c>
      <c r="X914" t="str">
        <f>IF($W914="","",TRIM(INDEX(connections!$B:$B,ROW())))</f>
      </c>
      <c r="Y914">
        <f>IF($W914="","",IFERROR(MATCH($W914,$A$2:$A$2000,0),""))</f>
      </c>
      <c r="Z914">
        <f>IF($X914="","",IFERROR(MATCH($X914,$A$2:$A$2000,0),""))</f>
      </c>
      <c r="AA914" t="str">
        <f>IF($Y914="","",INDEX($P$2:$P$2000,$Y914))</f>
      </c>
      <c r="AB914" t="str">
        <f>IF($Z914="","",INDEX($P$2:$P$2000,$Z914))</f>
      </c>
      <c r="AC914">
        <f>IF(AND($AA914="Yes",$AB914="Yes"),1,"")</f>
      </c>
      <c r="AD914">
        <f>IF(OR($Y914="",$Z914=""),"",IF(INDEX($C$2:$C$2000,$Y914)=INDEX($C$2:$C$2000,$Z914),0,1))</f>
      </c>
      <c r="AE914">
        <f>IF($AC914&lt;&gt;1,"",IF(AND(INDEX($AG$2:$AG$2000,$Y914)=1,INDEX($AG$2:$AG$2000,$Z914)=1),1,""))</f>
      </c>
      <c r="AG914">
        <f>IF($A914="","",COUNTIFS($W$2:$W$2500,$A914,$AB$2:$AB$2500,"Yes")+COUNTIFS($X$2:$X$2500,$A914,$AA$2:$AA$2500,"Yes"))</f>
      </c>
      <c r="AH914" t="str">
        <f>IF(OR($P914&lt;&gt;"Yes",N($AG914)=0),"",IF(AND($AG914=1,COUNTIFS($W$2:$W$2500,$A914,$AE$2:$AE$2500,1)+COUNTIFS($X$2:$X$2500,$A914,$AE$2:$AE$2500,1)&gt;0),"","Yes"))</f>
      </c>
      <c r="AI914">
        <f>IF($AH914="Yes",$AG914,"")</f>
      </c>
      <c r="AJ914">
        <f>IF($AI914="","",$AI914+ROW()/1000000)</f>
      </c>
      <c r="AK914">
        <f>IF(OR($A914="",$P914="Yes",N($AG914)=0),"",$AG914+ROW()/1000000)</f>
      </c>
      <c r="AL914" t="str">
        <f>IF($A914="","",INDEX(games!$J:$J,ROW())&amp;"")</f>
      </c>
      <c r="AM914">
        <f>IF($A914="","",SUMPRODUCT($AO914:$BD914,'Map Analysis'!$AP$2^{0,1,2,3,4,5,6,7,8,9,10,11,12,13,14,15}))</f>
      </c>
      <c r="AN914">
        <f>IF($A914="","",$AM914+ROW()/10000000)</f>
      </c>
      <c r="AO914">
        <f>IF($A914="","",COUNTIF($W$2:$W$2500,$A914))</f>
      </c>
      <c r="AP914">
        <f>IF($A914="","",SUMIFS($BF$2:$BF$2500,$W$2:$W$2500,$A914))</f>
      </c>
      <c r="AQ914">
        <f>IF($A914="","",SUMIFS($BG$2:$BG$2500,$W$2:$W$2500,$A914))</f>
      </c>
      <c r="AR914">
        <f>IF($A914="","",SUMIFS($BH$2:$BH$2500,$W$2:$W$2500,$A914))</f>
      </c>
      <c r="AS914">
        <f>IF($A914="","",SUMIFS($BI$2:$BI$2500,$W$2:$W$2500,$A914))</f>
      </c>
      <c r="AT914">
        <f>IF($A914="","",SUMIFS($BJ$2:$BJ$2500,$W$2:$W$2500,$A914))</f>
      </c>
      <c r="AU914">
        <f>IF($A914="","",SUMIFS($BK$2:$BK$2500,$W$2:$W$2500,$A914))</f>
      </c>
      <c r="AV914">
        <f>IF($A914="","",SUMIFS($BL$2:$BL$2500,$W$2:$W$2500,$A914))</f>
      </c>
      <c r="AW914">
        <f>IF($A914="","",SUMIFS($BM$2:$BM$2500,$W$2:$W$2500,$A914))</f>
      </c>
      <c r="AX914">
        <f>IF($A914="","",SUMIFS($BN$2:$BN$2500,$W$2:$W$2500,$A914))</f>
      </c>
      <c r="AY914">
        <f>IF($A914="","",SUMIFS($BO$2:$BO$2500,$W$2:$W$2500,$A914))</f>
      </c>
      <c r="AZ914">
        <f>IF($A914="","",SUMIFS($BP$2:$BP$2500,$W$2:$W$2500,$A914))</f>
      </c>
      <c r="BA914">
        <f>IF($A914="","",SUMIFS($BQ$2:$BQ$2500,$W$2:$W$2500,$A914))</f>
      </c>
      <c r="BB914">
        <f>IF($A914="","",SUMIFS($BR$2:$BR$2500,$W$2:$W$2500,$A914))</f>
      </c>
      <c r="BC914">
        <f>IF($A914="","",SUMIFS($BS$2:$BS$2500,$W$2:$W$2500,$A914))</f>
      </c>
      <c r="BD914">
        <f>IF($A914="","",SUMIFS($BT$2:$BT$2500,$W$2:$W$2500,$A914))</f>
      </c>
      <c r="BF914">
        <f>IF($Z914="","",INDEX($AO$2:$AO$2000,$Z914))</f>
      </c>
      <c r="BG914">
        <f>IF($Z914="","",INDEX($AP$2:$AP$2000,$Z914))</f>
      </c>
      <c r="BH914">
        <f>IF($Z914="","",INDEX($AQ$2:$AQ$2000,$Z914))</f>
      </c>
      <c r="BI914">
        <f>IF($Z914="","",INDEX($AR$2:$AR$2000,$Z914))</f>
      </c>
      <c r="BJ914">
        <f>IF($Z914="","",INDEX($AS$2:$AS$2000,$Z914))</f>
      </c>
      <c r="BK914">
        <f>IF($Z914="","",INDEX($AT$2:$AT$2000,$Z914))</f>
      </c>
      <c r="BL914">
        <f>IF($Z914="","",INDEX($AU$2:$AU$2000,$Z914))</f>
      </c>
      <c r="BM914">
        <f>IF($Z914="","",INDEX($AV$2:$AV$2000,$Z914))</f>
      </c>
      <c r="BN914">
        <f>IF($Z914="","",INDEX($AW$2:$AW$2000,$Z914))</f>
      </c>
      <c r="BO914">
        <f>IF($Z914="","",INDEX($AX$2:$AX$2000,$Z914))</f>
      </c>
      <c r="BP914">
        <f>IF($Z914="","",INDEX($AY$2:$AY$2000,$Z914))</f>
      </c>
      <c r="BQ914">
        <f>IF($Z914="","",INDEX($AZ$2:$AZ$2000,$Z914))</f>
      </c>
      <c r="BR914">
        <f>IF($Z914="","",INDEX($BA$2:$BA$2000,$Z914))</f>
      </c>
      <c r="BS914">
        <f>IF($Z914="","",INDEX($BB$2:$BB$2000,$Z914))</f>
      </c>
      <c r="BT914">
        <f>IF($Z914="","",INDEX($BC$2:$BC$2000,$Z914))</f>
      </c>
      <c r="BV914">
        <f>IF(OR($A914="",$P914&lt;&gt;"Yes",$AH914="Yes"),"",1+N($AG914))</f>
      </c>
      <c r="BW914">
        <f>IF($A914="","",COUNTIFS($W$2:$W$2500,$A914,$BZ$2:$BZ$2500,"Yes")+COUNTIFS($X$2:$X$2500,$A914,$BY$2:$BY$2500,"Yes"))</f>
      </c>
      <c r="BX914">
        <f>IF(OR($A914="",$P914="Yes"),"",IF(N($BW914)=0,0,1+SUMIFS($CB$2:$CB$2500,$W$2:$W$2500,$A914)+SUMIFS($CA$2:$CA$2500,$X$2:$X$2500,$A914)))</f>
      </c>
      <c r="BY914" t="str">
        <f>IF($Y914="","",INDEX($AH$2:$AH$2000,$Y914)&amp;"")</f>
      </c>
      <c r="BZ914" t="str">
        <f>IF($Z914="","",INDEX($AH$2:$AH$2000,$Z914)&amp;"")</f>
      </c>
      <c r="CA914">
        <f>IF($Y914="","",INDEX($BV$2:$BV$2000,$Y914))</f>
      </c>
      <c r="CB914">
        <f>IF($Z914="","",INDEX($BV$2:$BV$2000,$Z914))</f>
      </c>
    </row>
    <row r="915">
      <c r="A915" t="str">
        <f>IF(TRIM(INDEX(games!$A:$A,ROW()))="","",TRIM(INDEX(games!$A:$A,ROW())))</f>
      </c>
      <c r="B915">
        <f>IF(OR($A915="",INDEX(games!$B:$B,ROW())=""),"",INDEX(games!$B:$B,ROW()))</f>
      </c>
      <c r="C915" t="str">
        <f>IF(OR($A915="",INDEX(games!$C:$C,ROW())=""),"",INDEX(games!$C:$C,ROW()))</f>
      </c>
      <c r="D915">
        <f>IF($A915="","",COUNTIF($W$2:$W$2500,$A915)+COUNTIF($X$2:$X$2500,$A915))</f>
      </c>
      <c r="E915">
        <f>IF($A915="","",IFERROR(MATCH($C915,$R$2:$R$5,0),0))</f>
      </c>
      <c r="F915">
        <f>IF($A915="","",MOD(ROW(),34))</f>
      </c>
      <c r="G915">
        <f>IF($A915="",NA(),IF($C915="Action",$B915,NA()))</f>
      </c>
      <c r="H915">
        <f>IF($A915="",NA(),IF($C915="Action",1+$F915*0.023,NA()))</f>
      </c>
      <c r="I915">
        <f>IF($A915="",NA(),IF($C915="Strategy",$B915,NA()))</f>
      </c>
      <c r="J915">
        <f>IF($A915="",NA(),IF($C915="Strategy",2+$F915*0.023,NA()))</f>
      </c>
      <c r="K915">
        <f>IF($A915="",NA(),IF($C915="Deckbuilder",$B915,NA()))</f>
      </c>
      <c r="L915">
        <f>IF($A915="",NA(),IF($C915="Deckbuilder",3+$F915*0.023,NA()))</f>
      </c>
      <c r="M915">
        <f>IF($A915="",NA(),IF($C915="Traditional",$B915,NA()))</f>
      </c>
      <c r="N915">
        <f>IF($A915="",NA(),IF($C915="Traditional",4+$F915*0.023,NA()))</f>
      </c>
      <c r="O915">
        <f>IF($A915="","",$D915+ROW()/1000000)</f>
      </c>
      <c r="P915" t="str">
        <f>IF(OR($A915="",INDEX(games!$H:$H,ROW())=""),"",INDEX(games!$H:$H,ROW()))</f>
      </c>
      <c r="Q915">
        <f>IF(OR($A915="",$P915&lt;&gt;"Yes"),"",$D915+ROW()/1000000)</f>
      </c>
      <c r="T915">
        <f>IF($Y915="","",INDEX($B$2:$B$2000,$Y915))</f>
      </c>
      <c r="U915">
        <f>IF($Z915="","",INDEX($B$2:$B$2000,$Z915))</f>
      </c>
      <c r="V915">
        <f>IF(OR($T915="",$U915=""),"",$U915-$T915)</f>
      </c>
      <c r="W915" t="str">
        <f>IF(TRIM(INDEX(connections!$A:$A,ROW()))="","",TRIM(INDEX(connections!$A:$A,ROW())))</f>
      </c>
      <c r="X915" t="str">
        <f>IF($W915="","",TRIM(INDEX(connections!$B:$B,ROW())))</f>
      </c>
      <c r="Y915">
        <f>IF($W915="","",IFERROR(MATCH($W915,$A$2:$A$2000,0),""))</f>
      </c>
      <c r="Z915">
        <f>IF($X915="","",IFERROR(MATCH($X915,$A$2:$A$2000,0),""))</f>
      </c>
      <c r="AA915" t="str">
        <f>IF($Y915="","",INDEX($P$2:$P$2000,$Y915))</f>
      </c>
      <c r="AB915" t="str">
        <f>IF($Z915="","",INDEX($P$2:$P$2000,$Z915))</f>
      </c>
      <c r="AC915">
        <f>IF(AND($AA915="Yes",$AB915="Yes"),1,"")</f>
      </c>
      <c r="AD915">
        <f>IF(OR($Y915="",$Z915=""),"",IF(INDEX($C$2:$C$2000,$Y915)=INDEX($C$2:$C$2000,$Z915),0,1))</f>
      </c>
      <c r="AE915">
        <f>IF($AC915&lt;&gt;1,"",IF(AND(INDEX($AG$2:$AG$2000,$Y915)=1,INDEX($AG$2:$AG$2000,$Z915)=1),1,""))</f>
      </c>
      <c r="AG915">
        <f>IF($A915="","",COUNTIFS($W$2:$W$2500,$A915,$AB$2:$AB$2500,"Yes")+COUNTIFS($X$2:$X$2500,$A915,$AA$2:$AA$2500,"Yes"))</f>
      </c>
      <c r="AH915" t="str">
        <f>IF(OR($P915&lt;&gt;"Yes",N($AG915)=0),"",IF(AND($AG915=1,COUNTIFS($W$2:$W$2500,$A915,$AE$2:$AE$2500,1)+COUNTIFS($X$2:$X$2500,$A915,$AE$2:$AE$2500,1)&gt;0),"","Yes"))</f>
      </c>
      <c r="AI915">
        <f>IF($AH915="Yes",$AG915,"")</f>
      </c>
      <c r="AJ915">
        <f>IF($AI915="","",$AI915+ROW()/1000000)</f>
      </c>
      <c r="AK915">
        <f>IF(OR($A915="",$P915="Yes",N($AG915)=0),"",$AG915+ROW()/1000000)</f>
      </c>
      <c r="AL915" t="str">
        <f>IF($A915="","",INDEX(games!$J:$J,ROW())&amp;"")</f>
      </c>
      <c r="AM915">
        <f>IF($A915="","",SUMPRODUCT($AO915:$BD915,'Map Analysis'!$AP$2^{0,1,2,3,4,5,6,7,8,9,10,11,12,13,14,15}))</f>
      </c>
      <c r="AN915">
        <f>IF($A915="","",$AM915+ROW()/10000000)</f>
      </c>
      <c r="AO915">
        <f>IF($A915="","",COUNTIF($W$2:$W$2500,$A915))</f>
      </c>
      <c r="AP915">
        <f>IF($A915="","",SUMIFS($BF$2:$BF$2500,$W$2:$W$2500,$A915))</f>
      </c>
      <c r="AQ915">
        <f>IF($A915="","",SUMIFS($BG$2:$BG$2500,$W$2:$W$2500,$A915))</f>
      </c>
      <c r="AR915">
        <f>IF($A915="","",SUMIFS($BH$2:$BH$2500,$W$2:$W$2500,$A915))</f>
      </c>
      <c r="AS915">
        <f>IF($A915="","",SUMIFS($BI$2:$BI$2500,$W$2:$W$2500,$A915))</f>
      </c>
      <c r="AT915">
        <f>IF($A915="","",SUMIFS($BJ$2:$BJ$2500,$W$2:$W$2500,$A915))</f>
      </c>
      <c r="AU915">
        <f>IF($A915="","",SUMIFS($BK$2:$BK$2500,$W$2:$W$2500,$A915))</f>
      </c>
      <c r="AV915">
        <f>IF($A915="","",SUMIFS($BL$2:$BL$2500,$W$2:$W$2500,$A915))</f>
      </c>
      <c r="AW915">
        <f>IF($A915="","",SUMIFS($BM$2:$BM$2500,$W$2:$W$2500,$A915))</f>
      </c>
      <c r="AX915">
        <f>IF($A915="","",SUMIFS($BN$2:$BN$2500,$W$2:$W$2500,$A915))</f>
      </c>
      <c r="AY915">
        <f>IF($A915="","",SUMIFS($BO$2:$BO$2500,$W$2:$W$2500,$A915))</f>
      </c>
      <c r="AZ915">
        <f>IF($A915="","",SUMIFS($BP$2:$BP$2500,$W$2:$W$2500,$A915))</f>
      </c>
      <c r="BA915">
        <f>IF($A915="","",SUMIFS($BQ$2:$BQ$2500,$W$2:$W$2500,$A915))</f>
      </c>
      <c r="BB915">
        <f>IF($A915="","",SUMIFS($BR$2:$BR$2500,$W$2:$W$2500,$A915))</f>
      </c>
      <c r="BC915">
        <f>IF($A915="","",SUMIFS($BS$2:$BS$2500,$W$2:$W$2500,$A915))</f>
      </c>
      <c r="BD915">
        <f>IF($A915="","",SUMIFS($BT$2:$BT$2500,$W$2:$W$2500,$A915))</f>
      </c>
      <c r="BF915">
        <f>IF($Z915="","",INDEX($AO$2:$AO$2000,$Z915))</f>
      </c>
      <c r="BG915">
        <f>IF($Z915="","",INDEX($AP$2:$AP$2000,$Z915))</f>
      </c>
      <c r="BH915">
        <f>IF($Z915="","",INDEX($AQ$2:$AQ$2000,$Z915))</f>
      </c>
      <c r="BI915">
        <f>IF($Z915="","",INDEX($AR$2:$AR$2000,$Z915))</f>
      </c>
      <c r="BJ915">
        <f>IF($Z915="","",INDEX($AS$2:$AS$2000,$Z915))</f>
      </c>
      <c r="BK915">
        <f>IF($Z915="","",INDEX($AT$2:$AT$2000,$Z915))</f>
      </c>
      <c r="BL915">
        <f>IF($Z915="","",INDEX($AU$2:$AU$2000,$Z915))</f>
      </c>
      <c r="BM915">
        <f>IF($Z915="","",INDEX($AV$2:$AV$2000,$Z915))</f>
      </c>
      <c r="BN915">
        <f>IF($Z915="","",INDEX($AW$2:$AW$2000,$Z915))</f>
      </c>
      <c r="BO915">
        <f>IF($Z915="","",INDEX($AX$2:$AX$2000,$Z915))</f>
      </c>
      <c r="BP915">
        <f>IF($Z915="","",INDEX($AY$2:$AY$2000,$Z915))</f>
      </c>
      <c r="BQ915">
        <f>IF($Z915="","",INDEX($AZ$2:$AZ$2000,$Z915))</f>
      </c>
      <c r="BR915">
        <f>IF($Z915="","",INDEX($BA$2:$BA$2000,$Z915))</f>
      </c>
      <c r="BS915">
        <f>IF($Z915="","",INDEX($BB$2:$BB$2000,$Z915))</f>
      </c>
      <c r="BT915">
        <f>IF($Z915="","",INDEX($BC$2:$BC$2000,$Z915))</f>
      </c>
      <c r="BV915">
        <f>IF(OR($A915="",$P915&lt;&gt;"Yes",$AH915="Yes"),"",1+N($AG915))</f>
      </c>
      <c r="BW915">
        <f>IF($A915="","",COUNTIFS($W$2:$W$2500,$A915,$BZ$2:$BZ$2500,"Yes")+COUNTIFS($X$2:$X$2500,$A915,$BY$2:$BY$2500,"Yes"))</f>
      </c>
      <c r="BX915">
        <f>IF(OR($A915="",$P915="Yes"),"",IF(N($BW915)=0,0,1+SUMIFS($CB$2:$CB$2500,$W$2:$W$2500,$A915)+SUMIFS($CA$2:$CA$2500,$X$2:$X$2500,$A915)))</f>
      </c>
      <c r="BY915" t="str">
        <f>IF($Y915="","",INDEX($AH$2:$AH$2000,$Y915)&amp;"")</f>
      </c>
      <c r="BZ915" t="str">
        <f>IF($Z915="","",INDEX($AH$2:$AH$2000,$Z915)&amp;"")</f>
      </c>
      <c r="CA915">
        <f>IF($Y915="","",INDEX($BV$2:$BV$2000,$Y915))</f>
      </c>
      <c r="CB915">
        <f>IF($Z915="","",INDEX($BV$2:$BV$2000,$Z915))</f>
      </c>
    </row>
    <row r="916">
      <c r="A916" t="str">
        <f>IF(TRIM(INDEX(games!$A:$A,ROW()))="","",TRIM(INDEX(games!$A:$A,ROW())))</f>
      </c>
      <c r="B916">
        <f>IF(OR($A916="",INDEX(games!$B:$B,ROW())=""),"",INDEX(games!$B:$B,ROW()))</f>
      </c>
      <c r="C916" t="str">
        <f>IF(OR($A916="",INDEX(games!$C:$C,ROW())=""),"",INDEX(games!$C:$C,ROW()))</f>
      </c>
      <c r="D916">
        <f>IF($A916="","",COUNTIF($W$2:$W$2500,$A916)+COUNTIF($X$2:$X$2500,$A916))</f>
      </c>
      <c r="E916">
        <f>IF($A916="","",IFERROR(MATCH($C916,$R$2:$R$5,0),0))</f>
      </c>
      <c r="F916">
        <f>IF($A916="","",MOD(ROW(),34))</f>
      </c>
      <c r="G916">
        <f>IF($A916="",NA(),IF($C916="Action",$B916,NA()))</f>
      </c>
      <c r="H916">
        <f>IF($A916="",NA(),IF($C916="Action",1+$F916*0.023,NA()))</f>
      </c>
      <c r="I916">
        <f>IF($A916="",NA(),IF($C916="Strategy",$B916,NA()))</f>
      </c>
      <c r="J916">
        <f>IF($A916="",NA(),IF($C916="Strategy",2+$F916*0.023,NA()))</f>
      </c>
      <c r="K916">
        <f>IF($A916="",NA(),IF($C916="Deckbuilder",$B916,NA()))</f>
      </c>
      <c r="L916">
        <f>IF($A916="",NA(),IF($C916="Deckbuilder",3+$F916*0.023,NA()))</f>
      </c>
      <c r="M916">
        <f>IF($A916="",NA(),IF($C916="Traditional",$B916,NA()))</f>
      </c>
      <c r="N916">
        <f>IF($A916="",NA(),IF($C916="Traditional",4+$F916*0.023,NA()))</f>
      </c>
      <c r="O916">
        <f>IF($A916="","",$D916+ROW()/1000000)</f>
      </c>
      <c r="P916" t="str">
        <f>IF(OR($A916="",INDEX(games!$H:$H,ROW())=""),"",INDEX(games!$H:$H,ROW()))</f>
      </c>
      <c r="Q916">
        <f>IF(OR($A916="",$P916&lt;&gt;"Yes"),"",$D916+ROW()/1000000)</f>
      </c>
      <c r="T916">
        <f>IF($Y916="","",INDEX($B$2:$B$2000,$Y916))</f>
      </c>
      <c r="U916">
        <f>IF($Z916="","",INDEX($B$2:$B$2000,$Z916))</f>
      </c>
      <c r="V916">
        <f>IF(OR($T916="",$U916=""),"",$U916-$T916)</f>
      </c>
      <c r="W916" t="str">
        <f>IF(TRIM(INDEX(connections!$A:$A,ROW()))="","",TRIM(INDEX(connections!$A:$A,ROW())))</f>
      </c>
      <c r="X916" t="str">
        <f>IF($W916="","",TRIM(INDEX(connections!$B:$B,ROW())))</f>
      </c>
      <c r="Y916">
        <f>IF($W916="","",IFERROR(MATCH($W916,$A$2:$A$2000,0),""))</f>
      </c>
      <c r="Z916">
        <f>IF($X916="","",IFERROR(MATCH($X916,$A$2:$A$2000,0),""))</f>
      </c>
      <c r="AA916" t="str">
        <f>IF($Y916="","",INDEX($P$2:$P$2000,$Y916))</f>
      </c>
      <c r="AB916" t="str">
        <f>IF($Z916="","",INDEX($P$2:$P$2000,$Z916))</f>
      </c>
      <c r="AC916">
        <f>IF(AND($AA916="Yes",$AB916="Yes"),1,"")</f>
      </c>
      <c r="AD916">
        <f>IF(OR($Y916="",$Z916=""),"",IF(INDEX($C$2:$C$2000,$Y916)=INDEX($C$2:$C$2000,$Z916),0,1))</f>
      </c>
      <c r="AE916">
        <f>IF($AC916&lt;&gt;1,"",IF(AND(INDEX($AG$2:$AG$2000,$Y916)=1,INDEX($AG$2:$AG$2000,$Z916)=1),1,""))</f>
      </c>
      <c r="AG916">
        <f>IF($A916="","",COUNTIFS($W$2:$W$2500,$A916,$AB$2:$AB$2500,"Yes")+COUNTIFS($X$2:$X$2500,$A916,$AA$2:$AA$2500,"Yes"))</f>
      </c>
      <c r="AH916" t="str">
        <f>IF(OR($P916&lt;&gt;"Yes",N($AG916)=0),"",IF(AND($AG916=1,COUNTIFS($W$2:$W$2500,$A916,$AE$2:$AE$2500,1)+COUNTIFS($X$2:$X$2500,$A916,$AE$2:$AE$2500,1)&gt;0),"","Yes"))</f>
      </c>
      <c r="AI916">
        <f>IF($AH916="Yes",$AG916,"")</f>
      </c>
      <c r="AJ916">
        <f>IF($AI916="","",$AI916+ROW()/1000000)</f>
      </c>
      <c r="AK916">
        <f>IF(OR($A916="",$P916="Yes",N($AG916)=0),"",$AG916+ROW()/1000000)</f>
      </c>
      <c r="AL916" t="str">
        <f>IF($A916="","",INDEX(games!$J:$J,ROW())&amp;"")</f>
      </c>
      <c r="AM916">
        <f>IF($A916="","",SUMPRODUCT($AO916:$BD916,'Map Analysis'!$AP$2^{0,1,2,3,4,5,6,7,8,9,10,11,12,13,14,15}))</f>
      </c>
      <c r="AN916">
        <f>IF($A916="","",$AM916+ROW()/10000000)</f>
      </c>
      <c r="AO916">
        <f>IF($A916="","",COUNTIF($W$2:$W$2500,$A916))</f>
      </c>
      <c r="AP916">
        <f>IF($A916="","",SUMIFS($BF$2:$BF$2500,$W$2:$W$2500,$A916))</f>
      </c>
      <c r="AQ916">
        <f>IF($A916="","",SUMIFS($BG$2:$BG$2500,$W$2:$W$2500,$A916))</f>
      </c>
      <c r="AR916">
        <f>IF($A916="","",SUMIFS($BH$2:$BH$2500,$W$2:$W$2500,$A916))</f>
      </c>
      <c r="AS916">
        <f>IF($A916="","",SUMIFS($BI$2:$BI$2500,$W$2:$W$2500,$A916))</f>
      </c>
      <c r="AT916">
        <f>IF($A916="","",SUMIFS($BJ$2:$BJ$2500,$W$2:$W$2500,$A916))</f>
      </c>
      <c r="AU916">
        <f>IF($A916="","",SUMIFS($BK$2:$BK$2500,$W$2:$W$2500,$A916))</f>
      </c>
      <c r="AV916">
        <f>IF($A916="","",SUMIFS($BL$2:$BL$2500,$W$2:$W$2500,$A916))</f>
      </c>
      <c r="AW916">
        <f>IF($A916="","",SUMIFS($BM$2:$BM$2500,$W$2:$W$2500,$A916))</f>
      </c>
      <c r="AX916">
        <f>IF($A916="","",SUMIFS($BN$2:$BN$2500,$W$2:$W$2500,$A916))</f>
      </c>
      <c r="AY916">
        <f>IF($A916="","",SUMIFS($BO$2:$BO$2500,$W$2:$W$2500,$A916))</f>
      </c>
      <c r="AZ916">
        <f>IF($A916="","",SUMIFS($BP$2:$BP$2500,$W$2:$W$2500,$A916))</f>
      </c>
      <c r="BA916">
        <f>IF($A916="","",SUMIFS($BQ$2:$BQ$2500,$W$2:$W$2500,$A916))</f>
      </c>
      <c r="BB916">
        <f>IF($A916="","",SUMIFS($BR$2:$BR$2500,$W$2:$W$2500,$A916))</f>
      </c>
      <c r="BC916">
        <f>IF($A916="","",SUMIFS($BS$2:$BS$2500,$W$2:$W$2500,$A916))</f>
      </c>
      <c r="BD916">
        <f>IF($A916="","",SUMIFS($BT$2:$BT$2500,$W$2:$W$2500,$A916))</f>
      </c>
      <c r="BF916">
        <f>IF($Z916="","",INDEX($AO$2:$AO$2000,$Z916))</f>
      </c>
      <c r="BG916">
        <f>IF($Z916="","",INDEX($AP$2:$AP$2000,$Z916))</f>
      </c>
      <c r="BH916">
        <f>IF($Z916="","",INDEX($AQ$2:$AQ$2000,$Z916))</f>
      </c>
      <c r="BI916">
        <f>IF($Z916="","",INDEX($AR$2:$AR$2000,$Z916))</f>
      </c>
      <c r="BJ916">
        <f>IF($Z916="","",INDEX($AS$2:$AS$2000,$Z916))</f>
      </c>
      <c r="BK916">
        <f>IF($Z916="","",INDEX($AT$2:$AT$2000,$Z916))</f>
      </c>
      <c r="BL916">
        <f>IF($Z916="","",INDEX($AU$2:$AU$2000,$Z916))</f>
      </c>
      <c r="BM916">
        <f>IF($Z916="","",INDEX($AV$2:$AV$2000,$Z916))</f>
      </c>
      <c r="BN916">
        <f>IF($Z916="","",INDEX($AW$2:$AW$2000,$Z916))</f>
      </c>
      <c r="BO916">
        <f>IF($Z916="","",INDEX($AX$2:$AX$2000,$Z916))</f>
      </c>
      <c r="BP916">
        <f>IF($Z916="","",INDEX($AY$2:$AY$2000,$Z916))</f>
      </c>
      <c r="BQ916">
        <f>IF($Z916="","",INDEX($AZ$2:$AZ$2000,$Z916))</f>
      </c>
      <c r="BR916">
        <f>IF($Z916="","",INDEX($BA$2:$BA$2000,$Z916))</f>
      </c>
      <c r="BS916">
        <f>IF($Z916="","",INDEX($BB$2:$BB$2000,$Z916))</f>
      </c>
      <c r="BT916">
        <f>IF($Z916="","",INDEX($BC$2:$BC$2000,$Z916))</f>
      </c>
      <c r="BV916">
        <f>IF(OR($A916="",$P916&lt;&gt;"Yes",$AH916="Yes"),"",1+N($AG916))</f>
      </c>
      <c r="BW916">
        <f>IF($A916="","",COUNTIFS($W$2:$W$2500,$A916,$BZ$2:$BZ$2500,"Yes")+COUNTIFS($X$2:$X$2500,$A916,$BY$2:$BY$2500,"Yes"))</f>
      </c>
      <c r="BX916">
        <f>IF(OR($A916="",$P916="Yes"),"",IF(N($BW916)=0,0,1+SUMIFS($CB$2:$CB$2500,$W$2:$W$2500,$A916)+SUMIFS($CA$2:$CA$2500,$X$2:$X$2500,$A916)))</f>
      </c>
      <c r="BY916" t="str">
        <f>IF($Y916="","",INDEX($AH$2:$AH$2000,$Y916)&amp;"")</f>
      </c>
      <c r="BZ916" t="str">
        <f>IF($Z916="","",INDEX($AH$2:$AH$2000,$Z916)&amp;"")</f>
      </c>
      <c r="CA916">
        <f>IF($Y916="","",INDEX($BV$2:$BV$2000,$Y916))</f>
      </c>
      <c r="CB916">
        <f>IF($Z916="","",INDEX($BV$2:$BV$2000,$Z916))</f>
      </c>
    </row>
    <row r="917">
      <c r="A917" t="str">
        <f>IF(TRIM(INDEX(games!$A:$A,ROW()))="","",TRIM(INDEX(games!$A:$A,ROW())))</f>
      </c>
      <c r="B917">
        <f>IF(OR($A917="",INDEX(games!$B:$B,ROW())=""),"",INDEX(games!$B:$B,ROW()))</f>
      </c>
      <c r="C917" t="str">
        <f>IF(OR($A917="",INDEX(games!$C:$C,ROW())=""),"",INDEX(games!$C:$C,ROW()))</f>
      </c>
      <c r="D917">
        <f>IF($A917="","",COUNTIF($W$2:$W$2500,$A917)+COUNTIF($X$2:$X$2500,$A917))</f>
      </c>
      <c r="E917">
        <f>IF($A917="","",IFERROR(MATCH($C917,$R$2:$R$5,0),0))</f>
      </c>
      <c r="F917">
        <f>IF($A917="","",MOD(ROW(),34))</f>
      </c>
      <c r="G917">
        <f>IF($A917="",NA(),IF($C917="Action",$B917,NA()))</f>
      </c>
      <c r="H917">
        <f>IF($A917="",NA(),IF($C917="Action",1+$F917*0.023,NA()))</f>
      </c>
      <c r="I917">
        <f>IF($A917="",NA(),IF($C917="Strategy",$B917,NA()))</f>
      </c>
      <c r="J917">
        <f>IF($A917="",NA(),IF($C917="Strategy",2+$F917*0.023,NA()))</f>
      </c>
      <c r="K917">
        <f>IF($A917="",NA(),IF($C917="Deckbuilder",$B917,NA()))</f>
      </c>
      <c r="L917">
        <f>IF($A917="",NA(),IF($C917="Deckbuilder",3+$F917*0.023,NA()))</f>
      </c>
      <c r="M917">
        <f>IF($A917="",NA(),IF($C917="Traditional",$B917,NA()))</f>
      </c>
      <c r="N917">
        <f>IF($A917="",NA(),IF($C917="Traditional",4+$F917*0.023,NA()))</f>
      </c>
      <c r="O917">
        <f>IF($A917="","",$D917+ROW()/1000000)</f>
      </c>
      <c r="P917" t="str">
        <f>IF(OR($A917="",INDEX(games!$H:$H,ROW())=""),"",INDEX(games!$H:$H,ROW()))</f>
      </c>
      <c r="Q917">
        <f>IF(OR($A917="",$P917&lt;&gt;"Yes"),"",$D917+ROW()/1000000)</f>
      </c>
      <c r="T917">
        <f>IF($Y917="","",INDEX($B$2:$B$2000,$Y917))</f>
      </c>
      <c r="U917">
        <f>IF($Z917="","",INDEX($B$2:$B$2000,$Z917))</f>
      </c>
      <c r="V917">
        <f>IF(OR($T917="",$U917=""),"",$U917-$T917)</f>
      </c>
      <c r="W917" t="str">
        <f>IF(TRIM(INDEX(connections!$A:$A,ROW()))="","",TRIM(INDEX(connections!$A:$A,ROW())))</f>
      </c>
      <c r="X917" t="str">
        <f>IF($W917="","",TRIM(INDEX(connections!$B:$B,ROW())))</f>
      </c>
      <c r="Y917">
        <f>IF($W917="","",IFERROR(MATCH($W917,$A$2:$A$2000,0),""))</f>
      </c>
      <c r="Z917">
        <f>IF($X917="","",IFERROR(MATCH($X917,$A$2:$A$2000,0),""))</f>
      </c>
      <c r="AA917" t="str">
        <f>IF($Y917="","",INDEX($P$2:$P$2000,$Y917))</f>
      </c>
      <c r="AB917" t="str">
        <f>IF($Z917="","",INDEX($P$2:$P$2000,$Z917))</f>
      </c>
      <c r="AC917">
        <f>IF(AND($AA917="Yes",$AB917="Yes"),1,"")</f>
      </c>
      <c r="AD917">
        <f>IF(OR($Y917="",$Z917=""),"",IF(INDEX($C$2:$C$2000,$Y917)=INDEX($C$2:$C$2000,$Z917),0,1))</f>
      </c>
      <c r="AE917">
        <f>IF($AC917&lt;&gt;1,"",IF(AND(INDEX($AG$2:$AG$2000,$Y917)=1,INDEX($AG$2:$AG$2000,$Z917)=1),1,""))</f>
      </c>
      <c r="AG917">
        <f>IF($A917="","",COUNTIFS($W$2:$W$2500,$A917,$AB$2:$AB$2500,"Yes")+COUNTIFS($X$2:$X$2500,$A917,$AA$2:$AA$2500,"Yes"))</f>
      </c>
      <c r="AH917" t="str">
        <f>IF(OR($P917&lt;&gt;"Yes",N($AG917)=0),"",IF(AND($AG917=1,COUNTIFS($W$2:$W$2500,$A917,$AE$2:$AE$2500,1)+COUNTIFS($X$2:$X$2500,$A917,$AE$2:$AE$2500,1)&gt;0),"","Yes"))</f>
      </c>
      <c r="AI917">
        <f>IF($AH917="Yes",$AG917,"")</f>
      </c>
      <c r="AJ917">
        <f>IF($AI917="","",$AI917+ROW()/1000000)</f>
      </c>
      <c r="AK917">
        <f>IF(OR($A917="",$P917="Yes",N($AG917)=0),"",$AG917+ROW()/1000000)</f>
      </c>
      <c r="AL917" t="str">
        <f>IF($A917="","",INDEX(games!$J:$J,ROW())&amp;"")</f>
      </c>
      <c r="AM917">
        <f>IF($A917="","",SUMPRODUCT($AO917:$BD917,'Map Analysis'!$AP$2^{0,1,2,3,4,5,6,7,8,9,10,11,12,13,14,15}))</f>
      </c>
      <c r="AN917">
        <f>IF($A917="","",$AM917+ROW()/10000000)</f>
      </c>
      <c r="AO917">
        <f>IF($A917="","",COUNTIF($W$2:$W$2500,$A917))</f>
      </c>
      <c r="AP917">
        <f>IF($A917="","",SUMIFS($BF$2:$BF$2500,$W$2:$W$2500,$A917))</f>
      </c>
      <c r="AQ917">
        <f>IF($A917="","",SUMIFS($BG$2:$BG$2500,$W$2:$W$2500,$A917))</f>
      </c>
      <c r="AR917">
        <f>IF($A917="","",SUMIFS($BH$2:$BH$2500,$W$2:$W$2500,$A917))</f>
      </c>
      <c r="AS917">
        <f>IF($A917="","",SUMIFS($BI$2:$BI$2500,$W$2:$W$2500,$A917))</f>
      </c>
      <c r="AT917">
        <f>IF($A917="","",SUMIFS($BJ$2:$BJ$2500,$W$2:$W$2500,$A917))</f>
      </c>
      <c r="AU917">
        <f>IF($A917="","",SUMIFS($BK$2:$BK$2500,$W$2:$W$2500,$A917))</f>
      </c>
      <c r="AV917">
        <f>IF($A917="","",SUMIFS($BL$2:$BL$2500,$W$2:$W$2500,$A917))</f>
      </c>
      <c r="AW917">
        <f>IF($A917="","",SUMIFS($BM$2:$BM$2500,$W$2:$W$2500,$A917))</f>
      </c>
      <c r="AX917">
        <f>IF($A917="","",SUMIFS($BN$2:$BN$2500,$W$2:$W$2500,$A917))</f>
      </c>
      <c r="AY917">
        <f>IF($A917="","",SUMIFS($BO$2:$BO$2500,$W$2:$W$2500,$A917))</f>
      </c>
      <c r="AZ917">
        <f>IF($A917="","",SUMIFS($BP$2:$BP$2500,$W$2:$W$2500,$A917))</f>
      </c>
      <c r="BA917">
        <f>IF($A917="","",SUMIFS($BQ$2:$BQ$2500,$W$2:$W$2500,$A917))</f>
      </c>
      <c r="BB917">
        <f>IF($A917="","",SUMIFS($BR$2:$BR$2500,$W$2:$W$2500,$A917))</f>
      </c>
      <c r="BC917">
        <f>IF($A917="","",SUMIFS($BS$2:$BS$2500,$W$2:$W$2500,$A917))</f>
      </c>
      <c r="BD917">
        <f>IF($A917="","",SUMIFS($BT$2:$BT$2500,$W$2:$W$2500,$A917))</f>
      </c>
      <c r="BF917">
        <f>IF($Z917="","",INDEX($AO$2:$AO$2000,$Z917))</f>
      </c>
      <c r="BG917">
        <f>IF($Z917="","",INDEX($AP$2:$AP$2000,$Z917))</f>
      </c>
      <c r="BH917">
        <f>IF($Z917="","",INDEX($AQ$2:$AQ$2000,$Z917))</f>
      </c>
      <c r="BI917">
        <f>IF($Z917="","",INDEX($AR$2:$AR$2000,$Z917))</f>
      </c>
      <c r="BJ917">
        <f>IF($Z917="","",INDEX($AS$2:$AS$2000,$Z917))</f>
      </c>
      <c r="BK917">
        <f>IF($Z917="","",INDEX($AT$2:$AT$2000,$Z917))</f>
      </c>
      <c r="BL917">
        <f>IF($Z917="","",INDEX($AU$2:$AU$2000,$Z917))</f>
      </c>
      <c r="BM917">
        <f>IF($Z917="","",INDEX($AV$2:$AV$2000,$Z917))</f>
      </c>
      <c r="BN917">
        <f>IF($Z917="","",INDEX($AW$2:$AW$2000,$Z917))</f>
      </c>
      <c r="BO917">
        <f>IF($Z917="","",INDEX($AX$2:$AX$2000,$Z917))</f>
      </c>
      <c r="BP917">
        <f>IF($Z917="","",INDEX($AY$2:$AY$2000,$Z917))</f>
      </c>
      <c r="BQ917">
        <f>IF($Z917="","",INDEX($AZ$2:$AZ$2000,$Z917))</f>
      </c>
      <c r="BR917">
        <f>IF($Z917="","",INDEX($BA$2:$BA$2000,$Z917))</f>
      </c>
      <c r="BS917">
        <f>IF($Z917="","",INDEX($BB$2:$BB$2000,$Z917))</f>
      </c>
      <c r="BT917">
        <f>IF($Z917="","",INDEX($BC$2:$BC$2000,$Z917))</f>
      </c>
      <c r="BV917">
        <f>IF(OR($A917="",$P917&lt;&gt;"Yes",$AH917="Yes"),"",1+N($AG917))</f>
      </c>
      <c r="BW917">
        <f>IF($A917="","",COUNTIFS($W$2:$W$2500,$A917,$BZ$2:$BZ$2500,"Yes")+COUNTIFS($X$2:$X$2500,$A917,$BY$2:$BY$2500,"Yes"))</f>
      </c>
      <c r="BX917">
        <f>IF(OR($A917="",$P917="Yes"),"",IF(N($BW917)=0,0,1+SUMIFS($CB$2:$CB$2500,$W$2:$W$2500,$A917)+SUMIFS($CA$2:$CA$2500,$X$2:$X$2500,$A917)))</f>
      </c>
      <c r="BY917" t="str">
        <f>IF($Y917="","",INDEX($AH$2:$AH$2000,$Y917)&amp;"")</f>
      </c>
      <c r="BZ917" t="str">
        <f>IF($Z917="","",INDEX($AH$2:$AH$2000,$Z917)&amp;"")</f>
      </c>
      <c r="CA917">
        <f>IF($Y917="","",INDEX($BV$2:$BV$2000,$Y917))</f>
      </c>
      <c r="CB917">
        <f>IF($Z917="","",INDEX($BV$2:$BV$2000,$Z917))</f>
      </c>
    </row>
    <row r="918">
      <c r="A918" t="str">
        <f>IF(TRIM(INDEX(games!$A:$A,ROW()))="","",TRIM(INDEX(games!$A:$A,ROW())))</f>
      </c>
      <c r="B918">
        <f>IF(OR($A918="",INDEX(games!$B:$B,ROW())=""),"",INDEX(games!$B:$B,ROW()))</f>
      </c>
      <c r="C918" t="str">
        <f>IF(OR($A918="",INDEX(games!$C:$C,ROW())=""),"",INDEX(games!$C:$C,ROW()))</f>
      </c>
      <c r="D918">
        <f>IF($A918="","",COUNTIF($W$2:$W$2500,$A918)+COUNTIF($X$2:$X$2500,$A918))</f>
      </c>
      <c r="E918">
        <f>IF($A918="","",IFERROR(MATCH($C918,$R$2:$R$5,0),0))</f>
      </c>
      <c r="F918">
        <f>IF($A918="","",MOD(ROW(),34))</f>
      </c>
      <c r="G918">
        <f>IF($A918="",NA(),IF($C918="Action",$B918,NA()))</f>
      </c>
      <c r="H918">
        <f>IF($A918="",NA(),IF($C918="Action",1+$F918*0.023,NA()))</f>
      </c>
      <c r="I918">
        <f>IF($A918="",NA(),IF($C918="Strategy",$B918,NA()))</f>
      </c>
      <c r="J918">
        <f>IF($A918="",NA(),IF($C918="Strategy",2+$F918*0.023,NA()))</f>
      </c>
      <c r="K918">
        <f>IF($A918="",NA(),IF($C918="Deckbuilder",$B918,NA()))</f>
      </c>
      <c r="L918">
        <f>IF($A918="",NA(),IF($C918="Deckbuilder",3+$F918*0.023,NA()))</f>
      </c>
      <c r="M918">
        <f>IF($A918="",NA(),IF($C918="Traditional",$B918,NA()))</f>
      </c>
      <c r="N918">
        <f>IF($A918="",NA(),IF($C918="Traditional",4+$F918*0.023,NA()))</f>
      </c>
      <c r="O918">
        <f>IF($A918="","",$D918+ROW()/1000000)</f>
      </c>
      <c r="P918" t="str">
        <f>IF(OR($A918="",INDEX(games!$H:$H,ROW())=""),"",INDEX(games!$H:$H,ROW()))</f>
      </c>
      <c r="Q918">
        <f>IF(OR($A918="",$P918&lt;&gt;"Yes"),"",$D918+ROW()/1000000)</f>
      </c>
      <c r="T918">
        <f>IF($Y918="","",INDEX($B$2:$B$2000,$Y918))</f>
      </c>
      <c r="U918">
        <f>IF($Z918="","",INDEX($B$2:$B$2000,$Z918))</f>
      </c>
      <c r="V918">
        <f>IF(OR($T918="",$U918=""),"",$U918-$T918)</f>
      </c>
      <c r="W918" t="str">
        <f>IF(TRIM(INDEX(connections!$A:$A,ROW()))="","",TRIM(INDEX(connections!$A:$A,ROW())))</f>
      </c>
      <c r="X918" t="str">
        <f>IF($W918="","",TRIM(INDEX(connections!$B:$B,ROW())))</f>
      </c>
      <c r="Y918">
        <f>IF($W918="","",IFERROR(MATCH($W918,$A$2:$A$2000,0),""))</f>
      </c>
      <c r="Z918">
        <f>IF($X918="","",IFERROR(MATCH($X918,$A$2:$A$2000,0),""))</f>
      </c>
      <c r="AA918" t="str">
        <f>IF($Y918="","",INDEX($P$2:$P$2000,$Y918))</f>
      </c>
      <c r="AB918" t="str">
        <f>IF($Z918="","",INDEX($P$2:$P$2000,$Z918))</f>
      </c>
      <c r="AC918">
        <f>IF(AND($AA918="Yes",$AB918="Yes"),1,"")</f>
      </c>
      <c r="AD918">
        <f>IF(OR($Y918="",$Z918=""),"",IF(INDEX($C$2:$C$2000,$Y918)=INDEX($C$2:$C$2000,$Z918),0,1))</f>
      </c>
      <c r="AE918">
        <f>IF($AC918&lt;&gt;1,"",IF(AND(INDEX($AG$2:$AG$2000,$Y918)=1,INDEX($AG$2:$AG$2000,$Z918)=1),1,""))</f>
      </c>
      <c r="AG918">
        <f>IF($A918="","",COUNTIFS($W$2:$W$2500,$A918,$AB$2:$AB$2500,"Yes")+COUNTIFS($X$2:$X$2500,$A918,$AA$2:$AA$2500,"Yes"))</f>
      </c>
      <c r="AH918" t="str">
        <f>IF(OR($P918&lt;&gt;"Yes",N($AG918)=0),"",IF(AND($AG918=1,COUNTIFS($W$2:$W$2500,$A918,$AE$2:$AE$2500,1)+COUNTIFS($X$2:$X$2500,$A918,$AE$2:$AE$2500,1)&gt;0),"","Yes"))</f>
      </c>
      <c r="AI918">
        <f>IF($AH918="Yes",$AG918,"")</f>
      </c>
      <c r="AJ918">
        <f>IF($AI918="","",$AI918+ROW()/1000000)</f>
      </c>
      <c r="AK918">
        <f>IF(OR($A918="",$P918="Yes",N($AG918)=0),"",$AG918+ROW()/1000000)</f>
      </c>
      <c r="AL918" t="str">
        <f>IF($A918="","",INDEX(games!$J:$J,ROW())&amp;"")</f>
      </c>
      <c r="AM918">
        <f>IF($A918="","",SUMPRODUCT($AO918:$BD918,'Map Analysis'!$AP$2^{0,1,2,3,4,5,6,7,8,9,10,11,12,13,14,15}))</f>
      </c>
      <c r="AN918">
        <f>IF($A918="","",$AM918+ROW()/10000000)</f>
      </c>
      <c r="AO918">
        <f>IF($A918="","",COUNTIF($W$2:$W$2500,$A918))</f>
      </c>
      <c r="AP918">
        <f>IF($A918="","",SUMIFS($BF$2:$BF$2500,$W$2:$W$2500,$A918))</f>
      </c>
      <c r="AQ918">
        <f>IF($A918="","",SUMIFS($BG$2:$BG$2500,$W$2:$W$2500,$A918))</f>
      </c>
      <c r="AR918">
        <f>IF($A918="","",SUMIFS($BH$2:$BH$2500,$W$2:$W$2500,$A918))</f>
      </c>
      <c r="AS918">
        <f>IF($A918="","",SUMIFS($BI$2:$BI$2500,$W$2:$W$2500,$A918))</f>
      </c>
      <c r="AT918">
        <f>IF($A918="","",SUMIFS($BJ$2:$BJ$2500,$W$2:$W$2500,$A918))</f>
      </c>
      <c r="AU918">
        <f>IF($A918="","",SUMIFS($BK$2:$BK$2500,$W$2:$W$2500,$A918))</f>
      </c>
      <c r="AV918">
        <f>IF($A918="","",SUMIFS($BL$2:$BL$2500,$W$2:$W$2500,$A918))</f>
      </c>
      <c r="AW918">
        <f>IF($A918="","",SUMIFS($BM$2:$BM$2500,$W$2:$W$2500,$A918))</f>
      </c>
      <c r="AX918">
        <f>IF($A918="","",SUMIFS($BN$2:$BN$2500,$W$2:$W$2500,$A918))</f>
      </c>
      <c r="AY918">
        <f>IF($A918="","",SUMIFS($BO$2:$BO$2500,$W$2:$W$2500,$A918))</f>
      </c>
      <c r="AZ918">
        <f>IF($A918="","",SUMIFS($BP$2:$BP$2500,$W$2:$W$2500,$A918))</f>
      </c>
      <c r="BA918">
        <f>IF($A918="","",SUMIFS($BQ$2:$BQ$2500,$W$2:$W$2500,$A918))</f>
      </c>
      <c r="BB918">
        <f>IF($A918="","",SUMIFS($BR$2:$BR$2500,$W$2:$W$2500,$A918))</f>
      </c>
      <c r="BC918">
        <f>IF($A918="","",SUMIFS($BS$2:$BS$2500,$W$2:$W$2500,$A918))</f>
      </c>
      <c r="BD918">
        <f>IF($A918="","",SUMIFS($BT$2:$BT$2500,$W$2:$W$2500,$A918))</f>
      </c>
      <c r="BF918">
        <f>IF($Z918="","",INDEX($AO$2:$AO$2000,$Z918))</f>
      </c>
      <c r="BG918">
        <f>IF($Z918="","",INDEX($AP$2:$AP$2000,$Z918))</f>
      </c>
      <c r="BH918">
        <f>IF($Z918="","",INDEX($AQ$2:$AQ$2000,$Z918))</f>
      </c>
      <c r="BI918">
        <f>IF($Z918="","",INDEX($AR$2:$AR$2000,$Z918))</f>
      </c>
      <c r="BJ918">
        <f>IF($Z918="","",INDEX($AS$2:$AS$2000,$Z918))</f>
      </c>
      <c r="BK918">
        <f>IF($Z918="","",INDEX($AT$2:$AT$2000,$Z918))</f>
      </c>
      <c r="BL918">
        <f>IF($Z918="","",INDEX($AU$2:$AU$2000,$Z918))</f>
      </c>
      <c r="BM918">
        <f>IF($Z918="","",INDEX($AV$2:$AV$2000,$Z918))</f>
      </c>
      <c r="BN918">
        <f>IF($Z918="","",INDEX($AW$2:$AW$2000,$Z918))</f>
      </c>
      <c r="BO918">
        <f>IF($Z918="","",INDEX($AX$2:$AX$2000,$Z918))</f>
      </c>
      <c r="BP918">
        <f>IF($Z918="","",INDEX($AY$2:$AY$2000,$Z918))</f>
      </c>
      <c r="BQ918">
        <f>IF($Z918="","",INDEX($AZ$2:$AZ$2000,$Z918))</f>
      </c>
      <c r="BR918">
        <f>IF($Z918="","",INDEX($BA$2:$BA$2000,$Z918))</f>
      </c>
      <c r="BS918">
        <f>IF($Z918="","",INDEX($BB$2:$BB$2000,$Z918))</f>
      </c>
      <c r="BT918">
        <f>IF($Z918="","",INDEX($BC$2:$BC$2000,$Z918))</f>
      </c>
      <c r="BV918">
        <f>IF(OR($A918="",$P918&lt;&gt;"Yes",$AH918="Yes"),"",1+N($AG918))</f>
      </c>
      <c r="BW918">
        <f>IF($A918="","",COUNTIFS($W$2:$W$2500,$A918,$BZ$2:$BZ$2500,"Yes")+COUNTIFS($X$2:$X$2500,$A918,$BY$2:$BY$2500,"Yes"))</f>
      </c>
      <c r="BX918">
        <f>IF(OR($A918="",$P918="Yes"),"",IF(N($BW918)=0,0,1+SUMIFS($CB$2:$CB$2500,$W$2:$W$2500,$A918)+SUMIFS($CA$2:$CA$2500,$X$2:$X$2500,$A918)))</f>
      </c>
      <c r="BY918" t="str">
        <f>IF($Y918="","",INDEX($AH$2:$AH$2000,$Y918)&amp;"")</f>
      </c>
      <c r="BZ918" t="str">
        <f>IF($Z918="","",INDEX($AH$2:$AH$2000,$Z918)&amp;"")</f>
      </c>
      <c r="CA918">
        <f>IF($Y918="","",INDEX($BV$2:$BV$2000,$Y918))</f>
      </c>
      <c r="CB918">
        <f>IF($Z918="","",INDEX($BV$2:$BV$2000,$Z918))</f>
      </c>
    </row>
    <row r="919">
      <c r="A919" t="str">
        <f>IF(TRIM(INDEX(games!$A:$A,ROW()))="","",TRIM(INDEX(games!$A:$A,ROW())))</f>
      </c>
      <c r="B919">
        <f>IF(OR($A919="",INDEX(games!$B:$B,ROW())=""),"",INDEX(games!$B:$B,ROW()))</f>
      </c>
      <c r="C919" t="str">
        <f>IF(OR($A919="",INDEX(games!$C:$C,ROW())=""),"",INDEX(games!$C:$C,ROW()))</f>
      </c>
      <c r="D919">
        <f>IF($A919="","",COUNTIF($W$2:$W$2500,$A919)+COUNTIF($X$2:$X$2500,$A919))</f>
      </c>
      <c r="E919">
        <f>IF($A919="","",IFERROR(MATCH($C919,$R$2:$R$5,0),0))</f>
      </c>
      <c r="F919">
        <f>IF($A919="","",MOD(ROW(),34))</f>
      </c>
      <c r="G919">
        <f>IF($A919="",NA(),IF($C919="Action",$B919,NA()))</f>
      </c>
      <c r="H919">
        <f>IF($A919="",NA(),IF($C919="Action",1+$F919*0.023,NA()))</f>
      </c>
      <c r="I919">
        <f>IF($A919="",NA(),IF($C919="Strategy",$B919,NA()))</f>
      </c>
      <c r="J919">
        <f>IF($A919="",NA(),IF($C919="Strategy",2+$F919*0.023,NA()))</f>
      </c>
      <c r="K919">
        <f>IF($A919="",NA(),IF($C919="Deckbuilder",$B919,NA()))</f>
      </c>
      <c r="L919">
        <f>IF($A919="",NA(),IF($C919="Deckbuilder",3+$F919*0.023,NA()))</f>
      </c>
      <c r="M919">
        <f>IF($A919="",NA(),IF($C919="Traditional",$B919,NA()))</f>
      </c>
      <c r="N919">
        <f>IF($A919="",NA(),IF($C919="Traditional",4+$F919*0.023,NA()))</f>
      </c>
      <c r="O919">
        <f>IF($A919="","",$D919+ROW()/1000000)</f>
      </c>
      <c r="P919" t="str">
        <f>IF(OR($A919="",INDEX(games!$H:$H,ROW())=""),"",INDEX(games!$H:$H,ROW()))</f>
      </c>
      <c r="Q919">
        <f>IF(OR($A919="",$P919&lt;&gt;"Yes"),"",$D919+ROW()/1000000)</f>
      </c>
      <c r="T919">
        <f>IF($Y919="","",INDEX($B$2:$B$2000,$Y919))</f>
      </c>
      <c r="U919">
        <f>IF($Z919="","",INDEX($B$2:$B$2000,$Z919))</f>
      </c>
      <c r="V919">
        <f>IF(OR($T919="",$U919=""),"",$U919-$T919)</f>
      </c>
      <c r="W919" t="str">
        <f>IF(TRIM(INDEX(connections!$A:$A,ROW()))="","",TRIM(INDEX(connections!$A:$A,ROW())))</f>
      </c>
      <c r="X919" t="str">
        <f>IF($W919="","",TRIM(INDEX(connections!$B:$B,ROW())))</f>
      </c>
      <c r="Y919">
        <f>IF($W919="","",IFERROR(MATCH($W919,$A$2:$A$2000,0),""))</f>
      </c>
      <c r="Z919">
        <f>IF($X919="","",IFERROR(MATCH($X919,$A$2:$A$2000,0),""))</f>
      </c>
      <c r="AA919" t="str">
        <f>IF($Y919="","",INDEX($P$2:$P$2000,$Y919))</f>
      </c>
      <c r="AB919" t="str">
        <f>IF($Z919="","",INDEX($P$2:$P$2000,$Z919))</f>
      </c>
      <c r="AC919">
        <f>IF(AND($AA919="Yes",$AB919="Yes"),1,"")</f>
      </c>
      <c r="AD919">
        <f>IF(OR($Y919="",$Z919=""),"",IF(INDEX($C$2:$C$2000,$Y919)=INDEX($C$2:$C$2000,$Z919),0,1))</f>
      </c>
      <c r="AE919">
        <f>IF($AC919&lt;&gt;1,"",IF(AND(INDEX($AG$2:$AG$2000,$Y919)=1,INDEX($AG$2:$AG$2000,$Z919)=1),1,""))</f>
      </c>
      <c r="AG919">
        <f>IF($A919="","",COUNTIFS($W$2:$W$2500,$A919,$AB$2:$AB$2500,"Yes")+COUNTIFS($X$2:$X$2500,$A919,$AA$2:$AA$2500,"Yes"))</f>
      </c>
      <c r="AH919" t="str">
        <f>IF(OR($P919&lt;&gt;"Yes",N($AG919)=0),"",IF(AND($AG919=1,COUNTIFS($W$2:$W$2500,$A919,$AE$2:$AE$2500,1)+COUNTIFS($X$2:$X$2500,$A919,$AE$2:$AE$2500,1)&gt;0),"","Yes"))</f>
      </c>
      <c r="AI919">
        <f>IF($AH919="Yes",$AG919,"")</f>
      </c>
      <c r="AJ919">
        <f>IF($AI919="","",$AI919+ROW()/1000000)</f>
      </c>
      <c r="AK919">
        <f>IF(OR($A919="",$P919="Yes",N($AG919)=0),"",$AG919+ROW()/1000000)</f>
      </c>
      <c r="AL919" t="str">
        <f>IF($A919="","",INDEX(games!$J:$J,ROW())&amp;"")</f>
      </c>
      <c r="AM919">
        <f>IF($A919="","",SUMPRODUCT($AO919:$BD919,'Map Analysis'!$AP$2^{0,1,2,3,4,5,6,7,8,9,10,11,12,13,14,15}))</f>
      </c>
      <c r="AN919">
        <f>IF($A919="","",$AM919+ROW()/10000000)</f>
      </c>
      <c r="AO919">
        <f>IF($A919="","",COUNTIF($W$2:$W$2500,$A919))</f>
      </c>
      <c r="AP919">
        <f>IF($A919="","",SUMIFS($BF$2:$BF$2500,$W$2:$W$2500,$A919))</f>
      </c>
      <c r="AQ919">
        <f>IF($A919="","",SUMIFS($BG$2:$BG$2500,$W$2:$W$2500,$A919))</f>
      </c>
      <c r="AR919">
        <f>IF($A919="","",SUMIFS($BH$2:$BH$2500,$W$2:$W$2500,$A919))</f>
      </c>
      <c r="AS919">
        <f>IF($A919="","",SUMIFS($BI$2:$BI$2500,$W$2:$W$2500,$A919))</f>
      </c>
      <c r="AT919">
        <f>IF($A919="","",SUMIFS($BJ$2:$BJ$2500,$W$2:$W$2500,$A919))</f>
      </c>
      <c r="AU919">
        <f>IF($A919="","",SUMIFS($BK$2:$BK$2500,$W$2:$W$2500,$A919))</f>
      </c>
      <c r="AV919">
        <f>IF($A919="","",SUMIFS($BL$2:$BL$2500,$W$2:$W$2500,$A919))</f>
      </c>
      <c r="AW919">
        <f>IF($A919="","",SUMIFS($BM$2:$BM$2500,$W$2:$W$2500,$A919))</f>
      </c>
      <c r="AX919">
        <f>IF($A919="","",SUMIFS($BN$2:$BN$2500,$W$2:$W$2500,$A919))</f>
      </c>
      <c r="AY919">
        <f>IF($A919="","",SUMIFS($BO$2:$BO$2500,$W$2:$W$2500,$A919))</f>
      </c>
      <c r="AZ919">
        <f>IF($A919="","",SUMIFS($BP$2:$BP$2500,$W$2:$W$2500,$A919))</f>
      </c>
      <c r="BA919">
        <f>IF($A919="","",SUMIFS($BQ$2:$BQ$2500,$W$2:$W$2500,$A919))</f>
      </c>
      <c r="BB919">
        <f>IF($A919="","",SUMIFS($BR$2:$BR$2500,$W$2:$W$2500,$A919))</f>
      </c>
      <c r="BC919">
        <f>IF($A919="","",SUMIFS($BS$2:$BS$2500,$W$2:$W$2500,$A919))</f>
      </c>
      <c r="BD919">
        <f>IF($A919="","",SUMIFS($BT$2:$BT$2500,$W$2:$W$2500,$A919))</f>
      </c>
      <c r="BF919">
        <f>IF($Z919="","",INDEX($AO$2:$AO$2000,$Z919))</f>
      </c>
      <c r="BG919">
        <f>IF($Z919="","",INDEX($AP$2:$AP$2000,$Z919))</f>
      </c>
      <c r="BH919">
        <f>IF($Z919="","",INDEX($AQ$2:$AQ$2000,$Z919))</f>
      </c>
      <c r="BI919">
        <f>IF($Z919="","",INDEX($AR$2:$AR$2000,$Z919))</f>
      </c>
      <c r="BJ919">
        <f>IF($Z919="","",INDEX($AS$2:$AS$2000,$Z919))</f>
      </c>
      <c r="BK919">
        <f>IF($Z919="","",INDEX($AT$2:$AT$2000,$Z919))</f>
      </c>
      <c r="BL919">
        <f>IF($Z919="","",INDEX($AU$2:$AU$2000,$Z919))</f>
      </c>
      <c r="BM919">
        <f>IF($Z919="","",INDEX($AV$2:$AV$2000,$Z919))</f>
      </c>
      <c r="BN919">
        <f>IF($Z919="","",INDEX($AW$2:$AW$2000,$Z919))</f>
      </c>
      <c r="BO919">
        <f>IF($Z919="","",INDEX($AX$2:$AX$2000,$Z919))</f>
      </c>
      <c r="BP919">
        <f>IF($Z919="","",INDEX($AY$2:$AY$2000,$Z919))</f>
      </c>
      <c r="BQ919">
        <f>IF($Z919="","",INDEX($AZ$2:$AZ$2000,$Z919))</f>
      </c>
      <c r="BR919">
        <f>IF($Z919="","",INDEX($BA$2:$BA$2000,$Z919))</f>
      </c>
      <c r="BS919">
        <f>IF($Z919="","",INDEX($BB$2:$BB$2000,$Z919))</f>
      </c>
      <c r="BT919">
        <f>IF($Z919="","",INDEX($BC$2:$BC$2000,$Z919))</f>
      </c>
      <c r="BV919">
        <f>IF(OR($A919="",$P919&lt;&gt;"Yes",$AH919="Yes"),"",1+N($AG919))</f>
      </c>
      <c r="BW919">
        <f>IF($A919="","",COUNTIFS($W$2:$W$2500,$A919,$BZ$2:$BZ$2500,"Yes")+COUNTIFS($X$2:$X$2500,$A919,$BY$2:$BY$2500,"Yes"))</f>
      </c>
      <c r="BX919">
        <f>IF(OR($A919="",$P919="Yes"),"",IF(N($BW919)=0,0,1+SUMIFS($CB$2:$CB$2500,$W$2:$W$2500,$A919)+SUMIFS($CA$2:$CA$2500,$X$2:$X$2500,$A919)))</f>
      </c>
      <c r="BY919" t="str">
        <f>IF($Y919="","",INDEX($AH$2:$AH$2000,$Y919)&amp;"")</f>
      </c>
      <c r="BZ919" t="str">
        <f>IF($Z919="","",INDEX($AH$2:$AH$2000,$Z919)&amp;"")</f>
      </c>
      <c r="CA919">
        <f>IF($Y919="","",INDEX($BV$2:$BV$2000,$Y919))</f>
      </c>
      <c r="CB919">
        <f>IF($Z919="","",INDEX($BV$2:$BV$2000,$Z919))</f>
      </c>
    </row>
    <row r="920">
      <c r="A920" t="str">
        <f>IF(TRIM(INDEX(games!$A:$A,ROW()))="","",TRIM(INDEX(games!$A:$A,ROW())))</f>
      </c>
      <c r="B920">
        <f>IF(OR($A920="",INDEX(games!$B:$B,ROW())=""),"",INDEX(games!$B:$B,ROW()))</f>
      </c>
      <c r="C920" t="str">
        <f>IF(OR($A920="",INDEX(games!$C:$C,ROW())=""),"",INDEX(games!$C:$C,ROW()))</f>
      </c>
      <c r="D920">
        <f>IF($A920="","",COUNTIF($W$2:$W$2500,$A920)+COUNTIF($X$2:$X$2500,$A920))</f>
      </c>
      <c r="E920">
        <f>IF($A920="","",IFERROR(MATCH($C920,$R$2:$R$5,0),0))</f>
      </c>
      <c r="F920">
        <f>IF($A920="","",MOD(ROW(),34))</f>
      </c>
      <c r="G920">
        <f>IF($A920="",NA(),IF($C920="Action",$B920,NA()))</f>
      </c>
      <c r="H920">
        <f>IF($A920="",NA(),IF($C920="Action",1+$F920*0.023,NA()))</f>
      </c>
      <c r="I920">
        <f>IF($A920="",NA(),IF($C920="Strategy",$B920,NA()))</f>
      </c>
      <c r="J920">
        <f>IF($A920="",NA(),IF($C920="Strategy",2+$F920*0.023,NA()))</f>
      </c>
      <c r="K920">
        <f>IF($A920="",NA(),IF($C920="Deckbuilder",$B920,NA()))</f>
      </c>
      <c r="L920">
        <f>IF($A920="",NA(),IF($C920="Deckbuilder",3+$F920*0.023,NA()))</f>
      </c>
      <c r="M920">
        <f>IF($A920="",NA(),IF($C920="Traditional",$B920,NA()))</f>
      </c>
      <c r="N920">
        <f>IF($A920="",NA(),IF($C920="Traditional",4+$F920*0.023,NA()))</f>
      </c>
      <c r="O920">
        <f>IF($A920="","",$D920+ROW()/1000000)</f>
      </c>
      <c r="P920" t="str">
        <f>IF(OR($A920="",INDEX(games!$H:$H,ROW())=""),"",INDEX(games!$H:$H,ROW()))</f>
      </c>
      <c r="Q920">
        <f>IF(OR($A920="",$P920&lt;&gt;"Yes"),"",$D920+ROW()/1000000)</f>
      </c>
      <c r="T920">
        <f>IF($Y920="","",INDEX($B$2:$B$2000,$Y920))</f>
      </c>
      <c r="U920">
        <f>IF($Z920="","",INDEX($B$2:$B$2000,$Z920))</f>
      </c>
      <c r="V920">
        <f>IF(OR($T920="",$U920=""),"",$U920-$T920)</f>
      </c>
      <c r="W920" t="str">
        <f>IF(TRIM(INDEX(connections!$A:$A,ROW()))="","",TRIM(INDEX(connections!$A:$A,ROW())))</f>
      </c>
      <c r="X920" t="str">
        <f>IF($W920="","",TRIM(INDEX(connections!$B:$B,ROW())))</f>
      </c>
      <c r="Y920">
        <f>IF($W920="","",IFERROR(MATCH($W920,$A$2:$A$2000,0),""))</f>
      </c>
      <c r="Z920">
        <f>IF($X920="","",IFERROR(MATCH($X920,$A$2:$A$2000,0),""))</f>
      </c>
      <c r="AA920" t="str">
        <f>IF($Y920="","",INDEX($P$2:$P$2000,$Y920))</f>
      </c>
      <c r="AB920" t="str">
        <f>IF($Z920="","",INDEX($P$2:$P$2000,$Z920))</f>
      </c>
      <c r="AC920">
        <f>IF(AND($AA920="Yes",$AB920="Yes"),1,"")</f>
      </c>
      <c r="AD920">
        <f>IF(OR($Y920="",$Z920=""),"",IF(INDEX($C$2:$C$2000,$Y920)=INDEX($C$2:$C$2000,$Z920),0,1))</f>
      </c>
      <c r="AE920">
        <f>IF($AC920&lt;&gt;1,"",IF(AND(INDEX($AG$2:$AG$2000,$Y920)=1,INDEX($AG$2:$AG$2000,$Z920)=1),1,""))</f>
      </c>
      <c r="AG920">
        <f>IF($A920="","",COUNTIFS($W$2:$W$2500,$A920,$AB$2:$AB$2500,"Yes")+COUNTIFS($X$2:$X$2500,$A920,$AA$2:$AA$2500,"Yes"))</f>
      </c>
      <c r="AH920" t="str">
        <f>IF(OR($P920&lt;&gt;"Yes",N($AG920)=0),"",IF(AND($AG920=1,COUNTIFS($W$2:$W$2500,$A920,$AE$2:$AE$2500,1)+COUNTIFS($X$2:$X$2500,$A920,$AE$2:$AE$2500,1)&gt;0),"","Yes"))</f>
      </c>
      <c r="AI920">
        <f>IF($AH920="Yes",$AG920,"")</f>
      </c>
      <c r="AJ920">
        <f>IF($AI920="","",$AI920+ROW()/1000000)</f>
      </c>
      <c r="AK920">
        <f>IF(OR($A920="",$P920="Yes",N($AG920)=0),"",$AG920+ROW()/1000000)</f>
      </c>
      <c r="AL920" t="str">
        <f>IF($A920="","",INDEX(games!$J:$J,ROW())&amp;"")</f>
      </c>
      <c r="AM920">
        <f>IF($A920="","",SUMPRODUCT($AO920:$BD920,'Map Analysis'!$AP$2^{0,1,2,3,4,5,6,7,8,9,10,11,12,13,14,15}))</f>
      </c>
      <c r="AN920">
        <f>IF($A920="","",$AM920+ROW()/10000000)</f>
      </c>
      <c r="AO920">
        <f>IF($A920="","",COUNTIF($W$2:$W$2500,$A920))</f>
      </c>
      <c r="AP920">
        <f>IF($A920="","",SUMIFS($BF$2:$BF$2500,$W$2:$W$2500,$A920))</f>
      </c>
      <c r="AQ920">
        <f>IF($A920="","",SUMIFS($BG$2:$BG$2500,$W$2:$W$2500,$A920))</f>
      </c>
      <c r="AR920">
        <f>IF($A920="","",SUMIFS($BH$2:$BH$2500,$W$2:$W$2500,$A920))</f>
      </c>
      <c r="AS920">
        <f>IF($A920="","",SUMIFS($BI$2:$BI$2500,$W$2:$W$2500,$A920))</f>
      </c>
      <c r="AT920">
        <f>IF($A920="","",SUMIFS($BJ$2:$BJ$2500,$W$2:$W$2500,$A920))</f>
      </c>
      <c r="AU920">
        <f>IF($A920="","",SUMIFS($BK$2:$BK$2500,$W$2:$W$2500,$A920))</f>
      </c>
      <c r="AV920">
        <f>IF($A920="","",SUMIFS($BL$2:$BL$2500,$W$2:$W$2500,$A920))</f>
      </c>
      <c r="AW920">
        <f>IF($A920="","",SUMIFS($BM$2:$BM$2500,$W$2:$W$2500,$A920))</f>
      </c>
      <c r="AX920">
        <f>IF($A920="","",SUMIFS($BN$2:$BN$2500,$W$2:$W$2500,$A920))</f>
      </c>
      <c r="AY920">
        <f>IF($A920="","",SUMIFS($BO$2:$BO$2500,$W$2:$W$2500,$A920))</f>
      </c>
      <c r="AZ920">
        <f>IF($A920="","",SUMIFS($BP$2:$BP$2500,$W$2:$W$2500,$A920))</f>
      </c>
      <c r="BA920">
        <f>IF($A920="","",SUMIFS($BQ$2:$BQ$2500,$W$2:$W$2500,$A920))</f>
      </c>
      <c r="BB920">
        <f>IF($A920="","",SUMIFS($BR$2:$BR$2500,$W$2:$W$2500,$A920))</f>
      </c>
      <c r="BC920">
        <f>IF($A920="","",SUMIFS($BS$2:$BS$2500,$W$2:$W$2500,$A920))</f>
      </c>
      <c r="BD920">
        <f>IF($A920="","",SUMIFS($BT$2:$BT$2500,$W$2:$W$2500,$A920))</f>
      </c>
      <c r="BF920">
        <f>IF($Z920="","",INDEX($AO$2:$AO$2000,$Z920))</f>
      </c>
      <c r="BG920">
        <f>IF($Z920="","",INDEX($AP$2:$AP$2000,$Z920))</f>
      </c>
      <c r="BH920">
        <f>IF($Z920="","",INDEX($AQ$2:$AQ$2000,$Z920))</f>
      </c>
      <c r="BI920">
        <f>IF($Z920="","",INDEX($AR$2:$AR$2000,$Z920))</f>
      </c>
      <c r="BJ920">
        <f>IF($Z920="","",INDEX($AS$2:$AS$2000,$Z920))</f>
      </c>
      <c r="BK920">
        <f>IF($Z920="","",INDEX($AT$2:$AT$2000,$Z920))</f>
      </c>
      <c r="BL920">
        <f>IF($Z920="","",INDEX($AU$2:$AU$2000,$Z920))</f>
      </c>
      <c r="BM920">
        <f>IF($Z920="","",INDEX($AV$2:$AV$2000,$Z920))</f>
      </c>
      <c r="BN920">
        <f>IF($Z920="","",INDEX($AW$2:$AW$2000,$Z920))</f>
      </c>
      <c r="BO920">
        <f>IF($Z920="","",INDEX($AX$2:$AX$2000,$Z920))</f>
      </c>
      <c r="BP920">
        <f>IF($Z920="","",INDEX($AY$2:$AY$2000,$Z920))</f>
      </c>
      <c r="BQ920">
        <f>IF($Z920="","",INDEX($AZ$2:$AZ$2000,$Z920))</f>
      </c>
      <c r="BR920">
        <f>IF($Z920="","",INDEX($BA$2:$BA$2000,$Z920))</f>
      </c>
      <c r="BS920">
        <f>IF($Z920="","",INDEX($BB$2:$BB$2000,$Z920))</f>
      </c>
      <c r="BT920">
        <f>IF($Z920="","",INDEX($BC$2:$BC$2000,$Z920))</f>
      </c>
      <c r="BV920">
        <f>IF(OR($A920="",$P920&lt;&gt;"Yes",$AH920="Yes"),"",1+N($AG920))</f>
      </c>
      <c r="BW920">
        <f>IF($A920="","",COUNTIFS($W$2:$W$2500,$A920,$BZ$2:$BZ$2500,"Yes")+COUNTIFS($X$2:$X$2500,$A920,$BY$2:$BY$2500,"Yes"))</f>
      </c>
      <c r="BX920">
        <f>IF(OR($A920="",$P920="Yes"),"",IF(N($BW920)=0,0,1+SUMIFS($CB$2:$CB$2500,$W$2:$W$2500,$A920)+SUMIFS($CA$2:$CA$2500,$X$2:$X$2500,$A920)))</f>
      </c>
      <c r="BY920" t="str">
        <f>IF($Y920="","",INDEX($AH$2:$AH$2000,$Y920)&amp;"")</f>
      </c>
      <c r="BZ920" t="str">
        <f>IF($Z920="","",INDEX($AH$2:$AH$2000,$Z920)&amp;"")</f>
      </c>
      <c r="CA920">
        <f>IF($Y920="","",INDEX($BV$2:$BV$2000,$Y920))</f>
      </c>
      <c r="CB920">
        <f>IF($Z920="","",INDEX($BV$2:$BV$2000,$Z920))</f>
      </c>
    </row>
    <row r="921">
      <c r="A921" t="str">
        <f>IF(TRIM(INDEX(games!$A:$A,ROW()))="","",TRIM(INDEX(games!$A:$A,ROW())))</f>
      </c>
      <c r="B921">
        <f>IF(OR($A921="",INDEX(games!$B:$B,ROW())=""),"",INDEX(games!$B:$B,ROW()))</f>
      </c>
      <c r="C921" t="str">
        <f>IF(OR($A921="",INDEX(games!$C:$C,ROW())=""),"",INDEX(games!$C:$C,ROW()))</f>
      </c>
      <c r="D921">
        <f>IF($A921="","",COUNTIF($W$2:$W$2500,$A921)+COUNTIF($X$2:$X$2500,$A921))</f>
      </c>
      <c r="E921">
        <f>IF($A921="","",IFERROR(MATCH($C921,$R$2:$R$5,0),0))</f>
      </c>
      <c r="F921">
        <f>IF($A921="","",MOD(ROW(),34))</f>
      </c>
      <c r="G921">
        <f>IF($A921="",NA(),IF($C921="Action",$B921,NA()))</f>
      </c>
      <c r="H921">
        <f>IF($A921="",NA(),IF($C921="Action",1+$F921*0.023,NA()))</f>
      </c>
      <c r="I921">
        <f>IF($A921="",NA(),IF($C921="Strategy",$B921,NA()))</f>
      </c>
      <c r="J921">
        <f>IF($A921="",NA(),IF($C921="Strategy",2+$F921*0.023,NA()))</f>
      </c>
      <c r="K921">
        <f>IF($A921="",NA(),IF($C921="Deckbuilder",$B921,NA()))</f>
      </c>
      <c r="L921">
        <f>IF($A921="",NA(),IF($C921="Deckbuilder",3+$F921*0.023,NA()))</f>
      </c>
      <c r="M921">
        <f>IF($A921="",NA(),IF($C921="Traditional",$B921,NA()))</f>
      </c>
      <c r="N921">
        <f>IF($A921="",NA(),IF($C921="Traditional",4+$F921*0.023,NA()))</f>
      </c>
      <c r="O921">
        <f>IF($A921="","",$D921+ROW()/1000000)</f>
      </c>
      <c r="P921" t="str">
        <f>IF(OR($A921="",INDEX(games!$H:$H,ROW())=""),"",INDEX(games!$H:$H,ROW()))</f>
      </c>
      <c r="Q921">
        <f>IF(OR($A921="",$P921&lt;&gt;"Yes"),"",$D921+ROW()/1000000)</f>
      </c>
      <c r="T921">
        <f>IF($Y921="","",INDEX($B$2:$B$2000,$Y921))</f>
      </c>
      <c r="U921">
        <f>IF($Z921="","",INDEX($B$2:$B$2000,$Z921))</f>
      </c>
      <c r="V921">
        <f>IF(OR($T921="",$U921=""),"",$U921-$T921)</f>
      </c>
      <c r="W921" t="str">
        <f>IF(TRIM(INDEX(connections!$A:$A,ROW()))="","",TRIM(INDEX(connections!$A:$A,ROW())))</f>
      </c>
      <c r="X921" t="str">
        <f>IF($W921="","",TRIM(INDEX(connections!$B:$B,ROW())))</f>
      </c>
      <c r="Y921">
        <f>IF($W921="","",IFERROR(MATCH($W921,$A$2:$A$2000,0),""))</f>
      </c>
      <c r="Z921">
        <f>IF($X921="","",IFERROR(MATCH($X921,$A$2:$A$2000,0),""))</f>
      </c>
      <c r="AA921" t="str">
        <f>IF($Y921="","",INDEX($P$2:$P$2000,$Y921))</f>
      </c>
      <c r="AB921" t="str">
        <f>IF($Z921="","",INDEX($P$2:$P$2000,$Z921))</f>
      </c>
      <c r="AC921">
        <f>IF(AND($AA921="Yes",$AB921="Yes"),1,"")</f>
      </c>
      <c r="AD921">
        <f>IF(OR($Y921="",$Z921=""),"",IF(INDEX($C$2:$C$2000,$Y921)=INDEX($C$2:$C$2000,$Z921),0,1))</f>
      </c>
      <c r="AE921">
        <f>IF($AC921&lt;&gt;1,"",IF(AND(INDEX($AG$2:$AG$2000,$Y921)=1,INDEX($AG$2:$AG$2000,$Z921)=1),1,""))</f>
      </c>
      <c r="AG921">
        <f>IF($A921="","",COUNTIFS($W$2:$W$2500,$A921,$AB$2:$AB$2500,"Yes")+COUNTIFS($X$2:$X$2500,$A921,$AA$2:$AA$2500,"Yes"))</f>
      </c>
      <c r="AH921" t="str">
        <f>IF(OR($P921&lt;&gt;"Yes",N($AG921)=0),"",IF(AND($AG921=1,COUNTIFS($W$2:$W$2500,$A921,$AE$2:$AE$2500,1)+COUNTIFS($X$2:$X$2500,$A921,$AE$2:$AE$2500,1)&gt;0),"","Yes"))</f>
      </c>
      <c r="AI921">
        <f>IF($AH921="Yes",$AG921,"")</f>
      </c>
      <c r="AJ921">
        <f>IF($AI921="","",$AI921+ROW()/1000000)</f>
      </c>
      <c r="AK921">
        <f>IF(OR($A921="",$P921="Yes",N($AG921)=0),"",$AG921+ROW()/1000000)</f>
      </c>
      <c r="AL921" t="str">
        <f>IF($A921="","",INDEX(games!$J:$J,ROW())&amp;"")</f>
      </c>
      <c r="AM921">
        <f>IF($A921="","",SUMPRODUCT($AO921:$BD921,'Map Analysis'!$AP$2^{0,1,2,3,4,5,6,7,8,9,10,11,12,13,14,15}))</f>
      </c>
      <c r="AN921">
        <f>IF($A921="","",$AM921+ROW()/10000000)</f>
      </c>
      <c r="AO921">
        <f>IF($A921="","",COUNTIF($W$2:$W$2500,$A921))</f>
      </c>
      <c r="AP921">
        <f>IF($A921="","",SUMIFS($BF$2:$BF$2500,$W$2:$W$2500,$A921))</f>
      </c>
      <c r="AQ921">
        <f>IF($A921="","",SUMIFS($BG$2:$BG$2500,$W$2:$W$2500,$A921))</f>
      </c>
      <c r="AR921">
        <f>IF($A921="","",SUMIFS($BH$2:$BH$2500,$W$2:$W$2500,$A921))</f>
      </c>
      <c r="AS921">
        <f>IF($A921="","",SUMIFS($BI$2:$BI$2500,$W$2:$W$2500,$A921))</f>
      </c>
      <c r="AT921">
        <f>IF($A921="","",SUMIFS($BJ$2:$BJ$2500,$W$2:$W$2500,$A921))</f>
      </c>
      <c r="AU921">
        <f>IF($A921="","",SUMIFS($BK$2:$BK$2500,$W$2:$W$2500,$A921))</f>
      </c>
      <c r="AV921">
        <f>IF($A921="","",SUMIFS($BL$2:$BL$2500,$W$2:$W$2500,$A921))</f>
      </c>
      <c r="AW921">
        <f>IF($A921="","",SUMIFS($BM$2:$BM$2500,$W$2:$W$2500,$A921))</f>
      </c>
      <c r="AX921">
        <f>IF($A921="","",SUMIFS($BN$2:$BN$2500,$W$2:$W$2500,$A921))</f>
      </c>
      <c r="AY921">
        <f>IF($A921="","",SUMIFS($BO$2:$BO$2500,$W$2:$W$2500,$A921))</f>
      </c>
      <c r="AZ921">
        <f>IF($A921="","",SUMIFS($BP$2:$BP$2500,$W$2:$W$2500,$A921))</f>
      </c>
      <c r="BA921">
        <f>IF($A921="","",SUMIFS($BQ$2:$BQ$2500,$W$2:$W$2500,$A921))</f>
      </c>
      <c r="BB921">
        <f>IF($A921="","",SUMIFS($BR$2:$BR$2500,$W$2:$W$2500,$A921))</f>
      </c>
      <c r="BC921">
        <f>IF($A921="","",SUMIFS($BS$2:$BS$2500,$W$2:$W$2500,$A921))</f>
      </c>
      <c r="BD921">
        <f>IF($A921="","",SUMIFS($BT$2:$BT$2500,$W$2:$W$2500,$A921))</f>
      </c>
      <c r="BF921">
        <f>IF($Z921="","",INDEX($AO$2:$AO$2000,$Z921))</f>
      </c>
      <c r="BG921">
        <f>IF($Z921="","",INDEX($AP$2:$AP$2000,$Z921))</f>
      </c>
      <c r="BH921">
        <f>IF($Z921="","",INDEX($AQ$2:$AQ$2000,$Z921))</f>
      </c>
      <c r="BI921">
        <f>IF($Z921="","",INDEX($AR$2:$AR$2000,$Z921))</f>
      </c>
      <c r="BJ921">
        <f>IF($Z921="","",INDEX($AS$2:$AS$2000,$Z921))</f>
      </c>
      <c r="BK921">
        <f>IF($Z921="","",INDEX($AT$2:$AT$2000,$Z921))</f>
      </c>
      <c r="BL921">
        <f>IF($Z921="","",INDEX($AU$2:$AU$2000,$Z921))</f>
      </c>
      <c r="BM921">
        <f>IF($Z921="","",INDEX($AV$2:$AV$2000,$Z921))</f>
      </c>
      <c r="BN921">
        <f>IF($Z921="","",INDEX($AW$2:$AW$2000,$Z921))</f>
      </c>
      <c r="BO921">
        <f>IF($Z921="","",INDEX($AX$2:$AX$2000,$Z921))</f>
      </c>
      <c r="BP921">
        <f>IF($Z921="","",INDEX($AY$2:$AY$2000,$Z921))</f>
      </c>
      <c r="BQ921">
        <f>IF($Z921="","",INDEX($AZ$2:$AZ$2000,$Z921))</f>
      </c>
      <c r="BR921">
        <f>IF($Z921="","",INDEX($BA$2:$BA$2000,$Z921))</f>
      </c>
      <c r="BS921">
        <f>IF($Z921="","",INDEX($BB$2:$BB$2000,$Z921))</f>
      </c>
      <c r="BT921">
        <f>IF($Z921="","",INDEX($BC$2:$BC$2000,$Z921))</f>
      </c>
      <c r="BV921">
        <f>IF(OR($A921="",$P921&lt;&gt;"Yes",$AH921="Yes"),"",1+N($AG921))</f>
      </c>
      <c r="BW921">
        <f>IF($A921="","",COUNTIFS($W$2:$W$2500,$A921,$BZ$2:$BZ$2500,"Yes")+COUNTIFS($X$2:$X$2500,$A921,$BY$2:$BY$2500,"Yes"))</f>
      </c>
      <c r="BX921">
        <f>IF(OR($A921="",$P921="Yes"),"",IF(N($BW921)=0,0,1+SUMIFS($CB$2:$CB$2500,$W$2:$W$2500,$A921)+SUMIFS($CA$2:$CA$2500,$X$2:$X$2500,$A921)))</f>
      </c>
      <c r="BY921" t="str">
        <f>IF($Y921="","",INDEX($AH$2:$AH$2000,$Y921)&amp;"")</f>
      </c>
      <c r="BZ921" t="str">
        <f>IF($Z921="","",INDEX($AH$2:$AH$2000,$Z921)&amp;"")</f>
      </c>
      <c r="CA921">
        <f>IF($Y921="","",INDEX($BV$2:$BV$2000,$Y921))</f>
      </c>
      <c r="CB921">
        <f>IF($Z921="","",INDEX($BV$2:$BV$2000,$Z921))</f>
      </c>
    </row>
    <row r="922">
      <c r="A922" t="str">
        <f>IF(TRIM(INDEX(games!$A:$A,ROW()))="","",TRIM(INDEX(games!$A:$A,ROW())))</f>
      </c>
      <c r="B922">
        <f>IF(OR($A922="",INDEX(games!$B:$B,ROW())=""),"",INDEX(games!$B:$B,ROW()))</f>
      </c>
      <c r="C922" t="str">
        <f>IF(OR($A922="",INDEX(games!$C:$C,ROW())=""),"",INDEX(games!$C:$C,ROW()))</f>
      </c>
      <c r="D922">
        <f>IF($A922="","",COUNTIF($W$2:$W$2500,$A922)+COUNTIF($X$2:$X$2500,$A922))</f>
      </c>
      <c r="E922">
        <f>IF($A922="","",IFERROR(MATCH($C922,$R$2:$R$5,0),0))</f>
      </c>
      <c r="F922">
        <f>IF($A922="","",MOD(ROW(),34))</f>
      </c>
      <c r="G922">
        <f>IF($A922="",NA(),IF($C922="Action",$B922,NA()))</f>
      </c>
      <c r="H922">
        <f>IF($A922="",NA(),IF($C922="Action",1+$F922*0.023,NA()))</f>
      </c>
      <c r="I922">
        <f>IF($A922="",NA(),IF($C922="Strategy",$B922,NA()))</f>
      </c>
      <c r="J922">
        <f>IF($A922="",NA(),IF($C922="Strategy",2+$F922*0.023,NA()))</f>
      </c>
      <c r="K922">
        <f>IF($A922="",NA(),IF($C922="Deckbuilder",$B922,NA()))</f>
      </c>
      <c r="L922">
        <f>IF($A922="",NA(),IF($C922="Deckbuilder",3+$F922*0.023,NA()))</f>
      </c>
      <c r="M922">
        <f>IF($A922="",NA(),IF($C922="Traditional",$B922,NA()))</f>
      </c>
      <c r="N922">
        <f>IF($A922="",NA(),IF($C922="Traditional",4+$F922*0.023,NA()))</f>
      </c>
      <c r="O922">
        <f>IF($A922="","",$D922+ROW()/1000000)</f>
      </c>
      <c r="P922" t="str">
        <f>IF(OR($A922="",INDEX(games!$H:$H,ROW())=""),"",INDEX(games!$H:$H,ROW()))</f>
      </c>
      <c r="Q922">
        <f>IF(OR($A922="",$P922&lt;&gt;"Yes"),"",$D922+ROW()/1000000)</f>
      </c>
      <c r="T922">
        <f>IF($Y922="","",INDEX($B$2:$B$2000,$Y922))</f>
      </c>
      <c r="U922">
        <f>IF($Z922="","",INDEX($B$2:$B$2000,$Z922))</f>
      </c>
      <c r="V922">
        <f>IF(OR($T922="",$U922=""),"",$U922-$T922)</f>
      </c>
      <c r="W922" t="str">
        <f>IF(TRIM(INDEX(connections!$A:$A,ROW()))="","",TRIM(INDEX(connections!$A:$A,ROW())))</f>
      </c>
      <c r="X922" t="str">
        <f>IF($W922="","",TRIM(INDEX(connections!$B:$B,ROW())))</f>
      </c>
      <c r="Y922">
        <f>IF($W922="","",IFERROR(MATCH($W922,$A$2:$A$2000,0),""))</f>
      </c>
      <c r="Z922">
        <f>IF($X922="","",IFERROR(MATCH($X922,$A$2:$A$2000,0),""))</f>
      </c>
      <c r="AA922" t="str">
        <f>IF($Y922="","",INDEX($P$2:$P$2000,$Y922))</f>
      </c>
      <c r="AB922" t="str">
        <f>IF($Z922="","",INDEX($P$2:$P$2000,$Z922))</f>
      </c>
      <c r="AC922">
        <f>IF(AND($AA922="Yes",$AB922="Yes"),1,"")</f>
      </c>
      <c r="AD922">
        <f>IF(OR($Y922="",$Z922=""),"",IF(INDEX($C$2:$C$2000,$Y922)=INDEX($C$2:$C$2000,$Z922),0,1))</f>
      </c>
      <c r="AE922">
        <f>IF($AC922&lt;&gt;1,"",IF(AND(INDEX($AG$2:$AG$2000,$Y922)=1,INDEX($AG$2:$AG$2000,$Z922)=1),1,""))</f>
      </c>
      <c r="AG922">
        <f>IF($A922="","",COUNTIFS($W$2:$W$2500,$A922,$AB$2:$AB$2500,"Yes")+COUNTIFS($X$2:$X$2500,$A922,$AA$2:$AA$2500,"Yes"))</f>
      </c>
      <c r="AH922" t="str">
        <f>IF(OR($P922&lt;&gt;"Yes",N($AG922)=0),"",IF(AND($AG922=1,COUNTIFS($W$2:$W$2500,$A922,$AE$2:$AE$2500,1)+COUNTIFS($X$2:$X$2500,$A922,$AE$2:$AE$2500,1)&gt;0),"","Yes"))</f>
      </c>
      <c r="AI922">
        <f>IF($AH922="Yes",$AG922,"")</f>
      </c>
      <c r="AJ922">
        <f>IF($AI922="","",$AI922+ROW()/1000000)</f>
      </c>
      <c r="AK922">
        <f>IF(OR($A922="",$P922="Yes",N($AG922)=0),"",$AG922+ROW()/1000000)</f>
      </c>
      <c r="AL922" t="str">
        <f>IF($A922="","",INDEX(games!$J:$J,ROW())&amp;"")</f>
      </c>
      <c r="AM922">
        <f>IF($A922="","",SUMPRODUCT($AO922:$BD922,'Map Analysis'!$AP$2^{0,1,2,3,4,5,6,7,8,9,10,11,12,13,14,15}))</f>
      </c>
      <c r="AN922">
        <f>IF($A922="","",$AM922+ROW()/10000000)</f>
      </c>
      <c r="AO922">
        <f>IF($A922="","",COUNTIF($W$2:$W$2500,$A922))</f>
      </c>
      <c r="AP922">
        <f>IF($A922="","",SUMIFS($BF$2:$BF$2500,$W$2:$W$2500,$A922))</f>
      </c>
      <c r="AQ922">
        <f>IF($A922="","",SUMIFS($BG$2:$BG$2500,$W$2:$W$2500,$A922))</f>
      </c>
      <c r="AR922">
        <f>IF($A922="","",SUMIFS($BH$2:$BH$2500,$W$2:$W$2500,$A922))</f>
      </c>
      <c r="AS922">
        <f>IF($A922="","",SUMIFS($BI$2:$BI$2500,$W$2:$W$2500,$A922))</f>
      </c>
      <c r="AT922">
        <f>IF($A922="","",SUMIFS($BJ$2:$BJ$2500,$W$2:$W$2500,$A922))</f>
      </c>
      <c r="AU922">
        <f>IF($A922="","",SUMIFS($BK$2:$BK$2500,$W$2:$W$2500,$A922))</f>
      </c>
      <c r="AV922">
        <f>IF($A922="","",SUMIFS($BL$2:$BL$2500,$W$2:$W$2500,$A922))</f>
      </c>
      <c r="AW922">
        <f>IF($A922="","",SUMIFS($BM$2:$BM$2500,$W$2:$W$2500,$A922))</f>
      </c>
      <c r="AX922">
        <f>IF($A922="","",SUMIFS($BN$2:$BN$2500,$W$2:$W$2500,$A922))</f>
      </c>
      <c r="AY922">
        <f>IF($A922="","",SUMIFS($BO$2:$BO$2500,$W$2:$W$2500,$A922))</f>
      </c>
      <c r="AZ922">
        <f>IF($A922="","",SUMIFS($BP$2:$BP$2500,$W$2:$W$2500,$A922))</f>
      </c>
      <c r="BA922">
        <f>IF($A922="","",SUMIFS($BQ$2:$BQ$2500,$W$2:$W$2500,$A922))</f>
      </c>
      <c r="BB922">
        <f>IF($A922="","",SUMIFS($BR$2:$BR$2500,$W$2:$W$2500,$A922))</f>
      </c>
      <c r="BC922">
        <f>IF($A922="","",SUMIFS($BS$2:$BS$2500,$W$2:$W$2500,$A922))</f>
      </c>
      <c r="BD922">
        <f>IF($A922="","",SUMIFS($BT$2:$BT$2500,$W$2:$W$2500,$A922))</f>
      </c>
      <c r="BF922">
        <f>IF($Z922="","",INDEX($AO$2:$AO$2000,$Z922))</f>
      </c>
      <c r="BG922">
        <f>IF($Z922="","",INDEX($AP$2:$AP$2000,$Z922))</f>
      </c>
      <c r="BH922">
        <f>IF($Z922="","",INDEX($AQ$2:$AQ$2000,$Z922))</f>
      </c>
      <c r="BI922">
        <f>IF($Z922="","",INDEX($AR$2:$AR$2000,$Z922))</f>
      </c>
      <c r="BJ922">
        <f>IF($Z922="","",INDEX($AS$2:$AS$2000,$Z922))</f>
      </c>
      <c r="BK922">
        <f>IF($Z922="","",INDEX($AT$2:$AT$2000,$Z922))</f>
      </c>
      <c r="BL922">
        <f>IF($Z922="","",INDEX($AU$2:$AU$2000,$Z922))</f>
      </c>
      <c r="BM922">
        <f>IF($Z922="","",INDEX($AV$2:$AV$2000,$Z922))</f>
      </c>
      <c r="BN922">
        <f>IF($Z922="","",INDEX($AW$2:$AW$2000,$Z922))</f>
      </c>
      <c r="BO922">
        <f>IF($Z922="","",INDEX($AX$2:$AX$2000,$Z922))</f>
      </c>
      <c r="BP922">
        <f>IF($Z922="","",INDEX($AY$2:$AY$2000,$Z922))</f>
      </c>
      <c r="BQ922">
        <f>IF($Z922="","",INDEX($AZ$2:$AZ$2000,$Z922))</f>
      </c>
      <c r="BR922">
        <f>IF($Z922="","",INDEX($BA$2:$BA$2000,$Z922))</f>
      </c>
      <c r="BS922">
        <f>IF($Z922="","",INDEX($BB$2:$BB$2000,$Z922))</f>
      </c>
      <c r="BT922">
        <f>IF($Z922="","",INDEX($BC$2:$BC$2000,$Z922))</f>
      </c>
      <c r="BV922">
        <f>IF(OR($A922="",$P922&lt;&gt;"Yes",$AH922="Yes"),"",1+N($AG922))</f>
      </c>
      <c r="BW922">
        <f>IF($A922="","",COUNTIFS($W$2:$W$2500,$A922,$BZ$2:$BZ$2500,"Yes")+COUNTIFS($X$2:$X$2500,$A922,$BY$2:$BY$2500,"Yes"))</f>
      </c>
      <c r="BX922">
        <f>IF(OR($A922="",$P922="Yes"),"",IF(N($BW922)=0,0,1+SUMIFS($CB$2:$CB$2500,$W$2:$W$2500,$A922)+SUMIFS($CA$2:$CA$2500,$X$2:$X$2500,$A922)))</f>
      </c>
      <c r="BY922" t="str">
        <f>IF($Y922="","",INDEX($AH$2:$AH$2000,$Y922)&amp;"")</f>
      </c>
      <c r="BZ922" t="str">
        <f>IF($Z922="","",INDEX($AH$2:$AH$2000,$Z922)&amp;"")</f>
      </c>
      <c r="CA922">
        <f>IF($Y922="","",INDEX($BV$2:$BV$2000,$Y922))</f>
      </c>
      <c r="CB922">
        <f>IF($Z922="","",INDEX($BV$2:$BV$2000,$Z922))</f>
      </c>
    </row>
    <row r="923">
      <c r="A923" t="str">
        <f>IF(TRIM(INDEX(games!$A:$A,ROW()))="","",TRIM(INDEX(games!$A:$A,ROW())))</f>
      </c>
      <c r="B923">
        <f>IF(OR($A923="",INDEX(games!$B:$B,ROW())=""),"",INDEX(games!$B:$B,ROW()))</f>
      </c>
      <c r="C923" t="str">
        <f>IF(OR($A923="",INDEX(games!$C:$C,ROW())=""),"",INDEX(games!$C:$C,ROW()))</f>
      </c>
      <c r="D923">
        <f>IF($A923="","",COUNTIF($W$2:$W$2500,$A923)+COUNTIF($X$2:$X$2500,$A923))</f>
      </c>
      <c r="E923">
        <f>IF($A923="","",IFERROR(MATCH($C923,$R$2:$R$5,0),0))</f>
      </c>
      <c r="F923">
        <f>IF($A923="","",MOD(ROW(),34))</f>
      </c>
      <c r="G923">
        <f>IF($A923="",NA(),IF($C923="Action",$B923,NA()))</f>
      </c>
      <c r="H923">
        <f>IF($A923="",NA(),IF($C923="Action",1+$F923*0.023,NA()))</f>
      </c>
      <c r="I923">
        <f>IF($A923="",NA(),IF($C923="Strategy",$B923,NA()))</f>
      </c>
      <c r="J923">
        <f>IF($A923="",NA(),IF($C923="Strategy",2+$F923*0.023,NA()))</f>
      </c>
      <c r="K923">
        <f>IF($A923="",NA(),IF($C923="Deckbuilder",$B923,NA()))</f>
      </c>
      <c r="L923">
        <f>IF($A923="",NA(),IF($C923="Deckbuilder",3+$F923*0.023,NA()))</f>
      </c>
      <c r="M923">
        <f>IF($A923="",NA(),IF($C923="Traditional",$B923,NA()))</f>
      </c>
      <c r="N923">
        <f>IF($A923="",NA(),IF($C923="Traditional",4+$F923*0.023,NA()))</f>
      </c>
      <c r="O923">
        <f>IF($A923="","",$D923+ROW()/1000000)</f>
      </c>
      <c r="P923" t="str">
        <f>IF(OR($A923="",INDEX(games!$H:$H,ROW())=""),"",INDEX(games!$H:$H,ROW()))</f>
      </c>
      <c r="Q923">
        <f>IF(OR($A923="",$P923&lt;&gt;"Yes"),"",$D923+ROW()/1000000)</f>
      </c>
      <c r="T923">
        <f>IF($Y923="","",INDEX($B$2:$B$2000,$Y923))</f>
      </c>
      <c r="U923">
        <f>IF($Z923="","",INDEX($B$2:$B$2000,$Z923))</f>
      </c>
      <c r="V923">
        <f>IF(OR($T923="",$U923=""),"",$U923-$T923)</f>
      </c>
      <c r="W923" t="str">
        <f>IF(TRIM(INDEX(connections!$A:$A,ROW()))="","",TRIM(INDEX(connections!$A:$A,ROW())))</f>
      </c>
      <c r="X923" t="str">
        <f>IF($W923="","",TRIM(INDEX(connections!$B:$B,ROW())))</f>
      </c>
      <c r="Y923">
        <f>IF($W923="","",IFERROR(MATCH($W923,$A$2:$A$2000,0),""))</f>
      </c>
      <c r="Z923">
        <f>IF($X923="","",IFERROR(MATCH($X923,$A$2:$A$2000,0),""))</f>
      </c>
      <c r="AA923" t="str">
        <f>IF($Y923="","",INDEX($P$2:$P$2000,$Y923))</f>
      </c>
      <c r="AB923" t="str">
        <f>IF($Z923="","",INDEX($P$2:$P$2000,$Z923))</f>
      </c>
      <c r="AC923">
        <f>IF(AND($AA923="Yes",$AB923="Yes"),1,"")</f>
      </c>
      <c r="AD923">
        <f>IF(OR($Y923="",$Z923=""),"",IF(INDEX($C$2:$C$2000,$Y923)=INDEX($C$2:$C$2000,$Z923),0,1))</f>
      </c>
      <c r="AE923">
        <f>IF($AC923&lt;&gt;1,"",IF(AND(INDEX($AG$2:$AG$2000,$Y923)=1,INDEX($AG$2:$AG$2000,$Z923)=1),1,""))</f>
      </c>
      <c r="AG923">
        <f>IF($A923="","",COUNTIFS($W$2:$W$2500,$A923,$AB$2:$AB$2500,"Yes")+COUNTIFS($X$2:$X$2500,$A923,$AA$2:$AA$2500,"Yes"))</f>
      </c>
      <c r="AH923" t="str">
        <f>IF(OR($P923&lt;&gt;"Yes",N($AG923)=0),"",IF(AND($AG923=1,COUNTIFS($W$2:$W$2500,$A923,$AE$2:$AE$2500,1)+COUNTIFS($X$2:$X$2500,$A923,$AE$2:$AE$2500,1)&gt;0),"","Yes"))</f>
      </c>
      <c r="AI923">
        <f>IF($AH923="Yes",$AG923,"")</f>
      </c>
      <c r="AJ923">
        <f>IF($AI923="","",$AI923+ROW()/1000000)</f>
      </c>
      <c r="AK923">
        <f>IF(OR($A923="",$P923="Yes",N($AG923)=0),"",$AG923+ROW()/1000000)</f>
      </c>
      <c r="AL923" t="str">
        <f>IF($A923="","",INDEX(games!$J:$J,ROW())&amp;"")</f>
      </c>
      <c r="AM923">
        <f>IF($A923="","",SUMPRODUCT($AO923:$BD923,'Map Analysis'!$AP$2^{0,1,2,3,4,5,6,7,8,9,10,11,12,13,14,15}))</f>
      </c>
      <c r="AN923">
        <f>IF($A923="","",$AM923+ROW()/10000000)</f>
      </c>
      <c r="AO923">
        <f>IF($A923="","",COUNTIF($W$2:$W$2500,$A923))</f>
      </c>
      <c r="AP923">
        <f>IF($A923="","",SUMIFS($BF$2:$BF$2500,$W$2:$W$2500,$A923))</f>
      </c>
      <c r="AQ923">
        <f>IF($A923="","",SUMIFS($BG$2:$BG$2500,$W$2:$W$2500,$A923))</f>
      </c>
      <c r="AR923">
        <f>IF($A923="","",SUMIFS($BH$2:$BH$2500,$W$2:$W$2500,$A923))</f>
      </c>
      <c r="AS923">
        <f>IF($A923="","",SUMIFS($BI$2:$BI$2500,$W$2:$W$2500,$A923))</f>
      </c>
      <c r="AT923">
        <f>IF($A923="","",SUMIFS($BJ$2:$BJ$2500,$W$2:$W$2500,$A923))</f>
      </c>
      <c r="AU923">
        <f>IF($A923="","",SUMIFS($BK$2:$BK$2500,$W$2:$W$2500,$A923))</f>
      </c>
      <c r="AV923">
        <f>IF($A923="","",SUMIFS($BL$2:$BL$2500,$W$2:$W$2500,$A923))</f>
      </c>
      <c r="AW923">
        <f>IF($A923="","",SUMIFS($BM$2:$BM$2500,$W$2:$W$2500,$A923))</f>
      </c>
      <c r="AX923">
        <f>IF($A923="","",SUMIFS($BN$2:$BN$2500,$W$2:$W$2500,$A923))</f>
      </c>
      <c r="AY923">
        <f>IF($A923="","",SUMIFS($BO$2:$BO$2500,$W$2:$W$2500,$A923))</f>
      </c>
      <c r="AZ923">
        <f>IF($A923="","",SUMIFS($BP$2:$BP$2500,$W$2:$W$2500,$A923))</f>
      </c>
      <c r="BA923">
        <f>IF($A923="","",SUMIFS($BQ$2:$BQ$2500,$W$2:$W$2500,$A923))</f>
      </c>
      <c r="BB923">
        <f>IF($A923="","",SUMIFS($BR$2:$BR$2500,$W$2:$W$2500,$A923))</f>
      </c>
      <c r="BC923">
        <f>IF($A923="","",SUMIFS($BS$2:$BS$2500,$W$2:$W$2500,$A923))</f>
      </c>
      <c r="BD923">
        <f>IF($A923="","",SUMIFS($BT$2:$BT$2500,$W$2:$W$2500,$A923))</f>
      </c>
      <c r="BF923">
        <f>IF($Z923="","",INDEX($AO$2:$AO$2000,$Z923))</f>
      </c>
      <c r="BG923">
        <f>IF($Z923="","",INDEX($AP$2:$AP$2000,$Z923))</f>
      </c>
      <c r="BH923">
        <f>IF($Z923="","",INDEX($AQ$2:$AQ$2000,$Z923))</f>
      </c>
      <c r="BI923">
        <f>IF($Z923="","",INDEX($AR$2:$AR$2000,$Z923))</f>
      </c>
      <c r="BJ923">
        <f>IF($Z923="","",INDEX($AS$2:$AS$2000,$Z923))</f>
      </c>
      <c r="BK923">
        <f>IF($Z923="","",INDEX($AT$2:$AT$2000,$Z923))</f>
      </c>
      <c r="BL923">
        <f>IF($Z923="","",INDEX($AU$2:$AU$2000,$Z923))</f>
      </c>
      <c r="BM923">
        <f>IF($Z923="","",INDEX($AV$2:$AV$2000,$Z923))</f>
      </c>
      <c r="BN923">
        <f>IF($Z923="","",INDEX($AW$2:$AW$2000,$Z923))</f>
      </c>
      <c r="BO923">
        <f>IF($Z923="","",INDEX($AX$2:$AX$2000,$Z923))</f>
      </c>
      <c r="BP923">
        <f>IF($Z923="","",INDEX($AY$2:$AY$2000,$Z923))</f>
      </c>
      <c r="BQ923">
        <f>IF($Z923="","",INDEX($AZ$2:$AZ$2000,$Z923))</f>
      </c>
      <c r="BR923">
        <f>IF($Z923="","",INDEX($BA$2:$BA$2000,$Z923))</f>
      </c>
      <c r="BS923">
        <f>IF($Z923="","",INDEX($BB$2:$BB$2000,$Z923))</f>
      </c>
      <c r="BT923">
        <f>IF($Z923="","",INDEX($BC$2:$BC$2000,$Z923))</f>
      </c>
      <c r="BV923">
        <f>IF(OR($A923="",$P923&lt;&gt;"Yes",$AH923="Yes"),"",1+N($AG923))</f>
      </c>
      <c r="BW923">
        <f>IF($A923="","",COUNTIFS($W$2:$W$2500,$A923,$BZ$2:$BZ$2500,"Yes")+COUNTIFS($X$2:$X$2500,$A923,$BY$2:$BY$2500,"Yes"))</f>
      </c>
      <c r="BX923">
        <f>IF(OR($A923="",$P923="Yes"),"",IF(N($BW923)=0,0,1+SUMIFS($CB$2:$CB$2500,$W$2:$W$2500,$A923)+SUMIFS($CA$2:$CA$2500,$X$2:$X$2500,$A923)))</f>
      </c>
      <c r="BY923" t="str">
        <f>IF($Y923="","",INDEX($AH$2:$AH$2000,$Y923)&amp;"")</f>
      </c>
      <c r="BZ923" t="str">
        <f>IF($Z923="","",INDEX($AH$2:$AH$2000,$Z923)&amp;"")</f>
      </c>
      <c r="CA923">
        <f>IF($Y923="","",INDEX($BV$2:$BV$2000,$Y923))</f>
      </c>
      <c r="CB923">
        <f>IF($Z923="","",INDEX($BV$2:$BV$2000,$Z923))</f>
      </c>
    </row>
    <row r="924">
      <c r="A924" t="str">
        <f>IF(TRIM(INDEX(games!$A:$A,ROW()))="","",TRIM(INDEX(games!$A:$A,ROW())))</f>
      </c>
      <c r="B924">
        <f>IF(OR($A924="",INDEX(games!$B:$B,ROW())=""),"",INDEX(games!$B:$B,ROW()))</f>
      </c>
      <c r="C924" t="str">
        <f>IF(OR($A924="",INDEX(games!$C:$C,ROW())=""),"",INDEX(games!$C:$C,ROW()))</f>
      </c>
      <c r="D924">
        <f>IF($A924="","",COUNTIF($W$2:$W$2500,$A924)+COUNTIF($X$2:$X$2500,$A924))</f>
      </c>
      <c r="E924">
        <f>IF($A924="","",IFERROR(MATCH($C924,$R$2:$R$5,0),0))</f>
      </c>
      <c r="F924">
        <f>IF($A924="","",MOD(ROW(),34))</f>
      </c>
      <c r="G924">
        <f>IF($A924="",NA(),IF($C924="Action",$B924,NA()))</f>
      </c>
      <c r="H924">
        <f>IF($A924="",NA(),IF($C924="Action",1+$F924*0.023,NA()))</f>
      </c>
      <c r="I924">
        <f>IF($A924="",NA(),IF($C924="Strategy",$B924,NA()))</f>
      </c>
      <c r="J924">
        <f>IF($A924="",NA(),IF($C924="Strategy",2+$F924*0.023,NA()))</f>
      </c>
      <c r="K924">
        <f>IF($A924="",NA(),IF($C924="Deckbuilder",$B924,NA()))</f>
      </c>
      <c r="L924">
        <f>IF($A924="",NA(),IF($C924="Deckbuilder",3+$F924*0.023,NA()))</f>
      </c>
      <c r="M924">
        <f>IF($A924="",NA(),IF($C924="Traditional",$B924,NA()))</f>
      </c>
      <c r="N924">
        <f>IF($A924="",NA(),IF($C924="Traditional",4+$F924*0.023,NA()))</f>
      </c>
      <c r="O924">
        <f>IF($A924="","",$D924+ROW()/1000000)</f>
      </c>
      <c r="P924" t="str">
        <f>IF(OR($A924="",INDEX(games!$H:$H,ROW())=""),"",INDEX(games!$H:$H,ROW()))</f>
      </c>
      <c r="Q924">
        <f>IF(OR($A924="",$P924&lt;&gt;"Yes"),"",$D924+ROW()/1000000)</f>
      </c>
      <c r="T924">
        <f>IF($Y924="","",INDEX($B$2:$B$2000,$Y924))</f>
      </c>
      <c r="U924">
        <f>IF($Z924="","",INDEX($B$2:$B$2000,$Z924))</f>
      </c>
      <c r="V924">
        <f>IF(OR($T924="",$U924=""),"",$U924-$T924)</f>
      </c>
      <c r="W924" t="str">
        <f>IF(TRIM(INDEX(connections!$A:$A,ROW()))="","",TRIM(INDEX(connections!$A:$A,ROW())))</f>
      </c>
      <c r="X924" t="str">
        <f>IF($W924="","",TRIM(INDEX(connections!$B:$B,ROW())))</f>
      </c>
      <c r="Y924">
        <f>IF($W924="","",IFERROR(MATCH($W924,$A$2:$A$2000,0),""))</f>
      </c>
      <c r="Z924">
        <f>IF($X924="","",IFERROR(MATCH($X924,$A$2:$A$2000,0),""))</f>
      </c>
      <c r="AA924" t="str">
        <f>IF($Y924="","",INDEX($P$2:$P$2000,$Y924))</f>
      </c>
      <c r="AB924" t="str">
        <f>IF($Z924="","",INDEX($P$2:$P$2000,$Z924))</f>
      </c>
      <c r="AC924">
        <f>IF(AND($AA924="Yes",$AB924="Yes"),1,"")</f>
      </c>
      <c r="AD924">
        <f>IF(OR($Y924="",$Z924=""),"",IF(INDEX($C$2:$C$2000,$Y924)=INDEX($C$2:$C$2000,$Z924),0,1))</f>
      </c>
      <c r="AE924">
        <f>IF($AC924&lt;&gt;1,"",IF(AND(INDEX($AG$2:$AG$2000,$Y924)=1,INDEX($AG$2:$AG$2000,$Z924)=1),1,""))</f>
      </c>
      <c r="AG924">
        <f>IF($A924="","",COUNTIFS($W$2:$W$2500,$A924,$AB$2:$AB$2500,"Yes")+COUNTIFS($X$2:$X$2500,$A924,$AA$2:$AA$2500,"Yes"))</f>
      </c>
      <c r="AH924" t="str">
        <f>IF(OR($P924&lt;&gt;"Yes",N($AG924)=0),"",IF(AND($AG924=1,COUNTIFS($W$2:$W$2500,$A924,$AE$2:$AE$2500,1)+COUNTIFS($X$2:$X$2500,$A924,$AE$2:$AE$2500,1)&gt;0),"","Yes"))</f>
      </c>
      <c r="AI924">
        <f>IF($AH924="Yes",$AG924,"")</f>
      </c>
      <c r="AJ924">
        <f>IF($AI924="","",$AI924+ROW()/1000000)</f>
      </c>
      <c r="AK924">
        <f>IF(OR($A924="",$P924="Yes",N($AG924)=0),"",$AG924+ROW()/1000000)</f>
      </c>
      <c r="AL924" t="str">
        <f>IF($A924="","",INDEX(games!$J:$J,ROW())&amp;"")</f>
      </c>
      <c r="AM924">
        <f>IF($A924="","",SUMPRODUCT($AO924:$BD924,'Map Analysis'!$AP$2^{0,1,2,3,4,5,6,7,8,9,10,11,12,13,14,15}))</f>
      </c>
      <c r="AN924">
        <f>IF($A924="","",$AM924+ROW()/10000000)</f>
      </c>
      <c r="AO924">
        <f>IF($A924="","",COUNTIF($W$2:$W$2500,$A924))</f>
      </c>
      <c r="AP924">
        <f>IF($A924="","",SUMIFS($BF$2:$BF$2500,$W$2:$W$2500,$A924))</f>
      </c>
      <c r="AQ924">
        <f>IF($A924="","",SUMIFS($BG$2:$BG$2500,$W$2:$W$2500,$A924))</f>
      </c>
      <c r="AR924">
        <f>IF($A924="","",SUMIFS($BH$2:$BH$2500,$W$2:$W$2500,$A924))</f>
      </c>
      <c r="AS924">
        <f>IF($A924="","",SUMIFS($BI$2:$BI$2500,$W$2:$W$2500,$A924))</f>
      </c>
      <c r="AT924">
        <f>IF($A924="","",SUMIFS($BJ$2:$BJ$2500,$W$2:$W$2500,$A924))</f>
      </c>
      <c r="AU924">
        <f>IF($A924="","",SUMIFS($BK$2:$BK$2500,$W$2:$W$2500,$A924))</f>
      </c>
      <c r="AV924">
        <f>IF($A924="","",SUMIFS($BL$2:$BL$2500,$W$2:$W$2500,$A924))</f>
      </c>
      <c r="AW924">
        <f>IF($A924="","",SUMIFS($BM$2:$BM$2500,$W$2:$W$2500,$A924))</f>
      </c>
      <c r="AX924">
        <f>IF($A924="","",SUMIFS($BN$2:$BN$2500,$W$2:$W$2500,$A924))</f>
      </c>
      <c r="AY924">
        <f>IF($A924="","",SUMIFS($BO$2:$BO$2500,$W$2:$W$2500,$A924))</f>
      </c>
      <c r="AZ924">
        <f>IF($A924="","",SUMIFS($BP$2:$BP$2500,$W$2:$W$2500,$A924))</f>
      </c>
      <c r="BA924">
        <f>IF($A924="","",SUMIFS($BQ$2:$BQ$2500,$W$2:$W$2500,$A924))</f>
      </c>
      <c r="BB924">
        <f>IF($A924="","",SUMIFS($BR$2:$BR$2500,$W$2:$W$2500,$A924))</f>
      </c>
      <c r="BC924">
        <f>IF($A924="","",SUMIFS($BS$2:$BS$2500,$W$2:$W$2500,$A924))</f>
      </c>
      <c r="BD924">
        <f>IF($A924="","",SUMIFS($BT$2:$BT$2500,$W$2:$W$2500,$A924))</f>
      </c>
      <c r="BF924">
        <f>IF($Z924="","",INDEX($AO$2:$AO$2000,$Z924))</f>
      </c>
      <c r="BG924">
        <f>IF($Z924="","",INDEX($AP$2:$AP$2000,$Z924))</f>
      </c>
      <c r="BH924">
        <f>IF($Z924="","",INDEX($AQ$2:$AQ$2000,$Z924))</f>
      </c>
      <c r="BI924">
        <f>IF($Z924="","",INDEX($AR$2:$AR$2000,$Z924))</f>
      </c>
      <c r="BJ924">
        <f>IF($Z924="","",INDEX($AS$2:$AS$2000,$Z924))</f>
      </c>
      <c r="BK924">
        <f>IF($Z924="","",INDEX($AT$2:$AT$2000,$Z924))</f>
      </c>
      <c r="BL924">
        <f>IF($Z924="","",INDEX($AU$2:$AU$2000,$Z924))</f>
      </c>
      <c r="BM924">
        <f>IF($Z924="","",INDEX($AV$2:$AV$2000,$Z924))</f>
      </c>
      <c r="BN924">
        <f>IF($Z924="","",INDEX($AW$2:$AW$2000,$Z924))</f>
      </c>
      <c r="BO924">
        <f>IF($Z924="","",INDEX($AX$2:$AX$2000,$Z924))</f>
      </c>
      <c r="BP924">
        <f>IF($Z924="","",INDEX($AY$2:$AY$2000,$Z924))</f>
      </c>
      <c r="BQ924">
        <f>IF($Z924="","",INDEX($AZ$2:$AZ$2000,$Z924))</f>
      </c>
      <c r="BR924">
        <f>IF($Z924="","",INDEX($BA$2:$BA$2000,$Z924))</f>
      </c>
      <c r="BS924">
        <f>IF($Z924="","",INDEX($BB$2:$BB$2000,$Z924))</f>
      </c>
      <c r="BT924">
        <f>IF($Z924="","",INDEX($BC$2:$BC$2000,$Z924))</f>
      </c>
      <c r="BV924">
        <f>IF(OR($A924="",$P924&lt;&gt;"Yes",$AH924="Yes"),"",1+N($AG924))</f>
      </c>
      <c r="BW924">
        <f>IF($A924="","",COUNTIFS($W$2:$W$2500,$A924,$BZ$2:$BZ$2500,"Yes")+COUNTIFS($X$2:$X$2500,$A924,$BY$2:$BY$2500,"Yes"))</f>
      </c>
      <c r="BX924">
        <f>IF(OR($A924="",$P924="Yes"),"",IF(N($BW924)=0,0,1+SUMIFS($CB$2:$CB$2500,$W$2:$W$2500,$A924)+SUMIFS($CA$2:$CA$2500,$X$2:$X$2500,$A924)))</f>
      </c>
      <c r="BY924" t="str">
        <f>IF($Y924="","",INDEX($AH$2:$AH$2000,$Y924)&amp;"")</f>
      </c>
      <c r="BZ924" t="str">
        <f>IF($Z924="","",INDEX($AH$2:$AH$2000,$Z924)&amp;"")</f>
      </c>
      <c r="CA924">
        <f>IF($Y924="","",INDEX($BV$2:$BV$2000,$Y924))</f>
      </c>
      <c r="CB924">
        <f>IF($Z924="","",INDEX($BV$2:$BV$2000,$Z924))</f>
      </c>
    </row>
    <row r="925">
      <c r="A925" t="str">
        <f>IF(TRIM(INDEX(games!$A:$A,ROW()))="","",TRIM(INDEX(games!$A:$A,ROW())))</f>
      </c>
      <c r="B925">
        <f>IF(OR($A925="",INDEX(games!$B:$B,ROW())=""),"",INDEX(games!$B:$B,ROW()))</f>
      </c>
      <c r="C925" t="str">
        <f>IF(OR($A925="",INDEX(games!$C:$C,ROW())=""),"",INDEX(games!$C:$C,ROW()))</f>
      </c>
      <c r="D925">
        <f>IF($A925="","",COUNTIF($W$2:$W$2500,$A925)+COUNTIF($X$2:$X$2500,$A925))</f>
      </c>
      <c r="E925">
        <f>IF($A925="","",IFERROR(MATCH($C925,$R$2:$R$5,0),0))</f>
      </c>
      <c r="F925">
        <f>IF($A925="","",MOD(ROW(),34))</f>
      </c>
      <c r="G925">
        <f>IF($A925="",NA(),IF($C925="Action",$B925,NA()))</f>
      </c>
      <c r="H925">
        <f>IF($A925="",NA(),IF($C925="Action",1+$F925*0.023,NA()))</f>
      </c>
      <c r="I925">
        <f>IF($A925="",NA(),IF($C925="Strategy",$B925,NA()))</f>
      </c>
      <c r="J925">
        <f>IF($A925="",NA(),IF($C925="Strategy",2+$F925*0.023,NA()))</f>
      </c>
      <c r="K925">
        <f>IF($A925="",NA(),IF($C925="Deckbuilder",$B925,NA()))</f>
      </c>
      <c r="L925">
        <f>IF($A925="",NA(),IF($C925="Deckbuilder",3+$F925*0.023,NA()))</f>
      </c>
      <c r="M925">
        <f>IF($A925="",NA(),IF($C925="Traditional",$B925,NA()))</f>
      </c>
      <c r="N925">
        <f>IF($A925="",NA(),IF($C925="Traditional",4+$F925*0.023,NA()))</f>
      </c>
      <c r="O925">
        <f>IF($A925="","",$D925+ROW()/1000000)</f>
      </c>
      <c r="P925" t="str">
        <f>IF(OR($A925="",INDEX(games!$H:$H,ROW())=""),"",INDEX(games!$H:$H,ROW()))</f>
      </c>
      <c r="Q925">
        <f>IF(OR($A925="",$P925&lt;&gt;"Yes"),"",$D925+ROW()/1000000)</f>
      </c>
      <c r="T925">
        <f>IF($Y925="","",INDEX($B$2:$B$2000,$Y925))</f>
      </c>
      <c r="U925">
        <f>IF($Z925="","",INDEX($B$2:$B$2000,$Z925))</f>
      </c>
      <c r="V925">
        <f>IF(OR($T925="",$U925=""),"",$U925-$T925)</f>
      </c>
      <c r="W925" t="str">
        <f>IF(TRIM(INDEX(connections!$A:$A,ROW()))="","",TRIM(INDEX(connections!$A:$A,ROW())))</f>
      </c>
      <c r="X925" t="str">
        <f>IF($W925="","",TRIM(INDEX(connections!$B:$B,ROW())))</f>
      </c>
      <c r="Y925">
        <f>IF($W925="","",IFERROR(MATCH($W925,$A$2:$A$2000,0),""))</f>
      </c>
      <c r="Z925">
        <f>IF($X925="","",IFERROR(MATCH($X925,$A$2:$A$2000,0),""))</f>
      </c>
      <c r="AA925" t="str">
        <f>IF($Y925="","",INDEX($P$2:$P$2000,$Y925))</f>
      </c>
      <c r="AB925" t="str">
        <f>IF($Z925="","",INDEX($P$2:$P$2000,$Z925))</f>
      </c>
      <c r="AC925">
        <f>IF(AND($AA925="Yes",$AB925="Yes"),1,"")</f>
      </c>
      <c r="AD925">
        <f>IF(OR($Y925="",$Z925=""),"",IF(INDEX($C$2:$C$2000,$Y925)=INDEX($C$2:$C$2000,$Z925),0,1))</f>
      </c>
      <c r="AE925">
        <f>IF($AC925&lt;&gt;1,"",IF(AND(INDEX($AG$2:$AG$2000,$Y925)=1,INDEX($AG$2:$AG$2000,$Z925)=1),1,""))</f>
      </c>
      <c r="AG925">
        <f>IF($A925="","",COUNTIFS($W$2:$W$2500,$A925,$AB$2:$AB$2500,"Yes")+COUNTIFS($X$2:$X$2500,$A925,$AA$2:$AA$2500,"Yes"))</f>
      </c>
      <c r="AH925" t="str">
        <f>IF(OR($P925&lt;&gt;"Yes",N($AG925)=0),"",IF(AND($AG925=1,COUNTIFS($W$2:$W$2500,$A925,$AE$2:$AE$2500,1)+COUNTIFS($X$2:$X$2500,$A925,$AE$2:$AE$2500,1)&gt;0),"","Yes"))</f>
      </c>
      <c r="AI925">
        <f>IF($AH925="Yes",$AG925,"")</f>
      </c>
      <c r="AJ925">
        <f>IF($AI925="","",$AI925+ROW()/1000000)</f>
      </c>
      <c r="AK925">
        <f>IF(OR($A925="",$P925="Yes",N($AG925)=0),"",$AG925+ROW()/1000000)</f>
      </c>
      <c r="AL925" t="str">
        <f>IF($A925="","",INDEX(games!$J:$J,ROW())&amp;"")</f>
      </c>
      <c r="AM925">
        <f>IF($A925="","",SUMPRODUCT($AO925:$BD925,'Map Analysis'!$AP$2^{0,1,2,3,4,5,6,7,8,9,10,11,12,13,14,15}))</f>
      </c>
      <c r="AN925">
        <f>IF($A925="","",$AM925+ROW()/10000000)</f>
      </c>
      <c r="AO925">
        <f>IF($A925="","",COUNTIF($W$2:$W$2500,$A925))</f>
      </c>
      <c r="AP925">
        <f>IF($A925="","",SUMIFS($BF$2:$BF$2500,$W$2:$W$2500,$A925))</f>
      </c>
      <c r="AQ925">
        <f>IF($A925="","",SUMIFS($BG$2:$BG$2500,$W$2:$W$2500,$A925))</f>
      </c>
      <c r="AR925">
        <f>IF($A925="","",SUMIFS($BH$2:$BH$2500,$W$2:$W$2500,$A925))</f>
      </c>
      <c r="AS925">
        <f>IF($A925="","",SUMIFS($BI$2:$BI$2500,$W$2:$W$2500,$A925))</f>
      </c>
      <c r="AT925">
        <f>IF($A925="","",SUMIFS($BJ$2:$BJ$2500,$W$2:$W$2500,$A925))</f>
      </c>
      <c r="AU925">
        <f>IF($A925="","",SUMIFS($BK$2:$BK$2500,$W$2:$W$2500,$A925))</f>
      </c>
      <c r="AV925">
        <f>IF($A925="","",SUMIFS($BL$2:$BL$2500,$W$2:$W$2500,$A925))</f>
      </c>
      <c r="AW925">
        <f>IF($A925="","",SUMIFS($BM$2:$BM$2500,$W$2:$W$2500,$A925))</f>
      </c>
      <c r="AX925">
        <f>IF($A925="","",SUMIFS($BN$2:$BN$2500,$W$2:$W$2500,$A925))</f>
      </c>
      <c r="AY925">
        <f>IF($A925="","",SUMIFS($BO$2:$BO$2500,$W$2:$W$2500,$A925))</f>
      </c>
      <c r="AZ925">
        <f>IF($A925="","",SUMIFS($BP$2:$BP$2500,$W$2:$W$2500,$A925))</f>
      </c>
      <c r="BA925">
        <f>IF($A925="","",SUMIFS($BQ$2:$BQ$2500,$W$2:$W$2500,$A925))</f>
      </c>
      <c r="BB925">
        <f>IF($A925="","",SUMIFS($BR$2:$BR$2500,$W$2:$W$2500,$A925))</f>
      </c>
      <c r="BC925">
        <f>IF($A925="","",SUMIFS($BS$2:$BS$2500,$W$2:$W$2500,$A925))</f>
      </c>
      <c r="BD925">
        <f>IF($A925="","",SUMIFS($BT$2:$BT$2500,$W$2:$W$2500,$A925))</f>
      </c>
      <c r="BF925">
        <f>IF($Z925="","",INDEX($AO$2:$AO$2000,$Z925))</f>
      </c>
      <c r="BG925">
        <f>IF($Z925="","",INDEX($AP$2:$AP$2000,$Z925))</f>
      </c>
      <c r="BH925">
        <f>IF($Z925="","",INDEX($AQ$2:$AQ$2000,$Z925))</f>
      </c>
      <c r="BI925">
        <f>IF($Z925="","",INDEX($AR$2:$AR$2000,$Z925))</f>
      </c>
      <c r="BJ925">
        <f>IF($Z925="","",INDEX($AS$2:$AS$2000,$Z925))</f>
      </c>
      <c r="BK925">
        <f>IF($Z925="","",INDEX($AT$2:$AT$2000,$Z925))</f>
      </c>
      <c r="BL925">
        <f>IF($Z925="","",INDEX($AU$2:$AU$2000,$Z925))</f>
      </c>
      <c r="BM925">
        <f>IF($Z925="","",INDEX($AV$2:$AV$2000,$Z925))</f>
      </c>
      <c r="BN925">
        <f>IF($Z925="","",INDEX($AW$2:$AW$2000,$Z925))</f>
      </c>
      <c r="BO925">
        <f>IF($Z925="","",INDEX($AX$2:$AX$2000,$Z925))</f>
      </c>
      <c r="BP925">
        <f>IF($Z925="","",INDEX($AY$2:$AY$2000,$Z925))</f>
      </c>
      <c r="BQ925">
        <f>IF($Z925="","",INDEX($AZ$2:$AZ$2000,$Z925))</f>
      </c>
      <c r="BR925">
        <f>IF($Z925="","",INDEX($BA$2:$BA$2000,$Z925))</f>
      </c>
      <c r="BS925">
        <f>IF($Z925="","",INDEX($BB$2:$BB$2000,$Z925))</f>
      </c>
      <c r="BT925">
        <f>IF($Z925="","",INDEX($BC$2:$BC$2000,$Z925))</f>
      </c>
      <c r="BV925">
        <f>IF(OR($A925="",$P925&lt;&gt;"Yes",$AH925="Yes"),"",1+N($AG925))</f>
      </c>
      <c r="BW925">
        <f>IF($A925="","",COUNTIFS($W$2:$W$2500,$A925,$BZ$2:$BZ$2500,"Yes")+COUNTIFS($X$2:$X$2500,$A925,$BY$2:$BY$2500,"Yes"))</f>
      </c>
      <c r="BX925">
        <f>IF(OR($A925="",$P925="Yes"),"",IF(N($BW925)=0,0,1+SUMIFS($CB$2:$CB$2500,$W$2:$W$2500,$A925)+SUMIFS($CA$2:$CA$2500,$X$2:$X$2500,$A925)))</f>
      </c>
      <c r="BY925" t="str">
        <f>IF($Y925="","",INDEX($AH$2:$AH$2000,$Y925)&amp;"")</f>
      </c>
      <c r="BZ925" t="str">
        <f>IF($Z925="","",INDEX($AH$2:$AH$2000,$Z925)&amp;"")</f>
      </c>
      <c r="CA925">
        <f>IF($Y925="","",INDEX($BV$2:$BV$2000,$Y925))</f>
      </c>
      <c r="CB925">
        <f>IF($Z925="","",INDEX($BV$2:$BV$2000,$Z925))</f>
      </c>
    </row>
    <row r="926">
      <c r="A926" t="str">
        <f>IF(TRIM(INDEX(games!$A:$A,ROW()))="","",TRIM(INDEX(games!$A:$A,ROW())))</f>
      </c>
      <c r="B926">
        <f>IF(OR($A926="",INDEX(games!$B:$B,ROW())=""),"",INDEX(games!$B:$B,ROW()))</f>
      </c>
      <c r="C926" t="str">
        <f>IF(OR($A926="",INDEX(games!$C:$C,ROW())=""),"",INDEX(games!$C:$C,ROW()))</f>
      </c>
      <c r="D926">
        <f>IF($A926="","",COUNTIF($W$2:$W$2500,$A926)+COUNTIF($X$2:$X$2500,$A926))</f>
      </c>
      <c r="E926">
        <f>IF($A926="","",IFERROR(MATCH($C926,$R$2:$R$5,0),0))</f>
      </c>
      <c r="F926">
        <f>IF($A926="","",MOD(ROW(),34))</f>
      </c>
      <c r="G926">
        <f>IF($A926="",NA(),IF($C926="Action",$B926,NA()))</f>
      </c>
      <c r="H926">
        <f>IF($A926="",NA(),IF($C926="Action",1+$F926*0.023,NA()))</f>
      </c>
      <c r="I926">
        <f>IF($A926="",NA(),IF($C926="Strategy",$B926,NA()))</f>
      </c>
      <c r="J926">
        <f>IF($A926="",NA(),IF($C926="Strategy",2+$F926*0.023,NA()))</f>
      </c>
      <c r="K926">
        <f>IF($A926="",NA(),IF($C926="Deckbuilder",$B926,NA()))</f>
      </c>
      <c r="L926">
        <f>IF($A926="",NA(),IF($C926="Deckbuilder",3+$F926*0.023,NA()))</f>
      </c>
      <c r="M926">
        <f>IF($A926="",NA(),IF($C926="Traditional",$B926,NA()))</f>
      </c>
      <c r="N926">
        <f>IF($A926="",NA(),IF($C926="Traditional",4+$F926*0.023,NA()))</f>
      </c>
      <c r="O926">
        <f>IF($A926="","",$D926+ROW()/1000000)</f>
      </c>
      <c r="P926" t="str">
        <f>IF(OR($A926="",INDEX(games!$H:$H,ROW())=""),"",INDEX(games!$H:$H,ROW()))</f>
      </c>
      <c r="Q926">
        <f>IF(OR($A926="",$P926&lt;&gt;"Yes"),"",$D926+ROW()/1000000)</f>
      </c>
      <c r="T926">
        <f>IF($Y926="","",INDEX($B$2:$B$2000,$Y926))</f>
      </c>
      <c r="U926">
        <f>IF($Z926="","",INDEX($B$2:$B$2000,$Z926))</f>
      </c>
      <c r="V926">
        <f>IF(OR($T926="",$U926=""),"",$U926-$T926)</f>
      </c>
      <c r="W926" t="str">
        <f>IF(TRIM(INDEX(connections!$A:$A,ROW()))="","",TRIM(INDEX(connections!$A:$A,ROW())))</f>
      </c>
      <c r="X926" t="str">
        <f>IF($W926="","",TRIM(INDEX(connections!$B:$B,ROW())))</f>
      </c>
      <c r="Y926">
        <f>IF($W926="","",IFERROR(MATCH($W926,$A$2:$A$2000,0),""))</f>
      </c>
      <c r="Z926">
        <f>IF($X926="","",IFERROR(MATCH($X926,$A$2:$A$2000,0),""))</f>
      </c>
      <c r="AA926" t="str">
        <f>IF($Y926="","",INDEX($P$2:$P$2000,$Y926))</f>
      </c>
      <c r="AB926" t="str">
        <f>IF($Z926="","",INDEX($P$2:$P$2000,$Z926))</f>
      </c>
      <c r="AC926">
        <f>IF(AND($AA926="Yes",$AB926="Yes"),1,"")</f>
      </c>
      <c r="AD926">
        <f>IF(OR($Y926="",$Z926=""),"",IF(INDEX($C$2:$C$2000,$Y926)=INDEX($C$2:$C$2000,$Z926),0,1))</f>
      </c>
      <c r="AE926">
        <f>IF($AC926&lt;&gt;1,"",IF(AND(INDEX($AG$2:$AG$2000,$Y926)=1,INDEX($AG$2:$AG$2000,$Z926)=1),1,""))</f>
      </c>
      <c r="AG926">
        <f>IF($A926="","",COUNTIFS($W$2:$W$2500,$A926,$AB$2:$AB$2500,"Yes")+COUNTIFS($X$2:$X$2500,$A926,$AA$2:$AA$2500,"Yes"))</f>
      </c>
      <c r="AH926" t="str">
        <f>IF(OR($P926&lt;&gt;"Yes",N($AG926)=0),"",IF(AND($AG926=1,COUNTIFS($W$2:$W$2500,$A926,$AE$2:$AE$2500,1)+COUNTIFS($X$2:$X$2500,$A926,$AE$2:$AE$2500,1)&gt;0),"","Yes"))</f>
      </c>
      <c r="AI926">
        <f>IF($AH926="Yes",$AG926,"")</f>
      </c>
      <c r="AJ926">
        <f>IF($AI926="","",$AI926+ROW()/1000000)</f>
      </c>
      <c r="AK926">
        <f>IF(OR($A926="",$P926="Yes",N($AG926)=0),"",$AG926+ROW()/1000000)</f>
      </c>
      <c r="AL926" t="str">
        <f>IF($A926="","",INDEX(games!$J:$J,ROW())&amp;"")</f>
      </c>
      <c r="AM926">
        <f>IF($A926="","",SUMPRODUCT($AO926:$BD926,'Map Analysis'!$AP$2^{0,1,2,3,4,5,6,7,8,9,10,11,12,13,14,15}))</f>
      </c>
      <c r="AN926">
        <f>IF($A926="","",$AM926+ROW()/10000000)</f>
      </c>
      <c r="AO926">
        <f>IF($A926="","",COUNTIF($W$2:$W$2500,$A926))</f>
      </c>
      <c r="AP926">
        <f>IF($A926="","",SUMIFS($BF$2:$BF$2500,$W$2:$W$2500,$A926))</f>
      </c>
      <c r="AQ926">
        <f>IF($A926="","",SUMIFS($BG$2:$BG$2500,$W$2:$W$2500,$A926))</f>
      </c>
      <c r="AR926">
        <f>IF($A926="","",SUMIFS($BH$2:$BH$2500,$W$2:$W$2500,$A926))</f>
      </c>
      <c r="AS926">
        <f>IF($A926="","",SUMIFS($BI$2:$BI$2500,$W$2:$W$2500,$A926))</f>
      </c>
      <c r="AT926">
        <f>IF($A926="","",SUMIFS($BJ$2:$BJ$2500,$W$2:$W$2500,$A926))</f>
      </c>
      <c r="AU926">
        <f>IF($A926="","",SUMIFS($BK$2:$BK$2500,$W$2:$W$2500,$A926))</f>
      </c>
      <c r="AV926">
        <f>IF($A926="","",SUMIFS($BL$2:$BL$2500,$W$2:$W$2500,$A926))</f>
      </c>
      <c r="AW926">
        <f>IF($A926="","",SUMIFS($BM$2:$BM$2500,$W$2:$W$2500,$A926))</f>
      </c>
      <c r="AX926">
        <f>IF($A926="","",SUMIFS($BN$2:$BN$2500,$W$2:$W$2500,$A926))</f>
      </c>
      <c r="AY926">
        <f>IF($A926="","",SUMIFS($BO$2:$BO$2500,$W$2:$W$2500,$A926))</f>
      </c>
      <c r="AZ926">
        <f>IF($A926="","",SUMIFS($BP$2:$BP$2500,$W$2:$W$2500,$A926))</f>
      </c>
      <c r="BA926">
        <f>IF($A926="","",SUMIFS($BQ$2:$BQ$2500,$W$2:$W$2500,$A926))</f>
      </c>
      <c r="BB926">
        <f>IF($A926="","",SUMIFS($BR$2:$BR$2500,$W$2:$W$2500,$A926))</f>
      </c>
      <c r="BC926">
        <f>IF($A926="","",SUMIFS($BS$2:$BS$2500,$W$2:$W$2500,$A926))</f>
      </c>
      <c r="BD926">
        <f>IF($A926="","",SUMIFS($BT$2:$BT$2500,$W$2:$W$2500,$A926))</f>
      </c>
      <c r="BF926">
        <f>IF($Z926="","",INDEX($AO$2:$AO$2000,$Z926))</f>
      </c>
      <c r="BG926">
        <f>IF($Z926="","",INDEX($AP$2:$AP$2000,$Z926))</f>
      </c>
      <c r="BH926">
        <f>IF($Z926="","",INDEX($AQ$2:$AQ$2000,$Z926))</f>
      </c>
      <c r="BI926">
        <f>IF($Z926="","",INDEX($AR$2:$AR$2000,$Z926))</f>
      </c>
      <c r="BJ926">
        <f>IF($Z926="","",INDEX($AS$2:$AS$2000,$Z926))</f>
      </c>
      <c r="BK926">
        <f>IF($Z926="","",INDEX($AT$2:$AT$2000,$Z926))</f>
      </c>
      <c r="BL926">
        <f>IF($Z926="","",INDEX($AU$2:$AU$2000,$Z926))</f>
      </c>
      <c r="BM926">
        <f>IF($Z926="","",INDEX($AV$2:$AV$2000,$Z926))</f>
      </c>
      <c r="BN926">
        <f>IF($Z926="","",INDEX($AW$2:$AW$2000,$Z926))</f>
      </c>
      <c r="BO926">
        <f>IF($Z926="","",INDEX($AX$2:$AX$2000,$Z926))</f>
      </c>
      <c r="BP926">
        <f>IF($Z926="","",INDEX($AY$2:$AY$2000,$Z926))</f>
      </c>
      <c r="BQ926">
        <f>IF($Z926="","",INDEX($AZ$2:$AZ$2000,$Z926))</f>
      </c>
      <c r="BR926">
        <f>IF($Z926="","",INDEX($BA$2:$BA$2000,$Z926))</f>
      </c>
      <c r="BS926">
        <f>IF($Z926="","",INDEX($BB$2:$BB$2000,$Z926))</f>
      </c>
      <c r="BT926">
        <f>IF($Z926="","",INDEX($BC$2:$BC$2000,$Z926))</f>
      </c>
      <c r="BV926">
        <f>IF(OR($A926="",$P926&lt;&gt;"Yes",$AH926="Yes"),"",1+N($AG926))</f>
      </c>
      <c r="BW926">
        <f>IF($A926="","",COUNTIFS($W$2:$W$2500,$A926,$BZ$2:$BZ$2500,"Yes")+COUNTIFS($X$2:$X$2500,$A926,$BY$2:$BY$2500,"Yes"))</f>
      </c>
      <c r="BX926">
        <f>IF(OR($A926="",$P926="Yes"),"",IF(N($BW926)=0,0,1+SUMIFS($CB$2:$CB$2500,$W$2:$W$2500,$A926)+SUMIFS($CA$2:$CA$2500,$X$2:$X$2500,$A926)))</f>
      </c>
      <c r="BY926" t="str">
        <f>IF($Y926="","",INDEX($AH$2:$AH$2000,$Y926)&amp;"")</f>
      </c>
      <c r="BZ926" t="str">
        <f>IF($Z926="","",INDEX($AH$2:$AH$2000,$Z926)&amp;"")</f>
      </c>
      <c r="CA926">
        <f>IF($Y926="","",INDEX($BV$2:$BV$2000,$Y926))</f>
      </c>
      <c r="CB926">
        <f>IF($Z926="","",INDEX($BV$2:$BV$2000,$Z926))</f>
      </c>
    </row>
    <row r="927">
      <c r="A927" t="str">
        <f>IF(TRIM(INDEX(games!$A:$A,ROW()))="","",TRIM(INDEX(games!$A:$A,ROW())))</f>
      </c>
      <c r="B927">
        <f>IF(OR($A927="",INDEX(games!$B:$B,ROW())=""),"",INDEX(games!$B:$B,ROW()))</f>
      </c>
      <c r="C927" t="str">
        <f>IF(OR($A927="",INDEX(games!$C:$C,ROW())=""),"",INDEX(games!$C:$C,ROW()))</f>
      </c>
      <c r="D927">
        <f>IF($A927="","",COUNTIF($W$2:$W$2500,$A927)+COUNTIF($X$2:$X$2500,$A927))</f>
      </c>
      <c r="E927">
        <f>IF($A927="","",IFERROR(MATCH($C927,$R$2:$R$5,0),0))</f>
      </c>
      <c r="F927">
        <f>IF($A927="","",MOD(ROW(),34))</f>
      </c>
      <c r="G927">
        <f>IF($A927="",NA(),IF($C927="Action",$B927,NA()))</f>
      </c>
      <c r="H927">
        <f>IF($A927="",NA(),IF($C927="Action",1+$F927*0.023,NA()))</f>
      </c>
      <c r="I927">
        <f>IF($A927="",NA(),IF($C927="Strategy",$B927,NA()))</f>
      </c>
      <c r="J927">
        <f>IF($A927="",NA(),IF($C927="Strategy",2+$F927*0.023,NA()))</f>
      </c>
      <c r="K927">
        <f>IF($A927="",NA(),IF($C927="Deckbuilder",$B927,NA()))</f>
      </c>
      <c r="L927">
        <f>IF($A927="",NA(),IF($C927="Deckbuilder",3+$F927*0.023,NA()))</f>
      </c>
      <c r="M927">
        <f>IF($A927="",NA(),IF($C927="Traditional",$B927,NA()))</f>
      </c>
      <c r="N927">
        <f>IF($A927="",NA(),IF($C927="Traditional",4+$F927*0.023,NA()))</f>
      </c>
      <c r="O927">
        <f>IF($A927="","",$D927+ROW()/1000000)</f>
      </c>
      <c r="P927" t="str">
        <f>IF(OR($A927="",INDEX(games!$H:$H,ROW())=""),"",INDEX(games!$H:$H,ROW()))</f>
      </c>
      <c r="Q927">
        <f>IF(OR($A927="",$P927&lt;&gt;"Yes"),"",$D927+ROW()/1000000)</f>
      </c>
      <c r="T927">
        <f>IF($Y927="","",INDEX($B$2:$B$2000,$Y927))</f>
      </c>
      <c r="U927">
        <f>IF($Z927="","",INDEX($B$2:$B$2000,$Z927))</f>
      </c>
      <c r="V927">
        <f>IF(OR($T927="",$U927=""),"",$U927-$T927)</f>
      </c>
      <c r="W927" t="str">
        <f>IF(TRIM(INDEX(connections!$A:$A,ROW()))="","",TRIM(INDEX(connections!$A:$A,ROW())))</f>
      </c>
      <c r="X927" t="str">
        <f>IF($W927="","",TRIM(INDEX(connections!$B:$B,ROW())))</f>
      </c>
      <c r="Y927">
        <f>IF($W927="","",IFERROR(MATCH($W927,$A$2:$A$2000,0),""))</f>
      </c>
      <c r="Z927">
        <f>IF($X927="","",IFERROR(MATCH($X927,$A$2:$A$2000,0),""))</f>
      </c>
      <c r="AA927" t="str">
        <f>IF($Y927="","",INDEX($P$2:$P$2000,$Y927))</f>
      </c>
      <c r="AB927" t="str">
        <f>IF($Z927="","",INDEX($P$2:$P$2000,$Z927))</f>
      </c>
      <c r="AC927">
        <f>IF(AND($AA927="Yes",$AB927="Yes"),1,"")</f>
      </c>
      <c r="AD927">
        <f>IF(OR($Y927="",$Z927=""),"",IF(INDEX($C$2:$C$2000,$Y927)=INDEX($C$2:$C$2000,$Z927),0,1))</f>
      </c>
      <c r="AE927">
        <f>IF($AC927&lt;&gt;1,"",IF(AND(INDEX($AG$2:$AG$2000,$Y927)=1,INDEX($AG$2:$AG$2000,$Z927)=1),1,""))</f>
      </c>
      <c r="AG927">
        <f>IF($A927="","",COUNTIFS($W$2:$W$2500,$A927,$AB$2:$AB$2500,"Yes")+COUNTIFS($X$2:$X$2500,$A927,$AA$2:$AA$2500,"Yes"))</f>
      </c>
      <c r="AH927" t="str">
        <f>IF(OR($P927&lt;&gt;"Yes",N($AG927)=0),"",IF(AND($AG927=1,COUNTIFS($W$2:$W$2500,$A927,$AE$2:$AE$2500,1)+COUNTIFS($X$2:$X$2500,$A927,$AE$2:$AE$2500,1)&gt;0),"","Yes"))</f>
      </c>
      <c r="AI927">
        <f>IF($AH927="Yes",$AG927,"")</f>
      </c>
      <c r="AJ927">
        <f>IF($AI927="","",$AI927+ROW()/1000000)</f>
      </c>
      <c r="AK927">
        <f>IF(OR($A927="",$P927="Yes",N($AG927)=0),"",$AG927+ROW()/1000000)</f>
      </c>
      <c r="AL927" t="str">
        <f>IF($A927="","",INDEX(games!$J:$J,ROW())&amp;"")</f>
      </c>
      <c r="AM927">
        <f>IF($A927="","",SUMPRODUCT($AO927:$BD927,'Map Analysis'!$AP$2^{0,1,2,3,4,5,6,7,8,9,10,11,12,13,14,15}))</f>
      </c>
      <c r="AN927">
        <f>IF($A927="","",$AM927+ROW()/10000000)</f>
      </c>
      <c r="AO927">
        <f>IF($A927="","",COUNTIF($W$2:$W$2500,$A927))</f>
      </c>
      <c r="AP927">
        <f>IF($A927="","",SUMIFS($BF$2:$BF$2500,$W$2:$W$2500,$A927))</f>
      </c>
      <c r="AQ927">
        <f>IF($A927="","",SUMIFS($BG$2:$BG$2500,$W$2:$W$2500,$A927))</f>
      </c>
      <c r="AR927">
        <f>IF($A927="","",SUMIFS($BH$2:$BH$2500,$W$2:$W$2500,$A927))</f>
      </c>
      <c r="AS927">
        <f>IF($A927="","",SUMIFS($BI$2:$BI$2500,$W$2:$W$2500,$A927))</f>
      </c>
      <c r="AT927">
        <f>IF($A927="","",SUMIFS($BJ$2:$BJ$2500,$W$2:$W$2500,$A927))</f>
      </c>
      <c r="AU927">
        <f>IF($A927="","",SUMIFS($BK$2:$BK$2500,$W$2:$W$2500,$A927))</f>
      </c>
      <c r="AV927">
        <f>IF($A927="","",SUMIFS($BL$2:$BL$2500,$W$2:$W$2500,$A927))</f>
      </c>
      <c r="AW927">
        <f>IF($A927="","",SUMIFS($BM$2:$BM$2500,$W$2:$W$2500,$A927))</f>
      </c>
      <c r="AX927">
        <f>IF($A927="","",SUMIFS($BN$2:$BN$2500,$W$2:$W$2500,$A927))</f>
      </c>
      <c r="AY927">
        <f>IF($A927="","",SUMIFS($BO$2:$BO$2500,$W$2:$W$2500,$A927))</f>
      </c>
      <c r="AZ927">
        <f>IF($A927="","",SUMIFS($BP$2:$BP$2500,$W$2:$W$2500,$A927))</f>
      </c>
      <c r="BA927">
        <f>IF($A927="","",SUMIFS($BQ$2:$BQ$2500,$W$2:$W$2500,$A927))</f>
      </c>
      <c r="BB927">
        <f>IF($A927="","",SUMIFS($BR$2:$BR$2500,$W$2:$W$2500,$A927))</f>
      </c>
      <c r="BC927">
        <f>IF($A927="","",SUMIFS($BS$2:$BS$2500,$W$2:$W$2500,$A927))</f>
      </c>
      <c r="BD927">
        <f>IF($A927="","",SUMIFS($BT$2:$BT$2500,$W$2:$W$2500,$A927))</f>
      </c>
      <c r="BF927">
        <f>IF($Z927="","",INDEX($AO$2:$AO$2000,$Z927))</f>
      </c>
      <c r="BG927">
        <f>IF($Z927="","",INDEX($AP$2:$AP$2000,$Z927))</f>
      </c>
      <c r="BH927">
        <f>IF($Z927="","",INDEX($AQ$2:$AQ$2000,$Z927))</f>
      </c>
      <c r="BI927">
        <f>IF($Z927="","",INDEX($AR$2:$AR$2000,$Z927))</f>
      </c>
      <c r="BJ927">
        <f>IF($Z927="","",INDEX($AS$2:$AS$2000,$Z927))</f>
      </c>
      <c r="BK927">
        <f>IF($Z927="","",INDEX($AT$2:$AT$2000,$Z927))</f>
      </c>
      <c r="BL927">
        <f>IF($Z927="","",INDEX($AU$2:$AU$2000,$Z927))</f>
      </c>
      <c r="BM927">
        <f>IF($Z927="","",INDEX($AV$2:$AV$2000,$Z927))</f>
      </c>
      <c r="BN927">
        <f>IF($Z927="","",INDEX($AW$2:$AW$2000,$Z927))</f>
      </c>
      <c r="BO927">
        <f>IF($Z927="","",INDEX($AX$2:$AX$2000,$Z927))</f>
      </c>
      <c r="BP927">
        <f>IF($Z927="","",INDEX($AY$2:$AY$2000,$Z927))</f>
      </c>
      <c r="BQ927">
        <f>IF($Z927="","",INDEX($AZ$2:$AZ$2000,$Z927))</f>
      </c>
      <c r="BR927">
        <f>IF($Z927="","",INDEX($BA$2:$BA$2000,$Z927))</f>
      </c>
      <c r="BS927">
        <f>IF($Z927="","",INDEX($BB$2:$BB$2000,$Z927))</f>
      </c>
      <c r="BT927">
        <f>IF($Z927="","",INDEX($BC$2:$BC$2000,$Z927))</f>
      </c>
      <c r="BV927">
        <f>IF(OR($A927="",$P927&lt;&gt;"Yes",$AH927="Yes"),"",1+N($AG927))</f>
      </c>
      <c r="BW927">
        <f>IF($A927="","",COUNTIFS($W$2:$W$2500,$A927,$BZ$2:$BZ$2500,"Yes")+COUNTIFS($X$2:$X$2500,$A927,$BY$2:$BY$2500,"Yes"))</f>
      </c>
      <c r="BX927">
        <f>IF(OR($A927="",$P927="Yes"),"",IF(N($BW927)=0,0,1+SUMIFS($CB$2:$CB$2500,$W$2:$W$2500,$A927)+SUMIFS($CA$2:$CA$2500,$X$2:$X$2500,$A927)))</f>
      </c>
      <c r="BY927" t="str">
        <f>IF($Y927="","",INDEX($AH$2:$AH$2000,$Y927)&amp;"")</f>
      </c>
      <c r="BZ927" t="str">
        <f>IF($Z927="","",INDEX($AH$2:$AH$2000,$Z927)&amp;"")</f>
      </c>
      <c r="CA927">
        <f>IF($Y927="","",INDEX($BV$2:$BV$2000,$Y927))</f>
      </c>
      <c r="CB927">
        <f>IF($Z927="","",INDEX($BV$2:$BV$2000,$Z927))</f>
      </c>
    </row>
    <row r="928">
      <c r="A928" t="str">
        <f>IF(TRIM(INDEX(games!$A:$A,ROW()))="","",TRIM(INDEX(games!$A:$A,ROW())))</f>
      </c>
      <c r="B928">
        <f>IF(OR($A928="",INDEX(games!$B:$B,ROW())=""),"",INDEX(games!$B:$B,ROW()))</f>
      </c>
      <c r="C928" t="str">
        <f>IF(OR($A928="",INDEX(games!$C:$C,ROW())=""),"",INDEX(games!$C:$C,ROW()))</f>
      </c>
      <c r="D928">
        <f>IF($A928="","",COUNTIF($W$2:$W$2500,$A928)+COUNTIF($X$2:$X$2500,$A928))</f>
      </c>
      <c r="E928">
        <f>IF($A928="","",IFERROR(MATCH($C928,$R$2:$R$5,0),0))</f>
      </c>
      <c r="F928">
        <f>IF($A928="","",MOD(ROW(),34))</f>
      </c>
      <c r="G928">
        <f>IF($A928="",NA(),IF($C928="Action",$B928,NA()))</f>
      </c>
      <c r="H928">
        <f>IF($A928="",NA(),IF($C928="Action",1+$F928*0.023,NA()))</f>
      </c>
      <c r="I928">
        <f>IF($A928="",NA(),IF($C928="Strategy",$B928,NA()))</f>
      </c>
      <c r="J928">
        <f>IF($A928="",NA(),IF($C928="Strategy",2+$F928*0.023,NA()))</f>
      </c>
      <c r="K928">
        <f>IF($A928="",NA(),IF($C928="Deckbuilder",$B928,NA()))</f>
      </c>
      <c r="L928">
        <f>IF($A928="",NA(),IF($C928="Deckbuilder",3+$F928*0.023,NA()))</f>
      </c>
      <c r="M928">
        <f>IF($A928="",NA(),IF($C928="Traditional",$B928,NA()))</f>
      </c>
      <c r="N928">
        <f>IF($A928="",NA(),IF($C928="Traditional",4+$F928*0.023,NA()))</f>
      </c>
      <c r="O928">
        <f>IF($A928="","",$D928+ROW()/1000000)</f>
      </c>
      <c r="P928" t="str">
        <f>IF(OR($A928="",INDEX(games!$H:$H,ROW())=""),"",INDEX(games!$H:$H,ROW()))</f>
      </c>
      <c r="Q928">
        <f>IF(OR($A928="",$P928&lt;&gt;"Yes"),"",$D928+ROW()/1000000)</f>
      </c>
      <c r="T928">
        <f>IF($Y928="","",INDEX($B$2:$B$2000,$Y928))</f>
      </c>
      <c r="U928">
        <f>IF($Z928="","",INDEX($B$2:$B$2000,$Z928))</f>
      </c>
      <c r="V928">
        <f>IF(OR($T928="",$U928=""),"",$U928-$T928)</f>
      </c>
      <c r="W928" t="str">
        <f>IF(TRIM(INDEX(connections!$A:$A,ROW()))="","",TRIM(INDEX(connections!$A:$A,ROW())))</f>
      </c>
      <c r="X928" t="str">
        <f>IF($W928="","",TRIM(INDEX(connections!$B:$B,ROW())))</f>
      </c>
      <c r="Y928">
        <f>IF($W928="","",IFERROR(MATCH($W928,$A$2:$A$2000,0),""))</f>
      </c>
      <c r="Z928">
        <f>IF($X928="","",IFERROR(MATCH($X928,$A$2:$A$2000,0),""))</f>
      </c>
      <c r="AA928" t="str">
        <f>IF($Y928="","",INDEX($P$2:$P$2000,$Y928))</f>
      </c>
      <c r="AB928" t="str">
        <f>IF($Z928="","",INDEX($P$2:$P$2000,$Z928))</f>
      </c>
      <c r="AC928">
        <f>IF(AND($AA928="Yes",$AB928="Yes"),1,"")</f>
      </c>
      <c r="AD928">
        <f>IF(OR($Y928="",$Z928=""),"",IF(INDEX($C$2:$C$2000,$Y928)=INDEX($C$2:$C$2000,$Z928),0,1))</f>
      </c>
      <c r="AE928">
        <f>IF($AC928&lt;&gt;1,"",IF(AND(INDEX($AG$2:$AG$2000,$Y928)=1,INDEX($AG$2:$AG$2000,$Z928)=1),1,""))</f>
      </c>
      <c r="AG928">
        <f>IF($A928="","",COUNTIFS($W$2:$W$2500,$A928,$AB$2:$AB$2500,"Yes")+COUNTIFS($X$2:$X$2500,$A928,$AA$2:$AA$2500,"Yes"))</f>
      </c>
      <c r="AH928" t="str">
        <f>IF(OR($P928&lt;&gt;"Yes",N($AG928)=0),"",IF(AND($AG928=1,COUNTIFS($W$2:$W$2500,$A928,$AE$2:$AE$2500,1)+COUNTIFS($X$2:$X$2500,$A928,$AE$2:$AE$2500,1)&gt;0),"","Yes"))</f>
      </c>
      <c r="AI928">
        <f>IF($AH928="Yes",$AG928,"")</f>
      </c>
      <c r="AJ928">
        <f>IF($AI928="","",$AI928+ROW()/1000000)</f>
      </c>
      <c r="AK928">
        <f>IF(OR($A928="",$P928="Yes",N($AG928)=0),"",$AG928+ROW()/1000000)</f>
      </c>
      <c r="AL928" t="str">
        <f>IF($A928="","",INDEX(games!$J:$J,ROW())&amp;"")</f>
      </c>
      <c r="AM928">
        <f>IF($A928="","",SUMPRODUCT($AO928:$BD928,'Map Analysis'!$AP$2^{0,1,2,3,4,5,6,7,8,9,10,11,12,13,14,15}))</f>
      </c>
      <c r="AN928">
        <f>IF($A928="","",$AM928+ROW()/10000000)</f>
      </c>
      <c r="AO928">
        <f>IF($A928="","",COUNTIF($W$2:$W$2500,$A928))</f>
      </c>
      <c r="AP928">
        <f>IF($A928="","",SUMIFS($BF$2:$BF$2500,$W$2:$W$2500,$A928))</f>
      </c>
      <c r="AQ928">
        <f>IF($A928="","",SUMIFS($BG$2:$BG$2500,$W$2:$W$2500,$A928))</f>
      </c>
      <c r="AR928">
        <f>IF($A928="","",SUMIFS($BH$2:$BH$2500,$W$2:$W$2500,$A928))</f>
      </c>
      <c r="AS928">
        <f>IF($A928="","",SUMIFS($BI$2:$BI$2500,$W$2:$W$2500,$A928))</f>
      </c>
      <c r="AT928">
        <f>IF($A928="","",SUMIFS($BJ$2:$BJ$2500,$W$2:$W$2500,$A928))</f>
      </c>
      <c r="AU928">
        <f>IF($A928="","",SUMIFS($BK$2:$BK$2500,$W$2:$W$2500,$A928))</f>
      </c>
      <c r="AV928">
        <f>IF($A928="","",SUMIFS($BL$2:$BL$2500,$W$2:$W$2500,$A928))</f>
      </c>
      <c r="AW928">
        <f>IF($A928="","",SUMIFS($BM$2:$BM$2500,$W$2:$W$2500,$A928))</f>
      </c>
      <c r="AX928">
        <f>IF($A928="","",SUMIFS($BN$2:$BN$2500,$W$2:$W$2500,$A928))</f>
      </c>
      <c r="AY928">
        <f>IF($A928="","",SUMIFS($BO$2:$BO$2500,$W$2:$W$2500,$A928))</f>
      </c>
      <c r="AZ928">
        <f>IF($A928="","",SUMIFS($BP$2:$BP$2500,$W$2:$W$2500,$A928))</f>
      </c>
      <c r="BA928">
        <f>IF($A928="","",SUMIFS($BQ$2:$BQ$2500,$W$2:$W$2500,$A928))</f>
      </c>
      <c r="BB928">
        <f>IF($A928="","",SUMIFS($BR$2:$BR$2500,$W$2:$W$2500,$A928))</f>
      </c>
      <c r="BC928">
        <f>IF($A928="","",SUMIFS($BS$2:$BS$2500,$W$2:$W$2500,$A928))</f>
      </c>
      <c r="BD928">
        <f>IF($A928="","",SUMIFS($BT$2:$BT$2500,$W$2:$W$2500,$A928))</f>
      </c>
      <c r="BF928">
        <f>IF($Z928="","",INDEX($AO$2:$AO$2000,$Z928))</f>
      </c>
      <c r="BG928">
        <f>IF($Z928="","",INDEX($AP$2:$AP$2000,$Z928))</f>
      </c>
      <c r="BH928">
        <f>IF($Z928="","",INDEX($AQ$2:$AQ$2000,$Z928))</f>
      </c>
      <c r="BI928">
        <f>IF($Z928="","",INDEX($AR$2:$AR$2000,$Z928))</f>
      </c>
      <c r="BJ928">
        <f>IF($Z928="","",INDEX($AS$2:$AS$2000,$Z928))</f>
      </c>
      <c r="BK928">
        <f>IF($Z928="","",INDEX($AT$2:$AT$2000,$Z928))</f>
      </c>
      <c r="BL928">
        <f>IF($Z928="","",INDEX($AU$2:$AU$2000,$Z928))</f>
      </c>
      <c r="BM928">
        <f>IF($Z928="","",INDEX($AV$2:$AV$2000,$Z928))</f>
      </c>
      <c r="BN928">
        <f>IF($Z928="","",INDEX($AW$2:$AW$2000,$Z928))</f>
      </c>
      <c r="BO928">
        <f>IF($Z928="","",INDEX($AX$2:$AX$2000,$Z928))</f>
      </c>
      <c r="BP928">
        <f>IF($Z928="","",INDEX($AY$2:$AY$2000,$Z928))</f>
      </c>
      <c r="BQ928">
        <f>IF($Z928="","",INDEX($AZ$2:$AZ$2000,$Z928))</f>
      </c>
      <c r="BR928">
        <f>IF($Z928="","",INDEX($BA$2:$BA$2000,$Z928))</f>
      </c>
      <c r="BS928">
        <f>IF($Z928="","",INDEX($BB$2:$BB$2000,$Z928))</f>
      </c>
      <c r="BT928">
        <f>IF($Z928="","",INDEX($BC$2:$BC$2000,$Z928))</f>
      </c>
      <c r="BV928">
        <f>IF(OR($A928="",$P928&lt;&gt;"Yes",$AH928="Yes"),"",1+N($AG928))</f>
      </c>
      <c r="BW928">
        <f>IF($A928="","",COUNTIFS($W$2:$W$2500,$A928,$BZ$2:$BZ$2500,"Yes")+COUNTIFS($X$2:$X$2500,$A928,$BY$2:$BY$2500,"Yes"))</f>
      </c>
      <c r="BX928">
        <f>IF(OR($A928="",$P928="Yes"),"",IF(N($BW928)=0,0,1+SUMIFS($CB$2:$CB$2500,$W$2:$W$2500,$A928)+SUMIFS($CA$2:$CA$2500,$X$2:$X$2500,$A928)))</f>
      </c>
      <c r="BY928" t="str">
        <f>IF($Y928="","",INDEX($AH$2:$AH$2000,$Y928)&amp;"")</f>
      </c>
      <c r="BZ928" t="str">
        <f>IF($Z928="","",INDEX($AH$2:$AH$2000,$Z928)&amp;"")</f>
      </c>
      <c r="CA928">
        <f>IF($Y928="","",INDEX($BV$2:$BV$2000,$Y928))</f>
      </c>
      <c r="CB928">
        <f>IF($Z928="","",INDEX($BV$2:$BV$2000,$Z928))</f>
      </c>
    </row>
    <row r="929">
      <c r="A929" t="str">
        <f>IF(TRIM(INDEX(games!$A:$A,ROW()))="","",TRIM(INDEX(games!$A:$A,ROW())))</f>
      </c>
      <c r="B929">
        <f>IF(OR($A929="",INDEX(games!$B:$B,ROW())=""),"",INDEX(games!$B:$B,ROW()))</f>
      </c>
      <c r="C929" t="str">
        <f>IF(OR($A929="",INDEX(games!$C:$C,ROW())=""),"",INDEX(games!$C:$C,ROW()))</f>
      </c>
      <c r="D929">
        <f>IF($A929="","",COUNTIF($W$2:$W$2500,$A929)+COUNTIF($X$2:$X$2500,$A929))</f>
      </c>
      <c r="E929">
        <f>IF($A929="","",IFERROR(MATCH($C929,$R$2:$R$5,0),0))</f>
      </c>
      <c r="F929">
        <f>IF($A929="","",MOD(ROW(),34))</f>
      </c>
      <c r="G929">
        <f>IF($A929="",NA(),IF($C929="Action",$B929,NA()))</f>
      </c>
      <c r="H929">
        <f>IF($A929="",NA(),IF($C929="Action",1+$F929*0.023,NA()))</f>
      </c>
      <c r="I929">
        <f>IF($A929="",NA(),IF($C929="Strategy",$B929,NA()))</f>
      </c>
      <c r="J929">
        <f>IF($A929="",NA(),IF($C929="Strategy",2+$F929*0.023,NA()))</f>
      </c>
      <c r="K929">
        <f>IF($A929="",NA(),IF($C929="Deckbuilder",$B929,NA()))</f>
      </c>
      <c r="L929">
        <f>IF($A929="",NA(),IF($C929="Deckbuilder",3+$F929*0.023,NA()))</f>
      </c>
      <c r="M929">
        <f>IF($A929="",NA(),IF($C929="Traditional",$B929,NA()))</f>
      </c>
      <c r="N929">
        <f>IF($A929="",NA(),IF($C929="Traditional",4+$F929*0.023,NA()))</f>
      </c>
      <c r="O929">
        <f>IF($A929="","",$D929+ROW()/1000000)</f>
      </c>
      <c r="P929" t="str">
        <f>IF(OR($A929="",INDEX(games!$H:$H,ROW())=""),"",INDEX(games!$H:$H,ROW()))</f>
      </c>
      <c r="Q929">
        <f>IF(OR($A929="",$P929&lt;&gt;"Yes"),"",$D929+ROW()/1000000)</f>
      </c>
      <c r="T929">
        <f>IF($Y929="","",INDEX($B$2:$B$2000,$Y929))</f>
      </c>
      <c r="U929">
        <f>IF($Z929="","",INDEX($B$2:$B$2000,$Z929))</f>
      </c>
      <c r="V929">
        <f>IF(OR($T929="",$U929=""),"",$U929-$T929)</f>
      </c>
      <c r="W929" t="str">
        <f>IF(TRIM(INDEX(connections!$A:$A,ROW()))="","",TRIM(INDEX(connections!$A:$A,ROW())))</f>
      </c>
      <c r="X929" t="str">
        <f>IF($W929="","",TRIM(INDEX(connections!$B:$B,ROW())))</f>
      </c>
      <c r="Y929">
        <f>IF($W929="","",IFERROR(MATCH($W929,$A$2:$A$2000,0),""))</f>
      </c>
      <c r="Z929">
        <f>IF($X929="","",IFERROR(MATCH($X929,$A$2:$A$2000,0),""))</f>
      </c>
      <c r="AA929" t="str">
        <f>IF($Y929="","",INDEX($P$2:$P$2000,$Y929))</f>
      </c>
      <c r="AB929" t="str">
        <f>IF($Z929="","",INDEX($P$2:$P$2000,$Z929))</f>
      </c>
      <c r="AC929">
        <f>IF(AND($AA929="Yes",$AB929="Yes"),1,"")</f>
      </c>
      <c r="AD929">
        <f>IF(OR($Y929="",$Z929=""),"",IF(INDEX($C$2:$C$2000,$Y929)=INDEX($C$2:$C$2000,$Z929),0,1))</f>
      </c>
      <c r="AE929">
        <f>IF($AC929&lt;&gt;1,"",IF(AND(INDEX($AG$2:$AG$2000,$Y929)=1,INDEX($AG$2:$AG$2000,$Z929)=1),1,""))</f>
      </c>
      <c r="AG929">
        <f>IF($A929="","",COUNTIFS($W$2:$W$2500,$A929,$AB$2:$AB$2500,"Yes")+COUNTIFS($X$2:$X$2500,$A929,$AA$2:$AA$2500,"Yes"))</f>
      </c>
      <c r="AH929" t="str">
        <f>IF(OR($P929&lt;&gt;"Yes",N($AG929)=0),"",IF(AND($AG929=1,COUNTIFS($W$2:$W$2500,$A929,$AE$2:$AE$2500,1)+COUNTIFS($X$2:$X$2500,$A929,$AE$2:$AE$2500,1)&gt;0),"","Yes"))</f>
      </c>
      <c r="AI929">
        <f>IF($AH929="Yes",$AG929,"")</f>
      </c>
      <c r="AJ929">
        <f>IF($AI929="","",$AI929+ROW()/1000000)</f>
      </c>
      <c r="AK929">
        <f>IF(OR($A929="",$P929="Yes",N($AG929)=0),"",$AG929+ROW()/1000000)</f>
      </c>
      <c r="AL929" t="str">
        <f>IF($A929="","",INDEX(games!$J:$J,ROW())&amp;"")</f>
      </c>
      <c r="AM929">
        <f>IF($A929="","",SUMPRODUCT($AO929:$BD929,'Map Analysis'!$AP$2^{0,1,2,3,4,5,6,7,8,9,10,11,12,13,14,15}))</f>
      </c>
      <c r="AN929">
        <f>IF($A929="","",$AM929+ROW()/10000000)</f>
      </c>
      <c r="AO929">
        <f>IF($A929="","",COUNTIF($W$2:$W$2500,$A929))</f>
      </c>
      <c r="AP929">
        <f>IF($A929="","",SUMIFS($BF$2:$BF$2500,$W$2:$W$2500,$A929))</f>
      </c>
      <c r="AQ929">
        <f>IF($A929="","",SUMIFS($BG$2:$BG$2500,$W$2:$W$2500,$A929))</f>
      </c>
      <c r="AR929">
        <f>IF($A929="","",SUMIFS($BH$2:$BH$2500,$W$2:$W$2500,$A929))</f>
      </c>
      <c r="AS929">
        <f>IF($A929="","",SUMIFS($BI$2:$BI$2500,$W$2:$W$2500,$A929))</f>
      </c>
      <c r="AT929">
        <f>IF($A929="","",SUMIFS($BJ$2:$BJ$2500,$W$2:$W$2500,$A929))</f>
      </c>
      <c r="AU929">
        <f>IF($A929="","",SUMIFS($BK$2:$BK$2500,$W$2:$W$2500,$A929))</f>
      </c>
      <c r="AV929">
        <f>IF($A929="","",SUMIFS($BL$2:$BL$2500,$W$2:$W$2500,$A929))</f>
      </c>
      <c r="AW929">
        <f>IF($A929="","",SUMIFS($BM$2:$BM$2500,$W$2:$W$2500,$A929))</f>
      </c>
      <c r="AX929">
        <f>IF($A929="","",SUMIFS($BN$2:$BN$2500,$W$2:$W$2500,$A929))</f>
      </c>
      <c r="AY929">
        <f>IF($A929="","",SUMIFS($BO$2:$BO$2500,$W$2:$W$2500,$A929))</f>
      </c>
      <c r="AZ929">
        <f>IF($A929="","",SUMIFS($BP$2:$BP$2500,$W$2:$W$2500,$A929))</f>
      </c>
      <c r="BA929">
        <f>IF($A929="","",SUMIFS($BQ$2:$BQ$2500,$W$2:$W$2500,$A929))</f>
      </c>
      <c r="BB929">
        <f>IF($A929="","",SUMIFS($BR$2:$BR$2500,$W$2:$W$2500,$A929))</f>
      </c>
      <c r="BC929">
        <f>IF($A929="","",SUMIFS($BS$2:$BS$2500,$W$2:$W$2500,$A929))</f>
      </c>
      <c r="BD929">
        <f>IF($A929="","",SUMIFS($BT$2:$BT$2500,$W$2:$W$2500,$A929))</f>
      </c>
      <c r="BF929">
        <f>IF($Z929="","",INDEX($AO$2:$AO$2000,$Z929))</f>
      </c>
      <c r="BG929">
        <f>IF($Z929="","",INDEX($AP$2:$AP$2000,$Z929))</f>
      </c>
      <c r="BH929">
        <f>IF($Z929="","",INDEX($AQ$2:$AQ$2000,$Z929))</f>
      </c>
      <c r="BI929">
        <f>IF($Z929="","",INDEX($AR$2:$AR$2000,$Z929))</f>
      </c>
      <c r="BJ929">
        <f>IF($Z929="","",INDEX($AS$2:$AS$2000,$Z929))</f>
      </c>
      <c r="BK929">
        <f>IF($Z929="","",INDEX($AT$2:$AT$2000,$Z929))</f>
      </c>
      <c r="BL929">
        <f>IF($Z929="","",INDEX($AU$2:$AU$2000,$Z929))</f>
      </c>
      <c r="BM929">
        <f>IF($Z929="","",INDEX($AV$2:$AV$2000,$Z929))</f>
      </c>
      <c r="BN929">
        <f>IF($Z929="","",INDEX($AW$2:$AW$2000,$Z929))</f>
      </c>
      <c r="BO929">
        <f>IF($Z929="","",INDEX($AX$2:$AX$2000,$Z929))</f>
      </c>
      <c r="BP929">
        <f>IF($Z929="","",INDEX($AY$2:$AY$2000,$Z929))</f>
      </c>
      <c r="BQ929">
        <f>IF($Z929="","",INDEX($AZ$2:$AZ$2000,$Z929))</f>
      </c>
      <c r="BR929">
        <f>IF($Z929="","",INDEX($BA$2:$BA$2000,$Z929))</f>
      </c>
      <c r="BS929">
        <f>IF($Z929="","",INDEX($BB$2:$BB$2000,$Z929))</f>
      </c>
      <c r="BT929">
        <f>IF($Z929="","",INDEX($BC$2:$BC$2000,$Z929))</f>
      </c>
      <c r="BV929">
        <f>IF(OR($A929="",$P929&lt;&gt;"Yes",$AH929="Yes"),"",1+N($AG929))</f>
      </c>
      <c r="BW929">
        <f>IF($A929="","",COUNTIFS($W$2:$W$2500,$A929,$BZ$2:$BZ$2500,"Yes")+COUNTIFS($X$2:$X$2500,$A929,$BY$2:$BY$2500,"Yes"))</f>
      </c>
      <c r="BX929">
        <f>IF(OR($A929="",$P929="Yes"),"",IF(N($BW929)=0,0,1+SUMIFS($CB$2:$CB$2500,$W$2:$W$2500,$A929)+SUMIFS($CA$2:$CA$2500,$X$2:$X$2500,$A929)))</f>
      </c>
      <c r="BY929" t="str">
        <f>IF($Y929="","",INDEX($AH$2:$AH$2000,$Y929)&amp;"")</f>
      </c>
      <c r="BZ929" t="str">
        <f>IF($Z929="","",INDEX($AH$2:$AH$2000,$Z929)&amp;"")</f>
      </c>
      <c r="CA929">
        <f>IF($Y929="","",INDEX($BV$2:$BV$2000,$Y929))</f>
      </c>
      <c r="CB929">
        <f>IF($Z929="","",INDEX($BV$2:$BV$2000,$Z929))</f>
      </c>
    </row>
    <row r="930">
      <c r="A930" t="str">
        <f>IF(TRIM(INDEX(games!$A:$A,ROW()))="","",TRIM(INDEX(games!$A:$A,ROW())))</f>
      </c>
      <c r="B930">
        <f>IF(OR($A930="",INDEX(games!$B:$B,ROW())=""),"",INDEX(games!$B:$B,ROW()))</f>
      </c>
      <c r="C930" t="str">
        <f>IF(OR($A930="",INDEX(games!$C:$C,ROW())=""),"",INDEX(games!$C:$C,ROW()))</f>
      </c>
      <c r="D930">
        <f>IF($A930="","",COUNTIF($W$2:$W$2500,$A930)+COUNTIF($X$2:$X$2500,$A930))</f>
      </c>
      <c r="E930">
        <f>IF($A930="","",IFERROR(MATCH($C930,$R$2:$R$5,0),0))</f>
      </c>
      <c r="F930">
        <f>IF($A930="","",MOD(ROW(),34))</f>
      </c>
      <c r="G930">
        <f>IF($A930="",NA(),IF($C930="Action",$B930,NA()))</f>
      </c>
      <c r="H930">
        <f>IF($A930="",NA(),IF($C930="Action",1+$F930*0.023,NA()))</f>
      </c>
      <c r="I930">
        <f>IF($A930="",NA(),IF($C930="Strategy",$B930,NA()))</f>
      </c>
      <c r="J930">
        <f>IF($A930="",NA(),IF($C930="Strategy",2+$F930*0.023,NA()))</f>
      </c>
      <c r="K930">
        <f>IF($A930="",NA(),IF($C930="Deckbuilder",$B930,NA()))</f>
      </c>
      <c r="L930">
        <f>IF($A930="",NA(),IF($C930="Deckbuilder",3+$F930*0.023,NA()))</f>
      </c>
      <c r="M930">
        <f>IF($A930="",NA(),IF($C930="Traditional",$B930,NA()))</f>
      </c>
      <c r="N930">
        <f>IF($A930="",NA(),IF($C930="Traditional",4+$F930*0.023,NA()))</f>
      </c>
      <c r="O930">
        <f>IF($A930="","",$D930+ROW()/1000000)</f>
      </c>
      <c r="P930" t="str">
        <f>IF(OR($A930="",INDEX(games!$H:$H,ROW())=""),"",INDEX(games!$H:$H,ROW()))</f>
      </c>
      <c r="Q930">
        <f>IF(OR($A930="",$P930&lt;&gt;"Yes"),"",$D930+ROW()/1000000)</f>
      </c>
      <c r="T930">
        <f>IF($Y930="","",INDEX($B$2:$B$2000,$Y930))</f>
      </c>
      <c r="U930">
        <f>IF($Z930="","",INDEX($B$2:$B$2000,$Z930))</f>
      </c>
      <c r="V930">
        <f>IF(OR($T930="",$U930=""),"",$U930-$T930)</f>
      </c>
      <c r="W930" t="str">
        <f>IF(TRIM(INDEX(connections!$A:$A,ROW()))="","",TRIM(INDEX(connections!$A:$A,ROW())))</f>
      </c>
      <c r="X930" t="str">
        <f>IF($W930="","",TRIM(INDEX(connections!$B:$B,ROW())))</f>
      </c>
      <c r="Y930">
        <f>IF($W930="","",IFERROR(MATCH($W930,$A$2:$A$2000,0),""))</f>
      </c>
      <c r="Z930">
        <f>IF($X930="","",IFERROR(MATCH($X930,$A$2:$A$2000,0),""))</f>
      </c>
      <c r="AA930" t="str">
        <f>IF($Y930="","",INDEX($P$2:$P$2000,$Y930))</f>
      </c>
      <c r="AB930" t="str">
        <f>IF($Z930="","",INDEX($P$2:$P$2000,$Z930))</f>
      </c>
      <c r="AC930">
        <f>IF(AND($AA930="Yes",$AB930="Yes"),1,"")</f>
      </c>
      <c r="AD930">
        <f>IF(OR($Y930="",$Z930=""),"",IF(INDEX($C$2:$C$2000,$Y930)=INDEX($C$2:$C$2000,$Z930),0,1))</f>
      </c>
      <c r="AE930">
        <f>IF($AC930&lt;&gt;1,"",IF(AND(INDEX($AG$2:$AG$2000,$Y930)=1,INDEX($AG$2:$AG$2000,$Z930)=1),1,""))</f>
      </c>
      <c r="AG930">
        <f>IF($A930="","",COUNTIFS($W$2:$W$2500,$A930,$AB$2:$AB$2500,"Yes")+COUNTIFS($X$2:$X$2500,$A930,$AA$2:$AA$2500,"Yes"))</f>
      </c>
      <c r="AH930" t="str">
        <f>IF(OR($P930&lt;&gt;"Yes",N($AG930)=0),"",IF(AND($AG930=1,COUNTIFS($W$2:$W$2500,$A930,$AE$2:$AE$2500,1)+COUNTIFS($X$2:$X$2500,$A930,$AE$2:$AE$2500,1)&gt;0),"","Yes"))</f>
      </c>
      <c r="AI930">
        <f>IF($AH930="Yes",$AG930,"")</f>
      </c>
      <c r="AJ930">
        <f>IF($AI930="","",$AI930+ROW()/1000000)</f>
      </c>
      <c r="AK930">
        <f>IF(OR($A930="",$P930="Yes",N($AG930)=0),"",$AG930+ROW()/1000000)</f>
      </c>
      <c r="AL930" t="str">
        <f>IF($A930="","",INDEX(games!$J:$J,ROW())&amp;"")</f>
      </c>
      <c r="AM930">
        <f>IF($A930="","",SUMPRODUCT($AO930:$BD930,'Map Analysis'!$AP$2^{0,1,2,3,4,5,6,7,8,9,10,11,12,13,14,15}))</f>
      </c>
      <c r="AN930">
        <f>IF($A930="","",$AM930+ROW()/10000000)</f>
      </c>
      <c r="AO930">
        <f>IF($A930="","",COUNTIF($W$2:$W$2500,$A930))</f>
      </c>
      <c r="AP930">
        <f>IF($A930="","",SUMIFS($BF$2:$BF$2500,$W$2:$W$2500,$A930))</f>
      </c>
      <c r="AQ930">
        <f>IF($A930="","",SUMIFS($BG$2:$BG$2500,$W$2:$W$2500,$A930))</f>
      </c>
      <c r="AR930">
        <f>IF($A930="","",SUMIFS($BH$2:$BH$2500,$W$2:$W$2500,$A930))</f>
      </c>
      <c r="AS930">
        <f>IF($A930="","",SUMIFS($BI$2:$BI$2500,$W$2:$W$2500,$A930))</f>
      </c>
      <c r="AT930">
        <f>IF($A930="","",SUMIFS($BJ$2:$BJ$2500,$W$2:$W$2500,$A930))</f>
      </c>
      <c r="AU930">
        <f>IF($A930="","",SUMIFS($BK$2:$BK$2500,$W$2:$W$2500,$A930))</f>
      </c>
      <c r="AV930">
        <f>IF($A930="","",SUMIFS($BL$2:$BL$2500,$W$2:$W$2500,$A930))</f>
      </c>
      <c r="AW930">
        <f>IF($A930="","",SUMIFS($BM$2:$BM$2500,$W$2:$W$2500,$A930))</f>
      </c>
      <c r="AX930">
        <f>IF($A930="","",SUMIFS($BN$2:$BN$2500,$W$2:$W$2500,$A930))</f>
      </c>
      <c r="AY930">
        <f>IF($A930="","",SUMIFS($BO$2:$BO$2500,$W$2:$W$2500,$A930))</f>
      </c>
      <c r="AZ930">
        <f>IF($A930="","",SUMIFS($BP$2:$BP$2500,$W$2:$W$2500,$A930))</f>
      </c>
      <c r="BA930">
        <f>IF($A930="","",SUMIFS($BQ$2:$BQ$2500,$W$2:$W$2500,$A930))</f>
      </c>
      <c r="BB930">
        <f>IF($A930="","",SUMIFS($BR$2:$BR$2500,$W$2:$W$2500,$A930))</f>
      </c>
      <c r="BC930">
        <f>IF($A930="","",SUMIFS($BS$2:$BS$2500,$W$2:$W$2500,$A930))</f>
      </c>
      <c r="BD930">
        <f>IF($A930="","",SUMIFS($BT$2:$BT$2500,$W$2:$W$2500,$A930))</f>
      </c>
      <c r="BF930">
        <f>IF($Z930="","",INDEX($AO$2:$AO$2000,$Z930))</f>
      </c>
      <c r="BG930">
        <f>IF($Z930="","",INDEX($AP$2:$AP$2000,$Z930))</f>
      </c>
      <c r="BH930">
        <f>IF($Z930="","",INDEX($AQ$2:$AQ$2000,$Z930))</f>
      </c>
      <c r="BI930">
        <f>IF($Z930="","",INDEX($AR$2:$AR$2000,$Z930))</f>
      </c>
      <c r="BJ930">
        <f>IF($Z930="","",INDEX($AS$2:$AS$2000,$Z930))</f>
      </c>
      <c r="BK930">
        <f>IF($Z930="","",INDEX($AT$2:$AT$2000,$Z930))</f>
      </c>
      <c r="BL930">
        <f>IF($Z930="","",INDEX($AU$2:$AU$2000,$Z930))</f>
      </c>
      <c r="BM930">
        <f>IF($Z930="","",INDEX($AV$2:$AV$2000,$Z930))</f>
      </c>
      <c r="BN930">
        <f>IF($Z930="","",INDEX($AW$2:$AW$2000,$Z930))</f>
      </c>
      <c r="BO930">
        <f>IF($Z930="","",INDEX($AX$2:$AX$2000,$Z930))</f>
      </c>
      <c r="BP930">
        <f>IF($Z930="","",INDEX($AY$2:$AY$2000,$Z930))</f>
      </c>
      <c r="BQ930">
        <f>IF($Z930="","",INDEX($AZ$2:$AZ$2000,$Z930))</f>
      </c>
      <c r="BR930">
        <f>IF($Z930="","",INDEX($BA$2:$BA$2000,$Z930))</f>
      </c>
      <c r="BS930">
        <f>IF($Z930="","",INDEX($BB$2:$BB$2000,$Z930))</f>
      </c>
      <c r="BT930">
        <f>IF($Z930="","",INDEX($BC$2:$BC$2000,$Z930))</f>
      </c>
      <c r="BV930">
        <f>IF(OR($A930="",$P930&lt;&gt;"Yes",$AH930="Yes"),"",1+N($AG930))</f>
      </c>
      <c r="BW930">
        <f>IF($A930="","",COUNTIFS($W$2:$W$2500,$A930,$BZ$2:$BZ$2500,"Yes")+COUNTIFS($X$2:$X$2500,$A930,$BY$2:$BY$2500,"Yes"))</f>
      </c>
      <c r="BX930">
        <f>IF(OR($A930="",$P930="Yes"),"",IF(N($BW930)=0,0,1+SUMIFS($CB$2:$CB$2500,$W$2:$W$2500,$A930)+SUMIFS($CA$2:$CA$2500,$X$2:$X$2500,$A930)))</f>
      </c>
      <c r="BY930" t="str">
        <f>IF($Y930="","",INDEX($AH$2:$AH$2000,$Y930)&amp;"")</f>
      </c>
      <c r="BZ930" t="str">
        <f>IF($Z930="","",INDEX($AH$2:$AH$2000,$Z930)&amp;"")</f>
      </c>
      <c r="CA930">
        <f>IF($Y930="","",INDEX($BV$2:$BV$2000,$Y930))</f>
      </c>
      <c r="CB930">
        <f>IF($Z930="","",INDEX($BV$2:$BV$2000,$Z930))</f>
      </c>
    </row>
    <row r="931">
      <c r="A931" t="str">
        <f>IF(TRIM(INDEX(games!$A:$A,ROW()))="","",TRIM(INDEX(games!$A:$A,ROW())))</f>
      </c>
      <c r="B931">
        <f>IF(OR($A931="",INDEX(games!$B:$B,ROW())=""),"",INDEX(games!$B:$B,ROW()))</f>
      </c>
      <c r="C931" t="str">
        <f>IF(OR($A931="",INDEX(games!$C:$C,ROW())=""),"",INDEX(games!$C:$C,ROW()))</f>
      </c>
      <c r="D931">
        <f>IF($A931="","",COUNTIF($W$2:$W$2500,$A931)+COUNTIF($X$2:$X$2500,$A931))</f>
      </c>
      <c r="E931">
        <f>IF($A931="","",IFERROR(MATCH($C931,$R$2:$R$5,0),0))</f>
      </c>
      <c r="F931">
        <f>IF($A931="","",MOD(ROW(),34))</f>
      </c>
      <c r="G931">
        <f>IF($A931="",NA(),IF($C931="Action",$B931,NA()))</f>
      </c>
      <c r="H931">
        <f>IF($A931="",NA(),IF($C931="Action",1+$F931*0.023,NA()))</f>
      </c>
      <c r="I931">
        <f>IF($A931="",NA(),IF($C931="Strategy",$B931,NA()))</f>
      </c>
      <c r="J931">
        <f>IF($A931="",NA(),IF($C931="Strategy",2+$F931*0.023,NA()))</f>
      </c>
      <c r="K931">
        <f>IF($A931="",NA(),IF($C931="Deckbuilder",$B931,NA()))</f>
      </c>
      <c r="L931">
        <f>IF($A931="",NA(),IF($C931="Deckbuilder",3+$F931*0.023,NA()))</f>
      </c>
      <c r="M931">
        <f>IF($A931="",NA(),IF($C931="Traditional",$B931,NA()))</f>
      </c>
      <c r="N931">
        <f>IF($A931="",NA(),IF($C931="Traditional",4+$F931*0.023,NA()))</f>
      </c>
      <c r="O931">
        <f>IF($A931="","",$D931+ROW()/1000000)</f>
      </c>
      <c r="P931" t="str">
        <f>IF(OR($A931="",INDEX(games!$H:$H,ROW())=""),"",INDEX(games!$H:$H,ROW()))</f>
      </c>
      <c r="Q931">
        <f>IF(OR($A931="",$P931&lt;&gt;"Yes"),"",$D931+ROW()/1000000)</f>
      </c>
      <c r="T931">
        <f>IF($Y931="","",INDEX($B$2:$B$2000,$Y931))</f>
      </c>
      <c r="U931">
        <f>IF($Z931="","",INDEX($B$2:$B$2000,$Z931))</f>
      </c>
      <c r="V931">
        <f>IF(OR($T931="",$U931=""),"",$U931-$T931)</f>
      </c>
      <c r="W931" t="str">
        <f>IF(TRIM(INDEX(connections!$A:$A,ROW()))="","",TRIM(INDEX(connections!$A:$A,ROW())))</f>
      </c>
      <c r="X931" t="str">
        <f>IF($W931="","",TRIM(INDEX(connections!$B:$B,ROW())))</f>
      </c>
      <c r="Y931">
        <f>IF($W931="","",IFERROR(MATCH($W931,$A$2:$A$2000,0),""))</f>
      </c>
      <c r="Z931">
        <f>IF($X931="","",IFERROR(MATCH($X931,$A$2:$A$2000,0),""))</f>
      </c>
      <c r="AA931" t="str">
        <f>IF($Y931="","",INDEX($P$2:$P$2000,$Y931))</f>
      </c>
      <c r="AB931" t="str">
        <f>IF($Z931="","",INDEX($P$2:$P$2000,$Z931))</f>
      </c>
      <c r="AC931">
        <f>IF(AND($AA931="Yes",$AB931="Yes"),1,"")</f>
      </c>
      <c r="AD931">
        <f>IF(OR($Y931="",$Z931=""),"",IF(INDEX($C$2:$C$2000,$Y931)=INDEX($C$2:$C$2000,$Z931),0,1))</f>
      </c>
      <c r="AE931">
        <f>IF($AC931&lt;&gt;1,"",IF(AND(INDEX($AG$2:$AG$2000,$Y931)=1,INDEX($AG$2:$AG$2000,$Z931)=1),1,""))</f>
      </c>
      <c r="AG931">
        <f>IF($A931="","",COUNTIFS($W$2:$W$2500,$A931,$AB$2:$AB$2500,"Yes")+COUNTIFS($X$2:$X$2500,$A931,$AA$2:$AA$2500,"Yes"))</f>
      </c>
      <c r="AH931" t="str">
        <f>IF(OR($P931&lt;&gt;"Yes",N($AG931)=0),"",IF(AND($AG931=1,COUNTIFS($W$2:$W$2500,$A931,$AE$2:$AE$2500,1)+COUNTIFS($X$2:$X$2500,$A931,$AE$2:$AE$2500,1)&gt;0),"","Yes"))</f>
      </c>
      <c r="AI931">
        <f>IF($AH931="Yes",$AG931,"")</f>
      </c>
      <c r="AJ931">
        <f>IF($AI931="","",$AI931+ROW()/1000000)</f>
      </c>
      <c r="AK931">
        <f>IF(OR($A931="",$P931="Yes",N($AG931)=0),"",$AG931+ROW()/1000000)</f>
      </c>
      <c r="AL931" t="str">
        <f>IF($A931="","",INDEX(games!$J:$J,ROW())&amp;"")</f>
      </c>
      <c r="AM931">
        <f>IF($A931="","",SUMPRODUCT($AO931:$BD931,'Map Analysis'!$AP$2^{0,1,2,3,4,5,6,7,8,9,10,11,12,13,14,15}))</f>
      </c>
      <c r="AN931">
        <f>IF($A931="","",$AM931+ROW()/10000000)</f>
      </c>
      <c r="AO931">
        <f>IF($A931="","",COUNTIF($W$2:$W$2500,$A931))</f>
      </c>
      <c r="AP931">
        <f>IF($A931="","",SUMIFS($BF$2:$BF$2500,$W$2:$W$2500,$A931))</f>
      </c>
      <c r="AQ931">
        <f>IF($A931="","",SUMIFS($BG$2:$BG$2500,$W$2:$W$2500,$A931))</f>
      </c>
      <c r="AR931">
        <f>IF($A931="","",SUMIFS($BH$2:$BH$2500,$W$2:$W$2500,$A931))</f>
      </c>
      <c r="AS931">
        <f>IF($A931="","",SUMIFS($BI$2:$BI$2500,$W$2:$W$2500,$A931))</f>
      </c>
      <c r="AT931">
        <f>IF($A931="","",SUMIFS($BJ$2:$BJ$2500,$W$2:$W$2500,$A931))</f>
      </c>
      <c r="AU931">
        <f>IF($A931="","",SUMIFS($BK$2:$BK$2500,$W$2:$W$2500,$A931))</f>
      </c>
      <c r="AV931">
        <f>IF($A931="","",SUMIFS($BL$2:$BL$2500,$W$2:$W$2500,$A931))</f>
      </c>
      <c r="AW931">
        <f>IF($A931="","",SUMIFS($BM$2:$BM$2500,$W$2:$W$2500,$A931))</f>
      </c>
      <c r="AX931">
        <f>IF($A931="","",SUMIFS($BN$2:$BN$2500,$W$2:$W$2500,$A931))</f>
      </c>
      <c r="AY931">
        <f>IF($A931="","",SUMIFS($BO$2:$BO$2500,$W$2:$W$2500,$A931))</f>
      </c>
      <c r="AZ931">
        <f>IF($A931="","",SUMIFS($BP$2:$BP$2500,$W$2:$W$2500,$A931))</f>
      </c>
      <c r="BA931">
        <f>IF($A931="","",SUMIFS($BQ$2:$BQ$2500,$W$2:$W$2500,$A931))</f>
      </c>
      <c r="BB931">
        <f>IF($A931="","",SUMIFS($BR$2:$BR$2500,$W$2:$W$2500,$A931))</f>
      </c>
      <c r="BC931">
        <f>IF($A931="","",SUMIFS($BS$2:$BS$2500,$W$2:$W$2500,$A931))</f>
      </c>
      <c r="BD931">
        <f>IF($A931="","",SUMIFS($BT$2:$BT$2500,$W$2:$W$2500,$A931))</f>
      </c>
      <c r="BF931">
        <f>IF($Z931="","",INDEX($AO$2:$AO$2000,$Z931))</f>
      </c>
      <c r="BG931">
        <f>IF($Z931="","",INDEX($AP$2:$AP$2000,$Z931))</f>
      </c>
      <c r="BH931">
        <f>IF($Z931="","",INDEX($AQ$2:$AQ$2000,$Z931))</f>
      </c>
      <c r="BI931">
        <f>IF($Z931="","",INDEX($AR$2:$AR$2000,$Z931))</f>
      </c>
      <c r="BJ931">
        <f>IF($Z931="","",INDEX($AS$2:$AS$2000,$Z931))</f>
      </c>
      <c r="BK931">
        <f>IF($Z931="","",INDEX($AT$2:$AT$2000,$Z931))</f>
      </c>
      <c r="BL931">
        <f>IF($Z931="","",INDEX($AU$2:$AU$2000,$Z931))</f>
      </c>
      <c r="BM931">
        <f>IF($Z931="","",INDEX($AV$2:$AV$2000,$Z931))</f>
      </c>
      <c r="BN931">
        <f>IF($Z931="","",INDEX($AW$2:$AW$2000,$Z931))</f>
      </c>
      <c r="BO931">
        <f>IF($Z931="","",INDEX($AX$2:$AX$2000,$Z931))</f>
      </c>
      <c r="BP931">
        <f>IF($Z931="","",INDEX($AY$2:$AY$2000,$Z931))</f>
      </c>
      <c r="BQ931">
        <f>IF($Z931="","",INDEX($AZ$2:$AZ$2000,$Z931))</f>
      </c>
      <c r="BR931">
        <f>IF($Z931="","",INDEX($BA$2:$BA$2000,$Z931))</f>
      </c>
      <c r="BS931">
        <f>IF($Z931="","",INDEX($BB$2:$BB$2000,$Z931))</f>
      </c>
      <c r="BT931">
        <f>IF($Z931="","",INDEX($BC$2:$BC$2000,$Z931))</f>
      </c>
      <c r="BV931">
        <f>IF(OR($A931="",$P931&lt;&gt;"Yes",$AH931="Yes"),"",1+N($AG931))</f>
      </c>
      <c r="BW931">
        <f>IF($A931="","",COUNTIFS($W$2:$W$2500,$A931,$BZ$2:$BZ$2500,"Yes")+COUNTIFS($X$2:$X$2500,$A931,$BY$2:$BY$2500,"Yes"))</f>
      </c>
      <c r="BX931">
        <f>IF(OR($A931="",$P931="Yes"),"",IF(N($BW931)=0,0,1+SUMIFS($CB$2:$CB$2500,$W$2:$W$2500,$A931)+SUMIFS($CA$2:$CA$2500,$X$2:$X$2500,$A931)))</f>
      </c>
      <c r="BY931" t="str">
        <f>IF($Y931="","",INDEX($AH$2:$AH$2000,$Y931)&amp;"")</f>
      </c>
      <c r="BZ931" t="str">
        <f>IF($Z931="","",INDEX($AH$2:$AH$2000,$Z931)&amp;"")</f>
      </c>
      <c r="CA931">
        <f>IF($Y931="","",INDEX($BV$2:$BV$2000,$Y931))</f>
      </c>
      <c r="CB931">
        <f>IF($Z931="","",INDEX($BV$2:$BV$2000,$Z931))</f>
      </c>
    </row>
    <row r="932">
      <c r="A932" t="str">
        <f>IF(TRIM(INDEX(games!$A:$A,ROW()))="","",TRIM(INDEX(games!$A:$A,ROW())))</f>
      </c>
      <c r="B932">
        <f>IF(OR($A932="",INDEX(games!$B:$B,ROW())=""),"",INDEX(games!$B:$B,ROW()))</f>
      </c>
      <c r="C932" t="str">
        <f>IF(OR($A932="",INDEX(games!$C:$C,ROW())=""),"",INDEX(games!$C:$C,ROW()))</f>
      </c>
      <c r="D932">
        <f>IF($A932="","",COUNTIF($W$2:$W$2500,$A932)+COUNTIF($X$2:$X$2500,$A932))</f>
      </c>
      <c r="E932">
        <f>IF($A932="","",IFERROR(MATCH($C932,$R$2:$R$5,0),0))</f>
      </c>
      <c r="F932">
        <f>IF($A932="","",MOD(ROW(),34))</f>
      </c>
      <c r="G932">
        <f>IF($A932="",NA(),IF($C932="Action",$B932,NA()))</f>
      </c>
      <c r="H932">
        <f>IF($A932="",NA(),IF($C932="Action",1+$F932*0.023,NA()))</f>
      </c>
      <c r="I932">
        <f>IF($A932="",NA(),IF($C932="Strategy",$B932,NA()))</f>
      </c>
      <c r="J932">
        <f>IF($A932="",NA(),IF($C932="Strategy",2+$F932*0.023,NA()))</f>
      </c>
      <c r="K932">
        <f>IF($A932="",NA(),IF($C932="Deckbuilder",$B932,NA()))</f>
      </c>
      <c r="L932">
        <f>IF($A932="",NA(),IF($C932="Deckbuilder",3+$F932*0.023,NA()))</f>
      </c>
      <c r="M932">
        <f>IF($A932="",NA(),IF($C932="Traditional",$B932,NA()))</f>
      </c>
      <c r="N932">
        <f>IF($A932="",NA(),IF($C932="Traditional",4+$F932*0.023,NA()))</f>
      </c>
      <c r="O932">
        <f>IF($A932="","",$D932+ROW()/1000000)</f>
      </c>
      <c r="P932" t="str">
        <f>IF(OR($A932="",INDEX(games!$H:$H,ROW())=""),"",INDEX(games!$H:$H,ROW()))</f>
      </c>
      <c r="Q932">
        <f>IF(OR($A932="",$P932&lt;&gt;"Yes"),"",$D932+ROW()/1000000)</f>
      </c>
      <c r="T932">
        <f>IF($Y932="","",INDEX($B$2:$B$2000,$Y932))</f>
      </c>
      <c r="U932">
        <f>IF($Z932="","",INDEX($B$2:$B$2000,$Z932))</f>
      </c>
      <c r="V932">
        <f>IF(OR($T932="",$U932=""),"",$U932-$T932)</f>
      </c>
      <c r="W932" t="str">
        <f>IF(TRIM(INDEX(connections!$A:$A,ROW()))="","",TRIM(INDEX(connections!$A:$A,ROW())))</f>
      </c>
      <c r="X932" t="str">
        <f>IF($W932="","",TRIM(INDEX(connections!$B:$B,ROW())))</f>
      </c>
      <c r="Y932">
        <f>IF($W932="","",IFERROR(MATCH($W932,$A$2:$A$2000,0),""))</f>
      </c>
      <c r="Z932">
        <f>IF($X932="","",IFERROR(MATCH($X932,$A$2:$A$2000,0),""))</f>
      </c>
      <c r="AA932" t="str">
        <f>IF($Y932="","",INDEX($P$2:$P$2000,$Y932))</f>
      </c>
      <c r="AB932" t="str">
        <f>IF($Z932="","",INDEX($P$2:$P$2000,$Z932))</f>
      </c>
      <c r="AC932">
        <f>IF(AND($AA932="Yes",$AB932="Yes"),1,"")</f>
      </c>
      <c r="AD932">
        <f>IF(OR($Y932="",$Z932=""),"",IF(INDEX($C$2:$C$2000,$Y932)=INDEX($C$2:$C$2000,$Z932),0,1))</f>
      </c>
      <c r="AE932">
        <f>IF($AC932&lt;&gt;1,"",IF(AND(INDEX($AG$2:$AG$2000,$Y932)=1,INDEX($AG$2:$AG$2000,$Z932)=1),1,""))</f>
      </c>
      <c r="AG932">
        <f>IF($A932="","",COUNTIFS($W$2:$W$2500,$A932,$AB$2:$AB$2500,"Yes")+COUNTIFS($X$2:$X$2500,$A932,$AA$2:$AA$2500,"Yes"))</f>
      </c>
      <c r="AH932" t="str">
        <f>IF(OR($P932&lt;&gt;"Yes",N($AG932)=0),"",IF(AND($AG932=1,COUNTIFS($W$2:$W$2500,$A932,$AE$2:$AE$2500,1)+COUNTIFS($X$2:$X$2500,$A932,$AE$2:$AE$2500,1)&gt;0),"","Yes"))</f>
      </c>
      <c r="AI932">
        <f>IF($AH932="Yes",$AG932,"")</f>
      </c>
      <c r="AJ932">
        <f>IF($AI932="","",$AI932+ROW()/1000000)</f>
      </c>
      <c r="AK932">
        <f>IF(OR($A932="",$P932="Yes",N($AG932)=0),"",$AG932+ROW()/1000000)</f>
      </c>
      <c r="AL932" t="str">
        <f>IF($A932="","",INDEX(games!$J:$J,ROW())&amp;"")</f>
      </c>
      <c r="AM932">
        <f>IF($A932="","",SUMPRODUCT($AO932:$BD932,'Map Analysis'!$AP$2^{0,1,2,3,4,5,6,7,8,9,10,11,12,13,14,15}))</f>
      </c>
      <c r="AN932">
        <f>IF($A932="","",$AM932+ROW()/10000000)</f>
      </c>
      <c r="AO932">
        <f>IF($A932="","",COUNTIF($W$2:$W$2500,$A932))</f>
      </c>
      <c r="AP932">
        <f>IF($A932="","",SUMIFS($BF$2:$BF$2500,$W$2:$W$2500,$A932))</f>
      </c>
      <c r="AQ932">
        <f>IF($A932="","",SUMIFS($BG$2:$BG$2500,$W$2:$W$2500,$A932))</f>
      </c>
      <c r="AR932">
        <f>IF($A932="","",SUMIFS($BH$2:$BH$2500,$W$2:$W$2500,$A932))</f>
      </c>
      <c r="AS932">
        <f>IF($A932="","",SUMIFS($BI$2:$BI$2500,$W$2:$W$2500,$A932))</f>
      </c>
      <c r="AT932">
        <f>IF($A932="","",SUMIFS($BJ$2:$BJ$2500,$W$2:$W$2500,$A932))</f>
      </c>
      <c r="AU932">
        <f>IF($A932="","",SUMIFS($BK$2:$BK$2500,$W$2:$W$2500,$A932))</f>
      </c>
      <c r="AV932">
        <f>IF($A932="","",SUMIFS($BL$2:$BL$2500,$W$2:$W$2500,$A932))</f>
      </c>
      <c r="AW932">
        <f>IF($A932="","",SUMIFS($BM$2:$BM$2500,$W$2:$W$2500,$A932))</f>
      </c>
      <c r="AX932">
        <f>IF($A932="","",SUMIFS($BN$2:$BN$2500,$W$2:$W$2500,$A932))</f>
      </c>
      <c r="AY932">
        <f>IF($A932="","",SUMIFS($BO$2:$BO$2500,$W$2:$W$2500,$A932))</f>
      </c>
      <c r="AZ932">
        <f>IF($A932="","",SUMIFS($BP$2:$BP$2500,$W$2:$W$2500,$A932))</f>
      </c>
      <c r="BA932">
        <f>IF($A932="","",SUMIFS($BQ$2:$BQ$2500,$W$2:$W$2500,$A932))</f>
      </c>
      <c r="BB932">
        <f>IF($A932="","",SUMIFS($BR$2:$BR$2500,$W$2:$W$2500,$A932))</f>
      </c>
      <c r="BC932">
        <f>IF($A932="","",SUMIFS($BS$2:$BS$2500,$W$2:$W$2500,$A932))</f>
      </c>
      <c r="BD932">
        <f>IF($A932="","",SUMIFS($BT$2:$BT$2500,$W$2:$W$2500,$A932))</f>
      </c>
      <c r="BF932">
        <f>IF($Z932="","",INDEX($AO$2:$AO$2000,$Z932))</f>
      </c>
      <c r="BG932">
        <f>IF($Z932="","",INDEX($AP$2:$AP$2000,$Z932))</f>
      </c>
      <c r="BH932">
        <f>IF($Z932="","",INDEX($AQ$2:$AQ$2000,$Z932))</f>
      </c>
      <c r="BI932">
        <f>IF($Z932="","",INDEX($AR$2:$AR$2000,$Z932))</f>
      </c>
      <c r="BJ932">
        <f>IF($Z932="","",INDEX($AS$2:$AS$2000,$Z932))</f>
      </c>
      <c r="BK932">
        <f>IF($Z932="","",INDEX($AT$2:$AT$2000,$Z932))</f>
      </c>
      <c r="BL932">
        <f>IF($Z932="","",INDEX($AU$2:$AU$2000,$Z932))</f>
      </c>
      <c r="BM932">
        <f>IF($Z932="","",INDEX($AV$2:$AV$2000,$Z932))</f>
      </c>
      <c r="BN932">
        <f>IF($Z932="","",INDEX($AW$2:$AW$2000,$Z932))</f>
      </c>
      <c r="BO932">
        <f>IF($Z932="","",INDEX($AX$2:$AX$2000,$Z932))</f>
      </c>
      <c r="BP932">
        <f>IF($Z932="","",INDEX($AY$2:$AY$2000,$Z932))</f>
      </c>
      <c r="BQ932">
        <f>IF($Z932="","",INDEX($AZ$2:$AZ$2000,$Z932))</f>
      </c>
      <c r="BR932">
        <f>IF($Z932="","",INDEX($BA$2:$BA$2000,$Z932))</f>
      </c>
      <c r="BS932">
        <f>IF($Z932="","",INDEX($BB$2:$BB$2000,$Z932))</f>
      </c>
      <c r="BT932">
        <f>IF($Z932="","",INDEX($BC$2:$BC$2000,$Z932))</f>
      </c>
      <c r="BV932">
        <f>IF(OR($A932="",$P932&lt;&gt;"Yes",$AH932="Yes"),"",1+N($AG932))</f>
      </c>
      <c r="BW932">
        <f>IF($A932="","",COUNTIFS($W$2:$W$2500,$A932,$BZ$2:$BZ$2500,"Yes")+COUNTIFS($X$2:$X$2500,$A932,$BY$2:$BY$2500,"Yes"))</f>
      </c>
      <c r="BX932">
        <f>IF(OR($A932="",$P932="Yes"),"",IF(N($BW932)=0,0,1+SUMIFS($CB$2:$CB$2500,$W$2:$W$2500,$A932)+SUMIFS($CA$2:$CA$2500,$X$2:$X$2500,$A932)))</f>
      </c>
      <c r="BY932" t="str">
        <f>IF($Y932="","",INDEX($AH$2:$AH$2000,$Y932)&amp;"")</f>
      </c>
      <c r="BZ932" t="str">
        <f>IF($Z932="","",INDEX($AH$2:$AH$2000,$Z932)&amp;"")</f>
      </c>
      <c r="CA932">
        <f>IF($Y932="","",INDEX($BV$2:$BV$2000,$Y932))</f>
      </c>
      <c r="CB932">
        <f>IF($Z932="","",INDEX($BV$2:$BV$2000,$Z932))</f>
      </c>
    </row>
    <row r="933">
      <c r="A933" t="str">
        <f>IF(TRIM(INDEX(games!$A:$A,ROW()))="","",TRIM(INDEX(games!$A:$A,ROW())))</f>
      </c>
      <c r="B933">
        <f>IF(OR($A933="",INDEX(games!$B:$B,ROW())=""),"",INDEX(games!$B:$B,ROW()))</f>
      </c>
      <c r="C933" t="str">
        <f>IF(OR($A933="",INDEX(games!$C:$C,ROW())=""),"",INDEX(games!$C:$C,ROW()))</f>
      </c>
      <c r="D933">
        <f>IF($A933="","",COUNTIF($W$2:$W$2500,$A933)+COUNTIF($X$2:$X$2500,$A933))</f>
      </c>
      <c r="E933">
        <f>IF($A933="","",IFERROR(MATCH($C933,$R$2:$R$5,0),0))</f>
      </c>
      <c r="F933">
        <f>IF($A933="","",MOD(ROW(),34))</f>
      </c>
      <c r="G933">
        <f>IF($A933="",NA(),IF($C933="Action",$B933,NA()))</f>
      </c>
      <c r="H933">
        <f>IF($A933="",NA(),IF($C933="Action",1+$F933*0.023,NA()))</f>
      </c>
      <c r="I933">
        <f>IF($A933="",NA(),IF($C933="Strategy",$B933,NA()))</f>
      </c>
      <c r="J933">
        <f>IF($A933="",NA(),IF($C933="Strategy",2+$F933*0.023,NA()))</f>
      </c>
      <c r="K933">
        <f>IF($A933="",NA(),IF($C933="Deckbuilder",$B933,NA()))</f>
      </c>
      <c r="L933">
        <f>IF($A933="",NA(),IF($C933="Deckbuilder",3+$F933*0.023,NA()))</f>
      </c>
      <c r="M933">
        <f>IF($A933="",NA(),IF($C933="Traditional",$B933,NA()))</f>
      </c>
      <c r="N933">
        <f>IF($A933="",NA(),IF($C933="Traditional",4+$F933*0.023,NA()))</f>
      </c>
      <c r="O933">
        <f>IF($A933="","",$D933+ROW()/1000000)</f>
      </c>
      <c r="P933" t="str">
        <f>IF(OR($A933="",INDEX(games!$H:$H,ROW())=""),"",INDEX(games!$H:$H,ROW()))</f>
      </c>
      <c r="Q933">
        <f>IF(OR($A933="",$P933&lt;&gt;"Yes"),"",$D933+ROW()/1000000)</f>
      </c>
      <c r="T933">
        <f>IF($Y933="","",INDEX($B$2:$B$2000,$Y933))</f>
      </c>
      <c r="U933">
        <f>IF($Z933="","",INDEX($B$2:$B$2000,$Z933))</f>
      </c>
      <c r="V933">
        <f>IF(OR($T933="",$U933=""),"",$U933-$T933)</f>
      </c>
      <c r="W933" t="str">
        <f>IF(TRIM(INDEX(connections!$A:$A,ROW()))="","",TRIM(INDEX(connections!$A:$A,ROW())))</f>
      </c>
      <c r="X933" t="str">
        <f>IF($W933="","",TRIM(INDEX(connections!$B:$B,ROW())))</f>
      </c>
      <c r="Y933">
        <f>IF($W933="","",IFERROR(MATCH($W933,$A$2:$A$2000,0),""))</f>
      </c>
      <c r="Z933">
        <f>IF($X933="","",IFERROR(MATCH($X933,$A$2:$A$2000,0),""))</f>
      </c>
      <c r="AA933" t="str">
        <f>IF($Y933="","",INDEX($P$2:$P$2000,$Y933))</f>
      </c>
      <c r="AB933" t="str">
        <f>IF($Z933="","",INDEX($P$2:$P$2000,$Z933))</f>
      </c>
      <c r="AC933">
        <f>IF(AND($AA933="Yes",$AB933="Yes"),1,"")</f>
      </c>
      <c r="AD933">
        <f>IF(OR($Y933="",$Z933=""),"",IF(INDEX($C$2:$C$2000,$Y933)=INDEX($C$2:$C$2000,$Z933),0,1))</f>
      </c>
      <c r="AE933">
        <f>IF($AC933&lt;&gt;1,"",IF(AND(INDEX($AG$2:$AG$2000,$Y933)=1,INDEX($AG$2:$AG$2000,$Z933)=1),1,""))</f>
      </c>
      <c r="AG933">
        <f>IF($A933="","",COUNTIFS($W$2:$W$2500,$A933,$AB$2:$AB$2500,"Yes")+COUNTIFS($X$2:$X$2500,$A933,$AA$2:$AA$2500,"Yes"))</f>
      </c>
      <c r="AH933" t="str">
        <f>IF(OR($P933&lt;&gt;"Yes",N($AG933)=0),"",IF(AND($AG933=1,COUNTIFS($W$2:$W$2500,$A933,$AE$2:$AE$2500,1)+COUNTIFS($X$2:$X$2500,$A933,$AE$2:$AE$2500,1)&gt;0),"","Yes"))</f>
      </c>
      <c r="AI933">
        <f>IF($AH933="Yes",$AG933,"")</f>
      </c>
      <c r="AJ933">
        <f>IF($AI933="","",$AI933+ROW()/1000000)</f>
      </c>
      <c r="AK933">
        <f>IF(OR($A933="",$P933="Yes",N($AG933)=0),"",$AG933+ROW()/1000000)</f>
      </c>
      <c r="AL933" t="str">
        <f>IF($A933="","",INDEX(games!$J:$J,ROW())&amp;"")</f>
      </c>
      <c r="AM933">
        <f>IF($A933="","",SUMPRODUCT($AO933:$BD933,'Map Analysis'!$AP$2^{0,1,2,3,4,5,6,7,8,9,10,11,12,13,14,15}))</f>
      </c>
      <c r="AN933">
        <f>IF($A933="","",$AM933+ROW()/10000000)</f>
      </c>
      <c r="AO933">
        <f>IF($A933="","",COUNTIF($W$2:$W$2500,$A933))</f>
      </c>
      <c r="AP933">
        <f>IF($A933="","",SUMIFS($BF$2:$BF$2500,$W$2:$W$2500,$A933))</f>
      </c>
      <c r="AQ933">
        <f>IF($A933="","",SUMIFS($BG$2:$BG$2500,$W$2:$W$2500,$A933))</f>
      </c>
      <c r="AR933">
        <f>IF($A933="","",SUMIFS($BH$2:$BH$2500,$W$2:$W$2500,$A933))</f>
      </c>
      <c r="AS933">
        <f>IF($A933="","",SUMIFS($BI$2:$BI$2500,$W$2:$W$2500,$A933))</f>
      </c>
      <c r="AT933">
        <f>IF($A933="","",SUMIFS($BJ$2:$BJ$2500,$W$2:$W$2500,$A933))</f>
      </c>
      <c r="AU933">
        <f>IF($A933="","",SUMIFS($BK$2:$BK$2500,$W$2:$W$2500,$A933))</f>
      </c>
      <c r="AV933">
        <f>IF($A933="","",SUMIFS($BL$2:$BL$2500,$W$2:$W$2500,$A933))</f>
      </c>
      <c r="AW933">
        <f>IF($A933="","",SUMIFS($BM$2:$BM$2500,$W$2:$W$2500,$A933))</f>
      </c>
      <c r="AX933">
        <f>IF($A933="","",SUMIFS($BN$2:$BN$2500,$W$2:$W$2500,$A933))</f>
      </c>
      <c r="AY933">
        <f>IF($A933="","",SUMIFS($BO$2:$BO$2500,$W$2:$W$2500,$A933))</f>
      </c>
      <c r="AZ933">
        <f>IF($A933="","",SUMIFS($BP$2:$BP$2500,$W$2:$W$2500,$A933))</f>
      </c>
      <c r="BA933">
        <f>IF($A933="","",SUMIFS($BQ$2:$BQ$2500,$W$2:$W$2500,$A933))</f>
      </c>
      <c r="BB933">
        <f>IF($A933="","",SUMIFS($BR$2:$BR$2500,$W$2:$W$2500,$A933))</f>
      </c>
      <c r="BC933">
        <f>IF($A933="","",SUMIFS($BS$2:$BS$2500,$W$2:$W$2500,$A933))</f>
      </c>
      <c r="BD933">
        <f>IF($A933="","",SUMIFS($BT$2:$BT$2500,$W$2:$W$2500,$A933))</f>
      </c>
      <c r="BF933">
        <f>IF($Z933="","",INDEX($AO$2:$AO$2000,$Z933))</f>
      </c>
      <c r="BG933">
        <f>IF($Z933="","",INDEX($AP$2:$AP$2000,$Z933))</f>
      </c>
      <c r="BH933">
        <f>IF($Z933="","",INDEX($AQ$2:$AQ$2000,$Z933))</f>
      </c>
      <c r="BI933">
        <f>IF($Z933="","",INDEX($AR$2:$AR$2000,$Z933))</f>
      </c>
      <c r="BJ933">
        <f>IF($Z933="","",INDEX($AS$2:$AS$2000,$Z933))</f>
      </c>
      <c r="BK933">
        <f>IF($Z933="","",INDEX($AT$2:$AT$2000,$Z933))</f>
      </c>
      <c r="BL933">
        <f>IF($Z933="","",INDEX($AU$2:$AU$2000,$Z933))</f>
      </c>
      <c r="BM933">
        <f>IF($Z933="","",INDEX($AV$2:$AV$2000,$Z933))</f>
      </c>
      <c r="BN933">
        <f>IF($Z933="","",INDEX($AW$2:$AW$2000,$Z933))</f>
      </c>
      <c r="BO933">
        <f>IF($Z933="","",INDEX($AX$2:$AX$2000,$Z933))</f>
      </c>
      <c r="BP933">
        <f>IF($Z933="","",INDEX($AY$2:$AY$2000,$Z933))</f>
      </c>
      <c r="BQ933">
        <f>IF($Z933="","",INDEX($AZ$2:$AZ$2000,$Z933))</f>
      </c>
      <c r="BR933">
        <f>IF($Z933="","",INDEX($BA$2:$BA$2000,$Z933))</f>
      </c>
      <c r="BS933">
        <f>IF($Z933="","",INDEX($BB$2:$BB$2000,$Z933))</f>
      </c>
      <c r="BT933">
        <f>IF($Z933="","",INDEX($BC$2:$BC$2000,$Z933))</f>
      </c>
      <c r="BV933">
        <f>IF(OR($A933="",$P933&lt;&gt;"Yes",$AH933="Yes"),"",1+N($AG933))</f>
      </c>
      <c r="BW933">
        <f>IF($A933="","",COUNTIFS($W$2:$W$2500,$A933,$BZ$2:$BZ$2500,"Yes")+COUNTIFS($X$2:$X$2500,$A933,$BY$2:$BY$2500,"Yes"))</f>
      </c>
      <c r="BX933">
        <f>IF(OR($A933="",$P933="Yes"),"",IF(N($BW933)=0,0,1+SUMIFS($CB$2:$CB$2500,$W$2:$W$2500,$A933)+SUMIFS($CA$2:$CA$2500,$X$2:$X$2500,$A933)))</f>
      </c>
      <c r="BY933" t="str">
        <f>IF($Y933="","",INDEX($AH$2:$AH$2000,$Y933)&amp;"")</f>
      </c>
      <c r="BZ933" t="str">
        <f>IF($Z933="","",INDEX($AH$2:$AH$2000,$Z933)&amp;"")</f>
      </c>
      <c r="CA933">
        <f>IF($Y933="","",INDEX($BV$2:$BV$2000,$Y933))</f>
      </c>
      <c r="CB933">
        <f>IF($Z933="","",INDEX($BV$2:$BV$2000,$Z933))</f>
      </c>
    </row>
    <row r="934">
      <c r="A934" t="str">
        <f>IF(TRIM(INDEX(games!$A:$A,ROW()))="","",TRIM(INDEX(games!$A:$A,ROW())))</f>
      </c>
      <c r="B934">
        <f>IF(OR($A934="",INDEX(games!$B:$B,ROW())=""),"",INDEX(games!$B:$B,ROW()))</f>
      </c>
      <c r="C934" t="str">
        <f>IF(OR($A934="",INDEX(games!$C:$C,ROW())=""),"",INDEX(games!$C:$C,ROW()))</f>
      </c>
      <c r="D934">
        <f>IF($A934="","",COUNTIF($W$2:$W$2500,$A934)+COUNTIF($X$2:$X$2500,$A934))</f>
      </c>
      <c r="E934">
        <f>IF($A934="","",IFERROR(MATCH($C934,$R$2:$R$5,0),0))</f>
      </c>
      <c r="F934">
        <f>IF($A934="","",MOD(ROW(),34))</f>
      </c>
      <c r="G934">
        <f>IF($A934="",NA(),IF($C934="Action",$B934,NA()))</f>
      </c>
      <c r="H934">
        <f>IF($A934="",NA(),IF($C934="Action",1+$F934*0.023,NA()))</f>
      </c>
      <c r="I934">
        <f>IF($A934="",NA(),IF($C934="Strategy",$B934,NA()))</f>
      </c>
      <c r="J934">
        <f>IF($A934="",NA(),IF($C934="Strategy",2+$F934*0.023,NA()))</f>
      </c>
      <c r="K934">
        <f>IF($A934="",NA(),IF($C934="Deckbuilder",$B934,NA()))</f>
      </c>
      <c r="L934">
        <f>IF($A934="",NA(),IF($C934="Deckbuilder",3+$F934*0.023,NA()))</f>
      </c>
      <c r="M934">
        <f>IF($A934="",NA(),IF($C934="Traditional",$B934,NA()))</f>
      </c>
      <c r="N934">
        <f>IF($A934="",NA(),IF($C934="Traditional",4+$F934*0.023,NA()))</f>
      </c>
      <c r="O934">
        <f>IF($A934="","",$D934+ROW()/1000000)</f>
      </c>
      <c r="P934" t="str">
        <f>IF(OR($A934="",INDEX(games!$H:$H,ROW())=""),"",INDEX(games!$H:$H,ROW()))</f>
      </c>
      <c r="Q934">
        <f>IF(OR($A934="",$P934&lt;&gt;"Yes"),"",$D934+ROW()/1000000)</f>
      </c>
      <c r="T934">
        <f>IF($Y934="","",INDEX($B$2:$B$2000,$Y934))</f>
      </c>
      <c r="U934">
        <f>IF($Z934="","",INDEX($B$2:$B$2000,$Z934))</f>
      </c>
      <c r="V934">
        <f>IF(OR($T934="",$U934=""),"",$U934-$T934)</f>
      </c>
      <c r="W934" t="str">
        <f>IF(TRIM(INDEX(connections!$A:$A,ROW()))="","",TRIM(INDEX(connections!$A:$A,ROW())))</f>
      </c>
      <c r="X934" t="str">
        <f>IF($W934="","",TRIM(INDEX(connections!$B:$B,ROW())))</f>
      </c>
      <c r="Y934">
        <f>IF($W934="","",IFERROR(MATCH($W934,$A$2:$A$2000,0),""))</f>
      </c>
      <c r="Z934">
        <f>IF($X934="","",IFERROR(MATCH($X934,$A$2:$A$2000,0),""))</f>
      </c>
      <c r="AA934" t="str">
        <f>IF($Y934="","",INDEX($P$2:$P$2000,$Y934))</f>
      </c>
      <c r="AB934" t="str">
        <f>IF($Z934="","",INDEX($P$2:$P$2000,$Z934))</f>
      </c>
      <c r="AC934">
        <f>IF(AND($AA934="Yes",$AB934="Yes"),1,"")</f>
      </c>
      <c r="AD934">
        <f>IF(OR($Y934="",$Z934=""),"",IF(INDEX($C$2:$C$2000,$Y934)=INDEX($C$2:$C$2000,$Z934),0,1))</f>
      </c>
      <c r="AE934">
        <f>IF($AC934&lt;&gt;1,"",IF(AND(INDEX($AG$2:$AG$2000,$Y934)=1,INDEX($AG$2:$AG$2000,$Z934)=1),1,""))</f>
      </c>
      <c r="AG934">
        <f>IF($A934="","",COUNTIFS($W$2:$W$2500,$A934,$AB$2:$AB$2500,"Yes")+COUNTIFS($X$2:$X$2500,$A934,$AA$2:$AA$2500,"Yes"))</f>
      </c>
      <c r="AH934" t="str">
        <f>IF(OR($P934&lt;&gt;"Yes",N($AG934)=0),"",IF(AND($AG934=1,COUNTIFS($W$2:$W$2500,$A934,$AE$2:$AE$2500,1)+COUNTIFS($X$2:$X$2500,$A934,$AE$2:$AE$2500,1)&gt;0),"","Yes"))</f>
      </c>
      <c r="AI934">
        <f>IF($AH934="Yes",$AG934,"")</f>
      </c>
      <c r="AJ934">
        <f>IF($AI934="","",$AI934+ROW()/1000000)</f>
      </c>
      <c r="AK934">
        <f>IF(OR($A934="",$P934="Yes",N($AG934)=0),"",$AG934+ROW()/1000000)</f>
      </c>
      <c r="AL934" t="str">
        <f>IF($A934="","",INDEX(games!$J:$J,ROW())&amp;"")</f>
      </c>
      <c r="AM934">
        <f>IF($A934="","",SUMPRODUCT($AO934:$BD934,'Map Analysis'!$AP$2^{0,1,2,3,4,5,6,7,8,9,10,11,12,13,14,15}))</f>
      </c>
      <c r="AN934">
        <f>IF($A934="","",$AM934+ROW()/10000000)</f>
      </c>
      <c r="AO934">
        <f>IF($A934="","",COUNTIF($W$2:$W$2500,$A934))</f>
      </c>
      <c r="AP934">
        <f>IF($A934="","",SUMIFS($BF$2:$BF$2500,$W$2:$W$2500,$A934))</f>
      </c>
      <c r="AQ934">
        <f>IF($A934="","",SUMIFS($BG$2:$BG$2500,$W$2:$W$2500,$A934))</f>
      </c>
      <c r="AR934">
        <f>IF($A934="","",SUMIFS($BH$2:$BH$2500,$W$2:$W$2500,$A934))</f>
      </c>
      <c r="AS934">
        <f>IF($A934="","",SUMIFS($BI$2:$BI$2500,$W$2:$W$2500,$A934))</f>
      </c>
      <c r="AT934">
        <f>IF($A934="","",SUMIFS($BJ$2:$BJ$2500,$W$2:$W$2500,$A934))</f>
      </c>
      <c r="AU934">
        <f>IF($A934="","",SUMIFS($BK$2:$BK$2500,$W$2:$W$2500,$A934))</f>
      </c>
      <c r="AV934">
        <f>IF($A934="","",SUMIFS($BL$2:$BL$2500,$W$2:$W$2500,$A934))</f>
      </c>
      <c r="AW934">
        <f>IF($A934="","",SUMIFS($BM$2:$BM$2500,$W$2:$W$2500,$A934))</f>
      </c>
      <c r="AX934">
        <f>IF($A934="","",SUMIFS($BN$2:$BN$2500,$W$2:$W$2500,$A934))</f>
      </c>
      <c r="AY934">
        <f>IF($A934="","",SUMIFS($BO$2:$BO$2500,$W$2:$W$2500,$A934))</f>
      </c>
      <c r="AZ934">
        <f>IF($A934="","",SUMIFS($BP$2:$BP$2500,$W$2:$W$2500,$A934))</f>
      </c>
      <c r="BA934">
        <f>IF($A934="","",SUMIFS($BQ$2:$BQ$2500,$W$2:$W$2500,$A934))</f>
      </c>
      <c r="BB934">
        <f>IF($A934="","",SUMIFS($BR$2:$BR$2500,$W$2:$W$2500,$A934))</f>
      </c>
      <c r="BC934">
        <f>IF($A934="","",SUMIFS($BS$2:$BS$2500,$W$2:$W$2500,$A934))</f>
      </c>
      <c r="BD934">
        <f>IF($A934="","",SUMIFS($BT$2:$BT$2500,$W$2:$W$2500,$A934))</f>
      </c>
      <c r="BF934">
        <f>IF($Z934="","",INDEX($AO$2:$AO$2000,$Z934))</f>
      </c>
      <c r="BG934">
        <f>IF($Z934="","",INDEX($AP$2:$AP$2000,$Z934))</f>
      </c>
      <c r="BH934">
        <f>IF($Z934="","",INDEX($AQ$2:$AQ$2000,$Z934))</f>
      </c>
      <c r="BI934">
        <f>IF($Z934="","",INDEX($AR$2:$AR$2000,$Z934))</f>
      </c>
      <c r="BJ934">
        <f>IF($Z934="","",INDEX($AS$2:$AS$2000,$Z934))</f>
      </c>
      <c r="BK934">
        <f>IF($Z934="","",INDEX($AT$2:$AT$2000,$Z934))</f>
      </c>
      <c r="BL934">
        <f>IF($Z934="","",INDEX($AU$2:$AU$2000,$Z934))</f>
      </c>
      <c r="BM934">
        <f>IF($Z934="","",INDEX($AV$2:$AV$2000,$Z934))</f>
      </c>
      <c r="BN934">
        <f>IF($Z934="","",INDEX($AW$2:$AW$2000,$Z934))</f>
      </c>
      <c r="BO934">
        <f>IF($Z934="","",INDEX($AX$2:$AX$2000,$Z934))</f>
      </c>
      <c r="BP934">
        <f>IF($Z934="","",INDEX($AY$2:$AY$2000,$Z934))</f>
      </c>
      <c r="BQ934">
        <f>IF($Z934="","",INDEX($AZ$2:$AZ$2000,$Z934))</f>
      </c>
      <c r="BR934">
        <f>IF($Z934="","",INDEX($BA$2:$BA$2000,$Z934))</f>
      </c>
      <c r="BS934">
        <f>IF($Z934="","",INDEX($BB$2:$BB$2000,$Z934))</f>
      </c>
      <c r="BT934">
        <f>IF($Z934="","",INDEX($BC$2:$BC$2000,$Z934))</f>
      </c>
      <c r="BV934">
        <f>IF(OR($A934="",$P934&lt;&gt;"Yes",$AH934="Yes"),"",1+N($AG934))</f>
      </c>
      <c r="BW934">
        <f>IF($A934="","",COUNTIFS($W$2:$W$2500,$A934,$BZ$2:$BZ$2500,"Yes")+COUNTIFS($X$2:$X$2500,$A934,$BY$2:$BY$2500,"Yes"))</f>
      </c>
      <c r="BX934">
        <f>IF(OR($A934="",$P934="Yes"),"",IF(N($BW934)=0,0,1+SUMIFS($CB$2:$CB$2500,$W$2:$W$2500,$A934)+SUMIFS($CA$2:$CA$2500,$X$2:$X$2500,$A934)))</f>
      </c>
      <c r="BY934" t="str">
        <f>IF($Y934="","",INDEX($AH$2:$AH$2000,$Y934)&amp;"")</f>
      </c>
      <c r="BZ934" t="str">
        <f>IF($Z934="","",INDEX($AH$2:$AH$2000,$Z934)&amp;"")</f>
      </c>
      <c r="CA934">
        <f>IF($Y934="","",INDEX($BV$2:$BV$2000,$Y934))</f>
      </c>
      <c r="CB934">
        <f>IF($Z934="","",INDEX($BV$2:$BV$2000,$Z934))</f>
      </c>
    </row>
    <row r="935">
      <c r="A935" t="str">
        <f>IF(TRIM(INDEX(games!$A:$A,ROW()))="","",TRIM(INDEX(games!$A:$A,ROW())))</f>
      </c>
      <c r="B935">
        <f>IF(OR($A935="",INDEX(games!$B:$B,ROW())=""),"",INDEX(games!$B:$B,ROW()))</f>
      </c>
      <c r="C935" t="str">
        <f>IF(OR($A935="",INDEX(games!$C:$C,ROW())=""),"",INDEX(games!$C:$C,ROW()))</f>
      </c>
      <c r="D935">
        <f>IF($A935="","",COUNTIF($W$2:$W$2500,$A935)+COUNTIF($X$2:$X$2500,$A935))</f>
      </c>
      <c r="E935">
        <f>IF($A935="","",IFERROR(MATCH($C935,$R$2:$R$5,0),0))</f>
      </c>
      <c r="F935">
        <f>IF($A935="","",MOD(ROW(),34))</f>
      </c>
      <c r="G935">
        <f>IF($A935="",NA(),IF($C935="Action",$B935,NA()))</f>
      </c>
      <c r="H935">
        <f>IF($A935="",NA(),IF($C935="Action",1+$F935*0.023,NA()))</f>
      </c>
      <c r="I935">
        <f>IF($A935="",NA(),IF($C935="Strategy",$B935,NA()))</f>
      </c>
      <c r="J935">
        <f>IF($A935="",NA(),IF($C935="Strategy",2+$F935*0.023,NA()))</f>
      </c>
      <c r="K935">
        <f>IF($A935="",NA(),IF($C935="Deckbuilder",$B935,NA()))</f>
      </c>
      <c r="L935">
        <f>IF($A935="",NA(),IF($C935="Deckbuilder",3+$F935*0.023,NA()))</f>
      </c>
      <c r="M935">
        <f>IF($A935="",NA(),IF($C935="Traditional",$B935,NA()))</f>
      </c>
      <c r="N935">
        <f>IF($A935="",NA(),IF($C935="Traditional",4+$F935*0.023,NA()))</f>
      </c>
      <c r="O935">
        <f>IF($A935="","",$D935+ROW()/1000000)</f>
      </c>
      <c r="P935" t="str">
        <f>IF(OR($A935="",INDEX(games!$H:$H,ROW())=""),"",INDEX(games!$H:$H,ROW()))</f>
      </c>
      <c r="Q935">
        <f>IF(OR($A935="",$P935&lt;&gt;"Yes"),"",$D935+ROW()/1000000)</f>
      </c>
      <c r="T935">
        <f>IF($Y935="","",INDEX($B$2:$B$2000,$Y935))</f>
      </c>
      <c r="U935">
        <f>IF($Z935="","",INDEX($B$2:$B$2000,$Z935))</f>
      </c>
      <c r="V935">
        <f>IF(OR($T935="",$U935=""),"",$U935-$T935)</f>
      </c>
      <c r="W935" t="str">
        <f>IF(TRIM(INDEX(connections!$A:$A,ROW()))="","",TRIM(INDEX(connections!$A:$A,ROW())))</f>
      </c>
      <c r="X935" t="str">
        <f>IF($W935="","",TRIM(INDEX(connections!$B:$B,ROW())))</f>
      </c>
      <c r="Y935">
        <f>IF($W935="","",IFERROR(MATCH($W935,$A$2:$A$2000,0),""))</f>
      </c>
      <c r="Z935">
        <f>IF($X935="","",IFERROR(MATCH($X935,$A$2:$A$2000,0),""))</f>
      </c>
      <c r="AA935" t="str">
        <f>IF($Y935="","",INDEX($P$2:$P$2000,$Y935))</f>
      </c>
      <c r="AB935" t="str">
        <f>IF($Z935="","",INDEX($P$2:$P$2000,$Z935))</f>
      </c>
      <c r="AC935">
        <f>IF(AND($AA935="Yes",$AB935="Yes"),1,"")</f>
      </c>
      <c r="AD935">
        <f>IF(OR($Y935="",$Z935=""),"",IF(INDEX($C$2:$C$2000,$Y935)=INDEX($C$2:$C$2000,$Z935),0,1))</f>
      </c>
      <c r="AE935">
        <f>IF($AC935&lt;&gt;1,"",IF(AND(INDEX($AG$2:$AG$2000,$Y935)=1,INDEX($AG$2:$AG$2000,$Z935)=1),1,""))</f>
      </c>
      <c r="AG935">
        <f>IF($A935="","",COUNTIFS($W$2:$W$2500,$A935,$AB$2:$AB$2500,"Yes")+COUNTIFS($X$2:$X$2500,$A935,$AA$2:$AA$2500,"Yes"))</f>
      </c>
      <c r="AH935" t="str">
        <f>IF(OR($P935&lt;&gt;"Yes",N($AG935)=0),"",IF(AND($AG935=1,COUNTIFS($W$2:$W$2500,$A935,$AE$2:$AE$2500,1)+COUNTIFS($X$2:$X$2500,$A935,$AE$2:$AE$2500,1)&gt;0),"","Yes"))</f>
      </c>
      <c r="AI935">
        <f>IF($AH935="Yes",$AG935,"")</f>
      </c>
      <c r="AJ935">
        <f>IF($AI935="","",$AI935+ROW()/1000000)</f>
      </c>
      <c r="AK935">
        <f>IF(OR($A935="",$P935="Yes",N($AG935)=0),"",$AG935+ROW()/1000000)</f>
      </c>
      <c r="AL935" t="str">
        <f>IF($A935="","",INDEX(games!$J:$J,ROW())&amp;"")</f>
      </c>
      <c r="AM935">
        <f>IF($A935="","",SUMPRODUCT($AO935:$BD935,'Map Analysis'!$AP$2^{0,1,2,3,4,5,6,7,8,9,10,11,12,13,14,15}))</f>
      </c>
      <c r="AN935">
        <f>IF($A935="","",$AM935+ROW()/10000000)</f>
      </c>
      <c r="AO935">
        <f>IF($A935="","",COUNTIF($W$2:$W$2500,$A935))</f>
      </c>
      <c r="AP935">
        <f>IF($A935="","",SUMIFS($BF$2:$BF$2500,$W$2:$W$2500,$A935))</f>
      </c>
      <c r="AQ935">
        <f>IF($A935="","",SUMIFS($BG$2:$BG$2500,$W$2:$W$2500,$A935))</f>
      </c>
      <c r="AR935">
        <f>IF($A935="","",SUMIFS($BH$2:$BH$2500,$W$2:$W$2500,$A935))</f>
      </c>
      <c r="AS935">
        <f>IF($A935="","",SUMIFS($BI$2:$BI$2500,$W$2:$W$2500,$A935))</f>
      </c>
      <c r="AT935">
        <f>IF($A935="","",SUMIFS($BJ$2:$BJ$2500,$W$2:$W$2500,$A935))</f>
      </c>
      <c r="AU935">
        <f>IF($A935="","",SUMIFS($BK$2:$BK$2500,$W$2:$W$2500,$A935))</f>
      </c>
      <c r="AV935">
        <f>IF($A935="","",SUMIFS($BL$2:$BL$2500,$W$2:$W$2500,$A935))</f>
      </c>
      <c r="AW935">
        <f>IF($A935="","",SUMIFS($BM$2:$BM$2500,$W$2:$W$2500,$A935))</f>
      </c>
      <c r="AX935">
        <f>IF($A935="","",SUMIFS($BN$2:$BN$2500,$W$2:$W$2500,$A935))</f>
      </c>
      <c r="AY935">
        <f>IF($A935="","",SUMIFS($BO$2:$BO$2500,$W$2:$W$2500,$A935))</f>
      </c>
      <c r="AZ935">
        <f>IF($A935="","",SUMIFS($BP$2:$BP$2500,$W$2:$W$2500,$A935))</f>
      </c>
      <c r="BA935">
        <f>IF($A935="","",SUMIFS($BQ$2:$BQ$2500,$W$2:$W$2500,$A935))</f>
      </c>
      <c r="BB935">
        <f>IF($A935="","",SUMIFS($BR$2:$BR$2500,$W$2:$W$2500,$A935))</f>
      </c>
      <c r="BC935">
        <f>IF($A935="","",SUMIFS($BS$2:$BS$2500,$W$2:$W$2500,$A935))</f>
      </c>
      <c r="BD935">
        <f>IF($A935="","",SUMIFS($BT$2:$BT$2500,$W$2:$W$2500,$A935))</f>
      </c>
      <c r="BF935">
        <f>IF($Z935="","",INDEX($AO$2:$AO$2000,$Z935))</f>
      </c>
      <c r="BG935">
        <f>IF($Z935="","",INDEX($AP$2:$AP$2000,$Z935))</f>
      </c>
      <c r="BH935">
        <f>IF($Z935="","",INDEX($AQ$2:$AQ$2000,$Z935))</f>
      </c>
      <c r="BI935">
        <f>IF($Z935="","",INDEX($AR$2:$AR$2000,$Z935))</f>
      </c>
      <c r="BJ935">
        <f>IF($Z935="","",INDEX($AS$2:$AS$2000,$Z935))</f>
      </c>
      <c r="BK935">
        <f>IF($Z935="","",INDEX($AT$2:$AT$2000,$Z935))</f>
      </c>
      <c r="BL935">
        <f>IF($Z935="","",INDEX($AU$2:$AU$2000,$Z935))</f>
      </c>
      <c r="BM935">
        <f>IF($Z935="","",INDEX($AV$2:$AV$2000,$Z935))</f>
      </c>
      <c r="BN935">
        <f>IF($Z935="","",INDEX($AW$2:$AW$2000,$Z935))</f>
      </c>
      <c r="BO935">
        <f>IF($Z935="","",INDEX($AX$2:$AX$2000,$Z935))</f>
      </c>
      <c r="BP935">
        <f>IF($Z935="","",INDEX($AY$2:$AY$2000,$Z935))</f>
      </c>
      <c r="BQ935">
        <f>IF($Z935="","",INDEX($AZ$2:$AZ$2000,$Z935))</f>
      </c>
      <c r="BR935">
        <f>IF($Z935="","",INDEX($BA$2:$BA$2000,$Z935))</f>
      </c>
      <c r="BS935">
        <f>IF($Z935="","",INDEX($BB$2:$BB$2000,$Z935))</f>
      </c>
      <c r="BT935">
        <f>IF($Z935="","",INDEX($BC$2:$BC$2000,$Z935))</f>
      </c>
      <c r="BV935">
        <f>IF(OR($A935="",$P935&lt;&gt;"Yes",$AH935="Yes"),"",1+N($AG935))</f>
      </c>
      <c r="BW935">
        <f>IF($A935="","",COUNTIFS($W$2:$W$2500,$A935,$BZ$2:$BZ$2500,"Yes")+COUNTIFS($X$2:$X$2500,$A935,$BY$2:$BY$2500,"Yes"))</f>
      </c>
      <c r="BX935">
        <f>IF(OR($A935="",$P935="Yes"),"",IF(N($BW935)=0,0,1+SUMIFS($CB$2:$CB$2500,$W$2:$W$2500,$A935)+SUMIFS($CA$2:$CA$2500,$X$2:$X$2500,$A935)))</f>
      </c>
      <c r="BY935" t="str">
        <f>IF($Y935="","",INDEX($AH$2:$AH$2000,$Y935)&amp;"")</f>
      </c>
      <c r="BZ935" t="str">
        <f>IF($Z935="","",INDEX($AH$2:$AH$2000,$Z935)&amp;"")</f>
      </c>
      <c r="CA935">
        <f>IF($Y935="","",INDEX($BV$2:$BV$2000,$Y935))</f>
      </c>
      <c r="CB935">
        <f>IF($Z935="","",INDEX($BV$2:$BV$2000,$Z935))</f>
      </c>
    </row>
    <row r="936">
      <c r="A936" t="str">
        <f>IF(TRIM(INDEX(games!$A:$A,ROW()))="","",TRIM(INDEX(games!$A:$A,ROW())))</f>
      </c>
      <c r="B936">
        <f>IF(OR($A936="",INDEX(games!$B:$B,ROW())=""),"",INDEX(games!$B:$B,ROW()))</f>
      </c>
      <c r="C936" t="str">
        <f>IF(OR($A936="",INDEX(games!$C:$C,ROW())=""),"",INDEX(games!$C:$C,ROW()))</f>
      </c>
      <c r="D936">
        <f>IF($A936="","",COUNTIF($W$2:$W$2500,$A936)+COUNTIF($X$2:$X$2500,$A936))</f>
      </c>
      <c r="E936">
        <f>IF($A936="","",IFERROR(MATCH($C936,$R$2:$R$5,0),0))</f>
      </c>
      <c r="F936">
        <f>IF($A936="","",MOD(ROW(),34))</f>
      </c>
      <c r="G936">
        <f>IF($A936="",NA(),IF($C936="Action",$B936,NA()))</f>
      </c>
      <c r="H936">
        <f>IF($A936="",NA(),IF($C936="Action",1+$F936*0.023,NA()))</f>
      </c>
      <c r="I936">
        <f>IF($A936="",NA(),IF($C936="Strategy",$B936,NA()))</f>
      </c>
      <c r="J936">
        <f>IF($A936="",NA(),IF($C936="Strategy",2+$F936*0.023,NA()))</f>
      </c>
      <c r="K936">
        <f>IF($A936="",NA(),IF($C936="Deckbuilder",$B936,NA()))</f>
      </c>
      <c r="L936">
        <f>IF($A936="",NA(),IF($C936="Deckbuilder",3+$F936*0.023,NA()))</f>
      </c>
      <c r="M936">
        <f>IF($A936="",NA(),IF($C936="Traditional",$B936,NA()))</f>
      </c>
      <c r="N936">
        <f>IF($A936="",NA(),IF($C936="Traditional",4+$F936*0.023,NA()))</f>
      </c>
      <c r="O936">
        <f>IF($A936="","",$D936+ROW()/1000000)</f>
      </c>
      <c r="P936" t="str">
        <f>IF(OR($A936="",INDEX(games!$H:$H,ROW())=""),"",INDEX(games!$H:$H,ROW()))</f>
      </c>
      <c r="Q936">
        <f>IF(OR($A936="",$P936&lt;&gt;"Yes"),"",$D936+ROW()/1000000)</f>
      </c>
      <c r="T936">
        <f>IF($Y936="","",INDEX($B$2:$B$2000,$Y936))</f>
      </c>
      <c r="U936">
        <f>IF($Z936="","",INDEX($B$2:$B$2000,$Z936))</f>
      </c>
      <c r="V936">
        <f>IF(OR($T936="",$U936=""),"",$U936-$T936)</f>
      </c>
      <c r="W936" t="str">
        <f>IF(TRIM(INDEX(connections!$A:$A,ROW()))="","",TRIM(INDEX(connections!$A:$A,ROW())))</f>
      </c>
      <c r="X936" t="str">
        <f>IF($W936="","",TRIM(INDEX(connections!$B:$B,ROW())))</f>
      </c>
      <c r="Y936">
        <f>IF($W936="","",IFERROR(MATCH($W936,$A$2:$A$2000,0),""))</f>
      </c>
      <c r="Z936">
        <f>IF($X936="","",IFERROR(MATCH($X936,$A$2:$A$2000,0),""))</f>
      </c>
      <c r="AA936" t="str">
        <f>IF($Y936="","",INDEX($P$2:$P$2000,$Y936))</f>
      </c>
      <c r="AB936" t="str">
        <f>IF($Z936="","",INDEX($P$2:$P$2000,$Z936))</f>
      </c>
      <c r="AC936">
        <f>IF(AND($AA936="Yes",$AB936="Yes"),1,"")</f>
      </c>
      <c r="AD936">
        <f>IF(OR($Y936="",$Z936=""),"",IF(INDEX($C$2:$C$2000,$Y936)=INDEX($C$2:$C$2000,$Z936),0,1))</f>
      </c>
      <c r="AE936">
        <f>IF($AC936&lt;&gt;1,"",IF(AND(INDEX($AG$2:$AG$2000,$Y936)=1,INDEX($AG$2:$AG$2000,$Z936)=1),1,""))</f>
      </c>
      <c r="AG936">
        <f>IF($A936="","",COUNTIFS($W$2:$W$2500,$A936,$AB$2:$AB$2500,"Yes")+COUNTIFS($X$2:$X$2500,$A936,$AA$2:$AA$2500,"Yes"))</f>
      </c>
      <c r="AH936" t="str">
        <f>IF(OR($P936&lt;&gt;"Yes",N($AG936)=0),"",IF(AND($AG936=1,COUNTIFS($W$2:$W$2500,$A936,$AE$2:$AE$2500,1)+COUNTIFS($X$2:$X$2500,$A936,$AE$2:$AE$2500,1)&gt;0),"","Yes"))</f>
      </c>
      <c r="AI936">
        <f>IF($AH936="Yes",$AG936,"")</f>
      </c>
      <c r="AJ936">
        <f>IF($AI936="","",$AI936+ROW()/1000000)</f>
      </c>
      <c r="AK936">
        <f>IF(OR($A936="",$P936="Yes",N($AG936)=0),"",$AG936+ROW()/1000000)</f>
      </c>
      <c r="AL936" t="str">
        <f>IF($A936="","",INDEX(games!$J:$J,ROW())&amp;"")</f>
      </c>
      <c r="AM936">
        <f>IF($A936="","",SUMPRODUCT($AO936:$BD936,'Map Analysis'!$AP$2^{0,1,2,3,4,5,6,7,8,9,10,11,12,13,14,15}))</f>
      </c>
      <c r="AN936">
        <f>IF($A936="","",$AM936+ROW()/10000000)</f>
      </c>
      <c r="AO936">
        <f>IF($A936="","",COUNTIF($W$2:$W$2500,$A936))</f>
      </c>
      <c r="AP936">
        <f>IF($A936="","",SUMIFS($BF$2:$BF$2500,$W$2:$W$2500,$A936))</f>
      </c>
      <c r="AQ936">
        <f>IF($A936="","",SUMIFS($BG$2:$BG$2500,$W$2:$W$2500,$A936))</f>
      </c>
      <c r="AR936">
        <f>IF($A936="","",SUMIFS($BH$2:$BH$2500,$W$2:$W$2500,$A936))</f>
      </c>
      <c r="AS936">
        <f>IF($A936="","",SUMIFS($BI$2:$BI$2500,$W$2:$W$2500,$A936))</f>
      </c>
      <c r="AT936">
        <f>IF($A936="","",SUMIFS($BJ$2:$BJ$2500,$W$2:$W$2500,$A936))</f>
      </c>
      <c r="AU936">
        <f>IF($A936="","",SUMIFS($BK$2:$BK$2500,$W$2:$W$2500,$A936))</f>
      </c>
      <c r="AV936">
        <f>IF($A936="","",SUMIFS($BL$2:$BL$2500,$W$2:$W$2500,$A936))</f>
      </c>
      <c r="AW936">
        <f>IF($A936="","",SUMIFS($BM$2:$BM$2500,$W$2:$W$2500,$A936))</f>
      </c>
      <c r="AX936">
        <f>IF($A936="","",SUMIFS($BN$2:$BN$2500,$W$2:$W$2500,$A936))</f>
      </c>
      <c r="AY936">
        <f>IF($A936="","",SUMIFS($BO$2:$BO$2500,$W$2:$W$2500,$A936))</f>
      </c>
      <c r="AZ936">
        <f>IF($A936="","",SUMIFS($BP$2:$BP$2500,$W$2:$W$2500,$A936))</f>
      </c>
      <c r="BA936">
        <f>IF($A936="","",SUMIFS($BQ$2:$BQ$2500,$W$2:$W$2500,$A936))</f>
      </c>
      <c r="BB936">
        <f>IF($A936="","",SUMIFS($BR$2:$BR$2500,$W$2:$W$2500,$A936))</f>
      </c>
      <c r="BC936">
        <f>IF($A936="","",SUMIFS($BS$2:$BS$2500,$W$2:$W$2500,$A936))</f>
      </c>
      <c r="BD936">
        <f>IF($A936="","",SUMIFS($BT$2:$BT$2500,$W$2:$W$2500,$A936))</f>
      </c>
      <c r="BF936">
        <f>IF($Z936="","",INDEX($AO$2:$AO$2000,$Z936))</f>
      </c>
      <c r="BG936">
        <f>IF($Z936="","",INDEX($AP$2:$AP$2000,$Z936))</f>
      </c>
      <c r="BH936">
        <f>IF($Z936="","",INDEX($AQ$2:$AQ$2000,$Z936))</f>
      </c>
      <c r="BI936">
        <f>IF($Z936="","",INDEX($AR$2:$AR$2000,$Z936))</f>
      </c>
      <c r="BJ936">
        <f>IF($Z936="","",INDEX($AS$2:$AS$2000,$Z936))</f>
      </c>
      <c r="BK936">
        <f>IF($Z936="","",INDEX($AT$2:$AT$2000,$Z936))</f>
      </c>
      <c r="BL936">
        <f>IF($Z936="","",INDEX($AU$2:$AU$2000,$Z936))</f>
      </c>
      <c r="BM936">
        <f>IF($Z936="","",INDEX($AV$2:$AV$2000,$Z936))</f>
      </c>
      <c r="BN936">
        <f>IF($Z936="","",INDEX($AW$2:$AW$2000,$Z936))</f>
      </c>
      <c r="BO936">
        <f>IF($Z936="","",INDEX($AX$2:$AX$2000,$Z936))</f>
      </c>
      <c r="BP936">
        <f>IF($Z936="","",INDEX($AY$2:$AY$2000,$Z936))</f>
      </c>
      <c r="BQ936">
        <f>IF($Z936="","",INDEX($AZ$2:$AZ$2000,$Z936))</f>
      </c>
      <c r="BR936">
        <f>IF($Z936="","",INDEX($BA$2:$BA$2000,$Z936))</f>
      </c>
      <c r="BS936">
        <f>IF($Z936="","",INDEX($BB$2:$BB$2000,$Z936))</f>
      </c>
      <c r="BT936">
        <f>IF($Z936="","",INDEX($BC$2:$BC$2000,$Z936))</f>
      </c>
      <c r="BV936">
        <f>IF(OR($A936="",$P936&lt;&gt;"Yes",$AH936="Yes"),"",1+N($AG936))</f>
      </c>
      <c r="BW936">
        <f>IF($A936="","",COUNTIFS($W$2:$W$2500,$A936,$BZ$2:$BZ$2500,"Yes")+COUNTIFS($X$2:$X$2500,$A936,$BY$2:$BY$2500,"Yes"))</f>
      </c>
      <c r="BX936">
        <f>IF(OR($A936="",$P936="Yes"),"",IF(N($BW936)=0,0,1+SUMIFS($CB$2:$CB$2500,$W$2:$W$2500,$A936)+SUMIFS($CA$2:$CA$2500,$X$2:$X$2500,$A936)))</f>
      </c>
      <c r="BY936" t="str">
        <f>IF($Y936="","",INDEX($AH$2:$AH$2000,$Y936)&amp;"")</f>
      </c>
      <c r="BZ936" t="str">
        <f>IF($Z936="","",INDEX($AH$2:$AH$2000,$Z936)&amp;"")</f>
      </c>
      <c r="CA936">
        <f>IF($Y936="","",INDEX($BV$2:$BV$2000,$Y936))</f>
      </c>
      <c r="CB936">
        <f>IF($Z936="","",INDEX($BV$2:$BV$2000,$Z936))</f>
      </c>
    </row>
    <row r="937">
      <c r="A937" t="str">
        <f>IF(TRIM(INDEX(games!$A:$A,ROW()))="","",TRIM(INDEX(games!$A:$A,ROW())))</f>
      </c>
      <c r="B937">
        <f>IF(OR($A937="",INDEX(games!$B:$B,ROW())=""),"",INDEX(games!$B:$B,ROW()))</f>
      </c>
      <c r="C937" t="str">
        <f>IF(OR($A937="",INDEX(games!$C:$C,ROW())=""),"",INDEX(games!$C:$C,ROW()))</f>
      </c>
      <c r="D937">
        <f>IF($A937="","",COUNTIF($W$2:$W$2500,$A937)+COUNTIF($X$2:$X$2500,$A937))</f>
      </c>
      <c r="E937">
        <f>IF($A937="","",IFERROR(MATCH($C937,$R$2:$R$5,0),0))</f>
      </c>
      <c r="F937">
        <f>IF($A937="","",MOD(ROW(),34))</f>
      </c>
      <c r="G937">
        <f>IF($A937="",NA(),IF($C937="Action",$B937,NA()))</f>
      </c>
      <c r="H937">
        <f>IF($A937="",NA(),IF($C937="Action",1+$F937*0.023,NA()))</f>
      </c>
      <c r="I937">
        <f>IF($A937="",NA(),IF($C937="Strategy",$B937,NA()))</f>
      </c>
      <c r="J937">
        <f>IF($A937="",NA(),IF($C937="Strategy",2+$F937*0.023,NA()))</f>
      </c>
      <c r="K937">
        <f>IF($A937="",NA(),IF($C937="Deckbuilder",$B937,NA()))</f>
      </c>
      <c r="L937">
        <f>IF($A937="",NA(),IF($C937="Deckbuilder",3+$F937*0.023,NA()))</f>
      </c>
      <c r="M937">
        <f>IF($A937="",NA(),IF($C937="Traditional",$B937,NA()))</f>
      </c>
      <c r="N937">
        <f>IF($A937="",NA(),IF($C937="Traditional",4+$F937*0.023,NA()))</f>
      </c>
      <c r="O937">
        <f>IF($A937="","",$D937+ROW()/1000000)</f>
      </c>
      <c r="P937" t="str">
        <f>IF(OR($A937="",INDEX(games!$H:$H,ROW())=""),"",INDEX(games!$H:$H,ROW()))</f>
      </c>
      <c r="Q937">
        <f>IF(OR($A937="",$P937&lt;&gt;"Yes"),"",$D937+ROW()/1000000)</f>
      </c>
      <c r="T937">
        <f>IF($Y937="","",INDEX($B$2:$B$2000,$Y937))</f>
      </c>
      <c r="U937">
        <f>IF($Z937="","",INDEX($B$2:$B$2000,$Z937))</f>
      </c>
      <c r="V937">
        <f>IF(OR($T937="",$U937=""),"",$U937-$T937)</f>
      </c>
      <c r="W937" t="str">
        <f>IF(TRIM(INDEX(connections!$A:$A,ROW()))="","",TRIM(INDEX(connections!$A:$A,ROW())))</f>
      </c>
      <c r="X937" t="str">
        <f>IF($W937="","",TRIM(INDEX(connections!$B:$B,ROW())))</f>
      </c>
      <c r="Y937">
        <f>IF($W937="","",IFERROR(MATCH($W937,$A$2:$A$2000,0),""))</f>
      </c>
      <c r="Z937">
        <f>IF($X937="","",IFERROR(MATCH($X937,$A$2:$A$2000,0),""))</f>
      </c>
      <c r="AA937" t="str">
        <f>IF($Y937="","",INDEX($P$2:$P$2000,$Y937))</f>
      </c>
      <c r="AB937" t="str">
        <f>IF($Z937="","",INDEX($P$2:$P$2000,$Z937))</f>
      </c>
      <c r="AC937">
        <f>IF(AND($AA937="Yes",$AB937="Yes"),1,"")</f>
      </c>
      <c r="AD937">
        <f>IF(OR($Y937="",$Z937=""),"",IF(INDEX($C$2:$C$2000,$Y937)=INDEX($C$2:$C$2000,$Z937),0,1))</f>
      </c>
      <c r="AE937">
        <f>IF($AC937&lt;&gt;1,"",IF(AND(INDEX($AG$2:$AG$2000,$Y937)=1,INDEX($AG$2:$AG$2000,$Z937)=1),1,""))</f>
      </c>
      <c r="AG937">
        <f>IF($A937="","",COUNTIFS($W$2:$W$2500,$A937,$AB$2:$AB$2500,"Yes")+COUNTIFS($X$2:$X$2500,$A937,$AA$2:$AA$2500,"Yes"))</f>
      </c>
      <c r="AH937" t="str">
        <f>IF(OR($P937&lt;&gt;"Yes",N($AG937)=0),"",IF(AND($AG937=1,COUNTIFS($W$2:$W$2500,$A937,$AE$2:$AE$2500,1)+COUNTIFS($X$2:$X$2500,$A937,$AE$2:$AE$2500,1)&gt;0),"","Yes"))</f>
      </c>
      <c r="AI937">
        <f>IF($AH937="Yes",$AG937,"")</f>
      </c>
      <c r="AJ937">
        <f>IF($AI937="","",$AI937+ROW()/1000000)</f>
      </c>
      <c r="AK937">
        <f>IF(OR($A937="",$P937="Yes",N($AG937)=0),"",$AG937+ROW()/1000000)</f>
      </c>
      <c r="AL937" t="str">
        <f>IF($A937="","",INDEX(games!$J:$J,ROW())&amp;"")</f>
      </c>
      <c r="AM937">
        <f>IF($A937="","",SUMPRODUCT($AO937:$BD937,'Map Analysis'!$AP$2^{0,1,2,3,4,5,6,7,8,9,10,11,12,13,14,15}))</f>
      </c>
      <c r="AN937">
        <f>IF($A937="","",$AM937+ROW()/10000000)</f>
      </c>
      <c r="AO937">
        <f>IF($A937="","",COUNTIF($W$2:$W$2500,$A937))</f>
      </c>
      <c r="AP937">
        <f>IF($A937="","",SUMIFS($BF$2:$BF$2500,$W$2:$W$2500,$A937))</f>
      </c>
      <c r="AQ937">
        <f>IF($A937="","",SUMIFS($BG$2:$BG$2500,$W$2:$W$2500,$A937))</f>
      </c>
      <c r="AR937">
        <f>IF($A937="","",SUMIFS($BH$2:$BH$2500,$W$2:$W$2500,$A937))</f>
      </c>
      <c r="AS937">
        <f>IF($A937="","",SUMIFS($BI$2:$BI$2500,$W$2:$W$2500,$A937))</f>
      </c>
      <c r="AT937">
        <f>IF($A937="","",SUMIFS($BJ$2:$BJ$2500,$W$2:$W$2500,$A937))</f>
      </c>
      <c r="AU937">
        <f>IF($A937="","",SUMIFS($BK$2:$BK$2500,$W$2:$W$2500,$A937))</f>
      </c>
      <c r="AV937">
        <f>IF($A937="","",SUMIFS($BL$2:$BL$2500,$W$2:$W$2500,$A937))</f>
      </c>
      <c r="AW937">
        <f>IF($A937="","",SUMIFS($BM$2:$BM$2500,$W$2:$W$2500,$A937))</f>
      </c>
      <c r="AX937">
        <f>IF($A937="","",SUMIFS($BN$2:$BN$2500,$W$2:$W$2500,$A937))</f>
      </c>
      <c r="AY937">
        <f>IF($A937="","",SUMIFS($BO$2:$BO$2500,$W$2:$W$2500,$A937))</f>
      </c>
      <c r="AZ937">
        <f>IF($A937="","",SUMIFS($BP$2:$BP$2500,$W$2:$W$2500,$A937))</f>
      </c>
      <c r="BA937">
        <f>IF($A937="","",SUMIFS($BQ$2:$BQ$2500,$W$2:$W$2500,$A937))</f>
      </c>
      <c r="BB937">
        <f>IF($A937="","",SUMIFS($BR$2:$BR$2500,$W$2:$W$2500,$A937))</f>
      </c>
      <c r="BC937">
        <f>IF($A937="","",SUMIFS($BS$2:$BS$2500,$W$2:$W$2500,$A937))</f>
      </c>
      <c r="BD937">
        <f>IF($A937="","",SUMIFS($BT$2:$BT$2500,$W$2:$W$2500,$A937))</f>
      </c>
      <c r="BF937">
        <f>IF($Z937="","",INDEX($AO$2:$AO$2000,$Z937))</f>
      </c>
      <c r="BG937">
        <f>IF($Z937="","",INDEX($AP$2:$AP$2000,$Z937))</f>
      </c>
      <c r="BH937">
        <f>IF($Z937="","",INDEX($AQ$2:$AQ$2000,$Z937))</f>
      </c>
      <c r="BI937">
        <f>IF($Z937="","",INDEX($AR$2:$AR$2000,$Z937))</f>
      </c>
      <c r="BJ937">
        <f>IF($Z937="","",INDEX($AS$2:$AS$2000,$Z937))</f>
      </c>
      <c r="BK937">
        <f>IF($Z937="","",INDEX($AT$2:$AT$2000,$Z937))</f>
      </c>
      <c r="BL937">
        <f>IF($Z937="","",INDEX($AU$2:$AU$2000,$Z937))</f>
      </c>
      <c r="BM937">
        <f>IF($Z937="","",INDEX($AV$2:$AV$2000,$Z937))</f>
      </c>
      <c r="BN937">
        <f>IF($Z937="","",INDEX($AW$2:$AW$2000,$Z937))</f>
      </c>
      <c r="BO937">
        <f>IF($Z937="","",INDEX($AX$2:$AX$2000,$Z937))</f>
      </c>
      <c r="BP937">
        <f>IF($Z937="","",INDEX($AY$2:$AY$2000,$Z937))</f>
      </c>
      <c r="BQ937">
        <f>IF($Z937="","",INDEX($AZ$2:$AZ$2000,$Z937))</f>
      </c>
      <c r="BR937">
        <f>IF($Z937="","",INDEX($BA$2:$BA$2000,$Z937))</f>
      </c>
      <c r="BS937">
        <f>IF($Z937="","",INDEX($BB$2:$BB$2000,$Z937))</f>
      </c>
      <c r="BT937">
        <f>IF($Z937="","",INDEX($BC$2:$BC$2000,$Z937))</f>
      </c>
      <c r="BV937">
        <f>IF(OR($A937="",$P937&lt;&gt;"Yes",$AH937="Yes"),"",1+N($AG937))</f>
      </c>
      <c r="BW937">
        <f>IF($A937="","",COUNTIFS($W$2:$W$2500,$A937,$BZ$2:$BZ$2500,"Yes")+COUNTIFS($X$2:$X$2500,$A937,$BY$2:$BY$2500,"Yes"))</f>
      </c>
      <c r="BX937">
        <f>IF(OR($A937="",$P937="Yes"),"",IF(N($BW937)=0,0,1+SUMIFS($CB$2:$CB$2500,$W$2:$W$2500,$A937)+SUMIFS($CA$2:$CA$2500,$X$2:$X$2500,$A937)))</f>
      </c>
      <c r="BY937" t="str">
        <f>IF($Y937="","",INDEX($AH$2:$AH$2000,$Y937)&amp;"")</f>
      </c>
      <c r="BZ937" t="str">
        <f>IF($Z937="","",INDEX($AH$2:$AH$2000,$Z937)&amp;"")</f>
      </c>
      <c r="CA937">
        <f>IF($Y937="","",INDEX($BV$2:$BV$2000,$Y937))</f>
      </c>
      <c r="CB937">
        <f>IF($Z937="","",INDEX($BV$2:$BV$2000,$Z937))</f>
      </c>
    </row>
    <row r="938">
      <c r="A938" t="str">
        <f>IF(TRIM(INDEX(games!$A:$A,ROW()))="","",TRIM(INDEX(games!$A:$A,ROW())))</f>
      </c>
      <c r="B938">
        <f>IF(OR($A938="",INDEX(games!$B:$B,ROW())=""),"",INDEX(games!$B:$B,ROW()))</f>
      </c>
      <c r="C938" t="str">
        <f>IF(OR($A938="",INDEX(games!$C:$C,ROW())=""),"",INDEX(games!$C:$C,ROW()))</f>
      </c>
      <c r="D938">
        <f>IF($A938="","",COUNTIF($W$2:$W$2500,$A938)+COUNTIF($X$2:$X$2500,$A938))</f>
      </c>
      <c r="E938">
        <f>IF($A938="","",IFERROR(MATCH($C938,$R$2:$R$5,0),0))</f>
      </c>
      <c r="F938">
        <f>IF($A938="","",MOD(ROW(),34))</f>
      </c>
      <c r="G938">
        <f>IF($A938="",NA(),IF($C938="Action",$B938,NA()))</f>
      </c>
      <c r="H938">
        <f>IF($A938="",NA(),IF($C938="Action",1+$F938*0.023,NA()))</f>
      </c>
      <c r="I938">
        <f>IF($A938="",NA(),IF($C938="Strategy",$B938,NA()))</f>
      </c>
      <c r="J938">
        <f>IF($A938="",NA(),IF($C938="Strategy",2+$F938*0.023,NA()))</f>
      </c>
      <c r="K938">
        <f>IF($A938="",NA(),IF($C938="Deckbuilder",$B938,NA()))</f>
      </c>
      <c r="L938">
        <f>IF($A938="",NA(),IF($C938="Deckbuilder",3+$F938*0.023,NA()))</f>
      </c>
      <c r="M938">
        <f>IF($A938="",NA(),IF($C938="Traditional",$B938,NA()))</f>
      </c>
      <c r="N938">
        <f>IF($A938="",NA(),IF($C938="Traditional",4+$F938*0.023,NA()))</f>
      </c>
      <c r="O938">
        <f>IF($A938="","",$D938+ROW()/1000000)</f>
      </c>
      <c r="P938" t="str">
        <f>IF(OR($A938="",INDEX(games!$H:$H,ROW())=""),"",INDEX(games!$H:$H,ROW()))</f>
      </c>
      <c r="Q938">
        <f>IF(OR($A938="",$P938&lt;&gt;"Yes"),"",$D938+ROW()/1000000)</f>
      </c>
      <c r="T938">
        <f>IF($Y938="","",INDEX($B$2:$B$2000,$Y938))</f>
      </c>
      <c r="U938">
        <f>IF($Z938="","",INDEX($B$2:$B$2000,$Z938))</f>
      </c>
      <c r="V938">
        <f>IF(OR($T938="",$U938=""),"",$U938-$T938)</f>
      </c>
      <c r="W938" t="str">
        <f>IF(TRIM(INDEX(connections!$A:$A,ROW()))="","",TRIM(INDEX(connections!$A:$A,ROW())))</f>
      </c>
      <c r="X938" t="str">
        <f>IF($W938="","",TRIM(INDEX(connections!$B:$B,ROW())))</f>
      </c>
      <c r="Y938">
        <f>IF($W938="","",IFERROR(MATCH($W938,$A$2:$A$2000,0),""))</f>
      </c>
      <c r="Z938">
        <f>IF($X938="","",IFERROR(MATCH($X938,$A$2:$A$2000,0),""))</f>
      </c>
      <c r="AA938" t="str">
        <f>IF($Y938="","",INDEX($P$2:$P$2000,$Y938))</f>
      </c>
      <c r="AB938" t="str">
        <f>IF($Z938="","",INDEX($P$2:$P$2000,$Z938))</f>
      </c>
      <c r="AC938">
        <f>IF(AND($AA938="Yes",$AB938="Yes"),1,"")</f>
      </c>
      <c r="AD938">
        <f>IF(OR($Y938="",$Z938=""),"",IF(INDEX($C$2:$C$2000,$Y938)=INDEX($C$2:$C$2000,$Z938),0,1))</f>
      </c>
      <c r="AE938">
        <f>IF($AC938&lt;&gt;1,"",IF(AND(INDEX($AG$2:$AG$2000,$Y938)=1,INDEX($AG$2:$AG$2000,$Z938)=1),1,""))</f>
      </c>
      <c r="AG938">
        <f>IF($A938="","",COUNTIFS($W$2:$W$2500,$A938,$AB$2:$AB$2500,"Yes")+COUNTIFS($X$2:$X$2500,$A938,$AA$2:$AA$2500,"Yes"))</f>
      </c>
      <c r="AH938" t="str">
        <f>IF(OR($P938&lt;&gt;"Yes",N($AG938)=0),"",IF(AND($AG938=1,COUNTIFS($W$2:$W$2500,$A938,$AE$2:$AE$2500,1)+COUNTIFS($X$2:$X$2500,$A938,$AE$2:$AE$2500,1)&gt;0),"","Yes"))</f>
      </c>
      <c r="AI938">
        <f>IF($AH938="Yes",$AG938,"")</f>
      </c>
      <c r="AJ938">
        <f>IF($AI938="","",$AI938+ROW()/1000000)</f>
      </c>
      <c r="AK938">
        <f>IF(OR($A938="",$P938="Yes",N($AG938)=0),"",$AG938+ROW()/1000000)</f>
      </c>
      <c r="AL938" t="str">
        <f>IF($A938="","",INDEX(games!$J:$J,ROW())&amp;"")</f>
      </c>
      <c r="AM938">
        <f>IF($A938="","",SUMPRODUCT($AO938:$BD938,'Map Analysis'!$AP$2^{0,1,2,3,4,5,6,7,8,9,10,11,12,13,14,15}))</f>
      </c>
      <c r="AN938">
        <f>IF($A938="","",$AM938+ROW()/10000000)</f>
      </c>
      <c r="AO938">
        <f>IF($A938="","",COUNTIF($W$2:$W$2500,$A938))</f>
      </c>
      <c r="AP938">
        <f>IF($A938="","",SUMIFS($BF$2:$BF$2500,$W$2:$W$2500,$A938))</f>
      </c>
      <c r="AQ938">
        <f>IF($A938="","",SUMIFS($BG$2:$BG$2500,$W$2:$W$2500,$A938))</f>
      </c>
      <c r="AR938">
        <f>IF($A938="","",SUMIFS($BH$2:$BH$2500,$W$2:$W$2500,$A938))</f>
      </c>
      <c r="AS938">
        <f>IF($A938="","",SUMIFS($BI$2:$BI$2500,$W$2:$W$2500,$A938))</f>
      </c>
      <c r="AT938">
        <f>IF($A938="","",SUMIFS($BJ$2:$BJ$2500,$W$2:$W$2500,$A938))</f>
      </c>
      <c r="AU938">
        <f>IF($A938="","",SUMIFS($BK$2:$BK$2500,$W$2:$W$2500,$A938))</f>
      </c>
      <c r="AV938">
        <f>IF($A938="","",SUMIFS($BL$2:$BL$2500,$W$2:$W$2500,$A938))</f>
      </c>
      <c r="AW938">
        <f>IF($A938="","",SUMIFS($BM$2:$BM$2500,$W$2:$W$2500,$A938))</f>
      </c>
      <c r="AX938">
        <f>IF($A938="","",SUMIFS($BN$2:$BN$2500,$W$2:$W$2500,$A938))</f>
      </c>
      <c r="AY938">
        <f>IF($A938="","",SUMIFS($BO$2:$BO$2500,$W$2:$W$2500,$A938))</f>
      </c>
      <c r="AZ938">
        <f>IF($A938="","",SUMIFS($BP$2:$BP$2500,$W$2:$W$2500,$A938))</f>
      </c>
      <c r="BA938">
        <f>IF($A938="","",SUMIFS($BQ$2:$BQ$2500,$W$2:$W$2500,$A938))</f>
      </c>
      <c r="BB938">
        <f>IF($A938="","",SUMIFS($BR$2:$BR$2500,$W$2:$W$2500,$A938))</f>
      </c>
      <c r="BC938">
        <f>IF($A938="","",SUMIFS($BS$2:$BS$2500,$W$2:$W$2500,$A938))</f>
      </c>
      <c r="BD938">
        <f>IF($A938="","",SUMIFS($BT$2:$BT$2500,$W$2:$W$2500,$A938))</f>
      </c>
      <c r="BF938">
        <f>IF($Z938="","",INDEX($AO$2:$AO$2000,$Z938))</f>
      </c>
      <c r="BG938">
        <f>IF($Z938="","",INDEX($AP$2:$AP$2000,$Z938))</f>
      </c>
      <c r="BH938">
        <f>IF($Z938="","",INDEX($AQ$2:$AQ$2000,$Z938))</f>
      </c>
      <c r="BI938">
        <f>IF($Z938="","",INDEX($AR$2:$AR$2000,$Z938))</f>
      </c>
      <c r="BJ938">
        <f>IF($Z938="","",INDEX($AS$2:$AS$2000,$Z938))</f>
      </c>
      <c r="BK938">
        <f>IF($Z938="","",INDEX($AT$2:$AT$2000,$Z938))</f>
      </c>
      <c r="BL938">
        <f>IF($Z938="","",INDEX($AU$2:$AU$2000,$Z938))</f>
      </c>
      <c r="BM938">
        <f>IF($Z938="","",INDEX($AV$2:$AV$2000,$Z938))</f>
      </c>
      <c r="BN938">
        <f>IF($Z938="","",INDEX($AW$2:$AW$2000,$Z938))</f>
      </c>
      <c r="BO938">
        <f>IF($Z938="","",INDEX($AX$2:$AX$2000,$Z938))</f>
      </c>
      <c r="BP938">
        <f>IF($Z938="","",INDEX($AY$2:$AY$2000,$Z938))</f>
      </c>
      <c r="BQ938">
        <f>IF($Z938="","",INDEX($AZ$2:$AZ$2000,$Z938))</f>
      </c>
      <c r="BR938">
        <f>IF($Z938="","",INDEX($BA$2:$BA$2000,$Z938))</f>
      </c>
      <c r="BS938">
        <f>IF($Z938="","",INDEX($BB$2:$BB$2000,$Z938))</f>
      </c>
      <c r="BT938">
        <f>IF($Z938="","",INDEX($BC$2:$BC$2000,$Z938))</f>
      </c>
      <c r="BV938">
        <f>IF(OR($A938="",$P938&lt;&gt;"Yes",$AH938="Yes"),"",1+N($AG938))</f>
      </c>
      <c r="BW938">
        <f>IF($A938="","",COUNTIFS($W$2:$W$2500,$A938,$BZ$2:$BZ$2500,"Yes")+COUNTIFS($X$2:$X$2500,$A938,$BY$2:$BY$2500,"Yes"))</f>
      </c>
      <c r="BX938">
        <f>IF(OR($A938="",$P938="Yes"),"",IF(N($BW938)=0,0,1+SUMIFS($CB$2:$CB$2500,$W$2:$W$2500,$A938)+SUMIFS($CA$2:$CA$2500,$X$2:$X$2500,$A938)))</f>
      </c>
      <c r="BY938" t="str">
        <f>IF($Y938="","",INDEX($AH$2:$AH$2000,$Y938)&amp;"")</f>
      </c>
      <c r="BZ938" t="str">
        <f>IF($Z938="","",INDEX($AH$2:$AH$2000,$Z938)&amp;"")</f>
      </c>
      <c r="CA938">
        <f>IF($Y938="","",INDEX($BV$2:$BV$2000,$Y938))</f>
      </c>
      <c r="CB938">
        <f>IF($Z938="","",INDEX($BV$2:$BV$2000,$Z938))</f>
      </c>
    </row>
    <row r="939">
      <c r="A939" t="str">
        <f>IF(TRIM(INDEX(games!$A:$A,ROW()))="","",TRIM(INDEX(games!$A:$A,ROW())))</f>
      </c>
      <c r="B939">
        <f>IF(OR($A939="",INDEX(games!$B:$B,ROW())=""),"",INDEX(games!$B:$B,ROW()))</f>
      </c>
      <c r="C939" t="str">
        <f>IF(OR($A939="",INDEX(games!$C:$C,ROW())=""),"",INDEX(games!$C:$C,ROW()))</f>
      </c>
      <c r="D939">
        <f>IF($A939="","",COUNTIF($W$2:$W$2500,$A939)+COUNTIF($X$2:$X$2500,$A939))</f>
      </c>
      <c r="E939">
        <f>IF($A939="","",IFERROR(MATCH($C939,$R$2:$R$5,0),0))</f>
      </c>
      <c r="F939">
        <f>IF($A939="","",MOD(ROW(),34))</f>
      </c>
      <c r="G939">
        <f>IF($A939="",NA(),IF($C939="Action",$B939,NA()))</f>
      </c>
      <c r="H939">
        <f>IF($A939="",NA(),IF($C939="Action",1+$F939*0.023,NA()))</f>
      </c>
      <c r="I939">
        <f>IF($A939="",NA(),IF($C939="Strategy",$B939,NA()))</f>
      </c>
      <c r="J939">
        <f>IF($A939="",NA(),IF($C939="Strategy",2+$F939*0.023,NA()))</f>
      </c>
      <c r="K939">
        <f>IF($A939="",NA(),IF($C939="Deckbuilder",$B939,NA()))</f>
      </c>
      <c r="L939">
        <f>IF($A939="",NA(),IF($C939="Deckbuilder",3+$F939*0.023,NA()))</f>
      </c>
      <c r="M939">
        <f>IF($A939="",NA(),IF($C939="Traditional",$B939,NA()))</f>
      </c>
      <c r="N939">
        <f>IF($A939="",NA(),IF($C939="Traditional",4+$F939*0.023,NA()))</f>
      </c>
      <c r="O939">
        <f>IF($A939="","",$D939+ROW()/1000000)</f>
      </c>
      <c r="P939" t="str">
        <f>IF(OR($A939="",INDEX(games!$H:$H,ROW())=""),"",INDEX(games!$H:$H,ROW()))</f>
      </c>
      <c r="Q939">
        <f>IF(OR($A939="",$P939&lt;&gt;"Yes"),"",$D939+ROW()/1000000)</f>
      </c>
      <c r="T939">
        <f>IF($Y939="","",INDEX($B$2:$B$2000,$Y939))</f>
      </c>
      <c r="U939">
        <f>IF($Z939="","",INDEX($B$2:$B$2000,$Z939))</f>
      </c>
      <c r="V939">
        <f>IF(OR($T939="",$U939=""),"",$U939-$T939)</f>
      </c>
      <c r="W939" t="str">
        <f>IF(TRIM(INDEX(connections!$A:$A,ROW()))="","",TRIM(INDEX(connections!$A:$A,ROW())))</f>
      </c>
      <c r="X939" t="str">
        <f>IF($W939="","",TRIM(INDEX(connections!$B:$B,ROW())))</f>
      </c>
      <c r="Y939">
        <f>IF($W939="","",IFERROR(MATCH($W939,$A$2:$A$2000,0),""))</f>
      </c>
      <c r="Z939">
        <f>IF($X939="","",IFERROR(MATCH($X939,$A$2:$A$2000,0),""))</f>
      </c>
      <c r="AA939" t="str">
        <f>IF($Y939="","",INDEX($P$2:$P$2000,$Y939))</f>
      </c>
      <c r="AB939" t="str">
        <f>IF($Z939="","",INDEX($P$2:$P$2000,$Z939))</f>
      </c>
      <c r="AC939">
        <f>IF(AND($AA939="Yes",$AB939="Yes"),1,"")</f>
      </c>
      <c r="AD939">
        <f>IF(OR($Y939="",$Z939=""),"",IF(INDEX($C$2:$C$2000,$Y939)=INDEX($C$2:$C$2000,$Z939),0,1))</f>
      </c>
      <c r="AE939">
        <f>IF($AC939&lt;&gt;1,"",IF(AND(INDEX($AG$2:$AG$2000,$Y939)=1,INDEX($AG$2:$AG$2000,$Z939)=1),1,""))</f>
      </c>
      <c r="AG939">
        <f>IF($A939="","",COUNTIFS($W$2:$W$2500,$A939,$AB$2:$AB$2500,"Yes")+COUNTIFS($X$2:$X$2500,$A939,$AA$2:$AA$2500,"Yes"))</f>
      </c>
      <c r="AH939" t="str">
        <f>IF(OR($P939&lt;&gt;"Yes",N($AG939)=0),"",IF(AND($AG939=1,COUNTIFS($W$2:$W$2500,$A939,$AE$2:$AE$2500,1)+COUNTIFS($X$2:$X$2500,$A939,$AE$2:$AE$2500,1)&gt;0),"","Yes"))</f>
      </c>
      <c r="AI939">
        <f>IF($AH939="Yes",$AG939,"")</f>
      </c>
      <c r="AJ939">
        <f>IF($AI939="","",$AI939+ROW()/1000000)</f>
      </c>
      <c r="AK939">
        <f>IF(OR($A939="",$P939="Yes",N($AG939)=0),"",$AG939+ROW()/1000000)</f>
      </c>
      <c r="AL939" t="str">
        <f>IF($A939="","",INDEX(games!$J:$J,ROW())&amp;"")</f>
      </c>
      <c r="AM939">
        <f>IF($A939="","",SUMPRODUCT($AO939:$BD939,'Map Analysis'!$AP$2^{0,1,2,3,4,5,6,7,8,9,10,11,12,13,14,15}))</f>
      </c>
      <c r="AN939">
        <f>IF($A939="","",$AM939+ROW()/10000000)</f>
      </c>
      <c r="AO939">
        <f>IF($A939="","",COUNTIF($W$2:$W$2500,$A939))</f>
      </c>
      <c r="AP939">
        <f>IF($A939="","",SUMIFS($BF$2:$BF$2500,$W$2:$W$2500,$A939))</f>
      </c>
      <c r="AQ939">
        <f>IF($A939="","",SUMIFS($BG$2:$BG$2500,$W$2:$W$2500,$A939))</f>
      </c>
      <c r="AR939">
        <f>IF($A939="","",SUMIFS($BH$2:$BH$2500,$W$2:$W$2500,$A939))</f>
      </c>
      <c r="AS939">
        <f>IF($A939="","",SUMIFS($BI$2:$BI$2500,$W$2:$W$2500,$A939))</f>
      </c>
      <c r="AT939">
        <f>IF($A939="","",SUMIFS($BJ$2:$BJ$2500,$W$2:$W$2500,$A939))</f>
      </c>
      <c r="AU939">
        <f>IF($A939="","",SUMIFS($BK$2:$BK$2500,$W$2:$W$2500,$A939))</f>
      </c>
      <c r="AV939">
        <f>IF($A939="","",SUMIFS($BL$2:$BL$2500,$W$2:$W$2500,$A939))</f>
      </c>
      <c r="AW939">
        <f>IF($A939="","",SUMIFS($BM$2:$BM$2500,$W$2:$W$2500,$A939))</f>
      </c>
      <c r="AX939">
        <f>IF($A939="","",SUMIFS($BN$2:$BN$2500,$W$2:$W$2500,$A939))</f>
      </c>
      <c r="AY939">
        <f>IF($A939="","",SUMIFS($BO$2:$BO$2500,$W$2:$W$2500,$A939))</f>
      </c>
      <c r="AZ939">
        <f>IF($A939="","",SUMIFS($BP$2:$BP$2500,$W$2:$W$2500,$A939))</f>
      </c>
      <c r="BA939">
        <f>IF($A939="","",SUMIFS($BQ$2:$BQ$2500,$W$2:$W$2500,$A939))</f>
      </c>
      <c r="BB939">
        <f>IF($A939="","",SUMIFS($BR$2:$BR$2500,$W$2:$W$2500,$A939))</f>
      </c>
      <c r="BC939">
        <f>IF($A939="","",SUMIFS($BS$2:$BS$2500,$W$2:$W$2500,$A939))</f>
      </c>
      <c r="BD939">
        <f>IF($A939="","",SUMIFS($BT$2:$BT$2500,$W$2:$W$2500,$A939))</f>
      </c>
      <c r="BF939">
        <f>IF($Z939="","",INDEX($AO$2:$AO$2000,$Z939))</f>
      </c>
      <c r="BG939">
        <f>IF($Z939="","",INDEX($AP$2:$AP$2000,$Z939))</f>
      </c>
      <c r="BH939">
        <f>IF($Z939="","",INDEX($AQ$2:$AQ$2000,$Z939))</f>
      </c>
      <c r="BI939">
        <f>IF($Z939="","",INDEX($AR$2:$AR$2000,$Z939))</f>
      </c>
      <c r="BJ939">
        <f>IF($Z939="","",INDEX($AS$2:$AS$2000,$Z939))</f>
      </c>
      <c r="BK939">
        <f>IF($Z939="","",INDEX($AT$2:$AT$2000,$Z939))</f>
      </c>
      <c r="BL939">
        <f>IF($Z939="","",INDEX($AU$2:$AU$2000,$Z939))</f>
      </c>
      <c r="BM939">
        <f>IF($Z939="","",INDEX($AV$2:$AV$2000,$Z939))</f>
      </c>
      <c r="BN939">
        <f>IF($Z939="","",INDEX($AW$2:$AW$2000,$Z939))</f>
      </c>
      <c r="BO939">
        <f>IF($Z939="","",INDEX($AX$2:$AX$2000,$Z939))</f>
      </c>
      <c r="BP939">
        <f>IF($Z939="","",INDEX($AY$2:$AY$2000,$Z939))</f>
      </c>
      <c r="BQ939">
        <f>IF($Z939="","",INDEX($AZ$2:$AZ$2000,$Z939))</f>
      </c>
      <c r="BR939">
        <f>IF($Z939="","",INDEX($BA$2:$BA$2000,$Z939))</f>
      </c>
      <c r="BS939">
        <f>IF($Z939="","",INDEX($BB$2:$BB$2000,$Z939))</f>
      </c>
      <c r="BT939">
        <f>IF($Z939="","",INDEX($BC$2:$BC$2000,$Z939))</f>
      </c>
      <c r="BV939">
        <f>IF(OR($A939="",$P939&lt;&gt;"Yes",$AH939="Yes"),"",1+N($AG939))</f>
      </c>
      <c r="BW939">
        <f>IF($A939="","",COUNTIFS($W$2:$W$2500,$A939,$BZ$2:$BZ$2500,"Yes")+COUNTIFS($X$2:$X$2500,$A939,$BY$2:$BY$2500,"Yes"))</f>
      </c>
      <c r="BX939">
        <f>IF(OR($A939="",$P939="Yes"),"",IF(N($BW939)=0,0,1+SUMIFS($CB$2:$CB$2500,$W$2:$W$2500,$A939)+SUMIFS($CA$2:$CA$2500,$X$2:$X$2500,$A939)))</f>
      </c>
      <c r="BY939" t="str">
        <f>IF($Y939="","",INDEX($AH$2:$AH$2000,$Y939)&amp;"")</f>
      </c>
      <c r="BZ939" t="str">
        <f>IF($Z939="","",INDEX($AH$2:$AH$2000,$Z939)&amp;"")</f>
      </c>
      <c r="CA939">
        <f>IF($Y939="","",INDEX($BV$2:$BV$2000,$Y939))</f>
      </c>
      <c r="CB939">
        <f>IF($Z939="","",INDEX($BV$2:$BV$2000,$Z939))</f>
      </c>
    </row>
    <row r="940">
      <c r="A940" t="str">
        <f>IF(TRIM(INDEX(games!$A:$A,ROW()))="","",TRIM(INDEX(games!$A:$A,ROW())))</f>
      </c>
      <c r="B940">
        <f>IF(OR($A940="",INDEX(games!$B:$B,ROW())=""),"",INDEX(games!$B:$B,ROW()))</f>
      </c>
      <c r="C940" t="str">
        <f>IF(OR($A940="",INDEX(games!$C:$C,ROW())=""),"",INDEX(games!$C:$C,ROW()))</f>
      </c>
      <c r="D940">
        <f>IF($A940="","",COUNTIF($W$2:$W$2500,$A940)+COUNTIF($X$2:$X$2500,$A940))</f>
      </c>
      <c r="E940">
        <f>IF($A940="","",IFERROR(MATCH($C940,$R$2:$R$5,0),0))</f>
      </c>
      <c r="F940">
        <f>IF($A940="","",MOD(ROW(),34))</f>
      </c>
      <c r="G940">
        <f>IF($A940="",NA(),IF($C940="Action",$B940,NA()))</f>
      </c>
      <c r="H940">
        <f>IF($A940="",NA(),IF($C940="Action",1+$F940*0.023,NA()))</f>
      </c>
      <c r="I940">
        <f>IF($A940="",NA(),IF($C940="Strategy",$B940,NA()))</f>
      </c>
      <c r="J940">
        <f>IF($A940="",NA(),IF($C940="Strategy",2+$F940*0.023,NA()))</f>
      </c>
      <c r="K940">
        <f>IF($A940="",NA(),IF($C940="Deckbuilder",$B940,NA()))</f>
      </c>
      <c r="L940">
        <f>IF($A940="",NA(),IF($C940="Deckbuilder",3+$F940*0.023,NA()))</f>
      </c>
      <c r="M940">
        <f>IF($A940="",NA(),IF($C940="Traditional",$B940,NA()))</f>
      </c>
      <c r="N940">
        <f>IF($A940="",NA(),IF($C940="Traditional",4+$F940*0.023,NA()))</f>
      </c>
      <c r="O940">
        <f>IF($A940="","",$D940+ROW()/1000000)</f>
      </c>
      <c r="P940" t="str">
        <f>IF(OR($A940="",INDEX(games!$H:$H,ROW())=""),"",INDEX(games!$H:$H,ROW()))</f>
      </c>
      <c r="Q940">
        <f>IF(OR($A940="",$P940&lt;&gt;"Yes"),"",$D940+ROW()/1000000)</f>
      </c>
      <c r="T940">
        <f>IF($Y940="","",INDEX($B$2:$B$2000,$Y940))</f>
      </c>
      <c r="U940">
        <f>IF($Z940="","",INDEX($B$2:$B$2000,$Z940))</f>
      </c>
      <c r="V940">
        <f>IF(OR($T940="",$U940=""),"",$U940-$T940)</f>
      </c>
      <c r="W940" t="str">
        <f>IF(TRIM(INDEX(connections!$A:$A,ROW()))="","",TRIM(INDEX(connections!$A:$A,ROW())))</f>
      </c>
      <c r="X940" t="str">
        <f>IF($W940="","",TRIM(INDEX(connections!$B:$B,ROW())))</f>
      </c>
      <c r="Y940">
        <f>IF($W940="","",IFERROR(MATCH($W940,$A$2:$A$2000,0),""))</f>
      </c>
      <c r="Z940">
        <f>IF($X940="","",IFERROR(MATCH($X940,$A$2:$A$2000,0),""))</f>
      </c>
      <c r="AA940" t="str">
        <f>IF($Y940="","",INDEX($P$2:$P$2000,$Y940))</f>
      </c>
      <c r="AB940" t="str">
        <f>IF($Z940="","",INDEX($P$2:$P$2000,$Z940))</f>
      </c>
      <c r="AC940">
        <f>IF(AND($AA940="Yes",$AB940="Yes"),1,"")</f>
      </c>
      <c r="AD940">
        <f>IF(OR($Y940="",$Z940=""),"",IF(INDEX($C$2:$C$2000,$Y940)=INDEX($C$2:$C$2000,$Z940),0,1))</f>
      </c>
      <c r="AE940">
        <f>IF($AC940&lt;&gt;1,"",IF(AND(INDEX($AG$2:$AG$2000,$Y940)=1,INDEX($AG$2:$AG$2000,$Z940)=1),1,""))</f>
      </c>
      <c r="AG940">
        <f>IF($A940="","",COUNTIFS($W$2:$W$2500,$A940,$AB$2:$AB$2500,"Yes")+COUNTIFS($X$2:$X$2500,$A940,$AA$2:$AA$2500,"Yes"))</f>
      </c>
      <c r="AH940" t="str">
        <f>IF(OR($P940&lt;&gt;"Yes",N($AG940)=0),"",IF(AND($AG940=1,COUNTIFS($W$2:$W$2500,$A940,$AE$2:$AE$2500,1)+COUNTIFS($X$2:$X$2500,$A940,$AE$2:$AE$2500,1)&gt;0),"","Yes"))</f>
      </c>
      <c r="AI940">
        <f>IF($AH940="Yes",$AG940,"")</f>
      </c>
      <c r="AJ940">
        <f>IF($AI940="","",$AI940+ROW()/1000000)</f>
      </c>
      <c r="AK940">
        <f>IF(OR($A940="",$P940="Yes",N($AG940)=0),"",$AG940+ROW()/1000000)</f>
      </c>
      <c r="AL940" t="str">
        <f>IF($A940="","",INDEX(games!$J:$J,ROW())&amp;"")</f>
      </c>
      <c r="AM940">
        <f>IF($A940="","",SUMPRODUCT($AO940:$BD940,'Map Analysis'!$AP$2^{0,1,2,3,4,5,6,7,8,9,10,11,12,13,14,15}))</f>
      </c>
      <c r="AN940">
        <f>IF($A940="","",$AM940+ROW()/10000000)</f>
      </c>
      <c r="AO940">
        <f>IF($A940="","",COUNTIF($W$2:$W$2500,$A940))</f>
      </c>
      <c r="AP940">
        <f>IF($A940="","",SUMIFS($BF$2:$BF$2500,$W$2:$W$2500,$A940))</f>
      </c>
      <c r="AQ940">
        <f>IF($A940="","",SUMIFS($BG$2:$BG$2500,$W$2:$W$2500,$A940))</f>
      </c>
      <c r="AR940">
        <f>IF($A940="","",SUMIFS($BH$2:$BH$2500,$W$2:$W$2500,$A940))</f>
      </c>
      <c r="AS940">
        <f>IF($A940="","",SUMIFS($BI$2:$BI$2500,$W$2:$W$2500,$A940))</f>
      </c>
      <c r="AT940">
        <f>IF($A940="","",SUMIFS($BJ$2:$BJ$2500,$W$2:$W$2500,$A940))</f>
      </c>
      <c r="AU940">
        <f>IF($A940="","",SUMIFS($BK$2:$BK$2500,$W$2:$W$2500,$A940))</f>
      </c>
      <c r="AV940">
        <f>IF($A940="","",SUMIFS($BL$2:$BL$2500,$W$2:$W$2500,$A940))</f>
      </c>
      <c r="AW940">
        <f>IF($A940="","",SUMIFS($BM$2:$BM$2500,$W$2:$W$2500,$A940))</f>
      </c>
      <c r="AX940">
        <f>IF($A940="","",SUMIFS($BN$2:$BN$2500,$W$2:$W$2500,$A940))</f>
      </c>
      <c r="AY940">
        <f>IF($A940="","",SUMIFS($BO$2:$BO$2500,$W$2:$W$2500,$A940))</f>
      </c>
      <c r="AZ940">
        <f>IF($A940="","",SUMIFS($BP$2:$BP$2500,$W$2:$W$2500,$A940))</f>
      </c>
      <c r="BA940">
        <f>IF($A940="","",SUMIFS($BQ$2:$BQ$2500,$W$2:$W$2500,$A940))</f>
      </c>
      <c r="BB940">
        <f>IF($A940="","",SUMIFS($BR$2:$BR$2500,$W$2:$W$2500,$A940))</f>
      </c>
      <c r="BC940">
        <f>IF($A940="","",SUMIFS($BS$2:$BS$2500,$W$2:$W$2500,$A940))</f>
      </c>
      <c r="BD940">
        <f>IF($A940="","",SUMIFS($BT$2:$BT$2500,$W$2:$W$2500,$A940))</f>
      </c>
      <c r="BF940">
        <f>IF($Z940="","",INDEX($AO$2:$AO$2000,$Z940))</f>
      </c>
      <c r="BG940">
        <f>IF($Z940="","",INDEX($AP$2:$AP$2000,$Z940))</f>
      </c>
      <c r="BH940">
        <f>IF($Z940="","",INDEX($AQ$2:$AQ$2000,$Z940))</f>
      </c>
      <c r="BI940">
        <f>IF($Z940="","",INDEX($AR$2:$AR$2000,$Z940))</f>
      </c>
      <c r="BJ940">
        <f>IF($Z940="","",INDEX($AS$2:$AS$2000,$Z940))</f>
      </c>
      <c r="BK940">
        <f>IF($Z940="","",INDEX($AT$2:$AT$2000,$Z940))</f>
      </c>
      <c r="BL940">
        <f>IF($Z940="","",INDEX($AU$2:$AU$2000,$Z940))</f>
      </c>
      <c r="BM940">
        <f>IF($Z940="","",INDEX($AV$2:$AV$2000,$Z940))</f>
      </c>
      <c r="BN940">
        <f>IF($Z940="","",INDEX($AW$2:$AW$2000,$Z940))</f>
      </c>
      <c r="BO940">
        <f>IF($Z940="","",INDEX($AX$2:$AX$2000,$Z940))</f>
      </c>
      <c r="BP940">
        <f>IF($Z940="","",INDEX($AY$2:$AY$2000,$Z940))</f>
      </c>
      <c r="BQ940">
        <f>IF($Z940="","",INDEX($AZ$2:$AZ$2000,$Z940))</f>
      </c>
      <c r="BR940">
        <f>IF($Z940="","",INDEX($BA$2:$BA$2000,$Z940))</f>
      </c>
      <c r="BS940">
        <f>IF($Z940="","",INDEX($BB$2:$BB$2000,$Z940))</f>
      </c>
      <c r="BT940">
        <f>IF($Z940="","",INDEX($BC$2:$BC$2000,$Z940))</f>
      </c>
      <c r="BV940">
        <f>IF(OR($A940="",$P940&lt;&gt;"Yes",$AH940="Yes"),"",1+N($AG940))</f>
      </c>
      <c r="BW940">
        <f>IF($A940="","",COUNTIFS($W$2:$W$2500,$A940,$BZ$2:$BZ$2500,"Yes")+COUNTIFS($X$2:$X$2500,$A940,$BY$2:$BY$2500,"Yes"))</f>
      </c>
      <c r="BX940">
        <f>IF(OR($A940="",$P940="Yes"),"",IF(N($BW940)=0,0,1+SUMIFS($CB$2:$CB$2500,$W$2:$W$2500,$A940)+SUMIFS($CA$2:$CA$2500,$X$2:$X$2500,$A940)))</f>
      </c>
      <c r="BY940" t="str">
        <f>IF($Y940="","",INDEX($AH$2:$AH$2000,$Y940)&amp;"")</f>
      </c>
      <c r="BZ940" t="str">
        <f>IF($Z940="","",INDEX($AH$2:$AH$2000,$Z940)&amp;"")</f>
      </c>
      <c r="CA940">
        <f>IF($Y940="","",INDEX($BV$2:$BV$2000,$Y940))</f>
      </c>
      <c r="CB940">
        <f>IF($Z940="","",INDEX($BV$2:$BV$2000,$Z940))</f>
      </c>
    </row>
    <row r="941">
      <c r="A941" t="str">
        <f>IF(TRIM(INDEX(games!$A:$A,ROW()))="","",TRIM(INDEX(games!$A:$A,ROW())))</f>
      </c>
      <c r="B941">
        <f>IF(OR($A941="",INDEX(games!$B:$B,ROW())=""),"",INDEX(games!$B:$B,ROW()))</f>
      </c>
      <c r="C941" t="str">
        <f>IF(OR($A941="",INDEX(games!$C:$C,ROW())=""),"",INDEX(games!$C:$C,ROW()))</f>
      </c>
      <c r="D941">
        <f>IF($A941="","",COUNTIF($W$2:$W$2500,$A941)+COUNTIF($X$2:$X$2500,$A941))</f>
      </c>
      <c r="E941">
        <f>IF($A941="","",IFERROR(MATCH($C941,$R$2:$R$5,0),0))</f>
      </c>
      <c r="F941">
        <f>IF($A941="","",MOD(ROW(),34))</f>
      </c>
      <c r="G941">
        <f>IF($A941="",NA(),IF($C941="Action",$B941,NA()))</f>
      </c>
      <c r="H941">
        <f>IF($A941="",NA(),IF($C941="Action",1+$F941*0.023,NA()))</f>
      </c>
      <c r="I941">
        <f>IF($A941="",NA(),IF($C941="Strategy",$B941,NA()))</f>
      </c>
      <c r="J941">
        <f>IF($A941="",NA(),IF($C941="Strategy",2+$F941*0.023,NA()))</f>
      </c>
      <c r="K941">
        <f>IF($A941="",NA(),IF($C941="Deckbuilder",$B941,NA()))</f>
      </c>
      <c r="L941">
        <f>IF($A941="",NA(),IF($C941="Deckbuilder",3+$F941*0.023,NA()))</f>
      </c>
      <c r="M941">
        <f>IF($A941="",NA(),IF($C941="Traditional",$B941,NA()))</f>
      </c>
      <c r="N941">
        <f>IF($A941="",NA(),IF($C941="Traditional",4+$F941*0.023,NA()))</f>
      </c>
      <c r="O941">
        <f>IF($A941="","",$D941+ROW()/1000000)</f>
      </c>
      <c r="P941" t="str">
        <f>IF(OR($A941="",INDEX(games!$H:$H,ROW())=""),"",INDEX(games!$H:$H,ROW()))</f>
      </c>
      <c r="Q941">
        <f>IF(OR($A941="",$P941&lt;&gt;"Yes"),"",$D941+ROW()/1000000)</f>
      </c>
      <c r="T941">
        <f>IF($Y941="","",INDEX($B$2:$B$2000,$Y941))</f>
      </c>
      <c r="U941">
        <f>IF($Z941="","",INDEX($B$2:$B$2000,$Z941))</f>
      </c>
      <c r="V941">
        <f>IF(OR($T941="",$U941=""),"",$U941-$T941)</f>
      </c>
      <c r="W941" t="str">
        <f>IF(TRIM(INDEX(connections!$A:$A,ROW()))="","",TRIM(INDEX(connections!$A:$A,ROW())))</f>
      </c>
      <c r="X941" t="str">
        <f>IF($W941="","",TRIM(INDEX(connections!$B:$B,ROW())))</f>
      </c>
      <c r="Y941">
        <f>IF($W941="","",IFERROR(MATCH($W941,$A$2:$A$2000,0),""))</f>
      </c>
      <c r="Z941">
        <f>IF($X941="","",IFERROR(MATCH($X941,$A$2:$A$2000,0),""))</f>
      </c>
      <c r="AA941" t="str">
        <f>IF($Y941="","",INDEX($P$2:$P$2000,$Y941))</f>
      </c>
      <c r="AB941" t="str">
        <f>IF($Z941="","",INDEX($P$2:$P$2000,$Z941))</f>
      </c>
      <c r="AC941">
        <f>IF(AND($AA941="Yes",$AB941="Yes"),1,"")</f>
      </c>
      <c r="AD941">
        <f>IF(OR($Y941="",$Z941=""),"",IF(INDEX($C$2:$C$2000,$Y941)=INDEX($C$2:$C$2000,$Z941),0,1))</f>
      </c>
      <c r="AE941">
        <f>IF($AC941&lt;&gt;1,"",IF(AND(INDEX($AG$2:$AG$2000,$Y941)=1,INDEX($AG$2:$AG$2000,$Z941)=1),1,""))</f>
      </c>
      <c r="AG941">
        <f>IF($A941="","",COUNTIFS($W$2:$W$2500,$A941,$AB$2:$AB$2500,"Yes")+COUNTIFS($X$2:$X$2500,$A941,$AA$2:$AA$2500,"Yes"))</f>
      </c>
      <c r="AH941" t="str">
        <f>IF(OR($P941&lt;&gt;"Yes",N($AG941)=0),"",IF(AND($AG941=1,COUNTIFS($W$2:$W$2500,$A941,$AE$2:$AE$2500,1)+COUNTIFS($X$2:$X$2500,$A941,$AE$2:$AE$2500,1)&gt;0),"","Yes"))</f>
      </c>
      <c r="AI941">
        <f>IF($AH941="Yes",$AG941,"")</f>
      </c>
      <c r="AJ941">
        <f>IF($AI941="","",$AI941+ROW()/1000000)</f>
      </c>
      <c r="AK941">
        <f>IF(OR($A941="",$P941="Yes",N($AG941)=0),"",$AG941+ROW()/1000000)</f>
      </c>
      <c r="AL941" t="str">
        <f>IF($A941="","",INDEX(games!$J:$J,ROW())&amp;"")</f>
      </c>
      <c r="AM941">
        <f>IF($A941="","",SUMPRODUCT($AO941:$BD941,'Map Analysis'!$AP$2^{0,1,2,3,4,5,6,7,8,9,10,11,12,13,14,15}))</f>
      </c>
      <c r="AN941">
        <f>IF($A941="","",$AM941+ROW()/10000000)</f>
      </c>
      <c r="AO941">
        <f>IF($A941="","",COUNTIF($W$2:$W$2500,$A941))</f>
      </c>
      <c r="AP941">
        <f>IF($A941="","",SUMIFS($BF$2:$BF$2500,$W$2:$W$2500,$A941))</f>
      </c>
      <c r="AQ941">
        <f>IF($A941="","",SUMIFS($BG$2:$BG$2500,$W$2:$W$2500,$A941))</f>
      </c>
      <c r="AR941">
        <f>IF($A941="","",SUMIFS($BH$2:$BH$2500,$W$2:$W$2500,$A941))</f>
      </c>
      <c r="AS941">
        <f>IF($A941="","",SUMIFS($BI$2:$BI$2500,$W$2:$W$2500,$A941))</f>
      </c>
      <c r="AT941">
        <f>IF($A941="","",SUMIFS($BJ$2:$BJ$2500,$W$2:$W$2500,$A941))</f>
      </c>
      <c r="AU941">
        <f>IF($A941="","",SUMIFS($BK$2:$BK$2500,$W$2:$W$2500,$A941))</f>
      </c>
      <c r="AV941">
        <f>IF($A941="","",SUMIFS($BL$2:$BL$2500,$W$2:$W$2500,$A941))</f>
      </c>
      <c r="AW941">
        <f>IF($A941="","",SUMIFS($BM$2:$BM$2500,$W$2:$W$2500,$A941))</f>
      </c>
      <c r="AX941">
        <f>IF($A941="","",SUMIFS($BN$2:$BN$2500,$W$2:$W$2500,$A941))</f>
      </c>
      <c r="AY941">
        <f>IF($A941="","",SUMIFS($BO$2:$BO$2500,$W$2:$W$2500,$A941))</f>
      </c>
      <c r="AZ941">
        <f>IF($A941="","",SUMIFS($BP$2:$BP$2500,$W$2:$W$2500,$A941))</f>
      </c>
      <c r="BA941">
        <f>IF($A941="","",SUMIFS($BQ$2:$BQ$2500,$W$2:$W$2500,$A941))</f>
      </c>
      <c r="BB941">
        <f>IF($A941="","",SUMIFS($BR$2:$BR$2500,$W$2:$W$2500,$A941))</f>
      </c>
      <c r="BC941">
        <f>IF($A941="","",SUMIFS($BS$2:$BS$2500,$W$2:$W$2500,$A941))</f>
      </c>
      <c r="BD941">
        <f>IF($A941="","",SUMIFS($BT$2:$BT$2500,$W$2:$W$2500,$A941))</f>
      </c>
      <c r="BF941">
        <f>IF($Z941="","",INDEX($AO$2:$AO$2000,$Z941))</f>
      </c>
      <c r="BG941">
        <f>IF($Z941="","",INDEX($AP$2:$AP$2000,$Z941))</f>
      </c>
      <c r="BH941">
        <f>IF($Z941="","",INDEX($AQ$2:$AQ$2000,$Z941))</f>
      </c>
      <c r="BI941">
        <f>IF($Z941="","",INDEX($AR$2:$AR$2000,$Z941))</f>
      </c>
      <c r="BJ941">
        <f>IF($Z941="","",INDEX($AS$2:$AS$2000,$Z941))</f>
      </c>
      <c r="BK941">
        <f>IF($Z941="","",INDEX($AT$2:$AT$2000,$Z941))</f>
      </c>
      <c r="BL941">
        <f>IF($Z941="","",INDEX($AU$2:$AU$2000,$Z941))</f>
      </c>
      <c r="BM941">
        <f>IF($Z941="","",INDEX($AV$2:$AV$2000,$Z941))</f>
      </c>
      <c r="BN941">
        <f>IF($Z941="","",INDEX($AW$2:$AW$2000,$Z941))</f>
      </c>
      <c r="BO941">
        <f>IF($Z941="","",INDEX($AX$2:$AX$2000,$Z941))</f>
      </c>
      <c r="BP941">
        <f>IF($Z941="","",INDEX($AY$2:$AY$2000,$Z941))</f>
      </c>
      <c r="BQ941">
        <f>IF($Z941="","",INDEX($AZ$2:$AZ$2000,$Z941))</f>
      </c>
      <c r="BR941">
        <f>IF($Z941="","",INDEX($BA$2:$BA$2000,$Z941))</f>
      </c>
      <c r="BS941">
        <f>IF($Z941="","",INDEX($BB$2:$BB$2000,$Z941))</f>
      </c>
      <c r="BT941">
        <f>IF($Z941="","",INDEX($BC$2:$BC$2000,$Z941))</f>
      </c>
      <c r="BV941">
        <f>IF(OR($A941="",$P941&lt;&gt;"Yes",$AH941="Yes"),"",1+N($AG941))</f>
      </c>
      <c r="BW941">
        <f>IF($A941="","",COUNTIFS($W$2:$W$2500,$A941,$BZ$2:$BZ$2500,"Yes")+COUNTIFS($X$2:$X$2500,$A941,$BY$2:$BY$2500,"Yes"))</f>
      </c>
      <c r="BX941">
        <f>IF(OR($A941="",$P941="Yes"),"",IF(N($BW941)=0,0,1+SUMIFS($CB$2:$CB$2500,$W$2:$W$2500,$A941)+SUMIFS($CA$2:$CA$2500,$X$2:$X$2500,$A941)))</f>
      </c>
      <c r="BY941" t="str">
        <f>IF($Y941="","",INDEX($AH$2:$AH$2000,$Y941)&amp;"")</f>
      </c>
      <c r="BZ941" t="str">
        <f>IF($Z941="","",INDEX($AH$2:$AH$2000,$Z941)&amp;"")</f>
      </c>
      <c r="CA941">
        <f>IF($Y941="","",INDEX($BV$2:$BV$2000,$Y941))</f>
      </c>
      <c r="CB941">
        <f>IF($Z941="","",INDEX($BV$2:$BV$2000,$Z941))</f>
      </c>
    </row>
    <row r="942">
      <c r="A942" t="str">
        <f>IF(TRIM(INDEX(games!$A:$A,ROW()))="","",TRIM(INDEX(games!$A:$A,ROW())))</f>
      </c>
      <c r="B942">
        <f>IF(OR($A942="",INDEX(games!$B:$B,ROW())=""),"",INDEX(games!$B:$B,ROW()))</f>
      </c>
      <c r="C942" t="str">
        <f>IF(OR($A942="",INDEX(games!$C:$C,ROW())=""),"",INDEX(games!$C:$C,ROW()))</f>
      </c>
      <c r="D942">
        <f>IF($A942="","",COUNTIF($W$2:$W$2500,$A942)+COUNTIF($X$2:$X$2500,$A942))</f>
      </c>
      <c r="E942">
        <f>IF($A942="","",IFERROR(MATCH($C942,$R$2:$R$5,0),0))</f>
      </c>
      <c r="F942">
        <f>IF($A942="","",MOD(ROW(),34))</f>
      </c>
      <c r="G942">
        <f>IF($A942="",NA(),IF($C942="Action",$B942,NA()))</f>
      </c>
      <c r="H942">
        <f>IF($A942="",NA(),IF($C942="Action",1+$F942*0.023,NA()))</f>
      </c>
      <c r="I942">
        <f>IF($A942="",NA(),IF($C942="Strategy",$B942,NA()))</f>
      </c>
      <c r="J942">
        <f>IF($A942="",NA(),IF($C942="Strategy",2+$F942*0.023,NA()))</f>
      </c>
      <c r="K942">
        <f>IF($A942="",NA(),IF($C942="Deckbuilder",$B942,NA()))</f>
      </c>
      <c r="L942">
        <f>IF($A942="",NA(),IF($C942="Deckbuilder",3+$F942*0.023,NA()))</f>
      </c>
      <c r="M942">
        <f>IF($A942="",NA(),IF($C942="Traditional",$B942,NA()))</f>
      </c>
      <c r="N942">
        <f>IF($A942="",NA(),IF($C942="Traditional",4+$F942*0.023,NA()))</f>
      </c>
      <c r="O942">
        <f>IF($A942="","",$D942+ROW()/1000000)</f>
      </c>
      <c r="P942" t="str">
        <f>IF(OR($A942="",INDEX(games!$H:$H,ROW())=""),"",INDEX(games!$H:$H,ROW()))</f>
      </c>
      <c r="Q942">
        <f>IF(OR($A942="",$P942&lt;&gt;"Yes"),"",$D942+ROW()/1000000)</f>
      </c>
      <c r="T942">
        <f>IF($Y942="","",INDEX($B$2:$B$2000,$Y942))</f>
      </c>
      <c r="U942">
        <f>IF($Z942="","",INDEX($B$2:$B$2000,$Z942))</f>
      </c>
      <c r="V942">
        <f>IF(OR($T942="",$U942=""),"",$U942-$T942)</f>
      </c>
      <c r="W942" t="str">
        <f>IF(TRIM(INDEX(connections!$A:$A,ROW()))="","",TRIM(INDEX(connections!$A:$A,ROW())))</f>
      </c>
      <c r="X942" t="str">
        <f>IF($W942="","",TRIM(INDEX(connections!$B:$B,ROW())))</f>
      </c>
      <c r="Y942">
        <f>IF($W942="","",IFERROR(MATCH($W942,$A$2:$A$2000,0),""))</f>
      </c>
      <c r="Z942">
        <f>IF($X942="","",IFERROR(MATCH($X942,$A$2:$A$2000,0),""))</f>
      </c>
      <c r="AA942" t="str">
        <f>IF($Y942="","",INDEX($P$2:$P$2000,$Y942))</f>
      </c>
      <c r="AB942" t="str">
        <f>IF($Z942="","",INDEX($P$2:$P$2000,$Z942))</f>
      </c>
      <c r="AC942">
        <f>IF(AND($AA942="Yes",$AB942="Yes"),1,"")</f>
      </c>
      <c r="AD942">
        <f>IF(OR($Y942="",$Z942=""),"",IF(INDEX($C$2:$C$2000,$Y942)=INDEX($C$2:$C$2000,$Z942),0,1))</f>
      </c>
      <c r="AE942">
        <f>IF($AC942&lt;&gt;1,"",IF(AND(INDEX($AG$2:$AG$2000,$Y942)=1,INDEX($AG$2:$AG$2000,$Z942)=1),1,""))</f>
      </c>
      <c r="AG942">
        <f>IF($A942="","",COUNTIFS($W$2:$W$2500,$A942,$AB$2:$AB$2500,"Yes")+COUNTIFS($X$2:$X$2500,$A942,$AA$2:$AA$2500,"Yes"))</f>
      </c>
      <c r="AH942" t="str">
        <f>IF(OR($P942&lt;&gt;"Yes",N($AG942)=0),"",IF(AND($AG942=1,COUNTIFS($W$2:$W$2500,$A942,$AE$2:$AE$2500,1)+COUNTIFS($X$2:$X$2500,$A942,$AE$2:$AE$2500,1)&gt;0),"","Yes"))</f>
      </c>
      <c r="AI942">
        <f>IF($AH942="Yes",$AG942,"")</f>
      </c>
      <c r="AJ942">
        <f>IF($AI942="","",$AI942+ROW()/1000000)</f>
      </c>
      <c r="AK942">
        <f>IF(OR($A942="",$P942="Yes",N($AG942)=0),"",$AG942+ROW()/1000000)</f>
      </c>
      <c r="AL942" t="str">
        <f>IF($A942="","",INDEX(games!$J:$J,ROW())&amp;"")</f>
      </c>
      <c r="AM942">
        <f>IF($A942="","",SUMPRODUCT($AO942:$BD942,'Map Analysis'!$AP$2^{0,1,2,3,4,5,6,7,8,9,10,11,12,13,14,15}))</f>
      </c>
      <c r="AN942">
        <f>IF($A942="","",$AM942+ROW()/10000000)</f>
      </c>
      <c r="AO942">
        <f>IF($A942="","",COUNTIF($W$2:$W$2500,$A942))</f>
      </c>
      <c r="AP942">
        <f>IF($A942="","",SUMIFS($BF$2:$BF$2500,$W$2:$W$2500,$A942))</f>
      </c>
      <c r="AQ942">
        <f>IF($A942="","",SUMIFS($BG$2:$BG$2500,$W$2:$W$2500,$A942))</f>
      </c>
      <c r="AR942">
        <f>IF($A942="","",SUMIFS($BH$2:$BH$2500,$W$2:$W$2500,$A942))</f>
      </c>
      <c r="AS942">
        <f>IF($A942="","",SUMIFS($BI$2:$BI$2500,$W$2:$W$2500,$A942))</f>
      </c>
      <c r="AT942">
        <f>IF($A942="","",SUMIFS($BJ$2:$BJ$2500,$W$2:$W$2500,$A942))</f>
      </c>
      <c r="AU942">
        <f>IF($A942="","",SUMIFS($BK$2:$BK$2500,$W$2:$W$2500,$A942))</f>
      </c>
      <c r="AV942">
        <f>IF($A942="","",SUMIFS($BL$2:$BL$2500,$W$2:$W$2500,$A942))</f>
      </c>
      <c r="AW942">
        <f>IF($A942="","",SUMIFS($BM$2:$BM$2500,$W$2:$W$2500,$A942))</f>
      </c>
      <c r="AX942">
        <f>IF($A942="","",SUMIFS($BN$2:$BN$2500,$W$2:$W$2500,$A942))</f>
      </c>
      <c r="AY942">
        <f>IF($A942="","",SUMIFS($BO$2:$BO$2500,$W$2:$W$2500,$A942))</f>
      </c>
      <c r="AZ942">
        <f>IF($A942="","",SUMIFS($BP$2:$BP$2500,$W$2:$W$2500,$A942))</f>
      </c>
      <c r="BA942">
        <f>IF($A942="","",SUMIFS($BQ$2:$BQ$2500,$W$2:$W$2500,$A942))</f>
      </c>
      <c r="BB942">
        <f>IF($A942="","",SUMIFS($BR$2:$BR$2500,$W$2:$W$2500,$A942))</f>
      </c>
      <c r="BC942">
        <f>IF($A942="","",SUMIFS($BS$2:$BS$2500,$W$2:$W$2500,$A942))</f>
      </c>
      <c r="BD942">
        <f>IF($A942="","",SUMIFS($BT$2:$BT$2500,$W$2:$W$2500,$A942))</f>
      </c>
      <c r="BF942">
        <f>IF($Z942="","",INDEX($AO$2:$AO$2000,$Z942))</f>
      </c>
      <c r="BG942">
        <f>IF($Z942="","",INDEX($AP$2:$AP$2000,$Z942))</f>
      </c>
      <c r="BH942">
        <f>IF($Z942="","",INDEX($AQ$2:$AQ$2000,$Z942))</f>
      </c>
      <c r="BI942">
        <f>IF($Z942="","",INDEX($AR$2:$AR$2000,$Z942))</f>
      </c>
      <c r="BJ942">
        <f>IF($Z942="","",INDEX($AS$2:$AS$2000,$Z942))</f>
      </c>
      <c r="BK942">
        <f>IF($Z942="","",INDEX($AT$2:$AT$2000,$Z942))</f>
      </c>
      <c r="BL942">
        <f>IF($Z942="","",INDEX($AU$2:$AU$2000,$Z942))</f>
      </c>
      <c r="BM942">
        <f>IF($Z942="","",INDEX($AV$2:$AV$2000,$Z942))</f>
      </c>
      <c r="BN942">
        <f>IF($Z942="","",INDEX($AW$2:$AW$2000,$Z942))</f>
      </c>
      <c r="BO942">
        <f>IF($Z942="","",INDEX($AX$2:$AX$2000,$Z942))</f>
      </c>
      <c r="BP942">
        <f>IF($Z942="","",INDEX($AY$2:$AY$2000,$Z942))</f>
      </c>
      <c r="BQ942">
        <f>IF($Z942="","",INDEX($AZ$2:$AZ$2000,$Z942))</f>
      </c>
      <c r="BR942">
        <f>IF($Z942="","",INDEX($BA$2:$BA$2000,$Z942))</f>
      </c>
      <c r="BS942">
        <f>IF($Z942="","",INDEX($BB$2:$BB$2000,$Z942))</f>
      </c>
      <c r="BT942">
        <f>IF($Z942="","",INDEX($BC$2:$BC$2000,$Z942))</f>
      </c>
      <c r="BV942">
        <f>IF(OR($A942="",$P942&lt;&gt;"Yes",$AH942="Yes"),"",1+N($AG942))</f>
      </c>
      <c r="BW942">
        <f>IF($A942="","",COUNTIFS($W$2:$W$2500,$A942,$BZ$2:$BZ$2500,"Yes")+COUNTIFS($X$2:$X$2500,$A942,$BY$2:$BY$2500,"Yes"))</f>
      </c>
      <c r="BX942">
        <f>IF(OR($A942="",$P942="Yes"),"",IF(N($BW942)=0,0,1+SUMIFS($CB$2:$CB$2500,$W$2:$W$2500,$A942)+SUMIFS($CA$2:$CA$2500,$X$2:$X$2500,$A942)))</f>
      </c>
      <c r="BY942" t="str">
        <f>IF($Y942="","",INDEX($AH$2:$AH$2000,$Y942)&amp;"")</f>
      </c>
      <c r="BZ942" t="str">
        <f>IF($Z942="","",INDEX($AH$2:$AH$2000,$Z942)&amp;"")</f>
      </c>
      <c r="CA942">
        <f>IF($Y942="","",INDEX($BV$2:$BV$2000,$Y942))</f>
      </c>
      <c r="CB942">
        <f>IF($Z942="","",INDEX($BV$2:$BV$2000,$Z942))</f>
      </c>
    </row>
    <row r="943">
      <c r="A943" t="str">
        <f>IF(TRIM(INDEX(games!$A:$A,ROW()))="","",TRIM(INDEX(games!$A:$A,ROW())))</f>
      </c>
      <c r="B943">
        <f>IF(OR($A943="",INDEX(games!$B:$B,ROW())=""),"",INDEX(games!$B:$B,ROW()))</f>
      </c>
      <c r="C943" t="str">
        <f>IF(OR($A943="",INDEX(games!$C:$C,ROW())=""),"",INDEX(games!$C:$C,ROW()))</f>
      </c>
      <c r="D943">
        <f>IF($A943="","",COUNTIF($W$2:$W$2500,$A943)+COUNTIF($X$2:$X$2500,$A943))</f>
      </c>
      <c r="E943">
        <f>IF($A943="","",IFERROR(MATCH($C943,$R$2:$R$5,0),0))</f>
      </c>
      <c r="F943">
        <f>IF($A943="","",MOD(ROW(),34))</f>
      </c>
      <c r="G943">
        <f>IF($A943="",NA(),IF($C943="Action",$B943,NA()))</f>
      </c>
      <c r="H943">
        <f>IF($A943="",NA(),IF($C943="Action",1+$F943*0.023,NA()))</f>
      </c>
      <c r="I943">
        <f>IF($A943="",NA(),IF($C943="Strategy",$B943,NA()))</f>
      </c>
      <c r="J943">
        <f>IF($A943="",NA(),IF($C943="Strategy",2+$F943*0.023,NA()))</f>
      </c>
      <c r="K943">
        <f>IF($A943="",NA(),IF($C943="Deckbuilder",$B943,NA()))</f>
      </c>
      <c r="L943">
        <f>IF($A943="",NA(),IF($C943="Deckbuilder",3+$F943*0.023,NA()))</f>
      </c>
      <c r="M943">
        <f>IF($A943="",NA(),IF($C943="Traditional",$B943,NA()))</f>
      </c>
      <c r="N943">
        <f>IF($A943="",NA(),IF($C943="Traditional",4+$F943*0.023,NA()))</f>
      </c>
      <c r="O943">
        <f>IF($A943="","",$D943+ROW()/1000000)</f>
      </c>
      <c r="P943" t="str">
        <f>IF(OR($A943="",INDEX(games!$H:$H,ROW())=""),"",INDEX(games!$H:$H,ROW()))</f>
      </c>
      <c r="Q943">
        <f>IF(OR($A943="",$P943&lt;&gt;"Yes"),"",$D943+ROW()/1000000)</f>
      </c>
      <c r="T943">
        <f>IF($Y943="","",INDEX($B$2:$B$2000,$Y943))</f>
      </c>
      <c r="U943">
        <f>IF($Z943="","",INDEX($B$2:$B$2000,$Z943))</f>
      </c>
      <c r="V943">
        <f>IF(OR($T943="",$U943=""),"",$U943-$T943)</f>
      </c>
      <c r="W943" t="str">
        <f>IF(TRIM(INDEX(connections!$A:$A,ROW()))="","",TRIM(INDEX(connections!$A:$A,ROW())))</f>
      </c>
      <c r="X943" t="str">
        <f>IF($W943="","",TRIM(INDEX(connections!$B:$B,ROW())))</f>
      </c>
      <c r="Y943">
        <f>IF($W943="","",IFERROR(MATCH($W943,$A$2:$A$2000,0),""))</f>
      </c>
      <c r="Z943">
        <f>IF($X943="","",IFERROR(MATCH($X943,$A$2:$A$2000,0),""))</f>
      </c>
      <c r="AA943" t="str">
        <f>IF($Y943="","",INDEX($P$2:$P$2000,$Y943))</f>
      </c>
      <c r="AB943" t="str">
        <f>IF($Z943="","",INDEX($P$2:$P$2000,$Z943))</f>
      </c>
      <c r="AC943">
        <f>IF(AND($AA943="Yes",$AB943="Yes"),1,"")</f>
      </c>
      <c r="AD943">
        <f>IF(OR($Y943="",$Z943=""),"",IF(INDEX($C$2:$C$2000,$Y943)=INDEX($C$2:$C$2000,$Z943),0,1))</f>
      </c>
      <c r="AE943">
        <f>IF($AC943&lt;&gt;1,"",IF(AND(INDEX($AG$2:$AG$2000,$Y943)=1,INDEX($AG$2:$AG$2000,$Z943)=1),1,""))</f>
      </c>
      <c r="AG943">
        <f>IF($A943="","",COUNTIFS($W$2:$W$2500,$A943,$AB$2:$AB$2500,"Yes")+COUNTIFS($X$2:$X$2500,$A943,$AA$2:$AA$2500,"Yes"))</f>
      </c>
      <c r="AH943" t="str">
        <f>IF(OR($P943&lt;&gt;"Yes",N($AG943)=0),"",IF(AND($AG943=1,COUNTIFS($W$2:$W$2500,$A943,$AE$2:$AE$2500,1)+COUNTIFS($X$2:$X$2500,$A943,$AE$2:$AE$2500,1)&gt;0),"","Yes"))</f>
      </c>
      <c r="AI943">
        <f>IF($AH943="Yes",$AG943,"")</f>
      </c>
      <c r="AJ943">
        <f>IF($AI943="","",$AI943+ROW()/1000000)</f>
      </c>
      <c r="AK943">
        <f>IF(OR($A943="",$P943="Yes",N($AG943)=0),"",$AG943+ROW()/1000000)</f>
      </c>
      <c r="AL943" t="str">
        <f>IF($A943="","",INDEX(games!$J:$J,ROW())&amp;"")</f>
      </c>
      <c r="AM943">
        <f>IF($A943="","",SUMPRODUCT($AO943:$BD943,'Map Analysis'!$AP$2^{0,1,2,3,4,5,6,7,8,9,10,11,12,13,14,15}))</f>
      </c>
      <c r="AN943">
        <f>IF($A943="","",$AM943+ROW()/10000000)</f>
      </c>
      <c r="AO943">
        <f>IF($A943="","",COUNTIF($W$2:$W$2500,$A943))</f>
      </c>
      <c r="AP943">
        <f>IF($A943="","",SUMIFS($BF$2:$BF$2500,$W$2:$W$2500,$A943))</f>
      </c>
      <c r="AQ943">
        <f>IF($A943="","",SUMIFS($BG$2:$BG$2500,$W$2:$W$2500,$A943))</f>
      </c>
      <c r="AR943">
        <f>IF($A943="","",SUMIFS($BH$2:$BH$2500,$W$2:$W$2500,$A943))</f>
      </c>
      <c r="AS943">
        <f>IF($A943="","",SUMIFS($BI$2:$BI$2500,$W$2:$W$2500,$A943))</f>
      </c>
      <c r="AT943">
        <f>IF($A943="","",SUMIFS($BJ$2:$BJ$2500,$W$2:$W$2500,$A943))</f>
      </c>
      <c r="AU943">
        <f>IF($A943="","",SUMIFS($BK$2:$BK$2500,$W$2:$W$2500,$A943))</f>
      </c>
      <c r="AV943">
        <f>IF($A943="","",SUMIFS($BL$2:$BL$2500,$W$2:$W$2500,$A943))</f>
      </c>
      <c r="AW943">
        <f>IF($A943="","",SUMIFS($BM$2:$BM$2500,$W$2:$W$2500,$A943))</f>
      </c>
      <c r="AX943">
        <f>IF($A943="","",SUMIFS($BN$2:$BN$2500,$W$2:$W$2500,$A943))</f>
      </c>
      <c r="AY943">
        <f>IF($A943="","",SUMIFS($BO$2:$BO$2500,$W$2:$W$2500,$A943))</f>
      </c>
      <c r="AZ943">
        <f>IF($A943="","",SUMIFS($BP$2:$BP$2500,$W$2:$W$2500,$A943))</f>
      </c>
      <c r="BA943">
        <f>IF($A943="","",SUMIFS($BQ$2:$BQ$2500,$W$2:$W$2500,$A943))</f>
      </c>
      <c r="BB943">
        <f>IF($A943="","",SUMIFS($BR$2:$BR$2500,$W$2:$W$2500,$A943))</f>
      </c>
      <c r="BC943">
        <f>IF($A943="","",SUMIFS($BS$2:$BS$2500,$W$2:$W$2500,$A943))</f>
      </c>
      <c r="BD943">
        <f>IF($A943="","",SUMIFS($BT$2:$BT$2500,$W$2:$W$2500,$A943))</f>
      </c>
      <c r="BF943">
        <f>IF($Z943="","",INDEX($AO$2:$AO$2000,$Z943))</f>
      </c>
      <c r="BG943">
        <f>IF($Z943="","",INDEX($AP$2:$AP$2000,$Z943))</f>
      </c>
      <c r="BH943">
        <f>IF($Z943="","",INDEX($AQ$2:$AQ$2000,$Z943))</f>
      </c>
      <c r="BI943">
        <f>IF($Z943="","",INDEX($AR$2:$AR$2000,$Z943))</f>
      </c>
      <c r="BJ943">
        <f>IF($Z943="","",INDEX($AS$2:$AS$2000,$Z943))</f>
      </c>
      <c r="BK943">
        <f>IF($Z943="","",INDEX($AT$2:$AT$2000,$Z943))</f>
      </c>
      <c r="BL943">
        <f>IF($Z943="","",INDEX($AU$2:$AU$2000,$Z943))</f>
      </c>
      <c r="BM943">
        <f>IF($Z943="","",INDEX($AV$2:$AV$2000,$Z943))</f>
      </c>
      <c r="BN943">
        <f>IF($Z943="","",INDEX($AW$2:$AW$2000,$Z943))</f>
      </c>
      <c r="BO943">
        <f>IF($Z943="","",INDEX($AX$2:$AX$2000,$Z943))</f>
      </c>
      <c r="BP943">
        <f>IF($Z943="","",INDEX($AY$2:$AY$2000,$Z943))</f>
      </c>
      <c r="BQ943">
        <f>IF($Z943="","",INDEX($AZ$2:$AZ$2000,$Z943))</f>
      </c>
      <c r="BR943">
        <f>IF($Z943="","",INDEX($BA$2:$BA$2000,$Z943))</f>
      </c>
      <c r="BS943">
        <f>IF($Z943="","",INDEX($BB$2:$BB$2000,$Z943))</f>
      </c>
      <c r="BT943">
        <f>IF($Z943="","",INDEX($BC$2:$BC$2000,$Z943))</f>
      </c>
      <c r="BV943">
        <f>IF(OR($A943="",$P943&lt;&gt;"Yes",$AH943="Yes"),"",1+N($AG943))</f>
      </c>
      <c r="BW943">
        <f>IF($A943="","",COUNTIFS($W$2:$W$2500,$A943,$BZ$2:$BZ$2500,"Yes")+COUNTIFS($X$2:$X$2500,$A943,$BY$2:$BY$2500,"Yes"))</f>
      </c>
      <c r="BX943">
        <f>IF(OR($A943="",$P943="Yes"),"",IF(N($BW943)=0,0,1+SUMIFS($CB$2:$CB$2500,$W$2:$W$2500,$A943)+SUMIFS($CA$2:$CA$2500,$X$2:$X$2500,$A943)))</f>
      </c>
      <c r="BY943" t="str">
        <f>IF($Y943="","",INDEX($AH$2:$AH$2000,$Y943)&amp;"")</f>
      </c>
      <c r="BZ943" t="str">
        <f>IF($Z943="","",INDEX($AH$2:$AH$2000,$Z943)&amp;"")</f>
      </c>
      <c r="CA943">
        <f>IF($Y943="","",INDEX($BV$2:$BV$2000,$Y943))</f>
      </c>
      <c r="CB943">
        <f>IF($Z943="","",INDEX($BV$2:$BV$2000,$Z943))</f>
      </c>
    </row>
    <row r="944">
      <c r="A944" t="str">
        <f>IF(TRIM(INDEX(games!$A:$A,ROW()))="","",TRIM(INDEX(games!$A:$A,ROW())))</f>
      </c>
      <c r="B944">
        <f>IF(OR($A944="",INDEX(games!$B:$B,ROW())=""),"",INDEX(games!$B:$B,ROW()))</f>
      </c>
      <c r="C944" t="str">
        <f>IF(OR($A944="",INDEX(games!$C:$C,ROW())=""),"",INDEX(games!$C:$C,ROW()))</f>
      </c>
      <c r="D944">
        <f>IF($A944="","",COUNTIF($W$2:$W$2500,$A944)+COUNTIF($X$2:$X$2500,$A944))</f>
      </c>
      <c r="E944">
        <f>IF($A944="","",IFERROR(MATCH($C944,$R$2:$R$5,0),0))</f>
      </c>
      <c r="F944">
        <f>IF($A944="","",MOD(ROW(),34))</f>
      </c>
      <c r="G944">
        <f>IF($A944="",NA(),IF($C944="Action",$B944,NA()))</f>
      </c>
      <c r="H944">
        <f>IF($A944="",NA(),IF($C944="Action",1+$F944*0.023,NA()))</f>
      </c>
      <c r="I944">
        <f>IF($A944="",NA(),IF($C944="Strategy",$B944,NA()))</f>
      </c>
      <c r="J944">
        <f>IF($A944="",NA(),IF($C944="Strategy",2+$F944*0.023,NA()))</f>
      </c>
      <c r="K944">
        <f>IF($A944="",NA(),IF($C944="Deckbuilder",$B944,NA()))</f>
      </c>
      <c r="L944">
        <f>IF($A944="",NA(),IF($C944="Deckbuilder",3+$F944*0.023,NA()))</f>
      </c>
      <c r="M944">
        <f>IF($A944="",NA(),IF($C944="Traditional",$B944,NA()))</f>
      </c>
      <c r="N944">
        <f>IF($A944="",NA(),IF($C944="Traditional",4+$F944*0.023,NA()))</f>
      </c>
      <c r="O944">
        <f>IF($A944="","",$D944+ROW()/1000000)</f>
      </c>
      <c r="P944" t="str">
        <f>IF(OR($A944="",INDEX(games!$H:$H,ROW())=""),"",INDEX(games!$H:$H,ROW()))</f>
      </c>
      <c r="Q944">
        <f>IF(OR($A944="",$P944&lt;&gt;"Yes"),"",$D944+ROW()/1000000)</f>
      </c>
      <c r="T944">
        <f>IF($Y944="","",INDEX($B$2:$B$2000,$Y944))</f>
      </c>
      <c r="U944">
        <f>IF($Z944="","",INDEX($B$2:$B$2000,$Z944))</f>
      </c>
      <c r="V944">
        <f>IF(OR($T944="",$U944=""),"",$U944-$T944)</f>
      </c>
      <c r="W944" t="str">
        <f>IF(TRIM(INDEX(connections!$A:$A,ROW()))="","",TRIM(INDEX(connections!$A:$A,ROW())))</f>
      </c>
      <c r="X944" t="str">
        <f>IF($W944="","",TRIM(INDEX(connections!$B:$B,ROW())))</f>
      </c>
      <c r="Y944">
        <f>IF($W944="","",IFERROR(MATCH($W944,$A$2:$A$2000,0),""))</f>
      </c>
      <c r="Z944">
        <f>IF($X944="","",IFERROR(MATCH($X944,$A$2:$A$2000,0),""))</f>
      </c>
      <c r="AA944" t="str">
        <f>IF($Y944="","",INDEX($P$2:$P$2000,$Y944))</f>
      </c>
      <c r="AB944" t="str">
        <f>IF($Z944="","",INDEX($P$2:$P$2000,$Z944))</f>
      </c>
      <c r="AC944">
        <f>IF(AND($AA944="Yes",$AB944="Yes"),1,"")</f>
      </c>
      <c r="AD944">
        <f>IF(OR($Y944="",$Z944=""),"",IF(INDEX($C$2:$C$2000,$Y944)=INDEX($C$2:$C$2000,$Z944),0,1))</f>
      </c>
      <c r="AE944">
        <f>IF($AC944&lt;&gt;1,"",IF(AND(INDEX($AG$2:$AG$2000,$Y944)=1,INDEX($AG$2:$AG$2000,$Z944)=1),1,""))</f>
      </c>
      <c r="AG944">
        <f>IF($A944="","",COUNTIFS($W$2:$W$2500,$A944,$AB$2:$AB$2500,"Yes")+COUNTIFS($X$2:$X$2500,$A944,$AA$2:$AA$2500,"Yes"))</f>
      </c>
      <c r="AH944" t="str">
        <f>IF(OR($P944&lt;&gt;"Yes",N($AG944)=0),"",IF(AND($AG944=1,COUNTIFS($W$2:$W$2500,$A944,$AE$2:$AE$2500,1)+COUNTIFS($X$2:$X$2500,$A944,$AE$2:$AE$2500,1)&gt;0),"","Yes"))</f>
      </c>
      <c r="AI944">
        <f>IF($AH944="Yes",$AG944,"")</f>
      </c>
      <c r="AJ944">
        <f>IF($AI944="","",$AI944+ROW()/1000000)</f>
      </c>
      <c r="AK944">
        <f>IF(OR($A944="",$P944="Yes",N($AG944)=0),"",$AG944+ROW()/1000000)</f>
      </c>
      <c r="AL944" t="str">
        <f>IF($A944="","",INDEX(games!$J:$J,ROW())&amp;"")</f>
      </c>
      <c r="AM944">
        <f>IF($A944="","",SUMPRODUCT($AO944:$BD944,'Map Analysis'!$AP$2^{0,1,2,3,4,5,6,7,8,9,10,11,12,13,14,15}))</f>
      </c>
      <c r="AN944">
        <f>IF($A944="","",$AM944+ROW()/10000000)</f>
      </c>
      <c r="AO944">
        <f>IF($A944="","",COUNTIF($W$2:$W$2500,$A944))</f>
      </c>
      <c r="AP944">
        <f>IF($A944="","",SUMIFS($BF$2:$BF$2500,$W$2:$W$2500,$A944))</f>
      </c>
      <c r="AQ944">
        <f>IF($A944="","",SUMIFS($BG$2:$BG$2500,$W$2:$W$2500,$A944))</f>
      </c>
      <c r="AR944">
        <f>IF($A944="","",SUMIFS($BH$2:$BH$2500,$W$2:$W$2500,$A944))</f>
      </c>
      <c r="AS944">
        <f>IF($A944="","",SUMIFS($BI$2:$BI$2500,$W$2:$W$2500,$A944))</f>
      </c>
      <c r="AT944">
        <f>IF($A944="","",SUMIFS($BJ$2:$BJ$2500,$W$2:$W$2500,$A944))</f>
      </c>
      <c r="AU944">
        <f>IF($A944="","",SUMIFS($BK$2:$BK$2500,$W$2:$W$2500,$A944))</f>
      </c>
      <c r="AV944">
        <f>IF($A944="","",SUMIFS($BL$2:$BL$2500,$W$2:$W$2500,$A944))</f>
      </c>
      <c r="AW944">
        <f>IF($A944="","",SUMIFS($BM$2:$BM$2500,$W$2:$W$2500,$A944))</f>
      </c>
      <c r="AX944">
        <f>IF($A944="","",SUMIFS($BN$2:$BN$2500,$W$2:$W$2500,$A944))</f>
      </c>
      <c r="AY944">
        <f>IF($A944="","",SUMIFS($BO$2:$BO$2500,$W$2:$W$2500,$A944))</f>
      </c>
      <c r="AZ944">
        <f>IF($A944="","",SUMIFS($BP$2:$BP$2500,$W$2:$W$2500,$A944))</f>
      </c>
      <c r="BA944">
        <f>IF($A944="","",SUMIFS($BQ$2:$BQ$2500,$W$2:$W$2500,$A944))</f>
      </c>
      <c r="BB944">
        <f>IF($A944="","",SUMIFS($BR$2:$BR$2500,$W$2:$W$2500,$A944))</f>
      </c>
      <c r="BC944">
        <f>IF($A944="","",SUMIFS($BS$2:$BS$2500,$W$2:$W$2500,$A944))</f>
      </c>
      <c r="BD944">
        <f>IF($A944="","",SUMIFS($BT$2:$BT$2500,$W$2:$W$2500,$A944))</f>
      </c>
      <c r="BF944">
        <f>IF($Z944="","",INDEX($AO$2:$AO$2000,$Z944))</f>
      </c>
      <c r="BG944">
        <f>IF($Z944="","",INDEX($AP$2:$AP$2000,$Z944))</f>
      </c>
      <c r="BH944">
        <f>IF($Z944="","",INDEX($AQ$2:$AQ$2000,$Z944))</f>
      </c>
      <c r="BI944">
        <f>IF($Z944="","",INDEX($AR$2:$AR$2000,$Z944))</f>
      </c>
      <c r="BJ944">
        <f>IF($Z944="","",INDEX($AS$2:$AS$2000,$Z944))</f>
      </c>
      <c r="BK944">
        <f>IF($Z944="","",INDEX($AT$2:$AT$2000,$Z944))</f>
      </c>
      <c r="BL944">
        <f>IF($Z944="","",INDEX($AU$2:$AU$2000,$Z944))</f>
      </c>
      <c r="BM944">
        <f>IF($Z944="","",INDEX($AV$2:$AV$2000,$Z944))</f>
      </c>
      <c r="BN944">
        <f>IF($Z944="","",INDEX($AW$2:$AW$2000,$Z944))</f>
      </c>
      <c r="BO944">
        <f>IF($Z944="","",INDEX($AX$2:$AX$2000,$Z944))</f>
      </c>
      <c r="BP944">
        <f>IF($Z944="","",INDEX($AY$2:$AY$2000,$Z944))</f>
      </c>
      <c r="BQ944">
        <f>IF($Z944="","",INDEX($AZ$2:$AZ$2000,$Z944))</f>
      </c>
      <c r="BR944">
        <f>IF($Z944="","",INDEX($BA$2:$BA$2000,$Z944))</f>
      </c>
      <c r="BS944">
        <f>IF($Z944="","",INDEX($BB$2:$BB$2000,$Z944))</f>
      </c>
      <c r="BT944">
        <f>IF($Z944="","",INDEX($BC$2:$BC$2000,$Z944))</f>
      </c>
      <c r="BV944">
        <f>IF(OR($A944="",$P944&lt;&gt;"Yes",$AH944="Yes"),"",1+N($AG944))</f>
      </c>
      <c r="BW944">
        <f>IF($A944="","",COUNTIFS($W$2:$W$2500,$A944,$BZ$2:$BZ$2500,"Yes")+COUNTIFS($X$2:$X$2500,$A944,$BY$2:$BY$2500,"Yes"))</f>
      </c>
      <c r="BX944">
        <f>IF(OR($A944="",$P944="Yes"),"",IF(N($BW944)=0,0,1+SUMIFS($CB$2:$CB$2500,$W$2:$W$2500,$A944)+SUMIFS($CA$2:$CA$2500,$X$2:$X$2500,$A944)))</f>
      </c>
      <c r="BY944" t="str">
        <f>IF($Y944="","",INDEX($AH$2:$AH$2000,$Y944)&amp;"")</f>
      </c>
      <c r="BZ944" t="str">
        <f>IF($Z944="","",INDEX($AH$2:$AH$2000,$Z944)&amp;"")</f>
      </c>
      <c r="CA944">
        <f>IF($Y944="","",INDEX($BV$2:$BV$2000,$Y944))</f>
      </c>
      <c r="CB944">
        <f>IF($Z944="","",INDEX($BV$2:$BV$2000,$Z944))</f>
      </c>
    </row>
    <row r="945">
      <c r="A945" t="str">
        <f>IF(TRIM(INDEX(games!$A:$A,ROW()))="","",TRIM(INDEX(games!$A:$A,ROW())))</f>
      </c>
      <c r="B945">
        <f>IF(OR($A945="",INDEX(games!$B:$B,ROW())=""),"",INDEX(games!$B:$B,ROW()))</f>
      </c>
      <c r="C945" t="str">
        <f>IF(OR($A945="",INDEX(games!$C:$C,ROW())=""),"",INDEX(games!$C:$C,ROW()))</f>
      </c>
      <c r="D945">
        <f>IF($A945="","",COUNTIF($W$2:$W$2500,$A945)+COUNTIF($X$2:$X$2500,$A945))</f>
      </c>
      <c r="E945">
        <f>IF($A945="","",IFERROR(MATCH($C945,$R$2:$R$5,0),0))</f>
      </c>
      <c r="F945">
        <f>IF($A945="","",MOD(ROW(),34))</f>
      </c>
      <c r="G945">
        <f>IF($A945="",NA(),IF($C945="Action",$B945,NA()))</f>
      </c>
      <c r="H945">
        <f>IF($A945="",NA(),IF($C945="Action",1+$F945*0.023,NA()))</f>
      </c>
      <c r="I945">
        <f>IF($A945="",NA(),IF($C945="Strategy",$B945,NA()))</f>
      </c>
      <c r="J945">
        <f>IF($A945="",NA(),IF($C945="Strategy",2+$F945*0.023,NA()))</f>
      </c>
      <c r="K945">
        <f>IF($A945="",NA(),IF($C945="Deckbuilder",$B945,NA()))</f>
      </c>
      <c r="L945">
        <f>IF($A945="",NA(),IF($C945="Deckbuilder",3+$F945*0.023,NA()))</f>
      </c>
      <c r="M945">
        <f>IF($A945="",NA(),IF($C945="Traditional",$B945,NA()))</f>
      </c>
      <c r="N945">
        <f>IF($A945="",NA(),IF($C945="Traditional",4+$F945*0.023,NA()))</f>
      </c>
      <c r="O945">
        <f>IF($A945="","",$D945+ROW()/1000000)</f>
      </c>
      <c r="P945" t="str">
        <f>IF(OR($A945="",INDEX(games!$H:$H,ROW())=""),"",INDEX(games!$H:$H,ROW()))</f>
      </c>
      <c r="Q945">
        <f>IF(OR($A945="",$P945&lt;&gt;"Yes"),"",$D945+ROW()/1000000)</f>
      </c>
      <c r="T945">
        <f>IF($Y945="","",INDEX($B$2:$B$2000,$Y945))</f>
      </c>
      <c r="U945">
        <f>IF($Z945="","",INDEX($B$2:$B$2000,$Z945))</f>
      </c>
      <c r="V945">
        <f>IF(OR($T945="",$U945=""),"",$U945-$T945)</f>
      </c>
      <c r="W945" t="str">
        <f>IF(TRIM(INDEX(connections!$A:$A,ROW()))="","",TRIM(INDEX(connections!$A:$A,ROW())))</f>
      </c>
      <c r="X945" t="str">
        <f>IF($W945="","",TRIM(INDEX(connections!$B:$B,ROW())))</f>
      </c>
      <c r="Y945">
        <f>IF($W945="","",IFERROR(MATCH($W945,$A$2:$A$2000,0),""))</f>
      </c>
      <c r="Z945">
        <f>IF($X945="","",IFERROR(MATCH($X945,$A$2:$A$2000,0),""))</f>
      </c>
      <c r="AA945" t="str">
        <f>IF($Y945="","",INDEX($P$2:$P$2000,$Y945))</f>
      </c>
      <c r="AB945" t="str">
        <f>IF($Z945="","",INDEX($P$2:$P$2000,$Z945))</f>
      </c>
      <c r="AC945">
        <f>IF(AND($AA945="Yes",$AB945="Yes"),1,"")</f>
      </c>
      <c r="AD945">
        <f>IF(OR($Y945="",$Z945=""),"",IF(INDEX($C$2:$C$2000,$Y945)=INDEX($C$2:$C$2000,$Z945),0,1))</f>
      </c>
      <c r="AE945">
        <f>IF($AC945&lt;&gt;1,"",IF(AND(INDEX($AG$2:$AG$2000,$Y945)=1,INDEX($AG$2:$AG$2000,$Z945)=1),1,""))</f>
      </c>
      <c r="AG945">
        <f>IF($A945="","",COUNTIFS($W$2:$W$2500,$A945,$AB$2:$AB$2500,"Yes")+COUNTIFS($X$2:$X$2500,$A945,$AA$2:$AA$2500,"Yes"))</f>
      </c>
      <c r="AH945" t="str">
        <f>IF(OR($P945&lt;&gt;"Yes",N($AG945)=0),"",IF(AND($AG945=1,COUNTIFS($W$2:$W$2500,$A945,$AE$2:$AE$2500,1)+COUNTIFS($X$2:$X$2500,$A945,$AE$2:$AE$2500,1)&gt;0),"","Yes"))</f>
      </c>
      <c r="AI945">
        <f>IF($AH945="Yes",$AG945,"")</f>
      </c>
      <c r="AJ945">
        <f>IF($AI945="","",$AI945+ROW()/1000000)</f>
      </c>
      <c r="AK945">
        <f>IF(OR($A945="",$P945="Yes",N($AG945)=0),"",$AG945+ROW()/1000000)</f>
      </c>
      <c r="AL945" t="str">
        <f>IF($A945="","",INDEX(games!$J:$J,ROW())&amp;"")</f>
      </c>
      <c r="AM945">
        <f>IF($A945="","",SUMPRODUCT($AO945:$BD945,'Map Analysis'!$AP$2^{0,1,2,3,4,5,6,7,8,9,10,11,12,13,14,15}))</f>
      </c>
      <c r="AN945">
        <f>IF($A945="","",$AM945+ROW()/10000000)</f>
      </c>
      <c r="AO945">
        <f>IF($A945="","",COUNTIF($W$2:$W$2500,$A945))</f>
      </c>
      <c r="AP945">
        <f>IF($A945="","",SUMIFS($BF$2:$BF$2500,$W$2:$W$2500,$A945))</f>
      </c>
      <c r="AQ945">
        <f>IF($A945="","",SUMIFS($BG$2:$BG$2500,$W$2:$W$2500,$A945))</f>
      </c>
      <c r="AR945">
        <f>IF($A945="","",SUMIFS($BH$2:$BH$2500,$W$2:$W$2500,$A945))</f>
      </c>
      <c r="AS945">
        <f>IF($A945="","",SUMIFS($BI$2:$BI$2500,$W$2:$W$2500,$A945))</f>
      </c>
      <c r="AT945">
        <f>IF($A945="","",SUMIFS($BJ$2:$BJ$2500,$W$2:$W$2500,$A945))</f>
      </c>
      <c r="AU945">
        <f>IF($A945="","",SUMIFS($BK$2:$BK$2500,$W$2:$W$2500,$A945))</f>
      </c>
      <c r="AV945">
        <f>IF($A945="","",SUMIFS($BL$2:$BL$2500,$W$2:$W$2500,$A945))</f>
      </c>
      <c r="AW945">
        <f>IF($A945="","",SUMIFS($BM$2:$BM$2500,$W$2:$W$2500,$A945))</f>
      </c>
      <c r="AX945">
        <f>IF($A945="","",SUMIFS($BN$2:$BN$2500,$W$2:$W$2500,$A945))</f>
      </c>
      <c r="AY945">
        <f>IF($A945="","",SUMIFS($BO$2:$BO$2500,$W$2:$W$2500,$A945))</f>
      </c>
      <c r="AZ945">
        <f>IF($A945="","",SUMIFS($BP$2:$BP$2500,$W$2:$W$2500,$A945))</f>
      </c>
      <c r="BA945">
        <f>IF($A945="","",SUMIFS($BQ$2:$BQ$2500,$W$2:$W$2500,$A945))</f>
      </c>
      <c r="BB945">
        <f>IF($A945="","",SUMIFS($BR$2:$BR$2500,$W$2:$W$2500,$A945))</f>
      </c>
      <c r="BC945">
        <f>IF($A945="","",SUMIFS($BS$2:$BS$2500,$W$2:$W$2500,$A945))</f>
      </c>
      <c r="BD945">
        <f>IF($A945="","",SUMIFS($BT$2:$BT$2500,$W$2:$W$2500,$A945))</f>
      </c>
      <c r="BF945">
        <f>IF($Z945="","",INDEX($AO$2:$AO$2000,$Z945))</f>
      </c>
      <c r="BG945">
        <f>IF($Z945="","",INDEX($AP$2:$AP$2000,$Z945))</f>
      </c>
      <c r="BH945">
        <f>IF($Z945="","",INDEX($AQ$2:$AQ$2000,$Z945))</f>
      </c>
      <c r="BI945">
        <f>IF($Z945="","",INDEX($AR$2:$AR$2000,$Z945))</f>
      </c>
      <c r="BJ945">
        <f>IF($Z945="","",INDEX($AS$2:$AS$2000,$Z945))</f>
      </c>
      <c r="BK945">
        <f>IF($Z945="","",INDEX($AT$2:$AT$2000,$Z945))</f>
      </c>
      <c r="BL945">
        <f>IF($Z945="","",INDEX($AU$2:$AU$2000,$Z945))</f>
      </c>
      <c r="BM945">
        <f>IF($Z945="","",INDEX($AV$2:$AV$2000,$Z945))</f>
      </c>
      <c r="BN945">
        <f>IF($Z945="","",INDEX($AW$2:$AW$2000,$Z945))</f>
      </c>
      <c r="BO945">
        <f>IF($Z945="","",INDEX($AX$2:$AX$2000,$Z945))</f>
      </c>
      <c r="BP945">
        <f>IF($Z945="","",INDEX($AY$2:$AY$2000,$Z945))</f>
      </c>
      <c r="BQ945">
        <f>IF($Z945="","",INDEX($AZ$2:$AZ$2000,$Z945))</f>
      </c>
      <c r="BR945">
        <f>IF($Z945="","",INDEX($BA$2:$BA$2000,$Z945))</f>
      </c>
      <c r="BS945">
        <f>IF($Z945="","",INDEX($BB$2:$BB$2000,$Z945))</f>
      </c>
      <c r="BT945">
        <f>IF($Z945="","",INDEX($BC$2:$BC$2000,$Z945))</f>
      </c>
      <c r="BV945">
        <f>IF(OR($A945="",$P945&lt;&gt;"Yes",$AH945="Yes"),"",1+N($AG945))</f>
      </c>
      <c r="BW945">
        <f>IF($A945="","",COUNTIFS($W$2:$W$2500,$A945,$BZ$2:$BZ$2500,"Yes")+COUNTIFS($X$2:$X$2500,$A945,$BY$2:$BY$2500,"Yes"))</f>
      </c>
      <c r="BX945">
        <f>IF(OR($A945="",$P945="Yes"),"",IF(N($BW945)=0,0,1+SUMIFS($CB$2:$CB$2500,$W$2:$W$2500,$A945)+SUMIFS($CA$2:$CA$2500,$X$2:$X$2500,$A945)))</f>
      </c>
      <c r="BY945" t="str">
        <f>IF($Y945="","",INDEX($AH$2:$AH$2000,$Y945)&amp;"")</f>
      </c>
      <c r="BZ945" t="str">
        <f>IF($Z945="","",INDEX($AH$2:$AH$2000,$Z945)&amp;"")</f>
      </c>
      <c r="CA945">
        <f>IF($Y945="","",INDEX($BV$2:$BV$2000,$Y945))</f>
      </c>
      <c r="CB945">
        <f>IF($Z945="","",INDEX($BV$2:$BV$2000,$Z945))</f>
      </c>
    </row>
    <row r="946">
      <c r="A946" t="str">
        <f>IF(TRIM(INDEX(games!$A:$A,ROW()))="","",TRIM(INDEX(games!$A:$A,ROW())))</f>
      </c>
      <c r="B946">
        <f>IF(OR($A946="",INDEX(games!$B:$B,ROW())=""),"",INDEX(games!$B:$B,ROW()))</f>
      </c>
      <c r="C946" t="str">
        <f>IF(OR($A946="",INDEX(games!$C:$C,ROW())=""),"",INDEX(games!$C:$C,ROW()))</f>
      </c>
      <c r="D946">
        <f>IF($A946="","",COUNTIF($W$2:$W$2500,$A946)+COUNTIF($X$2:$X$2500,$A946))</f>
      </c>
      <c r="E946">
        <f>IF($A946="","",IFERROR(MATCH($C946,$R$2:$R$5,0),0))</f>
      </c>
      <c r="F946">
        <f>IF($A946="","",MOD(ROW(),34))</f>
      </c>
      <c r="G946">
        <f>IF($A946="",NA(),IF($C946="Action",$B946,NA()))</f>
      </c>
      <c r="H946">
        <f>IF($A946="",NA(),IF($C946="Action",1+$F946*0.023,NA()))</f>
      </c>
      <c r="I946">
        <f>IF($A946="",NA(),IF($C946="Strategy",$B946,NA()))</f>
      </c>
      <c r="J946">
        <f>IF($A946="",NA(),IF($C946="Strategy",2+$F946*0.023,NA()))</f>
      </c>
      <c r="K946">
        <f>IF($A946="",NA(),IF($C946="Deckbuilder",$B946,NA()))</f>
      </c>
      <c r="L946">
        <f>IF($A946="",NA(),IF($C946="Deckbuilder",3+$F946*0.023,NA()))</f>
      </c>
      <c r="M946">
        <f>IF($A946="",NA(),IF($C946="Traditional",$B946,NA()))</f>
      </c>
      <c r="N946">
        <f>IF($A946="",NA(),IF($C946="Traditional",4+$F946*0.023,NA()))</f>
      </c>
      <c r="O946">
        <f>IF($A946="","",$D946+ROW()/1000000)</f>
      </c>
      <c r="P946" t="str">
        <f>IF(OR($A946="",INDEX(games!$H:$H,ROW())=""),"",INDEX(games!$H:$H,ROW()))</f>
      </c>
      <c r="Q946">
        <f>IF(OR($A946="",$P946&lt;&gt;"Yes"),"",$D946+ROW()/1000000)</f>
      </c>
      <c r="T946">
        <f>IF($Y946="","",INDEX($B$2:$B$2000,$Y946))</f>
      </c>
      <c r="U946">
        <f>IF($Z946="","",INDEX($B$2:$B$2000,$Z946))</f>
      </c>
      <c r="V946">
        <f>IF(OR($T946="",$U946=""),"",$U946-$T946)</f>
      </c>
      <c r="W946" t="str">
        <f>IF(TRIM(INDEX(connections!$A:$A,ROW()))="","",TRIM(INDEX(connections!$A:$A,ROW())))</f>
      </c>
      <c r="X946" t="str">
        <f>IF($W946="","",TRIM(INDEX(connections!$B:$B,ROW())))</f>
      </c>
      <c r="Y946">
        <f>IF($W946="","",IFERROR(MATCH($W946,$A$2:$A$2000,0),""))</f>
      </c>
      <c r="Z946">
        <f>IF($X946="","",IFERROR(MATCH($X946,$A$2:$A$2000,0),""))</f>
      </c>
      <c r="AA946" t="str">
        <f>IF($Y946="","",INDEX($P$2:$P$2000,$Y946))</f>
      </c>
      <c r="AB946" t="str">
        <f>IF($Z946="","",INDEX($P$2:$P$2000,$Z946))</f>
      </c>
      <c r="AC946">
        <f>IF(AND($AA946="Yes",$AB946="Yes"),1,"")</f>
      </c>
      <c r="AD946">
        <f>IF(OR($Y946="",$Z946=""),"",IF(INDEX($C$2:$C$2000,$Y946)=INDEX($C$2:$C$2000,$Z946),0,1))</f>
      </c>
      <c r="AE946">
        <f>IF($AC946&lt;&gt;1,"",IF(AND(INDEX($AG$2:$AG$2000,$Y946)=1,INDEX($AG$2:$AG$2000,$Z946)=1),1,""))</f>
      </c>
      <c r="AG946">
        <f>IF($A946="","",COUNTIFS($W$2:$W$2500,$A946,$AB$2:$AB$2500,"Yes")+COUNTIFS($X$2:$X$2500,$A946,$AA$2:$AA$2500,"Yes"))</f>
      </c>
      <c r="AH946" t="str">
        <f>IF(OR($P946&lt;&gt;"Yes",N($AG946)=0),"",IF(AND($AG946=1,COUNTIFS($W$2:$W$2500,$A946,$AE$2:$AE$2500,1)+COUNTIFS($X$2:$X$2500,$A946,$AE$2:$AE$2500,1)&gt;0),"","Yes"))</f>
      </c>
      <c r="AI946">
        <f>IF($AH946="Yes",$AG946,"")</f>
      </c>
      <c r="AJ946">
        <f>IF($AI946="","",$AI946+ROW()/1000000)</f>
      </c>
      <c r="AK946">
        <f>IF(OR($A946="",$P946="Yes",N($AG946)=0),"",$AG946+ROW()/1000000)</f>
      </c>
      <c r="AL946" t="str">
        <f>IF($A946="","",INDEX(games!$J:$J,ROW())&amp;"")</f>
      </c>
      <c r="AM946">
        <f>IF($A946="","",SUMPRODUCT($AO946:$BD946,'Map Analysis'!$AP$2^{0,1,2,3,4,5,6,7,8,9,10,11,12,13,14,15}))</f>
      </c>
      <c r="AN946">
        <f>IF($A946="","",$AM946+ROW()/10000000)</f>
      </c>
      <c r="AO946">
        <f>IF($A946="","",COUNTIF($W$2:$W$2500,$A946))</f>
      </c>
      <c r="AP946">
        <f>IF($A946="","",SUMIFS($BF$2:$BF$2500,$W$2:$W$2500,$A946))</f>
      </c>
      <c r="AQ946">
        <f>IF($A946="","",SUMIFS($BG$2:$BG$2500,$W$2:$W$2500,$A946))</f>
      </c>
      <c r="AR946">
        <f>IF($A946="","",SUMIFS($BH$2:$BH$2500,$W$2:$W$2500,$A946))</f>
      </c>
      <c r="AS946">
        <f>IF($A946="","",SUMIFS($BI$2:$BI$2500,$W$2:$W$2500,$A946))</f>
      </c>
      <c r="AT946">
        <f>IF($A946="","",SUMIFS($BJ$2:$BJ$2500,$W$2:$W$2500,$A946))</f>
      </c>
      <c r="AU946">
        <f>IF($A946="","",SUMIFS($BK$2:$BK$2500,$W$2:$W$2500,$A946))</f>
      </c>
      <c r="AV946">
        <f>IF($A946="","",SUMIFS($BL$2:$BL$2500,$W$2:$W$2500,$A946))</f>
      </c>
      <c r="AW946">
        <f>IF($A946="","",SUMIFS($BM$2:$BM$2500,$W$2:$W$2500,$A946))</f>
      </c>
      <c r="AX946">
        <f>IF($A946="","",SUMIFS($BN$2:$BN$2500,$W$2:$W$2500,$A946))</f>
      </c>
      <c r="AY946">
        <f>IF($A946="","",SUMIFS($BO$2:$BO$2500,$W$2:$W$2500,$A946))</f>
      </c>
      <c r="AZ946">
        <f>IF($A946="","",SUMIFS($BP$2:$BP$2500,$W$2:$W$2500,$A946))</f>
      </c>
      <c r="BA946">
        <f>IF($A946="","",SUMIFS($BQ$2:$BQ$2500,$W$2:$W$2500,$A946))</f>
      </c>
      <c r="BB946">
        <f>IF($A946="","",SUMIFS($BR$2:$BR$2500,$W$2:$W$2500,$A946))</f>
      </c>
      <c r="BC946">
        <f>IF($A946="","",SUMIFS($BS$2:$BS$2500,$W$2:$W$2500,$A946))</f>
      </c>
      <c r="BD946">
        <f>IF($A946="","",SUMIFS($BT$2:$BT$2500,$W$2:$W$2500,$A946))</f>
      </c>
      <c r="BF946">
        <f>IF($Z946="","",INDEX($AO$2:$AO$2000,$Z946))</f>
      </c>
      <c r="BG946">
        <f>IF($Z946="","",INDEX($AP$2:$AP$2000,$Z946))</f>
      </c>
      <c r="BH946">
        <f>IF($Z946="","",INDEX($AQ$2:$AQ$2000,$Z946))</f>
      </c>
      <c r="BI946">
        <f>IF($Z946="","",INDEX($AR$2:$AR$2000,$Z946))</f>
      </c>
      <c r="BJ946">
        <f>IF($Z946="","",INDEX($AS$2:$AS$2000,$Z946))</f>
      </c>
      <c r="BK946">
        <f>IF($Z946="","",INDEX($AT$2:$AT$2000,$Z946))</f>
      </c>
      <c r="BL946">
        <f>IF($Z946="","",INDEX($AU$2:$AU$2000,$Z946))</f>
      </c>
      <c r="BM946">
        <f>IF($Z946="","",INDEX($AV$2:$AV$2000,$Z946))</f>
      </c>
      <c r="BN946">
        <f>IF($Z946="","",INDEX($AW$2:$AW$2000,$Z946))</f>
      </c>
      <c r="BO946">
        <f>IF($Z946="","",INDEX($AX$2:$AX$2000,$Z946))</f>
      </c>
      <c r="BP946">
        <f>IF($Z946="","",INDEX($AY$2:$AY$2000,$Z946))</f>
      </c>
      <c r="BQ946">
        <f>IF($Z946="","",INDEX($AZ$2:$AZ$2000,$Z946))</f>
      </c>
      <c r="BR946">
        <f>IF($Z946="","",INDEX($BA$2:$BA$2000,$Z946))</f>
      </c>
      <c r="BS946">
        <f>IF($Z946="","",INDEX($BB$2:$BB$2000,$Z946))</f>
      </c>
      <c r="BT946">
        <f>IF($Z946="","",INDEX($BC$2:$BC$2000,$Z946))</f>
      </c>
      <c r="BV946">
        <f>IF(OR($A946="",$P946&lt;&gt;"Yes",$AH946="Yes"),"",1+N($AG946))</f>
      </c>
      <c r="BW946">
        <f>IF($A946="","",COUNTIFS($W$2:$W$2500,$A946,$BZ$2:$BZ$2500,"Yes")+COUNTIFS($X$2:$X$2500,$A946,$BY$2:$BY$2500,"Yes"))</f>
      </c>
      <c r="BX946">
        <f>IF(OR($A946="",$P946="Yes"),"",IF(N($BW946)=0,0,1+SUMIFS($CB$2:$CB$2500,$W$2:$W$2500,$A946)+SUMIFS($CA$2:$CA$2500,$X$2:$X$2500,$A946)))</f>
      </c>
      <c r="BY946" t="str">
        <f>IF($Y946="","",INDEX($AH$2:$AH$2000,$Y946)&amp;"")</f>
      </c>
      <c r="BZ946" t="str">
        <f>IF($Z946="","",INDEX($AH$2:$AH$2000,$Z946)&amp;"")</f>
      </c>
      <c r="CA946">
        <f>IF($Y946="","",INDEX($BV$2:$BV$2000,$Y946))</f>
      </c>
      <c r="CB946">
        <f>IF($Z946="","",INDEX($BV$2:$BV$2000,$Z946))</f>
      </c>
    </row>
    <row r="947">
      <c r="A947" t="str">
        <f>IF(TRIM(INDEX(games!$A:$A,ROW()))="","",TRIM(INDEX(games!$A:$A,ROW())))</f>
      </c>
      <c r="B947">
        <f>IF(OR($A947="",INDEX(games!$B:$B,ROW())=""),"",INDEX(games!$B:$B,ROW()))</f>
      </c>
      <c r="C947" t="str">
        <f>IF(OR($A947="",INDEX(games!$C:$C,ROW())=""),"",INDEX(games!$C:$C,ROW()))</f>
      </c>
      <c r="D947">
        <f>IF($A947="","",COUNTIF($W$2:$W$2500,$A947)+COUNTIF($X$2:$X$2500,$A947))</f>
      </c>
      <c r="E947">
        <f>IF($A947="","",IFERROR(MATCH($C947,$R$2:$R$5,0),0))</f>
      </c>
      <c r="F947">
        <f>IF($A947="","",MOD(ROW(),34))</f>
      </c>
      <c r="G947">
        <f>IF($A947="",NA(),IF($C947="Action",$B947,NA()))</f>
      </c>
      <c r="H947">
        <f>IF($A947="",NA(),IF($C947="Action",1+$F947*0.023,NA()))</f>
      </c>
      <c r="I947">
        <f>IF($A947="",NA(),IF($C947="Strategy",$B947,NA()))</f>
      </c>
      <c r="J947">
        <f>IF($A947="",NA(),IF($C947="Strategy",2+$F947*0.023,NA()))</f>
      </c>
      <c r="K947">
        <f>IF($A947="",NA(),IF($C947="Deckbuilder",$B947,NA()))</f>
      </c>
      <c r="L947">
        <f>IF($A947="",NA(),IF($C947="Deckbuilder",3+$F947*0.023,NA()))</f>
      </c>
      <c r="M947">
        <f>IF($A947="",NA(),IF($C947="Traditional",$B947,NA()))</f>
      </c>
      <c r="N947">
        <f>IF($A947="",NA(),IF($C947="Traditional",4+$F947*0.023,NA()))</f>
      </c>
      <c r="O947">
        <f>IF($A947="","",$D947+ROW()/1000000)</f>
      </c>
      <c r="P947" t="str">
        <f>IF(OR($A947="",INDEX(games!$H:$H,ROW())=""),"",INDEX(games!$H:$H,ROW()))</f>
      </c>
      <c r="Q947">
        <f>IF(OR($A947="",$P947&lt;&gt;"Yes"),"",$D947+ROW()/1000000)</f>
      </c>
      <c r="T947">
        <f>IF($Y947="","",INDEX($B$2:$B$2000,$Y947))</f>
      </c>
      <c r="U947">
        <f>IF($Z947="","",INDEX($B$2:$B$2000,$Z947))</f>
      </c>
      <c r="V947">
        <f>IF(OR($T947="",$U947=""),"",$U947-$T947)</f>
      </c>
      <c r="W947" t="str">
        <f>IF(TRIM(INDEX(connections!$A:$A,ROW()))="","",TRIM(INDEX(connections!$A:$A,ROW())))</f>
      </c>
      <c r="X947" t="str">
        <f>IF($W947="","",TRIM(INDEX(connections!$B:$B,ROW())))</f>
      </c>
      <c r="Y947">
        <f>IF($W947="","",IFERROR(MATCH($W947,$A$2:$A$2000,0),""))</f>
      </c>
      <c r="Z947">
        <f>IF($X947="","",IFERROR(MATCH($X947,$A$2:$A$2000,0),""))</f>
      </c>
      <c r="AA947" t="str">
        <f>IF($Y947="","",INDEX($P$2:$P$2000,$Y947))</f>
      </c>
      <c r="AB947" t="str">
        <f>IF($Z947="","",INDEX($P$2:$P$2000,$Z947))</f>
      </c>
      <c r="AC947">
        <f>IF(AND($AA947="Yes",$AB947="Yes"),1,"")</f>
      </c>
      <c r="AD947">
        <f>IF(OR($Y947="",$Z947=""),"",IF(INDEX($C$2:$C$2000,$Y947)=INDEX($C$2:$C$2000,$Z947),0,1))</f>
      </c>
      <c r="AE947">
        <f>IF($AC947&lt;&gt;1,"",IF(AND(INDEX($AG$2:$AG$2000,$Y947)=1,INDEX($AG$2:$AG$2000,$Z947)=1),1,""))</f>
      </c>
      <c r="AG947">
        <f>IF($A947="","",COUNTIFS($W$2:$W$2500,$A947,$AB$2:$AB$2500,"Yes")+COUNTIFS($X$2:$X$2500,$A947,$AA$2:$AA$2500,"Yes"))</f>
      </c>
      <c r="AH947" t="str">
        <f>IF(OR($P947&lt;&gt;"Yes",N($AG947)=0),"",IF(AND($AG947=1,COUNTIFS($W$2:$W$2500,$A947,$AE$2:$AE$2500,1)+COUNTIFS($X$2:$X$2500,$A947,$AE$2:$AE$2500,1)&gt;0),"","Yes"))</f>
      </c>
      <c r="AI947">
        <f>IF($AH947="Yes",$AG947,"")</f>
      </c>
      <c r="AJ947">
        <f>IF($AI947="","",$AI947+ROW()/1000000)</f>
      </c>
      <c r="AK947">
        <f>IF(OR($A947="",$P947="Yes",N($AG947)=0),"",$AG947+ROW()/1000000)</f>
      </c>
      <c r="AL947" t="str">
        <f>IF($A947="","",INDEX(games!$J:$J,ROW())&amp;"")</f>
      </c>
      <c r="AM947">
        <f>IF($A947="","",SUMPRODUCT($AO947:$BD947,'Map Analysis'!$AP$2^{0,1,2,3,4,5,6,7,8,9,10,11,12,13,14,15}))</f>
      </c>
      <c r="AN947">
        <f>IF($A947="","",$AM947+ROW()/10000000)</f>
      </c>
      <c r="AO947">
        <f>IF($A947="","",COUNTIF($W$2:$W$2500,$A947))</f>
      </c>
      <c r="AP947">
        <f>IF($A947="","",SUMIFS($BF$2:$BF$2500,$W$2:$W$2500,$A947))</f>
      </c>
      <c r="AQ947">
        <f>IF($A947="","",SUMIFS($BG$2:$BG$2500,$W$2:$W$2500,$A947))</f>
      </c>
      <c r="AR947">
        <f>IF($A947="","",SUMIFS($BH$2:$BH$2500,$W$2:$W$2500,$A947))</f>
      </c>
      <c r="AS947">
        <f>IF($A947="","",SUMIFS($BI$2:$BI$2500,$W$2:$W$2500,$A947))</f>
      </c>
      <c r="AT947">
        <f>IF($A947="","",SUMIFS($BJ$2:$BJ$2500,$W$2:$W$2500,$A947))</f>
      </c>
      <c r="AU947">
        <f>IF($A947="","",SUMIFS($BK$2:$BK$2500,$W$2:$W$2500,$A947))</f>
      </c>
      <c r="AV947">
        <f>IF($A947="","",SUMIFS($BL$2:$BL$2500,$W$2:$W$2500,$A947))</f>
      </c>
      <c r="AW947">
        <f>IF($A947="","",SUMIFS($BM$2:$BM$2500,$W$2:$W$2500,$A947))</f>
      </c>
      <c r="AX947">
        <f>IF($A947="","",SUMIFS($BN$2:$BN$2500,$W$2:$W$2500,$A947))</f>
      </c>
      <c r="AY947">
        <f>IF($A947="","",SUMIFS($BO$2:$BO$2500,$W$2:$W$2500,$A947))</f>
      </c>
      <c r="AZ947">
        <f>IF($A947="","",SUMIFS($BP$2:$BP$2500,$W$2:$W$2500,$A947))</f>
      </c>
      <c r="BA947">
        <f>IF($A947="","",SUMIFS($BQ$2:$BQ$2500,$W$2:$W$2500,$A947))</f>
      </c>
      <c r="BB947">
        <f>IF($A947="","",SUMIFS($BR$2:$BR$2500,$W$2:$W$2500,$A947))</f>
      </c>
      <c r="BC947">
        <f>IF($A947="","",SUMIFS($BS$2:$BS$2500,$W$2:$W$2500,$A947))</f>
      </c>
      <c r="BD947">
        <f>IF($A947="","",SUMIFS($BT$2:$BT$2500,$W$2:$W$2500,$A947))</f>
      </c>
      <c r="BF947">
        <f>IF($Z947="","",INDEX($AO$2:$AO$2000,$Z947))</f>
      </c>
      <c r="BG947">
        <f>IF($Z947="","",INDEX($AP$2:$AP$2000,$Z947))</f>
      </c>
      <c r="BH947">
        <f>IF($Z947="","",INDEX($AQ$2:$AQ$2000,$Z947))</f>
      </c>
      <c r="BI947">
        <f>IF($Z947="","",INDEX($AR$2:$AR$2000,$Z947))</f>
      </c>
      <c r="BJ947">
        <f>IF($Z947="","",INDEX($AS$2:$AS$2000,$Z947))</f>
      </c>
      <c r="BK947">
        <f>IF($Z947="","",INDEX($AT$2:$AT$2000,$Z947))</f>
      </c>
      <c r="BL947">
        <f>IF($Z947="","",INDEX($AU$2:$AU$2000,$Z947))</f>
      </c>
      <c r="BM947">
        <f>IF($Z947="","",INDEX($AV$2:$AV$2000,$Z947))</f>
      </c>
      <c r="BN947">
        <f>IF($Z947="","",INDEX($AW$2:$AW$2000,$Z947))</f>
      </c>
      <c r="BO947">
        <f>IF($Z947="","",INDEX($AX$2:$AX$2000,$Z947))</f>
      </c>
      <c r="BP947">
        <f>IF($Z947="","",INDEX($AY$2:$AY$2000,$Z947))</f>
      </c>
      <c r="BQ947">
        <f>IF($Z947="","",INDEX($AZ$2:$AZ$2000,$Z947))</f>
      </c>
      <c r="BR947">
        <f>IF($Z947="","",INDEX($BA$2:$BA$2000,$Z947))</f>
      </c>
      <c r="BS947">
        <f>IF($Z947="","",INDEX($BB$2:$BB$2000,$Z947))</f>
      </c>
      <c r="BT947">
        <f>IF($Z947="","",INDEX($BC$2:$BC$2000,$Z947))</f>
      </c>
      <c r="BV947">
        <f>IF(OR($A947="",$P947&lt;&gt;"Yes",$AH947="Yes"),"",1+N($AG947))</f>
      </c>
      <c r="BW947">
        <f>IF($A947="","",COUNTIFS($W$2:$W$2500,$A947,$BZ$2:$BZ$2500,"Yes")+COUNTIFS($X$2:$X$2500,$A947,$BY$2:$BY$2500,"Yes"))</f>
      </c>
      <c r="BX947">
        <f>IF(OR($A947="",$P947="Yes"),"",IF(N($BW947)=0,0,1+SUMIFS($CB$2:$CB$2500,$W$2:$W$2500,$A947)+SUMIFS($CA$2:$CA$2500,$X$2:$X$2500,$A947)))</f>
      </c>
      <c r="BY947" t="str">
        <f>IF($Y947="","",INDEX($AH$2:$AH$2000,$Y947)&amp;"")</f>
      </c>
      <c r="BZ947" t="str">
        <f>IF($Z947="","",INDEX($AH$2:$AH$2000,$Z947)&amp;"")</f>
      </c>
      <c r="CA947">
        <f>IF($Y947="","",INDEX($BV$2:$BV$2000,$Y947))</f>
      </c>
      <c r="CB947">
        <f>IF($Z947="","",INDEX($BV$2:$BV$2000,$Z947))</f>
      </c>
    </row>
    <row r="948">
      <c r="A948" t="str">
        <f>IF(TRIM(INDEX(games!$A:$A,ROW()))="","",TRIM(INDEX(games!$A:$A,ROW())))</f>
      </c>
      <c r="B948">
        <f>IF(OR($A948="",INDEX(games!$B:$B,ROW())=""),"",INDEX(games!$B:$B,ROW()))</f>
      </c>
      <c r="C948" t="str">
        <f>IF(OR($A948="",INDEX(games!$C:$C,ROW())=""),"",INDEX(games!$C:$C,ROW()))</f>
      </c>
      <c r="D948">
        <f>IF($A948="","",COUNTIF($W$2:$W$2500,$A948)+COUNTIF($X$2:$X$2500,$A948))</f>
      </c>
      <c r="E948">
        <f>IF($A948="","",IFERROR(MATCH($C948,$R$2:$R$5,0),0))</f>
      </c>
      <c r="F948">
        <f>IF($A948="","",MOD(ROW(),34))</f>
      </c>
      <c r="G948">
        <f>IF($A948="",NA(),IF($C948="Action",$B948,NA()))</f>
      </c>
      <c r="H948">
        <f>IF($A948="",NA(),IF($C948="Action",1+$F948*0.023,NA()))</f>
      </c>
      <c r="I948">
        <f>IF($A948="",NA(),IF($C948="Strategy",$B948,NA()))</f>
      </c>
      <c r="J948">
        <f>IF($A948="",NA(),IF($C948="Strategy",2+$F948*0.023,NA()))</f>
      </c>
      <c r="K948">
        <f>IF($A948="",NA(),IF($C948="Deckbuilder",$B948,NA()))</f>
      </c>
      <c r="L948">
        <f>IF($A948="",NA(),IF($C948="Deckbuilder",3+$F948*0.023,NA()))</f>
      </c>
      <c r="M948">
        <f>IF($A948="",NA(),IF($C948="Traditional",$B948,NA()))</f>
      </c>
      <c r="N948">
        <f>IF($A948="",NA(),IF($C948="Traditional",4+$F948*0.023,NA()))</f>
      </c>
      <c r="O948">
        <f>IF($A948="","",$D948+ROW()/1000000)</f>
      </c>
      <c r="P948" t="str">
        <f>IF(OR($A948="",INDEX(games!$H:$H,ROW())=""),"",INDEX(games!$H:$H,ROW()))</f>
      </c>
      <c r="Q948">
        <f>IF(OR($A948="",$P948&lt;&gt;"Yes"),"",$D948+ROW()/1000000)</f>
      </c>
      <c r="T948">
        <f>IF($Y948="","",INDEX($B$2:$B$2000,$Y948))</f>
      </c>
      <c r="U948">
        <f>IF($Z948="","",INDEX($B$2:$B$2000,$Z948))</f>
      </c>
      <c r="V948">
        <f>IF(OR($T948="",$U948=""),"",$U948-$T948)</f>
      </c>
      <c r="W948" t="str">
        <f>IF(TRIM(INDEX(connections!$A:$A,ROW()))="","",TRIM(INDEX(connections!$A:$A,ROW())))</f>
      </c>
      <c r="X948" t="str">
        <f>IF($W948="","",TRIM(INDEX(connections!$B:$B,ROW())))</f>
      </c>
      <c r="Y948">
        <f>IF($W948="","",IFERROR(MATCH($W948,$A$2:$A$2000,0),""))</f>
      </c>
      <c r="Z948">
        <f>IF($X948="","",IFERROR(MATCH($X948,$A$2:$A$2000,0),""))</f>
      </c>
      <c r="AA948" t="str">
        <f>IF($Y948="","",INDEX($P$2:$P$2000,$Y948))</f>
      </c>
      <c r="AB948" t="str">
        <f>IF($Z948="","",INDEX($P$2:$P$2000,$Z948))</f>
      </c>
      <c r="AC948">
        <f>IF(AND($AA948="Yes",$AB948="Yes"),1,"")</f>
      </c>
      <c r="AD948">
        <f>IF(OR($Y948="",$Z948=""),"",IF(INDEX($C$2:$C$2000,$Y948)=INDEX($C$2:$C$2000,$Z948),0,1))</f>
      </c>
      <c r="AE948">
        <f>IF($AC948&lt;&gt;1,"",IF(AND(INDEX($AG$2:$AG$2000,$Y948)=1,INDEX($AG$2:$AG$2000,$Z948)=1),1,""))</f>
      </c>
      <c r="AG948">
        <f>IF($A948="","",COUNTIFS($W$2:$W$2500,$A948,$AB$2:$AB$2500,"Yes")+COUNTIFS($X$2:$X$2500,$A948,$AA$2:$AA$2500,"Yes"))</f>
      </c>
      <c r="AH948" t="str">
        <f>IF(OR($P948&lt;&gt;"Yes",N($AG948)=0),"",IF(AND($AG948=1,COUNTIFS($W$2:$W$2500,$A948,$AE$2:$AE$2500,1)+COUNTIFS($X$2:$X$2500,$A948,$AE$2:$AE$2500,1)&gt;0),"","Yes"))</f>
      </c>
      <c r="AI948">
        <f>IF($AH948="Yes",$AG948,"")</f>
      </c>
      <c r="AJ948">
        <f>IF($AI948="","",$AI948+ROW()/1000000)</f>
      </c>
      <c r="AK948">
        <f>IF(OR($A948="",$P948="Yes",N($AG948)=0),"",$AG948+ROW()/1000000)</f>
      </c>
      <c r="AL948" t="str">
        <f>IF($A948="","",INDEX(games!$J:$J,ROW())&amp;"")</f>
      </c>
      <c r="AM948">
        <f>IF($A948="","",SUMPRODUCT($AO948:$BD948,'Map Analysis'!$AP$2^{0,1,2,3,4,5,6,7,8,9,10,11,12,13,14,15}))</f>
      </c>
      <c r="AN948">
        <f>IF($A948="","",$AM948+ROW()/10000000)</f>
      </c>
      <c r="AO948">
        <f>IF($A948="","",COUNTIF($W$2:$W$2500,$A948))</f>
      </c>
      <c r="AP948">
        <f>IF($A948="","",SUMIFS($BF$2:$BF$2500,$W$2:$W$2500,$A948))</f>
      </c>
      <c r="AQ948">
        <f>IF($A948="","",SUMIFS($BG$2:$BG$2500,$W$2:$W$2500,$A948))</f>
      </c>
      <c r="AR948">
        <f>IF($A948="","",SUMIFS($BH$2:$BH$2500,$W$2:$W$2500,$A948))</f>
      </c>
      <c r="AS948">
        <f>IF($A948="","",SUMIFS($BI$2:$BI$2500,$W$2:$W$2500,$A948))</f>
      </c>
      <c r="AT948">
        <f>IF($A948="","",SUMIFS($BJ$2:$BJ$2500,$W$2:$W$2500,$A948))</f>
      </c>
      <c r="AU948">
        <f>IF($A948="","",SUMIFS($BK$2:$BK$2500,$W$2:$W$2500,$A948))</f>
      </c>
      <c r="AV948">
        <f>IF($A948="","",SUMIFS($BL$2:$BL$2500,$W$2:$W$2500,$A948))</f>
      </c>
      <c r="AW948">
        <f>IF($A948="","",SUMIFS($BM$2:$BM$2500,$W$2:$W$2500,$A948))</f>
      </c>
      <c r="AX948">
        <f>IF($A948="","",SUMIFS($BN$2:$BN$2500,$W$2:$W$2500,$A948))</f>
      </c>
      <c r="AY948">
        <f>IF($A948="","",SUMIFS($BO$2:$BO$2500,$W$2:$W$2500,$A948))</f>
      </c>
      <c r="AZ948">
        <f>IF($A948="","",SUMIFS($BP$2:$BP$2500,$W$2:$W$2500,$A948))</f>
      </c>
      <c r="BA948">
        <f>IF($A948="","",SUMIFS($BQ$2:$BQ$2500,$W$2:$W$2500,$A948))</f>
      </c>
      <c r="BB948">
        <f>IF($A948="","",SUMIFS($BR$2:$BR$2500,$W$2:$W$2500,$A948))</f>
      </c>
      <c r="BC948">
        <f>IF($A948="","",SUMIFS($BS$2:$BS$2500,$W$2:$W$2500,$A948))</f>
      </c>
      <c r="BD948">
        <f>IF($A948="","",SUMIFS($BT$2:$BT$2500,$W$2:$W$2500,$A948))</f>
      </c>
      <c r="BF948">
        <f>IF($Z948="","",INDEX($AO$2:$AO$2000,$Z948))</f>
      </c>
      <c r="BG948">
        <f>IF($Z948="","",INDEX($AP$2:$AP$2000,$Z948))</f>
      </c>
      <c r="BH948">
        <f>IF($Z948="","",INDEX($AQ$2:$AQ$2000,$Z948))</f>
      </c>
      <c r="BI948">
        <f>IF($Z948="","",INDEX($AR$2:$AR$2000,$Z948))</f>
      </c>
      <c r="BJ948">
        <f>IF($Z948="","",INDEX($AS$2:$AS$2000,$Z948))</f>
      </c>
      <c r="BK948">
        <f>IF($Z948="","",INDEX($AT$2:$AT$2000,$Z948))</f>
      </c>
      <c r="BL948">
        <f>IF($Z948="","",INDEX($AU$2:$AU$2000,$Z948))</f>
      </c>
      <c r="BM948">
        <f>IF($Z948="","",INDEX($AV$2:$AV$2000,$Z948))</f>
      </c>
      <c r="BN948">
        <f>IF($Z948="","",INDEX($AW$2:$AW$2000,$Z948))</f>
      </c>
      <c r="BO948">
        <f>IF($Z948="","",INDEX($AX$2:$AX$2000,$Z948))</f>
      </c>
      <c r="BP948">
        <f>IF($Z948="","",INDEX($AY$2:$AY$2000,$Z948))</f>
      </c>
      <c r="BQ948">
        <f>IF($Z948="","",INDEX($AZ$2:$AZ$2000,$Z948))</f>
      </c>
      <c r="BR948">
        <f>IF($Z948="","",INDEX($BA$2:$BA$2000,$Z948))</f>
      </c>
      <c r="BS948">
        <f>IF($Z948="","",INDEX($BB$2:$BB$2000,$Z948))</f>
      </c>
      <c r="BT948">
        <f>IF($Z948="","",INDEX($BC$2:$BC$2000,$Z948))</f>
      </c>
      <c r="BV948">
        <f>IF(OR($A948="",$P948&lt;&gt;"Yes",$AH948="Yes"),"",1+N($AG948))</f>
      </c>
      <c r="BW948">
        <f>IF($A948="","",COUNTIFS($W$2:$W$2500,$A948,$BZ$2:$BZ$2500,"Yes")+COUNTIFS($X$2:$X$2500,$A948,$BY$2:$BY$2500,"Yes"))</f>
      </c>
      <c r="BX948">
        <f>IF(OR($A948="",$P948="Yes"),"",IF(N($BW948)=0,0,1+SUMIFS($CB$2:$CB$2500,$W$2:$W$2500,$A948)+SUMIFS($CA$2:$CA$2500,$X$2:$X$2500,$A948)))</f>
      </c>
      <c r="BY948" t="str">
        <f>IF($Y948="","",INDEX($AH$2:$AH$2000,$Y948)&amp;"")</f>
      </c>
      <c r="BZ948" t="str">
        <f>IF($Z948="","",INDEX($AH$2:$AH$2000,$Z948)&amp;"")</f>
      </c>
      <c r="CA948">
        <f>IF($Y948="","",INDEX($BV$2:$BV$2000,$Y948))</f>
      </c>
      <c r="CB948">
        <f>IF($Z948="","",INDEX($BV$2:$BV$2000,$Z948))</f>
      </c>
    </row>
    <row r="949">
      <c r="A949" t="str">
        <f>IF(TRIM(INDEX(games!$A:$A,ROW()))="","",TRIM(INDEX(games!$A:$A,ROW())))</f>
      </c>
      <c r="B949">
        <f>IF(OR($A949="",INDEX(games!$B:$B,ROW())=""),"",INDEX(games!$B:$B,ROW()))</f>
      </c>
      <c r="C949" t="str">
        <f>IF(OR($A949="",INDEX(games!$C:$C,ROW())=""),"",INDEX(games!$C:$C,ROW()))</f>
      </c>
      <c r="D949">
        <f>IF($A949="","",COUNTIF($W$2:$W$2500,$A949)+COUNTIF($X$2:$X$2500,$A949))</f>
      </c>
      <c r="E949">
        <f>IF($A949="","",IFERROR(MATCH($C949,$R$2:$R$5,0),0))</f>
      </c>
      <c r="F949">
        <f>IF($A949="","",MOD(ROW(),34))</f>
      </c>
      <c r="G949">
        <f>IF($A949="",NA(),IF($C949="Action",$B949,NA()))</f>
      </c>
      <c r="H949">
        <f>IF($A949="",NA(),IF($C949="Action",1+$F949*0.023,NA()))</f>
      </c>
      <c r="I949">
        <f>IF($A949="",NA(),IF($C949="Strategy",$B949,NA()))</f>
      </c>
      <c r="J949">
        <f>IF($A949="",NA(),IF($C949="Strategy",2+$F949*0.023,NA()))</f>
      </c>
      <c r="K949">
        <f>IF($A949="",NA(),IF($C949="Deckbuilder",$B949,NA()))</f>
      </c>
      <c r="L949">
        <f>IF($A949="",NA(),IF($C949="Deckbuilder",3+$F949*0.023,NA()))</f>
      </c>
      <c r="M949">
        <f>IF($A949="",NA(),IF($C949="Traditional",$B949,NA()))</f>
      </c>
      <c r="N949">
        <f>IF($A949="",NA(),IF($C949="Traditional",4+$F949*0.023,NA()))</f>
      </c>
      <c r="O949">
        <f>IF($A949="","",$D949+ROW()/1000000)</f>
      </c>
      <c r="P949" t="str">
        <f>IF(OR($A949="",INDEX(games!$H:$H,ROW())=""),"",INDEX(games!$H:$H,ROW()))</f>
      </c>
      <c r="Q949">
        <f>IF(OR($A949="",$P949&lt;&gt;"Yes"),"",$D949+ROW()/1000000)</f>
      </c>
      <c r="T949">
        <f>IF($Y949="","",INDEX($B$2:$B$2000,$Y949))</f>
      </c>
      <c r="U949">
        <f>IF($Z949="","",INDEX($B$2:$B$2000,$Z949))</f>
      </c>
      <c r="V949">
        <f>IF(OR($T949="",$U949=""),"",$U949-$T949)</f>
      </c>
      <c r="W949" t="str">
        <f>IF(TRIM(INDEX(connections!$A:$A,ROW()))="","",TRIM(INDEX(connections!$A:$A,ROW())))</f>
      </c>
      <c r="X949" t="str">
        <f>IF($W949="","",TRIM(INDEX(connections!$B:$B,ROW())))</f>
      </c>
      <c r="Y949">
        <f>IF($W949="","",IFERROR(MATCH($W949,$A$2:$A$2000,0),""))</f>
      </c>
      <c r="Z949">
        <f>IF($X949="","",IFERROR(MATCH($X949,$A$2:$A$2000,0),""))</f>
      </c>
      <c r="AA949" t="str">
        <f>IF($Y949="","",INDEX($P$2:$P$2000,$Y949))</f>
      </c>
      <c r="AB949" t="str">
        <f>IF($Z949="","",INDEX($P$2:$P$2000,$Z949))</f>
      </c>
      <c r="AC949">
        <f>IF(AND($AA949="Yes",$AB949="Yes"),1,"")</f>
      </c>
      <c r="AD949">
        <f>IF(OR($Y949="",$Z949=""),"",IF(INDEX($C$2:$C$2000,$Y949)=INDEX($C$2:$C$2000,$Z949),0,1))</f>
      </c>
      <c r="AE949">
        <f>IF($AC949&lt;&gt;1,"",IF(AND(INDEX($AG$2:$AG$2000,$Y949)=1,INDEX($AG$2:$AG$2000,$Z949)=1),1,""))</f>
      </c>
      <c r="AG949">
        <f>IF($A949="","",COUNTIFS($W$2:$W$2500,$A949,$AB$2:$AB$2500,"Yes")+COUNTIFS($X$2:$X$2500,$A949,$AA$2:$AA$2500,"Yes"))</f>
      </c>
      <c r="AH949" t="str">
        <f>IF(OR($P949&lt;&gt;"Yes",N($AG949)=0),"",IF(AND($AG949=1,COUNTIFS($W$2:$W$2500,$A949,$AE$2:$AE$2500,1)+COUNTIFS($X$2:$X$2500,$A949,$AE$2:$AE$2500,1)&gt;0),"","Yes"))</f>
      </c>
      <c r="AI949">
        <f>IF($AH949="Yes",$AG949,"")</f>
      </c>
      <c r="AJ949">
        <f>IF($AI949="","",$AI949+ROW()/1000000)</f>
      </c>
      <c r="AK949">
        <f>IF(OR($A949="",$P949="Yes",N($AG949)=0),"",$AG949+ROW()/1000000)</f>
      </c>
      <c r="AL949" t="str">
        <f>IF($A949="","",INDEX(games!$J:$J,ROW())&amp;"")</f>
      </c>
      <c r="AM949">
        <f>IF($A949="","",SUMPRODUCT($AO949:$BD949,'Map Analysis'!$AP$2^{0,1,2,3,4,5,6,7,8,9,10,11,12,13,14,15}))</f>
      </c>
      <c r="AN949">
        <f>IF($A949="","",$AM949+ROW()/10000000)</f>
      </c>
      <c r="AO949">
        <f>IF($A949="","",COUNTIF($W$2:$W$2500,$A949))</f>
      </c>
      <c r="AP949">
        <f>IF($A949="","",SUMIFS($BF$2:$BF$2500,$W$2:$W$2500,$A949))</f>
      </c>
      <c r="AQ949">
        <f>IF($A949="","",SUMIFS($BG$2:$BG$2500,$W$2:$W$2500,$A949))</f>
      </c>
      <c r="AR949">
        <f>IF($A949="","",SUMIFS($BH$2:$BH$2500,$W$2:$W$2500,$A949))</f>
      </c>
      <c r="AS949">
        <f>IF($A949="","",SUMIFS($BI$2:$BI$2500,$W$2:$W$2500,$A949))</f>
      </c>
      <c r="AT949">
        <f>IF($A949="","",SUMIFS($BJ$2:$BJ$2500,$W$2:$W$2500,$A949))</f>
      </c>
      <c r="AU949">
        <f>IF($A949="","",SUMIFS($BK$2:$BK$2500,$W$2:$W$2500,$A949))</f>
      </c>
      <c r="AV949">
        <f>IF($A949="","",SUMIFS($BL$2:$BL$2500,$W$2:$W$2500,$A949))</f>
      </c>
      <c r="AW949">
        <f>IF($A949="","",SUMIFS($BM$2:$BM$2500,$W$2:$W$2500,$A949))</f>
      </c>
      <c r="AX949">
        <f>IF($A949="","",SUMIFS($BN$2:$BN$2500,$W$2:$W$2500,$A949))</f>
      </c>
      <c r="AY949">
        <f>IF($A949="","",SUMIFS($BO$2:$BO$2500,$W$2:$W$2500,$A949))</f>
      </c>
      <c r="AZ949">
        <f>IF($A949="","",SUMIFS($BP$2:$BP$2500,$W$2:$W$2500,$A949))</f>
      </c>
      <c r="BA949">
        <f>IF($A949="","",SUMIFS($BQ$2:$BQ$2500,$W$2:$W$2500,$A949))</f>
      </c>
      <c r="BB949">
        <f>IF($A949="","",SUMIFS($BR$2:$BR$2500,$W$2:$W$2500,$A949))</f>
      </c>
      <c r="BC949">
        <f>IF($A949="","",SUMIFS($BS$2:$BS$2500,$W$2:$W$2500,$A949))</f>
      </c>
      <c r="BD949">
        <f>IF($A949="","",SUMIFS($BT$2:$BT$2500,$W$2:$W$2500,$A949))</f>
      </c>
      <c r="BF949">
        <f>IF($Z949="","",INDEX($AO$2:$AO$2000,$Z949))</f>
      </c>
      <c r="BG949">
        <f>IF($Z949="","",INDEX($AP$2:$AP$2000,$Z949))</f>
      </c>
      <c r="BH949">
        <f>IF($Z949="","",INDEX($AQ$2:$AQ$2000,$Z949))</f>
      </c>
      <c r="BI949">
        <f>IF($Z949="","",INDEX($AR$2:$AR$2000,$Z949))</f>
      </c>
      <c r="BJ949">
        <f>IF($Z949="","",INDEX($AS$2:$AS$2000,$Z949))</f>
      </c>
      <c r="BK949">
        <f>IF($Z949="","",INDEX($AT$2:$AT$2000,$Z949))</f>
      </c>
      <c r="BL949">
        <f>IF($Z949="","",INDEX($AU$2:$AU$2000,$Z949))</f>
      </c>
      <c r="BM949">
        <f>IF($Z949="","",INDEX($AV$2:$AV$2000,$Z949))</f>
      </c>
      <c r="BN949">
        <f>IF($Z949="","",INDEX($AW$2:$AW$2000,$Z949))</f>
      </c>
      <c r="BO949">
        <f>IF($Z949="","",INDEX($AX$2:$AX$2000,$Z949))</f>
      </c>
      <c r="BP949">
        <f>IF($Z949="","",INDEX($AY$2:$AY$2000,$Z949))</f>
      </c>
      <c r="BQ949">
        <f>IF($Z949="","",INDEX($AZ$2:$AZ$2000,$Z949))</f>
      </c>
      <c r="BR949">
        <f>IF($Z949="","",INDEX($BA$2:$BA$2000,$Z949))</f>
      </c>
      <c r="BS949">
        <f>IF($Z949="","",INDEX($BB$2:$BB$2000,$Z949))</f>
      </c>
      <c r="BT949">
        <f>IF($Z949="","",INDEX($BC$2:$BC$2000,$Z949))</f>
      </c>
      <c r="BV949">
        <f>IF(OR($A949="",$P949&lt;&gt;"Yes",$AH949="Yes"),"",1+N($AG949))</f>
      </c>
      <c r="BW949">
        <f>IF($A949="","",COUNTIFS($W$2:$W$2500,$A949,$BZ$2:$BZ$2500,"Yes")+COUNTIFS($X$2:$X$2500,$A949,$BY$2:$BY$2500,"Yes"))</f>
      </c>
      <c r="BX949">
        <f>IF(OR($A949="",$P949="Yes"),"",IF(N($BW949)=0,0,1+SUMIFS($CB$2:$CB$2500,$W$2:$W$2500,$A949)+SUMIFS($CA$2:$CA$2500,$X$2:$X$2500,$A949)))</f>
      </c>
      <c r="BY949" t="str">
        <f>IF($Y949="","",INDEX($AH$2:$AH$2000,$Y949)&amp;"")</f>
      </c>
      <c r="BZ949" t="str">
        <f>IF($Z949="","",INDEX($AH$2:$AH$2000,$Z949)&amp;"")</f>
      </c>
      <c r="CA949">
        <f>IF($Y949="","",INDEX($BV$2:$BV$2000,$Y949))</f>
      </c>
      <c r="CB949">
        <f>IF($Z949="","",INDEX($BV$2:$BV$2000,$Z949))</f>
      </c>
    </row>
    <row r="950">
      <c r="A950" t="str">
        <f>IF(TRIM(INDEX(games!$A:$A,ROW()))="","",TRIM(INDEX(games!$A:$A,ROW())))</f>
      </c>
      <c r="B950">
        <f>IF(OR($A950="",INDEX(games!$B:$B,ROW())=""),"",INDEX(games!$B:$B,ROW()))</f>
      </c>
      <c r="C950" t="str">
        <f>IF(OR($A950="",INDEX(games!$C:$C,ROW())=""),"",INDEX(games!$C:$C,ROW()))</f>
      </c>
      <c r="D950">
        <f>IF($A950="","",COUNTIF($W$2:$W$2500,$A950)+COUNTIF($X$2:$X$2500,$A950))</f>
      </c>
      <c r="E950">
        <f>IF($A950="","",IFERROR(MATCH($C950,$R$2:$R$5,0),0))</f>
      </c>
      <c r="F950">
        <f>IF($A950="","",MOD(ROW(),34))</f>
      </c>
      <c r="G950">
        <f>IF($A950="",NA(),IF($C950="Action",$B950,NA()))</f>
      </c>
      <c r="H950">
        <f>IF($A950="",NA(),IF($C950="Action",1+$F950*0.023,NA()))</f>
      </c>
      <c r="I950">
        <f>IF($A950="",NA(),IF($C950="Strategy",$B950,NA()))</f>
      </c>
      <c r="J950">
        <f>IF($A950="",NA(),IF($C950="Strategy",2+$F950*0.023,NA()))</f>
      </c>
      <c r="K950">
        <f>IF($A950="",NA(),IF($C950="Deckbuilder",$B950,NA()))</f>
      </c>
      <c r="L950">
        <f>IF($A950="",NA(),IF($C950="Deckbuilder",3+$F950*0.023,NA()))</f>
      </c>
      <c r="M950">
        <f>IF($A950="",NA(),IF($C950="Traditional",$B950,NA()))</f>
      </c>
      <c r="N950">
        <f>IF($A950="",NA(),IF($C950="Traditional",4+$F950*0.023,NA()))</f>
      </c>
      <c r="O950">
        <f>IF($A950="","",$D950+ROW()/1000000)</f>
      </c>
      <c r="P950" t="str">
        <f>IF(OR($A950="",INDEX(games!$H:$H,ROW())=""),"",INDEX(games!$H:$H,ROW()))</f>
      </c>
      <c r="Q950">
        <f>IF(OR($A950="",$P950&lt;&gt;"Yes"),"",$D950+ROW()/1000000)</f>
      </c>
      <c r="T950">
        <f>IF($Y950="","",INDEX($B$2:$B$2000,$Y950))</f>
      </c>
      <c r="U950">
        <f>IF($Z950="","",INDEX($B$2:$B$2000,$Z950))</f>
      </c>
      <c r="V950">
        <f>IF(OR($T950="",$U950=""),"",$U950-$T950)</f>
      </c>
      <c r="W950" t="str">
        <f>IF(TRIM(INDEX(connections!$A:$A,ROW()))="","",TRIM(INDEX(connections!$A:$A,ROW())))</f>
      </c>
      <c r="X950" t="str">
        <f>IF($W950="","",TRIM(INDEX(connections!$B:$B,ROW())))</f>
      </c>
      <c r="Y950">
        <f>IF($W950="","",IFERROR(MATCH($W950,$A$2:$A$2000,0),""))</f>
      </c>
      <c r="Z950">
        <f>IF($X950="","",IFERROR(MATCH($X950,$A$2:$A$2000,0),""))</f>
      </c>
      <c r="AA950" t="str">
        <f>IF($Y950="","",INDEX($P$2:$P$2000,$Y950))</f>
      </c>
      <c r="AB950" t="str">
        <f>IF($Z950="","",INDEX($P$2:$P$2000,$Z950))</f>
      </c>
      <c r="AC950">
        <f>IF(AND($AA950="Yes",$AB950="Yes"),1,"")</f>
      </c>
      <c r="AD950">
        <f>IF(OR($Y950="",$Z950=""),"",IF(INDEX($C$2:$C$2000,$Y950)=INDEX($C$2:$C$2000,$Z950),0,1))</f>
      </c>
      <c r="AE950">
        <f>IF($AC950&lt;&gt;1,"",IF(AND(INDEX($AG$2:$AG$2000,$Y950)=1,INDEX($AG$2:$AG$2000,$Z950)=1),1,""))</f>
      </c>
      <c r="AG950">
        <f>IF($A950="","",COUNTIFS($W$2:$W$2500,$A950,$AB$2:$AB$2500,"Yes")+COUNTIFS($X$2:$X$2500,$A950,$AA$2:$AA$2500,"Yes"))</f>
      </c>
      <c r="AH950" t="str">
        <f>IF(OR($P950&lt;&gt;"Yes",N($AG950)=0),"",IF(AND($AG950=1,COUNTIFS($W$2:$W$2500,$A950,$AE$2:$AE$2500,1)+COUNTIFS($X$2:$X$2500,$A950,$AE$2:$AE$2500,1)&gt;0),"","Yes"))</f>
      </c>
      <c r="AI950">
        <f>IF($AH950="Yes",$AG950,"")</f>
      </c>
      <c r="AJ950">
        <f>IF($AI950="","",$AI950+ROW()/1000000)</f>
      </c>
      <c r="AK950">
        <f>IF(OR($A950="",$P950="Yes",N($AG950)=0),"",$AG950+ROW()/1000000)</f>
      </c>
      <c r="AL950" t="str">
        <f>IF($A950="","",INDEX(games!$J:$J,ROW())&amp;"")</f>
      </c>
      <c r="AM950">
        <f>IF($A950="","",SUMPRODUCT($AO950:$BD950,'Map Analysis'!$AP$2^{0,1,2,3,4,5,6,7,8,9,10,11,12,13,14,15}))</f>
      </c>
      <c r="AN950">
        <f>IF($A950="","",$AM950+ROW()/10000000)</f>
      </c>
      <c r="AO950">
        <f>IF($A950="","",COUNTIF($W$2:$W$2500,$A950))</f>
      </c>
      <c r="AP950">
        <f>IF($A950="","",SUMIFS($BF$2:$BF$2500,$W$2:$W$2500,$A950))</f>
      </c>
      <c r="AQ950">
        <f>IF($A950="","",SUMIFS($BG$2:$BG$2500,$W$2:$W$2500,$A950))</f>
      </c>
      <c r="AR950">
        <f>IF($A950="","",SUMIFS($BH$2:$BH$2500,$W$2:$W$2500,$A950))</f>
      </c>
      <c r="AS950">
        <f>IF($A950="","",SUMIFS($BI$2:$BI$2500,$W$2:$W$2500,$A950))</f>
      </c>
      <c r="AT950">
        <f>IF($A950="","",SUMIFS($BJ$2:$BJ$2500,$W$2:$W$2500,$A950))</f>
      </c>
      <c r="AU950">
        <f>IF($A950="","",SUMIFS($BK$2:$BK$2500,$W$2:$W$2500,$A950))</f>
      </c>
      <c r="AV950">
        <f>IF($A950="","",SUMIFS($BL$2:$BL$2500,$W$2:$W$2500,$A950))</f>
      </c>
      <c r="AW950">
        <f>IF($A950="","",SUMIFS($BM$2:$BM$2500,$W$2:$W$2500,$A950))</f>
      </c>
      <c r="AX950">
        <f>IF($A950="","",SUMIFS($BN$2:$BN$2500,$W$2:$W$2500,$A950))</f>
      </c>
      <c r="AY950">
        <f>IF($A950="","",SUMIFS($BO$2:$BO$2500,$W$2:$W$2500,$A950))</f>
      </c>
      <c r="AZ950">
        <f>IF($A950="","",SUMIFS($BP$2:$BP$2500,$W$2:$W$2500,$A950))</f>
      </c>
      <c r="BA950">
        <f>IF($A950="","",SUMIFS($BQ$2:$BQ$2500,$W$2:$W$2500,$A950))</f>
      </c>
      <c r="BB950">
        <f>IF($A950="","",SUMIFS($BR$2:$BR$2500,$W$2:$W$2500,$A950))</f>
      </c>
      <c r="BC950">
        <f>IF($A950="","",SUMIFS($BS$2:$BS$2500,$W$2:$W$2500,$A950))</f>
      </c>
      <c r="BD950">
        <f>IF($A950="","",SUMIFS($BT$2:$BT$2500,$W$2:$W$2500,$A950))</f>
      </c>
      <c r="BF950">
        <f>IF($Z950="","",INDEX($AO$2:$AO$2000,$Z950))</f>
      </c>
      <c r="BG950">
        <f>IF($Z950="","",INDEX($AP$2:$AP$2000,$Z950))</f>
      </c>
      <c r="BH950">
        <f>IF($Z950="","",INDEX($AQ$2:$AQ$2000,$Z950))</f>
      </c>
      <c r="BI950">
        <f>IF($Z950="","",INDEX($AR$2:$AR$2000,$Z950))</f>
      </c>
      <c r="BJ950">
        <f>IF($Z950="","",INDEX($AS$2:$AS$2000,$Z950))</f>
      </c>
      <c r="BK950">
        <f>IF($Z950="","",INDEX($AT$2:$AT$2000,$Z950))</f>
      </c>
      <c r="BL950">
        <f>IF($Z950="","",INDEX($AU$2:$AU$2000,$Z950))</f>
      </c>
      <c r="BM950">
        <f>IF($Z950="","",INDEX($AV$2:$AV$2000,$Z950))</f>
      </c>
      <c r="BN950">
        <f>IF($Z950="","",INDEX($AW$2:$AW$2000,$Z950))</f>
      </c>
      <c r="BO950">
        <f>IF($Z950="","",INDEX($AX$2:$AX$2000,$Z950))</f>
      </c>
      <c r="BP950">
        <f>IF($Z950="","",INDEX($AY$2:$AY$2000,$Z950))</f>
      </c>
      <c r="BQ950">
        <f>IF($Z950="","",INDEX($AZ$2:$AZ$2000,$Z950))</f>
      </c>
      <c r="BR950">
        <f>IF($Z950="","",INDEX($BA$2:$BA$2000,$Z950))</f>
      </c>
      <c r="BS950">
        <f>IF($Z950="","",INDEX($BB$2:$BB$2000,$Z950))</f>
      </c>
      <c r="BT950">
        <f>IF($Z950="","",INDEX($BC$2:$BC$2000,$Z950))</f>
      </c>
      <c r="BV950">
        <f>IF(OR($A950="",$P950&lt;&gt;"Yes",$AH950="Yes"),"",1+N($AG950))</f>
      </c>
      <c r="BW950">
        <f>IF($A950="","",COUNTIFS($W$2:$W$2500,$A950,$BZ$2:$BZ$2500,"Yes")+COUNTIFS($X$2:$X$2500,$A950,$BY$2:$BY$2500,"Yes"))</f>
      </c>
      <c r="BX950">
        <f>IF(OR($A950="",$P950="Yes"),"",IF(N($BW950)=0,0,1+SUMIFS($CB$2:$CB$2500,$W$2:$W$2500,$A950)+SUMIFS($CA$2:$CA$2500,$X$2:$X$2500,$A950)))</f>
      </c>
      <c r="BY950" t="str">
        <f>IF($Y950="","",INDEX($AH$2:$AH$2000,$Y950)&amp;"")</f>
      </c>
      <c r="BZ950" t="str">
        <f>IF($Z950="","",INDEX($AH$2:$AH$2000,$Z950)&amp;"")</f>
      </c>
      <c r="CA950">
        <f>IF($Y950="","",INDEX($BV$2:$BV$2000,$Y950))</f>
      </c>
      <c r="CB950">
        <f>IF($Z950="","",INDEX($BV$2:$BV$2000,$Z950))</f>
      </c>
    </row>
    <row r="951">
      <c r="A951" t="str">
        <f>IF(TRIM(INDEX(games!$A:$A,ROW()))="","",TRIM(INDEX(games!$A:$A,ROW())))</f>
      </c>
      <c r="B951">
        <f>IF(OR($A951="",INDEX(games!$B:$B,ROW())=""),"",INDEX(games!$B:$B,ROW()))</f>
      </c>
      <c r="C951" t="str">
        <f>IF(OR($A951="",INDEX(games!$C:$C,ROW())=""),"",INDEX(games!$C:$C,ROW()))</f>
      </c>
      <c r="D951">
        <f>IF($A951="","",COUNTIF($W$2:$W$2500,$A951)+COUNTIF($X$2:$X$2500,$A951))</f>
      </c>
      <c r="E951">
        <f>IF($A951="","",IFERROR(MATCH($C951,$R$2:$R$5,0),0))</f>
      </c>
      <c r="F951">
        <f>IF($A951="","",MOD(ROW(),34))</f>
      </c>
      <c r="G951">
        <f>IF($A951="",NA(),IF($C951="Action",$B951,NA()))</f>
      </c>
      <c r="H951">
        <f>IF($A951="",NA(),IF($C951="Action",1+$F951*0.023,NA()))</f>
      </c>
      <c r="I951">
        <f>IF($A951="",NA(),IF($C951="Strategy",$B951,NA()))</f>
      </c>
      <c r="J951">
        <f>IF($A951="",NA(),IF($C951="Strategy",2+$F951*0.023,NA()))</f>
      </c>
      <c r="K951">
        <f>IF($A951="",NA(),IF($C951="Deckbuilder",$B951,NA()))</f>
      </c>
      <c r="L951">
        <f>IF($A951="",NA(),IF($C951="Deckbuilder",3+$F951*0.023,NA()))</f>
      </c>
      <c r="M951">
        <f>IF($A951="",NA(),IF($C951="Traditional",$B951,NA()))</f>
      </c>
      <c r="N951">
        <f>IF($A951="",NA(),IF($C951="Traditional",4+$F951*0.023,NA()))</f>
      </c>
      <c r="O951">
        <f>IF($A951="","",$D951+ROW()/1000000)</f>
      </c>
      <c r="P951" t="str">
        <f>IF(OR($A951="",INDEX(games!$H:$H,ROW())=""),"",INDEX(games!$H:$H,ROW()))</f>
      </c>
      <c r="Q951">
        <f>IF(OR($A951="",$P951&lt;&gt;"Yes"),"",$D951+ROW()/1000000)</f>
      </c>
      <c r="T951">
        <f>IF($Y951="","",INDEX($B$2:$B$2000,$Y951))</f>
      </c>
      <c r="U951">
        <f>IF($Z951="","",INDEX($B$2:$B$2000,$Z951))</f>
      </c>
      <c r="V951">
        <f>IF(OR($T951="",$U951=""),"",$U951-$T951)</f>
      </c>
      <c r="W951" t="str">
        <f>IF(TRIM(INDEX(connections!$A:$A,ROW()))="","",TRIM(INDEX(connections!$A:$A,ROW())))</f>
      </c>
      <c r="X951" t="str">
        <f>IF($W951="","",TRIM(INDEX(connections!$B:$B,ROW())))</f>
      </c>
      <c r="Y951">
        <f>IF($W951="","",IFERROR(MATCH($W951,$A$2:$A$2000,0),""))</f>
      </c>
      <c r="Z951">
        <f>IF($X951="","",IFERROR(MATCH($X951,$A$2:$A$2000,0),""))</f>
      </c>
      <c r="AA951" t="str">
        <f>IF($Y951="","",INDEX($P$2:$P$2000,$Y951))</f>
      </c>
      <c r="AB951" t="str">
        <f>IF($Z951="","",INDEX($P$2:$P$2000,$Z951))</f>
      </c>
      <c r="AC951">
        <f>IF(AND($AA951="Yes",$AB951="Yes"),1,"")</f>
      </c>
      <c r="AD951">
        <f>IF(OR($Y951="",$Z951=""),"",IF(INDEX($C$2:$C$2000,$Y951)=INDEX($C$2:$C$2000,$Z951),0,1))</f>
      </c>
      <c r="AE951">
        <f>IF($AC951&lt;&gt;1,"",IF(AND(INDEX($AG$2:$AG$2000,$Y951)=1,INDEX($AG$2:$AG$2000,$Z951)=1),1,""))</f>
      </c>
      <c r="AG951">
        <f>IF($A951="","",COUNTIFS($W$2:$W$2500,$A951,$AB$2:$AB$2500,"Yes")+COUNTIFS($X$2:$X$2500,$A951,$AA$2:$AA$2500,"Yes"))</f>
      </c>
      <c r="AH951" t="str">
        <f>IF(OR($P951&lt;&gt;"Yes",N($AG951)=0),"",IF(AND($AG951=1,COUNTIFS($W$2:$W$2500,$A951,$AE$2:$AE$2500,1)+COUNTIFS($X$2:$X$2500,$A951,$AE$2:$AE$2500,1)&gt;0),"","Yes"))</f>
      </c>
      <c r="AI951">
        <f>IF($AH951="Yes",$AG951,"")</f>
      </c>
      <c r="AJ951">
        <f>IF($AI951="","",$AI951+ROW()/1000000)</f>
      </c>
      <c r="AK951">
        <f>IF(OR($A951="",$P951="Yes",N($AG951)=0),"",$AG951+ROW()/1000000)</f>
      </c>
      <c r="AL951" t="str">
        <f>IF($A951="","",INDEX(games!$J:$J,ROW())&amp;"")</f>
      </c>
      <c r="AM951">
        <f>IF($A951="","",SUMPRODUCT($AO951:$BD951,'Map Analysis'!$AP$2^{0,1,2,3,4,5,6,7,8,9,10,11,12,13,14,15}))</f>
      </c>
      <c r="AN951">
        <f>IF($A951="","",$AM951+ROW()/10000000)</f>
      </c>
      <c r="AO951">
        <f>IF($A951="","",COUNTIF($W$2:$W$2500,$A951))</f>
      </c>
      <c r="AP951">
        <f>IF($A951="","",SUMIFS($BF$2:$BF$2500,$W$2:$W$2500,$A951))</f>
      </c>
      <c r="AQ951">
        <f>IF($A951="","",SUMIFS($BG$2:$BG$2500,$W$2:$W$2500,$A951))</f>
      </c>
      <c r="AR951">
        <f>IF($A951="","",SUMIFS($BH$2:$BH$2500,$W$2:$W$2500,$A951))</f>
      </c>
      <c r="AS951">
        <f>IF($A951="","",SUMIFS($BI$2:$BI$2500,$W$2:$W$2500,$A951))</f>
      </c>
      <c r="AT951">
        <f>IF($A951="","",SUMIFS($BJ$2:$BJ$2500,$W$2:$W$2500,$A951))</f>
      </c>
      <c r="AU951">
        <f>IF($A951="","",SUMIFS($BK$2:$BK$2500,$W$2:$W$2500,$A951))</f>
      </c>
      <c r="AV951">
        <f>IF($A951="","",SUMIFS($BL$2:$BL$2500,$W$2:$W$2500,$A951))</f>
      </c>
      <c r="AW951">
        <f>IF($A951="","",SUMIFS($BM$2:$BM$2500,$W$2:$W$2500,$A951))</f>
      </c>
      <c r="AX951">
        <f>IF($A951="","",SUMIFS($BN$2:$BN$2500,$W$2:$W$2500,$A951))</f>
      </c>
      <c r="AY951">
        <f>IF($A951="","",SUMIFS($BO$2:$BO$2500,$W$2:$W$2500,$A951))</f>
      </c>
      <c r="AZ951">
        <f>IF($A951="","",SUMIFS($BP$2:$BP$2500,$W$2:$W$2500,$A951))</f>
      </c>
      <c r="BA951">
        <f>IF($A951="","",SUMIFS($BQ$2:$BQ$2500,$W$2:$W$2500,$A951))</f>
      </c>
      <c r="BB951">
        <f>IF($A951="","",SUMIFS($BR$2:$BR$2500,$W$2:$W$2500,$A951))</f>
      </c>
      <c r="BC951">
        <f>IF($A951="","",SUMIFS($BS$2:$BS$2500,$W$2:$W$2500,$A951))</f>
      </c>
      <c r="BD951">
        <f>IF($A951="","",SUMIFS($BT$2:$BT$2500,$W$2:$W$2500,$A951))</f>
      </c>
      <c r="BF951">
        <f>IF($Z951="","",INDEX($AO$2:$AO$2000,$Z951))</f>
      </c>
      <c r="BG951">
        <f>IF($Z951="","",INDEX($AP$2:$AP$2000,$Z951))</f>
      </c>
      <c r="BH951">
        <f>IF($Z951="","",INDEX($AQ$2:$AQ$2000,$Z951))</f>
      </c>
      <c r="BI951">
        <f>IF($Z951="","",INDEX($AR$2:$AR$2000,$Z951))</f>
      </c>
      <c r="BJ951">
        <f>IF($Z951="","",INDEX($AS$2:$AS$2000,$Z951))</f>
      </c>
      <c r="BK951">
        <f>IF($Z951="","",INDEX($AT$2:$AT$2000,$Z951))</f>
      </c>
      <c r="BL951">
        <f>IF($Z951="","",INDEX($AU$2:$AU$2000,$Z951))</f>
      </c>
      <c r="BM951">
        <f>IF($Z951="","",INDEX($AV$2:$AV$2000,$Z951))</f>
      </c>
      <c r="BN951">
        <f>IF($Z951="","",INDEX($AW$2:$AW$2000,$Z951))</f>
      </c>
      <c r="BO951">
        <f>IF($Z951="","",INDEX($AX$2:$AX$2000,$Z951))</f>
      </c>
      <c r="BP951">
        <f>IF($Z951="","",INDEX($AY$2:$AY$2000,$Z951))</f>
      </c>
      <c r="BQ951">
        <f>IF($Z951="","",INDEX($AZ$2:$AZ$2000,$Z951))</f>
      </c>
      <c r="BR951">
        <f>IF($Z951="","",INDEX($BA$2:$BA$2000,$Z951))</f>
      </c>
      <c r="BS951">
        <f>IF($Z951="","",INDEX($BB$2:$BB$2000,$Z951))</f>
      </c>
      <c r="BT951">
        <f>IF($Z951="","",INDEX($BC$2:$BC$2000,$Z951))</f>
      </c>
      <c r="BV951">
        <f>IF(OR($A951="",$P951&lt;&gt;"Yes",$AH951="Yes"),"",1+N($AG951))</f>
      </c>
      <c r="BW951">
        <f>IF($A951="","",COUNTIFS($W$2:$W$2500,$A951,$BZ$2:$BZ$2500,"Yes")+COUNTIFS($X$2:$X$2500,$A951,$BY$2:$BY$2500,"Yes"))</f>
      </c>
      <c r="BX951">
        <f>IF(OR($A951="",$P951="Yes"),"",IF(N($BW951)=0,0,1+SUMIFS($CB$2:$CB$2500,$W$2:$W$2500,$A951)+SUMIFS($CA$2:$CA$2500,$X$2:$X$2500,$A951)))</f>
      </c>
      <c r="BY951" t="str">
        <f>IF($Y951="","",INDEX($AH$2:$AH$2000,$Y951)&amp;"")</f>
      </c>
      <c r="BZ951" t="str">
        <f>IF($Z951="","",INDEX($AH$2:$AH$2000,$Z951)&amp;"")</f>
      </c>
      <c r="CA951">
        <f>IF($Y951="","",INDEX($BV$2:$BV$2000,$Y951))</f>
      </c>
      <c r="CB951">
        <f>IF($Z951="","",INDEX($BV$2:$BV$2000,$Z951))</f>
      </c>
    </row>
    <row r="952">
      <c r="A952" t="str">
        <f>IF(TRIM(INDEX(games!$A:$A,ROW()))="","",TRIM(INDEX(games!$A:$A,ROW())))</f>
      </c>
      <c r="B952">
        <f>IF(OR($A952="",INDEX(games!$B:$B,ROW())=""),"",INDEX(games!$B:$B,ROW()))</f>
      </c>
      <c r="C952" t="str">
        <f>IF(OR($A952="",INDEX(games!$C:$C,ROW())=""),"",INDEX(games!$C:$C,ROW()))</f>
      </c>
      <c r="D952">
        <f>IF($A952="","",COUNTIF($W$2:$W$2500,$A952)+COUNTIF($X$2:$X$2500,$A952))</f>
      </c>
      <c r="E952">
        <f>IF($A952="","",IFERROR(MATCH($C952,$R$2:$R$5,0),0))</f>
      </c>
      <c r="F952">
        <f>IF($A952="","",MOD(ROW(),34))</f>
      </c>
      <c r="G952">
        <f>IF($A952="",NA(),IF($C952="Action",$B952,NA()))</f>
      </c>
      <c r="H952">
        <f>IF($A952="",NA(),IF($C952="Action",1+$F952*0.023,NA()))</f>
      </c>
      <c r="I952">
        <f>IF($A952="",NA(),IF($C952="Strategy",$B952,NA()))</f>
      </c>
      <c r="J952">
        <f>IF($A952="",NA(),IF($C952="Strategy",2+$F952*0.023,NA()))</f>
      </c>
      <c r="K952">
        <f>IF($A952="",NA(),IF($C952="Deckbuilder",$B952,NA()))</f>
      </c>
      <c r="L952">
        <f>IF($A952="",NA(),IF($C952="Deckbuilder",3+$F952*0.023,NA()))</f>
      </c>
      <c r="M952">
        <f>IF($A952="",NA(),IF($C952="Traditional",$B952,NA()))</f>
      </c>
      <c r="N952">
        <f>IF($A952="",NA(),IF($C952="Traditional",4+$F952*0.023,NA()))</f>
      </c>
      <c r="O952">
        <f>IF($A952="","",$D952+ROW()/1000000)</f>
      </c>
      <c r="P952" t="str">
        <f>IF(OR($A952="",INDEX(games!$H:$H,ROW())=""),"",INDEX(games!$H:$H,ROW()))</f>
      </c>
      <c r="Q952">
        <f>IF(OR($A952="",$P952&lt;&gt;"Yes"),"",$D952+ROW()/1000000)</f>
      </c>
      <c r="T952">
        <f>IF($Y952="","",INDEX($B$2:$B$2000,$Y952))</f>
      </c>
      <c r="U952">
        <f>IF($Z952="","",INDEX($B$2:$B$2000,$Z952))</f>
      </c>
      <c r="V952">
        <f>IF(OR($T952="",$U952=""),"",$U952-$T952)</f>
      </c>
      <c r="W952" t="str">
        <f>IF(TRIM(INDEX(connections!$A:$A,ROW()))="","",TRIM(INDEX(connections!$A:$A,ROW())))</f>
      </c>
      <c r="X952" t="str">
        <f>IF($W952="","",TRIM(INDEX(connections!$B:$B,ROW())))</f>
      </c>
      <c r="Y952">
        <f>IF($W952="","",IFERROR(MATCH($W952,$A$2:$A$2000,0),""))</f>
      </c>
      <c r="Z952">
        <f>IF($X952="","",IFERROR(MATCH($X952,$A$2:$A$2000,0),""))</f>
      </c>
      <c r="AA952" t="str">
        <f>IF($Y952="","",INDEX($P$2:$P$2000,$Y952))</f>
      </c>
      <c r="AB952" t="str">
        <f>IF($Z952="","",INDEX($P$2:$P$2000,$Z952))</f>
      </c>
      <c r="AC952">
        <f>IF(AND($AA952="Yes",$AB952="Yes"),1,"")</f>
      </c>
      <c r="AD952">
        <f>IF(OR($Y952="",$Z952=""),"",IF(INDEX($C$2:$C$2000,$Y952)=INDEX($C$2:$C$2000,$Z952),0,1))</f>
      </c>
      <c r="AE952">
        <f>IF($AC952&lt;&gt;1,"",IF(AND(INDEX($AG$2:$AG$2000,$Y952)=1,INDEX($AG$2:$AG$2000,$Z952)=1),1,""))</f>
      </c>
      <c r="AG952">
        <f>IF($A952="","",COUNTIFS($W$2:$W$2500,$A952,$AB$2:$AB$2500,"Yes")+COUNTIFS($X$2:$X$2500,$A952,$AA$2:$AA$2500,"Yes"))</f>
      </c>
      <c r="AH952" t="str">
        <f>IF(OR($P952&lt;&gt;"Yes",N($AG952)=0),"",IF(AND($AG952=1,COUNTIFS($W$2:$W$2500,$A952,$AE$2:$AE$2500,1)+COUNTIFS($X$2:$X$2500,$A952,$AE$2:$AE$2500,1)&gt;0),"","Yes"))</f>
      </c>
      <c r="AI952">
        <f>IF($AH952="Yes",$AG952,"")</f>
      </c>
      <c r="AJ952">
        <f>IF($AI952="","",$AI952+ROW()/1000000)</f>
      </c>
      <c r="AK952">
        <f>IF(OR($A952="",$P952="Yes",N($AG952)=0),"",$AG952+ROW()/1000000)</f>
      </c>
      <c r="AL952" t="str">
        <f>IF($A952="","",INDEX(games!$J:$J,ROW())&amp;"")</f>
      </c>
      <c r="AM952">
        <f>IF($A952="","",SUMPRODUCT($AO952:$BD952,'Map Analysis'!$AP$2^{0,1,2,3,4,5,6,7,8,9,10,11,12,13,14,15}))</f>
      </c>
      <c r="AN952">
        <f>IF($A952="","",$AM952+ROW()/10000000)</f>
      </c>
      <c r="AO952">
        <f>IF($A952="","",COUNTIF($W$2:$W$2500,$A952))</f>
      </c>
      <c r="AP952">
        <f>IF($A952="","",SUMIFS($BF$2:$BF$2500,$W$2:$W$2500,$A952))</f>
      </c>
      <c r="AQ952">
        <f>IF($A952="","",SUMIFS($BG$2:$BG$2500,$W$2:$W$2500,$A952))</f>
      </c>
      <c r="AR952">
        <f>IF($A952="","",SUMIFS($BH$2:$BH$2500,$W$2:$W$2500,$A952))</f>
      </c>
      <c r="AS952">
        <f>IF($A952="","",SUMIFS($BI$2:$BI$2500,$W$2:$W$2500,$A952))</f>
      </c>
      <c r="AT952">
        <f>IF($A952="","",SUMIFS($BJ$2:$BJ$2500,$W$2:$W$2500,$A952))</f>
      </c>
      <c r="AU952">
        <f>IF($A952="","",SUMIFS($BK$2:$BK$2500,$W$2:$W$2500,$A952))</f>
      </c>
      <c r="AV952">
        <f>IF($A952="","",SUMIFS($BL$2:$BL$2500,$W$2:$W$2500,$A952))</f>
      </c>
      <c r="AW952">
        <f>IF($A952="","",SUMIFS($BM$2:$BM$2500,$W$2:$W$2500,$A952))</f>
      </c>
      <c r="AX952">
        <f>IF($A952="","",SUMIFS($BN$2:$BN$2500,$W$2:$W$2500,$A952))</f>
      </c>
      <c r="AY952">
        <f>IF($A952="","",SUMIFS($BO$2:$BO$2500,$W$2:$W$2500,$A952))</f>
      </c>
      <c r="AZ952">
        <f>IF($A952="","",SUMIFS($BP$2:$BP$2500,$W$2:$W$2500,$A952))</f>
      </c>
      <c r="BA952">
        <f>IF($A952="","",SUMIFS($BQ$2:$BQ$2500,$W$2:$W$2500,$A952))</f>
      </c>
      <c r="BB952">
        <f>IF($A952="","",SUMIFS($BR$2:$BR$2500,$W$2:$W$2500,$A952))</f>
      </c>
      <c r="BC952">
        <f>IF($A952="","",SUMIFS($BS$2:$BS$2500,$W$2:$W$2500,$A952))</f>
      </c>
      <c r="BD952">
        <f>IF($A952="","",SUMIFS($BT$2:$BT$2500,$W$2:$W$2500,$A952))</f>
      </c>
      <c r="BF952">
        <f>IF($Z952="","",INDEX($AO$2:$AO$2000,$Z952))</f>
      </c>
      <c r="BG952">
        <f>IF($Z952="","",INDEX($AP$2:$AP$2000,$Z952))</f>
      </c>
      <c r="BH952">
        <f>IF($Z952="","",INDEX($AQ$2:$AQ$2000,$Z952))</f>
      </c>
      <c r="BI952">
        <f>IF($Z952="","",INDEX($AR$2:$AR$2000,$Z952))</f>
      </c>
      <c r="BJ952">
        <f>IF($Z952="","",INDEX($AS$2:$AS$2000,$Z952))</f>
      </c>
      <c r="BK952">
        <f>IF($Z952="","",INDEX($AT$2:$AT$2000,$Z952))</f>
      </c>
      <c r="BL952">
        <f>IF($Z952="","",INDEX($AU$2:$AU$2000,$Z952))</f>
      </c>
      <c r="BM952">
        <f>IF($Z952="","",INDEX($AV$2:$AV$2000,$Z952))</f>
      </c>
      <c r="BN952">
        <f>IF($Z952="","",INDEX($AW$2:$AW$2000,$Z952))</f>
      </c>
      <c r="BO952">
        <f>IF($Z952="","",INDEX($AX$2:$AX$2000,$Z952))</f>
      </c>
      <c r="BP952">
        <f>IF($Z952="","",INDEX($AY$2:$AY$2000,$Z952))</f>
      </c>
      <c r="BQ952">
        <f>IF($Z952="","",INDEX($AZ$2:$AZ$2000,$Z952))</f>
      </c>
      <c r="BR952">
        <f>IF($Z952="","",INDEX($BA$2:$BA$2000,$Z952))</f>
      </c>
      <c r="BS952">
        <f>IF($Z952="","",INDEX($BB$2:$BB$2000,$Z952))</f>
      </c>
      <c r="BT952">
        <f>IF($Z952="","",INDEX($BC$2:$BC$2000,$Z952))</f>
      </c>
      <c r="BV952">
        <f>IF(OR($A952="",$P952&lt;&gt;"Yes",$AH952="Yes"),"",1+N($AG952))</f>
      </c>
      <c r="BW952">
        <f>IF($A952="","",COUNTIFS($W$2:$W$2500,$A952,$BZ$2:$BZ$2500,"Yes")+COUNTIFS($X$2:$X$2500,$A952,$BY$2:$BY$2500,"Yes"))</f>
      </c>
      <c r="BX952">
        <f>IF(OR($A952="",$P952="Yes"),"",IF(N($BW952)=0,0,1+SUMIFS($CB$2:$CB$2500,$W$2:$W$2500,$A952)+SUMIFS($CA$2:$CA$2500,$X$2:$X$2500,$A952)))</f>
      </c>
      <c r="BY952" t="str">
        <f>IF($Y952="","",INDEX($AH$2:$AH$2000,$Y952)&amp;"")</f>
      </c>
      <c r="BZ952" t="str">
        <f>IF($Z952="","",INDEX($AH$2:$AH$2000,$Z952)&amp;"")</f>
      </c>
      <c r="CA952">
        <f>IF($Y952="","",INDEX($BV$2:$BV$2000,$Y952))</f>
      </c>
      <c r="CB952">
        <f>IF($Z952="","",INDEX($BV$2:$BV$2000,$Z952))</f>
      </c>
    </row>
    <row r="953">
      <c r="A953" t="str">
        <f>IF(TRIM(INDEX(games!$A:$A,ROW()))="","",TRIM(INDEX(games!$A:$A,ROW())))</f>
      </c>
      <c r="B953">
        <f>IF(OR($A953="",INDEX(games!$B:$B,ROW())=""),"",INDEX(games!$B:$B,ROW()))</f>
      </c>
      <c r="C953" t="str">
        <f>IF(OR($A953="",INDEX(games!$C:$C,ROW())=""),"",INDEX(games!$C:$C,ROW()))</f>
      </c>
      <c r="D953">
        <f>IF($A953="","",COUNTIF($W$2:$W$2500,$A953)+COUNTIF($X$2:$X$2500,$A953))</f>
      </c>
      <c r="E953">
        <f>IF($A953="","",IFERROR(MATCH($C953,$R$2:$R$5,0),0))</f>
      </c>
      <c r="F953">
        <f>IF($A953="","",MOD(ROW(),34))</f>
      </c>
      <c r="G953">
        <f>IF($A953="",NA(),IF($C953="Action",$B953,NA()))</f>
      </c>
      <c r="H953">
        <f>IF($A953="",NA(),IF($C953="Action",1+$F953*0.023,NA()))</f>
      </c>
      <c r="I953">
        <f>IF($A953="",NA(),IF($C953="Strategy",$B953,NA()))</f>
      </c>
      <c r="J953">
        <f>IF($A953="",NA(),IF($C953="Strategy",2+$F953*0.023,NA()))</f>
      </c>
      <c r="K953">
        <f>IF($A953="",NA(),IF($C953="Deckbuilder",$B953,NA()))</f>
      </c>
      <c r="L953">
        <f>IF($A953="",NA(),IF($C953="Deckbuilder",3+$F953*0.023,NA()))</f>
      </c>
      <c r="M953">
        <f>IF($A953="",NA(),IF($C953="Traditional",$B953,NA()))</f>
      </c>
      <c r="N953">
        <f>IF($A953="",NA(),IF($C953="Traditional",4+$F953*0.023,NA()))</f>
      </c>
      <c r="O953">
        <f>IF($A953="","",$D953+ROW()/1000000)</f>
      </c>
      <c r="P953" t="str">
        <f>IF(OR($A953="",INDEX(games!$H:$H,ROW())=""),"",INDEX(games!$H:$H,ROW()))</f>
      </c>
      <c r="Q953">
        <f>IF(OR($A953="",$P953&lt;&gt;"Yes"),"",$D953+ROW()/1000000)</f>
      </c>
      <c r="T953">
        <f>IF($Y953="","",INDEX($B$2:$B$2000,$Y953))</f>
      </c>
      <c r="U953">
        <f>IF($Z953="","",INDEX($B$2:$B$2000,$Z953))</f>
      </c>
      <c r="V953">
        <f>IF(OR($T953="",$U953=""),"",$U953-$T953)</f>
      </c>
      <c r="W953" t="str">
        <f>IF(TRIM(INDEX(connections!$A:$A,ROW()))="","",TRIM(INDEX(connections!$A:$A,ROW())))</f>
      </c>
      <c r="X953" t="str">
        <f>IF($W953="","",TRIM(INDEX(connections!$B:$B,ROW())))</f>
      </c>
      <c r="Y953">
        <f>IF($W953="","",IFERROR(MATCH($W953,$A$2:$A$2000,0),""))</f>
      </c>
      <c r="Z953">
        <f>IF($X953="","",IFERROR(MATCH($X953,$A$2:$A$2000,0),""))</f>
      </c>
      <c r="AA953" t="str">
        <f>IF($Y953="","",INDEX($P$2:$P$2000,$Y953))</f>
      </c>
      <c r="AB953" t="str">
        <f>IF($Z953="","",INDEX($P$2:$P$2000,$Z953))</f>
      </c>
      <c r="AC953">
        <f>IF(AND($AA953="Yes",$AB953="Yes"),1,"")</f>
      </c>
      <c r="AD953">
        <f>IF(OR($Y953="",$Z953=""),"",IF(INDEX($C$2:$C$2000,$Y953)=INDEX($C$2:$C$2000,$Z953),0,1))</f>
      </c>
      <c r="AE953">
        <f>IF($AC953&lt;&gt;1,"",IF(AND(INDEX($AG$2:$AG$2000,$Y953)=1,INDEX($AG$2:$AG$2000,$Z953)=1),1,""))</f>
      </c>
      <c r="AG953">
        <f>IF($A953="","",COUNTIFS($W$2:$W$2500,$A953,$AB$2:$AB$2500,"Yes")+COUNTIFS($X$2:$X$2500,$A953,$AA$2:$AA$2500,"Yes"))</f>
      </c>
      <c r="AH953" t="str">
        <f>IF(OR($P953&lt;&gt;"Yes",N($AG953)=0),"",IF(AND($AG953=1,COUNTIFS($W$2:$W$2500,$A953,$AE$2:$AE$2500,1)+COUNTIFS($X$2:$X$2500,$A953,$AE$2:$AE$2500,1)&gt;0),"","Yes"))</f>
      </c>
      <c r="AI953">
        <f>IF($AH953="Yes",$AG953,"")</f>
      </c>
      <c r="AJ953">
        <f>IF($AI953="","",$AI953+ROW()/1000000)</f>
      </c>
      <c r="AK953">
        <f>IF(OR($A953="",$P953="Yes",N($AG953)=0),"",$AG953+ROW()/1000000)</f>
      </c>
      <c r="AL953" t="str">
        <f>IF($A953="","",INDEX(games!$J:$J,ROW())&amp;"")</f>
      </c>
      <c r="AM953">
        <f>IF($A953="","",SUMPRODUCT($AO953:$BD953,'Map Analysis'!$AP$2^{0,1,2,3,4,5,6,7,8,9,10,11,12,13,14,15}))</f>
      </c>
      <c r="AN953">
        <f>IF($A953="","",$AM953+ROW()/10000000)</f>
      </c>
      <c r="AO953">
        <f>IF($A953="","",COUNTIF($W$2:$W$2500,$A953))</f>
      </c>
      <c r="AP953">
        <f>IF($A953="","",SUMIFS($BF$2:$BF$2500,$W$2:$W$2500,$A953))</f>
      </c>
      <c r="AQ953">
        <f>IF($A953="","",SUMIFS($BG$2:$BG$2500,$W$2:$W$2500,$A953))</f>
      </c>
      <c r="AR953">
        <f>IF($A953="","",SUMIFS($BH$2:$BH$2500,$W$2:$W$2500,$A953))</f>
      </c>
      <c r="AS953">
        <f>IF($A953="","",SUMIFS($BI$2:$BI$2500,$W$2:$W$2500,$A953))</f>
      </c>
      <c r="AT953">
        <f>IF($A953="","",SUMIFS($BJ$2:$BJ$2500,$W$2:$W$2500,$A953))</f>
      </c>
      <c r="AU953">
        <f>IF($A953="","",SUMIFS($BK$2:$BK$2500,$W$2:$W$2500,$A953))</f>
      </c>
      <c r="AV953">
        <f>IF($A953="","",SUMIFS($BL$2:$BL$2500,$W$2:$W$2500,$A953))</f>
      </c>
      <c r="AW953">
        <f>IF($A953="","",SUMIFS($BM$2:$BM$2500,$W$2:$W$2500,$A953))</f>
      </c>
      <c r="AX953">
        <f>IF($A953="","",SUMIFS($BN$2:$BN$2500,$W$2:$W$2500,$A953))</f>
      </c>
      <c r="AY953">
        <f>IF($A953="","",SUMIFS($BO$2:$BO$2500,$W$2:$W$2500,$A953))</f>
      </c>
      <c r="AZ953">
        <f>IF($A953="","",SUMIFS($BP$2:$BP$2500,$W$2:$W$2500,$A953))</f>
      </c>
      <c r="BA953">
        <f>IF($A953="","",SUMIFS($BQ$2:$BQ$2500,$W$2:$W$2500,$A953))</f>
      </c>
      <c r="BB953">
        <f>IF($A953="","",SUMIFS($BR$2:$BR$2500,$W$2:$W$2500,$A953))</f>
      </c>
      <c r="BC953">
        <f>IF($A953="","",SUMIFS($BS$2:$BS$2500,$W$2:$W$2500,$A953))</f>
      </c>
      <c r="BD953">
        <f>IF($A953="","",SUMIFS($BT$2:$BT$2500,$W$2:$W$2500,$A953))</f>
      </c>
      <c r="BF953">
        <f>IF($Z953="","",INDEX($AO$2:$AO$2000,$Z953))</f>
      </c>
      <c r="BG953">
        <f>IF($Z953="","",INDEX($AP$2:$AP$2000,$Z953))</f>
      </c>
      <c r="BH953">
        <f>IF($Z953="","",INDEX($AQ$2:$AQ$2000,$Z953))</f>
      </c>
      <c r="BI953">
        <f>IF($Z953="","",INDEX($AR$2:$AR$2000,$Z953))</f>
      </c>
      <c r="BJ953">
        <f>IF($Z953="","",INDEX($AS$2:$AS$2000,$Z953))</f>
      </c>
      <c r="BK953">
        <f>IF($Z953="","",INDEX($AT$2:$AT$2000,$Z953))</f>
      </c>
      <c r="BL953">
        <f>IF($Z953="","",INDEX($AU$2:$AU$2000,$Z953))</f>
      </c>
      <c r="BM953">
        <f>IF($Z953="","",INDEX($AV$2:$AV$2000,$Z953))</f>
      </c>
      <c r="BN953">
        <f>IF($Z953="","",INDEX($AW$2:$AW$2000,$Z953))</f>
      </c>
      <c r="BO953">
        <f>IF($Z953="","",INDEX($AX$2:$AX$2000,$Z953))</f>
      </c>
      <c r="BP953">
        <f>IF($Z953="","",INDEX($AY$2:$AY$2000,$Z953))</f>
      </c>
      <c r="BQ953">
        <f>IF($Z953="","",INDEX($AZ$2:$AZ$2000,$Z953))</f>
      </c>
      <c r="BR953">
        <f>IF($Z953="","",INDEX($BA$2:$BA$2000,$Z953))</f>
      </c>
      <c r="BS953">
        <f>IF($Z953="","",INDEX($BB$2:$BB$2000,$Z953))</f>
      </c>
      <c r="BT953">
        <f>IF($Z953="","",INDEX($BC$2:$BC$2000,$Z953))</f>
      </c>
      <c r="BV953">
        <f>IF(OR($A953="",$P953&lt;&gt;"Yes",$AH953="Yes"),"",1+N($AG953))</f>
      </c>
      <c r="BW953">
        <f>IF($A953="","",COUNTIFS($W$2:$W$2500,$A953,$BZ$2:$BZ$2500,"Yes")+COUNTIFS($X$2:$X$2500,$A953,$BY$2:$BY$2500,"Yes"))</f>
      </c>
      <c r="BX953">
        <f>IF(OR($A953="",$P953="Yes"),"",IF(N($BW953)=0,0,1+SUMIFS($CB$2:$CB$2500,$W$2:$W$2500,$A953)+SUMIFS($CA$2:$CA$2500,$X$2:$X$2500,$A953)))</f>
      </c>
      <c r="BY953" t="str">
        <f>IF($Y953="","",INDEX($AH$2:$AH$2000,$Y953)&amp;"")</f>
      </c>
      <c r="BZ953" t="str">
        <f>IF($Z953="","",INDEX($AH$2:$AH$2000,$Z953)&amp;"")</f>
      </c>
      <c r="CA953">
        <f>IF($Y953="","",INDEX($BV$2:$BV$2000,$Y953))</f>
      </c>
      <c r="CB953">
        <f>IF($Z953="","",INDEX($BV$2:$BV$2000,$Z953))</f>
      </c>
    </row>
    <row r="954">
      <c r="A954" t="str">
        <f>IF(TRIM(INDEX(games!$A:$A,ROW()))="","",TRIM(INDEX(games!$A:$A,ROW())))</f>
      </c>
      <c r="B954">
        <f>IF(OR($A954="",INDEX(games!$B:$B,ROW())=""),"",INDEX(games!$B:$B,ROW()))</f>
      </c>
      <c r="C954" t="str">
        <f>IF(OR($A954="",INDEX(games!$C:$C,ROW())=""),"",INDEX(games!$C:$C,ROW()))</f>
      </c>
      <c r="D954">
        <f>IF($A954="","",COUNTIF($W$2:$W$2500,$A954)+COUNTIF($X$2:$X$2500,$A954))</f>
      </c>
      <c r="E954">
        <f>IF($A954="","",IFERROR(MATCH($C954,$R$2:$R$5,0),0))</f>
      </c>
      <c r="F954">
        <f>IF($A954="","",MOD(ROW(),34))</f>
      </c>
      <c r="G954">
        <f>IF($A954="",NA(),IF($C954="Action",$B954,NA()))</f>
      </c>
      <c r="H954">
        <f>IF($A954="",NA(),IF($C954="Action",1+$F954*0.023,NA()))</f>
      </c>
      <c r="I954">
        <f>IF($A954="",NA(),IF($C954="Strategy",$B954,NA()))</f>
      </c>
      <c r="J954">
        <f>IF($A954="",NA(),IF($C954="Strategy",2+$F954*0.023,NA()))</f>
      </c>
      <c r="K954">
        <f>IF($A954="",NA(),IF($C954="Deckbuilder",$B954,NA()))</f>
      </c>
      <c r="L954">
        <f>IF($A954="",NA(),IF($C954="Deckbuilder",3+$F954*0.023,NA()))</f>
      </c>
      <c r="M954">
        <f>IF($A954="",NA(),IF($C954="Traditional",$B954,NA()))</f>
      </c>
      <c r="N954">
        <f>IF($A954="",NA(),IF($C954="Traditional",4+$F954*0.023,NA()))</f>
      </c>
      <c r="O954">
        <f>IF($A954="","",$D954+ROW()/1000000)</f>
      </c>
      <c r="P954" t="str">
        <f>IF(OR($A954="",INDEX(games!$H:$H,ROW())=""),"",INDEX(games!$H:$H,ROW()))</f>
      </c>
      <c r="Q954">
        <f>IF(OR($A954="",$P954&lt;&gt;"Yes"),"",$D954+ROW()/1000000)</f>
      </c>
      <c r="T954">
        <f>IF($Y954="","",INDEX($B$2:$B$2000,$Y954))</f>
      </c>
      <c r="U954">
        <f>IF($Z954="","",INDEX($B$2:$B$2000,$Z954))</f>
      </c>
      <c r="V954">
        <f>IF(OR($T954="",$U954=""),"",$U954-$T954)</f>
      </c>
      <c r="W954" t="str">
        <f>IF(TRIM(INDEX(connections!$A:$A,ROW()))="","",TRIM(INDEX(connections!$A:$A,ROW())))</f>
      </c>
      <c r="X954" t="str">
        <f>IF($W954="","",TRIM(INDEX(connections!$B:$B,ROW())))</f>
      </c>
      <c r="Y954">
        <f>IF($W954="","",IFERROR(MATCH($W954,$A$2:$A$2000,0),""))</f>
      </c>
      <c r="Z954">
        <f>IF($X954="","",IFERROR(MATCH($X954,$A$2:$A$2000,0),""))</f>
      </c>
      <c r="AA954" t="str">
        <f>IF($Y954="","",INDEX($P$2:$P$2000,$Y954))</f>
      </c>
      <c r="AB954" t="str">
        <f>IF($Z954="","",INDEX($P$2:$P$2000,$Z954))</f>
      </c>
      <c r="AC954">
        <f>IF(AND($AA954="Yes",$AB954="Yes"),1,"")</f>
      </c>
      <c r="AD954">
        <f>IF(OR($Y954="",$Z954=""),"",IF(INDEX($C$2:$C$2000,$Y954)=INDEX($C$2:$C$2000,$Z954),0,1))</f>
      </c>
      <c r="AE954">
        <f>IF($AC954&lt;&gt;1,"",IF(AND(INDEX($AG$2:$AG$2000,$Y954)=1,INDEX($AG$2:$AG$2000,$Z954)=1),1,""))</f>
      </c>
      <c r="AG954">
        <f>IF($A954="","",COUNTIFS($W$2:$W$2500,$A954,$AB$2:$AB$2500,"Yes")+COUNTIFS($X$2:$X$2500,$A954,$AA$2:$AA$2500,"Yes"))</f>
      </c>
      <c r="AH954" t="str">
        <f>IF(OR($P954&lt;&gt;"Yes",N($AG954)=0),"",IF(AND($AG954=1,COUNTIFS($W$2:$W$2500,$A954,$AE$2:$AE$2500,1)+COUNTIFS($X$2:$X$2500,$A954,$AE$2:$AE$2500,1)&gt;0),"","Yes"))</f>
      </c>
      <c r="AI954">
        <f>IF($AH954="Yes",$AG954,"")</f>
      </c>
      <c r="AJ954">
        <f>IF($AI954="","",$AI954+ROW()/1000000)</f>
      </c>
      <c r="AK954">
        <f>IF(OR($A954="",$P954="Yes",N($AG954)=0),"",$AG954+ROW()/1000000)</f>
      </c>
      <c r="AL954" t="str">
        <f>IF($A954="","",INDEX(games!$J:$J,ROW())&amp;"")</f>
      </c>
      <c r="AM954">
        <f>IF($A954="","",SUMPRODUCT($AO954:$BD954,'Map Analysis'!$AP$2^{0,1,2,3,4,5,6,7,8,9,10,11,12,13,14,15}))</f>
      </c>
      <c r="AN954">
        <f>IF($A954="","",$AM954+ROW()/10000000)</f>
      </c>
      <c r="AO954">
        <f>IF($A954="","",COUNTIF($W$2:$W$2500,$A954))</f>
      </c>
      <c r="AP954">
        <f>IF($A954="","",SUMIFS($BF$2:$BF$2500,$W$2:$W$2500,$A954))</f>
      </c>
      <c r="AQ954">
        <f>IF($A954="","",SUMIFS($BG$2:$BG$2500,$W$2:$W$2500,$A954))</f>
      </c>
      <c r="AR954">
        <f>IF($A954="","",SUMIFS($BH$2:$BH$2500,$W$2:$W$2500,$A954))</f>
      </c>
      <c r="AS954">
        <f>IF($A954="","",SUMIFS($BI$2:$BI$2500,$W$2:$W$2500,$A954))</f>
      </c>
      <c r="AT954">
        <f>IF($A954="","",SUMIFS($BJ$2:$BJ$2500,$W$2:$W$2500,$A954))</f>
      </c>
      <c r="AU954">
        <f>IF($A954="","",SUMIFS($BK$2:$BK$2500,$W$2:$W$2500,$A954))</f>
      </c>
      <c r="AV954">
        <f>IF($A954="","",SUMIFS($BL$2:$BL$2500,$W$2:$W$2500,$A954))</f>
      </c>
      <c r="AW954">
        <f>IF($A954="","",SUMIFS($BM$2:$BM$2500,$W$2:$W$2500,$A954))</f>
      </c>
      <c r="AX954">
        <f>IF($A954="","",SUMIFS($BN$2:$BN$2500,$W$2:$W$2500,$A954))</f>
      </c>
      <c r="AY954">
        <f>IF($A954="","",SUMIFS($BO$2:$BO$2500,$W$2:$W$2500,$A954))</f>
      </c>
      <c r="AZ954">
        <f>IF($A954="","",SUMIFS($BP$2:$BP$2500,$W$2:$W$2500,$A954))</f>
      </c>
      <c r="BA954">
        <f>IF($A954="","",SUMIFS($BQ$2:$BQ$2500,$W$2:$W$2500,$A954))</f>
      </c>
      <c r="BB954">
        <f>IF($A954="","",SUMIFS($BR$2:$BR$2500,$W$2:$W$2500,$A954))</f>
      </c>
      <c r="BC954">
        <f>IF($A954="","",SUMIFS($BS$2:$BS$2500,$W$2:$W$2500,$A954))</f>
      </c>
      <c r="BD954">
        <f>IF($A954="","",SUMIFS($BT$2:$BT$2500,$W$2:$W$2500,$A954))</f>
      </c>
      <c r="BF954">
        <f>IF($Z954="","",INDEX($AO$2:$AO$2000,$Z954))</f>
      </c>
      <c r="BG954">
        <f>IF($Z954="","",INDEX($AP$2:$AP$2000,$Z954))</f>
      </c>
      <c r="BH954">
        <f>IF($Z954="","",INDEX($AQ$2:$AQ$2000,$Z954))</f>
      </c>
      <c r="BI954">
        <f>IF($Z954="","",INDEX($AR$2:$AR$2000,$Z954))</f>
      </c>
      <c r="BJ954">
        <f>IF($Z954="","",INDEX($AS$2:$AS$2000,$Z954))</f>
      </c>
      <c r="BK954">
        <f>IF($Z954="","",INDEX($AT$2:$AT$2000,$Z954))</f>
      </c>
      <c r="BL954">
        <f>IF($Z954="","",INDEX($AU$2:$AU$2000,$Z954))</f>
      </c>
      <c r="BM954">
        <f>IF($Z954="","",INDEX($AV$2:$AV$2000,$Z954))</f>
      </c>
      <c r="BN954">
        <f>IF($Z954="","",INDEX($AW$2:$AW$2000,$Z954))</f>
      </c>
      <c r="BO954">
        <f>IF($Z954="","",INDEX($AX$2:$AX$2000,$Z954))</f>
      </c>
      <c r="BP954">
        <f>IF($Z954="","",INDEX($AY$2:$AY$2000,$Z954))</f>
      </c>
      <c r="BQ954">
        <f>IF($Z954="","",INDEX($AZ$2:$AZ$2000,$Z954))</f>
      </c>
      <c r="BR954">
        <f>IF($Z954="","",INDEX($BA$2:$BA$2000,$Z954))</f>
      </c>
      <c r="BS954">
        <f>IF($Z954="","",INDEX($BB$2:$BB$2000,$Z954))</f>
      </c>
      <c r="BT954">
        <f>IF($Z954="","",INDEX($BC$2:$BC$2000,$Z954))</f>
      </c>
      <c r="BV954">
        <f>IF(OR($A954="",$P954&lt;&gt;"Yes",$AH954="Yes"),"",1+N($AG954))</f>
      </c>
      <c r="BW954">
        <f>IF($A954="","",COUNTIFS($W$2:$W$2500,$A954,$BZ$2:$BZ$2500,"Yes")+COUNTIFS($X$2:$X$2500,$A954,$BY$2:$BY$2500,"Yes"))</f>
      </c>
      <c r="BX954">
        <f>IF(OR($A954="",$P954="Yes"),"",IF(N($BW954)=0,0,1+SUMIFS($CB$2:$CB$2500,$W$2:$W$2500,$A954)+SUMIFS($CA$2:$CA$2500,$X$2:$X$2500,$A954)))</f>
      </c>
      <c r="BY954" t="str">
        <f>IF($Y954="","",INDEX($AH$2:$AH$2000,$Y954)&amp;"")</f>
      </c>
      <c r="BZ954" t="str">
        <f>IF($Z954="","",INDEX($AH$2:$AH$2000,$Z954)&amp;"")</f>
      </c>
      <c r="CA954">
        <f>IF($Y954="","",INDEX($BV$2:$BV$2000,$Y954))</f>
      </c>
      <c r="CB954">
        <f>IF($Z954="","",INDEX($BV$2:$BV$2000,$Z954))</f>
      </c>
    </row>
    <row r="955">
      <c r="A955" t="str">
        <f>IF(TRIM(INDEX(games!$A:$A,ROW()))="","",TRIM(INDEX(games!$A:$A,ROW())))</f>
      </c>
      <c r="B955">
        <f>IF(OR($A955="",INDEX(games!$B:$B,ROW())=""),"",INDEX(games!$B:$B,ROW()))</f>
      </c>
      <c r="C955" t="str">
        <f>IF(OR($A955="",INDEX(games!$C:$C,ROW())=""),"",INDEX(games!$C:$C,ROW()))</f>
      </c>
      <c r="D955">
        <f>IF($A955="","",COUNTIF($W$2:$W$2500,$A955)+COUNTIF($X$2:$X$2500,$A955))</f>
      </c>
      <c r="E955">
        <f>IF($A955="","",IFERROR(MATCH($C955,$R$2:$R$5,0),0))</f>
      </c>
      <c r="F955">
        <f>IF($A955="","",MOD(ROW(),34))</f>
      </c>
      <c r="G955">
        <f>IF($A955="",NA(),IF($C955="Action",$B955,NA()))</f>
      </c>
      <c r="H955">
        <f>IF($A955="",NA(),IF($C955="Action",1+$F955*0.023,NA()))</f>
      </c>
      <c r="I955">
        <f>IF($A955="",NA(),IF($C955="Strategy",$B955,NA()))</f>
      </c>
      <c r="J955">
        <f>IF($A955="",NA(),IF($C955="Strategy",2+$F955*0.023,NA()))</f>
      </c>
      <c r="K955">
        <f>IF($A955="",NA(),IF($C955="Deckbuilder",$B955,NA()))</f>
      </c>
      <c r="L955">
        <f>IF($A955="",NA(),IF($C955="Deckbuilder",3+$F955*0.023,NA()))</f>
      </c>
      <c r="M955">
        <f>IF($A955="",NA(),IF($C955="Traditional",$B955,NA()))</f>
      </c>
      <c r="N955">
        <f>IF($A955="",NA(),IF($C955="Traditional",4+$F955*0.023,NA()))</f>
      </c>
      <c r="O955">
        <f>IF($A955="","",$D955+ROW()/1000000)</f>
      </c>
      <c r="P955" t="str">
        <f>IF(OR($A955="",INDEX(games!$H:$H,ROW())=""),"",INDEX(games!$H:$H,ROW()))</f>
      </c>
      <c r="Q955">
        <f>IF(OR($A955="",$P955&lt;&gt;"Yes"),"",$D955+ROW()/1000000)</f>
      </c>
      <c r="T955">
        <f>IF($Y955="","",INDEX($B$2:$B$2000,$Y955))</f>
      </c>
      <c r="U955">
        <f>IF($Z955="","",INDEX($B$2:$B$2000,$Z955))</f>
      </c>
      <c r="V955">
        <f>IF(OR($T955="",$U955=""),"",$U955-$T955)</f>
      </c>
      <c r="W955" t="str">
        <f>IF(TRIM(INDEX(connections!$A:$A,ROW()))="","",TRIM(INDEX(connections!$A:$A,ROW())))</f>
      </c>
      <c r="X955" t="str">
        <f>IF($W955="","",TRIM(INDEX(connections!$B:$B,ROW())))</f>
      </c>
      <c r="Y955">
        <f>IF($W955="","",IFERROR(MATCH($W955,$A$2:$A$2000,0),""))</f>
      </c>
      <c r="Z955">
        <f>IF($X955="","",IFERROR(MATCH($X955,$A$2:$A$2000,0),""))</f>
      </c>
      <c r="AA955" t="str">
        <f>IF($Y955="","",INDEX($P$2:$P$2000,$Y955))</f>
      </c>
      <c r="AB955" t="str">
        <f>IF($Z955="","",INDEX($P$2:$P$2000,$Z955))</f>
      </c>
      <c r="AC955">
        <f>IF(AND($AA955="Yes",$AB955="Yes"),1,"")</f>
      </c>
      <c r="AD955">
        <f>IF(OR($Y955="",$Z955=""),"",IF(INDEX($C$2:$C$2000,$Y955)=INDEX($C$2:$C$2000,$Z955),0,1))</f>
      </c>
      <c r="AE955">
        <f>IF($AC955&lt;&gt;1,"",IF(AND(INDEX($AG$2:$AG$2000,$Y955)=1,INDEX($AG$2:$AG$2000,$Z955)=1),1,""))</f>
      </c>
      <c r="AG955">
        <f>IF($A955="","",COUNTIFS($W$2:$W$2500,$A955,$AB$2:$AB$2500,"Yes")+COUNTIFS($X$2:$X$2500,$A955,$AA$2:$AA$2500,"Yes"))</f>
      </c>
      <c r="AH955" t="str">
        <f>IF(OR($P955&lt;&gt;"Yes",N($AG955)=0),"",IF(AND($AG955=1,COUNTIFS($W$2:$W$2500,$A955,$AE$2:$AE$2500,1)+COUNTIFS($X$2:$X$2500,$A955,$AE$2:$AE$2500,1)&gt;0),"","Yes"))</f>
      </c>
      <c r="AI955">
        <f>IF($AH955="Yes",$AG955,"")</f>
      </c>
      <c r="AJ955">
        <f>IF($AI955="","",$AI955+ROW()/1000000)</f>
      </c>
      <c r="AK955">
        <f>IF(OR($A955="",$P955="Yes",N($AG955)=0),"",$AG955+ROW()/1000000)</f>
      </c>
      <c r="AL955" t="str">
        <f>IF($A955="","",INDEX(games!$J:$J,ROW())&amp;"")</f>
      </c>
      <c r="AM955">
        <f>IF($A955="","",SUMPRODUCT($AO955:$BD955,'Map Analysis'!$AP$2^{0,1,2,3,4,5,6,7,8,9,10,11,12,13,14,15}))</f>
      </c>
      <c r="AN955">
        <f>IF($A955="","",$AM955+ROW()/10000000)</f>
      </c>
      <c r="AO955">
        <f>IF($A955="","",COUNTIF($W$2:$W$2500,$A955))</f>
      </c>
      <c r="AP955">
        <f>IF($A955="","",SUMIFS($BF$2:$BF$2500,$W$2:$W$2500,$A955))</f>
      </c>
      <c r="AQ955">
        <f>IF($A955="","",SUMIFS($BG$2:$BG$2500,$W$2:$W$2500,$A955))</f>
      </c>
      <c r="AR955">
        <f>IF($A955="","",SUMIFS($BH$2:$BH$2500,$W$2:$W$2500,$A955))</f>
      </c>
      <c r="AS955">
        <f>IF($A955="","",SUMIFS($BI$2:$BI$2500,$W$2:$W$2500,$A955))</f>
      </c>
      <c r="AT955">
        <f>IF($A955="","",SUMIFS($BJ$2:$BJ$2500,$W$2:$W$2500,$A955))</f>
      </c>
      <c r="AU955">
        <f>IF($A955="","",SUMIFS($BK$2:$BK$2500,$W$2:$W$2500,$A955))</f>
      </c>
      <c r="AV955">
        <f>IF($A955="","",SUMIFS($BL$2:$BL$2500,$W$2:$W$2500,$A955))</f>
      </c>
      <c r="AW955">
        <f>IF($A955="","",SUMIFS($BM$2:$BM$2500,$W$2:$W$2500,$A955))</f>
      </c>
      <c r="AX955">
        <f>IF($A955="","",SUMIFS($BN$2:$BN$2500,$W$2:$W$2500,$A955))</f>
      </c>
      <c r="AY955">
        <f>IF($A955="","",SUMIFS($BO$2:$BO$2500,$W$2:$W$2500,$A955))</f>
      </c>
      <c r="AZ955">
        <f>IF($A955="","",SUMIFS($BP$2:$BP$2500,$W$2:$W$2500,$A955))</f>
      </c>
      <c r="BA955">
        <f>IF($A955="","",SUMIFS($BQ$2:$BQ$2500,$W$2:$W$2500,$A955))</f>
      </c>
      <c r="BB955">
        <f>IF($A955="","",SUMIFS($BR$2:$BR$2500,$W$2:$W$2500,$A955))</f>
      </c>
      <c r="BC955">
        <f>IF($A955="","",SUMIFS($BS$2:$BS$2500,$W$2:$W$2500,$A955))</f>
      </c>
      <c r="BD955">
        <f>IF($A955="","",SUMIFS($BT$2:$BT$2500,$W$2:$W$2500,$A955))</f>
      </c>
      <c r="BF955">
        <f>IF($Z955="","",INDEX($AO$2:$AO$2000,$Z955))</f>
      </c>
      <c r="BG955">
        <f>IF($Z955="","",INDEX($AP$2:$AP$2000,$Z955))</f>
      </c>
      <c r="BH955">
        <f>IF($Z955="","",INDEX($AQ$2:$AQ$2000,$Z955))</f>
      </c>
      <c r="BI955">
        <f>IF($Z955="","",INDEX($AR$2:$AR$2000,$Z955))</f>
      </c>
      <c r="BJ955">
        <f>IF($Z955="","",INDEX($AS$2:$AS$2000,$Z955))</f>
      </c>
      <c r="BK955">
        <f>IF($Z955="","",INDEX($AT$2:$AT$2000,$Z955))</f>
      </c>
      <c r="BL955">
        <f>IF($Z955="","",INDEX($AU$2:$AU$2000,$Z955))</f>
      </c>
      <c r="BM955">
        <f>IF($Z955="","",INDEX($AV$2:$AV$2000,$Z955))</f>
      </c>
      <c r="BN955">
        <f>IF($Z955="","",INDEX($AW$2:$AW$2000,$Z955))</f>
      </c>
      <c r="BO955">
        <f>IF($Z955="","",INDEX($AX$2:$AX$2000,$Z955))</f>
      </c>
      <c r="BP955">
        <f>IF($Z955="","",INDEX($AY$2:$AY$2000,$Z955))</f>
      </c>
      <c r="BQ955">
        <f>IF($Z955="","",INDEX($AZ$2:$AZ$2000,$Z955))</f>
      </c>
      <c r="BR955">
        <f>IF($Z955="","",INDEX($BA$2:$BA$2000,$Z955))</f>
      </c>
      <c r="BS955">
        <f>IF($Z955="","",INDEX($BB$2:$BB$2000,$Z955))</f>
      </c>
      <c r="BT955">
        <f>IF($Z955="","",INDEX($BC$2:$BC$2000,$Z955))</f>
      </c>
      <c r="BV955">
        <f>IF(OR($A955="",$P955&lt;&gt;"Yes",$AH955="Yes"),"",1+N($AG955))</f>
      </c>
      <c r="BW955">
        <f>IF($A955="","",COUNTIFS($W$2:$W$2500,$A955,$BZ$2:$BZ$2500,"Yes")+COUNTIFS($X$2:$X$2500,$A955,$BY$2:$BY$2500,"Yes"))</f>
      </c>
      <c r="BX955">
        <f>IF(OR($A955="",$P955="Yes"),"",IF(N($BW955)=0,0,1+SUMIFS($CB$2:$CB$2500,$W$2:$W$2500,$A955)+SUMIFS($CA$2:$CA$2500,$X$2:$X$2500,$A955)))</f>
      </c>
      <c r="BY955" t="str">
        <f>IF($Y955="","",INDEX($AH$2:$AH$2000,$Y955)&amp;"")</f>
      </c>
      <c r="BZ955" t="str">
        <f>IF($Z955="","",INDEX($AH$2:$AH$2000,$Z955)&amp;"")</f>
      </c>
      <c r="CA955">
        <f>IF($Y955="","",INDEX($BV$2:$BV$2000,$Y955))</f>
      </c>
      <c r="CB955">
        <f>IF($Z955="","",INDEX($BV$2:$BV$2000,$Z955))</f>
      </c>
    </row>
    <row r="956">
      <c r="A956" t="str">
        <f>IF(TRIM(INDEX(games!$A:$A,ROW()))="","",TRIM(INDEX(games!$A:$A,ROW())))</f>
      </c>
      <c r="B956">
        <f>IF(OR($A956="",INDEX(games!$B:$B,ROW())=""),"",INDEX(games!$B:$B,ROW()))</f>
      </c>
      <c r="C956" t="str">
        <f>IF(OR($A956="",INDEX(games!$C:$C,ROW())=""),"",INDEX(games!$C:$C,ROW()))</f>
      </c>
      <c r="D956">
        <f>IF($A956="","",COUNTIF($W$2:$W$2500,$A956)+COUNTIF($X$2:$X$2500,$A956))</f>
      </c>
      <c r="E956">
        <f>IF($A956="","",IFERROR(MATCH($C956,$R$2:$R$5,0),0))</f>
      </c>
      <c r="F956">
        <f>IF($A956="","",MOD(ROW(),34))</f>
      </c>
      <c r="G956">
        <f>IF($A956="",NA(),IF($C956="Action",$B956,NA()))</f>
      </c>
      <c r="H956">
        <f>IF($A956="",NA(),IF($C956="Action",1+$F956*0.023,NA()))</f>
      </c>
      <c r="I956">
        <f>IF($A956="",NA(),IF($C956="Strategy",$B956,NA()))</f>
      </c>
      <c r="J956">
        <f>IF($A956="",NA(),IF($C956="Strategy",2+$F956*0.023,NA()))</f>
      </c>
      <c r="K956">
        <f>IF($A956="",NA(),IF($C956="Deckbuilder",$B956,NA()))</f>
      </c>
      <c r="L956">
        <f>IF($A956="",NA(),IF($C956="Deckbuilder",3+$F956*0.023,NA()))</f>
      </c>
      <c r="M956">
        <f>IF($A956="",NA(),IF($C956="Traditional",$B956,NA()))</f>
      </c>
      <c r="N956">
        <f>IF($A956="",NA(),IF($C956="Traditional",4+$F956*0.023,NA()))</f>
      </c>
      <c r="O956">
        <f>IF($A956="","",$D956+ROW()/1000000)</f>
      </c>
      <c r="P956" t="str">
        <f>IF(OR($A956="",INDEX(games!$H:$H,ROW())=""),"",INDEX(games!$H:$H,ROW()))</f>
      </c>
      <c r="Q956">
        <f>IF(OR($A956="",$P956&lt;&gt;"Yes"),"",$D956+ROW()/1000000)</f>
      </c>
      <c r="T956">
        <f>IF($Y956="","",INDEX($B$2:$B$2000,$Y956))</f>
      </c>
      <c r="U956">
        <f>IF($Z956="","",INDEX($B$2:$B$2000,$Z956))</f>
      </c>
      <c r="V956">
        <f>IF(OR($T956="",$U956=""),"",$U956-$T956)</f>
      </c>
      <c r="W956" t="str">
        <f>IF(TRIM(INDEX(connections!$A:$A,ROW()))="","",TRIM(INDEX(connections!$A:$A,ROW())))</f>
      </c>
      <c r="X956" t="str">
        <f>IF($W956="","",TRIM(INDEX(connections!$B:$B,ROW())))</f>
      </c>
      <c r="Y956">
        <f>IF($W956="","",IFERROR(MATCH($W956,$A$2:$A$2000,0),""))</f>
      </c>
      <c r="Z956">
        <f>IF($X956="","",IFERROR(MATCH($X956,$A$2:$A$2000,0),""))</f>
      </c>
      <c r="AA956" t="str">
        <f>IF($Y956="","",INDEX($P$2:$P$2000,$Y956))</f>
      </c>
      <c r="AB956" t="str">
        <f>IF($Z956="","",INDEX($P$2:$P$2000,$Z956))</f>
      </c>
      <c r="AC956">
        <f>IF(AND($AA956="Yes",$AB956="Yes"),1,"")</f>
      </c>
      <c r="AD956">
        <f>IF(OR($Y956="",$Z956=""),"",IF(INDEX($C$2:$C$2000,$Y956)=INDEX($C$2:$C$2000,$Z956),0,1))</f>
      </c>
      <c r="AE956">
        <f>IF($AC956&lt;&gt;1,"",IF(AND(INDEX($AG$2:$AG$2000,$Y956)=1,INDEX($AG$2:$AG$2000,$Z956)=1),1,""))</f>
      </c>
      <c r="AG956">
        <f>IF($A956="","",COUNTIFS($W$2:$W$2500,$A956,$AB$2:$AB$2500,"Yes")+COUNTIFS($X$2:$X$2500,$A956,$AA$2:$AA$2500,"Yes"))</f>
      </c>
      <c r="AH956" t="str">
        <f>IF(OR($P956&lt;&gt;"Yes",N($AG956)=0),"",IF(AND($AG956=1,COUNTIFS($W$2:$W$2500,$A956,$AE$2:$AE$2500,1)+COUNTIFS($X$2:$X$2500,$A956,$AE$2:$AE$2500,1)&gt;0),"","Yes"))</f>
      </c>
      <c r="AI956">
        <f>IF($AH956="Yes",$AG956,"")</f>
      </c>
      <c r="AJ956">
        <f>IF($AI956="","",$AI956+ROW()/1000000)</f>
      </c>
      <c r="AK956">
        <f>IF(OR($A956="",$P956="Yes",N($AG956)=0),"",$AG956+ROW()/1000000)</f>
      </c>
      <c r="AL956" t="str">
        <f>IF($A956="","",INDEX(games!$J:$J,ROW())&amp;"")</f>
      </c>
      <c r="AM956">
        <f>IF($A956="","",SUMPRODUCT($AO956:$BD956,'Map Analysis'!$AP$2^{0,1,2,3,4,5,6,7,8,9,10,11,12,13,14,15}))</f>
      </c>
      <c r="AN956">
        <f>IF($A956="","",$AM956+ROW()/10000000)</f>
      </c>
      <c r="AO956">
        <f>IF($A956="","",COUNTIF($W$2:$W$2500,$A956))</f>
      </c>
      <c r="AP956">
        <f>IF($A956="","",SUMIFS($BF$2:$BF$2500,$W$2:$W$2500,$A956))</f>
      </c>
      <c r="AQ956">
        <f>IF($A956="","",SUMIFS($BG$2:$BG$2500,$W$2:$W$2500,$A956))</f>
      </c>
      <c r="AR956">
        <f>IF($A956="","",SUMIFS($BH$2:$BH$2500,$W$2:$W$2500,$A956))</f>
      </c>
      <c r="AS956">
        <f>IF($A956="","",SUMIFS($BI$2:$BI$2500,$W$2:$W$2500,$A956))</f>
      </c>
      <c r="AT956">
        <f>IF($A956="","",SUMIFS($BJ$2:$BJ$2500,$W$2:$W$2500,$A956))</f>
      </c>
      <c r="AU956">
        <f>IF($A956="","",SUMIFS($BK$2:$BK$2500,$W$2:$W$2500,$A956))</f>
      </c>
      <c r="AV956">
        <f>IF($A956="","",SUMIFS($BL$2:$BL$2500,$W$2:$W$2500,$A956))</f>
      </c>
      <c r="AW956">
        <f>IF($A956="","",SUMIFS($BM$2:$BM$2500,$W$2:$W$2500,$A956))</f>
      </c>
      <c r="AX956">
        <f>IF($A956="","",SUMIFS($BN$2:$BN$2500,$W$2:$W$2500,$A956))</f>
      </c>
      <c r="AY956">
        <f>IF($A956="","",SUMIFS($BO$2:$BO$2500,$W$2:$W$2500,$A956))</f>
      </c>
      <c r="AZ956">
        <f>IF($A956="","",SUMIFS($BP$2:$BP$2500,$W$2:$W$2500,$A956))</f>
      </c>
      <c r="BA956">
        <f>IF($A956="","",SUMIFS($BQ$2:$BQ$2500,$W$2:$W$2500,$A956))</f>
      </c>
      <c r="BB956">
        <f>IF($A956="","",SUMIFS($BR$2:$BR$2500,$W$2:$W$2500,$A956))</f>
      </c>
      <c r="BC956">
        <f>IF($A956="","",SUMIFS($BS$2:$BS$2500,$W$2:$W$2500,$A956))</f>
      </c>
      <c r="BD956">
        <f>IF($A956="","",SUMIFS($BT$2:$BT$2500,$W$2:$W$2500,$A956))</f>
      </c>
      <c r="BF956">
        <f>IF($Z956="","",INDEX($AO$2:$AO$2000,$Z956))</f>
      </c>
      <c r="BG956">
        <f>IF($Z956="","",INDEX($AP$2:$AP$2000,$Z956))</f>
      </c>
      <c r="BH956">
        <f>IF($Z956="","",INDEX($AQ$2:$AQ$2000,$Z956))</f>
      </c>
      <c r="BI956">
        <f>IF($Z956="","",INDEX($AR$2:$AR$2000,$Z956))</f>
      </c>
      <c r="BJ956">
        <f>IF($Z956="","",INDEX($AS$2:$AS$2000,$Z956))</f>
      </c>
      <c r="BK956">
        <f>IF($Z956="","",INDEX($AT$2:$AT$2000,$Z956))</f>
      </c>
      <c r="BL956">
        <f>IF($Z956="","",INDEX($AU$2:$AU$2000,$Z956))</f>
      </c>
      <c r="BM956">
        <f>IF($Z956="","",INDEX($AV$2:$AV$2000,$Z956))</f>
      </c>
      <c r="BN956">
        <f>IF($Z956="","",INDEX($AW$2:$AW$2000,$Z956))</f>
      </c>
      <c r="BO956">
        <f>IF($Z956="","",INDEX($AX$2:$AX$2000,$Z956))</f>
      </c>
      <c r="BP956">
        <f>IF($Z956="","",INDEX($AY$2:$AY$2000,$Z956))</f>
      </c>
      <c r="BQ956">
        <f>IF($Z956="","",INDEX($AZ$2:$AZ$2000,$Z956))</f>
      </c>
      <c r="BR956">
        <f>IF($Z956="","",INDEX($BA$2:$BA$2000,$Z956))</f>
      </c>
      <c r="BS956">
        <f>IF($Z956="","",INDEX($BB$2:$BB$2000,$Z956))</f>
      </c>
      <c r="BT956">
        <f>IF($Z956="","",INDEX($BC$2:$BC$2000,$Z956))</f>
      </c>
      <c r="BV956">
        <f>IF(OR($A956="",$P956&lt;&gt;"Yes",$AH956="Yes"),"",1+N($AG956))</f>
      </c>
      <c r="BW956">
        <f>IF($A956="","",COUNTIFS($W$2:$W$2500,$A956,$BZ$2:$BZ$2500,"Yes")+COUNTIFS($X$2:$X$2500,$A956,$BY$2:$BY$2500,"Yes"))</f>
      </c>
      <c r="BX956">
        <f>IF(OR($A956="",$P956="Yes"),"",IF(N($BW956)=0,0,1+SUMIFS($CB$2:$CB$2500,$W$2:$W$2500,$A956)+SUMIFS($CA$2:$CA$2500,$X$2:$X$2500,$A956)))</f>
      </c>
      <c r="BY956" t="str">
        <f>IF($Y956="","",INDEX($AH$2:$AH$2000,$Y956)&amp;"")</f>
      </c>
      <c r="BZ956" t="str">
        <f>IF($Z956="","",INDEX($AH$2:$AH$2000,$Z956)&amp;"")</f>
      </c>
      <c r="CA956">
        <f>IF($Y956="","",INDEX($BV$2:$BV$2000,$Y956))</f>
      </c>
      <c r="CB956">
        <f>IF($Z956="","",INDEX($BV$2:$BV$2000,$Z956))</f>
      </c>
    </row>
    <row r="957">
      <c r="A957" t="str">
        <f>IF(TRIM(INDEX(games!$A:$A,ROW()))="","",TRIM(INDEX(games!$A:$A,ROW())))</f>
      </c>
      <c r="B957">
        <f>IF(OR($A957="",INDEX(games!$B:$B,ROW())=""),"",INDEX(games!$B:$B,ROW()))</f>
      </c>
      <c r="C957" t="str">
        <f>IF(OR($A957="",INDEX(games!$C:$C,ROW())=""),"",INDEX(games!$C:$C,ROW()))</f>
      </c>
      <c r="D957">
        <f>IF($A957="","",COUNTIF($W$2:$W$2500,$A957)+COUNTIF($X$2:$X$2500,$A957))</f>
      </c>
      <c r="E957">
        <f>IF($A957="","",IFERROR(MATCH($C957,$R$2:$R$5,0),0))</f>
      </c>
      <c r="F957">
        <f>IF($A957="","",MOD(ROW(),34))</f>
      </c>
      <c r="G957">
        <f>IF($A957="",NA(),IF($C957="Action",$B957,NA()))</f>
      </c>
      <c r="H957">
        <f>IF($A957="",NA(),IF($C957="Action",1+$F957*0.023,NA()))</f>
      </c>
      <c r="I957">
        <f>IF($A957="",NA(),IF($C957="Strategy",$B957,NA()))</f>
      </c>
      <c r="J957">
        <f>IF($A957="",NA(),IF($C957="Strategy",2+$F957*0.023,NA()))</f>
      </c>
      <c r="K957">
        <f>IF($A957="",NA(),IF($C957="Deckbuilder",$B957,NA()))</f>
      </c>
      <c r="L957">
        <f>IF($A957="",NA(),IF($C957="Deckbuilder",3+$F957*0.023,NA()))</f>
      </c>
      <c r="M957">
        <f>IF($A957="",NA(),IF($C957="Traditional",$B957,NA()))</f>
      </c>
      <c r="N957">
        <f>IF($A957="",NA(),IF($C957="Traditional",4+$F957*0.023,NA()))</f>
      </c>
      <c r="O957">
        <f>IF($A957="","",$D957+ROW()/1000000)</f>
      </c>
      <c r="P957" t="str">
        <f>IF(OR($A957="",INDEX(games!$H:$H,ROW())=""),"",INDEX(games!$H:$H,ROW()))</f>
      </c>
      <c r="Q957">
        <f>IF(OR($A957="",$P957&lt;&gt;"Yes"),"",$D957+ROW()/1000000)</f>
      </c>
      <c r="T957">
        <f>IF($Y957="","",INDEX($B$2:$B$2000,$Y957))</f>
      </c>
      <c r="U957">
        <f>IF($Z957="","",INDEX($B$2:$B$2000,$Z957))</f>
      </c>
      <c r="V957">
        <f>IF(OR($T957="",$U957=""),"",$U957-$T957)</f>
      </c>
      <c r="W957" t="str">
        <f>IF(TRIM(INDEX(connections!$A:$A,ROW()))="","",TRIM(INDEX(connections!$A:$A,ROW())))</f>
      </c>
      <c r="X957" t="str">
        <f>IF($W957="","",TRIM(INDEX(connections!$B:$B,ROW())))</f>
      </c>
      <c r="Y957">
        <f>IF($W957="","",IFERROR(MATCH($W957,$A$2:$A$2000,0),""))</f>
      </c>
      <c r="Z957">
        <f>IF($X957="","",IFERROR(MATCH($X957,$A$2:$A$2000,0),""))</f>
      </c>
      <c r="AA957" t="str">
        <f>IF($Y957="","",INDEX($P$2:$P$2000,$Y957))</f>
      </c>
      <c r="AB957" t="str">
        <f>IF($Z957="","",INDEX($P$2:$P$2000,$Z957))</f>
      </c>
      <c r="AC957">
        <f>IF(AND($AA957="Yes",$AB957="Yes"),1,"")</f>
      </c>
      <c r="AD957">
        <f>IF(OR($Y957="",$Z957=""),"",IF(INDEX($C$2:$C$2000,$Y957)=INDEX($C$2:$C$2000,$Z957),0,1))</f>
      </c>
      <c r="AE957">
        <f>IF($AC957&lt;&gt;1,"",IF(AND(INDEX($AG$2:$AG$2000,$Y957)=1,INDEX($AG$2:$AG$2000,$Z957)=1),1,""))</f>
      </c>
      <c r="AG957">
        <f>IF($A957="","",COUNTIFS($W$2:$W$2500,$A957,$AB$2:$AB$2500,"Yes")+COUNTIFS($X$2:$X$2500,$A957,$AA$2:$AA$2500,"Yes"))</f>
      </c>
      <c r="AH957" t="str">
        <f>IF(OR($P957&lt;&gt;"Yes",N($AG957)=0),"",IF(AND($AG957=1,COUNTIFS($W$2:$W$2500,$A957,$AE$2:$AE$2500,1)+COUNTIFS($X$2:$X$2500,$A957,$AE$2:$AE$2500,1)&gt;0),"","Yes"))</f>
      </c>
      <c r="AI957">
        <f>IF($AH957="Yes",$AG957,"")</f>
      </c>
      <c r="AJ957">
        <f>IF($AI957="","",$AI957+ROW()/1000000)</f>
      </c>
      <c r="AK957">
        <f>IF(OR($A957="",$P957="Yes",N($AG957)=0),"",$AG957+ROW()/1000000)</f>
      </c>
      <c r="AL957" t="str">
        <f>IF($A957="","",INDEX(games!$J:$J,ROW())&amp;"")</f>
      </c>
      <c r="AM957">
        <f>IF($A957="","",SUMPRODUCT($AO957:$BD957,'Map Analysis'!$AP$2^{0,1,2,3,4,5,6,7,8,9,10,11,12,13,14,15}))</f>
      </c>
      <c r="AN957">
        <f>IF($A957="","",$AM957+ROW()/10000000)</f>
      </c>
      <c r="AO957">
        <f>IF($A957="","",COUNTIF($W$2:$W$2500,$A957))</f>
      </c>
      <c r="AP957">
        <f>IF($A957="","",SUMIFS($BF$2:$BF$2500,$W$2:$W$2500,$A957))</f>
      </c>
      <c r="AQ957">
        <f>IF($A957="","",SUMIFS($BG$2:$BG$2500,$W$2:$W$2500,$A957))</f>
      </c>
      <c r="AR957">
        <f>IF($A957="","",SUMIFS($BH$2:$BH$2500,$W$2:$W$2500,$A957))</f>
      </c>
      <c r="AS957">
        <f>IF($A957="","",SUMIFS($BI$2:$BI$2500,$W$2:$W$2500,$A957))</f>
      </c>
      <c r="AT957">
        <f>IF($A957="","",SUMIFS($BJ$2:$BJ$2500,$W$2:$W$2500,$A957))</f>
      </c>
      <c r="AU957">
        <f>IF($A957="","",SUMIFS($BK$2:$BK$2500,$W$2:$W$2500,$A957))</f>
      </c>
      <c r="AV957">
        <f>IF($A957="","",SUMIFS($BL$2:$BL$2500,$W$2:$W$2500,$A957))</f>
      </c>
      <c r="AW957">
        <f>IF($A957="","",SUMIFS($BM$2:$BM$2500,$W$2:$W$2500,$A957))</f>
      </c>
      <c r="AX957">
        <f>IF($A957="","",SUMIFS($BN$2:$BN$2500,$W$2:$W$2500,$A957))</f>
      </c>
      <c r="AY957">
        <f>IF($A957="","",SUMIFS($BO$2:$BO$2500,$W$2:$W$2500,$A957))</f>
      </c>
      <c r="AZ957">
        <f>IF($A957="","",SUMIFS($BP$2:$BP$2500,$W$2:$W$2500,$A957))</f>
      </c>
      <c r="BA957">
        <f>IF($A957="","",SUMIFS($BQ$2:$BQ$2500,$W$2:$W$2500,$A957))</f>
      </c>
      <c r="BB957">
        <f>IF($A957="","",SUMIFS($BR$2:$BR$2500,$W$2:$W$2500,$A957))</f>
      </c>
      <c r="BC957">
        <f>IF($A957="","",SUMIFS($BS$2:$BS$2500,$W$2:$W$2500,$A957))</f>
      </c>
      <c r="BD957">
        <f>IF($A957="","",SUMIFS($BT$2:$BT$2500,$W$2:$W$2500,$A957))</f>
      </c>
      <c r="BF957">
        <f>IF($Z957="","",INDEX($AO$2:$AO$2000,$Z957))</f>
      </c>
      <c r="BG957">
        <f>IF($Z957="","",INDEX($AP$2:$AP$2000,$Z957))</f>
      </c>
      <c r="BH957">
        <f>IF($Z957="","",INDEX($AQ$2:$AQ$2000,$Z957))</f>
      </c>
      <c r="BI957">
        <f>IF($Z957="","",INDEX($AR$2:$AR$2000,$Z957))</f>
      </c>
      <c r="BJ957">
        <f>IF($Z957="","",INDEX($AS$2:$AS$2000,$Z957))</f>
      </c>
      <c r="BK957">
        <f>IF($Z957="","",INDEX($AT$2:$AT$2000,$Z957))</f>
      </c>
      <c r="BL957">
        <f>IF($Z957="","",INDEX($AU$2:$AU$2000,$Z957))</f>
      </c>
      <c r="BM957">
        <f>IF($Z957="","",INDEX($AV$2:$AV$2000,$Z957))</f>
      </c>
      <c r="BN957">
        <f>IF($Z957="","",INDEX($AW$2:$AW$2000,$Z957))</f>
      </c>
      <c r="BO957">
        <f>IF($Z957="","",INDEX($AX$2:$AX$2000,$Z957))</f>
      </c>
      <c r="BP957">
        <f>IF($Z957="","",INDEX($AY$2:$AY$2000,$Z957))</f>
      </c>
      <c r="BQ957">
        <f>IF($Z957="","",INDEX($AZ$2:$AZ$2000,$Z957))</f>
      </c>
      <c r="BR957">
        <f>IF($Z957="","",INDEX($BA$2:$BA$2000,$Z957))</f>
      </c>
      <c r="BS957">
        <f>IF($Z957="","",INDEX($BB$2:$BB$2000,$Z957))</f>
      </c>
      <c r="BT957">
        <f>IF($Z957="","",INDEX($BC$2:$BC$2000,$Z957))</f>
      </c>
      <c r="BV957">
        <f>IF(OR($A957="",$P957&lt;&gt;"Yes",$AH957="Yes"),"",1+N($AG957))</f>
      </c>
      <c r="BW957">
        <f>IF($A957="","",COUNTIFS($W$2:$W$2500,$A957,$BZ$2:$BZ$2500,"Yes")+COUNTIFS($X$2:$X$2500,$A957,$BY$2:$BY$2500,"Yes"))</f>
      </c>
      <c r="BX957">
        <f>IF(OR($A957="",$P957="Yes"),"",IF(N($BW957)=0,0,1+SUMIFS($CB$2:$CB$2500,$W$2:$W$2500,$A957)+SUMIFS($CA$2:$CA$2500,$X$2:$X$2500,$A957)))</f>
      </c>
      <c r="BY957" t="str">
        <f>IF($Y957="","",INDEX($AH$2:$AH$2000,$Y957)&amp;"")</f>
      </c>
      <c r="BZ957" t="str">
        <f>IF($Z957="","",INDEX($AH$2:$AH$2000,$Z957)&amp;"")</f>
      </c>
      <c r="CA957">
        <f>IF($Y957="","",INDEX($BV$2:$BV$2000,$Y957))</f>
      </c>
      <c r="CB957">
        <f>IF($Z957="","",INDEX($BV$2:$BV$2000,$Z957))</f>
      </c>
    </row>
    <row r="958">
      <c r="A958" t="str">
        <f>IF(TRIM(INDEX(games!$A:$A,ROW()))="","",TRIM(INDEX(games!$A:$A,ROW())))</f>
      </c>
      <c r="B958">
        <f>IF(OR($A958="",INDEX(games!$B:$B,ROW())=""),"",INDEX(games!$B:$B,ROW()))</f>
      </c>
      <c r="C958" t="str">
        <f>IF(OR($A958="",INDEX(games!$C:$C,ROW())=""),"",INDEX(games!$C:$C,ROW()))</f>
      </c>
      <c r="D958">
        <f>IF($A958="","",COUNTIF($W$2:$W$2500,$A958)+COUNTIF($X$2:$X$2500,$A958))</f>
      </c>
      <c r="E958">
        <f>IF($A958="","",IFERROR(MATCH($C958,$R$2:$R$5,0),0))</f>
      </c>
      <c r="F958">
        <f>IF($A958="","",MOD(ROW(),34))</f>
      </c>
      <c r="G958">
        <f>IF($A958="",NA(),IF($C958="Action",$B958,NA()))</f>
      </c>
      <c r="H958">
        <f>IF($A958="",NA(),IF($C958="Action",1+$F958*0.023,NA()))</f>
      </c>
      <c r="I958">
        <f>IF($A958="",NA(),IF($C958="Strategy",$B958,NA()))</f>
      </c>
      <c r="J958">
        <f>IF($A958="",NA(),IF($C958="Strategy",2+$F958*0.023,NA()))</f>
      </c>
      <c r="K958">
        <f>IF($A958="",NA(),IF($C958="Deckbuilder",$B958,NA()))</f>
      </c>
      <c r="L958">
        <f>IF($A958="",NA(),IF($C958="Deckbuilder",3+$F958*0.023,NA()))</f>
      </c>
      <c r="M958">
        <f>IF($A958="",NA(),IF($C958="Traditional",$B958,NA()))</f>
      </c>
      <c r="N958">
        <f>IF($A958="",NA(),IF($C958="Traditional",4+$F958*0.023,NA()))</f>
      </c>
      <c r="O958">
        <f>IF($A958="","",$D958+ROW()/1000000)</f>
      </c>
      <c r="P958" t="str">
        <f>IF(OR($A958="",INDEX(games!$H:$H,ROW())=""),"",INDEX(games!$H:$H,ROW()))</f>
      </c>
      <c r="Q958">
        <f>IF(OR($A958="",$P958&lt;&gt;"Yes"),"",$D958+ROW()/1000000)</f>
      </c>
      <c r="T958">
        <f>IF($Y958="","",INDEX($B$2:$B$2000,$Y958))</f>
      </c>
      <c r="U958">
        <f>IF($Z958="","",INDEX($B$2:$B$2000,$Z958))</f>
      </c>
      <c r="V958">
        <f>IF(OR($T958="",$U958=""),"",$U958-$T958)</f>
      </c>
      <c r="W958" t="str">
        <f>IF(TRIM(INDEX(connections!$A:$A,ROW()))="","",TRIM(INDEX(connections!$A:$A,ROW())))</f>
      </c>
      <c r="X958" t="str">
        <f>IF($W958="","",TRIM(INDEX(connections!$B:$B,ROW())))</f>
      </c>
      <c r="Y958">
        <f>IF($W958="","",IFERROR(MATCH($W958,$A$2:$A$2000,0),""))</f>
      </c>
      <c r="Z958">
        <f>IF($X958="","",IFERROR(MATCH($X958,$A$2:$A$2000,0),""))</f>
      </c>
      <c r="AA958" t="str">
        <f>IF($Y958="","",INDEX($P$2:$P$2000,$Y958))</f>
      </c>
      <c r="AB958" t="str">
        <f>IF($Z958="","",INDEX($P$2:$P$2000,$Z958))</f>
      </c>
      <c r="AC958">
        <f>IF(AND($AA958="Yes",$AB958="Yes"),1,"")</f>
      </c>
      <c r="AD958">
        <f>IF(OR($Y958="",$Z958=""),"",IF(INDEX($C$2:$C$2000,$Y958)=INDEX($C$2:$C$2000,$Z958),0,1))</f>
      </c>
      <c r="AE958">
        <f>IF($AC958&lt;&gt;1,"",IF(AND(INDEX($AG$2:$AG$2000,$Y958)=1,INDEX($AG$2:$AG$2000,$Z958)=1),1,""))</f>
      </c>
      <c r="AG958">
        <f>IF($A958="","",COUNTIFS($W$2:$W$2500,$A958,$AB$2:$AB$2500,"Yes")+COUNTIFS($X$2:$X$2500,$A958,$AA$2:$AA$2500,"Yes"))</f>
      </c>
      <c r="AH958" t="str">
        <f>IF(OR($P958&lt;&gt;"Yes",N($AG958)=0),"",IF(AND($AG958=1,COUNTIFS($W$2:$W$2500,$A958,$AE$2:$AE$2500,1)+COUNTIFS($X$2:$X$2500,$A958,$AE$2:$AE$2500,1)&gt;0),"","Yes"))</f>
      </c>
      <c r="AI958">
        <f>IF($AH958="Yes",$AG958,"")</f>
      </c>
      <c r="AJ958">
        <f>IF($AI958="","",$AI958+ROW()/1000000)</f>
      </c>
      <c r="AK958">
        <f>IF(OR($A958="",$P958="Yes",N($AG958)=0),"",$AG958+ROW()/1000000)</f>
      </c>
      <c r="AL958" t="str">
        <f>IF($A958="","",INDEX(games!$J:$J,ROW())&amp;"")</f>
      </c>
      <c r="AM958">
        <f>IF($A958="","",SUMPRODUCT($AO958:$BD958,'Map Analysis'!$AP$2^{0,1,2,3,4,5,6,7,8,9,10,11,12,13,14,15}))</f>
      </c>
      <c r="AN958">
        <f>IF($A958="","",$AM958+ROW()/10000000)</f>
      </c>
      <c r="AO958">
        <f>IF($A958="","",COUNTIF($W$2:$W$2500,$A958))</f>
      </c>
      <c r="AP958">
        <f>IF($A958="","",SUMIFS($BF$2:$BF$2500,$W$2:$W$2500,$A958))</f>
      </c>
      <c r="AQ958">
        <f>IF($A958="","",SUMIFS($BG$2:$BG$2500,$W$2:$W$2500,$A958))</f>
      </c>
      <c r="AR958">
        <f>IF($A958="","",SUMIFS($BH$2:$BH$2500,$W$2:$W$2500,$A958))</f>
      </c>
      <c r="AS958">
        <f>IF($A958="","",SUMIFS($BI$2:$BI$2500,$W$2:$W$2500,$A958))</f>
      </c>
      <c r="AT958">
        <f>IF($A958="","",SUMIFS($BJ$2:$BJ$2500,$W$2:$W$2500,$A958))</f>
      </c>
      <c r="AU958">
        <f>IF($A958="","",SUMIFS($BK$2:$BK$2500,$W$2:$W$2500,$A958))</f>
      </c>
      <c r="AV958">
        <f>IF($A958="","",SUMIFS($BL$2:$BL$2500,$W$2:$W$2500,$A958))</f>
      </c>
      <c r="AW958">
        <f>IF($A958="","",SUMIFS($BM$2:$BM$2500,$W$2:$W$2500,$A958))</f>
      </c>
      <c r="AX958">
        <f>IF($A958="","",SUMIFS($BN$2:$BN$2500,$W$2:$W$2500,$A958))</f>
      </c>
      <c r="AY958">
        <f>IF($A958="","",SUMIFS($BO$2:$BO$2500,$W$2:$W$2500,$A958))</f>
      </c>
      <c r="AZ958">
        <f>IF($A958="","",SUMIFS($BP$2:$BP$2500,$W$2:$W$2500,$A958))</f>
      </c>
      <c r="BA958">
        <f>IF($A958="","",SUMIFS($BQ$2:$BQ$2500,$W$2:$W$2500,$A958))</f>
      </c>
      <c r="BB958">
        <f>IF($A958="","",SUMIFS($BR$2:$BR$2500,$W$2:$W$2500,$A958))</f>
      </c>
      <c r="BC958">
        <f>IF($A958="","",SUMIFS($BS$2:$BS$2500,$W$2:$W$2500,$A958))</f>
      </c>
      <c r="BD958">
        <f>IF($A958="","",SUMIFS($BT$2:$BT$2500,$W$2:$W$2500,$A958))</f>
      </c>
      <c r="BF958">
        <f>IF($Z958="","",INDEX($AO$2:$AO$2000,$Z958))</f>
      </c>
      <c r="BG958">
        <f>IF($Z958="","",INDEX($AP$2:$AP$2000,$Z958))</f>
      </c>
      <c r="BH958">
        <f>IF($Z958="","",INDEX($AQ$2:$AQ$2000,$Z958))</f>
      </c>
      <c r="BI958">
        <f>IF($Z958="","",INDEX($AR$2:$AR$2000,$Z958))</f>
      </c>
      <c r="BJ958">
        <f>IF($Z958="","",INDEX($AS$2:$AS$2000,$Z958))</f>
      </c>
      <c r="BK958">
        <f>IF($Z958="","",INDEX($AT$2:$AT$2000,$Z958))</f>
      </c>
      <c r="BL958">
        <f>IF($Z958="","",INDEX($AU$2:$AU$2000,$Z958))</f>
      </c>
      <c r="BM958">
        <f>IF($Z958="","",INDEX($AV$2:$AV$2000,$Z958))</f>
      </c>
      <c r="BN958">
        <f>IF($Z958="","",INDEX($AW$2:$AW$2000,$Z958))</f>
      </c>
      <c r="BO958">
        <f>IF($Z958="","",INDEX($AX$2:$AX$2000,$Z958))</f>
      </c>
      <c r="BP958">
        <f>IF($Z958="","",INDEX($AY$2:$AY$2000,$Z958))</f>
      </c>
      <c r="BQ958">
        <f>IF($Z958="","",INDEX($AZ$2:$AZ$2000,$Z958))</f>
      </c>
      <c r="BR958">
        <f>IF($Z958="","",INDEX($BA$2:$BA$2000,$Z958))</f>
      </c>
      <c r="BS958">
        <f>IF($Z958="","",INDEX($BB$2:$BB$2000,$Z958))</f>
      </c>
      <c r="BT958">
        <f>IF($Z958="","",INDEX($BC$2:$BC$2000,$Z958))</f>
      </c>
      <c r="BV958">
        <f>IF(OR($A958="",$P958&lt;&gt;"Yes",$AH958="Yes"),"",1+N($AG958))</f>
      </c>
      <c r="BW958">
        <f>IF($A958="","",COUNTIFS($W$2:$W$2500,$A958,$BZ$2:$BZ$2500,"Yes")+COUNTIFS($X$2:$X$2500,$A958,$BY$2:$BY$2500,"Yes"))</f>
      </c>
      <c r="BX958">
        <f>IF(OR($A958="",$P958="Yes"),"",IF(N($BW958)=0,0,1+SUMIFS($CB$2:$CB$2500,$W$2:$W$2500,$A958)+SUMIFS($CA$2:$CA$2500,$X$2:$X$2500,$A958)))</f>
      </c>
      <c r="BY958" t="str">
        <f>IF($Y958="","",INDEX($AH$2:$AH$2000,$Y958)&amp;"")</f>
      </c>
      <c r="BZ958" t="str">
        <f>IF($Z958="","",INDEX($AH$2:$AH$2000,$Z958)&amp;"")</f>
      </c>
      <c r="CA958">
        <f>IF($Y958="","",INDEX($BV$2:$BV$2000,$Y958))</f>
      </c>
      <c r="CB958">
        <f>IF($Z958="","",INDEX($BV$2:$BV$2000,$Z958))</f>
      </c>
    </row>
    <row r="959">
      <c r="A959" t="str">
        <f>IF(TRIM(INDEX(games!$A:$A,ROW()))="","",TRIM(INDEX(games!$A:$A,ROW())))</f>
      </c>
      <c r="B959">
        <f>IF(OR($A959="",INDEX(games!$B:$B,ROW())=""),"",INDEX(games!$B:$B,ROW()))</f>
      </c>
      <c r="C959" t="str">
        <f>IF(OR($A959="",INDEX(games!$C:$C,ROW())=""),"",INDEX(games!$C:$C,ROW()))</f>
      </c>
      <c r="D959">
        <f>IF($A959="","",COUNTIF($W$2:$W$2500,$A959)+COUNTIF($X$2:$X$2500,$A959))</f>
      </c>
      <c r="E959">
        <f>IF($A959="","",IFERROR(MATCH($C959,$R$2:$R$5,0),0))</f>
      </c>
      <c r="F959">
        <f>IF($A959="","",MOD(ROW(),34))</f>
      </c>
      <c r="G959">
        <f>IF($A959="",NA(),IF($C959="Action",$B959,NA()))</f>
      </c>
      <c r="H959">
        <f>IF($A959="",NA(),IF($C959="Action",1+$F959*0.023,NA()))</f>
      </c>
      <c r="I959">
        <f>IF($A959="",NA(),IF($C959="Strategy",$B959,NA()))</f>
      </c>
      <c r="J959">
        <f>IF($A959="",NA(),IF($C959="Strategy",2+$F959*0.023,NA()))</f>
      </c>
      <c r="K959">
        <f>IF($A959="",NA(),IF($C959="Deckbuilder",$B959,NA()))</f>
      </c>
      <c r="L959">
        <f>IF($A959="",NA(),IF($C959="Deckbuilder",3+$F959*0.023,NA()))</f>
      </c>
      <c r="M959">
        <f>IF($A959="",NA(),IF($C959="Traditional",$B959,NA()))</f>
      </c>
      <c r="N959">
        <f>IF($A959="",NA(),IF($C959="Traditional",4+$F959*0.023,NA()))</f>
      </c>
      <c r="O959">
        <f>IF($A959="","",$D959+ROW()/1000000)</f>
      </c>
      <c r="P959" t="str">
        <f>IF(OR($A959="",INDEX(games!$H:$H,ROW())=""),"",INDEX(games!$H:$H,ROW()))</f>
      </c>
      <c r="Q959">
        <f>IF(OR($A959="",$P959&lt;&gt;"Yes"),"",$D959+ROW()/1000000)</f>
      </c>
      <c r="T959">
        <f>IF($Y959="","",INDEX($B$2:$B$2000,$Y959))</f>
      </c>
      <c r="U959">
        <f>IF($Z959="","",INDEX($B$2:$B$2000,$Z959))</f>
      </c>
      <c r="V959">
        <f>IF(OR($T959="",$U959=""),"",$U959-$T959)</f>
      </c>
      <c r="W959" t="str">
        <f>IF(TRIM(INDEX(connections!$A:$A,ROW()))="","",TRIM(INDEX(connections!$A:$A,ROW())))</f>
      </c>
      <c r="X959" t="str">
        <f>IF($W959="","",TRIM(INDEX(connections!$B:$B,ROW())))</f>
      </c>
      <c r="Y959">
        <f>IF($W959="","",IFERROR(MATCH($W959,$A$2:$A$2000,0),""))</f>
      </c>
      <c r="Z959">
        <f>IF($X959="","",IFERROR(MATCH($X959,$A$2:$A$2000,0),""))</f>
      </c>
      <c r="AA959" t="str">
        <f>IF($Y959="","",INDEX($P$2:$P$2000,$Y959))</f>
      </c>
      <c r="AB959" t="str">
        <f>IF($Z959="","",INDEX($P$2:$P$2000,$Z959))</f>
      </c>
      <c r="AC959">
        <f>IF(AND($AA959="Yes",$AB959="Yes"),1,"")</f>
      </c>
      <c r="AD959">
        <f>IF(OR($Y959="",$Z959=""),"",IF(INDEX($C$2:$C$2000,$Y959)=INDEX($C$2:$C$2000,$Z959),0,1))</f>
      </c>
      <c r="AE959">
        <f>IF($AC959&lt;&gt;1,"",IF(AND(INDEX($AG$2:$AG$2000,$Y959)=1,INDEX($AG$2:$AG$2000,$Z959)=1),1,""))</f>
      </c>
      <c r="AG959">
        <f>IF($A959="","",COUNTIFS($W$2:$W$2500,$A959,$AB$2:$AB$2500,"Yes")+COUNTIFS($X$2:$X$2500,$A959,$AA$2:$AA$2500,"Yes"))</f>
      </c>
      <c r="AH959" t="str">
        <f>IF(OR($P959&lt;&gt;"Yes",N($AG959)=0),"",IF(AND($AG959=1,COUNTIFS($W$2:$W$2500,$A959,$AE$2:$AE$2500,1)+COUNTIFS($X$2:$X$2500,$A959,$AE$2:$AE$2500,1)&gt;0),"","Yes"))</f>
      </c>
      <c r="AI959">
        <f>IF($AH959="Yes",$AG959,"")</f>
      </c>
      <c r="AJ959">
        <f>IF($AI959="","",$AI959+ROW()/1000000)</f>
      </c>
      <c r="AK959">
        <f>IF(OR($A959="",$P959="Yes",N($AG959)=0),"",$AG959+ROW()/1000000)</f>
      </c>
      <c r="AL959" t="str">
        <f>IF($A959="","",INDEX(games!$J:$J,ROW())&amp;"")</f>
      </c>
      <c r="AM959">
        <f>IF($A959="","",SUMPRODUCT($AO959:$BD959,'Map Analysis'!$AP$2^{0,1,2,3,4,5,6,7,8,9,10,11,12,13,14,15}))</f>
      </c>
      <c r="AN959">
        <f>IF($A959="","",$AM959+ROW()/10000000)</f>
      </c>
      <c r="AO959">
        <f>IF($A959="","",COUNTIF($W$2:$W$2500,$A959))</f>
      </c>
      <c r="AP959">
        <f>IF($A959="","",SUMIFS($BF$2:$BF$2500,$W$2:$W$2500,$A959))</f>
      </c>
      <c r="AQ959">
        <f>IF($A959="","",SUMIFS($BG$2:$BG$2500,$W$2:$W$2500,$A959))</f>
      </c>
      <c r="AR959">
        <f>IF($A959="","",SUMIFS($BH$2:$BH$2500,$W$2:$W$2500,$A959))</f>
      </c>
      <c r="AS959">
        <f>IF($A959="","",SUMIFS($BI$2:$BI$2500,$W$2:$W$2500,$A959))</f>
      </c>
      <c r="AT959">
        <f>IF($A959="","",SUMIFS($BJ$2:$BJ$2500,$W$2:$W$2500,$A959))</f>
      </c>
      <c r="AU959">
        <f>IF($A959="","",SUMIFS($BK$2:$BK$2500,$W$2:$W$2500,$A959))</f>
      </c>
      <c r="AV959">
        <f>IF($A959="","",SUMIFS($BL$2:$BL$2500,$W$2:$W$2500,$A959))</f>
      </c>
      <c r="AW959">
        <f>IF($A959="","",SUMIFS($BM$2:$BM$2500,$W$2:$W$2500,$A959))</f>
      </c>
      <c r="AX959">
        <f>IF($A959="","",SUMIFS($BN$2:$BN$2500,$W$2:$W$2500,$A959))</f>
      </c>
      <c r="AY959">
        <f>IF($A959="","",SUMIFS($BO$2:$BO$2500,$W$2:$W$2500,$A959))</f>
      </c>
      <c r="AZ959">
        <f>IF($A959="","",SUMIFS($BP$2:$BP$2500,$W$2:$W$2500,$A959))</f>
      </c>
      <c r="BA959">
        <f>IF($A959="","",SUMIFS($BQ$2:$BQ$2500,$W$2:$W$2500,$A959))</f>
      </c>
      <c r="BB959">
        <f>IF($A959="","",SUMIFS($BR$2:$BR$2500,$W$2:$W$2500,$A959))</f>
      </c>
      <c r="BC959">
        <f>IF($A959="","",SUMIFS($BS$2:$BS$2500,$W$2:$W$2500,$A959))</f>
      </c>
      <c r="BD959">
        <f>IF($A959="","",SUMIFS($BT$2:$BT$2500,$W$2:$W$2500,$A959))</f>
      </c>
      <c r="BF959">
        <f>IF($Z959="","",INDEX($AO$2:$AO$2000,$Z959))</f>
      </c>
      <c r="BG959">
        <f>IF($Z959="","",INDEX($AP$2:$AP$2000,$Z959))</f>
      </c>
      <c r="BH959">
        <f>IF($Z959="","",INDEX($AQ$2:$AQ$2000,$Z959))</f>
      </c>
      <c r="BI959">
        <f>IF($Z959="","",INDEX($AR$2:$AR$2000,$Z959))</f>
      </c>
      <c r="BJ959">
        <f>IF($Z959="","",INDEX($AS$2:$AS$2000,$Z959))</f>
      </c>
      <c r="BK959">
        <f>IF($Z959="","",INDEX($AT$2:$AT$2000,$Z959))</f>
      </c>
      <c r="BL959">
        <f>IF($Z959="","",INDEX($AU$2:$AU$2000,$Z959))</f>
      </c>
      <c r="BM959">
        <f>IF($Z959="","",INDEX($AV$2:$AV$2000,$Z959))</f>
      </c>
      <c r="BN959">
        <f>IF($Z959="","",INDEX($AW$2:$AW$2000,$Z959))</f>
      </c>
      <c r="BO959">
        <f>IF($Z959="","",INDEX($AX$2:$AX$2000,$Z959))</f>
      </c>
      <c r="BP959">
        <f>IF($Z959="","",INDEX($AY$2:$AY$2000,$Z959))</f>
      </c>
      <c r="BQ959">
        <f>IF($Z959="","",INDEX($AZ$2:$AZ$2000,$Z959))</f>
      </c>
      <c r="BR959">
        <f>IF($Z959="","",INDEX($BA$2:$BA$2000,$Z959))</f>
      </c>
      <c r="BS959">
        <f>IF($Z959="","",INDEX($BB$2:$BB$2000,$Z959))</f>
      </c>
      <c r="BT959">
        <f>IF($Z959="","",INDEX($BC$2:$BC$2000,$Z959))</f>
      </c>
      <c r="BV959">
        <f>IF(OR($A959="",$P959&lt;&gt;"Yes",$AH959="Yes"),"",1+N($AG959))</f>
      </c>
      <c r="BW959">
        <f>IF($A959="","",COUNTIFS($W$2:$W$2500,$A959,$BZ$2:$BZ$2500,"Yes")+COUNTIFS($X$2:$X$2500,$A959,$BY$2:$BY$2500,"Yes"))</f>
      </c>
      <c r="BX959">
        <f>IF(OR($A959="",$P959="Yes"),"",IF(N($BW959)=0,0,1+SUMIFS($CB$2:$CB$2500,$W$2:$W$2500,$A959)+SUMIFS($CA$2:$CA$2500,$X$2:$X$2500,$A959)))</f>
      </c>
      <c r="BY959" t="str">
        <f>IF($Y959="","",INDEX($AH$2:$AH$2000,$Y959)&amp;"")</f>
      </c>
      <c r="BZ959" t="str">
        <f>IF($Z959="","",INDEX($AH$2:$AH$2000,$Z959)&amp;"")</f>
      </c>
      <c r="CA959">
        <f>IF($Y959="","",INDEX($BV$2:$BV$2000,$Y959))</f>
      </c>
      <c r="CB959">
        <f>IF($Z959="","",INDEX($BV$2:$BV$2000,$Z959))</f>
      </c>
    </row>
    <row r="960">
      <c r="A960" t="str">
        <f>IF(TRIM(INDEX(games!$A:$A,ROW()))="","",TRIM(INDEX(games!$A:$A,ROW())))</f>
      </c>
      <c r="B960">
        <f>IF(OR($A960="",INDEX(games!$B:$B,ROW())=""),"",INDEX(games!$B:$B,ROW()))</f>
      </c>
      <c r="C960" t="str">
        <f>IF(OR($A960="",INDEX(games!$C:$C,ROW())=""),"",INDEX(games!$C:$C,ROW()))</f>
      </c>
      <c r="D960">
        <f>IF($A960="","",COUNTIF($W$2:$W$2500,$A960)+COUNTIF($X$2:$X$2500,$A960))</f>
      </c>
      <c r="E960">
        <f>IF($A960="","",IFERROR(MATCH($C960,$R$2:$R$5,0),0))</f>
      </c>
      <c r="F960">
        <f>IF($A960="","",MOD(ROW(),34))</f>
      </c>
      <c r="G960">
        <f>IF($A960="",NA(),IF($C960="Action",$B960,NA()))</f>
      </c>
      <c r="H960">
        <f>IF($A960="",NA(),IF($C960="Action",1+$F960*0.023,NA()))</f>
      </c>
      <c r="I960">
        <f>IF($A960="",NA(),IF($C960="Strategy",$B960,NA()))</f>
      </c>
      <c r="J960">
        <f>IF($A960="",NA(),IF($C960="Strategy",2+$F960*0.023,NA()))</f>
      </c>
      <c r="K960">
        <f>IF($A960="",NA(),IF($C960="Deckbuilder",$B960,NA()))</f>
      </c>
      <c r="L960">
        <f>IF($A960="",NA(),IF($C960="Deckbuilder",3+$F960*0.023,NA()))</f>
      </c>
      <c r="M960">
        <f>IF($A960="",NA(),IF($C960="Traditional",$B960,NA()))</f>
      </c>
      <c r="N960">
        <f>IF($A960="",NA(),IF($C960="Traditional",4+$F960*0.023,NA()))</f>
      </c>
      <c r="O960">
        <f>IF($A960="","",$D960+ROW()/1000000)</f>
      </c>
      <c r="P960" t="str">
        <f>IF(OR($A960="",INDEX(games!$H:$H,ROW())=""),"",INDEX(games!$H:$H,ROW()))</f>
      </c>
      <c r="Q960">
        <f>IF(OR($A960="",$P960&lt;&gt;"Yes"),"",$D960+ROW()/1000000)</f>
      </c>
      <c r="T960">
        <f>IF($Y960="","",INDEX($B$2:$B$2000,$Y960))</f>
      </c>
      <c r="U960">
        <f>IF($Z960="","",INDEX($B$2:$B$2000,$Z960))</f>
      </c>
      <c r="V960">
        <f>IF(OR($T960="",$U960=""),"",$U960-$T960)</f>
      </c>
      <c r="W960" t="str">
        <f>IF(TRIM(INDEX(connections!$A:$A,ROW()))="","",TRIM(INDEX(connections!$A:$A,ROW())))</f>
      </c>
      <c r="X960" t="str">
        <f>IF($W960="","",TRIM(INDEX(connections!$B:$B,ROW())))</f>
      </c>
      <c r="Y960">
        <f>IF($W960="","",IFERROR(MATCH($W960,$A$2:$A$2000,0),""))</f>
      </c>
      <c r="Z960">
        <f>IF($X960="","",IFERROR(MATCH($X960,$A$2:$A$2000,0),""))</f>
      </c>
      <c r="AA960" t="str">
        <f>IF($Y960="","",INDEX($P$2:$P$2000,$Y960))</f>
      </c>
      <c r="AB960" t="str">
        <f>IF($Z960="","",INDEX($P$2:$P$2000,$Z960))</f>
      </c>
      <c r="AC960">
        <f>IF(AND($AA960="Yes",$AB960="Yes"),1,"")</f>
      </c>
      <c r="AD960">
        <f>IF(OR($Y960="",$Z960=""),"",IF(INDEX($C$2:$C$2000,$Y960)=INDEX($C$2:$C$2000,$Z960),0,1))</f>
      </c>
      <c r="AE960">
        <f>IF($AC960&lt;&gt;1,"",IF(AND(INDEX($AG$2:$AG$2000,$Y960)=1,INDEX($AG$2:$AG$2000,$Z960)=1),1,""))</f>
      </c>
      <c r="AG960">
        <f>IF($A960="","",COUNTIFS($W$2:$W$2500,$A960,$AB$2:$AB$2500,"Yes")+COUNTIFS($X$2:$X$2500,$A960,$AA$2:$AA$2500,"Yes"))</f>
      </c>
      <c r="AH960" t="str">
        <f>IF(OR($P960&lt;&gt;"Yes",N($AG960)=0),"",IF(AND($AG960=1,COUNTIFS($W$2:$W$2500,$A960,$AE$2:$AE$2500,1)+COUNTIFS($X$2:$X$2500,$A960,$AE$2:$AE$2500,1)&gt;0),"","Yes"))</f>
      </c>
      <c r="AI960">
        <f>IF($AH960="Yes",$AG960,"")</f>
      </c>
      <c r="AJ960">
        <f>IF($AI960="","",$AI960+ROW()/1000000)</f>
      </c>
      <c r="AK960">
        <f>IF(OR($A960="",$P960="Yes",N($AG960)=0),"",$AG960+ROW()/1000000)</f>
      </c>
      <c r="AL960" t="str">
        <f>IF($A960="","",INDEX(games!$J:$J,ROW())&amp;"")</f>
      </c>
      <c r="AM960">
        <f>IF($A960="","",SUMPRODUCT($AO960:$BD960,'Map Analysis'!$AP$2^{0,1,2,3,4,5,6,7,8,9,10,11,12,13,14,15}))</f>
      </c>
      <c r="AN960">
        <f>IF($A960="","",$AM960+ROW()/10000000)</f>
      </c>
      <c r="AO960">
        <f>IF($A960="","",COUNTIF($W$2:$W$2500,$A960))</f>
      </c>
      <c r="AP960">
        <f>IF($A960="","",SUMIFS($BF$2:$BF$2500,$W$2:$W$2500,$A960))</f>
      </c>
      <c r="AQ960">
        <f>IF($A960="","",SUMIFS($BG$2:$BG$2500,$W$2:$W$2500,$A960))</f>
      </c>
      <c r="AR960">
        <f>IF($A960="","",SUMIFS($BH$2:$BH$2500,$W$2:$W$2500,$A960))</f>
      </c>
      <c r="AS960">
        <f>IF($A960="","",SUMIFS($BI$2:$BI$2500,$W$2:$W$2500,$A960))</f>
      </c>
      <c r="AT960">
        <f>IF($A960="","",SUMIFS($BJ$2:$BJ$2500,$W$2:$W$2500,$A960))</f>
      </c>
      <c r="AU960">
        <f>IF($A960="","",SUMIFS($BK$2:$BK$2500,$W$2:$W$2500,$A960))</f>
      </c>
      <c r="AV960">
        <f>IF($A960="","",SUMIFS($BL$2:$BL$2500,$W$2:$W$2500,$A960))</f>
      </c>
      <c r="AW960">
        <f>IF($A960="","",SUMIFS($BM$2:$BM$2500,$W$2:$W$2500,$A960))</f>
      </c>
      <c r="AX960">
        <f>IF($A960="","",SUMIFS($BN$2:$BN$2500,$W$2:$W$2500,$A960))</f>
      </c>
      <c r="AY960">
        <f>IF($A960="","",SUMIFS($BO$2:$BO$2500,$W$2:$W$2500,$A960))</f>
      </c>
      <c r="AZ960">
        <f>IF($A960="","",SUMIFS($BP$2:$BP$2500,$W$2:$W$2500,$A960))</f>
      </c>
      <c r="BA960">
        <f>IF($A960="","",SUMIFS($BQ$2:$BQ$2500,$W$2:$W$2500,$A960))</f>
      </c>
      <c r="BB960">
        <f>IF($A960="","",SUMIFS($BR$2:$BR$2500,$W$2:$W$2500,$A960))</f>
      </c>
      <c r="BC960">
        <f>IF($A960="","",SUMIFS($BS$2:$BS$2500,$W$2:$W$2500,$A960))</f>
      </c>
      <c r="BD960">
        <f>IF($A960="","",SUMIFS($BT$2:$BT$2500,$W$2:$W$2500,$A960))</f>
      </c>
      <c r="BF960">
        <f>IF($Z960="","",INDEX($AO$2:$AO$2000,$Z960))</f>
      </c>
      <c r="BG960">
        <f>IF($Z960="","",INDEX($AP$2:$AP$2000,$Z960))</f>
      </c>
      <c r="BH960">
        <f>IF($Z960="","",INDEX($AQ$2:$AQ$2000,$Z960))</f>
      </c>
      <c r="BI960">
        <f>IF($Z960="","",INDEX($AR$2:$AR$2000,$Z960))</f>
      </c>
      <c r="BJ960">
        <f>IF($Z960="","",INDEX($AS$2:$AS$2000,$Z960))</f>
      </c>
      <c r="BK960">
        <f>IF($Z960="","",INDEX($AT$2:$AT$2000,$Z960))</f>
      </c>
      <c r="BL960">
        <f>IF($Z960="","",INDEX($AU$2:$AU$2000,$Z960))</f>
      </c>
      <c r="BM960">
        <f>IF($Z960="","",INDEX($AV$2:$AV$2000,$Z960))</f>
      </c>
      <c r="BN960">
        <f>IF($Z960="","",INDEX($AW$2:$AW$2000,$Z960))</f>
      </c>
      <c r="BO960">
        <f>IF($Z960="","",INDEX($AX$2:$AX$2000,$Z960))</f>
      </c>
      <c r="BP960">
        <f>IF($Z960="","",INDEX($AY$2:$AY$2000,$Z960))</f>
      </c>
      <c r="BQ960">
        <f>IF($Z960="","",INDEX($AZ$2:$AZ$2000,$Z960))</f>
      </c>
      <c r="BR960">
        <f>IF($Z960="","",INDEX($BA$2:$BA$2000,$Z960))</f>
      </c>
      <c r="BS960">
        <f>IF($Z960="","",INDEX($BB$2:$BB$2000,$Z960))</f>
      </c>
      <c r="BT960">
        <f>IF($Z960="","",INDEX($BC$2:$BC$2000,$Z960))</f>
      </c>
      <c r="BV960">
        <f>IF(OR($A960="",$P960&lt;&gt;"Yes",$AH960="Yes"),"",1+N($AG960))</f>
      </c>
      <c r="BW960">
        <f>IF($A960="","",COUNTIFS($W$2:$W$2500,$A960,$BZ$2:$BZ$2500,"Yes")+COUNTIFS($X$2:$X$2500,$A960,$BY$2:$BY$2500,"Yes"))</f>
      </c>
      <c r="BX960">
        <f>IF(OR($A960="",$P960="Yes"),"",IF(N($BW960)=0,0,1+SUMIFS($CB$2:$CB$2500,$W$2:$W$2500,$A960)+SUMIFS($CA$2:$CA$2500,$X$2:$X$2500,$A960)))</f>
      </c>
      <c r="BY960" t="str">
        <f>IF($Y960="","",INDEX($AH$2:$AH$2000,$Y960)&amp;"")</f>
      </c>
      <c r="BZ960" t="str">
        <f>IF($Z960="","",INDEX($AH$2:$AH$2000,$Z960)&amp;"")</f>
      </c>
      <c r="CA960">
        <f>IF($Y960="","",INDEX($BV$2:$BV$2000,$Y960))</f>
      </c>
      <c r="CB960">
        <f>IF($Z960="","",INDEX($BV$2:$BV$2000,$Z960))</f>
      </c>
    </row>
    <row r="961">
      <c r="A961" t="str">
        <f>IF(TRIM(INDEX(games!$A:$A,ROW()))="","",TRIM(INDEX(games!$A:$A,ROW())))</f>
      </c>
      <c r="B961">
        <f>IF(OR($A961="",INDEX(games!$B:$B,ROW())=""),"",INDEX(games!$B:$B,ROW()))</f>
      </c>
      <c r="C961" t="str">
        <f>IF(OR($A961="",INDEX(games!$C:$C,ROW())=""),"",INDEX(games!$C:$C,ROW()))</f>
      </c>
      <c r="D961">
        <f>IF($A961="","",COUNTIF($W$2:$W$2500,$A961)+COUNTIF($X$2:$X$2500,$A961))</f>
      </c>
      <c r="E961">
        <f>IF($A961="","",IFERROR(MATCH($C961,$R$2:$R$5,0),0))</f>
      </c>
      <c r="F961">
        <f>IF($A961="","",MOD(ROW(),34))</f>
      </c>
      <c r="G961">
        <f>IF($A961="",NA(),IF($C961="Action",$B961,NA()))</f>
      </c>
      <c r="H961">
        <f>IF($A961="",NA(),IF($C961="Action",1+$F961*0.023,NA()))</f>
      </c>
      <c r="I961">
        <f>IF($A961="",NA(),IF($C961="Strategy",$B961,NA()))</f>
      </c>
      <c r="J961">
        <f>IF($A961="",NA(),IF($C961="Strategy",2+$F961*0.023,NA()))</f>
      </c>
      <c r="K961">
        <f>IF($A961="",NA(),IF($C961="Deckbuilder",$B961,NA()))</f>
      </c>
      <c r="L961">
        <f>IF($A961="",NA(),IF($C961="Deckbuilder",3+$F961*0.023,NA()))</f>
      </c>
      <c r="M961">
        <f>IF($A961="",NA(),IF($C961="Traditional",$B961,NA()))</f>
      </c>
      <c r="N961">
        <f>IF($A961="",NA(),IF($C961="Traditional",4+$F961*0.023,NA()))</f>
      </c>
      <c r="O961">
        <f>IF($A961="","",$D961+ROW()/1000000)</f>
      </c>
      <c r="P961" t="str">
        <f>IF(OR($A961="",INDEX(games!$H:$H,ROW())=""),"",INDEX(games!$H:$H,ROW()))</f>
      </c>
      <c r="Q961">
        <f>IF(OR($A961="",$P961&lt;&gt;"Yes"),"",$D961+ROW()/1000000)</f>
      </c>
      <c r="T961">
        <f>IF($Y961="","",INDEX($B$2:$B$2000,$Y961))</f>
      </c>
      <c r="U961">
        <f>IF($Z961="","",INDEX($B$2:$B$2000,$Z961))</f>
      </c>
      <c r="V961">
        <f>IF(OR($T961="",$U961=""),"",$U961-$T961)</f>
      </c>
      <c r="W961" t="str">
        <f>IF(TRIM(INDEX(connections!$A:$A,ROW()))="","",TRIM(INDEX(connections!$A:$A,ROW())))</f>
      </c>
      <c r="X961" t="str">
        <f>IF($W961="","",TRIM(INDEX(connections!$B:$B,ROW())))</f>
      </c>
      <c r="Y961">
        <f>IF($W961="","",IFERROR(MATCH($W961,$A$2:$A$2000,0),""))</f>
      </c>
      <c r="Z961">
        <f>IF($X961="","",IFERROR(MATCH($X961,$A$2:$A$2000,0),""))</f>
      </c>
      <c r="AA961" t="str">
        <f>IF($Y961="","",INDEX($P$2:$P$2000,$Y961))</f>
      </c>
      <c r="AB961" t="str">
        <f>IF($Z961="","",INDEX($P$2:$P$2000,$Z961))</f>
      </c>
      <c r="AC961">
        <f>IF(AND($AA961="Yes",$AB961="Yes"),1,"")</f>
      </c>
      <c r="AD961">
        <f>IF(OR($Y961="",$Z961=""),"",IF(INDEX($C$2:$C$2000,$Y961)=INDEX($C$2:$C$2000,$Z961),0,1))</f>
      </c>
      <c r="AE961">
        <f>IF($AC961&lt;&gt;1,"",IF(AND(INDEX($AG$2:$AG$2000,$Y961)=1,INDEX($AG$2:$AG$2000,$Z961)=1),1,""))</f>
      </c>
      <c r="AG961">
        <f>IF($A961="","",COUNTIFS($W$2:$W$2500,$A961,$AB$2:$AB$2500,"Yes")+COUNTIFS($X$2:$X$2500,$A961,$AA$2:$AA$2500,"Yes"))</f>
      </c>
      <c r="AH961" t="str">
        <f>IF(OR($P961&lt;&gt;"Yes",N($AG961)=0),"",IF(AND($AG961=1,COUNTIFS($W$2:$W$2500,$A961,$AE$2:$AE$2500,1)+COUNTIFS($X$2:$X$2500,$A961,$AE$2:$AE$2500,1)&gt;0),"","Yes"))</f>
      </c>
      <c r="AI961">
        <f>IF($AH961="Yes",$AG961,"")</f>
      </c>
      <c r="AJ961">
        <f>IF($AI961="","",$AI961+ROW()/1000000)</f>
      </c>
      <c r="AK961">
        <f>IF(OR($A961="",$P961="Yes",N($AG961)=0),"",$AG961+ROW()/1000000)</f>
      </c>
      <c r="AL961" t="str">
        <f>IF($A961="","",INDEX(games!$J:$J,ROW())&amp;"")</f>
      </c>
      <c r="AM961">
        <f>IF($A961="","",SUMPRODUCT($AO961:$BD961,'Map Analysis'!$AP$2^{0,1,2,3,4,5,6,7,8,9,10,11,12,13,14,15}))</f>
      </c>
      <c r="AN961">
        <f>IF($A961="","",$AM961+ROW()/10000000)</f>
      </c>
      <c r="AO961">
        <f>IF($A961="","",COUNTIF($W$2:$W$2500,$A961))</f>
      </c>
      <c r="AP961">
        <f>IF($A961="","",SUMIFS($BF$2:$BF$2500,$W$2:$W$2500,$A961))</f>
      </c>
      <c r="AQ961">
        <f>IF($A961="","",SUMIFS($BG$2:$BG$2500,$W$2:$W$2500,$A961))</f>
      </c>
      <c r="AR961">
        <f>IF($A961="","",SUMIFS($BH$2:$BH$2500,$W$2:$W$2500,$A961))</f>
      </c>
      <c r="AS961">
        <f>IF($A961="","",SUMIFS($BI$2:$BI$2500,$W$2:$W$2500,$A961))</f>
      </c>
      <c r="AT961">
        <f>IF($A961="","",SUMIFS($BJ$2:$BJ$2500,$W$2:$W$2500,$A961))</f>
      </c>
      <c r="AU961">
        <f>IF($A961="","",SUMIFS($BK$2:$BK$2500,$W$2:$W$2500,$A961))</f>
      </c>
      <c r="AV961">
        <f>IF($A961="","",SUMIFS($BL$2:$BL$2500,$W$2:$W$2500,$A961))</f>
      </c>
      <c r="AW961">
        <f>IF($A961="","",SUMIFS($BM$2:$BM$2500,$W$2:$W$2500,$A961))</f>
      </c>
      <c r="AX961">
        <f>IF($A961="","",SUMIFS($BN$2:$BN$2500,$W$2:$W$2500,$A961))</f>
      </c>
      <c r="AY961">
        <f>IF($A961="","",SUMIFS($BO$2:$BO$2500,$W$2:$W$2500,$A961))</f>
      </c>
      <c r="AZ961">
        <f>IF($A961="","",SUMIFS($BP$2:$BP$2500,$W$2:$W$2500,$A961))</f>
      </c>
      <c r="BA961">
        <f>IF($A961="","",SUMIFS($BQ$2:$BQ$2500,$W$2:$W$2500,$A961))</f>
      </c>
      <c r="BB961">
        <f>IF($A961="","",SUMIFS($BR$2:$BR$2500,$W$2:$W$2500,$A961))</f>
      </c>
      <c r="BC961">
        <f>IF($A961="","",SUMIFS($BS$2:$BS$2500,$W$2:$W$2500,$A961))</f>
      </c>
      <c r="BD961">
        <f>IF($A961="","",SUMIFS($BT$2:$BT$2500,$W$2:$W$2500,$A961))</f>
      </c>
      <c r="BF961">
        <f>IF($Z961="","",INDEX($AO$2:$AO$2000,$Z961))</f>
      </c>
      <c r="BG961">
        <f>IF($Z961="","",INDEX($AP$2:$AP$2000,$Z961))</f>
      </c>
      <c r="BH961">
        <f>IF($Z961="","",INDEX($AQ$2:$AQ$2000,$Z961))</f>
      </c>
      <c r="BI961">
        <f>IF($Z961="","",INDEX($AR$2:$AR$2000,$Z961))</f>
      </c>
      <c r="BJ961">
        <f>IF($Z961="","",INDEX($AS$2:$AS$2000,$Z961))</f>
      </c>
      <c r="BK961">
        <f>IF($Z961="","",INDEX($AT$2:$AT$2000,$Z961))</f>
      </c>
      <c r="BL961">
        <f>IF($Z961="","",INDEX($AU$2:$AU$2000,$Z961))</f>
      </c>
      <c r="BM961">
        <f>IF($Z961="","",INDEX($AV$2:$AV$2000,$Z961))</f>
      </c>
      <c r="BN961">
        <f>IF($Z961="","",INDEX($AW$2:$AW$2000,$Z961))</f>
      </c>
      <c r="BO961">
        <f>IF($Z961="","",INDEX($AX$2:$AX$2000,$Z961))</f>
      </c>
      <c r="BP961">
        <f>IF($Z961="","",INDEX($AY$2:$AY$2000,$Z961))</f>
      </c>
      <c r="BQ961">
        <f>IF($Z961="","",INDEX($AZ$2:$AZ$2000,$Z961))</f>
      </c>
      <c r="BR961">
        <f>IF($Z961="","",INDEX($BA$2:$BA$2000,$Z961))</f>
      </c>
      <c r="BS961">
        <f>IF($Z961="","",INDEX($BB$2:$BB$2000,$Z961))</f>
      </c>
      <c r="BT961">
        <f>IF($Z961="","",INDEX($BC$2:$BC$2000,$Z961))</f>
      </c>
      <c r="BV961">
        <f>IF(OR($A961="",$P961&lt;&gt;"Yes",$AH961="Yes"),"",1+N($AG961))</f>
      </c>
      <c r="BW961">
        <f>IF($A961="","",COUNTIFS($W$2:$W$2500,$A961,$BZ$2:$BZ$2500,"Yes")+COUNTIFS($X$2:$X$2500,$A961,$BY$2:$BY$2500,"Yes"))</f>
      </c>
      <c r="BX961">
        <f>IF(OR($A961="",$P961="Yes"),"",IF(N($BW961)=0,0,1+SUMIFS($CB$2:$CB$2500,$W$2:$W$2500,$A961)+SUMIFS($CA$2:$CA$2500,$X$2:$X$2500,$A961)))</f>
      </c>
      <c r="BY961" t="str">
        <f>IF($Y961="","",INDEX($AH$2:$AH$2000,$Y961)&amp;"")</f>
      </c>
      <c r="BZ961" t="str">
        <f>IF($Z961="","",INDEX($AH$2:$AH$2000,$Z961)&amp;"")</f>
      </c>
      <c r="CA961">
        <f>IF($Y961="","",INDEX($BV$2:$BV$2000,$Y961))</f>
      </c>
      <c r="CB961">
        <f>IF($Z961="","",INDEX($BV$2:$BV$2000,$Z961))</f>
      </c>
    </row>
    <row r="962">
      <c r="A962" t="str">
        <f>IF(TRIM(INDEX(games!$A:$A,ROW()))="","",TRIM(INDEX(games!$A:$A,ROW())))</f>
      </c>
      <c r="B962">
        <f>IF(OR($A962="",INDEX(games!$B:$B,ROW())=""),"",INDEX(games!$B:$B,ROW()))</f>
      </c>
      <c r="C962" t="str">
        <f>IF(OR($A962="",INDEX(games!$C:$C,ROW())=""),"",INDEX(games!$C:$C,ROW()))</f>
      </c>
      <c r="D962">
        <f>IF($A962="","",COUNTIF($W$2:$W$2500,$A962)+COUNTIF($X$2:$X$2500,$A962))</f>
      </c>
      <c r="E962">
        <f>IF($A962="","",IFERROR(MATCH($C962,$R$2:$R$5,0),0))</f>
      </c>
      <c r="F962">
        <f>IF($A962="","",MOD(ROW(),34))</f>
      </c>
      <c r="G962">
        <f>IF($A962="",NA(),IF($C962="Action",$B962,NA()))</f>
      </c>
      <c r="H962">
        <f>IF($A962="",NA(),IF($C962="Action",1+$F962*0.023,NA()))</f>
      </c>
      <c r="I962">
        <f>IF($A962="",NA(),IF($C962="Strategy",$B962,NA()))</f>
      </c>
      <c r="J962">
        <f>IF($A962="",NA(),IF($C962="Strategy",2+$F962*0.023,NA()))</f>
      </c>
      <c r="K962">
        <f>IF($A962="",NA(),IF($C962="Deckbuilder",$B962,NA()))</f>
      </c>
      <c r="L962">
        <f>IF($A962="",NA(),IF($C962="Deckbuilder",3+$F962*0.023,NA()))</f>
      </c>
      <c r="M962">
        <f>IF($A962="",NA(),IF($C962="Traditional",$B962,NA()))</f>
      </c>
      <c r="N962">
        <f>IF($A962="",NA(),IF($C962="Traditional",4+$F962*0.023,NA()))</f>
      </c>
      <c r="O962">
        <f>IF($A962="","",$D962+ROW()/1000000)</f>
      </c>
      <c r="P962" t="str">
        <f>IF(OR($A962="",INDEX(games!$H:$H,ROW())=""),"",INDEX(games!$H:$H,ROW()))</f>
      </c>
      <c r="Q962">
        <f>IF(OR($A962="",$P962&lt;&gt;"Yes"),"",$D962+ROW()/1000000)</f>
      </c>
      <c r="T962">
        <f>IF($Y962="","",INDEX($B$2:$B$2000,$Y962))</f>
      </c>
      <c r="U962">
        <f>IF($Z962="","",INDEX($B$2:$B$2000,$Z962))</f>
      </c>
      <c r="V962">
        <f>IF(OR($T962="",$U962=""),"",$U962-$T962)</f>
      </c>
      <c r="W962" t="str">
        <f>IF(TRIM(INDEX(connections!$A:$A,ROW()))="","",TRIM(INDEX(connections!$A:$A,ROW())))</f>
      </c>
      <c r="X962" t="str">
        <f>IF($W962="","",TRIM(INDEX(connections!$B:$B,ROW())))</f>
      </c>
      <c r="Y962">
        <f>IF($W962="","",IFERROR(MATCH($W962,$A$2:$A$2000,0),""))</f>
      </c>
      <c r="Z962">
        <f>IF($X962="","",IFERROR(MATCH($X962,$A$2:$A$2000,0),""))</f>
      </c>
      <c r="AA962" t="str">
        <f>IF($Y962="","",INDEX($P$2:$P$2000,$Y962))</f>
      </c>
      <c r="AB962" t="str">
        <f>IF($Z962="","",INDEX($P$2:$P$2000,$Z962))</f>
      </c>
      <c r="AC962">
        <f>IF(AND($AA962="Yes",$AB962="Yes"),1,"")</f>
      </c>
      <c r="AD962">
        <f>IF(OR($Y962="",$Z962=""),"",IF(INDEX($C$2:$C$2000,$Y962)=INDEX($C$2:$C$2000,$Z962),0,1))</f>
      </c>
      <c r="AE962">
        <f>IF($AC962&lt;&gt;1,"",IF(AND(INDEX($AG$2:$AG$2000,$Y962)=1,INDEX($AG$2:$AG$2000,$Z962)=1),1,""))</f>
      </c>
      <c r="AG962">
        <f>IF($A962="","",COUNTIFS($W$2:$W$2500,$A962,$AB$2:$AB$2500,"Yes")+COUNTIFS($X$2:$X$2500,$A962,$AA$2:$AA$2500,"Yes"))</f>
      </c>
      <c r="AH962" t="str">
        <f>IF(OR($P962&lt;&gt;"Yes",N($AG962)=0),"",IF(AND($AG962=1,COUNTIFS($W$2:$W$2500,$A962,$AE$2:$AE$2500,1)+COUNTIFS($X$2:$X$2500,$A962,$AE$2:$AE$2500,1)&gt;0),"","Yes"))</f>
      </c>
      <c r="AI962">
        <f>IF($AH962="Yes",$AG962,"")</f>
      </c>
      <c r="AJ962">
        <f>IF($AI962="","",$AI962+ROW()/1000000)</f>
      </c>
      <c r="AK962">
        <f>IF(OR($A962="",$P962="Yes",N($AG962)=0),"",$AG962+ROW()/1000000)</f>
      </c>
      <c r="AL962" t="str">
        <f>IF($A962="","",INDEX(games!$J:$J,ROW())&amp;"")</f>
      </c>
      <c r="AM962">
        <f>IF($A962="","",SUMPRODUCT($AO962:$BD962,'Map Analysis'!$AP$2^{0,1,2,3,4,5,6,7,8,9,10,11,12,13,14,15}))</f>
      </c>
      <c r="AN962">
        <f>IF($A962="","",$AM962+ROW()/10000000)</f>
      </c>
      <c r="AO962">
        <f>IF($A962="","",COUNTIF($W$2:$W$2500,$A962))</f>
      </c>
      <c r="AP962">
        <f>IF($A962="","",SUMIFS($BF$2:$BF$2500,$W$2:$W$2500,$A962))</f>
      </c>
      <c r="AQ962">
        <f>IF($A962="","",SUMIFS($BG$2:$BG$2500,$W$2:$W$2500,$A962))</f>
      </c>
      <c r="AR962">
        <f>IF($A962="","",SUMIFS($BH$2:$BH$2500,$W$2:$W$2500,$A962))</f>
      </c>
      <c r="AS962">
        <f>IF($A962="","",SUMIFS($BI$2:$BI$2500,$W$2:$W$2500,$A962))</f>
      </c>
      <c r="AT962">
        <f>IF($A962="","",SUMIFS($BJ$2:$BJ$2500,$W$2:$W$2500,$A962))</f>
      </c>
      <c r="AU962">
        <f>IF($A962="","",SUMIFS($BK$2:$BK$2500,$W$2:$W$2500,$A962))</f>
      </c>
      <c r="AV962">
        <f>IF($A962="","",SUMIFS($BL$2:$BL$2500,$W$2:$W$2500,$A962))</f>
      </c>
      <c r="AW962">
        <f>IF($A962="","",SUMIFS($BM$2:$BM$2500,$W$2:$W$2500,$A962))</f>
      </c>
      <c r="AX962">
        <f>IF($A962="","",SUMIFS($BN$2:$BN$2500,$W$2:$W$2500,$A962))</f>
      </c>
      <c r="AY962">
        <f>IF($A962="","",SUMIFS($BO$2:$BO$2500,$W$2:$W$2500,$A962))</f>
      </c>
      <c r="AZ962">
        <f>IF($A962="","",SUMIFS($BP$2:$BP$2500,$W$2:$W$2500,$A962))</f>
      </c>
      <c r="BA962">
        <f>IF($A962="","",SUMIFS($BQ$2:$BQ$2500,$W$2:$W$2500,$A962))</f>
      </c>
      <c r="BB962">
        <f>IF($A962="","",SUMIFS($BR$2:$BR$2500,$W$2:$W$2500,$A962))</f>
      </c>
      <c r="BC962">
        <f>IF($A962="","",SUMIFS($BS$2:$BS$2500,$W$2:$W$2500,$A962))</f>
      </c>
      <c r="BD962">
        <f>IF($A962="","",SUMIFS($BT$2:$BT$2500,$W$2:$W$2500,$A962))</f>
      </c>
      <c r="BF962">
        <f>IF($Z962="","",INDEX($AO$2:$AO$2000,$Z962))</f>
      </c>
      <c r="BG962">
        <f>IF($Z962="","",INDEX($AP$2:$AP$2000,$Z962))</f>
      </c>
      <c r="BH962">
        <f>IF($Z962="","",INDEX($AQ$2:$AQ$2000,$Z962))</f>
      </c>
      <c r="BI962">
        <f>IF($Z962="","",INDEX($AR$2:$AR$2000,$Z962))</f>
      </c>
      <c r="BJ962">
        <f>IF($Z962="","",INDEX($AS$2:$AS$2000,$Z962))</f>
      </c>
      <c r="BK962">
        <f>IF($Z962="","",INDEX($AT$2:$AT$2000,$Z962))</f>
      </c>
      <c r="BL962">
        <f>IF($Z962="","",INDEX($AU$2:$AU$2000,$Z962))</f>
      </c>
      <c r="BM962">
        <f>IF($Z962="","",INDEX($AV$2:$AV$2000,$Z962))</f>
      </c>
      <c r="BN962">
        <f>IF($Z962="","",INDEX($AW$2:$AW$2000,$Z962))</f>
      </c>
      <c r="BO962">
        <f>IF($Z962="","",INDEX($AX$2:$AX$2000,$Z962))</f>
      </c>
      <c r="BP962">
        <f>IF($Z962="","",INDEX($AY$2:$AY$2000,$Z962))</f>
      </c>
      <c r="BQ962">
        <f>IF($Z962="","",INDEX($AZ$2:$AZ$2000,$Z962))</f>
      </c>
      <c r="BR962">
        <f>IF($Z962="","",INDEX($BA$2:$BA$2000,$Z962))</f>
      </c>
      <c r="BS962">
        <f>IF($Z962="","",INDEX($BB$2:$BB$2000,$Z962))</f>
      </c>
      <c r="BT962">
        <f>IF($Z962="","",INDEX($BC$2:$BC$2000,$Z962))</f>
      </c>
      <c r="BV962">
        <f>IF(OR($A962="",$P962&lt;&gt;"Yes",$AH962="Yes"),"",1+N($AG962))</f>
      </c>
      <c r="BW962">
        <f>IF($A962="","",COUNTIFS($W$2:$W$2500,$A962,$BZ$2:$BZ$2500,"Yes")+COUNTIFS($X$2:$X$2500,$A962,$BY$2:$BY$2500,"Yes"))</f>
      </c>
      <c r="BX962">
        <f>IF(OR($A962="",$P962="Yes"),"",IF(N($BW962)=0,0,1+SUMIFS($CB$2:$CB$2500,$W$2:$W$2500,$A962)+SUMIFS($CA$2:$CA$2500,$X$2:$X$2500,$A962)))</f>
      </c>
      <c r="BY962" t="str">
        <f>IF($Y962="","",INDEX($AH$2:$AH$2000,$Y962)&amp;"")</f>
      </c>
      <c r="BZ962" t="str">
        <f>IF($Z962="","",INDEX($AH$2:$AH$2000,$Z962)&amp;"")</f>
      </c>
      <c r="CA962">
        <f>IF($Y962="","",INDEX($BV$2:$BV$2000,$Y962))</f>
      </c>
      <c r="CB962">
        <f>IF($Z962="","",INDEX($BV$2:$BV$2000,$Z962))</f>
      </c>
    </row>
    <row r="963">
      <c r="A963" t="str">
        <f>IF(TRIM(INDEX(games!$A:$A,ROW()))="","",TRIM(INDEX(games!$A:$A,ROW())))</f>
      </c>
      <c r="B963">
        <f>IF(OR($A963="",INDEX(games!$B:$B,ROW())=""),"",INDEX(games!$B:$B,ROW()))</f>
      </c>
      <c r="C963" t="str">
        <f>IF(OR($A963="",INDEX(games!$C:$C,ROW())=""),"",INDEX(games!$C:$C,ROW()))</f>
      </c>
      <c r="D963">
        <f>IF($A963="","",COUNTIF($W$2:$W$2500,$A963)+COUNTIF($X$2:$X$2500,$A963))</f>
      </c>
      <c r="E963">
        <f>IF($A963="","",IFERROR(MATCH($C963,$R$2:$R$5,0),0))</f>
      </c>
      <c r="F963">
        <f>IF($A963="","",MOD(ROW(),34))</f>
      </c>
      <c r="G963">
        <f>IF($A963="",NA(),IF($C963="Action",$B963,NA()))</f>
      </c>
      <c r="H963">
        <f>IF($A963="",NA(),IF($C963="Action",1+$F963*0.023,NA()))</f>
      </c>
      <c r="I963">
        <f>IF($A963="",NA(),IF($C963="Strategy",$B963,NA()))</f>
      </c>
      <c r="J963">
        <f>IF($A963="",NA(),IF($C963="Strategy",2+$F963*0.023,NA()))</f>
      </c>
      <c r="K963">
        <f>IF($A963="",NA(),IF($C963="Deckbuilder",$B963,NA()))</f>
      </c>
      <c r="L963">
        <f>IF($A963="",NA(),IF($C963="Deckbuilder",3+$F963*0.023,NA()))</f>
      </c>
      <c r="M963">
        <f>IF($A963="",NA(),IF($C963="Traditional",$B963,NA()))</f>
      </c>
      <c r="N963">
        <f>IF($A963="",NA(),IF($C963="Traditional",4+$F963*0.023,NA()))</f>
      </c>
      <c r="O963">
        <f>IF($A963="","",$D963+ROW()/1000000)</f>
      </c>
      <c r="P963" t="str">
        <f>IF(OR($A963="",INDEX(games!$H:$H,ROW())=""),"",INDEX(games!$H:$H,ROW()))</f>
      </c>
      <c r="Q963">
        <f>IF(OR($A963="",$P963&lt;&gt;"Yes"),"",$D963+ROW()/1000000)</f>
      </c>
      <c r="T963">
        <f>IF($Y963="","",INDEX($B$2:$B$2000,$Y963))</f>
      </c>
      <c r="U963">
        <f>IF($Z963="","",INDEX($B$2:$B$2000,$Z963))</f>
      </c>
      <c r="V963">
        <f>IF(OR($T963="",$U963=""),"",$U963-$T963)</f>
      </c>
      <c r="W963" t="str">
        <f>IF(TRIM(INDEX(connections!$A:$A,ROW()))="","",TRIM(INDEX(connections!$A:$A,ROW())))</f>
      </c>
      <c r="X963" t="str">
        <f>IF($W963="","",TRIM(INDEX(connections!$B:$B,ROW())))</f>
      </c>
      <c r="Y963">
        <f>IF($W963="","",IFERROR(MATCH($W963,$A$2:$A$2000,0),""))</f>
      </c>
      <c r="Z963">
        <f>IF($X963="","",IFERROR(MATCH($X963,$A$2:$A$2000,0),""))</f>
      </c>
      <c r="AA963" t="str">
        <f>IF($Y963="","",INDEX($P$2:$P$2000,$Y963))</f>
      </c>
      <c r="AB963" t="str">
        <f>IF($Z963="","",INDEX($P$2:$P$2000,$Z963))</f>
      </c>
      <c r="AC963">
        <f>IF(AND($AA963="Yes",$AB963="Yes"),1,"")</f>
      </c>
      <c r="AD963">
        <f>IF(OR($Y963="",$Z963=""),"",IF(INDEX($C$2:$C$2000,$Y963)=INDEX($C$2:$C$2000,$Z963),0,1))</f>
      </c>
      <c r="AE963">
        <f>IF($AC963&lt;&gt;1,"",IF(AND(INDEX($AG$2:$AG$2000,$Y963)=1,INDEX($AG$2:$AG$2000,$Z963)=1),1,""))</f>
      </c>
      <c r="AG963">
        <f>IF($A963="","",COUNTIFS($W$2:$W$2500,$A963,$AB$2:$AB$2500,"Yes")+COUNTIFS($X$2:$X$2500,$A963,$AA$2:$AA$2500,"Yes"))</f>
      </c>
      <c r="AH963" t="str">
        <f>IF(OR($P963&lt;&gt;"Yes",N($AG963)=0),"",IF(AND($AG963=1,COUNTIFS($W$2:$W$2500,$A963,$AE$2:$AE$2500,1)+COUNTIFS($X$2:$X$2500,$A963,$AE$2:$AE$2500,1)&gt;0),"","Yes"))</f>
      </c>
      <c r="AI963">
        <f>IF($AH963="Yes",$AG963,"")</f>
      </c>
      <c r="AJ963">
        <f>IF($AI963="","",$AI963+ROW()/1000000)</f>
      </c>
      <c r="AK963">
        <f>IF(OR($A963="",$P963="Yes",N($AG963)=0),"",$AG963+ROW()/1000000)</f>
      </c>
      <c r="AL963" t="str">
        <f>IF($A963="","",INDEX(games!$J:$J,ROW())&amp;"")</f>
      </c>
      <c r="AM963">
        <f>IF($A963="","",SUMPRODUCT($AO963:$BD963,'Map Analysis'!$AP$2^{0,1,2,3,4,5,6,7,8,9,10,11,12,13,14,15}))</f>
      </c>
      <c r="AN963">
        <f>IF($A963="","",$AM963+ROW()/10000000)</f>
      </c>
      <c r="AO963">
        <f>IF($A963="","",COUNTIF($W$2:$W$2500,$A963))</f>
      </c>
      <c r="AP963">
        <f>IF($A963="","",SUMIFS($BF$2:$BF$2500,$W$2:$W$2500,$A963))</f>
      </c>
      <c r="AQ963">
        <f>IF($A963="","",SUMIFS($BG$2:$BG$2500,$W$2:$W$2500,$A963))</f>
      </c>
      <c r="AR963">
        <f>IF($A963="","",SUMIFS($BH$2:$BH$2500,$W$2:$W$2500,$A963))</f>
      </c>
      <c r="AS963">
        <f>IF($A963="","",SUMIFS($BI$2:$BI$2500,$W$2:$W$2500,$A963))</f>
      </c>
      <c r="AT963">
        <f>IF($A963="","",SUMIFS($BJ$2:$BJ$2500,$W$2:$W$2500,$A963))</f>
      </c>
      <c r="AU963">
        <f>IF($A963="","",SUMIFS($BK$2:$BK$2500,$W$2:$W$2500,$A963))</f>
      </c>
      <c r="AV963">
        <f>IF($A963="","",SUMIFS($BL$2:$BL$2500,$W$2:$W$2500,$A963))</f>
      </c>
      <c r="AW963">
        <f>IF($A963="","",SUMIFS($BM$2:$BM$2500,$W$2:$W$2500,$A963))</f>
      </c>
      <c r="AX963">
        <f>IF($A963="","",SUMIFS($BN$2:$BN$2500,$W$2:$W$2500,$A963))</f>
      </c>
      <c r="AY963">
        <f>IF($A963="","",SUMIFS($BO$2:$BO$2500,$W$2:$W$2500,$A963))</f>
      </c>
      <c r="AZ963">
        <f>IF($A963="","",SUMIFS($BP$2:$BP$2500,$W$2:$W$2500,$A963))</f>
      </c>
      <c r="BA963">
        <f>IF($A963="","",SUMIFS($BQ$2:$BQ$2500,$W$2:$W$2500,$A963))</f>
      </c>
      <c r="BB963">
        <f>IF($A963="","",SUMIFS($BR$2:$BR$2500,$W$2:$W$2500,$A963))</f>
      </c>
      <c r="BC963">
        <f>IF($A963="","",SUMIFS($BS$2:$BS$2500,$W$2:$W$2500,$A963))</f>
      </c>
      <c r="BD963">
        <f>IF($A963="","",SUMIFS($BT$2:$BT$2500,$W$2:$W$2500,$A963))</f>
      </c>
      <c r="BF963">
        <f>IF($Z963="","",INDEX($AO$2:$AO$2000,$Z963))</f>
      </c>
      <c r="BG963">
        <f>IF($Z963="","",INDEX($AP$2:$AP$2000,$Z963))</f>
      </c>
      <c r="BH963">
        <f>IF($Z963="","",INDEX($AQ$2:$AQ$2000,$Z963))</f>
      </c>
      <c r="BI963">
        <f>IF($Z963="","",INDEX($AR$2:$AR$2000,$Z963))</f>
      </c>
      <c r="BJ963">
        <f>IF($Z963="","",INDEX($AS$2:$AS$2000,$Z963))</f>
      </c>
      <c r="BK963">
        <f>IF($Z963="","",INDEX($AT$2:$AT$2000,$Z963))</f>
      </c>
      <c r="BL963">
        <f>IF($Z963="","",INDEX($AU$2:$AU$2000,$Z963))</f>
      </c>
      <c r="BM963">
        <f>IF($Z963="","",INDEX($AV$2:$AV$2000,$Z963))</f>
      </c>
      <c r="BN963">
        <f>IF($Z963="","",INDEX($AW$2:$AW$2000,$Z963))</f>
      </c>
      <c r="BO963">
        <f>IF($Z963="","",INDEX($AX$2:$AX$2000,$Z963))</f>
      </c>
      <c r="BP963">
        <f>IF($Z963="","",INDEX($AY$2:$AY$2000,$Z963))</f>
      </c>
      <c r="BQ963">
        <f>IF($Z963="","",INDEX($AZ$2:$AZ$2000,$Z963))</f>
      </c>
      <c r="BR963">
        <f>IF($Z963="","",INDEX($BA$2:$BA$2000,$Z963))</f>
      </c>
      <c r="BS963">
        <f>IF($Z963="","",INDEX($BB$2:$BB$2000,$Z963))</f>
      </c>
      <c r="BT963">
        <f>IF($Z963="","",INDEX($BC$2:$BC$2000,$Z963))</f>
      </c>
      <c r="BV963">
        <f>IF(OR($A963="",$P963&lt;&gt;"Yes",$AH963="Yes"),"",1+N($AG963))</f>
      </c>
      <c r="BW963">
        <f>IF($A963="","",COUNTIFS($W$2:$W$2500,$A963,$BZ$2:$BZ$2500,"Yes")+COUNTIFS($X$2:$X$2500,$A963,$BY$2:$BY$2500,"Yes"))</f>
      </c>
      <c r="BX963">
        <f>IF(OR($A963="",$P963="Yes"),"",IF(N($BW963)=0,0,1+SUMIFS($CB$2:$CB$2500,$W$2:$W$2500,$A963)+SUMIFS($CA$2:$CA$2500,$X$2:$X$2500,$A963)))</f>
      </c>
      <c r="BY963" t="str">
        <f>IF($Y963="","",INDEX($AH$2:$AH$2000,$Y963)&amp;"")</f>
      </c>
      <c r="BZ963" t="str">
        <f>IF($Z963="","",INDEX($AH$2:$AH$2000,$Z963)&amp;"")</f>
      </c>
      <c r="CA963">
        <f>IF($Y963="","",INDEX($BV$2:$BV$2000,$Y963))</f>
      </c>
      <c r="CB963">
        <f>IF($Z963="","",INDEX($BV$2:$BV$2000,$Z963))</f>
      </c>
    </row>
    <row r="964">
      <c r="A964" t="str">
        <f>IF(TRIM(INDEX(games!$A:$A,ROW()))="","",TRIM(INDEX(games!$A:$A,ROW())))</f>
      </c>
      <c r="B964">
        <f>IF(OR($A964="",INDEX(games!$B:$B,ROW())=""),"",INDEX(games!$B:$B,ROW()))</f>
      </c>
      <c r="C964" t="str">
        <f>IF(OR($A964="",INDEX(games!$C:$C,ROW())=""),"",INDEX(games!$C:$C,ROW()))</f>
      </c>
      <c r="D964">
        <f>IF($A964="","",COUNTIF($W$2:$W$2500,$A964)+COUNTIF($X$2:$X$2500,$A964))</f>
      </c>
      <c r="E964">
        <f>IF($A964="","",IFERROR(MATCH($C964,$R$2:$R$5,0),0))</f>
      </c>
      <c r="F964">
        <f>IF($A964="","",MOD(ROW(),34))</f>
      </c>
      <c r="G964">
        <f>IF($A964="",NA(),IF($C964="Action",$B964,NA()))</f>
      </c>
      <c r="H964">
        <f>IF($A964="",NA(),IF($C964="Action",1+$F964*0.023,NA()))</f>
      </c>
      <c r="I964">
        <f>IF($A964="",NA(),IF($C964="Strategy",$B964,NA()))</f>
      </c>
      <c r="J964">
        <f>IF($A964="",NA(),IF($C964="Strategy",2+$F964*0.023,NA()))</f>
      </c>
      <c r="K964">
        <f>IF($A964="",NA(),IF($C964="Deckbuilder",$B964,NA()))</f>
      </c>
      <c r="L964">
        <f>IF($A964="",NA(),IF($C964="Deckbuilder",3+$F964*0.023,NA()))</f>
      </c>
      <c r="M964">
        <f>IF($A964="",NA(),IF($C964="Traditional",$B964,NA()))</f>
      </c>
      <c r="N964">
        <f>IF($A964="",NA(),IF($C964="Traditional",4+$F964*0.023,NA()))</f>
      </c>
      <c r="O964">
        <f>IF($A964="","",$D964+ROW()/1000000)</f>
      </c>
      <c r="P964" t="str">
        <f>IF(OR($A964="",INDEX(games!$H:$H,ROW())=""),"",INDEX(games!$H:$H,ROW()))</f>
      </c>
      <c r="Q964">
        <f>IF(OR($A964="",$P964&lt;&gt;"Yes"),"",$D964+ROW()/1000000)</f>
      </c>
      <c r="T964">
        <f>IF($Y964="","",INDEX($B$2:$B$2000,$Y964))</f>
      </c>
      <c r="U964">
        <f>IF($Z964="","",INDEX($B$2:$B$2000,$Z964))</f>
      </c>
      <c r="V964">
        <f>IF(OR($T964="",$U964=""),"",$U964-$T964)</f>
      </c>
      <c r="W964" t="str">
        <f>IF(TRIM(INDEX(connections!$A:$A,ROW()))="","",TRIM(INDEX(connections!$A:$A,ROW())))</f>
      </c>
      <c r="X964" t="str">
        <f>IF($W964="","",TRIM(INDEX(connections!$B:$B,ROW())))</f>
      </c>
      <c r="Y964">
        <f>IF($W964="","",IFERROR(MATCH($W964,$A$2:$A$2000,0),""))</f>
      </c>
      <c r="Z964">
        <f>IF($X964="","",IFERROR(MATCH($X964,$A$2:$A$2000,0),""))</f>
      </c>
      <c r="AA964" t="str">
        <f>IF($Y964="","",INDEX($P$2:$P$2000,$Y964))</f>
      </c>
      <c r="AB964" t="str">
        <f>IF($Z964="","",INDEX($P$2:$P$2000,$Z964))</f>
      </c>
      <c r="AC964">
        <f>IF(AND($AA964="Yes",$AB964="Yes"),1,"")</f>
      </c>
      <c r="AD964">
        <f>IF(OR($Y964="",$Z964=""),"",IF(INDEX($C$2:$C$2000,$Y964)=INDEX($C$2:$C$2000,$Z964),0,1))</f>
      </c>
      <c r="AE964">
        <f>IF($AC964&lt;&gt;1,"",IF(AND(INDEX($AG$2:$AG$2000,$Y964)=1,INDEX($AG$2:$AG$2000,$Z964)=1),1,""))</f>
      </c>
      <c r="AG964">
        <f>IF($A964="","",COUNTIFS($W$2:$W$2500,$A964,$AB$2:$AB$2500,"Yes")+COUNTIFS($X$2:$X$2500,$A964,$AA$2:$AA$2500,"Yes"))</f>
      </c>
      <c r="AH964" t="str">
        <f>IF(OR($P964&lt;&gt;"Yes",N($AG964)=0),"",IF(AND($AG964=1,COUNTIFS($W$2:$W$2500,$A964,$AE$2:$AE$2500,1)+COUNTIFS($X$2:$X$2500,$A964,$AE$2:$AE$2500,1)&gt;0),"","Yes"))</f>
      </c>
      <c r="AI964">
        <f>IF($AH964="Yes",$AG964,"")</f>
      </c>
      <c r="AJ964">
        <f>IF($AI964="","",$AI964+ROW()/1000000)</f>
      </c>
      <c r="AK964">
        <f>IF(OR($A964="",$P964="Yes",N($AG964)=0),"",$AG964+ROW()/1000000)</f>
      </c>
      <c r="AL964" t="str">
        <f>IF($A964="","",INDEX(games!$J:$J,ROW())&amp;"")</f>
      </c>
      <c r="AM964">
        <f>IF($A964="","",SUMPRODUCT($AO964:$BD964,'Map Analysis'!$AP$2^{0,1,2,3,4,5,6,7,8,9,10,11,12,13,14,15}))</f>
      </c>
      <c r="AN964">
        <f>IF($A964="","",$AM964+ROW()/10000000)</f>
      </c>
      <c r="AO964">
        <f>IF($A964="","",COUNTIF($W$2:$W$2500,$A964))</f>
      </c>
      <c r="AP964">
        <f>IF($A964="","",SUMIFS($BF$2:$BF$2500,$W$2:$W$2500,$A964))</f>
      </c>
      <c r="AQ964">
        <f>IF($A964="","",SUMIFS($BG$2:$BG$2500,$W$2:$W$2500,$A964))</f>
      </c>
      <c r="AR964">
        <f>IF($A964="","",SUMIFS($BH$2:$BH$2500,$W$2:$W$2500,$A964))</f>
      </c>
      <c r="AS964">
        <f>IF($A964="","",SUMIFS($BI$2:$BI$2500,$W$2:$W$2500,$A964))</f>
      </c>
      <c r="AT964">
        <f>IF($A964="","",SUMIFS($BJ$2:$BJ$2500,$W$2:$W$2500,$A964))</f>
      </c>
      <c r="AU964">
        <f>IF($A964="","",SUMIFS($BK$2:$BK$2500,$W$2:$W$2500,$A964))</f>
      </c>
      <c r="AV964">
        <f>IF($A964="","",SUMIFS($BL$2:$BL$2500,$W$2:$W$2500,$A964))</f>
      </c>
      <c r="AW964">
        <f>IF($A964="","",SUMIFS($BM$2:$BM$2500,$W$2:$W$2500,$A964))</f>
      </c>
      <c r="AX964">
        <f>IF($A964="","",SUMIFS($BN$2:$BN$2500,$W$2:$W$2500,$A964))</f>
      </c>
      <c r="AY964">
        <f>IF($A964="","",SUMIFS($BO$2:$BO$2500,$W$2:$W$2500,$A964))</f>
      </c>
      <c r="AZ964">
        <f>IF($A964="","",SUMIFS($BP$2:$BP$2500,$W$2:$W$2500,$A964))</f>
      </c>
      <c r="BA964">
        <f>IF($A964="","",SUMIFS($BQ$2:$BQ$2500,$W$2:$W$2500,$A964))</f>
      </c>
      <c r="BB964">
        <f>IF($A964="","",SUMIFS($BR$2:$BR$2500,$W$2:$W$2500,$A964))</f>
      </c>
      <c r="BC964">
        <f>IF($A964="","",SUMIFS($BS$2:$BS$2500,$W$2:$W$2500,$A964))</f>
      </c>
      <c r="BD964">
        <f>IF($A964="","",SUMIFS($BT$2:$BT$2500,$W$2:$W$2500,$A964))</f>
      </c>
      <c r="BF964">
        <f>IF($Z964="","",INDEX($AO$2:$AO$2000,$Z964))</f>
      </c>
      <c r="BG964">
        <f>IF($Z964="","",INDEX($AP$2:$AP$2000,$Z964))</f>
      </c>
      <c r="BH964">
        <f>IF($Z964="","",INDEX($AQ$2:$AQ$2000,$Z964))</f>
      </c>
      <c r="BI964">
        <f>IF($Z964="","",INDEX($AR$2:$AR$2000,$Z964))</f>
      </c>
      <c r="BJ964">
        <f>IF($Z964="","",INDEX($AS$2:$AS$2000,$Z964))</f>
      </c>
      <c r="BK964">
        <f>IF($Z964="","",INDEX($AT$2:$AT$2000,$Z964))</f>
      </c>
      <c r="BL964">
        <f>IF($Z964="","",INDEX($AU$2:$AU$2000,$Z964))</f>
      </c>
      <c r="BM964">
        <f>IF($Z964="","",INDEX($AV$2:$AV$2000,$Z964))</f>
      </c>
      <c r="BN964">
        <f>IF($Z964="","",INDEX($AW$2:$AW$2000,$Z964))</f>
      </c>
      <c r="BO964">
        <f>IF($Z964="","",INDEX($AX$2:$AX$2000,$Z964))</f>
      </c>
      <c r="BP964">
        <f>IF($Z964="","",INDEX($AY$2:$AY$2000,$Z964))</f>
      </c>
      <c r="BQ964">
        <f>IF($Z964="","",INDEX($AZ$2:$AZ$2000,$Z964))</f>
      </c>
      <c r="BR964">
        <f>IF($Z964="","",INDEX($BA$2:$BA$2000,$Z964))</f>
      </c>
      <c r="BS964">
        <f>IF($Z964="","",INDEX($BB$2:$BB$2000,$Z964))</f>
      </c>
      <c r="BT964">
        <f>IF($Z964="","",INDEX($BC$2:$BC$2000,$Z964))</f>
      </c>
      <c r="BV964">
        <f>IF(OR($A964="",$P964&lt;&gt;"Yes",$AH964="Yes"),"",1+N($AG964))</f>
      </c>
      <c r="BW964">
        <f>IF($A964="","",COUNTIFS($W$2:$W$2500,$A964,$BZ$2:$BZ$2500,"Yes")+COUNTIFS($X$2:$X$2500,$A964,$BY$2:$BY$2500,"Yes"))</f>
      </c>
      <c r="BX964">
        <f>IF(OR($A964="",$P964="Yes"),"",IF(N($BW964)=0,0,1+SUMIFS($CB$2:$CB$2500,$W$2:$W$2500,$A964)+SUMIFS($CA$2:$CA$2500,$X$2:$X$2500,$A964)))</f>
      </c>
      <c r="BY964" t="str">
        <f>IF($Y964="","",INDEX($AH$2:$AH$2000,$Y964)&amp;"")</f>
      </c>
      <c r="BZ964" t="str">
        <f>IF($Z964="","",INDEX($AH$2:$AH$2000,$Z964)&amp;"")</f>
      </c>
      <c r="CA964">
        <f>IF($Y964="","",INDEX($BV$2:$BV$2000,$Y964))</f>
      </c>
      <c r="CB964">
        <f>IF($Z964="","",INDEX($BV$2:$BV$2000,$Z964))</f>
      </c>
    </row>
    <row r="965">
      <c r="A965" t="str">
        <f>IF(TRIM(INDEX(games!$A:$A,ROW()))="","",TRIM(INDEX(games!$A:$A,ROW())))</f>
      </c>
      <c r="B965">
        <f>IF(OR($A965="",INDEX(games!$B:$B,ROW())=""),"",INDEX(games!$B:$B,ROW()))</f>
      </c>
      <c r="C965" t="str">
        <f>IF(OR($A965="",INDEX(games!$C:$C,ROW())=""),"",INDEX(games!$C:$C,ROW()))</f>
      </c>
      <c r="D965">
        <f>IF($A965="","",COUNTIF($W$2:$W$2500,$A965)+COUNTIF($X$2:$X$2500,$A965))</f>
      </c>
      <c r="E965">
        <f>IF($A965="","",IFERROR(MATCH($C965,$R$2:$R$5,0),0))</f>
      </c>
      <c r="F965">
        <f>IF($A965="","",MOD(ROW(),34))</f>
      </c>
      <c r="G965">
        <f>IF($A965="",NA(),IF($C965="Action",$B965,NA()))</f>
      </c>
      <c r="H965">
        <f>IF($A965="",NA(),IF($C965="Action",1+$F965*0.023,NA()))</f>
      </c>
      <c r="I965">
        <f>IF($A965="",NA(),IF($C965="Strategy",$B965,NA()))</f>
      </c>
      <c r="J965">
        <f>IF($A965="",NA(),IF($C965="Strategy",2+$F965*0.023,NA()))</f>
      </c>
      <c r="K965">
        <f>IF($A965="",NA(),IF($C965="Deckbuilder",$B965,NA()))</f>
      </c>
      <c r="L965">
        <f>IF($A965="",NA(),IF($C965="Deckbuilder",3+$F965*0.023,NA()))</f>
      </c>
      <c r="M965">
        <f>IF($A965="",NA(),IF($C965="Traditional",$B965,NA()))</f>
      </c>
      <c r="N965">
        <f>IF($A965="",NA(),IF($C965="Traditional",4+$F965*0.023,NA()))</f>
      </c>
      <c r="O965">
        <f>IF($A965="","",$D965+ROW()/1000000)</f>
      </c>
      <c r="P965" t="str">
        <f>IF(OR($A965="",INDEX(games!$H:$H,ROW())=""),"",INDEX(games!$H:$H,ROW()))</f>
      </c>
      <c r="Q965">
        <f>IF(OR($A965="",$P965&lt;&gt;"Yes"),"",$D965+ROW()/1000000)</f>
      </c>
      <c r="T965">
        <f>IF($Y965="","",INDEX($B$2:$B$2000,$Y965))</f>
      </c>
      <c r="U965">
        <f>IF($Z965="","",INDEX($B$2:$B$2000,$Z965))</f>
      </c>
      <c r="V965">
        <f>IF(OR($T965="",$U965=""),"",$U965-$T965)</f>
      </c>
      <c r="W965" t="str">
        <f>IF(TRIM(INDEX(connections!$A:$A,ROW()))="","",TRIM(INDEX(connections!$A:$A,ROW())))</f>
      </c>
      <c r="X965" t="str">
        <f>IF($W965="","",TRIM(INDEX(connections!$B:$B,ROW())))</f>
      </c>
      <c r="Y965">
        <f>IF($W965="","",IFERROR(MATCH($W965,$A$2:$A$2000,0),""))</f>
      </c>
      <c r="Z965">
        <f>IF($X965="","",IFERROR(MATCH($X965,$A$2:$A$2000,0),""))</f>
      </c>
      <c r="AA965" t="str">
        <f>IF($Y965="","",INDEX($P$2:$P$2000,$Y965))</f>
      </c>
      <c r="AB965" t="str">
        <f>IF($Z965="","",INDEX($P$2:$P$2000,$Z965))</f>
      </c>
      <c r="AC965">
        <f>IF(AND($AA965="Yes",$AB965="Yes"),1,"")</f>
      </c>
      <c r="AD965">
        <f>IF(OR($Y965="",$Z965=""),"",IF(INDEX($C$2:$C$2000,$Y965)=INDEX($C$2:$C$2000,$Z965),0,1))</f>
      </c>
      <c r="AE965">
        <f>IF($AC965&lt;&gt;1,"",IF(AND(INDEX($AG$2:$AG$2000,$Y965)=1,INDEX($AG$2:$AG$2000,$Z965)=1),1,""))</f>
      </c>
      <c r="AG965">
        <f>IF($A965="","",COUNTIFS($W$2:$W$2500,$A965,$AB$2:$AB$2500,"Yes")+COUNTIFS($X$2:$X$2500,$A965,$AA$2:$AA$2500,"Yes"))</f>
      </c>
      <c r="AH965" t="str">
        <f>IF(OR($P965&lt;&gt;"Yes",N($AG965)=0),"",IF(AND($AG965=1,COUNTIFS($W$2:$W$2500,$A965,$AE$2:$AE$2500,1)+COUNTIFS($X$2:$X$2500,$A965,$AE$2:$AE$2500,1)&gt;0),"","Yes"))</f>
      </c>
      <c r="AI965">
        <f>IF($AH965="Yes",$AG965,"")</f>
      </c>
      <c r="AJ965">
        <f>IF($AI965="","",$AI965+ROW()/1000000)</f>
      </c>
      <c r="AK965">
        <f>IF(OR($A965="",$P965="Yes",N($AG965)=0),"",$AG965+ROW()/1000000)</f>
      </c>
      <c r="AL965" t="str">
        <f>IF($A965="","",INDEX(games!$J:$J,ROW())&amp;"")</f>
      </c>
      <c r="AM965">
        <f>IF($A965="","",SUMPRODUCT($AO965:$BD965,'Map Analysis'!$AP$2^{0,1,2,3,4,5,6,7,8,9,10,11,12,13,14,15}))</f>
      </c>
      <c r="AN965">
        <f>IF($A965="","",$AM965+ROW()/10000000)</f>
      </c>
      <c r="AO965">
        <f>IF($A965="","",COUNTIF($W$2:$W$2500,$A965))</f>
      </c>
      <c r="AP965">
        <f>IF($A965="","",SUMIFS($BF$2:$BF$2500,$W$2:$W$2500,$A965))</f>
      </c>
      <c r="AQ965">
        <f>IF($A965="","",SUMIFS($BG$2:$BG$2500,$W$2:$W$2500,$A965))</f>
      </c>
      <c r="AR965">
        <f>IF($A965="","",SUMIFS($BH$2:$BH$2500,$W$2:$W$2500,$A965))</f>
      </c>
      <c r="AS965">
        <f>IF($A965="","",SUMIFS($BI$2:$BI$2500,$W$2:$W$2500,$A965))</f>
      </c>
      <c r="AT965">
        <f>IF($A965="","",SUMIFS($BJ$2:$BJ$2500,$W$2:$W$2500,$A965))</f>
      </c>
      <c r="AU965">
        <f>IF($A965="","",SUMIFS($BK$2:$BK$2500,$W$2:$W$2500,$A965))</f>
      </c>
      <c r="AV965">
        <f>IF($A965="","",SUMIFS($BL$2:$BL$2500,$W$2:$W$2500,$A965))</f>
      </c>
      <c r="AW965">
        <f>IF($A965="","",SUMIFS($BM$2:$BM$2500,$W$2:$W$2500,$A965))</f>
      </c>
      <c r="AX965">
        <f>IF($A965="","",SUMIFS($BN$2:$BN$2500,$W$2:$W$2500,$A965))</f>
      </c>
      <c r="AY965">
        <f>IF($A965="","",SUMIFS($BO$2:$BO$2500,$W$2:$W$2500,$A965))</f>
      </c>
      <c r="AZ965">
        <f>IF($A965="","",SUMIFS($BP$2:$BP$2500,$W$2:$W$2500,$A965))</f>
      </c>
      <c r="BA965">
        <f>IF($A965="","",SUMIFS($BQ$2:$BQ$2500,$W$2:$W$2500,$A965))</f>
      </c>
      <c r="BB965">
        <f>IF($A965="","",SUMIFS($BR$2:$BR$2500,$W$2:$W$2500,$A965))</f>
      </c>
      <c r="BC965">
        <f>IF($A965="","",SUMIFS($BS$2:$BS$2500,$W$2:$W$2500,$A965))</f>
      </c>
      <c r="BD965">
        <f>IF($A965="","",SUMIFS($BT$2:$BT$2500,$W$2:$W$2500,$A965))</f>
      </c>
      <c r="BF965">
        <f>IF($Z965="","",INDEX($AO$2:$AO$2000,$Z965))</f>
      </c>
      <c r="BG965">
        <f>IF($Z965="","",INDEX($AP$2:$AP$2000,$Z965))</f>
      </c>
      <c r="BH965">
        <f>IF($Z965="","",INDEX($AQ$2:$AQ$2000,$Z965))</f>
      </c>
      <c r="BI965">
        <f>IF($Z965="","",INDEX($AR$2:$AR$2000,$Z965))</f>
      </c>
      <c r="BJ965">
        <f>IF($Z965="","",INDEX($AS$2:$AS$2000,$Z965))</f>
      </c>
      <c r="BK965">
        <f>IF($Z965="","",INDEX($AT$2:$AT$2000,$Z965))</f>
      </c>
      <c r="BL965">
        <f>IF($Z965="","",INDEX($AU$2:$AU$2000,$Z965))</f>
      </c>
      <c r="BM965">
        <f>IF($Z965="","",INDEX($AV$2:$AV$2000,$Z965))</f>
      </c>
      <c r="BN965">
        <f>IF($Z965="","",INDEX($AW$2:$AW$2000,$Z965))</f>
      </c>
      <c r="BO965">
        <f>IF($Z965="","",INDEX($AX$2:$AX$2000,$Z965))</f>
      </c>
      <c r="BP965">
        <f>IF($Z965="","",INDEX($AY$2:$AY$2000,$Z965))</f>
      </c>
      <c r="BQ965">
        <f>IF($Z965="","",INDEX($AZ$2:$AZ$2000,$Z965))</f>
      </c>
      <c r="BR965">
        <f>IF($Z965="","",INDEX($BA$2:$BA$2000,$Z965))</f>
      </c>
      <c r="BS965">
        <f>IF($Z965="","",INDEX($BB$2:$BB$2000,$Z965))</f>
      </c>
      <c r="BT965">
        <f>IF($Z965="","",INDEX($BC$2:$BC$2000,$Z965))</f>
      </c>
      <c r="BV965">
        <f>IF(OR($A965="",$P965&lt;&gt;"Yes",$AH965="Yes"),"",1+N($AG965))</f>
      </c>
      <c r="BW965">
        <f>IF($A965="","",COUNTIFS($W$2:$W$2500,$A965,$BZ$2:$BZ$2500,"Yes")+COUNTIFS($X$2:$X$2500,$A965,$BY$2:$BY$2500,"Yes"))</f>
      </c>
      <c r="BX965">
        <f>IF(OR($A965="",$P965="Yes"),"",IF(N($BW965)=0,0,1+SUMIFS($CB$2:$CB$2500,$W$2:$W$2500,$A965)+SUMIFS($CA$2:$CA$2500,$X$2:$X$2500,$A965)))</f>
      </c>
      <c r="BY965" t="str">
        <f>IF($Y965="","",INDEX($AH$2:$AH$2000,$Y965)&amp;"")</f>
      </c>
      <c r="BZ965" t="str">
        <f>IF($Z965="","",INDEX($AH$2:$AH$2000,$Z965)&amp;"")</f>
      </c>
      <c r="CA965">
        <f>IF($Y965="","",INDEX($BV$2:$BV$2000,$Y965))</f>
      </c>
      <c r="CB965">
        <f>IF($Z965="","",INDEX($BV$2:$BV$2000,$Z965))</f>
      </c>
    </row>
    <row r="966">
      <c r="A966" t="str">
        <f>IF(TRIM(INDEX(games!$A:$A,ROW()))="","",TRIM(INDEX(games!$A:$A,ROW())))</f>
      </c>
      <c r="B966">
        <f>IF(OR($A966="",INDEX(games!$B:$B,ROW())=""),"",INDEX(games!$B:$B,ROW()))</f>
      </c>
      <c r="C966" t="str">
        <f>IF(OR($A966="",INDEX(games!$C:$C,ROW())=""),"",INDEX(games!$C:$C,ROW()))</f>
      </c>
      <c r="D966">
        <f>IF($A966="","",COUNTIF($W$2:$W$2500,$A966)+COUNTIF($X$2:$X$2500,$A966))</f>
      </c>
      <c r="E966">
        <f>IF($A966="","",IFERROR(MATCH($C966,$R$2:$R$5,0),0))</f>
      </c>
      <c r="F966">
        <f>IF($A966="","",MOD(ROW(),34))</f>
      </c>
      <c r="G966">
        <f>IF($A966="",NA(),IF($C966="Action",$B966,NA()))</f>
      </c>
      <c r="H966">
        <f>IF($A966="",NA(),IF($C966="Action",1+$F966*0.023,NA()))</f>
      </c>
      <c r="I966">
        <f>IF($A966="",NA(),IF($C966="Strategy",$B966,NA()))</f>
      </c>
      <c r="J966">
        <f>IF($A966="",NA(),IF($C966="Strategy",2+$F966*0.023,NA()))</f>
      </c>
      <c r="K966">
        <f>IF($A966="",NA(),IF($C966="Deckbuilder",$B966,NA()))</f>
      </c>
      <c r="L966">
        <f>IF($A966="",NA(),IF($C966="Deckbuilder",3+$F966*0.023,NA()))</f>
      </c>
      <c r="M966">
        <f>IF($A966="",NA(),IF($C966="Traditional",$B966,NA()))</f>
      </c>
      <c r="N966">
        <f>IF($A966="",NA(),IF($C966="Traditional",4+$F966*0.023,NA()))</f>
      </c>
      <c r="O966">
        <f>IF($A966="","",$D966+ROW()/1000000)</f>
      </c>
      <c r="P966" t="str">
        <f>IF(OR($A966="",INDEX(games!$H:$H,ROW())=""),"",INDEX(games!$H:$H,ROW()))</f>
      </c>
      <c r="Q966">
        <f>IF(OR($A966="",$P966&lt;&gt;"Yes"),"",$D966+ROW()/1000000)</f>
      </c>
      <c r="T966">
        <f>IF($Y966="","",INDEX($B$2:$B$2000,$Y966))</f>
      </c>
      <c r="U966">
        <f>IF($Z966="","",INDEX($B$2:$B$2000,$Z966))</f>
      </c>
      <c r="V966">
        <f>IF(OR($T966="",$U966=""),"",$U966-$T966)</f>
      </c>
      <c r="W966" t="str">
        <f>IF(TRIM(INDEX(connections!$A:$A,ROW()))="","",TRIM(INDEX(connections!$A:$A,ROW())))</f>
      </c>
      <c r="X966" t="str">
        <f>IF($W966="","",TRIM(INDEX(connections!$B:$B,ROW())))</f>
      </c>
      <c r="Y966">
        <f>IF($W966="","",IFERROR(MATCH($W966,$A$2:$A$2000,0),""))</f>
      </c>
      <c r="Z966">
        <f>IF($X966="","",IFERROR(MATCH($X966,$A$2:$A$2000,0),""))</f>
      </c>
      <c r="AA966" t="str">
        <f>IF($Y966="","",INDEX($P$2:$P$2000,$Y966))</f>
      </c>
      <c r="AB966" t="str">
        <f>IF($Z966="","",INDEX($P$2:$P$2000,$Z966))</f>
      </c>
      <c r="AC966">
        <f>IF(AND($AA966="Yes",$AB966="Yes"),1,"")</f>
      </c>
      <c r="AD966">
        <f>IF(OR($Y966="",$Z966=""),"",IF(INDEX($C$2:$C$2000,$Y966)=INDEX($C$2:$C$2000,$Z966),0,1))</f>
      </c>
      <c r="AE966">
        <f>IF($AC966&lt;&gt;1,"",IF(AND(INDEX($AG$2:$AG$2000,$Y966)=1,INDEX($AG$2:$AG$2000,$Z966)=1),1,""))</f>
      </c>
      <c r="AG966">
        <f>IF($A966="","",COUNTIFS($W$2:$W$2500,$A966,$AB$2:$AB$2500,"Yes")+COUNTIFS($X$2:$X$2500,$A966,$AA$2:$AA$2500,"Yes"))</f>
      </c>
      <c r="AH966" t="str">
        <f>IF(OR($P966&lt;&gt;"Yes",N($AG966)=0),"",IF(AND($AG966=1,COUNTIFS($W$2:$W$2500,$A966,$AE$2:$AE$2500,1)+COUNTIFS($X$2:$X$2500,$A966,$AE$2:$AE$2500,1)&gt;0),"","Yes"))</f>
      </c>
      <c r="AI966">
        <f>IF($AH966="Yes",$AG966,"")</f>
      </c>
      <c r="AJ966">
        <f>IF($AI966="","",$AI966+ROW()/1000000)</f>
      </c>
      <c r="AK966">
        <f>IF(OR($A966="",$P966="Yes",N($AG966)=0),"",$AG966+ROW()/1000000)</f>
      </c>
      <c r="AL966" t="str">
        <f>IF($A966="","",INDEX(games!$J:$J,ROW())&amp;"")</f>
      </c>
      <c r="AM966">
        <f>IF($A966="","",SUMPRODUCT($AO966:$BD966,'Map Analysis'!$AP$2^{0,1,2,3,4,5,6,7,8,9,10,11,12,13,14,15}))</f>
      </c>
      <c r="AN966">
        <f>IF($A966="","",$AM966+ROW()/10000000)</f>
      </c>
      <c r="AO966">
        <f>IF($A966="","",COUNTIF($W$2:$W$2500,$A966))</f>
      </c>
      <c r="AP966">
        <f>IF($A966="","",SUMIFS($BF$2:$BF$2500,$W$2:$W$2500,$A966))</f>
      </c>
      <c r="AQ966">
        <f>IF($A966="","",SUMIFS($BG$2:$BG$2500,$W$2:$W$2500,$A966))</f>
      </c>
      <c r="AR966">
        <f>IF($A966="","",SUMIFS($BH$2:$BH$2500,$W$2:$W$2500,$A966))</f>
      </c>
      <c r="AS966">
        <f>IF($A966="","",SUMIFS($BI$2:$BI$2500,$W$2:$W$2500,$A966))</f>
      </c>
      <c r="AT966">
        <f>IF($A966="","",SUMIFS($BJ$2:$BJ$2500,$W$2:$W$2500,$A966))</f>
      </c>
      <c r="AU966">
        <f>IF($A966="","",SUMIFS($BK$2:$BK$2500,$W$2:$W$2500,$A966))</f>
      </c>
      <c r="AV966">
        <f>IF($A966="","",SUMIFS($BL$2:$BL$2500,$W$2:$W$2500,$A966))</f>
      </c>
      <c r="AW966">
        <f>IF($A966="","",SUMIFS($BM$2:$BM$2500,$W$2:$W$2500,$A966))</f>
      </c>
      <c r="AX966">
        <f>IF($A966="","",SUMIFS($BN$2:$BN$2500,$W$2:$W$2500,$A966))</f>
      </c>
      <c r="AY966">
        <f>IF($A966="","",SUMIFS($BO$2:$BO$2500,$W$2:$W$2500,$A966))</f>
      </c>
      <c r="AZ966">
        <f>IF($A966="","",SUMIFS($BP$2:$BP$2500,$W$2:$W$2500,$A966))</f>
      </c>
      <c r="BA966">
        <f>IF($A966="","",SUMIFS($BQ$2:$BQ$2500,$W$2:$W$2500,$A966))</f>
      </c>
      <c r="BB966">
        <f>IF($A966="","",SUMIFS($BR$2:$BR$2500,$W$2:$W$2500,$A966))</f>
      </c>
      <c r="BC966">
        <f>IF($A966="","",SUMIFS($BS$2:$BS$2500,$W$2:$W$2500,$A966))</f>
      </c>
      <c r="BD966">
        <f>IF($A966="","",SUMIFS($BT$2:$BT$2500,$W$2:$W$2500,$A966))</f>
      </c>
      <c r="BF966">
        <f>IF($Z966="","",INDEX($AO$2:$AO$2000,$Z966))</f>
      </c>
      <c r="BG966">
        <f>IF($Z966="","",INDEX($AP$2:$AP$2000,$Z966))</f>
      </c>
      <c r="BH966">
        <f>IF($Z966="","",INDEX($AQ$2:$AQ$2000,$Z966))</f>
      </c>
      <c r="BI966">
        <f>IF($Z966="","",INDEX($AR$2:$AR$2000,$Z966))</f>
      </c>
      <c r="BJ966">
        <f>IF($Z966="","",INDEX($AS$2:$AS$2000,$Z966))</f>
      </c>
      <c r="BK966">
        <f>IF($Z966="","",INDEX($AT$2:$AT$2000,$Z966))</f>
      </c>
      <c r="BL966">
        <f>IF($Z966="","",INDEX($AU$2:$AU$2000,$Z966))</f>
      </c>
      <c r="BM966">
        <f>IF($Z966="","",INDEX($AV$2:$AV$2000,$Z966))</f>
      </c>
      <c r="BN966">
        <f>IF($Z966="","",INDEX($AW$2:$AW$2000,$Z966))</f>
      </c>
      <c r="BO966">
        <f>IF($Z966="","",INDEX($AX$2:$AX$2000,$Z966))</f>
      </c>
      <c r="BP966">
        <f>IF($Z966="","",INDEX($AY$2:$AY$2000,$Z966))</f>
      </c>
      <c r="BQ966">
        <f>IF($Z966="","",INDEX($AZ$2:$AZ$2000,$Z966))</f>
      </c>
      <c r="BR966">
        <f>IF($Z966="","",INDEX($BA$2:$BA$2000,$Z966))</f>
      </c>
      <c r="BS966">
        <f>IF($Z966="","",INDEX($BB$2:$BB$2000,$Z966))</f>
      </c>
      <c r="BT966">
        <f>IF($Z966="","",INDEX($BC$2:$BC$2000,$Z966))</f>
      </c>
      <c r="BV966">
        <f>IF(OR($A966="",$P966&lt;&gt;"Yes",$AH966="Yes"),"",1+N($AG966))</f>
      </c>
      <c r="BW966">
        <f>IF($A966="","",COUNTIFS($W$2:$W$2500,$A966,$BZ$2:$BZ$2500,"Yes")+COUNTIFS($X$2:$X$2500,$A966,$BY$2:$BY$2500,"Yes"))</f>
      </c>
      <c r="BX966">
        <f>IF(OR($A966="",$P966="Yes"),"",IF(N($BW966)=0,0,1+SUMIFS($CB$2:$CB$2500,$W$2:$W$2500,$A966)+SUMIFS($CA$2:$CA$2500,$X$2:$X$2500,$A966)))</f>
      </c>
      <c r="BY966" t="str">
        <f>IF($Y966="","",INDEX($AH$2:$AH$2000,$Y966)&amp;"")</f>
      </c>
      <c r="BZ966" t="str">
        <f>IF($Z966="","",INDEX($AH$2:$AH$2000,$Z966)&amp;"")</f>
      </c>
      <c r="CA966">
        <f>IF($Y966="","",INDEX($BV$2:$BV$2000,$Y966))</f>
      </c>
      <c r="CB966">
        <f>IF($Z966="","",INDEX($BV$2:$BV$2000,$Z966))</f>
      </c>
    </row>
    <row r="967">
      <c r="A967" t="str">
        <f>IF(TRIM(INDEX(games!$A:$A,ROW()))="","",TRIM(INDEX(games!$A:$A,ROW())))</f>
      </c>
      <c r="B967">
        <f>IF(OR($A967="",INDEX(games!$B:$B,ROW())=""),"",INDEX(games!$B:$B,ROW()))</f>
      </c>
      <c r="C967" t="str">
        <f>IF(OR($A967="",INDEX(games!$C:$C,ROW())=""),"",INDEX(games!$C:$C,ROW()))</f>
      </c>
      <c r="D967">
        <f>IF($A967="","",COUNTIF($W$2:$W$2500,$A967)+COUNTIF($X$2:$X$2500,$A967))</f>
      </c>
      <c r="E967">
        <f>IF($A967="","",IFERROR(MATCH($C967,$R$2:$R$5,0),0))</f>
      </c>
      <c r="F967">
        <f>IF($A967="","",MOD(ROW(),34))</f>
      </c>
      <c r="G967">
        <f>IF($A967="",NA(),IF($C967="Action",$B967,NA()))</f>
      </c>
      <c r="H967">
        <f>IF($A967="",NA(),IF($C967="Action",1+$F967*0.023,NA()))</f>
      </c>
      <c r="I967">
        <f>IF($A967="",NA(),IF($C967="Strategy",$B967,NA()))</f>
      </c>
      <c r="J967">
        <f>IF($A967="",NA(),IF($C967="Strategy",2+$F967*0.023,NA()))</f>
      </c>
      <c r="K967">
        <f>IF($A967="",NA(),IF($C967="Deckbuilder",$B967,NA()))</f>
      </c>
      <c r="L967">
        <f>IF($A967="",NA(),IF($C967="Deckbuilder",3+$F967*0.023,NA()))</f>
      </c>
      <c r="M967">
        <f>IF($A967="",NA(),IF($C967="Traditional",$B967,NA()))</f>
      </c>
      <c r="N967">
        <f>IF($A967="",NA(),IF($C967="Traditional",4+$F967*0.023,NA()))</f>
      </c>
      <c r="O967">
        <f>IF($A967="","",$D967+ROW()/1000000)</f>
      </c>
      <c r="P967" t="str">
        <f>IF(OR($A967="",INDEX(games!$H:$H,ROW())=""),"",INDEX(games!$H:$H,ROW()))</f>
      </c>
      <c r="Q967">
        <f>IF(OR($A967="",$P967&lt;&gt;"Yes"),"",$D967+ROW()/1000000)</f>
      </c>
      <c r="T967">
        <f>IF($Y967="","",INDEX($B$2:$B$2000,$Y967))</f>
      </c>
      <c r="U967">
        <f>IF($Z967="","",INDEX($B$2:$B$2000,$Z967))</f>
      </c>
      <c r="V967">
        <f>IF(OR($T967="",$U967=""),"",$U967-$T967)</f>
      </c>
      <c r="W967" t="str">
        <f>IF(TRIM(INDEX(connections!$A:$A,ROW()))="","",TRIM(INDEX(connections!$A:$A,ROW())))</f>
      </c>
      <c r="X967" t="str">
        <f>IF($W967="","",TRIM(INDEX(connections!$B:$B,ROW())))</f>
      </c>
      <c r="Y967">
        <f>IF($W967="","",IFERROR(MATCH($W967,$A$2:$A$2000,0),""))</f>
      </c>
      <c r="Z967">
        <f>IF($X967="","",IFERROR(MATCH($X967,$A$2:$A$2000,0),""))</f>
      </c>
      <c r="AA967" t="str">
        <f>IF($Y967="","",INDEX($P$2:$P$2000,$Y967))</f>
      </c>
      <c r="AB967" t="str">
        <f>IF($Z967="","",INDEX($P$2:$P$2000,$Z967))</f>
      </c>
      <c r="AC967">
        <f>IF(AND($AA967="Yes",$AB967="Yes"),1,"")</f>
      </c>
      <c r="AD967">
        <f>IF(OR($Y967="",$Z967=""),"",IF(INDEX($C$2:$C$2000,$Y967)=INDEX($C$2:$C$2000,$Z967),0,1))</f>
      </c>
      <c r="AE967">
        <f>IF($AC967&lt;&gt;1,"",IF(AND(INDEX($AG$2:$AG$2000,$Y967)=1,INDEX($AG$2:$AG$2000,$Z967)=1),1,""))</f>
      </c>
      <c r="AG967">
        <f>IF($A967="","",COUNTIFS($W$2:$W$2500,$A967,$AB$2:$AB$2500,"Yes")+COUNTIFS($X$2:$X$2500,$A967,$AA$2:$AA$2500,"Yes"))</f>
      </c>
      <c r="AH967" t="str">
        <f>IF(OR($P967&lt;&gt;"Yes",N($AG967)=0),"",IF(AND($AG967=1,COUNTIFS($W$2:$W$2500,$A967,$AE$2:$AE$2500,1)+COUNTIFS($X$2:$X$2500,$A967,$AE$2:$AE$2500,1)&gt;0),"","Yes"))</f>
      </c>
      <c r="AI967">
        <f>IF($AH967="Yes",$AG967,"")</f>
      </c>
      <c r="AJ967">
        <f>IF($AI967="","",$AI967+ROW()/1000000)</f>
      </c>
      <c r="AK967">
        <f>IF(OR($A967="",$P967="Yes",N($AG967)=0),"",$AG967+ROW()/1000000)</f>
      </c>
      <c r="AL967" t="str">
        <f>IF($A967="","",INDEX(games!$J:$J,ROW())&amp;"")</f>
      </c>
      <c r="AM967">
        <f>IF($A967="","",SUMPRODUCT($AO967:$BD967,'Map Analysis'!$AP$2^{0,1,2,3,4,5,6,7,8,9,10,11,12,13,14,15}))</f>
      </c>
      <c r="AN967">
        <f>IF($A967="","",$AM967+ROW()/10000000)</f>
      </c>
      <c r="AO967">
        <f>IF($A967="","",COUNTIF($W$2:$W$2500,$A967))</f>
      </c>
      <c r="AP967">
        <f>IF($A967="","",SUMIFS($BF$2:$BF$2500,$W$2:$W$2500,$A967))</f>
      </c>
      <c r="AQ967">
        <f>IF($A967="","",SUMIFS($BG$2:$BG$2500,$W$2:$W$2500,$A967))</f>
      </c>
      <c r="AR967">
        <f>IF($A967="","",SUMIFS($BH$2:$BH$2500,$W$2:$W$2500,$A967))</f>
      </c>
      <c r="AS967">
        <f>IF($A967="","",SUMIFS($BI$2:$BI$2500,$W$2:$W$2500,$A967))</f>
      </c>
      <c r="AT967">
        <f>IF($A967="","",SUMIFS($BJ$2:$BJ$2500,$W$2:$W$2500,$A967))</f>
      </c>
      <c r="AU967">
        <f>IF($A967="","",SUMIFS($BK$2:$BK$2500,$W$2:$W$2500,$A967))</f>
      </c>
      <c r="AV967">
        <f>IF($A967="","",SUMIFS($BL$2:$BL$2500,$W$2:$W$2500,$A967))</f>
      </c>
      <c r="AW967">
        <f>IF($A967="","",SUMIFS($BM$2:$BM$2500,$W$2:$W$2500,$A967))</f>
      </c>
      <c r="AX967">
        <f>IF($A967="","",SUMIFS($BN$2:$BN$2500,$W$2:$W$2500,$A967))</f>
      </c>
      <c r="AY967">
        <f>IF($A967="","",SUMIFS($BO$2:$BO$2500,$W$2:$W$2500,$A967))</f>
      </c>
      <c r="AZ967">
        <f>IF($A967="","",SUMIFS($BP$2:$BP$2500,$W$2:$W$2500,$A967))</f>
      </c>
      <c r="BA967">
        <f>IF($A967="","",SUMIFS($BQ$2:$BQ$2500,$W$2:$W$2500,$A967))</f>
      </c>
      <c r="BB967">
        <f>IF($A967="","",SUMIFS($BR$2:$BR$2500,$W$2:$W$2500,$A967))</f>
      </c>
      <c r="BC967">
        <f>IF($A967="","",SUMIFS($BS$2:$BS$2500,$W$2:$W$2500,$A967))</f>
      </c>
      <c r="BD967">
        <f>IF($A967="","",SUMIFS($BT$2:$BT$2500,$W$2:$W$2500,$A967))</f>
      </c>
      <c r="BF967">
        <f>IF($Z967="","",INDEX($AO$2:$AO$2000,$Z967))</f>
      </c>
      <c r="BG967">
        <f>IF($Z967="","",INDEX($AP$2:$AP$2000,$Z967))</f>
      </c>
      <c r="BH967">
        <f>IF($Z967="","",INDEX($AQ$2:$AQ$2000,$Z967))</f>
      </c>
      <c r="BI967">
        <f>IF($Z967="","",INDEX($AR$2:$AR$2000,$Z967))</f>
      </c>
      <c r="BJ967">
        <f>IF($Z967="","",INDEX($AS$2:$AS$2000,$Z967))</f>
      </c>
      <c r="BK967">
        <f>IF($Z967="","",INDEX($AT$2:$AT$2000,$Z967))</f>
      </c>
      <c r="BL967">
        <f>IF($Z967="","",INDEX($AU$2:$AU$2000,$Z967))</f>
      </c>
      <c r="BM967">
        <f>IF($Z967="","",INDEX($AV$2:$AV$2000,$Z967))</f>
      </c>
      <c r="BN967">
        <f>IF($Z967="","",INDEX($AW$2:$AW$2000,$Z967))</f>
      </c>
      <c r="BO967">
        <f>IF($Z967="","",INDEX($AX$2:$AX$2000,$Z967))</f>
      </c>
      <c r="BP967">
        <f>IF($Z967="","",INDEX($AY$2:$AY$2000,$Z967))</f>
      </c>
      <c r="BQ967">
        <f>IF($Z967="","",INDEX($AZ$2:$AZ$2000,$Z967))</f>
      </c>
      <c r="BR967">
        <f>IF($Z967="","",INDEX($BA$2:$BA$2000,$Z967))</f>
      </c>
      <c r="BS967">
        <f>IF($Z967="","",INDEX($BB$2:$BB$2000,$Z967))</f>
      </c>
      <c r="BT967">
        <f>IF($Z967="","",INDEX($BC$2:$BC$2000,$Z967))</f>
      </c>
      <c r="BV967">
        <f>IF(OR($A967="",$P967&lt;&gt;"Yes",$AH967="Yes"),"",1+N($AG967))</f>
      </c>
      <c r="BW967">
        <f>IF($A967="","",COUNTIFS($W$2:$W$2500,$A967,$BZ$2:$BZ$2500,"Yes")+COUNTIFS($X$2:$X$2500,$A967,$BY$2:$BY$2500,"Yes"))</f>
      </c>
      <c r="BX967">
        <f>IF(OR($A967="",$P967="Yes"),"",IF(N($BW967)=0,0,1+SUMIFS($CB$2:$CB$2500,$W$2:$W$2500,$A967)+SUMIFS($CA$2:$CA$2500,$X$2:$X$2500,$A967)))</f>
      </c>
      <c r="BY967" t="str">
        <f>IF($Y967="","",INDEX($AH$2:$AH$2000,$Y967)&amp;"")</f>
      </c>
      <c r="BZ967" t="str">
        <f>IF($Z967="","",INDEX($AH$2:$AH$2000,$Z967)&amp;"")</f>
      </c>
      <c r="CA967">
        <f>IF($Y967="","",INDEX($BV$2:$BV$2000,$Y967))</f>
      </c>
      <c r="CB967">
        <f>IF($Z967="","",INDEX($BV$2:$BV$2000,$Z967))</f>
      </c>
    </row>
    <row r="968">
      <c r="A968" t="str">
        <f>IF(TRIM(INDEX(games!$A:$A,ROW()))="","",TRIM(INDEX(games!$A:$A,ROW())))</f>
      </c>
      <c r="B968">
        <f>IF(OR($A968="",INDEX(games!$B:$B,ROW())=""),"",INDEX(games!$B:$B,ROW()))</f>
      </c>
      <c r="C968" t="str">
        <f>IF(OR($A968="",INDEX(games!$C:$C,ROW())=""),"",INDEX(games!$C:$C,ROW()))</f>
      </c>
      <c r="D968">
        <f>IF($A968="","",COUNTIF($W$2:$W$2500,$A968)+COUNTIF($X$2:$X$2500,$A968))</f>
      </c>
      <c r="E968">
        <f>IF($A968="","",IFERROR(MATCH($C968,$R$2:$R$5,0),0))</f>
      </c>
      <c r="F968">
        <f>IF($A968="","",MOD(ROW(),34))</f>
      </c>
      <c r="G968">
        <f>IF($A968="",NA(),IF($C968="Action",$B968,NA()))</f>
      </c>
      <c r="H968">
        <f>IF($A968="",NA(),IF($C968="Action",1+$F968*0.023,NA()))</f>
      </c>
      <c r="I968">
        <f>IF($A968="",NA(),IF($C968="Strategy",$B968,NA()))</f>
      </c>
      <c r="J968">
        <f>IF($A968="",NA(),IF($C968="Strategy",2+$F968*0.023,NA()))</f>
      </c>
      <c r="K968">
        <f>IF($A968="",NA(),IF($C968="Deckbuilder",$B968,NA()))</f>
      </c>
      <c r="L968">
        <f>IF($A968="",NA(),IF($C968="Deckbuilder",3+$F968*0.023,NA()))</f>
      </c>
      <c r="M968">
        <f>IF($A968="",NA(),IF($C968="Traditional",$B968,NA()))</f>
      </c>
      <c r="N968">
        <f>IF($A968="",NA(),IF($C968="Traditional",4+$F968*0.023,NA()))</f>
      </c>
      <c r="O968">
        <f>IF($A968="","",$D968+ROW()/1000000)</f>
      </c>
      <c r="P968" t="str">
        <f>IF(OR($A968="",INDEX(games!$H:$H,ROW())=""),"",INDEX(games!$H:$H,ROW()))</f>
      </c>
      <c r="Q968">
        <f>IF(OR($A968="",$P968&lt;&gt;"Yes"),"",$D968+ROW()/1000000)</f>
      </c>
      <c r="T968">
        <f>IF($Y968="","",INDEX($B$2:$B$2000,$Y968))</f>
      </c>
      <c r="U968">
        <f>IF($Z968="","",INDEX($B$2:$B$2000,$Z968))</f>
      </c>
      <c r="V968">
        <f>IF(OR($T968="",$U968=""),"",$U968-$T968)</f>
      </c>
      <c r="W968" t="str">
        <f>IF(TRIM(INDEX(connections!$A:$A,ROW()))="","",TRIM(INDEX(connections!$A:$A,ROW())))</f>
      </c>
      <c r="X968" t="str">
        <f>IF($W968="","",TRIM(INDEX(connections!$B:$B,ROW())))</f>
      </c>
      <c r="Y968">
        <f>IF($W968="","",IFERROR(MATCH($W968,$A$2:$A$2000,0),""))</f>
      </c>
      <c r="Z968">
        <f>IF($X968="","",IFERROR(MATCH($X968,$A$2:$A$2000,0),""))</f>
      </c>
      <c r="AA968" t="str">
        <f>IF($Y968="","",INDEX($P$2:$P$2000,$Y968))</f>
      </c>
      <c r="AB968" t="str">
        <f>IF($Z968="","",INDEX($P$2:$P$2000,$Z968))</f>
      </c>
      <c r="AC968">
        <f>IF(AND($AA968="Yes",$AB968="Yes"),1,"")</f>
      </c>
      <c r="AD968">
        <f>IF(OR($Y968="",$Z968=""),"",IF(INDEX($C$2:$C$2000,$Y968)=INDEX($C$2:$C$2000,$Z968),0,1))</f>
      </c>
      <c r="AE968">
        <f>IF($AC968&lt;&gt;1,"",IF(AND(INDEX($AG$2:$AG$2000,$Y968)=1,INDEX($AG$2:$AG$2000,$Z968)=1),1,""))</f>
      </c>
      <c r="AG968">
        <f>IF($A968="","",COUNTIFS($W$2:$W$2500,$A968,$AB$2:$AB$2500,"Yes")+COUNTIFS($X$2:$X$2500,$A968,$AA$2:$AA$2500,"Yes"))</f>
      </c>
      <c r="AH968" t="str">
        <f>IF(OR($P968&lt;&gt;"Yes",N($AG968)=0),"",IF(AND($AG968=1,COUNTIFS($W$2:$W$2500,$A968,$AE$2:$AE$2500,1)+COUNTIFS($X$2:$X$2500,$A968,$AE$2:$AE$2500,1)&gt;0),"","Yes"))</f>
      </c>
      <c r="AI968">
        <f>IF($AH968="Yes",$AG968,"")</f>
      </c>
      <c r="AJ968">
        <f>IF($AI968="","",$AI968+ROW()/1000000)</f>
      </c>
      <c r="AK968">
        <f>IF(OR($A968="",$P968="Yes",N($AG968)=0),"",$AG968+ROW()/1000000)</f>
      </c>
      <c r="AL968" t="str">
        <f>IF($A968="","",INDEX(games!$J:$J,ROW())&amp;"")</f>
      </c>
      <c r="AM968">
        <f>IF($A968="","",SUMPRODUCT($AO968:$BD968,'Map Analysis'!$AP$2^{0,1,2,3,4,5,6,7,8,9,10,11,12,13,14,15}))</f>
      </c>
      <c r="AN968">
        <f>IF($A968="","",$AM968+ROW()/10000000)</f>
      </c>
      <c r="AO968">
        <f>IF($A968="","",COUNTIF($W$2:$W$2500,$A968))</f>
      </c>
      <c r="AP968">
        <f>IF($A968="","",SUMIFS($BF$2:$BF$2500,$W$2:$W$2500,$A968))</f>
      </c>
      <c r="AQ968">
        <f>IF($A968="","",SUMIFS($BG$2:$BG$2500,$W$2:$W$2500,$A968))</f>
      </c>
      <c r="AR968">
        <f>IF($A968="","",SUMIFS($BH$2:$BH$2500,$W$2:$W$2500,$A968))</f>
      </c>
      <c r="AS968">
        <f>IF($A968="","",SUMIFS($BI$2:$BI$2500,$W$2:$W$2500,$A968))</f>
      </c>
      <c r="AT968">
        <f>IF($A968="","",SUMIFS($BJ$2:$BJ$2500,$W$2:$W$2500,$A968))</f>
      </c>
      <c r="AU968">
        <f>IF($A968="","",SUMIFS($BK$2:$BK$2500,$W$2:$W$2500,$A968))</f>
      </c>
      <c r="AV968">
        <f>IF($A968="","",SUMIFS($BL$2:$BL$2500,$W$2:$W$2500,$A968))</f>
      </c>
      <c r="AW968">
        <f>IF($A968="","",SUMIFS($BM$2:$BM$2500,$W$2:$W$2500,$A968))</f>
      </c>
      <c r="AX968">
        <f>IF($A968="","",SUMIFS($BN$2:$BN$2500,$W$2:$W$2500,$A968))</f>
      </c>
      <c r="AY968">
        <f>IF($A968="","",SUMIFS($BO$2:$BO$2500,$W$2:$W$2500,$A968))</f>
      </c>
      <c r="AZ968">
        <f>IF($A968="","",SUMIFS($BP$2:$BP$2500,$W$2:$W$2500,$A968))</f>
      </c>
      <c r="BA968">
        <f>IF($A968="","",SUMIFS($BQ$2:$BQ$2500,$W$2:$W$2500,$A968))</f>
      </c>
      <c r="BB968">
        <f>IF($A968="","",SUMIFS($BR$2:$BR$2500,$W$2:$W$2500,$A968))</f>
      </c>
      <c r="BC968">
        <f>IF($A968="","",SUMIFS($BS$2:$BS$2500,$W$2:$W$2500,$A968))</f>
      </c>
      <c r="BD968">
        <f>IF($A968="","",SUMIFS($BT$2:$BT$2500,$W$2:$W$2500,$A968))</f>
      </c>
      <c r="BF968">
        <f>IF($Z968="","",INDEX($AO$2:$AO$2000,$Z968))</f>
      </c>
      <c r="BG968">
        <f>IF($Z968="","",INDEX($AP$2:$AP$2000,$Z968))</f>
      </c>
      <c r="BH968">
        <f>IF($Z968="","",INDEX($AQ$2:$AQ$2000,$Z968))</f>
      </c>
      <c r="BI968">
        <f>IF($Z968="","",INDEX($AR$2:$AR$2000,$Z968))</f>
      </c>
      <c r="BJ968">
        <f>IF($Z968="","",INDEX($AS$2:$AS$2000,$Z968))</f>
      </c>
      <c r="BK968">
        <f>IF($Z968="","",INDEX($AT$2:$AT$2000,$Z968))</f>
      </c>
      <c r="BL968">
        <f>IF($Z968="","",INDEX($AU$2:$AU$2000,$Z968))</f>
      </c>
      <c r="BM968">
        <f>IF($Z968="","",INDEX($AV$2:$AV$2000,$Z968))</f>
      </c>
      <c r="BN968">
        <f>IF($Z968="","",INDEX($AW$2:$AW$2000,$Z968))</f>
      </c>
      <c r="BO968">
        <f>IF($Z968="","",INDEX($AX$2:$AX$2000,$Z968))</f>
      </c>
      <c r="BP968">
        <f>IF($Z968="","",INDEX($AY$2:$AY$2000,$Z968))</f>
      </c>
      <c r="BQ968">
        <f>IF($Z968="","",INDEX($AZ$2:$AZ$2000,$Z968))</f>
      </c>
      <c r="BR968">
        <f>IF($Z968="","",INDEX($BA$2:$BA$2000,$Z968))</f>
      </c>
      <c r="BS968">
        <f>IF($Z968="","",INDEX($BB$2:$BB$2000,$Z968))</f>
      </c>
      <c r="BT968">
        <f>IF($Z968="","",INDEX($BC$2:$BC$2000,$Z968))</f>
      </c>
      <c r="BV968">
        <f>IF(OR($A968="",$P968&lt;&gt;"Yes",$AH968="Yes"),"",1+N($AG968))</f>
      </c>
      <c r="BW968">
        <f>IF($A968="","",COUNTIFS($W$2:$W$2500,$A968,$BZ$2:$BZ$2500,"Yes")+COUNTIFS($X$2:$X$2500,$A968,$BY$2:$BY$2500,"Yes"))</f>
      </c>
      <c r="BX968">
        <f>IF(OR($A968="",$P968="Yes"),"",IF(N($BW968)=0,0,1+SUMIFS($CB$2:$CB$2500,$W$2:$W$2500,$A968)+SUMIFS($CA$2:$CA$2500,$X$2:$X$2500,$A968)))</f>
      </c>
      <c r="BY968" t="str">
        <f>IF($Y968="","",INDEX($AH$2:$AH$2000,$Y968)&amp;"")</f>
      </c>
      <c r="BZ968" t="str">
        <f>IF($Z968="","",INDEX($AH$2:$AH$2000,$Z968)&amp;"")</f>
      </c>
      <c r="CA968">
        <f>IF($Y968="","",INDEX($BV$2:$BV$2000,$Y968))</f>
      </c>
      <c r="CB968">
        <f>IF($Z968="","",INDEX($BV$2:$BV$2000,$Z968))</f>
      </c>
    </row>
    <row r="969">
      <c r="A969" t="str">
        <f>IF(TRIM(INDEX(games!$A:$A,ROW()))="","",TRIM(INDEX(games!$A:$A,ROW())))</f>
      </c>
      <c r="B969">
        <f>IF(OR($A969="",INDEX(games!$B:$B,ROW())=""),"",INDEX(games!$B:$B,ROW()))</f>
      </c>
      <c r="C969" t="str">
        <f>IF(OR($A969="",INDEX(games!$C:$C,ROW())=""),"",INDEX(games!$C:$C,ROW()))</f>
      </c>
      <c r="D969">
        <f>IF($A969="","",COUNTIF($W$2:$W$2500,$A969)+COUNTIF($X$2:$X$2500,$A969))</f>
      </c>
      <c r="E969">
        <f>IF($A969="","",IFERROR(MATCH($C969,$R$2:$R$5,0),0))</f>
      </c>
      <c r="F969">
        <f>IF($A969="","",MOD(ROW(),34))</f>
      </c>
      <c r="G969">
        <f>IF($A969="",NA(),IF($C969="Action",$B969,NA()))</f>
      </c>
      <c r="H969">
        <f>IF($A969="",NA(),IF($C969="Action",1+$F969*0.023,NA()))</f>
      </c>
      <c r="I969">
        <f>IF($A969="",NA(),IF($C969="Strategy",$B969,NA()))</f>
      </c>
      <c r="J969">
        <f>IF($A969="",NA(),IF($C969="Strategy",2+$F969*0.023,NA()))</f>
      </c>
      <c r="K969">
        <f>IF($A969="",NA(),IF($C969="Deckbuilder",$B969,NA()))</f>
      </c>
      <c r="L969">
        <f>IF($A969="",NA(),IF($C969="Deckbuilder",3+$F969*0.023,NA()))</f>
      </c>
      <c r="M969">
        <f>IF($A969="",NA(),IF($C969="Traditional",$B969,NA()))</f>
      </c>
      <c r="N969">
        <f>IF($A969="",NA(),IF($C969="Traditional",4+$F969*0.023,NA()))</f>
      </c>
      <c r="O969">
        <f>IF($A969="","",$D969+ROW()/1000000)</f>
      </c>
      <c r="P969" t="str">
        <f>IF(OR($A969="",INDEX(games!$H:$H,ROW())=""),"",INDEX(games!$H:$H,ROW()))</f>
      </c>
      <c r="Q969">
        <f>IF(OR($A969="",$P969&lt;&gt;"Yes"),"",$D969+ROW()/1000000)</f>
      </c>
      <c r="T969">
        <f>IF($Y969="","",INDEX($B$2:$B$2000,$Y969))</f>
      </c>
      <c r="U969">
        <f>IF($Z969="","",INDEX($B$2:$B$2000,$Z969))</f>
      </c>
      <c r="V969">
        <f>IF(OR($T969="",$U969=""),"",$U969-$T969)</f>
      </c>
      <c r="W969" t="str">
        <f>IF(TRIM(INDEX(connections!$A:$A,ROW()))="","",TRIM(INDEX(connections!$A:$A,ROW())))</f>
      </c>
      <c r="X969" t="str">
        <f>IF($W969="","",TRIM(INDEX(connections!$B:$B,ROW())))</f>
      </c>
      <c r="Y969">
        <f>IF($W969="","",IFERROR(MATCH($W969,$A$2:$A$2000,0),""))</f>
      </c>
      <c r="Z969">
        <f>IF($X969="","",IFERROR(MATCH($X969,$A$2:$A$2000,0),""))</f>
      </c>
      <c r="AA969" t="str">
        <f>IF($Y969="","",INDEX($P$2:$P$2000,$Y969))</f>
      </c>
      <c r="AB969" t="str">
        <f>IF($Z969="","",INDEX($P$2:$P$2000,$Z969))</f>
      </c>
      <c r="AC969">
        <f>IF(AND($AA969="Yes",$AB969="Yes"),1,"")</f>
      </c>
      <c r="AD969">
        <f>IF(OR($Y969="",$Z969=""),"",IF(INDEX($C$2:$C$2000,$Y969)=INDEX($C$2:$C$2000,$Z969),0,1))</f>
      </c>
      <c r="AE969">
        <f>IF($AC969&lt;&gt;1,"",IF(AND(INDEX($AG$2:$AG$2000,$Y969)=1,INDEX($AG$2:$AG$2000,$Z969)=1),1,""))</f>
      </c>
      <c r="AG969">
        <f>IF($A969="","",COUNTIFS($W$2:$W$2500,$A969,$AB$2:$AB$2500,"Yes")+COUNTIFS($X$2:$X$2500,$A969,$AA$2:$AA$2500,"Yes"))</f>
      </c>
      <c r="AH969" t="str">
        <f>IF(OR($P969&lt;&gt;"Yes",N($AG969)=0),"",IF(AND($AG969=1,COUNTIFS($W$2:$W$2500,$A969,$AE$2:$AE$2500,1)+COUNTIFS($X$2:$X$2500,$A969,$AE$2:$AE$2500,1)&gt;0),"","Yes"))</f>
      </c>
      <c r="AI969">
        <f>IF($AH969="Yes",$AG969,"")</f>
      </c>
      <c r="AJ969">
        <f>IF($AI969="","",$AI969+ROW()/1000000)</f>
      </c>
      <c r="AK969">
        <f>IF(OR($A969="",$P969="Yes",N($AG969)=0),"",$AG969+ROW()/1000000)</f>
      </c>
      <c r="AL969" t="str">
        <f>IF($A969="","",INDEX(games!$J:$J,ROW())&amp;"")</f>
      </c>
      <c r="AM969">
        <f>IF($A969="","",SUMPRODUCT($AO969:$BD969,'Map Analysis'!$AP$2^{0,1,2,3,4,5,6,7,8,9,10,11,12,13,14,15}))</f>
      </c>
      <c r="AN969">
        <f>IF($A969="","",$AM969+ROW()/10000000)</f>
      </c>
      <c r="AO969">
        <f>IF($A969="","",COUNTIF($W$2:$W$2500,$A969))</f>
      </c>
      <c r="AP969">
        <f>IF($A969="","",SUMIFS($BF$2:$BF$2500,$W$2:$W$2500,$A969))</f>
      </c>
      <c r="AQ969">
        <f>IF($A969="","",SUMIFS($BG$2:$BG$2500,$W$2:$W$2500,$A969))</f>
      </c>
      <c r="AR969">
        <f>IF($A969="","",SUMIFS($BH$2:$BH$2500,$W$2:$W$2500,$A969))</f>
      </c>
      <c r="AS969">
        <f>IF($A969="","",SUMIFS($BI$2:$BI$2500,$W$2:$W$2500,$A969))</f>
      </c>
      <c r="AT969">
        <f>IF($A969="","",SUMIFS($BJ$2:$BJ$2500,$W$2:$W$2500,$A969))</f>
      </c>
      <c r="AU969">
        <f>IF($A969="","",SUMIFS($BK$2:$BK$2500,$W$2:$W$2500,$A969))</f>
      </c>
      <c r="AV969">
        <f>IF($A969="","",SUMIFS($BL$2:$BL$2500,$W$2:$W$2500,$A969))</f>
      </c>
      <c r="AW969">
        <f>IF($A969="","",SUMIFS($BM$2:$BM$2500,$W$2:$W$2500,$A969))</f>
      </c>
      <c r="AX969">
        <f>IF($A969="","",SUMIFS($BN$2:$BN$2500,$W$2:$W$2500,$A969))</f>
      </c>
      <c r="AY969">
        <f>IF($A969="","",SUMIFS($BO$2:$BO$2500,$W$2:$W$2500,$A969))</f>
      </c>
      <c r="AZ969">
        <f>IF($A969="","",SUMIFS($BP$2:$BP$2500,$W$2:$W$2500,$A969))</f>
      </c>
      <c r="BA969">
        <f>IF($A969="","",SUMIFS($BQ$2:$BQ$2500,$W$2:$W$2500,$A969))</f>
      </c>
      <c r="BB969">
        <f>IF($A969="","",SUMIFS($BR$2:$BR$2500,$W$2:$W$2500,$A969))</f>
      </c>
      <c r="BC969">
        <f>IF($A969="","",SUMIFS($BS$2:$BS$2500,$W$2:$W$2500,$A969))</f>
      </c>
      <c r="BD969">
        <f>IF($A969="","",SUMIFS($BT$2:$BT$2500,$W$2:$W$2500,$A969))</f>
      </c>
      <c r="BF969">
        <f>IF($Z969="","",INDEX($AO$2:$AO$2000,$Z969))</f>
      </c>
      <c r="BG969">
        <f>IF($Z969="","",INDEX($AP$2:$AP$2000,$Z969))</f>
      </c>
      <c r="BH969">
        <f>IF($Z969="","",INDEX($AQ$2:$AQ$2000,$Z969))</f>
      </c>
      <c r="BI969">
        <f>IF($Z969="","",INDEX($AR$2:$AR$2000,$Z969))</f>
      </c>
      <c r="BJ969">
        <f>IF($Z969="","",INDEX($AS$2:$AS$2000,$Z969))</f>
      </c>
      <c r="BK969">
        <f>IF($Z969="","",INDEX($AT$2:$AT$2000,$Z969))</f>
      </c>
      <c r="BL969">
        <f>IF($Z969="","",INDEX($AU$2:$AU$2000,$Z969))</f>
      </c>
      <c r="BM969">
        <f>IF($Z969="","",INDEX($AV$2:$AV$2000,$Z969))</f>
      </c>
      <c r="BN969">
        <f>IF($Z969="","",INDEX($AW$2:$AW$2000,$Z969))</f>
      </c>
      <c r="BO969">
        <f>IF($Z969="","",INDEX($AX$2:$AX$2000,$Z969))</f>
      </c>
      <c r="BP969">
        <f>IF($Z969="","",INDEX($AY$2:$AY$2000,$Z969))</f>
      </c>
      <c r="BQ969">
        <f>IF($Z969="","",INDEX($AZ$2:$AZ$2000,$Z969))</f>
      </c>
      <c r="BR969">
        <f>IF($Z969="","",INDEX($BA$2:$BA$2000,$Z969))</f>
      </c>
      <c r="BS969">
        <f>IF($Z969="","",INDEX($BB$2:$BB$2000,$Z969))</f>
      </c>
      <c r="BT969">
        <f>IF($Z969="","",INDEX($BC$2:$BC$2000,$Z969))</f>
      </c>
      <c r="BV969">
        <f>IF(OR($A969="",$P969&lt;&gt;"Yes",$AH969="Yes"),"",1+N($AG969))</f>
      </c>
      <c r="BW969">
        <f>IF($A969="","",COUNTIFS($W$2:$W$2500,$A969,$BZ$2:$BZ$2500,"Yes")+COUNTIFS($X$2:$X$2500,$A969,$BY$2:$BY$2500,"Yes"))</f>
      </c>
      <c r="BX969">
        <f>IF(OR($A969="",$P969="Yes"),"",IF(N($BW969)=0,0,1+SUMIFS($CB$2:$CB$2500,$W$2:$W$2500,$A969)+SUMIFS($CA$2:$CA$2500,$X$2:$X$2500,$A969)))</f>
      </c>
      <c r="BY969" t="str">
        <f>IF($Y969="","",INDEX($AH$2:$AH$2000,$Y969)&amp;"")</f>
      </c>
      <c r="BZ969" t="str">
        <f>IF($Z969="","",INDEX($AH$2:$AH$2000,$Z969)&amp;"")</f>
      </c>
      <c r="CA969">
        <f>IF($Y969="","",INDEX($BV$2:$BV$2000,$Y969))</f>
      </c>
      <c r="CB969">
        <f>IF($Z969="","",INDEX($BV$2:$BV$2000,$Z969))</f>
      </c>
    </row>
    <row r="970">
      <c r="A970" t="str">
        <f>IF(TRIM(INDEX(games!$A:$A,ROW()))="","",TRIM(INDEX(games!$A:$A,ROW())))</f>
      </c>
      <c r="B970">
        <f>IF(OR($A970="",INDEX(games!$B:$B,ROW())=""),"",INDEX(games!$B:$B,ROW()))</f>
      </c>
      <c r="C970" t="str">
        <f>IF(OR($A970="",INDEX(games!$C:$C,ROW())=""),"",INDEX(games!$C:$C,ROW()))</f>
      </c>
      <c r="D970">
        <f>IF($A970="","",COUNTIF($W$2:$W$2500,$A970)+COUNTIF($X$2:$X$2500,$A970))</f>
      </c>
      <c r="E970">
        <f>IF($A970="","",IFERROR(MATCH($C970,$R$2:$R$5,0),0))</f>
      </c>
      <c r="F970">
        <f>IF($A970="","",MOD(ROW(),34))</f>
      </c>
      <c r="G970">
        <f>IF($A970="",NA(),IF($C970="Action",$B970,NA()))</f>
      </c>
      <c r="H970">
        <f>IF($A970="",NA(),IF($C970="Action",1+$F970*0.023,NA()))</f>
      </c>
      <c r="I970">
        <f>IF($A970="",NA(),IF($C970="Strategy",$B970,NA()))</f>
      </c>
      <c r="J970">
        <f>IF($A970="",NA(),IF($C970="Strategy",2+$F970*0.023,NA()))</f>
      </c>
      <c r="K970">
        <f>IF($A970="",NA(),IF($C970="Deckbuilder",$B970,NA()))</f>
      </c>
      <c r="L970">
        <f>IF($A970="",NA(),IF($C970="Deckbuilder",3+$F970*0.023,NA()))</f>
      </c>
      <c r="M970">
        <f>IF($A970="",NA(),IF($C970="Traditional",$B970,NA()))</f>
      </c>
      <c r="N970">
        <f>IF($A970="",NA(),IF($C970="Traditional",4+$F970*0.023,NA()))</f>
      </c>
      <c r="O970">
        <f>IF($A970="","",$D970+ROW()/1000000)</f>
      </c>
      <c r="P970" t="str">
        <f>IF(OR($A970="",INDEX(games!$H:$H,ROW())=""),"",INDEX(games!$H:$H,ROW()))</f>
      </c>
      <c r="Q970">
        <f>IF(OR($A970="",$P970&lt;&gt;"Yes"),"",$D970+ROW()/1000000)</f>
      </c>
      <c r="T970">
        <f>IF($Y970="","",INDEX($B$2:$B$2000,$Y970))</f>
      </c>
      <c r="U970">
        <f>IF($Z970="","",INDEX($B$2:$B$2000,$Z970))</f>
      </c>
      <c r="V970">
        <f>IF(OR($T970="",$U970=""),"",$U970-$T970)</f>
      </c>
      <c r="W970" t="str">
        <f>IF(TRIM(INDEX(connections!$A:$A,ROW()))="","",TRIM(INDEX(connections!$A:$A,ROW())))</f>
      </c>
      <c r="X970" t="str">
        <f>IF($W970="","",TRIM(INDEX(connections!$B:$B,ROW())))</f>
      </c>
      <c r="Y970">
        <f>IF($W970="","",IFERROR(MATCH($W970,$A$2:$A$2000,0),""))</f>
      </c>
      <c r="Z970">
        <f>IF($X970="","",IFERROR(MATCH($X970,$A$2:$A$2000,0),""))</f>
      </c>
      <c r="AA970" t="str">
        <f>IF($Y970="","",INDEX($P$2:$P$2000,$Y970))</f>
      </c>
      <c r="AB970" t="str">
        <f>IF($Z970="","",INDEX($P$2:$P$2000,$Z970))</f>
      </c>
      <c r="AC970">
        <f>IF(AND($AA970="Yes",$AB970="Yes"),1,"")</f>
      </c>
      <c r="AD970">
        <f>IF(OR($Y970="",$Z970=""),"",IF(INDEX($C$2:$C$2000,$Y970)=INDEX($C$2:$C$2000,$Z970),0,1))</f>
      </c>
      <c r="AE970">
        <f>IF($AC970&lt;&gt;1,"",IF(AND(INDEX($AG$2:$AG$2000,$Y970)=1,INDEX($AG$2:$AG$2000,$Z970)=1),1,""))</f>
      </c>
      <c r="AG970">
        <f>IF($A970="","",COUNTIFS($W$2:$W$2500,$A970,$AB$2:$AB$2500,"Yes")+COUNTIFS($X$2:$X$2500,$A970,$AA$2:$AA$2500,"Yes"))</f>
      </c>
      <c r="AH970" t="str">
        <f>IF(OR($P970&lt;&gt;"Yes",N($AG970)=0),"",IF(AND($AG970=1,COUNTIFS($W$2:$W$2500,$A970,$AE$2:$AE$2500,1)+COUNTIFS($X$2:$X$2500,$A970,$AE$2:$AE$2500,1)&gt;0),"","Yes"))</f>
      </c>
      <c r="AI970">
        <f>IF($AH970="Yes",$AG970,"")</f>
      </c>
      <c r="AJ970">
        <f>IF($AI970="","",$AI970+ROW()/1000000)</f>
      </c>
      <c r="AK970">
        <f>IF(OR($A970="",$P970="Yes",N($AG970)=0),"",$AG970+ROW()/1000000)</f>
      </c>
      <c r="AL970" t="str">
        <f>IF($A970="","",INDEX(games!$J:$J,ROW())&amp;"")</f>
      </c>
      <c r="AM970">
        <f>IF($A970="","",SUMPRODUCT($AO970:$BD970,'Map Analysis'!$AP$2^{0,1,2,3,4,5,6,7,8,9,10,11,12,13,14,15}))</f>
      </c>
      <c r="AN970">
        <f>IF($A970="","",$AM970+ROW()/10000000)</f>
      </c>
      <c r="AO970">
        <f>IF($A970="","",COUNTIF($W$2:$W$2500,$A970))</f>
      </c>
      <c r="AP970">
        <f>IF($A970="","",SUMIFS($BF$2:$BF$2500,$W$2:$W$2500,$A970))</f>
      </c>
      <c r="AQ970">
        <f>IF($A970="","",SUMIFS($BG$2:$BG$2500,$W$2:$W$2500,$A970))</f>
      </c>
      <c r="AR970">
        <f>IF($A970="","",SUMIFS($BH$2:$BH$2500,$W$2:$W$2500,$A970))</f>
      </c>
      <c r="AS970">
        <f>IF($A970="","",SUMIFS($BI$2:$BI$2500,$W$2:$W$2500,$A970))</f>
      </c>
      <c r="AT970">
        <f>IF($A970="","",SUMIFS($BJ$2:$BJ$2500,$W$2:$W$2500,$A970))</f>
      </c>
      <c r="AU970">
        <f>IF($A970="","",SUMIFS($BK$2:$BK$2500,$W$2:$W$2500,$A970))</f>
      </c>
      <c r="AV970">
        <f>IF($A970="","",SUMIFS($BL$2:$BL$2500,$W$2:$W$2500,$A970))</f>
      </c>
      <c r="AW970">
        <f>IF($A970="","",SUMIFS($BM$2:$BM$2500,$W$2:$W$2500,$A970))</f>
      </c>
      <c r="AX970">
        <f>IF($A970="","",SUMIFS($BN$2:$BN$2500,$W$2:$W$2500,$A970))</f>
      </c>
      <c r="AY970">
        <f>IF($A970="","",SUMIFS($BO$2:$BO$2500,$W$2:$W$2500,$A970))</f>
      </c>
      <c r="AZ970">
        <f>IF($A970="","",SUMIFS($BP$2:$BP$2500,$W$2:$W$2500,$A970))</f>
      </c>
      <c r="BA970">
        <f>IF($A970="","",SUMIFS($BQ$2:$BQ$2500,$W$2:$W$2500,$A970))</f>
      </c>
      <c r="BB970">
        <f>IF($A970="","",SUMIFS($BR$2:$BR$2500,$W$2:$W$2500,$A970))</f>
      </c>
      <c r="BC970">
        <f>IF($A970="","",SUMIFS($BS$2:$BS$2500,$W$2:$W$2500,$A970))</f>
      </c>
      <c r="BD970">
        <f>IF($A970="","",SUMIFS($BT$2:$BT$2500,$W$2:$W$2500,$A970))</f>
      </c>
      <c r="BF970">
        <f>IF($Z970="","",INDEX($AO$2:$AO$2000,$Z970))</f>
      </c>
      <c r="BG970">
        <f>IF($Z970="","",INDEX($AP$2:$AP$2000,$Z970))</f>
      </c>
      <c r="BH970">
        <f>IF($Z970="","",INDEX($AQ$2:$AQ$2000,$Z970))</f>
      </c>
      <c r="BI970">
        <f>IF($Z970="","",INDEX($AR$2:$AR$2000,$Z970))</f>
      </c>
      <c r="BJ970">
        <f>IF($Z970="","",INDEX($AS$2:$AS$2000,$Z970))</f>
      </c>
      <c r="BK970">
        <f>IF($Z970="","",INDEX($AT$2:$AT$2000,$Z970))</f>
      </c>
      <c r="BL970">
        <f>IF($Z970="","",INDEX($AU$2:$AU$2000,$Z970))</f>
      </c>
      <c r="BM970">
        <f>IF($Z970="","",INDEX($AV$2:$AV$2000,$Z970))</f>
      </c>
      <c r="BN970">
        <f>IF($Z970="","",INDEX($AW$2:$AW$2000,$Z970))</f>
      </c>
      <c r="BO970">
        <f>IF($Z970="","",INDEX($AX$2:$AX$2000,$Z970))</f>
      </c>
      <c r="BP970">
        <f>IF($Z970="","",INDEX($AY$2:$AY$2000,$Z970))</f>
      </c>
      <c r="BQ970">
        <f>IF($Z970="","",INDEX($AZ$2:$AZ$2000,$Z970))</f>
      </c>
      <c r="BR970">
        <f>IF($Z970="","",INDEX($BA$2:$BA$2000,$Z970))</f>
      </c>
      <c r="BS970">
        <f>IF($Z970="","",INDEX($BB$2:$BB$2000,$Z970))</f>
      </c>
      <c r="BT970">
        <f>IF($Z970="","",INDEX($BC$2:$BC$2000,$Z970))</f>
      </c>
      <c r="BV970">
        <f>IF(OR($A970="",$P970&lt;&gt;"Yes",$AH970="Yes"),"",1+N($AG970))</f>
      </c>
      <c r="BW970">
        <f>IF($A970="","",COUNTIFS($W$2:$W$2500,$A970,$BZ$2:$BZ$2500,"Yes")+COUNTIFS($X$2:$X$2500,$A970,$BY$2:$BY$2500,"Yes"))</f>
      </c>
      <c r="BX970">
        <f>IF(OR($A970="",$P970="Yes"),"",IF(N($BW970)=0,0,1+SUMIFS($CB$2:$CB$2500,$W$2:$W$2500,$A970)+SUMIFS($CA$2:$CA$2500,$X$2:$X$2500,$A970)))</f>
      </c>
      <c r="BY970" t="str">
        <f>IF($Y970="","",INDEX($AH$2:$AH$2000,$Y970)&amp;"")</f>
      </c>
      <c r="BZ970" t="str">
        <f>IF($Z970="","",INDEX($AH$2:$AH$2000,$Z970)&amp;"")</f>
      </c>
      <c r="CA970">
        <f>IF($Y970="","",INDEX($BV$2:$BV$2000,$Y970))</f>
      </c>
      <c r="CB970">
        <f>IF($Z970="","",INDEX($BV$2:$BV$2000,$Z970))</f>
      </c>
    </row>
    <row r="971">
      <c r="A971" t="str">
        <f>IF(TRIM(INDEX(games!$A:$A,ROW()))="","",TRIM(INDEX(games!$A:$A,ROW())))</f>
      </c>
      <c r="B971">
        <f>IF(OR($A971="",INDEX(games!$B:$B,ROW())=""),"",INDEX(games!$B:$B,ROW()))</f>
      </c>
      <c r="C971" t="str">
        <f>IF(OR($A971="",INDEX(games!$C:$C,ROW())=""),"",INDEX(games!$C:$C,ROW()))</f>
      </c>
      <c r="D971">
        <f>IF($A971="","",COUNTIF($W$2:$W$2500,$A971)+COUNTIF($X$2:$X$2500,$A971))</f>
      </c>
      <c r="E971">
        <f>IF($A971="","",IFERROR(MATCH($C971,$R$2:$R$5,0),0))</f>
      </c>
      <c r="F971">
        <f>IF($A971="","",MOD(ROW(),34))</f>
      </c>
      <c r="G971">
        <f>IF($A971="",NA(),IF($C971="Action",$B971,NA()))</f>
      </c>
      <c r="H971">
        <f>IF($A971="",NA(),IF($C971="Action",1+$F971*0.023,NA()))</f>
      </c>
      <c r="I971">
        <f>IF($A971="",NA(),IF($C971="Strategy",$B971,NA()))</f>
      </c>
      <c r="J971">
        <f>IF($A971="",NA(),IF($C971="Strategy",2+$F971*0.023,NA()))</f>
      </c>
      <c r="K971">
        <f>IF($A971="",NA(),IF($C971="Deckbuilder",$B971,NA()))</f>
      </c>
      <c r="L971">
        <f>IF($A971="",NA(),IF($C971="Deckbuilder",3+$F971*0.023,NA()))</f>
      </c>
      <c r="M971">
        <f>IF($A971="",NA(),IF($C971="Traditional",$B971,NA()))</f>
      </c>
      <c r="N971">
        <f>IF($A971="",NA(),IF($C971="Traditional",4+$F971*0.023,NA()))</f>
      </c>
      <c r="O971">
        <f>IF($A971="","",$D971+ROW()/1000000)</f>
      </c>
      <c r="P971" t="str">
        <f>IF(OR($A971="",INDEX(games!$H:$H,ROW())=""),"",INDEX(games!$H:$H,ROW()))</f>
      </c>
      <c r="Q971">
        <f>IF(OR($A971="",$P971&lt;&gt;"Yes"),"",$D971+ROW()/1000000)</f>
      </c>
      <c r="T971">
        <f>IF($Y971="","",INDEX($B$2:$B$2000,$Y971))</f>
      </c>
      <c r="U971">
        <f>IF($Z971="","",INDEX($B$2:$B$2000,$Z971))</f>
      </c>
      <c r="V971">
        <f>IF(OR($T971="",$U971=""),"",$U971-$T971)</f>
      </c>
      <c r="W971" t="str">
        <f>IF(TRIM(INDEX(connections!$A:$A,ROW()))="","",TRIM(INDEX(connections!$A:$A,ROW())))</f>
      </c>
      <c r="X971" t="str">
        <f>IF($W971="","",TRIM(INDEX(connections!$B:$B,ROW())))</f>
      </c>
      <c r="Y971">
        <f>IF($W971="","",IFERROR(MATCH($W971,$A$2:$A$2000,0),""))</f>
      </c>
      <c r="Z971">
        <f>IF($X971="","",IFERROR(MATCH($X971,$A$2:$A$2000,0),""))</f>
      </c>
      <c r="AA971" t="str">
        <f>IF($Y971="","",INDEX($P$2:$P$2000,$Y971))</f>
      </c>
      <c r="AB971" t="str">
        <f>IF($Z971="","",INDEX($P$2:$P$2000,$Z971))</f>
      </c>
      <c r="AC971">
        <f>IF(AND($AA971="Yes",$AB971="Yes"),1,"")</f>
      </c>
      <c r="AD971">
        <f>IF(OR($Y971="",$Z971=""),"",IF(INDEX($C$2:$C$2000,$Y971)=INDEX($C$2:$C$2000,$Z971),0,1))</f>
      </c>
      <c r="AE971">
        <f>IF($AC971&lt;&gt;1,"",IF(AND(INDEX($AG$2:$AG$2000,$Y971)=1,INDEX($AG$2:$AG$2000,$Z971)=1),1,""))</f>
      </c>
      <c r="AG971">
        <f>IF($A971="","",COUNTIFS($W$2:$W$2500,$A971,$AB$2:$AB$2500,"Yes")+COUNTIFS($X$2:$X$2500,$A971,$AA$2:$AA$2500,"Yes"))</f>
      </c>
      <c r="AH971" t="str">
        <f>IF(OR($P971&lt;&gt;"Yes",N($AG971)=0),"",IF(AND($AG971=1,COUNTIFS($W$2:$W$2500,$A971,$AE$2:$AE$2500,1)+COUNTIFS($X$2:$X$2500,$A971,$AE$2:$AE$2500,1)&gt;0),"","Yes"))</f>
      </c>
      <c r="AI971">
        <f>IF($AH971="Yes",$AG971,"")</f>
      </c>
      <c r="AJ971">
        <f>IF($AI971="","",$AI971+ROW()/1000000)</f>
      </c>
      <c r="AK971">
        <f>IF(OR($A971="",$P971="Yes",N($AG971)=0),"",$AG971+ROW()/1000000)</f>
      </c>
      <c r="AL971" t="str">
        <f>IF($A971="","",INDEX(games!$J:$J,ROW())&amp;"")</f>
      </c>
      <c r="AM971">
        <f>IF($A971="","",SUMPRODUCT($AO971:$BD971,'Map Analysis'!$AP$2^{0,1,2,3,4,5,6,7,8,9,10,11,12,13,14,15}))</f>
      </c>
      <c r="AN971">
        <f>IF($A971="","",$AM971+ROW()/10000000)</f>
      </c>
      <c r="AO971">
        <f>IF($A971="","",COUNTIF($W$2:$W$2500,$A971))</f>
      </c>
      <c r="AP971">
        <f>IF($A971="","",SUMIFS($BF$2:$BF$2500,$W$2:$W$2500,$A971))</f>
      </c>
      <c r="AQ971">
        <f>IF($A971="","",SUMIFS($BG$2:$BG$2500,$W$2:$W$2500,$A971))</f>
      </c>
      <c r="AR971">
        <f>IF($A971="","",SUMIFS($BH$2:$BH$2500,$W$2:$W$2500,$A971))</f>
      </c>
      <c r="AS971">
        <f>IF($A971="","",SUMIFS($BI$2:$BI$2500,$W$2:$W$2500,$A971))</f>
      </c>
      <c r="AT971">
        <f>IF($A971="","",SUMIFS($BJ$2:$BJ$2500,$W$2:$W$2500,$A971))</f>
      </c>
      <c r="AU971">
        <f>IF($A971="","",SUMIFS($BK$2:$BK$2500,$W$2:$W$2500,$A971))</f>
      </c>
      <c r="AV971">
        <f>IF($A971="","",SUMIFS($BL$2:$BL$2500,$W$2:$W$2500,$A971))</f>
      </c>
      <c r="AW971">
        <f>IF($A971="","",SUMIFS($BM$2:$BM$2500,$W$2:$W$2500,$A971))</f>
      </c>
      <c r="AX971">
        <f>IF($A971="","",SUMIFS($BN$2:$BN$2500,$W$2:$W$2500,$A971))</f>
      </c>
      <c r="AY971">
        <f>IF($A971="","",SUMIFS($BO$2:$BO$2500,$W$2:$W$2500,$A971))</f>
      </c>
      <c r="AZ971">
        <f>IF($A971="","",SUMIFS($BP$2:$BP$2500,$W$2:$W$2500,$A971))</f>
      </c>
      <c r="BA971">
        <f>IF($A971="","",SUMIFS($BQ$2:$BQ$2500,$W$2:$W$2500,$A971))</f>
      </c>
      <c r="BB971">
        <f>IF($A971="","",SUMIFS($BR$2:$BR$2500,$W$2:$W$2500,$A971))</f>
      </c>
      <c r="BC971">
        <f>IF($A971="","",SUMIFS($BS$2:$BS$2500,$W$2:$W$2500,$A971))</f>
      </c>
      <c r="BD971">
        <f>IF($A971="","",SUMIFS($BT$2:$BT$2500,$W$2:$W$2500,$A971))</f>
      </c>
      <c r="BF971">
        <f>IF($Z971="","",INDEX($AO$2:$AO$2000,$Z971))</f>
      </c>
      <c r="BG971">
        <f>IF($Z971="","",INDEX($AP$2:$AP$2000,$Z971))</f>
      </c>
      <c r="BH971">
        <f>IF($Z971="","",INDEX($AQ$2:$AQ$2000,$Z971))</f>
      </c>
      <c r="BI971">
        <f>IF($Z971="","",INDEX($AR$2:$AR$2000,$Z971))</f>
      </c>
      <c r="BJ971">
        <f>IF($Z971="","",INDEX($AS$2:$AS$2000,$Z971))</f>
      </c>
      <c r="BK971">
        <f>IF($Z971="","",INDEX($AT$2:$AT$2000,$Z971))</f>
      </c>
      <c r="BL971">
        <f>IF($Z971="","",INDEX($AU$2:$AU$2000,$Z971))</f>
      </c>
      <c r="BM971">
        <f>IF($Z971="","",INDEX($AV$2:$AV$2000,$Z971))</f>
      </c>
      <c r="BN971">
        <f>IF($Z971="","",INDEX($AW$2:$AW$2000,$Z971))</f>
      </c>
      <c r="BO971">
        <f>IF($Z971="","",INDEX($AX$2:$AX$2000,$Z971))</f>
      </c>
      <c r="BP971">
        <f>IF($Z971="","",INDEX($AY$2:$AY$2000,$Z971))</f>
      </c>
      <c r="BQ971">
        <f>IF($Z971="","",INDEX($AZ$2:$AZ$2000,$Z971))</f>
      </c>
      <c r="BR971">
        <f>IF($Z971="","",INDEX($BA$2:$BA$2000,$Z971))</f>
      </c>
      <c r="BS971">
        <f>IF($Z971="","",INDEX($BB$2:$BB$2000,$Z971))</f>
      </c>
      <c r="BT971">
        <f>IF($Z971="","",INDEX($BC$2:$BC$2000,$Z971))</f>
      </c>
      <c r="BV971">
        <f>IF(OR($A971="",$P971&lt;&gt;"Yes",$AH971="Yes"),"",1+N($AG971))</f>
      </c>
      <c r="BW971">
        <f>IF($A971="","",COUNTIFS($W$2:$W$2500,$A971,$BZ$2:$BZ$2500,"Yes")+COUNTIFS($X$2:$X$2500,$A971,$BY$2:$BY$2500,"Yes"))</f>
      </c>
      <c r="BX971">
        <f>IF(OR($A971="",$P971="Yes"),"",IF(N($BW971)=0,0,1+SUMIFS($CB$2:$CB$2500,$W$2:$W$2500,$A971)+SUMIFS($CA$2:$CA$2500,$X$2:$X$2500,$A971)))</f>
      </c>
      <c r="BY971" t="str">
        <f>IF($Y971="","",INDEX($AH$2:$AH$2000,$Y971)&amp;"")</f>
      </c>
      <c r="BZ971" t="str">
        <f>IF($Z971="","",INDEX($AH$2:$AH$2000,$Z971)&amp;"")</f>
      </c>
      <c r="CA971">
        <f>IF($Y971="","",INDEX($BV$2:$BV$2000,$Y971))</f>
      </c>
      <c r="CB971">
        <f>IF($Z971="","",INDEX($BV$2:$BV$2000,$Z971))</f>
      </c>
    </row>
    <row r="972">
      <c r="A972" t="str">
        <f>IF(TRIM(INDEX(games!$A:$A,ROW()))="","",TRIM(INDEX(games!$A:$A,ROW())))</f>
      </c>
      <c r="B972">
        <f>IF(OR($A972="",INDEX(games!$B:$B,ROW())=""),"",INDEX(games!$B:$B,ROW()))</f>
      </c>
      <c r="C972" t="str">
        <f>IF(OR($A972="",INDEX(games!$C:$C,ROW())=""),"",INDEX(games!$C:$C,ROW()))</f>
      </c>
      <c r="D972">
        <f>IF($A972="","",COUNTIF($W$2:$W$2500,$A972)+COUNTIF($X$2:$X$2500,$A972))</f>
      </c>
      <c r="E972">
        <f>IF($A972="","",IFERROR(MATCH($C972,$R$2:$R$5,0),0))</f>
      </c>
      <c r="F972">
        <f>IF($A972="","",MOD(ROW(),34))</f>
      </c>
      <c r="G972">
        <f>IF($A972="",NA(),IF($C972="Action",$B972,NA()))</f>
      </c>
      <c r="H972">
        <f>IF($A972="",NA(),IF($C972="Action",1+$F972*0.023,NA()))</f>
      </c>
      <c r="I972">
        <f>IF($A972="",NA(),IF($C972="Strategy",$B972,NA()))</f>
      </c>
      <c r="J972">
        <f>IF($A972="",NA(),IF($C972="Strategy",2+$F972*0.023,NA()))</f>
      </c>
      <c r="K972">
        <f>IF($A972="",NA(),IF($C972="Deckbuilder",$B972,NA()))</f>
      </c>
      <c r="L972">
        <f>IF($A972="",NA(),IF($C972="Deckbuilder",3+$F972*0.023,NA()))</f>
      </c>
      <c r="M972">
        <f>IF($A972="",NA(),IF($C972="Traditional",$B972,NA()))</f>
      </c>
      <c r="N972">
        <f>IF($A972="",NA(),IF($C972="Traditional",4+$F972*0.023,NA()))</f>
      </c>
      <c r="O972">
        <f>IF($A972="","",$D972+ROW()/1000000)</f>
      </c>
      <c r="P972" t="str">
        <f>IF(OR($A972="",INDEX(games!$H:$H,ROW())=""),"",INDEX(games!$H:$H,ROW()))</f>
      </c>
      <c r="Q972">
        <f>IF(OR($A972="",$P972&lt;&gt;"Yes"),"",$D972+ROW()/1000000)</f>
      </c>
      <c r="T972">
        <f>IF($Y972="","",INDEX($B$2:$B$2000,$Y972))</f>
      </c>
      <c r="U972">
        <f>IF($Z972="","",INDEX($B$2:$B$2000,$Z972))</f>
      </c>
      <c r="V972">
        <f>IF(OR($T972="",$U972=""),"",$U972-$T972)</f>
      </c>
      <c r="W972" t="str">
        <f>IF(TRIM(INDEX(connections!$A:$A,ROW()))="","",TRIM(INDEX(connections!$A:$A,ROW())))</f>
      </c>
      <c r="X972" t="str">
        <f>IF($W972="","",TRIM(INDEX(connections!$B:$B,ROW())))</f>
      </c>
      <c r="Y972">
        <f>IF($W972="","",IFERROR(MATCH($W972,$A$2:$A$2000,0),""))</f>
      </c>
      <c r="Z972">
        <f>IF($X972="","",IFERROR(MATCH($X972,$A$2:$A$2000,0),""))</f>
      </c>
      <c r="AA972" t="str">
        <f>IF($Y972="","",INDEX($P$2:$P$2000,$Y972))</f>
      </c>
      <c r="AB972" t="str">
        <f>IF($Z972="","",INDEX($P$2:$P$2000,$Z972))</f>
      </c>
      <c r="AC972">
        <f>IF(AND($AA972="Yes",$AB972="Yes"),1,"")</f>
      </c>
      <c r="AD972">
        <f>IF(OR($Y972="",$Z972=""),"",IF(INDEX($C$2:$C$2000,$Y972)=INDEX($C$2:$C$2000,$Z972),0,1))</f>
      </c>
      <c r="AE972">
        <f>IF($AC972&lt;&gt;1,"",IF(AND(INDEX($AG$2:$AG$2000,$Y972)=1,INDEX($AG$2:$AG$2000,$Z972)=1),1,""))</f>
      </c>
      <c r="AG972">
        <f>IF($A972="","",COUNTIFS($W$2:$W$2500,$A972,$AB$2:$AB$2500,"Yes")+COUNTIFS($X$2:$X$2500,$A972,$AA$2:$AA$2500,"Yes"))</f>
      </c>
      <c r="AH972" t="str">
        <f>IF(OR($P972&lt;&gt;"Yes",N($AG972)=0),"",IF(AND($AG972=1,COUNTIFS($W$2:$W$2500,$A972,$AE$2:$AE$2500,1)+COUNTIFS($X$2:$X$2500,$A972,$AE$2:$AE$2500,1)&gt;0),"","Yes"))</f>
      </c>
      <c r="AI972">
        <f>IF($AH972="Yes",$AG972,"")</f>
      </c>
      <c r="AJ972">
        <f>IF($AI972="","",$AI972+ROW()/1000000)</f>
      </c>
      <c r="AK972">
        <f>IF(OR($A972="",$P972="Yes",N($AG972)=0),"",$AG972+ROW()/1000000)</f>
      </c>
      <c r="AL972" t="str">
        <f>IF($A972="","",INDEX(games!$J:$J,ROW())&amp;"")</f>
      </c>
      <c r="AM972">
        <f>IF($A972="","",SUMPRODUCT($AO972:$BD972,'Map Analysis'!$AP$2^{0,1,2,3,4,5,6,7,8,9,10,11,12,13,14,15}))</f>
      </c>
      <c r="AN972">
        <f>IF($A972="","",$AM972+ROW()/10000000)</f>
      </c>
      <c r="AO972">
        <f>IF($A972="","",COUNTIF($W$2:$W$2500,$A972))</f>
      </c>
      <c r="AP972">
        <f>IF($A972="","",SUMIFS($BF$2:$BF$2500,$W$2:$W$2500,$A972))</f>
      </c>
      <c r="AQ972">
        <f>IF($A972="","",SUMIFS($BG$2:$BG$2500,$W$2:$W$2500,$A972))</f>
      </c>
      <c r="AR972">
        <f>IF($A972="","",SUMIFS($BH$2:$BH$2500,$W$2:$W$2500,$A972))</f>
      </c>
      <c r="AS972">
        <f>IF($A972="","",SUMIFS($BI$2:$BI$2500,$W$2:$W$2500,$A972))</f>
      </c>
      <c r="AT972">
        <f>IF($A972="","",SUMIFS($BJ$2:$BJ$2500,$W$2:$W$2500,$A972))</f>
      </c>
      <c r="AU972">
        <f>IF($A972="","",SUMIFS($BK$2:$BK$2500,$W$2:$W$2500,$A972))</f>
      </c>
      <c r="AV972">
        <f>IF($A972="","",SUMIFS($BL$2:$BL$2500,$W$2:$W$2500,$A972))</f>
      </c>
      <c r="AW972">
        <f>IF($A972="","",SUMIFS($BM$2:$BM$2500,$W$2:$W$2500,$A972))</f>
      </c>
      <c r="AX972">
        <f>IF($A972="","",SUMIFS($BN$2:$BN$2500,$W$2:$W$2500,$A972))</f>
      </c>
      <c r="AY972">
        <f>IF($A972="","",SUMIFS($BO$2:$BO$2500,$W$2:$W$2500,$A972))</f>
      </c>
      <c r="AZ972">
        <f>IF($A972="","",SUMIFS($BP$2:$BP$2500,$W$2:$W$2500,$A972))</f>
      </c>
      <c r="BA972">
        <f>IF($A972="","",SUMIFS($BQ$2:$BQ$2500,$W$2:$W$2500,$A972))</f>
      </c>
      <c r="BB972">
        <f>IF($A972="","",SUMIFS($BR$2:$BR$2500,$W$2:$W$2500,$A972))</f>
      </c>
      <c r="BC972">
        <f>IF($A972="","",SUMIFS($BS$2:$BS$2500,$W$2:$W$2500,$A972))</f>
      </c>
      <c r="BD972">
        <f>IF($A972="","",SUMIFS($BT$2:$BT$2500,$W$2:$W$2500,$A972))</f>
      </c>
      <c r="BF972">
        <f>IF($Z972="","",INDEX($AO$2:$AO$2000,$Z972))</f>
      </c>
      <c r="BG972">
        <f>IF($Z972="","",INDEX($AP$2:$AP$2000,$Z972))</f>
      </c>
      <c r="BH972">
        <f>IF($Z972="","",INDEX($AQ$2:$AQ$2000,$Z972))</f>
      </c>
      <c r="BI972">
        <f>IF($Z972="","",INDEX($AR$2:$AR$2000,$Z972))</f>
      </c>
      <c r="BJ972">
        <f>IF($Z972="","",INDEX($AS$2:$AS$2000,$Z972))</f>
      </c>
      <c r="BK972">
        <f>IF($Z972="","",INDEX($AT$2:$AT$2000,$Z972))</f>
      </c>
      <c r="BL972">
        <f>IF($Z972="","",INDEX($AU$2:$AU$2000,$Z972))</f>
      </c>
      <c r="BM972">
        <f>IF($Z972="","",INDEX($AV$2:$AV$2000,$Z972))</f>
      </c>
      <c r="BN972">
        <f>IF($Z972="","",INDEX($AW$2:$AW$2000,$Z972))</f>
      </c>
      <c r="BO972">
        <f>IF($Z972="","",INDEX($AX$2:$AX$2000,$Z972))</f>
      </c>
      <c r="BP972">
        <f>IF($Z972="","",INDEX($AY$2:$AY$2000,$Z972))</f>
      </c>
      <c r="BQ972">
        <f>IF($Z972="","",INDEX($AZ$2:$AZ$2000,$Z972))</f>
      </c>
      <c r="BR972">
        <f>IF($Z972="","",INDEX($BA$2:$BA$2000,$Z972))</f>
      </c>
      <c r="BS972">
        <f>IF($Z972="","",INDEX($BB$2:$BB$2000,$Z972))</f>
      </c>
      <c r="BT972">
        <f>IF($Z972="","",INDEX($BC$2:$BC$2000,$Z972))</f>
      </c>
      <c r="BV972">
        <f>IF(OR($A972="",$P972&lt;&gt;"Yes",$AH972="Yes"),"",1+N($AG972))</f>
      </c>
      <c r="BW972">
        <f>IF($A972="","",COUNTIFS($W$2:$W$2500,$A972,$BZ$2:$BZ$2500,"Yes")+COUNTIFS($X$2:$X$2500,$A972,$BY$2:$BY$2500,"Yes"))</f>
      </c>
      <c r="BX972">
        <f>IF(OR($A972="",$P972="Yes"),"",IF(N($BW972)=0,0,1+SUMIFS($CB$2:$CB$2500,$W$2:$W$2500,$A972)+SUMIFS($CA$2:$CA$2500,$X$2:$X$2500,$A972)))</f>
      </c>
      <c r="BY972" t="str">
        <f>IF($Y972="","",INDEX($AH$2:$AH$2000,$Y972)&amp;"")</f>
      </c>
      <c r="BZ972" t="str">
        <f>IF($Z972="","",INDEX($AH$2:$AH$2000,$Z972)&amp;"")</f>
      </c>
      <c r="CA972">
        <f>IF($Y972="","",INDEX($BV$2:$BV$2000,$Y972))</f>
      </c>
      <c r="CB972">
        <f>IF($Z972="","",INDEX($BV$2:$BV$2000,$Z972))</f>
      </c>
    </row>
    <row r="973">
      <c r="A973" t="str">
        <f>IF(TRIM(INDEX(games!$A:$A,ROW()))="","",TRIM(INDEX(games!$A:$A,ROW())))</f>
      </c>
      <c r="B973">
        <f>IF(OR($A973="",INDEX(games!$B:$B,ROW())=""),"",INDEX(games!$B:$B,ROW()))</f>
      </c>
      <c r="C973" t="str">
        <f>IF(OR($A973="",INDEX(games!$C:$C,ROW())=""),"",INDEX(games!$C:$C,ROW()))</f>
      </c>
      <c r="D973">
        <f>IF($A973="","",COUNTIF($W$2:$W$2500,$A973)+COUNTIF($X$2:$X$2500,$A973))</f>
      </c>
      <c r="E973">
        <f>IF($A973="","",IFERROR(MATCH($C973,$R$2:$R$5,0),0))</f>
      </c>
      <c r="F973">
        <f>IF($A973="","",MOD(ROW(),34))</f>
      </c>
      <c r="G973">
        <f>IF($A973="",NA(),IF($C973="Action",$B973,NA()))</f>
      </c>
      <c r="H973">
        <f>IF($A973="",NA(),IF($C973="Action",1+$F973*0.023,NA()))</f>
      </c>
      <c r="I973">
        <f>IF($A973="",NA(),IF($C973="Strategy",$B973,NA()))</f>
      </c>
      <c r="J973">
        <f>IF($A973="",NA(),IF($C973="Strategy",2+$F973*0.023,NA()))</f>
      </c>
      <c r="K973">
        <f>IF($A973="",NA(),IF($C973="Deckbuilder",$B973,NA()))</f>
      </c>
      <c r="L973">
        <f>IF($A973="",NA(),IF($C973="Deckbuilder",3+$F973*0.023,NA()))</f>
      </c>
      <c r="M973">
        <f>IF($A973="",NA(),IF($C973="Traditional",$B973,NA()))</f>
      </c>
      <c r="N973">
        <f>IF($A973="",NA(),IF($C973="Traditional",4+$F973*0.023,NA()))</f>
      </c>
      <c r="O973">
        <f>IF($A973="","",$D973+ROW()/1000000)</f>
      </c>
      <c r="P973" t="str">
        <f>IF(OR($A973="",INDEX(games!$H:$H,ROW())=""),"",INDEX(games!$H:$H,ROW()))</f>
      </c>
      <c r="Q973">
        <f>IF(OR($A973="",$P973&lt;&gt;"Yes"),"",$D973+ROW()/1000000)</f>
      </c>
      <c r="T973">
        <f>IF($Y973="","",INDEX($B$2:$B$2000,$Y973))</f>
      </c>
      <c r="U973">
        <f>IF($Z973="","",INDEX($B$2:$B$2000,$Z973))</f>
      </c>
      <c r="V973">
        <f>IF(OR($T973="",$U973=""),"",$U973-$T973)</f>
      </c>
      <c r="W973" t="str">
        <f>IF(TRIM(INDEX(connections!$A:$A,ROW()))="","",TRIM(INDEX(connections!$A:$A,ROW())))</f>
      </c>
      <c r="X973" t="str">
        <f>IF($W973="","",TRIM(INDEX(connections!$B:$B,ROW())))</f>
      </c>
      <c r="Y973">
        <f>IF($W973="","",IFERROR(MATCH($W973,$A$2:$A$2000,0),""))</f>
      </c>
      <c r="Z973">
        <f>IF($X973="","",IFERROR(MATCH($X973,$A$2:$A$2000,0),""))</f>
      </c>
      <c r="AA973" t="str">
        <f>IF($Y973="","",INDEX($P$2:$P$2000,$Y973))</f>
      </c>
      <c r="AB973" t="str">
        <f>IF($Z973="","",INDEX($P$2:$P$2000,$Z973))</f>
      </c>
      <c r="AC973">
        <f>IF(AND($AA973="Yes",$AB973="Yes"),1,"")</f>
      </c>
      <c r="AD973">
        <f>IF(OR($Y973="",$Z973=""),"",IF(INDEX($C$2:$C$2000,$Y973)=INDEX($C$2:$C$2000,$Z973),0,1))</f>
      </c>
      <c r="AE973">
        <f>IF($AC973&lt;&gt;1,"",IF(AND(INDEX($AG$2:$AG$2000,$Y973)=1,INDEX($AG$2:$AG$2000,$Z973)=1),1,""))</f>
      </c>
      <c r="AG973">
        <f>IF($A973="","",COUNTIFS($W$2:$W$2500,$A973,$AB$2:$AB$2500,"Yes")+COUNTIFS($X$2:$X$2500,$A973,$AA$2:$AA$2500,"Yes"))</f>
      </c>
      <c r="AH973" t="str">
        <f>IF(OR($P973&lt;&gt;"Yes",N($AG973)=0),"",IF(AND($AG973=1,COUNTIFS($W$2:$W$2500,$A973,$AE$2:$AE$2500,1)+COUNTIFS($X$2:$X$2500,$A973,$AE$2:$AE$2500,1)&gt;0),"","Yes"))</f>
      </c>
      <c r="AI973">
        <f>IF($AH973="Yes",$AG973,"")</f>
      </c>
      <c r="AJ973">
        <f>IF($AI973="","",$AI973+ROW()/1000000)</f>
      </c>
      <c r="AK973">
        <f>IF(OR($A973="",$P973="Yes",N($AG973)=0),"",$AG973+ROW()/1000000)</f>
      </c>
      <c r="AL973" t="str">
        <f>IF($A973="","",INDEX(games!$J:$J,ROW())&amp;"")</f>
      </c>
      <c r="AM973">
        <f>IF($A973="","",SUMPRODUCT($AO973:$BD973,'Map Analysis'!$AP$2^{0,1,2,3,4,5,6,7,8,9,10,11,12,13,14,15}))</f>
      </c>
      <c r="AN973">
        <f>IF($A973="","",$AM973+ROW()/10000000)</f>
      </c>
      <c r="AO973">
        <f>IF($A973="","",COUNTIF($W$2:$W$2500,$A973))</f>
      </c>
      <c r="AP973">
        <f>IF($A973="","",SUMIFS($BF$2:$BF$2500,$W$2:$W$2500,$A973))</f>
      </c>
      <c r="AQ973">
        <f>IF($A973="","",SUMIFS($BG$2:$BG$2500,$W$2:$W$2500,$A973))</f>
      </c>
      <c r="AR973">
        <f>IF($A973="","",SUMIFS($BH$2:$BH$2500,$W$2:$W$2500,$A973))</f>
      </c>
      <c r="AS973">
        <f>IF($A973="","",SUMIFS($BI$2:$BI$2500,$W$2:$W$2500,$A973))</f>
      </c>
      <c r="AT973">
        <f>IF($A973="","",SUMIFS($BJ$2:$BJ$2500,$W$2:$W$2500,$A973))</f>
      </c>
      <c r="AU973">
        <f>IF($A973="","",SUMIFS($BK$2:$BK$2500,$W$2:$W$2500,$A973))</f>
      </c>
      <c r="AV973">
        <f>IF($A973="","",SUMIFS($BL$2:$BL$2500,$W$2:$W$2500,$A973))</f>
      </c>
      <c r="AW973">
        <f>IF($A973="","",SUMIFS($BM$2:$BM$2500,$W$2:$W$2500,$A973))</f>
      </c>
      <c r="AX973">
        <f>IF($A973="","",SUMIFS($BN$2:$BN$2500,$W$2:$W$2500,$A973))</f>
      </c>
      <c r="AY973">
        <f>IF($A973="","",SUMIFS($BO$2:$BO$2500,$W$2:$W$2500,$A973))</f>
      </c>
      <c r="AZ973">
        <f>IF($A973="","",SUMIFS($BP$2:$BP$2500,$W$2:$W$2500,$A973))</f>
      </c>
      <c r="BA973">
        <f>IF($A973="","",SUMIFS($BQ$2:$BQ$2500,$W$2:$W$2500,$A973))</f>
      </c>
      <c r="BB973">
        <f>IF($A973="","",SUMIFS($BR$2:$BR$2500,$W$2:$W$2500,$A973))</f>
      </c>
      <c r="BC973">
        <f>IF($A973="","",SUMIFS($BS$2:$BS$2500,$W$2:$W$2500,$A973))</f>
      </c>
      <c r="BD973">
        <f>IF($A973="","",SUMIFS($BT$2:$BT$2500,$W$2:$W$2500,$A973))</f>
      </c>
      <c r="BF973">
        <f>IF($Z973="","",INDEX($AO$2:$AO$2000,$Z973))</f>
      </c>
      <c r="BG973">
        <f>IF($Z973="","",INDEX($AP$2:$AP$2000,$Z973))</f>
      </c>
      <c r="BH973">
        <f>IF($Z973="","",INDEX($AQ$2:$AQ$2000,$Z973))</f>
      </c>
      <c r="BI973">
        <f>IF($Z973="","",INDEX($AR$2:$AR$2000,$Z973))</f>
      </c>
      <c r="BJ973">
        <f>IF($Z973="","",INDEX($AS$2:$AS$2000,$Z973))</f>
      </c>
      <c r="BK973">
        <f>IF($Z973="","",INDEX($AT$2:$AT$2000,$Z973))</f>
      </c>
      <c r="BL973">
        <f>IF($Z973="","",INDEX($AU$2:$AU$2000,$Z973))</f>
      </c>
      <c r="BM973">
        <f>IF($Z973="","",INDEX($AV$2:$AV$2000,$Z973))</f>
      </c>
      <c r="BN973">
        <f>IF($Z973="","",INDEX($AW$2:$AW$2000,$Z973))</f>
      </c>
      <c r="BO973">
        <f>IF($Z973="","",INDEX($AX$2:$AX$2000,$Z973))</f>
      </c>
      <c r="BP973">
        <f>IF($Z973="","",INDEX($AY$2:$AY$2000,$Z973))</f>
      </c>
      <c r="BQ973">
        <f>IF($Z973="","",INDEX($AZ$2:$AZ$2000,$Z973))</f>
      </c>
      <c r="BR973">
        <f>IF($Z973="","",INDEX($BA$2:$BA$2000,$Z973))</f>
      </c>
      <c r="BS973">
        <f>IF($Z973="","",INDEX($BB$2:$BB$2000,$Z973))</f>
      </c>
      <c r="BT973">
        <f>IF($Z973="","",INDEX($BC$2:$BC$2000,$Z973))</f>
      </c>
      <c r="BV973">
        <f>IF(OR($A973="",$P973&lt;&gt;"Yes",$AH973="Yes"),"",1+N($AG973))</f>
      </c>
      <c r="BW973">
        <f>IF($A973="","",COUNTIFS($W$2:$W$2500,$A973,$BZ$2:$BZ$2500,"Yes")+COUNTIFS($X$2:$X$2500,$A973,$BY$2:$BY$2500,"Yes"))</f>
      </c>
      <c r="BX973">
        <f>IF(OR($A973="",$P973="Yes"),"",IF(N($BW973)=0,0,1+SUMIFS($CB$2:$CB$2500,$W$2:$W$2500,$A973)+SUMIFS($CA$2:$CA$2500,$X$2:$X$2500,$A973)))</f>
      </c>
      <c r="BY973" t="str">
        <f>IF($Y973="","",INDEX($AH$2:$AH$2000,$Y973)&amp;"")</f>
      </c>
      <c r="BZ973" t="str">
        <f>IF($Z973="","",INDEX($AH$2:$AH$2000,$Z973)&amp;"")</f>
      </c>
      <c r="CA973">
        <f>IF($Y973="","",INDEX($BV$2:$BV$2000,$Y973))</f>
      </c>
      <c r="CB973">
        <f>IF($Z973="","",INDEX($BV$2:$BV$2000,$Z973))</f>
      </c>
    </row>
    <row r="974">
      <c r="A974" t="str">
        <f>IF(TRIM(INDEX(games!$A:$A,ROW()))="","",TRIM(INDEX(games!$A:$A,ROW())))</f>
      </c>
      <c r="B974">
        <f>IF(OR($A974="",INDEX(games!$B:$B,ROW())=""),"",INDEX(games!$B:$B,ROW()))</f>
      </c>
      <c r="C974" t="str">
        <f>IF(OR($A974="",INDEX(games!$C:$C,ROW())=""),"",INDEX(games!$C:$C,ROW()))</f>
      </c>
      <c r="D974">
        <f>IF($A974="","",COUNTIF($W$2:$W$2500,$A974)+COUNTIF($X$2:$X$2500,$A974))</f>
      </c>
      <c r="E974">
        <f>IF($A974="","",IFERROR(MATCH($C974,$R$2:$R$5,0),0))</f>
      </c>
      <c r="F974">
        <f>IF($A974="","",MOD(ROW(),34))</f>
      </c>
      <c r="G974">
        <f>IF($A974="",NA(),IF($C974="Action",$B974,NA()))</f>
      </c>
      <c r="H974">
        <f>IF($A974="",NA(),IF($C974="Action",1+$F974*0.023,NA()))</f>
      </c>
      <c r="I974">
        <f>IF($A974="",NA(),IF($C974="Strategy",$B974,NA()))</f>
      </c>
      <c r="J974">
        <f>IF($A974="",NA(),IF($C974="Strategy",2+$F974*0.023,NA()))</f>
      </c>
      <c r="K974">
        <f>IF($A974="",NA(),IF($C974="Deckbuilder",$B974,NA()))</f>
      </c>
      <c r="L974">
        <f>IF($A974="",NA(),IF($C974="Deckbuilder",3+$F974*0.023,NA()))</f>
      </c>
      <c r="M974">
        <f>IF($A974="",NA(),IF($C974="Traditional",$B974,NA()))</f>
      </c>
      <c r="N974">
        <f>IF($A974="",NA(),IF($C974="Traditional",4+$F974*0.023,NA()))</f>
      </c>
      <c r="O974">
        <f>IF($A974="","",$D974+ROW()/1000000)</f>
      </c>
      <c r="P974" t="str">
        <f>IF(OR($A974="",INDEX(games!$H:$H,ROW())=""),"",INDEX(games!$H:$H,ROW()))</f>
      </c>
      <c r="Q974">
        <f>IF(OR($A974="",$P974&lt;&gt;"Yes"),"",$D974+ROW()/1000000)</f>
      </c>
      <c r="T974">
        <f>IF($Y974="","",INDEX($B$2:$B$2000,$Y974))</f>
      </c>
      <c r="U974">
        <f>IF($Z974="","",INDEX($B$2:$B$2000,$Z974))</f>
      </c>
      <c r="V974">
        <f>IF(OR($T974="",$U974=""),"",$U974-$T974)</f>
      </c>
      <c r="W974" t="str">
        <f>IF(TRIM(INDEX(connections!$A:$A,ROW()))="","",TRIM(INDEX(connections!$A:$A,ROW())))</f>
      </c>
      <c r="X974" t="str">
        <f>IF($W974="","",TRIM(INDEX(connections!$B:$B,ROW())))</f>
      </c>
      <c r="Y974">
        <f>IF($W974="","",IFERROR(MATCH($W974,$A$2:$A$2000,0),""))</f>
      </c>
      <c r="Z974">
        <f>IF($X974="","",IFERROR(MATCH($X974,$A$2:$A$2000,0),""))</f>
      </c>
      <c r="AA974" t="str">
        <f>IF($Y974="","",INDEX($P$2:$P$2000,$Y974))</f>
      </c>
      <c r="AB974" t="str">
        <f>IF($Z974="","",INDEX($P$2:$P$2000,$Z974))</f>
      </c>
      <c r="AC974">
        <f>IF(AND($AA974="Yes",$AB974="Yes"),1,"")</f>
      </c>
      <c r="AD974">
        <f>IF(OR($Y974="",$Z974=""),"",IF(INDEX($C$2:$C$2000,$Y974)=INDEX($C$2:$C$2000,$Z974),0,1))</f>
      </c>
      <c r="AE974">
        <f>IF($AC974&lt;&gt;1,"",IF(AND(INDEX($AG$2:$AG$2000,$Y974)=1,INDEX($AG$2:$AG$2000,$Z974)=1),1,""))</f>
      </c>
      <c r="AG974">
        <f>IF($A974="","",COUNTIFS($W$2:$W$2500,$A974,$AB$2:$AB$2500,"Yes")+COUNTIFS($X$2:$X$2500,$A974,$AA$2:$AA$2500,"Yes"))</f>
      </c>
      <c r="AH974" t="str">
        <f>IF(OR($P974&lt;&gt;"Yes",N($AG974)=0),"",IF(AND($AG974=1,COUNTIFS($W$2:$W$2500,$A974,$AE$2:$AE$2500,1)+COUNTIFS($X$2:$X$2500,$A974,$AE$2:$AE$2500,1)&gt;0),"","Yes"))</f>
      </c>
      <c r="AI974">
        <f>IF($AH974="Yes",$AG974,"")</f>
      </c>
      <c r="AJ974">
        <f>IF($AI974="","",$AI974+ROW()/1000000)</f>
      </c>
      <c r="AK974">
        <f>IF(OR($A974="",$P974="Yes",N($AG974)=0),"",$AG974+ROW()/1000000)</f>
      </c>
      <c r="AL974" t="str">
        <f>IF($A974="","",INDEX(games!$J:$J,ROW())&amp;"")</f>
      </c>
      <c r="AM974">
        <f>IF($A974="","",SUMPRODUCT($AO974:$BD974,'Map Analysis'!$AP$2^{0,1,2,3,4,5,6,7,8,9,10,11,12,13,14,15}))</f>
      </c>
      <c r="AN974">
        <f>IF($A974="","",$AM974+ROW()/10000000)</f>
      </c>
      <c r="AO974">
        <f>IF($A974="","",COUNTIF($W$2:$W$2500,$A974))</f>
      </c>
      <c r="AP974">
        <f>IF($A974="","",SUMIFS($BF$2:$BF$2500,$W$2:$W$2500,$A974))</f>
      </c>
      <c r="AQ974">
        <f>IF($A974="","",SUMIFS($BG$2:$BG$2500,$W$2:$W$2500,$A974))</f>
      </c>
      <c r="AR974">
        <f>IF($A974="","",SUMIFS($BH$2:$BH$2500,$W$2:$W$2500,$A974))</f>
      </c>
      <c r="AS974">
        <f>IF($A974="","",SUMIFS($BI$2:$BI$2500,$W$2:$W$2500,$A974))</f>
      </c>
      <c r="AT974">
        <f>IF($A974="","",SUMIFS($BJ$2:$BJ$2500,$W$2:$W$2500,$A974))</f>
      </c>
      <c r="AU974">
        <f>IF($A974="","",SUMIFS($BK$2:$BK$2500,$W$2:$W$2500,$A974))</f>
      </c>
      <c r="AV974">
        <f>IF($A974="","",SUMIFS($BL$2:$BL$2500,$W$2:$W$2500,$A974))</f>
      </c>
      <c r="AW974">
        <f>IF($A974="","",SUMIFS($BM$2:$BM$2500,$W$2:$W$2500,$A974))</f>
      </c>
      <c r="AX974">
        <f>IF($A974="","",SUMIFS($BN$2:$BN$2500,$W$2:$W$2500,$A974))</f>
      </c>
      <c r="AY974">
        <f>IF($A974="","",SUMIFS($BO$2:$BO$2500,$W$2:$W$2500,$A974))</f>
      </c>
      <c r="AZ974">
        <f>IF($A974="","",SUMIFS($BP$2:$BP$2500,$W$2:$W$2500,$A974))</f>
      </c>
      <c r="BA974">
        <f>IF($A974="","",SUMIFS($BQ$2:$BQ$2500,$W$2:$W$2500,$A974))</f>
      </c>
      <c r="BB974">
        <f>IF($A974="","",SUMIFS($BR$2:$BR$2500,$W$2:$W$2500,$A974))</f>
      </c>
      <c r="BC974">
        <f>IF($A974="","",SUMIFS($BS$2:$BS$2500,$W$2:$W$2500,$A974))</f>
      </c>
      <c r="BD974">
        <f>IF($A974="","",SUMIFS($BT$2:$BT$2500,$W$2:$W$2500,$A974))</f>
      </c>
      <c r="BF974">
        <f>IF($Z974="","",INDEX($AO$2:$AO$2000,$Z974))</f>
      </c>
      <c r="BG974">
        <f>IF($Z974="","",INDEX($AP$2:$AP$2000,$Z974))</f>
      </c>
      <c r="BH974">
        <f>IF($Z974="","",INDEX($AQ$2:$AQ$2000,$Z974))</f>
      </c>
      <c r="BI974">
        <f>IF($Z974="","",INDEX($AR$2:$AR$2000,$Z974))</f>
      </c>
      <c r="BJ974">
        <f>IF($Z974="","",INDEX($AS$2:$AS$2000,$Z974))</f>
      </c>
      <c r="BK974">
        <f>IF($Z974="","",INDEX($AT$2:$AT$2000,$Z974))</f>
      </c>
      <c r="BL974">
        <f>IF($Z974="","",INDEX($AU$2:$AU$2000,$Z974))</f>
      </c>
      <c r="BM974">
        <f>IF($Z974="","",INDEX($AV$2:$AV$2000,$Z974))</f>
      </c>
      <c r="BN974">
        <f>IF($Z974="","",INDEX($AW$2:$AW$2000,$Z974))</f>
      </c>
      <c r="BO974">
        <f>IF($Z974="","",INDEX($AX$2:$AX$2000,$Z974))</f>
      </c>
      <c r="BP974">
        <f>IF($Z974="","",INDEX($AY$2:$AY$2000,$Z974))</f>
      </c>
      <c r="BQ974">
        <f>IF($Z974="","",INDEX($AZ$2:$AZ$2000,$Z974))</f>
      </c>
      <c r="BR974">
        <f>IF($Z974="","",INDEX($BA$2:$BA$2000,$Z974))</f>
      </c>
      <c r="BS974">
        <f>IF($Z974="","",INDEX($BB$2:$BB$2000,$Z974))</f>
      </c>
      <c r="BT974">
        <f>IF($Z974="","",INDEX($BC$2:$BC$2000,$Z974))</f>
      </c>
      <c r="BV974">
        <f>IF(OR($A974="",$P974&lt;&gt;"Yes",$AH974="Yes"),"",1+N($AG974))</f>
      </c>
      <c r="BW974">
        <f>IF($A974="","",COUNTIFS($W$2:$W$2500,$A974,$BZ$2:$BZ$2500,"Yes")+COUNTIFS($X$2:$X$2500,$A974,$BY$2:$BY$2500,"Yes"))</f>
      </c>
      <c r="BX974">
        <f>IF(OR($A974="",$P974="Yes"),"",IF(N($BW974)=0,0,1+SUMIFS($CB$2:$CB$2500,$W$2:$W$2500,$A974)+SUMIFS($CA$2:$CA$2500,$X$2:$X$2500,$A974)))</f>
      </c>
      <c r="BY974" t="str">
        <f>IF($Y974="","",INDEX($AH$2:$AH$2000,$Y974)&amp;"")</f>
      </c>
      <c r="BZ974" t="str">
        <f>IF($Z974="","",INDEX($AH$2:$AH$2000,$Z974)&amp;"")</f>
      </c>
      <c r="CA974">
        <f>IF($Y974="","",INDEX($BV$2:$BV$2000,$Y974))</f>
      </c>
      <c r="CB974">
        <f>IF($Z974="","",INDEX($BV$2:$BV$2000,$Z974))</f>
      </c>
    </row>
    <row r="975">
      <c r="A975" t="str">
        <f>IF(TRIM(INDEX(games!$A:$A,ROW()))="","",TRIM(INDEX(games!$A:$A,ROW())))</f>
      </c>
      <c r="B975">
        <f>IF(OR($A975="",INDEX(games!$B:$B,ROW())=""),"",INDEX(games!$B:$B,ROW()))</f>
      </c>
      <c r="C975" t="str">
        <f>IF(OR($A975="",INDEX(games!$C:$C,ROW())=""),"",INDEX(games!$C:$C,ROW()))</f>
      </c>
      <c r="D975">
        <f>IF($A975="","",COUNTIF($W$2:$W$2500,$A975)+COUNTIF($X$2:$X$2500,$A975))</f>
      </c>
      <c r="E975">
        <f>IF($A975="","",IFERROR(MATCH($C975,$R$2:$R$5,0),0))</f>
      </c>
      <c r="F975">
        <f>IF($A975="","",MOD(ROW(),34))</f>
      </c>
      <c r="G975">
        <f>IF($A975="",NA(),IF($C975="Action",$B975,NA()))</f>
      </c>
      <c r="H975">
        <f>IF($A975="",NA(),IF($C975="Action",1+$F975*0.023,NA()))</f>
      </c>
      <c r="I975">
        <f>IF($A975="",NA(),IF($C975="Strategy",$B975,NA()))</f>
      </c>
      <c r="J975">
        <f>IF($A975="",NA(),IF($C975="Strategy",2+$F975*0.023,NA()))</f>
      </c>
      <c r="K975">
        <f>IF($A975="",NA(),IF($C975="Deckbuilder",$B975,NA()))</f>
      </c>
      <c r="L975">
        <f>IF($A975="",NA(),IF($C975="Deckbuilder",3+$F975*0.023,NA()))</f>
      </c>
      <c r="M975">
        <f>IF($A975="",NA(),IF($C975="Traditional",$B975,NA()))</f>
      </c>
      <c r="N975">
        <f>IF($A975="",NA(),IF($C975="Traditional",4+$F975*0.023,NA()))</f>
      </c>
      <c r="O975">
        <f>IF($A975="","",$D975+ROW()/1000000)</f>
      </c>
      <c r="P975" t="str">
        <f>IF(OR($A975="",INDEX(games!$H:$H,ROW())=""),"",INDEX(games!$H:$H,ROW()))</f>
      </c>
      <c r="Q975">
        <f>IF(OR($A975="",$P975&lt;&gt;"Yes"),"",$D975+ROW()/1000000)</f>
      </c>
      <c r="T975">
        <f>IF($Y975="","",INDEX($B$2:$B$2000,$Y975))</f>
      </c>
      <c r="U975">
        <f>IF($Z975="","",INDEX($B$2:$B$2000,$Z975))</f>
      </c>
      <c r="V975">
        <f>IF(OR($T975="",$U975=""),"",$U975-$T975)</f>
      </c>
      <c r="W975" t="str">
        <f>IF(TRIM(INDEX(connections!$A:$A,ROW()))="","",TRIM(INDEX(connections!$A:$A,ROW())))</f>
      </c>
      <c r="X975" t="str">
        <f>IF($W975="","",TRIM(INDEX(connections!$B:$B,ROW())))</f>
      </c>
      <c r="Y975">
        <f>IF($W975="","",IFERROR(MATCH($W975,$A$2:$A$2000,0),""))</f>
      </c>
      <c r="Z975">
        <f>IF($X975="","",IFERROR(MATCH($X975,$A$2:$A$2000,0),""))</f>
      </c>
      <c r="AA975" t="str">
        <f>IF($Y975="","",INDEX($P$2:$P$2000,$Y975))</f>
      </c>
      <c r="AB975" t="str">
        <f>IF($Z975="","",INDEX($P$2:$P$2000,$Z975))</f>
      </c>
      <c r="AC975">
        <f>IF(AND($AA975="Yes",$AB975="Yes"),1,"")</f>
      </c>
      <c r="AD975">
        <f>IF(OR($Y975="",$Z975=""),"",IF(INDEX($C$2:$C$2000,$Y975)=INDEX($C$2:$C$2000,$Z975),0,1))</f>
      </c>
      <c r="AE975">
        <f>IF($AC975&lt;&gt;1,"",IF(AND(INDEX($AG$2:$AG$2000,$Y975)=1,INDEX($AG$2:$AG$2000,$Z975)=1),1,""))</f>
      </c>
      <c r="AG975">
        <f>IF($A975="","",COUNTIFS($W$2:$W$2500,$A975,$AB$2:$AB$2500,"Yes")+COUNTIFS($X$2:$X$2500,$A975,$AA$2:$AA$2500,"Yes"))</f>
      </c>
      <c r="AH975" t="str">
        <f>IF(OR($P975&lt;&gt;"Yes",N($AG975)=0),"",IF(AND($AG975=1,COUNTIFS($W$2:$W$2500,$A975,$AE$2:$AE$2500,1)+COUNTIFS($X$2:$X$2500,$A975,$AE$2:$AE$2500,1)&gt;0),"","Yes"))</f>
      </c>
      <c r="AI975">
        <f>IF($AH975="Yes",$AG975,"")</f>
      </c>
      <c r="AJ975">
        <f>IF($AI975="","",$AI975+ROW()/1000000)</f>
      </c>
      <c r="AK975">
        <f>IF(OR($A975="",$P975="Yes",N($AG975)=0),"",$AG975+ROW()/1000000)</f>
      </c>
      <c r="AL975" t="str">
        <f>IF($A975="","",INDEX(games!$J:$J,ROW())&amp;"")</f>
      </c>
      <c r="AM975">
        <f>IF($A975="","",SUMPRODUCT($AO975:$BD975,'Map Analysis'!$AP$2^{0,1,2,3,4,5,6,7,8,9,10,11,12,13,14,15}))</f>
      </c>
      <c r="AN975">
        <f>IF($A975="","",$AM975+ROW()/10000000)</f>
      </c>
      <c r="AO975">
        <f>IF($A975="","",COUNTIF($W$2:$W$2500,$A975))</f>
      </c>
      <c r="AP975">
        <f>IF($A975="","",SUMIFS($BF$2:$BF$2500,$W$2:$W$2500,$A975))</f>
      </c>
      <c r="AQ975">
        <f>IF($A975="","",SUMIFS($BG$2:$BG$2500,$W$2:$W$2500,$A975))</f>
      </c>
      <c r="AR975">
        <f>IF($A975="","",SUMIFS($BH$2:$BH$2500,$W$2:$W$2500,$A975))</f>
      </c>
      <c r="AS975">
        <f>IF($A975="","",SUMIFS($BI$2:$BI$2500,$W$2:$W$2500,$A975))</f>
      </c>
      <c r="AT975">
        <f>IF($A975="","",SUMIFS($BJ$2:$BJ$2500,$W$2:$W$2500,$A975))</f>
      </c>
      <c r="AU975">
        <f>IF($A975="","",SUMIFS($BK$2:$BK$2500,$W$2:$W$2500,$A975))</f>
      </c>
      <c r="AV975">
        <f>IF($A975="","",SUMIFS($BL$2:$BL$2500,$W$2:$W$2500,$A975))</f>
      </c>
      <c r="AW975">
        <f>IF($A975="","",SUMIFS($BM$2:$BM$2500,$W$2:$W$2500,$A975))</f>
      </c>
      <c r="AX975">
        <f>IF($A975="","",SUMIFS($BN$2:$BN$2500,$W$2:$W$2500,$A975))</f>
      </c>
      <c r="AY975">
        <f>IF($A975="","",SUMIFS($BO$2:$BO$2500,$W$2:$W$2500,$A975))</f>
      </c>
      <c r="AZ975">
        <f>IF($A975="","",SUMIFS($BP$2:$BP$2500,$W$2:$W$2500,$A975))</f>
      </c>
      <c r="BA975">
        <f>IF($A975="","",SUMIFS($BQ$2:$BQ$2500,$W$2:$W$2500,$A975))</f>
      </c>
      <c r="BB975">
        <f>IF($A975="","",SUMIFS($BR$2:$BR$2500,$W$2:$W$2500,$A975))</f>
      </c>
      <c r="BC975">
        <f>IF($A975="","",SUMIFS($BS$2:$BS$2500,$W$2:$W$2500,$A975))</f>
      </c>
      <c r="BD975">
        <f>IF($A975="","",SUMIFS($BT$2:$BT$2500,$W$2:$W$2500,$A975))</f>
      </c>
      <c r="BF975">
        <f>IF($Z975="","",INDEX($AO$2:$AO$2000,$Z975))</f>
      </c>
      <c r="BG975">
        <f>IF($Z975="","",INDEX($AP$2:$AP$2000,$Z975))</f>
      </c>
      <c r="BH975">
        <f>IF($Z975="","",INDEX($AQ$2:$AQ$2000,$Z975))</f>
      </c>
      <c r="BI975">
        <f>IF($Z975="","",INDEX($AR$2:$AR$2000,$Z975))</f>
      </c>
      <c r="BJ975">
        <f>IF($Z975="","",INDEX($AS$2:$AS$2000,$Z975))</f>
      </c>
      <c r="BK975">
        <f>IF($Z975="","",INDEX($AT$2:$AT$2000,$Z975))</f>
      </c>
      <c r="BL975">
        <f>IF($Z975="","",INDEX($AU$2:$AU$2000,$Z975))</f>
      </c>
      <c r="BM975">
        <f>IF($Z975="","",INDEX($AV$2:$AV$2000,$Z975))</f>
      </c>
      <c r="BN975">
        <f>IF($Z975="","",INDEX($AW$2:$AW$2000,$Z975))</f>
      </c>
      <c r="BO975">
        <f>IF($Z975="","",INDEX($AX$2:$AX$2000,$Z975))</f>
      </c>
      <c r="BP975">
        <f>IF($Z975="","",INDEX($AY$2:$AY$2000,$Z975))</f>
      </c>
      <c r="BQ975">
        <f>IF($Z975="","",INDEX($AZ$2:$AZ$2000,$Z975))</f>
      </c>
      <c r="BR975">
        <f>IF($Z975="","",INDEX($BA$2:$BA$2000,$Z975))</f>
      </c>
      <c r="BS975">
        <f>IF($Z975="","",INDEX($BB$2:$BB$2000,$Z975))</f>
      </c>
      <c r="BT975">
        <f>IF($Z975="","",INDEX($BC$2:$BC$2000,$Z975))</f>
      </c>
      <c r="BV975">
        <f>IF(OR($A975="",$P975&lt;&gt;"Yes",$AH975="Yes"),"",1+N($AG975))</f>
      </c>
      <c r="BW975">
        <f>IF($A975="","",COUNTIFS($W$2:$W$2500,$A975,$BZ$2:$BZ$2500,"Yes")+COUNTIFS($X$2:$X$2500,$A975,$BY$2:$BY$2500,"Yes"))</f>
      </c>
      <c r="BX975">
        <f>IF(OR($A975="",$P975="Yes"),"",IF(N($BW975)=0,0,1+SUMIFS($CB$2:$CB$2500,$W$2:$W$2500,$A975)+SUMIFS($CA$2:$CA$2500,$X$2:$X$2500,$A975)))</f>
      </c>
      <c r="BY975" t="str">
        <f>IF($Y975="","",INDEX($AH$2:$AH$2000,$Y975)&amp;"")</f>
      </c>
      <c r="BZ975" t="str">
        <f>IF($Z975="","",INDEX($AH$2:$AH$2000,$Z975)&amp;"")</f>
      </c>
      <c r="CA975">
        <f>IF($Y975="","",INDEX($BV$2:$BV$2000,$Y975))</f>
      </c>
      <c r="CB975">
        <f>IF($Z975="","",INDEX($BV$2:$BV$2000,$Z975))</f>
      </c>
    </row>
    <row r="976">
      <c r="A976" t="str">
        <f>IF(TRIM(INDEX(games!$A:$A,ROW()))="","",TRIM(INDEX(games!$A:$A,ROW())))</f>
      </c>
      <c r="B976">
        <f>IF(OR($A976="",INDEX(games!$B:$B,ROW())=""),"",INDEX(games!$B:$B,ROW()))</f>
      </c>
      <c r="C976" t="str">
        <f>IF(OR($A976="",INDEX(games!$C:$C,ROW())=""),"",INDEX(games!$C:$C,ROW()))</f>
      </c>
      <c r="D976">
        <f>IF($A976="","",COUNTIF($W$2:$W$2500,$A976)+COUNTIF($X$2:$X$2500,$A976))</f>
      </c>
      <c r="E976">
        <f>IF($A976="","",IFERROR(MATCH($C976,$R$2:$R$5,0),0))</f>
      </c>
      <c r="F976">
        <f>IF($A976="","",MOD(ROW(),34))</f>
      </c>
      <c r="G976">
        <f>IF($A976="",NA(),IF($C976="Action",$B976,NA()))</f>
      </c>
      <c r="H976">
        <f>IF($A976="",NA(),IF($C976="Action",1+$F976*0.023,NA()))</f>
      </c>
      <c r="I976">
        <f>IF($A976="",NA(),IF($C976="Strategy",$B976,NA()))</f>
      </c>
      <c r="J976">
        <f>IF($A976="",NA(),IF($C976="Strategy",2+$F976*0.023,NA()))</f>
      </c>
      <c r="K976">
        <f>IF($A976="",NA(),IF($C976="Deckbuilder",$B976,NA()))</f>
      </c>
      <c r="L976">
        <f>IF($A976="",NA(),IF($C976="Deckbuilder",3+$F976*0.023,NA()))</f>
      </c>
      <c r="M976">
        <f>IF($A976="",NA(),IF($C976="Traditional",$B976,NA()))</f>
      </c>
      <c r="N976">
        <f>IF($A976="",NA(),IF($C976="Traditional",4+$F976*0.023,NA()))</f>
      </c>
      <c r="O976">
        <f>IF($A976="","",$D976+ROW()/1000000)</f>
      </c>
      <c r="P976" t="str">
        <f>IF(OR($A976="",INDEX(games!$H:$H,ROW())=""),"",INDEX(games!$H:$H,ROW()))</f>
      </c>
      <c r="Q976">
        <f>IF(OR($A976="",$P976&lt;&gt;"Yes"),"",$D976+ROW()/1000000)</f>
      </c>
      <c r="T976">
        <f>IF($Y976="","",INDEX($B$2:$B$2000,$Y976))</f>
      </c>
      <c r="U976">
        <f>IF($Z976="","",INDEX($B$2:$B$2000,$Z976))</f>
      </c>
      <c r="V976">
        <f>IF(OR($T976="",$U976=""),"",$U976-$T976)</f>
      </c>
      <c r="W976" t="str">
        <f>IF(TRIM(INDEX(connections!$A:$A,ROW()))="","",TRIM(INDEX(connections!$A:$A,ROW())))</f>
      </c>
      <c r="X976" t="str">
        <f>IF($W976="","",TRIM(INDEX(connections!$B:$B,ROW())))</f>
      </c>
      <c r="Y976">
        <f>IF($W976="","",IFERROR(MATCH($W976,$A$2:$A$2000,0),""))</f>
      </c>
      <c r="Z976">
        <f>IF($X976="","",IFERROR(MATCH($X976,$A$2:$A$2000,0),""))</f>
      </c>
      <c r="AA976" t="str">
        <f>IF($Y976="","",INDEX($P$2:$P$2000,$Y976))</f>
      </c>
      <c r="AB976" t="str">
        <f>IF($Z976="","",INDEX($P$2:$P$2000,$Z976))</f>
      </c>
      <c r="AC976">
        <f>IF(AND($AA976="Yes",$AB976="Yes"),1,"")</f>
      </c>
      <c r="AD976">
        <f>IF(OR($Y976="",$Z976=""),"",IF(INDEX($C$2:$C$2000,$Y976)=INDEX($C$2:$C$2000,$Z976),0,1))</f>
      </c>
      <c r="AE976">
        <f>IF($AC976&lt;&gt;1,"",IF(AND(INDEX($AG$2:$AG$2000,$Y976)=1,INDEX($AG$2:$AG$2000,$Z976)=1),1,""))</f>
      </c>
      <c r="AG976">
        <f>IF($A976="","",COUNTIFS($W$2:$W$2500,$A976,$AB$2:$AB$2500,"Yes")+COUNTIFS($X$2:$X$2500,$A976,$AA$2:$AA$2500,"Yes"))</f>
      </c>
      <c r="AH976" t="str">
        <f>IF(OR($P976&lt;&gt;"Yes",N($AG976)=0),"",IF(AND($AG976=1,COUNTIFS($W$2:$W$2500,$A976,$AE$2:$AE$2500,1)+COUNTIFS($X$2:$X$2500,$A976,$AE$2:$AE$2500,1)&gt;0),"","Yes"))</f>
      </c>
      <c r="AI976">
        <f>IF($AH976="Yes",$AG976,"")</f>
      </c>
      <c r="AJ976">
        <f>IF($AI976="","",$AI976+ROW()/1000000)</f>
      </c>
      <c r="AK976">
        <f>IF(OR($A976="",$P976="Yes",N($AG976)=0),"",$AG976+ROW()/1000000)</f>
      </c>
      <c r="AL976" t="str">
        <f>IF($A976="","",INDEX(games!$J:$J,ROW())&amp;"")</f>
      </c>
      <c r="AM976">
        <f>IF($A976="","",SUMPRODUCT($AO976:$BD976,'Map Analysis'!$AP$2^{0,1,2,3,4,5,6,7,8,9,10,11,12,13,14,15}))</f>
      </c>
      <c r="AN976">
        <f>IF($A976="","",$AM976+ROW()/10000000)</f>
      </c>
      <c r="AO976">
        <f>IF($A976="","",COUNTIF($W$2:$W$2500,$A976))</f>
      </c>
      <c r="AP976">
        <f>IF($A976="","",SUMIFS($BF$2:$BF$2500,$W$2:$W$2500,$A976))</f>
      </c>
      <c r="AQ976">
        <f>IF($A976="","",SUMIFS($BG$2:$BG$2500,$W$2:$W$2500,$A976))</f>
      </c>
      <c r="AR976">
        <f>IF($A976="","",SUMIFS($BH$2:$BH$2500,$W$2:$W$2500,$A976))</f>
      </c>
      <c r="AS976">
        <f>IF($A976="","",SUMIFS($BI$2:$BI$2500,$W$2:$W$2500,$A976))</f>
      </c>
      <c r="AT976">
        <f>IF($A976="","",SUMIFS($BJ$2:$BJ$2500,$W$2:$W$2500,$A976))</f>
      </c>
      <c r="AU976">
        <f>IF($A976="","",SUMIFS($BK$2:$BK$2500,$W$2:$W$2500,$A976))</f>
      </c>
      <c r="AV976">
        <f>IF($A976="","",SUMIFS($BL$2:$BL$2500,$W$2:$W$2500,$A976))</f>
      </c>
      <c r="AW976">
        <f>IF($A976="","",SUMIFS($BM$2:$BM$2500,$W$2:$W$2500,$A976))</f>
      </c>
      <c r="AX976">
        <f>IF($A976="","",SUMIFS($BN$2:$BN$2500,$W$2:$W$2500,$A976))</f>
      </c>
      <c r="AY976">
        <f>IF($A976="","",SUMIFS($BO$2:$BO$2500,$W$2:$W$2500,$A976))</f>
      </c>
      <c r="AZ976">
        <f>IF($A976="","",SUMIFS($BP$2:$BP$2500,$W$2:$W$2500,$A976))</f>
      </c>
      <c r="BA976">
        <f>IF($A976="","",SUMIFS($BQ$2:$BQ$2500,$W$2:$W$2500,$A976))</f>
      </c>
      <c r="BB976">
        <f>IF($A976="","",SUMIFS($BR$2:$BR$2500,$W$2:$W$2500,$A976))</f>
      </c>
      <c r="BC976">
        <f>IF($A976="","",SUMIFS($BS$2:$BS$2500,$W$2:$W$2500,$A976))</f>
      </c>
      <c r="BD976">
        <f>IF($A976="","",SUMIFS($BT$2:$BT$2500,$W$2:$W$2500,$A976))</f>
      </c>
      <c r="BF976">
        <f>IF($Z976="","",INDEX($AO$2:$AO$2000,$Z976))</f>
      </c>
      <c r="BG976">
        <f>IF($Z976="","",INDEX($AP$2:$AP$2000,$Z976))</f>
      </c>
      <c r="BH976">
        <f>IF($Z976="","",INDEX($AQ$2:$AQ$2000,$Z976))</f>
      </c>
      <c r="BI976">
        <f>IF($Z976="","",INDEX($AR$2:$AR$2000,$Z976))</f>
      </c>
      <c r="BJ976">
        <f>IF($Z976="","",INDEX($AS$2:$AS$2000,$Z976))</f>
      </c>
      <c r="BK976">
        <f>IF($Z976="","",INDEX($AT$2:$AT$2000,$Z976))</f>
      </c>
      <c r="BL976">
        <f>IF($Z976="","",INDEX($AU$2:$AU$2000,$Z976))</f>
      </c>
      <c r="BM976">
        <f>IF($Z976="","",INDEX($AV$2:$AV$2000,$Z976))</f>
      </c>
      <c r="BN976">
        <f>IF($Z976="","",INDEX($AW$2:$AW$2000,$Z976))</f>
      </c>
      <c r="BO976">
        <f>IF($Z976="","",INDEX($AX$2:$AX$2000,$Z976))</f>
      </c>
      <c r="BP976">
        <f>IF($Z976="","",INDEX($AY$2:$AY$2000,$Z976))</f>
      </c>
      <c r="BQ976">
        <f>IF($Z976="","",INDEX($AZ$2:$AZ$2000,$Z976))</f>
      </c>
      <c r="BR976">
        <f>IF($Z976="","",INDEX($BA$2:$BA$2000,$Z976))</f>
      </c>
      <c r="BS976">
        <f>IF($Z976="","",INDEX($BB$2:$BB$2000,$Z976))</f>
      </c>
      <c r="BT976">
        <f>IF($Z976="","",INDEX($BC$2:$BC$2000,$Z976))</f>
      </c>
      <c r="BV976">
        <f>IF(OR($A976="",$P976&lt;&gt;"Yes",$AH976="Yes"),"",1+N($AG976))</f>
      </c>
      <c r="BW976">
        <f>IF($A976="","",COUNTIFS($W$2:$W$2500,$A976,$BZ$2:$BZ$2500,"Yes")+COUNTIFS($X$2:$X$2500,$A976,$BY$2:$BY$2500,"Yes"))</f>
      </c>
      <c r="BX976">
        <f>IF(OR($A976="",$P976="Yes"),"",IF(N($BW976)=0,0,1+SUMIFS($CB$2:$CB$2500,$W$2:$W$2500,$A976)+SUMIFS($CA$2:$CA$2500,$X$2:$X$2500,$A976)))</f>
      </c>
      <c r="BY976" t="str">
        <f>IF($Y976="","",INDEX($AH$2:$AH$2000,$Y976)&amp;"")</f>
      </c>
      <c r="BZ976" t="str">
        <f>IF($Z976="","",INDEX($AH$2:$AH$2000,$Z976)&amp;"")</f>
      </c>
      <c r="CA976">
        <f>IF($Y976="","",INDEX($BV$2:$BV$2000,$Y976))</f>
      </c>
      <c r="CB976">
        <f>IF($Z976="","",INDEX($BV$2:$BV$2000,$Z976))</f>
      </c>
    </row>
    <row r="977">
      <c r="A977" t="str">
        <f>IF(TRIM(INDEX(games!$A:$A,ROW()))="","",TRIM(INDEX(games!$A:$A,ROW())))</f>
      </c>
      <c r="B977">
        <f>IF(OR($A977="",INDEX(games!$B:$B,ROW())=""),"",INDEX(games!$B:$B,ROW()))</f>
      </c>
      <c r="C977" t="str">
        <f>IF(OR($A977="",INDEX(games!$C:$C,ROW())=""),"",INDEX(games!$C:$C,ROW()))</f>
      </c>
      <c r="D977">
        <f>IF($A977="","",COUNTIF($W$2:$W$2500,$A977)+COUNTIF($X$2:$X$2500,$A977))</f>
      </c>
      <c r="E977">
        <f>IF($A977="","",IFERROR(MATCH($C977,$R$2:$R$5,0),0))</f>
      </c>
      <c r="F977">
        <f>IF($A977="","",MOD(ROW(),34))</f>
      </c>
      <c r="G977">
        <f>IF($A977="",NA(),IF($C977="Action",$B977,NA()))</f>
      </c>
      <c r="H977">
        <f>IF($A977="",NA(),IF($C977="Action",1+$F977*0.023,NA()))</f>
      </c>
      <c r="I977">
        <f>IF($A977="",NA(),IF($C977="Strategy",$B977,NA()))</f>
      </c>
      <c r="J977">
        <f>IF($A977="",NA(),IF($C977="Strategy",2+$F977*0.023,NA()))</f>
      </c>
      <c r="K977">
        <f>IF($A977="",NA(),IF($C977="Deckbuilder",$B977,NA()))</f>
      </c>
      <c r="L977">
        <f>IF($A977="",NA(),IF($C977="Deckbuilder",3+$F977*0.023,NA()))</f>
      </c>
      <c r="M977">
        <f>IF($A977="",NA(),IF($C977="Traditional",$B977,NA()))</f>
      </c>
      <c r="N977">
        <f>IF($A977="",NA(),IF($C977="Traditional",4+$F977*0.023,NA()))</f>
      </c>
      <c r="O977">
        <f>IF($A977="","",$D977+ROW()/1000000)</f>
      </c>
      <c r="P977" t="str">
        <f>IF(OR($A977="",INDEX(games!$H:$H,ROW())=""),"",INDEX(games!$H:$H,ROW()))</f>
      </c>
      <c r="Q977">
        <f>IF(OR($A977="",$P977&lt;&gt;"Yes"),"",$D977+ROW()/1000000)</f>
      </c>
      <c r="T977">
        <f>IF($Y977="","",INDEX($B$2:$B$2000,$Y977))</f>
      </c>
      <c r="U977">
        <f>IF($Z977="","",INDEX($B$2:$B$2000,$Z977))</f>
      </c>
      <c r="V977">
        <f>IF(OR($T977="",$U977=""),"",$U977-$T977)</f>
      </c>
      <c r="W977" t="str">
        <f>IF(TRIM(INDEX(connections!$A:$A,ROW()))="","",TRIM(INDEX(connections!$A:$A,ROW())))</f>
      </c>
      <c r="X977" t="str">
        <f>IF($W977="","",TRIM(INDEX(connections!$B:$B,ROW())))</f>
      </c>
      <c r="Y977">
        <f>IF($W977="","",IFERROR(MATCH($W977,$A$2:$A$2000,0),""))</f>
      </c>
      <c r="Z977">
        <f>IF($X977="","",IFERROR(MATCH($X977,$A$2:$A$2000,0),""))</f>
      </c>
      <c r="AA977" t="str">
        <f>IF($Y977="","",INDEX($P$2:$P$2000,$Y977))</f>
      </c>
      <c r="AB977" t="str">
        <f>IF($Z977="","",INDEX($P$2:$P$2000,$Z977))</f>
      </c>
      <c r="AC977">
        <f>IF(AND($AA977="Yes",$AB977="Yes"),1,"")</f>
      </c>
      <c r="AD977">
        <f>IF(OR($Y977="",$Z977=""),"",IF(INDEX($C$2:$C$2000,$Y977)=INDEX($C$2:$C$2000,$Z977),0,1))</f>
      </c>
      <c r="AE977">
        <f>IF($AC977&lt;&gt;1,"",IF(AND(INDEX($AG$2:$AG$2000,$Y977)=1,INDEX($AG$2:$AG$2000,$Z977)=1),1,""))</f>
      </c>
      <c r="AG977">
        <f>IF($A977="","",COUNTIFS($W$2:$W$2500,$A977,$AB$2:$AB$2500,"Yes")+COUNTIFS($X$2:$X$2500,$A977,$AA$2:$AA$2500,"Yes"))</f>
      </c>
      <c r="AH977" t="str">
        <f>IF(OR($P977&lt;&gt;"Yes",N($AG977)=0),"",IF(AND($AG977=1,COUNTIFS($W$2:$W$2500,$A977,$AE$2:$AE$2500,1)+COUNTIFS($X$2:$X$2500,$A977,$AE$2:$AE$2500,1)&gt;0),"","Yes"))</f>
      </c>
      <c r="AI977">
        <f>IF($AH977="Yes",$AG977,"")</f>
      </c>
      <c r="AJ977">
        <f>IF($AI977="","",$AI977+ROW()/1000000)</f>
      </c>
      <c r="AK977">
        <f>IF(OR($A977="",$P977="Yes",N($AG977)=0),"",$AG977+ROW()/1000000)</f>
      </c>
      <c r="AL977" t="str">
        <f>IF($A977="","",INDEX(games!$J:$J,ROW())&amp;"")</f>
      </c>
      <c r="AM977">
        <f>IF($A977="","",SUMPRODUCT($AO977:$BD977,'Map Analysis'!$AP$2^{0,1,2,3,4,5,6,7,8,9,10,11,12,13,14,15}))</f>
      </c>
      <c r="AN977">
        <f>IF($A977="","",$AM977+ROW()/10000000)</f>
      </c>
      <c r="AO977">
        <f>IF($A977="","",COUNTIF($W$2:$W$2500,$A977))</f>
      </c>
      <c r="AP977">
        <f>IF($A977="","",SUMIFS($BF$2:$BF$2500,$W$2:$W$2500,$A977))</f>
      </c>
      <c r="AQ977">
        <f>IF($A977="","",SUMIFS($BG$2:$BG$2500,$W$2:$W$2500,$A977))</f>
      </c>
      <c r="AR977">
        <f>IF($A977="","",SUMIFS($BH$2:$BH$2500,$W$2:$W$2500,$A977))</f>
      </c>
      <c r="AS977">
        <f>IF($A977="","",SUMIFS($BI$2:$BI$2500,$W$2:$W$2500,$A977))</f>
      </c>
      <c r="AT977">
        <f>IF($A977="","",SUMIFS($BJ$2:$BJ$2500,$W$2:$W$2500,$A977))</f>
      </c>
      <c r="AU977">
        <f>IF($A977="","",SUMIFS($BK$2:$BK$2500,$W$2:$W$2500,$A977))</f>
      </c>
      <c r="AV977">
        <f>IF($A977="","",SUMIFS($BL$2:$BL$2500,$W$2:$W$2500,$A977))</f>
      </c>
      <c r="AW977">
        <f>IF($A977="","",SUMIFS($BM$2:$BM$2500,$W$2:$W$2500,$A977))</f>
      </c>
      <c r="AX977">
        <f>IF($A977="","",SUMIFS($BN$2:$BN$2500,$W$2:$W$2500,$A977))</f>
      </c>
      <c r="AY977">
        <f>IF($A977="","",SUMIFS($BO$2:$BO$2500,$W$2:$W$2500,$A977))</f>
      </c>
      <c r="AZ977">
        <f>IF($A977="","",SUMIFS($BP$2:$BP$2500,$W$2:$W$2500,$A977))</f>
      </c>
      <c r="BA977">
        <f>IF($A977="","",SUMIFS($BQ$2:$BQ$2500,$W$2:$W$2500,$A977))</f>
      </c>
      <c r="BB977">
        <f>IF($A977="","",SUMIFS($BR$2:$BR$2500,$W$2:$W$2500,$A977))</f>
      </c>
      <c r="BC977">
        <f>IF($A977="","",SUMIFS($BS$2:$BS$2500,$W$2:$W$2500,$A977))</f>
      </c>
      <c r="BD977">
        <f>IF($A977="","",SUMIFS($BT$2:$BT$2500,$W$2:$W$2500,$A977))</f>
      </c>
      <c r="BF977">
        <f>IF($Z977="","",INDEX($AO$2:$AO$2000,$Z977))</f>
      </c>
      <c r="BG977">
        <f>IF($Z977="","",INDEX($AP$2:$AP$2000,$Z977))</f>
      </c>
      <c r="BH977">
        <f>IF($Z977="","",INDEX($AQ$2:$AQ$2000,$Z977))</f>
      </c>
      <c r="BI977">
        <f>IF($Z977="","",INDEX($AR$2:$AR$2000,$Z977))</f>
      </c>
      <c r="BJ977">
        <f>IF($Z977="","",INDEX($AS$2:$AS$2000,$Z977))</f>
      </c>
      <c r="BK977">
        <f>IF($Z977="","",INDEX($AT$2:$AT$2000,$Z977))</f>
      </c>
      <c r="BL977">
        <f>IF($Z977="","",INDEX($AU$2:$AU$2000,$Z977))</f>
      </c>
      <c r="BM977">
        <f>IF($Z977="","",INDEX($AV$2:$AV$2000,$Z977))</f>
      </c>
      <c r="BN977">
        <f>IF($Z977="","",INDEX($AW$2:$AW$2000,$Z977))</f>
      </c>
      <c r="BO977">
        <f>IF($Z977="","",INDEX($AX$2:$AX$2000,$Z977))</f>
      </c>
      <c r="BP977">
        <f>IF($Z977="","",INDEX($AY$2:$AY$2000,$Z977))</f>
      </c>
      <c r="BQ977">
        <f>IF($Z977="","",INDEX($AZ$2:$AZ$2000,$Z977))</f>
      </c>
      <c r="BR977">
        <f>IF($Z977="","",INDEX($BA$2:$BA$2000,$Z977))</f>
      </c>
      <c r="BS977">
        <f>IF($Z977="","",INDEX($BB$2:$BB$2000,$Z977))</f>
      </c>
      <c r="BT977">
        <f>IF($Z977="","",INDEX($BC$2:$BC$2000,$Z977))</f>
      </c>
      <c r="BV977">
        <f>IF(OR($A977="",$P977&lt;&gt;"Yes",$AH977="Yes"),"",1+N($AG977))</f>
      </c>
      <c r="BW977">
        <f>IF($A977="","",COUNTIFS($W$2:$W$2500,$A977,$BZ$2:$BZ$2500,"Yes")+COUNTIFS($X$2:$X$2500,$A977,$BY$2:$BY$2500,"Yes"))</f>
      </c>
      <c r="BX977">
        <f>IF(OR($A977="",$P977="Yes"),"",IF(N($BW977)=0,0,1+SUMIFS($CB$2:$CB$2500,$W$2:$W$2500,$A977)+SUMIFS($CA$2:$CA$2500,$X$2:$X$2500,$A977)))</f>
      </c>
      <c r="BY977" t="str">
        <f>IF($Y977="","",INDEX($AH$2:$AH$2000,$Y977)&amp;"")</f>
      </c>
      <c r="BZ977" t="str">
        <f>IF($Z977="","",INDEX($AH$2:$AH$2000,$Z977)&amp;"")</f>
      </c>
      <c r="CA977">
        <f>IF($Y977="","",INDEX($BV$2:$BV$2000,$Y977))</f>
      </c>
      <c r="CB977">
        <f>IF($Z977="","",INDEX($BV$2:$BV$2000,$Z977))</f>
      </c>
    </row>
    <row r="978">
      <c r="A978" t="str">
        <f>IF(TRIM(INDEX(games!$A:$A,ROW()))="","",TRIM(INDEX(games!$A:$A,ROW())))</f>
      </c>
      <c r="B978">
        <f>IF(OR($A978="",INDEX(games!$B:$B,ROW())=""),"",INDEX(games!$B:$B,ROW()))</f>
      </c>
      <c r="C978" t="str">
        <f>IF(OR($A978="",INDEX(games!$C:$C,ROW())=""),"",INDEX(games!$C:$C,ROW()))</f>
      </c>
      <c r="D978">
        <f>IF($A978="","",COUNTIF($W$2:$W$2500,$A978)+COUNTIF($X$2:$X$2500,$A978))</f>
      </c>
      <c r="E978">
        <f>IF($A978="","",IFERROR(MATCH($C978,$R$2:$R$5,0),0))</f>
      </c>
      <c r="F978">
        <f>IF($A978="","",MOD(ROW(),34))</f>
      </c>
      <c r="G978">
        <f>IF($A978="",NA(),IF($C978="Action",$B978,NA()))</f>
      </c>
      <c r="H978">
        <f>IF($A978="",NA(),IF($C978="Action",1+$F978*0.023,NA()))</f>
      </c>
      <c r="I978">
        <f>IF($A978="",NA(),IF($C978="Strategy",$B978,NA()))</f>
      </c>
      <c r="J978">
        <f>IF($A978="",NA(),IF($C978="Strategy",2+$F978*0.023,NA()))</f>
      </c>
      <c r="K978">
        <f>IF($A978="",NA(),IF($C978="Deckbuilder",$B978,NA()))</f>
      </c>
      <c r="L978">
        <f>IF($A978="",NA(),IF($C978="Deckbuilder",3+$F978*0.023,NA()))</f>
      </c>
      <c r="M978">
        <f>IF($A978="",NA(),IF($C978="Traditional",$B978,NA()))</f>
      </c>
      <c r="N978">
        <f>IF($A978="",NA(),IF($C978="Traditional",4+$F978*0.023,NA()))</f>
      </c>
      <c r="O978">
        <f>IF($A978="","",$D978+ROW()/1000000)</f>
      </c>
      <c r="P978" t="str">
        <f>IF(OR($A978="",INDEX(games!$H:$H,ROW())=""),"",INDEX(games!$H:$H,ROW()))</f>
      </c>
      <c r="Q978">
        <f>IF(OR($A978="",$P978&lt;&gt;"Yes"),"",$D978+ROW()/1000000)</f>
      </c>
      <c r="T978">
        <f>IF($Y978="","",INDEX($B$2:$B$2000,$Y978))</f>
      </c>
      <c r="U978">
        <f>IF($Z978="","",INDEX($B$2:$B$2000,$Z978))</f>
      </c>
      <c r="V978">
        <f>IF(OR($T978="",$U978=""),"",$U978-$T978)</f>
      </c>
      <c r="W978" t="str">
        <f>IF(TRIM(INDEX(connections!$A:$A,ROW()))="","",TRIM(INDEX(connections!$A:$A,ROW())))</f>
      </c>
      <c r="X978" t="str">
        <f>IF($W978="","",TRIM(INDEX(connections!$B:$B,ROW())))</f>
      </c>
      <c r="Y978">
        <f>IF($W978="","",IFERROR(MATCH($W978,$A$2:$A$2000,0),""))</f>
      </c>
      <c r="Z978">
        <f>IF($X978="","",IFERROR(MATCH($X978,$A$2:$A$2000,0),""))</f>
      </c>
      <c r="AA978" t="str">
        <f>IF($Y978="","",INDEX($P$2:$P$2000,$Y978))</f>
      </c>
      <c r="AB978" t="str">
        <f>IF($Z978="","",INDEX($P$2:$P$2000,$Z978))</f>
      </c>
      <c r="AC978">
        <f>IF(AND($AA978="Yes",$AB978="Yes"),1,"")</f>
      </c>
      <c r="AD978">
        <f>IF(OR($Y978="",$Z978=""),"",IF(INDEX($C$2:$C$2000,$Y978)=INDEX($C$2:$C$2000,$Z978),0,1))</f>
      </c>
      <c r="AE978">
        <f>IF($AC978&lt;&gt;1,"",IF(AND(INDEX($AG$2:$AG$2000,$Y978)=1,INDEX($AG$2:$AG$2000,$Z978)=1),1,""))</f>
      </c>
      <c r="AG978">
        <f>IF($A978="","",COUNTIFS($W$2:$W$2500,$A978,$AB$2:$AB$2500,"Yes")+COUNTIFS($X$2:$X$2500,$A978,$AA$2:$AA$2500,"Yes"))</f>
      </c>
      <c r="AH978" t="str">
        <f>IF(OR($P978&lt;&gt;"Yes",N($AG978)=0),"",IF(AND($AG978=1,COUNTIFS($W$2:$W$2500,$A978,$AE$2:$AE$2500,1)+COUNTIFS($X$2:$X$2500,$A978,$AE$2:$AE$2500,1)&gt;0),"","Yes"))</f>
      </c>
      <c r="AI978">
        <f>IF($AH978="Yes",$AG978,"")</f>
      </c>
      <c r="AJ978">
        <f>IF($AI978="","",$AI978+ROW()/1000000)</f>
      </c>
      <c r="AK978">
        <f>IF(OR($A978="",$P978="Yes",N($AG978)=0),"",$AG978+ROW()/1000000)</f>
      </c>
      <c r="AL978" t="str">
        <f>IF($A978="","",INDEX(games!$J:$J,ROW())&amp;"")</f>
      </c>
      <c r="AM978">
        <f>IF($A978="","",SUMPRODUCT($AO978:$BD978,'Map Analysis'!$AP$2^{0,1,2,3,4,5,6,7,8,9,10,11,12,13,14,15}))</f>
      </c>
      <c r="AN978">
        <f>IF($A978="","",$AM978+ROW()/10000000)</f>
      </c>
      <c r="AO978">
        <f>IF($A978="","",COUNTIF($W$2:$W$2500,$A978))</f>
      </c>
      <c r="AP978">
        <f>IF($A978="","",SUMIFS($BF$2:$BF$2500,$W$2:$W$2500,$A978))</f>
      </c>
      <c r="AQ978">
        <f>IF($A978="","",SUMIFS($BG$2:$BG$2500,$W$2:$W$2500,$A978))</f>
      </c>
      <c r="AR978">
        <f>IF($A978="","",SUMIFS($BH$2:$BH$2500,$W$2:$W$2500,$A978))</f>
      </c>
      <c r="AS978">
        <f>IF($A978="","",SUMIFS($BI$2:$BI$2500,$W$2:$W$2500,$A978))</f>
      </c>
      <c r="AT978">
        <f>IF($A978="","",SUMIFS($BJ$2:$BJ$2500,$W$2:$W$2500,$A978))</f>
      </c>
      <c r="AU978">
        <f>IF($A978="","",SUMIFS($BK$2:$BK$2500,$W$2:$W$2500,$A978))</f>
      </c>
      <c r="AV978">
        <f>IF($A978="","",SUMIFS($BL$2:$BL$2500,$W$2:$W$2500,$A978))</f>
      </c>
      <c r="AW978">
        <f>IF($A978="","",SUMIFS($BM$2:$BM$2500,$W$2:$W$2500,$A978))</f>
      </c>
      <c r="AX978">
        <f>IF($A978="","",SUMIFS($BN$2:$BN$2500,$W$2:$W$2500,$A978))</f>
      </c>
      <c r="AY978">
        <f>IF($A978="","",SUMIFS($BO$2:$BO$2500,$W$2:$W$2500,$A978))</f>
      </c>
      <c r="AZ978">
        <f>IF($A978="","",SUMIFS($BP$2:$BP$2500,$W$2:$W$2500,$A978))</f>
      </c>
      <c r="BA978">
        <f>IF($A978="","",SUMIFS($BQ$2:$BQ$2500,$W$2:$W$2500,$A978))</f>
      </c>
      <c r="BB978">
        <f>IF($A978="","",SUMIFS($BR$2:$BR$2500,$W$2:$W$2500,$A978))</f>
      </c>
      <c r="BC978">
        <f>IF($A978="","",SUMIFS($BS$2:$BS$2500,$W$2:$W$2500,$A978))</f>
      </c>
      <c r="BD978">
        <f>IF($A978="","",SUMIFS($BT$2:$BT$2500,$W$2:$W$2500,$A978))</f>
      </c>
      <c r="BF978">
        <f>IF($Z978="","",INDEX($AO$2:$AO$2000,$Z978))</f>
      </c>
      <c r="BG978">
        <f>IF($Z978="","",INDEX($AP$2:$AP$2000,$Z978))</f>
      </c>
      <c r="BH978">
        <f>IF($Z978="","",INDEX($AQ$2:$AQ$2000,$Z978))</f>
      </c>
      <c r="BI978">
        <f>IF($Z978="","",INDEX($AR$2:$AR$2000,$Z978))</f>
      </c>
      <c r="BJ978">
        <f>IF($Z978="","",INDEX($AS$2:$AS$2000,$Z978))</f>
      </c>
      <c r="BK978">
        <f>IF($Z978="","",INDEX($AT$2:$AT$2000,$Z978))</f>
      </c>
      <c r="BL978">
        <f>IF($Z978="","",INDEX($AU$2:$AU$2000,$Z978))</f>
      </c>
      <c r="BM978">
        <f>IF($Z978="","",INDEX($AV$2:$AV$2000,$Z978))</f>
      </c>
      <c r="BN978">
        <f>IF($Z978="","",INDEX($AW$2:$AW$2000,$Z978))</f>
      </c>
      <c r="BO978">
        <f>IF($Z978="","",INDEX($AX$2:$AX$2000,$Z978))</f>
      </c>
      <c r="BP978">
        <f>IF($Z978="","",INDEX($AY$2:$AY$2000,$Z978))</f>
      </c>
      <c r="BQ978">
        <f>IF($Z978="","",INDEX($AZ$2:$AZ$2000,$Z978))</f>
      </c>
      <c r="BR978">
        <f>IF($Z978="","",INDEX($BA$2:$BA$2000,$Z978))</f>
      </c>
      <c r="BS978">
        <f>IF($Z978="","",INDEX($BB$2:$BB$2000,$Z978))</f>
      </c>
      <c r="BT978">
        <f>IF($Z978="","",INDEX($BC$2:$BC$2000,$Z978))</f>
      </c>
      <c r="BV978">
        <f>IF(OR($A978="",$P978&lt;&gt;"Yes",$AH978="Yes"),"",1+N($AG978))</f>
      </c>
      <c r="BW978">
        <f>IF($A978="","",COUNTIFS($W$2:$W$2500,$A978,$BZ$2:$BZ$2500,"Yes")+COUNTIFS($X$2:$X$2500,$A978,$BY$2:$BY$2500,"Yes"))</f>
      </c>
      <c r="BX978">
        <f>IF(OR($A978="",$P978="Yes"),"",IF(N($BW978)=0,0,1+SUMIFS($CB$2:$CB$2500,$W$2:$W$2500,$A978)+SUMIFS($CA$2:$CA$2500,$X$2:$X$2500,$A978)))</f>
      </c>
      <c r="BY978" t="str">
        <f>IF($Y978="","",INDEX($AH$2:$AH$2000,$Y978)&amp;"")</f>
      </c>
      <c r="BZ978" t="str">
        <f>IF($Z978="","",INDEX($AH$2:$AH$2000,$Z978)&amp;"")</f>
      </c>
      <c r="CA978">
        <f>IF($Y978="","",INDEX($BV$2:$BV$2000,$Y978))</f>
      </c>
      <c r="CB978">
        <f>IF($Z978="","",INDEX($BV$2:$BV$2000,$Z978))</f>
      </c>
    </row>
    <row r="979">
      <c r="A979" t="str">
        <f>IF(TRIM(INDEX(games!$A:$A,ROW()))="","",TRIM(INDEX(games!$A:$A,ROW())))</f>
      </c>
      <c r="B979">
        <f>IF(OR($A979="",INDEX(games!$B:$B,ROW())=""),"",INDEX(games!$B:$B,ROW()))</f>
      </c>
      <c r="C979" t="str">
        <f>IF(OR($A979="",INDEX(games!$C:$C,ROW())=""),"",INDEX(games!$C:$C,ROW()))</f>
      </c>
      <c r="D979">
        <f>IF($A979="","",COUNTIF($W$2:$W$2500,$A979)+COUNTIF($X$2:$X$2500,$A979))</f>
      </c>
      <c r="E979">
        <f>IF($A979="","",IFERROR(MATCH($C979,$R$2:$R$5,0),0))</f>
      </c>
      <c r="F979">
        <f>IF($A979="","",MOD(ROW(),34))</f>
      </c>
      <c r="G979">
        <f>IF($A979="",NA(),IF($C979="Action",$B979,NA()))</f>
      </c>
      <c r="H979">
        <f>IF($A979="",NA(),IF($C979="Action",1+$F979*0.023,NA()))</f>
      </c>
      <c r="I979">
        <f>IF($A979="",NA(),IF($C979="Strategy",$B979,NA()))</f>
      </c>
      <c r="J979">
        <f>IF($A979="",NA(),IF($C979="Strategy",2+$F979*0.023,NA()))</f>
      </c>
      <c r="K979">
        <f>IF($A979="",NA(),IF($C979="Deckbuilder",$B979,NA()))</f>
      </c>
      <c r="L979">
        <f>IF($A979="",NA(),IF($C979="Deckbuilder",3+$F979*0.023,NA()))</f>
      </c>
      <c r="M979">
        <f>IF($A979="",NA(),IF($C979="Traditional",$B979,NA()))</f>
      </c>
      <c r="N979">
        <f>IF($A979="",NA(),IF($C979="Traditional",4+$F979*0.023,NA()))</f>
      </c>
      <c r="O979">
        <f>IF($A979="","",$D979+ROW()/1000000)</f>
      </c>
      <c r="P979" t="str">
        <f>IF(OR($A979="",INDEX(games!$H:$H,ROW())=""),"",INDEX(games!$H:$H,ROW()))</f>
      </c>
      <c r="Q979">
        <f>IF(OR($A979="",$P979&lt;&gt;"Yes"),"",$D979+ROW()/1000000)</f>
      </c>
      <c r="T979">
        <f>IF($Y979="","",INDEX($B$2:$B$2000,$Y979))</f>
      </c>
      <c r="U979">
        <f>IF($Z979="","",INDEX($B$2:$B$2000,$Z979))</f>
      </c>
      <c r="V979">
        <f>IF(OR($T979="",$U979=""),"",$U979-$T979)</f>
      </c>
      <c r="W979" t="str">
        <f>IF(TRIM(INDEX(connections!$A:$A,ROW()))="","",TRIM(INDEX(connections!$A:$A,ROW())))</f>
      </c>
      <c r="X979" t="str">
        <f>IF($W979="","",TRIM(INDEX(connections!$B:$B,ROW())))</f>
      </c>
      <c r="Y979">
        <f>IF($W979="","",IFERROR(MATCH($W979,$A$2:$A$2000,0),""))</f>
      </c>
      <c r="Z979">
        <f>IF($X979="","",IFERROR(MATCH($X979,$A$2:$A$2000,0),""))</f>
      </c>
      <c r="AA979" t="str">
        <f>IF($Y979="","",INDEX($P$2:$P$2000,$Y979))</f>
      </c>
      <c r="AB979" t="str">
        <f>IF($Z979="","",INDEX($P$2:$P$2000,$Z979))</f>
      </c>
      <c r="AC979">
        <f>IF(AND($AA979="Yes",$AB979="Yes"),1,"")</f>
      </c>
      <c r="AD979">
        <f>IF(OR($Y979="",$Z979=""),"",IF(INDEX($C$2:$C$2000,$Y979)=INDEX($C$2:$C$2000,$Z979),0,1))</f>
      </c>
      <c r="AE979">
        <f>IF($AC979&lt;&gt;1,"",IF(AND(INDEX($AG$2:$AG$2000,$Y979)=1,INDEX($AG$2:$AG$2000,$Z979)=1),1,""))</f>
      </c>
      <c r="AG979">
        <f>IF($A979="","",COUNTIFS($W$2:$W$2500,$A979,$AB$2:$AB$2500,"Yes")+COUNTIFS($X$2:$X$2500,$A979,$AA$2:$AA$2500,"Yes"))</f>
      </c>
      <c r="AH979" t="str">
        <f>IF(OR($P979&lt;&gt;"Yes",N($AG979)=0),"",IF(AND($AG979=1,COUNTIFS($W$2:$W$2500,$A979,$AE$2:$AE$2500,1)+COUNTIFS($X$2:$X$2500,$A979,$AE$2:$AE$2500,1)&gt;0),"","Yes"))</f>
      </c>
      <c r="AI979">
        <f>IF($AH979="Yes",$AG979,"")</f>
      </c>
      <c r="AJ979">
        <f>IF($AI979="","",$AI979+ROW()/1000000)</f>
      </c>
      <c r="AK979">
        <f>IF(OR($A979="",$P979="Yes",N($AG979)=0),"",$AG979+ROW()/1000000)</f>
      </c>
      <c r="AL979" t="str">
        <f>IF($A979="","",INDEX(games!$J:$J,ROW())&amp;"")</f>
      </c>
      <c r="AM979">
        <f>IF($A979="","",SUMPRODUCT($AO979:$BD979,'Map Analysis'!$AP$2^{0,1,2,3,4,5,6,7,8,9,10,11,12,13,14,15}))</f>
      </c>
      <c r="AN979">
        <f>IF($A979="","",$AM979+ROW()/10000000)</f>
      </c>
      <c r="AO979">
        <f>IF($A979="","",COUNTIF($W$2:$W$2500,$A979))</f>
      </c>
      <c r="AP979">
        <f>IF($A979="","",SUMIFS($BF$2:$BF$2500,$W$2:$W$2500,$A979))</f>
      </c>
      <c r="AQ979">
        <f>IF($A979="","",SUMIFS($BG$2:$BG$2500,$W$2:$W$2500,$A979))</f>
      </c>
      <c r="AR979">
        <f>IF($A979="","",SUMIFS($BH$2:$BH$2500,$W$2:$W$2500,$A979))</f>
      </c>
      <c r="AS979">
        <f>IF($A979="","",SUMIFS($BI$2:$BI$2500,$W$2:$W$2500,$A979))</f>
      </c>
      <c r="AT979">
        <f>IF($A979="","",SUMIFS($BJ$2:$BJ$2500,$W$2:$W$2500,$A979))</f>
      </c>
      <c r="AU979">
        <f>IF($A979="","",SUMIFS($BK$2:$BK$2500,$W$2:$W$2500,$A979))</f>
      </c>
      <c r="AV979">
        <f>IF($A979="","",SUMIFS($BL$2:$BL$2500,$W$2:$W$2500,$A979))</f>
      </c>
      <c r="AW979">
        <f>IF($A979="","",SUMIFS($BM$2:$BM$2500,$W$2:$W$2500,$A979))</f>
      </c>
      <c r="AX979">
        <f>IF($A979="","",SUMIFS($BN$2:$BN$2500,$W$2:$W$2500,$A979))</f>
      </c>
      <c r="AY979">
        <f>IF($A979="","",SUMIFS($BO$2:$BO$2500,$W$2:$W$2500,$A979))</f>
      </c>
      <c r="AZ979">
        <f>IF($A979="","",SUMIFS($BP$2:$BP$2500,$W$2:$W$2500,$A979))</f>
      </c>
      <c r="BA979">
        <f>IF($A979="","",SUMIFS($BQ$2:$BQ$2500,$W$2:$W$2500,$A979))</f>
      </c>
      <c r="BB979">
        <f>IF($A979="","",SUMIFS($BR$2:$BR$2500,$W$2:$W$2500,$A979))</f>
      </c>
      <c r="BC979">
        <f>IF($A979="","",SUMIFS($BS$2:$BS$2500,$W$2:$W$2500,$A979))</f>
      </c>
      <c r="BD979">
        <f>IF($A979="","",SUMIFS($BT$2:$BT$2500,$W$2:$W$2500,$A979))</f>
      </c>
      <c r="BF979">
        <f>IF($Z979="","",INDEX($AO$2:$AO$2000,$Z979))</f>
      </c>
      <c r="BG979">
        <f>IF($Z979="","",INDEX($AP$2:$AP$2000,$Z979))</f>
      </c>
      <c r="BH979">
        <f>IF($Z979="","",INDEX($AQ$2:$AQ$2000,$Z979))</f>
      </c>
      <c r="BI979">
        <f>IF($Z979="","",INDEX($AR$2:$AR$2000,$Z979))</f>
      </c>
      <c r="BJ979">
        <f>IF($Z979="","",INDEX($AS$2:$AS$2000,$Z979))</f>
      </c>
      <c r="BK979">
        <f>IF($Z979="","",INDEX($AT$2:$AT$2000,$Z979))</f>
      </c>
      <c r="BL979">
        <f>IF($Z979="","",INDEX($AU$2:$AU$2000,$Z979))</f>
      </c>
      <c r="BM979">
        <f>IF($Z979="","",INDEX($AV$2:$AV$2000,$Z979))</f>
      </c>
      <c r="BN979">
        <f>IF($Z979="","",INDEX($AW$2:$AW$2000,$Z979))</f>
      </c>
      <c r="BO979">
        <f>IF($Z979="","",INDEX($AX$2:$AX$2000,$Z979))</f>
      </c>
      <c r="BP979">
        <f>IF($Z979="","",INDEX($AY$2:$AY$2000,$Z979))</f>
      </c>
      <c r="BQ979">
        <f>IF($Z979="","",INDEX($AZ$2:$AZ$2000,$Z979))</f>
      </c>
      <c r="BR979">
        <f>IF($Z979="","",INDEX($BA$2:$BA$2000,$Z979))</f>
      </c>
      <c r="BS979">
        <f>IF($Z979="","",INDEX($BB$2:$BB$2000,$Z979))</f>
      </c>
      <c r="BT979">
        <f>IF($Z979="","",INDEX($BC$2:$BC$2000,$Z979))</f>
      </c>
      <c r="BV979">
        <f>IF(OR($A979="",$P979&lt;&gt;"Yes",$AH979="Yes"),"",1+N($AG979))</f>
      </c>
      <c r="BW979">
        <f>IF($A979="","",COUNTIFS($W$2:$W$2500,$A979,$BZ$2:$BZ$2500,"Yes")+COUNTIFS($X$2:$X$2500,$A979,$BY$2:$BY$2500,"Yes"))</f>
      </c>
      <c r="BX979">
        <f>IF(OR($A979="",$P979="Yes"),"",IF(N($BW979)=0,0,1+SUMIFS($CB$2:$CB$2500,$W$2:$W$2500,$A979)+SUMIFS($CA$2:$CA$2500,$X$2:$X$2500,$A979)))</f>
      </c>
      <c r="BY979" t="str">
        <f>IF($Y979="","",INDEX($AH$2:$AH$2000,$Y979)&amp;"")</f>
      </c>
      <c r="BZ979" t="str">
        <f>IF($Z979="","",INDEX($AH$2:$AH$2000,$Z979)&amp;"")</f>
      </c>
      <c r="CA979">
        <f>IF($Y979="","",INDEX($BV$2:$BV$2000,$Y979))</f>
      </c>
      <c r="CB979">
        <f>IF($Z979="","",INDEX($BV$2:$BV$2000,$Z979))</f>
      </c>
    </row>
    <row r="980">
      <c r="A980" t="str">
        <f>IF(TRIM(INDEX(games!$A:$A,ROW()))="","",TRIM(INDEX(games!$A:$A,ROW())))</f>
      </c>
      <c r="B980">
        <f>IF(OR($A980="",INDEX(games!$B:$B,ROW())=""),"",INDEX(games!$B:$B,ROW()))</f>
      </c>
      <c r="C980" t="str">
        <f>IF(OR($A980="",INDEX(games!$C:$C,ROW())=""),"",INDEX(games!$C:$C,ROW()))</f>
      </c>
      <c r="D980">
        <f>IF($A980="","",COUNTIF($W$2:$W$2500,$A980)+COUNTIF($X$2:$X$2500,$A980))</f>
      </c>
      <c r="E980">
        <f>IF($A980="","",IFERROR(MATCH($C980,$R$2:$R$5,0),0))</f>
      </c>
      <c r="F980">
        <f>IF($A980="","",MOD(ROW(),34))</f>
      </c>
      <c r="G980">
        <f>IF($A980="",NA(),IF($C980="Action",$B980,NA()))</f>
      </c>
      <c r="H980">
        <f>IF($A980="",NA(),IF($C980="Action",1+$F980*0.023,NA()))</f>
      </c>
      <c r="I980">
        <f>IF($A980="",NA(),IF($C980="Strategy",$B980,NA()))</f>
      </c>
      <c r="J980">
        <f>IF($A980="",NA(),IF($C980="Strategy",2+$F980*0.023,NA()))</f>
      </c>
      <c r="K980">
        <f>IF($A980="",NA(),IF($C980="Deckbuilder",$B980,NA()))</f>
      </c>
      <c r="L980">
        <f>IF($A980="",NA(),IF($C980="Deckbuilder",3+$F980*0.023,NA()))</f>
      </c>
      <c r="M980">
        <f>IF($A980="",NA(),IF($C980="Traditional",$B980,NA()))</f>
      </c>
      <c r="N980">
        <f>IF($A980="",NA(),IF($C980="Traditional",4+$F980*0.023,NA()))</f>
      </c>
      <c r="O980">
        <f>IF($A980="","",$D980+ROW()/1000000)</f>
      </c>
      <c r="P980" t="str">
        <f>IF(OR($A980="",INDEX(games!$H:$H,ROW())=""),"",INDEX(games!$H:$H,ROW()))</f>
      </c>
      <c r="Q980">
        <f>IF(OR($A980="",$P980&lt;&gt;"Yes"),"",$D980+ROW()/1000000)</f>
      </c>
      <c r="T980">
        <f>IF($Y980="","",INDEX($B$2:$B$2000,$Y980))</f>
      </c>
      <c r="U980">
        <f>IF($Z980="","",INDEX($B$2:$B$2000,$Z980))</f>
      </c>
      <c r="V980">
        <f>IF(OR($T980="",$U980=""),"",$U980-$T980)</f>
      </c>
      <c r="W980" t="str">
        <f>IF(TRIM(INDEX(connections!$A:$A,ROW()))="","",TRIM(INDEX(connections!$A:$A,ROW())))</f>
      </c>
      <c r="X980" t="str">
        <f>IF($W980="","",TRIM(INDEX(connections!$B:$B,ROW())))</f>
      </c>
      <c r="Y980">
        <f>IF($W980="","",IFERROR(MATCH($W980,$A$2:$A$2000,0),""))</f>
      </c>
      <c r="Z980">
        <f>IF($X980="","",IFERROR(MATCH($X980,$A$2:$A$2000,0),""))</f>
      </c>
      <c r="AA980" t="str">
        <f>IF($Y980="","",INDEX($P$2:$P$2000,$Y980))</f>
      </c>
      <c r="AB980" t="str">
        <f>IF($Z980="","",INDEX($P$2:$P$2000,$Z980))</f>
      </c>
      <c r="AC980">
        <f>IF(AND($AA980="Yes",$AB980="Yes"),1,"")</f>
      </c>
      <c r="AD980">
        <f>IF(OR($Y980="",$Z980=""),"",IF(INDEX($C$2:$C$2000,$Y980)=INDEX($C$2:$C$2000,$Z980),0,1))</f>
      </c>
      <c r="AE980">
        <f>IF($AC980&lt;&gt;1,"",IF(AND(INDEX($AG$2:$AG$2000,$Y980)=1,INDEX($AG$2:$AG$2000,$Z980)=1),1,""))</f>
      </c>
      <c r="AG980">
        <f>IF($A980="","",COUNTIFS($W$2:$W$2500,$A980,$AB$2:$AB$2500,"Yes")+COUNTIFS($X$2:$X$2500,$A980,$AA$2:$AA$2500,"Yes"))</f>
      </c>
      <c r="AH980" t="str">
        <f>IF(OR($P980&lt;&gt;"Yes",N($AG980)=0),"",IF(AND($AG980=1,COUNTIFS($W$2:$W$2500,$A980,$AE$2:$AE$2500,1)+COUNTIFS($X$2:$X$2500,$A980,$AE$2:$AE$2500,1)&gt;0),"","Yes"))</f>
      </c>
      <c r="AI980">
        <f>IF($AH980="Yes",$AG980,"")</f>
      </c>
      <c r="AJ980">
        <f>IF($AI980="","",$AI980+ROW()/1000000)</f>
      </c>
      <c r="AK980">
        <f>IF(OR($A980="",$P980="Yes",N($AG980)=0),"",$AG980+ROW()/1000000)</f>
      </c>
      <c r="AL980" t="str">
        <f>IF($A980="","",INDEX(games!$J:$J,ROW())&amp;"")</f>
      </c>
      <c r="AM980">
        <f>IF($A980="","",SUMPRODUCT($AO980:$BD980,'Map Analysis'!$AP$2^{0,1,2,3,4,5,6,7,8,9,10,11,12,13,14,15}))</f>
      </c>
      <c r="AN980">
        <f>IF($A980="","",$AM980+ROW()/10000000)</f>
      </c>
      <c r="AO980">
        <f>IF($A980="","",COUNTIF($W$2:$W$2500,$A980))</f>
      </c>
      <c r="AP980">
        <f>IF($A980="","",SUMIFS($BF$2:$BF$2500,$W$2:$W$2500,$A980))</f>
      </c>
      <c r="AQ980">
        <f>IF($A980="","",SUMIFS($BG$2:$BG$2500,$W$2:$W$2500,$A980))</f>
      </c>
      <c r="AR980">
        <f>IF($A980="","",SUMIFS($BH$2:$BH$2500,$W$2:$W$2500,$A980))</f>
      </c>
      <c r="AS980">
        <f>IF($A980="","",SUMIFS($BI$2:$BI$2500,$W$2:$W$2500,$A980))</f>
      </c>
      <c r="AT980">
        <f>IF($A980="","",SUMIFS($BJ$2:$BJ$2500,$W$2:$W$2500,$A980))</f>
      </c>
      <c r="AU980">
        <f>IF($A980="","",SUMIFS($BK$2:$BK$2500,$W$2:$W$2500,$A980))</f>
      </c>
      <c r="AV980">
        <f>IF($A980="","",SUMIFS($BL$2:$BL$2500,$W$2:$W$2500,$A980))</f>
      </c>
      <c r="AW980">
        <f>IF($A980="","",SUMIFS($BM$2:$BM$2500,$W$2:$W$2500,$A980))</f>
      </c>
      <c r="AX980">
        <f>IF($A980="","",SUMIFS($BN$2:$BN$2500,$W$2:$W$2500,$A980))</f>
      </c>
      <c r="AY980">
        <f>IF($A980="","",SUMIFS($BO$2:$BO$2500,$W$2:$W$2500,$A980))</f>
      </c>
      <c r="AZ980">
        <f>IF($A980="","",SUMIFS($BP$2:$BP$2500,$W$2:$W$2500,$A980))</f>
      </c>
      <c r="BA980">
        <f>IF($A980="","",SUMIFS($BQ$2:$BQ$2500,$W$2:$W$2500,$A980))</f>
      </c>
      <c r="BB980">
        <f>IF($A980="","",SUMIFS($BR$2:$BR$2500,$W$2:$W$2500,$A980))</f>
      </c>
      <c r="BC980">
        <f>IF($A980="","",SUMIFS($BS$2:$BS$2500,$W$2:$W$2500,$A980))</f>
      </c>
      <c r="BD980">
        <f>IF($A980="","",SUMIFS($BT$2:$BT$2500,$W$2:$W$2500,$A980))</f>
      </c>
      <c r="BF980">
        <f>IF($Z980="","",INDEX($AO$2:$AO$2000,$Z980))</f>
      </c>
      <c r="BG980">
        <f>IF($Z980="","",INDEX($AP$2:$AP$2000,$Z980))</f>
      </c>
      <c r="BH980">
        <f>IF($Z980="","",INDEX($AQ$2:$AQ$2000,$Z980))</f>
      </c>
      <c r="BI980">
        <f>IF($Z980="","",INDEX($AR$2:$AR$2000,$Z980))</f>
      </c>
      <c r="BJ980">
        <f>IF($Z980="","",INDEX($AS$2:$AS$2000,$Z980))</f>
      </c>
      <c r="BK980">
        <f>IF($Z980="","",INDEX($AT$2:$AT$2000,$Z980))</f>
      </c>
      <c r="BL980">
        <f>IF($Z980="","",INDEX($AU$2:$AU$2000,$Z980))</f>
      </c>
      <c r="BM980">
        <f>IF($Z980="","",INDEX($AV$2:$AV$2000,$Z980))</f>
      </c>
      <c r="BN980">
        <f>IF($Z980="","",INDEX($AW$2:$AW$2000,$Z980))</f>
      </c>
      <c r="BO980">
        <f>IF($Z980="","",INDEX($AX$2:$AX$2000,$Z980))</f>
      </c>
      <c r="BP980">
        <f>IF($Z980="","",INDEX($AY$2:$AY$2000,$Z980))</f>
      </c>
      <c r="BQ980">
        <f>IF($Z980="","",INDEX($AZ$2:$AZ$2000,$Z980))</f>
      </c>
      <c r="BR980">
        <f>IF($Z980="","",INDEX($BA$2:$BA$2000,$Z980))</f>
      </c>
      <c r="BS980">
        <f>IF($Z980="","",INDEX($BB$2:$BB$2000,$Z980))</f>
      </c>
      <c r="BT980">
        <f>IF($Z980="","",INDEX($BC$2:$BC$2000,$Z980))</f>
      </c>
      <c r="BV980">
        <f>IF(OR($A980="",$P980&lt;&gt;"Yes",$AH980="Yes"),"",1+N($AG980))</f>
      </c>
      <c r="BW980">
        <f>IF($A980="","",COUNTIFS($W$2:$W$2500,$A980,$BZ$2:$BZ$2500,"Yes")+COUNTIFS($X$2:$X$2500,$A980,$BY$2:$BY$2500,"Yes"))</f>
      </c>
      <c r="BX980">
        <f>IF(OR($A980="",$P980="Yes"),"",IF(N($BW980)=0,0,1+SUMIFS($CB$2:$CB$2500,$W$2:$W$2500,$A980)+SUMIFS($CA$2:$CA$2500,$X$2:$X$2500,$A980)))</f>
      </c>
      <c r="BY980" t="str">
        <f>IF($Y980="","",INDEX($AH$2:$AH$2000,$Y980)&amp;"")</f>
      </c>
      <c r="BZ980" t="str">
        <f>IF($Z980="","",INDEX($AH$2:$AH$2000,$Z980)&amp;"")</f>
      </c>
      <c r="CA980">
        <f>IF($Y980="","",INDEX($BV$2:$BV$2000,$Y980))</f>
      </c>
      <c r="CB980">
        <f>IF($Z980="","",INDEX($BV$2:$BV$2000,$Z980))</f>
      </c>
    </row>
    <row r="981">
      <c r="A981" t="str">
        <f>IF(TRIM(INDEX(games!$A:$A,ROW()))="","",TRIM(INDEX(games!$A:$A,ROW())))</f>
      </c>
      <c r="B981">
        <f>IF(OR($A981="",INDEX(games!$B:$B,ROW())=""),"",INDEX(games!$B:$B,ROW()))</f>
      </c>
      <c r="C981" t="str">
        <f>IF(OR($A981="",INDEX(games!$C:$C,ROW())=""),"",INDEX(games!$C:$C,ROW()))</f>
      </c>
      <c r="D981">
        <f>IF($A981="","",COUNTIF($W$2:$W$2500,$A981)+COUNTIF($X$2:$X$2500,$A981))</f>
      </c>
      <c r="E981">
        <f>IF($A981="","",IFERROR(MATCH($C981,$R$2:$R$5,0),0))</f>
      </c>
      <c r="F981">
        <f>IF($A981="","",MOD(ROW(),34))</f>
      </c>
      <c r="G981">
        <f>IF($A981="",NA(),IF($C981="Action",$B981,NA()))</f>
      </c>
      <c r="H981">
        <f>IF($A981="",NA(),IF($C981="Action",1+$F981*0.023,NA()))</f>
      </c>
      <c r="I981">
        <f>IF($A981="",NA(),IF($C981="Strategy",$B981,NA()))</f>
      </c>
      <c r="J981">
        <f>IF($A981="",NA(),IF($C981="Strategy",2+$F981*0.023,NA()))</f>
      </c>
      <c r="K981">
        <f>IF($A981="",NA(),IF($C981="Deckbuilder",$B981,NA()))</f>
      </c>
      <c r="L981">
        <f>IF($A981="",NA(),IF($C981="Deckbuilder",3+$F981*0.023,NA()))</f>
      </c>
      <c r="M981">
        <f>IF($A981="",NA(),IF($C981="Traditional",$B981,NA()))</f>
      </c>
      <c r="N981">
        <f>IF($A981="",NA(),IF($C981="Traditional",4+$F981*0.023,NA()))</f>
      </c>
      <c r="O981">
        <f>IF($A981="","",$D981+ROW()/1000000)</f>
      </c>
      <c r="P981" t="str">
        <f>IF(OR($A981="",INDEX(games!$H:$H,ROW())=""),"",INDEX(games!$H:$H,ROW()))</f>
      </c>
      <c r="Q981">
        <f>IF(OR($A981="",$P981&lt;&gt;"Yes"),"",$D981+ROW()/1000000)</f>
      </c>
      <c r="T981">
        <f>IF($Y981="","",INDEX($B$2:$B$2000,$Y981))</f>
      </c>
      <c r="U981">
        <f>IF($Z981="","",INDEX($B$2:$B$2000,$Z981))</f>
      </c>
      <c r="V981">
        <f>IF(OR($T981="",$U981=""),"",$U981-$T981)</f>
      </c>
      <c r="W981" t="str">
        <f>IF(TRIM(INDEX(connections!$A:$A,ROW()))="","",TRIM(INDEX(connections!$A:$A,ROW())))</f>
      </c>
      <c r="X981" t="str">
        <f>IF($W981="","",TRIM(INDEX(connections!$B:$B,ROW())))</f>
      </c>
      <c r="Y981">
        <f>IF($W981="","",IFERROR(MATCH($W981,$A$2:$A$2000,0),""))</f>
      </c>
      <c r="Z981">
        <f>IF($X981="","",IFERROR(MATCH($X981,$A$2:$A$2000,0),""))</f>
      </c>
      <c r="AA981" t="str">
        <f>IF($Y981="","",INDEX($P$2:$P$2000,$Y981))</f>
      </c>
      <c r="AB981" t="str">
        <f>IF($Z981="","",INDEX($P$2:$P$2000,$Z981))</f>
      </c>
      <c r="AC981">
        <f>IF(AND($AA981="Yes",$AB981="Yes"),1,"")</f>
      </c>
      <c r="AD981">
        <f>IF(OR($Y981="",$Z981=""),"",IF(INDEX($C$2:$C$2000,$Y981)=INDEX($C$2:$C$2000,$Z981),0,1))</f>
      </c>
      <c r="AE981">
        <f>IF($AC981&lt;&gt;1,"",IF(AND(INDEX($AG$2:$AG$2000,$Y981)=1,INDEX($AG$2:$AG$2000,$Z981)=1),1,""))</f>
      </c>
      <c r="AG981">
        <f>IF($A981="","",COUNTIFS($W$2:$W$2500,$A981,$AB$2:$AB$2500,"Yes")+COUNTIFS($X$2:$X$2500,$A981,$AA$2:$AA$2500,"Yes"))</f>
      </c>
      <c r="AH981" t="str">
        <f>IF(OR($P981&lt;&gt;"Yes",N($AG981)=0),"",IF(AND($AG981=1,COUNTIFS($W$2:$W$2500,$A981,$AE$2:$AE$2500,1)+COUNTIFS($X$2:$X$2500,$A981,$AE$2:$AE$2500,1)&gt;0),"","Yes"))</f>
      </c>
      <c r="AI981">
        <f>IF($AH981="Yes",$AG981,"")</f>
      </c>
      <c r="AJ981">
        <f>IF($AI981="","",$AI981+ROW()/1000000)</f>
      </c>
      <c r="AK981">
        <f>IF(OR($A981="",$P981="Yes",N($AG981)=0),"",$AG981+ROW()/1000000)</f>
      </c>
      <c r="AL981" t="str">
        <f>IF($A981="","",INDEX(games!$J:$J,ROW())&amp;"")</f>
      </c>
      <c r="AM981">
        <f>IF($A981="","",SUMPRODUCT($AO981:$BD981,'Map Analysis'!$AP$2^{0,1,2,3,4,5,6,7,8,9,10,11,12,13,14,15}))</f>
      </c>
      <c r="AN981">
        <f>IF($A981="","",$AM981+ROW()/10000000)</f>
      </c>
      <c r="AO981">
        <f>IF($A981="","",COUNTIF($W$2:$W$2500,$A981))</f>
      </c>
      <c r="AP981">
        <f>IF($A981="","",SUMIFS($BF$2:$BF$2500,$W$2:$W$2500,$A981))</f>
      </c>
      <c r="AQ981">
        <f>IF($A981="","",SUMIFS($BG$2:$BG$2500,$W$2:$W$2500,$A981))</f>
      </c>
      <c r="AR981">
        <f>IF($A981="","",SUMIFS($BH$2:$BH$2500,$W$2:$W$2500,$A981))</f>
      </c>
      <c r="AS981">
        <f>IF($A981="","",SUMIFS($BI$2:$BI$2500,$W$2:$W$2500,$A981))</f>
      </c>
      <c r="AT981">
        <f>IF($A981="","",SUMIFS($BJ$2:$BJ$2500,$W$2:$W$2500,$A981))</f>
      </c>
      <c r="AU981">
        <f>IF($A981="","",SUMIFS($BK$2:$BK$2500,$W$2:$W$2500,$A981))</f>
      </c>
      <c r="AV981">
        <f>IF($A981="","",SUMIFS($BL$2:$BL$2500,$W$2:$W$2500,$A981))</f>
      </c>
      <c r="AW981">
        <f>IF($A981="","",SUMIFS($BM$2:$BM$2500,$W$2:$W$2500,$A981))</f>
      </c>
      <c r="AX981">
        <f>IF($A981="","",SUMIFS($BN$2:$BN$2500,$W$2:$W$2500,$A981))</f>
      </c>
      <c r="AY981">
        <f>IF($A981="","",SUMIFS($BO$2:$BO$2500,$W$2:$W$2500,$A981))</f>
      </c>
      <c r="AZ981">
        <f>IF($A981="","",SUMIFS($BP$2:$BP$2500,$W$2:$W$2500,$A981))</f>
      </c>
      <c r="BA981">
        <f>IF($A981="","",SUMIFS($BQ$2:$BQ$2500,$W$2:$W$2500,$A981))</f>
      </c>
      <c r="BB981">
        <f>IF($A981="","",SUMIFS($BR$2:$BR$2500,$W$2:$W$2500,$A981))</f>
      </c>
      <c r="BC981">
        <f>IF($A981="","",SUMIFS($BS$2:$BS$2500,$W$2:$W$2500,$A981))</f>
      </c>
      <c r="BD981">
        <f>IF($A981="","",SUMIFS($BT$2:$BT$2500,$W$2:$W$2500,$A981))</f>
      </c>
      <c r="BF981">
        <f>IF($Z981="","",INDEX($AO$2:$AO$2000,$Z981))</f>
      </c>
      <c r="BG981">
        <f>IF($Z981="","",INDEX($AP$2:$AP$2000,$Z981))</f>
      </c>
      <c r="BH981">
        <f>IF($Z981="","",INDEX($AQ$2:$AQ$2000,$Z981))</f>
      </c>
      <c r="BI981">
        <f>IF($Z981="","",INDEX($AR$2:$AR$2000,$Z981))</f>
      </c>
      <c r="BJ981">
        <f>IF($Z981="","",INDEX($AS$2:$AS$2000,$Z981))</f>
      </c>
      <c r="BK981">
        <f>IF($Z981="","",INDEX($AT$2:$AT$2000,$Z981))</f>
      </c>
      <c r="BL981">
        <f>IF($Z981="","",INDEX($AU$2:$AU$2000,$Z981))</f>
      </c>
      <c r="BM981">
        <f>IF($Z981="","",INDEX($AV$2:$AV$2000,$Z981))</f>
      </c>
      <c r="BN981">
        <f>IF($Z981="","",INDEX($AW$2:$AW$2000,$Z981))</f>
      </c>
      <c r="BO981">
        <f>IF($Z981="","",INDEX($AX$2:$AX$2000,$Z981))</f>
      </c>
      <c r="BP981">
        <f>IF($Z981="","",INDEX($AY$2:$AY$2000,$Z981))</f>
      </c>
      <c r="BQ981">
        <f>IF($Z981="","",INDEX($AZ$2:$AZ$2000,$Z981))</f>
      </c>
      <c r="BR981">
        <f>IF($Z981="","",INDEX($BA$2:$BA$2000,$Z981))</f>
      </c>
      <c r="BS981">
        <f>IF($Z981="","",INDEX($BB$2:$BB$2000,$Z981))</f>
      </c>
      <c r="BT981">
        <f>IF($Z981="","",INDEX($BC$2:$BC$2000,$Z981))</f>
      </c>
      <c r="BV981">
        <f>IF(OR($A981="",$P981&lt;&gt;"Yes",$AH981="Yes"),"",1+N($AG981))</f>
      </c>
      <c r="BW981">
        <f>IF($A981="","",COUNTIFS($W$2:$W$2500,$A981,$BZ$2:$BZ$2500,"Yes")+COUNTIFS($X$2:$X$2500,$A981,$BY$2:$BY$2500,"Yes"))</f>
      </c>
      <c r="BX981">
        <f>IF(OR($A981="",$P981="Yes"),"",IF(N($BW981)=0,0,1+SUMIFS($CB$2:$CB$2500,$W$2:$W$2500,$A981)+SUMIFS($CA$2:$CA$2500,$X$2:$X$2500,$A981)))</f>
      </c>
      <c r="BY981" t="str">
        <f>IF($Y981="","",INDEX($AH$2:$AH$2000,$Y981)&amp;"")</f>
      </c>
      <c r="BZ981" t="str">
        <f>IF($Z981="","",INDEX($AH$2:$AH$2000,$Z981)&amp;"")</f>
      </c>
      <c r="CA981">
        <f>IF($Y981="","",INDEX($BV$2:$BV$2000,$Y981))</f>
      </c>
      <c r="CB981">
        <f>IF($Z981="","",INDEX($BV$2:$BV$2000,$Z981))</f>
      </c>
    </row>
    <row r="982">
      <c r="A982" t="str">
        <f>IF(TRIM(INDEX(games!$A:$A,ROW()))="","",TRIM(INDEX(games!$A:$A,ROW())))</f>
      </c>
      <c r="B982">
        <f>IF(OR($A982="",INDEX(games!$B:$B,ROW())=""),"",INDEX(games!$B:$B,ROW()))</f>
      </c>
      <c r="C982" t="str">
        <f>IF(OR($A982="",INDEX(games!$C:$C,ROW())=""),"",INDEX(games!$C:$C,ROW()))</f>
      </c>
      <c r="D982">
        <f>IF($A982="","",COUNTIF($W$2:$W$2500,$A982)+COUNTIF($X$2:$X$2500,$A982))</f>
      </c>
      <c r="E982">
        <f>IF($A982="","",IFERROR(MATCH($C982,$R$2:$R$5,0),0))</f>
      </c>
      <c r="F982">
        <f>IF($A982="","",MOD(ROW(),34))</f>
      </c>
      <c r="G982">
        <f>IF($A982="",NA(),IF($C982="Action",$B982,NA()))</f>
      </c>
      <c r="H982">
        <f>IF($A982="",NA(),IF($C982="Action",1+$F982*0.023,NA()))</f>
      </c>
      <c r="I982">
        <f>IF($A982="",NA(),IF($C982="Strategy",$B982,NA()))</f>
      </c>
      <c r="J982">
        <f>IF($A982="",NA(),IF($C982="Strategy",2+$F982*0.023,NA()))</f>
      </c>
      <c r="K982">
        <f>IF($A982="",NA(),IF($C982="Deckbuilder",$B982,NA()))</f>
      </c>
      <c r="L982">
        <f>IF($A982="",NA(),IF($C982="Deckbuilder",3+$F982*0.023,NA()))</f>
      </c>
      <c r="M982">
        <f>IF($A982="",NA(),IF($C982="Traditional",$B982,NA()))</f>
      </c>
      <c r="N982">
        <f>IF($A982="",NA(),IF($C982="Traditional",4+$F982*0.023,NA()))</f>
      </c>
      <c r="O982">
        <f>IF($A982="","",$D982+ROW()/1000000)</f>
      </c>
      <c r="P982" t="str">
        <f>IF(OR($A982="",INDEX(games!$H:$H,ROW())=""),"",INDEX(games!$H:$H,ROW()))</f>
      </c>
      <c r="Q982">
        <f>IF(OR($A982="",$P982&lt;&gt;"Yes"),"",$D982+ROW()/1000000)</f>
      </c>
      <c r="T982">
        <f>IF($Y982="","",INDEX($B$2:$B$2000,$Y982))</f>
      </c>
      <c r="U982">
        <f>IF($Z982="","",INDEX($B$2:$B$2000,$Z982))</f>
      </c>
      <c r="V982">
        <f>IF(OR($T982="",$U982=""),"",$U982-$T982)</f>
      </c>
      <c r="W982" t="str">
        <f>IF(TRIM(INDEX(connections!$A:$A,ROW()))="","",TRIM(INDEX(connections!$A:$A,ROW())))</f>
      </c>
      <c r="X982" t="str">
        <f>IF($W982="","",TRIM(INDEX(connections!$B:$B,ROW())))</f>
      </c>
      <c r="Y982">
        <f>IF($W982="","",IFERROR(MATCH($W982,$A$2:$A$2000,0),""))</f>
      </c>
      <c r="Z982">
        <f>IF($X982="","",IFERROR(MATCH($X982,$A$2:$A$2000,0),""))</f>
      </c>
      <c r="AA982" t="str">
        <f>IF($Y982="","",INDEX($P$2:$P$2000,$Y982))</f>
      </c>
      <c r="AB982" t="str">
        <f>IF($Z982="","",INDEX($P$2:$P$2000,$Z982))</f>
      </c>
      <c r="AC982">
        <f>IF(AND($AA982="Yes",$AB982="Yes"),1,"")</f>
      </c>
      <c r="AD982">
        <f>IF(OR($Y982="",$Z982=""),"",IF(INDEX($C$2:$C$2000,$Y982)=INDEX($C$2:$C$2000,$Z982),0,1))</f>
      </c>
      <c r="AE982">
        <f>IF($AC982&lt;&gt;1,"",IF(AND(INDEX($AG$2:$AG$2000,$Y982)=1,INDEX($AG$2:$AG$2000,$Z982)=1),1,""))</f>
      </c>
      <c r="AG982">
        <f>IF($A982="","",COUNTIFS($W$2:$W$2500,$A982,$AB$2:$AB$2500,"Yes")+COUNTIFS($X$2:$X$2500,$A982,$AA$2:$AA$2500,"Yes"))</f>
      </c>
      <c r="AH982" t="str">
        <f>IF(OR($P982&lt;&gt;"Yes",N($AG982)=0),"",IF(AND($AG982=1,COUNTIFS($W$2:$W$2500,$A982,$AE$2:$AE$2500,1)+COUNTIFS($X$2:$X$2500,$A982,$AE$2:$AE$2500,1)&gt;0),"","Yes"))</f>
      </c>
      <c r="AI982">
        <f>IF($AH982="Yes",$AG982,"")</f>
      </c>
      <c r="AJ982">
        <f>IF($AI982="","",$AI982+ROW()/1000000)</f>
      </c>
      <c r="AK982">
        <f>IF(OR($A982="",$P982="Yes",N($AG982)=0),"",$AG982+ROW()/1000000)</f>
      </c>
      <c r="AL982" t="str">
        <f>IF($A982="","",INDEX(games!$J:$J,ROW())&amp;"")</f>
      </c>
      <c r="AM982">
        <f>IF($A982="","",SUMPRODUCT($AO982:$BD982,'Map Analysis'!$AP$2^{0,1,2,3,4,5,6,7,8,9,10,11,12,13,14,15}))</f>
      </c>
      <c r="AN982">
        <f>IF($A982="","",$AM982+ROW()/10000000)</f>
      </c>
      <c r="AO982">
        <f>IF($A982="","",COUNTIF($W$2:$W$2500,$A982))</f>
      </c>
      <c r="AP982">
        <f>IF($A982="","",SUMIFS($BF$2:$BF$2500,$W$2:$W$2500,$A982))</f>
      </c>
      <c r="AQ982">
        <f>IF($A982="","",SUMIFS($BG$2:$BG$2500,$W$2:$W$2500,$A982))</f>
      </c>
      <c r="AR982">
        <f>IF($A982="","",SUMIFS($BH$2:$BH$2500,$W$2:$W$2500,$A982))</f>
      </c>
      <c r="AS982">
        <f>IF($A982="","",SUMIFS($BI$2:$BI$2500,$W$2:$W$2500,$A982))</f>
      </c>
      <c r="AT982">
        <f>IF($A982="","",SUMIFS($BJ$2:$BJ$2500,$W$2:$W$2500,$A982))</f>
      </c>
      <c r="AU982">
        <f>IF($A982="","",SUMIFS($BK$2:$BK$2500,$W$2:$W$2500,$A982))</f>
      </c>
      <c r="AV982">
        <f>IF($A982="","",SUMIFS($BL$2:$BL$2500,$W$2:$W$2500,$A982))</f>
      </c>
      <c r="AW982">
        <f>IF($A982="","",SUMIFS($BM$2:$BM$2500,$W$2:$W$2500,$A982))</f>
      </c>
      <c r="AX982">
        <f>IF($A982="","",SUMIFS($BN$2:$BN$2500,$W$2:$W$2500,$A982))</f>
      </c>
      <c r="AY982">
        <f>IF($A982="","",SUMIFS($BO$2:$BO$2500,$W$2:$W$2500,$A982))</f>
      </c>
      <c r="AZ982">
        <f>IF($A982="","",SUMIFS($BP$2:$BP$2500,$W$2:$W$2500,$A982))</f>
      </c>
      <c r="BA982">
        <f>IF($A982="","",SUMIFS($BQ$2:$BQ$2500,$W$2:$W$2500,$A982))</f>
      </c>
      <c r="BB982">
        <f>IF($A982="","",SUMIFS($BR$2:$BR$2500,$W$2:$W$2500,$A982))</f>
      </c>
      <c r="BC982">
        <f>IF($A982="","",SUMIFS($BS$2:$BS$2500,$W$2:$W$2500,$A982))</f>
      </c>
      <c r="BD982">
        <f>IF($A982="","",SUMIFS($BT$2:$BT$2500,$W$2:$W$2500,$A982))</f>
      </c>
      <c r="BF982">
        <f>IF($Z982="","",INDEX($AO$2:$AO$2000,$Z982))</f>
      </c>
      <c r="BG982">
        <f>IF($Z982="","",INDEX($AP$2:$AP$2000,$Z982))</f>
      </c>
      <c r="BH982">
        <f>IF($Z982="","",INDEX($AQ$2:$AQ$2000,$Z982))</f>
      </c>
      <c r="BI982">
        <f>IF($Z982="","",INDEX($AR$2:$AR$2000,$Z982))</f>
      </c>
      <c r="BJ982">
        <f>IF($Z982="","",INDEX($AS$2:$AS$2000,$Z982))</f>
      </c>
      <c r="BK982">
        <f>IF($Z982="","",INDEX($AT$2:$AT$2000,$Z982))</f>
      </c>
      <c r="BL982">
        <f>IF($Z982="","",INDEX($AU$2:$AU$2000,$Z982))</f>
      </c>
      <c r="BM982">
        <f>IF($Z982="","",INDEX($AV$2:$AV$2000,$Z982))</f>
      </c>
      <c r="BN982">
        <f>IF($Z982="","",INDEX($AW$2:$AW$2000,$Z982))</f>
      </c>
      <c r="BO982">
        <f>IF($Z982="","",INDEX($AX$2:$AX$2000,$Z982))</f>
      </c>
      <c r="BP982">
        <f>IF($Z982="","",INDEX($AY$2:$AY$2000,$Z982))</f>
      </c>
      <c r="BQ982">
        <f>IF($Z982="","",INDEX($AZ$2:$AZ$2000,$Z982))</f>
      </c>
      <c r="BR982">
        <f>IF($Z982="","",INDEX($BA$2:$BA$2000,$Z982))</f>
      </c>
      <c r="BS982">
        <f>IF($Z982="","",INDEX($BB$2:$BB$2000,$Z982))</f>
      </c>
      <c r="BT982">
        <f>IF($Z982="","",INDEX($BC$2:$BC$2000,$Z982))</f>
      </c>
      <c r="BV982">
        <f>IF(OR($A982="",$P982&lt;&gt;"Yes",$AH982="Yes"),"",1+N($AG982))</f>
      </c>
      <c r="BW982">
        <f>IF($A982="","",COUNTIFS($W$2:$W$2500,$A982,$BZ$2:$BZ$2500,"Yes")+COUNTIFS($X$2:$X$2500,$A982,$BY$2:$BY$2500,"Yes"))</f>
      </c>
      <c r="BX982">
        <f>IF(OR($A982="",$P982="Yes"),"",IF(N($BW982)=0,0,1+SUMIFS($CB$2:$CB$2500,$W$2:$W$2500,$A982)+SUMIFS($CA$2:$CA$2500,$X$2:$X$2500,$A982)))</f>
      </c>
      <c r="BY982" t="str">
        <f>IF($Y982="","",INDEX($AH$2:$AH$2000,$Y982)&amp;"")</f>
      </c>
      <c r="BZ982" t="str">
        <f>IF($Z982="","",INDEX($AH$2:$AH$2000,$Z982)&amp;"")</f>
      </c>
      <c r="CA982">
        <f>IF($Y982="","",INDEX($BV$2:$BV$2000,$Y982))</f>
      </c>
      <c r="CB982">
        <f>IF($Z982="","",INDEX($BV$2:$BV$2000,$Z982))</f>
      </c>
    </row>
    <row r="983">
      <c r="A983" t="str">
        <f>IF(TRIM(INDEX(games!$A:$A,ROW()))="","",TRIM(INDEX(games!$A:$A,ROW())))</f>
      </c>
      <c r="B983">
        <f>IF(OR($A983="",INDEX(games!$B:$B,ROW())=""),"",INDEX(games!$B:$B,ROW()))</f>
      </c>
      <c r="C983" t="str">
        <f>IF(OR($A983="",INDEX(games!$C:$C,ROW())=""),"",INDEX(games!$C:$C,ROW()))</f>
      </c>
      <c r="D983">
        <f>IF($A983="","",COUNTIF($W$2:$W$2500,$A983)+COUNTIF($X$2:$X$2500,$A983))</f>
      </c>
      <c r="E983">
        <f>IF($A983="","",IFERROR(MATCH($C983,$R$2:$R$5,0),0))</f>
      </c>
      <c r="F983">
        <f>IF($A983="","",MOD(ROW(),34))</f>
      </c>
      <c r="G983">
        <f>IF($A983="",NA(),IF($C983="Action",$B983,NA()))</f>
      </c>
      <c r="H983">
        <f>IF($A983="",NA(),IF($C983="Action",1+$F983*0.023,NA()))</f>
      </c>
      <c r="I983">
        <f>IF($A983="",NA(),IF($C983="Strategy",$B983,NA()))</f>
      </c>
      <c r="J983">
        <f>IF($A983="",NA(),IF($C983="Strategy",2+$F983*0.023,NA()))</f>
      </c>
      <c r="K983">
        <f>IF($A983="",NA(),IF($C983="Deckbuilder",$B983,NA()))</f>
      </c>
      <c r="L983">
        <f>IF($A983="",NA(),IF($C983="Deckbuilder",3+$F983*0.023,NA()))</f>
      </c>
      <c r="M983">
        <f>IF($A983="",NA(),IF($C983="Traditional",$B983,NA()))</f>
      </c>
      <c r="N983">
        <f>IF($A983="",NA(),IF($C983="Traditional",4+$F983*0.023,NA()))</f>
      </c>
      <c r="O983">
        <f>IF($A983="","",$D983+ROW()/1000000)</f>
      </c>
      <c r="P983" t="str">
        <f>IF(OR($A983="",INDEX(games!$H:$H,ROW())=""),"",INDEX(games!$H:$H,ROW()))</f>
      </c>
      <c r="Q983">
        <f>IF(OR($A983="",$P983&lt;&gt;"Yes"),"",$D983+ROW()/1000000)</f>
      </c>
      <c r="T983">
        <f>IF($Y983="","",INDEX($B$2:$B$2000,$Y983))</f>
      </c>
      <c r="U983">
        <f>IF($Z983="","",INDEX($B$2:$B$2000,$Z983))</f>
      </c>
      <c r="V983">
        <f>IF(OR($T983="",$U983=""),"",$U983-$T983)</f>
      </c>
      <c r="W983" t="str">
        <f>IF(TRIM(INDEX(connections!$A:$A,ROW()))="","",TRIM(INDEX(connections!$A:$A,ROW())))</f>
      </c>
      <c r="X983" t="str">
        <f>IF($W983="","",TRIM(INDEX(connections!$B:$B,ROW())))</f>
      </c>
      <c r="Y983">
        <f>IF($W983="","",IFERROR(MATCH($W983,$A$2:$A$2000,0),""))</f>
      </c>
      <c r="Z983">
        <f>IF($X983="","",IFERROR(MATCH($X983,$A$2:$A$2000,0),""))</f>
      </c>
      <c r="AA983" t="str">
        <f>IF($Y983="","",INDEX($P$2:$P$2000,$Y983))</f>
      </c>
      <c r="AB983" t="str">
        <f>IF($Z983="","",INDEX($P$2:$P$2000,$Z983))</f>
      </c>
      <c r="AC983">
        <f>IF(AND($AA983="Yes",$AB983="Yes"),1,"")</f>
      </c>
      <c r="AD983">
        <f>IF(OR($Y983="",$Z983=""),"",IF(INDEX($C$2:$C$2000,$Y983)=INDEX($C$2:$C$2000,$Z983),0,1))</f>
      </c>
      <c r="AE983">
        <f>IF($AC983&lt;&gt;1,"",IF(AND(INDEX($AG$2:$AG$2000,$Y983)=1,INDEX($AG$2:$AG$2000,$Z983)=1),1,""))</f>
      </c>
      <c r="AG983">
        <f>IF($A983="","",COUNTIFS($W$2:$W$2500,$A983,$AB$2:$AB$2500,"Yes")+COUNTIFS($X$2:$X$2500,$A983,$AA$2:$AA$2500,"Yes"))</f>
      </c>
      <c r="AH983" t="str">
        <f>IF(OR($P983&lt;&gt;"Yes",N($AG983)=0),"",IF(AND($AG983=1,COUNTIFS($W$2:$W$2500,$A983,$AE$2:$AE$2500,1)+COUNTIFS($X$2:$X$2500,$A983,$AE$2:$AE$2500,1)&gt;0),"","Yes"))</f>
      </c>
      <c r="AI983">
        <f>IF($AH983="Yes",$AG983,"")</f>
      </c>
      <c r="AJ983">
        <f>IF($AI983="","",$AI983+ROW()/1000000)</f>
      </c>
      <c r="AK983">
        <f>IF(OR($A983="",$P983="Yes",N($AG983)=0),"",$AG983+ROW()/1000000)</f>
      </c>
      <c r="AL983" t="str">
        <f>IF($A983="","",INDEX(games!$J:$J,ROW())&amp;"")</f>
      </c>
      <c r="AM983">
        <f>IF($A983="","",SUMPRODUCT($AO983:$BD983,'Map Analysis'!$AP$2^{0,1,2,3,4,5,6,7,8,9,10,11,12,13,14,15}))</f>
      </c>
      <c r="AN983">
        <f>IF($A983="","",$AM983+ROW()/10000000)</f>
      </c>
      <c r="AO983">
        <f>IF($A983="","",COUNTIF($W$2:$W$2500,$A983))</f>
      </c>
      <c r="AP983">
        <f>IF($A983="","",SUMIFS($BF$2:$BF$2500,$W$2:$W$2500,$A983))</f>
      </c>
      <c r="AQ983">
        <f>IF($A983="","",SUMIFS($BG$2:$BG$2500,$W$2:$W$2500,$A983))</f>
      </c>
      <c r="AR983">
        <f>IF($A983="","",SUMIFS($BH$2:$BH$2500,$W$2:$W$2500,$A983))</f>
      </c>
      <c r="AS983">
        <f>IF($A983="","",SUMIFS($BI$2:$BI$2500,$W$2:$W$2500,$A983))</f>
      </c>
      <c r="AT983">
        <f>IF($A983="","",SUMIFS($BJ$2:$BJ$2500,$W$2:$W$2500,$A983))</f>
      </c>
      <c r="AU983">
        <f>IF($A983="","",SUMIFS($BK$2:$BK$2500,$W$2:$W$2500,$A983))</f>
      </c>
      <c r="AV983">
        <f>IF($A983="","",SUMIFS($BL$2:$BL$2500,$W$2:$W$2500,$A983))</f>
      </c>
      <c r="AW983">
        <f>IF($A983="","",SUMIFS($BM$2:$BM$2500,$W$2:$W$2500,$A983))</f>
      </c>
      <c r="AX983">
        <f>IF($A983="","",SUMIFS($BN$2:$BN$2500,$W$2:$W$2500,$A983))</f>
      </c>
      <c r="AY983">
        <f>IF($A983="","",SUMIFS($BO$2:$BO$2500,$W$2:$W$2500,$A983))</f>
      </c>
      <c r="AZ983">
        <f>IF($A983="","",SUMIFS($BP$2:$BP$2500,$W$2:$W$2500,$A983))</f>
      </c>
      <c r="BA983">
        <f>IF($A983="","",SUMIFS($BQ$2:$BQ$2500,$W$2:$W$2500,$A983))</f>
      </c>
      <c r="BB983">
        <f>IF($A983="","",SUMIFS($BR$2:$BR$2500,$W$2:$W$2500,$A983))</f>
      </c>
      <c r="BC983">
        <f>IF($A983="","",SUMIFS($BS$2:$BS$2500,$W$2:$W$2500,$A983))</f>
      </c>
      <c r="BD983">
        <f>IF($A983="","",SUMIFS($BT$2:$BT$2500,$W$2:$W$2500,$A983))</f>
      </c>
      <c r="BF983">
        <f>IF($Z983="","",INDEX($AO$2:$AO$2000,$Z983))</f>
      </c>
      <c r="BG983">
        <f>IF($Z983="","",INDEX($AP$2:$AP$2000,$Z983))</f>
      </c>
      <c r="BH983">
        <f>IF($Z983="","",INDEX($AQ$2:$AQ$2000,$Z983))</f>
      </c>
      <c r="BI983">
        <f>IF($Z983="","",INDEX($AR$2:$AR$2000,$Z983))</f>
      </c>
      <c r="BJ983">
        <f>IF($Z983="","",INDEX($AS$2:$AS$2000,$Z983))</f>
      </c>
      <c r="BK983">
        <f>IF($Z983="","",INDEX($AT$2:$AT$2000,$Z983))</f>
      </c>
      <c r="BL983">
        <f>IF($Z983="","",INDEX($AU$2:$AU$2000,$Z983))</f>
      </c>
      <c r="BM983">
        <f>IF($Z983="","",INDEX($AV$2:$AV$2000,$Z983))</f>
      </c>
      <c r="BN983">
        <f>IF($Z983="","",INDEX($AW$2:$AW$2000,$Z983))</f>
      </c>
      <c r="BO983">
        <f>IF($Z983="","",INDEX($AX$2:$AX$2000,$Z983))</f>
      </c>
      <c r="BP983">
        <f>IF($Z983="","",INDEX($AY$2:$AY$2000,$Z983))</f>
      </c>
      <c r="BQ983">
        <f>IF($Z983="","",INDEX($AZ$2:$AZ$2000,$Z983))</f>
      </c>
      <c r="BR983">
        <f>IF($Z983="","",INDEX($BA$2:$BA$2000,$Z983))</f>
      </c>
      <c r="BS983">
        <f>IF($Z983="","",INDEX($BB$2:$BB$2000,$Z983))</f>
      </c>
      <c r="BT983">
        <f>IF($Z983="","",INDEX($BC$2:$BC$2000,$Z983))</f>
      </c>
      <c r="BV983">
        <f>IF(OR($A983="",$P983&lt;&gt;"Yes",$AH983="Yes"),"",1+N($AG983))</f>
      </c>
      <c r="BW983">
        <f>IF($A983="","",COUNTIFS($W$2:$W$2500,$A983,$BZ$2:$BZ$2500,"Yes")+COUNTIFS($X$2:$X$2500,$A983,$BY$2:$BY$2500,"Yes"))</f>
      </c>
      <c r="BX983">
        <f>IF(OR($A983="",$P983="Yes"),"",IF(N($BW983)=0,0,1+SUMIFS($CB$2:$CB$2500,$W$2:$W$2500,$A983)+SUMIFS($CA$2:$CA$2500,$X$2:$X$2500,$A983)))</f>
      </c>
      <c r="BY983" t="str">
        <f>IF($Y983="","",INDEX($AH$2:$AH$2000,$Y983)&amp;"")</f>
      </c>
      <c r="BZ983" t="str">
        <f>IF($Z983="","",INDEX($AH$2:$AH$2000,$Z983)&amp;"")</f>
      </c>
      <c r="CA983">
        <f>IF($Y983="","",INDEX($BV$2:$BV$2000,$Y983))</f>
      </c>
      <c r="CB983">
        <f>IF($Z983="","",INDEX($BV$2:$BV$2000,$Z983))</f>
      </c>
    </row>
    <row r="984">
      <c r="A984" t="str">
        <f>IF(TRIM(INDEX(games!$A:$A,ROW()))="","",TRIM(INDEX(games!$A:$A,ROW())))</f>
      </c>
      <c r="B984">
        <f>IF(OR($A984="",INDEX(games!$B:$B,ROW())=""),"",INDEX(games!$B:$B,ROW()))</f>
      </c>
      <c r="C984" t="str">
        <f>IF(OR($A984="",INDEX(games!$C:$C,ROW())=""),"",INDEX(games!$C:$C,ROW()))</f>
      </c>
      <c r="D984">
        <f>IF($A984="","",COUNTIF($W$2:$W$2500,$A984)+COUNTIF($X$2:$X$2500,$A984))</f>
      </c>
      <c r="E984">
        <f>IF($A984="","",IFERROR(MATCH($C984,$R$2:$R$5,0),0))</f>
      </c>
      <c r="F984">
        <f>IF($A984="","",MOD(ROW(),34))</f>
      </c>
      <c r="G984">
        <f>IF($A984="",NA(),IF($C984="Action",$B984,NA()))</f>
      </c>
      <c r="H984">
        <f>IF($A984="",NA(),IF($C984="Action",1+$F984*0.023,NA()))</f>
      </c>
      <c r="I984">
        <f>IF($A984="",NA(),IF($C984="Strategy",$B984,NA()))</f>
      </c>
      <c r="J984">
        <f>IF($A984="",NA(),IF($C984="Strategy",2+$F984*0.023,NA()))</f>
      </c>
      <c r="K984">
        <f>IF($A984="",NA(),IF($C984="Deckbuilder",$B984,NA()))</f>
      </c>
      <c r="L984">
        <f>IF($A984="",NA(),IF($C984="Deckbuilder",3+$F984*0.023,NA()))</f>
      </c>
      <c r="M984">
        <f>IF($A984="",NA(),IF($C984="Traditional",$B984,NA()))</f>
      </c>
      <c r="N984">
        <f>IF($A984="",NA(),IF($C984="Traditional",4+$F984*0.023,NA()))</f>
      </c>
      <c r="O984">
        <f>IF($A984="","",$D984+ROW()/1000000)</f>
      </c>
      <c r="P984" t="str">
        <f>IF(OR($A984="",INDEX(games!$H:$H,ROW())=""),"",INDEX(games!$H:$H,ROW()))</f>
      </c>
      <c r="Q984">
        <f>IF(OR($A984="",$P984&lt;&gt;"Yes"),"",$D984+ROW()/1000000)</f>
      </c>
      <c r="T984">
        <f>IF($Y984="","",INDEX($B$2:$B$2000,$Y984))</f>
      </c>
      <c r="U984">
        <f>IF($Z984="","",INDEX($B$2:$B$2000,$Z984))</f>
      </c>
      <c r="V984">
        <f>IF(OR($T984="",$U984=""),"",$U984-$T984)</f>
      </c>
      <c r="W984" t="str">
        <f>IF(TRIM(INDEX(connections!$A:$A,ROW()))="","",TRIM(INDEX(connections!$A:$A,ROW())))</f>
      </c>
      <c r="X984" t="str">
        <f>IF($W984="","",TRIM(INDEX(connections!$B:$B,ROW())))</f>
      </c>
      <c r="Y984">
        <f>IF($W984="","",IFERROR(MATCH($W984,$A$2:$A$2000,0),""))</f>
      </c>
      <c r="Z984">
        <f>IF($X984="","",IFERROR(MATCH($X984,$A$2:$A$2000,0),""))</f>
      </c>
      <c r="AA984" t="str">
        <f>IF($Y984="","",INDEX($P$2:$P$2000,$Y984))</f>
      </c>
      <c r="AB984" t="str">
        <f>IF($Z984="","",INDEX($P$2:$P$2000,$Z984))</f>
      </c>
      <c r="AC984">
        <f>IF(AND($AA984="Yes",$AB984="Yes"),1,"")</f>
      </c>
      <c r="AD984">
        <f>IF(OR($Y984="",$Z984=""),"",IF(INDEX($C$2:$C$2000,$Y984)=INDEX($C$2:$C$2000,$Z984),0,1))</f>
      </c>
      <c r="AE984">
        <f>IF($AC984&lt;&gt;1,"",IF(AND(INDEX($AG$2:$AG$2000,$Y984)=1,INDEX($AG$2:$AG$2000,$Z984)=1),1,""))</f>
      </c>
      <c r="AG984">
        <f>IF($A984="","",COUNTIFS($W$2:$W$2500,$A984,$AB$2:$AB$2500,"Yes")+COUNTIFS($X$2:$X$2500,$A984,$AA$2:$AA$2500,"Yes"))</f>
      </c>
      <c r="AH984" t="str">
        <f>IF(OR($P984&lt;&gt;"Yes",N($AG984)=0),"",IF(AND($AG984=1,COUNTIFS($W$2:$W$2500,$A984,$AE$2:$AE$2500,1)+COUNTIFS($X$2:$X$2500,$A984,$AE$2:$AE$2500,1)&gt;0),"","Yes"))</f>
      </c>
      <c r="AI984">
        <f>IF($AH984="Yes",$AG984,"")</f>
      </c>
      <c r="AJ984">
        <f>IF($AI984="","",$AI984+ROW()/1000000)</f>
      </c>
      <c r="AK984">
        <f>IF(OR($A984="",$P984="Yes",N($AG984)=0),"",$AG984+ROW()/1000000)</f>
      </c>
      <c r="AL984" t="str">
        <f>IF($A984="","",INDEX(games!$J:$J,ROW())&amp;"")</f>
      </c>
      <c r="AM984">
        <f>IF($A984="","",SUMPRODUCT($AO984:$BD984,'Map Analysis'!$AP$2^{0,1,2,3,4,5,6,7,8,9,10,11,12,13,14,15}))</f>
      </c>
      <c r="AN984">
        <f>IF($A984="","",$AM984+ROW()/10000000)</f>
      </c>
      <c r="AO984">
        <f>IF($A984="","",COUNTIF($W$2:$W$2500,$A984))</f>
      </c>
      <c r="AP984">
        <f>IF($A984="","",SUMIFS($BF$2:$BF$2500,$W$2:$W$2500,$A984))</f>
      </c>
      <c r="AQ984">
        <f>IF($A984="","",SUMIFS($BG$2:$BG$2500,$W$2:$W$2500,$A984))</f>
      </c>
      <c r="AR984">
        <f>IF($A984="","",SUMIFS($BH$2:$BH$2500,$W$2:$W$2500,$A984))</f>
      </c>
      <c r="AS984">
        <f>IF($A984="","",SUMIFS($BI$2:$BI$2500,$W$2:$W$2500,$A984))</f>
      </c>
      <c r="AT984">
        <f>IF($A984="","",SUMIFS($BJ$2:$BJ$2500,$W$2:$W$2500,$A984))</f>
      </c>
      <c r="AU984">
        <f>IF($A984="","",SUMIFS($BK$2:$BK$2500,$W$2:$W$2500,$A984))</f>
      </c>
      <c r="AV984">
        <f>IF($A984="","",SUMIFS($BL$2:$BL$2500,$W$2:$W$2500,$A984))</f>
      </c>
      <c r="AW984">
        <f>IF($A984="","",SUMIFS($BM$2:$BM$2500,$W$2:$W$2500,$A984))</f>
      </c>
      <c r="AX984">
        <f>IF($A984="","",SUMIFS($BN$2:$BN$2500,$W$2:$W$2500,$A984))</f>
      </c>
      <c r="AY984">
        <f>IF($A984="","",SUMIFS($BO$2:$BO$2500,$W$2:$W$2500,$A984))</f>
      </c>
      <c r="AZ984">
        <f>IF($A984="","",SUMIFS($BP$2:$BP$2500,$W$2:$W$2500,$A984))</f>
      </c>
      <c r="BA984">
        <f>IF($A984="","",SUMIFS($BQ$2:$BQ$2500,$W$2:$W$2500,$A984))</f>
      </c>
      <c r="BB984">
        <f>IF($A984="","",SUMIFS($BR$2:$BR$2500,$W$2:$W$2500,$A984))</f>
      </c>
      <c r="BC984">
        <f>IF($A984="","",SUMIFS($BS$2:$BS$2500,$W$2:$W$2500,$A984))</f>
      </c>
      <c r="BD984">
        <f>IF($A984="","",SUMIFS($BT$2:$BT$2500,$W$2:$W$2500,$A984))</f>
      </c>
      <c r="BF984">
        <f>IF($Z984="","",INDEX($AO$2:$AO$2000,$Z984))</f>
      </c>
      <c r="BG984">
        <f>IF($Z984="","",INDEX($AP$2:$AP$2000,$Z984))</f>
      </c>
      <c r="BH984">
        <f>IF($Z984="","",INDEX($AQ$2:$AQ$2000,$Z984))</f>
      </c>
      <c r="BI984">
        <f>IF($Z984="","",INDEX($AR$2:$AR$2000,$Z984))</f>
      </c>
      <c r="BJ984">
        <f>IF($Z984="","",INDEX($AS$2:$AS$2000,$Z984))</f>
      </c>
      <c r="BK984">
        <f>IF($Z984="","",INDEX($AT$2:$AT$2000,$Z984))</f>
      </c>
      <c r="BL984">
        <f>IF($Z984="","",INDEX($AU$2:$AU$2000,$Z984))</f>
      </c>
      <c r="BM984">
        <f>IF($Z984="","",INDEX($AV$2:$AV$2000,$Z984))</f>
      </c>
      <c r="BN984">
        <f>IF($Z984="","",INDEX($AW$2:$AW$2000,$Z984))</f>
      </c>
      <c r="BO984">
        <f>IF($Z984="","",INDEX($AX$2:$AX$2000,$Z984))</f>
      </c>
      <c r="BP984">
        <f>IF($Z984="","",INDEX($AY$2:$AY$2000,$Z984))</f>
      </c>
      <c r="BQ984">
        <f>IF($Z984="","",INDEX($AZ$2:$AZ$2000,$Z984))</f>
      </c>
      <c r="BR984">
        <f>IF($Z984="","",INDEX($BA$2:$BA$2000,$Z984))</f>
      </c>
      <c r="BS984">
        <f>IF($Z984="","",INDEX($BB$2:$BB$2000,$Z984))</f>
      </c>
      <c r="BT984">
        <f>IF($Z984="","",INDEX($BC$2:$BC$2000,$Z984))</f>
      </c>
      <c r="BV984">
        <f>IF(OR($A984="",$P984&lt;&gt;"Yes",$AH984="Yes"),"",1+N($AG984))</f>
      </c>
      <c r="BW984">
        <f>IF($A984="","",COUNTIFS($W$2:$W$2500,$A984,$BZ$2:$BZ$2500,"Yes")+COUNTIFS($X$2:$X$2500,$A984,$BY$2:$BY$2500,"Yes"))</f>
      </c>
      <c r="BX984">
        <f>IF(OR($A984="",$P984="Yes"),"",IF(N($BW984)=0,0,1+SUMIFS($CB$2:$CB$2500,$W$2:$W$2500,$A984)+SUMIFS($CA$2:$CA$2500,$X$2:$X$2500,$A984)))</f>
      </c>
      <c r="BY984" t="str">
        <f>IF($Y984="","",INDEX($AH$2:$AH$2000,$Y984)&amp;"")</f>
      </c>
      <c r="BZ984" t="str">
        <f>IF($Z984="","",INDEX($AH$2:$AH$2000,$Z984)&amp;"")</f>
      </c>
      <c r="CA984">
        <f>IF($Y984="","",INDEX($BV$2:$BV$2000,$Y984))</f>
      </c>
      <c r="CB984">
        <f>IF($Z984="","",INDEX($BV$2:$BV$2000,$Z984))</f>
      </c>
    </row>
    <row r="985">
      <c r="A985" t="str">
        <f>IF(TRIM(INDEX(games!$A:$A,ROW()))="","",TRIM(INDEX(games!$A:$A,ROW())))</f>
      </c>
      <c r="B985">
        <f>IF(OR($A985="",INDEX(games!$B:$B,ROW())=""),"",INDEX(games!$B:$B,ROW()))</f>
      </c>
      <c r="C985" t="str">
        <f>IF(OR($A985="",INDEX(games!$C:$C,ROW())=""),"",INDEX(games!$C:$C,ROW()))</f>
      </c>
      <c r="D985">
        <f>IF($A985="","",COUNTIF($W$2:$W$2500,$A985)+COUNTIF($X$2:$X$2500,$A985))</f>
      </c>
      <c r="E985">
        <f>IF($A985="","",IFERROR(MATCH($C985,$R$2:$R$5,0),0))</f>
      </c>
      <c r="F985">
        <f>IF($A985="","",MOD(ROW(),34))</f>
      </c>
      <c r="G985">
        <f>IF($A985="",NA(),IF($C985="Action",$B985,NA()))</f>
      </c>
      <c r="H985">
        <f>IF($A985="",NA(),IF($C985="Action",1+$F985*0.023,NA()))</f>
      </c>
      <c r="I985">
        <f>IF($A985="",NA(),IF($C985="Strategy",$B985,NA()))</f>
      </c>
      <c r="J985">
        <f>IF($A985="",NA(),IF($C985="Strategy",2+$F985*0.023,NA()))</f>
      </c>
      <c r="K985">
        <f>IF($A985="",NA(),IF($C985="Deckbuilder",$B985,NA()))</f>
      </c>
      <c r="L985">
        <f>IF($A985="",NA(),IF($C985="Deckbuilder",3+$F985*0.023,NA()))</f>
      </c>
      <c r="M985">
        <f>IF($A985="",NA(),IF($C985="Traditional",$B985,NA()))</f>
      </c>
      <c r="N985">
        <f>IF($A985="",NA(),IF($C985="Traditional",4+$F985*0.023,NA()))</f>
      </c>
      <c r="O985">
        <f>IF($A985="","",$D985+ROW()/1000000)</f>
      </c>
      <c r="P985" t="str">
        <f>IF(OR($A985="",INDEX(games!$H:$H,ROW())=""),"",INDEX(games!$H:$H,ROW()))</f>
      </c>
      <c r="Q985">
        <f>IF(OR($A985="",$P985&lt;&gt;"Yes"),"",$D985+ROW()/1000000)</f>
      </c>
      <c r="T985">
        <f>IF($Y985="","",INDEX($B$2:$B$2000,$Y985))</f>
      </c>
      <c r="U985">
        <f>IF($Z985="","",INDEX($B$2:$B$2000,$Z985))</f>
      </c>
      <c r="V985">
        <f>IF(OR($T985="",$U985=""),"",$U985-$T985)</f>
      </c>
      <c r="W985" t="str">
        <f>IF(TRIM(INDEX(connections!$A:$A,ROW()))="","",TRIM(INDEX(connections!$A:$A,ROW())))</f>
      </c>
      <c r="X985" t="str">
        <f>IF($W985="","",TRIM(INDEX(connections!$B:$B,ROW())))</f>
      </c>
      <c r="Y985">
        <f>IF($W985="","",IFERROR(MATCH($W985,$A$2:$A$2000,0),""))</f>
      </c>
      <c r="Z985">
        <f>IF($X985="","",IFERROR(MATCH($X985,$A$2:$A$2000,0),""))</f>
      </c>
      <c r="AA985" t="str">
        <f>IF($Y985="","",INDEX($P$2:$P$2000,$Y985))</f>
      </c>
      <c r="AB985" t="str">
        <f>IF($Z985="","",INDEX($P$2:$P$2000,$Z985))</f>
      </c>
      <c r="AC985">
        <f>IF(AND($AA985="Yes",$AB985="Yes"),1,"")</f>
      </c>
      <c r="AD985">
        <f>IF(OR($Y985="",$Z985=""),"",IF(INDEX($C$2:$C$2000,$Y985)=INDEX($C$2:$C$2000,$Z985),0,1))</f>
      </c>
      <c r="AE985">
        <f>IF($AC985&lt;&gt;1,"",IF(AND(INDEX($AG$2:$AG$2000,$Y985)=1,INDEX($AG$2:$AG$2000,$Z985)=1),1,""))</f>
      </c>
      <c r="AG985">
        <f>IF($A985="","",COUNTIFS($W$2:$W$2500,$A985,$AB$2:$AB$2500,"Yes")+COUNTIFS($X$2:$X$2500,$A985,$AA$2:$AA$2500,"Yes"))</f>
      </c>
      <c r="AH985" t="str">
        <f>IF(OR($P985&lt;&gt;"Yes",N($AG985)=0),"",IF(AND($AG985=1,COUNTIFS($W$2:$W$2500,$A985,$AE$2:$AE$2500,1)+COUNTIFS($X$2:$X$2500,$A985,$AE$2:$AE$2500,1)&gt;0),"","Yes"))</f>
      </c>
      <c r="AI985">
        <f>IF($AH985="Yes",$AG985,"")</f>
      </c>
      <c r="AJ985">
        <f>IF($AI985="","",$AI985+ROW()/1000000)</f>
      </c>
      <c r="AK985">
        <f>IF(OR($A985="",$P985="Yes",N($AG985)=0),"",$AG985+ROW()/1000000)</f>
      </c>
      <c r="AL985" t="str">
        <f>IF($A985="","",INDEX(games!$J:$J,ROW())&amp;"")</f>
      </c>
      <c r="AM985">
        <f>IF($A985="","",SUMPRODUCT($AO985:$BD985,'Map Analysis'!$AP$2^{0,1,2,3,4,5,6,7,8,9,10,11,12,13,14,15}))</f>
      </c>
      <c r="AN985">
        <f>IF($A985="","",$AM985+ROW()/10000000)</f>
      </c>
      <c r="AO985">
        <f>IF($A985="","",COUNTIF($W$2:$W$2500,$A985))</f>
      </c>
      <c r="AP985">
        <f>IF($A985="","",SUMIFS($BF$2:$BF$2500,$W$2:$W$2500,$A985))</f>
      </c>
      <c r="AQ985">
        <f>IF($A985="","",SUMIFS($BG$2:$BG$2500,$W$2:$W$2500,$A985))</f>
      </c>
      <c r="AR985">
        <f>IF($A985="","",SUMIFS($BH$2:$BH$2500,$W$2:$W$2500,$A985))</f>
      </c>
      <c r="AS985">
        <f>IF($A985="","",SUMIFS($BI$2:$BI$2500,$W$2:$W$2500,$A985))</f>
      </c>
      <c r="AT985">
        <f>IF($A985="","",SUMIFS($BJ$2:$BJ$2500,$W$2:$W$2500,$A985))</f>
      </c>
      <c r="AU985">
        <f>IF($A985="","",SUMIFS($BK$2:$BK$2500,$W$2:$W$2500,$A985))</f>
      </c>
      <c r="AV985">
        <f>IF($A985="","",SUMIFS($BL$2:$BL$2500,$W$2:$W$2500,$A985))</f>
      </c>
      <c r="AW985">
        <f>IF($A985="","",SUMIFS($BM$2:$BM$2500,$W$2:$W$2500,$A985))</f>
      </c>
      <c r="AX985">
        <f>IF($A985="","",SUMIFS($BN$2:$BN$2500,$W$2:$W$2500,$A985))</f>
      </c>
      <c r="AY985">
        <f>IF($A985="","",SUMIFS($BO$2:$BO$2500,$W$2:$W$2500,$A985))</f>
      </c>
      <c r="AZ985">
        <f>IF($A985="","",SUMIFS($BP$2:$BP$2500,$W$2:$W$2500,$A985))</f>
      </c>
      <c r="BA985">
        <f>IF($A985="","",SUMIFS($BQ$2:$BQ$2500,$W$2:$W$2500,$A985))</f>
      </c>
      <c r="BB985">
        <f>IF($A985="","",SUMIFS($BR$2:$BR$2500,$W$2:$W$2500,$A985))</f>
      </c>
      <c r="BC985">
        <f>IF($A985="","",SUMIFS($BS$2:$BS$2500,$W$2:$W$2500,$A985))</f>
      </c>
      <c r="BD985">
        <f>IF($A985="","",SUMIFS($BT$2:$BT$2500,$W$2:$W$2500,$A985))</f>
      </c>
      <c r="BF985">
        <f>IF($Z985="","",INDEX($AO$2:$AO$2000,$Z985))</f>
      </c>
      <c r="BG985">
        <f>IF($Z985="","",INDEX($AP$2:$AP$2000,$Z985))</f>
      </c>
      <c r="BH985">
        <f>IF($Z985="","",INDEX($AQ$2:$AQ$2000,$Z985))</f>
      </c>
      <c r="BI985">
        <f>IF($Z985="","",INDEX($AR$2:$AR$2000,$Z985))</f>
      </c>
      <c r="BJ985">
        <f>IF($Z985="","",INDEX($AS$2:$AS$2000,$Z985))</f>
      </c>
      <c r="BK985">
        <f>IF($Z985="","",INDEX($AT$2:$AT$2000,$Z985))</f>
      </c>
      <c r="BL985">
        <f>IF($Z985="","",INDEX($AU$2:$AU$2000,$Z985))</f>
      </c>
      <c r="BM985">
        <f>IF($Z985="","",INDEX($AV$2:$AV$2000,$Z985))</f>
      </c>
      <c r="BN985">
        <f>IF($Z985="","",INDEX($AW$2:$AW$2000,$Z985))</f>
      </c>
      <c r="BO985">
        <f>IF($Z985="","",INDEX($AX$2:$AX$2000,$Z985))</f>
      </c>
      <c r="BP985">
        <f>IF($Z985="","",INDEX($AY$2:$AY$2000,$Z985))</f>
      </c>
      <c r="BQ985">
        <f>IF($Z985="","",INDEX($AZ$2:$AZ$2000,$Z985))</f>
      </c>
      <c r="BR985">
        <f>IF($Z985="","",INDEX($BA$2:$BA$2000,$Z985))</f>
      </c>
      <c r="BS985">
        <f>IF($Z985="","",INDEX($BB$2:$BB$2000,$Z985))</f>
      </c>
      <c r="BT985">
        <f>IF($Z985="","",INDEX($BC$2:$BC$2000,$Z985))</f>
      </c>
      <c r="BV985">
        <f>IF(OR($A985="",$P985&lt;&gt;"Yes",$AH985="Yes"),"",1+N($AG985))</f>
      </c>
      <c r="BW985">
        <f>IF($A985="","",COUNTIFS($W$2:$W$2500,$A985,$BZ$2:$BZ$2500,"Yes")+COUNTIFS($X$2:$X$2500,$A985,$BY$2:$BY$2500,"Yes"))</f>
      </c>
      <c r="BX985">
        <f>IF(OR($A985="",$P985="Yes"),"",IF(N($BW985)=0,0,1+SUMIFS($CB$2:$CB$2500,$W$2:$W$2500,$A985)+SUMIFS($CA$2:$CA$2500,$X$2:$X$2500,$A985)))</f>
      </c>
      <c r="BY985" t="str">
        <f>IF($Y985="","",INDEX($AH$2:$AH$2000,$Y985)&amp;"")</f>
      </c>
      <c r="BZ985" t="str">
        <f>IF($Z985="","",INDEX($AH$2:$AH$2000,$Z985)&amp;"")</f>
      </c>
      <c r="CA985">
        <f>IF($Y985="","",INDEX($BV$2:$BV$2000,$Y985))</f>
      </c>
      <c r="CB985">
        <f>IF($Z985="","",INDEX($BV$2:$BV$2000,$Z985))</f>
      </c>
    </row>
    <row r="986">
      <c r="A986" t="str">
        <f>IF(TRIM(INDEX(games!$A:$A,ROW()))="","",TRIM(INDEX(games!$A:$A,ROW())))</f>
      </c>
      <c r="B986">
        <f>IF(OR($A986="",INDEX(games!$B:$B,ROW())=""),"",INDEX(games!$B:$B,ROW()))</f>
      </c>
      <c r="C986" t="str">
        <f>IF(OR($A986="",INDEX(games!$C:$C,ROW())=""),"",INDEX(games!$C:$C,ROW()))</f>
      </c>
      <c r="D986">
        <f>IF($A986="","",COUNTIF($W$2:$W$2500,$A986)+COUNTIF($X$2:$X$2500,$A986))</f>
      </c>
      <c r="E986">
        <f>IF($A986="","",IFERROR(MATCH($C986,$R$2:$R$5,0),0))</f>
      </c>
      <c r="F986">
        <f>IF($A986="","",MOD(ROW(),34))</f>
      </c>
      <c r="G986">
        <f>IF($A986="",NA(),IF($C986="Action",$B986,NA()))</f>
      </c>
      <c r="H986">
        <f>IF($A986="",NA(),IF($C986="Action",1+$F986*0.023,NA()))</f>
      </c>
      <c r="I986">
        <f>IF($A986="",NA(),IF($C986="Strategy",$B986,NA()))</f>
      </c>
      <c r="J986">
        <f>IF($A986="",NA(),IF($C986="Strategy",2+$F986*0.023,NA()))</f>
      </c>
      <c r="K986">
        <f>IF($A986="",NA(),IF($C986="Deckbuilder",$B986,NA()))</f>
      </c>
      <c r="L986">
        <f>IF($A986="",NA(),IF($C986="Deckbuilder",3+$F986*0.023,NA()))</f>
      </c>
      <c r="M986">
        <f>IF($A986="",NA(),IF($C986="Traditional",$B986,NA()))</f>
      </c>
      <c r="N986">
        <f>IF($A986="",NA(),IF($C986="Traditional",4+$F986*0.023,NA()))</f>
      </c>
      <c r="O986">
        <f>IF($A986="","",$D986+ROW()/1000000)</f>
      </c>
      <c r="P986" t="str">
        <f>IF(OR($A986="",INDEX(games!$H:$H,ROW())=""),"",INDEX(games!$H:$H,ROW()))</f>
      </c>
      <c r="Q986">
        <f>IF(OR($A986="",$P986&lt;&gt;"Yes"),"",$D986+ROW()/1000000)</f>
      </c>
      <c r="T986">
        <f>IF($Y986="","",INDEX($B$2:$B$2000,$Y986))</f>
      </c>
      <c r="U986">
        <f>IF($Z986="","",INDEX($B$2:$B$2000,$Z986))</f>
      </c>
      <c r="V986">
        <f>IF(OR($T986="",$U986=""),"",$U986-$T986)</f>
      </c>
      <c r="W986" t="str">
        <f>IF(TRIM(INDEX(connections!$A:$A,ROW()))="","",TRIM(INDEX(connections!$A:$A,ROW())))</f>
      </c>
      <c r="X986" t="str">
        <f>IF($W986="","",TRIM(INDEX(connections!$B:$B,ROW())))</f>
      </c>
      <c r="Y986">
        <f>IF($W986="","",IFERROR(MATCH($W986,$A$2:$A$2000,0),""))</f>
      </c>
      <c r="Z986">
        <f>IF($X986="","",IFERROR(MATCH($X986,$A$2:$A$2000,0),""))</f>
      </c>
      <c r="AA986" t="str">
        <f>IF($Y986="","",INDEX($P$2:$P$2000,$Y986))</f>
      </c>
      <c r="AB986" t="str">
        <f>IF($Z986="","",INDEX($P$2:$P$2000,$Z986))</f>
      </c>
      <c r="AC986">
        <f>IF(AND($AA986="Yes",$AB986="Yes"),1,"")</f>
      </c>
      <c r="AD986">
        <f>IF(OR($Y986="",$Z986=""),"",IF(INDEX($C$2:$C$2000,$Y986)=INDEX($C$2:$C$2000,$Z986),0,1))</f>
      </c>
      <c r="AE986">
        <f>IF($AC986&lt;&gt;1,"",IF(AND(INDEX($AG$2:$AG$2000,$Y986)=1,INDEX($AG$2:$AG$2000,$Z986)=1),1,""))</f>
      </c>
      <c r="AG986">
        <f>IF($A986="","",COUNTIFS($W$2:$W$2500,$A986,$AB$2:$AB$2500,"Yes")+COUNTIFS($X$2:$X$2500,$A986,$AA$2:$AA$2500,"Yes"))</f>
      </c>
      <c r="AH986" t="str">
        <f>IF(OR($P986&lt;&gt;"Yes",N($AG986)=0),"",IF(AND($AG986=1,COUNTIFS($W$2:$W$2500,$A986,$AE$2:$AE$2500,1)+COUNTIFS($X$2:$X$2500,$A986,$AE$2:$AE$2500,1)&gt;0),"","Yes"))</f>
      </c>
      <c r="AI986">
        <f>IF($AH986="Yes",$AG986,"")</f>
      </c>
      <c r="AJ986">
        <f>IF($AI986="","",$AI986+ROW()/1000000)</f>
      </c>
      <c r="AK986">
        <f>IF(OR($A986="",$P986="Yes",N($AG986)=0),"",$AG986+ROW()/1000000)</f>
      </c>
      <c r="AL986" t="str">
        <f>IF($A986="","",INDEX(games!$J:$J,ROW())&amp;"")</f>
      </c>
      <c r="AM986">
        <f>IF($A986="","",SUMPRODUCT($AO986:$BD986,'Map Analysis'!$AP$2^{0,1,2,3,4,5,6,7,8,9,10,11,12,13,14,15}))</f>
      </c>
      <c r="AN986">
        <f>IF($A986="","",$AM986+ROW()/10000000)</f>
      </c>
      <c r="AO986">
        <f>IF($A986="","",COUNTIF($W$2:$W$2500,$A986))</f>
      </c>
      <c r="AP986">
        <f>IF($A986="","",SUMIFS($BF$2:$BF$2500,$W$2:$W$2500,$A986))</f>
      </c>
      <c r="AQ986">
        <f>IF($A986="","",SUMIFS($BG$2:$BG$2500,$W$2:$W$2500,$A986))</f>
      </c>
      <c r="AR986">
        <f>IF($A986="","",SUMIFS($BH$2:$BH$2500,$W$2:$W$2500,$A986))</f>
      </c>
      <c r="AS986">
        <f>IF($A986="","",SUMIFS($BI$2:$BI$2500,$W$2:$W$2500,$A986))</f>
      </c>
      <c r="AT986">
        <f>IF($A986="","",SUMIFS($BJ$2:$BJ$2500,$W$2:$W$2500,$A986))</f>
      </c>
      <c r="AU986">
        <f>IF($A986="","",SUMIFS($BK$2:$BK$2500,$W$2:$W$2500,$A986))</f>
      </c>
      <c r="AV986">
        <f>IF($A986="","",SUMIFS($BL$2:$BL$2500,$W$2:$W$2500,$A986))</f>
      </c>
      <c r="AW986">
        <f>IF($A986="","",SUMIFS($BM$2:$BM$2500,$W$2:$W$2500,$A986))</f>
      </c>
      <c r="AX986">
        <f>IF($A986="","",SUMIFS($BN$2:$BN$2500,$W$2:$W$2500,$A986))</f>
      </c>
      <c r="AY986">
        <f>IF($A986="","",SUMIFS($BO$2:$BO$2500,$W$2:$W$2500,$A986))</f>
      </c>
      <c r="AZ986">
        <f>IF($A986="","",SUMIFS($BP$2:$BP$2500,$W$2:$W$2500,$A986))</f>
      </c>
      <c r="BA986">
        <f>IF($A986="","",SUMIFS($BQ$2:$BQ$2500,$W$2:$W$2500,$A986))</f>
      </c>
      <c r="BB986">
        <f>IF($A986="","",SUMIFS($BR$2:$BR$2500,$W$2:$W$2500,$A986))</f>
      </c>
      <c r="BC986">
        <f>IF($A986="","",SUMIFS($BS$2:$BS$2500,$W$2:$W$2500,$A986))</f>
      </c>
      <c r="BD986">
        <f>IF($A986="","",SUMIFS($BT$2:$BT$2500,$W$2:$W$2500,$A986))</f>
      </c>
      <c r="BF986">
        <f>IF($Z986="","",INDEX($AO$2:$AO$2000,$Z986))</f>
      </c>
      <c r="BG986">
        <f>IF($Z986="","",INDEX($AP$2:$AP$2000,$Z986))</f>
      </c>
      <c r="BH986">
        <f>IF($Z986="","",INDEX($AQ$2:$AQ$2000,$Z986))</f>
      </c>
      <c r="BI986">
        <f>IF($Z986="","",INDEX($AR$2:$AR$2000,$Z986))</f>
      </c>
      <c r="BJ986">
        <f>IF($Z986="","",INDEX($AS$2:$AS$2000,$Z986))</f>
      </c>
      <c r="BK986">
        <f>IF($Z986="","",INDEX($AT$2:$AT$2000,$Z986))</f>
      </c>
      <c r="BL986">
        <f>IF($Z986="","",INDEX($AU$2:$AU$2000,$Z986))</f>
      </c>
      <c r="BM986">
        <f>IF($Z986="","",INDEX($AV$2:$AV$2000,$Z986))</f>
      </c>
      <c r="BN986">
        <f>IF($Z986="","",INDEX($AW$2:$AW$2000,$Z986))</f>
      </c>
      <c r="BO986">
        <f>IF($Z986="","",INDEX($AX$2:$AX$2000,$Z986))</f>
      </c>
      <c r="BP986">
        <f>IF($Z986="","",INDEX($AY$2:$AY$2000,$Z986))</f>
      </c>
      <c r="BQ986">
        <f>IF($Z986="","",INDEX($AZ$2:$AZ$2000,$Z986))</f>
      </c>
      <c r="BR986">
        <f>IF($Z986="","",INDEX($BA$2:$BA$2000,$Z986))</f>
      </c>
      <c r="BS986">
        <f>IF($Z986="","",INDEX($BB$2:$BB$2000,$Z986))</f>
      </c>
      <c r="BT986">
        <f>IF($Z986="","",INDEX($BC$2:$BC$2000,$Z986))</f>
      </c>
      <c r="BV986">
        <f>IF(OR($A986="",$P986&lt;&gt;"Yes",$AH986="Yes"),"",1+N($AG986))</f>
      </c>
      <c r="BW986">
        <f>IF($A986="","",COUNTIFS($W$2:$W$2500,$A986,$BZ$2:$BZ$2500,"Yes")+COUNTIFS($X$2:$X$2500,$A986,$BY$2:$BY$2500,"Yes"))</f>
      </c>
      <c r="BX986">
        <f>IF(OR($A986="",$P986="Yes"),"",IF(N($BW986)=0,0,1+SUMIFS($CB$2:$CB$2500,$W$2:$W$2500,$A986)+SUMIFS($CA$2:$CA$2500,$X$2:$X$2500,$A986)))</f>
      </c>
      <c r="BY986" t="str">
        <f>IF($Y986="","",INDEX($AH$2:$AH$2000,$Y986)&amp;"")</f>
      </c>
      <c r="BZ986" t="str">
        <f>IF($Z986="","",INDEX($AH$2:$AH$2000,$Z986)&amp;"")</f>
      </c>
      <c r="CA986">
        <f>IF($Y986="","",INDEX($BV$2:$BV$2000,$Y986))</f>
      </c>
      <c r="CB986">
        <f>IF($Z986="","",INDEX($BV$2:$BV$2000,$Z986))</f>
      </c>
    </row>
    <row r="987">
      <c r="A987" t="str">
        <f>IF(TRIM(INDEX(games!$A:$A,ROW()))="","",TRIM(INDEX(games!$A:$A,ROW())))</f>
      </c>
      <c r="B987">
        <f>IF(OR($A987="",INDEX(games!$B:$B,ROW())=""),"",INDEX(games!$B:$B,ROW()))</f>
      </c>
      <c r="C987" t="str">
        <f>IF(OR($A987="",INDEX(games!$C:$C,ROW())=""),"",INDEX(games!$C:$C,ROW()))</f>
      </c>
      <c r="D987">
        <f>IF($A987="","",COUNTIF($W$2:$W$2500,$A987)+COUNTIF($X$2:$X$2500,$A987))</f>
      </c>
      <c r="E987">
        <f>IF($A987="","",IFERROR(MATCH($C987,$R$2:$R$5,0),0))</f>
      </c>
      <c r="F987">
        <f>IF($A987="","",MOD(ROW(),34))</f>
      </c>
      <c r="G987">
        <f>IF($A987="",NA(),IF($C987="Action",$B987,NA()))</f>
      </c>
      <c r="H987">
        <f>IF($A987="",NA(),IF($C987="Action",1+$F987*0.023,NA()))</f>
      </c>
      <c r="I987">
        <f>IF($A987="",NA(),IF($C987="Strategy",$B987,NA()))</f>
      </c>
      <c r="J987">
        <f>IF($A987="",NA(),IF($C987="Strategy",2+$F987*0.023,NA()))</f>
      </c>
      <c r="K987">
        <f>IF($A987="",NA(),IF($C987="Deckbuilder",$B987,NA()))</f>
      </c>
      <c r="L987">
        <f>IF($A987="",NA(),IF($C987="Deckbuilder",3+$F987*0.023,NA()))</f>
      </c>
      <c r="M987">
        <f>IF($A987="",NA(),IF($C987="Traditional",$B987,NA()))</f>
      </c>
      <c r="N987">
        <f>IF($A987="",NA(),IF($C987="Traditional",4+$F987*0.023,NA()))</f>
      </c>
      <c r="O987">
        <f>IF($A987="","",$D987+ROW()/1000000)</f>
      </c>
      <c r="P987" t="str">
        <f>IF(OR($A987="",INDEX(games!$H:$H,ROW())=""),"",INDEX(games!$H:$H,ROW()))</f>
      </c>
      <c r="Q987">
        <f>IF(OR($A987="",$P987&lt;&gt;"Yes"),"",$D987+ROW()/1000000)</f>
      </c>
      <c r="T987">
        <f>IF($Y987="","",INDEX($B$2:$B$2000,$Y987))</f>
      </c>
      <c r="U987">
        <f>IF($Z987="","",INDEX($B$2:$B$2000,$Z987))</f>
      </c>
      <c r="V987">
        <f>IF(OR($T987="",$U987=""),"",$U987-$T987)</f>
      </c>
      <c r="W987" t="str">
        <f>IF(TRIM(INDEX(connections!$A:$A,ROW()))="","",TRIM(INDEX(connections!$A:$A,ROW())))</f>
      </c>
      <c r="X987" t="str">
        <f>IF($W987="","",TRIM(INDEX(connections!$B:$B,ROW())))</f>
      </c>
      <c r="Y987">
        <f>IF($W987="","",IFERROR(MATCH($W987,$A$2:$A$2000,0),""))</f>
      </c>
      <c r="Z987">
        <f>IF($X987="","",IFERROR(MATCH($X987,$A$2:$A$2000,0),""))</f>
      </c>
      <c r="AA987" t="str">
        <f>IF($Y987="","",INDEX($P$2:$P$2000,$Y987))</f>
      </c>
      <c r="AB987" t="str">
        <f>IF($Z987="","",INDEX($P$2:$P$2000,$Z987))</f>
      </c>
      <c r="AC987">
        <f>IF(AND($AA987="Yes",$AB987="Yes"),1,"")</f>
      </c>
      <c r="AD987">
        <f>IF(OR($Y987="",$Z987=""),"",IF(INDEX($C$2:$C$2000,$Y987)=INDEX($C$2:$C$2000,$Z987),0,1))</f>
      </c>
      <c r="AE987">
        <f>IF($AC987&lt;&gt;1,"",IF(AND(INDEX($AG$2:$AG$2000,$Y987)=1,INDEX($AG$2:$AG$2000,$Z987)=1),1,""))</f>
      </c>
      <c r="AG987">
        <f>IF($A987="","",COUNTIFS($W$2:$W$2500,$A987,$AB$2:$AB$2500,"Yes")+COUNTIFS($X$2:$X$2500,$A987,$AA$2:$AA$2500,"Yes"))</f>
      </c>
      <c r="AH987" t="str">
        <f>IF(OR($P987&lt;&gt;"Yes",N($AG987)=0),"",IF(AND($AG987=1,COUNTIFS($W$2:$W$2500,$A987,$AE$2:$AE$2500,1)+COUNTIFS($X$2:$X$2500,$A987,$AE$2:$AE$2500,1)&gt;0),"","Yes"))</f>
      </c>
      <c r="AI987">
        <f>IF($AH987="Yes",$AG987,"")</f>
      </c>
      <c r="AJ987">
        <f>IF($AI987="","",$AI987+ROW()/1000000)</f>
      </c>
      <c r="AK987">
        <f>IF(OR($A987="",$P987="Yes",N($AG987)=0),"",$AG987+ROW()/1000000)</f>
      </c>
      <c r="AL987" t="str">
        <f>IF($A987="","",INDEX(games!$J:$J,ROW())&amp;"")</f>
      </c>
      <c r="AM987">
        <f>IF($A987="","",SUMPRODUCT($AO987:$BD987,'Map Analysis'!$AP$2^{0,1,2,3,4,5,6,7,8,9,10,11,12,13,14,15}))</f>
      </c>
      <c r="AN987">
        <f>IF($A987="","",$AM987+ROW()/10000000)</f>
      </c>
      <c r="AO987">
        <f>IF($A987="","",COUNTIF($W$2:$W$2500,$A987))</f>
      </c>
      <c r="AP987">
        <f>IF($A987="","",SUMIFS($BF$2:$BF$2500,$W$2:$W$2500,$A987))</f>
      </c>
      <c r="AQ987">
        <f>IF($A987="","",SUMIFS($BG$2:$BG$2500,$W$2:$W$2500,$A987))</f>
      </c>
      <c r="AR987">
        <f>IF($A987="","",SUMIFS($BH$2:$BH$2500,$W$2:$W$2500,$A987))</f>
      </c>
      <c r="AS987">
        <f>IF($A987="","",SUMIFS($BI$2:$BI$2500,$W$2:$W$2500,$A987))</f>
      </c>
      <c r="AT987">
        <f>IF($A987="","",SUMIFS($BJ$2:$BJ$2500,$W$2:$W$2500,$A987))</f>
      </c>
      <c r="AU987">
        <f>IF($A987="","",SUMIFS($BK$2:$BK$2500,$W$2:$W$2500,$A987))</f>
      </c>
      <c r="AV987">
        <f>IF($A987="","",SUMIFS($BL$2:$BL$2500,$W$2:$W$2500,$A987))</f>
      </c>
      <c r="AW987">
        <f>IF($A987="","",SUMIFS($BM$2:$BM$2500,$W$2:$W$2500,$A987))</f>
      </c>
      <c r="AX987">
        <f>IF($A987="","",SUMIFS($BN$2:$BN$2500,$W$2:$W$2500,$A987))</f>
      </c>
      <c r="AY987">
        <f>IF($A987="","",SUMIFS($BO$2:$BO$2500,$W$2:$W$2500,$A987))</f>
      </c>
      <c r="AZ987">
        <f>IF($A987="","",SUMIFS($BP$2:$BP$2500,$W$2:$W$2500,$A987))</f>
      </c>
      <c r="BA987">
        <f>IF($A987="","",SUMIFS($BQ$2:$BQ$2500,$W$2:$W$2500,$A987))</f>
      </c>
      <c r="BB987">
        <f>IF($A987="","",SUMIFS($BR$2:$BR$2500,$W$2:$W$2500,$A987))</f>
      </c>
      <c r="BC987">
        <f>IF($A987="","",SUMIFS($BS$2:$BS$2500,$W$2:$W$2500,$A987))</f>
      </c>
      <c r="BD987">
        <f>IF($A987="","",SUMIFS($BT$2:$BT$2500,$W$2:$W$2500,$A987))</f>
      </c>
      <c r="BF987">
        <f>IF($Z987="","",INDEX($AO$2:$AO$2000,$Z987))</f>
      </c>
      <c r="BG987">
        <f>IF($Z987="","",INDEX($AP$2:$AP$2000,$Z987))</f>
      </c>
      <c r="BH987">
        <f>IF($Z987="","",INDEX($AQ$2:$AQ$2000,$Z987))</f>
      </c>
      <c r="BI987">
        <f>IF($Z987="","",INDEX($AR$2:$AR$2000,$Z987))</f>
      </c>
      <c r="BJ987">
        <f>IF($Z987="","",INDEX($AS$2:$AS$2000,$Z987))</f>
      </c>
      <c r="BK987">
        <f>IF($Z987="","",INDEX($AT$2:$AT$2000,$Z987))</f>
      </c>
      <c r="BL987">
        <f>IF($Z987="","",INDEX($AU$2:$AU$2000,$Z987))</f>
      </c>
      <c r="BM987">
        <f>IF($Z987="","",INDEX($AV$2:$AV$2000,$Z987))</f>
      </c>
      <c r="BN987">
        <f>IF($Z987="","",INDEX($AW$2:$AW$2000,$Z987))</f>
      </c>
      <c r="BO987">
        <f>IF($Z987="","",INDEX($AX$2:$AX$2000,$Z987))</f>
      </c>
      <c r="BP987">
        <f>IF($Z987="","",INDEX($AY$2:$AY$2000,$Z987))</f>
      </c>
      <c r="BQ987">
        <f>IF($Z987="","",INDEX($AZ$2:$AZ$2000,$Z987))</f>
      </c>
      <c r="BR987">
        <f>IF($Z987="","",INDEX($BA$2:$BA$2000,$Z987))</f>
      </c>
      <c r="BS987">
        <f>IF($Z987="","",INDEX($BB$2:$BB$2000,$Z987))</f>
      </c>
      <c r="BT987">
        <f>IF($Z987="","",INDEX($BC$2:$BC$2000,$Z987))</f>
      </c>
      <c r="BV987">
        <f>IF(OR($A987="",$P987&lt;&gt;"Yes",$AH987="Yes"),"",1+N($AG987))</f>
      </c>
      <c r="BW987">
        <f>IF($A987="","",COUNTIFS($W$2:$W$2500,$A987,$BZ$2:$BZ$2500,"Yes")+COUNTIFS($X$2:$X$2500,$A987,$BY$2:$BY$2500,"Yes"))</f>
      </c>
      <c r="BX987">
        <f>IF(OR($A987="",$P987="Yes"),"",IF(N($BW987)=0,0,1+SUMIFS($CB$2:$CB$2500,$W$2:$W$2500,$A987)+SUMIFS($CA$2:$CA$2500,$X$2:$X$2500,$A987)))</f>
      </c>
      <c r="BY987" t="str">
        <f>IF($Y987="","",INDEX($AH$2:$AH$2000,$Y987)&amp;"")</f>
      </c>
      <c r="BZ987" t="str">
        <f>IF($Z987="","",INDEX($AH$2:$AH$2000,$Z987)&amp;"")</f>
      </c>
      <c r="CA987">
        <f>IF($Y987="","",INDEX($BV$2:$BV$2000,$Y987))</f>
      </c>
      <c r="CB987">
        <f>IF($Z987="","",INDEX($BV$2:$BV$2000,$Z987))</f>
      </c>
    </row>
    <row r="988">
      <c r="A988" t="str">
        <f>IF(TRIM(INDEX(games!$A:$A,ROW()))="","",TRIM(INDEX(games!$A:$A,ROW())))</f>
      </c>
      <c r="B988">
        <f>IF(OR($A988="",INDEX(games!$B:$B,ROW())=""),"",INDEX(games!$B:$B,ROW()))</f>
      </c>
      <c r="C988" t="str">
        <f>IF(OR($A988="",INDEX(games!$C:$C,ROW())=""),"",INDEX(games!$C:$C,ROW()))</f>
      </c>
      <c r="D988">
        <f>IF($A988="","",COUNTIF($W$2:$W$2500,$A988)+COUNTIF($X$2:$X$2500,$A988))</f>
      </c>
      <c r="E988">
        <f>IF($A988="","",IFERROR(MATCH($C988,$R$2:$R$5,0),0))</f>
      </c>
      <c r="F988">
        <f>IF($A988="","",MOD(ROW(),34))</f>
      </c>
      <c r="G988">
        <f>IF($A988="",NA(),IF($C988="Action",$B988,NA()))</f>
      </c>
      <c r="H988">
        <f>IF($A988="",NA(),IF($C988="Action",1+$F988*0.023,NA()))</f>
      </c>
      <c r="I988">
        <f>IF($A988="",NA(),IF($C988="Strategy",$B988,NA()))</f>
      </c>
      <c r="J988">
        <f>IF($A988="",NA(),IF($C988="Strategy",2+$F988*0.023,NA()))</f>
      </c>
      <c r="K988">
        <f>IF($A988="",NA(),IF($C988="Deckbuilder",$B988,NA()))</f>
      </c>
      <c r="L988">
        <f>IF($A988="",NA(),IF($C988="Deckbuilder",3+$F988*0.023,NA()))</f>
      </c>
      <c r="M988">
        <f>IF($A988="",NA(),IF($C988="Traditional",$B988,NA()))</f>
      </c>
      <c r="N988">
        <f>IF($A988="",NA(),IF($C988="Traditional",4+$F988*0.023,NA()))</f>
      </c>
      <c r="O988">
        <f>IF($A988="","",$D988+ROW()/1000000)</f>
      </c>
      <c r="P988" t="str">
        <f>IF(OR($A988="",INDEX(games!$H:$H,ROW())=""),"",INDEX(games!$H:$H,ROW()))</f>
      </c>
      <c r="Q988">
        <f>IF(OR($A988="",$P988&lt;&gt;"Yes"),"",$D988+ROW()/1000000)</f>
      </c>
      <c r="T988">
        <f>IF($Y988="","",INDEX($B$2:$B$2000,$Y988))</f>
      </c>
      <c r="U988">
        <f>IF($Z988="","",INDEX($B$2:$B$2000,$Z988))</f>
      </c>
      <c r="V988">
        <f>IF(OR($T988="",$U988=""),"",$U988-$T988)</f>
      </c>
      <c r="W988" t="str">
        <f>IF(TRIM(INDEX(connections!$A:$A,ROW()))="","",TRIM(INDEX(connections!$A:$A,ROW())))</f>
      </c>
      <c r="X988" t="str">
        <f>IF($W988="","",TRIM(INDEX(connections!$B:$B,ROW())))</f>
      </c>
      <c r="Y988">
        <f>IF($W988="","",IFERROR(MATCH($W988,$A$2:$A$2000,0),""))</f>
      </c>
      <c r="Z988">
        <f>IF($X988="","",IFERROR(MATCH($X988,$A$2:$A$2000,0),""))</f>
      </c>
      <c r="AA988" t="str">
        <f>IF($Y988="","",INDEX($P$2:$P$2000,$Y988))</f>
      </c>
      <c r="AB988" t="str">
        <f>IF($Z988="","",INDEX($P$2:$P$2000,$Z988))</f>
      </c>
      <c r="AC988">
        <f>IF(AND($AA988="Yes",$AB988="Yes"),1,"")</f>
      </c>
      <c r="AD988">
        <f>IF(OR($Y988="",$Z988=""),"",IF(INDEX($C$2:$C$2000,$Y988)=INDEX($C$2:$C$2000,$Z988),0,1))</f>
      </c>
      <c r="AE988">
        <f>IF($AC988&lt;&gt;1,"",IF(AND(INDEX($AG$2:$AG$2000,$Y988)=1,INDEX($AG$2:$AG$2000,$Z988)=1),1,""))</f>
      </c>
      <c r="AG988">
        <f>IF($A988="","",COUNTIFS($W$2:$W$2500,$A988,$AB$2:$AB$2500,"Yes")+COUNTIFS($X$2:$X$2500,$A988,$AA$2:$AA$2500,"Yes"))</f>
      </c>
      <c r="AH988" t="str">
        <f>IF(OR($P988&lt;&gt;"Yes",N($AG988)=0),"",IF(AND($AG988=1,COUNTIFS($W$2:$W$2500,$A988,$AE$2:$AE$2500,1)+COUNTIFS($X$2:$X$2500,$A988,$AE$2:$AE$2500,1)&gt;0),"","Yes"))</f>
      </c>
      <c r="AI988">
        <f>IF($AH988="Yes",$AG988,"")</f>
      </c>
      <c r="AJ988">
        <f>IF($AI988="","",$AI988+ROW()/1000000)</f>
      </c>
      <c r="AK988">
        <f>IF(OR($A988="",$P988="Yes",N($AG988)=0),"",$AG988+ROW()/1000000)</f>
      </c>
      <c r="AL988" t="str">
        <f>IF($A988="","",INDEX(games!$J:$J,ROW())&amp;"")</f>
      </c>
      <c r="AM988">
        <f>IF($A988="","",SUMPRODUCT($AO988:$BD988,'Map Analysis'!$AP$2^{0,1,2,3,4,5,6,7,8,9,10,11,12,13,14,15}))</f>
      </c>
      <c r="AN988">
        <f>IF($A988="","",$AM988+ROW()/10000000)</f>
      </c>
      <c r="AO988">
        <f>IF($A988="","",COUNTIF($W$2:$W$2500,$A988))</f>
      </c>
      <c r="AP988">
        <f>IF($A988="","",SUMIFS($BF$2:$BF$2500,$W$2:$W$2500,$A988))</f>
      </c>
      <c r="AQ988">
        <f>IF($A988="","",SUMIFS($BG$2:$BG$2500,$W$2:$W$2500,$A988))</f>
      </c>
      <c r="AR988">
        <f>IF($A988="","",SUMIFS($BH$2:$BH$2500,$W$2:$W$2500,$A988))</f>
      </c>
      <c r="AS988">
        <f>IF($A988="","",SUMIFS($BI$2:$BI$2500,$W$2:$W$2500,$A988))</f>
      </c>
      <c r="AT988">
        <f>IF($A988="","",SUMIFS($BJ$2:$BJ$2500,$W$2:$W$2500,$A988))</f>
      </c>
      <c r="AU988">
        <f>IF($A988="","",SUMIFS($BK$2:$BK$2500,$W$2:$W$2500,$A988))</f>
      </c>
      <c r="AV988">
        <f>IF($A988="","",SUMIFS($BL$2:$BL$2500,$W$2:$W$2500,$A988))</f>
      </c>
      <c r="AW988">
        <f>IF($A988="","",SUMIFS($BM$2:$BM$2500,$W$2:$W$2500,$A988))</f>
      </c>
      <c r="AX988">
        <f>IF($A988="","",SUMIFS($BN$2:$BN$2500,$W$2:$W$2500,$A988))</f>
      </c>
      <c r="AY988">
        <f>IF($A988="","",SUMIFS($BO$2:$BO$2500,$W$2:$W$2500,$A988))</f>
      </c>
      <c r="AZ988">
        <f>IF($A988="","",SUMIFS($BP$2:$BP$2500,$W$2:$W$2500,$A988))</f>
      </c>
      <c r="BA988">
        <f>IF($A988="","",SUMIFS($BQ$2:$BQ$2500,$W$2:$W$2500,$A988))</f>
      </c>
      <c r="BB988">
        <f>IF($A988="","",SUMIFS($BR$2:$BR$2500,$W$2:$W$2500,$A988))</f>
      </c>
      <c r="BC988">
        <f>IF($A988="","",SUMIFS($BS$2:$BS$2500,$W$2:$W$2500,$A988))</f>
      </c>
      <c r="BD988">
        <f>IF($A988="","",SUMIFS($BT$2:$BT$2500,$W$2:$W$2500,$A988))</f>
      </c>
      <c r="BF988">
        <f>IF($Z988="","",INDEX($AO$2:$AO$2000,$Z988))</f>
      </c>
      <c r="BG988">
        <f>IF($Z988="","",INDEX($AP$2:$AP$2000,$Z988))</f>
      </c>
      <c r="BH988">
        <f>IF($Z988="","",INDEX($AQ$2:$AQ$2000,$Z988))</f>
      </c>
      <c r="BI988">
        <f>IF($Z988="","",INDEX($AR$2:$AR$2000,$Z988))</f>
      </c>
      <c r="BJ988">
        <f>IF($Z988="","",INDEX($AS$2:$AS$2000,$Z988))</f>
      </c>
      <c r="BK988">
        <f>IF($Z988="","",INDEX($AT$2:$AT$2000,$Z988))</f>
      </c>
      <c r="BL988">
        <f>IF($Z988="","",INDEX($AU$2:$AU$2000,$Z988))</f>
      </c>
      <c r="BM988">
        <f>IF($Z988="","",INDEX($AV$2:$AV$2000,$Z988))</f>
      </c>
      <c r="BN988">
        <f>IF($Z988="","",INDEX($AW$2:$AW$2000,$Z988))</f>
      </c>
      <c r="BO988">
        <f>IF($Z988="","",INDEX($AX$2:$AX$2000,$Z988))</f>
      </c>
      <c r="BP988">
        <f>IF($Z988="","",INDEX($AY$2:$AY$2000,$Z988))</f>
      </c>
      <c r="BQ988">
        <f>IF($Z988="","",INDEX($AZ$2:$AZ$2000,$Z988))</f>
      </c>
      <c r="BR988">
        <f>IF($Z988="","",INDEX($BA$2:$BA$2000,$Z988))</f>
      </c>
      <c r="BS988">
        <f>IF($Z988="","",INDEX($BB$2:$BB$2000,$Z988))</f>
      </c>
      <c r="BT988">
        <f>IF($Z988="","",INDEX($BC$2:$BC$2000,$Z988))</f>
      </c>
      <c r="BV988">
        <f>IF(OR($A988="",$P988&lt;&gt;"Yes",$AH988="Yes"),"",1+N($AG988))</f>
      </c>
      <c r="BW988">
        <f>IF($A988="","",COUNTIFS($W$2:$W$2500,$A988,$BZ$2:$BZ$2500,"Yes")+COUNTIFS($X$2:$X$2500,$A988,$BY$2:$BY$2500,"Yes"))</f>
      </c>
      <c r="BX988">
        <f>IF(OR($A988="",$P988="Yes"),"",IF(N($BW988)=0,0,1+SUMIFS($CB$2:$CB$2500,$W$2:$W$2500,$A988)+SUMIFS($CA$2:$CA$2500,$X$2:$X$2500,$A988)))</f>
      </c>
      <c r="BY988" t="str">
        <f>IF($Y988="","",INDEX($AH$2:$AH$2000,$Y988)&amp;"")</f>
      </c>
      <c r="BZ988" t="str">
        <f>IF($Z988="","",INDEX($AH$2:$AH$2000,$Z988)&amp;"")</f>
      </c>
      <c r="CA988">
        <f>IF($Y988="","",INDEX($BV$2:$BV$2000,$Y988))</f>
      </c>
      <c r="CB988">
        <f>IF($Z988="","",INDEX($BV$2:$BV$2000,$Z988))</f>
      </c>
    </row>
    <row r="989">
      <c r="A989" t="str">
        <f>IF(TRIM(INDEX(games!$A:$A,ROW()))="","",TRIM(INDEX(games!$A:$A,ROW())))</f>
      </c>
      <c r="B989">
        <f>IF(OR($A989="",INDEX(games!$B:$B,ROW())=""),"",INDEX(games!$B:$B,ROW()))</f>
      </c>
      <c r="C989" t="str">
        <f>IF(OR($A989="",INDEX(games!$C:$C,ROW())=""),"",INDEX(games!$C:$C,ROW()))</f>
      </c>
      <c r="D989">
        <f>IF($A989="","",COUNTIF($W$2:$W$2500,$A989)+COUNTIF($X$2:$X$2500,$A989))</f>
      </c>
      <c r="E989">
        <f>IF($A989="","",IFERROR(MATCH($C989,$R$2:$R$5,0),0))</f>
      </c>
      <c r="F989">
        <f>IF($A989="","",MOD(ROW(),34))</f>
      </c>
      <c r="G989">
        <f>IF($A989="",NA(),IF($C989="Action",$B989,NA()))</f>
      </c>
      <c r="H989">
        <f>IF($A989="",NA(),IF($C989="Action",1+$F989*0.023,NA()))</f>
      </c>
      <c r="I989">
        <f>IF($A989="",NA(),IF($C989="Strategy",$B989,NA()))</f>
      </c>
      <c r="J989">
        <f>IF($A989="",NA(),IF($C989="Strategy",2+$F989*0.023,NA()))</f>
      </c>
      <c r="K989">
        <f>IF($A989="",NA(),IF($C989="Deckbuilder",$B989,NA()))</f>
      </c>
      <c r="L989">
        <f>IF($A989="",NA(),IF($C989="Deckbuilder",3+$F989*0.023,NA()))</f>
      </c>
      <c r="M989">
        <f>IF($A989="",NA(),IF($C989="Traditional",$B989,NA()))</f>
      </c>
      <c r="N989">
        <f>IF($A989="",NA(),IF($C989="Traditional",4+$F989*0.023,NA()))</f>
      </c>
      <c r="O989">
        <f>IF($A989="","",$D989+ROW()/1000000)</f>
      </c>
      <c r="P989" t="str">
        <f>IF(OR($A989="",INDEX(games!$H:$H,ROW())=""),"",INDEX(games!$H:$H,ROW()))</f>
      </c>
      <c r="Q989">
        <f>IF(OR($A989="",$P989&lt;&gt;"Yes"),"",$D989+ROW()/1000000)</f>
      </c>
      <c r="T989">
        <f>IF($Y989="","",INDEX($B$2:$B$2000,$Y989))</f>
      </c>
      <c r="U989">
        <f>IF($Z989="","",INDEX($B$2:$B$2000,$Z989))</f>
      </c>
      <c r="V989">
        <f>IF(OR($T989="",$U989=""),"",$U989-$T989)</f>
      </c>
      <c r="W989" t="str">
        <f>IF(TRIM(INDEX(connections!$A:$A,ROW()))="","",TRIM(INDEX(connections!$A:$A,ROW())))</f>
      </c>
      <c r="X989" t="str">
        <f>IF($W989="","",TRIM(INDEX(connections!$B:$B,ROW())))</f>
      </c>
      <c r="Y989">
        <f>IF($W989="","",IFERROR(MATCH($W989,$A$2:$A$2000,0),""))</f>
      </c>
      <c r="Z989">
        <f>IF($X989="","",IFERROR(MATCH($X989,$A$2:$A$2000,0),""))</f>
      </c>
      <c r="AA989" t="str">
        <f>IF($Y989="","",INDEX($P$2:$P$2000,$Y989))</f>
      </c>
      <c r="AB989" t="str">
        <f>IF($Z989="","",INDEX($P$2:$P$2000,$Z989))</f>
      </c>
      <c r="AC989">
        <f>IF(AND($AA989="Yes",$AB989="Yes"),1,"")</f>
      </c>
      <c r="AD989">
        <f>IF(OR($Y989="",$Z989=""),"",IF(INDEX($C$2:$C$2000,$Y989)=INDEX($C$2:$C$2000,$Z989),0,1))</f>
      </c>
      <c r="AE989">
        <f>IF($AC989&lt;&gt;1,"",IF(AND(INDEX($AG$2:$AG$2000,$Y989)=1,INDEX($AG$2:$AG$2000,$Z989)=1),1,""))</f>
      </c>
      <c r="AG989">
        <f>IF($A989="","",COUNTIFS($W$2:$W$2500,$A989,$AB$2:$AB$2500,"Yes")+COUNTIFS($X$2:$X$2500,$A989,$AA$2:$AA$2500,"Yes"))</f>
      </c>
      <c r="AH989" t="str">
        <f>IF(OR($P989&lt;&gt;"Yes",N($AG989)=0),"",IF(AND($AG989=1,COUNTIFS($W$2:$W$2500,$A989,$AE$2:$AE$2500,1)+COUNTIFS($X$2:$X$2500,$A989,$AE$2:$AE$2500,1)&gt;0),"","Yes"))</f>
      </c>
      <c r="AI989">
        <f>IF($AH989="Yes",$AG989,"")</f>
      </c>
      <c r="AJ989">
        <f>IF($AI989="","",$AI989+ROW()/1000000)</f>
      </c>
      <c r="AK989">
        <f>IF(OR($A989="",$P989="Yes",N($AG989)=0),"",$AG989+ROW()/1000000)</f>
      </c>
      <c r="AL989" t="str">
        <f>IF($A989="","",INDEX(games!$J:$J,ROW())&amp;"")</f>
      </c>
      <c r="AM989">
        <f>IF($A989="","",SUMPRODUCT($AO989:$BD989,'Map Analysis'!$AP$2^{0,1,2,3,4,5,6,7,8,9,10,11,12,13,14,15}))</f>
      </c>
      <c r="AN989">
        <f>IF($A989="","",$AM989+ROW()/10000000)</f>
      </c>
      <c r="AO989">
        <f>IF($A989="","",COUNTIF($W$2:$W$2500,$A989))</f>
      </c>
      <c r="AP989">
        <f>IF($A989="","",SUMIFS($BF$2:$BF$2500,$W$2:$W$2500,$A989))</f>
      </c>
      <c r="AQ989">
        <f>IF($A989="","",SUMIFS($BG$2:$BG$2500,$W$2:$W$2500,$A989))</f>
      </c>
      <c r="AR989">
        <f>IF($A989="","",SUMIFS($BH$2:$BH$2500,$W$2:$W$2500,$A989))</f>
      </c>
      <c r="AS989">
        <f>IF($A989="","",SUMIFS($BI$2:$BI$2500,$W$2:$W$2500,$A989))</f>
      </c>
      <c r="AT989">
        <f>IF($A989="","",SUMIFS($BJ$2:$BJ$2500,$W$2:$W$2500,$A989))</f>
      </c>
      <c r="AU989">
        <f>IF($A989="","",SUMIFS($BK$2:$BK$2500,$W$2:$W$2500,$A989))</f>
      </c>
      <c r="AV989">
        <f>IF($A989="","",SUMIFS($BL$2:$BL$2500,$W$2:$W$2500,$A989))</f>
      </c>
      <c r="AW989">
        <f>IF($A989="","",SUMIFS($BM$2:$BM$2500,$W$2:$W$2500,$A989))</f>
      </c>
      <c r="AX989">
        <f>IF($A989="","",SUMIFS($BN$2:$BN$2500,$W$2:$W$2500,$A989))</f>
      </c>
      <c r="AY989">
        <f>IF($A989="","",SUMIFS($BO$2:$BO$2500,$W$2:$W$2500,$A989))</f>
      </c>
      <c r="AZ989">
        <f>IF($A989="","",SUMIFS($BP$2:$BP$2500,$W$2:$W$2500,$A989))</f>
      </c>
      <c r="BA989">
        <f>IF($A989="","",SUMIFS($BQ$2:$BQ$2500,$W$2:$W$2500,$A989))</f>
      </c>
      <c r="BB989">
        <f>IF($A989="","",SUMIFS($BR$2:$BR$2500,$W$2:$W$2500,$A989))</f>
      </c>
      <c r="BC989">
        <f>IF($A989="","",SUMIFS($BS$2:$BS$2500,$W$2:$W$2500,$A989))</f>
      </c>
      <c r="BD989">
        <f>IF($A989="","",SUMIFS($BT$2:$BT$2500,$W$2:$W$2500,$A989))</f>
      </c>
      <c r="BF989">
        <f>IF($Z989="","",INDEX($AO$2:$AO$2000,$Z989))</f>
      </c>
      <c r="BG989">
        <f>IF($Z989="","",INDEX($AP$2:$AP$2000,$Z989))</f>
      </c>
      <c r="BH989">
        <f>IF($Z989="","",INDEX($AQ$2:$AQ$2000,$Z989))</f>
      </c>
      <c r="BI989">
        <f>IF($Z989="","",INDEX($AR$2:$AR$2000,$Z989))</f>
      </c>
      <c r="BJ989">
        <f>IF($Z989="","",INDEX($AS$2:$AS$2000,$Z989))</f>
      </c>
      <c r="BK989">
        <f>IF($Z989="","",INDEX($AT$2:$AT$2000,$Z989))</f>
      </c>
      <c r="BL989">
        <f>IF($Z989="","",INDEX($AU$2:$AU$2000,$Z989))</f>
      </c>
      <c r="BM989">
        <f>IF($Z989="","",INDEX($AV$2:$AV$2000,$Z989))</f>
      </c>
      <c r="BN989">
        <f>IF($Z989="","",INDEX($AW$2:$AW$2000,$Z989))</f>
      </c>
      <c r="BO989">
        <f>IF($Z989="","",INDEX($AX$2:$AX$2000,$Z989))</f>
      </c>
      <c r="BP989">
        <f>IF($Z989="","",INDEX($AY$2:$AY$2000,$Z989))</f>
      </c>
      <c r="BQ989">
        <f>IF($Z989="","",INDEX($AZ$2:$AZ$2000,$Z989))</f>
      </c>
      <c r="BR989">
        <f>IF($Z989="","",INDEX($BA$2:$BA$2000,$Z989))</f>
      </c>
      <c r="BS989">
        <f>IF($Z989="","",INDEX($BB$2:$BB$2000,$Z989))</f>
      </c>
      <c r="BT989">
        <f>IF($Z989="","",INDEX($BC$2:$BC$2000,$Z989))</f>
      </c>
      <c r="BV989">
        <f>IF(OR($A989="",$P989&lt;&gt;"Yes",$AH989="Yes"),"",1+N($AG989))</f>
      </c>
      <c r="BW989">
        <f>IF($A989="","",COUNTIFS($W$2:$W$2500,$A989,$BZ$2:$BZ$2500,"Yes")+COUNTIFS($X$2:$X$2500,$A989,$BY$2:$BY$2500,"Yes"))</f>
      </c>
      <c r="BX989">
        <f>IF(OR($A989="",$P989="Yes"),"",IF(N($BW989)=0,0,1+SUMIFS($CB$2:$CB$2500,$W$2:$W$2500,$A989)+SUMIFS($CA$2:$CA$2500,$X$2:$X$2500,$A989)))</f>
      </c>
      <c r="BY989" t="str">
        <f>IF($Y989="","",INDEX($AH$2:$AH$2000,$Y989)&amp;"")</f>
      </c>
      <c r="BZ989" t="str">
        <f>IF($Z989="","",INDEX($AH$2:$AH$2000,$Z989)&amp;"")</f>
      </c>
      <c r="CA989">
        <f>IF($Y989="","",INDEX($BV$2:$BV$2000,$Y989))</f>
      </c>
      <c r="CB989">
        <f>IF($Z989="","",INDEX($BV$2:$BV$2000,$Z989))</f>
      </c>
    </row>
    <row r="990">
      <c r="A990" t="str">
        <f>IF(TRIM(INDEX(games!$A:$A,ROW()))="","",TRIM(INDEX(games!$A:$A,ROW())))</f>
      </c>
      <c r="B990">
        <f>IF(OR($A990="",INDEX(games!$B:$B,ROW())=""),"",INDEX(games!$B:$B,ROW()))</f>
      </c>
      <c r="C990" t="str">
        <f>IF(OR($A990="",INDEX(games!$C:$C,ROW())=""),"",INDEX(games!$C:$C,ROW()))</f>
      </c>
      <c r="D990">
        <f>IF($A990="","",COUNTIF($W$2:$W$2500,$A990)+COUNTIF($X$2:$X$2500,$A990))</f>
      </c>
      <c r="E990">
        <f>IF($A990="","",IFERROR(MATCH($C990,$R$2:$R$5,0),0))</f>
      </c>
      <c r="F990">
        <f>IF($A990="","",MOD(ROW(),34))</f>
      </c>
      <c r="G990">
        <f>IF($A990="",NA(),IF($C990="Action",$B990,NA()))</f>
      </c>
      <c r="H990">
        <f>IF($A990="",NA(),IF($C990="Action",1+$F990*0.023,NA()))</f>
      </c>
      <c r="I990">
        <f>IF($A990="",NA(),IF($C990="Strategy",$B990,NA()))</f>
      </c>
      <c r="J990">
        <f>IF($A990="",NA(),IF($C990="Strategy",2+$F990*0.023,NA()))</f>
      </c>
      <c r="K990">
        <f>IF($A990="",NA(),IF($C990="Deckbuilder",$B990,NA()))</f>
      </c>
      <c r="L990">
        <f>IF($A990="",NA(),IF($C990="Deckbuilder",3+$F990*0.023,NA()))</f>
      </c>
      <c r="M990">
        <f>IF($A990="",NA(),IF($C990="Traditional",$B990,NA()))</f>
      </c>
      <c r="N990">
        <f>IF($A990="",NA(),IF($C990="Traditional",4+$F990*0.023,NA()))</f>
      </c>
      <c r="O990">
        <f>IF($A990="","",$D990+ROW()/1000000)</f>
      </c>
      <c r="P990" t="str">
        <f>IF(OR($A990="",INDEX(games!$H:$H,ROW())=""),"",INDEX(games!$H:$H,ROW()))</f>
      </c>
      <c r="Q990">
        <f>IF(OR($A990="",$P990&lt;&gt;"Yes"),"",$D990+ROW()/1000000)</f>
      </c>
      <c r="T990">
        <f>IF($Y990="","",INDEX($B$2:$B$2000,$Y990))</f>
      </c>
      <c r="U990">
        <f>IF($Z990="","",INDEX($B$2:$B$2000,$Z990))</f>
      </c>
      <c r="V990">
        <f>IF(OR($T990="",$U990=""),"",$U990-$T990)</f>
      </c>
      <c r="W990" t="str">
        <f>IF(TRIM(INDEX(connections!$A:$A,ROW()))="","",TRIM(INDEX(connections!$A:$A,ROW())))</f>
      </c>
      <c r="X990" t="str">
        <f>IF($W990="","",TRIM(INDEX(connections!$B:$B,ROW())))</f>
      </c>
      <c r="Y990">
        <f>IF($W990="","",IFERROR(MATCH($W990,$A$2:$A$2000,0),""))</f>
      </c>
      <c r="Z990">
        <f>IF($X990="","",IFERROR(MATCH($X990,$A$2:$A$2000,0),""))</f>
      </c>
      <c r="AA990" t="str">
        <f>IF($Y990="","",INDEX($P$2:$P$2000,$Y990))</f>
      </c>
      <c r="AB990" t="str">
        <f>IF($Z990="","",INDEX($P$2:$P$2000,$Z990))</f>
      </c>
      <c r="AC990">
        <f>IF(AND($AA990="Yes",$AB990="Yes"),1,"")</f>
      </c>
      <c r="AD990">
        <f>IF(OR($Y990="",$Z990=""),"",IF(INDEX($C$2:$C$2000,$Y990)=INDEX($C$2:$C$2000,$Z990),0,1))</f>
      </c>
      <c r="AE990">
        <f>IF($AC990&lt;&gt;1,"",IF(AND(INDEX($AG$2:$AG$2000,$Y990)=1,INDEX($AG$2:$AG$2000,$Z990)=1),1,""))</f>
      </c>
      <c r="AG990">
        <f>IF($A990="","",COUNTIFS($W$2:$W$2500,$A990,$AB$2:$AB$2500,"Yes")+COUNTIFS($X$2:$X$2500,$A990,$AA$2:$AA$2500,"Yes"))</f>
      </c>
      <c r="AH990" t="str">
        <f>IF(OR($P990&lt;&gt;"Yes",N($AG990)=0),"",IF(AND($AG990=1,COUNTIFS($W$2:$W$2500,$A990,$AE$2:$AE$2500,1)+COUNTIFS($X$2:$X$2500,$A990,$AE$2:$AE$2500,1)&gt;0),"","Yes"))</f>
      </c>
      <c r="AI990">
        <f>IF($AH990="Yes",$AG990,"")</f>
      </c>
      <c r="AJ990">
        <f>IF($AI990="","",$AI990+ROW()/1000000)</f>
      </c>
      <c r="AK990">
        <f>IF(OR($A990="",$P990="Yes",N($AG990)=0),"",$AG990+ROW()/1000000)</f>
      </c>
      <c r="AL990" t="str">
        <f>IF($A990="","",INDEX(games!$J:$J,ROW())&amp;"")</f>
      </c>
      <c r="AM990">
        <f>IF($A990="","",SUMPRODUCT($AO990:$BD990,'Map Analysis'!$AP$2^{0,1,2,3,4,5,6,7,8,9,10,11,12,13,14,15}))</f>
      </c>
      <c r="AN990">
        <f>IF($A990="","",$AM990+ROW()/10000000)</f>
      </c>
      <c r="AO990">
        <f>IF($A990="","",COUNTIF($W$2:$W$2500,$A990))</f>
      </c>
      <c r="AP990">
        <f>IF($A990="","",SUMIFS($BF$2:$BF$2500,$W$2:$W$2500,$A990))</f>
      </c>
      <c r="AQ990">
        <f>IF($A990="","",SUMIFS($BG$2:$BG$2500,$W$2:$W$2500,$A990))</f>
      </c>
      <c r="AR990">
        <f>IF($A990="","",SUMIFS($BH$2:$BH$2500,$W$2:$W$2500,$A990))</f>
      </c>
      <c r="AS990">
        <f>IF($A990="","",SUMIFS($BI$2:$BI$2500,$W$2:$W$2500,$A990))</f>
      </c>
      <c r="AT990">
        <f>IF($A990="","",SUMIFS($BJ$2:$BJ$2500,$W$2:$W$2500,$A990))</f>
      </c>
      <c r="AU990">
        <f>IF($A990="","",SUMIFS($BK$2:$BK$2500,$W$2:$W$2500,$A990))</f>
      </c>
      <c r="AV990">
        <f>IF($A990="","",SUMIFS($BL$2:$BL$2500,$W$2:$W$2500,$A990))</f>
      </c>
      <c r="AW990">
        <f>IF($A990="","",SUMIFS($BM$2:$BM$2500,$W$2:$W$2500,$A990))</f>
      </c>
      <c r="AX990">
        <f>IF($A990="","",SUMIFS($BN$2:$BN$2500,$W$2:$W$2500,$A990))</f>
      </c>
      <c r="AY990">
        <f>IF($A990="","",SUMIFS($BO$2:$BO$2500,$W$2:$W$2500,$A990))</f>
      </c>
      <c r="AZ990">
        <f>IF($A990="","",SUMIFS($BP$2:$BP$2500,$W$2:$W$2500,$A990))</f>
      </c>
      <c r="BA990">
        <f>IF($A990="","",SUMIFS($BQ$2:$BQ$2500,$W$2:$W$2500,$A990))</f>
      </c>
      <c r="BB990">
        <f>IF($A990="","",SUMIFS($BR$2:$BR$2500,$W$2:$W$2500,$A990))</f>
      </c>
      <c r="BC990">
        <f>IF($A990="","",SUMIFS($BS$2:$BS$2500,$W$2:$W$2500,$A990))</f>
      </c>
      <c r="BD990">
        <f>IF($A990="","",SUMIFS($BT$2:$BT$2500,$W$2:$W$2500,$A990))</f>
      </c>
      <c r="BF990">
        <f>IF($Z990="","",INDEX($AO$2:$AO$2000,$Z990))</f>
      </c>
      <c r="BG990">
        <f>IF($Z990="","",INDEX($AP$2:$AP$2000,$Z990))</f>
      </c>
      <c r="BH990">
        <f>IF($Z990="","",INDEX($AQ$2:$AQ$2000,$Z990))</f>
      </c>
      <c r="BI990">
        <f>IF($Z990="","",INDEX($AR$2:$AR$2000,$Z990))</f>
      </c>
      <c r="BJ990">
        <f>IF($Z990="","",INDEX($AS$2:$AS$2000,$Z990))</f>
      </c>
      <c r="BK990">
        <f>IF($Z990="","",INDEX($AT$2:$AT$2000,$Z990))</f>
      </c>
      <c r="BL990">
        <f>IF($Z990="","",INDEX($AU$2:$AU$2000,$Z990))</f>
      </c>
      <c r="BM990">
        <f>IF($Z990="","",INDEX($AV$2:$AV$2000,$Z990))</f>
      </c>
      <c r="BN990">
        <f>IF($Z990="","",INDEX($AW$2:$AW$2000,$Z990))</f>
      </c>
      <c r="BO990">
        <f>IF($Z990="","",INDEX($AX$2:$AX$2000,$Z990))</f>
      </c>
      <c r="BP990">
        <f>IF($Z990="","",INDEX($AY$2:$AY$2000,$Z990))</f>
      </c>
      <c r="BQ990">
        <f>IF($Z990="","",INDEX($AZ$2:$AZ$2000,$Z990))</f>
      </c>
      <c r="BR990">
        <f>IF($Z990="","",INDEX($BA$2:$BA$2000,$Z990))</f>
      </c>
      <c r="BS990">
        <f>IF($Z990="","",INDEX($BB$2:$BB$2000,$Z990))</f>
      </c>
      <c r="BT990">
        <f>IF($Z990="","",INDEX($BC$2:$BC$2000,$Z990))</f>
      </c>
      <c r="BV990">
        <f>IF(OR($A990="",$P990&lt;&gt;"Yes",$AH990="Yes"),"",1+N($AG990))</f>
      </c>
      <c r="BW990">
        <f>IF($A990="","",COUNTIFS($W$2:$W$2500,$A990,$BZ$2:$BZ$2500,"Yes")+COUNTIFS($X$2:$X$2500,$A990,$BY$2:$BY$2500,"Yes"))</f>
      </c>
      <c r="BX990">
        <f>IF(OR($A990="",$P990="Yes"),"",IF(N($BW990)=0,0,1+SUMIFS($CB$2:$CB$2500,$W$2:$W$2500,$A990)+SUMIFS($CA$2:$CA$2500,$X$2:$X$2500,$A990)))</f>
      </c>
      <c r="BY990" t="str">
        <f>IF($Y990="","",INDEX($AH$2:$AH$2000,$Y990)&amp;"")</f>
      </c>
      <c r="BZ990" t="str">
        <f>IF($Z990="","",INDEX($AH$2:$AH$2000,$Z990)&amp;"")</f>
      </c>
      <c r="CA990">
        <f>IF($Y990="","",INDEX($BV$2:$BV$2000,$Y990))</f>
      </c>
      <c r="CB990">
        <f>IF($Z990="","",INDEX($BV$2:$BV$2000,$Z990))</f>
      </c>
    </row>
    <row r="991">
      <c r="A991" t="str">
        <f>IF(TRIM(INDEX(games!$A:$A,ROW()))="","",TRIM(INDEX(games!$A:$A,ROW())))</f>
      </c>
      <c r="B991">
        <f>IF(OR($A991="",INDEX(games!$B:$B,ROW())=""),"",INDEX(games!$B:$B,ROW()))</f>
      </c>
      <c r="C991" t="str">
        <f>IF(OR($A991="",INDEX(games!$C:$C,ROW())=""),"",INDEX(games!$C:$C,ROW()))</f>
      </c>
      <c r="D991">
        <f>IF($A991="","",COUNTIF($W$2:$W$2500,$A991)+COUNTIF($X$2:$X$2500,$A991))</f>
      </c>
      <c r="E991">
        <f>IF($A991="","",IFERROR(MATCH($C991,$R$2:$R$5,0),0))</f>
      </c>
      <c r="F991">
        <f>IF($A991="","",MOD(ROW(),34))</f>
      </c>
      <c r="G991">
        <f>IF($A991="",NA(),IF($C991="Action",$B991,NA()))</f>
      </c>
      <c r="H991">
        <f>IF($A991="",NA(),IF($C991="Action",1+$F991*0.023,NA()))</f>
      </c>
      <c r="I991">
        <f>IF($A991="",NA(),IF($C991="Strategy",$B991,NA()))</f>
      </c>
      <c r="J991">
        <f>IF($A991="",NA(),IF($C991="Strategy",2+$F991*0.023,NA()))</f>
      </c>
      <c r="K991">
        <f>IF($A991="",NA(),IF($C991="Deckbuilder",$B991,NA()))</f>
      </c>
      <c r="L991">
        <f>IF($A991="",NA(),IF($C991="Deckbuilder",3+$F991*0.023,NA()))</f>
      </c>
      <c r="M991">
        <f>IF($A991="",NA(),IF($C991="Traditional",$B991,NA()))</f>
      </c>
      <c r="N991">
        <f>IF($A991="",NA(),IF($C991="Traditional",4+$F991*0.023,NA()))</f>
      </c>
      <c r="O991">
        <f>IF($A991="","",$D991+ROW()/1000000)</f>
      </c>
      <c r="P991" t="str">
        <f>IF(OR($A991="",INDEX(games!$H:$H,ROW())=""),"",INDEX(games!$H:$H,ROW()))</f>
      </c>
      <c r="Q991">
        <f>IF(OR($A991="",$P991&lt;&gt;"Yes"),"",$D991+ROW()/1000000)</f>
      </c>
      <c r="T991">
        <f>IF($Y991="","",INDEX($B$2:$B$2000,$Y991))</f>
      </c>
      <c r="U991">
        <f>IF($Z991="","",INDEX($B$2:$B$2000,$Z991))</f>
      </c>
      <c r="V991">
        <f>IF(OR($T991="",$U991=""),"",$U991-$T991)</f>
      </c>
      <c r="W991" t="str">
        <f>IF(TRIM(INDEX(connections!$A:$A,ROW()))="","",TRIM(INDEX(connections!$A:$A,ROW())))</f>
      </c>
      <c r="X991" t="str">
        <f>IF($W991="","",TRIM(INDEX(connections!$B:$B,ROW())))</f>
      </c>
      <c r="Y991">
        <f>IF($W991="","",IFERROR(MATCH($W991,$A$2:$A$2000,0),""))</f>
      </c>
      <c r="Z991">
        <f>IF($X991="","",IFERROR(MATCH($X991,$A$2:$A$2000,0),""))</f>
      </c>
      <c r="AA991" t="str">
        <f>IF($Y991="","",INDEX($P$2:$P$2000,$Y991))</f>
      </c>
      <c r="AB991" t="str">
        <f>IF($Z991="","",INDEX($P$2:$P$2000,$Z991))</f>
      </c>
      <c r="AC991">
        <f>IF(AND($AA991="Yes",$AB991="Yes"),1,"")</f>
      </c>
      <c r="AD991">
        <f>IF(OR($Y991="",$Z991=""),"",IF(INDEX($C$2:$C$2000,$Y991)=INDEX($C$2:$C$2000,$Z991),0,1))</f>
      </c>
      <c r="AE991">
        <f>IF($AC991&lt;&gt;1,"",IF(AND(INDEX($AG$2:$AG$2000,$Y991)=1,INDEX($AG$2:$AG$2000,$Z991)=1),1,""))</f>
      </c>
      <c r="AG991">
        <f>IF($A991="","",COUNTIFS($W$2:$W$2500,$A991,$AB$2:$AB$2500,"Yes")+COUNTIFS($X$2:$X$2500,$A991,$AA$2:$AA$2500,"Yes"))</f>
      </c>
      <c r="AH991" t="str">
        <f>IF(OR($P991&lt;&gt;"Yes",N($AG991)=0),"",IF(AND($AG991=1,COUNTIFS($W$2:$W$2500,$A991,$AE$2:$AE$2500,1)+COUNTIFS($X$2:$X$2500,$A991,$AE$2:$AE$2500,1)&gt;0),"","Yes"))</f>
      </c>
      <c r="AI991">
        <f>IF($AH991="Yes",$AG991,"")</f>
      </c>
      <c r="AJ991">
        <f>IF($AI991="","",$AI991+ROW()/1000000)</f>
      </c>
      <c r="AK991">
        <f>IF(OR($A991="",$P991="Yes",N($AG991)=0),"",$AG991+ROW()/1000000)</f>
      </c>
      <c r="AL991" t="str">
        <f>IF($A991="","",INDEX(games!$J:$J,ROW())&amp;"")</f>
      </c>
      <c r="AM991">
        <f>IF($A991="","",SUMPRODUCT($AO991:$BD991,'Map Analysis'!$AP$2^{0,1,2,3,4,5,6,7,8,9,10,11,12,13,14,15}))</f>
      </c>
      <c r="AN991">
        <f>IF($A991="","",$AM991+ROW()/10000000)</f>
      </c>
      <c r="AO991">
        <f>IF($A991="","",COUNTIF($W$2:$W$2500,$A991))</f>
      </c>
      <c r="AP991">
        <f>IF($A991="","",SUMIFS($BF$2:$BF$2500,$W$2:$W$2500,$A991))</f>
      </c>
      <c r="AQ991">
        <f>IF($A991="","",SUMIFS($BG$2:$BG$2500,$W$2:$W$2500,$A991))</f>
      </c>
      <c r="AR991">
        <f>IF($A991="","",SUMIFS($BH$2:$BH$2500,$W$2:$W$2500,$A991))</f>
      </c>
      <c r="AS991">
        <f>IF($A991="","",SUMIFS($BI$2:$BI$2500,$W$2:$W$2500,$A991))</f>
      </c>
      <c r="AT991">
        <f>IF($A991="","",SUMIFS($BJ$2:$BJ$2500,$W$2:$W$2500,$A991))</f>
      </c>
      <c r="AU991">
        <f>IF($A991="","",SUMIFS($BK$2:$BK$2500,$W$2:$W$2500,$A991))</f>
      </c>
      <c r="AV991">
        <f>IF($A991="","",SUMIFS($BL$2:$BL$2500,$W$2:$W$2500,$A991))</f>
      </c>
      <c r="AW991">
        <f>IF($A991="","",SUMIFS($BM$2:$BM$2500,$W$2:$W$2500,$A991))</f>
      </c>
      <c r="AX991">
        <f>IF($A991="","",SUMIFS($BN$2:$BN$2500,$W$2:$W$2500,$A991))</f>
      </c>
      <c r="AY991">
        <f>IF($A991="","",SUMIFS($BO$2:$BO$2500,$W$2:$W$2500,$A991))</f>
      </c>
      <c r="AZ991">
        <f>IF($A991="","",SUMIFS($BP$2:$BP$2500,$W$2:$W$2500,$A991))</f>
      </c>
      <c r="BA991">
        <f>IF($A991="","",SUMIFS($BQ$2:$BQ$2500,$W$2:$W$2500,$A991))</f>
      </c>
      <c r="BB991">
        <f>IF($A991="","",SUMIFS($BR$2:$BR$2500,$W$2:$W$2500,$A991))</f>
      </c>
      <c r="BC991">
        <f>IF($A991="","",SUMIFS($BS$2:$BS$2500,$W$2:$W$2500,$A991))</f>
      </c>
      <c r="BD991">
        <f>IF($A991="","",SUMIFS($BT$2:$BT$2500,$W$2:$W$2500,$A991))</f>
      </c>
      <c r="BF991">
        <f>IF($Z991="","",INDEX($AO$2:$AO$2000,$Z991))</f>
      </c>
      <c r="BG991">
        <f>IF($Z991="","",INDEX($AP$2:$AP$2000,$Z991))</f>
      </c>
      <c r="BH991">
        <f>IF($Z991="","",INDEX($AQ$2:$AQ$2000,$Z991))</f>
      </c>
      <c r="BI991">
        <f>IF($Z991="","",INDEX($AR$2:$AR$2000,$Z991))</f>
      </c>
      <c r="BJ991">
        <f>IF($Z991="","",INDEX($AS$2:$AS$2000,$Z991))</f>
      </c>
      <c r="BK991">
        <f>IF($Z991="","",INDEX($AT$2:$AT$2000,$Z991))</f>
      </c>
      <c r="BL991">
        <f>IF($Z991="","",INDEX($AU$2:$AU$2000,$Z991))</f>
      </c>
      <c r="BM991">
        <f>IF($Z991="","",INDEX($AV$2:$AV$2000,$Z991))</f>
      </c>
      <c r="BN991">
        <f>IF($Z991="","",INDEX($AW$2:$AW$2000,$Z991))</f>
      </c>
      <c r="BO991">
        <f>IF($Z991="","",INDEX($AX$2:$AX$2000,$Z991))</f>
      </c>
      <c r="BP991">
        <f>IF($Z991="","",INDEX($AY$2:$AY$2000,$Z991))</f>
      </c>
      <c r="BQ991">
        <f>IF($Z991="","",INDEX($AZ$2:$AZ$2000,$Z991))</f>
      </c>
      <c r="BR991">
        <f>IF($Z991="","",INDEX($BA$2:$BA$2000,$Z991))</f>
      </c>
      <c r="BS991">
        <f>IF($Z991="","",INDEX($BB$2:$BB$2000,$Z991))</f>
      </c>
      <c r="BT991">
        <f>IF($Z991="","",INDEX($BC$2:$BC$2000,$Z991))</f>
      </c>
      <c r="BV991">
        <f>IF(OR($A991="",$P991&lt;&gt;"Yes",$AH991="Yes"),"",1+N($AG991))</f>
      </c>
      <c r="BW991">
        <f>IF($A991="","",COUNTIFS($W$2:$W$2500,$A991,$BZ$2:$BZ$2500,"Yes")+COUNTIFS($X$2:$X$2500,$A991,$BY$2:$BY$2500,"Yes"))</f>
      </c>
      <c r="BX991">
        <f>IF(OR($A991="",$P991="Yes"),"",IF(N($BW991)=0,0,1+SUMIFS($CB$2:$CB$2500,$W$2:$W$2500,$A991)+SUMIFS($CA$2:$CA$2500,$X$2:$X$2500,$A991)))</f>
      </c>
      <c r="BY991" t="str">
        <f>IF($Y991="","",INDEX($AH$2:$AH$2000,$Y991)&amp;"")</f>
      </c>
      <c r="BZ991" t="str">
        <f>IF($Z991="","",INDEX($AH$2:$AH$2000,$Z991)&amp;"")</f>
      </c>
      <c r="CA991">
        <f>IF($Y991="","",INDEX($BV$2:$BV$2000,$Y991))</f>
      </c>
      <c r="CB991">
        <f>IF($Z991="","",INDEX($BV$2:$BV$2000,$Z991))</f>
      </c>
    </row>
    <row r="992">
      <c r="A992" t="str">
        <f>IF(TRIM(INDEX(games!$A:$A,ROW()))="","",TRIM(INDEX(games!$A:$A,ROW())))</f>
      </c>
      <c r="B992">
        <f>IF(OR($A992="",INDEX(games!$B:$B,ROW())=""),"",INDEX(games!$B:$B,ROW()))</f>
      </c>
      <c r="C992" t="str">
        <f>IF(OR($A992="",INDEX(games!$C:$C,ROW())=""),"",INDEX(games!$C:$C,ROW()))</f>
      </c>
      <c r="D992">
        <f>IF($A992="","",COUNTIF($W$2:$W$2500,$A992)+COUNTIF($X$2:$X$2500,$A992))</f>
      </c>
      <c r="E992">
        <f>IF($A992="","",IFERROR(MATCH($C992,$R$2:$R$5,0),0))</f>
      </c>
      <c r="F992">
        <f>IF($A992="","",MOD(ROW(),34))</f>
      </c>
      <c r="G992">
        <f>IF($A992="",NA(),IF($C992="Action",$B992,NA()))</f>
      </c>
      <c r="H992">
        <f>IF($A992="",NA(),IF($C992="Action",1+$F992*0.023,NA()))</f>
      </c>
      <c r="I992">
        <f>IF($A992="",NA(),IF($C992="Strategy",$B992,NA()))</f>
      </c>
      <c r="J992">
        <f>IF($A992="",NA(),IF($C992="Strategy",2+$F992*0.023,NA()))</f>
      </c>
      <c r="K992">
        <f>IF($A992="",NA(),IF($C992="Deckbuilder",$B992,NA()))</f>
      </c>
      <c r="L992">
        <f>IF($A992="",NA(),IF($C992="Deckbuilder",3+$F992*0.023,NA()))</f>
      </c>
      <c r="M992">
        <f>IF($A992="",NA(),IF($C992="Traditional",$B992,NA()))</f>
      </c>
      <c r="N992">
        <f>IF($A992="",NA(),IF($C992="Traditional",4+$F992*0.023,NA()))</f>
      </c>
      <c r="O992">
        <f>IF($A992="","",$D992+ROW()/1000000)</f>
      </c>
      <c r="P992" t="str">
        <f>IF(OR($A992="",INDEX(games!$H:$H,ROW())=""),"",INDEX(games!$H:$H,ROW()))</f>
      </c>
      <c r="Q992">
        <f>IF(OR($A992="",$P992&lt;&gt;"Yes"),"",$D992+ROW()/1000000)</f>
      </c>
      <c r="T992">
        <f>IF($Y992="","",INDEX($B$2:$B$2000,$Y992))</f>
      </c>
      <c r="U992">
        <f>IF($Z992="","",INDEX($B$2:$B$2000,$Z992))</f>
      </c>
      <c r="V992">
        <f>IF(OR($T992="",$U992=""),"",$U992-$T992)</f>
      </c>
      <c r="W992" t="str">
        <f>IF(TRIM(INDEX(connections!$A:$A,ROW()))="","",TRIM(INDEX(connections!$A:$A,ROW())))</f>
      </c>
      <c r="X992" t="str">
        <f>IF($W992="","",TRIM(INDEX(connections!$B:$B,ROW())))</f>
      </c>
      <c r="Y992">
        <f>IF($W992="","",IFERROR(MATCH($W992,$A$2:$A$2000,0),""))</f>
      </c>
      <c r="Z992">
        <f>IF($X992="","",IFERROR(MATCH($X992,$A$2:$A$2000,0),""))</f>
      </c>
      <c r="AA992" t="str">
        <f>IF($Y992="","",INDEX($P$2:$P$2000,$Y992))</f>
      </c>
      <c r="AB992" t="str">
        <f>IF($Z992="","",INDEX($P$2:$P$2000,$Z992))</f>
      </c>
      <c r="AC992">
        <f>IF(AND($AA992="Yes",$AB992="Yes"),1,"")</f>
      </c>
      <c r="AD992">
        <f>IF(OR($Y992="",$Z992=""),"",IF(INDEX($C$2:$C$2000,$Y992)=INDEX($C$2:$C$2000,$Z992),0,1))</f>
      </c>
      <c r="AE992">
        <f>IF($AC992&lt;&gt;1,"",IF(AND(INDEX($AG$2:$AG$2000,$Y992)=1,INDEX($AG$2:$AG$2000,$Z992)=1),1,""))</f>
      </c>
      <c r="AG992">
        <f>IF($A992="","",COUNTIFS($W$2:$W$2500,$A992,$AB$2:$AB$2500,"Yes")+COUNTIFS($X$2:$X$2500,$A992,$AA$2:$AA$2500,"Yes"))</f>
      </c>
      <c r="AH992" t="str">
        <f>IF(OR($P992&lt;&gt;"Yes",N($AG992)=0),"",IF(AND($AG992=1,COUNTIFS($W$2:$W$2500,$A992,$AE$2:$AE$2500,1)+COUNTIFS($X$2:$X$2500,$A992,$AE$2:$AE$2500,1)&gt;0),"","Yes"))</f>
      </c>
      <c r="AI992">
        <f>IF($AH992="Yes",$AG992,"")</f>
      </c>
      <c r="AJ992">
        <f>IF($AI992="","",$AI992+ROW()/1000000)</f>
      </c>
      <c r="AK992">
        <f>IF(OR($A992="",$P992="Yes",N($AG992)=0),"",$AG992+ROW()/1000000)</f>
      </c>
      <c r="AL992" t="str">
        <f>IF($A992="","",INDEX(games!$J:$J,ROW())&amp;"")</f>
      </c>
      <c r="AM992">
        <f>IF($A992="","",SUMPRODUCT($AO992:$BD992,'Map Analysis'!$AP$2^{0,1,2,3,4,5,6,7,8,9,10,11,12,13,14,15}))</f>
      </c>
      <c r="AN992">
        <f>IF($A992="","",$AM992+ROW()/10000000)</f>
      </c>
      <c r="AO992">
        <f>IF($A992="","",COUNTIF($W$2:$W$2500,$A992))</f>
      </c>
      <c r="AP992">
        <f>IF($A992="","",SUMIFS($BF$2:$BF$2500,$W$2:$W$2500,$A992))</f>
      </c>
      <c r="AQ992">
        <f>IF($A992="","",SUMIFS($BG$2:$BG$2500,$W$2:$W$2500,$A992))</f>
      </c>
      <c r="AR992">
        <f>IF($A992="","",SUMIFS($BH$2:$BH$2500,$W$2:$W$2500,$A992))</f>
      </c>
      <c r="AS992">
        <f>IF($A992="","",SUMIFS($BI$2:$BI$2500,$W$2:$W$2500,$A992))</f>
      </c>
      <c r="AT992">
        <f>IF($A992="","",SUMIFS($BJ$2:$BJ$2500,$W$2:$W$2500,$A992))</f>
      </c>
      <c r="AU992">
        <f>IF($A992="","",SUMIFS($BK$2:$BK$2500,$W$2:$W$2500,$A992))</f>
      </c>
      <c r="AV992">
        <f>IF($A992="","",SUMIFS($BL$2:$BL$2500,$W$2:$W$2500,$A992))</f>
      </c>
      <c r="AW992">
        <f>IF($A992="","",SUMIFS($BM$2:$BM$2500,$W$2:$W$2500,$A992))</f>
      </c>
      <c r="AX992">
        <f>IF($A992="","",SUMIFS($BN$2:$BN$2500,$W$2:$W$2500,$A992))</f>
      </c>
      <c r="AY992">
        <f>IF($A992="","",SUMIFS($BO$2:$BO$2500,$W$2:$W$2500,$A992))</f>
      </c>
      <c r="AZ992">
        <f>IF($A992="","",SUMIFS($BP$2:$BP$2500,$W$2:$W$2500,$A992))</f>
      </c>
      <c r="BA992">
        <f>IF($A992="","",SUMIFS($BQ$2:$BQ$2500,$W$2:$W$2500,$A992))</f>
      </c>
      <c r="BB992">
        <f>IF($A992="","",SUMIFS($BR$2:$BR$2500,$W$2:$W$2500,$A992))</f>
      </c>
      <c r="BC992">
        <f>IF($A992="","",SUMIFS($BS$2:$BS$2500,$W$2:$W$2500,$A992))</f>
      </c>
      <c r="BD992">
        <f>IF($A992="","",SUMIFS($BT$2:$BT$2500,$W$2:$W$2500,$A992))</f>
      </c>
      <c r="BF992">
        <f>IF($Z992="","",INDEX($AO$2:$AO$2000,$Z992))</f>
      </c>
      <c r="BG992">
        <f>IF($Z992="","",INDEX($AP$2:$AP$2000,$Z992))</f>
      </c>
      <c r="BH992">
        <f>IF($Z992="","",INDEX($AQ$2:$AQ$2000,$Z992))</f>
      </c>
      <c r="BI992">
        <f>IF($Z992="","",INDEX($AR$2:$AR$2000,$Z992))</f>
      </c>
      <c r="BJ992">
        <f>IF($Z992="","",INDEX($AS$2:$AS$2000,$Z992))</f>
      </c>
      <c r="BK992">
        <f>IF($Z992="","",INDEX($AT$2:$AT$2000,$Z992))</f>
      </c>
      <c r="BL992">
        <f>IF($Z992="","",INDEX($AU$2:$AU$2000,$Z992))</f>
      </c>
      <c r="BM992">
        <f>IF($Z992="","",INDEX($AV$2:$AV$2000,$Z992))</f>
      </c>
      <c r="BN992">
        <f>IF($Z992="","",INDEX($AW$2:$AW$2000,$Z992))</f>
      </c>
      <c r="BO992">
        <f>IF($Z992="","",INDEX($AX$2:$AX$2000,$Z992))</f>
      </c>
      <c r="BP992">
        <f>IF($Z992="","",INDEX($AY$2:$AY$2000,$Z992))</f>
      </c>
      <c r="BQ992">
        <f>IF($Z992="","",INDEX($AZ$2:$AZ$2000,$Z992))</f>
      </c>
      <c r="BR992">
        <f>IF($Z992="","",INDEX($BA$2:$BA$2000,$Z992))</f>
      </c>
      <c r="BS992">
        <f>IF($Z992="","",INDEX($BB$2:$BB$2000,$Z992))</f>
      </c>
      <c r="BT992">
        <f>IF($Z992="","",INDEX($BC$2:$BC$2000,$Z992))</f>
      </c>
      <c r="BV992">
        <f>IF(OR($A992="",$P992&lt;&gt;"Yes",$AH992="Yes"),"",1+N($AG992))</f>
      </c>
      <c r="BW992">
        <f>IF($A992="","",COUNTIFS($W$2:$W$2500,$A992,$BZ$2:$BZ$2500,"Yes")+COUNTIFS($X$2:$X$2500,$A992,$BY$2:$BY$2500,"Yes"))</f>
      </c>
      <c r="BX992">
        <f>IF(OR($A992="",$P992="Yes"),"",IF(N($BW992)=0,0,1+SUMIFS($CB$2:$CB$2500,$W$2:$W$2500,$A992)+SUMIFS($CA$2:$CA$2500,$X$2:$X$2500,$A992)))</f>
      </c>
      <c r="BY992" t="str">
        <f>IF($Y992="","",INDEX($AH$2:$AH$2000,$Y992)&amp;"")</f>
      </c>
      <c r="BZ992" t="str">
        <f>IF($Z992="","",INDEX($AH$2:$AH$2000,$Z992)&amp;"")</f>
      </c>
      <c r="CA992">
        <f>IF($Y992="","",INDEX($BV$2:$BV$2000,$Y992))</f>
      </c>
      <c r="CB992">
        <f>IF($Z992="","",INDEX($BV$2:$BV$2000,$Z992))</f>
      </c>
    </row>
    <row r="993">
      <c r="A993" t="str">
        <f>IF(TRIM(INDEX(games!$A:$A,ROW()))="","",TRIM(INDEX(games!$A:$A,ROW())))</f>
      </c>
      <c r="B993">
        <f>IF(OR($A993="",INDEX(games!$B:$B,ROW())=""),"",INDEX(games!$B:$B,ROW()))</f>
      </c>
      <c r="C993" t="str">
        <f>IF(OR($A993="",INDEX(games!$C:$C,ROW())=""),"",INDEX(games!$C:$C,ROW()))</f>
      </c>
      <c r="D993">
        <f>IF($A993="","",COUNTIF($W$2:$W$2500,$A993)+COUNTIF($X$2:$X$2500,$A993))</f>
      </c>
      <c r="E993">
        <f>IF($A993="","",IFERROR(MATCH($C993,$R$2:$R$5,0),0))</f>
      </c>
      <c r="F993">
        <f>IF($A993="","",MOD(ROW(),34))</f>
      </c>
      <c r="G993">
        <f>IF($A993="",NA(),IF($C993="Action",$B993,NA()))</f>
      </c>
      <c r="H993">
        <f>IF($A993="",NA(),IF($C993="Action",1+$F993*0.023,NA()))</f>
      </c>
      <c r="I993">
        <f>IF($A993="",NA(),IF($C993="Strategy",$B993,NA()))</f>
      </c>
      <c r="J993">
        <f>IF($A993="",NA(),IF($C993="Strategy",2+$F993*0.023,NA()))</f>
      </c>
      <c r="K993">
        <f>IF($A993="",NA(),IF($C993="Deckbuilder",$B993,NA()))</f>
      </c>
      <c r="L993">
        <f>IF($A993="",NA(),IF($C993="Deckbuilder",3+$F993*0.023,NA()))</f>
      </c>
      <c r="M993">
        <f>IF($A993="",NA(),IF($C993="Traditional",$B993,NA()))</f>
      </c>
      <c r="N993">
        <f>IF($A993="",NA(),IF($C993="Traditional",4+$F993*0.023,NA()))</f>
      </c>
      <c r="O993">
        <f>IF($A993="","",$D993+ROW()/1000000)</f>
      </c>
      <c r="P993" t="str">
        <f>IF(OR($A993="",INDEX(games!$H:$H,ROW())=""),"",INDEX(games!$H:$H,ROW()))</f>
      </c>
      <c r="Q993">
        <f>IF(OR($A993="",$P993&lt;&gt;"Yes"),"",$D993+ROW()/1000000)</f>
      </c>
      <c r="T993">
        <f>IF($Y993="","",INDEX($B$2:$B$2000,$Y993))</f>
      </c>
      <c r="U993">
        <f>IF($Z993="","",INDEX($B$2:$B$2000,$Z993))</f>
      </c>
      <c r="V993">
        <f>IF(OR($T993="",$U993=""),"",$U993-$T993)</f>
      </c>
      <c r="W993" t="str">
        <f>IF(TRIM(INDEX(connections!$A:$A,ROW()))="","",TRIM(INDEX(connections!$A:$A,ROW())))</f>
      </c>
      <c r="X993" t="str">
        <f>IF($W993="","",TRIM(INDEX(connections!$B:$B,ROW())))</f>
      </c>
      <c r="Y993">
        <f>IF($W993="","",IFERROR(MATCH($W993,$A$2:$A$2000,0),""))</f>
      </c>
      <c r="Z993">
        <f>IF($X993="","",IFERROR(MATCH($X993,$A$2:$A$2000,0),""))</f>
      </c>
      <c r="AA993" t="str">
        <f>IF($Y993="","",INDEX($P$2:$P$2000,$Y993))</f>
      </c>
      <c r="AB993" t="str">
        <f>IF($Z993="","",INDEX($P$2:$P$2000,$Z993))</f>
      </c>
      <c r="AC993">
        <f>IF(AND($AA993="Yes",$AB993="Yes"),1,"")</f>
      </c>
      <c r="AD993">
        <f>IF(OR($Y993="",$Z993=""),"",IF(INDEX($C$2:$C$2000,$Y993)=INDEX($C$2:$C$2000,$Z993),0,1))</f>
      </c>
      <c r="AE993">
        <f>IF($AC993&lt;&gt;1,"",IF(AND(INDEX($AG$2:$AG$2000,$Y993)=1,INDEX($AG$2:$AG$2000,$Z993)=1),1,""))</f>
      </c>
      <c r="AG993">
        <f>IF($A993="","",COUNTIFS($W$2:$W$2500,$A993,$AB$2:$AB$2500,"Yes")+COUNTIFS($X$2:$X$2500,$A993,$AA$2:$AA$2500,"Yes"))</f>
      </c>
      <c r="AH993" t="str">
        <f>IF(OR($P993&lt;&gt;"Yes",N($AG993)=0),"",IF(AND($AG993=1,COUNTIFS($W$2:$W$2500,$A993,$AE$2:$AE$2500,1)+COUNTIFS($X$2:$X$2500,$A993,$AE$2:$AE$2500,1)&gt;0),"","Yes"))</f>
      </c>
      <c r="AI993">
        <f>IF($AH993="Yes",$AG993,"")</f>
      </c>
      <c r="AJ993">
        <f>IF($AI993="","",$AI993+ROW()/1000000)</f>
      </c>
      <c r="AK993">
        <f>IF(OR($A993="",$P993="Yes",N($AG993)=0),"",$AG993+ROW()/1000000)</f>
      </c>
      <c r="AL993" t="str">
        <f>IF($A993="","",INDEX(games!$J:$J,ROW())&amp;"")</f>
      </c>
      <c r="AM993">
        <f>IF($A993="","",SUMPRODUCT($AO993:$BD993,'Map Analysis'!$AP$2^{0,1,2,3,4,5,6,7,8,9,10,11,12,13,14,15}))</f>
      </c>
      <c r="AN993">
        <f>IF($A993="","",$AM993+ROW()/10000000)</f>
      </c>
      <c r="AO993">
        <f>IF($A993="","",COUNTIF($W$2:$W$2500,$A993))</f>
      </c>
      <c r="AP993">
        <f>IF($A993="","",SUMIFS($BF$2:$BF$2500,$W$2:$W$2500,$A993))</f>
      </c>
      <c r="AQ993">
        <f>IF($A993="","",SUMIFS($BG$2:$BG$2500,$W$2:$W$2500,$A993))</f>
      </c>
      <c r="AR993">
        <f>IF($A993="","",SUMIFS($BH$2:$BH$2500,$W$2:$W$2500,$A993))</f>
      </c>
      <c r="AS993">
        <f>IF($A993="","",SUMIFS($BI$2:$BI$2500,$W$2:$W$2500,$A993))</f>
      </c>
      <c r="AT993">
        <f>IF($A993="","",SUMIFS($BJ$2:$BJ$2500,$W$2:$W$2500,$A993))</f>
      </c>
      <c r="AU993">
        <f>IF($A993="","",SUMIFS($BK$2:$BK$2500,$W$2:$W$2500,$A993))</f>
      </c>
      <c r="AV993">
        <f>IF($A993="","",SUMIFS($BL$2:$BL$2500,$W$2:$W$2500,$A993))</f>
      </c>
      <c r="AW993">
        <f>IF($A993="","",SUMIFS($BM$2:$BM$2500,$W$2:$W$2500,$A993))</f>
      </c>
      <c r="AX993">
        <f>IF($A993="","",SUMIFS($BN$2:$BN$2500,$W$2:$W$2500,$A993))</f>
      </c>
      <c r="AY993">
        <f>IF($A993="","",SUMIFS($BO$2:$BO$2500,$W$2:$W$2500,$A993))</f>
      </c>
      <c r="AZ993">
        <f>IF($A993="","",SUMIFS($BP$2:$BP$2500,$W$2:$W$2500,$A993))</f>
      </c>
      <c r="BA993">
        <f>IF($A993="","",SUMIFS($BQ$2:$BQ$2500,$W$2:$W$2500,$A993))</f>
      </c>
      <c r="BB993">
        <f>IF($A993="","",SUMIFS($BR$2:$BR$2500,$W$2:$W$2500,$A993))</f>
      </c>
      <c r="BC993">
        <f>IF($A993="","",SUMIFS($BS$2:$BS$2500,$W$2:$W$2500,$A993))</f>
      </c>
      <c r="BD993">
        <f>IF($A993="","",SUMIFS($BT$2:$BT$2500,$W$2:$W$2500,$A993))</f>
      </c>
      <c r="BF993">
        <f>IF($Z993="","",INDEX($AO$2:$AO$2000,$Z993))</f>
      </c>
      <c r="BG993">
        <f>IF($Z993="","",INDEX($AP$2:$AP$2000,$Z993))</f>
      </c>
      <c r="BH993">
        <f>IF($Z993="","",INDEX($AQ$2:$AQ$2000,$Z993))</f>
      </c>
      <c r="BI993">
        <f>IF($Z993="","",INDEX($AR$2:$AR$2000,$Z993))</f>
      </c>
      <c r="BJ993">
        <f>IF($Z993="","",INDEX($AS$2:$AS$2000,$Z993))</f>
      </c>
      <c r="BK993">
        <f>IF($Z993="","",INDEX($AT$2:$AT$2000,$Z993))</f>
      </c>
      <c r="BL993">
        <f>IF($Z993="","",INDEX($AU$2:$AU$2000,$Z993))</f>
      </c>
      <c r="BM993">
        <f>IF($Z993="","",INDEX($AV$2:$AV$2000,$Z993))</f>
      </c>
      <c r="BN993">
        <f>IF($Z993="","",INDEX($AW$2:$AW$2000,$Z993))</f>
      </c>
      <c r="BO993">
        <f>IF($Z993="","",INDEX($AX$2:$AX$2000,$Z993))</f>
      </c>
      <c r="BP993">
        <f>IF($Z993="","",INDEX($AY$2:$AY$2000,$Z993))</f>
      </c>
      <c r="BQ993">
        <f>IF($Z993="","",INDEX($AZ$2:$AZ$2000,$Z993))</f>
      </c>
      <c r="BR993">
        <f>IF($Z993="","",INDEX($BA$2:$BA$2000,$Z993))</f>
      </c>
      <c r="BS993">
        <f>IF($Z993="","",INDEX($BB$2:$BB$2000,$Z993))</f>
      </c>
      <c r="BT993">
        <f>IF($Z993="","",INDEX($BC$2:$BC$2000,$Z993))</f>
      </c>
      <c r="BV993">
        <f>IF(OR($A993="",$P993&lt;&gt;"Yes",$AH993="Yes"),"",1+N($AG993))</f>
      </c>
      <c r="BW993">
        <f>IF($A993="","",COUNTIFS($W$2:$W$2500,$A993,$BZ$2:$BZ$2500,"Yes")+COUNTIFS($X$2:$X$2500,$A993,$BY$2:$BY$2500,"Yes"))</f>
      </c>
      <c r="BX993">
        <f>IF(OR($A993="",$P993="Yes"),"",IF(N($BW993)=0,0,1+SUMIFS($CB$2:$CB$2500,$W$2:$W$2500,$A993)+SUMIFS($CA$2:$CA$2500,$X$2:$X$2500,$A993)))</f>
      </c>
      <c r="BY993" t="str">
        <f>IF($Y993="","",INDEX($AH$2:$AH$2000,$Y993)&amp;"")</f>
      </c>
      <c r="BZ993" t="str">
        <f>IF($Z993="","",INDEX($AH$2:$AH$2000,$Z993)&amp;"")</f>
      </c>
      <c r="CA993">
        <f>IF($Y993="","",INDEX($BV$2:$BV$2000,$Y993))</f>
      </c>
      <c r="CB993">
        <f>IF($Z993="","",INDEX($BV$2:$BV$2000,$Z993))</f>
      </c>
    </row>
    <row r="994">
      <c r="A994" t="str">
        <f>IF(TRIM(INDEX(games!$A:$A,ROW()))="","",TRIM(INDEX(games!$A:$A,ROW())))</f>
      </c>
      <c r="B994">
        <f>IF(OR($A994="",INDEX(games!$B:$B,ROW())=""),"",INDEX(games!$B:$B,ROW()))</f>
      </c>
      <c r="C994" t="str">
        <f>IF(OR($A994="",INDEX(games!$C:$C,ROW())=""),"",INDEX(games!$C:$C,ROW()))</f>
      </c>
      <c r="D994">
        <f>IF($A994="","",COUNTIF($W$2:$W$2500,$A994)+COUNTIF($X$2:$X$2500,$A994))</f>
      </c>
      <c r="E994">
        <f>IF($A994="","",IFERROR(MATCH($C994,$R$2:$R$5,0),0))</f>
      </c>
      <c r="F994">
        <f>IF($A994="","",MOD(ROW(),34))</f>
      </c>
      <c r="G994">
        <f>IF($A994="",NA(),IF($C994="Action",$B994,NA()))</f>
      </c>
      <c r="H994">
        <f>IF($A994="",NA(),IF($C994="Action",1+$F994*0.023,NA()))</f>
      </c>
      <c r="I994">
        <f>IF($A994="",NA(),IF($C994="Strategy",$B994,NA()))</f>
      </c>
      <c r="J994">
        <f>IF($A994="",NA(),IF($C994="Strategy",2+$F994*0.023,NA()))</f>
      </c>
      <c r="K994">
        <f>IF($A994="",NA(),IF($C994="Deckbuilder",$B994,NA()))</f>
      </c>
      <c r="L994">
        <f>IF($A994="",NA(),IF($C994="Deckbuilder",3+$F994*0.023,NA()))</f>
      </c>
      <c r="M994">
        <f>IF($A994="",NA(),IF($C994="Traditional",$B994,NA()))</f>
      </c>
      <c r="N994">
        <f>IF($A994="",NA(),IF($C994="Traditional",4+$F994*0.023,NA()))</f>
      </c>
      <c r="O994">
        <f>IF($A994="","",$D994+ROW()/1000000)</f>
      </c>
      <c r="P994" t="str">
        <f>IF(OR($A994="",INDEX(games!$H:$H,ROW())=""),"",INDEX(games!$H:$H,ROW()))</f>
      </c>
      <c r="Q994">
        <f>IF(OR($A994="",$P994&lt;&gt;"Yes"),"",$D994+ROW()/1000000)</f>
      </c>
      <c r="T994">
        <f>IF($Y994="","",INDEX($B$2:$B$2000,$Y994))</f>
      </c>
      <c r="U994">
        <f>IF($Z994="","",INDEX($B$2:$B$2000,$Z994))</f>
      </c>
      <c r="V994">
        <f>IF(OR($T994="",$U994=""),"",$U994-$T994)</f>
      </c>
      <c r="W994" t="str">
        <f>IF(TRIM(INDEX(connections!$A:$A,ROW()))="","",TRIM(INDEX(connections!$A:$A,ROW())))</f>
      </c>
      <c r="X994" t="str">
        <f>IF($W994="","",TRIM(INDEX(connections!$B:$B,ROW())))</f>
      </c>
      <c r="Y994">
        <f>IF($W994="","",IFERROR(MATCH($W994,$A$2:$A$2000,0),""))</f>
      </c>
      <c r="Z994">
        <f>IF($X994="","",IFERROR(MATCH($X994,$A$2:$A$2000,0),""))</f>
      </c>
      <c r="AA994" t="str">
        <f>IF($Y994="","",INDEX($P$2:$P$2000,$Y994))</f>
      </c>
      <c r="AB994" t="str">
        <f>IF($Z994="","",INDEX($P$2:$P$2000,$Z994))</f>
      </c>
      <c r="AC994">
        <f>IF(AND($AA994="Yes",$AB994="Yes"),1,"")</f>
      </c>
      <c r="AD994">
        <f>IF(OR($Y994="",$Z994=""),"",IF(INDEX($C$2:$C$2000,$Y994)=INDEX($C$2:$C$2000,$Z994),0,1))</f>
      </c>
      <c r="AE994">
        <f>IF($AC994&lt;&gt;1,"",IF(AND(INDEX($AG$2:$AG$2000,$Y994)=1,INDEX($AG$2:$AG$2000,$Z994)=1),1,""))</f>
      </c>
      <c r="AG994">
        <f>IF($A994="","",COUNTIFS($W$2:$W$2500,$A994,$AB$2:$AB$2500,"Yes")+COUNTIFS($X$2:$X$2500,$A994,$AA$2:$AA$2500,"Yes"))</f>
      </c>
      <c r="AH994" t="str">
        <f>IF(OR($P994&lt;&gt;"Yes",N($AG994)=0),"",IF(AND($AG994=1,COUNTIFS($W$2:$W$2500,$A994,$AE$2:$AE$2500,1)+COUNTIFS($X$2:$X$2500,$A994,$AE$2:$AE$2500,1)&gt;0),"","Yes"))</f>
      </c>
      <c r="AI994">
        <f>IF($AH994="Yes",$AG994,"")</f>
      </c>
      <c r="AJ994">
        <f>IF($AI994="","",$AI994+ROW()/1000000)</f>
      </c>
      <c r="AK994">
        <f>IF(OR($A994="",$P994="Yes",N($AG994)=0),"",$AG994+ROW()/1000000)</f>
      </c>
      <c r="AL994" t="str">
        <f>IF($A994="","",INDEX(games!$J:$J,ROW())&amp;"")</f>
      </c>
      <c r="AM994">
        <f>IF($A994="","",SUMPRODUCT($AO994:$BD994,'Map Analysis'!$AP$2^{0,1,2,3,4,5,6,7,8,9,10,11,12,13,14,15}))</f>
      </c>
      <c r="AN994">
        <f>IF($A994="","",$AM994+ROW()/10000000)</f>
      </c>
      <c r="AO994">
        <f>IF($A994="","",COUNTIF($W$2:$W$2500,$A994))</f>
      </c>
      <c r="AP994">
        <f>IF($A994="","",SUMIFS($BF$2:$BF$2500,$W$2:$W$2500,$A994))</f>
      </c>
      <c r="AQ994">
        <f>IF($A994="","",SUMIFS($BG$2:$BG$2500,$W$2:$W$2500,$A994))</f>
      </c>
      <c r="AR994">
        <f>IF($A994="","",SUMIFS($BH$2:$BH$2500,$W$2:$W$2500,$A994))</f>
      </c>
      <c r="AS994">
        <f>IF($A994="","",SUMIFS($BI$2:$BI$2500,$W$2:$W$2500,$A994))</f>
      </c>
      <c r="AT994">
        <f>IF($A994="","",SUMIFS($BJ$2:$BJ$2500,$W$2:$W$2500,$A994))</f>
      </c>
      <c r="AU994">
        <f>IF($A994="","",SUMIFS($BK$2:$BK$2500,$W$2:$W$2500,$A994))</f>
      </c>
      <c r="AV994">
        <f>IF($A994="","",SUMIFS($BL$2:$BL$2500,$W$2:$W$2500,$A994))</f>
      </c>
      <c r="AW994">
        <f>IF($A994="","",SUMIFS($BM$2:$BM$2500,$W$2:$W$2500,$A994))</f>
      </c>
      <c r="AX994">
        <f>IF($A994="","",SUMIFS($BN$2:$BN$2500,$W$2:$W$2500,$A994))</f>
      </c>
      <c r="AY994">
        <f>IF($A994="","",SUMIFS($BO$2:$BO$2500,$W$2:$W$2500,$A994))</f>
      </c>
      <c r="AZ994">
        <f>IF($A994="","",SUMIFS($BP$2:$BP$2500,$W$2:$W$2500,$A994))</f>
      </c>
      <c r="BA994">
        <f>IF($A994="","",SUMIFS($BQ$2:$BQ$2500,$W$2:$W$2500,$A994))</f>
      </c>
      <c r="BB994">
        <f>IF($A994="","",SUMIFS($BR$2:$BR$2500,$W$2:$W$2500,$A994))</f>
      </c>
      <c r="BC994">
        <f>IF($A994="","",SUMIFS($BS$2:$BS$2500,$W$2:$W$2500,$A994))</f>
      </c>
      <c r="BD994">
        <f>IF($A994="","",SUMIFS($BT$2:$BT$2500,$W$2:$W$2500,$A994))</f>
      </c>
      <c r="BF994">
        <f>IF($Z994="","",INDEX($AO$2:$AO$2000,$Z994))</f>
      </c>
      <c r="BG994">
        <f>IF($Z994="","",INDEX($AP$2:$AP$2000,$Z994))</f>
      </c>
      <c r="BH994">
        <f>IF($Z994="","",INDEX($AQ$2:$AQ$2000,$Z994))</f>
      </c>
      <c r="BI994">
        <f>IF($Z994="","",INDEX($AR$2:$AR$2000,$Z994))</f>
      </c>
      <c r="BJ994">
        <f>IF($Z994="","",INDEX($AS$2:$AS$2000,$Z994))</f>
      </c>
      <c r="BK994">
        <f>IF($Z994="","",INDEX($AT$2:$AT$2000,$Z994))</f>
      </c>
      <c r="BL994">
        <f>IF($Z994="","",INDEX($AU$2:$AU$2000,$Z994))</f>
      </c>
      <c r="BM994">
        <f>IF($Z994="","",INDEX($AV$2:$AV$2000,$Z994))</f>
      </c>
      <c r="BN994">
        <f>IF($Z994="","",INDEX($AW$2:$AW$2000,$Z994))</f>
      </c>
      <c r="BO994">
        <f>IF($Z994="","",INDEX($AX$2:$AX$2000,$Z994))</f>
      </c>
      <c r="BP994">
        <f>IF($Z994="","",INDEX($AY$2:$AY$2000,$Z994))</f>
      </c>
      <c r="BQ994">
        <f>IF($Z994="","",INDEX($AZ$2:$AZ$2000,$Z994))</f>
      </c>
      <c r="BR994">
        <f>IF($Z994="","",INDEX($BA$2:$BA$2000,$Z994))</f>
      </c>
      <c r="BS994">
        <f>IF($Z994="","",INDEX($BB$2:$BB$2000,$Z994))</f>
      </c>
      <c r="BT994">
        <f>IF($Z994="","",INDEX($BC$2:$BC$2000,$Z994))</f>
      </c>
      <c r="BV994">
        <f>IF(OR($A994="",$P994&lt;&gt;"Yes",$AH994="Yes"),"",1+N($AG994))</f>
      </c>
      <c r="BW994">
        <f>IF($A994="","",COUNTIFS($W$2:$W$2500,$A994,$BZ$2:$BZ$2500,"Yes")+COUNTIFS($X$2:$X$2500,$A994,$BY$2:$BY$2500,"Yes"))</f>
      </c>
      <c r="BX994">
        <f>IF(OR($A994="",$P994="Yes"),"",IF(N($BW994)=0,0,1+SUMIFS($CB$2:$CB$2500,$W$2:$W$2500,$A994)+SUMIFS($CA$2:$CA$2500,$X$2:$X$2500,$A994)))</f>
      </c>
      <c r="BY994" t="str">
        <f>IF($Y994="","",INDEX($AH$2:$AH$2000,$Y994)&amp;"")</f>
      </c>
      <c r="BZ994" t="str">
        <f>IF($Z994="","",INDEX($AH$2:$AH$2000,$Z994)&amp;"")</f>
      </c>
      <c r="CA994">
        <f>IF($Y994="","",INDEX($BV$2:$BV$2000,$Y994))</f>
      </c>
      <c r="CB994">
        <f>IF($Z994="","",INDEX($BV$2:$BV$2000,$Z994))</f>
      </c>
    </row>
    <row r="995">
      <c r="A995" t="str">
        <f>IF(TRIM(INDEX(games!$A:$A,ROW()))="","",TRIM(INDEX(games!$A:$A,ROW())))</f>
      </c>
      <c r="B995">
        <f>IF(OR($A995="",INDEX(games!$B:$B,ROW())=""),"",INDEX(games!$B:$B,ROW()))</f>
      </c>
      <c r="C995" t="str">
        <f>IF(OR($A995="",INDEX(games!$C:$C,ROW())=""),"",INDEX(games!$C:$C,ROW()))</f>
      </c>
      <c r="D995">
        <f>IF($A995="","",COUNTIF($W$2:$W$2500,$A995)+COUNTIF($X$2:$X$2500,$A995))</f>
      </c>
      <c r="E995">
        <f>IF($A995="","",IFERROR(MATCH($C995,$R$2:$R$5,0),0))</f>
      </c>
      <c r="F995">
        <f>IF($A995="","",MOD(ROW(),34))</f>
      </c>
      <c r="G995">
        <f>IF($A995="",NA(),IF($C995="Action",$B995,NA()))</f>
      </c>
      <c r="H995">
        <f>IF($A995="",NA(),IF($C995="Action",1+$F995*0.023,NA()))</f>
      </c>
      <c r="I995">
        <f>IF($A995="",NA(),IF($C995="Strategy",$B995,NA()))</f>
      </c>
      <c r="J995">
        <f>IF($A995="",NA(),IF($C995="Strategy",2+$F995*0.023,NA()))</f>
      </c>
      <c r="K995">
        <f>IF($A995="",NA(),IF($C995="Deckbuilder",$B995,NA()))</f>
      </c>
      <c r="L995">
        <f>IF($A995="",NA(),IF($C995="Deckbuilder",3+$F995*0.023,NA()))</f>
      </c>
      <c r="M995">
        <f>IF($A995="",NA(),IF($C995="Traditional",$B995,NA()))</f>
      </c>
      <c r="N995">
        <f>IF($A995="",NA(),IF($C995="Traditional",4+$F995*0.023,NA()))</f>
      </c>
      <c r="O995">
        <f>IF($A995="","",$D995+ROW()/1000000)</f>
      </c>
      <c r="P995" t="str">
        <f>IF(OR($A995="",INDEX(games!$H:$H,ROW())=""),"",INDEX(games!$H:$H,ROW()))</f>
      </c>
      <c r="Q995">
        <f>IF(OR($A995="",$P995&lt;&gt;"Yes"),"",$D995+ROW()/1000000)</f>
      </c>
      <c r="T995">
        <f>IF($Y995="","",INDEX($B$2:$B$2000,$Y995))</f>
      </c>
      <c r="U995">
        <f>IF($Z995="","",INDEX($B$2:$B$2000,$Z995))</f>
      </c>
      <c r="V995">
        <f>IF(OR($T995="",$U995=""),"",$U995-$T995)</f>
      </c>
      <c r="W995" t="str">
        <f>IF(TRIM(INDEX(connections!$A:$A,ROW()))="","",TRIM(INDEX(connections!$A:$A,ROW())))</f>
      </c>
      <c r="X995" t="str">
        <f>IF($W995="","",TRIM(INDEX(connections!$B:$B,ROW())))</f>
      </c>
      <c r="Y995">
        <f>IF($W995="","",IFERROR(MATCH($W995,$A$2:$A$2000,0),""))</f>
      </c>
      <c r="Z995">
        <f>IF($X995="","",IFERROR(MATCH($X995,$A$2:$A$2000,0),""))</f>
      </c>
      <c r="AA995" t="str">
        <f>IF($Y995="","",INDEX($P$2:$P$2000,$Y995))</f>
      </c>
      <c r="AB995" t="str">
        <f>IF($Z995="","",INDEX($P$2:$P$2000,$Z995))</f>
      </c>
      <c r="AC995">
        <f>IF(AND($AA995="Yes",$AB995="Yes"),1,"")</f>
      </c>
      <c r="AD995">
        <f>IF(OR($Y995="",$Z995=""),"",IF(INDEX($C$2:$C$2000,$Y995)=INDEX($C$2:$C$2000,$Z995),0,1))</f>
      </c>
      <c r="AE995">
        <f>IF($AC995&lt;&gt;1,"",IF(AND(INDEX($AG$2:$AG$2000,$Y995)=1,INDEX($AG$2:$AG$2000,$Z995)=1),1,""))</f>
      </c>
      <c r="AG995">
        <f>IF($A995="","",COUNTIFS($W$2:$W$2500,$A995,$AB$2:$AB$2500,"Yes")+COUNTIFS($X$2:$X$2500,$A995,$AA$2:$AA$2500,"Yes"))</f>
      </c>
      <c r="AH995" t="str">
        <f>IF(OR($P995&lt;&gt;"Yes",N($AG995)=0),"",IF(AND($AG995=1,COUNTIFS($W$2:$W$2500,$A995,$AE$2:$AE$2500,1)+COUNTIFS($X$2:$X$2500,$A995,$AE$2:$AE$2500,1)&gt;0),"","Yes"))</f>
      </c>
      <c r="AI995">
        <f>IF($AH995="Yes",$AG995,"")</f>
      </c>
      <c r="AJ995">
        <f>IF($AI995="","",$AI995+ROW()/1000000)</f>
      </c>
      <c r="AK995">
        <f>IF(OR($A995="",$P995="Yes",N($AG995)=0),"",$AG995+ROW()/1000000)</f>
      </c>
      <c r="AL995" t="str">
        <f>IF($A995="","",INDEX(games!$J:$J,ROW())&amp;"")</f>
      </c>
      <c r="AM995">
        <f>IF($A995="","",SUMPRODUCT($AO995:$BD995,'Map Analysis'!$AP$2^{0,1,2,3,4,5,6,7,8,9,10,11,12,13,14,15}))</f>
      </c>
      <c r="AN995">
        <f>IF($A995="","",$AM995+ROW()/10000000)</f>
      </c>
      <c r="AO995">
        <f>IF($A995="","",COUNTIF($W$2:$W$2500,$A995))</f>
      </c>
      <c r="AP995">
        <f>IF($A995="","",SUMIFS($BF$2:$BF$2500,$W$2:$W$2500,$A995))</f>
      </c>
      <c r="AQ995">
        <f>IF($A995="","",SUMIFS($BG$2:$BG$2500,$W$2:$W$2500,$A995))</f>
      </c>
      <c r="AR995">
        <f>IF($A995="","",SUMIFS($BH$2:$BH$2500,$W$2:$W$2500,$A995))</f>
      </c>
      <c r="AS995">
        <f>IF($A995="","",SUMIFS($BI$2:$BI$2500,$W$2:$W$2500,$A995))</f>
      </c>
      <c r="AT995">
        <f>IF($A995="","",SUMIFS($BJ$2:$BJ$2500,$W$2:$W$2500,$A995))</f>
      </c>
      <c r="AU995">
        <f>IF($A995="","",SUMIFS($BK$2:$BK$2500,$W$2:$W$2500,$A995))</f>
      </c>
      <c r="AV995">
        <f>IF($A995="","",SUMIFS($BL$2:$BL$2500,$W$2:$W$2500,$A995))</f>
      </c>
      <c r="AW995">
        <f>IF($A995="","",SUMIFS($BM$2:$BM$2500,$W$2:$W$2500,$A995))</f>
      </c>
      <c r="AX995">
        <f>IF($A995="","",SUMIFS($BN$2:$BN$2500,$W$2:$W$2500,$A995))</f>
      </c>
      <c r="AY995">
        <f>IF($A995="","",SUMIFS($BO$2:$BO$2500,$W$2:$W$2500,$A995))</f>
      </c>
      <c r="AZ995">
        <f>IF($A995="","",SUMIFS($BP$2:$BP$2500,$W$2:$W$2500,$A995))</f>
      </c>
      <c r="BA995">
        <f>IF($A995="","",SUMIFS($BQ$2:$BQ$2500,$W$2:$W$2500,$A995))</f>
      </c>
      <c r="BB995">
        <f>IF($A995="","",SUMIFS($BR$2:$BR$2500,$W$2:$W$2500,$A995))</f>
      </c>
      <c r="BC995">
        <f>IF($A995="","",SUMIFS($BS$2:$BS$2500,$W$2:$W$2500,$A995))</f>
      </c>
      <c r="BD995">
        <f>IF($A995="","",SUMIFS($BT$2:$BT$2500,$W$2:$W$2500,$A995))</f>
      </c>
      <c r="BF995">
        <f>IF($Z995="","",INDEX($AO$2:$AO$2000,$Z995))</f>
      </c>
      <c r="BG995">
        <f>IF($Z995="","",INDEX($AP$2:$AP$2000,$Z995))</f>
      </c>
      <c r="BH995">
        <f>IF($Z995="","",INDEX($AQ$2:$AQ$2000,$Z995))</f>
      </c>
      <c r="BI995">
        <f>IF($Z995="","",INDEX($AR$2:$AR$2000,$Z995))</f>
      </c>
      <c r="BJ995">
        <f>IF($Z995="","",INDEX($AS$2:$AS$2000,$Z995))</f>
      </c>
      <c r="BK995">
        <f>IF($Z995="","",INDEX($AT$2:$AT$2000,$Z995))</f>
      </c>
      <c r="BL995">
        <f>IF($Z995="","",INDEX($AU$2:$AU$2000,$Z995))</f>
      </c>
      <c r="BM995">
        <f>IF($Z995="","",INDEX($AV$2:$AV$2000,$Z995))</f>
      </c>
      <c r="BN995">
        <f>IF($Z995="","",INDEX($AW$2:$AW$2000,$Z995))</f>
      </c>
      <c r="BO995">
        <f>IF($Z995="","",INDEX($AX$2:$AX$2000,$Z995))</f>
      </c>
      <c r="BP995">
        <f>IF($Z995="","",INDEX($AY$2:$AY$2000,$Z995))</f>
      </c>
      <c r="BQ995">
        <f>IF($Z995="","",INDEX($AZ$2:$AZ$2000,$Z995))</f>
      </c>
      <c r="BR995">
        <f>IF($Z995="","",INDEX($BA$2:$BA$2000,$Z995))</f>
      </c>
      <c r="BS995">
        <f>IF($Z995="","",INDEX($BB$2:$BB$2000,$Z995))</f>
      </c>
      <c r="BT995">
        <f>IF($Z995="","",INDEX($BC$2:$BC$2000,$Z995))</f>
      </c>
      <c r="BV995">
        <f>IF(OR($A995="",$P995&lt;&gt;"Yes",$AH995="Yes"),"",1+N($AG995))</f>
      </c>
      <c r="BW995">
        <f>IF($A995="","",COUNTIFS($W$2:$W$2500,$A995,$BZ$2:$BZ$2500,"Yes")+COUNTIFS($X$2:$X$2500,$A995,$BY$2:$BY$2500,"Yes"))</f>
      </c>
      <c r="BX995">
        <f>IF(OR($A995="",$P995="Yes"),"",IF(N($BW995)=0,0,1+SUMIFS($CB$2:$CB$2500,$W$2:$W$2500,$A995)+SUMIFS($CA$2:$CA$2500,$X$2:$X$2500,$A995)))</f>
      </c>
      <c r="BY995" t="str">
        <f>IF($Y995="","",INDEX($AH$2:$AH$2000,$Y995)&amp;"")</f>
      </c>
      <c r="BZ995" t="str">
        <f>IF($Z995="","",INDEX($AH$2:$AH$2000,$Z995)&amp;"")</f>
      </c>
      <c r="CA995">
        <f>IF($Y995="","",INDEX($BV$2:$BV$2000,$Y995))</f>
      </c>
      <c r="CB995">
        <f>IF($Z995="","",INDEX($BV$2:$BV$2000,$Z995))</f>
      </c>
    </row>
    <row r="996">
      <c r="A996" t="str">
        <f>IF(TRIM(INDEX(games!$A:$A,ROW()))="","",TRIM(INDEX(games!$A:$A,ROW())))</f>
      </c>
      <c r="B996">
        <f>IF(OR($A996="",INDEX(games!$B:$B,ROW())=""),"",INDEX(games!$B:$B,ROW()))</f>
      </c>
      <c r="C996" t="str">
        <f>IF(OR($A996="",INDEX(games!$C:$C,ROW())=""),"",INDEX(games!$C:$C,ROW()))</f>
      </c>
      <c r="D996">
        <f>IF($A996="","",COUNTIF($W$2:$W$2500,$A996)+COUNTIF($X$2:$X$2500,$A996))</f>
      </c>
      <c r="E996">
        <f>IF($A996="","",IFERROR(MATCH($C996,$R$2:$R$5,0),0))</f>
      </c>
      <c r="F996">
        <f>IF($A996="","",MOD(ROW(),34))</f>
      </c>
      <c r="G996">
        <f>IF($A996="",NA(),IF($C996="Action",$B996,NA()))</f>
      </c>
      <c r="H996">
        <f>IF($A996="",NA(),IF($C996="Action",1+$F996*0.023,NA()))</f>
      </c>
      <c r="I996">
        <f>IF($A996="",NA(),IF($C996="Strategy",$B996,NA()))</f>
      </c>
      <c r="J996">
        <f>IF($A996="",NA(),IF($C996="Strategy",2+$F996*0.023,NA()))</f>
      </c>
      <c r="K996">
        <f>IF($A996="",NA(),IF($C996="Deckbuilder",$B996,NA()))</f>
      </c>
      <c r="L996">
        <f>IF($A996="",NA(),IF($C996="Deckbuilder",3+$F996*0.023,NA()))</f>
      </c>
      <c r="M996">
        <f>IF($A996="",NA(),IF($C996="Traditional",$B996,NA()))</f>
      </c>
      <c r="N996">
        <f>IF($A996="",NA(),IF($C996="Traditional",4+$F996*0.023,NA()))</f>
      </c>
      <c r="O996">
        <f>IF($A996="","",$D996+ROW()/1000000)</f>
      </c>
      <c r="P996" t="str">
        <f>IF(OR($A996="",INDEX(games!$H:$H,ROW())=""),"",INDEX(games!$H:$H,ROW()))</f>
      </c>
      <c r="Q996">
        <f>IF(OR($A996="",$P996&lt;&gt;"Yes"),"",$D996+ROW()/1000000)</f>
      </c>
      <c r="T996">
        <f>IF($Y996="","",INDEX($B$2:$B$2000,$Y996))</f>
      </c>
      <c r="U996">
        <f>IF($Z996="","",INDEX($B$2:$B$2000,$Z996))</f>
      </c>
      <c r="V996">
        <f>IF(OR($T996="",$U996=""),"",$U996-$T996)</f>
      </c>
      <c r="W996" t="str">
        <f>IF(TRIM(INDEX(connections!$A:$A,ROW()))="","",TRIM(INDEX(connections!$A:$A,ROW())))</f>
      </c>
      <c r="X996" t="str">
        <f>IF($W996="","",TRIM(INDEX(connections!$B:$B,ROW())))</f>
      </c>
      <c r="Y996">
        <f>IF($W996="","",IFERROR(MATCH($W996,$A$2:$A$2000,0),""))</f>
      </c>
      <c r="Z996">
        <f>IF($X996="","",IFERROR(MATCH($X996,$A$2:$A$2000,0),""))</f>
      </c>
      <c r="AA996" t="str">
        <f>IF($Y996="","",INDEX($P$2:$P$2000,$Y996))</f>
      </c>
      <c r="AB996" t="str">
        <f>IF($Z996="","",INDEX($P$2:$P$2000,$Z996))</f>
      </c>
      <c r="AC996">
        <f>IF(AND($AA996="Yes",$AB996="Yes"),1,"")</f>
      </c>
      <c r="AD996">
        <f>IF(OR($Y996="",$Z996=""),"",IF(INDEX($C$2:$C$2000,$Y996)=INDEX($C$2:$C$2000,$Z996),0,1))</f>
      </c>
      <c r="AE996">
        <f>IF($AC996&lt;&gt;1,"",IF(AND(INDEX($AG$2:$AG$2000,$Y996)=1,INDEX($AG$2:$AG$2000,$Z996)=1),1,""))</f>
      </c>
      <c r="AG996">
        <f>IF($A996="","",COUNTIFS($W$2:$W$2500,$A996,$AB$2:$AB$2500,"Yes")+COUNTIFS($X$2:$X$2500,$A996,$AA$2:$AA$2500,"Yes"))</f>
      </c>
      <c r="AH996" t="str">
        <f>IF(OR($P996&lt;&gt;"Yes",N($AG996)=0),"",IF(AND($AG996=1,COUNTIFS($W$2:$W$2500,$A996,$AE$2:$AE$2500,1)+COUNTIFS($X$2:$X$2500,$A996,$AE$2:$AE$2500,1)&gt;0),"","Yes"))</f>
      </c>
      <c r="AI996">
        <f>IF($AH996="Yes",$AG996,"")</f>
      </c>
      <c r="AJ996">
        <f>IF($AI996="","",$AI996+ROW()/1000000)</f>
      </c>
      <c r="AK996">
        <f>IF(OR($A996="",$P996="Yes",N($AG996)=0),"",$AG996+ROW()/1000000)</f>
      </c>
      <c r="AL996" t="str">
        <f>IF($A996="","",INDEX(games!$J:$J,ROW())&amp;"")</f>
      </c>
      <c r="AM996">
        <f>IF($A996="","",SUMPRODUCT($AO996:$BD996,'Map Analysis'!$AP$2^{0,1,2,3,4,5,6,7,8,9,10,11,12,13,14,15}))</f>
      </c>
      <c r="AN996">
        <f>IF($A996="","",$AM996+ROW()/10000000)</f>
      </c>
      <c r="AO996">
        <f>IF($A996="","",COUNTIF($W$2:$W$2500,$A996))</f>
      </c>
      <c r="AP996">
        <f>IF($A996="","",SUMIFS($BF$2:$BF$2500,$W$2:$W$2500,$A996))</f>
      </c>
      <c r="AQ996">
        <f>IF($A996="","",SUMIFS($BG$2:$BG$2500,$W$2:$W$2500,$A996))</f>
      </c>
      <c r="AR996">
        <f>IF($A996="","",SUMIFS($BH$2:$BH$2500,$W$2:$W$2500,$A996))</f>
      </c>
      <c r="AS996">
        <f>IF($A996="","",SUMIFS($BI$2:$BI$2500,$W$2:$W$2500,$A996))</f>
      </c>
      <c r="AT996">
        <f>IF($A996="","",SUMIFS($BJ$2:$BJ$2500,$W$2:$W$2500,$A996))</f>
      </c>
      <c r="AU996">
        <f>IF($A996="","",SUMIFS($BK$2:$BK$2500,$W$2:$W$2500,$A996))</f>
      </c>
      <c r="AV996">
        <f>IF($A996="","",SUMIFS($BL$2:$BL$2500,$W$2:$W$2500,$A996))</f>
      </c>
      <c r="AW996">
        <f>IF($A996="","",SUMIFS($BM$2:$BM$2500,$W$2:$W$2500,$A996))</f>
      </c>
      <c r="AX996">
        <f>IF($A996="","",SUMIFS($BN$2:$BN$2500,$W$2:$W$2500,$A996))</f>
      </c>
      <c r="AY996">
        <f>IF($A996="","",SUMIFS($BO$2:$BO$2500,$W$2:$W$2500,$A996))</f>
      </c>
      <c r="AZ996">
        <f>IF($A996="","",SUMIFS($BP$2:$BP$2500,$W$2:$W$2500,$A996))</f>
      </c>
      <c r="BA996">
        <f>IF($A996="","",SUMIFS($BQ$2:$BQ$2500,$W$2:$W$2500,$A996))</f>
      </c>
      <c r="BB996">
        <f>IF($A996="","",SUMIFS($BR$2:$BR$2500,$W$2:$W$2500,$A996))</f>
      </c>
      <c r="BC996">
        <f>IF($A996="","",SUMIFS($BS$2:$BS$2500,$W$2:$W$2500,$A996))</f>
      </c>
      <c r="BD996">
        <f>IF($A996="","",SUMIFS($BT$2:$BT$2500,$W$2:$W$2500,$A996))</f>
      </c>
      <c r="BF996">
        <f>IF($Z996="","",INDEX($AO$2:$AO$2000,$Z996))</f>
      </c>
      <c r="BG996">
        <f>IF($Z996="","",INDEX($AP$2:$AP$2000,$Z996))</f>
      </c>
      <c r="BH996">
        <f>IF($Z996="","",INDEX($AQ$2:$AQ$2000,$Z996))</f>
      </c>
      <c r="BI996">
        <f>IF($Z996="","",INDEX($AR$2:$AR$2000,$Z996))</f>
      </c>
      <c r="BJ996">
        <f>IF($Z996="","",INDEX($AS$2:$AS$2000,$Z996))</f>
      </c>
      <c r="BK996">
        <f>IF($Z996="","",INDEX($AT$2:$AT$2000,$Z996))</f>
      </c>
      <c r="BL996">
        <f>IF($Z996="","",INDEX($AU$2:$AU$2000,$Z996))</f>
      </c>
      <c r="BM996">
        <f>IF($Z996="","",INDEX($AV$2:$AV$2000,$Z996))</f>
      </c>
      <c r="BN996">
        <f>IF($Z996="","",INDEX($AW$2:$AW$2000,$Z996))</f>
      </c>
      <c r="BO996">
        <f>IF($Z996="","",INDEX($AX$2:$AX$2000,$Z996))</f>
      </c>
      <c r="BP996">
        <f>IF($Z996="","",INDEX($AY$2:$AY$2000,$Z996))</f>
      </c>
      <c r="BQ996">
        <f>IF($Z996="","",INDEX($AZ$2:$AZ$2000,$Z996))</f>
      </c>
      <c r="BR996">
        <f>IF($Z996="","",INDEX($BA$2:$BA$2000,$Z996))</f>
      </c>
      <c r="BS996">
        <f>IF($Z996="","",INDEX($BB$2:$BB$2000,$Z996))</f>
      </c>
      <c r="BT996">
        <f>IF($Z996="","",INDEX($BC$2:$BC$2000,$Z996))</f>
      </c>
      <c r="BV996">
        <f>IF(OR($A996="",$P996&lt;&gt;"Yes",$AH996="Yes"),"",1+N($AG996))</f>
      </c>
      <c r="BW996">
        <f>IF($A996="","",COUNTIFS($W$2:$W$2500,$A996,$BZ$2:$BZ$2500,"Yes")+COUNTIFS($X$2:$X$2500,$A996,$BY$2:$BY$2500,"Yes"))</f>
      </c>
      <c r="BX996">
        <f>IF(OR($A996="",$P996="Yes"),"",IF(N($BW996)=0,0,1+SUMIFS($CB$2:$CB$2500,$W$2:$W$2500,$A996)+SUMIFS($CA$2:$CA$2500,$X$2:$X$2500,$A996)))</f>
      </c>
      <c r="BY996" t="str">
        <f>IF($Y996="","",INDEX($AH$2:$AH$2000,$Y996)&amp;"")</f>
      </c>
      <c r="BZ996" t="str">
        <f>IF($Z996="","",INDEX($AH$2:$AH$2000,$Z996)&amp;"")</f>
      </c>
      <c r="CA996">
        <f>IF($Y996="","",INDEX($BV$2:$BV$2000,$Y996))</f>
      </c>
      <c r="CB996">
        <f>IF($Z996="","",INDEX($BV$2:$BV$2000,$Z996))</f>
      </c>
    </row>
    <row r="997">
      <c r="A997" t="str">
        <f>IF(TRIM(INDEX(games!$A:$A,ROW()))="","",TRIM(INDEX(games!$A:$A,ROW())))</f>
      </c>
      <c r="B997">
        <f>IF(OR($A997="",INDEX(games!$B:$B,ROW())=""),"",INDEX(games!$B:$B,ROW()))</f>
      </c>
      <c r="C997" t="str">
        <f>IF(OR($A997="",INDEX(games!$C:$C,ROW())=""),"",INDEX(games!$C:$C,ROW()))</f>
      </c>
      <c r="D997">
        <f>IF($A997="","",COUNTIF($W$2:$W$2500,$A997)+COUNTIF($X$2:$X$2500,$A997))</f>
      </c>
      <c r="E997">
        <f>IF($A997="","",IFERROR(MATCH($C997,$R$2:$R$5,0),0))</f>
      </c>
      <c r="F997">
        <f>IF($A997="","",MOD(ROW(),34))</f>
      </c>
      <c r="G997">
        <f>IF($A997="",NA(),IF($C997="Action",$B997,NA()))</f>
      </c>
      <c r="H997">
        <f>IF($A997="",NA(),IF($C997="Action",1+$F997*0.023,NA()))</f>
      </c>
      <c r="I997">
        <f>IF($A997="",NA(),IF($C997="Strategy",$B997,NA()))</f>
      </c>
      <c r="J997">
        <f>IF($A997="",NA(),IF($C997="Strategy",2+$F997*0.023,NA()))</f>
      </c>
      <c r="K997">
        <f>IF($A997="",NA(),IF($C997="Deckbuilder",$B997,NA()))</f>
      </c>
      <c r="L997">
        <f>IF($A997="",NA(),IF($C997="Deckbuilder",3+$F997*0.023,NA()))</f>
      </c>
      <c r="M997">
        <f>IF($A997="",NA(),IF($C997="Traditional",$B997,NA()))</f>
      </c>
      <c r="N997">
        <f>IF($A997="",NA(),IF($C997="Traditional",4+$F997*0.023,NA()))</f>
      </c>
      <c r="O997">
        <f>IF($A997="","",$D997+ROW()/1000000)</f>
      </c>
      <c r="P997" t="str">
        <f>IF(OR($A997="",INDEX(games!$H:$H,ROW())=""),"",INDEX(games!$H:$H,ROW()))</f>
      </c>
      <c r="Q997">
        <f>IF(OR($A997="",$P997&lt;&gt;"Yes"),"",$D997+ROW()/1000000)</f>
      </c>
      <c r="T997">
        <f>IF($Y997="","",INDEX($B$2:$B$2000,$Y997))</f>
      </c>
      <c r="U997">
        <f>IF($Z997="","",INDEX($B$2:$B$2000,$Z997))</f>
      </c>
      <c r="V997">
        <f>IF(OR($T997="",$U997=""),"",$U997-$T997)</f>
      </c>
      <c r="W997" t="str">
        <f>IF(TRIM(INDEX(connections!$A:$A,ROW()))="","",TRIM(INDEX(connections!$A:$A,ROW())))</f>
      </c>
      <c r="X997" t="str">
        <f>IF($W997="","",TRIM(INDEX(connections!$B:$B,ROW())))</f>
      </c>
      <c r="Y997">
        <f>IF($W997="","",IFERROR(MATCH($W997,$A$2:$A$2000,0),""))</f>
      </c>
      <c r="Z997">
        <f>IF($X997="","",IFERROR(MATCH($X997,$A$2:$A$2000,0),""))</f>
      </c>
      <c r="AA997" t="str">
        <f>IF($Y997="","",INDEX($P$2:$P$2000,$Y997))</f>
      </c>
      <c r="AB997" t="str">
        <f>IF($Z997="","",INDEX($P$2:$P$2000,$Z997))</f>
      </c>
      <c r="AC997">
        <f>IF(AND($AA997="Yes",$AB997="Yes"),1,"")</f>
      </c>
      <c r="AD997">
        <f>IF(OR($Y997="",$Z997=""),"",IF(INDEX($C$2:$C$2000,$Y997)=INDEX($C$2:$C$2000,$Z997),0,1))</f>
      </c>
      <c r="AE997">
        <f>IF($AC997&lt;&gt;1,"",IF(AND(INDEX($AG$2:$AG$2000,$Y997)=1,INDEX($AG$2:$AG$2000,$Z997)=1),1,""))</f>
      </c>
      <c r="AG997">
        <f>IF($A997="","",COUNTIFS($W$2:$W$2500,$A997,$AB$2:$AB$2500,"Yes")+COUNTIFS($X$2:$X$2500,$A997,$AA$2:$AA$2500,"Yes"))</f>
      </c>
      <c r="AH997" t="str">
        <f>IF(OR($P997&lt;&gt;"Yes",N($AG997)=0),"",IF(AND($AG997=1,COUNTIFS($W$2:$W$2500,$A997,$AE$2:$AE$2500,1)+COUNTIFS($X$2:$X$2500,$A997,$AE$2:$AE$2500,1)&gt;0),"","Yes"))</f>
      </c>
      <c r="AI997">
        <f>IF($AH997="Yes",$AG997,"")</f>
      </c>
      <c r="AJ997">
        <f>IF($AI997="","",$AI997+ROW()/1000000)</f>
      </c>
      <c r="AK997">
        <f>IF(OR($A997="",$P997="Yes",N($AG997)=0),"",$AG997+ROW()/1000000)</f>
      </c>
      <c r="AL997" t="str">
        <f>IF($A997="","",INDEX(games!$J:$J,ROW())&amp;"")</f>
      </c>
      <c r="AM997">
        <f>IF($A997="","",SUMPRODUCT($AO997:$BD997,'Map Analysis'!$AP$2^{0,1,2,3,4,5,6,7,8,9,10,11,12,13,14,15}))</f>
      </c>
      <c r="AN997">
        <f>IF($A997="","",$AM997+ROW()/10000000)</f>
      </c>
      <c r="AO997">
        <f>IF($A997="","",COUNTIF($W$2:$W$2500,$A997))</f>
      </c>
      <c r="AP997">
        <f>IF($A997="","",SUMIFS($BF$2:$BF$2500,$W$2:$W$2500,$A997))</f>
      </c>
      <c r="AQ997">
        <f>IF($A997="","",SUMIFS($BG$2:$BG$2500,$W$2:$W$2500,$A997))</f>
      </c>
      <c r="AR997">
        <f>IF($A997="","",SUMIFS($BH$2:$BH$2500,$W$2:$W$2500,$A997))</f>
      </c>
      <c r="AS997">
        <f>IF($A997="","",SUMIFS($BI$2:$BI$2500,$W$2:$W$2500,$A997))</f>
      </c>
      <c r="AT997">
        <f>IF($A997="","",SUMIFS($BJ$2:$BJ$2500,$W$2:$W$2500,$A997))</f>
      </c>
      <c r="AU997">
        <f>IF($A997="","",SUMIFS($BK$2:$BK$2500,$W$2:$W$2500,$A997))</f>
      </c>
      <c r="AV997">
        <f>IF($A997="","",SUMIFS($BL$2:$BL$2500,$W$2:$W$2500,$A997))</f>
      </c>
      <c r="AW997">
        <f>IF($A997="","",SUMIFS($BM$2:$BM$2500,$W$2:$W$2500,$A997))</f>
      </c>
      <c r="AX997">
        <f>IF($A997="","",SUMIFS($BN$2:$BN$2500,$W$2:$W$2500,$A997))</f>
      </c>
      <c r="AY997">
        <f>IF($A997="","",SUMIFS($BO$2:$BO$2500,$W$2:$W$2500,$A997))</f>
      </c>
      <c r="AZ997">
        <f>IF($A997="","",SUMIFS($BP$2:$BP$2500,$W$2:$W$2500,$A997))</f>
      </c>
      <c r="BA997">
        <f>IF($A997="","",SUMIFS($BQ$2:$BQ$2500,$W$2:$W$2500,$A997))</f>
      </c>
      <c r="BB997">
        <f>IF($A997="","",SUMIFS($BR$2:$BR$2500,$W$2:$W$2500,$A997))</f>
      </c>
      <c r="BC997">
        <f>IF($A997="","",SUMIFS($BS$2:$BS$2500,$W$2:$W$2500,$A997))</f>
      </c>
      <c r="BD997">
        <f>IF($A997="","",SUMIFS($BT$2:$BT$2500,$W$2:$W$2500,$A997))</f>
      </c>
      <c r="BF997">
        <f>IF($Z997="","",INDEX($AO$2:$AO$2000,$Z997))</f>
      </c>
      <c r="BG997">
        <f>IF($Z997="","",INDEX($AP$2:$AP$2000,$Z997))</f>
      </c>
      <c r="BH997">
        <f>IF($Z997="","",INDEX($AQ$2:$AQ$2000,$Z997))</f>
      </c>
      <c r="BI997">
        <f>IF($Z997="","",INDEX($AR$2:$AR$2000,$Z997))</f>
      </c>
      <c r="BJ997">
        <f>IF($Z997="","",INDEX($AS$2:$AS$2000,$Z997))</f>
      </c>
      <c r="BK997">
        <f>IF($Z997="","",INDEX($AT$2:$AT$2000,$Z997))</f>
      </c>
      <c r="BL997">
        <f>IF($Z997="","",INDEX($AU$2:$AU$2000,$Z997))</f>
      </c>
      <c r="BM997">
        <f>IF($Z997="","",INDEX($AV$2:$AV$2000,$Z997))</f>
      </c>
      <c r="BN997">
        <f>IF($Z997="","",INDEX($AW$2:$AW$2000,$Z997))</f>
      </c>
      <c r="BO997">
        <f>IF($Z997="","",INDEX($AX$2:$AX$2000,$Z997))</f>
      </c>
      <c r="BP997">
        <f>IF($Z997="","",INDEX($AY$2:$AY$2000,$Z997))</f>
      </c>
      <c r="BQ997">
        <f>IF($Z997="","",INDEX($AZ$2:$AZ$2000,$Z997))</f>
      </c>
      <c r="BR997">
        <f>IF($Z997="","",INDEX($BA$2:$BA$2000,$Z997))</f>
      </c>
      <c r="BS997">
        <f>IF($Z997="","",INDEX($BB$2:$BB$2000,$Z997))</f>
      </c>
      <c r="BT997">
        <f>IF($Z997="","",INDEX($BC$2:$BC$2000,$Z997))</f>
      </c>
      <c r="BV997">
        <f>IF(OR($A997="",$P997&lt;&gt;"Yes",$AH997="Yes"),"",1+N($AG997))</f>
      </c>
      <c r="BW997">
        <f>IF($A997="","",COUNTIFS($W$2:$W$2500,$A997,$BZ$2:$BZ$2500,"Yes")+COUNTIFS($X$2:$X$2500,$A997,$BY$2:$BY$2500,"Yes"))</f>
      </c>
      <c r="BX997">
        <f>IF(OR($A997="",$P997="Yes"),"",IF(N($BW997)=0,0,1+SUMIFS($CB$2:$CB$2500,$W$2:$W$2500,$A997)+SUMIFS($CA$2:$CA$2500,$X$2:$X$2500,$A997)))</f>
      </c>
      <c r="BY997" t="str">
        <f>IF($Y997="","",INDEX($AH$2:$AH$2000,$Y997)&amp;"")</f>
      </c>
      <c r="BZ997" t="str">
        <f>IF($Z997="","",INDEX($AH$2:$AH$2000,$Z997)&amp;"")</f>
      </c>
      <c r="CA997">
        <f>IF($Y997="","",INDEX($BV$2:$BV$2000,$Y997))</f>
      </c>
      <c r="CB997">
        <f>IF($Z997="","",INDEX($BV$2:$BV$2000,$Z997))</f>
      </c>
    </row>
    <row r="998">
      <c r="A998" t="str">
        <f>IF(TRIM(INDEX(games!$A:$A,ROW()))="","",TRIM(INDEX(games!$A:$A,ROW())))</f>
      </c>
      <c r="B998">
        <f>IF(OR($A998="",INDEX(games!$B:$B,ROW())=""),"",INDEX(games!$B:$B,ROW()))</f>
      </c>
      <c r="C998" t="str">
        <f>IF(OR($A998="",INDEX(games!$C:$C,ROW())=""),"",INDEX(games!$C:$C,ROW()))</f>
      </c>
      <c r="D998">
        <f>IF($A998="","",COUNTIF($W$2:$W$2500,$A998)+COUNTIF($X$2:$X$2500,$A998))</f>
      </c>
      <c r="E998">
        <f>IF($A998="","",IFERROR(MATCH($C998,$R$2:$R$5,0),0))</f>
      </c>
      <c r="F998">
        <f>IF($A998="","",MOD(ROW(),34))</f>
      </c>
      <c r="G998">
        <f>IF($A998="",NA(),IF($C998="Action",$B998,NA()))</f>
      </c>
      <c r="H998">
        <f>IF($A998="",NA(),IF($C998="Action",1+$F998*0.023,NA()))</f>
      </c>
      <c r="I998">
        <f>IF($A998="",NA(),IF($C998="Strategy",$B998,NA()))</f>
      </c>
      <c r="J998">
        <f>IF($A998="",NA(),IF($C998="Strategy",2+$F998*0.023,NA()))</f>
      </c>
      <c r="K998">
        <f>IF($A998="",NA(),IF($C998="Deckbuilder",$B998,NA()))</f>
      </c>
      <c r="L998">
        <f>IF($A998="",NA(),IF($C998="Deckbuilder",3+$F998*0.023,NA()))</f>
      </c>
      <c r="M998">
        <f>IF($A998="",NA(),IF($C998="Traditional",$B998,NA()))</f>
      </c>
      <c r="N998">
        <f>IF($A998="",NA(),IF($C998="Traditional",4+$F998*0.023,NA()))</f>
      </c>
      <c r="O998">
        <f>IF($A998="","",$D998+ROW()/1000000)</f>
      </c>
      <c r="P998" t="str">
        <f>IF(OR($A998="",INDEX(games!$H:$H,ROW())=""),"",INDEX(games!$H:$H,ROW()))</f>
      </c>
      <c r="Q998">
        <f>IF(OR($A998="",$P998&lt;&gt;"Yes"),"",$D998+ROW()/1000000)</f>
      </c>
      <c r="T998">
        <f>IF($Y998="","",INDEX($B$2:$B$2000,$Y998))</f>
      </c>
      <c r="U998">
        <f>IF($Z998="","",INDEX($B$2:$B$2000,$Z998))</f>
      </c>
      <c r="V998">
        <f>IF(OR($T998="",$U998=""),"",$U998-$T998)</f>
      </c>
      <c r="W998" t="str">
        <f>IF(TRIM(INDEX(connections!$A:$A,ROW()))="","",TRIM(INDEX(connections!$A:$A,ROW())))</f>
      </c>
      <c r="X998" t="str">
        <f>IF($W998="","",TRIM(INDEX(connections!$B:$B,ROW())))</f>
      </c>
      <c r="Y998">
        <f>IF($W998="","",IFERROR(MATCH($W998,$A$2:$A$2000,0),""))</f>
      </c>
      <c r="Z998">
        <f>IF($X998="","",IFERROR(MATCH($X998,$A$2:$A$2000,0),""))</f>
      </c>
      <c r="AA998" t="str">
        <f>IF($Y998="","",INDEX($P$2:$P$2000,$Y998))</f>
      </c>
      <c r="AB998" t="str">
        <f>IF($Z998="","",INDEX($P$2:$P$2000,$Z998))</f>
      </c>
      <c r="AC998">
        <f>IF(AND($AA998="Yes",$AB998="Yes"),1,"")</f>
      </c>
      <c r="AD998">
        <f>IF(OR($Y998="",$Z998=""),"",IF(INDEX($C$2:$C$2000,$Y998)=INDEX($C$2:$C$2000,$Z998),0,1))</f>
      </c>
      <c r="AE998">
        <f>IF($AC998&lt;&gt;1,"",IF(AND(INDEX($AG$2:$AG$2000,$Y998)=1,INDEX($AG$2:$AG$2000,$Z998)=1),1,""))</f>
      </c>
      <c r="AG998">
        <f>IF($A998="","",COUNTIFS($W$2:$W$2500,$A998,$AB$2:$AB$2500,"Yes")+COUNTIFS($X$2:$X$2500,$A998,$AA$2:$AA$2500,"Yes"))</f>
      </c>
      <c r="AH998" t="str">
        <f>IF(OR($P998&lt;&gt;"Yes",N($AG998)=0),"",IF(AND($AG998=1,COUNTIFS($W$2:$W$2500,$A998,$AE$2:$AE$2500,1)+COUNTIFS($X$2:$X$2500,$A998,$AE$2:$AE$2500,1)&gt;0),"","Yes"))</f>
      </c>
      <c r="AI998">
        <f>IF($AH998="Yes",$AG998,"")</f>
      </c>
      <c r="AJ998">
        <f>IF($AI998="","",$AI998+ROW()/1000000)</f>
      </c>
      <c r="AK998">
        <f>IF(OR($A998="",$P998="Yes",N($AG998)=0),"",$AG998+ROW()/1000000)</f>
      </c>
      <c r="AL998" t="str">
        <f>IF($A998="","",INDEX(games!$J:$J,ROW())&amp;"")</f>
      </c>
      <c r="AM998">
        <f>IF($A998="","",SUMPRODUCT($AO998:$BD998,'Map Analysis'!$AP$2^{0,1,2,3,4,5,6,7,8,9,10,11,12,13,14,15}))</f>
      </c>
      <c r="AN998">
        <f>IF($A998="","",$AM998+ROW()/10000000)</f>
      </c>
      <c r="AO998">
        <f>IF($A998="","",COUNTIF($W$2:$W$2500,$A998))</f>
      </c>
      <c r="AP998">
        <f>IF($A998="","",SUMIFS($BF$2:$BF$2500,$W$2:$W$2500,$A998))</f>
      </c>
      <c r="AQ998">
        <f>IF($A998="","",SUMIFS($BG$2:$BG$2500,$W$2:$W$2500,$A998))</f>
      </c>
      <c r="AR998">
        <f>IF($A998="","",SUMIFS($BH$2:$BH$2500,$W$2:$W$2500,$A998))</f>
      </c>
      <c r="AS998">
        <f>IF($A998="","",SUMIFS($BI$2:$BI$2500,$W$2:$W$2500,$A998))</f>
      </c>
      <c r="AT998">
        <f>IF($A998="","",SUMIFS($BJ$2:$BJ$2500,$W$2:$W$2500,$A998))</f>
      </c>
      <c r="AU998">
        <f>IF($A998="","",SUMIFS($BK$2:$BK$2500,$W$2:$W$2500,$A998))</f>
      </c>
      <c r="AV998">
        <f>IF($A998="","",SUMIFS($BL$2:$BL$2500,$W$2:$W$2500,$A998))</f>
      </c>
      <c r="AW998">
        <f>IF($A998="","",SUMIFS($BM$2:$BM$2500,$W$2:$W$2500,$A998))</f>
      </c>
      <c r="AX998">
        <f>IF($A998="","",SUMIFS($BN$2:$BN$2500,$W$2:$W$2500,$A998))</f>
      </c>
      <c r="AY998">
        <f>IF($A998="","",SUMIFS($BO$2:$BO$2500,$W$2:$W$2500,$A998))</f>
      </c>
      <c r="AZ998">
        <f>IF($A998="","",SUMIFS($BP$2:$BP$2500,$W$2:$W$2500,$A998))</f>
      </c>
      <c r="BA998">
        <f>IF($A998="","",SUMIFS($BQ$2:$BQ$2500,$W$2:$W$2500,$A998))</f>
      </c>
      <c r="BB998">
        <f>IF($A998="","",SUMIFS($BR$2:$BR$2500,$W$2:$W$2500,$A998))</f>
      </c>
      <c r="BC998">
        <f>IF($A998="","",SUMIFS($BS$2:$BS$2500,$W$2:$W$2500,$A998))</f>
      </c>
      <c r="BD998">
        <f>IF($A998="","",SUMIFS($BT$2:$BT$2500,$W$2:$W$2500,$A998))</f>
      </c>
      <c r="BF998">
        <f>IF($Z998="","",INDEX($AO$2:$AO$2000,$Z998))</f>
      </c>
      <c r="BG998">
        <f>IF($Z998="","",INDEX($AP$2:$AP$2000,$Z998))</f>
      </c>
      <c r="BH998">
        <f>IF($Z998="","",INDEX($AQ$2:$AQ$2000,$Z998))</f>
      </c>
      <c r="BI998">
        <f>IF($Z998="","",INDEX($AR$2:$AR$2000,$Z998))</f>
      </c>
      <c r="BJ998">
        <f>IF($Z998="","",INDEX($AS$2:$AS$2000,$Z998))</f>
      </c>
      <c r="BK998">
        <f>IF($Z998="","",INDEX($AT$2:$AT$2000,$Z998))</f>
      </c>
      <c r="BL998">
        <f>IF($Z998="","",INDEX($AU$2:$AU$2000,$Z998))</f>
      </c>
      <c r="BM998">
        <f>IF($Z998="","",INDEX($AV$2:$AV$2000,$Z998))</f>
      </c>
      <c r="BN998">
        <f>IF($Z998="","",INDEX($AW$2:$AW$2000,$Z998))</f>
      </c>
      <c r="BO998">
        <f>IF($Z998="","",INDEX($AX$2:$AX$2000,$Z998))</f>
      </c>
      <c r="BP998">
        <f>IF($Z998="","",INDEX($AY$2:$AY$2000,$Z998))</f>
      </c>
      <c r="BQ998">
        <f>IF($Z998="","",INDEX($AZ$2:$AZ$2000,$Z998))</f>
      </c>
      <c r="BR998">
        <f>IF($Z998="","",INDEX($BA$2:$BA$2000,$Z998))</f>
      </c>
      <c r="BS998">
        <f>IF($Z998="","",INDEX($BB$2:$BB$2000,$Z998))</f>
      </c>
      <c r="BT998">
        <f>IF($Z998="","",INDEX($BC$2:$BC$2000,$Z998))</f>
      </c>
      <c r="BV998">
        <f>IF(OR($A998="",$P998&lt;&gt;"Yes",$AH998="Yes"),"",1+N($AG998))</f>
      </c>
      <c r="BW998">
        <f>IF($A998="","",COUNTIFS($W$2:$W$2500,$A998,$BZ$2:$BZ$2500,"Yes")+COUNTIFS($X$2:$X$2500,$A998,$BY$2:$BY$2500,"Yes"))</f>
      </c>
      <c r="BX998">
        <f>IF(OR($A998="",$P998="Yes"),"",IF(N($BW998)=0,0,1+SUMIFS($CB$2:$CB$2500,$W$2:$W$2500,$A998)+SUMIFS($CA$2:$CA$2500,$X$2:$X$2500,$A998)))</f>
      </c>
      <c r="BY998" t="str">
        <f>IF($Y998="","",INDEX($AH$2:$AH$2000,$Y998)&amp;"")</f>
      </c>
      <c r="BZ998" t="str">
        <f>IF($Z998="","",INDEX($AH$2:$AH$2000,$Z998)&amp;"")</f>
      </c>
      <c r="CA998">
        <f>IF($Y998="","",INDEX($BV$2:$BV$2000,$Y998))</f>
      </c>
      <c r="CB998">
        <f>IF($Z998="","",INDEX($BV$2:$BV$2000,$Z998))</f>
      </c>
    </row>
    <row r="999">
      <c r="A999" t="str">
        <f>IF(TRIM(INDEX(games!$A:$A,ROW()))="","",TRIM(INDEX(games!$A:$A,ROW())))</f>
      </c>
      <c r="B999">
        <f>IF(OR($A999="",INDEX(games!$B:$B,ROW())=""),"",INDEX(games!$B:$B,ROW()))</f>
      </c>
      <c r="C999" t="str">
        <f>IF(OR($A999="",INDEX(games!$C:$C,ROW())=""),"",INDEX(games!$C:$C,ROW()))</f>
      </c>
      <c r="D999">
        <f>IF($A999="","",COUNTIF($W$2:$W$2500,$A999)+COUNTIF($X$2:$X$2500,$A999))</f>
      </c>
      <c r="E999">
        <f>IF($A999="","",IFERROR(MATCH($C999,$R$2:$R$5,0),0))</f>
      </c>
      <c r="F999">
        <f>IF($A999="","",MOD(ROW(),34))</f>
      </c>
      <c r="G999">
        <f>IF($A999="",NA(),IF($C999="Action",$B999,NA()))</f>
      </c>
      <c r="H999">
        <f>IF($A999="",NA(),IF($C999="Action",1+$F999*0.023,NA()))</f>
      </c>
      <c r="I999">
        <f>IF($A999="",NA(),IF($C999="Strategy",$B999,NA()))</f>
      </c>
      <c r="J999">
        <f>IF($A999="",NA(),IF($C999="Strategy",2+$F999*0.023,NA()))</f>
      </c>
      <c r="K999">
        <f>IF($A999="",NA(),IF($C999="Deckbuilder",$B999,NA()))</f>
      </c>
      <c r="L999">
        <f>IF($A999="",NA(),IF($C999="Deckbuilder",3+$F999*0.023,NA()))</f>
      </c>
      <c r="M999">
        <f>IF($A999="",NA(),IF($C999="Traditional",$B999,NA()))</f>
      </c>
      <c r="N999">
        <f>IF($A999="",NA(),IF($C999="Traditional",4+$F999*0.023,NA()))</f>
      </c>
      <c r="O999">
        <f>IF($A999="","",$D999+ROW()/1000000)</f>
      </c>
      <c r="P999" t="str">
        <f>IF(OR($A999="",INDEX(games!$H:$H,ROW())=""),"",INDEX(games!$H:$H,ROW()))</f>
      </c>
      <c r="Q999">
        <f>IF(OR($A999="",$P999&lt;&gt;"Yes"),"",$D999+ROW()/1000000)</f>
      </c>
      <c r="T999">
        <f>IF($Y999="","",INDEX($B$2:$B$2000,$Y999))</f>
      </c>
      <c r="U999">
        <f>IF($Z999="","",INDEX($B$2:$B$2000,$Z999))</f>
      </c>
      <c r="V999">
        <f>IF(OR($T999="",$U999=""),"",$U999-$T999)</f>
      </c>
      <c r="W999" t="str">
        <f>IF(TRIM(INDEX(connections!$A:$A,ROW()))="","",TRIM(INDEX(connections!$A:$A,ROW())))</f>
      </c>
      <c r="X999" t="str">
        <f>IF($W999="","",TRIM(INDEX(connections!$B:$B,ROW())))</f>
      </c>
      <c r="Y999">
        <f>IF($W999="","",IFERROR(MATCH($W999,$A$2:$A$2000,0),""))</f>
      </c>
      <c r="Z999">
        <f>IF($X999="","",IFERROR(MATCH($X999,$A$2:$A$2000,0),""))</f>
      </c>
      <c r="AA999" t="str">
        <f>IF($Y999="","",INDEX($P$2:$P$2000,$Y999))</f>
      </c>
      <c r="AB999" t="str">
        <f>IF($Z999="","",INDEX($P$2:$P$2000,$Z999))</f>
      </c>
      <c r="AC999">
        <f>IF(AND($AA999="Yes",$AB999="Yes"),1,"")</f>
      </c>
      <c r="AD999">
        <f>IF(OR($Y999="",$Z999=""),"",IF(INDEX($C$2:$C$2000,$Y999)=INDEX($C$2:$C$2000,$Z999),0,1))</f>
      </c>
      <c r="AE999">
        <f>IF($AC999&lt;&gt;1,"",IF(AND(INDEX($AG$2:$AG$2000,$Y999)=1,INDEX($AG$2:$AG$2000,$Z999)=1),1,""))</f>
      </c>
      <c r="AG999">
        <f>IF($A999="","",COUNTIFS($W$2:$W$2500,$A999,$AB$2:$AB$2500,"Yes")+COUNTIFS($X$2:$X$2500,$A999,$AA$2:$AA$2500,"Yes"))</f>
      </c>
      <c r="AH999" t="str">
        <f>IF(OR($P999&lt;&gt;"Yes",N($AG999)=0),"",IF(AND($AG999=1,COUNTIFS($W$2:$W$2500,$A999,$AE$2:$AE$2500,1)+COUNTIFS($X$2:$X$2500,$A999,$AE$2:$AE$2500,1)&gt;0),"","Yes"))</f>
      </c>
      <c r="AI999">
        <f>IF($AH999="Yes",$AG999,"")</f>
      </c>
      <c r="AJ999">
        <f>IF($AI999="","",$AI999+ROW()/1000000)</f>
      </c>
      <c r="AK999">
        <f>IF(OR($A999="",$P999="Yes",N($AG999)=0),"",$AG999+ROW()/1000000)</f>
      </c>
      <c r="AL999" t="str">
        <f>IF($A999="","",INDEX(games!$J:$J,ROW())&amp;"")</f>
      </c>
      <c r="AM999">
        <f>IF($A999="","",SUMPRODUCT($AO999:$BD999,'Map Analysis'!$AP$2^{0,1,2,3,4,5,6,7,8,9,10,11,12,13,14,15}))</f>
      </c>
      <c r="AN999">
        <f>IF($A999="","",$AM999+ROW()/10000000)</f>
      </c>
      <c r="AO999">
        <f>IF($A999="","",COUNTIF($W$2:$W$2500,$A999))</f>
      </c>
      <c r="AP999">
        <f>IF($A999="","",SUMIFS($BF$2:$BF$2500,$W$2:$W$2500,$A999))</f>
      </c>
      <c r="AQ999">
        <f>IF($A999="","",SUMIFS($BG$2:$BG$2500,$W$2:$W$2500,$A999))</f>
      </c>
      <c r="AR999">
        <f>IF($A999="","",SUMIFS($BH$2:$BH$2500,$W$2:$W$2500,$A999))</f>
      </c>
      <c r="AS999">
        <f>IF($A999="","",SUMIFS($BI$2:$BI$2500,$W$2:$W$2500,$A999))</f>
      </c>
      <c r="AT999">
        <f>IF($A999="","",SUMIFS($BJ$2:$BJ$2500,$W$2:$W$2500,$A999))</f>
      </c>
      <c r="AU999">
        <f>IF($A999="","",SUMIFS($BK$2:$BK$2500,$W$2:$W$2500,$A999))</f>
      </c>
      <c r="AV999">
        <f>IF($A999="","",SUMIFS($BL$2:$BL$2500,$W$2:$W$2500,$A999))</f>
      </c>
      <c r="AW999">
        <f>IF($A999="","",SUMIFS($BM$2:$BM$2500,$W$2:$W$2500,$A999))</f>
      </c>
      <c r="AX999">
        <f>IF($A999="","",SUMIFS($BN$2:$BN$2500,$W$2:$W$2500,$A999))</f>
      </c>
      <c r="AY999">
        <f>IF($A999="","",SUMIFS($BO$2:$BO$2500,$W$2:$W$2500,$A999))</f>
      </c>
      <c r="AZ999">
        <f>IF($A999="","",SUMIFS($BP$2:$BP$2500,$W$2:$W$2500,$A999))</f>
      </c>
      <c r="BA999">
        <f>IF($A999="","",SUMIFS($BQ$2:$BQ$2500,$W$2:$W$2500,$A999))</f>
      </c>
      <c r="BB999">
        <f>IF($A999="","",SUMIFS($BR$2:$BR$2500,$W$2:$W$2500,$A999))</f>
      </c>
      <c r="BC999">
        <f>IF($A999="","",SUMIFS($BS$2:$BS$2500,$W$2:$W$2500,$A999))</f>
      </c>
      <c r="BD999">
        <f>IF($A999="","",SUMIFS($BT$2:$BT$2500,$W$2:$W$2500,$A999))</f>
      </c>
      <c r="BF999">
        <f>IF($Z999="","",INDEX($AO$2:$AO$2000,$Z999))</f>
      </c>
      <c r="BG999">
        <f>IF($Z999="","",INDEX($AP$2:$AP$2000,$Z999))</f>
      </c>
      <c r="BH999">
        <f>IF($Z999="","",INDEX($AQ$2:$AQ$2000,$Z999))</f>
      </c>
      <c r="BI999">
        <f>IF($Z999="","",INDEX($AR$2:$AR$2000,$Z999))</f>
      </c>
      <c r="BJ999">
        <f>IF($Z999="","",INDEX($AS$2:$AS$2000,$Z999))</f>
      </c>
      <c r="BK999">
        <f>IF($Z999="","",INDEX($AT$2:$AT$2000,$Z999))</f>
      </c>
      <c r="BL999">
        <f>IF($Z999="","",INDEX($AU$2:$AU$2000,$Z999))</f>
      </c>
      <c r="BM999">
        <f>IF($Z999="","",INDEX($AV$2:$AV$2000,$Z999))</f>
      </c>
      <c r="BN999">
        <f>IF($Z999="","",INDEX($AW$2:$AW$2000,$Z999))</f>
      </c>
      <c r="BO999">
        <f>IF($Z999="","",INDEX($AX$2:$AX$2000,$Z999))</f>
      </c>
      <c r="BP999">
        <f>IF($Z999="","",INDEX($AY$2:$AY$2000,$Z999))</f>
      </c>
      <c r="BQ999">
        <f>IF($Z999="","",INDEX($AZ$2:$AZ$2000,$Z999))</f>
      </c>
      <c r="BR999">
        <f>IF($Z999="","",INDEX($BA$2:$BA$2000,$Z999))</f>
      </c>
      <c r="BS999">
        <f>IF($Z999="","",INDEX($BB$2:$BB$2000,$Z999))</f>
      </c>
      <c r="BT999">
        <f>IF($Z999="","",INDEX($BC$2:$BC$2000,$Z999))</f>
      </c>
      <c r="BV999">
        <f>IF(OR($A999="",$P999&lt;&gt;"Yes",$AH999="Yes"),"",1+N($AG999))</f>
      </c>
      <c r="BW999">
        <f>IF($A999="","",COUNTIFS($W$2:$W$2500,$A999,$BZ$2:$BZ$2500,"Yes")+COUNTIFS($X$2:$X$2500,$A999,$BY$2:$BY$2500,"Yes"))</f>
      </c>
      <c r="BX999">
        <f>IF(OR($A999="",$P999="Yes"),"",IF(N($BW999)=0,0,1+SUMIFS($CB$2:$CB$2500,$W$2:$W$2500,$A999)+SUMIFS($CA$2:$CA$2500,$X$2:$X$2500,$A999)))</f>
      </c>
      <c r="BY999" t="str">
        <f>IF($Y999="","",INDEX($AH$2:$AH$2000,$Y999)&amp;"")</f>
      </c>
      <c r="BZ999" t="str">
        <f>IF($Z999="","",INDEX($AH$2:$AH$2000,$Z999)&amp;"")</f>
      </c>
      <c r="CA999">
        <f>IF($Y999="","",INDEX($BV$2:$BV$2000,$Y999))</f>
      </c>
      <c r="CB999">
        <f>IF($Z999="","",INDEX($BV$2:$BV$2000,$Z999))</f>
      </c>
    </row>
    <row r="1000">
      <c r="A1000" t="str">
        <f>IF(TRIM(INDEX(games!$A:$A,ROW()))="","",TRIM(INDEX(games!$A:$A,ROW())))</f>
      </c>
      <c r="B1000">
        <f>IF(OR($A1000="",INDEX(games!$B:$B,ROW())=""),"",INDEX(games!$B:$B,ROW()))</f>
      </c>
      <c r="C1000" t="str">
        <f>IF(OR($A1000="",INDEX(games!$C:$C,ROW())=""),"",INDEX(games!$C:$C,ROW()))</f>
      </c>
      <c r="D1000">
        <f>IF($A1000="","",COUNTIF($W$2:$W$2500,$A1000)+COUNTIF($X$2:$X$2500,$A1000))</f>
      </c>
      <c r="E1000">
        <f>IF($A1000="","",IFERROR(MATCH($C1000,$R$2:$R$5,0),0))</f>
      </c>
      <c r="F1000">
        <f>IF($A1000="","",MOD(ROW(),34))</f>
      </c>
      <c r="G1000">
        <f>IF($A1000="",NA(),IF($C1000="Action",$B1000,NA()))</f>
      </c>
      <c r="H1000">
        <f>IF($A1000="",NA(),IF($C1000="Action",1+$F1000*0.023,NA()))</f>
      </c>
      <c r="I1000">
        <f>IF($A1000="",NA(),IF($C1000="Strategy",$B1000,NA()))</f>
      </c>
      <c r="J1000">
        <f>IF($A1000="",NA(),IF($C1000="Strategy",2+$F1000*0.023,NA()))</f>
      </c>
      <c r="K1000">
        <f>IF($A1000="",NA(),IF($C1000="Deckbuilder",$B1000,NA()))</f>
      </c>
      <c r="L1000">
        <f>IF($A1000="",NA(),IF($C1000="Deckbuilder",3+$F1000*0.023,NA()))</f>
      </c>
      <c r="M1000">
        <f>IF($A1000="",NA(),IF($C1000="Traditional",$B1000,NA()))</f>
      </c>
      <c r="N1000">
        <f>IF($A1000="",NA(),IF($C1000="Traditional",4+$F1000*0.023,NA()))</f>
      </c>
      <c r="O1000">
        <f>IF($A1000="","",$D1000+ROW()/1000000)</f>
      </c>
      <c r="P1000" t="str">
        <f>IF(OR($A1000="",INDEX(games!$H:$H,ROW())=""),"",INDEX(games!$H:$H,ROW()))</f>
      </c>
      <c r="Q1000">
        <f>IF(OR($A1000="",$P1000&lt;&gt;"Yes"),"",$D1000+ROW()/1000000)</f>
      </c>
      <c r="T1000">
        <f>IF($Y1000="","",INDEX($B$2:$B$2000,$Y1000))</f>
      </c>
      <c r="U1000">
        <f>IF($Z1000="","",INDEX($B$2:$B$2000,$Z1000))</f>
      </c>
      <c r="V1000">
        <f>IF(OR($T1000="",$U1000=""),"",$U1000-$T1000)</f>
      </c>
      <c r="W1000" t="str">
        <f>IF(TRIM(INDEX(connections!$A:$A,ROW()))="","",TRIM(INDEX(connections!$A:$A,ROW())))</f>
      </c>
      <c r="X1000" t="str">
        <f>IF($W1000="","",TRIM(INDEX(connections!$B:$B,ROW())))</f>
      </c>
      <c r="Y1000">
        <f>IF($W1000="","",IFERROR(MATCH($W1000,$A$2:$A$2000,0),""))</f>
      </c>
      <c r="Z1000">
        <f>IF($X1000="","",IFERROR(MATCH($X1000,$A$2:$A$2000,0),""))</f>
      </c>
      <c r="AA1000" t="str">
        <f>IF($Y1000="","",INDEX($P$2:$P$2000,$Y1000))</f>
      </c>
      <c r="AB1000" t="str">
        <f>IF($Z1000="","",INDEX($P$2:$P$2000,$Z1000))</f>
      </c>
      <c r="AC1000">
        <f>IF(AND($AA1000="Yes",$AB1000="Yes"),1,"")</f>
      </c>
      <c r="AD1000">
        <f>IF(OR($Y1000="",$Z1000=""),"",IF(INDEX($C$2:$C$2000,$Y1000)=INDEX($C$2:$C$2000,$Z1000),0,1))</f>
      </c>
      <c r="AE1000">
        <f>IF($AC1000&lt;&gt;1,"",IF(AND(INDEX($AG$2:$AG$2000,$Y1000)=1,INDEX($AG$2:$AG$2000,$Z1000)=1),1,""))</f>
      </c>
      <c r="AG1000">
        <f>IF($A1000="","",COUNTIFS($W$2:$W$2500,$A1000,$AB$2:$AB$2500,"Yes")+COUNTIFS($X$2:$X$2500,$A1000,$AA$2:$AA$2500,"Yes"))</f>
      </c>
      <c r="AH1000" t="str">
        <f>IF(OR($P1000&lt;&gt;"Yes",N($AG1000)=0),"",IF(AND($AG1000=1,COUNTIFS($W$2:$W$2500,$A1000,$AE$2:$AE$2500,1)+COUNTIFS($X$2:$X$2500,$A1000,$AE$2:$AE$2500,1)&gt;0),"","Yes"))</f>
      </c>
      <c r="AI1000">
        <f>IF($AH1000="Yes",$AG1000,"")</f>
      </c>
      <c r="AJ1000">
        <f>IF($AI1000="","",$AI1000+ROW()/1000000)</f>
      </c>
      <c r="AK1000">
        <f>IF(OR($A1000="",$P1000="Yes",N($AG1000)=0),"",$AG1000+ROW()/1000000)</f>
      </c>
      <c r="AL1000" t="str">
        <f>IF($A1000="","",INDEX(games!$J:$J,ROW())&amp;"")</f>
      </c>
      <c r="AM1000">
        <f>IF($A1000="","",SUMPRODUCT($AO1000:$BD1000,'Map Analysis'!$AP$2^{0,1,2,3,4,5,6,7,8,9,10,11,12,13,14,15}))</f>
      </c>
      <c r="AN1000">
        <f>IF($A1000="","",$AM1000+ROW()/10000000)</f>
      </c>
      <c r="AO1000">
        <f>IF($A1000="","",COUNTIF($W$2:$W$2500,$A1000))</f>
      </c>
      <c r="AP1000">
        <f>IF($A1000="","",SUMIFS($BF$2:$BF$2500,$W$2:$W$2500,$A1000))</f>
      </c>
      <c r="AQ1000">
        <f>IF($A1000="","",SUMIFS($BG$2:$BG$2500,$W$2:$W$2500,$A1000))</f>
      </c>
      <c r="AR1000">
        <f>IF($A1000="","",SUMIFS($BH$2:$BH$2500,$W$2:$W$2500,$A1000))</f>
      </c>
      <c r="AS1000">
        <f>IF($A1000="","",SUMIFS($BI$2:$BI$2500,$W$2:$W$2500,$A1000))</f>
      </c>
      <c r="AT1000">
        <f>IF($A1000="","",SUMIFS($BJ$2:$BJ$2500,$W$2:$W$2500,$A1000))</f>
      </c>
      <c r="AU1000">
        <f>IF($A1000="","",SUMIFS($BK$2:$BK$2500,$W$2:$W$2500,$A1000))</f>
      </c>
      <c r="AV1000">
        <f>IF($A1000="","",SUMIFS($BL$2:$BL$2500,$W$2:$W$2500,$A1000))</f>
      </c>
      <c r="AW1000">
        <f>IF($A1000="","",SUMIFS($BM$2:$BM$2500,$W$2:$W$2500,$A1000))</f>
      </c>
      <c r="AX1000">
        <f>IF($A1000="","",SUMIFS($BN$2:$BN$2500,$W$2:$W$2500,$A1000))</f>
      </c>
      <c r="AY1000">
        <f>IF($A1000="","",SUMIFS($BO$2:$BO$2500,$W$2:$W$2500,$A1000))</f>
      </c>
      <c r="AZ1000">
        <f>IF($A1000="","",SUMIFS($BP$2:$BP$2500,$W$2:$W$2500,$A1000))</f>
      </c>
      <c r="BA1000">
        <f>IF($A1000="","",SUMIFS($BQ$2:$BQ$2500,$W$2:$W$2500,$A1000))</f>
      </c>
      <c r="BB1000">
        <f>IF($A1000="","",SUMIFS($BR$2:$BR$2500,$W$2:$W$2500,$A1000))</f>
      </c>
      <c r="BC1000">
        <f>IF($A1000="","",SUMIFS($BS$2:$BS$2500,$W$2:$W$2500,$A1000))</f>
      </c>
      <c r="BD1000">
        <f>IF($A1000="","",SUMIFS($BT$2:$BT$2500,$W$2:$W$2500,$A1000))</f>
      </c>
      <c r="BF1000">
        <f>IF($Z1000="","",INDEX($AO$2:$AO$2000,$Z1000))</f>
      </c>
      <c r="BG1000">
        <f>IF($Z1000="","",INDEX($AP$2:$AP$2000,$Z1000))</f>
      </c>
      <c r="BH1000">
        <f>IF($Z1000="","",INDEX($AQ$2:$AQ$2000,$Z1000))</f>
      </c>
      <c r="BI1000">
        <f>IF($Z1000="","",INDEX($AR$2:$AR$2000,$Z1000))</f>
      </c>
      <c r="BJ1000">
        <f>IF($Z1000="","",INDEX($AS$2:$AS$2000,$Z1000))</f>
      </c>
      <c r="BK1000">
        <f>IF($Z1000="","",INDEX($AT$2:$AT$2000,$Z1000))</f>
      </c>
      <c r="BL1000">
        <f>IF($Z1000="","",INDEX($AU$2:$AU$2000,$Z1000))</f>
      </c>
      <c r="BM1000">
        <f>IF($Z1000="","",INDEX($AV$2:$AV$2000,$Z1000))</f>
      </c>
      <c r="BN1000">
        <f>IF($Z1000="","",INDEX($AW$2:$AW$2000,$Z1000))</f>
      </c>
      <c r="BO1000">
        <f>IF($Z1000="","",INDEX($AX$2:$AX$2000,$Z1000))</f>
      </c>
      <c r="BP1000">
        <f>IF($Z1000="","",INDEX($AY$2:$AY$2000,$Z1000))</f>
      </c>
      <c r="BQ1000">
        <f>IF($Z1000="","",INDEX($AZ$2:$AZ$2000,$Z1000))</f>
      </c>
      <c r="BR1000">
        <f>IF($Z1000="","",INDEX($BA$2:$BA$2000,$Z1000))</f>
      </c>
      <c r="BS1000">
        <f>IF($Z1000="","",INDEX($BB$2:$BB$2000,$Z1000))</f>
      </c>
      <c r="BT1000">
        <f>IF($Z1000="","",INDEX($BC$2:$BC$2000,$Z1000))</f>
      </c>
      <c r="BV1000">
        <f>IF(OR($A1000="",$P1000&lt;&gt;"Yes",$AH1000="Yes"),"",1+N($AG1000))</f>
      </c>
      <c r="BW1000">
        <f>IF($A1000="","",COUNTIFS($W$2:$W$2500,$A1000,$BZ$2:$BZ$2500,"Yes")+COUNTIFS($X$2:$X$2500,$A1000,$BY$2:$BY$2500,"Yes"))</f>
      </c>
      <c r="BX1000">
        <f>IF(OR($A1000="",$P1000="Yes"),"",IF(N($BW1000)=0,0,1+SUMIFS($CB$2:$CB$2500,$W$2:$W$2500,$A1000)+SUMIFS($CA$2:$CA$2500,$X$2:$X$2500,$A1000)))</f>
      </c>
      <c r="BY1000" t="str">
        <f>IF($Y1000="","",INDEX($AH$2:$AH$2000,$Y1000)&amp;"")</f>
      </c>
      <c r="BZ1000" t="str">
        <f>IF($Z1000="","",INDEX($AH$2:$AH$2000,$Z1000)&amp;"")</f>
      </c>
      <c r="CA1000">
        <f>IF($Y1000="","",INDEX($BV$2:$BV$2000,$Y1000))</f>
      </c>
      <c r="CB1000">
        <f>IF($Z1000="","",INDEX($BV$2:$BV$2000,$Z1000))</f>
      </c>
    </row>
    <row r="1001">
      <c r="A1001" t="str">
        <f>IF(TRIM(INDEX(games!$A:$A,ROW()))="","",TRIM(INDEX(games!$A:$A,ROW())))</f>
      </c>
      <c r="B1001">
        <f>IF(OR($A1001="",INDEX(games!$B:$B,ROW())=""),"",INDEX(games!$B:$B,ROW()))</f>
      </c>
      <c r="C1001" t="str">
        <f>IF(OR($A1001="",INDEX(games!$C:$C,ROW())=""),"",INDEX(games!$C:$C,ROW()))</f>
      </c>
      <c r="D1001">
        <f>IF($A1001="","",COUNTIF($W$2:$W$2500,$A1001)+COUNTIF($X$2:$X$2500,$A1001))</f>
      </c>
      <c r="E1001">
        <f>IF($A1001="","",IFERROR(MATCH($C1001,$R$2:$R$5,0),0))</f>
      </c>
      <c r="F1001">
        <f>IF($A1001="","",MOD(ROW(),34))</f>
      </c>
      <c r="G1001">
        <f>IF($A1001="",NA(),IF($C1001="Action",$B1001,NA()))</f>
      </c>
      <c r="H1001">
        <f>IF($A1001="",NA(),IF($C1001="Action",1+$F1001*0.023,NA()))</f>
      </c>
      <c r="I1001">
        <f>IF($A1001="",NA(),IF($C1001="Strategy",$B1001,NA()))</f>
      </c>
      <c r="J1001">
        <f>IF($A1001="",NA(),IF($C1001="Strategy",2+$F1001*0.023,NA()))</f>
      </c>
      <c r="K1001">
        <f>IF($A1001="",NA(),IF($C1001="Deckbuilder",$B1001,NA()))</f>
      </c>
      <c r="L1001">
        <f>IF($A1001="",NA(),IF($C1001="Deckbuilder",3+$F1001*0.023,NA()))</f>
      </c>
      <c r="M1001">
        <f>IF($A1001="",NA(),IF($C1001="Traditional",$B1001,NA()))</f>
      </c>
      <c r="N1001">
        <f>IF($A1001="",NA(),IF($C1001="Traditional",4+$F1001*0.023,NA()))</f>
      </c>
      <c r="O1001">
        <f>IF($A1001="","",$D1001+ROW()/1000000)</f>
      </c>
      <c r="P1001" t="str">
        <f>IF(OR($A1001="",INDEX(games!$H:$H,ROW())=""),"",INDEX(games!$H:$H,ROW()))</f>
      </c>
      <c r="Q1001">
        <f>IF(OR($A1001="",$P1001&lt;&gt;"Yes"),"",$D1001+ROW()/1000000)</f>
      </c>
      <c r="T1001">
        <f>IF($Y1001="","",INDEX($B$2:$B$2000,$Y1001))</f>
      </c>
      <c r="U1001">
        <f>IF($Z1001="","",INDEX($B$2:$B$2000,$Z1001))</f>
      </c>
      <c r="V1001">
        <f>IF(OR($T1001="",$U1001=""),"",$U1001-$T1001)</f>
      </c>
      <c r="W1001" t="str">
        <f>IF(TRIM(INDEX(connections!$A:$A,ROW()))="","",TRIM(INDEX(connections!$A:$A,ROW())))</f>
      </c>
      <c r="X1001" t="str">
        <f>IF($W1001="","",TRIM(INDEX(connections!$B:$B,ROW())))</f>
      </c>
      <c r="Y1001">
        <f>IF($W1001="","",IFERROR(MATCH($W1001,$A$2:$A$2000,0),""))</f>
      </c>
      <c r="Z1001">
        <f>IF($X1001="","",IFERROR(MATCH($X1001,$A$2:$A$2000,0),""))</f>
      </c>
      <c r="AA1001" t="str">
        <f>IF($Y1001="","",INDEX($P$2:$P$2000,$Y1001))</f>
      </c>
      <c r="AB1001" t="str">
        <f>IF($Z1001="","",INDEX($P$2:$P$2000,$Z1001))</f>
      </c>
      <c r="AC1001">
        <f>IF(AND($AA1001="Yes",$AB1001="Yes"),1,"")</f>
      </c>
      <c r="AD1001">
        <f>IF(OR($Y1001="",$Z1001=""),"",IF(INDEX($C$2:$C$2000,$Y1001)=INDEX($C$2:$C$2000,$Z1001),0,1))</f>
      </c>
      <c r="AE1001">
        <f>IF($AC1001&lt;&gt;1,"",IF(AND(INDEX($AG$2:$AG$2000,$Y1001)=1,INDEX($AG$2:$AG$2000,$Z1001)=1),1,""))</f>
      </c>
      <c r="AG1001">
        <f>IF($A1001="","",COUNTIFS($W$2:$W$2500,$A1001,$AB$2:$AB$2500,"Yes")+COUNTIFS($X$2:$X$2500,$A1001,$AA$2:$AA$2500,"Yes"))</f>
      </c>
      <c r="AH1001" t="str">
        <f>IF(OR($P1001&lt;&gt;"Yes",N($AG1001)=0),"",IF(AND($AG1001=1,COUNTIFS($W$2:$W$2500,$A1001,$AE$2:$AE$2500,1)+COUNTIFS($X$2:$X$2500,$A1001,$AE$2:$AE$2500,1)&gt;0),"","Yes"))</f>
      </c>
      <c r="AI1001">
        <f>IF($AH1001="Yes",$AG1001,"")</f>
      </c>
      <c r="AJ1001">
        <f>IF($AI1001="","",$AI1001+ROW()/1000000)</f>
      </c>
      <c r="AK1001">
        <f>IF(OR($A1001="",$P1001="Yes",N($AG1001)=0),"",$AG1001+ROW()/1000000)</f>
      </c>
      <c r="AL1001" t="str">
        <f>IF($A1001="","",INDEX(games!$J:$J,ROW())&amp;"")</f>
      </c>
      <c r="AM1001">
        <f>IF($A1001="","",SUMPRODUCT($AO1001:$BD1001,'Map Analysis'!$AP$2^{0,1,2,3,4,5,6,7,8,9,10,11,12,13,14,15}))</f>
      </c>
      <c r="AN1001">
        <f>IF($A1001="","",$AM1001+ROW()/10000000)</f>
      </c>
      <c r="AO1001">
        <f>IF($A1001="","",COUNTIF($W$2:$W$2500,$A1001))</f>
      </c>
      <c r="AP1001">
        <f>IF($A1001="","",SUMIFS($BF$2:$BF$2500,$W$2:$W$2500,$A1001))</f>
      </c>
      <c r="AQ1001">
        <f>IF($A1001="","",SUMIFS($BG$2:$BG$2500,$W$2:$W$2500,$A1001))</f>
      </c>
      <c r="AR1001">
        <f>IF($A1001="","",SUMIFS($BH$2:$BH$2500,$W$2:$W$2500,$A1001))</f>
      </c>
      <c r="AS1001">
        <f>IF($A1001="","",SUMIFS($BI$2:$BI$2500,$W$2:$W$2500,$A1001))</f>
      </c>
      <c r="AT1001">
        <f>IF($A1001="","",SUMIFS($BJ$2:$BJ$2500,$W$2:$W$2500,$A1001))</f>
      </c>
      <c r="AU1001">
        <f>IF($A1001="","",SUMIFS($BK$2:$BK$2500,$W$2:$W$2500,$A1001))</f>
      </c>
      <c r="AV1001">
        <f>IF($A1001="","",SUMIFS($BL$2:$BL$2500,$W$2:$W$2500,$A1001))</f>
      </c>
      <c r="AW1001">
        <f>IF($A1001="","",SUMIFS($BM$2:$BM$2500,$W$2:$W$2500,$A1001))</f>
      </c>
      <c r="AX1001">
        <f>IF($A1001="","",SUMIFS($BN$2:$BN$2500,$W$2:$W$2500,$A1001))</f>
      </c>
      <c r="AY1001">
        <f>IF($A1001="","",SUMIFS($BO$2:$BO$2500,$W$2:$W$2500,$A1001))</f>
      </c>
      <c r="AZ1001">
        <f>IF($A1001="","",SUMIFS($BP$2:$BP$2500,$W$2:$W$2500,$A1001))</f>
      </c>
      <c r="BA1001">
        <f>IF($A1001="","",SUMIFS($BQ$2:$BQ$2500,$W$2:$W$2500,$A1001))</f>
      </c>
      <c r="BB1001">
        <f>IF($A1001="","",SUMIFS($BR$2:$BR$2500,$W$2:$W$2500,$A1001))</f>
      </c>
      <c r="BC1001">
        <f>IF($A1001="","",SUMIFS($BS$2:$BS$2500,$W$2:$W$2500,$A1001))</f>
      </c>
      <c r="BD1001">
        <f>IF($A1001="","",SUMIFS($BT$2:$BT$2500,$W$2:$W$2500,$A1001))</f>
      </c>
      <c r="BF1001">
        <f>IF($Z1001="","",INDEX($AO$2:$AO$2000,$Z1001))</f>
      </c>
      <c r="BG1001">
        <f>IF($Z1001="","",INDEX($AP$2:$AP$2000,$Z1001))</f>
      </c>
      <c r="BH1001">
        <f>IF($Z1001="","",INDEX($AQ$2:$AQ$2000,$Z1001))</f>
      </c>
      <c r="BI1001">
        <f>IF($Z1001="","",INDEX($AR$2:$AR$2000,$Z1001))</f>
      </c>
      <c r="BJ1001">
        <f>IF($Z1001="","",INDEX($AS$2:$AS$2000,$Z1001))</f>
      </c>
      <c r="BK1001">
        <f>IF($Z1001="","",INDEX($AT$2:$AT$2000,$Z1001))</f>
      </c>
      <c r="BL1001">
        <f>IF($Z1001="","",INDEX($AU$2:$AU$2000,$Z1001))</f>
      </c>
      <c r="BM1001">
        <f>IF($Z1001="","",INDEX($AV$2:$AV$2000,$Z1001))</f>
      </c>
      <c r="BN1001">
        <f>IF($Z1001="","",INDEX($AW$2:$AW$2000,$Z1001))</f>
      </c>
      <c r="BO1001">
        <f>IF($Z1001="","",INDEX($AX$2:$AX$2000,$Z1001))</f>
      </c>
      <c r="BP1001">
        <f>IF($Z1001="","",INDEX($AY$2:$AY$2000,$Z1001))</f>
      </c>
      <c r="BQ1001">
        <f>IF($Z1001="","",INDEX($AZ$2:$AZ$2000,$Z1001))</f>
      </c>
      <c r="BR1001">
        <f>IF($Z1001="","",INDEX($BA$2:$BA$2000,$Z1001))</f>
      </c>
      <c r="BS1001">
        <f>IF($Z1001="","",INDEX($BB$2:$BB$2000,$Z1001))</f>
      </c>
      <c r="BT1001">
        <f>IF($Z1001="","",INDEX($BC$2:$BC$2000,$Z1001))</f>
      </c>
      <c r="BV1001">
        <f>IF(OR($A1001="",$P1001&lt;&gt;"Yes",$AH1001="Yes"),"",1+N($AG1001))</f>
      </c>
      <c r="BW1001">
        <f>IF($A1001="","",COUNTIFS($W$2:$W$2500,$A1001,$BZ$2:$BZ$2500,"Yes")+COUNTIFS($X$2:$X$2500,$A1001,$BY$2:$BY$2500,"Yes"))</f>
      </c>
      <c r="BX1001">
        <f>IF(OR($A1001="",$P1001="Yes"),"",IF(N($BW1001)=0,0,1+SUMIFS($CB$2:$CB$2500,$W$2:$W$2500,$A1001)+SUMIFS($CA$2:$CA$2500,$X$2:$X$2500,$A1001)))</f>
      </c>
      <c r="BY1001" t="str">
        <f>IF($Y1001="","",INDEX($AH$2:$AH$2000,$Y1001)&amp;"")</f>
      </c>
      <c r="BZ1001" t="str">
        <f>IF($Z1001="","",INDEX($AH$2:$AH$2000,$Z1001)&amp;"")</f>
      </c>
      <c r="CA1001">
        <f>IF($Y1001="","",INDEX($BV$2:$BV$2000,$Y1001))</f>
      </c>
      <c r="CB1001">
        <f>IF($Z1001="","",INDEX($BV$2:$BV$2000,$Z1001))</f>
      </c>
    </row>
    <row r="1002">
      <c r="A1002" t="str">
        <f>IF(TRIM(INDEX(games!$A:$A,ROW()))="","",TRIM(INDEX(games!$A:$A,ROW())))</f>
      </c>
      <c r="B1002">
        <f>IF(OR($A1002="",INDEX(games!$B:$B,ROW())=""),"",INDEX(games!$B:$B,ROW()))</f>
      </c>
      <c r="C1002" t="str">
        <f>IF(OR($A1002="",INDEX(games!$C:$C,ROW())=""),"",INDEX(games!$C:$C,ROW()))</f>
      </c>
      <c r="D1002">
        <f>IF($A1002="","",COUNTIF($W$2:$W$2500,$A1002)+COUNTIF($X$2:$X$2500,$A1002))</f>
      </c>
      <c r="E1002">
        <f>IF($A1002="","",IFERROR(MATCH($C1002,$R$2:$R$5,0),0))</f>
      </c>
      <c r="F1002">
        <f>IF($A1002="","",MOD(ROW(),34))</f>
      </c>
      <c r="G1002">
        <f>IF($A1002="",NA(),IF($C1002="Action",$B1002,NA()))</f>
      </c>
      <c r="H1002">
        <f>IF($A1002="",NA(),IF($C1002="Action",1+$F1002*0.023,NA()))</f>
      </c>
      <c r="I1002">
        <f>IF($A1002="",NA(),IF($C1002="Strategy",$B1002,NA()))</f>
      </c>
      <c r="J1002">
        <f>IF($A1002="",NA(),IF($C1002="Strategy",2+$F1002*0.023,NA()))</f>
      </c>
      <c r="K1002">
        <f>IF($A1002="",NA(),IF($C1002="Deckbuilder",$B1002,NA()))</f>
      </c>
      <c r="L1002">
        <f>IF($A1002="",NA(),IF($C1002="Deckbuilder",3+$F1002*0.023,NA()))</f>
      </c>
      <c r="M1002">
        <f>IF($A1002="",NA(),IF($C1002="Traditional",$B1002,NA()))</f>
      </c>
      <c r="N1002">
        <f>IF($A1002="",NA(),IF($C1002="Traditional",4+$F1002*0.023,NA()))</f>
      </c>
      <c r="O1002">
        <f>IF($A1002="","",$D1002+ROW()/1000000)</f>
      </c>
      <c r="P1002" t="str">
        <f>IF(OR($A1002="",INDEX(games!$H:$H,ROW())=""),"",INDEX(games!$H:$H,ROW()))</f>
      </c>
      <c r="Q1002">
        <f>IF(OR($A1002="",$P1002&lt;&gt;"Yes"),"",$D1002+ROW()/1000000)</f>
      </c>
      <c r="T1002">
        <f>IF($Y1002="","",INDEX($B$2:$B$2000,$Y1002))</f>
      </c>
      <c r="U1002">
        <f>IF($Z1002="","",INDEX($B$2:$B$2000,$Z1002))</f>
      </c>
      <c r="V1002">
        <f>IF(OR($T1002="",$U1002=""),"",$U1002-$T1002)</f>
      </c>
      <c r="W1002" t="str">
        <f>IF(TRIM(INDEX(connections!$A:$A,ROW()))="","",TRIM(INDEX(connections!$A:$A,ROW())))</f>
      </c>
      <c r="X1002" t="str">
        <f>IF($W1002="","",TRIM(INDEX(connections!$B:$B,ROW())))</f>
      </c>
      <c r="Y1002">
        <f>IF($W1002="","",IFERROR(MATCH($W1002,$A$2:$A$2000,0),""))</f>
      </c>
      <c r="Z1002">
        <f>IF($X1002="","",IFERROR(MATCH($X1002,$A$2:$A$2000,0),""))</f>
      </c>
      <c r="AA1002" t="str">
        <f>IF($Y1002="","",INDEX($P$2:$P$2000,$Y1002))</f>
      </c>
      <c r="AB1002" t="str">
        <f>IF($Z1002="","",INDEX($P$2:$P$2000,$Z1002))</f>
      </c>
      <c r="AC1002">
        <f>IF(AND($AA1002="Yes",$AB1002="Yes"),1,"")</f>
      </c>
      <c r="AD1002">
        <f>IF(OR($Y1002="",$Z1002=""),"",IF(INDEX($C$2:$C$2000,$Y1002)=INDEX($C$2:$C$2000,$Z1002),0,1))</f>
      </c>
      <c r="AE1002">
        <f>IF($AC1002&lt;&gt;1,"",IF(AND(INDEX($AG$2:$AG$2000,$Y1002)=1,INDEX($AG$2:$AG$2000,$Z1002)=1),1,""))</f>
      </c>
      <c r="AG1002">
        <f>IF($A1002="","",COUNTIFS($W$2:$W$2500,$A1002,$AB$2:$AB$2500,"Yes")+COUNTIFS($X$2:$X$2500,$A1002,$AA$2:$AA$2500,"Yes"))</f>
      </c>
      <c r="AH1002" t="str">
        <f>IF(OR($P1002&lt;&gt;"Yes",N($AG1002)=0),"",IF(AND($AG1002=1,COUNTIFS($W$2:$W$2500,$A1002,$AE$2:$AE$2500,1)+COUNTIFS($X$2:$X$2500,$A1002,$AE$2:$AE$2500,1)&gt;0),"","Yes"))</f>
      </c>
      <c r="AI1002">
        <f>IF($AH1002="Yes",$AG1002,"")</f>
      </c>
      <c r="AJ1002">
        <f>IF($AI1002="","",$AI1002+ROW()/1000000)</f>
      </c>
      <c r="AK1002">
        <f>IF(OR($A1002="",$P1002="Yes",N($AG1002)=0),"",$AG1002+ROW()/1000000)</f>
      </c>
      <c r="AL1002" t="str">
        <f>IF($A1002="","",INDEX(games!$J:$J,ROW())&amp;"")</f>
      </c>
      <c r="AM1002">
        <f>IF($A1002="","",SUMPRODUCT($AO1002:$BD1002,'Map Analysis'!$AP$2^{0,1,2,3,4,5,6,7,8,9,10,11,12,13,14,15}))</f>
      </c>
      <c r="AN1002">
        <f>IF($A1002="","",$AM1002+ROW()/10000000)</f>
      </c>
      <c r="AO1002">
        <f>IF($A1002="","",COUNTIF($W$2:$W$2500,$A1002))</f>
      </c>
      <c r="AP1002">
        <f>IF($A1002="","",SUMIFS($BF$2:$BF$2500,$W$2:$W$2500,$A1002))</f>
      </c>
      <c r="AQ1002">
        <f>IF($A1002="","",SUMIFS($BG$2:$BG$2500,$W$2:$W$2500,$A1002))</f>
      </c>
      <c r="AR1002">
        <f>IF($A1002="","",SUMIFS($BH$2:$BH$2500,$W$2:$W$2500,$A1002))</f>
      </c>
      <c r="AS1002">
        <f>IF($A1002="","",SUMIFS($BI$2:$BI$2500,$W$2:$W$2500,$A1002))</f>
      </c>
      <c r="AT1002">
        <f>IF($A1002="","",SUMIFS($BJ$2:$BJ$2500,$W$2:$W$2500,$A1002))</f>
      </c>
      <c r="AU1002">
        <f>IF($A1002="","",SUMIFS($BK$2:$BK$2500,$W$2:$W$2500,$A1002))</f>
      </c>
      <c r="AV1002">
        <f>IF($A1002="","",SUMIFS($BL$2:$BL$2500,$W$2:$W$2500,$A1002))</f>
      </c>
      <c r="AW1002">
        <f>IF($A1002="","",SUMIFS($BM$2:$BM$2500,$W$2:$W$2500,$A1002))</f>
      </c>
      <c r="AX1002">
        <f>IF($A1002="","",SUMIFS($BN$2:$BN$2500,$W$2:$W$2500,$A1002))</f>
      </c>
      <c r="AY1002">
        <f>IF($A1002="","",SUMIFS($BO$2:$BO$2500,$W$2:$W$2500,$A1002))</f>
      </c>
      <c r="AZ1002">
        <f>IF($A1002="","",SUMIFS($BP$2:$BP$2500,$W$2:$W$2500,$A1002))</f>
      </c>
      <c r="BA1002">
        <f>IF($A1002="","",SUMIFS($BQ$2:$BQ$2500,$W$2:$W$2500,$A1002))</f>
      </c>
      <c r="BB1002">
        <f>IF($A1002="","",SUMIFS($BR$2:$BR$2500,$W$2:$W$2500,$A1002))</f>
      </c>
      <c r="BC1002">
        <f>IF($A1002="","",SUMIFS($BS$2:$BS$2500,$W$2:$W$2500,$A1002))</f>
      </c>
      <c r="BD1002">
        <f>IF($A1002="","",SUMIFS($BT$2:$BT$2500,$W$2:$W$2500,$A1002))</f>
      </c>
      <c r="BF1002">
        <f>IF($Z1002="","",INDEX($AO$2:$AO$2000,$Z1002))</f>
      </c>
      <c r="BG1002">
        <f>IF($Z1002="","",INDEX($AP$2:$AP$2000,$Z1002))</f>
      </c>
      <c r="BH1002">
        <f>IF($Z1002="","",INDEX($AQ$2:$AQ$2000,$Z1002))</f>
      </c>
      <c r="BI1002">
        <f>IF($Z1002="","",INDEX($AR$2:$AR$2000,$Z1002))</f>
      </c>
      <c r="BJ1002">
        <f>IF($Z1002="","",INDEX($AS$2:$AS$2000,$Z1002))</f>
      </c>
      <c r="BK1002">
        <f>IF($Z1002="","",INDEX($AT$2:$AT$2000,$Z1002))</f>
      </c>
      <c r="BL1002">
        <f>IF($Z1002="","",INDEX($AU$2:$AU$2000,$Z1002))</f>
      </c>
      <c r="BM1002">
        <f>IF($Z1002="","",INDEX($AV$2:$AV$2000,$Z1002))</f>
      </c>
      <c r="BN1002">
        <f>IF($Z1002="","",INDEX($AW$2:$AW$2000,$Z1002))</f>
      </c>
      <c r="BO1002">
        <f>IF($Z1002="","",INDEX($AX$2:$AX$2000,$Z1002))</f>
      </c>
      <c r="BP1002">
        <f>IF($Z1002="","",INDEX($AY$2:$AY$2000,$Z1002))</f>
      </c>
      <c r="BQ1002">
        <f>IF($Z1002="","",INDEX($AZ$2:$AZ$2000,$Z1002))</f>
      </c>
      <c r="BR1002">
        <f>IF($Z1002="","",INDEX($BA$2:$BA$2000,$Z1002))</f>
      </c>
      <c r="BS1002">
        <f>IF($Z1002="","",INDEX($BB$2:$BB$2000,$Z1002))</f>
      </c>
      <c r="BT1002">
        <f>IF($Z1002="","",INDEX($BC$2:$BC$2000,$Z1002))</f>
      </c>
      <c r="BV1002">
        <f>IF(OR($A1002="",$P1002&lt;&gt;"Yes",$AH1002="Yes"),"",1+N($AG1002))</f>
      </c>
      <c r="BW1002">
        <f>IF($A1002="","",COUNTIFS($W$2:$W$2500,$A1002,$BZ$2:$BZ$2500,"Yes")+COUNTIFS($X$2:$X$2500,$A1002,$BY$2:$BY$2500,"Yes"))</f>
      </c>
      <c r="BX1002">
        <f>IF(OR($A1002="",$P1002="Yes"),"",IF(N($BW1002)=0,0,1+SUMIFS($CB$2:$CB$2500,$W$2:$W$2500,$A1002)+SUMIFS($CA$2:$CA$2500,$X$2:$X$2500,$A1002)))</f>
      </c>
      <c r="BY1002" t="str">
        <f>IF($Y1002="","",INDEX($AH$2:$AH$2000,$Y1002)&amp;"")</f>
      </c>
      <c r="BZ1002" t="str">
        <f>IF($Z1002="","",INDEX($AH$2:$AH$2000,$Z1002)&amp;"")</f>
      </c>
      <c r="CA1002">
        <f>IF($Y1002="","",INDEX($BV$2:$BV$2000,$Y1002))</f>
      </c>
      <c r="CB1002">
        <f>IF($Z1002="","",INDEX($BV$2:$BV$2000,$Z1002))</f>
      </c>
    </row>
    <row r="1003">
      <c r="A1003" t="str">
        <f>IF(TRIM(INDEX(games!$A:$A,ROW()))="","",TRIM(INDEX(games!$A:$A,ROW())))</f>
      </c>
      <c r="B1003">
        <f>IF(OR($A1003="",INDEX(games!$B:$B,ROW())=""),"",INDEX(games!$B:$B,ROW()))</f>
      </c>
      <c r="C1003" t="str">
        <f>IF(OR($A1003="",INDEX(games!$C:$C,ROW())=""),"",INDEX(games!$C:$C,ROW()))</f>
      </c>
      <c r="D1003">
        <f>IF($A1003="","",COUNTIF($W$2:$W$2500,$A1003)+COUNTIF($X$2:$X$2500,$A1003))</f>
      </c>
      <c r="E1003">
        <f>IF($A1003="","",IFERROR(MATCH($C1003,$R$2:$R$5,0),0))</f>
      </c>
      <c r="F1003">
        <f>IF($A1003="","",MOD(ROW(),34))</f>
      </c>
      <c r="G1003">
        <f>IF($A1003="",NA(),IF($C1003="Action",$B1003,NA()))</f>
      </c>
      <c r="H1003">
        <f>IF($A1003="",NA(),IF($C1003="Action",1+$F1003*0.023,NA()))</f>
      </c>
      <c r="I1003">
        <f>IF($A1003="",NA(),IF($C1003="Strategy",$B1003,NA()))</f>
      </c>
      <c r="J1003">
        <f>IF($A1003="",NA(),IF($C1003="Strategy",2+$F1003*0.023,NA()))</f>
      </c>
      <c r="K1003">
        <f>IF($A1003="",NA(),IF($C1003="Deckbuilder",$B1003,NA()))</f>
      </c>
      <c r="L1003">
        <f>IF($A1003="",NA(),IF($C1003="Deckbuilder",3+$F1003*0.023,NA()))</f>
      </c>
      <c r="M1003">
        <f>IF($A1003="",NA(),IF($C1003="Traditional",$B1003,NA()))</f>
      </c>
      <c r="N1003">
        <f>IF($A1003="",NA(),IF($C1003="Traditional",4+$F1003*0.023,NA()))</f>
      </c>
      <c r="O1003">
        <f>IF($A1003="","",$D1003+ROW()/1000000)</f>
      </c>
      <c r="P1003" t="str">
        <f>IF(OR($A1003="",INDEX(games!$H:$H,ROW())=""),"",INDEX(games!$H:$H,ROW()))</f>
      </c>
      <c r="Q1003">
        <f>IF(OR($A1003="",$P1003&lt;&gt;"Yes"),"",$D1003+ROW()/1000000)</f>
      </c>
      <c r="T1003">
        <f>IF($Y1003="","",INDEX($B$2:$B$2000,$Y1003))</f>
      </c>
      <c r="U1003">
        <f>IF($Z1003="","",INDEX($B$2:$B$2000,$Z1003))</f>
      </c>
      <c r="V1003">
        <f>IF(OR($T1003="",$U1003=""),"",$U1003-$T1003)</f>
      </c>
      <c r="W1003" t="str">
        <f>IF(TRIM(INDEX(connections!$A:$A,ROW()))="","",TRIM(INDEX(connections!$A:$A,ROW())))</f>
      </c>
      <c r="X1003" t="str">
        <f>IF($W1003="","",TRIM(INDEX(connections!$B:$B,ROW())))</f>
      </c>
      <c r="Y1003">
        <f>IF($W1003="","",IFERROR(MATCH($W1003,$A$2:$A$2000,0),""))</f>
      </c>
      <c r="Z1003">
        <f>IF($X1003="","",IFERROR(MATCH($X1003,$A$2:$A$2000,0),""))</f>
      </c>
      <c r="AA1003" t="str">
        <f>IF($Y1003="","",INDEX($P$2:$P$2000,$Y1003))</f>
      </c>
      <c r="AB1003" t="str">
        <f>IF($Z1003="","",INDEX($P$2:$P$2000,$Z1003))</f>
      </c>
      <c r="AC1003">
        <f>IF(AND($AA1003="Yes",$AB1003="Yes"),1,"")</f>
      </c>
      <c r="AD1003">
        <f>IF(OR($Y1003="",$Z1003=""),"",IF(INDEX($C$2:$C$2000,$Y1003)=INDEX($C$2:$C$2000,$Z1003),0,1))</f>
      </c>
      <c r="AE1003">
        <f>IF($AC1003&lt;&gt;1,"",IF(AND(INDEX($AG$2:$AG$2000,$Y1003)=1,INDEX($AG$2:$AG$2000,$Z1003)=1),1,""))</f>
      </c>
      <c r="AG1003">
        <f>IF($A1003="","",COUNTIFS($W$2:$W$2500,$A1003,$AB$2:$AB$2500,"Yes")+COUNTIFS($X$2:$X$2500,$A1003,$AA$2:$AA$2500,"Yes"))</f>
      </c>
      <c r="AH1003" t="str">
        <f>IF(OR($P1003&lt;&gt;"Yes",N($AG1003)=0),"",IF(AND($AG1003=1,COUNTIFS($W$2:$W$2500,$A1003,$AE$2:$AE$2500,1)+COUNTIFS($X$2:$X$2500,$A1003,$AE$2:$AE$2500,1)&gt;0),"","Yes"))</f>
      </c>
      <c r="AI1003">
        <f>IF($AH1003="Yes",$AG1003,"")</f>
      </c>
      <c r="AJ1003">
        <f>IF($AI1003="","",$AI1003+ROW()/1000000)</f>
      </c>
      <c r="AK1003">
        <f>IF(OR($A1003="",$P1003="Yes",N($AG1003)=0),"",$AG1003+ROW()/1000000)</f>
      </c>
      <c r="AL1003" t="str">
        <f>IF($A1003="","",INDEX(games!$J:$J,ROW())&amp;"")</f>
      </c>
      <c r="AM1003">
        <f>IF($A1003="","",SUMPRODUCT($AO1003:$BD1003,'Map Analysis'!$AP$2^{0,1,2,3,4,5,6,7,8,9,10,11,12,13,14,15}))</f>
      </c>
      <c r="AN1003">
        <f>IF($A1003="","",$AM1003+ROW()/10000000)</f>
      </c>
      <c r="AO1003">
        <f>IF($A1003="","",COUNTIF($W$2:$W$2500,$A1003))</f>
      </c>
      <c r="AP1003">
        <f>IF($A1003="","",SUMIFS($BF$2:$BF$2500,$W$2:$W$2500,$A1003))</f>
      </c>
      <c r="AQ1003">
        <f>IF($A1003="","",SUMIFS($BG$2:$BG$2500,$W$2:$W$2500,$A1003))</f>
      </c>
      <c r="AR1003">
        <f>IF($A1003="","",SUMIFS($BH$2:$BH$2500,$W$2:$W$2500,$A1003))</f>
      </c>
      <c r="AS1003">
        <f>IF($A1003="","",SUMIFS($BI$2:$BI$2500,$W$2:$W$2500,$A1003))</f>
      </c>
      <c r="AT1003">
        <f>IF($A1003="","",SUMIFS($BJ$2:$BJ$2500,$W$2:$W$2500,$A1003))</f>
      </c>
      <c r="AU1003">
        <f>IF($A1003="","",SUMIFS($BK$2:$BK$2500,$W$2:$W$2500,$A1003))</f>
      </c>
      <c r="AV1003">
        <f>IF($A1003="","",SUMIFS($BL$2:$BL$2500,$W$2:$W$2500,$A1003))</f>
      </c>
      <c r="AW1003">
        <f>IF($A1003="","",SUMIFS($BM$2:$BM$2500,$W$2:$W$2500,$A1003))</f>
      </c>
      <c r="AX1003">
        <f>IF($A1003="","",SUMIFS($BN$2:$BN$2500,$W$2:$W$2500,$A1003))</f>
      </c>
      <c r="AY1003">
        <f>IF($A1003="","",SUMIFS($BO$2:$BO$2500,$W$2:$W$2500,$A1003))</f>
      </c>
      <c r="AZ1003">
        <f>IF($A1003="","",SUMIFS($BP$2:$BP$2500,$W$2:$W$2500,$A1003))</f>
      </c>
      <c r="BA1003">
        <f>IF($A1003="","",SUMIFS($BQ$2:$BQ$2500,$W$2:$W$2500,$A1003))</f>
      </c>
      <c r="BB1003">
        <f>IF($A1003="","",SUMIFS($BR$2:$BR$2500,$W$2:$W$2500,$A1003))</f>
      </c>
      <c r="BC1003">
        <f>IF($A1003="","",SUMIFS($BS$2:$BS$2500,$W$2:$W$2500,$A1003))</f>
      </c>
      <c r="BD1003">
        <f>IF($A1003="","",SUMIFS($BT$2:$BT$2500,$W$2:$W$2500,$A1003))</f>
      </c>
      <c r="BF1003">
        <f>IF($Z1003="","",INDEX($AO$2:$AO$2000,$Z1003))</f>
      </c>
      <c r="BG1003">
        <f>IF($Z1003="","",INDEX($AP$2:$AP$2000,$Z1003))</f>
      </c>
      <c r="BH1003">
        <f>IF($Z1003="","",INDEX($AQ$2:$AQ$2000,$Z1003))</f>
      </c>
      <c r="BI1003">
        <f>IF($Z1003="","",INDEX($AR$2:$AR$2000,$Z1003))</f>
      </c>
      <c r="BJ1003">
        <f>IF($Z1003="","",INDEX($AS$2:$AS$2000,$Z1003))</f>
      </c>
      <c r="BK1003">
        <f>IF($Z1003="","",INDEX($AT$2:$AT$2000,$Z1003))</f>
      </c>
      <c r="BL1003">
        <f>IF($Z1003="","",INDEX($AU$2:$AU$2000,$Z1003))</f>
      </c>
      <c r="BM1003">
        <f>IF($Z1003="","",INDEX($AV$2:$AV$2000,$Z1003))</f>
      </c>
      <c r="BN1003">
        <f>IF($Z1003="","",INDEX($AW$2:$AW$2000,$Z1003))</f>
      </c>
      <c r="BO1003">
        <f>IF($Z1003="","",INDEX($AX$2:$AX$2000,$Z1003))</f>
      </c>
      <c r="BP1003">
        <f>IF($Z1003="","",INDEX($AY$2:$AY$2000,$Z1003))</f>
      </c>
      <c r="BQ1003">
        <f>IF($Z1003="","",INDEX($AZ$2:$AZ$2000,$Z1003))</f>
      </c>
      <c r="BR1003">
        <f>IF($Z1003="","",INDEX($BA$2:$BA$2000,$Z1003))</f>
      </c>
      <c r="BS1003">
        <f>IF($Z1003="","",INDEX($BB$2:$BB$2000,$Z1003))</f>
      </c>
      <c r="BT1003">
        <f>IF($Z1003="","",INDEX($BC$2:$BC$2000,$Z1003))</f>
      </c>
      <c r="BV1003">
        <f>IF(OR($A1003="",$P1003&lt;&gt;"Yes",$AH1003="Yes"),"",1+N($AG1003))</f>
      </c>
      <c r="BW1003">
        <f>IF($A1003="","",COUNTIFS($W$2:$W$2500,$A1003,$BZ$2:$BZ$2500,"Yes")+COUNTIFS($X$2:$X$2500,$A1003,$BY$2:$BY$2500,"Yes"))</f>
      </c>
      <c r="BX1003">
        <f>IF(OR($A1003="",$P1003="Yes"),"",IF(N($BW1003)=0,0,1+SUMIFS($CB$2:$CB$2500,$W$2:$W$2500,$A1003)+SUMIFS($CA$2:$CA$2500,$X$2:$X$2500,$A1003)))</f>
      </c>
      <c r="BY1003" t="str">
        <f>IF($Y1003="","",INDEX($AH$2:$AH$2000,$Y1003)&amp;"")</f>
      </c>
      <c r="BZ1003" t="str">
        <f>IF($Z1003="","",INDEX($AH$2:$AH$2000,$Z1003)&amp;"")</f>
      </c>
      <c r="CA1003">
        <f>IF($Y1003="","",INDEX($BV$2:$BV$2000,$Y1003))</f>
      </c>
      <c r="CB1003">
        <f>IF($Z1003="","",INDEX($BV$2:$BV$2000,$Z1003))</f>
      </c>
    </row>
    <row r="1004">
      <c r="A1004" t="str">
        <f>IF(TRIM(INDEX(games!$A:$A,ROW()))="","",TRIM(INDEX(games!$A:$A,ROW())))</f>
      </c>
      <c r="B1004">
        <f>IF(OR($A1004="",INDEX(games!$B:$B,ROW())=""),"",INDEX(games!$B:$B,ROW()))</f>
      </c>
      <c r="C1004" t="str">
        <f>IF(OR($A1004="",INDEX(games!$C:$C,ROW())=""),"",INDEX(games!$C:$C,ROW()))</f>
      </c>
      <c r="D1004">
        <f>IF($A1004="","",COUNTIF($W$2:$W$2500,$A1004)+COUNTIF($X$2:$X$2500,$A1004))</f>
      </c>
      <c r="E1004">
        <f>IF($A1004="","",IFERROR(MATCH($C1004,$R$2:$R$5,0),0))</f>
      </c>
      <c r="F1004">
        <f>IF($A1004="","",MOD(ROW(),34))</f>
      </c>
      <c r="G1004">
        <f>IF($A1004="",NA(),IF($C1004="Action",$B1004,NA()))</f>
      </c>
      <c r="H1004">
        <f>IF($A1004="",NA(),IF($C1004="Action",1+$F1004*0.023,NA()))</f>
      </c>
      <c r="I1004">
        <f>IF($A1004="",NA(),IF($C1004="Strategy",$B1004,NA()))</f>
      </c>
      <c r="J1004">
        <f>IF($A1004="",NA(),IF($C1004="Strategy",2+$F1004*0.023,NA()))</f>
      </c>
      <c r="K1004">
        <f>IF($A1004="",NA(),IF($C1004="Deckbuilder",$B1004,NA()))</f>
      </c>
      <c r="L1004">
        <f>IF($A1004="",NA(),IF($C1004="Deckbuilder",3+$F1004*0.023,NA()))</f>
      </c>
      <c r="M1004">
        <f>IF($A1004="",NA(),IF($C1004="Traditional",$B1004,NA()))</f>
      </c>
      <c r="N1004">
        <f>IF($A1004="",NA(),IF($C1004="Traditional",4+$F1004*0.023,NA()))</f>
      </c>
      <c r="O1004">
        <f>IF($A1004="","",$D1004+ROW()/1000000)</f>
      </c>
      <c r="P1004" t="str">
        <f>IF(OR($A1004="",INDEX(games!$H:$H,ROW())=""),"",INDEX(games!$H:$H,ROW()))</f>
      </c>
      <c r="Q1004">
        <f>IF(OR($A1004="",$P1004&lt;&gt;"Yes"),"",$D1004+ROW()/1000000)</f>
      </c>
      <c r="T1004">
        <f>IF($Y1004="","",INDEX($B$2:$B$2000,$Y1004))</f>
      </c>
      <c r="U1004">
        <f>IF($Z1004="","",INDEX($B$2:$B$2000,$Z1004))</f>
      </c>
      <c r="V1004">
        <f>IF(OR($T1004="",$U1004=""),"",$U1004-$T1004)</f>
      </c>
      <c r="W1004" t="str">
        <f>IF(TRIM(INDEX(connections!$A:$A,ROW()))="","",TRIM(INDEX(connections!$A:$A,ROW())))</f>
      </c>
      <c r="X1004" t="str">
        <f>IF($W1004="","",TRIM(INDEX(connections!$B:$B,ROW())))</f>
      </c>
      <c r="Y1004">
        <f>IF($W1004="","",IFERROR(MATCH($W1004,$A$2:$A$2000,0),""))</f>
      </c>
      <c r="Z1004">
        <f>IF($X1004="","",IFERROR(MATCH($X1004,$A$2:$A$2000,0),""))</f>
      </c>
      <c r="AA1004" t="str">
        <f>IF($Y1004="","",INDEX($P$2:$P$2000,$Y1004))</f>
      </c>
      <c r="AB1004" t="str">
        <f>IF($Z1004="","",INDEX($P$2:$P$2000,$Z1004))</f>
      </c>
      <c r="AC1004">
        <f>IF(AND($AA1004="Yes",$AB1004="Yes"),1,"")</f>
      </c>
      <c r="AD1004">
        <f>IF(OR($Y1004="",$Z1004=""),"",IF(INDEX($C$2:$C$2000,$Y1004)=INDEX($C$2:$C$2000,$Z1004),0,1))</f>
      </c>
      <c r="AE1004">
        <f>IF($AC1004&lt;&gt;1,"",IF(AND(INDEX($AG$2:$AG$2000,$Y1004)=1,INDEX($AG$2:$AG$2000,$Z1004)=1),1,""))</f>
      </c>
      <c r="AG1004">
        <f>IF($A1004="","",COUNTIFS($W$2:$W$2500,$A1004,$AB$2:$AB$2500,"Yes")+COUNTIFS($X$2:$X$2500,$A1004,$AA$2:$AA$2500,"Yes"))</f>
      </c>
      <c r="AH1004" t="str">
        <f>IF(OR($P1004&lt;&gt;"Yes",N($AG1004)=0),"",IF(AND($AG1004=1,COUNTIFS($W$2:$W$2500,$A1004,$AE$2:$AE$2500,1)+COUNTIFS($X$2:$X$2500,$A1004,$AE$2:$AE$2500,1)&gt;0),"","Yes"))</f>
      </c>
      <c r="AI1004">
        <f>IF($AH1004="Yes",$AG1004,"")</f>
      </c>
      <c r="AJ1004">
        <f>IF($AI1004="","",$AI1004+ROW()/1000000)</f>
      </c>
      <c r="AK1004">
        <f>IF(OR($A1004="",$P1004="Yes",N($AG1004)=0),"",$AG1004+ROW()/1000000)</f>
      </c>
      <c r="AL1004" t="str">
        <f>IF($A1004="","",INDEX(games!$J:$J,ROW())&amp;"")</f>
      </c>
      <c r="AM1004">
        <f>IF($A1004="","",SUMPRODUCT($AO1004:$BD1004,'Map Analysis'!$AP$2^{0,1,2,3,4,5,6,7,8,9,10,11,12,13,14,15}))</f>
      </c>
      <c r="AN1004">
        <f>IF($A1004="","",$AM1004+ROW()/10000000)</f>
      </c>
      <c r="AO1004">
        <f>IF($A1004="","",COUNTIF($W$2:$W$2500,$A1004))</f>
      </c>
      <c r="AP1004">
        <f>IF($A1004="","",SUMIFS($BF$2:$BF$2500,$W$2:$W$2500,$A1004))</f>
      </c>
      <c r="AQ1004">
        <f>IF($A1004="","",SUMIFS($BG$2:$BG$2500,$W$2:$W$2500,$A1004))</f>
      </c>
      <c r="AR1004">
        <f>IF($A1004="","",SUMIFS($BH$2:$BH$2500,$W$2:$W$2500,$A1004))</f>
      </c>
      <c r="AS1004">
        <f>IF($A1004="","",SUMIFS($BI$2:$BI$2500,$W$2:$W$2500,$A1004))</f>
      </c>
      <c r="AT1004">
        <f>IF($A1004="","",SUMIFS($BJ$2:$BJ$2500,$W$2:$W$2500,$A1004))</f>
      </c>
      <c r="AU1004">
        <f>IF($A1004="","",SUMIFS($BK$2:$BK$2500,$W$2:$W$2500,$A1004))</f>
      </c>
      <c r="AV1004">
        <f>IF($A1004="","",SUMIFS($BL$2:$BL$2500,$W$2:$W$2500,$A1004))</f>
      </c>
      <c r="AW1004">
        <f>IF($A1004="","",SUMIFS($BM$2:$BM$2500,$W$2:$W$2500,$A1004))</f>
      </c>
      <c r="AX1004">
        <f>IF($A1004="","",SUMIFS($BN$2:$BN$2500,$W$2:$W$2500,$A1004))</f>
      </c>
      <c r="AY1004">
        <f>IF($A1004="","",SUMIFS($BO$2:$BO$2500,$W$2:$W$2500,$A1004))</f>
      </c>
      <c r="AZ1004">
        <f>IF($A1004="","",SUMIFS($BP$2:$BP$2500,$W$2:$W$2500,$A1004))</f>
      </c>
      <c r="BA1004">
        <f>IF($A1004="","",SUMIFS($BQ$2:$BQ$2500,$W$2:$W$2500,$A1004))</f>
      </c>
      <c r="BB1004">
        <f>IF($A1004="","",SUMIFS($BR$2:$BR$2500,$W$2:$W$2500,$A1004))</f>
      </c>
      <c r="BC1004">
        <f>IF($A1004="","",SUMIFS($BS$2:$BS$2500,$W$2:$W$2500,$A1004))</f>
      </c>
      <c r="BD1004">
        <f>IF($A1004="","",SUMIFS($BT$2:$BT$2500,$W$2:$W$2500,$A1004))</f>
      </c>
      <c r="BF1004">
        <f>IF($Z1004="","",INDEX($AO$2:$AO$2000,$Z1004))</f>
      </c>
      <c r="BG1004">
        <f>IF($Z1004="","",INDEX($AP$2:$AP$2000,$Z1004))</f>
      </c>
      <c r="BH1004">
        <f>IF($Z1004="","",INDEX($AQ$2:$AQ$2000,$Z1004))</f>
      </c>
      <c r="BI1004">
        <f>IF($Z1004="","",INDEX($AR$2:$AR$2000,$Z1004))</f>
      </c>
      <c r="BJ1004">
        <f>IF($Z1004="","",INDEX($AS$2:$AS$2000,$Z1004))</f>
      </c>
      <c r="BK1004">
        <f>IF($Z1004="","",INDEX($AT$2:$AT$2000,$Z1004))</f>
      </c>
      <c r="BL1004">
        <f>IF($Z1004="","",INDEX($AU$2:$AU$2000,$Z1004))</f>
      </c>
      <c r="BM1004">
        <f>IF($Z1004="","",INDEX($AV$2:$AV$2000,$Z1004))</f>
      </c>
      <c r="BN1004">
        <f>IF($Z1004="","",INDEX($AW$2:$AW$2000,$Z1004))</f>
      </c>
      <c r="BO1004">
        <f>IF($Z1004="","",INDEX($AX$2:$AX$2000,$Z1004))</f>
      </c>
      <c r="BP1004">
        <f>IF($Z1004="","",INDEX($AY$2:$AY$2000,$Z1004))</f>
      </c>
      <c r="BQ1004">
        <f>IF($Z1004="","",INDEX($AZ$2:$AZ$2000,$Z1004))</f>
      </c>
      <c r="BR1004">
        <f>IF($Z1004="","",INDEX($BA$2:$BA$2000,$Z1004))</f>
      </c>
      <c r="BS1004">
        <f>IF($Z1004="","",INDEX($BB$2:$BB$2000,$Z1004))</f>
      </c>
      <c r="BT1004">
        <f>IF($Z1004="","",INDEX($BC$2:$BC$2000,$Z1004))</f>
      </c>
      <c r="BV1004">
        <f>IF(OR($A1004="",$P1004&lt;&gt;"Yes",$AH1004="Yes"),"",1+N($AG1004))</f>
      </c>
      <c r="BW1004">
        <f>IF($A1004="","",COUNTIFS($W$2:$W$2500,$A1004,$BZ$2:$BZ$2500,"Yes")+COUNTIFS($X$2:$X$2500,$A1004,$BY$2:$BY$2500,"Yes"))</f>
      </c>
      <c r="BX1004">
        <f>IF(OR($A1004="",$P1004="Yes"),"",IF(N($BW1004)=0,0,1+SUMIFS($CB$2:$CB$2500,$W$2:$W$2500,$A1004)+SUMIFS($CA$2:$CA$2500,$X$2:$X$2500,$A1004)))</f>
      </c>
      <c r="BY1004" t="str">
        <f>IF($Y1004="","",INDEX($AH$2:$AH$2000,$Y1004)&amp;"")</f>
      </c>
      <c r="BZ1004" t="str">
        <f>IF($Z1004="","",INDEX($AH$2:$AH$2000,$Z1004)&amp;"")</f>
      </c>
      <c r="CA1004">
        <f>IF($Y1004="","",INDEX($BV$2:$BV$2000,$Y1004))</f>
      </c>
      <c r="CB1004">
        <f>IF($Z1004="","",INDEX($BV$2:$BV$2000,$Z1004))</f>
      </c>
    </row>
    <row r="1005">
      <c r="A1005" t="str">
        <f>IF(TRIM(INDEX(games!$A:$A,ROW()))="","",TRIM(INDEX(games!$A:$A,ROW())))</f>
      </c>
      <c r="B1005">
        <f>IF(OR($A1005="",INDEX(games!$B:$B,ROW())=""),"",INDEX(games!$B:$B,ROW()))</f>
      </c>
      <c r="C1005" t="str">
        <f>IF(OR($A1005="",INDEX(games!$C:$C,ROW())=""),"",INDEX(games!$C:$C,ROW()))</f>
      </c>
      <c r="D1005">
        <f>IF($A1005="","",COUNTIF($W$2:$W$2500,$A1005)+COUNTIF($X$2:$X$2500,$A1005))</f>
      </c>
      <c r="E1005">
        <f>IF($A1005="","",IFERROR(MATCH($C1005,$R$2:$R$5,0),0))</f>
      </c>
      <c r="F1005">
        <f>IF($A1005="","",MOD(ROW(),34))</f>
      </c>
      <c r="G1005">
        <f>IF($A1005="",NA(),IF($C1005="Action",$B1005,NA()))</f>
      </c>
      <c r="H1005">
        <f>IF($A1005="",NA(),IF($C1005="Action",1+$F1005*0.023,NA()))</f>
      </c>
      <c r="I1005">
        <f>IF($A1005="",NA(),IF($C1005="Strategy",$B1005,NA()))</f>
      </c>
      <c r="J1005">
        <f>IF($A1005="",NA(),IF($C1005="Strategy",2+$F1005*0.023,NA()))</f>
      </c>
      <c r="K1005">
        <f>IF($A1005="",NA(),IF($C1005="Deckbuilder",$B1005,NA()))</f>
      </c>
      <c r="L1005">
        <f>IF($A1005="",NA(),IF($C1005="Deckbuilder",3+$F1005*0.023,NA()))</f>
      </c>
      <c r="M1005">
        <f>IF($A1005="",NA(),IF($C1005="Traditional",$B1005,NA()))</f>
      </c>
      <c r="N1005">
        <f>IF($A1005="",NA(),IF($C1005="Traditional",4+$F1005*0.023,NA()))</f>
      </c>
      <c r="O1005">
        <f>IF($A1005="","",$D1005+ROW()/1000000)</f>
      </c>
      <c r="P1005" t="str">
        <f>IF(OR($A1005="",INDEX(games!$H:$H,ROW())=""),"",INDEX(games!$H:$H,ROW()))</f>
      </c>
      <c r="Q1005">
        <f>IF(OR($A1005="",$P1005&lt;&gt;"Yes"),"",$D1005+ROW()/1000000)</f>
      </c>
      <c r="T1005">
        <f>IF($Y1005="","",INDEX($B$2:$B$2000,$Y1005))</f>
      </c>
      <c r="U1005">
        <f>IF($Z1005="","",INDEX($B$2:$B$2000,$Z1005))</f>
      </c>
      <c r="V1005">
        <f>IF(OR($T1005="",$U1005=""),"",$U1005-$T1005)</f>
      </c>
      <c r="W1005" t="str">
        <f>IF(TRIM(INDEX(connections!$A:$A,ROW()))="","",TRIM(INDEX(connections!$A:$A,ROW())))</f>
      </c>
      <c r="X1005" t="str">
        <f>IF($W1005="","",TRIM(INDEX(connections!$B:$B,ROW())))</f>
      </c>
      <c r="Y1005">
        <f>IF($W1005="","",IFERROR(MATCH($W1005,$A$2:$A$2000,0),""))</f>
      </c>
      <c r="Z1005">
        <f>IF($X1005="","",IFERROR(MATCH($X1005,$A$2:$A$2000,0),""))</f>
      </c>
      <c r="AA1005" t="str">
        <f>IF($Y1005="","",INDEX($P$2:$P$2000,$Y1005))</f>
      </c>
      <c r="AB1005" t="str">
        <f>IF($Z1005="","",INDEX($P$2:$P$2000,$Z1005))</f>
      </c>
      <c r="AC1005">
        <f>IF(AND($AA1005="Yes",$AB1005="Yes"),1,"")</f>
      </c>
      <c r="AD1005">
        <f>IF(OR($Y1005="",$Z1005=""),"",IF(INDEX($C$2:$C$2000,$Y1005)=INDEX($C$2:$C$2000,$Z1005),0,1))</f>
      </c>
      <c r="AE1005">
        <f>IF($AC1005&lt;&gt;1,"",IF(AND(INDEX($AG$2:$AG$2000,$Y1005)=1,INDEX($AG$2:$AG$2000,$Z1005)=1),1,""))</f>
      </c>
      <c r="AG1005">
        <f>IF($A1005="","",COUNTIFS($W$2:$W$2500,$A1005,$AB$2:$AB$2500,"Yes")+COUNTIFS($X$2:$X$2500,$A1005,$AA$2:$AA$2500,"Yes"))</f>
      </c>
      <c r="AH1005" t="str">
        <f>IF(OR($P1005&lt;&gt;"Yes",N($AG1005)=0),"",IF(AND($AG1005=1,COUNTIFS($W$2:$W$2500,$A1005,$AE$2:$AE$2500,1)+COUNTIFS($X$2:$X$2500,$A1005,$AE$2:$AE$2500,1)&gt;0),"","Yes"))</f>
      </c>
      <c r="AI1005">
        <f>IF($AH1005="Yes",$AG1005,"")</f>
      </c>
      <c r="AJ1005">
        <f>IF($AI1005="","",$AI1005+ROW()/1000000)</f>
      </c>
      <c r="AK1005">
        <f>IF(OR($A1005="",$P1005="Yes",N($AG1005)=0),"",$AG1005+ROW()/1000000)</f>
      </c>
      <c r="AL1005" t="str">
        <f>IF($A1005="","",INDEX(games!$J:$J,ROW())&amp;"")</f>
      </c>
      <c r="AM1005">
        <f>IF($A1005="","",SUMPRODUCT($AO1005:$BD1005,'Map Analysis'!$AP$2^{0,1,2,3,4,5,6,7,8,9,10,11,12,13,14,15}))</f>
      </c>
      <c r="AN1005">
        <f>IF($A1005="","",$AM1005+ROW()/10000000)</f>
      </c>
      <c r="AO1005">
        <f>IF($A1005="","",COUNTIF($W$2:$W$2500,$A1005))</f>
      </c>
      <c r="AP1005">
        <f>IF($A1005="","",SUMIFS($BF$2:$BF$2500,$W$2:$W$2500,$A1005))</f>
      </c>
      <c r="AQ1005">
        <f>IF($A1005="","",SUMIFS($BG$2:$BG$2500,$W$2:$W$2500,$A1005))</f>
      </c>
      <c r="AR1005">
        <f>IF($A1005="","",SUMIFS($BH$2:$BH$2500,$W$2:$W$2500,$A1005))</f>
      </c>
      <c r="AS1005">
        <f>IF($A1005="","",SUMIFS($BI$2:$BI$2500,$W$2:$W$2500,$A1005))</f>
      </c>
      <c r="AT1005">
        <f>IF($A1005="","",SUMIFS($BJ$2:$BJ$2500,$W$2:$W$2500,$A1005))</f>
      </c>
      <c r="AU1005">
        <f>IF($A1005="","",SUMIFS($BK$2:$BK$2500,$W$2:$W$2500,$A1005))</f>
      </c>
      <c r="AV1005">
        <f>IF($A1005="","",SUMIFS($BL$2:$BL$2500,$W$2:$W$2500,$A1005))</f>
      </c>
      <c r="AW1005">
        <f>IF($A1005="","",SUMIFS($BM$2:$BM$2500,$W$2:$W$2500,$A1005))</f>
      </c>
      <c r="AX1005">
        <f>IF($A1005="","",SUMIFS($BN$2:$BN$2500,$W$2:$W$2500,$A1005))</f>
      </c>
      <c r="AY1005">
        <f>IF($A1005="","",SUMIFS($BO$2:$BO$2500,$W$2:$W$2500,$A1005))</f>
      </c>
      <c r="AZ1005">
        <f>IF($A1005="","",SUMIFS($BP$2:$BP$2500,$W$2:$W$2500,$A1005))</f>
      </c>
      <c r="BA1005">
        <f>IF($A1005="","",SUMIFS($BQ$2:$BQ$2500,$W$2:$W$2500,$A1005))</f>
      </c>
      <c r="BB1005">
        <f>IF($A1005="","",SUMIFS($BR$2:$BR$2500,$W$2:$W$2500,$A1005))</f>
      </c>
      <c r="BC1005">
        <f>IF($A1005="","",SUMIFS($BS$2:$BS$2500,$W$2:$W$2500,$A1005))</f>
      </c>
      <c r="BD1005">
        <f>IF($A1005="","",SUMIFS($BT$2:$BT$2500,$W$2:$W$2500,$A1005))</f>
      </c>
      <c r="BF1005">
        <f>IF($Z1005="","",INDEX($AO$2:$AO$2000,$Z1005))</f>
      </c>
      <c r="BG1005">
        <f>IF($Z1005="","",INDEX($AP$2:$AP$2000,$Z1005))</f>
      </c>
      <c r="BH1005">
        <f>IF($Z1005="","",INDEX($AQ$2:$AQ$2000,$Z1005))</f>
      </c>
      <c r="BI1005">
        <f>IF($Z1005="","",INDEX($AR$2:$AR$2000,$Z1005))</f>
      </c>
      <c r="BJ1005">
        <f>IF($Z1005="","",INDEX($AS$2:$AS$2000,$Z1005))</f>
      </c>
      <c r="BK1005">
        <f>IF($Z1005="","",INDEX($AT$2:$AT$2000,$Z1005))</f>
      </c>
      <c r="BL1005">
        <f>IF($Z1005="","",INDEX($AU$2:$AU$2000,$Z1005))</f>
      </c>
      <c r="BM1005">
        <f>IF($Z1005="","",INDEX($AV$2:$AV$2000,$Z1005))</f>
      </c>
      <c r="BN1005">
        <f>IF($Z1005="","",INDEX($AW$2:$AW$2000,$Z1005))</f>
      </c>
      <c r="BO1005">
        <f>IF($Z1005="","",INDEX($AX$2:$AX$2000,$Z1005))</f>
      </c>
      <c r="BP1005">
        <f>IF($Z1005="","",INDEX($AY$2:$AY$2000,$Z1005))</f>
      </c>
      <c r="BQ1005">
        <f>IF($Z1005="","",INDEX($AZ$2:$AZ$2000,$Z1005))</f>
      </c>
      <c r="BR1005">
        <f>IF($Z1005="","",INDEX($BA$2:$BA$2000,$Z1005))</f>
      </c>
      <c r="BS1005">
        <f>IF($Z1005="","",INDEX($BB$2:$BB$2000,$Z1005))</f>
      </c>
      <c r="BT1005">
        <f>IF($Z1005="","",INDEX($BC$2:$BC$2000,$Z1005))</f>
      </c>
      <c r="BV1005">
        <f>IF(OR($A1005="",$P1005&lt;&gt;"Yes",$AH1005="Yes"),"",1+N($AG1005))</f>
      </c>
      <c r="BW1005">
        <f>IF($A1005="","",COUNTIFS($W$2:$W$2500,$A1005,$BZ$2:$BZ$2500,"Yes")+COUNTIFS($X$2:$X$2500,$A1005,$BY$2:$BY$2500,"Yes"))</f>
      </c>
      <c r="BX1005">
        <f>IF(OR($A1005="",$P1005="Yes"),"",IF(N($BW1005)=0,0,1+SUMIFS($CB$2:$CB$2500,$W$2:$W$2500,$A1005)+SUMIFS($CA$2:$CA$2500,$X$2:$X$2500,$A1005)))</f>
      </c>
      <c r="BY1005" t="str">
        <f>IF($Y1005="","",INDEX($AH$2:$AH$2000,$Y1005)&amp;"")</f>
      </c>
      <c r="BZ1005" t="str">
        <f>IF($Z1005="","",INDEX($AH$2:$AH$2000,$Z1005)&amp;"")</f>
      </c>
      <c r="CA1005">
        <f>IF($Y1005="","",INDEX($BV$2:$BV$2000,$Y1005))</f>
      </c>
      <c r="CB1005">
        <f>IF($Z1005="","",INDEX($BV$2:$BV$2000,$Z1005))</f>
      </c>
    </row>
    <row r="1006">
      <c r="A1006" t="str">
        <f>IF(TRIM(INDEX(games!$A:$A,ROW()))="","",TRIM(INDEX(games!$A:$A,ROW())))</f>
      </c>
      <c r="B1006">
        <f>IF(OR($A1006="",INDEX(games!$B:$B,ROW())=""),"",INDEX(games!$B:$B,ROW()))</f>
      </c>
      <c r="C1006" t="str">
        <f>IF(OR($A1006="",INDEX(games!$C:$C,ROW())=""),"",INDEX(games!$C:$C,ROW()))</f>
      </c>
      <c r="D1006">
        <f>IF($A1006="","",COUNTIF($W$2:$W$2500,$A1006)+COUNTIF($X$2:$X$2500,$A1006))</f>
      </c>
      <c r="E1006">
        <f>IF($A1006="","",IFERROR(MATCH($C1006,$R$2:$R$5,0),0))</f>
      </c>
      <c r="F1006">
        <f>IF($A1006="","",MOD(ROW(),34))</f>
      </c>
      <c r="G1006">
        <f>IF($A1006="",NA(),IF($C1006="Action",$B1006,NA()))</f>
      </c>
      <c r="H1006">
        <f>IF($A1006="",NA(),IF($C1006="Action",1+$F1006*0.023,NA()))</f>
      </c>
      <c r="I1006">
        <f>IF($A1006="",NA(),IF($C1006="Strategy",$B1006,NA()))</f>
      </c>
      <c r="J1006">
        <f>IF($A1006="",NA(),IF($C1006="Strategy",2+$F1006*0.023,NA()))</f>
      </c>
      <c r="K1006">
        <f>IF($A1006="",NA(),IF($C1006="Deckbuilder",$B1006,NA()))</f>
      </c>
      <c r="L1006">
        <f>IF($A1006="",NA(),IF($C1006="Deckbuilder",3+$F1006*0.023,NA()))</f>
      </c>
      <c r="M1006">
        <f>IF($A1006="",NA(),IF($C1006="Traditional",$B1006,NA()))</f>
      </c>
      <c r="N1006">
        <f>IF($A1006="",NA(),IF($C1006="Traditional",4+$F1006*0.023,NA()))</f>
      </c>
      <c r="O1006">
        <f>IF($A1006="","",$D1006+ROW()/1000000)</f>
      </c>
      <c r="P1006" t="str">
        <f>IF(OR($A1006="",INDEX(games!$H:$H,ROW())=""),"",INDEX(games!$H:$H,ROW()))</f>
      </c>
      <c r="Q1006">
        <f>IF(OR($A1006="",$P1006&lt;&gt;"Yes"),"",$D1006+ROW()/1000000)</f>
      </c>
      <c r="T1006">
        <f>IF($Y1006="","",INDEX($B$2:$B$2000,$Y1006))</f>
      </c>
      <c r="U1006">
        <f>IF($Z1006="","",INDEX($B$2:$B$2000,$Z1006))</f>
      </c>
      <c r="V1006">
        <f>IF(OR($T1006="",$U1006=""),"",$U1006-$T1006)</f>
      </c>
      <c r="W1006" t="str">
        <f>IF(TRIM(INDEX(connections!$A:$A,ROW()))="","",TRIM(INDEX(connections!$A:$A,ROW())))</f>
      </c>
      <c r="X1006" t="str">
        <f>IF($W1006="","",TRIM(INDEX(connections!$B:$B,ROW())))</f>
      </c>
      <c r="Y1006">
        <f>IF($W1006="","",IFERROR(MATCH($W1006,$A$2:$A$2000,0),""))</f>
      </c>
      <c r="Z1006">
        <f>IF($X1006="","",IFERROR(MATCH($X1006,$A$2:$A$2000,0),""))</f>
      </c>
      <c r="AA1006" t="str">
        <f>IF($Y1006="","",INDEX($P$2:$P$2000,$Y1006))</f>
      </c>
      <c r="AB1006" t="str">
        <f>IF($Z1006="","",INDEX($P$2:$P$2000,$Z1006))</f>
      </c>
      <c r="AC1006">
        <f>IF(AND($AA1006="Yes",$AB1006="Yes"),1,"")</f>
      </c>
      <c r="AD1006">
        <f>IF(OR($Y1006="",$Z1006=""),"",IF(INDEX($C$2:$C$2000,$Y1006)=INDEX($C$2:$C$2000,$Z1006),0,1))</f>
      </c>
      <c r="AE1006">
        <f>IF($AC1006&lt;&gt;1,"",IF(AND(INDEX($AG$2:$AG$2000,$Y1006)=1,INDEX($AG$2:$AG$2000,$Z1006)=1),1,""))</f>
      </c>
      <c r="AG1006">
        <f>IF($A1006="","",COUNTIFS($W$2:$W$2500,$A1006,$AB$2:$AB$2500,"Yes")+COUNTIFS($X$2:$X$2500,$A1006,$AA$2:$AA$2500,"Yes"))</f>
      </c>
      <c r="AH1006" t="str">
        <f>IF(OR($P1006&lt;&gt;"Yes",N($AG1006)=0),"",IF(AND($AG1006=1,COUNTIFS($W$2:$W$2500,$A1006,$AE$2:$AE$2500,1)+COUNTIFS($X$2:$X$2500,$A1006,$AE$2:$AE$2500,1)&gt;0),"","Yes"))</f>
      </c>
      <c r="AI1006">
        <f>IF($AH1006="Yes",$AG1006,"")</f>
      </c>
      <c r="AJ1006">
        <f>IF($AI1006="","",$AI1006+ROW()/1000000)</f>
      </c>
      <c r="AK1006">
        <f>IF(OR($A1006="",$P1006="Yes",N($AG1006)=0),"",$AG1006+ROW()/1000000)</f>
      </c>
      <c r="AL1006" t="str">
        <f>IF($A1006="","",INDEX(games!$J:$J,ROW())&amp;"")</f>
      </c>
      <c r="AM1006">
        <f>IF($A1006="","",SUMPRODUCT($AO1006:$BD1006,'Map Analysis'!$AP$2^{0,1,2,3,4,5,6,7,8,9,10,11,12,13,14,15}))</f>
      </c>
      <c r="AN1006">
        <f>IF($A1006="","",$AM1006+ROW()/10000000)</f>
      </c>
      <c r="AO1006">
        <f>IF($A1006="","",COUNTIF($W$2:$W$2500,$A1006))</f>
      </c>
      <c r="AP1006">
        <f>IF($A1006="","",SUMIFS($BF$2:$BF$2500,$W$2:$W$2500,$A1006))</f>
      </c>
      <c r="AQ1006">
        <f>IF($A1006="","",SUMIFS($BG$2:$BG$2500,$W$2:$W$2500,$A1006))</f>
      </c>
      <c r="AR1006">
        <f>IF($A1006="","",SUMIFS($BH$2:$BH$2500,$W$2:$W$2500,$A1006))</f>
      </c>
      <c r="AS1006">
        <f>IF($A1006="","",SUMIFS($BI$2:$BI$2500,$W$2:$W$2500,$A1006))</f>
      </c>
      <c r="AT1006">
        <f>IF($A1006="","",SUMIFS($BJ$2:$BJ$2500,$W$2:$W$2500,$A1006))</f>
      </c>
      <c r="AU1006">
        <f>IF($A1006="","",SUMIFS($BK$2:$BK$2500,$W$2:$W$2500,$A1006))</f>
      </c>
      <c r="AV1006">
        <f>IF($A1006="","",SUMIFS($BL$2:$BL$2500,$W$2:$W$2500,$A1006))</f>
      </c>
      <c r="AW1006">
        <f>IF($A1006="","",SUMIFS($BM$2:$BM$2500,$W$2:$W$2500,$A1006))</f>
      </c>
      <c r="AX1006">
        <f>IF($A1006="","",SUMIFS($BN$2:$BN$2500,$W$2:$W$2500,$A1006))</f>
      </c>
      <c r="AY1006">
        <f>IF($A1006="","",SUMIFS($BO$2:$BO$2500,$W$2:$W$2500,$A1006))</f>
      </c>
      <c r="AZ1006">
        <f>IF($A1006="","",SUMIFS($BP$2:$BP$2500,$W$2:$W$2500,$A1006))</f>
      </c>
      <c r="BA1006">
        <f>IF($A1006="","",SUMIFS($BQ$2:$BQ$2500,$W$2:$W$2500,$A1006))</f>
      </c>
      <c r="BB1006">
        <f>IF($A1006="","",SUMIFS($BR$2:$BR$2500,$W$2:$W$2500,$A1006))</f>
      </c>
      <c r="BC1006">
        <f>IF($A1006="","",SUMIFS($BS$2:$BS$2500,$W$2:$W$2500,$A1006))</f>
      </c>
      <c r="BD1006">
        <f>IF($A1006="","",SUMIFS($BT$2:$BT$2500,$W$2:$W$2500,$A1006))</f>
      </c>
      <c r="BF1006">
        <f>IF($Z1006="","",INDEX($AO$2:$AO$2000,$Z1006))</f>
      </c>
      <c r="BG1006">
        <f>IF($Z1006="","",INDEX($AP$2:$AP$2000,$Z1006))</f>
      </c>
      <c r="BH1006">
        <f>IF($Z1006="","",INDEX($AQ$2:$AQ$2000,$Z1006))</f>
      </c>
      <c r="BI1006">
        <f>IF($Z1006="","",INDEX($AR$2:$AR$2000,$Z1006))</f>
      </c>
      <c r="BJ1006">
        <f>IF($Z1006="","",INDEX($AS$2:$AS$2000,$Z1006))</f>
      </c>
      <c r="BK1006">
        <f>IF($Z1006="","",INDEX($AT$2:$AT$2000,$Z1006))</f>
      </c>
      <c r="BL1006">
        <f>IF($Z1006="","",INDEX($AU$2:$AU$2000,$Z1006))</f>
      </c>
      <c r="BM1006">
        <f>IF($Z1006="","",INDEX($AV$2:$AV$2000,$Z1006))</f>
      </c>
      <c r="BN1006">
        <f>IF($Z1006="","",INDEX($AW$2:$AW$2000,$Z1006))</f>
      </c>
      <c r="BO1006">
        <f>IF($Z1006="","",INDEX($AX$2:$AX$2000,$Z1006))</f>
      </c>
      <c r="BP1006">
        <f>IF($Z1006="","",INDEX($AY$2:$AY$2000,$Z1006))</f>
      </c>
      <c r="BQ1006">
        <f>IF($Z1006="","",INDEX($AZ$2:$AZ$2000,$Z1006))</f>
      </c>
      <c r="BR1006">
        <f>IF($Z1006="","",INDEX($BA$2:$BA$2000,$Z1006))</f>
      </c>
      <c r="BS1006">
        <f>IF($Z1006="","",INDEX($BB$2:$BB$2000,$Z1006))</f>
      </c>
      <c r="BT1006">
        <f>IF($Z1006="","",INDEX($BC$2:$BC$2000,$Z1006))</f>
      </c>
      <c r="BV1006">
        <f>IF(OR($A1006="",$P1006&lt;&gt;"Yes",$AH1006="Yes"),"",1+N($AG1006))</f>
      </c>
      <c r="BW1006">
        <f>IF($A1006="","",COUNTIFS($W$2:$W$2500,$A1006,$BZ$2:$BZ$2500,"Yes")+COUNTIFS($X$2:$X$2500,$A1006,$BY$2:$BY$2500,"Yes"))</f>
      </c>
      <c r="BX1006">
        <f>IF(OR($A1006="",$P1006="Yes"),"",IF(N($BW1006)=0,0,1+SUMIFS($CB$2:$CB$2500,$W$2:$W$2500,$A1006)+SUMIFS($CA$2:$CA$2500,$X$2:$X$2500,$A1006)))</f>
      </c>
      <c r="BY1006" t="str">
        <f>IF($Y1006="","",INDEX($AH$2:$AH$2000,$Y1006)&amp;"")</f>
      </c>
      <c r="BZ1006" t="str">
        <f>IF($Z1006="","",INDEX($AH$2:$AH$2000,$Z1006)&amp;"")</f>
      </c>
      <c r="CA1006">
        <f>IF($Y1006="","",INDEX($BV$2:$BV$2000,$Y1006))</f>
      </c>
      <c r="CB1006">
        <f>IF($Z1006="","",INDEX($BV$2:$BV$2000,$Z1006))</f>
      </c>
    </row>
    <row r="1007">
      <c r="A1007" t="str">
        <f>IF(TRIM(INDEX(games!$A:$A,ROW()))="","",TRIM(INDEX(games!$A:$A,ROW())))</f>
      </c>
      <c r="B1007">
        <f>IF(OR($A1007="",INDEX(games!$B:$B,ROW())=""),"",INDEX(games!$B:$B,ROW()))</f>
      </c>
      <c r="C1007" t="str">
        <f>IF(OR($A1007="",INDEX(games!$C:$C,ROW())=""),"",INDEX(games!$C:$C,ROW()))</f>
      </c>
      <c r="D1007">
        <f>IF($A1007="","",COUNTIF($W$2:$W$2500,$A1007)+COUNTIF($X$2:$X$2500,$A1007))</f>
      </c>
      <c r="E1007">
        <f>IF($A1007="","",IFERROR(MATCH($C1007,$R$2:$R$5,0),0))</f>
      </c>
      <c r="F1007">
        <f>IF($A1007="","",MOD(ROW(),34))</f>
      </c>
      <c r="G1007">
        <f>IF($A1007="",NA(),IF($C1007="Action",$B1007,NA()))</f>
      </c>
      <c r="H1007">
        <f>IF($A1007="",NA(),IF($C1007="Action",1+$F1007*0.023,NA()))</f>
      </c>
      <c r="I1007">
        <f>IF($A1007="",NA(),IF($C1007="Strategy",$B1007,NA()))</f>
      </c>
      <c r="J1007">
        <f>IF($A1007="",NA(),IF($C1007="Strategy",2+$F1007*0.023,NA()))</f>
      </c>
      <c r="K1007">
        <f>IF($A1007="",NA(),IF($C1007="Deckbuilder",$B1007,NA()))</f>
      </c>
      <c r="L1007">
        <f>IF($A1007="",NA(),IF($C1007="Deckbuilder",3+$F1007*0.023,NA()))</f>
      </c>
      <c r="M1007">
        <f>IF($A1007="",NA(),IF($C1007="Traditional",$B1007,NA()))</f>
      </c>
      <c r="N1007">
        <f>IF($A1007="",NA(),IF($C1007="Traditional",4+$F1007*0.023,NA()))</f>
      </c>
      <c r="O1007">
        <f>IF($A1007="","",$D1007+ROW()/1000000)</f>
      </c>
      <c r="P1007" t="str">
        <f>IF(OR($A1007="",INDEX(games!$H:$H,ROW())=""),"",INDEX(games!$H:$H,ROW()))</f>
      </c>
      <c r="Q1007">
        <f>IF(OR($A1007="",$P1007&lt;&gt;"Yes"),"",$D1007+ROW()/1000000)</f>
      </c>
      <c r="T1007">
        <f>IF($Y1007="","",INDEX($B$2:$B$2000,$Y1007))</f>
      </c>
      <c r="U1007">
        <f>IF($Z1007="","",INDEX($B$2:$B$2000,$Z1007))</f>
      </c>
      <c r="V1007">
        <f>IF(OR($T1007="",$U1007=""),"",$U1007-$T1007)</f>
      </c>
      <c r="W1007" t="str">
        <f>IF(TRIM(INDEX(connections!$A:$A,ROW()))="","",TRIM(INDEX(connections!$A:$A,ROW())))</f>
      </c>
      <c r="X1007" t="str">
        <f>IF($W1007="","",TRIM(INDEX(connections!$B:$B,ROW())))</f>
      </c>
      <c r="Y1007">
        <f>IF($W1007="","",IFERROR(MATCH($W1007,$A$2:$A$2000,0),""))</f>
      </c>
      <c r="Z1007">
        <f>IF($X1007="","",IFERROR(MATCH($X1007,$A$2:$A$2000,0),""))</f>
      </c>
      <c r="AA1007" t="str">
        <f>IF($Y1007="","",INDEX($P$2:$P$2000,$Y1007))</f>
      </c>
      <c r="AB1007" t="str">
        <f>IF($Z1007="","",INDEX($P$2:$P$2000,$Z1007))</f>
      </c>
      <c r="AC1007">
        <f>IF(AND($AA1007="Yes",$AB1007="Yes"),1,"")</f>
      </c>
      <c r="AD1007">
        <f>IF(OR($Y1007="",$Z1007=""),"",IF(INDEX($C$2:$C$2000,$Y1007)=INDEX($C$2:$C$2000,$Z1007),0,1))</f>
      </c>
      <c r="AE1007">
        <f>IF($AC1007&lt;&gt;1,"",IF(AND(INDEX($AG$2:$AG$2000,$Y1007)=1,INDEX($AG$2:$AG$2000,$Z1007)=1),1,""))</f>
      </c>
      <c r="AG1007">
        <f>IF($A1007="","",COUNTIFS($W$2:$W$2500,$A1007,$AB$2:$AB$2500,"Yes")+COUNTIFS($X$2:$X$2500,$A1007,$AA$2:$AA$2500,"Yes"))</f>
      </c>
      <c r="AH1007" t="str">
        <f>IF(OR($P1007&lt;&gt;"Yes",N($AG1007)=0),"",IF(AND($AG1007=1,COUNTIFS($W$2:$W$2500,$A1007,$AE$2:$AE$2500,1)+COUNTIFS($X$2:$X$2500,$A1007,$AE$2:$AE$2500,1)&gt;0),"","Yes"))</f>
      </c>
      <c r="AI1007">
        <f>IF($AH1007="Yes",$AG1007,"")</f>
      </c>
      <c r="AJ1007">
        <f>IF($AI1007="","",$AI1007+ROW()/1000000)</f>
      </c>
      <c r="AK1007">
        <f>IF(OR($A1007="",$P1007="Yes",N($AG1007)=0),"",$AG1007+ROW()/1000000)</f>
      </c>
      <c r="AL1007" t="str">
        <f>IF($A1007="","",INDEX(games!$J:$J,ROW())&amp;"")</f>
      </c>
      <c r="AM1007">
        <f>IF($A1007="","",SUMPRODUCT($AO1007:$BD1007,'Map Analysis'!$AP$2^{0,1,2,3,4,5,6,7,8,9,10,11,12,13,14,15}))</f>
      </c>
      <c r="AN1007">
        <f>IF($A1007="","",$AM1007+ROW()/10000000)</f>
      </c>
      <c r="AO1007">
        <f>IF($A1007="","",COUNTIF($W$2:$W$2500,$A1007))</f>
      </c>
      <c r="AP1007">
        <f>IF($A1007="","",SUMIFS($BF$2:$BF$2500,$W$2:$W$2500,$A1007))</f>
      </c>
      <c r="AQ1007">
        <f>IF($A1007="","",SUMIFS($BG$2:$BG$2500,$W$2:$W$2500,$A1007))</f>
      </c>
      <c r="AR1007">
        <f>IF($A1007="","",SUMIFS($BH$2:$BH$2500,$W$2:$W$2500,$A1007))</f>
      </c>
      <c r="AS1007">
        <f>IF($A1007="","",SUMIFS($BI$2:$BI$2500,$W$2:$W$2500,$A1007))</f>
      </c>
      <c r="AT1007">
        <f>IF($A1007="","",SUMIFS($BJ$2:$BJ$2500,$W$2:$W$2500,$A1007))</f>
      </c>
      <c r="AU1007">
        <f>IF($A1007="","",SUMIFS($BK$2:$BK$2500,$W$2:$W$2500,$A1007))</f>
      </c>
      <c r="AV1007">
        <f>IF($A1007="","",SUMIFS($BL$2:$BL$2500,$W$2:$W$2500,$A1007))</f>
      </c>
      <c r="AW1007">
        <f>IF($A1007="","",SUMIFS($BM$2:$BM$2500,$W$2:$W$2500,$A1007))</f>
      </c>
      <c r="AX1007">
        <f>IF($A1007="","",SUMIFS($BN$2:$BN$2500,$W$2:$W$2500,$A1007))</f>
      </c>
      <c r="AY1007">
        <f>IF($A1007="","",SUMIFS($BO$2:$BO$2500,$W$2:$W$2500,$A1007))</f>
      </c>
      <c r="AZ1007">
        <f>IF($A1007="","",SUMIFS($BP$2:$BP$2500,$W$2:$W$2500,$A1007))</f>
      </c>
      <c r="BA1007">
        <f>IF($A1007="","",SUMIFS($BQ$2:$BQ$2500,$W$2:$W$2500,$A1007))</f>
      </c>
      <c r="BB1007">
        <f>IF($A1007="","",SUMIFS($BR$2:$BR$2500,$W$2:$W$2500,$A1007))</f>
      </c>
      <c r="BC1007">
        <f>IF($A1007="","",SUMIFS($BS$2:$BS$2500,$W$2:$W$2500,$A1007))</f>
      </c>
      <c r="BD1007">
        <f>IF($A1007="","",SUMIFS($BT$2:$BT$2500,$W$2:$W$2500,$A1007))</f>
      </c>
      <c r="BF1007">
        <f>IF($Z1007="","",INDEX($AO$2:$AO$2000,$Z1007))</f>
      </c>
      <c r="BG1007">
        <f>IF($Z1007="","",INDEX($AP$2:$AP$2000,$Z1007))</f>
      </c>
      <c r="BH1007">
        <f>IF($Z1007="","",INDEX($AQ$2:$AQ$2000,$Z1007))</f>
      </c>
      <c r="BI1007">
        <f>IF($Z1007="","",INDEX($AR$2:$AR$2000,$Z1007))</f>
      </c>
      <c r="BJ1007">
        <f>IF($Z1007="","",INDEX($AS$2:$AS$2000,$Z1007))</f>
      </c>
      <c r="BK1007">
        <f>IF($Z1007="","",INDEX($AT$2:$AT$2000,$Z1007))</f>
      </c>
      <c r="BL1007">
        <f>IF($Z1007="","",INDEX($AU$2:$AU$2000,$Z1007))</f>
      </c>
      <c r="BM1007">
        <f>IF($Z1007="","",INDEX($AV$2:$AV$2000,$Z1007))</f>
      </c>
      <c r="BN1007">
        <f>IF($Z1007="","",INDEX($AW$2:$AW$2000,$Z1007))</f>
      </c>
      <c r="BO1007">
        <f>IF($Z1007="","",INDEX($AX$2:$AX$2000,$Z1007))</f>
      </c>
      <c r="BP1007">
        <f>IF($Z1007="","",INDEX($AY$2:$AY$2000,$Z1007))</f>
      </c>
      <c r="BQ1007">
        <f>IF($Z1007="","",INDEX($AZ$2:$AZ$2000,$Z1007))</f>
      </c>
      <c r="BR1007">
        <f>IF($Z1007="","",INDEX($BA$2:$BA$2000,$Z1007))</f>
      </c>
      <c r="BS1007">
        <f>IF($Z1007="","",INDEX($BB$2:$BB$2000,$Z1007))</f>
      </c>
      <c r="BT1007">
        <f>IF($Z1007="","",INDEX($BC$2:$BC$2000,$Z1007))</f>
      </c>
      <c r="BV1007">
        <f>IF(OR($A1007="",$P1007&lt;&gt;"Yes",$AH1007="Yes"),"",1+N($AG1007))</f>
      </c>
      <c r="BW1007">
        <f>IF($A1007="","",COUNTIFS($W$2:$W$2500,$A1007,$BZ$2:$BZ$2500,"Yes")+COUNTIFS($X$2:$X$2500,$A1007,$BY$2:$BY$2500,"Yes"))</f>
      </c>
      <c r="BX1007">
        <f>IF(OR($A1007="",$P1007="Yes"),"",IF(N($BW1007)=0,0,1+SUMIFS($CB$2:$CB$2500,$W$2:$W$2500,$A1007)+SUMIFS($CA$2:$CA$2500,$X$2:$X$2500,$A1007)))</f>
      </c>
      <c r="BY1007" t="str">
        <f>IF($Y1007="","",INDEX($AH$2:$AH$2000,$Y1007)&amp;"")</f>
      </c>
      <c r="BZ1007" t="str">
        <f>IF($Z1007="","",INDEX($AH$2:$AH$2000,$Z1007)&amp;"")</f>
      </c>
      <c r="CA1007">
        <f>IF($Y1007="","",INDEX($BV$2:$BV$2000,$Y1007))</f>
      </c>
      <c r="CB1007">
        <f>IF($Z1007="","",INDEX($BV$2:$BV$2000,$Z1007))</f>
      </c>
    </row>
    <row r="1008">
      <c r="A1008" t="str">
        <f>IF(TRIM(INDEX(games!$A:$A,ROW()))="","",TRIM(INDEX(games!$A:$A,ROW())))</f>
      </c>
      <c r="B1008">
        <f>IF(OR($A1008="",INDEX(games!$B:$B,ROW())=""),"",INDEX(games!$B:$B,ROW()))</f>
      </c>
      <c r="C1008" t="str">
        <f>IF(OR($A1008="",INDEX(games!$C:$C,ROW())=""),"",INDEX(games!$C:$C,ROW()))</f>
      </c>
      <c r="D1008">
        <f>IF($A1008="","",COUNTIF($W$2:$W$2500,$A1008)+COUNTIF($X$2:$X$2500,$A1008))</f>
      </c>
      <c r="E1008">
        <f>IF($A1008="","",IFERROR(MATCH($C1008,$R$2:$R$5,0),0))</f>
      </c>
      <c r="F1008">
        <f>IF($A1008="","",MOD(ROW(),34))</f>
      </c>
      <c r="G1008">
        <f>IF($A1008="",NA(),IF($C1008="Action",$B1008,NA()))</f>
      </c>
      <c r="H1008">
        <f>IF($A1008="",NA(),IF($C1008="Action",1+$F1008*0.023,NA()))</f>
      </c>
      <c r="I1008">
        <f>IF($A1008="",NA(),IF($C1008="Strategy",$B1008,NA()))</f>
      </c>
      <c r="J1008">
        <f>IF($A1008="",NA(),IF($C1008="Strategy",2+$F1008*0.023,NA()))</f>
      </c>
      <c r="K1008">
        <f>IF($A1008="",NA(),IF($C1008="Deckbuilder",$B1008,NA()))</f>
      </c>
      <c r="L1008">
        <f>IF($A1008="",NA(),IF($C1008="Deckbuilder",3+$F1008*0.023,NA()))</f>
      </c>
      <c r="M1008">
        <f>IF($A1008="",NA(),IF($C1008="Traditional",$B1008,NA()))</f>
      </c>
      <c r="N1008">
        <f>IF($A1008="",NA(),IF($C1008="Traditional",4+$F1008*0.023,NA()))</f>
      </c>
      <c r="O1008">
        <f>IF($A1008="","",$D1008+ROW()/1000000)</f>
      </c>
      <c r="P1008" t="str">
        <f>IF(OR($A1008="",INDEX(games!$H:$H,ROW())=""),"",INDEX(games!$H:$H,ROW()))</f>
      </c>
      <c r="Q1008">
        <f>IF(OR($A1008="",$P1008&lt;&gt;"Yes"),"",$D1008+ROW()/1000000)</f>
      </c>
      <c r="T1008">
        <f>IF($Y1008="","",INDEX($B$2:$B$2000,$Y1008))</f>
      </c>
      <c r="U1008">
        <f>IF($Z1008="","",INDEX($B$2:$B$2000,$Z1008))</f>
      </c>
      <c r="V1008">
        <f>IF(OR($T1008="",$U1008=""),"",$U1008-$T1008)</f>
      </c>
      <c r="W1008" t="str">
        <f>IF(TRIM(INDEX(connections!$A:$A,ROW()))="","",TRIM(INDEX(connections!$A:$A,ROW())))</f>
      </c>
      <c r="X1008" t="str">
        <f>IF($W1008="","",TRIM(INDEX(connections!$B:$B,ROW())))</f>
      </c>
      <c r="Y1008">
        <f>IF($W1008="","",IFERROR(MATCH($W1008,$A$2:$A$2000,0),""))</f>
      </c>
      <c r="Z1008">
        <f>IF($X1008="","",IFERROR(MATCH($X1008,$A$2:$A$2000,0),""))</f>
      </c>
      <c r="AA1008" t="str">
        <f>IF($Y1008="","",INDEX($P$2:$P$2000,$Y1008))</f>
      </c>
      <c r="AB1008" t="str">
        <f>IF($Z1008="","",INDEX($P$2:$P$2000,$Z1008))</f>
      </c>
      <c r="AC1008">
        <f>IF(AND($AA1008="Yes",$AB1008="Yes"),1,"")</f>
      </c>
      <c r="AD1008">
        <f>IF(OR($Y1008="",$Z1008=""),"",IF(INDEX($C$2:$C$2000,$Y1008)=INDEX($C$2:$C$2000,$Z1008),0,1))</f>
      </c>
      <c r="AE1008">
        <f>IF($AC1008&lt;&gt;1,"",IF(AND(INDEX($AG$2:$AG$2000,$Y1008)=1,INDEX($AG$2:$AG$2000,$Z1008)=1),1,""))</f>
      </c>
      <c r="AG1008">
        <f>IF($A1008="","",COUNTIFS($W$2:$W$2500,$A1008,$AB$2:$AB$2500,"Yes")+COUNTIFS($X$2:$X$2500,$A1008,$AA$2:$AA$2500,"Yes"))</f>
      </c>
      <c r="AH1008" t="str">
        <f>IF(OR($P1008&lt;&gt;"Yes",N($AG1008)=0),"",IF(AND($AG1008=1,COUNTIFS($W$2:$W$2500,$A1008,$AE$2:$AE$2500,1)+COUNTIFS($X$2:$X$2500,$A1008,$AE$2:$AE$2500,1)&gt;0),"","Yes"))</f>
      </c>
      <c r="AI1008">
        <f>IF($AH1008="Yes",$AG1008,"")</f>
      </c>
      <c r="AJ1008">
        <f>IF($AI1008="","",$AI1008+ROW()/1000000)</f>
      </c>
      <c r="AK1008">
        <f>IF(OR($A1008="",$P1008="Yes",N($AG1008)=0),"",$AG1008+ROW()/1000000)</f>
      </c>
      <c r="AL1008" t="str">
        <f>IF($A1008="","",INDEX(games!$J:$J,ROW())&amp;"")</f>
      </c>
      <c r="AM1008">
        <f>IF($A1008="","",SUMPRODUCT($AO1008:$BD1008,'Map Analysis'!$AP$2^{0,1,2,3,4,5,6,7,8,9,10,11,12,13,14,15}))</f>
      </c>
      <c r="AN1008">
        <f>IF($A1008="","",$AM1008+ROW()/10000000)</f>
      </c>
      <c r="AO1008">
        <f>IF($A1008="","",COUNTIF($W$2:$W$2500,$A1008))</f>
      </c>
      <c r="AP1008">
        <f>IF($A1008="","",SUMIFS($BF$2:$BF$2500,$W$2:$W$2500,$A1008))</f>
      </c>
      <c r="AQ1008">
        <f>IF($A1008="","",SUMIFS($BG$2:$BG$2500,$W$2:$W$2500,$A1008))</f>
      </c>
      <c r="AR1008">
        <f>IF($A1008="","",SUMIFS($BH$2:$BH$2500,$W$2:$W$2500,$A1008))</f>
      </c>
      <c r="AS1008">
        <f>IF($A1008="","",SUMIFS($BI$2:$BI$2500,$W$2:$W$2500,$A1008))</f>
      </c>
      <c r="AT1008">
        <f>IF($A1008="","",SUMIFS($BJ$2:$BJ$2500,$W$2:$W$2500,$A1008))</f>
      </c>
      <c r="AU1008">
        <f>IF($A1008="","",SUMIFS($BK$2:$BK$2500,$W$2:$W$2500,$A1008))</f>
      </c>
      <c r="AV1008">
        <f>IF($A1008="","",SUMIFS($BL$2:$BL$2500,$W$2:$W$2500,$A1008))</f>
      </c>
      <c r="AW1008">
        <f>IF($A1008="","",SUMIFS($BM$2:$BM$2500,$W$2:$W$2500,$A1008))</f>
      </c>
      <c r="AX1008">
        <f>IF($A1008="","",SUMIFS($BN$2:$BN$2500,$W$2:$W$2500,$A1008))</f>
      </c>
      <c r="AY1008">
        <f>IF($A1008="","",SUMIFS($BO$2:$BO$2500,$W$2:$W$2500,$A1008))</f>
      </c>
      <c r="AZ1008">
        <f>IF($A1008="","",SUMIFS($BP$2:$BP$2500,$W$2:$W$2500,$A1008))</f>
      </c>
      <c r="BA1008">
        <f>IF($A1008="","",SUMIFS($BQ$2:$BQ$2500,$W$2:$W$2500,$A1008))</f>
      </c>
      <c r="BB1008">
        <f>IF($A1008="","",SUMIFS($BR$2:$BR$2500,$W$2:$W$2500,$A1008))</f>
      </c>
      <c r="BC1008">
        <f>IF($A1008="","",SUMIFS($BS$2:$BS$2500,$W$2:$W$2500,$A1008))</f>
      </c>
      <c r="BD1008">
        <f>IF($A1008="","",SUMIFS($BT$2:$BT$2500,$W$2:$W$2500,$A1008))</f>
      </c>
      <c r="BF1008">
        <f>IF($Z1008="","",INDEX($AO$2:$AO$2000,$Z1008))</f>
      </c>
      <c r="BG1008">
        <f>IF($Z1008="","",INDEX($AP$2:$AP$2000,$Z1008))</f>
      </c>
      <c r="BH1008">
        <f>IF($Z1008="","",INDEX($AQ$2:$AQ$2000,$Z1008))</f>
      </c>
      <c r="BI1008">
        <f>IF($Z1008="","",INDEX($AR$2:$AR$2000,$Z1008))</f>
      </c>
      <c r="BJ1008">
        <f>IF($Z1008="","",INDEX($AS$2:$AS$2000,$Z1008))</f>
      </c>
      <c r="BK1008">
        <f>IF($Z1008="","",INDEX($AT$2:$AT$2000,$Z1008))</f>
      </c>
      <c r="BL1008">
        <f>IF($Z1008="","",INDEX($AU$2:$AU$2000,$Z1008))</f>
      </c>
      <c r="BM1008">
        <f>IF($Z1008="","",INDEX($AV$2:$AV$2000,$Z1008))</f>
      </c>
      <c r="BN1008">
        <f>IF($Z1008="","",INDEX($AW$2:$AW$2000,$Z1008))</f>
      </c>
      <c r="BO1008">
        <f>IF($Z1008="","",INDEX($AX$2:$AX$2000,$Z1008))</f>
      </c>
      <c r="BP1008">
        <f>IF($Z1008="","",INDEX($AY$2:$AY$2000,$Z1008))</f>
      </c>
      <c r="BQ1008">
        <f>IF($Z1008="","",INDEX($AZ$2:$AZ$2000,$Z1008))</f>
      </c>
      <c r="BR1008">
        <f>IF($Z1008="","",INDEX($BA$2:$BA$2000,$Z1008))</f>
      </c>
      <c r="BS1008">
        <f>IF($Z1008="","",INDEX($BB$2:$BB$2000,$Z1008))</f>
      </c>
      <c r="BT1008">
        <f>IF($Z1008="","",INDEX($BC$2:$BC$2000,$Z1008))</f>
      </c>
      <c r="BV1008">
        <f>IF(OR($A1008="",$P1008&lt;&gt;"Yes",$AH1008="Yes"),"",1+N($AG1008))</f>
      </c>
      <c r="BW1008">
        <f>IF($A1008="","",COUNTIFS($W$2:$W$2500,$A1008,$BZ$2:$BZ$2500,"Yes")+COUNTIFS($X$2:$X$2500,$A1008,$BY$2:$BY$2500,"Yes"))</f>
      </c>
      <c r="BX1008">
        <f>IF(OR($A1008="",$P1008="Yes"),"",IF(N($BW1008)=0,0,1+SUMIFS($CB$2:$CB$2500,$W$2:$W$2500,$A1008)+SUMIFS($CA$2:$CA$2500,$X$2:$X$2500,$A1008)))</f>
      </c>
      <c r="BY1008" t="str">
        <f>IF($Y1008="","",INDEX($AH$2:$AH$2000,$Y1008)&amp;"")</f>
      </c>
      <c r="BZ1008" t="str">
        <f>IF($Z1008="","",INDEX($AH$2:$AH$2000,$Z1008)&amp;"")</f>
      </c>
      <c r="CA1008">
        <f>IF($Y1008="","",INDEX($BV$2:$BV$2000,$Y1008))</f>
      </c>
      <c r="CB1008">
        <f>IF($Z1008="","",INDEX($BV$2:$BV$2000,$Z1008))</f>
      </c>
    </row>
    <row r="1009">
      <c r="A1009" t="str">
        <f>IF(TRIM(INDEX(games!$A:$A,ROW()))="","",TRIM(INDEX(games!$A:$A,ROW())))</f>
      </c>
      <c r="B1009">
        <f>IF(OR($A1009="",INDEX(games!$B:$B,ROW())=""),"",INDEX(games!$B:$B,ROW()))</f>
      </c>
      <c r="C1009" t="str">
        <f>IF(OR($A1009="",INDEX(games!$C:$C,ROW())=""),"",INDEX(games!$C:$C,ROW()))</f>
      </c>
      <c r="D1009">
        <f>IF($A1009="","",COUNTIF($W$2:$W$2500,$A1009)+COUNTIF($X$2:$X$2500,$A1009))</f>
      </c>
      <c r="E1009">
        <f>IF($A1009="","",IFERROR(MATCH($C1009,$R$2:$R$5,0),0))</f>
      </c>
      <c r="F1009">
        <f>IF($A1009="","",MOD(ROW(),34))</f>
      </c>
      <c r="G1009">
        <f>IF($A1009="",NA(),IF($C1009="Action",$B1009,NA()))</f>
      </c>
      <c r="H1009">
        <f>IF($A1009="",NA(),IF($C1009="Action",1+$F1009*0.023,NA()))</f>
      </c>
      <c r="I1009">
        <f>IF($A1009="",NA(),IF($C1009="Strategy",$B1009,NA()))</f>
      </c>
      <c r="J1009">
        <f>IF($A1009="",NA(),IF($C1009="Strategy",2+$F1009*0.023,NA()))</f>
      </c>
      <c r="K1009">
        <f>IF($A1009="",NA(),IF($C1009="Deckbuilder",$B1009,NA()))</f>
      </c>
      <c r="L1009">
        <f>IF($A1009="",NA(),IF($C1009="Deckbuilder",3+$F1009*0.023,NA()))</f>
      </c>
      <c r="M1009">
        <f>IF($A1009="",NA(),IF($C1009="Traditional",$B1009,NA()))</f>
      </c>
      <c r="N1009">
        <f>IF($A1009="",NA(),IF($C1009="Traditional",4+$F1009*0.023,NA()))</f>
      </c>
      <c r="O1009">
        <f>IF($A1009="","",$D1009+ROW()/1000000)</f>
      </c>
      <c r="P1009" t="str">
        <f>IF(OR($A1009="",INDEX(games!$H:$H,ROW())=""),"",INDEX(games!$H:$H,ROW()))</f>
      </c>
      <c r="Q1009">
        <f>IF(OR($A1009="",$P1009&lt;&gt;"Yes"),"",$D1009+ROW()/1000000)</f>
      </c>
      <c r="T1009">
        <f>IF($Y1009="","",INDEX($B$2:$B$2000,$Y1009))</f>
      </c>
      <c r="U1009">
        <f>IF($Z1009="","",INDEX($B$2:$B$2000,$Z1009))</f>
      </c>
      <c r="V1009">
        <f>IF(OR($T1009="",$U1009=""),"",$U1009-$T1009)</f>
      </c>
      <c r="W1009" t="str">
        <f>IF(TRIM(INDEX(connections!$A:$A,ROW()))="","",TRIM(INDEX(connections!$A:$A,ROW())))</f>
      </c>
      <c r="X1009" t="str">
        <f>IF($W1009="","",TRIM(INDEX(connections!$B:$B,ROW())))</f>
      </c>
      <c r="Y1009">
        <f>IF($W1009="","",IFERROR(MATCH($W1009,$A$2:$A$2000,0),""))</f>
      </c>
      <c r="Z1009">
        <f>IF($X1009="","",IFERROR(MATCH($X1009,$A$2:$A$2000,0),""))</f>
      </c>
      <c r="AA1009" t="str">
        <f>IF($Y1009="","",INDEX($P$2:$P$2000,$Y1009))</f>
      </c>
      <c r="AB1009" t="str">
        <f>IF($Z1009="","",INDEX($P$2:$P$2000,$Z1009))</f>
      </c>
      <c r="AC1009">
        <f>IF(AND($AA1009="Yes",$AB1009="Yes"),1,"")</f>
      </c>
      <c r="AD1009">
        <f>IF(OR($Y1009="",$Z1009=""),"",IF(INDEX($C$2:$C$2000,$Y1009)=INDEX($C$2:$C$2000,$Z1009),0,1))</f>
      </c>
      <c r="AE1009">
        <f>IF($AC1009&lt;&gt;1,"",IF(AND(INDEX($AG$2:$AG$2000,$Y1009)=1,INDEX($AG$2:$AG$2000,$Z1009)=1),1,""))</f>
      </c>
      <c r="AG1009">
        <f>IF($A1009="","",COUNTIFS($W$2:$W$2500,$A1009,$AB$2:$AB$2500,"Yes")+COUNTIFS($X$2:$X$2500,$A1009,$AA$2:$AA$2500,"Yes"))</f>
      </c>
      <c r="AH1009" t="str">
        <f>IF(OR($P1009&lt;&gt;"Yes",N($AG1009)=0),"",IF(AND($AG1009=1,COUNTIFS($W$2:$W$2500,$A1009,$AE$2:$AE$2500,1)+COUNTIFS($X$2:$X$2500,$A1009,$AE$2:$AE$2500,1)&gt;0),"","Yes"))</f>
      </c>
      <c r="AI1009">
        <f>IF($AH1009="Yes",$AG1009,"")</f>
      </c>
      <c r="AJ1009">
        <f>IF($AI1009="","",$AI1009+ROW()/1000000)</f>
      </c>
      <c r="AK1009">
        <f>IF(OR($A1009="",$P1009="Yes",N($AG1009)=0),"",$AG1009+ROW()/1000000)</f>
      </c>
      <c r="AL1009" t="str">
        <f>IF($A1009="","",INDEX(games!$J:$J,ROW())&amp;"")</f>
      </c>
      <c r="AM1009">
        <f>IF($A1009="","",SUMPRODUCT($AO1009:$BD1009,'Map Analysis'!$AP$2^{0,1,2,3,4,5,6,7,8,9,10,11,12,13,14,15}))</f>
      </c>
      <c r="AN1009">
        <f>IF($A1009="","",$AM1009+ROW()/10000000)</f>
      </c>
      <c r="AO1009">
        <f>IF($A1009="","",COUNTIF($W$2:$W$2500,$A1009))</f>
      </c>
      <c r="AP1009">
        <f>IF($A1009="","",SUMIFS($BF$2:$BF$2500,$W$2:$W$2500,$A1009))</f>
      </c>
      <c r="AQ1009">
        <f>IF($A1009="","",SUMIFS($BG$2:$BG$2500,$W$2:$W$2500,$A1009))</f>
      </c>
      <c r="AR1009">
        <f>IF($A1009="","",SUMIFS($BH$2:$BH$2500,$W$2:$W$2500,$A1009))</f>
      </c>
      <c r="AS1009">
        <f>IF($A1009="","",SUMIFS($BI$2:$BI$2500,$W$2:$W$2500,$A1009))</f>
      </c>
      <c r="AT1009">
        <f>IF($A1009="","",SUMIFS($BJ$2:$BJ$2500,$W$2:$W$2500,$A1009))</f>
      </c>
      <c r="AU1009">
        <f>IF($A1009="","",SUMIFS($BK$2:$BK$2500,$W$2:$W$2500,$A1009))</f>
      </c>
      <c r="AV1009">
        <f>IF($A1009="","",SUMIFS($BL$2:$BL$2500,$W$2:$W$2500,$A1009))</f>
      </c>
      <c r="AW1009">
        <f>IF($A1009="","",SUMIFS($BM$2:$BM$2500,$W$2:$W$2500,$A1009))</f>
      </c>
      <c r="AX1009">
        <f>IF($A1009="","",SUMIFS($BN$2:$BN$2500,$W$2:$W$2500,$A1009))</f>
      </c>
      <c r="AY1009">
        <f>IF($A1009="","",SUMIFS($BO$2:$BO$2500,$W$2:$W$2500,$A1009))</f>
      </c>
      <c r="AZ1009">
        <f>IF($A1009="","",SUMIFS($BP$2:$BP$2500,$W$2:$W$2500,$A1009))</f>
      </c>
      <c r="BA1009">
        <f>IF($A1009="","",SUMIFS($BQ$2:$BQ$2500,$W$2:$W$2500,$A1009))</f>
      </c>
      <c r="BB1009">
        <f>IF($A1009="","",SUMIFS($BR$2:$BR$2500,$W$2:$W$2500,$A1009))</f>
      </c>
      <c r="BC1009">
        <f>IF($A1009="","",SUMIFS($BS$2:$BS$2500,$W$2:$W$2500,$A1009))</f>
      </c>
      <c r="BD1009">
        <f>IF($A1009="","",SUMIFS($BT$2:$BT$2500,$W$2:$W$2500,$A1009))</f>
      </c>
      <c r="BF1009">
        <f>IF($Z1009="","",INDEX($AO$2:$AO$2000,$Z1009))</f>
      </c>
      <c r="BG1009">
        <f>IF($Z1009="","",INDEX($AP$2:$AP$2000,$Z1009))</f>
      </c>
      <c r="BH1009">
        <f>IF($Z1009="","",INDEX($AQ$2:$AQ$2000,$Z1009))</f>
      </c>
      <c r="BI1009">
        <f>IF($Z1009="","",INDEX($AR$2:$AR$2000,$Z1009))</f>
      </c>
      <c r="BJ1009">
        <f>IF($Z1009="","",INDEX($AS$2:$AS$2000,$Z1009))</f>
      </c>
      <c r="BK1009">
        <f>IF($Z1009="","",INDEX($AT$2:$AT$2000,$Z1009))</f>
      </c>
      <c r="BL1009">
        <f>IF($Z1009="","",INDEX($AU$2:$AU$2000,$Z1009))</f>
      </c>
      <c r="BM1009">
        <f>IF($Z1009="","",INDEX($AV$2:$AV$2000,$Z1009))</f>
      </c>
      <c r="BN1009">
        <f>IF($Z1009="","",INDEX($AW$2:$AW$2000,$Z1009))</f>
      </c>
      <c r="BO1009">
        <f>IF($Z1009="","",INDEX($AX$2:$AX$2000,$Z1009))</f>
      </c>
      <c r="BP1009">
        <f>IF($Z1009="","",INDEX($AY$2:$AY$2000,$Z1009))</f>
      </c>
      <c r="BQ1009">
        <f>IF($Z1009="","",INDEX($AZ$2:$AZ$2000,$Z1009))</f>
      </c>
      <c r="BR1009">
        <f>IF($Z1009="","",INDEX($BA$2:$BA$2000,$Z1009))</f>
      </c>
      <c r="BS1009">
        <f>IF($Z1009="","",INDEX($BB$2:$BB$2000,$Z1009))</f>
      </c>
      <c r="BT1009">
        <f>IF($Z1009="","",INDEX($BC$2:$BC$2000,$Z1009))</f>
      </c>
      <c r="BV1009">
        <f>IF(OR($A1009="",$P1009&lt;&gt;"Yes",$AH1009="Yes"),"",1+N($AG1009))</f>
      </c>
      <c r="BW1009">
        <f>IF($A1009="","",COUNTIFS($W$2:$W$2500,$A1009,$BZ$2:$BZ$2500,"Yes")+COUNTIFS($X$2:$X$2500,$A1009,$BY$2:$BY$2500,"Yes"))</f>
      </c>
      <c r="BX1009">
        <f>IF(OR($A1009="",$P1009="Yes"),"",IF(N($BW1009)=0,0,1+SUMIFS($CB$2:$CB$2500,$W$2:$W$2500,$A1009)+SUMIFS($CA$2:$CA$2500,$X$2:$X$2500,$A1009)))</f>
      </c>
      <c r="BY1009" t="str">
        <f>IF($Y1009="","",INDEX($AH$2:$AH$2000,$Y1009)&amp;"")</f>
      </c>
      <c r="BZ1009" t="str">
        <f>IF($Z1009="","",INDEX($AH$2:$AH$2000,$Z1009)&amp;"")</f>
      </c>
      <c r="CA1009">
        <f>IF($Y1009="","",INDEX($BV$2:$BV$2000,$Y1009))</f>
      </c>
      <c r="CB1009">
        <f>IF($Z1009="","",INDEX($BV$2:$BV$2000,$Z1009))</f>
      </c>
    </row>
    <row r="1010">
      <c r="A1010" t="str">
        <f>IF(TRIM(INDEX(games!$A:$A,ROW()))="","",TRIM(INDEX(games!$A:$A,ROW())))</f>
      </c>
      <c r="B1010">
        <f>IF(OR($A1010="",INDEX(games!$B:$B,ROW())=""),"",INDEX(games!$B:$B,ROW()))</f>
      </c>
      <c r="C1010" t="str">
        <f>IF(OR($A1010="",INDEX(games!$C:$C,ROW())=""),"",INDEX(games!$C:$C,ROW()))</f>
      </c>
      <c r="D1010">
        <f>IF($A1010="","",COUNTIF($W$2:$W$2500,$A1010)+COUNTIF($X$2:$X$2500,$A1010))</f>
      </c>
      <c r="E1010">
        <f>IF($A1010="","",IFERROR(MATCH($C1010,$R$2:$R$5,0),0))</f>
      </c>
      <c r="F1010">
        <f>IF($A1010="","",MOD(ROW(),34))</f>
      </c>
      <c r="G1010">
        <f>IF($A1010="",NA(),IF($C1010="Action",$B1010,NA()))</f>
      </c>
      <c r="H1010">
        <f>IF($A1010="",NA(),IF($C1010="Action",1+$F1010*0.023,NA()))</f>
      </c>
      <c r="I1010">
        <f>IF($A1010="",NA(),IF($C1010="Strategy",$B1010,NA()))</f>
      </c>
      <c r="J1010">
        <f>IF($A1010="",NA(),IF($C1010="Strategy",2+$F1010*0.023,NA()))</f>
      </c>
      <c r="K1010">
        <f>IF($A1010="",NA(),IF($C1010="Deckbuilder",$B1010,NA()))</f>
      </c>
      <c r="L1010">
        <f>IF($A1010="",NA(),IF($C1010="Deckbuilder",3+$F1010*0.023,NA()))</f>
      </c>
      <c r="M1010">
        <f>IF($A1010="",NA(),IF($C1010="Traditional",$B1010,NA()))</f>
      </c>
      <c r="N1010">
        <f>IF($A1010="",NA(),IF($C1010="Traditional",4+$F1010*0.023,NA()))</f>
      </c>
      <c r="O1010">
        <f>IF($A1010="","",$D1010+ROW()/1000000)</f>
      </c>
      <c r="P1010" t="str">
        <f>IF(OR($A1010="",INDEX(games!$H:$H,ROW())=""),"",INDEX(games!$H:$H,ROW()))</f>
      </c>
      <c r="Q1010">
        <f>IF(OR($A1010="",$P1010&lt;&gt;"Yes"),"",$D1010+ROW()/1000000)</f>
      </c>
      <c r="T1010">
        <f>IF($Y1010="","",INDEX($B$2:$B$2000,$Y1010))</f>
      </c>
      <c r="U1010">
        <f>IF($Z1010="","",INDEX($B$2:$B$2000,$Z1010))</f>
      </c>
      <c r="V1010">
        <f>IF(OR($T1010="",$U1010=""),"",$U1010-$T1010)</f>
      </c>
      <c r="W1010" t="str">
        <f>IF(TRIM(INDEX(connections!$A:$A,ROW()))="","",TRIM(INDEX(connections!$A:$A,ROW())))</f>
      </c>
      <c r="X1010" t="str">
        <f>IF($W1010="","",TRIM(INDEX(connections!$B:$B,ROW())))</f>
      </c>
      <c r="Y1010">
        <f>IF($W1010="","",IFERROR(MATCH($W1010,$A$2:$A$2000,0),""))</f>
      </c>
      <c r="Z1010">
        <f>IF($X1010="","",IFERROR(MATCH($X1010,$A$2:$A$2000,0),""))</f>
      </c>
      <c r="AA1010" t="str">
        <f>IF($Y1010="","",INDEX($P$2:$P$2000,$Y1010))</f>
      </c>
      <c r="AB1010" t="str">
        <f>IF($Z1010="","",INDEX($P$2:$P$2000,$Z1010))</f>
      </c>
      <c r="AC1010">
        <f>IF(AND($AA1010="Yes",$AB1010="Yes"),1,"")</f>
      </c>
      <c r="AD1010">
        <f>IF(OR($Y1010="",$Z1010=""),"",IF(INDEX($C$2:$C$2000,$Y1010)=INDEX($C$2:$C$2000,$Z1010),0,1))</f>
      </c>
      <c r="AE1010">
        <f>IF($AC1010&lt;&gt;1,"",IF(AND(INDEX($AG$2:$AG$2000,$Y1010)=1,INDEX($AG$2:$AG$2000,$Z1010)=1),1,""))</f>
      </c>
      <c r="AG1010">
        <f>IF($A1010="","",COUNTIFS($W$2:$W$2500,$A1010,$AB$2:$AB$2500,"Yes")+COUNTIFS($X$2:$X$2500,$A1010,$AA$2:$AA$2500,"Yes"))</f>
      </c>
      <c r="AH1010" t="str">
        <f>IF(OR($P1010&lt;&gt;"Yes",N($AG1010)=0),"",IF(AND($AG1010=1,COUNTIFS($W$2:$W$2500,$A1010,$AE$2:$AE$2500,1)+COUNTIFS($X$2:$X$2500,$A1010,$AE$2:$AE$2500,1)&gt;0),"","Yes"))</f>
      </c>
      <c r="AI1010">
        <f>IF($AH1010="Yes",$AG1010,"")</f>
      </c>
      <c r="AJ1010">
        <f>IF($AI1010="","",$AI1010+ROW()/1000000)</f>
      </c>
      <c r="AK1010">
        <f>IF(OR($A1010="",$P1010="Yes",N($AG1010)=0),"",$AG1010+ROW()/1000000)</f>
      </c>
      <c r="AL1010" t="str">
        <f>IF($A1010="","",INDEX(games!$J:$J,ROW())&amp;"")</f>
      </c>
      <c r="AM1010">
        <f>IF($A1010="","",SUMPRODUCT($AO1010:$BD1010,'Map Analysis'!$AP$2^{0,1,2,3,4,5,6,7,8,9,10,11,12,13,14,15}))</f>
      </c>
      <c r="AN1010">
        <f>IF($A1010="","",$AM1010+ROW()/10000000)</f>
      </c>
      <c r="AO1010">
        <f>IF($A1010="","",COUNTIF($W$2:$W$2500,$A1010))</f>
      </c>
      <c r="AP1010">
        <f>IF($A1010="","",SUMIFS($BF$2:$BF$2500,$W$2:$W$2500,$A1010))</f>
      </c>
      <c r="AQ1010">
        <f>IF($A1010="","",SUMIFS($BG$2:$BG$2500,$W$2:$W$2500,$A1010))</f>
      </c>
      <c r="AR1010">
        <f>IF($A1010="","",SUMIFS($BH$2:$BH$2500,$W$2:$W$2500,$A1010))</f>
      </c>
      <c r="AS1010">
        <f>IF($A1010="","",SUMIFS($BI$2:$BI$2500,$W$2:$W$2500,$A1010))</f>
      </c>
      <c r="AT1010">
        <f>IF($A1010="","",SUMIFS($BJ$2:$BJ$2500,$W$2:$W$2500,$A1010))</f>
      </c>
      <c r="AU1010">
        <f>IF($A1010="","",SUMIFS($BK$2:$BK$2500,$W$2:$W$2500,$A1010))</f>
      </c>
      <c r="AV1010">
        <f>IF($A1010="","",SUMIFS($BL$2:$BL$2500,$W$2:$W$2500,$A1010))</f>
      </c>
      <c r="AW1010">
        <f>IF($A1010="","",SUMIFS($BM$2:$BM$2500,$W$2:$W$2500,$A1010))</f>
      </c>
      <c r="AX1010">
        <f>IF($A1010="","",SUMIFS($BN$2:$BN$2500,$W$2:$W$2500,$A1010))</f>
      </c>
      <c r="AY1010">
        <f>IF($A1010="","",SUMIFS($BO$2:$BO$2500,$W$2:$W$2500,$A1010))</f>
      </c>
      <c r="AZ1010">
        <f>IF($A1010="","",SUMIFS($BP$2:$BP$2500,$W$2:$W$2500,$A1010))</f>
      </c>
      <c r="BA1010">
        <f>IF($A1010="","",SUMIFS($BQ$2:$BQ$2500,$W$2:$W$2500,$A1010))</f>
      </c>
      <c r="BB1010">
        <f>IF($A1010="","",SUMIFS($BR$2:$BR$2500,$W$2:$W$2500,$A1010))</f>
      </c>
      <c r="BC1010">
        <f>IF($A1010="","",SUMIFS($BS$2:$BS$2500,$W$2:$W$2500,$A1010))</f>
      </c>
      <c r="BD1010">
        <f>IF($A1010="","",SUMIFS($BT$2:$BT$2500,$W$2:$W$2500,$A1010))</f>
      </c>
      <c r="BF1010">
        <f>IF($Z1010="","",INDEX($AO$2:$AO$2000,$Z1010))</f>
      </c>
      <c r="BG1010">
        <f>IF($Z1010="","",INDEX($AP$2:$AP$2000,$Z1010))</f>
      </c>
      <c r="BH1010">
        <f>IF($Z1010="","",INDEX($AQ$2:$AQ$2000,$Z1010))</f>
      </c>
      <c r="BI1010">
        <f>IF($Z1010="","",INDEX($AR$2:$AR$2000,$Z1010))</f>
      </c>
      <c r="BJ1010">
        <f>IF($Z1010="","",INDEX($AS$2:$AS$2000,$Z1010))</f>
      </c>
      <c r="BK1010">
        <f>IF($Z1010="","",INDEX($AT$2:$AT$2000,$Z1010))</f>
      </c>
      <c r="BL1010">
        <f>IF($Z1010="","",INDEX($AU$2:$AU$2000,$Z1010))</f>
      </c>
      <c r="BM1010">
        <f>IF($Z1010="","",INDEX($AV$2:$AV$2000,$Z1010))</f>
      </c>
      <c r="BN1010">
        <f>IF($Z1010="","",INDEX($AW$2:$AW$2000,$Z1010))</f>
      </c>
      <c r="BO1010">
        <f>IF($Z1010="","",INDEX($AX$2:$AX$2000,$Z1010))</f>
      </c>
      <c r="BP1010">
        <f>IF($Z1010="","",INDEX($AY$2:$AY$2000,$Z1010))</f>
      </c>
      <c r="BQ1010">
        <f>IF($Z1010="","",INDEX($AZ$2:$AZ$2000,$Z1010))</f>
      </c>
      <c r="BR1010">
        <f>IF($Z1010="","",INDEX($BA$2:$BA$2000,$Z1010))</f>
      </c>
      <c r="BS1010">
        <f>IF($Z1010="","",INDEX($BB$2:$BB$2000,$Z1010))</f>
      </c>
      <c r="BT1010">
        <f>IF($Z1010="","",INDEX($BC$2:$BC$2000,$Z1010))</f>
      </c>
      <c r="BV1010">
        <f>IF(OR($A1010="",$P1010&lt;&gt;"Yes",$AH1010="Yes"),"",1+N($AG1010))</f>
      </c>
      <c r="BW1010">
        <f>IF($A1010="","",COUNTIFS($W$2:$W$2500,$A1010,$BZ$2:$BZ$2500,"Yes")+COUNTIFS($X$2:$X$2500,$A1010,$BY$2:$BY$2500,"Yes"))</f>
      </c>
      <c r="BX1010">
        <f>IF(OR($A1010="",$P1010="Yes"),"",IF(N($BW1010)=0,0,1+SUMIFS($CB$2:$CB$2500,$W$2:$W$2500,$A1010)+SUMIFS($CA$2:$CA$2500,$X$2:$X$2500,$A1010)))</f>
      </c>
      <c r="BY1010" t="str">
        <f>IF($Y1010="","",INDEX($AH$2:$AH$2000,$Y1010)&amp;"")</f>
      </c>
      <c r="BZ1010" t="str">
        <f>IF($Z1010="","",INDEX($AH$2:$AH$2000,$Z1010)&amp;"")</f>
      </c>
      <c r="CA1010">
        <f>IF($Y1010="","",INDEX($BV$2:$BV$2000,$Y1010))</f>
      </c>
      <c r="CB1010">
        <f>IF($Z1010="","",INDEX($BV$2:$BV$2000,$Z1010))</f>
      </c>
    </row>
    <row r="1011">
      <c r="A1011" t="str">
        <f>IF(TRIM(INDEX(games!$A:$A,ROW()))="","",TRIM(INDEX(games!$A:$A,ROW())))</f>
      </c>
      <c r="B1011">
        <f>IF(OR($A1011="",INDEX(games!$B:$B,ROW())=""),"",INDEX(games!$B:$B,ROW()))</f>
      </c>
      <c r="C1011" t="str">
        <f>IF(OR($A1011="",INDEX(games!$C:$C,ROW())=""),"",INDEX(games!$C:$C,ROW()))</f>
      </c>
      <c r="D1011">
        <f>IF($A1011="","",COUNTIF($W$2:$W$2500,$A1011)+COUNTIF($X$2:$X$2500,$A1011))</f>
      </c>
      <c r="E1011">
        <f>IF($A1011="","",IFERROR(MATCH($C1011,$R$2:$R$5,0),0))</f>
      </c>
      <c r="F1011">
        <f>IF($A1011="","",MOD(ROW(),34))</f>
      </c>
      <c r="G1011">
        <f>IF($A1011="",NA(),IF($C1011="Action",$B1011,NA()))</f>
      </c>
      <c r="H1011">
        <f>IF($A1011="",NA(),IF($C1011="Action",1+$F1011*0.023,NA()))</f>
      </c>
      <c r="I1011">
        <f>IF($A1011="",NA(),IF($C1011="Strategy",$B1011,NA()))</f>
      </c>
      <c r="J1011">
        <f>IF($A1011="",NA(),IF($C1011="Strategy",2+$F1011*0.023,NA()))</f>
      </c>
      <c r="K1011">
        <f>IF($A1011="",NA(),IF($C1011="Deckbuilder",$B1011,NA()))</f>
      </c>
      <c r="L1011">
        <f>IF($A1011="",NA(),IF($C1011="Deckbuilder",3+$F1011*0.023,NA()))</f>
      </c>
      <c r="M1011">
        <f>IF($A1011="",NA(),IF($C1011="Traditional",$B1011,NA()))</f>
      </c>
      <c r="N1011">
        <f>IF($A1011="",NA(),IF($C1011="Traditional",4+$F1011*0.023,NA()))</f>
      </c>
      <c r="O1011">
        <f>IF($A1011="","",$D1011+ROW()/1000000)</f>
      </c>
      <c r="P1011" t="str">
        <f>IF(OR($A1011="",INDEX(games!$H:$H,ROW())=""),"",INDEX(games!$H:$H,ROW()))</f>
      </c>
      <c r="Q1011">
        <f>IF(OR($A1011="",$P1011&lt;&gt;"Yes"),"",$D1011+ROW()/1000000)</f>
      </c>
      <c r="T1011">
        <f>IF($Y1011="","",INDEX($B$2:$B$2000,$Y1011))</f>
      </c>
      <c r="U1011">
        <f>IF($Z1011="","",INDEX($B$2:$B$2000,$Z1011))</f>
      </c>
      <c r="V1011">
        <f>IF(OR($T1011="",$U1011=""),"",$U1011-$T1011)</f>
      </c>
      <c r="W1011" t="str">
        <f>IF(TRIM(INDEX(connections!$A:$A,ROW()))="","",TRIM(INDEX(connections!$A:$A,ROW())))</f>
      </c>
      <c r="X1011" t="str">
        <f>IF($W1011="","",TRIM(INDEX(connections!$B:$B,ROW())))</f>
      </c>
      <c r="Y1011">
        <f>IF($W1011="","",IFERROR(MATCH($W1011,$A$2:$A$2000,0),""))</f>
      </c>
      <c r="Z1011">
        <f>IF($X1011="","",IFERROR(MATCH($X1011,$A$2:$A$2000,0),""))</f>
      </c>
      <c r="AA1011" t="str">
        <f>IF($Y1011="","",INDEX($P$2:$P$2000,$Y1011))</f>
      </c>
      <c r="AB1011" t="str">
        <f>IF($Z1011="","",INDEX($P$2:$P$2000,$Z1011))</f>
      </c>
      <c r="AC1011">
        <f>IF(AND($AA1011="Yes",$AB1011="Yes"),1,"")</f>
      </c>
      <c r="AD1011">
        <f>IF(OR($Y1011="",$Z1011=""),"",IF(INDEX($C$2:$C$2000,$Y1011)=INDEX($C$2:$C$2000,$Z1011),0,1))</f>
      </c>
      <c r="AE1011">
        <f>IF($AC1011&lt;&gt;1,"",IF(AND(INDEX($AG$2:$AG$2000,$Y1011)=1,INDEX($AG$2:$AG$2000,$Z1011)=1),1,""))</f>
      </c>
      <c r="AG1011">
        <f>IF($A1011="","",COUNTIFS($W$2:$W$2500,$A1011,$AB$2:$AB$2500,"Yes")+COUNTIFS($X$2:$X$2500,$A1011,$AA$2:$AA$2500,"Yes"))</f>
      </c>
      <c r="AH1011" t="str">
        <f>IF(OR($P1011&lt;&gt;"Yes",N($AG1011)=0),"",IF(AND($AG1011=1,COUNTIFS($W$2:$W$2500,$A1011,$AE$2:$AE$2500,1)+COUNTIFS($X$2:$X$2500,$A1011,$AE$2:$AE$2500,1)&gt;0),"","Yes"))</f>
      </c>
      <c r="AI1011">
        <f>IF($AH1011="Yes",$AG1011,"")</f>
      </c>
      <c r="AJ1011">
        <f>IF($AI1011="","",$AI1011+ROW()/1000000)</f>
      </c>
      <c r="AK1011">
        <f>IF(OR($A1011="",$P1011="Yes",N($AG1011)=0),"",$AG1011+ROW()/1000000)</f>
      </c>
      <c r="AL1011" t="str">
        <f>IF($A1011="","",INDEX(games!$J:$J,ROW())&amp;"")</f>
      </c>
      <c r="AM1011">
        <f>IF($A1011="","",SUMPRODUCT($AO1011:$BD1011,'Map Analysis'!$AP$2^{0,1,2,3,4,5,6,7,8,9,10,11,12,13,14,15}))</f>
      </c>
      <c r="AN1011">
        <f>IF($A1011="","",$AM1011+ROW()/10000000)</f>
      </c>
      <c r="AO1011">
        <f>IF($A1011="","",COUNTIF($W$2:$W$2500,$A1011))</f>
      </c>
      <c r="AP1011">
        <f>IF($A1011="","",SUMIFS($BF$2:$BF$2500,$W$2:$W$2500,$A1011))</f>
      </c>
      <c r="AQ1011">
        <f>IF($A1011="","",SUMIFS($BG$2:$BG$2500,$W$2:$W$2500,$A1011))</f>
      </c>
      <c r="AR1011">
        <f>IF($A1011="","",SUMIFS($BH$2:$BH$2500,$W$2:$W$2500,$A1011))</f>
      </c>
      <c r="AS1011">
        <f>IF($A1011="","",SUMIFS($BI$2:$BI$2500,$W$2:$W$2500,$A1011))</f>
      </c>
      <c r="AT1011">
        <f>IF($A1011="","",SUMIFS($BJ$2:$BJ$2500,$W$2:$W$2500,$A1011))</f>
      </c>
      <c r="AU1011">
        <f>IF($A1011="","",SUMIFS($BK$2:$BK$2500,$W$2:$W$2500,$A1011))</f>
      </c>
      <c r="AV1011">
        <f>IF($A1011="","",SUMIFS($BL$2:$BL$2500,$W$2:$W$2500,$A1011))</f>
      </c>
      <c r="AW1011">
        <f>IF($A1011="","",SUMIFS($BM$2:$BM$2500,$W$2:$W$2500,$A1011))</f>
      </c>
      <c r="AX1011">
        <f>IF($A1011="","",SUMIFS($BN$2:$BN$2500,$W$2:$W$2500,$A1011))</f>
      </c>
      <c r="AY1011">
        <f>IF($A1011="","",SUMIFS($BO$2:$BO$2500,$W$2:$W$2500,$A1011))</f>
      </c>
      <c r="AZ1011">
        <f>IF($A1011="","",SUMIFS($BP$2:$BP$2500,$W$2:$W$2500,$A1011))</f>
      </c>
      <c r="BA1011">
        <f>IF($A1011="","",SUMIFS($BQ$2:$BQ$2500,$W$2:$W$2500,$A1011))</f>
      </c>
      <c r="BB1011">
        <f>IF($A1011="","",SUMIFS($BR$2:$BR$2500,$W$2:$W$2500,$A1011))</f>
      </c>
      <c r="BC1011">
        <f>IF($A1011="","",SUMIFS($BS$2:$BS$2500,$W$2:$W$2500,$A1011))</f>
      </c>
      <c r="BD1011">
        <f>IF($A1011="","",SUMIFS($BT$2:$BT$2500,$W$2:$W$2500,$A1011))</f>
      </c>
      <c r="BF1011">
        <f>IF($Z1011="","",INDEX($AO$2:$AO$2000,$Z1011))</f>
      </c>
      <c r="BG1011">
        <f>IF($Z1011="","",INDEX($AP$2:$AP$2000,$Z1011))</f>
      </c>
      <c r="BH1011">
        <f>IF($Z1011="","",INDEX($AQ$2:$AQ$2000,$Z1011))</f>
      </c>
      <c r="BI1011">
        <f>IF($Z1011="","",INDEX($AR$2:$AR$2000,$Z1011))</f>
      </c>
      <c r="BJ1011">
        <f>IF($Z1011="","",INDEX($AS$2:$AS$2000,$Z1011))</f>
      </c>
      <c r="BK1011">
        <f>IF($Z1011="","",INDEX($AT$2:$AT$2000,$Z1011))</f>
      </c>
      <c r="BL1011">
        <f>IF($Z1011="","",INDEX($AU$2:$AU$2000,$Z1011))</f>
      </c>
      <c r="BM1011">
        <f>IF($Z1011="","",INDEX($AV$2:$AV$2000,$Z1011))</f>
      </c>
      <c r="BN1011">
        <f>IF($Z1011="","",INDEX($AW$2:$AW$2000,$Z1011))</f>
      </c>
      <c r="BO1011">
        <f>IF($Z1011="","",INDEX($AX$2:$AX$2000,$Z1011))</f>
      </c>
      <c r="BP1011">
        <f>IF($Z1011="","",INDEX($AY$2:$AY$2000,$Z1011))</f>
      </c>
      <c r="BQ1011">
        <f>IF($Z1011="","",INDEX($AZ$2:$AZ$2000,$Z1011))</f>
      </c>
      <c r="BR1011">
        <f>IF($Z1011="","",INDEX($BA$2:$BA$2000,$Z1011))</f>
      </c>
      <c r="BS1011">
        <f>IF($Z1011="","",INDEX($BB$2:$BB$2000,$Z1011))</f>
      </c>
      <c r="BT1011">
        <f>IF($Z1011="","",INDEX($BC$2:$BC$2000,$Z1011))</f>
      </c>
      <c r="BV1011">
        <f>IF(OR($A1011="",$P1011&lt;&gt;"Yes",$AH1011="Yes"),"",1+N($AG1011))</f>
      </c>
      <c r="BW1011">
        <f>IF($A1011="","",COUNTIFS($W$2:$W$2500,$A1011,$BZ$2:$BZ$2500,"Yes")+COUNTIFS($X$2:$X$2500,$A1011,$BY$2:$BY$2500,"Yes"))</f>
      </c>
      <c r="BX1011">
        <f>IF(OR($A1011="",$P1011="Yes"),"",IF(N($BW1011)=0,0,1+SUMIFS($CB$2:$CB$2500,$W$2:$W$2500,$A1011)+SUMIFS($CA$2:$CA$2500,$X$2:$X$2500,$A1011)))</f>
      </c>
      <c r="BY1011" t="str">
        <f>IF($Y1011="","",INDEX($AH$2:$AH$2000,$Y1011)&amp;"")</f>
      </c>
      <c r="BZ1011" t="str">
        <f>IF($Z1011="","",INDEX($AH$2:$AH$2000,$Z1011)&amp;"")</f>
      </c>
      <c r="CA1011">
        <f>IF($Y1011="","",INDEX($BV$2:$BV$2000,$Y1011))</f>
      </c>
      <c r="CB1011">
        <f>IF($Z1011="","",INDEX($BV$2:$BV$2000,$Z1011))</f>
      </c>
    </row>
    <row r="1012">
      <c r="A1012" t="str">
        <f>IF(TRIM(INDEX(games!$A:$A,ROW()))="","",TRIM(INDEX(games!$A:$A,ROW())))</f>
      </c>
      <c r="B1012">
        <f>IF(OR($A1012="",INDEX(games!$B:$B,ROW())=""),"",INDEX(games!$B:$B,ROW()))</f>
      </c>
      <c r="C1012" t="str">
        <f>IF(OR($A1012="",INDEX(games!$C:$C,ROW())=""),"",INDEX(games!$C:$C,ROW()))</f>
      </c>
      <c r="D1012">
        <f>IF($A1012="","",COUNTIF($W$2:$W$2500,$A1012)+COUNTIF($X$2:$X$2500,$A1012))</f>
      </c>
      <c r="E1012">
        <f>IF($A1012="","",IFERROR(MATCH($C1012,$R$2:$R$5,0),0))</f>
      </c>
      <c r="F1012">
        <f>IF($A1012="","",MOD(ROW(),34))</f>
      </c>
      <c r="G1012">
        <f>IF($A1012="",NA(),IF($C1012="Action",$B1012,NA()))</f>
      </c>
      <c r="H1012">
        <f>IF($A1012="",NA(),IF($C1012="Action",1+$F1012*0.023,NA()))</f>
      </c>
      <c r="I1012">
        <f>IF($A1012="",NA(),IF($C1012="Strategy",$B1012,NA()))</f>
      </c>
      <c r="J1012">
        <f>IF($A1012="",NA(),IF($C1012="Strategy",2+$F1012*0.023,NA()))</f>
      </c>
      <c r="K1012">
        <f>IF($A1012="",NA(),IF($C1012="Deckbuilder",$B1012,NA()))</f>
      </c>
      <c r="L1012">
        <f>IF($A1012="",NA(),IF($C1012="Deckbuilder",3+$F1012*0.023,NA()))</f>
      </c>
      <c r="M1012">
        <f>IF($A1012="",NA(),IF($C1012="Traditional",$B1012,NA()))</f>
      </c>
      <c r="N1012">
        <f>IF($A1012="",NA(),IF($C1012="Traditional",4+$F1012*0.023,NA()))</f>
      </c>
      <c r="O1012">
        <f>IF($A1012="","",$D1012+ROW()/1000000)</f>
      </c>
      <c r="P1012" t="str">
        <f>IF(OR($A1012="",INDEX(games!$H:$H,ROW())=""),"",INDEX(games!$H:$H,ROW()))</f>
      </c>
      <c r="Q1012">
        <f>IF(OR($A1012="",$P1012&lt;&gt;"Yes"),"",$D1012+ROW()/1000000)</f>
      </c>
      <c r="T1012">
        <f>IF($Y1012="","",INDEX($B$2:$B$2000,$Y1012))</f>
      </c>
      <c r="U1012">
        <f>IF($Z1012="","",INDEX($B$2:$B$2000,$Z1012))</f>
      </c>
      <c r="V1012">
        <f>IF(OR($T1012="",$U1012=""),"",$U1012-$T1012)</f>
      </c>
      <c r="W1012" t="str">
        <f>IF(TRIM(INDEX(connections!$A:$A,ROW()))="","",TRIM(INDEX(connections!$A:$A,ROW())))</f>
      </c>
      <c r="X1012" t="str">
        <f>IF($W1012="","",TRIM(INDEX(connections!$B:$B,ROW())))</f>
      </c>
      <c r="Y1012">
        <f>IF($W1012="","",IFERROR(MATCH($W1012,$A$2:$A$2000,0),""))</f>
      </c>
      <c r="Z1012">
        <f>IF($X1012="","",IFERROR(MATCH($X1012,$A$2:$A$2000,0),""))</f>
      </c>
      <c r="AA1012" t="str">
        <f>IF($Y1012="","",INDEX($P$2:$P$2000,$Y1012))</f>
      </c>
      <c r="AB1012" t="str">
        <f>IF($Z1012="","",INDEX($P$2:$P$2000,$Z1012))</f>
      </c>
      <c r="AC1012">
        <f>IF(AND($AA1012="Yes",$AB1012="Yes"),1,"")</f>
      </c>
      <c r="AD1012">
        <f>IF(OR($Y1012="",$Z1012=""),"",IF(INDEX($C$2:$C$2000,$Y1012)=INDEX($C$2:$C$2000,$Z1012),0,1))</f>
      </c>
      <c r="AE1012">
        <f>IF($AC1012&lt;&gt;1,"",IF(AND(INDEX($AG$2:$AG$2000,$Y1012)=1,INDEX($AG$2:$AG$2000,$Z1012)=1),1,""))</f>
      </c>
      <c r="AG1012">
        <f>IF($A1012="","",COUNTIFS($W$2:$W$2500,$A1012,$AB$2:$AB$2500,"Yes")+COUNTIFS($X$2:$X$2500,$A1012,$AA$2:$AA$2500,"Yes"))</f>
      </c>
      <c r="AH1012" t="str">
        <f>IF(OR($P1012&lt;&gt;"Yes",N($AG1012)=0),"",IF(AND($AG1012=1,COUNTIFS($W$2:$W$2500,$A1012,$AE$2:$AE$2500,1)+COUNTIFS($X$2:$X$2500,$A1012,$AE$2:$AE$2500,1)&gt;0),"","Yes"))</f>
      </c>
      <c r="AI1012">
        <f>IF($AH1012="Yes",$AG1012,"")</f>
      </c>
      <c r="AJ1012">
        <f>IF($AI1012="","",$AI1012+ROW()/1000000)</f>
      </c>
      <c r="AK1012">
        <f>IF(OR($A1012="",$P1012="Yes",N($AG1012)=0),"",$AG1012+ROW()/1000000)</f>
      </c>
      <c r="AL1012" t="str">
        <f>IF($A1012="","",INDEX(games!$J:$J,ROW())&amp;"")</f>
      </c>
      <c r="AM1012">
        <f>IF($A1012="","",SUMPRODUCT($AO1012:$BD1012,'Map Analysis'!$AP$2^{0,1,2,3,4,5,6,7,8,9,10,11,12,13,14,15}))</f>
      </c>
      <c r="AN1012">
        <f>IF($A1012="","",$AM1012+ROW()/10000000)</f>
      </c>
      <c r="AO1012">
        <f>IF($A1012="","",COUNTIF($W$2:$W$2500,$A1012))</f>
      </c>
      <c r="AP1012">
        <f>IF($A1012="","",SUMIFS($BF$2:$BF$2500,$W$2:$W$2500,$A1012))</f>
      </c>
      <c r="AQ1012">
        <f>IF($A1012="","",SUMIFS($BG$2:$BG$2500,$W$2:$W$2500,$A1012))</f>
      </c>
      <c r="AR1012">
        <f>IF($A1012="","",SUMIFS($BH$2:$BH$2500,$W$2:$W$2500,$A1012))</f>
      </c>
      <c r="AS1012">
        <f>IF($A1012="","",SUMIFS($BI$2:$BI$2500,$W$2:$W$2500,$A1012))</f>
      </c>
      <c r="AT1012">
        <f>IF($A1012="","",SUMIFS($BJ$2:$BJ$2500,$W$2:$W$2500,$A1012))</f>
      </c>
      <c r="AU1012">
        <f>IF($A1012="","",SUMIFS($BK$2:$BK$2500,$W$2:$W$2500,$A1012))</f>
      </c>
      <c r="AV1012">
        <f>IF($A1012="","",SUMIFS($BL$2:$BL$2500,$W$2:$W$2500,$A1012))</f>
      </c>
      <c r="AW1012">
        <f>IF($A1012="","",SUMIFS($BM$2:$BM$2500,$W$2:$W$2500,$A1012))</f>
      </c>
      <c r="AX1012">
        <f>IF($A1012="","",SUMIFS($BN$2:$BN$2500,$W$2:$W$2500,$A1012))</f>
      </c>
      <c r="AY1012">
        <f>IF($A1012="","",SUMIFS($BO$2:$BO$2500,$W$2:$W$2500,$A1012))</f>
      </c>
      <c r="AZ1012">
        <f>IF($A1012="","",SUMIFS($BP$2:$BP$2500,$W$2:$W$2500,$A1012))</f>
      </c>
      <c r="BA1012">
        <f>IF($A1012="","",SUMIFS($BQ$2:$BQ$2500,$W$2:$W$2500,$A1012))</f>
      </c>
      <c r="BB1012">
        <f>IF($A1012="","",SUMIFS($BR$2:$BR$2500,$W$2:$W$2500,$A1012))</f>
      </c>
      <c r="BC1012">
        <f>IF($A1012="","",SUMIFS($BS$2:$BS$2500,$W$2:$W$2500,$A1012))</f>
      </c>
      <c r="BD1012">
        <f>IF($A1012="","",SUMIFS($BT$2:$BT$2500,$W$2:$W$2500,$A1012))</f>
      </c>
      <c r="BF1012">
        <f>IF($Z1012="","",INDEX($AO$2:$AO$2000,$Z1012))</f>
      </c>
      <c r="BG1012">
        <f>IF($Z1012="","",INDEX($AP$2:$AP$2000,$Z1012))</f>
      </c>
      <c r="BH1012">
        <f>IF($Z1012="","",INDEX($AQ$2:$AQ$2000,$Z1012))</f>
      </c>
      <c r="BI1012">
        <f>IF($Z1012="","",INDEX($AR$2:$AR$2000,$Z1012))</f>
      </c>
      <c r="BJ1012">
        <f>IF($Z1012="","",INDEX($AS$2:$AS$2000,$Z1012))</f>
      </c>
      <c r="BK1012">
        <f>IF($Z1012="","",INDEX($AT$2:$AT$2000,$Z1012))</f>
      </c>
      <c r="BL1012">
        <f>IF($Z1012="","",INDEX($AU$2:$AU$2000,$Z1012))</f>
      </c>
      <c r="BM1012">
        <f>IF($Z1012="","",INDEX($AV$2:$AV$2000,$Z1012))</f>
      </c>
      <c r="BN1012">
        <f>IF($Z1012="","",INDEX($AW$2:$AW$2000,$Z1012))</f>
      </c>
      <c r="BO1012">
        <f>IF($Z1012="","",INDEX($AX$2:$AX$2000,$Z1012))</f>
      </c>
      <c r="BP1012">
        <f>IF($Z1012="","",INDEX($AY$2:$AY$2000,$Z1012))</f>
      </c>
      <c r="BQ1012">
        <f>IF($Z1012="","",INDEX($AZ$2:$AZ$2000,$Z1012))</f>
      </c>
      <c r="BR1012">
        <f>IF($Z1012="","",INDEX($BA$2:$BA$2000,$Z1012))</f>
      </c>
      <c r="BS1012">
        <f>IF($Z1012="","",INDEX($BB$2:$BB$2000,$Z1012))</f>
      </c>
      <c r="BT1012">
        <f>IF($Z1012="","",INDEX($BC$2:$BC$2000,$Z1012))</f>
      </c>
      <c r="BV1012">
        <f>IF(OR($A1012="",$P1012&lt;&gt;"Yes",$AH1012="Yes"),"",1+N($AG1012))</f>
      </c>
      <c r="BW1012">
        <f>IF($A1012="","",COUNTIFS($W$2:$W$2500,$A1012,$BZ$2:$BZ$2500,"Yes")+COUNTIFS($X$2:$X$2500,$A1012,$BY$2:$BY$2500,"Yes"))</f>
      </c>
      <c r="BX1012">
        <f>IF(OR($A1012="",$P1012="Yes"),"",IF(N($BW1012)=0,0,1+SUMIFS($CB$2:$CB$2500,$W$2:$W$2500,$A1012)+SUMIFS($CA$2:$CA$2500,$X$2:$X$2500,$A1012)))</f>
      </c>
      <c r="BY1012" t="str">
        <f>IF($Y1012="","",INDEX($AH$2:$AH$2000,$Y1012)&amp;"")</f>
      </c>
      <c r="BZ1012" t="str">
        <f>IF($Z1012="","",INDEX($AH$2:$AH$2000,$Z1012)&amp;"")</f>
      </c>
      <c r="CA1012">
        <f>IF($Y1012="","",INDEX($BV$2:$BV$2000,$Y1012))</f>
      </c>
      <c r="CB1012">
        <f>IF($Z1012="","",INDEX($BV$2:$BV$2000,$Z1012))</f>
      </c>
    </row>
    <row r="1013">
      <c r="A1013" t="str">
        <f>IF(TRIM(INDEX(games!$A:$A,ROW()))="","",TRIM(INDEX(games!$A:$A,ROW())))</f>
      </c>
      <c r="B1013">
        <f>IF(OR($A1013="",INDEX(games!$B:$B,ROW())=""),"",INDEX(games!$B:$B,ROW()))</f>
      </c>
      <c r="C1013" t="str">
        <f>IF(OR($A1013="",INDEX(games!$C:$C,ROW())=""),"",INDEX(games!$C:$C,ROW()))</f>
      </c>
      <c r="D1013">
        <f>IF($A1013="","",COUNTIF($W$2:$W$2500,$A1013)+COUNTIF($X$2:$X$2500,$A1013))</f>
      </c>
      <c r="E1013">
        <f>IF($A1013="","",IFERROR(MATCH($C1013,$R$2:$R$5,0),0))</f>
      </c>
      <c r="F1013">
        <f>IF($A1013="","",MOD(ROW(),34))</f>
      </c>
      <c r="G1013">
        <f>IF($A1013="",NA(),IF($C1013="Action",$B1013,NA()))</f>
      </c>
      <c r="H1013">
        <f>IF($A1013="",NA(),IF($C1013="Action",1+$F1013*0.023,NA()))</f>
      </c>
      <c r="I1013">
        <f>IF($A1013="",NA(),IF($C1013="Strategy",$B1013,NA()))</f>
      </c>
      <c r="J1013">
        <f>IF($A1013="",NA(),IF($C1013="Strategy",2+$F1013*0.023,NA()))</f>
      </c>
      <c r="K1013">
        <f>IF($A1013="",NA(),IF($C1013="Deckbuilder",$B1013,NA()))</f>
      </c>
      <c r="L1013">
        <f>IF($A1013="",NA(),IF($C1013="Deckbuilder",3+$F1013*0.023,NA()))</f>
      </c>
      <c r="M1013">
        <f>IF($A1013="",NA(),IF($C1013="Traditional",$B1013,NA()))</f>
      </c>
      <c r="N1013">
        <f>IF($A1013="",NA(),IF($C1013="Traditional",4+$F1013*0.023,NA()))</f>
      </c>
      <c r="O1013">
        <f>IF($A1013="","",$D1013+ROW()/1000000)</f>
      </c>
      <c r="P1013" t="str">
        <f>IF(OR($A1013="",INDEX(games!$H:$H,ROW())=""),"",INDEX(games!$H:$H,ROW()))</f>
      </c>
      <c r="Q1013">
        <f>IF(OR($A1013="",$P1013&lt;&gt;"Yes"),"",$D1013+ROW()/1000000)</f>
      </c>
      <c r="T1013">
        <f>IF($Y1013="","",INDEX($B$2:$B$2000,$Y1013))</f>
      </c>
      <c r="U1013">
        <f>IF($Z1013="","",INDEX($B$2:$B$2000,$Z1013))</f>
      </c>
      <c r="V1013">
        <f>IF(OR($T1013="",$U1013=""),"",$U1013-$T1013)</f>
      </c>
      <c r="W1013" t="str">
        <f>IF(TRIM(INDEX(connections!$A:$A,ROW()))="","",TRIM(INDEX(connections!$A:$A,ROW())))</f>
      </c>
      <c r="X1013" t="str">
        <f>IF($W1013="","",TRIM(INDEX(connections!$B:$B,ROW())))</f>
      </c>
      <c r="Y1013">
        <f>IF($W1013="","",IFERROR(MATCH($W1013,$A$2:$A$2000,0),""))</f>
      </c>
      <c r="Z1013">
        <f>IF($X1013="","",IFERROR(MATCH($X1013,$A$2:$A$2000,0),""))</f>
      </c>
      <c r="AA1013" t="str">
        <f>IF($Y1013="","",INDEX($P$2:$P$2000,$Y1013))</f>
      </c>
      <c r="AB1013" t="str">
        <f>IF($Z1013="","",INDEX($P$2:$P$2000,$Z1013))</f>
      </c>
      <c r="AC1013">
        <f>IF(AND($AA1013="Yes",$AB1013="Yes"),1,"")</f>
      </c>
      <c r="AD1013">
        <f>IF(OR($Y1013="",$Z1013=""),"",IF(INDEX($C$2:$C$2000,$Y1013)=INDEX($C$2:$C$2000,$Z1013),0,1))</f>
      </c>
      <c r="AE1013">
        <f>IF($AC1013&lt;&gt;1,"",IF(AND(INDEX($AG$2:$AG$2000,$Y1013)=1,INDEX($AG$2:$AG$2000,$Z1013)=1),1,""))</f>
      </c>
      <c r="AG1013">
        <f>IF($A1013="","",COUNTIFS($W$2:$W$2500,$A1013,$AB$2:$AB$2500,"Yes")+COUNTIFS($X$2:$X$2500,$A1013,$AA$2:$AA$2500,"Yes"))</f>
      </c>
      <c r="AH1013" t="str">
        <f>IF(OR($P1013&lt;&gt;"Yes",N($AG1013)=0),"",IF(AND($AG1013=1,COUNTIFS($W$2:$W$2500,$A1013,$AE$2:$AE$2500,1)+COUNTIFS($X$2:$X$2500,$A1013,$AE$2:$AE$2500,1)&gt;0),"","Yes"))</f>
      </c>
      <c r="AI1013">
        <f>IF($AH1013="Yes",$AG1013,"")</f>
      </c>
      <c r="AJ1013">
        <f>IF($AI1013="","",$AI1013+ROW()/1000000)</f>
      </c>
      <c r="AK1013">
        <f>IF(OR($A1013="",$P1013="Yes",N($AG1013)=0),"",$AG1013+ROW()/1000000)</f>
      </c>
      <c r="AL1013" t="str">
        <f>IF($A1013="","",INDEX(games!$J:$J,ROW())&amp;"")</f>
      </c>
      <c r="AM1013">
        <f>IF($A1013="","",SUMPRODUCT($AO1013:$BD1013,'Map Analysis'!$AP$2^{0,1,2,3,4,5,6,7,8,9,10,11,12,13,14,15}))</f>
      </c>
      <c r="AN1013">
        <f>IF($A1013="","",$AM1013+ROW()/10000000)</f>
      </c>
      <c r="AO1013">
        <f>IF($A1013="","",COUNTIF($W$2:$W$2500,$A1013))</f>
      </c>
      <c r="AP1013">
        <f>IF($A1013="","",SUMIFS($BF$2:$BF$2500,$W$2:$W$2500,$A1013))</f>
      </c>
      <c r="AQ1013">
        <f>IF($A1013="","",SUMIFS($BG$2:$BG$2500,$W$2:$W$2500,$A1013))</f>
      </c>
      <c r="AR1013">
        <f>IF($A1013="","",SUMIFS($BH$2:$BH$2500,$W$2:$W$2500,$A1013))</f>
      </c>
      <c r="AS1013">
        <f>IF($A1013="","",SUMIFS($BI$2:$BI$2500,$W$2:$W$2500,$A1013))</f>
      </c>
      <c r="AT1013">
        <f>IF($A1013="","",SUMIFS($BJ$2:$BJ$2500,$W$2:$W$2500,$A1013))</f>
      </c>
      <c r="AU1013">
        <f>IF($A1013="","",SUMIFS($BK$2:$BK$2500,$W$2:$W$2500,$A1013))</f>
      </c>
      <c r="AV1013">
        <f>IF($A1013="","",SUMIFS($BL$2:$BL$2500,$W$2:$W$2500,$A1013))</f>
      </c>
      <c r="AW1013">
        <f>IF($A1013="","",SUMIFS($BM$2:$BM$2500,$W$2:$W$2500,$A1013))</f>
      </c>
      <c r="AX1013">
        <f>IF($A1013="","",SUMIFS($BN$2:$BN$2500,$W$2:$W$2500,$A1013))</f>
      </c>
      <c r="AY1013">
        <f>IF($A1013="","",SUMIFS($BO$2:$BO$2500,$W$2:$W$2500,$A1013))</f>
      </c>
      <c r="AZ1013">
        <f>IF($A1013="","",SUMIFS($BP$2:$BP$2500,$W$2:$W$2500,$A1013))</f>
      </c>
      <c r="BA1013">
        <f>IF($A1013="","",SUMIFS($BQ$2:$BQ$2500,$W$2:$W$2500,$A1013))</f>
      </c>
      <c r="BB1013">
        <f>IF($A1013="","",SUMIFS($BR$2:$BR$2500,$W$2:$W$2500,$A1013))</f>
      </c>
      <c r="BC1013">
        <f>IF($A1013="","",SUMIFS($BS$2:$BS$2500,$W$2:$W$2500,$A1013))</f>
      </c>
      <c r="BD1013">
        <f>IF($A1013="","",SUMIFS($BT$2:$BT$2500,$W$2:$W$2500,$A1013))</f>
      </c>
      <c r="BF1013">
        <f>IF($Z1013="","",INDEX($AO$2:$AO$2000,$Z1013))</f>
      </c>
      <c r="BG1013">
        <f>IF($Z1013="","",INDEX($AP$2:$AP$2000,$Z1013))</f>
      </c>
      <c r="BH1013">
        <f>IF($Z1013="","",INDEX($AQ$2:$AQ$2000,$Z1013))</f>
      </c>
      <c r="BI1013">
        <f>IF($Z1013="","",INDEX($AR$2:$AR$2000,$Z1013))</f>
      </c>
      <c r="BJ1013">
        <f>IF($Z1013="","",INDEX($AS$2:$AS$2000,$Z1013))</f>
      </c>
      <c r="BK1013">
        <f>IF($Z1013="","",INDEX($AT$2:$AT$2000,$Z1013))</f>
      </c>
      <c r="BL1013">
        <f>IF($Z1013="","",INDEX($AU$2:$AU$2000,$Z1013))</f>
      </c>
      <c r="BM1013">
        <f>IF($Z1013="","",INDEX($AV$2:$AV$2000,$Z1013))</f>
      </c>
      <c r="BN1013">
        <f>IF($Z1013="","",INDEX($AW$2:$AW$2000,$Z1013))</f>
      </c>
      <c r="BO1013">
        <f>IF($Z1013="","",INDEX($AX$2:$AX$2000,$Z1013))</f>
      </c>
      <c r="BP1013">
        <f>IF($Z1013="","",INDEX($AY$2:$AY$2000,$Z1013))</f>
      </c>
      <c r="BQ1013">
        <f>IF($Z1013="","",INDEX($AZ$2:$AZ$2000,$Z1013))</f>
      </c>
      <c r="BR1013">
        <f>IF($Z1013="","",INDEX($BA$2:$BA$2000,$Z1013))</f>
      </c>
      <c r="BS1013">
        <f>IF($Z1013="","",INDEX($BB$2:$BB$2000,$Z1013))</f>
      </c>
      <c r="BT1013">
        <f>IF($Z1013="","",INDEX($BC$2:$BC$2000,$Z1013))</f>
      </c>
      <c r="BV1013">
        <f>IF(OR($A1013="",$P1013&lt;&gt;"Yes",$AH1013="Yes"),"",1+N($AG1013))</f>
      </c>
      <c r="BW1013">
        <f>IF($A1013="","",COUNTIFS($W$2:$W$2500,$A1013,$BZ$2:$BZ$2500,"Yes")+COUNTIFS($X$2:$X$2500,$A1013,$BY$2:$BY$2500,"Yes"))</f>
      </c>
      <c r="BX1013">
        <f>IF(OR($A1013="",$P1013="Yes"),"",IF(N($BW1013)=0,0,1+SUMIFS($CB$2:$CB$2500,$W$2:$W$2500,$A1013)+SUMIFS($CA$2:$CA$2500,$X$2:$X$2500,$A1013)))</f>
      </c>
      <c r="BY1013" t="str">
        <f>IF($Y1013="","",INDEX($AH$2:$AH$2000,$Y1013)&amp;"")</f>
      </c>
      <c r="BZ1013" t="str">
        <f>IF($Z1013="","",INDEX($AH$2:$AH$2000,$Z1013)&amp;"")</f>
      </c>
      <c r="CA1013">
        <f>IF($Y1013="","",INDEX($BV$2:$BV$2000,$Y1013))</f>
      </c>
      <c r="CB1013">
        <f>IF($Z1013="","",INDEX($BV$2:$BV$2000,$Z1013))</f>
      </c>
    </row>
    <row r="1014">
      <c r="A1014" t="str">
        <f>IF(TRIM(INDEX(games!$A:$A,ROW()))="","",TRIM(INDEX(games!$A:$A,ROW())))</f>
      </c>
      <c r="B1014">
        <f>IF(OR($A1014="",INDEX(games!$B:$B,ROW())=""),"",INDEX(games!$B:$B,ROW()))</f>
      </c>
      <c r="C1014" t="str">
        <f>IF(OR($A1014="",INDEX(games!$C:$C,ROW())=""),"",INDEX(games!$C:$C,ROW()))</f>
      </c>
      <c r="D1014">
        <f>IF($A1014="","",COUNTIF($W$2:$W$2500,$A1014)+COUNTIF($X$2:$X$2500,$A1014))</f>
      </c>
      <c r="E1014">
        <f>IF($A1014="","",IFERROR(MATCH($C1014,$R$2:$R$5,0),0))</f>
      </c>
      <c r="F1014">
        <f>IF($A1014="","",MOD(ROW(),34))</f>
      </c>
      <c r="G1014">
        <f>IF($A1014="",NA(),IF($C1014="Action",$B1014,NA()))</f>
      </c>
      <c r="H1014">
        <f>IF($A1014="",NA(),IF($C1014="Action",1+$F1014*0.023,NA()))</f>
      </c>
      <c r="I1014">
        <f>IF($A1014="",NA(),IF($C1014="Strategy",$B1014,NA()))</f>
      </c>
      <c r="J1014">
        <f>IF($A1014="",NA(),IF($C1014="Strategy",2+$F1014*0.023,NA()))</f>
      </c>
      <c r="K1014">
        <f>IF($A1014="",NA(),IF($C1014="Deckbuilder",$B1014,NA()))</f>
      </c>
      <c r="L1014">
        <f>IF($A1014="",NA(),IF($C1014="Deckbuilder",3+$F1014*0.023,NA()))</f>
      </c>
      <c r="M1014">
        <f>IF($A1014="",NA(),IF($C1014="Traditional",$B1014,NA()))</f>
      </c>
      <c r="N1014">
        <f>IF($A1014="",NA(),IF($C1014="Traditional",4+$F1014*0.023,NA()))</f>
      </c>
      <c r="O1014">
        <f>IF($A1014="","",$D1014+ROW()/1000000)</f>
      </c>
      <c r="P1014" t="str">
        <f>IF(OR($A1014="",INDEX(games!$H:$H,ROW())=""),"",INDEX(games!$H:$H,ROW()))</f>
      </c>
      <c r="Q1014">
        <f>IF(OR($A1014="",$P1014&lt;&gt;"Yes"),"",$D1014+ROW()/1000000)</f>
      </c>
      <c r="T1014">
        <f>IF($Y1014="","",INDEX($B$2:$B$2000,$Y1014))</f>
      </c>
      <c r="U1014">
        <f>IF($Z1014="","",INDEX($B$2:$B$2000,$Z1014))</f>
      </c>
      <c r="V1014">
        <f>IF(OR($T1014="",$U1014=""),"",$U1014-$T1014)</f>
      </c>
      <c r="W1014" t="str">
        <f>IF(TRIM(INDEX(connections!$A:$A,ROW()))="","",TRIM(INDEX(connections!$A:$A,ROW())))</f>
      </c>
      <c r="X1014" t="str">
        <f>IF($W1014="","",TRIM(INDEX(connections!$B:$B,ROW())))</f>
      </c>
      <c r="Y1014">
        <f>IF($W1014="","",IFERROR(MATCH($W1014,$A$2:$A$2000,0),""))</f>
      </c>
      <c r="Z1014">
        <f>IF($X1014="","",IFERROR(MATCH($X1014,$A$2:$A$2000,0),""))</f>
      </c>
      <c r="AA1014" t="str">
        <f>IF($Y1014="","",INDEX($P$2:$P$2000,$Y1014))</f>
      </c>
      <c r="AB1014" t="str">
        <f>IF($Z1014="","",INDEX($P$2:$P$2000,$Z1014))</f>
      </c>
      <c r="AC1014">
        <f>IF(AND($AA1014="Yes",$AB1014="Yes"),1,"")</f>
      </c>
      <c r="AD1014">
        <f>IF(OR($Y1014="",$Z1014=""),"",IF(INDEX($C$2:$C$2000,$Y1014)=INDEX($C$2:$C$2000,$Z1014),0,1))</f>
      </c>
      <c r="AE1014">
        <f>IF($AC1014&lt;&gt;1,"",IF(AND(INDEX($AG$2:$AG$2000,$Y1014)=1,INDEX($AG$2:$AG$2000,$Z1014)=1),1,""))</f>
      </c>
      <c r="AG1014">
        <f>IF($A1014="","",COUNTIFS($W$2:$W$2500,$A1014,$AB$2:$AB$2500,"Yes")+COUNTIFS($X$2:$X$2500,$A1014,$AA$2:$AA$2500,"Yes"))</f>
      </c>
      <c r="AH1014" t="str">
        <f>IF(OR($P1014&lt;&gt;"Yes",N($AG1014)=0),"",IF(AND($AG1014=1,COUNTIFS($W$2:$W$2500,$A1014,$AE$2:$AE$2500,1)+COUNTIFS($X$2:$X$2500,$A1014,$AE$2:$AE$2500,1)&gt;0),"","Yes"))</f>
      </c>
      <c r="AI1014">
        <f>IF($AH1014="Yes",$AG1014,"")</f>
      </c>
      <c r="AJ1014">
        <f>IF($AI1014="","",$AI1014+ROW()/1000000)</f>
      </c>
      <c r="AK1014">
        <f>IF(OR($A1014="",$P1014="Yes",N($AG1014)=0),"",$AG1014+ROW()/1000000)</f>
      </c>
      <c r="AL1014" t="str">
        <f>IF($A1014="","",INDEX(games!$J:$J,ROW())&amp;"")</f>
      </c>
      <c r="AM1014">
        <f>IF($A1014="","",SUMPRODUCT($AO1014:$BD1014,'Map Analysis'!$AP$2^{0,1,2,3,4,5,6,7,8,9,10,11,12,13,14,15}))</f>
      </c>
      <c r="AN1014">
        <f>IF($A1014="","",$AM1014+ROW()/10000000)</f>
      </c>
      <c r="AO1014">
        <f>IF($A1014="","",COUNTIF($W$2:$W$2500,$A1014))</f>
      </c>
      <c r="AP1014">
        <f>IF($A1014="","",SUMIFS($BF$2:$BF$2500,$W$2:$W$2500,$A1014))</f>
      </c>
      <c r="AQ1014">
        <f>IF($A1014="","",SUMIFS($BG$2:$BG$2500,$W$2:$W$2500,$A1014))</f>
      </c>
      <c r="AR1014">
        <f>IF($A1014="","",SUMIFS($BH$2:$BH$2500,$W$2:$W$2500,$A1014))</f>
      </c>
      <c r="AS1014">
        <f>IF($A1014="","",SUMIFS($BI$2:$BI$2500,$W$2:$W$2500,$A1014))</f>
      </c>
      <c r="AT1014">
        <f>IF($A1014="","",SUMIFS($BJ$2:$BJ$2500,$W$2:$W$2500,$A1014))</f>
      </c>
      <c r="AU1014">
        <f>IF($A1014="","",SUMIFS($BK$2:$BK$2500,$W$2:$W$2500,$A1014))</f>
      </c>
      <c r="AV1014">
        <f>IF($A1014="","",SUMIFS($BL$2:$BL$2500,$W$2:$W$2500,$A1014))</f>
      </c>
      <c r="AW1014">
        <f>IF($A1014="","",SUMIFS($BM$2:$BM$2500,$W$2:$W$2500,$A1014))</f>
      </c>
      <c r="AX1014">
        <f>IF($A1014="","",SUMIFS($BN$2:$BN$2500,$W$2:$W$2500,$A1014))</f>
      </c>
      <c r="AY1014">
        <f>IF($A1014="","",SUMIFS($BO$2:$BO$2500,$W$2:$W$2500,$A1014))</f>
      </c>
      <c r="AZ1014">
        <f>IF($A1014="","",SUMIFS($BP$2:$BP$2500,$W$2:$W$2500,$A1014))</f>
      </c>
      <c r="BA1014">
        <f>IF($A1014="","",SUMIFS($BQ$2:$BQ$2500,$W$2:$W$2500,$A1014))</f>
      </c>
      <c r="BB1014">
        <f>IF($A1014="","",SUMIFS($BR$2:$BR$2500,$W$2:$W$2500,$A1014))</f>
      </c>
      <c r="BC1014">
        <f>IF($A1014="","",SUMIFS($BS$2:$BS$2500,$W$2:$W$2500,$A1014))</f>
      </c>
      <c r="BD1014">
        <f>IF($A1014="","",SUMIFS($BT$2:$BT$2500,$W$2:$W$2500,$A1014))</f>
      </c>
      <c r="BF1014">
        <f>IF($Z1014="","",INDEX($AO$2:$AO$2000,$Z1014))</f>
      </c>
      <c r="BG1014">
        <f>IF($Z1014="","",INDEX($AP$2:$AP$2000,$Z1014))</f>
      </c>
      <c r="BH1014">
        <f>IF($Z1014="","",INDEX($AQ$2:$AQ$2000,$Z1014))</f>
      </c>
      <c r="BI1014">
        <f>IF($Z1014="","",INDEX($AR$2:$AR$2000,$Z1014))</f>
      </c>
      <c r="BJ1014">
        <f>IF($Z1014="","",INDEX($AS$2:$AS$2000,$Z1014))</f>
      </c>
      <c r="BK1014">
        <f>IF($Z1014="","",INDEX($AT$2:$AT$2000,$Z1014))</f>
      </c>
      <c r="BL1014">
        <f>IF($Z1014="","",INDEX($AU$2:$AU$2000,$Z1014))</f>
      </c>
      <c r="BM1014">
        <f>IF($Z1014="","",INDEX($AV$2:$AV$2000,$Z1014))</f>
      </c>
      <c r="BN1014">
        <f>IF($Z1014="","",INDEX($AW$2:$AW$2000,$Z1014))</f>
      </c>
      <c r="BO1014">
        <f>IF($Z1014="","",INDEX($AX$2:$AX$2000,$Z1014))</f>
      </c>
      <c r="BP1014">
        <f>IF($Z1014="","",INDEX($AY$2:$AY$2000,$Z1014))</f>
      </c>
      <c r="BQ1014">
        <f>IF($Z1014="","",INDEX($AZ$2:$AZ$2000,$Z1014))</f>
      </c>
      <c r="BR1014">
        <f>IF($Z1014="","",INDEX($BA$2:$BA$2000,$Z1014))</f>
      </c>
      <c r="BS1014">
        <f>IF($Z1014="","",INDEX($BB$2:$BB$2000,$Z1014))</f>
      </c>
      <c r="BT1014">
        <f>IF($Z1014="","",INDEX($BC$2:$BC$2000,$Z1014))</f>
      </c>
      <c r="BV1014">
        <f>IF(OR($A1014="",$P1014&lt;&gt;"Yes",$AH1014="Yes"),"",1+N($AG1014))</f>
      </c>
      <c r="BW1014">
        <f>IF($A1014="","",COUNTIFS($W$2:$W$2500,$A1014,$BZ$2:$BZ$2500,"Yes")+COUNTIFS($X$2:$X$2500,$A1014,$BY$2:$BY$2500,"Yes"))</f>
      </c>
      <c r="BX1014">
        <f>IF(OR($A1014="",$P1014="Yes"),"",IF(N($BW1014)=0,0,1+SUMIFS($CB$2:$CB$2500,$W$2:$W$2500,$A1014)+SUMIFS($CA$2:$CA$2500,$X$2:$X$2500,$A1014)))</f>
      </c>
      <c r="BY1014" t="str">
        <f>IF($Y1014="","",INDEX($AH$2:$AH$2000,$Y1014)&amp;"")</f>
      </c>
      <c r="BZ1014" t="str">
        <f>IF($Z1014="","",INDEX($AH$2:$AH$2000,$Z1014)&amp;"")</f>
      </c>
      <c r="CA1014">
        <f>IF($Y1014="","",INDEX($BV$2:$BV$2000,$Y1014))</f>
      </c>
      <c r="CB1014">
        <f>IF($Z1014="","",INDEX($BV$2:$BV$2000,$Z1014))</f>
      </c>
    </row>
    <row r="1015">
      <c r="A1015" t="str">
        <f>IF(TRIM(INDEX(games!$A:$A,ROW()))="","",TRIM(INDEX(games!$A:$A,ROW())))</f>
      </c>
      <c r="B1015">
        <f>IF(OR($A1015="",INDEX(games!$B:$B,ROW())=""),"",INDEX(games!$B:$B,ROW()))</f>
      </c>
      <c r="C1015" t="str">
        <f>IF(OR($A1015="",INDEX(games!$C:$C,ROW())=""),"",INDEX(games!$C:$C,ROW()))</f>
      </c>
      <c r="D1015">
        <f>IF($A1015="","",COUNTIF($W$2:$W$2500,$A1015)+COUNTIF($X$2:$X$2500,$A1015))</f>
      </c>
      <c r="E1015">
        <f>IF($A1015="","",IFERROR(MATCH($C1015,$R$2:$R$5,0),0))</f>
      </c>
      <c r="F1015">
        <f>IF($A1015="","",MOD(ROW(),34))</f>
      </c>
      <c r="G1015">
        <f>IF($A1015="",NA(),IF($C1015="Action",$B1015,NA()))</f>
      </c>
      <c r="H1015">
        <f>IF($A1015="",NA(),IF($C1015="Action",1+$F1015*0.023,NA()))</f>
      </c>
      <c r="I1015">
        <f>IF($A1015="",NA(),IF($C1015="Strategy",$B1015,NA()))</f>
      </c>
      <c r="J1015">
        <f>IF($A1015="",NA(),IF($C1015="Strategy",2+$F1015*0.023,NA()))</f>
      </c>
      <c r="K1015">
        <f>IF($A1015="",NA(),IF($C1015="Deckbuilder",$B1015,NA()))</f>
      </c>
      <c r="L1015">
        <f>IF($A1015="",NA(),IF($C1015="Deckbuilder",3+$F1015*0.023,NA()))</f>
      </c>
      <c r="M1015">
        <f>IF($A1015="",NA(),IF($C1015="Traditional",$B1015,NA()))</f>
      </c>
      <c r="N1015">
        <f>IF($A1015="",NA(),IF($C1015="Traditional",4+$F1015*0.023,NA()))</f>
      </c>
      <c r="O1015">
        <f>IF($A1015="","",$D1015+ROW()/1000000)</f>
      </c>
      <c r="P1015" t="str">
        <f>IF(OR($A1015="",INDEX(games!$H:$H,ROW())=""),"",INDEX(games!$H:$H,ROW()))</f>
      </c>
      <c r="Q1015">
        <f>IF(OR($A1015="",$P1015&lt;&gt;"Yes"),"",$D1015+ROW()/1000000)</f>
      </c>
      <c r="T1015">
        <f>IF($Y1015="","",INDEX($B$2:$B$2000,$Y1015))</f>
      </c>
      <c r="U1015">
        <f>IF($Z1015="","",INDEX($B$2:$B$2000,$Z1015))</f>
      </c>
      <c r="V1015">
        <f>IF(OR($T1015="",$U1015=""),"",$U1015-$T1015)</f>
      </c>
      <c r="W1015" t="str">
        <f>IF(TRIM(INDEX(connections!$A:$A,ROW()))="","",TRIM(INDEX(connections!$A:$A,ROW())))</f>
      </c>
      <c r="X1015" t="str">
        <f>IF($W1015="","",TRIM(INDEX(connections!$B:$B,ROW())))</f>
      </c>
      <c r="Y1015">
        <f>IF($W1015="","",IFERROR(MATCH($W1015,$A$2:$A$2000,0),""))</f>
      </c>
      <c r="Z1015">
        <f>IF($X1015="","",IFERROR(MATCH($X1015,$A$2:$A$2000,0),""))</f>
      </c>
      <c r="AA1015" t="str">
        <f>IF($Y1015="","",INDEX($P$2:$P$2000,$Y1015))</f>
      </c>
      <c r="AB1015" t="str">
        <f>IF($Z1015="","",INDEX($P$2:$P$2000,$Z1015))</f>
      </c>
      <c r="AC1015">
        <f>IF(AND($AA1015="Yes",$AB1015="Yes"),1,"")</f>
      </c>
      <c r="AD1015">
        <f>IF(OR($Y1015="",$Z1015=""),"",IF(INDEX($C$2:$C$2000,$Y1015)=INDEX($C$2:$C$2000,$Z1015),0,1))</f>
      </c>
      <c r="AE1015">
        <f>IF($AC1015&lt;&gt;1,"",IF(AND(INDEX($AG$2:$AG$2000,$Y1015)=1,INDEX($AG$2:$AG$2000,$Z1015)=1),1,""))</f>
      </c>
      <c r="AG1015">
        <f>IF($A1015="","",COUNTIFS($W$2:$W$2500,$A1015,$AB$2:$AB$2500,"Yes")+COUNTIFS($X$2:$X$2500,$A1015,$AA$2:$AA$2500,"Yes"))</f>
      </c>
      <c r="AH1015" t="str">
        <f>IF(OR($P1015&lt;&gt;"Yes",N($AG1015)=0),"",IF(AND($AG1015=1,COUNTIFS($W$2:$W$2500,$A1015,$AE$2:$AE$2500,1)+COUNTIFS($X$2:$X$2500,$A1015,$AE$2:$AE$2500,1)&gt;0),"","Yes"))</f>
      </c>
      <c r="AI1015">
        <f>IF($AH1015="Yes",$AG1015,"")</f>
      </c>
      <c r="AJ1015">
        <f>IF($AI1015="","",$AI1015+ROW()/1000000)</f>
      </c>
      <c r="AK1015">
        <f>IF(OR($A1015="",$P1015="Yes",N($AG1015)=0),"",$AG1015+ROW()/1000000)</f>
      </c>
      <c r="AL1015" t="str">
        <f>IF($A1015="","",INDEX(games!$J:$J,ROW())&amp;"")</f>
      </c>
      <c r="AM1015">
        <f>IF($A1015="","",SUMPRODUCT($AO1015:$BD1015,'Map Analysis'!$AP$2^{0,1,2,3,4,5,6,7,8,9,10,11,12,13,14,15}))</f>
      </c>
      <c r="AN1015">
        <f>IF($A1015="","",$AM1015+ROW()/10000000)</f>
      </c>
      <c r="AO1015">
        <f>IF($A1015="","",COUNTIF($W$2:$W$2500,$A1015))</f>
      </c>
      <c r="AP1015">
        <f>IF($A1015="","",SUMIFS($BF$2:$BF$2500,$W$2:$W$2500,$A1015))</f>
      </c>
      <c r="AQ1015">
        <f>IF($A1015="","",SUMIFS($BG$2:$BG$2500,$W$2:$W$2500,$A1015))</f>
      </c>
      <c r="AR1015">
        <f>IF($A1015="","",SUMIFS($BH$2:$BH$2500,$W$2:$W$2500,$A1015))</f>
      </c>
      <c r="AS1015">
        <f>IF($A1015="","",SUMIFS($BI$2:$BI$2500,$W$2:$W$2500,$A1015))</f>
      </c>
      <c r="AT1015">
        <f>IF($A1015="","",SUMIFS($BJ$2:$BJ$2500,$W$2:$W$2500,$A1015))</f>
      </c>
      <c r="AU1015">
        <f>IF($A1015="","",SUMIFS($BK$2:$BK$2500,$W$2:$W$2500,$A1015))</f>
      </c>
      <c r="AV1015">
        <f>IF($A1015="","",SUMIFS($BL$2:$BL$2500,$W$2:$W$2500,$A1015))</f>
      </c>
      <c r="AW1015">
        <f>IF($A1015="","",SUMIFS($BM$2:$BM$2500,$W$2:$W$2500,$A1015))</f>
      </c>
      <c r="AX1015">
        <f>IF($A1015="","",SUMIFS($BN$2:$BN$2500,$W$2:$W$2500,$A1015))</f>
      </c>
      <c r="AY1015">
        <f>IF($A1015="","",SUMIFS($BO$2:$BO$2500,$W$2:$W$2500,$A1015))</f>
      </c>
      <c r="AZ1015">
        <f>IF($A1015="","",SUMIFS($BP$2:$BP$2500,$W$2:$W$2500,$A1015))</f>
      </c>
      <c r="BA1015">
        <f>IF($A1015="","",SUMIFS($BQ$2:$BQ$2500,$W$2:$W$2500,$A1015))</f>
      </c>
      <c r="BB1015">
        <f>IF($A1015="","",SUMIFS($BR$2:$BR$2500,$W$2:$W$2500,$A1015))</f>
      </c>
      <c r="BC1015">
        <f>IF($A1015="","",SUMIFS($BS$2:$BS$2500,$W$2:$W$2500,$A1015))</f>
      </c>
      <c r="BD1015">
        <f>IF($A1015="","",SUMIFS($BT$2:$BT$2500,$W$2:$W$2500,$A1015))</f>
      </c>
      <c r="BF1015">
        <f>IF($Z1015="","",INDEX($AO$2:$AO$2000,$Z1015))</f>
      </c>
      <c r="BG1015">
        <f>IF($Z1015="","",INDEX($AP$2:$AP$2000,$Z1015))</f>
      </c>
      <c r="BH1015">
        <f>IF($Z1015="","",INDEX($AQ$2:$AQ$2000,$Z1015))</f>
      </c>
      <c r="BI1015">
        <f>IF($Z1015="","",INDEX($AR$2:$AR$2000,$Z1015))</f>
      </c>
      <c r="BJ1015">
        <f>IF($Z1015="","",INDEX($AS$2:$AS$2000,$Z1015))</f>
      </c>
      <c r="BK1015">
        <f>IF($Z1015="","",INDEX($AT$2:$AT$2000,$Z1015))</f>
      </c>
      <c r="BL1015">
        <f>IF($Z1015="","",INDEX($AU$2:$AU$2000,$Z1015))</f>
      </c>
      <c r="BM1015">
        <f>IF($Z1015="","",INDEX($AV$2:$AV$2000,$Z1015))</f>
      </c>
      <c r="BN1015">
        <f>IF($Z1015="","",INDEX($AW$2:$AW$2000,$Z1015))</f>
      </c>
      <c r="BO1015">
        <f>IF($Z1015="","",INDEX($AX$2:$AX$2000,$Z1015))</f>
      </c>
      <c r="BP1015">
        <f>IF($Z1015="","",INDEX($AY$2:$AY$2000,$Z1015))</f>
      </c>
      <c r="BQ1015">
        <f>IF($Z1015="","",INDEX($AZ$2:$AZ$2000,$Z1015))</f>
      </c>
      <c r="BR1015">
        <f>IF($Z1015="","",INDEX($BA$2:$BA$2000,$Z1015))</f>
      </c>
      <c r="BS1015">
        <f>IF($Z1015="","",INDEX($BB$2:$BB$2000,$Z1015))</f>
      </c>
      <c r="BT1015">
        <f>IF($Z1015="","",INDEX($BC$2:$BC$2000,$Z1015))</f>
      </c>
      <c r="BV1015">
        <f>IF(OR($A1015="",$P1015&lt;&gt;"Yes",$AH1015="Yes"),"",1+N($AG1015))</f>
      </c>
      <c r="BW1015">
        <f>IF($A1015="","",COUNTIFS($W$2:$W$2500,$A1015,$BZ$2:$BZ$2500,"Yes")+COUNTIFS($X$2:$X$2500,$A1015,$BY$2:$BY$2500,"Yes"))</f>
      </c>
      <c r="BX1015">
        <f>IF(OR($A1015="",$P1015="Yes"),"",IF(N($BW1015)=0,0,1+SUMIFS($CB$2:$CB$2500,$W$2:$W$2500,$A1015)+SUMIFS($CA$2:$CA$2500,$X$2:$X$2500,$A1015)))</f>
      </c>
      <c r="BY1015" t="str">
        <f>IF($Y1015="","",INDEX($AH$2:$AH$2000,$Y1015)&amp;"")</f>
      </c>
      <c r="BZ1015" t="str">
        <f>IF($Z1015="","",INDEX($AH$2:$AH$2000,$Z1015)&amp;"")</f>
      </c>
      <c r="CA1015">
        <f>IF($Y1015="","",INDEX($BV$2:$BV$2000,$Y1015))</f>
      </c>
      <c r="CB1015">
        <f>IF($Z1015="","",INDEX($BV$2:$BV$2000,$Z1015))</f>
      </c>
    </row>
    <row r="1016">
      <c r="A1016" t="str">
        <f>IF(TRIM(INDEX(games!$A:$A,ROW()))="","",TRIM(INDEX(games!$A:$A,ROW())))</f>
      </c>
      <c r="B1016">
        <f>IF(OR($A1016="",INDEX(games!$B:$B,ROW())=""),"",INDEX(games!$B:$B,ROW()))</f>
      </c>
      <c r="C1016" t="str">
        <f>IF(OR($A1016="",INDEX(games!$C:$C,ROW())=""),"",INDEX(games!$C:$C,ROW()))</f>
      </c>
      <c r="D1016">
        <f>IF($A1016="","",COUNTIF($W$2:$W$2500,$A1016)+COUNTIF($X$2:$X$2500,$A1016))</f>
      </c>
      <c r="E1016">
        <f>IF($A1016="","",IFERROR(MATCH($C1016,$R$2:$R$5,0),0))</f>
      </c>
      <c r="F1016">
        <f>IF($A1016="","",MOD(ROW(),34))</f>
      </c>
      <c r="G1016">
        <f>IF($A1016="",NA(),IF($C1016="Action",$B1016,NA()))</f>
      </c>
      <c r="H1016">
        <f>IF($A1016="",NA(),IF($C1016="Action",1+$F1016*0.023,NA()))</f>
      </c>
      <c r="I1016">
        <f>IF($A1016="",NA(),IF($C1016="Strategy",$B1016,NA()))</f>
      </c>
      <c r="J1016">
        <f>IF($A1016="",NA(),IF($C1016="Strategy",2+$F1016*0.023,NA()))</f>
      </c>
      <c r="K1016">
        <f>IF($A1016="",NA(),IF($C1016="Deckbuilder",$B1016,NA()))</f>
      </c>
      <c r="L1016">
        <f>IF($A1016="",NA(),IF($C1016="Deckbuilder",3+$F1016*0.023,NA()))</f>
      </c>
      <c r="M1016">
        <f>IF($A1016="",NA(),IF($C1016="Traditional",$B1016,NA()))</f>
      </c>
      <c r="N1016">
        <f>IF($A1016="",NA(),IF($C1016="Traditional",4+$F1016*0.023,NA()))</f>
      </c>
      <c r="O1016">
        <f>IF($A1016="","",$D1016+ROW()/1000000)</f>
      </c>
      <c r="P1016" t="str">
        <f>IF(OR($A1016="",INDEX(games!$H:$H,ROW())=""),"",INDEX(games!$H:$H,ROW()))</f>
      </c>
      <c r="Q1016">
        <f>IF(OR($A1016="",$P1016&lt;&gt;"Yes"),"",$D1016+ROW()/1000000)</f>
      </c>
      <c r="T1016">
        <f>IF($Y1016="","",INDEX($B$2:$B$2000,$Y1016))</f>
      </c>
      <c r="U1016">
        <f>IF($Z1016="","",INDEX($B$2:$B$2000,$Z1016))</f>
      </c>
      <c r="V1016">
        <f>IF(OR($T1016="",$U1016=""),"",$U1016-$T1016)</f>
      </c>
      <c r="W1016" t="str">
        <f>IF(TRIM(INDEX(connections!$A:$A,ROW()))="","",TRIM(INDEX(connections!$A:$A,ROW())))</f>
      </c>
      <c r="X1016" t="str">
        <f>IF($W1016="","",TRIM(INDEX(connections!$B:$B,ROW())))</f>
      </c>
      <c r="Y1016">
        <f>IF($W1016="","",IFERROR(MATCH($W1016,$A$2:$A$2000,0),""))</f>
      </c>
      <c r="Z1016">
        <f>IF($X1016="","",IFERROR(MATCH($X1016,$A$2:$A$2000,0),""))</f>
      </c>
      <c r="AA1016" t="str">
        <f>IF($Y1016="","",INDEX($P$2:$P$2000,$Y1016))</f>
      </c>
      <c r="AB1016" t="str">
        <f>IF($Z1016="","",INDEX($P$2:$P$2000,$Z1016))</f>
      </c>
      <c r="AC1016">
        <f>IF(AND($AA1016="Yes",$AB1016="Yes"),1,"")</f>
      </c>
      <c r="AD1016">
        <f>IF(OR($Y1016="",$Z1016=""),"",IF(INDEX($C$2:$C$2000,$Y1016)=INDEX($C$2:$C$2000,$Z1016),0,1))</f>
      </c>
      <c r="AE1016">
        <f>IF($AC1016&lt;&gt;1,"",IF(AND(INDEX($AG$2:$AG$2000,$Y1016)=1,INDEX($AG$2:$AG$2000,$Z1016)=1),1,""))</f>
      </c>
      <c r="AG1016">
        <f>IF($A1016="","",COUNTIFS($W$2:$W$2500,$A1016,$AB$2:$AB$2500,"Yes")+COUNTIFS($X$2:$X$2500,$A1016,$AA$2:$AA$2500,"Yes"))</f>
      </c>
      <c r="AH1016" t="str">
        <f>IF(OR($P1016&lt;&gt;"Yes",N($AG1016)=0),"",IF(AND($AG1016=1,COUNTIFS($W$2:$W$2500,$A1016,$AE$2:$AE$2500,1)+COUNTIFS($X$2:$X$2500,$A1016,$AE$2:$AE$2500,1)&gt;0),"","Yes"))</f>
      </c>
      <c r="AI1016">
        <f>IF($AH1016="Yes",$AG1016,"")</f>
      </c>
      <c r="AJ1016">
        <f>IF($AI1016="","",$AI1016+ROW()/1000000)</f>
      </c>
      <c r="AK1016">
        <f>IF(OR($A1016="",$P1016="Yes",N($AG1016)=0),"",$AG1016+ROW()/1000000)</f>
      </c>
      <c r="AL1016" t="str">
        <f>IF($A1016="","",INDEX(games!$J:$J,ROW())&amp;"")</f>
      </c>
      <c r="AM1016">
        <f>IF($A1016="","",SUMPRODUCT($AO1016:$BD1016,'Map Analysis'!$AP$2^{0,1,2,3,4,5,6,7,8,9,10,11,12,13,14,15}))</f>
      </c>
      <c r="AN1016">
        <f>IF($A1016="","",$AM1016+ROW()/10000000)</f>
      </c>
      <c r="AO1016">
        <f>IF($A1016="","",COUNTIF($W$2:$W$2500,$A1016))</f>
      </c>
      <c r="AP1016">
        <f>IF($A1016="","",SUMIFS($BF$2:$BF$2500,$W$2:$W$2500,$A1016))</f>
      </c>
      <c r="AQ1016">
        <f>IF($A1016="","",SUMIFS($BG$2:$BG$2500,$W$2:$W$2500,$A1016))</f>
      </c>
      <c r="AR1016">
        <f>IF($A1016="","",SUMIFS($BH$2:$BH$2500,$W$2:$W$2500,$A1016))</f>
      </c>
      <c r="AS1016">
        <f>IF($A1016="","",SUMIFS($BI$2:$BI$2500,$W$2:$W$2500,$A1016))</f>
      </c>
      <c r="AT1016">
        <f>IF($A1016="","",SUMIFS($BJ$2:$BJ$2500,$W$2:$W$2500,$A1016))</f>
      </c>
      <c r="AU1016">
        <f>IF($A1016="","",SUMIFS($BK$2:$BK$2500,$W$2:$W$2500,$A1016))</f>
      </c>
      <c r="AV1016">
        <f>IF($A1016="","",SUMIFS($BL$2:$BL$2500,$W$2:$W$2500,$A1016))</f>
      </c>
      <c r="AW1016">
        <f>IF($A1016="","",SUMIFS($BM$2:$BM$2500,$W$2:$W$2500,$A1016))</f>
      </c>
      <c r="AX1016">
        <f>IF($A1016="","",SUMIFS($BN$2:$BN$2500,$W$2:$W$2500,$A1016))</f>
      </c>
      <c r="AY1016">
        <f>IF($A1016="","",SUMIFS($BO$2:$BO$2500,$W$2:$W$2500,$A1016))</f>
      </c>
      <c r="AZ1016">
        <f>IF($A1016="","",SUMIFS($BP$2:$BP$2500,$W$2:$W$2500,$A1016))</f>
      </c>
      <c r="BA1016">
        <f>IF($A1016="","",SUMIFS($BQ$2:$BQ$2500,$W$2:$W$2500,$A1016))</f>
      </c>
      <c r="BB1016">
        <f>IF($A1016="","",SUMIFS($BR$2:$BR$2500,$W$2:$W$2500,$A1016))</f>
      </c>
      <c r="BC1016">
        <f>IF($A1016="","",SUMIFS($BS$2:$BS$2500,$W$2:$W$2500,$A1016))</f>
      </c>
      <c r="BD1016">
        <f>IF($A1016="","",SUMIFS($BT$2:$BT$2500,$W$2:$W$2500,$A1016))</f>
      </c>
      <c r="BF1016">
        <f>IF($Z1016="","",INDEX($AO$2:$AO$2000,$Z1016))</f>
      </c>
      <c r="BG1016">
        <f>IF($Z1016="","",INDEX($AP$2:$AP$2000,$Z1016))</f>
      </c>
      <c r="BH1016">
        <f>IF($Z1016="","",INDEX($AQ$2:$AQ$2000,$Z1016))</f>
      </c>
      <c r="BI1016">
        <f>IF($Z1016="","",INDEX($AR$2:$AR$2000,$Z1016))</f>
      </c>
      <c r="BJ1016">
        <f>IF($Z1016="","",INDEX($AS$2:$AS$2000,$Z1016))</f>
      </c>
      <c r="BK1016">
        <f>IF($Z1016="","",INDEX($AT$2:$AT$2000,$Z1016))</f>
      </c>
      <c r="BL1016">
        <f>IF($Z1016="","",INDEX($AU$2:$AU$2000,$Z1016))</f>
      </c>
      <c r="BM1016">
        <f>IF($Z1016="","",INDEX($AV$2:$AV$2000,$Z1016))</f>
      </c>
      <c r="BN1016">
        <f>IF($Z1016="","",INDEX($AW$2:$AW$2000,$Z1016))</f>
      </c>
      <c r="BO1016">
        <f>IF($Z1016="","",INDEX($AX$2:$AX$2000,$Z1016))</f>
      </c>
      <c r="BP1016">
        <f>IF($Z1016="","",INDEX($AY$2:$AY$2000,$Z1016))</f>
      </c>
      <c r="BQ1016">
        <f>IF($Z1016="","",INDEX($AZ$2:$AZ$2000,$Z1016))</f>
      </c>
      <c r="BR1016">
        <f>IF($Z1016="","",INDEX($BA$2:$BA$2000,$Z1016))</f>
      </c>
      <c r="BS1016">
        <f>IF($Z1016="","",INDEX($BB$2:$BB$2000,$Z1016))</f>
      </c>
      <c r="BT1016">
        <f>IF($Z1016="","",INDEX($BC$2:$BC$2000,$Z1016))</f>
      </c>
      <c r="BV1016">
        <f>IF(OR($A1016="",$P1016&lt;&gt;"Yes",$AH1016="Yes"),"",1+N($AG1016))</f>
      </c>
      <c r="BW1016">
        <f>IF($A1016="","",COUNTIFS($W$2:$W$2500,$A1016,$BZ$2:$BZ$2500,"Yes")+COUNTIFS($X$2:$X$2500,$A1016,$BY$2:$BY$2500,"Yes"))</f>
      </c>
      <c r="BX1016">
        <f>IF(OR($A1016="",$P1016="Yes"),"",IF(N($BW1016)=0,0,1+SUMIFS($CB$2:$CB$2500,$W$2:$W$2500,$A1016)+SUMIFS($CA$2:$CA$2500,$X$2:$X$2500,$A1016)))</f>
      </c>
      <c r="BY1016" t="str">
        <f>IF($Y1016="","",INDEX($AH$2:$AH$2000,$Y1016)&amp;"")</f>
      </c>
      <c r="BZ1016" t="str">
        <f>IF($Z1016="","",INDEX($AH$2:$AH$2000,$Z1016)&amp;"")</f>
      </c>
      <c r="CA1016">
        <f>IF($Y1016="","",INDEX($BV$2:$BV$2000,$Y1016))</f>
      </c>
      <c r="CB1016">
        <f>IF($Z1016="","",INDEX($BV$2:$BV$2000,$Z1016))</f>
      </c>
    </row>
    <row r="1017">
      <c r="A1017" t="str">
        <f>IF(TRIM(INDEX(games!$A:$A,ROW()))="","",TRIM(INDEX(games!$A:$A,ROW())))</f>
      </c>
      <c r="B1017">
        <f>IF(OR($A1017="",INDEX(games!$B:$B,ROW())=""),"",INDEX(games!$B:$B,ROW()))</f>
      </c>
      <c r="C1017" t="str">
        <f>IF(OR($A1017="",INDEX(games!$C:$C,ROW())=""),"",INDEX(games!$C:$C,ROW()))</f>
      </c>
      <c r="D1017">
        <f>IF($A1017="","",COUNTIF($W$2:$W$2500,$A1017)+COUNTIF($X$2:$X$2500,$A1017))</f>
      </c>
      <c r="E1017">
        <f>IF($A1017="","",IFERROR(MATCH($C1017,$R$2:$R$5,0),0))</f>
      </c>
      <c r="F1017">
        <f>IF($A1017="","",MOD(ROW(),34))</f>
      </c>
      <c r="G1017">
        <f>IF($A1017="",NA(),IF($C1017="Action",$B1017,NA()))</f>
      </c>
      <c r="H1017">
        <f>IF($A1017="",NA(),IF($C1017="Action",1+$F1017*0.023,NA()))</f>
      </c>
      <c r="I1017">
        <f>IF($A1017="",NA(),IF($C1017="Strategy",$B1017,NA()))</f>
      </c>
      <c r="J1017">
        <f>IF($A1017="",NA(),IF($C1017="Strategy",2+$F1017*0.023,NA()))</f>
      </c>
      <c r="K1017">
        <f>IF($A1017="",NA(),IF($C1017="Deckbuilder",$B1017,NA()))</f>
      </c>
      <c r="L1017">
        <f>IF($A1017="",NA(),IF($C1017="Deckbuilder",3+$F1017*0.023,NA()))</f>
      </c>
      <c r="M1017">
        <f>IF($A1017="",NA(),IF($C1017="Traditional",$B1017,NA()))</f>
      </c>
      <c r="N1017">
        <f>IF($A1017="",NA(),IF($C1017="Traditional",4+$F1017*0.023,NA()))</f>
      </c>
      <c r="O1017">
        <f>IF($A1017="","",$D1017+ROW()/1000000)</f>
      </c>
      <c r="P1017" t="str">
        <f>IF(OR($A1017="",INDEX(games!$H:$H,ROW())=""),"",INDEX(games!$H:$H,ROW()))</f>
      </c>
      <c r="Q1017">
        <f>IF(OR($A1017="",$P1017&lt;&gt;"Yes"),"",$D1017+ROW()/1000000)</f>
      </c>
      <c r="T1017">
        <f>IF($Y1017="","",INDEX($B$2:$B$2000,$Y1017))</f>
      </c>
      <c r="U1017">
        <f>IF($Z1017="","",INDEX($B$2:$B$2000,$Z1017))</f>
      </c>
      <c r="V1017">
        <f>IF(OR($T1017="",$U1017=""),"",$U1017-$T1017)</f>
      </c>
      <c r="W1017" t="str">
        <f>IF(TRIM(INDEX(connections!$A:$A,ROW()))="","",TRIM(INDEX(connections!$A:$A,ROW())))</f>
      </c>
      <c r="X1017" t="str">
        <f>IF($W1017="","",TRIM(INDEX(connections!$B:$B,ROW())))</f>
      </c>
      <c r="Y1017">
        <f>IF($W1017="","",IFERROR(MATCH($W1017,$A$2:$A$2000,0),""))</f>
      </c>
      <c r="Z1017">
        <f>IF($X1017="","",IFERROR(MATCH($X1017,$A$2:$A$2000,0),""))</f>
      </c>
      <c r="AA1017" t="str">
        <f>IF($Y1017="","",INDEX($P$2:$P$2000,$Y1017))</f>
      </c>
      <c r="AB1017" t="str">
        <f>IF($Z1017="","",INDEX($P$2:$P$2000,$Z1017))</f>
      </c>
      <c r="AC1017">
        <f>IF(AND($AA1017="Yes",$AB1017="Yes"),1,"")</f>
      </c>
      <c r="AD1017">
        <f>IF(OR($Y1017="",$Z1017=""),"",IF(INDEX($C$2:$C$2000,$Y1017)=INDEX($C$2:$C$2000,$Z1017),0,1))</f>
      </c>
      <c r="AE1017">
        <f>IF($AC1017&lt;&gt;1,"",IF(AND(INDEX($AG$2:$AG$2000,$Y1017)=1,INDEX($AG$2:$AG$2000,$Z1017)=1),1,""))</f>
      </c>
      <c r="AG1017">
        <f>IF($A1017="","",COUNTIFS($W$2:$W$2500,$A1017,$AB$2:$AB$2500,"Yes")+COUNTIFS($X$2:$X$2500,$A1017,$AA$2:$AA$2500,"Yes"))</f>
      </c>
      <c r="AH1017" t="str">
        <f>IF(OR($P1017&lt;&gt;"Yes",N($AG1017)=0),"",IF(AND($AG1017=1,COUNTIFS($W$2:$W$2500,$A1017,$AE$2:$AE$2500,1)+COUNTIFS($X$2:$X$2500,$A1017,$AE$2:$AE$2500,1)&gt;0),"","Yes"))</f>
      </c>
      <c r="AI1017">
        <f>IF($AH1017="Yes",$AG1017,"")</f>
      </c>
      <c r="AJ1017">
        <f>IF($AI1017="","",$AI1017+ROW()/1000000)</f>
      </c>
      <c r="AK1017">
        <f>IF(OR($A1017="",$P1017="Yes",N($AG1017)=0),"",$AG1017+ROW()/1000000)</f>
      </c>
      <c r="AL1017" t="str">
        <f>IF($A1017="","",INDEX(games!$J:$J,ROW())&amp;"")</f>
      </c>
      <c r="AM1017">
        <f>IF($A1017="","",SUMPRODUCT($AO1017:$BD1017,'Map Analysis'!$AP$2^{0,1,2,3,4,5,6,7,8,9,10,11,12,13,14,15}))</f>
      </c>
      <c r="AN1017">
        <f>IF($A1017="","",$AM1017+ROW()/10000000)</f>
      </c>
      <c r="AO1017">
        <f>IF($A1017="","",COUNTIF($W$2:$W$2500,$A1017))</f>
      </c>
      <c r="AP1017">
        <f>IF($A1017="","",SUMIFS($BF$2:$BF$2500,$W$2:$W$2500,$A1017))</f>
      </c>
      <c r="AQ1017">
        <f>IF($A1017="","",SUMIFS($BG$2:$BG$2500,$W$2:$W$2500,$A1017))</f>
      </c>
      <c r="AR1017">
        <f>IF($A1017="","",SUMIFS($BH$2:$BH$2500,$W$2:$W$2500,$A1017))</f>
      </c>
      <c r="AS1017">
        <f>IF($A1017="","",SUMIFS($BI$2:$BI$2500,$W$2:$W$2500,$A1017))</f>
      </c>
      <c r="AT1017">
        <f>IF($A1017="","",SUMIFS($BJ$2:$BJ$2500,$W$2:$W$2500,$A1017))</f>
      </c>
      <c r="AU1017">
        <f>IF($A1017="","",SUMIFS($BK$2:$BK$2500,$W$2:$W$2500,$A1017))</f>
      </c>
      <c r="AV1017">
        <f>IF($A1017="","",SUMIFS($BL$2:$BL$2500,$W$2:$W$2500,$A1017))</f>
      </c>
      <c r="AW1017">
        <f>IF($A1017="","",SUMIFS($BM$2:$BM$2500,$W$2:$W$2500,$A1017))</f>
      </c>
      <c r="AX1017">
        <f>IF($A1017="","",SUMIFS($BN$2:$BN$2500,$W$2:$W$2500,$A1017))</f>
      </c>
      <c r="AY1017">
        <f>IF($A1017="","",SUMIFS($BO$2:$BO$2500,$W$2:$W$2500,$A1017))</f>
      </c>
      <c r="AZ1017">
        <f>IF($A1017="","",SUMIFS($BP$2:$BP$2500,$W$2:$W$2500,$A1017))</f>
      </c>
      <c r="BA1017">
        <f>IF($A1017="","",SUMIFS($BQ$2:$BQ$2500,$W$2:$W$2500,$A1017))</f>
      </c>
      <c r="BB1017">
        <f>IF($A1017="","",SUMIFS($BR$2:$BR$2500,$W$2:$W$2500,$A1017))</f>
      </c>
      <c r="BC1017">
        <f>IF($A1017="","",SUMIFS($BS$2:$BS$2500,$W$2:$W$2500,$A1017))</f>
      </c>
      <c r="BD1017">
        <f>IF($A1017="","",SUMIFS($BT$2:$BT$2500,$W$2:$W$2500,$A1017))</f>
      </c>
      <c r="BF1017">
        <f>IF($Z1017="","",INDEX($AO$2:$AO$2000,$Z1017))</f>
      </c>
      <c r="BG1017">
        <f>IF($Z1017="","",INDEX($AP$2:$AP$2000,$Z1017))</f>
      </c>
      <c r="BH1017">
        <f>IF($Z1017="","",INDEX($AQ$2:$AQ$2000,$Z1017))</f>
      </c>
      <c r="BI1017">
        <f>IF($Z1017="","",INDEX($AR$2:$AR$2000,$Z1017))</f>
      </c>
      <c r="BJ1017">
        <f>IF($Z1017="","",INDEX($AS$2:$AS$2000,$Z1017))</f>
      </c>
      <c r="BK1017">
        <f>IF($Z1017="","",INDEX($AT$2:$AT$2000,$Z1017))</f>
      </c>
      <c r="BL1017">
        <f>IF($Z1017="","",INDEX($AU$2:$AU$2000,$Z1017))</f>
      </c>
      <c r="BM1017">
        <f>IF($Z1017="","",INDEX($AV$2:$AV$2000,$Z1017))</f>
      </c>
      <c r="BN1017">
        <f>IF($Z1017="","",INDEX($AW$2:$AW$2000,$Z1017))</f>
      </c>
      <c r="BO1017">
        <f>IF($Z1017="","",INDEX($AX$2:$AX$2000,$Z1017))</f>
      </c>
      <c r="BP1017">
        <f>IF($Z1017="","",INDEX($AY$2:$AY$2000,$Z1017))</f>
      </c>
      <c r="BQ1017">
        <f>IF($Z1017="","",INDEX($AZ$2:$AZ$2000,$Z1017))</f>
      </c>
      <c r="BR1017">
        <f>IF($Z1017="","",INDEX($BA$2:$BA$2000,$Z1017))</f>
      </c>
      <c r="BS1017">
        <f>IF($Z1017="","",INDEX($BB$2:$BB$2000,$Z1017))</f>
      </c>
      <c r="BT1017">
        <f>IF($Z1017="","",INDEX($BC$2:$BC$2000,$Z1017))</f>
      </c>
      <c r="BV1017">
        <f>IF(OR($A1017="",$P1017&lt;&gt;"Yes",$AH1017="Yes"),"",1+N($AG1017))</f>
      </c>
      <c r="BW1017">
        <f>IF($A1017="","",COUNTIFS($W$2:$W$2500,$A1017,$BZ$2:$BZ$2500,"Yes")+COUNTIFS($X$2:$X$2500,$A1017,$BY$2:$BY$2500,"Yes"))</f>
      </c>
      <c r="BX1017">
        <f>IF(OR($A1017="",$P1017="Yes"),"",IF(N($BW1017)=0,0,1+SUMIFS($CB$2:$CB$2500,$W$2:$W$2500,$A1017)+SUMIFS($CA$2:$CA$2500,$X$2:$X$2500,$A1017)))</f>
      </c>
      <c r="BY1017" t="str">
        <f>IF($Y1017="","",INDEX($AH$2:$AH$2000,$Y1017)&amp;"")</f>
      </c>
      <c r="BZ1017" t="str">
        <f>IF($Z1017="","",INDEX($AH$2:$AH$2000,$Z1017)&amp;"")</f>
      </c>
      <c r="CA1017">
        <f>IF($Y1017="","",INDEX($BV$2:$BV$2000,$Y1017))</f>
      </c>
      <c r="CB1017">
        <f>IF($Z1017="","",INDEX($BV$2:$BV$2000,$Z1017))</f>
      </c>
    </row>
    <row r="1018">
      <c r="A1018" t="str">
        <f>IF(TRIM(INDEX(games!$A:$A,ROW()))="","",TRIM(INDEX(games!$A:$A,ROW())))</f>
      </c>
      <c r="B1018">
        <f>IF(OR($A1018="",INDEX(games!$B:$B,ROW())=""),"",INDEX(games!$B:$B,ROW()))</f>
      </c>
      <c r="C1018" t="str">
        <f>IF(OR($A1018="",INDEX(games!$C:$C,ROW())=""),"",INDEX(games!$C:$C,ROW()))</f>
      </c>
      <c r="D1018">
        <f>IF($A1018="","",COUNTIF($W$2:$W$2500,$A1018)+COUNTIF($X$2:$X$2500,$A1018))</f>
      </c>
      <c r="E1018">
        <f>IF($A1018="","",IFERROR(MATCH($C1018,$R$2:$R$5,0),0))</f>
      </c>
      <c r="F1018">
        <f>IF($A1018="","",MOD(ROW(),34))</f>
      </c>
      <c r="G1018">
        <f>IF($A1018="",NA(),IF($C1018="Action",$B1018,NA()))</f>
      </c>
      <c r="H1018">
        <f>IF($A1018="",NA(),IF($C1018="Action",1+$F1018*0.023,NA()))</f>
      </c>
      <c r="I1018">
        <f>IF($A1018="",NA(),IF($C1018="Strategy",$B1018,NA()))</f>
      </c>
      <c r="J1018">
        <f>IF($A1018="",NA(),IF($C1018="Strategy",2+$F1018*0.023,NA()))</f>
      </c>
      <c r="K1018">
        <f>IF($A1018="",NA(),IF($C1018="Deckbuilder",$B1018,NA()))</f>
      </c>
      <c r="L1018">
        <f>IF($A1018="",NA(),IF($C1018="Deckbuilder",3+$F1018*0.023,NA()))</f>
      </c>
      <c r="M1018">
        <f>IF($A1018="",NA(),IF($C1018="Traditional",$B1018,NA()))</f>
      </c>
      <c r="N1018">
        <f>IF($A1018="",NA(),IF($C1018="Traditional",4+$F1018*0.023,NA()))</f>
      </c>
      <c r="O1018">
        <f>IF($A1018="","",$D1018+ROW()/1000000)</f>
      </c>
      <c r="P1018" t="str">
        <f>IF(OR($A1018="",INDEX(games!$H:$H,ROW())=""),"",INDEX(games!$H:$H,ROW()))</f>
      </c>
      <c r="Q1018">
        <f>IF(OR($A1018="",$P1018&lt;&gt;"Yes"),"",$D1018+ROW()/1000000)</f>
      </c>
      <c r="T1018">
        <f>IF($Y1018="","",INDEX($B$2:$B$2000,$Y1018))</f>
      </c>
      <c r="U1018">
        <f>IF($Z1018="","",INDEX($B$2:$B$2000,$Z1018))</f>
      </c>
      <c r="V1018">
        <f>IF(OR($T1018="",$U1018=""),"",$U1018-$T1018)</f>
      </c>
      <c r="W1018" t="str">
        <f>IF(TRIM(INDEX(connections!$A:$A,ROW()))="","",TRIM(INDEX(connections!$A:$A,ROW())))</f>
      </c>
      <c r="X1018" t="str">
        <f>IF($W1018="","",TRIM(INDEX(connections!$B:$B,ROW())))</f>
      </c>
      <c r="Y1018">
        <f>IF($W1018="","",IFERROR(MATCH($W1018,$A$2:$A$2000,0),""))</f>
      </c>
      <c r="Z1018">
        <f>IF($X1018="","",IFERROR(MATCH($X1018,$A$2:$A$2000,0),""))</f>
      </c>
      <c r="AA1018" t="str">
        <f>IF($Y1018="","",INDEX($P$2:$P$2000,$Y1018))</f>
      </c>
      <c r="AB1018" t="str">
        <f>IF($Z1018="","",INDEX($P$2:$P$2000,$Z1018))</f>
      </c>
      <c r="AC1018">
        <f>IF(AND($AA1018="Yes",$AB1018="Yes"),1,"")</f>
      </c>
      <c r="AD1018">
        <f>IF(OR($Y1018="",$Z1018=""),"",IF(INDEX($C$2:$C$2000,$Y1018)=INDEX($C$2:$C$2000,$Z1018),0,1))</f>
      </c>
      <c r="AE1018">
        <f>IF($AC1018&lt;&gt;1,"",IF(AND(INDEX($AG$2:$AG$2000,$Y1018)=1,INDEX($AG$2:$AG$2000,$Z1018)=1),1,""))</f>
      </c>
      <c r="AG1018">
        <f>IF($A1018="","",COUNTIFS($W$2:$W$2500,$A1018,$AB$2:$AB$2500,"Yes")+COUNTIFS($X$2:$X$2500,$A1018,$AA$2:$AA$2500,"Yes"))</f>
      </c>
      <c r="AH1018" t="str">
        <f>IF(OR($P1018&lt;&gt;"Yes",N($AG1018)=0),"",IF(AND($AG1018=1,COUNTIFS($W$2:$W$2500,$A1018,$AE$2:$AE$2500,1)+COUNTIFS($X$2:$X$2500,$A1018,$AE$2:$AE$2500,1)&gt;0),"","Yes"))</f>
      </c>
      <c r="AI1018">
        <f>IF($AH1018="Yes",$AG1018,"")</f>
      </c>
      <c r="AJ1018">
        <f>IF($AI1018="","",$AI1018+ROW()/1000000)</f>
      </c>
      <c r="AK1018">
        <f>IF(OR($A1018="",$P1018="Yes",N($AG1018)=0),"",$AG1018+ROW()/1000000)</f>
      </c>
      <c r="AL1018" t="str">
        <f>IF($A1018="","",INDEX(games!$J:$J,ROW())&amp;"")</f>
      </c>
      <c r="AM1018">
        <f>IF($A1018="","",SUMPRODUCT($AO1018:$BD1018,'Map Analysis'!$AP$2^{0,1,2,3,4,5,6,7,8,9,10,11,12,13,14,15}))</f>
      </c>
      <c r="AN1018">
        <f>IF($A1018="","",$AM1018+ROW()/10000000)</f>
      </c>
      <c r="AO1018">
        <f>IF($A1018="","",COUNTIF($W$2:$W$2500,$A1018))</f>
      </c>
      <c r="AP1018">
        <f>IF($A1018="","",SUMIFS($BF$2:$BF$2500,$W$2:$W$2500,$A1018))</f>
      </c>
      <c r="AQ1018">
        <f>IF($A1018="","",SUMIFS($BG$2:$BG$2500,$W$2:$W$2500,$A1018))</f>
      </c>
      <c r="AR1018">
        <f>IF($A1018="","",SUMIFS($BH$2:$BH$2500,$W$2:$W$2500,$A1018))</f>
      </c>
      <c r="AS1018">
        <f>IF($A1018="","",SUMIFS($BI$2:$BI$2500,$W$2:$W$2500,$A1018))</f>
      </c>
      <c r="AT1018">
        <f>IF($A1018="","",SUMIFS($BJ$2:$BJ$2500,$W$2:$W$2500,$A1018))</f>
      </c>
      <c r="AU1018">
        <f>IF($A1018="","",SUMIFS($BK$2:$BK$2500,$W$2:$W$2500,$A1018))</f>
      </c>
      <c r="AV1018">
        <f>IF($A1018="","",SUMIFS($BL$2:$BL$2500,$W$2:$W$2500,$A1018))</f>
      </c>
      <c r="AW1018">
        <f>IF($A1018="","",SUMIFS($BM$2:$BM$2500,$W$2:$W$2500,$A1018))</f>
      </c>
      <c r="AX1018">
        <f>IF($A1018="","",SUMIFS($BN$2:$BN$2500,$W$2:$W$2500,$A1018))</f>
      </c>
      <c r="AY1018">
        <f>IF($A1018="","",SUMIFS($BO$2:$BO$2500,$W$2:$W$2500,$A1018))</f>
      </c>
      <c r="AZ1018">
        <f>IF($A1018="","",SUMIFS($BP$2:$BP$2500,$W$2:$W$2500,$A1018))</f>
      </c>
      <c r="BA1018">
        <f>IF($A1018="","",SUMIFS($BQ$2:$BQ$2500,$W$2:$W$2500,$A1018))</f>
      </c>
      <c r="BB1018">
        <f>IF($A1018="","",SUMIFS($BR$2:$BR$2500,$W$2:$W$2500,$A1018))</f>
      </c>
      <c r="BC1018">
        <f>IF($A1018="","",SUMIFS($BS$2:$BS$2500,$W$2:$W$2500,$A1018))</f>
      </c>
      <c r="BD1018">
        <f>IF($A1018="","",SUMIFS($BT$2:$BT$2500,$W$2:$W$2500,$A1018))</f>
      </c>
      <c r="BF1018">
        <f>IF($Z1018="","",INDEX($AO$2:$AO$2000,$Z1018))</f>
      </c>
      <c r="BG1018">
        <f>IF($Z1018="","",INDEX($AP$2:$AP$2000,$Z1018))</f>
      </c>
      <c r="BH1018">
        <f>IF($Z1018="","",INDEX($AQ$2:$AQ$2000,$Z1018))</f>
      </c>
      <c r="BI1018">
        <f>IF($Z1018="","",INDEX($AR$2:$AR$2000,$Z1018))</f>
      </c>
      <c r="BJ1018">
        <f>IF($Z1018="","",INDEX($AS$2:$AS$2000,$Z1018))</f>
      </c>
      <c r="BK1018">
        <f>IF($Z1018="","",INDEX($AT$2:$AT$2000,$Z1018))</f>
      </c>
      <c r="BL1018">
        <f>IF($Z1018="","",INDEX($AU$2:$AU$2000,$Z1018))</f>
      </c>
      <c r="BM1018">
        <f>IF($Z1018="","",INDEX($AV$2:$AV$2000,$Z1018))</f>
      </c>
      <c r="BN1018">
        <f>IF($Z1018="","",INDEX($AW$2:$AW$2000,$Z1018))</f>
      </c>
      <c r="BO1018">
        <f>IF($Z1018="","",INDEX($AX$2:$AX$2000,$Z1018))</f>
      </c>
      <c r="BP1018">
        <f>IF($Z1018="","",INDEX($AY$2:$AY$2000,$Z1018))</f>
      </c>
      <c r="BQ1018">
        <f>IF($Z1018="","",INDEX($AZ$2:$AZ$2000,$Z1018))</f>
      </c>
      <c r="BR1018">
        <f>IF($Z1018="","",INDEX($BA$2:$BA$2000,$Z1018))</f>
      </c>
      <c r="BS1018">
        <f>IF($Z1018="","",INDEX($BB$2:$BB$2000,$Z1018))</f>
      </c>
      <c r="BT1018">
        <f>IF($Z1018="","",INDEX($BC$2:$BC$2000,$Z1018))</f>
      </c>
      <c r="BV1018">
        <f>IF(OR($A1018="",$P1018&lt;&gt;"Yes",$AH1018="Yes"),"",1+N($AG1018))</f>
      </c>
      <c r="BW1018">
        <f>IF($A1018="","",COUNTIFS($W$2:$W$2500,$A1018,$BZ$2:$BZ$2500,"Yes")+COUNTIFS($X$2:$X$2500,$A1018,$BY$2:$BY$2500,"Yes"))</f>
      </c>
      <c r="BX1018">
        <f>IF(OR($A1018="",$P1018="Yes"),"",IF(N($BW1018)=0,0,1+SUMIFS($CB$2:$CB$2500,$W$2:$W$2500,$A1018)+SUMIFS($CA$2:$CA$2500,$X$2:$X$2500,$A1018)))</f>
      </c>
      <c r="BY1018" t="str">
        <f>IF($Y1018="","",INDEX($AH$2:$AH$2000,$Y1018)&amp;"")</f>
      </c>
      <c r="BZ1018" t="str">
        <f>IF($Z1018="","",INDEX($AH$2:$AH$2000,$Z1018)&amp;"")</f>
      </c>
      <c r="CA1018">
        <f>IF($Y1018="","",INDEX($BV$2:$BV$2000,$Y1018))</f>
      </c>
      <c r="CB1018">
        <f>IF($Z1018="","",INDEX($BV$2:$BV$2000,$Z1018))</f>
      </c>
    </row>
    <row r="1019">
      <c r="A1019" t="str">
        <f>IF(TRIM(INDEX(games!$A:$A,ROW()))="","",TRIM(INDEX(games!$A:$A,ROW())))</f>
      </c>
      <c r="B1019">
        <f>IF(OR($A1019="",INDEX(games!$B:$B,ROW())=""),"",INDEX(games!$B:$B,ROW()))</f>
      </c>
      <c r="C1019" t="str">
        <f>IF(OR($A1019="",INDEX(games!$C:$C,ROW())=""),"",INDEX(games!$C:$C,ROW()))</f>
      </c>
      <c r="D1019">
        <f>IF($A1019="","",COUNTIF($W$2:$W$2500,$A1019)+COUNTIF($X$2:$X$2500,$A1019))</f>
      </c>
      <c r="E1019">
        <f>IF($A1019="","",IFERROR(MATCH($C1019,$R$2:$R$5,0),0))</f>
      </c>
      <c r="F1019">
        <f>IF($A1019="","",MOD(ROW(),34))</f>
      </c>
      <c r="G1019">
        <f>IF($A1019="",NA(),IF($C1019="Action",$B1019,NA()))</f>
      </c>
      <c r="H1019">
        <f>IF($A1019="",NA(),IF($C1019="Action",1+$F1019*0.023,NA()))</f>
      </c>
      <c r="I1019">
        <f>IF($A1019="",NA(),IF($C1019="Strategy",$B1019,NA()))</f>
      </c>
      <c r="J1019">
        <f>IF($A1019="",NA(),IF($C1019="Strategy",2+$F1019*0.023,NA()))</f>
      </c>
      <c r="K1019">
        <f>IF($A1019="",NA(),IF($C1019="Deckbuilder",$B1019,NA()))</f>
      </c>
      <c r="L1019">
        <f>IF($A1019="",NA(),IF($C1019="Deckbuilder",3+$F1019*0.023,NA()))</f>
      </c>
      <c r="M1019">
        <f>IF($A1019="",NA(),IF($C1019="Traditional",$B1019,NA()))</f>
      </c>
      <c r="N1019">
        <f>IF($A1019="",NA(),IF($C1019="Traditional",4+$F1019*0.023,NA()))</f>
      </c>
      <c r="O1019">
        <f>IF($A1019="","",$D1019+ROW()/1000000)</f>
      </c>
      <c r="P1019" t="str">
        <f>IF(OR($A1019="",INDEX(games!$H:$H,ROW())=""),"",INDEX(games!$H:$H,ROW()))</f>
      </c>
      <c r="Q1019">
        <f>IF(OR($A1019="",$P1019&lt;&gt;"Yes"),"",$D1019+ROW()/1000000)</f>
      </c>
      <c r="T1019">
        <f>IF($Y1019="","",INDEX($B$2:$B$2000,$Y1019))</f>
      </c>
      <c r="U1019">
        <f>IF($Z1019="","",INDEX($B$2:$B$2000,$Z1019))</f>
      </c>
      <c r="V1019">
        <f>IF(OR($T1019="",$U1019=""),"",$U1019-$T1019)</f>
      </c>
      <c r="W1019" t="str">
        <f>IF(TRIM(INDEX(connections!$A:$A,ROW()))="","",TRIM(INDEX(connections!$A:$A,ROW())))</f>
      </c>
      <c r="X1019" t="str">
        <f>IF($W1019="","",TRIM(INDEX(connections!$B:$B,ROW())))</f>
      </c>
      <c r="Y1019">
        <f>IF($W1019="","",IFERROR(MATCH($W1019,$A$2:$A$2000,0),""))</f>
      </c>
      <c r="Z1019">
        <f>IF($X1019="","",IFERROR(MATCH($X1019,$A$2:$A$2000,0),""))</f>
      </c>
      <c r="AA1019" t="str">
        <f>IF($Y1019="","",INDEX($P$2:$P$2000,$Y1019))</f>
      </c>
      <c r="AB1019" t="str">
        <f>IF($Z1019="","",INDEX($P$2:$P$2000,$Z1019))</f>
      </c>
      <c r="AC1019">
        <f>IF(AND($AA1019="Yes",$AB1019="Yes"),1,"")</f>
      </c>
      <c r="AD1019">
        <f>IF(OR($Y1019="",$Z1019=""),"",IF(INDEX($C$2:$C$2000,$Y1019)=INDEX($C$2:$C$2000,$Z1019),0,1))</f>
      </c>
      <c r="AE1019">
        <f>IF($AC1019&lt;&gt;1,"",IF(AND(INDEX($AG$2:$AG$2000,$Y1019)=1,INDEX($AG$2:$AG$2000,$Z1019)=1),1,""))</f>
      </c>
      <c r="AG1019">
        <f>IF($A1019="","",COUNTIFS($W$2:$W$2500,$A1019,$AB$2:$AB$2500,"Yes")+COUNTIFS($X$2:$X$2500,$A1019,$AA$2:$AA$2500,"Yes"))</f>
      </c>
      <c r="AH1019" t="str">
        <f>IF(OR($P1019&lt;&gt;"Yes",N($AG1019)=0),"",IF(AND($AG1019=1,COUNTIFS($W$2:$W$2500,$A1019,$AE$2:$AE$2500,1)+COUNTIFS($X$2:$X$2500,$A1019,$AE$2:$AE$2500,1)&gt;0),"","Yes"))</f>
      </c>
      <c r="AI1019">
        <f>IF($AH1019="Yes",$AG1019,"")</f>
      </c>
      <c r="AJ1019">
        <f>IF($AI1019="","",$AI1019+ROW()/1000000)</f>
      </c>
      <c r="AK1019">
        <f>IF(OR($A1019="",$P1019="Yes",N($AG1019)=0),"",$AG1019+ROW()/1000000)</f>
      </c>
      <c r="AL1019" t="str">
        <f>IF($A1019="","",INDEX(games!$J:$J,ROW())&amp;"")</f>
      </c>
      <c r="AM1019">
        <f>IF($A1019="","",SUMPRODUCT($AO1019:$BD1019,'Map Analysis'!$AP$2^{0,1,2,3,4,5,6,7,8,9,10,11,12,13,14,15}))</f>
      </c>
      <c r="AN1019">
        <f>IF($A1019="","",$AM1019+ROW()/10000000)</f>
      </c>
      <c r="AO1019">
        <f>IF($A1019="","",COUNTIF($W$2:$W$2500,$A1019))</f>
      </c>
      <c r="AP1019">
        <f>IF($A1019="","",SUMIFS($BF$2:$BF$2500,$W$2:$W$2500,$A1019))</f>
      </c>
      <c r="AQ1019">
        <f>IF($A1019="","",SUMIFS($BG$2:$BG$2500,$W$2:$W$2500,$A1019))</f>
      </c>
      <c r="AR1019">
        <f>IF($A1019="","",SUMIFS($BH$2:$BH$2500,$W$2:$W$2500,$A1019))</f>
      </c>
      <c r="AS1019">
        <f>IF($A1019="","",SUMIFS($BI$2:$BI$2500,$W$2:$W$2500,$A1019))</f>
      </c>
      <c r="AT1019">
        <f>IF($A1019="","",SUMIFS($BJ$2:$BJ$2500,$W$2:$W$2500,$A1019))</f>
      </c>
      <c r="AU1019">
        <f>IF($A1019="","",SUMIFS($BK$2:$BK$2500,$W$2:$W$2500,$A1019))</f>
      </c>
      <c r="AV1019">
        <f>IF($A1019="","",SUMIFS($BL$2:$BL$2500,$W$2:$W$2500,$A1019))</f>
      </c>
      <c r="AW1019">
        <f>IF($A1019="","",SUMIFS($BM$2:$BM$2500,$W$2:$W$2500,$A1019))</f>
      </c>
      <c r="AX1019">
        <f>IF($A1019="","",SUMIFS($BN$2:$BN$2500,$W$2:$W$2500,$A1019))</f>
      </c>
      <c r="AY1019">
        <f>IF($A1019="","",SUMIFS($BO$2:$BO$2500,$W$2:$W$2500,$A1019))</f>
      </c>
      <c r="AZ1019">
        <f>IF($A1019="","",SUMIFS($BP$2:$BP$2500,$W$2:$W$2500,$A1019))</f>
      </c>
      <c r="BA1019">
        <f>IF($A1019="","",SUMIFS($BQ$2:$BQ$2500,$W$2:$W$2500,$A1019))</f>
      </c>
      <c r="BB1019">
        <f>IF($A1019="","",SUMIFS($BR$2:$BR$2500,$W$2:$W$2500,$A1019))</f>
      </c>
      <c r="BC1019">
        <f>IF($A1019="","",SUMIFS($BS$2:$BS$2500,$W$2:$W$2500,$A1019))</f>
      </c>
      <c r="BD1019">
        <f>IF($A1019="","",SUMIFS($BT$2:$BT$2500,$W$2:$W$2500,$A1019))</f>
      </c>
      <c r="BF1019">
        <f>IF($Z1019="","",INDEX($AO$2:$AO$2000,$Z1019))</f>
      </c>
      <c r="BG1019">
        <f>IF($Z1019="","",INDEX($AP$2:$AP$2000,$Z1019))</f>
      </c>
      <c r="BH1019">
        <f>IF($Z1019="","",INDEX($AQ$2:$AQ$2000,$Z1019))</f>
      </c>
      <c r="BI1019">
        <f>IF($Z1019="","",INDEX($AR$2:$AR$2000,$Z1019))</f>
      </c>
      <c r="BJ1019">
        <f>IF($Z1019="","",INDEX($AS$2:$AS$2000,$Z1019))</f>
      </c>
      <c r="BK1019">
        <f>IF($Z1019="","",INDEX($AT$2:$AT$2000,$Z1019))</f>
      </c>
      <c r="BL1019">
        <f>IF($Z1019="","",INDEX($AU$2:$AU$2000,$Z1019))</f>
      </c>
      <c r="BM1019">
        <f>IF($Z1019="","",INDEX($AV$2:$AV$2000,$Z1019))</f>
      </c>
      <c r="BN1019">
        <f>IF($Z1019="","",INDEX($AW$2:$AW$2000,$Z1019))</f>
      </c>
      <c r="BO1019">
        <f>IF($Z1019="","",INDEX($AX$2:$AX$2000,$Z1019))</f>
      </c>
      <c r="BP1019">
        <f>IF($Z1019="","",INDEX($AY$2:$AY$2000,$Z1019))</f>
      </c>
      <c r="BQ1019">
        <f>IF($Z1019="","",INDEX($AZ$2:$AZ$2000,$Z1019))</f>
      </c>
      <c r="BR1019">
        <f>IF($Z1019="","",INDEX($BA$2:$BA$2000,$Z1019))</f>
      </c>
      <c r="BS1019">
        <f>IF($Z1019="","",INDEX($BB$2:$BB$2000,$Z1019))</f>
      </c>
      <c r="BT1019">
        <f>IF($Z1019="","",INDEX($BC$2:$BC$2000,$Z1019))</f>
      </c>
      <c r="BV1019">
        <f>IF(OR($A1019="",$P1019&lt;&gt;"Yes",$AH1019="Yes"),"",1+N($AG1019))</f>
      </c>
      <c r="BW1019">
        <f>IF($A1019="","",COUNTIFS($W$2:$W$2500,$A1019,$BZ$2:$BZ$2500,"Yes")+COUNTIFS($X$2:$X$2500,$A1019,$BY$2:$BY$2500,"Yes"))</f>
      </c>
      <c r="BX1019">
        <f>IF(OR($A1019="",$P1019="Yes"),"",IF(N($BW1019)=0,0,1+SUMIFS($CB$2:$CB$2500,$W$2:$W$2500,$A1019)+SUMIFS($CA$2:$CA$2500,$X$2:$X$2500,$A1019)))</f>
      </c>
      <c r="BY1019" t="str">
        <f>IF($Y1019="","",INDEX($AH$2:$AH$2000,$Y1019)&amp;"")</f>
      </c>
      <c r="BZ1019" t="str">
        <f>IF($Z1019="","",INDEX($AH$2:$AH$2000,$Z1019)&amp;"")</f>
      </c>
      <c r="CA1019">
        <f>IF($Y1019="","",INDEX($BV$2:$BV$2000,$Y1019))</f>
      </c>
      <c r="CB1019">
        <f>IF($Z1019="","",INDEX($BV$2:$BV$2000,$Z1019))</f>
      </c>
    </row>
    <row r="1020">
      <c r="A1020" t="str">
        <f>IF(TRIM(INDEX(games!$A:$A,ROW()))="","",TRIM(INDEX(games!$A:$A,ROW())))</f>
      </c>
      <c r="B1020">
        <f>IF(OR($A1020="",INDEX(games!$B:$B,ROW())=""),"",INDEX(games!$B:$B,ROW()))</f>
      </c>
      <c r="C1020" t="str">
        <f>IF(OR($A1020="",INDEX(games!$C:$C,ROW())=""),"",INDEX(games!$C:$C,ROW()))</f>
      </c>
      <c r="D1020">
        <f>IF($A1020="","",COUNTIF($W$2:$W$2500,$A1020)+COUNTIF($X$2:$X$2500,$A1020))</f>
      </c>
      <c r="E1020">
        <f>IF($A1020="","",IFERROR(MATCH($C1020,$R$2:$R$5,0),0))</f>
      </c>
      <c r="F1020">
        <f>IF($A1020="","",MOD(ROW(),34))</f>
      </c>
      <c r="G1020">
        <f>IF($A1020="",NA(),IF($C1020="Action",$B1020,NA()))</f>
      </c>
      <c r="H1020">
        <f>IF($A1020="",NA(),IF($C1020="Action",1+$F1020*0.023,NA()))</f>
      </c>
      <c r="I1020">
        <f>IF($A1020="",NA(),IF($C1020="Strategy",$B1020,NA()))</f>
      </c>
      <c r="J1020">
        <f>IF($A1020="",NA(),IF($C1020="Strategy",2+$F1020*0.023,NA()))</f>
      </c>
      <c r="K1020">
        <f>IF($A1020="",NA(),IF($C1020="Deckbuilder",$B1020,NA()))</f>
      </c>
      <c r="L1020">
        <f>IF($A1020="",NA(),IF($C1020="Deckbuilder",3+$F1020*0.023,NA()))</f>
      </c>
      <c r="M1020">
        <f>IF($A1020="",NA(),IF($C1020="Traditional",$B1020,NA()))</f>
      </c>
      <c r="N1020">
        <f>IF($A1020="",NA(),IF($C1020="Traditional",4+$F1020*0.023,NA()))</f>
      </c>
      <c r="O1020">
        <f>IF($A1020="","",$D1020+ROW()/1000000)</f>
      </c>
      <c r="P1020" t="str">
        <f>IF(OR($A1020="",INDEX(games!$H:$H,ROW())=""),"",INDEX(games!$H:$H,ROW()))</f>
      </c>
      <c r="Q1020">
        <f>IF(OR($A1020="",$P1020&lt;&gt;"Yes"),"",$D1020+ROW()/1000000)</f>
      </c>
      <c r="T1020">
        <f>IF($Y1020="","",INDEX($B$2:$B$2000,$Y1020))</f>
      </c>
      <c r="U1020">
        <f>IF($Z1020="","",INDEX($B$2:$B$2000,$Z1020))</f>
      </c>
      <c r="V1020">
        <f>IF(OR($T1020="",$U1020=""),"",$U1020-$T1020)</f>
      </c>
      <c r="W1020" t="str">
        <f>IF(TRIM(INDEX(connections!$A:$A,ROW()))="","",TRIM(INDEX(connections!$A:$A,ROW())))</f>
      </c>
      <c r="X1020" t="str">
        <f>IF($W1020="","",TRIM(INDEX(connections!$B:$B,ROW())))</f>
      </c>
      <c r="Y1020">
        <f>IF($W1020="","",IFERROR(MATCH($W1020,$A$2:$A$2000,0),""))</f>
      </c>
      <c r="Z1020">
        <f>IF($X1020="","",IFERROR(MATCH($X1020,$A$2:$A$2000,0),""))</f>
      </c>
      <c r="AA1020" t="str">
        <f>IF($Y1020="","",INDEX($P$2:$P$2000,$Y1020))</f>
      </c>
      <c r="AB1020" t="str">
        <f>IF($Z1020="","",INDEX($P$2:$P$2000,$Z1020))</f>
      </c>
      <c r="AC1020">
        <f>IF(AND($AA1020="Yes",$AB1020="Yes"),1,"")</f>
      </c>
      <c r="AD1020">
        <f>IF(OR($Y1020="",$Z1020=""),"",IF(INDEX($C$2:$C$2000,$Y1020)=INDEX($C$2:$C$2000,$Z1020),0,1))</f>
      </c>
      <c r="AE1020">
        <f>IF($AC1020&lt;&gt;1,"",IF(AND(INDEX($AG$2:$AG$2000,$Y1020)=1,INDEX($AG$2:$AG$2000,$Z1020)=1),1,""))</f>
      </c>
      <c r="AG1020">
        <f>IF($A1020="","",COUNTIFS($W$2:$W$2500,$A1020,$AB$2:$AB$2500,"Yes")+COUNTIFS($X$2:$X$2500,$A1020,$AA$2:$AA$2500,"Yes"))</f>
      </c>
      <c r="AH1020" t="str">
        <f>IF(OR($P1020&lt;&gt;"Yes",N($AG1020)=0),"",IF(AND($AG1020=1,COUNTIFS($W$2:$W$2500,$A1020,$AE$2:$AE$2500,1)+COUNTIFS($X$2:$X$2500,$A1020,$AE$2:$AE$2500,1)&gt;0),"","Yes"))</f>
      </c>
      <c r="AI1020">
        <f>IF($AH1020="Yes",$AG1020,"")</f>
      </c>
      <c r="AJ1020">
        <f>IF($AI1020="","",$AI1020+ROW()/1000000)</f>
      </c>
      <c r="AK1020">
        <f>IF(OR($A1020="",$P1020="Yes",N($AG1020)=0),"",$AG1020+ROW()/1000000)</f>
      </c>
      <c r="AL1020" t="str">
        <f>IF($A1020="","",INDEX(games!$J:$J,ROW())&amp;"")</f>
      </c>
      <c r="AM1020">
        <f>IF($A1020="","",SUMPRODUCT($AO1020:$BD1020,'Map Analysis'!$AP$2^{0,1,2,3,4,5,6,7,8,9,10,11,12,13,14,15}))</f>
      </c>
      <c r="AN1020">
        <f>IF($A1020="","",$AM1020+ROW()/10000000)</f>
      </c>
      <c r="AO1020">
        <f>IF($A1020="","",COUNTIF($W$2:$W$2500,$A1020))</f>
      </c>
      <c r="AP1020">
        <f>IF($A1020="","",SUMIFS($BF$2:$BF$2500,$W$2:$W$2500,$A1020))</f>
      </c>
      <c r="AQ1020">
        <f>IF($A1020="","",SUMIFS($BG$2:$BG$2500,$W$2:$W$2500,$A1020))</f>
      </c>
      <c r="AR1020">
        <f>IF($A1020="","",SUMIFS($BH$2:$BH$2500,$W$2:$W$2500,$A1020))</f>
      </c>
      <c r="AS1020">
        <f>IF($A1020="","",SUMIFS($BI$2:$BI$2500,$W$2:$W$2500,$A1020))</f>
      </c>
      <c r="AT1020">
        <f>IF($A1020="","",SUMIFS($BJ$2:$BJ$2500,$W$2:$W$2500,$A1020))</f>
      </c>
      <c r="AU1020">
        <f>IF($A1020="","",SUMIFS($BK$2:$BK$2500,$W$2:$W$2500,$A1020))</f>
      </c>
      <c r="AV1020">
        <f>IF($A1020="","",SUMIFS($BL$2:$BL$2500,$W$2:$W$2500,$A1020))</f>
      </c>
      <c r="AW1020">
        <f>IF($A1020="","",SUMIFS($BM$2:$BM$2500,$W$2:$W$2500,$A1020))</f>
      </c>
      <c r="AX1020">
        <f>IF($A1020="","",SUMIFS($BN$2:$BN$2500,$W$2:$W$2500,$A1020))</f>
      </c>
      <c r="AY1020">
        <f>IF($A1020="","",SUMIFS($BO$2:$BO$2500,$W$2:$W$2500,$A1020))</f>
      </c>
      <c r="AZ1020">
        <f>IF($A1020="","",SUMIFS($BP$2:$BP$2500,$W$2:$W$2500,$A1020))</f>
      </c>
      <c r="BA1020">
        <f>IF($A1020="","",SUMIFS($BQ$2:$BQ$2500,$W$2:$W$2500,$A1020))</f>
      </c>
      <c r="BB1020">
        <f>IF($A1020="","",SUMIFS($BR$2:$BR$2500,$W$2:$W$2500,$A1020))</f>
      </c>
      <c r="BC1020">
        <f>IF($A1020="","",SUMIFS($BS$2:$BS$2500,$W$2:$W$2500,$A1020))</f>
      </c>
      <c r="BD1020">
        <f>IF($A1020="","",SUMIFS($BT$2:$BT$2500,$W$2:$W$2500,$A1020))</f>
      </c>
      <c r="BF1020">
        <f>IF($Z1020="","",INDEX($AO$2:$AO$2000,$Z1020))</f>
      </c>
      <c r="BG1020">
        <f>IF($Z1020="","",INDEX($AP$2:$AP$2000,$Z1020))</f>
      </c>
      <c r="BH1020">
        <f>IF($Z1020="","",INDEX($AQ$2:$AQ$2000,$Z1020))</f>
      </c>
      <c r="BI1020">
        <f>IF($Z1020="","",INDEX($AR$2:$AR$2000,$Z1020))</f>
      </c>
      <c r="BJ1020">
        <f>IF($Z1020="","",INDEX($AS$2:$AS$2000,$Z1020))</f>
      </c>
      <c r="BK1020">
        <f>IF($Z1020="","",INDEX($AT$2:$AT$2000,$Z1020))</f>
      </c>
      <c r="BL1020">
        <f>IF($Z1020="","",INDEX($AU$2:$AU$2000,$Z1020))</f>
      </c>
      <c r="BM1020">
        <f>IF($Z1020="","",INDEX($AV$2:$AV$2000,$Z1020))</f>
      </c>
      <c r="BN1020">
        <f>IF($Z1020="","",INDEX($AW$2:$AW$2000,$Z1020))</f>
      </c>
      <c r="BO1020">
        <f>IF($Z1020="","",INDEX($AX$2:$AX$2000,$Z1020))</f>
      </c>
      <c r="BP1020">
        <f>IF($Z1020="","",INDEX($AY$2:$AY$2000,$Z1020))</f>
      </c>
      <c r="BQ1020">
        <f>IF($Z1020="","",INDEX($AZ$2:$AZ$2000,$Z1020))</f>
      </c>
      <c r="BR1020">
        <f>IF($Z1020="","",INDEX($BA$2:$BA$2000,$Z1020))</f>
      </c>
      <c r="BS1020">
        <f>IF($Z1020="","",INDEX($BB$2:$BB$2000,$Z1020))</f>
      </c>
      <c r="BT1020">
        <f>IF($Z1020="","",INDEX($BC$2:$BC$2000,$Z1020))</f>
      </c>
      <c r="BV1020">
        <f>IF(OR($A1020="",$P1020&lt;&gt;"Yes",$AH1020="Yes"),"",1+N($AG1020))</f>
      </c>
      <c r="BW1020">
        <f>IF($A1020="","",COUNTIFS($W$2:$W$2500,$A1020,$BZ$2:$BZ$2500,"Yes")+COUNTIFS($X$2:$X$2500,$A1020,$BY$2:$BY$2500,"Yes"))</f>
      </c>
      <c r="BX1020">
        <f>IF(OR($A1020="",$P1020="Yes"),"",IF(N($BW1020)=0,0,1+SUMIFS($CB$2:$CB$2500,$W$2:$W$2500,$A1020)+SUMIFS($CA$2:$CA$2500,$X$2:$X$2500,$A1020)))</f>
      </c>
      <c r="BY1020" t="str">
        <f>IF($Y1020="","",INDEX($AH$2:$AH$2000,$Y1020)&amp;"")</f>
      </c>
      <c r="BZ1020" t="str">
        <f>IF($Z1020="","",INDEX($AH$2:$AH$2000,$Z1020)&amp;"")</f>
      </c>
      <c r="CA1020">
        <f>IF($Y1020="","",INDEX($BV$2:$BV$2000,$Y1020))</f>
      </c>
      <c r="CB1020">
        <f>IF($Z1020="","",INDEX($BV$2:$BV$2000,$Z1020))</f>
      </c>
    </row>
    <row r="1021">
      <c r="A1021" t="str">
        <f>IF(TRIM(INDEX(games!$A:$A,ROW()))="","",TRIM(INDEX(games!$A:$A,ROW())))</f>
      </c>
      <c r="B1021">
        <f>IF(OR($A1021="",INDEX(games!$B:$B,ROW())=""),"",INDEX(games!$B:$B,ROW()))</f>
      </c>
      <c r="C1021" t="str">
        <f>IF(OR($A1021="",INDEX(games!$C:$C,ROW())=""),"",INDEX(games!$C:$C,ROW()))</f>
      </c>
      <c r="D1021">
        <f>IF($A1021="","",COUNTIF($W$2:$W$2500,$A1021)+COUNTIF($X$2:$X$2500,$A1021))</f>
      </c>
      <c r="E1021">
        <f>IF($A1021="","",IFERROR(MATCH($C1021,$R$2:$R$5,0),0))</f>
      </c>
      <c r="F1021">
        <f>IF($A1021="","",MOD(ROW(),34))</f>
      </c>
      <c r="G1021">
        <f>IF($A1021="",NA(),IF($C1021="Action",$B1021,NA()))</f>
      </c>
      <c r="H1021">
        <f>IF($A1021="",NA(),IF($C1021="Action",1+$F1021*0.023,NA()))</f>
      </c>
      <c r="I1021">
        <f>IF($A1021="",NA(),IF($C1021="Strategy",$B1021,NA()))</f>
      </c>
      <c r="J1021">
        <f>IF($A1021="",NA(),IF($C1021="Strategy",2+$F1021*0.023,NA()))</f>
      </c>
      <c r="K1021">
        <f>IF($A1021="",NA(),IF($C1021="Deckbuilder",$B1021,NA()))</f>
      </c>
      <c r="L1021">
        <f>IF($A1021="",NA(),IF($C1021="Deckbuilder",3+$F1021*0.023,NA()))</f>
      </c>
      <c r="M1021">
        <f>IF($A1021="",NA(),IF($C1021="Traditional",$B1021,NA()))</f>
      </c>
      <c r="N1021">
        <f>IF($A1021="",NA(),IF($C1021="Traditional",4+$F1021*0.023,NA()))</f>
      </c>
      <c r="O1021">
        <f>IF($A1021="","",$D1021+ROW()/1000000)</f>
      </c>
      <c r="P1021" t="str">
        <f>IF(OR($A1021="",INDEX(games!$H:$H,ROW())=""),"",INDEX(games!$H:$H,ROW()))</f>
      </c>
      <c r="Q1021">
        <f>IF(OR($A1021="",$P1021&lt;&gt;"Yes"),"",$D1021+ROW()/1000000)</f>
      </c>
      <c r="T1021">
        <f>IF($Y1021="","",INDEX($B$2:$B$2000,$Y1021))</f>
      </c>
      <c r="U1021">
        <f>IF($Z1021="","",INDEX($B$2:$B$2000,$Z1021))</f>
      </c>
      <c r="V1021">
        <f>IF(OR($T1021="",$U1021=""),"",$U1021-$T1021)</f>
      </c>
      <c r="W1021" t="str">
        <f>IF(TRIM(INDEX(connections!$A:$A,ROW()))="","",TRIM(INDEX(connections!$A:$A,ROW())))</f>
      </c>
      <c r="X1021" t="str">
        <f>IF($W1021="","",TRIM(INDEX(connections!$B:$B,ROW())))</f>
      </c>
      <c r="Y1021">
        <f>IF($W1021="","",IFERROR(MATCH($W1021,$A$2:$A$2000,0),""))</f>
      </c>
      <c r="Z1021">
        <f>IF($X1021="","",IFERROR(MATCH($X1021,$A$2:$A$2000,0),""))</f>
      </c>
      <c r="AA1021" t="str">
        <f>IF($Y1021="","",INDEX($P$2:$P$2000,$Y1021))</f>
      </c>
      <c r="AB1021" t="str">
        <f>IF($Z1021="","",INDEX($P$2:$P$2000,$Z1021))</f>
      </c>
      <c r="AC1021">
        <f>IF(AND($AA1021="Yes",$AB1021="Yes"),1,"")</f>
      </c>
      <c r="AD1021">
        <f>IF(OR($Y1021="",$Z1021=""),"",IF(INDEX($C$2:$C$2000,$Y1021)=INDEX($C$2:$C$2000,$Z1021),0,1))</f>
      </c>
      <c r="AE1021">
        <f>IF($AC1021&lt;&gt;1,"",IF(AND(INDEX($AG$2:$AG$2000,$Y1021)=1,INDEX($AG$2:$AG$2000,$Z1021)=1),1,""))</f>
      </c>
      <c r="AG1021">
        <f>IF($A1021="","",COUNTIFS($W$2:$W$2500,$A1021,$AB$2:$AB$2500,"Yes")+COUNTIFS($X$2:$X$2500,$A1021,$AA$2:$AA$2500,"Yes"))</f>
      </c>
      <c r="AH1021" t="str">
        <f>IF(OR($P1021&lt;&gt;"Yes",N($AG1021)=0),"",IF(AND($AG1021=1,COUNTIFS($W$2:$W$2500,$A1021,$AE$2:$AE$2500,1)+COUNTIFS($X$2:$X$2500,$A1021,$AE$2:$AE$2500,1)&gt;0),"","Yes"))</f>
      </c>
      <c r="AI1021">
        <f>IF($AH1021="Yes",$AG1021,"")</f>
      </c>
      <c r="AJ1021">
        <f>IF($AI1021="","",$AI1021+ROW()/1000000)</f>
      </c>
      <c r="AK1021">
        <f>IF(OR($A1021="",$P1021="Yes",N($AG1021)=0),"",$AG1021+ROW()/1000000)</f>
      </c>
      <c r="AL1021" t="str">
        <f>IF($A1021="","",INDEX(games!$J:$J,ROW())&amp;"")</f>
      </c>
      <c r="AM1021">
        <f>IF($A1021="","",SUMPRODUCT($AO1021:$BD1021,'Map Analysis'!$AP$2^{0,1,2,3,4,5,6,7,8,9,10,11,12,13,14,15}))</f>
      </c>
      <c r="AN1021">
        <f>IF($A1021="","",$AM1021+ROW()/10000000)</f>
      </c>
      <c r="AO1021">
        <f>IF($A1021="","",COUNTIF($W$2:$W$2500,$A1021))</f>
      </c>
      <c r="AP1021">
        <f>IF($A1021="","",SUMIFS($BF$2:$BF$2500,$W$2:$W$2500,$A1021))</f>
      </c>
      <c r="AQ1021">
        <f>IF($A1021="","",SUMIFS($BG$2:$BG$2500,$W$2:$W$2500,$A1021))</f>
      </c>
      <c r="AR1021">
        <f>IF($A1021="","",SUMIFS($BH$2:$BH$2500,$W$2:$W$2500,$A1021))</f>
      </c>
      <c r="AS1021">
        <f>IF($A1021="","",SUMIFS($BI$2:$BI$2500,$W$2:$W$2500,$A1021))</f>
      </c>
      <c r="AT1021">
        <f>IF($A1021="","",SUMIFS($BJ$2:$BJ$2500,$W$2:$W$2500,$A1021))</f>
      </c>
      <c r="AU1021">
        <f>IF($A1021="","",SUMIFS($BK$2:$BK$2500,$W$2:$W$2500,$A1021))</f>
      </c>
      <c r="AV1021">
        <f>IF($A1021="","",SUMIFS($BL$2:$BL$2500,$W$2:$W$2500,$A1021))</f>
      </c>
      <c r="AW1021">
        <f>IF($A1021="","",SUMIFS($BM$2:$BM$2500,$W$2:$W$2500,$A1021))</f>
      </c>
      <c r="AX1021">
        <f>IF($A1021="","",SUMIFS($BN$2:$BN$2500,$W$2:$W$2500,$A1021))</f>
      </c>
      <c r="AY1021">
        <f>IF($A1021="","",SUMIFS($BO$2:$BO$2500,$W$2:$W$2500,$A1021))</f>
      </c>
      <c r="AZ1021">
        <f>IF($A1021="","",SUMIFS($BP$2:$BP$2500,$W$2:$W$2500,$A1021))</f>
      </c>
      <c r="BA1021">
        <f>IF($A1021="","",SUMIFS($BQ$2:$BQ$2500,$W$2:$W$2500,$A1021))</f>
      </c>
      <c r="BB1021">
        <f>IF($A1021="","",SUMIFS($BR$2:$BR$2500,$W$2:$W$2500,$A1021))</f>
      </c>
      <c r="BC1021">
        <f>IF($A1021="","",SUMIFS($BS$2:$BS$2500,$W$2:$W$2500,$A1021))</f>
      </c>
      <c r="BD1021">
        <f>IF($A1021="","",SUMIFS($BT$2:$BT$2500,$W$2:$W$2500,$A1021))</f>
      </c>
      <c r="BF1021">
        <f>IF($Z1021="","",INDEX($AO$2:$AO$2000,$Z1021))</f>
      </c>
      <c r="BG1021">
        <f>IF($Z1021="","",INDEX($AP$2:$AP$2000,$Z1021))</f>
      </c>
      <c r="BH1021">
        <f>IF($Z1021="","",INDEX($AQ$2:$AQ$2000,$Z1021))</f>
      </c>
      <c r="BI1021">
        <f>IF($Z1021="","",INDEX($AR$2:$AR$2000,$Z1021))</f>
      </c>
      <c r="BJ1021">
        <f>IF($Z1021="","",INDEX($AS$2:$AS$2000,$Z1021))</f>
      </c>
      <c r="BK1021">
        <f>IF($Z1021="","",INDEX($AT$2:$AT$2000,$Z1021))</f>
      </c>
      <c r="BL1021">
        <f>IF($Z1021="","",INDEX($AU$2:$AU$2000,$Z1021))</f>
      </c>
      <c r="BM1021">
        <f>IF($Z1021="","",INDEX($AV$2:$AV$2000,$Z1021))</f>
      </c>
      <c r="BN1021">
        <f>IF($Z1021="","",INDEX($AW$2:$AW$2000,$Z1021))</f>
      </c>
      <c r="BO1021">
        <f>IF($Z1021="","",INDEX($AX$2:$AX$2000,$Z1021))</f>
      </c>
      <c r="BP1021">
        <f>IF($Z1021="","",INDEX($AY$2:$AY$2000,$Z1021))</f>
      </c>
      <c r="BQ1021">
        <f>IF($Z1021="","",INDEX($AZ$2:$AZ$2000,$Z1021))</f>
      </c>
      <c r="BR1021">
        <f>IF($Z1021="","",INDEX($BA$2:$BA$2000,$Z1021))</f>
      </c>
      <c r="BS1021">
        <f>IF($Z1021="","",INDEX($BB$2:$BB$2000,$Z1021))</f>
      </c>
      <c r="BT1021">
        <f>IF($Z1021="","",INDEX($BC$2:$BC$2000,$Z1021))</f>
      </c>
      <c r="BV1021">
        <f>IF(OR($A1021="",$P1021&lt;&gt;"Yes",$AH1021="Yes"),"",1+N($AG1021))</f>
      </c>
      <c r="BW1021">
        <f>IF($A1021="","",COUNTIFS($W$2:$W$2500,$A1021,$BZ$2:$BZ$2500,"Yes")+COUNTIFS($X$2:$X$2500,$A1021,$BY$2:$BY$2500,"Yes"))</f>
      </c>
      <c r="BX1021">
        <f>IF(OR($A1021="",$P1021="Yes"),"",IF(N($BW1021)=0,0,1+SUMIFS($CB$2:$CB$2500,$W$2:$W$2500,$A1021)+SUMIFS($CA$2:$CA$2500,$X$2:$X$2500,$A1021)))</f>
      </c>
      <c r="BY1021" t="str">
        <f>IF($Y1021="","",INDEX($AH$2:$AH$2000,$Y1021)&amp;"")</f>
      </c>
      <c r="BZ1021" t="str">
        <f>IF($Z1021="","",INDEX($AH$2:$AH$2000,$Z1021)&amp;"")</f>
      </c>
      <c r="CA1021">
        <f>IF($Y1021="","",INDEX($BV$2:$BV$2000,$Y1021))</f>
      </c>
      <c r="CB1021">
        <f>IF($Z1021="","",INDEX($BV$2:$BV$2000,$Z1021))</f>
      </c>
    </row>
    <row r="1022">
      <c r="A1022" t="str">
        <f>IF(TRIM(INDEX(games!$A:$A,ROW()))="","",TRIM(INDEX(games!$A:$A,ROW())))</f>
      </c>
      <c r="B1022">
        <f>IF(OR($A1022="",INDEX(games!$B:$B,ROW())=""),"",INDEX(games!$B:$B,ROW()))</f>
      </c>
      <c r="C1022" t="str">
        <f>IF(OR($A1022="",INDEX(games!$C:$C,ROW())=""),"",INDEX(games!$C:$C,ROW()))</f>
      </c>
      <c r="D1022">
        <f>IF($A1022="","",COUNTIF($W$2:$W$2500,$A1022)+COUNTIF($X$2:$X$2500,$A1022))</f>
      </c>
      <c r="E1022">
        <f>IF($A1022="","",IFERROR(MATCH($C1022,$R$2:$R$5,0),0))</f>
      </c>
      <c r="F1022">
        <f>IF($A1022="","",MOD(ROW(),34))</f>
      </c>
      <c r="G1022">
        <f>IF($A1022="",NA(),IF($C1022="Action",$B1022,NA()))</f>
      </c>
      <c r="H1022">
        <f>IF($A1022="",NA(),IF($C1022="Action",1+$F1022*0.023,NA()))</f>
      </c>
      <c r="I1022">
        <f>IF($A1022="",NA(),IF($C1022="Strategy",$B1022,NA()))</f>
      </c>
      <c r="J1022">
        <f>IF($A1022="",NA(),IF($C1022="Strategy",2+$F1022*0.023,NA()))</f>
      </c>
      <c r="K1022">
        <f>IF($A1022="",NA(),IF($C1022="Deckbuilder",$B1022,NA()))</f>
      </c>
      <c r="L1022">
        <f>IF($A1022="",NA(),IF($C1022="Deckbuilder",3+$F1022*0.023,NA()))</f>
      </c>
      <c r="M1022">
        <f>IF($A1022="",NA(),IF($C1022="Traditional",$B1022,NA()))</f>
      </c>
      <c r="N1022">
        <f>IF($A1022="",NA(),IF($C1022="Traditional",4+$F1022*0.023,NA()))</f>
      </c>
      <c r="O1022">
        <f>IF($A1022="","",$D1022+ROW()/1000000)</f>
      </c>
      <c r="P1022" t="str">
        <f>IF(OR($A1022="",INDEX(games!$H:$H,ROW())=""),"",INDEX(games!$H:$H,ROW()))</f>
      </c>
      <c r="Q1022">
        <f>IF(OR($A1022="",$P1022&lt;&gt;"Yes"),"",$D1022+ROW()/1000000)</f>
      </c>
      <c r="T1022">
        <f>IF($Y1022="","",INDEX($B$2:$B$2000,$Y1022))</f>
      </c>
      <c r="U1022">
        <f>IF($Z1022="","",INDEX($B$2:$B$2000,$Z1022))</f>
      </c>
      <c r="V1022">
        <f>IF(OR($T1022="",$U1022=""),"",$U1022-$T1022)</f>
      </c>
      <c r="W1022" t="str">
        <f>IF(TRIM(INDEX(connections!$A:$A,ROW()))="","",TRIM(INDEX(connections!$A:$A,ROW())))</f>
      </c>
      <c r="X1022" t="str">
        <f>IF($W1022="","",TRIM(INDEX(connections!$B:$B,ROW())))</f>
      </c>
      <c r="Y1022">
        <f>IF($W1022="","",IFERROR(MATCH($W1022,$A$2:$A$2000,0),""))</f>
      </c>
      <c r="Z1022">
        <f>IF($X1022="","",IFERROR(MATCH($X1022,$A$2:$A$2000,0),""))</f>
      </c>
      <c r="AA1022" t="str">
        <f>IF($Y1022="","",INDEX($P$2:$P$2000,$Y1022))</f>
      </c>
      <c r="AB1022" t="str">
        <f>IF($Z1022="","",INDEX($P$2:$P$2000,$Z1022))</f>
      </c>
      <c r="AC1022">
        <f>IF(AND($AA1022="Yes",$AB1022="Yes"),1,"")</f>
      </c>
      <c r="AD1022">
        <f>IF(OR($Y1022="",$Z1022=""),"",IF(INDEX($C$2:$C$2000,$Y1022)=INDEX($C$2:$C$2000,$Z1022),0,1))</f>
      </c>
      <c r="AE1022">
        <f>IF($AC1022&lt;&gt;1,"",IF(AND(INDEX($AG$2:$AG$2000,$Y1022)=1,INDEX($AG$2:$AG$2000,$Z1022)=1),1,""))</f>
      </c>
      <c r="AG1022">
        <f>IF($A1022="","",COUNTIFS($W$2:$W$2500,$A1022,$AB$2:$AB$2500,"Yes")+COUNTIFS($X$2:$X$2500,$A1022,$AA$2:$AA$2500,"Yes"))</f>
      </c>
      <c r="AH1022" t="str">
        <f>IF(OR($P1022&lt;&gt;"Yes",N($AG1022)=0),"",IF(AND($AG1022=1,COUNTIFS($W$2:$W$2500,$A1022,$AE$2:$AE$2500,1)+COUNTIFS($X$2:$X$2500,$A1022,$AE$2:$AE$2500,1)&gt;0),"","Yes"))</f>
      </c>
      <c r="AI1022">
        <f>IF($AH1022="Yes",$AG1022,"")</f>
      </c>
      <c r="AJ1022">
        <f>IF($AI1022="","",$AI1022+ROW()/1000000)</f>
      </c>
      <c r="AK1022">
        <f>IF(OR($A1022="",$P1022="Yes",N($AG1022)=0),"",$AG1022+ROW()/1000000)</f>
      </c>
      <c r="AL1022" t="str">
        <f>IF($A1022="","",INDEX(games!$J:$J,ROW())&amp;"")</f>
      </c>
      <c r="AM1022">
        <f>IF($A1022="","",SUMPRODUCT($AO1022:$BD1022,'Map Analysis'!$AP$2^{0,1,2,3,4,5,6,7,8,9,10,11,12,13,14,15}))</f>
      </c>
      <c r="AN1022">
        <f>IF($A1022="","",$AM1022+ROW()/10000000)</f>
      </c>
      <c r="AO1022">
        <f>IF($A1022="","",COUNTIF($W$2:$W$2500,$A1022))</f>
      </c>
      <c r="AP1022">
        <f>IF($A1022="","",SUMIFS($BF$2:$BF$2500,$W$2:$W$2500,$A1022))</f>
      </c>
      <c r="AQ1022">
        <f>IF($A1022="","",SUMIFS($BG$2:$BG$2500,$W$2:$W$2500,$A1022))</f>
      </c>
      <c r="AR1022">
        <f>IF($A1022="","",SUMIFS($BH$2:$BH$2500,$W$2:$W$2500,$A1022))</f>
      </c>
      <c r="AS1022">
        <f>IF($A1022="","",SUMIFS($BI$2:$BI$2500,$W$2:$W$2500,$A1022))</f>
      </c>
      <c r="AT1022">
        <f>IF($A1022="","",SUMIFS($BJ$2:$BJ$2500,$W$2:$W$2500,$A1022))</f>
      </c>
      <c r="AU1022">
        <f>IF($A1022="","",SUMIFS($BK$2:$BK$2500,$W$2:$W$2500,$A1022))</f>
      </c>
      <c r="AV1022">
        <f>IF($A1022="","",SUMIFS($BL$2:$BL$2500,$W$2:$W$2500,$A1022))</f>
      </c>
      <c r="AW1022">
        <f>IF($A1022="","",SUMIFS($BM$2:$BM$2500,$W$2:$W$2500,$A1022))</f>
      </c>
      <c r="AX1022">
        <f>IF($A1022="","",SUMIFS($BN$2:$BN$2500,$W$2:$W$2500,$A1022))</f>
      </c>
      <c r="AY1022">
        <f>IF($A1022="","",SUMIFS($BO$2:$BO$2500,$W$2:$W$2500,$A1022))</f>
      </c>
      <c r="AZ1022">
        <f>IF($A1022="","",SUMIFS($BP$2:$BP$2500,$W$2:$W$2500,$A1022))</f>
      </c>
      <c r="BA1022">
        <f>IF($A1022="","",SUMIFS($BQ$2:$BQ$2500,$W$2:$W$2500,$A1022))</f>
      </c>
      <c r="BB1022">
        <f>IF($A1022="","",SUMIFS($BR$2:$BR$2500,$W$2:$W$2500,$A1022))</f>
      </c>
      <c r="BC1022">
        <f>IF($A1022="","",SUMIFS($BS$2:$BS$2500,$W$2:$W$2500,$A1022))</f>
      </c>
      <c r="BD1022">
        <f>IF($A1022="","",SUMIFS($BT$2:$BT$2500,$W$2:$W$2500,$A1022))</f>
      </c>
      <c r="BF1022">
        <f>IF($Z1022="","",INDEX($AO$2:$AO$2000,$Z1022))</f>
      </c>
      <c r="BG1022">
        <f>IF($Z1022="","",INDEX($AP$2:$AP$2000,$Z1022))</f>
      </c>
      <c r="BH1022">
        <f>IF($Z1022="","",INDEX($AQ$2:$AQ$2000,$Z1022))</f>
      </c>
      <c r="BI1022">
        <f>IF($Z1022="","",INDEX($AR$2:$AR$2000,$Z1022))</f>
      </c>
      <c r="BJ1022">
        <f>IF($Z1022="","",INDEX($AS$2:$AS$2000,$Z1022))</f>
      </c>
      <c r="BK1022">
        <f>IF($Z1022="","",INDEX($AT$2:$AT$2000,$Z1022))</f>
      </c>
      <c r="BL1022">
        <f>IF($Z1022="","",INDEX($AU$2:$AU$2000,$Z1022))</f>
      </c>
      <c r="BM1022">
        <f>IF($Z1022="","",INDEX($AV$2:$AV$2000,$Z1022))</f>
      </c>
      <c r="BN1022">
        <f>IF($Z1022="","",INDEX($AW$2:$AW$2000,$Z1022))</f>
      </c>
      <c r="BO1022">
        <f>IF($Z1022="","",INDEX($AX$2:$AX$2000,$Z1022))</f>
      </c>
      <c r="BP1022">
        <f>IF($Z1022="","",INDEX($AY$2:$AY$2000,$Z1022))</f>
      </c>
      <c r="BQ1022">
        <f>IF($Z1022="","",INDEX($AZ$2:$AZ$2000,$Z1022))</f>
      </c>
      <c r="BR1022">
        <f>IF($Z1022="","",INDEX($BA$2:$BA$2000,$Z1022))</f>
      </c>
      <c r="BS1022">
        <f>IF($Z1022="","",INDEX($BB$2:$BB$2000,$Z1022))</f>
      </c>
      <c r="BT1022">
        <f>IF($Z1022="","",INDEX($BC$2:$BC$2000,$Z1022))</f>
      </c>
      <c r="BV1022">
        <f>IF(OR($A1022="",$P1022&lt;&gt;"Yes",$AH1022="Yes"),"",1+N($AG1022))</f>
      </c>
      <c r="BW1022">
        <f>IF($A1022="","",COUNTIFS($W$2:$W$2500,$A1022,$BZ$2:$BZ$2500,"Yes")+COUNTIFS($X$2:$X$2500,$A1022,$BY$2:$BY$2500,"Yes"))</f>
      </c>
      <c r="BX1022">
        <f>IF(OR($A1022="",$P1022="Yes"),"",IF(N($BW1022)=0,0,1+SUMIFS($CB$2:$CB$2500,$W$2:$W$2500,$A1022)+SUMIFS($CA$2:$CA$2500,$X$2:$X$2500,$A1022)))</f>
      </c>
      <c r="BY1022" t="str">
        <f>IF($Y1022="","",INDEX($AH$2:$AH$2000,$Y1022)&amp;"")</f>
      </c>
      <c r="BZ1022" t="str">
        <f>IF($Z1022="","",INDEX($AH$2:$AH$2000,$Z1022)&amp;"")</f>
      </c>
      <c r="CA1022">
        <f>IF($Y1022="","",INDEX($BV$2:$BV$2000,$Y1022))</f>
      </c>
      <c r="CB1022">
        <f>IF($Z1022="","",INDEX($BV$2:$BV$2000,$Z1022))</f>
      </c>
    </row>
    <row r="1023">
      <c r="A1023" t="str">
        <f>IF(TRIM(INDEX(games!$A:$A,ROW()))="","",TRIM(INDEX(games!$A:$A,ROW())))</f>
      </c>
      <c r="B1023">
        <f>IF(OR($A1023="",INDEX(games!$B:$B,ROW())=""),"",INDEX(games!$B:$B,ROW()))</f>
      </c>
      <c r="C1023" t="str">
        <f>IF(OR($A1023="",INDEX(games!$C:$C,ROW())=""),"",INDEX(games!$C:$C,ROW()))</f>
      </c>
      <c r="D1023">
        <f>IF($A1023="","",COUNTIF($W$2:$W$2500,$A1023)+COUNTIF($X$2:$X$2500,$A1023))</f>
      </c>
      <c r="E1023">
        <f>IF($A1023="","",IFERROR(MATCH($C1023,$R$2:$R$5,0),0))</f>
      </c>
      <c r="F1023">
        <f>IF($A1023="","",MOD(ROW(),34))</f>
      </c>
      <c r="G1023">
        <f>IF($A1023="",NA(),IF($C1023="Action",$B1023,NA()))</f>
      </c>
      <c r="H1023">
        <f>IF($A1023="",NA(),IF($C1023="Action",1+$F1023*0.023,NA()))</f>
      </c>
      <c r="I1023">
        <f>IF($A1023="",NA(),IF($C1023="Strategy",$B1023,NA()))</f>
      </c>
      <c r="J1023">
        <f>IF($A1023="",NA(),IF($C1023="Strategy",2+$F1023*0.023,NA()))</f>
      </c>
      <c r="K1023">
        <f>IF($A1023="",NA(),IF($C1023="Deckbuilder",$B1023,NA()))</f>
      </c>
      <c r="L1023">
        <f>IF($A1023="",NA(),IF($C1023="Deckbuilder",3+$F1023*0.023,NA()))</f>
      </c>
      <c r="M1023">
        <f>IF($A1023="",NA(),IF($C1023="Traditional",$B1023,NA()))</f>
      </c>
      <c r="N1023">
        <f>IF($A1023="",NA(),IF($C1023="Traditional",4+$F1023*0.023,NA()))</f>
      </c>
      <c r="O1023">
        <f>IF($A1023="","",$D1023+ROW()/1000000)</f>
      </c>
      <c r="P1023" t="str">
        <f>IF(OR($A1023="",INDEX(games!$H:$H,ROW())=""),"",INDEX(games!$H:$H,ROW()))</f>
      </c>
      <c r="Q1023">
        <f>IF(OR($A1023="",$P1023&lt;&gt;"Yes"),"",$D1023+ROW()/1000000)</f>
      </c>
      <c r="T1023">
        <f>IF($Y1023="","",INDEX($B$2:$B$2000,$Y1023))</f>
      </c>
      <c r="U1023">
        <f>IF($Z1023="","",INDEX($B$2:$B$2000,$Z1023))</f>
      </c>
      <c r="V1023">
        <f>IF(OR($T1023="",$U1023=""),"",$U1023-$T1023)</f>
      </c>
      <c r="W1023" t="str">
        <f>IF(TRIM(INDEX(connections!$A:$A,ROW()))="","",TRIM(INDEX(connections!$A:$A,ROW())))</f>
      </c>
      <c r="X1023" t="str">
        <f>IF($W1023="","",TRIM(INDEX(connections!$B:$B,ROW())))</f>
      </c>
      <c r="Y1023">
        <f>IF($W1023="","",IFERROR(MATCH($W1023,$A$2:$A$2000,0),""))</f>
      </c>
      <c r="Z1023">
        <f>IF($X1023="","",IFERROR(MATCH($X1023,$A$2:$A$2000,0),""))</f>
      </c>
      <c r="AA1023" t="str">
        <f>IF($Y1023="","",INDEX($P$2:$P$2000,$Y1023))</f>
      </c>
      <c r="AB1023" t="str">
        <f>IF($Z1023="","",INDEX($P$2:$P$2000,$Z1023))</f>
      </c>
      <c r="AC1023">
        <f>IF(AND($AA1023="Yes",$AB1023="Yes"),1,"")</f>
      </c>
      <c r="AD1023">
        <f>IF(OR($Y1023="",$Z1023=""),"",IF(INDEX($C$2:$C$2000,$Y1023)=INDEX($C$2:$C$2000,$Z1023),0,1))</f>
      </c>
      <c r="AE1023">
        <f>IF($AC1023&lt;&gt;1,"",IF(AND(INDEX($AG$2:$AG$2000,$Y1023)=1,INDEX($AG$2:$AG$2000,$Z1023)=1),1,""))</f>
      </c>
      <c r="AG1023">
        <f>IF($A1023="","",COUNTIFS($W$2:$W$2500,$A1023,$AB$2:$AB$2500,"Yes")+COUNTIFS($X$2:$X$2500,$A1023,$AA$2:$AA$2500,"Yes"))</f>
      </c>
      <c r="AH1023" t="str">
        <f>IF(OR($P1023&lt;&gt;"Yes",N($AG1023)=0),"",IF(AND($AG1023=1,COUNTIFS($W$2:$W$2500,$A1023,$AE$2:$AE$2500,1)+COUNTIFS($X$2:$X$2500,$A1023,$AE$2:$AE$2500,1)&gt;0),"","Yes"))</f>
      </c>
      <c r="AI1023">
        <f>IF($AH1023="Yes",$AG1023,"")</f>
      </c>
      <c r="AJ1023">
        <f>IF($AI1023="","",$AI1023+ROW()/1000000)</f>
      </c>
      <c r="AK1023">
        <f>IF(OR($A1023="",$P1023="Yes",N($AG1023)=0),"",$AG1023+ROW()/1000000)</f>
      </c>
      <c r="AL1023" t="str">
        <f>IF($A1023="","",INDEX(games!$J:$J,ROW())&amp;"")</f>
      </c>
      <c r="AM1023">
        <f>IF($A1023="","",SUMPRODUCT($AO1023:$BD1023,'Map Analysis'!$AP$2^{0,1,2,3,4,5,6,7,8,9,10,11,12,13,14,15}))</f>
      </c>
      <c r="AN1023">
        <f>IF($A1023="","",$AM1023+ROW()/10000000)</f>
      </c>
      <c r="AO1023">
        <f>IF($A1023="","",COUNTIF($W$2:$W$2500,$A1023))</f>
      </c>
      <c r="AP1023">
        <f>IF($A1023="","",SUMIFS($BF$2:$BF$2500,$W$2:$W$2500,$A1023))</f>
      </c>
      <c r="AQ1023">
        <f>IF($A1023="","",SUMIFS($BG$2:$BG$2500,$W$2:$W$2500,$A1023))</f>
      </c>
      <c r="AR1023">
        <f>IF($A1023="","",SUMIFS($BH$2:$BH$2500,$W$2:$W$2500,$A1023))</f>
      </c>
      <c r="AS1023">
        <f>IF($A1023="","",SUMIFS($BI$2:$BI$2500,$W$2:$W$2500,$A1023))</f>
      </c>
      <c r="AT1023">
        <f>IF($A1023="","",SUMIFS($BJ$2:$BJ$2500,$W$2:$W$2500,$A1023))</f>
      </c>
      <c r="AU1023">
        <f>IF($A1023="","",SUMIFS($BK$2:$BK$2500,$W$2:$W$2500,$A1023))</f>
      </c>
      <c r="AV1023">
        <f>IF($A1023="","",SUMIFS($BL$2:$BL$2500,$W$2:$W$2500,$A1023))</f>
      </c>
      <c r="AW1023">
        <f>IF($A1023="","",SUMIFS($BM$2:$BM$2500,$W$2:$W$2500,$A1023))</f>
      </c>
      <c r="AX1023">
        <f>IF($A1023="","",SUMIFS($BN$2:$BN$2500,$W$2:$W$2500,$A1023))</f>
      </c>
      <c r="AY1023">
        <f>IF($A1023="","",SUMIFS($BO$2:$BO$2500,$W$2:$W$2500,$A1023))</f>
      </c>
      <c r="AZ1023">
        <f>IF($A1023="","",SUMIFS($BP$2:$BP$2500,$W$2:$W$2500,$A1023))</f>
      </c>
      <c r="BA1023">
        <f>IF($A1023="","",SUMIFS($BQ$2:$BQ$2500,$W$2:$W$2500,$A1023))</f>
      </c>
      <c r="BB1023">
        <f>IF($A1023="","",SUMIFS($BR$2:$BR$2500,$W$2:$W$2500,$A1023))</f>
      </c>
      <c r="BC1023">
        <f>IF($A1023="","",SUMIFS($BS$2:$BS$2500,$W$2:$W$2500,$A1023))</f>
      </c>
      <c r="BD1023">
        <f>IF($A1023="","",SUMIFS($BT$2:$BT$2500,$W$2:$W$2500,$A1023))</f>
      </c>
      <c r="BF1023">
        <f>IF($Z1023="","",INDEX($AO$2:$AO$2000,$Z1023))</f>
      </c>
      <c r="BG1023">
        <f>IF($Z1023="","",INDEX($AP$2:$AP$2000,$Z1023))</f>
      </c>
      <c r="BH1023">
        <f>IF($Z1023="","",INDEX($AQ$2:$AQ$2000,$Z1023))</f>
      </c>
      <c r="BI1023">
        <f>IF($Z1023="","",INDEX($AR$2:$AR$2000,$Z1023))</f>
      </c>
      <c r="BJ1023">
        <f>IF($Z1023="","",INDEX($AS$2:$AS$2000,$Z1023))</f>
      </c>
      <c r="BK1023">
        <f>IF($Z1023="","",INDEX($AT$2:$AT$2000,$Z1023))</f>
      </c>
      <c r="BL1023">
        <f>IF($Z1023="","",INDEX($AU$2:$AU$2000,$Z1023))</f>
      </c>
      <c r="BM1023">
        <f>IF($Z1023="","",INDEX($AV$2:$AV$2000,$Z1023))</f>
      </c>
      <c r="BN1023">
        <f>IF($Z1023="","",INDEX($AW$2:$AW$2000,$Z1023))</f>
      </c>
      <c r="BO1023">
        <f>IF($Z1023="","",INDEX($AX$2:$AX$2000,$Z1023))</f>
      </c>
      <c r="BP1023">
        <f>IF($Z1023="","",INDEX($AY$2:$AY$2000,$Z1023))</f>
      </c>
      <c r="BQ1023">
        <f>IF($Z1023="","",INDEX($AZ$2:$AZ$2000,$Z1023))</f>
      </c>
      <c r="BR1023">
        <f>IF($Z1023="","",INDEX($BA$2:$BA$2000,$Z1023))</f>
      </c>
      <c r="BS1023">
        <f>IF($Z1023="","",INDEX($BB$2:$BB$2000,$Z1023))</f>
      </c>
      <c r="BT1023">
        <f>IF($Z1023="","",INDEX($BC$2:$BC$2000,$Z1023))</f>
      </c>
      <c r="BV1023">
        <f>IF(OR($A1023="",$P1023&lt;&gt;"Yes",$AH1023="Yes"),"",1+N($AG1023))</f>
      </c>
      <c r="BW1023">
        <f>IF($A1023="","",COUNTIFS($W$2:$W$2500,$A1023,$BZ$2:$BZ$2500,"Yes")+COUNTIFS($X$2:$X$2500,$A1023,$BY$2:$BY$2500,"Yes"))</f>
      </c>
      <c r="BX1023">
        <f>IF(OR($A1023="",$P1023="Yes"),"",IF(N($BW1023)=0,0,1+SUMIFS($CB$2:$CB$2500,$W$2:$W$2500,$A1023)+SUMIFS($CA$2:$CA$2500,$X$2:$X$2500,$A1023)))</f>
      </c>
      <c r="BY1023" t="str">
        <f>IF($Y1023="","",INDEX($AH$2:$AH$2000,$Y1023)&amp;"")</f>
      </c>
      <c r="BZ1023" t="str">
        <f>IF($Z1023="","",INDEX($AH$2:$AH$2000,$Z1023)&amp;"")</f>
      </c>
      <c r="CA1023">
        <f>IF($Y1023="","",INDEX($BV$2:$BV$2000,$Y1023))</f>
      </c>
      <c r="CB1023">
        <f>IF($Z1023="","",INDEX($BV$2:$BV$2000,$Z1023))</f>
      </c>
    </row>
    <row r="1024">
      <c r="A1024" t="str">
        <f>IF(TRIM(INDEX(games!$A:$A,ROW()))="","",TRIM(INDEX(games!$A:$A,ROW())))</f>
      </c>
      <c r="B1024">
        <f>IF(OR($A1024="",INDEX(games!$B:$B,ROW())=""),"",INDEX(games!$B:$B,ROW()))</f>
      </c>
      <c r="C1024" t="str">
        <f>IF(OR($A1024="",INDEX(games!$C:$C,ROW())=""),"",INDEX(games!$C:$C,ROW()))</f>
      </c>
      <c r="D1024">
        <f>IF($A1024="","",COUNTIF($W$2:$W$2500,$A1024)+COUNTIF($X$2:$X$2500,$A1024))</f>
      </c>
      <c r="E1024">
        <f>IF($A1024="","",IFERROR(MATCH($C1024,$R$2:$R$5,0),0))</f>
      </c>
      <c r="F1024">
        <f>IF($A1024="","",MOD(ROW(),34))</f>
      </c>
      <c r="G1024">
        <f>IF($A1024="",NA(),IF($C1024="Action",$B1024,NA()))</f>
      </c>
      <c r="H1024">
        <f>IF($A1024="",NA(),IF($C1024="Action",1+$F1024*0.023,NA()))</f>
      </c>
      <c r="I1024">
        <f>IF($A1024="",NA(),IF($C1024="Strategy",$B1024,NA()))</f>
      </c>
      <c r="J1024">
        <f>IF($A1024="",NA(),IF($C1024="Strategy",2+$F1024*0.023,NA()))</f>
      </c>
      <c r="K1024">
        <f>IF($A1024="",NA(),IF($C1024="Deckbuilder",$B1024,NA()))</f>
      </c>
      <c r="L1024">
        <f>IF($A1024="",NA(),IF($C1024="Deckbuilder",3+$F1024*0.023,NA()))</f>
      </c>
      <c r="M1024">
        <f>IF($A1024="",NA(),IF($C1024="Traditional",$B1024,NA()))</f>
      </c>
      <c r="N1024">
        <f>IF($A1024="",NA(),IF($C1024="Traditional",4+$F1024*0.023,NA()))</f>
      </c>
      <c r="O1024">
        <f>IF($A1024="","",$D1024+ROW()/1000000)</f>
      </c>
      <c r="P1024" t="str">
        <f>IF(OR($A1024="",INDEX(games!$H:$H,ROW())=""),"",INDEX(games!$H:$H,ROW()))</f>
      </c>
      <c r="Q1024">
        <f>IF(OR($A1024="",$P1024&lt;&gt;"Yes"),"",$D1024+ROW()/1000000)</f>
      </c>
      <c r="T1024">
        <f>IF($Y1024="","",INDEX($B$2:$B$2000,$Y1024))</f>
      </c>
      <c r="U1024">
        <f>IF($Z1024="","",INDEX($B$2:$B$2000,$Z1024))</f>
      </c>
      <c r="V1024">
        <f>IF(OR($T1024="",$U1024=""),"",$U1024-$T1024)</f>
      </c>
      <c r="W1024" t="str">
        <f>IF(TRIM(INDEX(connections!$A:$A,ROW()))="","",TRIM(INDEX(connections!$A:$A,ROW())))</f>
      </c>
      <c r="X1024" t="str">
        <f>IF($W1024="","",TRIM(INDEX(connections!$B:$B,ROW())))</f>
      </c>
      <c r="Y1024">
        <f>IF($W1024="","",IFERROR(MATCH($W1024,$A$2:$A$2000,0),""))</f>
      </c>
      <c r="Z1024">
        <f>IF($X1024="","",IFERROR(MATCH($X1024,$A$2:$A$2000,0),""))</f>
      </c>
      <c r="AA1024" t="str">
        <f>IF($Y1024="","",INDEX($P$2:$P$2000,$Y1024))</f>
      </c>
      <c r="AB1024" t="str">
        <f>IF($Z1024="","",INDEX($P$2:$P$2000,$Z1024))</f>
      </c>
      <c r="AC1024">
        <f>IF(AND($AA1024="Yes",$AB1024="Yes"),1,"")</f>
      </c>
      <c r="AD1024">
        <f>IF(OR($Y1024="",$Z1024=""),"",IF(INDEX($C$2:$C$2000,$Y1024)=INDEX($C$2:$C$2000,$Z1024),0,1))</f>
      </c>
      <c r="AE1024">
        <f>IF($AC1024&lt;&gt;1,"",IF(AND(INDEX($AG$2:$AG$2000,$Y1024)=1,INDEX($AG$2:$AG$2000,$Z1024)=1),1,""))</f>
      </c>
      <c r="AG1024">
        <f>IF($A1024="","",COUNTIFS($W$2:$W$2500,$A1024,$AB$2:$AB$2500,"Yes")+COUNTIFS($X$2:$X$2500,$A1024,$AA$2:$AA$2500,"Yes"))</f>
      </c>
      <c r="AH1024" t="str">
        <f>IF(OR($P1024&lt;&gt;"Yes",N($AG1024)=0),"",IF(AND($AG1024=1,COUNTIFS($W$2:$W$2500,$A1024,$AE$2:$AE$2500,1)+COUNTIFS($X$2:$X$2500,$A1024,$AE$2:$AE$2500,1)&gt;0),"","Yes"))</f>
      </c>
      <c r="AI1024">
        <f>IF($AH1024="Yes",$AG1024,"")</f>
      </c>
      <c r="AJ1024">
        <f>IF($AI1024="","",$AI1024+ROW()/1000000)</f>
      </c>
      <c r="AK1024">
        <f>IF(OR($A1024="",$P1024="Yes",N($AG1024)=0),"",$AG1024+ROW()/1000000)</f>
      </c>
      <c r="AL1024" t="str">
        <f>IF($A1024="","",INDEX(games!$J:$J,ROW())&amp;"")</f>
      </c>
      <c r="AM1024">
        <f>IF($A1024="","",SUMPRODUCT($AO1024:$BD1024,'Map Analysis'!$AP$2^{0,1,2,3,4,5,6,7,8,9,10,11,12,13,14,15}))</f>
      </c>
      <c r="AN1024">
        <f>IF($A1024="","",$AM1024+ROW()/10000000)</f>
      </c>
      <c r="AO1024">
        <f>IF($A1024="","",COUNTIF($W$2:$W$2500,$A1024))</f>
      </c>
      <c r="AP1024">
        <f>IF($A1024="","",SUMIFS($BF$2:$BF$2500,$W$2:$W$2500,$A1024))</f>
      </c>
      <c r="AQ1024">
        <f>IF($A1024="","",SUMIFS($BG$2:$BG$2500,$W$2:$W$2500,$A1024))</f>
      </c>
      <c r="AR1024">
        <f>IF($A1024="","",SUMIFS($BH$2:$BH$2500,$W$2:$W$2500,$A1024))</f>
      </c>
      <c r="AS1024">
        <f>IF($A1024="","",SUMIFS($BI$2:$BI$2500,$W$2:$W$2500,$A1024))</f>
      </c>
      <c r="AT1024">
        <f>IF($A1024="","",SUMIFS($BJ$2:$BJ$2500,$W$2:$W$2500,$A1024))</f>
      </c>
      <c r="AU1024">
        <f>IF($A1024="","",SUMIFS($BK$2:$BK$2500,$W$2:$W$2500,$A1024))</f>
      </c>
      <c r="AV1024">
        <f>IF($A1024="","",SUMIFS($BL$2:$BL$2500,$W$2:$W$2500,$A1024))</f>
      </c>
      <c r="AW1024">
        <f>IF($A1024="","",SUMIFS($BM$2:$BM$2500,$W$2:$W$2500,$A1024))</f>
      </c>
      <c r="AX1024">
        <f>IF($A1024="","",SUMIFS($BN$2:$BN$2500,$W$2:$W$2500,$A1024))</f>
      </c>
      <c r="AY1024">
        <f>IF($A1024="","",SUMIFS($BO$2:$BO$2500,$W$2:$W$2500,$A1024))</f>
      </c>
      <c r="AZ1024">
        <f>IF($A1024="","",SUMIFS($BP$2:$BP$2500,$W$2:$W$2500,$A1024))</f>
      </c>
      <c r="BA1024">
        <f>IF($A1024="","",SUMIFS($BQ$2:$BQ$2500,$W$2:$W$2500,$A1024))</f>
      </c>
      <c r="BB1024">
        <f>IF($A1024="","",SUMIFS($BR$2:$BR$2500,$W$2:$W$2500,$A1024))</f>
      </c>
      <c r="BC1024">
        <f>IF($A1024="","",SUMIFS($BS$2:$BS$2500,$W$2:$W$2500,$A1024))</f>
      </c>
      <c r="BD1024">
        <f>IF($A1024="","",SUMIFS($BT$2:$BT$2500,$W$2:$W$2500,$A1024))</f>
      </c>
      <c r="BF1024">
        <f>IF($Z1024="","",INDEX($AO$2:$AO$2000,$Z1024))</f>
      </c>
      <c r="BG1024">
        <f>IF($Z1024="","",INDEX($AP$2:$AP$2000,$Z1024))</f>
      </c>
      <c r="BH1024">
        <f>IF($Z1024="","",INDEX($AQ$2:$AQ$2000,$Z1024))</f>
      </c>
      <c r="BI1024">
        <f>IF($Z1024="","",INDEX($AR$2:$AR$2000,$Z1024))</f>
      </c>
      <c r="BJ1024">
        <f>IF($Z1024="","",INDEX($AS$2:$AS$2000,$Z1024))</f>
      </c>
      <c r="BK1024">
        <f>IF($Z1024="","",INDEX($AT$2:$AT$2000,$Z1024))</f>
      </c>
      <c r="BL1024">
        <f>IF($Z1024="","",INDEX($AU$2:$AU$2000,$Z1024))</f>
      </c>
      <c r="BM1024">
        <f>IF($Z1024="","",INDEX($AV$2:$AV$2000,$Z1024))</f>
      </c>
      <c r="BN1024">
        <f>IF($Z1024="","",INDEX($AW$2:$AW$2000,$Z1024))</f>
      </c>
      <c r="BO1024">
        <f>IF($Z1024="","",INDEX($AX$2:$AX$2000,$Z1024))</f>
      </c>
      <c r="BP1024">
        <f>IF($Z1024="","",INDEX($AY$2:$AY$2000,$Z1024))</f>
      </c>
      <c r="BQ1024">
        <f>IF($Z1024="","",INDEX($AZ$2:$AZ$2000,$Z1024))</f>
      </c>
      <c r="BR1024">
        <f>IF($Z1024="","",INDEX($BA$2:$BA$2000,$Z1024))</f>
      </c>
      <c r="BS1024">
        <f>IF($Z1024="","",INDEX($BB$2:$BB$2000,$Z1024))</f>
      </c>
      <c r="BT1024">
        <f>IF($Z1024="","",INDEX($BC$2:$BC$2000,$Z1024))</f>
      </c>
      <c r="BV1024">
        <f>IF(OR($A1024="",$P1024&lt;&gt;"Yes",$AH1024="Yes"),"",1+N($AG1024))</f>
      </c>
      <c r="BW1024">
        <f>IF($A1024="","",COUNTIFS($W$2:$W$2500,$A1024,$BZ$2:$BZ$2500,"Yes")+COUNTIFS($X$2:$X$2500,$A1024,$BY$2:$BY$2500,"Yes"))</f>
      </c>
      <c r="BX1024">
        <f>IF(OR($A1024="",$P1024="Yes"),"",IF(N($BW1024)=0,0,1+SUMIFS($CB$2:$CB$2500,$W$2:$W$2500,$A1024)+SUMIFS($CA$2:$CA$2500,$X$2:$X$2500,$A1024)))</f>
      </c>
      <c r="BY1024" t="str">
        <f>IF($Y1024="","",INDEX($AH$2:$AH$2000,$Y1024)&amp;"")</f>
      </c>
      <c r="BZ1024" t="str">
        <f>IF($Z1024="","",INDEX($AH$2:$AH$2000,$Z1024)&amp;"")</f>
      </c>
      <c r="CA1024">
        <f>IF($Y1024="","",INDEX($BV$2:$BV$2000,$Y1024))</f>
      </c>
      <c r="CB1024">
        <f>IF($Z1024="","",INDEX($BV$2:$BV$2000,$Z1024))</f>
      </c>
    </row>
    <row r="1025">
      <c r="A1025" t="str">
        <f>IF(TRIM(INDEX(games!$A:$A,ROW()))="","",TRIM(INDEX(games!$A:$A,ROW())))</f>
      </c>
      <c r="B1025">
        <f>IF(OR($A1025="",INDEX(games!$B:$B,ROW())=""),"",INDEX(games!$B:$B,ROW()))</f>
      </c>
      <c r="C1025" t="str">
        <f>IF(OR($A1025="",INDEX(games!$C:$C,ROW())=""),"",INDEX(games!$C:$C,ROW()))</f>
      </c>
      <c r="D1025">
        <f>IF($A1025="","",COUNTIF($W$2:$W$2500,$A1025)+COUNTIF($X$2:$X$2500,$A1025))</f>
      </c>
      <c r="E1025">
        <f>IF($A1025="","",IFERROR(MATCH($C1025,$R$2:$R$5,0),0))</f>
      </c>
      <c r="F1025">
        <f>IF($A1025="","",MOD(ROW(),34))</f>
      </c>
      <c r="G1025">
        <f>IF($A1025="",NA(),IF($C1025="Action",$B1025,NA()))</f>
      </c>
      <c r="H1025">
        <f>IF($A1025="",NA(),IF($C1025="Action",1+$F1025*0.023,NA()))</f>
      </c>
      <c r="I1025">
        <f>IF($A1025="",NA(),IF($C1025="Strategy",$B1025,NA()))</f>
      </c>
      <c r="J1025">
        <f>IF($A1025="",NA(),IF($C1025="Strategy",2+$F1025*0.023,NA()))</f>
      </c>
      <c r="K1025">
        <f>IF($A1025="",NA(),IF($C1025="Deckbuilder",$B1025,NA()))</f>
      </c>
      <c r="L1025">
        <f>IF($A1025="",NA(),IF($C1025="Deckbuilder",3+$F1025*0.023,NA()))</f>
      </c>
      <c r="M1025">
        <f>IF($A1025="",NA(),IF($C1025="Traditional",$B1025,NA()))</f>
      </c>
      <c r="N1025">
        <f>IF($A1025="",NA(),IF($C1025="Traditional",4+$F1025*0.023,NA()))</f>
      </c>
      <c r="O1025">
        <f>IF($A1025="","",$D1025+ROW()/1000000)</f>
      </c>
      <c r="P1025" t="str">
        <f>IF(OR($A1025="",INDEX(games!$H:$H,ROW())=""),"",INDEX(games!$H:$H,ROW()))</f>
      </c>
      <c r="Q1025">
        <f>IF(OR($A1025="",$P1025&lt;&gt;"Yes"),"",$D1025+ROW()/1000000)</f>
      </c>
      <c r="T1025">
        <f>IF($Y1025="","",INDEX($B$2:$B$2000,$Y1025))</f>
      </c>
      <c r="U1025">
        <f>IF($Z1025="","",INDEX($B$2:$B$2000,$Z1025))</f>
      </c>
      <c r="V1025">
        <f>IF(OR($T1025="",$U1025=""),"",$U1025-$T1025)</f>
      </c>
      <c r="W1025" t="str">
        <f>IF(TRIM(INDEX(connections!$A:$A,ROW()))="","",TRIM(INDEX(connections!$A:$A,ROW())))</f>
      </c>
      <c r="X1025" t="str">
        <f>IF($W1025="","",TRIM(INDEX(connections!$B:$B,ROW())))</f>
      </c>
      <c r="Y1025">
        <f>IF($W1025="","",IFERROR(MATCH($W1025,$A$2:$A$2000,0),""))</f>
      </c>
      <c r="Z1025">
        <f>IF($X1025="","",IFERROR(MATCH($X1025,$A$2:$A$2000,0),""))</f>
      </c>
      <c r="AA1025" t="str">
        <f>IF($Y1025="","",INDEX($P$2:$P$2000,$Y1025))</f>
      </c>
      <c r="AB1025" t="str">
        <f>IF($Z1025="","",INDEX($P$2:$P$2000,$Z1025))</f>
      </c>
      <c r="AC1025">
        <f>IF(AND($AA1025="Yes",$AB1025="Yes"),1,"")</f>
      </c>
      <c r="AD1025">
        <f>IF(OR($Y1025="",$Z1025=""),"",IF(INDEX($C$2:$C$2000,$Y1025)=INDEX($C$2:$C$2000,$Z1025),0,1))</f>
      </c>
      <c r="AE1025">
        <f>IF($AC1025&lt;&gt;1,"",IF(AND(INDEX($AG$2:$AG$2000,$Y1025)=1,INDEX($AG$2:$AG$2000,$Z1025)=1),1,""))</f>
      </c>
      <c r="AG1025">
        <f>IF($A1025="","",COUNTIFS($W$2:$W$2500,$A1025,$AB$2:$AB$2500,"Yes")+COUNTIFS($X$2:$X$2500,$A1025,$AA$2:$AA$2500,"Yes"))</f>
      </c>
      <c r="AH1025" t="str">
        <f>IF(OR($P1025&lt;&gt;"Yes",N($AG1025)=0),"",IF(AND($AG1025=1,COUNTIFS($W$2:$W$2500,$A1025,$AE$2:$AE$2500,1)+COUNTIFS($X$2:$X$2500,$A1025,$AE$2:$AE$2500,1)&gt;0),"","Yes"))</f>
      </c>
      <c r="AI1025">
        <f>IF($AH1025="Yes",$AG1025,"")</f>
      </c>
      <c r="AJ1025">
        <f>IF($AI1025="","",$AI1025+ROW()/1000000)</f>
      </c>
      <c r="AK1025">
        <f>IF(OR($A1025="",$P1025="Yes",N($AG1025)=0),"",$AG1025+ROW()/1000000)</f>
      </c>
      <c r="AL1025" t="str">
        <f>IF($A1025="","",INDEX(games!$J:$J,ROW())&amp;"")</f>
      </c>
      <c r="AM1025">
        <f>IF($A1025="","",SUMPRODUCT($AO1025:$BD1025,'Map Analysis'!$AP$2^{0,1,2,3,4,5,6,7,8,9,10,11,12,13,14,15}))</f>
      </c>
      <c r="AN1025">
        <f>IF($A1025="","",$AM1025+ROW()/10000000)</f>
      </c>
      <c r="AO1025">
        <f>IF($A1025="","",COUNTIF($W$2:$W$2500,$A1025))</f>
      </c>
      <c r="AP1025">
        <f>IF($A1025="","",SUMIFS($BF$2:$BF$2500,$W$2:$W$2500,$A1025))</f>
      </c>
      <c r="AQ1025">
        <f>IF($A1025="","",SUMIFS($BG$2:$BG$2500,$W$2:$W$2500,$A1025))</f>
      </c>
      <c r="AR1025">
        <f>IF($A1025="","",SUMIFS($BH$2:$BH$2500,$W$2:$W$2500,$A1025))</f>
      </c>
      <c r="AS1025">
        <f>IF($A1025="","",SUMIFS($BI$2:$BI$2500,$W$2:$W$2500,$A1025))</f>
      </c>
      <c r="AT1025">
        <f>IF($A1025="","",SUMIFS($BJ$2:$BJ$2500,$W$2:$W$2500,$A1025))</f>
      </c>
      <c r="AU1025">
        <f>IF($A1025="","",SUMIFS($BK$2:$BK$2500,$W$2:$W$2500,$A1025))</f>
      </c>
      <c r="AV1025">
        <f>IF($A1025="","",SUMIFS($BL$2:$BL$2500,$W$2:$W$2500,$A1025))</f>
      </c>
      <c r="AW1025">
        <f>IF($A1025="","",SUMIFS($BM$2:$BM$2500,$W$2:$W$2500,$A1025))</f>
      </c>
      <c r="AX1025">
        <f>IF($A1025="","",SUMIFS($BN$2:$BN$2500,$W$2:$W$2500,$A1025))</f>
      </c>
      <c r="AY1025">
        <f>IF($A1025="","",SUMIFS($BO$2:$BO$2500,$W$2:$W$2500,$A1025))</f>
      </c>
      <c r="AZ1025">
        <f>IF($A1025="","",SUMIFS($BP$2:$BP$2500,$W$2:$W$2500,$A1025))</f>
      </c>
      <c r="BA1025">
        <f>IF($A1025="","",SUMIFS($BQ$2:$BQ$2500,$W$2:$W$2500,$A1025))</f>
      </c>
      <c r="BB1025">
        <f>IF($A1025="","",SUMIFS($BR$2:$BR$2500,$W$2:$W$2500,$A1025))</f>
      </c>
      <c r="BC1025">
        <f>IF($A1025="","",SUMIFS($BS$2:$BS$2500,$W$2:$W$2500,$A1025))</f>
      </c>
      <c r="BD1025">
        <f>IF($A1025="","",SUMIFS($BT$2:$BT$2500,$W$2:$W$2500,$A1025))</f>
      </c>
      <c r="BF1025">
        <f>IF($Z1025="","",INDEX($AO$2:$AO$2000,$Z1025))</f>
      </c>
      <c r="BG1025">
        <f>IF($Z1025="","",INDEX($AP$2:$AP$2000,$Z1025))</f>
      </c>
      <c r="BH1025">
        <f>IF($Z1025="","",INDEX($AQ$2:$AQ$2000,$Z1025))</f>
      </c>
      <c r="BI1025">
        <f>IF($Z1025="","",INDEX($AR$2:$AR$2000,$Z1025))</f>
      </c>
      <c r="BJ1025">
        <f>IF($Z1025="","",INDEX($AS$2:$AS$2000,$Z1025))</f>
      </c>
      <c r="BK1025">
        <f>IF($Z1025="","",INDEX($AT$2:$AT$2000,$Z1025))</f>
      </c>
      <c r="BL1025">
        <f>IF($Z1025="","",INDEX($AU$2:$AU$2000,$Z1025))</f>
      </c>
      <c r="BM1025">
        <f>IF($Z1025="","",INDEX($AV$2:$AV$2000,$Z1025))</f>
      </c>
      <c r="BN1025">
        <f>IF($Z1025="","",INDEX($AW$2:$AW$2000,$Z1025))</f>
      </c>
      <c r="BO1025">
        <f>IF($Z1025="","",INDEX($AX$2:$AX$2000,$Z1025))</f>
      </c>
      <c r="BP1025">
        <f>IF($Z1025="","",INDEX($AY$2:$AY$2000,$Z1025))</f>
      </c>
      <c r="BQ1025">
        <f>IF($Z1025="","",INDEX($AZ$2:$AZ$2000,$Z1025))</f>
      </c>
      <c r="BR1025">
        <f>IF($Z1025="","",INDEX($BA$2:$BA$2000,$Z1025))</f>
      </c>
      <c r="BS1025">
        <f>IF($Z1025="","",INDEX($BB$2:$BB$2000,$Z1025))</f>
      </c>
      <c r="BT1025">
        <f>IF($Z1025="","",INDEX($BC$2:$BC$2000,$Z1025))</f>
      </c>
      <c r="BV1025">
        <f>IF(OR($A1025="",$P1025&lt;&gt;"Yes",$AH1025="Yes"),"",1+N($AG1025))</f>
      </c>
      <c r="BW1025">
        <f>IF($A1025="","",COUNTIFS($W$2:$W$2500,$A1025,$BZ$2:$BZ$2500,"Yes")+COUNTIFS($X$2:$X$2500,$A1025,$BY$2:$BY$2500,"Yes"))</f>
      </c>
      <c r="BX1025">
        <f>IF(OR($A1025="",$P1025="Yes"),"",IF(N($BW1025)=0,0,1+SUMIFS($CB$2:$CB$2500,$W$2:$W$2500,$A1025)+SUMIFS($CA$2:$CA$2500,$X$2:$X$2500,$A1025)))</f>
      </c>
      <c r="BY1025" t="str">
        <f>IF($Y1025="","",INDEX($AH$2:$AH$2000,$Y1025)&amp;"")</f>
      </c>
      <c r="BZ1025" t="str">
        <f>IF($Z1025="","",INDEX($AH$2:$AH$2000,$Z1025)&amp;"")</f>
      </c>
      <c r="CA1025">
        <f>IF($Y1025="","",INDEX($BV$2:$BV$2000,$Y1025))</f>
      </c>
      <c r="CB1025">
        <f>IF($Z1025="","",INDEX($BV$2:$BV$2000,$Z1025))</f>
      </c>
    </row>
    <row r="1026">
      <c r="A1026" t="str">
        <f>IF(TRIM(INDEX(games!$A:$A,ROW()))="","",TRIM(INDEX(games!$A:$A,ROW())))</f>
      </c>
      <c r="B1026">
        <f>IF(OR($A1026="",INDEX(games!$B:$B,ROW())=""),"",INDEX(games!$B:$B,ROW()))</f>
      </c>
      <c r="C1026" t="str">
        <f>IF(OR($A1026="",INDEX(games!$C:$C,ROW())=""),"",INDEX(games!$C:$C,ROW()))</f>
      </c>
      <c r="D1026">
        <f>IF($A1026="","",COUNTIF($W$2:$W$2500,$A1026)+COUNTIF($X$2:$X$2500,$A1026))</f>
      </c>
      <c r="E1026">
        <f>IF($A1026="","",IFERROR(MATCH($C1026,$R$2:$R$5,0),0))</f>
      </c>
      <c r="F1026">
        <f>IF($A1026="","",MOD(ROW(),34))</f>
      </c>
      <c r="G1026">
        <f>IF($A1026="",NA(),IF($C1026="Action",$B1026,NA()))</f>
      </c>
      <c r="H1026">
        <f>IF($A1026="",NA(),IF($C1026="Action",1+$F1026*0.023,NA()))</f>
      </c>
      <c r="I1026">
        <f>IF($A1026="",NA(),IF($C1026="Strategy",$B1026,NA()))</f>
      </c>
      <c r="J1026">
        <f>IF($A1026="",NA(),IF($C1026="Strategy",2+$F1026*0.023,NA()))</f>
      </c>
      <c r="K1026">
        <f>IF($A1026="",NA(),IF($C1026="Deckbuilder",$B1026,NA()))</f>
      </c>
      <c r="L1026">
        <f>IF($A1026="",NA(),IF($C1026="Deckbuilder",3+$F1026*0.023,NA()))</f>
      </c>
      <c r="M1026">
        <f>IF($A1026="",NA(),IF($C1026="Traditional",$B1026,NA()))</f>
      </c>
      <c r="N1026">
        <f>IF($A1026="",NA(),IF($C1026="Traditional",4+$F1026*0.023,NA()))</f>
      </c>
      <c r="O1026">
        <f>IF($A1026="","",$D1026+ROW()/1000000)</f>
      </c>
      <c r="P1026" t="str">
        <f>IF(OR($A1026="",INDEX(games!$H:$H,ROW())=""),"",INDEX(games!$H:$H,ROW()))</f>
      </c>
      <c r="Q1026">
        <f>IF(OR($A1026="",$P1026&lt;&gt;"Yes"),"",$D1026+ROW()/1000000)</f>
      </c>
      <c r="T1026">
        <f>IF($Y1026="","",INDEX($B$2:$B$2000,$Y1026))</f>
      </c>
      <c r="U1026">
        <f>IF($Z1026="","",INDEX($B$2:$B$2000,$Z1026))</f>
      </c>
      <c r="V1026">
        <f>IF(OR($T1026="",$U1026=""),"",$U1026-$T1026)</f>
      </c>
      <c r="W1026" t="str">
        <f>IF(TRIM(INDEX(connections!$A:$A,ROW()))="","",TRIM(INDEX(connections!$A:$A,ROW())))</f>
      </c>
      <c r="X1026" t="str">
        <f>IF($W1026="","",TRIM(INDEX(connections!$B:$B,ROW())))</f>
      </c>
      <c r="Y1026">
        <f>IF($W1026="","",IFERROR(MATCH($W1026,$A$2:$A$2000,0),""))</f>
      </c>
      <c r="Z1026">
        <f>IF($X1026="","",IFERROR(MATCH($X1026,$A$2:$A$2000,0),""))</f>
      </c>
      <c r="AA1026" t="str">
        <f>IF($Y1026="","",INDEX($P$2:$P$2000,$Y1026))</f>
      </c>
      <c r="AB1026" t="str">
        <f>IF($Z1026="","",INDEX($P$2:$P$2000,$Z1026))</f>
      </c>
      <c r="AC1026">
        <f>IF(AND($AA1026="Yes",$AB1026="Yes"),1,"")</f>
      </c>
      <c r="AD1026">
        <f>IF(OR($Y1026="",$Z1026=""),"",IF(INDEX($C$2:$C$2000,$Y1026)=INDEX($C$2:$C$2000,$Z1026),0,1))</f>
      </c>
      <c r="AE1026">
        <f>IF($AC1026&lt;&gt;1,"",IF(AND(INDEX($AG$2:$AG$2000,$Y1026)=1,INDEX($AG$2:$AG$2000,$Z1026)=1),1,""))</f>
      </c>
      <c r="AG1026">
        <f>IF($A1026="","",COUNTIFS($W$2:$W$2500,$A1026,$AB$2:$AB$2500,"Yes")+COUNTIFS($X$2:$X$2500,$A1026,$AA$2:$AA$2500,"Yes"))</f>
      </c>
      <c r="AH1026" t="str">
        <f>IF(OR($P1026&lt;&gt;"Yes",N($AG1026)=0),"",IF(AND($AG1026=1,COUNTIFS($W$2:$W$2500,$A1026,$AE$2:$AE$2500,1)+COUNTIFS($X$2:$X$2500,$A1026,$AE$2:$AE$2500,1)&gt;0),"","Yes"))</f>
      </c>
      <c r="AI1026">
        <f>IF($AH1026="Yes",$AG1026,"")</f>
      </c>
      <c r="AJ1026">
        <f>IF($AI1026="","",$AI1026+ROW()/1000000)</f>
      </c>
      <c r="AK1026">
        <f>IF(OR($A1026="",$P1026="Yes",N($AG1026)=0),"",$AG1026+ROW()/1000000)</f>
      </c>
      <c r="AL1026" t="str">
        <f>IF($A1026="","",INDEX(games!$J:$J,ROW())&amp;"")</f>
      </c>
      <c r="AM1026">
        <f>IF($A1026="","",SUMPRODUCT($AO1026:$BD1026,'Map Analysis'!$AP$2^{0,1,2,3,4,5,6,7,8,9,10,11,12,13,14,15}))</f>
      </c>
      <c r="AN1026">
        <f>IF($A1026="","",$AM1026+ROW()/10000000)</f>
      </c>
      <c r="AO1026">
        <f>IF($A1026="","",COUNTIF($W$2:$W$2500,$A1026))</f>
      </c>
      <c r="AP1026">
        <f>IF($A1026="","",SUMIFS($BF$2:$BF$2500,$W$2:$W$2500,$A1026))</f>
      </c>
      <c r="AQ1026">
        <f>IF($A1026="","",SUMIFS($BG$2:$BG$2500,$W$2:$W$2500,$A1026))</f>
      </c>
      <c r="AR1026">
        <f>IF($A1026="","",SUMIFS($BH$2:$BH$2500,$W$2:$W$2500,$A1026))</f>
      </c>
      <c r="AS1026">
        <f>IF($A1026="","",SUMIFS($BI$2:$BI$2500,$W$2:$W$2500,$A1026))</f>
      </c>
      <c r="AT1026">
        <f>IF($A1026="","",SUMIFS($BJ$2:$BJ$2500,$W$2:$W$2500,$A1026))</f>
      </c>
      <c r="AU1026">
        <f>IF($A1026="","",SUMIFS($BK$2:$BK$2500,$W$2:$W$2500,$A1026))</f>
      </c>
      <c r="AV1026">
        <f>IF($A1026="","",SUMIFS($BL$2:$BL$2500,$W$2:$W$2500,$A1026))</f>
      </c>
      <c r="AW1026">
        <f>IF($A1026="","",SUMIFS($BM$2:$BM$2500,$W$2:$W$2500,$A1026))</f>
      </c>
      <c r="AX1026">
        <f>IF($A1026="","",SUMIFS($BN$2:$BN$2500,$W$2:$W$2500,$A1026))</f>
      </c>
      <c r="AY1026">
        <f>IF($A1026="","",SUMIFS($BO$2:$BO$2500,$W$2:$W$2500,$A1026))</f>
      </c>
      <c r="AZ1026">
        <f>IF($A1026="","",SUMIFS($BP$2:$BP$2500,$W$2:$W$2500,$A1026))</f>
      </c>
      <c r="BA1026">
        <f>IF($A1026="","",SUMIFS($BQ$2:$BQ$2500,$W$2:$W$2500,$A1026))</f>
      </c>
      <c r="BB1026">
        <f>IF($A1026="","",SUMIFS($BR$2:$BR$2500,$W$2:$W$2500,$A1026))</f>
      </c>
      <c r="BC1026">
        <f>IF($A1026="","",SUMIFS($BS$2:$BS$2500,$W$2:$W$2500,$A1026))</f>
      </c>
      <c r="BD1026">
        <f>IF($A1026="","",SUMIFS($BT$2:$BT$2500,$W$2:$W$2500,$A1026))</f>
      </c>
      <c r="BF1026">
        <f>IF($Z1026="","",INDEX($AO$2:$AO$2000,$Z1026))</f>
      </c>
      <c r="BG1026">
        <f>IF($Z1026="","",INDEX($AP$2:$AP$2000,$Z1026))</f>
      </c>
      <c r="BH1026">
        <f>IF($Z1026="","",INDEX($AQ$2:$AQ$2000,$Z1026))</f>
      </c>
      <c r="BI1026">
        <f>IF($Z1026="","",INDEX($AR$2:$AR$2000,$Z1026))</f>
      </c>
      <c r="BJ1026">
        <f>IF($Z1026="","",INDEX($AS$2:$AS$2000,$Z1026))</f>
      </c>
      <c r="BK1026">
        <f>IF($Z1026="","",INDEX($AT$2:$AT$2000,$Z1026))</f>
      </c>
      <c r="BL1026">
        <f>IF($Z1026="","",INDEX($AU$2:$AU$2000,$Z1026))</f>
      </c>
      <c r="BM1026">
        <f>IF($Z1026="","",INDEX($AV$2:$AV$2000,$Z1026))</f>
      </c>
      <c r="BN1026">
        <f>IF($Z1026="","",INDEX($AW$2:$AW$2000,$Z1026))</f>
      </c>
      <c r="BO1026">
        <f>IF($Z1026="","",INDEX($AX$2:$AX$2000,$Z1026))</f>
      </c>
      <c r="BP1026">
        <f>IF($Z1026="","",INDEX($AY$2:$AY$2000,$Z1026))</f>
      </c>
      <c r="BQ1026">
        <f>IF($Z1026="","",INDEX($AZ$2:$AZ$2000,$Z1026))</f>
      </c>
      <c r="BR1026">
        <f>IF($Z1026="","",INDEX($BA$2:$BA$2000,$Z1026))</f>
      </c>
      <c r="BS1026">
        <f>IF($Z1026="","",INDEX($BB$2:$BB$2000,$Z1026))</f>
      </c>
      <c r="BT1026">
        <f>IF($Z1026="","",INDEX($BC$2:$BC$2000,$Z1026))</f>
      </c>
      <c r="BV1026">
        <f>IF(OR($A1026="",$P1026&lt;&gt;"Yes",$AH1026="Yes"),"",1+N($AG1026))</f>
      </c>
      <c r="BW1026">
        <f>IF($A1026="","",COUNTIFS($W$2:$W$2500,$A1026,$BZ$2:$BZ$2500,"Yes")+COUNTIFS($X$2:$X$2500,$A1026,$BY$2:$BY$2500,"Yes"))</f>
      </c>
      <c r="BX1026">
        <f>IF(OR($A1026="",$P1026="Yes"),"",IF(N($BW1026)=0,0,1+SUMIFS($CB$2:$CB$2500,$W$2:$W$2500,$A1026)+SUMIFS($CA$2:$CA$2500,$X$2:$X$2500,$A1026)))</f>
      </c>
      <c r="BY1026" t="str">
        <f>IF($Y1026="","",INDEX($AH$2:$AH$2000,$Y1026)&amp;"")</f>
      </c>
      <c r="BZ1026" t="str">
        <f>IF($Z1026="","",INDEX($AH$2:$AH$2000,$Z1026)&amp;"")</f>
      </c>
      <c r="CA1026">
        <f>IF($Y1026="","",INDEX($BV$2:$BV$2000,$Y1026))</f>
      </c>
      <c r="CB1026">
        <f>IF($Z1026="","",INDEX($BV$2:$BV$2000,$Z1026))</f>
      </c>
    </row>
    <row r="1027">
      <c r="A1027" t="str">
        <f>IF(TRIM(INDEX(games!$A:$A,ROW()))="","",TRIM(INDEX(games!$A:$A,ROW())))</f>
      </c>
      <c r="B1027">
        <f>IF(OR($A1027="",INDEX(games!$B:$B,ROW())=""),"",INDEX(games!$B:$B,ROW()))</f>
      </c>
      <c r="C1027" t="str">
        <f>IF(OR($A1027="",INDEX(games!$C:$C,ROW())=""),"",INDEX(games!$C:$C,ROW()))</f>
      </c>
      <c r="D1027">
        <f>IF($A1027="","",COUNTIF($W$2:$W$2500,$A1027)+COUNTIF($X$2:$X$2500,$A1027))</f>
      </c>
      <c r="E1027">
        <f>IF($A1027="","",IFERROR(MATCH($C1027,$R$2:$R$5,0),0))</f>
      </c>
      <c r="F1027">
        <f>IF($A1027="","",MOD(ROW(),34))</f>
      </c>
      <c r="G1027">
        <f>IF($A1027="",NA(),IF($C1027="Action",$B1027,NA()))</f>
      </c>
      <c r="H1027">
        <f>IF($A1027="",NA(),IF($C1027="Action",1+$F1027*0.023,NA()))</f>
      </c>
      <c r="I1027">
        <f>IF($A1027="",NA(),IF($C1027="Strategy",$B1027,NA()))</f>
      </c>
      <c r="J1027">
        <f>IF($A1027="",NA(),IF($C1027="Strategy",2+$F1027*0.023,NA()))</f>
      </c>
      <c r="K1027">
        <f>IF($A1027="",NA(),IF($C1027="Deckbuilder",$B1027,NA()))</f>
      </c>
      <c r="L1027">
        <f>IF($A1027="",NA(),IF($C1027="Deckbuilder",3+$F1027*0.023,NA()))</f>
      </c>
      <c r="M1027">
        <f>IF($A1027="",NA(),IF($C1027="Traditional",$B1027,NA()))</f>
      </c>
      <c r="N1027">
        <f>IF($A1027="",NA(),IF($C1027="Traditional",4+$F1027*0.023,NA()))</f>
      </c>
      <c r="O1027">
        <f>IF($A1027="","",$D1027+ROW()/1000000)</f>
      </c>
      <c r="P1027" t="str">
        <f>IF(OR($A1027="",INDEX(games!$H:$H,ROW())=""),"",INDEX(games!$H:$H,ROW()))</f>
      </c>
      <c r="Q1027">
        <f>IF(OR($A1027="",$P1027&lt;&gt;"Yes"),"",$D1027+ROW()/1000000)</f>
      </c>
      <c r="T1027">
        <f>IF($Y1027="","",INDEX($B$2:$B$2000,$Y1027))</f>
      </c>
      <c r="U1027">
        <f>IF($Z1027="","",INDEX($B$2:$B$2000,$Z1027))</f>
      </c>
      <c r="V1027">
        <f>IF(OR($T1027="",$U1027=""),"",$U1027-$T1027)</f>
      </c>
      <c r="W1027" t="str">
        <f>IF(TRIM(INDEX(connections!$A:$A,ROW()))="","",TRIM(INDEX(connections!$A:$A,ROW())))</f>
      </c>
      <c r="X1027" t="str">
        <f>IF($W1027="","",TRIM(INDEX(connections!$B:$B,ROW())))</f>
      </c>
      <c r="Y1027">
        <f>IF($W1027="","",IFERROR(MATCH($W1027,$A$2:$A$2000,0),""))</f>
      </c>
      <c r="Z1027">
        <f>IF($X1027="","",IFERROR(MATCH($X1027,$A$2:$A$2000,0),""))</f>
      </c>
      <c r="AA1027" t="str">
        <f>IF($Y1027="","",INDEX($P$2:$P$2000,$Y1027))</f>
      </c>
      <c r="AB1027" t="str">
        <f>IF($Z1027="","",INDEX($P$2:$P$2000,$Z1027))</f>
      </c>
      <c r="AC1027">
        <f>IF(AND($AA1027="Yes",$AB1027="Yes"),1,"")</f>
      </c>
      <c r="AD1027">
        <f>IF(OR($Y1027="",$Z1027=""),"",IF(INDEX($C$2:$C$2000,$Y1027)=INDEX($C$2:$C$2000,$Z1027),0,1))</f>
      </c>
      <c r="AE1027">
        <f>IF($AC1027&lt;&gt;1,"",IF(AND(INDEX($AG$2:$AG$2000,$Y1027)=1,INDEX($AG$2:$AG$2000,$Z1027)=1),1,""))</f>
      </c>
      <c r="AG1027">
        <f>IF($A1027="","",COUNTIFS($W$2:$W$2500,$A1027,$AB$2:$AB$2500,"Yes")+COUNTIFS($X$2:$X$2500,$A1027,$AA$2:$AA$2500,"Yes"))</f>
      </c>
      <c r="AH1027" t="str">
        <f>IF(OR($P1027&lt;&gt;"Yes",N($AG1027)=0),"",IF(AND($AG1027=1,COUNTIFS($W$2:$W$2500,$A1027,$AE$2:$AE$2500,1)+COUNTIFS($X$2:$X$2500,$A1027,$AE$2:$AE$2500,1)&gt;0),"","Yes"))</f>
      </c>
      <c r="AI1027">
        <f>IF($AH1027="Yes",$AG1027,"")</f>
      </c>
      <c r="AJ1027">
        <f>IF($AI1027="","",$AI1027+ROW()/1000000)</f>
      </c>
      <c r="AK1027">
        <f>IF(OR($A1027="",$P1027="Yes",N($AG1027)=0),"",$AG1027+ROW()/1000000)</f>
      </c>
      <c r="AL1027" t="str">
        <f>IF($A1027="","",INDEX(games!$J:$J,ROW())&amp;"")</f>
      </c>
      <c r="AM1027">
        <f>IF($A1027="","",SUMPRODUCT($AO1027:$BD1027,'Map Analysis'!$AP$2^{0,1,2,3,4,5,6,7,8,9,10,11,12,13,14,15}))</f>
      </c>
      <c r="AN1027">
        <f>IF($A1027="","",$AM1027+ROW()/10000000)</f>
      </c>
      <c r="AO1027">
        <f>IF($A1027="","",COUNTIF($W$2:$W$2500,$A1027))</f>
      </c>
      <c r="AP1027">
        <f>IF($A1027="","",SUMIFS($BF$2:$BF$2500,$W$2:$W$2500,$A1027))</f>
      </c>
      <c r="AQ1027">
        <f>IF($A1027="","",SUMIFS($BG$2:$BG$2500,$W$2:$W$2500,$A1027))</f>
      </c>
      <c r="AR1027">
        <f>IF($A1027="","",SUMIFS($BH$2:$BH$2500,$W$2:$W$2500,$A1027))</f>
      </c>
      <c r="AS1027">
        <f>IF($A1027="","",SUMIFS($BI$2:$BI$2500,$W$2:$W$2500,$A1027))</f>
      </c>
      <c r="AT1027">
        <f>IF($A1027="","",SUMIFS($BJ$2:$BJ$2500,$W$2:$W$2500,$A1027))</f>
      </c>
      <c r="AU1027">
        <f>IF($A1027="","",SUMIFS($BK$2:$BK$2500,$W$2:$W$2500,$A1027))</f>
      </c>
      <c r="AV1027">
        <f>IF($A1027="","",SUMIFS($BL$2:$BL$2500,$W$2:$W$2500,$A1027))</f>
      </c>
      <c r="AW1027">
        <f>IF($A1027="","",SUMIFS($BM$2:$BM$2500,$W$2:$W$2500,$A1027))</f>
      </c>
      <c r="AX1027">
        <f>IF($A1027="","",SUMIFS($BN$2:$BN$2500,$W$2:$W$2500,$A1027))</f>
      </c>
      <c r="AY1027">
        <f>IF($A1027="","",SUMIFS($BO$2:$BO$2500,$W$2:$W$2500,$A1027))</f>
      </c>
      <c r="AZ1027">
        <f>IF($A1027="","",SUMIFS($BP$2:$BP$2500,$W$2:$W$2500,$A1027))</f>
      </c>
      <c r="BA1027">
        <f>IF($A1027="","",SUMIFS($BQ$2:$BQ$2500,$W$2:$W$2500,$A1027))</f>
      </c>
      <c r="BB1027">
        <f>IF($A1027="","",SUMIFS($BR$2:$BR$2500,$W$2:$W$2500,$A1027))</f>
      </c>
      <c r="BC1027">
        <f>IF($A1027="","",SUMIFS($BS$2:$BS$2500,$W$2:$W$2500,$A1027))</f>
      </c>
      <c r="BD1027">
        <f>IF($A1027="","",SUMIFS($BT$2:$BT$2500,$W$2:$W$2500,$A1027))</f>
      </c>
      <c r="BF1027">
        <f>IF($Z1027="","",INDEX($AO$2:$AO$2000,$Z1027))</f>
      </c>
      <c r="BG1027">
        <f>IF($Z1027="","",INDEX($AP$2:$AP$2000,$Z1027))</f>
      </c>
      <c r="BH1027">
        <f>IF($Z1027="","",INDEX($AQ$2:$AQ$2000,$Z1027))</f>
      </c>
      <c r="BI1027">
        <f>IF($Z1027="","",INDEX($AR$2:$AR$2000,$Z1027))</f>
      </c>
      <c r="BJ1027">
        <f>IF($Z1027="","",INDEX($AS$2:$AS$2000,$Z1027))</f>
      </c>
      <c r="BK1027">
        <f>IF($Z1027="","",INDEX($AT$2:$AT$2000,$Z1027))</f>
      </c>
      <c r="BL1027">
        <f>IF($Z1027="","",INDEX($AU$2:$AU$2000,$Z1027))</f>
      </c>
      <c r="BM1027">
        <f>IF($Z1027="","",INDEX($AV$2:$AV$2000,$Z1027))</f>
      </c>
      <c r="BN1027">
        <f>IF($Z1027="","",INDEX($AW$2:$AW$2000,$Z1027))</f>
      </c>
      <c r="BO1027">
        <f>IF($Z1027="","",INDEX($AX$2:$AX$2000,$Z1027))</f>
      </c>
      <c r="BP1027">
        <f>IF($Z1027="","",INDEX($AY$2:$AY$2000,$Z1027))</f>
      </c>
      <c r="BQ1027">
        <f>IF($Z1027="","",INDEX($AZ$2:$AZ$2000,$Z1027))</f>
      </c>
      <c r="BR1027">
        <f>IF($Z1027="","",INDEX($BA$2:$BA$2000,$Z1027))</f>
      </c>
      <c r="BS1027">
        <f>IF($Z1027="","",INDEX($BB$2:$BB$2000,$Z1027))</f>
      </c>
      <c r="BT1027">
        <f>IF($Z1027="","",INDEX($BC$2:$BC$2000,$Z1027))</f>
      </c>
      <c r="BV1027">
        <f>IF(OR($A1027="",$P1027&lt;&gt;"Yes",$AH1027="Yes"),"",1+N($AG1027))</f>
      </c>
      <c r="BW1027">
        <f>IF($A1027="","",COUNTIFS($W$2:$W$2500,$A1027,$BZ$2:$BZ$2500,"Yes")+COUNTIFS($X$2:$X$2500,$A1027,$BY$2:$BY$2500,"Yes"))</f>
      </c>
      <c r="BX1027">
        <f>IF(OR($A1027="",$P1027="Yes"),"",IF(N($BW1027)=0,0,1+SUMIFS($CB$2:$CB$2500,$W$2:$W$2500,$A1027)+SUMIFS($CA$2:$CA$2500,$X$2:$X$2500,$A1027)))</f>
      </c>
      <c r="BY1027" t="str">
        <f>IF($Y1027="","",INDEX($AH$2:$AH$2000,$Y1027)&amp;"")</f>
      </c>
      <c r="BZ1027" t="str">
        <f>IF($Z1027="","",INDEX($AH$2:$AH$2000,$Z1027)&amp;"")</f>
      </c>
      <c r="CA1027">
        <f>IF($Y1027="","",INDEX($BV$2:$BV$2000,$Y1027))</f>
      </c>
      <c r="CB1027">
        <f>IF($Z1027="","",INDEX($BV$2:$BV$2000,$Z1027))</f>
      </c>
    </row>
    <row r="1028">
      <c r="A1028" t="str">
        <f>IF(TRIM(INDEX(games!$A:$A,ROW()))="","",TRIM(INDEX(games!$A:$A,ROW())))</f>
      </c>
      <c r="B1028">
        <f>IF(OR($A1028="",INDEX(games!$B:$B,ROW())=""),"",INDEX(games!$B:$B,ROW()))</f>
      </c>
      <c r="C1028" t="str">
        <f>IF(OR($A1028="",INDEX(games!$C:$C,ROW())=""),"",INDEX(games!$C:$C,ROW()))</f>
      </c>
      <c r="D1028">
        <f>IF($A1028="","",COUNTIF($W$2:$W$2500,$A1028)+COUNTIF($X$2:$X$2500,$A1028))</f>
      </c>
      <c r="E1028">
        <f>IF($A1028="","",IFERROR(MATCH($C1028,$R$2:$R$5,0),0))</f>
      </c>
      <c r="F1028">
        <f>IF($A1028="","",MOD(ROW(),34))</f>
      </c>
      <c r="G1028">
        <f>IF($A1028="",NA(),IF($C1028="Action",$B1028,NA()))</f>
      </c>
      <c r="H1028">
        <f>IF($A1028="",NA(),IF($C1028="Action",1+$F1028*0.023,NA()))</f>
      </c>
      <c r="I1028">
        <f>IF($A1028="",NA(),IF($C1028="Strategy",$B1028,NA()))</f>
      </c>
      <c r="J1028">
        <f>IF($A1028="",NA(),IF($C1028="Strategy",2+$F1028*0.023,NA()))</f>
      </c>
      <c r="K1028">
        <f>IF($A1028="",NA(),IF($C1028="Deckbuilder",$B1028,NA()))</f>
      </c>
      <c r="L1028">
        <f>IF($A1028="",NA(),IF($C1028="Deckbuilder",3+$F1028*0.023,NA()))</f>
      </c>
      <c r="M1028">
        <f>IF($A1028="",NA(),IF($C1028="Traditional",$B1028,NA()))</f>
      </c>
      <c r="N1028">
        <f>IF($A1028="",NA(),IF($C1028="Traditional",4+$F1028*0.023,NA()))</f>
      </c>
      <c r="O1028">
        <f>IF($A1028="","",$D1028+ROW()/1000000)</f>
      </c>
      <c r="P1028" t="str">
        <f>IF(OR($A1028="",INDEX(games!$H:$H,ROW())=""),"",INDEX(games!$H:$H,ROW()))</f>
      </c>
      <c r="Q1028">
        <f>IF(OR($A1028="",$P1028&lt;&gt;"Yes"),"",$D1028+ROW()/1000000)</f>
      </c>
      <c r="T1028">
        <f>IF($Y1028="","",INDEX($B$2:$B$2000,$Y1028))</f>
      </c>
      <c r="U1028">
        <f>IF($Z1028="","",INDEX($B$2:$B$2000,$Z1028))</f>
      </c>
      <c r="V1028">
        <f>IF(OR($T1028="",$U1028=""),"",$U1028-$T1028)</f>
      </c>
      <c r="W1028" t="str">
        <f>IF(TRIM(INDEX(connections!$A:$A,ROW()))="","",TRIM(INDEX(connections!$A:$A,ROW())))</f>
      </c>
      <c r="X1028" t="str">
        <f>IF($W1028="","",TRIM(INDEX(connections!$B:$B,ROW())))</f>
      </c>
      <c r="Y1028">
        <f>IF($W1028="","",IFERROR(MATCH($W1028,$A$2:$A$2000,0),""))</f>
      </c>
      <c r="Z1028">
        <f>IF($X1028="","",IFERROR(MATCH($X1028,$A$2:$A$2000,0),""))</f>
      </c>
      <c r="AA1028" t="str">
        <f>IF($Y1028="","",INDEX($P$2:$P$2000,$Y1028))</f>
      </c>
      <c r="AB1028" t="str">
        <f>IF($Z1028="","",INDEX($P$2:$P$2000,$Z1028))</f>
      </c>
      <c r="AC1028">
        <f>IF(AND($AA1028="Yes",$AB1028="Yes"),1,"")</f>
      </c>
      <c r="AD1028">
        <f>IF(OR($Y1028="",$Z1028=""),"",IF(INDEX($C$2:$C$2000,$Y1028)=INDEX($C$2:$C$2000,$Z1028),0,1))</f>
      </c>
      <c r="AE1028">
        <f>IF($AC1028&lt;&gt;1,"",IF(AND(INDEX($AG$2:$AG$2000,$Y1028)=1,INDEX($AG$2:$AG$2000,$Z1028)=1),1,""))</f>
      </c>
      <c r="AG1028">
        <f>IF($A1028="","",COUNTIFS($W$2:$W$2500,$A1028,$AB$2:$AB$2500,"Yes")+COUNTIFS($X$2:$X$2500,$A1028,$AA$2:$AA$2500,"Yes"))</f>
      </c>
      <c r="AH1028" t="str">
        <f>IF(OR($P1028&lt;&gt;"Yes",N($AG1028)=0),"",IF(AND($AG1028=1,COUNTIFS($W$2:$W$2500,$A1028,$AE$2:$AE$2500,1)+COUNTIFS($X$2:$X$2500,$A1028,$AE$2:$AE$2500,1)&gt;0),"","Yes"))</f>
      </c>
      <c r="AI1028">
        <f>IF($AH1028="Yes",$AG1028,"")</f>
      </c>
      <c r="AJ1028">
        <f>IF($AI1028="","",$AI1028+ROW()/1000000)</f>
      </c>
      <c r="AK1028">
        <f>IF(OR($A1028="",$P1028="Yes",N($AG1028)=0),"",$AG1028+ROW()/1000000)</f>
      </c>
      <c r="AL1028" t="str">
        <f>IF($A1028="","",INDEX(games!$J:$J,ROW())&amp;"")</f>
      </c>
      <c r="AM1028">
        <f>IF($A1028="","",SUMPRODUCT($AO1028:$BD1028,'Map Analysis'!$AP$2^{0,1,2,3,4,5,6,7,8,9,10,11,12,13,14,15}))</f>
      </c>
      <c r="AN1028">
        <f>IF($A1028="","",$AM1028+ROW()/10000000)</f>
      </c>
      <c r="AO1028">
        <f>IF($A1028="","",COUNTIF($W$2:$W$2500,$A1028))</f>
      </c>
      <c r="AP1028">
        <f>IF($A1028="","",SUMIFS($BF$2:$BF$2500,$W$2:$W$2500,$A1028))</f>
      </c>
      <c r="AQ1028">
        <f>IF($A1028="","",SUMIFS($BG$2:$BG$2500,$W$2:$W$2500,$A1028))</f>
      </c>
      <c r="AR1028">
        <f>IF($A1028="","",SUMIFS($BH$2:$BH$2500,$W$2:$W$2500,$A1028))</f>
      </c>
      <c r="AS1028">
        <f>IF($A1028="","",SUMIFS($BI$2:$BI$2500,$W$2:$W$2500,$A1028))</f>
      </c>
      <c r="AT1028">
        <f>IF($A1028="","",SUMIFS($BJ$2:$BJ$2500,$W$2:$W$2500,$A1028))</f>
      </c>
      <c r="AU1028">
        <f>IF($A1028="","",SUMIFS($BK$2:$BK$2500,$W$2:$W$2500,$A1028))</f>
      </c>
      <c r="AV1028">
        <f>IF($A1028="","",SUMIFS($BL$2:$BL$2500,$W$2:$W$2500,$A1028))</f>
      </c>
      <c r="AW1028">
        <f>IF($A1028="","",SUMIFS($BM$2:$BM$2500,$W$2:$W$2500,$A1028))</f>
      </c>
      <c r="AX1028">
        <f>IF($A1028="","",SUMIFS($BN$2:$BN$2500,$W$2:$W$2500,$A1028))</f>
      </c>
      <c r="AY1028">
        <f>IF($A1028="","",SUMIFS($BO$2:$BO$2500,$W$2:$W$2500,$A1028))</f>
      </c>
      <c r="AZ1028">
        <f>IF($A1028="","",SUMIFS($BP$2:$BP$2500,$W$2:$W$2500,$A1028))</f>
      </c>
      <c r="BA1028">
        <f>IF($A1028="","",SUMIFS($BQ$2:$BQ$2500,$W$2:$W$2500,$A1028))</f>
      </c>
      <c r="BB1028">
        <f>IF($A1028="","",SUMIFS($BR$2:$BR$2500,$W$2:$W$2500,$A1028))</f>
      </c>
      <c r="BC1028">
        <f>IF($A1028="","",SUMIFS($BS$2:$BS$2500,$W$2:$W$2500,$A1028))</f>
      </c>
      <c r="BD1028">
        <f>IF($A1028="","",SUMIFS($BT$2:$BT$2500,$W$2:$W$2500,$A1028))</f>
      </c>
      <c r="BF1028">
        <f>IF($Z1028="","",INDEX($AO$2:$AO$2000,$Z1028))</f>
      </c>
      <c r="BG1028">
        <f>IF($Z1028="","",INDEX($AP$2:$AP$2000,$Z1028))</f>
      </c>
      <c r="BH1028">
        <f>IF($Z1028="","",INDEX($AQ$2:$AQ$2000,$Z1028))</f>
      </c>
      <c r="BI1028">
        <f>IF($Z1028="","",INDEX($AR$2:$AR$2000,$Z1028))</f>
      </c>
      <c r="BJ1028">
        <f>IF($Z1028="","",INDEX($AS$2:$AS$2000,$Z1028))</f>
      </c>
      <c r="BK1028">
        <f>IF($Z1028="","",INDEX($AT$2:$AT$2000,$Z1028))</f>
      </c>
      <c r="BL1028">
        <f>IF($Z1028="","",INDEX($AU$2:$AU$2000,$Z1028))</f>
      </c>
      <c r="BM1028">
        <f>IF($Z1028="","",INDEX($AV$2:$AV$2000,$Z1028))</f>
      </c>
      <c r="BN1028">
        <f>IF($Z1028="","",INDEX($AW$2:$AW$2000,$Z1028))</f>
      </c>
      <c r="BO1028">
        <f>IF($Z1028="","",INDEX($AX$2:$AX$2000,$Z1028))</f>
      </c>
      <c r="BP1028">
        <f>IF($Z1028="","",INDEX($AY$2:$AY$2000,$Z1028))</f>
      </c>
      <c r="BQ1028">
        <f>IF($Z1028="","",INDEX($AZ$2:$AZ$2000,$Z1028))</f>
      </c>
      <c r="BR1028">
        <f>IF($Z1028="","",INDEX($BA$2:$BA$2000,$Z1028))</f>
      </c>
      <c r="BS1028">
        <f>IF($Z1028="","",INDEX($BB$2:$BB$2000,$Z1028))</f>
      </c>
      <c r="BT1028">
        <f>IF($Z1028="","",INDEX($BC$2:$BC$2000,$Z1028))</f>
      </c>
      <c r="BV1028">
        <f>IF(OR($A1028="",$P1028&lt;&gt;"Yes",$AH1028="Yes"),"",1+N($AG1028))</f>
      </c>
      <c r="BW1028">
        <f>IF($A1028="","",COUNTIFS($W$2:$W$2500,$A1028,$BZ$2:$BZ$2500,"Yes")+COUNTIFS($X$2:$X$2500,$A1028,$BY$2:$BY$2500,"Yes"))</f>
      </c>
      <c r="BX1028">
        <f>IF(OR($A1028="",$P1028="Yes"),"",IF(N($BW1028)=0,0,1+SUMIFS($CB$2:$CB$2500,$W$2:$W$2500,$A1028)+SUMIFS($CA$2:$CA$2500,$X$2:$X$2500,$A1028)))</f>
      </c>
      <c r="BY1028" t="str">
        <f>IF($Y1028="","",INDEX($AH$2:$AH$2000,$Y1028)&amp;"")</f>
      </c>
      <c r="BZ1028" t="str">
        <f>IF($Z1028="","",INDEX($AH$2:$AH$2000,$Z1028)&amp;"")</f>
      </c>
      <c r="CA1028">
        <f>IF($Y1028="","",INDEX($BV$2:$BV$2000,$Y1028))</f>
      </c>
      <c r="CB1028">
        <f>IF($Z1028="","",INDEX($BV$2:$BV$2000,$Z1028))</f>
      </c>
    </row>
    <row r="1029">
      <c r="A1029" t="str">
        <f>IF(TRIM(INDEX(games!$A:$A,ROW()))="","",TRIM(INDEX(games!$A:$A,ROW())))</f>
      </c>
      <c r="B1029">
        <f>IF(OR($A1029="",INDEX(games!$B:$B,ROW())=""),"",INDEX(games!$B:$B,ROW()))</f>
      </c>
      <c r="C1029" t="str">
        <f>IF(OR($A1029="",INDEX(games!$C:$C,ROW())=""),"",INDEX(games!$C:$C,ROW()))</f>
      </c>
      <c r="D1029">
        <f>IF($A1029="","",COUNTIF($W$2:$W$2500,$A1029)+COUNTIF($X$2:$X$2500,$A1029))</f>
      </c>
      <c r="E1029">
        <f>IF($A1029="","",IFERROR(MATCH($C1029,$R$2:$R$5,0),0))</f>
      </c>
      <c r="F1029">
        <f>IF($A1029="","",MOD(ROW(),34))</f>
      </c>
      <c r="G1029">
        <f>IF($A1029="",NA(),IF($C1029="Action",$B1029,NA()))</f>
      </c>
      <c r="H1029">
        <f>IF($A1029="",NA(),IF($C1029="Action",1+$F1029*0.023,NA()))</f>
      </c>
      <c r="I1029">
        <f>IF($A1029="",NA(),IF($C1029="Strategy",$B1029,NA()))</f>
      </c>
      <c r="J1029">
        <f>IF($A1029="",NA(),IF($C1029="Strategy",2+$F1029*0.023,NA()))</f>
      </c>
      <c r="K1029">
        <f>IF($A1029="",NA(),IF($C1029="Deckbuilder",$B1029,NA()))</f>
      </c>
      <c r="L1029">
        <f>IF($A1029="",NA(),IF($C1029="Deckbuilder",3+$F1029*0.023,NA()))</f>
      </c>
      <c r="M1029">
        <f>IF($A1029="",NA(),IF($C1029="Traditional",$B1029,NA()))</f>
      </c>
      <c r="N1029">
        <f>IF($A1029="",NA(),IF($C1029="Traditional",4+$F1029*0.023,NA()))</f>
      </c>
      <c r="O1029">
        <f>IF($A1029="","",$D1029+ROW()/1000000)</f>
      </c>
      <c r="P1029" t="str">
        <f>IF(OR($A1029="",INDEX(games!$H:$H,ROW())=""),"",INDEX(games!$H:$H,ROW()))</f>
      </c>
      <c r="Q1029">
        <f>IF(OR($A1029="",$P1029&lt;&gt;"Yes"),"",$D1029+ROW()/1000000)</f>
      </c>
      <c r="T1029">
        <f>IF($Y1029="","",INDEX($B$2:$B$2000,$Y1029))</f>
      </c>
      <c r="U1029">
        <f>IF($Z1029="","",INDEX($B$2:$B$2000,$Z1029))</f>
      </c>
      <c r="V1029">
        <f>IF(OR($T1029="",$U1029=""),"",$U1029-$T1029)</f>
      </c>
      <c r="W1029" t="str">
        <f>IF(TRIM(INDEX(connections!$A:$A,ROW()))="","",TRIM(INDEX(connections!$A:$A,ROW())))</f>
      </c>
      <c r="X1029" t="str">
        <f>IF($W1029="","",TRIM(INDEX(connections!$B:$B,ROW())))</f>
      </c>
      <c r="Y1029">
        <f>IF($W1029="","",IFERROR(MATCH($W1029,$A$2:$A$2000,0),""))</f>
      </c>
      <c r="Z1029">
        <f>IF($X1029="","",IFERROR(MATCH($X1029,$A$2:$A$2000,0),""))</f>
      </c>
      <c r="AA1029" t="str">
        <f>IF($Y1029="","",INDEX($P$2:$P$2000,$Y1029))</f>
      </c>
      <c r="AB1029" t="str">
        <f>IF($Z1029="","",INDEX($P$2:$P$2000,$Z1029))</f>
      </c>
      <c r="AC1029">
        <f>IF(AND($AA1029="Yes",$AB1029="Yes"),1,"")</f>
      </c>
      <c r="AD1029">
        <f>IF(OR($Y1029="",$Z1029=""),"",IF(INDEX($C$2:$C$2000,$Y1029)=INDEX($C$2:$C$2000,$Z1029),0,1))</f>
      </c>
      <c r="AE1029">
        <f>IF($AC1029&lt;&gt;1,"",IF(AND(INDEX($AG$2:$AG$2000,$Y1029)=1,INDEX($AG$2:$AG$2000,$Z1029)=1),1,""))</f>
      </c>
      <c r="AG1029">
        <f>IF($A1029="","",COUNTIFS($W$2:$W$2500,$A1029,$AB$2:$AB$2500,"Yes")+COUNTIFS($X$2:$X$2500,$A1029,$AA$2:$AA$2500,"Yes"))</f>
      </c>
      <c r="AH1029" t="str">
        <f>IF(OR($P1029&lt;&gt;"Yes",N($AG1029)=0),"",IF(AND($AG1029=1,COUNTIFS($W$2:$W$2500,$A1029,$AE$2:$AE$2500,1)+COUNTIFS($X$2:$X$2500,$A1029,$AE$2:$AE$2500,1)&gt;0),"","Yes"))</f>
      </c>
      <c r="AI1029">
        <f>IF($AH1029="Yes",$AG1029,"")</f>
      </c>
      <c r="AJ1029">
        <f>IF($AI1029="","",$AI1029+ROW()/1000000)</f>
      </c>
      <c r="AK1029">
        <f>IF(OR($A1029="",$P1029="Yes",N($AG1029)=0),"",$AG1029+ROW()/1000000)</f>
      </c>
      <c r="AL1029" t="str">
        <f>IF($A1029="","",INDEX(games!$J:$J,ROW())&amp;"")</f>
      </c>
      <c r="AM1029">
        <f>IF($A1029="","",SUMPRODUCT($AO1029:$BD1029,'Map Analysis'!$AP$2^{0,1,2,3,4,5,6,7,8,9,10,11,12,13,14,15}))</f>
      </c>
      <c r="AN1029">
        <f>IF($A1029="","",$AM1029+ROW()/10000000)</f>
      </c>
      <c r="AO1029">
        <f>IF($A1029="","",COUNTIF($W$2:$W$2500,$A1029))</f>
      </c>
      <c r="AP1029">
        <f>IF($A1029="","",SUMIFS($BF$2:$BF$2500,$W$2:$W$2500,$A1029))</f>
      </c>
      <c r="AQ1029">
        <f>IF($A1029="","",SUMIFS($BG$2:$BG$2500,$W$2:$W$2500,$A1029))</f>
      </c>
      <c r="AR1029">
        <f>IF($A1029="","",SUMIFS($BH$2:$BH$2500,$W$2:$W$2500,$A1029))</f>
      </c>
      <c r="AS1029">
        <f>IF($A1029="","",SUMIFS($BI$2:$BI$2500,$W$2:$W$2500,$A1029))</f>
      </c>
      <c r="AT1029">
        <f>IF($A1029="","",SUMIFS($BJ$2:$BJ$2500,$W$2:$W$2500,$A1029))</f>
      </c>
      <c r="AU1029">
        <f>IF($A1029="","",SUMIFS($BK$2:$BK$2500,$W$2:$W$2500,$A1029))</f>
      </c>
      <c r="AV1029">
        <f>IF($A1029="","",SUMIFS($BL$2:$BL$2500,$W$2:$W$2500,$A1029))</f>
      </c>
      <c r="AW1029">
        <f>IF($A1029="","",SUMIFS($BM$2:$BM$2500,$W$2:$W$2500,$A1029))</f>
      </c>
      <c r="AX1029">
        <f>IF($A1029="","",SUMIFS($BN$2:$BN$2500,$W$2:$W$2500,$A1029))</f>
      </c>
      <c r="AY1029">
        <f>IF($A1029="","",SUMIFS($BO$2:$BO$2500,$W$2:$W$2500,$A1029))</f>
      </c>
      <c r="AZ1029">
        <f>IF($A1029="","",SUMIFS($BP$2:$BP$2500,$W$2:$W$2500,$A1029))</f>
      </c>
      <c r="BA1029">
        <f>IF($A1029="","",SUMIFS($BQ$2:$BQ$2500,$W$2:$W$2500,$A1029))</f>
      </c>
      <c r="BB1029">
        <f>IF($A1029="","",SUMIFS($BR$2:$BR$2500,$W$2:$W$2500,$A1029))</f>
      </c>
      <c r="BC1029">
        <f>IF($A1029="","",SUMIFS($BS$2:$BS$2500,$W$2:$W$2500,$A1029))</f>
      </c>
      <c r="BD1029">
        <f>IF($A1029="","",SUMIFS($BT$2:$BT$2500,$W$2:$W$2500,$A1029))</f>
      </c>
      <c r="BF1029">
        <f>IF($Z1029="","",INDEX($AO$2:$AO$2000,$Z1029))</f>
      </c>
      <c r="BG1029">
        <f>IF($Z1029="","",INDEX($AP$2:$AP$2000,$Z1029))</f>
      </c>
      <c r="BH1029">
        <f>IF($Z1029="","",INDEX($AQ$2:$AQ$2000,$Z1029))</f>
      </c>
      <c r="BI1029">
        <f>IF($Z1029="","",INDEX($AR$2:$AR$2000,$Z1029))</f>
      </c>
      <c r="BJ1029">
        <f>IF($Z1029="","",INDEX($AS$2:$AS$2000,$Z1029))</f>
      </c>
      <c r="BK1029">
        <f>IF($Z1029="","",INDEX($AT$2:$AT$2000,$Z1029))</f>
      </c>
      <c r="BL1029">
        <f>IF($Z1029="","",INDEX($AU$2:$AU$2000,$Z1029))</f>
      </c>
      <c r="BM1029">
        <f>IF($Z1029="","",INDEX($AV$2:$AV$2000,$Z1029))</f>
      </c>
      <c r="BN1029">
        <f>IF($Z1029="","",INDEX($AW$2:$AW$2000,$Z1029))</f>
      </c>
      <c r="BO1029">
        <f>IF($Z1029="","",INDEX($AX$2:$AX$2000,$Z1029))</f>
      </c>
      <c r="BP1029">
        <f>IF($Z1029="","",INDEX($AY$2:$AY$2000,$Z1029))</f>
      </c>
      <c r="BQ1029">
        <f>IF($Z1029="","",INDEX($AZ$2:$AZ$2000,$Z1029))</f>
      </c>
      <c r="BR1029">
        <f>IF($Z1029="","",INDEX($BA$2:$BA$2000,$Z1029))</f>
      </c>
      <c r="BS1029">
        <f>IF($Z1029="","",INDEX($BB$2:$BB$2000,$Z1029))</f>
      </c>
      <c r="BT1029">
        <f>IF($Z1029="","",INDEX($BC$2:$BC$2000,$Z1029))</f>
      </c>
      <c r="BV1029">
        <f>IF(OR($A1029="",$P1029&lt;&gt;"Yes",$AH1029="Yes"),"",1+N($AG1029))</f>
      </c>
      <c r="BW1029">
        <f>IF($A1029="","",COUNTIFS($W$2:$W$2500,$A1029,$BZ$2:$BZ$2500,"Yes")+COUNTIFS($X$2:$X$2500,$A1029,$BY$2:$BY$2500,"Yes"))</f>
      </c>
      <c r="BX1029">
        <f>IF(OR($A1029="",$P1029="Yes"),"",IF(N($BW1029)=0,0,1+SUMIFS($CB$2:$CB$2500,$W$2:$W$2500,$A1029)+SUMIFS($CA$2:$CA$2500,$X$2:$X$2500,$A1029)))</f>
      </c>
      <c r="BY1029" t="str">
        <f>IF($Y1029="","",INDEX($AH$2:$AH$2000,$Y1029)&amp;"")</f>
      </c>
      <c r="BZ1029" t="str">
        <f>IF($Z1029="","",INDEX($AH$2:$AH$2000,$Z1029)&amp;"")</f>
      </c>
      <c r="CA1029">
        <f>IF($Y1029="","",INDEX($BV$2:$BV$2000,$Y1029))</f>
      </c>
      <c r="CB1029">
        <f>IF($Z1029="","",INDEX($BV$2:$BV$2000,$Z1029))</f>
      </c>
    </row>
    <row r="1030">
      <c r="A1030" t="str">
        <f>IF(TRIM(INDEX(games!$A:$A,ROW()))="","",TRIM(INDEX(games!$A:$A,ROW())))</f>
      </c>
      <c r="B1030">
        <f>IF(OR($A1030="",INDEX(games!$B:$B,ROW())=""),"",INDEX(games!$B:$B,ROW()))</f>
      </c>
      <c r="C1030" t="str">
        <f>IF(OR($A1030="",INDEX(games!$C:$C,ROW())=""),"",INDEX(games!$C:$C,ROW()))</f>
      </c>
      <c r="D1030">
        <f>IF($A1030="","",COUNTIF($W$2:$W$2500,$A1030)+COUNTIF($X$2:$X$2500,$A1030))</f>
      </c>
      <c r="E1030">
        <f>IF($A1030="","",IFERROR(MATCH($C1030,$R$2:$R$5,0),0))</f>
      </c>
      <c r="F1030">
        <f>IF($A1030="","",MOD(ROW(),34))</f>
      </c>
      <c r="G1030">
        <f>IF($A1030="",NA(),IF($C1030="Action",$B1030,NA()))</f>
      </c>
      <c r="H1030">
        <f>IF($A1030="",NA(),IF($C1030="Action",1+$F1030*0.023,NA()))</f>
      </c>
      <c r="I1030">
        <f>IF($A1030="",NA(),IF($C1030="Strategy",$B1030,NA()))</f>
      </c>
      <c r="J1030">
        <f>IF($A1030="",NA(),IF($C1030="Strategy",2+$F1030*0.023,NA()))</f>
      </c>
      <c r="K1030">
        <f>IF($A1030="",NA(),IF($C1030="Deckbuilder",$B1030,NA()))</f>
      </c>
      <c r="L1030">
        <f>IF($A1030="",NA(),IF($C1030="Deckbuilder",3+$F1030*0.023,NA()))</f>
      </c>
      <c r="M1030">
        <f>IF($A1030="",NA(),IF($C1030="Traditional",$B1030,NA()))</f>
      </c>
      <c r="N1030">
        <f>IF($A1030="",NA(),IF($C1030="Traditional",4+$F1030*0.023,NA()))</f>
      </c>
      <c r="O1030">
        <f>IF($A1030="","",$D1030+ROW()/1000000)</f>
      </c>
      <c r="P1030" t="str">
        <f>IF(OR($A1030="",INDEX(games!$H:$H,ROW())=""),"",INDEX(games!$H:$H,ROW()))</f>
      </c>
      <c r="Q1030">
        <f>IF(OR($A1030="",$P1030&lt;&gt;"Yes"),"",$D1030+ROW()/1000000)</f>
      </c>
      <c r="T1030">
        <f>IF($Y1030="","",INDEX($B$2:$B$2000,$Y1030))</f>
      </c>
      <c r="U1030">
        <f>IF($Z1030="","",INDEX($B$2:$B$2000,$Z1030))</f>
      </c>
      <c r="V1030">
        <f>IF(OR($T1030="",$U1030=""),"",$U1030-$T1030)</f>
      </c>
      <c r="W1030" t="str">
        <f>IF(TRIM(INDEX(connections!$A:$A,ROW()))="","",TRIM(INDEX(connections!$A:$A,ROW())))</f>
      </c>
      <c r="X1030" t="str">
        <f>IF($W1030="","",TRIM(INDEX(connections!$B:$B,ROW())))</f>
      </c>
      <c r="Y1030">
        <f>IF($W1030="","",IFERROR(MATCH($W1030,$A$2:$A$2000,0),""))</f>
      </c>
      <c r="Z1030">
        <f>IF($X1030="","",IFERROR(MATCH($X1030,$A$2:$A$2000,0),""))</f>
      </c>
      <c r="AA1030" t="str">
        <f>IF($Y1030="","",INDEX($P$2:$P$2000,$Y1030))</f>
      </c>
      <c r="AB1030" t="str">
        <f>IF($Z1030="","",INDEX($P$2:$P$2000,$Z1030))</f>
      </c>
      <c r="AC1030">
        <f>IF(AND($AA1030="Yes",$AB1030="Yes"),1,"")</f>
      </c>
      <c r="AD1030">
        <f>IF(OR($Y1030="",$Z1030=""),"",IF(INDEX($C$2:$C$2000,$Y1030)=INDEX($C$2:$C$2000,$Z1030),0,1))</f>
      </c>
      <c r="AE1030">
        <f>IF($AC1030&lt;&gt;1,"",IF(AND(INDEX($AG$2:$AG$2000,$Y1030)=1,INDEX($AG$2:$AG$2000,$Z1030)=1),1,""))</f>
      </c>
      <c r="AG1030">
        <f>IF($A1030="","",COUNTIFS($W$2:$W$2500,$A1030,$AB$2:$AB$2500,"Yes")+COUNTIFS($X$2:$X$2500,$A1030,$AA$2:$AA$2500,"Yes"))</f>
      </c>
      <c r="AH1030" t="str">
        <f>IF(OR($P1030&lt;&gt;"Yes",N($AG1030)=0),"",IF(AND($AG1030=1,COUNTIFS($W$2:$W$2500,$A1030,$AE$2:$AE$2500,1)+COUNTIFS($X$2:$X$2500,$A1030,$AE$2:$AE$2500,1)&gt;0),"","Yes"))</f>
      </c>
      <c r="AI1030">
        <f>IF($AH1030="Yes",$AG1030,"")</f>
      </c>
      <c r="AJ1030">
        <f>IF($AI1030="","",$AI1030+ROW()/1000000)</f>
      </c>
      <c r="AK1030">
        <f>IF(OR($A1030="",$P1030="Yes",N($AG1030)=0),"",$AG1030+ROW()/1000000)</f>
      </c>
      <c r="AL1030" t="str">
        <f>IF($A1030="","",INDEX(games!$J:$J,ROW())&amp;"")</f>
      </c>
      <c r="AM1030">
        <f>IF($A1030="","",SUMPRODUCT($AO1030:$BD1030,'Map Analysis'!$AP$2^{0,1,2,3,4,5,6,7,8,9,10,11,12,13,14,15}))</f>
      </c>
      <c r="AN1030">
        <f>IF($A1030="","",$AM1030+ROW()/10000000)</f>
      </c>
      <c r="AO1030">
        <f>IF($A1030="","",COUNTIF($W$2:$W$2500,$A1030))</f>
      </c>
      <c r="AP1030">
        <f>IF($A1030="","",SUMIFS($BF$2:$BF$2500,$W$2:$W$2500,$A1030))</f>
      </c>
      <c r="AQ1030">
        <f>IF($A1030="","",SUMIFS($BG$2:$BG$2500,$W$2:$W$2500,$A1030))</f>
      </c>
      <c r="AR1030">
        <f>IF($A1030="","",SUMIFS($BH$2:$BH$2500,$W$2:$W$2500,$A1030))</f>
      </c>
      <c r="AS1030">
        <f>IF($A1030="","",SUMIFS($BI$2:$BI$2500,$W$2:$W$2500,$A1030))</f>
      </c>
      <c r="AT1030">
        <f>IF($A1030="","",SUMIFS($BJ$2:$BJ$2500,$W$2:$W$2500,$A1030))</f>
      </c>
      <c r="AU1030">
        <f>IF($A1030="","",SUMIFS($BK$2:$BK$2500,$W$2:$W$2500,$A1030))</f>
      </c>
      <c r="AV1030">
        <f>IF($A1030="","",SUMIFS($BL$2:$BL$2500,$W$2:$W$2500,$A1030))</f>
      </c>
      <c r="AW1030">
        <f>IF($A1030="","",SUMIFS($BM$2:$BM$2500,$W$2:$W$2500,$A1030))</f>
      </c>
      <c r="AX1030">
        <f>IF($A1030="","",SUMIFS($BN$2:$BN$2500,$W$2:$W$2500,$A1030))</f>
      </c>
      <c r="AY1030">
        <f>IF($A1030="","",SUMIFS($BO$2:$BO$2500,$W$2:$W$2500,$A1030))</f>
      </c>
      <c r="AZ1030">
        <f>IF($A1030="","",SUMIFS($BP$2:$BP$2500,$W$2:$W$2500,$A1030))</f>
      </c>
      <c r="BA1030">
        <f>IF($A1030="","",SUMIFS($BQ$2:$BQ$2500,$W$2:$W$2500,$A1030))</f>
      </c>
      <c r="BB1030">
        <f>IF($A1030="","",SUMIFS($BR$2:$BR$2500,$W$2:$W$2500,$A1030))</f>
      </c>
      <c r="BC1030">
        <f>IF($A1030="","",SUMIFS($BS$2:$BS$2500,$W$2:$W$2500,$A1030))</f>
      </c>
      <c r="BD1030">
        <f>IF($A1030="","",SUMIFS($BT$2:$BT$2500,$W$2:$W$2500,$A1030))</f>
      </c>
      <c r="BF1030">
        <f>IF($Z1030="","",INDEX($AO$2:$AO$2000,$Z1030))</f>
      </c>
      <c r="BG1030">
        <f>IF($Z1030="","",INDEX($AP$2:$AP$2000,$Z1030))</f>
      </c>
      <c r="BH1030">
        <f>IF($Z1030="","",INDEX($AQ$2:$AQ$2000,$Z1030))</f>
      </c>
      <c r="BI1030">
        <f>IF($Z1030="","",INDEX($AR$2:$AR$2000,$Z1030))</f>
      </c>
      <c r="BJ1030">
        <f>IF($Z1030="","",INDEX($AS$2:$AS$2000,$Z1030))</f>
      </c>
      <c r="BK1030">
        <f>IF($Z1030="","",INDEX($AT$2:$AT$2000,$Z1030))</f>
      </c>
      <c r="BL1030">
        <f>IF($Z1030="","",INDEX($AU$2:$AU$2000,$Z1030))</f>
      </c>
      <c r="BM1030">
        <f>IF($Z1030="","",INDEX($AV$2:$AV$2000,$Z1030))</f>
      </c>
      <c r="BN1030">
        <f>IF($Z1030="","",INDEX($AW$2:$AW$2000,$Z1030))</f>
      </c>
      <c r="BO1030">
        <f>IF($Z1030="","",INDEX($AX$2:$AX$2000,$Z1030))</f>
      </c>
      <c r="BP1030">
        <f>IF($Z1030="","",INDEX($AY$2:$AY$2000,$Z1030))</f>
      </c>
      <c r="BQ1030">
        <f>IF($Z1030="","",INDEX($AZ$2:$AZ$2000,$Z1030))</f>
      </c>
      <c r="BR1030">
        <f>IF($Z1030="","",INDEX($BA$2:$BA$2000,$Z1030))</f>
      </c>
      <c r="BS1030">
        <f>IF($Z1030="","",INDEX($BB$2:$BB$2000,$Z1030))</f>
      </c>
      <c r="BT1030">
        <f>IF($Z1030="","",INDEX($BC$2:$BC$2000,$Z1030))</f>
      </c>
      <c r="BV1030">
        <f>IF(OR($A1030="",$P1030&lt;&gt;"Yes",$AH1030="Yes"),"",1+N($AG1030))</f>
      </c>
      <c r="BW1030">
        <f>IF($A1030="","",COUNTIFS($W$2:$W$2500,$A1030,$BZ$2:$BZ$2500,"Yes")+COUNTIFS($X$2:$X$2500,$A1030,$BY$2:$BY$2500,"Yes"))</f>
      </c>
      <c r="BX1030">
        <f>IF(OR($A1030="",$P1030="Yes"),"",IF(N($BW1030)=0,0,1+SUMIFS($CB$2:$CB$2500,$W$2:$W$2500,$A1030)+SUMIFS($CA$2:$CA$2500,$X$2:$X$2500,$A1030)))</f>
      </c>
      <c r="BY1030" t="str">
        <f>IF($Y1030="","",INDEX($AH$2:$AH$2000,$Y1030)&amp;"")</f>
      </c>
      <c r="BZ1030" t="str">
        <f>IF($Z1030="","",INDEX($AH$2:$AH$2000,$Z1030)&amp;"")</f>
      </c>
      <c r="CA1030">
        <f>IF($Y1030="","",INDEX($BV$2:$BV$2000,$Y1030))</f>
      </c>
      <c r="CB1030">
        <f>IF($Z1030="","",INDEX($BV$2:$BV$2000,$Z1030))</f>
      </c>
    </row>
    <row r="1031">
      <c r="A1031" t="str">
        <f>IF(TRIM(INDEX(games!$A:$A,ROW()))="","",TRIM(INDEX(games!$A:$A,ROW())))</f>
      </c>
      <c r="B1031">
        <f>IF(OR($A1031="",INDEX(games!$B:$B,ROW())=""),"",INDEX(games!$B:$B,ROW()))</f>
      </c>
      <c r="C1031" t="str">
        <f>IF(OR($A1031="",INDEX(games!$C:$C,ROW())=""),"",INDEX(games!$C:$C,ROW()))</f>
      </c>
      <c r="D1031">
        <f>IF($A1031="","",COUNTIF($W$2:$W$2500,$A1031)+COUNTIF($X$2:$X$2500,$A1031))</f>
      </c>
      <c r="E1031">
        <f>IF($A1031="","",IFERROR(MATCH($C1031,$R$2:$R$5,0),0))</f>
      </c>
      <c r="F1031">
        <f>IF($A1031="","",MOD(ROW(),34))</f>
      </c>
      <c r="G1031">
        <f>IF($A1031="",NA(),IF($C1031="Action",$B1031,NA()))</f>
      </c>
      <c r="H1031">
        <f>IF($A1031="",NA(),IF($C1031="Action",1+$F1031*0.023,NA()))</f>
      </c>
      <c r="I1031">
        <f>IF($A1031="",NA(),IF($C1031="Strategy",$B1031,NA()))</f>
      </c>
      <c r="J1031">
        <f>IF($A1031="",NA(),IF($C1031="Strategy",2+$F1031*0.023,NA()))</f>
      </c>
      <c r="K1031">
        <f>IF($A1031="",NA(),IF($C1031="Deckbuilder",$B1031,NA()))</f>
      </c>
      <c r="L1031">
        <f>IF($A1031="",NA(),IF($C1031="Deckbuilder",3+$F1031*0.023,NA()))</f>
      </c>
      <c r="M1031">
        <f>IF($A1031="",NA(),IF($C1031="Traditional",$B1031,NA()))</f>
      </c>
      <c r="N1031">
        <f>IF($A1031="",NA(),IF($C1031="Traditional",4+$F1031*0.023,NA()))</f>
      </c>
      <c r="O1031">
        <f>IF($A1031="","",$D1031+ROW()/1000000)</f>
      </c>
      <c r="P1031" t="str">
        <f>IF(OR($A1031="",INDEX(games!$H:$H,ROW())=""),"",INDEX(games!$H:$H,ROW()))</f>
      </c>
      <c r="Q1031">
        <f>IF(OR($A1031="",$P1031&lt;&gt;"Yes"),"",$D1031+ROW()/1000000)</f>
      </c>
      <c r="T1031">
        <f>IF($Y1031="","",INDEX($B$2:$B$2000,$Y1031))</f>
      </c>
      <c r="U1031">
        <f>IF($Z1031="","",INDEX($B$2:$B$2000,$Z1031))</f>
      </c>
      <c r="V1031">
        <f>IF(OR($T1031="",$U1031=""),"",$U1031-$T1031)</f>
      </c>
      <c r="W1031" t="str">
        <f>IF(TRIM(INDEX(connections!$A:$A,ROW()))="","",TRIM(INDEX(connections!$A:$A,ROW())))</f>
      </c>
      <c r="X1031" t="str">
        <f>IF($W1031="","",TRIM(INDEX(connections!$B:$B,ROW())))</f>
      </c>
      <c r="Y1031">
        <f>IF($W1031="","",IFERROR(MATCH($W1031,$A$2:$A$2000,0),""))</f>
      </c>
      <c r="Z1031">
        <f>IF($X1031="","",IFERROR(MATCH($X1031,$A$2:$A$2000,0),""))</f>
      </c>
      <c r="AA1031" t="str">
        <f>IF($Y1031="","",INDEX($P$2:$P$2000,$Y1031))</f>
      </c>
      <c r="AB1031" t="str">
        <f>IF($Z1031="","",INDEX($P$2:$P$2000,$Z1031))</f>
      </c>
      <c r="AC1031">
        <f>IF(AND($AA1031="Yes",$AB1031="Yes"),1,"")</f>
      </c>
      <c r="AD1031">
        <f>IF(OR($Y1031="",$Z1031=""),"",IF(INDEX($C$2:$C$2000,$Y1031)=INDEX($C$2:$C$2000,$Z1031),0,1))</f>
      </c>
      <c r="AE1031">
        <f>IF($AC1031&lt;&gt;1,"",IF(AND(INDEX($AG$2:$AG$2000,$Y1031)=1,INDEX($AG$2:$AG$2000,$Z1031)=1),1,""))</f>
      </c>
      <c r="AG1031">
        <f>IF($A1031="","",COUNTIFS($W$2:$W$2500,$A1031,$AB$2:$AB$2500,"Yes")+COUNTIFS($X$2:$X$2500,$A1031,$AA$2:$AA$2500,"Yes"))</f>
      </c>
      <c r="AH1031" t="str">
        <f>IF(OR($P1031&lt;&gt;"Yes",N($AG1031)=0),"",IF(AND($AG1031=1,COUNTIFS($W$2:$W$2500,$A1031,$AE$2:$AE$2500,1)+COUNTIFS($X$2:$X$2500,$A1031,$AE$2:$AE$2500,1)&gt;0),"","Yes"))</f>
      </c>
      <c r="AI1031">
        <f>IF($AH1031="Yes",$AG1031,"")</f>
      </c>
      <c r="AJ1031">
        <f>IF($AI1031="","",$AI1031+ROW()/1000000)</f>
      </c>
      <c r="AK1031">
        <f>IF(OR($A1031="",$P1031="Yes",N($AG1031)=0),"",$AG1031+ROW()/1000000)</f>
      </c>
      <c r="AL1031" t="str">
        <f>IF($A1031="","",INDEX(games!$J:$J,ROW())&amp;"")</f>
      </c>
      <c r="AM1031">
        <f>IF($A1031="","",SUMPRODUCT($AO1031:$BD1031,'Map Analysis'!$AP$2^{0,1,2,3,4,5,6,7,8,9,10,11,12,13,14,15}))</f>
      </c>
      <c r="AN1031">
        <f>IF($A1031="","",$AM1031+ROW()/10000000)</f>
      </c>
      <c r="AO1031">
        <f>IF($A1031="","",COUNTIF($W$2:$W$2500,$A1031))</f>
      </c>
      <c r="AP1031">
        <f>IF($A1031="","",SUMIFS($BF$2:$BF$2500,$W$2:$W$2500,$A1031))</f>
      </c>
      <c r="AQ1031">
        <f>IF($A1031="","",SUMIFS($BG$2:$BG$2500,$W$2:$W$2500,$A1031))</f>
      </c>
      <c r="AR1031">
        <f>IF($A1031="","",SUMIFS($BH$2:$BH$2500,$W$2:$W$2500,$A1031))</f>
      </c>
      <c r="AS1031">
        <f>IF($A1031="","",SUMIFS($BI$2:$BI$2500,$W$2:$W$2500,$A1031))</f>
      </c>
      <c r="AT1031">
        <f>IF($A1031="","",SUMIFS($BJ$2:$BJ$2500,$W$2:$W$2500,$A1031))</f>
      </c>
      <c r="AU1031">
        <f>IF($A1031="","",SUMIFS($BK$2:$BK$2500,$W$2:$W$2500,$A1031))</f>
      </c>
      <c r="AV1031">
        <f>IF($A1031="","",SUMIFS($BL$2:$BL$2500,$W$2:$W$2500,$A1031))</f>
      </c>
      <c r="AW1031">
        <f>IF($A1031="","",SUMIFS($BM$2:$BM$2500,$W$2:$W$2500,$A1031))</f>
      </c>
      <c r="AX1031">
        <f>IF($A1031="","",SUMIFS($BN$2:$BN$2500,$W$2:$W$2500,$A1031))</f>
      </c>
      <c r="AY1031">
        <f>IF($A1031="","",SUMIFS($BO$2:$BO$2500,$W$2:$W$2500,$A1031))</f>
      </c>
      <c r="AZ1031">
        <f>IF($A1031="","",SUMIFS($BP$2:$BP$2500,$W$2:$W$2500,$A1031))</f>
      </c>
      <c r="BA1031">
        <f>IF($A1031="","",SUMIFS($BQ$2:$BQ$2500,$W$2:$W$2500,$A1031))</f>
      </c>
      <c r="BB1031">
        <f>IF($A1031="","",SUMIFS($BR$2:$BR$2500,$W$2:$W$2500,$A1031))</f>
      </c>
      <c r="BC1031">
        <f>IF($A1031="","",SUMIFS($BS$2:$BS$2500,$W$2:$W$2500,$A1031))</f>
      </c>
      <c r="BD1031">
        <f>IF($A1031="","",SUMIFS($BT$2:$BT$2500,$W$2:$W$2500,$A1031))</f>
      </c>
      <c r="BF1031">
        <f>IF($Z1031="","",INDEX($AO$2:$AO$2000,$Z1031))</f>
      </c>
      <c r="BG1031">
        <f>IF($Z1031="","",INDEX($AP$2:$AP$2000,$Z1031))</f>
      </c>
      <c r="BH1031">
        <f>IF($Z1031="","",INDEX($AQ$2:$AQ$2000,$Z1031))</f>
      </c>
      <c r="BI1031">
        <f>IF($Z1031="","",INDEX($AR$2:$AR$2000,$Z1031))</f>
      </c>
      <c r="BJ1031">
        <f>IF($Z1031="","",INDEX($AS$2:$AS$2000,$Z1031))</f>
      </c>
      <c r="BK1031">
        <f>IF($Z1031="","",INDEX($AT$2:$AT$2000,$Z1031))</f>
      </c>
      <c r="BL1031">
        <f>IF($Z1031="","",INDEX($AU$2:$AU$2000,$Z1031))</f>
      </c>
      <c r="BM1031">
        <f>IF($Z1031="","",INDEX($AV$2:$AV$2000,$Z1031))</f>
      </c>
      <c r="BN1031">
        <f>IF($Z1031="","",INDEX($AW$2:$AW$2000,$Z1031))</f>
      </c>
      <c r="BO1031">
        <f>IF($Z1031="","",INDEX($AX$2:$AX$2000,$Z1031))</f>
      </c>
      <c r="BP1031">
        <f>IF($Z1031="","",INDEX($AY$2:$AY$2000,$Z1031))</f>
      </c>
      <c r="BQ1031">
        <f>IF($Z1031="","",INDEX($AZ$2:$AZ$2000,$Z1031))</f>
      </c>
      <c r="BR1031">
        <f>IF($Z1031="","",INDEX($BA$2:$BA$2000,$Z1031))</f>
      </c>
      <c r="BS1031">
        <f>IF($Z1031="","",INDEX($BB$2:$BB$2000,$Z1031))</f>
      </c>
      <c r="BT1031">
        <f>IF($Z1031="","",INDEX($BC$2:$BC$2000,$Z1031))</f>
      </c>
      <c r="BV1031">
        <f>IF(OR($A1031="",$P1031&lt;&gt;"Yes",$AH1031="Yes"),"",1+N($AG1031))</f>
      </c>
      <c r="BW1031">
        <f>IF($A1031="","",COUNTIFS($W$2:$W$2500,$A1031,$BZ$2:$BZ$2500,"Yes")+COUNTIFS($X$2:$X$2500,$A1031,$BY$2:$BY$2500,"Yes"))</f>
      </c>
      <c r="BX1031">
        <f>IF(OR($A1031="",$P1031="Yes"),"",IF(N($BW1031)=0,0,1+SUMIFS($CB$2:$CB$2500,$W$2:$W$2500,$A1031)+SUMIFS($CA$2:$CA$2500,$X$2:$X$2500,$A1031)))</f>
      </c>
      <c r="BY1031" t="str">
        <f>IF($Y1031="","",INDEX($AH$2:$AH$2000,$Y1031)&amp;"")</f>
      </c>
      <c r="BZ1031" t="str">
        <f>IF($Z1031="","",INDEX($AH$2:$AH$2000,$Z1031)&amp;"")</f>
      </c>
      <c r="CA1031">
        <f>IF($Y1031="","",INDEX($BV$2:$BV$2000,$Y1031))</f>
      </c>
      <c r="CB1031">
        <f>IF($Z1031="","",INDEX($BV$2:$BV$2000,$Z1031))</f>
      </c>
    </row>
    <row r="1032">
      <c r="A1032" t="str">
        <f>IF(TRIM(INDEX(games!$A:$A,ROW()))="","",TRIM(INDEX(games!$A:$A,ROW())))</f>
      </c>
      <c r="B1032">
        <f>IF(OR($A1032="",INDEX(games!$B:$B,ROW())=""),"",INDEX(games!$B:$B,ROW()))</f>
      </c>
      <c r="C1032" t="str">
        <f>IF(OR($A1032="",INDEX(games!$C:$C,ROW())=""),"",INDEX(games!$C:$C,ROW()))</f>
      </c>
      <c r="D1032">
        <f>IF($A1032="","",COUNTIF($W$2:$W$2500,$A1032)+COUNTIF($X$2:$X$2500,$A1032))</f>
      </c>
      <c r="E1032">
        <f>IF($A1032="","",IFERROR(MATCH($C1032,$R$2:$R$5,0),0))</f>
      </c>
      <c r="F1032">
        <f>IF($A1032="","",MOD(ROW(),34))</f>
      </c>
      <c r="G1032">
        <f>IF($A1032="",NA(),IF($C1032="Action",$B1032,NA()))</f>
      </c>
      <c r="H1032">
        <f>IF($A1032="",NA(),IF($C1032="Action",1+$F1032*0.023,NA()))</f>
      </c>
      <c r="I1032">
        <f>IF($A1032="",NA(),IF($C1032="Strategy",$B1032,NA()))</f>
      </c>
      <c r="J1032">
        <f>IF($A1032="",NA(),IF($C1032="Strategy",2+$F1032*0.023,NA()))</f>
      </c>
      <c r="K1032">
        <f>IF($A1032="",NA(),IF($C1032="Deckbuilder",$B1032,NA()))</f>
      </c>
      <c r="L1032">
        <f>IF($A1032="",NA(),IF($C1032="Deckbuilder",3+$F1032*0.023,NA()))</f>
      </c>
      <c r="M1032">
        <f>IF($A1032="",NA(),IF($C1032="Traditional",$B1032,NA()))</f>
      </c>
      <c r="N1032">
        <f>IF($A1032="",NA(),IF($C1032="Traditional",4+$F1032*0.023,NA()))</f>
      </c>
      <c r="O1032">
        <f>IF($A1032="","",$D1032+ROW()/1000000)</f>
      </c>
      <c r="P1032" t="str">
        <f>IF(OR($A1032="",INDEX(games!$H:$H,ROW())=""),"",INDEX(games!$H:$H,ROW()))</f>
      </c>
      <c r="Q1032">
        <f>IF(OR($A1032="",$P1032&lt;&gt;"Yes"),"",$D1032+ROW()/1000000)</f>
      </c>
      <c r="T1032">
        <f>IF($Y1032="","",INDEX($B$2:$B$2000,$Y1032))</f>
      </c>
      <c r="U1032">
        <f>IF($Z1032="","",INDEX($B$2:$B$2000,$Z1032))</f>
      </c>
      <c r="V1032">
        <f>IF(OR($T1032="",$U1032=""),"",$U1032-$T1032)</f>
      </c>
      <c r="W1032" t="str">
        <f>IF(TRIM(INDEX(connections!$A:$A,ROW()))="","",TRIM(INDEX(connections!$A:$A,ROW())))</f>
      </c>
      <c r="X1032" t="str">
        <f>IF($W1032="","",TRIM(INDEX(connections!$B:$B,ROW())))</f>
      </c>
      <c r="Y1032">
        <f>IF($W1032="","",IFERROR(MATCH($W1032,$A$2:$A$2000,0),""))</f>
      </c>
      <c r="Z1032">
        <f>IF($X1032="","",IFERROR(MATCH($X1032,$A$2:$A$2000,0),""))</f>
      </c>
      <c r="AA1032" t="str">
        <f>IF($Y1032="","",INDEX($P$2:$P$2000,$Y1032))</f>
      </c>
      <c r="AB1032" t="str">
        <f>IF($Z1032="","",INDEX($P$2:$P$2000,$Z1032))</f>
      </c>
      <c r="AC1032">
        <f>IF(AND($AA1032="Yes",$AB1032="Yes"),1,"")</f>
      </c>
      <c r="AD1032">
        <f>IF(OR($Y1032="",$Z1032=""),"",IF(INDEX($C$2:$C$2000,$Y1032)=INDEX($C$2:$C$2000,$Z1032),0,1))</f>
      </c>
      <c r="AE1032">
        <f>IF($AC1032&lt;&gt;1,"",IF(AND(INDEX($AG$2:$AG$2000,$Y1032)=1,INDEX($AG$2:$AG$2000,$Z1032)=1),1,""))</f>
      </c>
      <c r="AG1032">
        <f>IF($A1032="","",COUNTIFS($W$2:$W$2500,$A1032,$AB$2:$AB$2500,"Yes")+COUNTIFS($X$2:$X$2500,$A1032,$AA$2:$AA$2500,"Yes"))</f>
      </c>
      <c r="AH1032" t="str">
        <f>IF(OR($P1032&lt;&gt;"Yes",N($AG1032)=0),"",IF(AND($AG1032=1,COUNTIFS($W$2:$W$2500,$A1032,$AE$2:$AE$2500,1)+COUNTIFS($X$2:$X$2500,$A1032,$AE$2:$AE$2500,1)&gt;0),"","Yes"))</f>
      </c>
      <c r="AI1032">
        <f>IF($AH1032="Yes",$AG1032,"")</f>
      </c>
      <c r="AJ1032">
        <f>IF($AI1032="","",$AI1032+ROW()/1000000)</f>
      </c>
      <c r="AK1032">
        <f>IF(OR($A1032="",$P1032="Yes",N($AG1032)=0),"",$AG1032+ROW()/1000000)</f>
      </c>
      <c r="AL1032" t="str">
        <f>IF($A1032="","",INDEX(games!$J:$J,ROW())&amp;"")</f>
      </c>
      <c r="AM1032">
        <f>IF($A1032="","",SUMPRODUCT($AO1032:$BD1032,'Map Analysis'!$AP$2^{0,1,2,3,4,5,6,7,8,9,10,11,12,13,14,15}))</f>
      </c>
      <c r="AN1032">
        <f>IF($A1032="","",$AM1032+ROW()/10000000)</f>
      </c>
      <c r="AO1032">
        <f>IF($A1032="","",COUNTIF($W$2:$W$2500,$A1032))</f>
      </c>
      <c r="AP1032">
        <f>IF($A1032="","",SUMIFS($BF$2:$BF$2500,$W$2:$W$2500,$A1032))</f>
      </c>
      <c r="AQ1032">
        <f>IF($A1032="","",SUMIFS($BG$2:$BG$2500,$W$2:$W$2500,$A1032))</f>
      </c>
      <c r="AR1032">
        <f>IF($A1032="","",SUMIFS($BH$2:$BH$2500,$W$2:$W$2500,$A1032))</f>
      </c>
      <c r="AS1032">
        <f>IF($A1032="","",SUMIFS($BI$2:$BI$2500,$W$2:$W$2500,$A1032))</f>
      </c>
      <c r="AT1032">
        <f>IF($A1032="","",SUMIFS($BJ$2:$BJ$2500,$W$2:$W$2500,$A1032))</f>
      </c>
      <c r="AU1032">
        <f>IF($A1032="","",SUMIFS($BK$2:$BK$2500,$W$2:$W$2500,$A1032))</f>
      </c>
      <c r="AV1032">
        <f>IF($A1032="","",SUMIFS($BL$2:$BL$2500,$W$2:$W$2500,$A1032))</f>
      </c>
      <c r="AW1032">
        <f>IF($A1032="","",SUMIFS($BM$2:$BM$2500,$W$2:$W$2500,$A1032))</f>
      </c>
      <c r="AX1032">
        <f>IF($A1032="","",SUMIFS($BN$2:$BN$2500,$W$2:$W$2500,$A1032))</f>
      </c>
      <c r="AY1032">
        <f>IF($A1032="","",SUMIFS($BO$2:$BO$2500,$W$2:$W$2500,$A1032))</f>
      </c>
      <c r="AZ1032">
        <f>IF($A1032="","",SUMIFS($BP$2:$BP$2500,$W$2:$W$2500,$A1032))</f>
      </c>
      <c r="BA1032">
        <f>IF($A1032="","",SUMIFS($BQ$2:$BQ$2500,$W$2:$W$2500,$A1032))</f>
      </c>
      <c r="BB1032">
        <f>IF($A1032="","",SUMIFS($BR$2:$BR$2500,$W$2:$W$2500,$A1032))</f>
      </c>
      <c r="BC1032">
        <f>IF($A1032="","",SUMIFS($BS$2:$BS$2500,$W$2:$W$2500,$A1032))</f>
      </c>
      <c r="BD1032">
        <f>IF($A1032="","",SUMIFS($BT$2:$BT$2500,$W$2:$W$2500,$A1032))</f>
      </c>
      <c r="BF1032">
        <f>IF($Z1032="","",INDEX($AO$2:$AO$2000,$Z1032))</f>
      </c>
      <c r="BG1032">
        <f>IF($Z1032="","",INDEX($AP$2:$AP$2000,$Z1032))</f>
      </c>
      <c r="BH1032">
        <f>IF($Z1032="","",INDEX($AQ$2:$AQ$2000,$Z1032))</f>
      </c>
      <c r="BI1032">
        <f>IF($Z1032="","",INDEX($AR$2:$AR$2000,$Z1032))</f>
      </c>
      <c r="BJ1032">
        <f>IF($Z1032="","",INDEX($AS$2:$AS$2000,$Z1032))</f>
      </c>
      <c r="BK1032">
        <f>IF($Z1032="","",INDEX($AT$2:$AT$2000,$Z1032))</f>
      </c>
      <c r="BL1032">
        <f>IF($Z1032="","",INDEX($AU$2:$AU$2000,$Z1032))</f>
      </c>
      <c r="BM1032">
        <f>IF($Z1032="","",INDEX($AV$2:$AV$2000,$Z1032))</f>
      </c>
      <c r="BN1032">
        <f>IF($Z1032="","",INDEX($AW$2:$AW$2000,$Z1032))</f>
      </c>
      <c r="BO1032">
        <f>IF($Z1032="","",INDEX($AX$2:$AX$2000,$Z1032))</f>
      </c>
      <c r="BP1032">
        <f>IF($Z1032="","",INDEX($AY$2:$AY$2000,$Z1032))</f>
      </c>
      <c r="BQ1032">
        <f>IF($Z1032="","",INDEX($AZ$2:$AZ$2000,$Z1032))</f>
      </c>
      <c r="BR1032">
        <f>IF($Z1032="","",INDEX($BA$2:$BA$2000,$Z1032))</f>
      </c>
      <c r="BS1032">
        <f>IF($Z1032="","",INDEX($BB$2:$BB$2000,$Z1032))</f>
      </c>
      <c r="BT1032">
        <f>IF($Z1032="","",INDEX($BC$2:$BC$2000,$Z1032))</f>
      </c>
      <c r="BV1032">
        <f>IF(OR($A1032="",$P1032&lt;&gt;"Yes",$AH1032="Yes"),"",1+N($AG1032))</f>
      </c>
      <c r="BW1032">
        <f>IF($A1032="","",COUNTIFS($W$2:$W$2500,$A1032,$BZ$2:$BZ$2500,"Yes")+COUNTIFS($X$2:$X$2500,$A1032,$BY$2:$BY$2500,"Yes"))</f>
      </c>
      <c r="BX1032">
        <f>IF(OR($A1032="",$P1032="Yes"),"",IF(N($BW1032)=0,0,1+SUMIFS($CB$2:$CB$2500,$W$2:$W$2500,$A1032)+SUMIFS($CA$2:$CA$2500,$X$2:$X$2500,$A1032)))</f>
      </c>
      <c r="BY1032" t="str">
        <f>IF($Y1032="","",INDEX($AH$2:$AH$2000,$Y1032)&amp;"")</f>
      </c>
      <c r="BZ1032" t="str">
        <f>IF($Z1032="","",INDEX($AH$2:$AH$2000,$Z1032)&amp;"")</f>
      </c>
      <c r="CA1032">
        <f>IF($Y1032="","",INDEX($BV$2:$BV$2000,$Y1032))</f>
      </c>
      <c r="CB1032">
        <f>IF($Z1032="","",INDEX($BV$2:$BV$2000,$Z1032))</f>
      </c>
    </row>
    <row r="1033">
      <c r="A1033" t="str">
        <f>IF(TRIM(INDEX(games!$A:$A,ROW()))="","",TRIM(INDEX(games!$A:$A,ROW())))</f>
      </c>
      <c r="B1033">
        <f>IF(OR($A1033="",INDEX(games!$B:$B,ROW())=""),"",INDEX(games!$B:$B,ROW()))</f>
      </c>
      <c r="C1033" t="str">
        <f>IF(OR($A1033="",INDEX(games!$C:$C,ROW())=""),"",INDEX(games!$C:$C,ROW()))</f>
      </c>
      <c r="D1033">
        <f>IF($A1033="","",COUNTIF($W$2:$W$2500,$A1033)+COUNTIF($X$2:$X$2500,$A1033))</f>
      </c>
      <c r="E1033">
        <f>IF($A1033="","",IFERROR(MATCH($C1033,$R$2:$R$5,0),0))</f>
      </c>
      <c r="F1033">
        <f>IF($A1033="","",MOD(ROW(),34))</f>
      </c>
      <c r="G1033">
        <f>IF($A1033="",NA(),IF($C1033="Action",$B1033,NA()))</f>
      </c>
      <c r="H1033">
        <f>IF($A1033="",NA(),IF($C1033="Action",1+$F1033*0.023,NA()))</f>
      </c>
      <c r="I1033">
        <f>IF($A1033="",NA(),IF($C1033="Strategy",$B1033,NA()))</f>
      </c>
      <c r="J1033">
        <f>IF($A1033="",NA(),IF($C1033="Strategy",2+$F1033*0.023,NA()))</f>
      </c>
      <c r="K1033">
        <f>IF($A1033="",NA(),IF($C1033="Deckbuilder",$B1033,NA()))</f>
      </c>
      <c r="L1033">
        <f>IF($A1033="",NA(),IF($C1033="Deckbuilder",3+$F1033*0.023,NA()))</f>
      </c>
      <c r="M1033">
        <f>IF($A1033="",NA(),IF($C1033="Traditional",$B1033,NA()))</f>
      </c>
      <c r="N1033">
        <f>IF($A1033="",NA(),IF($C1033="Traditional",4+$F1033*0.023,NA()))</f>
      </c>
      <c r="O1033">
        <f>IF($A1033="","",$D1033+ROW()/1000000)</f>
      </c>
      <c r="P1033" t="str">
        <f>IF(OR($A1033="",INDEX(games!$H:$H,ROW())=""),"",INDEX(games!$H:$H,ROW()))</f>
      </c>
      <c r="Q1033">
        <f>IF(OR($A1033="",$P1033&lt;&gt;"Yes"),"",$D1033+ROW()/1000000)</f>
      </c>
      <c r="T1033">
        <f>IF($Y1033="","",INDEX($B$2:$B$2000,$Y1033))</f>
      </c>
      <c r="U1033">
        <f>IF($Z1033="","",INDEX($B$2:$B$2000,$Z1033))</f>
      </c>
      <c r="V1033">
        <f>IF(OR($T1033="",$U1033=""),"",$U1033-$T1033)</f>
      </c>
      <c r="W1033" t="str">
        <f>IF(TRIM(INDEX(connections!$A:$A,ROW()))="","",TRIM(INDEX(connections!$A:$A,ROW())))</f>
      </c>
      <c r="X1033" t="str">
        <f>IF($W1033="","",TRIM(INDEX(connections!$B:$B,ROW())))</f>
      </c>
      <c r="Y1033">
        <f>IF($W1033="","",IFERROR(MATCH($W1033,$A$2:$A$2000,0),""))</f>
      </c>
      <c r="Z1033">
        <f>IF($X1033="","",IFERROR(MATCH($X1033,$A$2:$A$2000,0),""))</f>
      </c>
      <c r="AA1033" t="str">
        <f>IF($Y1033="","",INDEX($P$2:$P$2000,$Y1033))</f>
      </c>
      <c r="AB1033" t="str">
        <f>IF($Z1033="","",INDEX($P$2:$P$2000,$Z1033))</f>
      </c>
      <c r="AC1033">
        <f>IF(AND($AA1033="Yes",$AB1033="Yes"),1,"")</f>
      </c>
      <c r="AD1033">
        <f>IF(OR($Y1033="",$Z1033=""),"",IF(INDEX($C$2:$C$2000,$Y1033)=INDEX($C$2:$C$2000,$Z1033),0,1))</f>
      </c>
      <c r="AE1033">
        <f>IF($AC1033&lt;&gt;1,"",IF(AND(INDEX($AG$2:$AG$2000,$Y1033)=1,INDEX($AG$2:$AG$2000,$Z1033)=1),1,""))</f>
      </c>
      <c r="AG1033">
        <f>IF($A1033="","",COUNTIFS($W$2:$W$2500,$A1033,$AB$2:$AB$2500,"Yes")+COUNTIFS($X$2:$X$2500,$A1033,$AA$2:$AA$2500,"Yes"))</f>
      </c>
      <c r="AH1033" t="str">
        <f>IF(OR($P1033&lt;&gt;"Yes",N($AG1033)=0),"",IF(AND($AG1033=1,COUNTIFS($W$2:$W$2500,$A1033,$AE$2:$AE$2500,1)+COUNTIFS($X$2:$X$2500,$A1033,$AE$2:$AE$2500,1)&gt;0),"","Yes"))</f>
      </c>
      <c r="AI1033">
        <f>IF($AH1033="Yes",$AG1033,"")</f>
      </c>
      <c r="AJ1033">
        <f>IF($AI1033="","",$AI1033+ROW()/1000000)</f>
      </c>
      <c r="AK1033">
        <f>IF(OR($A1033="",$P1033="Yes",N($AG1033)=0),"",$AG1033+ROW()/1000000)</f>
      </c>
      <c r="AL1033" t="str">
        <f>IF($A1033="","",INDEX(games!$J:$J,ROW())&amp;"")</f>
      </c>
      <c r="AM1033">
        <f>IF($A1033="","",SUMPRODUCT($AO1033:$BD1033,'Map Analysis'!$AP$2^{0,1,2,3,4,5,6,7,8,9,10,11,12,13,14,15}))</f>
      </c>
      <c r="AN1033">
        <f>IF($A1033="","",$AM1033+ROW()/10000000)</f>
      </c>
      <c r="AO1033">
        <f>IF($A1033="","",COUNTIF($W$2:$W$2500,$A1033))</f>
      </c>
      <c r="AP1033">
        <f>IF($A1033="","",SUMIFS($BF$2:$BF$2500,$W$2:$W$2500,$A1033))</f>
      </c>
      <c r="AQ1033">
        <f>IF($A1033="","",SUMIFS($BG$2:$BG$2500,$W$2:$W$2500,$A1033))</f>
      </c>
      <c r="AR1033">
        <f>IF($A1033="","",SUMIFS($BH$2:$BH$2500,$W$2:$W$2500,$A1033))</f>
      </c>
      <c r="AS1033">
        <f>IF($A1033="","",SUMIFS($BI$2:$BI$2500,$W$2:$W$2500,$A1033))</f>
      </c>
      <c r="AT1033">
        <f>IF($A1033="","",SUMIFS($BJ$2:$BJ$2500,$W$2:$W$2500,$A1033))</f>
      </c>
      <c r="AU1033">
        <f>IF($A1033="","",SUMIFS($BK$2:$BK$2500,$W$2:$W$2500,$A1033))</f>
      </c>
      <c r="AV1033">
        <f>IF($A1033="","",SUMIFS($BL$2:$BL$2500,$W$2:$W$2500,$A1033))</f>
      </c>
      <c r="AW1033">
        <f>IF($A1033="","",SUMIFS($BM$2:$BM$2500,$W$2:$W$2500,$A1033))</f>
      </c>
      <c r="AX1033">
        <f>IF($A1033="","",SUMIFS($BN$2:$BN$2500,$W$2:$W$2500,$A1033))</f>
      </c>
      <c r="AY1033">
        <f>IF($A1033="","",SUMIFS($BO$2:$BO$2500,$W$2:$W$2500,$A1033))</f>
      </c>
      <c r="AZ1033">
        <f>IF($A1033="","",SUMIFS($BP$2:$BP$2500,$W$2:$W$2500,$A1033))</f>
      </c>
      <c r="BA1033">
        <f>IF($A1033="","",SUMIFS($BQ$2:$BQ$2500,$W$2:$W$2500,$A1033))</f>
      </c>
      <c r="BB1033">
        <f>IF($A1033="","",SUMIFS($BR$2:$BR$2500,$W$2:$W$2500,$A1033))</f>
      </c>
      <c r="BC1033">
        <f>IF($A1033="","",SUMIFS($BS$2:$BS$2500,$W$2:$W$2500,$A1033))</f>
      </c>
      <c r="BD1033">
        <f>IF($A1033="","",SUMIFS($BT$2:$BT$2500,$W$2:$W$2500,$A1033))</f>
      </c>
      <c r="BF1033">
        <f>IF($Z1033="","",INDEX($AO$2:$AO$2000,$Z1033))</f>
      </c>
      <c r="BG1033">
        <f>IF($Z1033="","",INDEX($AP$2:$AP$2000,$Z1033))</f>
      </c>
      <c r="BH1033">
        <f>IF($Z1033="","",INDEX($AQ$2:$AQ$2000,$Z1033))</f>
      </c>
      <c r="BI1033">
        <f>IF($Z1033="","",INDEX($AR$2:$AR$2000,$Z1033))</f>
      </c>
      <c r="BJ1033">
        <f>IF($Z1033="","",INDEX($AS$2:$AS$2000,$Z1033))</f>
      </c>
      <c r="BK1033">
        <f>IF($Z1033="","",INDEX($AT$2:$AT$2000,$Z1033))</f>
      </c>
      <c r="BL1033">
        <f>IF($Z1033="","",INDEX($AU$2:$AU$2000,$Z1033))</f>
      </c>
      <c r="BM1033">
        <f>IF($Z1033="","",INDEX($AV$2:$AV$2000,$Z1033))</f>
      </c>
      <c r="BN1033">
        <f>IF($Z1033="","",INDEX($AW$2:$AW$2000,$Z1033))</f>
      </c>
      <c r="BO1033">
        <f>IF($Z1033="","",INDEX($AX$2:$AX$2000,$Z1033))</f>
      </c>
      <c r="BP1033">
        <f>IF($Z1033="","",INDEX($AY$2:$AY$2000,$Z1033))</f>
      </c>
      <c r="BQ1033">
        <f>IF($Z1033="","",INDEX($AZ$2:$AZ$2000,$Z1033))</f>
      </c>
      <c r="BR1033">
        <f>IF($Z1033="","",INDEX($BA$2:$BA$2000,$Z1033))</f>
      </c>
      <c r="BS1033">
        <f>IF($Z1033="","",INDEX($BB$2:$BB$2000,$Z1033))</f>
      </c>
      <c r="BT1033">
        <f>IF($Z1033="","",INDEX($BC$2:$BC$2000,$Z1033))</f>
      </c>
      <c r="BV1033">
        <f>IF(OR($A1033="",$P1033&lt;&gt;"Yes",$AH1033="Yes"),"",1+N($AG1033))</f>
      </c>
      <c r="BW1033">
        <f>IF($A1033="","",COUNTIFS($W$2:$W$2500,$A1033,$BZ$2:$BZ$2500,"Yes")+COUNTIFS($X$2:$X$2500,$A1033,$BY$2:$BY$2500,"Yes"))</f>
      </c>
      <c r="BX1033">
        <f>IF(OR($A1033="",$P1033="Yes"),"",IF(N($BW1033)=0,0,1+SUMIFS($CB$2:$CB$2500,$W$2:$W$2500,$A1033)+SUMIFS($CA$2:$CA$2500,$X$2:$X$2500,$A1033)))</f>
      </c>
      <c r="BY1033" t="str">
        <f>IF($Y1033="","",INDEX($AH$2:$AH$2000,$Y1033)&amp;"")</f>
      </c>
      <c r="BZ1033" t="str">
        <f>IF($Z1033="","",INDEX($AH$2:$AH$2000,$Z1033)&amp;"")</f>
      </c>
      <c r="CA1033">
        <f>IF($Y1033="","",INDEX($BV$2:$BV$2000,$Y1033))</f>
      </c>
      <c r="CB1033">
        <f>IF($Z1033="","",INDEX($BV$2:$BV$2000,$Z1033))</f>
      </c>
    </row>
    <row r="1034">
      <c r="A1034" t="str">
        <f>IF(TRIM(INDEX(games!$A:$A,ROW()))="","",TRIM(INDEX(games!$A:$A,ROW())))</f>
      </c>
      <c r="B1034">
        <f>IF(OR($A1034="",INDEX(games!$B:$B,ROW())=""),"",INDEX(games!$B:$B,ROW()))</f>
      </c>
      <c r="C1034" t="str">
        <f>IF(OR($A1034="",INDEX(games!$C:$C,ROW())=""),"",INDEX(games!$C:$C,ROW()))</f>
      </c>
      <c r="D1034">
        <f>IF($A1034="","",COUNTIF($W$2:$W$2500,$A1034)+COUNTIF($X$2:$X$2500,$A1034))</f>
      </c>
      <c r="E1034">
        <f>IF($A1034="","",IFERROR(MATCH($C1034,$R$2:$R$5,0),0))</f>
      </c>
      <c r="F1034">
        <f>IF($A1034="","",MOD(ROW(),34))</f>
      </c>
      <c r="G1034">
        <f>IF($A1034="",NA(),IF($C1034="Action",$B1034,NA()))</f>
      </c>
      <c r="H1034">
        <f>IF($A1034="",NA(),IF($C1034="Action",1+$F1034*0.023,NA()))</f>
      </c>
      <c r="I1034">
        <f>IF($A1034="",NA(),IF($C1034="Strategy",$B1034,NA()))</f>
      </c>
      <c r="J1034">
        <f>IF($A1034="",NA(),IF($C1034="Strategy",2+$F1034*0.023,NA()))</f>
      </c>
      <c r="K1034">
        <f>IF($A1034="",NA(),IF($C1034="Deckbuilder",$B1034,NA()))</f>
      </c>
      <c r="L1034">
        <f>IF($A1034="",NA(),IF($C1034="Deckbuilder",3+$F1034*0.023,NA()))</f>
      </c>
      <c r="M1034">
        <f>IF($A1034="",NA(),IF($C1034="Traditional",$B1034,NA()))</f>
      </c>
      <c r="N1034">
        <f>IF($A1034="",NA(),IF($C1034="Traditional",4+$F1034*0.023,NA()))</f>
      </c>
      <c r="O1034">
        <f>IF($A1034="","",$D1034+ROW()/1000000)</f>
      </c>
      <c r="P1034" t="str">
        <f>IF(OR($A1034="",INDEX(games!$H:$H,ROW())=""),"",INDEX(games!$H:$H,ROW()))</f>
      </c>
      <c r="Q1034">
        <f>IF(OR($A1034="",$P1034&lt;&gt;"Yes"),"",$D1034+ROW()/1000000)</f>
      </c>
      <c r="T1034">
        <f>IF($Y1034="","",INDEX($B$2:$B$2000,$Y1034))</f>
      </c>
      <c r="U1034">
        <f>IF($Z1034="","",INDEX($B$2:$B$2000,$Z1034))</f>
      </c>
      <c r="V1034">
        <f>IF(OR($T1034="",$U1034=""),"",$U1034-$T1034)</f>
      </c>
      <c r="W1034" t="str">
        <f>IF(TRIM(INDEX(connections!$A:$A,ROW()))="","",TRIM(INDEX(connections!$A:$A,ROW())))</f>
      </c>
      <c r="X1034" t="str">
        <f>IF($W1034="","",TRIM(INDEX(connections!$B:$B,ROW())))</f>
      </c>
      <c r="Y1034">
        <f>IF($W1034="","",IFERROR(MATCH($W1034,$A$2:$A$2000,0),""))</f>
      </c>
      <c r="Z1034">
        <f>IF($X1034="","",IFERROR(MATCH($X1034,$A$2:$A$2000,0),""))</f>
      </c>
      <c r="AA1034" t="str">
        <f>IF($Y1034="","",INDEX($P$2:$P$2000,$Y1034))</f>
      </c>
      <c r="AB1034" t="str">
        <f>IF($Z1034="","",INDEX($P$2:$P$2000,$Z1034))</f>
      </c>
      <c r="AC1034">
        <f>IF(AND($AA1034="Yes",$AB1034="Yes"),1,"")</f>
      </c>
      <c r="AD1034">
        <f>IF(OR($Y1034="",$Z1034=""),"",IF(INDEX($C$2:$C$2000,$Y1034)=INDEX($C$2:$C$2000,$Z1034),0,1))</f>
      </c>
      <c r="AE1034">
        <f>IF($AC1034&lt;&gt;1,"",IF(AND(INDEX($AG$2:$AG$2000,$Y1034)=1,INDEX($AG$2:$AG$2000,$Z1034)=1),1,""))</f>
      </c>
      <c r="AG1034">
        <f>IF($A1034="","",COUNTIFS($W$2:$W$2500,$A1034,$AB$2:$AB$2500,"Yes")+COUNTIFS($X$2:$X$2500,$A1034,$AA$2:$AA$2500,"Yes"))</f>
      </c>
      <c r="AH1034" t="str">
        <f>IF(OR($P1034&lt;&gt;"Yes",N($AG1034)=0),"",IF(AND($AG1034=1,COUNTIFS($W$2:$W$2500,$A1034,$AE$2:$AE$2500,1)+COUNTIFS($X$2:$X$2500,$A1034,$AE$2:$AE$2500,1)&gt;0),"","Yes"))</f>
      </c>
      <c r="AI1034">
        <f>IF($AH1034="Yes",$AG1034,"")</f>
      </c>
      <c r="AJ1034">
        <f>IF($AI1034="","",$AI1034+ROW()/1000000)</f>
      </c>
      <c r="AK1034">
        <f>IF(OR($A1034="",$P1034="Yes",N($AG1034)=0),"",$AG1034+ROW()/1000000)</f>
      </c>
      <c r="AL1034" t="str">
        <f>IF($A1034="","",INDEX(games!$J:$J,ROW())&amp;"")</f>
      </c>
      <c r="AM1034">
        <f>IF($A1034="","",SUMPRODUCT($AO1034:$BD1034,'Map Analysis'!$AP$2^{0,1,2,3,4,5,6,7,8,9,10,11,12,13,14,15}))</f>
      </c>
      <c r="AN1034">
        <f>IF($A1034="","",$AM1034+ROW()/10000000)</f>
      </c>
      <c r="AO1034">
        <f>IF($A1034="","",COUNTIF($W$2:$W$2500,$A1034))</f>
      </c>
      <c r="AP1034">
        <f>IF($A1034="","",SUMIFS($BF$2:$BF$2500,$W$2:$W$2500,$A1034))</f>
      </c>
      <c r="AQ1034">
        <f>IF($A1034="","",SUMIFS($BG$2:$BG$2500,$W$2:$W$2500,$A1034))</f>
      </c>
      <c r="AR1034">
        <f>IF($A1034="","",SUMIFS($BH$2:$BH$2500,$W$2:$W$2500,$A1034))</f>
      </c>
      <c r="AS1034">
        <f>IF($A1034="","",SUMIFS($BI$2:$BI$2500,$W$2:$W$2500,$A1034))</f>
      </c>
      <c r="AT1034">
        <f>IF($A1034="","",SUMIFS($BJ$2:$BJ$2500,$W$2:$W$2500,$A1034))</f>
      </c>
      <c r="AU1034">
        <f>IF($A1034="","",SUMIFS($BK$2:$BK$2500,$W$2:$W$2500,$A1034))</f>
      </c>
      <c r="AV1034">
        <f>IF($A1034="","",SUMIFS($BL$2:$BL$2500,$W$2:$W$2500,$A1034))</f>
      </c>
      <c r="AW1034">
        <f>IF($A1034="","",SUMIFS($BM$2:$BM$2500,$W$2:$W$2500,$A1034))</f>
      </c>
      <c r="AX1034">
        <f>IF($A1034="","",SUMIFS($BN$2:$BN$2500,$W$2:$W$2500,$A1034))</f>
      </c>
      <c r="AY1034">
        <f>IF($A1034="","",SUMIFS($BO$2:$BO$2500,$W$2:$W$2500,$A1034))</f>
      </c>
      <c r="AZ1034">
        <f>IF($A1034="","",SUMIFS($BP$2:$BP$2500,$W$2:$W$2500,$A1034))</f>
      </c>
      <c r="BA1034">
        <f>IF($A1034="","",SUMIFS($BQ$2:$BQ$2500,$W$2:$W$2500,$A1034))</f>
      </c>
      <c r="BB1034">
        <f>IF($A1034="","",SUMIFS($BR$2:$BR$2500,$W$2:$W$2500,$A1034))</f>
      </c>
      <c r="BC1034">
        <f>IF($A1034="","",SUMIFS($BS$2:$BS$2500,$W$2:$W$2500,$A1034))</f>
      </c>
      <c r="BD1034">
        <f>IF($A1034="","",SUMIFS($BT$2:$BT$2500,$W$2:$W$2500,$A1034))</f>
      </c>
      <c r="BF1034">
        <f>IF($Z1034="","",INDEX($AO$2:$AO$2000,$Z1034))</f>
      </c>
      <c r="BG1034">
        <f>IF($Z1034="","",INDEX($AP$2:$AP$2000,$Z1034))</f>
      </c>
      <c r="BH1034">
        <f>IF($Z1034="","",INDEX($AQ$2:$AQ$2000,$Z1034))</f>
      </c>
      <c r="BI1034">
        <f>IF($Z1034="","",INDEX($AR$2:$AR$2000,$Z1034))</f>
      </c>
      <c r="BJ1034">
        <f>IF($Z1034="","",INDEX($AS$2:$AS$2000,$Z1034))</f>
      </c>
      <c r="BK1034">
        <f>IF($Z1034="","",INDEX($AT$2:$AT$2000,$Z1034))</f>
      </c>
      <c r="BL1034">
        <f>IF($Z1034="","",INDEX($AU$2:$AU$2000,$Z1034))</f>
      </c>
      <c r="BM1034">
        <f>IF($Z1034="","",INDEX($AV$2:$AV$2000,$Z1034))</f>
      </c>
      <c r="BN1034">
        <f>IF($Z1034="","",INDEX($AW$2:$AW$2000,$Z1034))</f>
      </c>
      <c r="BO1034">
        <f>IF($Z1034="","",INDEX($AX$2:$AX$2000,$Z1034))</f>
      </c>
      <c r="BP1034">
        <f>IF($Z1034="","",INDEX($AY$2:$AY$2000,$Z1034))</f>
      </c>
      <c r="BQ1034">
        <f>IF($Z1034="","",INDEX($AZ$2:$AZ$2000,$Z1034))</f>
      </c>
      <c r="BR1034">
        <f>IF($Z1034="","",INDEX($BA$2:$BA$2000,$Z1034))</f>
      </c>
      <c r="BS1034">
        <f>IF($Z1034="","",INDEX($BB$2:$BB$2000,$Z1034))</f>
      </c>
      <c r="BT1034">
        <f>IF($Z1034="","",INDEX($BC$2:$BC$2000,$Z1034))</f>
      </c>
      <c r="BV1034">
        <f>IF(OR($A1034="",$P1034&lt;&gt;"Yes",$AH1034="Yes"),"",1+N($AG1034))</f>
      </c>
      <c r="BW1034">
        <f>IF($A1034="","",COUNTIFS($W$2:$W$2500,$A1034,$BZ$2:$BZ$2500,"Yes")+COUNTIFS($X$2:$X$2500,$A1034,$BY$2:$BY$2500,"Yes"))</f>
      </c>
      <c r="BX1034">
        <f>IF(OR($A1034="",$P1034="Yes"),"",IF(N($BW1034)=0,0,1+SUMIFS($CB$2:$CB$2500,$W$2:$W$2500,$A1034)+SUMIFS($CA$2:$CA$2500,$X$2:$X$2500,$A1034)))</f>
      </c>
      <c r="BY1034" t="str">
        <f>IF($Y1034="","",INDEX($AH$2:$AH$2000,$Y1034)&amp;"")</f>
      </c>
      <c r="BZ1034" t="str">
        <f>IF($Z1034="","",INDEX($AH$2:$AH$2000,$Z1034)&amp;"")</f>
      </c>
      <c r="CA1034">
        <f>IF($Y1034="","",INDEX($BV$2:$BV$2000,$Y1034))</f>
      </c>
      <c r="CB1034">
        <f>IF($Z1034="","",INDEX($BV$2:$BV$2000,$Z1034))</f>
      </c>
    </row>
    <row r="1035">
      <c r="A1035" t="str">
        <f>IF(TRIM(INDEX(games!$A:$A,ROW()))="","",TRIM(INDEX(games!$A:$A,ROW())))</f>
      </c>
      <c r="B1035">
        <f>IF(OR($A1035="",INDEX(games!$B:$B,ROW())=""),"",INDEX(games!$B:$B,ROW()))</f>
      </c>
      <c r="C1035" t="str">
        <f>IF(OR($A1035="",INDEX(games!$C:$C,ROW())=""),"",INDEX(games!$C:$C,ROW()))</f>
      </c>
      <c r="D1035">
        <f>IF($A1035="","",COUNTIF($W$2:$W$2500,$A1035)+COUNTIF($X$2:$X$2500,$A1035))</f>
      </c>
      <c r="E1035">
        <f>IF($A1035="","",IFERROR(MATCH($C1035,$R$2:$R$5,0),0))</f>
      </c>
      <c r="F1035">
        <f>IF($A1035="","",MOD(ROW(),34))</f>
      </c>
      <c r="G1035">
        <f>IF($A1035="",NA(),IF($C1035="Action",$B1035,NA()))</f>
      </c>
      <c r="H1035">
        <f>IF($A1035="",NA(),IF($C1035="Action",1+$F1035*0.023,NA()))</f>
      </c>
      <c r="I1035">
        <f>IF($A1035="",NA(),IF($C1035="Strategy",$B1035,NA()))</f>
      </c>
      <c r="J1035">
        <f>IF($A1035="",NA(),IF($C1035="Strategy",2+$F1035*0.023,NA()))</f>
      </c>
      <c r="K1035">
        <f>IF($A1035="",NA(),IF($C1035="Deckbuilder",$B1035,NA()))</f>
      </c>
      <c r="L1035">
        <f>IF($A1035="",NA(),IF($C1035="Deckbuilder",3+$F1035*0.023,NA()))</f>
      </c>
      <c r="M1035">
        <f>IF($A1035="",NA(),IF($C1035="Traditional",$B1035,NA()))</f>
      </c>
      <c r="N1035">
        <f>IF($A1035="",NA(),IF($C1035="Traditional",4+$F1035*0.023,NA()))</f>
      </c>
      <c r="O1035">
        <f>IF($A1035="","",$D1035+ROW()/1000000)</f>
      </c>
      <c r="P1035" t="str">
        <f>IF(OR($A1035="",INDEX(games!$H:$H,ROW())=""),"",INDEX(games!$H:$H,ROW()))</f>
      </c>
      <c r="Q1035">
        <f>IF(OR($A1035="",$P1035&lt;&gt;"Yes"),"",$D1035+ROW()/1000000)</f>
      </c>
      <c r="T1035">
        <f>IF($Y1035="","",INDEX($B$2:$B$2000,$Y1035))</f>
      </c>
      <c r="U1035">
        <f>IF($Z1035="","",INDEX($B$2:$B$2000,$Z1035))</f>
      </c>
      <c r="V1035">
        <f>IF(OR($T1035="",$U1035=""),"",$U1035-$T1035)</f>
      </c>
      <c r="W1035" t="str">
        <f>IF(TRIM(INDEX(connections!$A:$A,ROW()))="","",TRIM(INDEX(connections!$A:$A,ROW())))</f>
      </c>
      <c r="X1035" t="str">
        <f>IF($W1035="","",TRIM(INDEX(connections!$B:$B,ROW())))</f>
      </c>
      <c r="Y1035">
        <f>IF($W1035="","",IFERROR(MATCH($W1035,$A$2:$A$2000,0),""))</f>
      </c>
      <c r="Z1035">
        <f>IF($X1035="","",IFERROR(MATCH($X1035,$A$2:$A$2000,0),""))</f>
      </c>
      <c r="AA1035" t="str">
        <f>IF($Y1035="","",INDEX($P$2:$P$2000,$Y1035))</f>
      </c>
      <c r="AB1035" t="str">
        <f>IF($Z1035="","",INDEX($P$2:$P$2000,$Z1035))</f>
      </c>
      <c r="AC1035">
        <f>IF(AND($AA1035="Yes",$AB1035="Yes"),1,"")</f>
      </c>
      <c r="AD1035">
        <f>IF(OR($Y1035="",$Z1035=""),"",IF(INDEX($C$2:$C$2000,$Y1035)=INDEX($C$2:$C$2000,$Z1035),0,1))</f>
      </c>
      <c r="AE1035">
        <f>IF($AC1035&lt;&gt;1,"",IF(AND(INDEX($AG$2:$AG$2000,$Y1035)=1,INDEX($AG$2:$AG$2000,$Z1035)=1),1,""))</f>
      </c>
      <c r="AG1035">
        <f>IF($A1035="","",COUNTIFS($W$2:$W$2500,$A1035,$AB$2:$AB$2500,"Yes")+COUNTIFS($X$2:$X$2500,$A1035,$AA$2:$AA$2500,"Yes"))</f>
      </c>
      <c r="AH1035" t="str">
        <f>IF(OR($P1035&lt;&gt;"Yes",N($AG1035)=0),"",IF(AND($AG1035=1,COUNTIFS($W$2:$W$2500,$A1035,$AE$2:$AE$2500,1)+COUNTIFS($X$2:$X$2500,$A1035,$AE$2:$AE$2500,1)&gt;0),"","Yes"))</f>
      </c>
      <c r="AI1035">
        <f>IF($AH1035="Yes",$AG1035,"")</f>
      </c>
      <c r="AJ1035">
        <f>IF($AI1035="","",$AI1035+ROW()/1000000)</f>
      </c>
      <c r="AK1035">
        <f>IF(OR($A1035="",$P1035="Yes",N($AG1035)=0),"",$AG1035+ROW()/1000000)</f>
      </c>
      <c r="AL1035" t="str">
        <f>IF($A1035="","",INDEX(games!$J:$J,ROW())&amp;"")</f>
      </c>
      <c r="AM1035">
        <f>IF($A1035="","",SUMPRODUCT($AO1035:$BD1035,'Map Analysis'!$AP$2^{0,1,2,3,4,5,6,7,8,9,10,11,12,13,14,15}))</f>
      </c>
      <c r="AN1035">
        <f>IF($A1035="","",$AM1035+ROW()/10000000)</f>
      </c>
      <c r="AO1035">
        <f>IF($A1035="","",COUNTIF($W$2:$W$2500,$A1035))</f>
      </c>
      <c r="AP1035">
        <f>IF($A1035="","",SUMIFS($BF$2:$BF$2500,$W$2:$W$2500,$A1035))</f>
      </c>
      <c r="AQ1035">
        <f>IF($A1035="","",SUMIFS($BG$2:$BG$2500,$W$2:$W$2500,$A1035))</f>
      </c>
      <c r="AR1035">
        <f>IF($A1035="","",SUMIFS($BH$2:$BH$2500,$W$2:$W$2500,$A1035))</f>
      </c>
      <c r="AS1035">
        <f>IF($A1035="","",SUMIFS($BI$2:$BI$2500,$W$2:$W$2500,$A1035))</f>
      </c>
      <c r="AT1035">
        <f>IF($A1035="","",SUMIFS($BJ$2:$BJ$2500,$W$2:$W$2500,$A1035))</f>
      </c>
      <c r="AU1035">
        <f>IF($A1035="","",SUMIFS($BK$2:$BK$2500,$W$2:$W$2500,$A1035))</f>
      </c>
      <c r="AV1035">
        <f>IF($A1035="","",SUMIFS($BL$2:$BL$2500,$W$2:$W$2500,$A1035))</f>
      </c>
      <c r="AW1035">
        <f>IF($A1035="","",SUMIFS($BM$2:$BM$2500,$W$2:$W$2500,$A1035))</f>
      </c>
      <c r="AX1035">
        <f>IF($A1035="","",SUMIFS($BN$2:$BN$2500,$W$2:$W$2500,$A1035))</f>
      </c>
      <c r="AY1035">
        <f>IF($A1035="","",SUMIFS($BO$2:$BO$2500,$W$2:$W$2500,$A1035))</f>
      </c>
      <c r="AZ1035">
        <f>IF($A1035="","",SUMIFS($BP$2:$BP$2500,$W$2:$W$2500,$A1035))</f>
      </c>
      <c r="BA1035">
        <f>IF($A1035="","",SUMIFS($BQ$2:$BQ$2500,$W$2:$W$2500,$A1035))</f>
      </c>
      <c r="BB1035">
        <f>IF($A1035="","",SUMIFS($BR$2:$BR$2500,$W$2:$W$2500,$A1035))</f>
      </c>
      <c r="BC1035">
        <f>IF($A1035="","",SUMIFS($BS$2:$BS$2500,$W$2:$W$2500,$A1035))</f>
      </c>
      <c r="BD1035">
        <f>IF($A1035="","",SUMIFS($BT$2:$BT$2500,$W$2:$W$2500,$A1035))</f>
      </c>
      <c r="BF1035">
        <f>IF($Z1035="","",INDEX($AO$2:$AO$2000,$Z1035))</f>
      </c>
      <c r="BG1035">
        <f>IF($Z1035="","",INDEX($AP$2:$AP$2000,$Z1035))</f>
      </c>
      <c r="BH1035">
        <f>IF($Z1035="","",INDEX($AQ$2:$AQ$2000,$Z1035))</f>
      </c>
      <c r="BI1035">
        <f>IF($Z1035="","",INDEX($AR$2:$AR$2000,$Z1035))</f>
      </c>
      <c r="BJ1035">
        <f>IF($Z1035="","",INDEX($AS$2:$AS$2000,$Z1035))</f>
      </c>
      <c r="BK1035">
        <f>IF($Z1035="","",INDEX($AT$2:$AT$2000,$Z1035))</f>
      </c>
      <c r="BL1035">
        <f>IF($Z1035="","",INDEX($AU$2:$AU$2000,$Z1035))</f>
      </c>
      <c r="BM1035">
        <f>IF($Z1035="","",INDEX($AV$2:$AV$2000,$Z1035))</f>
      </c>
      <c r="BN1035">
        <f>IF($Z1035="","",INDEX($AW$2:$AW$2000,$Z1035))</f>
      </c>
      <c r="BO1035">
        <f>IF($Z1035="","",INDEX($AX$2:$AX$2000,$Z1035))</f>
      </c>
      <c r="BP1035">
        <f>IF($Z1035="","",INDEX($AY$2:$AY$2000,$Z1035))</f>
      </c>
      <c r="BQ1035">
        <f>IF($Z1035="","",INDEX($AZ$2:$AZ$2000,$Z1035))</f>
      </c>
      <c r="BR1035">
        <f>IF($Z1035="","",INDEX($BA$2:$BA$2000,$Z1035))</f>
      </c>
      <c r="BS1035">
        <f>IF($Z1035="","",INDEX($BB$2:$BB$2000,$Z1035))</f>
      </c>
      <c r="BT1035">
        <f>IF($Z1035="","",INDEX($BC$2:$BC$2000,$Z1035))</f>
      </c>
      <c r="BV1035">
        <f>IF(OR($A1035="",$P1035&lt;&gt;"Yes",$AH1035="Yes"),"",1+N($AG1035))</f>
      </c>
      <c r="BW1035">
        <f>IF($A1035="","",COUNTIFS($W$2:$W$2500,$A1035,$BZ$2:$BZ$2500,"Yes")+COUNTIFS($X$2:$X$2500,$A1035,$BY$2:$BY$2500,"Yes"))</f>
      </c>
      <c r="BX1035">
        <f>IF(OR($A1035="",$P1035="Yes"),"",IF(N($BW1035)=0,0,1+SUMIFS($CB$2:$CB$2500,$W$2:$W$2500,$A1035)+SUMIFS($CA$2:$CA$2500,$X$2:$X$2500,$A1035)))</f>
      </c>
      <c r="BY1035" t="str">
        <f>IF($Y1035="","",INDEX($AH$2:$AH$2000,$Y1035)&amp;"")</f>
      </c>
      <c r="BZ1035" t="str">
        <f>IF($Z1035="","",INDEX($AH$2:$AH$2000,$Z1035)&amp;"")</f>
      </c>
      <c r="CA1035">
        <f>IF($Y1035="","",INDEX($BV$2:$BV$2000,$Y1035))</f>
      </c>
      <c r="CB1035">
        <f>IF($Z1035="","",INDEX($BV$2:$BV$2000,$Z1035))</f>
      </c>
    </row>
    <row r="1036">
      <c r="A1036" t="str">
        <f>IF(TRIM(INDEX(games!$A:$A,ROW()))="","",TRIM(INDEX(games!$A:$A,ROW())))</f>
      </c>
      <c r="B1036">
        <f>IF(OR($A1036="",INDEX(games!$B:$B,ROW())=""),"",INDEX(games!$B:$B,ROW()))</f>
      </c>
      <c r="C1036" t="str">
        <f>IF(OR($A1036="",INDEX(games!$C:$C,ROW())=""),"",INDEX(games!$C:$C,ROW()))</f>
      </c>
      <c r="D1036">
        <f>IF($A1036="","",COUNTIF($W$2:$W$2500,$A1036)+COUNTIF($X$2:$X$2500,$A1036))</f>
      </c>
      <c r="E1036">
        <f>IF($A1036="","",IFERROR(MATCH($C1036,$R$2:$R$5,0),0))</f>
      </c>
      <c r="F1036">
        <f>IF($A1036="","",MOD(ROW(),34))</f>
      </c>
      <c r="G1036">
        <f>IF($A1036="",NA(),IF($C1036="Action",$B1036,NA()))</f>
      </c>
      <c r="H1036">
        <f>IF($A1036="",NA(),IF($C1036="Action",1+$F1036*0.023,NA()))</f>
      </c>
      <c r="I1036">
        <f>IF($A1036="",NA(),IF($C1036="Strategy",$B1036,NA()))</f>
      </c>
      <c r="J1036">
        <f>IF($A1036="",NA(),IF($C1036="Strategy",2+$F1036*0.023,NA()))</f>
      </c>
      <c r="K1036">
        <f>IF($A1036="",NA(),IF($C1036="Deckbuilder",$B1036,NA()))</f>
      </c>
      <c r="L1036">
        <f>IF($A1036="",NA(),IF($C1036="Deckbuilder",3+$F1036*0.023,NA()))</f>
      </c>
      <c r="M1036">
        <f>IF($A1036="",NA(),IF($C1036="Traditional",$B1036,NA()))</f>
      </c>
      <c r="N1036">
        <f>IF($A1036="",NA(),IF($C1036="Traditional",4+$F1036*0.023,NA()))</f>
      </c>
      <c r="O1036">
        <f>IF($A1036="","",$D1036+ROW()/1000000)</f>
      </c>
      <c r="P1036" t="str">
        <f>IF(OR($A1036="",INDEX(games!$H:$H,ROW())=""),"",INDEX(games!$H:$H,ROW()))</f>
      </c>
      <c r="Q1036">
        <f>IF(OR($A1036="",$P1036&lt;&gt;"Yes"),"",$D1036+ROW()/1000000)</f>
      </c>
      <c r="T1036">
        <f>IF($Y1036="","",INDEX($B$2:$B$2000,$Y1036))</f>
      </c>
      <c r="U1036">
        <f>IF($Z1036="","",INDEX($B$2:$B$2000,$Z1036))</f>
      </c>
      <c r="V1036">
        <f>IF(OR($T1036="",$U1036=""),"",$U1036-$T1036)</f>
      </c>
      <c r="W1036" t="str">
        <f>IF(TRIM(INDEX(connections!$A:$A,ROW()))="","",TRIM(INDEX(connections!$A:$A,ROW())))</f>
      </c>
      <c r="X1036" t="str">
        <f>IF($W1036="","",TRIM(INDEX(connections!$B:$B,ROW())))</f>
      </c>
      <c r="Y1036">
        <f>IF($W1036="","",IFERROR(MATCH($W1036,$A$2:$A$2000,0),""))</f>
      </c>
      <c r="Z1036">
        <f>IF($X1036="","",IFERROR(MATCH($X1036,$A$2:$A$2000,0),""))</f>
      </c>
      <c r="AA1036" t="str">
        <f>IF($Y1036="","",INDEX($P$2:$P$2000,$Y1036))</f>
      </c>
      <c r="AB1036" t="str">
        <f>IF($Z1036="","",INDEX($P$2:$P$2000,$Z1036))</f>
      </c>
      <c r="AC1036">
        <f>IF(AND($AA1036="Yes",$AB1036="Yes"),1,"")</f>
      </c>
      <c r="AD1036">
        <f>IF(OR($Y1036="",$Z1036=""),"",IF(INDEX($C$2:$C$2000,$Y1036)=INDEX($C$2:$C$2000,$Z1036),0,1))</f>
      </c>
      <c r="AE1036">
        <f>IF($AC1036&lt;&gt;1,"",IF(AND(INDEX($AG$2:$AG$2000,$Y1036)=1,INDEX($AG$2:$AG$2000,$Z1036)=1),1,""))</f>
      </c>
      <c r="AG1036">
        <f>IF($A1036="","",COUNTIFS($W$2:$W$2500,$A1036,$AB$2:$AB$2500,"Yes")+COUNTIFS($X$2:$X$2500,$A1036,$AA$2:$AA$2500,"Yes"))</f>
      </c>
      <c r="AH1036" t="str">
        <f>IF(OR($P1036&lt;&gt;"Yes",N($AG1036)=0),"",IF(AND($AG1036=1,COUNTIFS($W$2:$W$2500,$A1036,$AE$2:$AE$2500,1)+COUNTIFS($X$2:$X$2500,$A1036,$AE$2:$AE$2500,1)&gt;0),"","Yes"))</f>
      </c>
      <c r="AI1036">
        <f>IF($AH1036="Yes",$AG1036,"")</f>
      </c>
      <c r="AJ1036">
        <f>IF($AI1036="","",$AI1036+ROW()/1000000)</f>
      </c>
      <c r="AK1036">
        <f>IF(OR($A1036="",$P1036="Yes",N($AG1036)=0),"",$AG1036+ROW()/1000000)</f>
      </c>
      <c r="AL1036" t="str">
        <f>IF($A1036="","",INDEX(games!$J:$J,ROW())&amp;"")</f>
      </c>
      <c r="AM1036">
        <f>IF($A1036="","",SUMPRODUCT($AO1036:$BD1036,'Map Analysis'!$AP$2^{0,1,2,3,4,5,6,7,8,9,10,11,12,13,14,15}))</f>
      </c>
      <c r="AN1036">
        <f>IF($A1036="","",$AM1036+ROW()/10000000)</f>
      </c>
      <c r="AO1036">
        <f>IF($A1036="","",COUNTIF($W$2:$W$2500,$A1036))</f>
      </c>
      <c r="AP1036">
        <f>IF($A1036="","",SUMIFS($BF$2:$BF$2500,$W$2:$W$2500,$A1036))</f>
      </c>
      <c r="AQ1036">
        <f>IF($A1036="","",SUMIFS($BG$2:$BG$2500,$W$2:$W$2500,$A1036))</f>
      </c>
      <c r="AR1036">
        <f>IF($A1036="","",SUMIFS($BH$2:$BH$2500,$W$2:$W$2500,$A1036))</f>
      </c>
      <c r="AS1036">
        <f>IF($A1036="","",SUMIFS($BI$2:$BI$2500,$W$2:$W$2500,$A1036))</f>
      </c>
      <c r="AT1036">
        <f>IF($A1036="","",SUMIFS($BJ$2:$BJ$2500,$W$2:$W$2500,$A1036))</f>
      </c>
      <c r="AU1036">
        <f>IF($A1036="","",SUMIFS($BK$2:$BK$2500,$W$2:$W$2500,$A1036))</f>
      </c>
      <c r="AV1036">
        <f>IF($A1036="","",SUMIFS($BL$2:$BL$2500,$W$2:$W$2500,$A1036))</f>
      </c>
      <c r="AW1036">
        <f>IF($A1036="","",SUMIFS($BM$2:$BM$2500,$W$2:$W$2500,$A1036))</f>
      </c>
      <c r="AX1036">
        <f>IF($A1036="","",SUMIFS($BN$2:$BN$2500,$W$2:$W$2500,$A1036))</f>
      </c>
      <c r="AY1036">
        <f>IF($A1036="","",SUMIFS($BO$2:$BO$2500,$W$2:$W$2500,$A1036))</f>
      </c>
      <c r="AZ1036">
        <f>IF($A1036="","",SUMIFS($BP$2:$BP$2500,$W$2:$W$2500,$A1036))</f>
      </c>
      <c r="BA1036">
        <f>IF($A1036="","",SUMIFS($BQ$2:$BQ$2500,$W$2:$W$2500,$A1036))</f>
      </c>
      <c r="BB1036">
        <f>IF($A1036="","",SUMIFS($BR$2:$BR$2500,$W$2:$W$2500,$A1036))</f>
      </c>
      <c r="BC1036">
        <f>IF($A1036="","",SUMIFS($BS$2:$BS$2500,$W$2:$W$2500,$A1036))</f>
      </c>
      <c r="BD1036">
        <f>IF($A1036="","",SUMIFS($BT$2:$BT$2500,$W$2:$W$2500,$A1036))</f>
      </c>
      <c r="BF1036">
        <f>IF($Z1036="","",INDEX($AO$2:$AO$2000,$Z1036))</f>
      </c>
      <c r="BG1036">
        <f>IF($Z1036="","",INDEX($AP$2:$AP$2000,$Z1036))</f>
      </c>
      <c r="BH1036">
        <f>IF($Z1036="","",INDEX($AQ$2:$AQ$2000,$Z1036))</f>
      </c>
      <c r="BI1036">
        <f>IF($Z1036="","",INDEX($AR$2:$AR$2000,$Z1036))</f>
      </c>
      <c r="BJ1036">
        <f>IF($Z1036="","",INDEX($AS$2:$AS$2000,$Z1036))</f>
      </c>
      <c r="BK1036">
        <f>IF($Z1036="","",INDEX($AT$2:$AT$2000,$Z1036))</f>
      </c>
      <c r="BL1036">
        <f>IF($Z1036="","",INDEX($AU$2:$AU$2000,$Z1036))</f>
      </c>
      <c r="BM1036">
        <f>IF($Z1036="","",INDEX($AV$2:$AV$2000,$Z1036))</f>
      </c>
      <c r="BN1036">
        <f>IF($Z1036="","",INDEX($AW$2:$AW$2000,$Z1036))</f>
      </c>
      <c r="BO1036">
        <f>IF($Z1036="","",INDEX($AX$2:$AX$2000,$Z1036))</f>
      </c>
      <c r="BP1036">
        <f>IF($Z1036="","",INDEX($AY$2:$AY$2000,$Z1036))</f>
      </c>
      <c r="BQ1036">
        <f>IF($Z1036="","",INDEX($AZ$2:$AZ$2000,$Z1036))</f>
      </c>
      <c r="BR1036">
        <f>IF($Z1036="","",INDEX($BA$2:$BA$2000,$Z1036))</f>
      </c>
      <c r="BS1036">
        <f>IF($Z1036="","",INDEX($BB$2:$BB$2000,$Z1036))</f>
      </c>
      <c r="BT1036">
        <f>IF($Z1036="","",INDEX($BC$2:$BC$2000,$Z1036))</f>
      </c>
      <c r="BV1036">
        <f>IF(OR($A1036="",$P1036&lt;&gt;"Yes",$AH1036="Yes"),"",1+N($AG1036))</f>
      </c>
      <c r="BW1036">
        <f>IF($A1036="","",COUNTIFS($W$2:$W$2500,$A1036,$BZ$2:$BZ$2500,"Yes")+COUNTIFS($X$2:$X$2500,$A1036,$BY$2:$BY$2500,"Yes"))</f>
      </c>
      <c r="BX1036">
        <f>IF(OR($A1036="",$P1036="Yes"),"",IF(N($BW1036)=0,0,1+SUMIFS($CB$2:$CB$2500,$W$2:$W$2500,$A1036)+SUMIFS($CA$2:$CA$2500,$X$2:$X$2500,$A1036)))</f>
      </c>
      <c r="BY1036" t="str">
        <f>IF($Y1036="","",INDEX($AH$2:$AH$2000,$Y1036)&amp;"")</f>
      </c>
      <c r="BZ1036" t="str">
        <f>IF($Z1036="","",INDEX($AH$2:$AH$2000,$Z1036)&amp;"")</f>
      </c>
      <c r="CA1036">
        <f>IF($Y1036="","",INDEX($BV$2:$BV$2000,$Y1036))</f>
      </c>
      <c r="CB1036">
        <f>IF($Z1036="","",INDEX($BV$2:$BV$2000,$Z1036))</f>
      </c>
    </row>
    <row r="1037">
      <c r="A1037" t="str">
        <f>IF(TRIM(INDEX(games!$A:$A,ROW()))="","",TRIM(INDEX(games!$A:$A,ROW())))</f>
      </c>
      <c r="B1037">
        <f>IF(OR($A1037="",INDEX(games!$B:$B,ROW())=""),"",INDEX(games!$B:$B,ROW()))</f>
      </c>
      <c r="C1037" t="str">
        <f>IF(OR($A1037="",INDEX(games!$C:$C,ROW())=""),"",INDEX(games!$C:$C,ROW()))</f>
      </c>
      <c r="D1037">
        <f>IF($A1037="","",COUNTIF($W$2:$W$2500,$A1037)+COUNTIF($X$2:$X$2500,$A1037))</f>
      </c>
      <c r="E1037">
        <f>IF($A1037="","",IFERROR(MATCH($C1037,$R$2:$R$5,0),0))</f>
      </c>
      <c r="F1037">
        <f>IF($A1037="","",MOD(ROW(),34))</f>
      </c>
      <c r="G1037">
        <f>IF($A1037="",NA(),IF($C1037="Action",$B1037,NA()))</f>
      </c>
      <c r="H1037">
        <f>IF($A1037="",NA(),IF($C1037="Action",1+$F1037*0.023,NA()))</f>
      </c>
      <c r="I1037">
        <f>IF($A1037="",NA(),IF($C1037="Strategy",$B1037,NA()))</f>
      </c>
      <c r="J1037">
        <f>IF($A1037="",NA(),IF($C1037="Strategy",2+$F1037*0.023,NA()))</f>
      </c>
      <c r="K1037">
        <f>IF($A1037="",NA(),IF($C1037="Deckbuilder",$B1037,NA()))</f>
      </c>
      <c r="L1037">
        <f>IF($A1037="",NA(),IF($C1037="Deckbuilder",3+$F1037*0.023,NA()))</f>
      </c>
      <c r="M1037">
        <f>IF($A1037="",NA(),IF($C1037="Traditional",$B1037,NA()))</f>
      </c>
      <c r="N1037">
        <f>IF($A1037="",NA(),IF($C1037="Traditional",4+$F1037*0.023,NA()))</f>
      </c>
      <c r="O1037">
        <f>IF($A1037="","",$D1037+ROW()/1000000)</f>
      </c>
      <c r="P1037" t="str">
        <f>IF(OR($A1037="",INDEX(games!$H:$H,ROW())=""),"",INDEX(games!$H:$H,ROW()))</f>
      </c>
      <c r="Q1037">
        <f>IF(OR($A1037="",$P1037&lt;&gt;"Yes"),"",$D1037+ROW()/1000000)</f>
      </c>
      <c r="T1037">
        <f>IF($Y1037="","",INDEX($B$2:$B$2000,$Y1037))</f>
      </c>
      <c r="U1037">
        <f>IF($Z1037="","",INDEX($B$2:$B$2000,$Z1037))</f>
      </c>
      <c r="V1037">
        <f>IF(OR($T1037="",$U1037=""),"",$U1037-$T1037)</f>
      </c>
      <c r="W1037" t="str">
        <f>IF(TRIM(INDEX(connections!$A:$A,ROW()))="","",TRIM(INDEX(connections!$A:$A,ROW())))</f>
      </c>
      <c r="X1037" t="str">
        <f>IF($W1037="","",TRIM(INDEX(connections!$B:$B,ROW())))</f>
      </c>
      <c r="Y1037">
        <f>IF($W1037="","",IFERROR(MATCH($W1037,$A$2:$A$2000,0),""))</f>
      </c>
      <c r="Z1037">
        <f>IF($X1037="","",IFERROR(MATCH($X1037,$A$2:$A$2000,0),""))</f>
      </c>
      <c r="AA1037" t="str">
        <f>IF($Y1037="","",INDEX($P$2:$P$2000,$Y1037))</f>
      </c>
      <c r="AB1037" t="str">
        <f>IF($Z1037="","",INDEX($P$2:$P$2000,$Z1037))</f>
      </c>
      <c r="AC1037">
        <f>IF(AND($AA1037="Yes",$AB1037="Yes"),1,"")</f>
      </c>
      <c r="AD1037">
        <f>IF(OR($Y1037="",$Z1037=""),"",IF(INDEX($C$2:$C$2000,$Y1037)=INDEX($C$2:$C$2000,$Z1037),0,1))</f>
      </c>
      <c r="AE1037">
        <f>IF($AC1037&lt;&gt;1,"",IF(AND(INDEX($AG$2:$AG$2000,$Y1037)=1,INDEX($AG$2:$AG$2000,$Z1037)=1),1,""))</f>
      </c>
      <c r="AG1037">
        <f>IF($A1037="","",COUNTIFS($W$2:$W$2500,$A1037,$AB$2:$AB$2500,"Yes")+COUNTIFS($X$2:$X$2500,$A1037,$AA$2:$AA$2500,"Yes"))</f>
      </c>
      <c r="AH1037" t="str">
        <f>IF(OR($P1037&lt;&gt;"Yes",N($AG1037)=0),"",IF(AND($AG1037=1,COUNTIFS($W$2:$W$2500,$A1037,$AE$2:$AE$2500,1)+COUNTIFS($X$2:$X$2500,$A1037,$AE$2:$AE$2500,1)&gt;0),"","Yes"))</f>
      </c>
      <c r="AI1037">
        <f>IF($AH1037="Yes",$AG1037,"")</f>
      </c>
      <c r="AJ1037">
        <f>IF($AI1037="","",$AI1037+ROW()/1000000)</f>
      </c>
      <c r="AK1037">
        <f>IF(OR($A1037="",$P1037="Yes",N($AG1037)=0),"",$AG1037+ROW()/1000000)</f>
      </c>
      <c r="AL1037" t="str">
        <f>IF($A1037="","",INDEX(games!$J:$J,ROW())&amp;"")</f>
      </c>
      <c r="AM1037">
        <f>IF($A1037="","",SUMPRODUCT($AO1037:$BD1037,'Map Analysis'!$AP$2^{0,1,2,3,4,5,6,7,8,9,10,11,12,13,14,15}))</f>
      </c>
      <c r="AN1037">
        <f>IF($A1037="","",$AM1037+ROW()/10000000)</f>
      </c>
      <c r="AO1037">
        <f>IF($A1037="","",COUNTIF($W$2:$W$2500,$A1037))</f>
      </c>
      <c r="AP1037">
        <f>IF($A1037="","",SUMIFS($BF$2:$BF$2500,$W$2:$W$2500,$A1037))</f>
      </c>
      <c r="AQ1037">
        <f>IF($A1037="","",SUMIFS($BG$2:$BG$2500,$W$2:$W$2500,$A1037))</f>
      </c>
      <c r="AR1037">
        <f>IF($A1037="","",SUMIFS($BH$2:$BH$2500,$W$2:$W$2500,$A1037))</f>
      </c>
      <c r="AS1037">
        <f>IF($A1037="","",SUMIFS($BI$2:$BI$2500,$W$2:$W$2500,$A1037))</f>
      </c>
      <c r="AT1037">
        <f>IF($A1037="","",SUMIFS($BJ$2:$BJ$2500,$W$2:$W$2500,$A1037))</f>
      </c>
      <c r="AU1037">
        <f>IF($A1037="","",SUMIFS($BK$2:$BK$2500,$W$2:$W$2500,$A1037))</f>
      </c>
      <c r="AV1037">
        <f>IF($A1037="","",SUMIFS($BL$2:$BL$2500,$W$2:$W$2500,$A1037))</f>
      </c>
      <c r="AW1037">
        <f>IF($A1037="","",SUMIFS($BM$2:$BM$2500,$W$2:$W$2500,$A1037))</f>
      </c>
      <c r="AX1037">
        <f>IF($A1037="","",SUMIFS($BN$2:$BN$2500,$W$2:$W$2500,$A1037))</f>
      </c>
      <c r="AY1037">
        <f>IF($A1037="","",SUMIFS($BO$2:$BO$2500,$W$2:$W$2500,$A1037))</f>
      </c>
      <c r="AZ1037">
        <f>IF($A1037="","",SUMIFS($BP$2:$BP$2500,$W$2:$W$2500,$A1037))</f>
      </c>
      <c r="BA1037">
        <f>IF($A1037="","",SUMIFS($BQ$2:$BQ$2500,$W$2:$W$2500,$A1037))</f>
      </c>
      <c r="BB1037">
        <f>IF($A1037="","",SUMIFS($BR$2:$BR$2500,$W$2:$W$2500,$A1037))</f>
      </c>
      <c r="BC1037">
        <f>IF($A1037="","",SUMIFS($BS$2:$BS$2500,$W$2:$W$2500,$A1037))</f>
      </c>
      <c r="BD1037">
        <f>IF($A1037="","",SUMIFS($BT$2:$BT$2500,$W$2:$W$2500,$A1037))</f>
      </c>
      <c r="BF1037">
        <f>IF($Z1037="","",INDEX($AO$2:$AO$2000,$Z1037))</f>
      </c>
      <c r="BG1037">
        <f>IF($Z1037="","",INDEX($AP$2:$AP$2000,$Z1037))</f>
      </c>
      <c r="BH1037">
        <f>IF($Z1037="","",INDEX($AQ$2:$AQ$2000,$Z1037))</f>
      </c>
      <c r="BI1037">
        <f>IF($Z1037="","",INDEX($AR$2:$AR$2000,$Z1037))</f>
      </c>
      <c r="BJ1037">
        <f>IF($Z1037="","",INDEX($AS$2:$AS$2000,$Z1037))</f>
      </c>
      <c r="BK1037">
        <f>IF($Z1037="","",INDEX($AT$2:$AT$2000,$Z1037))</f>
      </c>
      <c r="BL1037">
        <f>IF($Z1037="","",INDEX($AU$2:$AU$2000,$Z1037))</f>
      </c>
      <c r="BM1037">
        <f>IF($Z1037="","",INDEX($AV$2:$AV$2000,$Z1037))</f>
      </c>
      <c r="BN1037">
        <f>IF($Z1037="","",INDEX($AW$2:$AW$2000,$Z1037))</f>
      </c>
      <c r="BO1037">
        <f>IF($Z1037="","",INDEX($AX$2:$AX$2000,$Z1037))</f>
      </c>
      <c r="BP1037">
        <f>IF($Z1037="","",INDEX($AY$2:$AY$2000,$Z1037))</f>
      </c>
      <c r="BQ1037">
        <f>IF($Z1037="","",INDEX($AZ$2:$AZ$2000,$Z1037))</f>
      </c>
      <c r="BR1037">
        <f>IF($Z1037="","",INDEX($BA$2:$BA$2000,$Z1037))</f>
      </c>
      <c r="BS1037">
        <f>IF($Z1037="","",INDEX($BB$2:$BB$2000,$Z1037))</f>
      </c>
      <c r="BT1037">
        <f>IF($Z1037="","",INDEX($BC$2:$BC$2000,$Z1037))</f>
      </c>
      <c r="BV1037">
        <f>IF(OR($A1037="",$P1037&lt;&gt;"Yes",$AH1037="Yes"),"",1+N($AG1037))</f>
      </c>
      <c r="BW1037">
        <f>IF($A1037="","",COUNTIFS($W$2:$W$2500,$A1037,$BZ$2:$BZ$2500,"Yes")+COUNTIFS($X$2:$X$2500,$A1037,$BY$2:$BY$2500,"Yes"))</f>
      </c>
      <c r="BX1037">
        <f>IF(OR($A1037="",$P1037="Yes"),"",IF(N($BW1037)=0,0,1+SUMIFS($CB$2:$CB$2500,$W$2:$W$2500,$A1037)+SUMIFS($CA$2:$CA$2500,$X$2:$X$2500,$A1037)))</f>
      </c>
      <c r="BY1037" t="str">
        <f>IF($Y1037="","",INDEX($AH$2:$AH$2000,$Y1037)&amp;"")</f>
      </c>
      <c r="BZ1037" t="str">
        <f>IF($Z1037="","",INDEX($AH$2:$AH$2000,$Z1037)&amp;"")</f>
      </c>
      <c r="CA1037">
        <f>IF($Y1037="","",INDEX($BV$2:$BV$2000,$Y1037))</f>
      </c>
      <c r="CB1037">
        <f>IF($Z1037="","",INDEX($BV$2:$BV$2000,$Z1037))</f>
      </c>
    </row>
    <row r="1038">
      <c r="A1038" t="str">
        <f>IF(TRIM(INDEX(games!$A:$A,ROW()))="","",TRIM(INDEX(games!$A:$A,ROW())))</f>
      </c>
      <c r="B1038">
        <f>IF(OR($A1038="",INDEX(games!$B:$B,ROW())=""),"",INDEX(games!$B:$B,ROW()))</f>
      </c>
      <c r="C1038" t="str">
        <f>IF(OR($A1038="",INDEX(games!$C:$C,ROW())=""),"",INDEX(games!$C:$C,ROW()))</f>
      </c>
      <c r="D1038">
        <f>IF($A1038="","",COUNTIF($W$2:$W$2500,$A1038)+COUNTIF($X$2:$X$2500,$A1038))</f>
      </c>
      <c r="E1038">
        <f>IF($A1038="","",IFERROR(MATCH($C1038,$R$2:$R$5,0),0))</f>
      </c>
      <c r="F1038">
        <f>IF($A1038="","",MOD(ROW(),34))</f>
      </c>
      <c r="G1038">
        <f>IF($A1038="",NA(),IF($C1038="Action",$B1038,NA()))</f>
      </c>
      <c r="H1038">
        <f>IF($A1038="",NA(),IF($C1038="Action",1+$F1038*0.023,NA()))</f>
      </c>
      <c r="I1038">
        <f>IF($A1038="",NA(),IF($C1038="Strategy",$B1038,NA()))</f>
      </c>
      <c r="J1038">
        <f>IF($A1038="",NA(),IF($C1038="Strategy",2+$F1038*0.023,NA()))</f>
      </c>
      <c r="K1038">
        <f>IF($A1038="",NA(),IF($C1038="Deckbuilder",$B1038,NA()))</f>
      </c>
      <c r="L1038">
        <f>IF($A1038="",NA(),IF($C1038="Deckbuilder",3+$F1038*0.023,NA()))</f>
      </c>
      <c r="M1038">
        <f>IF($A1038="",NA(),IF($C1038="Traditional",$B1038,NA()))</f>
      </c>
      <c r="N1038">
        <f>IF($A1038="",NA(),IF($C1038="Traditional",4+$F1038*0.023,NA()))</f>
      </c>
      <c r="O1038">
        <f>IF($A1038="","",$D1038+ROW()/1000000)</f>
      </c>
      <c r="P1038" t="str">
        <f>IF(OR($A1038="",INDEX(games!$H:$H,ROW())=""),"",INDEX(games!$H:$H,ROW()))</f>
      </c>
      <c r="Q1038">
        <f>IF(OR($A1038="",$P1038&lt;&gt;"Yes"),"",$D1038+ROW()/1000000)</f>
      </c>
      <c r="T1038">
        <f>IF($Y1038="","",INDEX($B$2:$B$2000,$Y1038))</f>
      </c>
      <c r="U1038">
        <f>IF($Z1038="","",INDEX($B$2:$B$2000,$Z1038))</f>
      </c>
      <c r="V1038">
        <f>IF(OR($T1038="",$U1038=""),"",$U1038-$T1038)</f>
      </c>
      <c r="W1038" t="str">
        <f>IF(TRIM(INDEX(connections!$A:$A,ROW()))="","",TRIM(INDEX(connections!$A:$A,ROW())))</f>
      </c>
      <c r="X1038" t="str">
        <f>IF($W1038="","",TRIM(INDEX(connections!$B:$B,ROW())))</f>
      </c>
      <c r="Y1038">
        <f>IF($W1038="","",IFERROR(MATCH($W1038,$A$2:$A$2000,0),""))</f>
      </c>
      <c r="Z1038">
        <f>IF($X1038="","",IFERROR(MATCH($X1038,$A$2:$A$2000,0),""))</f>
      </c>
      <c r="AA1038" t="str">
        <f>IF($Y1038="","",INDEX($P$2:$P$2000,$Y1038))</f>
      </c>
      <c r="AB1038" t="str">
        <f>IF($Z1038="","",INDEX($P$2:$P$2000,$Z1038))</f>
      </c>
      <c r="AC1038">
        <f>IF(AND($AA1038="Yes",$AB1038="Yes"),1,"")</f>
      </c>
      <c r="AD1038">
        <f>IF(OR($Y1038="",$Z1038=""),"",IF(INDEX($C$2:$C$2000,$Y1038)=INDEX($C$2:$C$2000,$Z1038),0,1))</f>
      </c>
      <c r="AE1038">
        <f>IF($AC1038&lt;&gt;1,"",IF(AND(INDEX($AG$2:$AG$2000,$Y1038)=1,INDEX($AG$2:$AG$2000,$Z1038)=1),1,""))</f>
      </c>
      <c r="AG1038">
        <f>IF($A1038="","",COUNTIFS($W$2:$W$2500,$A1038,$AB$2:$AB$2500,"Yes")+COUNTIFS($X$2:$X$2500,$A1038,$AA$2:$AA$2500,"Yes"))</f>
      </c>
      <c r="AH1038" t="str">
        <f>IF(OR($P1038&lt;&gt;"Yes",N($AG1038)=0),"",IF(AND($AG1038=1,COUNTIFS($W$2:$W$2500,$A1038,$AE$2:$AE$2500,1)+COUNTIFS($X$2:$X$2500,$A1038,$AE$2:$AE$2500,1)&gt;0),"","Yes"))</f>
      </c>
      <c r="AI1038">
        <f>IF($AH1038="Yes",$AG1038,"")</f>
      </c>
      <c r="AJ1038">
        <f>IF($AI1038="","",$AI1038+ROW()/1000000)</f>
      </c>
      <c r="AK1038">
        <f>IF(OR($A1038="",$P1038="Yes",N($AG1038)=0),"",$AG1038+ROW()/1000000)</f>
      </c>
      <c r="AL1038" t="str">
        <f>IF($A1038="","",INDEX(games!$J:$J,ROW())&amp;"")</f>
      </c>
      <c r="AM1038">
        <f>IF($A1038="","",SUMPRODUCT($AO1038:$BD1038,'Map Analysis'!$AP$2^{0,1,2,3,4,5,6,7,8,9,10,11,12,13,14,15}))</f>
      </c>
      <c r="AN1038">
        <f>IF($A1038="","",$AM1038+ROW()/10000000)</f>
      </c>
      <c r="AO1038">
        <f>IF($A1038="","",COUNTIF($W$2:$W$2500,$A1038))</f>
      </c>
      <c r="AP1038">
        <f>IF($A1038="","",SUMIFS($BF$2:$BF$2500,$W$2:$W$2500,$A1038))</f>
      </c>
      <c r="AQ1038">
        <f>IF($A1038="","",SUMIFS($BG$2:$BG$2500,$W$2:$W$2500,$A1038))</f>
      </c>
      <c r="AR1038">
        <f>IF($A1038="","",SUMIFS($BH$2:$BH$2500,$W$2:$W$2500,$A1038))</f>
      </c>
      <c r="AS1038">
        <f>IF($A1038="","",SUMIFS($BI$2:$BI$2500,$W$2:$W$2500,$A1038))</f>
      </c>
      <c r="AT1038">
        <f>IF($A1038="","",SUMIFS($BJ$2:$BJ$2500,$W$2:$W$2500,$A1038))</f>
      </c>
      <c r="AU1038">
        <f>IF($A1038="","",SUMIFS($BK$2:$BK$2500,$W$2:$W$2500,$A1038))</f>
      </c>
      <c r="AV1038">
        <f>IF($A1038="","",SUMIFS($BL$2:$BL$2500,$W$2:$W$2500,$A1038))</f>
      </c>
      <c r="AW1038">
        <f>IF($A1038="","",SUMIFS($BM$2:$BM$2500,$W$2:$W$2500,$A1038))</f>
      </c>
      <c r="AX1038">
        <f>IF($A1038="","",SUMIFS($BN$2:$BN$2500,$W$2:$W$2500,$A1038))</f>
      </c>
      <c r="AY1038">
        <f>IF($A1038="","",SUMIFS($BO$2:$BO$2500,$W$2:$W$2500,$A1038))</f>
      </c>
      <c r="AZ1038">
        <f>IF($A1038="","",SUMIFS($BP$2:$BP$2500,$W$2:$W$2500,$A1038))</f>
      </c>
      <c r="BA1038">
        <f>IF($A1038="","",SUMIFS($BQ$2:$BQ$2500,$W$2:$W$2500,$A1038))</f>
      </c>
      <c r="BB1038">
        <f>IF($A1038="","",SUMIFS($BR$2:$BR$2500,$W$2:$W$2500,$A1038))</f>
      </c>
      <c r="BC1038">
        <f>IF($A1038="","",SUMIFS($BS$2:$BS$2500,$W$2:$W$2500,$A1038))</f>
      </c>
      <c r="BD1038">
        <f>IF($A1038="","",SUMIFS($BT$2:$BT$2500,$W$2:$W$2500,$A1038))</f>
      </c>
      <c r="BF1038">
        <f>IF($Z1038="","",INDEX($AO$2:$AO$2000,$Z1038))</f>
      </c>
      <c r="BG1038">
        <f>IF($Z1038="","",INDEX($AP$2:$AP$2000,$Z1038))</f>
      </c>
      <c r="BH1038">
        <f>IF($Z1038="","",INDEX($AQ$2:$AQ$2000,$Z1038))</f>
      </c>
      <c r="BI1038">
        <f>IF($Z1038="","",INDEX($AR$2:$AR$2000,$Z1038))</f>
      </c>
      <c r="BJ1038">
        <f>IF($Z1038="","",INDEX($AS$2:$AS$2000,$Z1038))</f>
      </c>
      <c r="BK1038">
        <f>IF($Z1038="","",INDEX($AT$2:$AT$2000,$Z1038))</f>
      </c>
      <c r="BL1038">
        <f>IF($Z1038="","",INDEX($AU$2:$AU$2000,$Z1038))</f>
      </c>
      <c r="BM1038">
        <f>IF($Z1038="","",INDEX($AV$2:$AV$2000,$Z1038))</f>
      </c>
      <c r="BN1038">
        <f>IF($Z1038="","",INDEX($AW$2:$AW$2000,$Z1038))</f>
      </c>
      <c r="BO1038">
        <f>IF($Z1038="","",INDEX($AX$2:$AX$2000,$Z1038))</f>
      </c>
      <c r="BP1038">
        <f>IF($Z1038="","",INDEX($AY$2:$AY$2000,$Z1038))</f>
      </c>
      <c r="BQ1038">
        <f>IF($Z1038="","",INDEX($AZ$2:$AZ$2000,$Z1038))</f>
      </c>
      <c r="BR1038">
        <f>IF($Z1038="","",INDEX($BA$2:$BA$2000,$Z1038))</f>
      </c>
      <c r="BS1038">
        <f>IF($Z1038="","",INDEX($BB$2:$BB$2000,$Z1038))</f>
      </c>
      <c r="BT1038">
        <f>IF($Z1038="","",INDEX($BC$2:$BC$2000,$Z1038))</f>
      </c>
      <c r="BV1038">
        <f>IF(OR($A1038="",$P1038&lt;&gt;"Yes",$AH1038="Yes"),"",1+N($AG1038))</f>
      </c>
      <c r="BW1038">
        <f>IF($A1038="","",COUNTIFS($W$2:$W$2500,$A1038,$BZ$2:$BZ$2500,"Yes")+COUNTIFS($X$2:$X$2500,$A1038,$BY$2:$BY$2500,"Yes"))</f>
      </c>
      <c r="BX1038">
        <f>IF(OR($A1038="",$P1038="Yes"),"",IF(N($BW1038)=0,0,1+SUMIFS($CB$2:$CB$2500,$W$2:$W$2500,$A1038)+SUMIFS($CA$2:$CA$2500,$X$2:$X$2500,$A1038)))</f>
      </c>
      <c r="BY1038" t="str">
        <f>IF($Y1038="","",INDEX($AH$2:$AH$2000,$Y1038)&amp;"")</f>
      </c>
      <c r="BZ1038" t="str">
        <f>IF($Z1038="","",INDEX($AH$2:$AH$2000,$Z1038)&amp;"")</f>
      </c>
      <c r="CA1038">
        <f>IF($Y1038="","",INDEX($BV$2:$BV$2000,$Y1038))</f>
      </c>
      <c r="CB1038">
        <f>IF($Z1038="","",INDEX($BV$2:$BV$2000,$Z1038))</f>
      </c>
    </row>
    <row r="1039">
      <c r="A1039" t="str">
        <f>IF(TRIM(INDEX(games!$A:$A,ROW()))="","",TRIM(INDEX(games!$A:$A,ROW())))</f>
      </c>
      <c r="B1039">
        <f>IF(OR($A1039="",INDEX(games!$B:$B,ROW())=""),"",INDEX(games!$B:$B,ROW()))</f>
      </c>
      <c r="C1039" t="str">
        <f>IF(OR($A1039="",INDEX(games!$C:$C,ROW())=""),"",INDEX(games!$C:$C,ROW()))</f>
      </c>
      <c r="D1039">
        <f>IF($A1039="","",COUNTIF($W$2:$W$2500,$A1039)+COUNTIF($X$2:$X$2500,$A1039))</f>
      </c>
      <c r="E1039">
        <f>IF($A1039="","",IFERROR(MATCH($C1039,$R$2:$R$5,0),0))</f>
      </c>
      <c r="F1039">
        <f>IF($A1039="","",MOD(ROW(),34))</f>
      </c>
      <c r="G1039">
        <f>IF($A1039="",NA(),IF($C1039="Action",$B1039,NA()))</f>
      </c>
      <c r="H1039">
        <f>IF($A1039="",NA(),IF($C1039="Action",1+$F1039*0.023,NA()))</f>
      </c>
      <c r="I1039">
        <f>IF($A1039="",NA(),IF($C1039="Strategy",$B1039,NA()))</f>
      </c>
      <c r="J1039">
        <f>IF($A1039="",NA(),IF($C1039="Strategy",2+$F1039*0.023,NA()))</f>
      </c>
      <c r="K1039">
        <f>IF($A1039="",NA(),IF($C1039="Deckbuilder",$B1039,NA()))</f>
      </c>
      <c r="L1039">
        <f>IF($A1039="",NA(),IF($C1039="Deckbuilder",3+$F1039*0.023,NA()))</f>
      </c>
      <c r="M1039">
        <f>IF($A1039="",NA(),IF($C1039="Traditional",$B1039,NA()))</f>
      </c>
      <c r="N1039">
        <f>IF($A1039="",NA(),IF($C1039="Traditional",4+$F1039*0.023,NA()))</f>
      </c>
      <c r="O1039">
        <f>IF($A1039="","",$D1039+ROW()/1000000)</f>
      </c>
      <c r="P1039" t="str">
        <f>IF(OR($A1039="",INDEX(games!$H:$H,ROW())=""),"",INDEX(games!$H:$H,ROW()))</f>
      </c>
      <c r="Q1039">
        <f>IF(OR($A1039="",$P1039&lt;&gt;"Yes"),"",$D1039+ROW()/1000000)</f>
      </c>
      <c r="T1039">
        <f>IF($Y1039="","",INDEX($B$2:$B$2000,$Y1039))</f>
      </c>
      <c r="U1039">
        <f>IF($Z1039="","",INDEX($B$2:$B$2000,$Z1039))</f>
      </c>
      <c r="V1039">
        <f>IF(OR($T1039="",$U1039=""),"",$U1039-$T1039)</f>
      </c>
      <c r="W1039" t="str">
        <f>IF(TRIM(INDEX(connections!$A:$A,ROW()))="","",TRIM(INDEX(connections!$A:$A,ROW())))</f>
      </c>
      <c r="X1039" t="str">
        <f>IF($W1039="","",TRIM(INDEX(connections!$B:$B,ROW())))</f>
      </c>
      <c r="Y1039">
        <f>IF($W1039="","",IFERROR(MATCH($W1039,$A$2:$A$2000,0),""))</f>
      </c>
      <c r="Z1039">
        <f>IF($X1039="","",IFERROR(MATCH($X1039,$A$2:$A$2000,0),""))</f>
      </c>
      <c r="AA1039" t="str">
        <f>IF($Y1039="","",INDEX($P$2:$P$2000,$Y1039))</f>
      </c>
      <c r="AB1039" t="str">
        <f>IF($Z1039="","",INDEX($P$2:$P$2000,$Z1039))</f>
      </c>
      <c r="AC1039">
        <f>IF(AND($AA1039="Yes",$AB1039="Yes"),1,"")</f>
      </c>
      <c r="AD1039">
        <f>IF(OR($Y1039="",$Z1039=""),"",IF(INDEX($C$2:$C$2000,$Y1039)=INDEX($C$2:$C$2000,$Z1039),0,1))</f>
      </c>
      <c r="AE1039">
        <f>IF($AC1039&lt;&gt;1,"",IF(AND(INDEX($AG$2:$AG$2000,$Y1039)=1,INDEX($AG$2:$AG$2000,$Z1039)=1),1,""))</f>
      </c>
      <c r="AG1039">
        <f>IF($A1039="","",COUNTIFS($W$2:$W$2500,$A1039,$AB$2:$AB$2500,"Yes")+COUNTIFS($X$2:$X$2500,$A1039,$AA$2:$AA$2500,"Yes"))</f>
      </c>
      <c r="AH1039" t="str">
        <f>IF(OR($P1039&lt;&gt;"Yes",N($AG1039)=0),"",IF(AND($AG1039=1,COUNTIFS($W$2:$W$2500,$A1039,$AE$2:$AE$2500,1)+COUNTIFS($X$2:$X$2500,$A1039,$AE$2:$AE$2500,1)&gt;0),"","Yes"))</f>
      </c>
      <c r="AI1039">
        <f>IF($AH1039="Yes",$AG1039,"")</f>
      </c>
      <c r="AJ1039">
        <f>IF($AI1039="","",$AI1039+ROW()/1000000)</f>
      </c>
      <c r="AK1039">
        <f>IF(OR($A1039="",$P1039="Yes",N($AG1039)=0),"",$AG1039+ROW()/1000000)</f>
      </c>
      <c r="AL1039" t="str">
        <f>IF($A1039="","",INDEX(games!$J:$J,ROW())&amp;"")</f>
      </c>
      <c r="AM1039">
        <f>IF($A1039="","",SUMPRODUCT($AO1039:$BD1039,'Map Analysis'!$AP$2^{0,1,2,3,4,5,6,7,8,9,10,11,12,13,14,15}))</f>
      </c>
      <c r="AN1039">
        <f>IF($A1039="","",$AM1039+ROW()/10000000)</f>
      </c>
      <c r="AO1039">
        <f>IF($A1039="","",COUNTIF($W$2:$W$2500,$A1039))</f>
      </c>
      <c r="AP1039">
        <f>IF($A1039="","",SUMIFS($BF$2:$BF$2500,$W$2:$W$2500,$A1039))</f>
      </c>
      <c r="AQ1039">
        <f>IF($A1039="","",SUMIFS($BG$2:$BG$2500,$W$2:$W$2500,$A1039))</f>
      </c>
      <c r="AR1039">
        <f>IF($A1039="","",SUMIFS($BH$2:$BH$2500,$W$2:$W$2500,$A1039))</f>
      </c>
      <c r="AS1039">
        <f>IF($A1039="","",SUMIFS($BI$2:$BI$2500,$W$2:$W$2500,$A1039))</f>
      </c>
      <c r="AT1039">
        <f>IF($A1039="","",SUMIFS($BJ$2:$BJ$2500,$W$2:$W$2500,$A1039))</f>
      </c>
      <c r="AU1039">
        <f>IF($A1039="","",SUMIFS($BK$2:$BK$2500,$W$2:$W$2500,$A1039))</f>
      </c>
      <c r="AV1039">
        <f>IF($A1039="","",SUMIFS($BL$2:$BL$2500,$W$2:$W$2500,$A1039))</f>
      </c>
      <c r="AW1039">
        <f>IF($A1039="","",SUMIFS($BM$2:$BM$2500,$W$2:$W$2500,$A1039))</f>
      </c>
      <c r="AX1039">
        <f>IF($A1039="","",SUMIFS($BN$2:$BN$2500,$W$2:$W$2500,$A1039))</f>
      </c>
      <c r="AY1039">
        <f>IF($A1039="","",SUMIFS($BO$2:$BO$2500,$W$2:$W$2500,$A1039))</f>
      </c>
      <c r="AZ1039">
        <f>IF($A1039="","",SUMIFS($BP$2:$BP$2500,$W$2:$W$2500,$A1039))</f>
      </c>
      <c r="BA1039">
        <f>IF($A1039="","",SUMIFS($BQ$2:$BQ$2500,$W$2:$W$2500,$A1039))</f>
      </c>
      <c r="BB1039">
        <f>IF($A1039="","",SUMIFS($BR$2:$BR$2500,$W$2:$W$2500,$A1039))</f>
      </c>
      <c r="BC1039">
        <f>IF($A1039="","",SUMIFS($BS$2:$BS$2500,$W$2:$W$2500,$A1039))</f>
      </c>
      <c r="BD1039">
        <f>IF($A1039="","",SUMIFS($BT$2:$BT$2500,$W$2:$W$2500,$A1039))</f>
      </c>
      <c r="BF1039">
        <f>IF($Z1039="","",INDEX($AO$2:$AO$2000,$Z1039))</f>
      </c>
      <c r="BG1039">
        <f>IF($Z1039="","",INDEX($AP$2:$AP$2000,$Z1039))</f>
      </c>
      <c r="BH1039">
        <f>IF($Z1039="","",INDEX($AQ$2:$AQ$2000,$Z1039))</f>
      </c>
      <c r="BI1039">
        <f>IF($Z1039="","",INDEX($AR$2:$AR$2000,$Z1039))</f>
      </c>
      <c r="BJ1039">
        <f>IF($Z1039="","",INDEX($AS$2:$AS$2000,$Z1039))</f>
      </c>
      <c r="BK1039">
        <f>IF($Z1039="","",INDEX($AT$2:$AT$2000,$Z1039))</f>
      </c>
      <c r="BL1039">
        <f>IF($Z1039="","",INDEX($AU$2:$AU$2000,$Z1039))</f>
      </c>
      <c r="BM1039">
        <f>IF($Z1039="","",INDEX($AV$2:$AV$2000,$Z1039))</f>
      </c>
      <c r="BN1039">
        <f>IF($Z1039="","",INDEX($AW$2:$AW$2000,$Z1039))</f>
      </c>
      <c r="BO1039">
        <f>IF($Z1039="","",INDEX($AX$2:$AX$2000,$Z1039))</f>
      </c>
      <c r="BP1039">
        <f>IF($Z1039="","",INDEX($AY$2:$AY$2000,$Z1039))</f>
      </c>
      <c r="BQ1039">
        <f>IF($Z1039="","",INDEX($AZ$2:$AZ$2000,$Z1039))</f>
      </c>
      <c r="BR1039">
        <f>IF($Z1039="","",INDEX($BA$2:$BA$2000,$Z1039))</f>
      </c>
      <c r="BS1039">
        <f>IF($Z1039="","",INDEX($BB$2:$BB$2000,$Z1039))</f>
      </c>
      <c r="BT1039">
        <f>IF($Z1039="","",INDEX($BC$2:$BC$2000,$Z1039))</f>
      </c>
      <c r="BV1039">
        <f>IF(OR($A1039="",$P1039&lt;&gt;"Yes",$AH1039="Yes"),"",1+N($AG1039))</f>
      </c>
      <c r="BW1039">
        <f>IF($A1039="","",COUNTIFS($W$2:$W$2500,$A1039,$BZ$2:$BZ$2500,"Yes")+COUNTIFS($X$2:$X$2500,$A1039,$BY$2:$BY$2500,"Yes"))</f>
      </c>
      <c r="BX1039">
        <f>IF(OR($A1039="",$P1039="Yes"),"",IF(N($BW1039)=0,0,1+SUMIFS($CB$2:$CB$2500,$W$2:$W$2500,$A1039)+SUMIFS($CA$2:$CA$2500,$X$2:$X$2500,$A1039)))</f>
      </c>
      <c r="BY1039" t="str">
        <f>IF($Y1039="","",INDEX($AH$2:$AH$2000,$Y1039)&amp;"")</f>
      </c>
      <c r="BZ1039" t="str">
        <f>IF($Z1039="","",INDEX($AH$2:$AH$2000,$Z1039)&amp;"")</f>
      </c>
      <c r="CA1039">
        <f>IF($Y1039="","",INDEX($BV$2:$BV$2000,$Y1039))</f>
      </c>
      <c r="CB1039">
        <f>IF($Z1039="","",INDEX($BV$2:$BV$2000,$Z1039))</f>
      </c>
    </row>
    <row r="1040">
      <c r="A1040" t="str">
        <f>IF(TRIM(INDEX(games!$A:$A,ROW()))="","",TRIM(INDEX(games!$A:$A,ROW())))</f>
      </c>
      <c r="B1040">
        <f>IF(OR($A1040="",INDEX(games!$B:$B,ROW())=""),"",INDEX(games!$B:$B,ROW()))</f>
      </c>
      <c r="C1040" t="str">
        <f>IF(OR($A1040="",INDEX(games!$C:$C,ROW())=""),"",INDEX(games!$C:$C,ROW()))</f>
      </c>
      <c r="D1040">
        <f>IF($A1040="","",COUNTIF($W$2:$W$2500,$A1040)+COUNTIF($X$2:$X$2500,$A1040))</f>
      </c>
      <c r="E1040">
        <f>IF($A1040="","",IFERROR(MATCH($C1040,$R$2:$R$5,0),0))</f>
      </c>
      <c r="F1040">
        <f>IF($A1040="","",MOD(ROW(),34))</f>
      </c>
      <c r="G1040">
        <f>IF($A1040="",NA(),IF($C1040="Action",$B1040,NA()))</f>
      </c>
      <c r="H1040">
        <f>IF($A1040="",NA(),IF($C1040="Action",1+$F1040*0.023,NA()))</f>
      </c>
      <c r="I1040">
        <f>IF($A1040="",NA(),IF($C1040="Strategy",$B1040,NA()))</f>
      </c>
      <c r="J1040">
        <f>IF($A1040="",NA(),IF($C1040="Strategy",2+$F1040*0.023,NA()))</f>
      </c>
      <c r="K1040">
        <f>IF($A1040="",NA(),IF($C1040="Deckbuilder",$B1040,NA()))</f>
      </c>
      <c r="L1040">
        <f>IF($A1040="",NA(),IF($C1040="Deckbuilder",3+$F1040*0.023,NA()))</f>
      </c>
      <c r="M1040">
        <f>IF($A1040="",NA(),IF($C1040="Traditional",$B1040,NA()))</f>
      </c>
      <c r="N1040">
        <f>IF($A1040="",NA(),IF($C1040="Traditional",4+$F1040*0.023,NA()))</f>
      </c>
      <c r="O1040">
        <f>IF($A1040="","",$D1040+ROW()/1000000)</f>
      </c>
      <c r="P1040" t="str">
        <f>IF(OR($A1040="",INDEX(games!$H:$H,ROW())=""),"",INDEX(games!$H:$H,ROW()))</f>
      </c>
      <c r="Q1040">
        <f>IF(OR($A1040="",$P1040&lt;&gt;"Yes"),"",$D1040+ROW()/1000000)</f>
      </c>
      <c r="T1040">
        <f>IF($Y1040="","",INDEX($B$2:$B$2000,$Y1040))</f>
      </c>
      <c r="U1040">
        <f>IF($Z1040="","",INDEX($B$2:$B$2000,$Z1040))</f>
      </c>
      <c r="V1040">
        <f>IF(OR($T1040="",$U1040=""),"",$U1040-$T1040)</f>
      </c>
      <c r="W1040" t="str">
        <f>IF(TRIM(INDEX(connections!$A:$A,ROW()))="","",TRIM(INDEX(connections!$A:$A,ROW())))</f>
      </c>
      <c r="X1040" t="str">
        <f>IF($W1040="","",TRIM(INDEX(connections!$B:$B,ROW())))</f>
      </c>
      <c r="Y1040">
        <f>IF($W1040="","",IFERROR(MATCH($W1040,$A$2:$A$2000,0),""))</f>
      </c>
      <c r="Z1040">
        <f>IF($X1040="","",IFERROR(MATCH($X1040,$A$2:$A$2000,0),""))</f>
      </c>
      <c r="AA1040" t="str">
        <f>IF($Y1040="","",INDEX($P$2:$P$2000,$Y1040))</f>
      </c>
      <c r="AB1040" t="str">
        <f>IF($Z1040="","",INDEX($P$2:$P$2000,$Z1040))</f>
      </c>
      <c r="AC1040">
        <f>IF(AND($AA1040="Yes",$AB1040="Yes"),1,"")</f>
      </c>
      <c r="AD1040">
        <f>IF(OR($Y1040="",$Z1040=""),"",IF(INDEX($C$2:$C$2000,$Y1040)=INDEX($C$2:$C$2000,$Z1040),0,1))</f>
      </c>
      <c r="AE1040">
        <f>IF($AC1040&lt;&gt;1,"",IF(AND(INDEX($AG$2:$AG$2000,$Y1040)=1,INDEX($AG$2:$AG$2000,$Z1040)=1),1,""))</f>
      </c>
      <c r="AG1040">
        <f>IF($A1040="","",COUNTIFS($W$2:$W$2500,$A1040,$AB$2:$AB$2500,"Yes")+COUNTIFS($X$2:$X$2500,$A1040,$AA$2:$AA$2500,"Yes"))</f>
      </c>
      <c r="AH1040" t="str">
        <f>IF(OR($P1040&lt;&gt;"Yes",N($AG1040)=0),"",IF(AND($AG1040=1,COUNTIFS($W$2:$W$2500,$A1040,$AE$2:$AE$2500,1)+COUNTIFS($X$2:$X$2500,$A1040,$AE$2:$AE$2500,1)&gt;0),"","Yes"))</f>
      </c>
      <c r="AI1040">
        <f>IF($AH1040="Yes",$AG1040,"")</f>
      </c>
      <c r="AJ1040">
        <f>IF($AI1040="","",$AI1040+ROW()/1000000)</f>
      </c>
      <c r="AK1040">
        <f>IF(OR($A1040="",$P1040="Yes",N($AG1040)=0),"",$AG1040+ROW()/1000000)</f>
      </c>
      <c r="AL1040" t="str">
        <f>IF($A1040="","",INDEX(games!$J:$J,ROW())&amp;"")</f>
      </c>
      <c r="AM1040">
        <f>IF($A1040="","",SUMPRODUCT($AO1040:$BD1040,'Map Analysis'!$AP$2^{0,1,2,3,4,5,6,7,8,9,10,11,12,13,14,15}))</f>
      </c>
      <c r="AN1040">
        <f>IF($A1040="","",$AM1040+ROW()/10000000)</f>
      </c>
      <c r="AO1040">
        <f>IF($A1040="","",COUNTIF($W$2:$W$2500,$A1040))</f>
      </c>
      <c r="AP1040">
        <f>IF($A1040="","",SUMIFS($BF$2:$BF$2500,$W$2:$W$2500,$A1040))</f>
      </c>
      <c r="AQ1040">
        <f>IF($A1040="","",SUMIFS($BG$2:$BG$2500,$W$2:$W$2500,$A1040))</f>
      </c>
      <c r="AR1040">
        <f>IF($A1040="","",SUMIFS($BH$2:$BH$2500,$W$2:$W$2500,$A1040))</f>
      </c>
      <c r="AS1040">
        <f>IF($A1040="","",SUMIFS($BI$2:$BI$2500,$W$2:$W$2500,$A1040))</f>
      </c>
      <c r="AT1040">
        <f>IF($A1040="","",SUMIFS($BJ$2:$BJ$2500,$W$2:$W$2500,$A1040))</f>
      </c>
      <c r="AU1040">
        <f>IF($A1040="","",SUMIFS($BK$2:$BK$2500,$W$2:$W$2500,$A1040))</f>
      </c>
      <c r="AV1040">
        <f>IF($A1040="","",SUMIFS($BL$2:$BL$2500,$W$2:$W$2500,$A1040))</f>
      </c>
      <c r="AW1040">
        <f>IF($A1040="","",SUMIFS($BM$2:$BM$2500,$W$2:$W$2500,$A1040))</f>
      </c>
      <c r="AX1040">
        <f>IF($A1040="","",SUMIFS($BN$2:$BN$2500,$W$2:$W$2500,$A1040))</f>
      </c>
      <c r="AY1040">
        <f>IF($A1040="","",SUMIFS($BO$2:$BO$2500,$W$2:$W$2500,$A1040))</f>
      </c>
      <c r="AZ1040">
        <f>IF($A1040="","",SUMIFS($BP$2:$BP$2500,$W$2:$W$2500,$A1040))</f>
      </c>
      <c r="BA1040">
        <f>IF($A1040="","",SUMIFS($BQ$2:$BQ$2500,$W$2:$W$2500,$A1040))</f>
      </c>
      <c r="BB1040">
        <f>IF($A1040="","",SUMIFS($BR$2:$BR$2500,$W$2:$W$2500,$A1040))</f>
      </c>
      <c r="BC1040">
        <f>IF($A1040="","",SUMIFS($BS$2:$BS$2500,$W$2:$W$2500,$A1040))</f>
      </c>
      <c r="BD1040">
        <f>IF($A1040="","",SUMIFS($BT$2:$BT$2500,$W$2:$W$2500,$A1040))</f>
      </c>
      <c r="BF1040">
        <f>IF($Z1040="","",INDEX($AO$2:$AO$2000,$Z1040))</f>
      </c>
      <c r="BG1040">
        <f>IF($Z1040="","",INDEX($AP$2:$AP$2000,$Z1040))</f>
      </c>
      <c r="BH1040">
        <f>IF($Z1040="","",INDEX($AQ$2:$AQ$2000,$Z1040))</f>
      </c>
      <c r="BI1040">
        <f>IF($Z1040="","",INDEX($AR$2:$AR$2000,$Z1040))</f>
      </c>
      <c r="BJ1040">
        <f>IF($Z1040="","",INDEX($AS$2:$AS$2000,$Z1040))</f>
      </c>
      <c r="BK1040">
        <f>IF($Z1040="","",INDEX($AT$2:$AT$2000,$Z1040))</f>
      </c>
      <c r="BL1040">
        <f>IF($Z1040="","",INDEX($AU$2:$AU$2000,$Z1040))</f>
      </c>
      <c r="BM1040">
        <f>IF($Z1040="","",INDEX($AV$2:$AV$2000,$Z1040))</f>
      </c>
      <c r="BN1040">
        <f>IF($Z1040="","",INDEX($AW$2:$AW$2000,$Z1040))</f>
      </c>
      <c r="BO1040">
        <f>IF($Z1040="","",INDEX($AX$2:$AX$2000,$Z1040))</f>
      </c>
      <c r="BP1040">
        <f>IF($Z1040="","",INDEX($AY$2:$AY$2000,$Z1040))</f>
      </c>
      <c r="BQ1040">
        <f>IF($Z1040="","",INDEX($AZ$2:$AZ$2000,$Z1040))</f>
      </c>
      <c r="BR1040">
        <f>IF($Z1040="","",INDEX($BA$2:$BA$2000,$Z1040))</f>
      </c>
      <c r="BS1040">
        <f>IF($Z1040="","",INDEX($BB$2:$BB$2000,$Z1040))</f>
      </c>
      <c r="BT1040">
        <f>IF($Z1040="","",INDEX($BC$2:$BC$2000,$Z1040))</f>
      </c>
      <c r="BV1040">
        <f>IF(OR($A1040="",$P1040&lt;&gt;"Yes",$AH1040="Yes"),"",1+N($AG1040))</f>
      </c>
      <c r="BW1040">
        <f>IF($A1040="","",COUNTIFS($W$2:$W$2500,$A1040,$BZ$2:$BZ$2500,"Yes")+COUNTIFS($X$2:$X$2500,$A1040,$BY$2:$BY$2500,"Yes"))</f>
      </c>
      <c r="BX1040">
        <f>IF(OR($A1040="",$P1040="Yes"),"",IF(N($BW1040)=0,0,1+SUMIFS($CB$2:$CB$2500,$W$2:$W$2500,$A1040)+SUMIFS($CA$2:$CA$2500,$X$2:$X$2500,$A1040)))</f>
      </c>
      <c r="BY1040" t="str">
        <f>IF($Y1040="","",INDEX($AH$2:$AH$2000,$Y1040)&amp;"")</f>
      </c>
      <c r="BZ1040" t="str">
        <f>IF($Z1040="","",INDEX($AH$2:$AH$2000,$Z1040)&amp;"")</f>
      </c>
      <c r="CA1040">
        <f>IF($Y1040="","",INDEX($BV$2:$BV$2000,$Y1040))</f>
      </c>
      <c r="CB1040">
        <f>IF($Z1040="","",INDEX($BV$2:$BV$2000,$Z1040))</f>
      </c>
    </row>
    <row r="1041">
      <c r="A1041" t="str">
        <f>IF(TRIM(INDEX(games!$A:$A,ROW()))="","",TRIM(INDEX(games!$A:$A,ROW())))</f>
      </c>
      <c r="B1041">
        <f>IF(OR($A1041="",INDEX(games!$B:$B,ROW())=""),"",INDEX(games!$B:$B,ROW()))</f>
      </c>
      <c r="C1041" t="str">
        <f>IF(OR($A1041="",INDEX(games!$C:$C,ROW())=""),"",INDEX(games!$C:$C,ROW()))</f>
      </c>
      <c r="D1041">
        <f>IF($A1041="","",COUNTIF($W$2:$W$2500,$A1041)+COUNTIF($X$2:$X$2500,$A1041))</f>
      </c>
      <c r="E1041">
        <f>IF($A1041="","",IFERROR(MATCH($C1041,$R$2:$R$5,0),0))</f>
      </c>
      <c r="F1041">
        <f>IF($A1041="","",MOD(ROW(),34))</f>
      </c>
      <c r="G1041">
        <f>IF($A1041="",NA(),IF($C1041="Action",$B1041,NA()))</f>
      </c>
      <c r="H1041">
        <f>IF($A1041="",NA(),IF($C1041="Action",1+$F1041*0.023,NA()))</f>
      </c>
      <c r="I1041">
        <f>IF($A1041="",NA(),IF($C1041="Strategy",$B1041,NA()))</f>
      </c>
      <c r="J1041">
        <f>IF($A1041="",NA(),IF($C1041="Strategy",2+$F1041*0.023,NA()))</f>
      </c>
      <c r="K1041">
        <f>IF($A1041="",NA(),IF($C1041="Deckbuilder",$B1041,NA()))</f>
      </c>
      <c r="L1041">
        <f>IF($A1041="",NA(),IF($C1041="Deckbuilder",3+$F1041*0.023,NA()))</f>
      </c>
      <c r="M1041">
        <f>IF($A1041="",NA(),IF($C1041="Traditional",$B1041,NA()))</f>
      </c>
      <c r="N1041">
        <f>IF($A1041="",NA(),IF($C1041="Traditional",4+$F1041*0.023,NA()))</f>
      </c>
      <c r="O1041">
        <f>IF($A1041="","",$D1041+ROW()/1000000)</f>
      </c>
      <c r="P1041" t="str">
        <f>IF(OR($A1041="",INDEX(games!$H:$H,ROW())=""),"",INDEX(games!$H:$H,ROW()))</f>
      </c>
      <c r="Q1041">
        <f>IF(OR($A1041="",$P1041&lt;&gt;"Yes"),"",$D1041+ROW()/1000000)</f>
      </c>
      <c r="T1041">
        <f>IF($Y1041="","",INDEX($B$2:$B$2000,$Y1041))</f>
      </c>
      <c r="U1041">
        <f>IF($Z1041="","",INDEX($B$2:$B$2000,$Z1041))</f>
      </c>
      <c r="V1041">
        <f>IF(OR($T1041="",$U1041=""),"",$U1041-$T1041)</f>
      </c>
      <c r="W1041" t="str">
        <f>IF(TRIM(INDEX(connections!$A:$A,ROW()))="","",TRIM(INDEX(connections!$A:$A,ROW())))</f>
      </c>
      <c r="X1041" t="str">
        <f>IF($W1041="","",TRIM(INDEX(connections!$B:$B,ROW())))</f>
      </c>
      <c r="Y1041">
        <f>IF($W1041="","",IFERROR(MATCH($W1041,$A$2:$A$2000,0),""))</f>
      </c>
      <c r="Z1041">
        <f>IF($X1041="","",IFERROR(MATCH($X1041,$A$2:$A$2000,0),""))</f>
      </c>
      <c r="AA1041" t="str">
        <f>IF($Y1041="","",INDEX($P$2:$P$2000,$Y1041))</f>
      </c>
      <c r="AB1041" t="str">
        <f>IF($Z1041="","",INDEX($P$2:$P$2000,$Z1041))</f>
      </c>
      <c r="AC1041">
        <f>IF(AND($AA1041="Yes",$AB1041="Yes"),1,"")</f>
      </c>
      <c r="AD1041">
        <f>IF(OR($Y1041="",$Z1041=""),"",IF(INDEX($C$2:$C$2000,$Y1041)=INDEX($C$2:$C$2000,$Z1041),0,1))</f>
      </c>
      <c r="AE1041">
        <f>IF($AC1041&lt;&gt;1,"",IF(AND(INDEX($AG$2:$AG$2000,$Y1041)=1,INDEX($AG$2:$AG$2000,$Z1041)=1),1,""))</f>
      </c>
      <c r="AG1041">
        <f>IF($A1041="","",COUNTIFS($W$2:$W$2500,$A1041,$AB$2:$AB$2500,"Yes")+COUNTIFS($X$2:$X$2500,$A1041,$AA$2:$AA$2500,"Yes"))</f>
      </c>
      <c r="AH1041" t="str">
        <f>IF(OR($P1041&lt;&gt;"Yes",N($AG1041)=0),"",IF(AND($AG1041=1,COUNTIFS($W$2:$W$2500,$A1041,$AE$2:$AE$2500,1)+COUNTIFS($X$2:$X$2500,$A1041,$AE$2:$AE$2500,1)&gt;0),"","Yes"))</f>
      </c>
      <c r="AI1041">
        <f>IF($AH1041="Yes",$AG1041,"")</f>
      </c>
      <c r="AJ1041">
        <f>IF($AI1041="","",$AI1041+ROW()/1000000)</f>
      </c>
      <c r="AK1041">
        <f>IF(OR($A1041="",$P1041="Yes",N($AG1041)=0),"",$AG1041+ROW()/1000000)</f>
      </c>
      <c r="AL1041" t="str">
        <f>IF($A1041="","",INDEX(games!$J:$J,ROW())&amp;"")</f>
      </c>
      <c r="AM1041">
        <f>IF($A1041="","",SUMPRODUCT($AO1041:$BD1041,'Map Analysis'!$AP$2^{0,1,2,3,4,5,6,7,8,9,10,11,12,13,14,15}))</f>
      </c>
      <c r="AN1041">
        <f>IF($A1041="","",$AM1041+ROW()/10000000)</f>
      </c>
      <c r="AO1041">
        <f>IF($A1041="","",COUNTIF($W$2:$W$2500,$A1041))</f>
      </c>
      <c r="AP1041">
        <f>IF($A1041="","",SUMIFS($BF$2:$BF$2500,$W$2:$W$2500,$A1041))</f>
      </c>
      <c r="AQ1041">
        <f>IF($A1041="","",SUMIFS($BG$2:$BG$2500,$W$2:$W$2500,$A1041))</f>
      </c>
      <c r="AR1041">
        <f>IF($A1041="","",SUMIFS($BH$2:$BH$2500,$W$2:$W$2500,$A1041))</f>
      </c>
      <c r="AS1041">
        <f>IF($A1041="","",SUMIFS($BI$2:$BI$2500,$W$2:$W$2500,$A1041))</f>
      </c>
      <c r="AT1041">
        <f>IF($A1041="","",SUMIFS($BJ$2:$BJ$2500,$W$2:$W$2500,$A1041))</f>
      </c>
      <c r="AU1041">
        <f>IF($A1041="","",SUMIFS($BK$2:$BK$2500,$W$2:$W$2500,$A1041))</f>
      </c>
      <c r="AV1041">
        <f>IF($A1041="","",SUMIFS($BL$2:$BL$2500,$W$2:$W$2500,$A1041))</f>
      </c>
      <c r="AW1041">
        <f>IF($A1041="","",SUMIFS($BM$2:$BM$2500,$W$2:$W$2500,$A1041))</f>
      </c>
      <c r="AX1041">
        <f>IF($A1041="","",SUMIFS($BN$2:$BN$2500,$W$2:$W$2500,$A1041))</f>
      </c>
      <c r="AY1041">
        <f>IF($A1041="","",SUMIFS($BO$2:$BO$2500,$W$2:$W$2500,$A1041))</f>
      </c>
      <c r="AZ1041">
        <f>IF($A1041="","",SUMIFS($BP$2:$BP$2500,$W$2:$W$2500,$A1041))</f>
      </c>
      <c r="BA1041">
        <f>IF($A1041="","",SUMIFS($BQ$2:$BQ$2500,$W$2:$W$2500,$A1041))</f>
      </c>
      <c r="BB1041">
        <f>IF($A1041="","",SUMIFS($BR$2:$BR$2500,$W$2:$W$2500,$A1041))</f>
      </c>
      <c r="BC1041">
        <f>IF($A1041="","",SUMIFS($BS$2:$BS$2500,$W$2:$W$2500,$A1041))</f>
      </c>
      <c r="BD1041">
        <f>IF($A1041="","",SUMIFS($BT$2:$BT$2500,$W$2:$W$2500,$A1041))</f>
      </c>
      <c r="BF1041">
        <f>IF($Z1041="","",INDEX($AO$2:$AO$2000,$Z1041))</f>
      </c>
      <c r="BG1041">
        <f>IF($Z1041="","",INDEX($AP$2:$AP$2000,$Z1041))</f>
      </c>
      <c r="BH1041">
        <f>IF($Z1041="","",INDEX($AQ$2:$AQ$2000,$Z1041))</f>
      </c>
      <c r="BI1041">
        <f>IF($Z1041="","",INDEX($AR$2:$AR$2000,$Z1041))</f>
      </c>
      <c r="BJ1041">
        <f>IF($Z1041="","",INDEX($AS$2:$AS$2000,$Z1041))</f>
      </c>
      <c r="BK1041">
        <f>IF($Z1041="","",INDEX($AT$2:$AT$2000,$Z1041))</f>
      </c>
      <c r="BL1041">
        <f>IF($Z1041="","",INDEX($AU$2:$AU$2000,$Z1041))</f>
      </c>
      <c r="BM1041">
        <f>IF($Z1041="","",INDEX($AV$2:$AV$2000,$Z1041))</f>
      </c>
      <c r="BN1041">
        <f>IF($Z1041="","",INDEX($AW$2:$AW$2000,$Z1041))</f>
      </c>
      <c r="BO1041">
        <f>IF($Z1041="","",INDEX($AX$2:$AX$2000,$Z1041))</f>
      </c>
      <c r="BP1041">
        <f>IF($Z1041="","",INDEX($AY$2:$AY$2000,$Z1041))</f>
      </c>
      <c r="BQ1041">
        <f>IF($Z1041="","",INDEX($AZ$2:$AZ$2000,$Z1041))</f>
      </c>
      <c r="BR1041">
        <f>IF($Z1041="","",INDEX($BA$2:$BA$2000,$Z1041))</f>
      </c>
      <c r="BS1041">
        <f>IF($Z1041="","",INDEX($BB$2:$BB$2000,$Z1041))</f>
      </c>
      <c r="BT1041">
        <f>IF($Z1041="","",INDEX($BC$2:$BC$2000,$Z1041))</f>
      </c>
      <c r="BV1041">
        <f>IF(OR($A1041="",$P1041&lt;&gt;"Yes",$AH1041="Yes"),"",1+N($AG1041))</f>
      </c>
      <c r="BW1041">
        <f>IF($A1041="","",COUNTIFS($W$2:$W$2500,$A1041,$BZ$2:$BZ$2500,"Yes")+COUNTIFS($X$2:$X$2500,$A1041,$BY$2:$BY$2500,"Yes"))</f>
      </c>
      <c r="BX1041">
        <f>IF(OR($A1041="",$P1041="Yes"),"",IF(N($BW1041)=0,0,1+SUMIFS($CB$2:$CB$2500,$W$2:$W$2500,$A1041)+SUMIFS($CA$2:$CA$2500,$X$2:$X$2500,$A1041)))</f>
      </c>
      <c r="BY1041" t="str">
        <f>IF($Y1041="","",INDEX($AH$2:$AH$2000,$Y1041)&amp;"")</f>
      </c>
      <c r="BZ1041" t="str">
        <f>IF($Z1041="","",INDEX($AH$2:$AH$2000,$Z1041)&amp;"")</f>
      </c>
      <c r="CA1041">
        <f>IF($Y1041="","",INDEX($BV$2:$BV$2000,$Y1041))</f>
      </c>
      <c r="CB1041">
        <f>IF($Z1041="","",INDEX($BV$2:$BV$2000,$Z1041))</f>
      </c>
    </row>
    <row r="1042">
      <c r="A1042" t="str">
        <f>IF(TRIM(INDEX(games!$A:$A,ROW()))="","",TRIM(INDEX(games!$A:$A,ROW())))</f>
      </c>
      <c r="B1042">
        <f>IF(OR($A1042="",INDEX(games!$B:$B,ROW())=""),"",INDEX(games!$B:$B,ROW()))</f>
      </c>
      <c r="C1042" t="str">
        <f>IF(OR($A1042="",INDEX(games!$C:$C,ROW())=""),"",INDEX(games!$C:$C,ROW()))</f>
      </c>
      <c r="D1042">
        <f>IF($A1042="","",COUNTIF($W$2:$W$2500,$A1042)+COUNTIF($X$2:$X$2500,$A1042))</f>
      </c>
      <c r="E1042">
        <f>IF($A1042="","",IFERROR(MATCH($C1042,$R$2:$R$5,0),0))</f>
      </c>
      <c r="F1042">
        <f>IF($A1042="","",MOD(ROW(),34))</f>
      </c>
      <c r="G1042">
        <f>IF($A1042="",NA(),IF($C1042="Action",$B1042,NA()))</f>
      </c>
      <c r="H1042">
        <f>IF($A1042="",NA(),IF($C1042="Action",1+$F1042*0.023,NA()))</f>
      </c>
      <c r="I1042">
        <f>IF($A1042="",NA(),IF($C1042="Strategy",$B1042,NA()))</f>
      </c>
      <c r="J1042">
        <f>IF($A1042="",NA(),IF($C1042="Strategy",2+$F1042*0.023,NA()))</f>
      </c>
      <c r="K1042">
        <f>IF($A1042="",NA(),IF($C1042="Deckbuilder",$B1042,NA()))</f>
      </c>
      <c r="L1042">
        <f>IF($A1042="",NA(),IF($C1042="Deckbuilder",3+$F1042*0.023,NA()))</f>
      </c>
      <c r="M1042">
        <f>IF($A1042="",NA(),IF($C1042="Traditional",$B1042,NA()))</f>
      </c>
      <c r="N1042">
        <f>IF($A1042="",NA(),IF($C1042="Traditional",4+$F1042*0.023,NA()))</f>
      </c>
      <c r="O1042">
        <f>IF($A1042="","",$D1042+ROW()/1000000)</f>
      </c>
      <c r="P1042" t="str">
        <f>IF(OR($A1042="",INDEX(games!$H:$H,ROW())=""),"",INDEX(games!$H:$H,ROW()))</f>
      </c>
      <c r="Q1042">
        <f>IF(OR($A1042="",$P1042&lt;&gt;"Yes"),"",$D1042+ROW()/1000000)</f>
      </c>
      <c r="T1042">
        <f>IF($Y1042="","",INDEX($B$2:$B$2000,$Y1042))</f>
      </c>
      <c r="U1042">
        <f>IF($Z1042="","",INDEX($B$2:$B$2000,$Z1042))</f>
      </c>
      <c r="V1042">
        <f>IF(OR($T1042="",$U1042=""),"",$U1042-$T1042)</f>
      </c>
      <c r="W1042" t="str">
        <f>IF(TRIM(INDEX(connections!$A:$A,ROW()))="","",TRIM(INDEX(connections!$A:$A,ROW())))</f>
      </c>
      <c r="X1042" t="str">
        <f>IF($W1042="","",TRIM(INDEX(connections!$B:$B,ROW())))</f>
      </c>
      <c r="Y1042">
        <f>IF($W1042="","",IFERROR(MATCH($W1042,$A$2:$A$2000,0),""))</f>
      </c>
      <c r="Z1042">
        <f>IF($X1042="","",IFERROR(MATCH($X1042,$A$2:$A$2000,0),""))</f>
      </c>
      <c r="AA1042" t="str">
        <f>IF($Y1042="","",INDEX($P$2:$P$2000,$Y1042))</f>
      </c>
      <c r="AB1042" t="str">
        <f>IF($Z1042="","",INDEX($P$2:$P$2000,$Z1042))</f>
      </c>
      <c r="AC1042">
        <f>IF(AND($AA1042="Yes",$AB1042="Yes"),1,"")</f>
      </c>
      <c r="AD1042">
        <f>IF(OR($Y1042="",$Z1042=""),"",IF(INDEX($C$2:$C$2000,$Y1042)=INDEX($C$2:$C$2000,$Z1042),0,1))</f>
      </c>
      <c r="AE1042">
        <f>IF($AC1042&lt;&gt;1,"",IF(AND(INDEX($AG$2:$AG$2000,$Y1042)=1,INDEX($AG$2:$AG$2000,$Z1042)=1),1,""))</f>
      </c>
      <c r="AG1042">
        <f>IF($A1042="","",COUNTIFS($W$2:$W$2500,$A1042,$AB$2:$AB$2500,"Yes")+COUNTIFS($X$2:$X$2500,$A1042,$AA$2:$AA$2500,"Yes"))</f>
      </c>
      <c r="AH1042" t="str">
        <f>IF(OR($P1042&lt;&gt;"Yes",N($AG1042)=0),"",IF(AND($AG1042=1,COUNTIFS($W$2:$W$2500,$A1042,$AE$2:$AE$2500,1)+COUNTIFS($X$2:$X$2500,$A1042,$AE$2:$AE$2500,1)&gt;0),"","Yes"))</f>
      </c>
      <c r="AI1042">
        <f>IF($AH1042="Yes",$AG1042,"")</f>
      </c>
      <c r="AJ1042">
        <f>IF($AI1042="","",$AI1042+ROW()/1000000)</f>
      </c>
      <c r="AK1042">
        <f>IF(OR($A1042="",$P1042="Yes",N($AG1042)=0),"",$AG1042+ROW()/1000000)</f>
      </c>
      <c r="AL1042" t="str">
        <f>IF($A1042="","",INDEX(games!$J:$J,ROW())&amp;"")</f>
      </c>
      <c r="AM1042">
        <f>IF($A1042="","",SUMPRODUCT($AO1042:$BD1042,'Map Analysis'!$AP$2^{0,1,2,3,4,5,6,7,8,9,10,11,12,13,14,15}))</f>
      </c>
      <c r="AN1042">
        <f>IF($A1042="","",$AM1042+ROW()/10000000)</f>
      </c>
      <c r="AO1042">
        <f>IF($A1042="","",COUNTIF($W$2:$W$2500,$A1042))</f>
      </c>
      <c r="AP1042">
        <f>IF($A1042="","",SUMIFS($BF$2:$BF$2500,$W$2:$W$2500,$A1042))</f>
      </c>
      <c r="AQ1042">
        <f>IF($A1042="","",SUMIFS($BG$2:$BG$2500,$W$2:$W$2500,$A1042))</f>
      </c>
      <c r="AR1042">
        <f>IF($A1042="","",SUMIFS($BH$2:$BH$2500,$W$2:$W$2500,$A1042))</f>
      </c>
      <c r="AS1042">
        <f>IF($A1042="","",SUMIFS($BI$2:$BI$2500,$W$2:$W$2500,$A1042))</f>
      </c>
      <c r="AT1042">
        <f>IF($A1042="","",SUMIFS($BJ$2:$BJ$2500,$W$2:$W$2500,$A1042))</f>
      </c>
      <c r="AU1042">
        <f>IF($A1042="","",SUMIFS($BK$2:$BK$2500,$W$2:$W$2500,$A1042))</f>
      </c>
      <c r="AV1042">
        <f>IF($A1042="","",SUMIFS($BL$2:$BL$2500,$W$2:$W$2500,$A1042))</f>
      </c>
      <c r="AW1042">
        <f>IF($A1042="","",SUMIFS($BM$2:$BM$2500,$W$2:$W$2500,$A1042))</f>
      </c>
      <c r="AX1042">
        <f>IF($A1042="","",SUMIFS($BN$2:$BN$2500,$W$2:$W$2500,$A1042))</f>
      </c>
      <c r="AY1042">
        <f>IF($A1042="","",SUMIFS($BO$2:$BO$2500,$W$2:$W$2500,$A1042))</f>
      </c>
      <c r="AZ1042">
        <f>IF($A1042="","",SUMIFS($BP$2:$BP$2500,$W$2:$W$2500,$A1042))</f>
      </c>
      <c r="BA1042">
        <f>IF($A1042="","",SUMIFS($BQ$2:$BQ$2500,$W$2:$W$2500,$A1042))</f>
      </c>
      <c r="BB1042">
        <f>IF($A1042="","",SUMIFS($BR$2:$BR$2500,$W$2:$W$2500,$A1042))</f>
      </c>
      <c r="BC1042">
        <f>IF($A1042="","",SUMIFS($BS$2:$BS$2500,$W$2:$W$2500,$A1042))</f>
      </c>
      <c r="BD1042">
        <f>IF($A1042="","",SUMIFS($BT$2:$BT$2500,$W$2:$W$2500,$A1042))</f>
      </c>
      <c r="BF1042">
        <f>IF($Z1042="","",INDEX($AO$2:$AO$2000,$Z1042))</f>
      </c>
      <c r="BG1042">
        <f>IF($Z1042="","",INDEX($AP$2:$AP$2000,$Z1042))</f>
      </c>
      <c r="BH1042">
        <f>IF($Z1042="","",INDEX($AQ$2:$AQ$2000,$Z1042))</f>
      </c>
      <c r="BI1042">
        <f>IF($Z1042="","",INDEX($AR$2:$AR$2000,$Z1042))</f>
      </c>
      <c r="BJ1042">
        <f>IF($Z1042="","",INDEX($AS$2:$AS$2000,$Z1042))</f>
      </c>
      <c r="BK1042">
        <f>IF($Z1042="","",INDEX($AT$2:$AT$2000,$Z1042))</f>
      </c>
      <c r="BL1042">
        <f>IF($Z1042="","",INDEX($AU$2:$AU$2000,$Z1042))</f>
      </c>
      <c r="BM1042">
        <f>IF($Z1042="","",INDEX($AV$2:$AV$2000,$Z1042))</f>
      </c>
      <c r="BN1042">
        <f>IF($Z1042="","",INDEX($AW$2:$AW$2000,$Z1042))</f>
      </c>
      <c r="BO1042">
        <f>IF($Z1042="","",INDEX($AX$2:$AX$2000,$Z1042))</f>
      </c>
      <c r="BP1042">
        <f>IF($Z1042="","",INDEX($AY$2:$AY$2000,$Z1042))</f>
      </c>
      <c r="BQ1042">
        <f>IF($Z1042="","",INDEX($AZ$2:$AZ$2000,$Z1042))</f>
      </c>
      <c r="BR1042">
        <f>IF($Z1042="","",INDEX($BA$2:$BA$2000,$Z1042))</f>
      </c>
      <c r="BS1042">
        <f>IF($Z1042="","",INDEX($BB$2:$BB$2000,$Z1042))</f>
      </c>
      <c r="BT1042">
        <f>IF($Z1042="","",INDEX($BC$2:$BC$2000,$Z1042))</f>
      </c>
      <c r="BV1042">
        <f>IF(OR($A1042="",$P1042&lt;&gt;"Yes",$AH1042="Yes"),"",1+N($AG1042))</f>
      </c>
      <c r="BW1042">
        <f>IF($A1042="","",COUNTIFS($W$2:$W$2500,$A1042,$BZ$2:$BZ$2500,"Yes")+COUNTIFS($X$2:$X$2500,$A1042,$BY$2:$BY$2500,"Yes"))</f>
      </c>
      <c r="BX1042">
        <f>IF(OR($A1042="",$P1042="Yes"),"",IF(N($BW1042)=0,0,1+SUMIFS($CB$2:$CB$2500,$W$2:$W$2500,$A1042)+SUMIFS($CA$2:$CA$2500,$X$2:$X$2500,$A1042)))</f>
      </c>
      <c r="BY1042" t="str">
        <f>IF($Y1042="","",INDEX($AH$2:$AH$2000,$Y1042)&amp;"")</f>
      </c>
      <c r="BZ1042" t="str">
        <f>IF($Z1042="","",INDEX($AH$2:$AH$2000,$Z1042)&amp;"")</f>
      </c>
      <c r="CA1042">
        <f>IF($Y1042="","",INDEX($BV$2:$BV$2000,$Y1042))</f>
      </c>
      <c r="CB1042">
        <f>IF($Z1042="","",INDEX($BV$2:$BV$2000,$Z1042))</f>
      </c>
    </row>
    <row r="1043">
      <c r="A1043" t="str">
        <f>IF(TRIM(INDEX(games!$A:$A,ROW()))="","",TRIM(INDEX(games!$A:$A,ROW())))</f>
      </c>
      <c r="B1043">
        <f>IF(OR($A1043="",INDEX(games!$B:$B,ROW())=""),"",INDEX(games!$B:$B,ROW()))</f>
      </c>
      <c r="C1043" t="str">
        <f>IF(OR($A1043="",INDEX(games!$C:$C,ROW())=""),"",INDEX(games!$C:$C,ROW()))</f>
      </c>
      <c r="D1043">
        <f>IF($A1043="","",COUNTIF($W$2:$W$2500,$A1043)+COUNTIF($X$2:$X$2500,$A1043))</f>
      </c>
      <c r="E1043">
        <f>IF($A1043="","",IFERROR(MATCH($C1043,$R$2:$R$5,0),0))</f>
      </c>
      <c r="F1043">
        <f>IF($A1043="","",MOD(ROW(),34))</f>
      </c>
      <c r="G1043">
        <f>IF($A1043="",NA(),IF($C1043="Action",$B1043,NA()))</f>
      </c>
      <c r="H1043">
        <f>IF($A1043="",NA(),IF($C1043="Action",1+$F1043*0.023,NA()))</f>
      </c>
      <c r="I1043">
        <f>IF($A1043="",NA(),IF($C1043="Strategy",$B1043,NA()))</f>
      </c>
      <c r="J1043">
        <f>IF($A1043="",NA(),IF($C1043="Strategy",2+$F1043*0.023,NA()))</f>
      </c>
      <c r="K1043">
        <f>IF($A1043="",NA(),IF($C1043="Deckbuilder",$B1043,NA()))</f>
      </c>
      <c r="L1043">
        <f>IF($A1043="",NA(),IF($C1043="Deckbuilder",3+$F1043*0.023,NA()))</f>
      </c>
      <c r="M1043">
        <f>IF($A1043="",NA(),IF($C1043="Traditional",$B1043,NA()))</f>
      </c>
      <c r="N1043">
        <f>IF($A1043="",NA(),IF($C1043="Traditional",4+$F1043*0.023,NA()))</f>
      </c>
      <c r="O1043">
        <f>IF($A1043="","",$D1043+ROW()/1000000)</f>
      </c>
      <c r="P1043" t="str">
        <f>IF(OR($A1043="",INDEX(games!$H:$H,ROW())=""),"",INDEX(games!$H:$H,ROW()))</f>
      </c>
      <c r="Q1043">
        <f>IF(OR($A1043="",$P1043&lt;&gt;"Yes"),"",$D1043+ROW()/1000000)</f>
      </c>
      <c r="T1043">
        <f>IF($Y1043="","",INDEX($B$2:$B$2000,$Y1043))</f>
      </c>
      <c r="U1043">
        <f>IF($Z1043="","",INDEX($B$2:$B$2000,$Z1043))</f>
      </c>
      <c r="V1043">
        <f>IF(OR($T1043="",$U1043=""),"",$U1043-$T1043)</f>
      </c>
      <c r="W1043" t="str">
        <f>IF(TRIM(INDEX(connections!$A:$A,ROW()))="","",TRIM(INDEX(connections!$A:$A,ROW())))</f>
      </c>
      <c r="X1043" t="str">
        <f>IF($W1043="","",TRIM(INDEX(connections!$B:$B,ROW())))</f>
      </c>
      <c r="Y1043">
        <f>IF($W1043="","",IFERROR(MATCH($W1043,$A$2:$A$2000,0),""))</f>
      </c>
      <c r="Z1043">
        <f>IF($X1043="","",IFERROR(MATCH($X1043,$A$2:$A$2000,0),""))</f>
      </c>
      <c r="AA1043" t="str">
        <f>IF($Y1043="","",INDEX($P$2:$P$2000,$Y1043))</f>
      </c>
      <c r="AB1043" t="str">
        <f>IF($Z1043="","",INDEX($P$2:$P$2000,$Z1043))</f>
      </c>
      <c r="AC1043">
        <f>IF(AND($AA1043="Yes",$AB1043="Yes"),1,"")</f>
      </c>
      <c r="AD1043">
        <f>IF(OR($Y1043="",$Z1043=""),"",IF(INDEX($C$2:$C$2000,$Y1043)=INDEX($C$2:$C$2000,$Z1043),0,1))</f>
      </c>
      <c r="AE1043">
        <f>IF($AC1043&lt;&gt;1,"",IF(AND(INDEX($AG$2:$AG$2000,$Y1043)=1,INDEX($AG$2:$AG$2000,$Z1043)=1),1,""))</f>
      </c>
      <c r="AG1043">
        <f>IF($A1043="","",COUNTIFS($W$2:$W$2500,$A1043,$AB$2:$AB$2500,"Yes")+COUNTIFS($X$2:$X$2500,$A1043,$AA$2:$AA$2500,"Yes"))</f>
      </c>
      <c r="AH1043" t="str">
        <f>IF(OR($P1043&lt;&gt;"Yes",N($AG1043)=0),"",IF(AND($AG1043=1,COUNTIFS($W$2:$W$2500,$A1043,$AE$2:$AE$2500,1)+COUNTIFS($X$2:$X$2500,$A1043,$AE$2:$AE$2500,1)&gt;0),"","Yes"))</f>
      </c>
      <c r="AI1043">
        <f>IF($AH1043="Yes",$AG1043,"")</f>
      </c>
      <c r="AJ1043">
        <f>IF($AI1043="","",$AI1043+ROW()/1000000)</f>
      </c>
      <c r="AK1043">
        <f>IF(OR($A1043="",$P1043="Yes",N($AG1043)=0),"",$AG1043+ROW()/1000000)</f>
      </c>
      <c r="AL1043" t="str">
        <f>IF($A1043="","",INDEX(games!$J:$J,ROW())&amp;"")</f>
      </c>
      <c r="AM1043">
        <f>IF($A1043="","",SUMPRODUCT($AO1043:$BD1043,'Map Analysis'!$AP$2^{0,1,2,3,4,5,6,7,8,9,10,11,12,13,14,15}))</f>
      </c>
      <c r="AN1043">
        <f>IF($A1043="","",$AM1043+ROW()/10000000)</f>
      </c>
      <c r="AO1043">
        <f>IF($A1043="","",COUNTIF($W$2:$W$2500,$A1043))</f>
      </c>
      <c r="AP1043">
        <f>IF($A1043="","",SUMIFS($BF$2:$BF$2500,$W$2:$W$2500,$A1043))</f>
      </c>
      <c r="AQ1043">
        <f>IF($A1043="","",SUMIFS($BG$2:$BG$2500,$W$2:$W$2500,$A1043))</f>
      </c>
      <c r="AR1043">
        <f>IF($A1043="","",SUMIFS($BH$2:$BH$2500,$W$2:$W$2500,$A1043))</f>
      </c>
      <c r="AS1043">
        <f>IF($A1043="","",SUMIFS($BI$2:$BI$2500,$W$2:$W$2500,$A1043))</f>
      </c>
      <c r="AT1043">
        <f>IF($A1043="","",SUMIFS($BJ$2:$BJ$2500,$W$2:$W$2500,$A1043))</f>
      </c>
      <c r="AU1043">
        <f>IF($A1043="","",SUMIFS($BK$2:$BK$2500,$W$2:$W$2500,$A1043))</f>
      </c>
      <c r="AV1043">
        <f>IF($A1043="","",SUMIFS($BL$2:$BL$2500,$W$2:$W$2500,$A1043))</f>
      </c>
      <c r="AW1043">
        <f>IF($A1043="","",SUMIFS($BM$2:$BM$2500,$W$2:$W$2500,$A1043))</f>
      </c>
      <c r="AX1043">
        <f>IF($A1043="","",SUMIFS($BN$2:$BN$2500,$W$2:$W$2500,$A1043))</f>
      </c>
      <c r="AY1043">
        <f>IF($A1043="","",SUMIFS($BO$2:$BO$2500,$W$2:$W$2500,$A1043))</f>
      </c>
      <c r="AZ1043">
        <f>IF($A1043="","",SUMIFS($BP$2:$BP$2500,$W$2:$W$2500,$A1043))</f>
      </c>
      <c r="BA1043">
        <f>IF($A1043="","",SUMIFS($BQ$2:$BQ$2500,$W$2:$W$2500,$A1043))</f>
      </c>
      <c r="BB1043">
        <f>IF($A1043="","",SUMIFS($BR$2:$BR$2500,$W$2:$W$2500,$A1043))</f>
      </c>
      <c r="BC1043">
        <f>IF($A1043="","",SUMIFS($BS$2:$BS$2500,$W$2:$W$2500,$A1043))</f>
      </c>
      <c r="BD1043">
        <f>IF($A1043="","",SUMIFS($BT$2:$BT$2500,$W$2:$W$2500,$A1043))</f>
      </c>
      <c r="BF1043">
        <f>IF($Z1043="","",INDEX($AO$2:$AO$2000,$Z1043))</f>
      </c>
      <c r="BG1043">
        <f>IF($Z1043="","",INDEX($AP$2:$AP$2000,$Z1043))</f>
      </c>
      <c r="BH1043">
        <f>IF($Z1043="","",INDEX($AQ$2:$AQ$2000,$Z1043))</f>
      </c>
      <c r="BI1043">
        <f>IF($Z1043="","",INDEX($AR$2:$AR$2000,$Z1043))</f>
      </c>
      <c r="BJ1043">
        <f>IF($Z1043="","",INDEX($AS$2:$AS$2000,$Z1043))</f>
      </c>
      <c r="BK1043">
        <f>IF($Z1043="","",INDEX($AT$2:$AT$2000,$Z1043))</f>
      </c>
      <c r="BL1043">
        <f>IF($Z1043="","",INDEX($AU$2:$AU$2000,$Z1043))</f>
      </c>
      <c r="BM1043">
        <f>IF($Z1043="","",INDEX($AV$2:$AV$2000,$Z1043))</f>
      </c>
      <c r="BN1043">
        <f>IF($Z1043="","",INDEX($AW$2:$AW$2000,$Z1043))</f>
      </c>
      <c r="BO1043">
        <f>IF($Z1043="","",INDEX($AX$2:$AX$2000,$Z1043))</f>
      </c>
      <c r="BP1043">
        <f>IF($Z1043="","",INDEX($AY$2:$AY$2000,$Z1043))</f>
      </c>
      <c r="BQ1043">
        <f>IF($Z1043="","",INDEX($AZ$2:$AZ$2000,$Z1043))</f>
      </c>
      <c r="BR1043">
        <f>IF($Z1043="","",INDEX($BA$2:$BA$2000,$Z1043))</f>
      </c>
      <c r="BS1043">
        <f>IF($Z1043="","",INDEX($BB$2:$BB$2000,$Z1043))</f>
      </c>
      <c r="BT1043">
        <f>IF($Z1043="","",INDEX($BC$2:$BC$2000,$Z1043))</f>
      </c>
      <c r="BV1043">
        <f>IF(OR($A1043="",$P1043&lt;&gt;"Yes",$AH1043="Yes"),"",1+N($AG1043))</f>
      </c>
      <c r="BW1043">
        <f>IF($A1043="","",COUNTIFS($W$2:$W$2500,$A1043,$BZ$2:$BZ$2500,"Yes")+COUNTIFS($X$2:$X$2500,$A1043,$BY$2:$BY$2500,"Yes"))</f>
      </c>
      <c r="BX1043">
        <f>IF(OR($A1043="",$P1043="Yes"),"",IF(N($BW1043)=0,0,1+SUMIFS($CB$2:$CB$2500,$W$2:$W$2500,$A1043)+SUMIFS($CA$2:$CA$2500,$X$2:$X$2500,$A1043)))</f>
      </c>
      <c r="BY1043" t="str">
        <f>IF($Y1043="","",INDEX($AH$2:$AH$2000,$Y1043)&amp;"")</f>
      </c>
      <c r="BZ1043" t="str">
        <f>IF($Z1043="","",INDEX($AH$2:$AH$2000,$Z1043)&amp;"")</f>
      </c>
      <c r="CA1043">
        <f>IF($Y1043="","",INDEX($BV$2:$BV$2000,$Y1043))</f>
      </c>
      <c r="CB1043">
        <f>IF($Z1043="","",INDEX($BV$2:$BV$2000,$Z1043))</f>
      </c>
    </row>
    <row r="1044">
      <c r="A1044" t="str">
        <f>IF(TRIM(INDEX(games!$A:$A,ROW()))="","",TRIM(INDEX(games!$A:$A,ROW())))</f>
      </c>
      <c r="B1044">
        <f>IF(OR($A1044="",INDEX(games!$B:$B,ROW())=""),"",INDEX(games!$B:$B,ROW()))</f>
      </c>
      <c r="C1044" t="str">
        <f>IF(OR($A1044="",INDEX(games!$C:$C,ROW())=""),"",INDEX(games!$C:$C,ROW()))</f>
      </c>
      <c r="D1044">
        <f>IF($A1044="","",COUNTIF($W$2:$W$2500,$A1044)+COUNTIF($X$2:$X$2500,$A1044))</f>
      </c>
      <c r="E1044">
        <f>IF($A1044="","",IFERROR(MATCH($C1044,$R$2:$R$5,0),0))</f>
      </c>
      <c r="F1044">
        <f>IF($A1044="","",MOD(ROW(),34))</f>
      </c>
      <c r="G1044">
        <f>IF($A1044="",NA(),IF($C1044="Action",$B1044,NA()))</f>
      </c>
      <c r="H1044">
        <f>IF($A1044="",NA(),IF($C1044="Action",1+$F1044*0.023,NA()))</f>
      </c>
      <c r="I1044">
        <f>IF($A1044="",NA(),IF($C1044="Strategy",$B1044,NA()))</f>
      </c>
      <c r="J1044">
        <f>IF($A1044="",NA(),IF($C1044="Strategy",2+$F1044*0.023,NA()))</f>
      </c>
      <c r="K1044">
        <f>IF($A1044="",NA(),IF($C1044="Deckbuilder",$B1044,NA()))</f>
      </c>
      <c r="L1044">
        <f>IF($A1044="",NA(),IF($C1044="Deckbuilder",3+$F1044*0.023,NA()))</f>
      </c>
      <c r="M1044">
        <f>IF($A1044="",NA(),IF($C1044="Traditional",$B1044,NA()))</f>
      </c>
      <c r="N1044">
        <f>IF($A1044="",NA(),IF($C1044="Traditional",4+$F1044*0.023,NA()))</f>
      </c>
      <c r="O1044">
        <f>IF($A1044="","",$D1044+ROW()/1000000)</f>
      </c>
      <c r="P1044" t="str">
        <f>IF(OR($A1044="",INDEX(games!$H:$H,ROW())=""),"",INDEX(games!$H:$H,ROW()))</f>
      </c>
      <c r="Q1044">
        <f>IF(OR($A1044="",$P1044&lt;&gt;"Yes"),"",$D1044+ROW()/1000000)</f>
      </c>
      <c r="T1044">
        <f>IF($Y1044="","",INDEX($B$2:$B$2000,$Y1044))</f>
      </c>
      <c r="U1044">
        <f>IF($Z1044="","",INDEX($B$2:$B$2000,$Z1044))</f>
      </c>
      <c r="V1044">
        <f>IF(OR($T1044="",$U1044=""),"",$U1044-$T1044)</f>
      </c>
      <c r="W1044" t="str">
        <f>IF(TRIM(INDEX(connections!$A:$A,ROW()))="","",TRIM(INDEX(connections!$A:$A,ROW())))</f>
      </c>
      <c r="X1044" t="str">
        <f>IF($W1044="","",TRIM(INDEX(connections!$B:$B,ROW())))</f>
      </c>
      <c r="Y1044">
        <f>IF($W1044="","",IFERROR(MATCH($W1044,$A$2:$A$2000,0),""))</f>
      </c>
      <c r="Z1044">
        <f>IF($X1044="","",IFERROR(MATCH($X1044,$A$2:$A$2000,0),""))</f>
      </c>
      <c r="AA1044" t="str">
        <f>IF($Y1044="","",INDEX($P$2:$P$2000,$Y1044))</f>
      </c>
      <c r="AB1044" t="str">
        <f>IF($Z1044="","",INDEX($P$2:$P$2000,$Z1044))</f>
      </c>
      <c r="AC1044">
        <f>IF(AND($AA1044="Yes",$AB1044="Yes"),1,"")</f>
      </c>
      <c r="AD1044">
        <f>IF(OR($Y1044="",$Z1044=""),"",IF(INDEX($C$2:$C$2000,$Y1044)=INDEX($C$2:$C$2000,$Z1044),0,1))</f>
      </c>
      <c r="AE1044">
        <f>IF($AC1044&lt;&gt;1,"",IF(AND(INDEX($AG$2:$AG$2000,$Y1044)=1,INDEX($AG$2:$AG$2000,$Z1044)=1),1,""))</f>
      </c>
      <c r="AG1044">
        <f>IF($A1044="","",COUNTIFS($W$2:$W$2500,$A1044,$AB$2:$AB$2500,"Yes")+COUNTIFS($X$2:$X$2500,$A1044,$AA$2:$AA$2500,"Yes"))</f>
      </c>
      <c r="AH1044" t="str">
        <f>IF(OR($P1044&lt;&gt;"Yes",N($AG1044)=0),"",IF(AND($AG1044=1,COUNTIFS($W$2:$W$2500,$A1044,$AE$2:$AE$2500,1)+COUNTIFS($X$2:$X$2500,$A1044,$AE$2:$AE$2500,1)&gt;0),"","Yes"))</f>
      </c>
      <c r="AI1044">
        <f>IF($AH1044="Yes",$AG1044,"")</f>
      </c>
      <c r="AJ1044">
        <f>IF($AI1044="","",$AI1044+ROW()/1000000)</f>
      </c>
      <c r="AK1044">
        <f>IF(OR($A1044="",$P1044="Yes",N($AG1044)=0),"",$AG1044+ROW()/1000000)</f>
      </c>
      <c r="AL1044" t="str">
        <f>IF($A1044="","",INDEX(games!$J:$J,ROW())&amp;"")</f>
      </c>
      <c r="AM1044">
        <f>IF($A1044="","",SUMPRODUCT($AO1044:$BD1044,'Map Analysis'!$AP$2^{0,1,2,3,4,5,6,7,8,9,10,11,12,13,14,15}))</f>
      </c>
      <c r="AN1044">
        <f>IF($A1044="","",$AM1044+ROW()/10000000)</f>
      </c>
      <c r="AO1044">
        <f>IF($A1044="","",COUNTIF($W$2:$W$2500,$A1044))</f>
      </c>
      <c r="AP1044">
        <f>IF($A1044="","",SUMIFS($BF$2:$BF$2500,$W$2:$W$2500,$A1044))</f>
      </c>
      <c r="AQ1044">
        <f>IF($A1044="","",SUMIFS($BG$2:$BG$2500,$W$2:$W$2500,$A1044))</f>
      </c>
      <c r="AR1044">
        <f>IF($A1044="","",SUMIFS($BH$2:$BH$2500,$W$2:$W$2500,$A1044))</f>
      </c>
      <c r="AS1044">
        <f>IF($A1044="","",SUMIFS($BI$2:$BI$2500,$W$2:$W$2500,$A1044))</f>
      </c>
      <c r="AT1044">
        <f>IF($A1044="","",SUMIFS($BJ$2:$BJ$2500,$W$2:$W$2500,$A1044))</f>
      </c>
      <c r="AU1044">
        <f>IF($A1044="","",SUMIFS($BK$2:$BK$2500,$W$2:$W$2500,$A1044))</f>
      </c>
      <c r="AV1044">
        <f>IF($A1044="","",SUMIFS($BL$2:$BL$2500,$W$2:$W$2500,$A1044))</f>
      </c>
      <c r="AW1044">
        <f>IF($A1044="","",SUMIFS($BM$2:$BM$2500,$W$2:$W$2500,$A1044))</f>
      </c>
      <c r="AX1044">
        <f>IF($A1044="","",SUMIFS($BN$2:$BN$2500,$W$2:$W$2500,$A1044))</f>
      </c>
      <c r="AY1044">
        <f>IF($A1044="","",SUMIFS($BO$2:$BO$2500,$W$2:$W$2500,$A1044))</f>
      </c>
      <c r="AZ1044">
        <f>IF($A1044="","",SUMIFS($BP$2:$BP$2500,$W$2:$W$2500,$A1044))</f>
      </c>
      <c r="BA1044">
        <f>IF($A1044="","",SUMIFS($BQ$2:$BQ$2500,$W$2:$W$2500,$A1044))</f>
      </c>
      <c r="BB1044">
        <f>IF($A1044="","",SUMIFS($BR$2:$BR$2500,$W$2:$W$2500,$A1044))</f>
      </c>
      <c r="BC1044">
        <f>IF($A1044="","",SUMIFS($BS$2:$BS$2500,$W$2:$W$2500,$A1044))</f>
      </c>
      <c r="BD1044">
        <f>IF($A1044="","",SUMIFS($BT$2:$BT$2500,$W$2:$W$2500,$A1044))</f>
      </c>
      <c r="BF1044">
        <f>IF($Z1044="","",INDEX($AO$2:$AO$2000,$Z1044))</f>
      </c>
      <c r="BG1044">
        <f>IF($Z1044="","",INDEX($AP$2:$AP$2000,$Z1044))</f>
      </c>
      <c r="BH1044">
        <f>IF($Z1044="","",INDEX($AQ$2:$AQ$2000,$Z1044))</f>
      </c>
      <c r="BI1044">
        <f>IF($Z1044="","",INDEX($AR$2:$AR$2000,$Z1044))</f>
      </c>
      <c r="BJ1044">
        <f>IF($Z1044="","",INDEX($AS$2:$AS$2000,$Z1044))</f>
      </c>
      <c r="BK1044">
        <f>IF($Z1044="","",INDEX($AT$2:$AT$2000,$Z1044))</f>
      </c>
      <c r="BL1044">
        <f>IF($Z1044="","",INDEX($AU$2:$AU$2000,$Z1044))</f>
      </c>
      <c r="BM1044">
        <f>IF($Z1044="","",INDEX($AV$2:$AV$2000,$Z1044))</f>
      </c>
      <c r="BN1044">
        <f>IF($Z1044="","",INDEX($AW$2:$AW$2000,$Z1044))</f>
      </c>
      <c r="BO1044">
        <f>IF($Z1044="","",INDEX($AX$2:$AX$2000,$Z1044))</f>
      </c>
      <c r="BP1044">
        <f>IF($Z1044="","",INDEX($AY$2:$AY$2000,$Z1044))</f>
      </c>
      <c r="BQ1044">
        <f>IF($Z1044="","",INDEX($AZ$2:$AZ$2000,$Z1044))</f>
      </c>
      <c r="BR1044">
        <f>IF($Z1044="","",INDEX($BA$2:$BA$2000,$Z1044))</f>
      </c>
      <c r="BS1044">
        <f>IF($Z1044="","",INDEX($BB$2:$BB$2000,$Z1044))</f>
      </c>
      <c r="BT1044">
        <f>IF($Z1044="","",INDEX($BC$2:$BC$2000,$Z1044))</f>
      </c>
      <c r="BV1044">
        <f>IF(OR($A1044="",$P1044&lt;&gt;"Yes",$AH1044="Yes"),"",1+N($AG1044))</f>
      </c>
      <c r="BW1044">
        <f>IF($A1044="","",COUNTIFS($W$2:$W$2500,$A1044,$BZ$2:$BZ$2500,"Yes")+COUNTIFS($X$2:$X$2500,$A1044,$BY$2:$BY$2500,"Yes"))</f>
      </c>
      <c r="BX1044">
        <f>IF(OR($A1044="",$P1044="Yes"),"",IF(N($BW1044)=0,0,1+SUMIFS($CB$2:$CB$2500,$W$2:$W$2500,$A1044)+SUMIFS($CA$2:$CA$2500,$X$2:$X$2500,$A1044)))</f>
      </c>
      <c r="BY1044" t="str">
        <f>IF($Y1044="","",INDEX($AH$2:$AH$2000,$Y1044)&amp;"")</f>
      </c>
      <c r="BZ1044" t="str">
        <f>IF($Z1044="","",INDEX($AH$2:$AH$2000,$Z1044)&amp;"")</f>
      </c>
      <c r="CA1044">
        <f>IF($Y1044="","",INDEX($BV$2:$BV$2000,$Y1044))</f>
      </c>
      <c r="CB1044">
        <f>IF($Z1044="","",INDEX($BV$2:$BV$2000,$Z1044))</f>
      </c>
    </row>
    <row r="1045">
      <c r="A1045" t="str">
        <f>IF(TRIM(INDEX(games!$A:$A,ROW()))="","",TRIM(INDEX(games!$A:$A,ROW())))</f>
      </c>
      <c r="B1045">
        <f>IF(OR($A1045="",INDEX(games!$B:$B,ROW())=""),"",INDEX(games!$B:$B,ROW()))</f>
      </c>
      <c r="C1045" t="str">
        <f>IF(OR($A1045="",INDEX(games!$C:$C,ROW())=""),"",INDEX(games!$C:$C,ROW()))</f>
      </c>
      <c r="D1045">
        <f>IF($A1045="","",COUNTIF($W$2:$W$2500,$A1045)+COUNTIF($X$2:$X$2500,$A1045))</f>
      </c>
      <c r="E1045">
        <f>IF($A1045="","",IFERROR(MATCH($C1045,$R$2:$R$5,0),0))</f>
      </c>
      <c r="F1045">
        <f>IF($A1045="","",MOD(ROW(),34))</f>
      </c>
      <c r="G1045">
        <f>IF($A1045="",NA(),IF($C1045="Action",$B1045,NA()))</f>
      </c>
      <c r="H1045">
        <f>IF($A1045="",NA(),IF($C1045="Action",1+$F1045*0.023,NA()))</f>
      </c>
      <c r="I1045">
        <f>IF($A1045="",NA(),IF($C1045="Strategy",$B1045,NA()))</f>
      </c>
      <c r="J1045">
        <f>IF($A1045="",NA(),IF($C1045="Strategy",2+$F1045*0.023,NA()))</f>
      </c>
      <c r="K1045">
        <f>IF($A1045="",NA(),IF($C1045="Deckbuilder",$B1045,NA()))</f>
      </c>
      <c r="L1045">
        <f>IF($A1045="",NA(),IF($C1045="Deckbuilder",3+$F1045*0.023,NA()))</f>
      </c>
      <c r="M1045">
        <f>IF($A1045="",NA(),IF($C1045="Traditional",$B1045,NA()))</f>
      </c>
      <c r="N1045">
        <f>IF($A1045="",NA(),IF($C1045="Traditional",4+$F1045*0.023,NA()))</f>
      </c>
      <c r="O1045">
        <f>IF($A1045="","",$D1045+ROW()/1000000)</f>
      </c>
      <c r="P1045" t="str">
        <f>IF(OR($A1045="",INDEX(games!$H:$H,ROW())=""),"",INDEX(games!$H:$H,ROW()))</f>
      </c>
      <c r="Q1045">
        <f>IF(OR($A1045="",$P1045&lt;&gt;"Yes"),"",$D1045+ROW()/1000000)</f>
      </c>
      <c r="T1045">
        <f>IF($Y1045="","",INDEX($B$2:$B$2000,$Y1045))</f>
      </c>
      <c r="U1045">
        <f>IF($Z1045="","",INDEX($B$2:$B$2000,$Z1045))</f>
      </c>
      <c r="V1045">
        <f>IF(OR($T1045="",$U1045=""),"",$U1045-$T1045)</f>
      </c>
      <c r="W1045" t="str">
        <f>IF(TRIM(INDEX(connections!$A:$A,ROW()))="","",TRIM(INDEX(connections!$A:$A,ROW())))</f>
      </c>
      <c r="X1045" t="str">
        <f>IF($W1045="","",TRIM(INDEX(connections!$B:$B,ROW())))</f>
      </c>
      <c r="Y1045">
        <f>IF($W1045="","",IFERROR(MATCH($W1045,$A$2:$A$2000,0),""))</f>
      </c>
      <c r="Z1045">
        <f>IF($X1045="","",IFERROR(MATCH($X1045,$A$2:$A$2000,0),""))</f>
      </c>
      <c r="AA1045" t="str">
        <f>IF($Y1045="","",INDEX($P$2:$P$2000,$Y1045))</f>
      </c>
      <c r="AB1045" t="str">
        <f>IF($Z1045="","",INDEX($P$2:$P$2000,$Z1045))</f>
      </c>
      <c r="AC1045">
        <f>IF(AND($AA1045="Yes",$AB1045="Yes"),1,"")</f>
      </c>
      <c r="AD1045">
        <f>IF(OR($Y1045="",$Z1045=""),"",IF(INDEX($C$2:$C$2000,$Y1045)=INDEX($C$2:$C$2000,$Z1045),0,1))</f>
      </c>
      <c r="AE1045">
        <f>IF($AC1045&lt;&gt;1,"",IF(AND(INDEX($AG$2:$AG$2000,$Y1045)=1,INDEX($AG$2:$AG$2000,$Z1045)=1),1,""))</f>
      </c>
      <c r="AG1045">
        <f>IF($A1045="","",COUNTIFS($W$2:$W$2500,$A1045,$AB$2:$AB$2500,"Yes")+COUNTIFS($X$2:$X$2500,$A1045,$AA$2:$AA$2500,"Yes"))</f>
      </c>
      <c r="AH1045" t="str">
        <f>IF(OR($P1045&lt;&gt;"Yes",N($AG1045)=0),"",IF(AND($AG1045=1,COUNTIFS($W$2:$W$2500,$A1045,$AE$2:$AE$2500,1)+COUNTIFS($X$2:$X$2500,$A1045,$AE$2:$AE$2500,1)&gt;0),"","Yes"))</f>
      </c>
      <c r="AI1045">
        <f>IF($AH1045="Yes",$AG1045,"")</f>
      </c>
      <c r="AJ1045">
        <f>IF($AI1045="","",$AI1045+ROW()/1000000)</f>
      </c>
      <c r="AK1045">
        <f>IF(OR($A1045="",$P1045="Yes",N($AG1045)=0),"",$AG1045+ROW()/1000000)</f>
      </c>
      <c r="AL1045" t="str">
        <f>IF($A1045="","",INDEX(games!$J:$J,ROW())&amp;"")</f>
      </c>
      <c r="AM1045">
        <f>IF($A1045="","",SUMPRODUCT($AO1045:$BD1045,'Map Analysis'!$AP$2^{0,1,2,3,4,5,6,7,8,9,10,11,12,13,14,15}))</f>
      </c>
      <c r="AN1045">
        <f>IF($A1045="","",$AM1045+ROW()/10000000)</f>
      </c>
      <c r="AO1045">
        <f>IF($A1045="","",COUNTIF($W$2:$W$2500,$A1045))</f>
      </c>
      <c r="AP1045">
        <f>IF($A1045="","",SUMIFS($BF$2:$BF$2500,$W$2:$W$2500,$A1045))</f>
      </c>
      <c r="AQ1045">
        <f>IF($A1045="","",SUMIFS($BG$2:$BG$2500,$W$2:$W$2500,$A1045))</f>
      </c>
      <c r="AR1045">
        <f>IF($A1045="","",SUMIFS($BH$2:$BH$2500,$W$2:$W$2500,$A1045))</f>
      </c>
      <c r="AS1045">
        <f>IF($A1045="","",SUMIFS($BI$2:$BI$2500,$W$2:$W$2500,$A1045))</f>
      </c>
      <c r="AT1045">
        <f>IF($A1045="","",SUMIFS($BJ$2:$BJ$2500,$W$2:$W$2500,$A1045))</f>
      </c>
      <c r="AU1045">
        <f>IF($A1045="","",SUMIFS($BK$2:$BK$2500,$W$2:$W$2500,$A1045))</f>
      </c>
      <c r="AV1045">
        <f>IF($A1045="","",SUMIFS($BL$2:$BL$2500,$W$2:$W$2500,$A1045))</f>
      </c>
      <c r="AW1045">
        <f>IF($A1045="","",SUMIFS($BM$2:$BM$2500,$W$2:$W$2500,$A1045))</f>
      </c>
      <c r="AX1045">
        <f>IF($A1045="","",SUMIFS($BN$2:$BN$2500,$W$2:$W$2500,$A1045))</f>
      </c>
      <c r="AY1045">
        <f>IF($A1045="","",SUMIFS($BO$2:$BO$2500,$W$2:$W$2500,$A1045))</f>
      </c>
      <c r="AZ1045">
        <f>IF($A1045="","",SUMIFS($BP$2:$BP$2500,$W$2:$W$2500,$A1045))</f>
      </c>
      <c r="BA1045">
        <f>IF($A1045="","",SUMIFS($BQ$2:$BQ$2500,$W$2:$W$2500,$A1045))</f>
      </c>
      <c r="BB1045">
        <f>IF($A1045="","",SUMIFS($BR$2:$BR$2500,$W$2:$W$2500,$A1045))</f>
      </c>
      <c r="BC1045">
        <f>IF($A1045="","",SUMIFS($BS$2:$BS$2500,$W$2:$W$2500,$A1045))</f>
      </c>
      <c r="BD1045">
        <f>IF($A1045="","",SUMIFS($BT$2:$BT$2500,$W$2:$W$2500,$A1045))</f>
      </c>
      <c r="BF1045">
        <f>IF($Z1045="","",INDEX($AO$2:$AO$2000,$Z1045))</f>
      </c>
      <c r="BG1045">
        <f>IF($Z1045="","",INDEX($AP$2:$AP$2000,$Z1045))</f>
      </c>
      <c r="BH1045">
        <f>IF($Z1045="","",INDEX($AQ$2:$AQ$2000,$Z1045))</f>
      </c>
      <c r="BI1045">
        <f>IF($Z1045="","",INDEX($AR$2:$AR$2000,$Z1045))</f>
      </c>
      <c r="BJ1045">
        <f>IF($Z1045="","",INDEX($AS$2:$AS$2000,$Z1045))</f>
      </c>
      <c r="BK1045">
        <f>IF($Z1045="","",INDEX($AT$2:$AT$2000,$Z1045))</f>
      </c>
      <c r="BL1045">
        <f>IF($Z1045="","",INDEX($AU$2:$AU$2000,$Z1045))</f>
      </c>
      <c r="BM1045">
        <f>IF($Z1045="","",INDEX($AV$2:$AV$2000,$Z1045))</f>
      </c>
      <c r="BN1045">
        <f>IF($Z1045="","",INDEX($AW$2:$AW$2000,$Z1045))</f>
      </c>
      <c r="BO1045">
        <f>IF($Z1045="","",INDEX($AX$2:$AX$2000,$Z1045))</f>
      </c>
      <c r="BP1045">
        <f>IF($Z1045="","",INDEX($AY$2:$AY$2000,$Z1045))</f>
      </c>
      <c r="BQ1045">
        <f>IF($Z1045="","",INDEX($AZ$2:$AZ$2000,$Z1045))</f>
      </c>
      <c r="BR1045">
        <f>IF($Z1045="","",INDEX($BA$2:$BA$2000,$Z1045))</f>
      </c>
      <c r="BS1045">
        <f>IF($Z1045="","",INDEX($BB$2:$BB$2000,$Z1045))</f>
      </c>
      <c r="BT1045">
        <f>IF($Z1045="","",INDEX($BC$2:$BC$2000,$Z1045))</f>
      </c>
      <c r="BV1045">
        <f>IF(OR($A1045="",$P1045&lt;&gt;"Yes",$AH1045="Yes"),"",1+N($AG1045))</f>
      </c>
      <c r="BW1045">
        <f>IF($A1045="","",COUNTIFS($W$2:$W$2500,$A1045,$BZ$2:$BZ$2500,"Yes")+COUNTIFS($X$2:$X$2500,$A1045,$BY$2:$BY$2500,"Yes"))</f>
      </c>
      <c r="BX1045">
        <f>IF(OR($A1045="",$P1045="Yes"),"",IF(N($BW1045)=0,0,1+SUMIFS($CB$2:$CB$2500,$W$2:$W$2500,$A1045)+SUMIFS($CA$2:$CA$2500,$X$2:$X$2500,$A1045)))</f>
      </c>
      <c r="BY1045" t="str">
        <f>IF($Y1045="","",INDEX($AH$2:$AH$2000,$Y1045)&amp;"")</f>
      </c>
      <c r="BZ1045" t="str">
        <f>IF($Z1045="","",INDEX($AH$2:$AH$2000,$Z1045)&amp;"")</f>
      </c>
      <c r="CA1045">
        <f>IF($Y1045="","",INDEX($BV$2:$BV$2000,$Y1045))</f>
      </c>
      <c r="CB1045">
        <f>IF($Z1045="","",INDEX($BV$2:$BV$2000,$Z1045))</f>
      </c>
    </row>
    <row r="1046">
      <c r="A1046" t="str">
        <f>IF(TRIM(INDEX(games!$A:$A,ROW()))="","",TRIM(INDEX(games!$A:$A,ROW())))</f>
      </c>
      <c r="B1046">
        <f>IF(OR($A1046="",INDEX(games!$B:$B,ROW())=""),"",INDEX(games!$B:$B,ROW()))</f>
      </c>
      <c r="C1046" t="str">
        <f>IF(OR($A1046="",INDEX(games!$C:$C,ROW())=""),"",INDEX(games!$C:$C,ROW()))</f>
      </c>
      <c r="D1046">
        <f>IF($A1046="","",COUNTIF($W$2:$W$2500,$A1046)+COUNTIF($X$2:$X$2500,$A1046))</f>
      </c>
      <c r="E1046">
        <f>IF($A1046="","",IFERROR(MATCH($C1046,$R$2:$R$5,0),0))</f>
      </c>
      <c r="F1046">
        <f>IF($A1046="","",MOD(ROW(),34))</f>
      </c>
      <c r="G1046">
        <f>IF($A1046="",NA(),IF($C1046="Action",$B1046,NA()))</f>
      </c>
      <c r="H1046">
        <f>IF($A1046="",NA(),IF($C1046="Action",1+$F1046*0.023,NA()))</f>
      </c>
      <c r="I1046">
        <f>IF($A1046="",NA(),IF($C1046="Strategy",$B1046,NA()))</f>
      </c>
      <c r="J1046">
        <f>IF($A1046="",NA(),IF($C1046="Strategy",2+$F1046*0.023,NA()))</f>
      </c>
      <c r="K1046">
        <f>IF($A1046="",NA(),IF($C1046="Deckbuilder",$B1046,NA()))</f>
      </c>
      <c r="L1046">
        <f>IF($A1046="",NA(),IF($C1046="Deckbuilder",3+$F1046*0.023,NA()))</f>
      </c>
      <c r="M1046">
        <f>IF($A1046="",NA(),IF($C1046="Traditional",$B1046,NA()))</f>
      </c>
      <c r="N1046">
        <f>IF($A1046="",NA(),IF($C1046="Traditional",4+$F1046*0.023,NA()))</f>
      </c>
      <c r="O1046">
        <f>IF($A1046="","",$D1046+ROW()/1000000)</f>
      </c>
      <c r="P1046" t="str">
        <f>IF(OR($A1046="",INDEX(games!$H:$H,ROW())=""),"",INDEX(games!$H:$H,ROW()))</f>
      </c>
      <c r="Q1046">
        <f>IF(OR($A1046="",$P1046&lt;&gt;"Yes"),"",$D1046+ROW()/1000000)</f>
      </c>
      <c r="T1046">
        <f>IF($Y1046="","",INDEX($B$2:$B$2000,$Y1046))</f>
      </c>
      <c r="U1046">
        <f>IF($Z1046="","",INDEX($B$2:$B$2000,$Z1046))</f>
      </c>
      <c r="V1046">
        <f>IF(OR($T1046="",$U1046=""),"",$U1046-$T1046)</f>
      </c>
      <c r="W1046" t="str">
        <f>IF(TRIM(INDEX(connections!$A:$A,ROW()))="","",TRIM(INDEX(connections!$A:$A,ROW())))</f>
      </c>
      <c r="X1046" t="str">
        <f>IF($W1046="","",TRIM(INDEX(connections!$B:$B,ROW())))</f>
      </c>
      <c r="Y1046">
        <f>IF($W1046="","",IFERROR(MATCH($W1046,$A$2:$A$2000,0),""))</f>
      </c>
      <c r="Z1046">
        <f>IF($X1046="","",IFERROR(MATCH($X1046,$A$2:$A$2000,0),""))</f>
      </c>
      <c r="AA1046" t="str">
        <f>IF($Y1046="","",INDEX($P$2:$P$2000,$Y1046))</f>
      </c>
      <c r="AB1046" t="str">
        <f>IF($Z1046="","",INDEX($P$2:$P$2000,$Z1046))</f>
      </c>
      <c r="AC1046">
        <f>IF(AND($AA1046="Yes",$AB1046="Yes"),1,"")</f>
      </c>
      <c r="AD1046">
        <f>IF(OR($Y1046="",$Z1046=""),"",IF(INDEX($C$2:$C$2000,$Y1046)=INDEX($C$2:$C$2000,$Z1046),0,1))</f>
      </c>
      <c r="AE1046">
        <f>IF($AC1046&lt;&gt;1,"",IF(AND(INDEX($AG$2:$AG$2000,$Y1046)=1,INDEX($AG$2:$AG$2000,$Z1046)=1),1,""))</f>
      </c>
      <c r="AG1046">
        <f>IF($A1046="","",COUNTIFS($W$2:$W$2500,$A1046,$AB$2:$AB$2500,"Yes")+COUNTIFS($X$2:$X$2500,$A1046,$AA$2:$AA$2500,"Yes"))</f>
      </c>
      <c r="AH1046" t="str">
        <f>IF(OR($P1046&lt;&gt;"Yes",N($AG1046)=0),"",IF(AND($AG1046=1,COUNTIFS($W$2:$W$2500,$A1046,$AE$2:$AE$2500,1)+COUNTIFS($X$2:$X$2500,$A1046,$AE$2:$AE$2500,1)&gt;0),"","Yes"))</f>
      </c>
      <c r="AI1046">
        <f>IF($AH1046="Yes",$AG1046,"")</f>
      </c>
      <c r="AJ1046">
        <f>IF($AI1046="","",$AI1046+ROW()/1000000)</f>
      </c>
      <c r="AK1046">
        <f>IF(OR($A1046="",$P1046="Yes",N($AG1046)=0),"",$AG1046+ROW()/1000000)</f>
      </c>
      <c r="AL1046" t="str">
        <f>IF($A1046="","",INDEX(games!$J:$J,ROW())&amp;"")</f>
      </c>
      <c r="AM1046">
        <f>IF($A1046="","",SUMPRODUCT($AO1046:$BD1046,'Map Analysis'!$AP$2^{0,1,2,3,4,5,6,7,8,9,10,11,12,13,14,15}))</f>
      </c>
      <c r="AN1046">
        <f>IF($A1046="","",$AM1046+ROW()/10000000)</f>
      </c>
      <c r="AO1046">
        <f>IF($A1046="","",COUNTIF($W$2:$W$2500,$A1046))</f>
      </c>
      <c r="AP1046">
        <f>IF($A1046="","",SUMIFS($BF$2:$BF$2500,$W$2:$W$2500,$A1046))</f>
      </c>
      <c r="AQ1046">
        <f>IF($A1046="","",SUMIFS($BG$2:$BG$2500,$W$2:$W$2500,$A1046))</f>
      </c>
      <c r="AR1046">
        <f>IF($A1046="","",SUMIFS($BH$2:$BH$2500,$W$2:$W$2500,$A1046))</f>
      </c>
      <c r="AS1046">
        <f>IF($A1046="","",SUMIFS($BI$2:$BI$2500,$W$2:$W$2500,$A1046))</f>
      </c>
      <c r="AT1046">
        <f>IF($A1046="","",SUMIFS($BJ$2:$BJ$2500,$W$2:$W$2500,$A1046))</f>
      </c>
      <c r="AU1046">
        <f>IF($A1046="","",SUMIFS($BK$2:$BK$2500,$W$2:$W$2500,$A1046))</f>
      </c>
      <c r="AV1046">
        <f>IF($A1046="","",SUMIFS($BL$2:$BL$2500,$W$2:$W$2500,$A1046))</f>
      </c>
      <c r="AW1046">
        <f>IF($A1046="","",SUMIFS($BM$2:$BM$2500,$W$2:$W$2500,$A1046))</f>
      </c>
      <c r="AX1046">
        <f>IF($A1046="","",SUMIFS($BN$2:$BN$2500,$W$2:$W$2500,$A1046))</f>
      </c>
      <c r="AY1046">
        <f>IF($A1046="","",SUMIFS($BO$2:$BO$2500,$W$2:$W$2500,$A1046))</f>
      </c>
      <c r="AZ1046">
        <f>IF($A1046="","",SUMIFS($BP$2:$BP$2500,$W$2:$W$2500,$A1046))</f>
      </c>
      <c r="BA1046">
        <f>IF($A1046="","",SUMIFS($BQ$2:$BQ$2500,$W$2:$W$2500,$A1046))</f>
      </c>
      <c r="BB1046">
        <f>IF($A1046="","",SUMIFS($BR$2:$BR$2500,$W$2:$W$2500,$A1046))</f>
      </c>
      <c r="BC1046">
        <f>IF($A1046="","",SUMIFS($BS$2:$BS$2500,$W$2:$W$2500,$A1046))</f>
      </c>
      <c r="BD1046">
        <f>IF($A1046="","",SUMIFS($BT$2:$BT$2500,$W$2:$W$2500,$A1046))</f>
      </c>
      <c r="BF1046">
        <f>IF($Z1046="","",INDEX($AO$2:$AO$2000,$Z1046))</f>
      </c>
      <c r="BG1046">
        <f>IF($Z1046="","",INDEX($AP$2:$AP$2000,$Z1046))</f>
      </c>
      <c r="BH1046">
        <f>IF($Z1046="","",INDEX($AQ$2:$AQ$2000,$Z1046))</f>
      </c>
      <c r="BI1046">
        <f>IF($Z1046="","",INDEX($AR$2:$AR$2000,$Z1046))</f>
      </c>
      <c r="BJ1046">
        <f>IF($Z1046="","",INDEX($AS$2:$AS$2000,$Z1046))</f>
      </c>
      <c r="BK1046">
        <f>IF($Z1046="","",INDEX($AT$2:$AT$2000,$Z1046))</f>
      </c>
      <c r="BL1046">
        <f>IF($Z1046="","",INDEX($AU$2:$AU$2000,$Z1046))</f>
      </c>
      <c r="BM1046">
        <f>IF($Z1046="","",INDEX($AV$2:$AV$2000,$Z1046))</f>
      </c>
      <c r="BN1046">
        <f>IF($Z1046="","",INDEX($AW$2:$AW$2000,$Z1046))</f>
      </c>
      <c r="BO1046">
        <f>IF($Z1046="","",INDEX($AX$2:$AX$2000,$Z1046))</f>
      </c>
      <c r="BP1046">
        <f>IF($Z1046="","",INDEX($AY$2:$AY$2000,$Z1046))</f>
      </c>
      <c r="BQ1046">
        <f>IF($Z1046="","",INDEX($AZ$2:$AZ$2000,$Z1046))</f>
      </c>
      <c r="BR1046">
        <f>IF($Z1046="","",INDEX($BA$2:$BA$2000,$Z1046))</f>
      </c>
      <c r="BS1046">
        <f>IF($Z1046="","",INDEX($BB$2:$BB$2000,$Z1046))</f>
      </c>
      <c r="BT1046">
        <f>IF($Z1046="","",INDEX($BC$2:$BC$2000,$Z1046))</f>
      </c>
      <c r="BV1046">
        <f>IF(OR($A1046="",$P1046&lt;&gt;"Yes",$AH1046="Yes"),"",1+N($AG1046))</f>
      </c>
      <c r="BW1046">
        <f>IF($A1046="","",COUNTIFS($W$2:$W$2500,$A1046,$BZ$2:$BZ$2500,"Yes")+COUNTIFS($X$2:$X$2500,$A1046,$BY$2:$BY$2500,"Yes"))</f>
      </c>
      <c r="BX1046">
        <f>IF(OR($A1046="",$P1046="Yes"),"",IF(N($BW1046)=0,0,1+SUMIFS($CB$2:$CB$2500,$W$2:$W$2500,$A1046)+SUMIFS($CA$2:$CA$2500,$X$2:$X$2500,$A1046)))</f>
      </c>
      <c r="BY1046" t="str">
        <f>IF($Y1046="","",INDEX($AH$2:$AH$2000,$Y1046)&amp;"")</f>
      </c>
      <c r="BZ1046" t="str">
        <f>IF($Z1046="","",INDEX($AH$2:$AH$2000,$Z1046)&amp;"")</f>
      </c>
      <c r="CA1046">
        <f>IF($Y1046="","",INDEX($BV$2:$BV$2000,$Y1046))</f>
      </c>
      <c r="CB1046">
        <f>IF($Z1046="","",INDEX($BV$2:$BV$2000,$Z1046))</f>
      </c>
    </row>
    <row r="1047">
      <c r="A1047" t="str">
        <f>IF(TRIM(INDEX(games!$A:$A,ROW()))="","",TRIM(INDEX(games!$A:$A,ROW())))</f>
      </c>
      <c r="B1047">
        <f>IF(OR($A1047="",INDEX(games!$B:$B,ROW())=""),"",INDEX(games!$B:$B,ROW()))</f>
      </c>
      <c r="C1047" t="str">
        <f>IF(OR($A1047="",INDEX(games!$C:$C,ROW())=""),"",INDEX(games!$C:$C,ROW()))</f>
      </c>
      <c r="D1047">
        <f>IF($A1047="","",COUNTIF($W$2:$W$2500,$A1047)+COUNTIF($X$2:$X$2500,$A1047))</f>
      </c>
      <c r="E1047">
        <f>IF($A1047="","",IFERROR(MATCH($C1047,$R$2:$R$5,0),0))</f>
      </c>
      <c r="F1047">
        <f>IF($A1047="","",MOD(ROW(),34))</f>
      </c>
      <c r="G1047">
        <f>IF($A1047="",NA(),IF($C1047="Action",$B1047,NA()))</f>
      </c>
      <c r="H1047">
        <f>IF($A1047="",NA(),IF($C1047="Action",1+$F1047*0.023,NA()))</f>
      </c>
      <c r="I1047">
        <f>IF($A1047="",NA(),IF($C1047="Strategy",$B1047,NA()))</f>
      </c>
      <c r="J1047">
        <f>IF($A1047="",NA(),IF($C1047="Strategy",2+$F1047*0.023,NA()))</f>
      </c>
      <c r="K1047">
        <f>IF($A1047="",NA(),IF($C1047="Deckbuilder",$B1047,NA()))</f>
      </c>
      <c r="L1047">
        <f>IF($A1047="",NA(),IF($C1047="Deckbuilder",3+$F1047*0.023,NA()))</f>
      </c>
      <c r="M1047">
        <f>IF($A1047="",NA(),IF($C1047="Traditional",$B1047,NA()))</f>
      </c>
      <c r="N1047">
        <f>IF($A1047="",NA(),IF($C1047="Traditional",4+$F1047*0.023,NA()))</f>
      </c>
      <c r="O1047">
        <f>IF($A1047="","",$D1047+ROW()/1000000)</f>
      </c>
      <c r="P1047" t="str">
        <f>IF(OR($A1047="",INDEX(games!$H:$H,ROW())=""),"",INDEX(games!$H:$H,ROW()))</f>
      </c>
      <c r="Q1047">
        <f>IF(OR($A1047="",$P1047&lt;&gt;"Yes"),"",$D1047+ROW()/1000000)</f>
      </c>
      <c r="T1047">
        <f>IF($Y1047="","",INDEX($B$2:$B$2000,$Y1047))</f>
      </c>
      <c r="U1047">
        <f>IF($Z1047="","",INDEX($B$2:$B$2000,$Z1047))</f>
      </c>
      <c r="V1047">
        <f>IF(OR($T1047="",$U1047=""),"",$U1047-$T1047)</f>
      </c>
      <c r="W1047" t="str">
        <f>IF(TRIM(INDEX(connections!$A:$A,ROW()))="","",TRIM(INDEX(connections!$A:$A,ROW())))</f>
      </c>
      <c r="X1047" t="str">
        <f>IF($W1047="","",TRIM(INDEX(connections!$B:$B,ROW())))</f>
      </c>
      <c r="Y1047">
        <f>IF($W1047="","",IFERROR(MATCH($W1047,$A$2:$A$2000,0),""))</f>
      </c>
      <c r="Z1047">
        <f>IF($X1047="","",IFERROR(MATCH($X1047,$A$2:$A$2000,0),""))</f>
      </c>
      <c r="AA1047" t="str">
        <f>IF($Y1047="","",INDEX($P$2:$P$2000,$Y1047))</f>
      </c>
      <c r="AB1047" t="str">
        <f>IF($Z1047="","",INDEX($P$2:$P$2000,$Z1047))</f>
      </c>
      <c r="AC1047">
        <f>IF(AND($AA1047="Yes",$AB1047="Yes"),1,"")</f>
      </c>
      <c r="AD1047">
        <f>IF(OR($Y1047="",$Z1047=""),"",IF(INDEX($C$2:$C$2000,$Y1047)=INDEX($C$2:$C$2000,$Z1047),0,1))</f>
      </c>
      <c r="AE1047">
        <f>IF($AC1047&lt;&gt;1,"",IF(AND(INDEX($AG$2:$AG$2000,$Y1047)=1,INDEX($AG$2:$AG$2000,$Z1047)=1),1,""))</f>
      </c>
      <c r="AG1047">
        <f>IF($A1047="","",COUNTIFS($W$2:$W$2500,$A1047,$AB$2:$AB$2500,"Yes")+COUNTIFS($X$2:$X$2500,$A1047,$AA$2:$AA$2500,"Yes"))</f>
      </c>
      <c r="AH1047" t="str">
        <f>IF(OR($P1047&lt;&gt;"Yes",N($AG1047)=0),"",IF(AND($AG1047=1,COUNTIFS($W$2:$W$2500,$A1047,$AE$2:$AE$2500,1)+COUNTIFS($X$2:$X$2500,$A1047,$AE$2:$AE$2500,1)&gt;0),"","Yes"))</f>
      </c>
      <c r="AI1047">
        <f>IF($AH1047="Yes",$AG1047,"")</f>
      </c>
      <c r="AJ1047">
        <f>IF($AI1047="","",$AI1047+ROW()/1000000)</f>
      </c>
      <c r="AK1047">
        <f>IF(OR($A1047="",$P1047="Yes",N($AG1047)=0),"",$AG1047+ROW()/1000000)</f>
      </c>
      <c r="AL1047" t="str">
        <f>IF($A1047="","",INDEX(games!$J:$J,ROW())&amp;"")</f>
      </c>
      <c r="AM1047">
        <f>IF($A1047="","",SUMPRODUCT($AO1047:$BD1047,'Map Analysis'!$AP$2^{0,1,2,3,4,5,6,7,8,9,10,11,12,13,14,15}))</f>
      </c>
      <c r="AN1047">
        <f>IF($A1047="","",$AM1047+ROW()/10000000)</f>
      </c>
      <c r="AO1047">
        <f>IF($A1047="","",COUNTIF($W$2:$W$2500,$A1047))</f>
      </c>
      <c r="AP1047">
        <f>IF($A1047="","",SUMIFS($BF$2:$BF$2500,$W$2:$W$2500,$A1047))</f>
      </c>
      <c r="AQ1047">
        <f>IF($A1047="","",SUMIFS($BG$2:$BG$2500,$W$2:$W$2500,$A1047))</f>
      </c>
      <c r="AR1047">
        <f>IF($A1047="","",SUMIFS($BH$2:$BH$2500,$W$2:$W$2500,$A1047))</f>
      </c>
      <c r="AS1047">
        <f>IF($A1047="","",SUMIFS($BI$2:$BI$2500,$W$2:$W$2500,$A1047))</f>
      </c>
      <c r="AT1047">
        <f>IF($A1047="","",SUMIFS($BJ$2:$BJ$2500,$W$2:$W$2500,$A1047))</f>
      </c>
      <c r="AU1047">
        <f>IF($A1047="","",SUMIFS($BK$2:$BK$2500,$W$2:$W$2500,$A1047))</f>
      </c>
      <c r="AV1047">
        <f>IF($A1047="","",SUMIFS($BL$2:$BL$2500,$W$2:$W$2500,$A1047))</f>
      </c>
      <c r="AW1047">
        <f>IF($A1047="","",SUMIFS($BM$2:$BM$2500,$W$2:$W$2500,$A1047))</f>
      </c>
      <c r="AX1047">
        <f>IF($A1047="","",SUMIFS($BN$2:$BN$2500,$W$2:$W$2500,$A1047))</f>
      </c>
      <c r="AY1047">
        <f>IF($A1047="","",SUMIFS($BO$2:$BO$2500,$W$2:$W$2500,$A1047))</f>
      </c>
      <c r="AZ1047">
        <f>IF($A1047="","",SUMIFS($BP$2:$BP$2500,$W$2:$W$2500,$A1047))</f>
      </c>
      <c r="BA1047">
        <f>IF($A1047="","",SUMIFS($BQ$2:$BQ$2500,$W$2:$W$2500,$A1047))</f>
      </c>
      <c r="BB1047">
        <f>IF($A1047="","",SUMIFS($BR$2:$BR$2500,$W$2:$W$2500,$A1047))</f>
      </c>
      <c r="BC1047">
        <f>IF($A1047="","",SUMIFS($BS$2:$BS$2500,$W$2:$W$2500,$A1047))</f>
      </c>
      <c r="BD1047">
        <f>IF($A1047="","",SUMIFS($BT$2:$BT$2500,$W$2:$W$2500,$A1047))</f>
      </c>
      <c r="BF1047">
        <f>IF($Z1047="","",INDEX($AO$2:$AO$2000,$Z1047))</f>
      </c>
      <c r="BG1047">
        <f>IF($Z1047="","",INDEX($AP$2:$AP$2000,$Z1047))</f>
      </c>
      <c r="BH1047">
        <f>IF($Z1047="","",INDEX($AQ$2:$AQ$2000,$Z1047))</f>
      </c>
      <c r="BI1047">
        <f>IF($Z1047="","",INDEX($AR$2:$AR$2000,$Z1047))</f>
      </c>
      <c r="BJ1047">
        <f>IF($Z1047="","",INDEX($AS$2:$AS$2000,$Z1047))</f>
      </c>
      <c r="BK1047">
        <f>IF($Z1047="","",INDEX($AT$2:$AT$2000,$Z1047))</f>
      </c>
      <c r="BL1047">
        <f>IF($Z1047="","",INDEX($AU$2:$AU$2000,$Z1047))</f>
      </c>
      <c r="BM1047">
        <f>IF($Z1047="","",INDEX($AV$2:$AV$2000,$Z1047))</f>
      </c>
      <c r="BN1047">
        <f>IF($Z1047="","",INDEX($AW$2:$AW$2000,$Z1047))</f>
      </c>
      <c r="BO1047">
        <f>IF($Z1047="","",INDEX($AX$2:$AX$2000,$Z1047))</f>
      </c>
      <c r="BP1047">
        <f>IF($Z1047="","",INDEX($AY$2:$AY$2000,$Z1047))</f>
      </c>
      <c r="BQ1047">
        <f>IF($Z1047="","",INDEX($AZ$2:$AZ$2000,$Z1047))</f>
      </c>
      <c r="BR1047">
        <f>IF($Z1047="","",INDEX($BA$2:$BA$2000,$Z1047))</f>
      </c>
      <c r="BS1047">
        <f>IF($Z1047="","",INDEX($BB$2:$BB$2000,$Z1047))</f>
      </c>
      <c r="BT1047">
        <f>IF($Z1047="","",INDEX($BC$2:$BC$2000,$Z1047))</f>
      </c>
      <c r="BV1047">
        <f>IF(OR($A1047="",$P1047&lt;&gt;"Yes",$AH1047="Yes"),"",1+N($AG1047))</f>
      </c>
      <c r="BW1047">
        <f>IF($A1047="","",COUNTIFS($W$2:$W$2500,$A1047,$BZ$2:$BZ$2500,"Yes")+COUNTIFS($X$2:$X$2500,$A1047,$BY$2:$BY$2500,"Yes"))</f>
      </c>
      <c r="BX1047">
        <f>IF(OR($A1047="",$P1047="Yes"),"",IF(N($BW1047)=0,0,1+SUMIFS($CB$2:$CB$2500,$W$2:$W$2500,$A1047)+SUMIFS($CA$2:$CA$2500,$X$2:$X$2500,$A1047)))</f>
      </c>
      <c r="BY1047" t="str">
        <f>IF($Y1047="","",INDEX($AH$2:$AH$2000,$Y1047)&amp;"")</f>
      </c>
      <c r="BZ1047" t="str">
        <f>IF($Z1047="","",INDEX($AH$2:$AH$2000,$Z1047)&amp;"")</f>
      </c>
      <c r="CA1047">
        <f>IF($Y1047="","",INDEX($BV$2:$BV$2000,$Y1047))</f>
      </c>
      <c r="CB1047">
        <f>IF($Z1047="","",INDEX($BV$2:$BV$2000,$Z1047))</f>
      </c>
    </row>
    <row r="1048">
      <c r="A1048" t="str">
        <f>IF(TRIM(INDEX(games!$A:$A,ROW()))="","",TRIM(INDEX(games!$A:$A,ROW())))</f>
      </c>
      <c r="B1048">
        <f>IF(OR($A1048="",INDEX(games!$B:$B,ROW())=""),"",INDEX(games!$B:$B,ROW()))</f>
      </c>
      <c r="C1048" t="str">
        <f>IF(OR($A1048="",INDEX(games!$C:$C,ROW())=""),"",INDEX(games!$C:$C,ROW()))</f>
      </c>
      <c r="D1048">
        <f>IF($A1048="","",COUNTIF($W$2:$W$2500,$A1048)+COUNTIF($X$2:$X$2500,$A1048))</f>
      </c>
      <c r="E1048">
        <f>IF($A1048="","",IFERROR(MATCH($C1048,$R$2:$R$5,0),0))</f>
      </c>
      <c r="F1048">
        <f>IF($A1048="","",MOD(ROW(),34))</f>
      </c>
      <c r="G1048">
        <f>IF($A1048="",NA(),IF($C1048="Action",$B1048,NA()))</f>
      </c>
      <c r="H1048">
        <f>IF($A1048="",NA(),IF($C1048="Action",1+$F1048*0.023,NA()))</f>
      </c>
      <c r="I1048">
        <f>IF($A1048="",NA(),IF($C1048="Strategy",$B1048,NA()))</f>
      </c>
      <c r="J1048">
        <f>IF($A1048="",NA(),IF($C1048="Strategy",2+$F1048*0.023,NA()))</f>
      </c>
      <c r="K1048">
        <f>IF($A1048="",NA(),IF($C1048="Deckbuilder",$B1048,NA()))</f>
      </c>
      <c r="L1048">
        <f>IF($A1048="",NA(),IF($C1048="Deckbuilder",3+$F1048*0.023,NA()))</f>
      </c>
      <c r="M1048">
        <f>IF($A1048="",NA(),IF($C1048="Traditional",$B1048,NA()))</f>
      </c>
      <c r="N1048">
        <f>IF($A1048="",NA(),IF($C1048="Traditional",4+$F1048*0.023,NA()))</f>
      </c>
      <c r="O1048">
        <f>IF($A1048="","",$D1048+ROW()/1000000)</f>
      </c>
      <c r="P1048" t="str">
        <f>IF(OR($A1048="",INDEX(games!$H:$H,ROW())=""),"",INDEX(games!$H:$H,ROW()))</f>
      </c>
      <c r="Q1048">
        <f>IF(OR($A1048="",$P1048&lt;&gt;"Yes"),"",$D1048+ROW()/1000000)</f>
      </c>
      <c r="T1048">
        <f>IF($Y1048="","",INDEX($B$2:$B$2000,$Y1048))</f>
      </c>
      <c r="U1048">
        <f>IF($Z1048="","",INDEX($B$2:$B$2000,$Z1048))</f>
      </c>
      <c r="V1048">
        <f>IF(OR($T1048="",$U1048=""),"",$U1048-$T1048)</f>
      </c>
      <c r="W1048" t="str">
        <f>IF(TRIM(INDEX(connections!$A:$A,ROW()))="","",TRIM(INDEX(connections!$A:$A,ROW())))</f>
      </c>
      <c r="X1048" t="str">
        <f>IF($W1048="","",TRIM(INDEX(connections!$B:$B,ROW())))</f>
      </c>
      <c r="Y1048">
        <f>IF($W1048="","",IFERROR(MATCH($W1048,$A$2:$A$2000,0),""))</f>
      </c>
      <c r="Z1048">
        <f>IF($X1048="","",IFERROR(MATCH($X1048,$A$2:$A$2000,0),""))</f>
      </c>
      <c r="AA1048" t="str">
        <f>IF($Y1048="","",INDEX($P$2:$P$2000,$Y1048))</f>
      </c>
      <c r="AB1048" t="str">
        <f>IF($Z1048="","",INDEX($P$2:$P$2000,$Z1048))</f>
      </c>
      <c r="AC1048">
        <f>IF(AND($AA1048="Yes",$AB1048="Yes"),1,"")</f>
      </c>
      <c r="AD1048">
        <f>IF(OR($Y1048="",$Z1048=""),"",IF(INDEX($C$2:$C$2000,$Y1048)=INDEX($C$2:$C$2000,$Z1048),0,1))</f>
      </c>
      <c r="AE1048">
        <f>IF($AC1048&lt;&gt;1,"",IF(AND(INDEX($AG$2:$AG$2000,$Y1048)=1,INDEX($AG$2:$AG$2000,$Z1048)=1),1,""))</f>
      </c>
      <c r="AG1048">
        <f>IF($A1048="","",COUNTIFS($W$2:$W$2500,$A1048,$AB$2:$AB$2500,"Yes")+COUNTIFS($X$2:$X$2500,$A1048,$AA$2:$AA$2500,"Yes"))</f>
      </c>
      <c r="AH1048" t="str">
        <f>IF(OR($P1048&lt;&gt;"Yes",N($AG1048)=0),"",IF(AND($AG1048=1,COUNTIFS($W$2:$W$2500,$A1048,$AE$2:$AE$2500,1)+COUNTIFS($X$2:$X$2500,$A1048,$AE$2:$AE$2500,1)&gt;0),"","Yes"))</f>
      </c>
      <c r="AI1048">
        <f>IF($AH1048="Yes",$AG1048,"")</f>
      </c>
      <c r="AJ1048">
        <f>IF($AI1048="","",$AI1048+ROW()/1000000)</f>
      </c>
      <c r="AK1048">
        <f>IF(OR($A1048="",$P1048="Yes",N($AG1048)=0),"",$AG1048+ROW()/1000000)</f>
      </c>
      <c r="AL1048" t="str">
        <f>IF($A1048="","",INDEX(games!$J:$J,ROW())&amp;"")</f>
      </c>
      <c r="AM1048">
        <f>IF($A1048="","",SUMPRODUCT($AO1048:$BD1048,'Map Analysis'!$AP$2^{0,1,2,3,4,5,6,7,8,9,10,11,12,13,14,15}))</f>
      </c>
      <c r="AN1048">
        <f>IF($A1048="","",$AM1048+ROW()/10000000)</f>
      </c>
      <c r="AO1048">
        <f>IF($A1048="","",COUNTIF($W$2:$W$2500,$A1048))</f>
      </c>
      <c r="AP1048">
        <f>IF($A1048="","",SUMIFS($BF$2:$BF$2500,$W$2:$W$2500,$A1048))</f>
      </c>
      <c r="AQ1048">
        <f>IF($A1048="","",SUMIFS($BG$2:$BG$2500,$W$2:$W$2500,$A1048))</f>
      </c>
      <c r="AR1048">
        <f>IF($A1048="","",SUMIFS($BH$2:$BH$2500,$W$2:$W$2500,$A1048))</f>
      </c>
      <c r="AS1048">
        <f>IF($A1048="","",SUMIFS($BI$2:$BI$2500,$W$2:$W$2500,$A1048))</f>
      </c>
      <c r="AT1048">
        <f>IF($A1048="","",SUMIFS($BJ$2:$BJ$2500,$W$2:$W$2500,$A1048))</f>
      </c>
      <c r="AU1048">
        <f>IF($A1048="","",SUMIFS($BK$2:$BK$2500,$W$2:$W$2500,$A1048))</f>
      </c>
      <c r="AV1048">
        <f>IF($A1048="","",SUMIFS($BL$2:$BL$2500,$W$2:$W$2500,$A1048))</f>
      </c>
      <c r="AW1048">
        <f>IF($A1048="","",SUMIFS($BM$2:$BM$2500,$W$2:$W$2500,$A1048))</f>
      </c>
      <c r="AX1048">
        <f>IF($A1048="","",SUMIFS($BN$2:$BN$2500,$W$2:$W$2500,$A1048))</f>
      </c>
      <c r="AY1048">
        <f>IF($A1048="","",SUMIFS($BO$2:$BO$2500,$W$2:$W$2500,$A1048))</f>
      </c>
      <c r="AZ1048">
        <f>IF($A1048="","",SUMIFS($BP$2:$BP$2500,$W$2:$W$2500,$A1048))</f>
      </c>
      <c r="BA1048">
        <f>IF($A1048="","",SUMIFS($BQ$2:$BQ$2500,$W$2:$W$2500,$A1048))</f>
      </c>
      <c r="BB1048">
        <f>IF($A1048="","",SUMIFS($BR$2:$BR$2500,$W$2:$W$2500,$A1048))</f>
      </c>
      <c r="BC1048">
        <f>IF($A1048="","",SUMIFS($BS$2:$BS$2500,$W$2:$W$2500,$A1048))</f>
      </c>
      <c r="BD1048">
        <f>IF($A1048="","",SUMIFS($BT$2:$BT$2500,$W$2:$W$2500,$A1048))</f>
      </c>
      <c r="BF1048">
        <f>IF($Z1048="","",INDEX($AO$2:$AO$2000,$Z1048))</f>
      </c>
      <c r="BG1048">
        <f>IF($Z1048="","",INDEX($AP$2:$AP$2000,$Z1048))</f>
      </c>
      <c r="BH1048">
        <f>IF($Z1048="","",INDEX($AQ$2:$AQ$2000,$Z1048))</f>
      </c>
      <c r="BI1048">
        <f>IF($Z1048="","",INDEX($AR$2:$AR$2000,$Z1048))</f>
      </c>
      <c r="BJ1048">
        <f>IF($Z1048="","",INDEX($AS$2:$AS$2000,$Z1048))</f>
      </c>
      <c r="BK1048">
        <f>IF($Z1048="","",INDEX($AT$2:$AT$2000,$Z1048))</f>
      </c>
      <c r="BL1048">
        <f>IF($Z1048="","",INDEX($AU$2:$AU$2000,$Z1048))</f>
      </c>
      <c r="BM1048">
        <f>IF($Z1048="","",INDEX($AV$2:$AV$2000,$Z1048))</f>
      </c>
      <c r="BN1048">
        <f>IF($Z1048="","",INDEX($AW$2:$AW$2000,$Z1048))</f>
      </c>
      <c r="BO1048">
        <f>IF($Z1048="","",INDEX($AX$2:$AX$2000,$Z1048))</f>
      </c>
      <c r="BP1048">
        <f>IF($Z1048="","",INDEX($AY$2:$AY$2000,$Z1048))</f>
      </c>
      <c r="BQ1048">
        <f>IF($Z1048="","",INDEX($AZ$2:$AZ$2000,$Z1048))</f>
      </c>
      <c r="BR1048">
        <f>IF($Z1048="","",INDEX($BA$2:$BA$2000,$Z1048))</f>
      </c>
      <c r="BS1048">
        <f>IF($Z1048="","",INDEX($BB$2:$BB$2000,$Z1048))</f>
      </c>
      <c r="BT1048">
        <f>IF($Z1048="","",INDEX($BC$2:$BC$2000,$Z1048))</f>
      </c>
      <c r="BV1048">
        <f>IF(OR($A1048="",$P1048&lt;&gt;"Yes",$AH1048="Yes"),"",1+N($AG1048))</f>
      </c>
      <c r="BW1048">
        <f>IF($A1048="","",COUNTIFS($W$2:$W$2500,$A1048,$BZ$2:$BZ$2500,"Yes")+COUNTIFS($X$2:$X$2500,$A1048,$BY$2:$BY$2500,"Yes"))</f>
      </c>
      <c r="BX1048">
        <f>IF(OR($A1048="",$P1048="Yes"),"",IF(N($BW1048)=0,0,1+SUMIFS($CB$2:$CB$2500,$W$2:$W$2500,$A1048)+SUMIFS($CA$2:$CA$2500,$X$2:$X$2500,$A1048)))</f>
      </c>
      <c r="BY1048" t="str">
        <f>IF($Y1048="","",INDEX($AH$2:$AH$2000,$Y1048)&amp;"")</f>
      </c>
      <c r="BZ1048" t="str">
        <f>IF($Z1048="","",INDEX($AH$2:$AH$2000,$Z1048)&amp;"")</f>
      </c>
      <c r="CA1048">
        <f>IF($Y1048="","",INDEX($BV$2:$BV$2000,$Y1048))</f>
      </c>
      <c r="CB1048">
        <f>IF($Z1048="","",INDEX($BV$2:$BV$2000,$Z1048))</f>
      </c>
    </row>
    <row r="1049">
      <c r="A1049" t="str">
        <f>IF(TRIM(INDEX(games!$A:$A,ROW()))="","",TRIM(INDEX(games!$A:$A,ROW())))</f>
      </c>
      <c r="B1049">
        <f>IF(OR($A1049="",INDEX(games!$B:$B,ROW())=""),"",INDEX(games!$B:$B,ROW()))</f>
      </c>
      <c r="C1049" t="str">
        <f>IF(OR($A1049="",INDEX(games!$C:$C,ROW())=""),"",INDEX(games!$C:$C,ROW()))</f>
      </c>
      <c r="D1049">
        <f>IF($A1049="","",COUNTIF($W$2:$W$2500,$A1049)+COUNTIF($X$2:$X$2500,$A1049))</f>
      </c>
      <c r="E1049">
        <f>IF($A1049="","",IFERROR(MATCH($C1049,$R$2:$R$5,0),0))</f>
      </c>
      <c r="F1049">
        <f>IF($A1049="","",MOD(ROW(),34))</f>
      </c>
      <c r="G1049">
        <f>IF($A1049="",NA(),IF($C1049="Action",$B1049,NA()))</f>
      </c>
      <c r="H1049">
        <f>IF($A1049="",NA(),IF($C1049="Action",1+$F1049*0.023,NA()))</f>
      </c>
      <c r="I1049">
        <f>IF($A1049="",NA(),IF($C1049="Strategy",$B1049,NA()))</f>
      </c>
      <c r="J1049">
        <f>IF($A1049="",NA(),IF($C1049="Strategy",2+$F1049*0.023,NA()))</f>
      </c>
      <c r="K1049">
        <f>IF($A1049="",NA(),IF($C1049="Deckbuilder",$B1049,NA()))</f>
      </c>
      <c r="L1049">
        <f>IF($A1049="",NA(),IF($C1049="Deckbuilder",3+$F1049*0.023,NA()))</f>
      </c>
      <c r="M1049">
        <f>IF($A1049="",NA(),IF($C1049="Traditional",$B1049,NA()))</f>
      </c>
      <c r="N1049">
        <f>IF($A1049="",NA(),IF($C1049="Traditional",4+$F1049*0.023,NA()))</f>
      </c>
      <c r="O1049">
        <f>IF($A1049="","",$D1049+ROW()/1000000)</f>
      </c>
      <c r="P1049" t="str">
        <f>IF(OR($A1049="",INDEX(games!$H:$H,ROW())=""),"",INDEX(games!$H:$H,ROW()))</f>
      </c>
      <c r="Q1049">
        <f>IF(OR($A1049="",$P1049&lt;&gt;"Yes"),"",$D1049+ROW()/1000000)</f>
      </c>
      <c r="T1049">
        <f>IF($Y1049="","",INDEX($B$2:$B$2000,$Y1049))</f>
      </c>
      <c r="U1049">
        <f>IF($Z1049="","",INDEX($B$2:$B$2000,$Z1049))</f>
      </c>
      <c r="V1049">
        <f>IF(OR($T1049="",$U1049=""),"",$U1049-$T1049)</f>
      </c>
      <c r="W1049" t="str">
        <f>IF(TRIM(INDEX(connections!$A:$A,ROW()))="","",TRIM(INDEX(connections!$A:$A,ROW())))</f>
      </c>
      <c r="X1049" t="str">
        <f>IF($W1049="","",TRIM(INDEX(connections!$B:$B,ROW())))</f>
      </c>
      <c r="Y1049">
        <f>IF($W1049="","",IFERROR(MATCH($W1049,$A$2:$A$2000,0),""))</f>
      </c>
      <c r="Z1049">
        <f>IF($X1049="","",IFERROR(MATCH($X1049,$A$2:$A$2000,0),""))</f>
      </c>
      <c r="AA1049" t="str">
        <f>IF($Y1049="","",INDEX($P$2:$P$2000,$Y1049))</f>
      </c>
      <c r="AB1049" t="str">
        <f>IF($Z1049="","",INDEX($P$2:$P$2000,$Z1049))</f>
      </c>
      <c r="AC1049">
        <f>IF(AND($AA1049="Yes",$AB1049="Yes"),1,"")</f>
      </c>
      <c r="AD1049">
        <f>IF(OR($Y1049="",$Z1049=""),"",IF(INDEX($C$2:$C$2000,$Y1049)=INDEX($C$2:$C$2000,$Z1049),0,1))</f>
      </c>
      <c r="AE1049">
        <f>IF($AC1049&lt;&gt;1,"",IF(AND(INDEX($AG$2:$AG$2000,$Y1049)=1,INDEX($AG$2:$AG$2000,$Z1049)=1),1,""))</f>
      </c>
      <c r="AG1049">
        <f>IF($A1049="","",COUNTIFS($W$2:$W$2500,$A1049,$AB$2:$AB$2500,"Yes")+COUNTIFS($X$2:$X$2500,$A1049,$AA$2:$AA$2500,"Yes"))</f>
      </c>
      <c r="AH1049" t="str">
        <f>IF(OR($P1049&lt;&gt;"Yes",N($AG1049)=0),"",IF(AND($AG1049=1,COUNTIFS($W$2:$W$2500,$A1049,$AE$2:$AE$2500,1)+COUNTIFS($X$2:$X$2500,$A1049,$AE$2:$AE$2500,1)&gt;0),"","Yes"))</f>
      </c>
      <c r="AI1049">
        <f>IF($AH1049="Yes",$AG1049,"")</f>
      </c>
      <c r="AJ1049">
        <f>IF($AI1049="","",$AI1049+ROW()/1000000)</f>
      </c>
      <c r="AK1049">
        <f>IF(OR($A1049="",$P1049="Yes",N($AG1049)=0),"",$AG1049+ROW()/1000000)</f>
      </c>
      <c r="AL1049" t="str">
        <f>IF($A1049="","",INDEX(games!$J:$J,ROW())&amp;"")</f>
      </c>
      <c r="AM1049">
        <f>IF($A1049="","",SUMPRODUCT($AO1049:$BD1049,'Map Analysis'!$AP$2^{0,1,2,3,4,5,6,7,8,9,10,11,12,13,14,15}))</f>
      </c>
      <c r="AN1049">
        <f>IF($A1049="","",$AM1049+ROW()/10000000)</f>
      </c>
      <c r="AO1049">
        <f>IF($A1049="","",COUNTIF($W$2:$W$2500,$A1049))</f>
      </c>
      <c r="AP1049">
        <f>IF($A1049="","",SUMIFS($BF$2:$BF$2500,$W$2:$W$2500,$A1049))</f>
      </c>
      <c r="AQ1049">
        <f>IF($A1049="","",SUMIFS($BG$2:$BG$2500,$W$2:$W$2500,$A1049))</f>
      </c>
      <c r="AR1049">
        <f>IF($A1049="","",SUMIFS($BH$2:$BH$2500,$W$2:$W$2500,$A1049))</f>
      </c>
      <c r="AS1049">
        <f>IF($A1049="","",SUMIFS($BI$2:$BI$2500,$W$2:$W$2500,$A1049))</f>
      </c>
      <c r="AT1049">
        <f>IF($A1049="","",SUMIFS($BJ$2:$BJ$2500,$W$2:$W$2500,$A1049))</f>
      </c>
      <c r="AU1049">
        <f>IF($A1049="","",SUMIFS($BK$2:$BK$2500,$W$2:$W$2500,$A1049))</f>
      </c>
      <c r="AV1049">
        <f>IF($A1049="","",SUMIFS($BL$2:$BL$2500,$W$2:$W$2500,$A1049))</f>
      </c>
      <c r="AW1049">
        <f>IF($A1049="","",SUMIFS($BM$2:$BM$2500,$W$2:$W$2500,$A1049))</f>
      </c>
      <c r="AX1049">
        <f>IF($A1049="","",SUMIFS($BN$2:$BN$2500,$W$2:$W$2500,$A1049))</f>
      </c>
      <c r="AY1049">
        <f>IF($A1049="","",SUMIFS($BO$2:$BO$2500,$W$2:$W$2500,$A1049))</f>
      </c>
      <c r="AZ1049">
        <f>IF($A1049="","",SUMIFS($BP$2:$BP$2500,$W$2:$W$2500,$A1049))</f>
      </c>
      <c r="BA1049">
        <f>IF($A1049="","",SUMIFS($BQ$2:$BQ$2500,$W$2:$W$2500,$A1049))</f>
      </c>
      <c r="BB1049">
        <f>IF($A1049="","",SUMIFS($BR$2:$BR$2500,$W$2:$W$2500,$A1049))</f>
      </c>
      <c r="BC1049">
        <f>IF($A1049="","",SUMIFS($BS$2:$BS$2500,$W$2:$W$2500,$A1049))</f>
      </c>
      <c r="BD1049">
        <f>IF($A1049="","",SUMIFS($BT$2:$BT$2500,$W$2:$W$2500,$A1049))</f>
      </c>
      <c r="BF1049">
        <f>IF($Z1049="","",INDEX($AO$2:$AO$2000,$Z1049))</f>
      </c>
      <c r="BG1049">
        <f>IF($Z1049="","",INDEX($AP$2:$AP$2000,$Z1049))</f>
      </c>
      <c r="BH1049">
        <f>IF($Z1049="","",INDEX($AQ$2:$AQ$2000,$Z1049))</f>
      </c>
      <c r="BI1049">
        <f>IF($Z1049="","",INDEX($AR$2:$AR$2000,$Z1049))</f>
      </c>
      <c r="BJ1049">
        <f>IF($Z1049="","",INDEX($AS$2:$AS$2000,$Z1049))</f>
      </c>
      <c r="BK1049">
        <f>IF($Z1049="","",INDEX($AT$2:$AT$2000,$Z1049))</f>
      </c>
      <c r="BL1049">
        <f>IF($Z1049="","",INDEX($AU$2:$AU$2000,$Z1049))</f>
      </c>
      <c r="BM1049">
        <f>IF($Z1049="","",INDEX($AV$2:$AV$2000,$Z1049))</f>
      </c>
      <c r="BN1049">
        <f>IF($Z1049="","",INDEX($AW$2:$AW$2000,$Z1049))</f>
      </c>
      <c r="BO1049">
        <f>IF($Z1049="","",INDEX($AX$2:$AX$2000,$Z1049))</f>
      </c>
      <c r="BP1049">
        <f>IF($Z1049="","",INDEX($AY$2:$AY$2000,$Z1049))</f>
      </c>
      <c r="BQ1049">
        <f>IF($Z1049="","",INDEX($AZ$2:$AZ$2000,$Z1049))</f>
      </c>
      <c r="BR1049">
        <f>IF($Z1049="","",INDEX($BA$2:$BA$2000,$Z1049))</f>
      </c>
      <c r="BS1049">
        <f>IF($Z1049="","",INDEX($BB$2:$BB$2000,$Z1049))</f>
      </c>
      <c r="BT1049">
        <f>IF($Z1049="","",INDEX($BC$2:$BC$2000,$Z1049))</f>
      </c>
      <c r="BV1049">
        <f>IF(OR($A1049="",$P1049&lt;&gt;"Yes",$AH1049="Yes"),"",1+N($AG1049))</f>
      </c>
      <c r="BW1049">
        <f>IF($A1049="","",COUNTIFS($W$2:$W$2500,$A1049,$BZ$2:$BZ$2500,"Yes")+COUNTIFS($X$2:$X$2500,$A1049,$BY$2:$BY$2500,"Yes"))</f>
      </c>
      <c r="BX1049">
        <f>IF(OR($A1049="",$P1049="Yes"),"",IF(N($BW1049)=0,0,1+SUMIFS($CB$2:$CB$2500,$W$2:$W$2500,$A1049)+SUMIFS($CA$2:$CA$2500,$X$2:$X$2500,$A1049)))</f>
      </c>
      <c r="BY1049" t="str">
        <f>IF($Y1049="","",INDEX($AH$2:$AH$2000,$Y1049)&amp;"")</f>
      </c>
      <c r="BZ1049" t="str">
        <f>IF($Z1049="","",INDEX($AH$2:$AH$2000,$Z1049)&amp;"")</f>
      </c>
      <c r="CA1049">
        <f>IF($Y1049="","",INDEX($BV$2:$BV$2000,$Y1049))</f>
      </c>
      <c r="CB1049">
        <f>IF($Z1049="","",INDEX($BV$2:$BV$2000,$Z1049))</f>
      </c>
    </row>
    <row r="1050">
      <c r="A1050" t="str">
        <f>IF(TRIM(INDEX(games!$A:$A,ROW()))="","",TRIM(INDEX(games!$A:$A,ROW())))</f>
      </c>
      <c r="B1050">
        <f>IF(OR($A1050="",INDEX(games!$B:$B,ROW())=""),"",INDEX(games!$B:$B,ROW()))</f>
      </c>
      <c r="C1050" t="str">
        <f>IF(OR($A1050="",INDEX(games!$C:$C,ROW())=""),"",INDEX(games!$C:$C,ROW()))</f>
      </c>
      <c r="D1050">
        <f>IF($A1050="","",COUNTIF($W$2:$W$2500,$A1050)+COUNTIF($X$2:$X$2500,$A1050))</f>
      </c>
      <c r="E1050">
        <f>IF($A1050="","",IFERROR(MATCH($C1050,$R$2:$R$5,0),0))</f>
      </c>
      <c r="F1050">
        <f>IF($A1050="","",MOD(ROW(),34))</f>
      </c>
      <c r="G1050">
        <f>IF($A1050="",NA(),IF($C1050="Action",$B1050,NA()))</f>
      </c>
      <c r="H1050">
        <f>IF($A1050="",NA(),IF($C1050="Action",1+$F1050*0.023,NA()))</f>
      </c>
      <c r="I1050">
        <f>IF($A1050="",NA(),IF($C1050="Strategy",$B1050,NA()))</f>
      </c>
      <c r="J1050">
        <f>IF($A1050="",NA(),IF($C1050="Strategy",2+$F1050*0.023,NA()))</f>
      </c>
      <c r="K1050">
        <f>IF($A1050="",NA(),IF($C1050="Deckbuilder",$B1050,NA()))</f>
      </c>
      <c r="L1050">
        <f>IF($A1050="",NA(),IF($C1050="Deckbuilder",3+$F1050*0.023,NA()))</f>
      </c>
      <c r="M1050">
        <f>IF($A1050="",NA(),IF($C1050="Traditional",$B1050,NA()))</f>
      </c>
      <c r="N1050">
        <f>IF($A1050="",NA(),IF($C1050="Traditional",4+$F1050*0.023,NA()))</f>
      </c>
      <c r="O1050">
        <f>IF($A1050="","",$D1050+ROW()/1000000)</f>
      </c>
      <c r="P1050" t="str">
        <f>IF(OR($A1050="",INDEX(games!$H:$H,ROW())=""),"",INDEX(games!$H:$H,ROW()))</f>
      </c>
      <c r="Q1050">
        <f>IF(OR($A1050="",$P1050&lt;&gt;"Yes"),"",$D1050+ROW()/1000000)</f>
      </c>
      <c r="T1050">
        <f>IF($Y1050="","",INDEX($B$2:$B$2000,$Y1050))</f>
      </c>
      <c r="U1050">
        <f>IF($Z1050="","",INDEX($B$2:$B$2000,$Z1050))</f>
      </c>
      <c r="V1050">
        <f>IF(OR($T1050="",$U1050=""),"",$U1050-$T1050)</f>
      </c>
      <c r="W1050" t="str">
        <f>IF(TRIM(INDEX(connections!$A:$A,ROW()))="","",TRIM(INDEX(connections!$A:$A,ROW())))</f>
      </c>
      <c r="X1050" t="str">
        <f>IF($W1050="","",TRIM(INDEX(connections!$B:$B,ROW())))</f>
      </c>
      <c r="Y1050">
        <f>IF($W1050="","",IFERROR(MATCH($W1050,$A$2:$A$2000,0),""))</f>
      </c>
      <c r="Z1050">
        <f>IF($X1050="","",IFERROR(MATCH($X1050,$A$2:$A$2000,0),""))</f>
      </c>
      <c r="AA1050" t="str">
        <f>IF($Y1050="","",INDEX($P$2:$P$2000,$Y1050))</f>
      </c>
      <c r="AB1050" t="str">
        <f>IF($Z1050="","",INDEX($P$2:$P$2000,$Z1050))</f>
      </c>
      <c r="AC1050">
        <f>IF(AND($AA1050="Yes",$AB1050="Yes"),1,"")</f>
      </c>
      <c r="AD1050">
        <f>IF(OR($Y1050="",$Z1050=""),"",IF(INDEX($C$2:$C$2000,$Y1050)=INDEX($C$2:$C$2000,$Z1050),0,1))</f>
      </c>
      <c r="AE1050">
        <f>IF($AC1050&lt;&gt;1,"",IF(AND(INDEX($AG$2:$AG$2000,$Y1050)=1,INDEX($AG$2:$AG$2000,$Z1050)=1),1,""))</f>
      </c>
      <c r="AG1050">
        <f>IF($A1050="","",COUNTIFS($W$2:$W$2500,$A1050,$AB$2:$AB$2500,"Yes")+COUNTIFS($X$2:$X$2500,$A1050,$AA$2:$AA$2500,"Yes"))</f>
      </c>
      <c r="AH1050" t="str">
        <f>IF(OR($P1050&lt;&gt;"Yes",N($AG1050)=0),"",IF(AND($AG1050=1,COUNTIFS($W$2:$W$2500,$A1050,$AE$2:$AE$2500,1)+COUNTIFS($X$2:$X$2500,$A1050,$AE$2:$AE$2500,1)&gt;0),"","Yes"))</f>
      </c>
      <c r="AI1050">
        <f>IF($AH1050="Yes",$AG1050,"")</f>
      </c>
      <c r="AJ1050">
        <f>IF($AI1050="","",$AI1050+ROW()/1000000)</f>
      </c>
      <c r="AK1050">
        <f>IF(OR($A1050="",$P1050="Yes",N($AG1050)=0),"",$AG1050+ROW()/1000000)</f>
      </c>
      <c r="AL1050" t="str">
        <f>IF($A1050="","",INDEX(games!$J:$J,ROW())&amp;"")</f>
      </c>
      <c r="AM1050">
        <f>IF($A1050="","",SUMPRODUCT($AO1050:$BD1050,'Map Analysis'!$AP$2^{0,1,2,3,4,5,6,7,8,9,10,11,12,13,14,15}))</f>
      </c>
      <c r="AN1050">
        <f>IF($A1050="","",$AM1050+ROW()/10000000)</f>
      </c>
      <c r="AO1050">
        <f>IF($A1050="","",COUNTIF($W$2:$W$2500,$A1050))</f>
      </c>
      <c r="AP1050">
        <f>IF($A1050="","",SUMIFS($BF$2:$BF$2500,$W$2:$W$2500,$A1050))</f>
      </c>
      <c r="AQ1050">
        <f>IF($A1050="","",SUMIFS($BG$2:$BG$2500,$W$2:$W$2500,$A1050))</f>
      </c>
      <c r="AR1050">
        <f>IF($A1050="","",SUMIFS($BH$2:$BH$2500,$W$2:$W$2500,$A1050))</f>
      </c>
      <c r="AS1050">
        <f>IF($A1050="","",SUMIFS($BI$2:$BI$2500,$W$2:$W$2500,$A1050))</f>
      </c>
      <c r="AT1050">
        <f>IF($A1050="","",SUMIFS($BJ$2:$BJ$2500,$W$2:$W$2500,$A1050))</f>
      </c>
      <c r="AU1050">
        <f>IF($A1050="","",SUMIFS($BK$2:$BK$2500,$W$2:$W$2500,$A1050))</f>
      </c>
      <c r="AV1050">
        <f>IF($A1050="","",SUMIFS($BL$2:$BL$2500,$W$2:$W$2500,$A1050))</f>
      </c>
      <c r="AW1050">
        <f>IF($A1050="","",SUMIFS($BM$2:$BM$2500,$W$2:$W$2500,$A1050))</f>
      </c>
      <c r="AX1050">
        <f>IF($A1050="","",SUMIFS($BN$2:$BN$2500,$W$2:$W$2500,$A1050))</f>
      </c>
      <c r="AY1050">
        <f>IF($A1050="","",SUMIFS($BO$2:$BO$2500,$W$2:$W$2500,$A1050))</f>
      </c>
      <c r="AZ1050">
        <f>IF($A1050="","",SUMIFS($BP$2:$BP$2500,$W$2:$W$2500,$A1050))</f>
      </c>
      <c r="BA1050">
        <f>IF($A1050="","",SUMIFS($BQ$2:$BQ$2500,$W$2:$W$2500,$A1050))</f>
      </c>
      <c r="BB1050">
        <f>IF($A1050="","",SUMIFS($BR$2:$BR$2500,$W$2:$W$2500,$A1050))</f>
      </c>
      <c r="BC1050">
        <f>IF($A1050="","",SUMIFS($BS$2:$BS$2500,$W$2:$W$2500,$A1050))</f>
      </c>
      <c r="BD1050">
        <f>IF($A1050="","",SUMIFS($BT$2:$BT$2500,$W$2:$W$2500,$A1050))</f>
      </c>
      <c r="BF1050">
        <f>IF($Z1050="","",INDEX($AO$2:$AO$2000,$Z1050))</f>
      </c>
      <c r="BG1050">
        <f>IF($Z1050="","",INDEX($AP$2:$AP$2000,$Z1050))</f>
      </c>
      <c r="BH1050">
        <f>IF($Z1050="","",INDEX($AQ$2:$AQ$2000,$Z1050))</f>
      </c>
      <c r="BI1050">
        <f>IF($Z1050="","",INDEX($AR$2:$AR$2000,$Z1050))</f>
      </c>
      <c r="BJ1050">
        <f>IF($Z1050="","",INDEX($AS$2:$AS$2000,$Z1050))</f>
      </c>
      <c r="BK1050">
        <f>IF($Z1050="","",INDEX($AT$2:$AT$2000,$Z1050))</f>
      </c>
      <c r="BL1050">
        <f>IF($Z1050="","",INDEX($AU$2:$AU$2000,$Z1050))</f>
      </c>
      <c r="BM1050">
        <f>IF($Z1050="","",INDEX($AV$2:$AV$2000,$Z1050))</f>
      </c>
      <c r="BN1050">
        <f>IF($Z1050="","",INDEX($AW$2:$AW$2000,$Z1050))</f>
      </c>
      <c r="BO1050">
        <f>IF($Z1050="","",INDEX($AX$2:$AX$2000,$Z1050))</f>
      </c>
      <c r="BP1050">
        <f>IF($Z1050="","",INDEX($AY$2:$AY$2000,$Z1050))</f>
      </c>
      <c r="BQ1050">
        <f>IF($Z1050="","",INDEX($AZ$2:$AZ$2000,$Z1050))</f>
      </c>
      <c r="BR1050">
        <f>IF($Z1050="","",INDEX($BA$2:$BA$2000,$Z1050))</f>
      </c>
      <c r="BS1050">
        <f>IF($Z1050="","",INDEX($BB$2:$BB$2000,$Z1050))</f>
      </c>
      <c r="BT1050">
        <f>IF($Z1050="","",INDEX($BC$2:$BC$2000,$Z1050))</f>
      </c>
      <c r="BV1050">
        <f>IF(OR($A1050="",$P1050&lt;&gt;"Yes",$AH1050="Yes"),"",1+N($AG1050))</f>
      </c>
      <c r="BW1050">
        <f>IF($A1050="","",COUNTIFS($W$2:$W$2500,$A1050,$BZ$2:$BZ$2500,"Yes")+COUNTIFS($X$2:$X$2500,$A1050,$BY$2:$BY$2500,"Yes"))</f>
      </c>
      <c r="BX1050">
        <f>IF(OR($A1050="",$P1050="Yes"),"",IF(N($BW1050)=0,0,1+SUMIFS($CB$2:$CB$2500,$W$2:$W$2500,$A1050)+SUMIFS($CA$2:$CA$2500,$X$2:$X$2500,$A1050)))</f>
      </c>
      <c r="BY1050" t="str">
        <f>IF($Y1050="","",INDEX($AH$2:$AH$2000,$Y1050)&amp;"")</f>
      </c>
      <c r="BZ1050" t="str">
        <f>IF($Z1050="","",INDEX($AH$2:$AH$2000,$Z1050)&amp;"")</f>
      </c>
      <c r="CA1050">
        <f>IF($Y1050="","",INDEX($BV$2:$BV$2000,$Y1050))</f>
      </c>
      <c r="CB1050">
        <f>IF($Z1050="","",INDEX($BV$2:$BV$2000,$Z1050))</f>
      </c>
    </row>
    <row r="1051">
      <c r="A1051" t="str">
        <f>IF(TRIM(INDEX(games!$A:$A,ROW()))="","",TRIM(INDEX(games!$A:$A,ROW())))</f>
      </c>
      <c r="B1051">
        <f>IF(OR($A1051="",INDEX(games!$B:$B,ROW())=""),"",INDEX(games!$B:$B,ROW()))</f>
      </c>
      <c r="C1051" t="str">
        <f>IF(OR($A1051="",INDEX(games!$C:$C,ROW())=""),"",INDEX(games!$C:$C,ROW()))</f>
      </c>
      <c r="D1051">
        <f>IF($A1051="","",COUNTIF($W$2:$W$2500,$A1051)+COUNTIF($X$2:$X$2500,$A1051))</f>
      </c>
      <c r="E1051">
        <f>IF($A1051="","",IFERROR(MATCH($C1051,$R$2:$R$5,0),0))</f>
      </c>
      <c r="F1051">
        <f>IF($A1051="","",MOD(ROW(),34))</f>
      </c>
      <c r="G1051">
        <f>IF($A1051="",NA(),IF($C1051="Action",$B1051,NA()))</f>
      </c>
      <c r="H1051">
        <f>IF($A1051="",NA(),IF($C1051="Action",1+$F1051*0.023,NA()))</f>
      </c>
      <c r="I1051">
        <f>IF($A1051="",NA(),IF($C1051="Strategy",$B1051,NA()))</f>
      </c>
      <c r="J1051">
        <f>IF($A1051="",NA(),IF($C1051="Strategy",2+$F1051*0.023,NA()))</f>
      </c>
      <c r="K1051">
        <f>IF($A1051="",NA(),IF($C1051="Deckbuilder",$B1051,NA()))</f>
      </c>
      <c r="L1051">
        <f>IF($A1051="",NA(),IF($C1051="Deckbuilder",3+$F1051*0.023,NA()))</f>
      </c>
      <c r="M1051">
        <f>IF($A1051="",NA(),IF($C1051="Traditional",$B1051,NA()))</f>
      </c>
      <c r="N1051">
        <f>IF($A1051="",NA(),IF($C1051="Traditional",4+$F1051*0.023,NA()))</f>
      </c>
      <c r="O1051">
        <f>IF($A1051="","",$D1051+ROW()/1000000)</f>
      </c>
      <c r="P1051" t="str">
        <f>IF(OR($A1051="",INDEX(games!$H:$H,ROW())=""),"",INDEX(games!$H:$H,ROW()))</f>
      </c>
      <c r="Q1051">
        <f>IF(OR($A1051="",$P1051&lt;&gt;"Yes"),"",$D1051+ROW()/1000000)</f>
      </c>
      <c r="T1051">
        <f>IF($Y1051="","",INDEX($B$2:$B$2000,$Y1051))</f>
      </c>
      <c r="U1051">
        <f>IF($Z1051="","",INDEX($B$2:$B$2000,$Z1051))</f>
      </c>
      <c r="V1051">
        <f>IF(OR($T1051="",$U1051=""),"",$U1051-$T1051)</f>
      </c>
      <c r="W1051" t="str">
        <f>IF(TRIM(INDEX(connections!$A:$A,ROW()))="","",TRIM(INDEX(connections!$A:$A,ROW())))</f>
      </c>
      <c r="X1051" t="str">
        <f>IF($W1051="","",TRIM(INDEX(connections!$B:$B,ROW())))</f>
      </c>
      <c r="Y1051">
        <f>IF($W1051="","",IFERROR(MATCH($W1051,$A$2:$A$2000,0),""))</f>
      </c>
      <c r="Z1051">
        <f>IF($X1051="","",IFERROR(MATCH($X1051,$A$2:$A$2000,0),""))</f>
      </c>
      <c r="AA1051" t="str">
        <f>IF($Y1051="","",INDEX($P$2:$P$2000,$Y1051))</f>
      </c>
      <c r="AB1051" t="str">
        <f>IF($Z1051="","",INDEX($P$2:$P$2000,$Z1051))</f>
      </c>
      <c r="AC1051">
        <f>IF(AND($AA1051="Yes",$AB1051="Yes"),1,"")</f>
      </c>
      <c r="AD1051">
        <f>IF(OR($Y1051="",$Z1051=""),"",IF(INDEX($C$2:$C$2000,$Y1051)=INDEX($C$2:$C$2000,$Z1051),0,1))</f>
      </c>
      <c r="AE1051">
        <f>IF($AC1051&lt;&gt;1,"",IF(AND(INDEX($AG$2:$AG$2000,$Y1051)=1,INDEX($AG$2:$AG$2000,$Z1051)=1),1,""))</f>
      </c>
      <c r="AG1051">
        <f>IF($A1051="","",COUNTIFS($W$2:$W$2500,$A1051,$AB$2:$AB$2500,"Yes")+COUNTIFS($X$2:$X$2500,$A1051,$AA$2:$AA$2500,"Yes"))</f>
      </c>
      <c r="AH1051" t="str">
        <f>IF(OR($P1051&lt;&gt;"Yes",N($AG1051)=0),"",IF(AND($AG1051=1,COUNTIFS($W$2:$W$2500,$A1051,$AE$2:$AE$2500,1)+COUNTIFS($X$2:$X$2500,$A1051,$AE$2:$AE$2500,1)&gt;0),"","Yes"))</f>
      </c>
      <c r="AI1051">
        <f>IF($AH1051="Yes",$AG1051,"")</f>
      </c>
      <c r="AJ1051">
        <f>IF($AI1051="","",$AI1051+ROW()/1000000)</f>
      </c>
      <c r="AK1051">
        <f>IF(OR($A1051="",$P1051="Yes",N($AG1051)=0),"",$AG1051+ROW()/1000000)</f>
      </c>
      <c r="AL1051" t="str">
        <f>IF($A1051="","",INDEX(games!$J:$J,ROW())&amp;"")</f>
      </c>
      <c r="AM1051">
        <f>IF($A1051="","",SUMPRODUCT($AO1051:$BD1051,'Map Analysis'!$AP$2^{0,1,2,3,4,5,6,7,8,9,10,11,12,13,14,15}))</f>
      </c>
      <c r="AN1051">
        <f>IF($A1051="","",$AM1051+ROW()/10000000)</f>
      </c>
      <c r="AO1051">
        <f>IF($A1051="","",COUNTIF($W$2:$W$2500,$A1051))</f>
      </c>
      <c r="AP1051">
        <f>IF($A1051="","",SUMIFS($BF$2:$BF$2500,$W$2:$W$2500,$A1051))</f>
      </c>
      <c r="AQ1051">
        <f>IF($A1051="","",SUMIFS($BG$2:$BG$2500,$W$2:$W$2500,$A1051))</f>
      </c>
      <c r="AR1051">
        <f>IF($A1051="","",SUMIFS($BH$2:$BH$2500,$W$2:$W$2500,$A1051))</f>
      </c>
      <c r="AS1051">
        <f>IF($A1051="","",SUMIFS($BI$2:$BI$2500,$W$2:$W$2500,$A1051))</f>
      </c>
      <c r="AT1051">
        <f>IF($A1051="","",SUMIFS($BJ$2:$BJ$2500,$W$2:$W$2500,$A1051))</f>
      </c>
      <c r="AU1051">
        <f>IF($A1051="","",SUMIFS($BK$2:$BK$2500,$W$2:$W$2500,$A1051))</f>
      </c>
      <c r="AV1051">
        <f>IF($A1051="","",SUMIFS($BL$2:$BL$2500,$W$2:$W$2500,$A1051))</f>
      </c>
      <c r="AW1051">
        <f>IF($A1051="","",SUMIFS($BM$2:$BM$2500,$W$2:$W$2500,$A1051))</f>
      </c>
      <c r="AX1051">
        <f>IF($A1051="","",SUMIFS($BN$2:$BN$2500,$W$2:$W$2500,$A1051))</f>
      </c>
      <c r="AY1051">
        <f>IF($A1051="","",SUMIFS($BO$2:$BO$2500,$W$2:$W$2500,$A1051))</f>
      </c>
      <c r="AZ1051">
        <f>IF($A1051="","",SUMIFS($BP$2:$BP$2500,$W$2:$W$2500,$A1051))</f>
      </c>
      <c r="BA1051">
        <f>IF($A1051="","",SUMIFS($BQ$2:$BQ$2500,$W$2:$W$2500,$A1051))</f>
      </c>
      <c r="BB1051">
        <f>IF($A1051="","",SUMIFS($BR$2:$BR$2500,$W$2:$W$2500,$A1051))</f>
      </c>
      <c r="BC1051">
        <f>IF($A1051="","",SUMIFS($BS$2:$BS$2500,$W$2:$W$2500,$A1051))</f>
      </c>
      <c r="BD1051">
        <f>IF($A1051="","",SUMIFS($BT$2:$BT$2500,$W$2:$W$2500,$A1051))</f>
      </c>
      <c r="BF1051">
        <f>IF($Z1051="","",INDEX($AO$2:$AO$2000,$Z1051))</f>
      </c>
      <c r="BG1051">
        <f>IF($Z1051="","",INDEX($AP$2:$AP$2000,$Z1051))</f>
      </c>
      <c r="BH1051">
        <f>IF($Z1051="","",INDEX($AQ$2:$AQ$2000,$Z1051))</f>
      </c>
      <c r="BI1051">
        <f>IF($Z1051="","",INDEX($AR$2:$AR$2000,$Z1051))</f>
      </c>
      <c r="BJ1051">
        <f>IF($Z1051="","",INDEX($AS$2:$AS$2000,$Z1051))</f>
      </c>
      <c r="BK1051">
        <f>IF($Z1051="","",INDEX($AT$2:$AT$2000,$Z1051))</f>
      </c>
      <c r="BL1051">
        <f>IF($Z1051="","",INDEX($AU$2:$AU$2000,$Z1051))</f>
      </c>
      <c r="BM1051">
        <f>IF($Z1051="","",INDEX($AV$2:$AV$2000,$Z1051))</f>
      </c>
      <c r="BN1051">
        <f>IF($Z1051="","",INDEX($AW$2:$AW$2000,$Z1051))</f>
      </c>
      <c r="BO1051">
        <f>IF($Z1051="","",INDEX($AX$2:$AX$2000,$Z1051))</f>
      </c>
      <c r="BP1051">
        <f>IF($Z1051="","",INDEX($AY$2:$AY$2000,$Z1051))</f>
      </c>
      <c r="BQ1051">
        <f>IF($Z1051="","",INDEX($AZ$2:$AZ$2000,$Z1051))</f>
      </c>
      <c r="BR1051">
        <f>IF($Z1051="","",INDEX($BA$2:$BA$2000,$Z1051))</f>
      </c>
      <c r="BS1051">
        <f>IF($Z1051="","",INDEX($BB$2:$BB$2000,$Z1051))</f>
      </c>
      <c r="BT1051">
        <f>IF($Z1051="","",INDEX($BC$2:$BC$2000,$Z1051))</f>
      </c>
      <c r="BV1051">
        <f>IF(OR($A1051="",$P1051&lt;&gt;"Yes",$AH1051="Yes"),"",1+N($AG1051))</f>
      </c>
      <c r="BW1051">
        <f>IF($A1051="","",COUNTIFS($W$2:$W$2500,$A1051,$BZ$2:$BZ$2500,"Yes")+COUNTIFS($X$2:$X$2500,$A1051,$BY$2:$BY$2500,"Yes"))</f>
      </c>
      <c r="BX1051">
        <f>IF(OR($A1051="",$P1051="Yes"),"",IF(N($BW1051)=0,0,1+SUMIFS($CB$2:$CB$2500,$W$2:$W$2500,$A1051)+SUMIFS($CA$2:$CA$2500,$X$2:$X$2500,$A1051)))</f>
      </c>
      <c r="BY1051" t="str">
        <f>IF($Y1051="","",INDEX($AH$2:$AH$2000,$Y1051)&amp;"")</f>
      </c>
      <c r="BZ1051" t="str">
        <f>IF($Z1051="","",INDEX($AH$2:$AH$2000,$Z1051)&amp;"")</f>
      </c>
      <c r="CA1051">
        <f>IF($Y1051="","",INDEX($BV$2:$BV$2000,$Y1051))</f>
      </c>
      <c r="CB1051">
        <f>IF($Z1051="","",INDEX($BV$2:$BV$2000,$Z1051))</f>
      </c>
    </row>
    <row r="1052">
      <c r="A1052" t="str">
        <f>IF(TRIM(INDEX(games!$A:$A,ROW()))="","",TRIM(INDEX(games!$A:$A,ROW())))</f>
      </c>
      <c r="B1052">
        <f>IF(OR($A1052="",INDEX(games!$B:$B,ROW())=""),"",INDEX(games!$B:$B,ROW()))</f>
      </c>
      <c r="C1052" t="str">
        <f>IF(OR($A1052="",INDEX(games!$C:$C,ROW())=""),"",INDEX(games!$C:$C,ROW()))</f>
      </c>
      <c r="D1052">
        <f>IF($A1052="","",COUNTIF($W$2:$W$2500,$A1052)+COUNTIF($X$2:$X$2500,$A1052))</f>
      </c>
      <c r="E1052">
        <f>IF($A1052="","",IFERROR(MATCH($C1052,$R$2:$R$5,0),0))</f>
      </c>
      <c r="F1052">
        <f>IF($A1052="","",MOD(ROW(),34))</f>
      </c>
      <c r="G1052">
        <f>IF($A1052="",NA(),IF($C1052="Action",$B1052,NA()))</f>
      </c>
      <c r="H1052">
        <f>IF($A1052="",NA(),IF($C1052="Action",1+$F1052*0.023,NA()))</f>
      </c>
      <c r="I1052">
        <f>IF($A1052="",NA(),IF($C1052="Strategy",$B1052,NA()))</f>
      </c>
      <c r="J1052">
        <f>IF($A1052="",NA(),IF($C1052="Strategy",2+$F1052*0.023,NA()))</f>
      </c>
      <c r="K1052">
        <f>IF($A1052="",NA(),IF($C1052="Deckbuilder",$B1052,NA()))</f>
      </c>
      <c r="L1052">
        <f>IF($A1052="",NA(),IF($C1052="Deckbuilder",3+$F1052*0.023,NA()))</f>
      </c>
      <c r="M1052">
        <f>IF($A1052="",NA(),IF($C1052="Traditional",$B1052,NA()))</f>
      </c>
      <c r="N1052">
        <f>IF($A1052="",NA(),IF($C1052="Traditional",4+$F1052*0.023,NA()))</f>
      </c>
      <c r="O1052">
        <f>IF($A1052="","",$D1052+ROW()/1000000)</f>
      </c>
      <c r="P1052" t="str">
        <f>IF(OR($A1052="",INDEX(games!$H:$H,ROW())=""),"",INDEX(games!$H:$H,ROW()))</f>
      </c>
      <c r="Q1052">
        <f>IF(OR($A1052="",$P1052&lt;&gt;"Yes"),"",$D1052+ROW()/1000000)</f>
      </c>
      <c r="T1052">
        <f>IF($Y1052="","",INDEX($B$2:$B$2000,$Y1052))</f>
      </c>
      <c r="U1052">
        <f>IF($Z1052="","",INDEX($B$2:$B$2000,$Z1052))</f>
      </c>
      <c r="V1052">
        <f>IF(OR($T1052="",$U1052=""),"",$U1052-$T1052)</f>
      </c>
      <c r="W1052" t="str">
        <f>IF(TRIM(INDEX(connections!$A:$A,ROW()))="","",TRIM(INDEX(connections!$A:$A,ROW())))</f>
      </c>
      <c r="X1052" t="str">
        <f>IF($W1052="","",TRIM(INDEX(connections!$B:$B,ROW())))</f>
      </c>
      <c r="Y1052">
        <f>IF($W1052="","",IFERROR(MATCH($W1052,$A$2:$A$2000,0),""))</f>
      </c>
      <c r="Z1052">
        <f>IF($X1052="","",IFERROR(MATCH($X1052,$A$2:$A$2000,0),""))</f>
      </c>
      <c r="AA1052" t="str">
        <f>IF($Y1052="","",INDEX($P$2:$P$2000,$Y1052))</f>
      </c>
      <c r="AB1052" t="str">
        <f>IF($Z1052="","",INDEX($P$2:$P$2000,$Z1052))</f>
      </c>
      <c r="AC1052">
        <f>IF(AND($AA1052="Yes",$AB1052="Yes"),1,"")</f>
      </c>
      <c r="AD1052">
        <f>IF(OR($Y1052="",$Z1052=""),"",IF(INDEX($C$2:$C$2000,$Y1052)=INDEX($C$2:$C$2000,$Z1052),0,1))</f>
      </c>
      <c r="AE1052">
        <f>IF($AC1052&lt;&gt;1,"",IF(AND(INDEX($AG$2:$AG$2000,$Y1052)=1,INDEX($AG$2:$AG$2000,$Z1052)=1),1,""))</f>
      </c>
      <c r="AG1052">
        <f>IF($A1052="","",COUNTIFS($W$2:$W$2500,$A1052,$AB$2:$AB$2500,"Yes")+COUNTIFS($X$2:$X$2500,$A1052,$AA$2:$AA$2500,"Yes"))</f>
      </c>
      <c r="AH1052" t="str">
        <f>IF(OR($P1052&lt;&gt;"Yes",N($AG1052)=0),"",IF(AND($AG1052=1,COUNTIFS($W$2:$W$2500,$A1052,$AE$2:$AE$2500,1)+COUNTIFS($X$2:$X$2500,$A1052,$AE$2:$AE$2500,1)&gt;0),"","Yes"))</f>
      </c>
      <c r="AI1052">
        <f>IF($AH1052="Yes",$AG1052,"")</f>
      </c>
      <c r="AJ1052">
        <f>IF($AI1052="","",$AI1052+ROW()/1000000)</f>
      </c>
      <c r="AK1052">
        <f>IF(OR($A1052="",$P1052="Yes",N($AG1052)=0),"",$AG1052+ROW()/1000000)</f>
      </c>
      <c r="AL1052" t="str">
        <f>IF($A1052="","",INDEX(games!$J:$J,ROW())&amp;"")</f>
      </c>
      <c r="AM1052">
        <f>IF($A1052="","",SUMPRODUCT($AO1052:$BD1052,'Map Analysis'!$AP$2^{0,1,2,3,4,5,6,7,8,9,10,11,12,13,14,15}))</f>
      </c>
      <c r="AN1052">
        <f>IF($A1052="","",$AM1052+ROW()/10000000)</f>
      </c>
      <c r="AO1052">
        <f>IF($A1052="","",COUNTIF($W$2:$W$2500,$A1052))</f>
      </c>
      <c r="AP1052">
        <f>IF($A1052="","",SUMIFS($BF$2:$BF$2500,$W$2:$W$2500,$A1052))</f>
      </c>
      <c r="AQ1052">
        <f>IF($A1052="","",SUMIFS($BG$2:$BG$2500,$W$2:$W$2500,$A1052))</f>
      </c>
      <c r="AR1052">
        <f>IF($A1052="","",SUMIFS($BH$2:$BH$2500,$W$2:$W$2500,$A1052))</f>
      </c>
      <c r="AS1052">
        <f>IF($A1052="","",SUMIFS($BI$2:$BI$2500,$W$2:$W$2500,$A1052))</f>
      </c>
      <c r="AT1052">
        <f>IF($A1052="","",SUMIFS($BJ$2:$BJ$2500,$W$2:$W$2500,$A1052))</f>
      </c>
      <c r="AU1052">
        <f>IF($A1052="","",SUMIFS($BK$2:$BK$2500,$W$2:$W$2500,$A1052))</f>
      </c>
      <c r="AV1052">
        <f>IF($A1052="","",SUMIFS($BL$2:$BL$2500,$W$2:$W$2500,$A1052))</f>
      </c>
      <c r="AW1052">
        <f>IF($A1052="","",SUMIFS($BM$2:$BM$2500,$W$2:$W$2500,$A1052))</f>
      </c>
      <c r="AX1052">
        <f>IF($A1052="","",SUMIFS($BN$2:$BN$2500,$W$2:$W$2500,$A1052))</f>
      </c>
      <c r="AY1052">
        <f>IF($A1052="","",SUMIFS($BO$2:$BO$2500,$W$2:$W$2500,$A1052))</f>
      </c>
      <c r="AZ1052">
        <f>IF($A1052="","",SUMIFS($BP$2:$BP$2500,$W$2:$W$2500,$A1052))</f>
      </c>
      <c r="BA1052">
        <f>IF($A1052="","",SUMIFS($BQ$2:$BQ$2500,$W$2:$W$2500,$A1052))</f>
      </c>
      <c r="BB1052">
        <f>IF($A1052="","",SUMIFS($BR$2:$BR$2500,$W$2:$W$2500,$A1052))</f>
      </c>
      <c r="BC1052">
        <f>IF($A1052="","",SUMIFS($BS$2:$BS$2500,$W$2:$W$2500,$A1052))</f>
      </c>
      <c r="BD1052">
        <f>IF($A1052="","",SUMIFS($BT$2:$BT$2500,$W$2:$W$2500,$A1052))</f>
      </c>
      <c r="BF1052">
        <f>IF($Z1052="","",INDEX($AO$2:$AO$2000,$Z1052))</f>
      </c>
      <c r="BG1052">
        <f>IF($Z1052="","",INDEX($AP$2:$AP$2000,$Z1052))</f>
      </c>
      <c r="BH1052">
        <f>IF($Z1052="","",INDEX($AQ$2:$AQ$2000,$Z1052))</f>
      </c>
      <c r="BI1052">
        <f>IF($Z1052="","",INDEX($AR$2:$AR$2000,$Z1052))</f>
      </c>
      <c r="BJ1052">
        <f>IF($Z1052="","",INDEX($AS$2:$AS$2000,$Z1052))</f>
      </c>
      <c r="BK1052">
        <f>IF($Z1052="","",INDEX($AT$2:$AT$2000,$Z1052))</f>
      </c>
      <c r="BL1052">
        <f>IF($Z1052="","",INDEX($AU$2:$AU$2000,$Z1052))</f>
      </c>
      <c r="BM1052">
        <f>IF($Z1052="","",INDEX($AV$2:$AV$2000,$Z1052))</f>
      </c>
      <c r="BN1052">
        <f>IF($Z1052="","",INDEX($AW$2:$AW$2000,$Z1052))</f>
      </c>
      <c r="BO1052">
        <f>IF($Z1052="","",INDEX($AX$2:$AX$2000,$Z1052))</f>
      </c>
      <c r="BP1052">
        <f>IF($Z1052="","",INDEX($AY$2:$AY$2000,$Z1052))</f>
      </c>
      <c r="BQ1052">
        <f>IF($Z1052="","",INDEX($AZ$2:$AZ$2000,$Z1052))</f>
      </c>
      <c r="BR1052">
        <f>IF($Z1052="","",INDEX($BA$2:$BA$2000,$Z1052))</f>
      </c>
      <c r="BS1052">
        <f>IF($Z1052="","",INDEX($BB$2:$BB$2000,$Z1052))</f>
      </c>
      <c r="BT1052">
        <f>IF($Z1052="","",INDEX($BC$2:$BC$2000,$Z1052))</f>
      </c>
      <c r="BV1052">
        <f>IF(OR($A1052="",$P1052&lt;&gt;"Yes",$AH1052="Yes"),"",1+N($AG1052))</f>
      </c>
      <c r="BW1052">
        <f>IF($A1052="","",COUNTIFS($W$2:$W$2500,$A1052,$BZ$2:$BZ$2500,"Yes")+COUNTIFS($X$2:$X$2500,$A1052,$BY$2:$BY$2500,"Yes"))</f>
      </c>
      <c r="BX1052">
        <f>IF(OR($A1052="",$P1052="Yes"),"",IF(N($BW1052)=0,0,1+SUMIFS($CB$2:$CB$2500,$W$2:$W$2500,$A1052)+SUMIFS($CA$2:$CA$2500,$X$2:$X$2500,$A1052)))</f>
      </c>
      <c r="BY1052" t="str">
        <f>IF($Y1052="","",INDEX($AH$2:$AH$2000,$Y1052)&amp;"")</f>
      </c>
      <c r="BZ1052" t="str">
        <f>IF($Z1052="","",INDEX($AH$2:$AH$2000,$Z1052)&amp;"")</f>
      </c>
      <c r="CA1052">
        <f>IF($Y1052="","",INDEX($BV$2:$BV$2000,$Y1052))</f>
      </c>
      <c r="CB1052">
        <f>IF($Z1052="","",INDEX($BV$2:$BV$2000,$Z1052))</f>
      </c>
    </row>
    <row r="1053">
      <c r="A1053" t="str">
        <f>IF(TRIM(INDEX(games!$A:$A,ROW()))="","",TRIM(INDEX(games!$A:$A,ROW())))</f>
      </c>
      <c r="B1053">
        <f>IF(OR($A1053="",INDEX(games!$B:$B,ROW())=""),"",INDEX(games!$B:$B,ROW()))</f>
      </c>
      <c r="C1053" t="str">
        <f>IF(OR($A1053="",INDEX(games!$C:$C,ROW())=""),"",INDEX(games!$C:$C,ROW()))</f>
      </c>
      <c r="D1053">
        <f>IF($A1053="","",COUNTIF($W$2:$W$2500,$A1053)+COUNTIF($X$2:$X$2500,$A1053))</f>
      </c>
      <c r="E1053">
        <f>IF($A1053="","",IFERROR(MATCH($C1053,$R$2:$R$5,0),0))</f>
      </c>
      <c r="F1053">
        <f>IF($A1053="","",MOD(ROW(),34))</f>
      </c>
      <c r="G1053">
        <f>IF($A1053="",NA(),IF($C1053="Action",$B1053,NA()))</f>
      </c>
      <c r="H1053">
        <f>IF($A1053="",NA(),IF($C1053="Action",1+$F1053*0.023,NA()))</f>
      </c>
      <c r="I1053">
        <f>IF($A1053="",NA(),IF($C1053="Strategy",$B1053,NA()))</f>
      </c>
      <c r="J1053">
        <f>IF($A1053="",NA(),IF($C1053="Strategy",2+$F1053*0.023,NA()))</f>
      </c>
      <c r="K1053">
        <f>IF($A1053="",NA(),IF($C1053="Deckbuilder",$B1053,NA()))</f>
      </c>
      <c r="L1053">
        <f>IF($A1053="",NA(),IF($C1053="Deckbuilder",3+$F1053*0.023,NA()))</f>
      </c>
      <c r="M1053">
        <f>IF($A1053="",NA(),IF($C1053="Traditional",$B1053,NA()))</f>
      </c>
      <c r="N1053">
        <f>IF($A1053="",NA(),IF($C1053="Traditional",4+$F1053*0.023,NA()))</f>
      </c>
      <c r="O1053">
        <f>IF($A1053="","",$D1053+ROW()/1000000)</f>
      </c>
      <c r="P1053" t="str">
        <f>IF(OR($A1053="",INDEX(games!$H:$H,ROW())=""),"",INDEX(games!$H:$H,ROW()))</f>
      </c>
      <c r="Q1053">
        <f>IF(OR($A1053="",$P1053&lt;&gt;"Yes"),"",$D1053+ROW()/1000000)</f>
      </c>
      <c r="T1053">
        <f>IF($Y1053="","",INDEX($B$2:$B$2000,$Y1053))</f>
      </c>
      <c r="U1053">
        <f>IF($Z1053="","",INDEX($B$2:$B$2000,$Z1053))</f>
      </c>
      <c r="V1053">
        <f>IF(OR($T1053="",$U1053=""),"",$U1053-$T1053)</f>
      </c>
      <c r="W1053" t="str">
        <f>IF(TRIM(INDEX(connections!$A:$A,ROW()))="","",TRIM(INDEX(connections!$A:$A,ROW())))</f>
      </c>
      <c r="X1053" t="str">
        <f>IF($W1053="","",TRIM(INDEX(connections!$B:$B,ROW())))</f>
      </c>
      <c r="Y1053">
        <f>IF($W1053="","",IFERROR(MATCH($W1053,$A$2:$A$2000,0),""))</f>
      </c>
      <c r="Z1053">
        <f>IF($X1053="","",IFERROR(MATCH($X1053,$A$2:$A$2000,0),""))</f>
      </c>
      <c r="AA1053" t="str">
        <f>IF($Y1053="","",INDEX($P$2:$P$2000,$Y1053))</f>
      </c>
      <c r="AB1053" t="str">
        <f>IF($Z1053="","",INDEX($P$2:$P$2000,$Z1053))</f>
      </c>
      <c r="AC1053">
        <f>IF(AND($AA1053="Yes",$AB1053="Yes"),1,"")</f>
      </c>
      <c r="AD1053">
        <f>IF(OR($Y1053="",$Z1053=""),"",IF(INDEX($C$2:$C$2000,$Y1053)=INDEX($C$2:$C$2000,$Z1053),0,1))</f>
      </c>
      <c r="AE1053">
        <f>IF($AC1053&lt;&gt;1,"",IF(AND(INDEX($AG$2:$AG$2000,$Y1053)=1,INDEX($AG$2:$AG$2000,$Z1053)=1),1,""))</f>
      </c>
      <c r="AG1053">
        <f>IF($A1053="","",COUNTIFS($W$2:$W$2500,$A1053,$AB$2:$AB$2500,"Yes")+COUNTIFS($X$2:$X$2500,$A1053,$AA$2:$AA$2500,"Yes"))</f>
      </c>
      <c r="AH1053" t="str">
        <f>IF(OR($P1053&lt;&gt;"Yes",N($AG1053)=0),"",IF(AND($AG1053=1,COUNTIFS($W$2:$W$2500,$A1053,$AE$2:$AE$2500,1)+COUNTIFS($X$2:$X$2500,$A1053,$AE$2:$AE$2500,1)&gt;0),"","Yes"))</f>
      </c>
      <c r="AI1053">
        <f>IF($AH1053="Yes",$AG1053,"")</f>
      </c>
      <c r="AJ1053">
        <f>IF($AI1053="","",$AI1053+ROW()/1000000)</f>
      </c>
      <c r="AK1053">
        <f>IF(OR($A1053="",$P1053="Yes",N($AG1053)=0),"",$AG1053+ROW()/1000000)</f>
      </c>
      <c r="AL1053" t="str">
        <f>IF($A1053="","",INDEX(games!$J:$J,ROW())&amp;"")</f>
      </c>
      <c r="AM1053">
        <f>IF($A1053="","",SUMPRODUCT($AO1053:$BD1053,'Map Analysis'!$AP$2^{0,1,2,3,4,5,6,7,8,9,10,11,12,13,14,15}))</f>
      </c>
      <c r="AN1053">
        <f>IF($A1053="","",$AM1053+ROW()/10000000)</f>
      </c>
      <c r="AO1053">
        <f>IF($A1053="","",COUNTIF($W$2:$W$2500,$A1053))</f>
      </c>
      <c r="AP1053">
        <f>IF($A1053="","",SUMIFS($BF$2:$BF$2500,$W$2:$W$2500,$A1053))</f>
      </c>
      <c r="AQ1053">
        <f>IF($A1053="","",SUMIFS($BG$2:$BG$2500,$W$2:$W$2500,$A1053))</f>
      </c>
      <c r="AR1053">
        <f>IF($A1053="","",SUMIFS($BH$2:$BH$2500,$W$2:$W$2500,$A1053))</f>
      </c>
      <c r="AS1053">
        <f>IF($A1053="","",SUMIFS($BI$2:$BI$2500,$W$2:$W$2500,$A1053))</f>
      </c>
      <c r="AT1053">
        <f>IF($A1053="","",SUMIFS($BJ$2:$BJ$2500,$W$2:$W$2500,$A1053))</f>
      </c>
      <c r="AU1053">
        <f>IF($A1053="","",SUMIFS($BK$2:$BK$2500,$W$2:$W$2500,$A1053))</f>
      </c>
      <c r="AV1053">
        <f>IF($A1053="","",SUMIFS($BL$2:$BL$2500,$W$2:$W$2500,$A1053))</f>
      </c>
      <c r="AW1053">
        <f>IF($A1053="","",SUMIFS($BM$2:$BM$2500,$W$2:$W$2500,$A1053))</f>
      </c>
      <c r="AX1053">
        <f>IF($A1053="","",SUMIFS($BN$2:$BN$2500,$W$2:$W$2500,$A1053))</f>
      </c>
      <c r="AY1053">
        <f>IF($A1053="","",SUMIFS($BO$2:$BO$2500,$W$2:$W$2500,$A1053))</f>
      </c>
      <c r="AZ1053">
        <f>IF($A1053="","",SUMIFS($BP$2:$BP$2500,$W$2:$W$2500,$A1053))</f>
      </c>
      <c r="BA1053">
        <f>IF($A1053="","",SUMIFS($BQ$2:$BQ$2500,$W$2:$W$2500,$A1053))</f>
      </c>
      <c r="BB1053">
        <f>IF($A1053="","",SUMIFS($BR$2:$BR$2500,$W$2:$W$2500,$A1053))</f>
      </c>
      <c r="BC1053">
        <f>IF($A1053="","",SUMIFS($BS$2:$BS$2500,$W$2:$W$2500,$A1053))</f>
      </c>
      <c r="BD1053">
        <f>IF($A1053="","",SUMIFS($BT$2:$BT$2500,$W$2:$W$2500,$A1053))</f>
      </c>
      <c r="BF1053">
        <f>IF($Z1053="","",INDEX($AO$2:$AO$2000,$Z1053))</f>
      </c>
      <c r="BG1053">
        <f>IF($Z1053="","",INDEX($AP$2:$AP$2000,$Z1053))</f>
      </c>
      <c r="BH1053">
        <f>IF($Z1053="","",INDEX($AQ$2:$AQ$2000,$Z1053))</f>
      </c>
      <c r="BI1053">
        <f>IF($Z1053="","",INDEX($AR$2:$AR$2000,$Z1053))</f>
      </c>
      <c r="BJ1053">
        <f>IF($Z1053="","",INDEX($AS$2:$AS$2000,$Z1053))</f>
      </c>
      <c r="BK1053">
        <f>IF($Z1053="","",INDEX($AT$2:$AT$2000,$Z1053))</f>
      </c>
      <c r="BL1053">
        <f>IF($Z1053="","",INDEX($AU$2:$AU$2000,$Z1053))</f>
      </c>
      <c r="BM1053">
        <f>IF($Z1053="","",INDEX($AV$2:$AV$2000,$Z1053))</f>
      </c>
      <c r="BN1053">
        <f>IF($Z1053="","",INDEX($AW$2:$AW$2000,$Z1053))</f>
      </c>
      <c r="BO1053">
        <f>IF($Z1053="","",INDEX($AX$2:$AX$2000,$Z1053))</f>
      </c>
      <c r="BP1053">
        <f>IF($Z1053="","",INDEX($AY$2:$AY$2000,$Z1053))</f>
      </c>
      <c r="BQ1053">
        <f>IF($Z1053="","",INDEX($AZ$2:$AZ$2000,$Z1053))</f>
      </c>
      <c r="BR1053">
        <f>IF($Z1053="","",INDEX($BA$2:$BA$2000,$Z1053))</f>
      </c>
      <c r="BS1053">
        <f>IF($Z1053="","",INDEX($BB$2:$BB$2000,$Z1053))</f>
      </c>
      <c r="BT1053">
        <f>IF($Z1053="","",INDEX($BC$2:$BC$2000,$Z1053))</f>
      </c>
      <c r="BV1053">
        <f>IF(OR($A1053="",$P1053&lt;&gt;"Yes",$AH1053="Yes"),"",1+N($AG1053))</f>
      </c>
      <c r="BW1053">
        <f>IF($A1053="","",COUNTIFS($W$2:$W$2500,$A1053,$BZ$2:$BZ$2500,"Yes")+COUNTIFS($X$2:$X$2500,$A1053,$BY$2:$BY$2500,"Yes"))</f>
      </c>
      <c r="BX1053">
        <f>IF(OR($A1053="",$P1053="Yes"),"",IF(N($BW1053)=0,0,1+SUMIFS($CB$2:$CB$2500,$W$2:$W$2500,$A1053)+SUMIFS($CA$2:$CA$2500,$X$2:$X$2500,$A1053)))</f>
      </c>
      <c r="BY1053" t="str">
        <f>IF($Y1053="","",INDEX($AH$2:$AH$2000,$Y1053)&amp;"")</f>
      </c>
      <c r="BZ1053" t="str">
        <f>IF($Z1053="","",INDEX($AH$2:$AH$2000,$Z1053)&amp;"")</f>
      </c>
      <c r="CA1053">
        <f>IF($Y1053="","",INDEX($BV$2:$BV$2000,$Y1053))</f>
      </c>
      <c r="CB1053">
        <f>IF($Z1053="","",INDEX($BV$2:$BV$2000,$Z1053))</f>
      </c>
    </row>
    <row r="1054">
      <c r="A1054" t="str">
        <f>IF(TRIM(INDEX(games!$A:$A,ROW()))="","",TRIM(INDEX(games!$A:$A,ROW())))</f>
      </c>
      <c r="B1054">
        <f>IF(OR($A1054="",INDEX(games!$B:$B,ROW())=""),"",INDEX(games!$B:$B,ROW()))</f>
      </c>
      <c r="C1054" t="str">
        <f>IF(OR($A1054="",INDEX(games!$C:$C,ROW())=""),"",INDEX(games!$C:$C,ROW()))</f>
      </c>
      <c r="D1054">
        <f>IF($A1054="","",COUNTIF($W$2:$W$2500,$A1054)+COUNTIF($X$2:$X$2500,$A1054))</f>
      </c>
      <c r="E1054">
        <f>IF($A1054="","",IFERROR(MATCH($C1054,$R$2:$R$5,0),0))</f>
      </c>
      <c r="F1054">
        <f>IF($A1054="","",MOD(ROW(),34))</f>
      </c>
      <c r="G1054">
        <f>IF($A1054="",NA(),IF($C1054="Action",$B1054,NA()))</f>
      </c>
      <c r="H1054">
        <f>IF($A1054="",NA(),IF($C1054="Action",1+$F1054*0.023,NA()))</f>
      </c>
      <c r="I1054">
        <f>IF($A1054="",NA(),IF($C1054="Strategy",$B1054,NA()))</f>
      </c>
      <c r="J1054">
        <f>IF($A1054="",NA(),IF($C1054="Strategy",2+$F1054*0.023,NA()))</f>
      </c>
      <c r="K1054">
        <f>IF($A1054="",NA(),IF($C1054="Deckbuilder",$B1054,NA()))</f>
      </c>
      <c r="L1054">
        <f>IF($A1054="",NA(),IF($C1054="Deckbuilder",3+$F1054*0.023,NA()))</f>
      </c>
      <c r="M1054">
        <f>IF($A1054="",NA(),IF($C1054="Traditional",$B1054,NA()))</f>
      </c>
      <c r="N1054">
        <f>IF($A1054="",NA(),IF($C1054="Traditional",4+$F1054*0.023,NA()))</f>
      </c>
      <c r="O1054">
        <f>IF($A1054="","",$D1054+ROW()/1000000)</f>
      </c>
      <c r="P1054" t="str">
        <f>IF(OR($A1054="",INDEX(games!$H:$H,ROW())=""),"",INDEX(games!$H:$H,ROW()))</f>
      </c>
      <c r="Q1054">
        <f>IF(OR($A1054="",$P1054&lt;&gt;"Yes"),"",$D1054+ROW()/1000000)</f>
      </c>
      <c r="T1054">
        <f>IF($Y1054="","",INDEX($B$2:$B$2000,$Y1054))</f>
      </c>
      <c r="U1054">
        <f>IF($Z1054="","",INDEX($B$2:$B$2000,$Z1054))</f>
      </c>
      <c r="V1054">
        <f>IF(OR($T1054="",$U1054=""),"",$U1054-$T1054)</f>
      </c>
      <c r="W1054" t="str">
        <f>IF(TRIM(INDEX(connections!$A:$A,ROW()))="","",TRIM(INDEX(connections!$A:$A,ROW())))</f>
      </c>
      <c r="X1054" t="str">
        <f>IF($W1054="","",TRIM(INDEX(connections!$B:$B,ROW())))</f>
      </c>
      <c r="Y1054">
        <f>IF($W1054="","",IFERROR(MATCH($W1054,$A$2:$A$2000,0),""))</f>
      </c>
      <c r="Z1054">
        <f>IF($X1054="","",IFERROR(MATCH($X1054,$A$2:$A$2000,0),""))</f>
      </c>
      <c r="AA1054" t="str">
        <f>IF($Y1054="","",INDEX($P$2:$P$2000,$Y1054))</f>
      </c>
      <c r="AB1054" t="str">
        <f>IF($Z1054="","",INDEX($P$2:$P$2000,$Z1054))</f>
      </c>
      <c r="AC1054">
        <f>IF(AND($AA1054="Yes",$AB1054="Yes"),1,"")</f>
      </c>
      <c r="AD1054">
        <f>IF(OR($Y1054="",$Z1054=""),"",IF(INDEX($C$2:$C$2000,$Y1054)=INDEX($C$2:$C$2000,$Z1054),0,1))</f>
      </c>
      <c r="AE1054">
        <f>IF($AC1054&lt;&gt;1,"",IF(AND(INDEX($AG$2:$AG$2000,$Y1054)=1,INDEX($AG$2:$AG$2000,$Z1054)=1),1,""))</f>
      </c>
      <c r="AG1054">
        <f>IF($A1054="","",COUNTIFS($W$2:$W$2500,$A1054,$AB$2:$AB$2500,"Yes")+COUNTIFS($X$2:$X$2500,$A1054,$AA$2:$AA$2500,"Yes"))</f>
      </c>
      <c r="AH1054" t="str">
        <f>IF(OR($P1054&lt;&gt;"Yes",N($AG1054)=0),"",IF(AND($AG1054=1,COUNTIFS($W$2:$W$2500,$A1054,$AE$2:$AE$2500,1)+COUNTIFS($X$2:$X$2500,$A1054,$AE$2:$AE$2500,1)&gt;0),"","Yes"))</f>
      </c>
      <c r="AI1054">
        <f>IF($AH1054="Yes",$AG1054,"")</f>
      </c>
      <c r="AJ1054">
        <f>IF($AI1054="","",$AI1054+ROW()/1000000)</f>
      </c>
      <c r="AK1054">
        <f>IF(OR($A1054="",$P1054="Yes",N($AG1054)=0),"",$AG1054+ROW()/1000000)</f>
      </c>
      <c r="AL1054" t="str">
        <f>IF($A1054="","",INDEX(games!$J:$J,ROW())&amp;"")</f>
      </c>
      <c r="AM1054">
        <f>IF($A1054="","",SUMPRODUCT($AO1054:$BD1054,'Map Analysis'!$AP$2^{0,1,2,3,4,5,6,7,8,9,10,11,12,13,14,15}))</f>
      </c>
      <c r="AN1054">
        <f>IF($A1054="","",$AM1054+ROW()/10000000)</f>
      </c>
      <c r="AO1054">
        <f>IF($A1054="","",COUNTIF($W$2:$W$2500,$A1054))</f>
      </c>
      <c r="AP1054">
        <f>IF($A1054="","",SUMIFS($BF$2:$BF$2500,$W$2:$W$2500,$A1054))</f>
      </c>
      <c r="AQ1054">
        <f>IF($A1054="","",SUMIFS($BG$2:$BG$2500,$W$2:$W$2500,$A1054))</f>
      </c>
      <c r="AR1054">
        <f>IF($A1054="","",SUMIFS($BH$2:$BH$2500,$W$2:$W$2500,$A1054))</f>
      </c>
      <c r="AS1054">
        <f>IF($A1054="","",SUMIFS($BI$2:$BI$2500,$W$2:$W$2500,$A1054))</f>
      </c>
      <c r="AT1054">
        <f>IF($A1054="","",SUMIFS($BJ$2:$BJ$2500,$W$2:$W$2500,$A1054))</f>
      </c>
      <c r="AU1054">
        <f>IF($A1054="","",SUMIFS($BK$2:$BK$2500,$W$2:$W$2500,$A1054))</f>
      </c>
      <c r="AV1054">
        <f>IF($A1054="","",SUMIFS($BL$2:$BL$2500,$W$2:$W$2500,$A1054))</f>
      </c>
      <c r="AW1054">
        <f>IF($A1054="","",SUMIFS($BM$2:$BM$2500,$W$2:$W$2500,$A1054))</f>
      </c>
      <c r="AX1054">
        <f>IF($A1054="","",SUMIFS($BN$2:$BN$2500,$W$2:$W$2500,$A1054))</f>
      </c>
      <c r="AY1054">
        <f>IF($A1054="","",SUMIFS($BO$2:$BO$2500,$W$2:$W$2500,$A1054))</f>
      </c>
      <c r="AZ1054">
        <f>IF($A1054="","",SUMIFS($BP$2:$BP$2500,$W$2:$W$2500,$A1054))</f>
      </c>
      <c r="BA1054">
        <f>IF($A1054="","",SUMIFS($BQ$2:$BQ$2500,$W$2:$W$2500,$A1054))</f>
      </c>
      <c r="BB1054">
        <f>IF($A1054="","",SUMIFS($BR$2:$BR$2500,$W$2:$W$2500,$A1054))</f>
      </c>
      <c r="BC1054">
        <f>IF($A1054="","",SUMIFS($BS$2:$BS$2500,$W$2:$W$2500,$A1054))</f>
      </c>
      <c r="BD1054">
        <f>IF($A1054="","",SUMIFS($BT$2:$BT$2500,$W$2:$W$2500,$A1054))</f>
      </c>
      <c r="BF1054">
        <f>IF($Z1054="","",INDEX($AO$2:$AO$2000,$Z1054))</f>
      </c>
      <c r="BG1054">
        <f>IF($Z1054="","",INDEX($AP$2:$AP$2000,$Z1054))</f>
      </c>
      <c r="BH1054">
        <f>IF($Z1054="","",INDEX($AQ$2:$AQ$2000,$Z1054))</f>
      </c>
      <c r="BI1054">
        <f>IF($Z1054="","",INDEX($AR$2:$AR$2000,$Z1054))</f>
      </c>
      <c r="BJ1054">
        <f>IF($Z1054="","",INDEX($AS$2:$AS$2000,$Z1054))</f>
      </c>
      <c r="BK1054">
        <f>IF($Z1054="","",INDEX($AT$2:$AT$2000,$Z1054))</f>
      </c>
      <c r="BL1054">
        <f>IF($Z1054="","",INDEX($AU$2:$AU$2000,$Z1054))</f>
      </c>
      <c r="BM1054">
        <f>IF($Z1054="","",INDEX($AV$2:$AV$2000,$Z1054))</f>
      </c>
      <c r="BN1054">
        <f>IF($Z1054="","",INDEX($AW$2:$AW$2000,$Z1054))</f>
      </c>
      <c r="BO1054">
        <f>IF($Z1054="","",INDEX($AX$2:$AX$2000,$Z1054))</f>
      </c>
      <c r="BP1054">
        <f>IF($Z1054="","",INDEX($AY$2:$AY$2000,$Z1054))</f>
      </c>
      <c r="BQ1054">
        <f>IF($Z1054="","",INDEX($AZ$2:$AZ$2000,$Z1054))</f>
      </c>
      <c r="BR1054">
        <f>IF($Z1054="","",INDEX($BA$2:$BA$2000,$Z1054))</f>
      </c>
      <c r="BS1054">
        <f>IF($Z1054="","",INDEX($BB$2:$BB$2000,$Z1054))</f>
      </c>
      <c r="BT1054">
        <f>IF($Z1054="","",INDEX($BC$2:$BC$2000,$Z1054))</f>
      </c>
      <c r="BV1054">
        <f>IF(OR($A1054="",$P1054&lt;&gt;"Yes",$AH1054="Yes"),"",1+N($AG1054))</f>
      </c>
      <c r="BW1054">
        <f>IF($A1054="","",COUNTIFS($W$2:$W$2500,$A1054,$BZ$2:$BZ$2500,"Yes")+COUNTIFS($X$2:$X$2500,$A1054,$BY$2:$BY$2500,"Yes"))</f>
      </c>
      <c r="BX1054">
        <f>IF(OR($A1054="",$P1054="Yes"),"",IF(N($BW1054)=0,0,1+SUMIFS($CB$2:$CB$2500,$W$2:$W$2500,$A1054)+SUMIFS($CA$2:$CA$2500,$X$2:$X$2500,$A1054)))</f>
      </c>
      <c r="BY1054" t="str">
        <f>IF($Y1054="","",INDEX($AH$2:$AH$2000,$Y1054)&amp;"")</f>
      </c>
      <c r="BZ1054" t="str">
        <f>IF($Z1054="","",INDEX($AH$2:$AH$2000,$Z1054)&amp;"")</f>
      </c>
      <c r="CA1054">
        <f>IF($Y1054="","",INDEX($BV$2:$BV$2000,$Y1054))</f>
      </c>
      <c r="CB1054">
        <f>IF($Z1054="","",INDEX($BV$2:$BV$2000,$Z1054))</f>
      </c>
    </row>
    <row r="1055">
      <c r="A1055" t="str">
        <f>IF(TRIM(INDEX(games!$A:$A,ROW()))="","",TRIM(INDEX(games!$A:$A,ROW())))</f>
      </c>
      <c r="B1055">
        <f>IF(OR($A1055="",INDEX(games!$B:$B,ROW())=""),"",INDEX(games!$B:$B,ROW()))</f>
      </c>
      <c r="C1055" t="str">
        <f>IF(OR($A1055="",INDEX(games!$C:$C,ROW())=""),"",INDEX(games!$C:$C,ROW()))</f>
      </c>
      <c r="D1055">
        <f>IF($A1055="","",COUNTIF($W$2:$W$2500,$A1055)+COUNTIF($X$2:$X$2500,$A1055))</f>
      </c>
      <c r="E1055">
        <f>IF($A1055="","",IFERROR(MATCH($C1055,$R$2:$R$5,0),0))</f>
      </c>
      <c r="F1055">
        <f>IF($A1055="","",MOD(ROW(),34))</f>
      </c>
      <c r="G1055">
        <f>IF($A1055="",NA(),IF($C1055="Action",$B1055,NA()))</f>
      </c>
      <c r="H1055">
        <f>IF($A1055="",NA(),IF($C1055="Action",1+$F1055*0.023,NA()))</f>
      </c>
      <c r="I1055">
        <f>IF($A1055="",NA(),IF($C1055="Strategy",$B1055,NA()))</f>
      </c>
      <c r="J1055">
        <f>IF($A1055="",NA(),IF($C1055="Strategy",2+$F1055*0.023,NA()))</f>
      </c>
      <c r="K1055">
        <f>IF($A1055="",NA(),IF($C1055="Deckbuilder",$B1055,NA()))</f>
      </c>
      <c r="L1055">
        <f>IF($A1055="",NA(),IF($C1055="Deckbuilder",3+$F1055*0.023,NA()))</f>
      </c>
      <c r="M1055">
        <f>IF($A1055="",NA(),IF($C1055="Traditional",$B1055,NA()))</f>
      </c>
      <c r="N1055">
        <f>IF($A1055="",NA(),IF($C1055="Traditional",4+$F1055*0.023,NA()))</f>
      </c>
      <c r="O1055">
        <f>IF($A1055="","",$D1055+ROW()/1000000)</f>
      </c>
      <c r="P1055" t="str">
        <f>IF(OR($A1055="",INDEX(games!$H:$H,ROW())=""),"",INDEX(games!$H:$H,ROW()))</f>
      </c>
      <c r="Q1055">
        <f>IF(OR($A1055="",$P1055&lt;&gt;"Yes"),"",$D1055+ROW()/1000000)</f>
      </c>
      <c r="T1055">
        <f>IF($Y1055="","",INDEX($B$2:$B$2000,$Y1055))</f>
      </c>
      <c r="U1055">
        <f>IF($Z1055="","",INDEX($B$2:$B$2000,$Z1055))</f>
      </c>
      <c r="V1055">
        <f>IF(OR($T1055="",$U1055=""),"",$U1055-$T1055)</f>
      </c>
      <c r="W1055" t="str">
        <f>IF(TRIM(INDEX(connections!$A:$A,ROW()))="","",TRIM(INDEX(connections!$A:$A,ROW())))</f>
      </c>
      <c r="X1055" t="str">
        <f>IF($W1055="","",TRIM(INDEX(connections!$B:$B,ROW())))</f>
      </c>
      <c r="Y1055">
        <f>IF($W1055="","",IFERROR(MATCH($W1055,$A$2:$A$2000,0),""))</f>
      </c>
      <c r="Z1055">
        <f>IF($X1055="","",IFERROR(MATCH($X1055,$A$2:$A$2000,0),""))</f>
      </c>
      <c r="AA1055" t="str">
        <f>IF($Y1055="","",INDEX($P$2:$P$2000,$Y1055))</f>
      </c>
      <c r="AB1055" t="str">
        <f>IF($Z1055="","",INDEX($P$2:$P$2000,$Z1055))</f>
      </c>
      <c r="AC1055">
        <f>IF(AND($AA1055="Yes",$AB1055="Yes"),1,"")</f>
      </c>
      <c r="AD1055">
        <f>IF(OR($Y1055="",$Z1055=""),"",IF(INDEX($C$2:$C$2000,$Y1055)=INDEX($C$2:$C$2000,$Z1055),0,1))</f>
      </c>
      <c r="AE1055">
        <f>IF($AC1055&lt;&gt;1,"",IF(AND(INDEX($AG$2:$AG$2000,$Y1055)=1,INDEX($AG$2:$AG$2000,$Z1055)=1),1,""))</f>
      </c>
      <c r="AG1055">
        <f>IF($A1055="","",COUNTIFS($W$2:$W$2500,$A1055,$AB$2:$AB$2500,"Yes")+COUNTIFS($X$2:$X$2500,$A1055,$AA$2:$AA$2500,"Yes"))</f>
      </c>
      <c r="AH1055" t="str">
        <f>IF(OR($P1055&lt;&gt;"Yes",N($AG1055)=0),"",IF(AND($AG1055=1,COUNTIFS($W$2:$W$2500,$A1055,$AE$2:$AE$2500,1)+COUNTIFS($X$2:$X$2500,$A1055,$AE$2:$AE$2500,1)&gt;0),"","Yes"))</f>
      </c>
      <c r="AI1055">
        <f>IF($AH1055="Yes",$AG1055,"")</f>
      </c>
      <c r="AJ1055">
        <f>IF($AI1055="","",$AI1055+ROW()/1000000)</f>
      </c>
      <c r="AK1055">
        <f>IF(OR($A1055="",$P1055="Yes",N($AG1055)=0),"",$AG1055+ROW()/1000000)</f>
      </c>
      <c r="AL1055" t="str">
        <f>IF($A1055="","",INDEX(games!$J:$J,ROW())&amp;"")</f>
      </c>
      <c r="AM1055">
        <f>IF($A1055="","",SUMPRODUCT($AO1055:$BD1055,'Map Analysis'!$AP$2^{0,1,2,3,4,5,6,7,8,9,10,11,12,13,14,15}))</f>
      </c>
      <c r="AN1055">
        <f>IF($A1055="","",$AM1055+ROW()/10000000)</f>
      </c>
      <c r="AO1055">
        <f>IF($A1055="","",COUNTIF($W$2:$W$2500,$A1055))</f>
      </c>
      <c r="AP1055">
        <f>IF($A1055="","",SUMIFS($BF$2:$BF$2500,$W$2:$W$2500,$A1055))</f>
      </c>
      <c r="AQ1055">
        <f>IF($A1055="","",SUMIFS($BG$2:$BG$2500,$W$2:$W$2500,$A1055))</f>
      </c>
      <c r="AR1055">
        <f>IF($A1055="","",SUMIFS($BH$2:$BH$2500,$W$2:$W$2500,$A1055))</f>
      </c>
      <c r="AS1055">
        <f>IF($A1055="","",SUMIFS($BI$2:$BI$2500,$W$2:$W$2500,$A1055))</f>
      </c>
      <c r="AT1055">
        <f>IF($A1055="","",SUMIFS($BJ$2:$BJ$2500,$W$2:$W$2500,$A1055))</f>
      </c>
      <c r="AU1055">
        <f>IF($A1055="","",SUMIFS($BK$2:$BK$2500,$W$2:$W$2500,$A1055))</f>
      </c>
      <c r="AV1055">
        <f>IF($A1055="","",SUMIFS($BL$2:$BL$2500,$W$2:$W$2500,$A1055))</f>
      </c>
      <c r="AW1055">
        <f>IF($A1055="","",SUMIFS($BM$2:$BM$2500,$W$2:$W$2500,$A1055))</f>
      </c>
      <c r="AX1055">
        <f>IF($A1055="","",SUMIFS($BN$2:$BN$2500,$W$2:$W$2500,$A1055))</f>
      </c>
      <c r="AY1055">
        <f>IF($A1055="","",SUMIFS($BO$2:$BO$2500,$W$2:$W$2500,$A1055))</f>
      </c>
      <c r="AZ1055">
        <f>IF($A1055="","",SUMIFS($BP$2:$BP$2500,$W$2:$W$2500,$A1055))</f>
      </c>
      <c r="BA1055">
        <f>IF($A1055="","",SUMIFS($BQ$2:$BQ$2500,$W$2:$W$2500,$A1055))</f>
      </c>
      <c r="BB1055">
        <f>IF($A1055="","",SUMIFS($BR$2:$BR$2500,$W$2:$W$2500,$A1055))</f>
      </c>
      <c r="BC1055">
        <f>IF($A1055="","",SUMIFS($BS$2:$BS$2500,$W$2:$W$2500,$A1055))</f>
      </c>
      <c r="BD1055">
        <f>IF($A1055="","",SUMIFS($BT$2:$BT$2500,$W$2:$W$2500,$A1055))</f>
      </c>
      <c r="BF1055">
        <f>IF($Z1055="","",INDEX($AO$2:$AO$2000,$Z1055))</f>
      </c>
      <c r="BG1055">
        <f>IF($Z1055="","",INDEX($AP$2:$AP$2000,$Z1055))</f>
      </c>
      <c r="BH1055">
        <f>IF($Z1055="","",INDEX($AQ$2:$AQ$2000,$Z1055))</f>
      </c>
      <c r="BI1055">
        <f>IF($Z1055="","",INDEX($AR$2:$AR$2000,$Z1055))</f>
      </c>
      <c r="BJ1055">
        <f>IF($Z1055="","",INDEX($AS$2:$AS$2000,$Z1055))</f>
      </c>
      <c r="BK1055">
        <f>IF($Z1055="","",INDEX($AT$2:$AT$2000,$Z1055))</f>
      </c>
      <c r="BL1055">
        <f>IF($Z1055="","",INDEX($AU$2:$AU$2000,$Z1055))</f>
      </c>
      <c r="BM1055">
        <f>IF($Z1055="","",INDEX($AV$2:$AV$2000,$Z1055))</f>
      </c>
      <c r="BN1055">
        <f>IF($Z1055="","",INDEX($AW$2:$AW$2000,$Z1055))</f>
      </c>
      <c r="BO1055">
        <f>IF($Z1055="","",INDEX($AX$2:$AX$2000,$Z1055))</f>
      </c>
      <c r="BP1055">
        <f>IF($Z1055="","",INDEX($AY$2:$AY$2000,$Z1055))</f>
      </c>
      <c r="BQ1055">
        <f>IF($Z1055="","",INDEX($AZ$2:$AZ$2000,$Z1055))</f>
      </c>
      <c r="BR1055">
        <f>IF($Z1055="","",INDEX($BA$2:$BA$2000,$Z1055))</f>
      </c>
      <c r="BS1055">
        <f>IF($Z1055="","",INDEX($BB$2:$BB$2000,$Z1055))</f>
      </c>
      <c r="BT1055">
        <f>IF($Z1055="","",INDEX($BC$2:$BC$2000,$Z1055))</f>
      </c>
      <c r="BV1055">
        <f>IF(OR($A1055="",$P1055&lt;&gt;"Yes",$AH1055="Yes"),"",1+N($AG1055))</f>
      </c>
      <c r="BW1055">
        <f>IF($A1055="","",COUNTIFS($W$2:$W$2500,$A1055,$BZ$2:$BZ$2500,"Yes")+COUNTIFS($X$2:$X$2500,$A1055,$BY$2:$BY$2500,"Yes"))</f>
      </c>
      <c r="BX1055">
        <f>IF(OR($A1055="",$P1055="Yes"),"",IF(N($BW1055)=0,0,1+SUMIFS($CB$2:$CB$2500,$W$2:$W$2500,$A1055)+SUMIFS($CA$2:$CA$2500,$X$2:$X$2500,$A1055)))</f>
      </c>
      <c r="BY1055" t="str">
        <f>IF($Y1055="","",INDEX($AH$2:$AH$2000,$Y1055)&amp;"")</f>
      </c>
      <c r="BZ1055" t="str">
        <f>IF($Z1055="","",INDEX($AH$2:$AH$2000,$Z1055)&amp;"")</f>
      </c>
      <c r="CA1055">
        <f>IF($Y1055="","",INDEX($BV$2:$BV$2000,$Y1055))</f>
      </c>
      <c r="CB1055">
        <f>IF($Z1055="","",INDEX($BV$2:$BV$2000,$Z1055))</f>
      </c>
    </row>
    <row r="1056">
      <c r="A1056" t="str">
        <f>IF(TRIM(INDEX(games!$A:$A,ROW()))="","",TRIM(INDEX(games!$A:$A,ROW())))</f>
      </c>
      <c r="B1056">
        <f>IF(OR($A1056="",INDEX(games!$B:$B,ROW())=""),"",INDEX(games!$B:$B,ROW()))</f>
      </c>
      <c r="C1056" t="str">
        <f>IF(OR($A1056="",INDEX(games!$C:$C,ROW())=""),"",INDEX(games!$C:$C,ROW()))</f>
      </c>
      <c r="D1056">
        <f>IF($A1056="","",COUNTIF($W$2:$W$2500,$A1056)+COUNTIF($X$2:$X$2500,$A1056))</f>
      </c>
      <c r="E1056">
        <f>IF($A1056="","",IFERROR(MATCH($C1056,$R$2:$R$5,0),0))</f>
      </c>
      <c r="F1056">
        <f>IF($A1056="","",MOD(ROW(),34))</f>
      </c>
      <c r="G1056">
        <f>IF($A1056="",NA(),IF($C1056="Action",$B1056,NA()))</f>
      </c>
      <c r="H1056">
        <f>IF($A1056="",NA(),IF($C1056="Action",1+$F1056*0.023,NA()))</f>
      </c>
      <c r="I1056">
        <f>IF($A1056="",NA(),IF($C1056="Strategy",$B1056,NA()))</f>
      </c>
      <c r="J1056">
        <f>IF($A1056="",NA(),IF($C1056="Strategy",2+$F1056*0.023,NA()))</f>
      </c>
      <c r="K1056">
        <f>IF($A1056="",NA(),IF($C1056="Deckbuilder",$B1056,NA()))</f>
      </c>
      <c r="L1056">
        <f>IF($A1056="",NA(),IF($C1056="Deckbuilder",3+$F1056*0.023,NA()))</f>
      </c>
      <c r="M1056">
        <f>IF($A1056="",NA(),IF($C1056="Traditional",$B1056,NA()))</f>
      </c>
      <c r="N1056">
        <f>IF($A1056="",NA(),IF($C1056="Traditional",4+$F1056*0.023,NA()))</f>
      </c>
      <c r="O1056">
        <f>IF($A1056="","",$D1056+ROW()/1000000)</f>
      </c>
      <c r="P1056" t="str">
        <f>IF(OR($A1056="",INDEX(games!$H:$H,ROW())=""),"",INDEX(games!$H:$H,ROW()))</f>
      </c>
      <c r="Q1056">
        <f>IF(OR($A1056="",$P1056&lt;&gt;"Yes"),"",$D1056+ROW()/1000000)</f>
      </c>
      <c r="T1056">
        <f>IF($Y1056="","",INDEX($B$2:$B$2000,$Y1056))</f>
      </c>
      <c r="U1056">
        <f>IF($Z1056="","",INDEX($B$2:$B$2000,$Z1056))</f>
      </c>
      <c r="V1056">
        <f>IF(OR($T1056="",$U1056=""),"",$U1056-$T1056)</f>
      </c>
      <c r="W1056" t="str">
        <f>IF(TRIM(INDEX(connections!$A:$A,ROW()))="","",TRIM(INDEX(connections!$A:$A,ROW())))</f>
      </c>
      <c r="X1056" t="str">
        <f>IF($W1056="","",TRIM(INDEX(connections!$B:$B,ROW())))</f>
      </c>
      <c r="Y1056">
        <f>IF($W1056="","",IFERROR(MATCH($W1056,$A$2:$A$2000,0),""))</f>
      </c>
      <c r="Z1056">
        <f>IF($X1056="","",IFERROR(MATCH($X1056,$A$2:$A$2000,0),""))</f>
      </c>
      <c r="AA1056" t="str">
        <f>IF($Y1056="","",INDEX($P$2:$P$2000,$Y1056))</f>
      </c>
      <c r="AB1056" t="str">
        <f>IF($Z1056="","",INDEX($P$2:$P$2000,$Z1056))</f>
      </c>
      <c r="AC1056">
        <f>IF(AND($AA1056="Yes",$AB1056="Yes"),1,"")</f>
      </c>
      <c r="AD1056">
        <f>IF(OR($Y1056="",$Z1056=""),"",IF(INDEX($C$2:$C$2000,$Y1056)=INDEX($C$2:$C$2000,$Z1056),0,1))</f>
      </c>
      <c r="AE1056">
        <f>IF($AC1056&lt;&gt;1,"",IF(AND(INDEX($AG$2:$AG$2000,$Y1056)=1,INDEX($AG$2:$AG$2000,$Z1056)=1),1,""))</f>
      </c>
      <c r="AG1056">
        <f>IF($A1056="","",COUNTIFS($W$2:$W$2500,$A1056,$AB$2:$AB$2500,"Yes")+COUNTIFS($X$2:$X$2500,$A1056,$AA$2:$AA$2500,"Yes"))</f>
      </c>
      <c r="AH1056" t="str">
        <f>IF(OR($P1056&lt;&gt;"Yes",N($AG1056)=0),"",IF(AND($AG1056=1,COUNTIFS($W$2:$W$2500,$A1056,$AE$2:$AE$2500,1)+COUNTIFS($X$2:$X$2500,$A1056,$AE$2:$AE$2500,1)&gt;0),"","Yes"))</f>
      </c>
      <c r="AI1056">
        <f>IF($AH1056="Yes",$AG1056,"")</f>
      </c>
      <c r="AJ1056">
        <f>IF($AI1056="","",$AI1056+ROW()/1000000)</f>
      </c>
      <c r="AK1056">
        <f>IF(OR($A1056="",$P1056="Yes",N($AG1056)=0),"",$AG1056+ROW()/1000000)</f>
      </c>
      <c r="AL1056" t="str">
        <f>IF($A1056="","",INDEX(games!$J:$J,ROW())&amp;"")</f>
      </c>
      <c r="AM1056">
        <f>IF($A1056="","",SUMPRODUCT($AO1056:$BD1056,'Map Analysis'!$AP$2^{0,1,2,3,4,5,6,7,8,9,10,11,12,13,14,15}))</f>
      </c>
      <c r="AN1056">
        <f>IF($A1056="","",$AM1056+ROW()/10000000)</f>
      </c>
      <c r="AO1056">
        <f>IF($A1056="","",COUNTIF($W$2:$W$2500,$A1056))</f>
      </c>
      <c r="AP1056">
        <f>IF($A1056="","",SUMIFS($BF$2:$BF$2500,$W$2:$W$2500,$A1056))</f>
      </c>
      <c r="AQ1056">
        <f>IF($A1056="","",SUMIFS($BG$2:$BG$2500,$W$2:$W$2500,$A1056))</f>
      </c>
      <c r="AR1056">
        <f>IF($A1056="","",SUMIFS($BH$2:$BH$2500,$W$2:$W$2500,$A1056))</f>
      </c>
      <c r="AS1056">
        <f>IF($A1056="","",SUMIFS($BI$2:$BI$2500,$W$2:$W$2500,$A1056))</f>
      </c>
      <c r="AT1056">
        <f>IF($A1056="","",SUMIFS($BJ$2:$BJ$2500,$W$2:$W$2500,$A1056))</f>
      </c>
      <c r="AU1056">
        <f>IF($A1056="","",SUMIFS($BK$2:$BK$2500,$W$2:$W$2500,$A1056))</f>
      </c>
      <c r="AV1056">
        <f>IF($A1056="","",SUMIFS($BL$2:$BL$2500,$W$2:$W$2500,$A1056))</f>
      </c>
      <c r="AW1056">
        <f>IF($A1056="","",SUMIFS($BM$2:$BM$2500,$W$2:$W$2500,$A1056))</f>
      </c>
      <c r="AX1056">
        <f>IF($A1056="","",SUMIFS($BN$2:$BN$2500,$W$2:$W$2500,$A1056))</f>
      </c>
      <c r="AY1056">
        <f>IF($A1056="","",SUMIFS($BO$2:$BO$2500,$W$2:$W$2500,$A1056))</f>
      </c>
      <c r="AZ1056">
        <f>IF($A1056="","",SUMIFS($BP$2:$BP$2500,$W$2:$W$2500,$A1056))</f>
      </c>
      <c r="BA1056">
        <f>IF($A1056="","",SUMIFS($BQ$2:$BQ$2500,$W$2:$W$2500,$A1056))</f>
      </c>
      <c r="BB1056">
        <f>IF($A1056="","",SUMIFS($BR$2:$BR$2500,$W$2:$W$2500,$A1056))</f>
      </c>
      <c r="BC1056">
        <f>IF($A1056="","",SUMIFS($BS$2:$BS$2500,$W$2:$W$2500,$A1056))</f>
      </c>
      <c r="BD1056">
        <f>IF($A1056="","",SUMIFS($BT$2:$BT$2500,$W$2:$W$2500,$A1056))</f>
      </c>
      <c r="BF1056">
        <f>IF($Z1056="","",INDEX($AO$2:$AO$2000,$Z1056))</f>
      </c>
      <c r="BG1056">
        <f>IF($Z1056="","",INDEX($AP$2:$AP$2000,$Z1056))</f>
      </c>
      <c r="BH1056">
        <f>IF($Z1056="","",INDEX($AQ$2:$AQ$2000,$Z1056))</f>
      </c>
      <c r="BI1056">
        <f>IF($Z1056="","",INDEX($AR$2:$AR$2000,$Z1056))</f>
      </c>
      <c r="BJ1056">
        <f>IF($Z1056="","",INDEX($AS$2:$AS$2000,$Z1056))</f>
      </c>
      <c r="BK1056">
        <f>IF($Z1056="","",INDEX($AT$2:$AT$2000,$Z1056))</f>
      </c>
      <c r="BL1056">
        <f>IF($Z1056="","",INDEX($AU$2:$AU$2000,$Z1056))</f>
      </c>
      <c r="BM1056">
        <f>IF($Z1056="","",INDEX($AV$2:$AV$2000,$Z1056))</f>
      </c>
      <c r="BN1056">
        <f>IF($Z1056="","",INDEX($AW$2:$AW$2000,$Z1056))</f>
      </c>
      <c r="BO1056">
        <f>IF($Z1056="","",INDEX($AX$2:$AX$2000,$Z1056))</f>
      </c>
      <c r="BP1056">
        <f>IF($Z1056="","",INDEX($AY$2:$AY$2000,$Z1056))</f>
      </c>
      <c r="BQ1056">
        <f>IF($Z1056="","",INDEX($AZ$2:$AZ$2000,$Z1056))</f>
      </c>
      <c r="BR1056">
        <f>IF($Z1056="","",INDEX($BA$2:$BA$2000,$Z1056))</f>
      </c>
      <c r="BS1056">
        <f>IF($Z1056="","",INDEX($BB$2:$BB$2000,$Z1056))</f>
      </c>
      <c r="BT1056">
        <f>IF($Z1056="","",INDEX($BC$2:$BC$2000,$Z1056))</f>
      </c>
      <c r="BV1056">
        <f>IF(OR($A1056="",$P1056&lt;&gt;"Yes",$AH1056="Yes"),"",1+N($AG1056))</f>
      </c>
      <c r="BW1056">
        <f>IF($A1056="","",COUNTIFS($W$2:$W$2500,$A1056,$BZ$2:$BZ$2500,"Yes")+COUNTIFS($X$2:$X$2500,$A1056,$BY$2:$BY$2500,"Yes"))</f>
      </c>
      <c r="BX1056">
        <f>IF(OR($A1056="",$P1056="Yes"),"",IF(N($BW1056)=0,0,1+SUMIFS($CB$2:$CB$2500,$W$2:$W$2500,$A1056)+SUMIFS($CA$2:$CA$2500,$X$2:$X$2500,$A1056)))</f>
      </c>
      <c r="BY1056" t="str">
        <f>IF($Y1056="","",INDEX($AH$2:$AH$2000,$Y1056)&amp;"")</f>
      </c>
      <c r="BZ1056" t="str">
        <f>IF($Z1056="","",INDEX($AH$2:$AH$2000,$Z1056)&amp;"")</f>
      </c>
      <c r="CA1056">
        <f>IF($Y1056="","",INDEX($BV$2:$BV$2000,$Y1056))</f>
      </c>
      <c r="CB1056">
        <f>IF($Z1056="","",INDEX($BV$2:$BV$2000,$Z1056))</f>
      </c>
    </row>
    <row r="1057">
      <c r="A1057" t="str">
        <f>IF(TRIM(INDEX(games!$A:$A,ROW()))="","",TRIM(INDEX(games!$A:$A,ROW())))</f>
      </c>
      <c r="B1057">
        <f>IF(OR($A1057="",INDEX(games!$B:$B,ROW())=""),"",INDEX(games!$B:$B,ROW()))</f>
      </c>
      <c r="C1057" t="str">
        <f>IF(OR($A1057="",INDEX(games!$C:$C,ROW())=""),"",INDEX(games!$C:$C,ROW()))</f>
      </c>
      <c r="D1057">
        <f>IF($A1057="","",COUNTIF($W$2:$W$2500,$A1057)+COUNTIF($X$2:$X$2500,$A1057))</f>
      </c>
      <c r="E1057">
        <f>IF($A1057="","",IFERROR(MATCH($C1057,$R$2:$R$5,0),0))</f>
      </c>
      <c r="F1057">
        <f>IF($A1057="","",MOD(ROW(),34))</f>
      </c>
      <c r="G1057">
        <f>IF($A1057="",NA(),IF($C1057="Action",$B1057,NA()))</f>
      </c>
      <c r="H1057">
        <f>IF($A1057="",NA(),IF($C1057="Action",1+$F1057*0.023,NA()))</f>
      </c>
      <c r="I1057">
        <f>IF($A1057="",NA(),IF($C1057="Strategy",$B1057,NA()))</f>
      </c>
      <c r="J1057">
        <f>IF($A1057="",NA(),IF($C1057="Strategy",2+$F1057*0.023,NA()))</f>
      </c>
      <c r="K1057">
        <f>IF($A1057="",NA(),IF($C1057="Deckbuilder",$B1057,NA()))</f>
      </c>
      <c r="L1057">
        <f>IF($A1057="",NA(),IF($C1057="Deckbuilder",3+$F1057*0.023,NA()))</f>
      </c>
      <c r="M1057">
        <f>IF($A1057="",NA(),IF($C1057="Traditional",$B1057,NA()))</f>
      </c>
      <c r="N1057">
        <f>IF($A1057="",NA(),IF($C1057="Traditional",4+$F1057*0.023,NA()))</f>
      </c>
      <c r="O1057">
        <f>IF($A1057="","",$D1057+ROW()/1000000)</f>
      </c>
      <c r="P1057" t="str">
        <f>IF(OR($A1057="",INDEX(games!$H:$H,ROW())=""),"",INDEX(games!$H:$H,ROW()))</f>
      </c>
      <c r="Q1057">
        <f>IF(OR($A1057="",$P1057&lt;&gt;"Yes"),"",$D1057+ROW()/1000000)</f>
      </c>
      <c r="T1057">
        <f>IF($Y1057="","",INDEX($B$2:$B$2000,$Y1057))</f>
      </c>
      <c r="U1057">
        <f>IF($Z1057="","",INDEX($B$2:$B$2000,$Z1057))</f>
      </c>
      <c r="V1057">
        <f>IF(OR($T1057="",$U1057=""),"",$U1057-$T1057)</f>
      </c>
      <c r="W1057" t="str">
        <f>IF(TRIM(INDEX(connections!$A:$A,ROW()))="","",TRIM(INDEX(connections!$A:$A,ROW())))</f>
      </c>
      <c r="X1057" t="str">
        <f>IF($W1057="","",TRIM(INDEX(connections!$B:$B,ROW())))</f>
      </c>
      <c r="Y1057">
        <f>IF($W1057="","",IFERROR(MATCH($W1057,$A$2:$A$2000,0),""))</f>
      </c>
      <c r="Z1057">
        <f>IF($X1057="","",IFERROR(MATCH($X1057,$A$2:$A$2000,0),""))</f>
      </c>
      <c r="AA1057" t="str">
        <f>IF($Y1057="","",INDEX($P$2:$P$2000,$Y1057))</f>
      </c>
      <c r="AB1057" t="str">
        <f>IF($Z1057="","",INDEX($P$2:$P$2000,$Z1057))</f>
      </c>
      <c r="AC1057">
        <f>IF(AND($AA1057="Yes",$AB1057="Yes"),1,"")</f>
      </c>
      <c r="AD1057">
        <f>IF(OR($Y1057="",$Z1057=""),"",IF(INDEX($C$2:$C$2000,$Y1057)=INDEX($C$2:$C$2000,$Z1057),0,1))</f>
      </c>
      <c r="AE1057">
        <f>IF($AC1057&lt;&gt;1,"",IF(AND(INDEX($AG$2:$AG$2000,$Y1057)=1,INDEX($AG$2:$AG$2000,$Z1057)=1),1,""))</f>
      </c>
      <c r="AG1057">
        <f>IF($A1057="","",COUNTIFS($W$2:$W$2500,$A1057,$AB$2:$AB$2500,"Yes")+COUNTIFS($X$2:$X$2500,$A1057,$AA$2:$AA$2500,"Yes"))</f>
      </c>
      <c r="AH1057" t="str">
        <f>IF(OR($P1057&lt;&gt;"Yes",N($AG1057)=0),"",IF(AND($AG1057=1,COUNTIFS($W$2:$W$2500,$A1057,$AE$2:$AE$2500,1)+COUNTIFS($X$2:$X$2500,$A1057,$AE$2:$AE$2500,1)&gt;0),"","Yes"))</f>
      </c>
      <c r="AI1057">
        <f>IF($AH1057="Yes",$AG1057,"")</f>
      </c>
      <c r="AJ1057">
        <f>IF($AI1057="","",$AI1057+ROW()/1000000)</f>
      </c>
      <c r="AK1057">
        <f>IF(OR($A1057="",$P1057="Yes",N($AG1057)=0),"",$AG1057+ROW()/1000000)</f>
      </c>
      <c r="AL1057" t="str">
        <f>IF($A1057="","",INDEX(games!$J:$J,ROW())&amp;"")</f>
      </c>
      <c r="AM1057">
        <f>IF($A1057="","",SUMPRODUCT($AO1057:$BD1057,'Map Analysis'!$AP$2^{0,1,2,3,4,5,6,7,8,9,10,11,12,13,14,15}))</f>
      </c>
      <c r="AN1057">
        <f>IF($A1057="","",$AM1057+ROW()/10000000)</f>
      </c>
      <c r="AO1057">
        <f>IF($A1057="","",COUNTIF($W$2:$W$2500,$A1057))</f>
      </c>
      <c r="AP1057">
        <f>IF($A1057="","",SUMIFS($BF$2:$BF$2500,$W$2:$W$2500,$A1057))</f>
      </c>
      <c r="AQ1057">
        <f>IF($A1057="","",SUMIFS($BG$2:$BG$2500,$W$2:$W$2500,$A1057))</f>
      </c>
      <c r="AR1057">
        <f>IF($A1057="","",SUMIFS($BH$2:$BH$2500,$W$2:$W$2500,$A1057))</f>
      </c>
      <c r="AS1057">
        <f>IF($A1057="","",SUMIFS($BI$2:$BI$2500,$W$2:$W$2500,$A1057))</f>
      </c>
      <c r="AT1057">
        <f>IF($A1057="","",SUMIFS($BJ$2:$BJ$2500,$W$2:$W$2500,$A1057))</f>
      </c>
      <c r="AU1057">
        <f>IF($A1057="","",SUMIFS($BK$2:$BK$2500,$W$2:$W$2500,$A1057))</f>
      </c>
      <c r="AV1057">
        <f>IF($A1057="","",SUMIFS($BL$2:$BL$2500,$W$2:$W$2500,$A1057))</f>
      </c>
      <c r="AW1057">
        <f>IF($A1057="","",SUMIFS($BM$2:$BM$2500,$W$2:$W$2500,$A1057))</f>
      </c>
      <c r="AX1057">
        <f>IF($A1057="","",SUMIFS($BN$2:$BN$2500,$W$2:$W$2500,$A1057))</f>
      </c>
      <c r="AY1057">
        <f>IF($A1057="","",SUMIFS($BO$2:$BO$2500,$W$2:$W$2500,$A1057))</f>
      </c>
      <c r="AZ1057">
        <f>IF($A1057="","",SUMIFS($BP$2:$BP$2500,$W$2:$W$2500,$A1057))</f>
      </c>
      <c r="BA1057">
        <f>IF($A1057="","",SUMIFS($BQ$2:$BQ$2500,$W$2:$W$2500,$A1057))</f>
      </c>
      <c r="BB1057">
        <f>IF($A1057="","",SUMIFS($BR$2:$BR$2500,$W$2:$W$2500,$A1057))</f>
      </c>
      <c r="BC1057">
        <f>IF($A1057="","",SUMIFS($BS$2:$BS$2500,$W$2:$W$2500,$A1057))</f>
      </c>
      <c r="BD1057">
        <f>IF($A1057="","",SUMIFS($BT$2:$BT$2500,$W$2:$W$2500,$A1057))</f>
      </c>
      <c r="BF1057">
        <f>IF($Z1057="","",INDEX($AO$2:$AO$2000,$Z1057))</f>
      </c>
      <c r="BG1057">
        <f>IF($Z1057="","",INDEX($AP$2:$AP$2000,$Z1057))</f>
      </c>
      <c r="BH1057">
        <f>IF($Z1057="","",INDEX($AQ$2:$AQ$2000,$Z1057))</f>
      </c>
      <c r="BI1057">
        <f>IF($Z1057="","",INDEX($AR$2:$AR$2000,$Z1057))</f>
      </c>
      <c r="BJ1057">
        <f>IF($Z1057="","",INDEX($AS$2:$AS$2000,$Z1057))</f>
      </c>
      <c r="BK1057">
        <f>IF($Z1057="","",INDEX($AT$2:$AT$2000,$Z1057))</f>
      </c>
      <c r="BL1057">
        <f>IF($Z1057="","",INDEX($AU$2:$AU$2000,$Z1057))</f>
      </c>
      <c r="BM1057">
        <f>IF($Z1057="","",INDEX($AV$2:$AV$2000,$Z1057))</f>
      </c>
      <c r="BN1057">
        <f>IF($Z1057="","",INDEX($AW$2:$AW$2000,$Z1057))</f>
      </c>
      <c r="BO1057">
        <f>IF($Z1057="","",INDEX($AX$2:$AX$2000,$Z1057))</f>
      </c>
      <c r="BP1057">
        <f>IF($Z1057="","",INDEX($AY$2:$AY$2000,$Z1057))</f>
      </c>
      <c r="BQ1057">
        <f>IF($Z1057="","",INDEX($AZ$2:$AZ$2000,$Z1057))</f>
      </c>
      <c r="BR1057">
        <f>IF($Z1057="","",INDEX($BA$2:$BA$2000,$Z1057))</f>
      </c>
      <c r="BS1057">
        <f>IF($Z1057="","",INDEX($BB$2:$BB$2000,$Z1057))</f>
      </c>
      <c r="BT1057">
        <f>IF($Z1057="","",INDEX($BC$2:$BC$2000,$Z1057))</f>
      </c>
      <c r="BV1057">
        <f>IF(OR($A1057="",$P1057&lt;&gt;"Yes",$AH1057="Yes"),"",1+N($AG1057))</f>
      </c>
      <c r="BW1057">
        <f>IF($A1057="","",COUNTIFS($W$2:$W$2500,$A1057,$BZ$2:$BZ$2500,"Yes")+COUNTIFS($X$2:$X$2500,$A1057,$BY$2:$BY$2500,"Yes"))</f>
      </c>
      <c r="BX1057">
        <f>IF(OR($A1057="",$P1057="Yes"),"",IF(N($BW1057)=0,0,1+SUMIFS($CB$2:$CB$2500,$W$2:$W$2500,$A1057)+SUMIFS($CA$2:$CA$2500,$X$2:$X$2500,$A1057)))</f>
      </c>
      <c r="BY1057" t="str">
        <f>IF($Y1057="","",INDEX($AH$2:$AH$2000,$Y1057)&amp;"")</f>
      </c>
      <c r="BZ1057" t="str">
        <f>IF($Z1057="","",INDEX($AH$2:$AH$2000,$Z1057)&amp;"")</f>
      </c>
      <c r="CA1057">
        <f>IF($Y1057="","",INDEX($BV$2:$BV$2000,$Y1057))</f>
      </c>
      <c r="CB1057">
        <f>IF($Z1057="","",INDEX($BV$2:$BV$2000,$Z1057))</f>
      </c>
    </row>
    <row r="1058">
      <c r="A1058" t="str">
        <f>IF(TRIM(INDEX(games!$A:$A,ROW()))="","",TRIM(INDEX(games!$A:$A,ROW())))</f>
      </c>
      <c r="B1058">
        <f>IF(OR($A1058="",INDEX(games!$B:$B,ROW())=""),"",INDEX(games!$B:$B,ROW()))</f>
      </c>
      <c r="C1058" t="str">
        <f>IF(OR($A1058="",INDEX(games!$C:$C,ROW())=""),"",INDEX(games!$C:$C,ROW()))</f>
      </c>
      <c r="D1058">
        <f>IF($A1058="","",COUNTIF($W$2:$W$2500,$A1058)+COUNTIF($X$2:$X$2500,$A1058))</f>
      </c>
      <c r="E1058">
        <f>IF($A1058="","",IFERROR(MATCH($C1058,$R$2:$R$5,0),0))</f>
      </c>
      <c r="F1058">
        <f>IF($A1058="","",MOD(ROW(),34))</f>
      </c>
      <c r="G1058">
        <f>IF($A1058="",NA(),IF($C1058="Action",$B1058,NA()))</f>
      </c>
      <c r="H1058">
        <f>IF($A1058="",NA(),IF($C1058="Action",1+$F1058*0.023,NA()))</f>
      </c>
      <c r="I1058">
        <f>IF($A1058="",NA(),IF($C1058="Strategy",$B1058,NA()))</f>
      </c>
      <c r="J1058">
        <f>IF($A1058="",NA(),IF($C1058="Strategy",2+$F1058*0.023,NA()))</f>
      </c>
      <c r="K1058">
        <f>IF($A1058="",NA(),IF($C1058="Deckbuilder",$B1058,NA()))</f>
      </c>
      <c r="L1058">
        <f>IF($A1058="",NA(),IF($C1058="Deckbuilder",3+$F1058*0.023,NA()))</f>
      </c>
      <c r="M1058">
        <f>IF($A1058="",NA(),IF($C1058="Traditional",$B1058,NA()))</f>
      </c>
      <c r="N1058">
        <f>IF($A1058="",NA(),IF($C1058="Traditional",4+$F1058*0.023,NA()))</f>
      </c>
      <c r="O1058">
        <f>IF($A1058="","",$D1058+ROW()/1000000)</f>
      </c>
      <c r="P1058" t="str">
        <f>IF(OR($A1058="",INDEX(games!$H:$H,ROW())=""),"",INDEX(games!$H:$H,ROW()))</f>
      </c>
      <c r="Q1058">
        <f>IF(OR($A1058="",$P1058&lt;&gt;"Yes"),"",$D1058+ROW()/1000000)</f>
      </c>
      <c r="T1058">
        <f>IF($Y1058="","",INDEX($B$2:$B$2000,$Y1058))</f>
      </c>
      <c r="U1058">
        <f>IF($Z1058="","",INDEX($B$2:$B$2000,$Z1058))</f>
      </c>
      <c r="V1058">
        <f>IF(OR($T1058="",$U1058=""),"",$U1058-$T1058)</f>
      </c>
      <c r="W1058" t="str">
        <f>IF(TRIM(INDEX(connections!$A:$A,ROW()))="","",TRIM(INDEX(connections!$A:$A,ROW())))</f>
      </c>
      <c r="X1058" t="str">
        <f>IF($W1058="","",TRIM(INDEX(connections!$B:$B,ROW())))</f>
      </c>
      <c r="Y1058">
        <f>IF($W1058="","",IFERROR(MATCH($W1058,$A$2:$A$2000,0),""))</f>
      </c>
      <c r="Z1058">
        <f>IF($X1058="","",IFERROR(MATCH($X1058,$A$2:$A$2000,0),""))</f>
      </c>
      <c r="AA1058" t="str">
        <f>IF($Y1058="","",INDEX($P$2:$P$2000,$Y1058))</f>
      </c>
      <c r="AB1058" t="str">
        <f>IF($Z1058="","",INDEX($P$2:$P$2000,$Z1058))</f>
      </c>
      <c r="AC1058">
        <f>IF(AND($AA1058="Yes",$AB1058="Yes"),1,"")</f>
      </c>
      <c r="AD1058">
        <f>IF(OR($Y1058="",$Z1058=""),"",IF(INDEX($C$2:$C$2000,$Y1058)=INDEX($C$2:$C$2000,$Z1058),0,1))</f>
      </c>
      <c r="AE1058">
        <f>IF($AC1058&lt;&gt;1,"",IF(AND(INDEX($AG$2:$AG$2000,$Y1058)=1,INDEX($AG$2:$AG$2000,$Z1058)=1),1,""))</f>
      </c>
      <c r="AG1058">
        <f>IF($A1058="","",COUNTIFS($W$2:$W$2500,$A1058,$AB$2:$AB$2500,"Yes")+COUNTIFS($X$2:$X$2500,$A1058,$AA$2:$AA$2500,"Yes"))</f>
      </c>
      <c r="AH1058" t="str">
        <f>IF(OR($P1058&lt;&gt;"Yes",N($AG1058)=0),"",IF(AND($AG1058=1,COUNTIFS($W$2:$W$2500,$A1058,$AE$2:$AE$2500,1)+COUNTIFS($X$2:$X$2500,$A1058,$AE$2:$AE$2500,1)&gt;0),"","Yes"))</f>
      </c>
      <c r="AI1058">
        <f>IF($AH1058="Yes",$AG1058,"")</f>
      </c>
      <c r="AJ1058">
        <f>IF($AI1058="","",$AI1058+ROW()/1000000)</f>
      </c>
      <c r="AK1058">
        <f>IF(OR($A1058="",$P1058="Yes",N($AG1058)=0),"",$AG1058+ROW()/1000000)</f>
      </c>
      <c r="AL1058" t="str">
        <f>IF($A1058="","",INDEX(games!$J:$J,ROW())&amp;"")</f>
      </c>
      <c r="AM1058">
        <f>IF($A1058="","",SUMPRODUCT($AO1058:$BD1058,'Map Analysis'!$AP$2^{0,1,2,3,4,5,6,7,8,9,10,11,12,13,14,15}))</f>
      </c>
      <c r="AN1058">
        <f>IF($A1058="","",$AM1058+ROW()/10000000)</f>
      </c>
      <c r="AO1058">
        <f>IF($A1058="","",COUNTIF($W$2:$W$2500,$A1058))</f>
      </c>
      <c r="AP1058">
        <f>IF($A1058="","",SUMIFS($BF$2:$BF$2500,$W$2:$W$2500,$A1058))</f>
      </c>
      <c r="AQ1058">
        <f>IF($A1058="","",SUMIFS($BG$2:$BG$2500,$W$2:$W$2500,$A1058))</f>
      </c>
      <c r="AR1058">
        <f>IF($A1058="","",SUMIFS($BH$2:$BH$2500,$W$2:$W$2500,$A1058))</f>
      </c>
      <c r="AS1058">
        <f>IF($A1058="","",SUMIFS($BI$2:$BI$2500,$W$2:$W$2500,$A1058))</f>
      </c>
      <c r="AT1058">
        <f>IF($A1058="","",SUMIFS($BJ$2:$BJ$2500,$W$2:$W$2500,$A1058))</f>
      </c>
      <c r="AU1058">
        <f>IF($A1058="","",SUMIFS($BK$2:$BK$2500,$W$2:$W$2500,$A1058))</f>
      </c>
      <c r="AV1058">
        <f>IF($A1058="","",SUMIFS($BL$2:$BL$2500,$W$2:$W$2500,$A1058))</f>
      </c>
      <c r="AW1058">
        <f>IF($A1058="","",SUMIFS($BM$2:$BM$2500,$W$2:$W$2500,$A1058))</f>
      </c>
      <c r="AX1058">
        <f>IF($A1058="","",SUMIFS($BN$2:$BN$2500,$W$2:$W$2500,$A1058))</f>
      </c>
      <c r="AY1058">
        <f>IF($A1058="","",SUMIFS($BO$2:$BO$2500,$W$2:$W$2500,$A1058))</f>
      </c>
      <c r="AZ1058">
        <f>IF($A1058="","",SUMIFS($BP$2:$BP$2500,$W$2:$W$2500,$A1058))</f>
      </c>
      <c r="BA1058">
        <f>IF($A1058="","",SUMIFS($BQ$2:$BQ$2500,$W$2:$W$2500,$A1058))</f>
      </c>
      <c r="BB1058">
        <f>IF($A1058="","",SUMIFS($BR$2:$BR$2500,$W$2:$W$2500,$A1058))</f>
      </c>
      <c r="BC1058">
        <f>IF($A1058="","",SUMIFS($BS$2:$BS$2500,$W$2:$W$2500,$A1058))</f>
      </c>
      <c r="BD1058">
        <f>IF($A1058="","",SUMIFS($BT$2:$BT$2500,$W$2:$W$2500,$A1058))</f>
      </c>
      <c r="BF1058">
        <f>IF($Z1058="","",INDEX($AO$2:$AO$2000,$Z1058))</f>
      </c>
      <c r="BG1058">
        <f>IF($Z1058="","",INDEX($AP$2:$AP$2000,$Z1058))</f>
      </c>
      <c r="BH1058">
        <f>IF($Z1058="","",INDEX($AQ$2:$AQ$2000,$Z1058))</f>
      </c>
      <c r="BI1058">
        <f>IF($Z1058="","",INDEX($AR$2:$AR$2000,$Z1058))</f>
      </c>
      <c r="BJ1058">
        <f>IF($Z1058="","",INDEX($AS$2:$AS$2000,$Z1058))</f>
      </c>
      <c r="BK1058">
        <f>IF($Z1058="","",INDEX($AT$2:$AT$2000,$Z1058))</f>
      </c>
      <c r="BL1058">
        <f>IF($Z1058="","",INDEX($AU$2:$AU$2000,$Z1058))</f>
      </c>
      <c r="BM1058">
        <f>IF($Z1058="","",INDEX($AV$2:$AV$2000,$Z1058))</f>
      </c>
      <c r="BN1058">
        <f>IF($Z1058="","",INDEX($AW$2:$AW$2000,$Z1058))</f>
      </c>
      <c r="BO1058">
        <f>IF($Z1058="","",INDEX($AX$2:$AX$2000,$Z1058))</f>
      </c>
      <c r="BP1058">
        <f>IF($Z1058="","",INDEX($AY$2:$AY$2000,$Z1058))</f>
      </c>
      <c r="BQ1058">
        <f>IF($Z1058="","",INDEX($AZ$2:$AZ$2000,$Z1058))</f>
      </c>
      <c r="BR1058">
        <f>IF($Z1058="","",INDEX($BA$2:$BA$2000,$Z1058))</f>
      </c>
      <c r="BS1058">
        <f>IF($Z1058="","",INDEX($BB$2:$BB$2000,$Z1058))</f>
      </c>
      <c r="BT1058">
        <f>IF($Z1058="","",INDEX($BC$2:$BC$2000,$Z1058))</f>
      </c>
      <c r="BV1058">
        <f>IF(OR($A1058="",$P1058&lt;&gt;"Yes",$AH1058="Yes"),"",1+N($AG1058))</f>
      </c>
      <c r="BW1058">
        <f>IF($A1058="","",COUNTIFS($W$2:$W$2500,$A1058,$BZ$2:$BZ$2500,"Yes")+COUNTIFS($X$2:$X$2500,$A1058,$BY$2:$BY$2500,"Yes"))</f>
      </c>
      <c r="BX1058">
        <f>IF(OR($A1058="",$P1058="Yes"),"",IF(N($BW1058)=0,0,1+SUMIFS($CB$2:$CB$2500,$W$2:$W$2500,$A1058)+SUMIFS($CA$2:$CA$2500,$X$2:$X$2500,$A1058)))</f>
      </c>
      <c r="BY1058" t="str">
        <f>IF($Y1058="","",INDEX($AH$2:$AH$2000,$Y1058)&amp;"")</f>
      </c>
      <c r="BZ1058" t="str">
        <f>IF($Z1058="","",INDEX($AH$2:$AH$2000,$Z1058)&amp;"")</f>
      </c>
      <c r="CA1058">
        <f>IF($Y1058="","",INDEX($BV$2:$BV$2000,$Y1058))</f>
      </c>
      <c r="CB1058">
        <f>IF($Z1058="","",INDEX($BV$2:$BV$2000,$Z1058))</f>
      </c>
    </row>
    <row r="1059">
      <c r="A1059" t="str">
        <f>IF(TRIM(INDEX(games!$A:$A,ROW()))="","",TRIM(INDEX(games!$A:$A,ROW())))</f>
      </c>
      <c r="B1059">
        <f>IF(OR($A1059="",INDEX(games!$B:$B,ROW())=""),"",INDEX(games!$B:$B,ROW()))</f>
      </c>
      <c r="C1059" t="str">
        <f>IF(OR($A1059="",INDEX(games!$C:$C,ROW())=""),"",INDEX(games!$C:$C,ROW()))</f>
      </c>
      <c r="D1059">
        <f>IF($A1059="","",COUNTIF($W$2:$W$2500,$A1059)+COUNTIF($X$2:$X$2500,$A1059))</f>
      </c>
      <c r="E1059">
        <f>IF($A1059="","",IFERROR(MATCH($C1059,$R$2:$R$5,0),0))</f>
      </c>
      <c r="F1059">
        <f>IF($A1059="","",MOD(ROW(),34))</f>
      </c>
      <c r="G1059">
        <f>IF($A1059="",NA(),IF($C1059="Action",$B1059,NA()))</f>
      </c>
      <c r="H1059">
        <f>IF($A1059="",NA(),IF($C1059="Action",1+$F1059*0.023,NA()))</f>
      </c>
      <c r="I1059">
        <f>IF($A1059="",NA(),IF($C1059="Strategy",$B1059,NA()))</f>
      </c>
      <c r="J1059">
        <f>IF($A1059="",NA(),IF($C1059="Strategy",2+$F1059*0.023,NA()))</f>
      </c>
      <c r="K1059">
        <f>IF($A1059="",NA(),IF($C1059="Deckbuilder",$B1059,NA()))</f>
      </c>
      <c r="L1059">
        <f>IF($A1059="",NA(),IF($C1059="Deckbuilder",3+$F1059*0.023,NA()))</f>
      </c>
      <c r="M1059">
        <f>IF($A1059="",NA(),IF($C1059="Traditional",$B1059,NA()))</f>
      </c>
      <c r="N1059">
        <f>IF($A1059="",NA(),IF($C1059="Traditional",4+$F1059*0.023,NA()))</f>
      </c>
      <c r="O1059">
        <f>IF($A1059="","",$D1059+ROW()/1000000)</f>
      </c>
      <c r="P1059" t="str">
        <f>IF(OR($A1059="",INDEX(games!$H:$H,ROW())=""),"",INDEX(games!$H:$H,ROW()))</f>
      </c>
      <c r="Q1059">
        <f>IF(OR($A1059="",$P1059&lt;&gt;"Yes"),"",$D1059+ROW()/1000000)</f>
      </c>
      <c r="T1059">
        <f>IF($Y1059="","",INDEX($B$2:$B$2000,$Y1059))</f>
      </c>
      <c r="U1059">
        <f>IF($Z1059="","",INDEX($B$2:$B$2000,$Z1059))</f>
      </c>
      <c r="V1059">
        <f>IF(OR($T1059="",$U1059=""),"",$U1059-$T1059)</f>
      </c>
      <c r="W1059" t="str">
        <f>IF(TRIM(INDEX(connections!$A:$A,ROW()))="","",TRIM(INDEX(connections!$A:$A,ROW())))</f>
      </c>
      <c r="X1059" t="str">
        <f>IF($W1059="","",TRIM(INDEX(connections!$B:$B,ROW())))</f>
      </c>
      <c r="Y1059">
        <f>IF($W1059="","",IFERROR(MATCH($W1059,$A$2:$A$2000,0),""))</f>
      </c>
      <c r="Z1059">
        <f>IF($X1059="","",IFERROR(MATCH($X1059,$A$2:$A$2000,0),""))</f>
      </c>
      <c r="AA1059" t="str">
        <f>IF($Y1059="","",INDEX($P$2:$P$2000,$Y1059))</f>
      </c>
      <c r="AB1059" t="str">
        <f>IF($Z1059="","",INDEX($P$2:$P$2000,$Z1059))</f>
      </c>
      <c r="AC1059">
        <f>IF(AND($AA1059="Yes",$AB1059="Yes"),1,"")</f>
      </c>
      <c r="AD1059">
        <f>IF(OR($Y1059="",$Z1059=""),"",IF(INDEX($C$2:$C$2000,$Y1059)=INDEX($C$2:$C$2000,$Z1059),0,1))</f>
      </c>
      <c r="AE1059">
        <f>IF($AC1059&lt;&gt;1,"",IF(AND(INDEX($AG$2:$AG$2000,$Y1059)=1,INDEX($AG$2:$AG$2000,$Z1059)=1),1,""))</f>
      </c>
      <c r="AG1059">
        <f>IF($A1059="","",COUNTIFS($W$2:$W$2500,$A1059,$AB$2:$AB$2500,"Yes")+COUNTIFS($X$2:$X$2500,$A1059,$AA$2:$AA$2500,"Yes"))</f>
      </c>
      <c r="AH1059" t="str">
        <f>IF(OR($P1059&lt;&gt;"Yes",N($AG1059)=0),"",IF(AND($AG1059=1,COUNTIFS($W$2:$W$2500,$A1059,$AE$2:$AE$2500,1)+COUNTIFS($X$2:$X$2500,$A1059,$AE$2:$AE$2500,1)&gt;0),"","Yes"))</f>
      </c>
      <c r="AI1059">
        <f>IF($AH1059="Yes",$AG1059,"")</f>
      </c>
      <c r="AJ1059">
        <f>IF($AI1059="","",$AI1059+ROW()/1000000)</f>
      </c>
      <c r="AK1059">
        <f>IF(OR($A1059="",$P1059="Yes",N($AG1059)=0),"",$AG1059+ROW()/1000000)</f>
      </c>
      <c r="AL1059" t="str">
        <f>IF($A1059="","",INDEX(games!$J:$J,ROW())&amp;"")</f>
      </c>
      <c r="AM1059">
        <f>IF($A1059="","",SUMPRODUCT($AO1059:$BD1059,'Map Analysis'!$AP$2^{0,1,2,3,4,5,6,7,8,9,10,11,12,13,14,15}))</f>
      </c>
      <c r="AN1059">
        <f>IF($A1059="","",$AM1059+ROW()/10000000)</f>
      </c>
      <c r="AO1059">
        <f>IF($A1059="","",COUNTIF($W$2:$W$2500,$A1059))</f>
      </c>
      <c r="AP1059">
        <f>IF($A1059="","",SUMIFS($BF$2:$BF$2500,$W$2:$W$2500,$A1059))</f>
      </c>
      <c r="AQ1059">
        <f>IF($A1059="","",SUMIFS($BG$2:$BG$2500,$W$2:$W$2500,$A1059))</f>
      </c>
      <c r="AR1059">
        <f>IF($A1059="","",SUMIFS($BH$2:$BH$2500,$W$2:$W$2500,$A1059))</f>
      </c>
      <c r="AS1059">
        <f>IF($A1059="","",SUMIFS($BI$2:$BI$2500,$W$2:$W$2500,$A1059))</f>
      </c>
      <c r="AT1059">
        <f>IF($A1059="","",SUMIFS($BJ$2:$BJ$2500,$W$2:$W$2500,$A1059))</f>
      </c>
      <c r="AU1059">
        <f>IF($A1059="","",SUMIFS($BK$2:$BK$2500,$W$2:$W$2500,$A1059))</f>
      </c>
      <c r="AV1059">
        <f>IF($A1059="","",SUMIFS($BL$2:$BL$2500,$W$2:$W$2500,$A1059))</f>
      </c>
      <c r="AW1059">
        <f>IF($A1059="","",SUMIFS($BM$2:$BM$2500,$W$2:$W$2500,$A1059))</f>
      </c>
      <c r="AX1059">
        <f>IF($A1059="","",SUMIFS($BN$2:$BN$2500,$W$2:$W$2500,$A1059))</f>
      </c>
      <c r="AY1059">
        <f>IF($A1059="","",SUMIFS($BO$2:$BO$2500,$W$2:$W$2500,$A1059))</f>
      </c>
      <c r="AZ1059">
        <f>IF($A1059="","",SUMIFS($BP$2:$BP$2500,$W$2:$W$2500,$A1059))</f>
      </c>
      <c r="BA1059">
        <f>IF($A1059="","",SUMIFS($BQ$2:$BQ$2500,$W$2:$W$2500,$A1059))</f>
      </c>
      <c r="BB1059">
        <f>IF($A1059="","",SUMIFS($BR$2:$BR$2500,$W$2:$W$2500,$A1059))</f>
      </c>
      <c r="BC1059">
        <f>IF($A1059="","",SUMIFS($BS$2:$BS$2500,$W$2:$W$2500,$A1059))</f>
      </c>
      <c r="BD1059">
        <f>IF($A1059="","",SUMIFS($BT$2:$BT$2500,$W$2:$W$2500,$A1059))</f>
      </c>
      <c r="BF1059">
        <f>IF($Z1059="","",INDEX($AO$2:$AO$2000,$Z1059))</f>
      </c>
      <c r="BG1059">
        <f>IF($Z1059="","",INDEX($AP$2:$AP$2000,$Z1059))</f>
      </c>
      <c r="BH1059">
        <f>IF($Z1059="","",INDEX($AQ$2:$AQ$2000,$Z1059))</f>
      </c>
      <c r="BI1059">
        <f>IF($Z1059="","",INDEX($AR$2:$AR$2000,$Z1059))</f>
      </c>
      <c r="BJ1059">
        <f>IF($Z1059="","",INDEX($AS$2:$AS$2000,$Z1059))</f>
      </c>
      <c r="BK1059">
        <f>IF($Z1059="","",INDEX($AT$2:$AT$2000,$Z1059))</f>
      </c>
      <c r="BL1059">
        <f>IF($Z1059="","",INDEX($AU$2:$AU$2000,$Z1059))</f>
      </c>
      <c r="BM1059">
        <f>IF($Z1059="","",INDEX($AV$2:$AV$2000,$Z1059))</f>
      </c>
      <c r="BN1059">
        <f>IF($Z1059="","",INDEX($AW$2:$AW$2000,$Z1059))</f>
      </c>
      <c r="BO1059">
        <f>IF($Z1059="","",INDEX($AX$2:$AX$2000,$Z1059))</f>
      </c>
      <c r="BP1059">
        <f>IF($Z1059="","",INDEX($AY$2:$AY$2000,$Z1059))</f>
      </c>
      <c r="BQ1059">
        <f>IF($Z1059="","",INDEX($AZ$2:$AZ$2000,$Z1059))</f>
      </c>
      <c r="BR1059">
        <f>IF($Z1059="","",INDEX($BA$2:$BA$2000,$Z1059))</f>
      </c>
      <c r="BS1059">
        <f>IF($Z1059="","",INDEX($BB$2:$BB$2000,$Z1059))</f>
      </c>
      <c r="BT1059">
        <f>IF($Z1059="","",INDEX($BC$2:$BC$2000,$Z1059))</f>
      </c>
      <c r="BV1059">
        <f>IF(OR($A1059="",$P1059&lt;&gt;"Yes",$AH1059="Yes"),"",1+N($AG1059))</f>
      </c>
      <c r="BW1059">
        <f>IF($A1059="","",COUNTIFS($W$2:$W$2500,$A1059,$BZ$2:$BZ$2500,"Yes")+COUNTIFS($X$2:$X$2500,$A1059,$BY$2:$BY$2500,"Yes"))</f>
      </c>
      <c r="BX1059">
        <f>IF(OR($A1059="",$P1059="Yes"),"",IF(N($BW1059)=0,0,1+SUMIFS($CB$2:$CB$2500,$W$2:$W$2500,$A1059)+SUMIFS($CA$2:$CA$2500,$X$2:$X$2500,$A1059)))</f>
      </c>
      <c r="BY1059" t="str">
        <f>IF($Y1059="","",INDEX($AH$2:$AH$2000,$Y1059)&amp;"")</f>
      </c>
      <c r="BZ1059" t="str">
        <f>IF($Z1059="","",INDEX($AH$2:$AH$2000,$Z1059)&amp;"")</f>
      </c>
      <c r="CA1059">
        <f>IF($Y1059="","",INDEX($BV$2:$BV$2000,$Y1059))</f>
      </c>
      <c r="CB1059">
        <f>IF($Z1059="","",INDEX($BV$2:$BV$2000,$Z1059))</f>
      </c>
    </row>
    <row r="1060">
      <c r="A1060" t="str">
        <f>IF(TRIM(INDEX(games!$A:$A,ROW()))="","",TRIM(INDEX(games!$A:$A,ROW())))</f>
      </c>
      <c r="B1060">
        <f>IF(OR($A1060="",INDEX(games!$B:$B,ROW())=""),"",INDEX(games!$B:$B,ROW()))</f>
      </c>
      <c r="C1060" t="str">
        <f>IF(OR($A1060="",INDEX(games!$C:$C,ROW())=""),"",INDEX(games!$C:$C,ROW()))</f>
      </c>
      <c r="D1060">
        <f>IF($A1060="","",COUNTIF($W$2:$W$2500,$A1060)+COUNTIF($X$2:$X$2500,$A1060))</f>
      </c>
      <c r="E1060">
        <f>IF($A1060="","",IFERROR(MATCH($C1060,$R$2:$R$5,0),0))</f>
      </c>
      <c r="F1060">
        <f>IF($A1060="","",MOD(ROW(),34))</f>
      </c>
      <c r="G1060">
        <f>IF($A1060="",NA(),IF($C1060="Action",$B1060,NA()))</f>
      </c>
      <c r="H1060">
        <f>IF($A1060="",NA(),IF($C1060="Action",1+$F1060*0.023,NA()))</f>
      </c>
      <c r="I1060">
        <f>IF($A1060="",NA(),IF($C1060="Strategy",$B1060,NA()))</f>
      </c>
      <c r="J1060">
        <f>IF($A1060="",NA(),IF($C1060="Strategy",2+$F1060*0.023,NA()))</f>
      </c>
      <c r="K1060">
        <f>IF($A1060="",NA(),IF($C1060="Deckbuilder",$B1060,NA()))</f>
      </c>
      <c r="L1060">
        <f>IF($A1060="",NA(),IF($C1060="Deckbuilder",3+$F1060*0.023,NA()))</f>
      </c>
      <c r="M1060">
        <f>IF($A1060="",NA(),IF($C1060="Traditional",$B1060,NA()))</f>
      </c>
      <c r="N1060">
        <f>IF($A1060="",NA(),IF($C1060="Traditional",4+$F1060*0.023,NA()))</f>
      </c>
      <c r="O1060">
        <f>IF($A1060="","",$D1060+ROW()/1000000)</f>
      </c>
      <c r="P1060" t="str">
        <f>IF(OR($A1060="",INDEX(games!$H:$H,ROW())=""),"",INDEX(games!$H:$H,ROW()))</f>
      </c>
      <c r="Q1060">
        <f>IF(OR($A1060="",$P1060&lt;&gt;"Yes"),"",$D1060+ROW()/1000000)</f>
      </c>
      <c r="T1060">
        <f>IF($Y1060="","",INDEX($B$2:$B$2000,$Y1060))</f>
      </c>
      <c r="U1060">
        <f>IF($Z1060="","",INDEX($B$2:$B$2000,$Z1060))</f>
      </c>
      <c r="V1060">
        <f>IF(OR($T1060="",$U1060=""),"",$U1060-$T1060)</f>
      </c>
      <c r="W1060" t="str">
        <f>IF(TRIM(INDEX(connections!$A:$A,ROW()))="","",TRIM(INDEX(connections!$A:$A,ROW())))</f>
      </c>
      <c r="X1060" t="str">
        <f>IF($W1060="","",TRIM(INDEX(connections!$B:$B,ROW())))</f>
      </c>
      <c r="Y1060">
        <f>IF($W1060="","",IFERROR(MATCH($W1060,$A$2:$A$2000,0),""))</f>
      </c>
      <c r="Z1060">
        <f>IF($X1060="","",IFERROR(MATCH($X1060,$A$2:$A$2000,0),""))</f>
      </c>
      <c r="AA1060" t="str">
        <f>IF($Y1060="","",INDEX($P$2:$P$2000,$Y1060))</f>
      </c>
      <c r="AB1060" t="str">
        <f>IF($Z1060="","",INDEX($P$2:$P$2000,$Z1060))</f>
      </c>
      <c r="AC1060">
        <f>IF(AND($AA1060="Yes",$AB1060="Yes"),1,"")</f>
      </c>
      <c r="AD1060">
        <f>IF(OR($Y1060="",$Z1060=""),"",IF(INDEX($C$2:$C$2000,$Y1060)=INDEX($C$2:$C$2000,$Z1060),0,1))</f>
      </c>
      <c r="AE1060">
        <f>IF($AC1060&lt;&gt;1,"",IF(AND(INDEX($AG$2:$AG$2000,$Y1060)=1,INDEX($AG$2:$AG$2000,$Z1060)=1),1,""))</f>
      </c>
      <c r="AG1060">
        <f>IF($A1060="","",COUNTIFS($W$2:$W$2500,$A1060,$AB$2:$AB$2500,"Yes")+COUNTIFS($X$2:$X$2500,$A1060,$AA$2:$AA$2500,"Yes"))</f>
      </c>
      <c r="AH1060" t="str">
        <f>IF(OR($P1060&lt;&gt;"Yes",N($AG1060)=0),"",IF(AND($AG1060=1,COUNTIFS($W$2:$W$2500,$A1060,$AE$2:$AE$2500,1)+COUNTIFS($X$2:$X$2500,$A1060,$AE$2:$AE$2500,1)&gt;0),"","Yes"))</f>
      </c>
      <c r="AI1060">
        <f>IF($AH1060="Yes",$AG1060,"")</f>
      </c>
      <c r="AJ1060">
        <f>IF($AI1060="","",$AI1060+ROW()/1000000)</f>
      </c>
      <c r="AK1060">
        <f>IF(OR($A1060="",$P1060="Yes",N($AG1060)=0),"",$AG1060+ROW()/1000000)</f>
      </c>
      <c r="AL1060" t="str">
        <f>IF($A1060="","",INDEX(games!$J:$J,ROW())&amp;"")</f>
      </c>
      <c r="AM1060">
        <f>IF($A1060="","",SUMPRODUCT($AO1060:$BD1060,'Map Analysis'!$AP$2^{0,1,2,3,4,5,6,7,8,9,10,11,12,13,14,15}))</f>
      </c>
      <c r="AN1060">
        <f>IF($A1060="","",$AM1060+ROW()/10000000)</f>
      </c>
      <c r="AO1060">
        <f>IF($A1060="","",COUNTIF($W$2:$W$2500,$A1060))</f>
      </c>
      <c r="AP1060">
        <f>IF($A1060="","",SUMIFS($BF$2:$BF$2500,$W$2:$W$2500,$A1060))</f>
      </c>
      <c r="AQ1060">
        <f>IF($A1060="","",SUMIFS($BG$2:$BG$2500,$W$2:$W$2500,$A1060))</f>
      </c>
      <c r="AR1060">
        <f>IF($A1060="","",SUMIFS($BH$2:$BH$2500,$W$2:$W$2500,$A1060))</f>
      </c>
      <c r="AS1060">
        <f>IF($A1060="","",SUMIFS($BI$2:$BI$2500,$W$2:$W$2500,$A1060))</f>
      </c>
      <c r="AT1060">
        <f>IF($A1060="","",SUMIFS($BJ$2:$BJ$2500,$W$2:$W$2500,$A1060))</f>
      </c>
      <c r="AU1060">
        <f>IF($A1060="","",SUMIFS($BK$2:$BK$2500,$W$2:$W$2500,$A1060))</f>
      </c>
      <c r="AV1060">
        <f>IF($A1060="","",SUMIFS($BL$2:$BL$2500,$W$2:$W$2500,$A1060))</f>
      </c>
      <c r="AW1060">
        <f>IF($A1060="","",SUMIFS($BM$2:$BM$2500,$W$2:$W$2500,$A1060))</f>
      </c>
      <c r="AX1060">
        <f>IF($A1060="","",SUMIFS($BN$2:$BN$2500,$W$2:$W$2500,$A1060))</f>
      </c>
      <c r="AY1060">
        <f>IF($A1060="","",SUMIFS($BO$2:$BO$2500,$W$2:$W$2500,$A1060))</f>
      </c>
      <c r="AZ1060">
        <f>IF($A1060="","",SUMIFS($BP$2:$BP$2500,$W$2:$W$2500,$A1060))</f>
      </c>
      <c r="BA1060">
        <f>IF($A1060="","",SUMIFS($BQ$2:$BQ$2500,$W$2:$W$2500,$A1060))</f>
      </c>
      <c r="BB1060">
        <f>IF($A1060="","",SUMIFS($BR$2:$BR$2500,$W$2:$W$2500,$A1060))</f>
      </c>
      <c r="BC1060">
        <f>IF($A1060="","",SUMIFS($BS$2:$BS$2500,$W$2:$W$2500,$A1060))</f>
      </c>
      <c r="BD1060">
        <f>IF($A1060="","",SUMIFS($BT$2:$BT$2500,$W$2:$W$2500,$A1060))</f>
      </c>
      <c r="BF1060">
        <f>IF($Z1060="","",INDEX($AO$2:$AO$2000,$Z1060))</f>
      </c>
      <c r="BG1060">
        <f>IF($Z1060="","",INDEX($AP$2:$AP$2000,$Z1060))</f>
      </c>
      <c r="BH1060">
        <f>IF($Z1060="","",INDEX($AQ$2:$AQ$2000,$Z1060))</f>
      </c>
      <c r="BI1060">
        <f>IF($Z1060="","",INDEX($AR$2:$AR$2000,$Z1060))</f>
      </c>
      <c r="BJ1060">
        <f>IF($Z1060="","",INDEX($AS$2:$AS$2000,$Z1060))</f>
      </c>
      <c r="BK1060">
        <f>IF($Z1060="","",INDEX($AT$2:$AT$2000,$Z1060))</f>
      </c>
      <c r="BL1060">
        <f>IF($Z1060="","",INDEX($AU$2:$AU$2000,$Z1060))</f>
      </c>
      <c r="BM1060">
        <f>IF($Z1060="","",INDEX($AV$2:$AV$2000,$Z1060))</f>
      </c>
      <c r="BN1060">
        <f>IF($Z1060="","",INDEX($AW$2:$AW$2000,$Z1060))</f>
      </c>
      <c r="BO1060">
        <f>IF($Z1060="","",INDEX($AX$2:$AX$2000,$Z1060))</f>
      </c>
      <c r="BP1060">
        <f>IF($Z1060="","",INDEX($AY$2:$AY$2000,$Z1060))</f>
      </c>
      <c r="BQ1060">
        <f>IF($Z1060="","",INDEX($AZ$2:$AZ$2000,$Z1060))</f>
      </c>
      <c r="BR1060">
        <f>IF($Z1060="","",INDEX($BA$2:$BA$2000,$Z1060))</f>
      </c>
      <c r="BS1060">
        <f>IF($Z1060="","",INDEX($BB$2:$BB$2000,$Z1060))</f>
      </c>
      <c r="BT1060">
        <f>IF($Z1060="","",INDEX($BC$2:$BC$2000,$Z1060))</f>
      </c>
      <c r="BV1060">
        <f>IF(OR($A1060="",$P1060&lt;&gt;"Yes",$AH1060="Yes"),"",1+N($AG1060))</f>
      </c>
      <c r="BW1060">
        <f>IF($A1060="","",COUNTIFS($W$2:$W$2500,$A1060,$BZ$2:$BZ$2500,"Yes")+COUNTIFS($X$2:$X$2500,$A1060,$BY$2:$BY$2500,"Yes"))</f>
      </c>
      <c r="BX1060">
        <f>IF(OR($A1060="",$P1060="Yes"),"",IF(N($BW1060)=0,0,1+SUMIFS($CB$2:$CB$2500,$W$2:$W$2500,$A1060)+SUMIFS($CA$2:$CA$2500,$X$2:$X$2500,$A1060)))</f>
      </c>
      <c r="BY1060" t="str">
        <f>IF($Y1060="","",INDEX($AH$2:$AH$2000,$Y1060)&amp;"")</f>
      </c>
      <c r="BZ1060" t="str">
        <f>IF($Z1060="","",INDEX($AH$2:$AH$2000,$Z1060)&amp;"")</f>
      </c>
      <c r="CA1060">
        <f>IF($Y1060="","",INDEX($BV$2:$BV$2000,$Y1060))</f>
      </c>
      <c r="CB1060">
        <f>IF($Z1060="","",INDEX($BV$2:$BV$2000,$Z1060))</f>
      </c>
    </row>
    <row r="1061">
      <c r="A1061" t="str">
        <f>IF(TRIM(INDEX(games!$A:$A,ROW()))="","",TRIM(INDEX(games!$A:$A,ROW())))</f>
      </c>
      <c r="B1061">
        <f>IF(OR($A1061="",INDEX(games!$B:$B,ROW())=""),"",INDEX(games!$B:$B,ROW()))</f>
      </c>
      <c r="C1061" t="str">
        <f>IF(OR($A1061="",INDEX(games!$C:$C,ROW())=""),"",INDEX(games!$C:$C,ROW()))</f>
      </c>
      <c r="D1061">
        <f>IF($A1061="","",COUNTIF($W$2:$W$2500,$A1061)+COUNTIF($X$2:$X$2500,$A1061))</f>
      </c>
      <c r="E1061">
        <f>IF($A1061="","",IFERROR(MATCH($C1061,$R$2:$R$5,0),0))</f>
      </c>
      <c r="F1061">
        <f>IF($A1061="","",MOD(ROW(),34))</f>
      </c>
      <c r="G1061">
        <f>IF($A1061="",NA(),IF($C1061="Action",$B1061,NA()))</f>
      </c>
      <c r="H1061">
        <f>IF($A1061="",NA(),IF($C1061="Action",1+$F1061*0.023,NA()))</f>
      </c>
      <c r="I1061">
        <f>IF($A1061="",NA(),IF($C1061="Strategy",$B1061,NA()))</f>
      </c>
      <c r="J1061">
        <f>IF($A1061="",NA(),IF($C1061="Strategy",2+$F1061*0.023,NA()))</f>
      </c>
      <c r="K1061">
        <f>IF($A1061="",NA(),IF($C1061="Deckbuilder",$B1061,NA()))</f>
      </c>
      <c r="L1061">
        <f>IF($A1061="",NA(),IF($C1061="Deckbuilder",3+$F1061*0.023,NA()))</f>
      </c>
      <c r="M1061">
        <f>IF($A1061="",NA(),IF($C1061="Traditional",$B1061,NA()))</f>
      </c>
      <c r="N1061">
        <f>IF($A1061="",NA(),IF($C1061="Traditional",4+$F1061*0.023,NA()))</f>
      </c>
      <c r="O1061">
        <f>IF($A1061="","",$D1061+ROW()/1000000)</f>
      </c>
      <c r="P1061" t="str">
        <f>IF(OR($A1061="",INDEX(games!$H:$H,ROW())=""),"",INDEX(games!$H:$H,ROW()))</f>
      </c>
      <c r="Q1061">
        <f>IF(OR($A1061="",$P1061&lt;&gt;"Yes"),"",$D1061+ROW()/1000000)</f>
      </c>
      <c r="T1061">
        <f>IF($Y1061="","",INDEX($B$2:$B$2000,$Y1061))</f>
      </c>
      <c r="U1061">
        <f>IF($Z1061="","",INDEX($B$2:$B$2000,$Z1061))</f>
      </c>
      <c r="V1061">
        <f>IF(OR($T1061="",$U1061=""),"",$U1061-$T1061)</f>
      </c>
      <c r="W1061" t="str">
        <f>IF(TRIM(INDEX(connections!$A:$A,ROW()))="","",TRIM(INDEX(connections!$A:$A,ROW())))</f>
      </c>
      <c r="X1061" t="str">
        <f>IF($W1061="","",TRIM(INDEX(connections!$B:$B,ROW())))</f>
      </c>
      <c r="Y1061">
        <f>IF($W1061="","",IFERROR(MATCH($W1061,$A$2:$A$2000,0),""))</f>
      </c>
      <c r="Z1061">
        <f>IF($X1061="","",IFERROR(MATCH($X1061,$A$2:$A$2000,0),""))</f>
      </c>
      <c r="AA1061" t="str">
        <f>IF($Y1061="","",INDEX($P$2:$P$2000,$Y1061))</f>
      </c>
      <c r="AB1061" t="str">
        <f>IF($Z1061="","",INDEX($P$2:$P$2000,$Z1061))</f>
      </c>
      <c r="AC1061">
        <f>IF(AND($AA1061="Yes",$AB1061="Yes"),1,"")</f>
      </c>
      <c r="AD1061">
        <f>IF(OR($Y1061="",$Z1061=""),"",IF(INDEX($C$2:$C$2000,$Y1061)=INDEX($C$2:$C$2000,$Z1061),0,1))</f>
      </c>
      <c r="AE1061">
        <f>IF($AC1061&lt;&gt;1,"",IF(AND(INDEX($AG$2:$AG$2000,$Y1061)=1,INDEX($AG$2:$AG$2000,$Z1061)=1),1,""))</f>
      </c>
      <c r="AG1061">
        <f>IF($A1061="","",COUNTIFS($W$2:$W$2500,$A1061,$AB$2:$AB$2500,"Yes")+COUNTIFS($X$2:$X$2500,$A1061,$AA$2:$AA$2500,"Yes"))</f>
      </c>
      <c r="AH1061" t="str">
        <f>IF(OR($P1061&lt;&gt;"Yes",N($AG1061)=0),"",IF(AND($AG1061=1,COUNTIFS($W$2:$W$2500,$A1061,$AE$2:$AE$2500,1)+COUNTIFS($X$2:$X$2500,$A1061,$AE$2:$AE$2500,1)&gt;0),"","Yes"))</f>
      </c>
      <c r="AI1061">
        <f>IF($AH1061="Yes",$AG1061,"")</f>
      </c>
      <c r="AJ1061">
        <f>IF($AI1061="","",$AI1061+ROW()/1000000)</f>
      </c>
      <c r="AK1061">
        <f>IF(OR($A1061="",$P1061="Yes",N($AG1061)=0),"",$AG1061+ROW()/1000000)</f>
      </c>
      <c r="AL1061" t="str">
        <f>IF($A1061="","",INDEX(games!$J:$J,ROW())&amp;"")</f>
      </c>
      <c r="AM1061">
        <f>IF($A1061="","",SUMPRODUCT($AO1061:$BD1061,'Map Analysis'!$AP$2^{0,1,2,3,4,5,6,7,8,9,10,11,12,13,14,15}))</f>
      </c>
      <c r="AN1061">
        <f>IF($A1061="","",$AM1061+ROW()/10000000)</f>
      </c>
      <c r="AO1061">
        <f>IF($A1061="","",COUNTIF($W$2:$W$2500,$A1061))</f>
      </c>
      <c r="AP1061">
        <f>IF($A1061="","",SUMIFS($BF$2:$BF$2500,$W$2:$W$2500,$A1061))</f>
      </c>
      <c r="AQ1061">
        <f>IF($A1061="","",SUMIFS($BG$2:$BG$2500,$W$2:$W$2500,$A1061))</f>
      </c>
      <c r="AR1061">
        <f>IF($A1061="","",SUMIFS($BH$2:$BH$2500,$W$2:$W$2500,$A1061))</f>
      </c>
      <c r="AS1061">
        <f>IF($A1061="","",SUMIFS($BI$2:$BI$2500,$W$2:$W$2500,$A1061))</f>
      </c>
      <c r="AT1061">
        <f>IF($A1061="","",SUMIFS($BJ$2:$BJ$2500,$W$2:$W$2500,$A1061))</f>
      </c>
      <c r="AU1061">
        <f>IF($A1061="","",SUMIFS($BK$2:$BK$2500,$W$2:$W$2500,$A1061))</f>
      </c>
      <c r="AV1061">
        <f>IF($A1061="","",SUMIFS($BL$2:$BL$2500,$W$2:$W$2500,$A1061))</f>
      </c>
      <c r="AW1061">
        <f>IF($A1061="","",SUMIFS($BM$2:$BM$2500,$W$2:$W$2500,$A1061))</f>
      </c>
      <c r="AX1061">
        <f>IF($A1061="","",SUMIFS($BN$2:$BN$2500,$W$2:$W$2500,$A1061))</f>
      </c>
      <c r="AY1061">
        <f>IF($A1061="","",SUMIFS($BO$2:$BO$2500,$W$2:$W$2500,$A1061))</f>
      </c>
      <c r="AZ1061">
        <f>IF($A1061="","",SUMIFS($BP$2:$BP$2500,$W$2:$W$2500,$A1061))</f>
      </c>
      <c r="BA1061">
        <f>IF($A1061="","",SUMIFS($BQ$2:$BQ$2500,$W$2:$W$2500,$A1061))</f>
      </c>
      <c r="BB1061">
        <f>IF($A1061="","",SUMIFS($BR$2:$BR$2500,$W$2:$W$2500,$A1061))</f>
      </c>
      <c r="BC1061">
        <f>IF($A1061="","",SUMIFS($BS$2:$BS$2500,$W$2:$W$2500,$A1061))</f>
      </c>
      <c r="BD1061">
        <f>IF($A1061="","",SUMIFS($BT$2:$BT$2500,$W$2:$W$2500,$A1061))</f>
      </c>
      <c r="BF1061">
        <f>IF($Z1061="","",INDEX($AO$2:$AO$2000,$Z1061))</f>
      </c>
      <c r="BG1061">
        <f>IF($Z1061="","",INDEX($AP$2:$AP$2000,$Z1061))</f>
      </c>
      <c r="BH1061">
        <f>IF($Z1061="","",INDEX($AQ$2:$AQ$2000,$Z1061))</f>
      </c>
      <c r="BI1061">
        <f>IF($Z1061="","",INDEX($AR$2:$AR$2000,$Z1061))</f>
      </c>
      <c r="BJ1061">
        <f>IF($Z1061="","",INDEX($AS$2:$AS$2000,$Z1061))</f>
      </c>
      <c r="BK1061">
        <f>IF($Z1061="","",INDEX($AT$2:$AT$2000,$Z1061))</f>
      </c>
      <c r="BL1061">
        <f>IF($Z1061="","",INDEX($AU$2:$AU$2000,$Z1061))</f>
      </c>
      <c r="BM1061">
        <f>IF($Z1061="","",INDEX($AV$2:$AV$2000,$Z1061))</f>
      </c>
      <c r="BN1061">
        <f>IF($Z1061="","",INDEX($AW$2:$AW$2000,$Z1061))</f>
      </c>
      <c r="BO1061">
        <f>IF($Z1061="","",INDEX($AX$2:$AX$2000,$Z1061))</f>
      </c>
      <c r="BP1061">
        <f>IF($Z1061="","",INDEX($AY$2:$AY$2000,$Z1061))</f>
      </c>
      <c r="BQ1061">
        <f>IF($Z1061="","",INDEX($AZ$2:$AZ$2000,$Z1061))</f>
      </c>
      <c r="BR1061">
        <f>IF($Z1061="","",INDEX($BA$2:$BA$2000,$Z1061))</f>
      </c>
      <c r="BS1061">
        <f>IF($Z1061="","",INDEX($BB$2:$BB$2000,$Z1061))</f>
      </c>
      <c r="BT1061">
        <f>IF($Z1061="","",INDEX($BC$2:$BC$2000,$Z1061))</f>
      </c>
      <c r="BV1061">
        <f>IF(OR($A1061="",$P1061&lt;&gt;"Yes",$AH1061="Yes"),"",1+N($AG1061))</f>
      </c>
      <c r="BW1061">
        <f>IF($A1061="","",COUNTIFS($W$2:$W$2500,$A1061,$BZ$2:$BZ$2500,"Yes")+COUNTIFS($X$2:$X$2500,$A1061,$BY$2:$BY$2500,"Yes"))</f>
      </c>
      <c r="BX1061">
        <f>IF(OR($A1061="",$P1061="Yes"),"",IF(N($BW1061)=0,0,1+SUMIFS($CB$2:$CB$2500,$W$2:$W$2500,$A1061)+SUMIFS($CA$2:$CA$2500,$X$2:$X$2500,$A1061)))</f>
      </c>
      <c r="BY1061" t="str">
        <f>IF($Y1061="","",INDEX($AH$2:$AH$2000,$Y1061)&amp;"")</f>
      </c>
      <c r="BZ1061" t="str">
        <f>IF($Z1061="","",INDEX($AH$2:$AH$2000,$Z1061)&amp;"")</f>
      </c>
      <c r="CA1061">
        <f>IF($Y1061="","",INDEX($BV$2:$BV$2000,$Y1061))</f>
      </c>
      <c r="CB1061">
        <f>IF($Z1061="","",INDEX($BV$2:$BV$2000,$Z1061))</f>
      </c>
    </row>
    <row r="1062">
      <c r="A1062" t="str">
        <f>IF(TRIM(INDEX(games!$A:$A,ROW()))="","",TRIM(INDEX(games!$A:$A,ROW())))</f>
      </c>
      <c r="B1062">
        <f>IF(OR($A1062="",INDEX(games!$B:$B,ROW())=""),"",INDEX(games!$B:$B,ROW()))</f>
      </c>
      <c r="C1062" t="str">
        <f>IF(OR($A1062="",INDEX(games!$C:$C,ROW())=""),"",INDEX(games!$C:$C,ROW()))</f>
      </c>
      <c r="D1062">
        <f>IF($A1062="","",COUNTIF($W$2:$W$2500,$A1062)+COUNTIF($X$2:$X$2500,$A1062))</f>
      </c>
      <c r="E1062">
        <f>IF($A1062="","",IFERROR(MATCH($C1062,$R$2:$R$5,0),0))</f>
      </c>
      <c r="F1062">
        <f>IF($A1062="","",MOD(ROW(),34))</f>
      </c>
      <c r="G1062">
        <f>IF($A1062="",NA(),IF($C1062="Action",$B1062,NA()))</f>
      </c>
      <c r="H1062">
        <f>IF($A1062="",NA(),IF($C1062="Action",1+$F1062*0.023,NA()))</f>
      </c>
      <c r="I1062">
        <f>IF($A1062="",NA(),IF($C1062="Strategy",$B1062,NA()))</f>
      </c>
      <c r="J1062">
        <f>IF($A1062="",NA(),IF($C1062="Strategy",2+$F1062*0.023,NA()))</f>
      </c>
      <c r="K1062">
        <f>IF($A1062="",NA(),IF($C1062="Deckbuilder",$B1062,NA()))</f>
      </c>
      <c r="L1062">
        <f>IF($A1062="",NA(),IF($C1062="Deckbuilder",3+$F1062*0.023,NA()))</f>
      </c>
      <c r="M1062">
        <f>IF($A1062="",NA(),IF($C1062="Traditional",$B1062,NA()))</f>
      </c>
      <c r="N1062">
        <f>IF($A1062="",NA(),IF($C1062="Traditional",4+$F1062*0.023,NA()))</f>
      </c>
      <c r="O1062">
        <f>IF($A1062="","",$D1062+ROW()/1000000)</f>
      </c>
      <c r="P1062" t="str">
        <f>IF(OR($A1062="",INDEX(games!$H:$H,ROW())=""),"",INDEX(games!$H:$H,ROW()))</f>
      </c>
      <c r="Q1062">
        <f>IF(OR($A1062="",$P1062&lt;&gt;"Yes"),"",$D1062+ROW()/1000000)</f>
      </c>
      <c r="T1062">
        <f>IF($Y1062="","",INDEX($B$2:$B$2000,$Y1062))</f>
      </c>
      <c r="U1062">
        <f>IF($Z1062="","",INDEX($B$2:$B$2000,$Z1062))</f>
      </c>
      <c r="V1062">
        <f>IF(OR($T1062="",$U1062=""),"",$U1062-$T1062)</f>
      </c>
      <c r="W1062" t="str">
        <f>IF(TRIM(INDEX(connections!$A:$A,ROW()))="","",TRIM(INDEX(connections!$A:$A,ROW())))</f>
      </c>
      <c r="X1062" t="str">
        <f>IF($W1062="","",TRIM(INDEX(connections!$B:$B,ROW())))</f>
      </c>
      <c r="Y1062">
        <f>IF($W1062="","",IFERROR(MATCH($W1062,$A$2:$A$2000,0),""))</f>
      </c>
      <c r="Z1062">
        <f>IF($X1062="","",IFERROR(MATCH($X1062,$A$2:$A$2000,0),""))</f>
      </c>
      <c r="AA1062" t="str">
        <f>IF($Y1062="","",INDEX($P$2:$P$2000,$Y1062))</f>
      </c>
      <c r="AB1062" t="str">
        <f>IF($Z1062="","",INDEX($P$2:$P$2000,$Z1062))</f>
      </c>
      <c r="AC1062">
        <f>IF(AND($AA1062="Yes",$AB1062="Yes"),1,"")</f>
      </c>
      <c r="AD1062">
        <f>IF(OR($Y1062="",$Z1062=""),"",IF(INDEX($C$2:$C$2000,$Y1062)=INDEX($C$2:$C$2000,$Z1062),0,1))</f>
      </c>
      <c r="AE1062">
        <f>IF($AC1062&lt;&gt;1,"",IF(AND(INDEX($AG$2:$AG$2000,$Y1062)=1,INDEX($AG$2:$AG$2000,$Z1062)=1),1,""))</f>
      </c>
      <c r="AG1062">
        <f>IF($A1062="","",COUNTIFS($W$2:$W$2500,$A1062,$AB$2:$AB$2500,"Yes")+COUNTIFS($X$2:$X$2500,$A1062,$AA$2:$AA$2500,"Yes"))</f>
      </c>
      <c r="AH1062" t="str">
        <f>IF(OR($P1062&lt;&gt;"Yes",N($AG1062)=0),"",IF(AND($AG1062=1,COUNTIFS($W$2:$W$2500,$A1062,$AE$2:$AE$2500,1)+COUNTIFS($X$2:$X$2500,$A1062,$AE$2:$AE$2500,1)&gt;0),"","Yes"))</f>
      </c>
      <c r="AI1062">
        <f>IF($AH1062="Yes",$AG1062,"")</f>
      </c>
      <c r="AJ1062">
        <f>IF($AI1062="","",$AI1062+ROW()/1000000)</f>
      </c>
      <c r="AK1062">
        <f>IF(OR($A1062="",$P1062="Yes",N($AG1062)=0),"",$AG1062+ROW()/1000000)</f>
      </c>
      <c r="AL1062" t="str">
        <f>IF($A1062="","",INDEX(games!$J:$J,ROW())&amp;"")</f>
      </c>
      <c r="AM1062">
        <f>IF($A1062="","",SUMPRODUCT($AO1062:$BD1062,'Map Analysis'!$AP$2^{0,1,2,3,4,5,6,7,8,9,10,11,12,13,14,15}))</f>
      </c>
      <c r="AN1062">
        <f>IF($A1062="","",$AM1062+ROW()/10000000)</f>
      </c>
      <c r="AO1062">
        <f>IF($A1062="","",COUNTIF($W$2:$W$2500,$A1062))</f>
      </c>
      <c r="AP1062">
        <f>IF($A1062="","",SUMIFS($BF$2:$BF$2500,$W$2:$W$2500,$A1062))</f>
      </c>
      <c r="AQ1062">
        <f>IF($A1062="","",SUMIFS($BG$2:$BG$2500,$W$2:$W$2500,$A1062))</f>
      </c>
      <c r="AR1062">
        <f>IF($A1062="","",SUMIFS($BH$2:$BH$2500,$W$2:$W$2500,$A1062))</f>
      </c>
      <c r="AS1062">
        <f>IF($A1062="","",SUMIFS($BI$2:$BI$2500,$W$2:$W$2500,$A1062))</f>
      </c>
      <c r="AT1062">
        <f>IF($A1062="","",SUMIFS($BJ$2:$BJ$2500,$W$2:$W$2500,$A1062))</f>
      </c>
      <c r="AU1062">
        <f>IF($A1062="","",SUMIFS($BK$2:$BK$2500,$W$2:$W$2500,$A1062))</f>
      </c>
      <c r="AV1062">
        <f>IF($A1062="","",SUMIFS($BL$2:$BL$2500,$W$2:$W$2500,$A1062))</f>
      </c>
      <c r="AW1062">
        <f>IF($A1062="","",SUMIFS($BM$2:$BM$2500,$W$2:$W$2500,$A1062))</f>
      </c>
      <c r="AX1062">
        <f>IF($A1062="","",SUMIFS($BN$2:$BN$2500,$W$2:$W$2500,$A1062))</f>
      </c>
      <c r="AY1062">
        <f>IF($A1062="","",SUMIFS($BO$2:$BO$2500,$W$2:$W$2500,$A1062))</f>
      </c>
      <c r="AZ1062">
        <f>IF($A1062="","",SUMIFS($BP$2:$BP$2500,$W$2:$W$2500,$A1062))</f>
      </c>
      <c r="BA1062">
        <f>IF($A1062="","",SUMIFS($BQ$2:$BQ$2500,$W$2:$W$2500,$A1062))</f>
      </c>
      <c r="BB1062">
        <f>IF($A1062="","",SUMIFS($BR$2:$BR$2500,$W$2:$W$2500,$A1062))</f>
      </c>
      <c r="BC1062">
        <f>IF($A1062="","",SUMIFS($BS$2:$BS$2500,$W$2:$W$2500,$A1062))</f>
      </c>
      <c r="BD1062">
        <f>IF($A1062="","",SUMIFS($BT$2:$BT$2500,$W$2:$W$2500,$A1062))</f>
      </c>
      <c r="BF1062">
        <f>IF($Z1062="","",INDEX($AO$2:$AO$2000,$Z1062))</f>
      </c>
      <c r="BG1062">
        <f>IF($Z1062="","",INDEX($AP$2:$AP$2000,$Z1062))</f>
      </c>
      <c r="BH1062">
        <f>IF($Z1062="","",INDEX($AQ$2:$AQ$2000,$Z1062))</f>
      </c>
      <c r="BI1062">
        <f>IF($Z1062="","",INDEX($AR$2:$AR$2000,$Z1062))</f>
      </c>
      <c r="BJ1062">
        <f>IF($Z1062="","",INDEX($AS$2:$AS$2000,$Z1062))</f>
      </c>
      <c r="BK1062">
        <f>IF($Z1062="","",INDEX($AT$2:$AT$2000,$Z1062))</f>
      </c>
      <c r="BL1062">
        <f>IF($Z1062="","",INDEX($AU$2:$AU$2000,$Z1062))</f>
      </c>
      <c r="BM1062">
        <f>IF($Z1062="","",INDEX($AV$2:$AV$2000,$Z1062))</f>
      </c>
      <c r="BN1062">
        <f>IF($Z1062="","",INDEX($AW$2:$AW$2000,$Z1062))</f>
      </c>
      <c r="BO1062">
        <f>IF($Z1062="","",INDEX($AX$2:$AX$2000,$Z1062))</f>
      </c>
      <c r="BP1062">
        <f>IF($Z1062="","",INDEX($AY$2:$AY$2000,$Z1062))</f>
      </c>
      <c r="BQ1062">
        <f>IF($Z1062="","",INDEX($AZ$2:$AZ$2000,$Z1062))</f>
      </c>
      <c r="BR1062">
        <f>IF($Z1062="","",INDEX($BA$2:$BA$2000,$Z1062))</f>
      </c>
      <c r="BS1062">
        <f>IF($Z1062="","",INDEX($BB$2:$BB$2000,$Z1062))</f>
      </c>
      <c r="BT1062">
        <f>IF($Z1062="","",INDEX($BC$2:$BC$2000,$Z1062))</f>
      </c>
      <c r="BV1062">
        <f>IF(OR($A1062="",$P1062&lt;&gt;"Yes",$AH1062="Yes"),"",1+N($AG1062))</f>
      </c>
      <c r="BW1062">
        <f>IF($A1062="","",COUNTIFS($W$2:$W$2500,$A1062,$BZ$2:$BZ$2500,"Yes")+COUNTIFS($X$2:$X$2500,$A1062,$BY$2:$BY$2500,"Yes"))</f>
      </c>
      <c r="BX1062">
        <f>IF(OR($A1062="",$P1062="Yes"),"",IF(N($BW1062)=0,0,1+SUMIFS($CB$2:$CB$2500,$W$2:$W$2500,$A1062)+SUMIFS($CA$2:$CA$2500,$X$2:$X$2500,$A1062)))</f>
      </c>
      <c r="BY1062" t="str">
        <f>IF($Y1062="","",INDEX($AH$2:$AH$2000,$Y1062)&amp;"")</f>
      </c>
      <c r="BZ1062" t="str">
        <f>IF($Z1062="","",INDEX($AH$2:$AH$2000,$Z1062)&amp;"")</f>
      </c>
      <c r="CA1062">
        <f>IF($Y1062="","",INDEX($BV$2:$BV$2000,$Y1062))</f>
      </c>
      <c r="CB1062">
        <f>IF($Z1062="","",INDEX($BV$2:$BV$2000,$Z1062))</f>
      </c>
    </row>
    <row r="1063">
      <c r="A1063" t="str">
        <f>IF(TRIM(INDEX(games!$A:$A,ROW()))="","",TRIM(INDEX(games!$A:$A,ROW())))</f>
      </c>
      <c r="B1063">
        <f>IF(OR($A1063="",INDEX(games!$B:$B,ROW())=""),"",INDEX(games!$B:$B,ROW()))</f>
      </c>
      <c r="C1063" t="str">
        <f>IF(OR($A1063="",INDEX(games!$C:$C,ROW())=""),"",INDEX(games!$C:$C,ROW()))</f>
      </c>
      <c r="D1063">
        <f>IF($A1063="","",COUNTIF($W$2:$W$2500,$A1063)+COUNTIF($X$2:$X$2500,$A1063))</f>
      </c>
      <c r="E1063">
        <f>IF($A1063="","",IFERROR(MATCH($C1063,$R$2:$R$5,0),0))</f>
      </c>
      <c r="F1063">
        <f>IF($A1063="","",MOD(ROW(),34))</f>
      </c>
      <c r="G1063">
        <f>IF($A1063="",NA(),IF($C1063="Action",$B1063,NA()))</f>
      </c>
      <c r="H1063">
        <f>IF($A1063="",NA(),IF($C1063="Action",1+$F1063*0.023,NA()))</f>
      </c>
      <c r="I1063">
        <f>IF($A1063="",NA(),IF($C1063="Strategy",$B1063,NA()))</f>
      </c>
      <c r="J1063">
        <f>IF($A1063="",NA(),IF($C1063="Strategy",2+$F1063*0.023,NA()))</f>
      </c>
      <c r="K1063">
        <f>IF($A1063="",NA(),IF($C1063="Deckbuilder",$B1063,NA()))</f>
      </c>
      <c r="L1063">
        <f>IF($A1063="",NA(),IF($C1063="Deckbuilder",3+$F1063*0.023,NA()))</f>
      </c>
      <c r="M1063">
        <f>IF($A1063="",NA(),IF($C1063="Traditional",$B1063,NA()))</f>
      </c>
      <c r="N1063">
        <f>IF($A1063="",NA(),IF($C1063="Traditional",4+$F1063*0.023,NA()))</f>
      </c>
      <c r="O1063">
        <f>IF($A1063="","",$D1063+ROW()/1000000)</f>
      </c>
      <c r="P1063" t="str">
        <f>IF(OR($A1063="",INDEX(games!$H:$H,ROW())=""),"",INDEX(games!$H:$H,ROW()))</f>
      </c>
      <c r="Q1063">
        <f>IF(OR($A1063="",$P1063&lt;&gt;"Yes"),"",$D1063+ROW()/1000000)</f>
      </c>
      <c r="T1063">
        <f>IF($Y1063="","",INDEX($B$2:$B$2000,$Y1063))</f>
      </c>
      <c r="U1063">
        <f>IF($Z1063="","",INDEX($B$2:$B$2000,$Z1063))</f>
      </c>
      <c r="V1063">
        <f>IF(OR($T1063="",$U1063=""),"",$U1063-$T1063)</f>
      </c>
      <c r="W1063" t="str">
        <f>IF(TRIM(INDEX(connections!$A:$A,ROW()))="","",TRIM(INDEX(connections!$A:$A,ROW())))</f>
      </c>
      <c r="X1063" t="str">
        <f>IF($W1063="","",TRIM(INDEX(connections!$B:$B,ROW())))</f>
      </c>
      <c r="Y1063">
        <f>IF($W1063="","",IFERROR(MATCH($W1063,$A$2:$A$2000,0),""))</f>
      </c>
      <c r="Z1063">
        <f>IF($X1063="","",IFERROR(MATCH($X1063,$A$2:$A$2000,0),""))</f>
      </c>
      <c r="AA1063" t="str">
        <f>IF($Y1063="","",INDEX($P$2:$P$2000,$Y1063))</f>
      </c>
      <c r="AB1063" t="str">
        <f>IF($Z1063="","",INDEX($P$2:$P$2000,$Z1063))</f>
      </c>
      <c r="AC1063">
        <f>IF(AND($AA1063="Yes",$AB1063="Yes"),1,"")</f>
      </c>
      <c r="AD1063">
        <f>IF(OR($Y1063="",$Z1063=""),"",IF(INDEX($C$2:$C$2000,$Y1063)=INDEX($C$2:$C$2000,$Z1063),0,1))</f>
      </c>
      <c r="AE1063">
        <f>IF($AC1063&lt;&gt;1,"",IF(AND(INDEX($AG$2:$AG$2000,$Y1063)=1,INDEX($AG$2:$AG$2000,$Z1063)=1),1,""))</f>
      </c>
      <c r="AG1063">
        <f>IF($A1063="","",COUNTIFS($W$2:$W$2500,$A1063,$AB$2:$AB$2500,"Yes")+COUNTIFS($X$2:$X$2500,$A1063,$AA$2:$AA$2500,"Yes"))</f>
      </c>
      <c r="AH1063" t="str">
        <f>IF(OR($P1063&lt;&gt;"Yes",N($AG1063)=0),"",IF(AND($AG1063=1,COUNTIFS($W$2:$W$2500,$A1063,$AE$2:$AE$2500,1)+COUNTIFS($X$2:$X$2500,$A1063,$AE$2:$AE$2500,1)&gt;0),"","Yes"))</f>
      </c>
      <c r="AI1063">
        <f>IF($AH1063="Yes",$AG1063,"")</f>
      </c>
      <c r="AJ1063">
        <f>IF($AI1063="","",$AI1063+ROW()/1000000)</f>
      </c>
      <c r="AK1063">
        <f>IF(OR($A1063="",$P1063="Yes",N($AG1063)=0),"",$AG1063+ROW()/1000000)</f>
      </c>
      <c r="AL1063" t="str">
        <f>IF($A1063="","",INDEX(games!$J:$J,ROW())&amp;"")</f>
      </c>
      <c r="AM1063">
        <f>IF($A1063="","",SUMPRODUCT($AO1063:$BD1063,'Map Analysis'!$AP$2^{0,1,2,3,4,5,6,7,8,9,10,11,12,13,14,15}))</f>
      </c>
      <c r="AN1063">
        <f>IF($A1063="","",$AM1063+ROW()/10000000)</f>
      </c>
      <c r="AO1063">
        <f>IF($A1063="","",COUNTIF($W$2:$W$2500,$A1063))</f>
      </c>
      <c r="AP1063">
        <f>IF($A1063="","",SUMIFS($BF$2:$BF$2500,$W$2:$W$2500,$A1063))</f>
      </c>
      <c r="AQ1063">
        <f>IF($A1063="","",SUMIFS($BG$2:$BG$2500,$W$2:$W$2500,$A1063))</f>
      </c>
      <c r="AR1063">
        <f>IF($A1063="","",SUMIFS($BH$2:$BH$2500,$W$2:$W$2500,$A1063))</f>
      </c>
      <c r="AS1063">
        <f>IF($A1063="","",SUMIFS($BI$2:$BI$2500,$W$2:$W$2500,$A1063))</f>
      </c>
      <c r="AT1063">
        <f>IF($A1063="","",SUMIFS($BJ$2:$BJ$2500,$W$2:$W$2500,$A1063))</f>
      </c>
      <c r="AU1063">
        <f>IF($A1063="","",SUMIFS($BK$2:$BK$2500,$W$2:$W$2500,$A1063))</f>
      </c>
      <c r="AV1063">
        <f>IF($A1063="","",SUMIFS($BL$2:$BL$2500,$W$2:$W$2500,$A1063))</f>
      </c>
      <c r="AW1063">
        <f>IF($A1063="","",SUMIFS($BM$2:$BM$2500,$W$2:$W$2500,$A1063))</f>
      </c>
      <c r="AX1063">
        <f>IF($A1063="","",SUMIFS($BN$2:$BN$2500,$W$2:$W$2500,$A1063))</f>
      </c>
      <c r="AY1063">
        <f>IF($A1063="","",SUMIFS($BO$2:$BO$2500,$W$2:$W$2500,$A1063))</f>
      </c>
      <c r="AZ1063">
        <f>IF($A1063="","",SUMIFS($BP$2:$BP$2500,$W$2:$W$2500,$A1063))</f>
      </c>
      <c r="BA1063">
        <f>IF($A1063="","",SUMIFS($BQ$2:$BQ$2500,$W$2:$W$2500,$A1063))</f>
      </c>
      <c r="BB1063">
        <f>IF($A1063="","",SUMIFS($BR$2:$BR$2500,$W$2:$W$2500,$A1063))</f>
      </c>
      <c r="BC1063">
        <f>IF($A1063="","",SUMIFS($BS$2:$BS$2500,$W$2:$W$2500,$A1063))</f>
      </c>
      <c r="BD1063">
        <f>IF($A1063="","",SUMIFS($BT$2:$BT$2500,$W$2:$W$2500,$A1063))</f>
      </c>
      <c r="BF1063">
        <f>IF($Z1063="","",INDEX($AO$2:$AO$2000,$Z1063))</f>
      </c>
      <c r="BG1063">
        <f>IF($Z1063="","",INDEX($AP$2:$AP$2000,$Z1063))</f>
      </c>
      <c r="BH1063">
        <f>IF($Z1063="","",INDEX($AQ$2:$AQ$2000,$Z1063))</f>
      </c>
      <c r="BI1063">
        <f>IF($Z1063="","",INDEX($AR$2:$AR$2000,$Z1063))</f>
      </c>
      <c r="BJ1063">
        <f>IF($Z1063="","",INDEX($AS$2:$AS$2000,$Z1063))</f>
      </c>
      <c r="BK1063">
        <f>IF($Z1063="","",INDEX($AT$2:$AT$2000,$Z1063))</f>
      </c>
      <c r="BL1063">
        <f>IF($Z1063="","",INDEX($AU$2:$AU$2000,$Z1063))</f>
      </c>
      <c r="BM1063">
        <f>IF($Z1063="","",INDEX($AV$2:$AV$2000,$Z1063))</f>
      </c>
      <c r="BN1063">
        <f>IF($Z1063="","",INDEX($AW$2:$AW$2000,$Z1063))</f>
      </c>
      <c r="BO1063">
        <f>IF($Z1063="","",INDEX($AX$2:$AX$2000,$Z1063))</f>
      </c>
      <c r="BP1063">
        <f>IF($Z1063="","",INDEX($AY$2:$AY$2000,$Z1063))</f>
      </c>
      <c r="BQ1063">
        <f>IF($Z1063="","",INDEX($AZ$2:$AZ$2000,$Z1063))</f>
      </c>
      <c r="BR1063">
        <f>IF($Z1063="","",INDEX($BA$2:$BA$2000,$Z1063))</f>
      </c>
      <c r="BS1063">
        <f>IF($Z1063="","",INDEX($BB$2:$BB$2000,$Z1063))</f>
      </c>
      <c r="BT1063">
        <f>IF($Z1063="","",INDEX($BC$2:$BC$2000,$Z1063))</f>
      </c>
      <c r="BV1063">
        <f>IF(OR($A1063="",$P1063&lt;&gt;"Yes",$AH1063="Yes"),"",1+N($AG1063))</f>
      </c>
      <c r="BW1063">
        <f>IF($A1063="","",COUNTIFS($W$2:$W$2500,$A1063,$BZ$2:$BZ$2500,"Yes")+COUNTIFS($X$2:$X$2500,$A1063,$BY$2:$BY$2500,"Yes"))</f>
      </c>
      <c r="BX1063">
        <f>IF(OR($A1063="",$P1063="Yes"),"",IF(N($BW1063)=0,0,1+SUMIFS($CB$2:$CB$2500,$W$2:$W$2500,$A1063)+SUMIFS($CA$2:$CA$2500,$X$2:$X$2500,$A1063)))</f>
      </c>
      <c r="BY1063" t="str">
        <f>IF($Y1063="","",INDEX($AH$2:$AH$2000,$Y1063)&amp;"")</f>
      </c>
      <c r="BZ1063" t="str">
        <f>IF($Z1063="","",INDEX($AH$2:$AH$2000,$Z1063)&amp;"")</f>
      </c>
      <c r="CA1063">
        <f>IF($Y1063="","",INDEX($BV$2:$BV$2000,$Y1063))</f>
      </c>
      <c r="CB1063">
        <f>IF($Z1063="","",INDEX($BV$2:$BV$2000,$Z1063))</f>
      </c>
    </row>
    <row r="1064">
      <c r="A1064" t="str">
        <f>IF(TRIM(INDEX(games!$A:$A,ROW()))="","",TRIM(INDEX(games!$A:$A,ROW())))</f>
      </c>
      <c r="B1064">
        <f>IF(OR($A1064="",INDEX(games!$B:$B,ROW())=""),"",INDEX(games!$B:$B,ROW()))</f>
      </c>
      <c r="C1064" t="str">
        <f>IF(OR($A1064="",INDEX(games!$C:$C,ROW())=""),"",INDEX(games!$C:$C,ROW()))</f>
      </c>
      <c r="D1064">
        <f>IF($A1064="","",COUNTIF($W$2:$W$2500,$A1064)+COUNTIF($X$2:$X$2500,$A1064))</f>
      </c>
      <c r="E1064">
        <f>IF($A1064="","",IFERROR(MATCH($C1064,$R$2:$R$5,0),0))</f>
      </c>
      <c r="F1064">
        <f>IF($A1064="","",MOD(ROW(),34))</f>
      </c>
      <c r="G1064">
        <f>IF($A1064="",NA(),IF($C1064="Action",$B1064,NA()))</f>
      </c>
      <c r="H1064">
        <f>IF($A1064="",NA(),IF($C1064="Action",1+$F1064*0.023,NA()))</f>
      </c>
      <c r="I1064">
        <f>IF($A1064="",NA(),IF($C1064="Strategy",$B1064,NA()))</f>
      </c>
      <c r="J1064">
        <f>IF($A1064="",NA(),IF($C1064="Strategy",2+$F1064*0.023,NA()))</f>
      </c>
      <c r="K1064">
        <f>IF($A1064="",NA(),IF($C1064="Deckbuilder",$B1064,NA()))</f>
      </c>
      <c r="L1064">
        <f>IF($A1064="",NA(),IF($C1064="Deckbuilder",3+$F1064*0.023,NA()))</f>
      </c>
      <c r="M1064">
        <f>IF($A1064="",NA(),IF($C1064="Traditional",$B1064,NA()))</f>
      </c>
      <c r="N1064">
        <f>IF($A1064="",NA(),IF($C1064="Traditional",4+$F1064*0.023,NA()))</f>
      </c>
      <c r="O1064">
        <f>IF($A1064="","",$D1064+ROW()/1000000)</f>
      </c>
      <c r="P1064" t="str">
        <f>IF(OR($A1064="",INDEX(games!$H:$H,ROW())=""),"",INDEX(games!$H:$H,ROW()))</f>
      </c>
      <c r="Q1064">
        <f>IF(OR($A1064="",$P1064&lt;&gt;"Yes"),"",$D1064+ROW()/1000000)</f>
      </c>
      <c r="T1064">
        <f>IF($Y1064="","",INDEX($B$2:$B$2000,$Y1064))</f>
      </c>
      <c r="U1064">
        <f>IF($Z1064="","",INDEX($B$2:$B$2000,$Z1064))</f>
      </c>
      <c r="V1064">
        <f>IF(OR($T1064="",$U1064=""),"",$U1064-$T1064)</f>
      </c>
      <c r="W1064" t="str">
        <f>IF(TRIM(INDEX(connections!$A:$A,ROW()))="","",TRIM(INDEX(connections!$A:$A,ROW())))</f>
      </c>
      <c r="X1064" t="str">
        <f>IF($W1064="","",TRIM(INDEX(connections!$B:$B,ROW())))</f>
      </c>
      <c r="Y1064">
        <f>IF($W1064="","",IFERROR(MATCH($W1064,$A$2:$A$2000,0),""))</f>
      </c>
      <c r="Z1064">
        <f>IF($X1064="","",IFERROR(MATCH($X1064,$A$2:$A$2000,0),""))</f>
      </c>
      <c r="AA1064" t="str">
        <f>IF($Y1064="","",INDEX($P$2:$P$2000,$Y1064))</f>
      </c>
      <c r="AB1064" t="str">
        <f>IF($Z1064="","",INDEX($P$2:$P$2000,$Z1064))</f>
      </c>
      <c r="AC1064">
        <f>IF(AND($AA1064="Yes",$AB1064="Yes"),1,"")</f>
      </c>
      <c r="AD1064">
        <f>IF(OR($Y1064="",$Z1064=""),"",IF(INDEX($C$2:$C$2000,$Y1064)=INDEX($C$2:$C$2000,$Z1064),0,1))</f>
      </c>
      <c r="AE1064">
        <f>IF($AC1064&lt;&gt;1,"",IF(AND(INDEX($AG$2:$AG$2000,$Y1064)=1,INDEX($AG$2:$AG$2000,$Z1064)=1),1,""))</f>
      </c>
      <c r="AG1064">
        <f>IF($A1064="","",COUNTIFS($W$2:$W$2500,$A1064,$AB$2:$AB$2500,"Yes")+COUNTIFS($X$2:$X$2500,$A1064,$AA$2:$AA$2500,"Yes"))</f>
      </c>
      <c r="AH1064" t="str">
        <f>IF(OR($P1064&lt;&gt;"Yes",N($AG1064)=0),"",IF(AND($AG1064=1,COUNTIFS($W$2:$W$2500,$A1064,$AE$2:$AE$2500,1)+COUNTIFS($X$2:$X$2500,$A1064,$AE$2:$AE$2500,1)&gt;0),"","Yes"))</f>
      </c>
      <c r="AI1064">
        <f>IF($AH1064="Yes",$AG1064,"")</f>
      </c>
      <c r="AJ1064">
        <f>IF($AI1064="","",$AI1064+ROW()/1000000)</f>
      </c>
      <c r="AK1064">
        <f>IF(OR($A1064="",$P1064="Yes",N($AG1064)=0),"",$AG1064+ROW()/1000000)</f>
      </c>
      <c r="AL1064" t="str">
        <f>IF($A1064="","",INDEX(games!$J:$J,ROW())&amp;"")</f>
      </c>
      <c r="AM1064">
        <f>IF($A1064="","",SUMPRODUCT($AO1064:$BD1064,'Map Analysis'!$AP$2^{0,1,2,3,4,5,6,7,8,9,10,11,12,13,14,15}))</f>
      </c>
      <c r="AN1064">
        <f>IF($A1064="","",$AM1064+ROW()/10000000)</f>
      </c>
      <c r="AO1064">
        <f>IF($A1064="","",COUNTIF($W$2:$W$2500,$A1064))</f>
      </c>
      <c r="AP1064">
        <f>IF($A1064="","",SUMIFS($BF$2:$BF$2500,$W$2:$W$2500,$A1064))</f>
      </c>
      <c r="AQ1064">
        <f>IF($A1064="","",SUMIFS($BG$2:$BG$2500,$W$2:$W$2500,$A1064))</f>
      </c>
      <c r="AR1064">
        <f>IF($A1064="","",SUMIFS($BH$2:$BH$2500,$W$2:$W$2500,$A1064))</f>
      </c>
      <c r="AS1064">
        <f>IF($A1064="","",SUMIFS($BI$2:$BI$2500,$W$2:$W$2500,$A1064))</f>
      </c>
      <c r="AT1064">
        <f>IF($A1064="","",SUMIFS($BJ$2:$BJ$2500,$W$2:$W$2500,$A1064))</f>
      </c>
      <c r="AU1064">
        <f>IF($A1064="","",SUMIFS($BK$2:$BK$2500,$W$2:$W$2500,$A1064))</f>
      </c>
      <c r="AV1064">
        <f>IF($A1064="","",SUMIFS($BL$2:$BL$2500,$W$2:$W$2500,$A1064))</f>
      </c>
      <c r="AW1064">
        <f>IF($A1064="","",SUMIFS($BM$2:$BM$2500,$W$2:$W$2500,$A1064))</f>
      </c>
      <c r="AX1064">
        <f>IF($A1064="","",SUMIFS($BN$2:$BN$2500,$W$2:$W$2500,$A1064))</f>
      </c>
      <c r="AY1064">
        <f>IF($A1064="","",SUMIFS($BO$2:$BO$2500,$W$2:$W$2500,$A1064))</f>
      </c>
      <c r="AZ1064">
        <f>IF($A1064="","",SUMIFS($BP$2:$BP$2500,$W$2:$W$2500,$A1064))</f>
      </c>
      <c r="BA1064">
        <f>IF($A1064="","",SUMIFS($BQ$2:$BQ$2500,$W$2:$W$2500,$A1064))</f>
      </c>
      <c r="BB1064">
        <f>IF($A1064="","",SUMIFS($BR$2:$BR$2500,$W$2:$W$2500,$A1064))</f>
      </c>
      <c r="BC1064">
        <f>IF($A1064="","",SUMIFS($BS$2:$BS$2500,$W$2:$W$2500,$A1064))</f>
      </c>
      <c r="BD1064">
        <f>IF($A1064="","",SUMIFS($BT$2:$BT$2500,$W$2:$W$2500,$A1064))</f>
      </c>
      <c r="BF1064">
        <f>IF($Z1064="","",INDEX($AO$2:$AO$2000,$Z1064))</f>
      </c>
      <c r="BG1064">
        <f>IF($Z1064="","",INDEX($AP$2:$AP$2000,$Z1064))</f>
      </c>
      <c r="BH1064">
        <f>IF($Z1064="","",INDEX($AQ$2:$AQ$2000,$Z1064))</f>
      </c>
      <c r="BI1064">
        <f>IF($Z1064="","",INDEX($AR$2:$AR$2000,$Z1064))</f>
      </c>
      <c r="BJ1064">
        <f>IF($Z1064="","",INDEX($AS$2:$AS$2000,$Z1064))</f>
      </c>
      <c r="BK1064">
        <f>IF($Z1064="","",INDEX($AT$2:$AT$2000,$Z1064))</f>
      </c>
      <c r="BL1064">
        <f>IF($Z1064="","",INDEX($AU$2:$AU$2000,$Z1064))</f>
      </c>
      <c r="BM1064">
        <f>IF($Z1064="","",INDEX($AV$2:$AV$2000,$Z1064))</f>
      </c>
      <c r="BN1064">
        <f>IF($Z1064="","",INDEX($AW$2:$AW$2000,$Z1064))</f>
      </c>
      <c r="BO1064">
        <f>IF($Z1064="","",INDEX($AX$2:$AX$2000,$Z1064))</f>
      </c>
      <c r="BP1064">
        <f>IF($Z1064="","",INDEX($AY$2:$AY$2000,$Z1064))</f>
      </c>
      <c r="BQ1064">
        <f>IF($Z1064="","",INDEX($AZ$2:$AZ$2000,$Z1064))</f>
      </c>
      <c r="BR1064">
        <f>IF($Z1064="","",INDEX($BA$2:$BA$2000,$Z1064))</f>
      </c>
      <c r="BS1064">
        <f>IF($Z1064="","",INDEX($BB$2:$BB$2000,$Z1064))</f>
      </c>
      <c r="BT1064">
        <f>IF($Z1064="","",INDEX($BC$2:$BC$2000,$Z1064))</f>
      </c>
      <c r="BV1064">
        <f>IF(OR($A1064="",$P1064&lt;&gt;"Yes",$AH1064="Yes"),"",1+N($AG1064))</f>
      </c>
      <c r="BW1064">
        <f>IF($A1064="","",COUNTIFS($W$2:$W$2500,$A1064,$BZ$2:$BZ$2500,"Yes")+COUNTIFS($X$2:$X$2500,$A1064,$BY$2:$BY$2500,"Yes"))</f>
      </c>
      <c r="BX1064">
        <f>IF(OR($A1064="",$P1064="Yes"),"",IF(N($BW1064)=0,0,1+SUMIFS($CB$2:$CB$2500,$W$2:$W$2500,$A1064)+SUMIFS($CA$2:$CA$2500,$X$2:$X$2500,$A1064)))</f>
      </c>
      <c r="BY1064" t="str">
        <f>IF($Y1064="","",INDEX($AH$2:$AH$2000,$Y1064)&amp;"")</f>
      </c>
      <c r="BZ1064" t="str">
        <f>IF($Z1064="","",INDEX($AH$2:$AH$2000,$Z1064)&amp;"")</f>
      </c>
      <c r="CA1064">
        <f>IF($Y1064="","",INDEX($BV$2:$BV$2000,$Y1064))</f>
      </c>
      <c r="CB1064">
        <f>IF($Z1064="","",INDEX($BV$2:$BV$2000,$Z1064))</f>
      </c>
    </row>
    <row r="1065">
      <c r="A1065" t="str">
        <f>IF(TRIM(INDEX(games!$A:$A,ROW()))="","",TRIM(INDEX(games!$A:$A,ROW())))</f>
      </c>
      <c r="B1065">
        <f>IF(OR($A1065="",INDEX(games!$B:$B,ROW())=""),"",INDEX(games!$B:$B,ROW()))</f>
      </c>
      <c r="C1065" t="str">
        <f>IF(OR($A1065="",INDEX(games!$C:$C,ROW())=""),"",INDEX(games!$C:$C,ROW()))</f>
      </c>
      <c r="D1065">
        <f>IF($A1065="","",COUNTIF($W$2:$W$2500,$A1065)+COUNTIF($X$2:$X$2500,$A1065))</f>
      </c>
      <c r="E1065">
        <f>IF($A1065="","",IFERROR(MATCH($C1065,$R$2:$R$5,0),0))</f>
      </c>
      <c r="F1065">
        <f>IF($A1065="","",MOD(ROW(),34))</f>
      </c>
      <c r="G1065">
        <f>IF($A1065="",NA(),IF($C1065="Action",$B1065,NA()))</f>
      </c>
      <c r="H1065">
        <f>IF($A1065="",NA(),IF($C1065="Action",1+$F1065*0.023,NA()))</f>
      </c>
      <c r="I1065">
        <f>IF($A1065="",NA(),IF($C1065="Strategy",$B1065,NA()))</f>
      </c>
      <c r="J1065">
        <f>IF($A1065="",NA(),IF($C1065="Strategy",2+$F1065*0.023,NA()))</f>
      </c>
      <c r="K1065">
        <f>IF($A1065="",NA(),IF($C1065="Deckbuilder",$B1065,NA()))</f>
      </c>
      <c r="L1065">
        <f>IF($A1065="",NA(),IF($C1065="Deckbuilder",3+$F1065*0.023,NA()))</f>
      </c>
      <c r="M1065">
        <f>IF($A1065="",NA(),IF($C1065="Traditional",$B1065,NA()))</f>
      </c>
      <c r="N1065">
        <f>IF($A1065="",NA(),IF($C1065="Traditional",4+$F1065*0.023,NA()))</f>
      </c>
      <c r="O1065">
        <f>IF($A1065="","",$D1065+ROW()/1000000)</f>
      </c>
      <c r="P1065" t="str">
        <f>IF(OR($A1065="",INDEX(games!$H:$H,ROW())=""),"",INDEX(games!$H:$H,ROW()))</f>
      </c>
      <c r="Q1065">
        <f>IF(OR($A1065="",$P1065&lt;&gt;"Yes"),"",$D1065+ROW()/1000000)</f>
      </c>
      <c r="T1065">
        <f>IF($Y1065="","",INDEX($B$2:$B$2000,$Y1065))</f>
      </c>
      <c r="U1065">
        <f>IF($Z1065="","",INDEX($B$2:$B$2000,$Z1065))</f>
      </c>
      <c r="V1065">
        <f>IF(OR($T1065="",$U1065=""),"",$U1065-$T1065)</f>
      </c>
      <c r="W1065" t="str">
        <f>IF(TRIM(INDEX(connections!$A:$A,ROW()))="","",TRIM(INDEX(connections!$A:$A,ROW())))</f>
      </c>
      <c r="X1065" t="str">
        <f>IF($W1065="","",TRIM(INDEX(connections!$B:$B,ROW())))</f>
      </c>
      <c r="Y1065">
        <f>IF($W1065="","",IFERROR(MATCH($W1065,$A$2:$A$2000,0),""))</f>
      </c>
      <c r="Z1065">
        <f>IF($X1065="","",IFERROR(MATCH($X1065,$A$2:$A$2000,0),""))</f>
      </c>
      <c r="AA1065" t="str">
        <f>IF($Y1065="","",INDEX($P$2:$P$2000,$Y1065))</f>
      </c>
      <c r="AB1065" t="str">
        <f>IF($Z1065="","",INDEX($P$2:$P$2000,$Z1065))</f>
      </c>
      <c r="AC1065">
        <f>IF(AND($AA1065="Yes",$AB1065="Yes"),1,"")</f>
      </c>
      <c r="AD1065">
        <f>IF(OR($Y1065="",$Z1065=""),"",IF(INDEX($C$2:$C$2000,$Y1065)=INDEX($C$2:$C$2000,$Z1065),0,1))</f>
      </c>
      <c r="AE1065">
        <f>IF($AC1065&lt;&gt;1,"",IF(AND(INDEX($AG$2:$AG$2000,$Y1065)=1,INDEX($AG$2:$AG$2000,$Z1065)=1),1,""))</f>
      </c>
      <c r="AG1065">
        <f>IF($A1065="","",COUNTIFS($W$2:$W$2500,$A1065,$AB$2:$AB$2500,"Yes")+COUNTIFS($X$2:$X$2500,$A1065,$AA$2:$AA$2500,"Yes"))</f>
      </c>
      <c r="AH1065" t="str">
        <f>IF(OR($P1065&lt;&gt;"Yes",N($AG1065)=0),"",IF(AND($AG1065=1,COUNTIFS($W$2:$W$2500,$A1065,$AE$2:$AE$2500,1)+COUNTIFS($X$2:$X$2500,$A1065,$AE$2:$AE$2500,1)&gt;0),"","Yes"))</f>
      </c>
      <c r="AI1065">
        <f>IF($AH1065="Yes",$AG1065,"")</f>
      </c>
      <c r="AJ1065">
        <f>IF($AI1065="","",$AI1065+ROW()/1000000)</f>
      </c>
      <c r="AK1065">
        <f>IF(OR($A1065="",$P1065="Yes",N($AG1065)=0),"",$AG1065+ROW()/1000000)</f>
      </c>
      <c r="AL1065" t="str">
        <f>IF($A1065="","",INDEX(games!$J:$J,ROW())&amp;"")</f>
      </c>
      <c r="AM1065">
        <f>IF($A1065="","",SUMPRODUCT($AO1065:$BD1065,'Map Analysis'!$AP$2^{0,1,2,3,4,5,6,7,8,9,10,11,12,13,14,15}))</f>
      </c>
      <c r="AN1065">
        <f>IF($A1065="","",$AM1065+ROW()/10000000)</f>
      </c>
      <c r="AO1065">
        <f>IF($A1065="","",COUNTIF($W$2:$W$2500,$A1065))</f>
      </c>
      <c r="AP1065">
        <f>IF($A1065="","",SUMIFS($BF$2:$BF$2500,$W$2:$W$2500,$A1065))</f>
      </c>
      <c r="AQ1065">
        <f>IF($A1065="","",SUMIFS($BG$2:$BG$2500,$W$2:$W$2500,$A1065))</f>
      </c>
      <c r="AR1065">
        <f>IF($A1065="","",SUMIFS($BH$2:$BH$2500,$W$2:$W$2500,$A1065))</f>
      </c>
      <c r="AS1065">
        <f>IF($A1065="","",SUMIFS($BI$2:$BI$2500,$W$2:$W$2500,$A1065))</f>
      </c>
      <c r="AT1065">
        <f>IF($A1065="","",SUMIFS($BJ$2:$BJ$2500,$W$2:$W$2500,$A1065))</f>
      </c>
      <c r="AU1065">
        <f>IF($A1065="","",SUMIFS($BK$2:$BK$2500,$W$2:$W$2500,$A1065))</f>
      </c>
      <c r="AV1065">
        <f>IF($A1065="","",SUMIFS($BL$2:$BL$2500,$W$2:$W$2500,$A1065))</f>
      </c>
      <c r="AW1065">
        <f>IF($A1065="","",SUMIFS($BM$2:$BM$2500,$W$2:$W$2500,$A1065))</f>
      </c>
      <c r="AX1065">
        <f>IF($A1065="","",SUMIFS($BN$2:$BN$2500,$W$2:$W$2500,$A1065))</f>
      </c>
      <c r="AY1065">
        <f>IF($A1065="","",SUMIFS($BO$2:$BO$2500,$W$2:$W$2500,$A1065))</f>
      </c>
      <c r="AZ1065">
        <f>IF($A1065="","",SUMIFS($BP$2:$BP$2500,$W$2:$W$2500,$A1065))</f>
      </c>
      <c r="BA1065">
        <f>IF($A1065="","",SUMIFS($BQ$2:$BQ$2500,$W$2:$W$2500,$A1065))</f>
      </c>
      <c r="BB1065">
        <f>IF($A1065="","",SUMIFS($BR$2:$BR$2500,$W$2:$W$2500,$A1065))</f>
      </c>
      <c r="BC1065">
        <f>IF($A1065="","",SUMIFS($BS$2:$BS$2500,$W$2:$W$2500,$A1065))</f>
      </c>
      <c r="BD1065">
        <f>IF($A1065="","",SUMIFS($BT$2:$BT$2500,$W$2:$W$2500,$A1065))</f>
      </c>
      <c r="BF1065">
        <f>IF($Z1065="","",INDEX($AO$2:$AO$2000,$Z1065))</f>
      </c>
      <c r="BG1065">
        <f>IF($Z1065="","",INDEX($AP$2:$AP$2000,$Z1065))</f>
      </c>
      <c r="BH1065">
        <f>IF($Z1065="","",INDEX($AQ$2:$AQ$2000,$Z1065))</f>
      </c>
      <c r="BI1065">
        <f>IF($Z1065="","",INDEX($AR$2:$AR$2000,$Z1065))</f>
      </c>
      <c r="BJ1065">
        <f>IF($Z1065="","",INDEX($AS$2:$AS$2000,$Z1065))</f>
      </c>
      <c r="BK1065">
        <f>IF($Z1065="","",INDEX($AT$2:$AT$2000,$Z1065))</f>
      </c>
      <c r="BL1065">
        <f>IF($Z1065="","",INDEX($AU$2:$AU$2000,$Z1065))</f>
      </c>
      <c r="BM1065">
        <f>IF($Z1065="","",INDEX($AV$2:$AV$2000,$Z1065))</f>
      </c>
      <c r="BN1065">
        <f>IF($Z1065="","",INDEX($AW$2:$AW$2000,$Z1065))</f>
      </c>
      <c r="BO1065">
        <f>IF($Z1065="","",INDEX($AX$2:$AX$2000,$Z1065))</f>
      </c>
      <c r="BP1065">
        <f>IF($Z1065="","",INDEX($AY$2:$AY$2000,$Z1065))</f>
      </c>
      <c r="BQ1065">
        <f>IF($Z1065="","",INDEX($AZ$2:$AZ$2000,$Z1065))</f>
      </c>
      <c r="BR1065">
        <f>IF($Z1065="","",INDEX($BA$2:$BA$2000,$Z1065))</f>
      </c>
      <c r="BS1065">
        <f>IF($Z1065="","",INDEX($BB$2:$BB$2000,$Z1065))</f>
      </c>
      <c r="BT1065">
        <f>IF($Z1065="","",INDEX($BC$2:$BC$2000,$Z1065))</f>
      </c>
      <c r="BV1065">
        <f>IF(OR($A1065="",$P1065&lt;&gt;"Yes",$AH1065="Yes"),"",1+N($AG1065))</f>
      </c>
      <c r="BW1065">
        <f>IF($A1065="","",COUNTIFS($W$2:$W$2500,$A1065,$BZ$2:$BZ$2500,"Yes")+COUNTIFS($X$2:$X$2500,$A1065,$BY$2:$BY$2500,"Yes"))</f>
      </c>
      <c r="BX1065">
        <f>IF(OR($A1065="",$P1065="Yes"),"",IF(N($BW1065)=0,0,1+SUMIFS($CB$2:$CB$2500,$W$2:$W$2500,$A1065)+SUMIFS($CA$2:$CA$2500,$X$2:$X$2500,$A1065)))</f>
      </c>
      <c r="BY1065" t="str">
        <f>IF($Y1065="","",INDEX($AH$2:$AH$2000,$Y1065)&amp;"")</f>
      </c>
      <c r="BZ1065" t="str">
        <f>IF($Z1065="","",INDEX($AH$2:$AH$2000,$Z1065)&amp;"")</f>
      </c>
      <c r="CA1065">
        <f>IF($Y1065="","",INDEX($BV$2:$BV$2000,$Y1065))</f>
      </c>
      <c r="CB1065">
        <f>IF($Z1065="","",INDEX($BV$2:$BV$2000,$Z1065))</f>
      </c>
    </row>
    <row r="1066">
      <c r="A1066" t="str">
        <f>IF(TRIM(INDEX(games!$A:$A,ROW()))="","",TRIM(INDEX(games!$A:$A,ROW())))</f>
      </c>
      <c r="B1066">
        <f>IF(OR($A1066="",INDEX(games!$B:$B,ROW())=""),"",INDEX(games!$B:$B,ROW()))</f>
      </c>
      <c r="C1066" t="str">
        <f>IF(OR($A1066="",INDEX(games!$C:$C,ROW())=""),"",INDEX(games!$C:$C,ROW()))</f>
      </c>
      <c r="D1066">
        <f>IF($A1066="","",COUNTIF($W$2:$W$2500,$A1066)+COUNTIF($X$2:$X$2500,$A1066))</f>
      </c>
      <c r="E1066">
        <f>IF($A1066="","",IFERROR(MATCH($C1066,$R$2:$R$5,0),0))</f>
      </c>
      <c r="F1066">
        <f>IF($A1066="","",MOD(ROW(),34))</f>
      </c>
      <c r="G1066">
        <f>IF($A1066="",NA(),IF($C1066="Action",$B1066,NA()))</f>
      </c>
      <c r="H1066">
        <f>IF($A1066="",NA(),IF($C1066="Action",1+$F1066*0.023,NA()))</f>
      </c>
      <c r="I1066">
        <f>IF($A1066="",NA(),IF($C1066="Strategy",$B1066,NA()))</f>
      </c>
      <c r="J1066">
        <f>IF($A1066="",NA(),IF($C1066="Strategy",2+$F1066*0.023,NA()))</f>
      </c>
      <c r="K1066">
        <f>IF($A1066="",NA(),IF($C1066="Deckbuilder",$B1066,NA()))</f>
      </c>
      <c r="L1066">
        <f>IF($A1066="",NA(),IF($C1066="Deckbuilder",3+$F1066*0.023,NA()))</f>
      </c>
      <c r="M1066">
        <f>IF($A1066="",NA(),IF($C1066="Traditional",$B1066,NA()))</f>
      </c>
      <c r="N1066">
        <f>IF($A1066="",NA(),IF($C1066="Traditional",4+$F1066*0.023,NA()))</f>
      </c>
      <c r="O1066">
        <f>IF($A1066="","",$D1066+ROW()/1000000)</f>
      </c>
      <c r="P1066" t="str">
        <f>IF(OR($A1066="",INDEX(games!$H:$H,ROW())=""),"",INDEX(games!$H:$H,ROW()))</f>
      </c>
      <c r="Q1066">
        <f>IF(OR($A1066="",$P1066&lt;&gt;"Yes"),"",$D1066+ROW()/1000000)</f>
      </c>
      <c r="T1066">
        <f>IF($Y1066="","",INDEX($B$2:$B$2000,$Y1066))</f>
      </c>
      <c r="U1066">
        <f>IF($Z1066="","",INDEX($B$2:$B$2000,$Z1066))</f>
      </c>
      <c r="V1066">
        <f>IF(OR($T1066="",$U1066=""),"",$U1066-$T1066)</f>
      </c>
      <c r="W1066" t="str">
        <f>IF(TRIM(INDEX(connections!$A:$A,ROW()))="","",TRIM(INDEX(connections!$A:$A,ROW())))</f>
      </c>
      <c r="X1066" t="str">
        <f>IF($W1066="","",TRIM(INDEX(connections!$B:$B,ROW())))</f>
      </c>
      <c r="Y1066">
        <f>IF($W1066="","",IFERROR(MATCH($W1066,$A$2:$A$2000,0),""))</f>
      </c>
      <c r="Z1066">
        <f>IF($X1066="","",IFERROR(MATCH($X1066,$A$2:$A$2000,0),""))</f>
      </c>
      <c r="AA1066" t="str">
        <f>IF($Y1066="","",INDEX($P$2:$P$2000,$Y1066))</f>
      </c>
      <c r="AB1066" t="str">
        <f>IF($Z1066="","",INDEX($P$2:$P$2000,$Z1066))</f>
      </c>
      <c r="AC1066">
        <f>IF(AND($AA1066="Yes",$AB1066="Yes"),1,"")</f>
      </c>
      <c r="AD1066">
        <f>IF(OR($Y1066="",$Z1066=""),"",IF(INDEX($C$2:$C$2000,$Y1066)=INDEX($C$2:$C$2000,$Z1066),0,1))</f>
      </c>
      <c r="AE1066">
        <f>IF($AC1066&lt;&gt;1,"",IF(AND(INDEX($AG$2:$AG$2000,$Y1066)=1,INDEX($AG$2:$AG$2000,$Z1066)=1),1,""))</f>
      </c>
      <c r="AG1066">
        <f>IF($A1066="","",COUNTIFS($W$2:$W$2500,$A1066,$AB$2:$AB$2500,"Yes")+COUNTIFS($X$2:$X$2500,$A1066,$AA$2:$AA$2500,"Yes"))</f>
      </c>
      <c r="AH1066" t="str">
        <f>IF(OR($P1066&lt;&gt;"Yes",N($AG1066)=0),"",IF(AND($AG1066=1,COUNTIFS($W$2:$W$2500,$A1066,$AE$2:$AE$2500,1)+COUNTIFS($X$2:$X$2500,$A1066,$AE$2:$AE$2500,1)&gt;0),"","Yes"))</f>
      </c>
      <c r="AI1066">
        <f>IF($AH1066="Yes",$AG1066,"")</f>
      </c>
      <c r="AJ1066">
        <f>IF($AI1066="","",$AI1066+ROW()/1000000)</f>
      </c>
      <c r="AK1066">
        <f>IF(OR($A1066="",$P1066="Yes",N($AG1066)=0),"",$AG1066+ROW()/1000000)</f>
      </c>
      <c r="AL1066" t="str">
        <f>IF($A1066="","",INDEX(games!$J:$J,ROW())&amp;"")</f>
      </c>
      <c r="AM1066">
        <f>IF($A1066="","",SUMPRODUCT($AO1066:$BD1066,'Map Analysis'!$AP$2^{0,1,2,3,4,5,6,7,8,9,10,11,12,13,14,15}))</f>
      </c>
      <c r="AN1066">
        <f>IF($A1066="","",$AM1066+ROW()/10000000)</f>
      </c>
      <c r="AO1066">
        <f>IF($A1066="","",COUNTIF($W$2:$W$2500,$A1066))</f>
      </c>
      <c r="AP1066">
        <f>IF($A1066="","",SUMIFS($BF$2:$BF$2500,$W$2:$W$2500,$A1066))</f>
      </c>
      <c r="AQ1066">
        <f>IF($A1066="","",SUMIFS($BG$2:$BG$2500,$W$2:$W$2500,$A1066))</f>
      </c>
      <c r="AR1066">
        <f>IF($A1066="","",SUMIFS($BH$2:$BH$2500,$W$2:$W$2500,$A1066))</f>
      </c>
      <c r="AS1066">
        <f>IF($A1066="","",SUMIFS($BI$2:$BI$2500,$W$2:$W$2500,$A1066))</f>
      </c>
      <c r="AT1066">
        <f>IF($A1066="","",SUMIFS($BJ$2:$BJ$2500,$W$2:$W$2500,$A1066))</f>
      </c>
      <c r="AU1066">
        <f>IF($A1066="","",SUMIFS($BK$2:$BK$2500,$W$2:$W$2500,$A1066))</f>
      </c>
      <c r="AV1066">
        <f>IF($A1066="","",SUMIFS($BL$2:$BL$2500,$W$2:$W$2500,$A1066))</f>
      </c>
      <c r="AW1066">
        <f>IF($A1066="","",SUMIFS($BM$2:$BM$2500,$W$2:$W$2500,$A1066))</f>
      </c>
      <c r="AX1066">
        <f>IF($A1066="","",SUMIFS($BN$2:$BN$2500,$W$2:$W$2500,$A1066))</f>
      </c>
      <c r="AY1066">
        <f>IF($A1066="","",SUMIFS($BO$2:$BO$2500,$W$2:$W$2500,$A1066))</f>
      </c>
      <c r="AZ1066">
        <f>IF($A1066="","",SUMIFS($BP$2:$BP$2500,$W$2:$W$2500,$A1066))</f>
      </c>
      <c r="BA1066">
        <f>IF($A1066="","",SUMIFS($BQ$2:$BQ$2500,$W$2:$W$2500,$A1066))</f>
      </c>
      <c r="BB1066">
        <f>IF($A1066="","",SUMIFS($BR$2:$BR$2500,$W$2:$W$2500,$A1066))</f>
      </c>
      <c r="BC1066">
        <f>IF($A1066="","",SUMIFS($BS$2:$BS$2500,$W$2:$W$2500,$A1066))</f>
      </c>
      <c r="BD1066">
        <f>IF($A1066="","",SUMIFS($BT$2:$BT$2500,$W$2:$W$2500,$A1066))</f>
      </c>
      <c r="BF1066">
        <f>IF($Z1066="","",INDEX($AO$2:$AO$2000,$Z1066))</f>
      </c>
      <c r="BG1066">
        <f>IF($Z1066="","",INDEX($AP$2:$AP$2000,$Z1066))</f>
      </c>
      <c r="BH1066">
        <f>IF($Z1066="","",INDEX($AQ$2:$AQ$2000,$Z1066))</f>
      </c>
      <c r="BI1066">
        <f>IF($Z1066="","",INDEX($AR$2:$AR$2000,$Z1066))</f>
      </c>
      <c r="BJ1066">
        <f>IF($Z1066="","",INDEX($AS$2:$AS$2000,$Z1066))</f>
      </c>
      <c r="BK1066">
        <f>IF($Z1066="","",INDEX($AT$2:$AT$2000,$Z1066))</f>
      </c>
      <c r="BL1066">
        <f>IF($Z1066="","",INDEX($AU$2:$AU$2000,$Z1066))</f>
      </c>
      <c r="BM1066">
        <f>IF($Z1066="","",INDEX($AV$2:$AV$2000,$Z1066))</f>
      </c>
      <c r="BN1066">
        <f>IF($Z1066="","",INDEX($AW$2:$AW$2000,$Z1066))</f>
      </c>
      <c r="BO1066">
        <f>IF($Z1066="","",INDEX($AX$2:$AX$2000,$Z1066))</f>
      </c>
      <c r="BP1066">
        <f>IF($Z1066="","",INDEX($AY$2:$AY$2000,$Z1066))</f>
      </c>
      <c r="BQ1066">
        <f>IF($Z1066="","",INDEX($AZ$2:$AZ$2000,$Z1066))</f>
      </c>
      <c r="BR1066">
        <f>IF($Z1066="","",INDEX($BA$2:$BA$2000,$Z1066))</f>
      </c>
      <c r="BS1066">
        <f>IF($Z1066="","",INDEX($BB$2:$BB$2000,$Z1066))</f>
      </c>
      <c r="BT1066">
        <f>IF($Z1066="","",INDEX($BC$2:$BC$2000,$Z1066))</f>
      </c>
      <c r="BV1066">
        <f>IF(OR($A1066="",$P1066&lt;&gt;"Yes",$AH1066="Yes"),"",1+N($AG1066))</f>
      </c>
      <c r="BW1066">
        <f>IF($A1066="","",COUNTIFS($W$2:$W$2500,$A1066,$BZ$2:$BZ$2500,"Yes")+COUNTIFS($X$2:$X$2500,$A1066,$BY$2:$BY$2500,"Yes"))</f>
      </c>
      <c r="BX1066">
        <f>IF(OR($A1066="",$P1066="Yes"),"",IF(N($BW1066)=0,0,1+SUMIFS($CB$2:$CB$2500,$W$2:$W$2500,$A1066)+SUMIFS($CA$2:$CA$2500,$X$2:$X$2500,$A1066)))</f>
      </c>
      <c r="BY1066" t="str">
        <f>IF($Y1066="","",INDEX($AH$2:$AH$2000,$Y1066)&amp;"")</f>
      </c>
      <c r="BZ1066" t="str">
        <f>IF($Z1066="","",INDEX($AH$2:$AH$2000,$Z1066)&amp;"")</f>
      </c>
      <c r="CA1066">
        <f>IF($Y1066="","",INDEX($BV$2:$BV$2000,$Y1066))</f>
      </c>
      <c r="CB1066">
        <f>IF($Z1066="","",INDEX($BV$2:$BV$2000,$Z1066))</f>
      </c>
    </row>
    <row r="1067">
      <c r="A1067" t="str">
        <f>IF(TRIM(INDEX(games!$A:$A,ROW()))="","",TRIM(INDEX(games!$A:$A,ROW())))</f>
      </c>
      <c r="B1067">
        <f>IF(OR($A1067="",INDEX(games!$B:$B,ROW())=""),"",INDEX(games!$B:$B,ROW()))</f>
      </c>
      <c r="C1067" t="str">
        <f>IF(OR($A1067="",INDEX(games!$C:$C,ROW())=""),"",INDEX(games!$C:$C,ROW()))</f>
      </c>
      <c r="D1067">
        <f>IF($A1067="","",COUNTIF($W$2:$W$2500,$A1067)+COUNTIF($X$2:$X$2500,$A1067))</f>
      </c>
      <c r="E1067">
        <f>IF($A1067="","",IFERROR(MATCH($C1067,$R$2:$R$5,0),0))</f>
      </c>
      <c r="F1067">
        <f>IF($A1067="","",MOD(ROW(),34))</f>
      </c>
      <c r="G1067">
        <f>IF($A1067="",NA(),IF($C1067="Action",$B1067,NA()))</f>
      </c>
      <c r="H1067">
        <f>IF($A1067="",NA(),IF($C1067="Action",1+$F1067*0.023,NA()))</f>
      </c>
      <c r="I1067">
        <f>IF($A1067="",NA(),IF($C1067="Strategy",$B1067,NA()))</f>
      </c>
      <c r="J1067">
        <f>IF($A1067="",NA(),IF($C1067="Strategy",2+$F1067*0.023,NA()))</f>
      </c>
      <c r="K1067">
        <f>IF($A1067="",NA(),IF($C1067="Deckbuilder",$B1067,NA()))</f>
      </c>
      <c r="L1067">
        <f>IF($A1067="",NA(),IF($C1067="Deckbuilder",3+$F1067*0.023,NA()))</f>
      </c>
      <c r="M1067">
        <f>IF($A1067="",NA(),IF($C1067="Traditional",$B1067,NA()))</f>
      </c>
      <c r="N1067">
        <f>IF($A1067="",NA(),IF($C1067="Traditional",4+$F1067*0.023,NA()))</f>
      </c>
      <c r="O1067">
        <f>IF($A1067="","",$D1067+ROW()/1000000)</f>
      </c>
      <c r="P1067" t="str">
        <f>IF(OR($A1067="",INDEX(games!$H:$H,ROW())=""),"",INDEX(games!$H:$H,ROW()))</f>
      </c>
      <c r="Q1067">
        <f>IF(OR($A1067="",$P1067&lt;&gt;"Yes"),"",$D1067+ROW()/1000000)</f>
      </c>
      <c r="T1067">
        <f>IF($Y1067="","",INDEX($B$2:$B$2000,$Y1067))</f>
      </c>
      <c r="U1067">
        <f>IF($Z1067="","",INDEX($B$2:$B$2000,$Z1067))</f>
      </c>
      <c r="V1067">
        <f>IF(OR($T1067="",$U1067=""),"",$U1067-$T1067)</f>
      </c>
      <c r="W1067" t="str">
        <f>IF(TRIM(INDEX(connections!$A:$A,ROW()))="","",TRIM(INDEX(connections!$A:$A,ROW())))</f>
      </c>
      <c r="X1067" t="str">
        <f>IF($W1067="","",TRIM(INDEX(connections!$B:$B,ROW())))</f>
      </c>
      <c r="Y1067">
        <f>IF($W1067="","",IFERROR(MATCH($W1067,$A$2:$A$2000,0),""))</f>
      </c>
      <c r="Z1067">
        <f>IF($X1067="","",IFERROR(MATCH($X1067,$A$2:$A$2000,0),""))</f>
      </c>
      <c r="AA1067" t="str">
        <f>IF($Y1067="","",INDEX($P$2:$P$2000,$Y1067))</f>
      </c>
      <c r="AB1067" t="str">
        <f>IF($Z1067="","",INDEX($P$2:$P$2000,$Z1067))</f>
      </c>
      <c r="AC1067">
        <f>IF(AND($AA1067="Yes",$AB1067="Yes"),1,"")</f>
      </c>
      <c r="AD1067">
        <f>IF(OR($Y1067="",$Z1067=""),"",IF(INDEX($C$2:$C$2000,$Y1067)=INDEX($C$2:$C$2000,$Z1067),0,1))</f>
      </c>
      <c r="AE1067">
        <f>IF($AC1067&lt;&gt;1,"",IF(AND(INDEX($AG$2:$AG$2000,$Y1067)=1,INDEX($AG$2:$AG$2000,$Z1067)=1),1,""))</f>
      </c>
      <c r="AG1067">
        <f>IF($A1067="","",COUNTIFS($W$2:$W$2500,$A1067,$AB$2:$AB$2500,"Yes")+COUNTIFS($X$2:$X$2500,$A1067,$AA$2:$AA$2500,"Yes"))</f>
      </c>
      <c r="AH1067" t="str">
        <f>IF(OR($P1067&lt;&gt;"Yes",N($AG1067)=0),"",IF(AND($AG1067=1,COUNTIFS($W$2:$W$2500,$A1067,$AE$2:$AE$2500,1)+COUNTIFS($X$2:$X$2500,$A1067,$AE$2:$AE$2500,1)&gt;0),"","Yes"))</f>
      </c>
      <c r="AI1067">
        <f>IF($AH1067="Yes",$AG1067,"")</f>
      </c>
      <c r="AJ1067">
        <f>IF($AI1067="","",$AI1067+ROW()/1000000)</f>
      </c>
      <c r="AK1067">
        <f>IF(OR($A1067="",$P1067="Yes",N($AG1067)=0),"",$AG1067+ROW()/1000000)</f>
      </c>
      <c r="AL1067" t="str">
        <f>IF($A1067="","",INDEX(games!$J:$J,ROW())&amp;"")</f>
      </c>
      <c r="AM1067">
        <f>IF($A1067="","",SUMPRODUCT($AO1067:$BD1067,'Map Analysis'!$AP$2^{0,1,2,3,4,5,6,7,8,9,10,11,12,13,14,15}))</f>
      </c>
      <c r="AN1067">
        <f>IF($A1067="","",$AM1067+ROW()/10000000)</f>
      </c>
      <c r="AO1067">
        <f>IF($A1067="","",COUNTIF($W$2:$W$2500,$A1067))</f>
      </c>
      <c r="AP1067">
        <f>IF($A1067="","",SUMIFS($BF$2:$BF$2500,$W$2:$W$2500,$A1067))</f>
      </c>
      <c r="AQ1067">
        <f>IF($A1067="","",SUMIFS($BG$2:$BG$2500,$W$2:$W$2500,$A1067))</f>
      </c>
      <c r="AR1067">
        <f>IF($A1067="","",SUMIFS($BH$2:$BH$2500,$W$2:$W$2500,$A1067))</f>
      </c>
      <c r="AS1067">
        <f>IF($A1067="","",SUMIFS($BI$2:$BI$2500,$W$2:$W$2500,$A1067))</f>
      </c>
      <c r="AT1067">
        <f>IF($A1067="","",SUMIFS($BJ$2:$BJ$2500,$W$2:$W$2500,$A1067))</f>
      </c>
      <c r="AU1067">
        <f>IF($A1067="","",SUMIFS($BK$2:$BK$2500,$W$2:$W$2500,$A1067))</f>
      </c>
      <c r="AV1067">
        <f>IF($A1067="","",SUMIFS($BL$2:$BL$2500,$W$2:$W$2500,$A1067))</f>
      </c>
      <c r="AW1067">
        <f>IF($A1067="","",SUMIFS($BM$2:$BM$2500,$W$2:$W$2500,$A1067))</f>
      </c>
      <c r="AX1067">
        <f>IF($A1067="","",SUMIFS($BN$2:$BN$2500,$W$2:$W$2500,$A1067))</f>
      </c>
      <c r="AY1067">
        <f>IF($A1067="","",SUMIFS($BO$2:$BO$2500,$W$2:$W$2500,$A1067))</f>
      </c>
      <c r="AZ1067">
        <f>IF($A1067="","",SUMIFS($BP$2:$BP$2500,$W$2:$W$2500,$A1067))</f>
      </c>
      <c r="BA1067">
        <f>IF($A1067="","",SUMIFS($BQ$2:$BQ$2500,$W$2:$W$2500,$A1067))</f>
      </c>
      <c r="BB1067">
        <f>IF($A1067="","",SUMIFS($BR$2:$BR$2500,$W$2:$W$2500,$A1067))</f>
      </c>
      <c r="BC1067">
        <f>IF($A1067="","",SUMIFS($BS$2:$BS$2500,$W$2:$W$2500,$A1067))</f>
      </c>
      <c r="BD1067">
        <f>IF($A1067="","",SUMIFS($BT$2:$BT$2500,$W$2:$W$2500,$A1067))</f>
      </c>
      <c r="BF1067">
        <f>IF($Z1067="","",INDEX($AO$2:$AO$2000,$Z1067))</f>
      </c>
      <c r="BG1067">
        <f>IF($Z1067="","",INDEX($AP$2:$AP$2000,$Z1067))</f>
      </c>
      <c r="BH1067">
        <f>IF($Z1067="","",INDEX($AQ$2:$AQ$2000,$Z1067))</f>
      </c>
      <c r="BI1067">
        <f>IF($Z1067="","",INDEX($AR$2:$AR$2000,$Z1067))</f>
      </c>
      <c r="BJ1067">
        <f>IF($Z1067="","",INDEX($AS$2:$AS$2000,$Z1067))</f>
      </c>
      <c r="BK1067">
        <f>IF($Z1067="","",INDEX($AT$2:$AT$2000,$Z1067))</f>
      </c>
      <c r="BL1067">
        <f>IF($Z1067="","",INDEX($AU$2:$AU$2000,$Z1067))</f>
      </c>
      <c r="BM1067">
        <f>IF($Z1067="","",INDEX($AV$2:$AV$2000,$Z1067))</f>
      </c>
      <c r="BN1067">
        <f>IF($Z1067="","",INDEX($AW$2:$AW$2000,$Z1067))</f>
      </c>
      <c r="BO1067">
        <f>IF($Z1067="","",INDEX($AX$2:$AX$2000,$Z1067))</f>
      </c>
      <c r="BP1067">
        <f>IF($Z1067="","",INDEX($AY$2:$AY$2000,$Z1067))</f>
      </c>
      <c r="BQ1067">
        <f>IF($Z1067="","",INDEX($AZ$2:$AZ$2000,$Z1067))</f>
      </c>
      <c r="BR1067">
        <f>IF($Z1067="","",INDEX($BA$2:$BA$2000,$Z1067))</f>
      </c>
      <c r="BS1067">
        <f>IF($Z1067="","",INDEX($BB$2:$BB$2000,$Z1067))</f>
      </c>
      <c r="BT1067">
        <f>IF($Z1067="","",INDEX($BC$2:$BC$2000,$Z1067))</f>
      </c>
      <c r="BV1067">
        <f>IF(OR($A1067="",$P1067&lt;&gt;"Yes",$AH1067="Yes"),"",1+N($AG1067))</f>
      </c>
      <c r="BW1067">
        <f>IF($A1067="","",COUNTIFS($W$2:$W$2500,$A1067,$BZ$2:$BZ$2500,"Yes")+COUNTIFS($X$2:$X$2500,$A1067,$BY$2:$BY$2500,"Yes"))</f>
      </c>
      <c r="BX1067">
        <f>IF(OR($A1067="",$P1067="Yes"),"",IF(N($BW1067)=0,0,1+SUMIFS($CB$2:$CB$2500,$W$2:$W$2500,$A1067)+SUMIFS($CA$2:$CA$2500,$X$2:$X$2500,$A1067)))</f>
      </c>
      <c r="BY1067" t="str">
        <f>IF($Y1067="","",INDEX($AH$2:$AH$2000,$Y1067)&amp;"")</f>
      </c>
      <c r="BZ1067" t="str">
        <f>IF($Z1067="","",INDEX($AH$2:$AH$2000,$Z1067)&amp;"")</f>
      </c>
      <c r="CA1067">
        <f>IF($Y1067="","",INDEX($BV$2:$BV$2000,$Y1067))</f>
      </c>
      <c r="CB1067">
        <f>IF($Z1067="","",INDEX($BV$2:$BV$2000,$Z1067))</f>
      </c>
    </row>
    <row r="1068">
      <c r="A1068" t="str">
        <f>IF(TRIM(INDEX(games!$A:$A,ROW()))="","",TRIM(INDEX(games!$A:$A,ROW())))</f>
      </c>
      <c r="B1068">
        <f>IF(OR($A1068="",INDEX(games!$B:$B,ROW())=""),"",INDEX(games!$B:$B,ROW()))</f>
      </c>
      <c r="C1068" t="str">
        <f>IF(OR($A1068="",INDEX(games!$C:$C,ROW())=""),"",INDEX(games!$C:$C,ROW()))</f>
      </c>
      <c r="D1068">
        <f>IF($A1068="","",COUNTIF($W$2:$W$2500,$A1068)+COUNTIF($X$2:$X$2500,$A1068))</f>
      </c>
      <c r="E1068">
        <f>IF($A1068="","",IFERROR(MATCH($C1068,$R$2:$R$5,0),0))</f>
      </c>
      <c r="F1068">
        <f>IF($A1068="","",MOD(ROW(),34))</f>
      </c>
      <c r="G1068">
        <f>IF($A1068="",NA(),IF($C1068="Action",$B1068,NA()))</f>
      </c>
      <c r="H1068">
        <f>IF($A1068="",NA(),IF($C1068="Action",1+$F1068*0.023,NA()))</f>
      </c>
      <c r="I1068">
        <f>IF($A1068="",NA(),IF($C1068="Strategy",$B1068,NA()))</f>
      </c>
      <c r="J1068">
        <f>IF($A1068="",NA(),IF($C1068="Strategy",2+$F1068*0.023,NA()))</f>
      </c>
      <c r="K1068">
        <f>IF($A1068="",NA(),IF($C1068="Deckbuilder",$B1068,NA()))</f>
      </c>
      <c r="L1068">
        <f>IF($A1068="",NA(),IF($C1068="Deckbuilder",3+$F1068*0.023,NA()))</f>
      </c>
      <c r="M1068">
        <f>IF($A1068="",NA(),IF($C1068="Traditional",$B1068,NA()))</f>
      </c>
      <c r="N1068">
        <f>IF($A1068="",NA(),IF($C1068="Traditional",4+$F1068*0.023,NA()))</f>
      </c>
      <c r="O1068">
        <f>IF($A1068="","",$D1068+ROW()/1000000)</f>
      </c>
      <c r="P1068" t="str">
        <f>IF(OR($A1068="",INDEX(games!$H:$H,ROW())=""),"",INDEX(games!$H:$H,ROW()))</f>
      </c>
      <c r="Q1068">
        <f>IF(OR($A1068="",$P1068&lt;&gt;"Yes"),"",$D1068+ROW()/1000000)</f>
      </c>
      <c r="T1068">
        <f>IF($Y1068="","",INDEX($B$2:$B$2000,$Y1068))</f>
      </c>
      <c r="U1068">
        <f>IF($Z1068="","",INDEX($B$2:$B$2000,$Z1068))</f>
      </c>
      <c r="V1068">
        <f>IF(OR($T1068="",$U1068=""),"",$U1068-$T1068)</f>
      </c>
      <c r="W1068" t="str">
        <f>IF(TRIM(INDEX(connections!$A:$A,ROW()))="","",TRIM(INDEX(connections!$A:$A,ROW())))</f>
      </c>
      <c r="X1068" t="str">
        <f>IF($W1068="","",TRIM(INDEX(connections!$B:$B,ROW())))</f>
      </c>
      <c r="Y1068">
        <f>IF($W1068="","",IFERROR(MATCH($W1068,$A$2:$A$2000,0),""))</f>
      </c>
      <c r="Z1068">
        <f>IF($X1068="","",IFERROR(MATCH($X1068,$A$2:$A$2000,0),""))</f>
      </c>
      <c r="AA1068" t="str">
        <f>IF($Y1068="","",INDEX($P$2:$P$2000,$Y1068))</f>
      </c>
      <c r="AB1068" t="str">
        <f>IF($Z1068="","",INDEX($P$2:$P$2000,$Z1068))</f>
      </c>
      <c r="AC1068">
        <f>IF(AND($AA1068="Yes",$AB1068="Yes"),1,"")</f>
      </c>
      <c r="AD1068">
        <f>IF(OR($Y1068="",$Z1068=""),"",IF(INDEX($C$2:$C$2000,$Y1068)=INDEX($C$2:$C$2000,$Z1068),0,1))</f>
      </c>
      <c r="AE1068">
        <f>IF($AC1068&lt;&gt;1,"",IF(AND(INDEX($AG$2:$AG$2000,$Y1068)=1,INDEX($AG$2:$AG$2000,$Z1068)=1),1,""))</f>
      </c>
      <c r="AG1068">
        <f>IF($A1068="","",COUNTIFS($W$2:$W$2500,$A1068,$AB$2:$AB$2500,"Yes")+COUNTIFS($X$2:$X$2500,$A1068,$AA$2:$AA$2500,"Yes"))</f>
      </c>
      <c r="AH1068" t="str">
        <f>IF(OR($P1068&lt;&gt;"Yes",N($AG1068)=0),"",IF(AND($AG1068=1,COUNTIFS($W$2:$W$2500,$A1068,$AE$2:$AE$2500,1)+COUNTIFS($X$2:$X$2500,$A1068,$AE$2:$AE$2500,1)&gt;0),"","Yes"))</f>
      </c>
      <c r="AI1068">
        <f>IF($AH1068="Yes",$AG1068,"")</f>
      </c>
      <c r="AJ1068">
        <f>IF($AI1068="","",$AI1068+ROW()/1000000)</f>
      </c>
      <c r="AK1068">
        <f>IF(OR($A1068="",$P1068="Yes",N($AG1068)=0),"",$AG1068+ROW()/1000000)</f>
      </c>
      <c r="AL1068" t="str">
        <f>IF($A1068="","",INDEX(games!$J:$J,ROW())&amp;"")</f>
      </c>
      <c r="AM1068">
        <f>IF($A1068="","",SUMPRODUCT($AO1068:$BD1068,'Map Analysis'!$AP$2^{0,1,2,3,4,5,6,7,8,9,10,11,12,13,14,15}))</f>
      </c>
      <c r="AN1068">
        <f>IF($A1068="","",$AM1068+ROW()/10000000)</f>
      </c>
      <c r="AO1068">
        <f>IF($A1068="","",COUNTIF($W$2:$W$2500,$A1068))</f>
      </c>
      <c r="AP1068">
        <f>IF($A1068="","",SUMIFS($BF$2:$BF$2500,$W$2:$W$2500,$A1068))</f>
      </c>
      <c r="AQ1068">
        <f>IF($A1068="","",SUMIFS($BG$2:$BG$2500,$W$2:$W$2500,$A1068))</f>
      </c>
      <c r="AR1068">
        <f>IF($A1068="","",SUMIFS($BH$2:$BH$2500,$W$2:$W$2500,$A1068))</f>
      </c>
      <c r="AS1068">
        <f>IF($A1068="","",SUMIFS($BI$2:$BI$2500,$W$2:$W$2500,$A1068))</f>
      </c>
      <c r="AT1068">
        <f>IF($A1068="","",SUMIFS($BJ$2:$BJ$2500,$W$2:$W$2500,$A1068))</f>
      </c>
      <c r="AU1068">
        <f>IF($A1068="","",SUMIFS($BK$2:$BK$2500,$W$2:$W$2500,$A1068))</f>
      </c>
      <c r="AV1068">
        <f>IF($A1068="","",SUMIFS($BL$2:$BL$2500,$W$2:$W$2500,$A1068))</f>
      </c>
      <c r="AW1068">
        <f>IF($A1068="","",SUMIFS($BM$2:$BM$2500,$W$2:$W$2500,$A1068))</f>
      </c>
      <c r="AX1068">
        <f>IF($A1068="","",SUMIFS($BN$2:$BN$2500,$W$2:$W$2500,$A1068))</f>
      </c>
      <c r="AY1068">
        <f>IF($A1068="","",SUMIFS($BO$2:$BO$2500,$W$2:$W$2500,$A1068))</f>
      </c>
      <c r="AZ1068">
        <f>IF($A1068="","",SUMIFS($BP$2:$BP$2500,$W$2:$W$2500,$A1068))</f>
      </c>
      <c r="BA1068">
        <f>IF($A1068="","",SUMIFS($BQ$2:$BQ$2500,$W$2:$W$2500,$A1068))</f>
      </c>
      <c r="BB1068">
        <f>IF($A1068="","",SUMIFS($BR$2:$BR$2500,$W$2:$W$2500,$A1068))</f>
      </c>
      <c r="BC1068">
        <f>IF($A1068="","",SUMIFS($BS$2:$BS$2500,$W$2:$W$2500,$A1068))</f>
      </c>
      <c r="BD1068">
        <f>IF($A1068="","",SUMIFS($BT$2:$BT$2500,$W$2:$W$2500,$A1068))</f>
      </c>
      <c r="BF1068">
        <f>IF($Z1068="","",INDEX($AO$2:$AO$2000,$Z1068))</f>
      </c>
      <c r="BG1068">
        <f>IF($Z1068="","",INDEX($AP$2:$AP$2000,$Z1068))</f>
      </c>
      <c r="BH1068">
        <f>IF($Z1068="","",INDEX($AQ$2:$AQ$2000,$Z1068))</f>
      </c>
      <c r="BI1068">
        <f>IF($Z1068="","",INDEX($AR$2:$AR$2000,$Z1068))</f>
      </c>
      <c r="BJ1068">
        <f>IF($Z1068="","",INDEX($AS$2:$AS$2000,$Z1068))</f>
      </c>
      <c r="BK1068">
        <f>IF($Z1068="","",INDEX($AT$2:$AT$2000,$Z1068))</f>
      </c>
      <c r="BL1068">
        <f>IF($Z1068="","",INDEX($AU$2:$AU$2000,$Z1068))</f>
      </c>
      <c r="BM1068">
        <f>IF($Z1068="","",INDEX($AV$2:$AV$2000,$Z1068))</f>
      </c>
      <c r="BN1068">
        <f>IF($Z1068="","",INDEX($AW$2:$AW$2000,$Z1068))</f>
      </c>
      <c r="BO1068">
        <f>IF($Z1068="","",INDEX($AX$2:$AX$2000,$Z1068))</f>
      </c>
      <c r="BP1068">
        <f>IF($Z1068="","",INDEX($AY$2:$AY$2000,$Z1068))</f>
      </c>
      <c r="BQ1068">
        <f>IF($Z1068="","",INDEX($AZ$2:$AZ$2000,$Z1068))</f>
      </c>
      <c r="BR1068">
        <f>IF($Z1068="","",INDEX($BA$2:$BA$2000,$Z1068))</f>
      </c>
      <c r="BS1068">
        <f>IF($Z1068="","",INDEX($BB$2:$BB$2000,$Z1068))</f>
      </c>
      <c r="BT1068">
        <f>IF($Z1068="","",INDEX($BC$2:$BC$2000,$Z1068))</f>
      </c>
      <c r="BV1068">
        <f>IF(OR($A1068="",$P1068&lt;&gt;"Yes",$AH1068="Yes"),"",1+N($AG1068))</f>
      </c>
      <c r="BW1068">
        <f>IF($A1068="","",COUNTIFS($W$2:$W$2500,$A1068,$BZ$2:$BZ$2500,"Yes")+COUNTIFS($X$2:$X$2500,$A1068,$BY$2:$BY$2500,"Yes"))</f>
      </c>
      <c r="BX1068">
        <f>IF(OR($A1068="",$P1068="Yes"),"",IF(N($BW1068)=0,0,1+SUMIFS($CB$2:$CB$2500,$W$2:$W$2500,$A1068)+SUMIFS($CA$2:$CA$2500,$X$2:$X$2500,$A1068)))</f>
      </c>
      <c r="BY1068" t="str">
        <f>IF($Y1068="","",INDEX($AH$2:$AH$2000,$Y1068)&amp;"")</f>
      </c>
      <c r="BZ1068" t="str">
        <f>IF($Z1068="","",INDEX($AH$2:$AH$2000,$Z1068)&amp;"")</f>
      </c>
      <c r="CA1068">
        <f>IF($Y1068="","",INDEX($BV$2:$BV$2000,$Y1068))</f>
      </c>
      <c r="CB1068">
        <f>IF($Z1068="","",INDEX($BV$2:$BV$2000,$Z1068))</f>
      </c>
    </row>
    <row r="1069">
      <c r="A1069" t="str">
        <f>IF(TRIM(INDEX(games!$A:$A,ROW()))="","",TRIM(INDEX(games!$A:$A,ROW())))</f>
      </c>
      <c r="B1069">
        <f>IF(OR($A1069="",INDEX(games!$B:$B,ROW())=""),"",INDEX(games!$B:$B,ROW()))</f>
      </c>
      <c r="C1069" t="str">
        <f>IF(OR($A1069="",INDEX(games!$C:$C,ROW())=""),"",INDEX(games!$C:$C,ROW()))</f>
      </c>
      <c r="D1069">
        <f>IF($A1069="","",COUNTIF($W$2:$W$2500,$A1069)+COUNTIF($X$2:$X$2500,$A1069))</f>
      </c>
      <c r="E1069">
        <f>IF($A1069="","",IFERROR(MATCH($C1069,$R$2:$R$5,0),0))</f>
      </c>
      <c r="F1069">
        <f>IF($A1069="","",MOD(ROW(),34))</f>
      </c>
      <c r="G1069">
        <f>IF($A1069="",NA(),IF($C1069="Action",$B1069,NA()))</f>
      </c>
      <c r="H1069">
        <f>IF($A1069="",NA(),IF($C1069="Action",1+$F1069*0.023,NA()))</f>
      </c>
      <c r="I1069">
        <f>IF($A1069="",NA(),IF($C1069="Strategy",$B1069,NA()))</f>
      </c>
      <c r="J1069">
        <f>IF($A1069="",NA(),IF($C1069="Strategy",2+$F1069*0.023,NA()))</f>
      </c>
      <c r="K1069">
        <f>IF($A1069="",NA(),IF($C1069="Deckbuilder",$B1069,NA()))</f>
      </c>
      <c r="L1069">
        <f>IF($A1069="",NA(),IF($C1069="Deckbuilder",3+$F1069*0.023,NA()))</f>
      </c>
      <c r="M1069">
        <f>IF($A1069="",NA(),IF($C1069="Traditional",$B1069,NA()))</f>
      </c>
      <c r="N1069">
        <f>IF($A1069="",NA(),IF($C1069="Traditional",4+$F1069*0.023,NA()))</f>
      </c>
      <c r="O1069">
        <f>IF($A1069="","",$D1069+ROW()/1000000)</f>
      </c>
      <c r="P1069" t="str">
        <f>IF(OR($A1069="",INDEX(games!$H:$H,ROW())=""),"",INDEX(games!$H:$H,ROW()))</f>
      </c>
      <c r="Q1069">
        <f>IF(OR($A1069="",$P1069&lt;&gt;"Yes"),"",$D1069+ROW()/1000000)</f>
      </c>
      <c r="T1069">
        <f>IF($Y1069="","",INDEX($B$2:$B$2000,$Y1069))</f>
      </c>
      <c r="U1069">
        <f>IF($Z1069="","",INDEX($B$2:$B$2000,$Z1069))</f>
      </c>
      <c r="V1069">
        <f>IF(OR($T1069="",$U1069=""),"",$U1069-$T1069)</f>
      </c>
      <c r="W1069" t="str">
        <f>IF(TRIM(INDEX(connections!$A:$A,ROW()))="","",TRIM(INDEX(connections!$A:$A,ROW())))</f>
      </c>
      <c r="X1069" t="str">
        <f>IF($W1069="","",TRIM(INDEX(connections!$B:$B,ROW())))</f>
      </c>
      <c r="Y1069">
        <f>IF($W1069="","",IFERROR(MATCH($W1069,$A$2:$A$2000,0),""))</f>
      </c>
      <c r="Z1069">
        <f>IF($X1069="","",IFERROR(MATCH($X1069,$A$2:$A$2000,0),""))</f>
      </c>
      <c r="AA1069" t="str">
        <f>IF($Y1069="","",INDEX($P$2:$P$2000,$Y1069))</f>
      </c>
      <c r="AB1069" t="str">
        <f>IF($Z1069="","",INDEX($P$2:$P$2000,$Z1069))</f>
      </c>
      <c r="AC1069">
        <f>IF(AND($AA1069="Yes",$AB1069="Yes"),1,"")</f>
      </c>
      <c r="AD1069">
        <f>IF(OR($Y1069="",$Z1069=""),"",IF(INDEX($C$2:$C$2000,$Y1069)=INDEX($C$2:$C$2000,$Z1069),0,1))</f>
      </c>
      <c r="AE1069">
        <f>IF($AC1069&lt;&gt;1,"",IF(AND(INDEX($AG$2:$AG$2000,$Y1069)=1,INDEX($AG$2:$AG$2000,$Z1069)=1),1,""))</f>
      </c>
      <c r="AG1069">
        <f>IF($A1069="","",COUNTIFS($W$2:$W$2500,$A1069,$AB$2:$AB$2500,"Yes")+COUNTIFS($X$2:$X$2500,$A1069,$AA$2:$AA$2500,"Yes"))</f>
      </c>
      <c r="AH1069" t="str">
        <f>IF(OR($P1069&lt;&gt;"Yes",N($AG1069)=0),"",IF(AND($AG1069=1,COUNTIFS($W$2:$W$2500,$A1069,$AE$2:$AE$2500,1)+COUNTIFS($X$2:$X$2500,$A1069,$AE$2:$AE$2500,1)&gt;0),"","Yes"))</f>
      </c>
      <c r="AI1069">
        <f>IF($AH1069="Yes",$AG1069,"")</f>
      </c>
      <c r="AJ1069">
        <f>IF($AI1069="","",$AI1069+ROW()/1000000)</f>
      </c>
      <c r="AK1069">
        <f>IF(OR($A1069="",$P1069="Yes",N($AG1069)=0),"",$AG1069+ROW()/1000000)</f>
      </c>
      <c r="AL1069" t="str">
        <f>IF($A1069="","",INDEX(games!$J:$J,ROW())&amp;"")</f>
      </c>
      <c r="AM1069">
        <f>IF($A1069="","",SUMPRODUCT($AO1069:$BD1069,'Map Analysis'!$AP$2^{0,1,2,3,4,5,6,7,8,9,10,11,12,13,14,15}))</f>
      </c>
      <c r="AN1069">
        <f>IF($A1069="","",$AM1069+ROW()/10000000)</f>
      </c>
      <c r="AO1069">
        <f>IF($A1069="","",COUNTIF($W$2:$W$2500,$A1069))</f>
      </c>
      <c r="AP1069">
        <f>IF($A1069="","",SUMIFS($BF$2:$BF$2500,$W$2:$W$2500,$A1069))</f>
      </c>
      <c r="AQ1069">
        <f>IF($A1069="","",SUMIFS($BG$2:$BG$2500,$W$2:$W$2500,$A1069))</f>
      </c>
      <c r="AR1069">
        <f>IF($A1069="","",SUMIFS($BH$2:$BH$2500,$W$2:$W$2500,$A1069))</f>
      </c>
      <c r="AS1069">
        <f>IF($A1069="","",SUMIFS($BI$2:$BI$2500,$W$2:$W$2500,$A1069))</f>
      </c>
      <c r="AT1069">
        <f>IF($A1069="","",SUMIFS($BJ$2:$BJ$2500,$W$2:$W$2500,$A1069))</f>
      </c>
      <c r="AU1069">
        <f>IF($A1069="","",SUMIFS($BK$2:$BK$2500,$W$2:$W$2500,$A1069))</f>
      </c>
      <c r="AV1069">
        <f>IF($A1069="","",SUMIFS($BL$2:$BL$2500,$W$2:$W$2500,$A1069))</f>
      </c>
      <c r="AW1069">
        <f>IF($A1069="","",SUMIFS($BM$2:$BM$2500,$W$2:$W$2500,$A1069))</f>
      </c>
      <c r="AX1069">
        <f>IF($A1069="","",SUMIFS($BN$2:$BN$2500,$W$2:$W$2500,$A1069))</f>
      </c>
      <c r="AY1069">
        <f>IF($A1069="","",SUMIFS($BO$2:$BO$2500,$W$2:$W$2500,$A1069))</f>
      </c>
      <c r="AZ1069">
        <f>IF($A1069="","",SUMIFS($BP$2:$BP$2500,$W$2:$W$2500,$A1069))</f>
      </c>
      <c r="BA1069">
        <f>IF($A1069="","",SUMIFS($BQ$2:$BQ$2500,$W$2:$W$2500,$A1069))</f>
      </c>
      <c r="BB1069">
        <f>IF($A1069="","",SUMIFS($BR$2:$BR$2500,$W$2:$W$2500,$A1069))</f>
      </c>
      <c r="BC1069">
        <f>IF($A1069="","",SUMIFS($BS$2:$BS$2500,$W$2:$W$2500,$A1069))</f>
      </c>
      <c r="BD1069">
        <f>IF($A1069="","",SUMIFS($BT$2:$BT$2500,$W$2:$W$2500,$A1069))</f>
      </c>
      <c r="BF1069">
        <f>IF($Z1069="","",INDEX($AO$2:$AO$2000,$Z1069))</f>
      </c>
      <c r="BG1069">
        <f>IF($Z1069="","",INDEX($AP$2:$AP$2000,$Z1069))</f>
      </c>
      <c r="BH1069">
        <f>IF($Z1069="","",INDEX($AQ$2:$AQ$2000,$Z1069))</f>
      </c>
      <c r="BI1069">
        <f>IF($Z1069="","",INDEX($AR$2:$AR$2000,$Z1069))</f>
      </c>
      <c r="BJ1069">
        <f>IF($Z1069="","",INDEX($AS$2:$AS$2000,$Z1069))</f>
      </c>
      <c r="BK1069">
        <f>IF($Z1069="","",INDEX($AT$2:$AT$2000,$Z1069))</f>
      </c>
      <c r="BL1069">
        <f>IF($Z1069="","",INDEX($AU$2:$AU$2000,$Z1069))</f>
      </c>
      <c r="BM1069">
        <f>IF($Z1069="","",INDEX($AV$2:$AV$2000,$Z1069))</f>
      </c>
      <c r="BN1069">
        <f>IF($Z1069="","",INDEX($AW$2:$AW$2000,$Z1069))</f>
      </c>
      <c r="BO1069">
        <f>IF($Z1069="","",INDEX($AX$2:$AX$2000,$Z1069))</f>
      </c>
      <c r="BP1069">
        <f>IF($Z1069="","",INDEX($AY$2:$AY$2000,$Z1069))</f>
      </c>
      <c r="BQ1069">
        <f>IF($Z1069="","",INDEX($AZ$2:$AZ$2000,$Z1069))</f>
      </c>
      <c r="BR1069">
        <f>IF($Z1069="","",INDEX($BA$2:$BA$2000,$Z1069))</f>
      </c>
      <c r="BS1069">
        <f>IF($Z1069="","",INDEX($BB$2:$BB$2000,$Z1069))</f>
      </c>
      <c r="BT1069">
        <f>IF($Z1069="","",INDEX($BC$2:$BC$2000,$Z1069))</f>
      </c>
      <c r="BV1069">
        <f>IF(OR($A1069="",$P1069&lt;&gt;"Yes",$AH1069="Yes"),"",1+N($AG1069))</f>
      </c>
      <c r="BW1069">
        <f>IF($A1069="","",COUNTIFS($W$2:$W$2500,$A1069,$BZ$2:$BZ$2500,"Yes")+COUNTIFS($X$2:$X$2500,$A1069,$BY$2:$BY$2500,"Yes"))</f>
      </c>
      <c r="BX1069">
        <f>IF(OR($A1069="",$P1069="Yes"),"",IF(N($BW1069)=0,0,1+SUMIFS($CB$2:$CB$2500,$W$2:$W$2500,$A1069)+SUMIFS($CA$2:$CA$2500,$X$2:$X$2500,$A1069)))</f>
      </c>
      <c r="BY1069" t="str">
        <f>IF($Y1069="","",INDEX($AH$2:$AH$2000,$Y1069)&amp;"")</f>
      </c>
      <c r="BZ1069" t="str">
        <f>IF($Z1069="","",INDEX($AH$2:$AH$2000,$Z1069)&amp;"")</f>
      </c>
      <c r="CA1069">
        <f>IF($Y1069="","",INDEX($BV$2:$BV$2000,$Y1069))</f>
      </c>
      <c r="CB1069">
        <f>IF($Z1069="","",INDEX($BV$2:$BV$2000,$Z1069))</f>
      </c>
    </row>
    <row r="1070">
      <c r="A1070" t="str">
        <f>IF(TRIM(INDEX(games!$A:$A,ROW()))="","",TRIM(INDEX(games!$A:$A,ROW())))</f>
      </c>
      <c r="B1070">
        <f>IF(OR($A1070="",INDEX(games!$B:$B,ROW())=""),"",INDEX(games!$B:$B,ROW()))</f>
      </c>
      <c r="C1070" t="str">
        <f>IF(OR($A1070="",INDEX(games!$C:$C,ROW())=""),"",INDEX(games!$C:$C,ROW()))</f>
      </c>
      <c r="D1070">
        <f>IF($A1070="","",COUNTIF($W$2:$W$2500,$A1070)+COUNTIF($X$2:$X$2500,$A1070))</f>
      </c>
      <c r="E1070">
        <f>IF($A1070="","",IFERROR(MATCH($C1070,$R$2:$R$5,0),0))</f>
      </c>
      <c r="F1070">
        <f>IF($A1070="","",MOD(ROW(),34))</f>
      </c>
      <c r="G1070">
        <f>IF($A1070="",NA(),IF($C1070="Action",$B1070,NA()))</f>
      </c>
      <c r="H1070">
        <f>IF($A1070="",NA(),IF($C1070="Action",1+$F1070*0.023,NA()))</f>
      </c>
      <c r="I1070">
        <f>IF($A1070="",NA(),IF($C1070="Strategy",$B1070,NA()))</f>
      </c>
      <c r="J1070">
        <f>IF($A1070="",NA(),IF($C1070="Strategy",2+$F1070*0.023,NA()))</f>
      </c>
      <c r="K1070">
        <f>IF($A1070="",NA(),IF($C1070="Deckbuilder",$B1070,NA()))</f>
      </c>
      <c r="L1070">
        <f>IF($A1070="",NA(),IF($C1070="Deckbuilder",3+$F1070*0.023,NA()))</f>
      </c>
      <c r="M1070">
        <f>IF($A1070="",NA(),IF($C1070="Traditional",$B1070,NA()))</f>
      </c>
      <c r="N1070">
        <f>IF($A1070="",NA(),IF($C1070="Traditional",4+$F1070*0.023,NA()))</f>
      </c>
      <c r="O1070">
        <f>IF($A1070="","",$D1070+ROW()/1000000)</f>
      </c>
      <c r="P1070" t="str">
        <f>IF(OR($A1070="",INDEX(games!$H:$H,ROW())=""),"",INDEX(games!$H:$H,ROW()))</f>
      </c>
      <c r="Q1070">
        <f>IF(OR($A1070="",$P1070&lt;&gt;"Yes"),"",$D1070+ROW()/1000000)</f>
      </c>
      <c r="T1070">
        <f>IF($Y1070="","",INDEX($B$2:$B$2000,$Y1070))</f>
      </c>
      <c r="U1070">
        <f>IF($Z1070="","",INDEX($B$2:$B$2000,$Z1070))</f>
      </c>
      <c r="V1070">
        <f>IF(OR($T1070="",$U1070=""),"",$U1070-$T1070)</f>
      </c>
      <c r="W1070" t="str">
        <f>IF(TRIM(INDEX(connections!$A:$A,ROW()))="","",TRIM(INDEX(connections!$A:$A,ROW())))</f>
      </c>
      <c r="X1070" t="str">
        <f>IF($W1070="","",TRIM(INDEX(connections!$B:$B,ROW())))</f>
      </c>
      <c r="Y1070">
        <f>IF($W1070="","",IFERROR(MATCH($W1070,$A$2:$A$2000,0),""))</f>
      </c>
      <c r="Z1070">
        <f>IF($X1070="","",IFERROR(MATCH($X1070,$A$2:$A$2000,0),""))</f>
      </c>
      <c r="AA1070" t="str">
        <f>IF($Y1070="","",INDEX($P$2:$P$2000,$Y1070))</f>
      </c>
      <c r="AB1070" t="str">
        <f>IF($Z1070="","",INDEX($P$2:$P$2000,$Z1070))</f>
      </c>
      <c r="AC1070">
        <f>IF(AND($AA1070="Yes",$AB1070="Yes"),1,"")</f>
      </c>
      <c r="AD1070">
        <f>IF(OR($Y1070="",$Z1070=""),"",IF(INDEX($C$2:$C$2000,$Y1070)=INDEX($C$2:$C$2000,$Z1070),0,1))</f>
      </c>
      <c r="AE1070">
        <f>IF($AC1070&lt;&gt;1,"",IF(AND(INDEX($AG$2:$AG$2000,$Y1070)=1,INDEX($AG$2:$AG$2000,$Z1070)=1),1,""))</f>
      </c>
      <c r="AG1070">
        <f>IF($A1070="","",COUNTIFS($W$2:$W$2500,$A1070,$AB$2:$AB$2500,"Yes")+COUNTIFS($X$2:$X$2500,$A1070,$AA$2:$AA$2500,"Yes"))</f>
      </c>
      <c r="AH1070" t="str">
        <f>IF(OR($P1070&lt;&gt;"Yes",N($AG1070)=0),"",IF(AND($AG1070=1,COUNTIFS($W$2:$W$2500,$A1070,$AE$2:$AE$2500,1)+COUNTIFS($X$2:$X$2500,$A1070,$AE$2:$AE$2500,1)&gt;0),"","Yes"))</f>
      </c>
      <c r="AI1070">
        <f>IF($AH1070="Yes",$AG1070,"")</f>
      </c>
      <c r="AJ1070">
        <f>IF($AI1070="","",$AI1070+ROW()/1000000)</f>
      </c>
      <c r="AK1070">
        <f>IF(OR($A1070="",$P1070="Yes",N($AG1070)=0),"",$AG1070+ROW()/1000000)</f>
      </c>
      <c r="AL1070" t="str">
        <f>IF($A1070="","",INDEX(games!$J:$J,ROW())&amp;"")</f>
      </c>
      <c r="AM1070">
        <f>IF($A1070="","",SUMPRODUCT($AO1070:$BD1070,'Map Analysis'!$AP$2^{0,1,2,3,4,5,6,7,8,9,10,11,12,13,14,15}))</f>
      </c>
      <c r="AN1070">
        <f>IF($A1070="","",$AM1070+ROW()/10000000)</f>
      </c>
      <c r="AO1070">
        <f>IF($A1070="","",COUNTIF($W$2:$W$2500,$A1070))</f>
      </c>
      <c r="AP1070">
        <f>IF($A1070="","",SUMIFS($BF$2:$BF$2500,$W$2:$W$2500,$A1070))</f>
      </c>
      <c r="AQ1070">
        <f>IF($A1070="","",SUMIFS($BG$2:$BG$2500,$W$2:$W$2500,$A1070))</f>
      </c>
      <c r="AR1070">
        <f>IF($A1070="","",SUMIFS($BH$2:$BH$2500,$W$2:$W$2500,$A1070))</f>
      </c>
      <c r="AS1070">
        <f>IF($A1070="","",SUMIFS($BI$2:$BI$2500,$W$2:$W$2500,$A1070))</f>
      </c>
      <c r="AT1070">
        <f>IF($A1070="","",SUMIFS($BJ$2:$BJ$2500,$W$2:$W$2500,$A1070))</f>
      </c>
      <c r="AU1070">
        <f>IF($A1070="","",SUMIFS($BK$2:$BK$2500,$W$2:$W$2500,$A1070))</f>
      </c>
      <c r="AV1070">
        <f>IF($A1070="","",SUMIFS($BL$2:$BL$2500,$W$2:$W$2500,$A1070))</f>
      </c>
      <c r="AW1070">
        <f>IF($A1070="","",SUMIFS($BM$2:$BM$2500,$W$2:$W$2500,$A1070))</f>
      </c>
      <c r="AX1070">
        <f>IF($A1070="","",SUMIFS($BN$2:$BN$2500,$W$2:$W$2500,$A1070))</f>
      </c>
      <c r="AY1070">
        <f>IF($A1070="","",SUMIFS($BO$2:$BO$2500,$W$2:$W$2500,$A1070))</f>
      </c>
      <c r="AZ1070">
        <f>IF($A1070="","",SUMIFS($BP$2:$BP$2500,$W$2:$W$2500,$A1070))</f>
      </c>
      <c r="BA1070">
        <f>IF($A1070="","",SUMIFS($BQ$2:$BQ$2500,$W$2:$W$2500,$A1070))</f>
      </c>
      <c r="BB1070">
        <f>IF($A1070="","",SUMIFS($BR$2:$BR$2500,$W$2:$W$2500,$A1070))</f>
      </c>
      <c r="BC1070">
        <f>IF($A1070="","",SUMIFS($BS$2:$BS$2500,$W$2:$W$2500,$A1070))</f>
      </c>
      <c r="BD1070">
        <f>IF($A1070="","",SUMIFS($BT$2:$BT$2500,$W$2:$W$2500,$A1070))</f>
      </c>
      <c r="BF1070">
        <f>IF($Z1070="","",INDEX($AO$2:$AO$2000,$Z1070))</f>
      </c>
      <c r="BG1070">
        <f>IF($Z1070="","",INDEX($AP$2:$AP$2000,$Z1070))</f>
      </c>
      <c r="BH1070">
        <f>IF($Z1070="","",INDEX($AQ$2:$AQ$2000,$Z1070))</f>
      </c>
      <c r="BI1070">
        <f>IF($Z1070="","",INDEX($AR$2:$AR$2000,$Z1070))</f>
      </c>
      <c r="BJ1070">
        <f>IF($Z1070="","",INDEX($AS$2:$AS$2000,$Z1070))</f>
      </c>
      <c r="BK1070">
        <f>IF($Z1070="","",INDEX($AT$2:$AT$2000,$Z1070))</f>
      </c>
      <c r="BL1070">
        <f>IF($Z1070="","",INDEX($AU$2:$AU$2000,$Z1070))</f>
      </c>
      <c r="BM1070">
        <f>IF($Z1070="","",INDEX($AV$2:$AV$2000,$Z1070))</f>
      </c>
      <c r="BN1070">
        <f>IF($Z1070="","",INDEX($AW$2:$AW$2000,$Z1070))</f>
      </c>
      <c r="BO1070">
        <f>IF($Z1070="","",INDEX($AX$2:$AX$2000,$Z1070))</f>
      </c>
      <c r="BP1070">
        <f>IF($Z1070="","",INDEX($AY$2:$AY$2000,$Z1070))</f>
      </c>
      <c r="BQ1070">
        <f>IF($Z1070="","",INDEX($AZ$2:$AZ$2000,$Z1070))</f>
      </c>
      <c r="BR1070">
        <f>IF($Z1070="","",INDEX($BA$2:$BA$2000,$Z1070))</f>
      </c>
      <c r="BS1070">
        <f>IF($Z1070="","",INDEX($BB$2:$BB$2000,$Z1070))</f>
      </c>
      <c r="BT1070">
        <f>IF($Z1070="","",INDEX($BC$2:$BC$2000,$Z1070))</f>
      </c>
      <c r="BV1070">
        <f>IF(OR($A1070="",$P1070&lt;&gt;"Yes",$AH1070="Yes"),"",1+N($AG1070))</f>
      </c>
      <c r="BW1070">
        <f>IF($A1070="","",COUNTIFS($W$2:$W$2500,$A1070,$BZ$2:$BZ$2500,"Yes")+COUNTIFS($X$2:$X$2500,$A1070,$BY$2:$BY$2500,"Yes"))</f>
      </c>
      <c r="BX1070">
        <f>IF(OR($A1070="",$P1070="Yes"),"",IF(N($BW1070)=0,0,1+SUMIFS($CB$2:$CB$2500,$W$2:$W$2500,$A1070)+SUMIFS($CA$2:$CA$2500,$X$2:$X$2500,$A1070)))</f>
      </c>
      <c r="BY1070" t="str">
        <f>IF($Y1070="","",INDEX($AH$2:$AH$2000,$Y1070)&amp;"")</f>
      </c>
      <c r="BZ1070" t="str">
        <f>IF($Z1070="","",INDEX($AH$2:$AH$2000,$Z1070)&amp;"")</f>
      </c>
      <c r="CA1070">
        <f>IF($Y1070="","",INDEX($BV$2:$BV$2000,$Y1070))</f>
      </c>
      <c r="CB1070">
        <f>IF($Z1070="","",INDEX($BV$2:$BV$2000,$Z1070))</f>
      </c>
    </row>
    <row r="1071">
      <c r="A1071" t="str">
        <f>IF(TRIM(INDEX(games!$A:$A,ROW()))="","",TRIM(INDEX(games!$A:$A,ROW())))</f>
      </c>
      <c r="B1071">
        <f>IF(OR($A1071="",INDEX(games!$B:$B,ROW())=""),"",INDEX(games!$B:$B,ROW()))</f>
      </c>
      <c r="C1071" t="str">
        <f>IF(OR($A1071="",INDEX(games!$C:$C,ROW())=""),"",INDEX(games!$C:$C,ROW()))</f>
      </c>
      <c r="D1071">
        <f>IF($A1071="","",COUNTIF($W$2:$W$2500,$A1071)+COUNTIF($X$2:$X$2500,$A1071))</f>
      </c>
      <c r="E1071">
        <f>IF($A1071="","",IFERROR(MATCH($C1071,$R$2:$R$5,0),0))</f>
      </c>
      <c r="F1071">
        <f>IF($A1071="","",MOD(ROW(),34))</f>
      </c>
      <c r="G1071">
        <f>IF($A1071="",NA(),IF($C1071="Action",$B1071,NA()))</f>
      </c>
      <c r="H1071">
        <f>IF($A1071="",NA(),IF($C1071="Action",1+$F1071*0.023,NA()))</f>
      </c>
      <c r="I1071">
        <f>IF($A1071="",NA(),IF($C1071="Strategy",$B1071,NA()))</f>
      </c>
      <c r="J1071">
        <f>IF($A1071="",NA(),IF($C1071="Strategy",2+$F1071*0.023,NA()))</f>
      </c>
      <c r="K1071">
        <f>IF($A1071="",NA(),IF($C1071="Deckbuilder",$B1071,NA()))</f>
      </c>
      <c r="L1071">
        <f>IF($A1071="",NA(),IF($C1071="Deckbuilder",3+$F1071*0.023,NA()))</f>
      </c>
      <c r="M1071">
        <f>IF($A1071="",NA(),IF($C1071="Traditional",$B1071,NA()))</f>
      </c>
      <c r="N1071">
        <f>IF($A1071="",NA(),IF($C1071="Traditional",4+$F1071*0.023,NA()))</f>
      </c>
      <c r="O1071">
        <f>IF($A1071="","",$D1071+ROW()/1000000)</f>
      </c>
      <c r="P1071" t="str">
        <f>IF(OR($A1071="",INDEX(games!$H:$H,ROW())=""),"",INDEX(games!$H:$H,ROW()))</f>
      </c>
      <c r="Q1071">
        <f>IF(OR($A1071="",$P1071&lt;&gt;"Yes"),"",$D1071+ROW()/1000000)</f>
      </c>
      <c r="T1071">
        <f>IF($Y1071="","",INDEX($B$2:$B$2000,$Y1071))</f>
      </c>
      <c r="U1071">
        <f>IF($Z1071="","",INDEX($B$2:$B$2000,$Z1071))</f>
      </c>
      <c r="V1071">
        <f>IF(OR($T1071="",$U1071=""),"",$U1071-$T1071)</f>
      </c>
      <c r="W1071" t="str">
        <f>IF(TRIM(INDEX(connections!$A:$A,ROW()))="","",TRIM(INDEX(connections!$A:$A,ROW())))</f>
      </c>
      <c r="X1071" t="str">
        <f>IF($W1071="","",TRIM(INDEX(connections!$B:$B,ROW())))</f>
      </c>
      <c r="Y1071">
        <f>IF($W1071="","",IFERROR(MATCH($W1071,$A$2:$A$2000,0),""))</f>
      </c>
      <c r="Z1071">
        <f>IF($X1071="","",IFERROR(MATCH($X1071,$A$2:$A$2000,0),""))</f>
      </c>
      <c r="AA1071" t="str">
        <f>IF($Y1071="","",INDEX($P$2:$P$2000,$Y1071))</f>
      </c>
      <c r="AB1071" t="str">
        <f>IF($Z1071="","",INDEX($P$2:$P$2000,$Z1071))</f>
      </c>
      <c r="AC1071">
        <f>IF(AND($AA1071="Yes",$AB1071="Yes"),1,"")</f>
      </c>
      <c r="AD1071">
        <f>IF(OR($Y1071="",$Z1071=""),"",IF(INDEX($C$2:$C$2000,$Y1071)=INDEX($C$2:$C$2000,$Z1071),0,1))</f>
      </c>
      <c r="AE1071">
        <f>IF($AC1071&lt;&gt;1,"",IF(AND(INDEX($AG$2:$AG$2000,$Y1071)=1,INDEX($AG$2:$AG$2000,$Z1071)=1),1,""))</f>
      </c>
      <c r="AG1071">
        <f>IF($A1071="","",COUNTIFS($W$2:$W$2500,$A1071,$AB$2:$AB$2500,"Yes")+COUNTIFS($X$2:$X$2500,$A1071,$AA$2:$AA$2500,"Yes"))</f>
      </c>
      <c r="AH1071" t="str">
        <f>IF(OR($P1071&lt;&gt;"Yes",N($AG1071)=0),"",IF(AND($AG1071=1,COUNTIFS($W$2:$W$2500,$A1071,$AE$2:$AE$2500,1)+COUNTIFS($X$2:$X$2500,$A1071,$AE$2:$AE$2500,1)&gt;0),"","Yes"))</f>
      </c>
      <c r="AI1071">
        <f>IF($AH1071="Yes",$AG1071,"")</f>
      </c>
      <c r="AJ1071">
        <f>IF($AI1071="","",$AI1071+ROW()/1000000)</f>
      </c>
      <c r="AK1071">
        <f>IF(OR($A1071="",$P1071="Yes",N($AG1071)=0),"",$AG1071+ROW()/1000000)</f>
      </c>
      <c r="AL1071" t="str">
        <f>IF($A1071="","",INDEX(games!$J:$J,ROW())&amp;"")</f>
      </c>
      <c r="AM1071">
        <f>IF($A1071="","",SUMPRODUCT($AO1071:$BD1071,'Map Analysis'!$AP$2^{0,1,2,3,4,5,6,7,8,9,10,11,12,13,14,15}))</f>
      </c>
      <c r="AN1071">
        <f>IF($A1071="","",$AM1071+ROW()/10000000)</f>
      </c>
      <c r="AO1071">
        <f>IF($A1071="","",COUNTIF($W$2:$W$2500,$A1071))</f>
      </c>
      <c r="AP1071">
        <f>IF($A1071="","",SUMIFS($BF$2:$BF$2500,$W$2:$W$2500,$A1071))</f>
      </c>
      <c r="AQ1071">
        <f>IF($A1071="","",SUMIFS($BG$2:$BG$2500,$W$2:$W$2500,$A1071))</f>
      </c>
      <c r="AR1071">
        <f>IF($A1071="","",SUMIFS($BH$2:$BH$2500,$W$2:$W$2500,$A1071))</f>
      </c>
      <c r="AS1071">
        <f>IF($A1071="","",SUMIFS($BI$2:$BI$2500,$W$2:$W$2500,$A1071))</f>
      </c>
      <c r="AT1071">
        <f>IF($A1071="","",SUMIFS($BJ$2:$BJ$2500,$W$2:$W$2500,$A1071))</f>
      </c>
      <c r="AU1071">
        <f>IF($A1071="","",SUMIFS($BK$2:$BK$2500,$W$2:$W$2500,$A1071))</f>
      </c>
      <c r="AV1071">
        <f>IF($A1071="","",SUMIFS($BL$2:$BL$2500,$W$2:$W$2500,$A1071))</f>
      </c>
      <c r="AW1071">
        <f>IF($A1071="","",SUMIFS($BM$2:$BM$2500,$W$2:$W$2500,$A1071))</f>
      </c>
      <c r="AX1071">
        <f>IF($A1071="","",SUMIFS($BN$2:$BN$2500,$W$2:$W$2500,$A1071))</f>
      </c>
      <c r="AY1071">
        <f>IF($A1071="","",SUMIFS($BO$2:$BO$2500,$W$2:$W$2500,$A1071))</f>
      </c>
      <c r="AZ1071">
        <f>IF($A1071="","",SUMIFS($BP$2:$BP$2500,$W$2:$W$2500,$A1071))</f>
      </c>
      <c r="BA1071">
        <f>IF($A1071="","",SUMIFS($BQ$2:$BQ$2500,$W$2:$W$2500,$A1071))</f>
      </c>
      <c r="BB1071">
        <f>IF($A1071="","",SUMIFS($BR$2:$BR$2500,$W$2:$W$2500,$A1071))</f>
      </c>
      <c r="BC1071">
        <f>IF($A1071="","",SUMIFS($BS$2:$BS$2500,$W$2:$W$2500,$A1071))</f>
      </c>
      <c r="BD1071">
        <f>IF($A1071="","",SUMIFS($BT$2:$BT$2500,$W$2:$W$2500,$A1071))</f>
      </c>
      <c r="BF1071">
        <f>IF($Z1071="","",INDEX($AO$2:$AO$2000,$Z1071))</f>
      </c>
      <c r="BG1071">
        <f>IF($Z1071="","",INDEX($AP$2:$AP$2000,$Z1071))</f>
      </c>
      <c r="BH1071">
        <f>IF($Z1071="","",INDEX($AQ$2:$AQ$2000,$Z1071))</f>
      </c>
      <c r="BI1071">
        <f>IF($Z1071="","",INDEX($AR$2:$AR$2000,$Z1071))</f>
      </c>
      <c r="BJ1071">
        <f>IF($Z1071="","",INDEX($AS$2:$AS$2000,$Z1071))</f>
      </c>
      <c r="BK1071">
        <f>IF($Z1071="","",INDEX($AT$2:$AT$2000,$Z1071))</f>
      </c>
      <c r="BL1071">
        <f>IF($Z1071="","",INDEX($AU$2:$AU$2000,$Z1071))</f>
      </c>
      <c r="BM1071">
        <f>IF($Z1071="","",INDEX($AV$2:$AV$2000,$Z1071))</f>
      </c>
      <c r="BN1071">
        <f>IF($Z1071="","",INDEX($AW$2:$AW$2000,$Z1071))</f>
      </c>
      <c r="BO1071">
        <f>IF($Z1071="","",INDEX($AX$2:$AX$2000,$Z1071))</f>
      </c>
      <c r="BP1071">
        <f>IF($Z1071="","",INDEX($AY$2:$AY$2000,$Z1071))</f>
      </c>
      <c r="BQ1071">
        <f>IF($Z1071="","",INDEX($AZ$2:$AZ$2000,$Z1071))</f>
      </c>
      <c r="BR1071">
        <f>IF($Z1071="","",INDEX($BA$2:$BA$2000,$Z1071))</f>
      </c>
      <c r="BS1071">
        <f>IF($Z1071="","",INDEX($BB$2:$BB$2000,$Z1071))</f>
      </c>
      <c r="BT1071">
        <f>IF($Z1071="","",INDEX($BC$2:$BC$2000,$Z1071))</f>
      </c>
      <c r="BV1071">
        <f>IF(OR($A1071="",$P1071&lt;&gt;"Yes",$AH1071="Yes"),"",1+N($AG1071))</f>
      </c>
      <c r="BW1071">
        <f>IF($A1071="","",COUNTIFS($W$2:$W$2500,$A1071,$BZ$2:$BZ$2500,"Yes")+COUNTIFS($X$2:$X$2500,$A1071,$BY$2:$BY$2500,"Yes"))</f>
      </c>
      <c r="BX1071">
        <f>IF(OR($A1071="",$P1071="Yes"),"",IF(N($BW1071)=0,0,1+SUMIFS($CB$2:$CB$2500,$W$2:$W$2500,$A1071)+SUMIFS($CA$2:$CA$2500,$X$2:$X$2500,$A1071)))</f>
      </c>
      <c r="BY1071" t="str">
        <f>IF($Y1071="","",INDEX($AH$2:$AH$2000,$Y1071)&amp;"")</f>
      </c>
      <c r="BZ1071" t="str">
        <f>IF($Z1071="","",INDEX($AH$2:$AH$2000,$Z1071)&amp;"")</f>
      </c>
      <c r="CA1071">
        <f>IF($Y1071="","",INDEX($BV$2:$BV$2000,$Y1071))</f>
      </c>
      <c r="CB1071">
        <f>IF($Z1071="","",INDEX($BV$2:$BV$2000,$Z1071))</f>
      </c>
    </row>
    <row r="1072">
      <c r="A1072" t="str">
        <f>IF(TRIM(INDEX(games!$A:$A,ROW()))="","",TRIM(INDEX(games!$A:$A,ROW())))</f>
      </c>
      <c r="B1072">
        <f>IF(OR($A1072="",INDEX(games!$B:$B,ROW())=""),"",INDEX(games!$B:$B,ROW()))</f>
      </c>
      <c r="C1072" t="str">
        <f>IF(OR($A1072="",INDEX(games!$C:$C,ROW())=""),"",INDEX(games!$C:$C,ROW()))</f>
      </c>
      <c r="D1072">
        <f>IF($A1072="","",COUNTIF($W$2:$W$2500,$A1072)+COUNTIF($X$2:$X$2500,$A1072))</f>
      </c>
      <c r="E1072">
        <f>IF($A1072="","",IFERROR(MATCH($C1072,$R$2:$R$5,0),0))</f>
      </c>
      <c r="F1072">
        <f>IF($A1072="","",MOD(ROW(),34))</f>
      </c>
      <c r="G1072">
        <f>IF($A1072="",NA(),IF($C1072="Action",$B1072,NA()))</f>
      </c>
      <c r="H1072">
        <f>IF($A1072="",NA(),IF($C1072="Action",1+$F1072*0.023,NA()))</f>
      </c>
      <c r="I1072">
        <f>IF($A1072="",NA(),IF($C1072="Strategy",$B1072,NA()))</f>
      </c>
      <c r="J1072">
        <f>IF($A1072="",NA(),IF($C1072="Strategy",2+$F1072*0.023,NA()))</f>
      </c>
      <c r="K1072">
        <f>IF($A1072="",NA(),IF($C1072="Deckbuilder",$B1072,NA()))</f>
      </c>
      <c r="L1072">
        <f>IF($A1072="",NA(),IF($C1072="Deckbuilder",3+$F1072*0.023,NA()))</f>
      </c>
      <c r="M1072">
        <f>IF($A1072="",NA(),IF($C1072="Traditional",$B1072,NA()))</f>
      </c>
      <c r="N1072">
        <f>IF($A1072="",NA(),IF($C1072="Traditional",4+$F1072*0.023,NA()))</f>
      </c>
      <c r="O1072">
        <f>IF($A1072="","",$D1072+ROW()/1000000)</f>
      </c>
      <c r="P1072" t="str">
        <f>IF(OR($A1072="",INDEX(games!$H:$H,ROW())=""),"",INDEX(games!$H:$H,ROW()))</f>
      </c>
      <c r="Q1072">
        <f>IF(OR($A1072="",$P1072&lt;&gt;"Yes"),"",$D1072+ROW()/1000000)</f>
      </c>
      <c r="T1072">
        <f>IF($Y1072="","",INDEX($B$2:$B$2000,$Y1072))</f>
      </c>
      <c r="U1072">
        <f>IF($Z1072="","",INDEX($B$2:$B$2000,$Z1072))</f>
      </c>
      <c r="V1072">
        <f>IF(OR($T1072="",$U1072=""),"",$U1072-$T1072)</f>
      </c>
      <c r="W1072" t="str">
        <f>IF(TRIM(INDEX(connections!$A:$A,ROW()))="","",TRIM(INDEX(connections!$A:$A,ROW())))</f>
      </c>
      <c r="X1072" t="str">
        <f>IF($W1072="","",TRIM(INDEX(connections!$B:$B,ROW())))</f>
      </c>
      <c r="Y1072">
        <f>IF($W1072="","",IFERROR(MATCH($W1072,$A$2:$A$2000,0),""))</f>
      </c>
      <c r="Z1072">
        <f>IF($X1072="","",IFERROR(MATCH($X1072,$A$2:$A$2000,0),""))</f>
      </c>
      <c r="AA1072" t="str">
        <f>IF($Y1072="","",INDEX($P$2:$P$2000,$Y1072))</f>
      </c>
      <c r="AB1072" t="str">
        <f>IF($Z1072="","",INDEX($P$2:$P$2000,$Z1072))</f>
      </c>
      <c r="AC1072">
        <f>IF(AND($AA1072="Yes",$AB1072="Yes"),1,"")</f>
      </c>
      <c r="AD1072">
        <f>IF(OR($Y1072="",$Z1072=""),"",IF(INDEX($C$2:$C$2000,$Y1072)=INDEX($C$2:$C$2000,$Z1072),0,1))</f>
      </c>
      <c r="AE1072">
        <f>IF($AC1072&lt;&gt;1,"",IF(AND(INDEX($AG$2:$AG$2000,$Y1072)=1,INDEX($AG$2:$AG$2000,$Z1072)=1),1,""))</f>
      </c>
      <c r="AG1072">
        <f>IF($A1072="","",COUNTIFS($W$2:$W$2500,$A1072,$AB$2:$AB$2500,"Yes")+COUNTIFS($X$2:$X$2500,$A1072,$AA$2:$AA$2500,"Yes"))</f>
      </c>
      <c r="AH1072" t="str">
        <f>IF(OR($P1072&lt;&gt;"Yes",N($AG1072)=0),"",IF(AND($AG1072=1,COUNTIFS($W$2:$W$2500,$A1072,$AE$2:$AE$2500,1)+COUNTIFS($X$2:$X$2500,$A1072,$AE$2:$AE$2500,1)&gt;0),"","Yes"))</f>
      </c>
      <c r="AI1072">
        <f>IF($AH1072="Yes",$AG1072,"")</f>
      </c>
      <c r="AJ1072">
        <f>IF($AI1072="","",$AI1072+ROW()/1000000)</f>
      </c>
      <c r="AK1072">
        <f>IF(OR($A1072="",$P1072="Yes",N($AG1072)=0),"",$AG1072+ROW()/1000000)</f>
      </c>
      <c r="AL1072" t="str">
        <f>IF($A1072="","",INDEX(games!$J:$J,ROW())&amp;"")</f>
      </c>
      <c r="AM1072">
        <f>IF($A1072="","",SUMPRODUCT($AO1072:$BD1072,'Map Analysis'!$AP$2^{0,1,2,3,4,5,6,7,8,9,10,11,12,13,14,15}))</f>
      </c>
      <c r="AN1072">
        <f>IF($A1072="","",$AM1072+ROW()/10000000)</f>
      </c>
      <c r="AO1072">
        <f>IF($A1072="","",COUNTIF($W$2:$W$2500,$A1072))</f>
      </c>
      <c r="AP1072">
        <f>IF($A1072="","",SUMIFS($BF$2:$BF$2500,$W$2:$W$2500,$A1072))</f>
      </c>
      <c r="AQ1072">
        <f>IF($A1072="","",SUMIFS($BG$2:$BG$2500,$W$2:$W$2500,$A1072))</f>
      </c>
      <c r="AR1072">
        <f>IF($A1072="","",SUMIFS($BH$2:$BH$2500,$W$2:$W$2500,$A1072))</f>
      </c>
      <c r="AS1072">
        <f>IF($A1072="","",SUMIFS($BI$2:$BI$2500,$W$2:$W$2500,$A1072))</f>
      </c>
      <c r="AT1072">
        <f>IF($A1072="","",SUMIFS($BJ$2:$BJ$2500,$W$2:$W$2500,$A1072))</f>
      </c>
      <c r="AU1072">
        <f>IF($A1072="","",SUMIFS($BK$2:$BK$2500,$W$2:$W$2500,$A1072))</f>
      </c>
      <c r="AV1072">
        <f>IF($A1072="","",SUMIFS($BL$2:$BL$2500,$W$2:$W$2500,$A1072))</f>
      </c>
      <c r="AW1072">
        <f>IF($A1072="","",SUMIFS($BM$2:$BM$2500,$W$2:$W$2500,$A1072))</f>
      </c>
      <c r="AX1072">
        <f>IF($A1072="","",SUMIFS($BN$2:$BN$2500,$W$2:$W$2500,$A1072))</f>
      </c>
      <c r="AY1072">
        <f>IF($A1072="","",SUMIFS($BO$2:$BO$2500,$W$2:$W$2500,$A1072))</f>
      </c>
      <c r="AZ1072">
        <f>IF($A1072="","",SUMIFS($BP$2:$BP$2500,$W$2:$W$2500,$A1072))</f>
      </c>
      <c r="BA1072">
        <f>IF($A1072="","",SUMIFS($BQ$2:$BQ$2500,$W$2:$W$2500,$A1072))</f>
      </c>
      <c r="BB1072">
        <f>IF($A1072="","",SUMIFS($BR$2:$BR$2500,$W$2:$W$2500,$A1072))</f>
      </c>
      <c r="BC1072">
        <f>IF($A1072="","",SUMIFS($BS$2:$BS$2500,$W$2:$W$2500,$A1072))</f>
      </c>
      <c r="BD1072">
        <f>IF($A1072="","",SUMIFS($BT$2:$BT$2500,$W$2:$W$2500,$A1072))</f>
      </c>
      <c r="BF1072">
        <f>IF($Z1072="","",INDEX($AO$2:$AO$2000,$Z1072))</f>
      </c>
      <c r="BG1072">
        <f>IF($Z1072="","",INDEX($AP$2:$AP$2000,$Z1072))</f>
      </c>
      <c r="BH1072">
        <f>IF($Z1072="","",INDEX($AQ$2:$AQ$2000,$Z1072))</f>
      </c>
      <c r="BI1072">
        <f>IF($Z1072="","",INDEX($AR$2:$AR$2000,$Z1072))</f>
      </c>
      <c r="BJ1072">
        <f>IF($Z1072="","",INDEX($AS$2:$AS$2000,$Z1072))</f>
      </c>
      <c r="BK1072">
        <f>IF($Z1072="","",INDEX($AT$2:$AT$2000,$Z1072))</f>
      </c>
      <c r="BL1072">
        <f>IF($Z1072="","",INDEX($AU$2:$AU$2000,$Z1072))</f>
      </c>
      <c r="BM1072">
        <f>IF($Z1072="","",INDEX($AV$2:$AV$2000,$Z1072))</f>
      </c>
      <c r="BN1072">
        <f>IF($Z1072="","",INDEX($AW$2:$AW$2000,$Z1072))</f>
      </c>
      <c r="BO1072">
        <f>IF($Z1072="","",INDEX($AX$2:$AX$2000,$Z1072))</f>
      </c>
      <c r="BP1072">
        <f>IF($Z1072="","",INDEX($AY$2:$AY$2000,$Z1072))</f>
      </c>
      <c r="BQ1072">
        <f>IF($Z1072="","",INDEX($AZ$2:$AZ$2000,$Z1072))</f>
      </c>
      <c r="BR1072">
        <f>IF($Z1072="","",INDEX($BA$2:$BA$2000,$Z1072))</f>
      </c>
      <c r="BS1072">
        <f>IF($Z1072="","",INDEX($BB$2:$BB$2000,$Z1072))</f>
      </c>
      <c r="BT1072">
        <f>IF($Z1072="","",INDEX($BC$2:$BC$2000,$Z1072))</f>
      </c>
      <c r="BV1072">
        <f>IF(OR($A1072="",$P1072&lt;&gt;"Yes",$AH1072="Yes"),"",1+N($AG1072))</f>
      </c>
      <c r="BW1072">
        <f>IF($A1072="","",COUNTIFS($W$2:$W$2500,$A1072,$BZ$2:$BZ$2500,"Yes")+COUNTIFS($X$2:$X$2500,$A1072,$BY$2:$BY$2500,"Yes"))</f>
      </c>
      <c r="BX1072">
        <f>IF(OR($A1072="",$P1072="Yes"),"",IF(N($BW1072)=0,0,1+SUMIFS($CB$2:$CB$2500,$W$2:$W$2500,$A1072)+SUMIFS($CA$2:$CA$2500,$X$2:$X$2500,$A1072)))</f>
      </c>
      <c r="BY1072" t="str">
        <f>IF($Y1072="","",INDEX($AH$2:$AH$2000,$Y1072)&amp;"")</f>
      </c>
      <c r="BZ1072" t="str">
        <f>IF($Z1072="","",INDEX($AH$2:$AH$2000,$Z1072)&amp;"")</f>
      </c>
      <c r="CA1072">
        <f>IF($Y1072="","",INDEX($BV$2:$BV$2000,$Y1072))</f>
      </c>
      <c r="CB1072">
        <f>IF($Z1072="","",INDEX($BV$2:$BV$2000,$Z1072))</f>
      </c>
    </row>
    <row r="1073">
      <c r="A1073" t="str">
        <f>IF(TRIM(INDEX(games!$A:$A,ROW()))="","",TRIM(INDEX(games!$A:$A,ROW())))</f>
      </c>
      <c r="B1073">
        <f>IF(OR($A1073="",INDEX(games!$B:$B,ROW())=""),"",INDEX(games!$B:$B,ROW()))</f>
      </c>
      <c r="C1073" t="str">
        <f>IF(OR($A1073="",INDEX(games!$C:$C,ROW())=""),"",INDEX(games!$C:$C,ROW()))</f>
      </c>
      <c r="D1073">
        <f>IF($A1073="","",COUNTIF($W$2:$W$2500,$A1073)+COUNTIF($X$2:$X$2500,$A1073))</f>
      </c>
      <c r="E1073">
        <f>IF($A1073="","",IFERROR(MATCH($C1073,$R$2:$R$5,0),0))</f>
      </c>
      <c r="F1073">
        <f>IF($A1073="","",MOD(ROW(),34))</f>
      </c>
      <c r="G1073">
        <f>IF($A1073="",NA(),IF($C1073="Action",$B1073,NA()))</f>
      </c>
      <c r="H1073">
        <f>IF($A1073="",NA(),IF($C1073="Action",1+$F1073*0.023,NA()))</f>
      </c>
      <c r="I1073">
        <f>IF($A1073="",NA(),IF($C1073="Strategy",$B1073,NA()))</f>
      </c>
      <c r="J1073">
        <f>IF($A1073="",NA(),IF($C1073="Strategy",2+$F1073*0.023,NA()))</f>
      </c>
      <c r="K1073">
        <f>IF($A1073="",NA(),IF($C1073="Deckbuilder",$B1073,NA()))</f>
      </c>
      <c r="L1073">
        <f>IF($A1073="",NA(),IF($C1073="Deckbuilder",3+$F1073*0.023,NA()))</f>
      </c>
      <c r="M1073">
        <f>IF($A1073="",NA(),IF($C1073="Traditional",$B1073,NA()))</f>
      </c>
      <c r="N1073">
        <f>IF($A1073="",NA(),IF($C1073="Traditional",4+$F1073*0.023,NA()))</f>
      </c>
      <c r="O1073">
        <f>IF($A1073="","",$D1073+ROW()/1000000)</f>
      </c>
      <c r="P1073" t="str">
        <f>IF(OR($A1073="",INDEX(games!$H:$H,ROW())=""),"",INDEX(games!$H:$H,ROW()))</f>
      </c>
      <c r="Q1073">
        <f>IF(OR($A1073="",$P1073&lt;&gt;"Yes"),"",$D1073+ROW()/1000000)</f>
      </c>
      <c r="T1073">
        <f>IF($Y1073="","",INDEX($B$2:$B$2000,$Y1073))</f>
      </c>
      <c r="U1073">
        <f>IF($Z1073="","",INDEX($B$2:$B$2000,$Z1073))</f>
      </c>
      <c r="V1073">
        <f>IF(OR($T1073="",$U1073=""),"",$U1073-$T1073)</f>
      </c>
      <c r="W1073" t="str">
        <f>IF(TRIM(INDEX(connections!$A:$A,ROW()))="","",TRIM(INDEX(connections!$A:$A,ROW())))</f>
      </c>
      <c r="X1073" t="str">
        <f>IF($W1073="","",TRIM(INDEX(connections!$B:$B,ROW())))</f>
      </c>
      <c r="Y1073">
        <f>IF($W1073="","",IFERROR(MATCH($W1073,$A$2:$A$2000,0),""))</f>
      </c>
      <c r="Z1073">
        <f>IF($X1073="","",IFERROR(MATCH($X1073,$A$2:$A$2000,0),""))</f>
      </c>
      <c r="AA1073" t="str">
        <f>IF($Y1073="","",INDEX($P$2:$P$2000,$Y1073))</f>
      </c>
      <c r="AB1073" t="str">
        <f>IF($Z1073="","",INDEX($P$2:$P$2000,$Z1073))</f>
      </c>
      <c r="AC1073">
        <f>IF(AND($AA1073="Yes",$AB1073="Yes"),1,"")</f>
      </c>
      <c r="AD1073">
        <f>IF(OR($Y1073="",$Z1073=""),"",IF(INDEX($C$2:$C$2000,$Y1073)=INDEX($C$2:$C$2000,$Z1073),0,1))</f>
      </c>
      <c r="AE1073">
        <f>IF($AC1073&lt;&gt;1,"",IF(AND(INDEX($AG$2:$AG$2000,$Y1073)=1,INDEX($AG$2:$AG$2000,$Z1073)=1),1,""))</f>
      </c>
      <c r="AG1073">
        <f>IF($A1073="","",COUNTIFS($W$2:$W$2500,$A1073,$AB$2:$AB$2500,"Yes")+COUNTIFS($X$2:$X$2500,$A1073,$AA$2:$AA$2500,"Yes"))</f>
      </c>
      <c r="AH1073" t="str">
        <f>IF(OR($P1073&lt;&gt;"Yes",N($AG1073)=0),"",IF(AND($AG1073=1,COUNTIFS($W$2:$W$2500,$A1073,$AE$2:$AE$2500,1)+COUNTIFS($X$2:$X$2500,$A1073,$AE$2:$AE$2500,1)&gt;0),"","Yes"))</f>
      </c>
      <c r="AI1073">
        <f>IF($AH1073="Yes",$AG1073,"")</f>
      </c>
      <c r="AJ1073">
        <f>IF($AI1073="","",$AI1073+ROW()/1000000)</f>
      </c>
      <c r="AK1073">
        <f>IF(OR($A1073="",$P1073="Yes",N($AG1073)=0),"",$AG1073+ROW()/1000000)</f>
      </c>
      <c r="AL1073" t="str">
        <f>IF($A1073="","",INDEX(games!$J:$J,ROW())&amp;"")</f>
      </c>
      <c r="AM1073">
        <f>IF($A1073="","",SUMPRODUCT($AO1073:$BD1073,'Map Analysis'!$AP$2^{0,1,2,3,4,5,6,7,8,9,10,11,12,13,14,15}))</f>
      </c>
      <c r="AN1073">
        <f>IF($A1073="","",$AM1073+ROW()/10000000)</f>
      </c>
      <c r="AO1073">
        <f>IF($A1073="","",COUNTIF($W$2:$W$2500,$A1073))</f>
      </c>
      <c r="AP1073">
        <f>IF($A1073="","",SUMIFS($BF$2:$BF$2500,$W$2:$W$2500,$A1073))</f>
      </c>
      <c r="AQ1073">
        <f>IF($A1073="","",SUMIFS($BG$2:$BG$2500,$W$2:$W$2500,$A1073))</f>
      </c>
      <c r="AR1073">
        <f>IF($A1073="","",SUMIFS($BH$2:$BH$2500,$W$2:$W$2500,$A1073))</f>
      </c>
      <c r="AS1073">
        <f>IF($A1073="","",SUMIFS($BI$2:$BI$2500,$W$2:$W$2500,$A1073))</f>
      </c>
      <c r="AT1073">
        <f>IF($A1073="","",SUMIFS($BJ$2:$BJ$2500,$W$2:$W$2500,$A1073))</f>
      </c>
      <c r="AU1073">
        <f>IF($A1073="","",SUMIFS($BK$2:$BK$2500,$W$2:$W$2500,$A1073))</f>
      </c>
      <c r="AV1073">
        <f>IF($A1073="","",SUMIFS($BL$2:$BL$2500,$W$2:$W$2500,$A1073))</f>
      </c>
      <c r="AW1073">
        <f>IF($A1073="","",SUMIFS($BM$2:$BM$2500,$W$2:$W$2500,$A1073))</f>
      </c>
      <c r="AX1073">
        <f>IF($A1073="","",SUMIFS($BN$2:$BN$2500,$W$2:$W$2500,$A1073))</f>
      </c>
      <c r="AY1073">
        <f>IF($A1073="","",SUMIFS($BO$2:$BO$2500,$W$2:$W$2500,$A1073))</f>
      </c>
      <c r="AZ1073">
        <f>IF($A1073="","",SUMIFS($BP$2:$BP$2500,$W$2:$W$2500,$A1073))</f>
      </c>
      <c r="BA1073">
        <f>IF($A1073="","",SUMIFS($BQ$2:$BQ$2500,$W$2:$W$2500,$A1073))</f>
      </c>
      <c r="BB1073">
        <f>IF($A1073="","",SUMIFS($BR$2:$BR$2500,$W$2:$W$2500,$A1073))</f>
      </c>
      <c r="BC1073">
        <f>IF($A1073="","",SUMIFS($BS$2:$BS$2500,$W$2:$W$2500,$A1073))</f>
      </c>
      <c r="BD1073">
        <f>IF($A1073="","",SUMIFS($BT$2:$BT$2500,$W$2:$W$2500,$A1073))</f>
      </c>
      <c r="BF1073">
        <f>IF($Z1073="","",INDEX($AO$2:$AO$2000,$Z1073))</f>
      </c>
      <c r="BG1073">
        <f>IF($Z1073="","",INDEX($AP$2:$AP$2000,$Z1073))</f>
      </c>
      <c r="BH1073">
        <f>IF($Z1073="","",INDEX($AQ$2:$AQ$2000,$Z1073))</f>
      </c>
      <c r="BI1073">
        <f>IF($Z1073="","",INDEX($AR$2:$AR$2000,$Z1073))</f>
      </c>
      <c r="BJ1073">
        <f>IF($Z1073="","",INDEX($AS$2:$AS$2000,$Z1073))</f>
      </c>
      <c r="BK1073">
        <f>IF($Z1073="","",INDEX($AT$2:$AT$2000,$Z1073))</f>
      </c>
      <c r="BL1073">
        <f>IF($Z1073="","",INDEX($AU$2:$AU$2000,$Z1073))</f>
      </c>
      <c r="BM1073">
        <f>IF($Z1073="","",INDEX($AV$2:$AV$2000,$Z1073))</f>
      </c>
      <c r="BN1073">
        <f>IF($Z1073="","",INDEX($AW$2:$AW$2000,$Z1073))</f>
      </c>
      <c r="BO1073">
        <f>IF($Z1073="","",INDEX($AX$2:$AX$2000,$Z1073))</f>
      </c>
      <c r="BP1073">
        <f>IF($Z1073="","",INDEX($AY$2:$AY$2000,$Z1073))</f>
      </c>
      <c r="BQ1073">
        <f>IF($Z1073="","",INDEX($AZ$2:$AZ$2000,$Z1073))</f>
      </c>
      <c r="BR1073">
        <f>IF($Z1073="","",INDEX($BA$2:$BA$2000,$Z1073))</f>
      </c>
      <c r="BS1073">
        <f>IF($Z1073="","",INDEX($BB$2:$BB$2000,$Z1073))</f>
      </c>
      <c r="BT1073">
        <f>IF($Z1073="","",INDEX($BC$2:$BC$2000,$Z1073))</f>
      </c>
      <c r="BV1073">
        <f>IF(OR($A1073="",$P1073&lt;&gt;"Yes",$AH1073="Yes"),"",1+N($AG1073))</f>
      </c>
      <c r="BW1073">
        <f>IF($A1073="","",COUNTIFS($W$2:$W$2500,$A1073,$BZ$2:$BZ$2500,"Yes")+COUNTIFS($X$2:$X$2500,$A1073,$BY$2:$BY$2500,"Yes"))</f>
      </c>
      <c r="BX1073">
        <f>IF(OR($A1073="",$P1073="Yes"),"",IF(N($BW1073)=0,0,1+SUMIFS($CB$2:$CB$2500,$W$2:$W$2500,$A1073)+SUMIFS($CA$2:$CA$2500,$X$2:$X$2500,$A1073)))</f>
      </c>
      <c r="BY1073" t="str">
        <f>IF($Y1073="","",INDEX($AH$2:$AH$2000,$Y1073)&amp;"")</f>
      </c>
      <c r="BZ1073" t="str">
        <f>IF($Z1073="","",INDEX($AH$2:$AH$2000,$Z1073)&amp;"")</f>
      </c>
      <c r="CA1073">
        <f>IF($Y1073="","",INDEX($BV$2:$BV$2000,$Y1073))</f>
      </c>
      <c r="CB1073">
        <f>IF($Z1073="","",INDEX($BV$2:$BV$2000,$Z1073))</f>
      </c>
    </row>
    <row r="1074">
      <c r="A1074" t="str">
        <f>IF(TRIM(INDEX(games!$A:$A,ROW()))="","",TRIM(INDEX(games!$A:$A,ROW())))</f>
      </c>
      <c r="B1074">
        <f>IF(OR($A1074="",INDEX(games!$B:$B,ROW())=""),"",INDEX(games!$B:$B,ROW()))</f>
      </c>
      <c r="C1074" t="str">
        <f>IF(OR($A1074="",INDEX(games!$C:$C,ROW())=""),"",INDEX(games!$C:$C,ROW()))</f>
      </c>
      <c r="D1074">
        <f>IF($A1074="","",COUNTIF($W$2:$W$2500,$A1074)+COUNTIF($X$2:$X$2500,$A1074))</f>
      </c>
      <c r="E1074">
        <f>IF($A1074="","",IFERROR(MATCH($C1074,$R$2:$R$5,0),0))</f>
      </c>
      <c r="F1074">
        <f>IF($A1074="","",MOD(ROW(),34))</f>
      </c>
      <c r="G1074">
        <f>IF($A1074="",NA(),IF($C1074="Action",$B1074,NA()))</f>
      </c>
      <c r="H1074">
        <f>IF($A1074="",NA(),IF($C1074="Action",1+$F1074*0.023,NA()))</f>
      </c>
      <c r="I1074">
        <f>IF($A1074="",NA(),IF($C1074="Strategy",$B1074,NA()))</f>
      </c>
      <c r="J1074">
        <f>IF($A1074="",NA(),IF($C1074="Strategy",2+$F1074*0.023,NA()))</f>
      </c>
      <c r="K1074">
        <f>IF($A1074="",NA(),IF($C1074="Deckbuilder",$B1074,NA()))</f>
      </c>
      <c r="L1074">
        <f>IF($A1074="",NA(),IF($C1074="Deckbuilder",3+$F1074*0.023,NA()))</f>
      </c>
      <c r="M1074">
        <f>IF($A1074="",NA(),IF($C1074="Traditional",$B1074,NA()))</f>
      </c>
      <c r="N1074">
        <f>IF($A1074="",NA(),IF($C1074="Traditional",4+$F1074*0.023,NA()))</f>
      </c>
      <c r="O1074">
        <f>IF($A1074="","",$D1074+ROW()/1000000)</f>
      </c>
      <c r="P1074" t="str">
        <f>IF(OR($A1074="",INDEX(games!$H:$H,ROW())=""),"",INDEX(games!$H:$H,ROW()))</f>
      </c>
      <c r="Q1074">
        <f>IF(OR($A1074="",$P1074&lt;&gt;"Yes"),"",$D1074+ROW()/1000000)</f>
      </c>
      <c r="T1074">
        <f>IF($Y1074="","",INDEX($B$2:$B$2000,$Y1074))</f>
      </c>
      <c r="U1074">
        <f>IF($Z1074="","",INDEX($B$2:$B$2000,$Z1074))</f>
      </c>
      <c r="V1074">
        <f>IF(OR($T1074="",$U1074=""),"",$U1074-$T1074)</f>
      </c>
      <c r="W1074" t="str">
        <f>IF(TRIM(INDEX(connections!$A:$A,ROW()))="","",TRIM(INDEX(connections!$A:$A,ROW())))</f>
      </c>
      <c r="X1074" t="str">
        <f>IF($W1074="","",TRIM(INDEX(connections!$B:$B,ROW())))</f>
      </c>
      <c r="Y1074">
        <f>IF($W1074="","",IFERROR(MATCH($W1074,$A$2:$A$2000,0),""))</f>
      </c>
      <c r="Z1074">
        <f>IF($X1074="","",IFERROR(MATCH($X1074,$A$2:$A$2000,0),""))</f>
      </c>
      <c r="AA1074" t="str">
        <f>IF($Y1074="","",INDEX($P$2:$P$2000,$Y1074))</f>
      </c>
      <c r="AB1074" t="str">
        <f>IF($Z1074="","",INDEX($P$2:$P$2000,$Z1074))</f>
      </c>
      <c r="AC1074">
        <f>IF(AND($AA1074="Yes",$AB1074="Yes"),1,"")</f>
      </c>
      <c r="AD1074">
        <f>IF(OR($Y1074="",$Z1074=""),"",IF(INDEX($C$2:$C$2000,$Y1074)=INDEX($C$2:$C$2000,$Z1074),0,1))</f>
      </c>
      <c r="AE1074">
        <f>IF($AC1074&lt;&gt;1,"",IF(AND(INDEX($AG$2:$AG$2000,$Y1074)=1,INDEX($AG$2:$AG$2000,$Z1074)=1),1,""))</f>
      </c>
      <c r="AG1074">
        <f>IF($A1074="","",COUNTIFS($W$2:$W$2500,$A1074,$AB$2:$AB$2500,"Yes")+COUNTIFS($X$2:$X$2500,$A1074,$AA$2:$AA$2500,"Yes"))</f>
      </c>
      <c r="AH1074" t="str">
        <f>IF(OR($P1074&lt;&gt;"Yes",N($AG1074)=0),"",IF(AND($AG1074=1,COUNTIFS($W$2:$W$2500,$A1074,$AE$2:$AE$2500,1)+COUNTIFS($X$2:$X$2500,$A1074,$AE$2:$AE$2500,1)&gt;0),"","Yes"))</f>
      </c>
      <c r="AI1074">
        <f>IF($AH1074="Yes",$AG1074,"")</f>
      </c>
      <c r="AJ1074">
        <f>IF($AI1074="","",$AI1074+ROW()/1000000)</f>
      </c>
      <c r="AK1074">
        <f>IF(OR($A1074="",$P1074="Yes",N($AG1074)=0),"",$AG1074+ROW()/1000000)</f>
      </c>
      <c r="AL1074" t="str">
        <f>IF($A1074="","",INDEX(games!$J:$J,ROW())&amp;"")</f>
      </c>
      <c r="AM1074">
        <f>IF($A1074="","",SUMPRODUCT($AO1074:$BD1074,'Map Analysis'!$AP$2^{0,1,2,3,4,5,6,7,8,9,10,11,12,13,14,15}))</f>
      </c>
      <c r="AN1074">
        <f>IF($A1074="","",$AM1074+ROW()/10000000)</f>
      </c>
      <c r="AO1074">
        <f>IF($A1074="","",COUNTIF($W$2:$W$2500,$A1074))</f>
      </c>
      <c r="AP1074">
        <f>IF($A1074="","",SUMIFS($BF$2:$BF$2500,$W$2:$W$2500,$A1074))</f>
      </c>
      <c r="AQ1074">
        <f>IF($A1074="","",SUMIFS($BG$2:$BG$2500,$W$2:$W$2500,$A1074))</f>
      </c>
      <c r="AR1074">
        <f>IF($A1074="","",SUMIFS($BH$2:$BH$2500,$W$2:$W$2500,$A1074))</f>
      </c>
      <c r="AS1074">
        <f>IF($A1074="","",SUMIFS($BI$2:$BI$2500,$W$2:$W$2500,$A1074))</f>
      </c>
      <c r="AT1074">
        <f>IF($A1074="","",SUMIFS($BJ$2:$BJ$2500,$W$2:$W$2500,$A1074))</f>
      </c>
      <c r="AU1074">
        <f>IF($A1074="","",SUMIFS($BK$2:$BK$2500,$W$2:$W$2500,$A1074))</f>
      </c>
      <c r="AV1074">
        <f>IF($A1074="","",SUMIFS($BL$2:$BL$2500,$W$2:$W$2500,$A1074))</f>
      </c>
      <c r="AW1074">
        <f>IF($A1074="","",SUMIFS($BM$2:$BM$2500,$W$2:$W$2500,$A1074))</f>
      </c>
      <c r="AX1074">
        <f>IF($A1074="","",SUMIFS($BN$2:$BN$2500,$W$2:$W$2500,$A1074))</f>
      </c>
      <c r="AY1074">
        <f>IF($A1074="","",SUMIFS($BO$2:$BO$2500,$W$2:$W$2500,$A1074))</f>
      </c>
      <c r="AZ1074">
        <f>IF($A1074="","",SUMIFS($BP$2:$BP$2500,$W$2:$W$2500,$A1074))</f>
      </c>
      <c r="BA1074">
        <f>IF($A1074="","",SUMIFS($BQ$2:$BQ$2500,$W$2:$W$2500,$A1074))</f>
      </c>
      <c r="BB1074">
        <f>IF($A1074="","",SUMIFS($BR$2:$BR$2500,$W$2:$W$2500,$A1074))</f>
      </c>
      <c r="BC1074">
        <f>IF($A1074="","",SUMIFS($BS$2:$BS$2500,$W$2:$W$2500,$A1074))</f>
      </c>
      <c r="BD1074">
        <f>IF($A1074="","",SUMIFS($BT$2:$BT$2500,$W$2:$W$2500,$A1074))</f>
      </c>
      <c r="BF1074">
        <f>IF($Z1074="","",INDEX($AO$2:$AO$2000,$Z1074))</f>
      </c>
      <c r="BG1074">
        <f>IF($Z1074="","",INDEX($AP$2:$AP$2000,$Z1074))</f>
      </c>
      <c r="BH1074">
        <f>IF($Z1074="","",INDEX($AQ$2:$AQ$2000,$Z1074))</f>
      </c>
      <c r="BI1074">
        <f>IF($Z1074="","",INDEX($AR$2:$AR$2000,$Z1074))</f>
      </c>
      <c r="BJ1074">
        <f>IF($Z1074="","",INDEX($AS$2:$AS$2000,$Z1074))</f>
      </c>
      <c r="BK1074">
        <f>IF($Z1074="","",INDEX($AT$2:$AT$2000,$Z1074))</f>
      </c>
      <c r="BL1074">
        <f>IF($Z1074="","",INDEX($AU$2:$AU$2000,$Z1074))</f>
      </c>
      <c r="BM1074">
        <f>IF($Z1074="","",INDEX($AV$2:$AV$2000,$Z1074))</f>
      </c>
      <c r="BN1074">
        <f>IF($Z1074="","",INDEX($AW$2:$AW$2000,$Z1074))</f>
      </c>
      <c r="BO1074">
        <f>IF($Z1074="","",INDEX($AX$2:$AX$2000,$Z1074))</f>
      </c>
      <c r="BP1074">
        <f>IF($Z1074="","",INDEX($AY$2:$AY$2000,$Z1074))</f>
      </c>
      <c r="BQ1074">
        <f>IF($Z1074="","",INDEX($AZ$2:$AZ$2000,$Z1074))</f>
      </c>
      <c r="BR1074">
        <f>IF($Z1074="","",INDEX($BA$2:$BA$2000,$Z1074))</f>
      </c>
      <c r="BS1074">
        <f>IF($Z1074="","",INDEX($BB$2:$BB$2000,$Z1074))</f>
      </c>
      <c r="BT1074">
        <f>IF($Z1074="","",INDEX($BC$2:$BC$2000,$Z1074))</f>
      </c>
      <c r="BV1074">
        <f>IF(OR($A1074="",$P1074&lt;&gt;"Yes",$AH1074="Yes"),"",1+N($AG1074))</f>
      </c>
      <c r="BW1074">
        <f>IF($A1074="","",COUNTIFS($W$2:$W$2500,$A1074,$BZ$2:$BZ$2500,"Yes")+COUNTIFS($X$2:$X$2500,$A1074,$BY$2:$BY$2500,"Yes"))</f>
      </c>
      <c r="BX1074">
        <f>IF(OR($A1074="",$P1074="Yes"),"",IF(N($BW1074)=0,0,1+SUMIFS($CB$2:$CB$2500,$W$2:$W$2500,$A1074)+SUMIFS($CA$2:$CA$2500,$X$2:$X$2500,$A1074)))</f>
      </c>
      <c r="BY1074" t="str">
        <f>IF($Y1074="","",INDEX($AH$2:$AH$2000,$Y1074)&amp;"")</f>
      </c>
      <c r="BZ1074" t="str">
        <f>IF($Z1074="","",INDEX($AH$2:$AH$2000,$Z1074)&amp;"")</f>
      </c>
      <c r="CA1074">
        <f>IF($Y1074="","",INDEX($BV$2:$BV$2000,$Y1074))</f>
      </c>
      <c r="CB1074">
        <f>IF($Z1074="","",INDEX($BV$2:$BV$2000,$Z1074))</f>
      </c>
    </row>
    <row r="1075">
      <c r="A1075" t="str">
        <f>IF(TRIM(INDEX(games!$A:$A,ROW()))="","",TRIM(INDEX(games!$A:$A,ROW())))</f>
      </c>
      <c r="B1075">
        <f>IF(OR($A1075="",INDEX(games!$B:$B,ROW())=""),"",INDEX(games!$B:$B,ROW()))</f>
      </c>
      <c r="C1075" t="str">
        <f>IF(OR($A1075="",INDEX(games!$C:$C,ROW())=""),"",INDEX(games!$C:$C,ROW()))</f>
      </c>
      <c r="D1075">
        <f>IF($A1075="","",COUNTIF($W$2:$W$2500,$A1075)+COUNTIF($X$2:$X$2500,$A1075))</f>
      </c>
      <c r="E1075">
        <f>IF($A1075="","",IFERROR(MATCH($C1075,$R$2:$R$5,0),0))</f>
      </c>
      <c r="F1075">
        <f>IF($A1075="","",MOD(ROW(),34))</f>
      </c>
      <c r="G1075">
        <f>IF($A1075="",NA(),IF($C1075="Action",$B1075,NA()))</f>
      </c>
      <c r="H1075">
        <f>IF($A1075="",NA(),IF($C1075="Action",1+$F1075*0.023,NA()))</f>
      </c>
      <c r="I1075">
        <f>IF($A1075="",NA(),IF($C1075="Strategy",$B1075,NA()))</f>
      </c>
      <c r="J1075">
        <f>IF($A1075="",NA(),IF($C1075="Strategy",2+$F1075*0.023,NA()))</f>
      </c>
      <c r="K1075">
        <f>IF($A1075="",NA(),IF($C1075="Deckbuilder",$B1075,NA()))</f>
      </c>
      <c r="L1075">
        <f>IF($A1075="",NA(),IF($C1075="Deckbuilder",3+$F1075*0.023,NA()))</f>
      </c>
      <c r="M1075">
        <f>IF($A1075="",NA(),IF($C1075="Traditional",$B1075,NA()))</f>
      </c>
      <c r="N1075">
        <f>IF($A1075="",NA(),IF($C1075="Traditional",4+$F1075*0.023,NA()))</f>
      </c>
      <c r="O1075">
        <f>IF($A1075="","",$D1075+ROW()/1000000)</f>
      </c>
      <c r="P1075" t="str">
        <f>IF(OR($A1075="",INDEX(games!$H:$H,ROW())=""),"",INDEX(games!$H:$H,ROW()))</f>
      </c>
      <c r="Q1075">
        <f>IF(OR($A1075="",$P1075&lt;&gt;"Yes"),"",$D1075+ROW()/1000000)</f>
      </c>
      <c r="T1075">
        <f>IF($Y1075="","",INDEX($B$2:$B$2000,$Y1075))</f>
      </c>
      <c r="U1075">
        <f>IF($Z1075="","",INDEX($B$2:$B$2000,$Z1075))</f>
      </c>
      <c r="V1075">
        <f>IF(OR($T1075="",$U1075=""),"",$U1075-$T1075)</f>
      </c>
      <c r="W1075" t="str">
        <f>IF(TRIM(INDEX(connections!$A:$A,ROW()))="","",TRIM(INDEX(connections!$A:$A,ROW())))</f>
      </c>
      <c r="X1075" t="str">
        <f>IF($W1075="","",TRIM(INDEX(connections!$B:$B,ROW())))</f>
      </c>
      <c r="Y1075">
        <f>IF($W1075="","",IFERROR(MATCH($W1075,$A$2:$A$2000,0),""))</f>
      </c>
      <c r="Z1075">
        <f>IF($X1075="","",IFERROR(MATCH($X1075,$A$2:$A$2000,0),""))</f>
      </c>
      <c r="AA1075" t="str">
        <f>IF($Y1075="","",INDEX($P$2:$P$2000,$Y1075))</f>
      </c>
      <c r="AB1075" t="str">
        <f>IF($Z1075="","",INDEX($P$2:$P$2000,$Z1075))</f>
      </c>
      <c r="AC1075">
        <f>IF(AND($AA1075="Yes",$AB1075="Yes"),1,"")</f>
      </c>
      <c r="AD1075">
        <f>IF(OR($Y1075="",$Z1075=""),"",IF(INDEX($C$2:$C$2000,$Y1075)=INDEX($C$2:$C$2000,$Z1075),0,1))</f>
      </c>
      <c r="AE1075">
        <f>IF($AC1075&lt;&gt;1,"",IF(AND(INDEX($AG$2:$AG$2000,$Y1075)=1,INDEX($AG$2:$AG$2000,$Z1075)=1),1,""))</f>
      </c>
      <c r="AG1075">
        <f>IF($A1075="","",COUNTIFS($W$2:$W$2500,$A1075,$AB$2:$AB$2500,"Yes")+COUNTIFS($X$2:$X$2500,$A1075,$AA$2:$AA$2500,"Yes"))</f>
      </c>
      <c r="AH1075" t="str">
        <f>IF(OR($P1075&lt;&gt;"Yes",N($AG1075)=0),"",IF(AND($AG1075=1,COUNTIFS($W$2:$W$2500,$A1075,$AE$2:$AE$2500,1)+COUNTIFS($X$2:$X$2500,$A1075,$AE$2:$AE$2500,1)&gt;0),"","Yes"))</f>
      </c>
      <c r="AI1075">
        <f>IF($AH1075="Yes",$AG1075,"")</f>
      </c>
      <c r="AJ1075">
        <f>IF($AI1075="","",$AI1075+ROW()/1000000)</f>
      </c>
      <c r="AK1075">
        <f>IF(OR($A1075="",$P1075="Yes",N($AG1075)=0),"",$AG1075+ROW()/1000000)</f>
      </c>
      <c r="AL1075" t="str">
        <f>IF($A1075="","",INDEX(games!$J:$J,ROW())&amp;"")</f>
      </c>
      <c r="AM1075">
        <f>IF($A1075="","",SUMPRODUCT($AO1075:$BD1075,'Map Analysis'!$AP$2^{0,1,2,3,4,5,6,7,8,9,10,11,12,13,14,15}))</f>
      </c>
      <c r="AN1075">
        <f>IF($A1075="","",$AM1075+ROW()/10000000)</f>
      </c>
      <c r="AO1075">
        <f>IF($A1075="","",COUNTIF($W$2:$W$2500,$A1075))</f>
      </c>
      <c r="AP1075">
        <f>IF($A1075="","",SUMIFS($BF$2:$BF$2500,$W$2:$W$2500,$A1075))</f>
      </c>
      <c r="AQ1075">
        <f>IF($A1075="","",SUMIFS($BG$2:$BG$2500,$W$2:$W$2500,$A1075))</f>
      </c>
      <c r="AR1075">
        <f>IF($A1075="","",SUMIFS($BH$2:$BH$2500,$W$2:$W$2500,$A1075))</f>
      </c>
      <c r="AS1075">
        <f>IF($A1075="","",SUMIFS($BI$2:$BI$2500,$W$2:$W$2500,$A1075))</f>
      </c>
      <c r="AT1075">
        <f>IF($A1075="","",SUMIFS($BJ$2:$BJ$2500,$W$2:$W$2500,$A1075))</f>
      </c>
      <c r="AU1075">
        <f>IF($A1075="","",SUMIFS($BK$2:$BK$2500,$W$2:$W$2500,$A1075))</f>
      </c>
      <c r="AV1075">
        <f>IF($A1075="","",SUMIFS($BL$2:$BL$2500,$W$2:$W$2500,$A1075))</f>
      </c>
      <c r="AW1075">
        <f>IF($A1075="","",SUMIFS($BM$2:$BM$2500,$W$2:$W$2500,$A1075))</f>
      </c>
      <c r="AX1075">
        <f>IF($A1075="","",SUMIFS($BN$2:$BN$2500,$W$2:$W$2500,$A1075))</f>
      </c>
      <c r="AY1075">
        <f>IF($A1075="","",SUMIFS($BO$2:$BO$2500,$W$2:$W$2500,$A1075))</f>
      </c>
      <c r="AZ1075">
        <f>IF($A1075="","",SUMIFS($BP$2:$BP$2500,$W$2:$W$2500,$A1075))</f>
      </c>
      <c r="BA1075">
        <f>IF($A1075="","",SUMIFS($BQ$2:$BQ$2500,$W$2:$W$2500,$A1075))</f>
      </c>
      <c r="BB1075">
        <f>IF($A1075="","",SUMIFS($BR$2:$BR$2500,$W$2:$W$2500,$A1075))</f>
      </c>
      <c r="BC1075">
        <f>IF($A1075="","",SUMIFS($BS$2:$BS$2500,$W$2:$W$2500,$A1075))</f>
      </c>
      <c r="BD1075">
        <f>IF($A1075="","",SUMIFS($BT$2:$BT$2500,$W$2:$W$2500,$A1075))</f>
      </c>
      <c r="BF1075">
        <f>IF($Z1075="","",INDEX($AO$2:$AO$2000,$Z1075))</f>
      </c>
      <c r="BG1075">
        <f>IF($Z1075="","",INDEX($AP$2:$AP$2000,$Z1075))</f>
      </c>
      <c r="BH1075">
        <f>IF($Z1075="","",INDEX($AQ$2:$AQ$2000,$Z1075))</f>
      </c>
      <c r="BI1075">
        <f>IF($Z1075="","",INDEX($AR$2:$AR$2000,$Z1075))</f>
      </c>
      <c r="BJ1075">
        <f>IF($Z1075="","",INDEX($AS$2:$AS$2000,$Z1075))</f>
      </c>
      <c r="BK1075">
        <f>IF($Z1075="","",INDEX($AT$2:$AT$2000,$Z1075))</f>
      </c>
      <c r="BL1075">
        <f>IF($Z1075="","",INDEX($AU$2:$AU$2000,$Z1075))</f>
      </c>
      <c r="BM1075">
        <f>IF($Z1075="","",INDEX($AV$2:$AV$2000,$Z1075))</f>
      </c>
      <c r="BN1075">
        <f>IF($Z1075="","",INDEX($AW$2:$AW$2000,$Z1075))</f>
      </c>
      <c r="BO1075">
        <f>IF($Z1075="","",INDEX($AX$2:$AX$2000,$Z1075))</f>
      </c>
      <c r="BP1075">
        <f>IF($Z1075="","",INDEX($AY$2:$AY$2000,$Z1075))</f>
      </c>
      <c r="BQ1075">
        <f>IF($Z1075="","",INDEX($AZ$2:$AZ$2000,$Z1075))</f>
      </c>
      <c r="BR1075">
        <f>IF($Z1075="","",INDEX($BA$2:$BA$2000,$Z1075))</f>
      </c>
      <c r="BS1075">
        <f>IF($Z1075="","",INDEX($BB$2:$BB$2000,$Z1075))</f>
      </c>
      <c r="BT1075">
        <f>IF($Z1075="","",INDEX($BC$2:$BC$2000,$Z1075))</f>
      </c>
      <c r="BV1075">
        <f>IF(OR($A1075="",$P1075&lt;&gt;"Yes",$AH1075="Yes"),"",1+N($AG1075))</f>
      </c>
      <c r="BW1075">
        <f>IF($A1075="","",COUNTIFS($W$2:$W$2500,$A1075,$BZ$2:$BZ$2500,"Yes")+COUNTIFS($X$2:$X$2500,$A1075,$BY$2:$BY$2500,"Yes"))</f>
      </c>
      <c r="BX1075">
        <f>IF(OR($A1075="",$P1075="Yes"),"",IF(N($BW1075)=0,0,1+SUMIFS($CB$2:$CB$2500,$W$2:$W$2500,$A1075)+SUMIFS($CA$2:$CA$2500,$X$2:$X$2500,$A1075)))</f>
      </c>
      <c r="BY1075" t="str">
        <f>IF($Y1075="","",INDEX($AH$2:$AH$2000,$Y1075)&amp;"")</f>
      </c>
      <c r="BZ1075" t="str">
        <f>IF($Z1075="","",INDEX($AH$2:$AH$2000,$Z1075)&amp;"")</f>
      </c>
      <c r="CA1075">
        <f>IF($Y1075="","",INDEX($BV$2:$BV$2000,$Y1075))</f>
      </c>
      <c r="CB1075">
        <f>IF($Z1075="","",INDEX($BV$2:$BV$2000,$Z1075))</f>
      </c>
    </row>
    <row r="1076">
      <c r="A1076" t="str">
        <f>IF(TRIM(INDEX(games!$A:$A,ROW()))="","",TRIM(INDEX(games!$A:$A,ROW())))</f>
      </c>
      <c r="B1076">
        <f>IF(OR($A1076="",INDEX(games!$B:$B,ROW())=""),"",INDEX(games!$B:$B,ROW()))</f>
      </c>
      <c r="C1076" t="str">
        <f>IF(OR($A1076="",INDEX(games!$C:$C,ROW())=""),"",INDEX(games!$C:$C,ROW()))</f>
      </c>
      <c r="D1076">
        <f>IF($A1076="","",COUNTIF($W$2:$W$2500,$A1076)+COUNTIF($X$2:$X$2500,$A1076))</f>
      </c>
      <c r="E1076">
        <f>IF($A1076="","",IFERROR(MATCH($C1076,$R$2:$R$5,0),0))</f>
      </c>
      <c r="F1076">
        <f>IF($A1076="","",MOD(ROW(),34))</f>
      </c>
      <c r="G1076">
        <f>IF($A1076="",NA(),IF($C1076="Action",$B1076,NA()))</f>
      </c>
      <c r="H1076">
        <f>IF($A1076="",NA(),IF($C1076="Action",1+$F1076*0.023,NA()))</f>
      </c>
      <c r="I1076">
        <f>IF($A1076="",NA(),IF($C1076="Strategy",$B1076,NA()))</f>
      </c>
      <c r="J1076">
        <f>IF($A1076="",NA(),IF($C1076="Strategy",2+$F1076*0.023,NA()))</f>
      </c>
      <c r="K1076">
        <f>IF($A1076="",NA(),IF($C1076="Deckbuilder",$B1076,NA()))</f>
      </c>
      <c r="L1076">
        <f>IF($A1076="",NA(),IF($C1076="Deckbuilder",3+$F1076*0.023,NA()))</f>
      </c>
      <c r="M1076">
        <f>IF($A1076="",NA(),IF($C1076="Traditional",$B1076,NA()))</f>
      </c>
      <c r="N1076">
        <f>IF($A1076="",NA(),IF($C1076="Traditional",4+$F1076*0.023,NA()))</f>
      </c>
      <c r="O1076">
        <f>IF($A1076="","",$D1076+ROW()/1000000)</f>
      </c>
      <c r="P1076" t="str">
        <f>IF(OR($A1076="",INDEX(games!$H:$H,ROW())=""),"",INDEX(games!$H:$H,ROW()))</f>
      </c>
      <c r="Q1076">
        <f>IF(OR($A1076="",$P1076&lt;&gt;"Yes"),"",$D1076+ROW()/1000000)</f>
      </c>
      <c r="T1076">
        <f>IF($Y1076="","",INDEX($B$2:$B$2000,$Y1076))</f>
      </c>
      <c r="U1076">
        <f>IF($Z1076="","",INDEX($B$2:$B$2000,$Z1076))</f>
      </c>
      <c r="V1076">
        <f>IF(OR($T1076="",$U1076=""),"",$U1076-$T1076)</f>
      </c>
      <c r="W1076" t="str">
        <f>IF(TRIM(INDEX(connections!$A:$A,ROW()))="","",TRIM(INDEX(connections!$A:$A,ROW())))</f>
      </c>
      <c r="X1076" t="str">
        <f>IF($W1076="","",TRIM(INDEX(connections!$B:$B,ROW())))</f>
      </c>
      <c r="Y1076">
        <f>IF($W1076="","",IFERROR(MATCH($W1076,$A$2:$A$2000,0),""))</f>
      </c>
      <c r="Z1076">
        <f>IF($X1076="","",IFERROR(MATCH($X1076,$A$2:$A$2000,0),""))</f>
      </c>
      <c r="AA1076" t="str">
        <f>IF($Y1076="","",INDEX($P$2:$P$2000,$Y1076))</f>
      </c>
      <c r="AB1076" t="str">
        <f>IF($Z1076="","",INDEX($P$2:$P$2000,$Z1076))</f>
      </c>
      <c r="AC1076">
        <f>IF(AND($AA1076="Yes",$AB1076="Yes"),1,"")</f>
      </c>
      <c r="AD1076">
        <f>IF(OR($Y1076="",$Z1076=""),"",IF(INDEX($C$2:$C$2000,$Y1076)=INDEX($C$2:$C$2000,$Z1076),0,1))</f>
      </c>
      <c r="AE1076">
        <f>IF($AC1076&lt;&gt;1,"",IF(AND(INDEX($AG$2:$AG$2000,$Y1076)=1,INDEX($AG$2:$AG$2000,$Z1076)=1),1,""))</f>
      </c>
      <c r="AG1076">
        <f>IF($A1076="","",COUNTIFS($W$2:$W$2500,$A1076,$AB$2:$AB$2500,"Yes")+COUNTIFS($X$2:$X$2500,$A1076,$AA$2:$AA$2500,"Yes"))</f>
      </c>
      <c r="AH1076" t="str">
        <f>IF(OR($P1076&lt;&gt;"Yes",N($AG1076)=0),"",IF(AND($AG1076=1,COUNTIFS($W$2:$W$2500,$A1076,$AE$2:$AE$2500,1)+COUNTIFS($X$2:$X$2500,$A1076,$AE$2:$AE$2500,1)&gt;0),"","Yes"))</f>
      </c>
      <c r="AI1076">
        <f>IF($AH1076="Yes",$AG1076,"")</f>
      </c>
      <c r="AJ1076">
        <f>IF($AI1076="","",$AI1076+ROW()/1000000)</f>
      </c>
      <c r="AK1076">
        <f>IF(OR($A1076="",$P1076="Yes",N($AG1076)=0),"",$AG1076+ROW()/1000000)</f>
      </c>
      <c r="AL1076" t="str">
        <f>IF($A1076="","",INDEX(games!$J:$J,ROW())&amp;"")</f>
      </c>
      <c r="AM1076">
        <f>IF($A1076="","",SUMPRODUCT($AO1076:$BD1076,'Map Analysis'!$AP$2^{0,1,2,3,4,5,6,7,8,9,10,11,12,13,14,15}))</f>
      </c>
      <c r="AN1076">
        <f>IF($A1076="","",$AM1076+ROW()/10000000)</f>
      </c>
      <c r="AO1076">
        <f>IF($A1076="","",COUNTIF($W$2:$W$2500,$A1076))</f>
      </c>
      <c r="AP1076">
        <f>IF($A1076="","",SUMIFS($BF$2:$BF$2500,$W$2:$W$2500,$A1076))</f>
      </c>
      <c r="AQ1076">
        <f>IF($A1076="","",SUMIFS($BG$2:$BG$2500,$W$2:$W$2500,$A1076))</f>
      </c>
      <c r="AR1076">
        <f>IF($A1076="","",SUMIFS($BH$2:$BH$2500,$W$2:$W$2500,$A1076))</f>
      </c>
      <c r="AS1076">
        <f>IF($A1076="","",SUMIFS($BI$2:$BI$2500,$W$2:$W$2500,$A1076))</f>
      </c>
      <c r="AT1076">
        <f>IF($A1076="","",SUMIFS($BJ$2:$BJ$2500,$W$2:$W$2500,$A1076))</f>
      </c>
      <c r="AU1076">
        <f>IF($A1076="","",SUMIFS($BK$2:$BK$2500,$W$2:$W$2500,$A1076))</f>
      </c>
      <c r="AV1076">
        <f>IF($A1076="","",SUMIFS($BL$2:$BL$2500,$W$2:$W$2500,$A1076))</f>
      </c>
      <c r="AW1076">
        <f>IF($A1076="","",SUMIFS($BM$2:$BM$2500,$W$2:$W$2500,$A1076))</f>
      </c>
      <c r="AX1076">
        <f>IF($A1076="","",SUMIFS($BN$2:$BN$2500,$W$2:$W$2500,$A1076))</f>
      </c>
      <c r="AY1076">
        <f>IF($A1076="","",SUMIFS($BO$2:$BO$2500,$W$2:$W$2500,$A1076))</f>
      </c>
      <c r="AZ1076">
        <f>IF($A1076="","",SUMIFS($BP$2:$BP$2500,$W$2:$W$2500,$A1076))</f>
      </c>
      <c r="BA1076">
        <f>IF($A1076="","",SUMIFS($BQ$2:$BQ$2500,$W$2:$W$2500,$A1076))</f>
      </c>
      <c r="BB1076">
        <f>IF($A1076="","",SUMIFS($BR$2:$BR$2500,$W$2:$W$2500,$A1076))</f>
      </c>
      <c r="BC1076">
        <f>IF($A1076="","",SUMIFS($BS$2:$BS$2500,$W$2:$W$2500,$A1076))</f>
      </c>
      <c r="BD1076">
        <f>IF($A1076="","",SUMIFS($BT$2:$BT$2500,$W$2:$W$2500,$A1076))</f>
      </c>
      <c r="BF1076">
        <f>IF($Z1076="","",INDEX($AO$2:$AO$2000,$Z1076))</f>
      </c>
      <c r="BG1076">
        <f>IF($Z1076="","",INDEX($AP$2:$AP$2000,$Z1076))</f>
      </c>
      <c r="BH1076">
        <f>IF($Z1076="","",INDEX($AQ$2:$AQ$2000,$Z1076))</f>
      </c>
      <c r="BI1076">
        <f>IF($Z1076="","",INDEX($AR$2:$AR$2000,$Z1076))</f>
      </c>
      <c r="BJ1076">
        <f>IF($Z1076="","",INDEX($AS$2:$AS$2000,$Z1076))</f>
      </c>
      <c r="BK1076">
        <f>IF($Z1076="","",INDEX($AT$2:$AT$2000,$Z1076))</f>
      </c>
      <c r="BL1076">
        <f>IF($Z1076="","",INDEX($AU$2:$AU$2000,$Z1076))</f>
      </c>
      <c r="BM1076">
        <f>IF($Z1076="","",INDEX($AV$2:$AV$2000,$Z1076))</f>
      </c>
      <c r="BN1076">
        <f>IF($Z1076="","",INDEX($AW$2:$AW$2000,$Z1076))</f>
      </c>
      <c r="BO1076">
        <f>IF($Z1076="","",INDEX($AX$2:$AX$2000,$Z1076))</f>
      </c>
      <c r="BP1076">
        <f>IF($Z1076="","",INDEX($AY$2:$AY$2000,$Z1076))</f>
      </c>
      <c r="BQ1076">
        <f>IF($Z1076="","",INDEX($AZ$2:$AZ$2000,$Z1076))</f>
      </c>
      <c r="BR1076">
        <f>IF($Z1076="","",INDEX($BA$2:$BA$2000,$Z1076))</f>
      </c>
      <c r="BS1076">
        <f>IF($Z1076="","",INDEX($BB$2:$BB$2000,$Z1076))</f>
      </c>
      <c r="BT1076">
        <f>IF($Z1076="","",INDEX($BC$2:$BC$2000,$Z1076))</f>
      </c>
      <c r="BV1076">
        <f>IF(OR($A1076="",$P1076&lt;&gt;"Yes",$AH1076="Yes"),"",1+N($AG1076))</f>
      </c>
      <c r="BW1076">
        <f>IF($A1076="","",COUNTIFS($W$2:$W$2500,$A1076,$BZ$2:$BZ$2500,"Yes")+COUNTIFS($X$2:$X$2500,$A1076,$BY$2:$BY$2500,"Yes"))</f>
      </c>
      <c r="BX1076">
        <f>IF(OR($A1076="",$P1076="Yes"),"",IF(N($BW1076)=0,0,1+SUMIFS($CB$2:$CB$2500,$W$2:$W$2500,$A1076)+SUMIFS($CA$2:$CA$2500,$X$2:$X$2500,$A1076)))</f>
      </c>
      <c r="BY1076" t="str">
        <f>IF($Y1076="","",INDEX($AH$2:$AH$2000,$Y1076)&amp;"")</f>
      </c>
      <c r="BZ1076" t="str">
        <f>IF($Z1076="","",INDEX($AH$2:$AH$2000,$Z1076)&amp;"")</f>
      </c>
      <c r="CA1076">
        <f>IF($Y1076="","",INDEX($BV$2:$BV$2000,$Y1076))</f>
      </c>
      <c r="CB1076">
        <f>IF($Z1076="","",INDEX($BV$2:$BV$2000,$Z1076))</f>
      </c>
    </row>
    <row r="1077">
      <c r="A1077" t="str">
        <f>IF(TRIM(INDEX(games!$A:$A,ROW()))="","",TRIM(INDEX(games!$A:$A,ROW())))</f>
      </c>
      <c r="B1077">
        <f>IF(OR($A1077="",INDEX(games!$B:$B,ROW())=""),"",INDEX(games!$B:$B,ROW()))</f>
      </c>
      <c r="C1077" t="str">
        <f>IF(OR($A1077="",INDEX(games!$C:$C,ROW())=""),"",INDEX(games!$C:$C,ROW()))</f>
      </c>
      <c r="D1077">
        <f>IF($A1077="","",COUNTIF($W$2:$W$2500,$A1077)+COUNTIF($X$2:$X$2500,$A1077))</f>
      </c>
      <c r="E1077">
        <f>IF($A1077="","",IFERROR(MATCH($C1077,$R$2:$R$5,0),0))</f>
      </c>
      <c r="F1077">
        <f>IF($A1077="","",MOD(ROW(),34))</f>
      </c>
      <c r="G1077">
        <f>IF($A1077="",NA(),IF($C1077="Action",$B1077,NA()))</f>
      </c>
      <c r="H1077">
        <f>IF($A1077="",NA(),IF($C1077="Action",1+$F1077*0.023,NA()))</f>
      </c>
      <c r="I1077">
        <f>IF($A1077="",NA(),IF($C1077="Strategy",$B1077,NA()))</f>
      </c>
      <c r="J1077">
        <f>IF($A1077="",NA(),IF($C1077="Strategy",2+$F1077*0.023,NA()))</f>
      </c>
      <c r="K1077">
        <f>IF($A1077="",NA(),IF($C1077="Deckbuilder",$B1077,NA()))</f>
      </c>
      <c r="L1077">
        <f>IF($A1077="",NA(),IF($C1077="Deckbuilder",3+$F1077*0.023,NA()))</f>
      </c>
      <c r="M1077">
        <f>IF($A1077="",NA(),IF($C1077="Traditional",$B1077,NA()))</f>
      </c>
      <c r="N1077">
        <f>IF($A1077="",NA(),IF($C1077="Traditional",4+$F1077*0.023,NA()))</f>
      </c>
      <c r="O1077">
        <f>IF($A1077="","",$D1077+ROW()/1000000)</f>
      </c>
      <c r="P1077" t="str">
        <f>IF(OR($A1077="",INDEX(games!$H:$H,ROW())=""),"",INDEX(games!$H:$H,ROW()))</f>
      </c>
      <c r="Q1077">
        <f>IF(OR($A1077="",$P1077&lt;&gt;"Yes"),"",$D1077+ROW()/1000000)</f>
      </c>
      <c r="T1077">
        <f>IF($Y1077="","",INDEX($B$2:$B$2000,$Y1077))</f>
      </c>
      <c r="U1077">
        <f>IF($Z1077="","",INDEX($B$2:$B$2000,$Z1077))</f>
      </c>
      <c r="V1077">
        <f>IF(OR($T1077="",$U1077=""),"",$U1077-$T1077)</f>
      </c>
      <c r="W1077" t="str">
        <f>IF(TRIM(INDEX(connections!$A:$A,ROW()))="","",TRIM(INDEX(connections!$A:$A,ROW())))</f>
      </c>
      <c r="X1077" t="str">
        <f>IF($W1077="","",TRIM(INDEX(connections!$B:$B,ROW())))</f>
      </c>
      <c r="Y1077">
        <f>IF($W1077="","",IFERROR(MATCH($W1077,$A$2:$A$2000,0),""))</f>
      </c>
      <c r="Z1077">
        <f>IF($X1077="","",IFERROR(MATCH($X1077,$A$2:$A$2000,0),""))</f>
      </c>
      <c r="AA1077" t="str">
        <f>IF($Y1077="","",INDEX($P$2:$P$2000,$Y1077))</f>
      </c>
      <c r="AB1077" t="str">
        <f>IF($Z1077="","",INDEX($P$2:$P$2000,$Z1077))</f>
      </c>
      <c r="AC1077">
        <f>IF(AND($AA1077="Yes",$AB1077="Yes"),1,"")</f>
      </c>
      <c r="AD1077">
        <f>IF(OR($Y1077="",$Z1077=""),"",IF(INDEX($C$2:$C$2000,$Y1077)=INDEX($C$2:$C$2000,$Z1077),0,1))</f>
      </c>
      <c r="AE1077">
        <f>IF($AC1077&lt;&gt;1,"",IF(AND(INDEX($AG$2:$AG$2000,$Y1077)=1,INDEX($AG$2:$AG$2000,$Z1077)=1),1,""))</f>
      </c>
      <c r="AG1077">
        <f>IF($A1077="","",COUNTIFS($W$2:$W$2500,$A1077,$AB$2:$AB$2500,"Yes")+COUNTIFS($X$2:$X$2500,$A1077,$AA$2:$AA$2500,"Yes"))</f>
      </c>
      <c r="AH1077" t="str">
        <f>IF(OR($P1077&lt;&gt;"Yes",N($AG1077)=0),"",IF(AND($AG1077=1,COUNTIFS($W$2:$W$2500,$A1077,$AE$2:$AE$2500,1)+COUNTIFS($X$2:$X$2500,$A1077,$AE$2:$AE$2500,1)&gt;0),"","Yes"))</f>
      </c>
      <c r="AI1077">
        <f>IF($AH1077="Yes",$AG1077,"")</f>
      </c>
      <c r="AJ1077">
        <f>IF($AI1077="","",$AI1077+ROW()/1000000)</f>
      </c>
      <c r="AK1077">
        <f>IF(OR($A1077="",$P1077="Yes",N($AG1077)=0),"",$AG1077+ROW()/1000000)</f>
      </c>
      <c r="AL1077" t="str">
        <f>IF($A1077="","",INDEX(games!$J:$J,ROW())&amp;"")</f>
      </c>
      <c r="AM1077">
        <f>IF($A1077="","",SUMPRODUCT($AO1077:$BD1077,'Map Analysis'!$AP$2^{0,1,2,3,4,5,6,7,8,9,10,11,12,13,14,15}))</f>
      </c>
      <c r="AN1077">
        <f>IF($A1077="","",$AM1077+ROW()/10000000)</f>
      </c>
      <c r="AO1077">
        <f>IF($A1077="","",COUNTIF($W$2:$W$2500,$A1077))</f>
      </c>
      <c r="AP1077">
        <f>IF($A1077="","",SUMIFS($BF$2:$BF$2500,$W$2:$W$2500,$A1077))</f>
      </c>
      <c r="AQ1077">
        <f>IF($A1077="","",SUMIFS($BG$2:$BG$2500,$W$2:$W$2500,$A1077))</f>
      </c>
      <c r="AR1077">
        <f>IF($A1077="","",SUMIFS($BH$2:$BH$2500,$W$2:$W$2500,$A1077))</f>
      </c>
      <c r="AS1077">
        <f>IF($A1077="","",SUMIFS($BI$2:$BI$2500,$W$2:$W$2500,$A1077))</f>
      </c>
      <c r="AT1077">
        <f>IF($A1077="","",SUMIFS($BJ$2:$BJ$2500,$W$2:$W$2500,$A1077))</f>
      </c>
      <c r="AU1077">
        <f>IF($A1077="","",SUMIFS($BK$2:$BK$2500,$W$2:$W$2500,$A1077))</f>
      </c>
      <c r="AV1077">
        <f>IF($A1077="","",SUMIFS($BL$2:$BL$2500,$W$2:$W$2500,$A1077))</f>
      </c>
      <c r="AW1077">
        <f>IF($A1077="","",SUMIFS($BM$2:$BM$2500,$W$2:$W$2500,$A1077))</f>
      </c>
      <c r="AX1077">
        <f>IF($A1077="","",SUMIFS($BN$2:$BN$2500,$W$2:$W$2500,$A1077))</f>
      </c>
      <c r="AY1077">
        <f>IF($A1077="","",SUMIFS($BO$2:$BO$2500,$W$2:$W$2500,$A1077))</f>
      </c>
      <c r="AZ1077">
        <f>IF($A1077="","",SUMIFS($BP$2:$BP$2500,$W$2:$W$2500,$A1077))</f>
      </c>
      <c r="BA1077">
        <f>IF($A1077="","",SUMIFS($BQ$2:$BQ$2500,$W$2:$W$2500,$A1077))</f>
      </c>
      <c r="BB1077">
        <f>IF($A1077="","",SUMIFS($BR$2:$BR$2500,$W$2:$W$2500,$A1077))</f>
      </c>
      <c r="BC1077">
        <f>IF($A1077="","",SUMIFS($BS$2:$BS$2500,$W$2:$W$2500,$A1077))</f>
      </c>
      <c r="BD1077">
        <f>IF($A1077="","",SUMIFS($BT$2:$BT$2500,$W$2:$W$2500,$A1077))</f>
      </c>
      <c r="BF1077">
        <f>IF($Z1077="","",INDEX($AO$2:$AO$2000,$Z1077))</f>
      </c>
      <c r="BG1077">
        <f>IF($Z1077="","",INDEX($AP$2:$AP$2000,$Z1077))</f>
      </c>
      <c r="BH1077">
        <f>IF($Z1077="","",INDEX($AQ$2:$AQ$2000,$Z1077))</f>
      </c>
      <c r="BI1077">
        <f>IF($Z1077="","",INDEX($AR$2:$AR$2000,$Z1077))</f>
      </c>
      <c r="BJ1077">
        <f>IF($Z1077="","",INDEX($AS$2:$AS$2000,$Z1077))</f>
      </c>
      <c r="BK1077">
        <f>IF($Z1077="","",INDEX($AT$2:$AT$2000,$Z1077))</f>
      </c>
      <c r="BL1077">
        <f>IF($Z1077="","",INDEX($AU$2:$AU$2000,$Z1077))</f>
      </c>
      <c r="BM1077">
        <f>IF($Z1077="","",INDEX($AV$2:$AV$2000,$Z1077))</f>
      </c>
      <c r="BN1077">
        <f>IF($Z1077="","",INDEX($AW$2:$AW$2000,$Z1077))</f>
      </c>
      <c r="BO1077">
        <f>IF($Z1077="","",INDEX($AX$2:$AX$2000,$Z1077))</f>
      </c>
      <c r="BP1077">
        <f>IF($Z1077="","",INDEX($AY$2:$AY$2000,$Z1077))</f>
      </c>
      <c r="BQ1077">
        <f>IF($Z1077="","",INDEX($AZ$2:$AZ$2000,$Z1077))</f>
      </c>
      <c r="BR1077">
        <f>IF($Z1077="","",INDEX($BA$2:$BA$2000,$Z1077))</f>
      </c>
      <c r="BS1077">
        <f>IF($Z1077="","",INDEX($BB$2:$BB$2000,$Z1077))</f>
      </c>
      <c r="BT1077">
        <f>IF($Z1077="","",INDEX($BC$2:$BC$2000,$Z1077))</f>
      </c>
      <c r="BV1077">
        <f>IF(OR($A1077="",$P1077&lt;&gt;"Yes",$AH1077="Yes"),"",1+N($AG1077))</f>
      </c>
      <c r="BW1077">
        <f>IF($A1077="","",COUNTIFS($W$2:$W$2500,$A1077,$BZ$2:$BZ$2500,"Yes")+COUNTIFS($X$2:$X$2500,$A1077,$BY$2:$BY$2500,"Yes"))</f>
      </c>
      <c r="BX1077">
        <f>IF(OR($A1077="",$P1077="Yes"),"",IF(N($BW1077)=0,0,1+SUMIFS($CB$2:$CB$2500,$W$2:$W$2500,$A1077)+SUMIFS($CA$2:$CA$2500,$X$2:$X$2500,$A1077)))</f>
      </c>
      <c r="BY1077" t="str">
        <f>IF($Y1077="","",INDEX($AH$2:$AH$2000,$Y1077)&amp;"")</f>
      </c>
      <c r="BZ1077" t="str">
        <f>IF($Z1077="","",INDEX($AH$2:$AH$2000,$Z1077)&amp;"")</f>
      </c>
      <c r="CA1077">
        <f>IF($Y1077="","",INDEX($BV$2:$BV$2000,$Y1077))</f>
      </c>
      <c r="CB1077">
        <f>IF($Z1077="","",INDEX($BV$2:$BV$2000,$Z1077))</f>
      </c>
    </row>
    <row r="1078">
      <c r="A1078" t="str">
        <f>IF(TRIM(INDEX(games!$A:$A,ROW()))="","",TRIM(INDEX(games!$A:$A,ROW())))</f>
      </c>
      <c r="B1078">
        <f>IF(OR($A1078="",INDEX(games!$B:$B,ROW())=""),"",INDEX(games!$B:$B,ROW()))</f>
      </c>
      <c r="C1078" t="str">
        <f>IF(OR($A1078="",INDEX(games!$C:$C,ROW())=""),"",INDEX(games!$C:$C,ROW()))</f>
      </c>
      <c r="D1078">
        <f>IF($A1078="","",COUNTIF($W$2:$W$2500,$A1078)+COUNTIF($X$2:$X$2500,$A1078))</f>
      </c>
      <c r="E1078">
        <f>IF($A1078="","",IFERROR(MATCH($C1078,$R$2:$R$5,0),0))</f>
      </c>
      <c r="F1078">
        <f>IF($A1078="","",MOD(ROW(),34))</f>
      </c>
      <c r="G1078">
        <f>IF($A1078="",NA(),IF($C1078="Action",$B1078,NA()))</f>
      </c>
      <c r="H1078">
        <f>IF($A1078="",NA(),IF($C1078="Action",1+$F1078*0.023,NA()))</f>
      </c>
      <c r="I1078">
        <f>IF($A1078="",NA(),IF($C1078="Strategy",$B1078,NA()))</f>
      </c>
      <c r="J1078">
        <f>IF($A1078="",NA(),IF($C1078="Strategy",2+$F1078*0.023,NA()))</f>
      </c>
      <c r="K1078">
        <f>IF($A1078="",NA(),IF($C1078="Deckbuilder",$B1078,NA()))</f>
      </c>
      <c r="L1078">
        <f>IF($A1078="",NA(),IF($C1078="Deckbuilder",3+$F1078*0.023,NA()))</f>
      </c>
      <c r="M1078">
        <f>IF($A1078="",NA(),IF($C1078="Traditional",$B1078,NA()))</f>
      </c>
      <c r="N1078">
        <f>IF($A1078="",NA(),IF($C1078="Traditional",4+$F1078*0.023,NA()))</f>
      </c>
      <c r="O1078">
        <f>IF($A1078="","",$D1078+ROW()/1000000)</f>
      </c>
      <c r="P1078" t="str">
        <f>IF(OR($A1078="",INDEX(games!$H:$H,ROW())=""),"",INDEX(games!$H:$H,ROW()))</f>
      </c>
      <c r="Q1078">
        <f>IF(OR($A1078="",$P1078&lt;&gt;"Yes"),"",$D1078+ROW()/1000000)</f>
      </c>
      <c r="T1078">
        <f>IF($Y1078="","",INDEX($B$2:$B$2000,$Y1078))</f>
      </c>
      <c r="U1078">
        <f>IF($Z1078="","",INDEX($B$2:$B$2000,$Z1078))</f>
      </c>
      <c r="V1078">
        <f>IF(OR($T1078="",$U1078=""),"",$U1078-$T1078)</f>
      </c>
      <c r="W1078" t="str">
        <f>IF(TRIM(INDEX(connections!$A:$A,ROW()))="","",TRIM(INDEX(connections!$A:$A,ROW())))</f>
      </c>
      <c r="X1078" t="str">
        <f>IF($W1078="","",TRIM(INDEX(connections!$B:$B,ROW())))</f>
      </c>
      <c r="Y1078">
        <f>IF($W1078="","",IFERROR(MATCH($W1078,$A$2:$A$2000,0),""))</f>
      </c>
      <c r="Z1078">
        <f>IF($X1078="","",IFERROR(MATCH($X1078,$A$2:$A$2000,0),""))</f>
      </c>
      <c r="AA1078" t="str">
        <f>IF($Y1078="","",INDEX($P$2:$P$2000,$Y1078))</f>
      </c>
      <c r="AB1078" t="str">
        <f>IF($Z1078="","",INDEX($P$2:$P$2000,$Z1078))</f>
      </c>
      <c r="AC1078">
        <f>IF(AND($AA1078="Yes",$AB1078="Yes"),1,"")</f>
      </c>
      <c r="AD1078">
        <f>IF(OR($Y1078="",$Z1078=""),"",IF(INDEX($C$2:$C$2000,$Y1078)=INDEX($C$2:$C$2000,$Z1078),0,1))</f>
      </c>
      <c r="AE1078">
        <f>IF($AC1078&lt;&gt;1,"",IF(AND(INDEX($AG$2:$AG$2000,$Y1078)=1,INDEX($AG$2:$AG$2000,$Z1078)=1),1,""))</f>
      </c>
      <c r="AG1078">
        <f>IF($A1078="","",COUNTIFS($W$2:$W$2500,$A1078,$AB$2:$AB$2500,"Yes")+COUNTIFS($X$2:$X$2500,$A1078,$AA$2:$AA$2500,"Yes"))</f>
      </c>
      <c r="AH1078" t="str">
        <f>IF(OR($P1078&lt;&gt;"Yes",N($AG1078)=0),"",IF(AND($AG1078=1,COUNTIFS($W$2:$W$2500,$A1078,$AE$2:$AE$2500,1)+COUNTIFS($X$2:$X$2500,$A1078,$AE$2:$AE$2500,1)&gt;0),"","Yes"))</f>
      </c>
      <c r="AI1078">
        <f>IF($AH1078="Yes",$AG1078,"")</f>
      </c>
      <c r="AJ1078">
        <f>IF($AI1078="","",$AI1078+ROW()/1000000)</f>
      </c>
      <c r="AK1078">
        <f>IF(OR($A1078="",$P1078="Yes",N($AG1078)=0),"",$AG1078+ROW()/1000000)</f>
      </c>
      <c r="AL1078" t="str">
        <f>IF($A1078="","",INDEX(games!$J:$J,ROW())&amp;"")</f>
      </c>
      <c r="AM1078">
        <f>IF($A1078="","",SUMPRODUCT($AO1078:$BD1078,'Map Analysis'!$AP$2^{0,1,2,3,4,5,6,7,8,9,10,11,12,13,14,15}))</f>
      </c>
      <c r="AN1078">
        <f>IF($A1078="","",$AM1078+ROW()/10000000)</f>
      </c>
      <c r="AO1078">
        <f>IF($A1078="","",COUNTIF($W$2:$W$2500,$A1078))</f>
      </c>
      <c r="AP1078">
        <f>IF($A1078="","",SUMIFS($BF$2:$BF$2500,$W$2:$W$2500,$A1078))</f>
      </c>
      <c r="AQ1078">
        <f>IF($A1078="","",SUMIFS($BG$2:$BG$2500,$W$2:$W$2500,$A1078))</f>
      </c>
      <c r="AR1078">
        <f>IF($A1078="","",SUMIFS($BH$2:$BH$2500,$W$2:$W$2500,$A1078))</f>
      </c>
      <c r="AS1078">
        <f>IF($A1078="","",SUMIFS($BI$2:$BI$2500,$W$2:$W$2500,$A1078))</f>
      </c>
      <c r="AT1078">
        <f>IF($A1078="","",SUMIFS($BJ$2:$BJ$2500,$W$2:$W$2500,$A1078))</f>
      </c>
      <c r="AU1078">
        <f>IF($A1078="","",SUMIFS($BK$2:$BK$2500,$W$2:$W$2500,$A1078))</f>
      </c>
      <c r="AV1078">
        <f>IF($A1078="","",SUMIFS($BL$2:$BL$2500,$W$2:$W$2500,$A1078))</f>
      </c>
      <c r="AW1078">
        <f>IF($A1078="","",SUMIFS($BM$2:$BM$2500,$W$2:$W$2500,$A1078))</f>
      </c>
      <c r="AX1078">
        <f>IF($A1078="","",SUMIFS($BN$2:$BN$2500,$W$2:$W$2500,$A1078))</f>
      </c>
      <c r="AY1078">
        <f>IF($A1078="","",SUMIFS($BO$2:$BO$2500,$W$2:$W$2500,$A1078))</f>
      </c>
      <c r="AZ1078">
        <f>IF($A1078="","",SUMIFS($BP$2:$BP$2500,$W$2:$W$2500,$A1078))</f>
      </c>
      <c r="BA1078">
        <f>IF($A1078="","",SUMIFS($BQ$2:$BQ$2500,$W$2:$W$2500,$A1078))</f>
      </c>
      <c r="BB1078">
        <f>IF($A1078="","",SUMIFS($BR$2:$BR$2500,$W$2:$W$2500,$A1078))</f>
      </c>
      <c r="BC1078">
        <f>IF($A1078="","",SUMIFS($BS$2:$BS$2500,$W$2:$W$2500,$A1078))</f>
      </c>
      <c r="BD1078">
        <f>IF($A1078="","",SUMIFS($BT$2:$BT$2500,$W$2:$W$2500,$A1078))</f>
      </c>
      <c r="BF1078">
        <f>IF($Z1078="","",INDEX($AO$2:$AO$2000,$Z1078))</f>
      </c>
      <c r="BG1078">
        <f>IF($Z1078="","",INDEX($AP$2:$AP$2000,$Z1078))</f>
      </c>
      <c r="BH1078">
        <f>IF($Z1078="","",INDEX($AQ$2:$AQ$2000,$Z1078))</f>
      </c>
      <c r="BI1078">
        <f>IF($Z1078="","",INDEX($AR$2:$AR$2000,$Z1078))</f>
      </c>
      <c r="BJ1078">
        <f>IF($Z1078="","",INDEX($AS$2:$AS$2000,$Z1078))</f>
      </c>
      <c r="BK1078">
        <f>IF($Z1078="","",INDEX($AT$2:$AT$2000,$Z1078))</f>
      </c>
      <c r="BL1078">
        <f>IF($Z1078="","",INDEX($AU$2:$AU$2000,$Z1078))</f>
      </c>
      <c r="BM1078">
        <f>IF($Z1078="","",INDEX($AV$2:$AV$2000,$Z1078))</f>
      </c>
      <c r="BN1078">
        <f>IF($Z1078="","",INDEX($AW$2:$AW$2000,$Z1078))</f>
      </c>
      <c r="BO1078">
        <f>IF($Z1078="","",INDEX($AX$2:$AX$2000,$Z1078))</f>
      </c>
      <c r="BP1078">
        <f>IF($Z1078="","",INDEX($AY$2:$AY$2000,$Z1078))</f>
      </c>
      <c r="BQ1078">
        <f>IF($Z1078="","",INDEX($AZ$2:$AZ$2000,$Z1078))</f>
      </c>
      <c r="BR1078">
        <f>IF($Z1078="","",INDEX($BA$2:$BA$2000,$Z1078))</f>
      </c>
      <c r="BS1078">
        <f>IF($Z1078="","",INDEX($BB$2:$BB$2000,$Z1078))</f>
      </c>
      <c r="BT1078">
        <f>IF($Z1078="","",INDEX($BC$2:$BC$2000,$Z1078))</f>
      </c>
      <c r="BV1078">
        <f>IF(OR($A1078="",$P1078&lt;&gt;"Yes",$AH1078="Yes"),"",1+N($AG1078))</f>
      </c>
      <c r="BW1078">
        <f>IF($A1078="","",COUNTIFS($W$2:$W$2500,$A1078,$BZ$2:$BZ$2500,"Yes")+COUNTIFS($X$2:$X$2500,$A1078,$BY$2:$BY$2500,"Yes"))</f>
      </c>
      <c r="BX1078">
        <f>IF(OR($A1078="",$P1078="Yes"),"",IF(N($BW1078)=0,0,1+SUMIFS($CB$2:$CB$2500,$W$2:$W$2500,$A1078)+SUMIFS($CA$2:$CA$2500,$X$2:$X$2500,$A1078)))</f>
      </c>
      <c r="BY1078" t="str">
        <f>IF($Y1078="","",INDEX($AH$2:$AH$2000,$Y1078)&amp;"")</f>
      </c>
      <c r="BZ1078" t="str">
        <f>IF($Z1078="","",INDEX($AH$2:$AH$2000,$Z1078)&amp;"")</f>
      </c>
      <c r="CA1078">
        <f>IF($Y1078="","",INDEX($BV$2:$BV$2000,$Y1078))</f>
      </c>
      <c r="CB1078">
        <f>IF($Z1078="","",INDEX($BV$2:$BV$2000,$Z1078))</f>
      </c>
    </row>
    <row r="1079">
      <c r="A1079" t="str">
        <f>IF(TRIM(INDEX(games!$A:$A,ROW()))="","",TRIM(INDEX(games!$A:$A,ROW())))</f>
      </c>
      <c r="B1079">
        <f>IF(OR($A1079="",INDEX(games!$B:$B,ROW())=""),"",INDEX(games!$B:$B,ROW()))</f>
      </c>
      <c r="C1079" t="str">
        <f>IF(OR($A1079="",INDEX(games!$C:$C,ROW())=""),"",INDEX(games!$C:$C,ROW()))</f>
      </c>
      <c r="D1079">
        <f>IF($A1079="","",COUNTIF($W$2:$W$2500,$A1079)+COUNTIF($X$2:$X$2500,$A1079))</f>
      </c>
      <c r="E1079">
        <f>IF($A1079="","",IFERROR(MATCH($C1079,$R$2:$R$5,0),0))</f>
      </c>
      <c r="F1079">
        <f>IF($A1079="","",MOD(ROW(),34))</f>
      </c>
      <c r="G1079">
        <f>IF($A1079="",NA(),IF($C1079="Action",$B1079,NA()))</f>
      </c>
      <c r="H1079">
        <f>IF($A1079="",NA(),IF($C1079="Action",1+$F1079*0.023,NA()))</f>
      </c>
      <c r="I1079">
        <f>IF($A1079="",NA(),IF($C1079="Strategy",$B1079,NA()))</f>
      </c>
      <c r="J1079">
        <f>IF($A1079="",NA(),IF($C1079="Strategy",2+$F1079*0.023,NA()))</f>
      </c>
      <c r="K1079">
        <f>IF($A1079="",NA(),IF($C1079="Deckbuilder",$B1079,NA()))</f>
      </c>
      <c r="L1079">
        <f>IF($A1079="",NA(),IF($C1079="Deckbuilder",3+$F1079*0.023,NA()))</f>
      </c>
      <c r="M1079">
        <f>IF($A1079="",NA(),IF($C1079="Traditional",$B1079,NA()))</f>
      </c>
      <c r="N1079">
        <f>IF($A1079="",NA(),IF($C1079="Traditional",4+$F1079*0.023,NA()))</f>
      </c>
      <c r="O1079">
        <f>IF($A1079="","",$D1079+ROW()/1000000)</f>
      </c>
      <c r="P1079" t="str">
        <f>IF(OR($A1079="",INDEX(games!$H:$H,ROW())=""),"",INDEX(games!$H:$H,ROW()))</f>
      </c>
      <c r="Q1079">
        <f>IF(OR($A1079="",$P1079&lt;&gt;"Yes"),"",$D1079+ROW()/1000000)</f>
      </c>
      <c r="T1079">
        <f>IF($Y1079="","",INDEX($B$2:$B$2000,$Y1079))</f>
      </c>
      <c r="U1079">
        <f>IF($Z1079="","",INDEX($B$2:$B$2000,$Z1079))</f>
      </c>
      <c r="V1079">
        <f>IF(OR($T1079="",$U1079=""),"",$U1079-$T1079)</f>
      </c>
      <c r="W1079" t="str">
        <f>IF(TRIM(INDEX(connections!$A:$A,ROW()))="","",TRIM(INDEX(connections!$A:$A,ROW())))</f>
      </c>
      <c r="X1079" t="str">
        <f>IF($W1079="","",TRIM(INDEX(connections!$B:$B,ROW())))</f>
      </c>
      <c r="Y1079">
        <f>IF($W1079="","",IFERROR(MATCH($W1079,$A$2:$A$2000,0),""))</f>
      </c>
      <c r="Z1079">
        <f>IF($X1079="","",IFERROR(MATCH($X1079,$A$2:$A$2000,0),""))</f>
      </c>
      <c r="AA1079" t="str">
        <f>IF($Y1079="","",INDEX($P$2:$P$2000,$Y1079))</f>
      </c>
      <c r="AB1079" t="str">
        <f>IF($Z1079="","",INDEX($P$2:$P$2000,$Z1079))</f>
      </c>
      <c r="AC1079">
        <f>IF(AND($AA1079="Yes",$AB1079="Yes"),1,"")</f>
      </c>
      <c r="AD1079">
        <f>IF(OR($Y1079="",$Z1079=""),"",IF(INDEX($C$2:$C$2000,$Y1079)=INDEX($C$2:$C$2000,$Z1079),0,1))</f>
      </c>
      <c r="AE1079">
        <f>IF($AC1079&lt;&gt;1,"",IF(AND(INDEX($AG$2:$AG$2000,$Y1079)=1,INDEX($AG$2:$AG$2000,$Z1079)=1),1,""))</f>
      </c>
      <c r="AG1079">
        <f>IF($A1079="","",COUNTIFS($W$2:$W$2500,$A1079,$AB$2:$AB$2500,"Yes")+COUNTIFS($X$2:$X$2500,$A1079,$AA$2:$AA$2500,"Yes"))</f>
      </c>
      <c r="AH1079" t="str">
        <f>IF(OR($P1079&lt;&gt;"Yes",N($AG1079)=0),"",IF(AND($AG1079=1,COUNTIFS($W$2:$W$2500,$A1079,$AE$2:$AE$2500,1)+COUNTIFS($X$2:$X$2500,$A1079,$AE$2:$AE$2500,1)&gt;0),"","Yes"))</f>
      </c>
      <c r="AI1079">
        <f>IF($AH1079="Yes",$AG1079,"")</f>
      </c>
      <c r="AJ1079">
        <f>IF($AI1079="","",$AI1079+ROW()/1000000)</f>
      </c>
      <c r="AK1079">
        <f>IF(OR($A1079="",$P1079="Yes",N($AG1079)=0),"",$AG1079+ROW()/1000000)</f>
      </c>
      <c r="AL1079" t="str">
        <f>IF($A1079="","",INDEX(games!$J:$J,ROW())&amp;"")</f>
      </c>
      <c r="AM1079">
        <f>IF($A1079="","",SUMPRODUCT($AO1079:$BD1079,'Map Analysis'!$AP$2^{0,1,2,3,4,5,6,7,8,9,10,11,12,13,14,15}))</f>
      </c>
      <c r="AN1079">
        <f>IF($A1079="","",$AM1079+ROW()/10000000)</f>
      </c>
      <c r="AO1079">
        <f>IF($A1079="","",COUNTIF($W$2:$W$2500,$A1079))</f>
      </c>
      <c r="AP1079">
        <f>IF($A1079="","",SUMIFS($BF$2:$BF$2500,$W$2:$W$2500,$A1079))</f>
      </c>
      <c r="AQ1079">
        <f>IF($A1079="","",SUMIFS($BG$2:$BG$2500,$W$2:$W$2500,$A1079))</f>
      </c>
      <c r="AR1079">
        <f>IF($A1079="","",SUMIFS($BH$2:$BH$2500,$W$2:$W$2500,$A1079))</f>
      </c>
      <c r="AS1079">
        <f>IF($A1079="","",SUMIFS($BI$2:$BI$2500,$W$2:$W$2500,$A1079))</f>
      </c>
      <c r="AT1079">
        <f>IF($A1079="","",SUMIFS($BJ$2:$BJ$2500,$W$2:$W$2500,$A1079))</f>
      </c>
      <c r="AU1079">
        <f>IF($A1079="","",SUMIFS($BK$2:$BK$2500,$W$2:$W$2500,$A1079))</f>
      </c>
      <c r="AV1079">
        <f>IF($A1079="","",SUMIFS($BL$2:$BL$2500,$W$2:$W$2500,$A1079))</f>
      </c>
      <c r="AW1079">
        <f>IF($A1079="","",SUMIFS($BM$2:$BM$2500,$W$2:$W$2500,$A1079))</f>
      </c>
      <c r="AX1079">
        <f>IF($A1079="","",SUMIFS($BN$2:$BN$2500,$W$2:$W$2500,$A1079))</f>
      </c>
      <c r="AY1079">
        <f>IF($A1079="","",SUMIFS($BO$2:$BO$2500,$W$2:$W$2500,$A1079))</f>
      </c>
      <c r="AZ1079">
        <f>IF($A1079="","",SUMIFS($BP$2:$BP$2500,$W$2:$W$2500,$A1079))</f>
      </c>
      <c r="BA1079">
        <f>IF($A1079="","",SUMIFS($BQ$2:$BQ$2500,$W$2:$W$2500,$A1079))</f>
      </c>
      <c r="BB1079">
        <f>IF($A1079="","",SUMIFS($BR$2:$BR$2500,$W$2:$W$2500,$A1079))</f>
      </c>
      <c r="BC1079">
        <f>IF($A1079="","",SUMIFS($BS$2:$BS$2500,$W$2:$W$2500,$A1079))</f>
      </c>
      <c r="BD1079">
        <f>IF($A1079="","",SUMIFS($BT$2:$BT$2500,$W$2:$W$2500,$A1079))</f>
      </c>
      <c r="BF1079">
        <f>IF($Z1079="","",INDEX($AO$2:$AO$2000,$Z1079))</f>
      </c>
      <c r="BG1079">
        <f>IF($Z1079="","",INDEX($AP$2:$AP$2000,$Z1079))</f>
      </c>
      <c r="BH1079">
        <f>IF($Z1079="","",INDEX($AQ$2:$AQ$2000,$Z1079))</f>
      </c>
      <c r="BI1079">
        <f>IF($Z1079="","",INDEX($AR$2:$AR$2000,$Z1079))</f>
      </c>
      <c r="BJ1079">
        <f>IF($Z1079="","",INDEX($AS$2:$AS$2000,$Z1079))</f>
      </c>
      <c r="BK1079">
        <f>IF($Z1079="","",INDEX($AT$2:$AT$2000,$Z1079))</f>
      </c>
      <c r="BL1079">
        <f>IF($Z1079="","",INDEX($AU$2:$AU$2000,$Z1079))</f>
      </c>
      <c r="BM1079">
        <f>IF($Z1079="","",INDEX($AV$2:$AV$2000,$Z1079))</f>
      </c>
      <c r="BN1079">
        <f>IF($Z1079="","",INDEX($AW$2:$AW$2000,$Z1079))</f>
      </c>
      <c r="BO1079">
        <f>IF($Z1079="","",INDEX($AX$2:$AX$2000,$Z1079))</f>
      </c>
      <c r="BP1079">
        <f>IF($Z1079="","",INDEX($AY$2:$AY$2000,$Z1079))</f>
      </c>
      <c r="BQ1079">
        <f>IF($Z1079="","",INDEX($AZ$2:$AZ$2000,$Z1079))</f>
      </c>
      <c r="BR1079">
        <f>IF($Z1079="","",INDEX($BA$2:$BA$2000,$Z1079))</f>
      </c>
      <c r="BS1079">
        <f>IF($Z1079="","",INDEX($BB$2:$BB$2000,$Z1079))</f>
      </c>
      <c r="BT1079">
        <f>IF($Z1079="","",INDEX($BC$2:$BC$2000,$Z1079))</f>
      </c>
      <c r="BV1079">
        <f>IF(OR($A1079="",$P1079&lt;&gt;"Yes",$AH1079="Yes"),"",1+N($AG1079))</f>
      </c>
      <c r="BW1079">
        <f>IF($A1079="","",COUNTIFS($W$2:$W$2500,$A1079,$BZ$2:$BZ$2500,"Yes")+COUNTIFS($X$2:$X$2500,$A1079,$BY$2:$BY$2500,"Yes"))</f>
      </c>
      <c r="BX1079">
        <f>IF(OR($A1079="",$P1079="Yes"),"",IF(N($BW1079)=0,0,1+SUMIFS($CB$2:$CB$2500,$W$2:$W$2500,$A1079)+SUMIFS($CA$2:$CA$2500,$X$2:$X$2500,$A1079)))</f>
      </c>
      <c r="BY1079" t="str">
        <f>IF($Y1079="","",INDEX($AH$2:$AH$2000,$Y1079)&amp;"")</f>
      </c>
      <c r="BZ1079" t="str">
        <f>IF($Z1079="","",INDEX($AH$2:$AH$2000,$Z1079)&amp;"")</f>
      </c>
      <c r="CA1079">
        <f>IF($Y1079="","",INDEX($BV$2:$BV$2000,$Y1079))</f>
      </c>
      <c r="CB1079">
        <f>IF($Z1079="","",INDEX($BV$2:$BV$2000,$Z1079))</f>
      </c>
    </row>
    <row r="1080">
      <c r="A1080" t="str">
        <f>IF(TRIM(INDEX(games!$A:$A,ROW()))="","",TRIM(INDEX(games!$A:$A,ROW())))</f>
      </c>
      <c r="B1080">
        <f>IF(OR($A1080="",INDEX(games!$B:$B,ROW())=""),"",INDEX(games!$B:$B,ROW()))</f>
      </c>
      <c r="C1080" t="str">
        <f>IF(OR($A1080="",INDEX(games!$C:$C,ROW())=""),"",INDEX(games!$C:$C,ROW()))</f>
      </c>
      <c r="D1080">
        <f>IF($A1080="","",COUNTIF($W$2:$W$2500,$A1080)+COUNTIF($X$2:$X$2500,$A1080))</f>
      </c>
      <c r="E1080">
        <f>IF($A1080="","",IFERROR(MATCH($C1080,$R$2:$R$5,0),0))</f>
      </c>
      <c r="F1080">
        <f>IF($A1080="","",MOD(ROW(),34))</f>
      </c>
      <c r="G1080">
        <f>IF($A1080="",NA(),IF($C1080="Action",$B1080,NA()))</f>
      </c>
      <c r="H1080">
        <f>IF($A1080="",NA(),IF($C1080="Action",1+$F1080*0.023,NA()))</f>
      </c>
      <c r="I1080">
        <f>IF($A1080="",NA(),IF($C1080="Strategy",$B1080,NA()))</f>
      </c>
      <c r="J1080">
        <f>IF($A1080="",NA(),IF($C1080="Strategy",2+$F1080*0.023,NA()))</f>
      </c>
      <c r="K1080">
        <f>IF($A1080="",NA(),IF($C1080="Deckbuilder",$B1080,NA()))</f>
      </c>
      <c r="L1080">
        <f>IF($A1080="",NA(),IF($C1080="Deckbuilder",3+$F1080*0.023,NA()))</f>
      </c>
      <c r="M1080">
        <f>IF($A1080="",NA(),IF($C1080="Traditional",$B1080,NA()))</f>
      </c>
      <c r="N1080">
        <f>IF($A1080="",NA(),IF($C1080="Traditional",4+$F1080*0.023,NA()))</f>
      </c>
      <c r="O1080">
        <f>IF($A1080="","",$D1080+ROW()/1000000)</f>
      </c>
      <c r="P1080" t="str">
        <f>IF(OR($A1080="",INDEX(games!$H:$H,ROW())=""),"",INDEX(games!$H:$H,ROW()))</f>
      </c>
      <c r="Q1080">
        <f>IF(OR($A1080="",$P1080&lt;&gt;"Yes"),"",$D1080+ROW()/1000000)</f>
      </c>
      <c r="T1080">
        <f>IF($Y1080="","",INDEX($B$2:$B$2000,$Y1080))</f>
      </c>
      <c r="U1080">
        <f>IF($Z1080="","",INDEX($B$2:$B$2000,$Z1080))</f>
      </c>
      <c r="V1080">
        <f>IF(OR($T1080="",$U1080=""),"",$U1080-$T1080)</f>
      </c>
      <c r="W1080" t="str">
        <f>IF(TRIM(INDEX(connections!$A:$A,ROW()))="","",TRIM(INDEX(connections!$A:$A,ROW())))</f>
      </c>
      <c r="X1080" t="str">
        <f>IF($W1080="","",TRIM(INDEX(connections!$B:$B,ROW())))</f>
      </c>
      <c r="Y1080">
        <f>IF($W1080="","",IFERROR(MATCH($W1080,$A$2:$A$2000,0),""))</f>
      </c>
      <c r="Z1080">
        <f>IF($X1080="","",IFERROR(MATCH($X1080,$A$2:$A$2000,0),""))</f>
      </c>
      <c r="AA1080" t="str">
        <f>IF($Y1080="","",INDEX($P$2:$P$2000,$Y1080))</f>
      </c>
      <c r="AB1080" t="str">
        <f>IF($Z1080="","",INDEX($P$2:$P$2000,$Z1080))</f>
      </c>
      <c r="AC1080">
        <f>IF(AND($AA1080="Yes",$AB1080="Yes"),1,"")</f>
      </c>
      <c r="AD1080">
        <f>IF(OR($Y1080="",$Z1080=""),"",IF(INDEX($C$2:$C$2000,$Y1080)=INDEX($C$2:$C$2000,$Z1080),0,1))</f>
      </c>
      <c r="AE1080">
        <f>IF($AC1080&lt;&gt;1,"",IF(AND(INDEX($AG$2:$AG$2000,$Y1080)=1,INDEX($AG$2:$AG$2000,$Z1080)=1),1,""))</f>
      </c>
      <c r="AG1080">
        <f>IF($A1080="","",COUNTIFS($W$2:$W$2500,$A1080,$AB$2:$AB$2500,"Yes")+COUNTIFS($X$2:$X$2500,$A1080,$AA$2:$AA$2500,"Yes"))</f>
      </c>
      <c r="AH1080" t="str">
        <f>IF(OR($P1080&lt;&gt;"Yes",N($AG1080)=0),"",IF(AND($AG1080=1,COUNTIFS($W$2:$W$2500,$A1080,$AE$2:$AE$2500,1)+COUNTIFS($X$2:$X$2500,$A1080,$AE$2:$AE$2500,1)&gt;0),"","Yes"))</f>
      </c>
      <c r="AI1080">
        <f>IF($AH1080="Yes",$AG1080,"")</f>
      </c>
      <c r="AJ1080">
        <f>IF($AI1080="","",$AI1080+ROW()/1000000)</f>
      </c>
      <c r="AK1080">
        <f>IF(OR($A1080="",$P1080="Yes",N($AG1080)=0),"",$AG1080+ROW()/1000000)</f>
      </c>
      <c r="AL1080" t="str">
        <f>IF($A1080="","",INDEX(games!$J:$J,ROW())&amp;"")</f>
      </c>
      <c r="AM1080">
        <f>IF($A1080="","",SUMPRODUCT($AO1080:$BD1080,'Map Analysis'!$AP$2^{0,1,2,3,4,5,6,7,8,9,10,11,12,13,14,15}))</f>
      </c>
      <c r="AN1080">
        <f>IF($A1080="","",$AM1080+ROW()/10000000)</f>
      </c>
      <c r="AO1080">
        <f>IF($A1080="","",COUNTIF($W$2:$W$2500,$A1080))</f>
      </c>
      <c r="AP1080">
        <f>IF($A1080="","",SUMIFS($BF$2:$BF$2500,$W$2:$W$2500,$A1080))</f>
      </c>
      <c r="AQ1080">
        <f>IF($A1080="","",SUMIFS($BG$2:$BG$2500,$W$2:$W$2500,$A1080))</f>
      </c>
      <c r="AR1080">
        <f>IF($A1080="","",SUMIFS($BH$2:$BH$2500,$W$2:$W$2500,$A1080))</f>
      </c>
      <c r="AS1080">
        <f>IF($A1080="","",SUMIFS($BI$2:$BI$2500,$W$2:$W$2500,$A1080))</f>
      </c>
      <c r="AT1080">
        <f>IF($A1080="","",SUMIFS($BJ$2:$BJ$2500,$W$2:$W$2500,$A1080))</f>
      </c>
      <c r="AU1080">
        <f>IF($A1080="","",SUMIFS($BK$2:$BK$2500,$W$2:$W$2500,$A1080))</f>
      </c>
      <c r="AV1080">
        <f>IF($A1080="","",SUMIFS($BL$2:$BL$2500,$W$2:$W$2500,$A1080))</f>
      </c>
      <c r="AW1080">
        <f>IF($A1080="","",SUMIFS($BM$2:$BM$2500,$W$2:$W$2500,$A1080))</f>
      </c>
      <c r="AX1080">
        <f>IF($A1080="","",SUMIFS($BN$2:$BN$2500,$W$2:$W$2500,$A1080))</f>
      </c>
      <c r="AY1080">
        <f>IF($A1080="","",SUMIFS($BO$2:$BO$2500,$W$2:$W$2500,$A1080))</f>
      </c>
      <c r="AZ1080">
        <f>IF($A1080="","",SUMIFS($BP$2:$BP$2500,$W$2:$W$2500,$A1080))</f>
      </c>
      <c r="BA1080">
        <f>IF($A1080="","",SUMIFS($BQ$2:$BQ$2500,$W$2:$W$2500,$A1080))</f>
      </c>
      <c r="BB1080">
        <f>IF($A1080="","",SUMIFS($BR$2:$BR$2500,$W$2:$W$2500,$A1080))</f>
      </c>
      <c r="BC1080">
        <f>IF($A1080="","",SUMIFS($BS$2:$BS$2500,$W$2:$W$2500,$A1080))</f>
      </c>
      <c r="BD1080">
        <f>IF($A1080="","",SUMIFS($BT$2:$BT$2500,$W$2:$W$2500,$A1080))</f>
      </c>
      <c r="BF1080">
        <f>IF($Z1080="","",INDEX($AO$2:$AO$2000,$Z1080))</f>
      </c>
      <c r="BG1080">
        <f>IF($Z1080="","",INDEX($AP$2:$AP$2000,$Z1080))</f>
      </c>
      <c r="BH1080">
        <f>IF($Z1080="","",INDEX($AQ$2:$AQ$2000,$Z1080))</f>
      </c>
      <c r="BI1080">
        <f>IF($Z1080="","",INDEX($AR$2:$AR$2000,$Z1080))</f>
      </c>
      <c r="BJ1080">
        <f>IF($Z1080="","",INDEX($AS$2:$AS$2000,$Z1080))</f>
      </c>
      <c r="BK1080">
        <f>IF($Z1080="","",INDEX($AT$2:$AT$2000,$Z1080))</f>
      </c>
      <c r="BL1080">
        <f>IF($Z1080="","",INDEX($AU$2:$AU$2000,$Z1080))</f>
      </c>
      <c r="BM1080">
        <f>IF($Z1080="","",INDEX($AV$2:$AV$2000,$Z1080))</f>
      </c>
      <c r="BN1080">
        <f>IF($Z1080="","",INDEX($AW$2:$AW$2000,$Z1080))</f>
      </c>
      <c r="BO1080">
        <f>IF($Z1080="","",INDEX($AX$2:$AX$2000,$Z1080))</f>
      </c>
      <c r="BP1080">
        <f>IF($Z1080="","",INDEX($AY$2:$AY$2000,$Z1080))</f>
      </c>
      <c r="BQ1080">
        <f>IF($Z1080="","",INDEX($AZ$2:$AZ$2000,$Z1080))</f>
      </c>
      <c r="BR1080">
        <f>IF($Z1080="","",INDEX($BA$2:$BA$2000,$Z1080))</f>
      </c>
      <c r="BS1080">
        <f>IF($Z1080="","",INDEX($BB$2:$BB$2000,$Z1080))</f>
      </c>
      <c r="BT1080">
        <f>IF($Z1080="","",INDEX($BC$2:$BC$2000,$Z1080))</f>
      </c>
      <c r="BV1080">
        <f>IF(OR($A1080="",$P1080&lt;&gt;"Yes",$AH1080="Yes"),"",1+N($AG1080))</f>
      </c>
      <c r="BW1080">
        <f>IF($A1080="","",COUNTIFS($W$2:$W$2500,$A1080,$BZ$2:$BZ$2500,"Yes")+COUNTIFS($X$2:$X$2500,$A1080,$BY$2:$BY$2500,"Yes"))</f>
      </c>
      <c r="BX1080">
        <f>IF(OR($A1080="",$P1080="Yes"),"",IF(N($BW1080)=0,0,1+SUMIFS($CB$2:$CB$2500,$W$2:$W$2500,$A1080)+SUMIFS($CA$2:$CA$2500,$X$2:$X$2500,$A1080)))</f>
      </c>
      <c r="BY1080" t="str">
        <f>IF($Y1080="","",INDEX($AH$2:$AH$2000,$Y1080)&amp;"")</f>
      </c>
      <c r="BZ1080" t="str">
        <f>IF($Z1080="","",INDEX($AH$2:$AH$2000,$Z1080)&amp;"")</f>
      </c>
      <c r="CA1080">
        <f>IF($Y1080="","",INDEX($BV$2:$BV$2000,$Y1080))</f>
      </c>
      <c r="CB1080">
        <f>IF($Z1080="","",INDEX($BV$2:$BV$2000,$Z1080))</f>
      </c>
    </row>
    <row r="1081">
      <c r="A1081" t="str">
        <f>IF(TRIM(INDEX(games!$A:$A,ROW()))="","",TRIM(INDEX(games!$A:$A,ROW())))</f>
      </c>
      <c r="B1081">
        <f>IF(OR($A1081="",INDEX(games!$B:$B,ROW())=""),"",INDEX(games!$B:$B,ROW()))</f>
      </c>
      <c r="C1081" t="str">
        <f>IF(OR($A1081="",INDEX(games!$C:$C,ROW())=""),"",INDEX(games!$C:$C,ROW()))</f>
      </c>
      <c r="D1081">
        <f>IF($A1081="","",COUNTIF($W$2:$W$2500,$A1081)+COUNTIF($X$2:$X$2500,$A1081))</f>
      </c>
      <c r="E1081">
        <f>IF($A1081="","",IFERROR(MATCH($C1081,$R$2:$R$5,0),0))</f>
      </c>
      <c r="F1081">
        <f>IF($A1081="","",MOD(ROW(),34))</f>
      </c>
      <c r="G1081">
        <f>IF($A1081="",NA(),IF($C1081="Action",$B1081,NA()))</f>
      </c>
      <c r="H1081">
        <f>IF($A1081="",NA(),IF($C1081="Action",1+$F1081*0.023,NA()))</f>
      </c>
      <c r="I1081">
        <f>IF($A1081="",NA(),IF($C1081="Strategy",$B1081,NA()))</f>
      </c>
      <c r="J1081">
        <f>IF($A1081="",NA(),IF($C1081="Strategy",2+$F1081*0.023,NA()))</f>
      </c>
      <c r="K1081">
        <f>IF($A1081="",NA(),IF($C1081="Deckbuilder",$B1081,NA()))</f>
      </c>
      <c r="L1081">
        <f>IF($A1081="",NA(),IF($C1081="Deckbuilder",3+$F1081*0.023,NA()))</f>
      </c>
      <c r="M1081">
        <f>IF($A1081="",NA(),IF($C1081="Traditional",$B1081,NA()))</f>
      </c>
      <c r="N1081">
        <f>IF($A1081="",NA(),IF($C1081="Traditional",4+$F1081*0.023,NA()))</f>
      </c>
      <c r="O1081">
        <f>IF($A1081="","",$D1081+ROW()/1000000)</f>
      </c>
      <c r="P1081" t="str">
        <f>IF(OR($A1081="",INDEX(games!$H:$H,ROW())=""),"",INDEX(games!$H:$H,ROW()))</f>
      </c>
      <c r="Q1081">
        <f>IF(OR($A1081="",$P1081&lt;&gt;"Yes"),"",$D1081+ROW()/1000000)</f>
      </c>
      <c r="T1081">
        <f>IF($Y1081="","",INDEX($B$2:$B$2000,$Y1081))</f>
      </c>
      <c r="U1081">
        <f>IF($Z1081="","",INDEX($B$2:$B$2000,$Z1081))</f>
      </c>
      <c r="V1081">
        <f>IF(OR($T1081="",$U1081=""),"",$U1081-$T1081)</f>
      </c>
      <c r="W1081" t="str">
        <f>IF(TRIM(INDEX(connections!$A:$A,ROW()))="","",TRIM(INDEX(connections!$A:$A,ROW())))</f>
      </c>
      <c r="X1081" t="str">
        <f>IF($W1081="","",TRIM(INDEX(connections!$B:$B,ROW())))</f>
      </c>
      <c r="Y1081">
        <f>IF($W1081="","",IFERROR(MATCH($W1081,$A$2:$A$2000,0),""))</f>
      </c>
      <c r="Z1081">
        <f>IF($X1081="","",IFERROR(MATCH($X1081,$A$2:$A$2000,0),""))</f>
      </c>
      <c r="AA1081" t="str">
        <f>IF($Y1081="","",INDEX($P$2:$P$2000,$Y1081))</f>
      </c>
      <c r="AB1081" t="str">
        <f>IF($Z1081="","",INDEX($P$2:$P$2000,$Z1081))</f>
      </c>
      <c r="AC1081">
        <f>IF(AND($AA1081="Yes",$AB1081="Yes"),1,"")</f>
      </c>
      <c r="AD1081">
        <f>IF(OR($Y1081="",$Z1081=""),"",IF(INDEX($C$2:$C$2000,$Y1081)=INDEX($C$2:$C$2000,$Z1081),0,1))</f>
      </c>
      <c r="AE1081">
        <f>IF($AC1081&lt;&gt;1,"",IF(AND(INDEX($AG$2:$AG$2000,$Y1081)=1,INDEX($AG$2:$AG$2000,$Z1081)=1),1,""))</f>
      </c>
      <c r="AG1081">
        <f>IF($A1081="","",COUNTIFS($W$2:$W$2500,$A1081,$AB$2:$AB$2500,"Yes")+COUNTIFS($X$2:$X$2500,$A1081,$AA$2:$AA$2500,"Yes"))</f>
      </c>
      <c r="AH1081" t="str">
        <f>IF(OR($P1081&lt;&gt;"Yes",N($AG1081)=0),"",IF(AND($AG1081=1,COUNTIFS($W$2:$W$2500,$A1081,$AE$2:$AE$2500,1)+COUNTIFS($X$2:$X$2500,$A1081,$AE$2:$AE$2500,1)&gt;0),"","Yes"))</f>
      </c>
      <c r="AI1081">
        <f>IF($AH1081="Yes",$AG1081,"")</f>
      </c>
      <c r="AJ1081">
        <f>IF($AI1081="","",$AI1081+ROW()/1000000)</f>
      </c>
      <c r="AK1081">
        <f>IF(OR($A1081="",$P1081="Yes",N($AG1081)=0),"",$AG1081+ROW()/1000000)</f>
      </c>
      <c r="AL1081" t="str">
        <f>IF($A1081="","",INDEX(games!$J:$J,ROW())&amp;"")</f>
      </c>
      <c r="AM1081">
        <f>IF($A1081="","",SUMPRODUCT($AO1081:$BD1081,'Map Analysis'!$AP$2^{0,1,2,3,4,5,6,7,8,9,10,11,12,13,14,15}))</f>
      </c>
      <c r="AN1081">
        <f>IF($A1081="","",$AM1081+ROW()/10000000)</f>
      </c>
      <c r="AO1081">
        <f>IF($A1081="","",COUNTIF($W$2:$W$2500,$A1081))</f>
      </c>
      <c r="AP1081">
        <f>IF($A1081="","",SUMIFS($BF$2:$BF$2500,$W$2:$W$2500,$A1081))</f>
      </c>
      <c r="AQ1081">
        <f>IF($A1081="","",SUMIFS($BG$2:$BG$2500,$W$2:$W$2500,$A1081))</f>
      </c>
      <c r="AR1081">
        <f>IF($A1081="","",SUMIFS($BH$2:$BH$2500,$W$2:$W$2500,$A1081))</f>
      </c>
      <c r="AS1081">
        <f>IF($A1081="","",SUMIFS($BI$2:$BI$2500,$W$2:$W$2500,$A1081))</f>
      </c>
      <c r="AT1081">
        <f>IF($A1081="","",SUMIFS($BJ$2:$BJ$2500,$W$2:$W$2500,$A1081))</f>
      </c>
      <c r="AU1081">
        <f>IF($A1081="","",SUMIFS($BK$2:$BK$2500,$W$2:$W$2500,$A1081))</f>
      </c>
      <c r="AV1081">
        <f>IF($A1081="","",SUMIFS($BL$2:$BL$2500,$W$2:$W$2500,$A1081))</f>
      </c>
      <c r="AW1081">
        <f>IF($A1081="","",SUMIFS($BM$2:$BM$2500,$W$2:$W$2500,$A1081))</f>
      </c>
      <c r="AX1081">
        <f>IF($A1081="","",SUMIFS($BN$2:$BN$2500,$W$2:$W$2500,$A1081))</f>
      </c>
      <c r="AY1081">
        <f>IF($A1081="","",SUMIFS($BO$2:$BO$2500,$W$2:$W$2500,$A1081))</f>
      </c>
      <c r="AZ1081">
        <f>IF($A1081="","",SUMIFS($BP$2:$BP$2500,$W$2:$W$2500,$A1081))</f>
      </c>
      <c r="BA1081">
        <f>IF($A1081="","",SUMIFS($BQ$2:$BQ$2500,$W$2:$W$2500,$A1081))</f>
      </c>
      <c r="BB1081">
        <f>IF($A1081="","",SUMIFS($BR$2:$BR$2500,$W$2:$W$2500,$A1081))</f>
      </c>
      <c r="BC1081">
        <f>IF($A1081="","",SUMIFS($BS$2:$BS$2500,$W$2:$W$2500,$A1081))</f>
      </c>
      <c r="BD1081">
        <f>IF($A1081="","",SUMIFS($BT$2:$BT$2500,$W$2:$W$2500,$A1081))</f>
      </c>
      <c r="BF1081">
        <f>IF($Z1081="","",INDEX($AO$2:$AO$2000,$Z1081))</f>
      </c>
      <c r="BG1081">
        <f>IF($Z1081="","",INDEX($AP$2:$AP$2000,$Z1081))</f>
      </c>
      <c r="BH1081">
        <f>IF($Z1081="","",INDEX($AQ$2:$AQ$2000,$Z1081))</f>
      </c>
      <c r="BI1081">
        <f>IF($Z1081="","",INDEX($AR$2:$AR$2000,$Z1081))</f>
      </c>
      <c r="BJ1081">
        <f>IF($Z1081="","",INDEX($AS$2:$AS$2000,$Z1081))</f>
      </c>
      <c r="BK1081">
        <f>IF($Z1081="","",INDEX($AT$2:$AT$2000,$Z1081))</f>
      </c>
      <c r="BL1081">
        <f>IF($Z1081="","",INDEX($AU$2:$AU$2000,$Z1081))</f>
      </c>
      <c r="BM1081">
        <f>IF($Z1081="","",INDEX($AV$2:$AV$2000,$Z1081))</f>
      </c>
      <c r="BN1081">
        <f>IF($Z1081="","",INDEX($AW$2:$AW$2000,$Z1081))</f>
      </c>
      <c r="BO1081">
        <f>IF($Z1081="","",INDEX($AX$2:$AX$2000,$Z1081))</f>
      </c>
      <c r="BP1081">
        <f>IF($Z1081="","",INDEX($AY$2:$AY$2000,$Z1081))</f>
      </c>
      <c r="BQ1081">
        <f>IF($Z1081="","",INDEX($AZ$2:$AZ$2000,$Z1081))</f>
      </c>
      <c r="BR1081">
        <f>IF($Z1081="","",INDEX($BA$2:$BA$2000,$Z1081))</f>
      </c>
      <c r="BS1081">
        <f>IF($Z1081="","",INDEX($BB$2:$BB$2000,$Z1081))</f>
      </c>
      <c r="BT1081">
        <f>IF($Z1081="","",INDEX($BC$2:$BC$2000,$Z1081))</f>
      </c>
      <c r="BV1081">
        <f>IF(OR($A1081="",$P1081&lt;&gt;"Yes",$AH1081="Yes"),"",1+N($AG1081))</f>
      </c>
      <c r="BW1081">
        <f>IF($A1081="","",COUNTIFS($W$2:$W$2500,$A1081,$BZ$2:$BZ$2500,"Yes")+COUNTIFS($X$2:$X$2500,$A1081,$BY$2:$BY$2500,"Yes"))</f>
      </c>
      <c r="BX1081">
        <f>IF(OR($A1081="",$P1081="Yes"),"",IF(N($BW1081)=0,0,1+SUMIFS($CB$2:$CB$2500,$W$2:$W$2500,$A1081)+SUMIFS($CA$2:$CA$2500,$X$2:$X$2500,$A1081)))</f>
      </c>
      <c r="BY1081" t="str">
        <f>IF($Y1081="","",INDEX($AH$2:$AH$2000,$Y1081)&amp;"")</f>
      </c>
      <c r="BZ1081" t="str">
        <f>IF($Z1081="","",INDEX($AH$2:$AH$2000,$Z1081)&amp;"")</f>
      </c>
      <c r="CA1081">
        <f>IF($Y1081="","",INDEX($BV$2:$BV$2000,$Y1081))</f>
      </c>
      <c r="CB1081">
        <f>IF($Z1081="","",INDEX($BV$2:$BV$2000,$Z1081))</f>
      </c>
    </row>
    <row r="1082">
      <c r="A1082" t="str">
        <f>IF(TRIM(INDEX(games!$A:$A,ROW()))="","",TRIM(INDEX(games!$A:$A,ROW())))</f>
      </c>
      <c r="B1082">
        <f>IF(OR($A1082="",INDEX(games!$B:$B,ROW())=""),"",INDEX(games!$B:$B,ROW()))</f>
      </c>
      <c r="C1082" t="str">
        <f>IF(OR($A1082="",INDEX(games!$C:$C,ROW())=""),"",INDEX(games!$C:$C,ROW()))</f>
      </c>
      <c r="D1082">
        <f>IF($A1082="","",COUNTIF($W$2:$W$2500,$A1082)+COUNTIF($X$2:$X$2500,$A1082))</f>
      </c>
      <c r="E1082">
        <f>IF($A1082="","",IFERROR(MATCH($C1082,$R$2:$R$5,0),0))</f>
      </c>
      <c r="F1082">
        <f>IF($A1082="","",MOD(ROW(),34))</f>
      </c>
      <c r="G1082">
        <f>IF($A1082="",NA(),IF($C1082="Action",$B1082,NA()))</f>
      </c>
      <c r="H1082">
        <f>IF($A1082="",NA(),IF($C1082="Action",1+$F1082*0.023,NA()))</f>
      </c>
      <c r="I1082">
        <f>IF($A1082="",NA(),IF($C1082="Strategy",$B1082,NA()))</f>
      </c>
      <c r="J1082">
        <f>IF($A1082="",NA(),IF($C1082="Strategy",2+$F1082*0.023,NA()))</f>
      </c>
      <c r="K1082">
        <f>IF($A1082="",NA(),IF($C1082="Deckbuilder",$B1082,NA()))</f>
      </c>
      <c r="L1082">
        <f>IF($A1082="",NA(),IF($C1082="Deckbuilder",3+$F1082*0.023,NA()))</f>
      </c>
      <c r="M1082">
        <f>IF($A1082="",NA(),IF($C1082="Traditional",$B1082,NA()))</f>
      </c>
      <c r="N1082">
        <f>IF($A1082="",NA(),IF($C1082="Traditional",4+$F1082*0.023,NA()))</f>
      </c>
      <c r="O1082">
        <f>IF($A1082="","",$D1082+ROW()/1000000)</f>
      </c>
      <c r="P1082" t="str">
        <f>IF(OR($A1082="",INDEX(games!$H:$H,ROW())=""),"",INDEX(games!$H:$H,ROW()))</f>
      </c>
      <c r="Q1082">
        <f>IF(OR($A1082="",$P1082&lt;&gt;"Yes"),"",$D1082+ROW()/1000000)</f>
      </c>
      <c r="T1082">
        <f>IF($Y1082="","",INDEX($B$2:$B$2000,$Y1082))</f>
      </c>
      <c r="U1082">
        <f>IF($Z1082="","",INDEX($B$2:$B$2000,$Z1082))</f>
      </c>
      <c r="V1082">
        <f>IF(OR($T1082="",$U1082=""),"",$U1082-$T1082)</f>
      </c>
      <c r="W1082" t="str">
        <f>IF(TRIM(INDEX(connections!$A:$A,ROW()))="","",TRIM(INDEX(connections!$A:$A,ROW())))</f>
      </c>
      <c r="X1082" t="str">
        <f>IF($W1082="","",TRIM(INDEX(connections!$B:$B,ROW())))</f>
      </c>
      <c r="Y1082">
        <f>IF($W1082="","",IFERROR(MATCH($W1082,$A$2:$A$2000,0),""))</f>
      </c>
      <c r="Z1082">
        <f>IF($X1082="","",IFERROR(MATCH($X1082,$A$2:$A$2000,0),""))</f>
      </c>
      <c r="AA1082" t="str">
        <f>IF($Y1082="","",INDEX($P$2:$P$2000,$Y1082))</f>
      </c>
      <c r="AB1082" t="str">
        <f>IF($Z1082="","",INDEX($P$2:$P$2000,$Z1082))</f>
      </c>
      <c r="AC1082">
        <f>IF(AND($AA1082="Yes",$AB1082="Yes"),1,"")</f>
      </c>
      <c r="AD1082">
        <f>IF(OR($Y1082="",$Z1082=""),"",IF(INDEX($C$2:$C$2000,$Y1082)=INDEX($C$2:$C$2000,$Z1082),0,1))</f>
      </c>
      <c r="AE1082">
        <f>IF($AC1082&lt;&gt;1,"",IF(AND(INDEX($AG$2:$AG$2000,$Y1082)=1,INDEX($AG$2:$AG$2000,$Z1082)=1),1,""))</f>
      </c>
      <c r="AG1082">
        <f>IF($A1082="","",COUNTIFS($W$2:$W$2500,$A1082,$AB$2:$AB$2500,"Yes")+COUNTIFS($X$2:$X$2500,$A1082,$AA$2:$AA$2500,"Yes"))</f>
      </c>
      <c r="AH1082" t="str">
        <f>IF(OR($P1082&lt;&gt;"Yes",N($AG1082)=0),"",IF(AND($AG1082=1,COUNTIFS($W$2:$W$2500,$A1082,$AE$2:$AE$2500,1)+COUNTIFS($X$2:$X$2500,$A1082,$AE$2:$AE$2500,1)&gt;0),"","Yes"))</f>
      </c>
      <c r="AI1082">
        <f>IF($AH1082="Yes",$AG1082,"")</f>
      </c>
      <c r="AJ1082">
        <f>IF($AI1082="","",$AI1082+ROW()/1000000)</f>
      </c>
      <c r="AK1082">
        <f>IF(OR($A1082="",$P1082="Yes",N($AG1082)=0),"",$AG1082+ROW()/1000000)</f>
      </c>
      <c r="AL1082" t="str">
        <f>IF($A1082="","",INDEX(games!$J:$J,ROW())&amp;"")</f>
      </c>
      <c r="AM1082">
        <f>IF($A1082="","",SUMPRODUCT($AO1082:$BD1082,'Map Analysis'!$AP$2^{0,1,2,3,4,5,6,7,8,9,10,11,12,13,14,15}))</f>
      </c>
      <c r="AN1082">
        <f>IF($A1082="","",$AM1082+ROW()/10000000)</f>
      </c>
      <c r="AO1082">
        <f>IF($A1082="","",COUNTIF($W$2:$W$2500,$A1082))</f>
      </c>
      <c r="AP1082">
        <f>IF($A1082="","",SUMIFS($BF$2:$BF$2500,$W$2:$W$2500,$A1082))</f>
      </c>
      <c r="AQ1082">
        <f>IF($A1082="","",SUMIFS($BG$2:$BG$2500,$W$2:$W$2500,$A1082))</f>
      </c>
      <c r="AR1082">
        <f>IF($A1082="","",SUMIFS($BH$2:$BH$2500,$W$2:$W$2500,$A1082))</f>
      </c>
      <c r="AS1082">
        <f>IF($A1082="","",SUMIFS($BI$2:$BI$2500,$W$2:$W$2500,$A1082))</f>
      </c>
      <c r="AT1082">
        <f>IF($A1082="","",SUMIFS($BJ$2:$BJ$2500,$W$2:$W$2500,$A1082))</f>
      </c>
      <c r="AU1082">
        <f>IF($A1082="","",SUMIFS($BK$2:$BK$2500,$W$2:$W$2500,$A1082))</f>
      </c>
      <c r="AV1082">
        <f>IF($A1082="","",SUMIFS($BL$2:$BL$2500,$W$2:$W$2500,$A1082))</f>
      </c>
      <c r="AW1082">
        <f>IF($A1082="","",SUMIFS($BM$2:$BM$2500,$W$2:$W$2500,$A1082))</f>
      </c>
      <c r="AX1082">
        <f>IF($A1082="","",SUMIFS($BN$2:$BN$2500,$W$2:$W$2500,$A1082))</f>
      </c>
      <c r="AY1082">
        <f>IF($A1082="","",SUMIFS($BO$2:$BO$2500,$W$2:$W$2500,$A1082))</f>
      </c>
      <c r="AZ1082">
        <f>IF($A1082="","",SUMIFS($BP$2:$BP$2500,$W$2:$W$2500,$A1082))</f>
      </c>
      <c r="BA1082">
        <f>IF($A1082="","",SUMIFS($BQ$2:$BQ$2500,$W$2:$W$2500,$A1082))</f>
      </c>
      <c r="BB1082">
        <f>IF($A1082="","",SUMIFS($BR$2:$BR$2500,$W$2:$W$2500,$A1082))</f>
      </c>
      <c r="BC1082">
        <f>IF($A1082="","",SUMIFS($BS$2:$BS$2500,$W$2:$W$2500,$A1082))</f>
      </c>
      <c r="BD1082">
        <f>IF($A1082="","",SUMIFS($BT$2:$BT$2500,$W$2:$W$2500,$A1082))</f>
      </c>
      <c r="BF1082">
        <f>IF($Z1082="","",INDEX($AO$2:$AO$2000,$Z1082))</f>
      </c>
      <c r="BG1082">
        <f>IF($Z1082="","",INDEX($AP$2:$AP$2000,$Z1082))</f>
      </c>
      <c r="BH1082">
        <f>IF($Z1082="","",INDEX($AQ$2:$AQ$2000,$Z1082))</f>
      </c>
      <c r="BI1082">
        <f>IF($Z1082="","",INDEX($AR$2:$AR$2000,$Z1082))</f>
      </c>
      <c r="BJ1082">
        <f>IF($Z1082="","",INDEX($AS$2:$AS$2000,$Z1082))</f>
      </c>
      <c r="BK1082">
        <f>IF($Z1082="","",INDEX($AT$2:$AT$2000,$Z1082))</f>
      </c>
      <c r="BL1082">
        <f>IF($Z1082="","",INDEX($AU$2:$AU$2000,$Z1082))</f>
      </c>
      <c r="BM1082">
        <f>IF($Z1082="","",INDEX($AV$2:$AV$2000,$Z1082))</f>
      </c>
      <c r="BN1082">
        <f>IF($Z1082="","",INDEX($AW$2:$AW$2000,$Z1082))</f>
      </c>
      <c r="BO1082">
        <f>IF($Z1082="","",INDEX($AX$2:$AX$2000,$Z1082))</f>
      </c>
      <c r="BP1082">
        <f>IF($Z1082="","",INDEX($AY$2:$AY$2000,$Z1082))</f>
      </c>
      <c r="BQ1082">
        <f>IF($Z1082="","",INDEX($AZ$2:$AZ$2000,$Z1082))</f>
      </c>
      <c r="BR1082">
        <f>IF($Z1082="","",INDEX($BA$2:$BA$2000,$Z1082))</f>
      </c>
      <c r="BS1082">
        <f>IF($Z1082="","",INDEX($BB$2:$BB$2000,$Z1082))</f>
      </c>
      <c r="BT1082">
        <f>IF($Z1082="","",INDEX($BC$2:$BC$2000,$Z1082))</f>
      </c>
      <c r="BV1082">
        <f>IF(OR($A1082="",$P1082&lt;&gt;"Yes",$AH1082="Yes"),"",1+N($AG1082))</f>
      </c>
      <c r="BW1082">
        <f>IF($A1082="","",COUNTIFS($W$2:$W$2500,$A1082,$BZ$2:$BZ$2500,"Yes")+COUNTIFS($X$2:$X$2500,$A1082,$BY$2:$BY$2500,"Yes"))</f>
      </c>
      <c r="BX1082">
        <f>IF(OR($A1082="",$P1082="Yes"),"",IF(N($BW1082)=0,0,1+SUMIFS($CB$2:$CB$2500,$W$2:$W$2500,$A1082)+SUMIFS($CA$2:$CA$2500,$X$2:$X$2500,$A1082)))</f>
      </c>
      <c r="BY1082" t="str">
        <f>IF($Y1082="","",INDEX($AH$2:$AH$2000,$Y1082)&amp;"")</f>
      </c>
      <c r="BZ1082" t="str">
        <f>IF($Z1082="","",INDEX($AH$2:$AH$2000,$Z1082)&amp;"")</f>
      </c>
      <c r="CA1082">
        <f>IF($Y1082="","",INDEX($BV$2:$BV$2000,$Y1082))</f>
      </c>
      <c r="CB1082">
        <f>IF($Z1082="","",INDEX($BV$2:$BV$2000,$Z1082))</f>
      </c>
    </row>
    <row r="1083">
      <c r="A1083" t="str">
        <f>IF(TRIM(INDEX(games!$A:$A,ROW()))="","",TRIM(INDEX(games!$A:$A,ROW())))</f>
      </c>
      <c r="B1083">
        <f>IF(OR($A1083="",INDEX(games!$B:$B,ROW())=""),"",INDEX(games!$B:$B,ROW()))</f>
      </c>
      <c r="C1083" t="str">
        <f>IF(OR($A1083="",INDEX(games!$C:$C,ROW())=""),"",INDEX(games!$C:$C,ROW()))</f>
      </c>
      <c r="D1083">
        <f>IF($A1083="","",COUNTIF($W$2:$W$2500,$A1083)+COUNTIF($X$2:$X$2500,$A1083))</f>
      </c>
      <c r="E1083">
        <f>IF($A1083="","",IFERROR(MATCH($C1083,$R$2:$R$5,0),0))</f>
      </c>
      <c r="F1083">
        <f>IF($A1083="","",MOD(ROW(),34))</f>
      </c>
      <c r="G1083">
        <f>IF($A1083="",NA(),IF($C1083="Action",$B1083,NA()))</f>
      </c>
      <c r="H1083">
        <f>IF($A1083="",NA(),IF($C1083="Action",1+$F1083*0.023,NA()))</f>
      </c>
      <c r="I1083">
        <f>IF($A1083="",NA(),IF($C1083="Strategy",$B1083,NA()))</f>
      </c>
      <c r="J1083">
        <f>IF($A1083="",NA(),IF($C1083="Strategy",2+$F1083*0.023,NA()))</f>
      </c>
      <c r="K1083">
        <f>IF($A1083="",NA(),IF($C1083="Deckbuilder",$B1083,NA()))</f>
      </c>
      <c r="L1083">
        <f>IF($A1083="",NA(),IF($C1083="Deckbuilder",3+$F1083*0.023,NA()))</f>
      </c>
      <c r="M1083">
        <f>IF($A1083="",NA(),IF($C1083="Traditional",$B1083,NA()))</f>
      </c>
      <c r="N1083">
        <f>IF($A1083="",NA(),IF($C1083="Traditional",4+$F1083*0.023,NA()))</f>
      </c>
      <c r="O1083">
        <f>IF($A1083="","",$D1083+ROW()/1000000)</f>
      </c>
      <c r="P1083" t="str">
        <f>IF(OR($A1083="",INDEX(games!$H:$H,ROW())=""),"",INDEX(games!$H:$H,ROW()))</f>
      </c>
      <c r="Q1083">
        <f>IF(OR($A1083="",$P1083&lt;&gt;"Yes"),"",$D1083+ROW()/1000000)</f>
      </c>
      <c r="T1083">
        <f>IF($Y1083="","",INDEX($B$2:$B$2000,$Y1083))</f>
      </c>
      <c r="U1083">
        <f>IF($Z1083="","",INDEX($B$2:$B$2000,$Z1083))</f>
      </c>
      <c r="V1083">
        <f>IF(OR($T1083="",$U1083=""),"",$U1083-$T1083)</f>
      </c>
      <c r="W1083" t="str">
        <f>IF(TRIM(INDEX(connections!$A:$A,ROW()))="","",TRIM(INDEX(connections!$A:$A,ROW())))</f>
      </c>
      <c r="X1083" t="str">
        <f>IF($W1083="","",TRIM(INDEX(connections!$B:$B,ROW())))</f>
      </c>
      <c r="Y1083">
        <f>IF($W1083="","",IFERROR(MATCH($W1083,$A$2:$A$2000,0),""))</f>
      </c>
      <c r="Z1083">
        <f>IF($X1083="","",IFERROR(MATCH($X1083,$A$2:$A$2000,0),""))</f>
      </c>
      <c r="AA1083" t="str">
        <f>IF($Y1083="","",INDEX($P$2:$P$2000,$Y1083))</f>
      </c>
      <c r="AB1083" t="str">
        <f>IF($Z1083="","",INDEX($P$2:$P$2000,$Z1083))</f>
      </c>
      <c r="AC1083">
        <f>IF(AND($AA1083="Yes",$AB1083="Yes"),1,"")</f>
      </c>
      <c r="AD1083">
        <f>IF(OR($Y1083="",$Z1083=""),"",IF(INDEX($C$2:$C$2000,$Y1083)=INDEX($C$2:$C$2000,$Z1083),0,1))</f>
      </c>
      <c r="AE1083">
        <f>IF($AC1083&lt;&gt;1,"",IF(AND(INDEX($AG$2:$AG$2000,$Y1083)=1,INDEX($AG$2:$AG$2000,$Z1083)=1),1,""))</f>
      </c>
      <c r="AG1083">
        <f>IF($A1083="","",COUNTIFS($W$2:$W$2500,$A1083,$AB$2:$AB$2500,"Yes")+COUNTIFS($X$2:$X$2500,$A1083,$AA$2:$AA$2500,"Yes"))</f>
      </c>
      <c r="AH1083" t="str">
        <f>IF(OR($P1083&lt;&gt;"Yes",N($AG1083)=0),"",IF(AND($AG1083=1,COUNTIFS($W$2:$W$2500,$A1083,$AE$2:$AE$2500,1)+COUNTIFS($X$2:$X$2500,$A1083,$AE$2:$AE$2500,1)&gt;0),"","Yes"))</f>
      </c>
      <c r="AI1083">
        <f>IF($AH1083="Yes",$AG1083,"")</f>
      </c>
      <c r="AJ1083">
        <f>IF($AI1083="","",$AI1083+ROW()/1000000)</f>
      </c>
      <c r="AK1083">
        <f>IF(OR($A1083="",$P1083="Yes",N($AG1083)=0),"",$AG1083+ROW()/1000000)</f>
      </c>
      <c r="AL1083" t="str">
        <f>IF($A1083="","",INDEX(games!$J:$J,ROW())&amp;"")</f>
      </c>
      <c r="AM1083">
        <f>IF($A1083="","",SUMPRODUCT($AO1083:$BD1083,'Map Analysis'!$AP$2^{0,1,2,3,4,5,6,7,8,9,10,11,12,13,14,15}))</f>
      </c>
      <c r="AN1083">
        <f>IF($A1083="","",$AM1083+ROW()/10000000)</f>
      </c>
      <c r="AO1083">
        <f>IF($A1083="","",COUNTIF($W$2:$W$2500,$A1083))</f>
      </c>
      <c r="AP1083">
        <f>IF($A1083="","",SUMIFS($BF$2:$BF$2500,$W$2:$W$2500,$A1083))</f>
      </c>
      <c r="AQ1083">
        <f>IF($A1083="","",SUMIFS($BG$2:$BG$2500,$W$2:$W$2500,$A1083))</f>
      </c>
      <c r="AR1083">
        <f>IF($A1083="","",SUMIFS($BH$2:$BH$2500,$W$2:$W$2500,$A1083))</f>
      </c>
      <c r="AS1083">
        <f>IF($A1083="","",SUMIFS($BI$2:$BI$2500,$W$2:$W$2500,$A1083))</f>
      </c>
      <c r="AT1083">
        <f>IF($A1083="","",SUMIFS($BJ$2:$BJ$2500,$W$2:$W$2500,$A1083))</f>
      </c>
      <c r="AU1083">
        <f>IF($A1083="","",SUMIFS($BK$2:$BK$2500,$W$2:$W$2500,$A1083))</f>
      </c>
      <c r="AV1083">
        <f>IF($A1083="","",SUMIFS($BL$2:$BL$2500,$W$2:$W$2500,$A1083))</f>
      </c>
      <c r="AW1083">
        <f>IF($A1083="","",SUMIFS($BM$2:$BM$2500,$W$2:$W$2500,$A1083))</f>
      </c>
      <c r="AX1083">
        <f>IF($A1083="","",SUMIFS($BN$2:$BN$2500,$W$2:$W$2500,$A1083))</f>
      </c>
      <c r="AY1083">
        <f>IF($A1083="","",SUMIFS($BO$2:$BO$2500,$W$2:$W$2500,$A1083))</f>
      </c>
      <c r="AZ1083">
        <f>IF($A1083="","",SUMIFS($BP$2:$BP$2500,$W$2:$W$2500,$A1083))</f>
      </c>
      <c r="BA1083">
        <f>IF($A1083="","",SUMIFS($BQ$2:$BQ$2500,$W$2:$W$2500,$A1083))</f>
      </c>
      <c r="BB1083">
        <f>IF($A1083="","",SUMIFS($BR$2:$BR$2500,$W$2:$W$2500,$A1083))</f>
      </c>
      <c r="BC1083">
        <f>IF($A1083="","",SUMIFS($BS$2:$BS$2500,$W$2:$W$2500,$A1083))</f>
      </c>
      <c r="BD1083">
        <f>IF($A1083="","",SUMIFS($BT$2:$BT$2500,$W$2:$W$2500,$A1083))</f>
      </c>
      <c r="BF1083">
        <f>IF($Z1083="","",INDEX($AO$2:$AO$2000,$Z1083))</f>
      </c>
      <c r="BG1083">
        <f>IF($Z1083="","",INDEX($AP$2:$AP$2000,$Z1083))</f>
      </c>
      <c r="BH1083">
        <f>IF($Z1083="","",INDEX($AQ$2:$AQ$2000,$Z1083))</f>
      </c>
      <c r="BI1083">
        <f>IF($Z1083="","",INDEX($AR$2:$AR$2000,$Z1083))</f>
      </c>
      <c r="BJ1083">
        <f>IF($Z1083="","",INDEX($AS$2:$AS$2000,$Z1083))</f>
      </c>
      <c r="BK1083">
        <f>IF($Z1083="","",INDEX($AT$2:$AT$2000,$Z1083))</f>
      </c>
      <c r="BL1083">
        <f>IF($Z1083="","",INDEX($AU$2:$AU$2000,$Z1083))</f>
      </c>
      <c r="BM1083">
        <f>IF($Z1083="","",INDEX($AV$2:$AV$2000,$Z1083))</f>
      </c>
      <c r="BN1083">
        <f>IF($Z1083="","",INDEX($AW$2:$AW$2000,$Z1083))</f>
      </c>
      <c r="BO1083">
        <f>IF($Z1083="","",INDEX($AX$2:$AX$2000,$Z1083))</f>
      </c>
      <c r="BP1083">
        <f>IF($Z1083="","",INDEX($AY$2:$AY$2000,$Z1083))</f>
      </c>
      <c r="BQ1083">
        <f>IF($Z1083="","",INDEX($AZ$2:$AZ$2000,$Z1083))</f>
      </c>
      <c r="BR1083">
        <f>IF($Z1083="","",INDEX($BA$2:$BA$2000,$Z1083))</f>
      </c>
      <c r="BS1083">
        <f>IF($Z1083="","",INDEX($BB$2:$BB$2000,$Z1083))</f>
      </c>
      <c r="BT1083">
        <f>IF($Z1083="","",INDEX($BC$2:$BC$2000,$Z1083))</f>
      </c>
      <c r="BV1083">
        <f>IF(OR($A1083="",$P1083&lt;&gt;"Yes",$AH1083="Yes"),"",1+N($AG1083))</f>
      </c>
      <c r="BW1083">
        <f>IF($A1083="","",COUNTIFS($W$2:$W$2500,$A1083,$BZ$2:$BZ$2500,"Yes")+COUNTIFS($X$2:$X$2500,$A1083,$BY$2:$BY$2500,"Yes"))</f>
      </c>
      <c r="BX1083">
        <f>IF(OR($A1083="",$P1083="Yes"),"",IF(N($BW1083)=0,0,1+SUMIFS($CB$2:$CB$2500,$W$2:$W$2500,$A1083)+SUMIFS($CA$2:$CA$2500,$X$2:$X$2500,$A1083)))</f>
      </c>
      <c r="BY1083" t="str">
        <f>IF($Y1083="","",INDEX($AH$2:$AH$2000,$Y1083)&amp;"")</f>
      </c>
      <c r="BZ1083" t="str">
        <f>IF($Z1083="","",INDEX($AH$2:$AH$2000,$Z1083)&amp;"")</f>
      </c>
      <c r="CA1083">
        <f>IF($Y1083="","",INDEX($BV$2:$BV$2000,$Y1083))</f>
      </c>
      <c r="CB1083">
        <f>IF($Z1083="","",INDEX($BV$2:$BV$2000,$Z1083))</f>
      </c>
    </row>
    <row r="1084">
      <c r="A1084" t="str">
        <f>IF(TRIM(INDEX(games!$A:$A,ROW()))="","",TRIM(INDEX(games!$A:$A,ROW())))</f>
      </c>
      <c r="B1084">
        <f>IF(OR($A1084="",INDEX(games!$B:$B,ROW())=""),"",INDEX(games!$B:$B,ROW()))</f>
      </c>
      <c r="C1084" t="str">
        <f>IF(OR($A1084="",INDEX(games!$C:$C,ROW())=""),"",INDEX(games!$C:$C,ROW()))</f>
      </c>
      <c r="D1084">
        <f>IF($A1084="","",COUNTIF($W$2:$W$2500,$A1084)+COUNTIF($X$2:$X$2500,$A1084))</f>
      </c>
      <c r="E1084">
        <f>IF($A1084="","",IFERROR(MATCH($C1084,$R$2:$R$5,0),0))</f>
      </c>
      <c r="F1084">
        <f>IF($A1084="","",MOD(ROW(),34))</f>
      </c>
      <c r="G1084">
        <f>IF($A1084="",NA(),IF($C1084="Action",$B1084,NA()))</f>
      </c>
      <c r="H1084">
        <f>IF($A1084="",NA(),IF($C1084="Action",1+$F1084*0.023,NA()))</f>
      </c>
      <c r="I1084">
        <f>IF($A1084="",NA(),IF($C1084="Strategy",$B1084,NA()))</f>
      </c>
      <c r="J1084">
        <f>IF($A1084="",NA(),IF($C1084="Strategy",2+$F1084*0.023,NA()))</f>
      </c>
      <c r="K1084">
        <f>IF($A1084="",NA(),IF($C1084="Deckbuilder",$B1084,NA()))</f>
      </c>
      <c r="L1084">
        <f>IF($A1084="",NA(),IF($C1084="Deckbuilder",3+$F1084*0.023,NA()))</f>
      </c>
      <c r="M1084">
        <f>IF($A1084="",NA(),IF($C1084="Traditional",$B1084,NA()))</f>
      </c>
      <c r="N1084">
        <f>IF($A1084="",NA(),IF($C1084="Traditional",4+$F1084*0.023,NA()))</f>
      </c>
      <c r="O1084">
        <f>IF($A1084="","",$D1084+ROW()/1000000)</f>
      </c>
      <c r="P1084" t="str">
        <f>IF(OR($A1084="",INDEX(games!$H:$H,ROW())=""),"",INDEX(games!$H:$H,ROW()))</f>
      </c>
      <c r="Q1084">
        <f>IF(OR($A1084="",$P1084&lt;&gt;"Yes"),"",$D1084+ROW()/1000000)</f>
      </c>
      <c r="T1084">
        <f>IF($Y1084="","",INDEX($B$2:$B$2000,$Y1084))</f>
      </c>
      <c r="U1084">
        <f>IF($Z1084="","",INDEX($B$2:$B$2000,$Z1084))</f>
      </c>
      <c r="V1084">
        <f>IF(OR($T1084="",$U1084=""),"",$U1084-$T1084)</f>
      </c>
      <c r="W1084" t="str">
        <f>IF(TRIM(INDEX(connections!$A:$A,ROW()))="","",TRIM(INDEX(connections!$A:$A,ROW())))</f>
      </c>
      <c r="X1084" t="str">
        <f>IF($W1084="","",TRIM(INDEX(connections!$B:$B,ROW())))</f>
      </c>
      <c r="Y1084">
        <f>IF($W1084="","",IFERROR(MATCH($W1084,$A$2:$A$2000,0),""))</f>
      </c>
      <c r="Z1084">
        <f>IF($X1084="","",IFERROR(MATCH($X1084,$A$2:$A$2000,0),""))</f>
      </c>
      <c r="AA1084" t="str">
        <f>IF($Y1084="","",INDEX($P$2:$P$2000,$Y1084))</f>
      </c>
      <c r="AB1084" t="str">
        <f>IF($Z1084="","",INDEX($P$2:$P$2000,$Z1084))</f>
      </c>
      <c r="AC1084">
        <f>IF(AND($AA1084="Yes",$AB1084="Yes"),1,"")</f>
      </c>
      <c r="AD1084">
        <f>IF(OR($Y1084="",$Z1084=""),"",IF(INDEX($C$2:$C$2000,$Y1084)=INDEX($C$2:$C$2000,$Z1084),0,1))</f>
      </c>
      <c r="AE1084">
        <f>IF($AC1084&lt;&gt;1,"",IF(AND(INDEX($AG$2:$AG$2000,$Y1084)=1,INDEX($AG$2:$AG$2000,$Z1084)=1),1,""))</f>
      </c>
      <c r="AG1084">
        <f>IF($A1084="","",COUNTIFS($W$2:$W$2500,$A1084,$AB$2:$AB$2500,"Yes")+COUNTIFS($X$2:$X$2500,$A1084,$AA$2:$AA$2500,"Yes"))</f>
      </c>
      <c r="AH1084" t="str">
        <f>IF(OR($P1084&lt;&gt;"Yes",N($AG1084)=0),"",IF(AND($AG1084=1,COUNTIFS($W$2:$W$2500,$A1084,$AE$2:$AE$2500,1)+COUNTIFS($X$2:$X$2500,$A1084,$AE$2:$AE$2500,1)&gt;0),"","Yes"))</f>
      </c>
      <c r="AI1084">
        <f>IF($AH1084="Yes",$AG1084,"")</f>
      </c>
      <c r="AJ1084">
        <f>IF($AI1084="","",$AI1084+ROW()/1000000)</f>
      </c>
      <c r="AK1084">
        <f>IF(OR($A1084="",$P1084="Yes",N($AG1084)=0),"",$AG1084+ROW()/1000000)</f>
      </c>
      <c r="AL1084" t="str">
        <f>IF($A1084="","",INDEX(games!$J:$J,ROW())&amp;"")</f>
      </c>
      <c r="AM1084">
        <f>IF($A1084="","",SUMPRODUCT($AO1084:$BD1084,'Map Analysis'!$AP$2^{0,1,2,3,4,5,6,7,8,9,10,11,12,13,14,15}))</f>
      </c>
      <c r="AN1084">
        <f>IF($A1084="","",$AM1084+ROW()/10000000)</f>
      </c>
      <c r="AO1084">
        <f>IF($A1084="","",COUNTIF($W$2:$W$2500,$A1084))</f>
      </c>
      <c r="AP1084">
        <f>IF($A1084="","",SUMIFS($BF$2:$BF$2500,$W$2:$W$2500,$A1084))</f>
      </c>
      <c r="AQ1084">
        <f>IF($A1084="","",SUMIFS($BG$2:$BG$2500,$W$2:$W$2500,$A1084))</f>
      </c>
      <c r="AR1084">
        <f>IF($A1084="","",SUMIFS($BH$2:$BH$2500,$W$2:$W$2500,$A1084))</f>
      </c>
      <c r="AS1084">
        <f>IF($A1084="","",SUMIFS($BI$2:$BI$2500,$W$2:$W$2500,$A1084))</f>
      </c>
      <c r="AT1084">
        <f>IF($A1084="","",SUMIFS($BJ$2:$BJ$2500,$W$2:$W$2500,$A1084))</f>
      </c>
      <c r="AU1084">
        <f>IF($A1084="","",SUMIFS($BK$2:$BK$2500,$W$2:$W$2500,$A1084))</f>
      </c>
      <c r="AV1084">
        <f>IF($A1084="","",SUMIFS($BL$2:$BL$2500,$W$2:$W$2500,$A1084))</f>
      </c>
      <c r="AW1084">
        <f>IF($A1084="","",SUMIFS($BM$2:$BM$2500,$W$2:$W$2500,$A1084))</f>
      </c>
      <c r="AX1084">
        <f>IF($A1084="","",SUMIFS($BN$2:$BN$2500,$W$2:$W$2500,$A1084))</f>
      </c>
      <c r="AY1084">
        <f>IF($A1084="","",SUMIFS($BO$2:$BO$2500,$W$2:$W$2500,$A1084))</f>
      </c>
      <c r="AZ1084">
        <f>IF($A1084="","",SUMIFS($BP$2:$BP$2500,$W$2:$W$2500,$A1084))</f>
      </c>
      <c r="BA1084">
        <f>IF($A1084="","",SUMIFS($BQ$2:$BQ$2500,$W$2:$W$2500,$A1084))</f>
      </c>
      <c r="BB1084">
        <f>IF($A1084="","",SUMIFS($BR$2:$BR$2500,$W$2:$W$2500,$A1084))</f>
      </c>
      <c r="BC1084">
        <f>IF($A1084="","",SUMIFS($BS$2:$BS$2500,$W$2:$W$2500,$A1084))</f>
      </c>
      <c r="BD1084">
        <f>IF($A1084="","",SUMIFS($BT$2:$BT$2500,$W$2:$W$2500,$A1084))</f>
      </c>
      <c r="BF1084">
        <f>IF($Z1084="","",INDEX($AO$2:$AO$2000,$Z1084))</f>
      </c>
      <c r="BG1084">
        <f>IF($Z1084="","",INDEX($AP$2:$AP$2000,$Z1084))</f>
      </c>
      <c r="BH1084">
        <f>IF($Z1084="","",INDEX($AQ$2:$AQ$2000,$Z1084))</f>
      </c>
      <c r="BI1084">
        <f>IF($Z1084="","",INDEX($AR$2:$AR$2000,$Z1084))</f>
      </c>
      <c r="BJ1084">
        <f>IF($Z1084="","",INDEX($AS$2:$AS$2000,$Z1084))</f>
      </c>
      <c r="BK1084">
        <f>IF($Z1084="","",INDEX($AT$2:$AT$2000,$Z1084))</f>
      </c>
      <c r="BL1084">
        <f>IF($Z1084="","",INDEX($AU$2:$AU$2000,$Z1084))</f>
      </c>
      <c r="BM1084">
        <f>IF($Z1084="","",INDEX($AV$2:$AV$2000,$Z1084))</f>
      </c>
      <c r="BN1084">
        <f>IF($Z1084="","",INDEX($AW$2:$AW$2000,$Z1084))</f>
      </c>
      <c r="BO1084">
        <f>IF($Z1084="","",INDEX($AX$2:$AX$2000,$Z1084))</f>
      </c>
      <c r="BP1084">
        <f>IF($Z1084="","",INDEX($AY$2:$AY$2000,$Z1084))</f>
      </c>
      <c r="BQ1084">
        <f>IF($Z1084="","",INDEX($AZ$2:$AZ$2000,$Z1084))</f>
      </c>
      <c r="BR1084">
        <f>IF($Z1084="","",INDEX($BA$2:$BA$2000,$Z1084))</f>
      </c>
      <c r="BS1084">
        <f>IF($Z1084="","",INDEX($BB$2:$BB$2000,$Z1084))</f>
      </c>
      <c r="BT1084">
        <f>IF($Z1084="","",INDEX($BC$2:$BC$2000,$Z1084))</f>
      </c>
      <c r="BV1084">
        <f>IF(OR($A1084="",$P1084&lt;&gt;"Yes",$AH1084="Yes"),"",1+N($AG1084))</f>
      </c>
      <c r="BW1084">
        <f>IF($A1084="","",COUNTIFS($W$2:$W$2500,$A1084,$BZ$2:$BZ$2500,"Yes")+COUNTIFS($X$2:$X$2500,$A1084,$BY$2:$BY$2500,"Yes"))</f>
      </c>
      <c r="BX1084">
        <f>IF(OR($A1084="",$P1084="Yes"),"",IF(N($BW1084)=0,0,1+SUMIFS($CB$2:$CB$2500,$W$2:$W$2500,$A1084)+SUMIFS($CA$2:$CA$2500,$X$2:$X$2500,$A1084)))</f>
      </c>
      <c r="BY1084" t="str">
        <f>IF($Y1084="","",INDEX($AH$2:$AH$2000,$Y1084)&amp;"")</f>
      </c>
      <c r="BZ1084" t="str">
        <f>IF($Z1084="","",INDEX($AH$2:$AH$2000,$Z1084)&amp;"")</f>
      </c>
      <c r="CA1084">
        <f>IF($Y1084="","",INDEX($BV$2:$BV$2000,$Y1084))</f>
      </c>
      <c r="CB1084">
        <f>IF($Z1084="","",INDEX($BV$2:$BV$2000,$Z1084))</f>
      </c>
    </row>
    <row r="1085">
      <c r="A1085" t="str">
        <f>IF(TRIM(INDEX(games!$A:$A,ROW()))="","",TRIM(INDEX(games!$A:$A,ROW())))</f>
      </c>
      <c r="B1085">
        <f>IF(OR($A1085="",INDEX(games!$B:$B,ROW())=""),"",INDEX(games!$B:$B,ROW()))</f>
      </c>
      <c r="C1085" t="str">
        <f>IF(OR($A1085="",INDEX(games!$C:$C,ROW())=""),"",INDEX(games!$C:$C,ROW()))</f>
      </c>
      <c r="D1085">
        <f>IF($A1085="","",COUNTIF($W$2:$W$2500,$A1085)+COUNTIF($X$2:$X$2500,$A1085))</f>
      </c>
      <c r="E1085">
        <f>IF($A1085="","",IFERROR(MATCH($C1085,$R$2:$R$5,0),0))</f>
      </c>
      <c r="F1085">
        <f>IF($A1085="","",MOD(ROW(),34))</f>
      </c>
      <c r="G1085">
        <f>IF($A1085="",NA(),IF($C1085="Action",$B1085,NA()))</f>
      </c>
      <c r="H1085">
        <f>IF($A1085="",NA(),IF($C1085="Action",1+$F1085*0.023,NA()))</f>
      </c>
      <c r="I1085">
        <f>IF($A1085="",NA(),IF($C1085="Strategy",$B1085,NA()))</f>
      </c>
      <c r="J1085">
        <f>IF($A1085="",NA(),IF($C1085="Strategy",2+$F1085*0.023,NA()))</f>
      </c>
      <c r="K1085">
        <f>IF($A1085="",NA(),IF($C1085="Deckbuilder",$B1085,NA()))</f>
      </c>
      <c r="L1085">
        <f>IF($A1085="",NA(),IF($C1085="Deckbuilder",3+$F1085*0.023,NA()))</f>
      </c>
      <c r="M1085">
        <f>IF($A1085="",NA(),IF($C1085="Traditional",$B1085,NA()))</f>
      </c>
      <c r="N1085">
        <f>IF($A1085="",NA(),IF($C1085="Traditional",4+$F1085*0.023,NA()))</f>
      </c>
      <c r="O1085">
        <f>IF($A1085="","",$D1085+ROW()/1000000)</f>
      </c>
      <c r="P1085" t="str">
        <f>IF(OR($A1085="",INDEX(games!$H:$H,ROW())=""),"",INDEX(games!$H:$H,ROW()))</f>
      </c>
      <c r="Q1085">
        <f>IF(OR($A1085="",$P1085&lt;&gt;"Yes"),"",$D1085+ROW()/1000000)</f>
      </c>
      <c r="T1085">
        <f>IF($Y1085="","",INDEX($B$2:$B$2000,$Y1085))</f>
      </c>
      <c r="U1085">
        <f>IF($Z1085="","",INDEX($B$2:$B$2000,$Z1085))</f>
      </c>
      <c r="V1085">
        <f>IF(OR($T1085="",$U1085=""),"",$U1085-$T1085)</f>
      </c>
      <c r="W1085" t="str">
        <f>IF(TRIM(INDEX(connections!$A:$A,ROW()))="","",TRIM(INDEX(connections!$A:$A,ROW())))</f>
      </c>
      <c r="X1085" t="str">
        <f>IF($W1085="","",TRIM(INDEX(connections!$B:$B,ROW())))</f>
      </c>
      <c r="Y1085">
        <f>IF($W1085="","",IFERROR(MATCH($W1085,$A$2:$A$2000,0),""))</f>
      </c>
      <c r="Z1085">
        <f>IF($X1085="","",IFERROR(MATCH($X1085,$A$2:$A$2000,0),""))</f>
      </c>
      <c r="AA1085" t="str">
        <f>IF($Y1085="","",INDEX($P$2:$P$2000,$Y1085))</f>
      </c>
      <c r="AB1085" t="str">
        <f>IF($Z1085="","",INDEX($P$2:$P$2000,$Z1085))</f>
      </c>
      <c r="AC1085">
        <f>IF(AND($AA1085="Yes",$AB1085="Yes"),1,"")</f>
      </c>
      <c r="AD1085">
        <f>IF(OR($Y1085="",$Z1085=""),"",IF(INDEX($C$2:$C$2000,$Y1085)=INDEX($C$2:$C$2000,$Z1085),0,1))</f>
      </c>
      <c r="AE1085">
        <f>IF($AC1085&lt;&gt;1,"",IF(AND(INDEX($AG$2:$AG$2000,$Y1085)=1,INDEX($AG$2:$AG$2000,$Z1085)=1),1,""))</f>
      </c>
      <c r="AG1085">
        <f>IF($A1085="","",COUNTIFS($W$2:$W$2500,$A1085,$AB$2:$AB$2500,"Yes")+COUNTIFS($X$2:$X$2500,$A1085,$AA$2:$AA$2500,"Yes"))</f>
      </c>
      <c r="AH1085" t="str">
        <f>IF(OR($P1085&lt;&gt;"Yes",N($AG1085)=0),"",IF(AND($AG1085=1,COUNTIFS($W$2:$W$2500,$A1085,$AE$2:$AE$2500,1)+COUNTIFS($X$2:$X$2500,$A1085,$AE$2:$AE$2500,1)&gt;0),"","Yes"))</f>
      </c>
      <c r="AI1085">
        <f>IF($AH1085="Yes",$AG1085,"")</f>
      </c>
      <c r="AJ1085">
        <f>IF($AI1085="","",$AI1085+ROW()/1000000)</f>
      </c>
      <c r="AK1085">
        <f>IF(OR($A1085="",$P1085="Yes",N($AG1085)=0),"",$AG1085+ROW()/1000000)</f>
      </c>
      <c r="AL1085" t="str">
        <f>IF($A1085="","",INDEX(games!$J:$J,ROW())&amp;"")</f>
      </c>
      <c r="AM1085">
        <f>IF($A1085="","",SUMPRODUCT($AO1085:$BD1085,'Map Analysis'!$AP$2^{0,1,2,3,4,5,6,7,8,9,10,11,12,13,14,15}))</f>
      </c>
      <c r="AN1085">
        <f>IF($A1085="","",$AM1085+ROW()/10000000)</f>
      </c>
      <c r="AO1085">
        <f>IF($A1085="","",COUNTIF($W$2:$W$2500,$A1085))</f>
      </c>
      <c r="AP1085">
        <f>IF($A1085="","",SUMIFS($BF$2:$BF$2500,$W$2:$W$2500,$A1085))</f>
      </c>
      <c r="AQ1085">
        <f>IF($A1085="","",SUMIFS($BG$2:$BG$2500,$W$2:$W$2500,$A1085))</f>
      </c>
      <c r="AR1085">
        <f>IF($A1085="","",SUMIFS($BH$2:$BH$2500,$W$2:$W$2500,$A1085))</f>
      </c>
      <c r="AS1085">
        <f>IF($A1085="","",SUMIFS($BI$2:$BI$2500,$W$2:$W$2500,$A1085))</f>
      </c>
      <c r="AT1085">
        <f>IF($A1085="","",SUMIFS($BJ$2:$BJ$2500,$W$2:$W$2500,$A1085))</f>
      </c>
      <c r="AU1085">
        <f>IF($A1085="","",SUMIFS($BK$2:$BK$2500,$W$2:$W$2500,$A1085))</f>
      </c>
      <c r="AV1085">
        <f>IF($A1085="","",SUMIFS($BL$2:$BL$2500,$W$2:$W$2500,$A1085))</f>
      </c>
      <c r="AW1085">
        <f>IF($A1085="","",SUMIFS($BM$2:$BM$2500,$W$2:$W$2500,$A1085))</f>
      </c>
      <c r="AX1085">
        <f>IF($A1085="","",SUMIFS($BN$2:$BN$2500,$W$2:$W$2500,$A1085))</f>
      </c>
      <c r="AY1085">
        <f>IF($A1085="","",SUMIFS($BO$2:$BO$2500,$W$2:$W$2500,$A1085))</f>
      </c>
      <c r="AZ1085">
        <f>IF($A1085="","",SUMIFS($BP$2:$BP$2500,$W$2:$W$2500,$A1085))</f>
      </c>
      <c r="BA1085">
        <f>IF($A1085="","",SUMIFS($BQ$2:$BQ$2500,$W$2:$W$2500,$A1085))</f>
      </c>
      <c r="BB1085">
        <f>IF($A1085="","",SUMIFS($BR$2:$BR$2500,$W$2:$W$2500,$A1085))</f>
      </c>
      <c r="BC1085">
        <f>IF($A1085="","",SUMIFS($BS$2:$BS$2500,$W$2:$W$2500,$A1085))</f>
      </c>
      <c r="BD1085">
        <f>IF($A1085="","",SUMIFS($BT$2:$BT$2500,$W$2:$W$2500,$A1085))</f>
      </c>
      <c r="BF1085">
        <f>IF($Z1085="","",INDEX($AO$2:$AO$2000,$Z1085))</f>
      </c>
      <c r="BG1085">
        <f>IF($Z1085="","",INDEX($AP$2:$AP$2000,$Z1085))</f>
      </c>
      <c r="BH1085">
        <f>IF($Z1085="","",INDEX($AQ$2:$AQ$2000,$Z1085))</f>
      </c>
      <c r="BI1085">
        <f>IF($Z1085="","",INDEX($AR$2:$AR$2000,$Z1085))</f>
      </c>
      <c r="BJ1085">
        <f>IF($Z1085="","",INDEX($AS$2:$AS$2000,$Z1085))</f>
      </c>
      <c r="BK1085">
        <f>IF($Z1085="","",INDEX($AT$2:$AT$2000,$Z1085))</f>
      </c>
      <c r="BL1085">
        <f>IF($Z1085="","",INDEX($AU$2:$AU$2000,$Z1085))</f>
      </c>
      <c r="BM1085">
        <f>IF($Z1085="","",INDEX($AV$2:$AV$2000,$Z1085))</f>
      </c>
      <c r="BN1085">
        <f>IF($Z1085="","",INDEX($AW$2:$AW$2000,$Z1085))</f>
      </c>
      <c r="BO1085">
        <f>IF($Z1085="","",INDEX($AX$2:$AX$2000,$Z1085))</f>
      </c>
      <c r="BP1085">
        <f>IF($Z1085="","",INDEX($AY$2:$AY$2000,$Z1085))</f>
      </c>
      <c r="BQ1085">
        <f>IF($Z1085="","",INDEX($AZ$2:$AZ$2000,$Z1085))</f>
      </c>
      <c r="BR1085">
        <f>IF($Z1085="","",INDEX($BA$2:$BA$2000,$Z1085))</f>
      </c>
      <c r="BS1085">
        <f>IF($Z1085="","",INDEX($BB$2:$BB$2000,$Z1085))</f>
      </c>
      <c r="BT1085">
        <f>IF($Z1085="","",INDEX($BC$2:$BC$2000,$Z1085))</f>
      </c>
      <c r="BV1085">
        <f>IF(OR($A1085="",$P1085&lt;&gt;"Yes",$AH1085="Yes"),"",1+N($AG1085))</f>
      </c>
      <c r="BW1085">
        <f>IF($A1085="","",COUNTIFS($W$2:$W$2500,$A1085,$BZ$2:$BZ$2500,"Yes")+COUNTIFS($X$2:$X$2500,$A1085,$BY$2:$BY$2500,"Yes"))</f>
      </c>
      <c r="BX1085">
        <f>IF(OR($A1085="",$P1085="Yes"),"",IF(N($BW1085)=0,0,1+SUMIFS($CB$2:$CB$2500,$W$2:$W$2500,$A1085)+SUMIFS($CA$2:$CA$2500,$X$2:$X$2500,$A1085)))</f>
      </c>
      <c r="BY1085" t="str">
        <f>IF($Y1085="","",INDEX($AH$2:$AH$2000,$Y1085)&amp;"")</f>
      </c>
      <c r="BZ1085" t="str">
        <f>IF($Z1085="","",INDEX($AH$2:$AH$2000,$Z1085)&amp;"")</f>
      </c>
      <c r="CA1085">
        <f>IF($Y1085="","",INDEX($BV$2:$BV$2000,$Y1085))</f>
      </c>
      <c r="CB1085">
        <f>IF($Z1085="","",INDEX($BV$2:$BV$2000,$Z1085))</f>
      </c>
    </row>
    <row r="1086">
      <c r="A1086" t="str">
        <f>IF(TRIM(INDEX(games!$A:$A,ROW()))="","",TRIM(INDEX(games!$A:$A,ROW())))</f>
      </c>
      <c r="B1086">
        <f>IF(OR($A1086="",INDEX(games!$B:$B,ROW())=""),"",INDEX(games!$B:$B,ROW()))</f>
      </c>
      <c r="C1086" t="str">
        <f>IF(OR($A1086="",INDEX(games!$C:$C,ROW())=""),"",INDEX(games!$C:$C,ROW()))</f>
      </c>
      <c r="D1086">
        <f>IF($A1086="","",COUNTIF($W$2:$W$2500,$A1086)+COUNTIF($X$2:$X$2500,$A1086))</f>
      </c>
      <c r="E1086">
        <f>IF($A1086="","",IFERROR(MATCH($C1086,$R$2:$R$5,0),0))</f>
      </c>
      <c r="F1086">
        <f>IF($A1086="","",MOD(ROW(),34))</f>
      </c>
      <c r="G1086">
        <f>IF($A1086="",NA(),IF($C1086="Action",$B1086,NA()))</f>
      </c>
      <c r="H1086">
        <f>IF($A1086="",NA(),IF($C1086="Action",1+$F1086*0.023,NA()))</f>
      </c>
      <c r="I1086">
        <f>IF($A1086="",NA(),IF($C1086="Strategy",$B1086,NA()))</f>
      </c>
      <c r="J1086">
        <f>IF($A1086="",NA(),IF($C1086="Strategy",2+$F1086*0.023,NA()))</f>
      </c>
      <c r="K1086">
        <f>IF($A1086="",NA(),IF($C1086="Deckbuilder",$B1086,NA()))</f>
      </c>
      <c r="L1086">
        <f>IF($A1086="",NA(),IF($C1086="Deckbuilder",3+$F1086*0.023,NA()))</f>
      </c>
      <c r="M1086">
        <f>IF($A1086="",NA(),IF($C1086="Traditional",$B1086,NA()))</f>
      </c>
      <c r="N1086">
        <f>IF($A1086="",NA(),IF($C1086="Traditional",4+$F1086*0.023,NA()))</f>
      </c>
      <c r="O1086">
        <f>IF($A1086="","",$D1086+ROW()/1000000)</f>
      </c>
      <c r="P1086" t="str">
        <f>IF(OR($A1086="",INDEX(games!$H:$H,ROW())=""),"",INDEX(games!$H:$H,ROW()))</f>
      </c>
      <c r="Q1086">
        <f>IF(OR($A1086="",$P1086&lt;&gt;"Yes"),"",$D1086+ROW()/1000000)</f>
      </c>
      <c r="T1086">
        <f>IF($Y1086="","",INDEX($B$2:$B$2000,$Y1086))</f>
      </c>
      <c r="U1086">
        <f>IF($Z1086="","",INDEX($B$2:$B$2000,$Z1086))</f>
      </c>
      <c r="V1086">
        <f>IF(OR($T1086="",$U1086=""),"",$U1086-$T1086)</f>
      </c>
      <c r="W1086" t="str">
        <f>IF(TRIM(INDEX(connections!$A:$A,ROW()))="","",TRIM(INDEX(connections!$A:$A,ROW())))</f>
      </c>
      <c r="X1086" t="str">
        <f>IF($W1086="","",TRIM(INDEX(connections!$B:$B,ROW())))</f>
      </c>
      <c r="Y1086">
        <f>IF($W1086="","",IFERROR(MATCH($W1086,$A$2:$A$2000,0),""))</f>
      </c>
      <c r="Z1086">
        <f>IF($X1086="","",IFERROR(MATCH($X1086,$A$2:$A$2000,0),""))</f>
      </c>
      <c r="AA1086" t="str">
        <f>IF($Y1086="","",INDEX($P$2:$P$2000,$Y1086))</f>
      </c>
      <c r="AB1086" t="str">
        <f>IF($Z1086="","",INDEX($P$2:$P$2000,$Z1086))</f>
      </c>
      <c r="AC1086">
        <f>IF(AND($AA1086="Yes",$AB1086="Yes"),1,"")</f>
      </c>
      <c r="AD1086">
        <f>IF(OR($Y1086="",$Z1086=""),"",IF(INDEX($C$2:$C$2000,$Y1086)=INDEX($C$2:$C$2000,$Z1086),0,1))</f>
      </c>
      <c r="AE1086">
        <f>IF($AC1086&lt;&gt;1,"",IF(AND(INDEX($AG$2:$AG$2000,$Y1086)=1,INDEX($AG$2:$AG$2000,$Z1086)=1),1,""))</f>
      </c>
      <c r="AG1086">
        <f>IF($A1086="","",COUNTIFS($W$2:$W$2500,$A1086,$AB$2:$AB$2500,"Yes")+COUNTIFS($X$2:$X$2500,$A1086,$AA$2:$AA$2500,"Yes"))</f>
      </c>
      <c r="AH1086" t="str">
        <f>IF(OR($P1086&lt;&gt;"Yes",N($AG1086)=0),"",IF(AND($AG1086=1,COUNTIFS($W$2:$W$2500,$A1086,$AE$2:$AE$2500,1)+COUNTIFS($X$2:$X$2500,$A1086,$AE$2:$AE$2500,1)&gt;0),"","Yes"))</f>
      </c>
      <c r="AI1086">
        <f>IF($AH1086="Yes",$AG1086,"")</f>
      </c>
      <c r="AJ1086">
        <f>IF($AI1086="","",$AI1086+ROW()/1000000)</f>
      </c>
      <c r="AK1086">
        <f>IF(OR($A1086="",$P1086="Yes",N($AG1086)=0),"",$AG1086+ROW()/1000000)</f>
      </c>
      <c r="AL1086" t="str">
        <f>IF($A1086="","",INDEX(games!$J:$J,ROW())&amp;"")</f>
      </c>
      <c r="AM1086">
        <f>IF($A1086="","",SUMPRODUCT($AO1086:$BD1086,'Map Analysis'!$AP$2^{0,1,2,3,4,5,6,7,8,9,10,11,12,13,14,15}))</f>
      </c>
      <c r="AN1086">
        <f>IF($A1086="","",$AM1086+ROW()/10000000)</f>
      </c>
      <c r="AO1086">
        <f>IF($A1086="","",COUNTIF($W$2:$W$2500,$A1086))</f>
      </c>
      <c r="AP1086">
        <f>IF($A1086="","",SUMIFS($BF$2:$BF$2500,$W$2:$W$2500,$A1086))</f>
      </c>
      <c r="AQ1086">
        <f>IF($A1086="","",SUMIFS($BG$2:$BG$2500,$W$2:$W$2500,$A1086))</f>
      </c>
      <c r="AR1086">
        <f>IF($A1086="","",SUMIFS($BH$2:$BH$2500,$W$2:$W$2500,$A1086))</f>
      </c>
      <c r="AS1086">
        <f>IF($A1086="","",SUMIFS($BI$2:$BI$2500,$W$2:$W$2500,$A1086))</f>
      </c>
      <c r="AT1086">
        <f>IF($A1086="","",SUMIFS($BJ$2:$BJ$2500,$W$2:$W$2500,$A1086))</f>
      </c>
      <c r="AU1086">
        <f>IF($A1086="","",SUMIFS($BK$2:$BK$2500,$W$2:$W$2500,$A1086))</f>
      </c>
      <c r="AV1086">
        <f>IF($A1086="","",SUMIFS($BL$2:$BL$2500,$W$2:$W$2500,$A1086))</f>
      </c>
      <c r="AW1086">
        <f>IF($A1086="","",SUMIFS($BM$2:$BM$2500,$W$2:$W$2500,$A1086))</f>
      </c>
      <c r="AX1086">
        <f>IF($A1086="","",SUMIFS($BN$2:$BN$2500,$W$2:$W$2500,$A1086))</f>
      </c>
      <c r="AY1086">
        <f>IF($A1086="","",SUMIFS($BO$2:$BO$2500,$W$2:$W$2500,$A1086))</f>
      </c>
      <c r="AZ1086">
        <f>IF($A1086="","",SUMIFS($BP$2:$BP$2500,$W$2:$W$2500,$A1086))</f>
      </c>
      <c r="BA1086">
        <f>IF($A1086="","",SUMIFS($BQ$2:$BQ$2500,$W$2:$W$2500,$A1086))</f>
      </c>
      <c r="BB1086">
        <f>IF($A1086="","",SUMIFS($BR$2:$BR$2500,$W$2:$W$2500,$A1086))</f>
      </c>
      <c r="BC1086">
        <f>IF($A1086="","",SUMIFS($BS$2:$BS$2500,$W$2:$W$2500,$A1086))</f>
      </c>
      <c r="BD1086">
        <f>IF($A1086="","",SUMIFS($BT$2:$BT$2500,$W$2:$W$2500,$A1086))</f>
      </c>
      <c r="BF1086">
        <f>IF($Z1086="","",INDEX($AO$2:$AO$2000,$Z1086))</f>
      </c>
      <c r="BG1086">
        <f>IF($Z1086="","",INDEX($AP$2:$AP$2000,$Z1086))</f>
      </c>
      <c r="BH1086">
        <f>IF($Z1086="","",INDEX($AQ$2:$AQ$2000,$Z1086))</f>
      </c>
      <c r="BI1086">
        <f>IF($Z1086="","",INDEX($AR$2:$AR$2000,$Z1086))</f>
      </c>
      <c r="BJ1086">
        <f>IF($Z1086="","",INDEX($AS$2:$AS$2000,$Z1086))</f>
      </c>
      <c r="BK1086">
        <f>IF($Z1086="","",INDEX($AT$2:$AT$2000,$Z1086))</f>
      </c>
      <c r="BL1086">
        <f>IF($Z1086="","",INDEX($AU$2:$AU$2000,$Z1086))</f>
      </c>
      <c r="BM1086">
        <f>IF($Z1086="","",INDEX($AV$2:$AV$2000,$Z1086))</f>
      </c>
      <c r="BN1086">
        <f>IF($Z1086="","",INDEX($AW$2:$AW$2000,$Z1086))</f>
      </c>
      <c r="BO1086">
        <f>IF($Z1086="","",INDEX($AX$2:$AX$2000,$Z1086))</f>
      </c>
      <c r="BP1086">
        <f>IF($Z1086="","",INDEX($AY$2:$AY$2000,$Z1086))</f>
      </c>
      <c r="BQ1086">
        <f>IF($Z1086="","",INDEX($AZ$2:$AZ$2000,$Z1086))</f>
      </c>
      <c r="BR1086">
        <f>IF($Z1086="","",INDEX($BA$2:$BA$2000,$Z1086))</f>
      </c>
      <c r="BS1086">
        <f>IF($Z1086="","",INDEX($BB$2:$BB$2000,$Z1086))</f>
      </c>
      <c r="BT1086">
        <f>IF($Z1086="","",INDEX($BC$2:$BC$2000,$Z1086))</f>
      </c>
      <c r="BV1086">
        <f>IF(OR($A1086="",$P1086&lt;&gt;"Yes",$AH1086="Yes"),"",1+N($AG1086))</f>
      </c>
      <c r="BW1086">
        <f>IF($A1086="","",COUNTIFS($W$2:$W$2500,$A1086,$BZ$2:$BZ$2500,"Yes")+COUNTIFS($X$2:$X$2500,$A1086,$BY$2:$BY$2500,"Yes"))</f>
      </c>
      <c r="BX1086">
        <f>IF(OR($A1086="",$P1086="Yes"),"",IF(N($BW1086)=0,0,1+SUMIFS($CB$2:$CB$2500,$W$2:$W$2500,$A1086)+SUMIFS($CA$2:$CA$2500,$X$2:$X$2500,$A1086)))</f>
      </c>
      <c r="BY1086" t="str">
        <f>IF($Y1086="","",INDEX($AH$2:$AH$2000,$Y1086)&amp;"")</f>
      </c>
      <c r="BZ1086" t="str">
        <f>IF($Z1086="","",INDEX($AH$2:$AH$2000,$Z1086)&amp;"")</f>
      </c>
      <c r="CA1086">
        <f>IF($Y1086="","",INDEX($BV$2:$BV$2000,$Y1086))</f>
      </c>
      <c r="CB1086">
        <f>IF($Z1086="","",INDEX($BV$2:$BV$2000,$Z1086))</f>
      </c>
    </row>
    <row r="1087">
      <c r="A1087" t="str">
        <f>IF(TRIM(INDEX(games!$A:$A,ROW()))="","",TRIM(INDEX(games!$A:$A,ROW())))</f>
      </c>
      <c r="B1087">
        <f>IF(OR($A1087="",INDEX(games!$B:$B,ROW())=""),"",INDEX(games!$B:$B,ROW()))</f>
      </c>
      <c r="C1087" t="str">
        <f>IF(OR($A1087="",INDEX(games!$C:$C,ROW())=""),"",INDEX(games!$C:$C,ROW()))</f>
      </c>
      <c r="D1087">
        <f>IF($A1087="","",COUNTIF($W$2:$W$2500,$A1087)+COUNTIF($X$2:$X$2500,$A1087))</f>
      </c>
      <c r="E1087">
        <f>IF($A1087="","",IFERROR(MATCH($C1087,$R$2:$R$5,0),0))</f>
      </c>
      <c r="F1087">
        <f>IF($A1087="","",MOD(ROW(),34))</f>
      </c>
      <c r="G1087">
        <f>IF($A1087="",NA(),IF($C1087="Action",$B1087,NA()))</f>
      </c>
      <c r="H1087">
        <f>IF($A1087="",NA(),IF($C1087="Action",1+$F1087*0.023,NA()))</f>
      </c>
      <c r="I1087">
        <f>IF($A1087="",NA(),IF($C1087="Strategy",$B1087,NA()))</f>
      </c>
      <c r="J1087">
        <f>IF($A1087="",NA(),IF($C1087="Strategy",2+$F1087*0.023,NA()))</f>
      </c>
      <c r="K1087">
        <f>IF($A1087="",NA(),IF($C1087="Deckbuilder",$B1087,NA()))</f>
      </c>
      <c r="L1087">
        <f>IF($A1087="",NA(),IF($C1087="Deckbuilder",3+$F1087*0.023,NA()))</f>
      </c>
      <c r="M1087">
        <f>IF($A1087="",NA(),IF($C1087="Traditional",$B1087,NA()))</f>
      </c>
      <c r="N1087">
        <f>IF($A1087="",NA(),IF($C1087="Traditional",4+$F1087*0.023,NA()))</f>
      </c>
      <c r="O1087">
        <f>IF($A1087="","",$D1087+ROW()/1000000)</f>
      </c>
      <c r="P1087" t="str">
        <f>IF(OR($A1087="",INDEX(games!$H:$H,ROW())=""),"",INDEX(games!$H:$H,ROW()))</f>
      </c>
      <c r="Q1087">
        <f>IF(OR($A1087="",$P1087&lt;&gt;"Yes"),"",$D1087+ROW()/1000000)</f>
      </c>
      <c r="T1087">
        <f>IF($Y1087="","",INDEX($B$2:$B$2000,$Y1087))</f>
      </c>
      <c r="U1087">
        <f>IF($Z1087="","",INDEX($B$2:$B$2000,$Z1087))</f>
      </c>
      <c r="V1087">
        <f>IF(OR($T1087="",$U1087=""),"",$U1087-$T1087)</f>
      </c>
      <c r="W1087" t="str">
        <f>IF(TRIM(INDEX(connections!$A:$A,ROW()))="","",TRIM(INDEX(connections!$A:$A,ROW())))</f>
      </c>
      <c r="X1087" t="str">
        <f>IF($W1087="","",TRIM(INDEX(connections!$B:$B,ROW())))</f>
      </c>
      <c r="Y1087">
        <f>IF($W1087="","",IFERROR(MATCH($W1087,$A$2:$A$2000,0),""))</f>
      </c>
      <c r="Z1087">
        <f>IF($X1087="","",IFERROR(MATCH($X1087,$A$2:$A$2000,0),""))</f>
      </c>
      <c r="AA1087" t="str">
        <f>IF($Y1087="","",INDEX($P$2:$P$2000,$Y1087))</f>
      </c>
      <c r="AB1087" t="str">
        <f>IF($Z1087="","",INDEX($P$2:$P$2000,$Z1087))</f>
      </c>
      <c r="AC1087">
        <f>IF(AND($AA1087="Yes",$AB1087="Yes"),1,"")</f>
      </c>
      <c r="AD1087">
        <f>IF(OR($Y1087="",$Z1087=""),"",IF(INDEX($C$2:$C$2000,$Y1087)=INDEX($C$2:$C$2000,$Z1087),0,1))</f>
      </c>
      <c r="AE1087">
        <f>IF($AC1087&lt;&gt;1,"",IF(AND(INDEX($AG$2:$AG$2000,$Y1087)=1,INDEX($AG$2:$AG$2000,$Z1087)=1),1,""))</f>
      </c>
      <c r="AG1087">
        <f>IF($A1087="","",COUNTIFS($W$2:$W$2500,$A1087,$AB$2:$AB$2500,"Yes")+COUNTIFS($X$2:$X$2500,$A1087,$AA$2:$AA$2500,"Yes"))</f>
      </c>
      <c r="AH1087" t="str">
        <f>IF(OR($P1087&lt;&gt;"Yes",N($AG1087)=0),"",IF(AND($AG1087=1,COUNTIFS($W$2:$W$2500,$A1087,$AE$2:$AE$2500,1)+COUNTIFS($X$2:$X$2500,$A1087,$AE$2:$AE$2500,1)&gt;0),"","Yes"))</f>
      </c>
      <c r="AI1087">
        <f>IF($AH1087="Yes",$AG1087,"")</f>
      </c>
      <c r="AJ1087">
        <f>IF($AI1087="","",$AI1087+ROW()/1000000)</f>
      </c>
      <c r="AK1087">
        <f>IF(OR($A1087="",$P1087="Yes",N($AG1087)=0),"",$AG1087+ROW()/1000000)</f>
      </c>
      <c r="AL1087" t="str">
        <f>IF($A1087="","",INDEX(games!$J:$J,ROW())&amp;"")</f>
      </c>
      <c r="AM1087">
        <f>IF($A1087="","",SUMPRODUCT($AO1087:$BD1087,'Map Analysis'!$AP$2^{0,1,2,3,4,5,6,7,8,9,10,11,12,13,14,15}))</f>
      </c>
      <c r="AN1087">
        <f>IF($A1087="","",$AM1087+ROW()/10000000)</f>
      </c>
      <c r="AO1087">
        <f>IF($A1087="","",COUNTIF($W$2:$W$2500,$A1087))</f>
      </c>
      <c r="AP1087">
        <f>IF($A1087="","",SUMIFS($BF$2:$BF$2500,$W$2:$W$2500,$A1087))</f>
      </c>
      <c r="AQ1087">
        <f>IF($A1087="","",SUMIFS($BG$2:$BG$2500,$W$2:$W$2500,$A1087))</f>
      </c>
      <c r="AR1087">
        <f>IF($A1087="","",SUMIFS($BH$2:$BH$2500,$W$2:$W$2500,$A1087))</f>
      </c>
      <c r="AS1087">
        <f>IF($A1087="","",SUMIFS($BI$2:$BI$2500,$W$2:$W$2500,$A1087))</f>
      </c>
      <c r="AT1087">
        <f>IF($A1087="","",SUMIFS($BJ$2:$BJ$2500,$W$2:$W$2500,$A1087))</f>
      </c>
      <c r="AU1087">
        <f>IF($A1087="","",SUMIFS($BK$2:$BK$2500,$W$2:$W$2500,$A1087))</f>
      </c>
      <c r="AV1087">
        <f>IF($A1087="","",SUMIFS($BL$2:$BL$2500,$W$2:$W$2500,$A1087))</f>
      </c>
      <c r="AW1087">
        <f>IF($A1087="","",SUMIFS($BM$2:$BM$2500,$W$2:$W$2500,$A1087))</f>
      </c>
      <c r="AX1087">
        <f>IF($A1087="","",SUMIFS($BN$2:$BN$2500,$W$2:$W$2500,$A1087))</f>
      </c>
      <c r="AY1087">
        <f>IF($A1087="","",SUMIFS($BO$2:$BO$2500,$W$2:$W$2500,$A1087))</f>
      </c>
      <c r="AZ1087">
        <f>IF($A1087="","",SUMIFS($BP$2:$BP$2500,$W$2:$W$2500,$A1087))</f>
      </c>
      <c r="BA1087">
        <f>IF($A1087="","",SUMIFS($BQ$2:$BQ$2500,$W$2:$W$2500,$A1087))</f>
      </c>
      <c r="BB1087">
        <f>IF($A1087="","",SUMIFS($BR$2:$BR$2500,$W$2:$W$2500,$A1087))</f>
      </c>
      <c r="BC1087">
        <f>IF($A1087="","",SUMIFS($BS$2:$BS$2500,$W$2:$W$2500,$A1087))</f>
      </c>
      <c r="BD1087">
        <f>IF($A1087="","",SUMIFS($BT$2:$BT$2500,$W$2:$W$2500,$A1087))</f>
      </c>
      <c r="BF1087">
        <f>IF($Z1087="","",INDEX($AO$2:$AO$2000,$Z1087))</f>
      </c>
      <c r="BG1087">
        <f>IF($Z1087="","",INDEX($AP$2:$AP$2000,$Z1087))</f>
      </c>
      <c r="BH1087">
        <f>IF($Z1087="","",INDEX($AQ$2:$AQ$2000,$Z1087))</f>
      </c>
      <c r="BI1087">
        <f>IF($Z1087="","",INDEX($AR$2:$AR$2000,$Z1087))</f>
      </c>
      <c r="BJ1087">
        <f>IF($Z1087="","",INDEX($AS$2:$AS$2000,$Z1087))</f>
      </c>
      <c r="BK1087">
        <f>IF($Z1087="","",INDEX($AT$2:$AT$2000,$Z1087))</f>
      </c>
      <c r="BL1087">
        <f>IF($Z1087="","",INDEX($AU$2:$AU$2000,$Z1087))</f>
      </c>
      <c r="BM1087">
        <f>IF($Z1087="","",INDEX($AV$2:$AV$2000,$Z1087))</f>
      </c>
      <c r="BN1087">
        <f>IF($Z1087="","",INDEX($AW$2:$AW$2000,$Z1087))</f>
      </c>
      <c r="BO1087">
        <f>IF($Z1087="","",INDEX($AX$2:$AX$2000,$Z1087))</f>
      </c>
      <c r="BP1087">
        <f>IF($Z1087="","",INDEX($AY$2:$AY$2000,$Z1087))</f>
      </c>
      <c r="BQ1087">
        <f>IF($Z1087="","",INDEX($AZ$2:$AZ$2000,$Z1087))</f>
      </c>
      <c r="BR1087">
        <f>IF($Z1087="","",INDEX($BA$2:$BA$2000,$Z1087))</f>
      </c>
      <c r="BS1087">
        <f>IF($Z1087="","",INDEX($BB$2:$BB$2000,$Z1087))</f>
      </c>
      <c r="BT1087">
        <f>IF($Z1087="","",INDEX($BC$2:$BC$2000,$Z1087))</f>
      </c>
      <c r="BV1087">
        <f>IF(OR($A1087="",$P1087&lt;&gt;"Yes",$AH1087="Yes"),"",1+N($AG1087))</f>
      </c>
      <c r="BW1087">
        <f>IF($A1087="","",COUNTIFS($W$2:$W$2500,$A1087,$BZ$2:$BZ$2500,"Yes")+COUNTIFS($X$2:$X$2500,$A1087,$BY$2:$BY$2500,"Yes"))</f>
      </c>
      <c r="BX1087">
        <f>IF(OR($A1087="",$P1087="Yes"),"",IF(N($BW1087)=0,0,1+SUMIFS($CB$2:$CB$2500,$W$2:$W$2500,$A1087)+SUMIFS($CA$2:$CA$2500,$X$2:$X$2500,$A1087)))</f>
      </c>
      <c r="BY1087" t="str">
        <f>IF($Y1087="","",INDEX($AH$2:$AH$2000,$Y1087)&amp;"")</f>
      </c>
      <c r="BZ1087" t="str">
        <f>IF($Z1087="","",INDEX($AH$2:$AH$2000,$Z1087)&amp;"")</f>
      </c>
      <c r="CA1087">
        <f>IF($Y1087="","",INDEX($BV$2:$BV$2000,$Y1087))</f>
      </c>
      <c r="CB1087">
        <f>IF($Z1087="","",INDEX($BV$2:$BV$2000,$Z1087))</f>
      </c>
    </row>
    <row r="1088">
      <c r="A1088" t="str">
        <f>IF(TRIM(INDEX(games!$A:$A,ROW()))="","",TRIM(INDEX(games!$A:$A,ROW())))</f>
      </c>
      <c r="B1088">
        <f>IF(OR($A1088="",INDEX(games!$B:$B,ROW())=""),"",INDEX(games!$B:$B,ROW()))</f>
      </c>
      <c r="C1088" t="str">
        <f>IF(OR($A1088="",INDEX(games!$C:$C,ROW())=""),"",INDEX(games!$C:$C,ROW()))</f>
      </c>
      <c r="D1088">
        <f>IF($A1088="","",COUNTIF($W$2:$W$2500,$A1088)+COUNTIF($X$2:$X$2500,$A1088))</f>
      </c>
      <c r="E1088">
        <f>IF($A1088="","",IFERROR(MATCH($C1088,$R$2:$R$5,0),0))</f>
      </c>
      <c r="F1088">
        <f>IF($A1088="","",MOD(ROW(),34))</f>
      </c>
      <c r="G1088">
        <f>IF($A1088="",NA(),IF($C1088="Action",$B1088,NA()))</f>
      </c>
      <c r="H1088">
        <f>IF($A1088="",NA(),IF($C1088="Action",1+$F1088*0.023,NA()))</f>
      </c>
      <c r="I1088">
        <f>IF($A1088="",NA(),IF($C1088="Strategy",$B1088,NA()))</f>
      </c>
      <c r="J1088">
        <f>IF($A1088="",NA(),IF($C1088="Strategy",2+$F1088*0.023,NA()))</f>
      </c>
      <c r="K1088">
        <f>IF($A1088="",NA(),IF($C1088="Deckbuilder",$B1088,NA()))</f>
      </c>
      <c r="L1088">
        <f>IF($A1088="",NA(),IF($C1088="Deckbuilder",3+$F1088*0.023,NA()))</f>
      </c>
      <c r="M1088">
        <f>IF($A1088="",NA(),IF($C1088="Traditional",$B1088,NA()))</f>
      </c>
      <c r="N1088">
        <f>IF($A1088="",NA(),IF($C1088="Traditional",4+$F1088*0.023,NA()))</f>
      </c>
      <c r="O1088">
        <f>IF($A1088="","",$D1088+ROW()/1000000)</f>
      </c>
      <c r="P1088" t="str">
        <f>IF(OR($A1088="",INDEX(games!$H:$H,ROW())=""),"",INDEX(games!$H:$H,ROW()))</f>
      </c>
      <c r="Q1088">
        <f>IF(OR($A1088="",$P1088&lt;&gt;"Yes"),"",$D1088+ROW()/1000000)</f>
      </c>
      <c r="T1088">
        <f>IF($Y1088="","",INDEX($B$2:$B$2000,$Y1088))</f>
      </c>
      <c r="U1088">
        <f>IF($Z1088="","",INDEX($B$2:$B$2000,$Z1088))</f>
      </c>
      <c r="V1088">
        <f>IF(OR($T1088="",$U1088=""),"",$U1088-$T1088)</f>
      </c>
      <c r="W1088" t="str">
        <f>IF(TRIM(INDEX(connections!$A:$A,ROW()))="","",TRIM(INDEX(connections!$A:$A,ROW())))</f>
      </c>
      <c r="X1088" t="str">
        <f>IF($W1088="","",TRIM(INDEX(connections!$B:$B,ROW())))</f>
      </c>
      <c r="Y1088">
        <f>IF($W1088="","",IFERROR(MATCH($W1088,$A$2:$A$2000,0),""))</f>
      </c>
      <c r="Z1088">
        <f>IF($X1088="","",IFERROR(MATCH($X1088,$A$2:$A$2000,0),""))</f>
      </c>
      <c r="AA1088" t="str">
        <f>IF($Y1088="","",INDEX($P$2:$P$2000,$Y1088))</f>
      </c>
      <c r="AB1088" t="str">
        <f>IF($Z1088="","",INDEX($P$2:$P$2000,$Z1088))</f>
      </c>
      <c r="AC1088">
        <f>IF(AND($AA1088="Yes",$AB1088="Yes"),1,"")</f>
      </c>
      <c r="AD1088">
        <f>IF(OR($Y1088="",$Z1088=""),"",IF(INDEX($C$2:$C$2000,$Y1088)=INDEX($C$2:$C$2000,$Z1088),0,1))</f>
      </c>
      <c r="AE1088">
        <f>IF($AC1088&lt;&gt;1,"",IF(AND(INDEX($AG$2:$AG$2000,$Y1088)=1,INDEX($AG$2:$AG$2000,$Z1088)=1),1,""))</f>
      </c>
      <c r="AG1088">
        <f>IF($A1088="","",COUNTIFS($W$2:$W$2500,$A1088,$AB$2:$AB$2500,"Yes")+COUNTIFS($X$2:$X$2500,$A1088,$AA$2:$AA$2500,"Yes"))</f>
      </c>
      <c r="AH1088" t="str">
        <f>IF(OR($P1088&lt;&gt;"Yes",N($AG1088)=0),"",IF(AND($AG1088=1,COUNTIFS($W$2:$W$2500,$A1088,$AE$2:$AE$2500,1)+COUNTIFS($X$2:$X$2500,$A1088,$AE$2:$AE$2500,1)&gt;0),"","Yes"))</f>
      </c>
      <c r="AI1088">
        <f>IF($AH1088="Yes",$AG1088,"")</f>
      </c>
      <c r="AJ1088">
        <f>IF($AI1088="","",$AI1088+ROW()/1000000)</f>
      </c>
      <c r="AK1088">
        <f>IF(OR($A1088="",$P1088="Yes",N($AG1088)=0),"",$AG1088+ROW()/1000000)</f>
      </c>
      <c r="AL1088" t="str">
        <f>IF($A1088="","",INDEX(games!$J:$J,ROW())&amp;"")</f>
      </c>
      <c r="AM1088">
        <f>IF($A1088="","",SUMPRODUCT($AO1088:$BD1088,'Map Analysis'!$AP$2^{0,1,2,3,4,5,6,7,8,9,10,11,12,13,14,15}))</f>
      </c>
      <c r="AN1088">
        <f>IF($A1088="","",$AM1088+ROW()/10000000)</f>
      </c>
      <c r="AO1088">
        <f>IF($A1088="","",COUNTIF($W$2:$W$2500,$A1088))</f>
      </c>
      <c r="AP1088">
        <f>IF($A1088="","",SUMIFS($BF$2:$BF$2500,$W$2:$W$2500,$A1088))</f>
      </c>
      <c r="AQ1088">
        <f>IF($A1088="","",SUMIFS($BG$2:$BG$2500,$W$2:$W$2500,$A1088))</f>
      </c>
      <c r="AR1088">
        <f>IF($A1088="","",SUMIFS($BH$2:$BH$2500,$W$2:$W$2500,$A1088))</f>
      </c>
      <c r="AS1088">
        <f>IF($A1088="","",SUMIFS($BI$2:$BI$2500,$W$2:$W$2500,$A1088))</f>
      </c>
      <c r="AT1088">
        <f>IF($A1088="","",SUMIFS($BJ$2:$BJ$2500,$W$2:$W$2500,$A1088))</f>
      </c>
      <c r="AU1088">
        <f>IF($A1088="","",SUMIFS($BK$2:$BK$2500,$W$2:$W$2500,$A1088))</f>
      </c>
      <c r="AV1088">
        <f>IF($A1088="","",SUMIFS($BL$2:$BL$2500,$W$2:$W$2500,$A1088))</f>
      </c>
      <c r="AW1088">
        <f>IF($A1088="","",SUMIFS($BM$2:$BM$2500,$W$2:$W$2500,$A1088))</f>
      </c>
      <c r="AX1088">
        <f>IF($A1088="","",SUMIFS($BN$2:$BN$2500,$W$2:$W$2500,$A1088))</f>
      </c>
      <c r="AY1088">
        <f>IF($A1088="","",SUMIFS($BO$2:$BO$2500,$W$2:$W$2500,$A1088))</f>
      </c>
      <c r="AZ1088">
        <f>IF($A1088="","",SUMIFS($BP$2:$BP$2500,$W$2:$W$2500,$A1088))</f>
      </c>
      <c r="BA1088">
        <f>IF($A1088="","",SUMIFS($BQ$2:$BQ$2500,$W$2:$W$2500,$A1088))</f>
      </c>
      <c r="BB1088">
        <f>IF($A1088="","",SUMIFS($BR$2:$BR$2500,$W$2:$W$2500,$A1088))</f>
      </c>
      <c r="BC1088">
        <f>IF($A1088="","",SUMIFS($BS$2:$BS$2500,$W$2:$W$2500,$A1088))</f>
      </c>
      <c r="BD1088">
        <f>IF($A1088="","",SUMIFS($BT$2:$BT$2500,$W$2:$W$2500,$A1088))</f>
      </c>
      <c r="BF1088">
        <f>IF($Z1088="","",INDEX($AO$2:$AO$2000,$Z1088))</f>
      </c>
      <c r="BG1088">
        <f>IF($Z1088="","",INDEX($AP$2:$AP$2000,$Z1088))</f>
      </c>
      <c r="BH1088">
        <f>IF($Z1088="","",INDEX($AQ$2:$AQ$2000,$Z1088))</f>
      </c>
      <c r="BI1088">
        <f>IF($Z1088="","",INDEX($AR$2:$AR$2000,$Z1088))</f>
      </c>
      <c r="BJ1088">
        <f>IF($Z1088="","",INDEX($AS$2:$AS$2000,$Z1088))</f>
      </c>
      <c r="BK1088">
        <f>IF($Z1088="","",INDEX($AT$2:$AT$2000,$Z1088))</f>
      </c>
      <c r="BL1088">
        <f>IF($Z1088="","",INDEX($AU$2:$AU$2000,$Z1088))</f>
      </c>
      <c r="BM1088">
        <f>IF($Z1088="","",INDEX($AV$2:$AV$2000,$Z1088))</f>
      </c>
      <c r="BN1088">
        <f>IF($Z1088="","",INDEX($AW$2:$AW$2000,$Z1088))</f>
      </c>
      <c r="BO1088">
        <f>IF($Z1088="","",INDEX($AX$2:$AX$2000,$Z1088))</f>
      </c>
      <c r="BP1088">
        <f>IF($Z1088="","",INDEX($AY$2:$AY$2000,$Z1088))</f>
      </c>
      <c r="BQ1088">
        <f>IF($Z1088="","",INDEX($AZ$2:$AZ$2000,$Z1088))</f>
      </c>
      <c r="BR1088">
        <f>IF($Z1088="","",INDEX($BA$2:$BA$2000,$Z1088))</f>
      </c>
      <c r="BS1088">
        <f>IF($Z1088="","",INDEX($BB$2:$BB$2000,$Z1088))</f>
      </c>
      <c r="BT1088">
        <f>IF($Z1088="","",INDEX($BC$2:$BC$2000,$Z1088))</f>
      </c>
      <c r="BV1088">
        <f>IF(OR($A1088="",$P1088&lt;&gt;"Yes",$AH1088="Yes"),"",1+N($AG1088))</f>
      </c>
      <c r="BW1088">
        <f>IF($A1088="","",COUNTIFS($W$2:$W$2500,$A1088,$BZ$2:$BZ$2500,"Yes")+COUNTIFS($X$2:$X$2500,$A1088,$BY$2:$BY$2500,"Yes"))</f>
      </c>
      <c r="BX1088">
        <f>IF(OR($A1088="",$P1088="Yes"),"",IF(N($BW1088)=0,0,1+SUMIFS($CB$2:$CB$2500,$W$2:$W$2500,$A1088)+SUMIFS($CA$2:$CA$2500,$X$2:$X$2500,$A1088)))</f>
      </c>
      <c r="BY1088" t="str">
        <f>IF($Y1088="","",INDEX($AH$2:$AH$2000,$Y1088)&amp;"")</f>
      </c>
      <c r="BZ1088" t="str">
        <f>IF($Z1088="","",INDEX($AH$2:$AH$2000,$Z1088)&amp;"")</f>
      </c>
      <c r="CA1088">
        <f>IF($Y1088="","",INDEX($BV$2:$BV$2000,$Y1088))</f>
      </c>
      <c r="CB1088">
        <f>IF($Z1088="","",INDEX($BV$2:$BV$2000,$Z1088))</f>
      </c>
    </row>
    <row r="1089">
      <c r="A1089" t="str">
        <f>IF(TRIM(INDEX(games!$A:$A,ROW()))="","",TRIM(INDEX(games!$A:$A,ROW())))</f>
      </c>
      <c r="B1089">
        <f>IF(OR($A1089="",INDEX(games!$B:$B,ROW())=""),"",INDEX(games!$B:$B,ROW()))</f>
      </c>
      <c r="C1089" t="str">
        <f>IF(OR($A1089="",INDEX(games!$C:$C,ROW())=""),"",INDEX(games!$C:$C,ROW()))</f>
      </c>
      <c r="D1089">
        <f>IF($A1089="","",COUNTIF($W$2:$W$2500,$A1089)+COUNTIF($X$2:$X$2500,$A1089))</f>
      </c>
      <c r="E1089">
        <f>IF($A1089="","",IFERROR(MATCH($C1089,$R$2:$R$5,0),0))</f>
      </c>
      <c r="F1089">
        <f>IF($A1089="","",MOD(ROW(),34))</f>
      </c>
      <c r="G1089">
        <f>IF($A1089="",NA(),IF($C1089="Action",$B1089,NA()))</f>
      </c>
      <c r="H1089">
        <f>IF($A1089="",NA(),IF($C1089="Action",1+$F1089*0.023,NA()))</f>
      </c>
      <c r="I1089">
        <f>IF($A1089="",NA(),IF($C1089="Strategy",$B1089,NA()))</f>
      </c>
      <c r="J1089">
        <f>IF($A1089="",NA(),IF($C1089="Strategy",2+$F1089*0.023,NA()))</f>
      </c>
      <c r="K1089">
        <f>IF($A1089="",NA(),IF($C1089="Deckbuilder",$B1089,NA()))</f>
      </c>
      <c r="L1089">
        <f>IF($A1089="",NA(),IF($C1089="Deckbuilder",3+$F1089*0.023,NA()))</f>
      </c>
      <c r="M1089">
        <f>IF($A1089="",NA(),IF($C1089="Traditional",$B1089,NA()))</f>
      </c>
      <c r="N1089">
        <f>IF($A1089="",NA(),IF($C1089="Traditional",4+$F1089*0.023,NA()))</f>
      </c>
      <c r="O1089">
        <f>IF($A1089="","",$D1089+ROW()/1000000)</f>
      </c>
      <c r="P1089" t="str">
        <f>IF(OR($A1089="",INDEX(games!$H:$H,ROW())=""),"",INDEX(games!$H:$H,ROW()))</f>
      </c>
      <c r="Q1089">
        <f>IF(OR($A1089="",$P1089&lt;&gt;"Yes"),"",$D1089+ROW()/1000000)</f>
      </c>
      <c r="T1089">
        <f>IF($Y1089="","",INDEX($B$2:$B$2000,$Y1089))</f>
      </c>
      <c r="U1089">
        <f>IF($Z1089="","",INDEX($B$2:$B$2000,$Z1089))</f>
      </c>
      <c r="V1089">
        <f>IF(OR($T1089="",$U1089=""),"",$U1089-$T1089)</f>
      </c>
      <c r="W1089" t="str">
        <f>IF(TRIM(INDEX(connections!$A:$A,ROW()))="","",TRIM(INDEX(connections!$A:$A,ROW())))</f>
      </c>
      <c r="X1089" t="str">
        <f>IF($W1089="","",TRIM(INDEX(connections!$B:$B,ROW())))</f>
      </c>
      <c r="Y1089">
        <f>IF($W1089="","",IFERROR(MATCH($W1089,$A$2:$A$2000,0),""))</f>
      </c>
      <c r="Z1089">
        <f>IF($X1089="","",IFERROR(MATCH($X1089,$A$2:$A$2000,0),""))</f>
      </c>
      <c r="AA1089" t="str">
        <f>IF($Y1089="","",INDEX($P$2:$P$2000,$Y1089))</f>
      </c>
      <c r="AB1089" t="str">
        <f>IF($Z1089="","",INDEX($P$2:$P$2000,$Z1089))</f>
      </c>
      <c r="AC1089">
        <f>IF(AND($AA1089="Yes",$AB1089="Yes"),1,"")</f>
      </c>
      <c r="AD1089">
        <f>IF(OR($Y1089="",$Z1089=""),"",IF(INDEX($C$2:$C$2000,$Y1089)=INDEX($C$2:$C$2000,$Z1089),0,1))</f>
      </c>
      <c r="AE1089">
        <f>IF($AC1089&lt;&gt;1,"",IF(AND(INDEX($AG$2:$AG$2000,$Y1089)=1,INDEX($AG$2:$AG$2000,$Z1089)=1),1,""))</f>
      </c>
      <c r="AG1089">
        <f>IF($A1089="","",COUNTIFS($W$2:$W$2500,$A1089,$AB$2:$AB$2500,"Yes")+COUNTIFS($X$2:$X$2500,$A1089,$AA$2:$AA$2500,"Yes"))</f>
      </c>
      <c r="AH1089" t="str">
        <f>IF(OR($P1089&lt;&gt;"Yes",N($AG1089)=0),"",IF(AND($AG1089=1,COUNTIFS($W$2:$W$2500,$A1089,$AE$2:$AE$2500,1)+COUNTIFS($X$2:$X$2500,$A1089,$AE$2:$AE$2500,1)&gt;0),"","Yes"))</f>
      </c>
      <c r="AI1089">
        <f>IF($AH1089="Yes",$AG1089,"")</f>
      </c>
      <c r="AJ1089">
        <f>IF($AI1089="","",$AI1089+ROW()/1000000)</f>
      </c>
      <c r="AK1089">
        <f>IF(OR($A1089="",$P1089="Yes",N($AG1089)=0),"",$AG1089+ROW()/1000000)</f>
      </c>
      <c r="AL1089" t="str">
        <f>IF($A1089="","",INDEX(games!$J:$J,ROW())&amp;"")</f>
      </c>
      <c r="AM1089">
        <f>IF($A1089="","",SUMPRODUCT($AO1089:$BD1089,'Map Analysis'!$AP$2^{0,1,2,3,4,5,6,7,8,9,10,11,12,13,14,15}))</f>
      </c>
      <c r="AN1089">
        <f>IF($A1089="","",$AM1089+ROW()/10000000)</f>
      </c>
      <c r="AO1089">
        <f>IF($A1089="","",COUNTIF($W$2:$W$2500,$A1089))</f>
      </c>
      <c r="AP1089">
        <f>IF($A1089="","",SUMIFS($BF$2:$BF$2500,$W$2:$W$2500,$A1089))</f>
      </c>
      <c r="AQ1089">
        <f>IF($A1089="","",SUMIFS($BG$2:$BG$2500,$W$2:$W$2500,$A1089))</f>
      </c>
      <c r="AR1089">
        <f>IF($A1089="","",SUMIFS($BH$2:$BH$2500,$W$2:$W$2500,$A1089))</f>
      </c>
      <c r="AS1089">
        <f>IF($A1089="","",SUMIFS($BI$2:$BI$2500,$W$2:$W$2500,$A1089))</f>
      </c>
      <c r="AT1089">
        <f>IF($A1089="","",SUMIFS($BJ$2:$BJ$2500,$W$2:$W$2500,$A1089))</f>
      </c>
      <c r="AU1089">
        <f>IF($A1089="","",SUMIFS($BK$2:$BK$2500,$W$2:$W$2500,$A1089))</f>
      </c>
      <c r="AV1089">
        <f>IF($A1089="","",SUMIFS($BL$2:$BL$2500,$W$2:$W$2500,$A1089))</f>
      </c>
      <c r="AW1089">
        <f>IF($A1089="","",SUMIFS($BM$2:$BM$2500,$W$2:$W$2500,$A1089))</f>
      </c>
      <c r="AX1089">
        <f>IF($A1089="","",SUMIFS($BN$2:$BN$2500,$W$2:$W$2500,$A1089))</f>
      </c>
      <c r="AY1089">
        <f>IF($A1089="","",SUMIFS($BO$2:$BO$2500,$W$2:$W$2500,$A1089))</f>
      </c>
      <c r="AZ1089">
        <f>IF($A1089="","",SUMIFS($BP$2:$BP$2500,$W$2:$W$2500,$A1089))</f>
      </c>
      <c r="BA1089">
        <f>IF($A1089="","",SUMIFS($BQ$2:$BQ$2500,$W$2:$W$2500,$A1089))</f>
      </c>
      <c r="BB1089">
        <f>IF($A1089="","",SUMIFS($BR$2:$BR$2500,$W$2:$W$2500,$A1089))</f>
      </c>
      <c r="BC1089">
        <f>IF($A1089="","",SUMIFS($BS$2:$BS$2500,$W$2:$W$2500,$A1089))</f>
      </c>
      <c r="BD1089">
        <f>IF($A1089="","",SUMIFS($BT$2:$BT$2500,$W$2:$W$2500,$A1089))</f>
      </c>
      <c r="BF1089">
        <f>IF($Z1089="","",INDEX($AO$2:$AO$2000,$Z1089))</f>
      </c>
      <c r="BG1089">
        <f>IF($Z1089="","",INDEX($AP$2:$AP$2000,$Z1089))</f>
      </c>
      <c r="BH1089">
        <f>IF($Z1089="","",INDEX($AQ$2:$AQ$2000,$Z1089))</f>
      </c>
      <c r="BI1089">
        <f>IF($Z1089="","",INDEX($AR$2:$AR$2000,$Z1089))</f>
      </c>
      <c r="BJ1089">
        <f>IF($Z1089="","",INDEX($AS$2:$AS$2000,$Z1089))</f>
      </c>
      <c r="BK1089">
        <f>IF($Z1089="","",INDEX($AT$2:$AT$2000,$Z1089))</f>
      </c>
      <c r="BL1089">
        <f>IF($Z1089="","",INDEX($AU$2:$AU$2000,$Z1089))</f>
      </c>
      <c r="BM1089">
        <f>IF($Z1089="","",INDEX($AV$2:$AV$2000,$Z1089))</f>
      </c>
      <c r="BN1089">
        <f>IF($Z1089="","",INDEX($AW$2:$AW$2000,$Z1089))</f>
      </c>
      <c r="BO1089">
        <f>IF($Z1089="","",INDEX($AX$2:$AX$2000,$Z1089))</f>
      </c>
      <c r="BP1089">
        <f>IF($Z1089="","",INDEX($AY$2:$AY$2000,$Z1089))</f>
      </c>
      <c r="BQ1089">
        <f>IF($Z1089="","",INDEX($AZ$2:$AZ$2000,$Z1089))</f>
      </c>
      <c r="BR1089">
        <f>IF($Z1089="","",INDEX($BA$2:$BA$2000,$Z1089))</f>
      </c>
      <c r="BS1089">
        <f>IF($Z1089="","",INDEX($BB$2:$BB$2000,$Z1089))</f>
      </c>
      <c r="BT1089">
        <f>IF($Z1089="","",INDEX($BC$2:$BC$2000,$Z1089))</f>
      </c>
      <c r="BV1089">
        <f>IF(OR($A1089="",$P1089&lt;&gt;"Yes",$AH1089="Yes"),"",1+N($AG1089))</f>
      </c>
      <c r="BW1089">
        <f>IF($A1089="","",COUNTIFS($W$2:$W$2500,$A1089,$BZ$2:$BZ$2500,"Yes")+COUNTIFS($X$2:$X$2500,$A1089,$BY$2:$BY$2500,"Yes"))</f>
      </c>
      <c r="BX1089">
        <f>IF(OR($A1089="",$P1089="Yes"),"",IF(N($BW1089)=0,0,1+SUMIFS($CB$2:$CB$2500,$W$2:$W$2500,$A1089)+SUMIFS($CA$2:$CA$2500,$X$2:$X$2500,$A1089)))</f>
      </c>
      <c r="BY1089" t="str">
        <f>IF($Y1089="","",INDEX($AH$2:$AH$2000,$Y1089)&amp;"")</f>
      </c>
      <c r="BZ1089" t="str">
        <f>IF($Z1089="","",INDEX($AH$2:$AH$2000,$Z1089)&amp;"")</f>
      </c>
      <c r="CA1089">
        <f>IF($Y1089="","",INDEX($BV$2:$BV$2000,$Y1089))</f>
      </c>
      <c r="CB1089">
        <f>IF($Z1089="","",INDEX($BV$2:$BV$2000,$Z1089))</f>
      </c>
    </row>
    <row r="1090">
      <c r="A1090" t="str">
        <f>IF(TRIM(INDEX(games!$A:$A,ROW()))="","",TRIM(INDEX(games!$A:$A,ROW())))</f>
      </c>
      <c r="B1090">
        <f>IF(OR($A1090="",INDEX(games!$B:$B,ROW())=""),"",INDEX(games!$B:$B,ROW()))</f>
      </c>
      <c r="C1090" t="str">
        <f>IF(OR($A1090="",INDEX(games!$C:$C,ROW())=""),"",INDEX(games!$C:$C,ROW()))</f>
      </c>
      <c r="D1090">
        <f>IF($A1090="","",COUNTIF($W$2:$W$2500,$A1090)+COUNTIF($X$2:$X$2500,$A1090))</f>
      </c>
      <c r="E1090">
        <f>IF($A1090="","",IFERROR(MATCH($C1090,$R$2:$R$5,0),0))</f>
      </c>
      <c r="F1090">
        <f>IF($A1090="","",MOD(ROW(),34))</f>
      </c>
      <c r="G1090">
        <f>IF($A1090="",NA(),IF($C1090="Action",$B1090,NA()))</f>
      </c>
      <c r="H1090">
        <f>IF($A1090="",NA(),IF($C1090="Action",1+$F1090*0.023,NA()))</f>
      </c>
      <c r="I1090">
        <f>IF($A1090="",NA(),IF($C1090="Strategy",$B1090,NA()))</f>
      </c>
      <c r="J1090">
        <f>IF($A1090="",NA(),IF($C1090="Strategy",2+$F1090*0.023,NA()))</f>
      </c>
      <c r="K1090">
        <f>IF($A1090="",NA(),IF($C1090="Deckbuilder",$B1090,NA()))</f>
      </c>
      <c r="L1090">
        <f>IF($A1090="",NA(),IF($C1090="Deckbuilder",3+$F1090*0.023,NA()))</f>
      </c>
      <c r="M1090">
        <f>IF($A1090="",NA(),IF($C1090="Traditional",$B1090,NA()))</f>
      </c>
      <c r="N1090">
        <f>IF($A1090="",NA(),IF($C1090="Traditional",4+$F1090*0.023,NA()))</f>
      </c>
      <c r="O1090">
        <f>IF($A1090="","",$D1090+ROW()/1000000)</f>
      </c>
      <c r="P1090" t="str">
        <f>IF(OR($A1090="",INDEX(games!$H:$H,ROW())=""),"",INDEX(games!$H:$H,ROW()))</f>
      </c>
      <c r="Q1090">
        <f>IF(OR($A1090="",$P1090&lt;&gt;"Yes"),"",$D1090+ROW()/1000000)</f>
      </c>
      <c r="T1090">
        <f>IF($Y1090="","",INDEX($B$2:$B$2000,$Y1090))</f>
      </c>
      <c r="U1090">
        <f>IF($Z1090="","",INDEX($B$2:$B$2000,$Z1090))</f>
      </c>
      <c r="V1090">
        <f>IF(OR($T1090="",$U1090=""),"",$U1090-$T1090)</f>
      </c>
      <c r="W1090" t="str">
        <f>IF(TRIM(INDEX(connections!$A:$A,ROW()))="","",TRIM(INDEX(connections!$A:$A,ROW())))</f>
      </c>
      <c r="X1090" t="str">
        <f>IF($W1090="","",TRIM(INDEX(connections!$B:$B,ROW())))</f>
      </c>
      <c r="Y1090">
        <f>IF($W1090="","",IFERROR(MATCH($W1090,$A$2:$A$2000,0),""))</f>
      </c>
      <c r="Z1090">
        <f>IF($X1090="","",IFERROR(MATCH($X1090,$A$2:$A$2000,0),""))</f>
      </c>
      <c r="AA1090" t="str">
        <f>IF($Y1090="","",INDEX($P$2:$P$2000,$Y1090))</f>
      </c>
      <c r="AB1090" t="str">
        <f>IF($Z1090="","",INDEX($P$2:$P$2000,$Z1090))</f>
      </c>
      <c r="AC1090">
        <f>IF(AND($AA1090="Yes",$AB1090="Yes"),1,"")</f>
      </c>
      <c r="AD1090">
        <f>IF(OR($Y1090="",$Z1090=""),"",IF(INDEX($C$2:$C$2000,$Y1090)=INDEX($C$2:$C$2000,$Z1090),0,1))</f>
      </c>
      <c r="AE1090">
        <f>IF($AC1090&lt;&gt;1,"",IF(AND(INDEX($AG$2:$AG$2000,$Y1090)=1,INDEX($AG$2:$AG$2000,$Z1090)=1),1,""))</f>
      </c>
      <c r="AG1090">
        <f>IF($A1090="","",COUNTIFS($W$2:$W$2500,$A1090,$AB$2:$AB$2500,"Yes")+COUNTIFS($X$2:$X$2500,$A1090,$AA$2:$AA$2500,"Yes"))</f>
      </c>
      <c r="AH1090" t="str">
        <f>IF(OR($P1090&lt;&gt;"Yes",N($AG1090)=0),"",IF(AND($AG1090=1,COUNTIFS($W$2:$W$2500,$A1090,$AE$2:$AE$2500,1)+COUNTIFS($X$2:$X$2500,$A1090,$AE$2:$AE$2500,1)&gt;0),"","Yes"))</f>
      </c>
      <c r="AI1090">
        <f>IF($AH1090="Yes",$AG1090,"")</f>
      </c>
      <c r="AJ1090">
        <f>IF($AI1090="","",$AI1090+ROW()/1000000)</f>
      </c>
      <c r="AK1090">
        <f>IF(OR($A1090="",$P1090="Yes",N($AG1090)=0),"",$AG1090+ROW()/1000000)</f>
      </c>
      <c r="AL1090" t="str">
        <f>IF($A1090="","",INDEX(games!$J:$J,ROW())&amp;"")</f>
      </c>
      <c r="AM1090">
        <f>IF($A1090="","",SUMPRODUCT($AO1090:$BD1090,'Map Analysis'!$AP$2^{0,1,2,3,4,5,6,7,8,9,10,11,12,13,14,15}))</f>
      </c>
      <c r="AN1090">
        <f>IF($A1090="","",$AM1090+ROW()/10000000)</f>
      </c>
      <c r="AO1090">
        <f>IF($A1090="","",COUNTIF($W$2:$W$2500,$A1090))</f>
      </c>
      <c r="AP1090">
        <f>IF($A1090="","",SUMIFS($BF$2:$BF$2500,$W$2:$W$2500,$A1090))</f>
      </c>
      <c r="AQ1090">
        <f>IF($A1090="","",SUMIFS($BG$2:$BG$2500,$W$2:$W$2500,$A1090))</f>
      </c>
      <c r="AR1090">
        <f>IF($A1090="","",SUMIFS($BH$2:$BH$2500,$W$2:$W$2500,$A1090))</f>
      </c>
      <c r="AS1090">
        <f>IF($A1090="","",SUMIFS($BI$2:$BI$2500,$W$2:$W$2500,$A1090))</f>
      </c>
      <c r="AT1090">
        <f>IF($A1090="","",SUMIFS($BJ$2:$BJ$2500,$W$2:$W$2500,$A1090))</f>
      </c>
      <c r="AU1090">
        <f>IF($A1090="","",SUMIFS($BK$2:$BK$2500,$W$2:$W$2500,$A1090))</f>
      </c>
      <c r="AV1090">
        <f>IF($A1090="","",SUMIFS($BL$2:$BL$2500,$W$2:$W$2500,$A1090))</f>
      </c>
      <c r="AW1090">
        <f>IF($A1090="","",SUMIFS($BM$2:$BM$2500,$W$2:$W$2500,$A1090))</f>
      </c>
      <c r="AX1090">
        <f>IF($A1090="","",SUMIFS($BN$2:$BN$2500,$W$2:$W$2500,$A1090))</f>
      </c>
      <c r="AY1090">
        <f>IF($A1090="","",SUMIFS($BO$2:$BO$2500,$W$2:$W$2500,$A1090))</f>
      </c>
      <c r="AZ1090">
        <f>IF($A1090="","",SUMIFS($BP$2:$BP$2500,$W$2:$W$2500,$A1090))</f>
      </c>
      <c r="BA1090">
        <f>IF($A1090="","",SUMIFS($BQ$2:$BQ$2500,$W$2:$W$2500,$A1090))</f>
      </c>
      <c r="BB1090">
        <f>IF($A1090="","",SUMIFS($BR$2:$BR$2500,$W$2:$W$2500,$A1090))</f>
      </c>
      <c r="BC1090">
        <f>IF($A1090="","",SUMIFS($BS$2:$BS$2500,$W$2:$W$2500,$A1090))</f>
      </c>
      <c r="BD1090">
        <f>IF($A1090="","",SUMIFS($BT$2:$BT$2500,$W$2:$W$2500,$A1090))</f>
      </c>
      <c r="BF1090">
        <f>IF($Z1090="","",INDEX($AO$2:$AO$2000,$Z1090))</f>
      </c>
      <c r="BG1090">
        <f>IF($Z1090="","",INDEX($AP$2:$AP$2000,$Z1090))</f>
      </c>
      <c r="BH1090">
        <f>IF($Z1090="","",INDEX($AQ$2:$AQ$2000,$Z1090))</f>
      </c>
      <c r="BI1090">
        <f>IF($Z1090="","",INDEX($AR$2:$AR$2000,$Z1090))</f>
      </c>
      <c r="BJ1090">
        <f>IF($Z1090="","",INDEX($AS$2:$AS$2000,$Z1090))</f>
      </c>
      <c r="BK1090">
        <f>IF($Z1090="","",INDEX($AT$2:$AT$2000,$Z1090))</f>
      </c>
      <c r="BL1090">
        <f>IF($Z1090="","",INDEX($AU$2:$AU$2000,$Z1090))</f>
      </c>
      <c r="BM1090">
        <f>IF($Z1090="","",INDEX($AV$2:$AV$2000,$Z1090))</f>
      </c>
      <c r="BN1090">
        <f>IF($Z1090="","",INDEX($AW$2:$AW$2000,$Z1090))</f>
      </c>
      <c r="BO1090">
        <f>IF($Z1090="","",INDEX($AX$2:$AX$2000,$Z1090))</f>
      </c>
      <c r="BP1090">
        <f>IF($Z1090="","",INDEX($AY$2:$AY$2000,$Z1090))</f>
      </c>
      <c r="BQ1090">
        <f>IF($Z1090="","",INDEX($AZ$2:$AZ$2000,$Z1090))</f>
      </c>
      <c r="BR1090">
        <f>IF($Z1090="","",INDEX($BA$2:$BA$2000,$Z1090))</f>
      </c>
      <c r="BS1090">
        <f>IF($Z1090="","",INDEX($BB$2:$BB$2000,$Z1090))</f>
      </c>
      <c r="BT1090">
        <f>IF($Z1090="","",INDEX($BC$2:$BC$2000,$Z1090))</f>
      </c>
      <c r="BV1090">
        <f>IF(OR($A1090="",$P1090&lt;&gt;"Yes",$AH1090="Yes"),"",1+N($AG1090))</f>
      </c>
      <c r="BW1090">
        <f>IF($A1090="","",COUNTIFS($W$2:$W$2500,$A1090,$BZ$2:$BZ$2500,"Yes")+COUNTIFS($X$2:$X$2500,$A1090,$BY$2:$BY$2500,"Yes"))</f>
      </c>
      <c r="BX1090">
        <f>IF(OR($A1090="",$P1090="Yes"),"",IF(N($BW1090)=0,0,1+SUMIFS($CB$2:$CB$2500,$W$2:$W$2500,$A1090)+SUMIFS($CA$2:$CA$2500,$X$2:$X$2500,$A1090)))</f>
      </c>
      <c r="BY1090" t="str">
        <f>IF($Y1090="","",INDEX($AH$2:$AH$2000,$Y1090)&amp;"")</f>
      </c>
      <c r="BZ1090" t="str">
        <f>IF($Z1090="","",INDEX($AH$2:$AH$2000,$Z1090)&amp;"")</f>
      </c>
      <c r="CA1090">
        <f>IF($Y1090="","",INDEX($BV$2:$BV$2000,$Y1090))</f>
      </c>
      <c r="CB1090">
        <f>IF($Z1090="","",INDEX($BV$2:$BV$2000,$Z1090))</f>
      </c>
    </row>
    <row r="1091">
      <c r="A1091" t="str">
        <f>IF(TRIM(INDEX(games!$A:$A,ROW()))="","",TRIM(INDEX(games!$A:$A,ROW())))</f>
      </c>
      <c r="B1091">
        <f>IF(OR($A1091="",INDEX(games!$B:$B,ROW())=""),"",INDEX(games!$B:$B,ROW()))</f>
      </c>
      <c r="C1091" t="str">
        <f>IF(OR($A1091="",INDEX(games!$C:$C,ROW())=""),"",INDEX(games!$C:$C,ROW()))</f>
      </c>
      <c r="D1091">
        <f>IF($A1091="","",COUNTIF($W$2:$W$2500,$A1091)+COUNTIF($X$2:$X$2500,$A1091))</f>
      </c>
      <c r="E1091">
        <f>IF($A1091="","",IFERROR(MATCH($C1091,$R$2:$R$5,0),0))</f>
      </c>
      <c r="F1091">
        <f>IF($A1091="","",MOD(ROW(),34))</f>
      </c>
      <c r="G1091">
        <f>IF($A1091="",NA(),IF($C1091="Action",$B1091,NA()))</f>
      </c>
      <c r="H1091">
        <f>IF($A1091="",NA(),IF($C1091="Action",1+$F1091*0.023,NA()))</f>
      </c>
      <c r="I1091">
        <f>IF($A1091="",NA(),IF($C1091="Strategy",$B1091,NA()))</f>
      </c>
      <c r="J1091">
        <f>IF($A1091="",NA(),IF($C1091="Strategy",2+$F1091*0.023,NA()))</f>
      </c>
      <c r="K1091">
        <f>IF($A1091="",NA(),IF($C1091="Deckbuilder",$B1091,NA()))</f>
      </c>
      <c r="L1091">
        <f>IF($A1091="",NA(),IF($C1091="Deckbuilder",3+$F1091*0.023,NA()))</f>
      </c>
      <c r="M1091">
        <f>IF($A1091="",NA(),IF($C1091="Traditional",$B1091,NA()))</f>
      </c>
      <c r="N1091">
        <f>IF($A1091="",NA(),IF($C1091="Traditional",4+$F1091*0.023,NA()))</f>
      </c>
      <c r="O1091">
        <f>IF($A1091="","",$D1091+ROW()/1000000)</f>
      </c>
      <c r="P1091" t="str">
        <f>IF(OR($A1091="",INDEX(games!$H:$H,ROW())=""),"",INDEX(games!$H:$H,ROW()))</f>
      </c>
      <c r="Q1091">
        <f>IF(OR($A1091="",$P1091&lt;&gt;"Yes"),"",$D1091+ROW()/1000000)</f>
      </c>
      <c r="T1091">
        <f>IF($Y1091="","",INDEX($B$2:$B$2000,$Y1091))</f>
      </c>
      <c r="U1091">
        <f>IF($Z1091="","",INDEX($B$2:$B$2000,$Z1091))</f>
      </c>
      <c r="V1091">
        <f>IF(OR($T1091="",$U1091=""),"",$U1091-$T1091)</f>
      </c>
      <c r="W1091" t="str">
        <f>IF(TRIM(INDEX(connections!$A:$A,ROW()))="","",TRIM(INDEX(connections!$A:$A,ROW())))</f>
      </c>
      <c r="X1091" t="str">
        <f>IF($W1091="","",TRIM(INDEX(connections!$B:$B,ROW())))</f>
      </c>
      <c r="Y1091">
        <f>IF($W1091="","",IFERROR(MATCH($W1091,$A$2:$A$2000,0),""))</f>
      </c>
      <c r="Z1091">
        <f>IF($X1091="","",IFERROR(MATCH($X1091,$A$2:$A$2000,0),""))</f>
      </c>
      <c r="AA1091" t="str">
        <f>IF($Y1091="","",INDEX($P$2:$P$2000,$Y1091))</f>
      </c>
      <c r="AB1091" t="str">
        <f>IF($Z1091="","",INDEX($P$2:$P$2000,$Z1091))</f>
      </c>
      <c r="AC1091">
        <f>IF(AND($AA1091="Yes",$AB1091="Yes"),1,"")</f>
      </c>
      <c r="AD1091">
        <f>IF(OR($Y1091="",$Z1091=""),"",IF(INDEX($C$2:$C$2000,$Y1091)=INDEX($C$2:$C$2000,$Z1091),0,1))</f>
      </c>
      <c r="AE1091">
        <f>IF($AC1091&lt;&gt;1,"",IF(AND(INDEX($AG$2:$AG$2000,$Y1091)=1,INDEX($AG$2:$AG$2000,$Z1091)=1),1,""))</f>
      </c>
      <c r="AG1091">
        <f>IF($A1091="","",COUNTIFS($W$2:$W$2500,$A1091,$AB$2:$AB$2500,"Yes")+COUNTIFS($X$2:$X$2500,$A1091,$AA$2:$AA$2500,"Yes"))</f>
      </c>
      <c r="AH1091" t="str">
        <f>IF(OR($P1091&lt;&gt;"Yes",N($AG1091)=0),"",IF(AND($AG1091=1,COUNTIFS($W$2:$W$2500,$A1091,$AE$2:$AE$2500,1)+COUNTIFS($X$2:$X$2500,$A1091,$AE$2:$AE$2500,1)&gt;0),"","Yes"))</f>
      </c>
      <c r="AI1091">
        <f>IF($AH1091="Yes",$AG1091,"")</f>
      </c>
      <c r="AJ1091">
        <f>IF($AI1091="","",$AI1091+ROW()/1000000)</f>
      </c>
      <c r="AK1091">
        <f>IF(OR($A1091="",$P1091="Yes",N($AG1091)=0),"",$AG1091+ROW()/1000000)</f>
      </c>
      <c r="AL1091" t="str">
        <f>IF($A1091="","",INDEX(games!$J:$J,ROW())&amp;"")</f>
      </c>
      <c r="AM1091">
        <f>IF($A1091="","",SUMPRODUCT($AO1091:$BD1091,'Map Analysis'!$AP$2^{0,1,2,3,4,5,6,7,8,9,10,11,12,13,14,15}))</f>
      </c>
      <c r="AN1091">
        <f>IF($A1091="","",$AM1091+ROW()/10000000)</f>
      </c>
      <c r="AO1091">
        <f>IF($A1091="","",COUNTIF($W$2:$W$2500,$A1091))</f>
      </c>
      <c r="AP1091">
        <f>IF($A1091="","",SUMIFS($BF$2:$BF$2500,$W$2:$W$2500,$A1091))</f>
      </c>
      <c r="AQ1091">
        <f>IF($A1091="","",SUMIFS($BG$2:$BG$2500,$W$2:$W$2500,$A1091))</f>
      </c>
      <c r="AR1091">
        <f>IF($A1091="","",SUMIFS($BH$2:$BH$2500,$W$2:$W$2500,$A1091))</f>
      </c>
      <c r="AS1091">
        <f>IF($A1091="","",SUMIFS($BI$2:$BI$2500,$W$2:$W$2500,$A1091))</f>
      </c>
      <c r="AT1091">
        <f>IF($A1091="","",SUMIFS($BJ$2:$BJ$2500,$W$2:$W$2500,$A1091))</f>
      </c>
      <c r="AU1091">
        <f>IF($A1091="","",SUMIFS($BK$2:$BK$2500,$W$2:$W$2500,$A1091))</f>
      </c>
      <c r="AV1091">
        <f>IF($A1091="","",SUMIFS($BL$2:$BL$2500,$W$2:$W$2500,$A1091))</f>
      </c>
      <c r="AW1091">
        <f>IF($A1091="","",SUMIFS($BM$2:$BM$2500,$W$2:$W$2500,$A1091))</f>
      </c>
      <c r="AX1091">
        <f>IF($A1091="","",SUMIFS($BN$2:$BN$2500,$W$2:$W$2500,$A1091))</f>
      </c>
      <c r="AY1091">
        <f>IF($A1091="","",SUMIFS($BO$2:$BO$2500,$W$2:$W$2500,$A1091))</f>
      </c>
      <c r="AZ1091">
        <f>IF($A1091="","",SUMIFS($BP$2:$BP$2500,$W$2:$W$2500,$A1091))</f>
      </c>
      <c r="BA1091">
        <f>IF($A1091="","",SUMIFS($BQ$2:$BQ$2500,$W$2:$W$2500,$A1091))</f>
      </c>
      <c r="BB1091">
        <f>IF($A1091="","",SUMIFS($BR$2:$BR$2500,$W$2:$W$2500,$A1091))</f>
      </c>
      <c r="BC1091">
        <f>IF($A1091="","",SUMIFS($BS$2:$BS$2500,$W$2:$W$2500,$A1091))</f>
      </c>
      <c r="BD1091">
        <f>IF($A1091="","",SUMIFS($BT$2:$BT$2500,$W$2:$W$2500,$A1091))</f>
      </c>
      <c r="BF1091">
        <f>IF($Z1091="","",INDEX($AO$2:$AO$2000,$Z1091))</f>
      </c>
      <c r="BG1091">
        <f>IF($Z1091="","",INDEX($AP$2:$AP$2000,$Z1091))</f>
      </c>
      <c r="BH1091">
        <f>IF($Z1091="","",INDEX($AQ$2:$AQ$2000,$Z1091))</f>
      </c>
      <c r="BI1091">
        <f>IF($Z1091="","",INDEX($AR$2:$AR$2000,$Z1091))</f>
      </c>
      <c r="BJ1091">
        <f>IF($Z1091="","",INDEX($AS$2:$AS$2000,$Z1091))</f>
      </c>
      <c r="BK1091">
        <f>IF($Z1091="","",INDEX($AT$2:$AT$2000,$Z1091))</f>
      </c>
      <c r="BL1091">
        <f>IF($Z1091="","",INDEX($AU$2:$AU$2000,$Z1091))</f>
      </c>
      <c r="BM1091">
        <f>IF($Z1091="","",INDEX($AV$2:$AV$2000,$Z1091))</f>
      </c>
      <c r="BN1091">
        <f>IF($Z1091="","",INDEX($AW$2:$AW$2000,$Z1091))</f>
      </c>
      <c r="BO1091">
        <f>IF($Z1091="","",INDEX($AX$2:$AX$2000,$Z1091))</f>
      </c>
      <c r="BP1091">
        <f>IF($Z1091="","",INDEX($AY$2:$AY$2000,$Z1091))</f>
      </c>
      <c r="BQ1091">
        <f>IF($Z1091="","",INDEX($AZ$2:$AZ$2000,$Z1091))</f>
      </c>
      <c r="BR1091">
        <f>IF($Z1091="","",INDEX($BA$2:$BA$2000,$Z1091))</f>
      </c>
      <c r="BS1091">
        <f>IF($Z1091="","",INDEX($BB$2:$BB$2000,$Z1091))</f>
      </c>
      <c r="BT1091">
        <f>IF($Z1091="","",INDEX($BC$2:$BC$2000,$Z1091))</f>
      </c>
      <c r="BV1091">
        <f>IF(OR($A1091="",$P1091&lt;&gt;"Yes",$AH1091="Yes"),"",1+N($AG1091))</f>
      </c>
      <c r="BW1091">
        <f>IF($A1091="","",COUNTIFS($W$2:$W$2500,$A1091,$BZ$2:$BZ$2500,"Yes")+COUNTIFS($X$2:$X$2500,$A1091,$BY$2:$BY$2500,"Yes"))</f>
      </c>
      <c r="BX1091">
        <f>IF(OR($A1091="",$P1091="Yes"),"",IF(N($BW1091)=0,0,1+SUMIFS($CB$2:$CB$2500,$W$2:$W$2500,$A1091)+SUMIFS($CA$2:$CA$2500,$X$2:$X$2500,$A1091)))</f>
      </c>
      <c r="BY1091" t="str">
        <f>IF($Y1091="","",INDEX($AH$2:$AH$2000,$Y1091)&amp;"")</f>
      </c>
      <c r="BZ1091" t="str">
        <f>IF($Z1091="","",INDEX($AH$2:$AH$2000,$Z1091)&amp;"")</f>
      </c>
      <c r="CA1091">
        <f>IF($Y1091="","",INDEX($BV$2:$BV$2000,$Y1091))</f>
      </c>
      <c r="CB1091">
        <f>IF($Z1091="","",INDEX($BV$2:$BV$2000,$Z1091))</f>
      </c>
    </row>
    <row r="1092">
      <c r="A1092" t="str">
        <f>IF(TRIM(INDEX(games!$A:$A,ROW()))="","",TRIM(INDEX(games!$A:$A,ROW())))</f>
      </c>
      <c r="B1092">
        <f>IF(OR($A1092="",INDEX(games!$B:$B,ROW())=""),"",INDEX(games!$B:$B,ROW()))</f>
      </c>
      <c r="C1092" t="str">
        <f>IF(OR($A1092="",INDEX(games!$C:$C,ROW())=""),"",INDEX(games!$C:$C,ROW()))</f>
      </c>
      <c r="D1092">
        <f>IF($A1092="","",COUNTIF($W$2:$W$2500,$A1092)+COUNTIF($X$2:$X$2500,$A1092))</f>
      </c>
      <c r="E1092">
        <f>IF($A1092="","",IFERROR(MATCH($C1092,$R$2:$R$5,0),0))</f>
      </c>
      <c r="F1092">
        <f>IF($A1092="","",MOD(ROW(),34))</f>
      </c>
      <c r="G1092">
        <f>IF($A1092="",NA(),IF($C1092="Action",$B1092,NA()))</f>
      </c>
      <c r="H1092">
        <f>IF($A1092="",NA(),IF($C1092="Action",1+$F1092*0.023,NA()))</f>
      </c>
      <c r="I1092">
        <f>IF($A1092="",NA(),IF($C1092="Strategy",$B1092,NA()))</f>
      </c>
      <c r="J1092">
        <f>IF($A1092="",NA(),IF($C1092="Strategy",2+$F1092*0.023,NA()))</f>
      </c>
      <c r="K1092">
        <f>IF($A1092="",NA(),IF($C1092="Deckbuilder",$B1092,NA()))</f>
      </c>
      <c r="L1092">
        <f>IF($A1092="",NA(),IF($C1092="Deckbuilder",3+$F1092*0.023,NA()))</f>
      </c>
      <c r="M1092">
        <f>IF($A1092="",NA(),IF($C1092="Traditional",$B1092,NA()))</f>
      </c>
      <c r="N1092">
        <f>IF($A1092="",NA(),IF($C1092="Traditional",4+$F1092*0.023,NA()))</f>
      </c>
      <c r="O1092">
        <f>IF($A1092="","",$D1092+ROW()/1000000)</f>
      </c>
      <c r="P1092" t="str">
        <f>IF(OR($A1092="",INDEX(games!$H:$H,ROW())=""),"",INDEX(games!$H:$H,ROW()))</f>
      </c>
      <c r="Q1092">
        <f>IF(OR($A1092="",$P1092&lt;&gt;"Yes"),"",$D1092+ROW()/1000000)</f>
      </c>
      <c r="T1092">
        <f>IF($Y1092="","",INDEX($B$2:$B$2000,$Y1092))</f>
      </c>
      <c r="U1092">
        <f>IF($Z1092="","",INDEX($B$2:$B$2000,$Z1092))</f>
      </c>
      <c r="V1092">
        <f>IF(OR($T1092="",$U1092=""),"",$U1092-$T1092)</f>
      </c>
      <c r="W1092" t="str">
        <f>IF(TRIM(INDEX(connections!$A:$A,ROW()))="","",TRIM(INDEX(connections!$A:$A,ROW())))</f>
      </c>
      <c r="X1092" t="str">
        <f>IF($W1092="","",TRIM(INDEX(connections!$B:$B,ROW())))</f>
      </c>
      <c r="Y1092">
        <f>IF($W1092="","",IFERROR(MATCH($W1092,$A$2:$A$2000,0),""))</f>
      </c>
      <c r="Z1092">
        <f>IF($X1092="","",IFERROR(MATCH($X1092,$A$2:$A$2000,0),""))</f>
      </c>
      <c r="AA1092" t="str">
        <f>IF($Y1092="","",INDEX($P$2:$P$2000,$Y1092))</f>
      </c>
      <c r="AB1092" t="str">
        <f>IF($Z1092="","",INDEX($P$2:$P$2000,$Z1092))</f>
      </c>
      <c r="AC1092">
        <f>IF(AND($AA1092="Yes",$AB1092="Yes"),1,"")</f>
      </c>
      <c r="AD1092">
        <f>IF(OR($Y1092="",$Z1092=""),"",IF(INDEX($C$2:$C$2000,$Y1092)=INDEX($C$2:$C$2000,$Z1092),0,1))</f>
      </c>
      <c r="AE1092">
        <f>IF($AC1092&lt;&gt;1,"",IF(AND(INDEX($AG$2:$AG$2000,$Y1092)=1,INDEX($AG$2:$AG$2000,$Z1092)=1),1,""))</f>
      </c>
      <c r="AG1092">
        <f>IF($A1092="","",COUNTIFS($W$2:$W$2500,$A1092,$AB$2:$AB$2500,"Yes")+COUNTIFS($X$2:$X$2500,$A1092,$AA$2:$AA$2500,"Yes"))</f>
      </c>
      <c r="AH1092" t="str">
        <f>IF(OR($P1092&lt;&gt;"Yes",N($AG1092)=0),"",IF(AND($AG1092=1,COUNTIFS($W$2:$W$2500,$A1092,$AE$2:$AE$2500,1)+COUNTIFS($X$2:$X$2500,$A1092,$AE$2:$AE$2500,1)&gt;0),"","Yes"))</f>
      </c>
      <c r="AI1092">
        <f>IF($AH1092="Yes",$AG1092,"")</f>
      </c>
      <c r="AJ1092">
        <f>IF($AI1092="","",$AI1092+ROW()/1000000)</f>
      </c>
      <c r="AK1092">
        <f>IF(OR($A1092="",$P1092="Yes",N($AG1092)=0),"",$AG1092+ROW()/1000000)</f>
      </c>
      <c r="AL1092" t="str">
        <f>IF($A1092="","",INDEX(games!$J:$J,ROW())&amp;"")</f>
      </c>
      <c r="AM1092">
        <f>IF($A1092="","",SUMPRODUCT($AO1092:$BD1092,'Map Analysis'!$AP$2^{0,1,2,3,4,5,6,7,8,9,10,11,12,13,14,15}))</f>
      </c>
      <c r="AN1092">
        <f>IF($A1092="","",$AM1092+ROW()/10000000)</f>
      </c>
      <c r="AO1092">
        <f>IF($A1092="","",COUNTIF($W$2:$W$2500,$A1092))</f>
      </c>
      <c r="AP1092">
        <f>IF($A1092="","",SUMIFS($BF$2:$BF$2500,$W$2:$W$2500,$A1092))</f>
      </c>
      <c r="AQ1092">
        <f>IF($A1092="","",SUMIFS($BG$2:$BG$2500,$W$2:$W$2500,$A1092))</f>
      </c>
      <c r="AR1092">
        <f>IF($A1092="","",SUMIFS($BH$2:$BH$2500,$W$2:$W$2500,$A1092))</f>
      </c>
      <c r="AS1092">
        <f>IF($A1092="","",SUMIFS($BI$2:$BI$2500,$W$2:$W$2500,$A1092))</f>
      </c>
      <c r="AT1092">
        <f>IF($A1092="","",SUMIFS($BJ$2:$BJ$2500,$W$2:$W$2500,$A1092))</f>
      </c>
      <c r="AU1092">
        <f>IF($A1092="","",SUMIFS($BK$2:$BK$2500,$W$2:$W$2500,$A1092))</f>
      </c>
      <c r="AV1092">
        <f>IF($A1092="","",SUMIFS($BL$2:$BL$2500,$W$2:$W$2500,$A1092))</f>
      </c>
      <c r="AW1092">
        <f>IF($A1092="","",SUMIFS($BM$2:$BM$2500,$W$2:$W$2500,$A1092))</f>
      </c>
      <c r="AX1092">
        <f>IF($A1092="","",SUMIFS($BN$2:$BN$2500,$W$2:$W$2500,$A1092))</f>
      </c>
      <c r="AY1092">
        <f>IF($A1092="","",SUMIFS($BO$2:$BO$2500,$W$2:$W$2500,$A1092))</f>
      </c>
      <c r="AZ1092">
        <f>IF($A1092="","",SUMIFS($BP$2:$BP$2500,$W$2:$W$2500,$A1092))</f>
      </c>
      <c r="BA1092">
        <f>IF($A1092="","",SUMIFS($BQ$2:$BQ$2500,$W$2:$W$2500,$A1092))</f>
      </c>
      <c r="BB1092">
        <f>IF($A1092="","",SUMIFS($BR$2:$BR$2500,$W$2:$W$2500,$A1092))</f>
      </c>
      <c r="BC1092">
        <f>IF($A1092="","",SUMIFS($BS$2:$BS$2500,$W$2:$W$2500,$A1092))</f>
      </c>
      <c r="BD1092">
        <f>IF($A1092="","",SUMIFS($BT$2:$BT$2500,$W$2:$W$2500,$A1092))</f>
      </c>
      <c r="BF1092">
        <f>IF($Z1092="","",INDEX($AO$2:$AO$2000,$Z1092))</f>
      </c>
      <c r="BG1092">
        <f>IF($Z1092="","",INDEX($AP$2:$AP$2000,$Z1092))</f>
      </c>
      <c r="BH1092">
        <f>IF($Z1092="","",INDEX($AQ$2:$AQ$2000,$Z1092))</f>
      </c>
      <c r="BI1092">
        <f>IF($Z1092="","",INDEX($AR$2:$AR$2000,$Z1092))</f>
      </c>
      <c r="BJ1092">
        <f>IF($Z1092="","",INDEX($AS$2:$AS$2000,$Z1092))</f>
      </c>
      <c r="BK1092">
        <f>IF($Z1092="","",INDEX($AT$2:$AT$2000,$Z1092))</f>
      </c>
      <c r="BL1092">
        <f>IF($Z1092="","",INDEX($AU$2:$AU$2000,$Z1092))</f>
      </c>
      <c r="BM1092">
        <f>IF($Z1092="","",INDEX($AV$2:$AV$2000,$Z1092))</f>
      </c>
      <c r="BN1092">
        <f>IF($Z1092="","",INDEX($AW$2:$AW$2000,$Z1092))</f>
      </c>
      <c r="BO1092">
        <f>IF($Z1092="","",INDEX($AX$2:$AX$2000,$Z1092))</f>
      </c>
      <c r="BP1092">
        <f>IF($Z1092="","",INDEX($AY$2:$AY$2000,$Z1092))</f>
      </c>
      <c r="BQ1092">
        <f>IF($Z1092="","",INDEX($AZ$2:$AZ$2000,$Z1092))</f>
      </c>
      <c r="BR1092">
        <f>IF($Z1092="","",INDEX($BA$2:$BA$2000,$Z1092))</f>
      </c>
      <c r="BS1092">
        <f>IF($Z1092="","",INDEX($BB$2:$BB$2000,$Z1092))</f>
      </c>
      <c r="BT1092">
        <f>IF($Z1092="","",INDEX($BC$2:$BC$2000,$Z1092))</f>
      </c>
      <c r="BV1092">
        <f>IF(OR($A1092="",$P1092&lt;&gt;"Yes",$AH1092="Yes"),"",1+N($AG1092))</f>
      </c>
      <c r="BW1092">
        <f>IF($A1092="","",COUNTIFS($W$2:$W$2500,$A1092,$BZ$2:$BZ$2500,"Yes")+COUNTIFS($X$2:$X$2500,$A1092,$BY$2:$BY$2500,"Yes"))</f>
      </c>
      <c r="BX1092">
        <f>IF(OR($A1092="",$P1092="Yes"),"",IF(N($BW1092)=0,0,1+SUMIFS($CB$2:$CB$2500,$W$2:$W$2500,$A1092)+SUMIFS($CA$2:$CA$2500,$X$2:$X$2500,$A1092)))</f>
      </c>
      <c r="BY1092" t="str">
        <f>IF($Y1092="","",INDEX($AH$2:$AH$2000,$Y1092)&amp;"")</f>
      </c>
      <c r="BZ1092" t="str">
        <f>IF($Z1092="","",INDEX($AH$2:$AH$2000,$Z1092)&amp;"")</f>
      </c>
      <c r="CA1092">
        <f>IF($Y1092="","",INDEX($BV$2:$BV$2000,$Y1092))</f>
      </c>
      <c r="CB1092">
        <f>IF($Z1092="","",INDEX($BV$2:$BV$2000,$Z1092))</f>
      </c>
    </row>
    <row r="1093">
      <c r="A1093" t="str">
        <f>IF(TRIM(INDEX(games!$A:$A,ROW()))="","",TRIM(INDEX(games!$A:$A,ROW())))</f>
      </c>
      <c r="B1093">
        <f>IF(OR($A1093="",INDEX(games!$B:$B,ROW())=""),"",INDEX(games!$B:$B,ROW()))</f>
      </c>
      <c r="C1093" t="str">
        <f>IF(OR($A1093="",INDEX(games!$C:$C,ROW())=""),"",INDEX(games!$C:$C,ROW()))</f>
      </c>
      <c r="D1093">
        <f>IF($A1093="","",COUNTIF($W$2:$W$2500,$A1093)+COUNTIF($X$2:$X$2500,$A1093))</f>
      </c>
      <c r="E1093">
        <f>IF($A1093="","",IFERROR(MATCH($C1093,$R$2:$R$5,0),0))</f>
      </c>
      <c r="F1093">
        <f>IF($A1093="","",MOD(ROW(),34))</f>
      </c>
      <c r="G1093">
        <f>IF($A1093="",NA(),IF($C1093="Action",$B1093,NA()))</f>
      </c>
      <c r="H1093">
        <f>IF($A1093="",NA(),IF($C1093="Action",1+$F1093*0.023,NA()))</f>
      </c>
      <c r="I1093">
        <f>IF($A1093="",NA(),IF($C1093="Strategy",$B1093,NA()))</f>
      </c>
      <c r="J1093">
        <f>IF($A1093="",NA(),IF($C1093="Strategy",2+$F1093*0.023,NA()))</f>
      </c>
      <c r="K1093">
        <f>IF($A1093="",NA(),IF($C1093="Deckbuilder",$B1093,NA()))</f>
      </c>
      <c r="L1093">
        <f>IF($A1093="",NA(),IF($C1093="Deckbuilder",3+$F1093*0.023,NA()))</f>
      </c>
      <c r="M1093">
        <f>IF($A1093="",NA(),IF($C1093="Traditional",$B1093,NA()))</f>
      </c>
      <c r="N1093">
        <f>IF($A1093="",NA(),IF($C1093="Traditional",4+$F1093*0.023,NA()))</f>
      </c>
      <c r="O1093">
        <f>IF($A1093="","",$D1093+ROW()/1000000)</f>
      </c>
      <c r="P1093" t="str">
        <f>IF(OR($A1093="",INDEX(games!$H:$H,ROW())=""),"",INDEX(games!$H:$H,ROW()))</f>
      </c>
      <c r="Q1093">
        <f>IF(OR($A1093="",$P1093&lt;&gt;"Yes"),"",$D1093+ROW()/1000000)</f>
      </c>
      <c r="T1093">
        <f>IF($Y1093="","",INDEX($B$2:$B$2000,$Y1093))</f>
      </c>
      <c r="U1093">
        <f>IF($Z1093="","",INDEX($B$2:$B$2000,$Z1093))</f>
      </c>
      <c r="V1093">
        <f>IF(OR($T1093="",$U1093=""),"",$U1093-$T1093)</f>
      </c>
      <c r="W1093" t="str">
        <f>IF(TRIM(INDEX(connections!$A:$A,ROW()))="","",TRIM(INDEX(connections!$A:$A,ROW())))</f>
      </c>
      <c r="X1093" t="str">
        <f>IF($W1093="","",TRIM(INDEX(connections!$B:$B,ROW())))</f>
      </c>
      <c r="Y1093">
        <f>IF($W1093="","",IFERROR(MATCH($W1093,$A$2:$A$2000,0),""))</f>
      </c>
      <c r="Z1093">
        <f>IF($X1093="","",IFERROR(MATCH($X1093,$A$2:$A$2000,0),""))</f>
      </c>
      <c r="AA1093" t="str">
        <f>IF($Y1093="","",INDEX($P$2:$P$2000,$Y1093))</f>
      </c>
      <c r="AB1093" t="str">
        <f>IF($Z1093="","",INDEX($P$2:$P$2000,$Z1093))</f>
      </c>
      <c r="AC1093">
        <f>IF(AND($AA1093="Yes",$AB1093="Yes"),1,"")</f>
      </c>
      <c r="AD1093">
        <f>IF(OR($Y1093="",$Z1093=""),"",IF(INDEX($C$2:$C$2000,$Y1093)=INDEX($C$2:$C$2000,$Z1093),0,1))</f>
      </c>
      <c r="AE1093">
        <f>IF($AC1093&lt;&gt;1,"",IF(AND(INDEX($AG$2:$AG$2000,$Y1093)=1,INDEX($AG$2:$AG$2000,$Z1093)=1),1,""))</f>
      </c>
      <c r="AG1093">
        <f>IF($A1093="","",COUNTIFS($W$2:$W$2500,$A1093,$AB$2:$AB$2500,"Yes")+COUNTIFS($X$2:$X$2500,$A1093,$AA$2:$AA$2500,"Yes"))</f>
      </c>
      <c r="AH1093" t="str">
        <f>IF(OR($P1093&lt;&gt;"Yes",N($AG1093)=0),"",IF(AND($AG1093=1,COUNTIFS($W$2:$W$2500,$A1093,$AE$2:$AE$2500,1)+COUNTIFS($X$2:$X$2500,$A1093,$AE$2:$AE$2500,1)&gt;0),"","Yes"))</f>
      </c>
      <c r="AI1093">
        <f>IF($AH1093="Yes",$AG1093,"")</f>
      </c>
      <c r="AJ1093">
        <f>IF($AI1093="","",$AI1093+ROW()/1000000)</f>
      </c>
      <c r="AK1093">
        <f>IF(OR($A1093="",$P1093="Yes",N($AG1093)=0),"",$AG1093+ROW()/1000000)</f>
      </c>
      <c r="AL1093" t="str">
        <f>IF($A1093="","",INDEX(games!$J:$J,ROW())&amp;"")</f>
      </c>
      <c r="AM1093">
        <f>IF($A1093="","",SUMPRODUCT($AO1093:$BD1093,'Map Analysis'!$AP$2^{0,1,2,3,4,5,6,7,8,9,10,11,12,13,14,15}))</f>
      </c>
      <c r="AN1093">
        <f>IF($A1093="","",$AM1093+ROW()/10000000)</f>
      </c>
      <c r="AO1093">
        <f>IF($A1093="","",COUNTIF($W$2:$W$2500,$A1093))</f>
      </c>
      <c r="AP1093">
        <f>IF($A1093="","",SUMIFS($BF$2:$BF$2500,$W$2:$W$2500,$A1093))</f>
      </c>
      <c r="AQ1093">
        <f>IF($A1093="","",SUMIFS($BG$2:$BG$2500,$W$2:$W$2500,$A1093))</f>
      </c>
      <c r="AR1093">
        <f>IF($A1093="","",SUMIFS($BH$2:$BH$2500,$W$2:$W$2500,$A1093))</f>
      </c>
      <c r="AS1093">
        <f>IF($A1093="","",SUMIFS($BI$2:$BI$2500,$W$2:$W$2500,$A1093))</f>
      </c>
      <c r="AT1093">
        <f>IF($A1093="","",SUMIFS($BJ$2:$BJ$2500,$W$2:$W$2500,$A1093))</f>
      </c>
      <c r="AU1093">
        <f>IF($A1093="","",SUMIFS($BK$2:$BK$2500,$W$2:$W$2500,$A1093))</f>
      </c>
      <c r="AV1093">
        <f>IF($A1093="","",SUMIFS($BL$2:$BL$2500,$W$2:$W$2500,$A1093))</f>
      </c>
      <c r="AW1093">
        <f>IF($A1093="","",SUMIFS($BM$2:$BM$2500,$W$2:$W$2500,$A1093))</f>
      </c>
      <c r="AX1093">
        <f>IF($A1093="","",SUMIFS($BN$2:$BN$2500,$W$2:$W$2500,$A1093))</f>
      </c>
      <c r="AY1093">
        <f>IF($A1093="","",SUMIFS($BO$2:$BO$2500,$W$2:$W$2500,$A1093))</f>
      </c>
      <c r="AZ1093">
        <f>IF($A1093="","",SUMIFS($BP$2:$BP$2500,$W$2:$W$2500,$A1093))</f>
      </c>
      <c r="BA1093">
        <f>IF($A1093="","",SUMIFS($BQ$2:$BQ$2500,$W$2:$W$2500,$A1093))</f>
      </c>
      <c r="BB1093">
        <f>IF($A1093="","",SUMIFS($BR$2:$BR$2500,$W$2:$W$2500,$A1093))</f>
      </c>
      <c r="BC1093">
        <f>IF($A1093="","",SUMIFS($BS$2:$BS$2500,$W$2:$W$2500,$A1093))</f>
      </c>
      <c r="BD1093">
        <f>IF($A1093="","",SUMIFS($BT$2:$BT$2500,$W$2:$W$2500,$A1093))</f>
      </c>
      <c r="BF1093">
        <f>IF($Z1093="","",INDEX($AO$2:$AO$2000,$Z1093))</f>
      </c>
      <c r="BG1093">
        <f>IF($Z1093="","",INDEX($AP$2:$AP$2000,$Z1093))</f>
      </c>
      <c r="BH1093">
        <f>IF($Z1093="","",INDEX($AQ$2:$AQ$2000,$Z1093))</f>
      </c>
      <c r="BI1093">
        <f>IF($Z1093="","",INDEX($AR$2:$AR$2000,$Z1093))</f>
      </c>
      <c r="BJ1093">
        <f>IF($Z1093="","",INDEX($AS$2:$AS$2000,$Z1093))</f>
      </c>
      <c r="BK1093">
        <f>IF($Z1093="","",INDEX($AT$2:$AT$2000,$Z1093))</f>
      </c>
      <c r="BL1093">
        <f>IF($Z1093="","",INDEX($AU$2:$AU$2000,$Z1093))</f>
      </c>
      <c r="BM1093">
        <f>IF($Z1093="","",INDEX($AV$2:$AV$2000,$Z1093))</f>
      </c>
      <c r="BN1093">
        <f>IF($Z1093="","",INDEX($AW$2:$AW$2000,$Z1093))</f>
      </c>
      <c r="BO1093">
        <f>IF($Z1093="","",INDEX($AX$2:$AX$2000,$Z1093))</f>
      </c>
      <c r="BP1093">
        <f>IF($Z1093="","",INDEX($AY$2:$AY$2000,$Z1093))</f>
      </c>
      <c r="BQ1093">
        <f>IF($Z1093="","",INDEX($AZ$2:$AZ$2000,$Z1093))</f>
      </c>
      <c r="BR1093">
        <f>IF($Z1093="","",INDEX($BA$2:$BA$2000,$Z1093))</f>
      </c>
      <c r="BS1093">
        <f>IF($Z1093="","",INDEX($BB$2:$BB$2000,$Z1093))</f>
      </c>
      <c r="BT1093">
        <f>IF($Z1093="","",INDEX($BC$2:$BC$2000,$Z1093))</f>
      </c>
      <c r="BV1093">
        <f>IF(OR($A1093="",$P1093&lt;&gt;"Yes",$AH1093="Yes"),"",1+N($AG1093))</f>
      </c>
      <c r="BW1093">
        <f>IF($A1093="","",COUNTIFS($W$2:$W$2500,$A1093,$BZ$2:$BZ$2500,"Yes")+COUNTIFS($X$2:$X$2500,$A1093,$BY$2:$BY$2500,"Yes"))</f>
      </c>
      <c r="BX1093">
        <f>IF(OR($A1093="",$P1093="Yes"),"",IF(N($BW1093)=0,0,1+SUMIFS($CB$2:$CB$2500,$W$2:$W$2500,$A1093)+SUMIFS($CA$2:$CA$2500,$X$2:$X$2500,$A1093)))</f>
      </c>
      <c r="BY1093" t="str">
        <f>IF($Y1093="","",INDEX($AH$2:$AH$2000,$Y1093)&amp;"")</f>
      </c>
      <c r="BZ1093" t="str">
        <f>IF($Z1093="","",INDEX($AH$2:$AH$2000,$Z1093)&amp;"")</f>
      </c>
      <c r="CA1093">
        <f>IF($Y1093="","",INDEX($BV$2:$BV$2000,$Y1093))</f>
      </c>
      <c r="CB1093">
        <f>IF($Z1093="","",INDEX($BV$2:$BV$2000,$Z1093))</f>
      </c>
    </row>
    <row r="1094">
      <c r="A1094" t="str">
        <f>IF(TRIM(INDEX(games!$A:$A,ROW()))="","",TRIM(INDEX(games!$A:$A,ROW())))</f>
      </c>
      <c r="B1094">
        <f>IF(OR($A1094="",INDEX(games!$B:$B,ROW())=""),"",INDEX(games!$B:$B,ROW()))</f>
      </c>
      <c r="C1094" t="str">
        <f>IF(OR($A1094="",INDEX(games!$C:$C,ROW())=""),"",INDEX(games!$C:$C,ROW()))</f>
      </c>
      <c r="D1094">
        <f>IF($A1094="","",COUNTIF($W$2:$W$2500,$A1094)+COUNTIF($X$2:$X$2500,$A1094))</f>
      </c>
      <c r="E1094">
        <f>IF($A1094="","",IFERROR(MATCH($C1094,$R$2:$R$5,0),0))</f>
      </c>
      <c r="F1094">
        <f>IF($A1094="","",MOD(ROW(),34))</f>
      </c>
      <c r="G1094">
        <f>IF($A1094="",NA(),IF($C1094="Action",$B1094,NA()))</f>
      </c>
      <c r="H1094">
        <f>IF($A1094="",NA(),IF($C1094="Action",1+$F1094*0.023,NA()))</f>
      </c>
      <c r="I1094">
        <f>IF($A1094="",NA(),IF($C1094="Strategy",$B1094,NA()))</f>
      </c>
      <c r="J1094">
        <f>IF($A1094="",NA(),IF($C1094="Strategy",2+$F1094*0.023,NA()))</f>
      </c>
      <c r="K1094">
        <f>IF($A1094="",NA(),IF($C1094="Deckbuilder",$B1094,NA()))</f>
      </c>
      <c r="L1094">
        <f>IF($A1094="",NA(),IF($C1094="Deckbuilder",3+$F1094*0.023,NA()))</f>
      </c>
      <c r="M1094">
        <f>IF($A1094="",NA(),IF($C1094="Traditional",$B1094,NA()))</f>
      </c>
      <c r="N1094">
        <f>IF($A1094="",NA(),IF($C1094="Traditional",4+$F1094*0.023,NA()))</f>
      </c>
      <c r="O1094">
        <f>IF($A1094="","",$D1094+ROW()/1000000)</f>
      </c>
      <c r="P1094" t="str">
        <f>IF(OR($A1094="",INDEX(games!$H:$H,ROW())=""),"",INDEX(games!$H:$H,ROW()))</f>
      </c>
      <c r="Q1094">
        <f>IF(OR($A1094="",$P1094&lt;&gt;"Yes"),"",$D1094+ROW()/1000000)</f>
      </c>
      <c r="T1094">
        <f>IF($Y1094="","",INDEX($B$2:$B$2000,$Y1094))</f>
      </c>
      <c r="U1094">
        <f>IF($Z1094="","",INDEX($B$2:$B$2000,$Z1094))</f>
      </c>
      <c r="V1094">
        <f>IF(OR($T1094="",$U1094=""),"",$U1094-$T1094)</f>
      </c>
      <c r="W1094" t="str">
        <f>IF(TRIM(INDEX(connections!$A:$A,ROW()))="","",TRIM(INDEX(connections!$A:$A,ROW())))</f>
      </c>
      <c r="X1094" t="str">
        <f>IF($W1094="","",TRIM(INDEX(connections!$B:$B,ROW())))</f>
      </c>
      <c r="Y1094">
        <f>IF($W1094="","",IFERROR(MATCH($W1094,$A$2:$A$2000,0),""))</f>
      </c>
      <c r="Z1094">
        <f>IF($X1094="","",IFERROR(MATCH($X1094,$A$2:$A$2000,0),""))</f>
      </c>
      <c r="AA1094" t="str">
        <f>IF($Y1094="","",INDEX($P$2:$P$2000,$Y1094))</f>
      </c>
      <c r="AB1094" t="str">
        <f>IF($Z1094="","",INDEX($P$2:$P$2000,$Z1094))</f>
      </c>
      <c r="AC1094">
        <f>IF(AND($AA1094="Yes",$AB1094="Yes"),1,"")</f>
      </c>
      <c r="AD1094">
        <f>IF(OR($Y1094="",$Z1094=""),"",IF(INDEX($C$2:$C$2000,$Y1094)=INDEX($C$2:$C$2000,$Z1094),0,1))</f>
      </c>
      <c r="AE1094">
        <f>IF($AC1094&lt;&gt;1,"",IF(AND(INDEX($AG$2:$AG$2000,$Y1094)=1,INDEX($AG$2:$AG$2000,$Z1094)=1),1,""))</f>
      </c>
      <c r="AG1094">
        <f>IF($A1094="","",COUNTIFS($W$2:$W$2500,$A1094,$AB$2:$AB$2500,"Yes")+COUNTIFS($X$2:$X$2500,$A1094,$AA$2:$AA$2500,"Yes"))</f>
      </c>
      <c r="AH1094" t="str">
        <f>IF(OR($P1094&lt;&gt;"Yes",N($AG1094)=0),"",IF(AND($AG1094=1,COUNTIFS($W$2:$W$2500,$A1094,$AE$2:$AE$2500,1)+COUNTIFS($X$2:$X$2500,$A1094,$AE$2:$AE$2500,1)&gt;0),"","Yes"))</f>
      </c>
      <c r="AI1094">
        <f>IF($AH1094="Yes",$AG1094,"")</f>
      </c>
      <c r="AJ1094">
        <f>IF($AI1094="","",$AI1094+ROW()/1000000)</f>
      </c>
      <c r="AK1094">
        <f>IF(OR($A1094="",$P1094="Yes",N($AG1094)=0),"",$AG1094+ROW()/1000000)</f>
      </c>
      <c r="AL1094" t="str">
        <f>IF($A1094="","",INDEX(games!$J:$J,ROW())&amp;"")</f>
      </c>
      <c r="AM1094">
        <f>IF($A1094="","",SUMPRODUCT($AO1094:$BD1094,'Map Analysis'!$AP$2^{0,1,2,3,4,5,6,7,8,9,10,11,12,13,14,15}))</f>
      </c>
      <c r="AN1094">
        <f>IF($A1094="","",$AM1094+ROW()/10000000)</f>
      </c>
      <c r="AO1094">
        <f>IF($A1094="","",COUNTIF($W$2:$W$2500,$A1094))</f>
      </c>
      <c r="AP1094">
        <f>IF($A1094="","",SUMIFS($BF$2:$BF$2500,$W$2:$W$2500,$A1094))</f>
      </c>
      <c r="AQ1094">
        <f>IF($A1094="","",SUMIFS($BG$2:$BG$2500,$W$2:$W$2500,$A1094))</f>
      </c>
      <c r="AR1094">
        <f>IF($A1094="","",SUMIFS($BH$2:$BH$2500,$W$2:$W$2500,$A1094))</f>
      </c>
      <c r="AS1094">
        <f>IF($A1094="","",SUMIFS($BI$2:$BI$2500,$W$2:$W$2500,$A1094))</f>
      </c>
      <c r="AT1094">
        <f>IF($A1094="","",SUMIFS($BJ$2:$BJ$2500,$W$2:$W$2500,$A1094))</f>
      </c>
      <c r="AU1094">
        <f>IF($A1094="","",SUMIFS($BK$2:$BK$2500,$W$2:$W$2500,$A1094))</f>
      </c>
      <c r="AV1094">
        <f>IF($A1094="","",SUMIFS($BL$2:$BL$2500,$W$2:$W$2500,$A1094))</f>
      </c>
      <c r="AW1094">
        <f>IF($A1094="","",SUMIFS($BM$2:$BM$2500,$W$2:$W$2500,$A1094))</f>
      </c>
      <c r="AX1094">
        <f>IF($A1094="","",SUMIFS($BN$2:$BN$2500,$W$2:$W$2500,$A1094))</f>
      </c>
      <c r="AY1094">
        <f>IF($A1094="","",SUMIFS($BO$2:$BO$2500,$W$2:$W$2500,$A1094))</f>
      </c>
      <c r="AZ1094">
        <f>IF($A1094="","",SUMIFS($BP$2:$BP$2500,$W$2:$W$2500,$A1094))</f>
      </c>
      <c r="BA1094">
        <f>IF($A1094="","",SUMIFS($BQ$2:$BQ$2500,$W$2:$W$2500,$A1094))</f>
      </c>
      <c r="BB1094">
        <f>IF($A1094="","",SUMIFS($BR$2:$BR$2500,$W$2:$W$2500,$A1094))</f>
      </c>
      <c r="BC1094">
        <f>IF($A1094="","",SUMIFS($BS$2:$BS$2500,$W$2:$W$2500,$A1094))</f>
      </c>
      <c r="BD1094">
        <f>IF($A1094="","",SUMIFS($BT$2:$BT$2500,$W$2:$W$2500,$A1094))</f>
      </c>
      <c r="BF1094">
        <f>IF($Z1094="","",INDEX($AO$2:$AO$2000,$Z1094))</f>
      </c>
      <c r="BG1094">
        <f>IF($Z1094="","",INDEX($AP$2:$AP$2000,$Z1094))</f>
      </c>
      <c r="BH1094">
        <f>IF($Z1094="","",INDEX($AQ$2:$AQ$2000,$Z1094))</f>
      </c>
      <c r="BI1094">
        <f>IF($Z1094="","",INDEX($AR$2:$AR$2000,$Z1094))</f>
      </c>
      <c r="BJ1094">
        <f>IF($Z1094="","",INDEX($AS$2:$AS$2000,$Z1094))</f>
      </c>
      <c r="BK1094">
        <f>IF($Z1094="","",INDEX($AT$2:$AT$2000,$Z1094))</f>
      </c>
      <c r="BL1094">
        <f>IF($Z1094="","",INDEX($AU$2:$AU$2000,$Z1094))</f>
      </c>
      <c r="BM1094">
        <f>IF($Z1094="","",INDEX($AV$2:$AV$2000,$Z1094))</f>
      </c>
      <c r="BN1094">
        <f>IF($Z1094="","",INDEX($AW$2:$AW$2000,$Z1094))</f>
      </c>
      <c r="BO1094">
        <f>IF($Z1094="","",INDEX($AX$2:$AX$2000,$Z1094))</f>
      </c>
      <c r="BP1094">
        <f>IF($Z1094="","",INDEX($AY$2:$AY$2000,$Z1094))</f>
      </c>
      <c r="BQ1094">
        <f>IF($Z1094="","",INDEX($AZ$2:$AZ$2000,$Z1094))</f>
      </c>
      <c r="BR1094">
        <f>IF($Z1094="","",INDEX($BA$2:$BA$2000,$Z1094))</f>
      </c>
      <c r="BS1094">
        <f>IF($Z1094="","",INDEX($BB$2:$BB$2000,$Z1094))</f>
      </c>
      <c r="BT1094">
        <f>IF($Z1094="","",INDEX($BC$2:$BC$2000,$Z1094))</f>
      </c>
      <c r="BV1094">
        <f>IF(OR($A1094="",$P1094&lt;&gt;"Yes",$AH1094="Yes"),"",1+N($AG1094))</f>
      </c>
      <c r="BW1094">
        <f>IF($A1094="","",COUNTIFS($W$2:$W$2500,$A1094,$BZ$2:$BZ$2500,"Yes")+COUNTIFS($X$2:$X$2500,$A1094,$BY$2:$BY$2500,"Yes"))</f>
      </c>
      <c r="BX1094">
        <f>IF(OR($A1094="",$P1094="Yes"),"",IF(N($BW1094)=0,0,1+SUMIFS($CB$2:$CB$2500,$W$2:$W$2500,$A1094)+SUMIFS($CA$2:$CA$2500,$X$2:$X$2500,$A1094)))</f>
      </c>
      <c r="BY1094" t="str">
        <f>IF($Y1094="","",INDEX($AH$2:$AH$2000,$Y1094)&amp;"")</f>
      </c>
      <c r="BZ1094" t="str">
        <f>IF($Z1094="","",INDEX($AH$2:$AH$2000,$Z1094)&amp;"")</f>
      </c>
      <c r="CA1094">
        <f>IF($Y1094="","",INDEX($BV$2:$BV$2000,$Y1094))</f>
      </c>
      <c r="CB1094">
        <f>IF($Z1094="","",INDEX($BV$2:$BV$2000,$Z1094))</f>
      </c>
    </row>
    <row r="1095">
      <c r="A1095" t="str">
        <f>IF(TRIM(INDEX(games!$A:$A,ROW()))="","",TRIM(INDEX(games!$A:$A,ROW())))</f>
      </c>
      <c r="B1095">
        <f>IF(OR($A1095="",INDEX(games!$B:$B,ROW())=""),"",INDEX(games!$B:$B,ROW()))</f>
      </c>
      <c r="C1095" t="str">
        <f>IF(OR($A1095="",INDEX(games!$C:$C,ROW())=""),"",INDEX(games!$C:$C,ROW()))</f>
      </c>
      <c r="D1095">
        <f>IF($A1095="","",COUNTIF($W$2:$W$2500,$A1095)+COUNTIF($X$2:$X$2500,$A1095))</f>
      </c>
      <c r="E1095">
        <f>IF($A1095="","",IFERROR(MATCH($C1095,$R$2:$R$5,0),0))</f>
      </c>
      <c r="F1095">
        <f>IF($A1095="","",MOD(ROW(),34))</f>
      </c>
      <c r="G1095">
        <f>IF($A1095="",NA(),IF($C1095="Action",$B1095,NA()))</f>
      </c>
      <c r="H1095">
        <f>IF($A1095="",NA(),IF($C1095="Action",1+$F1095*0.023,NA()))</f>
      </c>
      <c r="I1095">
        <f>IF($A1095="",NA(),IF($C1095="Strategy",$B1095,NA()))</f>
      </c>
      <c r="J1095">
        <f>IF($A1095="",NA(),IF($C1095="Strategy",2+$F1095*0.023,NA()))</f>
      </c>
      <c r="K1095">
        <f>IF($A1095="",NA(),IF($C1095="Deckbuilder",$B1095,NA()))</f>
      </c>
      <c r="L1095">
        <f>IF($A1095="",NA(),IF($C1095="Deckbuilder",3+$F1095*0.023,NA()))</f>
      </c>
      <c r="M1095">
        <f>IF($A1095="",NA(),IF($C1095="Traditional",$B1095,NA()))</f>
      </c>
      <c r="N1095">
        <f>IF($A1095="",NA(),IF($C1095="Traditional",4+$F1095*0.023,NA()))</f>
      </c>
      <c r="O1095">
        <f>IF($A1095="","",$D1095+ROW()/1000000)</f>
      </c>
      <c r="P1095" t="str">
        <f>IF(OR($A1095="",INDEX(games!$H:$H,ROW())=""),"",INDEX(games!$H:$H,ROW()))</f>
      </c>
      <c r="Q1095">
        <f>IF(OR($A1095="",$P1095&lt;&gt;"Yes"),"",$D1095+ROW()/1000000)</f>
      </c>
      <c r="T1095">
        <f>IF($Y1095="","",INDEX($B$2:$B$2000,$Y1095))</f>
      </c>
      <c r="U1095">
        <f>IF($Z1095="","",INDEX($B$2:$B$2000,$Z1095))</f>
      </c>
      <c r="V1095">
        <f>IF(OR($T1095="",$U1095=""),"",$U1095-$T1095)</f>
      </c>
      <c r="W1095" t="str">
        <f>IF(TRIM(INDEX(connections!$A:$A,ROW()))="","",TRIM(INDEX(connections!$A:$A,ROW())))</f>
      </c>
      <c r="X1095" t="str">
        <f>IF($W1095="","",TRIM(INDEX(connections!$B:$B,ROW())))</f>
      </c>
      <c r="Y1095">
        <f>IF($W1095="","",IFERROR(MATCH($W1095,$A$2:$A$2000,0),""))</f>
      </c>
      <c r="Z1095">
        <f>IF($X1095="","",IFERROR(MATCH($X1095,$A$2:$A$2000,0),""))</f>
      </c>
      <c r="AA1095" t="str">
        <f>IF($Y1095="","",INDEX($P$2:$P$2000,$Y1095))</f>
      </c>
      <c r="AB1095" t="str">
        <f>IF($Z1095="","",INDEX($P$2:$P$2000,$Z1095))</f>
      </c>
      <c r="AC1095">
        <f>IF(AND($AA1095="Yes",$AB1095="Yes"),1,"")</f>
      </c>
      <c r="AD1095">
        <f>IF(OR($Y1095="",$Z1095=""),"",IF(INDEX($C$2:$C$2000,$Y1095)=INDEX($C$2:$C$2000,$Z1095),0,1))</f>
      </c>
      <c r="AE1095">
        <f>IF($AC1095&lt;&gt;1,"",IF(AND(INDEX($AG$2:$AG$2000,$Y1095)=1,INDEX($AG$2:$AG$2000,$Z1095)=1),1,""))</f>
      </c>
      <c r="AG1095">
        <f>IF($A1095="","",COUNTIFS($W$2:$W$2500,$A1095,$AB$2:$AB$2500,"Yes")+COUNTIFS($X$2:$X$2500,$A1095,$AA$2:$AA$2500,"Yes"))</f>
      </c>
      <c r="AH1095" t="str">
        <f>IF(OR($P1095&lt;&gt;"Yes",N($AG1095)=0),"",IF(AND($AG1095=1,COUNTIFS($W$2:$W$2500,$A1095,$AE$2:$AE$2500,1)+COUNTIFS($X$2:$X$2500,$A1095,$AE$2:$AE$2500,1)&gt;0),"","Yes"))</f>
      </c>
      <c r="AI1095">
        <f>IF($AH1095="Yes",$AG1095,"")</f>
      </c>
      <c r="AJ1095">
        <f>IF($AI1095="","",$AI1095+ROW()/1000000)</f>
      </c>
      <c r="AK1095">
        <f>IF(OR($A1095="",$P1095="Yes",N($AG1095)=0),"",$AG1095+ROW()/1000000)</f>
      </c>
      <c r="AL1095" t="str">
        <f>IF($A1095="","",INDEX(games!$J:$J,ROW())&amp;"")</f>
      </c>
      <c r="AM1095">
        <f>IF($A1095="","",SUMPRODUCT($AO1095:$BD1095,'Map Analysis'!$AP$2^{0,1,2,3,4,5,6,7,8,9,10,11,12,13,14,15}))</f>
      </c>
      <c r="AN1095">
        <f>IF($A1095="","",$AM1095+ROW()/10000000)</f>
      </c>
      <c r="AO1095">
        <f>IF($A1095="","",COUNTIF($W$2:$W$2500,$A1095))</f>
      </c>
      <c r="AP1095">
        <f>IF($A1095="","",SUMIFS($BF$2:$BF$2500,$W$2:$W$2500,$A1095))</f>
      </c>
      <c r="AQ1095">
        <f>IF($A1095="","",SUMIFS($BG$2:$BG$2500,$W$2:$W$2500,$A1095))</f>
      </c>
      <c r="AR1095">
        <f>IF($A1095="","",SUMIFS($BH$2:$BH$2500,$W$2:$W$2500,$A1095))</f>
      </c>
      <c r="AS1095">
        <f>IF($A1095="","",SUMIFS($BI$2:$BI$2500,$W$2:$W$2500,$A1095))</f>
      </c>
      <c r="AT1095">
        <f>IF($A1095="","",SUMIFS($BJ$2:$BJ$2500,$W$2:$W$2500,$A1095))</f>
      </c>
      <c r="AU1095">
        <f>IF($A1095="","",SUMIFS($BK$2:$BK$2500,$W$2:$W$2500,$A1095))</f>
      </c>
      <c r="AV1095">
        <f>IF($A1095="","",SUMIFS($BL$2:$BL$2500,$W$2:$W$2500,$A1095))</f>
      </c>
      <c r="AW1095">
        <f>IF($A1095="","",SUMIFS($BM$2:$BM$2500,$W$2:$W$2500,$A1095))</f>
      </c>
      <c r="AX1095">
        <f>IF($A1095="","",SUMIFS($BN$2:$BN$2500,$W$2:$W$2500,$A1095))</f>
      </c>
      <c r="AY1095">
        <f>IF($A1095="","",SUMIFS($BO$2:$BO$2500,$W$2:$W$2500,$A1095))</f>
      </c>
      <c r="AZ1095">
        <f>IF($A1095="","",SUMIFS($BP$2:$BP$2500,$W$2:$W$2500,$A1095))</f>
      </c>
      <c r="BA1095">
        <f>IF($A1095="","",SUMIFS($BQ$2:$BQ$2500,$W$2:$W$2500,$A1095))</f>
      </c>
      <c r="BB1095">
        <f>IF($A1095="","",SUMIFS($BR$2:$BR$2500,$W$2:$W$2500,$A1095))</f>
      </c>
      <c r="BC1095">
        <f>IF($A1095="","",SUMIFS($BS$2:$BS$2500,$W$2:$W$2500,$A1095))</f>
      </c>
      <c r="BD1095">
        <f>IF($A1095="","",SUMIFS($BT$2:$BT$2500,$W$2:$W$2500,$A1095))</f>
      </c>
      <c r="BF1095">
        <f>IF($Z1095="","",INDEX($AO$2:$AO$2000,$Z1095))</f>
      </c>
      <c r="BG1095">
        <f>IF($Z1095="","",INDEX($AP$2:$AP$2000,$Z1095))</f>
      </c>
      <c r="BH1095">
        <f>IF($Z1095="","",INDEX($AQ$2:$AQ$2000,$Z1095))</f>
      </c>
      <c r="BI1095">
        <f>IF($Z1095="","",INDEX($AR$2:$AR$2000,$Z1095))</f>
      </c>
      <c r="BJ1095">
        <f>IF($Z1095="","",INDEX($AS$2:$AS$2000,$Z1095))</f>
      </c>
      <c r="BK1095">
        <f>IF($Z1095="","",INDEX($AT$2:$AT$2000,$Z1095))</f>
      </c>
      <c r="BL1095">
        <f>IF($Z1095="","",INDEX($AU$2:$AU$2000,$Z1095))</f>
      </c>
      <c r="BM1095">
        <f>IF($Z1095="","",INDEX($AV$2:$AV$2000,$Z1095))</f>
      </c>
      <c r="BN1095">
        <f>IF($Z1095="","",INDEX($AW$2:$AW$2000,$Z1095))</f>
      </c>
      <c r="BO1095">
        <f>IF($Z1095="","",INDEX($AX$2:$AX$2000,$Z1095))</f>
      </c>
      <c r="BP1095">
        <f>IF($Z1095="","",INDEX($AY$2:$AY$2000,$Z1095))</f>
      </c>
      <c r="BQ1095">
        <f>IF($Z1095="","",INDEX($AZ$2:$AZ$2000,$Z1095))</f>
      </c>
      <c r="BR1095">
        <f>IF($Z1095="","",INDEX($BA$2:$BA$2000,$Z1095))</f>
      </c>
      <c r="BS1095">
        <f>IF($Z1095="","",INDEX($BB$2:$BB$2000,$Z1095))</f>
      </c>
      <c r="BT1095">
        <f>IF($Z1095="","",INDEX($BC$2:$BC$2000,$Z1095))</f>
      </c>
      <c r="BV1095">
        <f>IF(OR($A1095="",$P1095&lt;&gt;"Yes",$AH1095="Yes"),"",1+N($AG1095))</f>
      </c>
      <c r="BW1095">
        <f>IF($A1095="","",COUNTIFS($W$2:$W$2500,$A1095,$BZ$2:$BZ$2500,"Yes")+COUNTIFS($X$2:$X$2500,$A1095,$BY$2:$BY$2500,"Yes"))</f>
      </c>
      <c r="BX1095">
        <f>IF(OR($A1095="",$P1095="Yes"),"",IF(N($BW1095)=0,0,1+SUMIFS($CB$2:$CB$2500,$W$2:$W$2500,$A1095)+SUMIFS($CA$2:$CA$2500,$X$2:$X$2500,$A1095)))</f>
      </c>
      <c r="BY1095" t="str">
        <f>IF($Y1095="","",INDEX($AH$2:$AH$2000,$Y1095)&amp;"")</f>
      </c>
      <c r="BZ1095" t="str">
        <f>IF($Z1095="","",INDEX($AH$2:$AH$2000,$Z1095)&amp;"")</f>
      </c>
      <c r="CA1095">
        <f>IF($Y1095="","",INDEX($BV$2:$BV$2000,$Y1095))</f>
      </c>
      <c r="CB1095">
        <f>IF($Z1095="","",INDEX($BV$2:$BV$2000,$Z1095))</f>
      </c>
    </row>
    <row r="1096">
      <c r="A1096" t="str">
        <f>IF(TRIM(INDEX(games!$A:$A,ROW()))="","",TRIM(INDEX(games!$A:$A,ROW())))</f>
      </c>
      <c r="B1096">
        <f>IF(OR($A1096="",INDEX(games!$B:$B,ROW())=""),"",INDEX(games!$B:$B,ROW()))</f>
      </c>
      <c r="C1096" t="str">
        <f>IF(OR($A1096="",INDEX(games!$C:$C,ROW())=""),"",INDEX(games!$C:$C,ROW()))</f>
      </c>
      <c r="D1096">
        <f>IF($A1096="","",COUNTIF($W$2:$W$2500,$A1096)+COUNTIF($X$2:$X$2500,$A1096))</f>
      </c>
      <c r="E1096">
        <f>IF($A1096="","",IFERROR(MATCH($C1096,$R$2:$R$5,0),0))</f>
      </c>
      <c r="F1096">
        <f>IF($A1096="","",MOD(ROW(),34))</f>
      </c>
      <c r="G1096">
        <f>IF($A1096="",NA(),IF($C1096="Action",$B1096,NA()))</f>
      </c>
      <c r="H1096">
        <f>IF($A1096="",NA(),IF($C1096="Action",1+$F1096*0.023,NA()))</f>
      </c>
      <c r="I1096">
        <f>IF($A1096="",NA(),IF($C1096="Strategy",$B1096,NA()))</f>
      </c>
      <c r="J1096">
        <f>IF($A1096="",NA(),IF($C1096="Strategy",2+$F1096*0.023,NA()))</f>
      </c>
      <c r="K1096">
        <f>IF($A1096="",NA(),IF($C1096="Deckbuilder",$B1096,NA()))</f>
      </c>
      <c r="L1096">
        <f>IF($A1096="",NA(),IF($C1096="Deckbuilder",3+$F1096*0.023,NA()))</f>
      </c>
      <c r="M1096">
        <f>IF($A1096="",NA(),IF($C1096="Traditional",$B1096,NA()))</f>
      </c>
      <c r="N1096">
        <f>IF($A1096="",NA(),IF($C1096="Traditional",4+$F1096*0.023,NA()))</f>
      </c>
      <c r="O1096">
        <f>IF($A1096="","",$D1096+ROW()/1000000)</f>
      </c>
      <c r="P1096" t="str">
        <f>IF(OR($A1096="",INDEX(games!$H:$H,ROW())=""),"",INDEX(games!$H:$H,ROW()))</f>
      </c>
      <c r="Q1096">
        <f>IF(OR($A1096="",$P1096&lt;&gt;"Yes"),"",$D1096+ROW()/1000000)</f>
      </c>
      <c r="T1096">
        <f>IF($Y1096="","",INDEX($B$2:$B$2000,$Y1096))</f>
      </c>
      <c r="U1096">
        <f>IF($Z1096="","",INDEX($B$2:$B$2000,$Z1096))</f>
      </c>
      <c r="V1096">
        <f>IF(OR($T1096="",$U1096=""),"",$U1096-$T1096)</f>
      </c>
      <c r="W1096" t="str">
        <f>IF(TRIM(INDEX(connections!$A:$A,ROW()))="","",TRIM(INDEX(connections!$A:$A,ROW())))</f>
      </c>
      <c r="X1096" t="str">
        <f>IF($W1096="","",TRIM(INDEX(connections!$B:$B,ROW())))</f>
      </c>
      <c r="Y1096">
        <f>IF($W1096="","",IFERROR(MATCH($W1096,$A$2:$A$2000,0),""))</f>
      </c>
      <c r="Z1096">
        <f>IF($X1096="","",IFERROR(MATCH($X1096,$A$2:$A$2000,0),""))</f>
      </c>
      <c r="AA1096" t="str">
        <f>IF($Y1096="","",INDEX($P$2:$P$2000,$Y1096))</f>
      </c>
      <c r="AB1096" t="str">
        <f>IF($Z1096="","",INDEX($P$2:$P$2000,$Z1096))</f>
      </c>
      <c r="AC1096">
        <f>IF(AND($AA1096="Yes",$AB1096="Yes"),1,"")</f>
      </c>
      <c r="AD1096">
        <f>IF(OR($Y1096="",$Z1096=""),"",IF(INDEX($C$2:$C$2000,$Y1096)=INDEX($C$2:$C$2000,$Z1096),0,1))</f>
      </c>
      <c r="AE1096">
        <f>IF($AC1096&lt;&gt;1,"",IF(AND(INDEX($AG$2:$AG$2000,$Y1096)=1,INDEX($AG$2:$AG$2000,$Z1096)=1),1,""))</f>
      </c>
      <c r="AG1096">
        <f>IF($A1096="","",COUNTIFS($W$2:$W$2500,$A1096,$AB$2:$AB$2500,"Yes")+COUNTIFS($X$2:$X$2500,$A1096,$AA$2:$AA$2500,"Yes"))</f>
      </c>
      <c r="AH1096" t="str">
        <f>IF(OR($P1096&lt;&gt;"Yes",N($AG1096)=0),"",IF(AND($AG1096=1,COUNTIFS($W$2:$W$2500,$A1096,$AE$2:$AE$2500,1)+COUNTIFS($X$2:$X$2500,$A1096,$AE$2:$AE$2500,1)&gt;0),"","Yes"))</f>
      </c>
      <c r="AI1096">
        <f>IF($AH1096="Yes",$AG1096,"")</f>
      </c>
      <c r="AJ1096">
        <f>IF($AI1096="","",$AI1096+ROW()/1000000)</f>
      </c>
      <c r="AK1096">
        <f>IF(OR($A1096="",$P1096="Yes",N($AG1096)=0),"",$AG1096+ROW()/1000000)</f>
      </c>
      <c r="AL1096" t="str">
        <f>IF($A1096="","",INDEX(games!$J:$J,ROW())&amp;"")</f>
      </c>
      <c r="AM1096">
        <f>IF($A1096="","",SUMPRODUCT($AO1096:$BD1096,'Map Analysis'!$AP$2^{0,1,2,3,4,5,6,7,8,9,10,11,12,13,14,15}))</f>
      </c>
      <c r="AN1096">
        <f>IF($A1096="","",$AM1096+ROW()/10000000)</f>
      </c>
      <c r="AO1096">
        <f>IF($A1096="","",COUNTIF($W$2:$W$2500,$A1096))</f>
      </c>
      <c r="AP1096">
        <f>IF($A1096="","",SUMIFS($BF$2:$BF$2500,$W$2:$W$2500,$A1096))</f>
      </c>
      <c r="AQ1096">
        <f>IF($A1096="","",SUMIFS($BG$2:$BG$2500,$W$2:$W$2500,$A1096))</f>
      </c>
      <c r="AR1096">
        <f>IF($A1096="","",SUMIFS($BH$2:$BH$2500,$W$2:$W$2500,$A1096))</f>
      </c>
      <c r="AS1096">
        <f>IF($A1096="","",SUMIFS($BI$2:$BI$2500,$W$2:$W$2500,$A1096))</f>
      </c>
      <c r="AT1096">
        <f>IF($A1096="","",SUMIFS($BJ$2:$BJ$2500,$W$2:$W$2500,$A1096))</f>
      </c>
      <c r="AU1096">
        <f>IF($A1096="","",SUMIFS($BK$2:$BK$2500,$W$2:$W$2500,$A1096))</f>
      </c>
      <c r="AV1096">
        <f>IF($A1096="","",SUMIFS($BL$2:$BL$2500,$W$2:$W$2500,$A1096))</f>
      </c>
      <c r="AW1096">
        <f>IF($A1096="","",SUMIFS($BM$2:$BM$2500,$W$2:$W$2500,$A1096))</f>
      </c>
      <c r="AX1096">
        <f>IF($A1096="","",SUMIFS($BN$2:$BN$2500,$W$2:$W$2500,$A1096))</f>
      </c>
      <c r="AY1096">
        <f>IF($A1096="","",SUMIFS($BO$2:$BO$2500,$W$2:$W$2500,$A1096))</f>
      </c>
      <c r="AZ1096">
        <f>IF($A1096="","",SUMIFS($BP$2:$BP$2500,$W$2:$W$2500,$A1096))</f>
      </c>
      <c r="BA1096">
        <f>IF($A1096="","",SUMIFS($BQ$2:$BQ$2500,$W$2:$W$2500,$A1096))</f>
      </c>
      <c r="BB1096">
        <f>IF($A1096="","",SUMIFS($BR$2:$BR$2500,$W$2:$W$2500,$A1096))</f>
      </c>
      <c r="BC1096">
        <f>IF($A1096="","",SUMIFS($BS$2:$BS$2500,$W$2:$W$2500,$A1096))</f>
      </c>
      <c r="BD1096">
        <f>IF($A1096="","",SUMIFS($BT$2:$BT$2500,$W$2:$W$2500,$A1096))</f>
      </c>
      <c r="BF1096">
        <f>IF($Z1096="","",INDEX($AO$2:$AO$2000,$Z1096))</f>
      </c>
      <c r="BG1096">
        <f>IF($Z1096="","",INDEX($AP$2:$AP$2000,$Z1096))</f>
      </c>
      <c r="BH1096">
        <f>IF($Z1096="","",INDEX($AQ$2:$AQ$2000,$Z1096))</f>
      </c>
      <c r="BI1096">
        <f>IF($Z1096="","",INDEX($AR$2:$AR$2000,$Z1096))</f>
      </c>
      <c r="BJ1096">
        <f>IF($Z1096="","",INDEX($AS$2:$AS$2000,$Z1096))</f>
      </c>
      <c r="BK1096">
        <f>IF($Z1096="","",INDEX($AT$2:$AT$2000,$Z1096))</f>
      </c>
      <c r="BL1096">
        <f>IF($Z1096="","",INDEX($AU$2:$AU$2000,$Z1096))</f>
      </c>
      <c r="BM1096">
        <f>IF($Z1096="","",INDEX($AV$2:$AV$2000,$Z1096))</f>
      </c>
      <c r="BN1096">
        <f>IF($Z1096="","",INDEX($AW$2:$AW$2000,$Z1096))</f>
      </c>
      <c r="BO1096">
        <f>IF($Z1096="","",INDEX($AX$2:$AX$2000,$Z1096))</f>
      </c>
      <c r="BP1096">
        <f>IF($Z1096="","",INDEX($AY$2:$AY$2000,$Z1096))</f>
      </c>
      <c r="BQ1096">
        <f>IF($Z1096="","",INDEX($AZ$2:$AZ$2000,$Z1096))</f>
      </c>
      <c r="BR1096">
        <f>IF($Z1096="","",INDEX($BA$2:$BA$2000,$Z1096))</f>
      </c>
      <c r="BS1096">
        <f>IF($Z1096="","",INDEX($BB$2:$BB$2000,$Z1096))</f>
      </c>
      <c r="BT1096">
        <f>IF($Z1096="","",INDEX($BC$2:$BC$2000,$Z1096))</f>
      </c>
      <c r="BV1096">
        <f>IF(OR($A1096="",$P1096&lt;&gt;"Yes",$AH1096="Yes"),"",1+N($AG1096))</f>
      </c>
      <c r="BW1096">
        <f>IF($A1096="","",COUNTIFS($W$2:$W$2500,$A1096,$BZ$2:$BZ$2500,"Yes")+COUNTIFS($X$2:$X$2500,$A1096,$BY$2:$BY$2500,"Yes"))</f>
      </c>
      <c r="BX1096">
        <f>IF(OR($A1096="",$P1096="Yes"),"",IF(N($BW1096)=0,0,1+SUMIFS($CB$2:$CB$2500,$W$2:$W$2500,$A1096)+SUMIFS($CA$2:$CA$2500,$X$2:$X$2500,$A1096)))</f>
      </c>
      <c r="BY1096" t="str">
        <f>IF($Y1096="","",INDEX($AH$2:$AH$2000,$Y1096)&amp;"")</f>
      </c>
      <c r="BZ1096" t="str">
        <f>IF($Z1096="","",INDEX($AH$2:$AH$2000,$Z1096)&amp;"")</f>
      </c>
      <c r="CA1096">
        <f>IF($Y1096="","",INDEX($BV$2:$BV$2000,$Y1096))</f>
      </c>
      <c r="CB1096">
        <f>IF($Z1096="","",INDEX($BV$2:$BV$2000,$Z1096))</f>
      </c>
    </row>
    <row r="1097">
      <c r="A1097" t="str">
        <f>IF(TRIM(INDEX(games!$A:$A,ROW()))="","",TRIM(INDEX(games!$A:$A,ROW())))</f>
      </c>
      <c r="B1097">
        <f>IF(OR($A1097="",INDEX(games!$B:$B,ROW())=""),"",INDEX(games!$B:$B,ROW()))</f>
      </c>
      <c r="C1097" t="str">
        <f>IF(OR($A1097="",INDEX(games!$C:$C,ROW())=""),"",INDEX(games!$C:$C,ROW()))</f>
      </c>
      <c r="D1097">
        <f>IF($A1097="","",COUNTIF($W$2:$W$2500,$A1097)+COUNTIF($X$2:$X$2500,$A1097))</f>
      </c>
      <c r="E1097">
        <f>IF($A1097="","",IFERROR(MATCH($C1097,$R$2:$R$5,0),0))</f>
      </c>
      <c r="F1097">
        <f>IF($A1097="","",MOD(ROW(),34))</f>
      </c>
      <c r="G1097">
        <f>IF($A1097="",NA(),IF($C1097="Action",$B1097,NA()))</f>
      </c>
      <c r="H1097">
        <f>IF($A1097="",NA(),IF($C1097="Action",1+$F1097*0.023,NA()))</f>
      </c>
      <c r="I1097">
        <f>IF($A1097="",NA(),IF($C1097="Strategy",$B1097,NA()))</f>
      </c>
      <c r="J1097">
        <f>IF($A1097="",NA(),IF($C1097="Strategy",2+$F1097*0.023,NA()))</f>
      </c>
      <c r="K1097">
        <f>IF($A1097="",NA(),IF($C1097="Deckbuilder",$B1097,NA()))</f>
      </c>
      <c r="L1097">
        <f>IF($A1097="",NA(),IF($C1097="Deckbuilder",3+$F1097*0.023,NA()))</f>
      </c>
      <c r="M1097">
        <f>IF($A1097="",NA(),IF($C1097="Traditional",$B1097,NA()))</f>
      </c>
      <c r="N1097">
        <f>IF($A1097="",NA(),IF($C1097="Traditional",4+$F1097*0.023,NA()))</f>
      </c>
      <c r="O1097">
        <f>IF($A1097="","",$D1097+ROW()/1000000)</f>
      </c>
      <c r="P1097" t="str">
        <f>IF(OR($A1097="",INDEX(games!$H:$H,ROW())=""),"",INDEX(games!$H:$H,ROW()))</f>
      </c>
      <c r="Q1097">
        <f>IF(OR($A1097="",$P1097&lt;&gt;"Yes"),"",$D1097+ROW()/1000000)</f>
      </c>
      <c r="T1097">
        <f>IF($Y1097="","",INDEX($B$2:$B$2000,$Y1097))</f>
      </c>
      <c r="U1097">
        <f>IF($Z1097="","",INDEX($B$2:$B$2000,$Z1097))</f>
      </c>
      <c r="V1097">
        <f>IF(OR($T1097="",$U1097=""),"",$U1097-$T1097)</f>
      </c>
      <c r="W1097" t="str">
        <f>IF(TRIM(INDEX(connections!$A:$A,ROW()))="","",TRIM(INDEX(connections!$A:$A,ROW())))</f>
      </c>
      <c r="X1097" t="str">
        <f>IF($W1097="","",TRIM(INDEX(connections!$B:$B,ROW())))</f>
      </c>
      <c r="Y1097">
        <f>IF($W1097="","",IFERROR(MATCH($W1097,$A$2:$A$2000,0),""))</f>
      </c>
      <c r="Z1097">
        <f>IF($X1097="","",IFERROR(MATCH($X1097,$A$2:$A$2000,0),""))</f>
      </c>
      <c r="AA1097" t="str">
        <f>IF($Y1097="","",INDEX($P$2:$P$2000,$Y1097))</f>
      </c>
      <c r="AB1097" t="str">
        <f>IF($Z1097="","",INDEX($P$2:$P$2000,$Z1097))</f>
      </c>
      <c r="AC1097">
        <f>IF(AND($AA1097="Yes",$AB1097="Yes"),1,"")</f>
      </c>
      <c r="AD1097">
        <f>IF(OR($Y1097="",$Z1097=""),"",IF(INDEX($C$2:$C$2000,$Y1097)=INDEX($C$2:$C$2000,$Z1097),0,1))</f>
      </c>
      <c r="AE1097">
        <f>IF($AC1097&lt;&gt;1,"",IF(AND(INDEX($AG$2:$AG$2000,$Y1097)=1,INDEX($AG$2:$AG$2000,$Z1097)=1),1,""))</f>
      </c>
      <c r="AG1097">
        <f>IF($A1097="","",COUNTIFS($W$2:$W$2500,$A1097,$AB$2:$AB$2500,"Yes")+COUNTIFS($X$2:$X$2500,$A1097,$AA$2:$AA$2500,"Yes"))</f>
      </c>
      <c r="AH1097" t="str">
        <f>IF(OR($P1097&lt;&gt;"Yes",N($AG1097)=0),"",IF(AND($AG1097=1,COUNTIFS($W$2:$W$2500,$A1097,$AE$2:$AE$2500,1)+COUNTIFS($X$2:$X$2500,$A1097,$AE$2:$AE$2500,1)&gt;0),"","Yes"))</f>
      </c>
      <c r="AI1097">
        <f>IF($AH1097="Yes",$AG1097,"")</f>
      </c>
      <c r="AJ1097">
        <f>IF($AI1097="","",$AI1097+ROW()/1000000)</f>
      </c>
      <c r="AK1097">
        <f>IF(OR($A1097="",$P1097="Yes",N($AG1097)=0),"",$AG1097+ROW()/1000000)</f>
      </c>
      <c r="AL1097" t="str">
        <f>IF($A1097="","",INDEX(games!$J:$J,ROW())&amp;"")</f>
      </c>
      <c r="AM1097">
        <f>IF($A1097="","",SUMPRODUCT($AO1097:$BD1097,'Map Analysis'!$AP$2^{0,1,2,3,4,5,6,7,8,9,10,11,12,13,14,15}))</f>
      </c>
      <c r="AN1097">
        <f>IF($A1097="","",$AM1097+ROW()/10000000)</f>
      </c>
      <c r="AO1097">
        <f>IF($A1097="","",COUNTIF($W$2:$W$2500,$A1097))</f>
      </c>
      <c r="AP1097">
        <f>IF($A1097="","",SUMIFS($BF$2:$BF$2500,$W$2:$W$2500,$A1097))</f>
      </c>
      <c r="AQ1097">
        <f>IF($A1097="","",SUMIFS($BG$2:$BG$2500,$W$2:$W$2500,$A1097))</f>
      </c>
      <c r="AR1097">
        <f>IF($A1097="","",SUMIFS($BH$2:$BH$2500,$W$2:$W$2500,$A1097))</f>
      </c>
      <c r="AS1097">
        <f>IF($A1097="","",SUMIFS($BI$2:$BI$2500,$W$2:$W$2500,$A1097))</f>
      </c>
      <c r="AT1097">
        <f>IF($A1097="","",SUMIFS($BJ$2:$BJ$2500,$W$2:$W$2500,$A1097))</f>
      </c>
      <c r="AU1097">
        <f>IF($A1097="","",SUMIFS($BK$2:$BK$2500,$W$2:$W$2500,$A1097))</f>
      </c>
      <c r="AV1097">
        <f>IF($A1097="","",SUMIFS($BL$2:$BL$2500,$W$2:$W$2500,$A1097))</f>
      </c>
      <c r="AW1097">
        <f>IF($A1097="","",SUMIFS($BM$2:$BM$2500,$W$2:$W$2500,$A1097))</f>
      </c>
      <c r="AX1097">
        <f>IF($A1097="","",SUMIFS($BN$2:$BN$2500,$W$2:$W$2500,$A1097))</f>
      </c>
      <c r="AY1097">
        <f>IF($A1097="","",SUMIFS($BO$2:$BO$2500,$W$2:$W$2500,$A1097))</f>
      </c>
      <c r="AZ1097">
        <f>IF($A1097="","",SUMIFS($BP$2:$BP$2500,$W$2:$W$2500,$A1097))</f>
      </c>
      <c r="BA1097">
        <f>IF($A1097="","",SUMIFS($BQ$2:$BQ$2500,$W$2:$W$2500,$A1097))</f>
      </c>
      <c r="BB1097">
        <f>IF($A1097="","",SUMIFS($BR$2:$BR$2500,$W$2:$W$2500,$A1097))</f>
      </c>
      <c r="BC1097">
        <f>IF($A1097="","",SUMIFS($BS$2:$BS$2500,$W$2:$W$2500,$A1097))</f>
      </c>
      <c r="BD1097">
        <f>IF($A1097="","",SUMIFS($BT$2:$BT$2500,$W$2:$W$2500,$A1097))</f>
      </c>
      <c r="BF1097">
        <f>IF($Z1097="","",INDEX($AO$2:$AO$2000,$Z1097))</f>
      </c>
      <c r="BG1097">
        <f>IF($Z1097="","",INDEX($AP$2:$AP$2000,$Z1097))</f>
      </c>
      <c r="BH1097">
        <f>IF($Z1097="","",INDEX($AQ$2:$AQ$2000,$Z1097))</f>
      </c>
      <c r="BI1097">
        <f>IF($Z1097="","",INDEX($AR$2:$AR$2000,$Z1097))</f>
      </c>
      <c r="BJ1097">
        <f>IF($Z1097="","",INDEX($AS$2:$AS$2000,$Z1097))</f>
      </c>
      <c r="BK1097">
        <f>IF($Z1097="","",INDEX($AT$2:$AT$2000,$Z1097))</f>
      </c>
      <c r="BL1097">
        <f>IF($Z1097="","",INDEX($AU$2:$AU$2000,$Z1097))</f>
      </c>
      <c r="BM1097">
        <f>IF($Z1097="","",INDEX($AV$2:$AV$2000,$Z1097))</f>
      </c>
      <c r="BN1097">
        <f>IF($Z1097="","",INDEX($AW$2:$AW$2000,$Z1097))</f>
      </c>
      <c r="BO1097">
        <f>IF($Z1097="","",INDEX($AX$2:$AX$2000,$Z1097))</f>
      </c>
      <c r="BP1097">
        <f>IF($Z1097="","",INDEX($AY$2:$AY$2000,$Z1097))</f>
      </c>
      <c r="BQ1097">
        <f>IF($Z1097="","",INDEX($AZ$2:$AZ$2000,$Z1097))</f>
      </c>
      <c r="BR1097">
        <f>IF($Z1097="","",INDEX($BA$2:$BA$2000,$Z1097))</f>
      </c>
      <c r="BS1097">
        <f>IF($Z1097="","",INDEX($BB$2:$BB$2000,$Z1097))</f>
      </c>
      <c r="BT1097">
        <f>IF($Z1097="","",INDEX($BC$2:$BC$2000,$Z1097))</f>
      </c>
      <c r="BV1097">
        <f>IF(OR($A1097="",$P1097&lt;&gt;"Yes",$AH1097="Yes"),"",1+N($AG1097))</f>
      </c>
      <c r="BW1097">
        <f>IF($A1097="","",COUNTIFS($W$2:$W$2500,$A1097,$BZ$2:$BZ$2500,"Yes")+COUNTIFS($X$2:$X$2500,$A1097,$BY$2:$BY$2500,"Yes"))</f>
      </c>
      <c r="BX1097">
        <f>IF(OR($A1097="",$P1097="Yes"),"",IF(N($BW1097)=0,0,1+SUMIFS($CB$2:$CB$2500,$W$2:$W$2500,$A1097)+SUMIFS($CA$2:$CA$2500,$X$2:$X$2500,$A1097)))</f>
      </c>
      <c r="BY1097" t="str">
        <f>IF($Y1097="","",INDEX($AH$2:$AH$2000,$Y1097)&amp;"")</f>
      </c>
      <c r="BZ1097" t="str">
        <f>IF($Z1097="","",INDEX($AH$2:$AH$2000,$Z1097)&amp;"")</f>
      </c>
      <c r="CA1097">
        <f>IF($Y1097="","",INDEX($BV$2:$BV$2000,$Y1097))</f>
      </c>
      <c r="CB1097">
        <f>IF($Z1097="","",INDEX($BV$2:$BV$2000,$Z1097))</f>
      </c>
    </row>
    <row r="1098">
      <c r="A1098" t="str">
        <f>IF(TRIM(INDEX(games!$A:$A,ROW()))="","",TRIM(INDEX(games!$A:$A,ROW())))</f>
      </c>
      <c r="B1098">
        <f>IF(OR($A1098="",INDEX(games!$B:$B,ROW())=""),"",INDEX(games!$B:$B,ROW()))</f>
      </c>
      <c r="C1098" t="str">
        <f>IF(OR($A1098="",INDEX(games!$C:$C,ROW())=""),"",INDEX(games!$C:$C,ROW()))</f>
      </c>
      <c r="D1098">
        <f>IF($A1098="","",COUNTIF($W$2:$W$2500,$A1098)+COUNTIF($X$2:$X$2500,$A1098))</f>
      </c>
      <c r="E1098">
        <f>IF($A1098="","",IFERROR(MATCH($C1098,$R$2:$R$5,0),0))</f>
      </c>
      <c r="F1098">
        <f>IF($A1098="","",MOD(ROW(),34))</f>
      </c>
      <c r="G1098">
        <f>IF($A1098="",NA(),IF($C1098="Action",$B1098,NA()))</f>
      </c>
      <c r="H1098">
        <f>IF($A1098="",NA(),IF($C1098="Action",1+$F1098*0.023,NA()))</f>
      </c>
      <c r="I1098">
        <f>IF($A1098="",NA(),IF($C1098="Strategy",$B1098,NA()))</f>
      </c>
      <c r="J1098">
        <f>IF($A1098="",NA(),IF($C1098="Strategy",2+$F1098*0.023,NA()))</f>
      </c>
      <c r="K1098">
        <f>IF($A1098="",NA(),IF($C1098="Deckbuilder",$B1098,NA()))</f>
      </c>
      <c r="L1098">
        <f>IF($A1098="",NA(),IF($C1098="Deckbuilder",3+$F1098*0.023,NA()))</f>
      </c>
      <c r="M1098">
        <f>IF($A1098="",NA(),IF($C1098="Traditional",$B1098,NA()))</f>
      </c>
      <c r="N1098">
        <f>IF($A1098="",NA(),IF($C1098="Traditional",4+$F1098*0.023,NA()))</f>
      </c>
      <c r="O1098">
        <f>IF($A1098="","",$D1098+ROW()/1000000)</f>
      </c>
      <c r="P1098" t="str">
        <f>IF(OR($A1098="",INDEX(games!$H:$H,ROW())=""),"",INDEX(games!$H:$H,ROW()))</f>
      </c>
      <c r="Q1098">
        <f>IF(OR($A1098="",$P1098&lt;&gt;"Yes"),"",$D1098+ROW()/1000000)</f>
      </c>
      <c r="T1098">
        <f>IF($Y1098="","",INDEX($B$2:$B$2000,$Y1098))</f>
      </c>
      <c r="U1098">
        <f>IF($Z1098="","",INDEX($B$2:$B$2000,$Z1098))</f>
      </c>
      <c r="V1098">
        <f>IF(OR($T1098="",$U1098=""),"",$U1098-$T1098)</f>
      </c>
      <c r="W1098" t="str">
        <f>IF(TRIM(INDEX(connections!$A:$A,ROW()))="","",TRIM(INDEX(connections!$A:$A,ROW())))</f>
      </c>
      <c r="X1098" t="str">
        <f>IF($W1098="","",TRIM(INDEX(connections!$B:$B,ROW())))</f>
      </c>
      <c r="Y1098">
        <f>IF($W1098="","",IFERROR(MATCH($W1098,$A$2:$A$2000,0),""))</f>
      </c>
      <c r="Z1098">
        <f>IF($X1098="","",IFERROR(MATCH($X1098,$A$2:$A$2000,0),""))</f>
      </c>
      <c r="AA1098" t="str">
        <f>IF($Y1098="","",INDEX($P$2:$P$2000,$Y1098))</f>
      </c>
      <c r="AB1098" t="str">
        <f>IF($Z1098="","",INDEX($P$2:$P$2000,$Z1098))</f>
      </c>
      <c r="AC1098">
        <f>IF(AND($AA1098="Yes",$AB1098="Yes"),1,"")</f>
      </c>
      <c r="AD1098">
        <f>IF(OR($Y1098="",$Z1098=""),"",IF(INDEX($C$2:$C$2000,$Y1098)=INDEX($C$2:$C$2000,$Z1098),0,1))</f>
      </c>
      <c r="AE1098">
        <f>IF($AC1098&lt;&gt;1,"",IF(AND(INDEX($AG$2:$AG$2000,$Y1098)=1,INDEX($AG$2:$AG$2000,$Z1098)=1),1,""))</f>
      </c>
      <c r="AG1098">
        <f>IF($A1098="","",COUNTIFS($W$2:$W$2500,$A1098,$AB$2:$AB$2500,"Yes")+COUNTIFS($X$2:$X$2500,$A1098,$AA$2:$AA$2500,"Yes"))</f>
      </c>
      <c r="AH1098" t="str">
        <f>IF(OR($P1098&lt;&gt;"Yes",N($AG1098)=0),"",IF(AND($AG1098=1,COUNTIFS($W$2:$W$2500,$A1098,$AE$2:$AE$2500,1)+COUNTIFS($X$2:$X$2500,$A1098,$AE$2:$AE$2500,1)&gt;0),"","Yes"))</f>
      </c>
      <c r="AI1098">
        <f>IF($AH1098="Yes",$AG1098,"")</f>
      </c>
      <c r="AJ1098">
        <f>IF($AI1098="","",$AI1098+ROW()/1000000)</f>
      </c>
      <c r="AK1098">
        <f>IF(OR($A1098="",$P1098="Yes",N($AG1098)=0),"",$AG1098+ROW()/1000000)</f>
      </c>
      <c r="AL1098" t="str">
        <f>IF($A1098="","",INDEX(games!$J:$J,ROW())&amp;"")</f>
      </c>
      <c r="AM1098">
        <f>IF($A1098="","",SUMPRODUCT($AO1098:$BD1098,'Map Analysis'!$AP$2^{0,1,2,3,4,5,6,7,8,9,10,11,12,13,14,15}))</f>
      </c>
      <c r="AN1098">
        <f>IF($A1098="","",$AM1098+ROW()/10000000)</f>
      </c>
      <c r="AO1098">
        <f>IF($A1098="","",COUNTIF($W$2:$W$2500,$A1098))</f>
      </c>
      <c r="AP1098">
        <f>IF($A1098="","",SUMIFS($BF$2:$BF$2500,$W$2:$W$2500,$A1098))</f>
      </c>
      <c r="AQ1098">
        <f>IF($A1098="","",SUMIFS($BG$2:$BG$2500,$W$2:$W$2500,$A1098))</f>
      </c>
      <c r="AR1098">
        <f>IF($A1098="","",SUMIFS($BH$2:$BH$2500,$W$2:$W$2500,$A1098))</f>
      </c>
      <c r="AS1098">
        <f>IF($A1098="","",SUMIFS($BI$2:$BI$2500,$W$2:$W$2500,$A1098))</f>
      </c>
      <c r="AT1098">
        <f>IF($A1098="","",SUMIFS($BJ$2:$BJ$2500,$W$2:$W$2500,$A1098))</f>
      </c>
      <c r="AU1098">
        <f>IF($A1098="","",SUMIFS($BK$2:$BK$2500,$W$2:$W$2500,$A1098))</f>
      </c>
      <c r="AV1098">
        <f>IF($A1098="","",SUMIFS($BL$2:$BL$2500,$W$2:$W$2500,$A1098))</f>
      </c>
      <c r="AW1098">
        <f>IF($A1098="","",SUMIFS($BM$2:$BM$2500,$W$2:$W$2500,$A1098))</f>
      </c>
      <c r="AX1098">
        <f>IF($A1098="","",SUMIFS($BN$2:$BN$2500,$W$2:$W$2500,$A1098))</f>
      </c>
      <c r="AY1098">
        <f>IF($A1098="","",SUMIFS($BO$2:$BO$2500,$W$2:$W$2500,$A1098))</f>
      </c>
      <c r="AZ1098">
        <f>IF($A1098="","",SUMIFS($BP$2:$BP$2500,$W$2:$W$2500,$A1098))</f>
      </c>
      <c r="BA1098">
        <f>IF($A1098="","",SUMIFS($BQ$2:$BQ$2500,$W$2:$W$2500,$A1098))</f>
      </c>
      <c r="BB1098">
        <f>IF($A1098="","",SUMIFS($BR$2:$BR$2500,$W$2:$W$2500,$A1098))</f>
      </c>
      <c r="BC1098">
        <f>IF($A1098="","",SUMIFS($BS$2:$BS$2500,$W$2:$W$2500,$A1098))</f>
      </c>
      <c r="BD1098">
        <f>IF($A1098="","",SUMIFS($BT$2:$BT$2500,$W$2:$W$2500,$A1098))</f>
      </c>
      <c r="BF1098">
        <f>IF($Z1098="","",INDEX($AO$2:$AO$2000,$Z1098))</f>
      </c>
      <c r="BG1098">
        <f>IF($Z1098="","",INDEX($AP$2:$AP$2000,$Z1098))</f>
      </c>
      <c r="BH1098">
        <f>IF($Z1098="","",INDEX($AQ$2:$AQ$2000,$Z1098))</f>
      </c>
      <c r="BI1098">
        <f>IF($Z1098="","",INDEX($AR$2:$AR$2000,$Z1098))</f>
      </c>
      <c r="BJ1098">
        <f>IF($Z1098="","",INDEX($AS$2:$AS$2000,$Z1098))</f>
      </c>
      <c r="BK1098">
        <f>IF($Z1098="","",INDEX($AT$2:$AT$2000,$Z1098))</f>
      </c>
      <c r="BL1098">
        <f>IF($Z1098="","",INDEX($AU$2:$AU$2000,$Z1098))</f>
      </c>
      <c r="BM1098">
        <f>IF($Z1098="","",INDEX($AV$2:$AV$2000,$Z1098))</f>
      </c>
      <c r="BN1098">
        <f>IF($Z1098="","",INDEX($AW$2:$AW$2000,$Z1098))</f>
      </c>
      <c r="BO1098">
        <f>IF($Z1098="","",INDEX($AX$2:$AX$2000,$Z1098))</f>
      </c>
      <c r="BP1098">
        <f>IF($Z1098="","",INDEX($AY$2:$AY$2000,$Z1098))</f>
      </c>
      <c r="BQ1098">
        <f>IF($Z1098="","",INDEX($AZ$2:$AZ$2000,$Z1098))</f>
      </c>
      <c r="BR1098">
        <f>IF($Z1098="","",INDEX($BA$2:$BA$2000,$Z1098))</f>
      </c>
      <c r="BS1098">
        <f>IF($Z1098="","",INDEX($BB$2:$BB$2000,$Z1098))</f>
      </c>
      <c r="BT1098">
        <f>IF($Z1098="","",INDEX($BC$2:$BC$2000,$Z1098))</f>
      </c>
      <c r="BV1098">
        <f>IF(OR($A1098="",$P1098&lt;&gt;"Yes",$AH1098="Yes"),"",1+N($AG1098))</f>
      </c>
      <c r="BW1098">
        <f>IF($A1098="","",COUNTIFS($W$2:$W$2500,$A1098,$BZ$2:$BZ$2500,"Yes")+COUNTIFS($X$2:$X$2500,$A1098,$BY$2:$BY$2500,"Yes"))</f>
      </c>
      <c r="BX1098">
        <f>IF(OR($A1098="",$P1098="Yes"),"",IF(N($BW1098)=0,0,1+SUMIFS($CB$2:$CB$2500,$W$2:$W$2500,$A1098)+SUMIFS($CA$2:$CA$2500,$X$2:$X$2500,$A1098)))</f>
      </c>
      <c r="BY1098" t="str">
        <f>IF($Y1098="","",INDEX($AH$2:$AH$2000,$Y1098)&amp;"")</f>
      </c>
      <c r="BZ1098" t="str">
        <f>IF($Z1098="","",INDEX($AH$2:$AH$2000,$Z1098)&amp;"")</f>
      </c>
      <c r="CA1098">
        <f>IF($Y1098="","",INDEX($BV$2:$BV$2000,$Y1098))</f>
      </c>
      <c r="CB1098">
        <f>IF($Z1098="","",INDEX($BV$2:$BV$2000,$Z1098))</f>
      </c>
    </row>
    <row r="1099">
      <c r="A1099" t="str">
        <f>IF(TRIM(INDEX(games!$A:$A,ROW()))="","",TRIM(INDEX(games!$A:$A,ROW())))</f>
      </c>
      <c r="B1099">
        <f>IF(OR($A1099="",INDEX(games!$B:$B,ROW())=""),"",INDEX(games!$B:$B,ROW()))</f>
      </c>
      <c r="C1099" t="str">
        <f>IF(OR($A1099="",INDEX(games!$C:$C,ROW())=""),"",INDEX(games!$C:$C,ROW()))</f>
      </c>
      <c r="D1099">
        <f>IF($A1099="","",COUNTIF($W$2:$W$2500,$A1099)+COUNTIF($X$2:$X$2500,$A1099))</f>
      </c>
      <c r="E1099">
        <f>IF($A1099="","",IFERROR(MATCH($C1099,$R$2:$R$5,0),0))</f>
      </c>
      <c r="F1099">
        <f>IF($A1099="","",MOD(ROW(),34))</f>
      </c>
      <c r="G1099">
        <f>IF($A1099="",NA(),IF($C1099="Action",$B1099,NA()))</f>
      </c>
      <c r="H1099">
        <f>IF($A1099="",NA(),IF($C1099="Action",1+$F1099*0.023,NA()))</f>
      </c>
      <c r="I1099">
        <f>IF($A1099="",NA(),IF($C1099="Strategy",$B1099,NA()))</f>
      </c>
      <c r="J1099">
        <f>IF($A1099="",NA(),IF($C1099="Strategy",2+$F1099*0.023,NA()))</f>
      </c>
      <c r="K1099">
        <f>IF($A1099="",NA(),IF($C1099="Deckbuilder",$B1099,NA()))</f>
      </c>
      <c r="L1099">
        <f>IF($A1099="",NA(),IF($C1099="Deckbuilder",3+$F1099*0.023,NA()))</f>
      </c>
      <c r="M1099">
        <f>IF($A1099="",NA(),IF($C1099="Traditional",$B1099,NA()))</f>
      </c>
      <c r="N1099">
        <f>IF($A1099="",NA(),IF($C1099="Traditional",4+$F1099*0.023,NA()))</f>
      </c>
      <c r="O1099">
        <f>IF($A1099="","",$D1099+ROW()/1000000)</f>
      </c>
      <c r="P1099" t="str">
        <f>IF(OR($A1099="",INDEX(games!$H:$H,ROW())=""),"",INDEX(games!$H:$H,ROW()))</f>
      </c>
      <c r="Q1099">
        <f>IF(OR($A1099="",$P1099&lt;&gt;"Yes"),"",$D1099+ROW()/1000000)</f>
      </c>
      <c r="T1099">
        <f>IF($Y1099="","",INDEX($B$2:$B$2000,$Y1099))</f>
      </c>
      <c r="U1099">
        <f>IF($Z1099="","",INDEX($B$2:$B$2000,$Z1099))</f>
      </c>
      <c r="V1099">
        <f>IF(OR($T1099="",$U1099=""),"",$U1099-$T1099)</f>
      </c>
      <c r="W1099" t="str">
        <f>IF(TRIM(INDEX(connections!$A:$A,ROW()))="","",TRIM(INDEX(connections!$A:$A,ROW())))</f>
      </c>
      <c r="X1099" t="str">
        <f>IF($W1099="","",TRIM(INDEX(connections!$B:$B,ROW())))</f>
      </c>
      <c r="Y1099">
        <f>IF($W1099="","",IFERROR(MATCH($W1099,$A$2:$A$2000,0),""))</f>
      </c>
      <c r="Z1099">
        <f>IF($X1099="","",IFERROR(MATCH($X1099,$A$2:$A$2000,0),""))</f>
      </c>
      <c r="AA1099" t="str">
        <f>IF($Y1099="","",INDEX($P$2:$P$2000,$Y1099))</f>
      </c>
      <c r="AB1099" t="str">
        <f>IF($Z1099="","",INDEX($P$2:$P$2000,$Z1099))</f>
      </c>
      <c r="AC1099">
        <f>IF(AND($AA1099="Yes",$AB1099="Yes"),1,"")</f>
      </c>
      <c r="AD1099">
        <f>IF(OR($Y1099="",$Z1099=""),"",IF(INDEX($C$2:$C$2000,$Y1099)=INDEX($C$2:$C$2000,$Z1099),0,1))</f>
      </c>
      <c r="AE1099">
        <f>IF($AC1099&lt;&gt;1,"",IF(AND(INDEX($AG$2:$AG$2000,$Y1099)=1,INDEX($AG$2:$AG$2000,$Z1099)=1),1,""))</f>
      </c>
      <c r="AG1099">
        <f>IF($A1099="","",COUNTIFS($W$2:$W$2500,$A1099,$AB$2:$AB$2500,"Yes")+COUNTIFS($X$2:$X$2500,$A1099,$AA$2:$AA$2500,"Yes"))</f>
      </c>
      <c r="AH1099" t="str">
        <f>IF(OR($P1099&lt;&gt;"Yes",N($AG1099)=0),"",IF(AND($AG1099=1,COUNTIFS($W$2:$W$2500,$A1099,$AE$2:$AE$2500,1)+COUNTIFS($X$2:$X$2500,$A1099,$AE$2:$AE$2500,1)&gt;0),"","Yes"))</f>
      </c>
      <c r="AI1099">
        <f>IF($AH1099="Yes",$AG1099,"")</f>
      </c>
      <c r="AJ1099">
        <f>IF($AI1099="","",$AI1099+ROW()/1000000)</f>
      </c>
      <c r="AK1099">
        <f>IF(OR($A1099="",$P1099="Yes",N($AG1099)=0),"",$AG1099+ROW()/1000000)</f>
      </c>
      <c r="AL1099" t="str">
        <f>IF($A1099="","",INDEX(games!$J:$J,ROW())&amp;"")</f>
      </c>
      <c r="AM1099">
        <f>IF($A1099="","",SUMPRODUCT($AO1099:$BD1099,'Map Analysis'!$AP$2^{0,1,2,3,4,5,6,7,8,9,10,11,12,13,14,15}))</f>
      </c>
      <c r="AN1099">
        <f>IF($A1099="","",$AM1099+ROW()/10000000)</f>
      </c>
      <c r="AO1099">
        <f>IF($A1099="","",COUNTIF($W$2:$W$2500,$A1099))</f>
      </c>
      <c r="AP1099">
        <f>IF($A1099="","",SUMIFS($BF$2:$BF$2500,$W$2:$W$2500,$A1099))</f>
      </c>
      <c r="AQ1099">
        <f>IF($A1099="","",SUMIFS($BG$2:$BG$2500,$W$2:$W$2500,$A1099))</f>
      </c>
      <c r="AR1099">
        <f>IF($A1099="","",SUMIFS($BH$2:$BH$2500,$W$2:$W$2500,$A1099))</f>
      </c>
      <c r="AS1099">
        <f>IF($A1099="","",SUMIFS($BI$2:$BI$2500,$W$2:$W$2500,$A1099))</f>
      </c>
      <c r="AT1099">
        <f>IF($A1099="","",SUMIFS($BJ$2:$BJ$2500,$W$2:$W$2500,$A1099))</f>
      </c>
      <c r="AU1099">
        <f>IF($A1099="","",SUMIFS($BK$2:$BK$2500,$W$2:$W$2500,$A1099))</f>
      </c>
      <c r="AV1099">
        <f>IF($A1099="","",SUMIFS($BL$2:$BL$2500,$W$2:$W$2500,$A1099))</f>
      </c>
      <c r="AW1099">
        <f>IF($A1099="","",SUMIFS($BM$2:$BM$2500,$W$2:$W$2500,$A1099))</f>
      </c>
      <c r="AX1099">
        <f>IF($A1099="","",SUMIFS($BN$2:$BN$2500,$W$2:$W$2500,$A1099))</f>
      </c>
      <c r="AY1099">
        <f>IF($A1099="","",SUMIFS($BO$2:$BO$2500,$W$2:$W$2500,$A1099))</f>
      </c>
      <c r="AZ1099">
        <f>IF($A1099="","",SUMIFS($BP$2:$BP$2500,$W$2:$W$2500,$A1099))</f>
      </c>
      <c r="BA1099">
        <f>IF($A1099="","",SUMIFS($BQ$2:$BQ$2500,$W$2:$W$2500,$A1099))</f>
      </c>
      <c r="BB1099">
        <f>IF($A1099="","",SUMIFS($BR$2:$BR$2500,$W$2:$W$2500,$A1099))</f>
      </c>
      <c r="BC1099">
        <f>IF($A1099="","",SUMIFS($BS$2:$BS$2500,$W$2:$W$2500,$A1099))</f>
      </c>
      <c r="BD1099">
        <f>IF($A1099="","",SUMIFS($BT$2:$BT$2500,$W$2:$W$2500,$A1099))</f>
      </c>
      <c r="BF1099">
        <f>IF($Z1099="","",INDEX($AO$2:$AO$2000,$Z1099))</f>
      </c>
      <c r="BG1099">
        <f>IF($Z1099="","",INDEX($AP$2:$AP$2000,$Z1099))</f>
      </c>
      <c r="BH1099">
        <f>IF($Z1099="","",INDEX($AQ$2:$AQ$2000,$Z1099))</f>
      </c>
      <c r="BI1099">
        <f>IF($Z1099="","",INDEX($AR$2:$AR$2000,$Z1099))</f>
      </c>
      <c r="BJ1099">
        <f>IF($Z1099="","",INDEX($AS$2:$AS$2000,$Z1099))</f>
      </c>
      <c r="BK1099">
        <f>IF($Z1099="","",INDEX($AT$2:$AT$2000,$Z1099))</f>
      </c>
      <c r="BL1099">
        <f>IF($Z1099="","",INDEX($AU$2:$AU$2000,$Z1099))</f>
      </c>
      <c r="BM1099">
        <f>IF($Z1099="","",INDEX($AV$2:$AV$2000,$Z1099))</f>
      </c>
      <c r="BN1099">
        <f>IF($Z1099="","",INDEX($AW$2:$AW$2000,$Z1099))</f>
      </c>
      <c r="BO1099">
        <f>IF($Z1099="","",INDEX($AX$2:$AX$2000,$Z1099))</f>
      </c>
      <c r="BP1099">
        <f>IF($Z1099="","",INDEX($AY$2:$AY$2000,$Z1099))</f>
      </c>
      <c r="BQ1099">
        <f>IF($Z1099="","",INDEX($AZ$2:$AZ$2000,$Z1099))</f>
      </c>
      <c r="BR1099">
        <f>IF($Z1099="","",INDEX($BA$2:$BA$2000,$Z1099))</f>
      </c>
      <c r="BS1099">
        <f>IF($Z1099="","",INDEX($BB$2:$BB$2000,$Z1099))</f>
      </c>
      <c r="BT1099">
        <f>IF($Z1099="","",INDEX($BC$2:$BC$2000,$Z1099))</f>
      </c>
      <c r="BV1099">
        <f>IF(OR($A1099="",$P1099&lt;&gt;"Yes",$AH1099="Yes"),"",1+N($AG1099))</f>
      </c>
      <c r="BW1099">
        <f>IF($A1099="","",COUNTIFS($W$2:$W$2500,$A1099,$BZ$2:$BZ$2500,"Yes")+COUNTIFS($X$2:$X$2500,$A1099,$BY$2:$BY$2500,"Yes"))</f>
      </c>
      <c r="BX1099">
        <f>IF(OR($A1099="",$P1099="Yes"),"",IF(N($BW1099)=0,0,1+SUMIFS($CB$2:$CB$2500,$W$2:$W$2500,$A1099)+SUMIFS($CA$2:$CA$2500,$X$2:$X$2500,$A1099)))</f>
      </c>
      <c r="BY1099" t="str">
        <f>IF($Y1099="","",INDEX($AH$2:$AH$2000,$Y1099)&amp;"")</f>
      </c>
      <c r="BZ1099" t="str">
        <f>IF($Z1099="","",INDEX($AH$2:$AH$2000,$Z1099)&amp;"")</f>
      </c>
      <c r="CA1099">
        <f>IF($Y1099="","",INDEX($BV$2:$BV$2000,$Y1099))</f>
      </c>
      <c r="CB1099">
        <f>IF($Z1099="","",INDEX($BV$2:$BV$2000,$Z1099))</f>
      </c>
    </row>
    <row r="1100">
      <c r="A1100" t="str">
        <f>IF(TRIM(INDEX(games!$A:$A,ROW()))="","",TRIM(INDEX(games!$A:$A,ROW())))</f>
      </c>
      <c r="B1100">
        <f>IF(OR($A1100="",INDEX(games!$B:$B,ROW())=""),"",INDEX(games!$B:$B,ROW()))</f>
      </c>
      <c r="C1100" t="str">
        <f>IF(OR($A1100="",INDEX(games!$C:$C,ROW())=""),"",INDEX(games!$C:$C,ROW()))</f>
      </c>
      <c r="D1100">
        <f>IF($A1100="","",COUNTIF($W$2:$W$2500,$A1100)+COUNTIF($X$2:$X$2500,$A1100))</f>
      </c>
      <c r="E1100">
        <f>IF($A1100="","",IFERROR(MATCH($C1100,$R$2:$R$5,0),0))</f>
      </c>
      <c r="F1100">
        <f>IF($A1100="","",MOD(ROW(),34))</f>
      </c>
      <c r="G1100">
        <f>IF($A1100="",NA(),IF($C1100="Action",$B1100,NA()))</f>
      </c>
      <c r="H1100">
        <f>IF($A1100="",NA(),IF($C1100="Action",1+$F1100*0.023,NA()))</f>
      </c>
      <c r="I1100">
        <f>IF($A1100="",NA(),IF($C1100="Strategy",$B1100,NA()))</f>
      </c>
      <c r="J1100">
        <f>IF($A1100="",NA(),IF($C1100="Strategy",2+$F1100*0.023,NA()))</f>
      </c>
      <c r="K1100">
        <f>IF($A1100="",NA(),IF($C1100="Deckbuilder",$B1100,NA()))</f>
      </c>
      <c r="L1100">
        <f>IF($A1100="",NA(),IF($C1100="Deckbuilder",3+$F1100*0.023,NA()))</f>
      </c>
      <c r="M1100">
        <f>IF($A1100="",NA(),IF($C1100="Traditional",$B1100,NA()))</f>
      </c>
      <c r="N1100">
        <f>IF($A1100="",NA(),IF($C1100="Traditional",4+$F1100*0.023,NA()))</f>
      </c>
      <c r="O1100">
        <f>IF($A1100="","",$D1100+ROW()/1000000)</f>
      </c>
      <c r="P1100" t="str">
        <f>IF(OR($A1100="",INDEX(games!$H:$H,ROW())=""),"",INDEX(games!$H:$H,ROW()))</f>
      </c>
      <c r="Q1100">
        <f>IF(OR($A1100="",$P1100&lt;&gt;"Yes"),"",$D1100+ROW()/1000000)</f>
      </c>
      <c r="T1100">
        <f>IF($Y1100="","",INDEX($B$2:$B$2000,$Y1100))</f>
      </c>
      <c r="U1100">
        <f>IF($Z1100="","",INDEX($B$2:$B$2000,$Z1100))</f>
      </c>
      <c r="V1100">
        <f>IF(OR($T1100="",$U1100=""),"",$U1100-$T1100)</f>
      </c>
      <c r="W1100" t="str">
        <f>IF(TRIM(INDEX(connections!$A:$A,ROW()))="","",TRIM(INDEX(connections!$A:$A,ROW())))</f>
      </c>
      <c r="X1100" t="str">
        <f>IF($W1100="","",TRIM(INDEX(connections!$B:$B,ROW())))</f>
      </c>
      <c r="Y1100">
        <f>IF($W1100="","",IFERROR(MATCH($W1100,$A$2:$A$2000,0),""))</f>
      </c>
      <c r="Z1100">
        <f>IF($X1100="","",IFERROR(MATCH($X1100,$A$2:$A$2000,0),""))</f>
      </c>
      <c r="AA1100" t="str">
        <f>IF($Y1100="","",INDEX($P$2:$P$2000,$Y1100))</f>
      </c>
      <c r="AB1100" t="str">
        <f>IF($Z1100="","",INDEX($P$2:$P$2000,$Z1100))</f>
      </c>
      <c r="AC1100">
        <f>IF(AND($AA1100="Yes",$AB1100="Yes"),1,"")</f>
      </c>
      <c r="AD1100">
        <f>IF(OR($Y1100="",$Z1100=""),"",IF(INDEX($C$2:$C$2000,$Y1100)=INDEX($C$2:$C$2000,$Z1100),0,1))</f>
      </c>
      <c r="AE1100">
        <f>IF($AC1100&lt;&gt;1,"",IF(AND(INDEX($AG$2:$AG$2000,$Y1100)=1,INDEX($AG$2:$AG$2000,$Z1100)=1),1,""))</f>
      </c>
      <c r="AG1100">
        <f>IF($A1100="","",COUNTIFS($W$2:$W$2500,$A1100,$AB$2:$AB$2500,"Yes")+COUNTIFS($X$2:$X$2500,$A1100,$AA$2:$AA$2500,"Yes"))</f>
      </c>
      <c r="AH1100" t="str">
        <f>IF(OR($P1100&lt;&gt;"Yes",N($AG1100)=0),"",IF(AND($AG1100=1,COUNTIFS($W$2:$W$2500,$A1100,$AE$2:$AE$2500,1)+COUNTIFS($X$2:$X$2500,$A1100,$AE$2:$AE$2500,1)&gt;0),"","Yes"))</f>
      </c>
      <c r="AI1100">
        <f>IF($AH1100="Yes",$AG1100,"")</f>
      </c>
      <c r="AJ1100">
        <f>IF($AI1100="","",$AI1100+ROW()/1000000)</f>
      </c>
      <c r="AK1100">
        <f>IF(OR($A1100="",$P1100="Yes",N($AG1100)=0),"",$AG1100+ROW()/1000000)</f>
      </c>
      <c r="AL1100" t="str">
        <f>IF($A1100="","",INDEX(games!$J:$J,ROW())&amp;"")</f>
      </c>
      <c r="AM1100">
        <f>IF($A1100="","",SUMPRODUCT($AO1100:$BD1100,'Map Analysis'!$AP$2^{0,1,2,3,4,5,6,7,8,9,10,11,12,13,14,15}))</f>
      </c>
      <c r="AN1100">
        <f>IF($A1100="","",$AM1100+ROW()/10000000)</f>
      </c>
      <c r="AO1100">
        <f>IF($A1100="","",COUNTIF($W$2:$W$2500,$A1100))</f>
      </c>
      <c r="AP1100">
        <f>IF($A1100="","",SUMIFS($BF$2:$BF$2500,$W$2:$W$2500,$A1100))</f>
      </c>
      <c r="AQ1100">
        <f>IF($A1100="","",SUMIFS($BG$2:$BG$2500,$W$2:$W$2500,$A1100))</f>
      </c>
      <c r="AR1100">
        <f>IF($A1100="","",SUMIFS($BH$2:$BH$2500,$W$2:$W$2500,$A1100))</f>
      </c>
      <c r="AS1100">
        <f>IF($A1100="","",SUMIFS($BI$2:$BI$2500,$W$2:$W$2500,$A1100))</f>
      </c>
      <c r="AT1100">
        <f>IF($A1100="","",SUMIFS($BJ$2:$BJ$2500,$W$2:$W$2500,$A1100))</f>
      </c>
      <c r="AU1100">
        <f>IF($A1100="","",SUMIFS($BK$2:$BK$2500,$W$2:$W$2500,$A1100))</f>
      </c>
      <c r="AV1100">
        <f>IF($A1100="","",SUMIFS($BL$2:$BL$2500,$W$2:$W$2500,$A1100))</f>
      </c>
      <c r="AW1100">
        <f>IF($A1100="","",SUMIFS($BM$2:$BM$2500,$W$2:$W$2500,$A1100))</f>
      </c>
      <c r="AX1100">
        <f>IF($A1100="","",SUMIFS($BN$2:$BN$2500,$W$2:$W$2500,$A1100))</f>
      </c>
      <c r="AY1100">
        <f>IF($A1100="","",SUMIFS($BO$2:$BO$2500,$W$2:$W$2500,$A1100))</f>
      </c>
      <c r="AZ1100">
        <f>IF($A1100="","",SUMIFS($BP$2:$BP$2500,$W$2:$W$2500,$A1100))</f>
      </c>
      <c r="BA1100">
        <f>IF($A1100="","",SUMIFS($BQ$2:$BQ$2500,$W$2:$W$2500,$A1100))</f>
      </c>
      <c r="BB1100">
        <f>IF($A1100="","",SUMIFS($BR$2:$BR$2500,$W$2:$W$2500,$A1100))</f>
      </c>
      <c r="BC1100">
        <f>IF($A1100="","",SUMIFS($BS$2:$BS$2500,$W$2:$W$2500,$A1100))</f>
      </c>
      <c r="BD1100">
        <f>IF($A1100="","",SUMIFS($BT$2:$BT$2500,$W$2:$W$2500,$A1100))</f>
      </c>
      <c r="BF1100">
        <f>IF($Z1100="","",INDEX($AO$2:$AO$2000,$Z1100))</f>
      </c>
      <c r="BG1100">
        <f>IF($Z1100="","",INDEX($AP$2:$AP$2000,$Z1100))</f>
      </c>
      <c r="BH1100">
        <f>IF($Z1100="","",INDEX($AQ$2:$AQ$2000,$Z1100))</f>
      </c>
      <c r="BI1100">
        <f>IF($Z1100="","",INDEX($AR$2:$AR$2000,$Z1100))</f>
      </c>
      <c r="BJ1100">
        <f>IF($Z1100="","",INDEX($AS$2:$AS$2000,$Z1100))</f>
      </c>
      <c r="BK1100">
        <f>IF($Z1100="","",INDEX($AT$2:$AT$2000,$Z1100))</f>
      </c>
      <c r="BL1100">
        <f>IF($Z1100="","",INDEX($AU$2:$AU$2000,$Z1100))</f>
      </c>
      <c r="BM1100">
        <f>IF($Z1100="","",INDEX($AV$2:$AV$2000,$Z1100))</f>
      </c>
      <c r="BN1100">
        <f>IF($Z1100="","",INDEX($AW$2:$AW$2000,$Z1100))</f>
      </c>
      <c r="BO1100">
        <f>IF($Z1100="","",INDEX($AX$2:$AX$2000,$Z1100))</f>
      </c>
      <c r="BP1100">
        <f>IF($Z1100="","",INDEX($AY$2:$AY$2000,$Z1100))</f>
      </c>
      <c r="BQ1100">
        <f>IF($Z1100="","",INDEX($AZ$2:$AZ$2000,$Z1100))</f>
      </c>
      <c r="BR1100">
        <f>IF($Z1100="","",INDEX($BA$2:$BA$2000,$Z1100))</f>
      </c>
      <c r="BS1100">
        <f>IF($Z1100="","",INDEX($BB$2:$BB$2000,$Z1100))</f>
      </c>
      <c r="BT1100">
        <f>IF($Z1100="","",INDEX($BC$2:$BC$2000,$Z1100))</f>
      </c>
      <c r="BV1100">
        <f>IF(OR($A1100="",$P1100&lt;&gt;"Yes",$AH1100="Yes"),"",1+N($AG1100))</f>
      </c>
      <c r="BW1100">
        <f>IF($A1100="","",COUNTIFS($W$2:$W$2500,$A1100,$BZ$2:$BZ$2500,"Yes")+COUNTIFS($X$2:$X$2500,$A1100,$BY$2:$BY$2500,"Yes"))</f>
      </c>
      <c r="BX1100">
        <f>IF(OR($A1100="",$P1100="Yes"),"",IF(N($BW1100)=0,0,1+SUMIFS($CB$2:$CB$2500,$W$2:$W$2500,$A1100)+SUMIFS($CA$2:$CA$2500,$X$2:$X$2500,$A1100)))</f>
      </c>
      <c r="BY1100" t="str">
        <f>IF($Y1100="","",INDEX($AH$2:$AH$2000,$Y1100)&amp;"")</f>
      </c>
      <c r="BZ1100" t="str">
        <f>IF($Z1100="","",INDEX($AH$2:$AH$2000,$Z1100)&amp;"")</f>
      </c>
      <c r="CA1100">
        <f>IF($Y1100="","",INDEX($BV$2:$BV$2000,$Y1100))</f>
      </c>
      <c r="CB1100">
        <f>IF($Z1100="","",INDEX($BV$2:$BV$2000,$Z1100))</f>
      </c>
    </row>
    <row r="1101">
      <c r="A1101" t="str">
        <f>IF(TRIM(INDEX(games!$A:$A,ROW()))="","",TRIM(INDEX(games!$A:$A,ROW())))</f>
      </c>
      <c r="B1101">
        <f>IF(OR($A1101="",INDEX(games!$B:$B,ROW())=""),"",INDEX(games!$B:$B,ROW()))</f>
      </c>
      <c r="C1101" t="str">
        <f>IF(OR($A1101="",INDEX(games!$C:$C,ROW())=""),"",INDEX(games!$C:$C,ROW()))</f>
      </c>
      <c r="D1101">
        <f>IF($A1101="","",COUNTIF($W$2:$W$2500,$A1101)+COUNTIF($X$2:$X$2500,$A1101))</f>
      </c>
      <c r="E1101">
        <f>IF($A1101="","",IFERROR(MATCH($C1101,$R$2:$R$5,0),0))</f>
      </c>
      <c r="F1101">
        <f>IF($A1101="","",MOD(ROW(),34))</f>
      </c>
      <c r="G1101">
        <f>IF($A1101="",NA(),IF($C1101="Action",$B1101,NA()))</f>
      </c>
      <c r="H1101">
        <f>IF($A1101="",NA(),IF($C1101="Action",1+$F1101*0.023,NA()))</f>
      </c>
      <c r="I1101">
        <f>IF($A1101="",NA(),IF($C1101="Strategy",$B1101,NA()))</f>
      </c>
      <c r="J1101">
        <f>IF($A1101="",NA(),IF($C1101="Strategy",2+$F1101*0.023,NA()))</f>
      </c>
      <c r="K1101">
        <f>IF($A1101="",NA(),IF($C1101="Deckbuilder",$B1101,NA()))</f>
      </c>
      <c r="L1101">
        <f>IF($A1101="",NA(),IF($C1101="Deckbuilder",3+$F1101*0.023,NA()))</f>
      </c>
      <c r="M1101">
        <f>IF($A1101="",NA(),IF($C1101="Traditional",$B1101,NA()))</f>
      </c>
      <c r="N1101">
        <f>IF($A1101="",NA(),IF($C1101="Traditional",4+$F1101*0.023,NA()))</f>
      </c>
      <c r="O1101">
        <f>IF($A1101="","",$D1101+ROW()/1000000)</f>
      </c>
      <c r="P1101" t="str">
        <f>IF(OR($A1101="",INDEX(games!$H:$H,ROW())=""),"",INDEX(games!$H:$H,ROW()))</f>
      </c>
      <c r="Q1101">
        <f>IF(OR($A1101="",$P1101&lt;&gt;"Yes"),"",$D1101+ROW()/1000000)</f>
      </c>
      <c r="T1101">
        <f>IF($Y1101="","",INDEX($B$2:$B$2000,$Y1101))</f>
      </c>
      <c r="U1101">
        <f>IF($Z1101="","",INDEX($B$2:$B$2000,$Z1101))</f>
      </c>
      <c r="V1101">
        <f>IF(OR($T1101="",$U1101=""),"",$U1101-$T1101)</f>
      </c>
      <c r="W1101" t="str">
        <f>IF(TRIM(INDEX(connections!$A:$A,ROW()))="","",TRIM(INDEX(connections!$A:$A,ROW())))</f>
      </c>
      <c r="X1101" t="str">
        <f>IF($W1101="","",TRIM(INDEX(connections!$B:$B,ROW())))</f>
      </c>
      <c r="Y1101">
        <f>IF($W1101="","",IFERROR(MATCH($W1101,$A$2:$A$2000,0),""))</f>
      </c>
      <c r="Z1101">
        <f>IF($X1101="","",IFERROR(MATCH($X1101,$A$2:$A$2000,0),""))</f>
      </c>
      <c r="AA1101" t="str">
        <f>IF($Y1101="","",INDEX($P$2:$P$2000,$Y1101))</f>
      </c>
      <c r="AB1101" t="str">
        <f>IF($Z1101="","",INDEX($P$2:$P$2000,$Z1101))</f>
      </c>
      <c r="AC1101">
        <f>IF(AND($AA1101="Yes",$AB1101="Yes"),1,"")</f>
      </c>
      <c r="AD1101">
        <f>IF(OR($Y1101="",$Z1101=""),"",IF(INDEX($C$2:$C$2000,$Y1101)=INDEX($C$2:$C$2000,$Z1101),0,1))</f>
      </c>
      <c r="AE1101">
        <f>IF($AC1101&lt;&gt;1,"",IF(AND(INDEX($AG$2:$AG$2000,$Y1101)=1,INDEX($AG$2:$AG$2000,$Z1101)=1),1,""))</f>
      </c>
      <c r="AG1101">
        <f>IF($A1101="","",COUNTIFS($W$2:$W$2500,$A1101,$AB$2:$AB$2500,"Yes")+COUNTIFS($X$2:$X$2500,$A1101,$AA$2:$AA$2500,"Yes"))</f>
      </c>
      <c r="AH1101" t="str">
        <f>IF(OR($P1101&lt;&gt;"Yes",N($AG1101)=0),"",IF(AND($AG1101=1,COUNTIFS($W$2:$W$2500,$A1101,$AE$2:$AE$2500,1)+COUNTIFS($X$2:$X$2500,$A1101,$AE$2:$AE$2500,1)&gt;0),"","Yes"))</f>
      </c>
      <c r="AI1101">
        <f>IF($AH1101="Yes",$AG1101,"")</f>
      </c>
      <c r="AJ1101">
        <f>IF($AI1101="","",$AI1101+ROW()/1000000)</f>
      </c>
      <c r="AK1101">
        <f>IF(OR($A1101="",$P1101="Yes",N($AG1101)=0),"",$AG1101+ROW()/1000000)</f>
      </c>
      <c r="AL1101" t="str">
        <f>IF($A1101="","",INDEX(games!$J:$J,ROW())&amp;"")</f>
      </c>
      <c r="AM1101">
        <f>IF($A1101="","",SUMPRODUCT($AO1101:$BD1101,'Map Analysis'!$AP$2^{0,1,2,3,4,5,6,7,8,9,10,11,12,13,14,15}))</f>
      </c>
      <c r="AN1101">
        <f>IF($A1101="","",$AM1101+ROW()/10000000)</f>
      </c>
      <c r="AO1101">
        <f>IF($A1101="","",COUNTIF($W$2:$W$2500,$A1101))</f>
      </c>
      <c r="AP1101">
        <f>IF($A1101="","",SUMIFS($BF$2:$BF$2500,$W$2:$W$2500,$A1101))</f>
      </c>
      <c r="AQ1101">
        <f>IF($A1101="","",SUMIFS($BG$2:$BG$2500,$W$2:$W$2500,$A1101))</f>
      </c>
      <c r="AR1101">
        <f>IF($A1101="","",SUMIFS($BH$2:$BH$2500,$W$2:$W$2500,$A1101))</f>
      </c>
      <c r="AS1101">
        <f>IF($A1101="","",SUMIFS($BI$2:$BI$2500,$W$2:$W$2500,$A1101))</f>
      </c>
      <c r="AT1101">
        <f>IF($A1101="","",SUMIFS($BJ$2:$BJ$2500,$W$2:$W$2500,$A1101))</f>
      </c>
      <c r="AU1101">
        <f>IF($A1101="","",SUMIFS($BK$2:$BK$2500,$W$2:$W$2500,$A1101))</f>
      </c>
      <c r="AV1101">
        <f>IF($A1101="","",SUMIFS($BL$2:$BL$2500,$W$2:$W$2500,$A1101))</f>
      </c>
      <c r="AW1101">
        <f>IF($A1101="","",SUMIFS($BM$2:$BM$2500,$W$2:$W$2500,$A1101))</f>
      </c>
      <c r="AX1101">
        <f>IF($A1101="","",SUMIFS($BN$2:$BN$2500,$W$2:$W$2500,$A1101))</f>
      </c>
      <c r="AY1101">
        <f>IF($A1101="","",SUMIFS($BO$2:$BO$2500,$W$2:$W$2500,$A1101))</f>
      </c>
      <c r="AZ1101">
        <f>IF($A1101="","",SUMIFS($BP$2:$BP$2500,$W$2:$W$2500,$A1101))</f>
      </c>
      <c r="BA1101">
        <f>IF($A1101="","",SUMIFS($BQ$2:$BQ$2500,$W$2:$W$2500,$A1101))</f>
      </c>
      <c r="BB1101">
        <f>IF($A1101="","",SUMIFS($BR$2:$BR$2500,$W$2:$W$2500,$A1101))</f>
      </c>
      <c r="BC1101">
        <f>IF($A1101="","",SUMIFS($BS$2:$BS$2500,$W$2:$W$2500,$A1101))</f>
      </c>
      <c r="BD1101">
        <f>IF($A1101="","",SUMIFS($BT$2:$BT$2500,$W$2:$W$2500,$A1101))</f>
      </c>
      <c r="BF1101">
        <f>IF($Z1101="","",INDEX($AO$2:$AO$2000,$Z1101))</f>
      </c>
      <c r="BG1101">
        <f>IF($Z1101="","",INDEX($AP$2:$AP$2000,$Z1101))</f>
      </c>
      <c r="BH1101">
        <f>IF($Z1101="","",INDEX($AQ$2:$AQ$2000,$Z1101))</f>
      </c>
      <c r="BI1101">
        <f>IF($Z1101="","",INDEX($AR$2:$AR$2000,$Z1101))</f>
      </c>
      <c r="BJ1101">
        <f>IF($Z1101="","",INDEX($AS$2:$AS$2000,$Z1101))</f>
      </c>
      <c r="BK1101">
        <f>IF($Z1101="","",INDEX($AT$2:$AT$2000,$Z1101))</f>
      </c>
      <c r="BL1101">
        <f>IF($Z1101="","",INDEX($AU$2:$AU$2000,$Z1101))</f>
      </c>
      <c r="BM1101">
        <f>IF($Z1101="","",INDEX($AV$2:$AV$2000,$Z1101))</f>
      </c>
      <c r="BN1101">
        <f>IF($Z1101="","",INDEX($AW$2:$AW$2000,$Z1101))</f>
      </c>
      <c r="BO1101">
        <f>IF($Z1101="","",INDEX($AX$2:$AX$2000,$Z1101))</f>
      </c>
      <c r="BP1101">
        <f>IF($Z1101="","",INDEX($AY$2:$AY$2000,$Z1101))</f>
      </c>
      <c r="BQ1101">
        <f>IF($Z1101="","",INDEX($AZ$2:$AZ$2000,$Z1101))</f>
      </c>
      <c r="BR1101">
        <f>IF($Z1101="","",INDEX($BA$2:$BA$2000,$Z1101))</f>
      </c>
      <c r="BS1101">
        <f>IF($Z1101="","",INDEX($BB$2:$BB$2000,$Z1101))</f>
      </c>
      <c r="BT1101">
        <f>IF($Z1101="","",INDEX($BC$2:$BC$2000,$Z1101))</f>
      </c>
      <c r="BV1101">
        <f>IF(OR($A1101="",$P1101&lt;&gt;"Yes",$AH1101="Yes"),"",1+N($AG1101))</f>
      </c>
      <c r="BW1101">
        <f>IF($A1101="","",COUNTIFS($W$2:$W$2500,$A1101,$BZ$2:$BZ$2500,"Yes")+COUNTIFS($X$2:$X$2500,$A1101,$BY$2:$BY$2500,"Yes"))</f>
      </c>
      <c r="BX1101">
        <f>IF(OR($A1101="",$P1101="Yes"),"",IF(N($BW1101)=0,0,1+SUMIFS($CB$2:$CB$2500,$W$2:$W$2500,$A1101)+SUMIFS($CA$2:$CA$2500,$X$2:$X$2500,$A1101)))</f>
      </c>
      <c r="BY1101" t="str">
        <f>IF($Y1101="","",INDEX($AH$2:$AH$2000,$Y1101)&amp;"")</f>
      </c>
      <c r="BZ1101" t="str">
        <f>IF($Z1101="","",INDEX($AH$2:$AH$2000,$Z1101)&amp;"")</f>
      </c>
      <c r="CA1101">
        <f>IF($Y1101="","",INDEX($BV$2:$BV$2000,$Y1101))</f>
      </c>
      <c r="CB1101">
        <f>IF($Z1101="","",INDEX($BV$2:$BV$2000,$Z1101))</f>
      </c>
    </row>
    <row r="1102">
      <c r="A1102" t="str">
        <f>IF(TRIM(INDEX(games!$A:$A,ROW()))="","",TRIM(INDEX(games!$A:$A,ROW())))</f>
      </c>
      <c r="B1102">
        <f>IF(OR($A1102="",INDEX(games!$B:$B,ROW())=""),"",INDEX(games!$B:$B,ROW()))</f>
      </c>
      <c r="C1102" t="str">
        <f>IF(OR($A1102="",INDEX(games!$C:$C,ROW())=""),"",INDEX(games!$C:$C,ROW()))</f>
      </c>
      <c r="D1102">
        <f>IF($A1102="","",COUNTIF($W$2:$W$2500,$A1102)+COUNTIF($X$2:$X$2500,$A1102))</f>
      </c>
      <c r="E1102">
        <f>IF($A1102="","",IFERROR(MATCH($C1102,$R$2:$R$5,0),0))</f>
      </c>
      <c r="F1102">
        <f>IF($A1102="","",MOD(ROW(),34))</f>
      </c>
      <c r="G1102">
        <f>IF($A1102="",NA(),IF($C1102="Action",$B1102,NA()))</f>
      </c>
      <c r="H1102">
        <f>IF($A1102="",NA(),IF($C1102="Action",1+$F1102*0.023,NA()))</f>
      </c>
      <c r="I1102">
        <f>IF($A1102="",NA(),IF($C1102="Strategy",$B1102,NA()))</f>
      </c>
      <c r="J1102">
        <f>IF($A1102="",NA(),IF($C1102="Strategy",2+$F1102*0.023,NA()))</f>
      </c>
      <c r="K1102">
        <f>IF($A1102="",NA(),IF($C1102="Deckbuilder",$B1102,NA()))</f>
      </c>
      <c r="L1102">
        <f>IF($A1102="",NA(),IF($C1102="Deckbuilder",3+$F1102*0.023,NA()))</f>
      </c>
      <c r="M1102">
        <f>IF($A1102="",NA(),IF($C1102="Traditional",$B1102,NA()))</f>
      </c>
      <c r="N1102">
        <f>IF($A1102="",NA(),IF($C1102="Traditional",4+$F1102*0.023,NA()))</f>
      </c>
      <c r="O1102">
        <f>IF($A1102="","",$D1102+ROW()/1000000)</f>
      </c>
      <c r="P1102" t="str">
        <f>IF(OR($A1102="",INDEX(games!$H:$H,ROW())=""),"",INDEX(games!$H:$H,ROW()))</f>
      </c>
      <c r="Q1102">
        <f>IF(OR($A1102="",$P1102&lt;&gt;"Yes"),"",$D1102+ROW()/1000000)</f>
      </c>
      <c r="T1102">
        <f>IF($Y1102="","",INDEX($B$2:$B$2000,$Y1102))</f>
      </c>
      <c r="U1102">
        <f>IF($Z1102="","",INDEX($B$2:$B$2000,$Z1102))</f>
      </c>
      <c r="V1102">
        <f>IF(OR($T1102="",$U1102=""),"",$U1102-$T1102)</f>
      </c>
      <c r="W1102" t="str">
        <f>IF(TRIM(INDEX(connections!$A:$A,ROW()))="","",TRIM(INDEX(connections!$A:$A,ROW())))</f>
      </c>
      <c r="X1102" t="str">
        <f>IF($W1102="","",TRIM(INDEX(connections!$B:$B,ROW())))</f>
      </c>
      <c r="Y1102">
        <f>IF($W1102="","",IFERROR(MATCH($W1102,$A$2:$A$2000,0),""))</f>
      </c>
      <c r="Z1102">
        <f>IF($X1102="","",IFERROR(MATCH($X1102,$A$2:$A$2000,0),""))</f>
      </c>
      <c r="AA1102" t="str">
        <f>IF($Y1102="","",INDEX($P$2:$P$2000,$Y1102))</f>
      </c>
      <c r="AB1102" t="str">
        <f>IF($Z1102="","",INDEX($P$2:$P$2000,$Z1102))</f>
      </c>
      <c r="AC1102">
        <f>IF(AND($AA1102="Yes",$AB1102="Yes"),1,"")</f>
      </c>
      <c r="AD1102">
        <f>IF(OR($Y1102="",$Z1102=""),"",IF(INDEX($C$2:$C$2000,$Y1102)=INDEX($C$2:$C$2000,$Z1102),0,1))</f>
      </c>
      <c r="AE1102">
        <f>IF($AC1102&lt;&gt;1,"",IF(AND(INDEX($AG$2:$AG$2000,$Y1102)=1,INDEX($AG$2:$AG$2000,$Z1102)=1),1,""))</f>
      </c>
      <c r="AG1102">
        <f>IF($A1102="","",COUNTIFS($W$2:$W$2500,$A1102,$AB$2:$AB$2500,"Yes")+COUNTIFS($X$2:$X$2500,$A1102,$AA$2:$AA$2500,"Yes"))</f>
      </c>
      <c r="AH1102" t="str">
        <f>IF(OR($P1102&lt;&gt;"Yes",N($AG1102)=0),"",IF(AND($AG1102=1,COUNTIFS($W$2:$W$2500,$A1102,$AE$2:$AE$2500,1)+COUNTIFS($X$2:$X$2500,$A1102,$AE$2:$AE$2500,1)&gt;0),"","Yes"))</f>
      </c>
      <c r="AI1102">
        <f>IF($AH1102="Yes",$AG1102,"")</f>
      </c>
      <c r="AJ1102">
        <f>IF($AI1102="","",$AI1102+ROW()/1000000)</f>
      </c>
      <c r="AK1102">
        <f>IF(OR($A1102="",$P1102="Yes",N($AG1102)=0),"",$AG1102+ROW()/1000000)</f>
      </c>
      <c r="AL1102" t="str">
        <f>IF($A1102="","",INDEX(games!$J:$J,ROW())&amp;"")</f>
      </c>
      <c r="AM1102">
        <f>IF($A1102="","",SUMPRODUCT($AO1102:$BD1102,'Map Analysis'!$AP$2^{0,1,2,3,4,5,6,7,8,9,10,11,12,13,14,15}))</f>
      </c>
      <c r="AN1102">
        <f>IF($A1102="","",$AM1102+ROW()/10000000)</f>
      </c>
      <c r="AO1102">
        <f>IF($A1102="","",COUNTIF($W$2:$W$2500,$A1102))</f>
      </c>
      <c r="AP1102">
        <f>IF($A1102="","",SUMIFS($BF$2:$BF$2500,$W$2:$W$2500,$A1102))</f>
      </c>
      <c r="AQ1102">
        <f>IF($A1102="","",SUMIFS($BG$2:$BG$2500,$W$2:$W$2500,$A1102))</f>
      </c>
      <c r="AR1102">
        <f>IF($A1102="","",SUMIFS($BH$2:$BH$2500,$W$2:$W$2500,$A1102))</f>
      </c>
      <c r="AS1102">
        <f>IF($A1102="","",SUMIFS($BI$2:$BI$2500,$W$2:$W$2500,$A1102))</f>
      </c>
      <c r="AT1102">
        <f>IF($A1102="","",SUMIFS($BJ$2:$BJ$2500,$W$2:$W$2500,$A1102))</f>
      </c>
      <c r="AU1102">
        <f>IF($A1102="","",SUMIFS($BK$2:$BK$2500,$W$2:$W$2500,$A1102))</f>
      </c>
      <c r="AV1102">
        <f>IF($A1102="","",SUMIFS($BL$2:$BL$2500,$W$2:$W$2500,$A1102))</f>
      </c>
      <c r="AW1102">
        <f>IF($A1102="","",SUMIFS($BM$2:$BM$2500,$W$2:$W$2500,$A1102))</f>
      </c>
      <c r="AX1102">
        <f>IF($A1102="","",SUMIFS($BN$2:$BN$2500,$W$2:$W$2500,$A1102))</f>
      </c>
      <c r="AY1102">
        <f>IF($A1102="","",SUMIFS($BO$2:$BO$2500,$W$2:$W$2500,$A1102))</f>
      </c>
      <c r="AZ1102">
        <f>IF($A1102="","",SUMIFS($BP$2:$BP$2500,$W$2:$W$2500,$A1102))</f>
      </c>
      <c r="BA1102">
        <f>IF($A1102="","",SUMIFS($BQ$2:$BQ$2500,$W$2:$W$2500,$A1102))</f>
      </c>
      <c r="BB1102">
        <f>IF($A1102="","",SUMIFS($BR$2:$BR$2500,$W$2:$W$2500,$A1102))</f>
      </c>
      <c r="BC1102">
        <f>IF($A1102="","",SUMIFS($BS$2:$BS$2500,$W$2:$W$2500,$A1102))</f>
      </c>
      <c r="BD1102">
        <f>IF($A1102="","",SUMIFS($BT$2:$BT$2500,$W$2:$W$2500,$A1102))</f>
      </c>
      <c r="BF1102">
        <f>IF($Z1102="","",INDEX($AO$2:$AO$2000,$Z1102))</f>
      </c>
      <c r="BG1102">
        <f>IF($Z1102="","",INDEX($AP$2:$AP$2000,$Z1102))</f>
      </c>
      <c r="BH1102">
        <f>IF($Z1102="","",INDEX($AQ$2:$AQ$2000,$Z1102))</f>
      </c>
      <c r="BI1102">
        <f>IF($Z1102="","",INDEX($AR$2:$AR$2000,$Z1102))</f>
      </c>
      <c r="BJ1102">
        <f>IF($Z1102="","",INDEX($AS$2:$AS$2000,$Z1102))</f>
      </c>
      <c r="BK1102">
        <f>IF($Z1102="","",INDEX($AT$2:$AT$2000,$Z1102))</f>
      </c>
      <c r="BL1102">
        <f>IF($Z1102="","",INDEX($AU$2:$AU$2000,$Z1102))</f>
      </c>
      <c r="BM1102">
        <f>IF($Z1102="","",INDEX($AV$2:$AV$2000,$Z1102))</f>
      </c>
      <c r="BN1102">
        <f>IF($Z1102="","",INDEX($AW$2:$AW$2000,$Z1102))</f>
      </c>
      <c r="BO1102">
        <f>IF($Z1102="","",INDEX($AX$2:$AX$2000,$Z1102))</f>
      </c>
      <c r="BP1102">
        <f>IF($Z1102="","",INDEX($AY$2:$AY$2000,$Z1102))</f>
      </c>
      <c r="BQ1102">
        <f>IF($Z1102="","",INDEX($AZ$2:$AZ$2000,$Z1102))</f>
      </c>
      <c r="BR1102">
        <f>IF($Z1102="","",INDEX($BA$2:$BA$2000,$Z1102))</f>
      </c>
      <c r="BS1102">
        <f>IF($Z1102="","",INDEX($BB$2:$BB$2000,$Z1102))</f>
      </c>
      <c r="BT1102">
        <f>IF($Z1102="","",INDEX($BC$2:$BC$2000,$Z1102))</f>
      </c>
      <c r="BV1102">
        <f>IF(OR($A1102="",$P1102&lt;&gt;"Yes",$AH1102="Yes"),"",1+N($AG1102))</f>
      </c>
      <c r="BW1102">
        <f>IF($A1102="","",COUNTIFS($W$2:$W$2500,$A1102,$BZ$2:$BZ$2500,"Yes")+COUNTIFS($X$2:$X$2500,$A1102,$BY$2:$BY$2500,"Yes"))</f>
      </c>
      <c r="BX1102">
        <f>IF(OR($A1102="",$P1102="Yes"),"",IF(N($BW1102)=0,0,1+SUMIFS($CB$2:$CB$2500,$W$2:$W$2500,$A1102)+SUMIFS($CA$2:$CA$2500,$X$2:$X$2500,$A1102)))</f>
      </c>
      <c r="BY1102" t="str">
        <f>IF($Y1102="","",INDEX($AH$2:$AH$2000,$Y1102)&amp;"")</f>
      </c>
      <c r="BZ1102" t="str">
        <f>IF($Z1102="","",INDEX($AH$2:$AH$2000,$Z1102)&amp;"")</f>
      </c>
      <c r="CA1102">
        <f>IF($Y1102="","",INDEX($BV$2:$BV$2000,$Y1102))</f>
      </c>
      <c r="CB1102">
        <f>IF($Z1102="","",INDEX($BV$2:$BV$2000,$Z1102))</f>
      </c>
    </row>
    <row r="1103">
      <c r="A1103" t="str">
        <f>IF(TRIM(INDEX(games!$A:$A,ROW()))="","",TRIM(INDEX(games!$A:$A,ROW())))</f>
      </c>
      <c r="B1103">
        <f>IF(OR($A1103="",INDEX(games!$B:$B,ROW())=""),"",INDEX(games!$B:$B,ROW()))</f>
      </c>
      <c r="C1103" t="str">
        <f>IF(OR($A1103="",INDEX(games!$C:$C,ROW())=""),"",INDEX(games!$C:$C,ROW()))</f>
      </c>
      <c r="D1103">
        <f>IF($A1103="","",COUNTIF($W$2:$W$2500,$A1103)+COUNTIF($X$2:$X$2500,$A1103))</f>
      </c>
      <c r="E1103">
        <f>IF($A1103="","",IFERROR(MATCH($C1103,$R$2:$R$5,0),0))</f>
      </c>
      <c r="F1103">
        <f>IF($A1103="","",MOD(ROW(),34))</f>
      </c>
      <c r="G1103">
        <f>IF($A1103="",NA(),IF($C1103="Action",$B1103,NA()))</f>
      </c>
      <c r="H1103">
        <f>IF($A1103="",NA(),IF($C1103="Action",1+$F1103*0.023,NA()))</f>
      </c>
      <c r="I1103">
        <f>IF($A1103="",NA(),IF($C1103="Strategy",$B1103,NA()))</f>
      </c>
      <c r="J1103">
        <f>IF($A1103="",NA(),IF($C1103="Strategy",2+$F1103*0.023,NA()))</f>
      </c>
      <c r="K1103">
        <f>IF($A1103="",NA(),IF($C1103="Deckbuilder",$B1103,NA()))</f>
      </c>
      <c r="L1103">
        <f>IF($A1103="",NA(),IF($C1103="Deckbuilder",3+$F1103*0.023,NA()))</f>
      </c>
      <c r="M1103">
        <f>IF($A1103="",NA(),IF($C1103="Traditional",$B1103,NA()))</f>
      </c>
      <c r="N1103">
        <f>IF($A1103="",NA(),IF($C1103="Traditional",4+$F1103*0.023,NA()))</f>
      </c>
      <c r="O1103">
        <f>IF($A1103="","",$D1103+ROW()/1000000)</f>
      </c>
      <c r="P1103" t="str">
        <f>IF(OR($A1103="",INDEX(games!$H:$H,ROW())=""),"",INDEX(games!$H:$H,ROW()))</f>
      </c>
      <c r="Q1103">
        <f>IF(OR($A1103="",$P1103&lt;&gt;"Yes"),"",$D1103+ROW()/1000000)</f>
      </c>
      <c r="T1103">
        <f>IF($Y1103="","",INDEX($B$2:$B$2000,$Y1103))</f>
      </c>
      <c r="U1103">
        <f>IF($Z1103="","",INDEX($B$2:$B$2000,$Z1103))</f>
      </c>
      <c r="V1103">
        <f>IF(OR($T1103="",$U1103=""),"",$U1103-$T1103)</f>
      </c>
      <c r="W1103" t="str">
        <f>IF(TRIM(INDEX(connections!$A:$A,ROW()))="","",TRIM(INDEX(connections!$A:$A,ROW())))</f>
      </c>
      <c r="X1103" t="str">
        <f>IF($W1103="","",TRIM(INDEX(connections!$B:$B,ROW())))</f>
      </c>
      <c r="Y1103">
        <f>IF($W1103="","",IFERROR(MATCH($W1103,$A$2:$A$2000,0),""))</f>
      </c>
      <c r="Z1103">
        <f>IF($X1103="","",IFERROR(MATCH($X1103,$A$2:$A$2000,0),""))</f>
      </c>
      <c r="AA1103" t="str">
        <f>IF($Y1103="","",INDEX($P$2:$P$2000,$Y1103))</f>
      </c>
      <c r="AB1103" t="str">
        <f>IF($Z1103="","",INDEX($P$2:$P$2000,$Z1103))</f>
      </c>
      <c r="AC1103">
        <f>IF(AND($AA1103="Yes",$AB1103="Yes"),1,"")</f>
      </c>
      <c r="AD1103">
        <f>IF(OR($Y1103="",$Z1103=""),"",IF(INDEX($C$2:$C$2000,$Y1103)=INDEX($C$2:$C$2000,$Z1103),0,1))</f>
      </c>
      <c r="AE1103">
        <f>IF($AC1103&lt;&gt;1,"",IF(AND(INDEX($AG$2:$AG$2000,$Y1103)=1,INDEX($AG$2:$AG$2000,$Z1103)=1),1,""))</f>
      </c>
      <c r="AG1103">
        <f>IF($A1103="","",COUNTIFS($W$2:$W$2500,$A1103,$AB$2:$AB$2500,"Yes")+COUNTIFS($X$2:$X$2500,$A1103,$AA$2:$AA$2500,"Yes"))</f>
      </c>
      <c r="AH1103" t="str">
        <f>IF(OR($P1103&lt;&gt;"Yes",N($AG1103)=0),"",IF(AND($AG1103=1,COUNTIFS($W$2:$W$2500,$A1103,$AE$2:$AE$2500,1)+COUNTIFS($X$2:$X$2500,$A1103,$AE$2:$AE$2500,1)&gt;0),"","Yes"))</f>
      </c>
      <c r="AI1103">
        <f>IF($AH1103="Yes",$AG1103,"")</f>
      </c>
      <c r="AJ1103">
        <f>IF($AI1103="","",$AI1103+ROW()/1000000)</f>
      </c>
      <c r="AK1103">
        <f>IF(OR($A1103="",$P1103="Yes",N($AG1103)=0),"",$AG1103+ROW()/1000000)</f>
      </c>
      <c r="AL1103" t="str">
        <f>IF($A1103="","",INDEX(games!$J:$J,ROW())&amp;"")</f>
      </c>
      <c r="AM1103">
        <f>IF($A1103="","",SUMPRODUCT($AO1103:$BD1103,'Map Analysis'!$AP$2^{0,1,2,3,4,5,6,7,8,9,10,11,12,13,14,15}))</f>
      </c>
      <c r="AN1103">
        <f>IF($A1103="","",$AM1103+ROW()/10000000)</f>
      </c>
      <c r="AO1103">
        <f>IF($A1103="","",COUNTIF($W$2:$W$2500,$A1103))</f>
      </c>
      <c r="AP1103">
        <f>IF($A1103="","",SUMIFS($BF$2:$BF$2500,$W$2:$W$2500,$A1103))</f>
      </c>
      <c r="AQ1103">
        <f>IF($A1103="","",SUMIFS($BG$2:$BG$2500,$W$2:$W$2500,$A1103))</f>
      </c>
      <c r="AR1103">
        <f>IF($A1103="","",SUMIFS($BH$2:$BH$2500,$W$2:$W$2500,$A1103))</f>
      </c>
      <c r="AS1103">
        <f>IF($A1103="","",SUMIFS($BI$2:$BI$2500,$W$2:$W$2500,$A1103))</f>
      </c>
      <c r="AT1103">
        <f>IF($A1103="","",SUMIFS($BJ$2:$BJ$2500,$W$2:$W$2500,$A1103))</f>
      </c>
      <c r="AU1103">
        <f>IF($A1103="","",SUMIFS($BK$2:$BK$2500,$W$2:$W$2500,$A1103))</f>
      </c>
      <c r="AV1103">
        <f>IF($A1103="","",SUMIFS($BL$2:$BL$2500,$W$2:$W$2500,$A1103))</f>
      </c>
      <c r="AW1103">
        <f>IF($A1103="","",SUMIFS($BM$2:$BM$2500,$W$2:$W$2500,$A1103))</f>
      </c>
      <c r="AX1103">
        <f>IF($A1103="","",SUMIFS($BN$2:$BN$2500,$W$2:$W$2500,$A1103))</f>
      </c>
      <c r="AY1103">
        <f>IF($A1103="","",SUMIFS($BO$2:$BO$2500,$W$2:$W$2500,$A1103))</f>
      </c>
      <c r="AZ1103">
        <f>IF($A1103="","",SUMIFS($BP$2:$BP$2500,$W$2:$W$2500,$A1103))</f>
      </c>
      <c r="BA1103">
        <f>IF($A1103="","",SUMIFS($BQ$2:$BQ$2500,$W$2:$W$2500,$A1103))</f>
      </c>
      <c r="BB1103">
        <f>IF($A1103="","",SUMIFS($BR$2:$BR$2500,$W$2:$W$2500,$A1103))</f>
      </c>
      <c r="BC1103">
        <f>IF($A1103="","",SUMIFS($BS$2:$BS$2500,$W$2:$W$2500,$A1103))</f>
      </c>
      <c r="BD1103">
        <f>IF($A1103="","",SUMIFS($BT$2:$BT$2500,$W$2:$W$2500,$A1103))</f>
      </c>
      <c r="BF1103">
        <f>IF($Z1103="","",INDEX($AO$2:$AO$2000,$Z1103))</f>
      </c>
      <c r="BG1103">
        <f>IF($Z1103="","",INDEX($AP$2:$AP$2000,$Z1103))</f>
      </c>
      <c r="BH1103">
        <f>IF($Z1103="","",INDEX($AQ$2:$AQ$2000,$Z1103))</f>
      </c>
      <c r="BI1103">
        <f>IF($Z1103="","",INDEX($AR$2:$AR$2000,$Z1103))</f>
      </c>
      <c r="BJ1103">
        <f>IF($Z1103="","",INDEX($AS$2:$AS$2000,$Z1103))</f>
      </c>
      <c r="BK1103">
        <f>IF($Z1103="","",INDEX($AT$2:$AT$2000,$Z1103))</f>
      </c>
      <c r="BL1103">
        <f>IF($Z1103="","",INDEX($AU$2:$AU$2000,$Z1103))</f>
      </c>
      <c r="BM1103">
        <f>IF($Z1103="","",INDEX($AV$2:$AV$2000,$Z1103))</f>
      </c>
      <c r="BN1103">
        <f>IF($Z1103="","",INDEX($AW$2:$AW$2000,$Z1103))</f>
      </c>
      <c r="BO1103">
        <f>IF($Z1103="","",INDEX($AX$2:$AX$2000,$Z1103))</f>
      </c>
      <c r="BP1103">
        <f>IF($Z1103="","",INDEX($AY$2:$AY$2000,$Z1103))</f>
      </c>
      <c r="BQ1103">
        <f>IF($Z1103="","",INDEX($AZ$2:$AZ$2000,$Z1103))</f>
      </c>
      <c r="BR1103">
        <f>IF($Z1103="","",INDEX($BA$2:$BA$2000,$Z1103))</f>
      </c>
      <c r="BS1103">
        <f>IF($Z1103="","",INDEX($BB$2:$BB$2000,$Z1103))</f>
      </c>
      <c r="BT1103">
        <f>IF($Z1103="","",INDEX($BC$2:$BC$2000,$Z1103))</f>
      </c>
      <c r="BV1103">
        <f>IF(OR($A1103="",$P1103&lt;&gt;"Yes",$AH1103="Yes"),"",1+N($AG1103))</f>
      </c>
      <c r="BW1103">
        <f>IF($A1103="","",COUNTIFS($W$2:$W$2500,$A1103,$BZ$2:$BZ$2500,"Yes")+COUNTIFS($X$2:$X$2500,$A1103,$BY$2:$BY$2500,"Yes"))</f>
      </c>
      <c r="BX1103">
        <f>IF(OR($A1103="",$P1103="Yes"),"",IF(N($BW1103)=0,0,1+SUMIFS($CB$2:$CB$2500,$W$2:$W$2500,$A1103)+SUMIFS($CA$2:$CA$2500,$X$2:$X$2500,$A1103)))</f>
      </c>
      <c r="BY1103" t="str">
        <f>IF($Y1103="","",INDEX($AH$2:$AH$2000,$Y1103)&amp;"")</f>
      </c>
      <c r="BZ1103" t="str">
        <f>IF($Z1103="","",INDEX($AH$2:$AH$2000,$Z1103)&amp;"")</f>
      </c>
      <c r="CA1103">
        <f>IF($Y1103="","",INDEX($BV$2:$BV$2000,$Y1103))</f>
      </c>
      <c r="CB1103">
        <f>IF($Z1103="","",INDEX($BV$2:$BV$2000,$Z1103))</f>
      </c>
    </row>
    <row r="1104">
      <c r="A1104" t="str">
        <f>IF(TRIM(INDEX(games!$A:$A,ROW()))="","",TRIM(INDEX(games!$A:$A,ROW())))</f>
      </c>
      <c r="B1104">
        <f>IF(OR($A1104="",INDEX(games!$B:$B,ROW())=""),"",INDEX(games!$B:$B,ROW()))</f>
      </c>
      <c r="C1104" t="str">
        <f>IF(OR($A1104="",INDEX(games!$C:$C,ROW())=""),"",INDEX(games!$C:$C,ROW()))</f>
      </c>
      <c r="D1104">
        <f>IF($A1104="","",COUNTIF($W$2:$W$2500,$A1104)+COUNTIF($X$2:$X$2500,$A1104))</f>
      </c>
      <c r="E1104">
        <f>IF($A1104="","",IFERROR(MATCH($C1104,$R$2:$R$5,0),0))</f>
      </c>
      <c r="F1104">
        <f>IF($A1104="","",MOD(ROW(),34))</f>
      </c>
      <c r="G1104">
        <f>IF($A1104="",NA(),IF($C1104="Action",$B1104,NA()))</f>
      </c>
      <c r="H1104">
        <f>IF($A1104="",NA(),IF($C1104="Action",1+$F1104*0.023,NA()))</f>
      </c>
      <c r="I1104">
        <f>IF($A1104="",NA(),IF($C1104="Strategy",$B1104,NA()))</f>
      </c>
      <c r="J1104">
        <f>IF($A1104="",NA(),IF($C1104="Strategy",2+$F1104*0.023,NA()))</f>
      </c>
      <c r="K1104">
        <f>IF($A1104="",NA(),IF($C1104="Deckbuilder",$B1104,NA()))</f>
      </c>
      <c r="L1104">
        <f>IF($A1104="",NA(),IF($C1104="Deckbuilder",3+$F1104*0.023,NA()))</f>
      </c>
      <c r="M1104">
        <f>IF($A1104="",NA(),IF($C1104="Traditional",$B1104,NA()))</f>
      </c>
      <c r="N1104">
        <f>IF($A1104="",NA(),IF($C1104="Traditional",4+$F1104*0.023,NA()))</f>
      </c>
      <c r="O1104">
        <f>IF($A1104="","",$D1104+ROW()/1000000)</f>
      </c>
      <c r="P1104" t="str">
        <f>IF(OR($A1104="",INDEX(games!$H:$H,ROW())=""),"",INDEX(games!$H:$H,ROW()))</f>
      </c>
      <c r="Q1104">
        <f>IF(OR($A1104="",$P1104&lt;&gt;"Yes"),"",$D1104+ROW()/1000000)</f>
      </c>
      <c r="T1104">
        <f>IF($Y1104="","",INDEX($B$2:$B$2000,$Y1104))</f>
      </c>
      <c r="U1104">
        <f>IF($Z1104="","",INDEX($B$2:$B$2000,$Z1104))</f>
      </c>
      <c r="V1104">
        <f>IF(OR($T1104="",$U1104=""),"",$U1104-$T1104)</f>
      </c>
      <c r="W1104" t="str">
        <f>IF(TRIM(INDEX(connections!$A:$A,ROW()))="","",TRIM(INDEX(connections!$A:$A,ROW())))</f>
      </c>
      <c r="X1104" t="str">
        <f>IF($W1104="","",TRIM(INDEX(connections!$B:$B,ROW())))</f>
      </c>
      <c r="Y1104">
        <f>IF($W1104="","",IFERROR(MATCH($W1104,$A$2:$A$2000,0),""))</f>
      </c>
      <c r="Z1104">
        <f>IF($X1104="","",IFERROR(MATCH($X1104,$A$2:$A$2000,0),""))</f>
      </c>
      <c r="AA1104" t="str">
        <f>IF($Y1104="","",INDEX($P$2:$P$2000,$Y1104))</f>
      </c>
      <c r="AB1104" t="str">
        <f>IF($Z1104="","",INDEX($P$2:$P$2000,$Z1104))</f>
      </c>
      <c r="AC1104">
        <f>IF(AND($AA1104="Yes",$AB1104="Yes"),1,"")</f>
      </c>
      <c r="AD1104">
        <f>IF(OR($Y1104="",$Z1104=""),"",IF(INDEX($C$2:$C$2000,$Y1104)=INDEX($C$2:$C$2000,$Z1104),0,1))</f>
      </c>
      <c r="AE1104">
        <f>IF($AC1104&lt;&gt;1,"",IF(AND(INDEX($AG$2:$AG$2000,$Y1104)=1,INDEX($AG$2:$AG$2000,$Z1104)=1),1,""))</f>
      </c>
      <c r="AG1104">
        <f>IF($A1104="","",COUNTIFS($W$2:$W$2500,$A1104,$AB$2:$AB$2500,"Yes")+COUNTIFS($X$2:$X$2500,$A1104,$AA$2:$AA$2500,"Yes"))</f>
      </c>
      <c r="AH1104" t="str">
        <f>IF(OR($P1104&lt;&gt;"Yes",N($AG1104)=0),"",IF(AND($AG1104=1,COUNTIFS($W$2:$W$2500,$A1104,$AE$2:$AE$2500,1)+COUNTIFS($X$2:$X$2500,$A1104,$AE$2:$AE$2500,1)&gt;0),"","Yes"))</f>
      </c>
      <c r="AI1104">
        <f>IF($AH1104="Yes",$AG1104,"")</f>
      </c>
      <c r="AJ1104">
        <f>IF($AI1104="","",$AI1104+ROW()/1000000)</f>
      </c>
      <c r="AK1104">
        <f>IF(OR($A1104="",$P1104="Yes",N($AG1104)=0),"",$AG1104+ROW()/1000000)</f>
      </c>
      <c r="AL1104" t="str">
        <f>IF($A1104="","",INDEX(games!$J:$J,ROW())&amp;"")</f>
      </c>
      <c r="AM1104">
        <f>IF($A1104="","",SUMPRODUCT($AO1104:$BD1104,'Map Analysis'!$AP$2^{0,1,2,3,4,5,6,7,8,9,10,11,12,13,14,15}))</f>
      </c>
      <c r="AN1104">
        <f>IF($A1104="","",$AM1104+ROW()/10000000)</f>
      </c>
      <c r="AO1104">
        <f>IF($A1104="","",COUNTIF($W$2:$W$2500,$A1104))</f>
      </c>
      <c r="AP1104">
        <f>IF($A1104="","",SUMIFS($BF$2:$BF$2500,$W$2:$W$2500,$A1104))</f>
      </c>
      <c r="AQ1104">
        <f>IF($A1104="","",SUMIFS($BG$2:$BG$2500,$W$2:$W$2500,$A1104))</f>
      </c>
      <c r="AR1104">
        <f>IF($A1104="","",SUMIFS($BH$2:$BH$2500,$W$2:$W$2500,$A1104))</f>
      </c>
      <c r="AS1104">
        <f>IF($A1104="","",SUMIFS($BI$2:$BI$2500,$W$2:$W$2500,$A1104))</f>
      </c>
      <c r="AT1104">
        <f>IF($A1104="","",SUMIFS($BJ$2:$BJ$2500,$W$2:$W$2500,$A1104))</f>
      </c>
      <c r="AU1104">
        <f>IF($A1104="","",SUMIFS($BK$2:$BK$2500,$W$2:$W$2500,$A1104))</f>
      </c>
      <c r="AV1104">
        <f>IF($A1104="","",SUMIFS($BL$2:$BL$2500,$W$2:$W$2500,$A1104))</f>
      </c>
      <c r="AW1104">
        <f>IF($A1104="","",SUMIFS($BM$2:$BM$2500,$W$2:$W$2500,$A1104))</f>
      </c>
      <c r="AX1104">
        <f>IF($A1104="","",SUMIFS($BN$2:$BN$2500,$W$2:$W$2500,$A1104))</f>
      </c>
      <c r="AY1104">
        <f>IF($A1104="","",SUMIFS($BO$2:$BO$2500,$W$2:$W$2500,$A1104))</f>
      </c>
      <c r="AZ1104">
        <f>IF($A1104="","",SUMIFS($BP$2:$BP$2500,$W$2:$W$2500,$A1104))</f>
      </c>
      <c r="BA1104">
        <f>IF($A1104="","",SUMIFS($BQ$2:$BQ$2500,$W$2:$W$2500,$A1104))</f>
      </c>
      <c r="BB1104">
        <f>IF($A1104="","",SUMIFS($BR$2:$BR$2500,$W$2:$W$2500,$A1104))</f>
      </c>
      <c r="BC1104">
        <f>IF($A1104="","",SUMIFS($BS$2:$BS$2500,$W$2:$W$2500,$A1104))</f>
      </c>
      <c r="BD1104">
        <f>IF($A1104="","",SUMIFS($BT$2:$BT$2500,$W$2:$W$2500,$A1104))</f>
      </c>
      <c r="BF1104">
        <f>IF($Z1104="","",INDEX($AO$2:$AO$2000,$Z1104))</f>
      </c>
      <c r="BG1104">
        <f>IF($Z1104="","",INDEX($AP$2:$AP$2000,$Z1104))</f>
      </c>
      <c r="BH1104">
        <f>IF($Z1104="","",INDEX($AQ$2:$AQ$2000,$Z1104))</f>
      </c>
      <c r="BI1104">
        <f>IF($Z1104="","",INDEX($AR$2:$AR$2000,$Z1104))</f>
      </c>
      <c r="BJ1104">
        <f>IF($Z1104="","",INDEX($AS$2:$AS$2000,$Z1104))</f>
      </c>
      <c r="BK1104">
        <f>IF($Z1104="","",INDEX($AT$2:$AT$2000,$Z1104))</f>
      </c>
      <c r="BL1104">
        <f>IF($Z1104="","",INDEX($AU$2:$AU$2000,$Z1104))</f>
      </c>
      <c r="BM1104">
        <f>IF($Z1104="","",INDEX($AV$2:$AV$2000,$Z1104))</f>
      </c>
      <c r="BN1104">
        <f>IF($Z1104="","",INDEX($AW$2:$AW$2000,$Z1104))</f>
      </c>
      <c r="BO1104">
        <f>IF($Z1104="","",INDEX($AX$2:$AX$2000,$Z1104))</f>
      </c>
      <c r="BP1104">
        <f>IF($Z1104="","",INDEX($AY$2:$AY$2000,$Z1104))</f>
      </c>
      <c r="BQ1104">
        <f>IF($Z1104="","",INDEX($AZ$2:$AZ$2000,$Z1104))</f>
      </c>
      <c r="BR1104">
        <f>IF($Z1104="","",INDEX($BA$2:$BA$2000,$Z1104))</f>
      </c>
      <c r="BS1104">
        <f>IF($Z1104="","",INDEX($BB$2:$BB$2000,$Z1104))</f>
      </c>
      <c r="BT1104">
        <f>IF($Z1104="","",INDEX($BC$2:$BC$2000,$Z1104))</f>
      </c>
      <c r="BV1104">
        <f>IF(OR($A1104="",$P1104&lt;&gt;"Yes",$AH1104="Yes"),"",1+N($AG1104))</f>
      </c>
      <c r="BW1104">
        <f>IF($A1104="","",COUNTIFS($W$2:$W$2500,$A1104,$BZ$2:$BZ$2500,"Yes")+COUNTIFS($X$2:$X$2500,$A1104,$BY$2:$BY$2500,"Yes"))</f>
      </c>
      <c r="BX1104">
        <f>IF(OR($A1104="",$P1104="Yes"),"",IF(N($BW1104)=0,0,1+SUMIFS($CB$2:$CB$2500,$W$2:$W$2500,$A1104)+SUMIFS($CA$2:$CA$2500,$X$2:$X$2500,$A1104)))</f>
      </c>
      <c r="BY1104" t="str">
        <f>IF($Y1104="","",INDEX($AH$2:$AH$2000,$Y1104)&amp;"")</f>
      </c>
      <c r="BZ1104" t="str">
        <f>IF($Z1104="","",INDEX($AH$2:$AH$2000,$Z1104)&amp;"")</f>
      </c>
      <c r="CA1104">
        <f>IF($Y1104="","",INDEX($BV$2:$BV$2000,$Y1104))</f>
      </c>
      <c r="CB1104">
        <f>IF($Z1104="","",INDEX($BV$2:$BV$2000,$Z1104))</f>
      </c>
    </row>
    <row r="1105">
      <c r="A1105" t="str">
        <f>IF(TRIM(INDEX(games!$A:$A,ROW()))="","",TRIM(INDEX(games!$A:$A,ROW())))</f>
      </c>
      <c r="B1105">
        <f>IF(OR($A1105="",INDEX(games!$B:$B,ROW())=""),"",INDEX(games!$B:$B,ROW()))</f>
      </c>
      <c r="C1105" t="str">
        <f>IF(OR($A1105="",INDEX(games!$C:$C,ROW())=""),"",INDEX(games!$C:$C,ROW()))</f>
      </c>
      <c r="D1105">
        <f>IF($A1105="","",COUNTIF($W$2:$W$2500,$A1105)+COUNTIF($X$2:$X$2500,$A1105))</f>
      </c>
      <c r="E1105">
        <f>IF($A1105="","",IFERROR(MATCH($C1105,$R$2:$R$5,0),0))</f>
      </c>
      <c r="F1105">
        <f>IF($A1105="","",MOD(ROW(),34))</f>
      </c>
      <c r="G1105">
        <f>IF($A1105="",NA(),IF($C1105="Action",$B1105,NA()))</f>
      </c>
      <c r="H1105">
        <f>IF($A1105="",NA(),IF($C1105="Action",1+$F1105*0.023,NA()))</f>
      </c>
      <c r="I1105">
        <f>IF($A1105="",NA(),IF($C1105="Strategy",$B1105,NA()))</f>
      </c>
      <c r="J1105">
        <f>IF($A1105="",NA(),IF($C1105="Strategy",2+$F1105*0.023,NA()))</f>
      </c>
      <c r="K1105">
        <f>IF($A1105="",NA(),IF($C1105="Deckbuilder",$B1105,NA()))</f>
      </c>
      <c r="L1105">
        <f>IF($A1105="",NA(),IF($C1105="Deckbuilder",3+$F1105*0.023,NA()))</f>
      </c>
      <c r="M1105">
        <f>IF($A1105="",NA(),IF($C1105="Traditional",$B1105,NA()))</f>
      </c>
      <c r="N1105">
        <f>IF($A1105="",NA(),IF($C1105="Traditional",4+$F1105*0.023,NA()))</f>
      </c>
      <c r="O1105">
        <f>IF($A1105="","",$D1105+ROW()/1000000)</f>
      </c>
      <c r="P1105" t="str">
        <f>IF(OR($A1105="",INDEX(games!$H:$H,ROW())=""),"",INDEX(games!$H:$H,ROW()))</f>
      </c>
      <c r="Q1105">
        <f>IF(OR($A1105="",$P1105&lt;&gt;"Yes"),"",$D1105+ROW()/1000000)</f>
      </c>
      <c r="T1105">
        <f>IF($Y1105="","",INDEX($B$2:$B$2000,$Y1105))</f>
      </c>
      <c r="U1105">
        <f>IF($Z1105="","",INDEX($B$2:$B$2000,$Z1105))</f>
      </c>
      <c r="V1105">
        <f>IF(OR($T1105="",$U1105=""),"",$U1105-$T1105)</f>
      </c>
      <c r="W1105" t="str">
        <f>IF(TRIM(INDEX(connections!$A:$A,ROW()))="","",TRIM(INDEX(connections!$A:$A,ROW())))</f>
      </c>
      <c r="X1105" t="str">
        <f>IF($W1105="","",TRIM(INDEX(connections!$B:$B,ROW())))</f>
      </c>
      <c r="Y1105">
        <f>IF($W1105="","",IFERROR(MATCH($W1105,$A$2:$A$2000,0),""))</f>
      </c>
      <c r="Z1105">
        <f>IF($X1105="","",IFERROR(MATCH($X1105,$A$2:$A$2000,0),""))</f>
      </c>
      <c r="AA1105" t="str">
        <f>IF($Y1105="","",INDEX($P$2:$P$2000,$Y1105))</f>
      </c>
      <c r="AB1105" t="str">
        <f>IF($Z1105="","",INDEX($P$2:$P$2000,$Z1105))</f>
      </c>
      <c r="AC1105">
        <f>IF(AND($AA1105="Yes",$AB1105="Yes"),1,"")</f>
      </c>
      <c r="AD1105">
        <f>IF(OR($Y1105="",$Z1105=""),"",IF(INDEX($C$2:$C$2000,$Y1105)=INDEX($C$2:$C$2000,$Z1105),0,1))</f>
      </c>
      <c r="AE1105">
        <f>IF($AC1105&lt;&gt;1,"",IF(AND(INDEX($AG$2:$AG$2000,$Y1105)=1,INDEX($AG$2:$AG$2000,$Z1105)=1),1,""))</f>
      </c>
      <c r="AG1105">
        <f>IF($A1105="","",COUNTIFS($W$2:$W$2500,$A1105,$AB$2:$AB$2500,"Yes")+COUNTIFS($X$2:$X$2500,$A1105,$AA$2:$AA$2500,"Yes"))</f>
      </c>
      <c r="AH1105" t="str">
        <f>IF(OR($P1105&lt;&gt;"Yes",N($AG1105)=0),"",IF(AND($AG1105=1,COUNTIFS($W$2:$W$2500,$A1105,$AE$2:$AE$2500,1)+COUNTIFS($X$2:$X$2500,$A1105,$AE$2:$AE$2500,1)&gt;0),"","Yes"))</f>
      </c>
      <c r="AI1105">
        <f>IF($AH1105="Yes",$AG1105,"")</f>
      </c>
      <c r="AJ1105">
        <f>IF($AI1105="","",$AI1105+ROW()/1000000)</f>
      </c>
      <c r="AK1105">
        <f>IF(OR($A1105="",$P1105="Yes",N($AG1105)=0),"",$AG1105+ROW()/1000000)</f>
      </c>
      <c r="AL1105" t="str">
        <f>IF($A1105="","",INDEX(games!$J:$J,ROW())&amp;"")</f>
      </c>
      <c r="AM1105">
        <f>IF($A1105="","",SUMPRODUCT($AO1105:$BD1105,'Map Analysis'!$AP$2^{0,1,2,3,4,5,6,7,8,9,10,11,12,13,14,15}))</f>
      </c>
      <c r="AN1105">
        <f>IF($A1105="","",$AM1105+ROW()/10000000)</f>
      </c>
      <c r="AO1105">
        <f>IF($A1105="","",COUNTIF($W$2:$W$2500,$A1105))</f>
      </c>
      <c r="AP1105">
        <f>IF($A1105="","",SUMIFS($BF$2:$BF$2500,$W$2:$W$2500,$A1105))</f>
      </c>
      <c r="AQ1105">
        <f>IF($A1105="","",SUMIFS($BG$2:$BG$2500,$W$2:$W$2500,$A1105))</f>
      </c>
      <c r="AR1105">
        <f>IF($A1105="","",SUMIFS($BH$2:$BH$2500,$W$2:$W$2500,$A1105))</f>
      </c>
      <c r="AS1105">
        <f>IF($A1105="","",SUMIFS($BI$2:$BI$2500,$W$2:$W$2500,$A1105))</f>
      </c>
      <c r="AT1105">
        <f>IF($A1105="","",SUMIFS($BJ$2:$BJ$2500,$W$2:$W$2500,$A1105))</f>
      </c>
      <c r="AU1105">
        <f>IF($A1105="","",SUMIFS($BK$2:$BK$2500,$W$2:$W$2500,$A1105))</f>
      </c>
      <c r="AV1105">
        <f>IF($A1105="","",SUMIFS($BL$2:$BL$2500,$W$2:$W$2500,$A1105))</f>
      </c>
      <c r="AW1105">
        <f>IF($A1105="","",SUMIFS($BM$2:$BM$2500,$W$2:$W$2500,$A1105))</f>
      </c>
      <c r="AX1105">
        <f>IF($A1105="","",SUMIFS($BN$2:$BN$2500,$W$2:$W$2500,$A1105))</f>
      </c>
      <c r="AY1105">
        <f>IF($A1105="","",SUMIFS($BO$2:$BO$2500,$W$2:$W$2500,$A1105))</f>
      </c>
      <c r="AZ1105">
        <f>IF($A1105="","",SUMIFS($BP$2:$BP$2500,$W$2:$W$2500,$A1105))</f>
      </c>
      <c r="BA1105">
        <f>IF($A1105="","",SUMIFS($BQ$2:$BQ$2500,$W$2:$W$2500,$A1105))</f>
      </c>
      <c r="BB1105">
        <f>IF($A1105="","",SUMIFS($BR$2:$BR$2500,$W$2:$W$2500,$A1105))</f>
      </c>
      <c r="BC1105">
        <f>IF($A1105="","",SUMIFS($BS$2:$BS$2500,$W$2:$W$2500,$A1105))</f>
      </c>
      <c r="BD1105">
        <f>IF($A1105="","",SUMIFS($BT$2:$BT$2500,$W$2:$W$2500,$A1105))</f>
      </c>
      <c r="BF1105">
        <f>IF($Z1105="","",INDEX($AO$2:$AO$2000,$Z1105))</f>
      </c>
      <c r="BG1105">
        <f>IF($Z1105="","",INDEX($AP$2:$AP$2000,$Z1105))</f>
      </c>
      <c r="BH1105">
        <f>IF($Z1105="","",INDEX($AQ$2:$AQ$2000,$Z1105))</f>
      </c>
      <c r="BI1105">
        <f>IF($Z1105="","",INDEX($AR$2:$AR$2000,$Z1105))</f>
      </c>
      <c r="BJ1105">
        <f>IF($Z1105="","",INDEX($AS$2:$AS$2000,$Z1105))</f>
      </c>
      <c r="BK1105">
        <f>IF($Z1105="","",INDEX($AT$2:$AT$2000,$Z1105))</f>
      </c>
      <c r="BL1105">
        <f>IF($Z1105="","",INDEX($AU$2:$AU$2000,$Z1105))</f>
      </c>
      <c r="BM1105">
        <f>IF($Z1105="","",INDEX($AV$2:$AV$2000,$Z1105))</f>
      </c>
      <c r="BN1105">
        <f>IF($Z1105="","",INDEX($AW$2:$AW$2000,$Z1105))</f>
      </c>
      <c r="BO1105">
        <f>IF($Z1105="","",INDEX($AX$2:$AX$2000,$Z1105))</f>
      </c>
      <c r="BP1105">
        <f>IF($Z1105="","",INDEX($AY$2:$AY$2000,$Z1105))</f>
      </c>
      <c r="BQ1105">
        <f>IF($Z1105="","",INDEX($AZ$2:$AZ$2000,$Z1105))</f>
      </c>
      <c r="BR1105">
        <f>IF($Z1105="","",INDEX($BA$2:$BA$2000,$Z1105))</f>
      </c>
      <c r="BS1105">
        <f>IF($Z1105="","",INDEX($BB$2:$BB$2000,$Z1105))</f>
      </c>
      <c r="BT1105">
        <f>IF($Z1105="","",INDEX($BC$2:$BC$2000,$Z1105))</f>
      </c>
      <c r="BV1105">
        <f>IF(OR($A1105="",$P1105&lt;&gt;"Yes",$AH1105="Yes"),"",1+N($AG1105))</f>
      </c>
      <c r="BW1105">
        <f>IF($A1105="","",COUNTIFS($W$2:$W$2500,$A1105,$BZ$2:$BZ$2500,"Yes")+COUNTIFS($X$2:$X$2500,$A1105,$BY$2:$BY$2500,"Yes"))</f>
      </c>
      <c r="BX1105">
        <f>IF(OR($A1105="",$P1105="Yes"),"",IF(N($BW1105)=0,0,1+SUMIFS($CB$2:$CB$2500,$W$2:$W$2500,$A1105)+SUMIFS($CA$2:$CA$2500,$X$2:$X$2500,$A1105)))</f>
      </c>
      <c r="BY1105" t="str">
        <f>IF($Y1105="","",INDEX($AH$2:$AH$2000,$Y1105)&amp;"")</f>
      </c>
      <c r="BZ1105" t="str">
        <f>IF($Z1105="","",INDEX($AH$2:$AH$2000,$Z1105)&amp;"")</f>
      </c>
      <c r="CA1105">
        <f>IF($Y1105="","",INDEX($BV$2:$BV$2000,$Y1105))</f>
      </c>
      <c r="CB1105">
        <f>IF($Z1105="","",INDEX($BV$2:$BV$2000,$Z1105))</f>
      </c>
    </row>
    <row r="1106">
      <c r="A1106" t="str">
        <f>IF(TRIM(INDEX(games!$A:$A,ROW()))="","",TRIM(INDEX(games!$A:$A,ROW())))</f>
      </c>
      <c r="B1106">
        <f>IF(OR($A1106="",INDEX(games!$B:$B,ROW())=""),"",INDEX(games!$B:$B,ROW()))</f>
      </c>
      <c r="C1106" t="str">
        <f>IF(OR($A1106="",INDEX(games!$C:$C,ROW())=""),"",INDEX(games!$C:$C,ROW()))</f>
      </c>
      <c r="D1106">
        <f>IF($A1106="","",COUNTIF($W$2:$W$2500,$A1106)+COUNTIF($X$2:$X$2500,$A1106))</f>
      </c>
      <c r="E1106">
        <f>IF($A1106="","",IFERROR(MATCH($C1106,$R$2:$R$5,0),0))</f>
      </c>
      <c r="F1106">
        <f>IF($A1106="","",MOD(ROW(),34))</f>
      </c>
      <c r="G1106">
        <f>IF($A1106="",NA(),IF($C1106="Action",$B1106,NA()))</f>
      </c>
      <c r="H1106">
        <f>IF($A1106="",NA(),IF($C1106="Action",1+$F1106*0.023,NA()))</f>
      </c>
      <c r="I1106">
        <f>IF($A1106="",NA(),IF($C1106="Strategy",$B1106,NA()))</f>
      </c>
      <c r="J1106">
        <f>IF($A1106="",NA(),IF($C1106="Strategy",2+$F1106*0.023,NA()))</f>
      </c>
      <c r="K1106">
        <f>IF($A1106="",NA(),IF($C1106="Deckbuilder",$B1106,NA()))</f>
      </c>
      <c r="L1106">
        <f>IF($A1106="",NA(),IF($C1106="Deckbuilder",3+$F1106*0.023,NA()))</f>
      </c>
      <c r="M1106">
        <f>IF($A1106="",NA(),IF($C1106="Traditional",$B1106,NA()))</f>
      </c>
      <c r="N1106">
        <f>IF($A1106="",NA(),IF($C1106="Traditional",4+$F1106*0.023,NA()))</f>
      </c>
      <c r="O1106">
        <f>IF($A1106="","",$D1106+ROW()/1000000)</f>
      </c>
      <c r="P1106" t="str">
        <f>IF(OR($A1106="",INDEX(games!$H:$H,ROW())=""),"",INDEX(games!$H:$H,ROW()))</f>
      </c>
      <c r="Q1106">
        <f>IF(OR($A1106="",$P1106&lt;&gt;"Yes"),"",$D1106+ROW()/1000000)</f>
      </c>
      <c r="T1106">
        <f>IF($Y1106="","",INDEX($B$2:$B$2000,$Y1106))</f>
      </c>
      <c r="U1106">
        <f>IF($Z1106="","",INDEX($B$2:$B$2000,$Z1106))</f>
      </c>
      <c r="V1106">
        <f>IF(OR($T1106="",$U1106=""),"",$U1106-$T1106)</f>
      </c>
      <c r="W1106" t="str">
        <f>IF(TRIM(INDEX(connections!$A:$A,ROW()))="","",TRIM(INDEX(connections!$A:$A,ROW())))</f>
      </c>
      <c r="X1106" t="str">
        <f>IF($W1106="","",TRIM(INDEX(connections!$B:$B,ROW())))</f>
      </c>
      <c r="Y1106">
        <f>IF($W1106="","",IFERROR(MATCH($W1106,$A$2:$A$2000,0),""))</f>
      </c>
      <c r="Z1106">
        <f>IF($X1106="","",IFERROR(MATCH($X1106,$A$2:$A$2000,0),""))</f>
      </c>
      <c r="AA1106" t="str">
        <f>IF($Y1106="","",INDEX($P$2:$P$2000,$Y1106))</f>
      </c>
      <c r="AB1106" t="str">
        <f>IF($Z1106="","",INDEX($P$2:$P$2000,$Z1106))</f>
      </c>
      <c r="AC1106">
        <f>IF(AND($AA1106="Yes",$AB1106="Yes"),1,"")</f>
      </c>
      <c r="AD1106">
        <f>IF(OR($Y1106="",$Z1106=""),"",IF(INDEX($C$2:$C$2000,$Y1106)=INDEX($C$2:$C$2000,$Z1106),0,1))</f>
      </c>
      <c r="AE1106">
        <f>IF($AC1106&lt;&gt;1,"",IF(AND(INDEX($AG$2:$AG$2000,$Y1106)=1,INDEX($AG$2:$AG$2000,$Z1106)=1),1,""))</f>
      </c>
      <c r="AG1106">
        <f>IF($A1106="","",COUNTIFS($W$2:$W$2500,$A1106,$AB$2:$AB$2500,"Yes")+COUNTIFS($X$2:$X$2500,$A1106,$AA$2:$AA$2500,"Yes"))</f>
      </c>
      <c r="AH1106" t="str">
        <f>IF(OR($P1106&lt;&gt;"Yes",N($AG1106)=0),"",IF(AND($AG1106=1,COUNTIFS($W$2:$W$2500,$A1106,$AE$2:$AE$2500,1)+COUNTIFS($X$2:$X$2500,$A1106,$AE$2:$AE$2500,1)&gt;0),"","Yes"))</f>
      </c>
      <c r="AI1106">
        <f>IF($AH1106="Yes",$AG1106,"")</f>
      </c>
      <c r="AJ1106">
        <f>IF($AI1106="","",$AI1106+ROW()/1000000)</f>
      </c>
      <c r="AK1106">
        <f>IF(OR($A1106="",$P1106="Yes",N($AG1106)=0),"",$AG1106+ROW()/1000000)</f>
      </c>
      <c r="AL1106" t="str">
        <f>IF($A1106="","",INDEX(games!$J:$J,ROW())&amp;"")</f>
      </c>
      <c r="AM1106">
        <f>IF($A1106="","",SUMPRODUCT($AO1106:$BD1106,'Map Analysis'!$AP$2^{0,1,2,3,4,5,6,7,8,9,10,11,12,13,14,15}))</f>
      </c>
      <c r="AN1106">
        <f>IF($A1106="","",$AM1106+ROW()/10000000)</f>
      </c>
      <c r="AO1106">
        <f>IF($A1106="","",COUNTIF($W$2:$W$2500,$A1106))</f>
      </c>
      <c r="AP1106">
        <f>IF($A1106="","",SUMIFS($BF$2:$BF$2500,$W$2:$W$2500,$A1106))</f>
      </c>
      <c r="AQ1106">
        <f>IF($A1106="","",SUMIFS($BG$2:$BG$2500,$W$2:$W$2500,$A1106))</f>
      </c>
      <c r="AR1106">
        <f>IF($A1106="","",SUMIFS($BH$2:$BH$2500,$W$2:$W$2500,$A1106))</f>
      </c>
      <c r="AS1106">
        <f>IF($A1106="","",SUMIFS($BI$2:$BI$2500,$W$2:$W$2500,$A1106))</f>
      </c>
      <c r="AT1106">
        <f>IF($A1106="","",SUMIFS($BJ$2:$BJ$2500,$W$2:$W$2500,$A1106))</f>
      </c>
      <c r="AU1106">
        <f>IF($A1106="","",SUMIFS($BK$2:$BK$2500,$W$2:$W$2500,$A1106))</f>
      </c>
      <c r="AV1106">
        <f>IF($A1106="","",SUMIFS($BL$2:$BL$2500,$W$2:$W$2500,$A1106))</f>
      </c>
      <c r="AW1106">
        <f>IF($A1106="","",SUMIFS($BM$2:$BM$2500,$W$2:$W$2500,$A1106))</f>
      </c>
      <c r="AX1106">
        <f>IF($A1106="","",SUMIFS($BN$2:$BN$2500,$W$2:$W$2500,$A1106))</f>
      </c>
      <c r="AY1106">
        <f>IF($A1106="","",SUMIFS($BO$2:$BO$2500,$W$2:$W$2500,$A1106))</f>
      </c>
      <c r="AZ1106">
        <f>IF($A1106="","",SUMIFS($BP$2:$BP$2500,$W$2:$W$2500,$A1106))</f>
      </c>
      <c r="BA1106">
        <f>IF($A1106="","",SUMIFS($BQ$2:$BQ$2500,$W$2:$W$2500,$A1106))</f>
      </c>
      <c r="BB1106">
        <f>IF($A1106="","",SUMIFS($BR$2:$BR$2500,$W$2:$W$2500,$A1106))</f>
      </c>
      <c r="BC1106">
        <f>IF($A1106="","",SUMIFS($BS$2:$BS$2500,$W$2:$W$2500,$A1106))</f>
      </c>
      <c r="BD1106">
        <f>IF($A1106="","",SUMIFS($BT$2:$BT$2500,$W$2:$W$2500,$A1106))</f>
      </c>
      <c r="BF1106">
        <f>IF($Z1106="","",INDEX($AO$2:$AO$2000,$Z1106))</f>
      </c>
      <c r="BG1106">
        <f>IF($Z1106="","",INDEX($AP$2:$AP$2000,$Z1106))</f>
      </c>
      <c r="BH1106">
        <f>IF($Z1106="","",INDEX($AQ$2:$AQ$2000,$Z1106))</f>
      </c>
      <c r="BI1106">
        <f>IF($Z1106="","",INDEX($AR$2:$AR$2000,$Z1106))</f>
      </c>
      <c r="BJ1106">
        <f>IF($Z1106="","",INDEX($AS$2:$AS$2000,$Z1106))</f>
      </c>
      <c r="BK1106">
        <f>IF($Z1106="","",INDEX($AT$2:$AT$2000,$Z1106))</f>
      </c>
      <c r="BL1106">
        <f>IF($Z1106="","",INDEX($AU$2:$AU$2000,$Z1106))</f>
      </c>
      <c r="BM1106">
        <f>IF($Z1106="","",INDEX($AV$2:$AV$2000,$Z1106))</f>
      </c>
      <c r="BN1106">
        <f>IF($Z1106="","",INDEX($AW$2:$AW$2000,$Z1106))</f>
      </c>
      <c r="BO1106">
        <f>IF($Z1106="","",INDEX($AX$2:$AX$2000,$Z1106))</f>
      </c>
      <c r="BP1106">
        <f>IF($Z1106="","",INDEX($AY$2:$AY$2000,$Z1106))</f>
      </c>
      <c r="BQ1106">
        <f>IF($Z1106="","",INDEX($AZ$2:$AZ$2000,$Z1106))</f>
      </c>
      <c r="BR1106">
        <f>IF($Z1106="","",INDEX($BA$2:$BA$2000,$Z1106))</f>
      </c>
      <c r="BS1106">
        <f>IF($Z1106="","",INDEX($BB$2:$BB$2000,$Z1106))</f>
      </c>
      <c r="BT1106">
        <f>IF($Z1106="","",INDEX($BC$2:$BC$2000,$Z1106))</f>
      </c>
      <c r="BV1106">
        <f>IF(OR($A1106="",$P1106&lt;&gt;"Yes",$AH1106="Yes"),"",1+N($AG1106))</f>
      </c>
      <c r="BW1106">
        <f>IF($A1106="","",COUNTIFS($W$2:$W$2500,$A1106,$BZ$2:$BZ$2500,"Yes")+COUNTIFS($X$2:$X$2500,$A1106,$BY$2:$BY$2500,"Yes"))</f>
      </c>
      <c r="BX1106">
        <f>IF(OR($A1106="",$P1106="Yes"),"",IF(N($BW1106)=0,0,1+SUMIFS($CB$2:$CB$2500,$W$2:$W$2500,$A1106)+SUMIFS($CA$2:$CA$2500,$X$2:$X$2500,$A1106)))</f>
      </c>
      <c r="BY1106" t="str">
        <f>IF($Y1106="","",INDEX($AH$2:$AH$2000,$Y1106)&amp;"")</f>
      </c>
      <c r="BZ1106" t="str">
        <f>IF($Z1106="","",INDEX($AH$2:$AH$2000,$Z1106)&amp;"")</f>
      </c>
      <c r="CA1106">
        <f>IF($Y1106="","",INDEX($BV$2:$BV$2000,$Y1106))</f>
      </c>
      <c r="CB1106">
        <f>IF($Z1106="","",INDEX($BV$2:$BV$2000,$Z1106))</f>
      </c>
    </row>
    <row r="1107">
      <c r="A1107" t="str">
        <f>IF(TRIM(INDEX(games!$A:$A,ROW()))="","",TRIM(INDEX(games!$A:$A,ROW())))</f>
      </c>
      <c r="B1107">
        <f>IF(OR($A1107="",INDEX(games!$B:$B,ROW())=""),"",INDEX(games!$B:$B,ROW()))</f>
      </c>
      <c r="C1107" t="str">
        <f>IF(OR($A1107="",INDEX(games!$C:$C,ROW())=""),"",INDEX(games!$C:$C,ROW()))</f>
      </c>
      <c r="D1107">
        <f>IF($A1107="","",COUNTIF($W$2:$W$2500,$A1107)+COUNTIF($X$2:$X$2500,$A1107))</f>
      </c>
      <c r="E1107">
        <f>IF($A1107="","",IFERROR(MATCH($C1107,$R$2:$R$5,0),0))</f>
      </c>
      <c r="F1107">
        <f>IF($A1107="","",MOD(ROW(),34))</f>
      </c>
      <c r="G1107">
        <f>IF($A1107="",NA(),IF($C1107="Action",$B1107,NA()))</f>
      </c>
      <c r="H1107">
        <f>IF($A1107="",NA(),IF($C1107="Action",1+$F1107*0.023,NA()))</f>
      </c>
      <c r="I1107">
        <f>IF($A1107="",NA(),IF($C1107="Strategy",$B1107,NA()))</f>
      </c>
      <c r="J1107">
        <f>IF($A1107="",NA(),IF($C1107="Strategy",2+$F1107*0.023,NA()))</f>
      </c>
      <c r="K1107">
        <f>IF($A1107="",NA(),IF($C1107="Deckbuilder",$B1107,NA()))</f>
      </c>
      <c r="L1107">
        <f>IF($A1107="",NA(),IF($C1107="Deckbuilder",3+$F1107*0.023,NA()))</f>
      </c>
      <c r="M1107">
        <f>IF($A1107="",NA(),IF($C1107="Traditional",$B1107,NA()))</f>
      </c>
      <c r="N1107">
        <f>IF($A1107="",NA(),IF($C1107="Traditional",4+$F1107*0.023,NA()))</f>
      </c>
      <c r="O1107">
        <f>IF($A1107="","",$D1107+ROW()/1000000)</f>
      </c>
      <c r="P1107" t="str">
        <f>IF(OR($A1107="",INDEX(games!$H:$H,ROW())=""),"",INDEX(games!$H:$H,ROW()))</f>
      </c>
      <c r="Q1107">
        <f>IF(OR($A1107="",$P1107&lt;&gt;"Yes"),"",$D1107+ROW()/1000000)</f>
      </c>
      <c r="T1107">
        <f>IF($Y1107="","",INDEX($B$2:$B$2000,$Y1107))</f>
      </c>
      <c r="U1107">
        <f>IF($Z1107="","",INDEX($B$2:$B$2000,$Z1107))</f>
      </c>
      <c r="V1107">
        <f>IF(OR($T1107="",$U1107=""),"",$U1107-$T1107)</f>
      </c>
      <c r="W1107" t="str">
        <f>IF(TRIM(INDEX(connections!$A:$A,ROW()))="","",TRIM(INDEX(connections!$A:$A,ROW())))</f>
      </c>
      <c r="X1107" t="str">
        <f>IF($W1107="","",TRIM(INDEX(connections!$B:$B,ROW())))</f>
      </c>
      <c r="Y1107">
        <f>IF($W1107="","",IFERROR(MATCH($W1107,$A$2:$A$2000,0),""))</f>
      </c>
      <c r="Z1107">
        <f>IF($X1107="","",IFERROR(MATCH($X1107,$A$2:$A$2000,0),""))</f>
      </c>
      <c r="AA1107" t="str">
        <f>IF($Y1107="","",INDEX($P$2:$P$2000,$Y1107))</f>
      </c>
      <c r="AB1107" t="str">
        <f>IF($Z1107="","",INDEX($P$2:$P$2000,$Z1107))</f>
      </c>
      <c r="AC1107">
        <f>IF(AND($AA1107="Yes",$AB1107="Yes"),1,"")</f>
      </c>
      <c r="AD1107">
        <f>IF(OR($Y1107="",$Z1107=""),"",IF(INDEX($C$2:$C$2000,$Y1107)=INDEX($C$2:$C$2000,$Z1107),0,1))</f>
      </c>
      <c r="AE1107">
        <f>IF($AC1107&lt;&gt;1,"",IF(AND(INDEX($AG$2:$AG$2000,$Y1107)=1,INDEX($AG$2:$AG$2000,$Z1107)=1),1,""))</f>
      </c>
      <c r="AG1107">
        <f>IF($A1107="","",COUNTIFS($W$2:$W$2500,$A1107,$AB$2:$AB$2500,"Yes")+COUNTIFS($X$2:$X$2500,$A1107,$AA$2:$AA$2500,"Yes"))</f>
      </c>
      <c r="AH1107" t="str">
        <f>IF(OR($P1107&lt;&gt;"Yes",N($AG1107)=0),"",IF(AND($AG1107=1,COUNTIFS($W$2:$W$2500,$A1107,$AE$2:$AE$2500,1)+COUNTIFS($X$2:$X$2500,$A1107,$AE$2:$AE$2500,1)&gt;0),"","Yes"))</f>
      </c>
      <c r="AI1107">
        <f>IF($AH1107="Yes",$AG1107,"")</f>
      </c>
      <c r="AJ1107">
        <f>IF($AI1107="","",$AI1107+ROW()/1000000)</f>
      </c>
      <c r="AK1107">
        <f>IF(OR($A1107="",$P1107="Yes",N($AG1107)=0),"",$AG1107+ROW()/1000000)</f>
      </c>
      <c r="AL1107" t="str">
        <f>IF($A1107="","",INDEX(games!$J:$J,ROW())&amp;"")</f>
      </c>
      <c r="AM1107">
        <f>IF($A1107="","",SUMPRODUCT($AO1107:$BD1107,'Map Analysis'!$AP$2^{0,1,2,3,4,5,6,7,8,9,10,11,12,13,14,15}))</f>
      </c>
      <c r="AN1107">
        <f>IF($A1107="","",$AM1107+ROW()/10000000)</f>
      </c>
      <c r="AO1107">
        <f>IF($A1107="","",COUNTIF($W$2:$W$2500,$A1107))</f>
      </c>
      <c r="AP1107">
        <f>IF($A1107="","",SUMIFS($BF$2:$BF$2500,$W$2:$W$2500,$A1107))</f>
      </c>
      <c r="AQ1107">
        <f>IF($A1107="","",SUMIFS($BG$2:$BG$2500,$W$2:$W$2500,$A1107))</f>
      </c>
      <c r="AR1107">
        <f>IF($A1107="","",SUMIFS($BH$2:$BH$2500,$W$2:$W$2500,$A1107))</f>
      </c>
      <c r="AS1107">
        <f>IF($A1107="","",SUMIFS($BI$2:$BI$2500,$W$2:$W$2500,$A1107))</f>
      </c>
      <c r="AT1107">
        <f>IF($A1107="","",SUMIFS($BJ$2:$BJ$2500,$W$2:$W$2500,$A1107))</f>
      </c>
      <c r="AU1107">
        <f>IF($A1107="","",SUMIFS($BK$2:$BK$2500,$W$2:$W$2500,$A1107))</f>
      </c>
      <c r="AV1107">
        <f>IF($A1107="","",SUMIFS($BL$2:$BL$2500,$W$2:$W$2500,$A1107))</f>
      </c>
      <c r="AW1107">
        <f>IF($A1107="","",SUMIFS($BM$2:$BM$2500,$W$2:$W$2500,$A1107))</f>
      </c>
      <c r="AX1107">
        <f>IF($A1107="","",SUMIFS($BN$2:$BN$2500,$W$2:$W$2500,$A1107))</f>
      </c>
      <c r="AY1107">
        <f>IF($A1107="","",SUMIFS($BO$2:$BO$2500,$W$2:$W$2500,$A1107))</f>
      </c>
      <c r="AZ1107">
        <f>IF($A1107="","",SUMIFS($BP$2:$BP$2500,$W$2:$W$2500,$A1107))</f>
      </c>
      <c r="BA1107">
        <f>IF($A1107="","",SUMIFS($BQ$2:$BQ$2500,$W$2:$W$2500,$A1107))</f>
      </c>
      <c r="BB1107">
        <f>IF($A1107="","",SUMIFS($BR$2:$BR$2500,$W$2:$W$2500,$A1107))</f>
      </c>
      <c r="BC1107">
        <f>IF($A1107="","",SUMIFS($BS$2:$BS$2500,$W$2:$W$2500,$A1107))</f>
      </c>
      <c r="BD1107">
        <f>IF($A1107="","",SUMIFS($BT$2:$BT$2500,$W$2:$W$2500,$A1107))</f>
      </c>
      <c r="BF1107">
        <f>IF($Z1107="","",INDEX($AO$2:$AO$2000,$Z1107))</f>
      </c>
      <c r="BG1107">
        <f>IF($Z1107="","",INDEX($AP$2:$AP$2000,$Z1107))</f>
      </c>
      <c r="BH1107">
        <f>IF($Z1107="","",INDEX($AQ$2:$AQ$2000,$Z1107))</f>
      </c>
      <c r="BI1107">
        <f>IF($Z1107="","",INDEX($AR$2:$AR$2000,$Z1107))</f>
      </c>
      <c r="BJ1107">
        <f>IF($Z1107="","",INDEX($AS$2:$AS$2000,$Z1107))</f>
      </c>
      <c r="BK1107">
        <f>IF($Z1107="","",INDEX($AT$2:$AT$2000,$Z1107))</f>
      </c>
      <c r="BL1107">
        <f>IF($Z1107="","",INDEX($AU$2:$AU$2000,$Z1107))</f>
      </c>
      <c r="BM1107">
        <f>IF($Z1107="","",INDEX($AV$2:$AV$2000,$Z1107))</f>
      </c>
      <c r="BN1107">
        <f>IF($Z1107="","",INDEX($AW$2:$AW$2000,$Z1107))</f>
      </c>
      <c r="BO1107">
        <f>IF($Z1107="","",INDEX($AX$2:$AX$2000,$Z1107))</f>
      </c>
      <c r="BP1107">
        <f>IF($Z1107="","",INDEX($AY$2:$AY$2000,$Z1107))</f>
      </c>
      <c r="BQ1107">
        <f>IF($Z1107="","",INDEX($AZ$2:$AZ$2000,$Z1107))</f>
      </c>
      <c r="BR1107">
        <f>IF($Z1107="","",INDEX($BA$2:$BA$2000,$Z1107))</f>
      </c>
      <c r="BS1107">
        <f>IF($Z1107="","",INDEX($BB$2:$BB$2000,$Z1107))</f>
      </c>
      <c r="BT1107">
        <f>IF($Z1107="","",INDEX($BC$2:$BC$2000,$Z1107))</f>
      </c>
      <c r="BV1107">
        <f>IF(OR($A1107="",$P1107&lt;&gt;"Yes",$AH1107="Yes"),"",1+N($AG1107))</f>
      </c>
      <c r="BW1107">
        <f>IF($A1107="","",COUNTIFS($W$2:$W$2500,$A1107,$BZ$2:$BZ$2500,"Yes")+COUNTIFS($X$2:$X$2500,$A1107,$BY$2:$BY$2500,"Yes"))</f>
      </c>
      <c r="BX1107">
        <f>IF(OR($A1107="",$P1107="Yes"),"",IF(N($BW1107)=0,0,1+SUMIFS($CB$2:$CB$2500,$W$2:$W$2500,$A1107)+SUMIFS($CA$2:$CA$2500,$X$2:$X$2500,$A1107)))</f>
      </c>
      <c r="BY1107" t="str">
        <f>IF($Y1107="","",INDEX($AH$2:$AH$2000,$Y1107)&amp;"")</f>
      </c>
      <c r="BZ1107" t="str">
        <f>IF($Z1107="","",INDEX($AH$2:$AH$2000,$Z1107)&amp;"")</f>
      </c>
      <c r="CA1107">
        <f>IF($Y1107="","",INDEX($BV$2:$BV$2000,$Y1107))</f>
      </c>
      <c r="CB1107">
        <f>IF($Z1107="","",INDEX($BV$2:$BV$2000,$Z1107))</f>
      </c>
    </row>
    <row r="1108">
      <c r="A1108" t="str">
        <f>IF(TRIM(INDEX(games!$A:$A,ROW()))="","",TRIM(INDEX(games!$A:$A,ROW())))</f>
      </c>
      <c r="B1108">
        <f>IF(OR($A1108="",INDEX(games!$B:$B,ROW())=""),"",INDEX(games!$B:$B,ROW()))</f>
      </c>
      <c r="C1108" t="str">
        <f>IF(OR($A1108="",INDEX(games!$C:$C,ROW())=""),"",INDEX(games!$C:$C,ROW()))</f>
      </c>
      <c r="D1108">
        <f>IF($A1108="","",COUNTIF($W$2:$W$2500,$A1108)+COUNTIF($X$2:$X$2500,$A1108))</f>
      </c>
      <c r="E1108">
        <f>IF($A1108="","",IFERROR(MATCH($C1108,$R$2:$R$5,0),0))</f>
      </c>
      <c r="F1108">
        <f>IF($A1108="","",MOD(ROW(),34))</f>
      </c>
      <c r="G1108">
        <f>IF($A1108="",NA(),IF($C1108="Action",$B1108,NA()))</f>
      </c>
      <c r="H1108">
        <f>IF($A1108="",NA(),IF($C1108="Action",1+$F1108*0.023,NA()))</f>
      </c>
      <c r="I1108">
        <f>IF($A1108="",NA(),IF($C1108="Strategy",$B1108,NA()))</f>
      </c>
      <c r="J1108">
        <f>IF($A1108="",NA(),IF($C1108="Strategy",2+$F1108*0.023,NA()))</f>
      </c>
      <c r="K1108">
        <f>IF($A1108="",NA(),IF($C1108="Deckbuilder",$B1108,NA()))</f>
      </c>
      <c r="L1108">
        <f>IF($A1108="",NA(),IF($C1108="Deckbuilder",3+$F1108*0.023,NA()))</f>
      </c>
      <c r="M1108">
        <f>IF($A1108="",NA(),IF($C1108="Traditional",$B1108,NA()))</f>
      </c>
      <c r="N1108">
        <f>IF($A1108="",NA(),IF($C1108="Traditional",4+$F1108*0.023,NA()))</f>
      </c>
      <c r="O1108">
        <f>IF($A1108="","",$D1108+ROW()/1000000)</f>
      </c>
      <c r="P1108" t="str">
        <f>IF(OR($A1108="",INDEX(games!$H:$H,ROW())=""),"",INDEX(games!$H:$H,ROW()))</f>
      </c>
      <c r="Q1108">
        <f>IF(OR($A1108="",$P1108&lt;&gt;"Yes"),"",$D1108+ROW()/1000000)</f>
      </c>
      <c r="T1108">
        <f>IF($Y1108="","",INDEX($B$2:$B$2000,$Y1108))</f>
      </c>
      <c r="U1108">
        <f>IF($Z1108="","",INDEX($B$2:$B$2000,$Z1108))</f>
      </c>
      <c r="V1108">
        <f>IF(OR($T1108="",$U1108=""),"",$U1108-$T1108)</f>
      </c>
      <c r="W1108" t="str">
        <f>IF(TRIM(INDEX(connections!$A:$A,ROW()))="","",TRIM(INDEX(connections!$A:$A,ROW())))</f>
      </c>
      <c r="X1108" t="str">
        <f>IF($W1108="","",TRIM(INDEX(connections!$B:$B,ROW())))</f>
      </c>
      <c r="Y1108">
        <f>IF($W1108="","",IFERROR(MATCH($W1108,$A$2:$A$2000,0),""))</f>
      </c>
      <c r="Z1108">
        <f>IF($X1108="","",IFERROR(MATCH($X1108,$A$2:$A$2000,0),""))</f>
      </c>
      <c r="AA1108" t="str">
        <f>IF($Y1108="","",INDEX($P$2:$P$2000,$Y1108))</f>
      </c>
      <c r="AB1108" t="str">
        <f>IF($Z1108="","",INDEX($P$2:$P$2000,$Z1108))</f>
      </c>
      <c r="AC1108">
        <f>IF(AND($AA1108="Yes",$AB1108="Yes"),1,"")</f>
      </c>
      <c r="AD1108">
        <f>IF(OR($Y1108="",$Z1108=""),"",IF(INDEX($C$2:$C$2000,$Y1108)=INDEX($C$2:$C$2000,$Z1108),0,1))</f>
      </c>
      <c r="AE1108">
        <f>IF($AC1108&lt;&gt;1,"",IF(AND(INDEX($AG$2:$AG$2000,$Y1108)=1,INDEX($AG$2:$AG$2000,$Z1108)=1),1,""))</f>
      </c>
      <c r="AG1108">
        <f>IF($A1108="","",COUNTIFS($W$2:$W$2500,$A1108,$AB$2:$AB$2500,"Yes")+COUNTIFS($X$2:$X$2500,$A1108,$AA$2:$AA$2500,"Yes"))</f>
      </c>
      <c r="AH1108" t="str">
        <f>IF(OR($P1108&lt;&gt;"Yes",N($AG1108)=0),"",IF(AND($AG1108=1,COUNTIFS($W$2:$W$2500,$A1108,$AE$2:$AE$2500,1)+COUNTIFS($X$2:$X$2500,$A1108,$AE$2:$AE$2500,1)&gt;0),"","Yes"))</f>
      </c>
      <c r="AI1108">
        <f>IF($AH1108="Yes",$AG1108,"")</f>
      </c>
      <c r="AJ1108">
        <f>IF($AI1108="","",$AI1108+ROW()/1000000)</f>
      </c>
      <c r="AK1108">
        <f>IF(OR($A1108="",$P1108="Yes",N($AG1108)=0),"",$AG1108+ROW()/1000000)</f>
      </c>
      <c r="AL1108" t="str">
        <f>IF($A1108="","",INDEX(games!$J:$J,ROW())&amp;"")</f>
      </c>
      <c r="AM1108">
        <f>IF($A1108="","",SUMPRODUCT($AO1108:$BD1108,'Map Analysis'!$AP$2^{0,1,2,3,4,5,6,7,8,9,10,11,12,13,14,15}))</f>
      </c>
      <c r="AN1108">
        <f>IF($A1108="","",$AM1108+ROW()/10000000)</f>
      </c>
      <c r="AO1108">
        <f>IF($A1108="","",COUNTIF($W$2:$W$2500,$A1108))</f>
      </c>
      <c r="AP1108">
        <f>IF($A1108="","",SUMIFS($BF$2:$BF$2500,$W$2:$W$2500,$A1108))</f>
      </c>
      <c r="AQ1108">
        <f>IF($A1108="","",SUMIFS($BG$2:$BG$2500,$W$2:$W$2500,$A1108))</f>
      </c>
      <c r="AR1108">
        <f>IF($A1108="","",SUMIFS($BH$2:$BH$2500,$W$2:$W$2500,$A1108))</f>
      </c>
      <c r="AS1108">
        <f>IF($A1108="","",SUMIFS($BI$2:$BI$2500,$W$2:$W$2500,$A1108))</f>
      </c>
      <c r="AT1108">
        <f>IF($A1108="","",SUMIFS($BJ$2:$BJ$2500,$W$2:$W$2500,$A1108))</f>
      </c>
      <c r="AU1108">
        <f>IF($A1108="","",SUMIFS($BK$2:$BK$2500,$W$2:$W$2500,$A1108))</f>
      </c>
      <c r="AV1108">
        <f>IF($A1108="","",SUMIFS($BL$2:$BL$2500,$W$2:$W$2500,$A1108))</f>
      </c>
      <c r="AW1108">
        <f>IF($A1108="","",SUMIFS($BM$2:$BM$2500,$W$2:$W$2500,$A1108))</f>
      </c>
      <c r="AX1108">
        <f>IF($A1108="","",SUMIFS($BN$2:$BN$2500,$W$2:$W$2500,$A1108))</f>
      </c>
      <c r="AY1108">
        <f>IF($A1108="","",SUMIFS($BO$2:$BO$2500,$W$2:$W$2500,$A1108))</f>
      </c>
      <c r="AZ1108">
        <f>IF($A1108="","",SUMIFS($BP$2:$BP$2500,$W$2:$W$2500,$A1108))</f>
      </c>
      <c r="BA1108">
        <f>IF($A1108="","",SUMIFS($BQ$2:$BQ$2500,$W$2:$W$2500,$A1108))</f>
      </c>
      <c r="BB1108">
        <f>IF($A1108="","",SUMIFS($BR$2:$BR$2500,$W$2:$W$2500,$A1108))</f>
      </c>
      <c r="BC1108">
        <f>IF($A1108="","",SUMIFS($BS$2:$BS$2500,$W$2:$W$2500,$A1108))</f>
      </c>
      <c r="BD1108">
        <f>IF($A1108="","",SUMIFS($BT$2:$BT$2500,$W$2:$W$2500,$A1108))</f>
      </c>
      <c r="BF1108">
        <f>IF($Z1108="","",INDEX($AO$2:$AO$2000,$Z1108))</f>
      </c>
      <c r="BG1108">
        <f>IF($Z1108="","",INDEX($AP$2:$AP$2000,$Z1108))</f>
      </c>
      <c r="BH1108">
        <f>IF($Z1108="","",INDEX($AQ$2:$AQ$2000,$Z1108))</f>
      </c>
      <c r="BI1108">
        <f>IF($Z1108="","",INDEX($AR$2:$AR$2000,$Z1108))</f>
      </c>
      <c r="BJ1108">
        <f>IF($Z1108="","",INDEX($AS$2:$AS$2000,$Z1108))</f>
      </c>
      <c r="BK1108">
        <f>IF($Z1108="","",INDEX($AT$2:$AT$2000,$Z1108))</f>
      </c>
      <c r="BL1108">
        <f>IF($Z1108="","",INDEX($AU$2:$AU$2000,$Z1108))</f>
      </c>
      <c r="BM1108">
        <f>IF($Z1108="","",INDEX($AV$2:$AV$2000,$Z1108))</f>
      </c>
      <c r="BN1108">
        <f>IF($Z1108="","",INDEX($AW$2:$AW$2000,$Z1108))</f>
      </c>
      <c r="BO1108">
        <f>IF($Z1108="","",INDEX($AX$2:$AX$2000,$Z1108))</f>
      </c>
      <c r="BP1108">
        <f>IF($Z1108="","",INDEX($AY$2:$AY$2000,$Z1108))</f>
      </c>
      <c r="BQ1108">
        <f>IF($Z1108="","",INDEX($AZ$2:$AZ$2000,$Z1108))</f>
      </c>
      <c r="BR1108">
        <f>IF($Z1108="","",INDEX($BA$2:$BA$2000,$Z1108))</f>
      </c>
      <c r="BS1108">
        <f>IF($Z1108="","",INDEX($BB$2:$BB$2000,$Z1108))</f>
      </c>
      <c r="BT1108">
        <f>IF($Z1108="","",INDEX($BC$2:$BC$2000,$Z1108))</f>
      </c>
      <c r="BV1108">
        <f>IF(OR($A1108="",$P1108&lt;&gt;"Yes",$AH1108="Yes"),"",1+N($AG1108))</f>
      </c>
      <c r="BW1108">
        <f>IF($A1108="","",COUNTIFS($W$2:$W$2500,$A1108,$BZ$2:$BZ$2500,"Yes")+COUNTIFS($X$2:$X$2500,$A1108,$BY$2:$BY$2500,"Yes"))</f>
      </c>
      <c r="BX1108">
        <f>IF(OR($A1108="",$P1108="Yes"),"",IF(N($BW1108)=0,0,1+SUMIFS($CB$2:$CB$2500,$W$2:$W$2500,$A1108)+SUMIFS($CA$2:$CA$2500,$X$2:$X$2500,$A1108)))</f>
      </c>
      <c r="BY1108" t="str">
        <f>IF($Y1108="","",INDEX($AH$2:$AH$2000,$Y1108)&amp;"")</f>
      </c>
      <c r="BZ1108" t="str">
        <f>IF($Z1108="","",INDEX($AH$2:$AH$2000,$Z1108)&amp;"")</f>
      </c>
      <c r="CA1108">
        <f>IF($Y1108="","",INDEX($BV$2:$BV$2000,$Y1108))</f>
      </c>
      <c r="CB1108">
        <f>IF($Z1108="","",INDEX($BV$2:$BV$2000,$Z1108))</f>
      </c>
    </row>
    <row r="1109">
      <c r="A1109" t="str">
        <f>IF(TRIM(INDEX(games!$A:$A,ROW()))="","",TRIM(INDEX(games!$A:$A,ROW())))</f>
      </c>
      <c r="B1109">
        <f>IF(OR($A1109="",INDEX(games!$B:$B,ROW())=""),"",INDEX(games!$B:$B,ROW()))</f>
      </c>
      <c r="C1109" t="str">
        <f>IF(OR($A1109="",INDEX(games!$C:$C,ROW())=""),"",INDEX(games!$C:$C,ROW()))</f>
      </c>
      <c r="D1109">
        <f>IF($A1109="","",COUNTIF($W$2:$W$2500,$A1109)+COUNTIF($X$2:$X$2500,$A1109))</f>
      </c>
      <c r="E1109">
        <f>IF($A1109="","",IFERROR(MATCH($C1109,$R$2:$R$5,0),0))</f>
      </c>
      <c r="F1109">
        <f>IF($A1109="","",MOD(ROW(),34))</f>
      </c>
      <c r="G1109">
        <f>IF($A1109="",NA(),IF($C1109="Action",$B1109,NA()))</f>
      </c>
      <c r="H1109">
        <f>IF($A1109="",NA(),IF($C1109="Action",1+$F1109*0.023,NA()))</f>
      </c>
      <c r="I1109">
        <f>IF($A1109="",NA(),IF($C1109="Strategy",$B1109,NA()))</f>
      </c>
      <c r="J1109">
        <f>IF($A1109="",NA(),IF($C1109="Strategy",2+$F1109*0.023,NA()))</f>
      </c>
      <c r="K1109">
        <f>IF($A1109="",NA(),IF($C1109="Deckbuilder",$B1109,NA()))</f>
      </c>
      <c r="L1109">
        <f>IF($A1109="",NA(),IF($C1109="Deckbuilder",3+$F1109*0.023,NA()))</f>
      </c>
      <c r="M1109">
        <f>IF($A1109="",NA(),IF($C1109="Traditional",$B1109,NA()))</f>
      </c>
      <c r="N1109">
        <f>IF($A1109="",NA(),IF($C1109="Traditional",4+$F1109*0.023,NA()))</f>
      </c>
      <c r="O1109">
        <f>IF($A1109="","",$D1109+ROW()/1000000)</f>
      </c>
      <c r="P1109" t="str">
        <f>IF(OR($A1109="",INDEX(games!$H:$H,ROW())=""),"",INDEX(games!$H:$H,ROW()))</f>
      </c>
      <c r="Q1109">
        <f>IF(OR($A1109="",$P1109&lt;&gt;"Yes"),"",$D1109+ROW()/1000000)</f>
      </c>
      <c r="T1109">
        <f>IF($Y1109="","",INDEX($B$2:$B$2000,$Y1109))</f>
      </c>
      <c r="U1109">
        <f>IF($Z1109="","",INDEX($B$2:$B$2000,$Z1109))</f>
      </c>
      <c r="V1109">
        <f>IF(OR($T1109="",$U1109=""),"",$U1109-$T1109)</f>
      </c>
      <c r="W1109" t="str">
        <f>IF(TRIM(INDEX(connections!$A:$A,ROW()))="","",TRIM(INDEX(connections!$A:$A,ROW())))</f>
      </c>
      <c r="X1109" t="str">
        <f>IF($W1109="","",TRIM(INDEX(connections!$B:$B,ROW())))</f>
      </c>
      <c r="Y1109">
        <f>IF($W1109="","",IFERROR(MATCH($W1109,$A$2:$A$2000,0),""))</f>
      </c>
      <c r="Z1109">
        <f>IF($X1109="","",IFERROR(MATCH($X1109,$A$2:$A$2000,0),""))</f>
      </c>
      <c r="AA1109" t="str">
        <f>IF($Y1109="","",INDEX($P$2:$P$2000,$Y1109))</f>
      </c>
      <c r="AB1109" t="str">
        <f>IF($Z1109="","",INDEX($P$2:$P$2000,$Z1109))</f>
      </c>
      <c r="AC1109">
        <f>IF(AND($AA1109="Yes",$AB1109="Yes"),1,"")</f>
      </c>
      <c r="AD1109">
        <f>IF(OR($Y1109="",$Z1109=""),"",IF(INDEX($C$2:$C$2000,$Y1109)=INDEX($C$2:$C$2000,$Z1109),0,1))</f>
      </c>
      <c r="AE1109">
        <f>IF($AC1109&lt;&gt;1,"",IF(AND(INDEX($AG$2:$AG$2000,$Y1109)=1,INDEX($AG$2:$AG$2000,$Z1109)=1),1,""))</f>
      </c>
      <c r="AG1109">
        <f>IF($A1109="","",COUNTIFS($W$2:$W$2500,$A1109,$AB$2:$AB$2500,"Yes")+COUNTIFS($X$2:$X$2500,$A1109,$AA$2:$AA$2500,"Yes"))</f>
      </c>
      <c r="AH1109" t="str">
        <f>IF(OR($P1109&lt;&gt;"Yes",N($AG1109)=0),"",IF(AND($AG1109=1,COUNTIFS($W$2:$W$2500,$A1109,$AE$2:$AE$2500,1)+COUNTIFS($X$2:$X$2500,$A1109,$AE$2:$AE$2500,1)&gt;0),"","Yes"))</f>
      </c>
      <c r="AI1109">
        <f>IF($AH1109="Yes",$AG1109,"")</f>
      </c>
      <c r="AJ1109">
        <f>IF($AI1109="","",$AI1109+ROW()/1000000)</f>
      </c>
      <c r="AK1109">
        <f>IF(OR($A1109="",$P1109="Yes",N($AG1109)=0),"",$AG1109+ROW()/1000000)</f>
      </c>
      <c r="AL1109" t="str">
        <f>IF($A1109="","",INDEX(games!$J:$J,ROW())&amp;"")</f>
      </c>
      <c r="AM1109">
        <f>IF($A1109="","",SUMPRODUCT($AO1109:$BD1109,'Map Analysis'!$AP$2^{0,1,2,3,4,5,6,7,8,9,10,11,12,13,14,15}))</f>
      </c>
      <c r="AN1109">
        <f>IF($A1109="","",$AM1109+ROW()/10000000)</f>
      </c>
      <c r="AO1109">
        <f>IF($A1109="","",COUNTIF($W$2:$W$2500,$A1109))</f>
      </c>
      <c r="AP1109">
        <f>IF($A1109="","",SUMIFS($BF$2:$BF$2500,$W$2:$W$2500,$A1109))</f>
      </c>
      <c r="AQ1109">
        <f>IF($A1109="","",SUMIFS($BG$2:$BG$2500,$W$2:$W$2500,$A1109))</f>
      </c>
      <c r="AR1109">
        <f>IF($A1109="","",SUMIFS($BH$2:$BH$2500,$W$2:$W$2500,$A1109))</f>
      </c>
      <c r="AS1109">
        <f>IF($A1109="","",SUMIFS($BI$2:$BI$2500,$W$2:$W$2500,$A1109))</f>
      </c>
      <c r="AT1109">
        <f>IF($A1109="","",SUMIFS($BJ$2:$BJ$2500,$W$2:$W$2500,$A1109))</f>
      </c>
      <c r="AU1109">
        <f>IF($A1109="","",SUMIFS($BK$2:$BK$2500,$W$2:$W$2500,$A1109))</f>
      </c>
      <c r="AV1109">
        <f>IF($A1109="","",SUMIFS($BL$2:$BL$2500,$W$2:$W$2500,$A1109))</f>
      </c>
      <c r="AW1109">
        <f>IF($A1109="","",SUMIFS($BM$2:$BM$2500,$W$2:$W$2500,$A1109))</f>
      </c>
      <c r="AX1109">
        <f>IF($A1109="","",SUMIFS($BN$2:$BN$2500,$W$2:$W$2500,$A1109))</f>
      </c>
      <c r="AY1109">
        <f>IF($A1109="","",SUMIFS($BO$2:$BO$2500,$W$2:$W$2500,$A1109))</f>
      </c>
      <c r="AZ1109">
        <f>IF($A1109="","",SUMIFS($BP$2:$BP$2500,$W$2:$W$2500,$A1109))</f>
      </c>
      <c r="BA1109">
        <f>IF($A1109="","",SUMIFS($BQ$2:$BQ$2500,$W$2:$W$2500,$A1109))</f>
      </c>
      <c r="BB1109">
        <f>IF($A1109="","",SUMIFS($BR$2:$BR$2500,$W$2:$W$2500,$A1109))</f>
      </c>
      <c r="BC1109">
        <f>IF($A1109="","",SUMIFS($BS$2:$BS$2500,$W$2:$W$2500,$A1109))</f>
      </c>
      <c r="BD1109">
        <f>IF($A1109="","",SUMIFS($BT$2:$BT$2500,$W$2:$W$2500,$A1109))</f>
      </c>
      <c r="BF1109">
        <f>IF($Z1109="","",INDEX($AO$2:$AO$2000,$Z1109))</f>
      </c>
      <c r="BG1109">
        <f>IF($Z1109="","",INDEX($AP$2:$AP$2000,$Z1109))</f>
      </c>
      <c r="BH1109">
        <f>IF($Z1109="","",INDEX($AQ$2:$AQ$2000,$Z1109))</f>
      </c>
      <c r="BI1109">
        <f>IF($Z1109="","",INDEX($AR$2:$AR$2000,$Z1109))</f>
      </c>
      <c r="BJ1109">
        <f>IF($Z1109="","",INDEX($AS$2:$AS$2000,$Z1109))</f>
      </c>
      <c r="BK1109">
        <f>IF($Z1109="","",INDEX($AT$2:$AT$2000,$Z1109))</f>
      </c>
      <c r="BL1109">
        <f>IF($Z1109="","",INDEX($AU$2:$AU$2000,$Z1109))</f>
      </c>
      <c r="BM1109">
        <f>IF($Z1109="","",INDEX($AV$2:$AV$2000,$Z1109))</f>
      </c>
      <c r="BN1109">
        <f>IF($Z1109="","",INDEX($AW$2:$AW$2000,$Z1109))</f>
      </c>
      <c r="BO1109">
        <f>IF($Z1109="","",INDEX($AX$2:$AX$2000,$Z1109))</f>
      </c>
      <c r="BP1109">
        <f>IF($Z1109="","",INDEX($AY$2:$AY$2000,$Z1109))</f>
      </c>
      <c r="BQ1109">
        <f>IF($Z1109="","",INDEX($AZ$2:$AZ$2000,$Z1109))</f>
      </c>
      <c r="BR1109">
        <f>IF($Z1109="","",INDEX($BA$2:$BA$2000,$Z1109))</f>
      </c>
      <c r="BS1109">
        <f>IF($Z1109="","",INDEX($BB$2:$BB$2000,$Z1109))</f>
      </c>
      <c r="BT1109">
        <f>IF($Z1109="","",INDEX($BC$2:$BC$2000,$Z1109))</f>
      </c>
      <c r="BV1109">
        <f>IF(OR($A1109="",$P1109&lt;&gt;"Yes",$AH1109="Yes"),"",1+N($AG1109))</f>
      </c>
      <c r="BW1109">
        <f>IF($A1109="","",COUNTIFS($W$2:$W$2500,$A1109,$BZ$2:$BZ$2500,"Yes")+COUNTIFS($X$2:$X$2500,$A1109,$BY$2:$BY$2500,"Yes"))</f>
      </c>
      <c r="BX1109">
        <f>IF(OR($A1109="",$P1109="Yes"),"",IF(N($BW1109)=0,0,1+SUMIFS($CB$2:$CB$2500,$W$2:$W$2500,$A1109)+SUMIFS($CA$2:$CA$2500,$X$2:$X$2500,$A1109)))</f>
      </c>
      <c r="BY1109" t="str">
        <f>IF($Y1109="","",INDEX($AH$2:$AH$2000,$Y1109)&amp;"")</f>
      </c>
      <c r="BZ1109" t="str">
        <f>IF($Z1109="","",INDEX($AH$2:$AH$2000,$Z1109)&amp;"")</f>
      </c>
      <c r="CA1109">
        <f>IF($Y1109="","",INDEX($BV$2:$BV$2000,$Y1109))</f>
      </c>
      <c r="CB1109">
        <f>IF($Z1109="","",INDEX($BV$2:$BV$2000,$Z1109))</f>
      </c>
    </row>
    <row r="1110">
      <c r="A1110" t="str">
        <f>IF(TRIM(INDEX(games!$A:$A,ROW()))="","",TRIM(INDEX(games!$A:$A,ROW())))</f>
      </c>
      <c r="B1110">
        <f>IF(OR($A1110="",INDEX(games!$B:$B,ROW())=""),"",INDEX(games!$B:$B,ROW()))</f>
      </c>
      <c r="C1110" t="str">
        <f>IF(OR($A1110="",INDEX(games!$C:$C,ROW())=""),"",INDEX(games!$C:$C,ROW()))</f>
      </c>
      <c r="D1110">
        <f>IF($A1110="","",COUNTIF($W$2:$W$2500,$A1110)+COUNTIF($X$2:$X$2500,$A1110))</f>
      </c>
      <c r="E1110">
        <f>IF($A1110="","",IFERROR(MATCH($C1110,$R$2:$R$5,0),0))</f>
      </c>
      <c r="F1110">
        <f>IF($A1110="","",MOD(ROW(),34))</f>
      </c>
      <c r="G1110">
        <f>IF($A1110="",NA(),IF($C1110="Action",$B1110,NA()))</f>
      </c>
      <c r="H1110">
        <f>IF($A1110="",NA(),IF($C1110="Action",1+$F1110*0.023,NA()))</f>
      </c>
      <c r="I1110">
        <f>IF($A1110="",NA(),IF($C1110="Strategy",$B1110,NA()))</f>
      </c>
      <c r="J1110">
        <f>IF($A1110="",NA(),IF($C1110="Strategy",2+$F1110*0.023,NA()))</f>
      </c>
      <c r="K1110">
        <f>IF($A1110="",NA(),IF($C1110="Deckbuilder",$B1110,NA()))</f>
      </c>
      <c r="L1110">
        <f>IF($A1110="",NA(),IF($C1110="Deckbuilder",3+$F1110*0.023,NA()))</f>
      </c>
      <c r="M1110">
        <f>IF($A1110="",NA(),IF($C1110="Traditional",$B1110,NA()))</f>
      </c>
      <c r="N1110">
        <f>IF($A1110="",NA(),IF($C1110="Traditional",4+$F1110*0.023,NA()))</f>
      </c>
      <c r="O1110">
        <f>IF($A1110="","",$D1110+ROW()/1000000)</f>
      </c>
      <c r="P1110" t="str">
        <f>IF(OR($A1110="",INDEX(games!$H:$H,ROW())=""),"",INDEX(games!$H:$H,ROW()))</f>
      </c>
      <c r="Q1110">
        <f>IF(OR($A1110="",$P1110&lt;&gt;"Yes"),"",$D1110+ROW()/1000000)</f>
      </c>
      <c r="T1110">
        <f>IF($Y1110="","",INDEX($B$2:$B$2000,$Y1110))</f>
      </c>
      <c r="U1110">
        <f>IF($Z1110="","",INDEX($B$2:$B$2000,$Z1110))</f>
      </c>
      <c r="V1110">
        <f>IF(OR($T1110="",$U1110=""),"",$U1110-$T1110)</f>
      </c>
      <c r="W1110" t="str">
        <f>IF(TRIM(INDEX(connections!$A:$A,ROW()))="","",TRIM(INDEX(connections!$A:$A,ROW())))</f>
      </c>
      <c r="X1110" t="str">
        <f>IF($W1110="","",TRIM(INDEX(connections!$B:$B,ROW())))</f>
      </c>
      <c r="Y1110">
        <f>IF($W1110="","",IFERROR(MATCH($W1110,$A$2:$A$2000,0),""))</f>
      </c>
      <c r="Z1110">
        <f>IF($X1110="","",IFERROR(MATCH($X1110,$A$2:$A$2000,0),""))</f>
      </c>
      <c r="AA1110" t="str">
        <f>IF($Y1110="","",INDEX($P$2:$P$2000,$Y1110))</f>
      </c>
      <c r="AB1110" t="str">
        <f>IF($Z1110="","",INDEX($P$2:$P$2000,$Z1110))</f>
      </c>
      <c r="AC1110">
        <f>IF(AND($AA1110="Yes",$AB1110="Yes"),1,"")</f>
      </c>
      <c r="AD1110">
        <f>IF(OR($Y1110="",$Z1110=""),"",IF(INDEX($C$2:$C$2000,$Y1110)=INDEX($C$2:$C$2000,$Z1110),0,1))</f>
      </c>
      <c r="AE1110">
        <f>IF($AC1110&lt;&gt;1,"",IF(AND(INDEX($AG$2:$AG$2000,$Y1110)=1,INDEX($AG$2:$AG$2000,$Z1110)=1),1,""))</f>
      </c>
      <c r="AG1110">
        <f>IF($A1110="","",COUNTIFS($W$2:$W$2500,$A1110,$AB$2:$AB$2500,"Yes")+COUNTIFS($X$2:$X$2500,$A1110,$AA$2:$AA$2500,"Yes"))</f>
      </c>
      <c r="AH1110" t="str">
        <f>IF(OR($P1110&lt;&gt;"Yes",N($AG1110)=0),"",IF(AND($AG1110=1,COUNTIFS($W$2:$W$2500,$A1110,$AE$2:$AE$2500,1)+COUNTIFS($X$2:$X$2500,$A1110,$AE$2:$AE$2500,1)&gt;0),"","Yes"))</f>
      </c>
      <c r="AI1110">
        <f>IF($AH1110="Yes",$AG1110,"")</f>
      </c>
      <c r="AJ1110">
        <f>IF($AI1110="","",$AI1110+ROW()/1000000)</f>
      </c>
      <c r="AK1110">
        <f>IF(OR($A1110="",$P1110="Yes",N($AG1110)=0),"",$AG1110+ROW()/1000000)</f>
      </c>
      <c r="AL1110" t="str">
        <f>IF($A1110="","",INDEX(games!$J:$J,ROW())&amp;"")</f>
      </c>
      <c r="AM1110">
        <f>IF($A1110="","",SUMPRODUCT($AO1110:$BD1110,'Map Analysis'!$AP$2^{0,1,2,3,4,5,6,7,8,9,10,11,12,13,14,15}))</f>
      </c>
      <c r="AN1110">
        <f>IF($A1110="","",$AM1110+ROW()/10000000)</f>
      </c>
      <c r="AO1110">
        <f>IF($A1110="","",COUNTIF($W$2:$W$2500,$A1110))</f>
      </c>
      <c r="AP1110">
        <f>IF($A1110="","",SUMIFS($BF$2:$BF$2500,$W$2:$W$2500,$A1110))</f>
      </c>
      <c r="AQ1110">
        <f>IF($A1110="","",SUMIFS($BG$2:$BG$2500,$W$2:$W$2500,$A1110))</f>
      </c>
      <c r="AR1110">
        <f>IF($A1110="","",SUMIFS($BH$2:$BH$2500,$W$2:$W$2500,$A1110))</f>
      </c>
      <c r="AS1110">
        <f>IF($A1110="","",SUMIFS($BI$2:$BI$2500,$W$2:$W$2500,$A1110))</f>
      </c>
      <c r="AT1110">
        <f>IF($A1110="","",SUMIFS($BJ$2:$BJ$2500,$W$2:$W$2500,$A1110))</f>
      </c>
      <c r="AU1110">
        <f>IF($A1110="","",SUMIFS($BK$2:$BK$2500,$W$2:$W$2500,$A1110))</f>
      </c>
      <c r="AV1110">
        <f>IF($A1110="","",SUMIFS($BL$2:$BL$2500,$W$2:$W$2500,$A1110))</f>
      </c>
      <c r="AW1110">
        <f>IF($A1110="","",SUMIFS($BM$2:$BM$2500,$W$2:$W$2500,$A1110))</f>
      </c>
      <c r="AX1110">
        <f>IF($A1110="","",SUMIFS($BN$2:$BN$2500,$W$2:$W$2500,$A1110))</f>
      </c>
      <c r="AY1110">
        <f>IF($A1110="","",SUMIFS($BO$2:$BO$2500,$W$2:$W$2500,$A1110))</f>
      </c>
      <c r="AZ1110">
        <f>IF($A1110="","",SUMIFS($BP$2:$BP$2500,$W$2:$W$2500,$A1110))</f>
      </c>
      <c r="BA1110">
        <f>IF($A1110="","",SUMIFS($BQ$2:$BQ$2500,$W$2:$W$2500,$A1110))</f>
      </c>
      <c r="BB1110">
        <f>IF($A1110="","",SUMIFS($BR$2:$BR$2500,$W$2:$W$2500,$A1110))</f>
      </c>
      <c r="BC1110">
        <f>IF($A1110="","",SUMIFS($BS$2:$BS$2500,$W$2:$W$2500,$A1110))</f>
      </c>
      <c r="BD1110">
        <f>IF($A1110="","",SUMIFS($BT$2:$BT$2500,$W$2:$W$2500,$A1110))</f>
      </c>
      <c r="BF1110">
        <f>IF($Z1110="","",INDEX($AO$2:$AO$2000,$Z1110))</f>
      </c>
      <c r="BG1110">
        <f>IF($Z1110="","",INDEX($AP$2:$AP$2000,$Z1110))</f>
      </c>
      <c r="BH1110">
        <f>IF($Z1110="","",INDEX($AQ$2:$AQ$2000,$Z1110))</f>
      </c>
      <c r="BI1110">
        <f>IF($Z1110="","",INDEX($AR$2:$AR$2000,$Z1110))</f>
      </c>
      <c r="BJ1110">
        <f>IF($Z1110="","",INDEX($AS$2:$AS$2000,$Z1110))</f>
      </c>
      <c r="BK1110">
        <f>IF($Z1110="","",INDEX($AT$2:$AT$2000,$Z1110))</f>
      </c>
      <c r="BL1110">
        <f>IF($Z1110="","",INDEX($AU$2:$AU$2000,$Z1110))</f>
      </c>
      <c r="BM1110">
        <f>IF($Z1110="","",INDEX($AV$2:$AV$2000,$Z1110))</f>
      </c>
      <c r="BN1110">
        <f>IF($Z1110="","",INDEX($AW$2:$AW$2000,$Z1110))</f>
      </c>
      <c r="BO1110">
        <f>IF($Z1110="","",INDEX($AX$2:$AX$2000,$Z1110))</f>
      </c>
      <c r="BP1110">
        <f>IF($Z1110="","",INDEX($AY$2:$AY$2000,$Z1110))</f>
      </c>
      <c r="BQ1110">
        <f>IF($Z1110="","",INDEX($AZ$2:$AZ$2000,$Z1110))</f>
      </c>
      <c r="BR1110">
        <f>IF($Z1110="","",INDEX($BA$2:$BA$2000,$Z1110))</f>
      </c>
      <c r="BS1110">
        <f>IF($Z1110="","",INDEX($BB$2:$BB$2000,$Z1110))</f>
      </c>
      <c r="BT1110">
        <f>IF($Z1110="","",INDEX($BC$2:$BC$2000,$Z1110))</f>
      </c>
      <c r="BV1110">
        <f>IF(OR($A1110="",$P1110&lt;&gt;"Yes",$AH1110="Yes"),"",1+N($AG1110))</f>
      </c>
      <c r="BW1110">
        <f>IF($A1110="","",COUNTIFS($W$2:$W$2500,$A1110,$BZ$2:$BZ$2500,"Yes")+COUNTIFS($X$2:$X$2500,$A1110,$BY$2:$BY$2500,"Yes"))</f>
      </c>
      <c r="BX1110">
        <f>IF(OR($A1110="",$P1110="Yes"),"",IF(N($BW1110)=0,0,1+SUMIFS($CB$2:$CB$2500,$W$2:$W$2500,$A1110)+SUMIFS($CA$2:$CA$2500,$X$2:$X$2500,$A1110)))</f>
      </c>
      <c r="BY1110" t="str">
        <f>IF($Y1110="","",INDEX($AH$2:$AH$2000,$Y1110)&amp;"")</f>
      </c>
      <c r="BZ1110" t="str">
        <f>IF($Z1110="","",INDEX($AH$2:$AH$2000,$Z1110)&amp;"")</f>
      </c>
      <c r="CA1110">
        <f>IF($Y1110="","",INDEX($BV$2:$BV$2000,$Y1110))</f>
      </c>
      <c r="CB1110">
        <f>IF($Z1110="","",INDEX($BV$2:$BV$2000,$Z1110))</f>
      </c>
    </row>
    <row r="1111">
      <c r="A1111" t="str">
        <f>IF(TRIM(INDEX(games!$A:$A,ROW()))="","",TRIM(INDEX(games!$A:$A,ROW())))</f>
      </c>
      <c r="B1111">
        <f>IF(OR($A1111="",INDEX(games!$B:$B,ROW())=""),"",INDEX(games!$B:$B,ROW()))</f>
      </c>
      <c r="C1111" t="str">
        <f>IF(OR($A1111="",INDEX(games!$C:$C,ROW())=""),"",INDEX(games!$C:$C,ROW()))</f>
      </c>
      <c r="D1111">
        <f>IF($A1111="","",COUNTIF($W$2:$W$2500,$A1111)+COUNTIF($X$2:$X$2500,$A1111))</f>
      </c>
      <c r="E1111">
        <f>IF($A1111="","",IFERROR(MATCH($C1111,$R$2:$R$5,0),0))</f>
      </c>
      <c r="F1111">
        <f>IF($A1111="","",MOD(ROW(),34))</f>
      </c>
      <c r="G1111">
        <f>IF($A1111="",NA(),IF($C1111="Action",$B1111,NA()))</f>
      </c>
      <c r="H1111">
        <f>IF($A1111="",NA(),IF($C1111="Action",1+$F1111*0.023,NA()))</f>
      </c>
      <c r="I1111">
        <f>IF($A1111="",NA(),IF($C1111="Strategy",$B1111,NA()))</f>
      </c>
      <c r="J1111">
        <f>IF($A1111="",NA(),IF($C1111="Strategy",2+$F1111*0.023,NA()))</f>
      </c>
      <c r="K1111">
        <f>IF($A1111="",NA(),IF($C1111="Deckbuilder",$B1111,NA()))</f>
      </c>
      <c r="L1111">
        <f>IF($A1111="",NA(),IF($C1111="Deckbuilder",3+$F1111*0.023,NA()))</f>
      </c>
      <c r="M1111">
        <f>IF($A1111="",NA(),IF($C1111="Traditional",$B1111,NA()))</f>
      </c>
      <c r="N1111">
        <f>IF($A1111="",NA(),IF($C1111="Traditional",4+$F1111*0.023,NA()))</f>
      </c>
      <c r="O1111">
        <f>IF($A1111="","",$D1111+ROW()/1000000)</f>
      </c>
      <c r="P1111" t="str">
        <f>IF(OR($A1111="",INDEX(games!$H:$H,ROW())=""),"",INDEX(games!$H:$H,ROW()))</f>
      </c>
      <c r="Q1111">
        <f>IF(OR($A1111="",$P1111&lt;&gt;"Yes"),"",$D1111+ROW()/1000000)</f>
      </c>
      <c r="T1111">
        <f>IF($Y1111="","",INDEX($B$2:$B$2000,$Y1111))</f>
      </c>
      <c r="U1111">
        <f>IF($Z1111="","",INDEX($B$2:$B$2000,$Z1111))</f>
      </c>
      <c r="V1111">
        <f>IF(OR($T1111="",$U1111=""),"",$U1111-$T1111)</f>
      </c>
      <c r="W1111" t="str">
        <f>IF(TRIM(INDEX(connections!$A:$A,ROW()))="","",TRIM(INDEX(connections!$A:$A,ROW())))</f>
      </c>
      <c r="X1111" t="str">
        <f>IF($W1111="","",TRIM(INDEX(connections!$B:$B,ROW())))</f>
      </c>
      <c r="Y1111">
        <f>IF($W1111="","",IFERROR(MATCH($W1111,$A$2:$A$2000,0),""))</f>
      </c>
      <c r="Z1111">
        <f>IF($X1111="","",IFERROR(MATCH($X1111,$A$2:$A$2000,0),""))</f>
      </c>
      <c r="AA1111" t="str">
        <f>IF($Y1111="","",INDEX($P$2:$P$2000,$Y1111))</f>
      </c>
      <c r="AB1111" t="str">
        <f>IF($Z1111="","",INDEX($P$2:$P$2000,$Z1111))</f>
      </c>
      <c r="AC1111">
        <f>IF(AND($AA1111="Yes",$AB1111="Yes"),1,"")</f>
      </c>
      <c r="AD1111">
        <f>IF(OR($Y1111="",$Z1111=""),"",IF(INDEX($C$2:$C$2000,$Y1111)=INDEX($C$2:$C$2000,$Z1111),0,1))</f>
      </c>
      <c r="AE1111">
        <f>IF($AC1111&lt;&gt;1,"",IF(AND(INDEX($AG$2:$AG$2000,$Y1111)=1,INDEX($AG$2:$AG$2000,$Z1111)=1),1,""))</f>
      </c>
      <c r="AG1111">
        <f>IF($A1111="","",COUNTIFS($W$2:$W$2500,$A1111,$AB$2:$AB$2500,"Yes")+COUNTIFS($X$2:$X$2500,$A1111,$AA$2:$AA$2500,"Yes"))</f>
      </c>
      <c r="AH1111" t="str">
        <f>IF(OR($P1111&lt;&gt;"Yes",N($AG1111)=0),"",IF(AND($AG1111=1,COUNTIFS($W$2:$W$2500,$A1111,$AE$2:$AE$2500,1)+COUNTIFS($X$2:$X$2500,$A1111,$AE$2:$AE$2500,1)&gt;0),"","Yes"))</f>
      </c>
      <c r="AI1111">
        <f>IF($AH1111="Yes",$AG1111,"")</f>
      </c>
      <c r="AJ1111">
        <f>IF($AI1111="","",$AI1111+ROW()/1000000)</f>
      </c>
      <c r="AK1111">
        <f>IF(OR($A1111="",$P1111="Yes",N($AG1111)=0),"",$AG1111+ROW()/1000000)</f>
      </c>
      <c r="AL1111" t="str">
        <f>IF($A1111="","",INDEX(games!$J:$J,ROW())&amp;"")</f>
      </c>
      <c r="AM1111">
        <f>IF($A1111="","",SUMPRODUCT($AO1111:$BD1111,'Map Analysis'!$AP$2^{0,1,2,3,4,5,6,7,8,9,10,11,12,13,14,15}))</f>
      </c>
      <c r="AN1111">
        <f>IF($A1111="","",$AM1111+ROW()/10000000)</f>
      </c>
      <c r="AO1111">
        <f>IF($A1111="","",COUNTIF($W$2:$W$2500,$A1111))</f>
      </c>
      <c r="AP1111">
        <f>IF($A1111="","",SUMIFS($BF$2:$BF$2500,$W$2:$W$2500,$A1111))</f>
      </c>
      <c r="AQ1111">
        <f>IF($A1111="","",SUMIFS($BG$2:$BG$2500,$W$2:$W$2500,$A1111))</f>
      </c>
      <c r="AR1111">
        <f>IF($A1111="","",SUMIFS($BH$2:$BH$2500,$W$2:$W$2500,$A1111))</f>
      </c>
      <c r="AS1111">
        <f>IF($A1111="","",SUMIFS($BI$2:$BI$2500,$W$2:$W$2500,$A1111))</f>
      </c>
      <c r="AT1111">
        <f>IF($A1111="","",SUMIFS($BJ$2:$BJ$2500,$W$2:$W$2500,$A1111))</f>
      </c>
      <c r="AU1111">
        <f>IF($A1111="","",SUMIFS($BK$2:$BK$2500,$W$2:$W$2500,$A1111))</f>
      </c>
      <c r="AV1111">
        <f>IF($A1111="","",SUMIFS($BL$2:$BL$2500,$W$2:$W$2500,$A1111))</f>
      </c>
      <c r="AW1111">
        <f>IF($A1111="","",SUMIFS($BM$2:$BM$2500,$W$2:$W$2500,$A1111))</f>
      </c>
      <c r="AX1111">
        <f>IF($A1111="","",SUMIFS($BN$2:$BN$2500,$W$2:$W$2500,$A1111))</f>
      </c>
      <c r="AY1111">
        <f>IF($A1111="","",SUMIFS($BO$2:$BO$2500,$W$2:$W$2500,$A1111))</f>
      </c>
      <c r="AZ1111">
        <f>IF($A1111="","",SUMIFS($BP$2:$BP$2500,$W$2:$W$2500,$A1111))</f>
      </c>
      <c r="BA1111">
        <f>IF($A1111="","",SUMIFS($BQ$2:$BQ$2500,$W$2:$W$2500,$A1111))</f>
      </c>
      <c r="BB1111">
        <f>IF($A1111="","",SUMIFS($BR$2:$BR$2500,$W$2:$W$2500,$A1111))</f>
      </c>
      <c r="BC1111">
        <f>IF($A1111="","",SUMIFS($BS$2:$BS$2500,$W$2:$W$2500,$A1111))</f>
      </c>
      <c r="BD1111">
        <f>IF($A1111="","",SUMIFS($BT$2:$BT$2500,$W$2:$W$2500,$A1111))</f>
      </c>
      <c r="BF1111">
        <f>IF($Z1111="","",INDEX($AO$2:$AO$2000,$Z1111))</f>
      </c>
      <c r="BG1111">
        <f>IF($Z1111="","",INDEX($AP$2:$AP$2000,$Z1111))</f>
      </c>
      <c r="BH1111">
        <f>IF($Z1111="","",INDEX($AQ$2:$AQ$2000,$Z1111))</f>
      </c>
      <c r="BI1111">
        <f>IF($Z1111="","",INDEX($AR$2:$AR$2000,$Z1111))</f>
      </c>
      <c r="BJ1111">
        <f>IF($Z1111="","",INDEX($AS$2:$AS$2000,$Z1111))</f>
      </c>
      <c r="BK1111">
        <f>IF($Z1111="","",INDEX($AT$2:$AT$2000,$Z1111))</f>
      </c>
      <c r="BL1111">
        <f>IF($Z1111="","",INDEX($AU$2:$AU$2000,$Z1111))</f>
      </c>
      <c r="BM1111">
        <f>IF($Z1111="","",INDEX($AV$2:$AV$2000,$Z1111))</f>
      </c>
      <c r="BN1111">
        <f>IF($Z1111="","",INDEX($AW$2:$AW$2000,$Z1111))</f>
      </c>
      <c r="BO1111">
        <f>IF($Z1111="","",INDEX($AX$2:$AX$2000,$Z1111))</f>
      </c>
      <c r="BP1111">
        <f>IF($Z1111="","",INDEX($AY$2:$AY$2000,$Z1111))</f>
      </c>
      <c r="BQ1111">
        <f>IF($Z1111="","",INDEX($AZ$2:$AZ$2000,$Z1111))</f>
      </c>
      <c r="BR1111">
        <f>IF($Z1111="","",INDEX($BA$2:$BA$2000,$Z1111))</f>
      </c>
      <c r="BS1111">
        <f>IF($Z1111="","",INDEX($BB$2:$BB$2000,$Z1111))</f>
      </c>
      <c r="BT1111">
        <f>IF($Z1111="","",INDEX($BC$2:$BC$2000,$Z1111))</f>
      </c>
      <c r="BV1111">
        <f>IF(OR($A1111="",$P1111&lt;&gt;"Yes",$AH1111="Yes"),"",1+N($AG1111))</f>
      </c>
      <c r="BW1111">
        <f>IF($A1111="","",COUNTIFS($W$2:$W$2500,$A1111,$BZ$2:$BZ$2500,"Yes")+COUNTIFS($X$2:$X$2500,$A1111,$BY$2:$BY$2500,"Yes"))</f>
      </c>
      <c r="BX1111">
        <f>IF(OR($A1111="",$P1111="Yes"),"",IF(N($BW1111)=0,0,1+SUMIFS($CB$2:$CB$2500,$W$2:$W$2500,$A1111)+SUMIFS($CA$2:$CA$2500,$X$2:$X$2500,$A1111)))</f>
      </c>
      <c r="BY1111" t="str">
        <f>IF($Y1111="","",INDEX($AH$2:$AH$2000,$Y1111)&amp;"")</f>
      </c>
      <c r="BZ1111" t="str">
        <f>IF($Z1111="","",INDEX($AH$2:$AH$2000,$Z1111)&amp;"")</f>
      </c>
      <c r="CA1111">
        <f>IF($Y1111="","",INDEX($BV$2:$BV$2000,$Y1111))</f>
      </c>
      <c r="CB1111">
        <f>IF($Z1111="","",INDEX($BV$2:$BV$2000,$Z1111))</f>
      </c>
    </row>
    <row r="1112">
      <c r="A1112" t="str">
        <f>IF(TRIM(INDEX(games!$A:$A,ROW()))="","",TRIM(INDEX(games!$A:$A,ROW())))</f>
      </c>
      <c r="B1112">
        <f>IF(OR($A1112="",INDEX(games!$B:$B,ROW())=""),"",INDEX(games!$B:$B,ROW()))</f>
      </c>
      <c r="C1112" t="str">
        <f>IF(OR($A1112="",INDEX(games!$C:$C,ROW())=""),"",INDEX(games!$C:$C,ROW()))</f>
      </c>
      <c r="D1112">
        <f>IF($A1112="","",COUNTIF($W$2:$W$2500,$A1112)+COUNTIF($X$2:$X$2500,$A1112))</f>
      </c>
      <c r="E1112">
        <f>IF($A1112="","",IFERROR(MATCH($C1112,$R$2:$R$5,0),0))</f>
      </c>
      <c r="F1112">
        <f>IF($A1112="","",MOD(ROW(),34))</f>
      </c>
      <c r="G1112">
        <f>IF($A1112="",NA(),IF($C1112="Action",$B1112,NA()))</f>
      </c>
      <c r="H1112">
        <f>IF($A1112="",NA(),IF($C1112="Action",1+$F1112*0.023,NA()))</f>
      </c>
      <c r="I1112">
        <f>IF($A1112="",NA(),IF($C1112="Strategy",$B1112,NA()))</f>
      </c>
      <c r="J1112">
        <f>IF($A1112="",NA(),IF($C1112="Strategy",2+$F1112*0.023,NA()))</f>
      </c>
      <c r="K1112">
        <f>IF($A1112="",NA(),IF($C1112="Deckbuilder",$B1112,NA()))</f>
      </c>
      <c r="L1112">
        <f>IF($A1112="",NA(),IF($C1112="Deckbuilder",3+$F1112*0.023,NA()))</f>
      </c>
      <c r="M1112">
        <f>IF($A1112="",NA(),IF($C1112="Traditional",$B1112,NA()))</f>
      </c>
      <c r="N1112">
        <f>IF($A1112="",NA(),IF($C1112="Traditional",4+$F1112*0.023,NA()))</f>
      </c>
      <c r="O1112">
        <f>IF($A1112="","",$D1112+ROW()/1000000)</f>
      </c>
      <c r="P1112" t="str">
        <f>IF(OR($A1112="",INDEX(games!$H:$H,ROW())=""),"",INDEX(games!$H:$H,ROW()))</f>
      </c>
      <c r="Q1112">
        <f>IF(OR($A1112="",$P1112&lt;&gt;"Yes"),"",$D1112+ROW()/1000000)</f>
      </c>
      <c r="T1112">
        <f>IF($Y1112="","",INDEX($B$2:$B$2000,$Y1112))</f>
      </c>
      <c r="U1112">
        <f>IF($Z1112="","",INDEX($B$2:$B$2000,$Z1112))</f>
      </c>
      <c r="V1112">
        <f>IF(OR($T1112="",$U1112=""),"",$U1112-$T1112)</f>
      </c>
      <c r="W1112" t="str">
        <f>IF(TRIM(INDEX(connections!$A:$A,ROW()))="","",TRIM(INDEX(connections!$A:$A,ROW())))</f>
      </c>
      <c r="X1112" t="str">
        <f>IF($W1112="","",TRIM(INDEX(connections!$B:$B,ROW())))</f>
      </c>
      <c r="Y1112">
        <f>IF($W1112="","",IFERROR(MATCH($W1112,$A$2:$A$2000,0),""))</f>
      </c>
      <c r="Z1112">
        <f>IF($X1112="","",IFERROR(MATCH($X1112,$A$2:$A$2000,0),""))</f>
      </c>
      <c r="AA1112" t="str">
        <f>IF($Y1112="","",INDEX($P$2:$P$2000,$Y1112))</f>
      </c>
      <c r="AB1112" t="str">
        <f>IF($Z1112="","",INDEX($P$2:$P$2000,$Z1112))</f>
      </c>
      <c r="AC1112">
        <f>IF(AND($AA1112="Yes",$AB1112="Yes"),1,"")</f>
      </c>
      <c r="AD1112">
        <f>IF(OR($Y1112="",$Z1112=""),"",IF(INDEX($C$2:$C$2000,$Y1112)=INDEX($C$2:$C$2000,$Z1112),0,1))</f>
      </c>
      <c r="AE1112">
        <f>IF($AC1112&lt;&gt;1,"",IF(AND(INDEX($AG$2:$AG$2000,$Y1112)=1,INDEX($AG$2:$AG$2000,$Z1112)=1),1,""))</f>
      </c>
      <c r="AG1112">
        <f>IF($A1112="","",COUNTIFS($W$2:$W$2500,$A1112,$AB$2:$AB$2500,"Yes")+COUNTIFS($X$2:$X$2500,$A1112,$AA$2:$AA$2500,"Yes"))</f>
      </c>
      <c r="AH1112" t="str">
        <f>IF(OR($P1112&lt;&gt;"Yes",N($AG1112)=0),"",IF(AND($AG1112=1,COUNTIFS($W$2:$W$2500,$A1112,$AE$2:$AE$2500,1)+COUNTIFS($X$2:$X$2500,$A1112,$AE$2:$AE$2500,1)&gt;0),"","Yes"))</f>
      </c>
      <c r="AI1112">
        <f>IF($AH1112="Yes",$AG1112,"")</f>
      </c>
      <c r="AJ1112">
        <f>IF($AI1112="","",$AI1112+ROW()/1000000)</f>
      </c>
      <c r="AK1112">
        <f>IF(OR($A1112="",$P1112="Yes",N($AG1112)=0),"",$AG1112+ROW()/1000000)</f>
      </c>
      <c r="AL1112" t="str">
        <f>IF($A1112="","",INDEX(games!$J:$J,ROW())&amp;"")</f>
      </c>
      <c r="AM1112">
        <f>IF($A1112="","",SUMPRODUCT($AO1112:$BD1112,'Map Analysis'!$AP$2^{0,1,2,3,4,5,6,7,8,9,10,11,12,13,14,15}))</f>
      </c>
      <c r="AN1112">
        <f>IF($A1112="","",$AM1112+ROW()/10000000)</f>
      </c>
      <c r="AO1112">
        <f>IF($A1112="","",COUNTIF($W$2:$W$2500,$A1112))</f>
      </c>
      <c r="AP1112">
        <f>IF($A1112="","",SUMIFS($BF$2:$BF$2500,$W$2:$W$2500,$A1112))</f>
      </c>
      <c r="AQ1112">
        <f>IF($A1112="","",SUMIFS($BG$2:$BG$2500,$W$2:$W$2500,$A1112))</f>
      </c>
      <c r="AR1112">
        <f>IF($A1112="","",SUMIFS($BH$2:$BH$2500,$W$2:$W$2500,$A1112))</f>
      </c>
      <c r="AS1112">
        <f>IF($A1112="","",SUMIFS($BI$2:$BI$2500,$W$2:$W$2500,$A1112))</f>
      </c>
      <c r="AT1112">
        <f>IF($A1112="","",SUMIFS($BJ$2:$BJ$2500,$W$2:$W$2500,$A1112))</f>
      </c>
      <c r="AU1112">
        <f>IF($A1112="","",SUMIFS($BK$2:$BK$2500,$W$2:$W$2500,$A1112))</f>
      </c>
      <c r="AV1112">
        <f>IF($A1112="","",SUMIFS($BL$2:$BL$2500,$W$2:$W$2500,$A1112))</f>
      </c>
      <c r="AW1112">
        <f>IF($A1112="","",SUMIFS($BM$2:$BM$2500,$W$2:$W$2500,$A1112))</f>
      </c>
      <c r="AX1112">
        <f>IF($A1112="","",SUMIFS($BN$2:$BN$2500,$W$2:$W$2500,$A1112))</f>
      </c>
      <c r="AY1112">
        <f>IF($A1112="","",SUMIFS($BO$2:$BO$2500,$W$2:$W$2500,$A1112))</f>
      </c>
      <c r="AZ1112">
        <f>IF($A1112="","",SUMIFS($BP$2:$BP$2500,$W$2:$W$2500,$A1112))</f>
      </c>
      <c r="BA1112">
        <f>IF($A1112="","",SUMIFS($BQ$2:$BQ$2500,$W$2:$W$2500,$A1112))</f>
      </c>
      <c r="BB1112">
        <f>IF($A1112="","",SUMIFS($BR$2:$BR$2500,$W$2:$W$2500,$A1112))</f>
      </c>
      <c r="BC1112">
        <f>IF($A1112="","",SUMIFS($BS$2:$BS$2500,$W$2:$W$2500,$A1112))</f>
      </c>
      <c r="BD1112">
        <f>IF($A1112="","",SUMIFS($BT$2:$BT$2500,$W$2:$W$2500,$A1112))</f>
      </c>
      <c r="BF1112">
        <f>IF($Z1112="","",INDEX($AO$2:$AO$2000,$Z1112))</f>
      </c>
      <c r="BG1112">
        <f>IF($Z1112="","",INDEX($AP$2:$AP$2000,$Z1112))</f>
      </c>
      <c r="BH1112">
        <f>IF($Z1112="","",INDEX($AQ$2:$AQ$2000,$Z1112))</f>
      </c>
      <c r="BI1112">
        <f>IF($Z1112="","",INDEX($AR$2:$AR$2000,$Z1112))</f>
      </c>
      <c r="BJ1112">
        <f>IF($Z1112="","",INDEX($AS$2:$AS$2000,$Z1112))</f>
      </c>
      <c r="BK1112">
        <f>IF($Z1112="","",INDEX($AT$2:$AT$2000,$Z1112))</f>
      </c>
      <c r="BL1112">
        <f>IF($Z1112="","",INDEX($AU$2:$AU$2000,$Z1112))</f>
      </c>
      <c r="BM1112">
        <f>IF($Z1112="","",INDEX($AV$2:$AV$2000,$Z1112))</f>
      </c>
      <c r="BN1112">
        <f>IF($Z1112="","",INDEX($AW$2:$AW$2000,$Z1112))</f>
      </c>
      <c r="BO1112">
        <f>IF($Z1112="","",INDEX($AX$2:$AX$2000,$Z1112))</f>
      </c>
      <c r="BP1112">
        <f>IF($Z1112="","",INDEX($AY$2:$AY$2000,$Z1112))</f>
      </c>
      <c r="BQ1112">
        <f>IF($Z1112="","",INDEX($AZ$2:$AZ$2000,$Z1112))</f>
      </c>
      <c r="BR1112">
        <f>IF($Z1112="","",INDEX($BA$2:$BA$2000,$Z1112))</f>
      </c>
      <c r="BS1112">
        <f>IF($Z1112="","",INDEX($BB$2:$BB$2000,$Z1112))</f>
      </c>
      <c r="BT1112">
        <f>IF($Z1112="","",INDEX($BC$2:$BC$2000,$Z1112))</f>
      </c>
      <c r="BV1112">
        <f>IF(OR($A1112="",$P1112&lt;&gt;"Yes",$AH1112="Yes"),"",1+N($AG1112))</f>
      </c>
      <c r="BW1112">
        <f>IF($A1112="","",COUNTIFS($W$2:$W$2500,$A1112,$BZ$2:$BZ$2500,"Yes")+COUNTIFS($X$2:$X$2500,$A1112,$BY$2:$BY$2500,"Yes"))</f>
      </c>
      <c r="BX1112">
        <f>IF(OR($A1112="",$P1112="Yes"),"",IF(N($BW1112)=0,0,1+SUMIFS($CB$2:$CB$2500,$W$2:$W$2500,$A1112)+SUMIFS($CA$2:$CA$2500,$X$2:$X$2500,$A1112)))</f>
      </c>
      <c r="BY1112" t="str">
        <f>IF($Y1112="","",INDEX($AH$2:$AH$2000,$Y1112)&amp;"")</f>
      </c>
      <c r="BZ1112" t="str">
        <f>IF($Z1112="","",INDEX($AH$2:$AH$2000,$Z1112)&amp;"")</f>
      </c>
      <c r="CA1112">
        <f>IF($Y1112="","",INDEX($BV$2:$BV$2000,$Y1112))</f>
      </c>
      <c r="CB1112">
        <f>IF($Z1112="","",INDEX($BV$2:$BV$2000,$Z1112))</f>
      </c>
    </row>
    <row r="1113">
      <c r="A1113" t="str">
        <f>IF(TRIM(INDEX(games!$A:$A,ROW()))="","",TRIM(INDEX(games!$A:$A,ROW())))</f>
      </c>
      <c r="B1113">
        <f>IF(OR($A1113="",INDEX(games!$B:$B,ROW())=""),"",INDEX(games!$B:$B,ROW()))</f>
      </c>
      <c r="C1113" t="str">
        <f>IF(OR($A1113="",INDEX(games!$C:$C,ROW())=""),"",INDEX(games!$C:$C,ROW()))</f>
      </c>
      <c r="D1113">
        <f>IF($A1113="","",COUNTIF($W$2:$W$2500,$A1113)+COUNTIF($X$2:$X$2500,$A1113))</f>
      </c>
      <c r="E1113">
        <f>IF($A1113="","",IFERROR(MATCH($C1113,$R$2:$R$5,0),0))</f>
      </c>
      <c r="F1113">
        <f>IF($A1113="","",MOD(ROW(),34))</f>
      </c>
      <c r="G1113">
        <f>IF($A1113="",NA(),IF($C1113="Action",$B1113,NA()))</f>
      </c>
      <c r="H1113">
        <f>IF($A1113="",NA(),IF($C1113="Action",1+$F1113*0.023,NA()))</f>
      </c>
      <c r="I1113">
        <f>IF($A1113="",NA(),IF($C1113="Strategy",$B1113,NA()))</f>
      </c>
      <c r="J1113">
        <f>IF($A1113="",NA(),IF($C1113="Strategy",2+$F1113*0.023,NA()))</f>
      </c>
      <c r="K1113">
        <f>IF($A1113="",NA(),IF($C1113="Deckbuilder",$B1113,NA()))</f>
      </c>
      <c r="L1113">
        <f>IF($A1113="",NA(),IF($C1113="Deckbuilder",3+$F1113*0.023,NA()))</f>
      </c>
      <c r="M1113">
        <f>IF($A1113="",NA(),IF($C1113="Traditional",$B1113,NA()))</f>
      </c>
      <c r="N1113">
        <f>IF($A1113="",NA(),IF($C1113="Traditional",4+$F1113*0.023,NA()))</f>
      </c>
      <c r="O1113">
        <f>IF($A1113="","",$D1113+ROW()/1000000)</f>
      </c>
      <c r="P1113" t="str">
        <f>IF(OR($A1113="",INDEX(games!$H:$H,ROW())=""),"",INDEX(games!$H:$H,ROW()))</f>
      </c>
      <c r="Q1113">
        <f>IF(OR($A1113="",$P1113&lt;&gt;"Yes"),"",$D1113+ROW()/1000000)</f>
      </c>
      <c r="T1113">
        <f>IF($Y1113="","",INDEX($B$2:$B$2000,$Y1113))</f>
      </c>
      <c r="U1113">
        <f>IF($Z1113="","",INDEX($B$2:$B$2000,$Z1113))</f>
      </c>
      <c r="V1113">
        <f>IF(OR($T1113="",$U1113=""),"",$U1113-$T1113)</f>
      </c>
      <c r="W1113" t="str">
        <f>IF(TRIM(INDEX(connections!$A:$A,ROW()))="","",TRIM(INDEX(connections!$A:$A,ROW())))</f>
      </c>
      <c r="X1113" t="str">
        <f>IF($W1113="","",TRIM(INDEX(connections!$B:$B,ROW())))</f>
      </c>
      <c r="Y1113">
        <f>IF($W1113="","",IFERROR(MATCH($W1113,$A$2:$A$2000,0),""))</f>
      </c>
      <c r="Z1113">
        <f>IF($X1113="","",IFERROR(MATCH($X1113,$A$2:$A$2000,0),""))</f>
      </c>
      <c r="AA1113" t="str">
        <f>IF($Y1113="","",INDEX($P$2:$P$2000,$Y1113))</f>
      </c>
      <c r="AB1113" t="str">
        <f>IF($Z1113="","",INDEX($P$2:$P$2000,$Z1113))</f>
      </c>
      <c r="AC1113">
        <f>IF(AND($AA1113="Yes",$AB1113="Yes"),1,"")</f>
      </c>
      <c r="AD1113">
        <f>IF(OR($Y1113="",$Z1113=""),"",IF(INDEX($C$2:$C$2000,$Y1113)=INDEX($C$2:$C$2000,$Z1113),0,1))</f>
      </c>
      <c r="AE1113">
        <f>IF($AC1113&lt;&gt;1,"",IF(AND(INDEX($AG$2:$AG$2000,$Y1113)=1,INDEX($AG$2:$AG$2000,$Z1113)=1),1,""))</f>
      </c>
      <c r="AG1113">
        <f>IF($A1113="","",COUNTIFS($W$2:$W$2500,$A1113,$AB$2:$AB$2500,"Yes")+COUNTIFS($X$2:$X$2500,$A1113,$AA$2:$AA$2500,"Yes"))</f>
      </c>
      <c r="AH1113" t="str">
        <f>IF(OR($P1113&lt;&gt;"Yes",N($AG1113)=0),"",IF(AND($AG1113=1,COUNTIFS($W$2:$W$2500,$A1113,$AE$2:$AE$2500,1)+COUNTIFS($X$2:$X$2500,$A1113,$AE$2:$AE$2500,1)&gt;0),"","Yes"))</f>
      </c>
      <c r="AI1113">
        <f>IF($AH1113="Yes",$AG1113,"")</f>
      </c>
      <c r="AJ1113">
        <f>IF($AI1113="","",$AI1113+ROW()/1000000)</f>
      </c>
      <c r="AK1113">
        <f>IF(OR($A1113="",$P1113="Yes",N($AG1113)=0),"",$AG1113+ROW()/1000000)</f>
      </c>
      <c r="AL1113" t="str">
        <f>IF($A1113="","",INDEX(games!$J:$J,ROW())&amp;"")</f>
      </c>
      <c r="AM1113">
        <f>IF($A1113="","",SUMPRODUCT($AO1113:$BD1113,'Map Analysis'!$AP$2^{0,1,2,3,4,5,6,7,8,9,10,11,12,13,14,15}))</f>
      </c>
      <c r="AN1113">
        <f>IF($A1113="","",$AM1113+ROW()/10000000)</f>
      </c>
      <c r="AO1113">
        <f>IF($A1113="","",COUNTIF($W$2:$W$2500,$A1113))</f>
      </c>
      <c r="AP1113">
        <f>IF($A1113="","",SUMIFS($BF$2:$BF$2500,$W$2:$W$2500,$A1113))</f>
      </c>
      <c r="AQ1113">
        <f>IF($A1113="","",SUMIFS($BG$2:$BG$2500,$W$2:$W$2500,$A1113))</f>
      </c>
      <c r="AR1113">
        <f>IF($A1113="","",SUMIFS($BH$2:$BH$2500,$W$2:$W$2500,$A1113))</f>
      </c>
      <c r="AS1113">
        <f>IF($A1113="","",SUMIFS($BI$2:$BI$2500,$W$2:$W$2500,$A1113))</f>
      </c>
      <c r="AT1113">
        <f>IF($A1113="","",SUMIFS($BJ$2:$BJ$2500,$W$2:$W$2500,$A1113))</f>
      </c>
      <c r="AU1113">
        <f>IF($A1113="","",SUMIFS($BK$2:$BK$2500,$W$2:$W$2500,$A1113))</f>
      </c>
      <c r="AV1113">
        <f>IF($A1113="","",SUMIFS($BL$2:$BL$2500,$W$2:$W$2500,$A1113))</f>
      </c>
      <c r="AW1113">
        <f>IF($A1113="","",SUMIFS($BM$2:$BM$2500,$W$2:$W$2500,$A1113))</f>
      </c>
      <c r="AX1113">
        <f>IF($A1113="","",SUMIFS($BN$2:$BN$2500,$W$2:$W$2500,$A1113))</f>
      </c>
      <c r="AY1113">
        <f>IF($A1113="","",SUMIFS($BO$2:$BO$2500,$W$2:$W$2500,$A1113))</f>
      </c>
      <c r="AZ1113">
        <f>IF($A1113="","",SUMIFS($BP$2:$BP$2500,$W$2:$W$2500,$A1113))</f>
      </c>
      <c r="BA1113">
        <f>IF($A1113="","",SUMIFS($BQ$2:$BQ$2500,$W$2:$W$2500,$A1113))</f>
      </c>
      <c r="BB1113">
        <f>IF($A1113="","",SUMIFS($BR$2:$BR$2500,$W$2:$W$2500,$A1113))</f>
      </c>
      <c r="BC1113">
        <f>IF($A1113="","",SUMIFS($BS$2:$BS$2500,$W$2:$W$2500,$A1113))</f>
      </c>
      <c r="BD1113">
        <f>IF($A1113="","",SUMIFS($BT$2:$BT$2500,$W$2:$W$2500,$A1113))</f>
      </c>
      <c r="BF1113">
        <f>IF($Z1113="","",INDEX($AO$2:$AO$2000,$Z1113))</f>
      </c>
      <c r="BG1113">
        <f>IF($Z1113="","",INDEX($AP$2:$AP$2000,$Z1113))</f>
      </c>
      <c r="BH1113">
        <f>IF($Z1113="","",INDEX($AQ$2:$AQ$2000,$Z1113))</f>
      </c>
      <c r="BI1113">
        <f>IF($Z1113="","",INDEX($AR$2:$AR$2000,$Z1113))</f>
      </c>
      <c r="BJ1113">
        <f>IF($Z1113="","",INDEX($AS$2:$AS$2000,$Z1113))</f>
      </c>
      <c r="BK1113">
        <f>IF($Z1113="","",INDEX($AT$2:$AT$2000,$Z1113))</f>
      </c>
      <c r="BL1113">
        <f>IF($Z1113="","",INDEX($AU$2:$AU$2000,$Z1113))</f>
      </c>
      <c r="BM1113">
        <f>IF($Z1113="","",INDEX($AV$2:$AV$2000,$Z1113))</f>
      </c>
      <c r="BN1113">
        <f>IF($Z1113="","",INDEX($AW$2:$AW$2000,$Z1113))</f>
      </c>
      <c r="BO1113">
        <f>IF($Z1113="","",INDEX($AX$2:$AX$2000,$Z1113))</f>
      </c>
      <c r="BP1113">
        <f>IF($Z1113="","",INDEX($AY$2:$AY$2000,$Z1113))</f>
      </c>
      <c r="BQ1113">
        <f>IF($Z1113="","",INDEX($AZ$2:$AZ$2000,$Z1113))</f>
      </c>
      <c r="BR1113">
        <f>IF($Z1113="","",INDEX($BA$2:$BA$2000,$Z1113))</f>
      </c>
      <c r="BS1113">
        <f>IF($Z1113="","",INDEX($BB$2:$BB$2000,$Z1113))</f>
      </c>
      <c r="BT1113">
        <f>IF($Z1113="","",INDEX($BC$2:$BC$2000,$Z1113))</f>
      </c>
      <c r="BV1113">
        <f>IF(OR($A1113="",$P1113&lt;&gt;"Yes",$AH1113="Yes"),"",1+N($AG1113))</f>
      </c>
      <c r="BW1113">
        <f>IF($A1113="","",COUNTIFS($W$2:$W$2500,$A1113,$BZ$2:$BZ$2500,"Yes")+COUNTIFS($X$2:$X$2500,$A1113,$BY$2:$BY$2500,"Yes"))</f>
      </c>
      <c r="BX1113">
        <f>IF(OR($A1113="",$P1113="Yes"),"",IF(N($BW1113)=0,0,1+SUMIFS($CB$2:$CB$2500,$W$2:$W$2500,$A1113)+SUMIFS($CA$2:$CA$2500,$X$2:$X$2500,$A1113)))</f>
      </c>
      <c r="BY1113" t="str">
        <f>IF($Y1113="","",INDEX($AH$2:$AH$2000,$Y1113)&amp;"")</f>
      </c>
      <c r="BZ1113" t="str">
        <f>IF($Z1113="","",INDEX($AH$2:$AH$2000,$Z1113)&amp;"")</f>
      </c>
      <c r="CA1113">
        <f>IF($Y1113="","",INDEX($BV$2:$BV$2000,$Y1113))</f>
      </c>
      <c r="CB1113">
        <f>IF($Z1113="","",INDEX($BV$2:$BV$2000,$Z1113))</f>
      </c>
    </row>
    <row r="1114">
      <c r="A1114" t="str">
        <f>IF(TRIM(INDEX(games!$A:$A,ROW()))="","",TRIM(INDEX(games!$A:$A,ROW())))</f>
      </c>
      <c r="B1114">
        <f>IF(OR($A1114="",INDEX(games!$B:$B,ROW())=""),"",INDEX(games!$B:$B,ROW()))</f>
      </c>
      <c r="C1114" t="str">
        <f>IF(OR($A1114="",INDEX(games!$C:$C,ROW())=""),"",INDEX(games!$C:$C,ROW()))</f>
      </c>
      <c r="D1114">
        <f>IF($A1114="","",COUNTIF($W$2:$W$2500,$A1114)+COUNTIF($X$2:$X$2500,$A1114))</f>
      </c>
      <c r="E1114">
        <f>IF($A1114="","",IFERROR(MATCH($C1114,$R$2:$R$5,0),0))</f>
      </c>
      <c r="F1114">
        <f>IF($A1114="","",MOD(ROW(),34))</f>
      </c>
      <c r="G1114">
        <f>IF($A1114="",NA(),IF($C1114="Action",$B1114,NA()))</f>
      </c>
      <c r="H1114">
        <f>IF($A1114="",NA(),IF($C1114="Action",1+$F1114*0.023,NA()))</f>
      </c>
      <c r="I1114">
        <f>IF($A1114="",NA(),IF($C1114="Strategy",$B1114,NA()))</f>
      </c>
      <c r="J1114">
        <f>IF($A1114="",NA(),IF($C1114="Strategy",2+$F1114*0.023,NA()))</f>
      </c>
      <c r="K1114">
        <f>IF($A1114="",NA(),IF($C1114="Deckbuilder",$B1114,NA()))</f>
      </c>
      <c r="L1114">
        <f>IF($A1114="",NA(),IF($C1114="Deckbuilder",3+$F1114*0.023,NA()))</f>
      </c>
      <c r="M1114">
        <f>IF($A1114="",NA(),IF($C1114="Traditional",$B1114,NA()))</f>
      </c>
      <c r="N1114">
        <f>IF($A1114="",NA(),IF($C1114="Traditional",4+$F1114*0.023,NA()))</f>
      </c>
      <c r="O1114">
        <f>IF($A1114="","",$D1114+ROW()/1000000)</f>
      </c>
      <c r="P1114" t="str">
        <f>IF(OR($A1114="",INDEX(games!$H:$H,ROW())=""),"",INDEX(games!$H:$H,ROW()))</f>
      </c>
      <c r="Q1114">
        <f>IF(OR($A1114="",$P1114&lt;&gt;"Yes"),"",$D1114+ROW()/1000000)</f>
      </c>
      <c r="T1114">
        <f>IF($Y1114="","",INDEX($B$2:$B$2000,$Y1114))</f>
      </c>
      <c r="U1114">
        <f>IF($Z1114="","",INDEX($B$2:$B$2000,$Z1114))</f>
      </c>
      <c r="V1114">
        <f>IF(OR($T1114="",$U1114=""),"",$U1114-$T1114)</f>
      </c>
      <c r="W1114" t="str">
        <f>IF(TRIM(INDEX(connections!$A:$A,ROW()))="","",TRIM(INDEX(connections!$A:$A,ROW())))</f>
      </c>
      <c r="X1114" t="str">
        <f>IF($W1114="","",TRIM(INDEX(connections!$B:$B,ROW())))</f>
      </c>
      <c r="Y1114">
        <f>IF($W1114="","",IFERROR(MATCH($W1114,$A$2:$A$2000,0),""))</f>
      </c>
      <c r="Z1114">
        <f>IF($X1114="","",IFERROR(MATCH($X1114,$A$2:$A$2000,0),""))</f>
      </c>
      <c r="AA1114" t="str">
        <f>IF($Y1114="","",INDEX($P$2:$P$2000,$Y1114))</f>
      </c>
      <c r="AB1114" t="str">
        <f>IF($Z1114="","",INDEX($P$2:$P$2000,$Z1114))</f>
      </c>
      <c r="AC1114">
        <f>IF(AND($AA1114="Yes",$AB1114="Yes"),1,"")</f>
      </c>
      <c r="AD1114">
        <f>IF(OR($Y1114="",$Z1114=""),"",IF(INDEX($C$2:$C$2000,$Y1114)=INDEX($C$2:$C$2000,$Z1114),0,1))</f>
      </c>
      <c r="AE1114">
        <f>IF($AC1114&lt;&gt;1,"",IF(AND(INDEX($AG$2:$AG$2000,$Y1114)=1,INDEX($AG$2:$AG$2000,$Z1114)=1),1,""))</f>
      </c>
      <c r="AG1114">
        <f>IF($A1114="","",COUNTIFS($W$2:$W$2500,$A1114,$AB$2:$AB$2500,"Yes")+COUNTIFS($X$2:$X$2500,$A1114,$AA$2:$AA$2500,"Yes"))</f>
      </c>
      <c r="AH1114" t="str">
        <f>IF(OR($P1114&lt;&gt;"Yes",N($AG1114)=0),"",IF(AND($AG1114=1,COUNTIFS($W$2:$W$2500,$A1114,$AE$2:$AE$2500,1)+COUNTIFS($X$2:$X$2500,$A1114,$AE$2:$AE$2500,1)&gt;0),"","Yes"))</f>
      </c>
      <c r="AI1114">
        <f>IF($AH1114="Yes",$AG1114,"")</f>
      </c>
      <c r="AJ1114">
        <f>IF($AI1114="","",$AI1114+ROW()/1000000)</f>
      </c>
      <c r="AK1114">
        <f>IF(OR($A1114="",$P1114="Yes",N($AG1114)=0),"",$AG1114+ROW()/1000000)</f>
      </c>
      <c r="AL1114" t="str">
        <f>IF($A1114="","",INDEX(games!$J:$J,ROW())&amp;"")</f>
      </c>
      <c r="AM1114">
        <f>IF($A1114="","",SUMPRODUCT($AO1114:$BD1114,'Map Analysis'!$AP$2^{0,1,2,3,4,5,6,7,8,9,10,11,12,13,14,15}))</f>
      </c>
      <c r="AN1114">
        <f>IF($A1114="","",$AM1114+ROW()/10000000)</f>
      </c>
      <c r="AO1114">
        <f>IF($A1114="","",COUNTIF($W$2:$W$2500,$A1114))</f>
      </c>
      <c r="AP1114">
        <f>IF($A1114="","",SUMIFS($BF$2:$BF$2500,$W$2:$W$2500,$A1114))</f>
      </c>
      <c r="AQ1114">
        <f>IF($A1114="","",SUMIFS($BG$2:$BG$2500,$W$2:$W$2500,$A1114))</f>
      </c>
      <c r="AR1114">
        <f>IF($A1114="","",SUMIFS($BH$2:$BH$2500,$W$2:$W$2500,$A1114))</f>
      </c>
      <c r="AS1114">
        <f>IF($A1114="","",SUMIFS($BI$2:$BI$2500,$W$2:$W$2500,$A1114))</f>
      </c>
      <c r="AT1114">
        <f>IF($A1114="","",SUMIFS($BJ$2:$BJ$2500,$W$2:$W$2500,$A1114))</f>
      </c>
      <c r="AU1114">
        <f>IF($A1114="","",SUMIFS($BK$2:$BK$2500,$W$2:$W$2500,$A1114))</f>
      </c>
      <c r="AV1114">
        <f>IF($A1114="","",SUMIFS($BL$2:$BL$2500,$W$2:$W$2500,$A1114))</f>
      </c>
      <c r="AW1114">
        <f>IF($A1114="","",SUMIFS($BM$2:$BM$2500,$W$2:$W$2500,$A1114))</f>
      </c>
      <c r="AX1114">
        <f>IF($A1114="","",SUMIFS($BN$2:$BN$2500,$W$2:$W$2500,$A1114))</f>
      </c>
      <c r="AY1114">
        <f>IF($A1114="","",SUMIFS($BO$2:$BO$2500,$W$2:$W$2500,$A1114))</f>
      </c>
      <c r="AZ1114">
        <f>IF($A1114="","",SUMIFS($BP$2:$BP$2500,$W$2:$W$2500,$A1114))</f>
      </c>
      <c r="BA1114">
        <f>IF($A1114="","",SUMIFS($BQ$2:$BQ$2500,$W$2:$W$2500,$A1114))</f>
      </c>
      <c r="BB1114">
        <f>IF($A1114="","",SUMIFS($BR$2:$BR$2500,$W$2:$W$2500,$A1114))</f>
      </c>
      <c r="BC1114">
        <f>IF($A1114="","",SUMIFS($BS$2:$BS$2500,$W$2:$W$2500,$A1114))</f>
      </c>
      <c r="BD1114">
        <f>IF($A1114="","",SUMIFS($BT$2:$BT$2500,$W$2:$W$2500,$A1114))</f>
      </c>
      <c r="BF1114">
        <f>IF($Z1114="","",INDEX($AO$2:$AO$2000,$Z1114))</f>
      </c>
      <c r="BG1114">
        <f>IF($Z1114="","",INDEX($AP$2:$AP$2000,$Z1114))</f>
      </c>
      <c r="BH1114">
        <f>IF($Z1114="","",INDEX($AQ$2:$AQ$2000,$Z1114))</f>
      </c>
      <c r="BI1114">
        <f>IF($Z1114="","",INDEX($AR$2:$AR$2000,$Z1114))</f>
      </c>
      <c r="BJ1114">
        <f>IF($Z1114="","",INDEX($AS$2:$AS$2000,$Z1114))</f>
      </c>
      <c r="BK1114">
        <f>IF($Z1114="","",INDEX($AT$2:$AT$2000,$Z1114))</f>
      </c>
      <c r="BL1114">
        <f>IF($Z1114="","",INDEX($AU$2:$AU$2000,$Z1114))</f>
      </c>
      <c r="BM1114">
        <f>IF($Z1114="","",INDEX($AV$2:$AV$2000,$Z1114))</f>
      </c>
      <c r="BN1114">
        <f>IF($Z1114="","",INDEX($AW$2:$AW$2000,$Z1114))</f>
      </c>
      <c r="BO1114">
        <f>IF($Z1114="","",INDEX($AX$2:$AX$2000,$Z1114))</f>
      </c>
      <c r="BP1114">
        <f>IF($Z1114="","",INDEX($AY$2:$AY$2000,$Z1114))</f>
      </c>
      <c r="BQ1114">
        <f>IF($Z1114="","",INDEX($AZ$2:$AZ$2000,$Z1114))</f>
      </c>
      <c r="BR1114">
        <f>IF($Z1114="","",INDEX($BA$2:$BA$2000,$Z1114))</f>
      </c>
      <c r="BS1114">
        <f>IF($Z1114="","",INDEX($BB$2:$BB$2000,$Z1114))</f>
      </c>
      <c r="BT1114">
        <f>IF($Z1114="","",INDEX($BC$2:$BC$2000,$Z1114))</f>
      </c>
      <c r="BV1114">
        <f>IF(OR($A1114="",$P1114&lt;&gt;"Yes",$AH1114="Yes"),"",1+N($AG1114))</f>
      </c>
      <c r="BW1114">
        <f>IF($A1114="","",COUNTIFS($W$2:$W$2500,$A1114,$BZ$2:$BZ$2500,"Yes")+COUNTIFS($X$2:$X$2500,$A1114,$BY$2:$BY$2500,"Yes"))</f>
      </c>
      <c r="BX1114">
        <f>IF(OR($A1114="",$P1114="Yes"),"",IF(N($BW1114)=0,0,1+SUMIFS($CB$2:$CB$2500,$W$2:$W$2500,$A1114)+SUMIFS($CA$2:$CA$2500,$X$2:$X$2500,$A1114)))</f>
      </c>
      <c r="BY1114" t="str">
        <f>IF($Y1114="","",INDEX($AH$2:$AH$2000,$Y1114)&amp;"")</f>
      </c>
      <c r="BZ1114" t="str">
        <f>IF($Z1114="","",INDEX($AH$2:$AH$2000,$Z1114)&amp;"")</f>
      </c>
      <c r="CA1114">
        <f>IF($Y1114="","",INDEX($BV$2:$BV$2000,$Y1114))</f>
      </c>
      <c r="CB1114">
        <f>IF($Z1114="","",INDEX($BV$2:$BV$2000,$Z1114))</f>
      </c>
    </row>
    <row r="1115">
      <c r="A1115" t="str">
        <f>IF(TRIM(INDEX(games!$A:$A,ROW()))="","",TRIM(INDEX(games!$A:$A,ROW())))</f>
      </c>
      <c r="B1115">
        <f>IF(OR($A1115="",INDEX(games!$B:$B,ROW())=""),"",INDEX(games!$B:$B,ROW()))</f>
      </c>
      <c r="C1115" t="str">
        <f>IF(OR($A1115="",INDEX(games!$C:$C,ROW())=""),"",INDEX(games!$C:$C,ROW()))</f>
      </c>
      <c r="D1115">
        <f>IF($A1115="","",COUNTIF($W$2:$W$2500,$A1115)+COUNTIF($X$2:$X$2500,$A1115))</f>
      </c>
      <c r="E1115">
        <f>IF($A1115="","",IFERROR(MATCH($C1115,$R$2:$R$5,0),0))</f>
      </c>
      <c r="F1115">
        <f>IF($A1115="","",MOD(ROW(),34))</f>
      </c>
      <c r="G1115">
        <f>IF($A1115="",NA(),IF($C1115="Action",$B1115,NA()))</f>
      </c>
      <c r="H1115">
        <f>IF($A1115="",NA(),IF($C1115="Action",1+$F1115*0.023,NA()))</f>
      </c>
      <c r="I1115">
        <f>IF($A1115="",NA(),IF($C1115="Strategy",$B1115,NA()))</f>
      </c>
      <c r="J1115">
        <f>IF($A1115="",NA(),IF($C1115="Strategy",2+$F1115*0.023,NA()))</f>
      </c>
      <c r="K1115">
        <f>IF($A1115="",NA(),IF($C1115="Deckbuilder",$B1115,NA()))</f>
      </c>
      <c r="L1115">
        <f>IF($A1115="",NA(),IF($C1115="Deckbuilder",3+$F1115*0.023,NA()))</f>
      </c>
      <c r="M1115">
        <f>IF($A1115="",NA(),IF($C1115="Traditional",$B1115,NA()))</f>
      </c>
      <c r="N1115">
        <f>IF($A1115="",NA(),IF($C1115="Traditional",4+$F1115*0.023,NA()))</f>
      </c>
      <c r="O1115">
        <f>IF($A1115="","",$D1115+ROW()/1000000)</f>
      </c>
      <c r="P1115" t="str">
        <f>IF(OR($A1115="",INDEX(games!$H:$H,ROW())=""),"",INDEX(games!$H:$H,ROW()))</f>
      </c>
      <c r="Q1115">
        <f>IF(OR($A1115="",$P1115&lt;&gt;"Yes"),"",$D1115+ROW()/1000000)</f>
      </c>
      <c r="T1115">
        <f>IF($Y1115="","",INDEX($B$2:$B$2000,$Y1115))</f>
      </c>
      <c r="U1115">
        <f>IF($Z1115="","",INDEX($B$2:$B$2000,$Z1115))</f>
      </c>
      <c r="V1115">
        <f>IF(OR($T1115="",$U1115=""),"",$U1115-$T1115)</f>
      </c>
      <c r="W1115" t="str">
        <f>IF(TRIM(INDEX(connections!$A:$A,ROW()))="","",TRIM(INDEX(connections!$A:$A,ROW())))</f>
      </c>
      <c r="X1115" t="str">
        <f>IF($W1115="","",TRIM(INDEX(connections!$B:$B,ROW())))</f>
      </c>
      <c r="Y1115">
        <f>IF($W1115="","",IFERROR(MATCH($W1115,$A$2:$A$2000,0),""))</f>
      </c>
      <c r="Z1115">
        <f>IF($X1115="","",IFERROR(MATCH($X1115,$A$2:$A$2000,0),""))</f>
      </c>
      <c r="AA1115" t="str">
        <f>IF($Y1115="","",INDEX($P$2:$P$2000,$Y1115))</f>
      </c>
      <c r="AB1115" t="str">
        <f>IF($Z1115="","",INDEX($P$2:$P$2000,$Z1115))</f>
      </c>
      <c r="AC1115">
        <f>IF(AND($AA1115="Yes",$AB1115="Yes"),1,"")</f>
      </c>
      <c r="AD1115">
        <f>IF(OR($Y1115="",$Z1115=""),"",IF(INDEX($C$2:$C$2000,$Y1115)=INDEX($C$2:$C$2000,$Z1115),0,1))</f>
      </c>
      <c r="AE1115">
        <f>IF($AC1115&lt;&gt;1,"",IF(AND(INDEX($AG$2:$AG$2000,$Y1115)=1,INDEX($AG$2:$AG$2000,$Z1115)=1),1,""))</f>
      </c>
      <c r="AG1115">
        <f>IF($A1115="","",COUNTIFS($W$2:$W$2500,$A1115,$AB$2:$AB$2500,"Yes")+COUNTIFS($X$2:$X$2500,$A1115,$AA$2:$AA$2500,"Yes"))</f>
      </c>
      <c r="AH1115" t="str">
        <f>IF(OR($P1115&lt;&gt;"Yes",N($AG1115)=0),"",IF(AND($AG1115=1,COUNTIFS($W$2:$W$2500,$A1115,$AE$2:$AE$2500,1)+COUNTIFS($X$2:$X$2500,$A1115,$AE$2:$AE$2500,1)&gt;0),"","Yes"))</f>
      </c>
      <c r="AI1115">
        <f>IF($AH1115="Yes",$AG1115,"")</f>
      </c>
      <c r="AJ1115">
        <f>IF($AI1115="","",$AI1115+ROW()/1000000)</f>
      </c>
      <c r="AK1115">
        <f>IF(OR($A1115="",$P1115="Yes",N($AG1115)=0),"",$AG1115+ROW()/1000000)</f>
      </c>
      <c r="AL1115" t="str">
        <f>IF($A1115="","",INDEX(games!$J:$J,ROW())&amp;"")</f>
      </c>
      <c r="AM1115">
        <f>IF($A1115="","",SUMPRODUCT($AO1115:$BD1115,'Map Analysis'!$AP$2^{0,1,2,3,4,5,6,7,8,9,10,11,12,13,14,15}))</f>
      </c>
      <c r="AN1115">
        <f>IF($A1115="","",$AM1115+ROW()/10000000)</f>
      </c>
      <c r="AO1115">
        <f>IF($A1115="","",COUNTIF($W$2:$W$2500,$A1115))</f>
      </c>
      <c r="AP1115">
        <f>IF($A1115="","",SUMIFS($BF$2:$BF$2500,$W$2:$W$2500,$A1115))</f>
      </c>
      <c r="AQ1115">
        <f>IF($A1115="","",SUMIFS($BG$2:$BG$2500,$W$2:$W$2500,$A1115))</f>
      </c>
      <c r="AR1115">
        <f>IF($A1115="","",SUMIFS($BH$2:$BH$2500,$W$2:$W$2500,$A1115))</f>
      </c>
      <c r="AS1115">
        <f>IF($A1115="","",SUMIFS($BI$2:$BI$2500,$W$2:$W$2500,$A1115))</f>
      </c>
      <c r="AT1115">
        <f>IF($A1115="","",SUMIFS($BJ$2:$BJ$2500,$W$2:$W$2500,$A1115))</f>
      </c>
      <c r="AU1115">
        <f>IF($A1115="","",SUMIFS($BK$2:$BK$2500,$W$2:$W$2500,$A1115))</f>
      </c>
      <c r="AV1115">
        <f>IF($A1115="","",SUMIFS($BL$2:$BL$2500,$W$2:$W$2500,$A1115))</f>
      </c>
      <c r="AW1115">
        <f>IF($A1115="","",SUMIFS($BM$2:$BM$2500,$W$2:$W$2500,$A1115))</f>
      </c>
      <c r="AX1115">
        <f>IF($A1115="","",SUMIFS($BN$2:$BN$2500,$W$2:$W$2500,$A1115))</f>
      </c>
      <c r="AY1115">
        <f>IF($A1115="","",SUMIFS($BO$2:$BO$2500,$W$2:$W$2500,$A1115))</f>
      </c>
      <c r="AZ1115">
        <f>IF($A1115="","",SUMIFS($BP$2:$BP$2500,$W$2:$W$2500,$A1115))</f>
      </c>
      <c r="BA1115">
        <f>IF($A1115="","",SUMIFS($BQ$2:$BQ$2500,$W$2:$W$2500,$A1115))</f>
      </c>
      <c r="BB1115">
        <f>IF($A1115="","",SUMIFS($BR$2:$BR$2500,$W$2:$W$2500,$A1115))</f>
      </c>
      <c r="BC1115">
        <f>IF($A1115="","",SUMIFS($BS$2:$BS$2500,$W$2:$W$2500,$A1115))</f>
      </c>
      <c r="BD1115">
        <f>IF($A1115="","",SUMIFS($BT$2:$BT$2500,$W$2:$W$2500,$A1115))</f>
      </c>
      <c r="BF1115">
        <f>IF($Z1115="","",INDEX($AO$2:$AO$2000,$Z1115))</f>
      </c>
      <c r="BG1115">
        <f>IF($Z1115="","",INDEX($AP$2:$AP$2000,$Z1115))</f>
      </c>
      <c r="BH1115">
        <f>IF($Z1115="","",INDEX($AQ$2:$AQ$2000,$Z1115))</f>
      </c>
      <c r="BI1115">
        <f>IF($Z1115="","",INDEX($AR$2:$AR$2000,$Z1115))</f>
      </c>
      <c r="BJ1115">
        <f>IF($Z1115="","",INDEX($AS$2:$AS$2000,$Z1115))</f>
      </c>
      <c r="BK1115">
        <f>IF($Z1115="","",INDEX($AT$2:$AT$2000,$Z1115))</f>
      </c>
      <c r="BL1115">
        <f>IF($Z1115="","",INDEX($AU$2:$AU$2000,$Z1115))</f>
      </c>
      <c r="BM1115">
        <f>IF($Z1115="","",INDEX($AV$2:$AV$2000,$Z1115))</f>
      </c>
      <c r="BN1115">
        <f>IF($Z1115="","",INDEX($AW$2:$AW$2000,$Z1115))</f>
      </c>
      <c r="BO1115">
        <f>IF($Z1115="","",INDEX($AX$2:$AX$2000,$Z1115))</f>
      </c>
      <c r="BP1115">
        <f>IF($Z1115="","",INDEX($AY$2:$AY$2000,$Z1115))</f>
      </c>
      <c r="BQ1115">
        <f>IF($Z1115="","",INDEX($AZ$2:$AZ$2000,$Z1115))</f>
      </c>
      <c r="BR1115">
        <f>IF($Z1115="","",INDEX($BA$2:$BA$2000,$Z1115))</f>
      </c>
      <c r="BS1115">
        <f>IF($Z1115="","",INDEX($BB$2:$BB$2000,$Z1115))</f>
      </c>
      <c r="BT1115">
        <f>IF($Z1115="","",INDEX($BC$2:$BC$2000,$Z1115))</f>
      </c>
      <c r="BV1115">
        <f>IF(OR($A1115="",$P1115&lt;&gt;"Yes",$AH1115="Yes"),"",1+N($AG1115))</f>
      </c>
      <c r="BW1115">
        <f>IF($A1115="","",COUNTIFS($W$2:$W$2500,$A1115,$BZ$2:$BZ$2500,"Yes")+COUNTIFS($X$2:$X$2500,$A1115,$BY$2:$BY$2500,"Yes"))</f>
      </c>
      <c r="BX1115">
        <f>IF(OR($A1115="",$P1115="Yes"),"",IF(N($BW1115)=0,0,1+SUMIFS($CB$2:$CB$2500,$W$2:$W$2500,$A1115)+SUMIFS($CA$2:$CA$2500,$X$2:$X$2500,$A1115)))</f>
      </c>
      <c r="BY1115" t="str">
        <f>IF($Y1115="","",INDEX($AH$2:$AH$2000,$Y1115)&amp;"")</f>
      </c>
      <c r="BZ1115" t="str">
        <f>IF($Z1115="","",INDEX($AH$2:$AH$2000,$Z1115)&amp;"")</f>
      </c>
      <c r="CA1115">
        <f>IF($Y1115="","",INDEX($BV$2:$BV$2000,$Y1115))</f>
      </c>
      <c r="CB1115">
        <f>IF($Z1115="","",INDEX($BV$2:$BV$2000,$Z1115))</f>
      </c>
    </row>
    <row r="1116">
      <c r="A1116" t="str">
        <f>IF(TRIM(INDEX(games!$A:$A,ROW()))="","",TRIM(INDEX(games!$A:$A,ROW())))</f>
      </c>
      <c r="B1116">
        <f>IF(OR($A1116="",INDEX(games!$B:$B,ROW())=""),"",INDEX(games!$B:$B,ROW()))</f>
      </c>
      <c r="C1116" t="str">
        <f>IF(OR($A1116="",INDEX(games!$C:$C,ROW())=""),"",INDEX(games!$C:$C,ROW()))</f>
      </c>
      <c r="D1116">
        <f>IF($A1116="","",COUNTIF($W$2:$W$2500,$A1116)+COUNTIF($X$2:$X$2500,$A1116))</f>
      </c>
      <c r="E1116">
        <f>IF($A1116="","",IFERROR(MATCH($C1116,$R$2:$R$5,0),0))</f>
      </c>
      <c r="F1116">
        <f>IF($A1116="","",MOD(ROW(),34))</f>
      </c>
      <c r="G1116">
        <f>IF($A1116="",NA(),IF($C1116="Action",$B1116,NA()))</f>
      </c>
      <c r="H1116">
        <f>IF($A1116="",NA(),IF($C1116="Action",1+$F1116*0.023,NA()))</f>
      </c>
      <c r="I1116">
        <f>IF($A1116="",NA(),IF($C1116="Strategy",$B1116,NA()))</f>
      </c>
      <c r="J1116">
        <f>IF($A1116="",NA(),IF($C1116="Strategy",2+$F1116*0.023,NA()))</f>
      </c>
      <c r="K1116">
        <f>IF($A1116="",NA(),IF($C1116="Deckbuilder",$B1116,NA()))</f>
      </c>
      <c r="L1116">
        <f>IF($A1116="",NA(),IF($C1116="Deckbuilder",3+$F1116*0.023,NA()))</f>
      </c>
      <c r="M1116">
        <f>IF($A1116="",NA(),IF($C1116="Traditional",$B1116,NA()))</f>
      </c>
      <c r="N1116">
        <f>IF($A1116="",NA(),IF($C1116="Traditional",4+$F1116*0.023,NA()))</f>
      </c>
      <c r="O1116">
        <f>IF($A1116="","",$D1116+ROW()/1000000)</f>
      </c>
      <c r="P1116" t="str">
        <f>IF(OR($A1116="",INDEX(games!$H:$H,ROW())=""),"",INDEX(games!$H:$H,ROW()))</f>
      </c>
      <c r="Q1116">
        <f>IF(OR($A1116="",$P1116&lt;&gt;"Yes"),"",$D1116+ROW()/1000000)</f>
      </c>
      <c r="T1116">
        <f>IF($Y1116="","",INDEX($B$2:$B$2000,$Y1116))</f>
      </c>
      <c r="U1116">
        <f>IF($Z1116="","",INDEX($B$2:$B$2000,$Z1116))</f>
      </c>
      <c r="V1116">
        <f>IF(OR($T1116="",$U1116=""),"",$U1116-$T1116)</f>
      </c>
      <c r="W1116" t="str">
        <f>IF(TRIM(INDEX(connections!$A:$A,ROW()))="","",TRIM(INDEX(connections!$A:$A,ROW())))</f>
      </c>
      <c r="X1116" t="str">
        <f>IF($W1116="","",TRIM(INDEX(connections!$B:$B,ROW())))</f>
      </c>
      <c r="Y1116">
        <f>IF($W1116="","",IFERROR(MATCH($W1116,$A$2:$A$2000,0),""))</f>
      </c>
      <c r="Z1116">
        <f>IF($X1116="","",IFERROR(MATCH($X1116,$A$2:$A$2000,0),""))</f>
      </c>
      <c r="AA1116" t="str">
        <f>IF($Y1116="","",INDEX($P$2:$P$2000,$Y1116))</f>
      </c>
      <c r="AB1116" t="str">
        <f>IF($Z1116="","",INDEX($P$2:$P$2000,$Z1116))</f>
      </c>
      <c r="AC1116">
        <f>IF(AND($AA1116="Yes",$AB1116="Yes"),1,"")</f>
      </c>
      <c r="AD1116">
        <f>IF(OR($Y1116="",$Z1116=""),"",IF(INDEX($C$2:$C$2000,$Y1116)=INDEX($C$2:$C$2000,$Z1116),0,1))</f>
      </c>
      <c r="AE1116">
        <f>IF($AC1116&lt;&gt;1,"",IF(AND(INDEX($AG$2:$AG$2000,$Y1116)=1,INDEX($AG$2:$AG$2000,$Z1116)=1),1,""))</f>
      </c>
      <c r="AG1116">
        <f>IF($A1116="","",COUNTIFS($W$2:$W$2500,$A1116,$AB$2:$AB$2500,"Yes")+COUNTIFS($X$2:$X$2500,$A1116,$AA$2:$AA$2500,"Yes"))</f>
      </c>
      <c r="AH1116" t="str">
        <f>IF(OR($P1116&lt;&gt;"Yes",N($AG1116)=0),"",IF(AND($AG1116=1,COUNTIFS($W$2:$W$2500,$A1116,$AE$2:$AE$2500,1)+COUNTIFS($X$2:$X$2500,$A1116,$AE$2:$AE$2500,1)&gt;0),"","Yes"))</f>
      </c>
      <c r="AI1116">
        <f>IF($AH1116="Yes",$AG1116,"")</f>
      </c>
      <c r="AJ1116">
        <f>IF($AI1116="","",$AI1116+ROW()/1000000)</f>
      </c>
      <c r="AK1116">
        <f>IF(OR($A1116="",$P1116="Yes",N($AG1116)=0),"",$AG1116+ROW()/1000000)</f>
      </c>
      <c r="AL1116" t="str">
        <f>IF($A1116="","",INDEX(games!$J:$J,ROW())&amp;"")</f>
      </c>
      <c r="AM1116">
        <f>IF($A1116="","",SUMPRODUCT($AO1116:$BD1116,'Map Analysis'!$AP$2^{0,1,2,3,4,5,6,7,8,9,10,11,12,13,14,15}))</f>
      </c>
      <c r="AN1116">
        <f>IF($A1116="","",$AM1116+ROW()/10000000)</f>
      </c>
      <c r="AO1116">
        <f>IF($A1116="","",COUNTIF($W$2:$W$2500,$A1116))</f>
      </c>
      <c r="AP1116">
        <f>IF($A1116="","",SUMIFS($BF$2:$BF$2500,$W$2:$W$2500,$A1116))</f>
      </c>
      <c r="AQ1116">
        <f>IF($A1116="","",SUMIFS($BG$2:$BG$2500,$W$2:$W$2500,$A1116))</f>
      </c>
      <c r="AR1116">
        <f>IF($A1116="","",SUMIFS($BH$2:$BH$2500,$W$2:$W$2500,$A1116))</f>
      </c>
      <c r="AS1116">
        <f>IF($A1116="","",SUMIFS($BI$2:$BI$2500,$W$2:$W$2500,$A1116))</f>
      </c>
      <c r="AT1116">
        <f>IF($A1116="","",SUMIFS($BJ$2:$BJ$2500,$W$2:$W$2500,$A1116))</f>
      </c>
      <c r="AU1116">
        <f>IF($A1116="","",SUMIFS($BK$2:$BK$2500,$W$2:$W$2500,$A1116))</f>
      </c>
      <c r="AV1116">
        <f>IF($A1116="","",SUMIFS($BL$2:$BL$2500,$W$2:$W$2500,$A1116))</f>
      </c>
      <c r="AW1116">
        <f>IF($A1116="","",SUMIFS($BM$2:$BM$2500,$W$2:$W$2500,$A1116))</f>
      </c>
      <c r="AX1116">
        <f>IF($A1116="","",SUMIFS($BN$2:$BN$2500,$W$2:$W$2500,$A1116))</f>
      </c>
      <c r="AY1116">
        <f>IF($A1116="","",SUMIFS($BO$2:$BO$2500,$W$2:$W$2500,$A1116))</f>
      </c>
      <c r="AZ1116">
        <f>IF($A1116="","",SUMIFS($BP$2:$BP$2500,$W$2:$W$2500,$A1116))</f>
      </c>
      <c r="BA1116">
        <f>IF($A1116="","",SUMIFS($BQ$2:$BQ$2500,$W$2:$W$2500,$A1116))</f>
      </c>
      <c r="BB1116">
        <f>IF($A1116="","",SUMIFS($BR$2:$BR$2500,$W$2:$W$2500,$A1116))</f>
      </c>
      <c r="BC1116">
        <f>IF($A1116="","",SUMIFS($BS$2:$BS$2500,$W$2:$W$2500,$A1116))</f>
      </c>
      <c r="BD1116">
        <f>IF($A1116="","",SUMIFS($BT$2:$BT$2500,$W$2:$W$2500,$A1116))</f>
      </c>
      <c r="BF1116">
        <f>IF($Z1116="","",INDEX($AO$2:$AO$2000,$Z1116))</f>
      </c>
      <c r="BG1116">
        <f>IF($Z1116="","",INDEX($AP$2:$AP$2000,$Z1116))</f>
      </c>
      <c r="BH1116">
        <f>IF($Z1116="","",INDEX($AQ$2:$AQ$2000,$Z1116))</f>
      </c>
      <c r="BI1116">
        <f>IF($Z1116="","",INDEX($AR$2:$AR$2000,$Z1116))</f>
      </c>
      <c r="BJ1116">
        <f>IF($Z1116="","",INDEX($AS$2:$AS$2000,$Z1116))</f>
      </c>
      <c r="BK1116">
        <f>IF($Z1116="","",INDEX($AT$2:$AT$2000,$Z1116))</f>
      </c>
      <c r="BL1116">
        <f>IF($Z1116="","",INDEX($AU$2:$AU$2000,$Z1116))</f>
      </c>
      <c r="BM1116">
        <f>IF($Z1116="","",INDEX($AV$2:$AV$2000,$Z1116))</f>
      </c>
      <c r="BN1116">
        <f>IF($Z1116="","",INDEX($AW$2:$AW$2000,$Z1116))</f>
      </c>
      <c r="BO1116">
        <f>IF($Z1116="","",INDEX($AX$2:$AX$2000,$Z1116))</f>
      </c>
      <c r="BP1116">
        <f>IF($Z1116="","",INDEX($AY$2:$AY$2000,$Z1116))</f>
      </c>
      <c r="BQ1116">
        <f>IF($Z1116="","",INDEX($AZ$2:$AZ$2000,$Z1116))</f>
      </c>
      <c r="BR1116">
        <f>IF($Z1116="","",INDEX($BA$2:$BA$2000,$Z1116))</f>
      </c>
      <c r="BS1116">
        <f>IF($Z1116="","",INDEX($BB$2:$BB$2000,$Z1116))</f>
      </c>
      <c r="BT1116">
        <f>IF($Z1116="","",INDEX($BC$2:$BC$2000,$Z1116))</f>
      </c>
      <c r="BV1116">
        <f>IF(OR($A1116="",$P1116&lt;&gt;"Yes",$AH1116="Yes"),"",1+N($AG1116))</f>
      </c>
      <c r="BW1116">
        <f>IF($A1116="","",COUNTIFS($W$2:$W$2500,$A1116,$BZ$2:$BZ$2500,"Yes")+COUNTIFS($X$2:$X$2500,$A1116,$BY$2:$BY$2500,"Yes"))</f>
      </c>
      <c r="BX1116">
        <f>IF(OR($A1116="",$P1116="Yes"),"",IF(N($BW1116)=0,0,1+SUMIFS($CB$2:$CB$2500,$W$2:$W$2500,$A1116)+SUMIFS($CA$2:$CA$2500,$X$2:$X$2500,$A1116)))</f>
      </c>
      <c r="BY1116" t="str">
        <f>IF($Y1116="","",INDEX($AH$2:$AH$2000,$Y1116)&amp;"")</f>
      </c>
      <c r="BZ1116" t="str">
        <f>IF($Z1116="","",INDEX($AH$2:$AH$2000,$Z1116)&amp;"")</f>
      </c>
      <c r="CA1116">
        <f>IF($Y1116="","",INDEX($BV$2:$BV$2000,$Y1116))</f>
      </c>
      <c r="CB1116">
        <f>IF($Z1116="","",INDEX($BV$2:$BV$2000,$Z1116))</f>
      </c>
    </row>
    <row r="1117">
      <c r="A1117" t="str">
        <f>IF(TRIM(INDEX(games!$A:$A,ROW()))="","",TRIM(INDEX(games!$A:$A,ROW())))</f>
      </c>
      <c r="B1117">
        <f>IF(OR($A1117="",INDEX(games!$B:$B,ROW())=""),"",INDEX(games!$B:$B,ROW()))</f>
      </c>
      <c r="C1117" t="str">
        <f>IF(OR($A1117="",INDEX(games!$C:$C,ROW())=""),"",INDEX(games!$C:$C,ROW()))</f>
      </c>
      <c r="D1117">
        <f>IF($A1117="","",COUNTIF($W$2:$W$2500,$A1117)+COUNTIF($X$2:$X$2500,$A1117))</f>
      </c>
      <c r="E1117">
        <f>IF($A1117="","",IFERROR(MATCH($C1117,$R$2:$R$5,0),0))</f>
      </c>
      <c r="F1117">
        <f>IF($A1117="","",MOD(ROW(),34))</f>
      </c>
      <c r="G1117">
        <f>IF($A1117="",NA(),IF($C1117="Action",$B1117,NA()))</f>
      </c>
      <c r="H1117">
        <f>IF($A1117="",NA(),IF($C1117="Action",1+$F1117*0.023,NA()))</f>
      </c>
      <c r="I1117">
        <f>IF($A1117="",NA(),IF($C1117="Strategy",$B1117,NA()))</f>
      </c>
      <c r="J1117">
        <f>IF($A1117="",NA(),IF($C1117="Strategy",2+$F1117*0.023,NA()))</f>
      </c>
      <c r="K1117">
        <f>IF($A1117="",NA(),IF($C1117="Deckbuilder",$B1117,NA()))</f>
      </c>
      <c r="L1117">
        <f>IF($A1117="",NA(),IF($C1117="Deckbuilder",3+$F1117*0.023,NA()))</f>
      </c>
      <c r="M1117">
        <f>IF($A1117="",NA(),IF($C1117="Traditional",$B1117,NA()))</f>
      </c>
      <c r="N1117">
        <f>IF($A1117="",NA(),IF($C1117="Traditional",4+$F1117*0.023,NA()))</f>
      </c>
      <c r="O1117">
        <f>IF($A1117="","",$D1117+ROW()/1000000)</f>
      </c>
      <c r="P1117" t="str">
        <f>IF(OR($A1117="",INDEX(games!$H:$H,ROW())=""),"",INDEX(games!$H:$H,ROW()))</f>
      </c>
      <c r="Q1117">
        <f>IF(OR($A1117="",$P1117&lt;&gt;"Yes"),"",$D1117+ROW()/1000000)</f>
      </c>
      <c r="T1117">
        <f>IF($Y1117="","",INDEX($B$2:$B$2000,$Y1117))</f>
      </c>
      <c r="U1117">
        <f>IF($Z1117="","",INDEX($B$2:$B$2000,$Z1117))</f>
      </c>
      <c r="V1117">
        <f>IF(OR($T1117="",$U1117=""),"",$U1117-$T1117)</f>
      </c>
      <c r="W1117" t="str">
        <f>IF(TRIM(INDEX(connections!$A:$A,ROW()))="","",TRIM(INDEX(connections!$A:$A,ROW())))</f>
      </c>
      <c r="X1117" t="str">
        <f>IF($W1117="","",TRIM(INDEX(connections!$B:$B,ROW())))</f>
      </c>
      <c r="Y1117">
        <f>IF($W1117="","",IFERROR(MATCH($W1117,$A$2:$A$2000,0),""))</f>
      </c>
      <c r="Z1117">
        <f>IF($X1117="","",IFERROR(MATCH($X1117,$A$2:$A$2000,0),""))</f>
      </c>
      <c r="AA1117" t="str">
        <f>IF($Y1117="","",INDEX($P$2:$P$2000,$Y1117))</f>
      </c>
      <c r="AB1117" t="str">
        <f>IF($Z1117="","",INDEX($P$2:$P$2000,$Z1117))</f>
      </c>
      <c r="AC1117">
        <f>IF(AND($AA1117="Yes",$AB1117="Yes"),1,"")</f>
      </c>
      <c r="AD1117">
        <f>IF(OR($Y1117="",$Z1117=""),"",IF(INDEX($C$2:$C$2000,$Y1117)=INDEX($C$2:$C$2000,$Z1117),0,1))</f>
      </c>
      <c r="AE1117">
        <f>IF($AC1117&lt;&gt;1,"",IF(AND(INDEX($AG$2:$AG$2000,$Y1117)=1,INDEX($AG$2:$AG$2000,$Z1117)=1),1,""))</f>
      </c>
      <c r="AG1117">
        <f>IF($A1117="","",COUNTIFS($W$2:$W$2500,$A1117,$AB$2:$AB$2500,"Yes")+COUNTIFS($X$2:$X$2500,$A1117,$AA$2:$AA$2500,"Yes"))</f>
      </c>
      <c r="AH1117" t="str">
        <f>IF(OR($P1117&lt;&gt;"Yes",N($AG1117)=0),"",IF(AND($AG1117=1,COUNTIFS($W$2:$W$2500,$A1117,$AE$2:$AE$2500,1)+COUNTIFS($X$2:$X$2500,$A1117,$AE$2:$AE$2500,1)&gt;0),"","Yes"))</f>
      </c>
      <c r="AI1117">
        <f>IF($AH1117="Yes",$AG1117,"")</f>
      </c>
      <c r="AJ1117">
        <f>IF($AI1117="","",$AI1117+ROW()/1000000)</f>
      </c>
      <c r="AK1117">
        <f>IF(OR($A1117="",$P1117="Yes",N($AG1117)=0),"",$AG1117+ROW()/1000000)</f>
      </c>
      <c r="AL1117" t="str">
        <f>IF($A1117="","",INDEX(games!$J:$J,ROW())&amp;"")</f>
      </c>
      <c r="AM1117">
        <f>IF($A1117="","",SUMPRODUCT($AO1117:$BD1117,'Map Analysis'!$AP$2^{0,1,2,3,4,5,6,7,8,9,10,11,12,13,14,15}))</f>
      </c>
      <c r="AN1117">
        <f>IF($A1117="","",$AM1117+ROW()/10000000)</f>
      </c>
      <c r="AO1117">
        <f>IF($A1117="","",COUNTIF($W$2:$W$2500,$A1117))</f>
      </c>
      <c r="AP1117">
        <f>IF($A1117="","",SUMIFS($BF$2:$BF$2500,$W$2:$W$2500,$A1117))</f>
      </c>
      <c r="AQ1117">
        <f>IF($A1117="","",SUMIFS($BG$2:$BG$2500,$W$2:$W$2500,$A1117))</f>
      </c>
      <c r="AR1117">
        <f>IF($A1117="","",SUMIFS($BH$2:$BH$2500,$W$2:$W$2500,$A1117))</f>
      </c>
      <c r="AS1117">
        <f>IF($A1117="","",SUMIFS($BI$2:$BI$2500,$W$2:$W$2500,$A1117))</f>
      </c>
      <c r="AT1117">
        <f>IF($A1117="","",SUMIFS($BJ$2:$BJ$2500,$W$2:$W$2500,$A1117))</f>
      </c>
      <c r="AU1117">
        <f>IF($A1117="","",SUMIFS($BK$2:$BK$2500,$W$2:$W$2500,$A1117))</f>
      </c>
      <c r="AV1117">
        <f>IF($A1117="","",SUMIFS($BL$2:$BL$2500,$W$2:$W$2500,$A1117))</f>
      </c>
      <c r="AW1117">
        <f>IF($A1117="","",SUMIFS($BM$2:$BM$2500,$W$2:$W$2500,$A1117))</f>
      </c>
      <c r="AX1117">
        <f>IF($A1117="","",SUMIFS($BN$2:$BN$2500,$W$2:$W$2500,$A1117))</f>
      </c>
      <c r="AY1117">
        <f>IF($A1117="","",SUMIFS($BO$2:$BO$2500,$W$2:$W$2500,$A1117))</f>
      </c>
      <c r="AZ1117">
        <f>IF($A1117="","",SUMIFS($BP$2:$BP$2500,$W$2:$W$2500,$A1117))</f>
      </c>
      <c r="BA1117">
        <f>IF($A1117="","",SUMIFS($BQ$2:$BQ$2500,$W$2:$W$2500,$A1117))</f>
      </c>
      <c r="BB1117">
        <f>IF($A1117="","",SUMIFS($BR$2:$BR$2500,$W$2:$W$2500,$A1117))</f>
      </c>
      <c r="BC1117">
        <f>IF($A1117="","",SUMIFS($BS$2:$BS$2500,$W$2:$W$2500,$A1117))</f>
      </c>
      <c r="BD1117">
        <f>IF($A1117="","",SUMIFS($BT$2:$BT$2500,$W$2:$W$2500,$A1117))</f>
      </c>
      <c r="BF1117">
        <f>IF($Z1117="","",INDEX($AO$2:$AO$2000,$Z1117))</f>
      </c>
      <c r="BG1117">
        <f>IF($Z1117="","",INDEX($AP$2:$AP$2000,$Z1117))</f>
      </c>
      <c r="BH1117">
        <f>IF($Z1117="","",INDEX($AQ$2:$AQ$2000,$Z1117))</f>
      </c>
      <c r="BI1117">
        <f>IF($Z1117="","",INDEX($AR$2:$AR$2000,$Z1117))</f>
      </c>
      <c r="BJ1117">
        <f>IF($Z1117="","",INDEX($AS$2:$AS$2000,$Z1117))</f>
      </c>
      <c r="BK1117">
        <f>IF($Z1117="","",INDEX($AT$2:$AT$2000,$Z1117))</f>
      </c>
      <c r="BL1117">
        <f>IF($Z1117="","",INDEX($AU$2:$AU$2000,$Z1117))</f>
      </c>
      <c r="BM1117">
        <f>IF($Z1117="","",INDEX($AV$2:$AV$2000,$Z1117))</f>
      </c>
      <c r="BN1117">
        <f>IF($Z1117="","",INDEX($AW$2:$AW$2000,$Z1117))</f>
      </c>
      <c r="BO1117">
        <f>IF($Z1117="","",INDEX($AX$2:$AX$2000,$Z1117))</f>
      </c>
      <c r="BP1117">
        <f>IF($Z1117="","",INDEX($AY$2:$AY$2000,$Z1117))</f>
      </c>
      <c r="BQ1117">
        <f>IF($Z1117="","",INDEX($AZ$2:$AZ$2000,$Z1117))</f>
      </c>
      <c r="BR1117">
        <f>IF($Z1117="","",INDEX($BA$2:$BA$2000,$Z1117))</f>
      </c>
      <c r="BS1117">
        <f>IF($Z1117="","",INDEX($BB$2:$BB$2000,$Z1117))</f>
      </c>
      <c r="BT1117">
        <f>IF($Z1117="","",INDEX($BC$2:$BC$2000,$Z1117))</f>
      </c>
      <c r="BV1117">
        <f>IF(OR($A1117="",$P1117&lt;&gt;"Yes",$AH1117="Yes"),"",1+N($AG1117))</f>
      </c>
      <c r="BW1117">
        <f>IF($A1117="","",COUNTIFS($W$2:$W$2500,$A1117,$BZ$2:$BZ$2500,"Yes")+COUNTIFS($X$2:$X$2500,$A1117,$BY$2:$BY$2500,"Yes"))</f>
      </c>
      <c r="BX1117">
        <f>IF(OR($A1117="",$P1117="Yes"),"",IF(N($BW1117)=0,0,1+SUMIFS($CB$2:$CB$2500,$W$2:$W$2500,$A1117)+SUMIFS($CA$2:$CA$2500,$X$2:$X$2500,$A1117)))</f>
      </c>
      <c r="BY1117" t="str">
        <f>IF($Y1117="","",INDEX($AH$2:$AH$2000,$Y1117)&amp;"")</f>
      </c>
      <c r="BZ1117" t="str">
        <f>IF($Z1117="","",INDEX($AH$2:$AH$2000,$Z1117)&amp;"")</f>
      </c>
      <c r="CA1117">
        <f>IF($Y1117="","",INDEX($BV$2:$BV$2000,$Y1117))</f>
      </c>
      <c r="CB1117">
        <f>IF($Z1117="","",INDEX($BV$2:$BV$2000,$Z1117))</f>
      </c>
    </row>
    <row r="1118">
      <c r="A1118" t="str">
        <f>IF(TRIM(INDEX(games!$A:$A,ROW()))="","",TRIM(INDEX(games!$A:$A,ROW())))</f>
      </c>
      <c r="B1118">
        <f>IF(OR($A1118="",INDEX(games!$B:$B,ROW())=""),"",INDEX(games!$B:$B,ROW()))</f>
      </c>
      <c r="C1118" t="str">
        <f>IF(OR($A1118="",INDEX(games!$C:$C,ROW())=""),"",INDEX(games!$C:$C,ROW()))</f>
      </c>
      <c r="D1118">
        <f>IF($A1118="","",COUNTIF($W$2:$W$2500,$A1118)+COUNTIF($X$2:$X$2500,$A1118))</f>
      </c>
      <c r="E1118">
        <f>IF($A1118="","",IFERROR(MATCH($C1118,$R$2:$R$5,0),0))</f>
      </c>
      <c r="F1118">
        <f>IF($A1118="","",MOD(ROW(),34))</f>
      </c>
      <c r="G1118">
        <f>IF($A1118="",NA(),IF($C1118="Action",$B1118,NA()))</f>
      </c>
      <c r="H1118">
        <f>IF($A1118="",NA(),IF($C1118="Action",1+$F1118*0.023,NA()))</f>
      </c>
      <c r="I1118">
        <f>IF($A1118="",NA(),IF($C1118="Strategy",$B1118,NA()))</f>
      </c>
      <c r="J1118">
        <f>IF($A1118="",NA(),IF($C1118="Strategy",2+$F1118*0.023,NA()))</f>
      </c>
      <c r="K1118">
        <f>IF($A1118="",NA(),IF($C1118="Deckbuilder",$B1118,NA()))</f>
      </c>
      <c r="L1118">
        <f>IF($A1118="",NA(),IF($C1118="Deckbuilder",3+$F1118*0.023,NA()))</f>
      </c>
      <c r="M1118">
        <f>IF($A1118="",NA(),IF($C1118="Traditional",$B1118,NA()))</f>
      </c>
      <c r="N1118">
        <f>IF($A1118="",NA(),IF($C1118="Traditional",4+$F1118*0.023,NA()))</f>
      </c>
      <c r="O1118">
        <f>IF($A1118="","",$D1118+ROW()/1000000)</f>
      </c>
      <c r="P1118" t="str">
        <f>IF(OR($A1118="",INDEX(games!$H:$H,ROW())=""),"",INDEX(games!$H:$H,ROW()))</f>
      </c>
      <c r="Q1118">
        <f>IF(OR($A1118="",$P1118&lt;&gt;"Yes"),"",$D1118+ROW()/1000000)</f>
      </c>
      <c r="T1118">
        <f>IF($Y1118="","",INDEX($B$2:$B$2000,$Y1118))</f>
      </c>
      <c r="U1118">
        <f>IF($Z1118="","",INDEX($B$2:$B$2000,$Z1118))</f>
      </c>
      <c r="V1118">
        <f>IF(OR($T1118="",$U1118=""),"",$U1118-$T1118)</f>
      </c>
      <c r="W1118" t="str">
        <f>IF(TRIM(INDEX(connections!$A:$A,ROW()))="","",TRIM(INDEX(connections!$A:$A,ROW())))</f>
      </c>
      <c r="X1118" t="str">
        <f>IF($W1118="","",TRIM(INDEX(connections!$B:$B,ROW())))</f>
      </c>
      <c r="Y1118">
        <f>IF($W1118="","",IFERROR(MATCH($W1118,$A$2:$A$2000,0),""))</f>
      </c>
      <c r="Z1118">
        <f>IF($X1118="","",IFERROR(MATCH($X1118,$A$2:$A$2000,0),""))</f>
      </c>
      <c r="AA1118" t="str">
        <f>IF($Y1118="","",INDEX($P$2:$P$2000,$Y1118))</f>
      </c>
      <c r="AB1118" t="str">
        <f>IF($Z1118="","",INDEX($P$2:$P$2000,$Z1118))</f>
      </c>
      <c r="AC1118">
        <f>IF(AND($AA1118="Yes",$AB1118="Yes"),1,"")</f>
      </c>
      <c r="AD1118">
        <f>IF(OR($Y1118="",$Z1118=""),"",IF(INDEX($C$2:$C$2000,$Y1118)=INDEX($C$2:$C$2000,$Z1118),0,1))</f>
      </c>
      <c r="AE1118">
        <f>IF($AC1118&lt;&gt;1,"",IF(AND(INDEX($AG$2:$AG$2000,$Y1118)=1,INDEX($AG$2:$AG$2000,$Z1118)=1),1,""))</f>
      </c>
      <c r="AG1118">
        <f>IF($A1118="","",COUNTIFS($W$2:$W$2500,$A1118,$AB$2:$AB$2500,"Yes")+COUNTIFS($X$2:$X$2500,$A1118,$AA$2:$AA$2500,"Yes"))</f>
      </c>
      <c r="AH1118" t="str">
        <f>IF(OR($P1118&lt;&gt;"Yes",N($AG1118)=0),"",IF(AND($AG1118=1,COUNTIFS($W$2:$W$2500,$A1118,$AE$2:$AE$2500,1)+COUNTIFS($X$2:$X$2500,$A1118,$AE$2:$AE$2500,1)&gt;0),"","Yes"))</f>
      </c>
      <c r="AI1118">
        <f>IF($AH1118="Yes",$AG1118,"")</f>
      </c>
      <c r="AJ1118">
        <f>IF($AI1118="","",$AI1118+ROW()/1000000)</f>
      </c>
      <c r="AK1118">
        <f>IF(OR($A1118="",$P1118="Yes",N($AG1118)=0),"",$AG1118+ROW()/1000000)</f>
      </c>
      <c r="AL1118" t="str">
        <f>IF($A1118="","",INDEX(games!$J:$J,ROW())&amp;"")</f>
      </c>
      <c r="AM1118">
        <f>IF($A1118="","",SUMPRODUCT($AO1118:$BD1118,'Map Analysis'!$AP$2^{0,1,2,3,4,5,6,7,8,9,10,11,12,13,14,15}))</f>
      </c>
      <c r="AN1118">
        <f>IF($A1118="","",$AM1118+ROW()/10000000)</f>
      </c>
      <c r="AO1118">
        <f>IF($A1118="","",COUNTIF($W$2:$W$2500,$A1118))</f>
      </c>
      <c r="AP1118">
        <f>IF($A1118="","",SUMIFS($BF$2:$BF$2500,$W$2:$W$2500,$A1118))</f>
      </c>
      <c r="AQ1118">
        <f>IF($A1118="","",SUMIFS($BG$2:$BG$2500,$W$2:$W$2500,$A1118))</f>
      </c>
      <c r="AR1118">
        <f>IF($A1118="","",SUMIFS($BH$2:$BH$2500,$W$2:$W$2500,$A1118))</f>
      </c>
      <c r="AS1118">
        <f>IF($A1118="","",SUMIFS($BI$2:$BI$2500,$W$2:$W$2500,$A1118))</f>
      </c>
      <c r="AT1118">
        <f>IF($A1118="","",SUMIFS($BJ$2:$BJ$2500,$W$2:$W$2500,$A1118))</f>
      </c>
      <c r="AU1118">
        <f>IF($A1118="","",SUMIFS($BK$2:$BK$2500,$W$2:$W$2500,$A1118))</f>
      </c>
      <c r="AV1118">
        <f>IF($A1118="","",SUMIFS($BL$2:$BL$2500,$W$2:$W$2500,$A1118))</f>
      </c>
      <c r="AW1118">
        <f>IF($A1118="","",SUMIFS($BM$2:$BM$2500,$W$2:$W$2500,$A1118))</f>
      </c>
      <c r="AX1118">
        <f>IF($A1118="","",SUMIFS($BN$2:$BN$2500,$W$2:$W$2500,$A1118))</f>
      </c>
      <c r="AY1118">
        <f>IF($A1118="","",SUMIFS($BO$2:$BO$2500,$W$2:$W$2500,$A1118))</f>
      </c>
      <c r="AZ1118">
        <f>IF($A1118="","",SUMIFS($BP$2:$BP$2500,$W$2:$W$2500,$A1118))</f>
      </c>
      <c r="BA1118">
        <f>IF($A1118="","",SUMIFS($BQ$2:$BQ$2500,$W$2:$W$2500,$A1118))</f>
      </c>
      <c r="BB1118">
        <f>IF($A1118="","",SUMIFS($BR$2:$BR$2500,$W$2:$W$2500,$A1118))</f>
      </c>
      <c r="BC1118">
        <f>IF($A1118="","",SUMIFS($BS$2:$BS$2500,$W$2:$W$2500,$A1118))</f>
      </c>
      <c r="BD1118">
        <f>IF($A1118="","",SUMIFS($BT$2:$BT$2500,$W$2:$W$2500,$A1118))</f>
      </c>
      <c r="BF1118">
        <f>IF($Z1118="","",INDEX($AO$2:$AO$2000,$Z1118))</f>
      </c>
      <c r="BG1118">
        <f>IF($Z1118="","",INDEX($AP$2:$AP$2000,$Z1118))</f>
      </c>
      <c r="BH1118">
        <f>IF($Z1118="","",INDEX($AQ$2:$AQ$2000,$Z1118))</f>
      </c>
      <c r="BI1118">
        <f>IF($Z1118="","",INDEX($AR$2:$AR$2000,$Z1118))</f>
      </c>
      <c r="BJ1118">
        <f>IF($Z1118="","",INDEX($AS$2:$AS$2000,$Z1118))</f>
      </c>
      <c r="BK1118">
        <f>IF($Z1118="","",INDEX($AT$2:$AT$2000,$Z1118))</f>
      </c>
      <c r="BL1118">
        <f>IF($Z1118="","",INDEX($AU$2:$AU$2000,$Z1118))</f>
      </c>
      <c r="BM1118">
        <f>IF($Z1118="","",INDEX($AV$2:$AV$2000,$Z1118))</f>
      </c>
      <c r="BN1118">
        <f>IF($Z1118="","",INDEX($AW$2:$AW$2000,$Z1118))</f>
      </c>
      <c r="BO1118">
        <f>IF($Z1118="","",INDEX($AX$2:$AX$2000,$Z1118))</f>
      </c>
      <c r="BP1118">
        <f>IF($Z1118="","",INDEX($AY$2:$AY$2000,$Z1118))</f>
      </c>
      <c r="BQ1118">
        <f>IF($Z1118="","",INDEX($AZ$2:$AZ$2000,$Z1118))</f>
      </c>
      <c r="BR1118">
        <f>IF($Z1118="","",INDEX($BA$2:$BA$2000,$Z1118))</f>
      </c>
      <c r="BS1118">
        <f>IF($Z1118="","",INDEX($BB$2:$BB$2000,$Z1118))</f>
      </c>
      <c r="BT1118">
        <f>IF($Z1118="","",INDEX($BC$2:$BC$2000,$Z1118))</f>
      </c>
      <c r="BV1118">
        <f>IF(OR($A1118="",$P1118&lt;&gt;"Yes",$AH1118="Yes"),"",1+N($AG1118))</f>
      </c>
      <c r="BW1118">
        <f>IF($A1118="","",COUNTIFS($W$2:$W$2500,$A1118,$BZ$2:$BZ$2500,"Yes")+COUNTIFS($X$2:$X$2500,$A1118,$BY$2:$BY$2500,"Yes"))</f>
      </c>
      <c r="BX1118">
        <f>IF(OR($A1118="",$P1118="Yes"),"",IF(N($BW1118)=0,0,1+SUMIFS($CB$2:$CB$2500,$W$2:$W$2500,$A1118)+SUMIFS($CA$2:$CA$2500,$X$2:$X$2500,$A1118)))</f>
      </c>
      <c r="BY1118" t="str">
        <f>IF($Y1118="","",INDEX($AH$2:$AH$2000,$Y1118)&amp;"")</f>
      </c>
      <c r="BZ1118" t="str">
        <f>IF($Z1118="","",INDEX($AH$2:$AH$2000,$Z1118)&amp;"")</f>
      </c>
      <c r="CA1118">
        <f>IF($Y1118="","",INDEX($BV$2:$BV$2000,$Y1118))</f>
      </c>
      <c r="CB1118">
        <f>IF($Z1118="","",INDEX($BV$2:$BV$2000,$Z1118))</f>
      </c>
    </row>
    <row r="1119">
      <c r="A1119" t="str">
        <f>IF(TRIM(INDEX(games!$A:$A,ROW()))="","",TRIM(INDEX(games!$A:$A,ROW())))</f>
      </c>
      <c r="B1119">
        <f>IF(OR($A1119="",INDEX(games!$B:$B,ROW())=""),"",INDEX(games!$B:$B,ROW()))</f>
      </c>
      <c r="C1119" t="str">
        <f>IF(OR($A1119="",INDEX(games!$C:$C,ROW())=""),"",INDEX(games!$C:$C,ROW()))</f>
      </c>
      <c r="D1119">
        <f>IF($A1119="","",COUNTIF($W$2:$W$2500,$A1119)+COUNTIF($X$2:$X$2500,$A1119))</f>
      </c>
      <c r="E1119">
        <f>IF($A1119="","",IFERROR(MATCH($C1119,$R$2:$R$5,0),0))</f>
      </c>
      <c r="F1119">
        <f>IF($A1119="","",MOD(ROW(),34))</f>
      </c>
      <c r="G1119">
        <f>IF($A1119="",NA(),IF($C1119="Action",$B1119,NA()))</f>
      </c>
      <c r="H1119">
        <f>IF($A1119="",NA(),IF($C1119="Action",1+$F1119*0.023,NA()))</f>
      </c>
      <c r="I1119">
        <f>IF($A1119="",NA(),IF($C1119="Strategy",$B1119,NA()))</f>
      </c>
      <c r="J1119">
        <f>IF($A1119="",NA(),IF($C1119="Strategy",2+$F1119*0.023,NA()))</f>
      </c>
      <c r="K1119">
        <f>IF($A1119="",NA(),IF($C1119="Deckbuilder",$B1119,NA()))</f>
      </c>
      <c r="L1119">
        <f>IF($A1119="",NA(),IF($C1119="Deckbuilder",3+$F1119*0.023,NA()))</f>
      </c>
      <c r="M1119">
        <f>IF($A1119="",NA(),IF($C1119="Traditional",$B1119,NA()))</f>
      </c>
      <c r="N1119">
        <f>IF($A1119="",NA(),IF($C1119="Traditional",4+$F1119*0.023,NA()))</f>
      </c>
      <c r="O1119">
        <f>IF($A1119="","",$D1119+ROW()/1000000)</f>
      </c>
      <c r="P1119" t="str">
        <f>IF(OR($A1119="",INDEX(games!$H:$H,ROW())=""),"",INDEX(games!$H:$H,ROW()))</f>
      </c>
      <c r="Q1119">
        <f>IF(OR($A1119="",$P1119&lt;&gt;"Yes"),"",$D1119+ROW()/1000000)</f>
      </c>
      <c r="T1119">
        <f>IF($Y1119="","",INDEX($B$2:$B$2000,$Y1119))</f>
      </c>
      <c r="U1119">
        <f>IF($Z1119="","",INDEX($B$2:$B$2000,$Z1119))</f>
      </c>
      <c r="V1119">
        <f>IF(OR($T1119="",$U1119=""),"",$U1119-$T1119)</f>
      </c>
      <c r="W1119" t="str">
        <f>IF(TRIM(INDEX(connections!$A:$A,ROW()))="","",TRIM(INDEX(connections!$A:$A,ROW())))</f>
      </c>
      <c r="X1119" t="str">
        <f>IF($W1119="","",TRIM(INDEX(connections!$B:$B,ROW())))</f>
      </c>
      <c r="Y1119">
        <f>IF($W1119="","",IFERROR(MATCH($W1119,$A$2:$A$2000,0),""))</f>
      </c>
      <c r="Z1119">
        <f>IF($X1119="","",IFERROR(MATCH($X1119,$A$2:$A$2000,0),""))</f>
      </c>
      <c r="AA1119" t="str">
        <f>IF($Y1119="","",INDEX($P$2:$P$2000,$Y1119))</f>
      </c>
      <c r="AB1119" t="str">
        <f>IF($Z1119="","",INDEX($P$2:$P$2000,$Z1119))</f>
      </c>
      <c r="AC1119">
        <f>IF(AND($AA1119="Yes",$AB1119="Yes"),1,"")</f>
      </c>
      <c r="AD1119">
        <f>IF(OR($Y1119="",$Z1119=""),"",IF(INDEX($C$2:$C$2000,$Y1119)=INDEX($C$2:$C$2000,$Z1119),0,1))</f>
      </c>
      <c r="AE1119">
        <f>IF($AC1119&lt;&gt;1,"",IF(AND(INDEX($AG$2:$AG$2000,$Y1119)=1,INDEX($AG$2:$AG$2000,$Z1119)=1),1,""))</f>
      </c>
      <c r="AG1119">
        <f>IF($A1119="","",COUNTIFS($W$2:$W$2500,$A1119,$AB$2:$AB$2500,"Yes")+COUNTIFS($X$2:$X$2500,$A1119,$AA$2:$AA$2500,"Yes"))</f>
      </c>
      <c r="AH1119" t="str">
        <f>IF(OR($P1119&lt;&gt;"Yes",N($AG1119)=0),"",IF(AND($AG1119=1,COUNTIFS($W$2:$W$2500,$A1119,$AE$2:$AE$2500,1)+COUNTIFS($X$2:$X$2500,$A1119,$AE$2:$AE$2500,1)&gt;0),"","Yes"))</f>
      </c>
      <c r="AI1119">
        <f>IF($AH1119="Yes",$AG1119,"")</f>
      </c>
      <c r="AJ1119">
        <f>IF($AI1119="","",$AI1119+ROW()/1000000)</f>
      </c>
      <c r="AK1119">
        <f>IF(OR($A1119="",$P1119="Yes",N($AG1119)=0),"",$AG1119+ROW()/1000000)</f>
      </c>
      <c r="AL1119" t="str">
        <f>IF($A1119="","",INDEX(games!$J:$J,ROW())&amp;"")</f>
      </c>
      <c r="AM1119">
        <f>IF($A1119="","",SUMPRODUCT($AO1119:$BD1119,'Map Analysis'!$AP$2^{0,1,2,3,4,5,6,7,8,9,10,11,12,13,14,15}))</f>
      </c>
      <c r="AN1119">
        <f>IF($A1119="","",$AM1119+ROW()/10000000)</f>
      </c>
      <c r="AO1119">
        <f>IF($A1119="","",COUNTIF($W$2:$W$2500,$A1119))</f>
      </c>
      <c r="AP1119">
        <f>IF($A1119="","",SUMIFS($BF$2:$BF$2500,$W$2:$W$2500,$A1119))</f>
      </c>
      <c r="AQ1119">
        <f>IF($A1119="","",SUMIFS($BG$2:$BG$2500,$W$2:$W$2500,$A1119))</f>
      </c>
      <c r="AR1119">
        <f>IF($A1119="","",SUMIFS($BH$2:$BH$2500,$W$2:$W$2500,$A1119))</f>
      </c>
      <c r="AS1119">
        <f>IF($A1119="","",SUMIFS($BI$2:$BI$2500,$W$2:$W$2500,$A1119))</f>
      </c>
      <c r="AT1119">
        <f>IF($A1119="","",SUMIFS($BJ$2:$BJ$2500,$W$2:$W$2500,$A1119))</f>
      </c>
      <c r="AU1119">
        <f>IF($A1119="","",SUMIFS($BK$2:$BK$2500,$W$2:$W$2500,$A1119))</f>
      </c>
      <c r="AV1119">
        <f>IF($A1119="","",SUMIFS($BL$2:$BL$2500,$W$2:$W$2500,$A1119))</f>
      </c>
      <c r="AW1119">
        <f>IF($A1119="","",SUMIFS($BM$2:$BM$2500,$W$2:$W$2500,$A1119))</f>
      </c>
      <c r="AX1119">
        <f>IF($A1119="","",SUMIFS($BN$2:$BN$2500,$W$2:$W$2500,$A1119))</f>
      </c>
      <c r="AY1119">
        <f>IF($A1119="","",SUMIFS($BO$2:$BO$2500,$W$2:$W$2500,$A1119))</f>
      </c>
      <c r="AZ1119">
        <f>IF($A1119="","",SUMIFS($BP$2:$BP$2500,$W$2:$W$2500,$A1119))</f>
      </c>
      <c r="BA1119">
        <f>IF($A1119="","",SUMIFS($BQ$2:$BQ$2500,$W$2:$W$2500,$A1119))</f>
      </c>
      <c r="BB1119">
        <f>IF($A1119="","",SUMIFS($BR$2:$BR$2500,$W$2:$W$2500,$A1119))</f>
      </c>
      <c r="BC1119">
        <f>IF($A1119="","",SUMIFS($BS$2:$BS$2500,$W$2:$W$2500,$A1119))</f>
      </c>
      <c r="BD1119">
        <f>IF($A1119="","",SUMIFS($BT$2:$BT$2500,$W$2:$W$2500,$A1119))</f>
      </c>
      <c r="BF1119">
        <f>IF($Z1119="","",INDEX($AO$2:$AO$2000,$Z1119))</f>
      </c>
      <c r="BG1119">
        <f>IF($Z1119="","",INDEX($AP$2:$AP$2000,$Z1119))</f>
      </c>
      <c r="BH1119">
        <f>IF($Z1119="","",INDEX($AQ$2:$AQ$2000,$Z1119))</f>
      </c>
      <c r="BI1119">
        <f>IF($Z1119="","",INDEX($AR$2:$AR$2000,$Z1119))</f>
      </c>
      <c r="BJ1119">
        <f>IF($Z1119="","",INDEX($AS$2:$AS$2000,$Z1119))</f>
      </c>
      <c r="BK1119">
        <f>IF($Z1119="","",INDEX($AT$2:$AT$2000,$Z1119))</f>
      </c>
      <c r="BL1119">
        <f>IF($Z1119="","",INDEX($AU$2:$AU$2000,$Z1119))</f>
      </c>
      <c r="BM1119">
        <f>IF($Z1119="","",INDEX($AV$2:$AV$2000,$Z1119))</f>
      </c>
      <c r="BN1119">
        <f>IF($Z1119="","",INDEX($AW$2:$AW$2000,$Z1119))</f>
      </c>
      <c r="BO1119">
        <f>IF($Z1119="","",INDEX($AX$2:$AX$2000,$Z1119))</f>
      </c>
      <c r="BP1119">
        <f>IF($Z1119="","",INDEX($AY$2:$AY$2000,$Z1119))</f>
      </c>
      <c r="BQ1119">
        <f>IF($Z1119="","",INDEX($AZ$2:$AZ$2000,$Z1119))</f>
      </c>
      <c r="BR1119">
        <f>IF($Z1119="","",INDEX($BA$2:$BA$2000,$Z1119))</f>
      </c>
      <c r="BS1119">
        <f>IF($Z1119="","",INDEX($BB$2:$BB$2000,$Z1119))</f>
      </c>
      <c r="BT1119">
        <f>IF($Z1119="","",INDEX($BC$2:$BC$2000,$Z1119))</f>
      </c>
      <c r="BV1119">
        <f>IF(OR($A1119="",$P1119&lt;&gt;"Yes",$AH1119="Yes"),"",1+N($AG1119))</f>
      </c>
      <c r="BW1119">
        <f>IF($A1119="","",COUNTIFS($W$2:$W$2500,$A1119,$BZ$2:$BZ$2500,"Yes")+COUNTIFS($X$2:$X$2500,$A1119,$BY$2:$BY$2500,"Yes"))</f>
      </c>
      <c r="BX1119">
        <f>IF(OR($A1119="",$P1119="Yes"),"",IF(N($BW1119)=0,0,1+SUMIFS($CB$2:$CB$2500,$W$2:$W$2500,$A1119)+SUMIFS($CA$2:$CA$2500,$X$2:$X$2500,$A1119)))</f>
      </c>
      <c r="BY1119" t="str">
        <f>IF($Y1119="","",INDEX($AH$2:$AH$2000,$Y1119)&amp;"")</f>
      </c>
      <c r="BZ1119" t="str">
        <f>IF($Z1119="","",INDEX($AH$2:$AH$2000,$Z1119)&amp;"")</f>
      </c>
      <c r="CA1119">
        <f>IF($Y1119="","",INDEX($BV$2:$BV$2000,$Y1119))</f>
      </c>
      <c r="CB1119">
        <f>IF($Z1119="","",INDEX($BV$2:$BV$2000,$Z1119))</f>
      </c>
    </row>
    <row r="1120">
      <c r="A1120" t="str">
        <f>IF(TRIM(INDEX(games!$A:$A,ROW()))="","",TRIM(INDEX(games!$A:$A,ROW())))</f>
      </c>
      <c r="B1120">
        <f>IF(OR($A1120="",INDEX(games!$B:$B,ROW())=""),"",INDEX(games!$B:$B,ROW()))</f>
      </c>
      <c r="C1120" t="str">
        <f>IF(OR($A1120="",INDEX(games!$C:$C,ROW())=""),"",INDEX(games!$C:$C,ROW()))</f>
      </c>
      <c r="D1120">
        <f>IF($A1120="","",COUNTIF($W$2:$W$2500,$A1120)+COUNTIF($X$2:$X$2500,$A1120))</f>
      </c>
      <c r="E1120">
        <f>IF($A1120="","",IFERROR(MATCH($C1120,$R$2:$R$5,0),0))</f>
      </c>
      <c r="F1120">
        <f>IF($A1120="","",MOD(ROW(),34))</f>
      </c>
      <c r="G1120">
        <f>IF($A1120="",NA(),IF($C1120="Action",$B1120,NA()))</f>
      </c>
      <c r="H1120">
        <f>IF($A1120="",NA(),IF($C1120="Action",1+$F1120*0.023,NA()))</f>
      </c>
      <c r="I1120">
        <f>IF($A1120="",NA(),IF($C1120="Strategy",$B1120,NA()))</f>
      </c>
      <c r="J1120">
        <f>IF($A1120="",NA(),IF($C1120="Strategy",2+$F1120*0.023,NA()))</f>
      </c>
      <c r="K1120">
        <f>IF($A1120="",NA(),IF($C1120="Deckbuilder",$B1120,NA()))</f>
      </c>
      <c r="L1120">
        <f>IF($A1120="",NA(),IF($C1120="Deckbuilder",3+$F1120*0.023,NA()))</f>
      </c>
      <c r="M1120">
        <f>IF($A1120="",NA(),IF($C1120="Traditional",$B1120,NA()))</f>
      </c>
      <c r="N1120">
        <f>IF($A1120="",NA(),IF($C1120="Traditional",4+$F1120*0.023,NA()))</f>
      </c>
      <c r="O1120">
        <f>IF($A1120="","",$D1120+ROW()/1000000)</f>
      </c>
      <c r="P1120" t="str">
        <f>IF(OR($A1120="",INDEX(games!$H:$H,ROW())=""),"",INDEX(games!$H:$H,ROW()))</f>
      </c>
      <c r="Q1120">
        <f>IF(OR($A1120="",$P1120&lt;&gt;"Yes"),"",$D1120+ROW()/1000000)</f>
      </c>
      <c r="T1120">
        <f>IF($Y1120="","",INDEX($B$2:$B$2000,$Y1120))</f>
      </c>
      <c r="U1120">
        <f>IF($Z1120="","",INDEX($B$2:$B$2000,$Z1120))</f>
      </c>
      <c r="V1120">
        <f>IF(OR($T1120="",$U1120=""),"",$U1120-$T1120)</f>
      </c>
      <c r="W1120" t="str">
        <f>IF(TRIM(INDEX(connections!$A:$A,ROW()))="","",TRIM(INDEX(connections!$A:$A,ROW())))</f>
      </c>
      <c r="X1120" t="str">
        <f>IF($W1120="","",TRIM(INDEX(connections!$B:$B,ROW())))</f>
      </c>
      <c r="Y1120">
        <f>IF($W1120="","",IFERROR(MATCH($W1120,$A$2:$A$2000,0),""))</f>
      </c>
      <c r="Z1120">
        <f>IF($X1120="","",IFERROR(MATCH($X1120,$A$2:$A$2000,0),""))</f>
      </c>
      <c r="AA1120" t="str">
        <f>IF($Y1120="","",INDEX($P$2:$P$2000,$Y1120))</f>
      </c>
      <c r="AB1120" t="str">
        <f>IF($Z1120="","",INDEX($P$2:$P$2000,$Z1120))</f>
      </c>
      <c r="AC1120">
        <f>IF(AND($AA1120="Yes",$AB1120="Yes"),1,"")</f>
      </c>
      <c r="AD1120">
        <f>IF(OR($Y1120="",$Z1120=""),"",IF(INDEX($C$2:$C$2000,$Y1120)=INDEX($C$2:$C$2000,$Z1120),0,1))</f>
      </c>
      <c r="AE1120">
        <f>IF($AC1120&lt;&gt;1,"",IF(AND(INDEX($AG$2:$AG$2000,$Y1120)=1,INDEX($AG$2:$AG$2000,$Z1120)=1),1,""))</f>
      </c>
      <c r="AG1120">
        <f>IF($A1120="","",COUNTIFS($W$2:$W$2500,$A1120,$AB$2:$AB$2500,"Yes")+COUNTIFS($X$2:$X$2500,$A1120,$AA$2:$AA$2500,"Yes"))</f>
      </c>
      <c r="AH1120" t="str">
        <f>IF(OR($P1120&lt;&gt;"Yes",N($AG1120)=0),"",IF(AND($AG1120=1,COUNTIFS($W$2:$W$2500,$A1120,$AE$2:$AE$2500,1)+COUNTIFS($X$2:$X$2500,$A1120,$AE$2:$AE$2500,1)&gt;0),"","Yes"))</f>
      </c>
      <c r="AI1120">
        <f>IF($AH1120="Yes",$AG1120,"")</f>
      </c>
      <c r="AJ1120">
        <f>IF($AI1120="","",$AI1120+ROW()/1000000)</f>
      </c>
      <c r="AK1120">
        <f>IF(OR($A1120="",$P1120="Yes",N($AG1120)=0),"",$AG1120+ROW()/1000000)</f>
      </c>
      <c r="AL1120" t="str">
        <f>IF($A1120="","",INDEX(games!$J:$J,ROW())&amp;"")</f>
      </c>
      <c r="AM1120">
        <f>IF($A1120="","",SUMPRODUCT($AO1120:$BD1120,'Map Analysis'!$AP$2^{0,1,2,3,4,5,6,7,8,9,10,11,12,13,14,15}))</f>
      </c>
      <c r="AN1120">
        <f>IF($A1120="","",$AM1120+ROW()/10000000)</f>
      </c>
      <c r="AO1120">
        <f>IF($A1120="","",COUNTIF($W$2:$W$2500,$A1120))</f>
      </c>
      <c r="AP1120">
        <f>IF($A1120="","",SUMIFS($BF$2:$BF$2500,$W$2:$W$2500,$A1120))</f>
      </c>
      <c r="AQ1120">
        <f>IF($A1120="","",SUMIFS($BG$2:$BG$2500,$W$2:$W$2500,$A1120))</f>
      </c>
      <c r="AR1120">
        <f>IF($A1120="","",SUMIFS($BH$2:$BH$2500,$W$2:$W$2500,$A1120))</f>
      </c>
      <c r="AS1120">
        <f>IF($A1120="","",SUMIFS($BI$2:$BI$2500,$W$2:$W$2500,$A1120))</f>
      </c>
      <c r="AT1120">
        <f>IF($A1120="","",SUMIFS($BJ$2:$BJ$2500,$W$2:$W$2500,$A1120))</f>
      </c>
      <c r="AU1120">
        <f>IF($A1120="","",SUMIFS($BK$2:$BK$2500,$W$2:$W$2500,$A1120))</f>
      </c>
      <c r="AV1120">
        <f>IF($A1120="","",SUMIFS($BL$2:$BL$2500,$W$2:$W$2500,$A1120))</f>
      </c>
      <c r="AW1120">
        <f>IF($A1120="","",SUMIFS($BM$2:$BM$2500,$W$2:$W$2500,$A1120))</f>
      </c>
      <c r="AX1120">
        <f>IF($A1120="","",SUMIFS($BN$2:$BN$2500,$W$2:$W$2500,$A1120))</f>
      </c>
      <c r="AY1120">
        <f>IF($A1120="","",SUMIFS($BO$2:$BO$2500,$W$2:$W$2500,$A1120))</f>
      </c>
      <c r="AZ1120">
        <f>IF($A1120="","",SUMIFS($BP$2:$BP$2500,$W$2:$W$2500,$A1120))</f>
      </c>
      <c r="BA1120">
        <f>IF($A1120="","",SUMIFS($BQ$2:$BQ$2500,$W$2:$W$2500,$A1120))</f>
      </c>
      <c r="BB1120">
        <f>IF($A1120="","",SUMIFS($BR$2:$BR$2500,$W$2:$W$2500,$A1120))</f>
      </c>
      <c r="BC1120">
        <f>IF($A1120="","",SUMIFS($BS$2:$BS$2500,$W$2:$W$2500,$A1120))</f>
      </c>
      <c r="BD1120">
        <f>IF($A1120="","",SUMIFS($BT$2:$BT$2500,$W$2:$W$2500,$A1120))</f>
      </c>
      <c r="BF1120">
        <f>IF($Z1120="","",INDEX($AO$2:$AO$2000,$Z1120))</f>
      </c>
      <c r="BG1120">
        <f>IF($Z1120="","",INDEX($AP$2:$AP$2000,$Z1120))</f>
      </c>
      <c r="BH1120">
        <f>IF($Z1120="","",INDEX($AQ$2:$AQ$2000,$Z1120))</f>
      </c>
      <c r="BI1120">
        <f>IF($Z1120="","",INDEX($AR$2:$AR$2000,$Z1120))</f>
      </c>
      <c r="BJ1120">
        <f>IF($Z1120="","",INDEX($AS$2:$AS$2000,$Z1120))</f>
      </c>
      <c r="BK1120">
        <f>IF($Z1120="","",INDEX($AT$2:$AT$2000,$Z1120))</f>
      </c>
      <c r="BL1120">
        <f>IF($Z1120="","",INDEX($AU$2:$AU$2000,$Z1120))</f>
      </c>
      <c r="BM1120">
        <f>IF($Z1120="","",INDEX($AV$2:$AV$2000,$Z1120))</f>
      </c>
      <c r="BN1120">
        <f>IF($Z1120="","",INDEX($AW$2:$AW$2000,$Z1120))</f>
      </c>
      <c r="BO1120">
        <f>IF($Z1120="","",INDEX($AX$2:$AX$2000,$Z1120))</f>
      </c>
      <c r="BP1120">
        <f>IF($Z1120="","",INDEX($AY$2:$AY$2000,$Z1120))</f>
      </c>
      <c r="BQ1120">
        <f>IF($Z1120="","",INDEX($AZ$2:$AZ$2000,$Z1120))</f>
      </c>
      <c r="BR1120">
        <f>IF($Z1120="","",INDEX($BA$2:$BA$2000,$Z1120))</f>
      </c>
      <c r="BS1120">
        <f>IF($Z1120="","",INDEX($BB$2:$BB$2000,$Z1120))</f>
      </c>
      <c r="BT1120">
        <f>IF($Z1120="","",INDEX($BC$2:$BC$2000,$Z1120))</f>
      </c>
      <c r="BV1120">
        <f>IF(OR($A1120="",$P1120&lt;&gt;"Yes",$AH1120="Yes"),"",1+N($AG1120))</f>
      </c>
      <c r="BW1120">
        <f>IF($A1120="","",COUNTIFS($W$2:$W$2500,$A1120,$BZ$2:$BZ$2500,"Yes")+COUNTIFS($X$2:$X$2500,$A1120,$BY$2:$BY$2500,"Yes"))</f>
      </c>
      <c r="BX1120">
        <f>IF(OR($A1120="",$P1120="Yes"),"",IF(N($BW1120)=0,0,1+SUMIFS($CB$2:$CB$2500,$W$2:$W$2500,$A1120)+SUMIFS($CA$2:$CA$2500,$X$2:$X$2500,$A1120)))</f>
      </c>
      <c r="BY1120" t="str">
        <f>IF($Y1120="","",INDEX($AH$2:$AH$2000,$Y1120)&amp;"")</f>
      </c>
      <c r="BZ1120" t="str">
        <f>IF($Z1120="","",INDEX($AH$2:$AH$2000,$Z1120)&amp;"")</f>
      </c>
      <c r="CA1120">
        <f>IF($Y1120="","",INDEX($BV$2:$BV$2000,$Y1120))</f>
      </c>
      <c r="CB1120">
        <f>IF($Z1120="","",INDEX($BV$2:$BV$2000,$Z1120))</f>
      </c>
    </row>
    <row r="1121">
      <c r="A1121" t="str">
        <f>IF(TRIM(INDEX(games!$A:$A,ROW()))="","",TRIM(INDEX(games!$A:$A,ROW())))</f>
      </c>
      <c r="B1121">
        <f>IF(OR($A1121="",INDEX(games!$B:$B,ROW())=""),"",INDEX(games!$B:$B,ROW()))</f>
      </c>
      <c r="C1121" t="str">
        <f>IF(OR($A1121="",INDEX(games!$C:$C,ROW())=""),"",INDEX(games!$C:$C,ROW()))</f>
      </c>
      <c r="D1121">
        <f>IF($A1121="","",COUNTIF($W$2:$W$2500,$A1121)+COUNTIF($X$2:$X$2500,$A1121))</f>
      </c>
      <c r="E1121">
        <f>IF($A1121="","",IFERROR(MATCH($C1121,$R$2:$R$5,0),0))</f>
      </c>
      <c r="F1121">
        <f>IF($A1121="","",MOD(ROW(),34))</f>
      </c>
      <c r="G1121">
        <f>IF($A1121="",NA(),IF($C1121="Action",$B1121,NA()))</f>
      </c>
      <c r="H1121">
        <f>IF($A1121="",NA(),IF($C1121="Action",1+$F1121*0.023,NA()))</f>
      </c>
      <c r="I1121">
        <f>IF($A1121="",NA(),IF($C1121="Strategy",$B1121,NA()))</f>
      </c>
      <c r="J1121">
        <f>IF($A1121="",NA(),IF($C1121="Strategy",2+$F1121*0.023,NA()))</f>
      </c>
      <c r="K1121">
        <f>IF($A1121="",NA(),IF($C1121="Deckbuilder",$B1121,NA()))</f>
      </c>
      <c r="L1121">
        <f>IF($A1121="",NA(),IF($C1121="Deckbuilder",3+$F1121*0.023,NA()))</f>
      </c>
      <c r="M1121">
        <f>IF($A1121="",NA(),IF($C1121="Traditional",$B1121,NA()))</f>
      </c>
      <c r="N1121">
        <f>IF($A1121="",NA(),IF($C1121="Traditional",4+$F1121*0.023,NA()))</f>
      </c>
      <c r="O1121">
        <f>IF($A1121="","",$D1121+ROW()/1000000)</f>
      </c>
      <c r="P1121" t="str">
        <f>IF(OR($A1121="",INDEX(games!$H:$H,ROW())=""),"",INDEX(games!$H:$H,ROW()))</f>
      </c>
      <c r="Q1121">
        <f>IF(OR($A1121="",$P1121&lt;&gt;"Yes"),"",$D1121+ROW()/1000000)</f>
      </c>
      <c r="T1121">
        <f>IF($Y1121="","",INDEX($B$2:$B$2000,$Y1121))</f>
      </c>
      <c r="U1121">
        <f>IF($Z1121="","",INDEX($B$2:$B$2000,$Z1121))</f>
      </c>
      <c r="V1121">
        <f>IF(OR($T1121="",$U1121=""),"",$U1121-$T1121)</f>
      </c>
      <c r="W1121" t="str">
        <f>IF(TRIM(INDEX(connections!$A:$A,ROW()))="","",TRIM(INDEX(connections!$A:$A,ROW())))</f>
      </c>
      <c r="X1121" t="str">
        <f>IF($W1121="","",TRIM(INDEX(connections!$B:$B,ROW())))</f>
      </c>
      <c r="Y1121">
        <f>IF($W1121="","",IFERROR(MATCH($W1121,$A$2:$A$2000,0),""))</f>
      </c>
      <c r="Z1121">
        <f>IF($X1121="","",IFERROR(MATCH($X1121,$A$2:$A$2000,0),""))</f>
      </c>
      <c r="AA1121" t="str">
        <f>IF($Y1121="","",INDEX($P$2:$P$2000,$Y1121))</f>
      </c>
      <c r="AB1121" t="str">
        <f>IF($Z1121="","",INDEX($P$2:$P$2000,$Z1121))</f>
      </c>
      <c r="AC1121">
        <f>IF(AND($AA1121="Yes",$AB1121="Yes"),1,"")</f>
      </c>
      <c r="AD1121">
        <f>IF(OR($Y1121="",$Z1121=""),"",IF(INDEX($C$2:$C$2000,$Y1121)=INDEX($C$2:$C$2000,$Z1121),0,1))</f>
      </c>
      <c r="AE1121">
        <f>IF($AC1121&lt;&gt;1,"",IF(AND(INDEX($AG$2:$AG$2000,$Y1121)=1,INDEX($AG$2:$AG$2000,$Z1121)=1),1,""))</f>
      </c>
      <c r="AG1121">
        <f>IF($A1121="","",COUNTIFS($W$2:$W$2500,$A1121,$AB$2:$AB$2500,"Yes")+COUNTIFS($X$2:$X$2500,$A1121,$AA$2:$AA$2500,"Yes"))</f>
      </c>
      <c r="AH1121" t="str">
        <f>IF(OR($P1121&lt;&gt;"Yes",N($AG1121)=0),"",IF(AND($AG1121=1,COUNTIFS($W$2:$W$2500,$A1121,$AE$2:$AE$2500,1)+COUNTIFS($X$2:$X$2500,$A1121,$AE$2:$AE$2500,1)&gt;0),"","Yes"))</f>
      </c>
      <c r="AI1121">
        <f>IF($AH1121="Yes",$AG1121,"")</f>
      </c>
      <c r="AJ1121">
        <f>IF($AI1121="","",$AI1121+ROW()/1000000)</f>
      </c>
      <c r="AK1121">
        <f>IF(OR($A1121="",$P1121="Yes",N($AG1121)=0),"",$AG1121+ROW()/1000000)</f>
      </c>
      <c r="AL1121" t="str">
        <f>IF($A1121="","",INDEX(games!$J:$J,ROW())&amp;"")</f>
      </c>
      <c r="AM1121">
        <f>IF($A1121="","",SUMPRODUCT($AO1121:$BD1121,'Map Analysis'!$AP$2^{0,1,2,3,4,5,6,7,8,9,10,11,12,13,14,15}))</f>
      </c>
      <c r="AN1121">
        <f>IF($A1121="","",$AM1121+ROW()/10000000)</f>
      </c>
      <c r="AO1121">
        <f>IF($A1121="","",COUNTIF($W$2:$W$2500,$A1121))</f>
      </c>
      <c r="AP1121">
        <f>IF($A1121="","",SUMIFS($BF$2:$BF$2500,$W$2:$W$2500,$A1121))</f>
      </c>
      <c r="AQ1121">
        <f>IF($A1121="","",SUMIFS($BG$2:$BG$2500,$W$2:$W$2500,$A1121))</f>
      </c>
      <c r="AR1121">
        <f>IF($A1121="","",SUMIFS($BH$2:$BH$2500,$W$2:$W$2500,$A1121))</f>
      </c>
      <c r="AS1121">
        <f>IF($A1121="","",SUMIFS($BI$2:$BI$2500,$W$2:$W$2500,$A1121))</f>
      </c>
      <c r="AT1121">
        <f>IF($A1121="","",SUMIFS($BJ$2:$BJ$2500,$W$2:$W$2500,$A1121))</f>
      </c>
      <c r="AU1121">
        <f>IF($A1121="","",SUMIFS($BK$2:$BK$2500,$W$2:$W$2500,$A1121))</f>
      </c>
      <c r="AV1121">
        <f>IF($A1121="","",SUMIFS($BL$2:$BL$2500,$W$2:$W$2500,$A1121))</f>
      </c>
      <c r="AW1121">
        <f>IF($A1121="","",SUMIFS($BM$2:$BM$2500,$W$2:$W$2500,$A1121))</f>
      </c>
      <c r="AX1121">
        <f>IF($A1121="","",SUMIFS($BN$2:$BN$2500,$W$2:$W$2500,$A1121))</f>
      </c>
      <c r="AY1121">
        <f>IF($A1121="","",SUMIFS($BO$2:$BO$2500,$W$2:$W$2500,$A1121))</f>
      </c>
      <c r="AZ1121">
        <f>IF($A1121="","",SUMIFS($BP$2:$BP$2500,$W$2:$W$2500,$A1121))</f>
      </c>
      <c r="BA1121">
        <f>IF($A1121="","",SUMIFS($BQ$2:$BQ$2500,$W$2:$W$2500,$A1121))</f>
      </c>
      <c r="BB1121">
        <f>IF($A1121="","",SUMIFS($BR$2:$BR$2500,$W$2:$W$2500,$A1121))</f>
      </c>
      <c r="BC1121">
        <f>IF($A1121="","",SUMIFS($BS$2:$BS$2500,$W$2:$W$2500,$A1121))</f>
      </c>
      <c r="BD1121">
        <f>IF($A1121="","",SUMIFS($BT$2:$BT$2500,$W$2:$W$2500,$A1121))</f>
      </c>
      <c r="BF1121">
        <f>IF($Z1121="","",INDEX($AO$2:$AO$2000,$Z1121))</f>
      </c>
      <c r="BG1121">
        <f>IF($Z1121="","",INDEX($AP$2:$AP$2000,$Z1121))</f>
      </c>
      <c r="BH1121">
        <f>IF($Z1121="","",INDEX($AQ$2:$AQ$2000,$Z1121))</f>
      </c>
      <c r="BI1121">
        <f>IF($Z1121="","",INDEX($AR$2:$AR$2000,$Z1121))</f>
      </c>
      <c r="BJ1121">
        <f>IF($Z1121="","",INDEX($AS$2:$AS$2000,$Z1121))</f>
      </c>
      <c r="BK1121">
        <f>IF($Z1121="","",INDEX($AT$2:$AT$2000,$Z1121))</f>
      </c>
      <c r="BL1121">
        <f>IF($Z1121="","",INDEX($AU$2:$AU$2000,$Z1121))</f>
      </c>
      <c r="BM1121">
        <f>IF($Z1121="","",INDEX($AV$2:$AV$2000,$Z1121))</f>
      </c>
      <c r="BN1121">
        <f>IF($Z1121="","",INDEX($AW$2:$AW$2000,$Z1121))</f>
      </c>
      <c r="BO1121">
        <f>IF($Z1121="","",INDEX($AX$2:$AX$2000,$Z1121))</f>
      </c>
      <c r="BP1121">
        <f>IF($Z1121="","",INDEX($AY$2:$AY$2000,$Z1121))</f>
      </c>
      <c r="BQ1121">
        <f>IF($Z1121="","",INDEX($AZ$2:$AZ$2000,$Z1121))</f>
      </c>
      <c r="BR1121">
        <f>IF($Z1121="","",INDEX($BA$2:$BA$2000,$Z1121))</f>
      </c>
      <c r="BS1121">
        <f>IF($Z1121="","",INDEX($BB$2:$BB$2000,$Z1121))</f>
      </c>
      <c r="BT1121">
        <f>IF($Z1121="","",INDEX($BC$2:$BC$2000,$Z1121))</f>
      </c>
      <c r="BV1121">
        <f>IF(OR($A1121="",$P1121&lt;&gt;"Yes",$AH1121="Yes"),"",1+N($AG1121))</f>
      </c>
      <c r="BW1121">
        <f>IF($A1121="","",COUNTIFS($W$2:$W$2500,$A1121,$BZ$2:$BZ$2500,"Yes")+COUNTIFS($X$2:$X$2500,$A1121,$BY$2:$BY$2500,"Yes"))</f>
      </c>
      <c r="BX1121">
        <f>IF(OR($A1121="",$P1121="Yes"),"",IF(N($BW1121)=0,0,1+SUMIFS($CB$2:$CB$2500,$W$2:$W$2500,$A1121)+SUMIFS($CA$2:$CA$2500,$X$2:$X$2500,$A1121)))</f>
      </c>
      <c r="BY1121" t="str">
        <f>IF($Y1121="","",INDEX($AH$2:$AH$2000,$Y1121)&amp;"")</f>
      </c>
      <c r="BZ1121" t="str">
        <f>IF($Z1121="","",INDEX($AH$2:$AH$2000,$Z1121)&amp;"")</f>
      </c>
      <c r="CA1121">
        <f>IF($Y1121="","",INDEX($BV$2:$BV$2000,$Y1121))</f>
      </c>
      <c r="CB1121">
        <f>IF($Z1121="","",INDEX($BV$2:$BV$2000,$Z1121))</f>
      </c>
    </row>
    <row r="1122">
      <c r="A1122" t="str">
        <f>IF(TRIM(INDEX(games!$A:$A,ROW()))="","",TRIM(INDEX(games!$A:$A,ROW())))</f>
      </c>
      <c r="B1122">
        <f>IF(OR($A1122="",INDEX(games!$B:$B,ROW())=""),"",INDEX(games!$B:$B,ROW()))</f>
      </c>
      <c r="C1122" t="str">
        <f>IF(OR($A1122="",INDEX(games!$C:$C,ROW())=""),"",INDEX(games!$C:$C,ROW()))</f>
      </c>
      <c r="D1122">
        <f>IF($A1122="","",COUNTIF($W$2:$W$2500,$A1122)+COUNTIF($X$2:$X$2500,$A1122))</f>
      </c>
      <c r="E1122">
        <f>IF($A1122="","",IFERROR(MATCH($C1122,$R$2:$R$5,0),0))</f>
      </c>
      <c r="F1122">
        <f>IF($A1122="","",MOD(ROW(),34))</f>
      </c>
      <c r="G1122">
        <f>IF($A1122="",NA(),IF($C1122="Action",$B1122,NA()))</f>
      </c>
      <c r="H1122">
        <f>IF($A1122="",NA(),IF($C1122="Action",1+$F1122*0.023,NA()))</f>
      </c>
      <c r="I1122">
        <f>IF($A1122="",NA(),IF($C1122="Strategy",$B1122,NA()))</f>
      </c>
      <c r="J1122">
        <f>IF($A1122="",NA(),IF($C1122="Strategy",2+$F1122*0.023,NA()))</f>
      </c>
      <c r="K1122">
        <f>IF($A1122="",NA(),IF($C1122="Deckbuilder",$B1122,NA()))</f>
      </c>
      <c r="L1122">
        <f>IF($A1122="",NA(),IF($C1122="Deckbuilder",3+$F1122*0.023,NA()))</f>
      </c>
      <c r="M1122">
        <f>IF($A1122="",NA(),IF($C1122="Traditional",$B1122,NA()))</f>
      </c>
      <c r="N1122">
        <f>IF($A1122="",NA(),IF($C1122="Traditional",4+$F1122*0.023,NA()))</f>
      </c>
      <c r="O1122">
        <f>IF($A1122="","",$D1122+ROW()/1000000)</f>
      </c>
      <c r="P1122" t="str">
        <f>IF(OR($A1122="",INDEX(games!$H:$H,ROW())=""),"",INDEX(games!$H:$H,ROW()))</f>
      </c>
      <c r="Q1122">
        <f>IF(OR($A1122="",$P1122&lt;&gt;"Yes"),"",$D1122+ROW()/1000000)</f>
      </c>
      <c r="T1122">
        <f>IF($Y1122="","",INDEX($B$2:$B$2000,$Y1122))</f>
      </c>
      <c r="U1122">
        <f>IF($Z1122="","",INDEX($B$2:$B$2000,$Z1122))</f>
      </c>
      <c r="V1122">
        <f>IF(OR($T1122="",$U1122=""),"",$U1122-$T1122)</f>
      </c>
      <c r="W1122" t="str">
        <f>IF(TRIM(INDEX(connections!$A:$A,ROW()))="","",TRIM(INDEX(connections!$A:$A,ROW())))</f>
      </c>
      <c r="X1122" t="str">
        <f>IF($W1122="","",TRIM(INDEX(connections!$B:$B,ROW())))</f>
      </c>
      <c r="Y1122">
        <f>IF($W1122="","",IFERROR(MATCH($W1122,$A$2:$A$2000,0),""))</f>
      </c>
      <c r="Z1122">
        <f>IF($X1122="","",IFERROR(MATCH($X1122,$A$2:$A$2000,0),""))</f>
      </c>
      <c r="AA1122" t="str">
        <f>IF($Y1122="","",INDEX($P$2:$P$2000,$Y1122))</f>
      </c>
      <c r="AB1122" t="str">
        <f>IF($Z1122="","",INDEX($P$2:$P$2000,$Z1122))</f>
      </c>
      <c r="AC1122">
        <f>IF(AND($AA1122="Yes",$AB1122="Yes"),1,"")</f>
      </c>
      <c r="AD1122">
        <f>IF(OR($Y1122="",$Z1122=""),"",IF(INDEX($C$2:$C$2000,$Y1122)=INDEX($C$2:$C$2000,$Z1122),0,1))</f>
      </c>
      <c r="AE1122">
        <f>IF($AC1122&lt;&gt;1,"",IF(AND(INDEX($AG$2:$AG$2000,$Y1122)=1,INDEX($AG$2:$AG$2000,$Z1122)=1),1,""))</f>
      </c>
      <c r="AG1122">
        <f>IF($A1122="","",COUNTIFS($W$2:$W$2500,$A1122,$AB$2:$AB$2500,"Yes")+COUNTIFS($X$2:$X$2500,$A1122,$AA$2:$AA$2500,"Yes"))</f>
      </c>
      <c r="AH1122" t="str">
        <f>IF(OR($P1122&lt;&gt;"Yes",N($AG1122)=0),"",IF(AND($AG1122=1,COUNTIFS($W$2:$W$2500,$A1122,$AE$2:$AE$2500,1)+COUNTIFS($X$2:$X$2500,$A1122,$AE$2:$AE$2500,1)&gt;0),"","Yes"))</f>
      </c>
      <c r="AI1122">
        <f>IF($AH1122="Yes",$AG1122,"")</f>
      </c>
      <c r="AJ1122">
        <f>IF($AI1122="","",$AI1122+ROW()/1000000)</f>
      </c>
      <c r="AK1122">
        <f>IF(OR($A1122="",$P1122="Yes",N($AG1122)=0),"",$AG1122+ROW()/1000000)</f>
      </c>
      <c r="AL1122" t="str">
        <f>IF($A1122="","",INDEX(games!$J:$J,ROW())&amp;"")</f>
      </c>
      <c r="AM1122">
        <f>IF($A1122="","",SUMPRODUCT($AO1122:$BD1122,'Map Analysis'!$AP$2^{0,1,2,3,4,5,6,7,8,9,10,11,12,13,14,15}))</f>
      </c>
      <c r="AN1122">
        <f>IF($A1122="","",$AM1122+ROW()/10000000)</f>
      </c>
      <c r="AO1122">
        <f>IF($A1122="","",COUNTIF($W$2:$W$2500,$A1122))</f>
      </c>
      <c r="AP1122">
        <f>IF($A1122="","",SUMIFS($BF$2:$BF$2500,$W$2:$W$2500,$A1122))</f>
      </c>
      <c r="AQ1122">
        <f>IF($A1122="","",SUMIFS($BG$2:$BG$2500,$W$2:$W$2500,$A1122))</f>
      </c>
      <c r="AR1122">
        <f>IF($A1122="","",SUMIFS($BH$2:$BH$2500,$W$2:$W$2500,$A1122))</f>
      </c>
      <c r="AS1122">
        <f>IF($A1122="","",SUMIFS($BI$2:$BI$2500,$W$2:$W$2500,$A1122))</f>
      </c>
      <c r="AT1122">
        <f>IF($A1122="","",SUMIFS($BJ$2:$BJ$2500,$W$2:$W$2500,$A1122))</f>
      </c>
      <c r="AU1122">
        <f>IF($A1122="","",SUMIFS($BK$2:$BK$2500,$W$2:$W$2500,$A1122))</f>
      </c>
      <c r="AV1122">
        <f>IF($A1122="","",SUMIFS($BL$2:$BL$2500,$W$2:$W$2500,$A1122))</f>
      </c>
      <c r="AW1122">
        <f>IF($A1122="","",SUMIFS($BM$2:$BM$2500,$W$2:$W$2500,$A1122))</f>
      </c>
      <c r="AX1122">
        <f>IF($A1122="","",SUMIFS($BN$2:$BN$2500,$W$2:$W$2500,$A1122))</f>
      </c>
      <c r="AY1122">
        <f>IF($A1122="","",SUMIFS($BO$2:$BO$2500,$W$2:$W$2500,$A1122))</f>
      </c>
      <c r="AZ1122">
        <f>IF($A1122="","",SUMIFS($BP$2:$BP$2500,$W$2:$W$2500,$A1122))</f>
      </c>
      <c r="BA1122">
        <f>IF($A1122="","",SUMIFS($BQ$2:$BQ$2500,$W$2:$W$2500,$A1122))</f>
      </c>
      <c r="BB1122">
        <f>IF($A1122="","",SUMIFS($BR$2:$BR$2500,$W$2:$W$2500,$A1122))</f>
      </c>
      <c r="BC1122">
        <f>IF($A1122="","",SUMIFS($BS$2:$BS$2500,$W$2:$W$2500,$A1122))</f>
      </c>
      <c r="BD1122">
        <f>IF($A1122="","",SUMIFS($BT$2:$BT$2500,$W$2:$W$2500,$A1122))</f>
      </c>
      <c r="BF1122">
        <f>IF($Z1122="","",INDEX($AO$2:$AO$2000,$Z1122))</f>
      </c>
      <c r="BG1122">
        <f>IF($Z1122="","",INDEX($AP$2:$AP$2000,$Z1122))</f>
      </c>
      <c r="BH1122">
        <f>IF($Z1122="","",INDEX($AQ$2:$AQ$2000,$Z1122))</f>
      </c>
      <c r="BI1122">
        <f>IF($Z1122="","",INDEX($AR$2:$AR$2000,$Z1122))</f>
      </c>
      <c r="BJ1122">
        <f>IF($Z1122="","",INDEX($AS$2:$AS$2000,$Z1122))</f>
      </c>
      <c r="BK1122">
        <f>IF($Z1122="","",INDEX($AT$2:$AT$2000,$Z1122))</f>
      </c>
      <c r="BL1122">
        <f>IF($Z1122="","",INDEX($AU$2:$AU$2000,$Z1122))</f>
      </c>
      <c r="BM1122">
        <f>IF($Z1122="","",INDEX($AV$2:$AV$2000,$Z1122))</f>
      </c>
      <c r="BN1122">
        <f>IF($Z1122="","",INDEX($AW$2:$AW$2000,$Z1122))</f>
      </c>
      <c r="BO1122">
        <f>IF($Z1122="","",INDEX($AX$2:$AX$2000,$Z1122))</f>
      </c>
      <c r="BP1122">
        <f>IF($Z1122="","",INDEX($AY$2:$AY$2000,$Z1122))</f>
      </c>
      <c r="BQ1122">
        <f>IF($Z1122="","",INDEX($AZ$2:$AZ$2000,$Z1122))</f>
      </c>
      <c r="BR1122">
        <f>IF($Z1122="","",INDEX($BA$2:$BA$2000,$Z1122))</f>
      </c>
      <c r="BS1122">
        <f>IF($Z1122="","",INDEX($BB$2:$BB$2000,$Z1122))</f>
      </c>
      <c r="BT1122">
        <f>IF($Z1122="","",INDEX($BC$2:$BC$2000,$Z1122))</f>
      </c>
      <c r="BV1122">
        <f>IF(OR($A1122="",$P1122&lt;&gt;"Yes",$AH1122="Yes"),"",1+N($AG1122))</f>
      </c>
      <c r="BW1122">
        <f>IF($A1122="","",COUNTIFS($W$2:$W$2500,$A1122,$BZ$2:$BZ$2500,"Yes")+COUNTIFS($X$2:$X$2500,$A1122,$BY$2:$BY$2500,"Yes"))</f>
      </c>
      <c r="BX1122">
        <f>IF(OR($A1122="",$P1122="Yes"),"",IF(N($BW1122)=0,0,1+SUMIFS($CB$2:$CB$2500,$W$2:$W$2500,$A1122)+SUMIFS($CA$2:$CA$2500,$X$2:$X$2500,$A1122)))</f>
      </c>
      <c r="BY1122" t="str">
        <f>IF($Y1122="","",INDEX($AH$2:$AH$2000,$Y1122)&amp;"")</f>
      </c>
      <c r="BZ1122" t="str">
        <f>IF($Z1122="","",INDEX($AH$2:$AH$2000,$Z1122)&amp;"")</f>
      </c>
      <c r="CA1122">
        <f>IF($Y1122="","",INDEX($BV$2:$BV$2000,$Y1122))</f>
      </c>
      <c r="CB1122">
        <f>IF($Z1122="","",INDEX($BV$2:$BV$2000,$Z1122))</f>
      </c>
    </row>
    <row r="1123">
      <c r="A1123" t="str">
        <f>IF(TRIM(INDEX(games!$A:$A,ROW()))="","",TRIM(INDEX(games!$A:$A,ROW())))</f>
      </c>
      <c r="B1123">
        <f>IF(OR($A1123="",INDEX(games!$B:$B,ROW())=""),"",INDEX(games!$B:$B,ROW()))</f>
      </c>
      <c r="C1123" t="str">
        <f>IF(OR($A1123="",INDEX(games!$C:$C,ROW())=""),"",INDEX(games!$C:$C,ROW()))</f>
      </c>
      <c r="D1123">
        <f>IF($A1123="","",COUNTIF($W$2:$W$2500,$A1123)+COUNTIF($X$2:$X$2500,$A1123))</f>
      </c>
      <c r="E1123">
        <f>IF($A1123="","",IFERROR(MATCH($C1123,$R$2:$R$5,0),0))</f>
      </c>
      <c r="F1123">
        <f>IF($A1123="","",MOD(ROW(),34))</f>
      </c>
      <c r="G1123">
        <f>IF($A1123="",NA(),IF($C1123="Action",$B1123,NA()))</f>
      </c>
      <c r="H1123">
        <f>IF($A1123="",NA(),IF($C1123="Action",1+$F1123*0.023,NA()))</f>
      </c>
      <c r="I1123">
        <f>IF($A1123="",NA(),IF($C1123="Strategy",$B1123,NA()))</f>
      </c>
      <c r="J1123">
        <f>IF($A1123="",NA(),IF($C1123="Strategy",2+$F1123*0.023,NA()))</f>
      </c>
      <c r="K1123">
        <f>IF($A1123="",NA(),IF($C1123="Deckbuilder",$B1123,NA()))</f>
      </c>
      <c r="L1123">
        <f>IF($A1123="",NA(),IF($C1123="Deckbuilder",3+$F1123*0.023,NA()))</f>
      </c>
      <c r="M1123">
        <f>IF($A1123="",NA(),IF($C1123="Traditional",$B1123,NA()))</f>
      </c>
      <c r="N1123">
        <f>IF($A1123="",NA(),IF($C1123="Traditional",4+$F1123*0.023,NA()))</f>
      </c>
      <c r="O1123">
        <f>IF($A1123="","",$D1123+ROW()/1000000)</f>
      </c>
      <c r="P1123" t="str">
        <f>IF(OR($A1123="",INDEX(games!$H:$H,ROW())=""),"",INDEX(games!$H:$H,ROW()))</f>
      </c>
      <c r="Q1123">
        <f>IF(OR($A1123="",$P1123&lt;&gt;"Yes"),"",$D1123+ROW()/1000000)</f>
      </c>
      <c r="T1123">
        <f>IF($Y1123="","",INDEX($B$2:$B$2000,$Y1123))</f>
      </c>
      <c r="U1123">
        <f>IF($Z1123="","",INDEX($B$2:$B$2000,$Z1123))</f>
      </c>
      <c r="V1123">
        <f>IF(OR($T1123="",$U1123=""),"",$U1123-$T1123)</f>
      </c>
      <c r="W1123" t="str">
        <f>IF(TRIM(INDEX(connections!$A:$A,ROW()))="","",TRIM(INDEX(connections!$A:$A,ROW())))</f>
      </c>
      <c r="X1123" t="str">
        <f>IF($W1123="","",TRIM(INDEX(connections!$B:$B,ROW())))</f>
      </c>
      <c r="Y1123">
        <f>IF($W1123="","",IFERROR(MATCH($W1123,$A$2:$A$2000,0),""))</f>
      </c>
      <c r="Z1123">
        <f>IF($X1123="","",IFERROR(MATCH($X1123,$A$2:$A$2000,0),""))</f>
      </c>
      <c r="AA1123" t="str">
        <f>IF($Y1123="","",INDEX($P$2:$P$2000,$Y1123))</f>
      </c>
      <c r="AB1123" t="str">
        <f>IF($Z1123="","",INDEX($P$2:$P$2000,$Z1123))</f>
      </c>
      <c r="AC1123">
        <f>IF(AND($AA1123="Yes",$AB1123="Yes"),1,"")</f>
      </c>
      <c r="AD1123">
        <f>IF(OR($Y1123="",$Z1123=""),"",IF(INDEX($C$2:$C$2000,$Y1123)=INDEX($C$2:$C$2000,$Z1123),0,1))</f>
      </c>
      <c r="AE1123">
        <f>IF($AC1123&lt;&gt;1,"",IF(AND(INDEX($AG$2:$AG$2000,$Y1123)=1,INDEX($AG$2:$AG$2000,$Z1123)=1),1,""))</f>
      </c>
      <c r="AG1123">
        <f>IF($A1123="","",COUNTIFS($W$2:$W$2500,$A1123,$AB$2:$AB$2500,"Yes")+COUNTIFS($X$2:$X$2500,$A1123,$AA$2:$AA$2500,"Yes"))</f>
      </c>
      <c r="AH1123" t="str">
        <f>IF(OR($P1123&lt;&gt;"Yes",N($AG1123)=0),"",IF(AND($AG1123=1,COUNTIFS($W$2:$W$2500,$A1123,$AE$2:$AE$2500,1)+COUNTIFS($X$2:$X$2500,$A1123,$AE$2:$AE$2500,1)&gt;0),"","Yes"))</f>
      </c>
      <c r="AI1123">
        <f>IF($AH1123="Yes",$AG1123,"")</f>
      </c>
      <c r="AJ1123">
        <f>IF($AI1123="","",$AI1123+ROW()/1000000)</f>
      </c>
      <c r="AK1123">
        <f>IF(OR($A1123="",$P1123="Yes",N($AG1123)=0),"",$AG1123+ROW()/1000000)</f>
      </c>
      <c r="AL1123" t="str">
        <f>IF($A1123="","",INDEX(games!$J:$J,ROW())&amp;"")</f>
      </c>
      <c r="AM1123">
        <f>IF($A1123="","",SUMPRODUCT($AO1123:$BD1123,'Map Analysis'!$AP$2^{0,1,2,3,4,5,6,7,8,9,10,11,12,13,14,15}))</f>
      </c>
      <c r="AN1123">
        <f>IF($A1123="","",$AM1123+ROW()/10000000)</f>
      </c>
      <c r="AO1123">
        <f>IF($A1123="","",COUNTIF($W$2:$W$2500,$A1123))</f>
      </c>
      <c r="AP1123">
        <f>IF($A1123="","",SUMIFS($BF$2:$BF$2500,$W$2:$W$2500,$A1123))</f>
      </c>
      <c r="AQ1123">
        <f>IF($A1123="","",SUMIFS($BG$2:$BG$2500,$W$2:$W$2500,$A1123))</f>
      </c>
      <c r="AR1123">
        <f>IF($A1123="","",SUMIFS($BH$2:$BH$2500,$W$2:$W$2500,$A1123))</f>
      </c>
      <c r="AS1123">
        <f>IF($A1123="","",SUMIFS($BI$2:$BI$2500,$W$2:$W$2500,$A1123))</f>
      </c>
      <c r="AT1123">
        <f>IF($A1123="","",SUMIFS($BJ$2:$BJ$2500,$W$2:$W$2500,$A1123))</f>
      </c>
      <c r="AU1123">
        <f>IF($A1123="","",SUMIFS($BK$2:$BK$2500,$W$2:$W$2500,$A1123))</f>
      </c>
      <c r="AV1123">
        <f>IF($A1123="","",SUMIFS($BL$2:$BL$2500,$W$2:$W$2500,$A1123))</f>
      </c>
      <c r="AW1123">
        <f>IF($A1123="","",SUMIFS($BM$2:$BM$2500,$W$2:$W$2500,$A1123))</f>
      </c>
      <c r="AX1123">
        <f>IF($A1123="","",SUMIFS($BN$2:$BN$2500,$W$2:$W$2500,$A1123))</f>
      </c>
      <c r="AY1123">
        <f>IF($A1123="","",SUMIFS($BO$2:$BO$2500,$W$2:$W$2500,$A1123))</f>
      </c>
      <c r="AZ1123">
        <f>IF($A1123="","",SUMIFS($BP$2:$BP$2500,$W$2:$W$2500,$A1123))</f>
      </c>
      <c r="BA1123">
        <f>IF($A1123="","",SUMIFS($BQ$2:$BQ$2500,$W$2:$W$2500,$A1123))</f>
      </c>
      <c r="BB1123">
        <f>IF($A1123="","",SUMIFS($BR$2:$BR$2500,$W$2:$W$2500,$A1123))</f>
      </c>
      <c r="BC1123">
        <f>IF($A1123="","",SUMIFS($BS$2:$BS$2500,$W$2:$W$2500,$A1123))</f>
      </c>
      <c r="BD1123">
        <f>IF($A1123="","",SUMIFS($BT$2:$BT$2500,$W$2:$W$2500,$A1123))</f>
      </c>
      <c r="BF1123">
        <f>IF($Z1123="","",INDEX($AO$2:$AO$2000,$Z1123))</f>
      </c>
      <c r="BG1123">
        <f>IF($Z1123="","",INDEX($AP$2:$AP$2000,$Z1123))</f>
      </c>
      <c r="BH1123">
        <f>IF($Z1123="","",INDEX($AQ$2:$AQ$2000,$Z1123))</f>
      </c>
      <c r="BI1123">
        <f>IF($Z1123="","",INDEX($AR$2:$AR$2000,$Z1123))</f>
      </c>
      <c r="BJ1123">
        <f>IF($Z1123="","",INDEX($AS$2:$AS$2000,$Z1123))</f>
      </c>
      <c r="BK1123">
        <f>IF($Z1123="","",INDEX($AT$2:$AT$2000,$Z1123))</f>
      </c>
      <c r="BL1123">
        <f>IF($Z1123="","",INDEX($AU$2:$AU$2000,$Z1123))</f>
      </c>
      <c r="BM1123">
        <f>IF($Z1123="","",INDEX($AV$2:$AV$2000,$Z1123))</f>
      </c>
      <c r="BN1123">
        <f>IF($Z1123="","",INDEX($AW$2:$AW$2000,$Z1123))</f>
      </c>
      <c r="BO1123">
        <f>IF($Z1123="","",INDEX($AX$2:$AX$2000,$Z1123))</f>
      </c>
      <c r="BP1123">
        <f>IF($Z1123="","",INDEX($AY$2:$AY$2000,$Z1123))</f>
      </c>
      <c r="BQ1123">
        <f>IF($Z1123="","",INDEX($AZ$2:$AZ$2000,$Z1123))</f>
      </c>
      <c r="BR1123">
        <f>IF($Z1123="","",INDEX($BA$2:$BA$2000,$Z1123))</f>
      </c>
      <c r="BS1123">
        <f>IF($Z1123="","",INDEX($BB$2:$BB$2000,$Z1123))</f>
      </c>
      <c r="BT1123">
        <f>IF($Z1123="","",INDEX($BC$2:$BC$2000,$Z1123))</f>
      </c>
      <c r="BV1123">
        <f>IF(OR($A1123="",$P1123&lt;&gt;"Yes",$AH1123="Yes"),"",1+N($AG1123))</f>
      </c>
      <c r="BW1123">
        <f>IF($A1123="","",COUNTIFS($W$2:$W$2500,$A1123,$BZ$2:$BZ$2500,"Yes")+COUNTIFS($X$2:$X$2500,$A1123,$BY$2:$BY$2500,"Yes"))</f>
      </c>
      <c r="BX1123">
        <f>IF(OR($A1123="",$P1123="Yes"),"",IF(N($BW1123)=0,0,1+SUMIFS($CB$2:$CB$2500,$W$2:$W$2500,$A1123)+SUMIFS($CA$2:$CA$2500,$X$2:$X$2500,$A1123)))</f>
      </c>
      <c r="BY1123" t="str">
        <f>IF($Y1123="","",INDEX($AH$2:$AH$2000,$Y1123)&amp;"")</f>
      </c>
      <c r="BZ1123" t="str">
        <f>IF($Z1123="","",INDEX($AH$2:$AH$2000,$Z1123)&amp;"")</f>
      </c>
      <c r="CA1123">
        <f>IF($Y1123="","",INDEX($BV$2:$BV$2000,$Y1123))</f>
      </c>
      <c r="CB1123">
        <f>IF($Z1123="","",INDEX($BV$2:$BV$2000,$Z1123))</f>
      </c>
    </row>
    <row r="1124">
      <c r="A1124" t="str">
        <f>IF(TRIM(INDEX(games!$A:$A,ROW()))="","",TRIM(INDEX(games!$A:$A,ROW())))</f>
      </c>
      <c r="B1124">
        <f>IF(OR($A1124="",INDEX(games!$B:$B,ROW())=""),"",INDEX(games!$B:$B,ROW()))</f>
      </c>
      <c r="C1124" t="str">
        <f>IF(OR($A1124="",INDEX(games!$C:$C,ROW())=""),"",INDEX(games!$C:$C,ROW()))</f>
      </c>
      <c r="D1124">
        <f>IF($A1124="","",COUNTIF($W$2:$W$2500,$A1124)+COUNTIF($X$2:$X$2500,$A1124))</f>
      </c>
      <c r="E1124">
        <f>IF($A1124="","",IFERROR(MATCH($C1124,$R$2:$R$5,0),0))</f>
      </c>
      <c r="F1124">
        <f>IF($A1124="","",MOD(ROW(),34))</f>
      </c>
      <c r="G1124">
        <f>IF($A1124="",NA(),IF($C1124="Action",$B1124,NA()))</f>
      </c>
      <c r="H1124">
        <f>IF($A1124="",NA(),IF($C1124="Action",1+$F1124*0.023,NA()))</f>
      </c>
      <c r="I1124">
        <f>IF($A1124="",NA(),IF($C1124="Strategy",$B1124,NA()))</f>
      </c>
      <c r="J1124">
        <f>IF($A1124="",NA(),IF($C1124="Strategy",2+$F1124*0.023,NA()))</f>
      </c>
      <c r="K1124">
        <f>IF($A1124="",NA(),IF($C1124="Deckbuilder",$B1124,NA()))</f>
      </c>
      <c r="L1124">
        <f>IF($A1124="",NA(),IF($C1124="Deckbuilder",3+$F1124*0.023,NA()))</f>
      </c>
      <c r="M1124">
        <f>IF($A1124="",NA(),IF($C1124="Traditional",$B1124,NA()))</f>
      </c>
      <c r="N1124">
        <f>IF($A1124="",NA(),IF($C1124="Traditional",4+$F1124*0.023,NA()))</f>
      </c>
      <c r="O1124">
        <f>IF($A1124="","",$D1124+ROW()/1000000)</f>
      </c>
      <c r="P1124" t="str">
        <f>IF(OR($A1124="",INDEX(games!$H:$H,ROW())=""),"",INDEX(games!$H:$H,ROW()))</f>
      </c>
      <c r="Q1124">
        <f>IF(OR($A1124="",$P1124&lt;&gt;"Yes"),"",$D1124+ROW()/1000000)</f>
      </c>
      <c r="T1124">
        <f>IF($Y1124="","",INDEX($B$2:$B$2000,$Y1124))</f>
      </c>
      <c r="U1124">
        <f>IF($Z1124="","",INDEX($B$2:$B$2000,$Z1124))</f>
      </c>
      <c r="V1124">
        <f>IF(OR($T1124="",$U1124=""),"",$U1124-$T1124)</f>
      </c>
      <c r="W1124" t="str">
        <f>IF(TRIM(INDEX(connections!$A:$A,ROW()))="","",TRIM(INDEX(connections!$A:$A,ROW())))</f>
      </c>
      <c r="X1124" t="str">
        <f>IF($W1124="","",TRIM(INDEX(connections!$B:$B,ROW())))</f>
      </c>
      <c r="Y1124">
        <f>IF($W1124="","",IFERROR(MATCH($W1124,$A$2:$A$2000,0),""))</f>
      </c>
      <c r="Z1124">
        <f>IF($X1124="","",IFERROR(MATCH($X1124,$A$2:$A$2000,0),""))</f>
      </c>
      <c r="AA1124" t="str">
        <f>IF($Y1124="","",INDEX($P$2:$P$2000,$Y1124))</f>
      </c>
      <c r="AB1124" t="str">
        <f>IF($Z1124="","",INDEX($P$2:$P$2000,$Z1124))</f>
      </c>
      <c r="AC1124">
        <f>IF(AND($AA1124="Yes",$AB1124="Yes"),1,"")</f>
      </c>
      <c r="AD1124">
        <f>IF(OR($Y1124="",$Z1124=""),"",IF(INDEX($C$2:$C$2000,$Y1124)=INDEX($C$2:$C$2000,$Z1124),0,1))</f>
      </c>
      <c r="AE1124">
        <f>IF($AC1124&lt;&gt;1,"",IF(AND(INDEX($AG$2:$AG$2000,$Y1124)=1,INDEX($AG$2:$AG$2000,$Z1124)=1),1,""))</f>
      </c>
      <c r="AG1124">
        <f>IF($A1124="","",COUNTIFS($W$2:$W$2500,$A1124,$AB$2:$AB$2500,"Yes")+COUNTIFS($X$2:$X$2500,$A1124,$AA$2:$AA$2500,"Yes"))</f>
      </c>
      <c r="AH1124" t="str">
        <f>IF(OR($P1124&lt;&gt;"Yes",N($AG1124)=0),"",IF(AND($AG1124=1,COUNTIFS($W$2:$W$2500,$A1124,$AE$2:$AE$2500,1)+COUNTIFS($X$2:$X$2500,$A1124,$AE$2:$AE$2500,1)&gt;0),"","Yes"))</f>
      </c>
      <c r="AI1124">
        <f>IF($AH1124="Yes",$AG1124,"")</f>
      </c>
      <c r="AJ1124">
        <f>IF($AI1124="","",$AI1124+ROW()/1000000)</f>
      </c>
      <c r="AK1124">
        <f>IF(OR($A1124="",$P1124="Yes",N($AG1124)=0),"",$AG1124+ROW()/1000000)</f>
      </c>
      <c r="AL1124" t="str">
        <f>IF($A1124="","",INDEX(games!$J:$J,ROW())&amp;"")</f>
      </c>
      <c r="AM1124">
        <f>IF($A1124="","",SUMPRODUCT($AO1124:$BD1124,'Map Analysis'!$AP$2^{0,1,2,3,4,5,6,7,8,9,10,11,12,13,14,15}))</f>
      </c>
      <c r="AN1124">
        <f>IF($A1124="","",$AM1124+ROW()/10000000)</f>
      </c>
      <c r="AO1124">
        <f>IF($A1124="","",COUNTIF($W$2:$W$2500,$A1124))</f>
      </c>
      <c r="AP1124">
        <f>IF($A1124="","",SUMIFS($BF$2:$BF$2500,$W$2:$W$2500,$A1124))</f>
      </c>
      <c r="AQ1124">
        <f>IF($A1124="","",SUMIFS($BG$2:$BG$2500,$W$2:$W$2500,$A1124))</f>
      </c>
      <c r="AR1124">
        <f>IF($A1124="","",SUMIFS($BH$2:$BH$2500,$W$2:$W$2500,$A1124))</f>
      </c>
      <c r="AS1124">
        <f>IF($A1124="","",SUMIFS($BI$2:$BI$2500,$W$2:$W$2500,$A1124))</f>
      </c>
      <c r="AT1124">
        <f>IF($A1124="","",SUMIFS($BJ$2:$BJ$2500,$W$2:$W$2500,$A1124))</f>
      </c>
      <c r="AU1124">
        <f>IF($A1124="","",SUMIFS($BK$2:$BK$2500,$W$2:$W$2500,$A1124))</f>
      </c>
      <c r="AV1124">
        <f>IF($A1124="","",SUMIFS($BL$2:$BL$2500,$W$2:$W$2500,$A1124))</f>
      </c>
      <c r="AW1124">
        <f>IF($A1124="","",SUMIFS($BM$2:$BM$2500,$W$2:$W$2500,$A1124))</f>
      </c>
      <c r="AX1124">
        <f>IF($A1124="","",SUMIFS($BN$2:$BN$2500,$W$2:$W$2500,$A1124))</f>
      </c>
      <c r="AY1124">
        <f>IF($A1124="","",SUMIFS($BO$2:$BO$2500,$W$2:$W$2500,$A1124))</f>
      </c>
      <c r="AZ1124">
        <f>IF($A1124="","",SUMIFS($BP$2:$BP$2500,$W$2:$W$2500,$A1124))</f>
      </c>
      <c r="BA1124">
        <f>IF($A1124="","",SUMIFS($BQ$2:$BQ$2500,$W$2:$W$2500,$A1124))</f>
      </c>
      <c r="BB1124">
        <f>IF($A1124="","",SUMIFS($BR$2:$BR$2500,$W$2:$W$2500,$A1124))</f>
      </c>
      <c r="BC1124">
        <f>IF($A1124="","",SUMIFS($BS$2:$BS$2500,$W$2:$W$2500,$A1124))</f>
      </c>
      <c r="BD1124">
        <f>IF($A1124="","",SUMIFS($BT$2:$BT$2500,$W$2:$W$2500,$A1124))</f>
      </c>
      <c r="BF1124">
        <f>IF($Z1124="","",INDEX($AO$2:$AO$2000,$Z1124))</f>
      </c>
      <c r="BG1124">
        <f>IF($Z1124="","",INDEX($AP$2:$AP$2000,$Z1124))</f>
      </c>
      <c r="BH1124">
        <f>IF($Z1124="","",INDEX($AQ$2:$AQ$2000,$Z1124))</f>
      </c>
      <c r="BI1124">
        <f>IF($Z1124="","",INDEX($AR$2:$AR$2000,$Z1124))</f>
      </c>
      <c r="BJ1124">
        <f>IF($Z1124="","",INDEX($AS$2:$AS$2000,$Z1124))</f>
      </c>
      <c r="BK1124">
        <f>IF($Z1124="","",INDEX($AT$2:$AT$2000,$Z1124))</f>
      </c>
      <c r="BL1124">
        <f>IF($Z1124="","",INDEX($AU$2:$AU$2000,$Z1124))</f>
      </c>
      <c r="BM1124">
        <f>IF($Z1124="","",INDEX($AV$2:$AV$2000,$Z1124))</f>
      </c>
      <c r="BN1124">
        <f>IF($Z1124="","",INDEX($AW$2:$AW$2000,$Z1124))</f>
      </c>
      <c r="BO1124">
        <f>IF($Z1124="","",INDEX($AX$2:$AX$2000,$Z1124))</f>
      </c>
      <c r="BP1124">
        <f>IF($Z1124="","",INDEX($AY$2:$AY$2000,$Z1124))</f>
      </c>
      <c r="BQ1124">
        <f>IF($Z1124="","",INDEX($AZ$2:$AZ$2000,$Z1124))</f>
      </c>
      <c r="BR1124">
        <f>IF($Z1124="","",INDEX($BA$2:$BA$2000,$Z1124))</f>
      </c>
      <c r="BS1124">
        <f>IF($Z1124="","",INDEX($BB$2:$BB$2000,$Z1124))</f>
      </c>
      <c r="BT1124">
        <f>IF($Z1124="","",INDEX($BC$2:$BC$2000,$Z1124))</f>
      </c>
      <c r="BV1124">
        <f>IF(OR($A1124="",$P1124&lt;&gt;"Yes",$AH1124="Yes"),"",1+N($AG1124))</f>
      </c>
      <c r="BW1124">
        <f>IF($A1124="","",COUNTIFS($W$2:$W$2500,$A1124,$BZ$2:$BZ$2500,"Yes")+COUNTIFS($X$2:$X$2500,$A1124,$BY$2:$BY$2500,"Yes"))</f>
      </c>
      <c r="BX1124">
        <f>IF(OR($A1124="",$P1124="Yes"),"",IF(N($BW1124)=0,0,1+SUMIFS($CB$2:$CB$2500,$W$2:$W$2500,$A1124)+SUMIFS($CA$2:$CA$2500,$X$2:$X$2500,$A1124)))</f>
      </c>
      <c r="BY1124" t="str">
        <f>IF($Y1124="","",INDEX($AH$2:$AH$2000,$Y1124)&amp;"")</f>
      </c>
      <c r="BZ1124" t="str">
        <f>IF($Z1124="","",INDEX($AH$2:$AH$2000,$Z1124)&amp;"")</f>
      </c>
      <c r="CA1124">
        <f>IF($Y1124="","",INDEX($BV$2:$BV$2000,$Y1124))</f>
      </c>
      <c r="CB1124">
        <f>IF($Z1124="","",INDEX($BV$2:$BV$2000,$Z1124))</f>
      </c>
    </row>
    <row r="1125">
      <c r="A1125" t="str">
        <f>IF(TRIM(INDEX(games!$A:$A,ROW()))="","",TRIM(INDEX(games!$A:$A,ROW())))</f>
      </c>
      <c r="B1125">
        <f>IF(OR($A1125="",INDEX(games!$B:$B,ROW())=""),"",INDEX(games!$B:$B,ROW()))</f>
      </c>
      <c r="C1125" t="str">
        <f>IF(OR($A1125="",INDEX(games!$C:$C,ROW())=""),"",INDEX(games!$C:$C,ROW()))</f>
      </c>
      <c r="D1125">
        <f>IF($A1125="","",COUNTIF($W$2:$W$2500,$A1125)+COUNTIF($X$2:$X$2500,$A1125))</f>
      </c>
      <c r="E1125">
        <f>IF($A1125="","",IFERROR(MATCH($C1125,$R$2:$R$5,0),0))</f>
      </c>
      <c r="F1125">
        <f>IF($A1125="","",MOD(ROW(),34))</f>
      </c>
      <c r="G1125">
        <f>IF($A1125="",NA(),IF($C1125="Action",$B1125,NA()))</f>
      </c>
      <c r="H1125">
        <f>IF($A1125="",NA(),IF($C1125="Action",1+$F1125*0.023,NA()))</f>
      </c>
      <c r="I1125">
        <f>IF($A1125="",NA(),IF($C1125="Strategy",$B1125,NA()))</f>
      </c>
      <c r="J1125">
        <f>IF($A1125="",NA(),IF($C1125="Strategy",2+$F1125*0.023,NA()))</f>
      </c>
      <c r="K1125">
        <f>IF($A1125="",NA(),IF($C1125="Deckbuilder",$B1125,NA()))</f>
      </c>
      <c r="L1125">
        <f>IF($A1125="",NA(),IF($C1125="Deckbuilder",3+$F1125*0.023,NA()))</f>
      </c>
      <c r="M1125">
        <f>IF($A1125="",NA(),IF($C1125="Traditional",$B1125,NA()))</f>
      </c>
      <c r="N1125">
        <f>IF($A1125="",NA(),IF($C1125="Traditional",4+$F1125*0.023,NA()))</f>
      </c>
      <c r="O1125">
        <f>IF($A1125="","",$D1125+ROW()/1000000)</f>
      </c>
      <c r="P1125" t="str">
        <f>IF(OR($A1125="",INDEX(games!$H:$H,ROW())=""),"",INDEX(games!$H:$H,ROW()))</f>
      </c>
      <c r="Q1125">
        <f>IF(OR($A1125="",$P1125&lt;&gt;"Yes"),"",$D1125+ROW()/1000000)</f>
      </c>
      <c r="T1125">
        <f>IF($Y1125="","",INDEX($B$2:$B$2000,$Y1125))</f>
      </c>
      <c r="U1125">
        <f>IF($Z1125="","",INDEX($B$2:$B$2000,$Z1125))</f>
      </c>
      <c r="V1125">
        <f>IF(OR($T1125="",$U1125=""),"",$U1125-$T1125)</f>
      </c>
      <c r="W1125" t="str">
        <f>IF(TRIM(INDEX(connections!$A:$A,ROW()))="","",TRIM(INDEX(connections!$A:$A,ROW())))</f>
      </c>
      <c r="X1125" t="str">
        <f>IF($W1125="","",TRIM(INDEX(connections!$B:$B,ROW())))</f>
      </c>
      <c r="Y1125">
        <f>IF($W1125="","",IFERROR(MATCH($W1125,$A$2:$A$2000,0),""))</f>
      </c>
      <c r="Z1125">
        <f>IF($X1125="","",IFERROR(MATCH($X1125,$A$2:$A$2000,0),""))</f>
      </c>
      <c r="AA1125" t="str">
        <f>IF($Y1125="","",INDEX($P$2:$P$2000,$Y1125))</f>
      </c>
      <c r="AB1125" t="str">
        <f>IF($Z1125="","",INDEX($P$2:$P$2000,$Z1125))</f>
      </c>
      <c r="AC1125">
        <f>IF(AND($AA1125="Yes",$AB1125="Yes"),1,"")</f>
      </c>
      <c r="AD1125">
        <f>IF(OR($Y1125="",$Z1125=""),"",IF(INDEX($C$2:$C$2000,$Y1125)=INDEX($C$2:$C$2000,$Z1125),0,1))</f>
      </c>
      <c r="AE1125">
        <f>IF($AC1125&lt;&gt;1,"",IF(AND(INDEX($AG$2:$AG$2000,$Y1125)=1,INDEX($AG$2:$AG$2000,$Z1125)=1),1,""))</f>
      </c>
      <c r="AG1125">
        <f>IF($A1125="","",COUNTIFS($W$2:$W$2500,$A1125,$AB$2:$AB$2500,"Yes")+COUNTIFS($X$2:$X$2500,$A1125,$AA$2:$AA$2500,"Yes"))</f>
      </c>
      <c r="AH1125" t="str">
        <f>IF(OR($P1125&lt;&gt;"Yes",N($AG1125)=0),"",IF(AND($AG1125=1,COUNTIFS($W$2:$W$2500,$A1125,$AE$2:$AE$2500,1)+COUNTIFS($X$2:$X$2500,$A1125,$AE$2:$AE$2500,1)&gt;0),"","Yes"))</f>
      </c>
      <c r="AI1125">
        <f>IF($AH1125="Yes",$AG1125,"")</f>
      </c>
      <c r="AJ1125">
        <f>IF($AI1125="","",$AI1125+ROW()/1000000)</f>
      </c>
      <c r="AK1125">
        <f>IF(OR($A1125="",$P1125="Yes",N($AG1125)=0),"",$AG1125+ROW()/1000000)</f>
      </c>
      <c r="AL1125" t="str">
        <f>IF($A1125="","",INDEX(games!$J:$J,ROW())&amp;"")</f>
      </c>
      <c r="AM1125">
        <f>IF($A1125="","",SUMPRODUCT($AO1125:$BD1125,'Map Analysis'!$AP$2^{0,1,2,3,4,5,6,7,8,9,10,11,12,13,14,15}))</f>
      </c>
      <c r="AN1125">
        <f>IF($A1125="","",$AM1125+ROW()/10000000)</f>
      </c>
      <c r="AO1125">
        <f>IF($A1125="","",COUNTIF($W$2:$W$2500,$A1125))</f>
      </c>
      <c r="AP1125">
        <f>IF($A1125="","",SUMIFS($BF$2:$BF$2500,$W$2:$W$2500,$A1125))</f>
      </c>
      <c r="AQ1125">
        <f>IF($A1125="","",SUMIFS($BG$2:$BG$2500,$W$2:$W$2500,$A1125))</f>
      </c>
      <c r="AR1125">
        <f>IF($A1125="","",SUMIFS($BH$2:$BH$2500,$W$2:$W$2500,$A1125))</f>
      </c>
      <c r="AS1125">
        <f>IF($A1125="","",SUMIFS($BI$2:$BI$2500,$W$2:$W$2500,$A1125))</f>
      </c>
      <c r="AT1125">
        <f>IF($A1125="","",SUMIFS($BJ$2:$BJ$2500,$W$2:$W$2500,$A1125))</f>
      </c>
      <c r="AU1125">
        <f>IF($A1125="","",SUMIFS($BK$2:$BK$2500,$W$2:$W$2500,$A1125))</f>
      </c>
      <c r="AV1125">
        <f>IF($A1125="","",SUMIFS($BL$2:$BL$2500,$W$2:$W$2500,$A1125))</f>
      </c>
      <c r="AW1125">
        <f>IF($A1125="","",SUMIFS($BM$2:$BM$2500,$W$2:$W$2500,$A1125))</f>
      </c>
      <c r="AX1125">
        <f>IF($A1125="","",SUMIFS($BN$2:$BN$2500,$W$2:$W$2500,$A1125))</f>
      </c>
      <c r="AY1125">
        <f>IF($A1125="","",SUMIFS($BO$2:$BO$2500,$W$2:$W$2500,$A1125))</f>
      </c>
      <c r="AZ1125">
        <f>IF($A1125="","",SUMIFS($BP$2:$BP$2500,$W$2:$W$2500,$A1125))</f>
      </c>
      <c r="BA1125">
        <f>IF($A1125="","",SUMIFS($BQ$2:$BQ$2500,$W$2:$W$2500,$A1125))</f>
      </c>
      <c r="BB1125">
        <f>IF($A1125="","",SUMIFS($BR$2:$BR$2500,$W$2:$W$2500,$A1125))</f>
      </c>
      <c r="BC1125">
        <f>IF($A1125="","",SUMIFS($BS$2:$BS$2500,$W$2:$W$2500,$A1125))</f>
      </c>
      <c r="BD1125">
        <f>IF($A1125="","",SUMIFS($BT$2:$BT$2500,$W$2:$W$2500,$A1125))</f>
      </c>
      <c r="BF1125">
        <f>IF($Z1125="","",INDEX($AO$2:$AO$2000,$Z1125))</f>
      </c>
      <c r="BG1125">
        <f>IF($Z1125="","",INDEX($AP$2:$AP$2000,$Z1125))</f>
      </c>
      <c r="BH1125">
        <f>IF($Z1125="","",INDEX($AQ$2:$AQ$2000,$Z1125))</f>
      </c>
      <c r="BI1125">
        <f>IF($Z1125="","",INDEX($AR$2:$AR$2000,$Z1125))</f>
      </c>
      <c r="BJ1125">
        <f>IF($Z1125="","",INDEX($AS$2:$AS$2000,$Z1125))</f>
      </c>
      <c r="BK1125">
        <f>IF($Z1125="","",INDEX($AT$2:$AT$2000,$Z1125))</f>
      </c>
      <c r="BL1125">
        <f>IF($Z1125="","",INDEX($AU$2:$AU$2000,$Z1125))</f>
      </c>
      <c r="BM1125">
        <f>IF($Z1125="","",INDEX($AV$2:$AV$2000,$Z1125))</f>
      </c>
      <c r="BN1125">
        <f>IF($Z1125="","",INDEX($AW$2:$AW$2000,$Z1125))</f>
      </c>
      <c r="BO1125">
        <f>IF($Z1125="","",INDEX($AX$2:$AX$2000,$Z1125))</f>
      </c>
      <c r="BP1125">
        <f>IF($Z1125="","",INDEX($AY$2:$AY$2000,$Z1125))</f>
      </c>
      <c r="BQ1125">
        <f>IF($Z1125="","",INDEX($AZ$2:$AZ$2000,$Z1125))</f>
      </c>
      <c r="BR1125">
        <f>IF($Z1125="","",INDEX($BA$2:$BA$2000,$Z1125))</f>
      </c>
      <c r="BS1125">
        <f>IF($Z1125="","",INDEX($BB$2:$BB$2000,$Z1125))</f>
      </c>
      <c r="BT1125">
        <f>IF($Z1125="","",INDEX($BC$2:$BC$2000,$Z1125))</f>
      </c>
      <c r="BV1125">
        <f>IF(OR($A1125="",$P1125&lt;&gt;"Yes",$AH1125="Yes"),"",1+N($AG1125))</f>
      </c>
      <c r="BW1125">
        <f>IF($A1125="","",COUNTIFS($W$2:$W$2500,$A1125,$BZ$2:$BZ$2500,"Yes")+COUNTIFS($X$2:$X$2500,$A1125,$BY$2:$BY$2500,"Yes"))</f>
      </c>
      <c r="BX1125">
        <f>IF(OR($A1125="",$P1125="Yes"),"",IF(N($BW1125)=0,0,1+SUMIFS($CB$2:$CB$2500,$W$2:$W$2500,$A1125)+SUMIFS($CA$2:$CA$2500,$X$2:$X$2500,$A1125)))</f>
      </c>
      <c r="BY1125" t="str">
        <f>IF($Y1125="","",INDEX($AH$2:$AH$2000,$Y1125)&amp;"")</f>
      </c>
      <c r="BZ1125" t="str">
        <f>IF($Z1125="","",INDEX($AH$2:$AH$2000,$Z1125)&amp;"")</f>
      </c>
      <c r="CA1125">
        <f>IF($Y1125="","",INDEX($BV$2:$BV$2000,$Y1125))</f>
      </c>
      <c r="CB1125">
        <f>IF($Z1125="","",INDEX($BV$2:$BV$2000,$Z1125))</f>
      </c>
    </row>
    <row r="1126">
      <c r="A1126" t="str">
        <f>IF(TRIM(INDEX(games!$A:$A,ROW()))="","",TRIM(INDEX(games!$A:$A,ROW())))</f>
      </c>
      <c r="B1126">
        <f>IF(OR($A1126="",INDEX(games!$B:$B,ROW())=""),"",INDEX(games!$B:$B,ROW()))</f>
      </c>
      <c r="C1126" t="str">
        <f>IF(OR($A1126="",INDEX(games!$C:$C,ROW())=""),"",INDEX(games!$C:$C,ROW()))</f>
      </c>
      <c r="D1126">
        <f>IF($A1126="","",COUNTIF($W$2:$W$2500,$A1126)+COUNTIF($X$2:$X$2500,$A1126))</f>
      </c>
      <c r="E1126">
        <f>IF($A1126="","",IFERROR(MATCH($C1126,$R$2:$R$5,0),0))</f>
      </c>
      <c r="F1126">
        <f>IF($A1126="","",MOD(ROW(),34))</f>
      </c>
      <c r="G1126">
        <f>IF($A1126="",NA(),IF($C1126="Action",$B1126,NA()))</f>
      </c>
      <c r="H1126">
        <f>IF($A1126="",NA(),IF($C1126="Action",1+$F1126*0.023,NA()))</f>
      </c>
      <c r="I1126">
        <f>IF($A1126="",NA(),IF($C1126="Strategy",$B1126,NA()))</f>
      </c>
      <c r="J1126">
        <f>IF($A1126="",NA(),IF($C1126="Strategy",2+$F1126*0.023,NA()))</f>
      </c>
      <c r="K1126">
        <f>IF($A1126="",NA(),IF($C1126="Deckbuilder",$B1126,NA()))</f>
      </c>
      <c r="L1126">
        <f>IF($A1126="",NA(),IF($C1126="Deckbuilder",3+$F1126*0.023,NA()))</f>
      </c>
      <c r="M1126">
        <f>IF($A1126="",NA(),IF($C1126="Traditional",$B1126,NA()))</f>
      </c>
      <c r="N1126">
        <f>IF($A1126="",NA(),IF($C1126="Traditional",4+$F1126*0.023,NA()))</f>
      </c>
      <c r="O1126">
        <f>IF($A1126="","",$D1126+ROW()/1000000)</f>
      </c>
      <c r="P1126" t="str">
        <f>IF(OR($A1126="",INDEX(games!$H:$H,ROW())=""),"",INDEX(games!$H:$H,ROW()))</f>
      </c>
      <c r="Q1126">
        <f>IF(OR($A1126="",$P1126&lt;&gt;"Yes"),"",$D1126+ROW()/1000000)</f>
      </c>
      <c r="T1126">
        <f>IF($Y1126="","",INDEX($B$2:$B$2000,$Y1126))</f>
      </c>
      <c r="U1126">
        <f>IF($Z1126="","",INDEX($B$2:$B$2000,$Z1126))</f>
      </c>
      <c r="V1126">
        <f>IF(OR($T1126="",$U1126=""),"",$U1126-$T1126)</f>
      </c>
      <c r="W1126" t="str">
        <f>IF(TRIM(INDEX(connections!$A:$A,ROW()))="","",TRIM(INDEX(connections!$A:$A,ROW())))</f>
      </c>
      <c r="X1126" t="str">
        <f>IF($W1126="","",TRIM(INDEX(connections!$B:$B,ROW())))</f>
      </c>
      <c r="Y1126">
        <f>IF($W1126="","",IFERROR(MATCH($W1126,$A$2:$A$2000,0),""))</f>
      </c>
      <c r="Z1126">
        <f>IF($X1126="","",IFERROR(MATCH($X1126,$A$2:$A$2000,0),""))</f>
      </c>
      <c r="AA1126" t="str">
        <f>IF($Y1126="","",INDEX($P$2:$P$2000,$Y1126))</f>
      </c>
      <c r="AB1126" t="str">
        <f>IF($Z1126="","",INDEX($P$2:$P$2000,$Z1126))</f>
      </c>
      <c r="AC1126">
        <f>IF(AND($AA1126="Yes",$AB1126="Yes"),1,"")</f>
      </c>
      <c r="AD1126">
        <f>IF(OR($Y1126="",$Z1126=""),"",IF(INDEX($C$2:$C$2000,$Y1126)=INDEX($C$2:$C$2000,$Z1126),0,1))</f>
      </c>
      <c r="AE1126">
        <f>IF($AC1126&lt;&gt;1,"",IF(AND(INDEX($AG$2:$AG$2000,$Y1126)=1,INDEX($AG$2:$AG$2000,$Z1126)=1),1,""))</f>
      </c>
      <c r="AG1126">
        <f>IF($A1126="","",COUNTIFS($W$2:$W$2500,$A1126,$AB$2:$AB$2500,"Yes")+COUNTIFS($X$2:$X$2500,$A1126,$AA$2:$AA$2500,"Yes"))</f>
      </c>
      <c r="AH1126" t="str">
        <f>IF(OR($P1126&lt;&gt;"Yes",N($AG1126)=0),"",IF(AND($AG1126=1,COUNTIFS($W$2:$W$2500,$A1126,$AE$2:$AE$2500,1)+COUNTIFS($X$2:$X$2500,$A1126,$AE$2:$AE$2500,1)&gt;0),"","Yes"))</f>
      </c>
      <c r="AI1126">
        <f>IF($AH1126="Yes",$AG1126,"")</f>
      </c>
      <c r="AJ1126">
        <f>IF($AI1126="","",$AI1126+ROW()/1000000)</f>
      </c>
      <c r="AK1126">
        <f>IF(OR($A1126="",$P1126="Yes",N($AG1126)=0),"",$AG1126+ROW()/1000000)</f>
      </c>
      <c r="AL1126" t="str">
        <f>IF($A1126="","",INDEX(games!$J:$J,ROW())&amp;"")</f>
      </c>
      <c r="AM1126">
        <f>IF($A1126="","",SUMPRODUCT($AO1126:$BD1126,'Map Analysis'!$AP$2^{0,1,2,3,4,5,6,7,8,9,10,11,12,13,14,15}))</f>
      </c>
      <c r="AN1126">
        <f>IF($A1126="","",$AM1126+ROW()/10000000)</f>
      </c>
      <c r="AO1126">
        <f>IF($A1126="","",COUNTIF($W$2:$W$2500,$A1126))</f>
      </c>
      <c r="AP1126">
        <f>IF($A1126="","",SUMIFS($BF$2:$BF$2500,$W$2:$W$2500,$A1126))</f>
      </c>
      <c r="AQ1126">
        <f>IF($A1126="","",SUMIFS($BG$2:$BG$2500,$W$2:$W$2500,$A1126))</f>
      </c>
      <c r="AR1126">
        <f>IF($A1126="","",SUMIFS($BH$2:$BH$2500,$W$2:$W$2500,$A1126))</f>
      </c>
      <c r="AS1126">
        <f>IF($A1126="","",SUMIFS($BI$2:$BI$2500,$W$2:$W$2500,$A1126))</f>
      </c>
      <c r="AT1126">
        <f>IF($A1126="","",SUMIFS($BJ$2:$BJ$2500,$W$2:$W$2500,$A1126))</f>
      </c>
      <c r="AU1126">
        <f>IF($A1126="","",SUMIFS($BK$2:$BK$2500,$W$2:$W$2500,$A1126))</f>
      </c>
      <c r="AV1126">
        <f>IF($A1126="","",SUMIFS($BL$2:$BL$2500,$W$2:$W$2500,$A1126))</f>
      </c>
      <c r="AW1126">
        <f>IF($A1126="","",SUMIFS($BM$2:$BM$2500,$W$2:$W$2500,$A1126))</f>
      </c>
      <c r="AX1126">
        <f>IF($A1126="","",SUMIFS($BN$2:$BN$2500,$W$2:$W$2500,$A1126))</f>
      </c>
      <c r="AY1126">
        <f>IF($A1126="","",SUMIFS($BO$2:$BO$2500,$W$2:$W$2500,$A1126))</f>
      </c>
      <c r="AZ1126">
        <f>IF($A1126="","",SUMIFS($BP$2:$BP$2500,$W$2:$W$2500,$A1126))</f>
      </c>
      <c r="BA1126">
        <f>IF($A1126="","",SUMIFS($BQ$2:$BQ$2500,$W$2:$W$2500,$A1126))</f>
      </c>
      <c r="BB1126">
        <f>IF($A1126="","",SUMIFS($BR$2:$BR$2500,$W$2:$W$2500,$A1126))</f>
      </c>
      <c r="BC1126">
        <f>IF($A1126="","",SUMIFS($BS$2:$BS$2500,$W$2:$W$2500,$A1126))</f>
      </c>
      <c r="BD1126">
        <f>IF($A1126="","",SUMIFS($BT$2:$BT$2500,$W$2:$W$2500,$A1126))</f>
      </c>
      <c r="BF1126">
        <f>IF($Z1126="","",INDEX($AO$2:$AO$2000,$Z1126))</f>
      </c>
      <c r="BG1126">
        <f>IF($Z1126="","",INDEX($AP$2:$AP$2000,$Z1126))</f>
      </c>
      <c r="BH1126">
        <f>IF($Z1126="","",INDEX($AQ$2:$AQ$2000,$Z1126))</f>
      </c>
      <c r="BI1126">
        <f>IF($Z1126="","",INDEX($AR$2:$AR$2000,$Z1126))</f>
      </c>
      <c r="BJ1126">
        <f>IF($Z1126="","",INDEX($AS$2:$AS$2000,$Z1126))</f>
      </c>
      <c r="BK1126">
        <f>IF($Z1126="","",INDEX($AT$2:$AT$2000,$Z1126))</f>
      </c>
      <c r="BL1126">
        <f>IF($Z1126="","",INDEX($AU$2:$AU$2000,$Z1126))</f>
      </c>
      <c r="BM1126">
        <f>IF($Z1126="","",INDEX($AV$2:$AV$2000,$Z1126))</f>
      </c>
      <c r="BN1126">
        <f>IF($Z1126="","",INDEX($AW$2:$AW$2000,$Z1126))</f>
      </c>
      <c r="BO1126">
        <f>IF($Z1126="","",INDEX($AX$2:$AX$2000,$Z1126))</f>
      </c>
      <c r="BP1126">
        <f>IF($Z1126="","",INDEX($AY$2:$AY$2000,$Z1126))</f>
      </c>
      <c r="BQ1126">
        <f>IF($Z1126="","",INDEX($AZ$2:$AZ$2000,$Z1126))</f>
      </c>
      <c r="BR1126">
        <f>IF($Z1126="","",INDEX($BA$2:$BA$2000,$Z1126))</f>
      </c>
      <c r="BS1126">
        <f>IF($Z1126="","",INDEX($BB$2:$BB$2000,$Z1126))</f>
      </c>
      <c r="BT1126">
        <f>IF($Z1126="","",INDEX($BC$2:$BC$2000,$Z1126))</f>
      </c>
      <c r="BV1126">
        <f>IF(OR($A1126="",$P1126&lt;&gt;"Yes",$AH1126="Yes"),"",1+N($AG1126))</f>
      </c>
      <c r="BW1126">
        <f>IF($A1126="","",COUNTIFS($W$2:$W$2500,$A1126,$BZ$2:$BZ$2500,"Yes")+COUNTIFS($X$2:$X$2500,$A1126,$BY$2:$BY$2500,"Yes"))</f>
      </c>
      <c r="BX1126">
        <f>IF(OR($A1126="",$P1126="Yes"),"",IF(N($BW1126)=0,0,1+SUMIFS($CB$2:$CB$2500,$W$2:$W$2500,$A1126)+SUMIFS($CA$2:$CA$2500,$X$2:$X$2500,$A1126)))</f>
      </c>
      <c r="BY1126" t="str">
        <f>IF($Y1126="","",INDEX($AH$2:$AH$2000,$Y1126)&amp;"")</f>
      </c>
      <c r="BZ1126" t="str">
        <f>IF($Z1126="","",INDEX($AH$2:$AH$2000,$Z1126)&amp;"")</f>
      </c>
      <c r="CA1126">
        <f>IF($Y1126="","",INDEX($BV$2:$BV$2000,$Y1126))</f>
      </c>
      <c r="CB1126">
        <f>IF($Z1126="","",INDEX($BV$2:$BV$2000,$Z1126))</f>
      </c>
    </row>
    <row r="1127">
      <c r="A1127" t="str">
        <f>IF(TRIM(INDEX(games!$A:$A,ROW()))="","",TRIM(INDEX(games!$A:$A,ROW())))</f>
      </c>
      <c r="B1127">
        <f>IF(OR($A1127="",INDEX(games!$B:$B,ROW())=""),"",INDEX(games!$B:$B,ROW()))</f>
      </c>
      <c r="C1127" t="str">
        <f>IF(OR($A1127="",INDEX(games!$C:$C,ROW())=""),"",INDEX(games!$C:$C,ROW()))</f>
      </c>
      <c r="D1127">
        <f>IF($A1127="","",COUNTIF($W$2:$W$2500,$A1127)+COUNTIF($X$2:$X$2500,$A1127))</f>
      </c>
      <c r="E1127">
        <f>IF($A1127="","",IFERROR(MATCH($C1127,$R$2:$R$5,0),0))</f>
      </c>
      <c r="F1127">
        <f>IF($A1127="","",MOD(ROW(),34))</f>
      </c>
      <c r="G1127">
        <f>IF($A1127="",NA(),IF($C1127="Action",$B1127,NA()))</f>
      </c>
      <c r="H1127">
        <f>IF($A1127="",NA(),IF($C1127="Action",1+$F1127*0.023,NA()))</f>
      </c>
      <c r="I1127">
        <f>IF($A1127="",NA(),IF($C1127="Strategy",$B1127,NA()))</f>
      </c>
      <c r="J1127">
        <f>IF($A1127="",NA(),IF($C1127="Strategy",2+$F1127*0.023,NA()))</f>
      </c>
      <c r="K1127">
        <f>IF($A1127="",NA(),IF($C1127="Deckbuilder",$B1127,NA()))</f>
      </c>
      <c r="L1127">
        <f>IF($A1127="",NA(),IF($C1127="Deckbuilder",3+$F1127*0.023,NA()))</f>
      </c>
      <c r="M1127">
        <f>IF($A1127="",NA(),IF($C1127="Traditional",$B1127,NA()))</f>
      </c>
      <c r="N1127">
        <f>IF($A1127="",NA(),IF($C1127="Traditional",4+$F1127*0.023,NA()))</f>
      </c>
      <c r="O1127">
        <f>IF($A1127="","",$D1127+ROW()/1000000)</f>
      </c>
      <c r="P1127" t="str">
        <f>IF(OR($A1127="",INDEX(games!$H:$H,ROW())=""),"",INDEX(games!$H:$H,ROW()))</f>
      </c>
      <c r="Q1127">
        <f>IF(OR($A1127="",$P1127&lt;&gt;"Yes"),"",$D1127+ROW()/1000000)</f>
      </c>
      <c r="T1127">
        <f>IF($Y1127="","",INDEX($B$2:$B$2000,$Y1127))</f>
      </c>
      <c r="U1127">
        <f>IF($Z1127="","",INDEX($B$2:$B$2000,$Z1127))</f>
      </c>
      <c r="V1127">
        <f>IF(OR($T1127="",$U1127=""),"",$U1127-$T1127)</f>
      </c>
      <c r="W1127" t="str">
        <f>IF(TRIM(INDEX(connections!$A:$A,ROW()))="","",TRIM(INDEX(connections!$A:$A,ROW())))</f>
      </c>
      <c r="X1127" t="str">
        <f>IF($W1127="","",TRIM(INDEX(connections!$B:$B,ROW())))</f>
      </c>
      <c r="Y1127">
        <f>IF($W1127="","",IFERROR(MATCH($W1127,$A$2:$A$2000,0),""))</f>
      </c>
      <c r="Z1127">
        <f>IF($X1127="","",IFERROR(MATCH($X1127,$A$2:$A$2000,0),""))</f>
      </c>
      <c r="AA1127" t="str">
        <f>IF($Y1127="","",INDEX($P$2:$P$2000,$Y1127))</f>
      </c>
      <c r="AB1127" t="str">
        <f>IF($Z1127="","",INDEX($P$2:$P$2000,$Z1127))</f>
      </c>
      <c r="AC1127">
        <f>IF(AND($AA1127="Yes",$AB1127="Yes"),1,"")</f>
      </c>
      <c r="AD1127">
        <f>IF(OR($Y1127="",$Z1127=""),"",IF(INDEX($C$2:$C$2000,$Y1127)=INDEX($C$2:$C$2000,$Z1127),0,1))</f>
      </c>
      <c r="AE1127">
        <f>IF($AC1127&lt;&gt;1,"",IF(AND(INDEX($AG$2:$AG$2000,$Y1127)=1,INDEX($AG$2:$AG$2000,$Z1127)=1),1,""))</f>
      </c>
      <c r="AG1127">
        <f>IF($A1127="","",COUNTIFS($W$2:$W$2500,$A1127,$AB$2:$AB$2500,"Yes")+COUNTIFS($X$2:$X$2500,$A1127,$AA$2:$AA$2500,"Yes"))</f>
      </c>
      <c r="AH1127" t="str">
        <f>IF(OR($P1127&lt;&gt;"Yes",N($AG1127)=0),"",IF(AND($AG1127=1,COUNTIFS($W$2:$W$2500,$A1127,$AE$2:$AE$2500,1)+COUNTIFS($X$2:$X$2500,$A1127,$AE$2:$AE$2500,1)&gt;0),"","Yes"))</f>
      </c>
      <c r="AI1127">
        <f>IF($AH1127="Yes",$AG1127,"")</f>
      </c>
      <c r="AJ1127">
        <f>IF($AI1127="","",$AI1127+ROW()/1000000)</f>
      </c>
      <c r="AK1127">
        <f>IF(OR($A1127="",$P1127="Yes",N($AG1127)=0),"",$AG1127+ROW()/1000000)</f>
      </c>
      <c r="AL1127" t="str">
        <f>IF($A1127="","",INDEX(games!$J:$J,ROW())&amp;"")</f>
      </c>
      <c r="AM1127">
        <f>IF($A1127="","",SUMPRODUCT($AO1127:$BD1127,'Map Analysis'!$AP$2^{0,1,2,3,4,5,6,7,8,9,10,11,12,13,14,15}))</f>
      </c>
      <c r="AN1127">
        <f>IF($A1127="","",$AM1127+ROW()/10000000)</f>
      </c>
      <c r="AO1127">
        <f>IF($A1127="","",COUNTIF($W$2:$W$2500,$A1127))</f>
      </c>
      <c r="AP1127">
        <f>IF($A1127="","",SUMIFS($BF$2:$BF$2500,$W$2:$W$2500,$A1127))</f>
      </c>
      <c r="AQ1127">
        <f>IF($A1127="","",SUMIFS($BG$2:$BG$2500,$W$2:$W$2500,$A1127))</f>
      </c>
      <c r="AR1127">
        <f>IF($A1127="","",SUMIFS($BH$2:$BH$2500,$W$2:$W$2500,$A1127))</f>
      </c>
      <c r="AS1127">
        <f>IF($A1127="","",SUMIFS($BI$2:$BI$2500,$W$2:$W$2500,$A1127))</f>
      </c>
      <c r="AT1127">
        <f>IF($A1127="","",SUMIFS($BJ$2:$BJ$2500,$W$2:$W$2500,$A1127))</f>
      </c>
      <c r="AU1127">
        <f>IF($A1127="","",SUMIFS($BK$2:$BK$2500,$W$2:$W$2500,$A1127))</f>
      </c>
      <c r="AV1127">
        <f>IF($A1127="","",SUMIFS($BL$2:$BL$2500,$W$2:$W$2500,$A1127))</f>
      </c>
      <c r="AW1127">
        <f>IF($A1127="","",SUMIFS($BM$2:$BM$2500,$W$2:$W$2500,$A1127))</f>
      </c>
      <c r="AX1127">
        <f>IF($A1127="","",SUMIFS($BN$2:$BN$2500,$W$2:$W$2500,$A1127))</f>
      </c>
      <c r="AY1127">
        <f>IF($A1127="","",SUMIFS($BO$2:$BO$2500,$W$2:$W$2500,$A1127))</f>
      </c>
      <c r="AZ1127">
        <f>IF($A1127="","",SUMIFS($BP$2:$BP$2500,$W$2:$W$2500,$A1127))</f>
      </c>
      <c r="BA1127">
        <f>IF($A1127="","",SUMIFS($BQ$2:$BQ$2500,$W$2:$W$2500,$A1127))</f>
      </c>
      <c r="BB1127">
        <f>IF($A1127="","",SUMIFS($BR$2:$BR$2500,$W$2:$W$2500,$A1127))</f>
      </c>
      <c r="BC1127">
        <f>IF($A1127="","",SUMIFS($BS$2:$BS$2500,$W$2:$W$2500,$A1127))</f>
      </c>
      <c r="BD1127">
        <f>IF($A1127="","",SUMIFS($BT$2:$BT$2500,$W$2:$W$2500,$A1127))</f>
      </c>
      <c r="BF1127">
        <f>IF($Z1127="","",INDEX($AO$2:$AO$2000,$Z1127))</f>
      </c>
      <c r="BG1127">
        <f>IF($Z1127="","",INDEX($AP$2:$AP$2000,$Z1127))</f>
      </c>
      <c r="BH1127">
        <f>IF($Z1127="","",INDEX($AQ$2:$AQ$2000,$Z1127))</f>
      </c>
      <c r="BI1127">
        <f>IF($Z1127="","",INDEX($AR$2:$AR$2000,$Z1127))</f>
      </c>
      <c r="BJ1127">
        <f>IF($Z1127="","",INDEX($AS$2:$AS$2000,$Z1127))</f>
      </c>
      <c r="BK1127">
        <f>IF($Z1127="","",INDEX($AT$2:$AT$2000,$Z1127))</f>
      </c>
      <c r="BL1127">
        <f>IF($Z1127="","",INDEX($AU$2:$AU$2000,$Z1127))</f>
      </c>
      <c r="BM1127">
        <f>IF($Z1127="","",INDEX($AV$2:$AV$2000,$Z1127))</f>
      </c>
      <c r="BN1127">
        <f>IF($Z1127="","",INDEX($AW$2:$AW$2000,$Z1127))</f>
      </c>
      <c r="BO1127">
        <f>IF($Z1127="","",INDEX($AX$2:$AX$2000,$Z1127))</f>
      </c>
      <c r="BP1127">
        <f>IF($Z1127="","",INDEX($AY$2:$AY$2000,$Z1127))</f>
      </c>
      <c r="BQ1127">
        <f>IF($Z1127="","",INDEX($AZ$2:$AZ$2000,$Z1127))</f>
      </c>
      <c r="BR1127">
        <f>IF($Z1127="","",INDEX($BA$2:$BA$2000,$Z1127))</f>
      </c>
      <c r="BS1127">
        <f>IF($Z1127="","",INDEX($BB$2:$BB$2000,$Z1127))</f>
      </c>
      <c r="BT1127">
        <f>IF($Z1127="","",INDEX($BC$2:$BC$2000,$Z1127))</f>
      </c>
      <c r="BV1127">
        <f>IF(OR($A1127="",$P1127&lt;&gt;"Yes",$AH1127="Yes"),"",1+N($AG1127))</f>
      </c>
      <c r="BW1127">
        <f>IF($A1127="","",COUNTIFS($W$2:$W$2500,$A1127,$BZ$2:$BZ$2500,"Yes")+COUNTIFS($X$2:$X$2500,$A1127,$BY$2:$BY$2500,"Yes"))</f>
      </c>
      <c r="BX1127">
        <f>IF(OR($A1127="",$P1127="Yes"),"",IF(N($BW1127)=0,0,1+SUMIFS($CB$2:$CB$2500,$W$2:$W$2500,$A1127)+SUMIFS($CA$2:$CA$2500,$X$2:$X$2500,$A1127)))</f>
      </c>
      <c r="BY1127" t="str">
        <f>IF($Y1127="","",INDEX($AH$2:$AH$2000,$Y1127)&amp;"")</f>
      </c>
      <c r="BZ1127" t="str">
        <f>IF($Z1127="","",INDEX($AH$2:$AH$2000,$Z1127)&amp;"")</f>
      </c>
      <c r="CA1127">
        <f>IF($Y1127="","",INDEX($BV$2:$BV$2000,$Y1127))</f>
      </c>
      <c r="CB1127">
        <f>IF($Z1127="","",INDEX($BV$2:$BV$2000,$Z1127))</f>
      </c>
    </row>
    <row r="1128">
      <c r="A1128" t="str">
        <f>IF(TRIM(INDEX(games!$A:$A,ROW()))="","",TRIM(INDEX(games!$A:$A,ROW())))</f>
      </c>
      <c r="B1128">
        <f>IF(OR($A1128="",INDEX(games!$B:$B,ROW())=""),"",INDEX(games!$B:$B,ROW()))</f>
      </c>
      <c r="C1128" t="str">
        <f>IF(OR($A1128="",INDEX(games!$C:$C,ROW())=""),"",INDEX(games!$C:$C,ROW()))</f>
      </c>
      <c r="D1128">
        <f>IF($A1128="","",COUNTIF($W$2:$W$2500,$A1128)+COUNTIF($X$2:$X$2500,$A1128))</f>
      </c>
      <c r="E1128">
        <f>IF($A1128="","",IFERROR(MATCH($C1128,$R$2:$R$5,0),0))</f>
      </c>
      <c r="F1128">
        <f>IF($A1128="","",MOD(ROW(),34))</f>
      </c>
      <c r="G1128">
        <f>IF($A1128="",NA(),IF($C1128="Action",$B1128,NA()))</f>
      </c>
      <c r="H1128">
        <f>IF($A1128="",NA(),IF($C1128="Action",1+$F1128*0.023,NA()))</f>
      </c>
      <c r="I1128">
        <f>IF($A1128="",NA(),IF($C1128="Strategy",$B1128,NA()))</f>
      </c>
      <c r="J1128">
        <f>IF($A1128="",NA(),IF($C1128="Strategy",2+$F1128*0.023,NA()))</f>
      </c>
      <c r="K1128">
        <f>IF($A1128="",NA(),IF($C1128="Deckbuilder",$B1128,NA()))</f>
      </c>
      <c r="L1128">
        <f>IF($A1128="",NA(),IF($C1128="Deckbuilder",3+$F1128*0.023,NA()))</f>
      </c>
      <c r="M1128">
        <f>IF($A1128="",NA(),IF($C1128="Traditional",$B1128,NA()))</f>
      </c>
      <c r="N1128">
        <f>IF($A1128="",NA(),IF($C1128="Traditional",4+$F1128*0.023,NA()))</f>
      </c>
      <c r="O1128">
        <f>IF($A1128="","",$D1128+ROW()/1000000)</f>
      </c>
      <c r="P1128" t="str">
        <f>IF(OR($A1128="",INDEX(games!$H:$H,ROW())=""),"",INDEX(games!$H:$H,ROW()))</f>
      </c>
      <c r="Q1128">
        <f>IF(OR($A1128="",$P1128&lt;&gt;"Yes"),"",$D1128+ROW()/1000000)</f>
      </c>
      <c r="T1128">
        <f>IF($Y1128="","",INDEX($B$2:$B$2000,$Y1128))</f>
      </c>
      <c r="U1128">
        <f>IF($Z1128="","",INDEX($B$2:$B$2000,$Z1128))</f>
      </c>
      <c r="V1128">
        <f>IF(OR($T1128="",$U1128=""),"",$U1128-$T1128)</f>
      </c>
      <c r="W1128" t="str">
        <f>IF(TRIM(INDEX(connections!$A:$A,ROW()))="","",TRIM(INDEX(connections!$A:$A,ROW())))</f>
      </c>
      <c r="X1128" t="str">
        <f>IF($W1128="","",TRIM(INDEX(connections!$B:$B,ROW())))</f>
      </c>
      <c r="Y1128">
        <f>IF($W1128="","",IFERROR(MATCH($W1128,$A$2:$A$2000,0),""))</f>
      </c>
      <c r="Z1128">
        <f>IF($X1128="","",IFERROR(MATCH($X1128,$A$2:$A$2000,0),""))</f>
      </c>
      <c r="AA1128" t="str">
        <f>IF($Y1128="","",INDEX($P$2:$P$2000,$Y1128))</f>
      </c>
      <c r="AB1128" t="str">
        <f>IF($Z1128="","",INDEX($P$2:$P$2000,$Z1128))</f>
      </c>
      <c r="AC1128">
        <f>IF(AND($AA1128="Yes",$AB1128="Yes"),1,"")</f>
      </c>
      <c r="AD1128">
        <f>IF(OR($Y1128="",$Z1128=""),"",IF(INDEX($C$2:$C$2000,$Y1128)=INDEX($C$2:$C$2000,$Z1128),0,1))</f>
      </c>
      <c r="AE1128">
        <f>IF($AC1128&lt;&gt;1,"",IF(AND(INDEX($AG$2:$AG$2000,$Y1128)=1,INDEX($AG$2:$AG$2000,$Z1128)=1),1,""))</f>
      </c>
      <c r="AG1128">
        <f>IF($A1128="","",COUNTIFS($W$2:$W$2500,$A1128,$AB$2:$AB$2500,"Yes")+COUNTIFS($X$2:$X$2500,$A1128,$AA$2:$AA$2500,"Yes"))</f>
      </c>
      <c r="AH1128" t="str">
        <f>IF(OR($P1128&lt;&gt;"Yes",N($AG1128)=0),"",IF(AND($AG1128=1,COUNTIFS($W$2:$W$2500,$A1128,$AE$2:$AE$2500,1)+COUNTIFS($X$2:$X$2500,$A1128,$AE$2:$AE$2500,1)&gt;0),"","Yes"))</f>
      </c>
      <c r="AI1128">
        <f>IF($AH1128="Yes",$AG1128,"")</f>
      </c>
      <c r="AJ1128">
        <f>IF($AI1128="","",$AI1128+ROW()/1000000)</f>
      </c>
      <c r="AK1128">
        <f>IF(OR($A1128="",$P1128="Yes",N($AG1128)=0),"",$AG1128+ROW()/1000000)</f>
      </c>
      <c r="AL1128" t="str">
        <f>IF($A1128="","",INDEX(games!$J:$J,ROW())&amp;"")</f>
      </c>
      <c r="AM1128">
        <f>IF($A1128="","",SUMPRODUCT($AO1128:$BD1128,'Map Analysis'!$AP$2^{0,1,2,3,4,5,6,7,8,9,10,11,12,13,14,15}))</f>
      </c>
      <c r="AN1128">
        <f>IF($A1128="","",$AM1128+ROW()/10000000)</f>
      </c>
      <c r="AO1128">
        <f>IF($A1128="","",COUNTIF($W$2:$W$2500,$A1128))</f>
      </c>
      <c r="AP1128">
        <f>IF($A1128="","",SUMIFS($BF$2:$BF$2500,$W$2:$W$2500,$A1128))</f>
      </c>
      <c r="AQ1128">
        <f>IF($A1128="","",SUMIFS($BG$2:$BG$2500,$W$2:$W$2500,$A1128))</f>
      </c>
      <c r="AR1128">
        <f>IF($A1128="","",SUMIFS($BH$2:$BH$2500,$W$2:$W$2500,$A1128))</f>
      </c>
      <c r="AS1128">
        <f>IF($A1128="","",SUMIFS($BI$2:$BI$2500,$W$2:$W$2500,$A1128))</f>
      </c>
      <c r="AT1128">
        <f>IF($A1128="","",SUMIFS($BJ$2:$BJ$2500,$W$2:$W$2500,$A1128))</f>
      </c>
      <c r="AU1128">
        <f>IF($A1128="","",SUMIFS($BK$2:$BK$2500,$W$2:$W$2500,$A1128))</f>
      </c>
      <c r="AV1128">
        <f>IF($A1128="","",SUMIFS($BL$2:$BL$2500,$W$2:$W$2500,$A1128))</f>
      </c>
      <c r="AW1128">
        <f>IF($A1128="","",SUMIFS($BM$2:$BM$2500,$W$2:$W$2500,$A1128))</f>
      </c>
      <c r="AX1128">
        <f>IF($A1128="","",SUMIFS($BN$2:$BN$2500,$W$2:$W$2500,$A1128))</f>
      </c>
      <c r="AY1128">
        <f>IF($A1128="","",SUMIFS($BO$2:$BO$2500,$W$2:$W$2500,$A1128))</f>
      </c>
      <c r="AZ1128">
        <f>IF($A1128="","",SUMIFS($BP$2:$BP$2500,$W$2:$W$2500,$A1128))</f>
      </c>
      <c r="BA1128">
        <f>IF($A1128="","",SUMIFS($BQ$2:$BQ$2500,$W$2:$W$2500,$A1128))</f>
      </c>
      <c r="BB1128">
        <f>IF($A1128="","",SUMIFS($BR$2:$BR$2500,$W$2:$W$2500,$A1128))</f>
      </c>
      <c r="BC1128">
        <f>IF($A1128="","",SUMIFS($BS$2:$BS$2500,$W$2:$W$2500,$A1128))</f>
      </c>
      <c r="BD1128">
        <f>IF($A1128="","",SUMIFS($BT$2:$BT$2500,$W$2:$W$2500,$A1128))</f>
      </c>
      <c r="BF1128">
        <f>IF($Z1128="","",INDEX($AO$2:$AO$2000,$Z1128))</f>
      </c>
      <c r="BG1128">
        <f>IF($Z1128="","",INDEX($AP$2:$AP$2000,$Z1128))</f>
      </c>
      <c r="BH1128">
        <f>IF($Z1128="","",INDEX($AQ$2:$AQ$2000,$Z1128))</f>
      </c>
      <c r="BI1128">
        <f>IF($Z1128="","",INDEX($AR$2:$AR$2000,$Z1128))</f>
      </c>
      <c r="BJ1128">
        <f>IF($Z1128="","",INDEX($AS$2:$AS$2000,$Z1128))</f>
      </c>
      <c r="BK1128">
        <f>IF($Z1128="","",INDEX($AT$2:$AT$2000,$Z1128))</f>
      </c>
      <c r="BL1128">
        <f>IF($Z1128="","",INDEX($AU$2:$AU$2000,$Z1128))</f>
      </c>
      <c r="BM1128">
        <f>IF($Z1128="","",INDEX($AV$2:$AV$2000,$Z1128))</f>
      </c>
      <c r="BN1128">
        <f>IF($Z1128="","",INDEX($AW$2:$AW$2000,$Z1128))</f>
      </c>
      <c r="BO1128">
        <f>IF($Z1128="","",INDEX($AX$2:$AX$2000,$Z1128))</f>
      </c>
      <c r="BP1128">
        <f>IF($Z1128="","",INDEX($AY$2:$AY$2000,$Z1128))</f>
      </c>
      <c r="BQ1128">
        <f>IF($Z1128="","",INDEX($AZ$2:$AZ$2000,$Z1128))</f>
      </c>
      <c r="BR1128">
        <f>IF($Z1128="","",INDEX($BA$2:$BA$2000,$Z1128))</f>
      </c>
      <c r="BS1128">
        <f>IF($Z1128="","",INDEX($BB$2:$BB$2000,$Z1128))</f>
      </c>
      <c r="BT1128">
        <f>IF($Z1128="","",INDEX($BC$2:$BC$2000,$Z1128))</f>
      </c>
      <c r="BV1128">
        <f>IF(OR($A1128="",$P1128&lt;&gt;"Yes",$AH1128="Yes"),"",1+N($AG1128))</f>
      </c>
      <c r="BW1128">
        <f>IF($A1128="","",COUNTIFS($W$2:$W$2500,$A1128,$BZ$2:$BZ$2500,"Yes")+COUNTIFS($X$2:$X$2500,$A1128,$BY$2:$BY$2500,"Yes"))</f>
      </c>
      <c r="BX1128">
        <f>IF(OR($A1128="",$P1128="Yes"),"",IF(N($BW1128)=0,0,1+SUMIFS($CB$2:$CB$2500,$W$2:$W$2500,$A1128)+SUMIFS($CA$2:$CA$2500,$X$2:$X$2500,$A1128)))</f>
      </c>
      <c r="BY1128" t="str">
        <f>IF($Y1128="","",INDEX($AH$2:$AH$2000,$Y1128)&amp;"")</f>
      </c>
      <c r="BZ1128" t="str">
        <f>IF($Z1128="","",INDEX($AH$2:$AH$2000,$Z1128)&amp;"")</f>
      </c>
      <c r="CA1128">
        <f>IF($Y1128="","",INDEX($BV$2:$BV$2000,$Y1128))</f>
      </c>
      <c r="CB1128">
        <f>IF($Z1128="","",INDEX($BV$2:$BV$2000,$Z1128))</f>
      </c>
    </row>
    <row r="1129">
      <c r="A1129" t="str">
        <f>IF(TRIM(INDEX(games!$A:$A,ROW()))="","",TRIM(INDEX(games!$A:$A,ROW())))</f>
      </c>
      <c r="B1129">
        <f>IF(OR($A1129="",INDEX(games!$B:$B,ROW())=""),"",INDEX(games!$B:$B,ROW()))</f>
      </c>
      <c r="C1129" t="str">
        <f>IF(OR($A1129="",INDEX(games!$C:$C,ROW())=""),"",INDEX(games!$C:$C,ROW()))</f>
      </c>
      <c r="D1129">
        <f>IF($A1129="","",COUNTIF($W$2:$W$2500,$A1129)+COUNTIF($X$2:$X$2500,$A1129))</f>
      </c>
      <c r="E1129">
        <f>IF($A1129="","",IFERROR(MATCH($C1129,$R$2:$R$5,0),0))</f>
      </c>
      <c r="F1129">
        <f>IF($A1129="","",MOD(ROW(),34))</f>
      </c>
      <c r="G1129">
        <f>IF($A1129="",NA(),IF($C1129="Action",$B1129,NA()))</f>
      </c>
      <c r="H1129">
        <f>IF($A1129="",NA(),IF($C1129="Action",1+$F1129*0.023,NA()))</f>
      </c>
      <c r="I1129">
        <f>IF($A1129="",NA(),IF($C1129="Strategy",$B1129,NA()))</f>
      </c>
      <c r="J1129">
        <f>IF($A1129="",NA(),IF($C1129="Strategy",2+$F1129*0.023,NA()))</f>
      </c>
      <c r="K1129">
        <f>IF($A1129="",NA(),IF($C1129="Deckbuilder",$B1129,NA()))</f>
      </c>
      <c r="L1129">
        <f>IF($A1129="",NA(),IF($C1129="Deckbuilder",3+$F1129*0.023,NA()))</f>
      </c>
      <c r="M1129">
        <f>IF($A1129="",NA(),IF($C1129="Traditional",$B1129,NA()))</f>
      </c>
      <c r="N1129">
        <f>IF($A1129="",NA(),IF($C1129="Traditional",4+$F1129*0.023,NA()))</f>
      </c>
      <c r="O1129">
        <f>IF($A1129="","",$D1129+ROW()/1000000)</f>
      </c>
      <c r="P1129" t="str">
        <f>IF(OR($A1129="",INDEX(games!$H:$H,ROW())=""),"",INDEX(games!$H:$H,ROW()))</f>
      </c>
      <c r="Q1129">
        <f>IF(OR($A1129="",$P1129&lt;&gt;"Yes"),"",$D1129+ROW()/1000000)</f>
      </c>
      <c r="T1129">
        <f>IF($Y1129="","",INDEX($B$2:$B$2000,$Y1129))</f>
      </c>
      <c r="U1129">
        <f>IF($Z1129="","",INDEX($B$2:$B$2000,$Z1129))</f>
      </c>
      <c r="V1129">
        <f>IF(OR($T1129="",$U1129=""),"",$U1129-$T1129)</f>
      </c>
      <c r="W1129" t="str">
        <f>IF(TRIM(INDEX(connections!$A:$A,ROW()))="","",TRIM(INDEX(connections!$A:$A,ROW())))</f>
      </c>
      <c r="X1129" t="str">
        <f>IF($W1129="","",TRIM(INDEX(connections!$B:$B,ROW())))</f>
      </c>
      <c r="Y1129">
        <f>IF($W1129="","",IFERROR(MATCH($W1129,$A$2:$A$2000,0),""))</f>
      </c>
      <c r="Z1129">
        <f>IF($X1129="","",IFERROR(MATCH($X1129,$A$2:$A$2000,0),""))</f>
      </c>
      <c r="AA1129" t="str">
        <f>IF($Y1129="","",INDEX($P$2:$P$2000,$Y1129))</f>
      </c>
      <c r="AB1129" t="str">
        <f>IF($Z1129="","",INDEX($P$2:$P$2000,$Z1129))</f>
      </c>
      <c r="AC1129">
        <f>IF(AND($AA1129="Yes",$AB1129="Yes"),1,"")</f>
      </c>
      <c r="AD1129">
        <f>IF(OR($Y1129="",$Z1129=""),"",IF(INDEX($C$2:$C$2000,$Y1129)=INDEX($C$2:$C$2000,$Z1129),0,1))</f>
      </c>
      <c r="AE1129">
        <f>IF($AC1129&lt;&gt;1,"",IF(AND(INDEX($AG$2:$AG$2000,$Y1129)=1,INDEX($AG$2:$AG$2000,$Z1129)=1),1,""))</f>
      </c>
      <c r="AG1129">
        <f>IF($A1129="","",COUNTIFS($W$2:$W$2500,$A1129,$AB$2:$AB$2500,"Yes")+COUNTIFS($X$2:$X$2500,$A1129,$AA$2:$AA$2500,"Yes"))</f>
      </c>
      <c r="AH1129" t="str">
        <f>IF(OR($P1129&lt;&gt;"Yes",N($AG1129)=0),"",IF(AND($AG1129=1,COUNTIFS($W$2:$W$2500,$A1129,$AE$2:$AE$2500,1)+COUNTIFS($X$2:$X$2500,$A1129,$AE$2:$AE$2500,1)&gt;0),"","Yes"))</f>
      </c>
      <c r="AI1129">
        <f>IF($AH1129="Yes",$AG1129,"")</f>
      </c>
      <c r="AJ1129">
        <f>IF($AI1129="","",$AI1129+ROW()/1000000)</f>
      </c>
      <c r="AK1129">
        <f>IF(OR($A1129="",$P1129="Yes",N($AG1129)=0),"",$AG1129+ROW()/1000000)</f>
      </c>
      <c r="AL1129" t="str">
        <f>IF($A1129="","",INDEX(games!$J:$J,ROW())&amp;"")</f>
      </c>
      <c r="AM1129">
        <f>IF($A1129="","",SUMPRODUCT($AO1129:$BD1129,'Map Analysis'!$AP$2^{0,1,2,3,4,5,6,7,8,9,10,11,12,13,14,15}))</f>
      </c>
      <c r="AN1129">
        <f>IF($A1129="","",$AM1129+ROW()/10000000)</f>
      </c>
      <c r="AO1129">
        <f>IF($A1129="","",COUNTIF($W$2:$W$2500,$A1129))</f>
      </c>
      <c r="AP1129">
        <f>IF($A1129="","",SUMIFS($BF$2:$BF$2500,$W$2:$W$2500,$A1129))</f>
      </c>
      <c r="AQ1129">
        <f>IF($A1129="","",SUMIFS($BG$2:$BG$2500,$W$2:$W$2500,$A1129))</f>
      </c>
      <c r="AR1129">
        <f>IF($A1129="","",SUMIFS($BH$2:$BH$2500,$W$2:$W$2500,$A1129))</f>
      </c>
      <c r="AS1129">
        <f>IF($A1129="","",SUMIFS($BI$2:$BI$2500,$W$2:$W$2500,$A1129))</f>
      </c>
      <c r="AT1129">
        <f>IF($A1129="","",SUMIFS($BJ$2:$BJ$2500,$W$2:$W$2500,$A1129))</f>
      </c>
      <c r="AU1129">
        <f>IF($A1129="","",SUMIFS($BK$2:$BK$2500,$W$2:$W$2500,$A1129))</f>
      </c>
      <c r="AV1129">
        <f>IF($A1129="","",SUMIFS($BL$2:$BL$2500,$W$2:$W$2500,$A1129))</f>
      </c>
      <c r="AW1129">
        <f>IF($A1129="","",SUMIFS($BM$2:$BM$2500,$W$2:$W$2500,$A1129))</f>
      </c>
      <c r="AX1129">
        <f>IF($A1129="","",SUMIFS($BN$2:$BN$2500,$W$2:$W$2500,$A1129))</f>
      </c>
      <c r="AY1129">
        <f>IF($A1129="","",SUMIFS($BO$2:$BO$2500,$W$2:$W$2500,$A1129))</f>
      </c>
      <c r="AZ1129">
        <f>IF($A1129="","",SUMIFS($BP$2:$BP$2500,$W$2:$W$2500,$A1129))</f>
      </c>
      <c r="BA1129">
        <f>IF($A1129="","",SUMIFS($BQ$2:$BQ$2500,$W$2:$W$2500,$A1129))</f>
      </c>
      <c r="BB1129">
        <f>IF($A1129="","",SUMIFS($BR$2:$BR$2500,$W$2:$W$2500,$A1129))</f>
      </c>
      <c r="BC1129">
        <f>IF($A1129="","",SUMIFS($BS$2:$BS$2500,$W$2:$W$2500,$A1129))</f>
      </c>
      <c r="BD1129">
        <f>IF($A1129="","",SUMIFS($BT$2:$BT$2500,$W$2:$W$2500,$A1129))</f>
      </c>
      <c r="BF1129">
        <f>IF($Z1129="","",INDEX($AO$2:$AO$2000,$Z1129))</f>
      </c>
      <c r="BG1129">
        <f>IF($Z1129="","",INDEX($AP$2:$AP$2000,$Z1129))</f>
      </c>
      <c r="BH1129">
        <f>IF($Z1129="","",INDEX($AQ$2:$AQ$2000,$Z1129))</f>
      </c>
      <c r="BI1129">
        <f>IF($Z1129="","",INDEX($AR$2:$AR$2000,$Z1129))</f>
      </c>
      <c r="BJ1129">
        <f>IF($Z1129="","",INDEX($AS$2:$AS$2000,$Z1129))</f>
      </c>
      <c r="BK1129">
        <f>IF($Z1129="","",INDEX($AT$2:$AT$2000,$Z1129))</f>
      </c>
      <c r="BL1129">
        <f>IF($Z1129="","",INDEX($AU$2:$AU$2000,$Z1129))</f>
      </c>
      <c r="BM1129">
        <f>IF($Z1129="","",INDEX($AV$2:$AV$2000,$Z1129))</f>
      </c>
      <c r="BN1129">
        <f>IF($Z1129="","",INDEX($AW$2:$AW$2000,$Z1129))</f>
      </c>
      <c r="BO1129">
        <f>IF($Z1129="","",INDEX($AX$2:$AX$2000,$Z1129))</f>
      </c>
      <c r="BP1129">
        <f>IF($Z1129="","",INDEX($AY$2:$AY$2000,$Z1129))</f>
      </c>
      <c r="BQ1129">
        <f>IF($Z1129="","",INDEX($AZ$2:$AZ$2000,$Z1129))</f>
      </c>
      <c r="BR1129">
        <f>IF($Z1129="","",INDEX($BA$2:$BA$2000,$Z1129))</f>
      </c>
      <c r="BS1129">
        <f>IF($Z1129="","",INDEX($BB$2:$BB$2000,$Z1129))</f>
      </c>
      <c r="BT1129">
        <f>IF($Z1129="","",INDEX($BC$2:$BC$2000,$Z1129))</f>
      </c>
      <c r="BV1129">
        <f>IF(OR($A1129="",$P1129&lt;&gt;"Yes",$AH1129="Yes"),"",1+N($AG1129))</f>
      </c>
      <c r="BW1129">
        <f>IF($A1129="","",COUNTIFS($W$2:$W$2500,$A1129,$BZ$2:$BZ$2500,"Yes")+COUNTIFS($X$2:$X$2500,$A1129,$BY$2:$BY$2500,"Yes"))</f>
      </c>
      <c r="BX1129">
        <f>IF(OR($A1129="",$P1129="Yes"),"",IF(N($BW1129)=0,0,1+SUMIFS($CB$2:$CB$2500,$W$2:$W$2500,$A1129)+SUMIFS($CA$2:$CA$2500,$X$2:$X$2500,$A1129)))</f>
      </c>
      <c r="BY1129" t="str">
        <f>IF($Y1129="","",INDEX($AH$2:$AH$2000,$Y1129)&amp;"")</f>
      </c>
      <c r="BZ1129" t="str">
        <f>IF($Z1129="","",INDEX($AH$2:$AH$2000,$Z1129)&amp;"")</f>
      </c>
      <c r="CA1129">
        <f>IF($Y1129="","",INDEX($BV$2:$BV$2000,$Y1129))</f>
      </c>
      <c r="CB1129">
        <f>IF($Z1129="","",INDEX($BV$2:$BV$2000,$Z1129))</f>
      </c>
    </row>
    <row r="1130">
      <c r="A1130" t="str">
        <f>IF(TRIM(INDEX(games!$A:$A,ROW()))="","",TRIM(INDEX(games!$A:$A,ROW())))</f>
      </c>
      <c r="B1130">
        <f>IF(OR($A1130="",INDEX(games!$B:$B,ROW())=""),"",INDEX(games!$B:$B,ROW()))</f>
      </c>
      <c r="C1130" t="str">
        <f>IF(OR($A1130="",INDEX(games!$C:$C,ROW())=""),"",INDEX(games!$C:$C,ROW()))</f>
      </c>
      <c r="D1130">
        <f>IF($A1130="","",COUNTIF($W$2:$W$2500,$A1130)+COUNTIF($X$2:$X$2500,$A1130))</f>
      </c>
      <c r="E1130">
        <f>IF($A1130="","",IFERROR(MATCH($C1130,$R$2:$R$5,0),0))</f>
      </c>
      <c r="F1130">
        <f>IF($A1130="","",MOD(ROW(),34))</f>
      </c>
      <c r="G1130">
        <f>IF($A1130="",NA(),IF($C1130="Action",$B1130,NA()))</f>
      </c>
      <c r="H1130">
        <f>IF($A1130="",NA(),IF($C1130="Action",1+$F1130*0.023,NA()))</f>
      </c>
      <c r="I1130">
        <f>IF($A1130="",NA(),IF($C1130="Strategy",$B1130,NA()))</f>
      </c>
      <c r="J1130">
        <f>IF($A1130="",NA(),IF($C1130="Strategy",2+$F1130*0.023,NA()))</f>
      </c>
      <c r="K1130">
        <f>IF($A1130="",NA(),IF($C1130="Deckbuilder",$B1130,NA()))</f>
      </c>
      <c r="L1130">
        <f>IF($A1130="",NA(),IF($C1130="Deckbuilder",3+$F1130*0.023,NA()))</f>
      </c>
      <c r="M1130">
        <f>IF($A1130="",NA(),IF($C1130="Traditional",$B1130,NA()))</f>
      </c>
      <c r="N1130">
        <f>IF($A1130="",NA(),IF($C1130="Traditional",4+$F1130*0.023,NA()))</f>
      </c>
      <c r="O1130">
        <f>IF($A1130="","",$D1130+ROW()/1000000)</f>
      </c>
      <c r="P1130" t="str">
        <f>IF(OR($A1130="",INDEX(games!$H:$H,ROW())=""),"",INDEX(games!$H:$H,ROW()))</f>
      </c>
      <c r="Q1130">
        <f>IF(OR($A1130="",$P1130&lt;&gt;"Yes"),"",$D1130+ROW()/1000000)</f>
      </c>
      <c r="T1130">
        <f>IF($Y1130="","",INDEX($B$2:$B$2000,$Y1130))</f>
      </c>
      <c r="U1130">
        <f>IF($Z1130="","",INDEX($B$2:$B$2000,$Z1130))</f>
      </c>
      <c r="V1130">
        <f>IF(OR($T1130="",$U1130=""),"",$U1130-$T1130)</f>
      </c>
      <c r="W1130" t="str">
        <f>IF(TRIM(INDEX(connections!$A:$A,ROW()))="","",TRIM(INDEX(connections!$A:$A,ROW())))</f>
      </c>
      <c r="X1130" t="str">
        <f>IF($W1130="","",TRIM(INDEX(connections!$B:$B,ROW())))</f>
      </c>
      <c r="Y1130">
        <f>IF($W1130="","",IFERROR(MATCH($W1130,$A$2:$A$2000,0),""))</f>
      </c>
      <c r="Z1130">
        <f>IF($X1130="","",IFERROR(MATCH($X1130,$A$2:$A$2000,0),""))</f>
      </c>
      <c r="AA1130" t="str">
        <f>IF($Y1130="","",INDEX($P$2:$P$2000,$Y1130))</f>
      </c>
      <c r="AB1130" t="str">
        <f>IF($Z1130="","",INDEX($P$2:$P$2000,$Z1130))</f>
      </c>
      <c r="AC1130">
        <f>IF(AND($AA1130="Yes",$AB1130="Yes"),1,"")</f>
      </c>
      <c r="AD1130">
        <f>IF(OR($Y1130="",$Z1130=""),"",IF(INDEX($C$2:$C$2000,$Y1130)=INDEX($C$2:$C$2000,$Z1130),0,1))</f>
      </c>
      <c r="AE1130">
        <f>IF($AC1130&lt;&gt;1,"",IF(AND(INDEX($AG$2:$AG$2000,$Y1130)=1,INDEX($AG$2:$AG$2000,$Z1130)=1),1,""))</f>
      </c>
      <c r="AG1130">
        <f>IF($A1130="","",COUNTIFS($W$2:$W$2500,$A1130,$AB$2:$AB$2500,"Yes")+COUNTIFS($X$2:$X$2500,$A1130,$AA$2:$AA$2500,"Yes"))</f>
      </c>
      <c r="AH1130" t="str">
        <f>IF(OR($P1130&lt;&gt;"Yes",N($AG1130)=0),"",IF(AND($AG1130=1,COUNTIFS($W$2:$W$2500,$A1130,$AE$2:$AE$2500,1)+COUNTIFS($X$2:$X$2500,$A1130,$AE$2:$AE$2500,1)&gt;0),"","Yes"))</f>
      </c>
      <c r="AI1130">
        <f>IF($AH1130="Yes",$AG1130,"")</f>
      </c>
      <c r="AJ1130">
        <f>IF($AI1130="","",$AI1130+ROW()/1000000)</f>
      </c>
      <c r="AK1130">
        <f>IF(OR($A1130="",$P1130="Yes",N($AG1130)=0),"",$AG1130+ROW()/1000000)</f>
      </c>
      <c r="AL1130" t="str">
        <f>IF($A1130="","",INDEX(games!$J:$J,ROW())&amp;"")</f>
      </c>
      <c r="AM1130">
        <f>IF($A1130="","",SUMPRODUCT($AO1130:$BD1130,'Map Analysis'!$AP$2^{0,1,2,3,4,5,6,7,8,9,10,11,12,13,14,15}))</f>
      </c>
      <c r="AN1130">
        <f>IF($A1130="","",$AM1130+ROW()/10000000)</f>
      </c>
      <c r="AO1130">
        <f>IF($A1130="","",COUNTIF($W$2:$W$2500,$A1130))</f>
      </c>
      <c r="AP1130">
        <f>IF($A1130="","",SUMIFS($BF$2:$BF$2500,$W$2:$W$2500,$A1130))</f>
      </c>
      <c r="AQ1130">
        <f>IF($A1130="","",SUMIFS($BG$2:$BG$2500,$W$2:$W$2500,$A1130))</f>
      </c>
      <c r="AR1130">
        <f>IF($A1130="","",SUMIFS($BH$2:$BH$2500,$W$2:$W$2500,$A1130))</f>
      </c>
      <c r="AS1130">
        <f>IF($A1130="","",SUMIFS($BI$2:$BI$2500,$W$2:$W$2500,$A1130))</f>
      </c>
      <c r="AT1130">
        <f>IF($A1130="","",SUMIFS($BJ$2:$BJ$2500,$W$2:$W$2500,$A1130))</f>
      </c>
      <c r="AU1130">
        <f>IF($A1130="","",SUMIFS($BK$2:$BK$2500,$W$2:$W$2500,$A1130))</f>
      </c>
      <c r="AV1130">
        <f>IF($A1130="","",SUMIFS($BL$2:$BL$2500,$W$2:$W$2500,$A1130))</f>
      </c>
      <c r="AW1130">
        <f>IF($A1130="","",SUMIFS($BM$2:$BM$2500,$W$2:$W$2500,$A1130))</f>
      </c>
      <c r="AX1130">
        <f>IF($A1130="","",SUMIFS($BN$2:$BN$2500,$W$2:$W$2500,$A1130))</f>
      </c>
      <c r="AY1130">
        <f>IF($A1130="","",SUMIFS($BO$2:$BO$2500,$W$2:$W$2500,$A1130))</f>
      </c>
      <c r="AZ1130">
        <f>IF($A1130="","",SUMIFS($BP$2:$BP$2500,$W$2:$W$2500,$A1130))</f>
      </c>
      <c r="BA1130">
        <f>IF($A1130="","",SUMIFS($BQ$2:$BQ$2500,$W$2:$W$2500,$A1130))</f>
      </c>
      <c r="BB1130">
        <f>IF($A1130="","",SUMIFS($BR$2:$BR$2500,$W$2:$W$2500,$A1130))</f>
      </c>
      <c r="BC1130">
        <f>IF($A1130="","",SUMIFS($BS$2:$BS$2500,$W$2:$W$2500,$A1130))</f>
      </c>
      <c r="BD1130">
        <f>IF($A1130="","",SUMIFS($BT$2:$BT$2500,$W$2:$W$2500,$A1130))</f>
      </c>
      <c r="BF1130">
        <f>IF($Z1130="","",INDEX($AO$2:$AO$2000,$Z1130))</f>
      </c>
      <c r="BG1130">
        <f>IF($Z1130="","",INDEX($AP$2:$AP$2000,$Z1130))</f>
      </c>
      <c r="BH1130">
        <f>IF($Z1130="","",INDEX($AQ$2:$AQ$2000,$Z1130))</f>
      </c>
      <c r="BI1130">
        <f>IF($Z1130="","",INDEX($AR$2:$AR$2000,$Z1130))</f>
      </c>
      <c r="BJ1130">
        <f>IF($Z1130="","",INDEX($AS$2:$AS$2000,$Z1130))</f>
      </c>
      <c r="BK1130">
        <f>IF($Z1130="","",INDEX($AT$2:$AT$2000,$Z1130))</f>
      </c>
      <c r="BL1130">
        <f>IF($Z1130="","",INDEX($AU$2:$AU$2000,$Z1130))</f>
      </c>
      <c r="BM1130">
        <f>IF($Z1130="","",INDEX($AV$2:$AV$2000,$Z1130))</f>
      </c>
      <c r="BN1130">
        <f>IF($Z1130="","",INDEX($AW$2:$AW$2000,$Z1130))</f>
      </c>
      <c r="BO1130">
        <f>IF($Z1130="","",INDEX($AX$2:$AX$2000,$Z1130))</f>
      </c>
      <c r="BP1130">
        <f>IF($Z1130="","",INDEX($AY$2:$AY$2000,$Z1130))</f>
      </c>
      <c r="BQ1130">
        <f>IF($Z1130="","",INDEX($AZ$2:$AZ$2000,$Z1130))</f>
      </c>
      <c r="BR1130">
        <f>IF($Z1130="","",INDEX($BA$2:$BA$2000,$Z1130))</f>
      </c>
      <c r="BS1130">
        <f>IF($Z1130="","",INDEX($BB$2:$BB$2000,$Z1130))</f>
      </c>
      <c r="BT1130">
        <f>IF($Z1130="","",INDEX($BC$2:$BC$2000,$Z1130))</f>
      </c>
      <c r="BV1130">
        <f>IF(OR($A1130="",$P1130&lt;&gt;"Yes",$AH1130="Yes"),"",1+N($AG1130))</f>
      </c>
      <c r="BW1130">
        <f>IF($A1130="","",COUNTIFS($W$2:$W$2500,$A1130,$BZ$2:$BZ$2500,"Yes")+COUNTIFS($X$2:$X$2500,$A1130,$BY$2:$BY$2500,"Yes"))</f>
      </c>
      <c r="BX1130">
        <f>IF(OR($A1130="",$P1130="Yes"),"",IF(N($BW1130)=0,0,1+SUMIFS($CB$2:$CB$2500,$W$2:$W$2500,$A1130)+SUMIFS($CA$2:$CA$2500,$X$2:$X$2500,$A1130)))</f>
      </c>
      <c r="BY1130" t="str">
        <f>IF($Y1130="","",INDEX($AH$2:$AH$2000,$Y1130)&amp;"")</f>
      </c>
      <c r="BZ1130" t="str">
        <f>IF($Z1130="","",INDEX($AH$2:$AH$2000,$Z1130)&amp;"")</f>
      </c>
      <c r="CA1130">
        <f>IF($Y1130="","",INDEX($BV$2:$BV$2000,$Y1130))</f>
      </c>
      <c r="CB1130">
        <f>IF($Z1130="","",INDEX($BV$2:$BV$2000,$Z1130))</f>
      </c>
    </row>
    <row r="1131">
      <c r="A1131" t="str">
        <f>IF(TRIM(INDEX(games!$A:$A,ROW()))="","",TRIM(INDEX(games!$A:$A,ROW())))</f>
      </c>
      <c r="B1131">
        <f>IF(OR($A1131="",INDEX(games!$B:$B,ROW())=""),"",INDEX(games!$B:$B,ROW()))</f>
      </c>
      <c r="C1131" t="str">
        <f>IF(OR($A1131="",INDEX(games!$C:$C,ROW())=""),"",INDEX(games!$C:$C,ROW()))</f>
      </c>
      <c r="D1131">
        <f>IF($A1131="","",COUNTIF($W$2:$W$2500,$A1131)+COUNTIF($X$2:$X$2500,$A1131))</f>
      </c>
      <c r="E1131">
        <f>IF($A1131="","",IFERROR(MATCH($C1131,$R$2:$R$5,0),0))</f>
      </c>
      <c r="F1131">
        <f>IF($A1131="","",MOD(ROW(),34))</f>
      </c>
      <c r="G1131">
        <f>IF($A1131="",NA(),IF($C1131="Action",$B1131,NA()))</f>
      </c>
      <c r="H1131">
        <f>IF($A1131="",NA(),IF($C1131="Action",1+$F1131*0.023,NA()))</f>
      </c>
      <c r="I1131">
        <f>IF($A1131="",NA(),IF($C1131="Strategy",$B1131,NA()))</f>
      </c>
      <c r="J1131">
        <f>IF($A1131="",NA(),IF($C1131="Strategy",2+$F1131*0.023,NA()))</f>
      </c>
      <c r="K1131">
        <f>IF($A1131="",NA(),IF($C1131="Deckbuilder",$B1131,NA()))</f>
      </c>
      <c r="L1131">
        <f>IF($A1131="",NA(),IF($C1131="Deckbuilder",3+$F1131*0.023,NA()))</f>
      </c>
      <c r="M1131">
        <f>IF($A1131="",NA(),IF($C1131="Traditional",$B1131,NA()))</f>
      </c>
      <c r="N1131">
        <f>IF($A1131="",NA(),IF($C1131="Traditional",4+$F1131*0.023,NA()))</f>
      </c>
      <c r="O1131">
        <f>IF($A1131="","",$D1131+ROW()/1000000)</f>
      </c>
      <c r="P1131" t="str">
        <f>IF(OR($A1131="",INDEX(games!$H:$H,ROW())=""),"",INDEX(games!$H:$H,ROW()))</f>
      </c>
      <c r="Q1131">
        <f>IF(OR($A1131="",$P1131&lt;&gt;"Yes"),"",$D1131+ROW()/1000000)</f>
      </c>
      <c r="T1131">
        <f>IF($Y1131="","",INDEX($B$2:$B$2000,$Y1131))</f>
      </c>
      <c r="U1131">
        <f>IF($Z1131="","",INDEX($B$2:$B$2000,$Z1131))</f>
      </c>
      <c r="V1131">
        <f>IF(OR($T1131="",$U1131=""),"",$U1131-$T1131)</f>
      </c>
      <c r="W1131" t="str">
        <f>IF(TRIM(INDEX(connections!$A:$A,ROW()))="","",TRIM(INDEX(connections!$A:$A,ROW())))</f>
      </c>
      <c r="X1131" t="str">
        <f>IF($W1131="","",TRIM(INDEX(connections!$B:$B,ROW())))</f>
      </c>
      <c r="Y1131">
        <f>IF($W1131="","",IFERROR(MATCH($W1131,$A$2:$A$2000,0),""))</f>
      </c>
      <c r="Z1131">
        <f>IF($X1131="","",IFERROR(MATCH($X1131,$A$2:$A$2000,0),""))</f>
      </c>
      <c r="AA1131" t="str">
        <f>IF($Y1131="","",INDEX($P$2:$P$2000,$Y1131))</f>
      </c>
      <c r="AB1131" t="str">
        <f>IF($Z1131="","",INDEX($P$2:$P$2000,$Z1131))</f>
      </c>
      <c r="AC1131">
        <f>IF(AND($AA1131="Yes",$AB1131="Yes"),1,"")</f>
      </c>
      <c r="AD1131">
        <f>IF(OR($Y1131="",$Z1131=""),"",IF(INDEX($C$2:$C$2000,$Y1131)=INDEX($C$2:$C$2000,$Z1131),0,1))</f>
      </c>
      <c r="AE1131">
        <f>IF($AC1131&lt;&gt;1,"",IF(AND(INDEX($AG$2:$AG$2000,$Y1131)=1,INDEX($AG$2:$AG$2000,$Z1131)=1),1,""))</f>
      </c>
      <c r="AG1131">
        <f>IF($A1131="","",COUNTIFS($W$2:$W$2500,$A1131,$AB$2:$AB$2500,"Yes")+COUNTIFS($X$2:$X$2500,$A1131,$AA$2:$AA$2500,"Yes"))</f>
      </c>
      <c r="AH1131" t="str">
        <f>IF(OR($P1131&lt;&gt;"Yes",N($AG1131)=0),"",IF(AND($AG1131=1,COUNTIFS($W$2:$W$2500,$A1131,$AE$2:$AE$2500,1)+COUNTIFS($X$2:$X$2500,$A1131,$AE$2:$AE$2500,1)&gt;0),"","Yes"))</f>
      </c>
      <c r="AI1131">
        <f>IF($AH1131="Yes",$AG1131,"")</f>
      </c>
      <c r="AJ1131">
        <f>IF($AI1131="","",$AI1131+ROW()/1000000)</f>
      </c>
      <c r="AK1131">
        <f>IF(OR($A1131="",$P1131="Yes",N($AG1131)=0),"",$AG1131+ROW()/1000000)</f>
      </c>
      <c r="AL1131" t="str">
        <f>IF($A1131="","",INDEX(games!$J:$J,ROW())&amp;"")</f>
      </c>
      <c r="AM1131">
        <f>IF($A1131="","",SUMPRODUCT($AO1131:$BD1131,'Map Analysis'!$AP$2^{0,1,2,3,4,5,6,7,8,9,10,11,12,13,14,15}))</f>
      </c>
      <c r="AN1131">
        <f>IF($A1131="","",$AM1131+ROW()/10000000)</f>
      </c>
      <c r="AO1131">
        <f>IF($A1131="","",COUNTIF($W$2:$W$2500,$A1131))</f>
      </c>
      <c r="AP1131">
        <f>IF($A1131="","",SUMIFS($BF$2:$BF$2500,$W$2:$W$2500,$A1131))</f>
      </c>
      <c r="AQ1131">
        <f>IF($A1131="","",SUMIFS($BG$2:$BG$2500,$W$2:$W$2500,$A1131))</f>
      </c>
      <c r="AR1131">
        <f>IF($A1131="","",SUMIFS($BH$2:$BH$2500,$W$2:$W$2500,$A1131))</f>
      </c>
      <c r="AS1131">
        <f>IF($A1131="","",SUMIFS($BI$2:$BI$2500,$W$2:$W$2500,$A1131))</f>
      </c>
      <c r="AT1131">
        <f>IF($A1131="","",SUMIFS($BJ$2:$BJ$2500,$W$2:$W$2500,$A1131))</f>
      </c>
      <c r="AU1131">
        <f>IF($A1131="","",SUMIFS($BK$2:$BK$2500,$W$2:$W$2500,$A1131))</f>
      </c>
      <c r="AV1131">
        <f>IF($A1131="","",SUMIFS($BL$2:$BL$2500,$W$2:$W$2500,$A1131))</f>
      </c>
      <c r="AW1131">
        <f>IF($A1131="","",SUMIFS($BM$2:$BM$2500,$W$2:$W$2500,$A1131))</f>
      </c>
      <c r="AX1131">
        <f>IF($A1131="","",SUMIFS($BN$2:$BN$2500,$W$2:$W$2500,$A1131))</f>
      </c>
      <c r="AY1131">
        <f>IF($A1131="","",SUMIFS($BO$2:$BO$2500,$W$2:$W$2500,$A1131))</f>
      </c>
      <c r="AZ1131">
        <f>IF($A1131="","",SUMIFS($BP$2:$BP$2500,$W$2:$W$2500,$A1131))</f>
      </c>
      <c r="BA1131">
        <f>IF($A1131="","",SUMIFS($BQ$2:$BQ$2500,$W$2:$W$2500,$A1131))</f>
      </c>
      <c r="BB1131">
        <f>IF($A1131="","",SUMIFS($BR$2:$BR$2500,$W$2:$W$2500,$A1131))</f>
      </c>
      <c r="BC1131">
        <f>IF($A1131="","",SUMIFS($BS$2:$BS$2500,$W$2:$W$2500,$A1131))</f>
      </c>
      <c r="BD1131">
        <f>IF($A1131="","",SUMIFS($BT$2:$BT$2500,$W$2:$W$2500,$A1131))</f>
      </c>
      <c r="BF1131">
        <f>IF($Z1131="","",INDEX($AO$2:$AO$2000,$Z1131))</f>
      </c>
      <c r="BG1131">
        <f>IF($Z1131="","",INDEX($AP$2:$AP$2000,$Z1131))</f>
      </c>
      <c r="BH1131">
        <f>IF($Z1131="","",INDEX($AQ$2:$AQ$2000,$Z1131))</f>
      </c>
      <c r="BI1131">
        <f>IF($Z1131="","",INDEX($AR$2:$AR$2000,$Z1131))</f>
      </c>
      <c r="BJ1131">
        <f>IF($Z1131="","",INDEX($AS$2:$AS$2000,$Z1131))</f>
      </c>
      <c r="BK1131">
        <f>IF($Z1131="","",INDEX($AT$2:$AT$2000,$Z1131))</f>
      </c>
      <c r="BL1131">
        <f>IF($Z1131="","",INDEX($AU$2:$AU$2000,$Z1131))</f>
      </c>
      <c r="BM1131">
        <f>IF($Z1131="","",INDEX($AV$2:$AV$2000,$Z1131))</f>
      </c>
      <c r="BN1131">
        <f>IF($Z1131="","",INDEX($AW$2:$AW$2000,$Z1131))</f>
      </c>
      <c r="BO1131">
        <f>IF($Z1131="","",INDEX($AX$2:$AX$2000,$Z1131))</f>
      </c>
      <c r="BP1131">
        <f>IF($Z1131="","",INDEX($AY$2:$AY$2000,$Z1131))</f>
      </c>
      <c r="BQ1131">
        <f>IF($Z1131="","",INDEX($AZ$2:$AZ$2000,$Z1131))</f>
      </c>
      <c r="BR1131">
        <f>IF($Z1131="","",INDEX($BA$2:$BA$2000,$Z1131))</f>
      </c>
      <c r="BS1131">
        <f>IF($Z1131="","",INDEX($BB$2:$BB$2000,$Z1131))</f>
      </c>
      <c r="BT1131">
        <f>IF($Z1131="","",INDEX($BC$2:$BC$2000,$Z1131))</f>
      </c>
      <c r="BV1131">
        <f>IF(OR($A1131="",$P1131&lt;&gt;"Yes",$AH1131="Yes"),"",1+N($AG1131))</f>
      </c>
      <c r="BW1131">
        <f>IF($A1131="","",COUNTIFS($W$2:$W$2500,$A1131,$BZ$2:$BZ$2500,"Yes")+COUNTIFS($X$2:$X$2500,$A1131,$BY$2:$BY$2500,"Yes"))</f>
      </c>
      <c r="BX1131">
        <f>IF(OR($A1131="",$P1131="Yes"),"",IF(N($BW1131)=0,0,1+SUMIFS($CB$2:$CB$2500,$W$2:$W$2500,$A1131)+SUMIFS($CA$2:$CA$2500,$X$2:$X$2500,$A1131)))</f>
      </c>
      <c r="BY1131" t="str">
        <f>IF($Y1131="","",INDEX($AH$2:$AH$2000,$Y1131)&amp;"")</f>
      </c>
      <c r="BZ1131" t="str">
        <f>IF($Z1131="","",INDEX($AH$2:$AH$2000,$Z1131)&amp;"")</f>
      </c>
      <c r="CA1131">
        <f>IF($Y1131="","",INDEX($BV$2:$BV$2000,$Y1131))</f>
      </c>
      <c r="CB1131">
        <f>IF($Z1131="","",INDEX($BV$2:$BV$2000,$Z1131))</f>
      </c>
    </row>
    <row r="1132">
      <c r="A1132" t="str">
        <f>IF(TRIM(INDEX(games!$A:$A,ROW()))="","",TRIM(INDEX(games!$A:$A,ROW())))</f>
      </c>
      <c r="B1132">
        <f>IF(OR($A1132="",INDEX(games!$B:$B,ROW())=""),"",INDEX(games!$B:$B,ROW()))</f>
      </c>
      <c r="C1132" t="str">
        <f>IF(OR($A1132="",INDEX(games!$C:$C,ROW())=""),"",INDEX(games!$C:$C,ROW()))</f>
      </c>
      <c r="D1132">
        <f>IF($A1132="","",COUNTIF($W$2:$W$2500,$A1132)+COUNTIF($X$2:$X$2500,$A1132))</f>
      </c>
      <c r="E1132">
        <f>IF($A1132="","",IFERROR(MATCH($C1132,$R$2:$R$5,0),0))</f>
      </c>
      <c r="F1132">
        <f>IF($A1132="","",MOD(ROW(),34))</f>
      </c>
      <c r="G1132">
        <f>IF($A1132="",NA(),IF($C1132="Action",$B1132,NA()))</f>
      </c>
      <c r="H1132">
        <f>IF($A1132="",NA(),IF($C1132="Action",1+$F1132*0.023,NA()))</f>
      </c>
      <c r="I1132">
        <f>IF($A1132="",NA(),IF($C1132="Strategy",$B1132,NA()))</f>
      </c>
      <c r="J1132">
        <f>IF($A1132="",NA(),IF($C1132="Strategy",2+$F1132*0.023,NA()))</f>
      </c>
      <c r="K1132">
        <f>IF($A1132="",NA(),IF($C1132="Deckbuilder",$B1132,NA()))</f>
      </c>
      <c r="L1132">
        <f>IF($A1132="",NA(),IF($C1132="Deckbuilder",3+$F1132*0.023,NA()))</f>
      </c>
      <c r="M1132">
        <f>IF($A1132="",NA(),IF($C1132="Traditional",$B1132,NA()))</f>
      </c>
      <c r="N1132">
        <f>IF($A1132="",NA(),IF($C1132="Traditional",4+$F1132*0.023,NA()))</f>
      </c>
      <c r="O1132">
        <f>IF($A1132="","",$D1132+ROW()/1000000)</f>
      </c>
      <c r="P1132" t="str">
        <f>IF(OR($A1132="",INDEX(games!$H:$H,ROW())=""),"",INDEX(games!$H:$H,ROW()))</f>
      </c>
      <c r="Q1132">
        <f>IF(OR($A1132="",$P1132&lt;&gt;"Yes"),"",$D1132+ROW()/1000000)</f>
      </c>
      <c r="T1132">
        <f>IF($Y1132="","",INDEX($B$2:$B$2000,$Y1132))</f>
      </c>
      <c r="U1132">
        <f>IF($Z1132="","",INDEX($B$2:$B$2000,$Z1132))</f>
      </c>
      <c r="V1132">
        <f>IF(OR($T1132="",$U1132=""),"",$U1132-$T1132)</f>
      </c>
      <c r="W1132" t="str">
        <f>IF(TRIM(INDEX(connections!$A:$A,ROW()))="","",TRIM(INDEX(connections!$A:$A,ROW())))</f>
      </c>
      <c r="X1132" t="str">
        <f>IF($W1132="","",TRIM(INDEX(connections!$B:$B,ROW())))</f>
      </c>
      <c r="Y1132">
        <f>IF($W1132="","",IFERROR(MATCH($W1132,$A$2:$A$2000,0),""))</f>
      </c>
      <c r="Z1132">
        <f>IF($X1132="","",IFERROR(MATCH($X1132,$A$2:$A$2000,0),""))</f>
      </c>
      <c r="AA1132" t="str">
        <f>IF($Y1132="","",INDEX($P$2:$P$2000,$Y1132))</f>
      </c>
      <c r="AB1132" t="str">
        <f>IF($Z1132="","",INDEX($P$2:$P$2000,$Z1132))</f>
      </c>
      <c r="AC1132">
        <f>IF(AND($AA1132="Yes",$AB1132="Yes"),1,"")</f>
      </c>
      <c r="AD1132">
        <f>IF(OR($Y1132="",$Z1132=""),"",IF(INDEX($C$2:$C$2000,$Y1132)=INDEX($C$2:$C$2000,$Z1132),0,1))</f>
      </c>
      <c r="AE1132">
        <f>IF($AC1132&lt;&gt;1,"",IF(AND(INDEX($AG$2:$AG$2000,$Y1132)=1,INDEX($AG$2:$AG$2000,$Z1132)=1),1,""))</f>
      </c>
      <c r="AG1132">
        <f>IF($A1132="","",COUNTIFS($W$2:$W$2500,$A1132,$AB$2:$AB$2500,"Yes")+COUNTIFS($X$2:$X$2500,$A1132,$AA$2:$AA$2500,"Yes"))</f>
      </c>
      <c r="AH1132" t="str">
        <f>IF(OR($P1132&lt;&gt;"Yes",N($AG1132)=0),"",IF(AND($AG1132=1,COUNTIFS($W$2:$W$2500,$A1132,$AE$2:$AE$2500,1)+COUNTIFS($X$2:$X$2500,$A1132,$AE$2:$AE$2500,1)&gt;0),"","Yes"))</f>
      </c>
      <c r="AI1132">
        <f>IF($AH1132="Yes",$AG1132,"")</f>
      </c>
      <c r="AJ1132">
        <f>IF($AI1132="","",$AI1132+ROW()/1000000)</f>
      </c>
      <c r="AK1132">
        <f>IF(OR($A1132="",$P1132="Yes",N($AG1132)=0),"",$AG1132+ROW()/1000000)</f>
      </c>
      <c r="AL1132" t="str">
        <f>IF($A1132="","",INDEX(games!$J:$J,ROW())&amp;"")</f>
      </c>
      <c r="AM1132">
        <f>IF($A1132="","",SUMPRODUCT($AO1132:$BD1132,'Map Analysis'!$AP$2^{0,1,2,3,4,5,6,7,8,9,10,11,12,13,14,15}))</f>
      </c>
      <c r="AN1132">
        <f>IF($A1132="","",$AM1132+ROW()/10000000)</f>
      </c>
      <c r="AO1132">
        <f>IF($A1132="","",COUNTIF($W$2:$W$2500,$A1132))</f>
      </c>
      <c r="AP1132">
        <f>IF($A1132="","",SUMIFS($BF$2:$BF$2500,$W$2:$W$2500,$A1132))</f>
      </c>
      <c r="AQ1132">
        <f>IF($A1132="","",SUMIFS($BG$2:$BG$2500,$W$2:$W$2500,$A1132))</f>
      </c>
      <c r="AR1132">
        <f>IF($A1132="","",SUMIFS($BH$2:$BH$2500,$W$2:$W$2500,$A1132))</f>
      </c>
      <c r="AS1132">
        <f>IF($A1132="","",SUMIFS($BI$2:$BI$2500,$W$2:$W$2500,$A1132))</f>
      </c>
      <c r="AT1132">
        <f>IF($A1132="","",SUMIFS($BJ$2:$BJ$2500,$W$2:$W$2500,$A1132))</f>
      </c>
      <c r="AU1132">
        <f>IF($A1132="","",SUMIFS($BK$2:$BK$2500,$W$2:$W$2500,$A1132))</f>
      </c>
      <c r="AV1132">
        <f>IF($A1132="","",SUMIFS($BL$2:$BL$2500,$W$2:$W$2500,$A1132))</f>
      </c>
      <c r="AW1132">
        <f>IF($A1132="","",SUMIFS($BM$2:$BM$2500,$W$2:$W$2500,$A1132))</f>
      </c>
      <c r="AX1132">
        <f>IF($A1132="","",SUMIFS($BN$2:$BN$2500,$W$2:$W$2500,$A1132))</f>
      </c>
      <c r="AY1132">
        <f>IF($A1132="","",SUMIFS($BO$2:$BO$2500,$W$2:$W$2500,$A1132))</f>
      </c>
      <c r="AZ1132">
        <f>IF($A1132="","",SUMIFS($BP$2:$BP$2500,$W$2:$W$2500,$A1132))</f>
      </c>
      <c r="BA1132">
        <f>IF($A1132="","",SUMIFS($BQ$2:$BQ$2500,$W$2:$W$2500,$A1132))</f>
      </c>
      <c r="BB1132">
        <f>IF($A1132="","",SUMIFS($BR$2:$BR$2500,$W$2:$W$2500,$A1132))</f>
      </c>
      <c r="BC1132">
        <f>IF($A1132="","",SUMIFS($BS$2:$BS$2500,$W$2:$W$2500,$A1132))</f>
      </c>
      <c r="BD1132">
        <f>IF($A1132="","",SUMIFS($BT$2:$BT$2500,$W$2:$W$2500,$A1132))</f>
      </c>
      <c r="BF1132">
        <f>IF($Z1132="","",INDEX($AO$2:$AO$2000,$Z1132))</f>
      </c>
      <c r="BG1132">
        <f>IF($Z1132="","",INDEX($AP$2:$AP$2000,$Z1132))</f>
      </c>
      <c r="BH1132">
        <f>IF($Z1132="","",INDEX($AQ$2:$AQ$2000,$Z1132))</f>
      </c>
      <c r="BI1132">
        <f>IF($Z1132="","",INDEX($AR$2:$AR$2000,$Z1132))</f>
      </c>
      <c r="BJ1132">
        <f>IF($Z1132="","",INDEX($AS$2:$AS$2000,$Z1132))</f>
      </c>
      <c r="BK1132">
        <f>IF($Z1132="","",INDEX($AT$2:$AT$2000,$Z1132))</f>
      </c>
      <c r="BL1132">
        <f>IF($Z1132="","",INDEX($AU$2:$AU$2000,$Z1132))</f>
      </c>
      <c r="BM1132">
        <f>IF($Z1132="","",INDEX($AV$2:$AV$2000,$Z1132))</f>
      </c>
      <c r="BN1132">
        <f>IF($Z1132="","",INDEX($AW$2:$AW$2000,$Z1132))</f>
      </c>
      <c r="BO1132">
        <f>IF($Z1132="","",INDEX($AX$2:$AX$2000,$Z1132))</f>
      </c>
      <c r="BP1132">
        <f>IF($Z1132="","",INDEX($AY$2:$AY$2000,$Z1132))</f>
      </c>
      <c r="BQ1132">
        <f>IF($Z1132="","",INDEX($AZ$2:$AZ$2000,$Z1132))</f>
      </c>
      <c r="BR1132">
        <f>IF($Z1132="","",INDEX($BA$2:$BA$2000,$Z1132))</f>
      </c>
      <c r="BS1132">
        <f>IF($Z1132="","",INDEX($BB$2:$BB$2000,$Z1132))</f>
      </c>
      <c r="BT1132">
        <f>IF($Z1132="","",INDEX($BC$2:$BC$2000,$Z1132))</f>
      </c>
      <c r="BV1132">
        <f>IF(OR($A1132="",$P1132&lt;&gt;"Yes",$AH1132="Yes"),"",1+N($AG1132))</f>
      </c>
      <c r="BW1132">
        <f>IF($A1132="","",COUNTIFS($W$2:$W$2500,$A1132,$BZ$2:$BZ$2500,"Yes")+COUNTIFS($X$2:$X$2500,$A1132,$BY$2:$BY$2500,"Yes"))</f>
      </c>
      <c r="BX1132">
        <f>IF(OR($A1132="",$P1132="Yes"),"",IF(N($BW1132)=0,0,1+SUMIFS($CB$2:$CB$2500,$W$2:$W$2500,$A1132)+SUMIFS($CA$2:$CA$2500,$X$2:$X$2500,$A1132)))</f>
      </c>
      <c r="BY1132" t="str">
        <f>IF($Y1132="","",INDEX($AH$2:$AH$2000,$Y1132)&amp;"")</f>
      </c>
      <c r="BZ1132" t="str">
        <f>IF($Z1132="","",INDEX($AH$2:$AH$2000,$Z1132)&amp;"")</f>
      </c>
      <c r="CA1132">
        <f>IF($Y1132="","",INDEX($BV$2:$BV$2000,$Y1132))</f>
      </c>
      <c r="CB1132">
        <f>IF($Z1132="","",INDEX($BV$2:$BV$2000,$Z1132))</f>
      </c>
    </row>
    <row r="1133">
      <c r="A1133" t="str">
        <f>IF(TRIM(INDEX(games!$A:$A,ROW()))="","",TRIM(INDEX(games!$A:$A,ROW())))</f>
      </c>
      <c r="B1133">
        <f>IF(OR($A1133="",INDEX(games!$B:$B,ROW())=""),"",INDEX(games!$B:$B,ROW()))</f>
      </c>
      <c r="C1133" t="str">
        <f>IF(OR($A1133="",INDEX(games!$C:$C,ROW())=""),"",INDEX(games!$C:$C,ROW()))</f>
      </c>
      <c r="D1133">
        <f>IF($A1133="","",COUNTIF($W$2:$W$2500,$A1133)+COUNTIF($X$2:$X$2500,$A1133))</f>
      </c>
      <c r="E1133">
        <f>IF($A1133="","",IFERROR(MATCH($C1133,$R$2:$R$5,0),0))</f>
      </c>
      <c r="F1133">
        <f>IF($A1133="","",MOD(ROW(),34))</f>
      </c>
      <c r="G1133">
        <f>IF($A1133="",NA(),IF($C1133="Action",$B1133,NA()))</f>
      </c>
      <c r="H1133">
        <f>IF($A1133="",NA(),IF($C1133="Action",1+$F1133*0.023,NA()))</f>
      </c>
      <c r="I1133">
        <f>IF($A1133="",NA(),IF($C1133="Strategy",$B1133,NA()))</f>
      </c>
      <c r="J1133">
        <f>IF($A1133="",NA(),IF($C1133="Strategy",2+$F1133*0.023,NA()))</f>
      </c>
      <c r="K1133">
        <f>IF($A1133="",NA(),IF($C1133="Deckbuilder",$B1133,NA()))</f>
      </c>
      <c r="L1133">
        <f>IF($A1133="",NA(),IF($C1133="Deckbuilder",3+$F1133*0.023,NA()))</f>
      </c>
      <c r="M1133">
        <f>IF($A1133="",NA(),IF($C1133="Traditional",$B1133,NA()))</f>
      </c>
      <c r="N1133">
        <f>IF($A1133="",NA(),IF($C1133="Traditional",4+$F1133*0.023,NA()))</f>
      </c>
      <c r="O1133">
        <f>IF($A1133="","",$D1133+ROW()/1000000)</f>
      </c>
      <c r="P1133" t="str">
        <f>IF(OR($A1133="",INDEX(games!$H:$H,ROW())=""),"",INDEX(games!$H:$H,ROW()))</f>
      </c>
      <c r="Q1133">
        <f>IF(OR($A1133="",$P1133&lt;&gt;"Yes"),"",$D1133+ROW()/1000000)</f>
      </c>
      <c r="T1133">
        <f>IF($Y1133="","",INDEX($B$2:$B$2000,$Y1133))</f>
      </c>
      <c r="U1133">
        <f>IF($Z1133="","",INDEX($B$2:$B$2000,$Z1133))</f>
      </c>
      <c r="V1133">
        <f>IF(OR($T1133="",$U1133=""),"",$U1133-$T1133)</f>
      </c>
      <c r="W1133" t="str">
        <f>IF(TRIM(INDEX(connections!$A:$A,ROW()))="","",TRIM(INDEX(connections!$A:$A,ROW())))</f>
      </c>
      <c r="X1133" t="str">
        <f>IF($W1133="","",TRIM(INDEX(connections!$B:$B,ROW())))</f>
      </c>
      <c r="Y1133">
        <f>IF($W1133="","",IFERROR(MATCH($W1133,$A$2:$A$2000,0),""))</f>
      </c>
      <c r="Z1133">
        <f>IF($X1133="","",IFERROR(MATCH($X1133,$A$2:$A$2000,0),""))</f>
      </c>
      <c r="AA1133" t="str">
        <f>IF($Y1133="","",INDEX($P$2:$P$2000,$Y1133))</f>
      </c>
      <c r="AB1133" t="str">
        <f>IF($Z1133="","",INDEX($P$2:$P$2000,$Z1133))</f>
      </c>
      <c r="AC1133">
        <f>IF(AND($AA1133="Yes",$AB1133="Yes"),1,"")</f>
      </c>
      <c r="AD1133">
        <f>IF(OR($Y1133="",$Z1133=""),"",IF(INDEX($C$2:$C$2000,$Y1133)=INDEX($C$2:$C$2000,$Z1133),0,1))</f>
      </c>
      <c r="AE1133">
        <f>IF($AC1133&lt;&gt;1,"",IF(AND(INDEX($AG$2:$AG$2000,$Y1133)=1,INDEX($AG$2:$AG$2000,$Z1133)=1),1,""))</f>
      </c>
      <c r="AG1133">
        <f>IF($A1133="","",COUNTIFS($W$2:$W$2500,$A1133,$AB$2:$AB$2500,"Yes")+COUNTIFS($X$2:$X$2500,$A1133,$AA$2:$AA$2500,"Yes"))</f>
      </c>
      <c r="AH1133" t="str">
        <f>IF(OR($P1133&lt;&gt;"Yes",N($AG1133)=0),"",IF(AND($AG1133=1,COUNTIFS($W$2:$W$2500,$A1133,$AE$2:$AE$2500,1)+COUNTIFS($X$2:$X$2500,$A1133,$AE$2:$AE$2500,1)&gt;0),"","Yes"))</f>
      </c>
      <c r="AI1133">
        <f>IF($AH1133="Yes",$AG1133,"")</f>
      </c>
      <c r="AJ1133">
        <f>IF($AI1133="","",$AI1133+ROW()/1000000)</f>
      </c>
      <c r="AK1133">
        <f>IF(OR($A1133="",$P1133="Yes",N($AG1133)=0),"",$AG1133+ROW()/1000000)</f>
      </c>
      <c r="AL1133" t="str">
        <f>IF($A1133="","",INDEX(games!$J:$J,ROW())&amp;"")</f>
      </c>
      <c r="AM1133">
        <f>IF($A1133="","",SUMPRODUCT($AO1133:$BD1133,'Map Analysis'!$AP$2^{0,1,2,3,4,5,6,7,8,9,10,11,12,13,14,15}))</f>
      </c>
      <c r="AN1133">
        <f>IF($A1133="","",$AM1133+ROW()/10000000)</f>
      </c>
      <c r="AO1133">
        <f>IF($A1133="","",COUNTIF($W$2:$W$2500,$A1133))</f>
      </c>
      <c r="AP1133">
        <f>IF($A1133="","",SUMIFS($BF$2:$BF$2500,$W$2:$W$2500,$A1133))</f>
      </c>
      <c r="AQ1133">
        <f>IF($A1133="","",SUMIFS($BG$2:$BG$2500,$W$2:$W$2500,$A1133))</f>
      </c>
      <c r="AR1133">
        <f>IF($A1133="","",SUMIFS($BH$2:$BH$2500,$W$2:$W$2500,$A1133))</f>
      </c>
      <c r="AS1133">
        <f>IF($A1133="","",SUMIFS($BI$2:$BI$2500,$W$2:$W$2500,$A1133))</f>
      </c>
      <c r="AT1133">
        <f>IF($A1133="","",SUMIFS($BJ$2:$BJ$2500,$W$2:$W$2500,$A1133))</f>
      </c>
      <c r="AU1133">
        <f>IF($A1133="","",SUMIFS($BK$2:$BK$2500,$W$2:$W$2500,$A1133))</f>
      </c>
      <c r="AV1133">
        <f>IF($A1133="","",SUMIFS($BL$2:$BL$2500,$W$2:$W$2500,$A1133))</f>
      </c>
      <c r="AW1133">
        <f>IF($A1133="","",SUMIFS($BM$2:$BM$2500,$W$2:$W$2500,$A1133))</f>
      </c>
      <c r="AX1133">
        <f>IF($A1133="","",SUMIFS($BN$2:$BN$2500,$W$2:$W$2500,$A1133))</f>
      </c>
      <c r="AY1133">
        <f>IF($A1133="","",SUMIFS($BO$2:$BO$2500,$W$2:$W$2500,$A1133))</f>
      </c>
      <c r="AZ1133">
        <f>IF($A1133="","",SUMIFS($BP$2:$BP$2500,$W$2:$W$2500,$A1133))</f>
      </c>
      <c r="BA1133">
        <f>IF($A1133="","",SUMIFS($BQ$2:$BQ$2500,$W$2:$W$2500,$A1133))</f>
      </c>
      <c r="BB1133">
        <f>IF($A1133="","",SUMIFS($BR$2:$BR$2500,$W$2:$W$2500,$A1133))</f>
      </c>
      <c r="BC1133">
        <f>IF($A1133="","",SUMIFS($BS$2:$BS$2500,$W$2:$W$2500,$A1133))</f>
      </c>
      <c r="BD1133">
        <f>IF($A1133="","",SUMIFS($BT$2:$BT$2500,$W$2:$W$2500,$A1133))</f>
      </c>
      <c r="BF1133">
        <f>IF($Z1133="","",INDEX($AO$2:$AO$2000,$Z1133))</f>
      </c>
      <c r="BG1133">
        <f>IF($Z1133="","",INDEX($AP$2:$AP$2000,$Z1133))</f>
      </c>
      <c r="BH1133">
        <f>IF($Z1133="","",INDEX($AQ$2:$AQ$2000,$Z1133))</f>
      </c>
      <c r="BI1133">
        <f>IF($Z1133="","",INDEX($AR$2:$AR$2000,$Z1133))</f>
      </c>
      <c r="BJ1133">
        <f>IF($Z1133="","",INDEX($AS$2:$AS$2000,$Z1133))</f>
      </c>
      <c r="BK1133">
        <f>IF($Z1133="","",INDEX($AT$2:$AT$2000,$Z1133))</f>
      </c>
      <c r="BL1133">
        <f>IF($Z1133="","",INDEX($AU$2:$AU$2000,$Z1133))</f>
      </c>
      <c r="BM1133">
        <f>IF($Z1133="","",INDEX($AV$2:$AV$2000,$Z1133))</f>
      </c>
      <c r="BN1133">
        <f>IF($Z1133="","",INDEX($AW$2:$AW$2000,$Z1133))</f>
      </c>
      <c r="BO1133">
        <f>IF($Z1133="","",INDEX($AX$2:$AX$2000,$Z1133))</f>
      </c>
      <c r="BP1133">
        <f>IF($Z1133="","",INDEX($AY$2:$AY$2000,$Z1133))</f>
      </c>
      <c r="BQ1133">
        <f>IF($Z1133="","",INDEX($AZ$2:$AZ$2000,$Z1133))</f>
      </c>
      <c r="BR1133">
        <f>IF($Z1133="","",INDEX($BA$2:$BA$2000,$Z1133))</f>
      </c>
      <c r="BS1133">
        <f>IF($Z1133="","",INDEX($BB$2:$BB$2000,$Z1133))</f>
      </c>
      <c r="BT1133">
        <f>IF($Z1133="","",INDEX($BC$2:$BC$2000,$Z1133))</f>
      </c>
      <c r="BV1133">
        <f>IF(OR($A1133="",$P1133&lt;&gt;"Yes",$AH1133="Yes"),"",1+N($AG1133))</f>
      </c>
      <c r="BW1133">
        <f>IF($A1133="","",COUNTIFS($W$2:$W$2500,$A1133,$BZ$2:$BZ$2500,"Yes")+COUNTIFS($X$2:$X$2500,$A1133,$BY$2:$BY$2500,"Yes"))</f>
      </c>
      <c r="BX1133">
        <f>IF(OR($A1133="",$P1133="Yes"),"",IF(N($BW1133)=0,0,1+SUMIFS($CB$2:$CB$2500,$W$2:$W$2500,$A1133)+SUMIFS($CA$2:$CA$2500,$X$2:$X$2500,$A1133)))</f>
      </c>
      <c r="BY1133" t="str">
        <f>IF($Y1133="","",INDEX($AH$2:$AH$2000,$Y1133)&amp;"")</f>
      </c>
      <c r="BZ1133" t="str">
        <f>IF($Z1133="","",INDEX($AH$2:$AH$2000,$Z1133)&amp;"")</f>
      </c>
      <c r="CA1133">
        <f>IF($Y1133="","",INDEX($BV$2:$BV$2000,$Y1133))</f>
      </c>
      <c r="CB1133">
        <f>IF($Z1133="","",INDEX($BV$2:$BV$2000,$Z1133))</f>
      </c>
    </row>
    <row r="1134">
      <c r="A1134" t="str">
        <f>IF(TRIM(INDEX(games!$A:$A,ROW()))="","",TRIM(INDEX(games!$A:$A,ROW())))</f>
      </c>
      <c r="B1134">
        <f>IF(OR($A1134="",INDEX(games!$B:$B,ROW())=""),"",INDEX(games!$B:$B,ROW()))</f>
      </c>
      <c r="C1134" t="str">
        <f>IF(OR($A1134="",INDEX(games!$C:$C,ROW())=""),"",INDEX(games!$C:$C,ROW()))</f>
      </c>
      <c r="D1134">
        <f>IF($A1134="","",COUNTIF($W$2:$W$2500,$A1134)+COUNTIF($X$2:$X$2500,$A1134))</f>
      </c>
      <c r="E1134">
        <f>IF($A1134="","",IFERROR(MATCH($C1134,$R$2:$R$5,0),0))</f>
      </c>
      <c r="F1134">
        <f>IF($A1134="","",MOD(ROW(),34))</f>
      </c>
      <c r="G1134">
        <f>IF($A1134="",NA(),IF($C1134="Action",$B1134,NA()))</f>
      </c>
      <c r="H1134">
        <f>IF($A1134="",NA(),IF($C1134="Action",1+$F1134*0.023,NA()))</f>
      </c>
      <c r="I1134">
        <f>IF($A1134="",NA(),IF($C1134="Strategy",$B1134,NA()))</f>
      </c>
      <c r="J1134">
        <f>IF($A1134="",NA(),IF($C1134="Strategy",2+$F1134*0.023,NA()))</f>
      </c>
      <c r="K1134">
        <f>IF($A1134="",NA(),IF($C1134="Deckbuilder",$B1134,NA()))</f>
      </c>
      <c r="L1134">
        <f>IF($A1134="",NA(),IF($C1134="Deckbuilder",3+$F1134*0.023,NA()))</f>
      </c>
      <c r="M1134">
        <f>IF($A1134="",NA(),IF($C1134="Traditional",$B1134,NA()))</f>
      </c>
      <c r="N1134">
        <f>IF($A1134="",NA(),IF($C1134="Traditional",4+$F1134*0.023,NA()))</f>
      </c>
      <c r="O1134">
        <f>IF($A1134="","",$D1134+ROW()/1000000)</f>
      </c>
      <c r="P1134" t="str">
        <f>IF(OR($A1134="",INDEX(games!$H:$H,ROW())=""),"",INDEX(games!$H:$H,ROW()))</f>
      </c>
      <c r="Q1134">
        <f>IF(OR($A1134="",$P1134&lt;&gt;"Yes"),"",$D1134+ROW()/1000000)</f>
      </c>
      <c r="T1134">
        <f>IF($Y1134="","",INDEX($B$2:$B$2000,$Y1134))</f>
      </c>
      <c r="U1134">
        <f>IF($Z1134="","",INDEX($B$2:$B$2000,$Z1134))</f>
      </c>
      <c r="V1134">
        <f>IF(OR($T1134="",$U1134=""),"",$U1134-$T1134)</f>
      </c>
      <c r="W1134" t="str">
        <f>IF(TRIM(INDEX(connections!$A:$A,ROW()))="","",TRIM(INDEX(connections!$A:$A,ROW())))</f>
      </c>
      <c r="X1134" t="str">
        <f>IF($W1134="","",TRIM(INDEX(connections!$B:$B,ROW())))</f>
      </c>
      <c r="Y1134">
        <f>IF($W1134="","",IFERROR(MATCH($W1134,$A$2:$A$2000,0),""))</f>
      </c>
      <c r="Z1134">
        <f>IF($X1134="","",IFERROR(MATCH($X1134,$A$2:$A$2000,0),""))</f>
      </c>
      <c r="AA1134" t="str">
        <f>IF($Y1134="","",INDEX($P$2:$P$2000,$Y1134))</f>
      </c>
      <c r="AB1134" t="str">
        <f>IF($Z1134="","",INDEX($P$2:$P$2000,$Z1134))</f>
      </c>
      <c r="AC1134">
        <f>IF(AND($AA1134="Yes",$AB1134="Yes"),1,"")</f>
      </c>
      <c r="AD1134">
        <f>IF(OR($Y1134="",$Z1134=""),"",IF(INDEX($C$2:$C$2000,$Y1134)=INDEX($C$2:$C$2000,$Z1134),0,1))</f>
      </c>
      <c r="AE1134">
        <f>IF($AC1134&lt;&gt;1,"",IF(AND(INDEX($AG$2:$AG$2000,$Y1134)=1,INDEX($AG$2:$AG$2000,$Z1134)=1),1,""))</f>
      </c>
      <c r="AG1134">
        <f>IF($A1134="","",COUNTIFS($W$2:$W$2500,$A1134,$AB$2:$AB$2500,"Yes")+COUNTIFS($X$2:$X$2500,$A1134,$AA$2:$AA$2500,"Yes"))</f>
      </c>
      <c r="AH1134" t="str">
        <f>IF(OR($P1134&lt;&gt;"Yes",N($AG1134)=0),"",IF(AND($AG1134=1,COUNTIFS($W$2:$W$2500,$A1134,$AE$2:$AE$2500,1)+COUNTIFS($X$2:$X$2500,$A1134,$AE$2:$AE$2500,1)&gt;0),"","Yes"))</f>
      </c>
      <c r="AI1134">
        <f>IF($AH1134="Yes",$AG1134,"")</f>
      </c>
      <c r="AJ1134">
        <f>IF($AI1134="","",$AI1134+ROW()/1000000)</f>
      </c>
      <c r="AK1134">
        <f>IF(OR($A1134="",$P1134="Yes",N($AG1134)=0),"",$AG1134+ROW()/1000000)</f>
      </c>
      <c r="AL1134" t="str">
        <f>IF($A1134="","",INDEX(games!$J:$J,ROW())&amp;"")</f>
      </c>
      <c r="AM1134">
        <f>IF($A1134="","",SUMPRODUCT($AO1134:$BD1134,'Map Analysis'!$AP$2^{0,1,2,3,4,5,6,7,8,9,10,11,12,13,14,15}))</f>
      </c>
      <c r="AN1134">
        <f>IF($A1134="","",$AM1134+ROW()/10000000)</f>
      </c>
      <c r="AO1134">
        <f>IF($A1134="","",COUNTIF($W$2:$W$2500,$A1134))</f>
      </c>
      <c r="AP1134">
        <f>IF($A1134="","",SUMIFS($BF$2:$BF$2500,$W$2:$W$2500,$A1134))</f>
      </c>
      <c r="AQ1134">
        <f>IF($A1134="","",SUMIFS($BG$2:$BG$2500,$W$2:$W$2500,$A1134))</f>
      </c>
      <c r="AR1134">
        <f>IF($A1134="","",SUMIFS($BH$2:$BH$2500,$W$2:$W$2500,$A1134))</f>
      </c>
      <c r="AS1134">
        <f>IF($A1134="","",SUMIFS($BI$2:$BI$2500,$W$2:$W$2500,$A1134))</f>
      </c>
      <c r="AT1134">
        <f>IF($A1134="","",SUMIFS($BJ$2:$BJ$2500,$W$2:$W$2500,$A1134))</f>
      </c>
      <c r="AU1134">
        <f>IF($A1134="","",SUMIFS($BK$2:$BK$2500,$W$2:$W$2500,$A1134))</f>
      </c>
      <c r="AV1134">
        <f>IF($A1134="","",SUMIFS($BL$2:$BL$2500,$W$2:$W$2500,$A1134))</f>
      </c>
      <c r="AW1134">
        <f>IF($A1134="","",SUMIFS($BM$2:$BM$2500,$W$2:$W$2500,$A1134))</f>
      </c>
      <c r="AX1134">
        <f>IF($A1134="","",SUMIFS($BN$2:$BN$2500,$W$2:$W$2500,$A1134))</f>
      </c>
      <c r="AY1134">
        <f>IF($A1134="","",SUMIFS($BO$2:$BO$2500,$W$2:$W$2500,$A1134))</f>
      </c>
      <c r="AZ1134">
        <f>IF($A1134="","",SUMIFS($BP$2:$BP$2500,$W$2:$W$2500,$A1134))</f>
      </c>
      <c r="BA1134">
        <f>IF($A1134="","",SUMIFS($BQ$2:$BQ$2500,$W$2:$W$2500,$A1134))</f>
      </c>
      <c r="BB1134">
        <f>IF($A1134="","",SUMIFS($BR$2:$BR$2500,$W$2:$W$2500,$A1134))</f>
      </c>
      <c r="BC1134">
        <f>IF($A1134="","",SUMIFS($BS$2:$BS$2500,$W$2:$W$2500,$A1134))</f>
      </c>
      <c r="BD1134">
        <f>IF($A1134="","",SUMIFS($BT$2:$BT$2500,$W$2:$W$2500,$A1134))</f>
      </c>
      <c r="BF1134">
        <f>IF($Z1134="","",INDEX($AO$2:$AO$2000,$Z1134))</f>
      </c>
      <c r="BG1134">
        <f>IF($Z1134="","",INDEX($AP$2:$AP$2000,$Z1134))</f>
      </c>
      <c r="BH1134">
        <f>IF($Z1134="","",INDEX($AQ$2:$AQ$2000,$Z1134))</f>
      </c>
      <c r="BI1134">
        <f>IF($Z1134="","",INDEX($AR$2:$AR$2000,$Z1134))</f>
      </c>
      <c r="BJ1134">
        <f>IF($Z1134="","",INDEX($AS$2:$AS$2000,$Z1134))</f>
      </c>
      <c r="BK1134">
        <f>IF($Z1134="","",INDEX($AT$2:$AT$2000,$Z1134))</f>
      </c>
      <c r="BL1134">
        <f>IF($Z1134="","",INDEX($AU$2:$AU$2000,$Z1134))</f>
      </c>
      <c r="BM1134">
        <f>IF($Z1134="","",INDEX($AV$2:$AV$2000,$Z1134))</f>
      </c>
      <c r="BN1134">
        <f>IF($Z1134="","",INDEX($AW$2:$AW$2000,$Z1134))</f>
      </c>
      <c r="BO1134">
        <f>IF($Z1134="","",INDEX($AX$2:$AX$2000,$Z1134))</f>
      </c>
      <c r="BP1134">
        <f>IF($Z1134="","",INDEX($AY$2:$AY$2000,$Z1134))</f>
      </c>
      <c r="BQ1134">
        <f>IF($Z1134="","",INDEX($AZ$2:$AZ$2000,$Z1134))</f>
      </c>
      <c r="BR1134">
        <f>IF($Z1134="","",INDEX($BA$2:$BA$2000,$Z1134))</f>
      </c>
      <c r="BS1134">
        <f>IF($Z1134="","",INDEX($BB$2:$BB$2000,$Z1134))</f>
      </c>
      <c r="BT1134">
        <f>IF($Z1134="","",INDEX($BC$2:$BC$2000,$Z1134))</f>
      </c>
      <c r="BV1134">
        <f>IF(OR($A1134="",$P1134&lt;&gt;"Yes",$AH1134="Yes"),"",1+N($AG1134))</f>
      </c>
      <c r="BW1134">
        <f>IF($A1134="","",COUNTIFS($W$2:$W$2500,$A1134,$BZ$2:$BZ$2500,"Yes")+COUNTIFS($X$2:$X$2500,$A1134,$BY$2:$BY$2500,"Yes"))</f>
      </c>
      <c r="BX1134">
        <f>IF(OR($A1134="",$P1134="Yes"),"",IF(N($BW1134)=0,0,1+SUMIFS($CB$2:$CB$2500,$W$2:$W$2500,$A1134)+SUMIFS($CA$2:$CA$2500,$X$2:$X$2500,$A1134)))</f>
      </c>
      <c r="BY1134" t="str">
        <f>IF($Y1134="","",INDEX($AH$2:$AH$2000,$Y1134)&amp;"")</f>
      </c>
      <c r="BZ1134" t="str">
        <f>IF($Z1134="","",INDEX($AH$2:$AH$2000,$Z1134)&amp;"")</f>
      </c>
      <c r="CA1134">
        <f>IF($Y1134="","",INDEX($BV$2:$BV$2000,$Y1134))</f>
      </c>
      <c r="CB1134">
        <f>IF($Z1134="","",INDEX($BV$2:$BV$2000,$Z1134))</f>
      </c>
    </row>
    <row r="1135">
      <c r="A1135" t="str">
        <f>IF(TRIM(INDEX(games!$A:$A,ROW()))="","",TRIM(INDEX(games!$A:$A,ROW())))</f>
      </c>
      <c r="B1135">
        <f>IF(OR($A1135="",INDEX(games!$B:$B,ROW())=""),"",INDEX(games!$B:$B,ROW()))</f>
      </c>
      <c r="C1135" t="str">
        <f>IF(OR($A1135="",INDEX(games!$C:$C,ROW())=""),"",INDEX(games!$C:$C,ROW()))</f>
      </c>
      <c r="D1135">
        <f>IF($A1135="","",COUNTIF($W$2:$W$2500,$A1135)+COUNTIF($X$2:$X$2500,$A1135))</f>
      </c>
      <c r="E1135">
        <f>IF($A1135="","",IFERROR(MATCH($C1135,$R$2:$R$5,0),0))</f>
      </c>
      <c r="F1135">
        <f>IF($A1135="","",MOD(ROW(),34))</f>
      </c>
      <c r="G1135">
        <f>IF($A1135="",NA(),IF($C1135="Action",$B1135,NA()))</f>
      </c>
      <c r="H1135">
        <f>IF($A1135="",NA(),IF($C1135="Action",1+$F1135*0.023,NA()))</f>
      </c>
      <c r="I1135">
        <f>IF($A1135="",NA(),IF($C1135="Strategy",$B1135,NA()))</f>
      </c>
      <c r="J1135">
        <f>IF($A1135="",NA(),IF($C1135="Strategy",2+$F1135*0.023,NA()))</f>
      </c>
      <c r="K1135">
        <f>IF($A1135="",NA(),IF($C1135="Deckbuilder",$B1135,NA()))</f>
      </c>
      <c r="L1135">
        <f>IF($A1135="",NA(),IF($C1135="Deckbuilder",3+$F1135*0.023,NA()))</f>
      </c>
      <c r="M1135">
        <f>IF($A1135="",NA(),IF($C1135="Traditional",$B1135,NA()))</f>
      </c>
      <c r="N1135">
        <f>IF($A1135="",NA(),IF($C1135="Traditional",4+$F1135*0.023,NA()))</f>
      </c>
      <c r="O1135">
        <f>IF($A1135="","",$D1135+ROW()/1000000)</f>
      </c>
      <c r="P1135" t="str">
        <f>IF(OR($A1135="",INDEX(games!$H:$H,ROW())=""),"",INDEX(games!$H:$H,ROW()))</f>
      </c>
      <c r="Q1135">
        <f>IF(OR($A1135="",$P1135&lt;&gt;"Yes"),"",$D1135+ROW()/1000000)</f>
      </c>
      <c r="T1135">
        <f>IF($Y1135="","",INDEX($B$2:$B$2000,$Y1135))</f>
      </c>
      <c r="U1135">
        <f>IF($Z1135="","",INDEX($B$2:$B$2000,$Z1135))</f>
      </c>
      <c r="V1135">
        <f>IF(OR($T1135="",$U1135=""),"",$U1135-$T1135)</f>
      </c>
      <c r="W1135" t="str">
        <f>IF(TRIM(INDEX(connections!$A:$A,ROW()))="","",TRIM(INDEX(connections!$A:$A,ROW())))</f>
      </c>
      <c r="X1135" t="str">
        <f>IF($W1135="","",TRIM(INDEX(connections!$B:$B,ROW())))</f>
      </c>
      <c r="Y1135">
        <f>IF($W1135="","",IFERROR(MATCH($W1135,$A$2:$A$2000,0),""))</f>
      </c>
      <c r="Z1135">
        <f>IF($X1135="","",IFERROR(MATCH($X1135,$A$2:$A$2000,0),""))</f>
      </c>
      <c r="AA1135" t="str">
        <f>IF($Y1135="","",INDEX($P$2:$P$2000,$Y1135))</f>
      </c>
      <c r="AB1135" t="str">
        <f>IF($Z1135="","",INDEX($P$2:$P$2000,$Z1135))</f>
      </c>
      <c r="AC1135">
        <f>IF(AND($AA1135="Yes",$AB1135="Yes"),1,"")</f>
      </c>
      <c r="AD1135">
        <f>IF(OR($Y1135="",$Z1135=""),"",IF(INDEX($C$2:$C$2000,$Y1135)=INDEX($C$2:$C$2000,$Z1135),0,1))</f>
      </c>
      <c r="AE1135">
        <f>IF($AC1135&lt;&gt;1,"",IF(AND(INDEX($AG$2:$AG$2000,$Y1135)=1,INDEX($AG$2:$AG$2000,$Z1135)=1),1,""))</f>
      </c>
      <c r="AG1135">
        <f>IF($A1135="","",COUNTIFS($W$2:$W$2500,$A1135,$AB$2:$AB$2500,"Yes")+COUNTIFS($X$2:$X$2500,$A1135,$AA$2:$AA$2500,"Yes"))</f>
      </c>
      <c r="AH1135" t="str">
        <f>IF(OR($P1135&lt;&gt;"Yes",N($AG1135)=0),"",IF(AND($AG1135=1,COUNTIFS($W$2:$W$2500,$A1135,$AE$2:$AE$2500,1)+COUNTIFS($X$2:$X$2500,$A1135,$AE$2:$AE$2500,1)&gt;0),"","Yes"))</f>
      </c>
      <c r="AI1135">
        <f>IF($AH1135="Yes",$AG1135,"")</f>
      </c>
      <c r="AJ1135">
        <f>IF($AI1135="","",$AI1135+ROW()/1000000)</f>
      </c>
      <c r="AK1135">
        <f>IF(OR($A1135="",$P1135="Yes",N($AG1135)=0),"",$AG1135+ROW()/1000000)</f>
      </c>
      <c r="AL1135" t="str">
        <f>IF($A1135="","",INDEX(games!$J:$J,ROW())&amp;"")</f>
      </c>
      <c r="AM1135">
        <f>IF($A1135="","",SUMPRODUCT($AO1135:$BD1135,'Map Analysis'!$AP$2^{0,1,2,3,4,5,6,7,8,9,10,11,12,13,14,15}))</f>
      </c>
      <c r="AN1135">
        <f>IF($A1135="","",$AM1135+ROW()/10000000)</f>
      </c>
      <c r="AO1135">
        <f>IF($A1135="","",COUNTIF($W$2:$W$2500,$A1135))</f>
      </c>
      <c r="AP1135">
        <f>IF($A1135="","",SUMIFS($BF$2:$BF$2500,$W$2:$W$2500,$A1135))</f>
      </c>
      <c r="AQ1135">
        <f>IF($A1135="","",SUMIFS($BG$2:$BG$2500,$W$2:$W$2500,$A1135))</f>
      </c>
      <c r="AR1135">
        <f>IF($A1135="","",SUMIFS($BH$2:$BH$2500,$W$2:$W$2500,$A1135))</f>
      </c>
      <c r="AS1135">
        <f>IF($A1135="","",SUMIFS($BI$2:$BI$2500,$W$2:$W$2500,$A1135))</f>
      </c>
      <c r="AT1135">
        <f>IF($A1135="","",SUMIFS($BJ$2:$BJ$2500,$W$2:$W$2500,$A1135))</f>
      </c>
      <c r="AU1135">
        <f>IF($A1135="","",SUMIFS($BK$2:$BK$2500,$W$2:$W$2500,$A1135))</f>
      </c>
      <c r="AV1135">
        <f>IF($A1135="","",SUMIFS($BL$2:$BL$2500,$W$2:$W$2500,$A1135))</f>
      </c>
      <c r="AW1135">
        <f>IF($A1135="","",SUMIFS($BM$2:$BM$2500,$W$2:$W$2500,$A1135))</f>
      </c>
      <c r="AX1135">
        <f>IF($A1135="","",SUMIFS($BN$2:$BN$2500,$W$2:$W$2500,$A1135))</f>
      </c>
      <c r="AY1135">
        <f>IF($A1135="","",SUMIFS($BO$2:$BO$2500,$W$2:$W$2500,$A1135))</f>
      </c>
      <c r="AZ1135">
        <f>IF($A1135="","",SUMIFS($BP$2:$BP$2500,$W$2:$W$2500,$A1135))</f>
      </c>
      <c r="BA1135">
        <f>IF($A1135="","",SUMIFS($BQ$2:$BQ$2500,$W$2:$W$2500,$A1135))</f>
      </c>
      <c r="BB1135">
        <f>IF($A1135="","",SUMIFS($BR$2:$BR$2500,$W$2:$W$2500,$A1135))</f>
      </c>
      <c r="BC1135">
        <f>IF($A1135="","",SUMIFS($BS$2:$BS$2500,$W$2:$W$2500,$A1135))</f>
      </c>
      <c r="BD1135">
        <f>IF($A1135="","",SUMIFS($BT$2:$BT$2500,$W$2:$W$2500,$A1135))</f>
      </c>
      <c r="BF1135">
        <f>IF($Z1135="","",INDEX($AO$2:$AO$2000,$Z1135))</f>
      </c>
      <c r="BG1135">
        <f>IF($Z1135="","",INDEX($AP$2:$AP$2000,$Z1135))</f>
      </c>
      <c r="BH1135">
        <f>IF($Z1135="","",INDEX($AQ$2:$AQ$2000,$Z1135))</f>
      </c>
      <c r="BI1135">
        <f>IF($Z1135="","",INDEX($AR$2:$AR$2000,$Z1135))</f>
      </c>
      <c r="BJ1135">
        <f>IF($Z1135="","",INDEX($AS$2:$AS$2000,$Z1135))</f>
      </c>
      <c r="BK1135">
        <f>IF($Z1135="","",INDEX($AT$2:$AT$2000,$Z1135))</f>
      </c>
      <c r="BL1135">
        <f>IF($Z1135="","",INDEX($AU$2:$AU$2000,$Z1135))</f>
      </c>
      <c r="BM1135">
        <f>IF($Z1135="","",INDEX($AV$2:$AV$2000,$Z1135))</f>
      </c>
      <c r="BN1135">
        <f>IF($Z1135="","",INDEX($AW$2:$AW$2000,$Z1135))</f>
      </c>
      <c r="BO1135">
        <f>IF($Z1135="","",INDEX($AX$2:$AX$2000,$Z1135))</f>
      </c>
      <c r="BP1135">
        <f>IF($Z1135="","",INDEX($AY$2:$AY$2000,$Z1135))</f>
      </c>
      <c r="BQ1135">
        <f>IF($Z1135="","",INDEX($AZ$2:$AZ$2000,$Z1135))</f>
      </c>
      <c r="BR1135">
        <f>IF($Z1135="","",INDEX($BA$2:$BA$2000,$Z1135))</f>
      </c>
      <c r="BS1135">
        <f>IF($Z1135="","",INDEX($BB$2:$BB$2000,$Z1135))</f>
      </c>
      <c r="BT1135">
        <f>IF($Z1135="","",INDEX($BC$2:$BC$2000,$Z1135))</f>
      </c>
      <c r="BV1135">
        <f>IF(OR($A1135="",$P1135&lt;&gt;"Yes",$AH1135="Yes"),"",1+N($AG1135))</f>
      </c>
      <c r="BW1135">
        <f>IF($A1135="","",COUNTIFS($W$2:$W$2500,$A1135,$BZ$2:$BZ$2500,"Yes")+COUNTIFS($X$2:$X$2500,$A1135,$BY$2:$BY$2500,"Yes"))</f>
      </c>
      <c r="BX1135">
        <f>IF(OR($A1135="",$P1135="Yes"),"",IF(N($BW1135)=0,0,1+SUMIFS($CB$2:$CB$2500,$W$2:$W$2500,$A1135)+SUMIFS($CA$2:$CA$2500,$X$2:$X$2500,$A1135)))</f>
      </c>
      <c r="BY1135" t="str">
        <f>IF($Y1135="","",INDEX($AH$2:$AH$2000,$Y1135)&amp;"")</f>
      </c>
      <c r="BZ1135" t="str">
        <f>IF($Z1135="","",INDEX($AH$2:$AH$2000,$Z1135)&amp;"")</f>
      </c>
      <c r="CA1135">
        <f>IF($Y1135="","",INDEX($BV$2:$BV$2000,$Y1135))</f>
      </c>
      <c r="CB1135">
        <f>IF($Z1135="","",INDEX($BV$2:$BV$2000,$Z1135))</f>
      </c>
    </row>
    <row r="1136">
      <c r="A1136" t="str">
        <f>IF(TRIM(INDEX(games!$A:$A,ROW()))="","",TRIM(INDEX(games!$A:$A,ROW())))</f>
      </c>
      <c r="B1136">
        <f>IF(OR($A1136="",INDEX(games!$B:$B,ROW())=""),"",INDEX(games!$B:$B,ROW()))</f>
      </c>
      <c r="C1136" t="str">
        <f>IF(OR($A1136="",INDEX(games!$C:$C,ROW())=""),"",INDEX(games!$C:$C,ROW()))</f>
      </c>
      <c r="D1136">
        <f>IF($A1136="","",COUNTIF($W$2:$W$2500,$A1136)+COUNTIF($X$2:$X$2500,$A1136))</f>
      </c>
      <c r="E1136">
        <f>IF($A1136="","",IFERROR(MATCH($C1136,$R$2:$R$5,0),0))</f>
      </c>
      <c r="F1136">
        <f>IF($A1136="","",MOD(ROW(),34))</f>
      </c>
      <c r="G1136">
        <f>IF($A1136="",NA(),IF($C1136="Action",$B1136,NA()))</f>
      </c>
      <c r="H1136">
        <f>IF($A1136="",NA(),IF($C1136="Action",1+$F1136*0.023,NA()))</f>
      </c>
      <c r="I1136">
        <f>IF($A1136="",NA(),IF($C1136="Strategy",$B1136,NA()))</f>
      </c>
      <c r="J1136">
        <f>IF($A1136="",NA(),IF($C1136="Strategy",2+$F1136*0.023,NA()))</f>
      </c>
      <c r="K1136">
        <f>IF($A1136="",NA(),IF($C1136="Deckbuilder",$B1136,NA()))</f>
      </c>
      <c r="L1136">
        <f>IF($A1136="",NA(),IF($C1136="Deckbuilder",3+$F1136*0.023,NA()))</f>
      </c>
      <c r="M1136">
        <f>IF($A1136="",NA(),IF($C1136="Traditional",$B1136,NA()))</f>
      </c>
      <c r="N1136">
        <f>IF($A1136="",NA(),IF($C1136="Traditional",4+$F1136*0.023,NA()))</f>
      </c>
      <c r="O1136">
        <f>IF($A1136="","",$D1136+ROW()/1000000)</f>
      </c>
      <c r="P1136" t="str">
        <f>IF(OR($A1136="",INDEX(games!$H:$H,ROW())=""),"",INDEX(games!$H:$H,ROW()))</f>
      </c>
      <c r="Q1136">
        <f>IF(OR($A1136="",$P1136&lt;&gt;"Yes"),"",$D1136+ROW()/1000000)</f>
      </c>
      <c r="T1136">
        <f>IF($Y1136="","",INDEX($B$2:$B$2000,$Y1136))</f>
      </c>
      <c r="U1136">
        <f>IF($Z1136="","",INDEX($B$2:$B$2000,$Z1136))</f>
      </c>
      <c r="V1136">
        <f>IF(OR($T1136="",$U1136=""),"",$U1136-$T1136)</f>
      </c>
      <c r="W1136" t="str">
        <f>IF(TRIM(INDEX(connections!$A:$A,ROW()))="","",TRIM(INDEX(connections!$A:$A,ROW())))</f>
      </c>
      <c r="X1136" t="str">
        <f>IF($W1136="","",TRIM(INDEX(connections!$B:$B,ROW())))</f>
      </c>
      <c r="Y1136">
        <f>IF($W1136="","",IFERROR(MATCH($W1136,$A$2:$A$2000,0),""))</f>
      </c>
      <c r="Z1136">
        <f>IF($X1136="","",IFERROR(MATCH($X1136,$A$2:$A$2000,0),""))</f>
      </c>
      <c r="AA1136" t="str">
        <f>IF($Y1136="","",INDEX($P$2:$P$2000,$Y1136))</f>
      </c>
      <c r="AB1136" t="str">
        <f>IF($Z1136="","",INDEX($P$2:$P$2000,$Z1136))</f>
      </c>
      <c r="AC1136">
        <f>IF(AND($AA1136="Yes",$AB1136="Yes"),1,"")</f>
      </c>
      <c r="AD1136">
        <f>IF(OR($Y1136="",$Z1136=""),"",IF(INDEX($C$2:$C$2000,$Y1136)=INDEX($C$2:$C$2000,$Z1136),0,1))</f>
      </c>
      <c r="AE1136">
        <f>IF($AC1136&lt;&gt;1,"",IF(AND(INDEX($AG$2:$AG$2000,$Y1136)=1,INDEX($AG$2:$AG$2000,$Z1136)=1),1,""))</f>
      </c>
      <c r="AG1136">
        <f>IF($A1136="","",COUNTIFS($W$2:$W$2500,$A1136,$AB$2:$AB$2500,"Yes")+COUNTIFS($X$2:$X$2500,$A1136,$AA$2:$AA$2500,"Yes"))</f>
      </c>
      <c r="AH1136" t="str">
        <f>IF(OR($P1136&lt;&gt;"Yes",N($AG1136)=0),"",IF(AND($AG1136=1,COUNTIFS($W$2:$W$2500,$A1136,$AE$2:$AE$2500,1)+COUNTIFS($X$2:$X$2500,$A1136,$AE$2:$AE$2500,1)&gt;0),"","Yes"))</f>
      </c>
      <c r="AI1136">
        <f>IF($AH1136="Yes",$AG1136,"")</f>
      </c>
      <c r="AJ1136">
        <f>IF($AI1136="","",$AI1136+ROW()/1000000)</f>
      </c>
      <c r="AK1136">
        <f>IF(OR($A1136="",$P1136="Yes",N($AG1136)=0),"",$AG1136+ROW()/1000000)</f>
      </c>
      <c r="AL1136" t="str">
        <f>IF($A1136="","",INDEX(games!$J:$J,ROW())&amp;"")</f>
      </c>
      <c r="AM1136">
        <f>IF($A1136="","",SUMPRODUCT($AO1136:$BD1136,'Map Analysis'!$AP$2^{0,1,2,3,4,5,6,7,8,9,10,11,12,13,14,15}))</f>
      </c>
      <c r="AN1136">
        <f>IF($A1136="","",$AM1136+ROW()/10000000)</f>
      </c>
      <c r="AO1136">
        <f>IF($A1136="","",COUNTIF($W$2:$W$2500,$A1136))</f>
      </c>
      <c r="AP1136">
        <f>IF($A1136="","",SUMIFS($BF$2:$BF$2500,$W$2:$W$2500,$A1136))</f>
      </c>
      <c r="AQ1136">
        <f>IF($A1136="","",SUMIFS($BG$2:$BG$2500,$W$2:$W$2500,$A1136))</f>
      </c>
      <c r="AR1136">
        <f>IF($A1136="","",SUMIFS($BH$2:$BH$2500,$W$2:$W$2500,$A1136))</f>
      </c>
      <c r="AS1136">
        <f>IF($A1136="","",SUMIFS($BI$2:$BI$2500,$W$2:$W$2500,$A1136))</f>
      </c>
      <c r="AT1136">
        <f>IF($A1136="","",SUMIFS($BJ$2:$BJ$2500,$W$2:$W$2500,$A1136))</f>
      </c>
      <c r="AU1136">
        <f>IF($A1136="","",SUMIFS($BK$2:$BK$2500,$W$2:$W$2500,$A1136))</f>
      </c>
      <c r="AV1136">
        <f>IF($A1136="","",SUMIFS($BL$2:$BL$2500,$W$2:$W$2500,$A1136))</f>
      </c>
      <c r="AW1136">
        <f>IF($A1136="","",SUMIFS($BM$2:$BM$2500,$W$2:$W$2500,$A1136))</f>
      </c>
      <c r="AX1136">
        <f>IF($A1136="","",SUMIFS($BN$2:$BN$2500,$W$2:$W$2500,$A1136))</f>
      </c>
      <c r="AY1136">
        <f>IF($A1136="","",SUMIFS($BO$2:$BO$2500,$W$2:$W$2500,$A1136))</f>
      </c>
      <c r="AZ1136">
        <f>IF($A1136="","",SUMIFS($BP$2:$BP$2500,$W$2:$W$2500,$A1136))</f>
      </c>
      <c r="BA1136">
        <f>IF($A1136="","",SUMIFS($BQ$2:$BQ$2500,$W$2:$W$2500,$A1136))</f>
      </c>
      <c r="BB1136">
        <f>IF($A1136="","",SUMIFS($BR$2:$BR$2500,$W$2:$W$2500,$A1136))</f>
      </c>
      <c r="BC1136">
        <f>IF($A1136="","",SUMIFS($BS$2:$BS$2500,$W$2:$W$2500,$A1136))</f>
      </c>
      <c r="BD1136">
        <f>IF($A1136="","",SUMIFS($BT$2:$BT$2500,$W$2:$W$2500,$A1136))</f>
      </c>
      <c r="BF1136">
        <f>IF($Z1136="","",INDEX($AO$2:$AO$2000,$Z1136))</f>
      </c>
      <c r="BG1136">
        <f>IF($Z1136="","",INDEX($AP$2:$AP$2000,$Z1136))</f>
      </c>
      <c r="BH1136">
        <f>IF($Z1136="","",INDEX($AQ$2:$AQ$2000,$Z1136))</f>
      </c>
      <c r="BI1136">
        <f>IF($Z1136="","",INDEX($AR$2:$AR$2000,$Z1136))</f>
      </c>
      <c r="BJ1136">
        <f>IF($Z1136="","",INDEX($AS$2:$AS$2000,$Z1136))</f>
      </c>
      <c r="BK1136">
        <f>IF($Z1136="","",INDEX($AT$2:$AT$2000,$Z1136))</f>
      </c>
      <c r="BL1136">
        <f>IF($Z1136="","",INDEX($AU$2:$AU$2000,$Z1136))</f>
      </c>
      <c r="BM1136">
        <f>IF($Z1136="","",INDEX($AV$2:$AV$2000,$Z1136))</f>
      </c>
      <c r="BN1136">
        <f>IF($Z1136="","",INDEX($AW$2:$AW$2000,$Z1136))</f>
      </c>
      <c r="BO1136">
        <f>IF($Z1136="","",INDEX($AX$2:$AX$2000,$Z1136))</f>
      </c>
      <c r="BP1136">
        <f>IF($Z1136="","",INDEX($AY$2:$AY$2000,$Z1136))</f>
      </c>
      <c r="BQ1136">
        <f>IF($Z1136="","",INDEX($AZ$2:$AZ$2000,$Z1136))</f>
      </c>
      <c r="BR1136">
        <f>IF($Z1136="","",INDEX($BA$2:$BA$2000,$Z1136))</f>
      </c>
      <c r="BS1136">
        <f>IF($Z1136="","",INDEX($BB$2:$BB$2000,$Z1136))</f>
      </c>
      <c r="BT1136">
        <f>IF($Z1136="","",INDEX($BC$2:$BC$2000,$Z1136))</f>
      </c>
      <c r="BV1136">
        <f>IF(OR($A1136="",$P1136&lt;&gt;"Yes",$AH1136="Yes"),"",1+N($AG1136))</f>
      </c>
      <c r="BW1136">
        <f>IF($A1136="","",COUNTIFS($W$2:$W$2500,$A1136,$BZ$2:$BZ$2500,"Yes")+COUNTIFS($X$2:$X$2500,$A1136,$BY$2:$BY$2500,"Yes"))</f>
      </c>
      <c r="BX1136">
        <f>IF(OR($A1136="",$P1136="Yes"),"",IF(N($BW1136)=0,0,1+SUMIFS($CB$2:$CB$2500,$W$2:$W$2500,$A1136)+SUMIFS($CA$2:$CA$2500,$X$2:$X$2500,$A1136)))</f>
      </c>
      <c r="BY1136" t="str">
        <f>IF($Y1136="","",INDEX($AH$2:$AH$2000,$Y1136)&amp;"")</f>
      </c>
      <c r="BZ1136" t="str">
        <f>IF($Z1136="","",INDEX($AH$2:$AH$2000,$Z1136)&amp;"")</f>
      </c>
      <c r="CA1136">
        <f>IF($Y1136="","",INDEX($BV$2:$BV$2000,$Y1136))</f>
      </c>
      <c r="CB1136">
        <f>IF($Z1136="","",INDEX($BV$2:$BV$2000,$Z1136))</f>
      </c>
    </row>
    <row r="1137">
      <c r="A1137" t="str">
        <f>IF(TRIM(INDEX(games!$A:$A,ROW()))="","",TRIM(INDEX(games!$A:$A,ROW())))</f>
      </c>
      <c r="B1137">
        <f>IF(OR($A1137="",INDEX(games!$B:$B,ROW())=""),"",INDEX(games!$B:$B,ROW()))</f>
      </c>
      <c r="C1137" t="str">
        <f>IF(OR($A1137="",INDEX(games!$C:$C,ROW())=""),"",INDEX(games!$C:$C,ROW()))</f>
      </c>
      <c r="D1137">
        <f>IF($A1137="","",COUNTIF($W$2:$W$2500,$A1137)+COUNTIF($X$2:$X$2500,$A1137))</f>
      </c>
      <c r="E1137">
        <f>IF($A1137="","",IFERROR(MATCH($C1137,$R$2:$R$5,0),0))</f>
      </c>
      <c r="F1137">
        <f>IF($A1137="","",MOD(ROW(),34))</f>
      </c>
      <c r="G1137">
        <f>IF($A1137="",NA(),IF($C1137="Action",$B1137,NA()))</f>
      </c>
      <c r="H1137">
        <f>IF($A1137="",NA(),IF($C1137="Action",1+$F1137*0.023,NA()))</f>
      </c>
      <c r="I1137">
        <f>IF($A1137="",NA(),IF($C1137="Strategy",$B1137,NA()))</f>
      </c>
      <c r="J1137">
        <f>IF($A1137="",NA(),IF($C1137="Strategy",2+$F1137*0.023,NA()))</f>
      </c>
      <c r="K1137">
        <f>IF($A1137="",NA(),IF($C1137="Deckbuilder",$B1137,NA()))</f>
      </c>
      <c r="L1137">
        <f>IF($A1137="",NA(),IF($C1137="Deckbuilder",3+$F1137*0.023,NA()))</f>
      </c>
      <c r="M1137">
        <f>IF($A1137="",NA(),IF($C1137="Traditional",$B1137,NA()))</f>
      </c>
      <c r="N1137">
        <f>IF($A1137="",NA(),IF($C1137="Traditional",4+$F1137*0.023,NA()))</f>
      </c>
      <c r="O1137">
        <f>IF($A1137="","",$D1137+ROW()/1000000)</f>
      </c>
      <c r="P1137" t="str">
        <f>IF(OR($A1137="",INDEX(games!$H:$H,ROW())=""),"",INDEX(games!$H:$H,ROW()))</f>
      </c>
      <c r="Q1137">
        <f>IF(OR($A1137="",$P1137&lt;&gt;"Yes"),"",$D1137+ROW()/1000000)</f>
      </c>
      <c r="T1137">
        <f>IF($Y1137="","",INDEX($B$2:$B$2000,$Y1137))</f>
      </c>
      <c r="U1137">
        <f>IF($Z1137="","",INDEX($B$2:$B$2000,$Z1137))</f>
      </c>
      <c r="V1137">
        <f>IF(OR($T1137="",$U1137=""),"",$U1137-$T1137)</f>
      </c>
      <c r="W1137" t="str">
        <f>IF(TRIM(INDEX(connections!$A:$A,ROW()))="","",TRIM(INDEX(connections!$A:$A,ROW())))</f>
      </c>
      <c r="X1137" t="str">
        <f>IF($W1137="","",TRIM(INDEX(connections!$B:$B,ROW())))</f>
      </c>
      <c r="Y1137">
        <f>IF($W1137="","",IFERROR(MATCH($W1137,$A$2:$A$2000,0),""))</f>
      </c>
      <c r="Z1137">
        <f>IF($X1137="","",IFERROR(MATCH($X1137,$A$2:$A$2000,0),""))</f>
      </c>
      <c r="AA1137" t="str">
        <f>IF($Y1137="","",INDEX($P$2:$P$2000,$Y1137))</f>
      </c>
      <c r="AB1137" t="str">
        <f>IF($Z1137="","",INDEX($P$2:$P$2000,$Z1137))</f>
      </c>
      <c r="AC1137">
        <f>IF(AND($AA1137="Yes",$AB1137="Yes"),1,"")</f>
      </c>
      <c r="AD1137">
        <f>IF(OR($Y1137="",$Z1137=""),"",IF(INDEX($C$2:$C$2000,$Y1137)=INDEX($C$2:$C$2000,$Z1137),0,1))</f>
      </c>
      <c r="AE1137">
        <f>IF($AC1137&lt;&gt;1,"",IF(AND(INDEX($AG$2:$AG$2000,$Y1137)=1,INDEX($AG$2:$AG$2000,$Z1137)=1),1,""))</f>
      </c>
      <c r="AG1137">
        <f>IF($A1137="","",COUNTIFS($W$2:$W$2500,$A1137,$AB$2:$AB$2500,"Yes")+COUNTIFS($X$2:$X$2500,$A1137,$AA$2:$AA$2500,"Yes"))</f>
      </c>
      <c r="AH1137" t="str">
        <f>IF(OR($P1137&lt;&gt;"Yes",N($AG1137)=0),"",IF(AND($AG1137=1,COUNTIFS($W$2:$W$2500,$A1137,$AE$2:$AE$2500,1)+COUNTIFS($X$2:$X$2500,$A1137,$AE$2:$AE$2500,1)&gt;0),"","Yes"))</f>
      </c>
      <c r="AI1137">
        <f>IF($AH1137="Yes",$AG1137,"")</f>
      </c>
      <c r="AJ1137">
        <f>IF($AI1137="","",$AI1137+ROW()/1000000)</f>
      </c>
      <c r="AK1137">
        <f>IF(OR($A1137="",$P1137="Yes",N($AG1137)=0),"",$AG1137+ROW()/1000000)</f>
      </c>
      <c r="AL1137" t="str">
        <f>IF($A1137="","",INDEX(games!$J:$J,ROW())&amp;"")</f>
      </c>
      <c r="AM1137">
        <f>IF($A1137="","",SUMPRODUCT($AO1137:$BD1137,'Map Analysis'!$AP$2^{0,1,2,3,4,5,6,7,8,9,10,11,12,13,14,15}))</f>
      </c>
      <c r="AN1137">
        <f>IF($A1137="","",$AM1137+ROW()/10000000)</f>
      </c>
      <c r="AO1137">
        <f>IF($A1137="","",COUNTIF($W$2:$W$2500,$A1137))</f>
      </c>
      <c r="AP1137">
        <f>IF($A1137="","",SUMIFS($BF$2:$BF$2500,$W$2:$W$2500,$A1137))</f>
      </c>
      <c r="AQ1137">
        <f>IF($A1137="","",SUMIFS($BG$2:$BG$2500,$W$2:$W$2500,$A1137))</f>
      </c>
      <c r="AR1137">
        <f>IF($A1137="","",SUMIFS($BH$2:$BH$2500,$W$2:$W$2500,$A1137))</f>
      </c>
      <c r="AS1137">
        <f>IF($A1137="","",SUMIFS($BI$2:$BI$2500,$W$2:$W$2500,$A1137))</f>
      </c>
      <c r="AT1137">
        <f>IF($A1137="","",SUMIFS($BJ$2:$BJ$2500,$W$2:$W$2500,$A1137))</f>
      </c>
      <c r="AU1137">
        <f>IF($A1137="","",SUMIFS($BK$2:$BK$2500,$W$2:$W$2500,$A1137))</f>
      </c>
      <c r="AV1137">
        <f>IF($A1137="","",SUMIFS($BL$2:$BL$2500,$W$2:$W$2500,$A1137))</f>
      </c>
      <c r="AW1137">
        <f>IF($A1137="","",SUMIFS($BM$2:$BM$2500,$W$2:$W$2500,$A1137))</f>
      </c>
      <c r="AX1137">
        <f>IF($A1137="","",SUMIFS($BN$2:$BN$2500,$W$2:$W$2500,$A1137))</f>
      </c>
      <c r="AY1137">
        <f>IF($A1137="","",SUMIFS($BO$2:$BO$2500,$W$2:$W$2500,$A1137))</f>
      </c>
      <c r="AZ1137">
        <f>IF($A1137="","",SUMIFS($BP$2:$BP$2500,$W$2:$W$2500,$A1137))</f>
      </c>
      <c r="BA1137">
        <f>IF($A1137="","",SUMIFS($BQ$2:$BQ$2500,$W$2:$W$2500,$A1137))</f>
      </c>
      <c r="BB1137">
        <f>IF($A1137="","",SUMIFS($BR$2:$BR$2500,$W$2:$W$2500,$A1137))</f>
      </c>
      <c r="BC1137">
        <f>IF($A1137="","",SUMIFS($BS$2:$BS$2500,$W$2:$W$2500,$A1137))</f>
      </c>
      <c r="BD1137">
        <f>IF($A1137="","",SUMIFS($BT$2:$BT$2500,$W$2:$W$2500,$A1137))</f>
      </c>
      <c r="BF1137">
        <f>IF($Z1137="","",INDEX($AO$2:$AO$2000,$Z1137))</f>
      </c>
      <c r="BG1137">
        <f>IF($Z1137="","",INDEX($AP$2:$AP$2000,$Z1137))</f>
      </c>
      <c r="BH1137">
        <f>IF($Z1137="","",INDEX($AQ$2:$AQ$2000,$Z1137))</f>
      </c>
      <c r="BI1137">
        <f>IF($Z1137="","",INDEX($AR$2:$AR$2000,$Z1137))</f>
      </c>
      <c r="BJ1137">
        <f>IF($Z1137="","",INDEX($AS$2:$AS$2000,$Z1137))</f>
      </c>
      <c r="BK1137">
        <f>IF($Z1137="","",INDEX($AT$2:$AT$2000,$Z1137))</f>
      </c>
      <c r="BL1137">
        <f>IF($Z1137="","",INDEX($AU$2:$AU$2000,$Z1137))</f>
      </c>
      <c r="BM1137">
        <f>IF($Z1137="","",INDEX($AV$2:$AV$2000,$Z1137))</f>
      </c>
      <c r="BN1137">
        <f>IF($Z1137="","",INDEX($AW$2:$AW$2000,$Z1137))</f>
      </c>
      <c r="BO1137">
        <f>IF($Z1137="","",INDEX($AX$2:$AX$2000,$Z1137))</f>
      </c>
      <c r="BP1137">
        <f>IF($Z1137="","",INDEX($AY$2:$AY$2000,$Z1137))</f>
      </c>
      <c r="BQ1137">
        <f>IF($Z1137="","",INDEX($AZ$2:$AZ$2000,$Z1137))</f>
      </c>
      <c r="BR1137">
        <f>IF($Z1137="","",INDEX($BA$2:$BA$2000,$Z1137))</f>
      </c>
      <c r="BS1137">
        <f>IF($Z1137="","",INDEX($BB$2:$BB$2000,$Z1137))</f>
      </c>
      <c r="BT1137">
        <f>IF($Z1137="","",INDEX($BC$2:$BC$2000,$Z1137))</f>
      </c>
      <c r="BV1137">
        <f>IF(OR($A1137="",$P1137&lt;&gt;"Yes",$AH1137="Yes"),"",1+N($AG1137))</f>
      </c>
      <c r="BW1137">
        <f>IF($A1137="","",COUNTIFS($W$2:$W$2500,$A1137,$BZ$2:$BZ$2500,"Yes")+COUNTIFS($X$2:$X$2500,$A1137,$BY$2:$BY$2500,"Yes"))</f>
      </c>
      <c r="BX1137">
        <f>IF(OR($A1137="",$P1137="Yes"),"",IF(N($BW1137)=0,0,1+SUMIFS($CB$2:$CB$2500,$W$2:$W$2500,$A1137)+SUMIFS($CA$2:$CA$2500,$X$2:$X$2500,$A1137)))</f>
      </c>
      <c r="BY1137" t="str">
        <f>IF($Y1137="","",INDEX($AH$2:$AH$2000,$Y1137)&amp;"")</f>
      </c>
      <c r="BZ1137" t="str">
        <f>IF($Z1137="","",INDEX($AH$2:$AH$2000,$Z1137)&amp;"")</f>
      </c>
      <c r="CA1137">
        <f>IF($Y1137="","",INDEX($BV$2:$BV$2000,$Y1137))</f>
      </c>
      <c r="CB1137">
        <f>IF($Z1137="","",INDEX($BV$2:$BV$2000,$Z1137))</f>
      </c>
    </row>
    <row r="1138">
      <c r="A1138" t="str">
        <f>IF(TRIM(INDEX(games!$A:$A,ROW()))="","",TRIM(INDEX(games!$A:$A,ROW())))</f>
      </c>
      <c r="B1138">
        <f>IF(OR($A1138="",INDEX(games!$B:$B,ROW())=""),"",INDEX(games!$B:$B,ROW()))</f>
      </c>
      <c r="C1138" t="str">
        <f>IF(OR($A1138="",INDEX(games!$C:$C,ROW())=""),"",INDEX(games!$C:$C,ROW()))</f>
      </c>
      <c r="D1138">
        <f>IF($A1138="","",COUNTIF($W$2:$W$2500,$A1138)+COUNTIF($X$2:$X$2500,$A1138))</f>
      </c>
      <c r="E1138">
        <f>IF($A1138="","",IFERROR(MATCH($C1138,$R$2:$R$5,0),0))</f>
      </c>
      <c r="F1138">
        <f>IF($A1138="","",MOD(ROW(),34))</f>
      </c>
      <c r="G1138">
        <f>IF($A1138="",NA(),IF($C1138="Action",$B1138,NA()))</f>
      </c>
      <c r="H1138">
        <f>IF($A1138="",NA(),IF($C1138="Action",1+$F1138*0.023,NA()))</f>
      </c>
      <c r="I1138">
        <f>IF($A1138="",NA(),IF($C1138="Strategy",$B1138,NA()))</f>
      </c>
      <c r="J1138">
        <f>IF($A1138="",NA(),IF($C1138="Strategy",2+$F1138*0.023,NA()))</f>
      </c>
      <c r="K1138">
        <f>IF($A1138="",NA(),IF($C1138="Deckbuilder",$B1138,NA()))</f>
      </c>
      <c r="L1138">
        <f>IF($A1138="",NA(),IF($C1138="Deckbuilder",3+$F1138*0.023,NA()))</f>
      </c>
      <c r="M1138">
        <f>IF($A1138="",NA(),IF($C1138="Traditional",$B1138,NA()))</f>
      </c>
      <c r="N1138">
        <f>IF($A1138="",NA(),IF($C1138="Traditional",4+$F1138*0.023,NA()))</f>
      </c>
      <c r="O1138">
        <f>IF($A1138="","",$D1138+ROW()/1000000)</f>
      </c>
      <c r="P1138" t="str">
        <f>IF(OR($A1138="",INDEX(games!$H:$H,ROW())=""),"",INDEX(games!$H:$H,ROW()))</f>
      </c>
      <c r="Q1138">
        <f>IF(OR($A1138="",$P1138&lt;&gt;"Yes"),"",$D1138+ROW()/1000000)</f>
      </c>
      <c r="T1138">
        <f>IF($Y1138="","",INDEX($B$2:$B$2000,$Y1138))</f>
      </c>
      <c r="U1138">
        <f>IF($Z1138="","",INDEX($B$2:$B$2000,$Z1138))</f>
      </c>
      <c r="V1138">
        <f>IF(OR($T1138="",$U1138=""),"",$U1138-$T1138)</f>
      </c>
      <c r="W1138" t="str">
        <f>IF(TRIM(INDEX(connections!$A:$A,ROW()))="","",TRIM(INDEX(connections!$A:$A,ROW())))</f>
      </c>
      <c r="X1138" t="str">
        <f>IF($W1138="","",TRIM(INDEX(connections!$B:$B,ROW())))</f>
      </c>
      <c r="Y1138">
        <f>IF($W1138="","",IFERROR(MATCH($W1138,$A$2:$A$2000,0),""))</f>
      </c>
      <c r="Z1138">
        <f>IF($X1138="","",IFERROR(MATCH($X1138,$A$2:$A$2000,0),""))</f>
      </c>
      <c r="AA1138" t="str">
        <f>IF($Y1138="","",INDEX($P$2:$P$2000,$Y1138))</f>
      </c>
      <c r="AB1138" t="str">
        <f>IF($Z1138="","",INDEX($P$2:$P$2000,$Z1138))</f>
      </c>
      <c r="AC1138">
        <f>IF(AND($AA1138="Yes",$AB1138="Yes"),1,"")</f>
      </c>
      <c r="AD1138">
        <f>IF(OR($Y1138="",$Z1138=""),"",IF(INDEX($C$2:$C$2000,$Y1138)=INDEX($C$2:$C$2000,$Z1138),0,1))</f>
      </c>
      <c r="AE1138">
        <f>IF($AC1138&lt;&gt;1,"",IF(AND(INDEX($AG$2:$AG$2000,$Y1138)=1,INDEX($AG$2:$AG$2000,$Z1138)=1),1,""))</f>
      </c>
      <c r="AG1138">
        <f>IF($A1138="","",COUNTIFS($W$2:$W$2500,$A1138,$AB$2:$AB$2500,"Yes")+COUNTIFS($X$2:$X$2500,$A1138,$AA$2:$AA$2500,"Yes"))</f>
      </c>
      <c r="AH1138" t="str">
        <f>IF(OR($P1138&lt;&gt;"Yes",N($AG1138)=0),"",IF(AND($AG1138=1,COUNTIFS($W$2:$W$2500,$A1138,$AE$2:$AE$2500,1)+COUNTIFS($X$2:$X$2500,$A1138,$AE$2:$AE$2500,1)&gt;0),"","Yes"))</f>
      </c>
      <c r="AI1138">
        <f>IF($AH1138="Yes",$AG1138,"")</f>
      </c>
      <c r="AJ1138">
        <f>IF($AI1138="","",$AI1138+ROW()/1000000)</f>
      </c>
      <c r="AK1138">
        <f>IF(OR($A1138="",$P1138="Yes",N($AG1138)=0),"",$AG1138+ROW()/1000000)</f>
      </c>
      <c r="AL1138" t="str">
        <f>IF($A1138="","",INDEX(games!$J:$J,ROW())&amp;"")</f>
      </c>
      <c r="AM1138">
        <f>IF($A1138="","",SUMPRODUCT($AO1138:$BD1138,'Map Analysis'!$AP$2^{0,1,2,3,4,5,6,7,8,9,10,11,12,13,14,15}))</f>
      </c>
      <c r="AN1138">
        <f>IF($A1138="","",$AM1138+ROW()/10000000)</f>
      </c>
      <c r="AO1138">
        <f>IF($A1138="","",COUNTIF($W$2:$W$2500,$A1138))</f>
      </c>
      <c r="AP1138">
        <f>IF($A1138="","",SUMIFS($BF$2:$BF$2500,$W$2:$W$2500,$A1138))</f>
      </c>
      <c r="AQ1138">
        <f>IF($A1138="","",SUMIFS($BG$2:$BG$2500,$W$2:$W$2500,$A1138))</f>
      </c>
      <c r="AR1138">
        <f>IF($A1138="","",SUMIFS($BH$2:$BH$2500,$W$2:$W$2500,$A1138))</f>
      </c>
      <c r="AS1138">
        <f>IF($A1138="","",SUMIFS($BI$2:$BI$2500,$W$2:$W$2500,$A1138))</f>
      </c>
      <c r="AT1138">
        <f>IF($A1138="","",SUMIFS($BJ$2:$BJ$2500,$W$2:$W$2500,$A1138))</f>
      </c>
      <c r="AU1138">
        <f>IF($A1138="","",SUMIFS($BK$2:$BK$2500,$W$2:$W$2500,$A1138))</f>
      </c>
      <c r="AV1138">
        <f>IF($A1138="","",SUMIFS($BL$2:$BL$2500,$W$2:$W$2500,$A1138))</f>
      </c>
      <c r="AW1138">
        <f>IF($A1138="","",SUMIFS($BM$2:$BM$2500,$W$2:$W$2500,$A1138))</f>
      </c>
      <c r="AX1138">
        <f>IF($A1138="","",SUMIFS($BN$2:$BN$2500,$W$2:$W$2500,$A1138))</f>
      </c>
      <c r="AY1138">
        <f>IF($A1138="","",SUMIFS($BO$2:$BO$2500,$W$2:$W$2500,$A1138))</f>
      </c>
      <c r="AZ1138">
        <f>IF($A1138="","",SUMIFS($BP$2:$BP$2500,$W$2:$W$2500,$A1138))</f>
      </c>
      <c r="BA1138">
        <f>IF($A1138="","",SUMIFS($BQ$2:$BQ$2500,$W$2:$W$2500,$A1138))</f>
      </c>
      <c r="BB1138">
        <f>IF($A1138="","",SUMIFS($BR$2:$BR$2500,$W$2:$W$2500,$A1138))</f>
      </c>
      <c r="BC1138">
        <f>IF($A1138="","",SUMIFS($BS$2:$BS$2500,$W$2:$W$2500,$A1138))</f>
      </c>
      <c r="BD1138">
        <f>IF($A1138="","",SUMIFS($BT$2:$BT$2500,$W$2:$W$2500,$A1138))</f>
      </c>
      <c r="BF1138">
        <f>IF($Z1138="","",INDEX($AO$2:$AO$2000,$Z1138))</f>
      </c>
      <c r="BG1138">
        <f>IF($Z1138="","",INDEX($AP$2:$AP$2000,$Z1138))</f>
      </c>
      <c r="BH1138">
        <f>IF($Z1138="","",INDEX($AQ$2:$AQ$2000,$Z1138))</f>
      </c>
      <c r="BI1138">
        <f>IF($Z1138="","",INDEX($AR$2:$AR$2000,$Z1138))</f>
      </c>
      <c r="BJ1138">
        <f>IF($Z1138="","",INDEX($AS$2:$AS$2000,$Z1138))</f>
      </c>
      <c r="BK1138">
        <f>IF($Z1138="","",INDEX($AT$2:$AT$2000,$Z1138))</f>
      </c>
      <c r="BL1138">
        <f>IF($Z1138="","",INDEX($AU$2:$AU$2000,$Z1138))</f>
      </c>
      <c r="BM1138">
        <f>IF($Z1138="","",INDEX($AV$2:$AV$2000,$Z1138))</f>
      </c>
      <c r="BN1138">
        <f>IF($Z1138="","",INDEX($AW$2:$AW$2000,$Z1138))</f>
      </c>
      <c r="BO1138">
        <f>IF($Z1138="","",INDEX($AX$2:$AX$2000,$Z1138))</f>
      </c>
      <c r="BP1138">
        <f>IF($Z1138="","",INDEX($AY$2:$AY$2000,$Z1138))</f>
      </c>
      <c r="BQ1138">
        <f>IF($Z1138="","",INDEX($AZ$2:$AZ$2000,$Z1138))</f>
      </c>
      <c r="BR1138">
        <f>IF($Z1138="","",INDEX($BA$2:$BA$2000,$Z1138))</f>
      </c>
      <c r="BS1138">
        <f>IF($Z1138="","",INDEX($BB$2:$BB$2000,$Z1138))</f>
      </c>
      <c r="BT1138">
        <f>IF($Z1138="","",INDEX($BC$2:$BC$2000,$Z1138))</f>
      </c>
      <c r="BV1138">
        <f>IF(OR($A1138="",$P1138&lt;&gt;"Yes",$AH1138="Yes"),"",1+N($AG1138))</f>
      </c>
      <c r="BW1138">
        <f>IF($A1138="","",COUNTIFS($W$2:$W$2500,$A1138,$BZ$2:$BZ$2500,"Yes")+COUNTIFS($X$2:$X$2500,$A1138,$BY$2:$BY$2500,"Yes"))</f>
      </c>
      <c r="BX1138">
        <f>IF(OR($A1138="",$P1138="Yes"),"",IF(N($BW1138)=0,0,1+SUMIFS($CB$2:$CB$2500,$W$2:$W$2500,$A1138)+SUMIFS($CA$2:$CA$2500,$X$2:$X$2500,$A1138)))</f>
      </c>
      <c r="BY1138" t="str">
        <f>IF($Y1138="","",INDEX($AH$2:$AH$2000,$Y1138)&amp;"")</f>
      </c>
      <c r="BZ1138" t="str">
        <f>IF($Z1138="","",INDEX($AH$2:$AH$2000,$Z1138)&amp;"")</f>
      </c>
      <c r="CA1138">
        <f>IF($Y1138="","",INDEX($BV$2:$BV$2000,$Y1138))</f>
      </c>
      <c r="CB1138">
        <f>IF($Z1138="","",INDEX($BV$2:$BV$2000,$Z1138))</f>
      </c>
    </row>
    <row r="1139">
      <c r="A1139" t="str">
        <f>IF(TRIM(INDEX(games!$A:$A,ROW()))="","",TRIM(INDEX(games!$A:$A,ROW())))</f>
      </c>
      <c r="B1139">
        <f>IF(OR($A1139="",INDEX(games!$B:$B,ROW())=""),"",INDEX(games!$B:$B,ROW()))</f>
      </c>
      <c r="C1139" t="str">
        <f>IF(OR($A1139="",INDEX(games!$C:$C,ROW())=""),"",INDEX(games!$C:$C,ROW()))</f>
      </c>
      <c r="D1139">
        <f>IF($A1139="","",COUNTIF($W$2:$W$2500,$A1139)+COUNTIF($X$2:$X$2500,$A1139))</f>
      </c>
      <c r="E1139">
        <f>IF($A1139="","",IFERROR(MATCH($C1139,$R$2:$R$5,0),0))</f>
      </c>
      <c r="F1139">
        <f>IF($A1139="","",MOD(ROW(),34))</f>
      </c>
      <c r="G1139">
        <f>IF($A1139="",NA(),IF($C1139="Action",$B1139,NA()))</f>
      </c>
      <c r="H1139">
        <f>IF($A1139="",NA(),IF($C1139="Action",1+$F1139*0.023,NA()))</f>
      </c>
      <c r="I1139">
        <f>IF($A1139="",NA(),IF($C1139="Strategy",$B1139,NA()))</f>
      </c>
      <c r="J1139">
        <f>IF($A1139="",NA(),IF($C1139="Strategy",2+$F1139*0.023,NA()))</f>
      </c>
      <c r="K1139">
        <f>IF($A1139="",NA(),IF($C1139="Deckbuilder",$B1139,NA()))</f>
      </c>
      <c r="L1139">
        <f>IF($A1139="",NA(),IF($C1139="Deckbuilder",3+$F1139*0.023,NA()))</f>
      </c>
      <c r="M1139">
        <f>IF($A1139="",NA(),IF($C1139="Traditional",$B1139,NA()))</f>
      </c>
      <c r="N1139">
        <f>IF($A1139="",NA(),IF($C1139="Traditional",4+$F1139*0.023,NA()))</f>
      </c>
      <c r="O1139">
        <f>IF($A1139="","",$D1139+ROW()/1000000)</f>
      </c>
      <c r="P1139" t="str">
        <f>IF(OR($A1139="",INDEX(games!$H:$H,ROW())=""),"",INDEX(games!$H:$H,ROW()))</f>
      </c>
      <c r="Q1139">
        <f>IF(OR($A1139="",$P1139&lt;&gt;"Yes"),"",$D1139+ROW()/1000000)</f>
      </c>
      <c r="T1139">
        <f>IF($Y1139="","",INDEX($B$2:$B$2000,$Y1139))</f>
      </c>
      <c r="U1139">
        <f>IF($Z1139="","",INDEX($B$2:$B$2000,$Z1139))</f>
      </c>
      <c r="V1139">
        <f>IF(OR($T1139="",$U1139=""),"",$U1139-$T1139)</f>
      </c>
      <c r="W1139" t="str">
        <f>IF(TRIM(INDEX(connections!$A:$A,ROW()))="","",TRIM(INDEX(connections!$A:$A,ROW())))</f>
      </c>
      <c r="X1139" t="str">
        <f>IF($W1139="","",TRIM(INDEX(connections!$B:$B,ROW())))</f>
      </c>
      <c r="Y1139">
        <f>IF($W1139="","",IFERROR(MATCH($W1139,$A$2:$A$2000,0),""))</f>
      </c>
      <c r="Z1139">
        <f>IF($X1139="","",IFERROR(MATCH($X1139,$A$2:$A$2000,0),""))</f>
      </c>
      <c r="AA1139" t="str">
        <f>IF($Y1139="","",INDEX($P$2:$P$2000,$Y1139))</f>
      </c>
      <c r="AB1139" t="str">
        <f>IF($Z1139="","",INDEX($P$2:$P$2000,$Z1139))</f>
      </c>
      <c r="AC1139">
        <f>IF(AND($AA1139="Yes",$AB1139="Yes"),1,"")</f>
      </c>
      <c r="AD1139">
        <f>IF(OR($Y1139="",$Z1139=""),"",IF(INDEX($C$2:$C$2000,$Y1139)=INDEX($C$2:$C$2000,$Z1139),0,1))</f>
      </c>
      <c r="AE1139">
        <f>IF($AC1139&lt;&gt;1,"",IF(AND(INDEX($AG$2:$AG$2000,$Y1139)=1,INDEX($AG$2:$AG$2000,$Z1139)=1),1,""))</f>
      </c>
      <c r="AG1139">
        <f>IF($A1139="","",COUNTIFS($W$2:$W$2500,$A1139,$AB$2:$AB$2500,"Yes")+COUNTIFS($X$2:$X$2500,$A1139,$AA$2:$AA$2500,"Yes"))</f>
      </c>
      <c r="AH1139" t="str">
        <f>IF(OR($P1139&lt;&gt;"Yes",N($AG1139)=0),"",IF(AND($AG1139=1,COUNTIFS($W$2:$W$2500,$A1139,$AE$2:$AE$2500,1)+COUNTIFS($X$2:$X$2500,$A1139,$AE$2:$AE$2500,1)&gt;0),"","Yes"))</f>
      </c>
      <c r="AI1139">
        <f>IF($AH1139="Yes",$AG1139,"")</f>
      </c>
      <c r="AJ1139">
        <f>IF($AI1139="","",$AI1139+ROW()/1000000)</f>
      </c>
      <c r="AK1139">
        <f>IF(OR($A1139="",$P1139="Yes",N($AG1139)=0),"",$AG1139+ROW()/1000000)</f>
      </c>
      <c r="AL1139" t="str">
        <f>IF($A1139="","",INDEX(games!$J:$J,ROW())&amp;"")</f>
      </c>
      <c r="AM1139">
        <f>IF($A1139="","",SUMPRODUCT($AO1139:$BD1139,'Map Analysis'!$AP$2^{0,1,2,3,4,5,6,7,8,9,10,11,12,13,14,15}))</f>
      </c>
      <c r="AN1139">
        <f>IF($A1139="","",$AM1139+ROW()/10000000)</f>
      </c>
      <c r="AO1139">
        <f>IF($A1139="","",COUNTIF($W$2:$W$2500,$A1139))</f>
      </c>
      <c r="AP1139">
        <f>IF($A1139="","",SUMIFS($BF$2:$BF$2500,$W$2:$W$2500,$A1139))</f>
      </c>
      <c r="AQ1139">
        <f>IF($A1139="","",SUMIFS($BG$2:$BG$2500,$W$2:$W$2500,$A1139))</f>
      </c>
      <c r="AR1139">
        <f>IF($A1139="","",SUMIFS($BH$2:$BH$2500,$W$2:$W$2500,$A1139))</f>
      </c>
      <c r="AS1139">
        <f>IF($A1139="","",SUMIFS($BI$2:$BI$2500,$W$2:$W$2500,$A1139))</f>
      </c>
      <c r="AT1139">
        <f>IF($A1139="","",SUMIFS($BJ$2:$BJ$2500,$W$2:$W$2500,$A1139))</f>
      </c>
      <c r="AU1139">
        <f>IF($A1139="","",SUMIFS($BK$2:$BK$2500,$W$2:$W$2500,$A1139))</f>
      </c>
      <c r="AV1139">
        <f>IF($A1139="","",SUMIFS($BL$2:$BL$2500,$W$2:$W$2500,$A1139))</f>
      </c>
      <c r="AW1139">
        <f>IF($A1139="","",SUMIFS($BM$2:$BM$2500,$W$2:$W$2500,$A1139))</f>
      </c>
      <c r="AX1139">
        <f>IF($A1139="","",SUMIFS($BN$2:$BN$2500,$W$2:$W$2500,$A1139))</f>
      </c>
      <c r="AY1139">
        <f>IF($A1139="","",SUMIFS($BO$2:$BO$2500,$W$2:$W$2500,$A1139))</f>
      </c>
      <c r="AZ1139">
        <f>IF($A1139="","",SUMIFS($BP$2:$BP$2500,$W$2:$W$2500,$A1139))</f>
      </c>
      <c r="BA1139">
        <f>IF($A1139="","",SUMIFS($BQ$2:$BQ$2500,$W$2:$W$2500,$A1139))</f>
      </c>
      <c r="BB1139">
        <f>IF($A1139="","",SUMIFS($BR$2:$BR$2500,$W$2:$W$2500,$A1139))</f>
      </c>
      <c r="BC1139">
        <f>IF($A1139="","",SUMIFS($BS$2:$BS$2500,$W$2:$W$2500,$A1139))</f>
      </c>
      <c r="BD1139">
        <f>IF($A1139="","",SUMIFS($BT$2:$BT$2500,$W$2:$W$2500,$A1139))</f>
      </c>
      <c r="BF1139">
        <f>IF($Z1139="","",INDEX($AO$2:$AO$2000,$Z1139))</f>
      </c>
      <c r="BG1139">
        <f>IF($Z1139="","",INDEX($AP$2:$AP$2000,$Z1139))</f>
      </c>
      <c r="BH1139">
        <f>IF($Z1139="","",INDEX($AQ$2:$AQ$2000,$Z1139))</f>
      </c>
      <c r="BI1139">
        <f>IF($Z1139="","",INDEX($AR$2:$AR$2000,$Z1139))</f>
      </c>
      <c r="BJ1139">
        <f>IF($Z1139="","",INDEX($AS$2:$AS$2000,$Z1139))</f>
      </c>
      <c r="BK1139">
        <f>IF($Z1139="","",INDEX($AT$2:$AT$2000,$Z1139))</f>
      </c>
      <c r="BL1139">
        <f>IF($Z1139="","",INDEX($AU$2:$AU$2000,$Z1139))</f>
      </c>
      <c r="BM1139">
        <f>IF($Z1139="","",INDEX($AV$2:$AV$2000,$Z1139))</f>
      </c>
      <c r="BN1139">
        <f>IF($Z1139="","",INDEX($AW$2:$AW$2000,$Z1139))</f>
      </c>
      <c r="BO1139">
        <f>IF($Z1139="","",INDEX($AX$2:$AX$2000,$Z1139))</f>
      </c>
      <c r="BP1139">
        <f>IF($Z1139="","",INDEX($AY$2:$AY$2000,$Z1139))</f>
      </c>
      <c r="BQ1139">
        <f>IF($Z1139="","",INDEX($AZ$2:$AZ$2000,$Z1139))</f>
      </c>
      <c r="BR1139">
        <f>IF($Z1139="","",INDEX($BA$2:$BA$2000,$Z1139))</f>
      </c>
      <c r="BS1139">
        <f>IF($Z1139="","",INDEX($BB$2:$BB$2000,$Z1139))</f>
      </c>
      <c r="BT1139">
        <f>IF($Z1139="","",INDEX($BC$2:$BC$2000,$Z1139))</f>
      </c>
      <c r="BV1139">
        <f>IF(OR($A1139="",$P1139&lt;&gt;"Yes",$AH1139="Yes"),"",1+N($AG1139))</f>
      </c>
      <c r="BW1139">
        <f>IF($A1139="","",COUNTIFS($W$2:$W$2500,$A1139,$BZ$2:$BZ$2500,"Yes")+COUNTIFS($X$2:$X$2500,$A1139,$BY$2:$BY$2500,"Yes"))</f>
      </c>
      <c r="BX1139">
        <f>IF(OR($A1139="",$P1139="Yes"),"",IF(N($BW1139)=0,0,1+SUMIFS($CB$2:$CB$2500,$W$2:$W$2500,$A1139)+SUMIFS($CA$2:$CA$2500,$X$2:$X$2500,$A1139)))</f>
      </c>
      <c r="BY1139" t="str">
        <f>IF($Y1139="","",INDEX($AH$2:$AH$2000,$Y1139)&amp;"")</f>
      </c>
      <c r="BZ1139" t="str">
        <f>IF($Z1139="","",INDEX($AH$2:$AH$2000,$Z1139)&amp;"")</f>
      </c>
      <c r="CA1139">
        <f>IF($Y1139="","",INDEX($BV$2:$BV$2000,$Y1139))</f>
      </c>
      <c r="CB1139">
        <f>IF($Z1139="","",INDEX($BV$2:$BV$2000,$Z1139))</f>
      </c>
    </row>
    <row r="1140">
      <c r="A1140" t="str">
        <f>IF(TRIM(INDEX(games!$A:$A,ROW()))="","",TRIM(INDEX(games!$A:$A,ROW())))</f>
      </c>
      <c r="B1140">
        <f>IF(OR($A1140="",INDEX(games!$B:$B,ROW())=""),"",INDEX(games!$B:$B,ROW()))</f>
      </c>
      <c r="C1140" t="str">
        <f>IF(OR($A1140="",INDEX(games!$C:$C,ROW())=""),"",INDEX(games!$C:$C,ROW()))</f>
      </c>
      <c r="D1140">
        <f>IF($A1140="","",COUNTIF($W$2:$W$2500,$A1140)+COUNTIF($X$2:$X$2500,$A1140))</f>
      </c>
      <c r="E1140">
        <f>IF($A1140="","",IFERROR(MATCH($C1140,$R$2:$R$5,0),0))</f>
      </c>
      <c r="F1140">
        <f>IF($A1140="","",MOD(ROW(),34))</f>
      </c>
      <c r="G1140">
        <f>IF($A1140="",NA(),IF($C1140="Action",$B1140,NA()))</f>
      </c>
      <c r="H1140">
        <f>IF($A1140="",NA(),IF($C1140="Action",1+$F1140*0.023,NA()))</f>
      </c>
      <c r="I1140">
        <f>IF($A1140="",NA(),IF($C1140="Strategy",$B1140,NA()))</f>
      </c>
      <c r="J1140">
        <f>IF($A1140="",NA(),IF($C1140="Strategy",2+$F1140*0.023,NA()))</f>
      </c>
      <c r="K1140">
        <f>IF($A1140="",NA(),IF($C1140="Deckbuilder",$B1140,NA()))</f>
      </c>
      <c r="L1140">
        <f>IF($A1140="",NA(),IF($C1140="Deckbuilder",3+$F1140*0.023,NA()))</f>
      </c>
      <c r="M1140">
        <f>IF($A1140="",NA(),IF($C1140="Traditional",$B1140,NA()))</f>
      </c>
      <c r="N1140">
        <f>IF($A1140="",NA(),IF($C1140="Traditional",4+$F1140*0.023,NA()))</f>
      </c>
      <c r="O1140">
        <f>IF($A1140="","",$D1140+ROW()/1000000)</f>
      </c>
      <c r="P1140" t="str">
        <f>IF(OR($A1140="",INDEX(games!$H:$H,ROW())=""),"",INDEX(games!$H:$H,ROW()))</f>
      </c>
      <c r="Q1140">
        <f>IF(OR($A1140="",$P1140&lt;&gt;"Yes"),"",$D1140+ROW()/1000000)</f>
      </c>
      <c r="T1140">
        <f>IF($Y1140="","",INDEX($B$2:$B$2000,$Y1140))</f>
      </c>
      <c r="U1140">
        <f>IF($Z1140="","",INDEX($B$2:$B$2000,$Z1140))</f>
      </c>
      <c r="V1140">
        <f>IF(OR($T1140="",$U1140=""),"",$U1140-$T1140)</f>
      </c>
      <c r="W1140" t="str">
        <f>IF(TRIM(INDEX(connections!$A:$A,ROW()))="","",TRIM(INDEX(connections!$A:$A,ROW())))</f>
      </c>
      <c r="X1140" t="str">
        <f>IF($W1140="","",TRIM(INDEX(connections!$B:$B,ROW())))</f>
      </c>
      <c r="Y1140">
        <f>IF($W1140="","",IFERROR(MATCH($W1140,$A$2:$A$2000,0),""))</f>
      </c>
      <c r="Z1140">
        <f>IF($X1140="","",IFERROR(MATCH($X1140,$A$2:$A$2000,0),""))</f>
      </c>
      <c r="AA1140" t="str">
        <f>IF($Y1140="","",INDEX($P$2:$P$2000,$Y1140))</f>
      </c>
      <c r="AB1140" t="str">
        <f>IF($Z1140="","",INDEX($P$2:$P$2000,$Z1140))</f>
      </c>
      <c r="AC1140">
        <f>IF(AND($AA1140="Yes",$AB1140="Yes"),1,"")</f>
      </c>
      <c r="AD1140">
        <f>IF(OR($Y1140="",$Z1140=""),"",IF(INDEX($C$2:$C$2000,$Y1140)=INDEX($C$2:$C$2000,$Z1140),0,1))</f>
      </c>
      <c r="AE1140">
        <f>IF($AC1140&lt;&gt;1,"",IF(AND(INDEX($AG$2:$AG$2000,$Y1140)=1,INDEX($AG$2:$AG$2000,$Z1140)=1),1,""))</f>
      </c>
      <c r="AG1140">
        <f>IF($A1140="","",COUNTIFS($W$2:$W$2500,$A1140,$AB$2:$AB$2500,"Yes")+COUNTIFS($X$2:$X$2500,$A1140,$AA$2:$AA$2500,"Yes"))</f>
      </c>
      <c r="AH1140" t="str">
        <f>IF(OR($P1140&lt;&gt;"Yes",N($AG1140)=0),"",IF(AND($AG1140=1,COUNTIFS($W$2:$W$2500,$A1140,$AE$2:$AE$2500,1)+COUNTIFS($X$2:$X$2500,$A1140,$AE$2:$AE$2500,1)&gt;0),"","Yes"))</f>
      </c>
      <c r="AI1140">
        <f>IF($AH1140="Yes",$AG1140,"")</f>
      </c>
      <c r="AJ1140">
        <f>IF($AI1140="","",$AI1140+ROW()/1000000)</f>
      </c>
      <c r="AK1140">
        <f>IF(OR($A1140="",$P1140="Yes",N($AG1140)=0),"",$AG1140+ROW()/1000000)</f>
      </c>
      <c r="AL1140" t="str">
        <f>IF($A1140="","",INDEX(games!$J:$J,ROW())&amp;"")</f>
      </c>
      <c r="AM1140">
        <f>IF($A1140="","",SUMPRODUCT($AO1140:$BD1140,'Map Analysis'!$AP$2^{0,1,2,3,4,5,6,7,8,9,10,11,12,13,14,15}))</f>
      </c>
      <c r="AN1140">
        <f>IF($A1140="","",$AM1140+ROW()/10000000)</f>
      </c>
      <c r="AO1140">
        <f>IF($A1140="","",COUNTIF($W$2:$W$2500,$A1140))</f>
      </c>
      <c r="AP1140">
        <f>IF($A1140="","",SUMIFS($BF$2:$BF$2500,$W$2:$W$2500,$A1140))</f>
      </c>
      <c r="AQ1140">
        <f>IF($A1140="","",SUMIFS($BG$2:$BG$2500,$W$2:$W$2500,$A1140))</f>
      </c>
      <c r="AR1140">
        <f>IF($A1140="","",SUMIFS($BH$2:$BH$2500,$W$2:$W$2500,$A1140))</f>
      </c>
      <c r="AS1140">
        <f>IF($A1140="","",SUMIFS($BI$2:$BI$2500,$W$2:$W$2500,$A1140))</f>
      </c>
      <c r="AT1140">
        <f>IF($A1140="","",SUMIFS($BJ$2:$BJ$2500,$W$2:$W$2500,$A1140))</f>
      </c>
      <c r="AU1140">
        <f>IF($A1140="","",SUMIFS($BK$2:$BK$2500,$W$2:$W$2500,$A1140))</f>
      </c>
      <c r="AV1140">
        <f>IF($A1140="","",SUMIFS($BL$2:$BL$2500,$W$2:$W$2500,$A1140))</f>
      </c>
      <c r="AW1140">
        <f>IF($A1140="","",SUMIFS($BM$2:$BM$2500,$W$2:$W$2500,$A1140))</f>
      </c>
      <c r="AX1140">
        <f>IF($A1140="","",SUMIFS($BN$2:$BN$2500,$W$2:$W$2500,$A1140))</f>
      </c>
      <c r="AY1140">
        <f>IF($A1140="","",SUMIFS($BO$2:$BO$2500,$W$2:$W$2500,$A1140))</f>
      </c>
      <c r="AZ1140">
        <f>IF($A1140="","",SUMIFS($BP$2:$BP$2500,$W$2:$W$2500,$A1140))</f>
      </c>
      <c r="BA1140">
        <f>IF($A1140="","",SUMIFS($BQ$2:$BQ$2500,$W$2:$W$2500,$A1140))</f>
      </c>
      <c r="BB1140">
        <f>IF($A1140="","",SUMIFS($BR$2:$BR$2500,$W$2:$W$2500,$A1140))</f>
      </c>
      <c r="BC1140">
        <f>IF($A1140="","",SUMIFS($BS$2:$BS$2500,$W$2:$W$2500,$A1140))</f>
      </c>
      <c r="BD1140">
        <f>IF($A1140="","",SUMIFS($BT$2:$BT$2500,$W$2:$W$2500,$A1140))</f>
      </c>
      <c r="BF1140">
        <f>IF($Z1140="","",INDEX($AO$2:$AO$2000,$Z1140))</f>
      </c>
      <c r="BG1140">
        <f>IF($Z1140="","",INDEX($AP$2:$AP$2000,$Z1140))</f>
      </c>
      <c r="BH1140">
        <f>IF($Z1140="","",INDEX($AQ$2:$AQ$2000,$Z1140))</f>
      </c>
      <c r="BI1140">
        <f>IF($Z1140="","",INDEX($AR$2:$AR$2000,$Z1140))</f>
      </c>
      <c r="BJ1140">
        <f>IF($Z1140="","",INDEX($AS$2:$AS$2000,$Z1140))</f>
      </c>
      <c r="BK1140">
        <f>IF($Z1140="","",INDEX($AT$2:$AT$2000,$Z1140))</f>
      </c>
      <c r="BL1140">
        <f>IF($Z1140="","",INDEX($AU$2:$AU$2000,$Z1140))</f>
      </c>
      <c r="BM1140">
        <f>IF($Z1140="","",INDEX($AV$2:$AV$2000,$Z1140))</f>
      </c>
      <c r="BN1140">
        <f>IF($Z1140="","",INDEX($AW$2:$AW$2000,$Z1140))</f>
      </c>
      <c r="BO1140">
        <f>IF($Z1140="","",INDEX($AX$2:$AX$2000,$Z1140))</f>
      </c>
      <c r="BP1140">
        <f>IF($Z1140="","",INDEX($AY$2:$AY$2000,$Z1140))</f>
      </c>
      <c r="BQ1140">
        <f>IF($Z1140="","",INDEX($AZ$2:$AZ$2000,$Z1140))</f>
      </c>
      <c r="BR1140">
        <f>IF($Z1140="","",INDEX($BA$2:$BA$2000,$Z1140))</f>
      </c>
      <c r="BS1140">
        <f>IF($Z1140="","",INDEX($BB$2:$BB$2000,$Z1140))</f>
      </c>
      <c r="BT1140">
        <f>IF($Z1140="","",INDEX($BC$2:$BC$2000,$Z1140))</f>
      </c>
      <c r="BV1140">
        <f>IF(OR($A1140="",$P1140&lt;&gt;"Yes",$AH1140="Yes"),"",1+N($AG1140))</f>
      </c>
      <c r="BW1140">
        <f>IF($A1140="","",COUNTIFS($W$2:$W$2500,$A1140,$BZ$2:$BZ$2500,"Yes")+COUNTIFS($X$2:$X$2500,$A1140,$BY$2:$BY$2500,"Yes"))</f>
      </c>
      <c r="BX1140">
        <f>IF(OR($A1140="",$P1140="Yes"),"",IF(N($BW1140)=0,0,1+SUMIFS($CB$2:$CB$2500,$W$2:$W$2500,$A1140)+SUMIFS($CA$2:$CA$2500,$X$2:$X$2500,$A1140)))</f>
      </c>
      <c r="BY1140" t="str">
        <f>IF($Y1140="","",INDEX($AH$2:$AH$2000,$Y1140)&amp;"")</f>
      </c>
      <c r="BZ1140" t="str">
        <f>IF($Z1140="","",INDEX($AH$2:$AH$2000,$Z1140)&amp;"")</f>
      </c>
      <c r="CA1140">
        <f>IF($Y1140="","",INDEX($BV$2:$BV$2000,$Y1140))</f>
      </c>
      <c r="CB1140">
        <f>IF($Z1140="","",INDEX($BV$2:$BV$2000,$Z1140))</f>
      </c>
    </row>
    <row r="1141">
      <c r="A1141" t="str">
        <f>IF(TRIM(INDEX(games!$A:$A,ROW()))="","",TRIM(INDEX(games!$A:$A,ROW())))</f>
      </c>
      <c r="B1141">
        <f>IF(OR($A1141="",INDEX(games!$B:$B,ROW())=""),"",INDEX(games!$B:$B,ROW()))</f>
      </c>
      <c r="C1141" t="str">
        <f>IF(OR($A1141="",INDEX(games!$C:$C,ROW())=""),"",INDEX(games!$C:$C,ROW()))</f>
      </c>
      <c r="D1141">
        <f>IF($A1141="","",COUNTIF($W$2:$W$2500,$A1141)+COUNTIF($X$2:$X$2500,$A1141))</f>
      </c>
      <c r="E1141">
        <f>IF($A1141="","",IFERROR(MATCH($C1141,$R$2:$R$5,0),0))</f>
      </c>
      <c r="F1141">
        <f>IF($A1141="","",MOD(ROW(),34))</f>
      </c>
      <c r="G1141">
        <f>IF($A1141="",NA(),IF($C1141="Action",$B1141,NA()))</f>
      </c>
      <c r="H1141">
        <f>IF($A1141="",NA(),IF($C1141="Action",1+$F1141*0.023,NA()))</f>
      </c>
      <c r="I1141">
        <f>IF($A1141="",NA(),IF($C1141="Strategy",$B1141,NA()))</f>
      </c>
      <c r="J1141">
        <f>IF($A1141="",NA(),IF($C1141="Strategy",2+$F1141*0.023,NA()))</f>
      </c>
      <c r="K1141">
        <f>IF($A1141="",NA(),IF($C1141="Deckbuilder",$B1141,NA()))</f>
      </c>
      <c r="L1141">
        <f>IF($A1141="",NA(),IF($C1141="Deckbuilder",3+$F1141*0.023,NA()))</f>
      </c>
      <c r="M1141">
        <f>IF($A1141="",NA(),IF($C1141="Traditional",$B1141,NA()))</f>
      </c>
      <c r="N1141">
        <f>IF($A1141="",NA(),IF($C1141="Traditional",4+$F1141*0.023,NA()))</f>
      </c>
      <c r="O1141">
        <f>IF($A1141="","",$D1141+ROW()/1000000)</f>
      </c>
      <c r="P1141" t="str">
        <f>IF(OR($A1141="",INDEX(games!$H:$H,ROW())=""),"",INDEX(games!$H:$H,ROW()))</f>
      </c>
      <c r="Q1141">
        <f>IF(OR($A1141="",$P1141&lt;&gt;"Yes"),"",$D1141+ROW()/1000000)</f>
      </c>
      <c r="T1141">
        <f>IF($Y1141="","",INDEX($B$2:$B$2000,$Y1141))</f>
      </c>
      <c r="U1141">
        <f>IF($Z1141="","",INDEX($B$2:$B$2000,$Z1141))</f>
      </c>
      <c r="V1141">
        <f>IF(OR($T1141="",$U1141=""),"",$U1141-$T1141)</f>
      </c>
      <c r="W1141" t="str">
        <f>IF(TRIM(INDEX(connections!$A:$A,ROW()))="","",TRIM(INDEX(connections!$A:$A,ROW())))</f>
      </c>
      <c r="X1141" t="str">
        <f>IF($W1141="","",TRIM(INDEX(connections!$B:$B,ROW())))</f>
      </c>
      <c r="Y1141">
        <f>IF($W1141="","",IFERROR(MATCH($W1141,$A$2:$A$2000,0),""))</f>
      </c>
      <c r="Z1141">
        <f>IF($X1141="","",IFERROR(MATCH($X1141,$A$2:$A$2000,0),""))</f>
      </c>
      <c r="AA1141" t="str">
        <f>IF($Y1141="","",INDEX($P$2:$P$2000,$Y1141))</f>
      </c>
      <c r="AB1141" t="str">
        <f>IF($Z1141="","",INDEX($P$2:$P$2000,$Z1141))</f>
      </c>
      <c r="AC1141">
        <f>IF(AND($AA1141="Yes",$AB1141="Yes"),1,"")</f>
      </c>
      <c r="AD1141">
        <f>IF(OR($Y1141="",$Z1141=""),"",IF(INDEX($C$2:$C$2000,$Y1141)=INDEX($C$2:$C$2000,$Z1141),0,1))</f>
      </c>
      <c r="AE1141">
        <f>IF($AC1141&lt;&gt;1,"",IF(AND(INDEX($AG$2:$AG$2000,$Y1141)=1,INDEX($AG$2:$AG$2000,$Z1141)=1),1,""))</f>
      </c>
      <c r="AG1141">
        <f>IF($A1141="","",COUNTIFS($W$2:$W$2500,$A1141,$AB$2:$AB$2500,"Yes")+COUNTIFS($X$2:$X$2500,$A1141,$AA$2:$AA$2500,"Yes"))</f>
      </c>
      <c r="AH1141" t="str">
        <f>IF(OR($P1141&lt;&gt;"Yes",N($AG1141)=0),"",IF(AND($AG1141=1,COUNTIFS($W$2:$W$2500,$A1141,$AE$2:$AE$2500,1)+COUNTIFS($X$2:$X$2500,$A1141,$AE$2:$AE$2500,1)&gt;0),"","Yes"))</f>
      </c>
      <c r="AI1141">
        <f>IF($AH1141="Yes",$AG1141,"")</f>
      </c>
      <c r="AJ1141">
        <f>IF($AI1141="","",$AI1141+ROW()/1000000)</f>
      </c>
      <c r="AK1141">
        <f>IF(OR($A1141="",$P1141="Yes",N($AG1141)=0),"",$AG1141+ROW()/1000000)</f>
      </c>
      <c r="AL1141" t="str">
        <f>IF($A1141="","",INDEX(games!$J:$J,ROW())&amp;"")</f>
      </c>
      <c r="AM1141">
        <f>IF($A1141="","",SUMPRODUCT($AO1141:$BD1141,'Map Analysis'!$AP$2^{0,1,2,3,4,5,6,7,8,9,10,11,12,13,14,15}))</f>
      </c>
      <c r="AN1141">
        <f>IF($A1141="","",$AM1141+ROW()/10000000)</f>
      </c>
      <c r="AO1141">
        <f>IF($A1141="","",COUNTIF($W$2:$W$2500,$A1141))</f>
      </c>
      <c r="AP1141">
        <f>IF($A1141="","",SUMIFS($BF$2:$BF$2500,$W$2:$W$2500,$A1141))</f>
      </c>
      <c r="AQ1141">
        <f>IF($A1141="","",SUMIFS($BG$2:$BG$2500,$W$2:$W$2500,$A1141))</f>
      </c>
      <c r="AR1141">
        <f>IF($A1141="","",SUMIFS($BH$2:$BH$2500,$W$2:$W$2500,$A1141))</f>
      </c>
      <c r="AS1141">
        <f>IF($A1141="","",SUMIFS($BI$2:$BI$2500,$W$2:$W$2500,$A1141))</f>
      </c>
      <c r="AT1141">
        <f>IF($A1141="","",SUMIFS($BJ$2:$BJ$2500,$W$2:$W$2500,$A1141))</f>
      </c>
      <c r="AU1141">
        <f>IF($A1141="","",SUMIFS($BK$2:$BK$2500,$W$2:$W$2500,$A1141))</f>
      </c>
      <c r="AV1141">
        <f>IF($A1141="","",SUMIFS($BL$2:$BL$2500,$W$2:$W$2500,$A1141))</f>
      </c>
      <c r="AW1141">
        <f>IF($A1141="","",SUMIFS($BM$2:$BM$2500,$W$2:$W$2500,$A1141))</f>
      </c>
      <c r="AX1141">
        <f>IF($A1141="","",SUMIFS($BN$2:$BN$2500,$W$2:$W$2500,$A1141))</f>
      </c>
      <c r="AY1141">
        <f>IF($A1141="","",SUMIFS($BO$2:$BO$2500,$W$2:$W$2500,$A1141))</f>
      </c>
      <c r="AZ1141">
        <f>IF($A1141="","",SUMIFS($BP$2:$BP$2500,$W$2:$W$2500,$A1141))</f>
      </c>
      <c r="BA1141">
        <f>IF($A1141="","",SUMIFS($BQ$2:$BQ$2500,$W$2:$W$2500,$A1141))</f>
      </c>
      <c r="BB1141">
        <f>IF($A1141="","",SUMIFS($BR$2:$BR$2500,$W$2:$W$2500,$A1141))</f>
      </c>
      <c r="BC1141">
        <f>IF($A1141="","",SUMIFS($BS$2:$BS$2500,$W$2:$W$2500,$A1141))</f>
      </c>
      <c r="BD1141">
        <f>IF($A1141="","",SUMIFS($BT$2:$BT$2500,$W$2:$W$2500,$A1141))</f>
      </c>
      <c r="BF1141">
        <f>IF($Z1141="","",INDEX($AO$2:$AO$2000,$Z1141))</f>
      </c>
      <c r="BG1141">
        <f>IF($Z1141="","",INDEX($AP$2:$AP$2000,$Z1141))</f>
      </c>
      <c r="BH1141">
        <f>IF($Z1141="","",INDEX($AQ$2:$AQ$2000,$Z1141))</f>
      </c>
      <c r="BI1141">
        <f>IF($Z1141="","",INDEX($AR$2:$AR$2000,$Z1141))</f>
      </c>
      <c r="BJ1141">
        <f>IF($Z1141="","",INDEX($AS$2:$AS$2000,$Z1141))</f>
      </c>
      <c r="BK1141">
        <f>IF($Z1141="","",INDEX($AT$2:$AT$2000,$Z1141))</f>
      </c>
      <c r="BL1141">
        <f>IF($Z1141="","",INDEX($AU$2:$AU$2000,$Z1141))</f>
      </c>
      <c r="BM1141">
        <f>IF($Z1141="","",INDEX($AV$2:$AV$2000,$Z1141))</f>
      </c>
      <c r="BN1141">
        <f>IF($Z1141="","",INDEX($AW$2:$AW$2000,$Z1141))</f>
      </c>
      <c r="BO1141">
        <f>IF($Z1141="","",INDEX($AX$2:$AX$2000,$Z1141))</f>
      </c>
      <c r="BP1141">
        <f>IF($Z1141="","",INDEX($AY$2:$AY$2000,$Z1141))</f>
      </c>
      <c r="BQ1141">
        <f>IF($Z1141="","",INDEX($AZ$2:$AZ$2000,$Z1141))</f>
      </c>
      <c r="BR1141">
        <f>IF($Z1141="","",INDEX($BA$2:$BA$2000,$Z1141))</f>
      </c>
      <c r="BS1141">
        <f>IF($Z1141="","",INDEX($BB$2:$BB$2000,$Z1141))</f>
      </c>
      <c r="BT1141">
        <f>IF($Z1141="","",INDEX($BC$2:$BC$2000,$Z1141))</f>
      </c>
      <c r="BV1141">
        <f>IF(OR($A1141="",$P1141&lt;&gt;"Yes",$AH1141="Yes"),"",1+N($AG1141))</f>
      </c>
      <c r="BW1141">
        <f>IF($A1141="","",COUNTIFS($W$2:$W$2500,$A1141,$BZ$2:$BZ$2500,"Yes")+COUNTIFS($X$2:$X$2500,$A1141,$BY$2:$BY$2500,"Yes"))</f>
      </c>
      <c r="BX1141">
        <f>IF(OR($A1141="",$P1141="Yes"),"",IF(N($BW1141)=0,0,1+SUMIFS($CB$2:$CB$2500,$W$2:$W$2500,$A1141)+SUMIFS($CA$2:$CA$2500,$X$2:$X$2500,$A1141)))</f>
      </c>
      <c r="BY1141" t="str">
        <f>IF($Y1141="","",INDEX($AH$2:$AH$2000,$Y1141)&amp;"")</f>
      </c>
      <c r="BZ1141" t="str">
        <f>IF($Z1141="","",INDEX($AH$2:$AH$2000,$Z1141)&amp;"")</f>
      </c>
      <c r="CA1141">
        <f>IF($Y1141="","",INDEX($BV$2:$BV$2000,$Y1141))</f>
      </c>
      <c r="CB1141">
        <f>IF($Z1141="","",INDEX($BV$2:$BV$2000,$Z1141))</f>
      </c>
    </row>
    <row r="1142">
      <c r="A1142" t="str">
        <f>IF(TRIM(INDEX(games!$A:$A,ROW()))="","",TRIM(INDEX(games!$A:$A,ROW())))</f>
      </c>
      <c r="B1142">
        <f>IF(OR($A1142="",INDEX(games!$B:$B,ROW())=""),"",INDEX(games!$B:$B,ROW()))</f>
      </c>
      <c r="C1142" t="str">
        <f>IF(OR($A1142="",INDEX(games!$C:$C,ROW())=""),"",INDEX(games!$C:$C,ROW()))</f>
      </c>
      <c r="D1142">
        <f>IF($A1142="","",COUNTIF($W$2:$W$2500,$A1142)+COUNTIF($X$2:$X$2500,$A1142))</f>
      </c>
      <c r="E1142">
        <f>IF($A1142="","",IFERROR(MATCH($C1142,$R$2:$R$5,0),0))</f>
      </c>
      <c r="F1142">
        <f>IF($A1142="","",MOD(ROW(),34))</f>
      </c>
      <c r="G1142">
        <f>IF($A1142="",NA(),IF($C1142="Action",$B1142,NA()))</f>
      </c>
      <c r="H1142">
        <f>IF($A1142="",NA(),IF($C1142="Action",1+$F1142*0.023,NA()))</f>
      </c>
      <c r="I1142">
        <f>IF($A1142="",NA(),IF($C1142="Strategy",$B1142,NA()))</f>
      </c>
      <c r="J1142">
        <f>IF($A1142="",NA(),IF($C1142="Strategy",2+$F1142*0.023,NA()))</f>
      </c>
      <c r="K1142">
        <f>IF($A1142="",NA(),IF($C1142="Deckbuilder",$B1142,NA()))</f>
      </c>
      <c r="L1142">
        <f>IF($A1142="",NA(),IF($C1142="Deckbuilder",3+$F1142*0.023,NA()))</f>
      </c>
      <c r="M1142">
        <f>IF($A1142="",NA(),IF($C1142="Traditional",$B1142,NA()))</f>
      </c>
      <c r="N1142">
        <f>IF($A1142="",NA(),IF($C1142="Traditional",4+$F1142*0.023,NA()))</f>
      </c>
      <c r="O1142">
        <f>IF($A1142="","",$D1142+ROW()/1000000)</f>
      </c>
      <c r="P1142" t="str">
        <f>IF(OR($A1142="",INDEX(games!$H:$H,ROW())=""),"",INDEX(games!$H:$H,ROW()))</f>
      </c>
      <c r="Q1142">
        <f>IF(OR($A1142="",$P1142&lt;&gt;"Yes"),"",$D1142+ROW()/1000000)</f>
      </c>
      <c r="T1142">
        <f>IF($Y1142="","",INDEX($B$2:$B$2000,$Y1142))</f>
      </c>
      <c r="U1142">
        <f>IF($Z1142="","",INDEX($B$2:$B$2000,$Z1142))</f>
      </c>
      <c r="V1142">
        <f>IF(OR($T1142="",$U1142=""),"",$U1142-$T1142)</f>
      </c>
      <c r="W1142" t="str">
        <f>IF(TRIM(INDEX(connections!$A:$A,ROW()))="","",TRIM(INDEX(connections!$A:$A,ROW())))</f>
      </c>
      <c r="X1142" t="str">
        <f>IF($W1142="","",TRIM(INDEX(connections!$B:$B,ROW())))</f>
      </c>
      <c r="Y1142">
        <f>IF($W1142="","",IFERROR(MATCH($W1142,$A$2:$A$2000,0),""))</f>
      </c>
      <c r="Z1142">
        <f>IF($X1142="","",IFERROR(MATCH($X1142,$A$2:$A$2000,0),""))</f>
      </c>
      <c r="AA1142" t="str">
        <f>IF($Y1142="","",INDEX($P$2:$P$2000,$Y1142))</f>
      </c>
      <c r="AB1142" t="str">
        <f>IF($Z1142="","",INDEX($P$2:$P$2000,$Z1142))</f>
      </c>
      <c r="AC1142">
        <f>IF(AND($AA1142="Yes",$AB1142="Yes"),1,"")</f>
      </c>
      <c r="AD1142">
        <f>IF(OR($Y1142="",$Z1142=""),"",IF(INDEX($C$2:$C$2000,$Y1142)=INDEX($C$2:$C$2000,$Z1142),0,1))</f>
      </c>
      <c r="AE1142">
        <f>IF($AC1142&lt;&gt;1,"",IF(AND(INDEX($AG$2:$AG$2000,$Y1142)=1,INDEX($AG$2:$AG$2000,$Z1142)=1),1,""))</f>
      </c>
      <c r="AG1142">
        <f>IF($A1142="","",COUNTIFS($W$2:$W$2500,$A1142,$AB$2:$AB$2500,"Yes")+COUNTIFS($X$2:$X$2500,$A1142,$AA$2:$AA$2500,"Yes"))</f>
      </c>
      <c r="AH1142" t="str">
        <f>IF(OR($P1142&lt;&gt;"Yes",N($AG1142)=0),"",IF(AND($AG1142=1,COUNTIFS($W$2:$W$2500,$A1142,$AE$2:$AE$2500,1)+COUNTIFS($X$2:$X$2500,$A1142,$AE$2:$AE$2500,1)&gt;0),"","Yes"))</f>
      </c>
      <c r="AI1142">
        <f>IF($AH1142="Yes",$AG1142,"")</f>
      </c>
      <c r="AJ1142">
        <f>IF($AI1142="","",$AI1142+ROW()/1000000)</f>
      </c>
      <c r="AK1142">
        <f>IF(OR($A1142="",$P1142="Yes",N($AG1142)=0),"",$AG1142+ROW()/1000000)</f>
      </c>
      <c r="AL1142" t="str">
        <f>IF($A1142="","",INDEX(games!$J:$J,ROW())&amp;"")</f>
      </c>
      <c r="AM1142">
        <f>IF($A1142="","",SUMPRODUCT($AO1142:$BD1142,'Map Analysis'!$AP$2^{0,1,2,3,4,5,6,7,8,9,10,11,12,13,14,15}))</f>
      </c>
      <c r="AN1142">
        <f>IF($A1142="","",$AM1142+ROW()/10000000)</f>
      </c>
      <c r="AO1142">
        <f>IF($A1142="","",COUNTIF($W$2:$W$2500,$A1142))</f>
      </c>
      <c r="AP1142">
        <f>IF($A1142="","",SUMIFS($BF$2:$BF$2500,$W$2:$W$2500,$A1142))</f>
      </c>
      <c r="AQ1142">
        <f>IF($A1142="","",SUMIFS($BG$2:$BG$2500,$W$2:$W$2500,$A1142))</f>
      </c>
      <c r="AR1142">
        <f>IF($A1142="","",SUMIFS($BH$2:$BH$2500,$W$2:$W$2500,$A1142))</f>
      </c>
      <c r="AS1142">
        <f>IF($A1142="","",SUMIFS($BI$2:$BI$2500,$W$2:$W$2500,$A1142))</f>
      </c>
      <c r="AT1142">
        <f>IF($A1142="","",SUMIFS($BJ$2:$BJ$2500,$W$2:$W$2500,$A1142))</f>
      </c>
      <c r="AU1142">
        <f>IF($A1142="","",SUMIFS($BK$2:$BK$2500,$W$2:$W$2500,$A1142))</f>
      </c>
      <c r="AV1142">
        <f>IF($A1142="","",SUMIFS($BL$2:$BL$2500,$W$2:$W$2500,$A1142))</f>
      </c>
      <c r="AW1142">
        <f>IF($A1142="","",SUMIFS($BM$2:$BM$2500,$W$2:$W$2500,$A1142))</f>
      </c>
      <c r="AX1142">
        <f>IF($A1142="","",SUMIFS($BN$2:$BN$2500,$W$2:$W$2500,$A1142))</f>
      </c>
      <c r="AY1142">
        <f>IF($A1142="","",SUMIFS($BO$2:$BO$2500,$W$2:$W$2500,$A1142))</f>
      </c>
      <c r="AZ1142">
        <f>IF($A1142="","",SUMIFS($BP$2:$BP$2500,$W$2:$W$2500,$A1142))</f>
      </c>
      <c r="BA1142">
        <f>IF($A1142="","",SUMIFS($BQ$2:$BQ$2500,$W$2:$W$2500,$A1142))</f>
      </c>
      <c r="BB1142">
        <f>IF($A1142="","",SUMIFS($BR$2:$BR$2500,$W$2:$W$2500,$A1142))</f>
      </c>
      <c r="BC1142">
        <f>IF($A1142="","",SUMIFS($BS$2:$BS$2500,$W$2:$W$2500,$A1142))</f>
      </c>
      <c r="BD1142">
        <f>IF($A1142="","",SUMIFS($BT$2:$BT$2500,$W$2:$W$2500,$A1142))</f>
      </c>
      <c r="BF1142">
        <f>IF($Z1142="","",INDEX($AO$2:$AO$2000,$Z1142))</f>
      </c>
      <c r="BG1142">
        <f>IF($Z1142="","",INDEX($AP$2:$AP$2000,$Z1142))</f>
      </c>
      <c r="BH1142">
        <f>IF($Z1142="","",INDEX($AQ$2:$AQ$2000,$Z1142))</f>
      </c>
      <c r="BI1142">
        <f>IF($Z1142="","",INDEX($AR$2:$AR$2000,$Z1142))</f>
      </c>
      <c r="BJ1142">
        <f>IF($Z1142="","",INDEX($AS$2:$AS$2000,$Z1142))</f>
      </c>
      <c r="BK1142">
        <f>IF($Z1142="","",INDEX($AT$2:$AT$2000,$Z1142))</f>
      </c>
      <c r="BL1142">
        <f>IF($Z1142="","",INDEX($AU$2:$AU$2000,$Z1142))</f>
      </c>
      <c r="BM1142">
        <f>IF($Z1142="","",INDEX($AV$2:$AV$2000,$Z1142))</f>
      </c>
      <c r="BN1142">
        <f>IF($Z1142="","",INDEX($AW$2:$AW$2000,$Z1142))</f>
      </c>
      <c r="BO1142">
        <f>IF($Z1142="","",INDEX($AX$2:$AX$2000,$Z1142))</f>
      </c>
      <c r="BP1142">
        <f>IF($Z1142="","",INDEX($AY$2:$AY$2000,$Z1142))</f>
      </c>
      <c r="BQ1142">
        <f>IF($Z1142="","",INDEX($AZ$2:$AZ$2000,$Z1142))</f>
      </c>
      <c r="BR1142">
        <f>IF($Z1142="","",INDEX($BA$2:$BA$2000,$Z1142))</f>
      </c>
      <c r="BS1142">
        <f>IF($Z1142="","",INDEX($BB$2:$BB$2000,$Z1142))</f>
      </c>
      <c r="BT1142">
        <f>IF($Z1142="","",INDEX($BC$2:$BC$2000,$Z1142))</f>
      </c>
      <c r="BV1142">
        <f>IF(OR($A1142="",$P1142&lt;&gt;"Yes",$AH1142="Yes"),"",1+N($AG1142))</f>
      </c>
      <c r="BW1142">
        <f>IF($A1142="","",COUNTIFS($W$2:$W$2500,$A1142,$BZ$2:$BZ$2500,"Yes")+COUNTIFS($X$2:$X$2500,$A1142,$BY$2:$BY$2500,"Yes"))</f>
      </c>
      <c r="BX1142">
        <f>IF(OR($A1142="",$P1142="Yes"),"",IF(N($BW1142)=0,0,1+SUMIFS($CB$2:$CB$2500,$W$2:$W$2500,$A1142)+SUMIFS($CA$2:$CA$2500,$X$2:$X$2500,$A1142)))</f>
      </c>
      <c r="BY1142" t="str">
        <f>IF($Y1142="","",INDEX($AH$2:$AH$2000,$Y1142)&amp;"")</f>
      </c>
      <c r="BZ1142" t="str">
        <f>IF($Z1142="","",INDEX($AH$2:$AH$2000,$Z1142)&amp;"")</f>
      </c>
      <c r="CA1142">
        <f>IF($Y1142="","",INDEX($BV$2:$BV$2000,$Y1142))</f>
      </c>
      <c r="CB1142">
        <f>IF($Z1142="","",INDEX($BV$2:$BV$2000,$Z1142))</f>
      </c>
    </row>
    <row r="1143">
      <c r="A1143" t="str">
        <f>IF(TRIM(INDEX(games!$A:$A,ROW()))="","",TRIM(INDEX(games!$A:$A,ROW())))</f>
      </c>
      <c r="B1143">
        <f>IF(OR($A1143="",INDEX(games!$B:$B,ROW())=""),"",INDEX(games!$B:$B,ROW()))</f>
      </c>
      <c r="C1143" t="str">
        <f>IF(OR($A1143="",INDEX(games!$C:$C,ROW())=""),"",INDEX(games!$C:$C,ROW()))</f>
      </c>
      <c r="D1143">
        <f>IF($A1143="","",COUNTIF($W$2:$W$2500,$A1143)+COUNTIF($X$2:$X$2500,$A1143))</f>
      </c>
      <c r="E1143">
        <f>IF($A1143="","",IFERROR(MATCH($C1143,$R$2:$R$5,0),0))</f>
      </c>
      <c r="F1143">
        <f>IF($A1143="","",MOD(ROW(),34))</f>
      </c>
      <c r="G1143">
        <f>IF($A1143="",NA(),IF($C1143="Action",$B1143,NA()))</f>
      </c>
      <c r="H1143">
        <f>IF($A1143="",NA(),IF($C1143="Action",1+$F1143*0.023,NA()))</f>
      </c>
      <c r="I1143">
        <f>IF($A1143="",NA(),IF($C1143="Strategy",$B1143,NA()))</f>
      </c>
      <c r="J1143">
        <f>IF($A1143="",NA(),IF($C1143="Strategy",2+$F1143*0.023,NA()))</f>
      </c>
      <c r="K1143">
        <f>IF($A1143="",NA(),IF($C1143="Deckbuilder",$B1143,NA()))</f>
      </c>
      <c r="L1143">
        <f>IF($A1143="",NA(),IF($C1143="Deckbuilder",3+$F1143*0.023,NA()))</f>
      </c>
      <c r="M1143">
        <f>IF($A1143="",NA(),IF($C1143="Traditional",$B1143,NA()))</f>
      </c>
      <c r="N1143">
        <f>IF($A1143="",NA(),IF($C1143="Traditional",4+$F1143*0.023,NA()))</f>
      </c>
      <c r="O1143">
        <f>IF($A1143="","",$D1143+ROW()/1000000)</f>
      </c>
      <c r="P1143" t="str">
        <f>IF(OR($A1143="",INDEX(games!$H:$H,ROW())=""),"",INDEX(games!$H:$H,ROW()))</f>
      </c>
      <c r="Q1143">
        <f>IF(OR($A1143="",$P1143&lt;&gt;"Yes"),"",$D1143+ROW()/1000000)</f>
      </c>
      <c r="T1143">
        <f>IF($Y1143="","",INDEX($B$2:$B$2000,$Y1143))</f>
      </c>
      <c r="U1143">
        <f>IF($Z1143="","",INDEX($B$2:$B$2000,$Z1143))</f>
      </c>
      <c r="V1143">
        <f>IF(OR($T1143="",$U1143=""),"",$U1143-$T1143)</f>
      </c>
      <c r="W1143" t="str">
        <f>IF(TRIM(INDEX(connections!$A:$A,ROW()))="","",TRIM(INDEX(connections!$A:$A,ROW())))</f>
      </c>
      <c r="X1143" t="str">
        <f>IF($W1143="","",TRIM(INDEX(connections!$B:$B,ROW())))</f>
      </c>
      <c r="Y1143">
        <f>IF($W1143="","",IFERROR(MATCH($W1143,$A$2:$A$2000,0),""))</f>
      </c>
      <c r="Z1143">
        <f>IF($X1143="","",IFERROR(MATCH($X1143,$A$2:$A$2000,0),""))</f>
      </c>
      <c r="AA1143" t="str">
        <f>IF($Y1143="","",INDEX($P$2:$P$2000,$Y1143))</f>
      </c>
      <c r="AB1143" t="str">
        <f>IF($Z1143="","",INDEX($P$2:$P$2000,$Z1143))</f>
      </c>
      <c r="AC1143">
        <f>IF(AND($AA1143="Yes",$AB1143="Yes"),1,"")</f>
      </c>
      <c r="AD1143">
        <f>IF(OR($Y1143="",$Z1143=""),"",IF(INDEX($C$2:$C$2000,$Y1143)=INDEX($C$2:$C$2000,$Z1143),0,1))</f>
      </c>
      <c r="AE1143">
        <f>IF($AC1143&lt;&gt;1,"",IF(AND(INDEX($AG$2:$AG$2000,$Y1143)=1,INDEX($AG$2:$AG$2000,$Z1143)=1),1,""))</f>
      </c>
      <c r="AG1143">
        <f>IF($A1143="","",COUNTIFS($W$2:$W$2500,$A1143,$AB$2:$AB$2500,"Yes")+COUNTIFS($X$2:$X$2500,$A1143,$AA$2:$AA$2500,"Yes"))</f>
      </c>
      <c r="AH1143" t="str">
        <f>IF(OR($P1143&lt;&gt;"Yes",N($AG1143)=0),"",IF(AND($AG1143=1,COUNTIFS($W$2:$W$2500,$A1143,$AE$2:$AE$2500,1)+COUNTIFS($X$2:$X$2500,$A1143,$AE$2:$AE$2500,1)&gt;0),"","Yes"))</f>
      </c>
      <c r="AI1143">
        <f>IF($AH1143="Yes",$AG1143,"")</f>
      </c>
      <c r="AJ1143">
        <f>IF($AI1143="","",$AI1143+ROW()/1000000)</f>
      </c>
      <c r="AK1143">
        <f>IF(OR($A1143="",$P1143="Yes",N($AG1143)=0),"",$AG1143+ROW()/1000000)</f>
      </c>
      <c r="AL1143" t="str">
        <f>IF($A1143="","",INDEX(games!$J:$J,ROW())&amp;"")</f>
      </c>
      <c r="AM1143">
        <f>IF($A1143="","",SUMPRODUCT($AO1143:$BD1143,'Map Analysis'!$AP$2^{0,1,2,3,4,5,6,7,8,9,10,11,12,13,14,15}))</f>
      </c>
      <c r="AN1143">
        <f>IF($A1143="","",$AM1143+ROW()/10000000)</f>
      </c>
      <c r="AO1143">
        <f>IF($A1143="","",COUNTIF($W$2:$W$2500,$A1143))</f>
      </c>
      <c r="AP1143">
        <f>IF($A1143="","",SUMIFS($BF$2:$BF$2500,$W$2:$W$2500,$A1143))</f>
      </c>
      <c r="AQ1143">
        <f>IF($A1143="","",SUMIFS($BG$2:$BG$2500,$W$2:$W$2500,$A1143))</f>
      </c>
      <c r="AR1143">
        <f>IF($A1143="","",SUMIFS($BH$2:$BH$2500,$W$2:$W$2500,$A1143))</f>
      </c>
      <c r="AS1143">
        <f>IF($A1143="","",SUMIFS($BI$2:$BI$2500,$W$2:$W$2500,$A1143))</f>
      </c>
      <c r="AT1143">
        <f>IF($A1143="","",SUMIFS($BJ$2:$BJ$2500,$W$2:$W$2500,$A1143))</f>
      </c>
      <c r="AU1143">
        <f>IF($A1143="","",SUMIFS($BK$2:$BK$2500,$W$2:$W$2500,$A1143))</f>
      </c>
      <c r="AV1143">
        <f>IF($A1143="","",SUMIFS($BL$2:$BL$2500,$W$2:$W$2500,$A1143))</f>
      </c>
      <c r="AW1143">
        <f>IF($A1143="","",SUMIFS($BM$2:$BM$2500,$W$2:$W$2500,$A1143))</f>
      </c>
      <c r="AX1143">
        <f>IF($A1143="","",SUMIFS($BN$2:$BN$2500,$W$2:$W$2500,$A1143))</f>
      </c>
      <c r="AY1143">
        <f>IF($A1143="","",SUMIFS($BO$2:$BO$2500,$W$2:$W$2500,$A1143))</f>
      </c>
      <c r="AZ1143">
        <f>IF($A1143="","",SUMIFS($BP$2:$BP$2500,$W$2:$W$2500,$A1143))</f>
      </c>
      <c r="BA1143">
        <f>IF($A1143="","",SUMIFS($BQ$2:$BQ$2500,$W$2:$W$2500,$A1143))</f>
      </c>
      <c r="BB1143">
        <f>IF($A1143="","",SUMIFS($BR$2:$BR$2500,$W$2:$W$2500,$A1143))</f>
      </c>
      <c r="BC1143">
        <f>IF($A1143="","",SUMIFS($BS$2:$BS$2500,$W$2:$W$2500,$A1143))</f>
      </c>
      <c r="BD1143">
        <f>IF($A1143="","",SUMIFS($BT$2:$BT$2500,$W$2:$W$2500,$A1143))</f>
      </c>
      <c r="BF1143">
        <f>IF($Z1143="","",INDEX($AO$2:$AO$2000,$Z1143))</f>
      </c>
      <c r="BG1143">
        <f>IF($Z1143="","",INDEX($AP$2:$AP$2000,$Z1143))</f>
      </c>
      <c r="BH1143">
        <f>IF($Z1143="","",INDEX($AQ$2:$AQ$2000,$Z1143))</f>
      </c>
      <c r="BI1143">
        <f>IF($Z1143="","",INDEX($AR$2:$AR$2000,$Z1143))</f>
      </c>
      <c r="BJ1143">
        <f>IF($Z1143="","",INDEX($AS$2:$AS$2000,$Z1143))</f>
      </c>
      <c r="BK1143">
        <f>IF($Z1143="","",INDEX($AT$2:$AT$2000,$Z1143))</f>
      </c>
      <c r="BL1143">
        <f>IF($Z1143="","",INDEX($AU$2:$AU$2000,$Z1143))</f>
      </c>
      <c r="BM1143">
        <f>IF($Z1143="","",INDEX($AV$2:$AV$2000,$Z1143))</f>
      </c>
      <c r="BN1143">
        <f>IF($Z1143="","",INDEX($AW$2:$AW$2000,$Z1143))</f>
      </c>
      <c r="BO1143">
        <f>IF($Z1143="","",INDEX($AX$2:$AX$2000,$Z1143))</f>
      </c>
      <c r="BP1143">
        <f>IF($Z1143="","",INDEX($AY$2:$AY$2000,$Z1143))</f>
      </c>
      <c r="BQ1143">
        <f>IF($Z1143="","",INDEX($AZ$2:$AZ$2000,$Z1143))</f>
      </c>
      <c r="BR1143">
        <f>IF($Z1143="","",INDEX($BA$2:$BA$2000,$Z1143))</f>
      </c>
      <c r="BS1143">
        <f>IF($Z1143="","",INDEX($BB$2:$BB$2000,$Z1143))</f>
      </c>
      <c r="BT1143">
        <f>IF($Z1143="","",INDEX($BC$2:$BC$2000,$Z1143))</f>
      </c>
      <c r="BV1143">
        <f>IF(OR($A1143="",$P1143&lt;&gt;"Yes",$AH1143="Yes"),"",1+N($AG1143))</f>
      </c>
      <c r="BW1143">
        <f>IF($A1143="","",COUNTIFS($W$2:$W$2500,$A1143,$BZ$2:$BZ$2500,"Yes")+COUNTIFS($X$2:$X$2500,$A1143,$BY$2:$BY$2500,"Yes"))</f>
      </c>
      <c r="BX1143">
        <f>IF(OR($A1143="",$P1143="Yes"),"",IF(N($BW1143)=0,0,1+SUMIFS($CB$2:$CB$2500,$W$2:$W$2500,$A1143)+SUMIFS($CA$2:$CA$2500,$X$2:$X$2500,$A1143)))</f>
      </c>
      <c r="BY1143" t="str">
        <f>IF($Y1143="","",INDEX($AH$2:$AH$2000,$Y1143)&amp;"")</f>
      </c>
      <c r="BZ1143" t="str">
        <f>IF($Z1143="","",INDEX($AH$2:$AH$2000,$Z1143)&amp;"")</f>
      </c>
      <c r="CA1143">
        <f>IF($Y1143="","",INDEX($BV$2:$BV$2000,$Y1143))</f>
      </c>
      <c r="CB1143">
        <f>IF($Z1143="","",INDEX($BV$2:$BV$2000,$Z1143))</f>
      </c>
    </row>
    <row r="1144">
      <c r="A1144" t="str">
        <f>IF(TRIM(INDEX(games!$A:$A,ROW()))="","",TRIM(INDEX(games!$A:$A,ROW())))</f>
      </c>
      <c r="B1144">
        <f>IF(OR($A1144="",INDEX(games!$B:$B,ROW())=""),"",INDEX(games!$B:$B,ROW()))</f>
      </c>
      <c r="C1144" t="str">
        <f>IF(OR($A1144="",INDEX(games!$C:$C,ROW())=""),"",INDEX(games!$C:$C,ROW()))</f>
      </c>
      <c r="D1144">
        <f>IF($A1144="","",COUNTIF($W$2:$W$2500,$A1144)+COUNTIF($X$2:$X$2500,$A1144))</f>
      </c>
      <c r="E1144">
        <f>IF($A1144="","",IFERROR(MATCH($C1144,$R$2:$R$5,0),0))</f>
      </c>
      <c r="F1144">
        <f>IF($A1144="","",MOD(ROW(),34))</f>
      </c>
      <c r="G1144">
        <f>IF($A1144="",NA(),IF($C1144="Action",$B1144,NA()))</f>
      </c>
      <c r="H1144">
        <f>IF($A1144="",NA(),IF($C1144="Action",1+$F1144*0.023,NA()))</f>
      </c>
      <c r="I1144">
        <f>IF($A1144="",NA(),IF($C1144="Strategy",$B1144,NA()))</f>
      </c>
      <c r="J1144">
        <f>IF($A1144="",NA(),IF($C1144="Strategy",2+$F1144*0.023,NA()))</f>
      </c>
      <c r="K1144">
        <f>IF($A1144="",NA(),IF($C1144="Deckbuilder",$B1144,NA()))</f>
      </c>
      <c r="L1144">
        <f>IF($A1144="",NA(),IF($C1144="Deckbuilder",3+$F1144*0.023,NA()))</f>
      </c>
      <c r="M1144">
        <f>IF($A1144="",NA(),IF($C1144="Traditional",$B1144,NA()))</f>
      </c>
      <c r="N1144">
        <f>IF($A1144="",NA(),IF($C1144="Traditional",4+$F1144*0.023,NA()))</f>
      </c>
      <c r="O1144">
        <f>IF($A1144="","",$D1144+ROW()/1000000)</f>
      </c>
      <c r="P1144" t="str">
        <f>IF(OR($A1144="",INDEX(games!$H:$H,ROW())=""),"",INDEX(games!$H:$H,ROW()))</f>
      </c>
      <c r="Q1144">
        <f>IF(OR($A1144="",$P1144&lt;&gt;"Yes"),"",$D1144+ROW()/1000000)</f>
      </c>
      <c r="T1144">
        <f>IF($Y1144="","",INDEX($B$2:$B$2000,$Y1144))</f>
      </c>
      <c r="U1144">
        <f>IF($Z1144="","",INDEX($B$2:$B$2000,$Z1144))</f>
      </c>
      <c r="V1144">
        <f>IF(OR($T1144="",$U1144=""),"",$U1144-$T1144)</f>
      </c>
      <c r="W1144" t="str">
        <f>IF(TRIM(INDEX(connections!$A:$A,ROW()))="","",TRIM(INDEX(connections!$A:$A,ROW())))</f>
      </c>
      <c r="X1144" t="str">
        <f>IF($W1144="","",TRIM(INDEX(connections!$B:$B,ROW())))</f>
      </c>
      <c r="Y1144">
        <f>IF($W1144="","",IFERROR(MATCH($W1144,$A$2:$A$2000,0),""))</f>
      </c>
      <c r="Z1144">
        <f>IF($X1144="","",IFERROR(MATCH($X1144,$A$2:$A$2000,0),""))</f>
      </c>
      <c r="AA1144" t="str">
        <f>IF($Y1144="","",INDEX($P$2:$P$2000,$Y1144))</f>
      </c>
      <c r="AB1144" t="str">
        <f>IF($Z1144="","",INDEX($P$2:$P$2000,$Z1144))</f>
      </c>
      <c r="AC1144">
        <f>IF(AND($AA1144="Yes",$AB1144="Yes"),1,"")</f>
      </c>
      <c r="AD1144">
        <f>IF(OR($Y1144="",$Z1144=""),"",IF(INDEX($C$2:$C$2000,$Y1144)=INDEX($C$2:$C$2000,$Z1144),0,1))</f>
      </c>
      <c r="AE1144">
        <f>IF($AC1144&lt;&gt;1,"",IF(AND(INDEX($AG$2:$AG$2000,$Y1144)=1,INDEX($AG$2:$AG$2000,$Z1144)=1),1,""))</f>
      </c>
      <c r="AG1144">
        <f>IF($A1144="","",COUNTIFS($W$2:$W$2500,$A1144,$AB$2:$AB$2500,"Yes")+COUNTIFS($X$2:$X$2500,$A1144,$AA$2:$AA$2500,"Yes"))</f>
      </c>
      <c r="AH1144" t="str">
        <f>IF(OR($P1144&lt;&gt;"Yes",N($AG1144)=0),"",IF(AND($AG1144=1,COUNTIFS($W$2:$W$2500,$A1144,$AE$2:$AE$2500,1)+COUNTIFS($X$2:$X$2500,$A1144,$AE$2:$AE$2500,1)&gt;0),"","Yes"))</f>
      </c>
      <c r="AI1144">
        <f>IF($AH1144="Yes",$AG1144,"")</f>
      </c>
      <c r="AJ1144">
        <f>IF($AI1144="","",$AI1144+ROW()/1000000)</f>
      </c>
      <c r="AK1144">
        <f>IF(OR($A1144="",$P1144="Yes",N($AG1144)=0),"",$AG1144+ROW()/1000000)</f>
      </c>
      <c r="AL1144" t="str">
        <f>IF($A1144="","",INDEX(games!$J:$J,ROW())&amp;"")</f>
      </c>
      <c r="AM1144">
        <f>IF($A1144="","",SUMPRODUCT($AO1144:$BD1144,'Map Analysis'!$AP$2^{0,1,2,3,4,5,6,7,8,9,10,11,12,13,14,15}))</f>
      </c>
      <c r="AN1144">
        <f>IF($A1144="","",$AM1144+ROW()/10000000)</f>
      </c>
      <c r="AO1144">
        <f>IF($A1144="","",COUNTIF($W$2:$W$2500,$A1144))</f>
      </c>
      <c r="AP1144">
        <f>IF($A1144="","",SUMIFS($BF$2:$BF$2500,$W$2:$W$2500,$A1144))</f>
      </c>
      <c r="AQ1144">
        <f>IF($A1144="","",SUMIFS($BG$2:$BG$2500,$W$2:$W$2500,$A1144))</f>
      </c>
      <c r="AR1144">
        <f>IF($A1144="","",SUMIFS($BH$2:$BH$2500,$W$2:$W$2500,$A1144))</f>
      </c>
      <c r="AS1144">
        <f>IF($A1144="","",SUMIFS($BI$2:$BI$2500,$W$2:$W$2500,$A1144))</f>
      </c>
      <c r="AT1144">
        <f>IF($A1144="","",SUMIFS($BJ$2:$BJ$2500,$W$2:$W$2500,$A1144))</f>
      </c>
      <c r="AU1144">
        <f>IF($A1144="","",SUMIFS($BK$2:$BK$2500,$W$2:$W$2500,$A1144))</f>
      </c>
      <c r="AV1144">
        <f>IF($A1144="","",SUMIFS($BL$2:$BL$2500,$W$2:$W$2500,$A1144))</f>
      </c>
      <c r="AW1144">
        <f>IF($A1144="","",SUMIFS($BM$2:$BM$2500,$W$2:$W$2500,$A1144))</f>
      </c>
      <c r="AX1144">
        <f>IF($A1144="","",SUMIFS($BN$2:$BN$2500,$W$2:$W$2500,$A1144))</f>
      </c>
      <c r="AY1144">
        <f>IF($A1144="","",SUMIFS($BO$2:$BO$2500,$W$2:$W$2500,$A1144))</f>
      </c>
      <c r="AZ1144">
        <f>IF($A1144="","",SUMIFS($BP$2:$BP$2500,$W$2:$W$2500,$A1144))</f>
      </c>
      <c r="BA1144">
        <f>IF($A1144="","",SUMIFS($BQ$2:$BQ$2500,$W$2:$W$2500,$A1144))</f>
      </c>
      <c r="BB1144">
        <f>IF($A1144="","",SUMIFS($BR$2:$BR$2500,$W$2:$W$2500,$A1144))</f>
      </c>
      <c r="BC1144">
        <f>IF($A1144="","",SUMIFS($BS$2:$BS$2500,$W$2:$W$2500,$A1144))</f>
      </c>
      <c r="BD1144">
        <f>IF($A1144="","",SUMIFS($BT$2:$BT$2500,$W$2:$W$2500,$A1144))</f>
      </c>
      <c r="BF1144">
        <f>IF($Z1144="","",INDEX($AO$2:$AO$2000,$Z1144))</f>
      </c>
      <c r="BG1144">
        <f>IF($Z1144="","",INDEX($AP$2:$AP$2000,$Z1144))</f>
      </c>
      <c r="BH1144">
        <f>IF($Z1144="","",INDEX($AQ$2:$AQ$2000,$Z1144))</f>
      </c>
      <c r="BI1144">
        <f>IF($Z1144="","",INDEX($AR$2:$AR$2000,$Z1144))</f>
      </c>
      <c r="BJ1144">
        <f>IF($Z1144="","",INDEX($AS$2:$AS$2000,$Z1144))</f>
      </c>
      <c r="BK1144">
        <f>IF($Z1144="","",INDEX($AT$2:$AT$2000,$Z1144))</f>
      </c>
      <c r="BL1144">
        <f>IF($Z1144="","",INDEX($AU$2:$AU$2000,$Z1144))</f>
      </c>
      <c r="BM1144">
        <f>IF($Z1144="","",INDEX($AV$2:$AV$2000,$Z1144))</f>
      </c>
      <c r="BN1144">
        <f>IF($Z1144="","",INDEX($AW$2:$AW$2000,$Z1144))</f>
      </c>
      <c r="BO1144">
        <f>IF($Z1144="","",INDEX($AX$2:$AX$2000,$Z1144))</f>
      </c>
      <c r="BP1144">
        <f>IF($Z1144="","",INDEX($AY$2:$AY$2000,$Z1144))</f>
      </c>
      <c r="BQ1144">
        <f>IF($Z1144="","",INDEX($AZ$2:$AZ$2000,$Z1144))</f>
      </c>
      <c r="BR1144">
        <f>IF($Z1144="","",INDEX($BA$2:$BA$2000,$Z1144))</f>
      </c>
      <c r="BS1144">
        <f>IF($Z1144="","",INDEX($BB$2:$BB$2000,$Z1144))</f>
      </c>
      <c r="BT1144">
        <f>IF($Z1144="","",INDEX($BC$2:$BC$2000,$Z1144))</f>
      </c>
      <c r="BV1144">
        <f>IF(OR($A1144="",$P1144&lt;&gt;"Yes",$AH1144="Yes"),"",1+N($AG1144))</f>
      </c>
      <c r="BW1144">
        <f>IF($A1144="","",COUNTIFS($W$2:$W$2500,$A1144,$BZ$2:$BZ$2500,"Yes")+COUNTIFS($X$2:$X$2500,$A1144,$BY$2:$BY$2500,"Yes"))</f>
      </c>
      <c r="BX1144">
        <f>IF(OR($A1144="",$P1144="Yes"),"",IF(N($BW1144)=0,0,1+SUMIFS($CB$2:$CB$2500,$W$2:$W$2500,$A1144)+SUMIFS($CA$2:$CA$2500,$X$2:$X$2500,$A1144)))</f>
      </c>
      <c r="BY1144" t="str">
        <f>IF($Y1144="","",INDEX($AH$2:$AH$2000,$Y1144)&amp;"")</f>
      </c>
      <c r="BZ1144" t="str">
        <f>IF($Z1144="","",INDEX($AH$2:$AH$2000,$Z1144)&amp;"")</f>
      </c>
      <c r="CA1144">
        <f>IF($Y1144="","",INDEX($BV$2:$BV$2000,$Y1144))</f>
      </c>
      <c r="CB1144">
        <f>IF($Z1144="","",INDEX($BV$2:$BV$2000,$Z1144))</f>
      </c>
    </row>
    <row r="1145">
      <c r="A1145" t="str">
        <f>IF(TRIM(INDEX(games!$A:$A,ROW()))="","",TRIM(INDEX(games!$A:$A,ROW())))</f>
      </c>
      <c r="B1145">
        <f>IF(OR($A1145="",INDEX(games!$B:$B,ROW())=""),"",INDEX(games!$B:$B,ROW()))</f>
      </c>
      <c r="C1145" t="str">
        <f>IF(OR($A1145="",INDEX(games!$C:$C,ROW())=""),"",INDEX(games!$C:$C,ROW()))</f>
      </c>
      <c r="D1145">
        <f>IF($A1145="","",COUNTIF($W$2:$W$2500,$A1145)+COUNTIF($X$2:$X$2500,$A1145))</f>
      </c>
      <c r="E1145">
        <f>IF($A1145="","",IFERROR(MATCH($C1145,$R$2:$R$5,0),0))</f>
      </c>
      <c r="F1145">
        <f>IF($A1145="","",MOD(ROW(),34))</f>
      </c>
      <c r="G1145">
        <f>IF($A1145="",NA(),IF($C1145="Action",$B1145,NA()))</f>
      </c>
      <c r="H1145">
        <f>IF($A1145="",NA(),IF($C1145="Action",1+$F1145*0.023,NA()))</f>
      </c>
      <c r="I1145">
        <f>IF($A1145="",NA(),IF($C1145="Strategy",$B1145,NA()))</f>
      </c>
      <c r="J1145">
        <f>IF($A1145="",NA(),IF($C1145="Strategy",2+$F1145*0.023,NA()))</f>
      </c>
      <c r="K1145">
        <f>IF($A1145="",NA(),IF($C1145="Deckbuilder",$B1145,NA()))</f>
      </c>
      <c r="L1145">
        <f>IF($A1145="",NA(),IF($C1145="Deckbuilder",3+$F1145*0.023,NA()))</f>
      </c>
      <c r="M1145">
        <f>IF($A1145="",NA(),IF($C1145="Traditional",$B1145,NA()))</f>
      </c>
      <c r="N1145">
        <f>IF($A1145="",NA(),IF($C1145="Traditional",4+$F1145*0.023,NA()))</f>
      </c>
      <c r="O1145">
        <f>IF($A1145="","",$D1145+ROW()/1000000)</f>
      </c>
      <c r="P1145" t="str">
        <f>IF(OR($A1145="",INDEX(games!$H:$H,ROW())=""),"",INDEX(games!$H:$H,ROW()))</f>
      </c>
      <c r="Q1145">
        <f>IF(OR($A1145="",$P1145&lt;&gt;"Yes"),"",$D1145+ROW()/1000000)</f>
      </c>
      <c r="T1145">
        <f>IF($Y1145="","",INDEX($B$2:$B$2000,$Y1145))</f>
      </c>
      <c r="U1145">
        <f>IF($Z1145="","",INDEX($B$2:$B$2000,$Z1145))</f>
      </c>
      <c r="V1145">
        <f>IF(OR($T1145="",$U1145=""),"",$U1145-$T1145)</f>
      </c>
      <c r="W1145" t="str">
        <f>IF(TRIM(INDEX(connections!$A:$A,ROW()))="","",TRIM(INDEX(connections!$A:$A,ROW())))</f>
      </c>
      <c r="X1145" t="str">
        <f>IF($W1145="","",TRIM(INDEX(connections!$B:$B,ROW())))</f>
      </c>
      <c r="Y1145">
        <f>IF($W1145="","",IFERROR(MATCH($W1145,$A$2:$A$2000,0),""))</f>
      </c>
      <c r="Z1145">
        <f>IF($X1145="","",IFERROR(MATCH($X1145,$A$2:$A$2000,0),""))</f>
      </c>
      <c r="AA1145" t="str">
        <f>IF($Y1145="","",INDEX($P$2:$P$2000,$Y1145))</f>
      </c>
      <c r="AB1145" t="str">
        <f>IF($Z1145="","",INDEX($P$2:$P$2000,$Z1145))</f>
      </c>
      <c r="AC1145">
        <f>IF(AND($AA1145="Yes",$AB1145="Yes"),1,"")</f>
      </c>
      <c r="AD1145">
        <f>IF(OR($Y1145="",$Z1145=""),"",IF(INDEX($C$2:$C$2000,$Y1145)=INDEX($C$2:$C$2000,$Z1145),0,1))</f>
      </c>
      <c r="AE1145">
        <f>IF($AC1145&lt;&gt;1,"",IF(AND(INDEX($AG$2:$AG$2000,$Y1145)=1,INDEX($AG$2:$AG$2000,$Z1145)=1),1,""))</f>
      </c>
      <c r="AG1145">
        <f>IF($A1145="","",COUNTIFS($W$2:$W$2500,$A1145,$AB$2:$AB$2500,"Yes")+COUNTIFS($X$2:$X$2500,$A1145,$AA$2:$AA$2500,"Yes"))</f>
      </c>
      <c r="AH1145" t="str">
        <f>IF(OR($P1145&lt;&gt;"Yes",N($AG1145)=0),"",IF(AND($AG1145=1,COUNTIFS($W$2:$W$2500,$A1145,$AE$2:$AE$2500,1)+COUNTIFS($X$2:$X$2500,$A1145,$AE$2:$AE$2500,1)&gt;0),"","Yes"))</f>
      </c>
      <c r="AI1145">
        <f>IF($AH1145="Yes",$AG1145,"")</f>
      </c>
      <c r="AJ1145">
        <f>IF($AI1145="","",$AI1145+ROW()/1000000)</f>
      </c>
      <c r="AK1145">
        <f>IF(OR($A1145="",$P1145="Yes",N($AG1145)=0),"",$AG1145+ROW()/1000000)</f>
      </c>
      <c r="AL1145" t="str">
        <f>IF($A1145="","",INDEX(games!$J:$J,ROW())&amp;"")</f>
      </c>
      <c r="AM1145">
        <f>IF($A1145="","",SUMPRODUCT($AO1145:$BD1145,'Map Analysis'!$AP$2^{0,1,2,3,4,5,6,7,8,9,10,11,12,13,14,15}))</f>
      </c>
      <c r="AN1145">
        <f>IF($A1145="","",$AM1145+ROW()/10000000)</f>
      </c>
      <c r="AO1145">
        <f>IF($A1145="","",COUNTIF($W$2:$W$2500,$A1145))</f>
      </c>
      <c r="AP1145">
        <f>IF($A1145="","",SUMIFS($BF$2:$BF$2500,$W$2:$W$2500,$A1145))</f>
      </c>
      <c r="AQ1145">
        <f>IF($A1145="","",SUMIFS($BG$2:$BG$2500,$W$2:$W$2500,$A1145))</f>
      </c>
      <c r="AR1145">
        <f>IF($A1145="","",SUMIFS($BH$2:$BH$2500,$W$2:$W$2500,$A1145))</f>
      </c>
      <c r="AS1145">
        <f>IF($A1145="","",SUMIFS($BI$2:$BI$2500,$W$2:$W$2500,$A1145))</f>
      </c>
      <c r="AT1145">
        <f>IF($A1145="","",SUMIFS($BJ$2:$BJ$2500,$W$2:$W$2500,$A1145))</f>
      </c>
      <c r="AU1145">
        <f>IF($A1145="","",SUMIFS($BK$2:$BK$2500,$W$2:$W$2500,$A1145))</f>
      </c>
      <c r="AV1145">
        <f>IF($A1145="","",SUMIFS($BL$2:$BL$2500,$W$2:$W$2500,$A1145))</f>
      </c>
      <c r="AW1145">
        <f>IF($A1145="","",SUMIFS($BM$2:$BM$2500,$W$2:$W$2500,$A1145))</f>
      </c>
      <c r="AX1145">
        <f>IF($A1145="","",SUMIFS($BN$2:$BN$2500,$W$2:$W$2500,$A1145))</f>
      </c>
      <c r="AY1145">
        <f>IF($A1145="","",SUMIFS($BO$2:$BO$2500,$W$2:$W$2500,$A1145))</f>
      </c>
      <c r="AZ1145">
        <f>IF($A1145="","",SUMIFS($BP$2:$BP$2500,$W$2:$W$2500,$A1145))</f>
      </c>
      <c r="BA1145">
        <f>IF($A1145="","",SUMIFS($BQ$2:$BQ$2500,$W$2:$W$2500,$A1145))</f>
      </c>
      <c r="BB1145">
        <f>IF($A1145="","",SUMIFS($BR$2:$BR$2500,$W$2:$W$2500,$A1145))</f>
      </c>
      <c r="BC1145">
        <f>IF($A1145="","",SUMIFS($BS$2:$BS$2500,$W$2:$W$2500,$A1145))</f>
      </c>
      <c r="BD1145">
        <f>IF($A1145="","",SUMIFS($BT$2:$BT$2500,$W$2:$W$2500,$A1145))</f>
      </c>
      <c r="BF1145">
        <f>IF($Z1145="","",INDEX($AO$2:$AO$2000,$Z1145))</f>
      </c>
      <c r="BG1145">
        <f>IF($Z1145="","",INDEX($AP$2:$AP$2000,$Z1145))</f>
      </c>
      <c r="BH1145">
        <f>IF($Z1145="","",INDEX($AQ$2:$AQ$2000,$Z1145))</f>
      </c>
      <c r="BI1145">
        <f>IF($Z1145="","",INDEX($AR$2:$AR$2000,$Z1145))</f>
      </c>
      <c r="BJ1145">
        <f>IF($Z1145="","",INDEX($AS$2:$AS$2000,$Z1145))</f>
      </c>
      <c r="BK1145">
        <f>IF($Z1145="","",INDEX($AT$2:$AT$2000,$Z1145))</f>
      </c>
      <c r="BL1145">
        <f>IF($Z1145="","",INDEX($AU$2:$AU$2000,$Z1145))</f>
      </c>
      <c r="BM1145">
        <f>IF($Z1145="","",INDEX($AV$2:$AV$2000,$Z1145))</f>
      </c>
      <c r="BN1145">
        <f>IF($Z1145="","",INDEX($AW$2:$AW$2000,$Z1145))</f>
      </c>
      <c r="BO1145">
        <f>IF($Z1145="","",INDEX($AX$2:$AX$2000,$Z1145))</f>
      </c>
      <c r="BP1145">
        <f>IF($Z1145="","",INDEX($AY$2:$AY$2000,$Z1145))</f>
      </c>
      <c r="BQ1145">
        <f>IF($Z1145="","",INDEX($AZ$2:$AZ$2000,$Z1145))</f>
      </c>
      <c r="BR1145">
        <f>IF($Z1145="","",INDEX($BA$2:$BA$2000,$Z1145))</f>
      </c>
      <c r="BS1145">
        <f>IF($Z1145="","",INDEX($BB$2:$BB$2000,$Z1145))</f>
      </c>
      <c r="BT1145">
        <f>IF($Z1145="","",INDEX($BC$2:$BC$2000,$Z1145))</f>
      </c>
      <c r="BV1145">
        <f>IF(OR($A1145="",$P1145&lt;&gt;"Yes",$AH1145="Yes"),"",1+N($AG1145))</f>
      </c>
      <c r="BW1145">
        <f>IF($A1145="","",COUNTIFS($W$2:$W$2500,$A1145,$BZ$2:$BZ$2500,"Yes")+COUNTIFS($X$2:$X$2500,$A1145,$BY$2:$BY$2500,"Yes"))</f>
      </c>
      <c r="BX1145">
        <f>IF(OR($A1145="",$P1145="Yes"),"",IF(N($BW1145)=0,0,1+SUMIFS($CB$2:$CB$2500,$W$2:$W$2500,$A1145)+SUMIFS($CA$2:$CA$2500,$X$2:$X$2500,$A1145)))</f>
      </c>
      <c r="BY1145" t="str">
        <f>IF($Y1145="","",INDEX($AH$2:$AH$2000,$Y1145)&amp;"")</f>
      </c>
      <c r="BZ1145" t="str">
        <f>IF($Z1145="","",INDEX($AH$2:$AH$2000,$Z1145)&amp;"")</f>
      </c>
      <c r="CA1145">
        <f>IF($Y1145="","",INDEX($BV$2:$BV$2000,$Y1145))</f>
      </c>
      <c r="CB1145">
        <f>IF($Z1145="","",INDEX($BV$2:$BV$2000,$Z1145))</f>
      </c>
    </row>
    <row r="1146">
      <c r="A1146" t="str">
        <f>IF(TRIM(INDEX(games!$A:$A,ROW()))="","",TRIM(INDEX(games!$A:$A,ROW())))</f>
      </c>
      <c r="B1146">
        <f>IF(OR($A1146="",INDEX(games!$B:$B,ROW())=""),"",INDEX(games!$B:$B,ROW()))</f>
      </c>
      <c r="C1146" t="str">
        <f>IF(OR($A1146="",INDEX(games!$C:$C,ROW())=""),"",INDEX(games!$C:$C,ROW()))</f>
      </c>
      <c r="D1146">
        <f>IF($A1146="","",COUNTIF($W$2:$W$2500,$A1146)+COUNTIF($X$2:$X$2500,$A1146))</f>
      </c>
      <c r="E1146">
        <f>IF($A1146="","",IFERROR(MATCH($C1146,$R$2:$R$5,0),0))</f>
      </c>
      <c r="F1146">
        <f>IF($A1146="","",MOD(ROW(),34))</f>
      </c>
      <c r="G1146">
        <f>IF($A1146="",NA(),IF($C1146="Action",$B1146,NA()))</f>
      </c>
      <c r="H1146">
        <f>IF($A1146="",NA(),IF($C1146="Action",1+$F1146*0.023,NA()))</f>
      </c>
      <c r="I1146">
        <f>IF($A1146="",NA(),IF($C1146="Strategy",$B1146,NA()))</f>
      </c>
      <c r="J1146">
        <f>IF($A1146="",NA(),IF($C1146="Strategy",2+$F1146*0.023,NA()))</f>
      </c>
      <c r="K1146">
        <f>IF($A1146="",NA(),IF($C1146="Deckbuilder",$B1146,NA()))</f>
      </c>
      <c r="L1146">
        <f>IF($A1146="",NA(),IF($C1146="Deckbuilder",3+$F1146*0.023,NA()))</f>
      </c>
      <c r="M1146">
        <f>IF($A1146="",NA(),IF($C1146="Traditional",$B1146,NA()))</f>
      </c>
      <c r="N1146">
        <f>IF($A1146="",NA(),IF($C1146="Traditional",4+$F1146*0.023,NA()))</f>
      </c>
      <c r="O1146">
        <f>IF($A1146="","",$D1146+ROW()/1000000)</f>
      </c>
      <c r="P1146" t="str">
        <f>IF(OR($A1146="",INDEX(games!$H:$H,ROW())=""),"",INDEX(games!$H:$H,ROW()))</f>
      </c>
      <c r="Q1146">
        <f>IF(OR($A1146="",$P1146&lt;&gt;"Yes"),"",$D1146+ROW()/1000000)</f>
      </c>
      <c r="T1146">
        <f>IF($Y1146="","",INDEX($B$2:$B$2000,$Y1146))</f>
      </c>
      <c r="U1146">
        <f>IF($Z1146="","",INDEX($B$2:$B$2000,$Z1146))</f>
      </c>
      <c r="V1146">
        <f>IF(OR($T1146="",$U1146=""),"",$U1146-$T1146)</f>
      </c>
      <c r="W1146" t="str">
        <f>IF(TRIM(INDEX(connections!$A:$A,ROW()))="","",TRIM(INDEX(connections!$A:$A,ROW())))</f>
      </c>
      <c r="X1146" t="str">
        <f>IF($W1146="","",TRIM(INDEX(connections!$B:$B,ROW())))</f>
      </c>
      <c r="Y1146">
        <f>IF($W1146="","",IFERROR(MATCH($W1146,$A$2:$A$2000,0),""))</f>
      </c>
      <c r="Z1146">
        <f>IF($X1146="","",IFERROR(MATCH($X1146,$A$2:$A$2000,0),""))</f>
      </c>
      <c r="AA1146" t="str">
        <f>IF($Y1146="","",INDEX($P$2:$P$2000,$Y1146))</f>
      </c>
      <c r="AB1146" t="str">
        <f>IF($Z1146="","",INDEX($P$2:$P$2000,$Z1146))</f>
      </c>
      <c r="AC1146">
        <f>IF(AND($AA1146="Yes",$AB1146="Yes"),1,"")</f>
      </c>
      <c r="AD1146">
        <f>IF(OR($Y1146="",$Z1146=""),"",IF(INDEX($C$2:$C$2000,$Y1146)=INDEX($C$2:$C$2000,$Z1146),0,1))</f>
      </c>
      <c r="AE1146">
        <f>IF($AC1146&lt;&gt;1,"",IF(AND(INDEX($AG$2:$AG$2000,$Y1146)=1,INDEX($AG$2:$AG$2000,$Z1146)=1),1,""))</f>
      </c>
      <c r="AG1146">
        <f>IF($A1146="","",COUNTIFS($W$2:$W$2500,$A1146,$AB$2:$AB$2500,"Yes")+COUNTIFS($X$2:$X$2500,$A1146,$AA$2:$AA$2500,"Yes"))</f>
      </c>
      <c r="AH1146" t="str">
        <f>IF(OR($P1146&lt;&gt;"Yes",N($AG1146)=0),"",IF(AND($AG1146=1,COUNTIFS($W$2:$W$2500,$A1146,$AE$2:$AE$2500,1)+COUNTIFS($X$2:$X$2500,$A1146,$AE$2:$AE$2500,1)&gt;0),"","Yes"))</f>
      </c>
      <c r="AI1146">
        <f>IF($AH1146="Yes",$AG1146,"")</f>
      </c>
      <c r="AJ1146">
        <f>IF($AI1146="","",$AI1146+ROW()/1000000)</f>
      </c>
      <c r="AK1146">
        <f>IF(OR($A1146="",$P1146="Yes",N($AG1146)=0),"",$AG1146+ROW()/1000000)</f>
      </c>
      <c r="AL1146" t="str">
        <f>IF($A1146="","",INDEX(games!$J:$J,ROW())&amp;"")</f>
      </c>
      <c r="AM1146">
        <f>IF($A1146="","",SUMPRODUCT($AO1146:$BD1146,'Map Analysis'!$AP$2^{0,1,2,3,4,5,6,7,8,9,10,11,12,13,14,15}))</f>
      </c>
      <c r="AN1146">
        <f>IF($A1146="","",$AM1146+ROW()/10000000)</f>
      </c>
      <c r="AO1146">
        <f>IF($A1146="","",COUNTIF($W$2:$W$2500,$A1146))</f>
      </c>
      <c r="AP1146">
        <f>IF($A1146="","",SUMIFS($BF$2:$BF$2500,$W$2:$W$2500,$A1146))</f>
      </c>
      <c r="AQ1146">
        <f>IF($A1146="","",SUMIFS($BG$2:$BG$2500,$W$2:$W$2500,$A1146))</f>
      </c>
      <c r="AR1146">
        <f>IF($A1146="","",SUMIFS($BH$2:$BH$2500,$W$2:$W$2500,$A1146))</f>
      </c>
      <c r="AS1146">
        <f>IF($A1146="","",SUMIFS($BI$2:$BI$2500,$W$2:$W$2500,$A1146))</f>
      </c>
      <c r="AT1146">
        <f>IF($A1146="","",SUMIFS($BJ$2:$BJ$2500,$W$2:$W$2500,$A1146))</f>
      </c>
      <c r="AU1146">
        <f>IF($A1146="","",SUMIFS($BK$2:$BK$2500,$W$2:$W$2500,$A1146))</f>
      </c>
      <c r="AV1146">
        <f>IF($A1146="","",SUMIFS($BL$2:$BL$2500,$W$2:$W$2500,$A1146))</f>
      </c>
      <c r="AW1146">
        <f>IF($A1146="","",SUMIFS($BM$2:$BM$2500,$W$2:$W$2500,$A1146))</f>
      </c>
      <c r="AX1146">
        <f>IF($A1146="","",SUMIFS($BN$2:$BN$2500,$W$2:$W$2500,$A1146))</f>
      </c>
      <c r="AY1146">
        <f>IF($A1146="","",SUMIFS($BO$2:$BO$2500,$W$2:$W$2500,$A1146))</f>
      </c>
      <c r="AZ1146">
        <f>IF($A1146="","",SUMIFS($BP$2:$BP$2500,$W$2:$W$2500,$A1146))</f>
      </c>
      <c r="BA1146">
        <f>IF($A1146="","",SUMIFS($BQ$2:$BQ$2500,$W$2:$W$2500,$A1146))</f>
      </c>
      <c r="BB1146">
        <f>IF($A1146="","",SUMIFS($BR$2:$BR$2500,$W$2:$W$2500,$A1146))</f>
      </c>
      <c r="BC1146">
        <f>IF($A1146="","",SUMIFS($BS$2:$BS$2500,$W$2:$W$2500,$A1146))</f>
      </c>
      <c r="BD1146">
        <f>IF($A1146="","",SUMIFS($BT$2:$BT$2500,$W$2:$W$2500,$A1146))</f>
      </c>
      <c r="BF1146">
        <f>IF($Z1146="","",INDEX($AO$2:$AO$2000,$Z1146))</f>
      </c>
      <c r="BG1146">
        <f>IF($Z1146="","",INDEX($AP$2:$AP$2000,$Z1146))</f>
      </c>
      <c r="BH1146">
        <f>IF($Z1146="","",INDEX($AQ$2:$AQ$2000,$Z1146))</f>
      </c>
      <c r="BI1146">
        <f>IF($Z1146="","",INDEX($AR$2:$AR$2000,$Z1146))</f>
      </c>
      <c r="BJ1146">
        <f>IF($Z1146="","",INDEX($AS$2:$AS$2000,$Z1146))</f>
      </c>
      <c r="BK1146">
        <f>IF($Z1146="","",INDEX($AT$2:$AT$2000,$Z1146))</f>
      </c>
      <c r="BL1146">
        <f>IF($Z1146="","",INDEX($AU$2:$AU$2000,$Z1146))</f>
      </c>
      <c r="BM1146">
        <f>IF($Z1146="","",INDEX($AV$2:$AV$2000,$Z1146))</f>
      </c>
      <c r="BN1146">
        <f>IF($Z1146="","",INDEX($AW$2:$AW$2000,$Z1146))</f>
      </c>
      <c r="BO1146">
        <f>IF($Z1146="","",INDEX($AX$2:$AX$2000,$Z1146))</f>
      </c>
      <c r="BP1146">
        <f>IF($Z1146="","",INDEX($AY$2:$AY$2000,$Z1146))</f>
      </c>
      <c r="BQ1146">
        <f>IF($Z1146="","",INDEX($AZ$2:$AZ$2000,$Z1146))</f>
      </c>
      <c r="BR1146">
        <f>IF($Z1146="","",INDEX($BA$2:$BA$2000,$Z1146))</f>
      </c>
      <c r="BS1146">
        <f>IF($Z1146="","",INDEX($BB$2:$BB$2000,$Z1146))</f>
      </c>
      <c r="BT1146">
        <f>IF($Z1146="","",INDEX($BC$2:$BC$2000,$Z1146))</f>
      </c>
      <c r="BV1146">
        <f>IF(OR($A1146="",$P1146&lt;&gt;"Yes",$AH1146="Yes"),"",1+N($AG1146))</f>
      </c>
      <c r="BW1146">
        <f>IF($A1146="","",COUNTIFS($W$2:$W$2500,$A1146,$BZ$2:$BZ$2500,"Yes")+COUNTIFS($X$2:$X$2500,$A1146,$BY$2:$BY$2500,"Yes"))</f>
      </c>
      <c r="BX1146">
        <f>IF(OR($A1146="",$P1146="Yes"),"",IF(N($BW1146)=0,0,1+SUMIFS($CB$2:$CB$2500,$W$2:$W$2500,$A1146)+SUMIFS($CA$2:$CA$2500,$X$2:$X$2500,$A1146)))</f>
      </c>
      <c r="BY1146" t="str">
        <f>IF($Y1146="","",INDEX($AH$2:$AH$2000,$Y1146)&amp;"")</f>
      </c>
      <c r="BZ1146" t="str">
        <f>IF($Z1146="","",INDEX($AH$2:$AH$2000,$Z1146)&amp;"")</f>
      </c>
      <c r="CA1146">
        <f>IF($Y1146="","",INDEX($BV$2:$BV$2000,$Y1146))</f>
      </c>
      <c r="CB1146">
        <f>IF($Z1146="","",INDEX($BV$2:$BV$2000,$Z1146))</f>
      </c>
    </row>
    <row r="1147">
      <c r="A1147" t="str">
        <f>IF(TRIM(INDEX(games!$A:$A,ROW()))="","",TRIM(INDEX(games!$A:$A,ROW())))</f>
      </c>
      <c r="B1147">
        <f>IF(OR($A1147="",INDEX(games!$B:$B,ROW())=""),"",INDEX(games!$B:$B,ROW()))</f>
      </c>
      <c r="C1147" t="str">
        <f>IF(OR($A1147="",INDEX(games!$C:$C,ROW())=""),"",INDEX(games!$C:$C,ROW()))</f>
      </c>
      <c r="D1147">
        <f>IF($A1147="","",COUNTIF($W$2:$W$2500,$A1147)+COUNTIF($X$2:$X$2500,$A1147))</f>
      </c>
      <c r="E1147">
        <f>IF($A1147="","",IFERROR(MATCH($C1147,$R$2:$R$5,0),0))</f>
      </c>
      <c r="F1147">
        <f>IF($A1147="","",MOD(ROW(),34))</f>
      </c>
      <c r="G1147">
        <f>IF($A1147="",NA(),IF($C1147="Action",$B1147,NA()))</f>
      </c>
      <c r="H1147">
        <f>IF($A1147="",NA(),IF($C1147="Action",1+$F1147*0.023,NA()))</f>
      </c>
      <c r="I1147">
        <f>IF($A1147="",NA(),IF($C1147="Strategy",$B1147,NA()))</f>
      </c>
      <c r="J1147">
        <f>IF($A1147="",NA(),IF($C1147="Strategy",2+$F1147*0.023,NA()))</f>
      </c>
      <c r="K1147">
        <f>IF($A1147="",NA(),IF($C1147="Deckbuilder",$B1147,NA()))</f>
      </c>
      <c r="L1147">
        <f>IF($A1147="",NA(),IF($C1147="Deckbuilder",3+$F1147*0.023,NA()))</f>
      </c>
      <c r="M1147">
        <f>IF($A1147="",NA(),IF($C1147="Traditional",$B1147,NA()))</f>
      </c>
      <c r="N1147">
        <f>IF($A1147="",NA(),IF($C1147="Traditional",4+$F1147*0.023,NA()))</f>
      </c>
      <c r="O1147">
        <f>IF($A1147="","",$D1147+ROW()/1000000)</f>
      </c>
      <c r="P1147" t="str">
        <f>IF(OR($A1147="",INDEX(games!$H:$H,ROW())=""),"",INDEX(games!$H:$H,ROW()))</f>
      </c>
      <c r="Q1147">
        <f>IF(OR($A1147="",$P1147&lt;&gt;"Yes"),"",$D1147+ROW()/1000000)</f>
      </c>
      <c r="T1147">
        <f>IF($Y1147="","",INDEX($B$2:$B$2000,$Y1147))</f>
      </c>
      <c r="U1147">
        <f>IF($Z1147="","",INDEX($B$2:$B$2000,$Z1147))</f>
      </c>
      <c r="V1147">
        <f>IF(OR($T1147="",$U1147=""),"",$U1147-$T1147)</f>
      </c>
      <c r="W1147" t="str">
        <f>IF(TRIM(INDEX(connections!$A:$A,ROW()))="","",TRIM(INDEX(connections!$A:$A,ROW())))</f>
      </c>
      <c r="X1147" t="str">
        <f>IF($W1147="","",TRIM(INDEX(connections!$B:$B,ROW())))</f>
      </c>
      <c r="Y1147">
        <f>IF($W1147="","",IFERROR(MATCH($W1147,$A$2:$A$2000,0),""))</f>
      </c>
      <c r="Z1147">
        <f>IF($X1147="","",IFERROR(MATCH($X1147,$A$2:$A$2000,0),""))</f>
      </c>
      <c r="AA1147" t="str">
        <f>IF($Y1147="","",INDEX($P$2:$P$2000,$Y1147))</f>
      </c>
      <c r="AB1147" t="str">
        <f>IF($Z1147="","",INDEX($P$2:$P$2000,$Z1147))</f>
      </c>
      <c r="AC1147">
        <f>IF(AND($AA1147="Yes",$AB1147="Yes"),1,"")</f>
      </c>
      <c r="AD1147">
        <f>IF(OR($Y1147="",$Z1147=""),"",IF(INDEX($C$2:$C$2000,$Y1147)=INDEX($C$2:$C$2000,$Z1147),0,1))</f>
      </c>
      <c r="AE1147">
        <f>IF($AC1147&lt;&gt;1,"",IF(AND(INDEX($AG$2:$AG$2000,$Y1147)=1,INDEX($AG$2:$AG$2000,$Z1147)=1),1,""))</f>
      </c>
      <c r="AG1147">
        <f>IF($A1147="","",COUNTIFS($W$2:$W$2500,$A1147,$AB$2:$AB$2500,"Yes")+COUNTIFS($X$2:$X$2500,$A1147,$AA$2:$AA$2500,"Yes"))</f>
      </c>
      <c r="AH1147" t="str">
        <f>IF(OR($P1147&lt;&gt;"Yes",N($AG1147)=0),"",IF(AND($AG1147=1,COUNTIFS($W$2:$W$2500,$A1147,$AE$2:$AE$2500,1)+COUNTIFS($X$2:$X$2500,$A1147,$AE$2:$AE$2500,1)&gt;0),"","Yes"))</f>
      </c>
      <c r="AI1147">
        <f>IF($AH1147="Yes",$AG1147,"")</f>
      </c>
      <c r="AJ1147">
        <f>IF($AI1147="","",$AI1147+ROW()/1000000)</f>
      </c>
      <c r="AK1147">
        <f>IF(OR($A1147="",$P1147="Yes",N($AG1147)=0),"",$AG1147+ROW()/1000000)</f>
      </c>
      <c r="AL1147" t="str">
        <f>IF($A1147="","",INDEX(games!$J:$J,ROW())&amp;"")</f>
      </c>
      <c r="AM1147">
        <f>IF($A1147="","",SUMPRODUCT($AO1147:$BD1147,'Map Analysis'!$AP$2^{0,1,2,3,4,5,6,7,8,9,10,11,12,13,14,15}))</f>
      </c>
      <c r="AN1147">
        <f>IF($A1147="","",$AM1147+ROW()/10000000)</f>
      </c>
      <c r="AO1147">
        <f>IF($A1147="","",COUNTIF($W$2:$W$2500,$A1147))</f>
      </c>
      <c r="AP1147">
        <f>IF($A1147="","",SUMIFS($BF$2:$BF$2500,$W$2:$W$2500,$A1147))</f>
      </c>
      <c r="AQ1147">
        <f>IF($A1147="","",SUMIFS($BG$2:$BG$2500,$W$2:$W$2500,$A1147))</f>
      </c>
      <c r="AR1147">
        <f>IF($A1147="","",SUMIFS($BH$2:$BH$2500,$W$2:$W$2500,$A1147))</f>
      </c>
      <c r="AS1147">
        <f>IF($A1147="","",SUMIFS($BI$2:$BI$2500,$W$2:$W$2500,$A1147))</f>
      </c>
      <c r="AT1147">
        <f>IF($A1147="","",SUMIFS($BJ$2:$BJ$2500,$W$2:$W$2500,$A1147))</f>
      </c>
      <c r="AU1147">
        <f>IF($A1147="","",SUMIFS($BK$2:$BK$2500,$W$2:$W$2500,$A1147))</f>
      </c>
      <c r="AV1147">
        <f>IF($A1147="","",SUMIFS($BL$2:$BL$2500,$W$2:$W$2500,$A1147))</f>
      </c>
      <c r="AW1147">
        <f>IF($A1147="","",SUMIFS($BM$2:$BM$2500,$W$2:$W$2500,$A1147))</f>
      </c>
      <c r="AX1147">
        <f>IF($A1147="","",SUMIFS($BN$2:$BN$2500,$W$2:$W$2500,$A1147))</f>
      </c>
      <c r="AY1147">
        <f>IF($A1147="","",SUMIFS($BO$2:$BO$2500,$W$2:$W$2500,$A1147))</f>
      </c>
      <c r="AZ1147">
        <f>IF($A1147="","",SUMIFS($BP$2:$BP$2500,$W$2:$W$2500,$A1147))</f>
      </c>
      <c r="BA1147">
        <f>IF($A1147="","",SUMIFS($BQ$2:$BQ$2500,$W$2:$W$2500,$A1147))</f>
      </c>
      <c r="BB1147">
        <f>IF($A1147="","",SUMIFS($BR$2:$BR$2500,$W$2:$W$2500,$A1147))</f>
      </c>
      <c r="BC1147">
        <f>IF($A1147="","",SUMIFS($BS$2:$BS$2500,$W$2:$W$2500,$A1147))</f>
      </c>
      <c r="BD1147">
        <f>IF($A1147="","",SUMIFS($BT$2:$BT$2500,$W$2:$W$2500,$A1147))</f>
      </c>
      <c r="BF1147">
        <f>IF($Z1147="","",INDEX($AO$2:$AO$2000,$Z1147))</f>
      </c>
      <c r="BG1147">
        <f>IF($Z1147="","",INDEX($AP$2:$AP$2000,$Z1147))</f>
      </c>
      <c r="BH1147">
        <f>IF($Z1147="","",INDEX($AQ$2:$AQ$2000,$Z1147))</f>
      </c>
      <c r="BI1147">
        <f>IF($Z1147="","",INDEX($AR$2:$AR$2000,$Z1147))</f>
      </c>
      <c r="BJ1147">
        <f>IF($Z1147="","",INDEX($AS$2:$AS$2000,$Z1147))</f>
      </c>
      <c r="BK1147">
        <f>IF($Z1147="","",INDEX($AT$2:$AT$2000,$Z1147))</f>
      </c>
      <c r="BL1147">
        <f>IF($Z1147="","",INDEX($AU$2:$AU$2000,$Z1147))</f>
      </c>
      <c r="BM1147">
        <f>IF($Z1147="","",INDEX($AV$2:$AV$2000,$Z1147))</f>
      </c>
      <c r="BN1147">
        <f>IF($Z1147="","",INDEX($AW$2:$AW$2000,$Z1147))</f>
      </c>
      <c r="BO1147">
        <f>IF($Z1147="","",INDEX($AX$2:$AX$2000,$Z1147))</f>
      </c>
      <c r="BP1147">
        <f>IF($Z1147="","",INDEX($AY$2:$AY$2000,$Z1147))</f>
      </c>
      <c r="BQ1147">
        <f>IF($Z1147="","",INDEX($AZ$2:$AZ$2000,$Z1147))</f>
      </c>
      <c r="BR1147">
        <f>IF($Z1147="","",INDEX($BA$2:$BA$2000,$Z1147))</f>
      </c>
      <c r="BS1147">
        <f>IF($Z1147="","",INDEX($BB$2:$BB$2000,$Z1147))</f>
      </c>
      <c r="BT1147">
        <f>IF($Z1147="","",INDEX($BC$2:$BC$2000,$Z1147))</f>
      </c>
      <c r="BV1147">
        <f>IF(OR($A1147="",$P1147&lt;&gt;"Yes",$AH1147="Yes"),"",1+N($AG1147))</f>
      </c>
      <c r="BW1147">
        <f>IF($A1147="","",COUNTIFS($W$2:$W$2500,$A1147,$BZ$2:$BZ$2500,"Yes")+COUNTIFS($X$2:$X$2500,$A1147,$BY$2:$BY$2500,"Yes"))</f>
      </c>
      <c r="BX1147">
        <f>IF(OR($A1147="",$P1147="Yes"),"",IF(N($BW1147)=0,0,1+SUMIFS($CB$2:$CB$2500,$W$2:$W$2500,$A1147)+SUMIFS($CA$2:$CA$2500,$X$2:$X$2500,$A1147)))</f>
      </c>
      <c r="BY1147" t="str">
        <f>IF($Y1147="","",INDEX($AH$2:$AH$2000,$Y1147)&amp;"")</f>
      </c>
      <c r="BZ1147" t="str">
        <f>IF($Z1147="","",INDEX($AH$2:$AH$2000,$Z1147)&amp;"")</f>
      </c>
      <c r="CA1147">
        <f>IF($Y1147="","",INDEX($BV$2:$BV$2000,$Y1147))</f>
      </c>
      <c r="CB1147">
        <f>IF($Z1147="","",INDEX($BV$2:$BV$2000,$Z1147))</f>
      </c>
    </row>
    <row r="1148">
      <c r="A1148" t="str">
        <f>IF(TRIM(INDEX(games!$A:$A,ROW()))="","",TRIM(INDEX(games!$A:$A,ROW())))</f>
      </c>
      <c r="B1148">
        <f>IF(OR($A1148="",INDEX(games!$B:$B,ROW())=""),"",INDEX(games!$B:$B,ROW()))</f>
      </c>
      <c r="C1148" t="str">
        <f>IF(OR($A1148="",INDEX(games!$C:$C,ROW())=""),"",INDEX(games!$C:$C,ROW()))</f>
      </c>
      <c r="D1148">
        <f>IF($A1148="","",COUNTIF($W$2:$W$2500,$A1148)+COUNTIF($X$2:$X$2500,$A1148))</f>
      </c>
      <c r="E1148">
        <f>IF($A1148="","",IFERROR(MATCH($C1148,$R$2:$R$5,0),0))</f>
      </c>
      <c r="F1148">
        <f>IF($A1148="","",MOD(ROW(),34))</f>
      </c>
      <c r="G1148">
        <f>IF($A1148="",NA(),IF($C1148="Action",$B1148,NA()))</f>
      </c>
      <c r="H1148">
        <f>IF($A1148="",NA(),IF($C1148="Action",1+$F1148*0.023,NA()))</f>
      </c>
      <c r="I1148">
        <f>IF($A1148="",NA(),IF($C1148="Strategy",$B1148,NA()))</f>
      </c>
      <c r="J1148">
        <f>IF($A1148="",NA(),IF($C1148="Strategy",2+$F1148*0.023,NA()))</f>
      </c>
      <c r="K1148">
        <f>IF($A1148="",NA(),IF($C1148="Deckbuilder",$B1148,NA()))</f>
      </c>
      <c r="L1148">
        <f>IF($A1148="",NA(),IF($C1148="Deckbuilder",3+$F1148*0.023,NA()))</f>
      </c>
      <c r="M1148">
        <f>IF($A1148="",NA(),IF($C1148="Traditional",$B1148,NA()))</f>
      </c>
      <c r="N1148">
        <f>IF($A1148="",NA(),IF($C1148="Traditional",4+$F1148*0.023,NA()))</f>
      </c>
      <c r="O1148">
        <f>IF($A1148="","",$D1148+ROW()/1000000)</f>
      </c>
      <c r="P1148" t="str">
        <f>IF(OR($A1148="",INDEX(games!$H:$H,ROW())=""),"",INDEX(games!$H:$H,ROW()))</f>
      </c>
      <c r="Q1148">
        <f>IF(OR($A1148="",$P1148&lt;&gt;"Yes"),"",$D1148+ROW()/1000000)</f>
      </c>
      <c r="T1148">
        <f>IF($Y1148="","",INDEX($B$2:$B$2000,$Y1148))</f>
      </c>
      <c r="U1148">
        <f>IF($Z1148="","",INDEX($B$2:$B$2000,$Z1148))</f>
      </c>
      <c r="V1148">
        <f>IF(OR($T1148="",$U1148=""),"",$U1148-$T1148)</f>
      </c>
      <c r="W1148" t="str">
        <f>IF(TRIM(INDEX(connections!$A:$A,ROW()))="","",TRIM(INDEX(connections!$A:$A,ROW())))</f>
      </c>
      <c r="X1148" t="str">
        <f>IF($W1148="","",TRIM(INDEX(connections!$B:$B,ROW())))</f>
      </c>
      <c r="Y1148">
        <f>IF($W1148="","",IFERROR(MATCH($W1148,$A$2:$A$2000,0),""))</f>
      </c>
      <c r="Z1148">
        <f>IF($X1148="","",IFERROR(MATCH($X1148,$A$2:$A$2000,0),""))</f>
      </c>
      <c r="AA1148" t="str">
        <f>IF($Y1148="","",INDEX($P$2:$P$2000,$Y1148))</f>
      </c>
      <c r="AB1148" t="str">
        <f>IF($Z1148="","",INDEX($P$2:$P$2000,$Z1148))</f>
      </c>
      <c r="AC1148">
        <f>IF(AND($AA1148="Yes",$AB1148="Yes"),1,"")</f>
      </c>
      <c r="AD1148">
        <f>IF(OR($Y1148="",$Z1148=""),"",IF(INDEX($C$2:$C$2000,$Y1148)=INDEX($C$2:$C$2000,$Z1148),0,1))</f>
      </c>
      <c r="AE1148">
        <f>IF($AC1148&lt;&gt;1,"",IF(AND(INDEX($AG$2:$AG$2000,$Y1148)=1,INDEX($AG$2:$AG$2000,$Z1148)=1),1,""))</f>
      </c>
      <c r="AG1148">
        <f>IF($A1148="","",COUNTIFS($W$2:$W$2500,$A1148,$AB$2:$AB$2500,"Yes")+COUNTIFS($X$2:$X$2500,$A1148,$AA$2:$AA$2500,"Yes"))</f>
      </c>
      <c r="AH1148" t="str">
        <f>IF(OR($P1148&lt;&gt;"Yes",N($AG1148)=0),"",IF(AND($AG1148=1,COUNTIFS($W$2:$W$2500,$A1148,$AE$2:$AE$2500,1)+COUNTIFS($X$2:$X$2500,$A1148,$AE$2:$AE$2500,1)&gt;0),"","Yes"))</f>
      </c>
      <c r="AI1148">
        <f>IF($AH1148="Yes",$AG1148,"")</f>
      </c>
      <c r="AJ1148">
        <f>IF($AI1148="","",$AI1148+ROW()/1000000)</f>
      </c>
      <c r="AK1148">
        <f>IF(OR($A1148="",$P1148="Yes",N($AG1148)=0),"",$AG1148+ROW()/1000000)</f>
      </c>
      <c r="AL1148" t="str">
        <f>IF($A1148="","",INDEX(games!$J:$J,ROW())&amp;"")</f>
      </c>
      <c r="AM1148">
        <f>IF($A1148="","",SUMPRODUCT($AO1148:$BD1148,'Map Analysis'!$AP$2^{0,1,2,3,4,5,6,7,8,9,10,11,12,13,14,15}))</f>
      </c>
      <c r="AN1148">
        <f>IF($A1148="","",$AM1148+ROW()/10000000)</f>
      </c>
      <c r="AO1148">
        <f>IF($A1148="","",COUNTIF($W$2:$W$2500,$A1148))</f>
      </c>
      <c r="AP1148">
        <f>IF($A1148="","",SUMIFS($BF$2:$BF$2500,$W$2:$W$2500,$A1148))</f>
      </c>
      <c r="AQ1148">
        <f>IF($A1148="","",SUMIFS($BG$2:$BG$2500,$W$2:$W$2500,$A1148))</f>
      </c>
      <c r="AR1148">
        <f>IF($A1148="","",SUMIFS($BH$2:$BH$2500,$W$2:$W$2500,$A1148))</f>
      </c>
      <c r="AS1148">
        <f>IF($A1148="","",SUMIFS($BI$2:$BI$2500,$W$2:$W$2500,$A1148))</f>
      </c>
      <c r="AT1148">
        <f>IF($A1148="","",SUMIFS($BJ$2:$BJ$2500,$W$2:$W$2500,$A1148))</f>
      </c>
      <c r="AU1148">
        <f>IF($A1148="","",SUMIFS($BK$2:$BK$2500,$W$2:$W$2500,$A1148))</f>
      </c>
      <c r="AV1148">
        <f>IF($A1148="","",SUMIFS($BL$2:$BL$2500,$W$2:$W$2500,$A1148))</f>
      </c>
      <c r="AW1148">
        <f>IF($A1148="","",SUMIFS($BM$2:$BM$2500,$W$2:$W$2500,$A1148))</f>
      </c>
      <c r="AX1148">
        <f>IF($A1148="","",SUMIFS($BN$2:$BN$2500,$W$2:$W$2500,$A1148))</f>
      </c>
      <c r="AY1148">
        <f>IF($A1148="","",SUMIFS($BO$2:$BO$2500,$W$2:$W$2500,$A1148))</f>
      </c>
      <c r="AZ1148">
        <f>IF($A1148="","",SUMIFS($BP$2:$BP$2500,$W$2:$W$2500,$A1148))</f>
      </c>
      <c r="BA1148">
        <f>IF($A1148="","",SUMIFS($BQ$2:$BQ$2500,$W$2:$W$2500,$A1148))</f>
      </c>
      <c r="BB1148">
        <f>IF($A1148="","",SUMIFS($BR$2:$BR$2500,$W$2:$W$2500,$A1148))</f>
      </c>
      <c r="BC1148">
        <f>IF($A1148="","",SUMIFS($BS$2:$BS$2500,$W$2:$W$2500,$A1148))</f>
      </c>
      <c r="BD1148">
        <f>IF($A1148="","",SUMIFS($BT$2:$BT$2500,$W$2:$W$2500,$A1148))</f>
      </c>
      <c r="BF1148">
        <f>IF($Z1148="","",INDEX($AO$2:$AO$2000,$Z1148))</f>
      </c>
      <c r="BG1148">
        <f>IF($Z1148="","",INDEX($AP$2:$AP$2000,$Z1148))</f>
      </c>
      <c r="BH1148">
        <f>IF($Z1148="","",INDEX($AQ$2:$AQ$2000,$Z1148))</f>
      </c>
      <c r="BI1148">
        <f>IF($Z1148="","",INDEX($AR$2:$AR$2000,$Z1148))</f>
      </c>
      <c r="BJ1148">
        <f>IF($Z1148="","",INDEX($AS$2:$AS$2000,$Z1148))</f>
      </c>
      <c r="BK1148">
        <f>IF($Z1148="","",INDEX($AT$2:$AT$2000,$Z1148))</f>
      </c>
      <c r="BL1148">
        <f>IF($Z1148="","",INDEX($AU$2:$AU$2000,$Z1148))</f>
      </c>
      <c r="BM1148">
        <f>IF($Z1148="","",INDEX($AV$2:$AV$2000,$Z1148))</f>
      </c>
      <c r="BN1148">
        <f>IF($Z1148="","",INDEX($AW$2:$AW$2000,$Z1148))</f>
      </c>
      <c r="BO1148">
        <f>IF($Z1148="","",INDEX($AX$2:$AX$2000,$Z1148))</f>
      </c>
      <c r="BP1148">
        <f>IF($Z1148="","",INDEX($AY$2:$AY$2000,$Z1148))</f>
      </c>
      <c r="BQ1148">
        <f>IF($Z1148="","",INDEX($AZ$2:$AZ$2000,$Z1148))</f>
      </c>
      <c r="BR1148">
        <f>IF($Z1148="","",INDEX($BA$2:$BA$2000,$Z1148))</f>
      </c>
      <c r="BS1148">
        <f>IF($Z1148="","",INDEX($BB$2:$BB$2000,$Z1148))</f>
      </c>
      <c r="BT1148">
        <f>IF($Z1148="","",INDEX($BC$2:$BC$2000,$Z1148))</f>
      </c>
      <c r="BV1148">
        <f>IF(OR($A1148="",$P1148&lt;&gt;"Yes",$AH1148="Yes"),"",1+N($AG1148))</f>
      </c>
      <c r="BW1148">
        <f>IF($A1148="","",COUNTIFS($W$2:$W$2500,$A1148,$BZ$2:$BZ$2500,"Yes")+COUNTIFS($X$2:$X$2500,$A1148,$BY$2:$BY$2500,"Yes"))</f>
      </c>
      <c r="BX1148">
        <f>IF(OR($A1148="",$P1148="Yes"),"",IF(N($BW1148)=0,0,1+SUMIFS($CB$2:$CB$2500,$W$2:$W$2500,$A1148)+SUMIFS($CA$2:$CA$2500,$X$2:$X$2500,$A1148)))</f>
      </c>
      <c r="BY1148" t="str">
        <f>IF($Y1148="","",INDEX($AH$2:$AH$2000,$Y1148)&amp;"")</f>
      </c>
      <c r="BZ1148" t="str">
        <f>IF($Z1148="","",INDEX($AH$2:$AH$2000,$Z1148)&amp;"")</f>
      </c>
      <c r="CA1148">
        <f>IF($Y1148="","",INDEX($BV$2:$BV$2000,$Y1148))</f>
      </c>
      <c r="CB1148">
        <f>IF($Z1148="","",INDEX($BV$2:$BV$2000,$Z1148))</f>
      </c>
    </row>
    <row r="1149">
      <c r="A1149" t="str">
        <f>IF(TRIM(INDEX(games!$A:$A,ROW()))="","",TRIM(INDEX(games!$A:$A,ROW())))</f>
      </c>
      <c r="B1149">
        <f>IF(OR($A1149="",INDEX(games!$B:$B,ROW())=""),"",INDEX(games!$B:$B,ROW()))</f>
      </c>
      <c r="C1149" t="str">
        <f>IF(OR($A1149="",INDEX(games!$C:$C,ROW())=""),"",INDEX(games!$C:$C,ROW()))</f>
      </c>
      <c r="D1149">
        <f>IF($A1149="","",COUNTIF($W$2:$W$2500,$A1149)+COUNTIF($X$2:$X$2500,$A1149))</f>
      </c>
      <c r="E1149">
        <f>IF($A1149="","",IFERROR(MATCH($C1149,$R$2:$R$5,0),0))</f>
      </c>
      <c r="F1149">
        <f>IF($A1149="","",MOD(ROW(),34))</f>
      </c>
      <c r="G1149">
        <f>IF($A1149="",NA(),IF($C1149="Action",$B1149,NA()))</f>
      </c>
      <c r="H1149">
        <f>IF($A1149="",NA(),IF($C1149="Action",1+$F1149*0.023,NA()))</f>
      </c>
      <c r="I1149">
        <f>IF($A1149="",NA(),IF($C1149="Strategy",$B1149,NA()))</f>
      </c>
      <c r="J1149">
        <f>IF($A1149="",NA(),IF($C1149="Strategy",2+$F1149*0.023,NA()))</f>
      </c>
      <c r="K1149">
        <f>IF($A1149="",NA(),IF($C1149="Deckbuilder",$B1149,NA()))</f>
      </c>
      <c r="L1149">
        <f>IF($A1149="",NA(),IF($C1149="Deckbuilder",3+$F1149*0.023,NA()))</f>
      </c>
      <c r="M1149">
        <f>IF($A1149="",NA(),IF($C1149="Traditional",$B1149,NA()))</f>
      </c>
      <c r="N1149">
        <f>IF($A1149="",NA(),IF($C1149="Traditional",4+$F1149*0.023,NA()))</f>
      </c>
      <c r="O1149">
        <f>IF($A1149="","",$D1149+ROW()/1000000)</f>
      </c>
      <c r="P1149" t="str">
        <f>IF(OR($A1149="",INDEX(games!$H:$H,ROW())=""),"",INDEX(games!$H:$H,ROW()))</f>
      </c>
      <c r="Q1149">
        <f>IF(OR($A1149="",$P1149&lt;&gt;"Yes"),"",$D1149+ROW()/1000000)</f>
      </c>
      <c r="T1149">
        <f>IF($Y1149="","",INDEX($B$2:$B$2000,$Y1149))</f>
      </c>
      <c r="U1149">
        <f>IF($Z1149="","",INDEX($B$2:$B$2000,$Z1149))</f>
      </c>
      <c r="V1149">
        <f>IF(OR($T1149="",$U1149=""),"",$U1149-$T1149)</f>
      </c>
      <c r="W1149" t="str">
        <f>IF(TRIM(INDEX(connections!$A:$A,ROW()))="","",TRIM(INDEX(connections!$A:$A,ROW())))</f>
      </c>
      <c r="X1149" t="str">
        <f>IF($W1149="","",TRIM(INDEX(connections!$B:$B,ROW())))</f>
      </c>
      <c r="Y1149">
        <f>IF($W1149="","",IFERROR(MATCH($W1149,$A$2:$A$2000,0),""))</f>
      </c>
      <c r="Z1149">
        <f>IF($X1149="","",IFERROR(MATCH($X1149,$A$2:$A$2000,0),""))</f>
      </c>
      <c r="AA1149" t="str">
        <f>IF($Y1149="","",INDEX($P$2:$P$2000,$Y1149))</f>
      </c>
      <c r="AB1149" t="str">
        <f>IF($Z1149="","",INDEX($P$2:$P$2000,$Z1149))</f>
      </c>
      <c r="AC1149">
        <f>IF(AND($AA1149="Yes",$AB1149="Yes"),1,"")</f>
      </c>
      <c r="AD1149">
        <f>IF(OR($Y1149="",$Z1149=""),"",IF(INDEX($C$2:$C$2000,$Y1149)=INDEX($C$2:$C$2000,$Z1149),0,1))</f>
      </c>
      <c r="AE1149">
        <f>IF($AC1149&lt;&gt;1,"",IF(AND(INDEX($AG$2:$AG$2000,$Y1149)=1,INDEX($AG$2:$AG$2000,$Z1149)=1),1,""))</f>
      </c>
      <c r="AG1149">
        <f>IF($A1149="","",COUNTIFS($W$2:$W$2500,$A1149,$AB$2:$AB$2500,"Yes")+COUNTIFS($X$2:$X$2500,$A1149,$AA$2:$AA$2500,"Yes"))</f>
      </c>
      <c r="AH1149" t="str">
        <f>IF(OR($P1149&lt;&gt;"Yes",N($AG1149)=0),"",IF(AND($AG1149=1,COUNTIFS($W$2:$W$2500,$A1149,$AE$2:$AE$2500,1)+COUNTIFS($X$2:$X$2500,$A1149,$AE$2:$AE$2500,1)&gt;0),"","Yes"))</f>
      </c>
      <c r="AI1149">
        <f>IF($AH1149="Yes",$AG1149,"")</f>
      </c>
      <c r="AJ1149">
        <f>IF($AI1149="","",$AI1149+ROW()/1000000)</f>
      </c>
      <c r="AK1149">
        <f>IF(OR($A1149="",$P1149="Yes",N($AG1149)=0),"",$AG1149+ROW()/1000000)</f>
      </c>
      <c r="AL1149" t="str">
        <f>IF($A1149="","",INDEX(games!$J:$J,ROW())&amp;"")</f>
      </c>
      <c r="AM1149">
        <f>IF($A1149="","",SUMPRODUCT($AO1149:$BD1149,'Map Analysis'!$AP$2^{0,1,2,3,4,5,6,7,8,9,10,11,12,13,14,15}))</f>
      </c>
      <c r="AN1149">
        <f>IF($A1149="","",$AM1149+ROW()/10000000)</f>
      </c>
      <c r="AO1149">
        <f>IF($A1149="","",COUNTIF($W$2:$W$2500,$A1149))</f>
      </c>
      <c r="AP1149">
        <f>IF($A1149="","",SUMIFS($BF$2:$BF$2500,$W$2:$W$2500,$A1149))</f>
      </c>
      <c r="AQ1149">
        <f>IF($A1149="","",SUMIFS($BG$2:$BG$2500,$W$2:$W$2500,$A1149))</f>
      </c>
      <c r="AR1149">
        <f>IF($A1149="","",SUMIFS($BH$2:$BH$2500,$W$2:$W$2500,$A1149))</f>
      </c>
      <c r="AS1149">
        <f>IF($A1149="","",SUMIFS($BI$2:$BI$2500,$W$2:$W$2500,$A1149))</f>
      </c>
      <c r="AT1149">
        <f>IF($A1149="","",SUMIFS($BJ$2:$BJ$2500,$W$2:$W$2500,$A1149))</f>
      </c>
      <c r="AU1149">
        <f>IF($A1149="","",SUMIFS($BK$2:$BK$2500,$W$2:$W$2500,$A1149))</f>
      </c>
      <c r="AV1149">
        <f>IF($A1149="","",SUMIFS($BL$2:$BL$2500,$W$2:$W$2500,$A1149))</f>
      </c>
      <c r="AW1149">
        <f>IF($A1149="","",SUMIFS($BM$2:$BM$2500,$W$2:$W$2500,$A1149))</f>
      </c>
      <c r="AX1149">
        <f>IF($A1149="","",SUMIFS($BN$2:$BN$2500,$W$2:$W$2500,$A1149))</f>
      </c>
      <c r="AY1149">
        <f>IF($A1149="","",SUMIFS($BO$2:$BO$2500,$W$2:$W$2500,$A1149))</f>
      </c>
      <c r="AZ1149">
        <f>IF($A1149="","",SUMIFS($BP$2:$BP$2500,$W$2:$W$2500,$A1149))</f>
      </c>
      <c r="BA1149">
        <f>IF($A1149="","",SUMIFS($BQ$2:$BQ$2500,$W$2:$W$2500,$A1149))</f>
      </c>
      <c r="BB1149">
        <f>IF($A1149="","",SUMIFS($BR$2:$BR$2500,$W$2:$W$2500,$A1149))</f>
      </c>
      <c r="BC1149">
        <f>IF($A1149="","",SUMIFS($BS$2:$BS$2500,$W$2:$W$2500,$A1149))</f>
      </c>
      <c r="BD1149">
        <f>IF($A1149="","",SUMIFS($BT$2:$BT$2500,$W$2:$W$2500,$A1149))</f>
      </c>
      <c r="BF1149">
        <f>IF($Z1149="","",INDEX($AO$2:$AO$2000,$Z1149))</f>
      </c>
      <c r="BG1149">
        <f>IF($Z1149="","",INDEX($AP$2:$AP$2000,$Z1149))</f>
      </c>
      <c r="BH1149">
        <f>IF($Z1149="","",INDEX($AQ$2:$AQ$2000,$Z1149))</f>
      </c>
      <c r="BI1149">
        <f>IF($Z1149="","",INDEX($AR$2:$AR$2000,$Z1149))</f>
      </c>
      <c r="BJ1149">
        <f>IF($Z1149="","",INDEX($AS$2:$AS$2000,$Z1149))</f>
      </c>
      <c r="BK1149">
        <f>IF($Z1149="","",INDEX($AT$2:$AT$2000,$Z1149))</f>
      </c>
      <c r="BL1149">
        <f>IF($Z1149="","",INDEX($AU$2:$AU$2000,$Z1149))</f>
      </c>
      <c r="BM1149">
        <f>IF($Z1149="","",INDEX($AV$2:$AV$2000,$Z1149))</f>
      </c>
      <c r="BN1149">
        <f>IF($Z1149="","",INDEX($AW$2:$AW$2000,$Z1149))</f>
      </c>
      <c r="BO1149">
        <f>IF($Z1149="","",INDEX($AX$2:$AX$2000,$Z1149))</f>
      </c>
      <c r="BP1149">
        <f>IF($Z1149="","",INDEX($AY$2:$AY$2000,$Z1149))</f>
      </c>
      <c r="BQ1149">
        <f>IF($Z1149="","",INDEX($AZ$2:$AZ$2000,$Z1149))</f>
      </c>
      <c r="BR1149">
        <f>IF($Z1149="","",INDEX($BA$2:$BA$2000,$Z1149))</f>
      </c>
      <c r="BS1149">
        <f>IF($Z1149="","",INDEX($BB$2:$BB$2000,$Z1149))</f>
      </c>
      <c r="BT1149">
        <f>IF($Z1149="","",INDEX($BC$2:$BC$2000,$Z1149))</f>
      </c>
      <c r="BV1149">
        <f>IF(OR($A1149="",$P1149&lt;&gt;"Yes",$AH1149="Yes"),"",1+N($AG1149))</f>
      </c>
      <c r="BW1149">
        <f>IF($A1149="","",COUNTIFS($W$2:$W$2500,$A1149,$BZ$2:$BZ$2500,"Yes")+COUNTIFS($X$2:$X$2500,$A1149,$BY$2:$BY$2500,"Yes"))</f>
      </c>
      <c r="BX1149">
        <f>IF(OR($A1149="",$P1149="Yes"),"",IF(N($BW1149)=0,0,1+SUMIFS($CB$2:$CB$2500,$W$2:$W$2500,$A1149)+SUMIFS($CA$2:$CA$2500,$X$2:$X$2500,$A1149)))</f>
      </c>
      <c r="BY1149" t="str">
        <f>IF($Y1149="","",INDEX($AH$2:$AH$2000,$Y1149)&amp;"")</f>
      </c>
      <c r="BZ1149" t="str">
        <f>IF($Z1149="","",INDEX($AH$2:$AH$2000,$Z1149)&amp;"")</f>
      </c>
      <c r="CA1149">
        <f>IF($Y1149="","",INDEX($BV$2:$BV$2000,$Y1149))</f>
      </c>
      <c r="CB1149">
        <f>IF($Z1149="","",INDEX($BV$2:$BV$2000,$Z1149))</f>
      </c>
    </row>
    <row r="1150">
      <c r="A1150" t="str">
        <f>IF(TRIM(INDEX(games!$A:$A,ROW()))="","",TRIM(INDEX(games!$A:$A,ROW())))</f>
      </c>
      <c r="B1150">
        <f>IF(OR($A1150="",INDEX(games!$B:$B,ROW())=""),"",INDEX(games!$B:$B,ROW()))</f>
      </c>
      <c r="C1150" t="str">
        <f>IF(OR($A1150="",INDEX(games!$C:$C,ROW())=""),"",INDEX(games!$C:$C,ROW()))</f>
      </c>
      <c r="D1150">
        <f>IF($A1150="","",COUNTIF($W$2:$W$2500,$A1150)+COUNTIF($X$2:$X$2500,$A1150))</f>
      </c>
      <c r="E1150">
        <f>IF($A1150="","",IFERROR(MATCH($C1150,$R$2:$R$5,0),0))</f>
      </c>
      <c r="F1150">
        <f>IF($A1150="","",MOD(ROW(),34))</f>
      </c>
      <c r="G1150">
        <f>IF($A1150="",NA(),IF($C1150="Action",$B1150,NA()))</f>
      </c>
      <c r="H1150">
        <f>IF($A1150="",NA(),IF($C1150="Action",1+$F1150*0.023,NA()))</f>
      </c>
      <c r="I1150">
        <f>IF($A1150="",NA(),IF($C1150="Strategy",$B1150,NA()))</f>
      </c>
      <c r="J1150">
        <f>IF($A1150="",NA(),IF($C1150="Strategy",2+$F1150*0.023,NA()))</f>
      </c>
      <c r="K1150">
        <f>IF($A1150="",NA(),IF($C1150="Deckbuilder",$B1150,NA()))</f>
      </c>
      <c r="L1150">
        <f>IF($A1150="",NA(),IF($C1150="Deckbuilder",3+$F1150*0.023,NA()))</f>
      </c>
      <c r="M1150">
        <f>IF($A1150="",NA(),IF($C1150="Traditional",$B1150,NA()))</f>
      </c>
      <c r="N1150">
        <f>IF($A1150="",NA(),IF($C1150="Traditional",4+$F1150*0.023,NA()))</f>
      </c>
      <c r="O1150">
        <f>IF($A1150="","",$D1150+ROW()/1000000)</f>
      </c>
      <c r="P1150" t="str">
        <f>IF(OR($A1150="",INDEX(games!$H:$H,ROW())=""),"",INDEX(games!$H:$H,ROW()))</f>
      </c>
      <c r="Q1150">
        <f>IF(OR($A1150="",$P1150&lt;&gt;"Yes"),"",$D1150+ROW()/1000000)</f>
      </c>
      <c r="T1150">
        <f>IF($Y1150="","",INDEX($B$2:$B$2000,$Y1150))</f>
      </c>
      <c r="U1150">
        <f>IF($Z1150="","",INDEX($B$2:$B$2000,$Z1150))</f>
      </c>
      <c r="V1150">
        <f>IF(OR($T1150="",$U1150=""),"",$U1150-$T1150)</f>
      </c>
      <c r="W1150" t="str">
        <f>IF(TRIM(INDEX(connections!$A:$A,ROW()))="","",TRIM(INDEX(connections!$A:$A,ROW())))</f>
      </c>
      <c r="X1150" t="str">
        <f>IF($W1150="","",TRIM(INDEX(connections!$B:$B,ROW())))</f>
      </c>
      <c r="Y1150">
        <f>IF($W1150="","",IFERROR(MATCH($W1150,$A$2:$A$2000,0),""))</f>
      </c>
      <c r="Z1150">
        <f>IF($X1150="","",IFERROR(MATCH($X1150,$A$2:$A$2000,0),""))</f>
      </c>
      <c r="AA1150" t="str">
        <f>IF($Y1150="","",INDEX($P$2:$P$2000,$Y1150))</f>
      </c>
      <c r="AB1150" t="str">
        <f>IF($Z1150="","",INDEX($P$2:$P$2000,$Z1150))</f>
      </c>
      <c r="AC1150">
        <f>IF(AND($AA1150="Yes",$AB1150="Yes"),1,"")</f>
      </c>
      <c r="AD1150">
        <f>IF(OR($Y1150="",$Z1150=""),"",IF(INDEX($C$2:$C$2000,$Y1150)=INDEX($C$2:$C$2000,$Z1150),0,1))</f>
      </c>
      <c r="AE1150">
        <f>IF($AC1150&lt;&gt;1,"",IF(AND(INDEX($AG$2:$AG$2000,$Y1150)=1,INDEX($AG$2:$AG$2000,$Z1150)=1),1,""))</f>
      </c>
      <c r="AG1150">
        <f>IF($A1150="","",COUNTIFS($W$2:$W$2500,$A1150,$AB$2:$AB$2500,"Yes")+COUNTIFS($X$2:$X$2500,$A1150,$AA$2:$AA$2500,"Yes"))</f>
      </c>
      <c r="AH1150" t="str">
        <f>IF(OR($P1150&lt;&gt;"Yes",N($AG1150)=0),"",IF(AND($AG1150=1,COUNTIFS($W$2:$W$2500,$A1150,$AE$2:$AE$2500,1)+COUNTIFS($X$2:$X$2500,$A1150,$AE$2:$AE$2500,1)&gt;0),"","Yes"))</f>
      </c>
      <c r="AI1150">
        <f>IF($AH1150="Yes",$AG1150,"")</f>
      </c>
      <c r="AJ1150">
        <f>IF($AI1150="","",$AI1150+ROW()/1000000)</f>
      </c>
      <c r="AK1150">
        <f>IF(OR($A1150="",$P1150="Yes",N($AG1150)=0),"",$AG1150+ROW()/1000000)</f>
      </c>
      <c r="AL1150" t="str">
        <f>IF($A1150="","",INDEX(games!$J:$J,ROW())&amp;"")</f>
      </c>
      <c r="AM1150">
        <f>IF($A1150="","",SUMPRODUCT($AO1150:$BD1150,'Map Analysis'!$AP$2^{0,1,2,3,4,5,6,7,8,9,10,11,12,13,14,15}))</f>
      </c>
      <c r="AN1150">
        <f>IF($A1150="","",$AM1150+ROW()/10000000)</f>
      </c>
      <c r="AO1150">
        <f>IF($A1150="","",COUNTIF($W$2:$W$2500,$A1150))</f>
      </c>
      <c r="AP1150">
        <f>IF($A1150="","",SUMIFS($BF$2:$BF$2500,$W$2:$W$2500,$A1150))</f>
      </c>
      <c r="AQ1150">
        <f>IF($A1150="","",SUMIFS($BG$2:$BG$2500,$W$2:$W$2500,$A1150))</f>
      </c>
      <c r="AR1150">
        <f>IF($A1150="","",SUMIFS($BH$2:$BH$2500,$W$2:$W$2500,$A1150))</f>
      </c>
      <c r="AS1150">
        <f>IF($A1150="","",SUMIFS($BI$2:$BI$2500,$W$2:$W$2500,$A1150))</f>
      </c>
      <c r="AT1150">
        <f>IF($A1150="","",SUMIFS($BJ$2:$BJ$2500,$W$2:$W$2500,$A1150))</f>
      </c>
      <c r="AU1150">
        <f>IF($A1150="","",SUMIFS($BK$2:$BK$2500,$W$2:$W$2500,$A1150))</f>
      </c>
      <c r="AV1150">
        <f>IF($A1150="","",SUMIFS($BL$2:$BL$2500,$W$2:$W$2500,$A1150))</f>
      </c>
      <c r="AW1150">
        <f>IF($A1150="","",SUMIFS($BM$2:$BM$2500,$W$2:$W$2500,$A1150))</f>
      </c>
      <c r="AX1150">
        <f>IF($A1150="","",SUMIFS($BN$2:$BN$2500,$W$2:$W$2500,$A1150))</f>
      </c>
      <c r="AY1150">
        <f>IF($A1150="","",SUMIFS($BO$2:$BO$2500,$W$2:$W$2500,$A1150))</f>
      </c>
      <c r="AZ1150">
        <f>IF($A1150="","",SUMIFS($BP$2:$BP$2500,$W$2:$W$2500,$A1150))</f>
      </c>
      <c r="BA1150">
        <f>IF($A1150="","",SUMIFS($BQ$2:$BQ$2500,$W$2:$W$2500,$A1150))</f>
      </c>
      <c r="BB1150">
        <f>IF($A1150="","",SUMIFS($BR$2:$BR$2500,$W$2:$W$2500,$A1150))</f>
      </c>
      <c r="BC1150">
        <f>IF($A1150="","",SUMIFS($BS$2:$BS$2500,$W$2:$W$2500,$A1150))</f>
      </c>
      <c r="BD1150">
        <f>IF($A1150="","",SUMIFS($BT$2:$BT$2500,$W$2:$W$2500,$A1150))</f>
      </c>
      <c r="BF1150">
        <f>IF($Z1150="","",INDEX($AO$2:$AO$2000,$Z1150))</f>
      </c>
      <c r="BG1150">
        <f>IF($Z1150="","",INDEX($AP$2:$AP$2000,$Z1150))</f>
      </c>
      <c r="BH1150">
        <f>IF($Z1150="","",INDEX($AQ$2:$AQ$2000,$Z1150))</f>
      </c>
      <c r="BI1150">
        <f>IF($Z1150="","",INDEX($AR$2:$AR$2000,$Z1150))</f>
      </c>
      <c r="BJ1150">
        <f>IF($Z1150="","",INDEX($AS$2:$AS$2000,$Z1150))</f>
      </c>
      <c r="BK1150">
        <f>IF($Z1150="","",INDEX($AT$2:$AT$2000,$Z1150))</f>
      </c>
      <c r="BL1150">
        <f>IF($Z1150="","",INDEX($AU$2:$AU$2000,$Z1150))</f>
      </c>
      <c r="BM1150">
        <f>IF($Z1150="","",INDEX($AV$2:$AV$2000,$Z1150))</f>
      </c>
      <c r="BN1150">
        <f>IF($Z1150="","",INDEX($AW$2:$AW$2000,$Z1150))</f>
      </c>
      <c r="BO1150">
        <f>IF($Z1150="","",INDEX($AX$2:$AX$2000,$Z1150))</f>
      </c>
      <c r="BP1150">
        <f>IF($Z1150="","",INDEX($AY$2:$AY$2000,$Z1150))</f>
      </c>
      <c r="BQ1150">
        <f>IF($Z1150="","",INDEX($AZ$2:$AZ$2000,$Z1150))</f>
      </c>
      <c r="BR1150">
        <f>IF($Z1150="","",INDEX($BA$2:$BA$2000,$Z1150))</f>
      </c>
      <c r="BS1150">
        <f>IF($Z1150="","",INDEX($BB$2:$BB$2000,$Z1150))</f>
      </c>
      <c r="BT1150">
        <f>IF($Z1150="","",INDEX($BC$2:$BC$2000,$Z1150))</f>
      </c>
      <c r="BV1150">
        <f>IF(OR($A1150="",$P1150&lt;&gt;"Yes",$AH1150="Yes"),"",1+N($AG1150))</f>
      </c>
      <c r="BW1150">
        <f>IF($A1150="","",COUNTIFS($W$2:$W$2500,$A1150,$BZ$2:$BZ$2500,"Yes")+COUNTIFS($X$2:$X$2500,$A1150,$BY$2:$BY$2500,"Yes"))</f>
      </c>
      <c r="BX1150">
        <f>IF(OR($A1150="",$P1150="Yes"),"",IF(N($BW1150)=0,0,1+SUMIFS($CB$2:$CB$2500,$W$2:$W$2500,$A1150)+SUMIFS($CA$2:$CA$2500,$X$2:$X$2500,$A1150)))</f>
      </c>
      <c r="BY1150" t="str">
        <f>IF($Y1150="","",INDEX($AH$2:$AH$2000,$Y1150)&amp;"")</f>
      </c>
      <c r="BZ1150" t="str">
        <f>IF($Z1150="","",INDEX($AH$2:$AH$2000,$Z1150)&amp;"")</f>
      </c>
      <c r="CA1150">
        <f>IF($Y1150="","",INDEX($BV$2:$BV$2000,$Y1150))</f>
      </c>
      <c r="CB1150">
        <f>IF($Z1150="","",INDEX($BV$2:$BV$2000,$Z1150))</f>
      </c>
    </row>
    <row r="1151">
      <c r="A1151" t="str">
        <f>IF(TRIM(INDEX(games!$A:$A,ROW()))="","",TRIM(INDEX(games!$A:$A,ROW())))</f>
      </c>
      <c r="B1151">
        <f>IF(OR($A1151="",INDEX(games!$B:$B,ROW())=""),"",INDEX(games!$B:$B,ROW()))</f>
      </c>
      <c r="C1151" t="str">
        <f>IF(OR($A1151="",INDEX(games!$C:$C,ROW())=""),"",INDEX(games!$C:$C,ROW()))</f>
      </c>
      <c r="D1151">
        <f>IF($A1151="","",COUNTIF($W$2:$W$2500,$A1151)+COUNTIF($X$2:$X$2500,$A1151))</f>
      </c>
      <c r="E1151">
        <f>IF($A1151="","",IFERROR(MATCH($C1151,$R$2:$R$5,0),0))</f>
      </c>
      <c r="F1151">
        <f>IF($A1151="","",MOD(ROW(),34))</f>
      </c>
      <c r="G1151">
        <f>IF($A1151="",NA(),IF($C1151="Action",$B1151,NA()))</f>
      </c>
      <c r="H1151">
        <f>IF($A1151="",NA(),IF($C1151="Action",1+$F1151*0.023,NA()))</f>
      </c>
      <c r="I1151">
        <f>IF($A1151="",NA(),IF($C1151="Strategy",$B1151,NA()))</f>
      </c>
      <c r="J1151">
        <f>IF($A1151="",NA(),IF($C1151="Strategy",2+$F1151*0.023,NA()))</f>
      </c>
      <c r="K1151">
        <f>IF($A1151="",NA(),IF($C1151="Deckbuilder",$B1151,NA()))</f>
      </c>
      <c r="L1151">
        <f>IF($A1151="",NA(),IF($C1151="Deckbuilder",3+$F1151*0.023,NA()))</f>
      </c>
      <c r="M1151">
        <f>IF($A1151="",NA(),IF($C1151="Traditional",$B1151,NA()))</f>
      </c>
      <c r="N1151">
        <f>IF($A1151="",NA(),IF($C1151="Traditional",4+$F1151*0.023,NA()))</f>
      </c>
      <c r="O1151">
        <f>IF($A1151="","",$D1151+ROW()/1000000)</f>
      </c>
      <c r="P1151" t="str">
        <f>IF(OR($A1151="",INDEX(games!$H:$H,ROW())=""),"",INDEX(games!$H:$H,ROW()))</f>
      </c>
      <c r="Q1151">
        <f>IF(OR($A1151="",$P1151&lt;&gt;"Yes"),"",$D1151+ROW()/1000000)</f>
      </c>
      <c r="T1151">
        <f>IF($Y1151="","",INDEX($B$2:$B$2000,$Y1151))</f>
      </c>
      <c r="U1151">
        <f>IF($Z1151="","",INDEX($B$2:$B$2000,$Z1151))</f>
      </c>
      <c r="V1151">
        <f>IF(OR($T1151="",$U1151=""),"",$U1151-$T1151)</f>
      </c>
      <c r="W1151" t="str">
        <f>IF(TRIM(INDEX(connections!$A:$A,ROW()))="","",TRIM(INDEX(connections!$A:$A,ROW())))</f>
      </c>
      <c r="X1151" t="str">
        <f>IF($W1151="","",TRIM(INDEX(connections!$B:$B,ROW())))</f>
      </c>
      <c r="Y1151">
        <f>IF($W1151="","",IFERROR(MATCH($W1151,$A$2:$A$2000,0),""))</f>
      </c>
      <c r="Z1151">
        <f>IF($X1151="","",IFERROR(MATCH($X1151,$A$2:$A$2000,0),""))</f>
      </c>
      <c r="AA1151" t="str">
        <f>IF($Y1151="","",INDEX($P$2:$P$2000,$Y1151))</f>
      </c>
      <c r="AB1151" t="str">
        <f>IF($Z1151="","",INDEX($P$2:$P$2000,$Z1151))</f>
      </c>
      <c r="AC1151">
        <f>IF(AND($AA1151="Yes",$AB1151="Yes"),1,"")</f>
      </c>
      <c r="AD1151">
        <f>IF(OR($Y1151="",$Z1151=""),"",IF(INDEX($C$2:$C$2000,$Y1151)=INDEX($C$2:$C$2000,$Z1151),0,1))</f>
      </c>
      <c r="AE1151">
        <f>IF($AC1151&lt;&gt;1,"",IF(AND(INDEX($AG$2:$AG$2000,$Y1151)=1,INDEX($AG$2:$AG$2000,$Z1151)=1),1,""))</f>
      </c>
      <c r="AG1151">
        <f>IF($A1151="","",COUNTIFS($W$2:$W$2500,$A1151,$AB$2:$AB$2500,"Yes")+COUNTIFS($X$2:$X$2500,$A1151,$AA$2:$AA$2500,"Yes"))</f>
      </c>
      <c r="AH1151" t="str">
        <f>IF(OR($P1151&lt;&gt;"Yes",N($AG1151)=0),"",IF(AND($AG1151=1,COUNTIFS($W$2:$W$2500,$A1151,$AE$2:$AE$2500,1)+COUNTIFS($X$2:$X$2500,$A1151,$AE$2:$AE$2500,1)&gt;0),"","Yes"))</f>
      </c>
      <c r="AI1151">
        <f>IF($AH1151="Yes",$AG1151,"")</f>
      </c>
      <c r="AJ1151">
        <f>IF($AI1151="","",$AI1151+ROW()/1000000)</f>
      </c>
      <c r="AK1151">
        <f>IF(OR($A1151="",$P1151="Yes",N($AG1151)=0),"",$AG1151+ROW()/1000000)</f>
      </c>
      <c r="AL1151" t="str">
        <f>IF($A1151="","",INDEX(games!$J:$J,ROW())&amp;"")</f>
      </c>
      <c r="AM1151">
        <f>IF($A1151="","",SUMPRODUCT($AO1151:$BD1151,'Map Analysis'!$AP$2^{0,1,2,3,4,5,6,7,8,9,10,11,12,13,14,15}))</f>
      </c>
      <c r="AN1151">
        <f>IF($A1151="","",$AM1151+ROW()/10000000)</f>
      </c>
      <c r="AO1151">
        <f>IF($A1151="","",COUNTIF($W$2:$W$2500,$A1151))</f>
      </c>
      <c r="AP1151">
        <f>IF($A1151="","",SUMIFS($BF$2:$BF$2500,$W$2:$W$2500,$A1151))</f>
      </c>
      <c r="AQ1151">
        <f>IF($A1151="","",SUMIFS($BG$2:$BG$2500,$W$2:$W$2500,$A1151))</f>
      </c>
      <c r="AR1151">
        <f>IF($A1151="","",SUMIFS($BH$2:$BH$2500,$W$2:$W$2500,$A1151))</f>
      </c>
      <c r="AS1151">
        <f>IF($A1151="","",SUMIFS($BI$2:$BI$2500,$W$2:$W$2500,$A1151))</f>
      </c>
      <c r="AT1151">
        <f>IF($A1151="","",SUMIFS($BJ$2:$BJ$2500,$W$2:$W$2500,$A1151))</f>
      </c>
      <c r="AU1151">
        <f>IF($A1151="","",SUMIFS($BK$2:$BK$2500,$W$2:$W$2500,$A1151))</f>
      </c>
      <c r="AV1151">
        <f>IF($A1151="","",SUMIFS($BL$2:$BL$2500,$W$2:$W$2500,$A1151))</f>
      </c>
      <c r="AW1151">
        <f>IF($A1151="","",SUMIFS($BM$2:$BM$2500,$W$2:$W$2500,$A1151))</f>
      </c>
      <c r="AX1151">
        <f>IF($A1151="","",SUMIFS($BN$2:$BN$2500,$W$2:$W$2500,$A1151))</f>
      </c>
      <c r="AY1151">
        <f>IF($A1151="","",SUMIFS($BO$2:$BO$2500,$W$2:$W$2500,$A1151))</f>
      </c>
      <c r="AZ1151">
        <f>IF($A1151="","",SUMIFS($BP$2:$BP$2500,$W$2:$W$2500,$A1151))</f>
      </c>
      <c r="BA1151">
        <f>IF($A1151="","",SUMIFS($BQ$2:$BQ$2500,$W$2:$W$2500,$A1151))</f>
      </c>
      <c r="BB1151">
        <f>IF($A1151="","",SUMIFS($BR$2:$BR$2500,$W$2:$W$2500,$A1151))</f>
      </c>
      <c r="BC1151">
        <f>IF($A1151="","",SUMIFS($BS$2:$BS$2500,$W$2:$W$2500,$A1151))</f>
      </c>
      <c r="BD1151">
        <f>IF($A1151="","",SUMIFS($BT$2:$BT$2500,$W$2:$W$2500,$A1151))</f>
      </c>
      <c r="BF1151">
        <f>IF($Z1151="","",INDEX($AO$2:$AO$2000,$Z1151))</f>
      </c>
      <c r="BG1151">
        <f>IF($Z1151="","",INDEX($AP$2:$AP$2000,$Z1151))</f>
      </c>
      <c r="BH1151">
        <f>IF($Z1151="","",INDEX($AQ$2:$AQ$2000,$Z1151))</f>
      </c>
      <c r="BI1151">
        <f>IF($Z1151="","",INDEX($AR$2:$AR$2000,$Z1151))</f>
      </c>
      <c r="BJ1151">
        <f>IF($Z1151="","",INDEX($AS$2:$AS$2000,$Z1151))</f>
      </c>
      <c r="BK1151">
        <f>IF($Z1151="","",INDEX($AT$2:$AT$2000,$Z1151))</f>
      </c>
      <c r="BL1151">
        <f>IF($Z1151="","",INDEX($AU$2:$AU$2000,$Z1151))</f>
      </c>
      <c r="BM1151">
        <f>IF($Z1151="","",INDEX($AV$2:$AV$2000,$Z1151))</f>
      </c>
      <c r="BN1151">
        <f>IF($Z1151="","",INDEX($AW$2:$AW$2000,$Z1151))</f>
      </c>
      <c r="BO1151">
        <f>IF($Z1151="","",INDEX($AX$2:$AX$2000,$Z1151))</f>
      </c>
      <c r="BP1151">
        <f>IF($Z1151="","",INDEX($AY$2:$AY$2000,$Z1151))</f>
      </c>
      <c r="BQ1151">
        <f>IF($Z1151="","",INDEX($AZ$2:$AZ$2000,$Z1151))</f>
      </c>
      <c r="BR1151">
        <f>IF($Z1151="","",INDEX($BA$2:$BA$2000,$Z1151))</f>
      </c>
      <c r="BS1151">
        <f>IF($Z1151="","",INDEX($BB$2:$BB$2000,$Z1151))</f>
      </c>
      <c r="BT1151">
        <f>IF($Z1151="","",INDEX($BC$2:$BC$2000,$Z1151))</f>
      </c>
      <c r="BV1151">
        <f>IF(OR($A1151="",$P1151&lt;&gt;"Yes",$AH1151="Yes"),"",1+N($AG1151))</f>
      </c>
      <c r="BW1151">
        <f>IF($A1151="","",COUNTIFS($W$2:$W$2500,$A1151,$BZ$2:$BZ$2500,"Yes")+COUNTIFS($X$2:$X$2500,$A1151,$BY$2:$BY$2500,"Yes"))</f>
      </c>
      <c r="BX1151">
        <f>IF(OR($A1151="",$P1151="Yes"),"",IF(N($BW1151)=0,0,1+SUMIFS($CB$2:$CB$2500,$W$2:$W$2500,$A1151)+SUMIFS($CA$2:$CA$2500,$X$2:$X$2500,$A1151)))</f>
      </c>
      <c r="BY1151" t="str">
        <f>IF($Y1151="","",INDEX($AH$2:$AH$2000,$Y1151)&amp;"")</f>
      </c>
      <c r="BZ1151" t="str">
        <f>IF($Z1151="","",INDEX($AH$2:$AH$2000,$Z1151)&amp;"")</f>
      </c>
      <c r="CA1151">
        <f>IF($Y1151="","",INDEX($BV$2:$BV$2000,$Y1151))</f>
      </c>
      <c r="CB1151">
        <f>IF($Z1151="","",INDEX($BV$2:$BV$2000,$Z1151))</f>
      </c>
    </row>
    <row r="1152">
      <c r="A1152" t="str">
        <f>IF(TRIM(INDEX(games!$A:$A,ROW()))="","",TRIM(INDEX(games!$A:$A,ROW())))</f>
      </c>
      <c r="B1152">
        <f>IF(OR($A1152="",INDEX(games!$B:$B,ROW())=""),"",INDEX(games!$B:$B,ROW()))</f>
      </c>
      <c r="C1152" t="str">
        <f>IF(OR($A1152="",INDEX(games!$C:$C,ROW())=""),"",INDEX(games!$C:$C,ROW()))</f>
      </c>
      <c r="D1152">
        <f>IF($A1152="","",COUNTIF($W$2:$W$2500,$A1152)+COUNTIF($X$2:$X$2500,$A1152))</f>
      </c>
      <c r="E1152">
        <f>IF($A1152="","",IFERROR(MATCH($C1152,$R$2:$R$5,0),0))</f>
      </c>
      <c r="F1152">
        <f>IF($A1152="","",MOD(ROW(),34))</f>
      </c>
      <c r="G1152">
        <f>IF($A1152="",NA(),IF($C1152="Action",$B1152,NA()))</f>
      </c>
      <c r="H1152">
        <f>IF($A1152="",NA(),IF($C1152="Action",1+$F1152*0.023,NA()))</f>
      </c>
      <c r="I1152">
        <f>IF($A1152="",NA(),IF($C1152="Strategy",$B1152,NA()))</f>
      </c>
      <c r="J1152">
        <f>IF($A1152="",NA(),IF($C1152="Strategy",2+$F1152*0.023,NA()))</f>
      </c>
      <c r="K1152">
        <f>IF($A1152="",NA(),IF($C1152="Deckbuilder",$B1152,NA()))</f>
      </c>
      <c r="L1152">
        <f>IF($A1152="",NA(),IF($C1152="Deckbuilder",3+$F1152*0.023,NA()))</f>
      </c>
      <c r="M1152">
        <f>IF($A1152="",NA(),IF($C1152="Traditional",$B1152,NA()))</f>
      </c>
      <c r="N1152">
        <f>IF($A1152="",NA(),IF($C1152="Traditional",4+$F1152*0.023,NA()))</f>
      </c>
      <c r="O1152">
        <f>IF($A1152="","",$D1152+ROW()/1000000)</f>
      </c>
      <c r="P1152" t="str">
        <f>IF(OR($A1152="",INDEX(games!$H:$H,ROW())=""),"",INDEX(games!$H:$H,ROW()))</f>
      </c>
      <c r="Q1152">
        <f>IF(OR($A1152="",$P1152&lt;&gt;"Yes"),"",$D1152+ROW()/1000000)</f>
      </c>
      <c r="T1152">
        <f>IF($Y1152="","",INDEX($B$2:$B$2000,$Y1152))</f>
      </c>
      <c r="U1152">
        <f>IF($Z1152="","",INDEX($B$2:$B$2000,$Z1152))</f>
      </c>
      <c r="V1152">
        <f>IF(OR($T1152="",$U1152=""),"",$U1152-$T1152)</f>
      </c>
      <c r="W1152" t="str">
        <f>IF(TRIM(INDEX(connections!$A:$A,ROW()))="","",TRIM(INDEX(connections!$A:$A,ROW())))</f>
      </c>
      <c r="X1152" t="str">
        <f>IF($W1152="","",TRIM(INDEX(connections!$B:$B,ROW())))</f>
      </c>
      <c r="Y1152">
        <f>IF($W1152="","",IFERROR(MATCH($W1152,$A$2:$A$2000,0),""))</f>
      </c>
      <c r="Z1152">
        <f>IF($X1152="","",IFERROR(MATCH($X1152,$A$2:$A$2000,0),""))</f>
      </c>
      <c r="AA1152" t="str">
        <f>IF($Y1152="","",INDEX($P$2:$P$2000,$Y1152))</f>
      </c>
      <c r="AB1152" t="str">
        <f>IF($Z1152="","",INDEX($P$2:$P$2000,$Z1152))</f>
      </c>
      <c r="AC1152">
        <f>IF(AND($AA1152="Yes",$AB1152="Yes"),1,"")</f>
      </c>
      <c r="AD1152">
        <f>IF(OR($Y1152="",$Z1152=""),"",IF(INDEX($C$2:$C$2000,$Y1152)=INDEX($C$2:$C$2000,$Z1152),0,1))</f>
      </c>
      <c r="AE1152">
        <f>IF($AC1152&lt;&gt;1,"",IF(AND(INDEX($AG$2:$AG$2000,$Y1152)=1,INDEX($AG$2:$AG$2000,$Z1152)=1),1,""))</f>
      </c>
      <c r="AG1152">
        <f>IF($A1152="","",COUNTIFS($W$2:$W$2500,$A1152,$AB$2:$AB$2500,"Yes")+COUNTIFS($X$2:$X$2500,$A1152,$AA$2:$AA$2500,"Yes"))</f>
      </c>
      <c r="AH1152" t="str">
        <f>IF(OR($P1152&lt;&gt;"Yes",N($AG1152)=0),"",IF(AND($AG1152=1,COUNTIFS($W$2:$W$2500,$A1152,$AE$2:$AE$2500,1)+COUNTIFS($X$2:$X$2500,$A1152,$AE$2:$AE$2500,1)&gt;0),"","Yes"))</f>
      </c>
      <c r="AI1152">
        <f>IF($AH1152="Yes",$AG1152,"")</f>
      </c>
      <c r="AJ1152">
        <f>IF($AI1152="","",$AI1152+ROW()/1000000)</f>
      </c>
      <c r="AK1152">
        <f>IF(OR($A1152="",$P1152="Yes",N($AG1152)=0),"",$AG1152+ROW()/1000000)</f>
      </c>
      <c r="AL1152" t="str">
        <f>IF($A1152="","",INDEX(games!$J:$J,ROW())&amp;"")</f>
      </c>
      <c r="AM1152">
        <f>IF($A1152="","",SUMPRODUCT($AO1152:$BD1152,'Map Analysis'!$AP$2^{0,1,2,3,4,5,6,7,8,9,10,11,12,13,14,15}))</f>
      </c>
      <c r="AN1152">
        <f>IF($A1152="","",$AM1152+ROW()/10000000)</f>
      </c>
      <c r="AO1152">
        <f>IF($A1152="","",COUNTIF($W$2:$W$2500,$A1152))</f>
      </c>
      <c r="AP1152">
        <f>IF($A1152="","",SUMIFS($BF$2:$BF$2500,$W$2:$W$2500,$A1152))</f>
      </c>
      <c r="AQ1152">
        <f>IF($A1152="","",SUMIFS($BG$2:$BG$2500,$W$2:$W$2500,$A1152))</f>
      </c>
      <c r="AR1152">
        <f>IF($A1152="","",SUMIFS($BH$2:$BH$2500,$W$2:$W$2500,$A1152))</f>
      </c>
      <c r="AS1152">
        <f>IF($A1152="","",SUMIFS($BI$2:$BI$2500,$W$2:$W$2500,$A1152))</f>
      </c>
      <c r="AT1152">
        <f>IF($A1152="","",SUMIFS($BJ$2:$BJ$2500,$W$2:$W$2500,$A1152))</f>
      </c>
      <c r="AU1152">
        <f>IF($A1152="","",SUMIFS($BK$2:$BK$2500,$W$2:$W$2500,$A1152))</f>
      </c>
      <c r="AV1152">
        <f>IF($A1152="","",SUMIFS($BL$2:$BL$2500,$W$2:$W$2500,$A1152))</f>
      </c>
      <c r="AW1152">
        <f>IF($A1152="","",SUMIFS($BM$2:$BM$2500,$W$2:$W$2500,$A1152))</f>
      </c>
      <c r="AX1152">
        <f>IF($A1152="","",SUMIFS($BN$2:$BN$2500,$W$2:$W$2500,$A1152))</f>
      </c>
      <c r="AY1152">
        <f>IF($A1152="","",SUMIFS($BO$2:$BO$2500,$W$2:$W$2500,$A1152))</f>
      </c>
      <c r="AZ1152">
        <f>IF($A1152="","",SUMIFS($BP$2:$BP$2500,$W$2:$W$2500,$A1152))</f>
      </c>
      <c r="BA1152">
        <f>IF($A1152="","",SUMIFS($BQ$2:$BQ$2500,$W$2:$W$2500,$A1152))</f>
      </c>
      <c r="BB1152">
        <f>IF($A1152="","",SUMIFS($BR$2:$BR$2500,$W$2:$W$2500,$A1152))</f>
      </c>
      <c r="BC1152">
        <f>IF($A1152="","",SUMIFS($BS$2:$BS$2500,$W$2:$W$2500,$A1152))</f>
      </c>
      <c r="BD1152">
        <f>IF($A1152="","",SUMIFS($BT$2:$BT$2500,$W$2:$W$2500,$A1152))</f>
      </c>
      <c r="BF1152">
        <f>IF($Z1152="","",INDEX($AO$2:$AO$2000,$Z1152))</f>
      </c>
      <c r="BG1152">
        <f>IF($Z1152="","",INDEX($AP$2:$AP$2000,$Z1152))</f>
      </c>
      <c r="BH1152">
        <f>IF($Z1152="","",INDEX($AQ$2:$AQ$2000,$Z1152))</f>
      </c>
      <c r="BI1152">
        <f>IF($Z1152="","",INDEX($AR$2:$AR$2000,$Z1152))</f>
      </c>
      <c r="BJ1152">
        <f>IF($Z1152="","",INDEX($AS$2:$AS$2000,$Z1152))</f>
      </c>
      <c r="BK1152">
        <f>IF($Z1152="","",INDEX($AT$2:$AT$2000,$Z1152))</f>
      </c>
      <c r="BL1152">
        <f>IF($Z1152="","",INDEX($AU$2:$AU$2000,$Z1152))</f>
      </c>
      <c r="BM1152">
        <f>IF($Z1152="","",INDEX($AV$2:$AV$2000,$Z1152))</f>
      </c>
      <c r="BN1152">
        <f>IF($Z1152="","",INDEX($AW$2:$AW$2000,$Z1152))</f>
      </c>
      <c r="BO1152">
        <f>IF($Z1152="","",INDEX($AX$2:$AX$2000,$Z1152))</f>
      </c>
      <c r="BP1152">
        <f>IF($Z1152="","",INDEX($AY$2:$AY$2000,$Z1152))</f>
      </c>
      <c r="BQ1152">
        <f>IF($Z1152="","",INDEX($AZ$2:$AZ$2000,$Z1152))</f>
      </c>
      <c r="BR1152">
        <f>IF($Z1152="","",INDEX($BA$2:$BA$2000,$Z1152))</f>
      </c>
      <c r="BS1152">
        <f>IF($Z1152="","",INDEX($BB$2:$BB$2000,$Z1152))</f>
      </c>
      <c r="BT1152">
        <f>IF($Z1152="","",INDEX($BC$2:$BC$2000,$Z1152))</f>
      </c>
      <c r="BV1152">
        <f>IF(OR($A1152="",$P1152&lt;&gt;"Yes",$AH1152="Yes"),"",1+N($AG1152))</f>
      </c>
      <c r="BW1152">
        <f>IF($A1152="","",COUNTIFS($W$2:$W$2500,$A1152,$BZ$2:$BZ$2500,"Yes")+COUNTIFS($X$2:$X$2500,$A1152,$BY$2:$BY$2500,"Yes"))</f>
      </c>
      <c r="BX1152">
        <f>IF(OR($A1152="",$P1152="Yes"),"",IF(N($BW1152)=0,0,1+SUMIFS($CB$2:$CB$2500,$W$2:$W$2500,$A1152)+SUMIFS($CA$2:$CA$2500,$X$2:$X$2500,$A1152)))</f>
      </c>
      <c r="BY1152" t="str">
        <f>IF($Y1152="","",INDEX($AH$2:$AH$2000,$Y1152)&amp;"")</f>
      </c>
      <c r="BZ1152" t="str">
        <f>IF($Z1152="","",INDEX($AH$2:$AH$2000,$Z1152)&amp;"")</f>
      </c>
      <c r="CA1152">
        <f>IF($Y1152="","",INDEX($BV$2:$BV$2000,$Y1152))</f>
      </c>
      <c r="CB1152">
        <f>IF($Z1152="","",INDEX($BV$2:$BV$2000,$Z1152))</f>
      </c>
    </row>
    <row r="1153">
      <c r="A1153" t="str">
        <f>IF(TRIM(INDEX(games!$A:$A,ROW()))="","",TRIM(INDEX(games!$A:$A,ROW())))</f>
      </c>
      <c r="B1153">
        <f>IF(OR($A1153="",INDEX(games!$B:$B,ROW())=""),"",INDEX(games!$B:$B,ROW()))</f>
      </c>
      <c r="C1153" t="str">
        <f>IF(OR($A1153="",INDEX(games!$C:$C,ROW())=""),"",INDEX(games!$C:$C,ROW()))</f>
      </c>
      <c r="D1153">
        <f>IF($A1153="","",COUNTIF($W$2:$W$2500,$A1153)+COUNTIF($X$2:$X$2500,$A1153))</f>
      </c>
      <c r="E1153">
        <f>IF($A1153="","",IFERROR(MATCH($C1153,$R$2:$R$5,0),0))</f>
      </c>
      <c r="F1153">
        <f>IF($A1153="","",MOD(ROW(),34))</f>
      </c>
      <c r="G1153">
        <f>IF($A1153="",NA(),IF($C1153="Action",$B1153,NA()))</f>
      </c>
      <c r="H1153">
        <f>IF($A1153="",NA(),IF($C1153="Action",1+$F1153*0.023,NA()))</f>
      </c>
      <c r="I1153">
        <f>IF($A1153="",NA(),IF($C1153="Strategy",$B1153,NA()))</f>
      </c>
      <c r="J1153">
        <f>IF($A1153="",NA(),IF($C1153="Strategy",2+$F1153*0.023,NA()))</f>
      </c>
      <c r="K1153">
        <f>IF($A1153="",NA(),IF($C1153="Deckbuilder",$B1153,NA()))</f>
      </c>
      <c r="L1153">
        <f>IF($A1153="",NA(),IF($C1153="Deckbuilder",3+$F1153*0.023,NA()))</f>
      </c>
      <c r="M1153">
        <f>IF($A1153="",NA(),IF($C1153="Traditional",$B1153,NA()))</f>
      </c>
      <c r="N1153">
        <f>IF($A1153="",NA(),IF($C1153="Traditional",4+$F1153*0.023,NA()))</f>
      </c>
      <c r="O1153">
        <f>IF($A1153="","",$D1153+ROW()/1000000)</f>
      </c>
      <c r="P1153" t="str">
        <f>IF(OR($A1153="",INDEX(games!$H:$H,ROW())=""),"",INDEX(games!$H:$H,ROW()))</f>
      </c>
      <c r="Q1153">
        <f>IF(OR($A1153="",$P1153&lt;&gt;"Yes"),"",$D1153+ROW()/1000000)</f>
      </c>
      <c r="T1153">
        <f>IF($Y1153="","",INDEX($B$2:$B$2000,$Y1153))</f>
      </c>
      <c r="U1153">
        <f>IF($Z1153="","",INDEX($B$2:$B$2000,$Z1153))</f>
      </c>
      <c r="V1153">
        <f>IF(OR($T1153="",$U1153=""),"",$U1153-$T1153)</f>
      </c>
      <c r="W1153" t="str">
        <f>IF(TRIM(INDEX(connections!$A:$A,ROW()))="","",TRIM(INDEX(connections!$A:$A,ROW())))</f>
      </c>
      <c r="X1153" t="str">
        <f>IF($W1153="","",TRIM(INDEX(connections!$B:$B,ROW())))</f>
      </c>
      <c r="Y1153">
        <f>IF($W1153="","",IFERROR(MATCH($W1153,$A$2:$A$2000,0),""))</f>
      </c>
      <c r="Z1153">
        <f>IF($X1153="","",IFERROR(MATCH($X1153,$A$2:$A$2000,0),""))</f>
      </c>
      <c r="AA1153" t="str">
        <f>IF($Y1153="","",INDEX($P$2:$P$2000,$Y1153))</f>
      </c>
      <c r="AB1153" t="str">
        <f>IF($Z1153="","",INDEX($P$2:$P$2000,$Z1153))</f>
      </c>
      <c r="AC1153">
        <f>IF(AND($AA1153="Yes",$AB1153="Yes"),1,"")</f>
      </c>
      <c r="AD1153">
        <f>IF(OR($Y1153="",$Z1153=""),"",IF(INDEX($C$2:$C$2000,$Y1153)=INDEX($C$2:$C$2000,$Z1153),0,1))</f>
      </c>
      <c r="AE1153">
        <f>IF($AC1153&lt;&gt;1,"",IF(AND(INDEX($AG$2:$AG$2000,$Y1153)=1,INDEX($AG$2:$AG$2000,$Z1153)=1),1,""))</f>
      </c>
      <c r="AG1153">
        <f>IF($A1153="","",COUNTIFS($W$2:$W$2500,$A1153,$AB$2:$AB$2500,"Yes")+COUNTIFS($X$2:$X$2500,$A1153,$AA$2:$AA$2500,"Yes"))</f>
      </c>
      <c r="AH1153" t="str">
        <f>IF(OR($P1153&lt;&gt;"Yes",N($AG1153)=0),"",IF(AND($AG1153=1,COUNTIFS($W$2:$W$2500,$A1153,$AE$2:$AE$2500,1)+COUNTIFS($X$2:$X$2500,$A1153,$AE$2:$AE$2500,1)&gt;0),"","Yes"))</f>
      </c>
      <c r="AI1153">
        <f>IF($AH1153="Yes",$AG1153,"")</f>
      </c>
      <c r="AJ1153">
        <f>IF($AI1153="","",$AI1153+ROW()/1000000)</f>
      </c>
      <c r="AK1153">
        <f>IF(OR($A1153="",$P1153="Yes",N($AG1153)=0),"",$AG1153+ROW()/1000000)</f>
      </c>
      <c r="AL1153" t="str">
        <f>IF($A1153="","",INDEX(games!$J:$J,ROW())&amp;"")</f>
      </c>
      <c r="AM1153">
        <f>IF($A1153="","",SUMPRODUCT($AO1153:$BD1153,'Map Analysis'!$AP$2^{0,1,2,3,4,5,6,7,8,9,10,11,12,13,14,15}))</f>
      </c>
      <c r="AN1153">
        <f>IF($A1153="","",$AM1153+ROW()/10000000)</f>
      </c>
      <c r="AO1153">
        <f>IF($A1153="","",COUNTIF($W$2:$W$2500,$A1153))</f>
      </c>
      <c r="AP1153">
        <f>IF($A1153="","",SUMIFS($BF$2:$BF$2500,$W$2:$W$2500,$A1153))</f>
      </c>
      <c r="AQ1153">
        <f>IF($A1153="","",SUMIFS($BG$2:$BG$2500,$W$2:$W$2500,$A1153))</f>
      </c>
      <c r="AR1153">
        <f>IF($A1153="","",SUMIFS($BH$2:$BH$2500,$W$2:$W$2500,$A1153))</f>
      </c>
      <c r="AS1153">
        <f>IF($A1153="","",SUMIFS($BI$2:$BI$2500,$W$2:$W$2500,$A1153))</f>
      </c>
      <c r="AT1153">
        <f>IF($A1153="","",SUMIFS($BJ$2:$BJ$2500,$W$2:$W$2500,$A1153))</f>
      </c>
      <c r="AU1153">
        <f>IF($A1153="","",SUMIFS($BK$2:$BK$2500,$W$2:$W$2500,$A1153))</f>
      </c>
      <c r="AV1153">
        <f>IF($A1153="","",SUMIFS($BL$2:$BL$2500,$W$2:$W$2500,$A1153))</f>
      </c>
      <c r="AW1153">
        <f>IF($A1153="","",SUMIFS($BM$2:$BM$2500,$W$2:$W$2500,$A1153))</f>
      </c>
      <c r="AX1153">
        <f>IF($A1153="","",SUMIFS($BN$2:$BN$2500,$W$2:$W$2500,$A1153))</f>
      </c>
      <c r="AY1153">
        <f>IF($A1153="","",SUMIFS($BO$2:$BO$2500,$W$2:$W$2500,$A1153))</f>
      </c>
      <c r="AZ1153">
        <f>IF($A1153="","",SUMIFS($BP$2:$BP$2500,$W$2:$W$2500,$A1153))</f>
      </c>
      <c r="BA1153">
        <f>IF($A1153="","",SUMIFS($BQ$2:$BQ$2500,$W$2:$W$2500,$A1153))</f>
      </c>
      <c r="BB1153">
        <f>IF($A1153="","",SUMIFS($BR$2:$BR$2500,$W$2:$W$2500,$A1153))</f>
      </c>
      <c r="BC1153">
        <f>IF($A1153="","",SUMIFS($BS$2:$BS$2500,$W$2:$W$2500,$A1153))</f>
      </c>
      <c r="BD1153">
        <f>IF($A1153="","",SUMIFS($BT$2:$BT$2500,$W$2:$W$2500,$A1153))</f>
      </c>
      <c r="BF1153">
        <f>IF($Z1153="","",INDEX($AO$2:$AO$2000,$Z1153))</f>
      </c>
      <c r="BG1153">
        <f>IF($Z1153="","",INDEX($AP$2:$AP$2000,$Z1153))</f>
      </c>
      <c r="BH1153">
        <f>IF($Z1153="","",INDEX($AQ$2:$AQ$2000,$Z1153))</f>
      </c>
      <c r="BI1153">
        <f>IF($Z1153="","",INDEX($AR$2:$AR$2000,$Z1153))</f>
      </c>
      <c r="BJ1153">
        <f>IF($Z1153="","",INDEX($AS$2:$AS$2000,$Z1153))</f>
      </c>
      <c r="BK1153">
        <f>IF($Z1153="","",INDEX($AT$2:$AT$2000,$Z1153))</f>
      </c>
      <c r="BL1153">
        <f>IF($Z1153="","",INDEX($AU$2:$AU$2000,$Z1153))</f>
      </c>
      <c r="BM1153">
        <f>IF($Z1153="","",INDEX($AV$2:$AV$2000,$Z1153))</f>
      </c>
      <c r="BN1153">
        <f>IF($Z1153="","",INDEX($AW$2:$AW$2000,$Z1153))</f>
      </c>
      <c r="BO1153">
        <f>IF($Z1153="","",INDEX($AX$2:$AX$2000,$Z1153))</f>
      </c>
      <c r="BP1153">
        <f>IF($Z1153="","",INDEX($AY$2:$AY$2000,$Z1153))</f>
      </c>
      <c r="BQ1153">
        <f>IF($Z1153="","",INDEX($AZ$2:$AZ$2000,$Z1153))</f>
      </c>
      <c r="BR1153">
        <f>IF($Z1153="","",INDEX($BA$2:$BA$2000,$Z1153))</f>
      </c>
      <c r="BS1153">
        <f>IF($Z1153="","",INDEX($BB$2:$BB$2000,$Z1153))</f>
      </c>
      <c r="BT1153">
        <f>IF($Z1153="","",INDEX($BC$2:$BC$2000,$Z1153))</f>
      </c>
      <c r="BV1153">
        <f>IF(OR($A1153="",$P1153&lt;&gt;"Yes",$AH1153="Yes"),"",1+N($AG1153))</f>
      </c>
      <c r="BW1153">
        <f>IF($A1153="","",COUNTIFS($W$2:$W$2500,$A1153,$BZ$2:$BZ$2500,"Yes")+COUNTIFS($X$2:$X$2500,$A1153,$BY$2:$BY$2500,"Yes"))</f>
      </c>
      <c r="BX1153">
        <f>IF(OR($A1153="",$P1153="Yes"),"",IF(N($BW1153)=0,0,1+SUMIFS($CB$2:$CB$2500,$W$2:$W$2500,$A1153)+SUMIFS($CA$2:$CA$2500,$X$2:$X$2500,$A1153)))</f>
      </c>
      <c r="BY1153" t="str">
        <f>IF($Y1153="","",INDEX($AH$2:$AH$2000,$Y1153)&amp;"")</f>
      </c>
      <c r="BZ1153" t="str">
        <f>IF($Z1153="","",INDEX($AH$2:$AH$2000,$Z1153)&amp;"")</f>
      </c>
      <c r="CA1153">
        <f>IF($Y1153="","",INDEX($BV$2:$BV$2000,$Y1153))</f>
      </c>
      <c r="CB1153">
        <f>IF($Z1153="","",INDEX($BV$2:$BV$2000,$Z1153))</f>
      </c>
    </row>
    <row r="1154">
      <c r="A1154" t="str">
        <f>IF(TRIM(INDEX(games!$A:$A,ROW()))="","",TRIM(INDEX(games!$A:$A,ROW())))</f>
      </c>
      <c r="B1154">
        <f>IF(OR($A1154="",INDEX(games!$B:$B,ROW())=""),"",INDEX(games!$B:$B,ROW()))</f>
      </c>
      <c r="C1154" t="str">
        <f>IF(OR($A1154="",INDEX(games!$C:$C,ROW())=""),"",INDEX(games!$C:$C,ROW()))</f>
      </c>
      <c r="D1154">
        <f>IF($A1154="","",COUNTIF($W$2:$W$2500,$A1154)+COUNTIF($X$2:$X$2500,$A1154))</f>
      </c>
      <c r="E1154">
        <f>IF($A1154="","",IFERROR(MATCH($C1154,$R$2:$R$5,0),0))</f>
      </c>
      <c r="F1154">
        <f>IF($A1154="","",MOD(ROW(),34))</f>
      </c>
      <c r="G1154">
        <f>IF($A1154="",NA(),IF($C1154="Action",$B1154,NA()))</f>
      </c>
      <c r="H1154">
        <f>IF($A1154="",NA(),IF($C1154="Action",1+$F1154*0.023,NA()))</f>
      </c>
      <c r="I1154">
        <f>IF($A1154="",NA(),IF($C1154="Strategy",$B1154,NA()))</f>
      </c>
      <c r="J1154">
        <f>IF($A1154="",NA(),IF($C1154="Strategy",2+$F1154*0.023,NA()))</f>
      </c>
      <c r="K1154">
        <f>IF($A1154="",NA(),IF($C1154="Deckbuilder",$B1154,NA()))</f>
      </c>
      <c r="L1154">
        <f>IF($A1154="",NA(),IF($C1154="Deckbuilder",3+$F1154*0.023,NA()))</f>
      </c>
      <c r="M1154">
        <f>IF($A1154="",NA(),IF($C1154="Traditional",$B1154,NA()))</f>
      </c>
      <c r="N1154">
        <f>IF($A1154="",NA(),IF($C1154="Traditional",4+$F1154*0.023,NA()))</f>
      </c>
      <c r="O1154">
        <f>IF($A1154="","",$D1154+ROW()/1000000)</f>
      </c>
      <c r="P1154" t="str">
        <f>IF(OR($A1154="",INDEX(games!$H:$H,ROW())=""),"",INDEX(games!$H:$H,ROW()))</f>
      </c>
      <c r="Q1154">
        <f>IF(OR($A1154="",$P1154&lt;&gt;"Yes"),"",$D1154+ROW()/1000000)</f>
      </c>
      <c r="T1154">
        <f>IF($Y1154="","",INDEX($B$2:$B$2000,$Y1154))</f>
      </c>
      <c r="U1154">
        <f>IF($Z1154="","",INDEX($B$2:$B$2000,$Z1154))</f>
      </c>
      <c r="V1154">
        <f>IF(OR($T1154="",$U1154=""),"",$U1154-$T1154)</f>
      </c>
      <c r="W1154" t="str">
        <f>IF(TRIM(INDEX(connections!$A:$A,ROW()))="","",TRIM(INDEX(connections!$A:$A,ROW())))</f>
      </c>
      <c r="X1154" t="str">
        <f>IF($W1154="","",TRIM(INDEX(connections!$B:$B,ROW())))</f>
      </c>
      <c r="Y1154">
        <f>IF($W1154="","",IFERROR(MATCH($W1154,$A$2:$A$2000,0),""))</f>
      </c>
      <c r="Z1154">
        <f>IF($X1154="","",IFERROR(MATCH($X1154,$A$2:$A$2000,0),""))</f>
      </c>
      <c r="AA1154" t="str">
        <f>IF($Y1154="","",INDEX($P$2:$P$2000,$Y1154))</f>
      </c>
      <c r="AB1154" t="str">
        <f>IF($Z1154="","",INDEX($P$2:$P$2000,$Z1154))</f>
      </c>
      <c r="AC1154">
        <f>IF(AND($AA1154="Yes",$AB1154="Yes"),1,"")</f>
      </c>
      <c r="AD1154">
        <f>IF(OR($Y1154="",$Z1154=""),"",IF(INDEX($C$2:$C$2000,$Y1154)=INDEX($C$2:$C$2000,$Z1154),0,1))</f>
      </c>
      <c r="AE1154">
        <f>IF($AC1154&lt;&gt;1,"",IF(AND(INDEX($AG$2:$AG$2000,$Y1154)=1,INDEX($AG$2:$AG$2000,$Z1154)=1),1,""))</f>
      </c>
      <c r="AG1154">
        <f>IF($A1154="","",COUNTIFS($W$2:$W$2500,$A1154,$AB$2:$AB$2500,"Yes")+COUNTIFS($X$2:$X$2500,$A1154,$AA$2:$AA$2500,"Yes"))</f>
      </c>
      <c r="AH1154" t="str">
        <f>IF(OR($P1154&lt;&gt;"Yes",N($AG1154)=0),"",IF(AND($AG1154=1,COUNTIFS($W$2:$W$2500,$A1154,$AE$2:$AE$2500,1)+COUNTIFS($X$2:$X$2500,$A1154,$AE$2:$AE$2500,1)&gt;0),"","Yes"))</f>
      </c>
      <c r="AI1154">
        <f>IF($AH1154="Yes",$AG1154,"")</f>
      </c>
      <c r="AJ1154">
        <f>IF($AI1154="","",$AI1154+ROW()/1000000)</f>
      </c>
      <c r="AK1154">
        <f>IF(OR($A1154="",$P1154="Yes",N($AG1154)=0),"",$AG1154+ROW()/1000000)</f>
      </c>
      <c r="AL1154" t="str">
        <f>IF($A1154="","",INDEX(games!$J:$J,ROW())&amp;"")</f>
      </c>
      <c r="AM1154">
        <f>IF($A1154="","",SUMPRODUCT($AO1154:$BD1154,'Map Analysis'!$AP$2^{0,1,2,3,4,5,6,7,8,9,10,11,12,13,14,15}))</f>
      </c>
      <c r="AN1154">
        <f>IF($A1154="","",$AM1154+ROW()/10000000)</f>
      </c>
      <c r="AO1154">
        <f>IF($A1154="","",COUNTIF($W$2:$W$2500,$A1154))</f>
      </c>
      <c r="AP1154">
        <f>IF($A1154="","",SUMIFS($BF$2:$BF$2500,$W$2:$W$2500,$A1154))</f>
      </c>
      <c r="AQ1154">
        <f>IF($A1154="","",SUMIFS($BG$2:$BG$2500,$W$2:$W$2500,$A1154))</f>
      </c>
      <c r="AR1154">
        <f>IF($A1154="","",SUMIFS($BH$2:$BH$2500,$W$2:$W$2500,$A1154))</f>
      </c>
      <c r="AS1154">
        <f>IF($A1154="","",SUMIFS($BI$2:$BI$2500,$W$2:$W$2500,$A1154))</f>
      </c>
      <c r="AT1154">
        <f>IF($A1154="","",SUMIFS($BJ$2:$BJ$2500,$W$2:$W$2500,$A1154))</f>
      </c>
      <c r="AU1154">
        <f>IF($A1154="","",SUMIFS($BK$2:$BK$2500,$W$2:$W$2500,$A1154))</f>
      </c>
      <c r="AV1154">
        <f>IF($A1154="","",SUMIFS($BL$2:$BL$2500,$W$2:$W$2500,$A1154))</f>
      </c>
      <c r="AW1154">
        <f>IF($A1154="","",SUMIFS($BM$2:$BM$2500,$W$2:$W$2500,$A1154))</f>
      </c>
      <c r="AX1154">
        <f>IF($A1154="","",SUMIFS($BN$2:$BN$2500,$W$2:$W$2500,$A1154))</f>
      </c>
      <c r="AY1154">
        <f>IF($A1154="","",SUMIFS($BO$2:$BO$2500,$W$2:$W$2500,$A1154))</f>
      </c>
      <c r="AZ1154">
        <f>IF($A1154="","",SUMIFS($BP$2:$BP$2500,$W$2:$W$2500,$A1154))</f>
      </c>
      <c r="BA1154">
        <f>IF($A1154="","",SUMIFS($BQ$2:$BQ$2500,$W$2:$W$2500,$A1154))</f>
      </c>
      <c r="BB1154">
        <f>IF($A1154="","",SUMIFS($BR$2:$BR$2500,$W$2:$W$2500,$A1154))</f>
      </c>
      <c r="BC1154">
        <f>IF($A1154="","",SUMIFS($BS$2:$BS$2500,$W$2:$W$2500,$A1154))</f>
      </c>
      <c r="BD1154">
        <f>IF($A1154="","",SUMIFS($BT$2:$BT$2500,$W$2:$W$2500,$A1154))</f>
      </c>
      <c r="BF1154">
        <f>IF($Z1154="","",INDEX($AO$2:$AO$2000,$Z1154))</f>
      </c>
      <c r="BG1154">
        <f>IF($Z1154="","",INDEX($AP$2:$AP$2000,$Z1154))</f>
      </c>
      <c r="BH1154">
        <f>IF($Z1154="","",INDEX($AQ$2:$AQ$2000,$Z1154))</f>
      </c>
      <c r="BI1154">
        <f>IF($Z1154="","",INDEX($AR$2:$AR$2000,$Z1154))</f>
      </c>
      <c r="BJ1154">
        <f>IF($Z1154="","",INDEX($AS$2:$AS$2000,$Z1154))</f>
      </c>
      <c r="BK1154">
        <f>IF($Z1154="","",INDEX($AT$2:$AT$2000,$Z1154))</f>
      </c>
      <c r="BL1154">
        <f>IF($Z1154="","",INDEX($AU$2:$AU$2000,$Z1154))</f>
      </c>
      <c r="BM1154">
        <f>IF($Z1154="","",INDEX($AV$2:$AV$2000,$Z1154))</f>
      </c>
      <c r="BN1154">
        <f>IF($Z1154="","",INDEX($AW$2:$AW$2000,$Z1154))</f>
      </c>
      <c r="BO1154">
        <f>IF($Z1154="","",INDEX($AX$2:$AX$2000,$Z1154))</f>
      </c>
      <c r="BP1154">
        <f>IF($Z1154="","",INDEX($AY$2:$AY$2000,$Z1154))</f>
      </c>
      <c r="BQ1154">
        <f>IF($Z1154="","",INDEX($AZ$2:$AZ$2000,$Z1154))</f>
      </c>
      <c r="BR1154">
        <f>IF($Z1154="","",INDEX($BA$2:$BA$2000,$Z1154))</f>
      </c>
      <c r="BS1154">
        <f>IF($Z1154="","",INDEX($BB$2:$BB$2000,$Z1154))</f>
      </c>
      <c r="BT1154">
        <f>IF($Z1154="","",INDEX($BC$2:$BC$2000,$Z1154))</f>
      </c>
      <c r="BV1154">
        <f>IF(OR($A1154="",$P1154&lt;&gt;"Yes",$AH1154="Yes"),"",1+N($AG1154))</f>
      </c>
      <c r="BW1154">
        <f>IF($A1154="","",COUNTIFS($W$2:$W$2500,$A1154,$BZ$2:$BZ$2500,"Yes")+COUNTIFS($X$2:$X$2500,$A1154,$BY$2:$BY$2500,"Yes"))</f>
      </c>
      <c r="BX1154">
        <f>IF(OR($A1154="",$P1154="Yes"),"",IF(N($BW1154)=0,0,1+SUMIFS($CB$2:$CB$2500,$W$2:$W$2500,$A1154)+SUMIFS($CA$2:$CA$2500,$X$2:$X$2500,$A1154)))</f>
      </c>
      <c r="BY1154" t="str">
        <f>IF($Y1154="","",INDEX($AH$2:$AH$2000,$Y1154)&amp;"")</f>
      </c>
      <c r="BZ1154" t="str">
        <f>IF($Z1154="","",INDEX($AH$2:$AH$2000,$Z1154)&amp;"")</f>
      </c>
      <c r="CA1154">
        <f>IF($Y1154="","",INDEX($BV$2:$BV$2000,$Y1154))</f>
      </c>
      <c r="CB1154">
        <f>IF($Z1154="","",INDEX($BV$2:$BV$2000,$Z1154))</f>
      </c>
    </row>
    <row r="1155">
      <c r="A1155" t="str">
        <f>IF(TRIM(INDEX(games!$A:$A,ROW()))="","",TRIM(INDEX(games!$A:$A,ROW())))</f>
      </c>
      <c r="B1155">
        <f>IF(OR($A1155="",INDEX(games!$B:$B,ROW())=""),"",INDEX(games!$B:$B,ROW()))</f>
      </c>
      <c r="C1155" t="str">
        <f>IF(OR($A1155="",INDEX(games!$C:$C,ROW())=""),"",INDEX(games!$C:$C,ROW()))</f>
      </c>
      <c r="D1155">
        <f>IF($A1155="","",COUNTIF($W$2:$W$2500,$A1155)+COUNTIF($X$2:$X$2500,$A1155))</f>
      </c>
      <c r="E1155">
        <f>IF($A1155="","",IFERROR(MATCH($C1155,$R$2:$R$5,0),0))</f>
      </c>
      <c r="F1155">
        <f>IF($A1155="","",MOD(ROW(),34))</f>
      </c>
      <c r="G1155">
        <f>IF($A1155="",NA(),IF($C1155="Action",$B1155,NA()))</f>
      </c>
      <c r="H1155">
        <f>IF($A1155="",NA(),IF($C1155="Action",1+$F1155*0.023,NA()))</f>
      </c>
      <c r="I1155">
        <f>IF($A1155="",NA(),IF($C1155="Strategy",$B1155,NA()))</f>
      </c>
      <c r="J1155">
        <f>IF($A1155="",NA(),IF($C1155="Strategy",2+$F1155*0.023,NA()))</f>
      </c>
      <c r="K1155">
        <f>IF($A1155="",NA(),IF($C1155="Deckbuilder",$B1155,NA()))</f>
      </c>
      <c r="L1155">
        <f>IF($A1155="",NA(),IF($C1155="Deckbuilder",3+$F1155*0.023,NA()))</f>
      </c>
      <c r="M1155">
        <f>IF($A1155="",NA(),IF($C1155="Traditional",$B1155,NA()))</f>
      </c>
      <c r="N1155">
        <f>IF($A1155="",NA(),IF($C1155="Traditional",4+$F1155*0.023,NA()))</f>
      </c>
      <c r="O1155">
        <f>IF($A1155="","",$D1155+ROW()/1000000)</f>
      </c>
      <c r="P1155" t="str">
        <f>IF(OR($A1155="",INDEX(games!$H:$H,ROW())=""),"",INDEX(games!$H:$H,ROW()))</f>
      </c>
      <c r="Q1155">
        <f>IF(OR($A1155="",$P1155&lt;&gt;"Yes"),"",$D1155+ROW()/1000000)</f>
      </c>
      <c r="T1155">
        <f>IF($Y1155="","",INDEX($B$2:$B$2000,$Y1155))</f>
      </c>
      <c r="U1155">
        <f>IF($Z1155="","",INDEX($B$2:$B$2000,$Z1155))</f>
      </c>
      <c r="V1155">
        <f>IF(OR($T1155="",$U1155=""),"",$U1155-$T1155)</f>
      </c>
      <c r="W1155" t="str">
        <f>IF(TRIM(INDEX(connections!$A:$A,ROW()))="","",TRIM(INDEX(connections!$A:$A,ROW())))</f>
      </c>
      <c r="X1155" t="str">
        <f>IF($W1155="","",TRIM(INDEX(connections!$B:$B,ROW())))</f>
      </c>
      <c r="Y1155">
        <f>IF($W1155="","",IFERROR(MATCH($W1155,$A$2:$A$2000,0),""))</f>
      </c>
      <c r="Z1155">
        <f>IF($X1155="","",IFERROR(MATCH($X1155,$A$2:$A$2000,0),""))</f>
      </c>
      <c r="AA1155" t="str">
        <f>IF($Y1155="","",INDEX($P$2:$P$2000,$Y1155))</f>
      </c>
      <c r="AB1155" t="str">
        <f>IF($Z1155="","",INDEX($P$2:$P$2000,$Z1155))</f>
      </c>
      <c r="AC1155">
        <f>IF(AND($AA1155="Yes",$AB1155="Yes"),1,"")</f>
      </c>
      <c r="AD1155">
        <f>IF(OR($Y1155="",$Z1155=""),"",IF(INDEX($C$2:$C$2000,$Y1155)=INDEX($C$2:$C$2000,$Z1155),0,1))</f>
      </c>
      <c r="AE1155">
        <f>IF($AC1155&lt;&gt;1,"",IF(AND(INDEX($AG$2:$AG$2000,$Y1155)=1,INDEX($AG$2:$AG$2000,$Z1155)=1),1,""))</f>
      </c>
      <c r="AG1155">
        <f>IF($A1155="","",COUNTIFS($W$2:$W$2500,$A1155,$AB$2:$AB$2500,"Yes")+COUNTIFS($X$2:$X$2500,$A1155,$AA$2:$AA$2500,"Yes"))</f>
      </c>
      <c r="AH1155" t="str">
        <f>IF(OR($P1155&lt;&gt;"Yes",N($AG1155)=0),"",IF(AND($AG1155=1,COUNTIFS($W$2:$W$2500,$A1155,$AE$2:$AE$2500,1)+COUNTIFS($X$2:$X$2500,$A1155,$AE$2:$AE$2500,1)&gt;0),"","Yes"))</f>
      </c>
      <c r="AI1155">
        <f>IF($AH1155="Yes",$AG1155,"")</f>
      </c>
      <c r="AJ1155">
        <f>IF($AI1155="","",$AI1155+ROW()/1000000)</f>
      </c>
      <c r="AK1155">
        <f>IF(OR($A1155="",$P1155="Yes",N($AG1155)=0),"",$AG1155+ROW()/1000000)</f>
      </c>
      <c r="AL1155" t="str">
        <f>IF($A1155="","",INDEX(games!$J:$J,ROW())&amp;"")</f>
      </c>
      <c r="AM1155">
        <f>IF($A1155="","",SUMPRODUCT($AO1155:$BD1155,'Map Analysis'!$AP$2^{0,1,2,3,4,5,6,7,8,9,10,11,12,13,14,15}))</f>
      </c>
      <c r="AN1155">
        <f>IF($A1155="","",$AM1155+ROW()/10000000)</f>
      </c>
      <c r="AO1155">
        <f>IF($A1155="","",COUNTIF($W$2:$W$2500,$A1155))</f>
      </c>
      <c r="AP1155">
        <f>IF($A1155="","",SUMIFS($BF$2:$BF$2500,$W$2:$W$2500,$A1155))</f>
      </c>
      <c r="AQ1155">
        <f>IF($A1155="","",SUMIFS($BG$2:$BG$2500,$W$2:$W$2500,$A1155))</f>
      </c>
      <c r="AR1155">
        <f>IF($A1155="","",SUMIFS($BH$2:$BH$2500,$W$2:$W$2500,$A1155))</f>
      </c>
      <c r="AS1155">
        <f>IF($A1155="","",SUMIFS($BI$2:$BI$2500,$W$2:$W$2500,$A1155))</f>
      </c>
      <c r="AT1155">
        <f>IF($A1155="","",SUMIFS($BJ$2:$BJ$2500,$W$2:$W$2500,$A1155))</f>
      </c>
      <c r="AU1155">
        <f>IF($A1155="","",SUMIFS($BK$2:$BK$2500,$W$2:$W$2500,$A1155))</f>
      </c>
      <c r="AV1155">
        <f>IF($A1155="","",SUMIFS($BL$2:$BL$2500,$W$2:$W$2500,$A1155))</f>
      </c>
      <c r="AW1155">
        <f>IF($A1155="","",SUMIFS($BM$2:$BM$2500,$W$2:$W$2500,$A1155))</f>
      </c>
      <c r="AX1155">
        <f>IF($A1155="","",SUMIFS($BN$2:$BN$2500,$W$2:$W$2500,$A1155))</f>
      </c>
      <c r="AY1155">
        <f>IF($A1155="","",SUMIFS($BO$2:$BO$2500,$W$2:$W$2500,$A1155))</f>
      </c>
      <c r="AZ1155">
        <f>IF($A1155="","",SUMIFS($BP$2:$BP$2500,$W$2:$W$2500,$A1155))</f>
      </c>
      <c r="BA1155">
        <f>IF($A1155="","",SUMIFS($BQ$2:$BQ$2500,$W$2:$W$2500,$A1155))</f>
      </c>
      <c r="BB1155">
        <f>IF($A1155="","",SUMIFS($BR$2:$BR$2500,$W$2:$W$2500,$A1155))</f>
      </c>
      <c r="BC1155">
        <f>IF($A1155="","",SUMIFS($BS$2:$BS$2500,$W$2:$W$2500,$A1155))</f>
      </c>
      <c r="BD1155">
        <f>IF($A1155="","",SUMIFS($BT$2:$BT$2500,$W$2:$W$2500,$A1155))</f>
      </c>
      <c r="BF1155">
        <f>IF($Z1155="","",INDEX($AO$2:$AO$2000,$Z1155))</f>
      </c>
      <c r="BG1155">
        <f>IF($Z1155="","",INDEX($AP$2:$AP$2000,$Z1155))</f>
      </c>
      <c r="BH1155">
        <f>IF($Z1155="","",INDEX($AQ$2:$AQ$2000,$Z1155))</f>
      </c>
      <c r="BI1155">
        <f>IF($Z1155="","",INDEX($AR$2:$AR$2000,$Z1155))</f>
      </c>
      <c r="BJ1155">
        <f>IF($Z1155="","",INDEX($AS$2:$AS$2000,$Z1155))</f>
      </c>
      <c r="BK1155">
        <f>IF($Z1155="","",INDEX($AT$2:$AT$2000,$Z1155))</f>
      </c>
      <c r="BL1155">
        <f>IF($Z1155="","",INDEX($AU$2:$AU$2000,$Z1155))</f>
      </c>
      <c r="BM1155">
        <f>IF($Z1155="","",INDEX($AV$2:$AV$2000,$Z1155))</f>
      </c>
      <c r="BN1155">
        <f>IF($Z1155="","",INDEX($AW$2:$AW$2000,$Z1155))</f>
      </c>
      <c r="BO1155">
        <f>IF($Z1155="","",INDEX($AX$2:$AX$2000,$Z1155))</f>
      </c>
      <c r="BP1155">
        <f>IF($Z1155="","",INDEX($AY$2:$AY$2000,$Z1155))</f>
      </c>
      <c r="BQ1155">
        <f>IF($Z1155="","",INDEX($AZ$2:$AZ$2000,$Z1155))</f>
      </c>
      <c r="BR1155">
        <f>IF($Z1155="","",INDEX($BA$2:$BA$2000,$Z1155))</f>
      </c>
      <c r="BS1155">
        <f>IF($Z1155="","",INDEX($BB$2:$BB$2000,$Z1155))</f>
      </c>
      <c r="BT1155">
        <f>IF($Z1155="","",INDEX($BC$2:$BC$2000,$Z1155))</f>
      </c>
      <c r="BV1155">
        <f>IF(OR($A1155="",$P1155&lt;&gt;"Yes",$AH1155="Yes"),"",1+N($AG1155))</f>
      </c>
      <c r="BW1155">
        <f>IF($A1155="","",COUNTIFS($W$2:$W$2500,$A1155,$BZ$2:$BZ$2500,"Yes")+COUNTIFS($X$2:$X$2500,$A1155,$BY$2:$BY$2500,"Yes"))</f>
      </c>
      <c r="BX1155">
        <f>IF(OR($A1155="",$P1155="Yes"),"",IF(N($BW1155)=0,0,1+SUMIFS($CB$2:$CB$2500,$W$2:$W$2500,$A1155)+SUMIFS($CA$2:$CA$2500,$X$2:$X$2500,$A1155)))</f>
      </c>
      <c r="BY1155" t="str">
        <f>IF($Y1155="","",INDEX($AH$2:$AH$2000,$Y1155)&amp;"")</f>
      </c>
      <c r="BZ1155" t="str">
        <f>IF($Z1155="","",INDEX($AH$2:$AH$2000,$Z1155)&amp;"")</f>
      </c>
      <c r="CA1155">
        <f>IF($Y1155="","",INDEX($BV$2:$BV$2000,$Y1155))</f>
      </c>
      <c r="CB1155">
        <f>IF($Z1155="","",INDEX($BV$2:$BV$2000,$Z1155))</f>
      </c>
    </row>
    <row r="1156">
      <c r="A1156" t="str">
        <f>IF(TRIM(INDEX(games!$A:$A,ROW()))="","",TRIM(INDEX(games!$A:$A,ROW())))</f>
      </c>
      <c r="B1156">
        <f>IF(OR($A1156="",INDEX(games!$B:$B,ROW())=""),"",INDEX(games!$B:$B,ROW()))</f>
      </c>
      <c r="C1156" t="str">
        <f>IF(OR($A1156="",INDEX(games!$C:$C,ROW())=""),"",INDEX(games!$C:$C,ROW()))</f>
      </c>
      <c r="D1156">
        <f>IF($A1156="","",COUNTIF($W$2:$W$2500,$A1156)+COUNTIF($X$2:$X$2500,$A1156))</f>
      </c>
      <c r="E1156">
        <f>IF($A1156="","",IFERROR(MATCH($C1156,$R$2:$R$5,0),0))</f>
      </c>
      <c r="F1156">
        <f>IF($A1156="","",MOD(ROW(),34))</f>
      </c>
      <c r="G1156">
        <f>IF($A1156="",NA(),IF($C1156="Action",$B1156,NA()))</f>
      </c>
      <c r="H1156">
        <f>IF($A1156="",NA(),IF($C1156="Action",1+$F1156*0.023,NA()))</f>
      </c>
      <c r="I1156">
        <f>IF($A1156="",NA(),IF($C1156="Strategy",$B1156,NA()))</f>
      </c>
      <c r="J1156">
        <f>IF($A1156="",NA(),IF($C1156="Strategy",2+$F1156*0.023,NA()))</f>
      </c>
      <c r="K1156">
        <f>IF($A1156="",NA(),IF($C1156="Deckbuilder",$B1156,NA()))</f>
      </c>
      <c r="L1156">
        <f>IF($A1156="",NA(),IF($C1156="Deckbuilder",3+$F1156*0.023,NA()))</f>
      </c>
      <c r="M1156">
        <f>IF($A1156="",NA(),IF($C1156="Traditional",$B1156,NA()))</f>
      </c>
      <c r="N1156">
        <f>IF($A1156="",NA(),IF($C1156="Traditional",4+$F1156*0.023,NA()))</f>
      </c>
      <c r="O1156">
        <f>IF($A1156="","",$D1156+ROW()/1000000)</f>
      </c>
      <c r="P1156" t="str">
        <f>IF(OR($A1156="",INDEX(games!$H:$H,ROW())=""),"",INDEX(games!$H:$H,ROW()))</f>
      </c>
      <c r="Q1156">
        <f>IF(OR($A1156="",$P1156&lt;&gt;"Yes"),"",$D1156+ROW()/1000000)</f>
      </c>
      <c r="T1156">
        <f>IF($Y1156="","",INDEX($B$2:$B$2000,$Y1156))</f>
      </c>
      <c r="U1156">
        <f>IF($Z1156="","",INDEX($B$2:$B$2000,$Z1156))</f>
      </c>
      <c r="V1156">
        <f>IF(OR($T1156="",$U1156=""),"",$U1156-$T1156)</f>
      </c>
      <c r="W1156" t="str">
        <f>IF(TRIM(INDEX(connections!$A:$A,ROW()))="","",TRIM(INDEX(connections!$A:$A,ROW())))</f>
      </c>
      <c r="X1156" t="str">
        <f>IF($W1156="","",TRIM(INDEX(connections!$B:$B,ROW())))</f>
      </c>
      <c r="Y1156">
        <f>IF($W1156="","",IFERROR(MATCH($W1156,$A$2:$A$2000,0),""))</f>
      </c>
      <c r="Z1156">
        <f>IF($X1156="","",IFERROR(MATCH($X1156,$A$2:$A$2000,0),""))</f>
      </c>
      <c r="AA1156" t="str">
        <f>IF($Y1156="","",INDEX($P$2:$P$2000,$Y1156))</f>
      </c>
      <c r="AB1156" t="str">
        <f>IF($Z1156="","",INDEX($P$2:$P$2000,$Z1156))</f>
      </c>
      <c r="AC1156">
        <f>IF(AND($AA1156="Yes",$AB1156="Yes"),1,"")</f>
      </c>
      <c r="AD1156">
        <f>IF(OR($Y1156="",$Z1156=""),"",IF(INDEX($C$2:$C$2000,$Y1156)=INDEX($C$2:$C$2000,$Z1156),0,1))</f>
      </c>
      <c r="AE1156">
        <f>IF($AC1156&lt;&gt;1,"",IF(AND(INDEX($AG$2:$AG$2000,$Y1156)=1,INDEX($AG$2:$AG$2000,$Z1156)=1),1,""))</f>
      </c>
      <c r="AG1156">
        <f>IF($A1156="","",COUNTIFS($W$2:$W$2500,$A1156,$AB$2:$AB$2500,"Yes")+COUNTIFS($X$2:$X$2500,$A1156,$AA$2:$AA$2500,"Yes"))</f>
      </c>
      <c r="AH1156" t="str">
        <f>IF(OR($P1156&lt;&gt;"Yes",N($AG1156)=0),"",IF(AND($AG1156=1,COUNTIFS($W$2:$W$2500,$A1156,$AE$2:$AE$2500,1)+COUNTIFS($X$2:$X$2500,$A1156,$AE$2:$AE$2500,1)&gt;0),"","Yes"))</f>
      </c>
      <c r="AI1156">
        <f>IF($AH1156="Yes",$AG1156,"")</f>
      </c>
      <c r="AJ1156">
        <f>IF($AI1156="","",$AI1156+ROW()/1000000)</f>
      </c>
      <c r="AK1156">
        <f>IF(OR($A1156="",$P1156="Yes",N($AG1156)=0),"",$AG1156+ROW()/1000000)</f>
      </c>
      <c r="AL1156" t="str">
        <f>IF($A1156="","",INDEX(games!$J:$J,ROW())&amp;"")</f>
      </c>
      <c r="AM1156">
        <f>IF($A1156="","",SUMPRODUCT($AO1156:$BD1156,'Map Analysis'!$AP$2^{0,1,2,3,4,5,6,7,8,9,10,11,12,13,14,15}))</f>
      </c>
      <c r="AN1156">
        <f>IF($A1156="","",$AM1156+ROW()/10000000)</f>
      </c>
      <c r="AO1156">
        <f>IF($A1156="","",COUNTIF($W$2:$W$2500,$A1156))</f>
      </c>
      <c r="AP1156">
        <f>IF($A1156="","",SUMIFS($BF$2:$BF$2500,$W$2:$W$2500,$A1156))</f>
      </c>
      <c r="AQ1156">
        <f>IF($A1156="","",SUMIFS($BG$2:$BG$2500,$W$2:$W$2500,$A1156))</f>
      </c>
      <c r="AR1156">
        <f>IF($A1156="","",SUMIFS($BH$2:$BH$2500,$W$2:$W$2500,$A1156))</f>
      </c>
      <c r="AS1156">
        <f>IF($A1156="","",SUMIFS($BI$2:$BI$2500,$W$2:$W$2500,$A1156))</f>
      </c>
      <c r="AT1156">
        <f>IF($A1156="","",SUMIFS($BJ$2:$BJ$2500,$W$2:$W$2500,$A1156))</f>
      </c>
      <c r="AU1156">
        <f>IF($A1156="","",SUMIFS($BK$2:$BK$2500,$W$2:$W$2500,$A1156))</f>
      </c>
      <c r="AV1156">
        <f>IF($A1156="","",SUMIFS($BL$2:$BL$2500,$W$2:$W$2500,$A1156))</f>
      </c>
      <c r="AW1156">
        <f>IF($A1156="","",SUMIFS($BM$2:$BM$2500,$W$2:$W$2500,$A1156))</f>
      </c>
      <c r="AX1156">
        <f>IF($A1156="","",SUMIFS($BN$2:$BN$2500,$W$2:$W$2500,$A1156))</f>
      </c>
      <c r="AY1156">
        <f>IF($A1156="","",SUMIFS($BO$2:$BO$2500,$W$2:$W$2500,$A1156))</f>
      </c>
      <c r="AZ1156">
        <f>IF($A1156="","",SUMIFS($BP$2:$BP$2500,$W$2:$W$2500,$A1156))</f>
      </c>
      <c r="BA1156">
        <f>IF($A1156="","",SUMIFS($BQ$2:$BQ$2500,$W$2:$W$2500,$A1156))</f>
      </c>
      <c r="BB1156">
        <f>IF($A1156="","",SUMIFS($BR$2:$BR$2500,$W$2:$W$2500,$A1156))</f>
      </c>
      <c r="BC1156">
        <f>IF($A1156="","",SUMIFS($BS$2:$BS$2500,$W$2:$W$2500,$A1156))</f>
      </c>
      <c r="BD1156">
        <f>IF($A1156="","",SUMIFS($BT$2:$BT$2500,$W$2:$W$2500,$A1156))</f>
      </c>
      <c r="BF1156">
        <f>IF($Z1156="","",INDEX($AO$2:$AO$2000,$Z1156))</f>
      </c>
      <c r="BG1156">
        <f>IF($Z1156="","",INDEX($AP$2:$AP$2000,$Z1156))</f>
      </c>
      <c r="BH1156">
        <f>IF($Z1156="","",INDEX($AQ$2:$AQ$2000,$Z1156))</f>
      </c>
      <c r="BI1156">
        <f>IF($Z1156="","",INDEX($AR$2:$AR$2000,$Z1156))</f>
      </c>
      <c r="BJ1156">
        <f>IF($Z1156="","",INDEX($AS$2:$AS$2000,$Z1156))</f>
      </c>
      <c r="BK1156">
        <f>IF($Z1156="","",INDEX($AT$2:$AT$2000,$Z1156))</f>
      </c>
      <c r="BL1156">
        <f>IF($Z1156="","",INDEX($AU$2:$AU$2000,$Z1156))</f>
      </c>
      <c r="BM1156">
        <f>IF($Z1156="","",INDEX($AV$2:$AV$2000,$Z1156))</f>
      </c>
      <c r="BN1156">
        <f>IF($Z1156="","",INDEX($AW$2:$AW$2000,$Z1156))</f>
      </c>
      <c r="BO1156">
        <f>IF($Z1156="","",INDEX($AX$2:$AX$2000,$Z1156))</f>
      </c>
      <c r="BP1156">
        <f>IF($Z1156="","",INDEX($AY$2:$AY$2000,$Z1156))</f>
      </c>
      <c r="BQ1156">
        <f>IF($Z1156="","",INDEX($AZ$2:$AZ$2000,$Z1156))</f>
      </c>
      <c r="BR1156">
        <f>IF($Z1156="","",INDEX($BA$2:$BA$2000,$Z1156))</f>
      </c>
      <c r="BS1156">
        <f>IF($Z1156="","",INDEX($BB$2:$BB$2000,$Z1156))</f>
      </c>
      <c r="BT1156">
        <f>IF($Z1156="","",INDEX($BC$2:$BC$2000,$Z1156))</f>
      </c>
      <c r="BV1156">
        <f>IF(OR($A1156="",$P1156&lt;&gt;"Yes",$AH1156="Yes"),"",1+N($AG1156))</f>
      </c>
      <c r="BW1156">
        <f>IF($A1156="","",COUNTIFS($W$2:$W$2500,$A1156,$BZ$2:$BZ$2500,"Yes")+COUNTIFS($X$2:$X$2500,$A1156,$BY$2:$BY$2500,"Yes"))</f>
      </c>
      <c r="BX1156">
        <f>IF(OR($A1156="",$P1156="Yes"),"",IF(N($BW1156)=0,0,1+SUMIFS($CB$2:$CB$2500,$W$2:$W$2500,$A1156)+SUMIFS($CA$2:$CA$2500,$X$2:$X$2500,$A1156)))</f>
      </c>
      <c r="BY1156" t="str">
        <f>IF($Y1156="","",INDEX($AH$2:$AH$2000,$Y1156)&amp;"")</f>
      </c>
      <c r="BZ1156" t="str">
        <f>IF($Z1156="","",INDEX($AH$2:$AH$2000,$Z1156)&amp;"")</f>
      </c>
      <c r="CA1156">
        <f>IF($Y1156="","",INDEX($BV$2:$BV$2000,$Y1156))</f>
      </c>
      <c r="CB1156">
        <f>IF($Z1156="","",INDEX($BV$2:$BV$2000,$Z1156))</f>
      </c>
    </row>
    <row r="1157">
      <c r="A1157" t="str">
        <f>IF(TRIM(INDEX(games!$A:$A,ROW()))="","",TRIM(INDEX(games!$A:$A,ROW())))</f>
      </c>
      <c r="B1157">
        <f>IF(OR($A1157="",INDEX(games!$B:$B,ROW())=""),"",INDEX(games!$B:$B,ROW()))</f>
      </c>
      <c r="C1157" t="str">
        <f>IF(OR($A1157="",INDEX(games!$C:$C,ROW())=""),"",INDEX(games!$C:$C,ROW()))</f>
      </c>
      <c r="D1157">
        <f>IF($A1157="","",COUNTIF($W$2:$W$2500,$A1157)+COUNTIF($X$2:$X$2500,$A1157))</f>
      </c>
      <c r="E1157">
        <f>IF($A1157="","",IFERROR(MATCH($C1157,$R$2:$R$5,0),0))</f>
      </c>
      <c r="F1157">
        <f>IF($A1157="","",MOD(ROW(),34))</f>
      </c>
      <c r="G1157">
        <f>IF($A1157="",NA(),IF($C1157="Action",$B1157,NA()))</f>
      </c>
      <c r="H1157">
        <f>IF($A1157="",NA(),IF($C1157="Action",1+$F1157*0.023,NA()))</f>
      </c>
      <c r="I1157">
        <f>IF($A1157="",NA(),IF($C1157="Strategy",$B1157,NA()))</f>
      </c>
      <c r="J1157">
        <f>IF($A1157="",NA(),IF($C1157="Strategy",2+$F1157*0.023,NA()))</f>
      </c>
      <c r="K1157">
        <f>IF($A1157="",NA(),IF($C1157="Deckbuilder",$B1157,NA()))</f>
      </c>
      <c r="L1157">
        <f>IF($A1157="",NA(),IF($C1157="Deckbuilder",3+$F1157*0.023,NA()))</f>
      </c>
      <c r="M1157">
        <f>IF($A1157="",NA(),IF($C1157="Traditional",$B1157,NA()))</f>
      </c>
      <c r="N1157">
        <f>IF($A1157="",NA(),IF($C1157="Traditional",4+$F1157*0.023,NA()))</f>
      </c>
      <c r="O1157">
        <f>IF($A1157="","",$D1157+ROW()/1000000)</f>
      </c>
      <c r="P1157" t="str">
        <f>IF(OR($A1157="",INDEX(games!$H:$H,ROW())=""),"",INDEX(games!$H:$H,ROW()))</f>
      </c>
      <c r="Q1157">
        <f>IF(OR($A1157="",$P1157&lt;&gt;"Yes"),"",$D1157+ROW()/1000000)</f>
      </c>
      <c r="T1157">
        <f>IF($Y1157="","",INDEX($B$2:$B$2000,$Y1157))</f>
      </c>
      <c r="U1157">
        <f>IF($Z1157="","",INDEX($B$2:$B$2000,$Z1157))</f>
      </c>
      <c r="V1157">
        <f>IF(OR($T1157="",$U1157=""),"",$U1157-$T1157)</f>
      </c>
      <c r="W1157" t="str">
        <f>IF(TRIM(INDEX(connections!$A:$A,ROW()))="","",TRIM(INDEX(connections!$A:$A,ROW())))</f>
      </c>
      <c r="X1157" t="str">
        <f>IF($W1157="","",TRIM(INDEX(connections!$B:$B,ROW())))</f>
      </c>
      <c r="Y1157">
        <f>IF($W1157="","",IFERROR(MATCH($W1157,$A$2:$A$2000,0),""))</f>
      </c>
      <c r="Z1157">
        <f>IF($X1157="","",IFERROR(MATCH($X1157,$A$2:$A$2000,0),""))</f>
      </c>
      <c r="AA1157" t="str">
        <f>IF($Y1157="","",INDEX($P$2:$P$2000,$Y1157))</f>
      </c>
      <c r="AB1157" t="str">
        <f>IF($Z1157="","",INDEX($P$2:$P$2000,$Z1157))</f>
      </c>
      <c r="AC1157">
        <f>IF(AND($AA1157="Yes",$AB1157="Yes"),1,"")</f>
      </c>
      <c r="AD1157">
        <f>IF(OR($Y1157="",$Z1157=""),"",IF(INDEX($C$2:$C$2000,$Y1157)=INDEX($C$2:$C$2000,$Z1157),0,1))</f>
      </c>
      <c r="AE1157">
        <f>IF($AC1157&lt;&gt;1,"",IF(AND(INDEX($AG$2:$AG$2000,$Y1157)=1,INDEX($AG$2:$AG$2000,$Z1157)=1),1,""))</f>
      </c>
      <c r="AG1157">
        <f>IF($A1157="","",COUNTIFS($W$2:$W$2500,$A1157,$AB$2:$AB$2500,"Yes")+COUNTIFS($X$2:$X$2500,$A1157,$AA$2:$AA$2500,"Yes"))</f>
      </c>
      <c r="AH1157" t="str">
        <f>IF(OR($P1157&lt;&gt;"Yes",N($AG1157)=0),"",IF(AND($AG1157=1,COUNTIFS($W$2:$W$2500,$A1157,$AE$2:$AE$2500,1)+COUNTIFS($X$2:$X$2500,$A1157,$AE$2:$AE$2500,1)&gt;0),"","Yes"))</f>
      </c>
      <c r="AI1157">
        <f>IF($AH1157="Yes",$AG1157,"")</f>
      </c>
      <c r="AJ1157">
        <f>IF($AI1157="","",$AI1157+ROW()/1000000)</f>
      </c>
      <c r="AK1157">
        <f>IF(OR($A1157="",$P1157="Yes",N($AG1157)=0),"",$AG1157+ROW()/1000000)</f>
      </c>
      <c r="AL1157" t="str">
        <f>IF($A1157="","",INDEX(games!$J:$J,ROW())&amp;"")</f>
      </c>
      <c r="AM1157">
        <f>IF($A1157="","",SUMPRODUCT($AO1157:$BD1157,'Map Analysis'!$AP$2^{0,1,2,3,4,5,6,7,8,9,10,11,12,13,14,15}))</f>
      </c>
      <c r="AN1157">
        <f>IF($A1157="","",$AM1157+ROW()/10000000)</f>
      </c>
      <c r="AO1157">
        <f>IF($A1157="","",COUNTIF($W$2:$W$2500,$A1157))</f>
      </c>
      <c r="AP1157">
        <f>IF($A1157="","",SUMIFS($BF$2:$BF$2500,$W$2:$W$2500,$A1157))</f>
      </c>
      <c r="AQ1157">
        <f>IF($A1157="","",SUMIFS($BG$2:$BG$2500,$W$2:$W$2500,$A1157))</f>
      </c>
      <c r="AR1157">
        <f>IF($A1157="","",SUMIFS($BH$2:$BH$2500,$W$2:$W$2500,$A1157))</f>
      </c>
      <c r="AS1157">
        <f>IF($A1157="","",SUMIFS($BI$2:$BI$2500,$W$2:$W$2500,$A1157))</f>
      </c>
      <c r="AT1157">
        <f>IF($A1157="","",SUMIFS($BJ$2:$BJ$2500,$W$2:$W$2500,$A1157))</f>
      </c>
      <c r="AU1157">
        <f>IF($A1157="","",SUMIFS($BK$2:$BK$2500,$W$2:$W$2500,$A1157))</f>
      </c>
      <c r="AV1157">
        <f>IF($A1157="","",SUMIFS($BL$2:$BL$2500,$W$2:$W$2500,$A1157))</f>
      </c>
      <c r="AW1157">
        <f>IF($A1157="","",SUMIFS($BM$2:$BM$2500,$W$2:$W$2500,$A1157))</f>
      </c>
      <c r="AX1157">
        <f>IF($A1157="","",SUMIFS($BN$2:$BN$2500,$W$2:$W$2500,$A1157))</f>
      </c>
      <c r="AY1157">
        <f>IF($A1157="","",SUMIFS($BO$2:$BO$2500,$W$2:$W$2500,$A1157))</f>
      </c>
      <c r="AZ1157">
        <f>IF($A1157="","",SUMIFS($BP$2:$BP$2500,$W$2:$W$2500,$A1157))</f>
      </c>
      <c r="BA1157">
        <f>IF($A1157="","",SUMIFS($BQ$2:$BQ$2500,$W$2:$W$2500,$A1157))</f>
      </c>
      <c r="BB1157">
        <f>IF($A1157="","",SUMIFS($BR$2:$BR$2500,$W$2:$W$2500,$A1157))</f>
      </c>
      <c r="BC1157">
        <f>IF($A1157="","",SUMIFS($BS$2:$BS$2500,$W$2:$W$2500,$A1157))</f>
      </c>
      <c r="BD1157">
        <f>IF($A1157="","",SUMIFS($BT$2:$BT$2500,$W$2:$W$2500,$A1157))</f>
      </c>
      <c r="BF1157">
        <f>IF($Z1157="","",INDEX($AO$2:$AO$2000,$Z1157))</f>
      </c>
      <c r="BG1157">
        <f>IF($Z1157="","",INDEX($AP$2:$AP$2000,$Z1157))</f>
      </c>
      <c r="BH1157">
        <f>IF($Z1157="","",INDEX($AQ$2:$AQ$2000,$Z1157))</f>
      </c>
      <c r="BI1157">
        <f>IF($Z1157="","",INDEX($AR$2:$AR$2000,$Z1157))</f>
      </c>
      <c r="BJ1157">
        <f>IF($Z1157="","",INDEX($AS$2:$AS$2000,$Z1157))</f>
      </c>
      <c r="BK1157">
        <f>IF($Z1157="","",INDEX($AT$2:$AT$2000,$Z1157))</f>
      </c>
      <c r="BL1157">
        <f>IF($Z1157="","",INDEX($AU$2:$AU$2000,$Z1157))</f>
      </c>
      <c r="BM1157">
        <f>IF($Z1157="","",INDEX($AV$2:$AV$2000,$Z1157))</f>
      </c>
      <c r="BN1157">
        <f>IF($Z1157="","",INDEX($AW$2:$AW$2000,$Z1157))</f>
      </c>
      <c r="BO1157">
        <f>IF($Z1157="","",INDEX($AX$2:$AX$2000,$Z1157))</f>
      </c>
      <c r="BP1157">
        <f>IF($Z1157="","",INDEX($AY$2:$AY$2000,$Z1157))</f>
      </c>
      <c r="BQ1157">
        <f>IF($Z1157="","",INDEX($AZ$2:$AZ$2000,$Z1157))</f>
      </c>
      <c r="BR1157">
        <f>IF($Z1157="","",INDEX($BA$2:$BA$2000,$Z1157))</f>
      </c>
      <c r="BS1157">
        <f>IF($Z1157="","",INDEX($BB$2:$BB$2000,$Z1157))</f>
      </c>
      <c r="BT1157">
        <f>IF($Z1157="","",INDEX($BC$2:$BC$2000,$Z1157))</f>
      </c>
      <c r="BV1157">
        <f>IF(OR($A1157="",$P1157&lt;&gt;"Yes",$AH1157="Yes"),"",1+N($AG1157))</f>
      </c>
      <c r="BW1157">
        <f>IF($A1157="","",COUNTIFS($W$2:$W$2500,$A1157,$BZ$2:$BZ$2500,"Yes")+COUNTIFS($X$2:$X$2500,$A1157,$BY$2:$BY$2500,"Yes"))</f>
      </c>
      <c r="BX1157">
        <f>IF(OR($A1157="",$P1157="Yes"),"",IF(N($BW1157)=0,0,1+SUMIFS($CB$2:$CB$2500,$W$2:$W$2500,$A1157)+SUMIFS($CA$2:$CA$2500,$X$2:$X$2500,$A1157)))</f>
      </c>
      <c r="BY1157" t="str">
        <f>IF($Y1157="","",INDEX($AH$2:$AH$2000,$Y1157)&amp;"")</f>
      </c>
      <c r="BZ1157" t="str">
        <f>IF($Z1157="","",INDEX($AH$2:$AH$2000,$Z1157)&amp;"")</f>
      </c>
      <c r="CA1157">
        <f>IF($Y1157="","",INDEX($BV$2:$BV$2000,$Y1157))</f>
      </c>
      <c r="CB1157">
        <f>IF($Z1157="","",INDEX($BV$2:$BV$2000,$Z1157))</f>
      </c>
    </row>
    <row r="1158">
      <c r="A1158" t="str">
        <f>IF(TRIM(INDEX(games!$A:$A,ROW()))="","",TRIM(INDEX(games!$A:$A,ROW())))</f>
      </c>
      <c r="B1158">
        <f>IF(OR($A1158="",INDEX(games!$B:$B,ROW())=""),"",INDEX(games!$B:$B,ROW()))</f>
      </c>
      <c r="C1158" t="str">
        <f>IF(OR($A1158="",INDEX(games!$C:$C,ROW())=""),"",INDEX(games!$C:$C,ROW()))</f>
      </c>
      <c r="D1158">
        <f>IF($A1158="","",COUNTIF($W$2:$W$2500,$A1158)+COUNTIF($X$2:$X$2500,$A1158))</f>
      </c>
      <c r="E1158">
        <f>IF($A1158="","",IFERROR(MATCH($C1158,$R$2:$R$5,0),0))</f>
      </c>
      <c r="F1158">
        <f>IF($A1158="","",MOD(ROW(),34))</f>
      </c>
      <c r="G1158">
        <f>IF($A1158="",NA(),IF($C1158="Action",$B1158,NA()))</f>
      </c>
      <c r="H1158">
        <f>IF($A1158="",NA(),IF($C1158="Action",1+$F1158*0.023,NA()))</f>
      </c>
      <c r="I1158">
        <f>IF($A1158="",NA(),IF($C1158="Strategy",$B1158,NA()))</f>
      </c>
      <c r="J1158">
        <f>IF($A1158="",NA(),IF($C1158="Strategy",2+$F1158*0.023,NA()))</f>
      </c>
      <c r="K1158">
        <f>IF($A1158="",NA(),IF($C1158="Deckbuilder",$B1158,NA()))</f>
      </c>
      <c r="L1158">
        <f>IF($A1158="",NA(),IF($C1158="Deckbuilder",3+$F1158*0.023,NA()))</f>
      </c>
      <c r="M1158">
        <f>IF($A1158="",NA(),IF($C1158="Traditional",$B1158,NA()))</f>
      </c>
      <c r="N1158">
        <f>IF($A1158="",NA(),IF($C1158="Traditional",4+$F1158*0.023,NA()))</f>
      </c>
      <c r="O1158">
        <f>IF($A1158="","",$D1158+ROW()/1000000)</f>
      </c>
      <c r="P1158" t="str">
        <f>IF(OR($A1158="",INDEX(games!$H:$H,ROW())=""),"",INDEX(games!$H:$H,ROW()))</f>
      </c>
      <c r="Q1158">
        <f>IF(OR($A1158="",$P1158&lt;&gt;"Yes"),"",$D1158+ROW()/1000000)</f>
      </c>
      <c r="T1158">
        <f>IF($Y1158="","",INDEX($B$2:$B$2000,$Y1158))</f>
      </c>
      <c r="U1158">
        <f>IF($Z1158="","",INDEX($B$2:$B$2000,$Z1158))</f>
      </c>
      <c r="V1158">
        <f>IF(OR($T1158="",$U1158=""),"",$U1158-$T1158)</f>
      </c>
      <c r="W1158" t="str">
        <f>IF(TRIM(INDEX(connections!$A:$A,ROW()))="","",TRIM(INDEX(connections!$A:$A,ROW())))</f>
      </c>
      <c r="X1158" t="str">
        <f>IF($W1158="","",TRIM(INDEX(connections!$B:$B,ROW())))</f>
      </c>
      <c r="Y1158">
        <f>IF($W1158="","",IFERROR(MATCH($W1158,$A$2:$A$2000,0),""))</f>
      </c>
      <c r="Z1158">
        <f>IF($X1158="","",IFERROR(MATCH($X1158,$A$2:$A$2000,0),""))</f>
      </c>
      <c r="AA1158" t="str">
        <f>IF($Y1158="","",INDEX($P$2:$P$2000,$Y1158))</f>
      </c>
      <c r="AB1158" t="str">
        <f>IF($Z1158="","",INDEX($P$2:$P$2000,$Z1158))</f>
      </c>
      <c r="AC1158">
        <f>IF(AND($AA1158="Yes",$AB1158="Yes"),1,"")</f>
      </c>
      <c r="AD1158">
        <f>IF(OR($Y1158="",$Z1158=""),"",IF(INDEX($C$2:$C$2000,$Y1158)=INDEX($C$2:$C$2000,$Z1158),0,1))</f>
      </c>
      <c r="AE1158">
        <f>IF($AC1158&lt;&gt;1,"",IF(AND(INDEX($AG$2:$AG$2000,$Y1158)=1,INDEX($AG$2:$AG$2000,$Z1158)=1),1,""))</f>
      </c>
      <c r="AG1158">
        <f>IF($A1158="","",COUNTIFS($W$2:$W$2500,$A1158,$AB$2:$AB$2500,"Yes")+COUNTIFS($X$2:$X$2500,$A1158,$AA$2:$AA$2500,"Yes"))</f>
      </c>
      <c r="AH1158" t="str">
        <f>IF(OR($P1158&lt;&gt;"Yes",N($AG1158)=0),"",IF(AND($AG1158=1,COUNTIFS($W$2:$W$2500,$A1158,$AE$2:$AE$2500,1)+COUNTIFS($X$2:$X$2500,$A1158,$AE$2:$AE$2500,1)&gt;0),"","Yes"))</f>
      </c>
      <c r="AI1158">
        <f>IF($AH1158="Yes",$AG1158,"")</f>
      </c>
      <c r="AJ1158">
        <f>IF($AI1158="","",$AI1158+ROW()/1000000)</f>
      </c>
      <c r="AK1158">
        <f>IF(OR($A1158="",$P1158="Yes",N($AG1158)=0),"",$AG1158+ROW()/1000000)</f>
      </c>
      <c r="AL1158" t="str">
        <f>IF($A1158="","",INDEX(games!$J:$J,ROW())&amp;"")</f>
      </c>
      <c r="AM1158">
        <f>IF($A1158="","",SUMPRODUCT($AO1158:$BD1158,'Map Analysis'!$AP$2^{0,1,2,3,4,5,6,7,8,9,10,11,12,13,14,15}))</f>
      </c>
      <c r="AN1158">
        <f>IF($A1158="","",$AM1158+ROW()/10000000)</f>
      </c>
      <c r="AO1158">
        <f>IF($A1158="","",COUNTIF($W$2:$W$2500,$A1158))</f>
      </c>
      <c r="AP1158">
        <f>IF($A1158="","",SUMIFS($BF$2:$BF$2500,$W$2:$W$2500,$A1158))</f>
      </c>
      <c r="AQ1158">
        <f>IF($A1158="","",SUMIFS($BG$2:$BG$2500,$W$2:$W$2500,$A1158))</f>
      </c>
      <c r="AR1158">
        <f>IF($A1158="","",SUMIFS($BH$2:$BH$2500,$W$2:$W$2500,$A1158))</f>
      </c>
      <c r="AS1158">
        <f>IF($A1158="","",SUMIFS($BI$2:$BI$2500,$W$2:$W$2500,$A1158))</f>
      </c>
      <c r="AT1158">
        <f>IF($A1158="","",SUMIFS($BJ$2:$BJ$2500,$W$2:$W$2500,$A1158))</f>
      </c>
      <c r="AU1158">
        <f>IF($A1158="","",SUMIFS($BK$2:$BK$2500,$W$2:$W$2500,$A1158))</f>
      </c>
      <c r="AV1158">
        <f>IF($A1158="","",SUMIFS($BL$2:$BL$2500,$W$2:$W$2500,$A1158))</f>
      </c>
      <c r="AW1158">
        <f>IF($A1158="","",SUMIFS($BM$2:$BM$2500,$W$2:$W$2500,$A1158))</f>
      </c>
      <c r="AX1158">
        <f>IF($A1158="","",SUMIFS($BN$2:$BN$2500,$W$2:$W$2500,$A1158))</f>
      </c>
      <c r="AY1158">
        <f>IF($A1158="","",SUMIFS($BO$2:$BO$2500,$W$2:$W$2500,$A1158))</f>
      </c>
      <c r="AZ1158">
        <f>IF($A1158="","",SUMIFS($BP$2:$BP$2500,$W$2:$W$2500,$A1158))</f>
      </c>
      <c r="BA1158">
        <f>IF($A1158="","",SUMIFS($BQ$2:$BQ$2500,$W$2:$W$2500,$A1158))</f>
      </c>
      <c r="BB1158">
        <f>IF($A1158="","",SUMIFS($BR$2:$BR$2500,$W$2:$W$2500,$A1158))</f>
      </c>
      <c r="BC1158">
        <f>IF($A1158="","",SUMIFS($BS$2:$BS$2500,$W$2:$W$2500,$A1158))</f>
      </c>
      <c r="BD1158">
        <f>IF($A1158="","",SUMIFS($BT$2:$BT$2500,$W$2:$W$2500,$A1158))</f>
      </c>
      <c r="BF1158">
        <f>IF($Z1158="","",INDEX($AO$2:$AO$2000,$Z1158))</f>
      </c>
      <c r="BG1158">
        <f>IF($Z1158="","",INDEX($AP$2:$AP$2000,$Z1158))</f>
      </c>
      <c r="BH1158">
        <f>IF($Z1158="","",INDEX($AQ$2:$AQ$2000,$Z1158))</f>
      </c>
      <c r="BI1158">
        <f>IF($Z1158="","",INDEX($AR$2:$AR$2000,$Z1158))</f>
      </c>
      <c r="BJ1158">
        <f>IF($Z1158="","",INDEX($AS$2:$AS$2000,$Z1158))</f>
      </c>
      <c r="BK1158">
        <f>IF($Z1158="","",INDEX($AT$2:$AT$2000,$Z1158))</f>
      </c>
      <c r="BL1158">
        <f>IF($Z1158="","",INDEX($AU$2:$AU$2000,$Z1158))</f>
      </c>
      <c r="BM1158">
        <f>IF($Z1158="","",INDEX($AV$2:$AV$2000,$Z1158))</f>
      </c>
      <c r="BN1158">
        <f>IF($Z1158="","",INDEX($AW$2:$AW$2000,$Z1158))</f>
      </c>
      <c r="BO1158">
        <f>IF($Z1158="","",INDEX($AX$2:$AX$2000,$Z1158))</f>
      </c>
      <c r="BP1158">
        <f>IF($Z1158="","",INDEX($AY$2:$AY$2000,$Z1158))</f>
      </c>
      <c r="BQ1158">
        <f>IF($Z1158="","",INDEX($AZ$2:$AZ$2000,$Z1158))</f>
      </c>
      <c r="BR1158">
        <f>IF($Z1158="","",INDEX($BA$2:$BA$2000,$Z1158))</f>
      </c>
      <c r="BS1158">
        <f>IF($Z1158="","",INDEX($BB$2:$BB$2000,$Z1158))</f>
      </c>
      <c r="BT1158">
        <f>IF($Z1158="","",INDEX($BC$2:$BC$2000,$Z1158))</f>
      </c>
      <c r="BV1158">
        <f>IF(OR($A1158="",$P1158&lt;&gt;"Yes",$AH1158="Yes"),"",1+N($AG1158))</f>
      </c>
      <c r="BW1158">
        <f>IF($A1158="","",COUNTIFS($W$2:$W$2500,$A1158,$BZ$2:$BZ$2500,"Yes")+COUNTIFS($X$2:$X$2500,$A1158,$BY$2:$BY$2500,"Yes"))</f>
      </c>
      <c r="BX1158">
        <f>IF(OR($A1158="",$P1158="Yes"),"",IF(N($BW1158)=0,0,1+SUMIFS($CB$2:$CB$2500,$W$2:$W$2500,$A1158)+SUMIFS($CA$2:$CA$2500,$X$2:$X$2500,$A1158)))</f>
      </c>
      <c r="BY1158" t="str">
        <f>IF($Y1158="","",INDEX($AH$2:$AH$2000,$Y1158)&amp;"")</f>
      </c>
      <c r="BZ1158" t="str">
        <f>IF($Z1158="","",INDEX($AH$2:$AH$2000,$Z1158)&amp;"")</f>
      </c>
      <c r="CA1158">
        <f>IF($Y1158="","",INDEX($BV$2:$BV$2000,$Y1158))</f>
      </c>
      <c r="CB1158">
        <f>IF($Z1158="","",INDEX($BV$2:$BV$2000,$Z1158))</f>
      </c>
    </row>
    <row r="1159">
      <c r="A1159" t="str">
        <f>IF(TRIM(INDEX(games!$A:$A,ROW()))="","",TRIM(INDEX(games!$A:$A,ROW())))</f>
      </c>
      <c r="B1159">
        <f>IF(OR($A1159="",INDEX(games!$B:$B,ROW())=""),"",INDEX(games!$B:$B,ROW()))</f>
      </c>
      <c r="C1159" t="str">
        <f>IF(OR($A1159="",INDEX(games!$C:$C,ROW())=""),"",INDEX(games!$C:$C,ROW()))</f>
      </c>
      <c r="D1159">
        <f>IF($A1159="","",COUNTIF($W$2:$W$2500,$A1159)+COUNTIF($X$2:$X$2500,$A1159))</f>
      </c>
      <c r="E1159">
        <f>IF($A1159="","",IFERROR(MATCH($C1159,$R$2:$R$5,0),0))</f>
      </c>
      <c r="F1159">
        <f>IF($A1159="","",MOD(ROW(),34))</f>
      </c>
      <c r="G1159">
        <f>IF($A1159="",NA(),IF($C1159="Action",$B1159,NA()))</f>
      </c>
      <c r="H1159">
        <f>IF($A1159="",NA(),IF($C1159="Action",1+$F1159*0.023,NA()))</f>
      </c>
      <c r="I1159">
        <f>IF($A1159="",NA(),IF($C1159="Strategy",$B1159,NA()))</f>
      </c>
      <c r="J1159">
        <f>IF($A1159="",NA(),IF($C1159="Strategy",2+$F1159*0.023,NA()))</f>
      </c>
      <c r="K1159">
        <f>IF($A1159="",NA(),IF($C1159="Deckbuilder",$B1159,NA()))</f>
      </c>
      <c r="L1159">
        <f>IF($A1159="",NA(),IF($C1159="Deckbuilder",3+$F1159*0.023,NA()))</f>
      </c>
      <c r="M1159">
        <f>IF($A1159="",NA(),IF($C1159="Traditional",$B1159,NA()))</f>
      </c>
      <c r="N1159">
        <f>IF($A1159="",NA(),IF($C1159="Traditional",4+$F1159*0.023,NA()))</f>
      </c>
      <c r="O1159">
        <f>IF($A1159="","",$D1159+ROW()/1000000)</f>
      </c>
      <c r="P1159" t="str">
        <f>IF(OR($A1159="",INDEX(games!$H:$H,ROW())=""),"",INDEX(games!$H:$H,ROW()))</f>
      </c>
      <c r="Q1159">
        <f>IF(OR($A1159="",$P1159&lt;&gt;"Yes"),"",$D1159+ROW()/1000000)</f>
      </c>
      <c r="T1159">
        <f>IF($Y1159="","",INDEX($B$2:$B$2000,$Y1159))</f>
      </c>
      <c r="U1159">
        <f>IF($Z1159="","",INDEX($B$2:$B$2000,$Z1159))</f>
      </c>
      <c r="V1159">
        <f>IF(OR($T1159="",$U1159=""),"",$U1159-$T1159)</f>
      </c>
      <c r="W1159" t="str">
        <f>IF(TRIM(INDEX(connections!$A:$A,ROW()))="","",TRIM(INDEX(connections!$A:$A,ROW())))</f>
      </c>
      <c r="X1159" t="str">
        <f>IF($W1159="","",TRIM(INDEX(connections!$B:$B,ROW())))</f>
      </c>
      <c r="Y1159">
        <f>IF($W1159="","",IFERROR(MATCH($W1159,$A$2:$A$2000,0),""))</f>
      </c>
      <c r="Z1159">
        <f>IF($X1159="","",IFERROR(MATCH($X1159,$A$2:$A$2000,0),""))</f>
      </c>
      <c r="AA1159" t="str">
        <f>IF($Y1159="","",INDEX($P$2:$P$2000,$Y1159))</f>
      </c>
      <c r="AB1159" t="str">
        <f>IF($Z1159="","",INDEX($P$2:$P$2000,$Z1159))</f>
      </c>
      <c r="AC1159">
        <f>IF(AND($AA1159="Yes",$AB1159="Yes"),1,"")</f>
      </c>
      <c r="AD1159">
        <f>IF(OR($Y1159="",$Z1159=""),"",IF(INDEX($C$2:$C$2000,$Y1159)=INDEX($C$2:$C$2000,$Z1159),0,1))</f>
      </c>
      <c r="AE1159">
        <f>IF($AC1159&lt;&gt;1,"",IF(AND(INDEX($AG$2:$AG$2000,$Y1159)=1,INDEX($AG$2:$AG$2000,$Z1159)=1),1,""))</f>
      </c>
      <c r="AG1159">
        <f>IF($A1159="","",COUNTIFS($W$2:$W$2500,$A1159,$AB$2:$AB$2500,"Yes")+COUNTIFS($X$2:$X$2500,$A1159,$AA$2:$AA$2500,"Yes"))</f>
      </c>
      <c r="AH1159" t="str">
        <f>IF(OR($P1159&lt;&gt;"Yes",N($AG1159)=0),"",IF(AND($AG1159=1,COUNTIFS($W$2:$W$2500,$A1159,$AE$2:$AE$2500,1)+COUNTIFS($X$2:$X$2500,$A1159,$AE$2:$AE$2500,1)&gt;0),"","Yes"))</f>
      </c>
      <c r="AI1159">
        <f>IF($AH1159="Yes",$AG1159,"")</f>
      </c>
      <c r="AJ1159">
        <f>IF($AI1159="","",$AI1159+ROW()/1000000)</f>
      </c>
      <c r="AK1159">
        <f>IF(OR($A1159="",$P1159="Yes",N($AG1159)=0),"",$AG1159+ROW()/1000000)</f>
      </c>
      <c r="AL1159" t="str">
        <f>IF($A1159="","",INDEX(games!$J:$J,ROW())&amp;"")</f>
      </c>
      <c r="AM1159">
        <f>IF($A1159="","",SUMPRODUCT($AO1159:$BD1159,'Map Analysis'!$AP$2^{0,1,2,3,4,5,6,7,8,9,10,11,12,13,14,15}))</f>
      </c>
      <c r="AN1159">
        <f>IF($A1159="","",$AM1159+ROW()/10000000)</f>
      </c>
      <c r="AO1159">
        <f>IF($A1159="","",COUNTIF($W$2:$W$2500,$A1159))</f>
      </c>
      <c r="AP1159">
        <f>IF($A1159="","",SUMIFS($BF$2:$BF$2500,$W$2:$W$2500,$A1159))</f>
      </c>
      <c r="AQ1159">
        <f>IF($A1159="","",SUMIFS($BG$2:$BG$2500,$W$2:$W$2500,$A1159))</f>
      </c>
      <c r="AR1159">
        <f>IF($A1159="","",SUMIFS($BH$2:$BH$2500,$W$2:$W$2500,$A1159))</f>
      </c>
      <c r="AS1159">
        <f>IF($A1159="","",SUMIFS($BI$2:$BI$2500,$W$2:$W$2500,$A1159))</f>
      </c>
      <c r="AT1159">
        <f>IF($A1159="","",SUMIFS($BJ$2:$BJ$2500,$W$2:$W$2500,$A1159))</f>
      </c>
      <c r="AU1159">
        <f>IF($A1159="","",SUMIFS($BK$2:$BK$2500,$W$2:$W$2500,$A1159))</f>
      </c>
      <c r="AV1159">
        <f>IF($A1159="","",SUMIFS($BL$2:$BL$2500,$W$2:$W$2500,$A1159))</f>
      </c>
      <c r="AW1159">
        <f>IF($A1159="","",SUMIFS($BM$2:$BM$2500,$W$2:$W$2500,$A1159))</f>
      </c>
      <c r="AX1159">
        <f>IF($A1159="","",SUMIFS($BN$2:$BN$2500,$W$2:$W$2500,$A1159))</f>
      </c>
      <c r="AY1159">
        <f>IF($A1159="","",SUMIFS($BO$2:$BO$2500,$W$2:$W$2500,$A1159))</f>
      </c>
      <c r="AZ1159">
        <f>IF($A1159="","",SUMIFS($BP$2:$BP$2500,$W$2:$W$2500,$A1159))</f>
      </c>
      <c r="BA1159">
        <f>IF($A1159="","",SUMIFS($BQ$2:$BQ$2500,$W$2:$W$2500,$A1159))</f>
      </c>
      <c r="BB1159">
        <f>IF($A1159="","",SUMIFS($BR$2:$BR$2500,$W$2:$W$2500,$A1159))</f>
      </c>
      <c r="BC1159">
        <f>IF($A1159="","",SUMIFS($BS$2:$BS$2500,$W$2:$W$2500,$A1159))</f>
      </c>
      <c r="BD1159">
        <f>IF($A1159="","",SUMIFS($BT$2:$BT$2500,$W$2:$W$2500,$A1159))</f>
      </c>
      <c r="BF1159">
        <f>IF($Z1159="","",INDEX($AO$2:$AO$2000,$Z1159))</f>
      </c>
      <c r="BG1159">
        <f>IF($Z1159="","",INDEX($AP$2:$AP$2000,$Z1159))</f>
      </c>
      <c r="BH1159">
        <f>IF($Z1159="","",INDEX($AQ$2:$AQ$2000,$Z1159))</f>
      </c>
      <c r="BI1159">
        <f>IF($Z1159="","",INDEX($AR$2:$AR$2000,$Z1159))</f>
      </c>
      <c r="BJ1159">
        <f>IF($Z1159="","",INDEX($AS$2:$AS$2000,$Z1159))</f>
      </c>
      <c r="BK1159">
        <f>IF($Z1159="","",INDEX($AT$2:$AT$2000,$Z1159))</f>
      </c>
      <c r="BL1159">
        <f>IF($Z1159="","",INDEX($AU$2:$AU$2000,$Z1159))</f>
      </c>
      <c r="BM1159">
        <f>IF($Z1159="","",INDEX($AV$2:$AV$2000,$Z1159))</f>
      </c>
      <c r="BN1159">
        <f>IF($Z1159="","",INDEX($AW$2:$AW$2000,$Z1159))</f>
      </c>
      <c r="BO1159">
        <f>IF($Z1159="","",INDEX($AX$2:$AX$2000,$Z1159))</f>
      </c>
      <c r="BP1159">
        <f>IF($Z1159="","",INDEX($AY$2:$AY$2000,$Z1159))</f>
      </c>
      <c r="BQ1159">
        <f>IF($Z1159="","",INDEX($AZ$2:$AZ$2000,$Z1159))</f>
      </c>
      <c r="BR1159">
        <f>IF($Z1159="","",INDEX($BA$2:$BA$2000,$Z1159))</f>
      </c>
      <c r="BS1159">
        <f>IF($Z1159="","",INDEX($BB$2:$BB$2000,$Z1159))</f>
      </c>
      <c r="BT1159">
        <f>IF($Z1159="","",INDEX($BC$2:$BC$2000,$Z1159))</f>
      </c>
      <c r="BV1159">
        <f>IF(OR($A1159="",$P1159&lt;&gt;"Yes",$AH1159="Yes"),"",1+N($AG1159))</f>
      </c>
      <c r="BW1159">
        <f>IF($A1159="","",COUNTIFS($W$2:$W$2500,$A1159,$BZ$2:$BZ$2500,"Yes")+COUNTIFS($X$2:$X$2500,$A1159,$BY$2:$BY$2500,"Yes"))</f>
      </c>
      <c r="BX1159">
        <f>IF(OR($A1159="",$P1159="Yes"),"",IF(N($BW1159)=0,0,1+SUMIFS($CB$2:$CB$2500,$W$2:$W$2500,$A1159)+SUMIFS($CA$2:$CA$2500,$X$2:$X$2500,$A1159)))</f>
      </c>
      <c r="BY1159" t="str">
        <f>IF($Y1159="","",INDEX($AH$2:$AH$2000,$Y1159)&amp;"")</f>
      </c>
      <c r="BZ1159" t="str">
        <f>IF($Z1159="","",INDEX($AH$2:$AH$2000,$Z1159)&amp;"")</f>
      </c>
      <c r="CA1159">
        <f>IF($Y1159="","",INDEX($BV$2:$BV$2000,$Y1159))</f>
      </c>
      <c r="CB1159">
        <f>IF($Z1159="","",INDEX($BV$2:$BV$2000,$Z1159))</f>
      </c>
    </row>
    <row r="1160">
      <c r="A1160" t="str">
        <f>IF(TRIM(INDEX(games!$A:$A,ROW()))="","",TRIM(INDEX(games!$A:$A,ROW())))</f>
      </c>
      <c r="B1160">
        <f>IF(OR($A1160="",INDEX(games!$B:$B,ROW())=""),"",INDEX(games!$B:$B,ROW()))</f>
      </c>
      <c r="C1160" t="str">
        <f>IF(OR($A1160="",INDEX(games!$C:$C,ROW())=""),"",INDEX(games!$C:$C,ROW()))</f>
      </c>
      <c r="D1160">
        <f>IF($A1160="","",COUNTIF($W$2:$W$2500,$A1160)+COUNTIF($X$2:$X$2500,$A1160))</f>
      </c>
      <c r="E1160">
        <f>IF($A1160="","",IFERROR(MATCH($C1160,$R$2:$R$5,0),0))</f>
      </c>
      <c r="F1160">
        <f>IF($A1160="","",MOD(ROW(),34))</f>
      </c>
      <c r="G1160">
        <f>IF($A1160="",NA(),IF($C1160="Action",$B1160,NA()))</f>
      </c>
      <c r="H1160">
        <f>IF($A1160="",NA(),IF($C1160="Action",1+$F1160*0.023,NA()))</f>
      </c>
      <c r="I1160">
        <f>IF($A1160="",NA(),IF($C1160="Strategy",$B1160,NA()))</f>
      </c>
      <c r="J1160">
        <f>IF($A1160="",NA(),IF($C1160="Strategy",2+$F1160*0.023,NA()))</f>
      </c>
      <c r="K1160">
        <f>IF($A1160="",NA(),IF($C1160="Deckbuilder",$B1160,NA()))</f>
      </c>
      <c r="L1160">
        <f>IF($A1160="",NA(),IF($C1160="Deckbuilder",3+$F1160*0.023,NA()))</f>
      </c>
      <c r="M1160">
        <f>IF($A1160="",NA(),IF($C1160="Traditional",$B1160,NA()))</f>
      </c>
      <c r="N1160">
        <f>IF($A1160="",NA(),IF($C1160="Traditional",4+$F1160*0.023,NA()))</f>
      </c>
      <c r="O1160">
        <f>IF($A1160="","",$D1160+ROW()/1000000)</f>
      </c>
      <c r="P1160" t="str">
        <f>IF(OR($A1160="",INDEX(games!$H:$H,ROW())=""),"",INDEX(games!$H:$H,ROW()))</f>
      </c>
      <c r="Q1160">
        <f>IF(OR($A1160="",$P1160&lt;&gt;"Yes"),"",$D1160+ROW()/1000000)</f>
      </c>
      <c r="T1160">
        <f>IF($Y1160="","",INDEX($B$2:$B$2000,$Y1160))</f>
      </c>
      <c r="U1160">
        <f>IF($Z1160="","",INDEX($B$2:$B$2000,$Z1160))</f>
      </c>
      <c r="V1160">
        <f>IF(OR($T1160="",$U1160=""),"",$U1160-$T1160)</f>
      </c>
      <c r="W1160" t="str">
        <f>IF(TRIM(INDEX(connections!$A:$A,ROW()))="","",TRIM(INDEX(connections!$A:$A,ROW())))</f>
      </c>
      <c r="X1160" t="str">
        <f>IF($W1160="","",TRIM(INDEX(connections!$B:$B,ROW())))</f>
      </c>
      <c r="Y1160">
        <f>IF($W1160="","",IFERROR(MATCH($W1160,$A$2:$A$2000,0),""))</f>
      </c>
      <c r="Z1160">
        <f>IF($X1160="","",IFERROR(MATCH($X1160,$A$2:$A$2000,0),""))</f>
      </c>
      <c r="AA1160" t="str">
        <f>IF($Y1160="","",INDEX($P$2:$P$2000,$Y1160))</f>
      </c>
      <c r="AB1160" t="str">
        <f>IF($Z1160="","",INDEX($P$2:$P$2000,$Z1160))</f>
      </c>
      <c r="AC1160">
        <f>IF(AND($AA1160="Yes",$AB1160="Yes"),1,"")</f>
      </c>
      <c r="AD1160">
        <f>IF(OR($Y1160="",$Z1160=""),"",IF(INDEX($C$2:$C$2000,$Y1160)=INDEX($C$2:$C$2000,$Z1160),0,1))</f>
      </c>
      <c r="AE1160">
        <f>IF($AC1160&lt;&gt;1,"",IF(AND(INDEX($AG$2:$AG$2000,$Y1160)=1,INDEX($AG$2:$AG$2000,$Z1160)=1),1,""))</f>
      </c>
      <c r="AG1160">
        <f>IF($A1160="","",COUNTIFS($W$2:$W$2500,$A1160,$AB$2:$AB$2500,"Yes")+COUNTIFS($X$2:$X$2500,$A1160,$AA$2:$AA$2500,"Yes"))</f>
      </c>
      <c r="AH1160" t="str">
        <f>IF(OR($P1160&lt;&gt;"Yes",N($AG1160)=0),"",IF(AND($AG1160=1,COUNTIFS($W$2:$W$2500,$A1160,$AE$2:$AE$2500,1)+COUNTIFS($X$2:$X$2500,$A1160,$AE$2:$AE$2500,1)&gt;0),"","Yes"))</f>
      </c>
      <c r="AI1160">
        <f>IF($AH1160="Yes",$AG1160,"")</f>
      </c>
      <c r="AJ1160">
        <f>IF($AI1160="","",$AI1160+ROW()/1000000)</f>
      </c>
      <c r="AK1160">
        <f>IF(OR($A1160="",$P1160="Yes",N($AG1160)=0),"",$AG1160+ROW()/1000000)</f>
      </c>
      <c r="AL1160" t="str">
        <f>IF($A1160="","",INDEX(games!$J:$J,ROW())&amp;"")</f>
      </c>
      <c r="AM1160">
        <f>IF($A1160="","",SUMPRODUCT($AO1160:$BD1160,'Map Analysis'!$AP$2^{0,1,2,3,4,5,6,7,8,9,10,11,12,13,14,15}))</f>
      </c>
      <c r="AN1160">
        <f>IF($A1160="","",$AM1160+ROW()/10000000)</f>
      </c>
      <c r="AO1160">
        <f>IF($A1160="","",COUNTIF($W$2:$W$2500,$A1160))</f>
      </c>
      <c r="AP1160">
        <f>IF($A1160="","",SUMIFS($BF$2:$BF$2500,$W$2:$W$2500,$A1160))</f>
      </c>
      <c r="AQ1160">
        <f>IF($A1160="","",SUMIFS($BG$2:$BG$2500,$W$2:$W$2500,$A1160))</f>
      </c>
      <c r="AR1160">
        <f>IF($A1160="","",SUMIFS($BH$2:$BH$2500,$W$2:$W$2500,$A1160))</f>
      </c>
      <c r="AS1160">
        <f>IF($A1160="","",SUMIFS($BI$2:$BI$2500,$W$2:$W$2500,$A1160))</f>
      </c>
      <c r="AT1160">
        <f>IF($A1160="","",SUMIFS($BJ$2:$BJ$2500,$W$2:$W$2500,$A1160))</f>
      </c>
      <c r="AU1160">
        <f>IF($A1160="","",SUMIFS($BK$2:$BK$2500,$W$2:$W$2500,$A1160))</f>
      </c>
      <c r="AV1160">
        <f>IF($A1160="","",SUMIFS($BL$2:$BL$2500,$W$2:$W$2500,$A1160))</f>
      </c>
      <c r="AW1160">
        <f>IF($A1160="","",SUMIFS($BM$2:$BM$2500,$W$2:$W$2500,$A1160))</f>
      </c>
      <c r="AX1160">
        <f>IF($A1160="","",SUMIFS($BN$2:$BN$2500,$W$2:$W$2500,$A1160))</f>
      </c>
      <c r="AY1160">
        <f>IF($A1160="","",SUMIFS($BO$2:$BO$2500,$W$2:$W$2500,$A1160))</f>
      </c>
      <c r="AZ1160">
        <f>IF($A1160="","",SUMIFS($BP$2:$BP$2500,$W$2:$W$2500,$A1160))</f>
      </c>
      <c r="BA1160">
        <f>IF($A1160="","",SUMIFS($BQ$2:$BQ$2500,$W$2:$W$2500,$A1160))</f>
      </c>
      <c r="BB1160">
        <f>IF($A1160="","",SUMIFS($BR$2:$BR$2500,$W$2:$W$2500,$A1160))</f>
      </c>
      <c r="BC1160">
        <f>IF($A1160="","",SUMIFS($BS$2:$BS$2500,$W$2:$W$2500,$A1160))</f>
      </c>
      <c r="BD1160">
        <f>IF($A1160="","",SUMIFS($BT$2:$BT$2500,$W$2:$W$2500,$A1160))</f>
      </c>
      <c r="BF1160">
        <f>IF($Z1160="","",INDEX($AO$2:$AO$2000,$Z1160))</f>
      </c>
      <c r="BG1160">
        <f>IF($Z1160="","",INDEX($AP$2:$AP$2000,$Z1160))</f>
      </c>
      <c r="BH1160">
        <f>IF($Z1160="","",INDEX($AQ$2:$AQ$2000,$Z1160))</f>
      </c>
      <c r="BI1160">
        <f>IF($Z1160="","",INDEX($AR$2:$AR$2000,$Z1160))</f>
      </c>
      <c r="BJ1160">
        <f>IF($Z1160="","",INDEX($AS$2:$AS$2000,$Z1160))</f>
      </c>
      <c r="BK1160">
        <f>IF($Z1160="","",INDEX($AT$2:$AT$2000,$Z1160))</f>
      </c>
      <c r="BL1160">
        <f>IF($Z1160="","",INDEX($AU$2:$AU$2000,$Z1160))</f>
      </c>
      <c r="BM1160">
        <f>IF($Z1160="","",INDEX($AV$2:$AV$2000,$Z1160))</f>
      </c>
      <c r="BN1160">
        <f>IF($Z1160="","",INDEX($AW$2:$AW$2000,$Z1160))</f>
      </c>
      <c r="BO1160">
        <f>IF($Z1160="","",INDEX($AX$2:$AX$2000,$Z1160))</f>
      </c>
      <c r="BP1160">
        <f>IF($Z1160="","",INDEX($AY$2:$AY$2000,$Z1160))</f>
      </c>
      <c r="BQ1160">
        <f>IF($Z1160="","",INDEX($AZ$2:$AZ$2000,$Z1160))</f>
      </c>
      <c r="BR1160">
        <f>IF($Z1160="","",INDEX($BA$2:$BA$2000,$Z1160))</f>
      </c>
      <c r="BS1160">
        <f>IF($Z1160="","",INDEX($BB$2:$BB$2000,$Z1160))</f>
      </c>
      <c r="BT1160">
        <f>IF($Z1160="","",INDEX($BC$2:$BC$2000,$Z1160))</f>
      </c>
      <c r="BV1160">
        <f>IF(OR($A1160="",$P1160&lt;&gt;"Yes",$AH1160="Yes"),"",1+N($AG1160))</f>
      </c>
      <c r="BW1160">
        <f>IF($A1160="","",COUNTIFS($W$2:$W$2500,$A1160,$BZ$2:$BZ$2500,"Yes")+COUNTIFS($X$2:$X$2500,$A1160,$BY$2:$BY$2500,"Yes"))</f>
      </c>
      <c r="BX1160">
        <f>IF(OR($A1160="",$P1160="Yes"),"",IF(N($BW1160)=0,0,1+SUMIFS($CB$2:$CB$2500,$W$2:$W$2500,$A1160)+SUMIFS($CA$2:$CA$2500,$X$2:$X$2500,$A1160)))</f>
      </c>
      <c r="BY1160" t="str">
        <f>IF($Y1160="","",INDEX($AH$2:$AH$2000,$Y1160)&amp;"")</f>
      </c>
      <c r="BZ1160" t="str">
        <f>IF($Z1160="","",INDEX($AH$2:$AH$2000,$Z1160)&amp;"")</f>
      </c>
      <c r="CA1160">
        <f>IF($Y1160="","",INDEX($BV$2:$BV$2000,$Y1160))</f>
      </c>
      <c r="CB1160">
        <f>IF($Z1160="","",INDEX($BV$2:$BV$2000,$Z1160))</f>
      </c>
    </row>
    <row r="1161">
      <c r="A1161" t="str">
        <f>IF(TRIM(INDEX(games!$A:$A,ROW()))="","",TRIM(INDEX(games!$A:$A,ROW())))</f>
      </c>
      <c r="B1161">
        <f>IF(OR($A1161="",INDEX(games!$B:$B,ROW())=""),"",INDEX(games!$B:$B,ROW()))</f>
      </c>
      <c r="C1161" t="str">
        <f>IF(OR($A1161="",INDEX(games!$C:$C,ROW())=""),"",INDEX(games!$C:$C,ROW()))</f>
      </c>
      <c r="D1161">
        <f>IF($A1161="","",COUNTIF($W$2:$W$2500,$A1161)+COUNTIF($X$2:$X$2500,$A1161))</f>
      </c>
      <c r="E1161">
        <f>IF($A1161="","",IFERROR(MATCH($C1161,$R$2:$R$5,0),0))</f>
      </c>
      <c r="F1161">
        <f>IF($A1161="","",MOD(ROW(),34))</f>
      </c>
      <c r="G1161">
        <f>IF($A1161="",NA(),IF($C1161="Action",$B1161,NA()))</f>
      </c>
      <c r="H1161">
        <f>IF($A1161="",NA(),IF($C1161="Action",1+$F1161*0.023,NA()))</f>
      </c>
      <c r="I1161">
        <f>IF($A1161="",NA(),IF($C1161="Strategy",$B1161,NA()))</f>
      </c>
      <c r="J1161">
        <f>IF($A1161="",NA(),IF($C1161="Strategy",2+$F1161*0.023,NA()))</f>
      </c>
      <c r="K1161">
        <f>IF($A1161="",NA(),IF($C1161="Deckbuilder",$B1161,NA()))</f>
      </c>
      <c r="L1161">
        <f>IF($A1161="",NA(),IF($C1161="Deckbuilder",3+$F1161*0.023,NA()))</f>
      </c>
      <c r="M1161">
        <f>IF($A1161="",NA(),IF($C1161="Traditional",$B1161,NA()))</f>
      </c>
      <c r="N1161">
        <f>IF($A1161="",NA(),IF($C1161="Traditional",4+$F1161*0.023,NA()))</f>
      </c>
      <c r="O1161">
        <f>IF($A1161="","",$D1161+ROW()/1000000)</f>
      </c>
      <c r="P1161" t="str">
        <f>IF(OR($A1161="",INDEX(games!$H:$H,ROW())=""),"",INDEX(games!$H:$H,ROW()))</f>
      </c>
      <c r="Q1161">
        <f>IF(OR($A1161="",$P1161&lt;&gt;"Yes"),"",$D1161+ROW()/1000000)</f>
      </c>
      <c r="T1161">
        <f>IF($Y1161="","",INDEX($B$2:$B$2000,$Y1161))</f>
      </c>
      <c r="U1161">
        <f>IF($Z1161="","",INDEX($B$2:$B$2000,$Z1161))</f>
      </c>
      <c r="V1161">
        <f>IF(OR($T1161="",$U1161=""),"",$U1161-$T1161)</f>
      </c>
      <c r="W1161" t="str">
        <f>IF(TRIM(INDEX(connections!$A:$A,ROW()))="","",TRIM(INDEX(connections!$A:$A,ROW())))</f>
      </c>
      <c r="X1161" t="str">
        <f>IF($W1161="","",TRIM(INDEX(connections!$B:$B,ROW())))</f>
      </c>
      <c r="Y1161">
        <f>IF($W1161="","",IFERROR(MATCH($W1161,$A$2:$A$2000,0),""))</f>
      </c>
      <c r="Z1161">
        <f>IF($X1161="","",IFERROR(MATCH($X1161,$A$2:$A$2000,0),""))</f>
      </c>
      <c r="AA1161" t="str">
        <f>IF($Y1161="","",INDEX($P$2:$P$2000,$Y1161))</f>
      </c>
      <c r="AB1161" t="str">
        <f>IF($Z1161="","",INDEX($P$2:$P$2000,$Z1161))</f>
      </c>
      <c r="AC1161">
        <f>IF(AND($AA1161="Yes",$AB1161="Yes"),1,"")</f>
      </c>
      <c r="AD1161">
        <f>IF(OR($Y1161="",$Z1161=""),"",IF(INDEX($C$2:$C$2000,$Y1161)=INDEX($C$2:$C$2000,$Z1161),0,1))</f>
      </c>
      <c r="AE1161">
        <f>IF($AC1161&lt;&gt;1,"",IF(AND(INDEX($AG$2:$AG$2000,$Y1161)=1,INDEX($AG$2:$AG$2000,$Z1161)=1),1,""))</f>
      </c>
      <c r="AG1161">
        <f>IF($A1161="","",COUNTIFS($W$2:$W$2500,$A1161,$AB$2:$AB$2500,"Yes")+COUNTIFS($X$2:$X$2500,$A1161,$AA$2:$AA$2500,"Yes"))</f>
      </c>
      <c r="AH1161" t="str">
        <f>IF(OR($P1161&lt;&gt;"Yes",N($AG1161)=0),"",IF(AND($AG1161=1,COUNTIFS($W$2:$W$2500,$A1161,$AE$2:$AE$2500,1)+COUNTIFS($X$2:$X$2500,$A1161,$AE$2:$AE$2500,1)&gt;0),"","Yes"))</f>
      </c>
      <c r="AI1161">
        <f>IF($AH1161="Yes",$AG1161,"")</f>
      </c>
      <c r="AJ1161">
        <f>IF($AI1161="","",$AI1161+ROW()/1000000)</f>
      </c>
      <c r="AK1161">
        <f>IF(OR($A1161="",$P1161="Yes",N($AG1161)=0),"",$AG1161+ROW()/1000000)</f>
      </c>
      <c r="AL1161" t="str">
        <f>IF($A1161="","",INDEX(games!$J:$J,ROW())&amp;"")</f>
      </c>
      <c r="AM1161">
        <f>IF($A1161="","",SUMPRODUCT($AO1161:$BD1161,'Map Analysis'!$AP$2^{0,1,2,3,4,5,6,7,8,9,10,11,12,13,14,15}))</f>
      </c>
      <c r="AN1161">
        <f>IF($A1161="","",$AM1161+ROW()/10000000)</f>
      </c>
      <c r="AO1161">
        <f>IF($A1161="","",COUNTIF($W$2:$W$2500,$A1161))</f>
      </c>
      <c r="AP1161">
        <f>IF($A1161="","",SUMIFS($BF$2:$BF$2500,$W$2:$W$2500,$A1161))</f>
      </c>
      <c r="AQ1161">
        <f>IF($A1161="","",SUMIFS($BG$2:$BG$2500,$W$2:$W$2500,$A1161))</f>
      </c>
      <c r="AR1161">
        <f>IF($A1161="","",SUMIFS($BH$2:$BH$2500,$W$2:$W$2500,$A1161))</f>
      </c>
      <c r="AS1161">
        <f>IF($A1161="","",SUMIFS($BI$2:$BI$2500,$W$2:$W$2500,$A1161))</f>
      </c>
      <c r="AT1161">
        <f>IF($A1161="","",SUMIFS($BJ$2:$BJ$2500,$W$2:$W$2500,$A1161))</f>
      </c>
      <c r="AU1161">
        <f>IF($A1161="","",SUMIFS($BK$2:$BK$2500,$W$2:$W$2500,$A1161))</f>
      </c>
      <c r="AV1161">
        <f>IF($A1161="","",SUMIFS($BL$2:$BL$2500,$W$2:$W$2500,$A1161))</f>
      </c>
      <c r="AW1161">
        <f>IF($A1161="","",SUMIFS($BM$2:$BM$2500,$W$2:$W$2500,$A1161))</f>
      </c>
      <c r="AX1161">
        <f>IF($A1161="","",SUMIFS($BN$2:$BN$2500,$W$2:$W$2500,$A1161))</f>
      </c>
      <c r="AY1161">
        <f>IF($A1161="","",SUMIFS($BO$2:$BO$2500,$W$2:$W$2500,$A1161))</f>
      </c>
      <c r="AZ1161">
        <f>IF($A1161="","",SUMIFS($BP$2:$BP$2500,$W$2:$W$2500,$A1161))</f>
      </c>
      <c r="BA1161">
        <f>IF($A1161="","",SUMIFS($BQ$2:$BQ$2500,$W$2:$W$2500,$A1161))</f>
      </c>
      <c r="BB1161">
        <f>IF($A1161="","",SUMIFS($BR$2:$BR$2500,$W$2:$W$2500,$A1161))</f>
      </c>
      <c r="BC1161">
        <f>IF($A1161="","",SUMIFS($BS$2:$BS$2500,$W$2:$W$2500,$A1161))</f>
      </c>
      <c r="BD1161">
        <f>IF($A1161="","",SUMIFS($BT$2:$BT$2500,$W$2:$W$2500,$A1161))</f>
      </c>
      <c r="BF1161">
        <f>IF($Z1161="","",INDEX($AO$2:$AO$2000,$Z1161))</f>
      </c>
      <c r="BG1161">
        <f>IF($Z1161="","",INDEX($AP$2:$AP$2000,$Z1161))</f>
      </c>
      <c r="BH1161">
        <f>IF($Z1161="","",INDEX($AQ$2:$AQ$2000,$Z1161))</f>
      </c>
      <c r="BI1161">
        <f>IF($Z1161="","",INDEX($AR$2:$AR$2000,$Z1161))</f>
      </c>
      <c r="BJ1161">
        <f>IF($Z1161="","",INDEX($AS$2:$AS$2000,$Z1161))</f>
      </c>
      <c r="BK1161">
        <f>IF($Z1161="","",INDEX($AT$2:$AT$2000,$Z1161))</f>
      </c>
      <c r="BL1161">
        <f>IF($Z1161="","",INDEX($AU$2:$AU$2000,$Z1161))</f>
      </c>
      <c r="BM1161">
        <f>IF($Z1161="","",INDEX($AV$2:$AV$2000,$Z1161))</f>
      </c>
      <c r="BN1161">
        <f>IF($Z1161="","",INDEX($AW$2:$AW$2000,$Z1161))</f>
      </c>
      <c r="BO1161">
        <f>IF($Z1161="","",INDEX($AX$2:$AX$2000,$Z1161))</f>
      </c>
      <c r="BP1161">
        <f>IF($Z1161="","",INDEX($AY$2:$AY$2000,$Z1161))</f>
      </c>
      <c r="BQ1161">
        <f>IF($Z1161="","",INDEX($AZ$2:$AZ$2000,$Z1161))</f>
      </c>
      <c r="BR1161">
        <f>IF($Z1161="","",INDEX($BA$2:$BA$2000,$Z1161))</f>
      </c>
      <c r="BS1161">
        <f>IF($Z1161="","",INDEX($BB$2:$BB$2000,$Z1161))</f>
      </c>
      <c r="BT1161">
        <f>IF($Z1161="","",INDEX($BC$2:$BC$2000,$Z1161))</f>
      </c>
      <c r="BV1161">
        <f>IF(OR($A1161="",$P1161&lt;&gt;"Yes",$AH1161="Yes"),"",1+N($AG1161))</f>
      </c>
      <c r="BW1161">
        <f>IF($A1161="","",COUNTIFS($W$2:$W$2500,$A1161,$BZ$2:$BZ$2500,"Yes")+COUNTIFS($X$2:$X$2500,$A1161,$BY$2:$BY$2500,"Yes"))</f>
      </c>
      <c r="BX1161">
        <f>IF(OR($A1161="",$P1161="Yes"),"",IF(N($BW1161)=0,0,1+SUMIFS($CB$2:$CB$2500,$W$2:$W$2500,$A1161)+SUMIFS($CA$2:$CA$2500,$X$2:$X$2500,$A1161)))</f>
      </c>
      <c r="BY1161" t="str">
        <f>IF($Y1161="","",INDEX($AH$2:$AH$2000,$Y1161)&amp;"")</f>
      </c>
      <c r="BZ1161" t="str">
        <f>IF($Z1161="","",INDEX($AH$2:$AH$2000,$Z1161)&amp;"")</f>
      </c>
      <c r="CA1161">
        <f>IF($Y1161="","",INDEX($BV$2:$BV$2000,$Y1161))</f>
      </c>
      <c r="CB1161">
        <f>IF($Z1161="","",INDEX($BV$2:$BV$2000,$Z1161))</f>
      </c>
    </row>
    <row r="1162">
      <c r="A1162" t="str">
        <f>IF(TRIM(INDEX(games!$A:$A,ROW()))="","",TRIM(INDEX(games!$A:$A,ROW())))</f>
      </c>
      <c r="B1162">
        <f>IF(OR($A1162="",INDEX(games!$B:$B,ROW())=""),"",INDEX(games!$B:$B,ROW()))</f>
      </c>
      <c r="C1162" t="str">
        <f>IF(OR($A1162="",INDEX(games!$C:$C,ROW())=""),"",INDEX(games!$C:$C,ROW()))</f>
      </c>
      <c r="D1162">
        <f>IF($A1162="","",COUNTIF($W$2:$W$2500,$A1162)+COUNTIF($X$2:$X$2500,$A1162))</f>
      </c>
      <c r="E1162">
        <f>IF($A1162="","",IFERROR(MATCH($C1162,$R$2:$R$5,0),0))</f>
      </c>
      <c r="F1162">
        <f>IF($A1162="","",MOD(ROW(),34))</f>
      </c>
      <c r="G1162">
        <f>IF($A1162="",NA(),IF($C1162="Action",$B1162,NA()))</f>
      </c>
      <c r="H1162">
        <f>IF($A1162="",NA(),IF($C1162="Action",1+$F1162*0.023,NA()))</f>
      </c>
      <c r="I1162">
        <f>IF($A1162="",NA(),IF($C1162="Strategy",$B1162,NA()))</f>
      </c>
      <c r="J1162">
        <f>IF($A1162="",NA(),IF($C1162="Strategy",2+$F1162*0.023,NA()))</f>
      </c>
      <c r="K1162">
        <f>IF($A1162="",NA(),IF($C1162="Deckbuilder",$B1162,NA()))</f>
      </c>
      <c r="L1162">
        <f>IF($A1162="",NA(),IF($C1162="Deckbuilder",3+$F1162*0.023,NA()))</f>
      </c>
      <c r="M1162">
        <f>IF($A1162="",NA(),IF($C1162="Traditional",$B1162,NA()))</f>
      </c>
      <c r="N1162">
        <f>IF($A1162="",NA(),IF($C1162="Traditional",4+$F1162*0.023,NA()))</f>
      </c>
      <c r="O1162">
        <f>IF($A1162="","",$D1162+ROW()/1000000)</f>
      </c>
      <c r="P1162" t="str">
        <f>IF(OR($A1162="",INDEX(games!$H:$H,ROW())=""),"",INDEX(games!$H:$H,ROW()))</f>
      </c>
      <c r="Q1162">
        <f>IF(OR($A1162="",$P1162&lt;&gt;"Yes"),"",$D1162+ROW()/1000000)</f>
      </c>
      <c r="T1162">
        <f>IF($Y1162="","",INDEX($B$2:$B$2000,$Y1162))</f>
      </c>
      <c r="U1162">
        <f>IF($Z1162="","",INDEX($B$2:$B$2000,$Z1162))</f>
      </c>
      <c r="V1162">
        <f>IF(OR($T1162="",$U1162=""),"",$U1162-$T1162)</f>
      </c>
      <c r="W1162" t="str">
        <f>IF(TRIM(INDEX(connections!$A:$A,ROW()))="","",TRIM(INDEX(connections!$A:$A,ROW())))</f>
      </c>
      <c r="X1162" t="str">
        <f>IF($W1162="","",TRIM(INDEX(connections!$B:$B,ROW())))</f>
      </c>
      <c r="Y1162">
        <f>IF($W1162="","",IFERROR(MATCH($W1162,$A$2:$A$2000,0),""))</f>
      </c>
      <c r="Z1162">
        <f>IF($X1162="","",IFERROR(MATCH($X1162,$A$2:$A$2000,0),""))</f>
      </c>
      <c r="AA1162" t="str">
        <f>IF($Y1162="","",INDEX($P$2:$P$2000,$Y1162))</f>
      </c>
      <c r="AB1162" t="str">
        <f>IF($Z1162="","",INDEX($P$2:$P$2000,$Z1162))</f>
      </c>
      <c r="AC1162">
        <f>IF(AND($AA1162="Yes",$AB1162="Yes"),1,"")</f>
      </c>
      <c r="AD1162">
        <f>IF(OR($Y1162="",$Z1162=""),"",IF(INDEX($C$2:$C$2000,$Y1162)=INDEX($C$2:$C$2000,$Z1162),0,1))</f>
      </c>
      <c r="AE1162">
        <f>IF($AC1162&lt;&gt;1,"",IF(AND(INDEX($AG$2:$AG$2000,$Y1162)=1,INDEX($AG$2:$AG$2000,$Z1162)=1),1,""))</f>
      </c>
      <c r="AG1162">
        <f>IF($A1162="","",COUNTIFS($W$2:$W$2500,$A1162,$AB$2:$AB$2500,"Yes")+COUNTIFS($X$2:$X$2500,$A1162,$AA$2:$AA$2500,"Yes"))</f>
      </c>
      <c r="AH1162" t="str">
        <f>IF(OR($P1162&lt;&gt;"Yes",N($AG1162)=0),"",IF(AND($AG1162=1,COUNTIFS($W$2:$W$2500,$A1162,$AE$2:$AE$2500,1)+COUNTIFS($X$2:$X$2500,$A1162,$AE$2:$AE$2500,1)&gt;0),"","Yes"))</f>
      </c>
      <c r="AI1162">
        <f>IF($AH1162="Yes",$AG1162,"")</f>
      </c>
      <c r="AJ1162">
        <f>IF($AI1162="","",$AI1162+ROW()/1000000)</f>
      </c>
      <c r="AK1162">
        <f>IF(OR($A1162="",$P1162="Yes",N($AG1162)=0),"",$AG1162+ROW()/1000000)</f>
      </c>
      <c r="AL1162" t="str">
        <f>IF($A1162="","",INDEX(games!$J:$J,ROW())&amp;"")</f>
      </c>
      <c r="AM1162">
        <f>IF($A1162="","",SUMPRODUCT($AO1162:$BD1162,'Map Analysis'!$AP$2^{0,1,2,3,4,5,6,7,8,9,10,11,12,13,14,15}))</f>
      </c>
      <c r="AN1162">
        <f>IF($A1162="","",$AM1162+ROW()/10000000)</f>
      </c>
      <c r="AO1162">
        <f>IF($A1162="","",COUNTIF($W$2:$W$2500,$A1162))</f>
      </c>
      <c r="AP1162">
        <f>IF($A1162="","",SUMIFS($BF$2:$BF$2500,$W$2:$W$2500,$A1162))</f>
      </c>
      <c r="AQ1162">
        <f>IF($A1162="","",SUMIFS($BG$2:$BG$2500,$W$2:$W$2500,$A1162))</f>
      </c>
      <c r="AR1162">
        <f>IF($A1162="","",SUMIFS($BH$2:$BH$2500,$W$2:$W$2500,$A1162))</f>
      </c>
      <c r="AS1162">
        <f>IF($A1162="","",SUMIFS($BI$2:$BI$2500,$W$2:$W$2500,$A1162))</f>
      </c>
      <c r="AT1162">
        <f>IF($A1162="","",SUMIFS($BJ$2:$BJ$2500,$W$2:$W$2500,$A1162))</f>
      </c>
      <c r="AU1162">
        <f>IF($A1162="","",SUMIFS($BK$2:$BK$2500,$W$2:$W$2500,$A1162))</f>
      </c>
      <c r="AV1162">
        <f>IF($A1162="","",SUMIFS($BL$2:$BL$2500,$W$2:$W$2500,$A1162))</f>
      </c>
      <c r="AW1162">
        <f>IF($A1162="","",SUMIFS($BM$2:$BM$2500,$W$2:$W$2500,$A1162))</f>
      </c>
      <c r="AX1162">
        <f>IF($A1162="","",SUMIFS($BN$2:$BN$2500,$W$2:$W$2500,$A1162))</f>
      </c>
      <c r="AY1162">
        <f>IF($A1162="","",SUMIFS($BO$2:$BO$2500,$W$2:$W$2500,$A1162))</f>
      </c>
      <c r="AZ1162">
        <f>IF($A1162="","",SUMIFS($BP$2:$BP$2500,$W$2:$W$2500,$A1162))</f>
      </c>
      <c r="BA1162">
        <f>IF($A1162="","",SUMIFS($BQ$2:$BQ$2500,$W$2:$W$2500,$A1162))</f>
      </c>
      <c r="BB1162">
        <f>IF($A1162="","",SUMIFS($BR$2:$BR$2500,$W$2:$W$2500,$A1162))</f>
      </c>
      <c r="BC1162">
        <f>IF($A1162="","",SUMIFS($BS$2:$BS$2500,$W$2:$W$2500,$A1162))</f>
      </c>
      <c r="BD1162">
        <f>IF($A1162="","",SUMIFS($BT$2:$BT$2500,$W$2:$W$2500,$A1162))</f>
      </c>
      <c r="BF1162">
        <f>IF($Z1162="","",INDEX($AO$2:$AO$2000,$Z1162))</f>
      </c>
      <c r="BG1162">
        <f>IF($Z1162="","",INDEX($AP$2:$AP$2000,$Z1162))</f>
      </c>
      <c r="BH1162">
        <f>IF($Z1162="","",INDEX($AQ$2:$AQ$2000,$Z1162))</f>
      </c>
      <c r="BI1162">
        <f>IF($Z1162="","",INDEX($AR$2:$AR$2000,$Z1162))</f>
      </c>
      <c r="BJ1162">
        <f>IF($Z1162="","",INDEX($AS$2:$AS$2000,$Z1162))</f>
      </c>
      <c r="BK1162">
        <f>IF($Z1162="","",INDEX($AT$2:$AT$2000,$Z1162))</f>
      </c>
      <c r="BL1162">
        <f>IF($Z1162="","",INDEX($AU$2:$AU$2000,$Z1162))</f>
      </c>
      <c r="BM1162">
        <f>IF($Z1162="","",INDEX($AV$2:$AV$2000,$Z1162))</f>
      </c>
      <c r="BN1162">
        <f>IF($Z1162="","",INDEX($AW$2:$AW$2000,$Z1162))</f>
      </c>
      <c r="BO1162">
        <f>IF($Z1162="","",INDEX($AX$2:$AX$2000,$Z1162))</f>
      </c>
      <c r="BP1162">
        <f>IF($Z1162="","",INDEX($AY$2:$AY$2000,$Z1162))</f>
      </c>
      <c r="BQ1162">
        <f>IF($Z1162="","",INDEX($AZ$2:$AZ$2000,$Z1162))</f>
      </c>
      <c r="BR1162">
        <f>IF($Z1162="","",INDEX($BA$2:$BA$2000,$Z1162))</f>
      </c>
      <c r="BS1162">
        <f>IF($Z1162="","",INDEX($BB$2:$BB$2000,$Z1162))</f>
      </c>
      <c r="BT1162">
        <f>IF($Z1162="","",INDEX($BC$2:$BC$2000,$Z1162))</f>
      </c>
      <c r="BV1162">
        <f>IF(OR($A1162="",$P1162&lt;&gt;"Yes",$AH1162="Yes"),"",1+N($AG1162))</f>
      </c>
      <c r="BW1162">
        <f>IF($A1162="","",COUNTIFS($W$2:$W$2500,$A1162,$BZ$2:$BZ$2500,"Yes")+COUNTIFS($X$2:$X$2500,$A1162,$BY$2:$BY$2500,"Yes"))</f>
      </c>
      <c r="BX1162">
        <f>IF(OR($A1162="",$P1162="Yes"),"",IF(N($BW1162)=0,0,1+SUMIFS($CB$2:$CB$2500,$W$2:$W$2500,$A1162)+SUMIFS($CA$2:$CA$2500,$X$2:$X$2500,$A1162)))</f>
      </c>
      <c r="BY1162" t="str">
        <f>IF($Y1162="","",INDEX($AH$2:$AH$2000,$Y1162)&amp;"")</f>
      </c>
      <c r="BZ1162" t="str">
        <f>IF($Z1162="","",INDEX($AH$2:$AH$2000,$Z1162)&amp;"")</f>
      </c>
      <c r="CA1162">
        <f>IF($Y1162="","",INDEX($BV$2:$BV$2000,$Y1162))</f>
      </c>
      <c r="CB1162">
        <f>IF($Z1162="","",INDEX($BV$2:$BV$2000,$Z1162))</f>
      </c>
    </row>
    <row r="1163">
      <c r="A1163" t="str">
        <f>IF(TRIM(INDEX(games!$A:$A,ROW()))="","",TRIM(INDEX(games!$A:$A,ROW())))</f>
      </c>
      <c r="B1163">
        <f>IF(OR($A1163="",INDEX(games!$B:$B,ROW())=""),"",INDEX(games!$B:$B,ROW()))</f>
      </c>
      <c r="C1163" t="str">
        <f>IF(OR($A1163="",INDEX(games!$C:$C,ROW())=""),"",INDEX(games!$C:$C,ROW()))</f>
      </c>
      <c r="D1163">
        <f>IF($A1163="","",COUNTIF($W$2:$W$2500,$A1163)+COUNTIF($X$2:$X$2500,$A1163))</f>
      </c>
      <c r="E1163">
        <f>IF($A1163="","",IFERROR(MATCH($C1163,$R$2:$R$5,0),0))</f>
      </c>
      <c r="F1163">
        <f>IF($A1163="","",MOD(ROW(),34))</f>
      </c>
      <c r="G1163">
        <f>IF($A1163="",NA(),IF($C1163="Action",$B1163,NA()))</f>
      </c>
      <c r="H1163">
        <f>IF($A1163="",NA(),IF($C1163="Action",1+$F1163*0.023,NA()))</f>
      </c>
      <c r="I1163">
        <f>IF($A1163="",NA(),IF($C1163="Strategy",$B1163,NA()))</f>
      </c>
      <c r="J1163">
        <f>IF($A1163="",NA(),IF($C1163="Strategy",2+$F1163*0.023,NA()))</f>
      </c>
      <c r="K1163">
        <f>IF($A1163="",NA(),IF($C1163="Deckbuilder",$B1163,NA()))</f>
      </c>
      <c r="L1163">
        <f>IF($A1163="",NA(),IF($C1163="Deckbuilder",3+$F1163*0.023,NA()))</f>
      </c>
      <c r="M1163">
        <f>IF($A1163="",NA(),IF($C1163="Traditional",$B1163,NA()))</f>
      </c>
      <c r="N1163">
        <f>IF($A1163="",NA(),IF($C1163="Traditional",4+$F1163*0.023,NA()))</f>
      </c>
      <c r="O1163">
        <f>IF($A1163="","",$D1163+ROW()/1000000)</f>
      </c>
      <c r="P1163" t="str">
        <f>IF(OR($A1163="",INDEX(games!$H:$H,ROW())=""),"",INDEX(games!$H:$H,ROW()))</f>
      </c>
      <c r="Q1163">
        <f>IF(OR($A1163="",$P1163&lt;&gt;"Yes"),"",$D1163+ROW()/1000000)</f>
      </c>
      <c r="T1163">
        <f>IF($Y1163="","",INDEX($B$2:$B$2000,$Y1163))</f>
      </c>
      <c r="U1163">
        <f>IF($Z1163="","",INDEX($B$2:$B$2000,$Z1163))</f>
      </c>
      <c r="V1163">
        <f>IF(OR($T1163="",$U1163=""),"",$U1163-$T1163)</f>
      </c>
      <c r="W1163" t="str">
        <f>IF(TRIM(INDEX(connections!$A:$A,ROW()))="","",TRIM(INDEX(connections!$A:$A,ROW())))</f>
      </c>
      <c r="X1163" t="str">
        <f>IF($W1163="","",TRIM(INDEX(connections!$B:$B,ROW())))</f>
      </c>
      <c r="Y1163">
        <f>IF($W1163="","",IFERROR(MATCH($W1163,$A$2:$A$2000,0),""))</f>
      </c>
      <c r="Z1163">
        <f>IF($X1163="","",IFERROR(MATCH($X1163,$A$2:$A$2000,0),""))</f>
      </c>
      <c r="AA1163" t="str">
        <f>IF($Y1163="","",INDEX($P$2:$P$2000,$Y1163))</f>
      </c>
      <c r="AB1163" t="str">
        <f>IF($Z1163="","",INDEX($P$2:$P$2000,$Z1163))</f>
      </c>
      <c r="AC1163">
        <f>IF(AND($AA1163="Yes",$AB1163="Yes"),1,"")</f>
      </c>
      <c r="AD1163">
        <f>IF(OR($Y1163="",$Z1163=""),"",IF(INDEX($C$2:$C$2000,$Y1163)=INDEX($C$2:$C$2000,$Z1163),0,1))</f>
      </c>
      <c r="AE1163">
        <f>IF($AC1163&lt;&gt;1,"",IF(AND(INDEX($AG$2:$AG$2000,$Y1163)=1,INDEX($AG$2:$AG$2000,$Z1163)=1),1,""))</f>
      </c>
      <c r="AG1163">
        <f>IF($A1163="","",COUNTIFS($W$2:$W$2500,$A1163,$AB$2:$AB$2500,"Yes")+COUNTIFS($X$2:$X$2500,$A1163,$AA$2:$AA$2500,"Yes"))</f>
      </c>
      <c r="AH1163" t="str">
        <f>IF(OR($P1163&lt;&gt;"Yes",N($AG1163)=0),"",IF(AND($AG1163=1,COUNTIFS($W$2:$W$2500,$A1163,$AE$2:$AE$2500,1)+COUNTIFS($X$2:$X$2500,$A1163,$AE$2:$AE$2500,1)&gt;0),"","Yes"))</f>
      </c>
      <c r="AI1163">
        <f>IF($AH1163="Yes",$AG1163,"")</f>
      </c>
      <c r="AJ1163">
        <f>IF($AI1163="","",$AI1163+ROW()/1000000)</f>
      </c>
      <c r="AK1163">
        <f>IF(OR($A1163="",$P1163="Yes",N($AG1163)=0),"",$AG1163+ROW()/1000000)</f>
      </c>
      <c r="AL1163" t="str">
        <f>IF($A1163="","",INDEX(games!$J:$J,ROW())&amp;"")</f>
      </c>
      <c r="AM1163">
        <f>IF($A1163="","",SUMPRODUCT($AO1163:$BD1163,'Map Analysis'!$AP$2^{0,1,2,3,4,5,6,7,8,9,10,11,12,13,14,15}))</f>
      </c>
      <c r="AN1163">
        <f>IF($A1163="","",$AM1163+ROW()/10000000)</f>
      </c>
      <c r="AO1163">
        <f>IF($A1163="","",COUNTIF($W$2:$W$2500,$A1163))</f>
      </c>
      <c r="AP1163">
        <f>IF($A1163="","",SUMIFS($BF$2:$BF$2500,$W$2:$W$2500,$A1163))</f>
      </c>
      <c r="AQ1163">
        <f>IF($A1163="","",SUMIFS($BG$2:$BG$2500,$W$2:$W$2500,$A1163))</f>
      </c>
      <c r="AR1163">
        <f>IF($A1163="","",SUMIFS($BH$2:$BH$2500,$W$2:$W$2500,$A1163))</f>
      </c>
      <c r="AS1163">
        <f>IF($A1163="","",SUMIFS($BI$2:$BI$2500,$W$2:$W$2500,$A1163))</f>
      </c>
      <c r="AT1163">
        <f>IF($A1163="","",SUMIFS($BJ$2:$BJ$2500,$W$2:$W$2500,$A1163))</f>
      </c>
      <c r="AU1163">
        <f>IF($A1163="","",SUMIFS($BK$2:$BK$2500,$W$2:$W$2500,$A1163))</f>
      </c>
      <c r="AV1163">
        <f>IF($A1163="","",SUMIFS($BL$2:$BL$2500,$W$2:$W$2500,$A1163))</f>
      </c>
      <c r="AW1163">
        <f>IF($A1163="","",SUMIFS($BM$2:$BM$2500,$W$2:$W$2500,$A1163))</f>
      </c>
      <c r="AX1163">
        <f>IF($A1163="","",SUMIFS($BN$2:$BN$2500,$W$2:$W$2500,$A1163))</f>
      </c>
      <c r="AY1163">
        <f>IF($A1163="","",SUMIFS($BO$2:$BO$2500,$W$2:$W$2500,$A1163))</f>
      </c>
      <c r="AZ1163">
        <f>IF($A1163="","",SUMIFS($BP$2:$BP$2500,$W$2:$W$2500,$A1163))</f>
      </c>
      <c r="BA1163">
        <f>IF($A1163="","",SUMIFS($BQ$2:$BQ$2500,$W$2:$W$2500,$A1163))</f>
      </c>
      <c r="BB1163">
        <f>IF($A1163="","",SUMIFS($BR$2:$BR$2500,$W$2:$W$2500,$A1163))</f>
      </c>
      <c r="BC1163">
        <f>IF($A1163="","",SUMIFS($BS$2:$BS$2500,$W$2:$W$2500,$A1163))</f>
      </c>
      <c r="BD1163">
        <f>IF($A1163="","",SUMIFS($BT$2:$BT$2500,$W$2:$W$2500,$A1163))</f>
      </c>
      <c r="BF1163">
        <f>IF($Z1163="","",INDEX($AO$2:$AO$2000,$Z1163))</f>
      </c>
      <c r="BG1163">
        <f>IF($Z1163="","",INDEX($AP$2:$AP$2000,$Z1163))</f>
      </c>
      <c r="BH1163">
        <f>IF($Z1163="","",INDEX($AQ$2:$AQ$2000,$Z1163))</f>
      </c>
      <c r="BI1163">
        <f>IF($Z1163="","",INDEX($AR$2:$AR$2000,$Z1163))</f>
      </c>
      <c r="BJ1163">
        <f>IF($Z1163="","",INDEX($AS$2:$AS$2000,$Z1163))</f>
      </c>
      <c r="BK1163">
        <f>IF($Z1163="","",INDEX($AT$2:$AT$2000,$Z1163))</f>
      </c>
      <c r="BL1163">
        <f>IF($Z1163="","",INDEX($AU$2:$AU$2000,$Z1163))</f>
      </c>
      <c r="BM1163">
        <f>IF($Z1163="","",INDEX($AV$2:$AV$2000,$Z1163))</f>
      </c>
      <c r="BN1163">
        <f>IF($Z1163="","",INDEX($AW$2:$AW$2000,$Z1163))</f>
      </c>
      <c r="BO1163">
        <f>IF($Z1163="","",INDEX($AX$2:$AX$2000,$Z1163))</f>
      </c>
      <c r="BP1163">
        <f>IF($Z1163="","",INDEX($AY$2:$AY$2000,$Z1163))</f>
      </c>
      <c r="BQ1163">
        <f>IF($Z1163="","",INDEX($AZ$2:$AZ$2000,$Z1163))</f>
      </c>
      <c r="BR1163">
        <f>IF($Z1163="","",INDEX($BA$2:$BA$2000,$Z1163))</f>
      </c>
      <c r="BS1163">
        <f>IF($Z1163="","",INDEX($BB$2:$BB$2000,$Z1163))</f>
      </c>
      <c r="BT1163">
        <f>IF($Z1163="","",INDEX($BC$2:$BC$2000,$Z1163))</f>
      </c>
      <c r="BV1163">
        <f>IF(OR($A1163="",$P1163&lt;&gt;"Yes",$AH1163="Yes"),"",1+N($AG1163))</f>
      </c>
      <c r="BW1163">
        <f>IF($A1163="","",COUNTIFS($W$2:$W$2500,$A1163,$BZ$2:$BZ$2500,"Yes")+COUNTIFS($X$2:$X$2500,$A1163,$BY$2:$BY$2500,"Yes"))</f>
      </c>
      <c r="BX1163">
        <f>IF(OR($A1163="",$P1163="Yes"),"",IF(N($BW1163)=0,0,1+SUMIFS($CB$2:$CB$2500,$W$2:$W$2500,$A1163)+SUMIFS($CA$2:$CA$2500,$X$2:$X$2500,$A1163)))</f>
      </c>
      <c r="BY1163" t="str">
        <f>IF($Y1163="","",INDEX($AH$2:$AH$2000,$Y1163)&amp;"")</f>
      </c>
      <c r="BZ1163" t="str">
        <f>IF($Z1163="","",INDEX($AH$2:$AH$2000,$Z1163)&amp;"")</f>
      </c>
      <c r="CA1163">
        <f>IF($Y1163="","",INDEX($BV$2:$BV$2000,$Y1163))</f>
      </c>
      <c r="CB1163">
        <f>IF($Z1163="","",INDEX($BV$2:$BV$2000,$Z1163))</f>
      </c>
    </row>
    <row r="1164">
      <c r="A1164" t="str">
        <f>IF(TRIM(INDEX(games!$A:$A,ROW()))="","",TRIM(INDEX(games!$A:$A,ROW())))</f>
      </c>
      <c r="B1164">
        <f>IF(OR($A1164="",INDEX(games!$B:$B,ROW())=""),"",INDEX(games!$B:$B,ROW()))</f>
      </c>
      <c r="C1164" t="str">
        <f>IF(OR($A1164="",INDEX(games!$C:$C,ROW())=""),"",INDEX(games!$C:$C,ROW()))</f>
      </c>
      <c r="D1164">
        <f>IF($A1164="","",COUNTIF($W$2:$W$2500,$A1164)+COUNTIF($X$2:$X$2500,$A1164))</f>
      </c>
      <c r="E1164">
        <f>IF($A1164="","",IFERROR(MATCH($C1164,$R$2:$R$5,0),0))</f>
      </c>
      <c r="F1164">
        <f>IF($A1164="","",MOD(ROW(),34))</f>
      </c>
      <c r="G1164">
        <f>IF($A1164="",NA(),IF($C1164="Action",$B1164,NA()))</f>
      </c>
      <c r="H1164">
        <f>IF($A1164="",NA(),IF($C1164="Action",1+$F1164*0.023,NA()))</f>
      </c>
      <c r="I1164">
        <f>IF($A1164="",NA(),IF($C1164="Strategy",$B1164,NA()))</f>
      </c>
      <c r="J1164">
        <f>IF($A1164="",NA(),IF($C1164="Strategy",2+$F1164*0.023,NA()))</f>
      </c>
      <c r="K1164">
        <f>IF($A1164="",NA(),IF($C1164="Deckbuilder",$B1164,NA()))</f>
      </c>
      <c r="L1164">
        <f>IF($A1164="",NA(),IF($C1164="Deckbuilder",3+$F1164*0.023,NA()))</f>
      </c>
      <c r="M1164">
        <f>IF($A1164="",NA(),IF($C1164="Traditional",$B1164,NA()))</f>
      </c>
      <c r="N1164">
        <f>IF($A1164="",NA(),IF($C1164="Traditional",4+$F1164*0.023,NA()))</f>
      </c>
      <c r="O1164">
        <f>IF($A1164="","",$D1164+ROW()/1000000)</f>
      </c>
      <c r="P1164" t="str">
        <f>IF(OR($A1164="",INDEX(games!$H:$H,ROW())=""),"",INDEX(games!$H:$H,ROW()))</f>
      </c>
      <c r="Q1164">
        <f>IF(OR($A1164="",$P1164&lt;&gt;"Yes"),"",$D1164+ROW()/1000000)</f>
      </c>
      <c r="T1164">
        <f>IF($Y1164="","",INDEX($B$2:$B$2000,$Y1164))</f>
      </c>
      <c r="U1164">
        <f>IF($Z1164="","",INDEX($B$2:$B$2000,$Z1164))</f>
      </c>
      <c r="V1164">
        <f>IF(OR($T1164="",$U1164=""),"",$U1164-$T1164)</f>
      </c>
      <c r="W1164" t="str">
        <f>IF(TRIM(INDEX(connections!$A:$A,ROW()))="","",TRIM(INDEX(connections!$A:$A,ROW())))</f>
      </c>
      <c r="X1164" t="str">
        <f>IF($W1164="","",TRIM(INDEX(connections!$B:$B,ROW())))</f>
      </c>
      <c r="Y1164">
        <f>IF($W1164="","",IFERROR(MATCH($W1164,$A$2:$A$2000,0),""))</f>
      </c>
      <c r="Z1164">
        <f>IF($X1164="","",IFERROR(MATCH($X1164,$A$2:$A$2000,0),""))</f>
      </c>
      <c r="AA1164" t="str">
        <f>IF($Y1164="","",INDEX($P$2:$P$2000,$Y1164))</f>
      </c>
      <c r="AB1164" t="str">
        <f>IF($Z1164="","",INDEX($P$2:$P$2000,$Z1164))</f>
      </c>
      <c r="AC1164">
        <f>IF(AND($AA1164="Yes",$AB1164="Yes"),1,"")</f>
      </c>
      <c r="AD1164">
        <f>IF(OR($Y1164="",$Z1164=""),"",IF(INDEX($C$2:$C$2000,$Y1164)=INDEX($C$2:$C$2000,$Z1164),0,1))</f>
      </c>
      <c r="AE1164">
        <f>IF($AC1164&lt;&gt;1,"",IF(AND(INDEX($AG$2:$AG$2000,$Y1164)=1,INDEX($AG$2:$AG$2000,$Z1164)=1),1,""))</f>
      </c>
      <c r="AG1164">
        <f>IF($A1164="","",COUNTIFS($W$2:$W$2500,$A1164,$AB$2:$AB$2500,"Yes")+COUNTIFS($X$2:$X$2500,$A1164,$AA$2:$AA$2500,"Yes"))</f>
      </c>
      <c r="AH1164" t="str">
        <f>IF(OR($P1164&lt;&gt;"Yes",N($AG1164)=0),"",IF(AND($AG1164=1,COUNTIFS($W$2:$W$2500,$A1164,$AE$2:$AE$2500,1)+COUNTIFS($X$2:$X$2500,$A1164,$AE$2:$AE$2500,1)&gt;0),"","Yes"))</f>
      </c>
      <c r="AI1164">
        <f>IF($AH1164="Yes",$AG1164,"")</f>
      </c>
      <c r="AJ1164">
        <f>IF($AI1164="","",$AI1164+ROW()/1000000)</f>
      </c>
      <c r="AK1164">
        <f>IF(OR($A1164="",$P1164="Yes",N($AG1164)=0),"",$AG1164+ROW()/1000000)</f>
      </c>
      <c r="AL1164" t="str">
        <f>IF($A1164="","",INDEX(games!$J:$J,ROW())&amp;"")</f>
      </c>
      <c r="AM1164">
        <f>IF($A1164="","",SUMPRODUCT($AO1164:$BD1164,'Map Analysis'!$AP$2^{0,1,2,3,4,5,6,7,8,9,10,11,12,13,14,15}))</f>
      </c>
      <c r="AN1164">
        <f>IF($A1164="","",$AM1164+ROW()/10000000)</f>
      </c>
      <c r="AO1164">
        <f>IF($A1164="","",COUNTIF($W$2:$W$2500,$A1164))</f>
      </c>
      <c r="AP1164">
        <f>IF($A1164="","",SUMIFS($BF$2:$BF$2500,$W$2:$W$2500,$A1164))</f>
      </c>
      <c r="AQ1164">
        <f>IF($A1164="","",SUMIFS($BG$2:$BG$2500,$W$2:$W$2500,$A1164))</f>
      </c>
      <c r="AR1164">
        <f>IF($A1164="","",SUMIFS($BH$2:$BH$2500,$W$2:$W$2500,$A1164))</f>
      </c>
      <c r="AS1164">
        <f>IF($A1164="","",SUMIFS($BI$2:$BI$2500,$W$2:$W$2500,$A1164))</f>
      </c>
      <c r="AT1164">
        <f>IF($A1164="","",SUMIFS($BJ$2:$BJ$2500,$W$2:$W$2500,$A1164))</f>
      </c>
      <c r="AU1164">
        <f>IF($A1164="","",SUMIFS($BK$2:$BK$2500,$W$2:$W$2500,$A1164))</f>
      </c>
      <c r="AV1164">
        <f>IF($A1164="","",SUMIFS($BL$2:$BL$2500,$W$2:$W$2500,$A1164))</f>
      </c>
      <c r="AW1164">
        <f>IF($A1164="","",SUMIFS($BM$2:$BM$2500,$W$2:$W$2500,$A1164))</f>
      </c>
      <c r="AX1164">
        <f>IF($A1164="","",SUMIFS($BN$2:$BN$2500,$W$2:$W$2500,$A1164))</f>
      </c>
      <c r="AY1164">
        <f>IF($A1164="","",SUMIFS($BO$2:$BO$2500,$W$2:$W$2500,$A1164))</f>
      </c>
      <c r="AZ1164">
        <f>IF($A1164="","",SUMIFS($BP$2:$BP$2500,$W$2:$W$2500,$A1164))</f>
      </c>
      <c r="BA1164">
        <f>IF($A1164="","",SUMIFS($BQ$2:$BQ$2500,$W$2:$W$2500,$A1164))</f>
      </c>
      <c r="BB1164">
        <f>IF($A1164="","",SUMIFS($BR$2:$BR$2500,$W$2:$W$2500,$A1164))</f>
      </c>
      <c r="BC1164">
        <f>IF($A1164="","",SUMIFS($BS$2:$BS$2500,$W$2:$W$2500,$A1164))</f>
      </c>
      <c r="BD1164">
        <f>IF($A1164="","",SUMIFS($BT$2:$BT$2500,$W$2:$W$2500,$A1164))</f>
      </c>
      <c r="BF1164">
        <f>IF($Z1164="","",INDEX($AO$2:$AO$2000,$Z1164))</f>
      </c>
      <c r="BG1164">
        <f>IF($Z1164="","",INDEX($AP$2:$AP$2000,$Z1164))</f>
      </c>
      <c r="BH1164">
        <f>IF($Z1164="","",INDEX($AQ$2:$AQ$2000,$Z1164))</f>
      </c>
      <c r="BI1164">
        <f>IF($Z1164="","",INDEX($AR$2:$AR$2000,$Z1164))</f>
      </c>
      <c r="BJ1164">
        <f>IF($Z1164="","",INDEX($AS$2:$AS$2000,$Z1164))</f>
      </c>
      <c r="BK1164">
        <f>IF($Z1164="","",INDEX($AT$2:$AT$2000,$Z1164))</f>
      </c>
      <c r="BL1164">
        <f>IF($Z1164="","",INDEX($AU$2:$AU$2000,$Z1164))</f>
      </c>
      <c r="BM1164">
        <f>IF($Z1164="","",INDEX($AV$2:$AV$2000,$Z1164))</f>
      </c>
      <c r="BN1164">
        <f>IF($Z1164="","",INDEX($AW$2:$AW$2000,$Z1164))</f>
      </c>
      <c r="BO1164">
        <f>IF($Z1164="","",INDEX($AX$2:$AX$2000,$Z1164))</f>
      </c>
      <c r="BP1164">
        <f>IF($Z1164="","",INDEX($AY$2:$AY$2000,$Z1164))</f>
      </c>
      <c r="BQ1164">
        <f>IF($Z1164="","",INDEX($AZ$2:$AZ$2000,$Z1164))</f>
      </c>
      <c r="BR1164">
        <f>IF($Z1164="","",INDEX($BA$2:$BA$2000,$Z1164))</f>
      </c>
      <c r="BS1164">
        <f>IF($Z1164="","",INDEX($BB$2:$BB$2000,$Z1164))</f>
      </c>
      <c r="BT1164">
        <f>IF($Z1164="","",INDEX($BC$2:$BC$2000,$Z1164))</f>
      </c>
      <c r="BV1164">
        <f>IF(OR($A1164="",$P1164&lt;&gt;"Yes",$AH1164="Yes"),"",1+N($AG1164))</f>
      </c>
      <c r="BW1164">
        <f>IF($A1164="","",COUNTIFS($W$2:$W$2500,$A1164,$BZ$2:$BZ$2500,"Yes")+COUNTIFS($X$2:$X$2500,$A1164,$BY$2:$BY$2500,"Yes"))</f>
      </c>
      <c r="BX1164">
        <f>IF(OR($A1164="",$P1164="Yes"),"",IF(N($BW1164)=0,0,1+SUMIFS($CB$2:$CB$2500,$W$2:$W$2500,$A1164)+SUMIFS($CA$2:$CA$2500,$X$2:$X$2500,$A1164)))</f>
      </c>
      <c r="BY1164" t="str">
        <f>IF($Y1164="","",INDEX($AH$2:$AH$2000,$Y1164)&amp;"")</f>
      </c>
      <c r="BZ1164" t="str">
        <f>IF($Z1164="","",INDEX($AH$2:$AH$2000,$Z1164)&amp;"")</f>
      </c>
      <c r="CA1164">
        <f>IF($Y1164="","",INDEX($BV$2:$BV$2000,$Y1164))</f>
      </c>
      <c r="CB1164">
        <f>IF($Z1164="","",INDEX($BV$2:$BV$2000,$Z1164))</f>
      </c>
    </row>
    <row r="1165">
      <c r="A1165" t="str">
        <f>IF(TRIM(INDEX(games!$A:$A,ROW()))="","",TRIM(INDEX(games!$A:$A,ROW())))</f>
      </c>
      <c r="B1165">
        <f>IF(OR($A1165="",INDEX(games!$B:$B,ROW())=""),"",INDEX(games!$B:$B,ROW()))</f>
      </c>
      <c r="C1165" t="str">
        <f>IF(OR($A1165="",INDEX(games!$C:$C,ROW())=""),"",INDEX(games!$C:$C,ROW()))</f>
      </c>
      <c r="D1165">
        <f>IF($A1165="","",COUNTIF($W$2:$W$2500,$A1165)+COUNTIF($X$2:$X$2500,$A1165))</f>
      </c>
      <c r="E1165">
        <f>IF($A1165="","",IFERROR(MATCH($C1165,$R$2:$R$5,0),0))</f>
      </c>
      <c r="F1165">
        <f>IF($A1165="","",MOD(ROW(),34))</f>
      </c>
      <c r="G1165">
        <f>IF($A1165="",NA(),IF($C1165="Action",$B1165,NA()))</f>
      </c>
      <c r="H1165">
        <f>IF($A1165="",NA(),IF($C1165="Action",1+$F1165*0.023,NA()))</f>
      </c>
      <c r="I1165">
        <f>IF($A1165="",NA(),IF($C1165="Strategy",$B1165,NA()))</f>
      </c>
      <c r="J1165">
        <f>IF($A1165="",NA(),IF($C1165="Strategy",2+$F1165*0.023,NA()))</f>
      </c>
      <c r="K1165">
        <f>IF($A1165="",NA(),IF($C1165="Deckbuilder",$B1165,NA()))</f>
      </c>
      <c r="L1165">
        <f>IF($A1165="",NA(),IF($C1165="Deckbuilder",3+$F1165*0.023,NA()))</f>
      </c>
      <c r="M1165">
        <f>IF($A1165="",NA(),IF($C1165="Traditional",$B1165,NA()))</f>
      </c>
      <c r="N1165">
        <f>IF($A1165="",NA(),IF($C1165="Traditional",4+$F1165*0.023,NA()))</f>
      </c>
      <c r="O1165">
        <f>IF($A1165="","",$D1165+ROW()/1000000)</f>
      </c>
      <c r="P1165" t="str">
        <f>IF(OR($A1165="",INDEX(games!$H:$H,ROW())=""),"",INDEX(games!$H:$H,ROW()))</f>
      </c>
      <c r="Q1165">
        <f>IF(OR($A1165="",$P1165&lt;&gt;"Yes"),"",$D1165+ROW()/1000000)</f>
      </c>
      <c r="T1165">
        <f>IF($Y1165="","",INDEX($B$2:$B$2000,$Y1165))</f>
      </c>
      <c r="U1165">
        <f>IF($Z1165="","",INDEX($B$2:$B$2000,$Z1165))</f>
      </c>
      <c r="V1165">
        <f>IF(OR($T1165="",$U1165=""),"",$U1165-$T1165)</f>
      </c>
      <c r="W1165" t="str">
        <f>IF(TRIM(INDEX(connections!$A:$A,ROW()))="","",TRIM(INDEX(connections!$A:$A,ROW())))</f>
      </c>
      <c r="X1165" t="str">
        <f>IF($W1165="","",TRIM(INDEX(connections!$B:$B,ROW())))</f>
      </c>
      <c r="Y1165">
        <f>IF($W1165="","",IFERROR(MATCH($W1165,$A$2:$A$2000,0),""))</f>
      </c>
      <c r="Z1165">
        <f>IF($X1165="","",IFERROR(MATCH($X1165,$A$2:$A$2000,0),""))</f>
      </c>
      <c r="AA1165" t="str">
        <f>IF($Y1165="","",INDEX($P$2:$P$2000,$Y1165))</f>
      </c>
      <c r="AB1165" t="str">
        <f>IF($Z1165="","",INDEX($P$2:$P$2000,$Z1165))</f>
      </c>
      <c r="AC1165">
        <f>IF(AND($AA1165="Yes",$AB1165="Yes"),1,"")</f>
      </c>
      <c r="AD1165">
        <f>IF(OR($Y1165="",$Z1165=""),"",IF(INDEX($C$2:$C$2000,$Y1165)=INDEX($C$2:$C$2000,$Z1165),0,1))</f>
      </c>
      <c r="AE1165">
        <f>IF($AC1165&lt;&gt;1,"",IF(AND(INDEX($AG$2:$AG$2000,$Y1165)=1,INDEX($AG$2:$AG$2000,$Z1165)=1),1,""))</f>
      </c>
      <c r="AG1165">
        <f>IF($A1165="","",COUNTIFS($W$2:$W$2500,$A1165,$AB$2:$AB$2500,"Yes")+COUNTIFS($X$2:$X$2500,$A1165,$AA$2:$AA$2500,"Yes"))</f>
      </c>
      <c r="AH1165" t="str">
        <f>IF(OR($P1165&lt;&gt;"Yes",N($AG1165)=0),"",IF(AND($AG1165=1,COUNTIFS($W$2:$W$2500,$A1165,$AE$2:$AE$2500,1)+COUNTIFS($X$2:$X$2500,$A1165,$AE$2:$AE$2500,1)&gt;0),"","Yes"))</f>
      </c>
      <c r="AI1165">
        <f>IF($AH1165="Yes",$AG1165,"")</f>
      </c>
      <c r="AJ1165">
        <f>IF($AI1165="","",$AI1165+ROW()/1000000)</f>
      </c>
      <c r="AK1165">
        <f>IF(OR($A1165="",$P1165="Yes",N($AG1165)=0),"",$AG1165+ROW()/1000000)</f>
      </c>
      <c r="AL1165" t="str">
        <f>IF($A1165="","",INDEX(games!$J:$J,ROW())&amp;"")</f>
      </c>
      <c r="AM1165">
        <f>IF($A1165="","",SUMPRODUCT($AO1165:$BD1165,'Map Analysis'!$AP$2^{0,1,2,3,4,5,6,7,8,9,10,11,12,13,14,15}))</f>
      </c>
      <c r="AN1165">
        <f>IF($A1165="","",$AM1165+ROW()/10000000)</f>
      </c>
      <c r="AO1165">
        <f>IF($A1165="","",COUNTIF($W$2:$W$2500,$A1165))</f>
      </c>
      <c r="AP1165">
        <f>IF($A1165="","",SUMIFS($BF$2:$BF$2500,$W$2:$W$2500,$A1165))</f>
      </c>
      <c r="AQ1165">
        <f>IF($A1165="","",SUMIFS($BG$2:$BG$2500,$W$2:$W$2500,$A1165))</f>
      </c>
      <c r="AR1165">
        <f>IF($A1165="","",SUMIFS($BH$2:$BH$2500,$W$2:$W$2500,$A1165))</f>
      </c>
      <c r="AS1165">
        <f>IF($A1165="","",SUMIFS($BI$2:$BI$2500,$W$2:$W$2500,$A1165))</f>
      </c>
      <c r="AT1165">
        <f>IF($A1165="","",SUMIFS($BJ$2:$BJ$2500,$W$2:$W$2500,$A1165))</f>
      </c>
      <c r="AU1165">
        <f>IF($A1165="","",SUMIFS($BK$2:$BK$2500,$W$2:$W$2500,$A1165))</f>
      </c>
      <c r="AV1165">
        <f>IF($A1165="","",SUMIFS($BL$2:$BL$2500,$W$2:$W$2500,$A1165))</f>
      </c>
      <c r="AW1165">
        <f>IF($A1165="","",SUMIFS($BM$2:$BM$2500,$W$2:$W$2500,$A1165))</f>
      </c>
      <c r="AX1165">
        <f>IF($A1165="","",SUMIFS($BN$2:$BN$2500,$W$2:$W$2500,$A1165))</f>
      </c>
      <c r="AY1165">
        <f>IF($A1165="","",SUMIFS($BO$2:$BO$2500,$W$2:$W$2500,$A1165))</f>
      </c>
      <c r="AZ1165">
        <f>IF($A1165="","",SUMIFS($BP$2:$BP$2500,$W$2:$W$2500,$A1165))</f>
      </c>
      <c r="BA1165">
        <f>IF($A1165="","",SUMIFS($BQ$2:$BQ$2500,$W$2:$W$2500,$A1165))</f>
      </c>
      <c r="BB1165">
        <f>IF($A1165="","",SUMIFS($BR$2:$BR$2500,$W$2:$W$2500,$A1165))</f>
      </c>
      <c r="BC1165">
        <f>IF($A1165="","",SUMIFS($BS$2:$BS$2500,$W$2:$W$2500,$A1165))</f>
      </c>
      <c r="BD1165">
        <f>IF($A1165="","",SUMIFS($BT$2:$BT$2500,$W$2:$W$2500,$A1165))</f>
      </c>
      <c r="BF1165">
        <f>IF($Z1165="","",INDEX($AO$2:$AO$2000,$Z1165))</f>
      </c>
      <c r="BG1165">
        <f>IF($Z1165="","",INDEX($AP$2:$AP$2000,$Z1165))</f>
      </c>
      <c r="BH1165">
        <f>IF($Z1165="","",INDEX($AQ$2:$AQ$2000,$Z1165))</f>
      </c>
      <c r="BI1165">
        <f>IF($Z1165="","",INDEX($AR$2:$AR$2000,$Z1165))</f>
      </c>
      <c r="BJ1165">
        <f>IF($Z1165="","",INDEX($AS$2:$AS$2000,$Z1165))</f>
      </c>
      <c r="BK1165">
        <f>IF($Z1165="","",INDEX($AT$2:$AT$2000,$Z1165))</f>
      </c>
      <c r="BL1165">
        <f>IF($Z1165="","",INDEX($AU$2:$AU$2000,$Z1165))</f>
      </c>
      <c r="BM1165">
        <f>IF($Z1165="","",INDEX($AV$2:$AV$2000,$Z1165))</f>
      </c>
      <c r="BN1165">
        <f>IF($Z1165="","",INDEX($AW$2:$AW$2000,$Z1165))</f>
      </c>
      <c r="BO1165">
        <f>IF($Z1165="","",INDEX($AX$2:$AX$2000,$Z1165))</f>
      </c>
      <c r="BP1165">
        <f>IF($Z1165="","",INDEX($AY$2:$AY$2000,$Z1165))</f>
      </c>
      <c r="BQ1165">
        <f>IF($Z1165="","",INDEX($AZ$2:$AZ$2000,$Z1165))</f>
      </c>
      <c r="BR1165">
        <f>IF($Z1165="","",INDEX($BA$2:$BA$2000,$Z1165))</f>
      </c>
      <c r="BS1165">
        <f>IF($Z1165="","",INDEX($BB$2:$BB$2000,$Z1165))</f>
      </c>
      <c r="BT1165">
        <f>IF($Z1165="","",INDEX($BC$2:$BC$2000,$Z1165))</f>
      </c>
      <c r="BV1165">
        <f>IF(OR($A1165="",$P1165&lt;&gt;"Yes",$AH1165="Yes"),"",1+N($AG1165))</f>
      </c>
      <c r="BW1165">
        <f>IF($A1165="","",COUNTIFS($W$2:$W$2500,$A1165,$BZ$2:$BZ$2500,"Yes")+COUNTIFS($X$2:$X$2500,$A1165,$BY$2:$BY$2500,"Yes"))</f>
      </c>
      <c r="BX1165">
        <f>IF(OR($A1165="",$P1165="Yes"),"",IF(N($BW1165)=0,0,1+SUMIFS($CB$2:$CB$2500,$W$2:$W$2500,$A1165)+SUMIFS($CA$2:$CA$2500,$X$2:$X$2500,$A1165)))</f>
      </c>
      <c r="BY1165" t="str">
        <f>IF($Y1165="","",INDEX($AH$2:$AH$2000,$Y1165)&amp;"")</f>
      </c>
      <c r="BZ1165" t="str">
        <f>IF($Z1165="","",INDEX($AH$2:$AH$2000,$Z1165)&amp;"")</f>
      </c>
      <c r="CA1165">
        <f>IF($Y1165="","",INDEX($BV$2:$BV$2000,$Y1165))</f>
      </c>
      <c r="CB1165">
        <f>IF($Z1165="","",INDEX($BV$2:$BV$2000,$Z1165))</f>
      </c>
    </row>
    <row r="1166">
      <c r="A1166" t="str">
        <f>IF(TRIM(INDEX(games!$A:$A,ROW()))="","",TRIM(INDEX(games!$A:$A,ROW())))</f>
      </c>
      <c r="B1166">
        <f>IF(OR($A1166="",INDEX(games!$B:$B,ROW())=""),"",INDEX(games!$B:$B,ROW()))</f>
      </c>
      <c r="C1166" t="str">
        <f>IF(OR($A1166="",INDEX(games!$C:$C,ROW())=""),"",INDEX(games!$C:$C,ROW()))</f>
      </c>
      <c r="D1166">
        <f>IF($A1166="","",COUNTIF($W$2:$W$2500,$A1166)+COUNTIF($X$2:$X$2500,$A1166))</f>
      </c>
      <c r="E1166">
        <f>IF($A1166="","",IFERROR(MATCH($C1166,$R$2:$R$5,0),0))</f>
      </c>
      <c r="F1166">
        <f>IF($A1166="","",MOD(ROW(),34))</f>
      </c>
      <c r="G1166">
        <f>IF($A1166="",NA(),IF($C1166="Action",$B1166,NA()))</f>
      </c>
      <c r="H1166">
        <f>IF($A1166="",NA(),IF($C1166="Action",1+$F1166*0.023,NA()))</f>
      </c>
      <c r="I1166">
        <f>IF($A1166="",NA(),IF($C1166="Strategy",$B1166,NA()))</f>
      </c>
      <c r="J1166">
        <f>IF($A1166="",NA(),IF($C1166="Strategy",2+$F1166*0.023,NA()))</f>
      </c>
      <c r="K1166">
        <f>IF($A1166="",NA(),IF($C1166="Deckbuilder",$B1166,NA()))</f>
      </c>
      <c r="L1166">
        <f>IF($A1166="",NA(),IF($C1166="Deckbuilder",3+$F1166*0.023,NA()))</f>
      </c>
      <c r="M1166">
        <f>IF($A1166="",NA(),IF($C1166="Traditional",$B1166,NA()))</f>
      </c>
      <c r="N1166">
        <f>IF($A1166="",NA(),IF($C1166="Traditional",4+$F1166*0.023,NA()))</f>
      </c>
      <c r="O1166">
        <f>IF($A1166="","",$D1166+ROW()/1000000)</f>
      </c>
      <c r="P1166" t="str">
        <f>IF(OR($A1166="",INDEX(games!$H:$H,ROW())=""),"",INDEX(games!$H:$H,ROW()))</f>
      </c>
      <c r="Q1166">
        <f>IF(OR($A1166="",$P1166&lt;&gt;"Yes"),"",$D1166+ROW()/1000000)</f>
      </c>
      <c r="T1166">
        <f>IF($Y1166="","",INDEX($B$2:$B$2000,$Y1166))</f>
      </c>
      <c r="U1166">
        <f>IF($Z1166="","",INDEX($B$2:$B$2000,$Z1166))</f>
      </c>
      <c r="V1166">
        <f>IF(OR($T1166="",$U1166=""),"",$U1166-$T1166)</f>
      </c>
      <c r="W1166" t="str">
        <f>IF(TRIM(INDEX(connections!$A:$A,ROW()))="","",TRIM(INDEX(connections!$A:$A,ROW())))</f>
      </c>
      <c r="X1166" t="str">
        <f>IF($W1166="","",TRIM(INDEX(connections!$B:$B,ROW())))</f>
      </c>
      <c r="Y1166">
        <f>IF($W1166="","",IFERROR(MATCH($W1166,$A$2:$A$2000,0),""))</f>
      </c>
      <c r="Z1166">
        <f>IF($X1166="","",IFERROR(MATCH($X1166,$A$2:$A$2000,0),""))</f>
      </c>
      <c r="AA1166" t="str">
        <f>IF($Y1166="","",INDEX($P$2:$P$2000,$Y1166))</f>
      </c>
      <c r="AB1166" t="str">
        <f>IF($Z1166="","",INDEX($P$2:$P$2000,$Z1166))</f>
      </c>
      <c r="AC1166">
        <f>IF(AND($AA1166="Yes",$AB1166="Yes"),1,"")</f>
      </c>
      <c r="AD1166">
        <f>IF(OR($Y1166="",$Z1166=""),"",IF(INDEX($C$2:$C$2000,$Y1166)=INDEX($C$2:$C$2000,$Z1166),0,1))</f>
      </c>
      <c r="AE1166">
        <f>IF($AC1166&lt;&gt;1,"",IF(AND(INDEX($AG$2:$AG$2000,$Y1166)=1,INDEX($AG$2:$AG$2000,$Z1166)=1),1,""))</f>
      </c>
      <c r="AG1166">
        <f>IF($A1166="","",COUNTIFS($W$2:$W$2500,$A1166,$AB$2:$AB$2500,"Yes")+COUNTIFS($X$2:$X$2500,$A1166,$AA$2:$AA$2500,"Yes"))</f>
      </c>
      <c r="AH1166" t="str">
        <f>IF(OR($P1166&lt;&gt;"Yes",N($AG1166)=0),"",IF(AND($AG1166=1,COUNTIFS($W$2:$W$2500,$A1166,$AE$2:$AE$2500,1)+COUNTIFS($X$2:$X$2500,$A1166,$AE$2:$AE$2500,1)&gt;0),"","Yes"))</f>
      </c>
      <c r="AI1166">
        <f>IF($AH1166="Yes",$AG1166,"")</f>
      </c>
      <c r="AJ1166">
        <f>IF($AI1166="","",$AI1166+ROW()/1000000)</f>
      </c>
      <c r="AK1166">
        <f>IF(OR($A1166="",$P1166="Yes",N($AG1166)=0),"",$AG1166+ROW()/1000000)</f>
      </c>
      <c r="AL1166" t="str">
        <f>IF($A1166="","",INDEX(games!$J:$J,ROW())&amp;"")</f>
      </c>
      <c r="AM1166">
        <f>IF($A1166="","",SUMPRODUCT($AO1166:$BD1166,'Map Analysis'!$AP$2^{0,1,2,3,4,5,6,7,8,9,10,11,12,13,14,15}))</f>
      </c>
      <c r="AN1166">
        <f>IF($A1166="","",$AM1166+ROW()/10000000)</f>
      </c>
      <c r="AO1166">
        <f>IF($A1166="","",COUNTIF($W$2:$W$2500,$A1166))</f>
      </c>
      <c r="AP1166">
        <f>IF($A1166="","",SUMIFS($BF$2:$BF$2500,$W$2:$W$2500,$A1166))</f>
      </c>
      <c r="AQ1166">
        <f>IF($A1166="","",SUMIFS($BG$2:$BG$2500,$W$2:$W$2500,$A1166))</f>
      </c>
      <c r="AR1166">
        <f>IF($A1166="","",SUMIFS($BH$2:$BH$2500,$W$2:$W$2500,$A1166))</f>
      </c>
      <c r="AS1166">
        <f>IF($A1166="","",SUMIFS($BI$2:$BI$2500,$W$2:$W$2500,$A1166))</f>
      </c>
      <c r="AT1166">
        <f>IF($A1166="","",SUMIFS($BJ$2:$BJ$2500,$W$2:$W$2500,$A1166))</f>
      </c>
      <c r="AU1166">
        <f>IF($A1166="","",SUMIFS($BK$2:$BK$2500,$W$2:$W$2500,$A1166))</f>
      </c>
      <c r="AV1166">
        <f>IF($A1166="","",SUMIFS($BL$2:$BL$2500,$W$2:$W$2500,$A1166))</f>
      </c>
      <c r="AW1166">
        <f>IF($A1166="","",SUMIFS($BM$2:$BM$2500,$W$2:$W$2500,$A1166))</f>
      </c>
      <c r="AX1166">
        <f>IF($A1166="","",SUMIFS($BN$2:$BN$2500,$W$2:$W$2500,$A1166))</f>
      </c>
      <c r="AY1166">
        <f>IF($A1166="","",SUMIFS($BO$2:$BO$2500,$W$2:$W$2500,$A1166))</f>
      </c>
      <c r="AZ1166">
        <f>IF($A1166="","",SUMIFS($BP$2:$BP$2500,$W$2:$W$2500,$A1166))</f>
      </c>
      <c r="BA1166">
        <f>IF($A1166="","",SUMIFS($BQ$2:$BQ$2500,$W$2:$W$2500,$A1166))</f>
      </c>
      <c r="BB1166">
        <f>IF($A1166="","",SUMIFS($BR$2:$BR$2500,$W$2:$W$2500,$A1166))</f>
      </c>
      <c r="BC1166">
        <f>IF($A1166="","",SUMIFS($BS$2:$BS$2500,$W$2:$W$2500,$A1166))</f>
      </c>
      <c r="BD1166">
        <f>IF($A1166="","",SUMIFS($BT$2:$BT$2500,$W$2:$W$2500,$A1166))</f>
      </c>
      <c r="BF1166">
        <f>IF($Z1166="","",INDEX($AO$2:$AO$2000,$Z1166))</f>
      </c>
      <c r="BG1166">
        <f>IF($Z1166="","",INDEX($AP$2:$AP$2000,$Z1166))</f>
      </c>
      <c r="BH1166">
        <f>IF($Z1166="","",INDEX($AQ$2:$AQ$2000,$Z1166))</f>
      </c>
      <c r="BI1166">
        <f>IF($Z1166="","",INDEX($AR$2:$AR$2000,$Z1166))</f>
      </c>
      <c r="BJ1166">
        <f>IF($Z1166="","",INDEX($AS$2:$AS$2000,$Z1166))</f>
      </c>
      <c r="BK1166">
        <f>IF($Z1166="","",INDEX($AT$2:$AT$2000,$Z1166))</f>
      </c>
      <c r="BL1166">
        <f>IF($Z1166="","",INDEX($AU$2:$AU$2000,$Z1166))</f>
      </c>
      <c r="BM1166">
        <f>IF($Z1166="","",INDEX($AV$2:$AV$2000,$Z1166))</f>
      </c>
      <c r="BN1166">
        <f>IF($Z1166="","",INDEX($AW$2:$AW$2000,$Z1166))</f>
      </c>
      <c r="BO1166">
        <f>IF($Z1166="","",INDEX($AX$2:$AX$2000,$Z1166))</f>
      </c>
      <c r="BP1166">
        <f>IF($Z1166="","",INDEX($AY$2:$AY$2000,$Z1166))</f>
      </c>
      <c r="BQ1166">
        <f>IF($Z1166="","",INDEX($AZ$2:$AZ$2000,$Z1166))</f>
      </c>
      <c r="BR1166">
        <f>IF($Z1166="","",INDEX($BA$2:$BA$2000,$Z1166))</f>
      </c>
      <c r="BS1166">
        <f>IF($Z1166="","",INDEX($BB$2:$BB$2000,$Z1166))</f>
      </c>
      <c r="BT1166">
        <f>IF($Z1166="","",INDEX($BC$2:$BC$2000,$Z1166))</f>
      </c>
      <c r="BV1166">
        <f>IF(OR($A1166="",$P1166&lt;&gt;"Yes",$AH1166="Yes"),"",1+N($AG1166))</f>
      </c>
      <c r="BW1166">
        <f>IF($A1166="","",COUNTIFS($W$2:$W$2500,$A1166,$BZ$2:$BZ$2500,"Yes")+COUNTIFS($X$2:$X$2500,$A1166,$BY$2:$BY$2500,"Yes"))</f>
      </c>
      <c r="BX1166">
        <f>IF(OR($A1166="",$P1166="Yes"),"",IF(N($BW1166)=0,0,1+SUMIFS($CB$2:$CB$2500,$W$2:$W$2500,$A1166)+SUMIFS($CA$2:$CA$2500,$X$2:$X$2500,$A1166)))</f>
      </c>
      <c r="BY1166" t="str">
        <f>IF($Y1166="","",INDEX($AH$2:$AH$2000,$Y1166)&amp;"")</f>
      </c>
      <c r="BZ1166" t="str">
        <f>IF($Z1166="","",INDEX($AH$2:$AH$2000,$Z1166)&amp;"")</f>
      </c>
      <c r="CA1166">
        <f>IF($Y1166="","",INDEX($BV$2:$BV$2000,$Y1166))</f>
      </c>
      <c r="CB1166">
        <f>IF($Z1166="","",INDEX($BV$2:$BV$2000,$Z1166))</f>
      </c>
    </row>
    <row r="1167">
      <c r="A1167" t="str">
        <f>IF(TRIM(INDEX(games!$A:$A,ROW()))="","",TRIM(INDEX(games!$A:$A,ROW())))</f>
      </c>
      <c r="B1167">
        <f>IF(OR($A1167="",INDEX(games!$B:$B,ROW())=""),"",INDEX(games!$B:$B,ROW()))</f>
      </c>
      <c r="C1167" t="str">
        <f>IF(OR($A1167="",INDEX(games!$C:$C,ROW())=""),"",INDEX(games!$C:$C,ROW()))</f>
      </c>
      <c r="D1167">
        <f>IF($A1167="","",COUNTIF($W$2:$W$2500,$A1167)+COUNTIF($X$2:$X$2500,$A1167))</f>
      </c>
      <c r="E1167">
        <f>IF($A1167="","",IFERROR(MATCH($C1167,$R$2:$R$5,0),0))</f>
      </c>
      <c r="F1167">
        <f>IF($A1167="","",MOD(ROW(),34))</f>
      </c>
      <c r="G1167">
        <f>IF($A1167="",NA(),IF($C1167="Action",$B1167,NA()))</f>
      </c>
      <c r="H1167">
        <f>IF($A1167="",NA(),IF($C1167="Action",1+$F1167*0.023,NA()))</f>
      </c>
      <c r="I1167">
        <f>IF($A1167="",NA(),IF($C1167="Strategy",$B1167,NA()))</f>
      </c>
      <c r="J1167">
        <f>IF($A1167="",NA(),IF($C1167="Strategy",2+$F1167*0.023,NA()))</f>
      </c>
      <c r="K1167">
        <f>IF($A1167="",NA(),IF($C1167="Deckbuilder",$B1167,NA()))</f>
      </c>
      <c r="L1167">
        <f>IF($A1167="",NA(),IF($C1167="Deckbuilder",3+$F1167*0.023,NA()))</f>
      </c>
      <c r="M1167">
        <f>IF($A1167="",NA(),IF($C1167="Traditional",$B1167,NA()))</f>
      </c>
      <c r="N1167">
        <f>IF($A1167="",NA(),IF($C1167="Traditional",4+$F1167*0.023,NA()))</f>
      </c>
      <c r="O1167">
        <f>IF($A1167="","",$D1167+ROW()/1000000)</f>
      </c>
      <c r="P1167" t="str">
        <f>IF(OR($A1167="",INDEX(games!$H:$H,ROW())=""),"",INDEX(games!$H:$H,ROW()))</f>
      </c>
      <c r="Q1167">
        <f>IF(OR($A1167="",$P1167&lt;&gt;"Yes"),"",$D1167+ROW()/1000000)</f>
      </c>
      <c r="T1167">
        <f>IF($Y1167="","",INDEX($B$2:$B$2000,$Y1167))</f>
      </c>
      <c r="U1167">
        <f>IF($Z1167="","",INDEX($B$2:$B$2000,$Z1167))</f>
      </c>
      <c r="V1167">
        <f>IF(OR($T1167="",$U1167=""),"",$U1167-$T1167)</f>
      </c>
      <c r="W1167" t="str">
        <f>IF(TRIM(INDEX(connections!$A:$A,ROW()))="","",TRIM(INDEX(connections!$A:$A,ROW())))</f>
      </c>
      <c r="X1167" t="str">
        <f>IF($W1167="","",TRIM(INDEX(connections!$B:$B,ROW())))</f>
      </c>
      <c r="Y1167">
        <f>IF($W1167="","",IFERROR(MATCH($W1167,$A$2:$A$2000,0),""))</f>
      </c>
      <c r="Z1167">
        <f>IF($X1167="","",IFERROR(MATCH($X1167,$A$2:$A$2000,0),""))</f>
      </c>
      <c r="AA1167" t="str">
        <f>IF($Y1167="","",INDEX($P$2:$P$2000,$Y1167))</f>
      </c>
      <c r="AB1167" t="str">
        <f>IF($Z1167="","",INDEX($P$2:$P$2000,$Z1167))</f>
      </c>
      <c r="AC1167">
        <f>IF(AND($AA1167="Yes",$AB1167="Yes"),1,"")</f>
      </c>
      <c r="AD1167">
        <f>IF(OR($Y1167="",$Z1167=""),"",IF(INDEX($C$2:$C$2000,$Y1167)=INDEX($C$2:$C$2000,$Z1167),0,1))</f>
      </c>
      <c r="AE1167">
        <f>IF($AC1167&lt;&gt;1,"",IF(AND(INDEX($AG$2:$AG$2000,$Y1167)=1,INDEX($AG$2:$AG$2000,$Z1167)=1),1,""))</f>
      </c>
      <c r="AG1167">
        <f>IF($A1167="","",COUNTIFS($W$2:$W$2500,$A1167,$AB$2:$AB$2500,"Yes")+COUNTIFS($X$2:$X$2500,$A1167,$AA$2:$AA$2500,"Yes"))</f>
      </c>
      <c r="AH1167" t="str">
        <f>IF(OR($P1167&lt;&gt;"Yes",N($AG1167)=0),"",IF(AND($AG1167=1,COUNTIFS($W$2:$W$2500,$A1167,$AE$2:$AE$2500,1)+COUNTIFS($X$2:$X$2500,$A1167,$AE$2:$AE$2500,1)&gt;0),"","Yes"))</f>
      </c>
      <c r="AI1167">
        <f>IF($AH1167="Yes",$AG1167,"")</f>
      </c>
      <c r="AJ1167">
        <f>IF($AI1167="","",$AI1167+ROW()/1000000)</f>
      </c>
      <c r="AK1167">
        <f>IF(OR($A1167="",$P1167="Yes",N($AG1167)=0),"",$AG1167+ROW()/1000000)</f>
      </c>
      <c r="AL1167" t="str">
        <f>IF($A1167="","",INDEX(games!$J:$J,ROW())&amp;"")</f>
      </c>
      <c r="AM1167">
        <f>IF($A1167="","",SUMPRODUCT($AO1167:$BD1167,'Map Analysis'!$AP$2^{0,1,2,3,4,5,6,7,8,9,10,11,12,13,14,15}))</f>
      </c>
      <c r="AN1167">
        <f>IF($A1167="","",$AM1167+ROW()/10000000)</f>
      </c>
      <c r="AO1167">
        <f>IF($A1167="","",COUNTIF($W$2:$W$2500,$A1167))</f>
      </c>
      <c r="AP1167">
        <f>IF($A1167="","",SUMIFS($BF$2:$BF$2500,$W$2:$W$2500,$A1167))</f>
      </c>
      <c r="AQ1167">
        <f>IF($A1167="","",SUMIFS($BG$2:$BG$2500,$W$2:$W$2500,$A1167))</f>
      </c>
      <c r="AR1167">
        <f>IF($A1167="","",SUMIFS($BH$2:$BH$2500,$W$2:$W$2500,$A1167))</f>
      </c>
      <c r="AS1167">
        <f>IF($A1167="","",SUMIFS($BI$2:$BI$2500,$W$2:$W$2500,$A1167))</f>
      </c>
      <c r="AT1167">
        <f>IF($A1167="","",SUMIFS($BJ$2:$BJ$2500,$W$2:$W$2500,$A1167))</f>
      </c>
      <c r="AU1167">
        <f>IF($A1167="","",SUMIFS($BK$2:$BK$2500,$W$2:$W$2500,$A1167))</f>
      </c>
      <c r="AV1167">
        <f>IF($A1167="","",SUMIFS($BL$2:$BL$2500,$W$2:$W$2500,$A1167))</f>
      </c>
      <c r="AW1167">
        <f>IF($A1167="","",SUMIFS($BM$2:$BM$2500,$W$2:$W$2500,$A1167))</f>
      </c>
      <c r="AX1167">
        <f>IF($A1167="","",SUMIFS($BN$2:$BN$2500,$W$2:$W$2500,$A1167))</f>
      </c>
      <c r="AY1167">
        <f>IF($A1167="","",SUMIFS($BO$2:$BO$2500,$W$2:$W$2500,$A1167))</f>
      </c>
      <c r="AZ1167">
        <f>IF($A1167="","",SUMIFS($BP$2:$BP$2500,$W$2:$W$2500,$A1167))</f>
      </c>
      <c r="BA1167">
        <f>IF($A1167="","",SUMIFS($BQ$2:$BQ$2500,$W$2:$W$2500,$A1167))</f>
      </c>
      <c r="BB1167">
        <f>IF($A1167="","",SUMIFS($BR$2:$BR$2500,$W$2:$W$2500,$A1167))</f>
      </c>
      <c r="BC1167">
        <f>IF($A1167="","",SUMIFS($BS$2:$BS$2500,$W$2:$W$2500,$A1167))</f>
      </c>
      <c r="BD1167">
        <f>IF($A1167="","",SUMIFS($BT$2:$BT$2500,$W$2:$W$2500,$A1167))</f>
      </c>
      <c r="BF1167">
        <f>IF($Z1167="","",INDEX($AO$2:$AO$2000,$Z1167))</f>
      </c>
      <c r="BG1167">
        <f>IF($Z1167="","",INDEX($AP$2:$AP$2000,$Z1167))</f>
      </c>
      <c r="BH1167">
        <f>IF($Z1167="","",INDEX($AQ$2:$AQ$2000,$Z1167))</f>
      </c>
      <c r="BI1167">
        <f>IF($Z1167="","",INDEX($AR$2:$AR$2000,$Z1167))</f>
      </c>
      <c r="BJ1167">
        <f>IF($Z1167="","",INDEX($AS$2:$AS$2000,$Z1167))</f>
      </c>
      <c r="BK1167">
        <f>IF($Z1167="","",INDEX($AT$2:$AT$2000,$Z1167))</f>
      </c>
      <c r="BL1167">
        <f>IF($Z1167="","",INDEX($AU$2:$AU$2000,$Z1167))</f>
      </c>
      <c r="BM1167">
        <f>IF($Z1167="","",INDEX($AV$2:$AV$2000,$Z1167))</f>
      </c>
      <c r="BN1167">
        <f>IF($Z1167="","",INDEX($AW$2:$AW$2000,$Z1167))</f>
      </c>
      <c r="BO1167">
        <f>IF($Z1167="","",INDEX($AX$2:$AX$2000,$Z1167))</f>
      </c>
      <c r="BP1167">
        <f>IF($Z1167="","",INDEX($AY$2:$AY$2000,$Z1167))</f>
      </c>
      <c r="BQ1167">
        <f>IF($Z1167="","",INDEX($AZ$2:$AZ$2000,$Z1167))</f>
      </c>
      <c r="BR1167">
        <f>IF($Z1167="","",INDEX($BA$2:$BA$2000,$Z1167))</f>
      </c>
      <c r="BS1167">
        <f>IF($Z1167="","",INDEX($BB$2:$BB$2000,$Z1167))</f>
      </c>
      <c r="BT1167">
        <f>IF($Z1167="","",INDEX($BC$2:$BC$2000,$Z1167))</f>
      </c>
      <c r="BV1167">
        <f>IF(OR($A1167="",$P1167&lt;&gt;"Yes",$AH1167="Yes"),"",1+N($AG1167))</f>
      </c>
      <c r="BW1167">
        <f>IF($A1167="","",COUNTIFS($W$2:$W$2500,$A1167,$BZ$2:$BZ$2500,"Yes")+COUNTIFS($X$2:$X$2500,$A1167,$BY$2:$BY$2500,"Yes"))</f>
      </c>
      <c r="BX1167">
        <f>IF(OR($A1167="",$P1167="Yes"),"",IF(N($BW1167)=0,0,1+SUMIFS($CB$2:$CB$2500,$W$2:$W$2500,$A1167)+SUMIFS($CA$2:$CA$2500,$X$2:$X$2500,$A1167)))</f>
      </c>
      <c r="BY1167" t="str">
        <f>IF($Y1167="","",INDEX($AH$2:$AH$2000,$Y1167)&amp;"")</f>
      </c>
      <c r="BZ1167" t="str">
        <f>IF($Z1167="","",INDEX($AH$2:$AH$2000,$Z1167)&amp;"")</f>
      </c>
      <c r="CA1167">
        <f>IF($Y1167="","",INDEX($BV$2:$BV$2000,$Y1167))</f>
      </c>
      <c r="CB1167">
        <f>IF($Z1167="","",INDEX($BV$2:$BV$2000,$Z1167))</f>
      </c>
    </row>
    <row r="1168">
      <c r="A1168" t="str">
        <f>IF(TRIM(INDEX(games!$A:$A,ROW()))="","",TRIM(INDEX(games!$A:$A,ROW())))</f>
      </c>
      <c r="B1168">
        <f>IF(OR($A1168="",INDEX(games!$B:$B,ROW())=""),"",INDEX(games!$B:$B,ROW()))</f>
      </c>
      <c r="C1168" t="str">
        <f>IF(OR($A1168="",INDEX(games!$C:$C,ROW())=""),"",INDEX(games!$C:$C,ROW()))</f>
      </c>
      <c r="D1168">
        <f>IF($A1168="","",COUNTIF($W$2:$W$2500,$A1168)+COUNTIF($X$2:$X$2500,$A1168))</f>
      </c>
      <c r="E1168">
        <f>IF($A1168="","",IFERROR(MATCH($C1168,$R$2:$R$5,0),0))</f>
      </c>
      <c r="F1168">
        <f>IF($A1168="","",MOD(ROW(),34))</f>
      </c>
      <c r="G1168">
        <f>IF($A1168="",NA(),IF($C1168="Action",$B1168,NA()))</f>
      </c>
      <c r="H1168">
        <f>IF($A1168="",NA(),IF($C1168="Action",1+$F1168*0.023,NA()))</f>
      </c>
      <c r="I1168">
        <f>IF($A1168="",NA(),IF($C1168="Strategy",$B1168,NA()))</f>
      </c>
      <c r="J1168">
        <f>IF($A1168="",NA(),IF($C1168="Strategy",2+$F1168*0.023,NA()))</f>
      </c>
      <c r="K1168">
        <f>IF($A1168="",NA(),IF($C1168="Deckbuilder",$B1168,NA()))</f>
      </c>
      <c r="L1168">
        <f>IF($A1168="",NA(),IF($C1168="Deckbuilder",3+$F1168*0.023,NA()))</f>
      </c>
      <c r="M1168">
        <f>IF($A1168="",NA(),IF($C1168="Traditional",$B1168,NA()))</f>
      </c>
      <c r="N1168">
        <f>IF($A1168="",NA(),IF($C1168="Traditional",4+$F1168*0.023,NA()))</f>
      </c>
      <c r="O1168">
        <f>IF($A1168="","",$D1168+ROW()/1000000)</f>
      </c>
      <c r="P1168" t="str">
        <f>IF(OR($A1168="",INDEX(games!$H:$H,ROW())=""),"",INDEX(games!$H:$H,ROW()))</f>
      </c>
      <c r="Q1168">
        <f>IF(OR($A1168="",$P1168&lt;&gt;"Yes"),"",$D1168+ROW()/1000000)</f>
      </c>
      <c r="T1168">
        <f>IF($Y1168="","",INDEX($B$2:$B$2000,$Y1168))</f>
      </c>
      <c r="U1168">
        <f>IF($Z1168="","",INDEX($B$2:$B$2000,$Z1168))</f>
      </c>
      <c r="V1168">
        <f>IF(OR($T1168="",$U1168=""),"",$U1168-$T1168)</f>
      </c>
      <c r="W1168" t="str">
        <f>IF(TRIM(INDEX(connections!$A:$A,ROW()))="","",TRIM(INDEX(connections!$A:$A,ROW())))</f>
      </c>
      <c r="X1168" t="str">
        <f>IF($W1168="","",TRIM(INDEX(connections!$B:$B,ROW())))</f>
      </c>
      <c r="Y1168">
        <f>IF($W1168="","",IFERROR(MATCH($W1168,$A$2:$A$2000,0),""))</f>
      </c>
      <c r="Z1168">
        <f>IF($X1168="","",IFERROR(MATCH($X1168,$A$2:$A$2000,0),""))</f>
      </c>
      <c r="AA1168" t="str">
        <f>IF($Y1168="","",INDEX($P$2:$P$2000,$Y1168))</f>
      </c>
      <c r="AB1168" t="str">
        <f>IF($Z1168="","",INDEX($P$2:$P$2000,$Z1168))</f>
      </c>
      <c r="AC1168">
        <f>IF(AND($AA1168="Yes",$AB1168="Yes"),1,"")</f>
      </c>
      <c r="AD1168">
        <f>IF(OR($Y1168="",$Z1168=""),"",IF(INDEX($C$2:$C$2000,$Y1168)=INDEX($C$2:$C$2000,$Z1168),0,1))</f>
      </c>
      <c r="AE1168">
        <f>IF($AC1168&lt;&gt;1,"",IF(AND(INDEX($AG$2:$AG$2000,$Y1168)=1,INDEX($AG$2:$AG$2000,$Z1168)=1),1,""))</f>
      </c>
      <c r="AG1168">
        <f>IF($A1168="","",COUNTIFS($W$2:$W$2500,$A1168,$AB$2:$AB$2500,"Yes")+COUNTIFS($X$2:$X$2500,$A1168,$AA$2:$AA$2500,"Yes"))</f>
      </c>
      <c r="AH1168" t="str">
        <f>IF(OR($P1168&lt;&gt;"Yes",N($AG1168)=0),"",IF(AND($AG1168=1,COUNTIFS($W$2:$W$2500,$A1168,$AE$2:$AE$2500,1)+COUNTIFS($X$2:$X$2500,$A1168,$AE$2:$AE$2500,1)&gt;0),"","Yes"))</f>
      </c>
      <c r="AI1168">
        <f>IF($AH1168="Yes",$AG1168,"")</f>
      </c>
      <c r="AJ1168">
        <f>IF($AI1168="","",$AI1168+ROW()/1000000)</f>
      </c>
      <c r="AK1168">
        <f>IF(OR($A1168="",$P1168="Yes",N($AG1168)=0),"",$AG1168+ROW()/1000000)</f>
      </c>
      <c r="AL1168" t="str">
        <f>IF($A1168="","",INDEX(games!$J:$J,ROW())&amp;"")</f>
      </c>
      <c r="AM1168">
        <f>IF($A1168="","",SUMPRODUCT($AO1168:$BD1168,'Map Analysis'!$AP$2^{0,1,2,3,4,5,6,7,8,9,10,11,12,13,14,15}))</f>
      </c>
      <c r="AN1168">
        <f>IF($A1168="","",$AM1168+ROW()/10000000)</f>
      </c>
      <c r="AO1168">
        <f>IF($A1168="","",COUNTIF($W$2:$W$2500,$A1168))</f>
      </c>
      <c r="AP1168">
        <f>IF($A1168="","",SUMIFS($BF$2:$BF$2500,$W$2:$W$2500,$A1168))</f>
      </c>
      <c r="AQ1168">
        <f>IF($A1168="","",SUMIFS($BG$2:$BG$2500,$W$2:$W$2500,$A1168))</f>
      </c>
      <c r="AR1168">
        <f>IF($A1168="","",SUMIFS($BH$2:$BH$2500,$W$2:$W$2500,$A1168))</f>
      </c>
      <c r="AS1168">
        <f>IF($A1168="","",SUMIFS($BI$2:$BI$2500,$W$2:$W$2500,$A1168))</f>
      </c>
      <c r="AT1168">
        <f>IF($A1168="","",SUMIFS($BJ$2:$BJ$2500,$W$2:$W$2500,$A1168))</f>
      </c>
      <c r="AU1168">
        <f>IF($A1168="","",SUMIFS($BK$2:$BK$2500,$W$2:$W$2500,$A1168))</f>
      </c>
      <c r="AV1168">
        <f>IF($A1168="","",SUMIFS($BL$2:$BL$2500,$W$2:$W$2500,$A1168))</f>
      </c>
      <c r="AW1168">
        <f>IF($A1168="","",SUMIFS($BM$2:$BM$2500,$W$2:$W$2500,$A1168))</f>
      </c>
      <c r="AX1168">
        <f>IF($A1168="","",SUMIFS($BN$2:$BN$2500,$W$2:$W$2500,$A1168))</f>
      </c>
      <c r="AY1168">
        <f>IF($A1168="","",SUMIFS($BO$2:$BO$2500,$W$2:$W$2500,$A1168))</f>
      </c>
      <c r="AZ1168">
        <f>IF($A1168="","",SUMIFS($BP$2:$BP$2500,$W$2:$W$2500,$A1168))</f>
      </c>
      <c r="BA1168">
        <f>IF($A1168="","",SUMIFS($BQ$2:$BQ$2500,$W$2:$W$2500,$A1168))</f>
      </c>
      <c r="BB1168">
        <f>IF($A1168="","",SUMIFS($BR$2:$BR$2500,$W$2:$W$2500,$A1168))</f>
      </c>
      <c r="BC1168">
        <f>IF($A1168="","",SUMIFS($BS$2:$BS$2500,$W$2:$W$2500,$A1168))</f>
      </c>
      <c r="BD1168">
        <f>IF($A1168="","",SUMIFS($BT$2:$BT$2500,$W$2:$W$2500,$A1168))</f>
      </c>
      <c r="BF1168">
        <f>IF($Z1168="","",INDEX($AO$2:$AO$2000,$Z1168))</f>
      </c>
      <c r="BG1168">
        <f>IF($Z1168="","",INDEX($AP$2:$AP$2000,$Z1168))</f>
      </c>
      <c r="BH1168">
        <f>IF($Z1168="","",INDEX($AQ$2:$AQ$2000,$Z1168))</f>
      </c>
      <c r="BI1168">
        <f>IF($Z1168="","",INDEX($AR$2:$AR$2000,$Z1168))</f>
      </c>
      <c r="BJ1168">
        <f>IF($Z1168="","",INDEX($AS$2:$AS$2000,$Z1168))</f>
      </c>
      <c r="BK1168">
        <f>IF($Z1168="","",INDEX($AT$2:$AT$2000,$Z1168))</f>
      </c>
      <c r="BL1168">
        <f>IF($Z1168="","",INDEX($AU$2:$AU$2000,$Z1168))</f>
      </c>
      <c r="BM1168">
        <f>IF($Z1168="","",INDEX($AV$2:$AV$2000,$Z1168))</f>
      </c>
      <c r="BN1168">
        <f>IF($Z1168="","",INDEX($AW$2:$AW$2000,$Z1168))</f>
      </c>
      <c r="BO1168">
        <f>IF($Z1168="","",INDEX($AX$2:$AX$2000,$Z1168))</f>
      </c>
      <c r="BP1168">
        <f>IF($Z1168="","",INDEX($AY$2:$AY$2000,$Z1168))</f>
      </c>
      <c r="BQ1168">
        <f>IF($Z1168="","",INDEX($AZ$2:$AZ$2000,$Z1168))</f>
      </c>
      <c r="BR1168">
        <f>IF($Z1168="","",INDEX($BA$2:$BA$2000,$Z1168))</f>
      </c>
      <c r="BS1168">
        <f>IF($Z1168="","",INDEX($BB$2:$BB$2000,$Z1168))</f>
      </c>
      <c r="BT1168">
        <f>IF($Z1168="","",INDEX($BC$2:$BC$2000,$Z1168))</f>
      </c>
      <c r="BV1168">
        <f>IF(OR($A1168="",$P1168&lt;&gt;"Yes",$AH1168="Yes"),"",1+N($AG1168))</f>
      </c>
      <c r="BW1168">
        <f>IF($A1168="","",COUNTIFS($W$2:$W$2500,$A1168,$BZ$2:$BZ$2500,"Yes")+COUNTIFS($X$2:$X$2500,$A1168,$BY$2:$BY$2500,"Yes"))</f>
      </c>
      <c r="BX1168">
        <f>IF(OR($A1168="",$P1168="Yes"),"",IF(N($BW1168)=0,0,1+SUMIFS($CB$2:$CB$2500,$W$2:$W$2500,$A1168)+SUMIFS($CA$2:$CA$2500,$X$2:$X$2500,$A1168)))</f>
      </c>
      <c r="BY1168" t="str">
        <f>IF($Y1168="","",INDEX($AH$2:$AH$2000,$Y1168)&amp;"")</f>
      </c>
      <c r="BZ1168" t="str">
        <f>IF($Z1168="","",INDEX($AH$2:$AH$2000,$Z1168)&amp;"")</f>
      </c>
      <c r="CA1168">
        <f>IF($Y1168="","",INDEX($BV$2:$BV$2000,$Y1168))</f>
      </c>
      <c r="CB1168">
        <f>IF($Z1168="","",INDEX($BV$2:$BV$2000,$Z1168))</f>
      </c>
    </row>
    <row r="1169">
      <c r="A1169" t="str">
        <f>IF(TRIM(INDEX(games!$A:$A,ROW()))="","",TRIM(INDEX(games!$A:$A,ROW())))</f>
      </c>
      <c r="B1169">
        <f>IF(OR($A1169="",INDEX(games!$B:$B,ROW())=""),"",INDEX(games!$B:$B,ROW()))</f>
      </c>
      <c r="C1169" t="str">
        <f>IF(OR($A1169="",INDEX(games!$C:$C,ROW())=""),"",INDEX(games!$C:$C,ROW()))</f>
      </c>
      <c r="D1169">
        <f>IF($A1169="","",COUNTIF($W$2:$W$2500,$A1169)+COUNTIF($X$2:$X$2500,$A1169))</f>
      </c>
      <c r="E1169">
        <f>IF($A1169="","",IFERROR(MATCH($C1169,$R$2:$R$5,0),0))</f>
      </c>
      <c r="F1169">
        <f>IF($A1169="","",MOD(ROW(),34))</f>
      </c>
      <c r="G1169">
        <f>IF($A1169="",NA(),IF($C1169="Action",$B1169,NA()))</f>
      </c>
      <c r="H1169">
        <f>IF($A1169="",NA(),IF($C1169="Action",1+$F1169*0.023,NA()))</f>
      </c>
      <c r="I1169">
        <f>IF($A1169="",NA(),IF($C1169="Strategy",$B1169,NA()))</f>
      </c>
      <c r="J1169">
        <f>IF($A1169="",NA(),IF($C1169="Strategy",2+$F1169*0.023,NA()))</f>
      </c>
      <c r="K1169">
        <f>IF($A1169="",NA(),IF($C1169="Deckbuilder",$B1169,NA()))</f>
      </c>
      <c r="L1169">
        <f>IF($A1169="",NA(),IF($C1169="Deckbuilder",3+$F1169*0.023,NA()))</f>
      </c>
      <c r="M1169">
        <f>IF($A1169="",NA(),IF($C1169="Traditional",$B1169,NA()))</f>
      </c>
      <c r="N1169">
        <f>IF($A1169="",NA(),IF($C1169="Traditional",4+$F1169*0.023,NA()))</f>
      </c>
      <c r="O1169">
        <f>IF($A1169="","",$D1169+ROW()/1000000)</f>
      </c>
      <c r="P1169" t="str">
        <f>IF(OR($A1169="",INDEX(games!$H:$H,ROW())=""),"",INDEX(games!$H:$H,ROW()))</f>
      </c>
      <c r="Q1169">
        <f>IF(OR($A1169="",$P1169&lt;&gt;"Yes"),"",$D1169+ROW()/1000000)</f>
      </c>
      <c r="T1169">
        <f>IF($Y1169="","",INDEX($B$2:$B$2000,$Y1169))</f>
      </c>
      <c r="U1169">
        <f>IF($Z1169="","",INDEX($B$2:$B$2000,$Z1169))</f>
      </c>
      <c r="V1169">
        <f>IF(OR($T1169="",$U1169=""),"",$U1169-$T1169)</f>
      </c>
      <c r="W1169" t="str">
        <f>IF(TRIM(INDEX(connections!$A:$A,ROW()))="","",TRIM(INDEX(connections!$A:$A,ROW())))</f>
      </c>
      <c r="X1169" t="str">
        <f>IF($W1169="","",TRIM(INDEX(connections!$B:$B,ROW())))</f>
      </c>
      <c r="Y1169">
        <f>IF($W1169="","",IFERROR(MATCH($W1169,$A$2:$A$2000,0),""))</f>
      </c>
      <c r="Z1169">
        <f>IF($X1169="","",IFERROR(MATCH($X1169,$A$2:$A$2000,0),""))</f>
      </c>
      <c r="AA1169" t="str">
        <f>IF($Y1169="","",INDEX($P$2:$P$2000,$Y1169))</f>
      </c>
      <c r="AB1169" t="str">
        <f>IF($Z1169="","",INDEX($P$2:$P$2000,$Z1169))</f>
      </c>
      <c r="AC1169">
        <f>IF(AND($AA1169="Yes",$AB1169="Yes"),1,"")</f>
      </c>
      <c r="AD1169">
        <f>IF(OR($Y1169="",$Z1169=""),"",IF(INDEX($C$2:$C$2000,$Y1169)=INDEX($C$2:$C$2000,$Z1169),0,1))</f>
      </c>
      <c r="AE1169">
        <f>IF($AC1169&lt;&gt;1,"",IF(AND(INDEX($AG$2:$AG$2000,$Y1169)=1,INDEX($AG$2:$AG$2000,$Z1169)=1),1,""))</f>
      </c>
      <c r="AG1169">
        <f>IF($A1169="","",COUNTIFS($W$2:$W$2500,$A1169,$AB$2:$AB$2500,"Yes")+COUNTIFS($X$2:$X$2500,$A1169,$AA$2:$AA$2500,"Yes"))</f>
      </c>
      <c r="AH1169" t="str">
        <f>IF(OR($P1169&lt;&gt;"Yes",N($AG1169)=0),"",IF(AND($AG1169=1,COUNTIFS($W$2:$W$2500,$A1169,$AE$2:$AE$2500,1)+COUNTIFS($X$2:$X$2500,$A1169,$AE$2:$AE$2500,1)&gt;0),"","Yes"))</f>
      </c>
      <c r="AI1169">
        <f>IF($AH1169="Yes",$AG1169,"")</f>
      </c>
      <c r="AJ1169">
        <f>IF($AI1169="","",$AI1169+ROW()/1000000)</f>
      </c>
      <c r="AK1169">
        <f>IF(OR($A1169="",$P1169="Yes",N($AG1169)=0),"",$AG1169+ROW()/1000000)</f>
      </c>
      <c r="AL1169" t="str">
        <f>IF($A1169="","",INDEX(games!$J:$J,ROW())&amp;"")</f>
      </c>
      <c r="AM1169">
        <f>IF($A1169="","",SUMPRODUCT($AO1169:$BD1169,'Map Analysis'!$AP$2^{0,1,2,3,4,5,6,7,8,9,10,11,12,13,14,15}))</f>
      </c>
      <c r="AN1169">
        <f>IF($A1169="","",$AM1169+ROW()/10000000)</f>
      </c>
      <c r="AO1169">
        <f>IF($A1169="","",COUNTIF($W$2:$W$2500,$A1169))</f>
      </c>
      <c r="AP1169">
        <f>IF($A1169="","",SUMIFS($BF$2:$BF$2500,$W$2:$W$2500,$A1169))</f>
      </c>
      <c r="AQ1169">
        <f>IF($A1169="","",SUMIFS($BG$2:$BG$2500,$W$2:$W$2500,$A1169))</f>
      </c>
      <c r="AR1169">
        <f>IF($A1169="","",SUMIFS($BH$2:$BH$2500,$W$2:$W$2500,$A1169))</f>
      </c>
      <c r="AS1169">
        <f>IF($A1169="","",SUMIFS($BI$2:$BI$2500,$W$2:$W$2500,$A1169))</f>
      </c>
      <c r="AT1169">
        <f>IF($A1169="","",SUMIFS($BJ$2:$BJ$2500,$W$2:$W$2500,$A1169))</f>
      </c>
      <c r="AU1169">
        <f>IF($A1169="","",SUMIFS($BK$2:$BK$2500,$W$2:$W$2500,$A1169))</f>
      </c>
      <c r="AV1169">
        <f>IF($A1169="","",SUMIFS($BL$2:$BL$2500,$W$2:$W$2500,$A1169))</f>
      </c>
      <c r="AW1169">
        <f>IF($A1169="","",SUMIFS($BM$2:$BM$2500,$W$2:$W$2500,$A1169))</f>
      </c>
      <c r="AX1169">
        <f>IF($A1169="","",SUMIFS($BN$2:$BN$2500,$W$2:$W$2500,$A1169))</f>
      </c>
      <c r="AY1169">
        <f>IF($A1169="","",SUMIFS($BO$2:$BO$2500,$W$2:$W$2500,$A1169))</f>
      </c>
      <c r="AZ1169">
        <f>IF($A1169="","",SUMIFS($BP$2:$BP$2500,$W$2:$W$2500,$A1169))</f>
      </c>
      <c r="BA1169">
        <f>IF($A1169="","",SUMIFS($BQ$2:$BQ$2500,$W$2:$W$2500,$A1169))</f>
      </c>
      <c r="BB1169">
        <f>IF($A1169="","",SUMIFS($BR$2:$BR$2500,$W$2:$W$2500,$A1169))</f>
      </c>
      <c r="BC1169">
        <f>IF($A1169="","",SUMIFS($BS$2:$BS$2500,$W$2:$W$2500,$A1169))</f>
      </c>
      <c r="BD1169">
        <f>IF($A1169="","",SUMIFS($BT$2:$BT$2500,$W$2:$W$2500,$A1169))</f>
      </c>
      <c r="BF1169">
        <f>IF($Z1169="","",INDEX($AO$2:$AO$2000,$Z1169))</f>
      </c>
      <c r="BG1169">
        <f>IF($Z1169="","",INDEX($AP$2:$AP$2000,$Z1169))</f>
      </c>
      <c r="BH1169">
        <f>IF($Z1169="","",INDEX($AQ$2:$AQ$2000,$Z1169))</f>
      </c>
      <c r="BI1169">
        <f>IF($Z1169="","",INDEX($AR$2:$AR$2000,$Z1169))</f>
      </c>
      <c r="BJ1169">
        <f>IF($Z1169="","",INDEX($AS$2:$AS$2000,$Z1169))</f>
      </c>
      <c r="BK1169">
        <f>IF($Z1169="","",INDEX($AT$2:$AT$2000,$Z1169))</f>
      </c>
      <c r="BL1169">
        <f>IF($Z1169="","",INDEX($AU$2:$AU$2000,$Z1169))</f>
      </c>
      <c r="BM1169">
        <f>IF($Z1169="","",INDEX($AV$2:$AV$2000,$Z1169))</f>
      </c>
      <c r="BN1169">
        <f>IF($Z1169="","",INDEX($AW$2:$AW$2000,$Z1169))</f>
      </c>
      <c r="BO1169">
        <f>IF($Z1169="","",INDEX($AX$2:$AX$2000,$Z1169))</f>
      </c>
      <c r="BP1169">
        <f>IF($Z1169="","",INDEX($AY$2:$AY$2000,$Z1169))</f>
      </c>
      <c r="BQ1169">
        <f>IF($Z1169="","",INDEX($AZ$2:$AZ$2000,$Z1169))</f>
      </c>
      <c r="BR1169">
        <f>IF($Z1169="","",INDEX($BA$2:$BA$2000,$Z1169))</f>
      </c>
      <c r="BS1169">
        <f>IF($Z1169="","",INDEX($BB$2:$BB$2000,$Z1169))</f>
      </c>
      <c r="BT1169">
        <f>IF($Z1169="","",INDEX($BC$2:$BC$2000,$Z1169))</f>
      </c>
      <c r="BV1169">
        <f>IF(OR($A1169="",$P1169&lt;&gt;"Yes",$AH1169="Yes"),"",1+N($AG1169))</f>
      </c>
      <c r="BW1169">
        <f>IF($A1169="","",COUNTIFS($W$2:$W$2500,$A1169,$BZ$2:$BZ$2500,"Yes")+COUNTIFS($X$2:$X$2500,$A1169,$BY$2:$BY$2500,"Yes"))</f>
      </c>
      <c r="BX1169">
        <f>IF(OR($A1169="",$P1169="Yes"),"",IF(N($BW1169)=0,0,1+SUMIFS($CB$2:$CB$2500,$W$2:$W$2500,$A1169)+SUMIFS($CA$2:$CA$2500,$X$2:$X$2500,$A1169)))</f>
      </c>
      <c r="BY1169" t="str">
        <f>IF($Y1169="","",INDEX($AH$2:$AH$2000,$Y1169)&amp;"")</f>
      </c>
      <c r="BZ1169" t="str">
        <f>IF($Z1169="","",INDEX($AH$2:$AH$2000,$Z1169)&amp;"")</f>
      </c>
      <c r="CA1169">
        <f>IF($Y1169="","",INDEX($BV$2:$BV$2000,$Y1169))</f>
      </c>
      <c r="CB1169">
        <f>IF($Z1169="","",INDEX($BV$2:$BV$2000,$Z1169))</f>
      </c>
    </row>
    <row r="1170">
      <c r="A1170" t="str">
        <f>IF(TRIM(INDEX(games!$A:$A,ROW()))="","",TRIM(INDEX(games!$A:$A,ROW())))</f>
      </c>
      <c r="B1170">
        <f>IF(OR($A1170="",INDEX(games!$B:$B,ROW())=""),"",INDEX(games!$B:$B,ROW()))</f>
      </c>
      <c r="C1170" t="str">
        <f>IF(OR($A1170="",INDEX(games!$C:$C,ROW())=""),"",INDEX(games!$C:$C,ROW()))</f>
      </c>
      <c r="D1170">
        <f>IF($A1170="","",COUNTIF($W$2:$W$2500,$A1170)+COUNTIF($X$2:$X$2500,$A1170))</f>
      </c>
      <c r="E1170">
        <f>IF($A1170="","",IFERROR(MATCH($C1170,$R$2:$R$5,0),0))</f>
      </c>
      <c r="F1170">
        <f>IF($A1170="","",MOD(ROW(),34))</f>
      </c>
      <c r="G1170">
        <f>IF($A1170="",NA(),IF($C1170="Action",$B1170,NA()))</f>
      </c>
      <c r="H1170">
        <f>IF($A1170="",NA(),IF($C1170="Action",1+$F1170*0.023,NA()))</f>
      </c>
      <c r="I1170">
        <f>IF($A1170="",NA(),IF($C1170="Strategy",$B1170,NA()))</f>
      </c>
      <c r="J1170">
        <f>IF($A1170="",NA(),IF($C1170="Strategy",2+$F1170*0.023,NA()))</f>
      </c>
      <c r="K1170">
        <f>IF($A1170="",NA(),IF($C1170="Deckbuilder",$B1170,NA()))</f>
      </c>
      <c r="L1170">
        <f>IF($A1170="",NA(),IF($C1170="Deckbuilder",3+$F1170*0.023,NA()))</f>
      </c>
      <c r="M1170">
        <f>IF($A1170="",NA(),IF($C1170="Traditional",$B1170,NA()))</f>
      </c>
      <c r="N1170">
        <f>IF($A1170="",NA(),IF($C1170="Traditional",4+$F1170*0.023,NA()))</f>
      </c>
      <c r="O1170">
        <f>IF($A1170="","",$D1170+ROW()/1000000)</f>
      </c>
      <c r="P1170" t="str">
        <f>IF(OR($A1170="",INDEX(games!$H:$H,ROW())=""),"",INDEX(games!$H:$H,ROW()))</f>
      </c>
      <c r="Q1170">
        <f>IF(OR($A1170="",$P1170&lt;&gt;"Yes"),"",$D1170+ROW()/1000000)</f>
      </c>
      <c r="T1170">
        <f>IF($Y1170="","",INDEX($B$2:$B$2000,$Y1170))</f>
      </c>
      <c r="U1170">
        <f>IF($Z1170="","",INDEX($B$2:$B$2000,$Z1170))</f>
      </c>
      <c r="V1170">
        <f>IF(OR($T1170="",$U1170=""),"",$U1170-$T1170)</f>
      </c>
      <c r="W1170" t="str">
        <f>IF(TRIM(INDEX(connections!$A:$A,ROW()))="","",TRIM(INDEX(connections!$A:$A,ROW())))</f>
      </c>
      <c r="X1170" t="str">
        <f>IF($W1170="","",TRIM(INDEX(connections!$B:$B,ROW())))</f>
      </c>
      <c r="Y1170">
        <f>IF($W1170="","",IFERROR(MATCH($W1170,$A$2:$A$2000,0),""))</f>
      </c>
      <c r="Z1170">
        <f>IF($X1170="","",IFERROR(MATCH($X1170,$A$2:$A$2000,0),""))</f>
      </c>
      <c r="AA1170" t="str">
        <f>IF($Y1170="","",INDEX($P$2:$P$2000,$Y1170))</f>
      </c>
      <c r="AB1170" t="str">
        <f>IF($Z1170="","",INDEX($P$2:$P$2000,$Z1170))</f>
      </c>
      <c r="AC1170">
        <f>IF(AND($AA1170="Yes",$AB1170="Yes"),1,"")</f>
      </c>
      <c r="AD1170">
        <f>IF(OR($Y1170="",$Z1170=""),"",IF(INDEX($C$2:$C$2000,$Y1170)=INDEX($C$2:$C$2000,$Z1170),0,1))</f>
      </c>
      <c r="AE1170">
        <f>IF($AC1170&lt;&gt;1,"",IF(AND(INDEX($AG$2:$AG$2000,$Y1170)=1,INDEX($AG$2:$AG$2000,$Z1170)=1),1,""))</f>
      </c>
      <c r="AG1170">
        <f>IF($A1170="","",COUNTIFS($W$2:$W$2500,$A1170,$AB$2:$AB$2500,"Yes")+COUNTIFS($X$2:$X$2500,$A1170,$AA$2:$AA$2500,"Yes"))</f>
      </c>
      <c r="AH1170" t="str">
        <f>IF(OR($P1170&lt;&gt;"Yes",N($AG1170)=0),"",IF(AND($AG1170=1,COUNTIFS($W$2:$W$2500,$A1170,$AE$2:$AE$2500,1)+COUNTIFS($X$2:$X$2500,$A1170,$AE$2:$AE$2500,1)&gt;0),"","Yes"))</f>
      </c>
      <c r="AI1170">
        <f>IF($AH1170="Yes",$AG1170,"")</f>
      </c>
      <c r="AJ1170">
        <f>IF($AI1170="","",$AI1170+ROW()/1000000)</f>
      </c>
      <c r="AK1170">
        <f>IF(OR($A1170="",$P1170="Yes",N($AG1170)=0),"",$AG1170+ROW()/1000000)</f>
      </c>
      <c r="AL1170" t="str">
        <f>IF($A1170="","",INDEX(games!$J:$J,ROW())&amp;"")</f>
      </c>
      <c r="AM1170">
        <f>IF($A1170="","",SUMPRODUCT($AO1170:$BD1170,'Map Analysis'!$AP$2^{0,1,2,3,4,5,6,7,8,9,10,11,12,13,14,15}))</f>
      </c>
      <c r="AN1170">
        <f>IF($A1170="","",$AM1170+ROW()/10000000)</f>
      </c>
      <c r="AO1170">
        <f>IF($A1170="","",COUNTIF($W$2:$W$2500,$A1170))</f>
      </c>
      <c r="AP1170">
        <f>IF($A1170="","",SUMIFS($BF$2:$BF$2500,$W$2:$W$2500,$A1170))</f>
      </c>
      <c r="AQ1170">
        <f>IF($A1170="","",SUMIFS($BG$2:$BG$2500,$W$2:$W$2500,$A1170))</f>
      </c>
      <c r="AR1170">
        <f>IF($A1170="","",SUMIFS($BH$2:$BH$2500,$W$2:$W$2500,$A1170))</f>
      </c>
      <c r="AS1170">
        <f>IF($A1170="","",SUMIFS($BI$2:$BI$2500,$W$2:$W$2500,$A1170))</f>
      </c>
      <c r="AT1170">
        <f>IF($A1170="","",SUMIFS($BJ$2:$BJ$2500,$W$2:$W$2500,$A1170))</f>
      </c>
      <c r="AU1170">
        <f>IF($A1170="","",SUMIFS($BK$2:$BK$2500,$W$2:$W$2500,$A1170))</f>
      </c>
      <c r="AV1170">
        <f>IF($A1170="","",SUMIFS($BL$2:$BL$2500,$W$2:$W$2500,$A1170))</f>
      </c>
      <c r="AW1170">
        <f>IF($A1170="","",SUMIFS($BM$2:$BM$2500,$W$2:$W$2500,$A1170))</f>
      </c>
      <c r="AX1170">
        <f>IF($A1170="","",SUMIFS($BN$2:$BN$2500,$W$2:$W$2500,$A1170))</f>
      </c>
      <c r="AY1170">
        <f>IF($A1170="","",SUMIFS($BO$2:$BO$2500,$W$2:$W$2500,$A1170))</f>
      </c>
      <c r="AZ1170">
        <f>IF($A1170="","",SUMIFS($BP$2:$BP$2500,$W$2:$W$2500,$A1170))</f>
      </c>
      <c r="BA1170">
        <f>IF($A1170="","",SUMIFS($BQ$2:$BQ$2500,$W$2:$W$2500,$A1170))</f>
      </c>
      <c r="BB1170">
        <f>IF($A1170="","",SUMIFS($BR$2:$BR$2500,$W$2:$W$2500,$A1170))</f>
      </c>
      <c r="BC1170">
        <f>IF($A1170="","",SUMIFS($BS$2:$BS$2500,$W$2:$W$2500,$A1170))</f>
      </c>
      <c r="BD1170">
        <f>IF($A1170="","",SUMIFS($BT$2:$BT$2500,$W$2:$W$2500,$A1170))</f>
      </c>
      <c r="BF1170">
        <f>IF($Z1170="","",INDEX($AO$2:$AO$2000,$Z1170))</f>
      </c>
      <c r="BG1170">
        <f>IF($Z1170="","",INDEX($AP$2:$AP$2000,$Z1170))</f>
      </c>
      <c r="BH1170">
        <f>IF($Z1170="","",INDEX($AQ$2:$AQ$2000,$Z1170))</f>
      </c>
      <c r="BI1170">
        <f>IF($Z1170="","",INDEX($AR$2:$AR$2000,$Z1170))</f>
      </c>
      <c r="BJ1170">
        <f>IF($Z1170="","",INDEX($AS$2:$AS$2000,$Z1170))</f>
      </c>
      <c r="BK1170">
        <f>IF($Z1170="","",INDEX($AT$2:$AT$2000,$Z1170))</f>
      </c>
      <c r="BL1170">
        <f>IF($Z1170="","",INDEX($AU$2:$AU$2000,$Z1170))</f>
      </c>
      <c r="BM1170">
        <f>IF($Z1170="","",INDEX($AV$2:$AV$2000,$Z1170))</f>
      </c>
      <c r="BN1170">
        <f>IF($Z1170="","",INDEX($AW$2:$AW$2000,$Z1170))</f>
      </c>
      <c r="BO1170">
        <f>IF($Z1170="","",INDEX($AX$2:$AX$2000,$Z1170))</f>
      </c>
      <c r="BP1170">
        <f>IF($Z1170="","",INDEX($AY$2:$AY$2000,$Z1170))</f>
      </c>
      <c r="BQ1170">
        <f>IF($Z1170="","",INDEX($AZ$2:$AZ$2000,$Z1170))</f>
      </c>
      <c r="BR1170">
        <f>IF($Z1170="","",INDEX($BA$2:$BA$2000,$Z1170))</f>
      </c>
      <c r="BS1170">
        <f>IF($Z1170="","",INDEX($BB$2:$BB$2000,$Z1170))</f>
      </c>
      <c r="BT1170">
        <f>IF($Z1170="","",INDEX($BC$2:$BC$2000,$Z1170))</f>
      </c>
      <c r="BV1170">
        <f>IF(OR($A1170="",$P1170&lt;&gt;"Yes",$AH1170="Yes"),"",1+N($AG1170))</f>
      </c>
      <c r="BW1170">
        <f>IF($A1170="","",COUNTIFS($W$2:$W$2500,$A1170,$BZ$2:$BZ$2500,"Yes")+COUNTIFS($X$2:$X$2500,$A1170,$BY$2:$BY$2500,"Yes"))</f>
      </c>
      <c r="BX1170">
        <f>IF(OR($A1170="",$P1170="Yes"),"",IF(N($BW1170)=0,0,1+SUMIFS($CB$2:$CB$2500,$W$2:$W$2500,$A1170)+SUMIFS($CA$2:$CA$2500,$X$2:$X$2500,$A1170)))</f>
      </c>
      <c r="BY1170" t="str">
        <f>IF($Y1170="","",INDEX($AH$2:$AH$2000,$Y1170)&amp;"")</f>
      </c>
      <c r="BZ1170" t="str">
        <f>IF($Z1170="","",INDEX($AH$2:$AH$2000,$Z1170)&amp;"")</f>
      </c>
      <c r="CA1170">
        <f>IF($Y1170="","",INDEX($BV$2:$BV$2000,$Y1170))</f>
      </c>
      <c r="CB1170">
        <f>IF($Z1170="","",INDEX($BV$2:$BV$2000,$Z1170))</f>
      </c>
    </row>
    <row r="1171">
      <c r="A1171" t="str">
        <f>IF(TRIM(INDEX(games!$A:$A,ROW()))="","",TRIM(INDEX(games!$A:$A,ROW())))</f>
      </c>
      <c r="B1171">
        <f>IF(OR($A1171="",INDEX(games!$B:$B,ROW())=""),"",INDEX(games!$B:$B,ROW()))</f>
      </c>
      <c r="C1171" t="str">
        <f>IF(OR($A1171="",INDEX(games!$C:$C,ROW())=""),"",INDEX(games!$C:$C,ROW()))</f>
      </c>
      <c r="D1171">
        <f>IF($A1171="","",COUNTIF($W$2:$W$2500,$A1171)+COUNTIF($X$2:$X$2500,$A1171))</f>
      </c>
      <c r="E1171">
        <f>IF($A1171="","",IFERROR(MATCH($C1171,$R$2:$R$5,0),0))</f>
      </c>
      <c r="F1171">
        <f>IF($A1171="","",MOD(ROW(),34))</f>
      </c>
      <c r="G1171">
        <f>IF($A1171="",NA(),IF($C1171="Action",$B1171,NA()))</f>
      </c>
      <c r="H1171">
        <f>IF($A1171="",NA(),IF($C1171="Action",1+$F1171*0.023,NA()))</f>
      </c>
      <c r="I1171">
        <f>IF($A1171="",NA(),IF($C1171="Strategy",$B1171,NA()))</f>
      </c>
      <c r="J1171">
        <f>IF($A1171="",NA(),IF($C1171="Strategy",2+$F1171*0.023,NA()))</f>
      </c>
      <c r="K1171">
        <f>IF($A1171="",NA(),IF($C1171="Deckbuilder",$B1171,NA()))</f>
      </c>
      <c r="L1171">
        <f>IF($A1171="",NA(),IF($C1171="Deckbuilder",3+$F1171*0.023,NA()))</f>
      </c>
      <c r="M1171">
        <f>IF($A1171="",NA(),IF($C1171="Traditional",$B1171,NA()))</f>
      </c>
      <c r="N1171">
        <f>IF($A1171="",NA(),IF($C1171="Traditional",4+$F1171*0.023,NA()))</f>
      </c>
      <c r="O1171">
        <f>IF($A1171="","",$D1171+ROW()/1000000)</f>
      </c>
      <c r="P1171" t="str">
        <f>IF(OR($A1171="",INDEX(games!$H:$H,ROW())=""),"",INDEX(games!$H:$H,ROW()))</f>
      </c>
      <c r="Q1171">
        <f>IF(OR($A1171="",$P1171&lt;&gt;"Yes"),"",$D1171+ROW()/1000000)</f>
      </c>
      <c r="T1171">
        <f>IF($Y1171="","",INDEX($B$2:$B$2000,$Y1171))</f>
      </c>
      <c r="U1171">
        <f>IF($Z1171="","",INDEX($B$2:$B$2000,$Z1171))</f>
      </c>
      <c r="V1171">
        <f>IF(OR($T1171="",$U1171=""),"",$U1171-$T1171)</f>
      </c>
      <c r="W1171" t="str">
        <f>IF(TRIM(INDEX(connections!$A:$A,ROW()))="","",TRIM(INDEX(connections!$A:$A,ROW())))</f>
      </c>
      <c r="X1171" t="str">
        <f>IF($W1171="","",TRIM(INDEX(connections!$B:$B,ROW())))</f>
      </c>
      <c r="Y1171">
        <f>IF($W1171="","",IFERROR(MATCH($W1171,$A$2:$A$2000,0),""))</f>
      </c>
      <c r="Z1171">
        <f>IF($X1171="","",IFERROR(MATCH($X1171,$A$2:$A$2000,0),""))</f>
      </c>
      <c r="AA1171" t="str">
        <f>IF($Y1171="","",INDEX($P$2:$P$2000,$Y1171))</f>
      </c>
      <c r="AB1171" t="str">
        <f>IF($Z1171="","",INDEX($P$2:$P$2000,$Z1171))</f>
      </c>
      <c r="AC1171">
        <f>IF(AND($AA1171="Yes",$AB1171="Yes"),1,"")</f>
      </c>
      <c r="AD1171">
        <f>IF(OR($Y1171="",$Z1171=""),"",IF(INDEX($C$2:$C$2000,$Y1171)=INDEX($C$2:$C$2000,$Z1171),0,1))</f>
      </c>
      <c r="AE1171">
        <f>IF($AC1171&lt;&gt;1,"",IF(AND(INDEX($AG$2:$AG$2000,$Y1171)=1,INDEX($AG$2:$AG$2000,$Z1171)=1),1,""))</f>
      </c>
      <c r="AG1171">
        <f>IF($A1171="","",COUNTIFS($W$2:$W$2500,$A1171,$AB$2:$AB$2500,"Yes")+COUNTIFS($X$2:$X$2500,$A1171,$AA$2:$AA$2500,"Yes"))</f>
      </c>
      <c r="AH1171" t="str">
        <f>IF(OR($P1171&lt;&gt;"Yes",N($AG1171)=0),"",IF(AND($AG1171=1,COUNTIFS($W$2:$W$2500,$A1171,$AE$2:$AE$2500,1)+COUNTIFS($X$2:$X$2500,$A1171,$AE$2:$AE$2500,1)&gt;0),"","Yes"))</f>
      </c>
      <c r="AI1171">
        <f>IF($AH1171="Yes",$AG1171,"")</f>
      </c>
      <c r="AJ1171">
        <f>IF($AI1171="","",$AI1171+ROW()/1000000)</f>
      </c>
      <c r="AK1171">
        <f>IF(OR($A1171="",$P1171="Yes",N($AG1171)=0),"",$AG1171+ROW()/1000000)</f>
      </c>
      <c r="AL1171" t="str">
        <f>IF($A1171="","",INDEX(games!$J:$J,ROW())&amp;"")</f>
      </c>
      <c r="AM1171">
        <f>IF($A1171="","",SUMPRODUCT($AO1171:$BD1171,'Map Analysis'!$AP$2^{0,1,2,3,4,5,6,7,8,9,10,11,12,13,14,15}))</f>
      </c>
      <c r="AN1171">
        <f>IF($A1171="","",$AM1171+ROW()/10000000)</f>
      </c>
      <c r="AO1171">
        <f>IF($A1171="","",COUNTIF($W$2:$W$2500,$A1171))</f>
      </c>
      <c r="AP1171">
        <f>IF($A1171="","",SUMIFS($BF$2:$BF$2500,$W$2:$W$2500,$A1171))</f>
      </c>
      <c r="AQ1171">
        <f>IF($A1171="","",SUMIFS($BG$2:$BG$2500,$W$2:$W$2500,$A1171))</f>
      </c>
      <c r="AR1171">
        <f>IF($A1171="","",SUMIFS($BH$2:$BH$2500,$W$2:$W$2500,$A1171))</f>
      </c>
      <c r="AS1171">
        <f>IF($A1171="","",SUMIFS($BI$2:$BI$2500,$W$2:$W$2500,$A1171))</f>
      </c>
      <c r="AT1171">
        <f>IF($A1171="","",SUMIFS($BJ$2:$BJ$2500,$W$2:$W$2500,$A1171))</f>
      </c>
      <c r="AU1171">
        <f>IF($A1171="","",SUMIFS($BK$2:$BK$2500,$W$2:$W$2500,$A1171))</f>
      </c>
      <c r="AV1171">
        <f>IF($A1171="","",SUMIFS($BL$2:$BL$2500,$W$2:$W$2500,$A1171))</f>
      </c>
      <c r="AW1171">
        <f>IF($A1171="","",SUMIFS($BM$2:$BM$2500,$W$2:$W$2500,$A1171))</f>
      </c>
      <c r="AX1171">
        <f>IF($A1171="","",SUMIFS($BN$2:$BN$2500,$W$2:$W$2500,$A1171))</f>
      </c>
      <c r="AY1171">
        <f>IF($A1171="","",SUMIFS($BO$2:$BO$2500,$W$2:$W$2500,$A1171))</f>
      </c>
      <c r="AZ1171">
        <f>IF($A1171="","",SUMIFS($BP$2:$BP$2500,$W$2:$W$2500,$A1171))</f>
      </c>
      <c r="BA1171">
        <f>IF($A1171="","",SUMIFS($BQ$2:$BQ$2500,$W$2:$W$2500,$A1171))</f>
      </c>
      <c r="BB1171">
        <f>IF($A1171="","",SUMIFS($BR$2:$BR$2500,$W$2:$W$2500,$A1171))</f>
      </c>
      <c r="BC1171">
        <f>IF($A1171="","",SUMIFS($BS$2:$BS$2500,$W$2:$W$2500,$A1171))</f>
      </c>
      <c r="BD1171">
        <f>IF($A1171="","",SUMIFS($BT$2:$BT$2500,$W$2:$W$2500,$A1171))</f>
      </c>
      <c r="BF1171">
        <f>IF($Z1171="","",INDEX($AO$2:$AO$2000,$Z1171))</f>
      </c>
      <c r="BG1171">
        <f>IF($Z1171="","",INDEX($AP$2:$AP$2000,$Z1171))</f>
      </c>
      <c r="BH1171">
        <f>IF($Z1171="","",INDEX($AQ$2:$AQ$2000,$Z1171))</f>
      </c>
      <c r="BI1171">
        <f>IF($Z1171="","",INDEX($AR$2:$AR$2000,$Z1171))</f>
      </c>
      <c r="BJ1171">
        <f>IF($Z1171="","",INDEX($AS$2:$AS$2000,$Z1171))</f>
      </c>
      <c r="BK1171">
        <f>IF($Z1171="","",INDEX($AT$2:$AT$2000,$Z1171))</f>
      </c>
      <c r="BL1171">
        <f>IF($Z1171="","",INDEX($AU$2:$AU$2000,$Z1171))</f>
      </c>
      <c r="BM1171">
        <f>IF($Z1171="","",INDEX($AV$2:$AV$2000,$Z1171))</f>
      </c>
      <c r="BN1171">
        <f>IF($Z1171="","",INDEX($AW$2:$AW$2000,$Z1171))</f>
      </c>
      <c r="BO1171">
        <f>IF($Z1171="","",INDEX($AX$2:$AX$2000,$Z1171))</f>
      </c>
      <c r="BP1171">
        <f>IF($Z1171="","",INDEX($AY$2:$AY$2000,$Z1171))</f>
      </c>
      <c r="BQ1171">
        <f>IF($Z1171="","",INDEX($AZ$2:$AZ$2000,$Z1171))</f>
      </c>
      <c r="BR1171">
        <f>IF($Z1171="","",INDEX($BA$2:$BA$2000,$Z1171))</f>
      </c>
      <c r="BS1171">
        <f>IF($Z1171="","",INDEX($BB$2:$BB$2000,$Z1171))</f>
      </c>
      <c r="BT1171">
        <f>IF($Z1171="","",INDEX($BC$2:$BC$2000,$Z1171))</f>
      </c>
      <c r="BV1171">
        <f>IF(OR($A1171="",$P1171&lt;&gt;"Yes",$AH1171="Yes"),"",1+N($AG1171))</f>
      </c>
      <c r="BW1171">
        <f>IF($A1171="","",COUNTIFS($W$2:$W$2500,$A1171,$BZ$2:$BZ$2500,"Yes")+COUNTIFS($X$2:$X$2500,$A1171,$BY$2:$BY$2500,"Yes"))</f>
      </c>
      <c r="BX1171">
        <f>IF(OR($A1171="",$P1171="Yes"),"",IF(N($BW1171)=0,0,1+SUMIFS($CB$2:$CB$2500,$W$2:$W$2500,$A1171)+SUMIFS($CA$2:$CA$2500,$X$2:$X$2500,$A1171)))</f>
      </c>
      <c r="BY1171" t="str">
        <f>IF($Y1171="","",INDEX($AH$2:$AH$2000,$Y1171)&amp;"")</f>
      </c>
      <c r="BZ1171" t="str">
        <f>IF($Z1171="","",INDEX($AH$2:$AH$2000,$Z1171)&amp;"")</f>
      </c>
      <c r="CA1171">
        <f>IF($Y1171="","",INDEX($BV$2:$BV$2000,$Y1171))</f>
      </c>
      <c r="CB1171">
        <f>IF($Z1171="","",INDEX($BV$2:$BV$2000,$Z1171))</f>
      </c>
    </row>
    <row r="1172">
      <c r="A1172" t="str">
        <f>IF(TRIM(INDEX(games!$A:$A,ROW()))="","",TRIM(INDEX(games!$A:$A,ROW())))</f>
      </c>
      <c r="B1172">
        <f>IF(OR($A1172="",INDEX(games!$B:$B,ROW())=""),"",INDEX(games!$B:$B,ROW()))</f>
      </c>
      <c r="C1172" t="str">
        <f>IF(OR($A1172="",INDEX(games!$C:$C,ROW())=""),"",INDEX(games!$C:$C,ROW()))</f>
      </c>
      <c r="D1172">
        <f>IF($A1172="","",COUNTIF($W$2:$W$2500,$A1172)+COUNTIF($X$2:$X$2500,$A1172))</f>
      </c>
      <c r="E1172">
        <f>IF($A1172="","",IFERROR(MATCH($C1172,$R$2:$R$5,0),0))</f>
      </c>
      <c r="F1172">
        <f>IF($A1172="","",MOD(ROW(),34))</f>
      </c>
      <c r="G1172">
        <f>IF($A1172="",NA(),IF($C1172="Action",$B1172,NA()))</f>
      </c>
      <c r="H1172">
        <f>IF($A1172="",NA(),IF($C1172="Action",1+$F1172*0.023,NA()))</f>
      </c>
      <c r="I1172">
        <f>IF($A1172="",NA(),IF($C1172="Strategy",$B1172,NA()))</f>
      </c>
      <c r="J1172">
        <f>IF($A1172="",NA(),IF($C1172="Strategy",2+$F1172*0.023,NA()))</f>
      </c>
      <c r="K1172">
        <f>IF($A1172="",NA(),IF($C1172="Deckbuilder",$B1172,NA()))</f>
      </c>
      <c r="L1172">
        <f>IF($A1172="",NA(),IF($C1172="Deckbuilder",3+$F1172*0.023,NA()))</f>
      </c>
      <c r="M1172">
        <f>IF($A1172="",NA(),IF($C1172="Traditional",$B1172,NA()))</f>
      </c>
      <c r="N1172">
        <f>IF($A1172="",NA(),IF($C1172="Traditional",4+$F1172*0.023,NA()))</f>
      </c>
      <c r="O1172">
        <f>IF($A1172="","",$D1172+ROW()/1000000)</f>
      </c>
      <c r="P1172" t="str">
        <f>IF(OR($A1172="",INDEX(games!$H:$H,ROW())=""),"",INDEX(games!$H:$H,ROW()))</f>
      </c>
      <c r="Q1172">
        <f>IF(OR($A1172="",$P1172&lt;&gt;"Yes"),"",$D1172+ROW()/1000000)</f>
      </c>
      <c r="T1172">
        <f>IF($Y1172="","",INDEX($B$2:$B$2000,$Y1172))</f>
      </c>
      <c r="U1172">
        <f>IF($Z1172="","",INDEX($B$2:$B$2000,$Z1172))</f>
      </c>
      <c r="V1172">
        <f>IF(OR($T1172="",$U1172=""),"",$U1172-$T1172)</f>
      </c>
      <c r="W1172" t="str">
        <f>IF(TRIM(INDEX(connections!$A:$A,ROW()))="","",TRIM(INDEX(connections!$A:$A,ROW())))</f>
      </c>
      <c r="X1172" t="str">
        <f>IF($W1172="","",TRIM(INDEX(connections!$B:$B,ROW())))</f>
      </c>
      <c r="Y1172">
        <f>IF($W1172="","",IFERROR(MATCH($W1172,$A$2:$A$2000,0),""))</f>
      </c>
      <c r="Z1172">
        <f>IF($X1172="","",IFERROR(MATCH($X1172,$A$2:$A$2000,0),""))</f>
      </c>
      <c r="AA1172" t="str">
        <f>IF($Y1172="","",INDEX($P$2:$P$2000,$Y1172))</f>
      </c>
      <c r="AB1172" t="str">
        <f>IF($Z1172="","",INDEX($P$2:$P$2000,$Z1172))</f>
      </c>
      <c r="AC1172">
        <f>IF(AND($AA1172="Yes",$AB1172="Yes"),1,"")</f>
      </c>
      <c r="AD1172">
        <f>IF(OR($Y1172="",$Z1172=""),"",IF(INDEX($C$2:$C$2000,$Y1172)=INDEX($C$2:$C$2000,$Z1172),0,1))</f>
      </c>
      <c r="AE1172">
        <f>IF($AC1172&lt;&gt;1,"",IF(AND(INDEX($AG$2:$AG$2000,$Y1172)=1,INDEX($AG$2:$AG$2000,$Z1172)=1),1,""))</f>
      </c>
      <c r="AG1172">
        <f>IF($A1172="","",COUNTIFS($W$2:$W$2500,$A1172,$AB$2:$AB$2500,"Yes")+COUNTIFS($X$2:$X$2500,$A1172,$AA$2:$AA$2500,"Yes"))</f>
      </c>
      <c r="AH1172" t="str">
        <f>IF(OR($P1172&lt;&gt;"Yes",N($AG1172)=0),"",IF(AND($AG1172=1,COUNTIFS($W$2:$W$2500,$A1172,$AE$2:$AE$2500,1)+COUNTIFS($X$2:$X$2500,$A1172,$AE$2:$AE$2500,1)&gt;0),"","Yes"))</f>
      </c>
      <c r="AI1172">
        <f>IF($AH1172="Yes",$AG1172,"")</f>
      </c>
      <c r="AJ1172">
        <f>IF($AI1172="","",$AI1172+ROW()/1000000)</f>
      </c>
      <c r="AK1172">
        <f>IF(OR($A1172="",$P1172="Yes",N($AG1172)=0),"",$AG1172+ROW()/1000000)</f>
      </c>
      <c r="AL1172" t="str">
        <f>IF($A1172="","",INDEX(games!$J:$J,ROW())&amp;"")</f>
      </c>
      <c r="AM1172">
        <f>IF($A1172="","",SUMPRODUCT($AO1172:$BD1172,'Map Analysis'!$AP$2^{0,1,2,3,4,5,6,7,8,9,10,11,12,13,14,15}))</f>
      </c>
      <c r="AN1172">
        <f>IF($A1172="","",$AM1172+ROW()/10000000)</f>
      </c>
      <c r="AO1172">
        <f>IF($A1172="","",COUNTIF($W$2:$W$2500,$A1172))</f>
      </c>
      <c r="AP1172">
        <f>IF($A1172="","",SUMIFS($BF$2:$BF$2500,$W$2:$W$2500,$A1172))</f>
      </c>
      <c r="AQ1172">
        <f>IF($A1172="","",SUMIFS($BG$2:$BG$2500,$W$2:$W$2500,$A1172))</f>
      </c>
      <c r="AR1172">
        <f>IF($A1172="","",SUMIFS($BH$2:$BH$2500,$W$2:$W$2500,$A1172))</f>
      </c>
      <c r="AS1172">
        <f>IF($A1172="","",SUMIFS($BI$2:$BI$2500,$W$2:$W$2500,$A1172))</f>
      </c>
      <c r="AT1172">
        <f>IF($A1172="","",SUMIFS($BJ$2:$BJ$2500,$W$2:$W$2500,$A1172))</f>
      </c>
      <c r="AU1172">
        <f>IF($A1172="","",SUMIFS($BK$2:$BK$2500,$W$2:$W$2500,$A1172))</f>
      </c>
      <c r="AV1172">
        <f>IF($A1172="","",SUMIFS($BL$2:$BL$2500,$W$2:$W$2500,$A1172))</f>
      </c>
      <c r="AW1172">
        <f>IF($A1172="","",SUMIFS($BM$2:$BM$2500,$W$2:$W$2500,$A1172))</f>
      </c>
      <c r="AX1172">
        <f>IF($A1172="","",SUMIFS($BN$2:$BN$2500,$W$2:$W$2500,$A1172))</f>
      </c>
      <c r="AY1172">
        <f>IF($A1172="","",SUMIFS($BO$2:$BO$2500,$W$2:$W$2500,$A1172))</f>
      </c>
      <c r="AZ1172">
        <f>IF($A1172="","",SUMIFS($BP$2:$BP$2500,$W$2:$W$2500,$A1172))</f>
      </c>
      <c r="BA1172">
        <f>IF($A1172="","",SUMIFS($BQ$2:$BQ$2500,$W$2:$W$2500,$A1172))</f>
      </c>
      <c r="BB1172">
        <f>IF($A1172="","",SUMIFS($BR$2:$BR$2500,$W$2:$W$2500,$A1172))</f>
      </c>
      <c r="BC1172">
        <f>IF($A1172="","",SUMIFS($BS$2:$BS$2500,$W$2:$W$2500,$A1172))</f>
      </c>
      <c r="BD1172">
        <f>IF($A1172="","",SUMIFS($BT$2:$BT$2500,$W$2:$W$2500,$A1172))</f>
      </c>
      <c r="BF1172">
        <f>IF($Z1172="","",INDEX($AO$2:$AO$2000,$Z1172))</f>
      </c>
      <c r="BG1172">
        <f>IF($Z1172="","",INDEX($AP$2:$AP$2000,$Z1172))</f>
      </c>
      <c r="BH1172">
        <f>IF($Z1172="","",INDEX($AQ$2:$AQ$2000,$Z1172))</f>
      </c>
      <c r="BI1172">
        <f>IF($Z1172="","",INDEX($AR$2:$AR$2000,$Z1172))</f>
      </c>
      <c r="BJ1172">
        <f>IF($Z1172="","",INDEX($AS$2:$AS$2000,$Z1172))</f>
      </c>
      <c r="BK1172">
        <f>IF($Z1172="","",INDEX($AT$2:$AT$2000,$Z1172))</f>
      </c>
      <c r="BL1172">
        <f>IF($Z1172="","",INDEX($AU$2:$AU$2000,$Z1172))</f>
      </c>
      <c r="BM1172">
        <f>IF($Z1172="","",INDEX($AV$2:$AV$2000,$Z1172))</f>
      </c>
      <c r="BN1172">
        <f>IF($Z1172="","",INDEX($AW$2:$AW$2000,$Z1172))</f>
      </c>
      <c r="BO1172">
        <f>IF($Z1172="","",INDEX($AX$2:$AX$2000,$Z1172))</f>
      </c>
      <c r="BP1172">
        <f>IF($Z1172="","",INDEX($AY$2:$AY$2000,$Z1172))</f>
      </c>
      <c r="BQ1172">
        <f>IF($Z1172="","",INDEX($AZ$2:$AZ$2000,$Z1172))</f>
      </c>
      <c r="BR1172">
        <f>IF($Z1172="","",INDEX($BA$2:$BA$2000,$Z1172))</f>
      </c>
      <c r="BS1172">
        <f>IF($Z1172="","",INDEX($BB$2:$BB$2000,$Z1172))</f>
      </c>
      <c r="BT1172">
        <f>IF($Z1172="","",INDEX($BC$2:$BC$2000,$Z1172))</f>
      </c>
      <c r="BV1172">
        <f>IF(OR($A1172="",$P1172&lt;&gt;"Yes",$AH1172="Yes"),"",1+N($AG1172))</f>
      </c>
      <c r="BW1172">
        <f>IF($A1172="","",COUNTIFS($W$2:$W$2500,$A1172,$BZ$2:$BZ$2500,"Yes")+COUNTIFS($X$2:$X$2500,$A1172,$BY$2:$BY$2500,"Yes"))</f>
      </c>
      <c r="BX1172">
        <f>IF(OR($A1172="",$P1172="Yes"),"",IF(N($BW1172)=0,0,1+SUMIFS($CB$2:$CB$2500,$W$2:$W$2500,$A1172)+SUMIFS($CA$2:$CA$2500,$X$2:$X$2500,$A1172)))</f>
      </c>
      <c r="BY1172" t="str">
        <f>IF($Y1172="","",INDEX($AH$2:$AH$2000,$Y1172)&amp;"")</f>
      </c>
      <c r="BZ1172" t="str">
        <f>IF($Z1172="","",INDEX($AH$2:$AH$2000,$Z1172)&amp;"")</f>
      </c>
      <c r="CA1172">
        <f>IF($Y1172="","",INDEX($BV$2:$BV$2000,$Y1172))</f>
      </c>
      <c r="CB1172">
        <f>IF($Z1172="","",INDEX($BV$2:$BV$2000,$Z1172))</f>
      </c>
    </row>
    <row r="1173">
      <c r="A1173" t="str">
        <f>IF(TRIM(INDEX(games!$A:$A,ROW()))="","",TRIM(INDEX(games!$A:$A,ROW())))</f>
      </c>
      <c r="B1173">
        <f>IF(OR($A1173="",INDEX(games!$B:$B,ROW())=""),"",INDEX(games!$B:$B,ROW()))</f>
      </c>
      <c r="C1173" t="str">
        <f>IF(OR($A1173="",INDEX(games!$C:$C,ROW())=""),"",INDEX(games!$C:$C,ROW()))</f>
      </c>
      <c r="D1173">
        <f>IF($A1173="","",COUNTIF($W$2:$W$2500,$A1173)+COUNTIF($X$2:$X$2500,$A1173))</f>
      </c>
      <c r="E1173">
        <f>IF($A1173="","",IFERROR(MATCH($C1173,$R$2:$R$5,0),0))</f>
      </c>
      <c r="F1173">
        <f>IF($A1173="","",MOD(ROW(),34))</f>
      </c>
      <c r="G1173">
        <f>IF($A1173="",NA(),IF($C1173="Action",$B1173,NA()))</f>
      </c>
      <c r="H1173">
        <f>IF($A1173="",NA(),IF($C1173="Action",1+$F1173*0.023,NA()))</f>
      </c>
      <c r="I1173">
        <f>IF($A1173="",NA(),IF($C1173="Strategy",$B1173,NA()))</f>
      </c>
      <c r="J1173">
        <f>IF($A1173="",NA(),IF($C1173="Strategy",2+$F1173*0.023,NA()))</f>
      </c>
      <c r="K1173">
        <f>IF($A1173="",NA(),IF($C1173="Deckbuilder",$B1173,NA()))</f>
      </c>
      <c r="L1173">
        <f>IF($A1173="",NA(),IF($C1173="Deckbuilder",3+$F1173*0.023,NA()))</f>
      </c>
      <c r="M1173">
        <f>IF($A1173="",NA(),IF($C1173="Traditional",$B1173,NA()))</f>
      </c>
      <c r="N1173">
        <f>IF($A1173="",NA(),IF($C1173="Traditional",4+$F1173*0.023,NA()))</f>
      </c>
      <c r="O1173">
        <f>IF($A1173="","",$D1173+ROW()/1000000)</f>
      </c>
      <c r="P1173" t="str">
        <f>IF(OR($A1173="",INDEX(games!$H:$H,ROW())=""),"",INDEX(games!$H:$H,ROW()))</f>
      </c>
      <c r="Q1173">
        <f>IF(OR($A1173="",$P1173&lt;&gt;"Yes"),"",$D1173+ROW()/1000000)</f>
      </c>
      <c r="T1173">
        <f>IF($Y1173="","",INDEX($B$2:$B$2000,$Y1173))</f>
      </c>
      <c r="U1173">
        <f>IF($Z1173="","",INDEX($B$2:$B$2000,$Z1173))</f>
      </c>
      <c r="V1173">
        <f>IF(OR($T1173="",$U1173=""),"",$U1173-$T1173)</f>
      </c>
      <c r="W1173" t="str">
        <f>IF(TRIM(INDEX(connections!$A:$A,ROW()))="","",TRIM(INDEX(connections!$A:$A,ROW())))</f>
      </c>
      <c r="X1173" t="str">
        <f>IF($W1173="","",TRIM(INDEX(connections!$B:$B,ROW())))</f>
      </c>
      <c r="Y1173">
        <f>IF($W1173="","",IFERROR(MATCH($W1173,$A$2:$A$2000,0),""))</f>
      </c>
      <c r="Z1173">
        <f>IF($X1173="","",IFERROR(MATCH($X1173,$A$2:$A$2000,0),""))</f>
      </c>
      <c r="AA1173" t="str">
        <f>IF($Y1173="","",INDEX($P$2:$P$2000,$Y1173))</f>
      </c>
      <c r="AB1173" t="str">
        <f>IF($Z1173="","",INDEX($P$2:$P$2000,$Z1173))</f>
      </c>
      <c r="AC1173">
        <f>IF(AND($AA1173="Yes",$AB1173="Yes"),1,"")</f>
      </c>
      <c r="AD1173">
        <f>IF(OR($Y1173="",$Z1173=""),"",IF(INDEX($C$2:$C$2000,$Y1173)=INDEX($C$2:$C$2000,$Z1173),0,1))</f>
      </c>
      <c r="AE1173">
        <f>IF($AC1173&lt;&gt;1,"",IF(AND(INDEX($AG$2:$AG$2000,$Y1173)=1,INDEX($AG$2:$AG$2000,$Z1173)=1),1,""))</f>
      </c>
      <c r="AG1173">
        <f>IF($A1173="","",COUNTIFS($W$2:$W$2500,$A1173,$AB$2:$AB$2500,"Yes")+COUNTIFS($X$2:$X$2500,$A1173,$AA$2:$AA$2500,"Yes"))</f>
      </c>
      <c r="AH1173" t="str">
        <f>IF(OR($P1173&lt;&gt;"Yes",N($AG1173)=0),"",IF(AND($AG1173=1,COUNTIFS($W$2:$W$2500,$A1173,$AE$2:$AE$2500,1)+COUNTIFS($X$2:$X$2500,$A1173,$AE$2:$AE$2500,1)&gt;0),"","Yes"))</f>
      </c>
      <c r="AI1173">
        <f>IF($AH1173="Yes",$AG1173,"")</f>
      </c>
      <c r="AJ1173">
        <f>IF($AI1173="","",$AI1173+ROW()/1000000)</f>
      </c>
      <c r="AK1173">
        <f>IF(OR($A1173="",$P1173="Yes",N($AG1173)=0),"",$AG1173+ROW()/1000000)</f>
      </c>
      <c r="AL1173" t="str">
        <f>IF($A1173="","",INDEX(games!$J:$J,ROW())&amp;"")</f>
      </c>
      <c r="AM1173">
        <f>IF($A1173="","",SUMPRODUCT($AO1173:$BD1173,'Map Analysis'!$AP$2^{0,1,2,3,4,5,6,7,8,9,10,11,12,13,14,15}))</f>
      </c>
      <c r="AN1173">
        <f>IF($A1173="","",$AM1173+ROW()/10000000)</f>
      </c>
      <c r="AO1173">
        <f>IF($A1173="","",COUNTIF($W$2:$W$2500,$A1173))</f>
      </c>
      <c r="AP1173">
        <f>IF($A1173="","",SUMIFS($BF$2:$BF$2500,$W$2:$W$2500,$A1173))</f>
      </c>
      <c r="AQ1173">
        <f>IF($A1173="","",SUMIFS($BG$2:$BG$2500,$W$2:$W$2500,$A1173))</f>
      </c>
      <c r="AR1173">
        <f>IF($A1173="","",SUMIFS($BH$2:$BH$2500,$W$2:$W$2500,$A1173))</f>
      </c>
      <c r="AS1173">
        <f>IF($A1173="","",SUMIFS($BI$2:$BI$2500,$W$2:$W$2500,$A1173))</f>
      </c>
      <c r="AT1173">
        <f>IF($A1173="","",SUMIFS($BJ$2:$BJ$2500,$W$2:$W$2500,$A1173))</f>
      </c>
      <c r="AU1173">
        <f>IF($A1173="","",SUMIFS($BK$2:$BK$2500,$W$2:$W$2500,$A1173))</f>
      </c>
      <c r="AV1173">
        <f>IF($A1173="","",SUMIFS($BL$2:$BL$2500,$W$2:$W$2500,$A1173))</f>
      </c>
      <c r="AW1173">
        <f>IF($A1173="","",SUMIFS($BM$2:$BM$2500,$W$2:$W$2500,$A1173))</f>
      </c>
      <c r="AX1173">
        <f>IF($A1173="","",SUMIFS($BN$2:$BN$2500,$W$2:$W$2500,$A1173))</f>
      </c>
      <c r="AY1173">
        <f>IF($A1173="","",SUMIFS($BO$2:$BO$2500,$W$2:$W$2500,$A1173))</f>
      </c>
      <c r="AZ1173">
        <f>IF($A1173="","",SUMIFS($BP$2:$BP$2500,$W$2:$W$2500,$A1173))</f>
      </c>
      <c r="BA1173">
        <f>IF($A1173="","",SUMIFS($BQ$2:$BQ$2500,$W$2:$W$2500,$A1173))</f>
      </c>
      <c r="BB1173">
        <f>IF($A1173="","",SUMIFS($BR$2:$BR$2500,$W$2:$W$2500,$A1173))</f>
      </c>
      <c r="BC1173">
        <f>IF($A1173="","",SUMIFS($BS$2:$BS$2500,$W$2:$W$2500,$A1173))</f>
      </c>
      <c r="BD1173">
        <f>IF($A1173="","",SUMIFS($BT$2:$BT$2500,$W$2:$W$2500,$A1173))</f>
      </c>
      <c r="BF1173">
        <f>IF($Z1173="","",INDEX($AO$2:$AO$2000,$Z1173))</f>
      </c>
      <c r="BG1173">
        <f>IF($Z1173="","",INDEX($AP$2:$AP$2000,$Z1173))</f>
      </c>
      <c r="BH1173">
        <f>IF($Z1173="","",INDEX($AQ$2:$AQ$2000,$Z1173))</f>
      </c>
      <c r="BI1173">
        <f>IF($Z1173="","",INDEX($AR$2:$AR$2000,$Z1173))</f>
      </c>
      <c r="BJ1173">
        <f>IF($Z1173="","",INDEX($AS$2:$AS$2000,$Z1173))</f>
      </c>
      <c r="BK1173">
        <f>IF($Z1173="","",INDEX($AT$2:$AT$2000,$Z1173))</f>
      </c>
      <c r="BL1173">
        <f>IF($Z1173="","",INDEX($AU$2:$AU$2000,$Z1173))</f>
      </c>
      <c r="BM1173">
        <f>IF($Z1173="","",INDEX($AV$2:$AV$2000,$Z1173))</f>
      </c>
      <c r="BN1173">
        <f>IF($Z1173="","",INDEX($AW$2:$AW$2000,$Z1173))</f>
      </c>
      <c r="BO1173">
        <f>IF($Z1173="","",INDEX($AX$2:$AX$2000,$Z1173))</f>
      </c>
      <c r="BP1173">
        <f>IF($Z1173="","",INDEX($AY$2:$AY$2000,$Z1173))</f>
      </c>
      <c r="BQ1173">
        <f>IF($Z1173="","",INDEX($AZ$2:$AZ$2000,$Z1173))</f>
      </c>
      <c r="BR1173">
        <f>IF($Z1173="","",INDEX($BA$2:$BA$2000,$Z1173))</f>
      </c>
      <c r="BS1173">
        <f>IF($Z1173="","",INDEX($BB$2:$BB$2000,$Z1173))</f>
      </c>
      <c r="BT1173">
        <f>IF($Z1173="","",INDEX($BC$2:$BC$2000,$Z1173))</f>
      </c>
      <c r="BV1173">
        <f>IF(OR($A1173="",$P1173&lt;&gt;"Yes",$AH1173="Yes"),"",1+N($AG1173))</f>
      </c>
      <c r="BW1173">
        <f>IF($A1173="","",COUNTIFS($W$2:$W$2500,$A1173,$BZ$2:$BZ$2500,"Yes")+COUNTIFS($X$2:$X$2500,$A1173,$BY$2:$BY$2500,"Yes"))</f>
      </c>
      <c r="BX1173">
        <f>IF(OR($A1173="",$P1173="Yes"),"",IF(N($BW1173)=0,0,1+SUMIFS($CB$2:$CB$2500,$W$2:$W$2500,$A1173)+SUMIFS($CA$2:$CA$2500,$X$2:$X$2500,$A1173)))</f>
      </c>
      <c r="BY1173" t="str">
        <f>IF($Y1173="","",INDEX($AH$2:$AH$2000,$Y1173)&amp;"")</f>
      </c>
      <c r="BZ1173" t="str">
        <f>IF($Z1173="","",INDEX($AH$2:$AH$2000,$Z1173)&amp;"")</f>
      </c>
      <c r="CA1173">
        <f>IF($Y1173="","",INDEX($BV$2:$BV$2000,$Y1173))</f>
      </c>
      <c r="CB1173">
        <f>IF($Z1173="","",INDEX($BV$2:$BV$2000,$Z1173))</f>
      </c>
    </row>
    <row r="1174">
      <c r="A1174" t="str">
        <f>IF(TRIM(INDEX(games!$A:$A,ROW()))="","",TRIM(INDEX(games!$A:$A,ROW())))</f>
      </c>
      <c r="B1174">
        <f>IF(OR($A1174="",INDEX(games!$B:$B,ROW())=""),"",INDEX(games!$B:$B,ROW()))</f>
      </c>
      <c r="C1174" t="str">
        <f>IF(OR($A1174="",INDEX(games!$C:$C,ROW())=""),"",INDEX(games!$C:$C,ROW()))</f>
      </c>
      <c r="D1174">
        <f>IF($A1174="","",COUNTIF($W$2:$W$2500,$A1174)+COUNTIF($X$2:$X$2500,$A1174))</f>
      </c>
      <c r="E1174">
        <f>IF($A1174="","",IFERROR(MATCH($C1174,$R$2:$R$5,0),0))</f>
      </c>
      <c r="F1174">
        <f>IF($A1174="","",MOD(ROW(),34))</f>
      </c>
      <c r="G1174">
        <f>IF($A1174="",NA(),IF($C1174="Action",$B1174,NA()))</f>
      </c>
      <c r="H1174">
        <f>IF($A1174="",NA(),IF($C1174="Action",1+$F1174*0.023,NA()))</f>
      </c>
      <c r="I1174">
        <f>IF($A1174="",NA(),IF($C1174="Strategy",$B1174,NA()))</f>
      </c>
      <c r="J1174">
        <f>IF($A1174="",NA(),IF($C1174="Strategy",2+$F1174*0.023,NA()))</f>
      </c>
      <c r="K1174">
        <f>IF($A1174="",NA(),IF($C1174="Deckbuilder",$B1174,NA()))</f>
      </c>
      <c r="L1174">
        <f>IF($A1174="",NA(),IF($C1174="Deckbuilder",3+$F1174*0.023,NA()))</f>
      </c>
      <c r="M1174">
        <f>IF($A1174="",NA(),IF($C1174="Traditional",$B1174,NA()))</f>
      </c>
      <c r="N1174">
        <f>IF($A1174="",NA(),IF($C1174="Traditional",4+$F1174*0.023,NA()))</f>
      </c>
      <c r="O1174">
        <f>IF($A1174="","",$D1174+ROW()/1000000)</f>
      </c>
      <c r="P1174" t="str">
        <f>IF(OR($A1174="",INDEX(games!$H:$H,ROW())=""),"",INDEX(games!$H:$H,ROW()))</f>
      </c>
      <c r="Q1174">
        <f>IF(OR($A1174="",$P1174&lt;&gt;"Yes"),"",$D1174+ROW()/1000000)</f>
      </c>
      <c r="T1174">
        <f>IF($Y1174="","",INDEX($B$2:$B$2000,$Y1174))</f>
      </c>
      <c r="U1174">
        <f>IF($Z1174="","",INDEX($B$2:$B$2000,$Z1174))</f>
      </c>
      <c r="V1174">
        <f>IF(OR($T1174="",$U1174=""),"",$U1174-$T1174)</f>
      </c>
      <c r="W1174" t="str">
        <f>IF(TRIM(INDEX(connections!$A:$A,ROW()))="","",TRIM(INDEX(connections!$A:$A,ROW())))</f>
      </c>
      <c r="X1174" t="str">
        <f>IF($W1174="","",TRIM(INDEX(connections!$B:$B,ROW())))</f>
      </c>
      <c r="Y1174">
        <f>IF($W1174="","",IFERROR(MATCH($W1174,$A$2:$A$2000,0),""))</f>
      </c>
      <c r="Z1174">
        <f>IF($X1174="","",IFERROR(MATCH($X1174,$A$2:$A$2000,0),""))</f>
      </c>
      <c r="AA1174" t="str">
        <f>IF($Y1174="","",INDEX($P$2:$P$2000,$Y1174))</f>
      </c>
      <c r="AB1174" t="str">
        <f>IF($Z1174="","",INDEX($P$2:$P$2000,$Z1174))</f>
      </c>
      <c r="AC1174">
        <f>IF(AND($AA1174="Yes",$AB1174="Yes"),1,"")</f>
      </c>
      <c r="AD1174">
        <f>IF(OR($Y1174="",$Z1174=""),"",IF(INDEX($C$2:$C$2000,$Y1174)=INDEX($C$2:$C$2000,$Z1174),0,1))</f>
      </c>
      <c r="AE1174">
        <f>IF($AC1174&lt;&gt;1,"",IF(AND(INDEX($AG$2:$AG$2000,$Y1174)=1,INDEX($AG$2:$AG$2000,$Z1174)=1),1,""))</f>
      </c>
      <c r="AG1174">
        <f>IF($A1174="","",COUNTIFS($W$2:$W$2500,$A1174,$AB$2:$AB$2500,"Yes")+COUNTIFS($X$2:$X$2500,$A1174,$AA$2:$AA$2500,"Yes"))</f>
      </c>
      <c r="AH1174" t="str">
        <f>IF(OR($P1174&lt;&gt;"Yes",N($AG1174)=0),"",IF(AND($AG1174=1,COUNTIFS($W$2:$W$2500,$A1174,$AE$2:$AE$2500,1)+COUNTIFS($X$2:$X$2500,$A1174,$AE$2:$AE$2500,1)&gt;0),"","Yes"))</f>
      </c>
      <c r="AI1174">
        <f>IF($AH1174="Yes",$AG1174,"")</f>
      </c>
      <c r="AJ1174">
        <f>IF($AI1174="","",$AI1174+ROW()/1000000)</f>
      </c>
      <c r="AK1174">
        <f>IF(OR($A1174="",$P1174="Yes",N($AG1174)=0),"",$AG1174+ROW()/1000000)</f>
      </c>
      <c r="AL1174" t="str">
        <f>IF($A1174="","",INDEX(games!$J:$J,ROW())&amp;"")</f>
      </c>
      <c r="AM1174">
        <f>IF($A1174="","",SUMPRODUCT($AO1174:$BD1174,'Map Analysis'!$AP$2^{0,1,2,3,4,5,6,7,8,9,10,11,12,13,14,15}))</f>
      </c>
      <c r="AN1174">
        <f>IF($A1174="","",$AM1174+ROW()/10000000)</f>
      </c>
      <c r="AO1174">
        <f>IF($A1174="","",COUNTIF($W$2:$W$2500,$A1174))</f>
      </c>
      <c r="AP1174">
        <f>IF($A1174="","",SUMIFS($BF$2:$BF$2500,$W$2:$W$2500,$A1174))</f>
      </c>
      <c r="AQ1174">
        <f>IF($A1174="","",SUMIFS($BG$2:$BG$2500,$W$2:$W$2500,$A1174))</f>
      </c>
      <c r="AR1174">
        <f>IF($A1174="","",SUMIFS($BH$2:$BH$2500,$W$2:$W$2500,$A1174))</f>
      </c>
      <c r="AS1174">
        <f>IF($A1174="","",SUMIFS($BI$2:$BI$2500,$W$2:$W$2500,$A1174))</f>
      </c>
      <c r="AT1174">
        <f>IF($A1174="","",SUMIFS($BJ$2:$BJ$2500,$W$2:$W$2500,$A1174))</f>
      </c>
      <c r="AU1174">
        <f>IF($A1174="","",SUMIFS($BK$2:$BK$2500,$W$2:$W$2500,$A1174))</f>
      </c>
      <c r="AV1174">
        <f>IF($A1174="","",SUMIFS($BL$2:$BL$2500,$W$2:$W$2500,$A1174))</f>
      </c>
      <c r="AW1174">
        <f>IF($A1174="","",SUMIFS($BM$2:$BM$2500,$W$2:$W$2500,$A1174))</f>
      </c>
      <c r="AX1174">
        <f>IF($A1174="","",SUMIFS($BN$2:$BN$2500,$W$2:$W$2500,$A1174))</f>
      </c>
      <c r="AY1174">
        <f>IF($A1174="","",SUMIFS($BO$2:$BO$2500,$W$2:$W$2500,$A1174))</f>
      </c>
      <c r="AZ1174">
        <f>IF($A1174="","",SUMIFS($BP$2:$BP$2500,$W$2:$W$2500,$A1174))</f>
      </c>
      <c r="BA1174">
        <f>IF($A1174="","",SUMIFS($BQ$2:$BQ$2500,$W$2:$W$2500,$A1174))</f>
      </c>
      <c r="BB1174">
        <f>IF($A1174="","",SUMIFS($BR$2:$BR$2500,$W$2:$W$2500,$A1174))</f>
      </c>
      <c r="BC1174">
        <f>IF($A1174="","",SUMIFS($BS$2:$BS$2500,$W$2:$W$2500,$A1174))</f>
      </c>
      <c r="BD1174">
        <f>IF($A1174="","",SUMIFS($BT$2:$BT$2500,$W$2:$W$2500,$A1174))</f>
      </c>
      <c r="BF1174">
        <f>IF($Z1174="","",INDEX($AO$2:$AO$2000,$Z1174))</f>
      </c>
      <c r="BG1174">
        <f>IF($Z1174="","",INDEX($AP$2:$AP$2000,$Z1174))</f>
      </c>
      <c r="BH1174">
        <f>IF($Z1174="","",INDEX($AQ$2:$AQ$2000,$Z1174))</f>
      </c>
      <c r="BI1174">
        <f>IF($Z1174="","",INDEX($AR$2:$AR$2000,$Z1174))</f>
      </c>
      <c r="BJ1174">
        <f>IF($Z1174="","",INDEX($AS$2:$AS$2000,$Z1174))</f>
      </c>
      <c r="BK1174">
        <f>IF($Z1174="","",INDEX($AT$2:$AT$2000,$Z1174))</f>
      </c>
      <c r="BL1174">
        <f>IF($Z1174="","",INDEX($AU$2:$AU$2000,$Z1174))</f>
      </c>
      <c r="BM1174">
        <f>IF($Z1174="","",INDEX($AV$2:$AV$2000,$Z1174))</f>
      </c>
      <c r="BN1174">
        <f>IF($Z1174="","",INDEX($AW$2:$AW$2000,$Z1174))</f>
      </c>
      <c r="BO1174">
        <f>IF($Z1174="","",INDEX($AX$2:$AX$2000,$Z1174))</f>
      </c>
      <c r="BP1174">
        <f>IF($Z1174="","",INDEX($AY$2:$AY$2000,$Z1174))</f>
      </c>
      <c r="BQ1174">
        <f>IF($Z1174="","",INDEX($AZ$2:$AZ$2000,$Z1174))</f>
      </c>
      <c r="BR1174">
        <f>IF($Z1174="","",INDEX($BA$2:$BA$2000,$Z1174))</f>
      </c>
      <c r="BS1174">
        <f>IF($Z1174="","",INDEX($BB$2:$BB$2000,$Z1174))</f>
      </c>
      <c r="BT1174">
        <f>IF($Z1174="","",INDEX($BC$2:$BC$2000,$Z1174))</f>
      </c>
      <c r="BV1174">
        <f>IF(OR($A1174="",$P1174&lt;&gt;"Yes",$AH1174="Yes"),"",1+N($AG1174))</f>
      </c>
      <c r="BW1174">
        <f>IF($A1174="","",COUNTIFS($W$2:$W$2500,$A1174,$BZ$2:$BZ$2500,"Yes")+COUNTIFS($X$2:$X$2500,$A1174,$BY$2:$BY$2500,"Yes"))</f>
      </c>
      <c r="BX1174">
        <f>IF(OR($A1174="",$P1174="Yes"),"",IF(N($BW1174)=0,0,1+SUMIFS($CB$2:$CB$2500,$W$2:$W$2500,$A1174)+SUMIFS($CA$2:$CA$2500,$X$2:$X$2500,$A1174)))</f>
      </c>
      <c r="BY1174" t="str">
        <f>IF($Y1174="","",INDEX($AH$2:$AH$2000,$Y1174)&amp;"")</f>
      </c>
      <c r="BZ1174" t="str">
        <f>IF($Z1174="","",INDEX($AH$2:$AH$2000,$Z1174)&amp;"")</f>
      </c>
      <c r="CA1174">
        <f>IF($Y1174="","",INDEX($BV$2:$BV$2000,$Y1174))</f>
      </c>
      <c r="CB1174">
        <f>IF($Z1174="","",INDEX($BV$2:$BV$2000,$Z1174))</f>
      </c>
    </row>
    <row r="1175">
      <c r="A1175" t="str">
        <f>IF(TRIM(INDEX(games!$A:$A,ROW()))="","",TRIM(INDEX(games!$A:$A,ROW())))</f>
      </c>
      <c r="B1175">
        <f>IF(OR($A1175="",INDEX(games!$B:$B,ROW())=""),"",INDEX(games!$B:$B,ROW()))</f>
      </c>
      <c r="C1175" t="str">
        <f>IF(OR($A1175="",INDEX(games!$C:$C,ROW())=""),"",INDEX(games!$C:$C,ROW()))</f>
      </c>
      <c r="D1175">
        <f>IF($A1175="","",COUNTIF($W$2:$W$2500,$A1175)+COUNTIF($X$2:$X$2500,$A1175))</f>
      </c>
      <c r="E1175">
        <f>IF($A1175="","",IFERROR(MATCH($C1175,$R$2:$R$5,0),0))</f>
      </c>
      <c r="F1175">
        <f>IF($A1175="","",MOD(ROW(),34))</f>
      </c>
      <c r="G1175">
        <f>IF($A1175="",NA(),IF($C1175="Action",$B1175,NA()))</f>
      </c>
      <c r="H1175">
        <f>IF($A1175="",NA(),IF($C1175="Action",1+$F1175*0.023,NA()))</f>
      </c>
      <c r="I1175">
        <f>IF($A1175="",NA(),IF($C1175="Strategy",$B1175,NA()))</f>
      </c>
      <c r="J1175">
        <f>IF($A1175="",NA(),IF($C1175="Strategy",2+$F1175*0.023,NA()))</f>
      </c>
      <c r="K1175">
        <f>IF($A1175="",NA(),IF($C1175="Deckbuilder",$B1175,NA()))</f>
      </c>
      <c r="L1175">
        <f>IF($A1175="",NA(),IF($C1175="Deckbuilder",3+$F1175*0.023,NA()))</f>
      </c>
      <c r="M1175">
        <f>IF($A1175="",NA(),IF($C1175="Traditional",$B1175,NA()))</f>
      </c>
      <c r="N1175">
        <f>IF($A1175="",NA(),IF($C1175="Traditional",4+$F1175*0.023,NA()))</f>
      </c>
      <c r="O1175">
        <f>IF($A1175="","",$D1175+ROW()/1000000)</f>
      </c>
      <c r="P1175" t="str">
        <f>IF(OR($A1175="",INDEX(games!$H:$H,ROW())=""),"",INDEX(games!$H:$H,ROW()))</f>
      </c>
      <c r="Q1175">
        <f>IF(OR($A1175="",$P1175&lt;&gt;"Yes"),"",$D1175+ROW()/1000000)</f>
      </c>
      <c r="T1175">
        <f>IF($Y1175="","",INDEX($B$2:$B$2000,$Y1175))</f>
      </c>
      <c r="U1175">
        <f>IF($Z1175="","",INDEX($B$2:$B$2000,$Z1175))</f>
      </c>
      <c r="V1175">
        <f>IF(OR($T1175="",$U1175=""),"",$U1175-$T1175)</f>
      </c>
      <c r="W1175" t="str">
        <f>IF(TRIM(INDEX(connections!$A:$A,ROW()))="","",TRIM(INDEX(connections!$A:$A,ROW())))</f>
      </c>
      <c r="X1175" t="str">
        <f>IF($W1175="","",TRIM(INDEX(connections!$B:$B,ROW())))</f>
      </c>
      <c r="Y1175">
        <f>IF($W1175="","",IFERROR(MATCH($W1175,$A$2:$A$2000,0),""))</f>
      </c>
      <c r="Z1175">
        <f>IF($X1175="","",IFERROR(MATCH($X1175,$A$2:$A$2000,0),""))</f>
      </c>
      <c r="AA1175" t="str">
        <f>IF($Y1175="","",INDEX($P$2:$P$2000,$Y1175))</f>
      </c>
      <c r="AB1175" t="str">
        <f>IF($Z1175="","",INDEX($P$2:$P$2000,$Z1175))</f>
      </c>
      <c r="AC1175">
        <f>IF(AND($AA1175="Yes",$AB1175="Yes"),1,"")</f>
      </c>
      <c r="AD1175">
        <f>IF(OR($Y1175="",$Z1175=""),"",IF(INDEX($C$2:$C$2000,$Y1175)=INDEX($C$2:$C$2000,$Z1175),0,1))</f>
      </c>
      <c r="AE1175">
        <f>IF($AC1175&lt;&gt;1,"",IF(AND(INDEX($AG$2:$AG$2000,$Y1175)=1,INDEX($AG$2:$AG$2000,$Z1175)=1),1,""))</f>
      </c>
      <c r="AG1175">
        <f>IF($A1175="","",COUNTIFS($W$2:$W$2500,$A1175,$AB$2:$AB$2500,"Yes")+COUNTIFS($X$2:$X$2500,$A1175,$AA$2:$AA$2500,"Yes"))</f>
      </c>
      <c r="AH1175" t="str">
        <f>IF(OR($P1175&lt;&gt;"Yes",N($AG1175)=0),"",IF(AND($AG1175=1,COUNTIFS($W$2:$W$2500,$A1175,$AE$2:$AE$2500,1)+COUNTIFS($X$2:$X$2500,$A1175,$AE$2:$AE$2500,1)&gt;0),"","Yes"))</f>
      </c>
      <c r="AI1175">
        <f>IF($AH1175="Yes",$AG1175,"")</f>
      </c>
      <c r="AJ1175">
        <f>IF($AI1175="","",$AI1175+ROW()/1000000)</f>
      </c>
      <c r="AK1175">
        <f>IF(OR($A1175="",$P1175="Yes",N($AG1175)=0),"",$AG1175+ROW()/1000000)</f>
      </c>
      <c r="AL1175" t="str">
        <f>IF($A1175="","",INDEX(games!$J:$J,ROW())&amp;"")</f>
      </c>
      <c r="AM1175">
        <f>IF($A1175="","",SUMPRODUCT($AO1175:$BD1175,'Map Analysis'!$AP$2^{0,1,2,3,4,5,6,7,8,9,10,11,12,13,14,15}))</f>
      </c>
      <c r="AN1175">
        <f>IF($A1175="","",$AM1175+ROW()/10000000)</f>
      </c>
      <c r="AO1175">
        <f>IF($A1175="","",COUNTIF($W$2:$W$2500,$A1175))</f>
      </c>
      <c r="AP1175">
        <f>IF($A1175="","",SUMIFS($BF$2:$BF$2500,$W$2:$W$2500,$A1175))</f>
      </c>
      <c r="AQ1175">
        <f>IF($A1175="","",SUMIFS($BG$2:$BG$2500,$W$2:$W$2500,$A1175))</f>
      </c>
      <c r="AR1175">
        <f>IF($A1175="","",SUMIFS($BH$2:$BH$2500,$W$2:$W$2500,$A1175))</f>
      </c>
      <c r="AS1175">
        <f>IF($A1175="","",SUMIFS($BI$2:$BI$2500,$W$2:$W$2500,$A1175))</f>
      </c>
      <c r="AT1175">
        <f>IF($A1175="","",SUMIFS($BJ$2:$BJ$2500,$W$2:$W$2500,$A1175))</f>
      </c>
      <c r="AU1175">
        <f>IF($A1175="","",SUMIFS($BK$2:$BK$2500,$W$2:$W$2500,$A1175))</f>
      </c>
      <c r="AV1175">
        <f>IF($A1175="","",SUMIFS($BL$2:$BL$2500,$W$2:$W$2500,$A1175))</f>
      </c>
      <c r="AW1175">
        <f>IF($A1175="","",SUMIFS($BM$2:$BM$2500,$W$2:$W$2500,$A1175))</f>
      </c>
      <c r="AX1175">
        <f>IF($A1175="","",SUMIFS($BN$2:$BN$2500,$W$2:$W$2500,$A1175))</f>
      </c>
      <c r="AY1175">
        <f>IF($A1175="","",SUMIFS($BO$2:$BO$2500,$W$2:$W$2500,$A1175))</f>
      </c>
      <c r="AZ1175">
        <f>IF($A1175="","",SUMIFS($BP$2:$BP$2500,$W$2:$W$2500,$A1175))</f>
      </c>
      <c r="BA1175">
        <f>IF($A1175="","",SUMIFS($BQ$2:$BQ$2500,$W$2:$W$2500,$A1175))</f>
      </c>
      <c r="BB1175">
        <f>IF($A1175="","",SUMIFS($BR$2:$BR$2500,$W$2:$W$2500,$A1175))</f>
      </c>
      <c r="BC1175">
        <f>IF($A1175="","",SUMIFS($BS$2:$BS$2500,$W$2:$W$2500,$A1175))</f>
      </c>
      <c r="BD1175">
        <f>IF($A1175="","",SUMIFS($BT$2:$BT$2500,$W$2:$W$2500,$A1175))</f>
      </c>
      <c r="BF1175">
        <f>IF($Z1175="","",INDEX($AO$2:$AO$2000,$Z1175))</f>
      </c>
      <c r="BG1175">
        <f>IF($Z1175="","",INDEX($AP$2:$AP$2000,$Z1175))</f>
      </c>
      <c r="BH1175">
        <f>IF($Z1175="","",INDEX($AQ$2:$AQ$2000,$Z1175))</f>
      </c>
      <c r="BI1175">
        <f>IF($Z1175="","",INDEX($AR$2:$AR$2000,$Z1175))</f>
      </c>
      <c r="BJ1175">
        <f>IF($Z1175="","",INDEX($AS$2:$AS$2000,$Z1175))</f>
      </c>
      <c r="BK1175">
        <f>IF($Z1175="","",INDEX($AT$2:$AT$2000,$Z1175))</f>
      </c>
      <c r="BL1175">
        <f>IF($Z1175="","",INDEX($AU$2:$AU$2000,$Z1175))</f>
      </c>
      <c r="BM1175">
        <f>IF($Z1175="","",INDEX($AV$2:$AV$2000,$Z1175))</f>
      </c>
      <c r="BN1175">
        <f>IF($Z1175="","",INDEX($AW$2:$AW$2000,$Z1175))</f>
      </c>
      <c r="BO1175">
        <f>IF($Z1175="","",INDEX($AX$2:$AX$2000,$Z1175))</f>
      </c>
      <c r="BP1175">
        <f>IF($Z1175="","",INDEX($AY$2:$AY$2000,$Z1175))</f>
      </c>
      <c r="BQ1175">
        <f>IF($Z1175="","",INDEX($AZ$2:$AZ$2000,$Z1175))</f>
      </c>
      <c r="BR1175">
        <f>IF($Z1175="","",INDEX($BA$2:$BA$2000,$Z1175))</f>
      </c>
      <c r="BS1175">
        <f>IF($Z1175="","",INDEX($BB$2:$BB$2000,$Z1175))</f>
      </c>
      <c r="BT1175">
        <f>IF($Z1175="","",INDEX($BC$2:$BC$2000,$Z1175))</f>
      </c>
      <c r="BV1175">
        <f>IF(OR($A1175="",$P1175&lt;&gt;"Yes",$AH1175="Yes"),"",1+N($AG1175))</f>
      </c>
      <c r="BW1175">
        <f>IF($A1175="","",COUNTIFS($W$2:$W$2500,$A1175,$BZ$2:$BZ$2500,"Yes")+COUNTIFS($X$2:$X$2500,$A1175,$BY$2:$BY$2500,"Yes"))</f>
      </c>
      <c r="BX1175">
        <f>IF(OR($A1175="",$P1175="Yes"),"",IF(N($BW1175)=0,0,1+SUMIFS($CB$2:$CB$2500,$W$2:$W$2500,$A1175)+SUMIFS($CA$2:$CA$2500,$X$2:$X$2500,$A1175)))</f>
      </c>
      <c r="BY1175" t="str">
        <f>IF($Y1175="","",INDEX($AH$2:$AH$2000,$Y1175)&amp;"")</f>
      </c>
      <c r="BZ1175" t="str">
        <f>IF($Z1175="","",INDEX($AH$2:$AH$2000,$Z1175)&amp;"")</f>
      </c>
      <c r="CA1175">
        <f>IF($Y1175="","",INDEX($BV$2:$BV$2000,$Y1175))</f>
      </c>
      <c r="CB1175">
        <f>IF($Z1175="","",INDEX($BV$2:$BV$2000,$Z1175))</f>
      </c>
    </row>
    <row r="1176">
      <c r="A1176" t="str">
        <f>IF(TRIM(INDEX(games!$A:$A,ROW()))="","",TRIM(INDEX(games!$A:$A,ROW())))</f>
      </c>
      <c r="B1176">
        <f>IF(OR($A1176="",INDEX(games!$B:$B,ROW())=""),"",INDEX(games!$B:$B,ROW()))</f>
      </c>
      <c r="C1176" t="str">
        <f>IF(OR($A1176="",INDEX(games!$C:$C,ROW())=""),"",INDEX(games!$C:$C,ROW()))</f>
      </c>
      <c r="D1176">
        <f>IF($A1176="","",COUNTIF($W$2:$W$2500,$A1176)+COUNTIF($X$2:$X$2500,$A1176))</f>
      </c>
      <c r="E1176">
        <f>IF($A1176="","",IFERROR(MATCH($C1176,$R$2:$R$5,0),0))</f>
      </c>
      <c r="F1176">
        <f>IF($A1176="","",MOD(ROW(),34))</f>
      </c>
      <c r="G1176">
        <f>IF($A1176="",NA(),IF($C1176="Action",$B1176,NA()))</f>
      </c>
      <c r="H1176">
        <f>IF($A1176="",NA(),IF($C1176="Action",1+$F1176*0.023,NA()))</f>
      </c>
      <c r="I1176">
        <f>IF($A1176="",NA(),IF($C1176="Strategy",$B1176,NA()))</f>
      </c>
      <c r="J1176">
        <f>IF($A1176="",NA(),IF($C1176="Strategy",2+$F1176*0.023,NA()))</f>
      </c>
      <c r="K1176">
        <f>IF($A1176="",NA(),IF($C1176="Deckbuilder",$B1176,NA()))</f>
      </c>
      <c r="L1176">
        <f>IF($A1176="",NA(),IF($C1176="Deckbuilder",3+$F1176*0.023,NA()))</f>
      </c>
      <c r="M1176">
        <f>IF($A1176="",NA(),IF($C1176="Traditional",$B1176,NA()))</f>
      </c>
      <c r="N1176">
        <f>IF($A1176="",NA(),IF($C1176="Traditional",4+$F1176*0.023,NA()))</f>
      </c>
      <c r="O1176">
        <f>IF($A1176="","",$D1176+ROW()/1000000)</f>
      </c>
      <c r="P1176" t="str">
        <f>IF(OR($A1176="",INDEX(games!$H:$H,ROW())=""),"",INDEX(games!$H:$H,ROW()))</f>
      </c>
      <c r="Q1176">
        <f>IF(OR($A1176="",$P1176&lt;&gt;"Yes"),"",$D1176+ROW()/1000000)</f>
      </c>
      <c r="T1176">
        <f>IF($Y1176="","",INDEX($B$2:$B$2000,$Y1176))</f>
      </c>
      <c r="U1176">
        <f>IF($Z1176="","",INDEX($B$2:$B$2000,$Z1176))</f>
      </c>
      <c r="V1176">
        <f>IF(OR($T1176="",$U1176=""),"",$U1176-$T1176)</f>
      </c>
      <c r="W1176" t="str">
        <f>IF(TRIM(INDEX(connections!$A:$A,ROW()))="","",TRIM(INDEX(connections!$A:$A,ROW())))</f>
      </c>
      <c r="X1176" t="str">
        <f>IF($W1176="","",TRIM(INDEX(connections!$B:$B,ROW())))</f>
      </c>
      <c r="Y1176">
        <f>IF($W1176="","",IFERROR(MATCH($W1176,$A$2:$A$2000,0),""))</f>
      </c>
      <c r="Z1176">
        <f>IF($X1176="","",IFERROR(MATCH($X1176,$A$2:$A$2000,0),""))</f>
      </c>
      <c r="AA1176" t="str">
        <f>IF($Y1176="","",INDEX($P$2:$P$2000,$Y1176))</f>
      </c>
      <c r="AB1176" t="str">
        <f>IF($Z1176="","",INDEX($P$2:$P$2000,$Z1176))</f>
      </c>
      <c r="AC1176">
        <f>IF(AND($AA1176="Yes",$AB1176="Yes"),1,"")</f>
      </c>
      <c r="AD1176">
        <f>IF(OR($Y1176="",$Z1176=""),"",IF(INDEX($C$2:$C$2000,$Y1176)=INDEX($C$2:$C$2000,$Z1176),0,1))</f>
      </c>
      <c r="AE1176">
        <f>IF($AC1176&lt;&gt;1,"",IF(AND(INDEX($AG$2:$AG$2000,$Y1176)=1,INDEX($AG$2:$AG$2000,$Z1176)=1),1,""))</f>
      </c>
      <c r="AG1176">
        <f>IF($A1176="","",COUNTIFS($W$2:$W$2500,$A1176,$AB$2:$AB$2500,"Yes")+COUNTIFS($X$2:$X$2500,$A1176,$AA$2:$AA$2500,"Yes"))</f>
      </c>
      <c r="AH1176" t="str">
        <f>IF(OR($P1176&lt;&gt;"Yes",N($AG1176)=0),"",IF(AND($AG1176=1,COUNTIFS($W$2:$W$2500,$A1176,$AE$2:$AE$2500,1)+COUNTIFS($X$2:$X$2500,$A1176,$AE$2:$AE$2500,1)&gt;0),"","Yes"))</f>
      </c>
      <c r="AI1176">
        <f>IF($AH1176="Yes",$AG1176,"")</f>
      </c>
      <c r="AJ1176">
        <f>IF($AI1176="","",$AI1176+ROW()/1000000)</f>
      </c>
      <c r="AK1176">
        <f>IF(OR($A1176="",$P1176="Yes",N($AG1176)=0),"",$AG1176+ROW()/1000000)</f>
      </c>
      <c r="AL1176" t="str">
        <f>IF($A1176="","",INDEX(games!$J:$J,ROW())&amp;"")</f>
      </c>
      <c r="AM1176">
        <f>IF($A1176="","",SUMPRODUCT($AO1176:$BD1176,'Map Analysis'!$AP$2^{0,1,2,3,4,5,6,7,8,9,10,11,12,13,14,15}))</f>
      </c>
      <c r="AN1176">
        <f>IF($A1176="","",$AM1176+ROW()/10000000)</f>
      </c>
      <c r="AO1176">
        <f>IF($A1176="","",COUNTIF($W$2:$W$2500,$A1176))</f>
      </c>
      <c r="AP1176">
        <f>IF($A1176="","",SUMIFS($BF$2:$BF$2500,$W$2:$W$2500,$A1176))</f>
      </c>
      <c r="AQ1176">
        <f>IF($A1176="","",SUMIFS($BG$2:$BG$2500,$W$2:$W$2500,$A1176))</f>
      </c>
      <c r="AR1176">
        <f>IF($A1176="","",SUMIFS($BH$2:$BH$2500,$W$2:$W$2500,$A1176))</f>
      </c>
      <c r="AS1176">
        <f>IF($A1176="","",SUMIFS($BI$2:$BI$2500,$W$2:$W$2500,$A1176))</f>
      </c>
      <c r="AT1176">
        <f>IF($A1176="","",SUMIFS($BJ$2:$BJ$2500,$W$2:$W$2500,$A1176))</f>
      </c>
      <c r="AU1176">
        <f>IF($A1176="","",SUMIFS($BK$2:$BK$2500,$W$2:$W$2500,$A1176))</f>
      </c>
      <c r="AV1176">
        <f>IF($A1176="","",SUMIFS($BL$2:$BL$2500,$W$2:$W$2500,$A1176))</f>
      </c>
      <c r="AW1176">
        <f>IF($A1176="","",SUMIFS($BM$2:$BM$2500,$W$2:$W$2500,$A1176))</f>
      </c>
      <c r="AX1176">
        <f>IF($A1176="","",SUMIFS($BN$2:$BN$2500,$W$2:$W$2500,$A1176))</f>
      </c>
      <c r="AY1176">
        <f>IF($A1176="","",SUMIFS($BO$2:$BO$2500,$W$2:$W$2500,$A1176))</f>
      </c>
      <c r="AZ1176">
        <f>IF($A1176="","",SUMIFS($BP$2:$BP$2500,$W$2:$W$2500,$A1176))</f>
      </c>
      <c r="BA1176">
        <f>IF($A1176="","",SUMIFS($BQ$2:$BQ$2500,$W$2:$W$2500,$A1176))</f>
      </c>
      <c r="BB1176">
        <f>IF($A1176="","",SUMIFS($BR$2:$BR$2500,$W$2:$W$2500,$A1176))</f>
      </c>
      <c r="BC1176">
        <f>IF($A1176="","",SUMIFS($BS$2:$BS$2500,$W$2:$W$2500,$A1176))</f>
      </c>
      <c r="BD1176">
        <f>IF($A1176="","",SUMIFS($BT$2:$BT$2500,$W$2:$W$2500,$A1176))</f>
      </c>
      <c r="BF1176">
        <f>IF($Z1176="","",INDEX($AO$2:$AO$2000,$Z1176))</f>
      </c>
      <c r="BG1176">
        <f>IF($Z1176="","",INDEX($AP$2:$AP$2000,$Z1176))</f>
      </c>
      <c r="BH1176">
        <f>IF($Z1176="","",INDEX($AQ$2:$AQ$2000,$Z1176))</f>
      </c>
      <c r="BI1176">
        <f>IF($Z1176="","",INDEX($AR$2:$AR$2000,$Z1176))</f>
      </c>
      <c r="BJ1176">
        <f>IF($Z1176="","",INDEX($AS$2:$AS$2000,$Z1176))</f>
      </c>
      <c r="BK1176">
        <f>IF($Z1176="","",INDEX($AT$2:$AT$2000,$Z1176))</f>
      </c>
      <c r="BL1176">
        <f>IF($Z1176="","",INDEX($AU$2:$AU$2000,$Z1176))</f>
      </c>
      <c r="BM1176">
        <f>IF($Z1176="","",INDEX($AV$2:$AV$2000,$Z1176))</f>
      </c>
      <c r="BN1176">
        <f>IF($Z1176="","",INDEX($AW$2:$AW$2000,$Z1176))</f>
      </c>
      <c r="BO1176">
        <f>IF($Z1176="","",INDEX($AX$2:$AX$2000,$Z1176))</f>
      </c>
      <c r="BP1176">
        <f>IF($Z1176="","",INDEX($AY$2:$AY$2000,$Z1176))</f>
      </c>
      <c r="BQ1176">
        <f>IF($Z1176="","",INDEX($AZ$2:$AZ$2000,$Z1176))</f>
      </c>
      <c r="BR1176">
        <f>IF($Z1176="","",INDEX($BA$2:$BA$2000,$Z1176))</f>
      </c>
      <c r="BS1176">
        <f>IF($Z1176="","",INDEX($BB$2:$BB$2000,$Z1176))</f>
      </c>
      <c r="BT1176">
        <f>IF($Z1176="","",INDEX($BC$2:$BC$2000,$Z1176))</f>
      </c>
      <c r="BV1176">
        <f>IF(OR($A1176="",$P1176&lt;&gt;"Yes",$AH1176="Yes"),"",1+N($AG1176))</f>
      </c>
      <c r="BW1176">
        <f>IF($A1176="","",COUNTIFS($W$2:$W$2500,$A1176,$BZ$2:$BZ$2500,"Yes")+COUNTIFS($X$2:$X$2500,$A1176,$BY$2:$BY$2500,"Yes"))</f>
      </c>
      <c r="BX1176">
        <f>IF(OR($A1176="",$P1176="Yes"),"",IF(N($BW1176)=0,0,1+SUMIFS($CB$2:$CB$2500,$W$2:$W$2500,$A1176)+SUMIFS($CA$2:$CA$2500,$X$2:$X$2500,$A1176)))</f>
      </c>
      <c r="BY1176" t="str">
        <f>IF($Y1176="","",INDEX($AH$2:$AH$2000,$Y1176)&amp;"")</f>
      </c>
      <c r="BZ1176" t="str">
        <f>IF($Z1176="","",INDEX($AH$2:$AH$2000,$Z1176)&amp;"")</f>
      </c>
      <c r="CA1176">
        <f>IF($Y1176="","",INDEX($BV$2:$BV$2000,$Y1176))</f>
      </c>
      <c r="CB1176">
        <f>IF($Z1176="","",INDEX($BV$2:$BV$2000,$Z1176))</f>
      </c>
    </row>
    <row r="1177">
      <c r="A1177" t="str">
        <f>IF(TRIM(INDEX(games!$A:$A,ROW()))="","",TRIM(INDEX(games!$A:$A,ROW())))</f>
      </c>
      <c r="B1177">
        <f>IF(OR($A1177="",INDEX(games!$B:$B,ROW())=""),"",INDEX(games!$B:$B,ROW()))</f>
      </c>
      <c r="C1177" t="str">
        <f>IF(OR($A1177="",INDEX(games!$C:$C,ROW())=""),"",INDEX(games!$C:$C,ROW()))</f>
      </c>
      <c r="D1177">
        <f>IF($A1177="","",COUNTIF($W$2:$W$2500,$A1177)+COUNTIF($X$2:$X$2500,$A1177))</f>
      </c>
      <c r="E1177">
        <f>IF($A1177="","",IFERROR(MATCH($C1177,$R$2:$R$5,0),0))</f>
      </c>
      <c r="F1177">
        <f>IF($A1177="","",MOD(ROW(),34))</f>
      </c>
      <c r="G1177">
        <f>IF($A1177="",NA(),IF($C1177="Action",$B1177,NA()))</f>
      </c>
      <c r="H1177">
        <f>IF($A1177="",NA(),IF($C1177="Action",1+$F1177*0.023,NA()))</f>
      </c>
      <c r="I1177">
        <f>IF($A1177="",NA(),IF($C1177="Strategy",$B1177,NA()))</f>
      </c>
      <c r="J1177">
        <f>IF($A1177="",NA(),IF($C1177="Strategy",2+$F1177*0.023,NA()))</f>
      </c>
      <c r="K1177">
        <f>IF($A1177="",NA(),IF($C1177="Deckbuilder",$B1177,NA()))</f>
      </c>
      <c r="L1177">
        <f>IF($A1177="",NA(),IF($C1177="Deckbuilder",3+$F1177*0.023,NA()))</f>
      </c>
      <c r="M1177">
        <f>IF($A1177="",NA(),IF($C1177="Traditional",$B1177,NA()))</f>
      </c>
      <c r="N1177">
        <f>IF($A1177="",NA(),IF($C1177="Traditional",4+$F1177*0.023,NA()))</f>
      </c>
      <c r="O1177">
        <f>IF($A1177="","",$D1177+ROW()/1000000)</f>
      </c>
      <c r="P1177" t="str">
        <f>IF(OR($A1177="",INDEX(games!$H:$H,ROW())=""),"",INDEX(games!$H:$H,ROW()))</f>
      </c>
      <c r="Q1177">
        <f>IF(OR($A1177="",$P1177&lt;&gt;"Yes"),"",$D1177+ROW()/1000000)</f>
      </c>
      <c r="T1177">
        <f>IF($Y1177="","",INDEX($B$2:$B$2000,$Y1177))</f>
      </c>
      <c r="U1177">
        <f>IF($Z1177="","",INDEX($B$2:$B$2000,$Z1177))</f>
      </c>
      <c r="V1177">
        <f>IF(OR($T1177="",$U1177=""),"",$U1177-$T1177)</f>
      </c>
      <c r="W1177" t="str">
        <f>IF(TRIM(INDEX(connections!$A:$A,ROW()))="","",TRIM(INDEX(connections!$A:$A,ROW())))</f>
      </c>
      <c r="X1177" t="str">
        <f>IF($W1177="","",TRIM(INDEX(connections!$B:$B,ROW())))</f>
      </c>
      <c r="Y1177">
        <f>IF($W1177="","",IFERROR(MATCH($W1177,$A$2:$A$2000,0),""))</f>
      </c>
      <c r="Z1177">
        <f>IF($X1177="","",IFERROR(MATCH($X1177,$A$2:$A$2000,0),""))</f>
      </c>
      <c r="AA1177" t="str">
        <f>IF($Y1177="","",INDEX($P$2:$P$2000,$Y1177))</f>
      </c>
      <c r="AB1177" t="str">
        <f>IF($Z1177="","",INDEX($P$2:$P$2000,$Z1177))</f>
      </c>
      <c r="AC1177">
        <f>IF(AND($AA1177="Yes",$AB1177="Yes"),1,"")</f>
      </c>
      <c r="AD1177">
        <f>IF(OR($Y1177="",$Z1177=""),"",IF(INDEX($C$2:$C$2000,$Y1177)=INDEX($C$2:$C$2000,$Z1177),0,1))</f>
      </c>
      <c r="AE1177">
        <f>IF($AC1177&lt;&gt;1,"",IF(AND(INDEX($AG$2:$AG$2000,$Y1177)=1,INDEX($AG$2:$AG$2000,$Z1177)=1),1,""))</f>
      </c>
      <c r="AG1177">
        <f>IF($A1177="","",COUNTIFS($W$2:$W$2500,$A1177,$AB$2:$AB$2500,"Yes")+COUNTIFS($X$2:$X$2500,$A1177,$AA$2:$AA$2500,"Yes"))</f>
      </c>
      <c r="AH1177" t="str">
        <f>IF(OR($P1177&lt;&gt;"Yes",N($AG1177)=0),"",IF(AND($AG1177=1,COUNTIFS($W$2:$W$2500,$A1177,$AE$2:$AE$2500,1)+COUNTIFS($X$2:$X$2500,$A1177,$AE$2:$AE$2500,1)&gt;0),"","Yes"))</f>
      </c>
      <c r="AI1177">
        <f>IF($AH1177="Yes",$AG1177,"")</f>
      </c>
      <c r="AJ1177">
        <f>IF($AI1177="","",$AI1177+ROW()/1000000)</f>
      </c>
      <c r="AK1177">
        <f>IF(OR($A1177="",$P1177="Yes",N($AG1177)=0),"",$AG1177+ROW()/1000000)</f>
      </c>
      <c r="AL1177" t="str">
        <f>IF($A1177="","",INDEX(games!$J:$J,ROW())&amp;"")</f>
      </c>
      <c r="AM1177">
        <f>IF($A1177="","",SUMPRODUCT($AO1177:$BD1177,'Map Analysis'!$AP$2^{0,1,2,3,4,5,6,7,8,9,10,11,12,13,14,15}))</f>
      </c>
      <c r="AN1177">
        <f>IF($A1177="","",$AM1177+ROW()/10000000)</f>
      </c>
      <c r="AO1177">
        <f>IF($A1177="","",COUNTIF($W$2:$W$2500,$A1177))</f>
      </c>
      <c r="AP1177">
        <f>IF($A1177="","",SUMIFS($BF$2:$BF$2500,$W$2:$W$2500,$A1177))</f>
      </c>
      <c r="AQ1177">
        <f>IF($A1177="","",SUMIFS($BG$2:$BG$2500,$W$2:$W$2500,$A1177))</f>
      </c>
      <c r="AR1177">
        <f>IF($A1177="","",SUMIFS($BH$2:$BH$2500,$W$2:$W$2500,$A1177))</f>
      </c>
      <c r="AS1177">
        <f>IF($A1177="","",SUMIFS($BI$2:$BI$2500,$W$2:$W$2500,$A1177))</f>
      </c>
      <c r="AT1177">
        <f>IF($A1177="","",SUMIFS($BJ$2:$BJ$2500,$W$2:$W$2500,$A1177))</f>
      </c>
      <c r="AU1177">
        <f>IF($A1177="","",SUMIFS($BK$2:$BK$2500,$W$2:$W$2500,$A1177))</f>
      </c>
      <c r="AV1177">
        <f>IF($A1177="","",SUMIFS($BL$2:$BL$2500,$W$2:$W$2500,$A1177))</f>
      </c>
      <c r="AW1177">
        <f>IF($A1177="","",SUMIFS($BM$2:$BM$2500,$W$2:$W$2500,$A1177))</f>
      </c>
      <c r="AX1177">
        <f>IF($A1177="","",SUMIFS($BN$2:$BN$2500,$W$2:$W$2500,$A1177))</f>
      </c>
      <c r="AY1177">
        <f>IF($A1177="","",SUMIFS($BO$2:$BO$2500,$W$2:$W$2500,$A1177))</f>
      </c>
      <c r="AZ1177">
        <f>IF($A1177="","",SUMIFS($BP$2:$BP$2500,$W$2:$W$2500,$A1177))</f>
      </c>
      <c r="BA1177">
        <f>IF($A1177="","",SUMIFS($BQ$2:$BQ$2500,$W$2:$W$2500,$A1177))</f>
      </c>
      <c r="BB1177">
        <f>IF($A1177="","",SUMIFS($BR$2:$BR$2500,$W$2:$W$2500,$A1177))</f>
      </c>
      <c r="BC1177">
        <f>IF($A1177="","",SUMIFS($BS$2:$BS$2500,$W$2:$W$2500,$A1177))</f>
      </c>
      <c r="BD1177">
        <f>IF($A1177="","",SUMIFS($BT$2:$BT$2500,$W$2:$W$2500,$A1177))</f>
      </c>
      <c r="BF1177">
        <f>IF($Z1177="","",INDEX($AO$2:$AO$2000,$Z1177))</f>
      </c>
      <c r="BG1177">
        <f>IF($Z1177="","",INDEX($AP$2:$AP$2000,$Z1177))</f>
      </c>
      <c r="BH1177">
        <f>IF($Z1177="","",INDEX($AQ$2:$AQ$2000,$Z1177))</f>
      </c>
      <c r="BI1177">
        <f>IF($Z1177="","",INDEX($AR$2:$AR$2000,$Z1177))</f>
      </c>
      <c r="BJ1177">
        <f>IF($Z1177="","",INDEX($AS$2:$AS$2000,$Z1177))</f>
      </c>
      <c r="BK1177">
        <f>IF($Z1177="","",INDEX($AT$2:$AT$2000,$Z1177))</f>
      </c>
      <c r="BL1177">
        <f>IF($Z1177="","",INDEX($AU$2:$AU$2000,$Z1177))</f>
      </c>
      <c r="BM1177">
        <f>IF($Z1177="","",INDEX($AV$2:$AV$2000,$Z1177))</f>
      </c>
      <c r="BN1177">
        <f>IF($Z1177="","",INDEX($AW$2:$AW$2000,$Z1177))</f>
      </c>
      <c r="BO1177">
        <f>IF($Z1177="","",INDEX($AX$2:$AX$2000,$Z1177))</f>
      </c>
      <c r="BP1177">
        <f>IF($Z1177="","",INDEX($AY$2:$AY$2000,$Z1177))</f>
      </c>
      <c r="BQ1177">
        <f>IF($Z1177="","",INDEX($AZ$2:$AZ$2000,$Z1177))</f>
      </c>
      <c r="BR1177">
        <f>IF($Z1177="","",INDEX($BA$2:$BA$2000,$Z1177))</f>
      </c>
      <c r="BS1177">
        <f>IF($Z1177="","",INDEX($BB$2:$BB$2000,$Z1177))</f>
      </c>
      <c r="BT1177">
        <f>IF($Z1177="","",INDEX($BC$2:$BC$2000,$Z1177))</f>
      </c>
      <c r="BV1177">
        <f>IF(OR($A1177="",$P1177&lt;&gt;"Yes",$AH1177="Yes"),"",1+N($AG1177))</f>
      </c>
      <c r="BW1177">
        <f>IF($A1177="","",COUNTIFS($W$2:$W$2500,$A1177,$BZ$2:$BZ$2500,"Yes")+COUNTIFS($X$2:$X$2500,$A1177,$BY$2:$BY$2500,"Yes"))</f>
      </c>
      <c r="BX1177">
        <f>IF(OR($A1177="",$P1177="Yes"),"",IF(N($BW1177)=0,0,1+SUMIFS($CB$2:$CB$2500,$W$2:$W$2500,$A1177)+SUMIFS($CA$2:$CA$2500,$X$2:$X$2500,$A1177)))</f>
      </c>
      <c r="BY1177" t="str">
        <f>IF($Y1177="","",INDEX($AH$2:$AH$2000,$Y1177)&amp;"")</f>
      </c>
      <c r="BZ1177" t="str">
        <f>IF($Z1177="","",INDEX($AH$2:$AH$2000,$Z1177)&amp;"")</f>
      </c>
      <c r="CA1177">
        <f>IF($Y1177="","",INDEX($BV$2:$BV$2000,$Y1177))</f>
      </c>
      <c r="CB1177">
        <f>IF($Z1177="","",INDEX($BV$2:$BV$2000,$Z1177))</f>
      </c>
    </row>
    <row r="1178">
      <c r="A1178" t="str">
        <f>IF(TRIM(INDEX(games!$A:$A,ROW()))="","",TRIM(INDEX(games!$A:$A,ROW())))</f>
      </c>
      <c r="B1178">
        <f>IF(OR($A1178="",INDEX(games!$B:$B,ROW())=""),"",INDEX(games!$B:$B,ROW()))</f>
      </c>
      <c r="C1178" t="str">
        <f>IF(OR($A1178="",INDEX(games!$C:$C,ROW())=""),"",INDEX(games!$C:$C,ROW()))</f>
      </c>
      <c r="D1178">
        <f>IF($A1178="","",COUNTIF($W$2:$W$2500,$A1178)+COUNTIF($X$2:$X$2500,$A1178))</f>
      </c>
      <c r="E1178">
        <f>IF($A1178="","",IFERROR(MATCH($C1178,$R$2:$R$5,0),0))</f>
      </c>
      <c r="F1178">
        <f>IF($A1178="","",MOD(ROW(),34))</f>
      </c>
      <c r="G1178">
        <f>IF($A1178="",NA(),IF($C1178="Action",$B1178,NA()))</f>
      </c>
      <c r="H1178">
        <f>IF($A1178="",NA(),IF($C1178="Action",1+$F1178*0.023,NA()))</f>
      </c>
      <c r="I1178">
        <f>IF($A1178="",NA(),IF($C1178="Strategy",$B1178,NA()))</f>
      </c>
      <c r="J1178">
        <f>IF($A1178="",NA(),IF($C1178="Strategy",2+$F1178*0.023,NA()))</f>
      </c>
      <c r="K1178">
        <f>IF($A1178="",NA(),IF($C1178="Deckbuilder",$B1178,NA()))</f>
      </c>
      <c r="L1178">
        <f>IF($A1178="",NA(),IF($C1178="Deckbuilder",3+$F1178*0.023,NA()))</f>
      </c>
      <c r="M1178">
        <f>IF($A1178="",NA(),IF($C1178="Traditional",$B1178,NA()))</f>
      </c>
      <c r="N1178">
        <f>IF($A1178="",NA(),IF($C1178="Traditional",4+$F1178*0.023,NA()))</f>
      </c>
      <c r="O1178">
        <f>IF($A1178="","",$D1178+ROW()/1000000)</f>
      </c>
      <c r="P1178" t="str">
        <f>IF(OR($A1178="",INDEX(games!$H:$H,ROW())=""),"",INDEX(games!$H:$H,ROW()))</f>
      </c>
      <c r="Q1178">
        <f>IF(OR($A1178="",$P1178&lt;&gt;"Yes"),"",$D1178+ROW()/1000000)</f>
      </c>
      <c r="T1178">
        <f>IF($Y1178="","",INDEX($B$2:$B$2000,$Y1178))</f>
      </c>
      <c r="U1178">
        <f>IF($Z1178="","",INDEX($B$2:$B$2000,$Z1178))</f>
      </c>
      <c r="V1178">
        <f>IF(OR($T1178="",$U1178=""),"",$U1178-$T1178)</f>
      </c>
      <c r="W1178" t="str">
        <f>IF(TRIM(INDEX(connections!$A:$A,ROW()))="","",TRIM(INDEX(connections!$A:$A,ROW())))</f>
      </c>
      <c r="X1178" t="str">
        <f>IF($W1178="","",TRIM(INDEX(connections!$B:$B,ROW())))</f>
      </c>
      <c r="Y1178">
        <f>IF($W1178="","",IFERROR(MATCH($W1178,$A$2:$A$2000,0),""))</f>
      </c>
      <c r="Z1178">
        <f>IF($X1178="","",IFERROR(MATCH($X1178,$A$2:$A$2000,0),""))</f>
      </c>
      <c r="AA1178" t="str">
        <f>IF($Y1178="","",INDEX($P$2:$P$2000,$Y1178))</f>
      </c>
      <c r="AB1178" t="str">
        <f>IF($Z1178="","",INDEX($P$2:$P$2000,$Z1178))</f>
      </c>
      <c r="AC1178">
        <f>IF(AND($AA1178="Yes",$AB1178="Yes"),1,"")</f>
      </c>
      <c r="AD1178">
        <f>IF(OR($Y1178="",$Z1178=""),"",IF(INDEX($C$2:$C$2000,$Y1178)=INDEX($C$2:$C$2000,$Z1178),0,1))</f>
      </c>
      <c r="AE1178">
        <f>IF($AC1178&lt;&gt;1,"",IF(AND(INDEX($AG$2:$AG$2000,$Y1178)=1,INDEX($AG$2:$AG$2000,$Z1178)=1),1,""))</f>
      </c>
      <c r="AG1178">
        <f>IF($A1178="","",COUNTIFS($W$2:$W$2500,$A1178,$AB$2:$AB$2500,"Yes")+COUNTIFS($X$2:$X$2500,$A1178,$AA$2:$AA$2500,"Yes"))</f>
      </c>
      <c r="AH1178" t="str">
        <f>IF(OR($P1178&lt;&gt;"Yes",N($AG1178)=0),"",IF(AND($AG1178=1,COUNTIFS($W$2:$W$2500,$A1178,$AE$2:$AE$2500,1)+COUNTIFS($X$2:$X$2500,$A1178,$AE$2:$AE$2500,1)&gt;0),"","Yes"))</f>
      </c>
      <c r="AI1178">
        <f>IF($AH1178="Yes",$AG1178,"")</f>
      </c>
      <c r="AJ1178">
        <f>IF($AI1178="","",$AI1178+ROW()/1000000)</f>
      </c>
      <c r="AK1178">
        <f>IF(OR($A1178="",$P1178="Yes",N($AG1178)=0),"",$AG1178+ROW()/1000000)</f>
      </c>
      <c r="AL1178" t="str">
        <f>IF($A1178="","",INDEX(games!$J:$J,ROW())&amp;"")</f>
      </c>
      <c r="AM1178">
        <f>IF($A1178="","",SUMPRODUCT($AO1178:$BD1178,'Map Analysis'!$AP$2^{0,1,2,3,4,5,6,7,8,9,10,11,12,13,14,15}))</f>
      </c>
      <c r="AN1178">
        <f>IF($A1178="","",$AM1178+ROW()/10000000)</f>
      </c>
      <c r="AO1178">
        <f>IF($A1178="","",COUNTIF($W$2:$W$2500,$A1178))</f>
      </c>
      <c r="AP1178">
        <f>IF($A1178="","",SUMIFS($BF$2:$BF$2500,$W$2:$W$2500,$A1178))</f>
      </c>
      <c r="AQ1178">
        <f>IF($A1178="","",SUMIFS($BG$2:$BG$2500,$W$2:$W$2500,$A1178))</f>
      </c>
      <c r="AR1178">
        <f>IF($A1178="","",SUMIFS($BH$2:$BH$2500,$W$2:$W$2500,$A1178))</f>
      </c>
      <c r="AS1178">
        <f>IF($A1178="","",SUMIFS($BI$2:$BI$2500,$W$2:$W$2500,$A1178))</f>
      </c>
      <c r="AT1178">
        <f>IF($A1178="","",SUMIFS($BJ$2:$BJ$2500,$W$2:$W$2500,$A1178))</f>
      </c>
      <c r="AU1178">
        <f>IF($A1178="","",SUMIFS($BK$2:$BK$2500,$W$2:$W$2500,$A1178))</f>
      </c>
      <c r="AV1178">
        <f>IF($A1178="","",SUMIFS($BL$2:$BL$2500,$W$2:$W$2500,$A1178))</f>
      </c>
      <c r="AW1178">
        <f>IF($A1178="","",SUMIFS($BM$2:$BM$2500,$W$2:$W$2500,$A1178))</f>
      </c>
      <c r="AX1178">
        <f>IF($A1178="","",SUMIFS($BN$2:$BN$2500,$W$2:$W$2500,$A1178))</f>
      </c>
      <c r="AY1178">
        <f>IF($A1178="","",SUMIFS($BO$2:$BO$2500,$W$2:$W$2500,$A1178))</f>
      </c>
      <c r="AZ1178">
        <f>IF($A1178="","",SUMIFS($BP$2:$BP$2500,$W$2:$W$2500,$A1178))</f>
      </c>
      <c r="BA1178">
        <f>IF($A1178="","",SUMIFS($BQ$2:$BQ$2500,$W$2:$W$2500,$A1178))</f>
      </c>
      <c r="BB1178">
        <f>IF($A1178="","",SUMIFS($BR$2:$BR$2500,$W$2:$W$2500,$A1178))</f>
      </c>
      <c r="BC1178">
        <f>IF($A1178="","",SUMIFS($BS$2:$BS$2500,$W$2:$W$2500,$A1178))</f>
      </c>
      <c r="BD1178">
        <f>IF($A1178="","",SUMIFS($BT$2:$BT$2500,$W$2:$W$2500,$A1178))</f>
      </c>
      <c r="BF1178">
        <f>IF($Z1178="","",INDEX($AO$2:$AO$2000,$Z1178))</f>
      </c>
      <c r="BG1178">
        <f>IF($Z1178="","",INDEX($AP$2:$AP$2000,$Z1178))</f>
      </c>
      <c r="BH1178">
        <f>IF($Z1178="","",INDEX($AQ$2:$AQ$2000,$Z1178))</f>
      </c>
      <c r="BI1178">
        <f>IF($Z1178="","",INDEX($AR$2:$AR$2000,$Z1178))</f>
      </c>
      <c r="BJ1178">
        <f>IF($Z1178="","",INDEX($AS$2:$AS$2000,$Z1178))</f>
      </c>
      <c r="BK1178">
        <f>IF($Z1178="","",INDEX($AT$2:$AT$2000,$Z1178))</f>
      </c>
      <c r="BL1178">
        <f>IF($Z1178="","",INDEX($AU$2:$AU$2000,$Z1178))</f>
      </c>
      <c r="BM1178">
        <f>IF($Z1178="","",INDEX($AV$2:$AV$2000,$Z1178))</f>
      </c>
      <c r="BN1178">
        <f>IF($Z1178="","",INDEX($AW$2:$AW$2000,$Z1178))</f>
      </c>
      <c r="BO1178">
        <f>IF($Z1178="","",INDEX($AX$2:$AX$2000,$Z1178))</f>
      </c>
      <c r="BP1178">
        <f>IF($Z1178="","",INDEX($AY$2:$AY$2000,$Z1178))</f>
      </c>
      <c r="BQ1178">
        <f>IF($Z1178="","",INDEX($AZ$2:$AZ$2000,$Z1178))</f>
      </c>
      <c r="BR1178">
        <f>IF($Z1178="","",INDEX($BA$2:$BA$2000,$Z1178))</f>
      </c>
      <c r="BS1178">
        <f>IF($Z1178="","",INDEX($BB$2:$BB$2000,$Z1178))</f>
      </c>
      <c r="BT1178">
        <f>IF($Z1178="","",INDEX($BC$2:$BC$2000,$Z1178))</f>
      </c>
      <c r="BV1178">
        <f>IF(OR($A1178="",$P1178&lt;&gt;"Yes",$AH1178="Yes"),"",1+N($AG1178))</f>
      </c>
      <c r="BW1178">
        <f>IF($A1178="","",COUNTIFS($W$2:$W$2500,$A1178,$BZ$2:$BZ$2500,"Yes")+COUNTIFS($X$2:$X$2500,$A1178,$BY$2:$BY$2500,"Yes"))</f>
      </c>
      <c r="BX1178">
        <f>IF(OR($A1178="",$P1178="Yes"),"",IF(N($BW1178)=0,0,1+SUMIFS($CB$2:$CB$2500,$W$2:$W$2500,$A1178)+SUMIFS($CA$2:$CA$2500,$X$2:$X$2500,$A1178)))</f>
      </c>
      <c r="BY1178" t="str">
        <f>IF($Y1178="","",INDEX($AH$2:$AH$2000,$Y1178)&amp;"")</f>
      </c>
      <c r="BZ1178" t="str">
        <f>IF($Z1178="","",INDEX($AH$2:$AH$2000,$Z1178)&amp;"")</f>
      </c>
      <c r="CA1178">
        <f>IF($Y1178="","",INDEX($BV$2:$BV$2000,$Y1178))</f>
      </c>
      <c r="CB1178">
        <f>IF($Z1178="","",INDEX($BV$2:$BV$2000,$Z1178))</f>
      </c>
    </row>
    <row r="1179">
      <c r="A1179" t="str">
        <f>IF(TRIM(INDEX(games!$A:$A,ROW()))="","",TRIM(INDEX(games!$A:$A,ROW())))</f>
      </c>
      <c r="B1179">
        <f>IF(OR($A1179="",INDEX(games!$B:$B,ROW())=""),"",INDEX(games!$B:$B,ROW()))</f>
      </c>
      <c r="C1179" t="str">
        <f>IF(OR($A1179="",INDEX(games!$C:$C,ROW())=""),"",INDEX(games!$C:$C,ROW()))</f>
      </c>
      <c r="D1179">
        <f>IF($A1179="","",COUNTIF($W$2:$W$2500,$A1179)+COUNTIF($X$2:$X$2500,$A1179))</f>
      </c>
      <c r="E1179">
        <f>IF($A1179="","",IFERROR(MATCH($C1179,$R$2:$R$5,0),0))</f>
      </c>
      <c r="F1179">
        <f>IF($A1179="","",MOD(ROW(),34))</f>
      </c>
      <c r="G1179">
        <f>IF($A1179="",NA(),IF($C1179="Action",$B1179,NA()))</f>
      </c>
      <c r="H1179">
        <f>IF($A1179="",NA(),IF($C1179="Action",1+$F1179*0.023,NA()))</f>
      </c>
      <c r="I1179">
        <f>IF($A1179="",NA(),IF($C1179="Strategy",$B1179,NA()))</f>
      </c>
      <c r="J1179">
        <f>IF($A1179="",NA(),IF($C1179="Strategy",2+$F1179*0.023,NA()))</f>
      </c>
      <c r="K1179">
        <f>IF($A1179="",NA(),IF($C1179="Deckbuilder",$B1179,NA()))</f>
      </c>
      <c r="L1179">
        <f>IF($A1179="",NA(),IF($C1179="Deckbuilder",3+$F1179*0.023,NA()))</f>
      </c>
      <c r="M1179">
        <f>IF($A1179="",NA(),IF($C1179="Traditional",$B1179,NA()))</f>
      </c>
      <c r="N1179">
        <f>IF($A1179="",NA(),IF($C1179="Traditional",4+$F1179*0.023,NA()))</f>
      </c>
      <c r="O1179">
        <f>IF($A1179="","",$D1179+ROW()/1000000)</f>
      </c>
      <c r="P1179" t="str">
        <f>IF(OR($A1179="",INDEX(games!$H:$H,ROW())=""),"",INDEX(games!$H:$H,ROW()))</f>
      </c>
      <c r="Q1179">
        <f>IF(OR($A1179="",$P1179&lt;&gt;"Yes"),"",$D1179+ROW()/1000000)</f>
      </c>
      <c r="T1179">
        <f>IF($Y1179="","",INDEX($B$2:$B$2000,$Y1179))</f>
      </c>
      <c r="U1179">
        <f>IF($Z1179="","",INDEX($B$2:$B$2000,$Z1179))</f>
      </c>
      <c r="V1179">
        <f>IF(OR($T1179="",$U1179=""),"",$U1179-$T1179)</f>
      </c>
      <c r="W1179" t="str">
        <f>IF(TRIM(INDEX(connections!$A:$A,ROW()))="","",TRIM(INDEX(connections!$A:$A,ROW())))</f>
      </c>
      <c r="X1179" t="str">
        <f>IF($W1179="","",TRIM(INDEX(connections!$B:$B,ROW())))</f>
      </c>
      <c r="Y1179">
        <f>IF($W1179="","",IFERROR(MATCH($W1179,$A$2:$A$2000,0),""))</f>
      </c>
      <c r="Z1179">
        <f>IF($X1179="","",IFERROR(MATCH($X1179,$A$2:$A$2000,0),""))</f>
      </c>
      <c r="AA1179" t="str">
        <f>IF($Y1179="","",INDEX($P$2:$P$2000,$Y1179))</f>
      </c>
      <c r="AB1179" t="str">
        <f>IF($Z1179="","",INDEX($P$2:$P$2000,$Z1179))</f>
      </c>
      <c r="AC1179">
        <f>IF(AND($AA1179="Yes",$AB1179="Yes"),1,"")</f>
      </c>
      <c r="AD1179">
        <f>IF(OR($Y1179="",$Z1179=""),"",IF(INDEX($C$2:$C$2000,$Y1179)=INDEX($C$2:$C$2000,$Z1179),0,1))</f>
      </c>
      <c r="AE1179">
        <f>IF($AC1179&lt;&gt;1,"",IF(AND(INDEX($AG$2:$AG$2000,$Y1179)=1,INDEX($AG$2:$AG$2000,$Z1179)=1),1,""))</f>
      </c>
      <c r="AG1179">
        <f>IF($A1179="","",COUNTIFS($W$2:$W$2500,$A1179,$AB$2:$AB$2500,"Yes")+COUNTIFS($X$2:$X$2500,$A1179,$AA$2:$AA$2500,"Yes"))</f>
      </c>
      <c r="AH1179" t="str">
        <f>IF(OR($P1179&lt;&gt;"Yes",N($AG1179)=0),"",IF(AND($AG1179=1,COUNTIFS($W$2:$W$2500,$A1179,$AE$2:$AE$2500,1)+COUNTIFS($X$2:$X$2500,$A1179,$AE$2:$AE$2500,1)&gt;0),"","Yes"))</f>
      </c>
      <c r="AI1179">
        <f>IF($AH1179="Yes",$AG1179,"")</f>
      </c>
      <c r="AJ1179">
        <f>IF($AI1179="","",$AI1179+ROW()/1000000)</f>
      </c>
      <c r="AK1179">
        <f>IF(OR($A1179="",$P1179="Yes",N($AG1179)=0),"",$AG1179+ROW()/1000000)</f>
      </c>
      <c r="AL1179" t="str">
        <f>IF($A1179="","",INDEX(games!$J:$J,ROW())&amp;"")</f>
      </c>
      <c r="AM1179">
        <f>IF($A1179="","",SUMPRODUCT($AO1179:$BD1179,'Map Analysis'!$AP$2^{0,1,2,3,4,5,6,7,8,9,10,11,12,13,14,15}))</f>
      </c>
      <c r="AN1179">
        <f>IF($A1179="","",$AM1179+ROW()/10000000)</f>
      </c>
      <c r="AO1179">
        <f>IF($A1179="","",COUNTIF($W$2:$W$2500,$A1179))</f>
      </c>
      <c r="AP1179">
        <f>IF($A1179="","",SUMIFS($BF$2:$BF$2500,$W$2:$W$2500,$A1179))</f>
      </c>
      <c r="AQ1179">
        <f>IF($A1179="","",SUMIFS($BG$2:$BG$2500,$W$2:$W$2500,$A1179))</f>
      </c>
      <c r="AR1179">
        <f>IF($A1179="","",SUMIFS($BH$2:$BH$2500,$W$2:$W$2500,$A1179))</f>
      </c>
      <c r="AS1179">
        <f>IF($A1179="","",SUMIFS($BI$2:$BI$2500,$W$2:$W$2500,$A1179))</f>
      </c>
      <c r="AT1179">
        <f>IF($A1179="","",SUMIFS($BJ$2:$BJ$2500,$W$2:$W$2500,$A1179))</f>
      </c>
      <c r="AU1179">
        <f>IF($A1179="","",SUMIFS($BK$2:$BK$2500,$W$2:$W$2500,$A1179))</f>
      </c>
      <c r="AV1179">
        <f>IF($A1179="","",SUMIFS($BL$2:$BL$2500,$W$2:$W$2500,$A1179))</f>
      </c>
      <c r="AW1179">
        <f>IF($A1179="","",SUMIFS($BM$2:$BM$2500,$W$2:$W$2500,$A1179))</f>
      </c>
      <c r="AX1179">
        <f>IF($A1179="","",SUMIFS($BN$2:$BN$2500,$W$2:$W$2500,$A1179))</f>
      </c>
      <c r="AY1179">
        <f>IF($A1179="","",SUMIFS($BO$2:$BO$2500,$W$2:$W$2500,$A1179))</f>
      </c>
      <c r="AZ1179">
        <f>IF($A1179="","",SUMIFS($BP$2:$BP$2500,$W$2:$W$2500,$A1179))</f>
      </c>
      <c r="BA1179">
        <f>IF($A1179="","",SUMIFS($BQ$2:$BQ$2500,$W$2:$W$2500,$A1179))</f>
      </c>
      <c r="BB1179">
        <f>IF($A1179="","",SUMIFS($BR$2:$BR$2500,$W$2:$W$2500,$A1179))</f>
      </c>
      <c r="BC1179">
        <f>IF($A1179="","",SUMIFS($BS$2:$BS$2500,$W$2:$W$2500,$A1179))</f>
      </c>
      <c r="BD1179">
        <f>IF($A1179="","",SUMIFS($BT$2:$BT$2500,$W$2:$W$2500,$A1179))</f>
      </c>
      <c r="BF1179">
        <f>IF($Z1179="","",INDEX($AO$2:$AO$2000,$Z1179))</f>
      </c>
      <c r="BG1179">
        <f>IF($Z1179="","",INDEX($AP$2:$AP$2000,$Z1179))</f>
      </c>
      <c r="BH1179">
        <f>IF($Z1179="","",INDEX($AQ$2:$AQ$2000,$Z1179))</f>
      </c>
      <c r="BI1179">
        <f>IF($Z1179="","",INDEX($AR$2:$AR$2000,$Z1179))</f>
      </c>
      <c r="BJ1179">
        <f>IF($Z1179="","",INDEX($AS$2:$AS$2000,$Z1179))</f>
      </c>
      <c r="BK1179">
        <f>IF($Z1179="","",INDEX($AT$2:$AT$2000,$Z1179))</f>
      </c>
      <c r="BL1179">
        <f>IF($Z1179="","",INDEX($AU$2:$AU$2000,$Z1179))</f>
      </c>
      <c r="BM1179">
        <f>IF($Z1179="","",INDEX($AV$2:$AV$2000,$Z1179))</f>
      </c>
      <c r="BN1179">
        <f>IF($Z1179="","",INDEX($AW$2:$AW$2000,$Z1179))</f>
      </c>
      <c r="BO1179">
        <f>IF($Z1179="","",INDEX($AX$2:$AX$2000,$Z1179))</f>
      </c>
      <c r="BP1179">
        <f>IF($Z1179="","",INDEX($AY$2:$AY$2000,$Z1179))</f>
      </c>
      <c r="BQ1179">
        <f>IF($Z1179="","",INDEX($AZ$2:$AZ$2000,$Z1179))</f>
      </c>
      <c r="BR1179">
        <f>IF($Z1179="","",INDEX($BA$2:$BA$2000,$Z1179))</f>
      </c>
      <c r="BS1179">
        <f>IF($Z1179="","",INDEX($BB$2:$BB$2000,$Z1179))</f>
      </c>
      <c r="BT1179">
        <f>IF($Z1179="","",INDEX($BC$2:$BC$2000,$Z1179))</f>
      </c>
      <c r="BV1179">
        <f>IF(OR($A1179="",$P1179&lt;&gt;"Yes",$AH1179="Yes"),"",1+N($AG1179))</f>
      </c>
      <c r="BW1179">
        <f>IF($A1179="","",COUNTIFS($W$2:$W$2500,$A1179,$BZ$2:$BZ$2500,"Yes")+COUNTIFS($X$2:$X$2500,$A1179,$BY$2:$BY$2500,"Yes"))</f>
      </c>
      <c r="BX1179">
        <f>IF(OR($A1179="",$P1179="Yes"),"",IF(N($BW1179)=0,0,1+SUMIFS($CB$2:$CB$2500,$W$2:$W$2500,$A1179)+SUMIFS($CA$2:$CA$2500,$X$2:$X$2500,$A1179)))</f>
      </c>
      <c r="BY1179" t="str">
        <f>IF($Y1179="","",INDEX($AH$2:$AH$2000,$Y1179)&amp;"")</f>
      </c>
      <c r="BZ1179" t="str">
        <f>IF($Z1179="","",INDEX($AH$2:$AH$2000,$Z1179)&amp;"")</f>
      </c>
      <c r="CA1179">
        <f>IF($Y1179="","",INDEX($BV$2:$BV$2000,$Y1179))</f>
      </c>
      <c r="CB1179">
        <f>IF($Z1179="","",INDEX($BV$2:$BV$2000,$Z1179))</f>
      </c>
    </row>
    <row r="1180">
      <c r="A1180" t="str">
        <f>IF(TRIM(INDEX(games!$A:$A,ROW()))="","",TRIM(INDEX(games!$A:$A,ROW())))</f>
      </c>
      <c r="B1180">
        <f>IF(OR($A1180="",INDEX(games!$B:$B,ROW())=""),"",INDEX(games!$B:$B,ROW()))</f>
      </c>
      <c r="C1180" t="str">
        <f>IF(OR($A1180="",INDEX(games!$C:$C,ROW())=""),"",INDEX(games!$C:$C,ROW()))</f>
      </c>
      <c r="D1180">
        <f>IF($A1180="","",COUNTIF($W$2:$W$2500,$A1180)+COUNTIF($X$2:$X$2500,$A1180))</f>
      </c>
      <c r="E1180">
        <f>IF($A1180="","",IFERROR(MATCH($C1180,$R$2:$R$5,0),0))</f>
      </c>
      <c r="F1180">
        <f>IF($A1180="","",MOD(ROW(),34))</f>
      </c>
      <c r="G1180">
        <f>IF($A1180="",NA(),IF($C1180="Action",$B1180,NA()))</f>
      </c>
      <c r="H1180">
        <f>IF($A1180="",NA(),IF($C1180="Action",1+$F1180*0.023,NA()))</f>
      </c>
      <c r="I1180">
        <f>IF($A1180="",NA(),IF($C1180="Strategy",$B1180,NA()))</f>
      </c>
      <c r="J1180">
        <f>IF($A1180="",NA(),IF($C1180="Strategy",2+$F1180*0.023,NA()))</f>
      </c>
      <c r="K1180">
        <f>IF($A1180="",NA(),IF($C1180="Deckbuilder",$B1180,NA()))</f>
      </c>
      <c r="L1180">
        <f>IF($A1180="",NA(),IF($C1180="Deckbuilder",3+$F1180*0.023,NA()))</f>
      </c>
      <c r="M1180">
        <f>IF($A1180="",NA(),IF($C1180="Traditional",$B1180,NA()))</f>
      </c>
      <c r="N1180">
        <f>IF($A1180="",NA(),IF($C1180="Traditional",4+$F1180*0.023,NA()))</f>
      </c>
      <c r="O1180">
        <f>IF($A1180="","",$D1180+ROW()/1000000)</f>
      </c>
      <c r="P1180" t="str">
        <f>IF(OR($A1180="",INDEX(games!$H:$H,ROW())=""),"",INDEX(games!$H:$H,ROW()))</f>
      </c>
      <c r="Q1180">
        <f>IF(OR($A1180="",$P1180&lt;&gt;"Yes"),"",$D1180+ROW()/1000000)</f>
      </c>
      <c r="T1180">
        <f>IF($Y1180="","",INDEX($B$2:$B$2000,$Y1180))</f>
      </c>
      <c r="U1180">
        <f>IF($Z1180="","",INDEX($B$2:$B$2000,$Z1180))</f>
      </c>
      <c r="V1180">
        <f>IF(OR($T1180="",$U1180=""),"",$U1180-$T1180)</f>
      </c>
      <c r="W1180" t="str">
        <f>IF(TRIM(INDEX(connections!$A:$A,ROW()))="","",TRIM(INDEX(connections!$A:$A,ROW())))</f>
      </c>
      <c r="X1180" t="str">
        <f>IF($W1180="","",TRIM(INDEX(connections!$B:$B,ROW())))</f>
      </c>
      <c r="Y1180">
        <f>IF($W1180="","",IFERROR(MATCH($W1180,$A$2:$A$2000,0),""))</f>
      </c>
      <c r="Z1180">
        <f>IF($X1180="","",IFERROR(MATCH($X1180,$A$2:$A$2000,0),""))</f>
      </c>
      <c r="AA1180" t="str">
        <f>IF($Y1180="","",INDEX($P$2:$P$2000,$Y1180))</f>
      </c>
      <c r="AB1180" t="str">
        <f>IF($Z1180="","",INDEX($P$2:$P$2000,$Z1180))</f>
      </c>
      <c r="AC1180">
        <f>IF(AND($AA1180="Yes",$AB1180="Yes"),1,"")</f>
      </c>
      <c r="AD1180">
        <f>IF(OR($Y1180="",$Z1180=""),"",IF(INDEX($C$2:$C$2000,$Y1180)=INDEX($C$2:$C$2000,$Z1180),0,1))</f>
      </c>
      <c r="AE1180">
        <f>IF($AC1180&lt;&gt;1,"",IF(AND(INDEX($AG$2:$AG$2000,$Y1180)=1,INDEX($AG$2:$AG$2000,$Z1180)=1),1,""))</f>
      </c>
      <c r="AG1180">
        <f>IF($A1180="","",COUNTIFS($W$2:$W$2500,$A1180,$AB$2:$AB$2500,"Yes")+COUNTIFS($X$2:$X$2500,$A1180,$AA$2:$AA$2500,"Yes"))</f>
      </c>
      <c r="AH1180" t="str">
        <f>IF(OR($P1180&lt;&gt;"Yes",N($AG1180)=0),"",IF(AND($AG1180=1,COUNTIFS($W$2:$W$2500,$A1180,$AE$2:$AE$2500,1)+COUNTIFS($X$2:$X$2500,$A1180,$AE$2:$AE$2500,1)&gt;0),"","Yes"))</f>
      </c>
      <c r="AI1180">
        <f>IF($AH1180="Yes",$AG1180,"")</f>
      </c>
      <c r="AJ1180">
        <f>IF($AI1180="","",$AI1180+ROW()/1000000)</f>
      </c>
      <c r="AK1180">
        <f>IF(OR($A1180="",$P1180="Yes",N($AG1180)=0),"",$AG1180+ROW()/1000000)</f>
      </c>
      <c r="AL1180" t="str">
        <f>IF($A1180="","",INDEX(games!$J:$J,ROW())&amp;"")</f>
      </c>
      <c r="AM1180">
        <f>IF($A1180="","",SUMPRODUCT($AO1180:$BD1180,'Map Analysis'!$AP$2^{0,1,2,3,4,5,6,7,8,9,10,11,12,13,14,15}))</f>
      </c>
      <c r="AN1180">
        <f>IF($A1180="","",$AM1180+ROW()/10000000)</f>
      </c>
      <c r="AO1180">
        <f>IF($A1180="","",COUNTIF($W$2:$W$2500,$A1180))</f>
      </c>
      <c r="AP1180">
        <f>IF($A1180="","",SUMIFS($BF$2:$BF$2500,$W$2:$W$2500,$A1180))</f>
      </c>
      <c r="AQ1180">
        <f>IF($A1180="","",SUMIFS($BG$2:$BG$2500,$W$2:$W$2500,$A1180))</f>
      </c>
      <c r="AR1180">
        <f>IF($A1180="","",SUMIFS($BH$2:$BH$2500,$W$2:$W$2500,$A1180))</f>
      </c>
      <c r="AS1180">
        <f>IF($A1180="","",SUMIFS($BI$2:$BI$2500,$W$2:$W$2500,$A1180))</f>
      </c>
      <c r="AT1180">
        <f>IF($A1180="","",SUMIFS($BJ$2:$BJ$2500,$W$2:$W$2500,$A1180))</f>
      </c>
      <c r="AU1180">
        <f>IF($A1180="","",SUMIFS($BK$2:$BK$2500,$W$2:$W$2500,$A1180))</f>
      </c>
      <c r="AV1180">
        <f>IF($A1180="","",SUMIFS($BL$2:$BL$2500,$W$2:$W$2500,$A1180))</f>
      </c>
      <c r="AW1180">
        <f>IF($A1180="","",SUMIFS($BM$2:$BM$2500,$W$2:$W$2500,$A1180))</f>
      </c>
      <c r="AX1180">
        <f>IF($A1180="","",SUMIFS($BN$2:$BN$2500,$W$2:$W$2500,$A1180))</f>
      </c>
      <c r="AY1180">
        <f>IF($A1180="","",SUMIFS($BO$2:$BO$2500,$W$2:$W$2500,$A1180))</f>
      </c>
      <c r="AZ1180">
        <f>IF($A1180="","",SUMIFS($BP$2:$BP$2500,$W$2:$W$2500,$A1180))</f>
      </c>
      <c r="BA1180">
        <f>IF($A1180="","",SUMIFS($BQ$2:$BQ$2500,$W$2:$W$2500,$A1180))</f>
      </c>
      <c r="BB1180">
        <f>IF($A1180="","",SUMIFS($BR$2:$BR$2500,$W$2:$W$2500,$A1180))</f>
      </c>
      <c r="BC1180">
        <f>IF($A1180="","",SUMIFS($BS$2:$BS$2500,$W$2:$W$2500,$A1180))</f>
      </c>
      <c r="BD1180">
        <f>IF($A1180="","",SUMIFS($BT$2:$BT$2500,$W$2:$W$2500,$A1180))</f>
      </c>
      <c r="BF1180">
        <f>IF($Z1180="","",INDEX($AO$2:$AO$2000,$Z1180))</f>
      </c>
      <c r="BG1180">
        <f>IF($Z1180="","",INDEX($AP$2:$AP$2000,$Z1180))</f>
      </c>
      <c r="BH1180">
        <f>IF($Z1180="","",INDEX($AQ$2:$AQ$2000,$Z1180))</f>
      </c>
      <c r="BI1180">
        <f>IF($Z1180="","",INDEX($AR$2:$AR$2000,$Z1180))</f>
      </c>
      <c r="BJ1180">
        <f>IF($Z1180="","",INDEX($AS$2:$AS$2000,$Z1180))</f>
      </c>
      <c r="BK1180">
        <f>IF($Z1180="","",INDEX($AT$2:$AT$2000,$Z1180))</f>
      </c>
      <c r="BL1180">
        <f>IF($Z1180="","",INDEX($AU$2:$AU$2000,$Z1180))</f>
      </c>
      <c r="BM1180">
        <f>IF($Z1180="","",INDEX($AV$2:$AV$2000,$Z1180))</f>
      </c>
      <c r="BN1180">
        <f>IF($Z1180="","",INDEX($AW$2:$AW$2000,$Z1180))</f>
      </c>
      <c r="BO1180">
        <f>IF($Z1180="","",INDEX($AX$2:$AX$2000,$Z1180))</f>
      </c>
      <c r="BP1180">
        <f>IF($Z1180="","",INDEX($AY$2:$AY$2000,$Z1180))</f>
      </c>
      <c r="BQ1180">
        <f>IF($Z1180="","",INDEX($AZ$2:$AZ$2000,$Z1180))</f>
      </c>
      <c r="BR1180">
        <f>IF($Z1180="","",INDEX($BA$2:$BA$2000,$Z1180))</f>
      </c>
      <c r="BS1180">
        <f>IF($Z1180="","",INDEX($BB$2:$BB$2000,$Z1180))</f>
      </c>
      <c r="BT1180">
        <f>IF($Z1180="","",INDEX($BC$2:$BC$2000,$Z1180))</f>
      </c>
      <c r="BV1180">
        <f>IF(OR($A1180="",$P1180&lt;&gt;"Yes",$AH1180="Yes"),"",1+N($AG1180))</f>
      </c>
      <c r="BW1180">
        <f>IF($A1180="","",COUNTIFS($W$2:$W$2500,$A1180,$BZ$2:$BZ$2500,"Yes")+COUNTIFS($X$2:$X$2500,$A1180,$BY$2:$BY$2500,"Yes"))</f>
      </c>
      <c r="BX1180">
        <f>IF(OR($A1180="",$P1180="Yes"),"",IF(N($BW1180)=0,0,1+SUMIFS($CB$2:$CB$2500,$W$2:$W$2500,$A1180)+SUMIFS($CA$2:$CA$2500,$X$2:$X$2500,$A1180)))</f>
      </c>
      <c r="BY1180" t="str">
        <f>IF($Y1180="","",INDEX($AH$2:$AH$2000,$Y1180)&amp;"")</f>
      </c>
      <c r="BZ1180" t="str">
        <f>IF($Z1180="","",INDEX($AH$2:$AH$2000,$Z1180)&amp;"")</f>
      </c>
      <c r="CA1180">
        <f>IF($Y1180="","",INDEX($BV$2:$BV$2000,$Y1180))</f>
      </c>
      <c r="CB1180">
        <f>IF($Z1180="","",INDEX($BV$2:$BV$2000,$Z1180))</f>
      </c>
    </row>
    <row r="1181">
      <c r="A1181" t="str">
        <f>IF(TRIM(INDEX(games!$A:$A,ROW()))="","",TRIM(INDEX(games!$A:$A,ROW())))</f>
      </c>
      <c r="B1181">
        <f>IF(OR($A1181="",INDEX(games!$B:$B,ROW())=""),"",INDEX(games!$B:$B,ROW()))</f>
      </c>
      <c r="C1181" t="str">
        <f>IF(OR($A1181="",INDEX(games!$C:$C,ROW())=""),"",INDEX(games!$C:$C,ROW()))</f>
      </c>
      <c r="D1181">
        <f>IF($A1181="","",COUNTIF($W$2:$W$2500,$A1181)+COUNTIF($X$2:$X$2500,$A1181))</f>
      </c>
      <c r="E1181">
        <f>IF($A1181="","",IFERROR(MATCH($C1181,$R$2:$R$5,0),0))</f>
      </c>
      <c r="F1181">
        <f>IF($A1181="","",MOD(ROW(),34))</f>
      </c>
      <c r="G1181">
        <f>IF($A1181="",NA(),IF($C1181="Action",$B1181,NA()))</f>
      </c>
      <c r="H1181">
        <f>IF($A1181="",NA(),IF($C1181="Action",1+$F1181*0.023,NA()))</f>
      </c>
      <c r="I1181">
        <f>IF($A1181="",NA(),IF($C1181="Strategy",$B1181,NA()))</f>
      </c>
      <c r="J1181">
        <f>IF($A1181="",NA(),IF($C1181="Strategy",2+$F1181*0.023,NA()))</f>
      </c>
      <c r="K1181">
        <f>IF($A1181="",NA(),IF($C1181="Deckbuilder",$B1181,NA()))</f>
      </c>
      <c r="L1181">
        <f>IF($A1181="",NA(),IF($C1181="Deckbuilder",3+$F1181*0.023,NA()))</f>
      </c>
      <c r="M1181">
        <f>IF($A1181="",NA(),IF($C1181="Traditional",$B1181,NA()))</f>
      </c>
      <c r="N1181">
        <f>IF($A1181="",NA(),IF($C1181="Traditional",4+$F1181*0.023,NA()))</f>
      </c>
      <c r="O1181">
        <f>IF($A1181="","",$D1181+ROW()/1000000)</f>
      </c>
      <c r="P1181" t="str">
        <f>IF(OR($A1181="",INDEX(games!$H:$H,ROW())=""),"",INDEX(games!$H:$H,ROW()))</f>
      </c>
      <c r="Q1181">
        <f>IF(OR($A1181="",$P1181&lt;&gt;"Yes"),"",$D1181+ROW()/1000000)</f>
      </c>
      <c r="T1181">
        <f>IF($Y1181="","",INDEX($B$2:$B$2000,$Y1181))</f>
      </c>
      <c r="U1181">
        <f>IF($Z1181="","",INDEX($B$2:$B$2000,$Z1181))</f>
      </c>
      <c r="V1181">
        <f>IF(OR($T1181="",$U1181=""),"",$U1181-$T1181)</f>
      </c>
      <c r="W1181" t="str">
        <f>IF(TRIM(INDEX(connections!$A:$A,ROW()))="","",TRIM(INDEX(connections!$A:$A,ROW())))</f>
      </c>
      <c r="X1181" t="str">
        <f>IF($W1181="","",TRIM(INDEX(connections!$B:$B,ROW())))</f>
      </c>
      <c r="Y1181">
        <f>IF($W1181="","",IFERROR(MATCH($W1181,$A$2:$A$2000,0),""))</f>
      </c>
      <c r="Z1181">
        <f>IF($X1181="","",IFERROR(MATCH($X1181,$A$2:$A$2000,0),""))</f>
      </c>
      <c r="AA1181" t="str">
        <f>IF($Y1181="","",INDEX($P$2:$P$2000,$Y1181))</f>
      </c>
      <c r="AB1181" t="str">
        <f>IF($Z1181="","",INDEX($P$2:$P$2000,$Z1181))</f>
      </c>
      <c r="AC1181">
        <f>IF(AND($AA1181="Yes",$AB1181="Yes"),1,"")</f>
      </c>
      <c r="AD1181">
        <f>IF(OR($Y1181="",$Z1181=""),"",IF(INDEX($C$2:$C$2000,$Y1181)=INDEX($C$2:$C$2000,$Z1181),0,1))</f>
      </c>
      <c r="AE1181">
        <f>IF($AC1181&lt;&gt;1,"",IF(AND(INDEX($AG$2:$AG$2000,$Y1181)=1,INDEX($AG$2:$AG$2000,$Z1181)=1),1,""))</f>
      </c>
      <c r="AG1181">
        <f>IF($A1181="","",COUNTIFS($W$2:$W$2500,$A1181,$AB$2:$AB$2500,"Yes")+COUNTIFS($X$2:$X$2500,$A1181,$AA$2:$AA$2500,"Yes"))</f>
      </c>
      <c r="AH1181" t="str">
        <f>IF(OR($P1181&lt;&gt;"Yes",N($AG1181)=0),"",IF(AND($AG1181=1,COUNTIFS($W$2:$W$2500,$A1181,$AE$2:$AE$2500,1)+COUNTIFS($X$2:$X$2500,$A1181,$AE$2:$AE$2500,1)&gt;0),"","Yes"))</f>
      </c>
      <c r="AI1181">
        <f>IF($AH1181="Yes",$AG1181,"")</f>
      </c>
      <c r="AJ1181">
        <f>IF($AI1181="","",$AI1181+ROW()/1000000)</f>
      </c>
      <c r="AK1181">
        <f>IF(OR($A1181="",$P1181="Yes",N($AG1181)=0),"",$AG1181+ROW()/1000000)</f>
      </c>
      <c r="AL1181" t="str">
        <f>IF($A1181="","",INDEX(games!$J:$J,ROW())&amp;"")</f>
      </c>
      <c r="AM1181">
        <f>IF($A1181="","",SUMPRODUCT($AO1181:$BD1181,'Map Analysis'!$AP$2^{0,1,2,3,4,5,6,7,8,9,10,11,12,13,14,15}))</f>
      </c>
      <c r="AN1181">
        <f>IF($A1181="","",$AM1181+ROW()/10000000)</f>
      </c>
      <c r="AO1181">
        <f>IF($A1181="","",COUNTIF($W$2:$W$2500,$A1181))</f>
      </c>
      <c r="AP1181">
        <f>IF($A1181="","",SUMIFS($BF$2:$BF$2500,$W$2:$W$2500,$A1181))</f>
      </c>
      <c r="AQ1181">
        <f>IF($A1181="","",SUMIFS($BG$2:$BG$2500,$W$2:$W$2500,$A1181))</f>
      </c>
      <c r="AR1181">
        <f>IF($A1181="","",SUMIFS($BH$2:$BH$2500,$W$2:$W$2500,$A1181))</f>
      </c>
      <c r="AS1181">
        <f>IF($A1181="","",SUMIFS($BI$2:$BI$2500,$W$2:$W$2500,$A1181))</f>
      </c>
      <c r="AT1181">
        <f>IF($A1181="","",SUMIFS($BJ$2:$BJ$2500,$W$2:$W$2500,$A1181))</f>
      </c>
      <c r="AU1181">
        <f>IF($A1181="","",SUMIFS($BK$2:$BK$2500,$W$2:$W$2500,$A1181))</f>
      </c>
      <c r="AV1181">
        <f>IF($A1181="","",SUMIFS($BL$2:$BL$2500,$W$2:$W$2500,$A1181))</f>
      </c>
      <c r="AW1181">
        <f>IF($A1181="","",SUMIFS($BM$2:$BM$2500,$W$2:$W$2500,$A1181))</f>
      </c>
      <c r="AX1181">
        <f>IF($A1181="","",SUMIFS($BN$2:$BN$2500,$W$2:$W$2500,$A1181))</f>
      </c>
      <c r="AY1181">
        <f>IF($A1181="","",SUMIFS($BO$2:$BO$2500,$W$2:$W$2500,$A1181))</f>
      </c>
      <c r="AZ1181">
        <f>IF($A1181="","",SUMIFS($BP$2:$BP$2500,$W$2:$W$2500,$A1181))</f>
      </c>
      <c r="BA1181">
        <f>IF($A1181="","",SUMIFS($BQ$2:$BQ$2500,$W$2:$W$2500,$A1181))</f>
      </c>
      <c r="BB1181">
        <f>IF($A1181="","",SUMIFS($BR$2:$BR$2500,$W$2:$W$2500,$A1181))</f>
      </c>
      <c r="BC1181">
        <f>IF($A1181="","",SUMIFS($BS$2:$BS$2500,$W$2:$W$2500,$A1181))</f>
      </c>
      <c r="BD1181">
        <f>IF($A1181="","",SUMIFS($BT$2:$BT$2500,$W$2:$W$2500,$A1181))</f>
      </c>
      <c r="BF1181">
        <f>IF($Z1181="","",INDEX($AO$2:$AO$2000,$Z1181))</f>
      </c>
      <c r="BG1181">
        <f>IF($Z1181="","",INDEX($AP$2:$AP$2000,$Z1181))</f>
      </c>
      <c r="BH1181">
        <f>IF($Z1181="","",INDEX($AQ$2:$AQ$2000,$Z1181))</f>
      </c>
      <c r="BI1181">
        <f>IF($Z1181="","",INDEX($AR$2:$AR$2000,$Z1181))</f>
      </c>
      <c r="BJ1181">
        <f>IF($Z1181="","",INDEX($AS$2:$AS$2000,$Z1181))</f>
      </c>
      <c r="BK1181">
        <f>IF($Z1181="","",INDEX($AT$2:$AT$2000,$Z1181))</f>
      </c>
      <c r="BL1181">
        <f>IF($Z1181="","",INDEX($AU$2:$AU$2000,$Z1181))</f>
      </c>
      <c r="BM1181">
        <f>IF($Z1181="","",INDEX($AV$2:$AV$2000,$Z1181))</f>
      </c>
      <c r="BN1181">
        <f>IF($Z1181="","",INDEX($AW$2:$AW$2000,$Z1181))</f>
      </c>
      <c r="BO1181">
        <f>IF($Z1181="","",INDEX($AX$2:$AX$2000,$Z1181))</f>
      </c>
      <c r="BP1181">
        <f>IF($Z1181="","",INDEX($AY$2:$AY$2000,$Z1181))</f>
      </c>
      <c r="BQ1181">
        <f>IF($Z1181="","",INDEX($AZ$2:$AZ$2000,$Z1181))</f>
      </c>
      <c r="BR1181">
        <f>IF($Z1181="","",INDEX($BA$2:$BA$2000,$Z1181))</f>
      </c>
      <c r="BS1181">
        <f>IF($Z1181="","",INDEX($BB$2:$BB$2000,$Z1181))</f>
      </c>
      <c r="BT1181">
        <f>IF($Z1181="","",INDEX($BC$2:$BC$2000,$Z1181))</f>
      </c>
      <c r="BV1181">
        <f>IF(OR($A1181="",$P1181&lt;&gt;"Yes",$AH1181="Yes"),"",1+N($AG1181))</f>
      </c>
      <c r="BW1181">
        <f>IF($A1181="","",COUNTIFS($W$2:$W$2500,$A1181,$BZ$2:$BZ$2500,"Yes")+COUNTIFS($X$2:$X$2500,$A1181,$BY$2:$BY$2500,"Yes"))</f>
      </c>
      <c r="BX1181">
        <f>IF(OR($A1181="",$P1181="Yes"),"",IF(N($BW1181)=0,0,1+SUMIFS($CB$2:$CB$2500,$W$2:$W$2500,$A1181)+SUMIFS($CA$2:$CA$2500,$X$2:$X$2500,$A1181)))</f>
      </c>
      <c r="BY1181" t="str">
        <f>IF($Y1181="","",INDEX($AH$2:$AH$2000,$Y1181)&amp;"")</f>
      </c>
      <c r="BZ1181" t="str">
        <f>IF($Z1181="","",INDEX($AH$2:$AH$2000,$Z1181)&amp;"")</f>
      </c>
      <c r="CA1181">
        <f>IF($Y1181="","",INDEX($BV$2:$BV$2000,$Y1181))</f>
      </c>
      <c r="CB1181">
        <f>IF($Z1181="","",INDEX($BV$2:$BV$2000,$Z1181))</f>
      </c>
    </row>
    <row r="1182">
      <c r="A1182" t="str">
        <f>IF(TRIM(INDEX(games!$A:$A,ROW()))="","",TRIM(INDEX(games!$A:$A,ROW())))</f>
      </c>
      <c r="B1182">
        <f>IF(OR($A1182="",INDEX(games!$B:$B,ROW())=""),"",INDEX(games!$B:$B,ROW()))</f>
      </c>
      <c r="C1182" t="str">
        <f>IF(OR($A1182="",INDEX(games!$C:$C,ROW())=""),"",INDEX(games!$C:$C,ROW()))</f>
      </c>
      <c r="D1182">
        <f>IF($A1182="","",COUNTIF($W$2:$W$2500,$A1182)+COUNTIF($X$2:$X$2500,$A1182))</f>
      </c>
      <c r="E1182">
        <f>IF($A1182="","",IFERROR(MATCH($C1182,$R$2:$R$5,0),0))</f>
      </c>
      <c r="F1182">
        <f>IF($A1182="","",MOD(ROW(),34))</f>
      </c>
      <c r="G1182">
        <f>IF($A1182="",NA(),IF($C1182="Action",$B1182,NA()))</f>
      </c>
      <c r="H1182">
        <f>IF($A1182="",NA(),IF($C1182="Action",1+$F1182*0.023,NA()))</f>
      </c>
      <c r="I1182">
        <f>IF($A1182="",NA(),IF($C1182="Strategy",$B1182,NA()))</f>
      </c>
      <c r="J1182">
        <f>IF($A1182="",NA(),IF($C1182="Strategy",2+$F1182*0.023,NA()))</f>
      </c>
      <c r="K1182">
        <f>IF($A1182="",NA(),IF($C1182="Deckbuilder",$B1182,NA()))</f>
      </c>
      <c r="L1182">
        <f>IF($A1182="",NA(),IF($C1182="Deckbuilder",3+$F1182*0.023,NA()))</f>
      </c>
      <c r="M1182">
        <f>IF($A1182="",NA(),IF($C1182="Traditional",$B1182,NA()))</f>
      </c>
      <c r="N1182">
        <f>IF($A1182="",NA(),IF($C1182="Traditional",4+$F1182*0.023,NA()))</f>
      </c>
      <c r="O1182">
        <f>IF($A1182="","",$D1182+ROW()/1000000)</f>
      </c>
      <c r="P1182" t="str">
        <f>IF(OR($A1182="",INDEX(games!$H:$H,ROW())=""),"",INDEX(games!$H:$H,ROW()))</f>
      </c>
      <c r="Q1182">
        <f>IF(OR($A1182="",$P1182&lt;&gt;"Yes"),"",$D1182+ROW()/1000000)</f>
      </c>
      <c r="T1182">
        <f>IF($Y1182="","",INDEX($B$2:$B$2000,$Y1182))</f>
      </c>
      <c r="U1182">
        <f>IF($Z1182="","",INDEX($B$2:$B$2000,$Z1182))</f>
      </c>
      <c r="V1182">
        <f>IF(OR($T1182="",$U1182=""),"",$U1182-$T1182)</f>
      </c>
      <c r="W1182" t="str">
        <f>IF(TRIM(INDEX(connections!$A:$A,ROW()))="","",TRIM(INDEX(connections!$A:$A,ROW())))</f>
      </c>
      <c r="X1182" t="str">
        <f>IF($W1182="","",TRIM(INDEX(connections!$B:$B,ROW())))</f>
      </c>
      <c r="Y1182">
        <f>IF($W1182="","",IFERROR(MATCH($W1182,$A$2:$A$2000,0),""))</f>
      </c>
      <c r="Z1182">
        <f>IF($X1182="","",IFERROR(MATCH($X1182,$A$2:$A$2000,0),""))</f>
      </c>
      <c r="AA1182" t="str">
        <f>IF($Y1182="","",INDEX($P$2:$P$2000,$Y1182))</f>
      </c>
      <c r="AB1182" t="str">
        <f>IF($Z1182="","",INDEX($P$2:$P$2000,$Z1182))</f>
      </c>
      <c r="AC1182">
        <f>IF(AND($AA1182="Yes",$AB1182="Yes"),1,"")</f>
      </c>
      <c r="AD1182">
        <f>IF(OR($Y1182="",$Z1182=""),"",IF(INDEX($C$2:$C$2000,$Y1182)=INDEX($C$2:$C$2000,$Z1182),0,1))</f>
      </c>
      <c r="AE1182">
        <f>IF($AC1182&lt;&gt;1,"",IF(AND(INDEX($AG$2:$AG$2000,$Y1182)=1,INDEX($AG$2:$AG$2000,$Z1182)=1),1,""))</f>
      </c>
      <c r="AG1182">
        <f>IF($A1182="","",COUNTIFS($W$2:$W$2500,$A1182,$AB$2:$AB$2500,"Yes")+COUNTIFS($X$2:$X$2500,$A1182,$AA$2:$AA$2500,"Yes"))</f>
      </c>
      <c r="AH1182" t="str">
        <f>IF(OR($P1182&lt;&gt;"Yes",N($AG1182)=0),"",IF(AND($AG1182=1,COUNTIFS($W$2:$W$2500,$A1182,$AE$2:$AE$2500,1)+COUNTIFS($X$2:$X$2500,$A1182,$AE$2:$AE$2500,1)&gt;0),"","Yes"))</f>
      </c>
      <c r="AI1182">
        <f>IF($AH1182="Yes",$AG1182,"")</f>
      </c>
      <c r="AJ1182">
        <f>IF($AI1182="","",$AI1182+ROW()/1000000)</f>
      </c>
      <c r="AK1182">
        <f>IF(OR($A1182="",$P1182="Yes",N($AG1182)=0),"",$AG1182+ROW()/1000000)</f>
      </c>
      <c r="AL1182" t="str">
        <f>IF($A1182="","",INDEX(games!$J:$J,ROW())&amp;"")</f>
      </c>
      <c r="AM1182">
        <f>IF($A1182="","",SUMPRODUCT($AO1182:$BD1182,'Map Analysis'!$AP$2^{0,1,2,3,4,5,6,7,8,9,10,11,12,13,14,15}))</f>
      </c>
      <c r="AN1182">
        <f>IF($A1182="","",$AM1182+ROW()/10000000)</f>
      </c>
      <c r="AO1182">
        <f>IF($A1182="","",COUNTIF($W$2:$W$2500,$A1182))</f>
      </c>
      <c r="AP1182">
        <f>IF($A1182="","",SUMIFS($BF$2:$BF$2500,$W$2:$W$2500,$A1182))</f>
      </c>
      <c r="AQ1182">
        <f>IF($A1182="","",SUMIFS($BG$2:$BG$2500,$W$2:$W$2500,$A1182))</f>
      </c>
      <c r="AR1182">
        <f>IF($A1182="","",SUMIFS($BH$2:$BH$2500,$W$2:$W$2500,$A1182))</f>
      </c>
      <c r="AS1182">
        <f>IF($A1182="","",SUMIFS($BI$2:$BI$2500,$W$2:$W$2500,$A1182))</f>
      </c>
      <c r="AT1182">
        <f>IF($A1182="","",SUMIFS($BJ$2:$BJ$2500,$W$2:$W$2500,$A1182))</f>
      </c>
      <c r="AU1182">
        <f>IF($A1182="","",SUMIFS($BK$2:$BK$2500,$W$2:$W$2500,$A1182))</f>
      </c>
      <c r="AV1182">
        <f>IF($A1182="","",SUMIFS($BL$2:$BL$2500,$W$2:$W$2500,$A1182))</f>
      </c>
      <c r="AW1182">
        <f>IF($A1182="","",SUMIFS($BM$2:$BM$2500,$W$2:$W$2500,$A1182))</f>
      </c>
      <c r="AX1182">
        <f>IF($A1182="","",SUMIFS($BN$2:$BN$2500,$W$2:$W$2500,$A1182))</f>
      </c>
      <c r="AY1182">
        <f>IF($A1182="","",SUMIFS($BO$2:$BO$2500,$W$2:$W$2500,$A1182))</f>
      </c>
      <c r="AZ1182">
        <f>IF($A1182="","",SUMIFS($BP$2:$BP$2500,$W$2:$W$2500,$A1182))</f>
      </c>
      <c r="BA1182">
        <f>IF($A1182="","",SUMIFS($BQ$2:$BQ$2500,$W$2:$W$2500,$A1182))</f>
      </c>
      <c r="BB1182">
        <f>IF($A1182="","",SUMIFS($BR$2:$BR$2500,$W$2:$W$2500,$A1182))</f>
      </c>
      <c r="BC1182">
        <f>IF($A1182="","",SUMIFS($BS$2:$BS$2500,$W$2:$W$2500,$A1182))</f>
      </c>
      <c r="BD1182">
        <f>IF($A1182="","",SUMIFS($BT$2:$BT$2500,$W$2:$W$2500,$A1182))</f>
      </c>
      <c r="BF1182">
        <f>IF($Z1182="","",INDEX($AO$2:$AO$2000,$Z1182))</f>
      </c>
      <c r="BG1182">
        <f>IF($Z1182="","",INDEX($AP$2:$AP$2000,$Z1182))</f>
      </c>
      <c r="BH1182">
        <f>IF($Z1182="","",INDEX($AQ$2:$AQ$2000,$Z1182))</f>
      </c>
      <c r="BI1182">
        <f>IF($Z1182="","",INDEX($AR$2:$AR$2000,$Z1182))</f>
      </c>
      <c r="BJ1182">
        <f>IF($Z1182="","",INDEX($AS$2:$AS$2000,$Z1182))</f>
      </c>
      <c r="BK1182">
        <f>IF($Z1182="","",INDEX($AT$2:$AT$2000,$Z1182))</f>
      </c>
      <c r="BL1182">
        <f>IF($Z1182="","",INDEX($AU$2:$AU$2000,$Z1182))</f>
      </c>
      <c r="BM1182">
        <f>IF($Z1182="","",INDEX($AV$2:$AV$2000,$Z1182))</f>
      </c>
      <c r="BN1182">
        <f>IF($Z1182="","",INDEX($AW$2:$AW$2000,$Z1182))</f>
      </c>
      <c r="BO1182">
        <f>IF($Z1182="","",INDEX($AX$2:$AX$2000,$Z1182))</f>
      </c>
      <c r="BP1182">
        <f>IF($Z1182="","",INDEX($AY$2:$AY$2000,$Z1182))</f>
      </c>
      <c r="BQ1182">
        <f>IF($Z1182="","",INDEX($AZ$2:$AZ$2000,$Z1182))</f>
      </c>
      <c r="BR1182">
        <f>IF($Z1182="","",INDEX($BA$2:$BA$2000,$Z1182))</f>
      </c>
      <c r="BS1182">
        <f>IF($Z1182="","",INDEX($BB$2:$BB$2000,$Z1182))</f>
      </c>
      <c r="BT1182">
        <f>IF($Z1182="","",INDEX($BC$2:$BC$2000,$Z1182))</f>
      </c>
      <c r="BV1182">
        <f>IF(OR($A1182="",$P1182&lt;&gt;"Yes",$AH1182="Yes"),"",1+N($AG1182))</f>
      </c>
      <c r="BW1182">
        <f>IF($A1182="","",COUNTIFS($W$2:$W$2500,$A1182,$BZ$2:$BZ$2500,"Yes")+COUNTIFS($X$2:$X$2500,$A1182,$BY$2:$BY$2500,"Yes"))</f>
      </c>
      <c r="BX1182">
        <f>IF(OR($A1182="",$P1182="Yes"),"",IF(N($BW1182)=0,0,1+SUMIFS($CB$2:$CB$2500,$W$2:$W$2500,$A1182)+SUMIFS($CA$2:$CA$2500,$X$2:$X$2500,$A1182)))</f>
      </c>
      <c r="BY1182" t="str">
        <f>IF($Y1182="","",INDEX($AH$2:$AH$2000,$Y1182)&amp;"")</f>
      </c>
      <c r="BZ1182" t="str">
        <f>IF($Z1182="","",INDEX($AH$2:$AH$2000,$Z1182)&amp;"")</f>
      </c>
      <c r="CA1182">
        <f>IF($Y1182="","",INDEX($BV$2:$BV$2000,$Y1182))</f>
      </c>
      <c r="CB1182">
        <f>IF($Z1182="","",INDEX($BV$2:$BV$2000,$Z1182))</f>
      </c>
    </row>
    <row r="1183">
      <c r="A1183" t="str">
        <f>IF(TRIM(INDEX(games!$A:$A,ROW()))="","",TRIM(INDEX(games!$A:$A,ROW())))</f>
      </c>
      <c r="B1183">
        <f>IF(OR($A1183="",INDEX(games!$B:$B,ROW())=""),"",INDEX(games!$B:$B,ROW()))</f>
      </c>
      <c r="C1183" t="str">
        <f>IF(OR($A1183="",INDEX(games!$C:$C,ROW())=""),"",INDEX(games!$C:$C,ROW()))</f>
      </c>
      <c r="D1183">
        <f>IF($A1183="","",COUNTIF($W$2:$W$2500,$A1183)+COUNTIF($X$2:$X$2500,$A1183))</f>
      </c>
      <c r="E1183">
        <f>IF($A1183="","",IFERROR(MATCH($C1183,$R$2:$R$5,0),0))</f>
      </c>
      <c r="F1183">
        <f>IF($A1183="","",MOD(ROW(),34))</f>
      </c>
      <c r="G1183">
        <f>IF($A1183="",NA(),IF($C1183="Action",$B1183,NA()))</f>
      </c>
      <c r="H1183">
        <f>IF($A1183="",NA(),IF($C1183="Action",1+$F1183*0.023,NA()))</f>
      </c>
      <c r="I1183">
        <f>IF($A1183="",NA(),IF($C1183="Strategy",$B1183,NA()))</f>
      </c>
      <c r="J1183">
        <f>IF($A1183="",NA(),IF($C1183="Strategy",2+$F1183*0.023,NA()))</f>
      </c>
      <c r="K1183">
        <f>IF($A1183="",NA(),IF($C1183="Deckbuilder",$B1183,NA()))</f>
      </c>
      <c r="L1183">
        <f>IF($A1183="",NA(),IF($C1183="Deckbuilder",3+$F1183*0.023,NA()))</f>
      </c>
      <c r="M1183">
        <f>IF($A1183="",NA(),IF($C1183="Traditional",$B1183,NA()))</f>
      </c>
      <c r="N1183">
        <f>IF($A1183="",NA(),IF($C1183="Traditional",4+$F1183*0.023,NA()))</f>
      </c>
      <c r="O1183">
        <f>IF($A1183="","",$D1183+ROW()/1000000)</f>
      </c>
      <c r="P1183" t="str">
        <f>IF(OR($A1183="",INDEX(games!$H:$H,ROW())=""),"",INDEX(games!$H:$H,ROW()))</f>
      </c>
      <c r="Q1183">
        <f>IF(OR($A1183="",$P1183&lt;&gt;"Yes"),"",$D1183+ROW()/1000000)</f>
      </c>
      <c r="T1183">
        <f>IF($Y1183="","",INDEX($B$2:$B$2000,$Y1183))</f>
      </c>
      <c r="U1183">
        <f>IF($Z1183="","",INDEX($B$2:$B$2000,$Z1183))</f>
      </c>
      <c r="V1183">
        <f>IF(OR($T1183="",$U1183=""),"",$U1183-$T1183)</f>
      </c>
      <c r="W1183" t="str">
        <f>IF(TRIM(INDEX(connections!$A:$A,ROW()))="","",TRIM(INDEX(connections!$A:$A,ROW())))</f>
      </c>
      <c r="X1183" t="str">
        <f>IF($W1183="","",TRIM(INDEX(connections!$B:$B,ROW())))</f>
      </c>
      <c r="Y1183">
        <f>IF($W1183="","",IFERROR(MATCH($W1183,$A$2:$A$2000,0),""))</f>
      </c>
      <c r="Z1183">
        <f>IF($X1183="","",IFERROR(MATCH($X1183,$A$2:$A$2000,0),""))</f>
      </c>
      <c r="AA1183" t="str">
        <f>IF($Y1183="","",INDEX($P$2:$P$2000,$Y1183))</f>
      </c>
      <c r="AB1183" t="str">
        <f>IF($Z1183="","",INDEX($P$2:$P$2000,$Z1183))</f>
      </c>
      <c r="AC1183">
        <f>IF(AND($AA1183="Yes",$AB1183="Yes"),1,"")</f>
      </c>
      <c r="AD1183">
        <f>IF(OR($Y1183="",$Z1183=""),"",IF(INDEX($C$2:$C$2000,$Y1183)=INDEX($C$2:$C$2000,$Z1183),0,1))</f>
      </c>
      <c r="AE1183">
        <f>IF($AC1183&lt;&gt;1,"",IF(AND(INDEX($AG$2:$AG$2000,$Y1183)=1,INDEX($AG$2:$AG$2000,$Z1183)=1),1,""))</f>
      </c>
      <c r="AG1183">
        <f>IF($A1183="","",COUNTIFS($W$2:$W$2500,$A1183,$AB$2:$AB$2500,"Yes")+COUNTIFS($X$2:$X$2500,$A1183,$AA$2:$AA$2500,"Yes"))</f>
      </c>
      <c r="AH1183" t="str">
        <f>IF(OR($P1183&lt;&gt;"Yes",N($AG1183)=0),"",IF(AND($AG1183=1,COUNTIFS($W$2:$W$2500,$A1183,$AE$2:$AE$2500,1)+COUNTIFS($X$2:$X$2500,$A1183,$AE$2:$AE$2500,1)&gt;0),"","Yes"))</f>
      </c>
      <c r="AI1183">
        <f>IF($AH1183="Yes",$AG1183,"")</f>
      </c>
      <c r="AJ1183">
        <f>IF($AI1183="","",$AI1183+ROW()/1000000)</f>
      </c>
      <c r="AK1183">
        <f>IF(OR($A1183="",$P1183="Yes",N($AG1183)=0),"",$AG1183+ROW()/1000000)</f>
      </c>
      <c r="AL1183" t="str">
        <f>IF($A1183="","",INDEX(games!$J:$J,ROW())&amp;"")</f>
      </c>
      <c r="AM1183">
        <f>IF($A1183="","",SUMPRODUCT($AO1183:$BD1183,'Map Analysis'!$AP$2^{0,1,2,3,4,5,6,7,8,9,10,11,12,13,14,15}))</f>
      </c>
      <c r="AN1183">
        <f>IF($A1183="","",$AM1183+ROW()/10000000)</f>
      </c>
      <c r="AO1183">
        <f>IF($A1183="","",COUNTIF($W$2:$W$2500,$A1183))</f>
      </c>
      <c r="AP1183">
        <f>IF($A1183="","",SUMIFS($BF$2:$BF$2500,$W$2:$W$2500,$A1183))</f>
      </c>
      <c r="AQ1183">
        <f>IF($A1183="","",SUMIFS($BG$2:$BG$2500,$W$2:$W$2500,$A1183))</f>
      </c>
      <c r="AR1183">
        <f>IF($A1183="","",SUMIFS($BH$2:$BH$2500,$W$2:$W$2500,$A1183))</f>
      </c>
      <c r="AS1183">
        <f>IF($A1183="","",SUMIFS($BI$2:$BI$2500,$W$2:$W$2500,$A1183))</f>
      </c>
      <c r="AT1183">
        <f>IF($A1183="","",SUMIFS($BJ$2:$BJ$2500,$W$2:$W$2500,$A1183))</f>
      </c>
      <c r="AU1183">
        <f>IF($A1183="","",SUMIFS($BK$2:$BK$2500,$W$2:$W$2500,$A1183))</f>
      </c>
      <c r="AV1183">
        <f>IF($A1183="","",SUMIFS($BL$2:$BL$2500,$W$2:$W$2500,$A1183))</f>
      </c>
      <c r="AW1183">
        <f>IF($A1183="","",SUMIFS($BM$2:$BM$2500,$W$2:$W$2500,$A1183))</f>
      </c>
      <c r="AX1183">
        <f>IF($A1183="","",SUMIFS($BN$2:$BN$2500,$W$2:$W$2500,$A1183))</f>
      </c>
      <c r="AY1183">
        <f>IF($A1183="","",SUMIFS($BO$2:$BO$2500,$W$2:$W$2500,$A1183))</f>
      </c>
      <c r="AZ1183">
        <f>IF($A1183="","",SUMIFS($BP$2:$BP$2500,$W$2:$W$2500,$A1183))</f>
      </c>
      <c r="BA1183">
        <f>IF($A1183="","",SUMIFS($BQ$2:$BQ$2500,$W$2:$W$2500,$A1183))</f>
      </c>
      <c r="BB1183">
        <f>IF($A1183="","",SUMIFS($BR$2:$BR$2500,$W$2:$W$2500,$A1183))</f>
      </c>
      <c r="BC1183">
        <f>IF($A1183="","",SUMIFS($BS$2:$BS$2500,$W$2:$W$2500,$A1183))</f>
      </c>
      <c r="BD1183">
        <f>IF($A1183="","",SUMIFS($BT$2:$BT$2500,$W$2:$W$2500,$A1183))</f>
      </c>
      <c r="BF1183">
        <f>IF($Z1183="","",INDEX($AO$2:$AO$2000,$Z1183))</f>
      </c>
      <c r="BG1183">
        <f>IF($Z1183="","",INDEX($AP$2:$AP$2000,$Z1183))</f>
      </c>
      <c r="BH1183">
        <f>IF($Z1183="","",INDEX($AQ$2:$AQ$2000,$Z1183))</f>
      </c>
      <c r="BI1183">
        <f>IF($Z1183="","",INDEX($AR$2:$AR$2000,$Z1183))</f>
      </c>
      <c r="BJ1183">
        <f>IF($Z1183="","",INDEX($AS$2:$AS$2000,$Z1183))</f>
      </c>
      <c r="BK1183">
        <f>IF($Z1183="","",INDEX($AT$2:$AT$2000,$Z1183))</f>
      </c>
      <c r="BL1183">
        <f>IF($Z1183="","",INDEX($AU$2:$AU$2000,$Z1183))</f>
      </c>
      <c r="BM1183">
        <f>IF($Z1183="","",INDEX($AV$2:$AV$2000,$Z1183))</f>
      </c>
      <c r="BN1183">
        <f>IF($Z1183="","",INDEX($AW$2:$AW$2000,$Z1183))</f>
      </c>
      <c r="BO1183">
        <f>IF($Z1183="","",INDEX($AX$2:$AX$2000,$Z1183))</f>
      </c>
      <c r="BP1183">
        <f>IF($Z1183="","",INDEX($AY$2:$AY$2000,$Z1183))</f>
      </c>
      <c r="BQ1183">
        <f>IF($Z1183="","",INDEX($AZ$2:$AZ$2000,$Z1183))</f>
      </c>
      <c r="BR1183">
        <f>IF($Z1183="","",INDEX($BA$2:$BA$2000,$Z1183))</f>
      </c>
      <c r="BS1183">
        <f>IF($Z1183="","",INDEX($BB$2:$BB$2000,$Z1183))</f>
      </c>
      <c r="BT1183">
        <f>IF($Z1183="","",INDEX($BC$2:$BC$2000,$Z1183))</f>
      </c>
      <c r="BV1183">
        <f>IF(OR($A1183="",$P1183&lt;&gt;"Yes",$AH1183="Yes"),"",1+N($AG1183))</f>
      </c>
      <c r="BW1183">
        <f>IF($A1183="","",COUNTIFS($W$2:$W$2500,$A1183,$BZ$2:$BZ$2500,"Yes")+COUNTIFS($X$2:$X$2500,$A1183,$BY$2:$BY$2500,"Yes"))</f>
      </c>
      <c r="BX1183">
        <f>IF(OR($A1183="",$P1183="Yes"),"",IF(N($BW1183)=0,0,1+SUMIFS($CB$2:$CB$2500,$W$2:$W$2500,$A1183)+SUMIFS($CA$2:$CA$2500,$X$2:$X$2500,$A1183)))</f>
      </c>
      <c r="BY1183" t="str">
        <f>IF($Y1183="","",INDEX($AH$2:$AH$2000,$Y1183)&amp;"")</f>
      </c>
      <c r="BZ1183" t="str">
        <f>IF($Z1183="","",INDEX($AH$2:$AH$2000,$Z1183)&amp;"")</f>
      </c>
      <c r="CA1183">
        <f>IF($Y1183="","",INDEX($BV$2:$BV$2000,$Y1183))</f>
      </c>
      <c r="CB1183">
        <f>IF($Z1183="","",INDEX($BV$2:$BV$2000,$Z1183))</f>
      </c>
    </row>
    <row r="1184">
      <c r="A1184" t="str">
        <f>IF(TRIM(INDEX(games!$A:$A,ROW()))="","",TRIM(INDEX(games!$A:$A,ROW())))</f>
      </c>
      <c r="B1184">
        <f>IF(OR($A1184="",INDEX(games!$B:$B,ROW())=""),"",INDEX(games!$B:$B,ROW()))</f>
      </c>
      <c r="C1184" t="str">
        <f>IF(OR($A1184="",INDEX(games!$C:$C,ROW())=""),"",INDEX(games!$C:$C,ROW()))</f>
      </c>
      <c r="D1184">
        <f>IF($A1184="","",COUNTIF($W$2:$W$2500,$A1184)+COUNTIF($X$2:$X$2500,$A1184))</f>
      </c>
      <c r="E1184">
        <f>IF($A1184="","",IFERROR(MATCH($C1184,$R$2:$R$5,0),0))</f>
      </c>
      <c r="F1184">
        <f>IF($A1184="","",MOD(ROW(),34))</f>
      </c>
      <c r="G1184">
        <f>IF($A1184="",NA(),IF($C1184="Action",$B1184,NA()))</f>
      </c>
      <c r="H1184">
        <f>IF($A1184="",NA(),IF($C1184="Action",1+$F1184*0.023,NA()))</f>
      </c>
      <c r="I1184">
        <f>IF($A1184="",NA(),IF($C1184="Strategy",$B1184,NA()))</f>
      </c>
      <c r="J1184">
        <f>IF($A1184="",NA(),IF($C1184="Strategy",2+$F1184*0.023,NA()))</f>
      </c>
      <c r="K1184">
        <f>IF($A1184="",NA(),IF($C1184="Deckbuilder",$B1184,NA()))</f>
      </c>
      <c r="L1184">
        <f>IF($A1184="",NA(),IF($C1184="Deckbuilder",3+$F1184*0.023,NA()))</f>
      </c>
      <c r="M1184">
        <f>IF($A1184="",NA(),IF($C1184="Traditional",$B1184,NA()))</f>
      </c>
      <c r="N1184">
        <f>IF($A1184="",NA(),IF($C1184="Traditional",4+$F1184*0.023,NA()))</f>
      </c>
      <c r="O1184">
        <f>IF($A1184="","",$D1184+ROW()/1000000)</f>
      </c>
      <c r="P1184" t="str">
        <f>IF(OR($A1184="",INDEX(games!$H:$H,ROW())=""),"",INDEX(games!$H:$H,ROW()))</f>
      </c>
      <c r="Q1184">
        <f>IF(OR($A1184="",$P1184&lt;&gt;"Yes"),"",$D1184+ROW()/1000000)</f>
      </c>
      <c r="T1184">
        <f>IF($Y1184="","",INDEX($B$2:$B$2000,$Y1184))</f>
      </c>
      <c r="U1184">
        <f>IF($Z1184="","",INDEX($B$2:$B$2000,$Z1184))</f>
      </c>
      <c r="V1184">
        <f>IF(OR($T1184="",$U1184=""),"",$U1184-$T1184)</f>
      </c>
      <c r="W1184" t="str">
        <f>IF(TRIM(INDEX(connections!$A:$A,ROW()))="","",TRIM(INDEX(connections!$A:$A,ROW())))</f>
      </c>
      <c r="X1184" t="str">
        <f>IF($W1184="","",TRIM(INDEX(connections!$B:$B,ROW())))</f>
      </c>
      <c r="Y1184">
        <f>IF($W1184="","",IFERROR(MATCH($W1184,$A$2:$A$2000,0),""))</f>
      </c>
      <c r="Z1184">
        <f>IF($X1184="","",IFERROR(MATCH($X1184,$A$2:$A$2000,0),""))</f>
      </c>
      <c r="AA1184" t="str">
        <f>IF($Y1184="","",INDEX($P$2:$P$2000,$Y1184))</f>
      </c>
      <c r="AB1184" t="str">
        <f>IF($Z1184="","",INDEX($P$2:$P$2000,$Z1184))</f>
      </c>
      <c r="AC1184">
        <f>IF(AND($AA1184="Yes",$AB1184="Yes"),1,"")</f>
      </c>
      <c r="AD1184">
        <f>IF(OR($Y1184="",$Z1184=""),"",IF(INDEX($C$2:$C$2000,$Y1184)=INDEX($C$2:$C$2000,$Z1184),0,1))</f>
      </c>
      <c r="AE1184">
        <f>IF($AC1184&lt;&gt;1,"",IF(AND(INDEX($AG$2:$AG$2000,$Y1184)=1,INDEX($AG$2:$AG$2000,$Z1184)=1),1,""))</f>
      </c>
      <c r="AG1184">
        <f>IF($A1184="","",COUNTIFS($W$2:$W$2500,$A1184,$AB$2:$AB$2500,"Yes")+COUNTIFS($X$2:$X$2500,$A1184,$AA$2:$AA$2500,"Yes"))</f>
      </c>
      <c r="AH1184" t="str">
        <f>IF(OR($P1184&lt;&gt;"Yes",N($AG1184)=0),"",IF(AND($AG1184=1,COUNTIFS($W$2:$W$2500,$A1184,$AE$2:$AE$2500,1)+COUNTIFS($X$2:$X$2500,$A1184,$AE$2:$AE$2500,1)&gt;0),"","Yes"))</f>
      </c>
      <c r="AI1184">
        <f>IF($AH1184="Yes",$AG1184,"")</f>
      </c>
      <c r="AJ1184">
        <f>IF($AI1184="","",$AI1184+ROW()/1000000)</f>
      </c>
      <c r="AK1184">
        <f>IF(OR($A1184="",$P1184="Yes",N($AG1184)=0),"",$AG1184+ROW()/1000000)</f>
      </c>
      <c r="AL1184" t="str">
        <f>IF($A1184="","",INDEX(games!$J:$J,ROW())&amp;"")</f>
      </c>
      <c r="AM1184">
        <f>IF($A1184="","",SUMPRODUCT($AO1184:$BD1184,'Map Analysis'!$AP$2^{0,1,2,3,4,5,6,7,8,9,10,11,12,13,14,15}))</f>
      </c>
      <c r="AN1184">
        <f>IF($A1184="","",$AM1184+ROW()/10000000)</f>
      </c>
      <c r="AO1184">
        <f>IF($A1184="","",COUNTIF($W$2:$W$2500,$A1184))</f>
      </c>
      <c r="AP1184">
        <f>IF($A1184="","",SUMIFS($BF$2:$BF$2500,$W$2:$W$2500,$A1184))</f>
      </c>
      <c r="AQ1184">
        <f>IF($A1184="","",SUMIFS($BG$2:$BG$2500,$W$2:$W$2500,$A1184))</f>
      </c>
      <c r="AR1184">
        <f>IF($A1184="","",SUMIFS($BH$2:$BH$2500,$W$2:$W$2500,$A1184))</f>
      </c>
      <c r="AS1184">
        <f>IF($A1184="","",SUMIFS($BI$2:$BI$2500,$W$2:$W$2500,$A1184))</f>
      </c>
      <c r="AT1184">
        <f>IF($A1184="","",SUMIFS($BJ$2:$BJ$2500,$W$2:$W$2500,$A1184))</f>
      </c>
      <c r="AU1184">
        <f>IF($A1184="","",SUMIFS($BK$2:$BK$2500,$W$2:$W$2500,$A1184))</f>
      </c>
      <c r="AV1184">
        <f>IF($A1184="","",SUMIFS($BL$2:$BL$2500,$W$2:$W$2500,$A1184))</f>
      </c>
      <c r="AW1184">
        <f>IF($A1184="","",SUMIFS($BM$2:$BM$2500,$W$2:$W$2500,$A1184))</f>
      </c>
      <c r="AX1184">
        <f>IF($A1184="","",SUMIFS($BN$2:$BN$2500,$W$2:$W$2500,$A1184))</f>
      </c>
      <c r="AY1184">
        <f>IF($A1184="","",SUMIFS($BO$2:$BO$2500,$W$2:$W$2500,$A1184))</f>
      </c>
      <c r="AZ1184">
        <f>IF($A1184="","",SUMIFS($BP$2:$BP$2500,$W$2:$W$2500,$A1184))</f>
      </c>
      <c r="BA1184">
        <f>IF($A1184="","",SUMIFS($BQ$2:$BQ$2500,$W$2:$W$2500,$A1184))</f>
      </c>
      <c r="BB1184">
        <f>IF($A1184="","",SUMIFS($BR$2:$BR$2500,$W$2:$W$2500,$A1184))</f>
      </c>
      <c r="BC1184">
        <f>IF($A1184="","",SUMIFS($BS$2:$BS$2500,$W$2:$W$2500,$A1184))</f>
      </c>
      <c r="BD1184">
        <f>IF($A1184="","",SUMIFS($BT$2:$BT$2500,$W$2:$W$2500,$A1184))</f>
      </c>
      <c r="BF1184">
        <f>IF($Z1184="","",INDEX($AO$2:$AO$2000,$Z1184))</f>
      </c>
      <c r="BG1184">
        <f>IF($Z1184="","",INDEX($AP$2:$AP$2000,$Z1184))</f>
      </c>
      <c r="BH1184">
        <f>IF($Z1184="","",INDEX($AQ$2:$AQ$2000,$Z1184))</f>
      </c>
      <c r="BI1184">
        <f>IF($Z1184="","",INDEX($AR$2:$AR$2000,$Z1184))</f>
      </c>
      <c r="BJ1184">
        <f>IF($Z1184="","",INDEX($AS$2:$AS$2000,$Z1184))</f>
      </c>
      <c r="BK1184">
        <f>IF($Z1184="","",INDEX($AT$2:$AT$2000,$Z1184))</f>
      </c>
      <c r="BL1184">
        <f>IF($Z1184="","",INDEX($AU$2:$AU$2000,$Z1184))</f>
      </c>
      <c r="BM1184">
        <f>IF($Z1184="","",INDEX($AV$2:$AV$2000,$Z1184))</f>
      </c>
      <c r="BN1184">
        <f>IF($Z1184="","",INDEX($AW$2:$AW$2000,$Z1184))</f>
      </c>
      <c r="BO1184">
        <f>IF($Z1184="","",INDEX($AX$2:$AX$2000,$Z1184))</f>
      </c>
      <c r="BP1184">
        <f>IF($Z1184="","",INDEX($AY$2:$AY$2000,$Z1184))</f>
      </c>
      <c r="BQ1184">
        <f>IF($Z1184="","",INDEX($AZ$2:$AZ$2000,$Z1184))</f>
      </c>
      <c r="BR1184">
        <f>IF($Z1184="","",INDEX($BA$2:$BA$2000,$Z1184))</f>
      </c>
      <c r="BS1184">
        <f>IF($Z1184="","",INDEX($BB$2:$BB$2000,$Z1184))</f>
      </c>
      <c r="BT1184">
        <f>IF($Z1184="","",INDEX($BC$2:$BC$2000,$Z1184))</f>
      </c>
      <c r="BV1184">
        <f>IF(OR($A1184="",$P1184&lt;&gt;"Yes",$AH1184="Yes"),"",1+N($AG1184))</f>
      </c>
      <c r="BW1184">
        <f>IF($A1184="","",COUNTIFS($W$2:$W$2500,$A1184,$BZ$2:$BZ$2500,"Yes")+COUNTIFS($X$2:$X$2500,$A1184,$BY$2:$BY$2500,"Yes"))</f>
      </c>
      <c r="BX1184">
        <f>IF(OR($A1184="",$P1184="Yes"),"",IF(N($BW1184)=0,0,1+SUMIFS($CB$2:$CB$2500,$W$2:$W$2500,$A1184)+SUMIFS($CA$2:$CA$2500,$X$2:$X$2500,$A1184)))</f>
      </c>
      <c r="BY1184" t="str">
        <f>IF($Y1184="","",INDEX($AH$2:$AH$2000,$Y1184)&amp;"")</f>
      </c>
      <c r="BZ1184" t="str">
        <f>IF($Z1184="","",INDEX($AH$2:$AH$2000,$Z1184)&amp;"")</f>
      </c>
      <c r="CA1184">
        <f>IF($Y1184="","",INDEX($BV$2:$BV$2000,$Y1184))</f>
      </c>
      <c r="CB1184">
        <f>IF($Z1184="","",INDEX($BV$2:$BV$2000,$Z1184))</f>
      </c>
    </row>
    <row r="1185">
      <c r="A1185" t="str">
        <f>IF(TRIM(INDEX(games!$A:$A,ROW()))="","",TRIM(INDEX(games!$A:$A,ROW())))</f>
      </c>
      <c r="B1185">
        <f>IF(OR($A1185="",INDEX(games!$B:$B,ROW())=""),"",INDEX(games!$B:$B,ROW()))</f>
      </c>
      <c r="C1185" t="str">
        <f>IF(OR($A1185="",INDEX(games!$C:$C,ROW())=""),"",INDEX(games!$C:$C,ROW()))</f>
      </c>
      <c r="D1185">
        <f>IF($A1185="","",COUNTIF($W$2:$W$2500,$A1185)+COUNTIF($X$2:$X$2500,$A1185))</f>
      </c>
      <c r="E1185">
        <f>IF($A1185="","",IFERROR(MATCH($C1185,$R$2:$R$5,0),0))</f>
      </c>
      <c r="F1185">
        <f>IF($A1185="","",MOD(ROW(),34))</f>
      </c>
      <c r="G1185">
        <f>IF($A1185="",NA(),IF($C1185="Action",$B1185,NA()))</f>
      </c>
      <c r="H1185">
        <f>IF($A1185="",NA(),IF($C1185="Action",1+$F1185*0.023,NA()))</f>
      </c>
      <c r="I1185">
        <f>IF($A1185="",NA(),IF($C1185="Strategy",$B1185,NA()))</f>
      </c>
      <c r="J1185">
        <f>IF($A1185="",NA(),IF($C1185="Strategy",2+$F1185*0.023,NA()))</f>
      </c>
      <c r="K1185">
        <f>IF($A1185="",NA(),IF($C1185="Deckbuilder",$B1185,NA()))</f>
      </c>
      <c r="L1185">
        <f>IF($A1185="",NA(),IF($C1185="Deckbuilder",3+$F1185*0.023,NA()))</f>
      </c>
      <c r="M1185">
        <f>IF($A1185="",NA(),IF($C1185="Traditional",$B1185,NA()))</f>
      </c>
      <c r="N1185">
        <f>IF($A1185="",NA(),IF($C1185="Traditional",4+$F1185*0.023,NA()))</f>
      </c>
      <c r="O1185">
        <f>IF($A1185="","",$D1185+ROW()/1000000)</f>
      </c>
      <c r="P1185" t="str">
        <f>IF(OR($A1185="",INDEX(games!$H:$H,ROW())=""),"",INDEX(games!$H:$H,ROW()))</f>
      </c>
      <c r="Q1185">
        <f>IF(OR($A1185="",$P1185&lt;&gt;"Yes"),"",$D1185+ROW()/1000000)</f>
      </c>
      <c r="T1185">
        <f>IF($Y1185="","",INDEX($B$2:$B$2000,$Y1185))</f>
      </c>
      <c r="U1185">
        <f>IF($Z1185="","",INDEX($B$2:$B$2000,$Z1185))</f>
      </c>
      <c r="V1185">
        <f>IF(OR($T1185="",$U1185=""),"",$U1185-$T1185)</f>
      </c>
      <c r="W1185" t="str">
        <f>IF(TRIM(INDEX(connections!$A:$A,ROW()))="","",TRIM(INDEX(connections!$A:$A,ROW())))</f>
      </c>
      <c r="X1185" t="str">
        <f>IF($W1185="","",TRIM(INDEX(connections!$B:$B,ROW())))</f>
      </c>
      <c r="Y1185">
        <f>IF($W1185="","",IFERROR(MATCH($W1185,$A$2:$A$2000,0),""))</f>
      </c>
      <c r="Z1185">
        <f>IF($X1185="","",IFERROR(MATCH($X1185,$A$2:$A$2000,0),""))</f>
      </c>
      <c r="AA1185" t="str">
        <f>IF($Y1185="","",INDEX($P$2:$P$2000,$Y1185))</f>
      </c>
      <c r="AB1185" t="str">
        <f>IF($Z1185="","",INDEX($P$2:$P$2000,$Z1185))</f>
      </c>
      <c r="AC1185">
        <f>IF(AND($AA1185="Yes",$AB1185="Yes"),1,"")</f>
      </c>
      <c r="AD1185">
        <f>IF(OR($Y1185="",$Z1185=""),"",IF(INDEX($C$2:$C$2000,$Y1185)=INDEX($C$2:$C$2000,$Z1185),0,1))</f>
      </c>
      <c r="AE1185">
        <f>IF($AC1185&lt;&gt;1,"",IF(AND(INDEX($AG$2:$AG$2000,$Y1185)=1,INDEX($AG$2:$AG$2000,$Z1185)=1),1,""))</f>
      </c>
      <c r="AG1185">
        <f>IF($A1185="","",COUNTIFS($W$2:$W$2500,$A1185,$AB$2:$AB$2500,"Yes")+COUNTIFS($X$2:$X$2500,$A1185,$AA$2:$AA$2500,"Yes"))</f>
      </c>
      <c r="AH1185" t="str">
        <f>IF(OR($P1185&lt;&gt;"Yes",N($AG1185)=0),"",IF(AND($AG1185=1,COUNTIFS($W$2:$W$2500,$A1185,$AE$2:$AE$2500,1)+COUNTIFS($X$2:$X$2500,$A1185,$AE$2:$AE$2500,1)&gt;0),"","Yes"))</f>
      </c>
      <c r="AI1185">
        <f>IF($AH1185="Yes",$AG1185,"")</f>
      </c>
      <c r="AJ1185">
        <f>IF($AI1185="","",$AI1185+ROW()/1000000)</f>
      </c>
      <c r="AK1185">
        <f>IF(OR($A1185="",$P1185="Yes",N($AG1185)=0),"",$AG1185+ROW()/1000000)</f>
      </c>
      <c r="AL1185" t="str">
        <f>IF($A1185="","",INDEX(games!$J:$J,ROW())&amp;"")</f>
      </c>
      <c r="AM1185">
        <f>IF($A1185="","",SUMPRODUCT($AO1185:$BD1185,'Map Analysis'!$AP$2^{0,1,2,3,4,5,6,7,8,9,10,11,12,13,14,15}))</f>
      </c>
      <c r="AN1185">
        <f>IF($A1185="","",$AM1185+ROW()/10000000)</f>
      </c>
      <c r="AO1185">
        <f>IF($A1185="","",COUNTIF($W$2:$W$2500,$A1185))</f>
      </c>
      <c r="AP1185">
        <f>IF($A1185="","",SUMIFS($BF$2:$BF$2500,$W$2:$W$2500,$A1185))</f>
      </c>
      <c r="AQ1185">
        <f>IF($A1185="","",SUMIFS($BG$2:$BG$2500,$W$2:$W$2500,$A1185))</f>
      </c>
      <c r="AR1185">
        <f>IF($A1185="","",SUMIFS($BH$2:$BH$2500,$W$2:$W$2500,$A1185))</f>
      </c>
      <c r="AS1185">
        <f>IF($A1185="","",SUMIFS($BI$2:$BI$2500,$W$2:$W$2500,$A1185))</f>
      </c>
      <c r="AT1185">
        <f>IF($A1185="","",SUMIFS($BJ$2:$BJ$2500,$W$2:$W$2500,$A1185))</f>
      </c>
      <c r="AU1185">
        <f>IF($A1185="","",SUMIFS($BK$2:$BK$2500,$W$2:$W$2500,$A1185))</f>
      </c>
      <c r="AV1185">
        <f>IF($A1185="","",SUMIFS($BL$2:$BL$2500,$W$2:$W$2500,$A1185))</f>
      </c>
      <c r="AW1185">
        <f>IF($A1185="","",SUMIFS($BM$2:$BM$2500,$W$2:$W$2500,$A1185))</f>
      </c>
      <c r="AX1185">
        <f>IF($A1185="","",SUMIFS($BN$2:$BN$2500,$W$2:$W$2500,$A1185))</f>
      </c>
      <c r="AY1185">
        <f>IF($A1185="","",SUMIFS($BO$2:$BO$2500,$W$2:$W$2500,$A1185))</f>
      </c>
      <c r="AZ1185">
        <f>IF($A1185="","",SUMIFS($BP$2:$BP$2500,$W$2:$W$2500,$A1185))</f>
      </c>
      <c r="BA1185">
        <f>IF($A1185="","",SUMIFS($BQ$2:$BQ$2500,$W$2:$W$2500,$A1185))</f>
      </c>
      <c r="BB1185">
        <f>IF($A1185="","",SUMIFS($BR$2:$BR$2500,$W$2:$W$2500,$A1185))</f>
      </c>
      <c r="BC1185">
        <f>IF($A1185="","",SUMIFS($BS$2:$BS$2500,$W$2:$W$2500,$A1185))</f>
      </c>
      <c r="BD1185">
        <f>IF($A1185="","",SUMIFS($BT$2:$BT$2500,$W$2:$W$2500,$A1185))</f>
      </c>
      <c r="BF1185">
        <f>IF($Z1185="","",INDEX($AO$2:$AO$2000,$Z1185))</f>
      </c>
      <c r="BG1185">
        <f>IF($Z1185="","",INDEX($AP$2:$AP$2000,$Z1185))</f>
      </c>
      <c r="BH1185">
        <f>IF($Z1185="","",INDEX($AQ$2:$AQ$2000,$Z1185))</f>
      </c>
      <c r="BI1185">
        <f>IF($Z1185="","",INDEX($AR$2:$AR$2000,$Z1185))</f>
      </c>
      <c r="BJ1185">
        <f>IF($Z1185="","",INDEX($AS$2:$AS$2000,$Z1185))</f>
      </c>
      <c r="BK1185">
        <f>IF($Z1185="","",INDEX($AT$2:$AT$2000,$Z1185))</f>
      </c>
      <c r="BL1185">
        <f>IF($Z1185="","",INDEX($AU$2:$AU$2000,$Z1185))</f>
      </c>
      <c r="BM1185">
        <f>IF($Z1185="","",INDEX($AV$2:$AV$2000,$Z1185))</f>
      </c>
      <c r="BN1185">
        <f>IF($Z1185="","",INDEX($AW$2:$AW$2000,$Z1185))</f>
      </c>
      <c r="BO1185">
        <f>IF($Z1185="","",INDEX($AX$2:$AX$2000,$Z1185))</f>
      </c>
      <c r="BP1185">
        <f>IF($Z1185="","",INDEX($AY$2:$AY$2000,$Z1185))</f>
      </c>
      <c r="BQ1185">
        <f>IF($Z1185="","",INDEX($AZ$2:$AZ$2000,$Z1185))</f>
      </c>
      <c r="BR1185">
        <f>IF($Z1185="","",INDEX($BA$2:$BA$2000,$Z1185))</f>
      </c>
      <c r="BS1185">
        <f>IF($Z1185="","",INDEX($BB$2:$BB$2000,$Z1185))</f>
      </c>
      <c r="BT1185">
        <f>IF($Z1185="","",INDEX($BC$2:$BC$2000,$Z1185))</f>
      </c>
      <c r="BV1185">
        <f>IF(OR($A1185="",$P1185&lt;&gt;"Yes",$AH1185="Yes"),"",1+N($AG1185))</f>
      </c>
      <c r="BW1185">
        <f>IF($A1185="","",COUNTIFS($W$2:$W$2500,$A1185,$BZ$2:$BZ$2500,"Yes")+COUNTIFS($X$2:$X$2500,$A1185,$BY$2:$BY$2500,"Yes"))</f>
      </c>
      <c r="BX1185">
        <f>IF(OR($A1185="",$P1185="Yes"),"",IF(N($BW1185)=0,0,1+SUMIFS($CB$2:$CB$2500,$W$2:$W$2500,$A1185)+SUMIFS($CA$2:$CA$2500,$X$2:$X$2500,$A1185)))</f>
      </c>
      <c r="BY1185" t="str">
        <f>IF($Y1185="","",INDEX($AH$2:$AH$2000,$Y1185)&amp;"")</f>
      </c>
      <c r="BZ1185" t="str">
        <f>IF($Z1185="","",INDEX($AH$2:$AH$2000,$Z1185)&amp;"")</f>
      </c>
      <c r="CA1185">
        <f>IF($Y1185="","",INDEX($BV$2:$BV$2000,$Y1185))</f>
      </c>
      <c r="CB1185">
        <f>IF($Z1185="","",INDEX($BV$2:$BV$2000,$Z1185))</f>
      </c>
    </row>
    <row r="1186">
      <c r="A1186" t="str">
        <f>IF(TRIM(INDEX(games!$A:$A,ROW()))="","",TRIM(INDEX(games!$A:$A,ROW())))</f>
      </c>
      <c r="B1186">
        <f>IF(OR($A1186="",INDEX(games!$B:$B,ROW())=""),"",INDEX(games!$B:$B,ROW()))</f>
      </c>
      <c r="C1186" t="str">
        <f>IF(OR($A1186="",INDEX(games!$C:$C,ROW())=""),"",INDEX(games!$C:$C,ROW()))</f>
      </c>
      <c r="D1186">
        <f>IF($A1186="","",COUNTIF($W$2:$W$2500,$A1186)+COUNTIF($X$2:$X$2500,$A1186))</f>
      </c>
      <c r="E1186">
        <f>IF($A1186="","",IFERROR(MATCH($C1186,$R$2:$R$5,0),0))</f>
      </c>
      <c r="F1186">
        <f>IF($A1186="","",MOD(ROW(),34))</f>
      </c>
      <c r="G1186">
        <f>IF($A1186="",NA(),IF($C1186="Action",$B1186,NA()))</f>
      </c>
      <c r="H1186">
        <f>IF($A1186="",NA(),IF($C1186="Action",1+$F1186*0.023,NA()))</f>
      </c>
      <c r="I1186">
        <f>IF($A1186="",NA(),IF($C1186="Strategy",$B1186,NA()))</f>
      </c>
      <c r="J1186">
        <f>IF($A1186="",NA(),IF($C1186="Strategy",2+$F1186*0.023,NA()))</f>
      </c>
      <c r="K1186">
        <f>IF($A1186="",NA(),IF($C1186="Deckbuilder",$B1186,NA()))</f>
      </c>
      <c r="L1186">
        <f>IF($A1186="",NA(),IF($C1186="Deckbuilder",3+$F1186*0.023,NA()))</f>
      </c>
      <c r="M1186">
        <f>IF($A1186="",NA(),IF($C1186="Traditional",$B1186,NA()))</f>
      </c>
      <c r="N1186">
        <f>IF($A1186="",NA(),IF($C1186="Traditional",4+$F1186*0.023,NA()))</f>
      </c>
      <c r="O1186">
        <f>IF($A1186="","",$D1186+ROW()/1000000)</f>
      </c>
      <c r="P1186" t="str">
        <f>IF(OR($A1186="",INDEX(games!$H:$H,ROW())=""),"",INDEX(games!$H:$H,ROW()))</f>
      </c>
      <c r="Q1186">
        <f>IF(OR($A1186="",$P1186&lt;&gt;"Yes"),"",$D1186+ROW()/1000000)</f>
      </c>
      <c r="T1186">
        <f>IF($Y1186="","",INDEX($B$2:$B$2000,$Y1186))</f>
      </c>
      <c r="U1186">
        <f>IF($Z1186="","",INDEX($B$2:$B$2000,$Z1186))</f>
      </c>
      <c r="V1186">
        <f>IF(OR($T1186="",$U1186=""),"",$U1186-$T1186)</f>
      </c>
      <c r="W1186" t="str">
        <f>IF(TRIM(INDEX(connections!$A:$A,ROW()))="","",TRIM(INDEX(connections!$A:$A,ROW())))</f>
      </c>
      <c r="X1186" t="str">
        <f>IF($W1186="","",TRIM(INDEX(connections!$B:$B,ROW())))</f>
      </c>
      <c r="Y1186">
        <f>IF($W1186="","",IFERROR(MATCH($W1186,$A$2:$A$2000,0),""))</f>
      </c>
      <c r="Z1186">
        <f>IF($X1186="","",IFERROR(MATCH($X1186,$A$2:$A$2000,0),""))</f>
      </c>
      <c r="AA1186" t="str">
        <f>IF($Y1186="","",INDEX($P$2:$P$2000,$Y1186))</f>
      </c>
      <c r="AB1186" t="str">
        <f>IF($Z1186="","",INDEX($P$2:$P$2000,$Z1186))</f>
      </c>
      <c r="AC1186">
        <f>IF(AND($AA1186="Yes",$AB1186="Yes"),1,"")</f>
      </c>
      <c r="AD1186">
        <f>IF(OR($Y1186="",$Z1186=""),"",IF(INDEX($C$2:$C$2000,$Y1186)=INDEX($C$2:$C$2000,$Z1186),0,1))</f>
      </c>
      <c r="AE1186">
        <f>IF($AC1186&lt;&gt;1,"",IF(AND(INDEX($AG$2:$AG$2000,$Y1186)=1,INDEX($AG$2:$AG$2000,$Z1186)=1),1,""))</f>
      </c>
      <c r="AG1186">
        <f>IF($A1186="","",COUNTIFS($W$2:$W$2500,$A1186,$AB$2:$AB$2500,"Yes")+COUNTIFS($X$2:$X$2500,$A1186,$AA$2:$AA$2500,"Yes"))</f>
      </c>
      <c r="AH1186" t="str">
        <f>IF(OR($P1186&lt;&gt;"Yes",N($AG1186)=0),"",IF(AND($AG1186=1,COUNTIFS($W$2:$W$2500,$A1186,$AE$2:$AE$2500,1)+COUNTIFS($X$2:$X$2500,$A1186,$AE$2:$AE$2500,1)&gt;0),"","Yes"))</f>
      </c>
      <c r="AI1186">
        <f>IF($AH1186="Yes",$AG1186,"")</f>
      </c>
      <c r="AJ1186">
        <f>IF($AI1186="","",$AI1186+ROW()/1000000)</f>
      </c>
      <c r="AK1186">
        <f>IF(OR($A1186="",$P1186="Yes",N($AG1186)=0),"",$AG1186+ROW()/1000000)</f>
      </c>
      <c r="AL1186" t="str">
        <f>IF($A1186="","",INDEX(games!$J:$J,ROW())&amp;"")</f>
      </c>
      <c r="AM1186">
        <f>IF($A1186="","",SUMPRODUCT($AO1186:$BD1186,'Map Analysis'!$AP$2^{0,1,2,3,4,5,6,7,8,9,10,11,12,13,14,15}))</f>
      </c>
      <c r="AN1186">
        <f>IF($A1186="","",$AM1186+ROW()/10000000)</f>
      </c>
      <c r="AO1186">
        <f>IF($A1186="","",COUNTIF($W$2:$W$2500,$A1186))</f>
      </c>
      <c r="AP1186">
        <f>IF($A1186="","",SUMIFS($BF$2:$BF$2500,$W$2:$W$2500,$A1186))</f>
      </c>
      <c r="AQ1186">
        <f>IF($A1186="","",SUMIFS($BG$2:$BG$2500,$W$2:$W$2500,$A1186))</f>
      </c>
      <c r="AR1186">
        <f>IF($A1186="","",SUMIFS($BH$2:$BH$2500,$W$2:$W$2500,$A1186))</f>
      </c>
      <c r="AS1186">
        <f>IF($A1186="","",SUMIFS($BI$2:$BI$2500,$W$2:$W$2500,$A1186))</f>
      </c>
      <c r="AT1186">
        <f>IF($A1186="","",SUMIFS($BJ$2:$BJ$2500,$W$2:$W$2500,$A1186))</f>
      </c>
      <c r="AU1186">
        <f>IF($A1186="","",SUMIFS($BK$2:$BK$2500,$W$2:$W$2500,$A1186))</f>
      </c>
      <c r="AV1186">
        <f>IF($A1186="","",SUMIFS($BL$2:$BL$2500,$W$2:$W$2500,$A1186))</f>
      </c>
      <c r="AW1186">
        <f>IF($A1186="","",SUMIFS($BM$2:$BM$2500,$W$2:$W$2500,$A1186))</f>
      </c>
      <c r="AX1186">
        <f>IF($A1186="","",SUMIFS($BN$2:$BN$2500,$W$2:$W$2500,$A1186))</f>
      </c>
      <c r="AY1186">
        <f>IF($A1186="","",SUMIFS($BO$2:$BO$2500,$W$2:$W$2500,$A1186))</f>
      </c>
      <c r="AZ1186">
        <f>IF($A1186="","",SUMIFS($BP$2:$BP$2500,$W$2:$W$2500,$A1186))</f>
      </c>
      <c r="BA1186">
        <f>IF($A1186="","",SUMIFS($BQ$2:$BQ$2500,$W$2:$W$2500,$A1186))</f>
      </c>
      <c r="BB1186">
        <f>IF($A1186="","",SUMIFS($BR$2:$BR$2500,$W$2:$W$2500,$A1186))</f>
      </c>
      <c r="BC1186">
        <f>IF($A1186="","",SUMIFS($BS$2:$BS$2500,$W$2:$W$2500,$A1186))</f>
      </c>
      <c r="BD1186">
        <f>IF($A1186="","",SUMIFS($BT$2:$BT$2500,$W$2:$W$2500,$A1186))</f>
      </c>
      <c r="BF1186">
        <f>IF($Z1186="","",INDEX($AO$2:$AO$2000,$Z1186))</f>
      </c>
      <c r="BG1186">
        <f>IF($Z1186="","",INDEX($AP$2:$AP$2000,$Z1186))</f>
      </c>
      <c r="BH1186">
        <f>IF($Z1186="","",INDEX($AQ$2:$AQ$2000,$Z1186))</f>
      </c>
      <c r="BI1186">
        <f>IF($Z1186="","",INDEX($AR$2:$AR$2000,$Z1186))</f>
      </c>
      <c r="BJ1186">
        <f>IF($Z1186="","",INDEX($AS$2:$AS$2000,$Z1186))</f>
      </c>
      <c r="BK1186">
        <f>IF($Z1186="","",INDEX($AT$2:$AT$2000,$Z1186))</f>
      </c>
      <c r="BL1186">
        <f>IF($Z1186="","",INDEX($AU$2:$AU$2000,$Z1186))</f>
      </c>
      <c r="BM1186">
        <f>IF($Z1186="","",INDEX($AV$2:$AV$2000,$Z1186))</f>
      </c>
      <c r="BN1186">
        <f>IF($Z1186="","",INDEX($AW$2:$AW$2000,$Z1186))</f>
      </c>
      <c r="BO1186">
        <f>IF($Z1186="","",INDEX($AX$2:$AX$2000,$Z1186))</f>
      </c>
      <c r="BP1186">
        <f>IF($Z1186="","",INDEX($AY$2:$AY$2000,$Z1186))</f>
      </c>
      <c r="BQ1186">
        <f>IF($Z1186="","",INDEX($AZ$2:$AZ$2000,$Z1186))</f>
      </c>
      <c r="BR1186">
        <f>IF($Z1186="","",INDEX($BA$2:$BA$2000,$Z1186))</f>
      </c>
      <c r="BS1186">
        <f>IF($Z1186="","",INDEX($BB$2:$BB$2000,$Z1186))</f>
      </c>
      <c r="BT1186">
        <f>IF($Z1186="","",INDEX($BC$2:$BC$2000,$Z1186))</f>
      </c>
      <c r="BV1186">
        <f>IF(OR($A1186="",$P1186&lt;&gt;"Yes",$AH1186="Yes"),"",1+N($AG1186))</f>
      </c>
      <c r="BW1186">
        <f>IF($A1186="","",COUNTIFS($W$2:$W$2500,$A1186,$BZ$2:$BZ$2500,"Yes")+COUNTIFS($X$2:$X$2500,$A1186,$BY$2:$BY$2500,"Yes"))</f>
      </c>
      <c r="BX1186">
        <f>IF(OR($A1186="",$P1186="Yes"),"",IF(N($BW1186)=0,0,1+SUMIFS($CB$2:$CB$2500,$W$2:$W$2500,$A1186)+SUMIFS($CA$2:$CA$2500,$X$2:$X$2500,$A1186)))</f>
      </c>
      <c r="BY1186" t="str">
        <f>IF($Y1186="","",INDEX($AH$2:$AH$2000,$Y1186)&amp;"")</f>
      </c>
      <c r="BZ1186" t="str">
        <f>IF($Z1186="","",INDEX($AH$2:$AH$2000,$Z1186)&amp;"")</f>
      </c>
      <c r="CA1186">
        <f>IF($Y1186="","",INDEX($BV$2:$BV$2000,$Y1186))</f>
      </c>
      <c r="CB1186">
        <f>IF($Z1186="","",INDEX($BV$2:$BV$2000,$Z1186))</f>
      </c>
    </row>
    <row r="1187">
      <c r="A1187" t="str">
        <f>IF(TRIM(INDEX(games!$A:$A,ROW()))="","",TRIM(INDEX(games!$A:$A,ROW())))</f>
      </c>
      <c r="B1187">
        <f>IF(OR($A1187="",INDEX(games!$B:$B,ROW())=""),"",INDEX(games!$B:$B,ROW()))</f>
      </c>
      <c r="C1187" t="str">
        <f>IF(OR($A1187="",INDEX(games!$C:$C,ROW())=""),"",INDEX(games!$C:$C,ROW()))</f>
      </c>
      <c r="D1187">
        <f>IF($A1187="","",COUNTIF($W$2:$W$2500,$A1187)+COUNTIF($X$2:$X$2500,$A1187))</f>
      </c>
      <c r="E1187">
        <f>IF($A1187="","",IFERROR(MATCH($C1187,$R$2:$R$5,0),0))</f>
      </c>
      <c r="F1187">
        <f>IF($A1187="","",MOD(ROW(),34))</f>
      </c>
      <c r="G1187">
        <f>IF($A1187="",NA(),IF($C1187="Action",$B1187,NA()))</f>
      </c>
      <c r="H1187">
        <f>IF($A1187="",NA(),IF($C1187="Action",1+$F1187*0.023,NA()))</f>
      </c>
      <c r="I1187">
        <f>IF($A1187="",NA(),IF($C1187="Strategy",$B1187,NA()))</f>
      </c>
      <c r="J1187">
        <f>IF($A1187="",NA(),IF($C1187="Strategy",2+$F1187*0.023,NA()))</f>
      </c>
      <c r="K1187">
        <f>IF($A1187="",NA(),IF($C1187="Deckbuilder",$B1187,NA()))</f>
      </c>
      <c r="L1187">
        <f>IF($A1187="",NA(),IF($C1187="Deckbuilder",3+$F1187*0.023,NA()))</f>
      </c>
      <c r="M1187">
        <f>IF($A1187="",NA(),IF($C1187="Traditional",$B1187,NA()))</f>
      </c>
      <c r="N1187">
        <f>IF($A1187="",NA(),IF($C1187="Traditional",4+$F1187*0.023,NA()))</f>
      </c>
      <c r="O1187">
        <f>IF($A1187="","",$D1187+ROW()/1000000)</f>
      </c>
      <c r="P1187" t="str">
        <f>IF(OR($A1187="",INDEX(games!$H:$H,ROW())=""),"",INDEX(games!$H:$H,ROW()))</f>
      </c>
      <c r="Q1187">
        <f>IF(OR($A1187="",$P1187&lt;&gt;"Yes"),"",$D1187+ROW()/1000000)</f>
      </c>
      <c r="T1187">
        <f>IF($Y1187="","",INDEX($B$2:$B$2000,$Y1187))</f>
      </c>
      <c r="U1187">
        <f>IF($Z1187="","",INDEX($B$2:$B$2000,$Z1187))</f>
      </c>
      <c r="V1187">
        <f>IF(OR($T1187="",$U1187=""),"",$U1187-$T1187)</f>
      </c>
      <c r="W1187" t="str">
        <f>IF(TRIM(INDEX(connections!$A:$A,ROW()))="","",TRIM(INDEX(connections!$A:$A,ROW())))</f>
      </c>
      <c r="X1187" t="str">
        <f>IF($W1187="","",TRIM(INDEX(connections!$B:$B,ROW())))</f>
      </c>
      <c r="Y1187">
        <f>IF($W1187="","",IFERROR(MATCH($W1187,$A$2:$A$2000,0),""))</f>
      </c>
      <c r="Z1187">
        <f>IF($X1187="","",IFERROR(MATCH($X1187,$A$2:$A$2000,0),""))</f>
      </c>
      <c r="AA1187" t="str">
        <f>IF($Y1187="","",INDEX($P$2:$P$2000,$Y1187))</f>
      </c>
      <c r="AB1187" t="str">
        <f>IF($Z1187="","",INDEX($P$2:$P$2000,$Z1187))</f>
      </c>
      <c r="AC1187">
        <f>IF(AND($AA1187="Yes",$AB1187="Yes"),1,"")</f>
      </c>
      <c r="AD1187">
        <f>IF(OR($Y1187="",$Z1187=""),"",IF(INDEX($C$2:$C$2000,$Y1187)=INDEX($C$2:$C$2000,$Z1187),0,1))</f>
      </c>
      <c r="AE1187">
        <f>IF($AC1187&lt;&gt;1,"",IF(AND(INDEX($AG$2:$AG$2000,$Y1187)=1,INDEX($AG$2:$AG$2000,$Z1187)=1),1,""))</f>
      </c>
      <c r="AG1187">
        <f>IF($A1187="","",COUNTIFS($W$2:$W$2500,$A1187,$AB$2:$AB$2500,"Yes")+COUNTIFS($X$2:$X$2500,$A1187,$AA$2:$AA$2500,"Yes"))</f>
      </c>
      <c r="AH1187" t="str">
        <f>IF(OR($P1187&lt;&gt;"Yes",N($AG1187)=0),"",IF(AND($AG1187=1,COUNTIFS($W$2:$W$2500,$A1187,$AE$2:$AE$2500,1)+COUNTIFS($X$2:$X$2500,$A1187,$AE$2:$AE$2500,1)&gt;0),"","Yes"))</f>
      </c>
      <c r="AI1187">
        <f>IF($AH1187="Yes",$AG1187,"")</f>
      </c>
      <c r="AJ1187">
        <f>IF($AI1187="","",$AI1187+ROW()/1000000)</f>
      </c>
      <c r="AK1187">
        <f>IF(OR($A1187="",$P1187="Yes",N($AG1187)=0),"",$AG1187+ROW()/1000000)</f>
      </c>
      <c r="AL1187" t="str">
        <f>IF($A1187="","",INDEX(games!$J:$J,ROW())&amp;"")</f>
      </c>
      <c r="AM1187">
        <f>IF($A1187="","",SUMPRODUCT($AO1187:$BD1187,'Map Analysis'!$AP$2^{0,1,2,3,4,5,6,7,8,9,10,11,12,13,14,15}))</f>
      </c>
      <c r="AN1187">
        <f>IF($A1187="","",$AM1187+ROW()/10000000)</f>
      </c>
      <c r="AO1187">
        <f>IF($A1187="","",COUNTIF($W$2:$W$2500,$A1187))</f>
      </c>
      <c r="AP1187">
        <f>IF($A1187="","",SUMIFS($BF$2:$BF$2500,$W$2:$W$2500,$A1187))</f>
      </c>
      <c r="AQ1187">
        <f>IF($A1187="","",SUMIFS($BG$2:$BG$2500,$W$2:$W$2500,$A1187))</f>
      </c>
      <c r="AR1187">
        <f>IF($A1187="","",SUMIFS($BH$2:$BH$2500,$W$2:$W$2500,$A1187))</f>
      </c>
      <c r="AS1187">
        <f>IF($A1187="","",SUMIFS($BI$2:$BI$2500,$W$2:$W$2500,$A1187))</f>
      </c>
      <c r="AT1187">
        <f>IF($A1187="","",SUMIFS($BJ$2:$BJ$2500,$W$2:$W$2500,$A1187))</f>
      </c>
      <c r="AU1187">
        <f>IF($A1187="","",SUMIFS($BK$2:$BK$2500,$W$2:$W$2500,$A1187))</f>
      </c>
      <c r="AV1187">
        <f>IF($A1187="","",SUMIFS($BL$2:$BL$2500,$W$2:$W$2500,$A1187))</f>
      </c>
      <c r="AW1187">
        <f>IF($A1187="","",SUMIFS($BM$2:$BM$2500,$W$2:$W$2500,$A1187))</f>
      </c>
      <c r="AX1187">
        <f>IF($A1187="","",SUMIFS($BN$2:$BN$2500,$W$2:$W$2500,$A1187))</f>
      </c>
      <c r="AY1187">
        <f>IF($A1187="","",SUMIFS($BO$2:$BO$2500,$W$2:$W$2500,$A1187))</f>
      </c>
      <c r="AZ1187">
        <f>IF($A1187="","",SUMIFS($BP$2:$BP$2500,$W$2:$W$2500,$A1187))</f>
      </c>
      <c r="BA1187">
        <f>IF($A1187="","",SUMIFS($BQ$2:$BQ$2500,$W$2:$W$2500,$A1187))</f>
      </c>
      <c r="BB1187">
        <f>IF($A1187="","",SUMIFS($BR$2:$BR$2500,$W$2:$W$2500,$A1187))</f>
      </c>
      <c r="BC1187">
        <f>IF($A1187="","",SUMIFS($BS$2:$BS$2500,$W$2:$W$2500,$A1187))</f>
      </c>
      <c r="BD1187">
        <f>IF($A1187="","",SUMIFS($BT$2:$BT$2500,$W$2:$W$2500,$A1187))</f>
      </c>
      <c r="BF1187">
        <f>IF($Z1187="","",INDEX($AO$2:$AO$2000,$Z1187))</f>
      </c>
      <c r="BG1187">
        <f>IF($Z1187="","",INDEX($AP$2:$AP$2000,$Z1187))</f>
      </c>
      <c r="BH1187">
        <f>IF($Z1187="","",INDEX($AQ$2:$AQ$2000,$Z1187))</f>
      </c>
      <c r="BI1187">
        <f>IF($Z1187="","",INDEX($AR$2:$AR$2000,$Z1187))</f>
      </c>
      <c r="BJ1187">
        <f>IF($Z1187="","",INDEX($AS$2:$AS$2000,$Z1187))</f>
      </c>
      <c r="BK1187">
        <f>IF($Z1187="","",INDEX($AT$2:$AT$2000,$Z1187))</f>
      </c>
      <c r="BL1187">
        <f>IF($Z1187="","",INDEX($AU$2:$AU$2000,$Z1187))</f>
      </c>
      <c r="BM1187">
        <f>IF($Z1187="","",INDEX($AV$2:$AV$2000,$Z1187))</f>
      </c>
      <c r="BN1187">
        <f>IF($Z1187="","",INDEX($AW$2:$AW$2000,$Z1187))</f>
      </c>
      <c r="BO1187">
        <f>IF($Z1187="","",INDEX($AX$2:$AX$2000,$Z1187))</f>
      </c>
      <c r="BP1187">
        <f>IF($Z1187="","",INDEX($AY$2:$AY$2000,$Z1187))</f>
      </c>
      <c r="BQ1187">
        <f>IF($Z1187="","",INDEX($AZ$2:$AZ$2000,$Z1187))</f>
      </c>
      <c r="BR1187">
        <f>IF($Z1187="","",INDEX($BA$2:$BA$2000,$Z1187))</f>
      </c>
      <c r="BS1187">
        <f>IF($Z1187="","",INDEX($BB$2:$BB$2000,$Z1187))</f>
      </c>
      <c r="BT1187">
        <f>IF($Z1187="","",INDEX($BC$2:$BC$2000,$Z1187))</f>
      </c>
      <c r="BV1187">
        <f>IF(OR($A1187="",$P1187&lt;&gt;"Yes",$AH1187="Yes"),"",1+N($AG1187))</f>
      </c>
      <c r="BW1187">
        <f>IF($A1187="","",COUNTIFS($W$2:$W$2500,$A1187,$BZ$2:$BZ$2500,"Yes")+COUNTIFS($X$2:$X$2500,$A1187,$BY$2:$BY$2500,"Yes"))</f>
      </c>
      <c r="BX1187">
        <f>IF(OR($A1187="",$P1187="Yes"),"",IF(N($BW1187)=0,0,1+SUMIFS($CB$2:$CB$2500,$W$2:$W$2500,$A1187)+SUMIFS($CA$2:$CA$2500,$X$2:$X$2500,$A1187)))</f>
      </c>
      <c r="BY1187" t="str">
        <f>IF($Y1187="","",INDEX($AH$2:$AH$2000,$Y1187)&amp;"")</f>
      </c>
      <c r="BZ1187" t="str">
        <f>IF($Z1187="","",INDEX($AH$2:$AH$2000,$Z1187)&amp;"")</f>
      </c>
      <c r="CA1187">
        <f>IF($Y1187="","",INDEX($BV$2:$BV$2000,$Y1187))</f>
      </c>
      <c r="CB1187">
        <f>IF($Z1187="","",INDEX($BV$2:$BV$2000,$Z1187))</f>
      </c>
    </row>
    <row r="1188">
      <c r="A1188" t="str">
        <f>IF(TRIM(INDEX(games!$A:$A,ROW()))="","",TRIM(INDEX(games!$A:$A,ROW())))</f>
      </c>
      <c r="B1188">
        <f>IF(OR($A1188="",INDEX(games!$B:$B,ROW())=""),"",INDEX(games!$B:$B,ROW()))</f>
      </c>
      <c r="C1188" t="str">
        <f>IF(OR($A1188="",INDEX(games!$C:$C,ROW())=""),"",INDEX(games!$C:$C,ROW()))</f>
      </c>
      <c r="D1188">
        <f>IF($A1188="","",COUNTIF($W$2:$W$2500,$A1188)+COUNTIF($X$2:$X$2500,$A1188))</f>
      </c>
      <c r="E1188">
        <f>IF($A1188="","",IFERROR(MATCH($C1188,$R$2:$R$5,0),0))</f>
      </c>
      <c r="F1188">
        <f>IF($A1188="","",MOD(ROW(),34))</f>
      </c>
      <c r="G1188">
        <f>IF($A1188="",NA(),IF($C1188="Action",$B1188,NA()))</f>
      </c>
      <c r="H1188">
        <f>IF($A1188="",NA(),IF($C1188="Action",1+$F1188*0.023,NA()))</f>
      </c>
      <c r="I1188">
        <f>IF($A1188="",NA(),IF($C1188="Strategy",$B1188,NA()))</f>
      </c>
      <c r="J1188">
        <f>IF($A1188="",NA(),IF($C1188="Strategy",2+$F1188*0.023,NA()))</f>
      </c>
      <c r="K1188">
        <f>IF($A1188="",NA(),IF($C1188="Deckbuilder",$B1188,NA()))</f>
      </c>
      <c r="L1188">
        <f>IF($A1188="",NA(),IF($C1188="Deckbuilder",3+$F1188*0.023,NA()))</f>
      </c>
      <c r="M1188">
        <f>IF($A1188="",NA(),IF($C1188="Traditional",$B1188,NA()))</f>
      </c>
      <c r="N1188">
        <f>IF($A1188="",NA(),IF($C1188="Traditional",4+$F1188*0.023,NA()))</f>
      </c>
      <c r="O1188">
        <f>IF($A1188="","",$D1188+ROW()/1000000)</f>
      </c>
      <c r="P1188" t="str">
        <f>IF(OR($A1188="",INDEX(games!$H:$H,ROW())=""),"",INDEX(games!$H:$H,ROW()))</f>
      </c>
      <c r="Q1188">
        <f>IF(OR($A1188="",$P1188&lt;&gt;"Yes"),"",$D1188+ROW()/1000000)</f>
      </c>
      <c r="T1188">
        <f>IF($Y1188="","",INDEX($B$2:$B$2000,$Y1188))</f>
      </c>
      <c r="U1188">
        <f>IF($Z1188="","",INDEX($B$2:$B$2000,$Z1188))</f>
      </c>
      <c r="V1188">
        <f>IF(OR($T1188="",$U1188=""),"",$U1188-$T1188)</f>
      </c>
      <c r="W1188" t="str">
        <f>IF(TRIM(INDEX(connections!$A:$A,ROW()))="","",TRIM(INDEX(connections!$A:$A,ROW())))</f>
      </c>
      <c r="X1188" t="str">
        <f>IF($W1188="","",TRIM(INDEX(connections!$B:$B,ROW())))</f>
      </c>
      <c r="Y1188">
        <f>IF($W1188="","",IFERROR(MATCH($W1188,$A$2:$A$2000,0),""))</f>
      </c>
      <c r="Z1188">
        <f>IF($X1188="","",IFERROR(MATCH($X1188,$A$2:$A$2000,0),""))</f>
      </c>
      <c r="AA1188" t="str">
        <f>IF($Y1188="","",INDEX($P$2:$P$2000,$Y1188))</f>
      </c>
      <c r="AB1188" t="str">
        <f>IF($Z1188="","",INDEX($P$2:$P$2000,$Z1188))</f>
      </c>
      <c r="AC1188">
        <f>IF(AND($AA1188="Yes",$AB1188="Yes"),1,"")</f>
      </c>
      <c r="AD1188">
        <f>IF(OR($Y1188="",$Z1188=""),"",IF(INDEX($C$2:$C$2000,$Y1188)=INDEX($C$2:$C$2000,$Z1188),0,1))</f>
      </c>
      <c r="AE1188">
        <f>IF($AC1188&lt;&gt;1,"",IF(AND(INDEX($AG$2:$AG$2000,$Y1188)=1,INDEX($AG$2:$AG$2000,$Z1188)=1),1,""))</f>
      </c>
      <c r="AG1188">
        <f>IF($A1188="","",COUNTIFS($W$2:$W$2500,$A1188,$AB$2:$AB$2500,"Yes")+COUNTIFS($X$2:$X$2500,$A1188,$AA$2:$AA$2500,"Yes"))</f>
      </c>
      <c r="AH1188" t="str">
        <f>IF(OR($P1188&lt;&gt;"Yes",N($AG1188)=0),"",IF(AND($AG1188=1,COUNTIFS($W$2:$W$2500,$A1188,$AE$2:$AE$2500,1)+COUNTIFS($X$2:$X$2500,$A1188,$AE$2:$AE$2500,1)&gt;0),"","Yes"))</f>
      </c>
      <c r="AI1188">
        <f>IF($AH1188="Yes",$AG1188,"")</f>
      </c>
      <c r="AJ1188">
        <f>IF($AI1188="","",$AI1188+ROW()/1000000)</f>
      </c>
      <c r="AK1188">
        <f>IF(OR($A1188="",$P1188="Yes",N($AG1188)=0),"",$AG1188+ROW()/1000000)</f>
      </c>
      <c r="AL1188" t="str">
        <f>IF($A1188="","",INDEX(games!$J:$J,ROW())&amp;"")</f>
      </c>
      <c r="AM1188">
        <f>IF($A1188="","",SUMPRODUCT($AO1188:$BD1188,'Map Analysis'!$AP$2^{0,1,2,3,4,5,6,7,8,9,10,11,12,13,14,15}))</f>
      </c>
      <c r="AN1188">
        <f>IF($A1188="","",$AM1188+ROW()/10000000)</f>
      </c>
      <c r="AO1188">
        <f>IF($A1188="","",COUNTIF($W$2:$W$2500,$A1188))</f>
      </c>
      <c r="AP1188">
        <f>IF($A1188="","",SUMIFS($BF$2:$BF$2500,$W$2:$W$2500,$A1188))</f>
      </c>
      <c r="AQ1188">
        <f>IF($A1188="","",SUMIFS($BG$2:$BG$2500,$W$2:$W$2500,$A1188))</f>
      </c>
      <c r="AR1188">
        <f>IF($A1188="","",SUMIFS($BH$2:$BH$2500,$W$2:$W$2500,$A1188))</f>
      </c>
      <c r="AS1188">
        <f>IF($A1188="","",SUMIFS($BI$2:$BI$2500,$W$2:$W$2500,$A1188))</f>
      </c>
      <c r="AT1188">
        <f>IF($A1188="","",SUMIFS($BJ$2:$BJ$2500,$W$2:$W$2500,$A1188))</f>
      </c>
      <c r="AU1188">
        <f>IF($A1188="","",SUMIFS($BK$2:$BK$2500,$W$2:$W$2500,$A1188))</f>
      </c>
      <c r="AV1188">
        <f>IF($A1188="","",SUMIFS($BL$2:$BL$2500,$W$2:$W$2500,$A1188))</f>
      </c>
      <c r="AW1188">
        <f>IF($A1188="","",SUMIFS($BM$2:$BM$2500,$W$2:$W$2500,$A1188))</f>
      </c>
      <c r="AX1188">
        <f>IF($A1188="","",SUMIFS($BN$2:$BN$2500,$W$2:$W$2500,$A1188))</f>
      </c>
      <c r="AY1188">
        <f>IF($A1188="","",SUMIFS($BO$2:$BO$2500,$W$2:$W$2500,$A1188))</f>
      </c>
      <c r="AZ1188">
        <f>IF($A1188="","",SUMIFS($BP$2:$BP$2500,$W$2:$W$2500,$A1188))</f>
      </c>
      <c r="BA1188">
        <f>IF($A1188="","",SUMIFS($BQ$2:$BQ$2500,$W$2:$W$2500,$A1188))</f>
      </c>
      <c r="BB1188">
        <f>IF($A1188="","",SUMIFS($BR$2:$BR$2500,$W$2:$W$2500,$A1188))</f>
      </c>
      <c r="BC1188">
        <f>IF($A1188="","",SUMIFS($BS$2:$BS$2500,$W$2:$W$2500,$A1188))</f>
      </c>
      <c r="BD1188">
        <f>IF($A1188="","",SUMIFS($BT$2:$BT$2500,$W$2:$W$2500,$A1188))</f>
      </c>
      <c r="BF1188">
        <f>IF($Z1188="","",INDEX($AO$2:$AO$2000,$Z1188))</f>
      </c>
      <c r="BG1188">
        <f>IF($Z1188="","",INDEX($AP$2:$AP$2000,$Z1188))</f>
      </c>
      <c r="BH1188">
        <f>IF($Z1188="","",INDEX($AQ$2:$AQ$2000,$Z1188))</f>
      </c>
      <c r="BI1188">
        <f>IF($Z1188="","",INDEX($AR$2:$AR$2000,$Z1188))</f>
      </c>
      <c r="BJ1188">
        <f>IF($Z1188="","",INDEX($AS$2:$AS$2000,$Z1188))</f>
      </c>
      <c r="BK1188">
        <f>IF($Z1188="","",INDEX($AT$2:$AT$2000,$Z1188))</f>
      </c>
      <c r="BL1188">
        <f>IF($Z1188="","",INDEX($AU$2:$AU$2000,$Z1188))</f>
      </c>
      <c r="BM1188">
        <f>IF($Z1188="","",INDEX($AV$2:$AV$2000,$Z1188))</f>
      </c>
      <c r="BN1188">
        <f>IF($Z1188="","",INDEX($AW$2:$AW$2000,$Z1188))</f>
      </c>
      <c r="BO1188">
        <f>IF($Z1188="","",INDEX($AX$2:$AX$2000,$Z1188))</f>
      </c>
      <c r="BP1188">
        <f>IF($Z1188="","",INDEX($AY$2:$AY$2000,$Z1188))</f>
      </c>
      <c r="BQ1188">
        <f>IF($Z1188="","",INDEX($AZ$2:$AZ$2000,$Z1188))</f>
      </c>
      <c r="BR1188">
        <f>IF($Z1188="","",INDEX($BA$2:$BA$2000,$Z1188))</f>
      </c>
      <c r="BS1188">
        <f>IF($Z1188="","",INDEX($BB$2:$BB$2000,$Z1188))</f>
      </c>
      <c r="BT1188">
        <f>IF($Z1188="","",INDEX($BC$2:$BC$2000,$Z1188))</f>
      </c>
      <c r="BV1188">
        <f>IF(OR($A1188="",$P1188&lt;&gt;"Yes",$AH1188="Yes"),"",1+N($AG1188))</f>
      </c>
      <c r="BW1188">
        <f>IF($A1188="","",COUNTIFS($W$2:$W$2500,$A1188,$BZ$2:$BZ$2500,"Yes")+COUNTIFS($X$2:$X$2500,$A1188,$BY$2:$BY$2500,"Yes"))</f>
      </c>
      <c r="BX1188">
        <f>IF(OR($A1188="",$P1188="Yes"),"",IF(N($BW1188)=0,0,1+SUMIFS($CB$2:$CB$2500,$W$2:$W$2500,$A1188)+SUMIFS($CA$2:$CA$2500,$X$2:$X$2500,$A1188)))</f>
      </c>
      <c r="BY1188" t="str">
        <f>IF($Y1188="","",INDEX($AH$2:$AH$2000,$Y1188)&amp;"")</f>
      </c>
      <c r="BZ1188" t="str">
        <f>IF($Z1188="","",INDEX($AH$2:$AH$2000,$Z1188)&amp;"")</f>
      </c>
      <c r="CA1188">
        <f>IF($Y1188="","",INDEX($BV$2:$BV$2000,$Y1188))</f>
      </c>
      <c r="CB1188">
        <f>IF($Z1188="","",INDEX($BV$2:$BV$2000,$Z1188))</f>
      </c>
    </row>
    <row r="1189">
      <c r="A1189" t="str">
        <f>IF(TRIM(INDEX(games!$A:$A,ROW()))="","",TRIM(INDEX(games!$A:$A,ROW())))</f>
      </c>
      <c r="B1189">
        <f>IF(OR($A1189="",INDEX(games!$B:$B,ROW())=""),"",INDEX(games!$B:$B,ROW()))</f>
      </c>
      <c r="C1189" t="str">
        <f>IF(OR($A1189="",INDEX(games!$C:$C,ROW())=""),"",INDEX(games!$C:$C,ROW()))</f>
      </c>
      <c r="D1189">
        <f>IF($A1189="","",COUNTIF($W$2:$W$2500,$A1189)+COUNTIF($X$2:$X$2500,$A1189))</f>
      </c>
      <c r="E1189">
        <f>IF($A1189="","",IFERROR(MATCH($C1189,$R$2:$R$5,0),0))</f>
      </c>
      <c r="F1189">
        <f>IF($A1189="","",MOD(ROW(),34))</f>
      </c>
      <c r="G1189">
        <f>IF($A1189="",NA(),IF($C1189="Action",$B1189,NA()))</f>
      </c>
      <c r="H1189">
        <f>IF($A1189="",NA(),IF($C1189="Action",1+$F1189*0.023,NA()))</f>
      </c>
      <c r="I1189">
        <f>IF($A1189="",NA(),IF($C1189="Strategy",$B1189,NA()))</f>
      </c>
      <c r="J1189">
        <f>IF($A1189="",NA(),IF($C1189="Strategy",2+$F1189*0.023,NA()))</f>
      </c>
      <c r="K1189">
        <f>IF($A1189="",NA(),IF($C1189="Deckbuilder",$B1189,NA()))</f>
      </c>
      <c r="L1189">
        <f>IF($A1189="",NA(),IF($C1189="Deckbuilder",3+$F1189*0.023,NA()))</f>
      </c>
      <c r="M1189">
        <f>IF($A1189="",NA(),IF($C1189="Traditional",$B1189,NA()))</f>
      </c>
      <c r="N1189">
        <f>IF($A1189="",NA(),IF($C1189="Traditional",4+$F1189*0.023,NA()))</f>
      </c>
      <c r="O1189">
        <f>IF($A1189="","",$D1189+ROW()/1000000)</f>
      </c>
      <c r="P1189" t="str">
        <f>IF(OR($A1189="",INDEX(games!$H:$H,ROW())=""),"",INDEX(games!$H:$H,ROW()))</f>
      </c>
      <c r="Q1189">
        <f>IF(OR($A1189="",$P1189&lt;&gt;"Yes"),"",$D1189+ROW()/1000000)</f>
      </c>
      <c r="T1189">
        <f>IF($Y1189="","",INDEX($B$2:$B$2000,$Y1189))</f>
      </c>
      <c r="U1189">
        <f>IF($Z1189="","",INDEX($B$2:$B$2000,$Z1189))</f>
      </c>
      <c r="V1189">
        <f>IF(OR($T1189="",$U1189=""),"",$U1189-$T1189)</f>
      </c>
      <c r="W1189" t="str">
        <f>IF(TRIM(INDEX(connections!$A:$A,ROW()))="","",TRIM(INDEX(connections!$A:$A,ROW())))</f>
      </c>
      <c r="X1189" t="str">
        <f>IF($W1189="","",TRIM(INDEX(connections!$B:$B,ROW())))</f>
      </c>
      <c r="Y1189">
        <f>IF($W1189="","",IFERROR(MATCH($W1189,$A$2:$A$2000,0),""))</f>
      </c>
      <c r="Z1189">
        <f>IF($X1189="","",IFERROR(MATCH($X1189,$A$2:$A$2000,0),""))</f>
      </c>
      <c r="AA1189" t="str">
        <f>IF($Y1189="","",INDEX($P$2:$P$2000,$Y1189))</f>
      </c>
      <c r="AB1189" t="str">
        <f>IF($Z1189="","",INDEX($P$2:$P$2000,$Z1189))</f>
      </c>
      <c r="AC1189">
        <f>IF(AND($AA1189="Yes",$AB1189="Yes"),1,"")</f>
      </c>
      <c r="AD1189">
        <f>IF(OR($Y1189="",$Z1189=""),"",IF(INDEX($C$2:$C$2000,$Y1189)=INDEX($C$2:$C$2000,$Z1189),0,1))</f>
      </c>
      <c r="AE1189">
        <f>IF($AC1189&lt;&gt;1,"",IF(AND(INDEX($AG$2:$AG$2000,$Y1189)=1,INDEX($AG$2:$AG$2000,$Z1189)=1),1,""))</f>
      </c>
      <c r="AG1189">
        <f>IF($A1189="","",COUNTIFS($W$2:$W$2500,$A1189,$AB$2:$AB$2500,"Yes")+COUNTIFS($X$2:$X$2500,$A1189,$AA$2:$AA$2500,"Yes"))</f>
      </c>
      <c r="AH1189" t="str">
        <f>IF(OR($P1189&lt;&gt;"Yes",N($AG1189)=0),"",IF(AND($AG1189=1,COUNTIFS($W$2:$W$2500,$A1189,$AE$2:$AE$2500,1)+COUNTIFS($X$2:$X$2500,$A1189,$AE$2:$AE$2500,1)&gt;0),"","Yes"))</f>
      </c>
      <c r="AI1189">
        <f>IF($AH1189="Yes",$AG1189,"")</f>
      </c>
      <c r="AJ1189">
        <f>IF($AI1189="","",$AI1189+ROW()/1000000)</f>
      </c>
      <c r="AK1189">
        <f>IF(OR($A1189="",$P1189="Yes",N($AG1189)=0),"",$AG1189+ROW()/1000000)</f>
      </c>
      <c r="AL1189" t="str">
        <f>IF($A1189="","",INDEX(games!$J:$J,ROW())&amp;"")</f>
      </c>
      <c r="AM1189">
        <f>IF($A1189="","",SUMPRODUCT($AO1189:$BD1189,'Map Analysis'!$AP$2^{0,1,2,3,4,5,6,7,8,9,10,11,12,13,14,15}))</f>
      </c>
      <c r="AN1189">
        <f>IF($A1189="","",$AM1189+ROW()/10000000)</f>
      </c>
      <c r="AO1189">
        <f>IF($A1189="","",COUNTIF($W$2:$W$2500,$A1189))</f>
      </c>
      <c r="AP1189">
        <f>IF($A1189="","",SUMIFS($BF$2:$BF$2500,$W$2:$W$2500,$A1189))</f>
      </c>
      <c r="AQ1189">
        <f>IF($A1189="","",SUMIFS($BG$2:$BG$2500,$W$2:$W$2500,$A1189))</f>
      </c>
      <c r="AR1189">
        <f>IF($A1189="","",SUMIFS($BH$2:$BH$2500,$W$2:$W$2500,$A1189))</f>
      </c>
      <c r="AS1189">
        <f>IF($A1189="","",SUMIFS($BI$2:$BI$2500,$W$2:$W$2500,$A1189))</f>
      </c>
      <c r="AT1189">
        <f>IF($A1189="","",SUMIFS($BJ$2:$BJ$2500,$W$2:$W$2500,$A1189))</f>
      </c>
      <c r="AU1189">
        <f>IF($A1189="","",SUMIFS($BK$2:$BK$2500,$W$2:$W$2500,$A1189))</f>
      </c>
      <c r="AV1189">
        <f>IF($A1189="","",SUMIFS($BL$2:$BL$2500,$W$2:$W$2500,$A1189))</f>
      </c>
      <c r="AW1189">
        <f>IF($A1189="","",SUMIFS($BM$2:$BM$2500,$W$2:$W$2500,$A1189))</f>
      </c>
      <c r="AX1189">
        <f>IF($A1189="","",SUMIFS($BN$2:$BN$2500,$W$2:$W$2500,$A1189))</f>
      </c>
      <c r="AY1189">
        <f>IF($A1189="","",SUMIFS($BO$2:$BO$2500,$W$2:$W$2500,$A1189))</f>
      </c>
      <c r="AZ1189">
        <f>IF($A1189="","",SUMIFS($BP$2:$BP$2500,$W$2:$W$2500,$A1189))</f>
      </c>
      <c r="BA1189">
        <f>IF($A1189="","",SUMIFS($BQ$2:$BQ$2500,$W$2:$W$2500,$A1189))</f>
      </c>
      <c r="BB1189">
        <f>IF($A1189="","",SUMIFS($BR$2:$BR$2500,$W$2:$W$2500,$A1189))</f>
      </c>
      <c r="BC1189">
        <f>IF($A1189="","",SUMIFS($BS$2:$BS$2500,$W$2:$W$2500,$A1189))</f>
      </c>
      <c r="BD1189">
        <f>IF($A1189="","",SUMIFS($BT$2:$BT$2500,$W$2:$W$2500,$A1189))</f>
      </c>
      <c r="BF1189">
        <f>IF($Z1189="","",INDEX($AO$2:$AO$2000,$Z1189))</f>
      </c>
      <c r="BG1189">
        <f>IF($Z1189="","",INDEX($AP$2:$AP$2000,$Z1189))</f>
      </c>
      <c r="BH1189">
        <f>IF($Z1189="","",INDEX($AQ$2:$AQ$2000,$Z1189))</f>
      </c>
      <c r="BI1189">
        <f>IF($Z1189="","",INDEX($AR$2:$AR$2000,$Z1189))</f>
      </c>
      <c r="BJ1189">
        <f>IF($Z1189="","",INDEX($AS$2:$AS$2000,$Z1189))</f>
      </c>
      <c r="BK1189">
        <f>IF($Z1189="","",INDEX($AT$2:$AT$2000,$Z1189))</f>
      </c>
      <c r="BL1189">
        <f>IF($Z1189="","",INDEX($AU$2:$AU$2000,$Z1189))</f>
      </c>
      <c r="BM1189">
        <f>IF($Z1189="","",INDEX($AV$2:$AV$2000,$Z1189))</f>
      </c>
      <c r="BN1189">
        <f>IF($Z1189="","",INDEX($AW$2:$AW$2000,$Z1189))</f>
      </c>
      <c r="BO1189">
        <f>IF($Z1189="","",INDEX($AX$2:$AX$2000,$Z1189))</f>
      </c>
      <c r="BP1189">
        <f>IF($Z1189="","",INDEX($AY$2:$AY$2000,$Z1189))</f>
      </c>
      <c r="BQ1189">
        <f>IF($Z1189="","",INDEX($AZ$2:$AZ$2000,$Z1189))</f>
      </c>
      <c r="BR1189">
        <f>IF($Z1189="","",INDEX($BA$2:$BA$2000,$Z1189))</f>
      </c>
      <c r="BS1189">
        <f>IF($Z1189="","",INDEX($BB$2:$BB$2000,$Z1189))</f>
      </c>
      <c r="BT1189">
        <f>IF($Z1189="","",INDEX($BC$2:$BC$2000,$Z1189))</f>
      </c>
      <c r="BV1189">
        <f>IF(OR($A1189="",$P1189&lt;&gt;"Yes",$AH1189="Yes"),"",1+N($AG1189))</f>
      </c>
      <c r="BW1189">
        <f>IF($A1189="","",COUNTIFS($W$2:$W$2500,$A1189,$BZ$2:$BZ$2500,"Yes")+COUNTIFS($X$2:$X$2500,$A1189,$BY$2:$BY$2500,"Yes"))</f>
      </c>
      <c r="BX1189">
        <f>IF(OR($A1189="",$P1189="Yes"),"",IF(N($BW1189)=0,0,1+SUMIFS($CB$2:$CB$2500,$W$2:$W$2500,$A1189)+SUMIFS($CA$2:$CA$2500,$X$2:$X$2500,$A1189)))</f>
      </c>
      <c r="BY1189" t="str">
        <f>IF($Y1189="","",INDEX($AH$2:$AH$2000,$Y1189)&amp;"")</f>
      </c>
      <c r="BZ1189" t="str">
        <f>IF($Z1189="","",INDEX($AH$2:$AH$2000,$Z1189)&amp;"")</f>
      </c>
      <c r="CA1189">
        <f>IF($Y1189="","",INDEX($BV$2:$BV$2000,$Y1189))</f>
      </c>
      <c r="CB1189">
        <f>IF($Z1189="","",INDEX($BV$2:$BV$2000,$Z1189))</f>
      </c>
    </row>
    <row r="1190">
      <c r="A1190" t="str">
        <f>IF(TRIM(INDEX(games!$A:$A,ROW()))="","",TRIM(INDEX(games!$A:$A,ROW())))</f>
      </c>
      <c r="B1190">
        <f>IF(OR($A1190="",INDEX(games!$B:$B,ROW())=""),"",INDEX(games!$B:$B,ROW()))</f>
      </c>
      <c r="C1190" t="str">
        <f>IF(OR($A1190="",INDEX(games!$C:$C,ROW())=""),"",INDEX(games!$C:$C,ROW()))</f>
      </c>
      <c r="D1190">
        <f>IF($A1190="","",COUNTIF($W$2:$W$2500,$A1190)+COUNTIF($X$2:$X$2500,$A1190))</f>
      </c>
      <c r="E1190">
        <f>IF($A1190="","",IFERROR(MATCH($C1190,$R$2:$R$5,0),0))</f>
      </c>
      <c r="F1190">
        <f>IF($A1190="","",MOD(ROW(),34))</f>
      </c>
      <c r="G1190">
        <f>IF($A1190="",NA(),IF($C1190="Action",$B1190,NA()))</f>
      </c>
      <c r="H1190">
        <f>IF($A1190="",NA(),IF($C1190="Action",1+$F1190*0.023,NA()))</f>
      </c>
      <c r="I1190">
        <f>IF($A1190="",NA(),IF($C1190="Strategy",$B1190,NA()))</f>
      </c>
      <c r="J1190">
        <f>IF($A1190="",NA(),IF($C1190="Strategy",2+$F1190*0.023,NA()))</f>
      </c>
      <c r="K1190">
        <f>IF($A1190="",NA(),IF($C1190="Deckbuilder",$B1190,NA()))</f>
      </c>
      <c r="L1190">
        <f>IF($A1190="",NA(),IF($C1190="Deckbuilder",3+$F1190*0.023,NA()))</f>
      </c>
      <c r="M1190">
        <f>IF($A1190="",NA(),IF($C1190="Traditional",$B1190,NA()))</f>
      </c>
      <c r="N1190">
        <f>IF($A1190="",NA(),IF($C1190="Traditional",4+$F1190*0.023,NA()))</f>
      </c>
      <c r="O1190">
        <f>IF($A1190="","",$D1190+ROW()/1000000)</f>
      </c>
      <c r="P1190" t="str">
        <f>IF(OR($A1190="",INDEX(games!$H:$H,ROW())=""),"",INDEX(games!$H:$H,ROW()))</f>
      </c>
      <c r="Q1190">
        <f>IF(OR($A1190="",$P1190&lt;&gt;"Yes"),"",$D1190+ROW()/1000000)</f>
      </c>
      <c r="T1190">
        <f>IF($Y1190="","",INDEX($B$2:$B$2000,$Y1190))</f>
      </c>
      <c r="U1190">
        <f>IF($Z1190="","",INDEX($B$2:$B$2000,$Z1190))</f>
      </c>
      <c r="V1190">
        <f>IF(OR($T1190="",$U1190=""),"",$U1190-$T1190)</f>
      </c>
      <c r="W1190" t="str">
        <f>IF(TRIM(INDEX(connections!$A:$A,ROW()))="","",TRIM(INDEX(connections!$A:$A,ROW())))</f>
      </c>
      <c r="X1190" t="str">
        <f>IF($W1190="","",TRIM(INDEX(connections!$B:$B,ROW())))</f>
      </c>
      <c r="Y1190">
        <f>IF($W1190="","",IFERROR(MATCH($W1190,$A$2:$A$2000,0),""))</f>
      </c>
      <c r="Z1190">
        <f>IF($X1190="","",IFERROR(MATCH($X1190,$A$2:$A$2000,0),""))</f>
      </c>
      <c r="AA1190" t="str">
        <f>IF($Y1190="","",INDEX($P$2:$P$2000,$Y1190))</f>
      </c>
      <c r="AB1190" t="str">
        <f>IF($Z1190="","",INDEX($P$2:$P$2000,$Z1190))</f>
      </c>
      <c r="AC1190">
        <f>IF(AND($AA1190="Yes",$AB1190="Yes"),1,"")</f>
      </c>
      <c r="AD1190">
        <f>IF(OR($Y1190="",$Z1190=""),"",IF(INDEX($C$2:$C$2000,$Y1190)=INDEX($C$2:$C$2000,$Z1190),0,1))</f>
      </c>
      <c r="AE1190">
        <f>IF($AC1190&lt;&gt;1,"",IF(AND(INDEX($AG$2:$AG$2000,$Y1190)=1,INDEX($AG$2:$AG$2000,$Z1190)=1),1,""))</f>
      </c>
      <c r="AG1190">
        <f>IF($A1190="","",COUNTIFS($W$2:$W$2500,$A1190,$AB$2:$AB$2500,"Yes")+COUNTIFS($X$2:$X$2500,$A1190,$AA$2:$AA$2500,"Yes"))</f>
      </c>
      <c r="AH1190" t="str">
        <f>IF(OR($P1190&lt;&gt;"Yes",N($AG1190)=0),"",IF(AND($AG1190=1,COUNTIFS($W$2:$W$2500,$A1190,$AE$2:$AE$2500,1)+COUNTIFS($X$2:$X$2500,$A1190,$AE$2:$AE$2500,1)&gt;0),"","Yes"))</f>
      </c>
      <c r="AI1190">
        <f>IF($AH1190="Yes",$AG1190,"")</f>
      </c>
      <c r="AJ1190">
        <f>IF($AI1190="","",$AI1190+ROW()/1000000)</f>
      </c>
      <c r="AK1190">
        <f>IF(OR($A1190="",$P1190="Yes",N($AG1190)=0),"",$AG1190+ROW()/1000000)</f>
      </c>
      <c r="AL1190" t="str">
        <f>IF($A1190="","",INDEX(games!$J:$J,ROW())&amp;"")</f>
      </c>
      <c r="AM1190">
        <f>IF($A1190="","",SUMPRODUCT($AO1190:$BD1190,'Map Analysis'!$AP$2^{0,1,2,3,4,5,6,7,8,9,10,11,12,13,14,15}))</f>
      </c>
      <c r="AN1190">
        <f>IF($A1190="","",$AM1190+ROW()/10000000)</f>
      </c>
      <c r="AO1190">
        <f>IF($A1190="","",COUNTIF($W$2:$W$2500,$A1190))</f>
      </c>
      <c r="AP1190">
        <f>IF($A1190="","",SUMIFS($BF$2:$BF$2500,$W$2:$W$2500,$A1190))</f>
      </c>
      <c r="AQ1190">
        <f>IF($A1190="","",SUMIFS($BG$2:$BG$2500,$W$2:$W$2500,$A1190))</f>
      </c>
      <c r="AR1190">
        <f>IF($A1190="","",SUMIFS($BH$2:$BH$2500,$W$2:$W$2500,$A1190))</f>
      </c>
      <c r="AS1190">
        <f>IF($A1190="","",SUMIFS($BI$2:$BI$2500,$W$2:$W$2500,$A1190))</f>
      </c>
      <c r="AT1190">
        <f>IF($A1190="","",SUMIFS($BJ$2:$BJ$2500,$W$2:$W$2500,$A1190))</f>
      </c>
      <c r="AU1190">
        <f>IF($A1190="","",SUMIFS($BK$2:$BK$2500,$W$2:$W$2500,$A1190))</f>
      </c>
      <c r="AV1190">
        <f>IF($A1190="","",SUMIFS($BL$2:$BL$2500,$W$2:$W$2500,$A1190))</f>
      </c>
      <c r="AW1190">
        <f>IF($A1190="","",SUMIFS($BM$2:$BM$2500,$W$2:$W$2500,$A1190))</f>
      </c>
      <c r="AX1190">
        <f>IF($A1190="","",SUMIFS($BN$2:$BN$2500,$W$2:$W$2500,$A1190))</f>
      </c>
      <c r="AY1190">
        <f>IF($A1190="","",SUMIFS($BO$2:$BO$2500,$W$2:$W$2500,$A1190))</f>
      </c>
      <c r="AZ1190">
        <f>IF($A1190="","",SUMIFS($BP$2:$BP$2500,$W$2:$W$2500,$A1190))</f>
      </c>
      <c r="BA1190">
        <f>IF($A1190="","",SUMIFS($BQ$2:$BQ$2500,$W$2:$W$2500,$A1190))</f>
      </c>
      <c r="BB1190">
        <f>IF($A1190="","",SUMIFS($BR$2:$BR$2500,$W$2:$W$2500,$A1190))</f>
      </c>
      <c r="BC1190">
        <f>IF($A1190="","",SUMIFS($BS$2:$BS$2500,$W$2:$W$2500,$A1190))</f>
      </c>
      <c r="BD1190">
        <f>IF($A1190="","",SUMIFS($BT$2:$BT$2500,$W$2:$W$2500,$A1190))</f>
      </c>
      <c r="BF1190">
        <f>IF($Z1190="","",INDEX($AO$2:$AO$2000,$Z1190))</f>
      </c>
      <c r="BG1190">
        <f>IF($Z1190="","",INDEX($AP$2:$AP$2000,$Z1190))</f>
      </c>
      <c r="BH1190">
        <f>IF($Z1190="","",INDEX($AQ$2:$AQ$2000,$Z1190))</f>
      </c>
      <c r="BI1190">
        <f>IF($Z1190="","",INDEX($AR$2:$AR$2000,$Z1190))</f>
      </c>
      <c r="BJ1190">
        <f>IF($Z1190="","",INDEX($AS$2:$AS$2000,$Z1190))</f>
      </c>
      <c r="BK1190">
        <f>IF($Z1190="","",INDEX($AT$2:$AT$2000,$Z1190))</f>
      </c>
      <c r="BL1190">
        <f>IF($Z1190="","",INDEX($AU$2:$AU$2000,$Z1190))</f>
      </c>
      <c r="BM1190">
        <f>IF($Z1190="","",INDEX($AV$2:$AV$2000,$Z1190))</f>
      </c>
      <c r="BN1190">
        <f>IF($Z1190="","",INDEX($AW$2:$AW$2000,$Z1190))</f>
      </c>
      <c r="BO1190">
        <f>IF($Z1190="","",INDEX($AX$2:$AX$2000,$Z1190))</f>
      </c>
      <c r="BP1190">
        <f>IF($Z1190="","",INDEX($AY$2:$AY$2000,$Z1190))</f>
      </c>
      <c r="BQ1190">
        <f>IF($Z1190="","",INDEX($AZ$2:$AZ$2000,$Z1190))</f>
      </c>
      <c r="BR1190">
        <f>IF($Z1190="","",INDEX($BA$2:$BA$2000,$Z1190))</f>
      </c>
      <c r="BS1190">
        <f>IF($Z1190="","",INDEX($BB$2:$BB$2000,$Z1190))</f>
      </c>
      <c r="BT1190">
        <f>IF($Z1190="","",INDEX($BC$2:$BC$2000,$Z1190))</f>
      </c>
      <c r="BV1190">
        <f>IF(OR($A1190="",$P1190&lt;&gt;"Yes",$AH1190="Yes"),"",1+N($AG1190))</f>
      </c>
      <c r="BW1190">
        <f>IF($A1190="","",COUNTIFS($W$2:$W$2500,$A1190,$BZ$2:$BZ$2500,"Yes")+COUNTIFS($X$2:$X$2500,$A1190,$BY$2:$BY$2500,"Yes"))</f>
      </c>
      <c r="BX1190">
        <f>IF(OR($A1190="",$P1190="Yes"),"",IF(N($BW1190)=0,0,1+SUMIFS($CB$2:$CB$2500,$W$2:$W$2500,$A1190)+SUMIFS($CA$2:$CA$2500,$X$2:$X$2500,$A1190)))</f>
      </c>
      <c r="BY1190" t="str">
        <f>IF($Y1190="","",INDEX($AH$2:$AH$2000,$Y1190)&amp;"")</f>
      </c>
      <c r="BZ1190" t="str">
        <f>IF($Z1190="","",INDEX($AH$2:$AH$2000,$Z1190)&amp;"")</f>
      </c>
      <c r="CA1190">
        <f>IF($Y1190="","",INDEX($BV$2:$BV$2000,$Y1190))</f>
      </c>
      <c r="CB1190">
        <f>IF($Z1190="","",INDEX($BV$2:$BV$2000,$Z1190))</f>
      </c>
    </row>
    <row r="1191">
      <c r="A1191" t="str">
        <f>IF(TRIM(INDEX(games!$A:$A,ROW()))="","",TRIM(INDEX(games!$A:$A,ROW())))</f>
      </c>
      <c r="B1191">
        <f>IF(OR($A1191="",INDEX(games!$B:$B,ROW())=""),"",INDEX(games!$B:$B,ROW()))</f>
      </c>
      <c r="C1191" t="str">
        <f>IF(OR($A1191="",INDEX(games!$C:$C,ROW())=""),"",INDEX(games!$C:$C,ROW()))</f>
      </c>
      <c r="D1191">
        <f>IF($A1191="","",COUNTIF($W$2:$W$2500,$A1191)+COUNTIF($X$2:$X$2500,$A1191))</f>
      </c>
      <c r="E1191">
        <f>IF($A1191="","",IFERROR(MATCH($C1191,$R$2:$R$5,0),0))</f>
      </c>
      <c r="F1191">
        <f>IF($A1191="","",MOD(ROW(),34))</f>
      </c>
      <c r="G1191">
        <f>IF($A1191="",NA(),IF($C1191="Action",$B1191,NA()))</f>
      </c>
      <c r="H1191">
        <f>IF($A1191="",NA(),IF($C1191="Action",1+$F1191*0.023,NA()))</f>
      </c>
      <c r="I1191">
        <f>IF($A1191="",NA(),IF($C1191="Strategy",$B1191,NA()))</f>
      </c>
      <c r="J1191">
        <f>IF($A1191="",NA(),IF($C1191="Strategy",2+$F1191*0.023,NA()))</f>
      </c>
      <c r="K1191">
        <f>IF($A1191="",NA(),IF($C1191="Deckbuilder",$B1191,NA()))</f>
      </c>
      <c r="L1191">
        <f>IF($A1191="",NA(),IF($C1191="Deckbuilder",3+$F1191*0.023,NA()))</f>
      </c>
      <c r="M1191">
        <f>IF($A1191="",NA(),IF($C1191="Traditional",$B1191,NA()))</f>
      </c>
      <c r="N1191">
        <f>IF($A1191="",NA(),IF($C1191="Traditional",4+$F1191*0.023,NA()))</f>
      </c>
      <c r="O1191">
        <f>IF($A1191="","",$D1191+ROW()/1000000)</f>
      </c>
      <c r="P1191" t="str">
        <f>IF(OR($A1191="",INDEX(games!$H:$H,ROW())=""),"",INDEX(games!$H:$H,ROW()))</f>
      </c>
      <c r="Q1191">
        <f>IF(OR($A1191="",$P1191&lt;&gt;"Yes"),"",$D1191+ROW()/1000000)</f>
      </c>
      <c r="T1191">
        <f>IF($Y1191="","",INDEX($B$2:$B$2000,$Y1191))</f>
      </c>
      <c r="U1191">
        <f>IF($Z1191="","",INDEX($B$2:$B$2000,$Z1191))</f>
      </c>
      <c r="V1191">
        <f>IF(OR($T1191="",$U1191=""),"",$U1191-$T1191)</f>
      </c>
      <c r="W1191" t="str">
        <f>IF(TRIM(INDEX(connections!$A:$A,ROW()))="","",TRIM(INDEX(connections!$A:$A,ROW())))</f>
      </c>
      <c r="X1191" t="str">
        <f>IF($W1191="","",TRIM(INDEX(connections!$B:$B,ROW())))</f>
      </c>
      <c r="Y1191">
        <f>IF($W1191="","",IFERROR(MATCH($W1191,$A$2:$A$2000,0),""))</f>
      </c>
      <c r="Z1191">
        <f>IF($X1191="","",IFERROR(MATCH($X1191,$A$2:$A$2000,0),""))</f>
      </c>
      <c r="AA1191" t="str">
        <f>IF($Y1191="","",INDEX($P$2:$P$2000,$Y1191))</f>
      </c>
      <c r="AB1191" t="str">
        <f>IF($Z1191="","",INDEX($P$2:$P$2000,$Z1191))</f>
      </c>
      <c r="AC1191">
        <f>IF(AND($AA1191="Yes",$AB1191="Yes"),1,"")</f>
      </c>
      <c r="AD1191">
        <f>IF(OR($Y1191="",$Z1191=""),"",IF(INDEX($C$2:$C$2000,$Y1191)=INDEX($C$2:$C$2000,$Z1191),0,1))</f>
      </c>
      <c r="AE1191">
        <f>IF($AC1191&lt;&gt;1,"",IF(AND(INDEX($AG$2:$AG$2000,$Y1191)=1,INDEX($AG$2:$AG$2000,$Z1191)=1),1,""))</f>
      </c>
      <c r="AG1191">
        <f>IF($A1191="","",COUNTIFS($W$2:$W$2500,$A1191,$AB$2:$AB$2500,"Yes")+COUNTIFS($X$2:$X$2500,$A1191,$AA$2:$AA$2500,"Yes"))</f>
      </c>
      <c r="AH1191" t="str">
        <f>IF(OR($P1191&lt;&gt;"Yes",N($AG1191)=0),"",IF(AND($AG1191=1,COUNTIFS($W$2:$W$2500,$A1191,$AE$2:$AE$2500,1)+COUNTIFS($X$2:$X$2500,$A1191,$AE$2:$AE$2500,1)&gt;0),"","Yes"))</f>
      </c>
      <c r="AI1191">
        <f>IF($AH1191="Yes",$AG1191,"")</f>
      </c>
      <c r="AJ1191">
        <f>IF($AI1191="","",$AI1191+ROW()/1000000)</f>
      </c>
      <c r="AK1191">
        <f>IF(OR($A1191="",$P1191="Yes",N($AG1191)=0),"",$AG1191+ROW()/1000000)</f>
      </c>
      <c r="AL1191" t="str">
        <f>IF($A1191="","",INDEX(games!$J:$J,ROW())&amp;"")</f>
      </c>
      <c r="AM1191">
        <f>IF($A1191="","",SUMPRODUCT($AO1191:$BD1191,'Map Analysis'!$AP$2^{0,1,2,3,4,5,6,7,8,9,10,11,12,13,14,15}))</f>
      </c>
      <c r="AN1191">
        <f>IF($A1191="","",$AM1191+ROW()/10000000)</f>
      </c>
      <c r="AO1191">
        <f>IF($A1191="","",COUNTIF($W$2:$W$2500,$A1191))</f>
      </c>
      <c r="AP1191">
        <f>IF($A1191="","",SUMIFS($BF$2:$BF$2500,$W$2:$W$2500,$A1191))</f>
      </c>
      <c r="AQ1191">
        <f>IF($A1191="","",SUMIFS($BG$2:$BG$2500,$W$2:$W$2500,$A1191))</f>
      </c>
      <c r="AR1191">
        <f>IF($A1191="","",SUMIFS($BH$2:$BH$2500,$W$2:$W$2500,$A1191))</f>
      </c>
      <c r="AS1191">
        <f>IF($A1191="","",SUMIFS($BI$2:$BI$2500,$W$2:$W$2500,$A1191))</f>
      </c>
      <c r="AT1191">
        <f>IF($A1191="","",SUMIFS($BJ$2:$BJ$2500,$W$2:$W$2500,$A1191))</f>
      </c>
      <c r="AU1191">
        <f>IF($A1191="","",SUMIFS($BK$2:$BK$2500,$W$2:$W$2500,$A1191))</f>
      </c>
      <c r="AV1191">
        <f>IF($A1191="","",SUMIFS($BL$2:$BL$2500,$W$2:$W$2500,$A1191))</f>
      </c>
      <c r="AW1191">
        <f>IF($A1191="","",SUMIFS($BM$2:$BM$2500,$W$2:$W$2500,$A1191))</f>
      </c>
      <c r="AX1191">
        <f>IF($A1191="","",SUMIFS($BN$2:$BN$2500,$W$2:$W$2500,$A1191))</f>
      </c>
      <c r="AY1191">
        <f>IF($A1191="","",SUMIFS($BO$2:$BO$2500,$W$2:$W$2500,$A1191))</f>
      </c>
      <c r="AZ1191">
        <f>IF($A1191="","",SUMIFS($BP$2:$BP$2500,$W$2:$W$2500,$A1191))</f>
      </c>
      <c r="BA1191">
        <f>IF($A1191="","",SUMIFS($BQ$2:$BQ$2500,$W$2:$W$2500,$A1191))</f>
      </c>
      <c r="BB1191">
        <f>IF($A1191="","",SUMIFS($BR$2:$BR$2500,$W$2:$W$2500,$A1191))</f>
      </c>
      <c r="BC1191">
        <f>IF($A1191="","",SUMIFS($BS$2:$BS$2500,$W$2:$W$2500,$A1191))</f>
      </c>
      <c r="BD1191">
        <f>IF($A1191="","",SUMIFS($BT$2:$BT$2500,$W$2:$W$2500,$A1191))</f>
      </c>
      <c r="BF1191">
        <f>IF($Z1191="","",INDEX($AO$2:$AO$2000,$Z1191))</f>
      </c>
      <c r="BG1191">
        <f>IF($Z1191="","",INDEX($AP$2:$AP$2000,$Z1191))</f>
      </c>
      <c r="BH1191">
        <f>IF($Z1191="","",INDEX($AQ$2:$AQ$2000,$Z1191))</f>
      </c>
      <c r="BI1191">
        <f>IF($Z1191="","",INDEX($AR$2:$AR$2000,$Z1191))</f>
      </c>
      <c r="BJ1191">
        <f>IF($Z1191="","",INDEX($AS$2:$AS$2000,$Z1191))</f>
      </c>
      <c r="BK1191">
        <f>IF($Z1191="","",INDEX($AT$2:$AT$2000,$Z1191))</f>
      </c>
      <c r="BL1191">
        <f>IF($Z1191="","",INDEX($AU$2:$AU$2000,$Z1191))</f>
      </c>
      <c r="BM1191">
        <f>IF($Z1191="","",INDEX($AV$2:$AV$2000,$Z1191))</f>
      </c>
      <c r="BN1191">
        <f>IF($Z1191="","",INDEX($AW$2:$AW$2000,$Z1191))</f>
      </c>
      <c r="BO1191">
        <f>IF($Z1191="","",INDEX($AX$2:$AX$2000,$Z1191))</f>
      </c>
      <c r="BP1191">
        <f>IF($Z1191="","",INDEX($AY$2:$AY$2000,$Z1191))</f>
      </c>
      <c r="BQ1191">
        <f>IF($Z1191="","",INDEX($AZ$2:$AZ$2000,$Z1191))</f>
      </c>
      <c r="BR1191">
        <f>IF($Z1191="","",INDEX($BA$2:$BA$2000,$Z1191))</f>
      </c>
      <c r="BS1191">
        <f>IF($Z1191="","",INDEX($BB$2:$BB$2000,$Z1191))</f>
      </c>
      <c r="BT1191">
        <f>IF($Z1191="","",INDEX($BC$2:$BC$2000,$Z1191))</f>
      </c>
      <c r="BV1191">
        <f>IF(OR($A1191="",$P1191&lt;&gt;"Yes",$AH1191="Yes"),"",1+N($AG1191))</f>
      </c>
      <c r="BW1191">
        <f>IF($A1191="","",COUNTIFS($W$2:$W$2500,$A1191,$BZ$2:$BZ$2500,"Yes")+COUNTIFS($X$2:$X$2500,$A1191,$BY$2:$BY$2500,"Yes"))</f>
      </c>
      <c r="BX1191">
        <f>IF(OR($A1191="",$P1191="Yes"),"",IF(N($BW1191)=0,0,1+SUMIFS($CB$2:$CB$2500,$W$2:$W$2500,$A1191)+SUMIFS($CA$2:$CA$2500,$X$2:$X$2500,$A1191)))</f>
      </c>
      <c r="BY1191" t="str">
        <f>IF($Y1191="","",INDEX($AH$2:$AH$2000,$Y1191)&amp;"")</f>
      </c>
      <c r="BZ1191" t="str">
        <f>IF($Z1191="","",INDEX($AH$2:$AH$2000,$Z1191)&amp;"")</f>
      </c>
      <c r="CA1191">
        <f>IF($Y1191="","",INDEX($BV$2:$BV$2000,$Y1191))</f>
      </c>
      <c r="CB1191">
        <f>IF($Z1191="","",INDEX($BV$2:$BV$2000,$Z1191))</f>
      </c>
    </row>
    <row r="1192">
      <c r="A1192" t="str">
        <f>IF(TRIM(INDEX(games!$A:$A,ROW()))="","",TRIM(INDEX(games!$A:$A,ROW())))</f>
      </c>
      <c r="B1192">
        <f>IF(OR($A1192="",INDEX(games!$B:$B,ROW())=""),"",INDEX(games!$B:$B,ROW()))</f>
      </c>
      <c r="C1192" t="str">
        <f>IF(OR($A1192="",INDEX(games!$C:$C,ROW())=""),"",INDEX(games!$C:$C,ROW()))</f>
      </c>
      <c r="D1192">
        <f>IF($A1192="","",COUNTIF($W$2:$W$2500,$A1192)+COUNTIF($X$2:$X$2500,$A1192))</f>
      </c>
      <c r="E1192">
        <f>IF($A1192="","",IFERROR(MATCH($C1192,$R$2:$R$5,0),0))</f>
      </c>
      <c r="F1192">
        <f>IF($A1192="","",MOD(ROW(),34))</f>
      </c>
      <c r="G1192">
        <f>IF($A1192="",NA(),IF($C1192="Action",$B1192,NA()))</f>
      </c>
      <c r="H1192">
        <f>IF($A1192="",NA(),IF($C1192="Action",1+$F1192*0.023,NA()))</f>
      </c>
      <c r="I1192">
        <f>IF($A1192="",NA(),IF($C1192="Strategy",$B1192,NA()))</f>
      </c>
      <c r="J1192">
        <f>IF($A1192="",NA(),IF($C1192="Strategy",2+$F1192*0.023,NA()))</f>
      </c>
      <c r="K1192">
        <f>IF($A1192="",NA(),IF($C1192="Deckbuilder",$B1192,NA()))</f>
      </c>
      <c r="L1192">
        <f>IF($A1192="",NA(),IF($C1192="Deckbuilder",3+$F1192*0.023,NA()))</f>
      </c>
      <c r="M1192">
        <f>IF($A1192="",NA(),IF($C1192="Traditional",$B1192,NA()))</f>
      </c>
      <c r="N1192">
        <f>IF($A1192="",NA(),IF($C1192="Traditional",4+$F1192*0.023,NA()))</f>
      </c>
      <c r="O1192">
        <f>IF($A1192="","",$D1192+ROW()/1000000)</f>
      </c>
      <c r="P1192" t="str">
        <f>IF(OR($A1192="",INDEX(games!$H:$H,ROW())=""),"",INDEX(games!$H:$H,ROW()))</f>
      </c>
      <c r="Q1192">
        <f>IF(OR($A1192="",$P1192&lt;&gt;"Yes"),"",$D1192+ROW()/1000000)</f>
      </c>
      <c r="T1192">
        <f>IF($Y1192="","",INDEX($B$2:$B$2000,$Y1192))</f>
      </c>
      <c r="U1192">
        <f>IF($Z1192="","",INDEX($B$2:$B$2000,$Z1192))</f>
      </c>
      <c r="V1192">
        <f>IF(OR($T1192="",$U1192=""),"",$U1192-$T1192)</f>
      </c>
      <c r="W1192" t="str">
        <f>IF(TRIM(INDEX(connections!$A:$A,ROW()))="","",TRIM(INDEX(connections!$A:$A,ROW())))</f>
      </c>
      <c r="X1192" t="str">
        <f>IF($W1192="","",TRIM(INDEX(connections!$B:$B,ROW())))</f>
      </c>
      <c r="Y1192">
        <f>IF($W1192="","",IFERROR(MATCH($W1192,$A$2:$A$2000,0),""))</f>
      </c>
      <c r="Z1192">
        <f>IF($X1192="","",IFERROR(MATCH($X1192,$A$2:$A$2000,0),""))</f>
      </c>
      <c r="AA1192" t="str">
        <f>IF($Y1192="","",INDEX($P$2:$P$2000,$Y1192))</f>
      </c>
      <c r="AB1192" t="str">
        <f>IF($Z1192="","",INDEX($P$2:$P$2000,$Z1192))</f>
      </c>
      <c r="AC1192">
        <f>IF(AND($AA1192="Yes",$AB1192="Yes"),1,"")</f>
      </c>
      <c r="AD1192">
        <f>IF(OR($Y1192="",$Z1192=""),"",IF(INDEX($C$2:$C$2000,$Y1192)=INDEX($C$2:$C$2000,$Z1192),0,1))</f>
      </c>
      <c r="AE1192">
        <f>IF($AC1192&lt;&gt;1,"",IF(AND(INDEX($AG$2:$AG$2000,$Y1192)=1,INDEX($AG$2:$AG$2000,$Z1192)=1),1,""))</f>
      </c>
      <c r="AG1192">
        <f>IF($A1192="","",COUNTIFS($W$2:$W$2500,$A1192,$AB$2:$AB$2500,"Yes")+COUNTIFS($X$2:$X$2500,$A1192,$AA$2:$AA$2500,"Yes"))</f>
      </c>
      <c r="AH1192" t="str">
        <f>IF(OR($P1192&lt;&gt;"Yes",N($AG1192)=0),"",IF(AND($AG1192=1,COUNTIFS($W$2:$W$2500,$A1192,$AE$2:$AE$2500,1)+COUNTIFS($X$2:$X$2500,$A1192,$AE$2:$AE$2500,1)&gt;0),"","Yes"))</f>
      </c>
      <c r="AI1192">
        <f>IF($AH1192="Yes",$AG1192,"")</f>
      </c>
      <c r="AJ1192">
        <f>IF($AI1192="","",$AI1192+ROW()/1000000)</f>
      </c>
      <c r="AK1192">
        <f>IF(OR($A1192="",$P1192="Yes",N($AG1192)=0),"",$AG1192+ROW()/1000000)</f>
      </c>
      <c r="AL1192" t="str">
        <f>IF($A1192="","",INDEX(games!$J:$J,ROW())&amp;"")</f>
      </c>
      <c r="AM1192">
        <f>IF($A1192="","",SUMPRODUCT($AO1192:$BD1192,'Map Analysis'!$AP$2^{0,1,2,3,4,5,6,7,8,9,10,11,12,13,14,15}))</f>
      </c>
      <c r="AN1192">
        <f>IF($A1192="","",$AM1192+ROW()/10000000)</f>
      </c>
      <c r="AO1192">
        <f>IF($A1192="","",COUNTIF($W$2:$W$2500,$A1192))</f>
      </c>
      <c r="AP1192">
        <f>IF($A1192="","",SUMIFS($BF$2:$BF$2500,$W$2:$W$2500,$A1192))</f>
      </c>
      <c r="AQ1192">
        <f>IF($A1192="","",SUMIFS($BG$2:$BG$2500,$W$2:$W$2500,$A1192))</f>
      </c>
      <c r="AR1192">
        <f>IF($A1192="","",SUMIFS($BH$2:$BH$2500,$W$2:$W$2500,$A1192))</f>
      </c>
      <c r="AS1192">
        <f>IF($A1192="","",SUMIFS($BI$2:$BI$2500,$W$2:$W$2500,$A1192))</f>
      </c>
      <c r="AT1192">
        <f>IF($A1192="","",SUMIFS($BJ$2:$BJ$2500,$W$2:$W$2500,$A1192))</f>
      </c>
      <c r="AU1192">
        <f>IF($A1192="","",SUMIFS($BK$2:$BK$2500,$W$2:$W$2500,$A1192))</f>
      </c>
      <c r="AV1192">
        <f>IF($A1192="","",SUMIFS($BL$2:$BL$2500,$W$2:$W$2500,$A1192))</f>
      </c>
      <c r="AW1192">
        <f>IF($A1192="","",SUMIFS($BM$2:$BM$2500,$W$2:$W$2500,$A1192))</f>
      </c>
      <c r="AX1192">
        <f>IF($A1192="","",SUMIFS($BN$2:$BN$2500,$W$2:$W$2500,$A1192))</f>
      </c>
      <c r="AY1192">
        <f>IF($A1192="","",SUMIFS($BO$2:$BO$2500,$W$2:$W$2500,$A1192))</f>
      </c>
      <c r="AZ1192">
        <f>IF($A1192="","",SUMIFS($BP$2:$BP$2500,$W$2:$W$2500,$A1192))</f>
      </c>
      <c r="BA1192">
        <f>IF($A1192="","",SUMIFS($BQ$2:$BQ$2500,$W$2:$W$2500,$A1192))</f>
      </c>
      <c r="BB1192">
        <f>IF($A1192="","",SUMIFS($BR$2:$BR$2500,$W$2:$W$2500,$A1192))</f>
      </c>
      <c r="BC1192">
        <f>IF($A1192="","",SUMIFS($BS$2:$BS$2500,$W$2:$W$2500,$A1192))</f>
      </c>
      <c r="BD1192">
        <f>IF($A1192="","",SUMIFS($BT$2:$BT$2500,$W$2:$W$2500,$A1192))</f>
      </c>
      <c r="BF1192">
        <f>IF($Z1192="","",INDEX($AO$2:$AO$2000,$Z1192))</f>
      </c>
      <c r="BG1192">
        <f>IF($Z1192="","",INDEX($AP$2:$AP$2000,$Z1192))</f>
      </c>
      <c r="BH1192">
        <f>IF($Z1192="","",INDEX($AQ$2:$AQ$2000,$Z1192))</f>
      </c>
      <c r="BI1192">
        <f>IF($Z1192="","",INDEX($AR$2:$AR$2000,$Z1192))</f>
      </c>
      <c r="BJ1192">
        <f>IF($Z1192="","",INDEX($AS$2:$AS$2000,$Z1192))</f>
      </c>
      <c r="BK1192">
        <f>IF($Z1192="","",INDEX($AT$2:$AT$2000,$Z1192))</f>
      </c>
      <c r="BL1192">
        <f>IF($Z1192="","",INDEX($AU$2:$AU$2000,$Z1192))</f>
      </c>
      <c r="BM1192">
        <f>IF($Z1192="","",INDEX($AV$2:$AV$2000,$Z1192))</f>
      </c>
      <c r="BN1192">
        <f>IF($Z1192="","",INDEX($AW$2:$AW$2000,$Z1192))</f>
      </c>
      <c r="BO1192">
        <f>IF($Z1192="","",INDEX($AX$2:$AX$2000,$Z1192))</f>
      </c>
      <c r="BP1192">
        <f>IF($Z1192="","",INDEX($AY$2:$AY$2000,$Z1192))</f>
      </c>
      <c r="BQ1192">
        <f>IF($Z1192="","",INDEX($AZ$2:$AZ$2000,$Z1192))</f>
      </c>
      <c r="BR1192">
        <f>IF($Z1192="","",INDEX($BA$2:$BA$2000,$Z1192))</f>
      </c>
      <c r="BS1192">
        <f>IF($Z1192="","",INDEX($BB$2:$BB$2000,$Z1192))</f>
      </c>
      <c r="BT1192">
        <f>IF($Z1192="","",INDEX($BC$2:$BC$2000,$Z1192))</f>
      </c>
      <c r="BV1192">
        <f>IF(OR($A1192="",$P1192&lt;&gt;"Yes",$AH1192="Yes"),"",1+N($AG1192))</f>
      </c>
      <c r="BW1192">
        <f>IF($A1192="","",COUNTIFS($W$2:$W$2500,$A1192,$BZ$2:$BZ$2500,"Yes")+COUNTIFS($X$2:$X$2500,$A1192,$BY$2:$BY$2500,"Yes"))</f>
      </c>
      <c r="BX1192">
        <f>IF(OR($A1192="",$P1192="Yes"),"",IF(N($BW1192)=0,0,1+SUMIFS($CB$2:$CB$2500,$W$2:$W$2500,$A1192)+SUMIFS($CA$2:$CA$2500,$X$2:$X$2500,$A1192)))</f>
      </c>
      <c r="BY1192" t="str">
        <f>IF($Y1192="","",INDEX($AH$2:$AH$2000,$Y1192)&amp;"")</f>
      </c>
      <c r="BZ1192" t="str">
        <f>IF($Z1192="","",INDEX($AH$2:$AH$2000,$Z1192)&amp;"")</f>
      </c>
      <c r="CA1192">
        <f>IF($Y1192="","",INDEX($BV$2:$BV$2000,$Y1192))</f>
      </c>
      <c r="CB1192">
        <f>IF($Z1192="","",INDEX($BV$2:$BV$2000,$Z1192))</f>
      </c>
    </row>
    <row r="1193">
      <c r="A1193" t="str">
        <f>IF(TRIM(INDEX(games!$A:$A,ROW()))="","",TRIM(INDEX(games!$A:$A,ROW())))</f>
      </c>
      <c r="B1193">
        <f>IF(OR($A1193="",INDEX(games!$B:$B,ROW())=""),"",INDEX(games!$B:$B,ROW()))</f>
      </c>
      <c r="C1193" t="str">
        <f>IF(OR($A1193="",INDEX(games!$C:$C,ROW())=""),"",INDEX(games!$C:$C,ROW()))</f>
      </c>
      <c r="D1193">
        <f>IF($A1193="","",COUNTIF($W$2:$W$2500,$A1193)+COUNTIF($X$2:$X$2500,$A1193))</f>
      </c>
      <c r="E1193">
        <f>IF($A1193="","",IFERROR(MATCH($C1193,$R$2:$R$5,0),0))</f>
      </c>
      <c r="F1193">
        <f>IF($A1193="","",MOD(ROW(),34))</f>
      </c>
      <c r="G1193">
        <f>IF($A1193="",NA(),IF($C1193="Action",$B1193,NA()))</f>
      </c>
      <c r="H1193">
        <f>IF($A1193="",NA(),IF($C1193="Action",1+$F1193*0.023,NA()))</f>
      </c>
      <c r="I1193">
        <f>IF($A1193="",NA(),IF($C1193="Strategy",$B1193,NA()))</f>
      </c>
      <c r="J1193">
        <f>IF($A1193="",NA(),IF($C1193="Strategy",2+$F1193*0.023,NA()))</f>
      </c>
      <c r="K1193">
        <f>IF($A1193="",NA(),IF($C1193="Deckbuilder",$B1193,NA()))</f>
      </c>
      <c r="L1193">
        <f>IF($A1193="",NA(),IF($C1193="Deckbuilder",3+$F1193*0.023,NA()))</f>
      </c>
      <c r="M1193">
        <f>IF($A1193="",NA(),IF($C1193="Traditional",$B1193,NA()))</f>
      </c>
      <c r="N1193">
        <f>IF($A1193="",NA(),IF($C1193="Traditional",4+$F1193*0.023,NA()))</f>
      </c>
      <c r="O1193">
        <f>IF($A1193="","",$D1193+ROW()/1000000)</f>
      </c>
      <c r="P1193" t="str">
        <f>IF(OR($A1193="",INDEX(games!$H:$H,ROW())=""),"",INDEX(games!$H:$H,ROW()))</f>
      </c>
      <c r="Q1193">
        <f>IF(OR($A1193="",$P1193&lt;&gt;"Yes"),"",$D1193+ROW()/1000000)</f>
      </c>
      <c r="T1193">
        <f>IF($Y1193="","",INDEX($B$2:$B$2000,$Y1193))</f>
      </c>
      <c r="U1193">
        <f>IF($Z1193="","",INDEX($B$2:$B$2000,$Z1193))</f>
      </c>
      <c r="V1193">
        <f>IF(OR($T1193="",$U1193=""),"",$U1193-$T1193)</f>
      </c>
      <c r="W1193" t="str">
        <f>IF(TRIM(INDEX(connections!$A:$A,ROW()))="","",TRIM(INDEX(connections!$A:$A,ROW())))</f>
      </c>
      <c r="X1193" t="str">
        <f>IF($W1193="","",TRIM(INDEX(connections!$B:$B,ROW())))</f>
      </c>
      <c r="Y1193">
        <f>IF($W1193="","",IFERROR(MATCH($W1193,$A$2:$A$2000,0),""))</f>
      </c>
      <c r="Z1193">
        <f>IF($X1193="","",IFERROR(MATCH($X1193,$A$2:$A$2000,0),""))</f>
      </c>
      <c r="AA1193" t="str">
        <f>IF($Y1193="","",INDEX($P$2:$P$2000,$Y1193))</f>
      </c>
      <c r="AB1193" t="str">
        <f>IF($Z1193="","",INDEX($P$2:$P$2000,$Z1193))</f>
      </c>
      <c r="AC1193">
        <f>IF(AND($AA1193="Yes",$AB1193="Yes"),1,"")</f>
      </c>
      <c r="AD1193">
        <f>IF(OR($Y1193="",$Z1193=""),"",IF(INDEX($C$2:$C$2000,$Y1193)=INDEX($C$2:$C$2000,$Z1193),0,1))</f>
      </c>
      <c r="AE1193">
        <f>IF($AC1193&lt;&gt;1,"",IF(AND(INDEX($AG$2:$AG$2000,$Y1193)=1,INDEX($AG$2:$AG$2000,$Z1193)=1),1,""))</f>
      </c>
      <c r="AG1193">
        <f>IF($A1193="","",COUNTIFS($W$2:$W$2500,$A1193,$AB$2:$AB$2500,"Yes")+COUNTIFS($X$2:$X$2500,$A1193,$AA$2:$AA$2500,"Yes"))</f>
      </c>
      <c r="AH1193" t="str">
        <f>IF(OR($P1193&lt;&gt;"Yes",N($AG1193)=0),"",IF(AND($AG1193=1,COUNTIFS($W$2:$W$2500,$A1193,$AE$2:$AE$2500,1)+COUNTIFS($X$2:$X$2500,$A1193,$AE$2:$AE$2500,1)&gt;0),"","Yes"))</f>
      </c>
      <c r="AI1193">
        <f>IF($AH1193="Yes",$AG1193,"")</f>
      </c>
      <c r="AJ1193">
        <f>IF($AI1193="","",$AI1193+ROW()/1000000)</f>
      </c>
      <c r="AK1193">
        <f>IF(OR($A1193="",$P1193="Yes",N($AG1193)=0),"",$AG1193+ROW()/1000000)</f>
      </c>
      <c r="AL1193" t="str">
        <f>IF($A1193="","",INDEX(games!$J:$J,ROW())&amp;"")</f>
      </c>
      <c r="AM1193">
        <f>IF($A1193="","",SUMPRODUCT($AO1193:$BD1193,'Map Analysis'!$AP$2^{0,1,2,3,4,5,6,7,8,9,10,11,12,13,14,15}))</f>
      </c>
      <c r="AN1193">
        <f>IF($A1193="","",$AM1193+ROW()/10000000)</f>
      </c>
      <c r="AO1193">
        <f>IF($A1193="","",COUNTIF($W$2:$W$2500,$A1193))</f>
      </c>
      <c r="AP1193">
        <f>IF($A1193="","",SUMIFS($BF$2:$BF$2500,$W$2:$W$2500,$A1193))</f>
      </c>
      <c r="AQ1193">
        <f>IF($A1193="","",SUMIFS($BG$2:$BG$2500,$W$2:$W$2500,$A1193))</f>
      </c>
      <c r="AR1193">
        <f>IF($A1193="","",SUMIFS($BH$2:$BH$2500,$W$2:$W$2500,$A1193))</f>
      </c>
      <c r="AS1193">
        <f>IF($A1193="","",SUMIFS($BI$2:$BI$2500,$W$2:$W$2500,$A1193))</f>
      </c>
      <c r="AT1193">
        <f>IF($A1193="","",SUMIFS($BJ$2:$BJ$2500,$W$2:$W$2500,$A1193))</f>
      </c>
      <c r="AU1193">
        <f>IF($A1193="","",SUMIFS($BK$2:$BK$2500,$W$2:$W$2500,$A1193))</f>
      </c>
      <c r="AV1193">
        <f>IF($A1193="","",SUMIFS($BL$2:$BL$2500,$W$2:$W$2500,$A1193))</f>
      </c>
      <c r="AW1193">
        <f>IF($A1193="","",SUMIFS($BM$2:$BM$2500,$W$2:$W$2500,$A1193))</f>
      </c>
      <c r="AX1193">
        <f>IF($A1193="","",SUMIFS($BN$2:$BN$2500,$W$2:$W$2500,$A1193))</f>
      </c>
      <c r="AY1193">
        <f>IF($A1193="","",SUMIFS($BO$2:$BO$2500,$W$2:$W$2500,$A1193))</f>
      </c>
      <c r="AZ1193">
        <f>IF($A1193="","",SUMIFS($BP$2:$BP$2500,$W$2:$W$2500,$A1193))</f>
      </c>
      <c r="BA1193">
        <f>IF($A1193="","",SUMIFS($BQ$2:$BQ$2500,$W$2:$W$2500,$A1193))</f>
      </c>
      <c r="BB1193">
        <f>IF($A1193="","",SUMIFS($BR$2:$BR$2500,$W$2:$W$2500,$A1193))</f>
      </c>
      <c r="BC1193">
        <f>IF($A1193="","",SUMIFS($BS$2:$BS$2500,$W$2:$W$2500,$A1193))</f>
      </c>
      <c r="BD1193">
        <f>IF($A1193="","",SUMIFS($BT$2:$BT$2500,$W$2:$W$2500,$A1193))</f>
      </c>
      <c r="BF1193">
        <f>IF($Z1193="","",INDEX($AO$2:$AO$2000,$Z1193))</f>
      </c>
      <c r="BG1193">
        <f>IF($Z1193="","",INDEX($AP$2:$AP$2000,$Z1193))</f>
      </c>
      <c r="BH1193">
        <f>IF($Z1193="","",INDEX($AQ$2:$AQ$2000,$Z1193))</f>
      </c>
      <c r="BI1193">
        <f>IF($Z1193="","",INDEX($AR$2:$AR$2000,$Z1193))</f>
      </c>
      <c r="BJ1193">
        <f>IF($Z1193="","",INDEX($AS$2:$AS$2000,$Z1193))</f>
      </c>
      <c r="BK1193">
        <f>IF($Z1193="","",INDEX($AT$2:$AT$2000,$Z1193))</f>
      </c>
      <c r="BL1193">
        <f>IF($Z1193="","",INDEX($AU$2:$AU$2000,$Z1193))</f>
      </c>
      <c r="BM1193">
        <f>IF($Z1193="","",INDEX($AV$2:$AV$2000,$Z1193))</f>
      </c>
      <c r="BN1193">
        <f>IF($Z1193="","",INDEX($AW$2:$AW$2000,$Z1193))</f>
      </c>
      <c r="BO1193">
        <f>IF($Z1193="","",INDEX($AX$2:$AX$2000,$Z1193))</f>
      </c>
      <c r="BP1193">
        <f>IF($Z1193="","",INDEX($AY$2:$AY$2000,$Z1193))</f>
      </c>
      <c r="BQ1193">
        <f>IF($Z1193="","",INDEX($AZ$2:$AZ$2000,$Z1193))</f>
      </c>
      <c r="BR1193">
        <f>IF($Z1193="","",INDEX($BA$2:$BA$2000,$Z1193))</f>
      </c>
      <c r="BS1193">
        <f>IF($Z1193="","",INDEX($BB$2:$BB$2000,$Z1193))</f>
      </c>
      <c r="BT1193">
        <f>IF($Z1193="","",INDEX($BC$2:$BC$2000,$Z1193))</f>
      </c>
      <c r="BV1193">
        <f>IF(OR($A1193="",$P1193&lt;&gt;"Yes",$AH1193="Yes"),"",1+N($AG1193))</f>
      </c>
      <c r="BW1193">
        <f>IF($A1193="","",COUNTIFS($W$2:$W$2500,$A1193,$BZ$2:$BZ$2500,"Yes")+COUNTIFS($X$2:$X$2500,$A1193,$BY$2:$BY$2500,"Yes"))</f>
      </c>
      <c r="BX1193">
        <f>IF(OR($A1193="",$P1193="Yes"),"",IF(N($BW1193)=0,0,1+SUMIFS($CB$2:$CB$2500,$W$2:$W$2500,$A1193)+SUMIFS($CA$2:$CA$2500,$X$2:$X$2500,$A1193)))</f>
      </c>
      <c r="BY1193" t="str">
        <f>IF($Y1193="","",INDEX($AH$2:$AH$2000,$Y1193)&amp;"")</f>
      </c>
      <c r="BZ1193" t="str">
        <f>IF($Z1193="","",INDEX($AH$2:$AH$2000,$Z1193)&amp;"")</f>
      </c>
      <c r="CA1193">
        <f>IF($Y1193="","",INDEX($BV$2:$BV$2000,$Y1193))</f>
      </c>
      <c r="CB1193">
        <f>IF($Z1193="","",INDEX($BV$2:$BV$2000,$Z1193))</f>
      </c>
    </row>
    <row r="1194">
      <c r="A1194" t="str">
        <f>IF(TRIM(INDEX(games!$A:$A,ROW()))="","",TRIM(INDEX(games!$A:$A,ROW())))</f>
      </c>
      <c r="B1194">
        <f>IF(OR($A1194="",INDEX(games!$B:$B,ROW())=""),"",INDEX(games!$B:$B,ROW()))</f>
      </c>
      <c r="C1194" t="str">
        <f>IF(OR($A1194="",INDEX(games!$C:$C,ROW())=""),"",INDEX(games!$C:$C,ROW()))</f>
      </c>
      <c r="D1194">
        <f>IF($A1194="","",COUNTIF($W$2:$W$2500,$A1194)+COUNTIF($X$2:$X$2500,$A1194))</f>
      </c>
      <c r="E1194">
        <f>IF($A1194="","",IFERROR(MATCH($C1194,$R$2:$R$5,0),0))</f>
      </c>
      <c r="F1194">
        <f>IF($A1194="","",MOD(ROW(),34))</f>
      </c>
      <c r="G1194">
        <f>IF($A1194="",NA(),IF($C1194="Action",$B1194,NA()))</f>
      </c>
      <c r="H1194">
        <f>IF($A1194="",NA(),IF($C1194="Action",1+$F1194*0.023,NA()))</f>
      </c>
      <c r="I1194">
        <f>IF($A1194="",NA(),IF($C1194="Strategy",$B1194,NA()))</f>
      </c>
      <c r="J1194">
        <f>IF($A1194="",NA(),IF($C1194="Strategy",2+$F1194*0.023,NA()))</f>
      </c>
      <c r="K1194">
        <f>IF($A1194="",NA(),IF($C1194="Deckbuilder",$B1194,NA()))</f>
      </c>
      <c r="L1194">
        <f>IF($A1194="",NA(),IF($C1194="Deckbuilder",3+$F1194*0.023,NA()))</f>
      </c>
      <c r="M1194">
        <f>IF($A1194="",NA(),IF($C1194="Traditional",$B1194,NA()))</f>
      </c>
      <c r="N1194">
        <f>IF($A1194="",NA(),IF($C1194="Traditional",4+$F1194*0.023,NA()))</f>
      </c>
      <c r="O1194">
        <f>IF($A1194="","",$D1194+ROW()/1000000)</f>
      </c>
      <c r="P1194" t="str">
        <f>IF(OR($A1194="",INDEX(games!$H:$H,ROW())=""),"",INDEX(games!$H:$H,ROW()))</f>
      </c>
      <c r="Q1194">
        <f>IF(OR($A1194="",$P1194&lt;&gt;"Yes"),"",$D1194+ROW()/1000000)</f>
      </c>
      <c r="T1194">
        <f>IF($Y1194="","",INDEX($B$2:$B$2000,$Y1194))</f>
      </c>
      <c r="U1194">
        <f>IF($Z1194="","",INDEX($B$2:$B$2000,$Z1194))</f>
      </c>
      <c r="V1194">
        <f>IF(OR($T1194="",$U1194=""),"",$U1194-$T1194)</f>
      </c>
      <c r="W1194" t="str">
        <f>IF(TRIM(INDEX(connections!$A:$A,ROW()))="","",TRIM(INDEX(connections!$A:$A,ROW())))</f>
      </c>
      <c r="X1194" t="str">
        <f>IF($W1194="","",TRIM(INDEX(connections!$B:$B,ROW())))</f>
      </c>
      <c r="Y1194">
        <f>IF($W1194="","",IFERROR(MATCH($W1194,$A$2:$A$2000,0),""))</f>
      </c>
      <c r="Z1194">
        <f>IF($X1194="","",IFERROR(MATCH($X1194,$A$2:$A$2000,0),""))</f>
      </c>
      <c r="AA1194" t="str">
        <f>IF($Y1194="","",INDEX($P$2:$P$2000,$Y1194))</f>
      </c>
      <c r="AB1194" t="str">
        <f>IF($Z1194="","",INDEX($P$2:$P$2000,$Z1194))</f>
      </c>
      <c r="AC1194">
        <f>IF(AND($AA1194="Yes",$AB1194="Yes"),1,"")</f>
      </c>
      <c r="AD1194">
        <f>IF(OR($Y1194="",$Z1194=""),"",IF(INDEX($C$2:$C$2000,$Y1194)=INDEX($C$2:$C$2000,$Z1194),0,1))</f>
      </c>
      <c r="AE1194">
        <f>IF($AC1194&lt;&gt;1,"",IF(AND(INDEX($AG$2:$AG$2000,$Y1194)=1,INDEX($AG$2:$AG$2000,$Z1194)=1),1,""))</f>
      </c>
      <c r="AG1194">
        <f>IF($A1194="","",COUNTIFS($W$2:$W$2500,$A1194,$AB$2:$AB$2500,"Yes")+COUNTIFS($X$2:$X$2500,$A1194,$AA$2:$AA$2500,"Yes"))</f>
      </c>
      <c r="AH1194" t="str">
        <f>IF(OR($P1194&lt;&gt;"Yes",N($AG1194)=0),"",IF(AND($AG1194=1,COUNTIFS($W$2:$W$2500,$A1194,$AE$2:$AE$2500,1)+COUNTIFS($X$2:$X$2500,$A1194,$AE$2:$AE$2500,1)&gt;0),"","Yes"))</f>
      </c>
      <c r="AI1194">
        <f>IF($AH1194="Yes",$AG1194,"")</f>
      </c>
      <c r="AJ1194">
        <f>IF($AI1194="","",$AI1194+ROW()/1000000)</f>
      </c>
      <c r="AK1194">
        <f>IF(OR($A1194="",$P1194="Yes",N($AG1194)=0),"",$AG1194+ROW()/1000000)</f>
      </c>
      <c r="AL1194" t="str">
        <f>IF($A1194="","",INDEX(games!$J:$J,ROW())&amp;"")</f>
      </c>
      <c r="AM1194">
        <f>IF($A1194="","",SUMPRODUCT($AO1194:$BD1194,'Map Analysis'!$AP$2^{0,1,2,3,4,5,6,7,8,9,10,11,12,13,14,15}))</f>
      </c>
      <c r="AN1194">
        <f>IF($A1194="","",$AM1194+ROW()/10000000)</f>
      </c>
      <c r="AO1194">
        <f>IF($A1194="","",COUNTIF($W$2:$W$2500,$A1194))</f>
      </c>
      <c r="AP1194">
        <f>IF($A1194="","",SUMIFS($BF$2:$BF$2500,$W$2:$W$2500,$A1194))</f>
      </c>
      <c r="AQ1194">
        <f>IF($A1194="","",SUMIFS($BG$2:$BG$2500,$W$2:$W$2500,$A1194))</f>
      </c>
      <c r="AR1194">
        <f>IF($A1194="","",SUMIFS($BH$2:$BH$2500,$W$2:$W$2500,$A1194))</f>
      </c>
      <c r="AS1194">
        <f>IF($A1194="","",SUMIFS($BI$2:$BI$2500,$W$2:$W$2500,$A1194))</f>
      </c>
      <c r="AT1194">
        <f>IF($A1194="","",SUMIFS($BJ$2:$BJ$2500,$W$2:$W$2500,$A1194))</f>
      </c>
      <c r="AU1194">
        <f>IF($A1194="","",SUMIFS($BK$2:$BK$2500,$W$2:$W$2500,$A1194))</f>
      </c>
      <c r="AV1194">
        <f>IF($A1194="","",SUMIFS($BL$2:$BL$2500,$W$2:$W$2500,$A1194))</f>
      </c>
      <c r="AW1194">
        <f>IF($A1194="","",SUMIFS($BM$2:$BM$2500,$W$2:$W$2500,$A1194))</f>
      </c>
      <c r="AX1194">
        <f>IF($A1194="","",SUMIFS($BN$2:$BN$2500,$W$2:$W$2500,$A1194))</f>
      </c>
      <c r="AY1194">
        <f>IF($A1194="","",SUMIFS($BO$2:$BO$2500,$W$2:$W$2500,$A1194))</f>
      </c>
      <c r="AZ1194">
        <f>IF($A1194="","",SUMIFS($BP$2:$BP$2500,$W$2:$W$2500,$A1194))</f>
      </c>
      <c r="BA1194">
        <f>IF($A1194="","",SUMIFS($BQ$2:$BQ$2500,$W$2:$W$2500,$A1194))</f>
      </c>
      <c r="BB1194">
        <f>IF($A1194="","",SUMIFS($BR$2:$BR$2500,$W$2:$W$2500,$A1194))</f>
      </c>
      <c r="BC1194">
        <f>IF($A1194="","",SUMIFS($BS$2:$BS$2500,$W$2:$W$2500,$A1194))</f>
      </c>
      <c r="BD1194">
        <f>IF($A1194="","",SUMIFS($BT$2:$BT$2500,$W$2:$W$2500,$A1194))</f>
      </c>
      <c r="BF1194">
        <f>IF($Z1194="","",INDEX($AO$2:$AO$2000,$Z1194))</f>
      </c>
      <c r="BG1194">
        <f>IF($Z1194="","",INDEX($AP$2:$AP$2000,$Z1194))</f>
      </c>
      <c r="BH1194">
        <f>IF($Z1194="","",INDEX($AQ$2:$AQ$2000,$Z1194))</f>
      </c>
      <c r="BI1194">
        <f>IF($Z1194="","",INDEX($AR$2:$AR$2000,$Z1194))</f>
      </c>
      <c r="BJ1194">
        <f>IF($Z1194="","",INDEX($AS$2:$AS$2000,$Z1194))</f>
      </c>
      <c r="BK1194">
        <f>IF($Z1194="","",INDEX($AT$2:$AT$2000,$Z1194))</f>
      </c>
      <c r="BL1194">
        <f>IF($Z1194="","",INDEX($AU$2:$AU$2000,$Z1194))</f>
      </c>
      <c r="BM1194">
        <f>IF($Z1194="","",INDEX($AV$2:$AV$2000,$Z1194))</f>
      </c>
      <c r="BN1194">
        <f>IF($Z1194="","",INDEX($AW$2:$AW$2000,$Z1194))</f>
      </c>
      <c r="BO1194">
        <f>IF($Z1194="","",INDEX($AX$2:$AX$2000,$Z1194))</f>
      </c>
      <c r="BP1194">
        <f>IF($Z1194="","",INDEX($AY$2:$AY$2000,$Z1194))</f>
      </c>
      <c r="BQ1194">
        <f>IF($Z1194="","",INDEX($AZ$2:$AZ$2000,$Z1194))</f>
      </c>
      <c r="BR1194">
        <f>IF($Z1194="","",INDEX($BA$2:$BA$2000,$Z1194))</f>
      </c>
      <c r="BS1194">
        <f>IF($Z1194="","",INDEX($BB$2:$BB$2000,$Z1194))</f>
      </c>
      <c r="BT1194">
        <f>IF($Z1194="","",INDEX($BC$2:$BC$2000,$Z1194))</f>
      </c>
      <c r="BV1194">
        <f>IF(OR($A1194="",$P1194&lt;&gt;"Yes",$AH1194="Yes"),"",1+N($AG1194))</f>
      </c>
      <c r="BW1194">
        <f>IF($A1194="","",COUNTIFS($W$2:$W$2500,$A1194,$BZ$2:$BZ$2500,"Yes")+COUNTIFS($X$2:$X$2500,$A1194,$BY$2:$BY$2500,"Yes"))</f>
      </c>
      <c r="BX1194">
        <f>IF(OR($A1194="",$P1194="Yes"),"",IF(N($BW1194)=0,0,1+SUMIFS($CB$2:$CB$2500,$W$2:$W$2500,$A1194)+SUMIFS($CA$2:$CA$2500,$X$2:$X$2500,$A1194)))</f>
      </c>
      <c r="BY1194" t="str">
        <f>IF($Y1194="","",INDEX($AH$2:$AH$2000,$Y1194)&amp;"")</f>
      </c>
      <c r="BZ1194" t="str">
        <f>IF($Z1194="","",INDEX($AH$2:$AH$2000,$Z1194)&amp;"")</f>
      </c>
      <c r="CA1194">
        <f>IF($Y1194="","",INDEX($BV$2:$BV$2000,$Y1194))</f>
      </c>
      <c r="CB1194">
        <f>IF($Z1194="","",INDEX($BV$2:$BV$2000,$Z1194))</f>
      </c>
    </row>
    <row r="1195">
      <c r="A1195" t="str">
        <f>IF(TRIM(INDEX(games!$A:$A,ROW()))="","",TRIM(INDEX(games!$A:$A,ROW())))</f>
      </c>
      <c r="B1195">
        <f>IF(OR($A1195="",INDEX(games!$B:$B,ROW())=""),"",INDEX(games!$B:$B,ROW()))</f>
      </c>
      <c r="C1195" t="str">
        <f>IF(OR($A1195="",INDEX(games!$C:$C,ROW())=""),"",INDEX(games!$C:$C,ROW()))</f>
      </c>
      <c r="D1195">
        <f>IF($A1195="","",COUNTIF($W$2:$W$2500,$A1195)+COUNTIF($X$2:$X$2500,$A1195))</f>
      </c>
      <c r="E1195">
        <f>IF($A1195="","",IFERROR(MATCH($C1195,$R$2:$R$5,0),0))</f>
      </c>
      <c r="F1195">
        <f>IF($A1195="","",MOD(ROW(),34))</f>
      </c>
      <c r="G1195">
        <f>IF($A1195="",NA(),IF($C1195="Action",$B1195,NA()))</f>
      </c>
      <c r="H1195">
        <f>IF($A1195="",NA(),IF($C1195="Action",1+$F1195*0.023,NA()))</f>
      </c>
      <c r="I1195">
        <f>IF($A1195="",NA(),IF($C1195="Strategy",$B1195,NA()))</f>
      </c>
      <c r="J1195">
        <f>IF($A1195="",NA(),IF($C1195="Strategy",2+$F1195*0.023,NA()))</f>
      </c>
      <c r="K1195">
        <f>IF($A1195="",NA(),IF($C1195="Deckbuilder",$B1195,NA()))</f>
      </c>
      <c r="L1195">
        <f>IF($A1195="",NA(),IF($C1195="Deckbuilder",3+$F1195*0.023,NA()))</f>
      </c>
      <c r="M1195">
        <f>IF($A1195="",NA(),IF($C1195="Traditional",$B1195,NA()))</f>
      </c>
      <c r="N1195">
        <f>IF($A1195="",NA(),IF($C1195="Traditional",4+$F1195*0.023,NA()))</f>
      </c>
      <c r="O1195">
        <f>IF($A1195="","",$D1195+ROW()/1000000)</f>
      </c>
      <c r="P1195" t="str">
        <f>IF(OR($A1195="",INDEX(games!$H:$H,ROW())=""),"",INDEX(games!$H:$H,ROW()))</f>
      </c>
      <c r="Q1195">
        <f>IF(OR($A1195="",$P1195&lt;&gt;"Yes"),"",$D1195+ROW()/1000000)</f>
      </c>
      <c r="T1195">
        <f>IF($Y1195="","",INDEX($B$2:$B$2000,$Y1195))</f>
      </c>
      <c r="U1195">
        <f>IF($Z1195="","",INDEX($B$2:$B$2000,$Z1195))</f>
      </c>
      <c r="V1195">
        <f>IF(OR($T1195="",$U1195=""),"",$U1195-$T1195)</f>
      </c>
      <c r="W1195" t="str">
        <f>IF(TRIM(INDEX(connections!$A:$A,ROW()))="","",TRIM(INDEX(connections!$A:$A,ROW())))</f>
      </c>
      <c r="X1195" t="str">
        <f>IF($W1195="","",TRIM(INDEX(connections!$B:$B,ROW())))</f>
      </c>
      <c r="Y1195">
        <f>IF($W1195="","",IFERROR(MATCH($W1195,$A$2:$A$2000,0),""))</f>
      </c>
      <c r="Z1195">
        <f>IF($X1195="","",IFERROR(MATCH($X1195,$A$2:$A$2000,0),""))</f>
      </c>
      <c r="AA1195" t="str">
        <f>IF($Y1195="","",INDEX($P$2:$P$2000,$Y1195))</f>
      </c>
      <c r="AB1195" t="str">
        <f>IF($Z1195="","",INDEX($P$2:$P$2000,$Z1195))</f>
      </c>
      <c r="AC1195">
        <f>IF(AND($AA1195="Yes",$AB1195="Yes"),1,"")</f>
      </c>
      <c r="AD1195">
        <f>IF(OR($Y1195="",$Z1195=""),"",IF(INDEX($C$2:$C$2000,$Y1195)=INDEX($C$2:$C$2000,$Z1195),0,1))</f>
      </c>
      <c r="AE1195">
        <f>IF($AC1195&lt;&gt;1,"",IF(AND(INDEX($AG$2:$AG$2000,$Y1195)=1,INDEX($AG$2:$AG$2000,$Z1195)=1),1,""))</f>
      </c>
      <c r="AG1195">
        <f>IF($A1195="","",COUNTIFS($W$2:$W$2500,$A1195,$AB$2:$AB$2500,"Yes")+COUNTIFS($X$2:$X$2500,$A1195,$AA$2:$AA$2500,"Yes"))</f>
      </c>
      <c r="AH1195" t="str">
        <f>IF(OR($P1195&lt;&gt;"Yes",N($AG1195)=0),"",IF(AND($AG1195=1,COUNTIFS($W$2:$W$2500,$A1195,$AE$2:$AE$2500,1)+COUNTIFS($X$2:$X$2500,$A1195,$AE$2:$AE$2500,1)&gt;0),"","Yes"))</f>
      </c>
      <c r="AI1195">
        <f>IF($AH1195="Yes",$AG1195,"")</f>
      </c>
      <c r="AJ1195">
        <f>IF($AI1195="","",$AI1195+ROW()/1000000)</f>
      </c>
      <c r="AK1195">
        <f>IF(OR($A1195="",$P1195="Yes",N($AG1195)=0),"",$AG1195+ROW()/1000000)</f>
      </c>
      <c r="AL1195" t="str">
        <f>IF($A1195="","",INDEX(games!$J:$J,ROW())&amp;"")</f>
      </c>
      <c r="AM1195">
        <f>IF($A1195="","",SUMPRODUCT($AO1195:$BD1195,'Map Analysis'!$AP$2^{0,1,2,3,4,5,6,7,8,9,10,11,12,13,14,15}))</f>
      </c>
      <c r="AN1195">
        <f>IF($A1195="","",$AM1195+ROW()/10000000)</f>
      </c>
      <c r="AO1195">
        <f>IF($A1195="","",COUNTIF($W$2:$W$2500,$A1195))</f>
      </c>
      <c r="AP1195">
        <f>IF($A1195="","",SUMIFS($BF$2:$BF$2500,$W$2:$W$2500,$A1195))</f>
      </c>
      <c r="AQ1195">
        <f>IF($A1195="","",SUMIFS($BG$2:$BG$2500,$W$2:$W$2500,$A1195))</f>
      </c>
      <c r="AR1195">
        <f>IF($A1195="","",SUMIFS($BH$2:$BH$2500,$W$2:$W$2500,$A1195))</f>
      </c>
      <c r="AS1195">
        <f>IF($A1195="","",SUMIFS($BI$2:$BI$2500,$W$2:$W$2500,$A1195))</f>
      </c>
      <c r="AT1195">
        <f>IF($A1195="","",SUMIFS($BJ$2:$BJ$2500,$W$2:$W$2500,$A1195))</f>
      </c>
      <c r="AU1195">
        <f>IF($A1195="","",SUMIFS($BK$2:$BK$2500,$W$2:$W$2500,$A1195))</f>
      </c>
      <c r="AV1195">
        <f>IF($A1195="","",SUMIFS($BL$2:$BL$2500,$W$2:$W$2500,$A1195))</f>
      </c>
      <c r="AW1195">
        <f>IF($A1195="","",SUMIFS($BM$2:$BM$2500,$W$2:$W$2500,$A1195))</f>
      </c>
      <c r="AX1195">
        <f>IF($A1195="","",SUMIFS($BN$2:$BN$2500,$W$2:$W$2500,$A1195))</f>
      </c>
      <c r="AY1195">
        <f>IF($A1195="","",SUMIFS($BO$2:$BO$2500,$W$2:$W$2500,$A1195))</f>
      </c>
      <c r="AZ1195">
        <f>IF($A1195="","",SUMIFS($BP$2:$BP$2500,$W$2:$W$2500,$A1195))</f>
      </c>
      <c r="BA1195">
        <f>IF($A1195="","",SUMIFS($BQ$2:$BQ$2500,$W$2:$W$2500,$A1195))</f>
      </c>
      <c r="BB1195">
        <f>IF($A1195="","",SUMIFS($BR$2:$BR$2500,$W$2:$W$2500,$A1195))</f>
      </c>
      <c r="BC1195">
        <f>IF($A1195="","",SUMIFS($BS$2:$BS$2500,$W$2:$W$2500,$A1195))</f>
      </c>
      <c r="BD1195">
        <f>IF($A1195="","",SUMIFS($BT$2:$BT$2500,$W$2:$W$2500,$A1195))</f>
      </c>
      <c r="BF1195">
        <f>IF($Z1195="","",INDEX($AO$2:$AO$2000,$Z1195))</f>
      </c>
      <c r="BG1195">
        <f>IF($Z1195="","",INDEX($AP$2:$AP$2000,$Z1195))</f>
      </c>
      <c r="BH1195">
        <f>IF($Z1195="","",INDEX($AQ$2:$AQ$2000,$Z1195))</f>
      </c>
      <c r="BI1195">
        <f>IF($Z1195="","",INDEX($AR$2:$AR$2000,$Z1195))</f>
      </c>
      <c r="BJ1195">
        <f>IF($Z1195="","",INDEX($AS$2:$AS$2000,$Z1195))</f>
      </c>
      <c r="BK1195">
        <f>IF($Z1195="","",INDEX($AT$2:$AT$2000,$Z1195))</f>
      </c>
      <c r="BL1195">
        <f>IF($Z1195="","",INDEX($AU$2:$AU$2000,$Z1195))</f>
      </c>
      <c r="BM1195">
        <f>IF($Z1195="","",INDEX($AV$2:$AV$2000,$Z1195))</f>
      </c>
      <c r="BN1195">
        <f>IF($Z1195="","",INDEX($AW$2:$AW$2000,$Z1195))</f>
      </c>
      <c r="BO1195">
        <f>IF($Z1195="","",INDEX($AX$2:$AX$2000,$Z1195))</f>
      </c>
      <c r="BP1195">
        <f>IF($Z1195="","",INDEX($AY$2:$AY$2000,$Z1195))</f>
      </c>
      <c r="BQ1195">
        <f>IF($Z1195="","",INDEX($AZ$2:$AZ$2000,$Z1195))</f>
      </c>
      <c r="BR1195">
        <f>IF($Z1195="","",INDEX($BA$2:$BA$2000,$Z1195))</f>
      </c>
      <c r="BS1195">
        <f>IF($Z1195="","",INDEX($BB$2:$BB$2000,$Z1195))</f>
      </c>
      <c r="BT1195">
        <f>IF($Z1195="","",INDEX($BC$2:$BC$2000,$Z1195))</f>
      </c>
      <c r="BV1195">
        <f>IF(OR($A1195="",$P1195&lt;&gt;"Yes",$AH1195="Yes"),"",1+N($AG1195))</f>
      </c>
      <c r="BW1195">
        <f>IF($A1195="","",COUNTIFS($W$2:$W$2500,$A1195,$BZ$2:$BZ$2500,"Yes")+COUNTIFS($X$2:$X$2500,$A1195,$BY$2:$BY$2500,"Yes"))</f>
      </c>
      <c r="BX1195">
        <f>IF(OR($A1195="",$P1195="Yes"),"",IF(N($BW1195)=0,0,1+SUMIFS($CB$2:$CB$2500,$W$2:$W$2500,$A1195)+SUMIFS($CA$2:$CA$2500,$X$2:$X$2500,$A1195)))</f>
      </c>
      <c r="BY1195" t="str">
        <f>IF($Y1195="","",INDEX($AH$2:$AH$2000,$Y1195)&amp;"")</f>
      </c>
      <c r="BZ1195" t="str">
        <f>IF($Z1195="","",INDEX($AH$2:$AH$2000,$Z1195)&amp;"")</f>
      </c>
      <c r="CA1195">
        <f>IF($Y1195="","",INDEX($BV$2:$BV$2000,$Y1195))</f>
      </c>
      <c r="CB1195">
        <f>IF($Z1195="","",INDEX($BV$2:$BV$2000,$Z1195))</f>
      </c>
    </row>
    <row r="1196">
      <c r="A1196" t="str">
        <f>IF(TRIM(INDEX(games!$A:$A,ROW()))="","",TRIM(INDEX(games!$A:$A,ROW())))</f>
      </c>
      <c r="B1196">
        <f>IF(OR($A1196="",INDEX(games!$B:$B,ROW())=""),"",INDEX(games!$B:$B,ROW()))</f>
      </c>
      <c r="C1196" t="str">
        <f>IF(OR($A1196="",INDEX(games!$C:$C,ROW())=""),"",INDEX(games!$C:$C,ROW()))</f>
      </c>
      <c r="D1196">
        <f>IF($A1196="","",COUNTIF($W$2:$W$2500,$A1196)+COUNTIF($X$2:$X$2500,$A1196))</f>
      </c>
      <c r="E1196">
        <f>IF($A1196="","",IFERROR(MATCH($C1196,$R$2:$R$5,0),0))</f>
      </c>
      <c r="F1196">
        <f>IF($A1196="","",MOD(ROW(),34))</f>
      </c>
      <c r="G1196">
        <f>IF($A1196="",NA(),IF($C1196="Action",$B1196,NA()))</f>
      </c>
      <c r="H1196">
        <f>IF($A1196="",NA(),IF($C1196="Action",1+$F1196*0.023,NA()))</f>
      </c>
      <c r="I1196">
        <f>IF($A1196="",NA(),IF($C1196="Strategy",$B1196,NA()))</f>
      </c>
      <c r="J1196">
        <f>IF($A1196="",NA(),IF($C1196="Strategy",2+$F1196*0.023,NA()))</f>
      </c>
      <c r="K1196">
        <f>IF($A1196="",NA(),IF($C1196="Deckbuilder",$B1196,NA()))</f>
      </c>
      <c r="L1196">
        <f>IF($A1196="",NA(),IF($C1196="Deckbuilder",3+$F1196*0.023,NA()))</f>
      </c>
      <c r="M1196">
        <f>IF($A1196="",NA(),IF($C1196="Traditional",$B1196,NA()))</f>
      </c>
      <c r="N1196">
        <f>IF($A1196="",NA(),IF($C1196="Traditional",4+$F1196*0.023,NA()))</f>
      </c>
      <c r="O1196">
        <f>IF($A1196="","",$D1196+ROW()/1000000)</f>
      </c>
      <c r="P1196" t="str">
        <f>IF(OR($A1196="",INDEX(games!$H:$H,ROW())=""),"",INDEX(games!$H:$H,ROW()))</f>
      </c>
      <c r="Q1196">
        <f>IF(OR($A1196="",$P1196&lt;&gt;"Yes"),"",$D1196+ROW()/1000000)</f>
      </c>
      <c r="T1196">
        <f>IF($Y1196="","",INDEX($B$2:$B$2000,$Y1196))</f>
      </c>
      <c r="U1196">
        <f>IF($Z1196="","",INDEX($B$2:$B$2000,$Z1196))</f>
      </c>
      <c r="V1196">
        <f>IF(OR($T1196="",$U1196=""),"",$U1196-$T1196)</f>
      </c>
      <c r="W1196" t="str">
        <f>IF(TRIM(INDEX(connections!$A:$A,ROW()))="","",TRIM(INDEX(connections!$A:$A,ROW())))</f>
      </c>
      <c r="X1196" t="str">
        <f>IF($W1196="","",TRIM(INDEX(connections!$B:$B,ROW())))</f>
      </c>
      <c r="Y1196">
        <f>IF($W1196="","",IFERROR(MATCH($W1196,$A$2:$A$2000,0),""))</f>
      </c>
      <c r="Z1196">
        <f>IF($X1196="","",IFERROR(MATCH($X1196,$A$2:$A$2000,0),""))</f>
      </c>
      <c r="AA1196" t="str">
        <f>IF($Y1196="","",INDEX($P$2:$P$2000,$Y1196))</f>
      </c>
      <c r="AB1196" t="str">
        <f>IF($Z1196="","",INDEX($P$2:$P$2000,$Z1196))</f>
      </c>
      <c r="AC1196">
        <f>IF(AND($AA1196="Yes",$AB1196="Yes"),1,"")</f>
      </c>
      <c r="AD1196">
        <f>IF(OR($Y1196="",$Z1196=""),"",IF(INDEX($C$2:$C$2000,$Y1196)=INDEX($C$2:$C$2000,$Z1196),0,1))</f>
      </c>
      <c r="AE1196">
        <f>IF($AC1196&lt;&gt;1,"",IF(AND(INDEX($AG$2:$AG$2000,$Y1196)=1,INDEX($AG$2:$AG$2000,$Z1196)=1),1,""))</f>
      </c>
      <c r="AG1196">
        <f>IF($A1196="","",COUNTIFS($W$2:$W$2500,$A1196,$AB$2:$AB$2500,"Yes")+COUNTIFS($X$2:$X$2500,$A1196,$AA$2:$AA$2500,"Yes"))</f>
      </c>
      <c r="AH1196" t="str">
        <f>IF(OR($P1196&lt;&gt;"Yes",N($AG1196)=0),"",IF(AND($AG1196=1,COUNTIFS($W$2:$W$2500,$A1196,$AE$2:$AE$2500,1)+COUNTIFS($X$2:$X$2500,$A1196,$AE$2:$AE$2500,1)&gt;0),"","Yes"))</f>
      </c>
      <c r="AI1196">
        <f>IF($AH1196="Yes",$AG1196,"")</f>
      </c>
      <c r="AJ1196">
        <f>IF($AI1196="","",$AI1196+ROW()/1000000)</f>
      </c>
      <c r="AK1196">
        <f>IF(OR($A1196="",$P1196="Yes",N($AG1196)=0),"",$AG1196+ROW()/1000000)</f>
      </c>
      <c r="AL1196" t="str">
        <f>IF($A1196="","",INDEX(games!$J:$J,ROW())&amp;"")</f>
      </c>
      <c r="AM1196">
        <f>IF($A1196="","",SUMPRODUCT($AO1196:$BD1196,'Map Analysis'!$AP$2^{0,1,2,3,4,5,6,7,8,9,10,11,12,13,14,15}))</f>
      </c>
      <c r="AN1196">
        <f>IF($A1196="","",$AM1196+ROW()/10000000)</f>
      </c>
      <c r="AO1196">
        <f>IF($A1196="","",COUNTIF($W$2:$W$2500,$A1196))</f>
      </c>
      <c r="AP1196">
        <f>IF($A1196="","",SUMIFS($BF$2:$BF$2500,$W$2:$W$2500,$A1196))</f>
      </c>
      <c r="AQ1196">
        <f>IF($A1196="","",SUMIFS($BG$2:$BG$2500,$W$2:$W$2500,$A1196))</f>
      </c>
      <c r="AR1196">
        <f>IF($A1196="","",SUMIFS($BH$2:$BH$2500,$W$2:$W$2500,$A1196))</f>
      </c>
      <c r="AS1196">
        <f>IF($A1196="","",SUMIFS($BI$2:$BI$2500,$W$2:$W$2500,$A1196))</f>
      </c>
      <c r="AT1196">
        <f>IF($A1196="","",SUMIFS($BJ$2:$BJ$2500,$W$2:$W$2500,$A1196))</f>
      </c>
      <c r="AU1196">
        <f>IF($A1196="","",SUMIFS($BK$2:$BK$2500,$W$2:$W$2500,$A1196))</f>
      </c>
      <c r="AV1196">
        <f>IF($A1196="","",SUMIFS($BL$2:$BL$2500,$W$2:$W$2500,$A1196))</f>
      </c>
      <c r="AW1196">
        <f>IF($A1196="","",SUMIFS($BM$2:$BM$2500,$W$2:$W$2500,$A1196))</f>
      </c>
      <c r="AX1196">
        <f>IF($A1196="","",SUMIFS($BN$2:$BN$2500,$W$2:$W$2500,$A1196))</f>
      </c>
      <c r="AY1196">
        <f>IF($A1196="","",SUMIFS($BO$2:$BO$2500,$W$2:$W$2500,$A1196))</f>
      </c>
      <c r="AZ1196">
        <f>IF($A1196="","",SUMIFS($BP$2:$BP$2500,$W$2:$W$2500,$A1196))</f>
      </c>
      <c r="BA1196">
        <f>IF($A1196="","",SUMIFS($BQ$2:$BQ$2500,$W$2:$W$2500,$A1196))</f>
      </c>
      <c r="BB1196">
        <f>IF($A1196="","",SUMIFS($BR$2:$BR$2500,$W$2:$W$2500,$A1196))</f>
      </c>
      <c r="BC1196">
        <f>IF($A1196="","",SUMIFS($BS$2:$BS$2500,$W$2:$W$2500,$A1196))</f>
      </c>
      <c r="BD1196">
        <f>IF($A1196="","",SUMIFS($BT$2:$BT$2500,$W$2:$W$2500,$A1196))</f>
      </c>
      <c r="BF1196">
        <f>IF($Z1196="","",INDEX($AO$2:$AO$2000,$Z1196))</f>
      </c>
      <c r="BG1196">
        <f>IF($Z1196="","",INDEX($AP$2:$AP$2000,$Z1196))</f>
      </c>
      <c r="BH1196">
        <f>IF($Z1196="","",INDEX($AQ$2:$AQ$2000,$Z1196))</f>
      </c>
      <c r="BI1196">
        <f>IF($Z1196="","",INDEX($AR$2:$AR$2000,$Z1196))</f>
      </c>
      <c r="BJ1196">
        <f>IF($Z1196="","",INDEX($AS$2:$AS$2000,$Z1196))</f>
      </c>
      <c r="BK1196">
        <f>IF($Z1196="","",INDEX($AT$2:$AT$2000,$Z1196))</f>
      </c>
      <c r="BL1196">
        <f>IF($Z1196="","",INDEX($AU$2:$AU$2000,$Z1196))</f>
      </c>
      <c r="BM1196">
        <f>IF($Z1196="","",INDEX($AV$2:$AV$2000,$Z1196))</f>
      </c>
      <c r="BN1196">
        <f>IF($Z1196="","",INDEX($AW$2:$AW$2000,$Z1196))</f>
      </c>
      <c r="BO1196">
        <f>IF($Z1196="","",INDEX($AX$2:$AX$2000,$Z1196))</f>
      </c>
      <c r="BP1196">
        <f>IF($Z1196="","",INDEX($AY$2:$AY$2000,$Z1196))</f>
      </c>
      <c r="BQ1196">
        <f>IF($Z1196="","",INDEX($AZ$2:$AZ$2000,$Z1196))</f>
      </c>
      <c r="BR1196">
        <f>IF($Z1196="","",INDEX($BA$2:$BA$2000,$Z1196))</f>
      </c>
      <c r="BS1196">
        <f>IF($Z1196="","",INDEX($BB$2:$BB$2000,$Z1196))</f>
      </c>
      <c r="BT1196">
        <f>IF($Z1196="","",INDEX($BC$2:$BC$2000,$Z1196))</f>
      </c>
      <c r="BV1196">
        <f>IF(OR($A1196="",$P1196&lt;&gt;"Yes",$AH1196="Yes"),"",1+N($AG1196))</f>
      </c>
      <c r="BW1196">
        <f>IF($A1196="","",COUNTIFS($W$2:$W$2500,$A1196,$BZ$2:$BZ$2500,"Yes")+COUNTIFS($X$2:$X$2500,$A1196,$BY$2:$BY$2500,"Yes"))</f>
      </c>
      <c r="BX1196">
        <f>IF(OR($A1196="",$P1196="Yes"),"",IF(N($BW1196)=0,0,1+SUMIFS($CB$2:$CB$2500,$W$2:$W$2500,$A1196)+SUMIFS($CA$2:$CA$2500,$X$2:$X$2500,$A1196)))</f>
      </c>
      <c r="BY1196" t="str">
        <f>IF($Y1196="","",INDEX($AH$2:$AH$2000,$Y1196)&amp;"")</f>
      </c>
      <c r="BZ1196" t="str">
        <f>IF($Z1196="","",INDEX($AH$2:$AH$2000,$Z1196)&amp;"")</f>
      </c>
      <c r="CA1196">
        <f>IF($Y1196="","",INDEX($BV$2:$BV$2000,$Y1196))</f>
      </c>
      <c r="CB1196">
        <f>IF($Z1196="","",INDEX($BV$2:$BV$2000,$Z1196))</f>
      </c>
    </row>
    <row r="1197">
      <c r="A1197" t="str">
        <f>IF(TRIM(INDEX(games!$A:$A,ROW()))="","",TRIM(INDEX(games!$A:$A,ROW())))</f>
      </c>
      <c r="B1197">
        <f>IF(OR($A1197="",INDEX(games!$B:$B,ROW())=""),"",INDEX(games!$B:$B,ROW()))</f>
      </c>
      <c r="C1197" t="str">
        <f>IF(OR($A1197="",INDEX(games!$C:$C,ROW())=""),"",INDEX(games!$C:$C,ROW()))</f>
      </c>
      <c r="D1197">
        <f>IF($A1197="","",COUNTIF($W$2:$W$2500,$A1197)+COUNTIF($X$2:$X$2500,$A1197))</f>
      </c>
      <c r="E1197">
        <f>IF($A1197="","",IFERROR(MATCH($C1197,$R$2:$R$5,0),0))</f>
      </c>
      <c r="F1197">
        <f>IF($A1197="","",MOD(ROW(),34))</f>
      </c>
      <c r="G1197">
        <f>IF($A1197="",NA(),IF($C1197="Action",$B1197,NA()))</f>
      </c>
      <c r="H1197">
        <f>IF($A1197="",NA(),IF($C1197="Action",1+$F1197*0.023,NA()))</f>
      </c>
      <c r="I1197">
        <f>IF($A1197="",NA(),IF($C1197="Strategy",$B1197,NA()))</f>
      </c>
      <c r="J1197">
        <f>IF($A1197="",NA(),IF($C1197="Strategy",2+$F1197*0.023,NA()))</f>
      </c>
      <c r="K1197">
        <f>IF($A1197="",NA(),IF($C1197="Deckbuilder",$B1197,NA()))</f>
      </c>
      <c r="L1197">
        <f>IF($A1197="",NA(),IF($C1197="Deckbuilder",3+$F1197*0.023,NA()))</f>
      </c>
      <c r="M1197">
        <f>IF($A1197="",NA(),IF($C1197="Traditional",$B1197,NA()))</f>
      </c>
      <c r="N1197">
        <f>IF($A1197="",NA(),IF($C1197="Traditional",4+$F1197*0.023,NA()))</f>
      </c>
      <c r="O1197">
        <f>IF($A1197="","",$D1197+ROW()/1000000)</f>
      </c>
      <c r="P1197" t="str">
        <f>IF(OR($A1197="",INDEX(games!$H:$H,ROW())=""),"",INDEX(games!$H:$H,ROW()))</f>
      </c>
      <c r="Q1197">
        <f>IF(OR($A1197="",$P1197&lt;&gt;"Yes"),"",$D1197+ROW()/1000000)</f>
      </c>
      <c r="T1197">
        <f>IF($Y1197="","",INDEX($B$2:$B$2000,$Y1197))</f>
      </c>
      <c r="U1197">
        <f>IF($Z1197="","",INDEX($B$2:$B$2000,$Z1197))</f>
      </c>
      <c r="V1197">
        <f>IF(OR($T1197="",$U1197=""),"",$U1197-$T1197)</f>
      </c>
      <c r="W1197" t="str">
        <f>IF(TRIM(INDEX(connections!$A:$A,ROW()))="","",TRIM(INDEX(connections!$A:$A,ROW())))</f>
      </c>
      <c r="X1197" t="str">
        <f>IF($W1197="","",TRIM(INDEX(connections!$B:$B,ROW())))</f>
      </c>
      <c r="Y1197">
        <f>IF($W1197="","",IFERROR(MATCH($W1197,$A$2:$A$2000,0),""))</f>
      </c>
      <c r="Z1197">
        <f>IF($X1197="","",IFERROR(MATCH($X1197,$A$2:$A$2000,0),""))</f>
      </c>
      <c r="AA1197" t="str">
        <f>IF($Y1197="","",INDEX($P$2:$P$2000,$Y1197))</f>
      </c>
      <c r="AB1197" t="str">
        <f>IF($Z1197="","",INDEX($P$2:$P$2000,$Z1197))</f>
      </c>
      <c r="AC1197">
        <f>IF(AND($AA1197="Yes",$AB1197="Yes"),1,"")</f>
      </c>
      <c r="AD1197">
        <f>IF(OR($Y1197="",$Z1197=""),"",IF(INDEX($C$2:$C$2000,$Y1197)=INDEX($C$2:$C$2000,$Z1197),0,1))</f>
      </c>
      <c r="AE1197">
        <f>IF($AC1197&lt;&gt;1,"",IF(AND(INDEX($AG$2:$AG$2000,$Y1197)=1,INDEX($AG$2:$AG$2000,$Z1197)=1),1,""))</f>
      </c>
      <c r="AG1197">
        <f>IF($A1197="","",COUNTIFS($W$2:$W$2500,$A1197,$AB$2:$AB$2500,"Yes")+COUNTIFS($X$2:$X$2500,$A1197,$AA$2:$AA$2500,"Yes"))</f>
      </c>
      <c r="AH1197" t="str">
        <f>IF(OR($P1197&lt;&gt;"Yes",N($AG1197)=0),"",IF(AND($AG1197=1,COUNTIFS($W$2:$W$2500,$A1197,$AE$2:$AE$2500,1)+COUNTIFS($X$2:$X$2500,$A1197,$AE$2:$AE$2500,1)&gt;0),"","Yes"))</f>
      </c>
      <c r="AI1197">
        <f>IF($AH1197="Yes",$AG1197,"")</f>
      </c>
      <c r="AJ1197">
        <f>IF($AI1197="","",$AI1197+ROW()/1000000)</f>
      </c>
      <c r="AK1197">
        <f>IF(OR($A1197="",$P1197="Yes",N($AG1197)=0),"",$AG1197+ROW()/1000000)</f>
      </c>
      <c r="AL1197" t="str">
        <f>IF($A1197="","",INDEX(games!$J:$J,ROW())&amp;"")</f>
      </c>
      <c r="AM1197">
        <f>IF($A1197="","",SUMPRODUCT($AO1197:$BD1197,'Map Analysis'!$AP$2^{0,1,2,3,4,5,6,7,8,9,10,11,12,13,14,15}))</f>
      </c>
      <c r="AN1197">
        <f>IF($A1197="","",$AM1197+ROW()/10000000)</f>
      </c>
      <c r="AO1197">
        <f>IF($A1197="","",COUNTIF($W$2:$W$2500,$A1197))</f>
      </c>
      <c r="AP1197">
        <f>IF($A1197="","",SUMIFS($BF$2:$BF$2500,$W$2:$W$2500,$A1197))</f>
      </c>
      <c r="AQ1197">
        <f>IF($A1197="","",SUMIFS($BG$2:$BG$2500,$W$2:$W$2500,$A1197))</f>
      </c>
      <c r="AR1197">
        <f>IF($A1197="","",SUMIFS($BH$2:$BH$2500,$W$2:$W$2500,$A1197))</f>
      </c>
      <c r="AS1197">
        <f>IF($A1197="","",SUMIFS($BI$2:$BI$2500,$W$2:$W$2500,$A1197))</f>
      </c>
      <c r="AT1197">
        <f>IF($A1197="","",SUMIFS($BJ$2:$BJ$2500,$W$2:$W$2500,$A1197))</f>
      </c>
      <c r="AU1197">
        <f>IF($A1197="","",SUMIFS($BK$2:$BK$2500,$W$2:$W$2500,$A1197))</f>
      </c>
      <c r="AV1197">
        <f>IF($A1197="","",SUMIFS($BL$2:$BL$2500,$W$2:$W$2500,$A1197))</f>
      </c>
      <c r="AW1197">
        <f>IF($A1197="","",SUMIFS($BM$2:$BM$2500,$W$2:$W$2500,$A1197))</f>
      </c>
      <c r="AX1197">
        <f>IF($A1197="","",SUMIFS($BN$2:$BN$2500,$W$2:$W$2500,$A1197))</f>
      </c>
      <c r="AY1197">
        <f>IF($A1197="","",SUMIFS($BO$2:$BO$2500,$W$2:$W$2500,$A1197))</f>
      </c>
      <c r="AZ1197">
        <f>IF($A1197="","",SUMIFS($BP$2:$BP$2500,$W$2:$W$2500,$A1197))</f>
      </c>
      <c r="BA1197">
        <f>IF($A1197="","",SUMIFS($BQ$2:$BQ$2500,$W$2:$W$2500,$A1197))</f>
      </c>
      <c r="BB1197">
        <f>IF($A1197="","",SUMIFS($BR$2:$BR$2500,$W$2:$W$2500,$A1197))</f>
      </c>
      <c r="BC1197">
        <f>IF($A1197="","",SUMIFS($BS$2:$BS$2500,$W$2:$W$2500,$A1197))</f>
      </c>
      <c r="BD1197">
        <f>IF($A1197="","",SUMIFS($BT$2:$BT$2500,$W$2:$W$2500,$A1197))</f>
      </c>
      <c r="BF1197">
        <f>IF($Z1197="","",INDEX($AO$2:$AO$2000,$Z1197))</f>
      </c>
      <c r="BG1197">
        <f>IF($Z1197="","",INDEX($AP$2:$AP$2000,$Z1197))</f>
      </c>
      <c r="BH1197">
        <f>IF($Z1197="","",INDEX($AQ$2:$AQ$2000,$Z1197))</f>
      </c>
      <c r="BI1197">
        <f>IF($Z1197="","",INDEX($AR$2:$AR$2000,$Z1197))</f>
      </c>
      <c r="BJ1197">
        <f>IF($Z1197="","",INDEX($AS$2:$AS$2000,$Z1197))</f>
      </c>
      <c r="BK1197">
        <f>IF($Z1197="","",INDEX($AT$2:$AT$2000,$Z1197))</f>
      </c>
      <c r="BL1197">
        <f>IF($Z1197="","",INDEX($AU$2:$AU$2000,$Z1197))</f>
      </c>
      <c r="BM1197">
        <f>IF($Z1197="","",INDEX($AV$2:$AV$2000,$Z1197))</f>
      </c>
      <c r="BN1197">
        <f>IF($Z1197="","",INDEX($AW$2:$AW$2000,$Z1197))</f>
      </c>
      <c r="BO1197">
        <f>IF($Z1197="","",INDEX($AX$2:$AX$2000,$Z1197))</f>
      </c>
      <c r="BP1197">
        <f>IF($Z1197="","",INDEX($AY$2:$AY$2000,$Z1197))</f>
      </c>
      <c r="BQ1197">
        <f>IF($Z1197="","",INDEX($AZ$2:$AZ$2000,$Z1197))</f>
      </c>
      <c r="BR1197">
        <f>IF($Z1197="","",INDEX($BA$2:$BA$2000,$Z1197))</f>
      </c>
      <c r="BS1197">
        <f>IF($Z1197="","",INDEX($BB$2:$BB$2000,$Z1197))</f>
      </c>
      <c r="BT1197">
        <f>IF($Z1197="","",INDEX($BC$2:$BC$2000,$Z1197))</f>
      </c>
      <c r="BV1197">
        <f>IF(OR($A1197="",$P1197&lt;&gt;"Yes",$AH1197="Yes"),"",1+N($AG1197))</f>
      </c>
      <c r="BW1197">
        <f>IF($A1197="","",COUNTIFS($W$2:$W$2500,$A1197,$BZ$2:$BZ$2500,"Yes")+COUNTIFS($X$2:$X$2500,$A1197,$BY$2:$BY$2500,"Yes"))</f>
      </c>
      <c r="BX1197">
        <f>IF(OR($A1197="",$P1197="Yes"),"",IF(N($BW1197)=0,0,1+SUMIFS($CB$2:$CB$2500,$W$2:$W$2500,$A1197)+SUMIFS($CA$2:$CA$2500,$X$2:$X$2500,$A1197)))</f>
      </c>
      <c r="BY1197" t="str">
        <f>IF($Y1197="","",INDEX($AH$2:$AH$2000,$Y1197)&amp;"")</f>
      </c>
      <c r="BZ1197" t="str">
        <f>IF($Z1197="","",INDEX($AH$2:$AH$2000,$Z1197)&amp;"")</f>
      </c>
      <c r="CA1197">
        <f>IF($Y1197="","",INDEX($BV$2:$BV$2000,$Y1197))</f>
      </c>
      <c r="CB1197">
        <f>IF($Z1197="","",INDEX($BV$2:$BV$2000,$Z1197))</f>
      </c>
    </row>
    <row r="1198">
      <c r="A1198" t="str">
        <f>IF(TRIM(INDEX(games!$A:$A,ROW()))="","",TRIM(INDEX(games!$A:$A,ROW())))</f>
      </c>
      <c r="B1198">
        <f>IF(OR($A1198="",INDEX(games!$B:$B,ROW())=""),"",INDEX(games!$B:$B,ROW()))</f>
      </c>
      <c r="C1198" t="str">
        <f>IF(OR($A1198="",INDEX(games!$C:$C,ROW())=""),"",INDEX(games!$C:$C,ROW()))</f>
      </c>
      <c r="D1198">
        <f>IF($A1198="","",COUNTIF($W$2:$W$2500,$A1198)+COUNTIF($X$2:$X$2500,$A1198))</f>
      </c>
      <c r="E1198">
        <f>IF($A1198="","",IFERROR(MATCH($C1198,$R$2:$R$5,0),0))</f>
      </c>
      <c r="F1198">
        <f>IF($A1198="","",MOD(ROW(),34))</f>
      </c>
      <c r="G1198">
        <f>IF($A1198="",NA(),IF($C1198="Action",$B1198,NA()))</f>
      </c>
      <c r="H1198">
        <f>IF($A1198="",NA(),IF($C1198="Action",1+$F1198*0.023,NA()))</f>
      </c>
      <c r="I1198">
        <f>IF($A1198="",NA(),IF($C1198="Strategy",$B1198,NA()))</f>
      </c>
      <c r="J1198">
        <f>IF($A1198="",NA(),IF($C1198="Strategy",2+$F1198*0.023,NA()))</f>
      </c>
      <c r="K1198">
        <f>IF($A1198="",NA(),IF($C1198="Deckbuilder",$B1198,NA()))</f>
      </c>
      <c r="L1198">
        <f>IF($A1198="",NA(),IF($C1198="Deckbuilder",3+$F1198*0.023,NA()))</f>
      </c>
      <c r="M1198">
        <f>IF($A1198="",NA(),IF($C1198="Traditional",$B1198,NA()))</f>
      </c>
      <c r="N1198">
        <f>IF($A1198="",NA(),IF($C1198="Traditional",4+$F1198*0.023,NA()))</f>
      </c>
      <c r="O1198">
        <f>IF($A1198="","",$D1198+ROW()/1000000)</f>
      </c>
      <c r="P1198" t="str">
        <f>IF(OR($A1198="",INDEX(games!$H:$H,ROW())=""),"",INDEX(games!$H:$H,ROW()))</f>
      </c>
      <c r="Q1198">
        <f>IF(OR($A1198="",$P1198&lt;&gt;"Yes"),"",$D1198+ROW()/1000000)</f>
      </c>
      <c r="T1198">
        <f>IF($Y1198="","",INDEX($B$2:$B$2000,$Y1198))</f>
      </c>
      <c r="U1198">
        <f>IF($Z1198="","",INDEX($B$2:$B$2000,$Z1198))</f>
      </c>
      <c r="V1198">
        <f>IF(OR($T1198="",$U1198=""),"",$U1198-$T1198)</f>
      </c>
      <c r="W1198" t="str">
        <f>IF(TRIM(INDEX(connections!$A:$A,ROW()))="","",TRIM(INDEX(connections!$A:$A,ROW())))</f>
      </c>
      <c r="X1198" t="str">
        <f>IF($W1198="","",TRIM(INDEX(connections!$B:$B,ROW())))</f>
      </c>
      <c r="Y1198">
        <f>IF($W1198="","",IFERROR(MATCH($W1198,$A$2:$A$2000,0),""))</f>
      </c>
      <c r="Z1198">
        <f>IF($X1198="","",IFERROR(MATCH($X1198,$A$2:$A$2000,0),""))</f>
      </c>
      <c r="AA1198" t="str">
        <f>IF($Y1198="","",INDEX($P$2:$P$2000,$Y1198))</f>
      </c>
      <c r="AB1198" t="str">
        <f>IF($Z1198="","",INDEX($P$2:$P$2000,$Z1198))</f>
      </c>
      <c r="AC1198">
        <f>IF(AND($AA1198="Yes",$AB1198="Yes"),1,"")</f>
      </c>
      <c r="AD1198">
        <f>IF(OR($Y1198="",$Z1198=""),"",IF(INDEX($C$2:$C$2000,$Y1198)=INDEX($C$2:$C$2000,$Z1198),0,1))</f>
      </c>
      <c r="AE1198">
        <f>IF($AC1198&lt;&gt;1,"",IF(AND(INDEX($AG$2:$AG$2000,$Y1198)=1,INDEX($AG$2:$AG$2000,$Z1198)=1),1,""))</f>
      </c>
      <c r="AG1198">
        <f>IF($A1198="","",COUNTIFS($W$2:$W$2500,$A1198,$AB$2:$AB$2500,"Yes")+COUNTIFS($X$2:$X$2500,$A1198,$AA$2:$AA$2500,"Yes"))</f>
      </c>
      <c r="AH1198" t="str">
        <f>IF(OR($P1198&lt;&gt;"Yes",N($AG1198)=0),"",IF(AND($AG1198=1,COUNTIFS($W$2:$W$2500,$A1198,$AE$2:$AE$2500,1)+COUNTIFS($X$2:$X$2500,$A1198,$AE$2:$AE$2500,1)&gt;0),"","Yes"))</f>
      </c>
      <c r="AI1198">
        <f>IF($AH1198="Yes",$AG1198,"")</f>
      </c>
      <c r="AJ1198">
        <f>IF($AI1198="","",$AI1198+ROW()/1000000)</f>
      </c>
      <c r="AK1198">
        <f>IF(OR($A1198="",$P1198="Yes",N($AG1198)=0),"",$AG1198+ROW()/1000000)</f>
      </c>
      <c r="AL1198" t="str">
        <f>IF($A1198="","",INDEX(games!$J:$J,ROW())&amp;"")</f>
      </c>
      <c r="AM1198">
        <f>IF($A1198="","",SUMPRODUCT($AO1198:$BD1198,'Map Analysis'!$AP$2^{0,1,2,3,4,5,6,7,8,9,10,11,12,13,14,15}))</f>
      </c>
      <c r="AN1198">
        <f>IF($A1198="","",$AM1198+ROW()/10000000)</f>
      </c>
      <c r="AO1198">
        <f>IF($A1198="","",COUNTIF($W$2:$W$2500,$A1198))</f>
      </c>
      <c r="AP1198">
        <f>IF($A1198="","",SUMIFS($BF$2:$BF$2500,$W$2:$W$2500,$A1198))</f>
      </c>
      <c r="AQ1198">
        <f>IF($A1198="","",SUMIFS($BG$2:$BG$2500,$W$2:$W$2500,$A1198))</f>
      </c>
      <c r="AR1198">
        <f>IF($A1198="","",SUMIFS($BH$2:$BH$2500,$W$2:$W$2500,$A1198))</f>
      </c>
      <c r="AS1198">
        <f>IF($A1198="","",SUMIFS($BI$2:$BI$2500,$W$2:$W$2500,$A1198))</f>
      </c>
      <c r="AT1198">
        <f>IF($A1198="","",SUMIFS($BJ$2:$BJ$2500,$W$2:$W$2500,$A1198))</f>
      </c>
      <c r="AU1198">
        <f>IF($A1198="","",SUMIFS($BK$2:$BK$2500,$W$2:$W$2500,$A1198))</f>
      </c>
      <c r="AV1198">
        <f>IF($A1198="","",SUMIFS($BL$2:$BL$2500,$W$2:$W$2500,$A1198))</f>
      </c>
      <c r="AW1198">
        <f>IF($A1198="","",SUMIFS($BM$2:$BM$2500,$W$2:$W$2500,$A1198))</f>
      </c>
      <c r="AX1198">
        <f>IF($A1198="","",SUMIFS($BN$2:$BN$2500,$W$2:$W$2500,$A1198))</f>
      </c>
      <c r="AY1198">
        <f>IF($A1198="","",SUMIFS($BO$2:$BO$2500,$W$2:$W$2500,$A1198))</f>
      </c>
      <c r="AZ1198">
        <f>IF($A1198="","",SUMIFS($BP$2:$BP$2500,$W$2:$W$2500,$A1198))</f>
      </c>
      <c r="BA1198">
        <f>IF($A1198="","",SUMIFS($BQ$2:$BQ$2500,$W$2:$W$2500,$A1198))</f>
      </c>
      <c r="BB1198">
        <f>IF($A1198="","",SUMIFS($BR$2:$BR$2500,$W$2:$W$2500,$A1198))</f>
      </c>
      <c r="BC1198">
        <f>IF($A1198="","",SUMIFS($BS$2:$BS$2500,$W$2:$W$2500,$A1198))</f>
      </c>
      <c r="BD1198">
        <f>IF($A1198="","",SUMIFS($BT$2:$BT$2500,$W$2:$W$2500,$A1198))</f>
      </c>
      <c r="BF1198">
        <f>IF($Z1198="","",INDEX($AO$2:$AO$2000,$Z1198))</f>
      </c>
      <c r="BG1198">
        <f>IF($Z1198="","",INDEX($AP$2:$AP$2000,$Z1198))</f>
      </c>
      <c r="BH1198">
        <f>IF($Z1198="","",INDEX($AQ$2:$AQ$2000,$Z1198))</f>
      </c>
      <c r="BI1198">
        <f>IF($Z1198="","",INDEX($AR$2:$AR$2000,$Z1198))</f>
      </c>
      <c r="BJ1198">
        <f>IF($Z1198="","",INDEX($AS$2:$AS$2000,$Z1198))</f>
      </c>
      <c r="BK1198">
        <f>IF($Z1198="","",INDEX($AT$2:$AT$2000,$Z1198))</f>
      </c>
      <c r="BL1198">
        <f>IF($Z1198="","",INDEX($AU$2:$AU$2000,$Z1198))</f>
      </c>
      <c r="BM1198">
        <f>IF($Z1198="","",INDEX($AV$2:$AV$2000,$Z1198))</f>
      </c>
      <c r="BN1198">
        <f>IF($Z1198="","",INDEX($AW$2:$AW$2000,$Z1198))</f>
      </c>
      <c r="BO1198">
        <f>IF($Z1198="","",INDEX($AX$2:$AX$2000,$Z1198))</f>
      </c>
      <c r="BP1198">
        <f>IF($Z1198="","",INDEX($AY$2:$AY$2000,$Z1198))</f>
      </c>
      <c r="BQ1198">
        <f>IF($Z1198="","",INDEX($AZ$2:$AZ$2000,$Z1198))</f>
      </c>
      <c r="BR1198">
        <f>IF($Z1198="","",INDEX($BA$2:$BA$2000,$Z1198))</f>
      </c>
      <c r="BS1198">
        <f>IF($Z1198="","",INDEX($BB$2:$BB$2000,$Z1198))</f>
      </c>
      <c r="BT1198">
        <f>IF($Z1198="","",INDEX($BC$2:$BC$2000,$Z1198))</f>
      </c>
      <c r="BV1198">
        <f>IF(OR($A1198="",$P1198&lt;&gt;"Yes",$AH1198="Yes"),"",1+N($AG1198))</f>
      </c>
      <c r="BW1198">
        <f>IF($A1198="","",COUNTIFS($W$2:$W$2500,$A1198,$BZ$2:$BZ$2500,"Yes")+COUNTIFS($X$2:$X$2500,$A1198,$BY$2:$BY$2500,"Yes"))</f>
      </c>
      <c r="BX1198">
        <f>IF(OR($A1198="",$P1198="Yes"),"",IF(N($BW1198)=0,0,1+SUMIFS($CB$2:$CB$2500,$W$2:$W$2500,$A1198)+SUMIFS($CA$2:$CA$2500,$X$2:$X$2500,$A1198)))</f>
      </c>
      <c r="BY1198" t="str">
        <f>IF($Y1198="","",INDEX($AH$2:$AH$2000,$Y1198)&amp;"")</f>
      </c>
      <c r="BZ1198" t="str">
        <f>IF($Z1198="","",INDEX($AH$2:$AH$2000,$Z1198)&amp;"")</f>
      </c>
      <c r="CA1198">
        <f>IF($Y1198="","",INDEX($BV$2:$BV$2000,$Y1198))</f>
      </c>
      <c r="CB1198">
        <f>IF($Z1198="","",INDEX($BV$2:$BV$2000,$Z1198))</f>
      </c>
    </row>
    <row r="1199">
      <c r="A1199" t="str">
        <f>IF(TRIM(INDEX(games!$A:$A,ROW()))="","",TRIM(INDEX(games!$A:$A,ROW())))</f>
      </c>
      <c r="B1199">
        <f>IF(OR($A1199="",INDEX(games!$B:$B,ROW())=""),"",INDEX(games!$B:$B,ROW()))</f>
      </c>
      <c r="C1199" t="str">
        <f>IF(OR($A1199="",INDEX(games!$C:$C,ROW())=""),"",INDEX(games!$C:$C,ROW()))</f>
      </c>
      <c r="D1199">
        <f>IF($A1199="","",COUNTIF($W$2:$W$2500,$A1199)+COUNTIF($X$2:$X$2500,$A1199))</f>
      </c>
      <c r="E1199">
        <f>IF($A1199="","",IFERROR(MATCH($C1199,$R$2:$R$5,0),0))</f>
      </c>
      <c r="F1199">
        <f>IF($A1199="","",MOD(ROW(),34))</f>
      </c>
      <c r="G1199">
        <f>IF($A1199="",NA(),IF($C1199="Action",$B1199,NA()))</f>
      </c>
      <c r="H1199">
        <f>IF($A1199="",NA(),IF($C1199="Action",1+$F1199*0.023,NA()))</f>
      </c>
      <c r="I1199">
        <f>IF($A1199="",NA(),IF($C1199="Strategy",$B1199,NA()))</f>
      </c>
      <c r="J1199">
        <f>IF($A1199="",NA(),IF($C1199="Strategy",2+$F1199*0.023,NA()))</f>
      </c>
      <c r="K1199">
        <f>IF($A1199="",NA(),IF($C1199="Deckbuilder",$B1199,NA()))</f>
      </c>
      <c r="L1199">
        <f>IF($A1199="",NA(),IF($C1199="Deckbuilder",3+$F1199*0.023,NA()))</f>
      </c>
      <c r="M1199">
        <f>IF($A1199="",NA(),IF($C1199="Traditional",$B1199,NA()))</f>
      </c>
      <c r="N1199">
        <f>IF($A1199="",NA(),IF($C1199="Traditional",4+$F1199*0.023,NA()))</f>
      </c>
      <c r="O1199">
        <f>IF($A1199="","",$D1199+ROW()/1000000)</f>
      </c>
      <c r="P1199" t="str">
        <f>IF(OR($A1199="",INDEX(games!$H:$H,ROW())=""),"",INDEX(games!$H:$H,ROW()))</f>
      </c>
      <c r="Q1199">
        <f>IF(OR($A1199="",$P1199&lt;&gt;"Yes"),"",$D1199+ROW()/1000000)</f>
      </c>
      <c r="T1199">
        <f>IF($Y1199="","",INDEX($B$2:$B$2000,$Y1199))</f>
      </c>
      <c r="U1199">
        <f>IF($Z1199="","",INDEX($B$2:$B$2000,$Z1199))</f>
      </c>
      <c r="V1199">
        <f>IF(OR($T1199="",$U1199=""),"",$U1199-$T1199)</f>
      </c>
      <c r="W1199" t="str">
        <f>IF(TRIM(INDEX(connections!$A:$A,ROW()))="","",TRIM(INDEX(connections!$A:$A,ROW())))</f>
      </c>
      <c r="X1199" t="str">
        <f>IF($W1199="","",TRIM(INDEX(connections!$B:$B,ROW())))</f>
      </c>
      <c r="Y1199">
        <f>IF($W1199="","",IFERROR(MATCH($W1199,$A$2:$A$2000,0),""))</f>
      </c>
      <c r="Z1199">
        <f>IF($X1199="","",IFERROR(MATCH($X1199,$A$2:$A$2000,0),""))</f>
      </c>
      <c r="AA1199" t="str">
        <f>IF($Y1199="","",INDEX($P$2:$P$2000,$Y1199))</f>
      </c>
      <c r="AB1199" t="str">
        <f>IF($Z1199="","",INDEX($P$2:$P$2000,$Z1199))</f>
      </c>
      <c r="AC1199">
        <f>IF(AND($AA1199="Yes",$AB1199="Yes"),1,"")</f>
      </c>
      <c r="AD1199">
        <f>IF(OR($Y1199="",$Z1199=""),"",IF(INDEX($C$2:$C$2000,$Y1199)=INDEX($C$2:$C$2000,$Z1199),0,1))</f>
      </c>
      <c r="AE1199">
        <f>IF($AC1199&lt;&gt;1,"",IF(AND(INDEX($AG$2:$AG$2000,$Y1199)=1,INDEX($AG$2:$AG$2000,$Z1199)=1),1,""))</f>
      </c>
      <c r="AG1199">
        <f>IF($A1199="","",COUNTIFS($W$2:$W$2500,$A1199,$AB$2:$AB$2500,"Yes")+COUNTIFS($X$2:$X$2500,$A1199,$AA$2:$AA$2500,"Yes"))</f>
      </c>
      <c r="AH1199" t="str">
        <f>IF(OR($P1199&lt;&gt;"Yes",N($AG1199)=0),"",IF(AND($AG1199=1,COUNTIFS($W$2:$W$2500,$A1199,$AE$2:$AE$2500,1)+COUNTIFS($X$2:$X$2500,$A1199,$AE$2:$AE$2500,1)&gt;0),"","Yes"))</f>
      </c>
      <c r="AI1199">
        <f>IF($AH1199="Yes",$AG1199,"")</f>
      </c>
      <c r="AJ1199">
        <f>IF($AI1199="","",$AI1199+ROW()/1000000)</f>
      </c>
      <c r="AK1199">
        <f>IF(OR($A1199="",$P1199="Yes",N($AG1199)=0),"",$AG1199+ROW()/1000000)</f>
      </c>
      <c r="AL1199" t="str">
        <f>IF($A1199="","",INDEX(games!$J:$J,ROW())&amp;"")</f>
      </c>
      <c r="AM1199">
        <f>IF($A1199="","",SUMPRODUCT($AO1199:$BD1199,'Map Analysis'!$AP$2^{0,1,2,3,4,5,6,7,8,9,10,11,12,13,14,15}))</f>
      </c>
      <c r="AN1199">
        <f>IF($A1199="","",$AM1199+ROW()/10000000)</f>
      </c>
      <c r="AO1199">
        <f>IF($A1199="","",COUNTIF($W$2:$W$2500,$A1199))</f>
      </c>
      <c r="AP1199">
        <f>IF($A1199="","",SUMIFS($BF$2:$BF$2500,$W$2:$W$2500,$A1199))</f>
      </c>
      <c r="AQ1199">
        <f>IF($A1199="","",SUMIFS($BG$2:$BG$2500,$W$2:$W$2500,$A1199))</f>
      </c>
      <c r="AR1199">
        <f>IF($A1199="","",SUMIFS($BH$2:$BH$2500,$W$2:$W$2500,$A1199))</f>
      </c>
      <c r="AS1199">
        <f>IF($A1199="","",SUMIFS($BI$2:$BI$2500,$W$2:$W$2500,$A1199))</f>
      </c>
      <c r="AT1199">
        <f>IF($A1199="","",SUMIFS($BJ$2:$BJ$2500,$W$2:$W$2500,$A1199))</f>
      </c>
      <c r="AU1199">
        <f>IF($A1199="","",SUMIFS($BK$2:$BK$2500,$W$2:$W$2500,$A1199))</f>
      </c>
      <c r="AV1199">
        <f>IF($A1199="","",SUMIFS($BL$2:$BL$2500,$W$2:$W$2500,$A1199))</f>
      </c>
      <c r="AW1199">
        <f>IF($A1199="","",SUMIFS($BM$2:$BM$2500,$W$2:$W$2500,$A1199))</f>
      </c>
      <c r="AX1199">
        <f>IF($A1199="","",SUMIFS($BN$2:$BN$2500,$W$2:$W$2500,$A1199))</f>
      </c>
      <c r="AY1199">
        <f>IF($A1199="","",SUMIFS($BO$2:$BO$2500,$W$2:$W$2500,$A1199))</f>
      </c>
      <c r="AZ1199">
        <f>IF($A1199="","",SUMIFS($BP$2:$BP$2500,$W$2:$W$2500,$A1199))</f>
      </c>
      <c r="BA1199">
        <f>IF($A1199="","",SUMIFS($BQ$2:$BQ$2500,$W$2:$W$2500,$A1199))</f>
      </c>
      <c r="BB1199">
        <f>IF($A1199="","",SUMIFS($BR$2:$BR$2500,$W$2:$W$2500,$A1199))</f>
      </c>
      <c r="BC1199">
        <f>IF($A1199="","",SUMIFS($BS$2:$BS$2500,$W$2:$W$2500,$A1199))</f>
      </c>
      <c r="BD1199">
        <f>IF($A1199="","",SUMIFS($BT$2:$BT$2500,$W$2:$W$2500,$A1199))</f>
      </c>
      <c r="BF1199">
        <f>IF($Z1199="","",INDEX($AO$2:$AO$2000,$Z1199))</f>
      </c>
      <c r="BG1199">
        <f>IF($Z1199="","",INDEX($AP$2:$AP$2000,$Z1199))</f>
      </c>
      <c r="BH1199">
        <f>IF($Z1199="","",INDEX($AQ$2:$AQ$2000,$Z1199))</f>
      </c>
      <c r="BI1199">
        <f>IF($Z1199="","",INDEX($AR$2:$AR$2000,$Z1199))</f>
      </c>
      <c r="BJ1199">
        <f>IF($Z1199="","",INDEX($AS$2:$AS$2000,$Z1199))</f>
      </c>
      <c r="BK1199">
        <f>IF($Z1199="","",INDEX($AT$2:$AT$2000,$Z1199))</f>
      </c>
      <c r="BL1199">
        <f>IF($Z1199="","",INDEX($AU$2:$AU$2000,$Z1199))</f>
      </c>
      <c r="BM1199">
        <f>IF($Z1199="","",INDEX($AV$2:$AV$2000,$Z1199))</f>
      </c>
      <c r="BN1199">
        <f>IF($Z1199="","",INDEX($AW$2:$AW$2000,$Z1199))</f>
      </c>
      <c r="BO1199">
        <f>IF($Z1199="","",INDEX($AX$2:$AX$2000,$Z1199))</f>
      </c>
      <c r="BP1199">
        <f>IF($Z1199="","",INDEX($AY$2:$AY$2000,$Z1199))</f>
      </c>
      <c r="BQ1199">
        <f>IF($Z1199="","",INDEX($AZ$2:$AZ$2000,$Z1199))</f>
      </c>
      <c r="BR1199">
        <f>IF($Z1199="","",INDEX($BA$2:$BA$2000,$Z1199))</f>
      </c>
      <c r="BS1199">
        <f>IF($Z1199="","",INDEX($BB$2:$BB$2000,$Z1199))</f>
      </c>
      <c r="BT1199">
        <f>IF($Z1199="","",INDEX($BC$2:$BC$2000,$Z1199))</f>
      </c>
      <c r="BV1199">
        <f>IF(OR($A1199="",$P1199&lt;&gt;"Yes",$AH1199="Yes"),"",1+N($AG1199))</f>
      </c>
      <c r="BW1199">
        <f>IF($A1199="","",COUNTIFS($W$2:$W$2500,$A1199,$BZ$2:$BZ$2500,"Yes")+COUNTIFS($X$2:$X$2500,$A1199,$BY$2:$BY$2500,"Yes"))</f>
      </c>
      <c r="BX1199">
        <f>IF(OR($A1199="",$P1199="Yes"),"",IF(N($BW1199)=0,0,1+SUMIFS($CB$2:$CB$2500,$W$2:$W$2500,$A1199)+SUMIFS($CA$2:$CA$2500,$X$2:$X$2500,$A1199)))</f>
      </c>
      <c r="BY1199" t="str">
        <f>IF($Y1199="","",INDEX($AH$2:$AH$2000,$Y1199)&amp;"")</f>
      </c>
      <c r="BZ1199" t="str">
        <f>IF($Z1199="","",INDEX($AH$2:$AH$2000,$Z1199)&amp;"")</f>
      </c>
      <c r="CA1199">
        <f>IF($Y1199="","",INDEX($BV$2:$BV$2000,$Y1199))</f>
      </c>
      <c r="CB1199">
        <f>IF($Z1199="","",INDEX($BV$2:$BV$2000,$Z1199))</f>
      </c>
    </row>
    <row r="1200">
      <c r="A1200" t="str">
        <f>IF(TRIM(INDEX(games!$A:$A,ROW()))="","",TRIM(INDEX(games!$A:$A,ROW())))</f>
      </c>
      <c r="B1200">
        <f>IF(OR($A1200="",INDEX(games!$B:$B,ROW())=""),"",INDEX(games!$B:$B,ROW()))</f>
      </c>
      <c r="C1200" t="str">
        <f>IF(OR($A1200="",INDEX(games!$C:$C,ROW())=""),"",INDEX(games!$C:$C,ROW()))</f>
      </c>
      <c r="D1200">
        <f>IF($A1200="","",COUNTIF($W$2:$W$2500,$A1200)+COUNTIF($X$2:$X$2500,$A1200))</f>
      </c>
      <c r="E1200">
        <f>IF($A1200="","",IFERROR(MATCH($C1200,$R$2:$R$5,0),0))</f>
      </c>
      <c r="F1200">
        <f>IF($A1200="","",MOD(ROW(),34))</f>
      </c>
      <c r="G1200">
        <f>IF($A1200="",NA(),IF($C1200="Action",$B1200,NA()))</f>
      </c>
      <c r="H1200">
        <f>IF($A1200="",NA(),IF($C1200="Action",1+$F1200*0.023,NA()))</f>
      </c>
      <c r="I1200">
        <f>IF($A1200="",NA(),IF($C1200="Strategy",$B1200,NA()))</f>
      </c>
      <c r="J1200">
        <f>IF($A1200="",NA(),IF($C1200="Strategy",2+$F1200*0.023,NA()))</f>
      </c>
      <c r="K1200">
        <f>IF($A1200="",NA(),IF($C1200="Deckbuilder",$B1200,NA()))</f>
      </c>
      <c r="L1200">
        <f>IF($A1200="",NA(),IF($C1200="Deckbuilder",3+$F1200*0.023,NA()))</f>
      </c>
      <c r="M1200">
        <f>IF($A1200="",NA(),IF($C1200="Traditional",$B1200,NA()))</f>
      </c>
      <c r="N1200">
        <f>IF($A1200="",NA(),IF($C1200="Traditional",4+$F1200*0.023,NA()))</f>
      </c>
      <c r="O1200">
        <f>IF($A1200="","",$D1200+ROW()/1000000)</f>
      </c>
      <c r="P1200" t="str">
        <f>IF(OR($A1200="",INDEX(games!$H:$H,ROW())=""),"",INDEX(games!$H:$H,ROW()))</f>
      </c>
      <c r="Q1200">
        <f>IF(OR($A1200="",$P1200&lt;&gt;"Yes"),"",$D1200+ROW()/1000000)</f>
      </c>
      <c r="T1200">
        <f>IF($Y1200="","",INDEX($B$2:$B$2000,$Y1200))</f>
      </c>
      <c r="U1200">
        <f>IF($Z1200="","",INDEX($B$2:$B$2000,$Z1200))</f>
      </c>
      <c r="V1200">
        <f>IF(OR($T1200="",$U1200=""),"",$U1200-$T1200)</f>
      </c>
      <c r="W1200" t="str">
        <f>IF(TRIM(INDEX(connections!$A:$A,ROW()))="","",TRIM(INDEX(connections!$A:$A,ROW())))</f>
      </c>
      <c r="X1200" t="str">
        <f>IF($W1200="","",TRIM(INDEX(connections!$B:$B,ROW())))</f>
      </c>
      <c r="Y1200">
        <f>IF($W1200="","",IFERROR(MATCH($W1200,$A$2:$A$2000,0),""))</f>
      </c>
      <c r="Z1200">
        <f>IF($X1200="","",IFERROR(MATCH($X1200,$A$2:$A$2000,0),""))</f>
      </c>
      <c r="AA1200" t="str">
        <f>IF($Y1200="","",INDEX($P$2:$P$2000,$Y1200))</f>
      </c>
      <c r="AB1200" t="str">
        <f>IF($Z1200="","",INDEX($P$2:$P$2000,$Z1200))</f>
      </c>
      <c r="AC1200">
        <f>IF(AND($AA1200="Yes",$AB1200="Yes"),1,"")</f>
      </c>
      <c r="AD1200">
        <f>IF(OR($Y1200="",$Z1200=""),"",IF(INDEX($C$2:$C$2000,$Y1200)=INDEX($C$2:$C$2000,$Z1200),0,1))</f>
      </c>
      <c r="AE1200">
        <f>IF($AC1200&lt;&gt;1,"",IF(AND(INDEX($AG$2:$AG$2000,$Y1200)=1,INDEX($AG$2:$AG$2000,$Z1200)=1),1,""))</f>
      </c>
      <c r="AG1200">
        <f>IF($A1200="","",COUNTIFS($W$2:$W$2500,$A1200,$AB$2:$AB$2500,"Yes")+COUNTIFS($X$2:$X$2500,$A1200,$AA$2:$AA$2500,"Yes"))</f>
      </c>
      <c r="AH1200" t="str">
        <f>IF(OR($P1200&lt;&gt;"Yes",N($AG1200)=0),"",IF(AND($AG1200=1,COUNTIFS($W$2:$W$2500,$A1200,$AE$2:$AE$2500,1)+COUNTIFS($X$2:$X$2500,$A1200,$AE$2:$AE$2500,1)&gt;0),"","Yes"))</f>
      </c>
      <c r="AI1200">
        <f>IF($AH1200="Yes",$AG1200,"")</f>
      </c>
      <c r="AJ1200">
        <f>IF($AI1200="","",$AI1200+ROW()/1000000)</f>
      </c>
      <c r="AK1200">
        <f>IF(OR($A1200="",$P1200="Yes",N($AG1200)=0),"",$AG1200+ROW()/1000000)</f>
      </c>
      <c r="AL1200" t="str">
        <f>IF($A1200="","",INDEX(games!$J:$J,ROW())&amp;"")</f>
      </c>
      <c r="AM1200">
        <f>IF($A1200="","",SUMPRODUCT($AO1200:$BD1200,'Map Analysis'!$AP$2^{0,1,2,3,4,5,6,7,8,9,10,11,12,13,14,15}))</f>
      </c>
      <c r="AN1200">
        <f>IF($A1200="","",$AM1200+ROW()/10000000)</f>
      </c>
      <c r="AO1200">
        <f>IF($A1200="","",COUNTIF($W$2:$W$2500,$A1200))</f>
      </c>
      <c r="AP1200">
        <f>IF($A1200="","",SUMIFS($BF$2:$BF$2500,$W$2:$W$2500,$A1200))</f>
      </c>
      <c r="AQ1200">
        <f>IF($A1200="","",SUMIFS($BG$2:$BG$2500,$W$2:$W$2500,$A1200))</f>
      </c>
      <c r="AR1200">
        <f>IF($A1200="","",SUMIFS($BH$2:$BH$2500,$W$2:$W$2500,$A1200))</f>
      </c>
      <c r="AS1200">
        <f>IF($A1200="","",SUMIFS($BI$2:$BI$2500,$W$2:$W$2500,$A1200))</f>
      </c>
      <c r="AT1200">
        <f>IF($A1200="","",SUMIFS($BJ$2:$BJ$2500,$W$2:$W$2500,$A1200))</f>
      </c>
      <c r="AU1200">
        <f>IF($A1200="","",SUMIFS($BK$2:$BK$2500,$W$2:$W$2500,$A1200))</f>
      </c>
      <c r="AV1200">
        <f>IF($A1200="","",SUMIFS($BL$2:$BL$2500,$W$2:$W$2500,$A1200))</f>
      </c>
      <c r="AW1200">
        <f>IF($A1200="","",SUMIFS($BM$2:$BM$2500,$W$2:$W$2500,$A1200))</f>
      </c>
      <c r="AX1200">
        <f>IF($A1200="","",SUMIFS($BN$2:$BN$2500,$W$2:$W$2500,$A1200))</f>
      </c>
      <c r="AY1200">
        <f>IF($A1200="","",SUMIFS($BO$2:$BO$2500,$W$2:$W$2500,$A1200))</f>
      </c>
      <c r="AZ1200">
        <f>IF($A1200="","",SUMIFS($BP$2:$BP$2500,$W$2:$W$2500,$A1200))</f>
      </c>
      <c r="BA1200">
        <f>IF($A1200="","",SUMIFS($BQ$2:$BQ$2500,$W$2:$W$2500,$A1200))</f>
      </c>
      <c r="BB1200">
        <f>IF($A1200="","",SUMIFS($BR$2:$BR$2500,$W$2:$W$2500,$A1200))</f>
      </c>
      <c r="BC1200">
        <f>IF($A1200="","",SUMIFS($BS$2:$BS$2500,$W$2:$W$2500,$A1200))</f>
      </c>
      <c r="BD1200">
        <f>IF($A1200="","",SUMIFS($BT$2:$BT$2500,$W$2:$W$2500,$A1200))</f>
      </c>
      <c r="BF1200">
        <f>IF($Z1200="","",INDEX($AO$2:$AO$2000,$Z1200))</f>
      </c>
      <c r="BG1200">
        <f>IF($Z1200="","",INDEX($AP$2:$AP$2000,$Z1200))</f>
      </c>
      <c r="BH1200">
        <f>IF($Z1200="","",INDEX($AQ$2:$AQ$2000,$Z1200))</f>
      </c>
      <c r="BI1200">
        <f>IF($Z1200="","",INDEX($AR$2:$AR$2000,$Z1200))</f>
      </c>
      <c r="BJ1200">
        <f>IF($Z1200="","",INDEX($AS$2:$AS$2000,$Z1200))</f>
      </c>
      <c r="BK1200">
        <f>IF($Z1200="","",INDEX($AT$2:$AT$2000,$Z1200))</f>
      </c>
      <c r="BL1200">
        <f>IF($Z1200="","",INDEX($AU$2:$AU$2000,$Z1200))</f>
      </c>
      <c r="BM1200">
        <f>IF($Z1200="","",INDEX($AV$2:$AV$2000,$Z1200))</f>
      </c>
      <c r="BN1200">
        <f>IF($Z1200="","",INDEX($AW$2:$AW$2000,$Z1200))</f>
      </c>
      <c r="BO1200">
        <f>IF($Z1200="","",INDEX($AX$2:$AX$2000,$Z1200))</f>
      </c>
      <c r="BP1200">
        <f>IF($Z1200="","",INDEX($AY$2:$AY$2000,$Z1200))</f>
      </c>
      <c r="BQ1200">
        <f>IF($Z1200="","",INDEX($AZ$2:$AZ$2000,$Z1200))</f>
      </c>
      <c r="BR1200">
        <f>IF($Z1200="","",INDEX($BA$2:$BA$2000,$Z1200))</f>
      </c>
      <c r="BS1200">
        <f>IF($Z1200="","",INDEX($BB$2:$BB$2000,$Z1200))</f>
      </c>
      <c r="BT1200">
        <f>IF($Z1200="","",INDEX($BC$2:$BC$2000,$Z1200))</f>
      </c>
      <c r="BV1200">
        <f>IF(OR($A1200="",$P1200&lt;&gt;"Yes",$AH1200="Yes"),"",1+N($AG1200))</f>
      </c>
      <c r="BW1200">
        <f>IF($A1200="","",COUNTIFS($W$2:$W$2500,$A1200,$BZ$2:$BZ$2500,"Yes")+COUNTIFS($X$2:$X$2500,$A1200,$BY$2:$BY$2500,"Yes"))</f>
      </c>
      <c r="BX1200">
        <f>IF(OR($A1200="",$P1200="Yes"),"",IF(N($BW1200)=0,0,1+SUMIFS($CB$2:$CB$2500,$W$2:$W$2500,$A1200)+SUMIFS($CA$2:$CA$2500,$X$2:$X$2500,$A1200)))</f>
      </c>
      <c r="BY1200" t="str">
        <f>IF($Y1200="","",INDEX($AH$2:$AH$2000,$Y1200)&amp;"")</f>
      </c>
      <c r="BZ1200" t="str">
        <f>IF($Z1200="","",INDEX($AH$2:$AH$2000,$Z1200)&amp;"")</f>
      </c>
      <c r="CA1200">
        <f>IF($Y1200="","",INDEX($BV$2:$BV$2000,$Y1200))</f>
      </c>
      <c r="CB1200">
        <f>IF($Z1200="","",INDEX($BV$2:$BV$2000,$Z1200))</f>
      </c>
    </row>
    <row r="1201">
      <c r="A1201" t="str">
        <f>IF(TRIM(INDEX(games!$A:$A,ROW()))="","",TRIM(INDEX(games!$A:$A,ROW())))</f>
      </c>
      <c r="B1201">
        <f>IF(OR($A1201="",INDEX(games!$B:$B,ROW())=""),"",INDEX(games!$B:$B,ROW()))</f>
      </c>
      <c r="C1201" t="str">
        <f>IF(OR($A1201="",INDEX(games!$C:$C,ROW())=""),"",INDEX(games!$C:$C,ROW()))</f>
      </c>
      <c r="D1201">
        <f>IF($A1201="","",COUNTIF($W$2:$W$2500,$A1201)+COUNTIF($X$2:$X$2500,$A1201))</f>
      </c>
      <c r="E1201">
        <f>IF($A1201="","",IFERROR(MATCH($C1201,$R$2:$R$5,0),0))</f>
      </c>
      <c r="F1201">
        <f>IF($A1201="","",MOD(ROW(),34))</f>
      </c>
      <c r="G1201">
        <f>IF($A1201="",NA(),IF($C1201="Action",$B1201,NA()))</f>
      </c>
      <c r="H1201">
        <f>IF($A1201="",NA(),IF($C1201="Action",1+$F1201*0.023,NA()))</f>
      </c>
      <c r="I1201">
        <f>IF($A1201="",NA(),IF($C1201="Strategy",$B1201,NA()))</f>
      </c>
      <c r="J1201">
        <f>IF($A1201="",NA(),IF($C1201="Strategy",2+$F1201*0.023,NA()))</f>
      </c>
      <c r="K1201">
        <f>IF($A1201="",NA(),IF($C1201="Deckbuilder",$B1201,NA()))</f>
      </c>
      <c r="L1201">
        <f>IF($A1201="",NA(),IF($C1201="Deckbuilder",3+$F1201*0.023,NA()))</f>
      </c>
      <c r="M1201">
        <f>IF($A1201="",NA(),IF($C1201="Traditional",$B1201,NA()))</f>
      </c>
      <c r="N1201">
        <f>IF($A1201="",NA(),IF($C1201="Traditional",4+$F1201*0.023,NA()))</f>
      </c>
      <c r="O1201">
        <f>IF($A1201="","",$D1201+ROW()/1000000)</f>
      </c>
      <c r="P1201" t="str">
        <f>IF(OR($A1201="",INDEX(games!$H:$H,ROW())=""),"",INDEX(games!$H:$H,ROW()))</f>
      </c>
      <c r="Q1201">
        <f>IF(OR($A1201="",$P1201&lt;&gt;"Yes"),"",$D1201+ROW()/1000000)</f>
      </c>
      <c r="T1201">
        <f>IF($Y1201="","",INDEX($B$2:$B$2000,$Y1201))</f>
      </c>
      <c r="U1201">
        <f>IF($Z1201="","",INDEX($B$2:$B$2000,$Z1201))</f>
      </c>
      <c r="V1201">
        <f>IF(OR($T1201="",$U1201=""),"",$U1201-$T1201)</f>
      </c>
      <c r="W1201" t="str">
        <f>IF(TRIM(INDEX(connections!$A:$A,ROW()))="","",TRIM(INDEX(connections!$A:$A,ROW())))</f>
      </c>
      <c r="X1201" t="str">
        <f>IF($W1201="","",TRIM(INDEX(connections!$B:$B,ROW())))</f>
      </c>
      <c r="Y1201">
        <f>IF($W1201="","",IFERROR(MATCH($W1201,$A$2:$A$2000,0),""))</f>
      </c>
      <c r="Z1201">
        <f>IF($X1201="","",IFERROR(MATCH($X1201,$A$2:$A$2000,0),""))</f>
      </c>
      <c r="AA1201" t="str">
        <f>IF($Y1201="","",INDEX($P$2:$P$2000,$Y1201))</f>
      </c>
      <c r="AB1201" t="str">
        <f>IF($Z1201="","",INDEX($P$2:$P$2000,$Z1201))</f>
      </c>
      <c r="AC1201">
        <f>IF(AND($AA1201="Yes",$AB1201="Yes"),1,"")</f>
      </c>
      <c r="AD1201">
        <f>IF(OR($Y1201="",$Z1201=""),"",IF(INDEX($C$2:$C$2000,$Y1201)=INDEX($C$2:$C$2000,$Z1201),0,1))</f>
      </c>
      <c r="AE1201">
        <f>IF($AC1201&lt;&gt;1,"",IF(AND(INDEX($AG$2:$AG$2000,$Y1201)=1,INDEX($AG$2:$AG$2000,$Z1201)=1),1,""))</f>
      </c>
      <c r="AG1201">
        <f>IF($A1201="","",COUNTIFS($W$2:$W$2500,$A1201,$AB$2:$AB$2500,"Yes")+COUNTIFS($X$2:$X$2500,$A1201,$AA$2:$AA$2500,"Yes"))</f>
      </c>
      <c r="AH1201" t="str">
        <f>IF(OR($P1201&lt;&gt;"Yes",N($AG1201)=0),"",IF(AND($AG1201=1,COUNTIFS($W$2:$W$2500,$A1201,$AE$2:$AE$2500,1)+COUNTIFS($X$2:$X$2500,$A1201,$AE$2:$AE$2500,1)&gt;0),"","Yes"))</f>
      </c>
      <c r="AI1201">
        <f>IF($AH1201="Yes",$AG1201,"")</f>
      </c>
      <c r="AJ1201">
        <f>IF($AI1201="","",$AI1201+ROW()/1000000)</f>
      </c>
      <c r="AK1201">
        <f>IF(OR($A1201="",$P1201="Yes",N($AG1201)=0),"",$AG1201+ROW()/1000000)</f>
      </c>
      <c r="AL1201" t="str">
        <f>IF($A1201="","",INDEX(games!$J:$J,ROW())&amp;"")</f>
      </c>
      <c r="AM1201">
        <f>IF($A1201="","",SUMPRODUCT($AO1201:$BD1201,'Map Analysis'!$AP$2^{0,1,2,3,4,5,6,7,8,9,10,11,12,13,14,15}))</f>
      </c>
      <c r="AN1201">
        <f>IF($A1201="","",$AM1201+ROW()/10000000)</f>
      </c>
      <c r="AO1201">
        <f>IF($A1201="","",COUNTIF($W$2:$W$2500,$A1201))</f>
      </c>
      <c r="AP1201">
        <f>IF($A1201="","",SUMIFS($BF$2:$BF$2500,$W$2:$W$2500,$A1201))</f>
      </c>
      <c r="AQ1201">
        <f>IF($A1201="","",SUMIFS($BG$2:$BG$2500,$W$2:$W$2500,$A1201))</f>
      </c>
      <c r="AR1201">
        <f>IF($A1201="","",SUMIFS($BH$2:$BH$2500,$W$2:$W$2500,$A1201))</f>
      </c>
      <c r="AS1201">
        <f>IF($A1201="","",SUMIFS($BI$2:$BI$2500,$W$2:$W$2500,$A1201))</f>
      </c>
      <c r="AT1201">
        <f>IF($A1201="","",SUMIFS($BJ$2:$BJ$2500,$W$2:$W$2500,$A1201))</f>
      </c>
      <c r="AU1201">
        <f>IF($A1201="","",SUMIFS($BK$2:$BK$2500,$W$2:$W$2500,$A1201))</f>
      </c>
      <c r="AV1201">
        <f>IF($A1201="","",SUMIFS($BL$2:$BL$2500,$W$2:$W$2500,$A1201))</f>
      </c>
      <c r="AW1201">
        <f>IF($A1201="","",SUMIFS($BM$2:$BM$2500,$W$2:$W$2500,$A1201))</f>
      </c>
      <c r="AX1201">
        <f>IF($A1201="","",SUMIFS($BN$2:$BN$2500,$W$2:$W$2500,$A1201))</f>
      </c>
      <c r="AY1201">
        <f>IF($A1201="","",SUMIFS($BO$2:$BO$2500,$W$2:$W$2500,$A1201))</f>
      </c>
      <c r="AZ1201">
        <f>IF($A1201="","",SUMIFS($BP$2:$BP$2500,$W$2:$W$2500,$A1201))</f>
      </c>
      <c r="BA1201">
        <f>IF($A1201="","",SUMIFS($BQ$2:$BQ$2500,$W$2:$W$2500,$A1201))</f>
      </c>
      <c r="BB1201">
        <f>IF($A1201="","",SUMIFS($BR$2:$BR$2500,$W$2:$W$2500,$A1201))</f>
      </c>
      <c r="BC1201">
        <f>IF($A1201="","",SUMIFS($BS$2:$BS$2500,$W$2:$W$2500,$A1201))</f>
      </c>
      <c r="BD1201">
        <f>IF($A1201="","",SUMIFS($BT$2:$BT$2500,$W$2:$W$2500,$A1201))</f>
      </c>
      <c r="BF1201">
        <f>IF($Z1201="","",INDEX($AO$2:$AO$2000,$Z1201))</f>
      </c>
      <c r="BG1201">
        <f>IF($Z1201="","",INDEX($AP$2:$AP$2000,$Z1201))</f>
      </c>
      <c r="BH1201">
        <f>IF($Z1201="","",INDEX($AQ$2:$AQ$2000,$Z1201))</f>
      </c>
      <c r="BI1201">
        <f>IF($Z1201="","",INDEX($AR$2:$AR$2000,$Z1201))</f>
      </c>
      <c r="BJ1201">
        <f>IF($Z1201="","",INDEX($AS$2:$AS$2000,$Z1201))</f>
      </c>
      <c r="BK1201">
        <f>IF($Z1201="","",INDEX($AT$2:$AT$2000,$Z1201))</f>
      </c>
      <c r="BL1201">
        <f>IF($Z1201="","",INDEX($AU$2:$AU$2000,$Z1201))</f>
      </c>
      <c r="BM1201">
        <f>IF($Z1201="","",INDEX($AV$2:$AV$2000,$Z1201))</f>
      </c>
      <c r="BN1201">
        <f>IF($Z1201="","",INDEX($AW$2:$AW$2000,$Z1201))</f>
      </c>
      <c r="BO1201">
        <f>IF($Z1201="","",INDEX($AX$2:$AX$2000,$Z1201))</f>
      </c>
      <c r="BP1201">
        <f>IF($Z1201="","",INDEX($AY$2:$AY$2000,$Z1201))</f>
      </c>
      <c r="BQ1201">
        <f>IF($Z1201="","",INDEX($AZ$2:$AZ$2000,$Z1201))</f>
      </c>
      <c r="BR1201">
        <f>IF($Z1201="","",INDEX($BA$2:$BA$2000,$Z1201))</f>
      </c>
      <c r="BS1201">
        <f>IF($Z1201="","",INDEX($BB$2:$BB$2000,$Z1201))</f>
      </c>
      <c r="BT1201">
        <f>IF($Z1201="","",INDEX($BC$2:$BC$2000,$Z1201))</f>
      </c>
      <c r="BV1201">
        <f>IF(OR($A1201="",$P1201&lt;&gt;"Yes",$AH1201="Yes"),"",1+N($AG1201))</f>
      </c>
      <c r="BW1201">
        <f>IF($A1201="","",COUNTIFS($W$2:$W$2500,$A1201,$BZ$2:$BZ$2500,"Yes")+COUNTIFS($X$2:$X$2500,$A1201,$BY$2:$BY$2500,"Yes"))</f>
      </c>
      <c r="BX1201">
        <f>IF(OR($A1201="",$P1201="Yes"),"",IF(N($BW1201)=0,0,1+SUMIFS($CB$2:$CB$2500,$W$2:$W$2500,$A1201)+SUMIFS($CA$2:$CA$2500,$X$2:$X$2500,$A1201)))</f>
      </c>
      <c r="BY1201" t="str">
        <f>IF($Y1201="","",INDEX($AH$2:$AH$2000,$Y1201)&amp;"")</f>
      </c>
      <c r="BZ1201" t="str">
        <f>IF($Z1201="","",INDEX($AH$2:$AH$2000,$Z1201)&amp;"")</f>
      </c>
      <c r="CA1201">
        <f>IF($Y1201="","",INDEX($BV$2:$BV$2000,$Y1201))</f>
      </c>
      <c r="CB1201">
        <f>IF($Z1201="","",INDEX($BV$2:$BV$2000,$Z1201))</f>
      </c>
    </row>
    <row r="1202">
      <c r="A1202" t="str">
        <f>IF(TRIM(INDEX(games!$A:$A,ROW()))="","",TRIM(INDEX(games!$A:$A,ROW())))</f>
      </c>
      <c r="B1202">
        <f>IF(OR($A1202="",INDEX(games!$B:$B,ROW())=""),"",INDEX(games!$B:$B,ROW()))</f>
      </c>
      <c r="C1202" t="str">
        <f>IF(OR($A1202="",INDEX(games!$C:$C,ROW())=""),"",INDEX(games!$C:$C,ROW()))</f>
      </c>
      <c r="D1202">
        <f>IF($A1202="","",COUNTIF($W$2:$W$2500,$A1202)+COUNTIF($X$2:$X$2500,$A1202))</f>
      </c>
      <c r="E1202">
        <f>IF($A1202="","",IFERROR(MATCH($C1202,$R$2:$R$5,0),0))</f>
      </c>
      <c r="F1202">
        <f>IF($A1202="","",MOD(ROW(),34))</f>
      </c>
      <c r="G1202">
        <f>IF($A1202="",NA(),IF($C1202="Action",$B1202,NA()))</f>
      </c>
      <c r="H1202">
        <f>IF($A1202="",NA(),IF($C1202="Action",1+$F1202*0.023,NA()))</f>
      </c>
      <c r="I1202">
        <f>IF($A1202="",NA(),IF($C1202="Strategy",$B1202,NA()))</f>
      </c>
      <c r="J1202">
        <f>IF($A1202="",NA(),IF($C1202="Strategy",2+$F1202*0.023,NA()))</f>
      </c>
      <c r="K1202">
        <f>IF($A1202="",NA(),IF($C1202="Deckbuilder",$B1202,NA()))</f>
      </c>
      <c r="L1202">
        <f>IF($A1202="",NA(),IF($C1202="Deckbuilder",3+$F1202*0.023,NA()))</f>
      </c>
      <c r="M1202">
        <f>IF($A1202="",NA(),IF($C1202="Traditional",$B1202,NA()))</f>
      </c>
      <c r="N1202">
        <f>IF($A1202="",NA(),IF($C1202="Traditional",4+$F1202*0.023,NA()))</f>
      </c>
      <c r="O1202">
        <f>IF($A1202="","",$D1202+ROW()/1000000)</f>
      </c>
      <c r="P1202" t="str">
        <f>IF(OR($A1202="",INDEX(games!$H:$H,ROW())=""),"",INDEX(games!$H:$H,ROW()))</f>
      </c>
      <c r="Q1202">
        <f>IF(OR($A1202="",$P1202&lt;&gt;"Yes"),"",$D1202+ROW()/1000000)</f>
      </c>
      <c r="T1202">
        <f>IF($Y1202="","",INDEX($B$2:$B$2000,$Y1202))</f>
      </c>
      <c r="U1202">
        <f>IF($Z1202="","",INDEX($B$2:$B$2000,$Z1202))</f>
      </c>
      <c r="V1202">
        <f>IF(OR($T1202="",$U1202=""),"",$U1202-$T1202)</f>
      </c>
      <c r="W1202" t="str">
        <f>IF(TRIM(INDEX(connections!$A:$A,ROW()))="","",TRIM(INDEX(connections!$A:$A,ROW())))</f>
      </c>
      <c r="X1202" t="str">
        <f>IF($W1202="","",TRIM(INDEX(connections!$B:$B,ROW())))</f>
      </c>
      <c r="Y1202">
        <f>IF($W1202="","",IFERROR(MATCH($W1202,$A$2:$A$2000,0),""))</f>
      </c>
      <c r="Z1202">
        <f>IF($X1202="","",IFERROR(MATCH($X1202,$A$2:$A$2000,0),""))</f>
      </c>
      <c r="AA1202" t="str">
        <f>IF($Y1202="","",INDEX($P$2:$P$2000,$Y1202))</f>
      </c>
      <c r="AB1202" t="str">
        <f>IF($Z1202="","",INDEX($P$2:$P$2000,$Z1202))</f>
      </c>
      <c r="AC1202">
        <f>IF(AND($AA1202="Yes",$AB1202="Yes"),1,"")</f>
      </c>
      <c r="AD1202">
        <f>IF(OR($Y1202="",$Z1202=""),"",IF(INDEX($C$2:$C$2000,$Y1202)=INDEX($C$2:$C$2000,$Z1202),0,1))</f>
      </c>
      <c r="AE1202">
        <f>IF($AC1202&lt;&gt;1,"",IF(AND(INDEX($AG$2:$AG$2000,$Y1202)=1,INDEX($AG$2:$AG$2000,$Z1202)=1),1,""))</f>
      </c>
      <c r="AG1202">
        <f>IF($A1202="","",COUNTIFS($W$2:$W$2500,$A1202,$AB$2:$AB$2500,"Yes")+COUNTIFS($X$2:$X$2500,$A1202,$AA$2:$AA$2500,"Yes"))</f>
      </c>
      <c r="AH1202" t="str">
        <f>IF(OR($P1202&lt;&gt;"Yes",N($AG1202)=0),"",IF(AND($AG1202=1,COUNTIFS($W$2:$W$2500,$A1202,$AE$2:$AE$2500,1)+COUNTIFS($X$2:$X$2500,$A1202,$AE$2:$AE$2500,1)&gt;0),"","Yes"))</f>
      </c>
      <c r="AI1202">
        <f>IF($AH1202="Yes",$AG1202,"")</f>
      </c>
      <c r="AJ1202">
        <f>IF($AI1202="","",$AI1202+ROW()/1000000)</f>
      </c>
      <c r="AK1202">
        <f>IF(OR($A1202="",$P1202="Yes",N($AG1202)=0),"",$AG1202+ROW()/1000000)</f>
      </c>
      <c r="AL1202" t="str">
        <f>IF($A1202="","",INDEX(games!$J:$J,ROW())&amp;"")</f>
      </c>
      <c r="AM1202">
        <f>IF($A1202="","",SUMPRODUCT($AO1202:$BD1202,'Map Analysis'!$AP$2^{0,1,2,3,4,5,6,7,8,9,10,11,12,13,14,15}))</f>
      </c>
      <c r="AN1202">
        <f>IF($A1202="","",$AM1202+ROW()/10000000)</f>
      </c>
      <c r="AO1202">
        <f>IF($A1202="","",COUNTIF($W$2:$W$2500,$A1202))</f>
      </c>
      <c r="AP1202">
        <f>IF($A1202="","",SUMIFS($BF$2:$BF$2500,$W$2:$W$2500,$A1202))</f>
      </c>
      <c r="AQ1202">
        <f>IF($A1202="","",SUMIFS($BG$2:$BG$2500,$W$2:$W$2500,$A1202))</f>
      </c>
      <c r="AR1202">
        <f>IF($A1202="","",SUMIFS($BH$2:$BH$2500,$W$2:$W$2500,$A1202))</f>
      </c>
      <c r="AS1202">
        <f>IF($A1202="","",SUMIFS($BI$2:$BI$2500,$W$2:$W$2500,$A1202))</f>
      </c>
      <c r="AT1202">
        <f>IF($A1202="","",SUMIFS($BJ$2:$BJ$2500,$W$2:$W$2500,$A1202))</f>
      </c>
      <c r="AU1202">
        <f>IF($A1202="","",SUMIFS($BK$2:$BK$2500,$W$2:$W$2500,$A1202))</f>
      </c>
      <c r="AV1202">
        <f>IF($A1202="","",SUMIFS($BL$2:$BL$2500,$W$2:$W$2500,$A1202))</f>
      </c>
      <c r="AW1202">
        <f>IF($A1202="","",SUMIFS($BM$2:$BM$2500,$W$2:$W$2500,$A1202))</f>
      </c>
      <c r="AX1202">
        <f>IF($A1202="","",SUMIFS($BN$2:$BN$2500,$W$2:$W$2500,$A1202))</f>
      </c>
      <c r="AY1202">
        <f>IF($A1202="","",SUMIFS($BO$2:$BO$2500,$W$2:$W$2500,$A1202))</f>
      </c>
      <c r="AZ1202">
        <f>IF($A1202="","",SUMIFS($BP$2:$BP$2500,$W$2:$W$2500,$A1202))</f>
      </c>
      <c r="BA1202">
        <f>IF($A1202="","",SUMIFS($BQ$2:$BQ$2500,$W$2:$W$2500,$A1202))</f>
      </c>
      <c r="BB1202">
        <f>IF($A1202="","",SUMIFS($BR$2:$BR$2500,$W$2:$W$2500,$A1202))</f>
      </c>
      <c r="BC1202">
        <f>IF($A1202="","",SUMIFS($BS$2:$BS$2500,$W$2:$W$2500,$A1202))</f>
      </c>
      <c r="BD1202">
        <f>IF($A1202="","",SUMIFS($BT$2:$BT$2500,$W$2:$W$2500,$A1202))</f>
      </c>
      <c r="BF1202">
        <f>IF($Z1202="","",INDEX($AO$2:$AO$2000,$Z1202))</f>
      </c>
      <c r="BG1202">
        <f>IF($Z1202="","",INDEX($AP$2:$AP$2000,$Z1202))</f>
      </c>
      <c r="BH1202">
        <f>IF($Z1202="","",INDEX($AQ$2:$AQ$2000,$Z1202))</f>
      </c>
      <c r="BI1202">
        <f>IF($Z1202="","",INDEX($AR$2:$AR$2000,$Z1202))</f>
      </c>
      <c r="BJ1202">
        <f>IF($Z1202="","",INDEX($AS$2:$AS$2000,$Z1202))</f>
      </c>
      <c r="BK1202">
        <f>IF($Z1202="","",INDEX($AT$2:$AT$2000,$Z1202))</f>
      </c>
      <c r="BL1202">
        <f>IF($Z1202="","",INDEX($AU$2:$AU$2000,$Z1202))</f>
      </c>
      <c r="BM1202">
        <f>IF($Z1202="","",INDEX($AV$2:$AV$2000,$Z1202))</f>
      </c>
      <c r="BN1202">
        <f>IF($Z1202="","",INDEX($AW$2:$AW$2000,$Z1202))</f>
      </c>
      <c r="BO1202">
        <f>IF($Z1202="","",INDEX($AX$2:$AX$2000,$Z1202))</f>
      </c>
      <c r="BP1202">
        <f>IF($Z1202="","",INDEX($AY$2:$AY$2000,$Z1202))</f>
      </c>
      <c r="BQ1202">
        <f>IF($Z1202="","",INDEX($AZ$2:$AZ$2000,$Z1202))</f>
      </c>
      <c r="BR1202">
        <f>IF($Z1202="","",INDEX($BA$2:$BA$2000,$Z1202))</f>
      </c>
      <c r="BS1202">
        <f>IF($Z1202="","",INDEX($BB$2:$BB$2000,$Z1202))</f>
      </c>
      <c r="BT1202">
        <f>IF($Z1202="","",INDEX($BC$2:$BC$2000,$Z1202))</f>
      </c>
      <c r="BV1202">
        <f>IF(OR($A1202="",$P1202&lt;&gt;"Yes",$AH1202="Yes"),"",1+N($AG1202))</f>
      </c>
      <c r="BW1202">
        <f>IF($A1202="","",COUNTIFS($W$2:$W$2500,$A1202,$BZ$2:$BZ$2500,"Yes")+COUNTIFS($X$2:$X$2500,$A1202,$BY$2:$BY$2500,"Yes"))</f>
      </c>
      <c r="BX1202">
        <f>IF(OR($A1202="",$P1202="Yes"),"",IF(N($BW1202)=0,0,1+SUMIFS($CB$2:$CB$2500,$W$2:$W$2500,$A1202)+SUMIFS($CA$2:$CA$2500,$X$2:$X$2500,$A1202)))</f>
      </c>
      <c r="BY1202" t="str">
        <f>IF($Y1202="","",INDEX($AH$2:$AH$2000,$Y1202)&amp;"")</f>
      </c>
      <c r="BZ1202" t="str">
        <f>IF($Z1202="","",INDEX($AH$2:$AH$2000,$Z1202)&amp;"")</f>
      </c>
      <c r="CA1202">
        <f>IF($Y1202="","",INDEX($BV$2:$BV$2000,$Y1202))</f>
      </c>
      <c r="CB1202">
        <f>IF($Z1202="","",INDEX($BV$2:$BV$2000,$Z1202))</f>
      </c>
    </row>
    <row r="1203">
      <c r="A1203" t="str">
        <f>IF(TRIM(INDEX(games!$A:$A,ROW()))="","",TRIM(INDEX(games!$A:$A,ROW())))</f>
      </c>
      <c r="B1203">
        <f>IF(OR($A1203="",INDEX(games!$B:$B,ROW())=""),"",INDEX(games!$B:$B,ROW()))</f>
      </c>
      <c r="C1203" t="str">
        <f>IF(OR($A1203="",INDEX(games!$C:$C,ROW())=""),"",INDEX(games!$C:$C,ROW()))</f>
      </c>
      <c r="D1203">
        <f>IF($A1203="","",COUNTIF($W$2:$W$2500,$A1203)+COUNTIF($X$2:$X$2500,$A1203))</f>
      </c>
      <c r="E1203">
        <f>IF($A1203="","",IFERROR(MATCH($C1203,$R$2:$R$5,0),0))</f>
      </c>
      <c r="F1203">
        <f>IF($A1203="","",MOD(ROW(),34))</f>
      </c>
      <c r="G1203">
        <f>IF($A1203="",NA(),IF($C1203="Action",$B1203,NA()))</f>
      </c>
      <c r="H1203">
        <f>IF($A1203="",NA(),IF($C1203="Action",1+$F1203*0.023,NA()))</f>
      </c>
      <c r="I1203">
        <f>IF($A1203="",NA(),IF($C1203="Strategy",$B1203,NA()))</f>
      </c>
      <c r="J1203">
        <f>IF($A1203="",NA(),IF($C1203="Strategy",2+$F1203*0.023,NA()))</f>
      </c>
      <c r="K1203">
        <f>IF($A1203="",NA(),IF($C1203="Deckbuilder",$B1203,NA()))</f>
      </c>
      <c r="L1203">
        <f>IF($A1203="",NA(),IF($C1203="Deckbuilder",3+$F1203*0.023,NA()))</f>
      </c>
      <c r="M1203">
        <f>IF($A1203="",NA(),IF($C1203="Traditional",$B1203,NA()))</f>
      </c>
      <c r="N1203">
        <f>IF($A1203="",NA(),IF($C1203="Traditional",4+$F1203*0.023,NA()))</f>
      </c>
      <c r="O1203">
        <f>IF($A1203="","",$D1203+ROW()/1000000)</f>
      </c>
      <c r="P1203" t="str">
        <f>IF(OR($A1203="",INDEX(games!$H:$H,ROW())=""),"",INDEX(games!$H:$H,ROW()))</f>
      </c>
      <c r="Q1203">
        <f>IF(OR($A1203="",$P1203&lt;&gt;"Yes"),"",$D1203+ROW()/1000000)</f>
      </c>
      <c r="T1203">
        <f>IF($Y1203="","",INDEX($B$2:$B$2000,$Y1203))</f>
      </c>
      <c r="U1203">
        <f>IF($Z1203="","",INDEX($B$2:$B$2000,$Z1203))</f>
      </c>
      <c r="V1203">
        <f>IF(OR($T1203="",$U1203=""),"",$U1203-$T1203)</f>
      </c>
      <c r="W1203" t="str">
        <f>IF(TRIM(INDEX(connections!$A:$A,ROW()))="","",TRIM(INDEX(connections!$A:$A,ROW())))</f>
      </c>
      <c r="X1203" t="str">
        <f>IF($W1203="","",TRIM(INDEX(connections!$B:$B,ROW())))</f>
      </c>
      <c r="Y1203">
        <f>IF($W1203="","",IFERROR(MATCH($W1203,$A$2:$A$2000,0),""))</f>
      </c>
      <c r="Z1203">
        <f>IF($X1203="","",IFERROR(MATCH($X1203,$A$2:$A$2000,0),""))</f>
      </c>
      <c r="AA1203" t="str">
        <f>IF($Y1203="","",INDEX($P$2:$P$2000,$Y1203))</f>
      </c>
      <c r="AB1203" t="str">
        <f>IF($Z1203="","",INDEX($P$2:$P$2000,$Z1203))</f>
      </c>
      <c r="AC1203">
        <f>IF(AND($AA1203="Yes",$AB1203="Yes"),1,"")</f>
      </c>
      <c r="AD1203">
        <f>IF(OR($Y1203="",$Z1203=""),"",IF(INDEX($C$2:$C$2000,$Y1203)=INDEX($C$2:$C$2000,$Z1203),0,1))</f>
      </c>
      <c r="AE1203">
        <f>IF($AC1203&lt;&gt;1,"",IF(AND(INDEX($AG$2:$AG$2000,$Y1203)=1,INDEX($AG$2:$AG$2000,$Z1203)=1),1,""))</f>
      </c>
      <c r="AG1203">
        <f>IF($A1203="","",COUNTIFS($W$2:$W$2500,$A1203,$AB$2:$AB$2500,"Yes")+COUNTIFS($X$2:$X$2500,$A1203,$AA$2:$AA$2500,"Yes"))</f>
      </c>
      <c r="AH1203" t="str">
        <f>IF(OR($P1203&lt;&gt;"Yes",N($AG1203)=0),"",IF(AND($AG1203=1,COUNTIFS($W$2:$W$2500,$A1203,$AE$2:$AE$2500,1)+COUNTIFS($X$2:$X$2500,$A1203,$AE$2:$AE$2500,1)&gt;0),"","Yes"))</f>
      </c>
      <c r="AI1203">
        <f>IF($AH1203="Yes",$AG1203,"")</f>
      </c>
      <c r="AJ1203">
        <f>IF($AI1203="","",$AI1203+ROW()/1000000)</f>
      </c>
      <c r="AK1203">
        <f>IF(OR($A1203="",$P1203="Yes",N($AG1203)=0),"",$AG1203+ROW()/1000000)</f>
      </c>
      <c r="AL1203" t="str">
        <f>IF($A1203="","",INDEX(games!$J:$J,ROW())&amp;"")</f>
      </c>
      <c r="AM1203">
        <f>IF($A1203="","",SUMPRODUCT($AO1203:$BD1203,'Map Analysis'!$AP$2^{0,1,2,3,4,5,6,7,8,9,10,11,12,13,14,15}))</f>
      </c>
      <c r="AN1203">
        <f>IF($A1203="","",$AM1203+ROW()/10000000)</f>
      </c>
      <c r="AO1203">
        <f>IF($A1203="","",COUNTIF($W$2:$W$2500,$A1203))</f>
      </c>
      <c r="AP1203">
        <f>IF($A1203="","",SUMIFS($BF$2:$BF$2500,$W$2:$W$2500,$A1203))</f>
      </c>
      <c r="AQ1203">
        <f>IF($A1203="","",SUMIFS($BG$2:$BG$2500,$W$2:$W$2500,$A1203))</f>
      </c>
      <c r="AR1203">
        <f>IF($A1203="","",SUMIFS($BH$2:$BH$2500,$W$2:$W$2500,$A1203))</f>
      </c>
      <c r="AS1203">
        <f>IF($A1203="","",SUMIFS($BI$2:$BI$2500,$W$2:$W$2500,$A1203))</f>
      </c>
      <c r="AT1203">
        <f>IF($A1203="","",SUMIFS($BJ$2:$BJ$2500,$W$2:$W$2500,$A1203))</f>
      </c>
      <c r="AU1203">
        <f>IF($A1203="","",SUMIFS($BK$2:$BK$2500,$W$2:$W$2500,$A1203))</f>
      </c>
      <c r="AV1203">
        <f>IF($A1203="","",SUMIFS($BL$2:$BL$2500,$W$2:$W$2500,$A1203))</f>
      </c>
      <c r="AW1203">
        <f>IF($A1203="","",SUMIFS($BM$2:$BM$2500,$W$2:$W$2500,$A1203))</f>
      </c>
      <c r="AX1203">
        <f>IF($A1203="","",SUMIFS($BN$2:$BN$2500,$W$2:$W$2500,$A1203))</f>
      </c>
      <c r="AY1203">
        <f>IF($A1203="","",SUMIFS($BO$2:$BO$2500,$W$2:$W$2500,$A1203))</f>
      </c>
      <c r="AZ1203">
        <f>IF($A1203="","",SUMIFS($BP$2:$BP$2500,$W$2:$W$2500,$A1203))</f>
      </c>
      <c r="BA1203">
        <f>IF($A1203="","",SUMIFS($BQ$2:$BQ$2500,$W$2:$W$2500,$A1203))</f>
      </c>
      <c r="BB1203">
        <f>IF($A1203="","",SUMIFS($BR$2:$BR$2500,$W$2:$W$2500,$A1203))</f>
      </c>
      <c r="BC1203">
        <f>IF($A1203="","",SUMIFS($BS$2:$BS$2500,$W$2:$W$2500,$A1203))</f>
      </c>
      <c r="BD1203">
        <f>IF($A1203="","",SUMIFS($BT$2:$BT$2500,$W$2:$W$2500,$A1203))</f>
      </c>
      <c r="BF1203">
        <f>IF($Z1203="","",INDEX($AO$2:$AO$2000,$Z1203))</f>
      </c>
      <c r="BG1203">
        <f>IF($Z1203="","",INDEX($AP$2:$AP$2000,$Z1203))</f>
      </c>
      <c r="BH1203">
        <f>IF($Z1203="","",INDEX($AQ$2:$AQ$2000,$Z1203))</f>
      </c>
      <c r="BI1203">
        <f>IF($Z1203="","",INDEX($AR$2:$AR$2000,$Z1203))</f>
      </c>
      <c r="BJ1203">
        <f>IF($Z1203="","",INDEX($AS$2:$AS$2000,$Z1203))</f>
      </c>
      <c r="BK1203">
        <f>IF($Z1203="","",INDEX($AT$2:$AT$2000,$Z1203))</f>
      </c>
      <c r="BL1203">
        <f>IF($Z1203="","",INDEX($AU$2:$AU$2000,$Z1203))</f>
      </c>
      <c r="BM1203">
        <f>IF($Z1203="","",INDEX($AV$2:$AV$2000,$Z1203))</f>
      </c>
      <c r="BN1203">
        <f>IF($Z1203="","",INDEX($AW$2:$AW$2000,$Z1203))</f>
      </c>
      <c r="BO1203">
        <f>IF($Z1203="","",INDEX($AX$2:$AX$2000,$Z1203))</f>
      </c>
      <c r="BP1203">
        <f>IF($Z1203="","",INDEX($AY$2:$AY$2000,$Z1203))</f>
      </c>
      <c r="BQ1203">
        <f>IF($Z1203="","",INDEX($AZ$2:$AZ$2000,$Z1203))</f>
      </c>
      <c r="BR1203">
        <f>IF($Z1203="","",INDEX($BA$2:$BA$2000,$Z1203))</f>
      </c>
      <c r="BS1203">
        <f>IF($Z1203="","",INDEX($BB$2:$BB$2000,$Z1203))</f>
      </c>
      <c r="BT1203">
        <f>IF($Z1203="","",INDEX($BC$2:$BC$2000,$Z1203))</f>
      </c>
      <c r="BV1203">
        <f>IF(OR($A1203="",$P1203&lt;&gt;"Yes",$AH1203="Yes"),"",1+N($AG1203))</f>
      </c>
      <c r="BW1203">
        <f>IF($A1203="","",COUNTIFS($W$2:$W$2500,$A1203,$BZ$2:$BZ$2500,"Yes")+COUNTIFS($X$2:$X$2500,$A1203,$BY$2:$BY$2500,"Yes"))</f>
      </c>
      <c r="BX1203">
        <f>IF(OR($A1203="",$P1203="Yes"),"",IF(N($BW1203)=0,0,1+SUMIFS($CB$2:$CB$2500,$W$2:$W$2500,$A1203)+SUMIFS($CA$2:$CA$2500,$X$2:$X$2500,$A1203)))</f>
      </c>
      <c r="BY1203" t="str">
        <f>IF($Y1203="","",INDEX($AH$2:$AH$2000,$Y1203)&amp;"")</f>
      </c>
      <c r="BZ1203" t="str">
        <f>IF($Z1203="","",INDEX($AH$2:$AH$2000,$Z1203)&amp;"")</f>
      </c>
      <c r="CA1203">
        <f>IF($Y1203="","",INDEX($BV$2:$BV$2000,$Y1203))</f>
      </c>
      <c r="CB1203">
        <f>IF($Z1203="","",INDEX($BV$2:$BV$2000,$Z1203))</f>
      </c>
    </row>
    <row r="1204">
      <c r="A1204" t="str">
        <f>IF(TRIM(INDEX(games!$A:$A,ROW()))="","",TRIM(INDEX(games!$A:$A,ROW())))</f>
      </c>
      <c r="B1204">
        <f>IF(OR($A1204="",INDEX(games!$B:$B,ROW())=""),"",INDEX(games!$B:$B,ROW()))</f>
      </c>
      <c r="C1204" t="str">
        <f>IF(OR($A1204="",INDEX(games!$C:$C,ROW())=""),"",INDEX(games!$C:$C,ROW()))</f>
      </c>
      <c r="D1204">
        <f>IF($A1204="","",COUNTIF($W$2:$W$2500,$A1204)+COUNTIF($X$2:$X$2500,$A1204))</f>
      </c>
      <c r="E1204">
        <f>IF($A1204="","",IFERROR(MATCH($C1204,$R$2:$R$5,0),0))</f>
      </c>
      <c r="F1204">
        <f>IF($A1204="","",MOD(ROW(),34))</f>
      </c>
      <c r="G1204">
        <f>IF($A1204="",NA(),IF($C1204="Action",$B1204,NA()))</f>
      </c>
      <c r="H1204">
        <f>IF($A1204="",NA(),IF($C1204="Action",1+$F1204*0.023,NA()))</f>
      </c>
      <c r="I1204">
        <f>IF($A1204="",NA(),IF($C1204="Strategy",$B1204,NA()))</f>
      </c>
      <c r="J1204">
        <f>IF($A1204="",NA(),IF($C1204="Strategy",2+$F1204*0.023,NA()))</f>
      </c>
      <c r="K1204">
        <f>IF($A1204="",NA(),IF($C1204="Deckbuilder",$B1204,NA()))</f>
      </c>
      <c r="L1204">
        <f>IF($A1204="",NA(),IF($C1204="Deckbuilder",3+$F1204*0.023,NA()))</f>
      </c>
      <c r="M1204">
        <f>IF($A1204="",NA(),IF($C1204="Traditional",$B1204,NA()))</f>
      </c>
      <c r="N1204">
        <f>IF($A1204="",NA(),IF($C1204="Traditional",4+$F1204*0.023,NA()))</f>
      </c>
      <c r="O1204">
        <f>IF($A1204="","",$D1204+ROW()/1000000)</f>
      </c>
      <c r="P1204" t="str">
        <f>IF(OR($A1204="",INDEX(games!$H:$H,ROW())=""),"",INDEX(games!$H:$H,ROW()))</f>
      </c>
      <c r="Q1204">
        <f>IF(OR($A1204="",$P1204&lt;&gt;"Yes"),"",$D1204+ROW()/1000000)</f>
      </c>
      <c r="T1204">
        <f>IF($Y1204="","",INDEX($B$2:$B$2000,$Y1204))</f>
      </c>
      <c r="U1204">
        <f>IF($Z1204="","",INDEX($B$2:$B$2000,$Z1204))</f>
      </c>
      <c r="V1204">
        <f>IF(OR($T1204="",$U1204=""),"",$U1204-$T1204)</f>
      </c>
      <c r="W1204" t="str">
        <f>IF(TRIM(INDEX(connections!$A:$A,ROW()))="","",TRIM(INDEX(connections!$A:$A,ROW())))</f>
      </c>
      <c r="X1204" t="str">
        <f>IF($W1204="","",TRIM(INDEX(connections!$B:$B,ROW())))</f>
      </c>
      <c r="Y1204">
        <f>IF($W1204="","",IFERROR(MATCH($W1204,$A$2:$A$2000,0),""))</f>
      </c>
      <c r="Z1204">
        <f>IF($X1204="","",IFERROR(MATCH($X1204,$A$2:$A$2000,0),""))</f>
      </c>
      <c r="AA1204" t="str">
        <f>IF($Y1204="","",INDEX($P$2:$P$2000,$Y1204))</f>
      </c>
      <c r="AB1204" t="str">
        <f>IF($Z1204="","",INDEX($P$2:$P$2000,$Z1204))</f>
      </c>
      <c r="AC1204">
        <f>IF(AND($AA1204="Yes",$AB1204="Yes"),1,"")</f>
      </c>
      <c r="AD1204">
        <f>IF(OR($Y1204="",$Z1204=""),"",IF(INDEX($C$2:$C$2000,$Y1204)=INDEX($C$2:$C$2000,$Z1204),0,1))</f>
      </c>
      <c r="AE1204">
        <f>IF($AC1204&lt;&gt;1,"",IF(AND(INDEX($AG$2:$AG$2000,$Y1204)=1,INDEX($AG$2:$AG$2000,$Z1204)=1),1,""))</f>
      </c>
      <c r="AG1204">
        <f>IF($A1204="","",COUNTIFS($W$2:$W$2500,$A1204,$AB$2:$AB$2500,"Yes")+COUNTIFS($X$2:$X$2500,$A1204,$AA$2:$AA$2500,"Yes"))</f>
      </c>
      <c r="AH1204" t="str">
        <f>IF(OR($P1204&lt;&gt;"Yes",N($AG1204)=0),"",IF(AND($AG1204=1,COUNTIFS($W$2:$W$2500,$A1204,$AE$2:$AE$2500,1)+COUNTIFS($X$2:$X$2500,$A1204,$AE$2:$AE$2500,1)&gt;0),"","Yes"))</f>
      </c>
      <c r="AI1204">
        <f>IF($AH1204="Yes",$AG1204,"")</f>
      </c>
      <c r="AJ1204">
        <f>IF($AI1204="","",$AI1204+ROW()/1000000)</f>
      </c>
      <c r="AK1204">
        <f>IF(OR($A1204="",$P1204="Yes",N($AG1204)=0),"",$AG1204+ROW()/1000000)</f>
      </c>
      <c r="AL1204" t="str">
        <f>IF($A1204="","",INDEX(games!$J:$J,ROW())&amp;"")</f>
      </c>
      <c r="AM1204">
        <f>IF($A1204="","",SUMPRODUCT($AO1204:$BD1204,'Map Analysis'!$AP$2^{0,1,2,3,4,5,6,7,8,9,10,11,12,13,14,15}))</f>
      </c>
      <c r="AN1204">
        <f>IF($A1204="","",$AM1204+ROW()/10000000)</f>
      </c>
      <c r="AO1204">
        <f>IF($A1204="","",COUNTIF($W$2:$W$2500,$A1204))</f>
      </c>
      <c r="AP1204">
        <f>IF($A1204="","",SUMIFS($BF$2:$BF$2500,$W$2:$W$2500,$A1204))</f>
      </c>
      <c r="AQ1204">
        <f>IF($A1204="","",SUMIFS($BG$2:$BG$2500,$W$2:$W$2500,$A1204))</f>
      </c>
      <c r="AR1204">
        <f>IF($A1204="","",SUMIFS($BH$2:$BH$2500,$W$2:$W$2500,$A1204))</f>
      </c>
      <c r="AS1204">
        <f>IF($A1204="","",SUMIFS($BI$2:$BI$2500,$W$2:$W$2500,$A1204))</f>
      </c>
      <c r="AT1204">
        <f>IF($A1204="","",SUMIFS($BJ$2:$BJ$2500,$W$2:$W$2500,$A1204))</f>
      </c>
      <c r="AU1204">
        <f>IF($A1204="","",SUMIFS($BK$2:$BK$2500,$W$2:$W$2500,$A1204))</f>
      </c>
      <c r="AV1204">
        <f>IF($A1204="","",SUMIFS($BL$2:$BL$2500,$W$2:$W$2500,$A1204))</f>
      </c>
      <c r="AW1204">
        <f>IF($A1204="","",SUMIFS($BM$2:$BM$2500,$W$2:$W$2500,$A1204))</f>
      </c>
      <c r="AX1204">
        <f>IF($A1204="","",SUMIFS($BN$2:$BN$2500,$W$2:$W$2500,$A1204))</f>
      </c>
      <c r="AY1204">
        <f>IF($A1204="","",SUMIFS($BO$2:$BO$2500,$W$2:$W$2500,$A1204))</f>
      </c>
      <c r="AZ1204">
        <f>IF($A1204="","",SUMIFS($BP$2:$BP$2500,$W$2:$W$2500,$A1204))</f>
      </c>
      <c r="BA1204">
        <f>IF($A1204="","",SUMIFS($BQ$2:$BQ$2500,$W$2:$W$2500,$A1204))</f>
      </c>
      <c r="BB1204">
        <f>IF($A1204="","",SUMIFS($BR$2:$BR$2500,$W$2:$W$2500,$A1204))</f>
      </c>
      <c r="BC1204">
        <f>IF($A1204="","",SUMIFS($BS$2:$BS$2500,$W$2:$W$2500,$A1204))</f>
      </c>
      <c r="BD1204">
        <f>IF($A1204="","",SUMIFS($BT$2:$BT$2500,$W$2:$W$2500,$A1204))</f>
      </c>
      <c r="BF1204">
        <f>IF($Z1204="","",INDEX($AO$2:$AO$2000,$Z1204))</f>
      </c>
      <c r="BG1204">
        <f>IF($Z1204="","",INDEX($AP$2:$AP$2000,$Z1204))</f>
      </c>
      <c r="BH1204">
        <f>IF($Z1204="","",INDEX($AQ$2:$AQ$2000,$Z1204))</f>
      </c>
      <c r="BI1204">
        <f>IF($Z1204="","",INDEX($AR$2:$AR$2000,$Z1204))</f>
      </c>
      <c r="BJ1204">
        <f>IF($Z1204="","",INDEX($AS$2:$AS$2000,$Z1204))</f>
      </c>
      <c r="BK1204">
        <f>IF($Z1204="","",INDEX($AT$2:$AT$2000,$Z1204))</f>
      </c>
      <c r="BL1204">
        <f>IF($Z1204="","",INDEX($AU$2:$AU$2000,$Z1204))</f>
      </c>
      <c r="BM1204">
        <f>IF($Z1204="","",INDEX($AV$2:$AV$2000,$Z1204))</f>
      </c>
      <c r="BN1204">
        <f>IF($Z1204="","",INDEX($AW$2:$AW$2000,$Z1204))</f>
      </c>
      <c r="BO1204">
        <f>IF($Z1204="","",INDEX($AX$2:$AX$2000,$Z1204))</f>
      </c>
      <c r="BP1204">
        <f>IF($Z1204="","",INDEX($AY$2:$AY$2000,$Z1204))</f>
      </c>
      <c r="BQ1204">
        <f>IF($Z1204="","",INDEX($AZ$2:$AZ$2000,$Z1204))</f>
      </c>
      <c r="BR1204">
        <f>IF($Z1204="","",INDEX($BA$2:$BA$2000,$Z1204))</f>
      </c>
      <c r="BS1204">
        <f>IF($Z1204="","",INDEX($BB$2:$BB$2000,$Z1204))</f>
      </c>
      <c r="BT1204">
        <f>IF($Z1204="","",INDEX($BC$2:$BC$2000,$Z1204))</f>
      </c>
      <c r="BV1204">
        <f>IF(OR($A1204="",$P1204&lt;&gt;"Yes",$AH1204="Yes"),"",1+N($AG1204))</f>
      </c>
      <c r="BW1204">
        <f>IF($A1204="","",COUNTIFS($W$2:$W$2500,$A1204,$BZ$2:$BZ$2500,"Yes")+COUNTIFS($X$2:$X$2500,$A1204,$BY$2:$BY$2500,"Yes"))</f>
      </c>
      <c r="BX1204">
        <f>IF(OR($A1204="",$P1204="Yes"),"",IF(N($BW1204)=0,0,1+SUMIFS($CB$2:$CB$2500,$W$2:$W$2500,$A1204)+SUMIFS($CA$2:$CA$2500,$X$2:$X$2500,$A1204)))</f>
      </c>
      <c r="BY1204" t="str">
        <f>IF($Y1204="","",INDEX($AH$2:$AH$2000,$Y1204)&amp;"")</f>
      </c>
      <c r="BZ1204" t="str">
        <f>IF($Z1204="","",INDEX($AH$2:$AH$2000,$Z1204)&amp;"")</f>
      </c>
      <c r="CA1204">
        <f>IF($Y1204="","",INDEX($BV$2:$BV$2000,$Y1204))</f>
      </c>
      <c r="CB1204">
        <f>IF($Z1204="","",INDEX($BV$2:$BV$2000,$Z1204))</f>
      </c>
    </row>
    <row r="1205">
      <c r="A1205" t="str">
        <f>IF(TRIM(INDEX(games!$A:$A,ROW()))="","",TRIM(INDEX(games!$A:$A,ROW())))</f>
      </c>
      <c r="B1205">
        <f>IF(OR($A1205="",INDEX(games!$B:$B,ROW())=""),"",INDEX(games!$B:$B,ROW()))</f>
      </c>
      <c r="C1205" t="str">
        <f>IF(OR($A1205="",INDEX(games!$C:$C,ROW())=""),"",INDEX(games!$C:$C,ROW()))</f>
      </c>
      <c r="D1205">
        <f>IF($A1205="","",COUNTIF($W$2:$W$2500,$A1205)+COUNTIF($X$2:$X$2500,$A1205))</f>
      </c>
      <c r="E1205">
        <f>IF($A1205="","",IFERROR(MATCH($C1205,$R$2:$R$5,0),0))</f>
      </c>
      <c r="F1205">
        <f>IF($A1205="","",MOD(ROW(),34))</f>
      </c>
      <c r="G1205">
        <f>IF($A1205="",NA(),IF($C1205="Action",$B1205,NA()))</f>
      </c>
      <c r="H1205">
        <f>IF($A1205="",NA(),IF($C1205="Action",1+$F1205*0.023,NA()))</f>
      </c>
      <c r="I1205">
        <f>IF($A1205="",NA(),IF($C1205="Strategy",$B1205,NA()))</f>
      </c>
      <c r="J1205">
        <f>IF($A1205="",NA(),IF($C1205="Strategy",2+$F1205*0.023,NA()))</f>
      </c>
      <c r="K1205">
        <f>IF($A1205="",NA(),IF($C1205="Deckbuilder",$B1205,NA()))</f>
      </c>
      <c r="L1205">
        <f>IF($A1205="",NA(),IF($C1205="Deckbuilder",3+$F1205*0.023,NA()))</f>
      </c>
      <c r="M1205">
        <f>IF($A1205="",NA(),IF($C1205="Traditional",$B1205,NA()))</f>
      </c>
      <c r="N1205">
        <f>IF($A1205="",NA(),IF($C1205="Traditional",4+$F1205*0.023,NA()))</f>
      </c>
      <c r="O1205">
        <f>IF($A1205="","",$D1205+ROW()/1000000)</f>
      </c>
      <c r="P1205" t="str">
        <f>IF(OR($A1205="",INDEX(games!$H:$H,ROW())=""),"",INDEX(games!$H:$H,ROW()))</f>
      </c>
      <c r="Q1205">
        <f>IF(OR($A1205="",$P1205&lt;&gt;"Yes"),"",$D1205+ROW()/1000000)</f>
      </c>
      <c r="T1205">
        <f>IF($Y1205="","",INDEX($B$2:$B$2000,$Y1205))</f>
      </c>
      <c r="U1205">
        <f>IF($Z1205="","",INDEX($B$2:$B$2000,$Z1205))</f>
      </c>
      <c r="V1205">
        <f>IF(OR($T1205="",$U1205=""),"",$U1205-$T1205)</f>
      </c>
      <c r="W1205" t="str">
        <f>IF(TRIM(INDEX(connections!$A:$A,ROW()))="","",TRIM(INDEX(connections!$A:$A,ROW())))</f>
      </c>
      <c r="X1205" t="str">
        <f>IF($W1205="","",TRIM(INDEX(connections!$B:$B,ROW())))</f>
      </c>
      <c r="Y1205">
        <f>IF($W1205="","",IFERROR(MATCH($W1205,$A$2:$A$2000,0),""))</f>
      </c>
      <c r="Z1205">
        <f>IF($X1205="","",IFERROR(MATCH($X1205,$A$2:$A$2000,0),""))</f>
      </c>
      <c r="AA1205" t="str">
        <f>IF($Y1205="","",INDEX($P$2:$P$2000,$Y1205))</f>
      </c>
      <c r="AB1205" t="str">
        <f>IF($Z1205="","",INDEX($P$2:$P$2000,$Z1205))</f>
      </c>
      <c r="AC1205">
        <f>IF(AND($AA1205="Yes",$AB1205="Yes"),1,"")</f>
      </c>
      <c r="AD1205">
        <f>IF(OR($Y1205="",$Z1205=""),"",IF(INDEX($C$2:$C$2000,$Y1205)=INDEX($C$2:$C$2000,$Z1205),0,1))</f>
      </c>
      <c r="AE1205">
        <f>IF($AC1205&lt;&gt;1,"",IF(AND(INDEX($AG$2:$AG$2000,$Y1205)=1,INDEX($AG$2:$AG$2000,$Z1205)=1),1,""))</f>
      </c>
      <c r="AG1205">
        <f>IF($A1205="","",COUNTIFS($W$2:$W$2500,$A1205,$AB$2:$AB$2500,"Yes")+COUNTIFS($X$2:$X$2500,$A1205,$AA$2:$AA$2500,"Yes"))</f>
      </c>
      <c r="AH1205" t="str">
        <f>IF(OR($P1205&lt;&gt;"Yes",N($AG1205)=0),"",IF(AND($AG1205=1,COUNTIFS($W$2:$W$2500,$A1205,$AE$2:$AE$2500,1)+COUNTIFS($X$2:$X$2500,$A1205,$AE$2:$AE$2500,1)&gt;0),"","Yes"))</f>
      </c>
      <c r="AI1205">
        <f>IF($AH1205="Yes",$AG1205,"")</f>
      </c>
      <c r="AJ1205">
        <f>IF($AI1205="","",$AI1205+ROW()/1000000)</f>
      </c>
      <c r="AK1205">
        <f>IF(OR($A1205="",$P1205="Yes",N($AG1205)=0),"",$AG1205+ROW()/1000000)</f>
      </c>
      <c r="AL1205" t="str">
        <f>IF($A1205="","",INDEX(games!$J:$J,ROW())&amp;"")</f>
      </c>
      <c r="AM1205">
        <f>IF($A1205="","",SUMPRODUCT($AO1205:$BD1205,'Map Analysis'!$AP$2^{0,1,2,3,4,5,6,7,8,9,10,11,12,13,14,15}))</f>
      </c>
      <c r="AN1205">
        <f>IF($A1205="","",$AM1205+ROW()/10000000)</f>
      </c>
      <c r="AO1205">
        <f>IF($A1205="","",COUNTIF($W$2:$W$2500,$A1205))</f>
      </c>
      <c r="AP1205">
        <f>IF($A1205="","",SUMIFS($BF$2:$BF$2500,$W$2:$W$2500,$A1205))</f>
      </c>
      <c r="AQ1205">
        <f>IF($A1205="","",SUMIFS($BG$2:$BG$2500,$W$2:$W$2500,$A1205))</f>
      </c>
      <c r="AR1205">
        <f>IF($A1205="","",SUMIFS($BH$2:$BH$2500,$W$2:$W$2500,$A1205))</f>
      </c>
      <c r="AS1205">
        <f>IF($A1205="","",SUMIFS($BI$2:$BI$2500,$W$2:$W$2500,$A1205))</f>
      </c>
      <c r="AT1205">
        <f>IF($A1205="","",SUMIFS($BJ$2:$BJ$2500,$W$2:$W$2500,$A1205))</f>
      </c>
      <c r="AU1205">
        <f>IF($A1205="","",SUMIFS($BK$2:$BK$2500,$W$2:$W$2500,$A1205))</f>
      </c>
      <c r="AV1205">
        <f>IF($A1205="","",SUMIFS($BL$2:$BL$2500,$W$2:$W$2500,$A1205))</f>
      </c>
      <c r="AW1205">
        <f>IF($A1205="","",SUMIFS($BM$2:$BM$2500,$W$2:$W$2500,$A1205))</f>
      </c>
      <c r="AX1205">
        <f>IF($A1205="","",SUMIFS($BN$2:$BN$2500,$W$2:$W$2500,$A1205))</f>
      </c>
      <c r="AY1205">
        <f>IF($A1205="","",SUMIFS($BO$2:$BO$2500,$W$2:$W$2500,$A1205))</f>
      </c>
      <c r="AZ1205">
        <f>IF($A1205="","",SUMIFS($BP$2:$BP$2500,$W$2:$W$2500,$A1205))</f>
      </c>
      <c r="BA1205">
        <f>IF($A1205="","",SUMIFS($BQ$2:$BQ$2500,$W$2:$W$2500,$A1205))</f>
      </c>
      <c r="BB1205">
        <f>IF($A1205="","",SUMIFS($BR$2:$BR$2500,$W$2:$W$2500,$A1205))</f>
      </c>
      <c r="BC1205">
        <f>IF($A1205="","",SUMIFS($BS$2:$BS$2500,$W$2:$W$2500,$A1205))</f>
      </c>
      <c r="BD1205">
        <f>IF($A1205="","",SUMIFS($BT$2:$BT$2500,$W$2:$W$2500,$A1205))</f>
      </c>
      <c r="BF1205">
        <f>IF($Z1205="","",INDEX($AO$2:$AO$2000,$Z1205))</f>
      </c>
      <c r="BG1205">
        <f>IF($Z1205="","",INDEX($AP$2:$AP$2000,$Z1205))</f>
      </c>
      <c r="BH1205">
        <f>IF($Z1205="","",INDEX($AQ$2:$AQ$2000,$Z1205))</f>
      </c>
      <c r="BI1205">
        <f>IF($Z1205="","",INDEX($AR$2:$AR$2000,$Z1205))</f>
      </c>
      <c r="BJ1205">
        <f>IF($Z1205="","",INDEX($AS$2:$AS$2000,$Z1205))</f>
      </c>
      <c r="BK1205">
        <f>IF($Z1205="","",INDEX($AT$2:$AT$2000,$Z1205))</f>
      </c>
      <c r="BL1205">
        <f>IF($Z1205="","",INDEX($AU$2:$AU$2000,$Z1205))</f>
      </c>
      <c r="BM1205">
        <f>IF($Z1205="","",INDEX($AV$2:$AV$2000,$Z1205))</f>
      </c>
      <c r="BN1205">
        <f>IF($Z1205="","",INDEX($AW$2:$AW$2000,$Z1205))</f>
      </c>
      <c r="BO1205">
        <f>IF($Z1205="","",INDEX($AX$2:$AX$2000,$Z1205))</f>
      </c>
      <c r="BP1205">
        <f>IF($Z1205="","",INDEX($AY$2:$AY$2000,$Z1205))</f>
      </c>
      <c r="BQ1205">
        <f>IF($Z1205="","",INDEX($AZ$2:$AZ$2000,$Z1205))</f>
      </c>
      <c r="BR1205">
        <f>IF($Z1205="","",INDEX($BA$2:$BA$2000,$Z1205))</f>
      </c>
      <c r="BS1205">
        <f>IF($Z1205="","",INDEX($BB$2:$BB$2000,$Z1205))</f>
      </c>
      <c r="BT1205">
        <f>IF($Z1205="","",INDEX($BC$2:$BC$2000,$Z1205))</f>
      </c>
      <c r="BV1205">
        <f>IF(OR($A1205="",$P1205&lt;&gt;"Yes",$AH1205="Yes"),"",1+N($AG1205))</f>
      </c>
      <c r="BW1205">
        <f>IF($A1205="","",COUNTIFS($W$2:$W$2500,$A1205,$BZ$2:$BZ$2500,"Yes")+COUNTIFS($X$2:$X$2500,$A1205,$BY$2:$BY$2500,"Yes"))</f>
      </c>
      <c r="BX1205">
        <f>IF(OR($A1205="",$P1205="Yes"),"",IF(N($BW1205)=0,0,1+SUMIFS($CB$2:$CB$2500,$W$2:$W$2500,$A1205)+SUMIFS($CA$2:$CA$2500,$X$2:$X$2500,$A1205)))</f>
      </c>
      <c r="BY1205" t="str">
        <f>IF($Y1205="","",INDEX($AH$2:$AH$2000,$Y1205)&amp;"")</f>
      </c>
      <c r="BZ1205" t="str">
        <f>IF($Z1205="","",INDEX($AH$2:$AH$2000,$Z1205)&amp;"")</f>
      </c>
      <c r="CA1205">
        <f>IF($Y1205="","",INDEX($BV$2:$BV$2000,$Y1205))</f>
      </c>
      <c r="CB1205">
        <f>IF($Z1205="","",INDEX($BV$2:$BV$2000,$Z1205))</f>
      </c>
    </row>
    <row r="1206">
      <c r="A1206" t="str">
        <f>IF(TRIM(INDEX(games!$A:$A,ROW()))="","",TRIM(INDEX(games!$A:$A,ROW())))</f>
      </c>
      <c r="B1206">
        <f>IF(OR($A1206="",INDEX(games!$B:$B,ROW())=""),"",INDEX(games!$B:$B,ROW()))</f>
      </c>
      <c r="C1206" t="str">
        <f>IF(OR($A1206="",INDEX(games!$C:$C,ROW())=""),"",INDEX(games!$C:$C,ROW()))</f>
      </c>
      <c r="D1206">
        <f>IF($A1206="","",COUNTIF($W$2:$W$2500,$A1206)+COUNTIF($X$2:$X$2500,$A1206))</f>
      </c>
      <c r="E1206">
        <f>IF($A1206="","",IFERROR(MATCH($C1206,$R$2:$R$5,0),0))</f>
      </c>
      <c r="F1206">
        <f>IF($A1206="","",MOD(ROW(),34))</f>
      </c>
      <c r="G1206">
        <f>IF($A1206="",NA(),IF($C1206="Action",$B1206,NA()))</f>
      </c>
      <c r="H1206">
        <f>IF($A1206="",NA(),IF($C1206="Action",1+$F1206*0.023,NA()))</f>
      </c>
      <c r="I1206">
        <f>IF($A1206="",NA(),IF($C1206="Strategy",$B1206,NA()))</f>
      </c>
      <c r="J1206">
        <f>IF($A1206="",NA(),IF($C1206="Strategy",2+$F1206*0.023,NA()))</f>
      </c>
      <c r="K1206">
        <f>IF($A1206="",NA(),IF($C1206="Deckbuilder",$B1206,NA()))</f>
      </c>
      <c r="L1206">
        <f>IF($A1206="",NA(),IF($C1206="Deckbuilder",3+$F1206*0.023,NA()))</f>
      </c>
      <c r="M1206">
        <f>IF($A1206="",NA(),IF($C1206="Traditional",$B1206,NA()))</f>
      </c>
      <c r="N1206">
        <f>IF($A1206="",NA(),IF($C1206="Traditional",4+$F1206*0.023,NA()))</f>
      </c>
      <c r="O1206">
        <f>IF($A1206="","",$D1206+ROW()/1000000)</f>
      </c>
      <c r="P1206" t="str">
        <f>IF(OR($A1206="",INDEX(games!$H:$H,ROW())=""),"",INDEX(games!$H:$H,ROW()))</f>
      </c>
      <c r="Q1206">
        <f>IF(OR($A1206="",$P1206&lt;&gt;"Yes"),"",$D1206+ROW()/1000000)</f>
      </c>
      <c r="T1206">
        <f>IF($Y1206="","",INDEX($B$2:$B$2000,$Y1206))</f>
      </c>
      <c r="U1206">
        <f>IF($Z1206="","",INDEX($B$2:$B$2000,$Z1206))</f>
      </c>
      <c r="V1206">
        <f>IF(OR($T1206="",$U1206=""),"",$U1206-$T1206)</f>
      </c>
      <c r="W1206" t="str">
        <f>IF(TRIM(INDEX(connections!$A:$A,ROW()))="","",TRIM(INDEX(connections!$A:$A,ROW())))</f>
      </c>
      <c r="X1206" t="str">
        <f>IF($W1206="","",TRIM(INDEX(connections!$B:$B,ROW())))</f>
      </c>
      <c r="Y1206">
        <f>IF($W1206="","",IFERROR(MATCH($W1206,$A$2:$A$2000,0),""))</f>
      </c>
      <c r="Z1206">
        <f>IF($X1206="","",IFERROR(MATCH($X1206,$A$2:$A$2000,0),""))</f>
      </c>
      <c r="AA1206" t="str">
        <f>IF($Y1206="","",INDEX($P$2:$P$2000,$Y1206))</f>
      </c>
      <c r="AB1206" t="str">
        <f>IF($Z1206="","",INDEX($P$2:$P$2000,$Z1206))</f>
      </c>
      <c r="AC1206">
        <f>IF(AND($AA1206="Yes",$AB1206="Yes"),1,"")</f>
      </c>
      <c r="AD1206">
        <f>IF(OR($Y1206="",$Z1206=""),"",IF(INDEX($C$2:$C$2000,$Y1206)=INDEX($C$2:$C$2000,$Z1206),0,1))</f>
      </c>
      <c r="AE1206">
        <f>IF($AC1206&lt;&gt;1,"",IF(AND(INDEX($AG$2:$AG$2000,$Y1206)=1,INDEX($AG$2:$AG$2000,$Z1206)=1),1,""))</f>
      </c>
      <c r="AG1206">
        <f>IF($A1206="","",COUNTIFS($W$2:$W$2500,$A1206,$AB$2:$AB$2500,"Yes")+COUNTIFS($X$2:$X$2500,$A1206,$AA$2:$AA$2500,"Yes"))</f>
      </c>
      <c r="AH1206" t="str">
        <f>IF(OR($P1206&lt;&gt;"Yes",N($AG1206)=0),"",IF(AND($AG1206=1,COUNTIFS($W$2:$W$2500,$A1206,$AE$2:$AE$2500,1)+COUNTIFS($X$2:$X$2500,$A1206,$AE$2:$AE$2500,1)&gt;0),"","Yes"))</f>
      </c>
      <c r="AI1206">
        <f>IF($AH1206="Yes",$AG1206,"")</f>
      </c>
      <c r="AJ1206">
        <f>IF($AI1206="","",$AI1206+ROW()/1000000)</f>
      </c>
      <c r="AK1206">
        <f>IF(OR($A1206="",$P1206="Yes",N($AG1206)=0),"",$AG1206+ROW()/1000000)</f>
      </c>
      <c r="AL1206" t="str">
        <f>IF($A1206="","",INDEX(games!$J:$J,ROW())&amp;"")</f>
      </c>
      <c r="AM1206">
        <f>IF($A1206="","",SUMPRODUCT($AO1206:$BD1206,'Map Analysis'!$AP$2^{0,1,2,3,4,5,6,7,8,9,10,11,12,13,14,15}))</f>
      </c>
      <c r="AN1206">
        <f>IF($A1206="","",$AM1206+ROW()/10000000)</f>
      </c>
      <c r="AO1206">
        <f>IF($A1206="","",COUNTIF($W$2:$W$2500,$A1206))</f>
      </c>
      <c r="AP1206">
        <f>IF($A1206="","",SUMIFS($BF$2:$BF$2500,$W$2:$W$2500,$A1206))</f>
      </c>
      <c r="AQ1206">
        <f>IF($A1206="","",SUMIFS($BG$2:$BG$2500,$W$2:$W$2500,$A1206))</f>
      </c>
      <c r="AR1206">
        <f>IF($A1206="","",SUMIFS($BH$2:$BH$2500,$W$2:$W$2500,$A1206))</f>
      </c>
      <c r="AS1206">
        <f>IF($A1206="","",SUMIFS($BI$2:$BI$2500,$W$2:$W$2500,$A1206))</f>
      </c>
      <c r="AT1206">
        <f>IF($A1206="","",SUMIFS($BJ$2:$BJ$2500,$W$2:$W$2500,$A1206))</f>
      </c>
      <c r="AU1206">
        <f>IF($A1206="","",SUMIFS($BK$2:$BK$2500,$W$2:$W$2500,$A1206))</f>
      </c>
      <c r="AV1206">
        <f>IF($A1206="","",SUMIFS($BL$2:$BL$2500,$W$2:$W$2500,$A1206))</f>
      </c>
      <c r="AW1206">
        <f>IF($A1206="","",SUMIFS($BM$2:$BM$2500,$W$2:$W$2500,$A1206))</f>
      </c>
      <c r="AX1206">
        <f>IF($A1206="","",SUMIFS($BN$2:$BN$2500,$W$2:$W$2500,$A1206))</f>
      </c>
      <c r="AY1206">
        <f>IF($A1206="","",SUMIFS($BO$2:$BO$2500,$W$2:$W$2500,$A1206))</f>
      </c>
      <c r="AZ1206">
        <f>IF($A1206="","",SUMIFS($BP$2:$BP$2500,$W$2:$W$2500,$A1206))</f>
      </c>
      <c r="BA1206">
        <f>IF($A1206="","",SUMIFS($BQ$2:$BQ$2500,$W$2:$W$2500,$A1206))</f>
      </c>
      <c r="BB1206">
        <f>IF($A1206="","",SUMIFS($BR$2:$BR$2500,$W$2:$W$2500,$A1206))</f>
      </c>
      <c r="BC1206">
        <f>IF($A1206="","",SUMIFS($BS$2:$BS$2500,$W$2:$W$2500,$A1206))</f>
      </c>
      <c r="BD1206">
        <f>IF($A1206="","",SUMIFS($BT$2:$BT$2500,$W$2:$W$2500,$A1206))</f>
      </c>
      <c r="BF1206">
        <f>IF($Z1206="","",INDEX($AO$2:$AO$2000,$Z1206))</f>
      </c>
      <c r="BG1206">
        <f>IF($Z1206="","",INDEX($AP$2:$AP$2000,$Z1206))</f>
      </c>
      <c r="BH1206">
        <f>IF($Z1206="","",INDEX($AQ$2:$AQ$2000,$Z1206))</f>
      </c>
      <c r="BI1206">
        <f>IF($Z1206="","",INDEX($AR$2:$AR$2000,$Z1206))</f>
      </c>
      <c r="BJ1206">
        <f>IF($Z1206="","",INDEX($AS$2:$AS$2000,$Z1206))</f>
      </c>
      <c r="BK1206">
        <f>IF($Z1206="","",INDEX($AT$2:$AT$2000,$Z1206))</f>
      </c>
      <c r="BL1206">
        <f>IF($Z1206="","",INDEX($AU$2:$AU$2000,$Z1206))</f>
      </c>
      <c r="BM1206">
        <f>IF($Z1206="","",INDEX($AV$2:$AV$2000,$Z1206))</f>
      </c>
      <c r="BN1206">
        <f>IF($Z1206="","",INDEX($AW$2:$AW$2000,$Z1206))</f>
      </c>
      <c r="BO1206">
        <f>IF($Z1206="","",INDEX($AX$2:$AX$2000,$Z1206))</f>
      </c>
      <c r="BP1206">
        <f>IF($Z1206="","",INDEX($AY$2:$AY$2000,$Z1206))</f>
      </c>
      <c r="BQ1206">
        <f>IF($Z1206="","",INDEX($AZ$2:$AZ$2000,$Z1206))</f>
      </c>
      <c r="BR1206">
        <f>IF($Z1206="","",INDEX($BA$2:$BA$2000,$Z1206))</f>
      </c>
      <c r="BS1206">
        <f>IF($Z1206="","",INDEX($BB$2:$BB$2000,$Z1206))</f>
      </c>
      <c r="BT1206">
        <f>IF($Z1206="","",INDEX($BC$2:$BC$2000,$Z1206))</f>
      </c>
      <c r="BV1206">
        <f>IF(OR($A1206="",$P1206&lt;&gt;"Yes",$AH1206="Yes"),"",1+N($AG1206))</f>
      </c>
      <c r="BW1206">
        <f>IF($A1206="","",COUNTIFS($W$2:$W$2500,$A1206,$BZ$2:$BZ$2500,"Yes")+COUNTIFS($X$2:$X$2500,$A1206,$BY$2:$BY$2500,"Yes"))</f>
      </c>
      <c r="BX1206">
        <f>IF(OR($A1206="",$P1206="Yes"),"",IF(N($BW1206)=0,0,1+SUMIFS($CB$2:$CB$2500,$W$2:$W$2500,$A1206)+SUMIFS($CA$2:$CA$2500,$X$2:$X$2500,$A1206)))</f>
      </c>
      <c r="BY1206" t="str">
        <f>IF($Y1206="","",INDEX($AH$2:$AH$2000,$Y1206)&amp;"")</f>
      </c>
      <c r="BZ1206" t="str">
        <f>IF($Z1206="","",INDEX($AH$2:$AH$2000,$Z1206)&amp;"")</f>
      </c>
      <c r="CA1206">
        <f>IF($Y1206="","",INDEX($BV$2:$BV$2000,$Y1206))</f>
      </c>
      <c r="CB1206">
        <f>IF($Z1206="","",INDEX($BV$2:$BV$2000,$Z1206))</f>
      </c>
    </row>
    <row r="1207">
      <c r="A1207" t="str">
        <f>IF(TRIM(INDEX(games!$A:$A,ROW()))="","",TRIM(INDEX(games!$A:$A,ROW())))</f>
      </c>
      <c r="B1207">
        <f>IF(OR($A1207="",INDEX(games!$B:$B,ROW())=""),"",INDEX(games!$B:$B,ROW()))</f>
      </c>
      <c r="C1207" t="str">
        <f>IF(OR($A1207="",INDEX(games!$C:$C,ROW())=""),"",INDEX(games!$C:$C,ROW()))</f>
      </c>
      <c r="D1207">
        <f>IF($A1207="","",COUNTIF($W$2:$W$2500,$A1207)+COUNTIF($X$2:$X$2500,$A1207))</f>
      </c>
      <c r="E1207">
        <f>IF($A1207="","",IFERROR(MATCH($C1207,$R$2:$R$5,0),0))</f>
      </c>
      <c r="F1207">
        <f>IF($A1207="","",MOD(ROW(),34))</f>
      </c>
      <c r="G1207">
        <f>IF($A1207="",NA(),IF($C1207="Action",$B1207,NA()))</f>
      </c>
      <c r="H1207">
        <f>IF($A1207="",NA(),IF($C1207="Action",1+$F1207*0.023,NA()))</f>
      </c>
      <c r="I1207">
        <f>IF($A1207="",NA(),IF($C1207="Strategy",$B1207,NA()))</f>
      </c>
      <c r="J1207">
        <f>IF($A1207="",NA(),IF($C1207="Strategy",2+$F1207*0.023,NA()))</f>
      </c>
      <c r="K1207">
        <f>IF($A1207="",NA(),IF($C1207="Deckbuilder",$B1207,NA()))</f>
      </c>
      <c r="L1207">
        <f>IF($A1207="",NA(),IF($C1207="Deckbuilder",3+$F1207*0.023,NA()))</f>
      </c>
      <c r="M1207">
        <f>IF($A1207="",NA(),IF($C1207="Traditional",$B1207,NA()))</f>
      </c>
      <c r="N1207">
        <f>IF($A1207="",NA(),IF($C1207="Traditional",4+$F1207*0.023,NA()))</f>
      </c>
      <c r="O1207">
        <f>IF($A1207="","",$D1207+ROW()/1000000)</f>
      </c>
      <c r="P1207" t="str">
        <f>IF(OR($A1207="",INDEX(games!$H:$H,ROW())=""),"",INDEX(games!$H:$H,ROW()))</f>
      </c>
      <c r="Q1207">
        <f>IF(OR($A1207="",$P1207&lt;&gt;"Yes"),"",$D1207+ROW()/1000000)</f>
      </c>
      <c r="T1207">
        <f>IF($Y1207="","",INDEX($B$2:$B$2000,$Y1207))</f>
      </c>
      <c r="U1207">
        <f>IF($Z1207="","",INDEX($B$2:$B$2000,$Z1207))</f>
      </c>
      <c r="V1207">
        <f>IF(OR($T1207="",$U1207=""),"",$U1207-$T1207)</f>
      </c>
      <c r="W1207" t="str">
        <f>IF(TRIM(INDEX(connections!$A:$A,ROW()))="","",TRIM(INDEX(connections!$A:$A,ROW())))</f>
      </c>
      <c r="X1207" t="str">
        <f>IF($W1207="","",TRIM(INDEX(connections!$B:$B,ROW())))</f>
      </c>
      <c r="Y1207">
        <f>IF($W1207="","",IFERROR(MATCH($W1207,$A$2:$A$2000,0),""))</f>
      </c>
      <c r="Z1207">
        <f>IF($X1207="","",IFERROR(MATCH($X1207,$A$2:$A$2000,0),""))</f>
      </c>
      <c r="AA1207" t="str">
        <f>IF($Y1207="","",INDEX($P$2:$P$2000,$Y1207))</f>
      </c>
      <c r="AB1207" t="str">
        <f>IF($Z1207="","",INDEX($P$2:$P$2000,$Z1207))</f>
      </c>
      <c r="AC1207">
        <f>IF(AND($AA1207="Yes",$AB1207="Yes"),1,"")</f>
      </c>
      <c r="AD1207">
        <f>IF(OR($Y1207="",$Z1207=""),"",IF(INDEX($C$2:$C$2000,$Y1207)=INDEX($C$2:$C$2000,$Z1207),0,1))</f>
      </c>
      <c r="AE1207">
        <f>IF($AC1207&lt;&gt;1,"",IF(AND(INDEX($AG$2:$AG$2000,$Y1207)=1,INDEX($AG$2:$AG$2000,$Z1207)=1),1,""))</f>
      </c>
      <c r="AG1207">
        <f>IF($A1207="","",COUNTIFS($W$2:$W$2500,$A1207,$AB$2:$AB$2500,"Yes")+COUNTIFS($X$2:$X$2500,$A1207,$AA$2:$AA$2500,"Yes"))</f>
      </c>
      <c r="AH1207" t="str">
        <f>IF(OR($P1207&lt;&gt;"Yes",N($AG1207)=0),"",IF(AND($AG1207=1,COUNTIFS($W$2:$W$2500,$A1207,$AE$2:$AE$2500,1)+COUNTIFS($X$2:$X$2500,$A1207,$AE$2:$AE$2500,1)&gt;0),"","Yes"))</f>
      </c>
      <c r="AI1207">
        <f>IF($AH1207="Yes",$AG1207,"")</f>
      </c>
      <c r="AJ1207">
        <f>IF($AI1207="","",$AI1207+ROW()/1000000)</f>
      </c>
      <c r="AK1207">
        <f>IF(OR($A1207="",$P1207="Yes",N($AG1207)=0),"",$AG1207+ROW()/1000000)</f>
      </c>
      <c r="AL1207" t="str">
        <f>IF($A1207="","",INDEX(games!$J:$J,ROW())&amp;"")</f>
      </c>
      <c r="AM1207">
        <f>IF($A1207="","",SUMPRODUCT($AO1207:$BD1207,'Map Analysis'!$AP$2^{0,1,2,3,4,5,6,7,8,9,10,11,12,13,14,15}))</f>
      </c>
      <c r="AN1207">
        <f>IF($A1207="","",$AM1207+ROW()/10000000)</f>
      </c>
      <c r="AO1207">
        <f>IF($A1207="","",COUNTIF($W$2:$W$2500,$A1207))</f>
      </c>
      <c r="AP1207">
        <f>IF($A1207="","",SUMIFS($BF$2:$BF$2500,$W$2:$W$2500,$A1207))</f>
      </c>
      <c r="AQ1207">
        <f>IF($A1207="","",SUMIFS($BG$2:$BG$2500,$W$2:$W$2500,$A1207))</f>
      </c>
      <c r="AR1207">
        <f>IF($A1207="","",SUMIFS($BH$2:$BH$2500,$W$2:$W$2500,$A1207))</f>
      </c>
      <c r="AS1207">
        <f>IF($A1207="","",SUMIFS($BI$2:$BI$2500,$W$2:$W$2500,$A1207))</f>
      </c>
      <c r="AT1207">
        <f>IF($A1207="","",SUMIFS($BJ$2:$BJ$2500,$W$2:$W$2500,$A1207))</f>
      </c>
      <c r="AU1207">
        <f>IF($A1207="","",SUMIFS($BK$2:$BK$2500,$W$2:$W$2500,$A1207))</f>
      </c>
      <c r="AV1207">
        <f>IF($A1207="","",SUMIFS($BL$2:$BL$2500,$W$2:$W$2500,$A1207))</f>
      </c>
      <c r="AW1207">
        <f>IF($A1207="","",SUMIFS($BM$2:$BM$2500,$W$2:$W$2500,$A1207))</f>
      </c>
      <c r="AX1207">
        <f>IF($A1207="","",SUMIFS($BN$2:$BN$2500,$W$2:$W$2500,$A1207))</f>
      </c>
      <c r="AY1207">
        <f>IF($A1207="","",SUMIFS($BO$2:$BO$2500,$W$2:$W$2500,$A1207))</f>
      </c>
      <c r="AZ1207">
        <f>IF($A1207="","",SUMIFS($BP$2:$BP$2500,$W$2:$W$2500,$A1207))</f>
      </c>
      <c r="BA1207">
        <f>IF($A1207="","",SUMIFS($BQ$2:$BQ$2500,$W$2:$W$2500,$A1207))</f>
      </c>
      <c r="BB1207">
        <f>IF($A1207="","",SUMIFS($BR$2:$BR$2500,$W$2:$W$2500,$A1207))</f>
      </c>
      <c r="BC1207">
        <f>IF($A1207="","",SUMIFS($BS$2:$BS$2500,$W$2:$W$2500,$A1207))</f>
      </c>
      <c r="BD1207">
        <f>IF($A1207="","",SUMIFS($BT$2:$BT$2500,$W$2:$W$2500,$A1207))</f>
      </c>
      <c r="BF1207">
        <f>IF($Z1207="","",INDEX($AO$2:$AO$2000,$Z1207))</f>
      </c>
      <c r="BG1207">
        <f>IF($Z1207="","",INDEX($AP$2:$AP$2000,$Z1207))</f>
      </c>
      <c r="BH1207">
        <f>IF($Z1207="","",INDEX($AQ$2:$AQ$2000,$Z1207))</f>
      </c>
      <c r="BI1207">
        <f>IF($Z1207="","",INDEX($AR$2:$AR$2000,$Z1207))</f>
      </c>
      <c r="BJ1207">
        <f>IF($Z1207="","",INDEX($AS$2:$AS$2000,$Z1207))</f>
      </c>
      <c r="BK1207">
        <f>IF($Z1207="","",INDEX($AT$2:$AT$2000,$Z1207))</f>
      </c>
      <c r="BL1207">
        <f>IF($Z1207="","",INDEX($AU$2:$AU$2000,$Z1207))</f>
      </c>
      <c r="BM1207">
        <f>IF($Z1207="","",INDEX($AV$2:$AV$2000,$Z1207))</f>
      </c>
      <c r="BN1207">
        <f>IF($Z1207="","",INDEX($AW$2:$AW$2000,$Z1207))</f>
      </c>
      <c r="BO1207">
        <f>IF($Z1207="","",INDEX($AX$2:$AX$2000,$Z1207))</f>
      </c>
      <c r="BP1207">
        <f>IF($Z1207="","",INDEX($AY$2:$AY$2000,$Z1207))</f>
      </c>
      <c r="BQ1207">
        <f>IF($Z1207="","",INDEX($AZ$2:$AZ$2000,$Z1207))</f>
      </c>
      <c r="BR1207">
        <f>IF($Z1207="","",INDEX($BA$2:$BA$2000,$Z1207))</f>
      </c>
      <c r="BS1207">
        <f>IF($Z1207="","",INDEX($BB$2:$BB$2000,$Z1207))</f>
      </c>
      <c r="BT1207">
        <f>IF($Z1207="","",INDEX($BC$2:$BC$2000,$Z1207))</f>
      </c>
      <c r="BV1207">
        <f>IF(OR($A1207="",$P1207&lt;&gt;"Yes",$AH1207="Yes"),"",1+N($AG1207))</f>
      </c>
      <c r="BW1207">
        <f>IF($A1207="","",COUNTIFS($W$2:$W$2500,$A1207,$BZ$2:$BZ$2500,"Yes")+COUNTIFS($X$2:$X$2500,$A1207,$BY$2:$BY$2500,"Yes"))</f>
      </c>
      <c r="BX1207">
        <f>IF(OR($A1207="",$P1207="Yes"),"",IF(N($BW1207)=0,0,1+SUMIFS($CB$2:$CB$2500,$W$2:$W$2500,$A1207)+SUMIFS($CA$2:$CA$2500,$X$2:$X$2500,$A1207)))</f>
      </c>
      <c r="BY1207" t="str">
        <f>IF($Y1207="","",INDEX($AH$2:$AH$2000,$Y1207)&amp;"")</f>
      </c>
      <c r="BZ1207" t="str">
        <f>IF($Z1207="","",INDEX($AH$2:$AH$2000,$Z1207)&amp;"")</f>
      </c>
      <c r="CA1207">
        <f>IF($Y1207="","",INDEX($BV$2:$BV$2000,$Y1207))</f>
      </c>
      <c r="CB1207">
        <f>IF($Z1207="","",INDEX($BV$2:$BV$2000,$Z1207))</f>
      </c>
    </row>
    <row r="1208">
      <c r="A1208" t="str">
        <f>IF(TRIM(INDEX(games!$A:$A,ROW()))="","",TRIM(INDEX(games!$A:$A,ROW())))</f>
      </c>
      <c r="B1208">
        <f>IF(OR($A1208="",INDEX(games!$B:$B,ROW())=""),"",INDEX(games!$B:$B,ROW()))</f>
      </c>
      <c r="C1208" t="str">
        <f>IF(OR($A1208="",INDEX(games!$C:$C,ROW())=""),"",INDEX(games!$C:$C,ROW()))</f>
      </c>
      <c r="D1208">
        <f>IF($A1208="","",COUNTIF($W$2:$W$2500,$A1208)+COUNTIF($X$2:$X$2500,$A1208))</f>
      </c>
      <c r="E1208">
        <f>IF($A1208="","",IFERROR(MATCH($C1208,$R$2:$R$5,0),0))</f>
      </c>
      <c r="F1208">
        <f>IF($A1208="","",MOD(ROW(),34))</f>
      </c>
      <c r="G1208">
        <f>IF($A1208="",NA(),IF($C1208="Action",$B1208,NA()))</f>
      </c>
      <c r="H1208">
        <f>IF($A1208="",NA(),IF($C1208="Action",1+$F1208*0.023,NA()))</f>
      </c>
      <c r="I1208">
        <f>IF($A1208="",NA(),IF($C1208="Strategy",$B1208,NA()))</f>
      </c>
      <c r="J1208">
        <f>IF($A1208="",NA(),IF($C1208="Strategy",2+$F1208*0.023,NA()))</f>
      </c>
      <c r="K1208">
        <f>IF($A1208="",NA(),IF($C1208="Deckbuilder",$B1208,NA()))</f>
      </c>
      <c r="L1208">
        <f>IF($A1208="",NA(),IF($C1208="Deckbuilder",3+$F1208*0.023,NA()))</f>
      </c>
      <c r="M1208">
        <f>IF($A1208="",NA(),IF($C1208="Traditional",$B1208,NA()))</f>
      </c>
      <c r="N1208">
        <f>IF($A1208="",NA(),IF($C1208="Traditional",4+$F1208*0.023,NA()))</f>
      </c>
      <c r="O1208">
        <f>IF($A1208="","",$D1208+ROW()/1000000)</f>
      </c>
      <c r="P1208" t="str">
        <f>IF(OR($A1208="",INDEX(games!$H:$H,ROW())=""),"",INDEX(games!$H:$H,ROW()))</f>
      </c>
      <c r="Q1208">
        <f>IF(OR($A1208="",$P1208&lt;&gt;"Yes"),"",$D1208+ROW()/1000000)</f>
      </c>
      <c r="T1208">
        <f>IF($Y1208="","",INDEX($B$2:$B$2000,$Y1208))</f>
      </c>
      <c r="U1208">
        <f>IF($Z1208="","",INDEX($B$2:$B$2000,$Z1208))</f>
      </c>
      <c r="V1208">
        <f>IF(OR($T1208="",$U1208=""),"",$U1208-$T1208)</f>
      </c>
      <c r="W1208" t="str">
        <f>IF(TRIM(INDEX(connections!$A:$A,ROW()))="","",TRIM(INDEX(connections!$A:$A,ROW())))</f>
      </c>
      <c r="X1208" t="str">
        <f>IF($W1208="","",TRIM(INDEX(connections!$B:$B,ROW())))</f>
      </c>
      <c r="Y1208">
        <f>IF($W1208="","",IFERROR(MATCH($W1208,$A$2:$A$2000,0),""))</f>
      </c>
      <c r="Z1208">
        <f>IF($X1208="","",IFERROR(MATCH($X1208,$A$2:$A$2000,0),""))</f>
      </c>
      <c r="AA1208" t="str">
        <f>IF($Y1208="","",INDEX($P$2:$P$2000,$Y1208))</f>
      </c>
      <c r="AB1208" t="str">
        <f>IF($Z1208="","",INDEX($P$2:$P$2000,$Z1208))</f>
      </c>
      <c r="AC1208">
        <f>IF(AND($AA1208="Yes",$AB1208="Yes"),1,"")</f>
      </c>
      <c r="AD1208">
        <f>IF(OR($Y1208="",$Z1208=""),"",IF(INDEX($C$2:$C$2000,$Y1208)=INDEX($C$2:$C$2000,$Z1208),0,1))</f>
      </c>
      <c r="AE1208">
        <f>IF($AC1208&lt;&gt;1,"",IF(AND(INDEX($AG$2:$AG$2000,$Y1208)=1,INDEX($AG$2:$AG$2000,$Z1208)=1),1,""))</f>
      </c>
      <c r="AG1208">
        <f>IF($A1208="","",COUNTIFS($W$2:$W$2500,$A1208,$AB$2:$AB$2500,"Yes")+COUNTIFS($X$2:$X$2500,$A1208,$AA$2:$AA$2500,"Yes"))</f>
      </c>
      <c r="AH1208" t="str">
        <f>IF(OR($P1208&lt;&gt;"Yes",N($AG1208)=0),"",IF(AND($AG1208=1,COUNTIFS($W$2:$W$2500,$A1208,$AE$2:$AE$2500,1)+COUNTIFS($X$2:$X$2500,$A1208,$AE$2:$AE$2500,1)&gt;0),"","Yes"))</f>
      </c>
      <c r="AI1208">
        <f>IF($AH1208="Yes",$AG1208,"")</f>
      </c>
      <c r="AJ1208">
        <f>IF($AI1208="","",$AI1208+ROW()/1000000)</f>
      </c>
      <c r="AK1208">
        <f>IF(OR($A1208="",$P1208="Yes",N($AG1208)=0),"",$AG1208+ROW()/1000000)</f>
      </c>
      <c r="AL1208" t="str">
        <f>IF($A1208="","",INDEX(games!$J:$J,ROW())&amp;"")</f>
      </c>
      <c r="AM1208">
        <f>IF($A1208="","",SUMPRODUCT($AO1208:$BD1208,'Map Analysis'!$AP$2^{0,1,2,3,4,5,6,7,8,9,10,11,12,13,14,15}))</f>
      </c>
      <c r="AN1208">
        <f>IF($A1208="","",$AM1208+ROW()/10000000)</f>
      </c>
      <c r="AO1208">
        <f>IF($A1208="","",COUNTIF($W$2:$W$2500,$A1208))</f>
      </c>
      <c r="AP1208">
        <f>IF($A1208="","",SUMIFS($BF$2:$BF$2500,$W$2:$W$2500,$A1208))</f>
      </c>
      <c r="AQ1208">
        <f>IF($A1208="","",SUMIFS($BG$2:$BG$2500,$W$2:$W$2500,$A1208))</f>
      </c>
      <c r="AR1208">
        <f>IF($A1208="","",SUMIFS($BH$2:$BH$2500,$W$2:$W$2500,$A1208))</f>
      </c>
      <c r="AS1208">
        <f>IF($A1208="","",SUMIFS($BI$2:$BI$2500,$W$2:$W$2500,$A1208))</f>
      </c>
      <c r="AT1208">
        <f>IF($A1208="","",SUMIFS($BJ$2:$BJ$2500,$W$2:$W$2500,$A1208))</f>
      </c>
      <c r="AU1208">
        <f>IF($A1208="","",SUMIFS($BK$2:$BK$2500,$W$2:$W$2500,$A1208))</f>
      </c>
      <c r="AV1208">
        <f>IF($A1208="","",SUMIFS($BL$2:$BL$2500,$W$2:$W$2500,$A1208))</f>
      </c>
      <c r="AW1208">
        <f>IF($A1208="","",SUMIFS($BM$2:$BM$2500,$W$2:$W$2500,$A1208))</f>
      </c>
      <c r="AX1208">
        <f>IF($A1208="","",SUMIFS($BN$2:$BN$2500,$W$2:$W$2500,$A1208))</f>
      </c>
      <c r="AY1208">
        <f>IF($A1208="","",SUMIFS($BO$2:$BO$2500,$W$2:$W$2500,$A1208))</f>
      </c>
      <c r="AZ1208">
        <f>IF($A1208="","",SUMIFS($BP$2:$BP$2500,$W$2:$W$2500,$A1208))</f>
      </c>
      <c r="BA1208">
        <f>IF($A1208="","",SUMIFS($BQ$2:$BQ$2500,$W$2:$W$2500,$A1208))</f>
      </c>
      <c r="BB1208">
        <f>IF($A1208="","",SUMIFS($BR$2:$BR$2500,$W$2:$W$2500,$A1208))</f>
      </c>
      <c r="BC1208">
        <f>IF($A1208="","",SUMIFS($BS$2:$BS$2500,$W$2:$W$2500,$A1208))</f>
      </c>
      <c r="BD1208">
        <f>IF($A1208="","",SUMIFS($BT$2:$BT$2500,$W$2:$W$2500,$A1208))</f>
      </c>
      <c r="BF1208">
        <f>IF($Z1208="","",INDEX($AO$2:$AO$2000,$Z1208))</f>
      </c>
      <c r="BG1208">
        <f>IF($Z1208="","",INDEX($AP$2:$AP$2000,$Z1208))</f>
      </c>
      <c r="BH1208">
        <f>IF($Z1208="","",INDEX($AQ$2:$AQ$2000,$Z1208))</f>
      </c>
      <c r="BI1208">
        <f>IF($Z1208="","",INDEX($AR$2:$AR$2000,$Z1208))</f>
      </c>
      <c r="BJ1208">
        <f>IF($Z1208="","",INDEX($AS$2:$AS$2000,$Z1208))</f>
      </c>
      <c r="BK1208">
        <f>IF($Z1208="","",INDEX($AT$2:$AT$2000,$Z1208))</f>
      </c>
      <c r="BL1208">
        <f>IF($Z1208="","",INDEX($AU$2:$AU$2000,$Z1208))</f>
      </c>
      <c r="BM1208">
        <f>IF($Z1208="","",INDEX($AV$2:$AV$2000,$Z1208))</f>
      </c>
      <c r="BN1208">
        <f>IF($Z1208="","",INDEX($AW$2:$AW$2000,$Z1208))</f>
      </c>
      <c r="BO1208">
        <f>IF($Z1208="","",INDEX($AX$2:$AX$2000,$Z1208))</f>
      </c>
      <c r="BP1208">
        <f>IF($Z1208="","",INDEX($AY$2:$AY$2000,$Z1208))</f>
      </c>
      <c r="BQ1208">
        <f>IF($Z1208="","",INDEX($AZ$2:$AZ$2000,$Z1208))</f>
      </c>
      <c r="BR1208">
        <f>IF($Z1208="","",INDEX($BA$2:$BA$2000,$Z1208))</f>
      </c>
      <c r="BS1208">
        <f>IF($Z1208="","",INDEX($BB$2:$BB$2000,$Z1208))</f>
      </c>
      <c r="BT1208">
        <f>IF($Z1208="","",INDEX($BC$2:$BC$2000,$Z1208))</f>
      </c>
      <c r="BV1208">
        <f>IF(OR($A1208="",$P1208&lt;&gt;"Yes",$AH1208="Yes"),"",1+N($AG1208))</f>
      </c>
      <c r="BW1208">
        <f>IF($A1208="","",COUNTIFS($W$2:$W$2500,$A1208,$BZ$2:$BZ$2500,"Yes")+COUNTIFS($X$2:$X$2500,$A1208,$BY$2:$BY$2500,"Yes"))</f>
      </c>
      <c r="BX1208">
        <f>IF(OR($A1208="",$P1208="Yes"),"",IF(N($BW1208)=0,0,1+SUMIFS($CB$2:$CB$2500,$W$2:$W$2500,$A1208)+SUMIFS($CA$2:$CA$2500,$X$2:$X$2500,$A1208)))</f>
      </c>
      <c r="BY1208" t="str">
        <f>IF($Y1208="","",INDEX($AH$2:$AH$2000,$Y1208)&amp;"")</f>
      </c>
      <c r="BZ1208" t="str">
        <f>IF($Z1208="","",INDEX($AH$2:$AH$2000,$Z1208)&amp;"")</f>
      </c>
      <c r="CA1208">
        <f>IF($Y1208="","",INDEX($BV$2:$BV$2000,$Y1208))</f>
      </c>
      <c r="CB1208">
        <f>IF($Z1208="","",INDEX($BV$2:$BV$2000,$Z1208))</f>
      </c>
    </row>
    <row r="1209">
      <c r="A1209" t="str">
        <f>IF(TRIM(INDEX(games!$A:$A,ROW()))="","",TRIM(INDEX(games!$A:$A,ROW())))</f>
      </c>
      <c r="B1209">
        <f>IF(OR($A1209="",INDEX(games!$B:$B,ROW())=""),"",INDEX(games!$B:$B,ROW()))</f>
      </c>
      <c r="C1209" t="str">
        <f>IF(OR($A1209="",INDEX(games!$C:$C,ROW())=""),"",INDEX(games!$C:$C,ROW()))</f>
      </c>
      <c r="D1209">
        <f>IF($A1209="","",COUNTIF($W$2:$W$2500,$A1209)+COUNTIF($X$2:$X$2500,$A1209))</f>
      </c>
      <c r="E1209">
        <f>IF($A1209="","",IFERROR(MATCH($C1209,$R$2:$R$5,0),0))</f>
      </c>
      <c r="F1209">
        <f>IF($A1209="","",MOD(ROW(),34))</f>
      </c>
      <c r="G1209">
        <f>IF($A1209="",NA(),IF($C1209="Action",$B1209,NA()))</f>
      </c>
      <c r="H1209">
        <f>IF($A1209="",NA(),IF($C1209="Action",1+$F1209*0.023,NA()))</f>
      </c>
      <c r="I1209">
        <f>IF($A1209="",NA(),IF($C1209="Strategy",$B1209,NA()))</f>
      </c>
      <c r="J1209">
        <f>IF($A1209="",NA(),IF($C1209="Strategy",2+$F1209*0.023,NA()))</f>
      </c>
      <c r="K1209">
        <f>IF($A1209="",NA(),IF($C1209="Deckbuilder",$B1209,NA()))</f>
      </c>
      <c r="L1209">
        <f>IF($A1209="",NA(),IF($C1209="Deckbuilder",3+$F1209*0.023,NA()))</f>
      </c>
      <c r="M1209">
        <f>IF($A1209="",NA(),IF($C1209="Traditional",$B1209,NA()))</f>
      </c>
      <c r="N1209">
        <f>IF($A1209="",NA(),IF($C1209="Traditional",4+$F1209*0.023,NA()))</f>
      </c>
      <c r="O1209">
        <f>IF($A1209="","",$D1209+ROW()/1000000)</f>
      </c>
      <c r="P1209" t="str">
        <f>IF(OR($A1209="",INDEX(games!$H:$H,ROW())=""),"",INDEX(games!$H:$H,ROW()))</f>
      </c>
      <c r="Q1209">
        <f>IF(OR($A1209="",$P1209&lt;&gt;"Yes"),"",$D1209+ROW()/1000000)</f>
      </c>
      <c r="T1209">
        <f>IF($Y1209="","",INDEX($B$2:$B$2000,$Y1209))</f>
      </c>
      <c r="U1209">
        <f>IF($Z1209="","",INDEX($B$2:$B$2000,$Z1209))</f>
      </c>
      <c r="V1209">
        <f>IF(OR($T1209="",$U1209=""),"",$U1209-$T1209)</f>
      </c>
      <c r="W1209" t="str">
        <f>IF(TRIM(INDEX(connections!$A:$A,ROW()))="","",TRIM(INDEX(connections!$A:$A,ROW())))</f>
      </c>
      <c r="X1209" t="str">
        <f>IF($W1209="","",TRIM(INDEX(connections!$B:$B,ROW())))</f>
      </c>
      <c r="Y1209">
        <f>IF($W1209="","",IFERROR(MATCH($W1209,$A$2:$A$2000,0),""))</f>
      </c>
      <c r="Z1209">
        <f>IF($X1209="","",IFERROR(MATCH($X1209,$A$2:$A$2000,0),""))</f>
      </c>
      <c r="AA1209" t="str">
        <f>IF($Y1209="","",INDEX($P$2:$P$2000,$Y1209))</f>
      </c>
      <c r="AB1209" t="str">
        <f>IF($Z1209="","",INDEX($P$2:$P$2000,$Z1209))</f>
      </c>
      <c r="AC1209">
        <f>IF(AND($AA1209="Yes",$AB1209="Yes"),1,"")</f>
      </c>
      <c r="AD1209">
        <f>IF(OR($Y1209="",$Z1209=""),"",IF(INDEX($C$2:$C$2000,$Y1209)=INDEX($C$2:$C$2000,$Z1209),0,1))</f>
      </c>
      <c r="AE1209">
        <f>IF($AC1209&lt;&gt;1,"",IF(AND(INDEX($AG$2:$AG$2000,$Y1209)=1,INDEX($AG$2:$AG$2000,$Z1209)=1),1,""))</f>
      </c>
      <c r="AG1209">
        <f>IF($A1209="","",COUNTIFS($W$2:$W$2500,$A1209,$AB$2:$AB$2500,"Yes")+COUNTIFS($X$2:$X$2500,$A1209,$AA$2:$AA$2500,"Yes"))</f>
      </c>
      <c r="AH1209" t="str">
        <f>IF(OR($P1209&lt;&gt;"Yes",N($AG1209)=0),"",IF(AND($AG1209=1,COUNTIFS($W$2:$W$2500,$A1209,$AE$2:$AE$2500,1)+COUNTIFS($X$2:$X$2500,$A1209,$AE$2:$AE$2500,1)&gt;0),"","Yes"))</f>
      </c>
      <c r="AI1209">
        <f>IF($AH1209="Yes",$AG1209,"")</f>
      </c>
      <c r="AJ1209">
        <f>IF($AI1209="","",$AI1209+ROW()/1000000)</f>
      </c>
      <c r="AK1209">
        <f>IF(OR($A1209="",$P1209="Yes",N($AG1209)=0),"",$AG1209+ROW()/1000000)</f>
      </c>
      <c r="AL1209" t="str">
        <f>IF($A1209="","",INDEX(games!$J:$J,ROW())&amp;"")</f>
      </c>
      <c r="AM1209">
        <f>IF($A1209="","",SUMPRODUCT($AO1209:$BD1209,'Map Analysis'!$AP$2^{0,1,2,3,4,5,6,7,8,9,10,11,12,13,14,15}))</f>
      </c>
      <c r="AN1209">
        <f>IF($A1209="","",$AM1209+ROW()/10000000)</f>
      </c>
      <c r="AO1209">
        <f>IF($A1209="","",COUNTIF($W$2:$W$2500,$A1209))</f>
      </c>
      <c r="AP1209">
        <f>IF($A1209="","",SUMIFS($BF$2:$BF$2500,$W$2:$W$2500,$A1209))</f>
      </c>
      <c r="AQ1209">
        <f>IF($A1209="","",SUMIFS($BG$2:$BG$2500,$W$2:$W$2500,$A1209))</f>
      </c>
      <c r="AR1209">
        <f>IF($A1209="","",SUMIFS($BH$2:$BH$2500,$W$2:$W$2500,$A1209))</f>
      </c>
      <c r="AS1209">
        <f>IF($A1209="","",SUMIFS($BI$2:$BI$2500,$W$2:$W$2500,$A1209))</f>
      </c>
      <c r="AT1209">
        <f>IF($A1209="","",SUMIFS($BJ$2:$BJ$2500,$W$2:$W$2500,$A1209))</f>
      </c>
      <c r="AU1209">
        <f>IF($A1209="","",SUMIFS($BK$2:$BK$2500,$W$2:$W$2500,$A1209))</f>
      </c>
      <c r="AV1209">
        <f>IF($A1209="","",SUMIFS($BL$2:$BL$2500,$W$2:$W$2500,$A1209))</f>
      </c>
      <c r="AW1209">
        <f>IF($A1209="","",SUMIFS($BM$2:$BM$2500,$W$2:$W$2500,$A1209))</f>
      </c>
      <c r="AX1209">
        <f>IF($A1209="","",SUMIFS($BN$2:$BN$2500,$W$2:$W$2500,$A1209))</f>
      </c>
      <c r="AY1209">
        <f>IF($A1209="","",SUMIFS($BO$2:$BO$2500,$W$2:$W$2500,$A1209))</f>
      </c>
      <c r="AZ1209">
        <f>IF($A1209="","",SUMIFS($BP$2:$BP$2500,$W$2:$W$2500,$A1209))</f>
      </c>
      <c r="BA1209">
        <f>IF($A1209="","",SUMIFS($BQ$2:$BQ$2500,$W$2:$W$2500,$A1209))</f>
      </c>
      <c r="BB1209">
        <f>IF($A1209="","",SUMIFS($BR$2:$BR$2500,$W$2:$W$2500,$A1209))</f>
      </c>
      <c r="BC1209">
        <f>IF($A1209="","",SUMIFS($BS$2:$BS$2500,$W$2:$W$2500,$A1209))</f>
      </c>
      <c r="BD1209">
        <f>IF($A1209="","",SUMIFS($BT$2:$BT$2500,$W$2:$W$2500,$A1209))</f>
      </c>
      <c r="BF1209">
        <f>IF($Z1209="","",INDEX($AO$2:$AO$2000,$Z1209))</f>
      </c>
      <c r="BG1209">
        <f>IF($Z1209="","",INDEX($AP$2:$AP$2000,$Z1209))</f>
      </c>
      <c r="BH1209">
        <f>IF($Z1209="","",INDEX($AQ$2:$AQ$2000,$Z1209))</f>
      </c>
      <c r="BI1209">
        <f>IF($Z1209="","",INDEX($AR$2:$AR$2000,$Z1209))</f>
      </c>
      <c r="BJ1209">
        <f>IF($Z1209="","",INDEX($AS$2:$AS$2000,$Z1209))</f>
      </c>
      <c r="BK1209">
        <f>IF($Z1209="","",INDEX($AT$2:$AT$2000,$Z1209))</f>
      </c>
      <c r="BL1209">
        <f>IF($Z1209="","",INDEX($AU$2:$AU$2000,$Z1209))</f>
      </c>
      <c r="BM1209">
        <f>IF($Z1209="","",INDEX($AV$2:$AV$2000,$Z1209))</f>
      </c>
      <c r="BN1209">
        <f>IF($Z1209="","",INDEX($AW$2:$AW$2000,$Z1209))</f>
      </c>
      <c r="BO1209">
        <f>IF($Z1209="","",INDEX($AX$2:$AX$2000,$Z1209))</f>
      </c>
      <c r="BP1209">
        <f>IF($Z1209="","",INDEX($AY$2:$AY$2000,$Z1209))</f>
      </c>
      <c r="BQ1209">
        <f>IF($Z1209="","",INDEX($AZ$2:$AZ$2000,$Z1209))</f>
      </c>
      <c r="BR1209">
        <f>IF($Z1209="","",INDEX($BA$2:$BA$2000,$Z1209))</f>
      </c>
      <c r="BS1209">
        <f>IF($Z1209="","",INDEX($BB$2:$BB$2000,$Z1209))</f>
      </c>
      <c r="BT1209">
        <f>IF($Z1209="","",INDEX($BC$2:$BC$2000,$Z1209))</f>
      </c>
      <c r="BV1209">
        <f>IF(OR($A1209="",$P1209&lt;&gt;"Yes",$AH1209="Yes"),"",1+N($AG1209))</f>
      </c>
      <c r="BW1209">
        <f>IF($A1209="","",COUNTIFS($W$2:$W$2500,$A1209,$BZ$2:$BZ$2500,"Yes")+COUNTIFS($X$2:$X$2500,$A1209,$BY$2:$BY$2500,"Yes"))</f>
      </c>
      <c r="BX1209">
        <f>IF(OR($A1209="",$P1209="Yes"),"",IF(N($BW1209)=0,0,1+SUMIFS($CB$2:$CB$2500,$W$2:$W$2500,$A1209)+SUMIFS($CA$2:$CA$2500,$X$2:$X$2500,$A1209)))</f>
      </c>
      <c r="BY1209" t="str">
        <f>IF($Y1209="","",INDEX($AH$2:$AH$2000,$Y1209)&amp;"")</f>
      </c>
      <c r="BZ1209" t="str">
        <f>IF($Z1209="","",INDEX($AH$2:$AH$2000,$Z1209)&amp;"")</f>
      </c>
      <c r="CA1209">
        <f>IF($Y1209="","",INDEX($BV$2:$BV$2000,$Y1209))</f>
      </c>
      <c r="CB1209">
        <f>IF($Z1209="","",INDEX($BV$2:$BV$2000,$Z1209))</f>
      </c>
    </row>
    <row r="1210">
      <c r="A1210" t="str">
        <f>IF(TRIM(INDEX(games!$A:$A,ROW()))="","",TRIM(INDEX(games!$A:$A,ROW())))</f>
      </c>
      <c r="B1210">
        <f>IF(OR($A1210="",INDEX(games!$B:$B,ROW())=""),"",INDEX(games!$B:$B,ROW()))</f>
      </c>
      <c r="C1210" t="str">
        <f>IF(OR($A1210="",INDEX(games!$C:$C,ROW())=""),"",INDEX(games!$C:$C,ROW()))</f>
      </c>
      <c r="D1210">
        <f>IF($A1210="","",COUNTIF($W$2:$W$2500,$A1210)+COUNTIF($X$2:$X$2500,$A1210))</f>
      </c>
      <c r="E1210">
        <f>IF($A1210="","",IFERROR(MATCH($C1210,$R$2:$R$5,0),0))</f>
      </c>
      <c r="F1210">
        <f>IF($A1210="","",MOD(ROW(),34))</f>
      </c>
      <c r="G1210">
        <f>IF($A1210="",NA(),IF($C1210="Action",$B1210,NA()))</f>
      </c>
      <c r="H1210">
        <f>IF($A1210="",NA(),IF($C1210="Action",1+$F1210*0.023,NA()))</f>
      </c>
      <c r="I1210">
        <f>IF($A1210="",NA(),IF($C1210="Strategy",$B1210,NA()))</f>
      </c>
      <c r="J1210">
        <f>IF($A1210="",NA(),IF($C1210="Strategy",2+$F1210*0.023,NA()))</f>
      </c>
      <c r="K1210">
        <f>IF($A1210="",NA(),IF($C1210="Deckbuilder",$B1210,NA()))</f>
      </c>
      <c r="L1210">
        <f>IF($A1210="",NA(),IF($C1210="Deckbuilder",3+$F1210*0.023,NA()))</f>
      </c>
      <c r="M1210">
        <f>IF($A1210="",NA(),IF($C1210="Traditional",$B1210,NA()))</f>
      </c>
      <c r="N1210">
        <f>IF($A1210="",NA(),IF($C1210="Traditional",4+$F1210*0.023,NA()))</f>
      </c>
      <c r="O1210">
        <f>IF($A1210="","",$D1210+ROW()/1000000)</f>
      </c>
      <c r="P1210" t="str">
        <f>IF(OR($A1210="",INDEX(games!$H:$H,ROW())=""),"",INDEX(games!$H:$H,ROW()))</f>
      </c>
      <c r="Q1210">
        <f>IF(OR($A1210="",$P1210&lt;&gt;"Yes"),"",$D1210+ROW()/1000000)</f>
      </c>
      <c r="T1210">
        <f>IF($Y1210="","",INDEX($B$2:$B$2000,$Y1210))</f>
      </c>
      <c r="U1210">
        <f>IF($Z1210="","",INDEX($B$2:$B$2000,$Z1210))</f>
      </c>
      <c r="V1210">
        <f>IF(OR($T1210="",$U1210=""),"",$U1210-$T1210)</f>
      </c>
      <c r="W1210" t="str">
        <f>IF(TRIM(INDEX(connections!$A:$A,ROW()))="","",TRIM(INDEX(connections!$A:$A,ROW())))</f>
      </c>
      <c r="X1210" t="str">
        <f>IF($W1210="","",TRIM(INDEX(connections!$B:$B,ROW())))</f>
      </c>
      <c r="Y1210">
        <f>IF($W1210="","",IFERROR(MATCH($W1210,$A$2:$A$2000,0),""))</f>
      </c>
      <c r="Z1210">
        <f>IF($X1210="","",IFERROR(MATCH($X1210,$A$2:$A$2000,0),""))</f>
      </c>
      <c r="AA1210" t="str">
        <f>IF($Y1210="","",INDEX($P$2:$P$2000,$Y1210))</f>
      </c>
      <c r="AB1210" t="str">
        <f>IF($Z1210="","",INDEX($P$2:$P$2000,$Z1210))</f>
      </c>
      <c r="AC1210">
        <f>IF(AND($AA1210="Yes",$AB1210="Yes"),1,"")</f>
      </c>
      <c r="AD1210">
        <f>IF(OR($Y1210="",$Z1210=""),"",IF(INDEX($C$2:$C$2000,$Y1210)=INDEX($C$2:$C$2000,$Z1210),0,1))</f>
      </c>
      <c r="AE1210">
        <f>IF($AC1210&lt;&gt;1,"",IF(AND(INDEX($AG$2:$AG$2000,$Y1210)=1,INDEX($AG$2:$AG$2000,$Z1210)=1),1,""))</f>
      </c>
      <c r="AG1210">
        <f>IF($A1210="","",COUNTIFS($W$2:$W$2500,$A1210,$AB$2:$AB$2500,"Yes")+COUNTIFS($X$2:$X$2500,$A1210,$AA$2:$AA$2500,"Yes"))</f>
      </c>
      <c r="AH1210" t="str">
        <f>IF(OR($P1210&lt;&gt;"Yes",N($AG1210)=0),"",IF(AND($AG1210=1,COUNTIFS($W$2:$W$2500,$A1210,$AE$2:$AE$2500,1)+COUNTIFS($X$2:$X$2500,$A1210,$AE$2:$AE$2500,1)&gt;0),"","Yes"))</f>
      </c>
      <c r="AI1210">
        <f>IF($AH1210="Yes",$AG1210,"")</f>
      </c>
      <c r="AJ1210">
        <f>IF($AI1210="","",$AI1210+ROW()/1000000)</f>
      </c>
      <c r="AK1210">
        <f>IF(OR($A1210="",$P1210="Yes",N($AG1210)=0),"",$AG1210+ROW()/1000000)</f>
      </c>
      <c r="AL1210" t="str">
        <f>IF($A1210="","",INDEX(games!$J:$J,ROW())&amp;"")</f>
      </c>
      <c r="AM1210">
        <f>IF($A1210="","",SUMPRODUCT($AO1210:$BD1210,'Map Analysis'!$AP$2^{0,1,2,3,4,5,6,7,8,9,10,11,12,13,14,15}))</f>
      </c>
      <c r="AN1210">
        <f>IF($A1210="","",$AM1210+ROW()/10000000)</f>
      </c>
      <c r="AO1210">
        <f>IF($A1210="","",COUNTIF($W$2:$W$2500,$A1210))</f>
      </c>
      <c r="AP1210">
        <f>IF($A1210="","",SUMIFS($BF$2:$BF$2500,$W$2:$W$2500,$A1210))</f>
      </c>
      <c r="AQ1210">
        <f>IF($A1210="","",SUMIFS($BG$2:$BG$2500,$W$2:$W$2500,$A1210))</f>
      </c>
      <c r="AR1210">
        <f>IF($A1210="","",SUMIFS($BH$2:$BH$2500,$W$2:$W$2500,$A1210))</f>
      </c>
      <c r="AS1210">
        <f>IF($A1210="","",SUMIFS($BI$2:$BI$2500,$W$2:$W$2500,$A1210))</f>
      </c>
      <c r="AT1210">
        <f>IF($A1210="","",SUMIFS($BJ$2:$BJ$2500,$W$2:$W$2500,$A1210))</f>
      </c>
      <c r="AU1210">
        <f>IF($A1210="","",SUMIFS($BK$2:$BK$2500,$W$2:$W$2500,$A1210))</f>
      </c>
      <c r="AV1210">
        <f>IF($A1210="","",SUMIFS($BL$2:$BL$2500,$W$2:$W$2500,$A1210))</f>
      </c>
      <c r="AW1210">
        <f>IF($A1210="","",SUMIFS($BM$2:$BM$2500,$W$2:$W$2500,$A1210))</f>
      </c>
      <c r="AX1210">
        <f>IF($A1210="","",SUMIFS($BN$2:$BN$2500,$W$2:$W$2500,$A1210))</f>
      </c>
      <c r="AY1210">
        <f>IF($A1210="","",SUMIFS($BO$2:$BO$2500,$W$2:$W$2500,$A1210))</f>
      </c>
      <c r="AZ1210">
        <f>IF($A1210="","",SUMIFS($BP$2:$BP$2500,$W$2:$W$2500,$A1210))</f>
      </c>
      <c r="BA1210">
        <f>IF($A1210="","",SUMIFS($BQ$2:$BQ$2500,$W$2:$W$2500,$A1210))</f>
      </c>
      <c r="BB1210">
        <f>IF($A1210="","",SUMIFS($BR$2:$BR$2500,$W$2:$W$2500,$A1210))</f>
      </c>
      <c r="BC1210">
        <f>IF($A1210="","",SUMIFS($BS$2:$BS$2500,$W$2:$W$2500,$A1210))</f>
      </c>
      <c r="BD1210">
        <f>IF($A1210="","",SUMIFS($BT$2:$BT$2500,$W$2:$W$2500,$A1210))</f>
      </c>
      <c r="BF1210">
        <f>IF($Z1210="","",INDEX($AO$2:$AO$2000,$Z1210))</f>
      </c>
      <c r="BG1210">
        <f>IF($Z1210="","",INDEX($AP$2:$AP$2000,$Z1210))</f>
      </c>
      <c r="BH1210">
        <f>IF($Z1210="","",INDEX($AQ$2:$AQ$2000,$Z1210))</f>
      </c>
      <c r="BI1210">
        <f>IF($Z1210="","",INDEX($AR$2:$AR$2000,$Z1210))</f>
      </c>
      <c r="BJ1210">
        <f>IF($Z1210="","",INDEX($AS$2:$AS$2000,$Z1210))</f>
      </c>
      <c r="BK1210">
        <f>IF($Z1210="","",INDEX($AT$2:$AT$2000,$Z1210))</f>
      </c>
      <c r="BL1210">
        <f>IF($Z1210="","",INDEX($AU$2:$AU$2000,$Z1210))</f>
      </c>
      <c r="BM1210">
        <f>IF($Z1210="","",INDEX($AV$2:$AV$2000,$Z1210))</f>
      </c>
      <c r="BN1210">
        <f>IF($Z1210="","",INDEX($AW$2:$AW$2000,$Z1210))</f>
      </c>
      <c r="BO1210">
        <f>IF($Z1210="","",INDEX($AX$2:$AX$2000,$Z1210))</f>
      </c>
      <c r="BP1210">
        <f>IF($Z1210="","",INDEX($AY$2:$AY$2000,$Z1210))</f>
      </c>
      <c r="BQ1210">
        <f>IF($Z1210="","",INDEX($AZ$2:$AZ$2000,$Z1210))</f>
      </c>
      <c r="BR1210">
        <f>IF($Z1210="","",INDEX($BA$2:$BA$2000,$Z1210))</f>
      </c>
      <c r="BS1210">
        <f>IF($Z1210="","",INDEX($BB$2:$BB$2000,$Z1210))</f>
      </c>
      <c r="BT1210">
        <f>IF($Z1210="","",INDEX($BC$2:$BC$2000,$Z1210))</f>
      </c>
      <c r="BV1210">
        <f>IF(OR($A1210="",$P1210&lt;&gt;"Yes",$AH1210="Yes"),"",1+N($AG1210))</f>
      </c>
      <c r="BW1210">
        <f>IF($A1210="","",COUNTIFS($W$2:$W$2500,$A1210,$BZ$2:$BZ$2500,"Yes")+COUNTIFS($X$2:$X$2500,$A1210,$BY$2:$BY$2500,"Yes"))</f>
      </c>
      <c r="BX1210">
        <f>IF(OR($A1210="",$P1210="Yes"),"",IF(N($BW1210)=0,0,1+SUMIFS($CB$2:$CB$2500,$W$2:$W$2500,$A1210)+SUMIFS($CA$2:$CA$2500,$X$2:$X$2500,$A1210)))</f>
      </c>
      <c r="BY1210" t="str">
        <f>IF($Y1210="","",INDEX($AH$2:$AH$2000,$Y1210)&amp;"")</f>
      </c>
      <c r="BZ1210" t="str">
        <f>IF($Z1210="","",INDEX($AH$2:$AH$2000,$Z1210)&amp;"")</f>
      </c>
      <c r="CA1210">
        <f>IF($Y1210="","",INDEX($BV$2:$BV$2000,$Y1210))</f>
      </c>
      <c r="CB1210">
        <f>IF($Z1210="","",INDEX($BV$2:$BV$2000,$Z1210))</f>
      </c>
    </row>
    <row r="1211">
      <c r="A1211" t="str">
        <f>IF(TRIM(INDEX(games!$A:$A,ROW()))="","",TRIM(INDEX(games!$A:$A,ROW())))</f>
      </c>
      <c r="B1211">
        <f>IF(OR($A1211="",INDEX(games!$B:$B,ROW())=""),"",INDEX(games!$B:$B,ROW()))</f>
      </c>
      <c r="C1211" t="str">
        <f>IF(OR($A1211="",INDEX(games!$C:$C,ROW())=""),"",INDEX(games!$C:$C,ROW()))</f>
      </c>
      <c r="D1211">
        <f>IF($A1211="","",COUNTIF($W$2:$W$2500,$A1211)+COUNTIF($X$2:$X$2500,$A1211))</f>
      </c>
      <c r="E1211">
        <f>IF($A1211="","",IFERROR(MATCH($C1211,$R$2:$R$5,0),0))</f>
      </c>
      <c r="F1211">
        <f>IF($A1211="","",MOD(ROW(),34))</f>
      </c>
      <c r="G1211">
        <f>IF($A1211="",NA(),IF($C1211="Action",$B1211,NA()))</f>
      </c>
      <c r="H1211">
        <f>IF($A1211="",NA(),IF($C1211="Action",1+$F1211*0.023,NA()))</f>
      </c>
      <c r="I1211">
        <f>IF($A1211="",NA(),IF($C1211="Strategy",$B1211,NA()))</f>
      </c>
      <c r="J1211">
        <f>IF($A1211="",NA(),IF($C1211="Strategy",2+$F1211*0.023,NA()))</f>
      </c>
      <c r="K1211">
        <f>IF($A1211="",NA(),IF($C1211="Deckbuilder",$B1211,NA()))</f>
      </c>
      <c r="L1211">
        <f>IF($A1211="",NA(),IF($C1211="Deckbuilder",3+$F1211*0.023,NA()))</f>
      </c>
      <c r="M1211">
        <f>IF($A1211="",NA(),IF($C1211="Traditional",$B1211,NA()))</f>
      </c>
      <c r="N1211">
        <f>IF($A1211="",NA(),IF($C1211="Traditional",4+$F1211*0.023,NA()))</f>
      </c>
      <c r="O1211">
        <f>IF($A1211="","",$D1211+ROW()/1000000)</f>
      </c>
      <c r="P1211" t="str">
        <f>IF(OR($A1211="",INDEX(games!$H:$H,ROW())=""),"",INDEX(games!$H:$H,ROW()))</f>
      </c>
      <c r="Q1211">
        <f>IF(OR($A1211="",$P1211&lt;&gt;"Yes"),"",$D1211+ROW()/1000000)</f>
      </c>
      <c r="T1211">
        <f>IF($Y1211="","",INDEX($B$2:$B$2000,$Y1211))</f>
      </c>
      <c r="U1211">
        <f>IF($Z1211="","",INDEX($B$2:$B$2000,$Z1211))</f>
      </c>
      <c r="V1211">
        <f>IF(OR($T1211="",$U1211=""),"",$U1211-$T1211)</f>
      </c>
      <c r="W1211" t="str">
        <f>IF(TRIM(INDEX(connections!$A:$A,ROW()))="","",TRIM(INDEX(connections!$A:$A,ROW())))</f>
      </c>
      <c r="X1211" t="str">
        <f>IF($W1211="","",TRIM(INDEX(connections!$B:$B,ROW())))</f>
      </c>
      <c r="Y1211">
        <f>IF($W1211="","",IFERROR(MATCH($W1211,$A$2:$A$2000,0),""))</f>
      </c>
      <c r="Z1211">
        <f>IF($X1211="","",IFERROR(MATCH($X1211,$A$2:$A$2000,0),""))</f>
      </c>
      <c r="AA1211" t="str">
        <f>IF($Y1211="","",INDEX($P$2:$P$2000,$Y1211))</f>
      </c>
      <c r="AB1211" t="str">
        <f>IF($Z1211="","",INDEX($P$2:$P$2000,$Z1211))</f>
      </c>
      <c r="AC1211">
        <f>IF(AND($AA1211="Yes",$AB1211="Yes"),1,"")</f>
      </c>
      <c r="AD1211">
        <f>IF(OR($Y1211="",$Z1211=""),"",IF(INDEX($C$2:$C$2000,$Y1211)=INDEX($C$2:$C$2000,$Z1211),0,1))</f>
      </c>
      <c r="AE1211">
        <f>IF($AC1211&lt;&gt;1,"",IF(AND(INDEX($AG$2:$AG$2000,$Y1211)=1,INDEX($AG$2:$AG$2000,$Z1211)=1),1,""))</f>
      </c>
      <c r="AG1211">
        <f>IF($A1211="","",COUNTIFS($W$2:$W$2500,$A1211,$AB$2:$AB$2500,"Yes")+COUNTIFS($X$2:$X$2500,$A1211,$AA$2:$AA$2500,"Yes"))</f>
      </c>
      <c r="AH1211" t="str">
        <f>IF(OR($P1211&lt;&gt;"Yes",N($AG1211)=0),"",IF(AND($AG1211=1,COUNTIFS($W$2:$W$2500,$A1211,$AE$2:$AE$2500,1)+COUNTIFS($X$2:$X$2500,$A1211,$AE$2:$AE$2500,1)&gt;0),"","Yes"))</f>
      </c>
      <c r="AI1211">
        <f>IF($AH1211="Yes",$AG1211,"")</f>
      </c>
      <c r="AJ1211">
        <f>IF($AI1211="","",$AI1211+ROW()/1000000)</f>
      </c>
      <c r="AK1211">
        <f>IF(OR($A1211="",$P1211="Yes",N($AG1211)=0),"",$AG1211+ROW()/1000000)</f>
      </c>
      <c r="AL1211" t="str">
        <f>IF($A1211="","",INDEX(games!$J:$J,ROW())&amp;"")</f>
      </c>
      <c r="AM1211">
        <f>IF($A1211="","",SUMPRODUCT($AO1211:$BD1211,'Map Analysis'!$AP$2^{0,1,2,3,4,5,6,7,8,9,10,11,12,13,14,15}))</f>
      </c>
      <c r="AN1211">
        <f>IF($A1211="","",$AM1211+ROW()/10000000)</f>
      </c>
      <c r="AO1211">
        <f>IF($A1211="","",COUNTIF($W$2:$W$2500,$A1211))</f>
      </c>
      <c r="AP1211">
        <f>IF($A1211="","",SUMIFS($BF$2:$BF$2500,$W$2:$W$2500,$A1211))</f>
      </c>
      <c r="AQ1211">
        <f>IF($A1211="","",SUMIFS($BG$2:$BG$2500,$W$2:$W$2500,$A1211))</f>
      </c>
      <c r="AR1211">
        <f>IF($A1211="","",SUMIFS($BH$2:$BH$2500,$W$2:$W$2500,$A1211))</f>
      </c>
      <c r="AS1211">
        <f>IF($A1211="","",SUMIFS($BI$2:$BI$2500,$W$2:$W$2500,$A1211))</f>
      </c>
      <c r="AT1211">
        <f>IF($A1211="","",SUMIFS($BJ$2:$BJ$2500,$W$2:$W$2500,$A1211))</f>
      </c>
      <c r="AU1211">
        <f>IF($A1211="","",SUMIFS($BK$2:$BK$2500,$W$2:$W$2500,$A1211))</f>
      </c>
      <c r="AV1211">
        <f>IF($A1211="","",SUMIFS($BL$2:$BL$2500,$W$2:$W$2500,$A1211))</f>
      </c>
      <c r="AW1211">
        <f>IF($A1211="","",SUMIFS($BM$2:$BM$2500,$W$2:$W$2500,$A1211))</f>
      </c>
      <c r="AX1211">
        <f>IF($A1211="","",SUMIFS($BN$2:$BN$2500,$W$2:$W$2500,$A1211))</f>
      </c>
      <c r="AY1211">
        <f>IF($A1211="","",SUMIFS($BO$2:$BO$2500,$W$2:$W$2500,$A1211))</f>
      </c>
      <c r="AZ1211">
        <f>IF($A1211="","",SUMIFS($BP$2:$BP$2500,$W$2:$W$2500,$A1211))</f>
      </c>
      <c r="BA1211">
        <f>IF($A1211="","",SUMIFS($BQ$2:$BQ$2500,$W$2:$W$2500,$A1211))</f>
      </c>
      <c r="BB1211">
        <f>IF($A1211="","",SUMIFS($BR$2:$BR$2500,$W$2:$W$2500,$A1211))</f>
      </c>
      <c r="BC1211">
        <f>IF($A1211="","",SUMIFS($BS$2:$BS$2500,$W$2:$W$2500,$A1211))</f>
      </c>
      <c r="BD1211">
        <f>IF($A1211="","",SUMIFS($BT$2:$BT$2500,$W$2:$W$2500,$A1211))</f>
      </c>
      <c r="BF1211">
        <f>IF($Z1211="","",INDEX($AO$2:$AO$2000,$Z1211))</f>
      </c>
      <c r="BG1211">
        <f>IF($Z1211="","",INDEX($AP$2:$AP$2000,$Z1211))</f>
      </c>
      <c r="BH1211">
        <f>IF($Z1211="","",INDEX($AQ$2:$AQ$2000,$Z1211))</f>
      </c>
      <c r="BI1211">
        <f>IF($Z1211="","",INDEX($AR$2:$AR$2000,$Z1211))</f>
      </c>
      <c r="BJ1211">
        <f>IF($Z1211="","",INDEX($AS$2:$AS$2000,$Z1211))</f>
      </c>
      <c r="BK1211">
        <f>IF($Z1211="","",INDEX($AT$2:$AT$2000,$Z1211))</f>
      </c>
      <c r="BL1211">
        <f>IF($Z1211="","",INDEX($AU$2:$AU$2000,$Z1211))</f>
      </c>
      <c r="BM1211">
        <f>IF($Z1211="","",INDEX($AV$2:$AV$2000,$Z1211))</f>
      </c>
      <c r="BN1211">
        <f>IF($Z1211="","",INDEX($AW$2:$AW$2000,$Z1211))</f>
      </c>
      <c r="BO1211">
        <f>IF($Z1211="","",INDEX($AX$2:$AX$2000,$Z1211))</f>
      </c>
      <c r="BP1211">
        <f>IF($Z1211="","",INDEX($AY$2:$AY$2000,$Z1211))</f>
      </c>
      <c r="BQ1211">
        <f>IF($Z1211="","",INDEX($AZ$2:$AZ$2000,$Z1211))</f>
      </c>
      <c r="BR1211">
        <f>IF($Z1211="","",INDEX($BA$2:$BA$2000,$Z1211))</f>
      </c>
      <c r="BS1211">
        <f>IF($Z1211="","",INDEX($BB$2:$BB$2000,$Z1211))</f>
      </c>
      <c r="BT1211">
        <f>IF($Z1211="","",INDEX($BC$2:$BC$2000,$Z1211))</f>
      </c>
      <c r="BV1211">
        <f>IF(OR($A1211="",$P1211&lt;&gt;"Yes",$AH1211="Yes"),"",1+N($AG1211))</f>
      </c>
      <c r="BW1211">
        <f>IF($A1211="","",COUNTIFS($W$2:$W$2500,$A1211,$BZ$2:$BZ$2500,"Yes")+COUNTIFS($X$2:$X$2500,$A1211,$BY$2:$BY$2500,"Yes"))</f>
      </c>
      <c r="BX1211">
        <f>IF(OR($A1211="",$P1211="Yes"),"",IF(N($BW1211)=0,0,1+SUMIFS($CB$2:$CB$2500,$W$2:$W$2500,$A1211)+SUMIFS($CA$2:$CA$2500,$X$2:$X$2500,$A1211)))</f>
      </c>
      <c r="BY1211" t="str">
        <f>IF($Y1211="","",INDEX($AH$2:$AH$2000,$Y1211)&amp;"")</f>
      </c>
      <c r="BZ1211" t="str">
        <f>IF($Z1211="","",INDEX($AH$2:$AH$2000,$Z1211)&amp;"")</f>
      </c>
      <c r="CA1211">
        <f>IF($Y1211="","",INDEX($BV$2:$BV$2000,$Y1211))</f>
      </c>
      <c r="CB1211">
        <f>IF($Z1211="","",INDEX($BV$2:$BV$2000,$Z1211))</f>
      </c>
    </row>
    <row r="1212">
      <c r="A1212" t="str">
        <f>IF(TRIM(INDEX(games!$A:$A,ROW()))="","",TRIM(INDEX(games!$A:$A,ROW())))</f>
      </c>
      <c r="B1212">
        <f>IF(OR($A1212="",INDEX(games!$B:$B,ROW())=""),"",INDEX(games!$B:$B,ROW()))</f>
      </c>
      <c r="C1212" t="str">
        <f>IF(OR($A1212="",INDEX(games!$C:$C,ROW())=""),"",INDEX(games!$C:$C,ROW()))</f>
      </c>
      <c r="D1212">
        <f>IF($A1212="","",COUNTIF($W$2:$W$2500,$A1212)+COUNTIF($X$2:$X$2500,$A1212))</f>
      </c>
      <c r="E1212">
        <f>IF($A1212="","",IFERROR(MATCH($C1212,$R$2:$R$5,0),0))</f>
      </c>
      <c r="F1212">
        <f>IF($A1212="","",MOD(ROW(),34))</f>
      </c>
      <c r="G1212">
        <f>IF($A1212="",NA(),IF($C1212="Action",$B1212,NA()))</f>
      </c>
      <c r="H1212">
        <f>IF($A1212="",NA(),IF($C1212="Action",1+$F1212*0.023,NA()))</f>
      </c>
      <c r="I1212">
        <f>IF($A1212="",NA(),IF($C1212="Strategy",$B1212,NA()))</f>
      </c>
      <c r="J1212">
        <f>IF($A1212="",NA(),IF($C1212="Strategy",2+$F1212*0.023,NA()))</f>
      </c>
      <c r="K1212">
        <f>IF($A1212="",NA(),IF($C1212="Deckbuilder",$B1212,NA()))</f>
      </c>
      <c r="L1212">
        <f>IF($A1212="",NA(),IF($C1212="Deckbuilder",3+$F1212*0.023,NA()))</f>
      </c>
      <c r="M1212">
        <f>IF($A1212="",NA(),IF($C1212="Traditional",$B1212,NA()))</f>
      </c>
      <c r="N1212">
        <f>IF($A1212="",NA(),IF($C1212="Traditional",4+$F1212*0.023,NA()))</f>
      </c>
      <c r="O1212">
        <f>IF($A1212="","",$D1212+ROW()/1000000)</f>
      </c>
      <c r="P1212" t="str">
        <f>IF(OR($A1212="",INDEX(games!$H:$H,ROW())=""),"",INDEX(games!$H:$H,ROW()))</f>
      </c>
      <c r="Q1212">
        <f>IF(OR($A1212="",$P1212&lt;&gt;"Yes"),"",$D1212+ROW()/1000000)</f>
      </c>
      <c r="T1212">
        <f>IF($Y1212="","",INDEX($B$2:$B$2000,$Y1212))</f>
      </c>
      <c r="U1212">
        <f>IF($Z1212="","",INDEX($B$2:$B$2000,$Z1212))</f>
      </c>
      <c r="V1212">
        <f>IF(OR($T1212="",$U1212=""),"",$U1212-$T1212)</f>
      </c>
      <c r="W1212" t="str">
        <f>IF(TRIM(INDEX(connections!$A:$A,ROW()))="","",TRIM(INDEX(connections!$A:$A,ROW())))</f>
      </c>
      <c r="X1212" t="str">
        <f>IF($W1212="","",TRIM(INDEX(connections!$B:$B,ROW())))</f>
      </c>
      <c r="Y1212">
        <f>IF($W1212="","",IFERROR(MATCH($W1212,$A$2:$A$2000,0),""))</f>
      </c>
      <c r="Z1212">
        <f>IF($X1212="","",IFERROR(MATCH($X1212,$A$2:$A$2000,0),""))</f>
      </c>
      <c r="AA1212" t="str">
        <f>IF($Y1212="","",INDEX($P$2:$P$2000,$Y1212))</f>
      </c>
      <c r="AB1212" t="str">
        <f>IF($Z1212="","",INDEX($P$2:$P$2000,$Z1212))</f>
      </c>
      <c r="AC1212">
        <f>IF(AND($AA1212="Yes",$AB1212="Yes"),1,"")</f>
      </c>
      <c r="AD1212">
        <f>IF(OR($Y1212="",$Z1212=""),"",IF(INDEX($C$2:$C$2000,$Y1212)=INDEX($C$2:$C$2000,$Z1212),0,1))</f>
      </c>
      <c r="AE1212">
        <f>IF($AC1212&lt;&gt;1,"",IF(AND(INDEX($AG$2:$AG$2000,$Y1212)=1,INDEX($AG$2:$AG$2000,$Z1212)=1),1,""))</f>
      </c>
      <c r="AG1212">
        <f>IF($A1212="","",COUNTIFS($W$2:$W$2500,$A1212,$AB$2:$AB$2500,"Yes")+COUNTIFS($X$2:$X$2500,$A1212,$AA$2:$AA$2500,"Yes"))</f>
      </c>
      <c r="AH1212" t="str">
        <f>IF(OR($P1212&lt;&gt;"Yes",N($AG1212)=0),"",IF(AND($AG1212=1,COUNTIFS($W$2:$W$2500,$A1212,$AE$2:$AE$2500,1)+COUNTIFS($X$2:$X$2500,$A1212,$AE$2:$AE$2500,1)&gt;0),"","Yes"))</f>
      </c>
      <c r="AI1212">
        <f>IF($AH1212="Yes",$AG1212,"")</f>
      </c>
      <c r="AJ1212">
        <f>IF($AI1212="","",$AI1212+ROW()/1000000)</f>
      </c>
      <c r="AK1212">
        <f>IF(OR($A1212="",$P1212="Yes",N($AG1212)=0),"",$AG1212+ROW()/1000000)</f>
      </c>
      <c r="AL1212" t="str">
        <f>IF($A1212="","",INDEX(games!$J:$J,ROW())&amp;"")</f>
      </c>
      <c r="AM1212">
        <f>IF($A1212="","",SUMPRODUCT($AO1212:$BD1212,'Map Analysis'!$AP$2^{0,1,2,3,4,5,6,7,8,9,10,11,12,13,14,15}))</f>
      </c>
      <c r="AN1212">
        <f>IF($A1212="","",$AM1212+ROW()/10000000)</f>
      </c>
      <c r="AO1212">
        <f>IF($A1212="","",COUNTIF($W$2:$W$2500,$A1212))</f>
      </c>
      <c r="AP1212">
        <f>IF($A1212="","",SUMIFS($BF$2:$BF$2500,$W$2:$W$2500,$A1212))</f>
      </c>
      <c r="AQ1212">
        <f>IF($A1212="","",SUMIFS($BG$2:$BG$2500,$W$2:$W$2500,$A1212))</f>
      </c>
      <c r="AR1212">
        <f>IF($A1212="","",SUMIFS($BH$2:$BH$2500,$W$2:$W$2500,$A1212))</f>
      </c>
      <c r="AS1212">
        <f>IF($A1212="","",SUMIFS($BI$2:$BI$2500,$W$2:$W$2500,$A1212))</f>
      </c>
      <c r="AT1212">
        <f>IF($A1212="","",SUMIFS($BJ$2:$BJ$2500,$W$2:$W$2500,$A1212))</f>
      </c>
      <c r="AU1212">
        <f>IF($A1212="","",SUMIFS($BK$2:$BK$2500,$W$2:$W$2500,$A1212))</f>
      </c>
      <c r="AV1212">
        <f>IF($A1212="","",SUMIFS($BL$2:$BL$2500,$W$2:$W$2500,$A1212))</f>
      </c>
      <c r="AW1212">
        <f>IF($A1212="","",SUMIFS($BM$2:$BM$2500,$W$2:$W$2500,$A1212))</f>
      </c>
      <c r="AX1212">
        <f>IF($A1212="","",SUMIFS($BN$2:$BN$2500,$W$2:$W$2500,$A1212))</f>
      </c>
      <c r="AY1212">
        <f>IF($A1212="","",SUMIFS($BO$2:$BO$2500,$W$2:$W$2500,$A1212))</f>
      </c>
      <c r="AZ1212">
        <f>IF($A1212="","",SUMIFS($BP$2:$BP$2500,$W$2:$W$2500,$A1212))</f>
      </c>
      <c r="BA1212">
        <f>IF($A1212="","",SUMIFS($BQ$2:$BQ$2500,$W$2:$W$2500,$A1212))</f>
      </c>
      <c r="BB1212">
        <f>IF($A1212="","",SUMIFS($BR$2:$BR$2500,$W$2:$W$2500,$A1212))</f>
      </c>
      <c r="BC1212">
        <f>IF($A1212="","",SUMIFS($BS$2:$BS$2500,$W$2:$W$2500,$A1212))</f>
      </c>
      <c r="BD1212">
        <f>IF($A1212="","",SUMIFS($BT$2:$BT$2500,$W$2:$W$2500,$A1212))</f>
      </c>
      <c r="BF1212">
        <f>IF($Z1212="","",INDEX($AO$2:$AO$2000,$Z1212))</f>
      </c>
      <c r="BG1212">
        <f>IF($Z1212="","",INDEX($AP$2:$AP$2000,$Z1212))</f>
      </c>
      <c r="BH1212">
        <f>IF($Z1212="","",INDEX($AQ$2:$AQ$2000,$Z1212))</f>
      </c>
      <c r="BI1212">
        <f>IF($Z1212="","",INDEX($AR$2:$AR$2000,$Z1212))</f>
      </c>
      <c r="BJ1212">
        <f>IF($Z1212="","",INDEX($AS$2:$AS$2000,$Z1212))</f>
      </c>
      <c r="BK1212">
        <f>IF($Z1212="","",INDEX($AT$2:$AT$2000,$Z1212))</f>
      </c>
      <c r="BL1212">
        <f>IF($Z1212="","",INDEX($AU$2:$AU$2000,$Z1212))</f>
      </c>
      <c r="BM1212">
        <f>IF($Z1212="","",INDEX($AV$2:$AV$2000,$Z1212))</f>
      </c>
      <c r="BN1212">
        <f>IF($Z1212="","",INDEX($AW$2:$AW$2000,$Z1212))</f>
      </c>
      <c r="BO1212">
        <f>IF($Z1212="","",INDEX($AX$2:$AX$2000,$Z1212))</f>
      </c>
      <c r="BP1212">
        <f>IF($Z1212="","",INDEX($AY$2:$AY$2000,$Z1212))</f>
      </c>
      <c r="BQ1212">
        <f>IF($Z1212="","",INDEX($AZ$2:$AZ$2000,$Z1212))</f>
      </c>
      <c r="BR1212">
        <f>IF($Z1212="","",INDEX($BA$2:$BA$2000,$Z1212))</f>
      </c>
      <c r="BS1212">
        <f>IF($Z1212="","",INDEX($BB$2:$BB$2000,$Z1212))</f>
      </c>
      <c r="BT1212">
        <f>IF($Z1212="","",INDEX($BC$2:$BC$2000,$Z1212))</f>
      </c>
      <c r="BV1212">
        <f>IF(OR($A1212="",$P1212&lt;&gt;"Yes",$AH1212="Yes"),"",1+N($AG1212))</f>
      </c>
      <c r="BW1212">
        <f>IF($A1212="","",COUNTIFS($W$2:$W$2500,$A1212,$BZ$2:$BZ$2500,"Yes")+COUNTIFS($X$2:$X$2500,$A1212,$BY$2:$BY$2500,"Yes"))</f>
      </c>
      <c r="BX1212">
        <f>IF(OR($A1212="",$P1212="Yes"),"",IF(N($BW1212)=0,0,1+SUMIFS($CB$2:$CB$2500,$W$2:$W$2500,$A1212)+SUMIFS($CA$2:$CA$2500,$X$2:$X$2500,$A1212)))</f>
      </c>
      <c r="BY1212" t="str">
        <f>IF($Y1212="","",INDEX($AH$2:$AH$2000,$Y1212)&amp;"")</f>
      </c>
      <c r="BZ1212" t="str">
        <f>IF($Z1212="","",INDEX($AH$2:$AH$2000,$Z1212)&amp;"")</f>
      </c>
      <c r="CA1212">
        <f>IF($Y1212="","",INDEX($BV$2:$BV$2000,$Y1212))</f>
      </c>
      <c r="CB1212">
        <f>IF($Z1212="","",INDEX($BV$2:$BV$2000,$Z1212))</f>
      </c>
    </row>
    <row r="1213">
      <c r="A1213" t="str">
        <f>IF(TRIM(INDEX(games!$A:$A,ROW()))="","",TRIM(INDEX(games!$A:$A,ROW())))</f>
      </c>
      <c r="B1213">
        <f>IF(OR($A1213="",INDEX(games!$B:$B,ROW())=""),"",INDEX(games!$B:$B,ROW()))</f>
      </c>
      <c r="C1213" t="str">
        <f>IF(OR($A1213="",INDEX(games!$C:$C,ROW())=""),"",INDEX(games!$C:$C,ROW()))</f>
      </c>
      <c r="D1213">
        <f>IF($A1213="","",COUNTIF($W$2:$W$2500,$A1213)+COUNTIF($X$2:$X$2500,$A1213))</f>
      </c>
      <c r="E1213">
        <f>IF($A1213="","",IFERROR(MATCH($C1213,$R$2:$R$5,0),0))</f>
      </c>
      <c r="F1213">
        <f>IF($A1213="","",MOD(ROW(),34))</f>
      </c>
      <c r="G1213">
        <f>IF($A1213="",NA(),IF($C1213="Action",$B1213,NA()))</f>
      </c>
      <c r="H1213">
        <f>IF($A1213="",NA(),IF($C1213="Action",1+$F1213*0.023,NA()))</f>
      </c>
      <c r="I1213">
        <f>IF($A1213="",NA(),IF($C1213="Strategy",$B1213,NA()))</f>
      </c>
      <c r="J1213">
        <f>IF($A1213="",NA(),IF($C1213="Strategy",2+$F1213*0.023,NA()))</f>
      </c>
      <c r="K1213">
        <f>IF($A1213="",NA(),IF($C1213="Deckbuilder",$B1213,NA()))</f>
      </c>
      <c r="L1213">
        <f>IF($A1213="",NA(),IF($C1213="Deckbuilder",3+$F1213*0.023,NA()))</f>
      </c>
      <c r="M1213">
        <f>IF($A1213="",NA(),IF($C1213="Traditional",$B1213,NA()))</f>
      </c>
      <c r="N1213">
        <f>IF($A1213="",NA(),IF($C1213="Traditional",4+$F1213*0.023,NA()))</f>
      </c>
      <c r="O1213">
        <f>IF($A1213="","",$D1213+ROW()/1000000)</f>
      </c>
      <c r="P1213" t="str">
        <f>IF(OR($A1213="",INDEX(games!$H:$H,ROW())=""),"",INDEX(games!$H:$H,ROW()))</f>
      </c>
      <c r="Q1213">
        <f>IF(OR($A1213="",$P1213&lt;&gt;"Yes"),"",$D1213+ROW()/1000000)</f>
      </c>
      <c r="T1213">
        <f>IF($Y1213="","",INDEX($B$2:$B$2000,$Y1213))</f>
      </c>
      <c r="U1213">
        <f>IF($Z1213="","",INDEX($B$2:$B$2000,$Z1213))</f>
      </c>
      <c r="V1213">
        <f>IF(OR($T1213="",$U1213=""),"",$U1213-$T1213)</f>
      </c>
      <c r="W1213" t="str">
        <f>IF(TRIM(INDEX(connections!$A:$A,ROW()))="","",TRIM(INDEX(connections!$A:$A,ROW())))</f>
      </c>
      <c r="X1213" t="str">
        <f>IF($W1213="","",TRIM(INDEX(connections!$B:$B,ROW())))</f>
      </c>
      <c r="Y1213">
        <f>IF($W1213="","",IFERROR(MATCH($W1213,$A$2:$A$2000,0),""))</f>
      </c>
      <c r="Z1213">
        <f>IF($X1213="","",IFERROR(MATCH($X1213,$A$2:$A$2000,0),""))</f>
      </c>
      <c r="AA1213" t="str">
        <f>IF($Y1213="","",INDEX($P$2:$P$2000,$Y1213))</f>
      </c>
      <c r="AB1213" t="str">
        <f>IF($Z1213="","",INDEX($P$2:$P$2000,$Z1213))</f>
      </c>
      <c r="AC1213">
        <f>IF(AND($AA1213="Yes",$AB1213="Yes"),1,"")</f>
      </c>
      <c r="AD1213">
        <f>IF(OR($Y1213="",$Z1213=""),"",IF(INDEX($C$2:$C$2000,$Y1213)=INDEX($C$2:$C$2000,$Z1213),0,1))</f>
      </c>
      <c r="AE1213">
        <f>IF($AC1213&lt;&gt;1,"",IF(AND(INDEX($AG$2:$AG$2000,$Y1213)=1,INDEX($AG$2:$AG$2000,$Z1213)=1),1,""))</f>
      </c>
      <c r="AG1213">
        <f>IF($A1213="","",COUNTIFS($W$2:$W$2500,$A1213,$AB$2:$AB$2500,"Yes")+COUNTIFS($X$2:$X$2500,$A1213,$AA$2:$AA$2500,"Yes"))</f>
      </c>
      <c r="AH1213" t="str">
        <f>IF(OR($P1213&lt;&gt;"Yes",N($AG1213)=0),"",IF(AND($AG1213=1,COUNTIFS($W$2:$W$2500,$A1213,$AE$2:$AE$2500,1)+COUNTIFS($X$2:$X$2500,$A1213,$AE$2:$AE$2500,1)&gt;0),"","Yes"))</f>
      </c>
      <c r="AI1213">
        <f>IF($AH1213="Yes",$AG1213,"")</f>
      </c>
      <c r="AJ1213">
        <f>IF($AI1213="","",$AI1213+ROW()/1000000)</f>
      </c>
      <c r="AK1213">
        <f>IF(OR($A1213="",$P1213="Yes",N($AG1213)=0),"",$AG1213+ROW()/1000000)</f>
      </c>
      <c r="AL1213" t="str">
        <f>IF($A1213="","",INDEX(games!$J:$J,ROW())&amp;"")</f>
      </c>
      <c r="AM1213">
        <f>IF($A1213="","",SUMPRODUCT($AO1213:$BD1213,'Map Analysis'!$AP$2^{0,1,2,3,4,5,6,7,8,9,10,11,12,13,14,15}))</f>
      </c>
      <c r="AN1213">
        <f>IF($A1213="","",$AM1213+ROW()/10000000)</f>
      </c>
      <c r="AO1213">
        <f>IF($A1213="","",COUNTIF($W$2:$W$2500,$A1213))</f>
      </c>
      <c r="AP1213">
        <f>IF($A1213="","",SUMIFS($BF$2:$BF$2500,$W$2:$W$2500,$A1213))</f>
      </c>
      <c r="AQ1213">
        <f>IF($A1213="","",SUMIFS($BG$2:$BG$2500,$W$2:$W$2500,$A1213))</f>
      </c>
      <c r="AR1213">
        <f>IF($A1213="","",SUMIFS($BH$2:$BH$2500,$W$2:$W$2500,$A1213))</f>
      </c>
      <c r="AS1213">
        <f>IF($A1213="","",SUMIFS($BI$2:$BI$2500,$W$2:$W$2500,$A1213))</f>
      </c>
      <c r="AT1213">
        <f>IF($A1213="","",SUMIFS($BJ$2:$BJ$2500,$W$2:$W$2500,$A1213))</f>
      </c>
      <c r="AU1213">
        <f>IF($A1213="","",SUMIFS($BK$2:$BK$2500,$W$2:$W$2500,$A1213))</f>
      </c>
      <c r="AV1213">
        <f>IF($A1213="","",SUMIFS($BL$2:$BL$2500,$W$2:$W$2500,$A1213))</f>
      </c>
      <c r="AW1213">
        <f>IF($A1213="","",SUMIFS($BM$2:$BM$2500,$W$2:$W$2500,$A1213))</f>
      </c>
      <c r="AX1213">
        <f>IF($A1213="","",SUMIFS($BN$2:$BN$2500,$W$2:$W$2500,$A1213))</f>
      </c>
      <c r="AY1213">
        <f>IF($A1213="","",SUMIFS($BO$2:$BO$2500,$W$2:$W$2500,$A1213))</f>
      </c>
      <c r="AZ1213">
        <f>IF($A1213="","",SUMIFS($BP$2:$BP$2500,$W$2:$W$2500,$A1213))</f>
      </c>
      <c r="BA1213">
        <f>IF($A1213="","",SUMIFS($BQ$2:$BQ$2500,$W$2:$W$2500,$A1213))</f>
      </c>
      <c r="BB1213">
        <f>IF($A1213="","",SUMIFS($BR$2:$BR$2500,$W$2:$W$2500,$A1213))</f>
      </c>
      <c r="BC1213">
        <f>IF($A1213="","",SUMIFS($BS$2:$BS$2500,$W$2:$W$2500,$A1213))</f>
      </c>
      <c r="BD1213">
        <f>IF($A1213="","",SUMIFS($BT$2:$BT$2500,$W$2:$W$2500,$A1213))</f>
      </c>
      <c r="BF1213">
        <f>IF($Z1213="","",INDEX($AO$2:$AO$2000,$Z1213))</f>
      </c>
      <c r="BG1213">
        <f>IF($Z1213="","",INDEX($AP$2:$AP$2000,$Z1213))</f>
      </c>
      <c r="BH1213">
        <f>IF($Z1213="","",INDEX($AQ$2:$AQ$2000,$Z1213))</f>
      </c>
      <c r="BI1213">
        <f>IF($Z1213="","",INDEX($AR$2:$AR$2000,$Z1213))</f>
      </c>
      <c r="BJ1213">
        <f>IF($Z1213="","",INDEX($AS$2:$AS$2000,$Z1213))</f>
      </c>
      <c r="BK1213">
        <f>IF($Z1213="","",INDEX($AT$2:$AT$2000,$Z1213))</f>
      </c>
      <c r="BL1213">
        <f>IF($Z1213="","",INDEX($AU$2:$AU$2000,$Z1213))</f>
      </c>
      <c r="BM1213">
        <f>IF($Z1213="","",INDEX($AV$2:$AV$2000,$Z1213))</f>
      </c>
      <c r="BN1213">
        <f>IF($Z1213="","",INDEX($AW$2:$AW$2000,$Z1213))</f>
      </c>
      <c r="BO1213">
        <f>IF($Z1213="","",INDEX($AX$2:$AX$2000,$Z1213))</f>
      </c>
      <c r="BP1213">
        <f>IF($Z1213="","",INDEX($AY$2:$AY$2000,$Z1213))</f>
      </c>
      <c r="BQ1213">
        <f>IF($Z1213="","",INDEX($AZ$2:$AZ$2000,$Z1213))</f>
      </c>
      <c r="BR1213">
        <f>IF($Z1213="","",INDEX($BA$2:$BA$2000,$Z1213))</f>
      </c>
      <c r="BS1213">
        <f>IF($Z1213="","",INDEX($BB$2:$BB$2000,$Z1213))</f>
      </c>
      <c r="BT1213">
        <f>IF($Z1213="","",INDEX($BC$2:$BC$2000,$Z1213))</f>
      </c>
      <c r="BV1213">
        <f>IF(OR($A1213="",$P1213&lt;&gt;"Yes",$AH1213="Yes"),"",1+N($AG1213))</f>
      </c>
      <c r="BW1213">
        <f>IF($A1213="","",COUNTIFS($W$2:$W$2500,$A1213,$BZ$2:$BZ$2500,"Yes")+COUNTIFS($X$2:$X$2500,$A1213,$BY$2:$BY$2500,"Yes"))</f>
      </c>
      <c r="BX1213">
        <f>IF(OR($A1213="",$P1213="Yes"),"",IF(N($BW1213)=0,0,1+SUMIFS($CB$2:$CB$2500,$W$2:$W$2500,$A1213)+SUMIFS($CA$2:$CA$2500,$X$2:$X$2500,$A1213)))</f>
      </c>
      <c r="BY1213" t="str">
        <f>IF($Y1213="","",INDEX($AH$2:$AH$2000,$Y1213)&amp;"")</f>
      </c>
      <c r="BZ1213" t="str">
        <f>IF($Z1213="","",INDEX($AH$2:$AH$2000,$Z1213)&amp;"")</f>
      </c>
      <c r="CA1213">
        <f>IF($Y1213="","",INDEX($BV$2:$BV$2000,$Y1213))</f>
      </c>
      <c r="CB1213">
        <f>IF($Z1213="","",INDEX($BV$2:$BV$2000,$Z1213))</f>
      </c>
    </row>
    <row r="1214">
      <c r="A1214" t="str">
        <f>IF(TRIM(INDEX(games!$A:$A,ROW()))="","",TRIM(INDEX(games!$A:$A,ROW())))</f>
      </c>
      <c r="B1214">
        <f>IF(OR($A1214="",INDEX(games!$B:$B,ROW())=""),"",INDEX(games!$B:$B,ROW()))</f>
      </c>
      <c r="C1214" t="str">
        <f>IF(OR($A1214="",INDEX(games!$C:$C,ROW())=""),"",INDEX(games!$C:$C,ROW()))</f>
      </c>
      <c r="D1214">
        <f>IF($A1214="","",COUNTIF($W$2:$W$2500,$A1214)+COUNTIF($X$2:$X$2500,$A1214))</f>
      </c>
      <c r="E1214">
        <f>IF($A1214="","",IFERROR(MATCH($C1214,$R$2:$R$5,0),0))</f>
      </c>
      <c r="F1214">
        <f>IF($A1214="","",MOD(ROW(),34))</f>
      </c>
      <c r="G1214">
        <f>IF($A1214="",NA(),IF($C1214="Action",$B1214,NA()))</f>
      </c>
      <c r="H1214">
        <f>IF($A1214="",NA(),IF($C1214="Action",1+$F1214*0.023,NA()))</f>
      </c>
      <c r="I1214">
        <f>IF($A1214="",NA(),IF($C1214="Strategy",$B1214,NA()))</f>
      </c>
      <c r="J1214">
        <f>IF($A1214="",NA(),IF($C1214="Strategy",2+$F1214*0.023,NA()))</f>
      </c>
      <c r="K1214">
        <f>IF($A1214="",NA(),IF($C1214="Deckbuilder",$B1214,NA()))</f>
      </c>
      <c r="L1214">
        <f>IF($A1214="",NA(),IF($C1214="Deckbuilder",3+$F1214*0.023,NA()))</f>
      </c>
      <c r="M1214">
        <f>IF($A1214="",NA(),IF($C1214="Traditional",$B1214,NA()))</f>
      </c>
      <c r="N1214">
        <f>IF($A1214="",NA(),IF($C1214="Traditional",4+$F1214*0.023,NA()))</f>
      </c>
      <c r="O1214">
        <f>IF($A1214="","",$D1214+ROW()/1000000)</f>
      </c>
      <c r="P1214" t="str">
        <f>IF(OR($A1214="",INDEX(games!$H:$H,ROW())=""),"",INDEX(games!$H:$H,ROW()))</f>
      </c>
      <c r="Q1214">
        <f>IF(OR($A1214="",$P1214&lt;&gt;"Yes"),"",$D1214+ROW()/1000000)</f>
      </c>
      <c r="T1214">
        <f>IF($Y1214="","",INDEX($B$2:$B$2000,$Y1214))</f>
      </c>
      <c r="U1214">
        <f>IF($Z1214="","",INDEX($B$2:$B$2000,$Z1214))</f>
      </c>
      <c r="V1214">
        <f>IF(OR($T1214="",$U1214=""),"",$U1214-$T1214)</f>
      </c>
      <c r="W1214" t="str">
        <f>IF(TRIM(INDEX(connections!$A:$A,ROW()))="","",TRIM(INDEX(connections!$A:$A,ROW())))</f>
      </c>
      <c r="X1214" t="str">
        <f>IF($W1214="","",TRIM(INDEX(connections!$B:$B,ROW())))</f>
      </c>
      <c r="Y1214">
        <f>IF($W1214="","",IFERROR(MATCH($W1214,$A$2:$A$2000,0),""))</f>
      </c>
      <c r="Z1214">
        <f>IF($X1214="","",IFERROR(MATCH($X1214,$A$2:$A$2000,0),""))</f>
      </c>
      <c r="AA1214" t="str">
        <f>IF($Y1214="","",INDEX($P$2:$P$2000,$Y1214))</f>
      </c>
      <c r="AB1214" t="str">
        <f>IF($Z1214="","",INDEX($P$2:$P$2000,$Z1214))</f>
      </c>
      <c r="AC1214">
        <f>IF(AND($AA1214="Yes",$AB1214="Yes"),1,"")</f>
      </c>
      <c r="AD1214">
        <f>IF(OR($Y1214="",$Z1214=""),"",IF(INDEX($C$2:$C$2000,$Y1214)=INDEX($C$2:$C$2000,$Z1214),0,1))</f>
      </c>
      <c r="AE1214">
        <f>IF($AC1214&lt;&gt;1,"",IF(AND(INDEX($AG$2:$AG$2000,$Y1214)=1,INDEX($AG$2:$AG$2000,$Z1214)=1),1,""))</f>
      </c>
      <c r="AG1214">
        <f>IF($A1214="","",COUNTIFS($W$2:$W$2500,$A1214,$AB$2:$AB$2500,"Yes")+COUNTIFS($X$2:$X$2500,$A1214,$AA$2:$AA$2500,"Yes"))</f>
      </c>
      <c r="AH1214" t="str">
        <f>IF(OR($P1214&lt;&gt;"Yes",N($AG1214)=0),"",IF(AND($AG1214=1,COUNTIFS($W$2:$W$2500,$A1214,$AE$2:$AE$2500,1)+COUNTIFS($X$2:$X$2500,$A1214,$AE$2:$AE$2500,1)&gt;0),"","Yes"))</f>
      </c>
      <c r="AI1214">
        <f>IF($AH1214="Yes",$AG1214,"")</f>
      </c>
      <c r="AJ1214">
        <f>IF($AI1214="","",$AI1214+ROW()/1000000)</f>
      </c>
      <c r="AK1214">
        <f>IF(OR($A1214="",$P1214="Yes",N($AG1214)=0),"",$AG1214+ROW()/1000000)</f>
      </c>
      <c r="AL1214" t="str">
        <f>IF($A1214="","",INDEX(games!$J:$J,ROW())&amp;"")</f>
      </c>
      <c r="AM1214">
        <f>IF($A1214="","",SUMPRODUCT($AO1214:$BD1214,'Map Analysis'!$AP$2^{0,1,2,3,4,5,6,7,8,9,10,11,12,13,14,15}))</f>
      </c>
      <c r="AN1214">
        <f>IF($A1214="","",$AM1214+ROW()/10000000)</f>
      </c>
      <c r="AO1214">
        <f>IF($A1214="","",COUNTIF($W$2:$W$2500,$A1214))</f>
      </c>
      <c r="AP1214">
        <f>IF($A1214="","",SUMIFS($BF$2:$BF$2500,$W$2:$W$2500,$A1214))</f>
      </c>
      <c r="AQ1214">
        <f>IF($A1214="","",SUMIFS($BG$2:$BG$2500,$W$2:$W$2500,$A1214))</f>
      </c>
      <c r="AR1214">
        <f>IF($A1214="","",SUMIFS($BH$2:$BH$2500,$W$2:$W$2500,$A1214))</f>
      </c>
      <c r="AS1214">
        <f>IF($A1214="","",SUMIFS($BI$2:$BI$2500,$W$2:$W$2500,$A1214))</f>
      </c>
      <c r="AT1214">
        <f>IF($A1214="","",SUMIFS($BJ$2:$BJ$2500,$W$2:$W$2500,$A1214))</f>
      </c>
      <c r="AU1214">
        <f>IF($A1214="","",SUMIFS($BK$2:$BK$2500,$W$2:$W$2500,$A1214))</f>
      </c>
      <c r="AV1214">
        <f>IF($A1214="","",SUMIFS($BL$2:$BL$2500,$W$2:$W$2500,$A1214))</f>
      </c>
      <c r="AW1214">
        <f>IF($A1214="","",SUMIFS($BM$2:$BM$2500,$W$2:$W$2500,$A1214))</f>
      </c>
      <c r="AX1214">
        <f>IF($A1214="","",SUMIFS($BN$2:$BN$2500,$W$2:$W$2500,$A1214))</f>
      </c>
      <c r="AY1214">
        <f>IF($A1214="","",SUMIFS($BO$2:$BO$2500,$W$2:$W$2500,$A1214))</f>
      </c>
      <c r="AZ1214">
        <f>IF($A1214="","",SUMIFS($BP$2:$BP$2500,$W$2:$W$2500,$A1214))</f>
      </c>
      <c r="BA1214">
        <f>IF($A1214="","",SUMIFS($BQ$2:$BQ$2500,$W$2:$W$2500,$A1214))</f>
      </c>
      <c r="BB1214">
        <f>IF($A1214="","",SUMIFS($BR$2:$BR$2500,$W$2:$W$2500,$A1214))</f>
      </c>
      <c r="BC1214">
        <f>IF($A1214="","",SUMIFS($BS$2:$BS$2500,$W$2:$W$2500,$A1214))</f>
      </c>
      <c r="BD1214">
        <f>IF($A1214="","",SUMIFS($BT$2:$BT$2500,$W$2:$W$2500,$A1214))</f>
      </c>
      <c r="BF1214">
        <f>IF($Z1214="","",INDEX($AO$2:$AO$2000,$Z1214))</f>
      </c>
      <c r="BG1214">
        <f>IF($Z1214="","",INDEX($AP$2:$AP$2000,$Z1214))</f>
      </c>
      <c r="BH1214">
        <f>IF($Z1214="","",INDEX($AQ$2:$AQ$2000,$Z1214))</f>
      </c>
      <c r="BI1214">
        <f>IF($Z1214="","",INDEX($AR$2:$AR$2000,$Z1214))</f>
      </c>
      <c r="BJ1214">
        <f>IF($Z1214="","",INDEX($AS$2:$AS$2000,$Z1214))</f>
      </c>
      <c r="BK1214">
        <f>IF($Z1214="","",INDEX($AT$2:$AT$2000,$Z1214))</f>
      </c>
      <c r="BL1214">
        <f>IF($Z1214="","",INDEX($AU$2:$AU$2000,$Z1214))</f>
      </c>
      <c r="BM1214">
        <f>IF($Z1214="","",INDEX($AV$2:$AV$2000,$Z1214))</f>
      </c>
      <c r="BN1214">
        <f>IF($Z1214="","",INDEX($AW$2:$AW$2000,$Z1214))</f>
      </c>
      <c r="BO1214">
        <f>IF($Z1214="","",INDEX($AX$2:$AX$2000,$Z1214))</f>
      </c>
      <c r="BP1214">
        <f>IF($Z1214="","",INDEX($AY$2:$AY$2000,$Z1214))</f>
      </c>
      <c r="BQ1214">
        <f>IF($Z1214="","",INDEX($AZ$2:$AZ$2000,$Z1214))</f>
      </c>
      <c r="BR1214">
        <f>IF($Z1214="","",INDEX($BA$2:$BA$2000,$Z1214))</f>
      </c>
      <c r="BS1214">
        <f>IF($Z1214="","",INDEX($BB$2:$BB$2000,$Z1214))</f>
      </c>
      <c r="BT1214">
        <f>IF($Z1214="","",INDEX($BC$2:$BC$2000,$Z1214))</f>
      </c>
      <c r="BV1214">
        <f>IF(OR($A1214="",$P1214&lt;&gt;"Yes",$AH1214="Yes"),"",1+N($AG1214))</f>
      </c>
      <c r="BW1214">
        <f>IF($A1214="","",COUNTIFS($W$2:$W$2500,$A1214,$BZ$2:$BZ$2500,"Yes")+COUNTIFS($X$2:$X$2500,$A1214,$BY$2:$BY$2500,"Yes"))</f>
      </c>
      <c r="BX1214">
        <f>IF(OR($A1214="",$P1214="Yes"),"",IF(N($BW1214)=0,0,1+SUMIFS($CB$2:$CB$2500,$W$2:$W$2500,$A1214)+SUMIFS($CA$2:$CA$2500,$X$2:$X$2500,$A1214)))</f>
      </c>
      <c r="BY1214" t="str">
        <f>IF($Y1214="","",INDEX($AH$2:$AH$2000,$Y1214)&amp;"")</f>
      </c>
      <c r="BZ1214" t="str">
        <f>IF($Z1214="","",INDEX($AH$2:$AH$2000,$Z1214)&amp;"")</f>
      </c>
      <c r="CA1214">
        <f>IF($Y1214="","",INDEX($BV$2:$BV$2000,$Y1214))</f>
      </c>
      <c r="CB1214">
        <f>IF($Z1214="","",INDEX($BV$2:$BV$2000,$Z1214))</f>
      </c>
    </row>
    <row r="1215">
      <c r="A1215" t="str">
        <f>IF(TRIM(INDEX(games!$A:$A,ROW()))="","",TRIM(INDEX(games!$A:$A,ROW())))</f>
      </c>
      <c r="B1215">
        <f>IF(OR($A1215="",INDEX(games!$B:$B,ROW())=""),"",INDEX(games!$B:$B,ROW()))</f>
      </c>
      <c r="C1215" t="str">
        <f>IF(OR($A1215="",INDEX(games!$C:$C,ROW())=""),"",INDEX(games!$C:$C,ROW()))</f>
      </c>
      <c r="D1215">
        <f>IF($A1215="","",COUNTIF($W$2:$W$2500,$A1215)+COUNTIF($X$2:$X$2500,$A1215))</f>
      </c>
      <c r="E1215">
        <f>IF($A1215="","",IFERROR(MATCH($C1215,$R$2:$R$5,0),0))</f>
      </c>
      <c r="F1215">
        <f>IF($A1215="","",MOD(ROW(),34))</f>
      </c>
      <c r="G1215">
        <f>IF($A1215="",NA(),IF($C1215="Action",$B1215,NA()))</f>
      </c>
      <c r="H1215">
        <f>IF($A1215="",NA(),IF($C1215="Action",1+$F1215*0.023,NA()))</f>
      </c>
      <c r="I1215">
        <f>IF($A1215="",NA(),IF($C1215="Strategy",$B1215,NA()))</f>
      </c>
      <c r="J1215">
        <f>IF($A1215="",NA(),IF($C1215="Strategy",2+$F1215*0.023,NA()))</f>
      </c>
      <c r="K1215">
        <f>IF($A1215="",NA(),IF($C1215="Deckbuilder",$B1215,NA()))</f>
      </c>
      <c r="L1215">
        <f>IF($A1215="",NA(),IF($C1215="Deckbuilder",3+$F1215*0.023,NA()))</f>
      </c>
      <c r="M1215">
        <f>IF($A1215="",NA(),IF($C1215="Traditional",$B1215,NA()))</f>
      </c>
      <c r="N1215">
        <f>IF($A1215="",NA(),IF($C1215="Traditional",4+$F1215*0.023,NA()))</f>
      </c>
      <c r="O1215">
        <f>IF($A1215="","",$D1215+ROW()/1000000)</f>
      </c>
      <c r="P1215" t="str">
        <f>IF(OR($A1215="",INDEX(games!$H:$H,ROW())=""),"",INDEX(games!$H:$H,ROW()))</f>
      </c>
      <c r="Q1215">
        <f>IF(OR($A1215="",$P1215&lt;&gt;"Yes"),"",$D1215+ROW()/1000000)</f>
      </c>
      <c r="T1215">
        <f>IF($Y1215="","",INDEX($B$2:$B$2000,$Y1215))</f>
      </c>
      <c r="U1215">
        <f>IF($Z1215="","",INDEX($B$2:$B$2000,$Z1215))</f>
      </c>
      <c r="V1215">
        <f>IF(OR($T1215="",$U1215=""),"",$U1215-$T1215)</f>
      </c>
      <c r="W1215" t="str">
        <f>IF(TRIM(INDEX(connections!$A:$A,ROW()))="","",TRIM(INDEX(connections!$A:$A,ROW())))</f>
      </c>
      <c r="X1215" t="str">
        <f>IF($W1215="","",TRIM(INDEX(connections!$B:$B,ROW())))</f>
      </c>
      <c r="Y1215">
        <f>IF($W1215="","",IFERROR(MATCH($W1215,$A$2:$A$2000,0),""))</f>
      </c>
      <c r="Z1215">
        <f>IF($X1215="","",IFERROR(MATCH($X1215,$A$2:$A$2000,0),""))</f>
      </c>
      <c r="AA1215" t="str">
        <f>IF($Y1215="","",INDEX($P$2:$P$2000,$Y1215))</f>
      </c>
      <c r="AB1215" t="str">
        <f>IF($Z1215="","",INDEX($P$2:$P$2000,$Z1215))</f>
      </c>
      <c r="AC1215">
        <f>IF(AND($AA1215="Yes",$AB1215="Yes"),1,"")</f>
      </c>
      <c r="AD1215">
        <f>IF(OR($Y1215="",$Z1215=""),"",IF(INDEX($C$2:$C$2000,$Y1215)=INDEX($C$2:$C$2000,$Z1215),0,1))</f>
      </c>
      <c r="AE1215">
        <f>IF($AC1215&lt;&gt;1,"",IF(AND(INDEX($AG$2:$AG$2000,$Y1215)=1,INDEX($AG$2:$AG$2000,$Z1215)=1),1,""))</f>
      </c>
      <c r="AG1215">
        <f>IF($A1215="","",COUNTIFS($W$2:$W$2500,$A1215,$AB$2:$AB$2500,"Yes")+COUNTIFS($X$2:$X$2500,$A1215,$AA$2:$AA$2500,"Yes"))</f>
      </c>
      <c r="AH1215" t="str">
        <f>IF(OR($P1215&lt;&gt;"Yes",N($AG1215)=0),"",IF(AND($AG1215=1,COUNTIFS($W$2:$W$2500,$A1215,$AE$2:$AE$2500,1)+COUNTIFS($X$2:$X$2500,$A1215,$AE$2:$AE$2500,1)&gt;0),"","Yes"))</f>
      </c>
      <c r="AI1215">
        <f>IF($AH1215="Yes",$AG1215,"")</f>
      </c>
      <c r="AJ1215">
        <f>IF($AI1215="","",$AI1215+ROW()/1000000)</f>
      </c>
      <c r="AK1215">
        <f>IF(OR($A1215="",$P1215="Yes",N($AG1215)=0),"",$AG1215+ROW()/1000000)</f>
      </c>
      <c r="AL1215" t="str">
        <f>IF($A1215="","",INDEX(games!$J:$J,ROW())&amp;"")</f>
      </c>
      <c r="AM1215">
        <f>IF($A1215="","",SUMPRODUCT($AO1215:$BD1215,'Map Analysis'!$AP$2^{0,1,2,3,4,5,6,7,8,9,10,11,12,13,14,15}))</f>
      </c>
      <c r="AN1215">
        <f>IF($A1215="","",$AM1215+ROW()/10000000)</f>
      </c>
      <c r="AO1215">
        <f>IF($A1215="","",COUNTIF($W$2:$W$2500,$A1215))</f>
      </c>
      <c r="AP1215">
        <f>IF($A1215="","",SUMIFS($BF$2:$BF$2500,$W$2:$W$2500,$A1215))</f>
      </c>
      <c r="AQ1215">
        <f>IF($A1215="","",SUMIFS($BG$2:$BG$2500,$W$2:$W$2500,$A1215))</f>
      </c>
      <c r="AR1215">
        <f>IF($A1215="","",SUMIFS($BH$2:$BH$2500,$W$2:$W$2500,$A1215))</f>
      </c>
      <c r="AS1215">
        <f>IF($A1215="","",SUMIFS($BI$2:$BI$2500,$W$2:$W$2500,$A1215))</f>
      </c>
      <c r="AT1215">
        <f>IF($A1215="","",SUMIFS($BJ$2:$BJ$2500,$W$2:$W$2500,$A1215))</f>
      </c>
      <c r="AU1215">
        <f>IF($A1215="","",SUMIFS($BK$2:$BK$2500,$W$2:$W$2500,$A1215))</f>
      </c>
      <c r="AV1215">
        <f>IF($A1215="","",SUMIFS($BL$2:$BL$2500,$W$2:$W$2500,$A1215))</f>
      </c>
      <c r="AW1215">
        <f>IF($A1215="","",SUMIFS($BM$2:$BM$2500,$W$2:$W$2500,$A1215))</f>
      </c>
      <c r="AX1215">
        <f>IF($A1215="","",SUMIFS($BN$2:$BN$2500,$W$2:$W$2500,$A1215))</f>
      </c>
      <c r="AY1215">
        <f>IF($A1215="","",SUMIFS($BO$2:$BO$2500,$W$2:$W$2500,$A1215))</f>
      </c>
      <c r="AZ1215">
        <f>IF($A1215="","",SUMIFS($BP$2:$BP$2500,$W$2:$W$2500,$A1215))</f>
      </c>
      <c r="BA1215">
        <f>IF($A1215="","",SUMIFS($BQ$2:$BQ$2500,$W$2:$W$2500,$A1215))</f>
      </c>
      <c r="BB1215">
        <f>IF($A1215="","",SUMIFS($BR$2:$BR$2500,$W$2:$W$2500,$A1215))</f>
      </c>
      <c r="BC1215">
        <f>IF($A1215="","",SUMIFS($BS$2:$BS$2500,$W$2:$W$2500,$A1215))</f>
      </c>
      <c r="BD1215">
        <f>IF($A1215="","",SUMIFS($BT$2:$BT$2500,$W$2:$W$2500,$A1215))</f>
      </c>
      <c r="BF1215">
        <f>IF($Z1215="","",INDEX($AO$2:$AO$2000,$Z1215))</f>
      </c>
      <c r="BG1215">
        <f>IF($Z1215="","",INDEX($AP$2:$AP$2000,$Z1215))</f>
      </c>
      <c r="BH1215">
        <f>IF($Z1215="","",INDEX($AQ$2:$AQ$2000,$Z1215))</f>
      </c>
      <c r="BI1215">
        <f>IF($Z1215="","",INDEX($AR$2:$AR$2000,$Z1215))</f>
      </c>
      <c r="BJ1215">
        <f>IF($Z1215="","",INDEX($AS$2:$AS$2000,$Z1215))</f>
      </c>
      <c r="BK1215">
        <f>IF($Z1215="","",INDEX($AT$2:$AT$2000,$Z1215))</f>
      </c>
      <c r="BL1215">
        <f>IF($Z1215="","",INDEX($AU$2:$AU$2000,$Z1215))</f>
      </c>
      <c r="BM1215">
        <f>IF($Z1215="","",INDEX($AV$2:$AV$2000,$Z1215))</f>
      </c>
      <c r="BN1215">
        <f>IF($Z1215="","",INDEX($AW$2:$AW$2000,$Z1215))</f>
      </c>
      <c r="BO1215">
        <f>IF($Z1215="","",INDEX($AX$2:$AX$2000,$Z1215))</f>
      </c>
      <c r="BP1215">
        <f>IF($Z1215="","",INDEX($AY$2:$AY$2000,$Z1215))</f>
      </c>
      <c r="BQ1215">
        <f>IF($Z1215="","",INDEX($AZ$2:$AZ$2000,$Z1215))</f>
      </c>
      <c r="BR1215">
        <f>IF($Z1215="","",INDEX($BA$2:$BA$2000,$Z1215))</f>
      </c>
      <c r="BS1215">
        <f>IF($Z1215="","",INDEX($BB$2:$BB$2000,$Z1215))</f>
      </c>
      <c r="BT1215">
        <f>IF($Z1215="","",INDEX($BC$2:$BC$2000,$Z1215))</f>
      </c>
      <c r="BV1215">
        <f>IF(OR($A1215="",$P1215&lt;&gt;"Yes",$AH1215="Yes"),"",1+N($AG1215))</f>
      </c>
      <c r="BW1215">
        <f>IF($A1215="","",COUNTIFS($W$2:$W$2500,$A1215,$BZ$2:$BZ$2500,"Yes")+COUNTIFS($X$2:$X$2500,$A1215,$BY$2:$BY$2500,"Yes"))</f>
      </c>
      <c r="BX1215">
        <f>IF(OR($A1215="",$P1215="Yes"),"",IF(N($BW1215)=0,0,1+SUMIFS($CB$2:$CB$2500,$W$2:$W$2500,$A1215)+SUMIFS($CA$2:$CA$2500,$X$2:$X$2500,$A1215)))</f>
      </c>
      <c r="BY1215" t="str">
        <f>IF($Y1215="","",INDEX($AH$2:$AH$2000,$Y1215)&amp;"")</f>
      </c>
      <c r="BZ1215" t="str">
        <f>IF($Z1215="","",INDEX($AH$2:$AH$2000,$Z1215)&amp;"")</f>
      </c>
      <c r="CA1215">
        <f>IF($Y1215="","",INDEX($BV$2:$BV$2000,$Y1215))</f>
      </c>
      <c r="CB1215">
        <f>IF($Z1215="","",INDEX($BV$2:$BV$2000,$Z1215))</f>
      </c>
    </row>
    <row r="1216">
      <c r="A1216" t="str">
        <f>IF(TRIM(INDEX(games!$A:$A,ROW()))="","",TRIM(INDEX(games!$A:$A,ROW())))</f>
      </c>
      <c r="B1216">
        <f>IF(OR($A1216="",INDEX(games!$B:$B,ROW())=""),"",INDEX(games!$B:$B,ROW()))</f>
      </c>
      <c r="C1216" t="str">
        <f>IF(OR($A1216="",INDEX(games!$C:$C,ROW())=""),"",INDEX(games!$C:$C,ROW()))</f>
      </c>
      <c r="D1216">
        <f>IF($A1216="","",COUNTIF($W$2:$W$2500,$A1216)+COUNTIF($X$2:$X$2500,$A1216))</f>
      </c>
      <c r="E1216">
        <f>IF($A1216="","",IFERROR(MATCH($C1216,$R$2:$R$5,0),0))</f>
      </c>
      <c r="F1216">
        <f>IF($A1216="","",MOD(ROW(),34))</f>
      </c>
      <c r="G1216">
        <f>IF($A1216="",NA(),IF($C1216="Action",$B1216,NA()))</f>
      </c>
      <c r="H1216">
        <f>IF($A1216="",NA(),IF($C1216="Action",1+$F1216*0.023,NA()))</f>
      </c>
      <c r="I1216">
        <f>IF($A1216="",NA(),IF($C1216="Strategy",$B1216,NA()))</f>
      </c>
      <c r="J1216">
        <f>IF($A1216="",NA(),IF($C1216="Strategy",2+$F1216*0.023,NA()))</f>
      </c>
      <c r="K1216">
        <f>IF($A1216="",NA(),IF($C1216="Deckbuilder",$B1216,NA()))</f>
      </c>
      <c r="L1216">
        <f>IF($A1216="",NA(),IF($C1216="Deckbuilder",3+$F1216*0.023,NA()))</f>
      </c>
      <c r="M1216">
        <f>IF($A1216="",NA(),IF($C1216="Traditional",$B1216,NA()))</f>
      </c>
      <c r="N1216">
        <f>IF($A1216="",NA(),IF($C1216="Traditional",4+$F1216*0.023,NA()))</f>
      </c>
      <c r="O1216">
        <f>IF($A1216="","",$D1216+ROW()/1000000)</f>
      </c>
      <c r="P1216" t="str">
        <f>IF(OR($A1216="",INDEX(games!$H:$H,ROW())=""),"",INDEX(games!$H:$H,ROW()))</f>
      </c>
      <c r="Q1216">
        <f>IF(OR($A1216="",$P1216&lt;&gt;"Yes"),"",$D1216+ROW()/1000000)</f>
      </c>
      <c r="T1216">
        <f>IF($Y1216="","",INDEX($B$2:$B$2000,$Y1216))</f>
      </c>
      <c r="U1216">
        <f>IF($Z1216="","",INDEX($B$2:$B$2000,$Z1216))</f>
      </c>
      <c r="V1216">
        <f>IF(OR($T1216="",$U1216=""),"",$U1216-$T1216)</f>
      </c>
      <c r="W1216" t="str">
        <f>IF(TRIM(INDEX(connections!$A:$A,ROW()))="","",TRIM(INDEX(connections!$A:$A,ROW())))</f>
      </c>
      <c r="X1216" t="str">
        <f>IF($W1216="","",TRIM(INDEX(connections!$B:$B,ROW())))</f>
      </c>
      <c r="Y1216">
        <f>IF($W1216="","",IFERROR(MATCH($W1216,$A$2:$A$2000,0),""))</f>
      </c>
      <c r="Z1216">
        <f>IF($X1216="","",IFERROR(MATCH($X1216,$A$2:$A$2000,0),""))</f>
      </c>
      <c r="AA1216" t="str">
        <f>IF($Y1216="","",INDEX($P$2:$P$2000,$Y1216))</f>
      </c>
      <c r="AB1216" t="str">
        <f>IF($Z1216="","",INDEX($P$2:$P$2000,$Z1216))</f>
      </c>
      <c r="AC1216">
        <f>IF(AND($AA1216="Yes",$AB1216="Yes"),1,"")</f>
      </c>
      <c r="AD1216">
        <f>IF(OR($Y1216="",$Z1216=""),"",IF(INDEX($C$2:$C$2000,$Y1216)=INDEX($C$2:$C$2000,$Z1216),0,1))</f>
      </c>
      <c r="AE1216">
        <f>IF($AC1216&lt;&gt;1,"",IF(AND(INDEX($AG$2:$AG$2000,$Y1216)=1,INDEX($AG$2:$AG$2000,$Z1216)=1),1,""))</f>
      </c>
      <c r="AG1216">
        <f>IF($A1216="","",COUNTIFS($W$2:$W$2500,$A1216,$AB$2:$AB$2500,"Yes")+COUNTIFS($X$2:$X$2500,$A1216,$AA$2:$AA$2500,"Yes"))</f>
      </c>
      <c r="AH1216" t="str">
        <f>IF(OR($P1216&lt;&gt;"Yes",N($AG1216)=0),"",IF(AND($AG1216=1,COUNTIFS($W$2:$W$2500,$A1216,$AE$2:$AE$2500,1)+COUNTIFS($X$2:$X$2500,$A1216,$AE$2:$AE$2500,1)&gt;0),"","Yes"))</f>
      </c>
      <c r="AI1216">
        <f>IF($AH1216="Yes",$AG1216,"")</f>
      </c>
      <c r="AJ1216">
        <f>IF($AI1216="","",$AI1216+ROW()/1000000)</f>
      </c>
      <c r="AK1216">
        <f>IF(OR($A1216="",$P1216="Yes",N($AG1216)=0),"",$AG1216+ROW()/1000000)</f>
      </c>
      <c r="AL1216" t="str">
        <f>IF($A1216="","",INDEX(games!$J:$J,ROW())&amp;"")</f>
      </c>
      <c r="AM1216">
        <f>IF($A1216="","",SUMPRODUCT($AO1216:$BD1216,'Map Analysis'!$AP$2^{0,1,2,3,4,5,6,7,8,9,10,11,12,13,14,15}))</f>
      </c>
      <c r="AN1216">
        <f>IF($A1216="","",$AM1216+ROW()/10000000)</f>
      </c>
      <c r="AO1216">
        <f>IF($A1216="","",COUNTIF($W$2:$W$2500,$A1216))</f>
      </c>
      <c r="AP1216">
        <f>IF($A1216="","",SUMIFS($BF$2:$BF$2500,$W$2:$W$2500,$A1216))</f>
      </c>
      <c r="AQ1216">
        <f>IF($A1216="","",SUMIFS($BG$2:$BG$2500,$W$2:$W$2500,$A1216))</f>
      </c>
      <c r="AR1216">
        <f>IF($A1216="","",SUMIFS($BH$2:$BH$2500,$W$2:$W$2500,$A1216))</f>
      </c>
      <c r="AS1216">
        <f>IF($A1216="","",SUMIFS($BI$2:$BI$2500,$W$2:$W$2500,$A1216))</f>
      </c>
      <c r="AT1216">
        <f>IF($A1216="","",SUMIFS($BJ$2:$BJ$2500,$W$2:$W$2500,$A1216))</f>
      </c>
      <c r="AU1216">
        <f>IF($A1216="","",SUMIFS($BK$2:$BK$2500,$W$2:$W$2500,$A1216))</f>
      </c>
      <c r="AV1216">
        <f>IF($A1216="","",SUMIFS($BL$2:$BL$2500,$W$2:$W$2500,$A1216))</f>
      </c>
      <c r="AW1216">
        <f>IF($A1216="","",SUMIFS($BM$2:$BM$2500,$W$2:$W$2500,$A1216))</f>
      </c>
      <c r="AX1216">
        <f>IF($A1216="","",SUMIFS($BN$2:$BN$2500,$W$2:$W$2500,$A1216))</f>
      </c>
      <c r="AY1216">
        <f>IF($A1216="","",SUMIFS($BO$2:$BO$2500,$W$2:$W$2500,$A1216))</f>
      </c>
      <c r="AZ1216">
        <f>IF($A1216="","",SUMIFS($BP$2:$BP$2500,$W$2:$W$2500,$A1216))</f>
      </c>
      <c r="BA1216">
        <f>IF($A1216="","",SUMIFS($BQ$2:$BQ$2500,$W$2:$W$2500,$A1216))</f>
      </c>
      <c r="BB1216">
        <f>IF($A1216="","",SUMIFS($BR$2:$BR$2500,$W$2:$W$2500,$A1216))</f>
      </c>
      <c r="BC1216">
        <f>IF($A1216="","",SUMIFS($BS$2:$BS$2500,$W$2:$W$2500,$A1216))</f>
      </c>
      <c r="BD1216">
        <f>IF($A1216="","",SUMIFS($BT$2:$BT$2500,$W$2:$W$2500,$A1216))</f>
      </c>
      <c r="BF1216">
        <f>IF($Z1216="","",INDEX($AO$2:$AO$2000,$Z1216))</f>
      </c>
      <c r="BG1216">
        <f>IF($Z1216="","",INDEX($AP$2:$AP$2000,$Z1216))</f>
      </c>
      <c r="BH1216">
        <f>IF($Z1216="","",INDEX($AQ$2:$AQ$2000,$Z1216))</f>
      </c>
      <c r="BI1216">
        <f>IF($Z1216="","",INDEX($AR$2:$AR$2000,$Z1216))</f>
      </c>
      <c r="BJ1216">
        <f>IF($Z1216="","",INDEX($AS$2:$AS$2000,$Z1216))</f>
      </c>
      <c r="BK1216">
        <f>IF($Z1216="","",INDEX($AT$2:$AT$2000,$Z1216))</f>
      </c>
      <c r="BL1216">
        <f>IF($Z1216="","",INDEX($AU$2:$AU$2000,$Z1216))</f>
      </c>
      <c r="BM1216">
        <f>IF($Z1216="","",INDEX($AV$2:$AV$2000,$Z1216))</f>
      </c>
      <c r="BN1216">
        <f>IF($Z1216="","",INDEX($AW$2:$AW$2000,$Z1216))</f>
      </c>
      <c r="BO1216">
        <f>IF($Z1216="","",INDEX($AX$2:$AX$2000,$Z1216))</f>
      </c>
      <c r="BP1216">
        <f>IF($Z1216="","",INDEX($AY$2:$AY$2000,$Z1216))</f>
      </c>
      <c r="BQ1216">
        <f>IF($Z1216="","",INDEX($AZ$2:$AZ$2000,$Z1216))</f>
      </c>
      <c r="BR1216">
        <f>IF($Z1216="","",INDEX($BA$2:$BA$2000,$Z1216))</f>
      </c>
      <c r="BS1216">
        <f>IF($Z1216="","",INDEX($BB$2:$BB$2000,$Z1216))</f>
      </c>
      <c r="BT1216">
        <f>IF($Z1216="","",INDEX($BC$2:$BC$2000,$Z1216))</f>
      </c>
      <c r="BV1216">
        <f>IF(OR($A1216="",$P1216&lt;&gt;"Yes",$AH1216="Yes"),"",1+N($AG1216))</f>
      </c>
      <c r="BW1216">
        <f>IF($A1216="","",COUNTIFS($W$2:$W$2500,$A1216,$BZ$2:$BZ$2500,"Yes")+COUNTIFS($X$2:$X$2500,$A1216,$BY$2:$BY$2500,"Yes"))</f>
      </c>
      <c r="BX1216">
        <f>IF(OR($A1216="",$P1216="Yes"),"",IF(N($BW1216)=0,0,1+SUMIFS($CB$2:$CB$2500,$W$2:$W$2500,$A1216)+SUMIFS($CA$2:$CA$2500,$X$2:$X$2500,$A1216)))</f>
      </c>
      <c r="BY1216" t="str">
        <f>IF($Y1216="","",INDEX($AH$2:$AH$2000,$Y1216)&amp;"")</f>
      </c>
      <c r="BZ1216" t="str">
        <f>IF($Z1216="","",INDEX($AH$2:$AH$2000,$Z1216)&amp;"")</f>
      </c>
      <c r="CA1216">
        <f>IF($Y1216="","",INDEX($BV$2:$BV$2000,$Y1216))</f>
      </c>
      <c r="CB1216">
        <f>IF($Z1216="","",INDEX($BV$2:$BV$2000,$Z1216))</f>
      </c>
    </row>
    <row r="1217">
      <c r="A1217" t="str">
        <f>IF(TRIM(INDEX(games!$A:$A,ROW()))="","",TRIM(INDEX(games!$A:$A,ROW())))</f>
      </c>
      <c r="B1217">
        <f>IF(OR($A1217="",INDEX(games!$B:$B,ROW())=""),"",INDEX(games!$B:$B,ROW()))</f>
      </c>
      <c r="C1217" t="str">
        <f>IF(OR($A1217="",INDEX(games!$C:$C,ROW())=""),"",INDEX(games!$C:$C,ROW()))</f>
      </c>
      <c r="D1217">
        <f>IF($A1217="","",COUNTIF($W$2:$W$2500,$A1217)+COUNTIF($X$2:$X$2500,$A1217))</f>
      </c>
      <c r="E1217">
        <f>IF($A1217="","",IFERROR(MATCH($C1217,$R$2:$R$5,0),0))</f>
      </c>
      <c r="F1217">
        <f>IF($A1217="","",MOD(ROW(),34))</f>
      </c>
      <c r="G1217">
        <f>IF($A1217="",NA(),IF($C1217="Action",$B1217,NA()))</f>
      </c>
      <c r="H1217">
        <f>IF($A1217="",NA(),IF($C1217="Action",1+$F1217*0.023,NA()))</f>
      </c>
      <c r="I1217">
        <f>IF($A1217="",NA(),IF($C1217="Strategy",$B1217,NA()))</f>
      </c>
      <c r="J1217">
        <f>IF($A1217="",NA(),IF($C1217="Strategy",2+$F1217*0.023,NA()))</f>
      </c>
      <c r="K1217">
        <f>IF($A1217="",NA(),IF($C1217="Deckbuilder",$B1217,NA()))</f>
      </c>
      <c r="L1217">
        <f>IF($A1217="",NA(),IF($C1217="Deckbuilder",3+$F1217*0.023,NA()))</f>
      </c>
      <c r="M1217">
        <f>IF($A1217="",NA(),IF($C1217="Traditional",$B1217,NA()))</f>
      </c>
      <c r="N1217">
        <f>IF($A1217="",NA(),IF($C1217="Traditional",4+$F1217*0.023,NA()))</f>
      </c>
      <c r="O1217">
        <f>IF($A1217="","",$D1217+ROW()/1000000)</f>
      </c>
      <c r="P1217" t="str">
        <f>IF(OR($A1217="",INDEX(games!$H:$H,ROW())=""),"",INDEX(games!$H:$H,ROW()))</f>
      </c>
      <c r="Q1217">
        <f>IF(OR($A1217="",$P1217&lt;&gt;"Yes"),"",$D1217+ROW()/1000000)</f>
      </c>
      <c r="T1217">
        <f>IF($Y1217="","",INDEX($B$2:$B$2000,$Y1217))</f>
      </c>
      <c r="U1217">
        <f>IF($Z1217="","",INDEX($B$2:$B$2000,$Z1217))</f>
      </c>
      <c r="V1217">
        <f>IF(OR($T1217="",$U1217=""),"",$U1217-$T1217)</f>
      </c>
      <c r="W1217" t="str">
        <f>IF(TRIM(INDEX(connections!$A:$A,ROW()))="","",TRIM(INDEX(connections!$A:$A,ROW())))</f>
      </c>
      <c r="X1217" t="str">
        <f>IF($W1217="","",TRIM(INDEX(connections!$B:$B,ROW())))</f>
      </c>
      <c r="Y1217">
        <f>IF($W1217="","",IFERROR(MATCH($W1217,$A$2:$A$2000,0),""))</f>
      </c>
      <c r="Z1217">
        <f>IF($X1217="","",IFERROR(MATCH($X1217,$A$2:$A$2000,0),""))</f>
      </c>
      <c r="AA1217" t="str">
        <f>IF($Y1217="","",INDEX($P$2:$P$2000,$Y1217))</f>
      </c>
      <c r="AB1217" t="str">
        <f>IF($Z1217="","",INDEX($P$2:$P$2000,$Z1217))</f>
      </c>
      <c r="AC1217">
        <f>IF(AND($AA1217="Yes",$AB1217="Yes"),1,"")</f>
      </c>
      <c r="AD1217">
        <f>IF(OR($Y1217="",$Z1217=""),"",IF(INDEX($C$2:$C$2000,$Y1217)=INDEX($C$2:$C$2000,$Z1217),0,1))</f>
      </c>
      <c r="AE1217">
        <f>IF($AC1217&lt;&gt;1,"",IF(AND(INDEX($AG$2:$AG$2000,$Y1217)=1,INDEX($AG$2:$AG$2000,$Z1217)=1),1,""))</f>
      </c>
      <c r="AG1217">
        <f>IF($A1217="","",COUNTIFS($W$2:$W$2500,$A1217,$AB$2:$AB$2500,"Yes")+COUNTIFS($X$2:$X$2500,$A1217,$AA$2:$AA$2500,"Yes"))</f>
      </c>
      <c r="AH1217" t="str">
        <f>IF(OR($P1217&lt;&gt;"Yes",N($AG1217)=0),"",IF(AND($AG1217=1,COUNTIFS($W$2:$W$2500,$A1217,$AE$2:$AE$2500,1)+COUNTIFS($X$2:$X$2500,$A1217,$AE$2:$AE$2500,1)&gt;0),"","Yes"))</f>
      </c>
      <c r="AI1217">
        <f>IF($AH1217="Yes",$AG1217,"")</f>
      </c>
      <c r="AJ1217">
        <f>IF($AI1217="","",$AI1217+ROW()/1000000)</f>
      </c>
      <c r="AK1217">
        <f>IF(OR($A1217="",$P1217="Yes",N($AG1217)=0),"",$AG1217+ROW()/1000000)</f>
      </c>
      <c r="AL1217" t="str">
        <f>IF($A1217="","",INDEX(games!$J:$J,ROW())&amp;"")</f>
      </c>
      <c r="AM1217">
        <f>IF($A1217="","",SUMPRODUCT($AO1217:$BD1217,'Map Analysis'!$AP$2^{0,1,2,3,4,5,6,7,8,9,10,11,12,13,14,15}))</f>
      </c>
      <c r="AN1217">
        <f>IF($A1217="","",$AM1217+ROW()/10000000)</f>
      </c>
      <c r="AO1217">
        <f>IF($A1217="","",COUNTIF($W$2:$W$2500,$A1217))</f>
      </c>
      <c r="AP1217">
        <f>IF($A1217="","",SUMIFS($BF$2:$BF$2500,$W$2:$W$2500,$A1217))</f>
      </c>
      <c r="AQ1217">
        <f>IF($A1217="","",SUMIFS($BG$2:$BG$2500,$W$2:$W$2500,$A1217))</f>
      </c>
      <c r="AR1217">
        <f>IF($A1217="","",SUMIFS($BH$2:$BH$2500,$W$2:$W$2500,$A1217))</f>
      </c>
      <c r="AS1217">
        <f>IF($A1217="","",SUMIFS($BI$2:$BI$2500,$W$2:$W$2500,$A1217))</f>
      </c>
      <c r="AT1217">
        <f>IF($A1217="","",SUMIFS($BJ$2:$BJ$2500,$W$2:$W$2500,$A1217))</f>
      </c>
      <c r="AU1217">
        <f>IF($A1217="","",SUMIFS($BK$2:$BK$2500,$W$2:$W$2500,$A1217))</f>
      </c>
      <c r="AV1217">
        <f>IF($A1217="","",SUMIFS($BL$2:$BL$2500,$W$2:$W$2500,$A1217))</f>
      </c>
      <c r="AW1217">
        <f>IF($A1217="","",SUMIFS($BM$2:$BM$2500,$W$2:$W$2500,$A1217))</f>
      </c>
      <c r="AX1217">
        <f>IF($A1217="","",SUMIFS($BN$2:$BN$2500,$W$2:$W$2500,$A1217))</f>
      </c>
      <c r="AY1217">
        <f>IF($A1217="","",SUMIFS($BO$2:$BO$2500,$W$2:$W$2500,$A1217))</f>
      </c>
      <c r="AZ1217">
        <f>IF($A1217="","",SUMIFS($BP$2:$BP$2500,$W$2:$W$2500,$A1217))</f>
      </c>
      <c r="BA1217">
        <f>IF($A1217="","",SUMIFS($BQ$2:$BQ$2500,$W$2:$W$2500,$A1217))</f>
      </c>
      <c r="BB1217">
        <f>IF($A1217="","",SUMIFS($BR$2:$BR$2500,$W$2:$W$2500,$A1217))</f>
      </c>
      <c r="BC1217">
        <f>IF($A1217="","",SUMIFS($BS$2:$BS$2500,$W$2:$W$2500,$A1217))</f>
      </c>
      <c r="BD1217">
        <f>IF($A1217="","",SUMIFS($BT$2:$BT$2500,$W$2:$W$2500,$A1217))</f>
      </c>
      <c r="BF1217">
        <f>IF($Z1217="","",INDEX($AO$2:$AO$2000,$Z1217))</f>
      </c>
      <c r="BG1217">
        <f>IF($Z1217="","",INDEX($AP$2:$AP$2000,$Z1217))</f>
      </c>
      <c r="BH1217">
        <f>IF($Z1217="","",INDEX($AQ$2:$AQ$2000,$Z1217))</f>
      </c>
      <c r="BI1217">
        <f>IF($Z1217="","",INDEX($AR$2:$AR$2000,$Z1217))</f>
      </c>
      <c r="BJ1217">
        <f>IF($Z1217="","",INDEX($AS$2:$AS$2000,$Z1217))</f>
      </c>
      <c r="BK1217">
        <f>IF($Z1217="","",INDEX($AT$2:$AT$2000,$Z1217))</f>
      </c>
      <c r="BL1217">
        <f>IF($Z1217="","",INDEX($AU$2:$AU$2000,$Z1217))</f>
      </c>
      <c r="BM1217">
        <f>IF($Z1217="","",INDEX($AV$2:$AV$2000,$Z1217))</f>
      </c>
      <c r="BN1217">
        <f>IF($Z1217="","",INDEX($AW$2:$AW$2000,$Z1217))</f>
      </c>
      <c r="BO1217">
        <f>IF($Z1217="","",INDEX($AX$2:$AX$2000,$Z1217))</f>
      </c>
      <c r="BP1217">
        <f>IF($Z1217="","",INDEX($AY$2:$AY$2000,$Z1217))</f>
      </c>
      <c r="BQ1217">
        <f>IF($Z1217="","",INDEX($AZ$2:$AZ$2000,$Z1217))</f>
      </c>
      <c r="BR1217">
        <f>IF($Z1217="","",INDEX($BA$2:$BA$2000,$Z1217))</f>
      </c>
      <c r="BS1217">
        <f>IF($Z1217="","",INDEX($BB$2:$BB$2000,$Z1217))</f>
      </c>
      <c r="BT1217">
        <f>IF($Z1217="","",INDEX($BC$2:$BC$2000,$Z1217))</f>
      </c>
      <c r="BV1217">
        <f>IF(OR($A1217="",$P1217&lt;&gt;"Yes",$AH1217="Yes"),"",1+N($AG1217))</f>
      </c>
      <c r="BW1217">
        <f>IF($A1217="","",COUNTIFS($W$2:$W$2500,$A1217,$BZ$2:$BZ$2500,"Yes")+COUNTIFS($X$2:$X$2500,$A1217,$BY$2:$BY$2500,"Yes"))</f>
      </c>
      <c r="BX1217">
        <f>IF(OR($A1217="",$P1217="Yes"),"",IF(N($BW1217)=0,0,1+SUMIFS($CB$2:$CB$2500,$W$2:$W$2500,$A1217)+SUMIFS($CA$2:$CA$2500,$X$2:$X$2500,$A1217)))</f>
      </c>
      <c r="BY1217" t="str">
        <f>IF($Y1217="","",INDEX($AH$2:$AH$2000,$Y1217)&amp;"")</f>
      </c>
      <c r="BZ1217" t="str">
        <f>IF($Z1217="","",INDEX($AH$2:$AH$2000,$Z1217)&amp;"")</f>
      </c>
      <c r="CA1217">
        <f>IF($Y1217="","",INDEX($BV$2:$BV$2000,$Y1217))</f>
      </c>
      <c r="CB1217">
        <f>IF($Z1217="","",INDEX($BV$2:$BV$2000,$Z1217))</f>
      </c>
    </row>
    <row r="1218">
      <c r="A1218" t="str">
        <f>IF(TRIM(INDEX(games!$A:$A,ROW()))="","",TRIM(INDEX(games!$A:$A,ROW())))</f>
      </c>
      <c r="B1218">
        <f>IF(OR($A1218="",INDEX(games!$B:$B,ROW())=""),"",INDEX(games!$B:$B,ROW()))</f>
      </c>
      <c r="C1218" t="str">
        <f>IF(OR($A1218="",INDEX(games!$C:$C,ROW())=""),"",INDEX(games!$C:$C,ROW()))</f>
      </c>
      <c r="D1218">
        <f>IF($A1218="","",COUNTIF($W$2:$W$2500,$A1218)+COUNTIF($X$2:$X$2500,$A1218))</f>
      </c>
      <c r="E1218">
        <f>IF($A1218="","",IFERROR(MATCH($C1218,$R$2:$R$5,0),0))</f>
      </c>
      <c r="F1218">
        <f>IF($A1218="","",MOD(ROW(),34))</f>
      </c>
      <c r="G1218">
        <f>IF($A1218="",NA(),IF($C1218="Action",$B1218,NA()))</f>
      </c>
      <c r="H1218">
        <f>IF($A1218="",NA(),IF($C1218="Action",1+$F1218*0.023,NA()))</f>
      </c>
      <c r="I1218">
        <f>IF($A1218="",NA(),IF($C1218="Strategy",$B1218,NA()))</f>
      </c>
      <c r="J1218">
        <f>IF($A1218="",NA(),IF($C1218="Strategy",2+$F1218*0.023,NA()))</f>
      </c>
      <c r="K1218">
        <f>IF($A1218="",NA(),IF($C1218="Deckbuilder",$B1218,NA()))</f>
      </c>
      <c r="L1218">
        <f>IF($A1218="",NA(),IF($C1218="Deckbuilder",3+$F1218*0.023,NA()))</f>
      </c>
      <c r="M1218">
        <f>IF($A1218="",NA(),IF($C1218="Traditional",$B1218,NA()))</f>
      </c>
      <c r="N1218">
        <f>IF($A1218="",NA(),IF($C1218="Traditional",4+$F1218*0.023,NA()))</f>
      </c>
      <c r="O1218">
        <f>IF($A1218="","",$D1218+ROW()/1000000)</f>
      </c>
      <c r="P1218" t="str">
        <f>IF(OR($A1218="",INDEX(games!$H:$H,ROW())=""),"",INDEX(games!$H:$H,ROW()))</f>
      </c>
      <c r="Q1218">
        <f>IF(OR($A1218="",$P1218&lt;&gt;"Yes"),"",$D1218+ROW()/1000000)</f>
      </c>
      <c r="T1218">
        <f>IF($Y1218="","",INDEX($B$2:$B$2000,$Y1218))</f>
      </c>
      <c r="U1218">
        <f>IF($Z1218="","",INDEX($B$2:$B$2000,$Z1218))</f>
      </c>
      <c r="V1218">
        <f>IF(OR($T1218="",$U1218=""),"",$U1218-$T1218)</f>
      </c>
      <c r="W1218" t="str">
        <f>IF(TRIM(INDEX(connections!$A:$A,ROW()))="","",TRIM(INDEX(connections!$A:$A,ROW())))</f>
      </c>
      <c r="X1218" t="str">
        <f>IF($W1218="","",TRIM(INDEX(connections!$B:$B,ROW())))</f>
      </c>
      <c r="Y1218">
        <f>IF($W1218="","",IFERROR(MATCH($W1218,$A$2:$A$2000,0),""))</f>
      </c>
      <c r="Z1218">
        <f>IF($X1218="","",IFERROR(MATCH($X1218,$A$2:$A$2000,0),""))</f>
      </c>
      <c r="AA1218" t="str">
        <f>IF($Y1218="","",INDEX($P$2:$P$2000,$Y1218))</f>
      </c>
      <c r="AB1218" t="str">
        <f>IF($Z1218="","",INDEX($P$2:$P$2000,$Z1218))</f>
      </c>
      <c r="AC1218">
        <f>IF(AND($AA1218="Yes",$AB1218="Yes"),1,"")</f>
      </c>
      <c r="AD1218">
        <f>IF(OR($Y1218="",$Z1218=""),"",IF(INDEX($C$2:$C$2000,$Y1218)=INDEX($C$2:$C$2000,$Z1218),0,1))</f>
      </c>
      <c r="AE1218">
        <f>IF($AC1218&lt;&gt;1,"",IF(AND(INDEX($AG$2:$AG$2000,$Y1218)=1,INDEX($AG$2:$AG$2000,$Z1218)=1),1,""))</f>
      </c>
      <c r="AG1218">
        <f>IF($A1218="","",COUNTIFS($W$2:$W$2500,$A1218,$AB$2:$AB$2500,"Yes")+COUNTIFS($X$2:$X$2500,$A1218,$AA$2:$AA$2500,"Yes"))</f>
      </c>
      <c r="AH1218" t="str">
        <f>IF(OR($P1218&lt;&gt;"Yes",N($AG1218)=0),"",IF(AND($AG1218=1,COUNTIFS($W$2:$W$2500,$A1218,$AE$2:$AE$2500,1)+COUNTIFS($X$2:$X$2500,$A1218,$AE$2:$AE$2500,1)&gt;0),"","Yes"))</f>
      </c>
      <c r="AI1218">
        <f>IF($AH1218="Yes",$AG1218,"")</f>
      </c>
      <c r="AJ1218">
        <f>IF($AI1218="","",$AI1218+ROW()/1000000)</f>
      </c>
      <c r="AK1218">
        <f>IF(OR($A1218="",$P1218="Yes",N($AG1218)=0),"",$AG1218+ROW()/1000000)</f>
      </c>
      <c r="AL1218" t="str">
        <f>IF($A1218="","",INDEX(games!$J:$J,ROW())&amp;"")</f>
      </c>
      <c r="AM1218">
        <f>IF($A1218="","",SUMPRODUCT($AO1218:$BD1218,'Map Analysis'!$AP$2^{0,1,2,3,4,5,6,7,8,9,10,11,12,13,14,15}))</f>
      </c>
      <c r="AN1218">
        <f>IF($A1218="","",$AM1218+ROW()/10000000)</f>
      </c>
      <c r="AO1218">
        <f>IF($A1218="","",COUNTIF($W$2:$W$2500,$A1218))</f>
      </c>
      <c r="AP1218">
        <f>IF($A1218="","",SUMIFS($BF$2:$BF$2500,$W$2:$W$2500,$A1218))</f>
      </c>
      <c r="AQ1218">
        <f>IF($A1218="","",SUMIFS($BG$2:$BG$2500,$W$2:$W$2500,$A1218))</f>
      </c>
      <c r="AR1218">
        <f>IF($A1218="","",SUMIFS($BH$2:$BH$2500,$W$2:$W$2500,$A1218))</f>
      </c>
      <c r="AS1218">
        <f>IF($A1218="","",SUMIFS($BI$2:$BI$2500,$W$2:$W$2500,$A1218))</f>
      </c>
      <c r="AT1218">
        <f>IF($A1218="","",SUMIFS($BJ$2:$BJ$2500,$W$2:$W$2500,$A1218))</f>
      </c>
      <c r="AU1218">
        <f>IF($A1218="","",SUMIFS($BK$2:$BK$2500,$W$2:$W$2500,$A1218))</f>
      </c>
      <c r="AV1218">
        <f>IF($A1218="","",SUMIFS($BL$2:$BL$2500,$W$2:$W$2500,$A1218))</f>
      </c>
      <c r="AW1218">
        <f>IF($A1218="","",SUMIFS($BM$2:$BM$2500,$W$2:$W$2500,$A1218))</f>
      </c>
      <c r="AX1218">
        <f>IF($A1218="","",SUMIFS($BN$2:$BN$2500,$W$2:$W$2500,$A1218))</f>
      </c>
      <c r="AY1218">
        <f>IF($A1218="","",SUMIFS($BO$2:$BO$2500,$W$2:$W$2500,$A1218))</f>
      </c>
      <c r="AZ1218">
        <f>IF($A1218="","",SUMIFS($BP$2:$BP$2500,$W$2:$W$2500,$A1218))</f>
      </c>
      <c r="BA1218">
        <f>IF($A1218="","",SUMIFS($BQ$2:$BQ$2500,$W$2:$W$2500,$A1218))</f>
      </c>
      <c r="BB1218">
        <f>IF($A1218="","",SUMIFS($BR$2:$BR$2500,$W$2:$W$2500,$A1218))</f>
      </c>
      <c r="BC1218">
        <f>IF($A1218="","",SUMIFS($BS$2:$BS$2500,$W$2:$W$2500,$A1218))</f>
      </c>
      <c r="BD1218">
        <f>IF($A1218="","",SUMIFS($BT$2:$BT$2500,$W$2:$W$2500,$A1218))</f>
      </c>
      <c r="BF1218">
        <f>IF($Z1218="","",INDEX($AO$2:$AO$2000,$Z1218))</f>
      </c>
      <c r="BG1218">
        <f>IF($Z1218="","",INDEX($AP$2:$AP$2000,$Z1218))</f>
      </c>
      <c r="BH1218">
        <f>IF($Z1218="","",INDEX($AQ$2:$AQ$2000,$Z1218))</f>
      </c>
      <c r="BI1218">
        <f>IF($Z1218="","",INDEX($AR$2:$AR$2000,$Z1218))</f>
      </c>
      <c r="BJ1218">
        <f>IF($Z1218="","",INDEX($AS$2:$AS$2000,$Z1218))</f>
      </c>
      <c r="BK1218">
        <f>IF($Z1218="","",INDEX($AT$2:$AT$2000,$Z1218))</f>
      </c>
      <c r="BL1218">
        <f>IF($Z1218="","",INDEX($AU$2:$AU$2000,$Z1218))</f>
      </c>
      <c r="BM1218">
        <f>IF($Z1218="","",INDEX($AV$2:$AV$2000,$Z1218))</f>
      </c>
      <c r="BN1218">
        <f>IF($Z1218="","",INDEX($AW$2:$AW$2000,$Z1218))</f>
      </c>
      <c r="BO1218">
        <f>IF($Z1218="","",INDEX($AX$2:$AX$2000,$Z1218))</f>
      </c>
      <c r="BP1218">
        <f>IF($Z1218="","",INDEX($AY$2:$AY$2000,$Z1218))</f>
      </c>
      <c r="BQ1218">
        <f>IF($Z1218="","",INDEX($AZ$2:$AZ$2000,$Z1218))</f>
      </c>
      <c r="BR1218">
        <f>IF($Z1218="","",INDEX($BA$2:$BA$2000,$Z1218))</f>
      </c>
      <c r="BS1218">
        <f>IF($Z1218="","",INDEX($BB$2:$BB$2000,$Z1218))</f>
      </c>
      <c r="BT1218">
        <f>IF($Z1218="","",INDEX($BC$2:$BC$2000,$Z1218))</f>
      </c>
      <c r="BV1218">
        <f>IF(OR($A1218="",$P1218&lt;&gt;"Yes",$AH1218="Yes"),"",1+N($AG1218))</f>
      </c>
      <c r="BW1218">
        <f>IF($A1218="","",COUNTIFS($W$2:$W$2500,$A1218,$BZ$2:$BZ$2500,"Yes")+COUNTIFS($X$2:$X$2500,$A1218,$BY$2:$BY$2500,"Yes"))</f>
      </c>
      <c r="BX1218">
        <f>IF(OR($A1218="",$P1218="Yes"),"",IF(N($BW1218)=0,0,1+SUMIFS($CB$2:$CB$2500,$W$2:$W$2500,$A1218)+SUMIFS($CA$2:$CA$2500,$X$2:$X$2500,$A1218)))</f>
      </c>
      <c r="BY1218" t="str">
        <f>IF($Y1218="","",INDEX($AH$2:$AH$2000,$Y1218)&amp;"")</f>
      </c>
      <c r="BZ1218" t="str">
        <f>IF($Z1218="","",INDEX($AH$2:$AH$2000,$Z1218)&amp;"")</f>
      </c>
      <c r="CA1218">
        <f>IF($Y1218="","",INDEX($BV$2:$BV$2000,$Y1218))</f>
      </c>
      <c r="CB1218">
        <f>IF($Z1218="","",INDEX($BV$2:$BV$2000,$Z1218))</f>
      </c>
    </row>
    <row r="1219">
      <c r="A1219" t="str">
        <f>IF(TRIM(INDEX(games!$A:$A,ROW()))="","",TRIM(INDEX(games!$A:$A,ROW())))</f>
      </c>
      <c r="B1219">
        <f>IF(OR($A1219="",INDEX(games!$B:$B,ROW())=""),"",INDEX(games!$B:$B,ROW()))</f>
      </c>
      <c r="C1219" t="str">
        <f>IF(OR($A1219="",INDEX(games!$C:$C,ROW())=""),"",INDEX(games!$C:$C,ROW()))</f>
      </c>
      <c r="D1219">
        <f>IF($A1219="","",COUNTIF($W$2:$W$2500,$A1219)+COUNTIF($X$2:$X$2500,$A1219))</f>
      </c>
      <c r="E1219">
        <f>IF($A1219="","",IFERROR(MATCH($C1219,$R$2:$R$5,0),0))</f>
      </c>
      <c r="F1219">
        <f>IF($A1219="","",MOD(ROW(),34))</f>
      </c>
      <c r="G1219">
        <f>IF($A1219="",NA(),IF($C1219="Action",$B1219,NA()))</f>
      </c>
      <c r="H1219">
        <f>IF($A1219="",NA(),IF($C1219="Action",1+$F1219*0.023,NA()))</f>
      </c>
      <c r="I1219">
        <f>IF($A1219="",NA(),IF($C1219="Strategy",$B1219,NA()))</f>
      </c>
      <c r="J1219">
        <f>IF($A1219="",NA(),IF($C1219="Strategy",2+$F1219*0.023,NA()))</f>
      </c>
      <c r="K1219">
        <f>IF($A1219="",NA(),IF($C1219="Deckbuilder",$B1219,NA()))</f>
      </c>
      <c r="L1219">
        <f>IF($A1219="",NA(),IF($C1219="Deckbuilder",3+$F1219*0.023,NA()))</f>
      </c>
      <c r="M1219">
        <f>IF($A1219="",NA(),IF($C1219="Traditional",$B1219,NA()))</f>
      </c>
      <c r="N1219">
        <f>IF($A1219="",NA(),IF($C1219="Traditional",4+$F1219*0.023,NA()))</f>
      </c>
      <c r="O1219">
        <f>IF($A1219="","",$D1219+ROW()/1000000)</f>
      </c>
      <c r="P1219" t="str">
        <f>IF(OR($A1219="",INDEX(games!$H:$H,ROW())=""),"",INDEX(games!$H:$H,ROW()))</f>
      </c>
      <c r="Q1219">
        <f>IF(OR($A1219="",$P1219&lt;&gt;"Yes"),"",$D1219+ROW()/1000000)</f>
      </c>
      <c r="T1219">
        <f>IF($Y1219="","",INDEX($B$2:$B$2000,$Y1219))</f>
      </c>
      <c r="U1219">
        <f>IF($Z1219="","",INDEX($B$2:$B$2000,$Z1219))</f>
      </c>
      <c r="V1219">
        <f>IF(OR($T1219="",$U1219=""),"",$U1219-$T1219)</f>
      </c>
      <c r="W1219" t="str">
        <f>IF(TRIM(INDEX(connections!$A:$A,ROW()))="","",TRIM(INDEX(connections!$A:$A,ROW())))</f>
      </c>
      <c r="X1219" t="str">
        <f>IF($W1219="","",TRIM(INDEX(connections!$B:$B,ROW())))</f>
      </c>
      <c r="Y1219">
        <f>IF($W1219="","",IFERROR(MATCH($W1219,$A$2:$A$2000,0),""))</f>
      </c>
      <c r="Z1219">
        <f>IF($X1219="","",IFERROR(MATCH($X1219,$A$2:$A$2000,0),""))</f>
      </c>
      <c r="AA1219" t="str">
        <f>IF($Y1219="","",INDEX($P$2:$P$2000,$Y1219))</f>
      </c>
      <c r="AB1219" t="str">
        <f>IF($Z1219="","",INDEX($P$2:$P$2000,$Z1219))</f>
      </c>
      <c r="AC1219">
        <f>IF(AND($AA1219="Yes",$AB1219="Yes"),1,"")</f>
      </c>
      <c r="AD1219">
        <f>IF(OR($Y1219="",$Z1219=""),"",IF(INDEX($C$2:$C$2000,$Y1219)=INDEX($C$2:$C$2000,$Z1219),0,1))</f>
      </c>
      <c r="AE1219">
        <f>IF($AC1219&lt;&gt;1,"",IF(AND(INDEX($AG$2:$AG$2000,$Y1219)=1,INDEX($AG$2:$AG$2000,$Z1219)=1),1,""))</f>
      </c>
      <c r="AG1219">
        <f>IF($A1219="","",COUNTIFS($W$2:$W$2500,$A1219,$AB$2:$AB$2500,"Yes")+COUNTIFS($X$2:$X$2500,$A1219,$AA$2:$AA$2500,"Yes"))</f>
      </c>
      <c r="AH1219" t="str">
        <f>IF(OR($P1219&lt;&gt;"Yes",N($AG1219)=0),"",IF(AND($AG1219=1,COUNTIFS($W$2:$W$2500,$A1219,$AE$2:$AE$2500,1)+COUNTIFS($X$2:$X$2500,$A1219,$AE$2:$AE$2500,1)&gt;0),"","Yes"))</f>
      </c>
      <c r="AI1219">
        <f>IF($AH1219="Yes",$AG1219,"")</f>
      </c>
      <c r="AJ1219">
        <f>IF($AI1219="","",$AI1219+ROW()/1000000)</f>
      </c>
      <c r="AK1219">
        <f>IF(OR($A1219="",$P1219="Yes",N($AG1219)=0),"",$AG1219+ROW()/1000000)</f>
      </c>
      <c r="AL1219" t="str">
        <f>IF($A1219="","",INDEX(games!$J:$J,ROW())&amp;"")</f>
      </c>
      <c r="AM1219">
        <f>IF($A1219="","",SUMPRODUCT($AO1219:$BD1219,'Map Analysis'!$AP$2^{0,1,2,3,4,5,6,7,8,9,10,11,12,13,14,15}))</f>
      </c>
      <c r="AN1219">
        <f>IF($A1219="","",$AM1219+ROW()/10000000)</f>
      </c>
      <c r="AO1219">
        <f>IF($A1219="","",COUNTIF($W$2:$W$2500,$A1219))</f>
      </c>
      <c r="AP1219">
        <f>IF($A1219="","",SUMIFS($BF$2:$BF$2500,$W$2:$W$2500,$A1219))</f>
      </c>
      <c r="AQ1219">
        <f>IF($A1219="","",SUMIFS($BG$2:$BG$2500,$W$2:$W$2500,$A1219))</f>
      </c>
      <c r="AR1219">
        <f>IF($A1219="","",SUMIFS($BH$2:$BH$2500,$W$2:$W$2500,$A1219))</f>
      </c>
      <c r="AS1219">
        <f>IF($A1219="","",SUMIFS($BI$2:$BI$2500,$W$2:$W$2500,$A1219))</f>
      </c>
      <c r="AT1219">
        <f>IF($A1219="","",SUMIFS($BJ$2:$BJ$2500,$W$2:$W$2500,$A1219))</f>
      </c>
      <c r="AU1219">
        <f>IF($A1219="","",SUMIFS($BK$2:$BK$2500,$W$2:$W$2500,$A1219))</f>
      </c>
      <c r="AV1219">
        <f>IF($A1219="","",SUMIFS($BL$2:$BL$2500,$W$2:$W$2500,$A1219))</f>
      </c>
      <c r="AW1219">
        <f>IF($A1219="","",SUMIFS($BM$2:$BM$2500,$W$2:$W$2500,$A1219))</f>
      </c>
      <c r="AX1219">
        <f>IF($A1219="","",SUMIFS($BN$2:$BN$2500,$W$2:$W$2500,$A1219))</f>
      </c>
      <c r="AY1219">
        <f>IF($A1219="","",SUMIFS($BO$2:$BO$2500,$W$2:$W$2500,$A1219))</f>
      </c>
      <c r="AZ1219">
        <f>IF($A1219="","",SUMIFS($BP$2:$BP$2500,$W$2:$W$2500,$A1219))</f>
      </c>
      <c r="BA1219">
        <f>IF($A1219="","",SUMIFS($BQ$2:$BQ$2500,$W$2:$W$2500,$A1219))</f>
      </c>
      <c r="BB1219">
        <f>IF($A1219="","",SUMIFS($BR$2:$BR$2500,$W$2:$W$2500,$A1219))</f>
      </c>
      <c r="BC1219">
        <f>IF($A1219="","",SUMIFS($BS$2:$BS$2500,$W$2:$W$2500,$A1219))</f>
      </c>
      <c r="BD1219">
        <f>IF($A1219="","",SUMIFS($BT$2:$BT$2500,$W$2:$W$2500,$A1219))</f>
      </c>
      <c r="BF1219">
        <f>IF($Z1219="","",INDEX($AO$2:$AO$2000,$Z1219))</f>
      </c>
      <c r="BG1219">
        <f>IF($Z1219="","",INDEX($AP$2:$AP$2000,$Z1219))</f>
      </c>
      <c r="BH1219">
        <f>IF($Z1219="","",INDEX($AQ$2:$AQ$2000,$Z1219))</f>
      </c>
      <c r="BI1219">
        <f>IF($Z1219="","",INDEX($AR$2:$AR$2000,$Z1219))</f>
      </c>
      <c r="BJ1219">
        <f>IF($Z1219="","",INDEX($AS$2:$AS$2000,$Z1219))</f>
      </c>
      <c r="BK1219">
        <f>IF($Z1219="","",INDEX($AT$2:$AT$2000,$Z1219))</f>
      </c>
      <c r="BL1219">
        <f>IF($Z1219="","",INDEX($AU$2:$AU$2000,$Z1219))</f>
      </c>
      <c r="BM1219">
        <f>IF($Z1219="","",INDEX($AV$2:$AV$2000,$Z1219))</f>
      </c>
      <c r="BN1219">
        <f>IF($Z1219="","",INDEX($AW$2:$AW$2000,$Z1219))</f>
      </c>
      <c r="BO1219">
        <f>IF($Z1219="","",INDEX($AX$2:$AX$2000,$Z1219))</f>
      </c>
      <c r="BP1219">
        <f>IF($Z1219="","",INDEX($AY$2:$AY$2000,$Z1219))</f>
      </c>
      <c r="BQ1219">
        <f>IF($Z1219="","",INDEX($AZ$2:$AZ$2000,$Z1219))</f>
      </c>
      <c r="BR1219">
        <f>IF($Z1219="","",INDEX($BA$2:$BA$2000,$Z1219))</f>
      </c>
      <c r="BS1219">
        <f>IF($Z1219="","",INDEX($BB$2:$BB$2000,$Z1219))</f>
      </c>
      <c r="BT1219">
        <f>IF($Z1219="","",INDEX($BC$2:$BC$2000,$Z1219))</f>
      </c>
      <c r="BV1219">
        <f>IF(OR($A1219="",$P1219&lt;&gt;"Yes",$AH1219="Yes"),"",1+N($AG1219))</f>
      </c>
      <c r="BW1219">
        <f>IF($A1219="","",COUNTIFS($W$2:$W$2500,$A1219,$BZ$2:$BZ$2500,"Yes")+COUNTIFS($X$2:$X$2500,$A1219,$BY$2:$BY$2500,"Yes"))</f>
      </c>
      <c r="BX1219">
        <f>IF(OR($A1219="",$P1219="Yes"),"",IF(N($BW1219)=0,0,1+SUMIFS($CB$2:$CB$2500,$W$2:$W$2500,$A1219)+SUMIFS($CA$2:$CA$2500,$X$2:$X$2500,$A1219)))</f>
      </c>
      <c r="BY1219" t="str">
        <f>IF($Y1219="","",INDEX($AH$2:$AH$2000,$Y1219)&amp;"")</f>
      </c>
      <c r="BZ1219" t="str">
        <f>IF($Z1219="","",INDEX($AH$2:$AH$2000,$Z1219)&amp;"")</f>
      </c>
      <c r="CA1219">
        <f>IF($Y1219="","",INDEX($BV$2:$BV$2000,$Y1219))</f>
      </c>
      <c r="CB1219">
        <f>IF($Z1219="","",INDEX($BV$2:$BV$2000,$Z1219))</f>
      </c>
    </row>
    <row r="1220">
      <c r="A1220" t="str">
        <f>IF(TRIM(INDEX(games!$A:$A,ROW()))="","",TRIM(INDEX(games!$A:$A,ROW())))</f>
      </c>
      <c r="B1220">
        <f>IF(OR($A1220="",INDEX(games!$B:$B,ROW())=""),"",INDEX(games!$B:$B,ROW()))</f>
      </c>
      <c r="C1220" t="str">
        <f>IF(OR($A1220="",INDEX(games!$C:$C,ROW())=""),"",INDEX(games!$C:$C,ROW()))</f>
      </c>
      <c r="D1220">
        <f>IF($A1220="","",COUNTIF($W$2:$W$2500,$A1220)+COUNTIF($X$2:$X$2500,$A1220))</f>
      </c>
      <c r="E1220">
        <f>IF($A1220="","",IFERROR(MATCH($C1220,$R$2:$R$5,0),0))</f>
      </c>
      <c r="F1220">
        <f>IF($A1220="","",MOD(ROW(),34))</f>
      </c>
      <c r="G1220">
        <f>IF($A1220="",NA(),IF($C1220="Action",$B1220,NA()))</f>
      </c>
      <c r="H1220">
        <f>IF($A1220="",NA(),IF($C1220="Action",1+$F1220*0.023,NA()))</f>
      </c>
      <c r="I1220">
        <f>IF($A1220="",NA(),IF($C1220="Strategy",$B1220,NA()))</f>
      </c>
      <c r="J1220">
        <f>IF($A1220="",NA(),IF($C1220="Strategy",2+$F1220*0.023,NA()))</f>
      </c>
      <c r="K1220">
        <f>IF($A1220="",NA(),IF($C1220="Deckbuilder",$B1220,NA()))</f>
      </c>
      <c r="L1220">
        <f>IF($A1220="",NA(),IF($C1220="Deckbuilder",3+$F1220*0.023,NA()))</f>
      </c>
      <c r="M1220">
        <f>IF($A1220="",NA(),IF($C1220="Traditional",$B1220,NA()))</f>
      </c>
      <c r="N1220">
        <f>IF($A1220="",NA(),IF($C1220="Traditional",4+$F1220*0.023,NA()))</f>
      </c>
      <c r="O1220">
        <f>IF($A1220="","",$D1220+ROW()/1000000)</f>
      </c>
      <c r="P1220" t="str">
        <f>IF(OR($A1220="",INDEX(games!$H:$H,ROW())=""),"",INDEX(games!$H:$H,ROW()))</f>
      </c>
      <c r="Q1220">
        <f>IF(OR($A1220="",$P1220&lt;&gt;"Yes"),"",$D1220+ROW()/1000000)</f>
      </c>
      <c r="T1220">
        <f>IF($Y1220="","",INDEX($B$2:$B$2000,$Y1220))</f>
      </c>
      <c r="U1220">
        <f>IF($Z1220="","",INDEX($B$2:$B$2000,$Z1220))</f>
      </c>
      <c r="V1220">
        <f>IF(OR($T1220="",$U1220=""),"",$U1220-$T1220)</f>
      </c>
      <c r="W1220" t="str">
        <f>IF(TRIM(INDEX(connections!$A:$A,ROW()))="","",TRIM(INDEX(connections!$A:$A,ROW())))</f>
      </c>
      <c r="X1220" t="str">
        <f>IF($W1220="","",TRIM(INDEX(connections!$B:$B,ROW())))</f>
      </c>
      <c r="Y1220">
        <f>IF($W1220="","",IFERROR(MATCH($W1220,$A$2:$A$2000,0),""))</f>
      </c>
      <c r="Z1220">
        <f>IF($X1220="","",IFERROR(MATCH($X1220,$A$2:$A$2000,0),""))</f>
      </c>
      <c r="AA1220" t="str">
        <f>IF($Y1220="","",INDEX($P$2:$P$2000,$Y1220))</f>
      </c>
      <c r="AB1220" t="str">
        <f>IF($Z1220="","",INDEX($P$2:$P$2000,$Z1220))</f>
      </c>
      <c r="AC1220">
        <f>IF(AND($AA1220="Yes",$AB1220="Yes"),1,"")</f>
      </c>
      <c r="AD1220">
        <f>IF(OR($Y1220="",$Z1220=""),"",IF(INDEX($C$2:$C$2000,$Y1220)=INDEX($C$2:$C$2000,$Z1220),0,1))</f>
      </c>
      <c r="AE1220">
        <f>IF($AC1220&lt;&gt;1,"",IF(AND(INDEX($AG$2:$AG$2000,$Y1220)=1,INDEX($AG$2:$AG$2000,$Z1220)=1),1,""))</f>
      </c>
      <c r="AG1220">
        <f>IF($A1220="","",COUNTIFS($W$2:$W$2500,$A1220,$AB$2:$AB$2500,"Yes")+COUNTIFS($X$2:$X$2500,$A1220,$AA$2:$AA$2500,"Yes"))</f>
      </c>
      <c r="AH1220" t="str">
        <f>IF(OR($P1220&lt;&gt;"Yes",N($AG1220)=0),"",IF(AND($AG1220=1,COUNTIFS($W$2:$W$2500,$A1220,$AE$2:$AE$2500,1)+COUNTIFS($X$2:$X$2500,$A1220,$AE$2:$AE$2500,1)&gt;0),"","Yes"))</f>
      </c>
      <c r="AI1220">
        <f>IF($AH1220="Yes",$AG1220,"")</f>
      </c>
      <c r="AJ1220">
        <f>IF($AI1220="","",$AI1220+ROW()/1000000)</f>
      </c>
      <c r="AK1220">
        <f>IF(OR($A1220="",$P1220="Yes",N($AG1220)=0),"",$AG1220+ROW()/1000000)</f>
      </c>
      <c r="AL1220" t="str">
        <f>IF($A1220="","",INDEX(games!$J:$J,ROW())&amp;"")</f>
      </c>
      <c r="AM1220">
        <f>IF($A1220="","",SUMPRODUCT($AO1220:$BD1220,'Map Analysis'!$AP$2^{0,1,2,3,4,5,6,7,8,9,10,11,12,13,14,15}))</f>
      </c>
      <c r="AN1220">
        <f>IF($A1220="","",$AM1220+ROW()/10000000)</f>
      </c>
      <c r="AO1220">
        <f>IF($A1220="","",COUNTIF($W$2:$W$2500,$A1220))</f>
      </c>
      <c r="AP1220">
        <f>IF($A1220="","",SUMIFS($BF$2:$BF$2500,$W$2:$W$2500,$A1220))</f>
      </c>
      <c r="AQ1220">
        <f>IF($A1220="","",SUMIFS($BG$2:$BG$2500,$W$2:$W$2500,$A1220))</f>
      </c>
      <c r="AR1220">
        <f>IF($A1220="","",SUMIFS($BH$2:$BH$2500,$W$2:$W$2500,$A1220))</f>
      </c>
      <c r="AS1220">
        <f>IF($A1220="","",SUMIFS($BI$2:$BI$2500,$W$2:$W$2500,$A1220))</f>
      </c>
      <c r="AT1220">
        <f>IF($A1220="","",SUMIFS($BJ$2:$BJ$2500,$W$2:$W$2500,$A1220))</f>
      </c>
      <c r="AU1220">
        <f>IF($A1220="","",SUMIFS($BK$2:$BK$2500,$W$2:$W$2500,$A1220))</f>
      </c>
      <c r="AV1220">
        <f>IF($A1220="","",SUMIFS($BL$2:$BL$2500,$W$2:$W$2500,$A1220))</f>
      </c>
      <c r="AW1220">
        <f>IF($A1220="","",SUMIFS($BM$2:$BM$2500,$W$2:$W$2500,$A1220))</f>
      </c>
      <c r="AX1220">
        <f>IF($A1220="","",SUMIFS($BN$2:$BN$2500,$W$2:$W$2500,$A1220))</f>
      </c>
      <c r="AY1220">
        <f>IF($A1220="","",SUMIFS($BO$2:$BO$2500,$W$2:$W$2500,$A1220))</f>
      </c>
      <c r="AZ1220">
        <f>IF($A1220="","",SUMIFS($BP$2:$BP$2500,$W$2:$W$2500,$A1220))</f>
      </c>
      <c r="BA1220">
        <f>IF($A1220="","",SUMIFS($BQ$2:$BQ$2500,$W$2:$W$2500,$A1220))</f>
      </c>
      <c r="BB1220">
        <f>IF($A1220="","",SUMIFS($BR$2:$BR$2500,$W$2:$W$2500,$A1220))</f>
      </c>
      <c r="BC1220">
        <f>IF($A1220="","",SUMIFS($BS$2:$BS$2500,$W$2:$W$2500,$A1220))</f>
      </c>
      <c r="BD1220">
        <f>IF($A1220="","",SUMIFS($BT$2:$BT$2500,$W$2:$W$2500,$A1220))</f>
      </c>
      <c r="BF1220">
        <f>IF($Z1220="","",INDEX($AO$2:$AO$2000,$Z1220))</f>
      </c>
      <c r="BG1220">
        <f>IF($Z1220="","",INDEX($AP$2:$AP$2000,$Z1220))</f>
      </c>
      <c r="BH1220">
        <f>IF($Z1220="","",INDEX($AQ$2:$AQ$2000,$Z1220))</f>
      </c>
      <c r="BI1220">
        <f>IF($Z1220="","",INDEX($AR$2:$AR$2000,$Z1220))</f>
      </c>
      <c r="BJ1220">
        <f>IF($Z1220="","",INDEX($AS$2:$AS$2000,$Z1220))</f>
      </c>
      <c r="BK1220">
        <f>IF($Z1220="","",INDEX($AT$2:$AT$2000,$Z1220))</f>
      </c>
      <c r="BL1220">
        <f>IF($Z1220="","",INDEX($AU$2:$AU$2000,$Z1220))</f>
      </c>
      <c r="BM1220">
        <f>IF($Z1220="","",INDEX($AV$2:$AV$2000,$Z1220))</f>
      </c>
      <c r="BN1220">
        <f>IF($Z1220="","",INDEX($AW$2:$AW$2000,$Z1220))</f>
      </c>
      <c r="BO1220">
        <f>IF($Z1220="","",INDEX($AX$2:$AX$2000,$Z1220))</f>
      </c>
      <c r="BP1220">
        <f>IF($Z1220="","",INDEX($AY$2:$AY$2000,$Z1220))</f>
      </c>
      <c r="BQ1220">
        <f>IF($Z1220="","",INDEX($AZ$2:$AZ$2000,$Z1220))</f>
      </c>
      <c r="BR1220">
        <f>IF($Z1220="","",INDEX($BA$2:$BA$2000,$Z1220))</f>
      </c>
      <c r="BS1220">
        <f>IF($Z1220="","",INDEX($BB$2:$BB$2000,$Z1220))</f>
      </c>
      <c r="BT1220">
        <f>IF($Z1220="","",INDEX($BC$2:$BC$2000,$Z1220))</f>
      </c>
      <c r="BV1220">
        <f>IF(OR($A1220="",$P1220&lt;&gt;"Yes",$AH1220="Yes"),"",1+N($AG1220))</f>
      </c>
      <c r="BW1220">
        <f>IF($A1220="","",COUNTIFS($W$2:$W$2500,$A1220,$BZ$2:$BZ$2500,"Yes")+COUNTIFS($X$2:$X$2500,$A1220,$BY$2:$BY$2500,"Yes"))</f>
      </c>
      <c r="BX1220">
        <f>IF(OR($A1220="",$P1220="Yes"),"",IF(N($BW1220)=0,0,1+SUMIFS($CB$2:$CB$2500,$W$2:$W$2500,$A1220)+SUMIFS($CA$2:$CA$2500,$X$2:$X$2500,$A1220)))</f>
      </c>
      <c r="BY1220" t="str">
        <f>IF($Y1220="","",INDEX($AH$2:$AH$2000,$Y1220)&amp;"")</f>
      </c>
      <c r="BZ1220" t="str">
        <f>IF($Z1220="","",INDEX($AH$2:$AH$2000,$Z1220)&amp;"")</f>
      </c>
      <c r="CA1220">
        <f>IF($Y1220="","",INDEX($BV$2:$BV$2000,$Y1220))</f>
      </c>
      <c r="CB1220">
        <f>IF($Z1220="","",INDEX($BV$2:$BV$2000,$Z1220))</f>
      </c>
    </row>
    <row r="1221">
      <c r="A1221" t="str">
        <f>IF(TRIM(INDEX(games!$A:$A,ROW()))="","",TRIM(INDEX(games!$A:$A,ROW())))</f>
      </c>
      <c r="B1221">
        <f>IF(OR($A1221="",INDEX(games!$B:$B,ROW())=""),"",INDEX(games!$B:$B,ROW()))</f>
      </c>
      <c r="C1221" t="str">
        <f>IF(OR($A1221="",INDEX(games!$C:$C,ROW())=""),"",INDEX(games!$C:$C,ROW()))</f>
      </c>
      <c r="D1221">
        <f>IF($A1221="","",COUNTIF($W$2:$W$2500,$A1221)+COUNTIF($X$2:$X$2500,$A1221))</f>
      </c>
      <c r="E1221">
        <f>IF($A1221="","",IFERROR(MATCH($C1221,$R$2:$R$5,0),0))</f>
      </c>
      <c r="F1221">
        <f>IF($A1221="","",MOD(ROW(),34))</f>
      </c>
      <c r="G1221">
        <f>IF($A1221="",NA(),IF($C1221="Action",$B1221,NA()))</f>
      </c>
      <c r="H1221">
        <f>IF($A1221="",NA(),IF($C1221="Action",1+$F1221*0.023,NA()))</f>
      </c>
      <c r="I1221">
        <f>IF($A1221="",NA(),IF($C1221="Strategy",$B1221,NA()))</f>
      </c>
      <c r="J1221">
        <f>IF($A1221="",NA(),IF($C1221="Strategy",2+$F1221*0.023,NA()))</f>
      </c>
      <c r="K1221">
        <f>IF($A1221="",NA(),IF($C1221="Deckbuilder",$B1221,NA()))</f>
      </c>
      <c r="L1221">
        <f>IF($A1221="",NA(),IF($C1221="Deckbuilder",3+$F1221*0.023,NA()))</f>
      </c>
      <c r="M1221">
        <f>IF($A1221="",NA(),IF($C1221="Traditional",$B1221,NA()))</f>
      </c>
      <c r="N1221">
        <f>IF($A1221="",NA(),IF($C1221="Traditional",4+$F1221*0.023,NA()))</f>
      </c>
      <c r="O1221">
        <f>IF($A1221="","",$D1221+ROW()/1000000)</f>
      </c>
      <c r="P1221" t="str">
        <f>IF(OR($A1221="",INDEX(games!$H:$H,ROW())=""),"",INDEX(games!$H:$H,ROW()))</f>
      </c>
      <c r="Q1221">
        <f>IF(OR($A1221="",$P1221&lt;&gt;"Yes"),"",$D1221+ROW()/1000000)</f>
      </c>
      <c r="T1221">
        <f>IF($Y1221="","",INDEX($B$2:$B$2000,$Y1221))</f>
      </c>
      <c r="U1221">
        <f>IF($Z1221="","",INDEX($B$2:$B$2000,$Z1221))</f>
      </c>
      <c r="V1221">
        <f>IF(OR($T1221="",$U1221=""),"",$U1221-$T1221)</f>
      </c>
      <c r="W1221" t="str">
        <f>IF(TRIM(INDEX(connections!$A:$A,ROW()))="","",TRIM(INDEX(connections!$A:$A,ROW())))</f>
      </c>
      <c r="X1221" t="str">
        <f>IF($W1221="","",TRIM(INDEX(connections!$B:$B,ROW())))</f>
      </c>
      <c r="Y1221">
        <f>IF($W1221="","",IFERROR(MATCH($W1221,$A$2:$A$2000,0),""))</f>
      </c>
      <c r="Z1221">
        <f>IF($X1221="","",IFERROR(MATCH($X1221,$A$2:$A$2000,0),""))</f>
      </c>
      <c r="AA1221" t="str">
        <f>IF($Y1221="","",INDEX($P$2:$P$2000,$Y1221))</f>
      </c>
      <c r="AB1221" t="str">
        <f>IF($Z1221="","",INDEX($P$2:$P$2000,$Z1221))</f>
      </c>
      <c r="AC1221">
        <f>IF(AND($AA1221="Yes",$AB1221="Yes"),1,"")</f>
      </c>
      <c r="AD1221">
        <f>IF(OR($Y1221="",$Z1221=""),"",IF(INDEX($C$2:$C$2000,$Y1221)=INDEX($C$2:$C$2000,$Z1221),0,1))</f>
      </c>
      <c r="AE1221">
        <f>IF($AC1221&lt;&gt;1,"",IF(AND(INDEX($AG$2:$AG$2000,$Y1221)=1,INDEX($AG$2:$AG$2000,$Z1221)=1),1,""))</f>
      </c>
      <c r="AG1221">
        <f>IF($A1221="","",COUNTIFS($W$2:$W$2500,$A1221,$AB$2:$AB$2500,"Yes")+COUNTIFS($X$2:$X$2500,$A1221,$AA$2:$AA$2500,"Yes"))</f>
      </c>
      <c r="AH1221" t="str">
        <f>IF(OR($P1221&lt;&gt;"Yes",N($AG1221)=0),"",IF(AND($AG1221=1,COUNTIFS($W$2:$W$2500,$A1221,$AE$2:$AE$2500,1)+COUNTIFS($X$2:$X$2500,$A1221,$AE$2:$AE$2500,1)&gt;0),"","Yes"))</f>
      </c>
      <c r="AI1221">
        <f>IF($AH1221="Yes",$AG1221,"")</f>
      </c>
      <c r="AJ1221">
        <f>IF($AI1221="","",$AI1221+ROW()/1000000)</f>
      </c>
      <c r="AK1221">
        <f>IF(OR($A1221="",$P1221="Yes",N($AG1221)=0),"",$AG1221+ROW()/1000000)</f>
      </c>
      <c r="AL1221" t="str">
        <f>IF($A1221="","",INDEX(games!$J:$J,ROW())&amp;"")</f>
      </c>
      <c r="AM1221">
        <f>IF($A1221="","",SUMPRODUCT($AO1221:$BD1221,'Map Analysis'!$AP$2^{0,1,2,3,4,5,6,7,8,9,10,11,12,13,14,15}))</f>
      </c>
      <c r="AN1221">
        <f>IF($A1221="","",$AM1221+ROW()/10000000)</f>
      </c>
      <c r="AO1221">
        <f>IF($A1221="","",COUNTIF($W$2:$W$2500,$A1221))</f>
      </c>
      <c r="AP1221">
        <f>IF($A1221="","",SUMIFS($BF$2:$BF$2500,$W$2:$W$2500,$A1221))</f>
      </c>
      <c r="AQ1221">
        <f>IF($A1221="","",SUMIFS($BG$2:$BG$2500,$W$2:$W$2500,$A1221))</f>
      </c>
      <c r="AR1221">
        <f>IF($A1221="","",SUMIFS($BH$2:$BH$2500,$W$2:$W$2500,$A1221))</f>
      </c>
      <c r="AS1221">
        <f>IF($A1221="","",SUMIFS($BI$2:$BI$2500,$W$2:$W$2500,$A1221))</f>
      </c>
      <c r="AT1221">
        <f>IF($A1221="","",SUMIFS($BJ$2:$BJ$2500,$W$2:$W$2500,$A1221))</f>
      </c>
      <c r="AU1221">
        <f>IF($A1221="","",SUMIFS($BK$2:$BK$2500,$W$2:$W$2500,$A1221))</f>
      </c>
      <c r="AV1221">
        <f>IF($A1221="","",SUMIFS($BL$2:$BL$2500,$W$2:$W$2500,$A1221))</f>
      </c>
      <c r="AW1221">
        <f>IF($A1221="","",SUMIFS($BM$2:$BM$2500,$W$2:$W$2500,$A1221))</f>
      </c>
      <c r="AX1221">
        <f>IF($A1221="","",SUMIFS($BN$2:$BN$2500,$W$2:$W$2500,$A1221))</f>
      </c>
      <c r="AY1221">
        <f>IF($A1221="","",SUMIFS($BO$2:$BO$2500,$W$2:$W$2500,$A1221))</f>
      </c>
      <c r="AZ1221">
        <f>IF($A1221="","",SUMIFS($BP$2:$BP$2500,$W$2:$W$2500,$A1221))</f>
      </c>
      <c r="BA1221">
        <f>IF($A1221="","",SUMIFS($BQ$2:$BQ$2500,$W$2:$W$2500,$A1221))</f>
      </c>
      <c r="BB1221">
        <f>IF($A1221="","",SUMIFS($BR$2:$BR$2500,$W$2:$W$2500,$A1221))</f>
      </c>
      <c r="BC1221">
        <f>IF($A1221="","",SUMIFS($BS$2:$BS$2500,$W$2:$W$2500,$A1221))</f>
      </c>
      <c r="BD1221">
        <f>IF($A1221="","",SUMIFS($BT$2:$BT$2500,$W$2:$W$2500,$A1221))</f>
      </c>
      <c r="BF1221">
        <f>IF($Z1221="","",INDEX($AO$2:$AO$2000,$Z1221))</f>
      </c>
      <c r="BG1221">
        <f>IF($Z1221="","",INDEX($AP$2:$AP$2000,$Z1221))</f>
      </c>
      <c r="BH1221">
        <f>IF($Z1221="","",INDEX($AQ$2:$AQ$2000,$Z1221))</f>
      </c>
      <c r="BI1221">
        <f>IF($Z1221="","",INDEX($AR$2:$AR$2000,$Z1221))</f>
      </c>
      <c r="BJ1221">
        <f>IF($Z1221="","",INDEX($AS$2:$AS$2000,$Z1221))</f>
      </c>
      <c r="BK1221">
        <f>IF($Z1221="","",INDEX($AT$2:$AT$2000,$Z1221))</f>
      </c>
      <c r="BL1221">
        <f>IF($Z1221="","",INDEX($AU$2:$AU$2000,$Z1221))</f>
      </c>
      <c r="BM1221">
        <f>IF($Z1221="","",INDEX($AV$2:$AV$2000,$Z1221))</f>
      </c>
      <c r="BN1221">
        <f>IF($Z1221="","",INDEX($AW$2:$AW$2000,$Z1221))</f>
      </c>
      <c r="BO1221">
        <f>IF($Z1221="","",INDEX($AX$2:$AX$2000,$Z1221))</f>
      </c>
      <c r="BP1221">
        <f>IF($Z1221="","",INDEX($AY$2:$AY$2000,$Z1221))</f>
      </c>
      <c r="BQ1221">
        <f>IF($Z1221="","",INDEX($AZ$2:$AZ$2000,$Z1221))</f>
      </c>
      <c r="BR1221">
        <f>IF($Z1221="","",INDEX($BA$2:$BA$2000,$Z1221))</f>
      </c>
      <c r="BS1221">
        <f>IF($Z1221="","",INDEX($BB$2:$BB$2000,$Z1221))</f>
      </c>
      <c r="BT1221">
        <f>IF($Z1221="","",INDEX($BC$2:$BC$2000,$Z1221))</f>
      </c>
      <c r="BV1221">
        <f>IF(OR($A1221="",$P1221&lt;&gt;"Yes",$AH1221="Yes"),"",1+N($AG1221))</f>
      </c>
      <c r="BW1221">
        <f>IF($A1221="","",COUNTIFS($W$2:$W$2500,$A1221,$BZ$2:$BZ$2500,"Yes")+COUNTIFS($X$2:$X$2500,$A1221,$BY$2:$BY$2500,"Yes"))</f>
      </c>
      <c r="BX1221">
        <f>IF(OR($A1221="",$P1221="Yes"),"",IF(N($BW1221)=0,0,1+SUMIFS($CB$2:$CB$2500,$W$2:$W$2500,$A1221)+SUMIFS($CA$2:$CA$2500,$X$2:$X$2500,$A1221)))</f>
      </c>
      <c r="BY1221" t="str">
        <f>IF($Y1221="","",INDEX($AH$2:$AH$2000,$Y1221)&amp;"")</f>
      </c>
      <c r="BZ1221" t="str">
        <f>IF($Z1221="","",INDEX($AH$2:$AH$2000,$Z1221)&amp;"")</f>
      </c>
      <c r="CA1221">
        <f>IF($Y1221="","",INDEX($BV$2:$BV$2000,$Y1221))</f>
      </c>
      <c r="CB1221">
        <f>IF($Z1221="","",INDEX($BV$2:$BV$2000,$Z1221))</f>
      </c>
    </row>
    <row r="1222">
      <c r="A1222" t="str">
        <f>IF(TRIM(INDEX(games!$A:$A,ROW()))="","",TRIM(INDEX(games!$A:$A,ROW())))</f>
      </c>
      <c r="B1222">
        <f>IF(OR($A1222="",INDEX(games!$B:$B,ROW())=""),"",INDEX(games!$B:$B,ROW()))</f>
      </c>
      <c r="C1222" t="str">
        <f>IF(OR($A1222="",INDEX(games!$C:$C,ROW())=""),"",INDEX(games!$C:$C,ROW()))</f>
      </c>
      <c r="D1222">
        <f>IF($A1222="","",COUNTIF($W$2:$W$2500,$A1222)+COUNTIF($X$2:$X$2500,$A1222))</f>
      </c>
      <c r="E1222">
        <f>IF($A1222="","",IFERROR(MATCH($C1222,$R$2:$R$5,0),0))</f>
      </c>
      <c r="F1222">
        <f>IF($A1222="","",MOD(ROW(),34))</f>
      </c>
      <c r="G1222">
        <f>IF($A1222="",NA(),IF($C1222="Action",$B1222,NA()))</f>
      </c>
      <c r="H1222">
        <f>IF($A1222="",NA(),IF($C1222="Action",1+$F1222*0.023,NA()))</f>
      </c>
      <c r="I1222">
        <f>IF($A1222="",NA(),IF($C1222="Strategy",$B1222,NA()))</f>
      </c>
      <c r="J1222">
        <f>IF($A1222="",NA(),IF($C1222="Strategy",2+$F1222*0.023,NA()))</f>
      </c>
      <c r="K1222">
        <f>IF($A1222="",NA(),IF($C1222="Deckbuilder",$B1222,NA()))</f>
      </c>
      <c r="L1222">
        <f>IF($A1222="",NA(),IF($C1222="Deckbuilder",3+$F1222*0.023,NA()))</f>
      </c>
      <c r="M1222">
        <f>IF($A1222="",NA(),IF($C1222="Traditional",$B1222,NA()))</f>
      </c>
      <c r="N1222">
        <f>IF($A1222="",NA(),IF($C1222="Traditional",4+$F1222*0.023,NA()))</f>
      </c>
      <c r="O1222">
        <f>IF($A1222="","",$D1222+ROW()/1000000)</f>
      </c>
      <c r="P1222" t="str">
        <f>IF(OR($A1222="",INDEX(games!$H:$H,ROW())=""),"",INDEX(games!$H:$H,ROW()))</f>
      </c>
      <c r="Q1222">
        <f>IF(OR($A1222="",$P1222&lt;&gt;"Yes"),"",$D1222+ROW()/1000000)</f>
      </c>
      <c r="T1222">
        <f>IF($Y1222="","",INDEX($B$2:$B$2000,$Y1222))</f>
      </c>
      <c r="U1222">
        <f>IF($Z1222="","",INDEX($B$2:$B$2000,$Z1222))</f>
      </c>
      <c r="V1222">
        <f>IF(OR($T1222="",$U1222=""),"",$U1222-$T1222)</f>
      </c>
      <c r="W1222" t="str">
        <f>IF(TRIM(INDEX(connections!$A:$A,ROW()))="","",TRIM(INDEX(connections!$A:$A,ROW())))</f>
      </c>
      <c r="X1222" t="str">
        <f>IF($W1222="","",TRIM(INDEX(connections!$B:$B,ROW())))</f>
      </c>
      <c r="Y1222">
        <f>IF($W1222="","",IFERROR(MATCH($W1222,$A$2:$A$2000,0),""))</f>
      </c>
      <c r="Z1222">
        <f>IF($X1222="","",IFERROR(MATCH($X1222,$A$2:$A$2000,0),""))</f>
      </c>
      <c r="AA1222" t="str">
        <f>IF($Y1222="","",INDEX($P$2:$P$2000,$Y1222))</f>
      </c>
      <c r="AB1222" t="str">
        <f>IF($Z1222="","",INDEX($P$2:$P$2000,$Z1222))</f>
      </c>
      <c r="AC1222">
        <f>IF(AND($AA1222="Yes",$AB1222="Yes"),1,"")</f>
      </c>
      <c r="AD1222">
        <f>IF(OR($Y1222="",$Z1222=""),"",IF(INDEX($C$2:$C$2000,$Y1222)=INDEX($C$2:$C$2000,$Z1222),0,1))</f>
      </c>
      <c r="AE1222">
        <f>IF($AC1222&lt;&gt;1,"",IF(AND(INDEX($AG$2:$AG$2000,$Y1222)=1,INDEX($AG$2:$AG$2000,$Z1222)=1),1,""))</f>
      </c>
      <c r="AG1222">
        <f>IF($A1222="","",COUNTIFS($W$2:$W$2500,$A1222,$AB$2:$AB$2500,"Yes")+COUNTIFS($X$2:$X$2500,$A1222,$AA$2:$AA$2500,"Yes"))</f>
      </c>
      <c r="AH1222" t="str">
        <f>IF(OR($P1222&lt;&gt;"Yes",N($AG1222)=0),"",IF(AND($AG1222=1,COUNTIFS($W$2:$W$2500,$A1222,$AE$2:$AE$2500,1)+COUNTIFS($X$2:$X$2500,$A1222,$AE$2:$AE$2500,1)&gt;0),"","Yes"))</f>
      </c>
      <c r="AI1222">
        <f>IF($AH1222="Yes",$AG1222,"")</f>
      </c>
      <c r="AJ1222">
        <f>IF($AI1222="","",$AI1222+ROW()/1000000)</f>
      </c>
      <c r="AK1222">
        <f>IF(OR($A1222="",$P1222="Yes",N($AG1222)=0),"",$AG1222+ROW()/1000000)</f>
      </c>
      <c r="AL1222" t="str">
        <f>IF($A1222="","",INDEX(games!$J:$J,ROW())&amp;"")</f>
      </c>
      <c r="AM1222">
        <f>IF($A1222="","",SUMPRODUCT($AO1222:$BD1222,'Map Analysis'!$AP$2^{0,1,2,3,4,5,6,7,8,9,10,11,12,13,14,15}))</f>
      </c>
      <c r="AN1222">
        <f>IF($A1222="","",$AM1222+ROW()/10000000)</f>
      </c>
      <c r="AO1222">
        <f>IF($A1222="","",COUNTIF($W$2:$W$2500,$A1222))</f>
      </c>
      <c r="AP1222">
        <f>IF($A1222="","",SUMIFS($BF$2:$BF$2500,$W$2:$W$2500,$A1222))</f>
      </c>
      <c r="AQ1222">
        <f>IF($A1222="","",SUMIFS($BG$2:$BG$2500,$W$2:$W$2500,$A1222))</f>
      </c>
      <c r="AR1222">
        <f>IF($A1222="","",SUMIFS($BH$2:$BH$2500,$W$2:$W$2500,$A1222))</f>
      </c>
      <c r="AS1222">
        <f>IF($A1222="","",SUMIFS($BI$2:$BI$2500,$W$2:$W$2500,$A1222))</f>
      </c>
      <c r="AT1222">
        <f>IF($A1222="","",SUMIFS($BJ$2:$BJ$2500,$W$2:$W$2500,$A1222))</f>
      </c>
      <c r="AU1222">
        <f>IF($A1222="","",SUMIFS($BK$2:$BK$2500,$W$2:$W$2500,$A1222))</f>
      </c>
      <c r="AV1222">
        <f>IF($A1222="","",SUMIFS($BL$2:$BL$2500,$W$2:$W$2500,$A1222))</f>
      </c>
      <c r="AW1222">
        <f>IF($A1222="","",SUMIFS($BM$2:$BM$2500,$W$2:$W$2500,$A1222))</f>
      </c>
      <c r="AX1222">
        <f>IF($A1222="","",SUMIFS($BN$2:$BN$2500,$W$2:$W$2500,$A1222))</f>
      </c>
      <c r="AY1222">
        <f>IF($A1222="","",SUMIFS($BO$2:$BO$2500,$W$2:$W$2500,$A1222))</f>
      </c>
      <c r="AZ1222">
        <f>IF($A1222="","",SUMIFS($BP$2:$BP$2500,$W$2:$W$2500,$A1222))</f>
      </c>
      <c r="BA1222">
        <f>IF($A1222="","",SUMIFS($BQ$2:$BQ$2500,$W$2:$W$2500,$A1222))</f>
      </c>
      <c r="BB1222">
        <f>IF($A1222="","",SUMIFS($BR$2:$BR$2500,$W$2:$W$2500,$A1222))</f>
      </c>
      <c r="BC1222">
        <f>IF($A1222="","",SUMIFS($BS$2:$BS$2500,$W$2:$W$2500,$A1222))</f>
      </c>
      <c r="BD1222">
        <f>IF($A1222="","",SUMIFS($BT$2:$BT$2500,$W$2:$W$2500,$A1222))</f>
      </c>
      <c r="BF1222">
        <f>IF($Z1222="","",INDEX($AO$2:$AO$2000,$Z1222))</f>
      </c>
      <c r="BG1222">
        <f>IF($Z1222="","",INDEX($AP$2:$AP$2000,$Z1222))</f>
      </c>
      <c r="BH1222">
        <f>IF($Z1222="","",INDEX($AQ$2:$AQ$2000,$Z1222))</f>
      </c>
      <c r="BI1222">
        <f>IF($Z1222="","",INDEX($AR$2:$AR$2000,$Z1222))</f>
      </c>
      <c r="BJ1222">
        <f>IF($Z1222="","",INDEX($AS$2:$AS$2000,$Z1222))</f>
      </c>
      <c r="BK1222">
        <f>IF($Z1222="","",INDEX($AT$2:$AT$2000,$Z1222))</f>
      </c>
      <c r="BL1222">
        <f>IF($Z1222="","",INDEX($AU$2:$AU$2000,$Z1222))</f>
      </c>
      <c r="BM1222">
        <f>IF($Z1222="","",INDEX($AV$2:$AV$2000,$Z1222))</f>
      </c>
      <c r="BN1222">
        <f>IF($Z1222="","",INDEX($AW$2:$AW$2000,$Z1222))</f>
      </c>
      <c r="BO1222">
        <f>IF($Z1222="","",INDEX($AX$2:$AX$2000,$Z1222))</f>
      </c>
      <c r="BP1222">
        <f>IF($Z1222="","",INDEX($AY$2:$AY$2000,$Z1222))</f>
      </c>
      <c r="BQ1222">
        <f>IF($Z1222="","",INDEX($AZ$2:$AZ$2000,$Z1222))</f>
      </c>
      <c r="BR1222">
        <f>IF($Z1222="","",INDEX($BA$2:$BA$2000,$Z1222))</f>
      </c>
      <c r="BS1222">
        <f>IF($Z1222="","",INDEX($BB$2:$BB$2000,$Z1222))</f>
      </c>
      <c r="BT1222">
        <f>IF($Z1222="","",INDEX($BC$2:$BC$2000,$Z1222))</f>
      </c>
      <c r="BV1222">
        <f>IF(OR($A1222="",$P1222&lt;&gt;"Yes",$AH1222="Yes"),"",1+N($AG1222))</f>
      </c>
      <c r="BW1222">
        <f>IF($A1222="","",COUNTIFS($W$2:$W$2500,$A1222,$BZ$2:$BZ$2500,"Yes")+COUNTIFS($X$2:$X$2500,$A1222,$BY$2:$BY$2500,"Yes"))</f>
      </c>
      <c r="BX1222">
        <f>IF(OR($A1222="",$P1222="Yes"),"",IF(N($BW1222)=0,0,1+SUMIFS($CB$2:$CB$2500,$W$2:$W$2500,$A1222)+SUMIFS($CA$2:$CA$2500,$X$2:$X$2500,$A1222)))</f>
      </c>
      <c r="BY1222" t="str">
        <f>IF($Y1222="","",INDEX($AH$2:$AH$2000,$Y1222)&amp;"")</f>
      </c>
      <c r="BZ1222" t="str">
        <f>IF($Z1222="","",INDEX($AH$2:$AH$2000,$Z1222)&amp;"")</f>
      </c>
      <c r="CA1222">
        <f>IF($Y1222="","",INDEX($BV$2:$BV$2000,$Y1222))</f>
      </c>
      <c r="CB1222">
        <f>IF($Z1222="","",INDEX($BV$2:$BV$2000,$Z1222))</f>
      </c>
    </row>
    <row r="1223">
      <c r="A1223" t="str">
        <f>IF(TRIM(INDEX(games!$A:$A,ROW()))="","",TRIM(INDEX(games!$A:$A,ROW())))</f>
      </c>
      <c r="B1223">
        <f>IF(OR($A1223="",INDEX(games!$B:$B,ROW())=""),"",INDEX(games!$B:$B,ROW()))</f>
      </c>
      <c r="C1223" t="str">
        <f>IF(OR($A1223="",INDEX(games!$C:$C,ROW())=""),"",INDEX(games!$C:$C,ROW()))</f>
      </c>
      <c r="D1223">
        <f>IF($A1223="","",COUNTIF($W$2:$W$2500,$A1223)+COUNTIF($X$2:$X$2500,$A1223))</f>
      </c>
      <c r="E1223">
        <f>IF($A1223="","",IFERROR(MATCH($C1223,$R$2:$R$5,0),0))</f>
      </c>
      <c r="F1223">
        <f>IF($A1223="","",MOD(ROW(),34))</f>
      </c>
      <c r="G1223">
        <f>IF($A1223="",NA(),IF($C1223="Action",$B1223,NA()))</f>
      </c>
      <c r="H1223">
        <f>IF($A1223="",NA(),IF($C1223="Action",1+$F1223*0.023,NA()))</f>
      </c>
      <c r="I1223">
        <f>IF($A1223="",NA(),IF($C1223="Strategy",$B1223,NA()))</f>
      </c>
      <c r="J1223">
        <f>IF($A1223="",NA(),IF($C1223="Strategy",2+$F1223*0.023,NA()))</f>
      </c>
      <c r="K1223">
        <f>IF($A1223="",NA(),IF($C1223="Deckbuilder",$B1223,NA()))</f>
      </c>
      <c r="L1223">
        <f>IF($A1223="",NA(),IF($C1223="Deckbuilder",3+$F1223*0.023,NA()))</f>
      </c>
      <c r="M1223">
        <f>IF($A1223="",NA(),IF($C1223="Traditional",$B1223,NA()))</f>
      </c>
      <c r="N1223">
        <f>IF($A1223="",NA(),IF($C1223="Traditional",4+$F1223*0.023,NA()))</f>
      </c>
      <c r="O1223">
        <f>IF($A1223="","",$D1223+ROW()/1000000)</f>
      </c>
      <c r="P1223" t="str">
        <f>IF(OR($A1223="",INDEX(games!$H:$H,ROW())=""),"",INDEX(games!$H:$H,ROW()))</f>
      </c>
      <c r="Q1223">
        <f>IF(OR($A1223="",$P1223&lt;&gt;"Yes"),"",$D1223+ROW()/1000000)</f>
      </c>
      <c r="T1223">
        <f>IF($Y1223="","",INDEX($B$2:$B$2000,$Y1223))</f>
      </c>
      <c r="U1223">
        <f>IF($Z1223="","",INDEX($B$2:$B$2000,$Z1223))</f>
      </c>
      <c r="V1223">
        <f>IF(OR($T1223="",$U1223=""),"",$U1223-$T1223)</f>
      </c>
      <c r="W1223" t="str">
        <f>IF(TRIM(INDEX(connections!$A:$A,ROW()))="","",TRIM(INDEX(connections!$A:$A,ROW())))</f>
      </c>
      <c r="X1223" t="str">
        <f>IF($W1223="","",TRIM(INDEX(connections!$B:$B,ROW())))</f>
      </c>
      <c r="Y1223">
        <f>IF($W1223="","",IFERROR(MATCH($W1223,$A$2:$A$2000,0),""))</f>
      </c>
      <c r="Z1223">
        <f>IF($X1223="","",IFERROR(MATCH($X1223,$A$2:$A$2000,0),""))</f>
      </c>
      <c r="AA1223" t="str">
        <f>IF($Y1223="","",INDEX($P$2:$P$2000,$Y1223))</f>
      </c>
      <c r="AB1223" t="str">
        <f>IF($Z1223="","",INDEX($P$2:$P$2000,$Z1223))</f>
      </c>
      <c r="AC1223">
        <f>IF(AND($AA1223="Yes",$AB1223="Yes"),1,"")</f>
      </c>
      <c r="AD1223">
        <f>IF(OR($Y1223="",$Z1223=""),"",IF(INDEX($C$2:$C$2000,$Y1223)=INDEX($C$2:$C$2000,$Z1223),0,1))</f>
      </c>
      <c r="AE1223">
        <f>IF($AC1223&lt;&gt;1,"",IF(AND(INDEX($AG$2:$AG$2000,$Y1223)=1,INDEX($AG$2:$AG$2000,$Z1223)=1),1,""))</f>
      </c>
      <c r="AG1223">
        <f>IF($A1223="","",COUNTIFS($W$2:$W$2500,$A1223,$AB$2:$AB$2500,"Yes")+COUNTIFS($X$2:$X$2500,$A1223,$AA$2:$AA$2500,"Yes"))</f>
      </c>
      <c r="AH1223" t="str">
        <f>IF(OR($P1223&lt;&gt;"Yes",N($AG1223)=0),"",IF(AND($AG1223=1,COUNTIFS($W$2:$W$2500,$A1223,$AE$2:$AE$2500,1)+COUNTIFS($X$2:$X$2500,$A1223,$AE$2:$AE$2500,1)&gt;0),"","Yes"))</f>
      </c>
      <c r="AI1223">
        <f>IF($AH1223="Yes",$AG1223,"")</f>
      </c>
      <c r="AJ1223">
        <f>IF($AI1223="","",$AI1223+ROW()/1000000)</f>
      </c>
      <c r="AK1223">
        <f>IF(OR($A1223="",$P1223="Yes",N($AG1223)=0),"",$AG1223+ROW()/1000000)</f>
      </c>
      <c r="AL1223" t="str">
        <f>IF($A1223="","",INDEX(games!$J:$J,ROW())&amp;"")</f>
      </c>
      <c r="AM1223">
        <f>IF($A1223="","",SUMPRODUCT($AO1223:$BD1223,'Map Analysis'!$AP$2^{0,1,2,3,4,5,6,7,8,9,10,11,12,13,14,15}))</f>
      </c>
      <c r="AN1223">
        <f>IF($A1223="","",$AM1223+ROW()/10000000)</f>
      </c>
      <c r="AO1223">
        <f>IF($A1223="","",COUNTIF($W$2:$W$2500,$A1223))</f>
      </c>
      <c r="AP1223">
        <f>IF($A1223="","",SUMIFS($BF$2:$BF$2500,$W$2:$W$2500,$A1223))</f>
      </c>
      <c r="AQ1223">
        <f>IF($A1223="","",SUMIFS($BG$2:$BG$2500,$W$2:$W$2500,$A1223))</f>
      </c>
      <c r="AR1223">
        <f>IF($A1223="","",SUMIFS($BH$2:$BH$2500,$W$2:$W$2500,$A1223))</f>
      </c>
      <c r="AS1223">
        <f>IF($A1223="","",SUMIFS($BI$2:$BI$2500,$W$2:$W$2500,$A1223))</f>
      </c>
      <c r="AT1223">
        <f>IF($A1223="","",SUMIFS($BJ$2:$BJ$2500,$W$2:$W$2500,$A1223))</f>
      </c>
      <c r="AU1223">
        <f>IF($A1223="","",SUMIFS($BK$2:$BK$2500,$W$2:$W$2500,$A1223))</f>
      </c>
      <c r="AV1223">
        <f>IF($A1223="","",SUMIFS($BL$2:$BL$2500,$W$2:$W$2500,$A1223))</f>
      </c>
      <c r="AW1223">
        <f>IF($A1223="","",SUMIFS($BM$2:$BM$2500,$W$2:$W$2500,$A1223))</f>
      </c>
      <c r="AX1223">
        <f>IF($A1223="","",SUMIFS($BN$2:$BN$2500,$W$2:$W$2500,$A1223))</f>
      </c>
      <c r="AY1223">
        <f>IF($A1223="","",SUMIFS($BO$2:$BO$2500,$W$2:$W$2500,$A1223))</f>
      </c>
      <c r="AZ1223">
        <f>IF($A1223="","",SUMIFS($BP$2:$BP$2500,$W$2:$W$2500,$A1223))</f>
      </c>
      <c r="BA1223">
        <f>IF($A1223="","",SUMIFS($BQ$2:$BQ$2500,$W$2:$W$2500,$A1223))</f>
      </c>
      <c r="BB1223">
        <f>IF($A1223="","",SUMIFS($BR$2:$BR$2500,$W$2:$W$2500,$A1223))</f>
      </c>
      <c r="BC1223">
        <f>IF($A1223="","",SUMIFS($BS$2:$BS$2500,$W$2:$W$2500,$A1223))</f>
      </c>
      <c r="BD1223">
        <f>IF($A1223="","",SUMIFS($BT$2:$BT$2500,$W$2:$W$2500,$A1223))</f>
      </c>
      <c r="BF1223">
        <f>IF($Z1223="","",INDEX($AO$2:$AO$2000,$Z1223))</f>
      </c>
      <c r="BG1223">
        <f>IF($Z1223="","",INDEX($AP$2:$AP$2000,$Z1223))</f>
      </c>
      <c r="BH1223">
        <f>IF($Z1223="","",INDEX($AQ$2:$AQ$2000,$Z1223))</f>
      </c>
      <c r="BI1223">
        <f>IF($Z1223="","",INDEX($AR$2:$AR$2000,$Z1223))</f>
      </c>
      <c r="BJ1223">
        <f>IF($Z1223="","",INDEX($AS$2:$AS$2000,$Z1223))</f>
      </c>
      <c r="BK1223">
        <f>IF($Z1223="","",INDEX($AT$2:$AT$2000,$Z1223))</f>
      </c>
      <c r="BL1223">
        <f>IF($Z1223="","",INDEX($AU$2:$AU$2000,$Z1223))</f>
      </c>
      <c r="BM1223">
        <f>IF($Z1223="","",INDEX($AV$2:$AV$2000,$Z1223))</f>
      </c>
      <c r="BN1223">
        <f>IF($Z1223="","",INDEX($AW$2:$AW$2000,$Z1223))</f>
      </c>
      <c r="BO1223">
        <f>IF($Z1223="","",INDEX($AX$2:$AX$2000,$Z1223))</f>
      </c>
      <c r="BP1223">
        <f>IF($Z1223="","",INDEX($AY$2:$AY$2000,$Z1223))</f>
      </c>
      <c r="BQ1223">
        <f>IF($Z1223="","",INDEX($AZ$2:$AZ$2000,$Z1223))</f>
      </c>
      <c r="BR1223">
        <f>IF($Z1223="","",INDEX($BA$2:$BA$2000,$Z1223))</f>
      </c>
      <c r="BS1223">
        <f>IF($Z1223="","",INDEX($BB$2:$BB$2000,$Z1223))</f>
      </c>
      <c r="BT1223">
        <f>IF($Z1223="","",INDEX($BC$2:$BC$2000,$Z1223))</f>
      </c>
      <c r="BV1223">
        <f>IF(OR($A1223="",$P1223&lt;&gt;"Yes",$AH1223="Yes"),"",1+N($AG1223))</f>
      </c>
      <c r="BW1223">
        <f>IF($A1223="","",COUNTIFS($W$2:$W$2500,$A1223,$BZ$2:$BZ$2500,"Yes")+COUNTIFS($X$2:$X$2500,$A1223,$BY$2:$BY$2500,"Yes"))</f>
      </c>
      <c r="BX1223">
        <f>IF(OR($A1223="",$P1223="Yes"),"",IF(N($BW1223)=0,0,1+SUMIFS($CB$2:$CB$2500,$W$2:$W$2500,$A1223)+SUMIFS($CA$2:$CA$2500,$X$2:$X$2500,$A1223)))</f>
      </c>
      <c r="BY1223" t="str">
        <f>IF($Y1223="","",INDEX($AH$2:$AH$2000,$Y1223)&amp;"")</f>
      </c>
      <c r="BZ1223" t="str">
        <f>IF($Z1223="","",INDEX($AH$2:$AH$2000,$Z1223)&amp;"")</f>
      </c>
      <c r="CA1223">
        <f>IF($Y1223="","",INDEX($BV$2:$BV$2000,$Y1223))</f>
      </c>
      <c r="CB1223">
        <f>IF($Z1223="","",INDEX($BV$2:$BV$2000,$Z1223))</f>
      </c>
    </row>
    <row r="1224">
      <c r="A1224" t="str">
        <f>IF(TRIM(INDEX(games!$A:$A,ROW()))="","",TRIM(INDEX(games!$A:$A,ROW())))</f>
      </c>
      <c r="B1224">
        <f>IF(OR($A1224="",INDEX(games!$B:$B,ROW())=""),"",INDEX(games!$B:$B,ROW()))</f>
      </c>
      <c r="C1224" t="str">
        <f>IF(OR($A1224="",INDEX(games!$C:$C,ROW())=""),"",INDEX(games!$C:$C,ROW()))</f>
      </c>
      <c r="D1224">
        <f>IF($A1224="","",COUNTIF($W$2:$W$2500,$A1224)+COUNTIF($X$2:$X$2500,$A1224))</f>
      </c>
      <c r="E1224">
        <f>IF($A1224="","",IFERROR(MATCH($C1224,$R$2:$R$5,0),0))</f>
      </c>
      <c r="F1224">
        <f>IF($A1224="","",MOD(ROW(),34))</f>
      </c>
      <c r="G1224">
        <f>IF($A1224="",NA(),IF($C1224="Action",$B1224,NA()))</f>
      </c>
      <c r="H1224">
        <f>IF($A1224="",NA(),IF($C1224="Action",1+$F1224*0.023,NA()))</f>
      </c>
      <c r="I1224">
        <f>IF($A1224="",NA(),IF($C1224="Strategy",$B1224,NA()))</f>
      </c>
      <c r="J1224">
        <f>IF($A1224="",NA(),IF($C1224="Strategy",2+$F1224*0.023,NA()))</f>
      </c>
      <c r="K1224">
        <f>IF($A1224="",NA(),IF($C1224="Deckbuilder",$B1224,NA()))</f>
      </c>
      <c r="L1224">
        <f>IF($A1224="",NA(),IF($C1224="Deckbuilder",3+$F1224*0.023,NA()))</f>
      </c>
      <c r="M1224">
        <f>IF($A1224="",NA(),IF($C1224="Traditional",$B1224,NA()))</f>
      </c>
      <c r="N1224">
        <f>IF($A1224="",NA(),IF($C1224="Traditional",4+$F1224*0.023,NA()))</f>
      </c>
      <c r="O1224">
        <f>IF($A1224="","",$D1224+ROW()/1000000)</f>
      </c>
      <c r="P1224" t="str">
        <f>IF(OR($A1224="",INDEX(games!$H:$H,ROW())=""),"",INDEX(games!$H:$H,ROW()))</f>
      </c>
      <c r="Q1224">
        <f>IF(OR($A1224="",$P1224&lt;&gt;"Yes"),"",$D1224+ROW()/1000000)</f>
      </c>
      <c r="T1224">
        <f>IF($Y1224="","",INDEX($B$2:$B$2000,$Y1224))</f>
      </c>
      <c r="U1224">
        <f>IF($Z1224="","",INDEX($B$2:$B$2000,$Z1224))</f>
      </c>
      <c r="V1224">
        <f>IF(OR($T1224="",$U1224=""),"",$U1224-$T1224)</f>
      </c>
      <c r="W1224" t="str">
        <f>IF(TRIM(INDEX(connections!$A:$A,ROW()))="","",TRIM(INDEX(connections!$A:$A,ROW())))</f>
      </c>
      <c r="X1224" t="str">
        <f>IF($W1224="","",TRIM(INDEX(connections!$B:$B,ROW())))</f>
      </c>
      <c r="Y1224">
        <f>IF($W1224="","",IFERROR(MATCH($W1224,$A$2:$A$2000,0),""))</f>
      </c>
      <c r="Z1224">
        <f>IF($X1224="","",IFERROR(MATCH($X1224,$A$2:$A$2000,0),""))</f>
      </c>
      <c r="AA1224" t="str">
        <f>IF($Y1224="","",INDEX($P$2:$P$2000,$Y1224))</f>
      </c>
      <c r="AB1224" t="str">
        <f>IF($Z1224="","",INDEX($P$2:$P$2000,$Z1224))</f>
      </c>
      <c r="AC1224">
        <f>IF(AND($AA1224="Yes",$AB1224="Yes"),1,"")</f>
      </c>
      <c r="AD1224">
        <f>IF(OR($Y1224="",$Z1224=""),"",IF(INDEX($C$2:$C$2000,$Y1224)=INDEX($C$2:$C$2000,$Z1224),0,1))</f>
      </c>
      <c r="AE1224">
        <f>IF($AC1224&lt;&gt;1,"",IF(AND(INDEX($AG$2:$AG$2000,$Y1224)=1,INDEX($AG$2:$AG$2000,$Z1224)=1),1,""))</f>
      </c>
      <c r="AG1224">
        <f>IF($A1224="","",COUNTIFS($W$2:$W$2500,$A1224,$AB$2:$AB$2500,"Yes")+COUNTIFS($X$2:$X$2500,$A1224,$AA$2:$AA$2500,"Yes"))</f>
      </c>
      <c r="AH1224" t="str">
        <f>IF(OR($P1224&lt;&gt;"Yes",N($AG1224)=0),"",IF(AND($AG1224=1,COUNTIFS($W$2:$W$2500,$A1224,$AE$2:$AE$2500,1)+COUNTIFS($X$2:$X$2500,$A1224,$AE$2:$AE$2500,1)&gt;0),"","Yes"))</f>
      </c>
      <c r="AI1224">
        <f>IF($AH1224="Yes",$AG1224,"")</f>
      </c>
      <c r="AJ1224">
        <f>IF($AI1224="","",$AI1224+ROW()/1000000)</f>
      </c>
      <c r="AK1224">
        <f>IF(OR($A1224="",$P1224="Yes",N($AG1224)=0),"",$AG1224+ROW()/1000000)</f>
      </c>
      <c r="AL1224" t="str">
        <f>IF($A1224="","",INDEX(games!$J:$J,ROW())&amp;"")</f>
      </c>
      <c r="AM1224">
        <f>IF($A1224="","",SUMPRODUCT($AO1224:$BD1224,'Map Analysis'!$AP$2^{0,1,2,3,4,5,6,7,8,9,10,11,12,13,14,15}))</f>
      </c>
      <c r="AN1224">
        <f>IF($A1224="","",$AM1224+ROW()/10000000)</f>
      </c>
      <c r="AO1224">
        <f>IF($A1224="","",COUNTIF($W$2:$W$2500,$A1224))</f>
      </c>
      <c r="AP1224">
        <f>IF($A1224="","",SUMIFS($BF$2:$BF$2500,$W$2:$W$2500,$A1224))</f>
      </c>
      <c r="AQ1224">
        <f>IF($A1224="","",SUMIFS($BG$2:$BG$2500,$W$2:$W$2500,$A1224))</f>
      </c>
      <c r="AR1224">
        <f>IF($A1224="","",SUMIFS($BH$2:$BH$2500,$W$2:$W$2500,$A1224))</f>
      </c>
      <c r="AS1224">
        <f>IF($A1224="","",SUMIFS($BI$2:$BI$2500,$W$2:$W$2500,$A1224))</f>
      </c>
      <c r="AT1224">
        <f>IF($A1224="","",SUMIFS($BJ$2:$BJ$2500,$W$2:$W$2500,$A1224))</f>
      </c>
      <c r="AU1224">
        <f>IF($A1224="","",SUMIFS($BK$2:$BK$2500,$W$2:$W$2500,$A1224))</f>
      </c>
      <c r="AV1224">
        <f>IF($A1224="","",SUMIFS($BL$2:$BL$2500,$W$2:$W$2500,$A1224))</f>
      </c>
      <c r="AW1224">
        <f>IF($A1224="","",SUMIFS($BM$2:$BM$2500,$W$2:$W$2500,$A1224))</f>
      </c>
      <c r="AX1224">
        <f>IF($A1224="","",SUMIFS($BN$2:$BN$2500,$W$2:$W$2500,$A1224))</f>
      </c>
      <c r="AY1224">
        <f>IF($A1224="","",SUMIFS($BO$2:$BO$2500,$W$2:$W$2500,$A1224))</f>
      </c>
      <c r="AZ1224">
        <f>IF($A1224="","",SUMIFS($BP$2:$BP$2500,$W$2:$W$2500,$A1224))</f>
      </c>
      <c r="BA1224">
        <f>IF($A1224="","",SUMIFS($BQ$2:$BQ$2500,$W$2:$W$2500,$A1224))</f>
      </c>
      <c r="BB1224">
        <f>IF($A1224="","",SUMIFS($BR$2:$BR$2500,$W$2:$W$2500,$A1224))</f>
      </c>
      <c r="BC1224">
        <f>IF($A1224="","",SUMIFS($BS$2:$BS$2500,$W$2:$W$2500,$A1224))</f>
      </c>
      <c r="BD1224">
        <f>IF($A1224="","",SUMIFS($BT$2:$BT$2500,$W$2:$W$2500,$A1224))</f>
      </c>
      <c r="BF1224">
        <f>IF($Z1224="","",INDEX($AO$2:$AO$2000,$Z1224))</f>
      </c>
      <c r="BG1224">
        <f>IF($Z1224="","",INDEX($AP$2:$AP$2000,$Z1224))</f>
      </c>
      <c r="BH1224">
        <f>IF($Z1224="","",INDEX($AQ$2:$AQ$2000,$Z1224))</f>
      </c>
      <c r="BI1224">
        <f>IF($Z1224="","",INDEX($AR$2:$AR$2000,$Z1224))</f>
      </c>
      <c r="BJ1224">
        <f>IF($Z1224="","",INDEX($AS$2:$AS$2000,$Z1224))</f>
      </c>
      <c r="BK1224">
        <f>IF($Z1224="","",INDEX($AT$2:$AT$2000,$Z1224))</f>
      </c>
      <c r="BL1224">
        <f>IF($Z1224="","",INDEX($AU$2:$AU$2000,$Z1224))</f>
      </c>
      <c r="BM1224">
        <f>IF($Z1224="","",INDEX($AV$2:$AV$2000,$Z1224))</f>
      </c>
      <c r="BN1224">
        <f>IF($Z1224="","",INDEX($AW$2:$AW$2000,$Z1224))</f>
      </c>
      <c r="BO1224">
        <f>IF($Z1224="","",INDEX($AX$2:$AX$2000,$Z1224))</f>
      </c>
      <c r="BP1224">
        <f>IF($Z1224="","",INDEX($AY$2:$AY$2000,$Z1224))</f>
      </c>
      <c r="BQ1224">
        <f>IF($Z1224="","",INDEX($AZ$2:$AZ$2000,$Z1224))</f>
      </c>
      <c r="BR1224">
        <f>IF($Z1224="","",INDEX($BA$2:$BA$2000,$Z1224))</f>
      </c>
      <c r="BS1224">
        <f>IF($Z1224="","",INDEX($BB$2:$BB$2000,$Z1224))</f>
      </c>
      <c r="BT1224">
        <f>IF($Z1224="","",INDEX($BC$2:$BC$2000,$Z1224))</f>
      </c>
      <c r="BV1224">
        <f>IF(OR($A1224="",$P1224&lt;&gt;"Yes",$AH1224="Yes"),"",1+N($AG1224))</f>
      </c>
      <c r="BW1224">
        <f>IF($A1224="","",COUNTIFS($W$2:$W$2500,$A1224,$BZ$2:$BZ$2500,"Yes")+COUNTIFS($X$2:$X$2500,$A1224,$BY$2:$BY$2500,"Yes"))</f>
      </c>
      <c r="BX1224">
        <f>IF(OR($A1224="",$P1224="Yes"),"",IF(N($BW1224)=0,0,1+SUMIFS($CB$2:$CB$2500,$W$2:$W$2500,$A1224)+SUMIFS($CA$2:$CA$2500,$X$2:$X$2500,$A1224)))</f>
      </c>
      <c r="BY1224" t="str">
        <f>IF($Y1224="","",INDEX($AH$2:$AH$2000,$Y1224)&amp;"")</f>
      </c>
      <c r="BZ1224" t="str">
        <f>IF($Z1224="","",INDEX($AH$2:$AH$2000,$Z1224)&amp;"")</f>
      </c>
      <c r="CA1224">
        <f>IF($Y1224="","",INDEX($BV$2:$BV$2000,$Y1224))</f>
      </c>
      <c r="CB1224">
        <f>IF($Z1224="","",INDEX($BV$2:$BV$2000,$Z1224))</f>
      </c>
    </row>
    <row r="1225">
      <c r="A1225" t="str">
        <f>IF(TRIM(INDEX(games!$A:$A,ROW()))="","",TRIM(INDEX(games!$A:$A,ROW())))</f>
      </c>
      <c r="B1225">
        <f>IF(OR($A1225="",INDEX(games!$B:$B,ROW())=""),"",INDEX(games!$B:$B,ROW()))</f>
      </c>
      <c r="C1225" t="str">
        <f>IF(OR($A1225="",INDEX(games!$C:$C,ROW())=""),"",INDEX(games!$C:$C,ROW()))</f>
      </c>
      <c r="D1225">
        <f>IF($A1225="","",COUNTIF($W$2:$W$2500,$A1225)+COUNTIF($X$2:$X$2500,$A1225))</f>
      </c>
      <c r="E1225">
        <f>IF($A1225="","",IFERROR(MATCH($C1225,$R$2:$R$5,0),0))</f>
      </c>
      <c r="F1225">
        <f>IF($A1225="","",MOD(ROW(),34))</f>
      </c>
      <c r="G1225">
        <f>IF($A1225="",NA(),IF($C1225="Action",$B1225,NA()))</f>
      </c>
      <c r="H1225">
        <f>IF($A1225="",NA(),IF($C1225="Action",1+$F1225*0.023,NA()))</f>
      </c>
      <c r="I1225">
        <f>IF($A1225="",NA(),IF($C1225="Strategy",$B1225,NA()))</f>
      </c>
      <c r="J1225">
        <f>IF($A1225="",NA(),IF($C1225="Strategy",2+$F1225*0.023,NA()))</f>
      </c>
      <c r="K1225">
        <f>IF($A1225="",NA(),IF($C1225="Deckbuilder",$B1225,NA()))</f>
      </c>
      <c r="L1225">
        <f>IF($A1225="",NA(),IF($C1225="Deckbuilder",3+$F1225*0.023,NA()))</f>
      </c>
      <c r="M1225">
        <f>IF($A1225="",NA(),IF($C1225="Traditional",$B1225,NA()))</f>
      </c>
      <c r="N1225">
        <f>IF($A1225="",NA(),IF($C1225="Traditional",4+$F1225*0.023,NA()))</f>
      </c>
      <c r="O1225">
        <f>IF($A1225="","",$D1225+ROW()/1000000)</f>
      </c>
      <c r="P1225" t="str">
        <f>IF(OR($A1225="",INDEX(games!$H:$H,ROW())=""),"",INDEX(games!$H:$H,ROW()))</f>
      </c>
      <c r="Q1225">
        <f>IF(OR($A1225="",$P1225&lt;&gt;"Yes"),"",$D1225+ROW()/1000000)</f>
      </c>
      <c r="T1225">
        <f>IF($Y1225="","",INDEX($B$2:$B$2000,$Y1225))</f>
      </c>
      <c r="U1225">
        <f>IF($Z1225="","",INDEX($B$2:$B$2000,$Z1225))</f>
      </c>
      <c r="V1225">
        <f>IF(OR($T1225="",$U1225=""),"",$U1225-$T1225)</f>
      </c>
      <c r="W1225" t="str">
        <f>IF(TRIM(INDEX(connections!$A:$A,ROW()))="","",TRIM(INDEX(connections!$A:$A,ROW())))</f>
      </c>
      <c r="X1225" t="str">
        <f>IF($W1225="","",TRIM(INDEX(connections!$B:$B,ROW())))</f>
      </c>
      <c r="Y1225">
        <f>IF($W1225="","",IFERROR(MATCH($W1225,$A$2:$A$2000,0),""))</f>
      </c>
      <c r="Z1225">
        <f>IF($X1225="","",IFERROR(MATCH($X1225,$A$2:$A$2000,0),""))</f>
      </c>
      <c r="AA1225" t="str">
        <f>IF($Y1225="","",INDEX($P$2:$P$2000,$Y1225))</f>
      </c>
      <c r="AB1225" t="str">
        <f>IF($Z1225="","",INDEX($P$2:$P$2000,$Z1225))</f>
      </c>
      <c r="AC1225">
        <f>IF(AND($AA1225="Yes",$AB1225="Yes"),1,"")</f>
      </c>
      <c r="AD1225">
        <f>IF(OR($Y1225="",$Z1225=""),"",IF(INDEX($C$2:$C$2000,$Y1225)=INDEX($C$2:$C$2000,$Z1225),0,1))</f>
      </c>
      <c r="AE1225">
        <f>IF($AC1225&lt;&gt;1,"",IF(AND(INDEX($AG$2:$AG$2000,$Y1225)=1,INDEX($AG$2:$AG$2000,$Z1225)=1),1,""))</f>
      </c>
      <c r="AG1225">
        <f>IF($A1225="","",COUNTIFS($W$2:$W$2500,$A1225,$AB$2:$AB$2500,"Yes")+COUNTIFS($X$2:$X$2500,$A1225,$AA$2:$AA$2500,"Yes"))</f>
      </c>
      <c r="AH1225" t="str">
        <f>IF(OR($P1225&lt;&gt;"Yes",N($AG1225)=0),"",IF(AND($AG1225=1,COUNTIFS($W$2:$W$2500,$A1225,$AE$2:$AE$2500,1)+COUNTIFS($X$2:$X$2500,$A1225,$AE$2:$AE$2500,1)&gt;0),"","Yes"))</f>
      </c>
      <c r="AI1225">
        <f>IF($AH1225="Yes",$AG1225,"")</f>
      </c>
      <c r="AJ1225">
        <f>IF($AI1225="","",$AI1225+ROW()/1000000)</f>
      </c>
      <c r="AK1225">
        <f>IF(OR($A1225="",$P1225="Yes",N($AG1225)=0),"",$AG1225+ROW()/1000000)</f>
      </c>
      <c r="AL1225" t="str">
        <f>IF($A1225="","",INDEX(games!$J:$J,ROW())&amp;"")</f>
      </c>
      <c r="AM1225">
        <f>IF($A1225="","",SUMPRODUCT($AO1225:$BD1225,'Map Analysis'!$AP$2^{0,1,2,3,4,5,6,7,8,9,10,11,12,13,14,15}))</f>
      </c>
      <c r="AN1225">
        <f>IF($A1225="","",$AM1225+ROW()/10000000)</f>
      </c>
      <c r="AO1225">
        <f>IF($A1225="","",COUNTIF($W$2:$W$2500,$A1225))</f>
      </c>
      <c r="AP1225">
        <f>IF($A1225="","",SUMIFS($BF$2:$BF$2500,$W$2:$W$2500,$A1225))</f>
      </c>
      <c r="AQ1225">
        <f>IF($A1225="","",SUMIFS($BG$2:$BG$2500,$W$2:$W$2500,$A1225))</f>
      </c>
      <c r="AR1225">
        <f>IF($A1225="","",SUMIFS($BH$2:$BH$2500,$W$2:$W$2500,$A1225))</f>
      </c>
      <c r="AS1225">
        <f>IF($A1225="","",SUMIFS($BI$2:$BI$2500,$W$2:$W$2500,$A1225))</f>
      </c>
      <c r="AT1225">
        <f>IF($A1225="","",SUMIFS($BJ$2:$BJ$2500,$W$2:$W$2500,$A1225))</f>
      </c>
      <c r="AU1225">
        <f>IF($A1225="","",SUMIFS($BK$2:$BK$2500,$W$2:$W$2500,$A1225))</f>
      </c>
      <c r="AV1225">
        <f>IF($A1225="","",SUMIFS($BL$2:$BL$2500,$W$2:$W$2500,$A1225))</f>
      </c>
      <c r="AW1225">
        <f>IF($A1225="","",SUMIFS($BM$2:$BM$2500,$W$2:$W$2500,$A1225))</f>
      </c>
      <c r="AX1225">
        <f>IF($A1225="","",SUMIFS($BN$2:$BN$2500,$W$2:$W$2500,$A1225))</f>
      </c>
      <c r="AY1225">
        <f>IF($A1225="","",SUMIFS($BO$2:$BO$2500,$W$2:$W$2500,$A1225))</f>
      </c>
      <c r="AZ1225">
        <f>IF($A1225="","",SUMIFS($BP$2:$BP$2500,$W$2:$W$2500,$A1225))</f>
      </c>
      <c r="BA1225">
        <f>IF($A1225="","",SUMIFS($BQ$2:$BQ$2500,$W$2:$W$2500,$A1225))</f>
      </c>
      <c r="BB1225">
        <f>IF($A1225="","",SUMIFS($BR$2:$BR$2500,$W$2:$W$2500,$A1225))</f>
      </c>
      <c r="BC1225">
        <f>IF($A1225="","",SUMIFS($BS$2:$BS$2500,$W$2:$W$2500,$A1225))</f>
      </c>
      <c r="BD1225">
        <f>IF($A1225="","",SUMIFS($BT$2:$BT$2500,$W$2:$W$2500,$A1225))</f>
      </c>
      <c r="BF1225">
        <f>IF($Z1225="","",INDEX($AO$2:$AO$2000,$Z1225))</f>
      </c>
      <c r="BG1225">
        <f>IF($Z1225="","",INDEX($AP$2:$AP$2000,$Z1225))</f>
      </c>
      <c r="BH1225">
        <f>IF($Z1225="","",INDEX($AQ$2:$AQ$2000,$Z1225))</f>
      </c>
      <c r="BI1225">
        <f>IF($Z1225="","",INDEX($AR$2:$AR$2000,$Z1225))</f>
      </c>
      <c r="BJ1225">
        <f>IF($Z1225="","",INDEX($AS$2:$AS$2000,$Z1225))</f>
      </c>
      <c r="BK1225">
        <f>IF($Z1225="","",INDEX($AT$2:$AT$2000,$Z1225))</f>
      </c>
      <c r="BL1225">
        <f>IF($Z1225="","",INDEX($AU$2:$AU$2000,$Z1225))</f>
      </c>
      <c r="BM1225">
        <f>IF($Z1225="","",INDEX($AV$2:$AV$2000,$Z1225))</f>
      </c>
      <c r="BN1225">
        <f>IF($Z1225="","",INDEX($AW$2:$AW$2000,$Z1225))</f>
      </c>
      <c r="BO1225">
        <f>IF($Z1225="","",INDEX($AX$2:$AX$2000,$Z1225))</f>
      </c>
      <c r="BP1225">
        <f>IF($Z1225="","",INDEX($AY$2:$AY$2000,$Z1225))</f>
      </c>
      <c r="BQ1225">
        <f>IF($Z1225="","",INDEX($AZ$2:$AZ$2000,$Z1225))</f>
      </c>
      <c r="BR1225">
        <f>IF($Z1225="","",INDEX($BA$2:$BA$2000,$Z1225))</f>
      </c>
      <c r="BS1225">
        <f>IF($Z1225="","",INDEX($BB$2:$BB$2000,$Z1225))</f>
      </c>
      <c r="BT1225">
        <f>IF($Z1225="","",INDEX($BC$2:$BC$2000,$Z1225))</f>
      </c>
      <c r="BV1225">
        <f>IF(OR($A1225="",$P1225&lt;&gt;"Yes",$AH1225="Yes"),"",1+N($AG1225))</f>
      </c>
      <c r="BW1225">
        <f>IF($A1225="","",COUNTIFS($W$2:$W$2500,$A1225,$BZ$2:$BZ$2500,"Yes")+COUNTIFS($X$2:$X$2500,$A1225,$BY$2:$BY$2500,"Yes"))</f>
      </c>
      <c r="BX1225">
        <f>IF(OR($A1225="",$P1225="Yes"),"",IF(N($BW1225)=0,0,1+SUMIFS($CB$2:$CB$2500,$W$2:$W$2500,$A1225)+SUMIFS($CA$2:$CA$2500,$X$2:$X$2500,$A1225)))</f>
      </c>
      <c r="BY1225" t="str">
        <f>IF($Y1225="","",INDEX($AH$2:$AH$2000,$Y1225)&amp;"")</f>
      </c>
      <c r="BZ1225" t="str">
        <f>IF($Z1225="","",INDEX($AH$2:$AH$2000,$Z1225)&amp;"")</f>
      </c>
      <c r="CA1225">
        <f>IF($Y1225="","",INDEX($BV$2:$BV$2000,$Y1225))</f>
      </c>
      <c r="CB1225">
        <f>IF($Z1225="","",INDEX($BV$2:$BV$2000,$Z1225))</f>
      </c>
    </row>
    <row r="1226">
      <c r="A1226" t="str">
        <f>IF(TRIM(INDEX(games!$A:$A,ROW()))="","",TRIM(INDEX(games!$A:$A,ROW())))</f>
      </c>
      <c r="B1226">
        <f>IF(OR($A1226="",INDEX(games!$B:$B,ROW())=""),"",INDEX(games!$B:$B,ROW()))</f>
      </c>
      <c r="C1226" t="str">
        <f>IF(OR($A1226="",INDEX(games!$C:$C,ROW())=""),"",INDEX(games!$C:$C,ROW()))</f>
      </c>
      <c r="D1226">
        <f>IF($A1226="","",COUNTIF($W$2:$W$2500,$A1226)+COUNTIF($X$2:$X$2500,$A1226))</f>
      </c>
      <c r="E1226">
        <f>IF($A1226="","",IFERROR(MATCH($C1226,$R$2:$R$5,0),0))</f>
      </c>
      <c r="F1226">
        <f>IF($A1226="","",MOD(ROW(),34))</f>
      </c>
      <c r="G1226">
        <f>IF($A1226="",NA(),IF($C1226="Action",$B1226,NA()))</f>
      </c>
      <c r="H1226">
        <f>IF($A1226="",NA(),IF($C1226="Action",1+$F1226*0.023,NA()))</f>
      </c>
      <c r="I1226">
        <f>IF($A1226="",NA(),IF($C1226="Strategy",$B1226,NA()))</f>
      </c>
      <c r="J1226">
        <f>IF($A1226="",NA(),IF($C1226="Strategy",2+$F1226*0.023,NA()))</f>
      </c>
      <c r="K1226">
        <f>IF($A1226="",NA(),IF($C1226="Deckbuilder",$B1226,NA()))</f>
      </c>
      <c r="L1226">
        <f>IF($A1226="",NA(),IF($C1226="Deckbuilder",3+$F1226*0.023,NA()))</f>
      </c>
      <c r="M1226">
        <f>IF($A1226="",NA(),IF($C1226="Traditional",$B1226,NA()))</f>
      </c>
      <c r="N1226">
        <f>IF($A1226="",NA(),IF($C1226="Traditional",4+$F1226*0.023,NA()))</f>
      </c>
      <c r="O1226">
        <f>IF($A1226="","",$D1226+ROW()/1000000)</f>
      </c>
      <c r="P1226" t="str">
        <f>IF(OR($A1226="",INDEX(games!$H:$H,ROW())=""),"",INDEX(games!$H:$H,ROW()))</f>
      </c>
      <c r="Q1226">
        <f>IF(OR($A1226="",$P1226&lt;&gt;"Yes"),"",$D1226+ROW()/1000000)</f>
      </c>
      <c r="T1226">
        <f>IF($Y1226="","",INDEX($B$2:$B$2000,$Y1226))</f>
      </c>
      <c r="U1226">
        <f>IF($Z1226="","",INDEX($B$2:$B$2000,$Z1226))</f>
      </c>
      <c r="V1226">
        <f>IF(OR($T1226="",$U1226=""),"",$U1226-$T1226)</f>
      </c>
      <c r="W1226" t="str">
        <f>IF(TRIM(INDEX(connections!$A:$A,ROW()))="","",TRIM(INDEX(connections!$A:$A,ROW())))</f>
      </c>
      <c r="X1226" t="str">
        <f>IF($W1226="","",TRIM(INDEX(connections!$B:$B,ROW())))</f>
      </c>
      <c r="Y1226">
        <f>IF($W1226="","",IFERROR(MATCH($W1226,$A$2:$A$2000,0),""))</f>
      </c>
      <c r="Z1226">
        <f>IF($X1226="","",IFERROR(MATCH($X1226,$A$2:$A$2000,0),""))</f>
      </c>
      <c r="AA1226" t="str">
        <f>IF($Y1226="","",INDEX($P$2:$P$2000,$Y1226))</f>
      </c>
      <c r="AB1226" t="str">
        <f>IF($Z1226="","",INDEX($P$2:$P$2000,$Z1226))</f>
      </c>
      <c r="AC1226">
        <f>IF(AND($AA1226="Yes",$AB1226="Yes"),1,"")</f>
      </c>
      <c r="AD1226">
        <f>IF(OR($Y1226="",$Z1226=""),"",IF(INDEX($C$2:$C$2000,$Y1226)=INDEX($C$2:$C$2000,$Z1226),0,1))</f>
      </c>
      <c r="AE1226">
        <f>IF($AC1226&lt;&gt;1,"",IF(AND(INDEX($AG$2:$AG$2000,$Y1226)=1,INDEX($AG$2:$AG$2000,$Z1226)=1),1,""))</f>
      </c>
      <c r="AG1226">
        <f>IF($A1226="","",COUNTIFS($W$2:$W$2500,$A1226,$AB$2:$AB$2500,"Yes")+COUNTIFS($X$2:$X$2500,$A1226,$AA$2:$AA$2500,"Yes"))</f>
      </c>
      <c r="AH1226" t="str">
        <f>IF(OR($P1226&lt;&gt;"Yes",N($AG1226)=0),"",IF(AND($AG1226=1,COUNTIFS($W$2:$W$2500,$A1226,$AE$2:$AE$2500,1)+COUNTIFS($X$2:$X$2500,$A1226,$AE$2:$AE$2500,1)&gt;0),"","Yes"))</f>
      </c>
      <c r="AI1226">
        <f>IF($AH1226="Yes",$AG1226,"")</f>
      </c>
      <c r="AJ1226">
        <f>IF($AI1226="","",$AI1226+ROW()/1000000)</f>
      </c>
      <c r="AK1226">
        <f>IF(OR($A1226="",$P1226="Yes",N($AG1226)=0),"",$AG1226+ROW()/1000000)</f>
      </c>
      <c r="AL1226" t="str">
        <f>IF($A1226="","",INDEX(games!$J:$J,ROW())&amp;"")</f>
      </c>
      <c r="AM1226">
        <f>IF($A1226="","",SUMPRODUCT($AO1226:$BD1226,'Map Analysis'!$AP$2^{0,1,2,3,4,5,6,7,8,9,10,11,12,13,14,15}))</f>
      </c>
      <c r="AN1226">
        <f>IF($A1226="","",$AM1226+ROW()/10000000)</f>
      </c>
      <c r="AO1226">
        <f>IF($A1226="","",COUNTIF($W$2:$W$2500,$A1226))</f>
      </c>
      <c r="AP1226">
        <f>IF($A1226="","",SUMIFS($BF$2:$BF$2500,$W$2:$W$2500,$A1226))</f>
      </c>
      <c r="AQ1226">
        <f>IF($A1226="","",SUMIFS($BG$2:$BG$2500,$W$2:$W$2500,$A1226))</f>
      </c>
      <c r="AR1226">
        <f>IF($A1226="","",SUMIFS($BH$2:$BH$2500,$W$2:$W$2500,$A1226))</f>
      </c>
      <c r="AS1226">
        <f>IF($A1226="","",SUMIFS($BI$2:$BI$2500,$W$2:$W$2500,$A1226))</f>
      </c>
      <c r="AT1226">
        <f>IF($A1226="","",SUMIFS($BJ$2:$BJ$2500,$W$2:$W$2500,$A1226))</f>
      </c>
      <c r="AU1226">
        <f>IF($A1226="","",SUMIFS($BK$2:$BK$2500,$W$2:$W$2500,$A1226))</f>
      </c>
      <c r="AV1226">
        <f>IF($A1226="","",SUMIFS($BL$2:$BL$2500,$W$2:$W$2500,$A1226))</f>
      </c>
      <c r="AW1226">
        <f>IF($A1226="","",SUMIFS($BM$2:$BM$2500,$W$2:$W$2500,$A1226))</f>
      </c>
      <c r="AX1226">
        <f>IF($A1226="","",SUMIFS($BN$2:$BN$2500,$W$2:$W$2500,$A1226))</f>
      </c>
      <c r="AY1226">
        <f>IF($A1226="","",SUMIFS($BO$2:$BO$2500,$W$2:$W$2500,$A1226))</f>
      </c>
      <c r="AZ1226">
        <f>IF($A1226="","",SUMIFS($BP$2:$BP$2500,$W$2:$W$2500,$A1226))</f>
      </c>
      <c r="BA1226">
        <f>IF($A1226="","",SUMIFS($BQ$2:$BQ$2500,$W$2:$W$2500,$A1226))</f>
      </c>
      <c r="BB1226">
        <f>IF($A1226="","",SUMIFS($BR$2:$BR$2500,$W$2:$W$2500,$A1226))</f>
      </c>
      <c r="BC1226">
        <f>IF($A1226="","",SUMIFS($BS$2:$BS$2500,$W$2:$W$2500,$A1226))</f>
      </c>
      <c r="BD1226">
        <f>IF($A1226="","",SUMIFS($BT$2:$BT$2500,$W$2:$W$2500,$A1226))</f>
      </c>
      <c r="BF1226">
        <f>IF($Z1226="","",INDEX($AO$2:$AO$2000,$Z1226))</f>
      </c>
      <c r="BG1226">
        <f>IF($Z1226="","",INDEX($AP$2:$AP$2000,$Z1226))</f>
      </c>
      <c r="BH1226">
        <f>IF($Z1226="","",INDEX($AQ$2:$AQ$2000,$Z1226))</f>
      </c>
      <c r="BI1226">
        <f>IF($Z1226="","",INDEX($AR$2:$AR$2000,$Z1226))</f>
      </c>
      <c r="BJ1226">
        <f>IF($Z1226="","",INDEX($AS$2:$AS$2000,$Z1226))</f>
      </c>
      <c r="BK1226">
        <f>IF($Z1226="","",INDEX($AT$2:$AT$2000,$Z1226))</f>
      </c>
      <c r="BL1226">
        <f>IF($Z1226="","",INDEX($AU$2:$AU$2000,$Z1226))</f>
      </c>
      <c r="BM1226">
        <f>IF($Z1226="","",INDEX($AV$2:$AV$2000,$Z1226))</f>
      </c>
      <c r="BN1226">
        <f>IF($Z1226="","",INDEX($AW$2:$AW$2000,$Z1226))</f>
      </c>
      <c r="BO1226">
        <f>IF($Z1226="","",INDEX($AX$2:$AX$2000,$Z1226))</f>
      </c>
      <c r="BP1226">
        <f>IF($Z1226="","",INDEX($AY$2:$AY$2000,$Z1226))</f>
      </c>
      <c r="BQ1226">
        <f>IF($Z1226="","",INDEX($AZ$2:$AZ$2000,$Z1226))</f>
      </c>
      <c r="BR1226">
        <f>IF($Z1226="","",INDEX($BA$2:$BA$2000,$Z1226))</f>
      </c>
      <c r="BS1226">
        <f>IF($Z1226="","",INDEX($BB$2:$BB$2000,$Z1226))</f>
      </c>
      <c r="BT1226">
        <f>IF($Z1226="","",INDEX($BC$2:$BC$2000,$Z1226))</f>
      </c>
      <c r="BV1226">
        <f>IF(OR($A1226="",$P1226&lt;&gt;"Yes",$AH1226="Yes"),"",1+N($AG1226))</f>
      </c>
      <c r="BW1226">
        <f>IF($A1226="","",COUNTIFS($W$2:$W$2500,$A1226,$BZ$2:$BZ$2500,"Yes")+COUNTIFS($X$2:$X$2500,$A1226,$BY$2:$BY$2500,"Yes"))</f>
      </c>
      <c r="BX1226">
        <f>IF(OR($A1226="",$P1226="Yes"),"",IF(N($BW1226)=0,0,1+SUMIFS($CB$2:$CB$2500,$W$2:$W$2500,$A1226)+SUMIFS($CA$2:$CA$2500,$X$2:$X$2500,$A1226)))</f>
      </c>
      <c r="BY1226" t="str">
        <f>IF($Y1226="","",INDEX($AH$2:$AH$2000,$Y1226)&amp;"")</f>
      </c>
      <c r="BZ1226" t="str">
        <f>IF($Z1226="","",INDEX($AH$2:$AH$2000,$Z1226)&amp;"")</f>
      </c>
      <c r="CA1226">
        <f>IF($Y1226="","",INDEX($BV$2:$BV$2000,$Y1226))</f>
      </c>
      <c r="CB1226">
        <f>IF($Z1226="","",INDEX($BV$2:$BV$2000,$Z1226))</f>
      </c>
    </row>
    <row r="1227">
      <c r="A1227" t="str">
        <f>IF(TRIM(INDEX(games!$A:$A,ROW()))="","",TRIM(INDEX(games!$A:$A,ROW())))</f>
      </c>
      <c r="B1227">
        <f>IF(OR($A1227="",INDEX(games!$B:$B,ROW())=""),"",INDEX(games!$B:$B,ROW()))</f>
      </c>
      <c r="C1227" t="str">
        <f>IF(OR($A1227="",INDEX(games!$C:$C,ROW())=""),"",INDEX(games!$C:$C,ROW()))</f>
      </c>
      <c r="D1227">
        <f>IF($A1227="","",COUNTIF($W$2:$W$2500,$A1227)+COUNTIF($X$2:$X$2500,$A1227))</f>
      </c>
      <c r="E1227">
        <f>IF($A1227="","",IFERROR(MATCH($C1227,$R$2:$R$5,0),0))</f>
      </c>
      <c r="F1227">
        <f>IF($A1227="","",MOD(ROW(),34))</f>
      </c>
      <c r="G1227">
        <f>IF($A1227="",NA(),IF($C1227="Action",$B1227,NA()))</f>
      </c>
      <c r="H1227">
        <f>IF($A1227="",NA(),IF($C1227="Action",1+$F1227*0.023,NA()))</f>
      </c>
      <c r="I1227">
        <f>IF($A1227="",NA(),IF($C1227="Strategy",$B1227,NA()))</f>
      </c>
      <c r="J1227">
        <f>IF($A1227="",NA(),IF($C1227="Strategy",2+$F1227*0.023,NA()))</f>
      </c>
      <c r="K1227">
        <f>IF($A1227="",NA(),IF($C1227="Deckbuilder",$B1227,NA()))</f>
      </c>
      <c r="L1227">
        <f>IF($A1227="",NA(),IF($C1227="Deckbuilder",3+$F1227*0.023,NA()))</f>
      </c>
      <c r="M1227">
        <f>IF($A1227="",NA(),IF($C1227="Traditional",$B1227,NA()))</f>
      </c>
      <c r="N1227">
        <f>IF($A1227="",NA(),IF($C1227="Traditional",4+$F1227*0.023,NA()))</f>
      </c>
      <c r="O1227">
        <f>IF($A1227="","",$D1227+ROW()/1000000)</f>
      </c>
      <c r="P1227" t="str">
        <f>IF(OR($A1227="",INDEX(games!$H:$H,ROW())=""),"",INDEX(games!$H:$H,ROW()))</f>
      </c>
      <c r="Q1227">
        <f>IF(OR($A1227="",$P1227&lt;&gt;"Yes"),"",$D1227+ROW()/1000000)</f>
      </c>
      <c r="T1227">
        <f>IF($Y1227="","",INDEX($B$2:$B$2000,$Y1227))</f>
      </c>
      <c r="U1227">
        <f>IF($Z1227="","",INDEX($B$2:$B$2000,$Z1227))</f>
      </c>
      <c r="V1227">
        <f>IF(OR($T1227="",$U1227=""),"",$U1227-$T1227)</f>
      </c>
      <c r="W1227" t="str">
        <f>IF(TRIM(INDEX(connections!$A:$A,ROW()))="","",TRIM(INDEX(connections!$A:$A,ROW())))</f>
      </c>
      <c r="X1227" t="str">
        <f>IF($W1227="","",TRIM(INDEX(connections!$B:$B,ROW())))</f>
      </c>
      <c r="Y1227">
        <f>IF($W1227="","",IFERROR(MATCH($W1227,$A$2:$A$2000,0),""))</f>
      </c>
      <c r="Z1227">
        <f>IF($X1227="","",IFERROR(MATCH($X1227,$A$2:$A$2000,0),""))</f>
      </c>
      <c r="AA1227" t="str">
        <f>IF($Y1227="","",INDEX($P$2:$P$2000,$Y1227))</f>
      </c>
      <c r="AB1227" t="str">
        <f>IF($Z1227="","",INDEX($P$2:$P$2000,$Z1227))</f>
      </c>
      <c r="AC1227">
        <f>IF(AND($AA1227="Yes",$AB1227="Yes"),1,"")</f>
      </c>
      <c r="AD1227">
        <f>IF(OR($Y1227="",$Z1227=""),"",IF(INDEX($C$2:$C$2000,$Y1227)=INDEX($C$2:$C$2000,$Z1227),0,1))</f>
      </c>
      <c r="AE1227">
        <f>IF($AC1227&lt;&gt;1,"",IF(AND(INDEX($AG$2:$AG$2000,$Y1227)=1,INDEX($AG$2:$AG$2000,$Z1227)=1),1,""))</f>
      </c>
      <c r="AG1227">
        <f>IF($A1227="","",COUNTIFS($W$2:$W$2500,$A1227,$AB$2:$AB$2500,"Yes")+COUNTIFS($X$2:$X$2500,$A1227,$AA$2:$AA$2500,"Yes"))</f>
      </c>
      <c r="AH1227" t="str">
        <f>IF(OR($P1227&lt;&gt;"Yes",N($AG1227)=0),"",IF(AND($AG1227=1,COUNTIFS($W$2:$W$2500,$A1227,$AE$2:$AE$2500,1)+COUNTIFS($X$2:$X$2500,$A1227,$AE$2:$AE$2500,1)&gt;0),"","Yes"))</f>
      </c>
      <c r="AI1227">
        <f>IF($AH1227="Yes",$AG1227,"")</f>
      </c>
      <c r="AJ1227">
        <f>IF($AI1227="","",$AI1227+ROW()/1000000)</f>
      </c>
      <c r="AK1227">
        <f>IF(OR($A1227="",$P1227="Yes",N($AG1227)=0),"",$AG1227+ROW()/1000000)</f>
      </c>
      <c r="AL1227" t="str">
        <f>IF($A1227="","",INDEX(games!$J:$J,ROW())&amp;"")</f>
      </c>
      <c r="AM1227">
        <f>IF($A1227="","",SUMPRODUCT($AO1227:$BD1227,'Map Analysis'!$AP$2^{0,1,2,3,4,5,6,7,8,9,10,11,12,13,14,15}))</f>
      </c>
      <c r="AN1227">
        <f>IF($A1227="","",$AM1227+ROW()/10000000)</f>
      </c>
      <c r="AO1227">
        <f>IF($A1227="","",COUNTIF($W$2:$W$2500,$A1227))</f>
      </c>
      <c r="AP1227">
        <f>IF($A1227="","",SUMIFS($BF$2:$BF$2500,$W$2:$W$2500,$A1227))</f>
      </c>
      <c r="AQ1227">
        <f>IF($A1227="","",SUMIFS($BG$2:$BG$2500,$W$2:$W$2500,$A1227))</f>
      </c>
      <c r="AR1227">
        <f>IF($A1227="","",SUMIFS($BH$2:$BH$2500,$W$2:$W$2500,$A1227))</f>
      </c>
      <c r="AS1227">
        <f>IF($A1227="","",SUMIFS($BI$2:$BI$2500,$W$2:$W$2500,$A1227))</f>
      </c>
      <c r="AT1227">
        <f>IF($A1227="","",SUMIFS($BJ$2:$BJ$2500,$W$2:$W$2500,$A1227))</f>
      </c>
      <c r="AU1227">
        <f>IF($A1227="","",SUMIFS($BK$2:$BK$2500,$W$2:$W$2500,$A1227))</f>
      </c>
      <c r="AV1227">
        <f>IF($A1227="","",SUMIFS($BL$2:$BL$2500,$W$2:$W$2500,$A1227))</f>
      </c>
      <c r="AW1227">
        <f>IF($A1227="","",SUMIFS($BM$2:$BM$2500,$W$2:$W$2500,$A1227))</f>
      </c>
      <c r="AX1227">
        <f>IF($A1227="","",SUMIFS($BN$2:$BN$2500,$W$2:$W$2500,$A1227))</f>
      </c>
      <c r="AY1227">
        <f>IF($A1227="","",SUMIFS($BO$2:$BO$2500,$W$2:$W$2500,$A1227))</f>
      </c>
      <c r="AZ1227">
        <f>IF($A1227="","",SUMIFS($BP$2:$BP$2500,$W$2:$W$2500,$A1227))</f>
      </c>
      <c r="BA1227">
        <f>IF($A1227="","",SUMIFS($BQ$2:$BQ$2500,$W$2:$W$2500,$A1227))</f>
      </c>
      <c r="BB1227">
        <f>IF($A1227="","",SUMIFS($BR$2:$BR$2500,$W$2:$W$2500,$A1227))</f>
      </c>
      <c r="BC1227">
        <f>IF($A1227="","",SUMIFS($BS$2:$BS$2500,$W$2:$W$2500,$A1227))</f>
      </c>
      <c r="BD1227">
        <f>IF($A1227="","",SUMIFS($BT$2:$BT$2500,$W$2:$W$2500,$A1227))</f>
      </c>
      <c r="BF1227">
        <f>IF($Z1227="","",INDEX($AO$2:$AO$2000,$Z1227))</f>
      </c>
      <c r="BG1227">
        <f>IF($Z1227="","",INDEX($AP$2:$AP$2000,$Z1227))</f>
      </c>
      <c r="BH1227">
        <f>IF($Z1227="","",INDEX($AQ$2:$AQ$2000,$Z1227))</f>
      </c>
      <c r="BI1227">
        <f>IF($Z1227="","",INDEX($AR$2:$AR$2000,$Z1227))</f>
      </c>
      <c r="BJ1227">
        <f>IF($Z1227="","",INDEX($AS$2:$AS$2000,$Z1227))</f>
      </c>
      <c r="BK1227">
        <f>IF($Z1227="","",INDEX($AT$2:$AT$2000,$Z1227))</f>
      </c>
      <c r="BL1227">
        <f>IF($Z1227="","",INDEX($AU$2:$AU$2000,$Z1227))</f>
      </c>
      <c r="BM1227">
        <f>IF($Z1227="","",INDEX($AV$2:$AV$2000,$Z1227))</f>
      </c>
      <c r="BN1227">
        <f>IF($Z1227="","",INDEX($AW$2:$AW$2000,$Z1227))</f>
      </c>
      <c r="BO1227">
        <f>IF($Z1227="","",INDEX($AX$2:$AX$2000,$Z1227))</f>
      </c>
      <c r="BP1227">
        <f>IF($Z1227="","",INDEX($AY$2:$AY$2000,$Z1227))</f>
      </c>
      <c r="BQ1227">
        <f>IF($Z1227="","",INDEX($AZ$2:$AZ$2000,$Z1227))</f>
      </c>
      <c r="BR1227">
        <f>IF($Z1227="","",INDEX($BA$2:$BA$2000,$Z1227))</f>
      </c>
      <c r="BS1227">
        <f>IF($Z1227="","",INDEX($BB$2:$BB$2000,$Z1227))</f>
      </c>
      <c r="BT1227">
        <f>IF($Z1227="","",INDEX($BC$2:$BC$2000,$Z1227))</f>
      </c>
      <c r="BV1227">
        <f>IF(OR($A1227="",$P1227&lt;&gt;"Yes",$AH1227="Yes"),"",1+N($AG1227))</f>
      </c>
      <c r="BW1227">
        <f>IF($A1227="","",COUNTIFS($W$2:$W$2500,$A1227,$BZ$2:$BZ$2500,"Yes")+COUNTIFS($X$2:$X$2500,$A1227,$BY$2:$BY$2500,"Yes"))</f>
      </c>
      <c r="BX1227">
        <f>IF(OR($A1227="",$P1227="Yes"),"",IF(N($BW1227)=0,0,1+SUMIFS($CB$2:$CB$2500,$W$2:$W$2500,$A1227)+SUMIFS($CA$2:$CA$2500,$X$2:$X$2500,$A1227)))</f>
      </c>
      <c r="BY1227" t="str">
        <f>IF($Y1227="","",INDEX($AH$2:$AH$2000,$Y1227)&amp;"")</f>
      </c>
      <c r="BZ1227" t="str">
        <f>IF($Z1227="","",INDEX($AH$2:$AH$2000,$Z1227)&amp;"")</f>
      </c>
      <c r="CA1227">
        <f>IF($Y1227="","",INDEX($BV$2:$BV$2000,$Y1227))</f>
      </c>
      <c r="CB1227">
        <f>IF($Z1227="","",INDEX($BV$2:$BV$2000,$Z1227))</f>
      </c>
    </row>
    <row r="1228">
      <c r="A1228" t="str">
        <f>IF(TRIM(INDEX(games!$A:$A,ROW()))="","",TRIM(INDEX(games!$A:$A,ROW())))</f>
      </c>
      <c r="B1228">
        <f>IF(OR($A1228="",INDEX(games!$B:$B,ROW())=""),"",INDEX(games!$B:$B,ROW()))</f>
      </c>
      <c r="C1228" t="str">
        <f>IF(OR($A1228="",INDEX(games!$C:$C,ROW())=""),"",INDEX(games!$C:$C,ROW()))</f>
      </c>
      <c r="D1228">
        <f>IF($A1228="","",COUNTIF($W$2:$W$2500,$A1228)+COUNTIF($X$2:$X$2500,$A1228))</f>
      </c>
      <c r="E1228">
        <f>IF($A1228="","",IFERROR(MATCH($C1228,$R$2:$R$5,0),0))</f>
      </c>
      <c r="F1228">
        <f>IF($A1228="","",MOD(ROW(),34))</f>
      </c>
      <c r="G1228">
        <f>IF($A1228="",NA(),IF($C1228="Action",$B1228,NA()))</f>
      </c>
      <c r="H1228">
        <f>IF($A1228="",NA(),IF($C1228="Action",1+$F1228*0.023,NA()))</f>
      </c>
      <c r="I1228">
        <f>IF($A1228="",NA(),IF($C1228="Strategy",$B1228,NA()))</f>
      </c>
      <c r="J1228">
        <f>IF($A1228="",NA(),IF($C1228="Strategy",2+$F1228*0.023,NA()))</f>
      </c>
      <c r="K1228">
        <f>IF($A1228="",NA(),IF($C1228="Deckbuilder",$B1228,NA()))</f>
      </c>
      <c r="L1228">
        <f>IF($A1228="",NA(),IF($C1228="Deckbuilder",3+$F1228*0.023,NA()))</f>
      </c>
      <c r="M1228">
        <f>IF($A1228="",NA(),IF($C1228="Traditional",$B1228,NA()))</f>
      </c>
      <c r="N1228">
        <f>IF($A1228="",NA(),IF($C1228="Traditional",4+$F1228*0.023,NA()))</f>
      </c>
      <c r="O1228">
        <f>IF($A1228="","",$D1228+ROW()/1000000)</f>
      </c>
      <c r="P1228" t="str">
        <f>IF(OR($A1228="",INDEX(games!$H:$H,ROW())=""),"",INDEX(games!$H:$H,ROW()))</f>
      </c>
      <c r="Q1228">
        <f>IF(OR($A1228="",$P1228&lt;&gt;"Yes"),"",$D1228+ROW()/1000000)</f>
      </c>
      <c r="T1228">
        <f>IF($Y1228="","",INDEX($B$2:$B$2000,$Y1228))</f>
      </c>
      <c r="U1228">
        <f>IF($Z1228="","",INDEX($B$2:$B$2000,$Z1228))</f>
      </c>
      <c r="V1228">
        <f>IF(OR($T1228="",$U1228=""),"",$U1228-$T1228)</f>
      </c>
      <c r="W1228" t="str">
        <f>IF(TRIM(INDEX(connections!$A:$A,ROW()))="","",TRIM(INDEX(connections!$A:$A,ROW())))</f>
      </c>
      <c r="X1228" t="str">
        <f>IF($W1228="","",TRIM(INDEX(connections!$B:$B,ROW())))</f>
      </c>
      <c r="Y1228">
        <f>IF($W1228="","",IFERROR(MATCH($W1228,$A$2:$A$2000,0),""))</f>
      </c>
      <c r="Z1228">
        <f>IF($X1228="","",IFERROR(MATCH($X1228,$A$2:$A$2000,0),""))</f>
      </c>
      <c r="AA1228" t="str">
        <f>IF($Y1228="","",INDEX($P$2:$P$2000,$Y1228))</f>
      </c>
      <c r="AB1228" t="str">
        <f>IF($Z1228="","",INDEX($P$2:$P$2000,$Z1228))</f>
      </c>
      <c r="AC1228">
        <f>IF(AND($AA1228="Yes",$AB1228="Yes"),1,"")</f>
      </c>
      <c r="AD1228">
        <f>IF(OR($Y1228="",$Z1228=""),"",IF(INDEX($C$2:$C$2000,$Y1228)=INDEX($C$2:$C$2000,$Z1228),0,1))</f>
      </c>
      <c r="AE1228">
        <f>IF($AC1228&lt;&gt;1,"",IF(AND(INDEX($AG$2:$AG$2000,$Y1228)=1,INDEX($AG$2:$AG$2000,$Z1228)=1),1,""))</f>
      </c>
      <c r="AG1228">
        <f>IF($A1228="","",COUNTIFS($W$2:$W$2500,$A1228,$AB$2:$AB$2500,"Yes")+COUNTIFS($X$2:$X$2500,$A1228,$AA$2:$AA$2500,"Yes"))</f>
      </c>
      <c r="AH1228" t="str">
        <f>IF(OR($P1228&lt;&gt;"Yes",N($AG1228)=0),"",IF(AND($AG1228=1,COUNTIFS($W$2:$W$2500,$A1228,$AE$2:$AE$2500,1)+COUNTIFS($X$2:$X$2500,$A1228,$AE$2:$AE$2500,1)&gt;0),"","Yes"))</f>
      </c>
      <c r="AI1228">
        <f>IF($AH1228="Yes",$AG1228,"")</f>
      </c>
      <c r="AJ1228">
        <f>IF($AI1228="","",$AI1228+ROW()/1000000)</f>
      </c>
      <c r="AK1228">
        <f>IF(OR($A1228="",$P1228="Yes",N($AG1228)=0),"",$AG1228+ROW()/1000000)</f>
      </c>
      <c r="AL1228" t="str">
        <f>IF($A1228="","",INDEX(games!$J:$J,ROW())&amp;"")</f>
      </c>
      <c r="AM1228">
        <f>IF($A1228="","",SUMPRODUCT($AO1228:$BD1228,'Map Analysis'!$AP$2^{0,1,2,3,4,5,6,7,8,9,10,11,12,13,14,15}))</f>
      </c>
      <c r="AN1228">
        <f>IF($A1228="","",$AM1228+ROW()/10000000)</f>
      </c>
      <c r="AO1228">
        <f>IF($A1228="","",COUNTIF($W$2:$W$2500,$A1228))</f>
      </c>
      <c r="AP1228">
        <f>IF($A1228="","",SUMIFS($BF$2:$BF$2500,$W$2:$W$2500,$A1228))</f>
      </c>
      <c r="AQ1228">
        <f>IF($A1228="","",SUMIFS($BG$2:$BG$2500,$W$2:$W$2500,$A1228))</f>
      </c>
      <c r="AR1228">
        <f>IF($A1228="","",SUMIFS($BH$2:$BH$2500,$W$2:$W$2500,$A1228))</f>
      </c>
      <c r="AS1228">
        <f>IF($A1228="","",SUMIFS($BI$2:$BI$2500,$W$2:$W$2500,$A1228))</f>
      </c>
      <c r="AT1228">
        <f>IF($A1228="","",SUMIFS($BJ$2:$BJ$2500,$W$2:$W$2500,$A1228))</f>
      </c>
      <c r="AU1228">
        <f>IF($A1228="","",SUMIFS($BK$2:$BK$2500,$W$2:$W$2500,$A1228))</f>
      </c>
      <c r="AV1228">
        <f>IF($A1228="","",SUMIFS($BL$2:$BL$2500,$W$2:$W$2500,$A1228))</f>
      </c>
      <c r="AW1228">
        <f>IF($A1228="","",SUMIFS($BM$2:$BM$2500,$W$2:$W$2500,$A1228))</f>
      </c>
      <c r="AX1228">
        <f>IF($A1228="","",SUMIFS($BN$2:$BN$2500,$W$2:$W$2500,$A1228))</f>
      </c>
      <c r="AY1228">
        <f>IF($A1228="","",SUMIFS($BO$2:$BO$2500,$W$2:$W$2500,$A1228))</f>
      </c>
      <c r="AZ1228">
        <f>IF($A1228="","",SUMIFS($BP$2:$BP$2500,$W$2:$W$2500,$A1228))</f>
      </c>
      <c r="BA1228">
        <f>IF($A1228="","",SUMIFS($BQ$2:$BQ$2500,$W$2:$W$2500,$A1228))</f>
      </c>
      <c r="BB1228">
        <f>IF($A1228="","",SUMIFS($BR$2:$BR$2500,$W$2:$W$2500,$A1228))</f>
      </c>
      <c r="BC1228">
        <f>IF($A1228="","",SUMIFS($BS$2:$BS$2500,$W$2:$W$2500,$A1228))</f>
      </c>
      <c r="BD1228">
        <f>IF($A1228="","",SUMIFS($BT$2:$BT$2500,$W$2:$W$2500,$A1228))</f>
      </c>
      <c r="BF1228">
        <f>IF($Z1228="","",INDEX($AO$2:$AO$2000,$Z1228))</f>
      </c>
      <c r="BG1228">
        <f>IF($Z1228="","",INDEX($AP$2:$AP$2000,$Z1228))</f>
      </c>
      <c r="BH1228">
        <f>IF($Z1228="","",INDEX($AQ$2:$AQ$2000,$Z1228))</f>
      </c>
      <c r="BI1228">
        <f>IF($Z1228="","",INDEX($AR$2:$AR$2000,$Z1228))</f>
      </c>
      <c r="BJ1228">
        <f>IF($Z1228="","",INDEX($AS$2:$AS$2000,$Z1228))</f>
      </c>
      <c r="BK1228">
        <f>IF($Z1228="","",INDEX($AT$2:$AT$2000,$Z1228))</f>
      </c>
      <c r="BL1228">
        <f>IF($Z1228="","",INDEX($AU$2:$AU$2000,$Z1228))</f>
      </c>
      <c r="BM1228">
        <f>IF($Z1228="","",INDEX($AV$2:$AV$2000,$Z1228))</f>
      </c>
      <c r="BN1228">
        <f>IF($Z1228="","",INDEX($AW$2:$AW$2000,$Z1228))</f>
      </c>
      <c r="BO1228">
        <f>IF($Z1228="","",INDEX($AX$2:$AX$2000,$Z1228))</f>
      </c>
      <c r="BP1228">
        <f>IF($Z1228="","",INDEX($AY$2:$AY$2000,$Z1228))</f>
      </c>
      <c r="BQ1228">
        <f>IF($Z1228="","",INDEX($AZ$2:$AZ$2000,$Z1228))</f>
      </c>
      <c r="BR1228">
        <f>IF($Z1228="","",INDEX($BA$2:$BA$2000,$Z1228))</f>
      </c>
      <c r="BS1228">
        <f>IF($Z1228="","",INDEX($BB$2:$BB$2000,$Z1228))</f>
      </c>
      <c r="BT1228">
        <f>IF($Z1228="","",INDEX($BC$2:$BC$2000,$Z1228))</f>
      </c>
      <c r="BV1228">
        <f>IF(OR($A1228="",$P1228&lt;&gt;"Yes",$AH1228="Yes"),"",1+N($AG1228))</f>
      </c>
      <c r="BW1228">
        <f>IF($A1228="","",COUNTIFS($W$2:$W$2500,$A1228,$BZ$2:$BZ$2500,"Yes")+COUNTIFS($X$2:$X$2500,$A1228,$BY$2:$BY$2500,"Yes"))</f>
      </c>
      <c r="BX1228">
        <f>IF(OR($A1228="",$P1228="Yes"),"",IF(N($BW1228)=0,0,1+SUMIFS($CB$2:$CB$2500,$W$2:$W$2500,$A1228)+SUMIFS($CA$2:$CA$2500,$X$2:$X$2500,$A1228)))</f>
      </c>
      <c r="BY1228" t="str">
        <f>IF($Y1228="","",INDEX($AH$2:$AH$2000,$Y1228)&amp;"")</f>
      </c>
      <c r="BZ1228" t="str">
        <f>IF($Z1228="","",INDEX($AH$2:$AH$2000,$Z1228)&amp;"")</f>
      </c>
      <c r="CA1228">
        <f>IF($Y1228="","",INDEX($BV$2:$BV$2000,$Y1228))</f>
      </c>
      <c r="CB1228">
        <f>IF($Z1228="","",INDEX($BV$2:$BV$2000,$Z1228))</f>
      </c>
    </row>
    <row r="1229">
      <c r="A1229" t="str">
        <f>IF(TRIM(INDEX(games!$A:$A,ROW()))="","",TRIM(INDEX(games!$A:$A,ROW())))</f>
      </c>
      <c r="B1229">
        <f>IF(OR($A1229="",INDEX(games!$B:$B,ROW())=""),"",INDEX(games!$B:$B,ROW()))</f>
      </c>
      <c r="C1229" t="str">
        <f>IF(OR($A1229="",INDEX(games!$C:$C,ROW())=""),"",INDEX(games!$C:$C,ROW()))</f>
      </c>
      <c r="D1229">
        <f>IF($A1229="","",COUNTIF($W$2:$W$2500,$A1229)+COUNTIF($X$2:$X$2500,$A1229))</f>
      </c>
      <c r="E1229">
        <f>IF($A1229="","",IFERROR(MATCH($C1229,$R$2:$R$5,0),0))</f>
      </c>
      <c r="F1229">
        <f>IF($A1229="","",MOD(ROW(),34))</f>
      </c>
      <c r="G1229">
        <f>IF($A1229="",NA(),IF($C1229="Action",$B1229,NA()))</f>
      </c>
      <c r="H1229">
        <f>IF($A1229="",NA(),IF($C1229="Action",1+$F1229*0.023,NA()))</f>
      </c>
      <c r="I1229">
        <f>IF($A1229="",NA(),IF($C1229="Strategy",$B1229,NA()))</f>
      </c>
      <c r="J1229">
        <f>IF($A1229="",NA(),IF($C1229="Strategy",2+$F1229*0.023,NA()))</f>
      </c>
      <c r="K1229">
        <f>IF($A1229="",NA(),IF($C1229="Deckbuilder",$B1229,NA()))</f>
      </c>
      <c r="L1229">
        <f>IF($A1229="",NA(),IF($C1229="Deckbuilder",3+$F1229*0.023,NA()))</f>
      </c>
      <c r="M1229">
        <f>IF($A1229="",NA(),IF($C1229="Traditional",$B1229,NA()))</f>
      </c>
      <c r="N1229">
        <f>IF($A1229="",NA(),IF($C1229="Traditional",4+$F1229*0.023,NA()))</f>
      </c>
      <c r="O1229">
        <f>IF($A1229="","",$D1229+ROW()/1000000)</f>
      </c>
      <c r="P1229" t="str">
        <f>IF(OR($A1229="",INDEX(games!$H:$H,ROW())=""),"",INDEX(games!$H:$H,ROW()))</f>
      </c>
      <c r="Q1229">
        <f>IF(OR($A1229="",$P1229&lt;&gt;"Yes"),"",$D1229+ROW()/1000000)</f>
      </c>
      <c r="T1229">
        <f>IF($Y1229="","",INDEX($B$2:$B$2000,$Y1229))</f>
      </c>
      <c r="U1229">
        <f>IF($Z1229="","",INDEX($B$2:$B$2000,$Z1229))</f>
      </c>
      <c r="V1229">
        <f>IF(OR($T1229="",$U1229=""),"",$U1229-$T1229)</f>
      </c>
      <c r="W1229" t="str">
        <f>IF(TRIM(INDEX(connections!$A:$A,ROW()))="","",TRIM(INDEX(connections!$A:$A,ROW())))</f>
      </c>
      <c r="X1229" t="str">
        <f>IF($W1229="","",TRIM(INDEX(connections!$B:$B,ROW())))</f>
      </c>
      <c r="Y1229">
        <f>IF($W1229="","",IFERROR(MATCH($W1229,$A$2:$A$2000,0),""))</f>
      </c>
      <c r="Z1229">
        <f>IF($X1229="","",IFERROR(MATCH($X1229,$A$2:$A$2000,0),""))</f>
      </c>
      <c r="AA1229" t="str">
        <f>IF($Y1229="","",INDEX($P$2:$P$2000,$Y1229))</f>
      </c>
      <c r="AB1229" t="str">
        <f>IF($Z1229="","",INDEX($P$2:$P$2000,$Z1229))</f>
      </c>
      <c r="AC1229">
        <f>IF(AND($AA1229="Yes",$AB1229="Yes"),1,"")</f>
      </c>
      <c r="AD1229">
        <f>IF(OR($Y1229="",$Z1229=""),"",IF(INDEX($C$2:$C$2000,$Y1229)=INDEX($C$2:$C$2000,$Z1229),0,1))</f>
      </c>
      <c r="AE1229">
        <f>IF($AC1229&lt;&gt;1,"",IF(AND(INDEX($AG$2:$AG$2000,$Y1229)=1,INDEX($AG$2:$AG$2000,$Z1229)=1),1,""))</f>
      </c>
      <c r="AG1229">
        <f>IF($A1229="","",COUNTIFS($W$2:$W$2500,$A1229,$AB$2:$AB$2500,"Yes")+COUNTIFS($X$2:$X$2500,$A1229,$AA$2:$AA$2500,"Yes"))</f>
      </c>
      <c r="AH1229" t="str">
        <f>IF(OR($P1229&lt;&gt;"Yes",N($AG1229)=0),"",IF(AND($AG1229=1,COUNTIFS($W$2:$W$2500,$A1229,$AE$2:$AE$2500,1)+COUNTIFS($X$2:$X$2500,$A1229,$AE$2:$AE$2500,1)&gt;0),"","Yes"))</f>
      </c>
      <c r="AI1229">
        <f>IF($AH1229="Yes",$AG1229,"")</f>
      </c>
      <c r="AJ1229">
        <f>IF($AI1229="","",$AI1229+ROW()/1000000)</f>
      </c>
      <c r="AK1229">
        <f>IF(OR($A1229="",$P1229="Yes",N($AG1229)=0),"",$AG1229+ROW()/1000000)</f>
      </c>
      <c r="AL1229" t="str">
        <f>IF($A1229="","",INDEX(games!$J:$J,ROW())&amp;"")</f>
      </c>
      <c r="AM1229">
        <f>IF($A1229="","",SUMPRODUCT($AO1229:$BD1229,'Map Analysis'!$AP$2^{0,1,2,3,4,5,6,7,8,9,10,11,12,13,14,15}))</f>
      </c>
      <c r="AN1229">
        <f>IF($A1229="","",$AM1229+ROW()/10000000)</f>
      </c>
      <c r="AO1229">
        <f>IF($A1229="","",COUNTIF($W$2:$W$2500,$A1229))</f>
      </c>
      <c r="AP1229">
        <f>IF($A1229="","",SUMIFS($BF$2:$BF$2500,$W$2:$W$2500,$A1229))</f>
      </c>
      <c r="AQ1229">
        <f>IF($A1229="","",SUMIFS($BG$2:$BG$2500,$W$2:$W$2500,$A1229))</f>
      </c>
      <c r="AR1229">
        <f>IF($A1229="","",SUMIFS($BH$2:$BH$2500,$W$2:$W$2500,$A1229))</f>
      </c>
      <c r="AS1229">
        <f>IF($A1229="","",SUMIFS($BI$2:$BI$2500,$W$2:$W$2500,$A1229))</f>
      </c>
      <c r="AT1229">
        <f>IF($A1229="","",SUMIFS($BJ$2:$BJ$2500,$W$2:$W$2500,$A1229))</f>
      </c>
      <c r="AU1229">
        <f>IF($A1229="","",SUMIFS($BK$2:$BK$2500,$W$2:$W$2500,$A1229))</f>
      </c>
      <c r="AV1229">
        <f>IF($A1229="","",SUMIFS($BL$2:$BL$2500,$W$2:$W$2500,$A1229))</f>
      </c>
      <c r="AW1229">
        <f>IF($A1229="","",SUMIFS($BM$2:$BM$2500,$W$2:$W$2500,$A1229))</f>
      </c>
      <c r="AX1229">
        <f>IF($A1229="","",SUMIFS($BN$2:$BN$2500,$W$2:$W$2500,$A1229))</f>
      </c>
      <c r="AY1229">
        <f>IF($A1229="","",SUMIFS($BO$2:$BO$2500,$W$2:$W$2500,$A1229))</f>
      </c>
      <c r="AZ1229">
        <f>IF($A1229="","",SUMIFS($BP$2:$BP$2500,$W$2:$W$2500,$A1229))</f>
      </c>
      <c r="BA1229">
        <f>IF($A1229="","",SUMIFS($BQ$2:$BQ$2500,$W$2:$W$2500,$A1229))</f>
      </c>
      <c r="BB1229">
        <f>IF($A1229="","",SUMIFS($BR$2:$BR$2500,$W$2:$W$2500,$A1229))</f>
      </c>
      <c r="BC1229">
        <f>IF($A1229="","",SUMIFS($BS$2:$BS$2500,$W$2:$W$2500,$A1229))</f>
      </c>
      <c r="BD1229">
        <f>IF($A1229="","",SUMIFS($BT$2:$BT$2500,$W$2:$W$2500,$A1229))</f>
      </c>
      <c r="BF1229">
        <f>IF($Z1229="","",INDEX($AO$2:$AO$2000,$Z1229))</f>
      </c>
      <c r="BG1229">
        <f>IF($Z1229="","",INDEX($AP$2:$AP$2000,$Z1229))</f>
      </c>
      <c r="BH1229">
        <f>IF($Z1229="","",INDEX($AQ$2:$AQ$2000,$Z1229))</f>
      </c>
      <c r="BI1229">
        <f>IF($Z1229="","",INDEX($AR$2:$AR$2000,$Z1229))</f>
      </c>
      <c r="BJ1229">
        <f>IF($Z1229="","",INDEX($AS$2:$AS$2000,$Z1229))</f>
      </c>
      <c r="BK1229">
        <f>IF($Z1229="","",INDEX($AT$2:$AT$2000,$Z1229))</f>
      </c>
      <c r="BL1229">
        <f>IF($Z1229="","",INDEX($AU$2:$AU$2000,$Z1229))</f>
      </c>
      <c r="BM1229">
        <f>IF($Z1229="","",INDEX($AV$2:$AV$2000,$Z1229))</f>
      </c>
      <c r="BN1229">
        <f>IF($Z1229="","",INDEX($AW$2:$AW$2000,$Z1229))</f>
      </c>
      <c r="BO1229">
        <f>IF($Z1229="","",INDEX($AX$2:$AX$2000,$Z1229))</f>
      </c>
      <c r="BP1229">
        <f>IF($Z1229="","",INDEX($AY$2:$AY$2000,$Z1229))</f>
      </c>
      <c r="BQ1229">
        <f>IF($Z1229="","",INDEX($AZ$2:$AZ$2000,$Z1229))</f>
      </c>
      <c r="BR1229">
        <f>IF($Z1229="","",INDEX($BA$2:$BA$2000,$Z1229))</f>
      </c>
      <c r="BS1229">
        <f>IF($Z1229="","",INDEX($BB$2:$BB$2000,$Z1229))</f>
      </c>
      <c r="BT1229">
        <f>IF($Z1229="","",INDEX($BC$2:$BC$2000,$Z1229))</f>
      </c>
      <c r="BV1229">
        <f>IF(OR($A1229="",$P1229&lt;&gt;"Yes",$AH1229="Yes"),"",1+N($AG1229))</f>
      </c>
      <c r="BW1229">
        <f>IF($A1229="","",COUNTIFS($W$2:$W$2500,$A1229,$BZ$2:$BZ$2500,"Yes")+COUNTIFS($X$2:$X$2500,$A1229,$BY$2:$BY$2500,"Yes"))</f>
      </c>
      <c r="BX1229">
        <f>IF(OR($A1229="",$P1229="Yes"),"",IF(N($BW1229)=0,0,1+SUMIFS($CB$2:$CB$2500,$W$2:$W$2500,$A1229)+SUMIFS($CA$2:$CA$2500,$X$2:$X$2500,$A1229)))</f>
      </c>
      <c r="BY1229" t="str">
        <f>IF($Y1229="","",INDEX($AH$2:$AH$2000,$Y1229)&amp;"")</f>
      </c>
      <c r="BZ1229" t="str">
        <f>IF($Z1229="","",INDEX($AH$2:$AH$2000,$Z1229)&amp;"")</f>
      </c>
      <c r="CA1229">
        <f>IF($Y1229="","",INDEX($BV$2:$BV$2000,$Y1229))</f>
      </c>
      <c r="CB1229">
        <f>IF($Z1229="","",INDEX($BV$2:$BV$2000,$Z1229))</f>
      </c>
    </row>
    <row r="1230">
      <c r="A1230" t="str">
        <f>IF(TRIM(INDEX(games!$A:$A,ROW()))="","",TRIM(INDEX(games!$A:$A,ROW())))</f>
      </c>
      <c r="B1230">
        <f>IF(OR($A1230="",INDEX(games!$B:$B,ROW())=""),"",INDEX(games!$B:$B,ROW()))</f>
      </c>
      <c r="C1230" t="str">
        <f>IF(OR($A1230="",INDEX(games!$C:$C,ROW())=""),"",INDEX(games!$C:$C,ROW()))</f>
      </c>
      <c r="D1230">
        <f>IF($A1230="","",COUNTIF($W$2:$W$2500,$A1230)+COUNTIF($X$2:$X$2500,$A1230))</f>
      </c>
      <c r="E1230">
        <f>IF($A1230="","",IFERROR(MATCH($C1230,$R$2:$R$5,0),0))</f>
      </c>
      <c r="F1230">
        <f>IF($A1230="","",MOD(ROW(),34))</f>
      </c>
      <c r="G1230">
        <f>IF($A1230="",NA(),IF($C1230="Action",$B1230,NA()))</f>
      </c>
      <c r="H1230">
        <f>IF($A1230="",NA(),IF($C1230="Action",1+$F1230*0.023,NA()))</f>
      </c>
      <c r="I1230">
        <f>IF($A1230="",NA(),IF($C1230="Strategy",$B1230,NA()))</f>
      </c>
      <c r="J1230">
        <f>IF($A1230="",NA(),IF($C1230="Strategy",2+$F1230*0.023,NA()))</f>
      </c>
      <c r="K1230">
        <f>IF($A1230="",NA(),IF($C1230="Deckbuilder",$B1230,NA()))</f>
      </c>
      <c r="L1230">
        <f>IF($A1230="",NA(),IF($C1230="Deckbuilder",3+$F1230*0.023,NA()))</f>
      </c>
      <c r="M1230">
        <f>IF($A1230="",NA(),IF($C1230="Traditional",$B1230,NA()))</f>
      </c>
      <c r="N1230">
        <f>IF($A1230="",NA(),IF($C1230="Traditional",4+$F1230*0.023,NA()))</f>
      </c>
      <c r="O1230">
        <f>IF($A1230="","",$D1230+ROW()/1000000)</f>
      </c>
      <c r="P1230" t="str">
        <f>IF(OR($A1230="",INDEX(games!$H:$H,ROW())=""),"",INDEX(games!$H:$H,ROW()))</f>
      </c>
      <c r="Q1230">
        <f>IF(OR($A1230="",$P1230&lt;&gt;"Yes"),"",$D1230+ROW()/1000000)</f>
      </c>
      <c r="T1230">
        <f>IF($Y1230="","",INDEX($B$2:$B$2000,$Y1230))</f>
      </c>
      <c r="U1230">
        <f>IF($Z1230="","",INDEX($B$2:$B$2000,$Z1230))</f>
      </c>
      <c r="V1230">
        <f>IF(OR($T1230="",$U1230=""),"",$U1230-$T1230)</f>
      </c>
      <c r="W1230" t="str">
        <f>IF(TRIM(INDEX(connections!$A:$A,ROW()))="","",TRIM(INDEX(connections!$A:$A,ROW())))</f>
      </c>
      <c r="X1230" t="str">
        <f>IF($W1230="","",TRIM(INDEX(connections!$B:$B,ROW())))</f>
      </c>
      <c r="Y1230">
        <f>IF($W1230="","",IFERROR(MATCH($W1230,$A$2:$A$2000,0),""))</f>
      </c>
      <c r="Z1230">
        <f>IF($X1230="","",IFERROR(MATCH($X1230,$A$2:$A$2000,0),""))</f>
      </c>
      <c r="AA1230" t="str">
        <f>IF($Y1230="","",INDEX($P$2:$P$2000,$Y1230))</f>
      </c>
      <c r="AB1230" t="str">
        <f>IF($Z1230="","",INDEX($P$2:$P$2000,$Z1230))</f>
      </c>
      <c r="AC1230">
        <f>IF(AND($AA1230="Yes",$AB1230="Yes"),1,"")</f>
      </c>
      <c r="AD1230">
        <f>IF(OR($Y1230="",$Z1230=""),"",IF(INDEX($C$2:$C$2000,$Y1230)=INDEX($C$2:$C$2000,$Z1230),0,1))</f>
      </c>
      <c r="AE1230">
        <f>IF($AC1230&lt;&gt;1,"",IF(AND(INDEX($AG$2:$AG$2000,$Y1230)=1,INDEX($AG$2:$AG$2000,$Z1230)=1),1,""))</f>
      </c>
      <c r="AG1230">
        <f>IF($A1230="","",COUNTIFS($W$2:$W$2500,$A1230,$AB$2:$AB$2500,"Yes")+COUNTIFS($X$2:$X$2500,$A1230,$AA$2:$AA$2500,"Yes"))</f>
      </c>
      <c r="AH1230" t="str">
        <f>IF(OR($P1230&lt;&gt;"Yes",N($AG1230)=0),"",IF(AND($AG1230=1,COUNTIFS($W$2:$W$2500,$A1230,$AE$2:$AE$2500,1)+COUNTIFS($X$2:$X$2500,$A1230,$AE$2:$AE$2500,1)&gt;0),"","Yes"))</f>
      </c>
      <c r="AI1230">
        <f>IF($AH1230="Yes",$AG1230,"")</f>
      </c>
      <c r="AJ1230">
        <f>IF($AI1230="","",$AI1230+ROW()/1000000)</f>
      </c>
      <c r="AK1230">
        <f>IF(OR($A1230="",$P1230="Yes",N($AG1230)=0),"",$AG1230+ROW()/1000000)</f>
      </c>
      <c r="AL1230" t="str">
        <f>IF($A1230="","",INDEX(games!$J:$J,ROW())&amp;"")</f>
      </c>
      <c r="AM1230">
        <f>IF($A1230="","",SUMPRODUCT($AO1230:$BD1230,'Map Analysis'!$AP$2^{0,1,2,3,4,5,6,7,8,9,10,11,12,13,14,15}))</f>
      </c>
      <c r="AN1230">
        <f>IF($A1230="","",$AM1230+ROW()/10000000)</f>
      </c>
      <c r="AO1230">
        <f>IF($A1230="","",COUNTIF($W$2:$W$2500,$A1230))</f>
      </c>
      <c r="AP1230">
        <f>IF($A1230="","",SUMIFS($BF$2:$BF$2500,$W$2:$W$2500,$A1230))</f>
      </c>
      <c r="AQ1230">
        <f>IF($A1230="","",SUMIFS($BG$2:$BG$2500,$W$2:$W$2500,$A1230))</f>
      </c>
      <c r="AR1230">
        <f>IF($A1230="","",SUMIFS($BH$2:$BH$2500,$W$2:$W$2500,$A1230))</f>
      </c>
      <c r="AS1230">
        <f>IF($A1230="","",SUMIFS($BI$2:$BI$2500,$W$2:$W$2500,$A1230))</f>
      </c>
      <c r="AT1230">
        <f>IF($A1230="","",SUMIFS($BJ$2:$BJ$2500,$W$2:$W$2500,$A1230))</f>
      </c>
      <c r="AU1230">
        <f>IF($A1230="","",SUMIFS($BK$2:$BK$2500,$W$2:$W$2500,$A1230))</f>
      </c>
      <c r="AV1230">
        <f>IF($A1230="","",SUMIFS($BL$2:$BL$2500,$W$2:$W$2500,$A1230))</f>
      </c>
      <c r="AW1230">
        <f>IF($A1230="","",SUMIFS($BM$2:$BM$2500,$W$2:$W$2500,$A1230))</f>
      </c>
      <c r="AX1230">
        <f>IF($A1230="","",SUMIFS($BN$2:$BN$2500,$W$2:$W$2500,$A1230))</f>
      </c>
      <c r="AY1230">
        <f>IF($A1230="","",SUMIFS($BO$2:$BO$2500,$W$2:$W$2500,$A1230))</f>
      </c>
      <c r="AZ1230">
        <f>IF($A1230="","",SUMIFS($BP$2:$BP$2500,$W$2:$W$2500,$A1230))</f>
      </c>
      <c r="BA1230">
        <f>IF($A1230="","",SUMIFS($BQ$2:$BQ$2500,$W$2:$W$2500,$A1230))</f>
      </c>
      <c r="BB1230">
        <f>IF($A1230="","",SUMIFS($BR$2:$BR$2500,$W$2:$W$2500,$A1230))</f>
      </c>
      <c r="BC1230">
        <f>IF($A1230="","",SUMIFS($BS$2:$BS$2500,$W$2:$W$2500,$A1230))</f>
      </c>
      <c r="BD1230">
        <f>IF($A1230="","",SUMIFS($BT$2:$BT$2500,$W$2:$W$2500,$A1230))</f>
      </c>
      <c r="BF1230">
        <f>IF($Z1230="","",INDEX($AO$2:$AO$2000,$Z1230))</f>
      </c>
      <c r="BG1230">
        <f>IF($Z1230="","",INDEX($AP$2:$AP$2000,$Z1230))</f>
      </c>
      <c r="BH1230">
        <f>IF($Z1230="","",INDEX($AQ$2:$AQ$2000,$Z1230))</f>
      </c>
      <c r="BI1230">
        <f>IF($Z1230="","",INDEX($AR$2:$AR$2000,$Z1230))</f>
      </c>
      <c r="BJ1230">
        <f>IF($Z1230="","",INDEX($AS$2:$AS$2000,$Z1230))</f>
      </c>
      <c r="BK1230">
        <f>IF($Z1230="","",INDEX($AT$2:$AT$2000,$Z1230))</f>
      </c>
      <c r="BL1230">
        <f>IF($Z1230="","",INDEX($AU$2:$AU$2000,$Z1230))</f>
      </c>
      <c r="BM1230">
        <f>IF($Z1230="","",INDEX($AV$2:$AV$2000,$Z1230))</f>
      </c>
      <c r="BN1230">
        <f>IF($Z1230="","",INDEX($AW$2:$AW$2000,$Z1230))</f>
      </c>
      <c r="BO1230">
        <f>IF($Z1230="","",INDEX($AX$2:$AX$2000,$Z1230))</f>
      </c>
      <c r="BP1230">
        <f>IF($Z1230="","",INDEX($AY$2:$AY$2000,$Z1230))</f>
      </c>
      <c r="BQ1230">
        <f>IF($Z1230="","",INDEX($AZ$2:$AZ$2000,$Z1230))</f>
      </c>
      <c r="BR1230">
        <f>IF($Z1230="","",INDEX($BA$2:$BA$2000,$Z1230))</f>
      </c>
      <c r="BS1230">
        <f>IF($Z1230="","",INDEX($BB$2:$BB$2000,$Z1230))</f>
      </c>
      <c r="BT1230">
        <f>IF($Z1230="","",INDEX($BC$2:$BC$2000,$Z1230))</f>
      </c>
      <c r="BV1230">
        <f>IF(OR($A1230="",$P1230&lt;&gt;"Yes",$AH1230="Yes"),"",1+N($AG1230))</f>
      </c>
      <c r="BW1230">
        <f>IF($A1230="","",COUNTIFS($W$2:$W$2500,$A1230,$BZ$2:$BZ$2500,"Yes")+COUNTIFS($X$2:$X$2500,$A1230,$BY$2:$BY$2500,"Yes"))</f>
      </c>
      <c r="BX1230">
        <f>IF(OR($A1230="",$P1230="Yes"),"",IF(N($BW1230)=0,0,1+SUMIFS($CB$2:$CB$2500,$W$2:$W$2500,$A1230)+SUMIFS($CA$2:$CA$2500,$X$2:$X$2500,$A1230)))</f>
      </c>
      <c r="BY1230" t="str">
        <f>IF($Y1230="","",INDEX($AH$2:$AH$2000,$Y1230)&amp;"")</f>
      </c>
      <c r="BZ1230" t="str">
        <f>IF($Z1230="","",INDEX($AH$2:$AH$2000,$Z1230)&amp;"")</f>
      </c>
      <c r="CA1230">
        <f>IF($Y1230="","",INDEX($BV$2:$BV$2000,$Y1230))</f>
      </c>
      <c r="CB1230">
        <f>IF($Z1230="","",INDEX($BV$2:$BV$2000,$Z1230))</f>
      </c>
    </row>
    <row r="1231">
      <c r="A1231" t="str">
        <f>IF(TRIM(INDEX(games!$A:$A,ROW()))="","",TRIM(INDEX(games!$A:$A,ROW())))</f>
      </c>
      <c r="B1231">
        <f>IF(OR($A1231="",INDEX(games!$B:$B,ROW())=""),"",INDEX(games!$B:$B,ROW()))</f>
      </c>
      <c r="C1231" t="str">
        <f>IF(OR($A1231="",INDEX(games!$C:$C,ROW())=""),"",INDEX(games!$C:$C,ROW()))</f>
      </c>
      <c r="D1231">
        <f>IF($A1231="","",COUNTIF($W$2:$W$2500,$A1231)+COUNTIF($X$2:$X$2500,$A1231))</f>
      </c>
      <c r="E1231">
        <f>IF($A1231="","",IFERROR(MATCH($C1231,$R$2:$R$5,0),0))</f>
      </c>
      <c r="F1231">
        <f>IF($A1231="","",MOD(ROW(),34))</f>
      </c>
      <c r="G1231">
        <f>IF($A1231="",NA(),IF($C1231="Action",$B1231,NA()))</f>
      </c>
      <c r="H1231">
        <f>IF($A1231="",NA(),IF($C1231="Action",1+$F1231*0.023,NA()))</f>
      </c>
      <c r="I1231">
        <f>IF($A1231="",NA(),IF($C1231="Strategy",$B1231,NA()))</f>
      </c>
      <c r="J1231">
        <f>IF($A1231="",NA(),IF($C1231="Strategy",2+$F1231*0.023,NA()))</f>
      </c>
      <c r="K1231">
        <f>IF($A1231="",NA(),IF($C1231="Deckbuilder",$B1231,NA()))</f>
      </c>
      <c r="L1231">
        <f>IF($A1231="",NA(),IF($C1231="Deckbuilder",3+$F1231*0.023,NA()))</f>
      </c>
      <c r="M1231">
        <f>IF($A1231="",NA(),IF($C1231="Traditional",$B1231,NA()))</f>
      </c>
      <c r="N1231">
        <f>IF($A1231="",NA(),IF($C1231="Traditional",4+$F1231*0.023,NA()))</f>
      </c>
      <c r="O1231">
        <f>IF($A1231="","",$D1231+ROW()/1000000)</f>
      </c>
      <c r="P1231" t="str">
        <f>IF(OR($A1231="",INDEX(games!$H:$H,ROW())=""),"",INDEX(games!$H:$H,ROW()))</f>
      </c>
      <c r="Q1231">
        <f>IF(OR($A1231="",$P1231&lt;&gt;"Yes"),"",$D1231+ROW()/1000000)</f>
      </c>
      <c r="T1231">
        <f>IF($Y1231="","",INDEX($B$2:$B$2000,$Y1231))</f>
      </c>
      <c r="U1231">
        <f>IF($Z1231="","",INDEX($B$2:$B$2000,$Z1231))</f>
      </c>
      <c r="V1231">
        <f>IF(OR($T1231="",$U1231=""),"",$U1231-$T1231)</f>
      </c>
      <c r="W1231" t="str">
        <f>IF(TRIM(INDEX(connections!$A:$A,ROW()))="","",TRIM(INDEX(connections!$A:$A,ROW())))</f>
      </c>
      <c r="X1231" t="str">
        <f>IF($W1231="","",TRIM(INDEX(connections!$B:$B,ROW())))</f>
      </c>
      <c r="Y1231">
        <f>IF($W1231="","",IFERROR(MATCH($W1231,$A$2:$A$2000,0),""))</f>
      </c>
      <c r="Z1231">
        <f>IF($X1231="","",IFERROR(MATCH($X1231,$A$2:$A$2000,0),""))</f>
      </c>
      <c r="AA1231" t="str">
        <f>IF($Y1231="","",INDEX($P$2:$P$2000,$Y1231))</f>
      </c>
      <c r="AB1231" t="str">
        <f>IF($Z1231="","",INDEX($P$2:$P$2000,$Z1231))</f>
      </c>
      <c r="AC1231">
        <f>IF(AND($AA1231="Yes",$AB1231="Yes"),1,"")</f>
      </c>
      <c r="AD1231">
        <f>IF(OR($Y1231="",$Z1231=""),"",IF(INDEX($C$2:$C$2000,$Y1231)=INDEX($C$2:$C$2000,$Z1231),0,1))</f>
      </c>
      <c r="AE1231">
        <f>IF($AC1231&lt;&gt;1,"",IF(AND(INDEX($AG$2:$AG$2000,$Y1231)=1,INDEX($AG$2:$AG$2000,$Z1231)=1),1,""))</f>
      </c>
      <c r="AG1231">
        <f>IF($A1231="","",COUNTIFS($W$2:$W$2500,$A1231,$AB$2:$AB$2500,"Yes")+COUNTIFS($X$2:$X$2500,$A1231,$AA$2:$AA$2500,"Yes"))</f>
      </c>
      <c r="AH1231" t="str">
        <f>IF(OR($P1231&lt;&gt;"Yes",N($AG1231)=0),"",IF(AND($AG1231=1,COUNTIFS($W$2:$W$2500,$A1231,$AE$2:$AE$2500,1)+COUNTIFS($X$2:$X$2500,$A1231,$AE$2:$AE$2500,1)&gt;0),"","Yes"))</f>
      </c>
      <c r="AI1231">
        <f>IF($AH1231="Yes",$AG1231,"")</f>
      </c>
      <c r="AJ1231">
        <f>IF($AI1231="","",$AI1231+ROW()/1000000)</f>
      </c>
      <c r="AK1231">
        <f>IF(OR($A1231="",$P1231="Yes",N($AG1231)=0),"",$AG1231+ROW()/1000000)</f>
      </c>
      <c r="AL1231" t="str">
        <f>IF($A1231="","",INDEX(games!$J:$J,ROW())&amp;"")</f>
      </c>
      <c r="AM1231">
        <f>IF($A1231="","",SUMPRODUCT($AO1231:$BD1231,'Map Analysis'!$AP$2^{0,1,2,3,4,5,6,7,8,9,10,11,12,13,14,15}))</f>
      </c>
      <c r="AN1231">
        <f>IF($A1231="","",$AM1231+ROW()/10000000)</f>
      </c>
      <c r="AO1231">
        <f>IF($A1231="","",COUNTIF($W$2:$W$2500,$A1231))</f>
      </c>
      <c r="AP1231">
        <f>IF($A1231="","",SUMIFS($BF$2:$BF$2500,$W$2:$W$2500,$A1231))</f>
      </c>
      <c r="AQ1231">
        <f>IF($A1231="","",SUMIFS($BG$2:$BG$2500,$W$2:$W$2500,$A1231))</f>
      </c>
      <c r="AR1231">
        <f>IF($A1231="","",SUMIFS($BH$2:$BH$2500,$W$2:$W$2500,$A1231))</f>
      </c>
      <c r="AS1231">
        <f>IF($A1231="","",SUMIFS($BI$2:$BI$2500,$W$2:$W$2500,$A1231))</f>
      </c>
      <c r="AT1231">
        <f>IF($A1231="","",SUMIFS($BJ$2:$BJ$2500,$W$2:$W$2500,$A1231))</f>
      </c>
      <c r="AU1231">
        <f>IF($A1231="","",SUMIFS($BK$2:$BK$2500,$W$2:$W$2500,$A1231))</f>
      </c>
      <c r="AV1231">
        <f>IF($A1231="","",SUMIFS($BL$2:$BL$2500,$W$2:$W$2500,$A1231))</f>
      </c>
      <c r="AW1231">
        <f>IF($A1231="","",SUMIFS($BM$2:$BM$2500,$W$2:$W$2500,$A1231))</f>
      </c>
      <c r="AX1231">
        <f>IF($A1231="","",SUMIFS($BN$2:$BN$2500,$W$2:$W$2500,$A1231))</f>
      </c>
      <c r="AY1231">
        <f>IF($A1231="","",SUMIFS($BO$2:$BO$2500,$W$2:$W$2500,$A1231))</f>
      </c>
      <c r="AZ1231">
        <f>IF($A1231="","",SUMIFS($BP$2:$BP$2500,$W$2:$W$2500,$A1231))</f>
      </c>
      <c r="BA1231">
        <f>IF($A1231="","",SUMIFS($BQ$2:$BQ$2500,$W$2:$W$2500,$A1231))</f>
      </c>
      <c r="BB1231">
        <f>IF($A1231="","",SUMIFS($BR$2:$BR$2500,$W$2:$W$2500,$A1231))</f>
      </c>
      <c r="BC1231">
        <f>IF($A1231="","",SUMIFS($BS$2:$BS$2500,$W$2:$W$2500,$A1231))</f>
      </c>
      <c r="BD1231">
        <f>IF($A1231="","",SUMIFS($BT$2:$BT$2500,$W$2:$W$2500,$A1231))</f>
      </c>
      <c r="BF1231">
        <f>IF($Z1231="","",INDEX($AO$2:$AO$2000,$Z1231))</f>
      </c>
      <c r="BG1231">
        <f>IF($Z1231="","",INDEX($AP$2:$AP$2000,$Z1231))</f>
      </c>
      <c r="BH1231">
        <f>IF($Z1231="","",INDEX($AQ$2:$AQ$2000,$Z1231))</f>
      </c>
      <c r="BI1231">
        <f>IF($Z1231="","",INDEX($AR$2:$AR$2000,$Z1231))</f>
      </c>
      <c r="BJ1231">
        <f>IF($Z1231="","",INDEX($AS$2:$AS$2000,$Z1231))</f>
      </c>
      <c r="BK1231">
        <f>IF($Z1231="","",INDEX($AT$2:$AT$2000,$Z1231))</f>
      </c>
      <c r="BL1231">
        <f>IF($Z1231="","",INDEX($AU$2:$AU$2000,$Z1231))</f>
      </c>
      <c r="BM1231">
        <f>IF($Z1231="","",INDEX($AV$2:$AV$2000,$Z1231))</f>
      </c>
      <c r="BN1231">
        <f>IF($Z1231="","",INDEX($AW$2:$AW$2000,$Z1231))</f>
      </c>
      <c r="BO1231">
        <f>IF($Z1231="","",INDEX($AX$2:$AX$2000,$Z1231))</f>
      </c>
      <c r="BP1231">
        <f>IF($Z1231="","",INDEX($AY$2:$AY$2000,$Z1231))</f>
      </c>
      <c r="BQ1231">
        <f>IF($Z1231="","",INDEX($AZ$2:$AZ$2000,$Z1231))</f>
      </c>
      <c r="BR1231">
        <f>IF($Z1231="","",INDEX($BA$2:$BA$2000,$Z1231))</f>
      </c>
      <c r="BS1231">
        <f>IF($Z1231="","",INDEX($BB$2:$BB$2000,$Z1231))</f>
      </c>
      <c r="BT1231">
        <f>IF($Z1231="","",INDEX($BC$2:$BC$2000,$Z1231))</f>
      </c>
      <c r="BV1231">
        <f>IF(OR($A1231="",$P1231&lt;&gt;"Yes",$AH1231="Yes"),"",1+N($AG1231))</f>
      </c>
      <c r="BW1231">
        <f>IF($A1231="","",COUNTIFS($W$2:$W$2500,$A1231,$BZ$2:$BZ$2500,"Yes")+COUNTIFS($X$2:$X$2500,$A1231,$BY$2:$BY$2500,"Yes"))</f>
      </c>
      <c r="BX1231">
        <f>IF(OR($A1231="",$P1231="Yes"),"",IF(N($BW1231)=0,0,1+SUMIFS($CB$2:$CB$2500,$W$2:$W$2500,$A1231)+SUMIFS($CA$2:$CA$2500,$X$2:$X$2500,$A1231)))</f>
      </c>
      <c r="BY1231" t="str">
        <f>IF($Y1231="","",INDEX($AH$2:$AH$2000,$Y1231)&amp;"")</f>
      </c>
      <c r="BZ1231" t="str">
        <f>IF($Z1231="","",INDEX($AH$2:$AH$2000,$Z1231)&amp;"")</f>
      </c>
      <c r="CA1231">
        <f>IF($Y1231="","",INDEX($BV$2:$BV$2000,$Y1231))</f>
      </c>
      <c r="CB1231">
        <f>IF($Z1231="","",INDEX($BV$2:$BV$2000,$Z1231))</f>
      </c>
    </row>
    <row r="1232">
      <c r="A1232" t="str">
        <f>IF(TRIM(INDEX(games!$A:$A,ROW()))="","",TRIM(INDEX(games!$A:$A,ROW())))</f>
      </c>
      <c r="B1232">
        <f>IF(OR($A1232="",INDEX(games!$B:$B,ROW())=""),"",INDEX(games!$B:$B,ROW()))</f>
      </c>
      <c r="C1232" t="str">
        <f>IF(OR($A1232="",INDEX(games!$C:$C,ROW())=""),"",INDEX(games!$C:$C,ROW()))</f>
      </c>
      <c r="D1232">
        <f>IF($A1232="","",COUNTIF($W$2:$W$2500,$A1232)+COUNTIF($X$2:$X$2500,$A1232))</f>
      </c>
      <c r="E1232">
        <f>IF($A1232="","",IFERROR(MATCH($C1232,$R$2:$R$5,0),0))</f>
      </c>
      <c r="F1232">
        <f>IF($A1232="","",MOD(ROW(),34))</f>
      </c>
      <c r="G1232">
        <f>IF($A1232="",NA(),IF($C1232="Action",$B1232,NA()))</f>
      </c>
      <c r="H1232">
        <f>IF($A1232="",NA(),IF($C1232="Action",1+$F1232*0.023,NA()))</f>
      </c>
      <c r="I1232">
        <f>IF($A1232="",NA(),IF($C1232="Strategy",$B1232,NA()))</f>
      </c>
      <c r="J1232">
        <f>IF($A1232="",NA(),IF($C1232="Strategy",2+$F1232*0.023,NA()))</f>
      </c>
      <c r="K1232">
        <f>IF($A1232="",NA(),IF($C1232="Deckbuilder",$B1232,NA()))</f>
      </c>
      <c r="L1232">
        <f>IF($A1232="",NA(),IF($C1232="Deckbuilder",3+$F1232*0.023,NA()))</f>
      </c>
      <c r="M1232">
        <f>IF($A1232="",NA(),IF($C1232="Traditional",$B1232,NA()))</f>
      </c>
      <c r="N1232">
        <f>IF($A1232="",NA(),IF($C1232="Traditional",4+$F1232*0.023,NA()))</f>
      </c>
      <c r="O1232">
        <f>IF($A1232="","",$D1232+ROW()/1000000)</f>
      </c>
      <c r="P1232" t="str">
        <f>IF(OR($A1232="",INDEX(games!$H:$H,ROW())=""),"",INDEX(games!$H:$H,ROW()))</f>
      </c>
      <c r="Q1232">
        <f>IF(OR($A1232="",$P1232&lt;&gt;"Yes"),"",$D1232+ROW()/1000000)</f>
      </c>
      <c r="T1232">
        <f>IF($Y1232="","",INDEX($B$2:$B$2000,$Y1232))</f>
      </c>
      <c r="U1232">
        <f>IF($Z1232="","",INDEX($B$2:$B$2000,$Z1232))</f>
      </c>
      <c r="V1232">
        <f>IF(OR($T1232="",$U1232=""),"",$U1232-$T1232)</f>
      </c>
      <c r="W1232" t="str">
        <f>IF(TRIM(INDEX(connections!$A:$A,ROW()))="","",TRIM(INDEX(connections!$A:$A,ROW())))</f>
      </c>
      <c r="X1232" t="str">
        <f>IF($W1232="","",TRIM(INDEX(connections!$B:$B,ROW())))</f>
      </c>
      <c r="Y1232">
        <f>IF($W1232="","",IFERROR(MATCH($W1232,$A$2:$A$2000,0),""))</f>
      </c>
      <c r="Z1232">
        <f>IF($X1232="","",IFERROR(MATCH($X1232,$A$2:$A$2000,0),""))</f>
      </c>
      <c r="AA1232" t="str">
        <f>IF($Y1232="","",INDEX($P$2:$P$2000,$Y1232))</f>
      </c>
      <c r="AB1232" t="str">
        <f>IF($Z1232="","",INDEX($P$2:$P$2000,$Z1232))</f>
      </c>
      <c r="AC1232">
        <f>IF(AND($AA1232="Yes",$AB1232="Yes"),1,"")</f>
      </c>
      <c r="AD1232">
        <f>IF(OR($Y1232="",$Z1232=""),"",IF(INDEX($C$2:$C$2000,$Y1232)=INDEX($C$2:$C$2000,$Z1232),0,1))</f>
      </c>
      <c r="AE1232">
        <f>IF($AC1232&lt;&gt;1,"",IF(AND(INDEX($AG$2:$AG$2000,$Y1232)=1,INDEX($AG$2:$AG$2000,$Z1232)=1),1,""))</f>
      </c>
      <c r="AG1232">
        <f>IF($A1232="","",COUNTIFS($W$2:$W$2500,$A1232,$AB$2:$AB$2500,"Yes")+COUNTIFS($X$2:$X$2500,$A1232,$AA$2:$AA$2500,"Yes"))</f>
      </c>
      <c r="AH1232" t="str">
        <f>IF(OR($P1232&lt;&gt;"Yes",N($AG1232)=0),"",IF(AND($AG1232=1,COUNTIFS($W$2:$W$2500,$A1232,$AE$2:$AE$2500,1)+COUNTIFS($X$2:$X$2500,$A1232,$AE$2:$AE$2500,1)&gt;0),"","Yes"))</f>
      </c>
      <c r="AI1232">
        <f>IF($AH1232="Yes",$AG1232,"")</f>
      </c>
      <c r="AJ1232">
        <f>IF($AI1232="","",$AI1232+ROW()/1000000)</f>
      </c>
      <c r="AK1232">
        <f>IF(OR($A1232="",$P1232="Yes",N($AG1232)=0),"",$AG1232+ROW()/1000000)</f>
      </c>
      <c r="AL1232" t="str">
        <f>IF($A1232="","",INDEX(games!$J:$J,ROW())&amp;"")</f>
      </c>
      <c r="AM1232">
        <f>IF($A1232="","",SUMPRODUCT($AO1232:$BD1232,'Map Analysis'!$AP$2^{0,1,2,3,4,5,6,7,8,9,10,11,12,13,14,15}))</f>
      </c>
      <c r="AN1232">
        <f>IF($A1232="","",$AM1232+ROW()/10000000)</f>
      </c>
      <c r="AO1232">
        <f>IF($A1232="","",COUNTIF($W$2:$W$2500,$A1232))</f>
      </c>
      <c r="AP1232">
        <f>IF($A1232="","",SUMIFS($BF$2:$BF$2500,$W$2:$W$2500,$A1232))</f>
      </c>
      <c r="AQ1232">
        <f>IF($A1232="","",SUMIFS($BG$2:$BG$2500,$W$2:$W$2500,$A1232))</f>
      </c>
      <c r="AR1232">
        <f>IF($A1232="","",SUMIFS($BH$2:$BH$2500,$W$2:$W$2500,$A1232))</f>
      </c>
      <c r="AS1232">
        <f>IF($A1232="","",SUMIFS($BI$2:$BI$2500,$W$2:$W$2500,$A1232))</f>
      </c>
      <c r="AT1232">
        <f>IF($A1232="","",SUMIFS($BJ$2:$BJ$2500,$W$2:$W$2500,$A1232))</f>
      </c>
      <c r="AU1232">
        <f>IF($A1232="","",SUMIFS($BK$2:$BK$2500,$W$2:$W$2500,$A1232))</f>
      </c>
      <c r="AV1232">
        <f>IF($A1232="","",SUMIFS($BL$2:$BL$2500,$W$2:$W$2500,$A1232))</f>
      </c>
      <c r="AW1232">
        <f>IF($A1232="","",SUMIFS($BM$2:$BM$2500,$W$2:$W$2500,$A1232))</f>
      </c>
      <c r="AX1232">
        <f>IF($A1232="","",SUMIFS($BN$2:$BN$2500,$W$2:$W$2500,$A1232))</f>
      </c>
      <c r="AY1232">
        <f>IF($A1232="","",SUMIFS($BO$2:$BO$2500,$W$2:$W$2500,$A1232))</f>
      </c>
      <c r="AZ1232">
        <f>IF($A1232="","",SUMIFS($BP$2:$BP$2500,$W$2:$W$2500,$A1232))</f>
      </c>
      <c r="BA1232">
        <f>IF($A1232="","",SUMIFS($BQ$2:$BQ$2500,$W$2:$W$2500,$A1232))</f>
      </c>
      <c r="BB1232">
        <f>IF($A1232="","",SUMIFS($BR$2:$BR$2500,$W$2:$W$2500,$A1232))</f>
      </c>
      <c r="BC1232">
        <f>IF($A1232="","",SUMIFS($BS$2:$BS$2500,$W$2:$W$2500,$A1232))</f>
      </c>
      <c r="BD1232">
        <f>IF($A1232="","",SUMIFS($BT$2:$BT$2500,$W$2:$W$2500,$A1232))</f>
      </c>
      <c r="BF1232">
        <f>IF($Z1232="","",INDEX($AO$2:$AO$2000,$Z1232))</f>
      </c>
      <c r="BG1232">
        <f>IF($Z1232="","",INDEX($AP$2:$AP$2000,$Z1232))</f>
      </c>
      <c r="BH1232">
        <f>IF($Z1232="","",INDEX($AQ$2:$AQ$2000,$Z1232))</f>
      </c>
      <c r="BI1232">
        <f>IF($Z1232="","",INDEX($AR$2:$AR$2000,$Z1232))</f>
      </c>
      <c r="BJ1232">
        <f>IF($Z1232="","",INDEX($AS$2:$AS$2000,$Z1232))</f>
      </c>
      <c r="BK1232">
        <f>IF($Z1232="","",INDEX($AT$2:$AT$2000,$Z1232))</f>
      </c>
      <c r="BL1232">
        <f>IF($Z1232="","",INDEX($AU$2:$AU$2000,$Z1232))</f>
      </c>
      <c r="BM1232">
        <f>IF($Z1232="","",INDEX($AV$2:$AV$2000,$Z1232))</f>
      </c>
      <c r="BN1232">
        <f>IF($Z1232="","",INDEX($AW$2:$AW$2000,$Z1232))</f>
      </c>
      <c r="BO1232">
        <f>IF($Z1232="","",INDEX($AX$2:$AX$2000,$Z1232))</f>
      </c>
      <c r="BP1232">
        <f>IF($Z1232="","",INDEX($AY$2:$AY$2000,$Z1232))</f>
      </c>
      <c r="BQ1232">
        <f>IF($Z1232="","",INDEX($AZ$2:$AZ$2000,$Z1232))</f>
      </c>
      <c r="BR1232">
        <f>IF($Z1232="","",INDEX($BA$2:$BA$2000,$Z1232))</f>
      </c>
      <c r="BS1232">
        <f>IF($Z1232="","",INDEX($BB$2:$BB$2000,$Z1232))</f>
      </c>
      <c r="BT1232">
        <f>IF($Z1232="","",INDEX($BC$2:$BC$2000,$Z1232))</f>
      </c>
      <c r="BV1232">
        <f>IF(OR($A1232="",$P1232&lt;&gt;"Yes",$AH1232="Yes"),"",1+N($AG1232))</f>
      </c>
      <c r="BW1232">
        <f>IF($A1232="","",COUNTIFS($W$2:$W$2500,$A1232,$BZ$2:$BZ$2500,"Yes")+COUNTIFS($X$2:$X$2500,$A1232,$BY$2:$BY$2500,"Yes"))</f>
      </c>
      <c r="BX1232">
        <f>IF(OR($A1232="",$P1232="Yes"),"",IF(N($BW1232)=0,0,1+SUMIFS($CB$2:$CB$2500,$W$2:$W$2500,$A1232)+SUMIFS($CA$2:$CA$2500,$X$2:$X$2500,$A1232)))</f>
      </c>
      <c r="BY1232" t="str">
        <f>IF($Y1232="","",INDEX($AH$2:$AH$2000,$Y1232)&amp;"")</f>
      </c>
      <c r="BZ1232" t="str">
        <f>IF($Z1232="","",INDEX($AH$2:$AH$2000,$Z1232)&amp;"")</f>
      </c>
      <c r="CA1232">
        <f>IF($Y1232="","",INDEX($BV$2:$BV$2000,$Y1232))</f>
      </c>
      <c r="CB1232">
        <f>IF($Z1232="","",INDEX($BV$2:$BV$2000,$Z1232))</f>
      </c>
    </row>
    <row r="1233">
      <c r="A1233" t="str">
        <f>IF(TRIM(INDEX(games!$A:$A,ROW()))="","",TRIM(INDEX(games!$A:$A,ROW())))</f>
      </c>
      <c r="B1233">
        <f>IF(OR($A1233="",INDEX(games!$B:$B,ROW())=""),"",INDEX(games!$B:$B,ROW()))</f>
      </c>
      <c r="C1233" t="str">
        <f>IF(OR($A1233="",INDEX(games!$C:$C,ROW())=""),"",INDEX(games!$C:$C,ROW()))</f>
      </c>
      <c r="D1233">
        <f>IF($A1233="","",COUNTIF($W$2:$W$2500,$A1233)+COUNTIF($X$2:$X$2500,$A1233))</f>
      </c>
      <c r="E1233">
        <f>IF($A1233="","",IFERROR(MATCH($C1233,$R$2:$R$5,0),0))</f>
      </c>
      <c r="F1233">
        <f>IF($A1233="","",MOD(ROW(),34))</f>
      </c>
      <c r="G1233">
        <f>IF($A1233="",NA(),IF($C1233="Action",$B1233,NA()))</f>
      </c>
      <c r="H1233">
        <f>IF($A1233="",NA(),IF($C1233="Action",1+$F1233*0.023,NA()))</f>
      </c>
      <c r="I1233">
        <f>IF($A1233="",NA(),IF($C1233="Strategy",$B1233,NA()))</f>
      </c>
      <c r="J1233">
        <f>IF($A1233="",NA(),IF($C1233="Strategy",2+$F1233*0.023,NA()))</f>
      </c>
      <c r="K1233">
        <f>IF($A1233="",NA(),IF($C1233="Deckbuilder",$B1233,NA()))</f>
      </c>
      <c r="L1233">
        <f>IF($A1233="",NA(),IF($C1233="Deckbuilder",3+$F1233*0.023,NA()))</f>
      </c>
      <c r="M1233">
        <f>IF($A1233="",NA(),IF($C1233="Traditional",$B1233,NA()))</f>
      </c>
      <c r="N1233">
        <f>IF($A1233="",NA(),IF($C1233="Traditional",4+$F1233*0.023,NA()))</f>
      </c>
      <c r="O1233">
        <f>IF($A1233="","",$D1233+ROW()/1000000)</f>
      </c>
      <c r="P1233" t="str">
        <f>IF(OR($A1233="",INDEX(games!$H:$H,ROW())=""),"",INDEX(games!$H:$H,ROW()))</f>
      </c>
      <c r="Q1233">
        <f>IF(OR($A1233="",$P1233&lt;&gt;"Yes"),"",$D1233+ROW()/1000000)</f>
      </c>
      <c r="T1233">
        <f>IF($Y1233="","",INDEX($B$2:$B$2000,$Y1233))</f>
      </c>
      <c r="U1233">
        <f>IF($Z1233="","",INDEX($B$2:$B$2000,$Z1233))</f>
      </c>
      <c r="V1233">
        <f>IF(OR($T1233="",$U1233=""),"",$U1233-$T1233)</f>
      </c>
      <c r="W1233" t="str">
        <f>IF(TRIM(INDEX(connections!$A:$A,ROW()))="","",TRIM(INDEX(connections!$A:$A,ROW())))</f>
      </c>
      <c r="X1233" t="str">
        <f>IF($W1233="","",TRIM(INDEX(connections!$B:$B,ROW())))</f>
      </c>
      <c r="Y1233">
        <f>IF($W1233="","",IFERROR(MATCH($W1233,$A$2:$A$2000,0),""))</f>
      </c>
      <c r="Z1233">
        <f>IF($X1233="","",IFERROR(MATCH($X1233,$A$2:$A$2000,0),""))</f>
      </c>
      <c r="AA1233" t="str">
        <f>IF($Y1233="","",INDEX($P$2:$P$2000,$Y1233))</f>
      </c>
      <c r="AB1233" t="str">
        <f>IF($Z1233="","",INDEX($P$2:$P$2000,$Z1233))</f>
      </c>
      <c r="AC1233">
        <f>IF(AND($AA1233="Yes",$AB1233="Yes"),1,"")</f>
      </c>
      <c r="AD1233">
        <f>IF(OR($Y1233="",$Z1233=""),"",IF(INDEX($C$2:$C$2000,$Y1233)=INDEX($C$2:$C$2000,$Z1233),0,1))</f>
      </c>
      <c r="AE1233">
        <f>IF($AC1233&lt;&gt;1,"",IF(AND(INDEX($AG$2:$AG$2000,$Y1233)=1,INDEX($AG$2:$AG$2000,$Z1233)=1),1,""))</f>
      </c>
      <c r="AG1233">
        <f>IF($A1233="","",COUNTIFS($W$2:$W$2500,$A1233,$AB$2:$AB$2500,"Yes")+COUNTIFS($X$2:$X$2500,$A1233,$AA$2:$AA$2500,"Yes"))</f>
      </c>
      <c r="AH1233" t="str">
        <f>IF(OR($P1233&lt;&gt;"Yes",N($AG1233)=0),"",IF(AND($AG1233=1,COUNTIFS($W$2:$W$2500,$A1233,$AE$2:$AE$2500,1)+COUNTIFS($X$2:$X$2500,$A1233,$AE$2:$AE$2500,1)&gt;0),"","Yes"))</f>
      </c>
      <c r="AI1233">
        <f>IF($AH1233="Yes",$AG1233,"")</f>
      </c>
      <c r="AJ1233">
        <f>IF($AI1233="","",$AI1233+ROW()/1000000)</f>
      </c>
      <c r="AK1233">
        <f>IF(OR($A1233="",$P1233="Yes",N($AG1233)=0),"",$AG1233+ROW()/1000000)</f>
      </c>
      <c r="AL1233" t="str">
        <f>IF($A1233="","",INDEX(games!$J:$J,ROW())&amp;"")</f>
      </c>
      <c r="AM1233">
        <f>IF($A1233="","",SUMPRODUCT($AO1233:$BD1233,'Map Analysis'!$AP$2^{0,1,2,3,4,5,6,7,8,9,10,11,12,13,14,15}))</f>
      </c>
      <c r="AN1233">
        <f>IF($A1233="","",$AM1233+ROW()/10000000)</f>
      </c>
      <c r="AO1233">
        <f>IF($A1233="","",COUNTIF($W$2:$W$2500,$A1233))</f>
      </c>
      <c r="AP1233">
        <f>IF($A1233="","",SUMIFS($BF$2:$BF$2500,$W$2:$W$2500,$A1233))</f>
      </c>
      <c r="AQ1233">
        <f>IF($A1233="","",SUMIFS($BG$2:$BG$2500,$W$2:$W$2500,$A1233))</f>
      </c>
      <c r="AR1233">
        <f>IF($A1233="","",SUMIFS($BH$2:$BH$2500,$W$2:$W$2500,$A1233))</f>
      </c>
      <c r="AS1233">
        <f>IF($A1233="","",SUMIFS($BI$2:$BI$2500,$W$2:$W$2500,$A1233))</f>
      </c>
      <c r="AT1233">
        <f>IF($A1233="","",SUMIFS($BJ$2:$BJ$2500,$W$2:$W$2500,$A1233))</f>
      </c>
      <c r="AU1233">
        <f>IF($A1233="","",SUMIFS($BK$2:$BK$2500,$W$2:$W$2500,$A1233))</f>
      </c>
      <c r="AV1233">
        <f>IF($A1233="","",SUMIFS($BL$2:$BL$2500,$W$2:$W$2500,$A1233))</f>
      </c>
      <c r="AW1233">
        <f>IF($A1233="","",SUMIFS($BM$2:$BM$2500,$W$2:$W$2500,$A1233))</f>
      </c>
      <c r="AX1233">
        <f>IF($A1233="","",SUMIFS($BN$2:$BN$2500,$W$2:$W$2500,$A1233))</f>
      </c>
      <c r="AY1233">
        <f>IF($A1233="","",SUMIFS($BO$2:$BO$2500,$W$2:$W$2500,$A1233))</f>
      </c>
      <c r="AZ1233">
        <f>IF($A1233="","",SUMIFS($BP$2:$BP$2500,$W$2:$W$2500,$A1233))</f>
      </c>
      <c r="BA1233">
        <f>IF($A1233="","",SUMIFS($BQ$2:$BQ$2500,$W$2:$W$2500,$A1233))</f>
      </c>
      <c r="BB1233">
        <f>IF($A1233="","",SUMIFS($BR$2:$BR$2500,$W$2:$W$2500,$A1233))</f>
      </c>
      <c r="BC1233">
        <f>IF($A1233="","",SUMIFS($BS$2:$BS$2500,$W$2:$W$2500,$A1233))</f>
      </c>
      <c r="BD1233">
        <f>IF($A1233="","",SUMIFS($BT$2:$BT$2500,$W$2:$W$2500,$A1233))</f>
      </c>
      <c r="BF1233">
        <f>IF($Z1233="","",INDEX($AO$2:$AO$2000,$Z1233))</f>
      </c>
      <c r="BG1233">
        <f>IF($Z1233="","",INDEX($AP$2:$AP$2000,$Z1233))</f>
      </c>
      <c r="BH1233">
        <f>IF($Z1233="","",INDEX($AQ$2:$AQ$2000,$Z1233))</f>
      </c>
      <c r="BI1233">
        <f>IF($Z1233="","",INDEX($AR$2:$AR$2000,$Z1233))</f>
      </c>
      <c r="BJ1233">
        <f>IF($Z1233="","",INDEX($AS$2:$AS$2000,$Z1233))</f>
      </c>
      <c r="BK1233">
        <f>IF($Z1233="","",INDEX($AT$2:$AT$2000,$Z1233))</f>
      </c>
      <c r="BL1233">
        <f>IF($Z1233="","",INDEX($AU$2:$AU$2000,$Z1233))</f>
      </c>
      <c r="BM1233">
        <f>IF($Z1233="","",INDEX($AV$2:$AV$2000,$Z1233))</f>
      </c>
      <c r="BN1233">
        <f>IF($Z1233="","",INDEX($AW$2:$AW$2000,$Z1233))</f>
      </c>
      <c r="BO1233">
        <f>IF($Z1233="","",INDEX($AX$2:$AX$2000,$Z1233))</f>
      </c>
      <c r="BP1233">
        <f>IF($Z1233="","",INDEX($AY$2:$AY$2000,$Z1233))</f>
      </c>
      <c r="BQ1233">
        <f>IF($Z1233="","",INDEX($AZ$2:$AZ$2000,$Z1233))</f>
      </c>
      <c r="BR1233">
        <f>IF($Z1233="","",INDEX($BA$2:$BA$2000,$Z1233))</f>
      </c>
      <c r="BS1233">
        <f>IF($Z1233="","",INDEX($BB$2:$BB$2000,$Z1233))</f>
      </c>
      <c r="BT1233">
        <f>IF($Z1233="","",INDEX($BC$2:$BC$2000,$Z1233))</f>
      </c>
      <c r="BV1233">
        <f>IF(OR($A1233="",$P1233&lt;&gt;"Yes",$AH1233="Yes"),"",1+N($AG1233))</f>
      </c>
      <c r="BW1233">
        <f>IF($A1233="","",COUNTIFS($W$2:$W$2500,$A1233,$BZ$2:$BZ$2500,"Yes")+COUNTIFS($X$2:$X$2500,$A1233,$BY$2:$BY$2500,"Yes"))</f>
      </c>
      <c r="BX1233">
        <f>IF(OR($A1233="",$P1233="Yes"),"",IF(N($BW1233)=0,0,1+SUMIFS($CB$2:$CB$2500,$W$2:$W$2500,$A1233)+SUMIFS($CA$2:$CA$2500,$X$2:$X$2500,$A1233)))</f>
      </c>
      <c r="BY1233" t="str">
        <f>IF($Y1233="","",INDEX($AH$2:$AH$2000,$Y1233)&amp;"")</f>
      </c>
      <c r="BZ1233" t="str">
        <f>IF($Z1233="","",INDEX($AH$2:$AH$2000,$Z1233)&amp;"")</f>
      </c>
      <c r="CA1233">
        <f>IF($Y1233="","",INDEX($BV$2:$BV$2000,$Y1233))</f>
      </c>
      <c r="CB1233">
        <f>IF($Z1233="","",INDEX($BV$2:$BV$2000,$Z1233))</f>
      </c>
    </row>
    <row r="1234">
      <c r="A1234" t="str">
        <f>IF(TRIM(INDEX(games!$A:$A,ROW()))="","",TRIM(INDEX(games!$A:$A,ROW())))</f>
      </c>
      <c r="B1234">
        <f>IF(OR($A1234="",INDEX(games!$B:$B,ROW())=""),"",INDEX(games!$B:$B,ROW()))</f>
      </c>
      <c r="C1234" t="str">
        <f>IF(OR($A1234="",INDEX(games!$C:$C,ROW())=""),"",INDEX(games!$C:$C,ROW()))</f>
      </c>
      <c r="D1234">
        <f>IF($A1234="","",COUNTIF($W$2:$W$2500,$A1234)+COUNTIF($X$2:$X$2500,$A1234))</f>
      </c>
      <c r="E1234">
        <f>IF($A1234="","",IFERROR(MATCH($C1234,$R$2:$R$5,0),0))</f>
      </c>
      <c r="F1234">
        <f>IF($A1234="","",MOD(ROW(),34))</f>
      </c>
      <c r="G1234">
        <f>IF($A1234="",NA(),IF($C1234="Action",$B1234,NA()))</f>
      </c>
      <c r="H1234">
        <f>IF($A1234="",NA(),IF($C1234="Action",1+$F1234*0.023,NA()))</f>
      </c>
      <c r="I1234">
        <f>IF($A1234="",NA(),IF($C1234="Strategy",$B1234,NA()))</f>
      </c>
      <c r="J1234">
        <f>IF($A1234="",NA(),IF($C1234="Strategy",2+$F1234*0.023,NA()))</f>
      </c>
      <c r="K1234">
        <f>IF($A1234="",NA(),IF($C1234="Deckbuilder",$B1234,NA()))</f>
      </c>
      <c r="L1234">
        <f>IF($A1234="",NA(),IF($C1234="Deckbuilder",3+$F1234*0.023,NA()))</f>
      </c>
      <c r="M1234">
        <f>IF($A1234="",NA(),IF($C1234="Traditional",$B1234,NA()))</f>
      </c>
      <c r="N1234">
        <f>IF($A1234="",NA(),IF($C1234="Traditional",4+$F1234*0.023,NA()))</f>
      </c>
      <c r="O1234">
        <f>IF($A1234="","",$D1234+ROW()/1000000)</f>
      </c>
      <c r="P1234" t="str">
        <f>IF(OR($A1234="",INDEX(games!$H:$H,ROW())=""),"",INDEX(games!$H:$H,ROW()))</f>
      </c>
      <c r="Q1234">
        <f>IF(OR($A1234="",$P1234&lt;&gt;"Yes"),"",$D1234+ROW()/1000000)</f>
      </c>
      <c r="T1234">
        <f>IF($Y1234="","",INDEX($B$2:$B$2000,$Y1234))</f>
      </c>
      <c r="U1234">
        <f>IF($Z1234="","",INDEX($B$2:$B$2000,$Z1234))</f>
      </c>
      <c r="V1234">
        <f>IF(OR($T1234="",$U1234=""),"",$U1234-$T1234)</f>
      </c>
      <c r="W1234" t="str">
        <f>IF(TRIM(INDEX(connections!$A:$A,ROW()))="","",TRIM(INDEX(connections!$A:$A,ROW())))</f>
      </c>
      <c r="X1234" t="str">
        <f>IF($W1234="","",TRIM(INDEX(connections!$B:$B,ROW())))</f>
      </c>
      <c r="Y1234">
        <f>IF($W1234="","",IFERROR(MATCH($W1234,$A$2:$A$2000,0),""))</f>
      </c>
      <c r="Z1234">
        <f>IF($X1234="","",IFERROR(MATCH($X1234,$A$2:$A$2000,0),""))</f>
      </c>
      <c r="AA1234" t="str">
        <f>IF($Y1234="","",INDEX($P$2:$P$2000,$Y1234))</f>
      </c>
      <c r="AB1234" t="str">
        <f>IF($Z1234="","",INDEX($P$2:$P$2000,$Z1234))</f>
      </c>
      <c r="AC1234">
        <f>IF(AND($AA1234="Yes",$AB1234="Yes"),1,"")</f>
      </c>
      <c r="AD1234">
        <f>IF(OR($Y1234="",$Z1234=""),"",IF(INDEX($C$2:$C$2000,$Y1234)=INDEX($C$2:$C$2000,$Z1234),0,1))</f>
      </c>
      <c r="AE1234">
        <f>IF($AC1234&lt;&gt;1,"",IF(AND(INDEX($AG$2:$AG$2000,$Y1234)=1,INDEX($AG$2:$AG$2000,$Z1234)=1),1,""))</f>
      </c>
      <c r="AG1234">
        <f>IF($A1234="","",COUNTIFS($W$2:$W$2500,$A1234,$AB$2:$AB$2500,"Yes")+COUNTIFS($X$2:$X$2500,$A1234,$AA$2:$AA$2500,"Yes"))</f>
      </c>
      <c r="AH1234" t="str">
        <f>IF(OR($P1234&lt;&gt;"Yes",N($AG1234)=0),"",IF(AND($AG1234=1,COUNTIFS($W$2:$W$2500,$A1234,$AE$2:$AE$2500,1)+COUNTIFS($X$2:$X$2500,$A1234,$AE$2:$AE$2500,1)&gt;0),"","Yes"))</f>
      </c>
      <c r="AI1234">
        <f>IF($AH1234="Yes",$AG1234,"")</f>
      </c>
      <c r="AJ1234">
        <f>IF($AI1234="","",$AI1234+ROW()/1000000)</f>
      </c>
      <c r="AK1234">
        <f>IF(OR($A1234="",$P1234="Yes",N($AG1234)=0),"",$AG1234+ROW()/1000000)</f>
      </c>
      <c r="AL1234" t="str">
        <f>IF($A1234="","",INDEX(games!$J:$J,ROW())&amp;"")</f>
      </c>
      <c r="AM1234">
        <f>IF($A1234="","",SUMPRODUCT($AO1234:$BD1234,'Map Analysis'!$AP$2^{0,1,2,3,4,5,6,7,8,9,10,11,12,13,14,15}))</f>
      </c>
      <c r="AN1234">
        <f>IF($A1234="","",$AM1234+ROW()/10000000)</f>
      </c>
      <c r="AO1234">
        <f>IF($A1234="","",COUNTIF($W$2:$W$2500,$A1234))</f>
      </c>
      <c r="AP1234">
        <f>IF($A1234="","",SUMIFS($BF$2:$BF$2500,$W$2:$W$2500,$A1234))</f>
      </c>
      <c r="AQ1234">
        <f>IF($A1234="","",SUMIFS($BG$2:$BG$2500,$W$2:$W$2500,$A1234))</f>
      </c>
      <c r="AR1234">
        <f>IF($A1234="","",SUMIFS($BH$2:$BH$2500,$W$2:$W$2500,$A1234))</f>
      </c>
      <c r="AS1234">
        <f>IF($A1234="","",SUMIFS($BI$2:$BI$2500,$W$2:$W$2500,$A1234))</f>
      </c>
      <c r="AT1234">
        <f>IF($A1234="","",SUMIFS($BJ$2:$BJ$2500,$W$2:$W$2500,$A1234))</f>
      </c>
      <c r="AU1234">
        <f>IF($A1234="","",SUMIFS($BK$2:$BK$2500,$W$2:$W$2500,$A1234))</f>
      </c>
      <c r="AV1234">
        <f>IF($A1234="","",SUMIFS($BL$2:$BL$2500,$W$2:$W$2500,$A1234))</f>
      </c>
      <c r="AW1234">
        <f>IF($A1234="","",SUMIFS($BM$2:$BM$2500,$W$2:$W$2500,$A1234))</f>
      </c>
      <c r="AX1234">
        <f>IF($A1234="","",SUMIFS($BN$2:$BN$2500,$W$2:$W$2500,$A1234))</f>
      </c>
      <c r="AY1234">
        <f>IF($A1234="","",SUMIFS($BO$2:$BO$2500,$W$2:$W$2500,$A1234))</f>
      </c>
      <c r="AZ1234">
        <f>IF($A1234="","",SUMIFS($BP$2:$BP$2500,$W$2:$W$2500,$A1234))</f>
      </c>
      <c r="BA1234">
        <f>IF($A1234="","",SUMIFS($BQ$2:$BQ$2500,$W$2:$W$2500,$A1234))</f>
      </c>
      <c r="BB1234">
        <f>IF($A1234="","",SUMIFS($BR$2:$BR$2500,$W$2:$W$2500,$A1234))</f>
      </c>
      <c r="BC1234">
        <f>IF($A1234="","",SUMIFS($BS$2:$BS$2500,$W$2:$W$2500,$A1234))</f>
      </c>
      <c r="BD1234">
        <f>IF($A1234="","",SUMIFS($BT$2:$BT$2500,$W$2:$W$2500,$A1234))</f>
      </c>
      <c r="BF1234">
        <f>IF($Z1234="","",INDEX($AO$2:$AO$2000,$Z1234))</f>
      </c>
      <c r="BG1234">
        <f>IF($Z1234="","",INDEX($AP$2:$AP$2000,$Z1234))</f>
      </c>
      <c r="BH1234">
        <f>IF($Z1234="","",INDEX($AQ$2:$AQ$2000,$Z1234))</f>
      </c>
      <c r="BI1234">
        <f>IF($Z1234="","",INDEX($AR$2:$AR$2000,$Z1234))</f>
      </c>
      <c r="BJ1234">
        <f>IF($Z1234="","",INDEX($AS$2:$AS$2000,$Z1234))</f>
      </c>
      <c r="BK1234">
        <f>IF($Z1234="","",INDEX($AT$2:$AT$2000,$Z1234))</f>
      </c>
      <c r="BL1234">
        <f>IF($Z1234="","",INDEX($AU$2:$AU$2000,$Z1234))</f>
      </c>
      <c r="BM1234">
        <f>IF($Z1234="","",INDEX($AV$2:$AV$2000,$Z1234))</f>
      </c>
      <c r="BN1234">
        <f>IF($Z1234="","",INDEX($AW$2:$AW$2000,$Z1234))</f>
      </c>
      <c r="BO1234">
        <f>IF($Z1234="","",INDEX($AX$2:$AX$2000,$Z1234))</f>
      </c>
      <c r="BP1234">
        <f>IF($Z1234="","",INDEX($AY$2:$AY$2000,$Z1234))</f>
      </c>
      <c r="BQ1234">
        <f>IF($Z1234="","",INDEX($AZ$2:$AZ$2000,$Z1234))</f>
      </c>
      <c r="BR1234">
        <f>IF($Z1234="","",INDEX($BA$2:$BA$2000,$Z1234))</f>
      </c>
      <c r="BS1234">
        <f>IF($Z1234="","",INDEX($BB$2:$BB$2000,$Z1234))</f>
      </c>
      <c r="BT1234">
        <f>IF($Z1234="","",INDEX($BC$2:$BC$2000,$Z1234))</f>
      </c>
      <c r="BV1234">
        <f>IF(OR($A1234="",$P1234&lt;&gt;"Yes",$AH1234="Yes"),"",1+N($AG1234))</f>
      </c>
      <c r="BW1234">
        <f>IF($A1234="","",COUNTIFS($W$2:$W$2500,$A1234,$BZ$2:$BZ$2500,"Yes")+COUNTIFS($X$2:$X$2500,$A1234,$BY$2:$BY$2500,"Yes"))</f>
      </c>
      <c r="BX1234">
        <f>IF(OR($A1234="",$P1234="Yes"),"",IF(N($BW1234)=0,0,1+SUMIFS($CB$2:$CB$2500,$W$2:$W$2500,$A1234)+SUMIFS($CA$2:$CA$2500,$X$2:$X$2500,$A1234)))</f>
      </c>
      <c r="BY1234" t="str">
        <f>IF($Y1234="","",INDEX($AH$2:$AH$2000,$Y1234)&amp;"")</f>
      </c>
      <c r="BZ1234" t="str">
        <f>IF($Z1234="","",INDEX($AH$2:$AH$2000,$Z1234)&amp;"")</f>
      </c>
      <c r="CA1234">
        <f>IF($Y1234="","",INDEX($BV$2:$BV$2000,$Y1234))</f>
      </c>
      <c r="CB1234">
        <f>IF($Z1234="","",INDEX($BV$2:$BV$2000,$Z1234))</f>
      </c>
    </row>
    <row r="1235">
      <c r="A1235" t="str">
        <f>IF(TRIM(INDEX(games!$A:$A,ROW()))="","",TRIM(INDEX(games!$A:$A,ROW())))</f>
      </c>
      <c r="B1235">
        <f>IF(OR($A1235="",INDEX(games!$B:$B,ROW())=""),"",INDEX(games!$B:$B,ROW()))</f>
      </c>
      <c r="C1235" t="str">
        <f>IF(OR($A1235="",INDEX(games!$C:$C,ROW())=""),"",INDEX(games!$C:$C,ROW()))</f>
      </c>
      <c r="D1235">
        <f>IF($A1235="","",COUNTIF($W$2:$W$2500,$A1235)+COUNTIF($X$2:$X$2500,$A1235))</f>
      </c>
      <c r="E1235">
        <f>IF($A1235="","",IFERROR(MATCH($C1235,$R$2:$R$5,0),0))</f>
      </c>
      <c r="F1235">
        <f>IF($A1235="","",MOD(ROW(),34))</f>
      </c>
      <c r="G1235">
        <f>IF($A1235="",NA(),IF($C1235="Action",$B1235,NA()))</f>
      </c>
      <c r="H1235">
        <f>IF($A1235="",NA(),IF($C1235="Action",1+$F1235*0.023,NA()))</f>
      </c>
      <c r="I1235">
        <f>IF($A1235="",NA(),IF($C1235="Strategy",$B1235,NA()))</f>
      </c>
      <c r="J1235">
        <f>IF($A1235="",NA(),IF($C1235="Strategy",2+$F1235*0.023,NA()))</f>
      </c>
      <c r="K1235">
        <f>IF($A1235="",NA(),IF($C1235="Deckbuilder",$B1235,NA()))</f>
      </c>
      <c r="L1235">
        <f>IF($A1235="",NA(),IF($C1235="Deckbuilder",3+$F1235*0.023,NA()))</f>
      </c>
      <c r="M1235">
        <f>IF($A1235="",NA(),IF($C1235="Traditional",$B1235,NA()))</f>
      </c>
      <c r="N1235">
        <f>IF($A1235="",NA(),IF($C1235="Traditional",4+$F1235*0.023,NA()))</f>
      </c>
      <c r="O1235">
        <f>IF($A1235="","",$D1235+ROW()/1000000)</f>
      </c>
      <c r="P1235" t="str">
        <f>IF(OR($A1235="",INDEX(games!$H:$H,ROW())=""),"",INDEX(games!$H:$H,ROW()))</f>
      </c>
      <c r="Q1235">
        <f>IF(OR($A1235="",$P1235&lt;&gt;"Yes"),"",$D1235+ROW()/1000000)</f>
      </c>
      <c r="T1235">
        <f>IF($Y1235="","",INDEX($B$2:$B$2000,$Y1235))</f>
      </c>
      <c r="U1235">
        <f>IF($Z1235="","",INDEX($B$2:$B$2000,$Z1235))</f>
      </c>
      <c r="V1235">
        <f>IF(OR($T1235="",$U1235=""),"",$U1235-$T1235)</f>
      </c>
      <c r="W1235" t="str">
        <f>IF(TRIM(INDEX(connections!$A:$A,ROW()))="","",TRIM(INDEX(connections!$A:$A,ROW())))</f>
      </c>
      <c r="X1235" t="str">
        <f>IF($W1235="","",TRIM(INDEX(connections!$B:$B,ROW())))</f>
      </c>
      <c r="Y1235">
        <f>IF($W1235="","",IFERROR(MATCH($W1235,$A$2:$A$2000,0),""))</f>
      </c>
      <c r="Z1235">
        <f>IF($X1235="","",IFERROR(MATCH($X1235,$A$2:$A$2000,0),""))</f>
      </c>
      <c r="AA1235" t="str">
        <f>IF($Y1235="","",INDEX($P$2:$P$2000,$Y1235))</f>
      </c>
      <c r="AB1235" t="str">
        <f>IF($Z1235="","",INDEX($P$2:$P$2000,$Z1235))</f>
      </c>
      <c r="AC1235">
        <f>IF(AND($AA1235="Yes",$AB1235="Yes"),1,"")</f>
      </c>
      <c r="AD1235">
        <f>IF(OR($Y1235="",$Z1235=""),"",IF(INDEX($C$2:$C$2000,$Y1235)=INDEX($C$2:$C$2000,$Z1235),0,1))</f>
      </c>
      <c r="AE1235">
        <f>IF($AC1235&lt;&gt;1,"",IF(AND(INDEX($AG$2:$AG$2000,$Y1235)=1,INDEX($AG$2:$AG$2000,$Z1235)=1),1,""))</f>
      </c>
      <c r="AG1235">
        <f>IF($A1235="","",COUNTIFS($W$2:$W$2500,$A1235,$AB$2:$AB$2500,"Yes")+COUNTIFS($X$2:$X$2500,$A1235,$AA$2:$AA$2500,"Yes"))</f>
      </c>
      <c r="AH1235" t="str">
        <f>IF(OR($P1235&lt;&gt;"Yes",N($AG1235)=0),"",IF(AND($AG1235=1,COUNTIFS($W$2:$W$2500,$A1235,$AE$2:$AE$2500,1)+COUNTIFS($X$2:$X$2500,$A1235,$AE$2:$AE$2500,1)&gt;0),"","Yes"))</f>
      </c>
      <c r="AI1235">
        <f>IF($AH1235="Yes",$AG1235,"")</f>
      </c>
      <c r="AJ1235">
        <f>IF($AI1235="","",$AI1235+ROW()/1000000)</f>
      </c>
      <c r="AK1235">
        <f>IF(OR($A1235="",$P1235="Yes",N($AG1235)=0),"",$AG1235+ROW()/1000000)</f>
      </c>
      <c r="AL1235" t="str">
        <f>IF($A1235="","",INDEX(games!$J:$J,ROW())&amp;"")</f>
      </c>
      <c r="AM1235">
        <f>IF($A1235="","",SUMPRODUCT($AO1235:$BD1235,'Map Analysis'!$AP$2^{0,1,2,3,4,5,6,7,8,9,10,11,12,13,14,15}))</f>
      </c>
      <c r="AN1235">
        <f>IF($A1235="","",$AM1235+ROW()/10000000)</f>
      </c>
      <c r="AO1235">
        <f>IF($A1235="","",COUNTIF($W$2:$W$2500,$A1235))</f>
      </c>
      <c r="AP1235">
        <f>IF($A1235="","",SUMIFS($BF$2:$BF$2500,$W$2:$W$2500,$A1235))</f>
      </c>
      <c r="AQ1235">
        <f>IF($A1235="","",SUMIFS($BG$2:$BG$2500,$W$2:$W$2500,$A1235))</f>
      </c>
      <c r="AR1235">
        <f>IF($A1235="","",SUMIFS($BH$2:$BH$2500,$W$2:$W$2500,$A1235))</f>
      </c>
      <c r="AS1235">
        <f>IF($A1235="","",SUMIFS($BI$2:$BI$2500,$W$2:$W$2500,$A1235))</f>
      </c>
      <c r="AT1235">
        <f>IF($A1235="","",SUMIFS($BJ$2:$BJ$2500,$W$2:$W$2500,$A1235))</f>
      </c>
      <c r="AU1235">
        <f>IF($A1235="","",SUMIFS($BK$2:$BK$2500,$W$2:$W$2500,$A1235))</f>
      </c>
      <c r="AV1235">
        <f>IF($A1235="","",SUMIFS($BL$2:$BL$2500,$W$2:$W$2500,$A1235))</f>
      </c>
      <c r="AW1235">
        <f>IF($A1235="","",SUMIFS($BM$2:$BM$2500,$W$2:$W$2500,$A1235))</f>
      </c>
      <c r="AX1235">
        <f>IF($A1235="","",SUMIFS($BN$2:$BN$2500,$W$2:$W$2500,$A1235))</f>
      </c>
      <c r="AY1235">
        <f>IF($A1235="","",SUMIFS($BO$2:$BO$2500,$W$2:$W$2500,$A1235))</f>
      </c>
      <c r="AZ1235">
        <f>IF($A1235="","",SUMIFS($BP$2:$BP$2500,$W$2:$W$2500,$A1235))</f>
      </c>
      <c r="BA1235">
        <f>IF($A1235="","",SUMIFS($BQ$2:$BQ$2500,$W$2:$W$2500,$A1235))</f>
      </c>
      <c r="BB1235">
        <f>IF($A1235="","",SUMIFS($BR$2:$BR$2500,$W$2:$W$2500,$A1235))</f>
      </c>
      <c r="BC1235">
        <f>IF($A1235="","",SUMIFS($BS$2:$BS$2500,$W$2:$W$2500,$A1235))</f>
      </c>
      <c r="BD1235">
        <f>IF($A1235="","",SUMIFS($BT$2:$BT$2500,$W$2:$W$2500,$A1235))</f>
      </c>
      <c r="BF1235">
        <f>IF($Z1235="","",INDEX($AO$2:$AO$2000,$Z1235))</f>
      </c>
      <c r="BG1235">
        <f>IF($Z1235="","",INDEX($AP$2:$AP$2000,$Z1235))</f>
      </c>
      <c r="BH1235">
        <f>IF($Z1235="","",INDEX($AQ$2:$AQ$2000,$Z1235))</f>
      </c>
      <c r="BI1235">
        <f>IF($Z1235="","",INDEX($AR$2:$AR$2000,$Z1235))</f>
      </c>
      <c r="BJ1235">
        <f>IF($Z1235="","",INDEX($AS$2:$AS$2000,$Z1235))</f>
      </c>
      <c r="BK1235">
        <f>IF($Z1235="","",INDEX($AT$2:$AT$2000,$Z1235))</f>
      </c>
      <c r="BL1235">
        <f>IF($Z1235="","",INDEX($AU$2:$AU$2000,$Z1235))</f>
      </c>
      <c r="BM1235">
        <f>IF($Z1235="","",INDEX($AV$2:$AV$2000,$Z1235))</f>
      </c>
      <c r="BN1235">
        <f>IF($Z1235="","",INDEX($AW$2:$AW$2000,$Z1235))</f>
      </c>
      <c r="BO1235">
        <f>IF($Z1235="","",INDEX($AX$2:$AX$2000,$Z1235))</f>
      </c>
      <c r="BP1235">
        <f>IF($Z1235="","",INDEX($AY$2:$AY$2000,$Z1235))</f>
      </c>
      <c r="BQ1235">
        <f>IF($Z1235="","",INDEX($AZ$2:$AZ$2000,$Z1235))</f>
      </c>
      <c r="BR1235">
        <f>IF($Z1235="","",INDEX($BA$2:$BA$2000,$Z1235))</f>
      </c>
      <c r="BS1235">
        <f>IF($Z1235="","",INDEX($BB$2:$BB$2000,$Z1235))</f>
      </c>
      <c r="BT1235">
        <f>IF($Z1235="","",INDEX($BC$2:$BC$2000,$Z1235))</f>
      </c>
      <c r="BV1235">
        <f>IF(OR($A1235="",$P1235&lt;&gt;"Yes",$AH1235="Yes"),"",1+N($AG1235))</f>
      </c>
      <c r="BW1235">
        <f>IF($A1235="","",COUNTIFS($W$2:$W$2500,$A1235,$BZ$2:$BZ$2500,"Yes")+COUNTIFS($X$2:$X$2500,$A1235,$BY$2:$BY$2500,"Yes"))</f>
      </c>
      <c r="BX1235">
        <f>IF(OR($A1235="",$P1235="Yes"),"",IF(N($BW1235)=0,0,1+SUMIFS($CB$2:$CB$2500,$W$2:$W$2500,$A1235)+SUMIFS($CA$2:$CA$2500,$X$2:$X$2500,$A1235)))</f>
      </c>
      <c r="BY1235" t="str">
        <f>IF($Y1235="","",INDEX($AH$2:$AH$2000,$Y1235)&amp;"")</f>
      </c>
      <c r="BZ1235" t="str">
        <f>IF($Z1235="","",INDEX($AH$2:$AH$2000,$Z1235)&amp;"")</f>
      </c>
      <c r="CA1235">
        <f>IF($Y1235="","",INDEX($BV$2:$BV$2000,$Y1235))</f>
      </c>
      <c r="CB1235">
        <f>IF($Z1235="","",INDEX($BV$2:$BV$2000,$Z1235))</f>
      </c>
    </row>
    <row r="1236">
      <c r="A1236" t="str">
        <f>IF(TRIM(INDEX(games!$A:$A,ROW()))="","",TRIM(INDEX(games!$A:$A,ROW())))</f>
      </c>
      <c r="B1236">
        <f>IF(OR($A1236="",INDEX(games!$B:$B,ROW())=""),"",INDEX(games!$B:$B,ROW()))</f>
      </c>
      <c r="C1236" t="str">
        <f>IF(OR($A1236="",INDEX(games!$C:$C,ROW())=""),"",INDEX(games!$C:$C,ROW()))</f>
      </c>
      <c r="D1236">
        <f>IF($A1236="","",COUNTIF($W$2:$W$2500,$A1236)+COUNTIF($X$2:$X$2500,$A1236))</f>
      </c>
      <c r="E1236">
        <f>IF($A1236="","",IFERROR(MATCH($C1236,$R$2:$R$5,0),0))</f>
      </c>
      <c r="F1236">
        <f>IF($A1236="","",MOD(ROW(),34))</f>
      </c>
      <c r="G1236">
        <f>IF($A1236="",NA(),IF($C1236="Action",$B1236,NA()))</f>
      </c>
      <c r="H1236">
        <f>IF($A1236="",NA(),IF($C1236="Action",1+$F1236*0.023,NA()))</f>
      </c>
      <c r="I1236">
        <f>IF($A1236="",NA(),IF($C1236="Strategy",$B1236,NA()))</f>
      </c>
      <c r="J1236">
        <f>IF($A1236="",NA(),IF($C1236="Strategy",2+$F1236*0.023,NA()))</f>
      </c>
      <c r="K1236">
        <f>IF($A1236="",NA(),IF($C1236="Deckbuilder",$B1236,NA()))</f>
      </c>
      <c r="L1236">
        <f>IF($A1236="",NA(),IF($C1236="Deckbuilder",3+$F1236*0.023,NA()))</f>
      </c>
      <c r="M1236">
        <f>IF($A1236="",NA(),IF($C1236="Traditional",$B1236,NA()))</f>
      </c>
      <c r="N1236">
        <f>IF($A1236="",NA(),IF($C1236="Traditional",4+$F1236*0.023,NA()))</f>
      </c>
      <c r="O1236">
        <f>IF($A1236="","",$D1236+ROW()/1000000)</f>
      </c>
      <c r="P1236" t="str">
        <f>IF(OR($A1236="",INDEX(games!$H:$H,ROW())=""),"",INDEX(games!$H:$H,ROW()))</f>
      </c>
      <c r="Q1236">
        <f>IF(OR($A1236="",$P1236&lt;&gt;"Yes"),"",$D1236+ROW()/1000000)</f>
      </c>
      <c r="T1236">
        <f>IF($Y1236="","",INDEX($B$2:$B$2000,$Y1236))</f>
      </c>
      <c r="U1236">
        <f>IF($Z1236="","",INDEX($B$2:$B$2000,$Z1236))</f>
      </c>
      <c r="V1236">
        <f>IF(OR($T1236="",$U1236=""),"",$U1236-$T1236)</f>
      </c>
      <c r="W1236" t="str">
        <f>IF(TRIM(INDEX(connections!$A:$A,ROW()))="","",TRIM(INDEX(connections!$A:$A,ROW())))</f>
      </c>
      <c r="X1236" t="str">
        <f>IF($W1236="","",TRIM(INDEX(connections!$B:$B,ROW())))</f>
      </c>
      <c r="Y1236">
        <f>IF($W1236="","",IFERROR(MATCH($W1236,$A$2:$A$2000,0),""))</f>
      </c>
      <c r="Z1236">
        <f>IF($X1236="","",IFERROR(MATCH($X1236,$A$2:$A$2000,0),""))</f>
      </c>
      <c r="AA1236" t="str">
        <f>IF($Y1236="","",INDEX($P$2:$P$2000,$Y1236))</f>
      </c>
      <c r="AB1236" t="str">
        <f>IF($Z1236="","",INDEX($P$2:$P$2000,$Z1236))</f>
      </c>
      <c r="AC1236">
        <f>IF(AND($AA1236="Yes",$AB1236="Yes"),1,"")</f>
      </c>
      <c r="AD1236">
        <f>IF(OR($Y1236="",$Z1236=""),"",IF(INDEX($C$2:$C$2000,$Y1236)=INDEX($C$2:$C$2000,$Z1236),0,1))</f>
      </c>
      <c r="AE1236">
        <f>IF($AC1236&lt;&gt;1,"",IF(AND(INDEX($AG$2:$AG$2000,$Y1236)=1,INDEX($AG$2:$AG$2000,$Z1236)=1),1,""))</f>
      </c>
      <c r="AG1236">
        <f>IF($A1236="","",COUNTIFS($W$2:$W$2500,$A1236,$AB$2:$AB$2500,"Yes")+COUNTIFS($X$2:$X$2500,$A1236,$AA$2:$AA$2500,"Yes"))</f>
      </c>
      <c r="AH1236" t="str">
        <f>IF(OR($P1236&lt;&gt;"Yes",N($AG1236)=0),"",IF(AND($AG1236=1,COUNTIFS($W$2:$W$2500,$A1236,$AE$2:$AE$2500,1)+COUNTIFS($X$2:$X$2500,$A1236,$AE$2:$AE$2500,1)&gt;0),"","Yes"))</f>
      </c>
      <c r="AI1236">
        <f>IF($AH1236="Yes",$AG1236,"")</f>
      </c>
      <c r="AJ1236">
        <f>IF($AI1236="","",$AI1236+ROW()/1000000)</f>
      </c>
      <c r="AK1236">
        <f>IF(OR($A1236="",$P1236="Yes",N($AG1236)=0),"",$AG1236+ROW()/1000000)</f>
      </c>
      <c r="AL1236" t="str">
        <f>IF($A1236="","",INDEX(games!$J:$J,ROW())&amp;"")</f>
      </c>
      <c r="AM1236">
        <f>IF($A1236="","",SUMPRODUCT($AO1236:$BD1236,'Map Analysis'!$AP$2^{0,1,2,3,4,5,6,7,8,9,10,11,12,13,14,15}))</f>
      </c>
      <c r="AN1236">
        <f>IF($A1236="","",$AM1236+ROW()/10000000)</f>
      </c>
      <c r="AO1236">
        <f>IF($A1236="","",COUNTIF($W$2:$W$2500,$A1236))</f>
      </c>
      <c r="AP1236">
        <f>IF($A1236="","",SUMIFS($BF$2:$BF$2500,$W$2:$W$2500,$A1236))</f>
      </c>
      <c r="AQ1236">
        <f>IF($A1236="","",SUMIFS($BG$2:$BG$2500,$W$2:$W$2500,$A1236))</f>
      </c>
      <c r="AR1236">
        <f>IF($A1236="","",SUMIFS($BH$2:$BH$2500,$W$2:$W$2500,$A1236))</f>
      </c>
      <c r="AS1236">
        <f>IF($A1236="","",SUMIFS($BI$2:$BI$2500,$W$2:$W$2500,$A1236))</f>
      </c>
      <c r="AT1236">
        <f>IF($A1236="","",SUMIFS($BJ$2:$BJ$2500,$W$2:$W$2500,$A1236))</f>
      </c>
      <c r="AU1236">
        <f>IF($A1236="","",SUMIFS($BK$2:$BK$2500,$W$2:$W$2500,$A1236))</f>
      </c>
      <c r="AV1236">
        <f>IF($A1236="","",SUMIFS($BL$2:$BL$2500,$W$2:$W$2500,$A1236))</f>
      </c>
      <c r="AW1236">
        <f>IF($A1236="","",SUMIFS($BM$2:$BM$2500,$W$2:$W$2500,$A1236))</f>
      </c>
      <c r="AX1236">
        <f>IF($A1236="","",SUMIFS($BN$2:$BN$2500,$W$2:$W$2500,$A1236))</f>
      </c>
      <c r="AY1236">
        <f>IF($A1236="","",SUMIFS($BO$2:$BO$2500,$W$2:$W$2500,$A1236))</f>
      </c>
      <c r="AZ1236">
        <f>IF($A1236="","",SUMIFS($BP$2:$BP$2500,$W$2:$W$2500,$A1236))</f>
      </c>
      <c r="BA1236">
        <f>IF($A1236="","",SUMIFS($BQ$2:$BQ$2500,$W$2:$W$2500,$A1236))</f>
      </c>
      <c r="BB1236">
        <f>IF($A1236="","",SUMIFS($BR$2:$BR$2500,$W$2:$W$2500,$A1236))</f>
      </c>
      <c r="BC1236">
        <f>IF($A1236="","",SUMIFS($BS$2:$BS$2500,$W$2:$W$2500,$A1236))</f>
      </c>
      <c r="BD1236">
        <f>IF($A1236="","",SUMIFS($BT$2:$BT$2500,$W$2:$W$2500,$A1236))</f>
      </c>
      <c r="BF1236">
        <f>IF($Z1236="","",INDEX($AO$2:$AO$2000,$Z1236))</f>
      </c>
      <c r="BG1236">
        <f>IF($Z1236="","",INDEX($AP$2:$AP$2000,$Z1236))</f>
      </c>
      <c r="BH1236">
        <f>IF($Z1236="","",INDEX($AQ$2:$AQ$2000,$Z1236))</f>
      </c>
      <c r="BI1236">
        <f>IF($Z1236="","",INDEX($AR$2:$AR$2000,$Z1236))</f>
      </c>
      <c r="BJ1236">
        <f>IF($Z1236="","",INDEX($AS$2:$AS$2000,$Z1236))</f>
      </c>
      <c r="BK1236">
        <f>IF($Z1236="","",INDEX($AT$2:$AT$2000,$Z1236))</f>
      </c>
      <c r="BL1236">
        <f>IF($Z1236="","",INDEX($AU$2:$AU$2000,$Z1236))</f>
      </c>
      <c r="BM1236">
        <f>IF($Z1236="","",INDEX($AV$2:$AV$2000,$Z1236))</f>
      </c>
      <c r="BN1236">
        <f>IF($Z1236="","",INDEX($AW$2:$AW$2000,$Z1236))</f>
      </c>
      <c r="BO1236">
        <f>IF($Z1236="","",INDEX($AX$2:$AX$2000,$Z1236))</f>
      </c>
      <c r="BP1236">
        <f>IF($Z1236="","",INDEX($AY$2:$AY$2000,$Z1236))</f>
      </c>
      <c r="BQ1236">
        <f>IF($Z1236="","",INDEX($AZ$2:$AZ$2000,$Z1236))</f>
      </c>
      <c r="BR1236">
        <f>IF($Z1236="","",INDEX($BA$2:$BA$2000,$Z1236))</f>
      </c>
      <c r="BS1236">
        <f>IF($Z1236="","",INDEX($BB$2:$BB$2000,$Z1236))</f>
      </c>
      <c r="BT1236">
        <f>IF($Z1236="","",INDEX($BC$2:$BC$2000,$Z1236))</f>
      </c>
      <c r="BV1236">
        <f>IF(OR($A1236="",$P1236&lt;&gt;"Yes",$AH1236="Yes"),"",1+N($AG1236))</f>
      </c>
      <c r="BW1236">
        <f>IF($A1236="","",COUNTIFS($W$2:$W$2500,$A1236,$BZ$2:$BZ$2500,"Yes")+COUNTIFS($X$2:$X$2500,$A1236,$BY$2:$BY$2500,"Yes"))</f>
      </c>
      <c r="BX1236">
        <f>IF(OR($A1236="",$P1236="Yes"),"",IF(N($BW1236)=0,0,1+SUMIFS($CB$2:$CB$2500,$W$2:$W$2500,$A1236)+SUMIFS($CA$2:$CA$2500,$X$2:$X$2500,$A1236)))</f>
      </c>
      <c r="BY1236" t="str">
        <f>IF($Y1236="","",INDEX($AH$2:$AH$2000,$Y1236)&amp;"")</f>
      </c>
      <c r="BZ1236" t="str">
        <f>IF($Z1236="","",INDEX($AH$2:$AH$2000,$Z1236)&amp;"")</f>
      </c>
      <c r="CA1236">
        <f>IF($Y1236="","",INDEX($BV$2:$BV$2000,$Y1236))</f>
      </c>
      <c r="CB1236">
        <f>IF($Z1236="","",INDEX($BV$2:$BV$2000,$Z1236))</f>
      </c>
    </row>
    <row r="1237">
      <c r="A1237" t="str">
        <f>IF(TRIM(INDEX(games!$A:$A,ROW()))="","",TRIM(INDEX(games!$A:$A,ROW())))</f>
      </c>
      <c r="B1237">
        <f>IF(OR($A1237="",INDEX(games!$B:$B,ROW())=""),"",INDEX(games!$B:$B,ROW()))</f>
      </c>
      <c r="C1237" t="str">
        <f>IF(OR($A1237="",INDEX(games!$C:$C,ROW())=""),"",INDEX(games!$C:$C,ROW()))</f>
      </c>
      <c r="D1237">
        <f>IF($A1237="","",COUNTIF($W$2:$W$2500,$A1237)+COUNTIF($X$2:$X$2500,$A1237))</f>
      </c>
      <c r="E1237">
        <f>IF($A1237="","",IFERROR(MATCH($C1237,$R$2:$R$5,0),0))</f>
      </c>
      <c r="F1237">
        <f>IF($A1237="","",MOD(ROW(),34))</f>
      </c>
      <c r="G1237">
        <f>IF($A1237="",NA(),IF($C1237="Action",$B1237,NA()))</f>
      </c>
      <c r="H1237">
        <f>IF($A1237="",NA(),IF($C1237="Action",1+$F1237*0.023,NA()))</f>
      </c>
      <c r="I1237">
        <f>IF($A1237="",NA(),IF($C1237="Strategy",$B1237,NA()))</f>
      </c>
      <c r="J1237">
        <f>IF($A1237="",NA(),IF($C1237="Strategy",2+$F1237*0.023,NA()))</f>
      </c>
      <c r="K1237">
        <f>IF($A1237="",NA(),IF($C1237="Deckbuilder",$B1237,NA()))</f>
      </c>
      <c r="L1237">
        <f>IF($A1237="",NA(),IF($C1237="Deckbuilder",3+$F1237*0.023,NA()))</f>
      </c>
      <c r="M1237">
        <f>IF($A1237="",NA(),IF($C1237="Traditional",$B1237,NA()))</f>
      </c>
      <c r="N1237">
        <f>IF($A1237="",NA(),IF($C1237="Traditional",4+$F1237*0.023,NA()))</f>
      </c>
      <c r="O1237">
        <f>IF($A1237="","",$D1237+ROW()/1000000)</f>
      </c>
      <c r="P1237" t="str">
        <f>IF(OR($A1237="",INDEX(games!$H:$H,ROW())=""),"",INDEX(games!$H:$H,ROW()))</f>
      </c>
      <c r="Q1237">
        <f>IF(OR($A1237="",$P1237&lt;&gt;"Yes"),"",$D1237+ROW()/1000000)</f>
      </c>
      <c r="T1237">
        <f>IF($Y1237="","",INDEX($B$2:$B$2000,$Y1237))</f>
      </c>
      <c r="U1237">
        <f>IF($Z1237="","",INDEX($B$2:$B$2000,$Z1237))</f>
      </c>
      <c r="V1237">
        <f>IF(OR($T1237="",$U1237=""),"",$U1237-$T1237)</f>
      </c>
      <c r="W1237" t="str">
        <f>IF(TRIM(INDEX(connections!$A:$A,ROW()))="","",TRIM(INDEX(connections!$A:$A,ROW())))</f>
      </c>
      <c r="X1237" t="str">
        <f>IF($W1237="","",TRIM(INDEX(connections!$B:$B,ROW())))</f>
      </c>
      <c r="Y1237">
        <f>IF($W1237="","",IFERROR(MATCH($W1237,$A$2:$A$2000,0),""))</f>
      </c>
      <c r="Z1237">
        <f>IF($X1237="","",IFERROR(MATCH($X1237,$A$2:$A$2000,0),""))</f>
      </c>
      <c r="AA1237" t="str">
        <f>IF($Y1237="","",INDEX($P$2:$P$2000,$Y1237))</f>
      </c>
      <c r="AB1237" t="str">
        <f>IF($Z1237="","",INDEX($P$2:$P$2000,$Z1237))</f>
      </c>
      <c r="AC1237">
        <f>IF(AND($AA1237="Yes",$AB1237="Yes"),1,"")</f>
      </c>
      <c r="AD1237">
        <f>IF(OR($Y1237="",$Z1237=""),"",IF(INDEX($C$2:$C$2000,$Y1237)=INDEX($C$2:$C$2000,$Z1237),0,1))</f>
      </c>
      <c r="AE1237">
        <f>IF($AC1237&lt;&gt;1,"",IF(AND(INDEX($AG$2:$AG$2000,$Y1237)=1,INDEX($AG$2:$AG$2000,$Z1237)=1),1,""))</f>
      </c>
      <c r="AG1237">
        <f>IF($A1237="","",COUNTIFS($W$2:$W$2500,$A1237,$AB$2:$AB$2500,"Yes")+COUNTIFS($X$2:$X$2500,$A1237,$AA$2:$AA$2500,"Yes"))</f>
      </c>
      <c r="AH1237" t="str">
        <f>IF(OR($P1237&lt;&gt;"Yes",N($AG1237)=0),"",IF(AND($AG1237=1,COUNTIFS($W$2:$W$2500,$A1237,$AE$2:$AE$2500,1)+COUNTIFS($X$2:$X$2500,$A1237,$AE$2:$AE$2500,1)&gt;0),"","Yes"))</f>
      </c>
      <c r="AI1237">
        <f>IF($AH1237="Yes",$AG1237,"")</f>
      </c>
      <c r="AJ1237">
        <f>IF($AI1237="","",$AI1237+ROW()/1000000)</f>
      </c>
      <c r="AK1237">
        <f>IF(OR($A1237="",$P1237="Yes",N($AG1237)=0),"",$AG1237+ROW()/1000000)</f>
      </c>
      <c r="AL1237" t="str">
        <f>IF($A1237="","",INDEX(games!$J:$J,ROW())&amp;"")</f>
      </c>
      <c r="AM1237">
        <f>IF($A1237="","",SUMPRODUCT($AO1237:$BD1237,'Map Analysis'!$AP$2^{0,1,2,3,4,5,6,7,8,9,10,11,12,13,14,15}))</f>
      </c>
      <c r="AN1237">
        <f>IF($A1237="","",$AM1237+ROW()/10000000)</f>
      </c>
      <c r="AO1237">
        <f>IF($A1237="","",COUNTIF($W$2:$W$2500,$A1237))</f>
      </c>
      <c r="AP1237">
        <f>IF($A1237="","",SUMIFS($BF$2:$BF$2500,$W$2:$W$2500,$A1237))</f>
      </c>
      <c r="AQ1237">
        <f>IF($A1237="","",SUMIFS($BG$2:$BG$2500,$W$2:$W$2500,$A1237))</f>
      </c>
      <c r="AR1237">
        <f>IF($A1237="","",SUMIFS($BH$2:$BH$2500,$W$2:$W$2500,$A1237))</f>
      </c>
      <c r="AS1237">
        <f>IF($A1237="","",SUMIFS($BI$2:$BI$2500,$W$2:$W$2500,$A1237))</f>
      </c>
      <c r="AT1237">
        <f>IF($A1237="","",SUMIFS($BJ$2:$BJ$2500,$W$2:$W$2500,$A1237))</f>
      </c>
      <c r="AU1237">
        <f>IF($A1237="","",SUMIFS($BK$2:$BK$2500,$W$2:$W$2500,$A1237))</f>
      </c>
      <c r="AV1237">
        <f>IF($A1237="","",SUMIFS($BL$2:$BL$2500,$W$2:$W$2500,$A1237))</f>
      </c>
      <c r="AW1237">
        <f>IF($A1237="","",SUMIFS($BM$2:$BM$2500,$W$2:$W$2500,$A1237))</f>
      </c>
      <c r="AX1237">
        <f>IF($A1237="","",SUMIFS($BN$2:$BN$2500,$W$2:$W$2500,$A1237))</f>
      </c>
      <c r="AY1237">
        <f>IF($A1237="","",SUMIFS($BO$2:$BO$2500,$W$2:$W$2500,$A1237))</f>
      </c>
      <c r="AZ1237">
        <f>IF($A1237="","",SUMIFS($BP$2:$BP$2500,$W$2:$W$2500,$A1237))</f>
      </c>
      <c r="BA1237">
        <f>IF($A1237="","",SUMIFS($BQ$2:$BQ$2500,$W$2:$W$2500,$A1237))</f>
      </c>
      <c r="BB1237">
        <f>IF($A1237="","",SUMIFS($BR$2:$BR$2500,$W$2:$W$2500,$A1237))</f>
      </c>
      <c r="BC1237">
        <f>IF($A1237="","",SUMIFS($BS$2:$BS$2500,$W$2:$W$2500,$A1237))</f>
      </c>
      <c r="BD1237">
        <f>IF($A1237="","",SUMIFS($BT$2:$BT$2500,$W$2:$W$2500,$A1237))</f>
      </c>
      <c r="BF1237">
        <f>IF($Z1237="","",INDEX($AO$2:$AO$2000,$Z1237))</f>
      </c>
      <c r="BG1237">
        <f>IF($Z1237="","",INDEX($AP$2:$AP$2000,$Z1237))</f>
      </c>
      <c r="BH1237">
        <f>IF($Z1237="","",INDEX($AQ$2:$AQ$2000,$Z1237))</f>
      </c>
      <c r="BI1237">
        <f>IF($Z1237="","",INDEX($AR$2:$AR$2000,$Z1237))</f>
      </c>
      <c r="BJ1237">
        <f>IF($Z1237="","",INDEX($AS$2:$AS$2000,$Z1237))</f>
      </c>
      <c r="BK1237">
        <f>IF($Z1237="","",INDEX($AT$2:$AT$2000,$Z1237))</f>
      </c>
      <c r="BL1237">
        <f>IF($Z1237="","",INDEX($AU$2:$AU$2000,$Z1237))</f>
      </c>
      <c r="BM1237">
        <f>IF($Z1237="","",INDEX($AV$2:$AV$2000,$Z1237))</f>
      </c>
      <c r="BN1237">
        <f>IF($Z1237="","",INDEX($AW$2:$AW$2000,$Z1237))</f>
      </c>
      <c r="BO1237">
        <f>IF($Z1237="","",INDEX($AX$2:$AX$2000,$Z1237))</f>
      </c>
      <c r="BP1237">
        <f>IF($Z1237="","",INDEX($AY$2:$AY$2000,$Z1237))</f>
      </c>
      <c r="BQ1237">
        <f>IF($Z1237="","",INDEX($AZ$2:$AZ$2000,$Z1237))</f>
      </c>
      <c r="BR1237">
        <f>IF($Z1237="","",INDEX($BA$2:$BA$2000,$Z1237))</f>
      </c>
      <c r="BS1237">
        <f>IF($Z1237="","",INDEX($BB$2:$BB$2000,$Z1237))</f>
      </c>
      <c r="BT1237">
        <f>IF($Z1237="","",INDEX($BC$2:$BC$2000,$Z1237))</f>
      </c>
      <c r="BV1237">
        <f>IF(OR($A1237="",$P1237&lt;&gt;"Yes",$AH1237="Yes"),"",1+N($AG1237))</f>
      </c>
      <c r="BW1237">
        <f>IF($A1237="","",COUNTIFS($W$2:$W$2500,$A1237,$BZ$2:$BZ$2500,"Yes")+COUNTIFS($X$2:$X$2500,$A1237,$BY$2:$BY$2500,"Yes"))</f>
      </c>
      <c r="BX1237">
        <f>IF(OR($A1237="",$P1237="Yes"),"",IF(N($BW1237)=0,0,1+SUMIFS($CB$2:$CB$2500,$W$2:$W$2500,$A1237)+SUMIFS($CA$2:$CA$2500,$X$2:$X$2500,$A1237)))</f>
      </c>
      <c r="BY1237" t="str">
        <f>IF($Y1237="","",INDEX($AH$2:$AH$2000,$Y1237)&amp;"")</f>
      </c>
      <c r="BZ1237" t="str">
        <f>IF($Z1237="","",INDEX($AH$2:$AH$2000,$Z1237)&amp;"")</f>
      </c>
      <c r="CA1237">
        <f>IF($Y1237="","",INDEX($BV$2:$BV$2000,$Y1237))</f>
      </c>
      <c r="CB1237">
        <f>IF($Z1237="","",INDEX($BV$2:$BV$2000,$Z1237))</f>
      </c>
    </row>
    <row r="1238">
      <c r="A1238" t="str">
        <f>IF(TRIM(INDEX(games!$A:$A,ROW()))="","",TRIM(INDEX(games!$A:$A,ROW())))</f>
      </c>
      <c r="B1238">
        <f>IF(OR($A1238="",INDEX(games!$B:$B,ROW())=""),"",INDEX(games!$B:$B,ROW()))</f>
      </c>
      <c r="C1238" t="str">
        <f>IF(OR($A1238="",INDEX(games!$C:$C,ROW())=""),"",INDEX(games!$C:$C,ROW()))</f>
      </c>
      <c r="D1238">
        <f>IF($A1238="","",COUNTIF($W$2:$W$2500,$A1238)+COUNTIF($X$2:$X$2500,$A1238))</f>
      </c>
      <c r="E1238">
        <f>IF($A1238="","",IFERROR(MATCH($C1238,$R$2:$R$5,0),0))</f>
      </c>
      <c r="F1238">
        <f>IF($A1238="","",MOD(ROW(),34))</f>
      </c>
      <c r="G1238">
        <f>IF($A1238="",NA(),IF($C1238="Action",$B1238,NA()))</f>
      </c>
      <c r="H1238">
        <f>IF($A1238="",NA(),IF($C1238="Action",1+$F1238*0.023,NA()))</f>
      </c>
      <c r="I1238">
        <f>IF($A1238="",NA(),IF($C1238="Strategy",$B1238,NA()))</f>
      </c>
      <c r="J1238">
        <f>IF($A1238="",NA(),IF($C1238="Strategy",2+$F1238*0.023,NA()))</f>
      </c>
      <c r="K1238">
        <f>IF($A1238="",NA(),IF($C1238="Deckbuilder",$B1238,NA()))</f>
      </c>
      <c r="L1238">
        <f>IF($A1238="",NA(),IF($C1238="Deckbuilder",3+$F1238*0.023,NA()))</f>
      </c>
      <c r="M1238">
        <f>IF($A1238="",NA(),IF($C1238="Traditional",$B1238,NA()))</f>
      </c>
      <c r="N1238">
        <f>IF($A1238="",NA(),IF($C1238="Traditional",4+$F1238*0.023,NA()))</f>
      </c>
      <c r="O1238">
        <f>IF($A1238="","",$D1238+ROW()/1000000)</f>
      </c>
      <c r="P1238" t="str">
        <f>IF(OR($A1238="",INDEX(games!$H:$H,ROW())=""),"",INDEX(games!$H:$H,ROW()))</f>
      </c>
      <c r="Q1238">
        <f>IF(OR($A1238="",$P1238&lt;&gt;"Yes"),"",$D1238+ROW()/1000000)</f>
      </c>
      <c r="T1238">
        <f>IF($Y1238="","",INDEX($B$2:$B$2000,$Y1238))</f>
      </c>
      <c r="U1238">
        <f>IF($Z1238="","",INDEX($B$2:$B$2000,$Z1238))</f>
      </c>
      <c r="V1238">
        <f>IF(OR($T1238="",$U1238=""),"",$U1238-$T1238)</f>
      </c>
      <c r="W1238" t="str">
        <f>IF(TRIM(INDEX(connections!$A:$A,ROW()))="","",TRIM(INDEX(connections!$A:$A,ROW())))</f>
      </c>
      <c r="X1238" t="str">
        <f>IF($W1238="","",TRIM(INDEX(connections!$B:$B,ROW())))</f>
      </c>
      <c r="Y1238">
        <f>IF($W1238="","",IFERROR(MATCH($W1238,$A$2:$A$2000,0),""))</f>
      </c>
      <c r="Z1238">
        <f>IF($X1238="","",IFERROR(MATCH($X1238,$A$2:$A$2000,0),""))</f>
      </c>
      <c r="AA1238" t="str">
        <f>IF($Y1238="","",INDEX($P$2:$P$2000,$Y1238))</f>
      </c>
      <c r="AB1238" t="str">
        <f>IF($Z1238="","",INDEX($P$2:$P$2000,$Z1238))</f>
      </c>
      <c r="AC1238">
        <f>IF(AND($AA1238="Yes",$AB1238="Yes"),1,"")</f>
      </c>
      <c r="AD1238">
        <f>IF(OR($Y1238="",$Z1238=""),"",IF(INDEX($C$2:$C$2000,$Y1238)=INDEX($C$2:$C$2000,$Z1238),0,1))</f>
      </c>
      <c r="AE1238">
        <f>IF($AC1238&lt;&gt;1,"",IF(AND(INDEX($AG$2:$AG$2000,$Y1238)=1,INDEX($AG$2:$AG$2000,$Z1238)=1),1,""))</f>
      </c>
      <c r="AG1238">
        <f>IF($A1238="","",COUNTIFS($W$2:$W$2500,$A1238,$AB$2:$AB$2500,"Yes")+COUNTIFS($X$2:$X$2500,$A1238,$AA$2:$AA$2500,"Yes"))</f>
      </c>
      <c r="AH1238" t="str">
        <f>IF(OR($P1238&lt;&gt;"Yes",N($AG1238)=0),"",IF(AND($AG1238=1,COUNTIFS($W$2:$W$2500,$A1238,$AE$2:$AE$2500,1)+COUNTIFS($X$2:$X$2500,$A1238,$AE$2:$AE$2500,1)&gt;0),"","Yes"))</f>
      </c>
      <c r="AI1238">
        <f>IF($AH1238="Yes",$AG1238,"")</f>
      </c>
      <c r="AJ1238">
        <f>IF($AI1238="","",$AI1238+ROW()/1000000)</f>
      </c>
      <c r="AK1238">
        <f>IF(OR($A1238="",$P1238="Yes",N($AG1238)=0),"",$AG1238+ROW()/1000000)</f>
      </c>
      <c r="AL1238" t="str">
        <f>IF($A1238="","",INDEX(games!$J:$J,ROW())&amp;"")</f>
      </c>
      <c r="AM1238">
        <f>IF($A1238="","",SUMPRODUCT($AO1238:$BD1238,'Map Analysis'!$AP$2^{0,1,2,3,4,5,6,7,8,9,10,11,12,13,14,15}))</f>
      </c>
      <c r="AN1238">
        <f>IF($A1238="","",$AM1238+ROW()/10000000)</f>
      </c>
      <c r="AO1238">
        <f>IF($A1238="","",COUNTIF($W$2:$W$2500,$A1238))</f>
      </c>
      <c r="AP1238">
        <f>IF($A1238="","",SUMIFS($BF$2:$BF$2500,$W$2:$W$2500,$A1238))</f>
      </c>
      <c r="AQ1238">
        <f>IF($A1238="","",SUMIFS($BG$2:$BG$2500,$W$2:$W$2500,$A1238))</f>
      </c>
      <c r="AR1238">
        <f>IF($A1238="","",SUMIFS($BH$2:$BH$2500,$W$2:$W$2500,$A1238))</f>
      </c>
      <c r="AS1238">
        <f>IF($A1238="","",SUMIFS($BI$2:$BI$2500,$W$2:$W$2500,$A1238))</f>
      </c>
      <c r="AT1238">
        <f>IF($A1238="","",SUMIFS($BJ$2:$BJ$2500,$W$2:$W$2500,$A1238))</f>
      </c>
      <c r="AU1238">
        <f>IF($A1238="","",SUMIFS($BK$2:$BK$2500,$W$2:$W$2500,$A1238))</f>
      </c>
      <c r="AV1238">
        <f>IF($A1238="","",SUMIFS($BL$2:$BL$2500,$W$2:$W$2500,$A1238))</f>
      </c>
      <c r="AW1238">
        <f>IF($A1238="","",SUMIFS($BM$2:$BM$2500,$W$2:$W$2500,$A1238))</f>
      </c>
      <c r="AX1238">
        <f>IF($A1238="","",SUMIFS($BN$2:$BN$2500,$W$2:$W$2500,$A1238))</f>
      </c>
      <c r="AY1238">
        <f>IF($A1238="","",SUMIFS($BO$2:$BO$2500,$W$2:$W$2500,$A1238))</f>
      </c>
      <c r="AZ1238">
        <f>IF($A1238="","",SUMIFS($BP$2:$BP$2500,$W$2:$W$2500,$A1238))</f>
      </c>
      <c r="BA1238">
        <f>IF($A1238="","",SUMIFS($BQ$2:$BQ$2500,$W$2:$W$2500,$A1238))</f>
      </c>
      <c r="BB1238">
        <f>IF($A1238="","",SUMIFS($BR$2:$BR$2500,$W$2:$W$2500,$A1238))</f>
      </c>
      <c r="BC1238">
        <f>IF($A1238="","",SUMIFS($BS$2:$BS$2500,$W$2:$W$2500,$A1238))</f>
      </c>
      <c r="BD1238">
        <f>IF($A1238="","",SUMIFS($BT$2:$BT$2500,$W$2:$W$2500,$A1238))</f>
      </c>
      <c r="BF1238">
        <f>IF($Z1238="","",INDEX($AO$2:$AO$2000,$Z1238))</f>
      </c>
      <c r="BG1238">
        <f>IF($Z1238="","",INDEX($AP$2:$AP$2000,$Z1238))</f>
      </c>
      <c r="BH1238">
        <f>IF($Z1238="","",INDEX($AQ$2:$AQ$2000,$Z1238))</f>
      </c>
      <c r="BI1238">
        <f>IF($Z1238="","",INDEX($AR$2:$AR$2000,$Z1238))</f>
      </c>
      <c r="BJ1238">
        <f>IF($Z1238="","",INDEX($AS$2:$AS$2000,$Z1238))</f>
      </c>
      <c r="BK1238">
        <f>IF($Z1238="","",INDEX($AT$2:$AT$2000,$Z1238))</f>
      </c>
      <c r="BL1238">
        <f>IF($Z1238="","",INDEX($AU$2:$AU$2000,$Z1238))</f>
      </c>
      <c r="BM1238">
        <f>IF($Z1238="","",INDEX($AV$2:$AV$2000,$Z1238))</f>
      </c>
      <c r="BN1238">
        <f>IF($Z1238="","",INDEX($AW$2:$AW$2000,$Z1238))</f>
      </c>
      <c r="BO1238">
        <f>IF($Z1238="","",INDEX($AX$2:$AX$2000,$Z1238))</f>
      </c>
      <c r="BP1238">
        <f>IF($Z1238="","",INDEX($AY$2:$AY$2000,$Z1238))</f>
      </c>
      <c r="BQ1238">
        <f>IF($Z1238="","",INDEX($AZ$2:$AZ$2000,$Z1238))</f>
      </c>
      <c r="BR1238">
        <f>IF($Z1238="","",INDEX($BA$2:$BA$2000,$Z1238))</f>
      </c>
      <c r="BS1238">
        <f>IF($Z1238="","",INDEX($BB$2:$BB$2000,$Z1238))</f>
      </c>
      <c r="BT1238">
        <f>IF($Z1238="","",INDEX($BC$2:$BC$2000,$Z1238))</f>
      </c>
      <c r="BV1238">
        <f>IF(OR($A1238="",$P1238&lt;&gt;"Yes",$AH1238="Yes"),"",1+N($AG1238))</f>
      </c>
      <c r="BW1238">
        <f>IF($A1238="","",COUNTIFS($W$2:$W$2500,$A1238,$BZ$2:$BZ$2500,"Yes")+COUNTIFS($X$2:$X$2500,$A1238,$BY$2:$BY$2500,"Yes"))</f>
      </c>
      <c r="BX1238">
        <f>IF(OR($A1238="",$P1238="Yes"),"",IF(N($BW1238)=0,0,1+SUMIFS($CB$2:$CB$2500,$W$2:$W$2500,$A1238)+SUMIFS($CA$2:$CA$2500,$X$2:$X$2500,$A1238)))</f>
      </c>
      <c r="BY1238" t="str">
        <f>IF($Y1238="","",INDEX($AH$2:$AH$2000,$Y1238)&amp;"")</f>
      </c>
      <c r="BZ1238" t="str">
        <f>IF($Z1238="","",INDEX($AH$2:$AH$2000,$Z1238)&amp;"")</f>
      </c>
      <c r="CA1238">
        <f>IF($Y1238="","",INDEX($BV$2:$BV$2000,$Y1238))</f>
      </c>
      <c r="CB1238">
        <f>IF($Z1238="","",INDEX($BV$2:$BV$2000,$Z1238))</f>
      </c>
    </row>
    <row r="1239">
      <c r="A1239" t="str">
        <f>IF(TRIM(INDEX(games!$A:$A,ROW()))="","",TRIM(INDEX(games!$A:$A,ROW())))</f>
      </c>
      <c r="B1239">
        <f>IF(OR($A1239="",INDEX(games!$B:$B,ROW())=""),"",INDEX(games!$B:$B,ROW()))</f>
      </c>
      <c r="C1239" t="str">
        <f>IF(OR($A1239="",INDEX(games!$C:$C,ROW())=""),"",INDEX(games!$C:$C,ROW()))</f>
      </c>
      <c r="D1239">
        <f>IF($A1239="","",COUNTIF($W$2:$W$2500,$A1239)+COUNTIF($X$2:$X$2500,$A1239))</f>
      </c>
      <c r="E1239">
        <f>IF($A1239="","",IFERROR(MATCH($C1239,$R$2:$R$5,0),0))</f>
      </c>
      <c r="F1239">
        <f>IF($A1239="","",MOD(ROW(),34))</f>
      </c>
      <c r="G1239">
        <f>IF($A1239="",NA(),IF($C1239="Action",$B1239,NA()))</f>
      </c>
      <c r="H1239">
        <f>IF($A1239="",NA(),IF($C1239="Action",1+$F1239*0.023,NA()))</f>
      </c>
      <c r="I1239">
        <f>IF($A1239="",NA(),IF($C1239="Strategy",$B1239,NA()))</f>
      </c>
      <c r="J1239">
        <f>IF($A1239="",NA(),IF($C1239="Strategy",2+$F1239*0.023,NA()))</f>
      </c>
      <c r="K1239">
        <f>IF($A1239="",NA(),IF($C1239="Deckbuilder",$B1239,NA()))</f>
      </c>
      <c r="L1239">
        <f>IF($A1239="",NA(),IF($C1239="Deckbuilder",3+$F1239*0.023,NA()))</f>
      </c>
      <c r="M1239">
        <f>IF($A1239="",NA(),IF($C1239="Traditional",$B1239,NA()))</f>
      </c>
      <c r="N1239">
        <f>IF($A1239="",NA(),IF($C1239="Traditional",4+$F1239*0.023,NA()))</f>
      </c>
      <c r="O1239">
        <f>IF($A1239="","",$D1239+ROW()/1000000)</f>
      </c>
      <c r="P1239" t="str">
        <f>IF(OR($A1239="",INDEX(games!$H:$H,ROW())=""),"",INDEX(games!$H:$H,ROW()))</f>
      </c>
      <c r="Q1239">
        <f>IF(OR($A1239="",$P1239&lt;&gt;"Yes"),"",$D1239+ROW()/1000000)</f>
      </c>
      <c r="T1239">
        <f>IF($Y1239="","",INDEX($B$2:$B$2000,$Y1239))</f>
      </c>
      <c r="U1239">
        <f>IF($Z1239="","",INDEX($B$2:$B$2000,$Z1239))</f>
      </c>
      <c r="V1239">
        <f>IF(OR($T1239="",$U1239=""),"",$U1239-$T1239)</f>
      </c>
      <c r="W1239" t="str">
        <f>IF(TRIM(INDEX(connections!$A:$A,ROW()))="","",TRIM(INDEX(connections!$A:$A,ROW())))</f>
      </c>
      <c r="X1239" t="str">
        <f>IF($W1239="","",TRIM(INDEX(connections!$B:$B,ROW())))</f>
      </c>
      <c r="Y1239">
        <f>IF($W1239="","",IFERROR(MATCH($W1239,$A$2:$A$2000,0),""))</f>
      </c>
      <c r="Z1239">
        <f>IF($X1239="","",IFERROR(MATCH($X1239,$A$2:$A$2000,0),""))</f>
      </c>
      <c r="AA1239" t="str">
        <f>IF($Y1239="","",INDEX($P$2:$P$2000,$Y1239))</f>
      </c>
      <c r="AB1239" t="str">
        <f>IF($Z1239="","",INDEX($P$2:$P$2000,$Z1239))</f>
      </c>
      <c r="AC1239">
        <f>IF(AND($AA1239="Yes",$AB1239="Yes"),1,"")</f>
      </c>
      <c r="AD1239">
        <f>IF(OR($Y1239="",$Z1239=""),"",IF(INDEX($C$2:$C$2000,$Y1239)=INDEX($C$2:$C$2000,$Z1239),0,1))</f>
      </c>
      <c r="AE1239">
        <f>IF($AC1239&lt;&gt;1,"",IF(AND(INDEX($AG$2:$AG$2000,$Y1239)=1,INDEX($AG$2:$AG$2000,$Z1239)=1),1,""))</f>
      </c>
      <c r="AG1239">
        <f>IF($A1239="","",COUNTIFS($W$2:$W$2500,$A1239,$AB$2:$AB$2500,"Yes")+COUNTIFS($X$2:$X$2500,$A1239,$AA$2:$AA$2500,"Yes"))</f>
      </c>
      <c r="AH1239" t="str">
        <f>IF(OR($P1239&lt;&gt;"Yes",N($AG1239)=0),"",IF(AND($AG1239=1,COUNTIFS($W$2:$W$2500,$A1239,$AE$2:$AE$2500,1)+COUNTIFS($X$2:$X$2500,$A1239,$AE$2:$AE$2500,1)&gt;0),"","Yes"))</f>
      </c>
      <c r="AI1239">
        <f>IF($AH1239="Yes",$AG1239,"")</f>
      </c>
      <c r="AJ1239">
        <f>IF($AI1239="","",$AI1239+ROW()/1000000)</f>
      </c>
      <c r="AK1239">
        <f>IF(OR($A1239="",$P1239="Yes",N($AG1239)=0),"",$AG1239+ROW()/1000000)</f>
      </c>
      <c r="AL1239" t="str">
        <f>IF($A1239="","",INDEX(games!$J:$J,ROW())&amp;"")</f>
      </c>
      <c r="AM1239">
        <f>IF($A1239="","",SUMPRODUCT($AO1239:$BD1239,'Map Analysis'!$AP$2^{0,1,2,3,4,5,6,7,8,9,10,11,12,13,14,15}))</f>
      </c>
      <c r="AN1239">
        <f>IF($A1239="","",$AM1239+ROW()/10000000)</f>
      </c>
      <c r="AO1239">
        <f>IF($A1239="","",COUNTIF($W$2:$W$2500,$A1239))</f>
      </c>
      <c r="AP1239">
        <f>IF($A1239="","",SUMIFS($BF$2:$BF$2500,$W$2:$W$2500,$A1239))</f>
      </c>
      <c r="AQ1239">
        <f>IF($A1239="","",SUMIFS($BG$2:$BG$2500,$W$2:$W$2500,$A1239))</f>
      </c>
      <c r="AR1239">
        <f>IF($A1239="","",SUMIFS($BH$2:$BH$2500,$W$2:$W$2500,$A1239))</f>
      </c>
      <c r="AS1239">
        <f>IF($A1239="","",SUMIFS($BI$2:$BI$2500,$W$2:$W$2500,$A1239))</f>
      </c>
      <c r="AT1239">
        <f>IF($A1239="","",SUMIFS($BJ$2:$BJ$2500,$W$2:$W$2500,$A1239))</f>
      </c>
      <c r="AU1239">
        <f>IF($A1239="","",SUMIFS($BK$2:$BK$2500,$W$2:$W$2500,$A1239))</f>
      </c>
      <c r="AV1239">
        <f>IF($A1239="","",SUMIFS($BL$2:$BL$2500,$W$2:$W$2500,$A1239))</f>
      </c>
      <c r="AW1239">
        <f>IF($A1239="","",SUMIFS($BM$2:$BM$2500,$W$2:$W$2500,$A1239))</f>
      </c>
      <c r="AX1239">
        <f>IF($A1239="","",SUMIFS($BN$2:$BN$2500,$W$2:$W$2500,$A1239))</f>
      </c>
      <c r="AY1239">
        <f>IF($A1239="","",SUMIFS($BO$2:$BO$2500,$W$2:$W$2500,$A1239))</f>
      </c>
      <c r="AZ1239">
        <f>IF($A1239="","",SUMIFS($BP$2:$BP$2500,$W$2:$W$2500,$A1239))</f>
      </c>
      <c r="BA1239">
        <f>IF($A1239="","",SUMIFS($BQ$2:$BQ$2500,$W$2:$W$2500,$A1239))</f>
      </c>
      <c r="BB1239">
        <f>IF($A1239="","",SUMIFS($BR$2:$BR$2500,$W$2:$W$2500,$A1239))</f>
      </c>
      <c r="BC1239">
        <f>IF($A1239="","",SUMIFS($BS$2:$BS$2500,$W$2:$W$2500,$A1239))</f>
      </c>
      <c r="BD1239">
        <f>IF($A1239="","",SUMIFS($BT$2:$BT$2500,$W$2:$W$2500,$A1239))</f>
      </c>
      <c r="BF1239">
        <f>IF($Z1239="","",INDEX($AO$2:$AO$2000,$Z1239))</f>
      </c>
      <c r="BG1239">
        <f>IF($Z1239="","",INDEX($AP$2:$AP$2000,$Z1239))</f>
      </c>
      <c r="BH1239">
        <f>IF($Z1239="","",INDEX($AQ$2:$AQ$2000,$Z1239))</f>
      </c>
      <c r="BI1239">
        <f>IF($Z1239="","",INDEX($AR$2:$AR$2000,$Z1239))</f>
      </c>
      <c r="BJ1239">
        <f>IF($Z1239="","",INDEX($AS$2:$AS$2000,$Z1239))</f>
      </c>
      <c r="BK1239">
        <f>IF($Z1239="","",INDEX($AT$2:$AT$2000,$Z1239))</f>
      </c>
      <c r="BL1239">
        <f>IF($Z1239="","",INDEX($AU$2:$AU$2000,$Z1239))</f>
      </c>
      <c r="BM1239">
        <f>IF($Z1239="","",INDEX($AV$2:$AV$2000,$Z1239))</f>
      </c>
      <c r="BN1239">
        <f>IF($Z1239="","",INDEX($AW$2:$AW$2000,$Z1239))</f>
      </c>
      <c r="BO1239">
        <f>IF($Z1239="","",INDEX($AX$2:$AX$2000,$Z1239))</f>
      </c>
      <c r="BP1239">
        <f>IF($Z1239="","",INDEX($AY$2:$AY$2000,$Z1239))</f>
      </c>
      <c r="BQ1239">
        <f>IF($Z1239="","",INDEX($AZ$2:$AZ$2000,$Z1239))</f>
      </c>
      <c r="BR1239">
        <f>IF($Z1239="","",INDEX($BA$2:$BA$2000,$Z1239))</f>
      </c>
      <c r="BS1239">
        <f>IF($Z1239="","",INDEX($BB$2:$BB$2000,$Z1239))</f>
      </c>
      <c r="BT1239">
        <f>IF($Z1239="","",INDEX($BC$2:$BC$2000,$Z1239))</f>
      </c>
      <c r="BV1239">
        <f>IF(OR($A1239="",$P1239&lt;&gt;"Yes",$AH1239="Yes"),"",1+N($AG1239))</f>
      </c>
      <c r="BW1239">
        <f>IF($A1239="","",COUNTIFS($W$2:$W$2500,$A1239,$BZ$2:$BZ$2500,"Yes")+COUNTIFS($X$2:$X$2500,$A1239,$BY$2:$BY$2500,"Yes"))</f>
      </c>
      <c r="BX1239">
        <f>IF(OR($A1239="",$P1239="Yes"),"",IF(N($BW1239)=0,0,1+SUMIFS($CB$2:$CB$2500,$W$2:$W$2500,$A1239)+SUMIFS($CA$2:$CA$2500,$X$2:$X$2500,$A1239)))</f>
      </c>
      <c r="BY1239" t="str">
        <f>IF($Y1239="","",INDEX($AH$2:$AH$2000,$Y1239)&amp;"")</f>
      </c>
      <c r="BZ1239" t="str">
        <f>IF($Z1239="","",INDEX($AH$2:$AH$2000,$Z1239)&amp;"")</f>
      </c>
      <c r="CA1239">
        <f>IF($Y1239="","",INDEX($BV$2:$BV$2000,$Y1239))</f>
      </c>
      <c r="CB1239">
        <f>IF($Z1239="","",INDEX($BV$2:$BV$2000,$Z1239))</f>
      </c>
    </row>
    <row r="1240">
      <c r="A1240" t="str">
        <f>IF(TRIM(INDEX(games!$A:$A,ROW()))="","",TRIM(INDEX(games!$A:$A,ROW())))</f>
      </c>
      <c r="B1240">
        <f>IF(OR($A1240="",INDEX(games!$B:$B,ROW())=""),"",INDEX(games!$B:$B,ROW()))</f>
      </c>
      <c r="C1240" t="str">
        <f>IF(OR($A1240="",INDEX(games!$C:$C,ROW())=""),"",INDEX(games!$C:$C,ROW()))</f>
      </c>
      <c r="D1240">
        <f>IF($A1240="","",COUNTIF($W$2:$W$2500,$A1240)+COUNTIF($X$2:$X$2500,$A1240))</f>
      </c>
      <c r="E1240">
        <f>IF($A1240="","",IFERROR(MATCH($C1240,$R$2:$R$5,0),0))</f>
      </c>
      <c r="F1240">
        <f>IF($A1240="","",MOD(ROW(),34))</f>
      </c>
      <c r="G1240">
        <f>IF($A1240="",NA(),IF($C1240="Action",$B1240,NA()))</f>
      </c>
      <c r="H1240">
        <f>IF($A1240="",NA(),IF($C1240="Action",1+$F1240*0.023,NA()))</f>
      </c>
      <c r="I1240">
        <f>IF($A1240="",NA(),IF($C1240="Strategy",$B1240,NA()))</f>
      </c>
      <c r="J1240">
        <f>IF($A1240="",NA(),IF($C1240="Strategy",2+$F1240*0.023,NA()))</f>
      </c>
      <c r="K1240">
        <f>IF($A1240="",NA(),IF($C1240="Deckbuilder",$B1240,NA()))</f>
      </c>
      <c r="L1240">
        <f>IF($A1240="",NA(),IF($C1240="Deckbuilder",3+$F1240*0.023,NA()))</f>
      </c>
      <c r="M1240">
        <f>IF($A1240="",NA(),IF($C1240="Traditional",$B1240,NA()))</f>
      </c>
      <c r="N1240">
        <f>IF($A1240="",NA(),IF($C1240="Traditional",4+$F1240*0.023,NA()))</f>
      </c>
      <c r="O1240">
        <f>IF($A1240="","",$D1240+ROW()/1000000)</f>
      </c>
      <c r="P1240" t="str">
        <f>IF(OR($A1240="",INDEX(games!$H:$H,ROW())=""),"",INDEX(games!$H:$H,ROW()))</f>
      </c>
      <c r="Q1240">
        <f>IF(OR($A1240="",$P1240&lt;&gt;"Yes"),"",$D1240+ROW()/1000000)</f>
      </c>
      <c r="T1240">
        <f>IF($Y1240="","",INDEX($B$2:$B$2000,$Y1240))</f>
      </c>
      <c r="U1240">
        <f>IF($Z1240="","",INDEX($B$2:$B$2000,$Z1240))</f>
      </c>
      <c r="V1240">
        <f>IF(OR($T1240="",$U1240=""),"",$U1240-$T1240)</f>
      </c>
      <c r="W1240" t="str">
        <f>IF(TRIM(INDEX(connections!$A:$A,ROW()))="","",TRIM(INDEX(connections!$A:$A,ROW())))</f>
      </c>
      <c r="X1240" t="str">
        <f>IF($W1240="","",TRIM(INDEX(connections!$B:$B,ROW())))</f>
      </c>
      <c r="Y1240">
        <f>IF($W1240="","",IFERROR(MATCH($W1240,$A$2:$A$2000,0),""))</f>
      </c>
      <c r="Z1240">
        <f>IF($X1240="","",IFERROR(MATCH($X1240,$A$2:$A$2000,0),""))</f>
      </c>
      <c r="AA1240" t="str">
        <f>IF($Y1240="","",INDEX($P$2:$P$2000,$Y1240))</f>
      </c>
      <c r="AB1240" t="str">
        <f>IF($Z1240="","",INDEX($P$2:$P$2000,$Z1240))</f>
      </c>
      <c r="AC1240">
        <f>IF(AND($AA1240="Yes",$AB1240="Yes"),1,"")</f>
      </c>
      <c r="AD1240">
        <f>IF(OR($Y1240="",$Z1240=""),"",IF(INDEX($C$2:$C$2000,$Y1240)=INDEX($C$2:$C$2000,$Z1240),0,1))</f>
      </c>
      <c r="AE1240">
        <f>IF($AC1240&lt;&gt;1,"",IF(AND(INDEX($AG$2:$AG$2000,$Y1240)=1,INDEX($AG$2:$AG$2000,$Z1240)=1),1,""))</f>
      </c>
      <c r="AG1240">
        <f>IF($A1240="","",COUNTIFS($W$2:$W$2500,$A1240,$AB$2:$AB$2500,"Yes")+COUNTIFS($X$2:$X$2500,$A1240,$AA$2:$AA$2500,"Yes"))</f>
      </c>
      <c r="AH1240" t="str">
        <f>IF(OR($P1240&lt;&gt;"Yes",N($AG1240)=0),"",IF(AND($AG1240=1,COUNTIFS($W$2:$W$2500,$A1240,$AE$2:$AE$2500,1)+COUNTIFS($X$2:$X$2500,$A1240,$AE$2:$AE$2500,1)&gt;0),"","Yes"))</f>
      </c>
      <c r="AI1240">
        <f>IF($AH1240="Yes",$AG1240,"")</f>
      </c>
      <c r="AJ1240">
        <f>IF($AI1240="","",$AI1240+ROW()/1000000)</f>
      </c>
      <c r="AK1240">
        <f>IF(OR($A1240="",$P1240="Yes",N($AG1240)=0),"",$AG1240+ROW()/1000000)</f>
      </c>
      <c r="AL1240" t="str">
        <f>IF($A1240="","",INDEX(games!$J:$J,ROW())&amp;"")</f>
      </c>
      <c r="AM1240">
        <f>IF($A1240="","",SUMPRODUCT($AO1240:$BD1240,'Map Analysis'!$AP$2^{0,1,2,3,4,5,6,7,8,9,10,11,12,13,14,15}))</f>
      </c>
      <c r="AN1240">
        <f>IF($A1240="","",$AM1240+ROW()/10000000)</f>
      </c>
      <c r="AO1240">
        <f>IF($A1240="","",COUNTIF($W$2:$W$2500,$A1240))</f>
      </c>
      <c r="AP1240">
        <f>IF($A1240="","",SUMIFS($BF$2:$BF$2500,$W$2:$W$2500,$A1240))</f>
      </c>
      <c r="AQ1240">
        <f>IF($A1240="","",SUMIFS($BG$2:$BG$2500,$W$2:$W$2500,$A1240))</f>
      </c>
      <c r="AR1240">
        <f>IF($A1240="","",SUMIFS($BH$2:$BH$2500,$W$2:$W$2500,$A1240))</f>
      </c>
      <c r="AS1240">
        <f>IF($A1240="","",SUMIFS($BI$2:$BI$2500,$W$2:$W$2500,$A1240))</f>
      </c>
      <c r="AT1240">
        <f>IF($A1240="","",SUMIFS($BJ$2:$BJ$2500,$W$2:$W$2500,$A1240))</f>
      </c>
      <c r="AU1240">
        <f>IF($A1240="","",SUMIFS($BK$2:$BK$2500,$W$2:$W$2500,$A1240))</f>
      </c>
      <c r="AV1240">
        <f>IF($A1240="","",SUMIFS($BL$2:$BL$2500,$W$2:$W$2500,$A1240))</f>
      </c>
      <c r="AW1240">
        <f>IF($A1240="","",SUMIFS($BM$2:$BM$2500,$W$2:$W$2500,$A1240))</f>
      </c>
      <c r="AX1240">
        <f>IF($A1240="","",SUMIFS($BN$2:$BN$2500,$W$2:$W$2500,$A1240))</f>
      </c>
      <c r="AY1240">
        <f>IF($A1240="","",SUMIFS($BO$2:$BO$2500,$W$2:$W$2500,$A1240))</f>
      </c>
      <c r="AZ1240">
        <f>IF($A1240="","",SUMIFS($BP$2:$BP$2500,$W$2:$W$2500,$A1240))</f>
      </c>
      <c r="BA1240">
        <f>IF($A1240="","",SUMIFS($BQ$2:$BQ$2500,$W$2:$W$2500,$A1240))</f>
      </c>
      <c r="BB1240">
        <f>IF($A1240="","",SUMIFS($BR$2:$BR$2500,$W$2:$W$2500,$A1240))</f>
      </c>
      <c r="BC1240">
        <f>IF($A1240="","",SUMIFS($BS$2:$BS$2500,$W$2:$W$2500,$A1240))</f>
      </c>
      <c r="BD1240">
        <f>IF($A1240="","",SUMIFS($BT$2:$BT$2500,$W$2:$W$2500,$A1240))</f>
      </c>
      <c r="BF1240">
        <f>IF($Z1240="","",INDEX($AO$2:$AO$2000,$Z1240))</f>
      </c>
      <c r="BG1240">
        <f>IF($Z1240="","",INDEX($AP$2:$AP$2000,$Z1240))</f>
      </c>
      <c r="BH1240">
        <f>IF($Z1240="","",INDEX($AQ$2:$AQ$2000,$Z1240))</f>
      </c>
      <c r="BI1240">
        <f>IF($Z1240="","",INDEX($AR$2:$AR$2000,$Z1240))</f>
      </c>
      <c r="BJ1240">
        <f>IF($Z1240="","",INDEX($AS$2:$AS$2000,$Z1240))</f>
      </c>
      <c r="BK1240">
        <f>IF($Z1240="","",INDEX($AT$2:$AT$2000,$Z1240))</f>
      </c>
      <c r="BL1240">
        <f>IF($Z1240="","",INDEX($AU$2:$AU$2000,$Z1240))</f>
      </c>
      <c r="BM1240">
        <f>IF($Z1240="","",INDEX($AV$2:$AV$2000,$Z1240))</f>
      </c>
      <c r="BN1240">
        <f>IF($Z1240="","",INDEX($AW$2:$AW$2000,$Z1240))</f>
      </c>
      <c r="BO1240">
        <f>IF($Z1240="","",INDEX($AX$2:$AX$2000,$Z1240))</f>
      </c>
      <c r="BP1240">
        <f>IF($Z1240="","",INDEX($AY$2:$AY$2000,$Z1240))</f>
      </c>
      <c r="BQ1240">
        <f>IF($Z1240="","",INDEX($AZ$2:$AZ$2000,$Z1240))</f>
      </c>
      <c r="BR1240">
        <f>IF($Z1240="","",INDEX($BA$2:$BA$2000,$Z1240))</f>
      </c>
      <c r="BS1240">
        <f>IF($Z1240="","",INDEX($BB$2:$BB$2000,$Z1240))</f>
      </c>
      <c r="BT1240">
        <f>IF($Z1240="","",INDEX($BC$2:$BC$2000,$Z1240))</f>
      </c>
      <c r="BV1240">
        <f>IF(OR($A1240="",$P1240&lt;&gt;"Yes",$AH1240="Yes"),"",1+N($AG1240))</f>
      </c>
      <c r="BW1240">
        <f>IF($A1240="","",COUNTIFS($W$2:$W$2500,$A1240,$BZ$2:$BZ$2500,"Yes")+COUNTIFS($X$2:$X$2500,$A1240,$BY$2:$BY$2500,"Yes"))</f>
      </c>
      <c r="BX1240">
        <f>IF(OR($A1240="",$P1240="Yes"),"",IF(N($BW1240)=0,0,1+SUMIFS($CB$2:$CB$2500,$W$2:$W$2500,$A1240)+SUMIFS($CA$2:$CA$2500,$X$2:$X$2500,$A1240)))</f>
      </c>
      <c r="BY1240" t="str">
        <f>IF($Y1240="","",INDEX($AH$2:$AH$2000,$Y1240)&amp;"")</f>
      </c>
      <c r="BZ1240" t="str">
        <f>IF($Z1240="","",INDEX($AH$2:$AH$2000,$Z1240)&amp;"")</f>
      </c>
      <c r="CA1240">
        <f>IF($Y1240="","",INDEX($BV$2:$BV$2000,$Y1240))</f>
      </c>
      <c r="CB1240">
        <f>IF($Z1240="","",INDEX($BV$2:$BV$2000,$Z1240))</f>
      </c>
    </row>
    <row r="1241">
      <c r="A1241" t="str">
        <f>IF(TRIM(INDEX(games!$A:$A,ROW()))="","",TRIM(INDEX(games!$A:$A,ROW())))</f>
      </c>
      <c r="B1241">
        <f>IF(OR($A1241="",INDEX(games!$B:$B,ROW())=""),"",INDEX(games!$B:$B,ROW()))</f>
      </c>
      <c r="C1241" t="str">
        <f>IF(OR($A1241="",INDEX(games!$C:$C,ROW())=""),"",INDEX(games!$C:$C,ROW()))</f>
      </c>
      <c r="D1241">
        <f>IF($A1241="","",COUNTIF($W$2:$W$2500,$A1241)+COUNTIF($X$2:$X$2500,$A1241))</f>
      </c>
      <c r="E1241">
        <f>IF($A1241="","",IFERROR(MATCH($C1241,$R$2:$R$5,0),0))</f>
      </c>
      <c r="F1241">
        <f>IF($A1241="","",MOD(ROW(),34))</f>
      </c>
      <c r="G1241">
        <f>IF($A1241="",NA(),IF($C1241="Action",$B1241,NA()))</f>
      </c>
      <c r="H1241">
        <f>IF($A1241="",NA(),IF($C1241="Action",1+$F1241*0.023,NA()))</f>
      </c>
      <c r="I1241">
        <f>IF($A1241="",NA(),IF($C1241="Strategy",$B1241,NA()))</f>
      </c>
      <c r="J1241">
        <f>IF($A1241="",NA(),IF($C1241="Strategy",2+$F1241*0.023,NA()))</f>
      </c>
      <c r="K1241">
        <f>IF($A1241="",NA(),IF($C1241="Deckbuilder",$B1241,NA()))</f>
      </c>
      <c r="L1241">
        <f>IF($A1241="",NA(),IF($C1241="Deckbuilder",3+$F1241*0.023,NA()))</f>
      </c>
      <c r="M1241">
        <f>IF($A1241="",NA(),IF($C1241="Traditional",$B1241,NA()))</f>
      </c>
      <c r="N1241">
        <f>IF($A1241="",NA(),IF($C1241="Traditional",4+$F1241*0.023,NA()))</f>
      </c>
      <c r="O1241">
        <f>IF($A1241="","",$D1241+ROW()/1000000)</f>
      </c>
      <c r="P1241" t="str">
        <f>IF(OR($A1241="",INDEX(games!$H:$H,ROW())=""),"",INDEX(games!$H:$H,ROW()))</f>
      </c>
      <c r="Q1241">
        <f>IF(OR($A1241="",$P1241&lt;&gt;"Yes"),"",$D1241+ROW()/1000000)</f>
      </c>
      <c r="T1241">
        <f>IF($Y1241="","",INDEX($B$2:$B$2000,$Y1241))</f>
      </c>
      <c r="U1241">
        <f>IF($Z1241="","",INDEX($B$2:$B$2000,$Z1241))</f>
      </c>
      <c r="V1241">
        <f>IF(OR($T1241="",$U1241=""),"",$U1241-$T1241)</f>
      </c>
      <c r="W1241" t="str">
        <f>IF(TRIM(INDEX(connections!$A:$A,ROW()))="","",TRIM(INDEX(connections!$A:$A,ROW())))</f>
      </c>
      <c r="X1241" t="str">
        <f>IF($W1241="","",TRIM(INDEX(connections!$B:$B,ROW())))</f>
      </c>
      <c r="Y1241">
        <f>IF($W1241="","",IFERROR(MATCH($W1241,$A$2:$A$2000,0),""))</f>
      </c>
      <c r="Z1241">
        <f>IF($X1241="","",IFERROR(MATCH($X1241,$A$2:$A$2000,0),""))</f>
      </c>
      <c r="AA1241" t="str">
        <f>IF($Y1241="","",INDEX($P$2:$P$2000,$Y1241))</f>
      </c>
      <c r="AB1241" t="str">
        <f>IF($Z1241="","",INDEX($P$2:$P$2000,$Z1241))</f>
      </c>
      <c r="AC1241">
        <f>IF(AND($AA1241="Yes",$AB1241="Yes"),1,"")</f>
      </c>
      <c r="AD1241">
        <f>IF(OR($Y1241="",$Z1241=""),"",IF(INDEX($C$2:$C$2000,$Y1241)=INDEX($C$2:$C$2000,$Z1241),0,1))</f>
      </c>
      <c r="AE1241">
        <f>IF($AC1241&lt;&gt;1,"",IF(AND(INDEX($AG$2:$AG$2000,$Y1241)=1,INDEX($AG$2:$AG$2000,$Z1241)=1),1,""))</f>
      </c>
      <c r="AG1241">
        <f>IF($A1241="","",COUNTIFS($W$2:$W$2500,$A1241,$AB$2:$AB$2500,"Yes")+COUNTIFS($X$2:$X$2500,$A1241,$AA$2:$AA$2500,"Yes"))</f>
      </c>
      <c r="AH1241" t="str">
        <f>IF(OR($P1241&lt;&gt;"Yes",N($AG1241)=0),"",IF(AND($AG1241=1,COUNTIFS($W$2:$W$2500,$A1241,$AE$2:$AE$2500,1)+COUNTIFS($X$2:$X$2500,$A1241,$AE$2:$AE$2500,1)&gt;0),"","Yes"))</f>
      </c>
      <c r="AI1241">
        <f>IF($AH1241="Yes",$AG1241,"")</f>
      </c>
      <c r="AJ1241">
        <f>IF($AI1241="","",$AI1241+ROW()/1000000)</f>
      </c>
      <c r="AK1241">
        <f>IF(OR($A1241="",$P1241="Yes",N($AG1241)=0),"",$AG1241+ROW()/1000000)</f>
      </c>
      <c r="AL1241" t="str">
        <f>IF($A1241="","",INDEX(games!$J:$J,ROW())&amp;"")</f>
      </c>
      <c r="AM1241">
        <f>IF($A1241="","",SUMPRODUCT($AO1241:$BD1241,'Map Analysis'!$AP$2^{0,1,2,3,4,5,6,7,8,9,10,11,12,13,14,15}))</f>
      </c>
      <c r="AN1241">
        <f>IF($A1241="","",$AM1241+ROW()/10000000)</f>
      </c>
      <c r="AO1241">
        <f>IF($A1241="","",COUNTIF($W$2:$W$2500,$A1241))</f>
      </c>
      <c r="AP1241">
        <f>IF($A1241="","",SUMIFS($BF$2:$BF$2500,$W$2:$W$2500,$A1241))</f>
      </c>
      <c r="AQ1241">
        <f>IF($A1241="","",SUMIFS($BG$2:$BG$2500,$W$2:$W$2500,$A1241))</f>
      </c>
      <c r="AR1241">
        <f>IF($A1241="","",SUMIFS($BH$2:$BH$2500,$W$2:$W$2500,$A1241))</f>
      </c>
      <c r="AS1241">
        <f>IF($A1241="","",SUMIFS($BI$2:$BI$2500,$W$2:$W$2500,$A1241))</f>
      </c>
      <c r="AT1241">
        <f>IF($A1241="","",SUMIFS($BJ$2:$BJ$2500,$W$2:$W$2500,$A1241))</f>
      </c>
      <c r="AU1241">
        <f>IF($A1241="","",SUMIFS($BK$2:$BK$2500,$W$2:$W$2500,$A1241))</f>
      </c>
      <c r="AV1241">
        <f>IF($A1241="","",SUMIFS($BL$2:$BL$2500,$W$2:$W$2500,$A1241))</f>
      </c>
      <c r="AW1241">
        <f>IF($A1241="","",SUMIFS($BM$2:$BM$2500,$W$2:$W$2500,$A1241))</f>
      </c>
      <c r="AX1241">
        <f>IF($A1241="","",SUMIFS($BN$2:$BN$2500,$W$2:$W$2500,$A1241))</f>
      </c>
      <c r="AY1241">
        <f>IF($A1241="","",SUMIFS($BO$2:$BO$2500,$W$2:$W$2500,$A1241))</f>
      </c>
      <c r="AZ1241">
        <f>IF($A1241="","",SUMIFS($BP$2:$BP$2500,$W$2:$W$2500,$A1241))</f>
      </c>
      <c r="BA1241">
        <f>IF($A1241="","",SUMIFS($BQ$2:$BQ$2500,$W$2:$W$2500,$A1241))</f>
      </c>
      <c r="BB1241">
        <f>IF($A1241="","",SUMIFS($BR$2:$BR$2500,$W$2:$W$2500,$A1241))</f>
      </c>
      <c r="BC1241">
        <f>IF($A1241="","",SUMIFS($BS$2:$BS$2500,$W$2:$W$2500,$A1241))</f>
      </c>
      <c r="BD1241">
        <f>IF($A1241="","",SUMIFS($BT$2:$BT$2500,$W$2:$W$2500,$A1241))</f>
      </c>
      <c r="BF1241">
        <f>IF($Z1241="","",INDEX($AO$2:$AO$2000,$Z1241))</f>
      </c>
      <c r="BG1241">
        <f>IF($Z1241="","",INDEX($AP$2:$AP$2000,$Z1241))</f>
      </c>
      <c r="BH1241">
        <f>IF($Z1241="","",INDEX($AQ$2:$AQ$2000,$Z1241))</f>
      </c>
      <c r="BI1241">
        <f>IF($Z1241="","",INDEX($AR$2:$AR$2000,$Z1241))</f>
      </c>
      <c r="BJ1241">
        <f>IF($Z1241="","",INDEX($AS$2:$AS$2000,$Z1241))</f>
      </c>
      <c r="BK1241">
        <f>IF($Z1241="","",INDEX($AT$2:$AT$2000,$Z1241))</f>
      </c>
      <c r="BL1241">
        <f>IF($Z1241="","",INDEX($AU$2:$AU$2000,$Z1241))</f>
      </c>
      <c r="BM1241">
        <f>IF($Z1241="","",INDEX($AV$2:$AV$2000,$Z1241))</f>
      </c>
      <c r="BN1241">
        <f>IF($Z1241="","",INDEX($AW$2:$AW$2000,$Z1241))</f>
      </c>
      <c r="BO1241">
        <f>IF($Z1241="","",INDEX($AX$2:$AX$2000,$Z1241))</f>
      </c>
      <c r="BP1241">
        <f>IF($Z1241="","",INDEX($AY$2:$AY$2000,$Z1241))</f>
      </c>
      <c r="BQ1241">
        <f>IF($Z1241="","",INDEX($AZ$2:$AZ$2000,$Z1241))</f>
      </c>
      <c r="BR1241">
        <f>IF($Z1241="","",INDEX($BA$2:$BA$2000,$Z1241))</f>
      </c>
      <c r="BS1241">
        <f>IF($Z1241="","",INDEX($BB$2:$BB$2000,$Z1241))</f>
      </c>
      <c r="BT1241">
        <f>IF($Z1241="","",INDEX($BC$2:$BC$2000,$Z1241))</f>
      </c>
      <c r="BV1241">
        <f>IF(OR($A1241="",$P1241&lt;&gt;"Yes",$AH1241="Yes"),"",1+N($AG1241))</f>
      </c>
      <c r="BW1241">
        <f>IF($A1241="","",COUNTIFS($W$2:$W$2500,$A1241,$BZ$2:$BZ$2500,"Yes")+COUNTIFS($X$2:$X$2500,$A1241,$BY$2:$BY$2500,"Yes"))</f>
      </c>
      <c r="BX1241">
        <f>IF(OR($A1241="",$P1241="Yes"),"",IF(N($BW1241)=0,0,1+SUMIFS($CB$2:$CB$2500,$W$2:$W$2500,$A1241)+SUMIFS($CA$2:$CA$2500,$X$2:$X$2500,$A1241)))</f>
      </c>
      <c r="BY1241" t="str">
        <f>IF($Y1241="","",INDEX($AH$2:$AH$2000,$Y1241)&amp;"")</f>
      </c>
      <c r="BZ1241" t="str">
        <f>IF($Z1241="","",INDEX($AH$2:$AH$2000,$Z1241)&amp;"")</f>
      </c>
      <c r="CA1241">
        <f>IF($Y1241="","",INDEX($BV$2:$BV$2000,$Y1241))</f>
      </c>
      <c r="CB1241">
        <f>IF($Z1241="","",INDEX($BV$2:$BV$2000,$Z1241))</f>
      </c>
    </row>
    <row r="1242">
      <c r="A1242" t="str">
        <f>IF(TRIM(INDEX(games!$A:$A,ROW()))="","",TRIM(INDEX(games!$A:$A,ROW())))</f>
      </c>
      <c r="B1242">
        <f>IF(OR($A1242="",INDEX(games!$B:$B,ROW())=""),"",INDEX(games!$B:$B,ROW()))</f>
      </c>
      <c r="C1242" t="str">
        <f>IF(OR($A1242="",INDEX(games!$C:$C,ROW())=""),"",INDEX(games!$C:$C,ROW()))</f>
      </c>
      <c r="D1242">
        <f>IF($A1242="","",COUNTIF($W$2:$W$2500,$A1242)+COUNTIF($X$2:$X$2500,$A1242))</f>
      </c>
      <c r="E1242">
        <f>IF($A1242="","",IFERROR(MATCH($C1242,$R$2:$R$5,0),0))</f>
      </c>
      <c r="F1242">
        <f>IF($A1242="","",MOD(ROW(),34))</f>
      </c>
      <c r="G1242">
        <f>IF($A1242="",NA(),IF($C1242="Action",$B1242,NA()))</f>
      </c>
      <c r="H1242">
        <f>IF($A1242="",NA(),IF($C1242="Action",1+$F1242*0.023,NA()))</f>
      </c>
      <c r="I1242">
        <f>IF($A1242="",NA(),IF($C1242="Strategy",$B1242,NA()))</f>
      </c>
      <c r="J1242">
        <f>IF($A1242="",NA(),IF($C1242="Strategy",2+$F1242*0.023,NA()))</f>
      </c>
      <c r="K1242">
        <f>IF($A1242="",NA(),IF($C1242="Deckbuilder",$B1242,NA()))</f>
      </c>
      <c r="L1242">
        <f>IF($A1242="",NA(),IF($C1242="Deckbuilder",3+$F1242*0.023,NA()))</f>
      </c>
      <c r="M1242">
        <f>IF($A1242="",NA(),IF($C1242="Traditional",$B1242,NA()))</f>
      </c>
      <c r="N1242">
        <f>IF($A1242="",NA(),IF($C1242="Traditional",4+$F1242*0.023,NA()))</f>
      </c>
      <c r="O1242">
        <f>IF($A1242="","",$D1242+ROW()/1000000)</f>
      </c>
      <c r="P1242" t="str">
        <f>IF(OR($A1242="",INDEX(games!$H:$H,ROW())=""),"",INDEX(games!$H:$H,ROW()))</f>
      </c>
      <c r="Q1242">
        <f>IF(OR($A1242="",$P1242&lt;&gt;"Yes"),"",$D1242+ROW()/1000000)</f>
      </c>
      <c r="T1242">
        <f>IF($Y1242="","",INDEX($B$2:$B$2000,$Y1242))</f>
      </c>
      <c r="U1242">
        <f>IF($Z1242="","",INDEX($B$2:$B$2000,$Z1242))</f>
      </c>
      <c r="V1242">
        <f>IF(OR($T1242="",$U1242=""),"",$U1242-$T1242)</f>
      </c>
      <c r="W1242" t="str">
        <f>IF(TRIM(INDEX(connections!$A:$A,ROW()))="","",TRIM(INDEX(connections!$A:$A,ROW())))</f>
      </c>
      <c r="X1242" t="str">
        <f>IF($W1242="","",TRIM(INDEX(connections!$B:$B,ROW())))</f>
      </c>
      <c r="Y1242">
        <f>IF($W1242="","",IFERROR(MATCH($W1242,$A$2:$A$2000,0),""))</f>
      </c>
      <c r="Z1242">
        <f>IF($X1242="","",IFERROR(MATCH($X1242,$A$2:$A$2000,0),""))</f>
      </c>
      <c r="AA1242" t="str">
        <f>IF($Y1242="","",INDEX($P$2:$P$2000,$Y1242))</f>
      </c>
      <c r="AB1242" t="str">
        <f>IF($Z1242="","",INDEX($P$2:$P$2000,$Z1242))</f>
      </c>
      <c r="AC1242">
        <f>IF(AND($AA1242="Yes",$AB1242="Yes"),1,"")</f>
      </c>
      <c r="AD1242">
        <f>IF(OR($Y1242="",$Z1242=""),"",IF(INDEX($C$2:$C$2000,$Y1242)=INDEX($C$2:$C$2000,$Z1242),0,1))</f>
      </c>
      <c r="AE1242">
        <f>IF($AC1242&lt;&gt;1,"",IF(AND(INDEX($AG$2:$AG$2000,$Y1242)=1,INDEX($AG$2:$AG$2000,$Z1242)=1),1,""))</f>
      </c>
      <c r="AG1242">
        <f>IF($A1242="","",COUNTIFS($W$2:$W$2500,$A1242,$AB$2:$AB$2500,"Yes")+COUNTIFS($X$2:$X$2500,$A1242,$AA$2:$AA$2500,"Yes"))</f>
      </c>
      <c r="AH1242" t="str">
        <f>IF(OR($P1242&lt;&gt;"Yes",N($AG1242)=0),"",IF(AND($AG1242=1,COUNTIFS($W$2:$W$2500,$A1242,$AE$2:$AE$2500,1)+COUNTIFS($X$2:$X$2500,$A1242,$AE$2:$AE$2500,1)&gt;0),"","Yes"))</f>
      </c>
      <c r="AI1242">
        <f>IF($AH1242="Yes",$AG1242,"")</f>
      </c>
      <c r="AJ1242">
        <f>IF($AI1242="","",$AI1242+ROW()/1000000)</f>
      </c>
      <c r="AK1242">
        <f>IF(OR($A1242="",$P1242="Yes",N($AG1242)=0),"",$AG1242+ROW()/1000000)</f>
      </c>
      <c r="AL1242" t="str">
        <f>IF($A1242="","",INDEX(games!$J:$J,ROW())&amp;"")</f>
      </c>
      <c r="AM1242">
        <f>IF($A1242="","",SUMPRODUCT($AO1242:$BD1242,'Map Analysis'!$AP$2^{0,1,2,3,4,5,6,7,8,9,10,11,12,13,14,15}))</f>
      </c>
      <c r="AN1242">
        <f>IF($A1242="","",$AM1242+ROW()/10000000)</f>
      </c>
      <c r="AO1242">
        <f>IF($A1242="","",COUNTIF($W$2:$W$2500,$A1242))</f>
      </c>
      <c r="AP1242">
        <f>IF($A1242="","",SUMIFS($BF$2:$BF$2500,$W$2:$W$2500,$A1242))</f>
      </c>
      <c r="AQ1242">
        <f>IF($A1242="","",SUMIFS($BG$2:$BG$2500,$W$2:$W$2500,$A1242))</f>
      </c>
      <c r="AR1242">
        <f>IF($A1242="","",SUMIFS($BH$2:$BH$2500,$W$2:$W$2500,$A1242))</f>
      </c>
      <c r="AS1242">
        <f>IF($A1242="","",SUMIFS($BI$2:$BI$2500,$W$2:$W$2500,$A1242))</f>
      </c>
      <c r="AT1242">
        <f>IF($A1242="","",SUMIFS($BJ$2:$BJ$2500,$W$2:$W$2500,$A1242))</f>
      </c>
      <c r="AU1242">
        <f>IF($A1242="","",SUMIFS($BK$2:$BK$2500,$W$2:$W$2500,$A1242))</f>
      </c>
      <c r="AV1242">
        <f>IF($A1242="","",SUMIFS($BL$2:$BL$2500,$W$2:$W$2500,$A1242))</f>
      </c>
      <c r="AW1242">
        <f>IF($A1242="","",SUMIFS($BM$2:$BM$2500,$W$2:$W$2500,$A1242))</f>
      </c>
      <c r="AX1242">
        <f>IF($A1242="","",SUMIFS($BN$2:$BN$2500,$W$2:$W$2500,$A1242))</f>
      </c>
      <c r="AY1242">
        <f>IF($A1242="","",SUMIFS($BO$2:$BO$2500,$W$2:$W$2500,$A1242))</f>
      </c>
      <c r="AZ1242">
        <f>IF($A1242="","",SUMIFS($BP$2:$BP$2500,$W$2:$W$2500,$A1242))</f>
      </c>
      <c r="BA1242">
        <f>IF($A1242="","",SUMIFS($BQ$2:$BQ$2500,$W$2:$W$2500,$A1242))</f>
      </c>
      <c r="BB1242">
        <f>IF($A1242="","",SUMIFS($BR$2:$BR$2500,$W$2:$W$2500,$A1242))</f>
      </c>
      <c r="BC1242">
        <f>IF($A1242="","",SUMIFS($BS$2:$BS$2500,$W$2:$W$2500,$A1242))</f>
      </c>
      <c r="BD1242">
        <f>IF($A1242="","",SUMIFS($BT$2:$BT$2500,$W$2:$W$2500,$A1242))</f>
      </c>
      <c r="BF1242">
        <f>IF($Z1242="","",INDEX($AO$2:$AO$2000,$Z1242))</f>
      </c>
      <c r="BG1242">
        <f>IF($Z1242="","",INDEX($AP$2:$AP$2000,$Z1242))</f>
      </c>
      <c r="BH1242">
        <f>IF($Z1242="","",INDEX($AQ$2:$AQ$2000,$Z1242))</f>
      </c>
      <c r="BI1242">
        <f>IF($Z1242="","",INDEX($AR$2:$AR$2000,$Z1242))</f>
      </c>
      <c r="BJ1242">
        <f>IF($Z1242="","",INDEX($AS$2:$AS$2000,$Z1242))</f>
      </c>
      <c r="BK1242">
        <f>IF($Z1242="","",INDEX($AT$2:$AT$2000,$Z1242))</f>
      </c>
      <c r="BL1242">
        <f>IF($Z1242="","",INDEX($AU$2:$AU$2000,$Z1242))</f>
      </c>
      <c r="BM1242">
        <f>IF($Z1242="","",INDEX($AV$2:$AV$2000,$Z1242))</f>
      </c>
      <c r="BN1242">
        <f>IF($Z1242="","",INDEX($AW$2:$AW$2000,$Z1242))</f>
      </c>
      <c r="BO1242">
        <f>IF($Z1242="","",INDEX($AX$2:$AX$2000,$Z1242))</f>
      </c>
      <c r="BP1242">
        <f>IF($Z1242="","",INDEX($AY$2:$AY$2000,$Z1242))</f>
      </c>
      <c r="BQ1242">
        <f>IF($Z1242="","",INDEX($AZ$2:$AZ$2000,$Z1242))</f>
      </c>
      <c r="BR1242">
        <f>IF($Z1242="","",INDEX($BA$2:$BA$2000,$Z1242))</f>
      </c>
      <c r="BS1242">
        <f>IF($Z1242="","",INDEX($BB$2:$BB$2000,$Z1242))</f>
      </c>
      <c r="BT1242">
        <f>IF($Z1242="","",INDEX($BC$2:$BC$2000,$Z1242))</f>
      </c>
      <c r="BV1242">
        <f>IF(OR($A1242="",$P1242&lt;&gt;"Yes",$AH1242="Yes"),"",1+N($AG1242))</f>
      </c>
      <c r="BW1242">
        <f>IF($A1242="","",COUNTIFS($W$2:$W$2500,$A1242,$BZ$2:$BZ$2500,"Yes")+COUNTIFS($X$2:$X$2500,$A1242,$BY$2:$BY$2500,"Yes"))</f>
      </c>
      <c r="BX1242">
        <f>IF(OR($A1242="",$P1242="Yes"),"",IF(N($BW1242)=0,0,1+SUMIFS($CB$2:$CB$2500,$W$2:$W$2500,$A1242)+SUMIFS($CA$2:$CA$2500,$X$2:$X$2500,$A1242)))</f>
      </c>
      <c r="BY1242" t="str">
        <f>IF($Y1242="","",INDEX($AH$2:$AH$2000,$Y1242)&amp;"")</f>
      </c>
      <c r="BZ1242" t="str">
        <f>IF($Z1242="","",INDEX($AH$2:$AH$2000,$Z1242)&amp;"")</f>
      </c>
      <c r="CA1242">
        <f>IF($Y1242="","",INDEX($BV$2:$BV$2000,$Y1242))</f>
      </c>
      <c r="CB1242">
        <f>IF($Z1242="","",INDEX($BV$2:$BV$2000,$Z1242))</f>
      </c>
    </row>
    <row r="1243">
      <c r="A1243" t="str">
        <f>IF(TRIM(INDEX(games!$A:$A,ROW()))="","",TRIM(INDEX(games!$A:$A,ROW())))</f>
      </c>
      <c r="B1243">
        <f>IF(OR($A1243="",INDEX(games!$B:$B,ROW())=""),"",INDEX(games!$B:$B,ROW()))</f>
      </c>
      <c r="C1243" t="str">
        <f>IF(OR($A1243="",INDEX(games!$C:$C,ROW())=""),"",INDEX(games!$C:$C,ROW()))</f>
      </c>
      <c r="D1243">
        <f>IF($A1243="","",COUNTIF($W$2:$W$2500,$A1243)+COUNTIF($X$2:$X$2500,$A1243))</f>
      </c>
      <c r="E1243">
        <f>IF($A1243="","",IFERROR(MATCH($C1243,$R$2:$R$5,0),0))</f>
      </c>
      <c r="F1243">
        <f>IF($A1243="","",MOD(ROW(),34))</f>
      </c>
      <c r="G1243">
        <f>IF($A1243="",NA(),IF($C1243="Action",$B1243,NA()))</f>
      </c>
      <c r="H1243">
        <f>IF($A1243="",NA(),IF($C1243="Action",1+$F1243*0.023,NA()))</f>
      </c>
      <c r="I1243">
        <f>IF($A1243="",NA(),IF($C1243="Strategy",$B1243,NA()))</f>
      </c>
      <c r="J1243">
        <f>IF($A1243="",NA(),IF($C1243="Strategy",2+$F1243*0.023,NA()))</f>
      </c>
      <c r="K1243">
        <f>IF($A1243="",NA(),IF($C1243="Deckbuilder",$B1243,NA()))</f>
      </c>
      <c r="L1243">
        <f>IF($A1243="",NA(),IF($C1243="Deckbuilder",3+$F1243*0.023,NA()))</f>
      </c>
      <c r="M1243">
        <f>IF($A1243="",NA(),IF($C1243="Traditional",$B1243,NA()))</f>
      </c>
      <c r="N1243">
        <f>IF($A1243="",NA(),IF($C1243="Traditional",4+$F1243*0.023,NA()))</f>
      </c>
      <c r="O1243">
        <f>IF($A1243="","",$D1243+ROW()/1000000)</f>
      </c>
      <c r="P1243" t="str">
        <f>IF(OR($A1243="",INDEX(games!$H:$H,ROW())=""),"",INDEX(games!$H:$H,ROW()))</f>
      </c>
      <c r="Q1243">
        <f>IF(OR($A1243="",$P1243&lt;&gt;"Yes"),"",$D1243+ROW()/1000000)</f>
      </c>
      <c r="T1243">
        <f>IF($Y1243="","",INDEX($B$2:$B$2000,$Y1243))</f>
      </c>
      <c r="U1243">
        <f>IF($Z1243="","",INDEX($B$2:$B$2000,$Z1243))</f>
      </c>
      <c r="V1243">
        <f>IF(OR($T1243="",$U1243=""),"",$U1243-$T1243)</f>
      </c>
      <c r="W1243" t="str">
        <f>IF(TRIM(INDEX(connections!$A:$A,ROW()))="","",TRIM(INDEX(connections!$A:$A,ROW())))</f>
      </c>
      <c r="X1243" t="str">
        <f>IF($W1243="","",TRIM(INDEX(connections!$B:$B,ROW())))</f>
      </c>
      <c r="Y1243">
        <f>IF($W1243="","",IFERROR(MATCH($W1243,$A$2:$A$2000,0),""))</f>
      </c>
      <c r="Z1243">
        <f>IF($X1243="","",IFERROR(MATCH($X1243,$A$2:$A$2000,0),""))</f>
      </c>
      <c r="AA1243" t="str">
        <f>IF($Y1243="","",INDEX($P$2:$P$2000,$Y1243))</f>
      </c>
      <c r="AB1243" t="str">
        <f>IF($Z1243="","",INDEX($P$2:$P$2000,$Z1243))</f>
      </c>
      <c r="AC1243">
        <f>IF(AND($AA1243="Yes",$AB1243="Yes"),1,"")</f>
      </c>
      <c r="AD1243">
        <f>IF(OR($Y1243="",$Z1243=""),"",IF(INDEX($C$2:$C$2000,$Y1243)=INDEX($C$2:$C$2000,$Z1243),0,1))</f>
      </c>
      <c r="AE1243">
        <f>IF($AC1243&lt;&gt;1,"",IF(AND(INDEX($AG$2:$AG$2000,$Y1243)=1,INDEX($AG$2:$AG$2000,$Z1243)=1),1,""))</f>
      </c>
      <c r="AG1243">
        <f>IF($A1243="","",COUNTIFS($W$2:$W$2500,$A1243,$AB$2:$AB$2500,"Yes")+COUNTIFS($X$2:$X$2500,$A1243,$AA$2:$AA$2500,"Yes"))</f>
      </c>
      <c r="AH1243" t="str">
        <f>IF(OR($P1243&lt;&gt;"Yes",N($AG1243)=0),"",IF(AND($AG1243=1,COUNTIFS($W$2:$W$2500,$A1243,$AE$2:$AE$2500,1)+COUNTIFS($X$2:$X$2500,$A1243,$AE$2:$AE$2500,1)&gt;0),"","Yes"))</f>
      </c>
      <c r="AI1243">
        <f>IF($AH1243="Yes",$AG1243,"")</f>
      </c>
      <c r="AJ1243">
        <f>IF($AI1243="","",$AI1243+ROW()/1000000)</f>
      </c>
      <c r="AK1243">
        <f>IF(OR($A1243="",$P1243="Yes",N($AG1243)=0),"",$AG1243+ROW()/1000000)</f>
      </c>
      <c r="AL1243" t="str">
        <f>IF($A1243="","",INDEX(games!$J:$J,ROW())&amp;"")</f>
      </c>
      <c r="AM1243">
        <f>IF($A1243="","",SUMPRODUCT($AO1243:$BD1243,'Map Analysis'!$AP$2^{0,1,2,3,4,5,6,7,8,9,10,11,12,13,14,15}))</f>
      </c>
      <c r="AN1243">
        <f>IF($A1243="","",$AM1243+ROW()/10000000)</f>
      </c>
      <c r="AO1243">
        <f>IF($A1243="","",COUNTIF($W$2:$W$2500,$A1243))</f>
      </c>
      <c r="AP1243">
        <f>IF($A1243="","",SUMIFS($BF$2:$BF$2500,$W$2:$W$2500,$A1243))</f>
      </c>
      <c r="AQ1243">
        <f>IF($A1243="","",SUMIFS($BG$2:$BG$2500,$W$2:$W$2500,$A1243))</f>
      </c>
      <c r="AR1243">
        <f>IF($A1243="","",SUMIFS($BH$2:$BH$2500,$W$2:$W$2500,$A1243))</f>
      </c>
      <c r="AS1243">
        <f>IF($A1243="","",SUMIFS($BI$2:$BI$2500,$W$2:$W$2500,$A1243))</f>
      </c>
      <c r="AT1243">
        <f>IF($A1243="","",SUMIFS($BJ$2:$BJ$2500,$W$2:$W$2500,$A1243))</f>
      </c>
      <c r="AU1243">
        <f>IF($A1243="","",SUMIFS($BK$2:$BK$2500,$W$2:$W$2500,$A1243))</f>
      </c>
      <c r="AV1243">
        <f>IF($A1243="","",SUMIFS($BL$2:$BL$2500,$W$2:$W$2500,$A1243))</f>
      </c>
      <c r="AW1243">
        <f>IF($A1243="","",SUMIFS($BM$2:$BM$2500,$W$2:$W$2500,$A1243))</f>
      </c>
      <c r="AX1243">
        <f>IF($A1243="","",SUMIFS($BN$2:$BN$2500,$W$2:$W$2500,$A1243))</f>
      </c>
      <c r="AY1243">
        <f>IF($A1243="","",SUMIFS($BO$2:$BO$2500,$W$2:$W$2500,$A1243))</f>
      </c>
      <c r="AZ1243">
        <f>IF($A1243="","",SUMIFS($BP$2:$BP$2500,$W$2:$W$2500,$A1243))</f>
      </c>
      <c r="BA1243">
        <f>IF($A1243="","",SUMIFS($BQ$2:$BQ$2500,$W$2:$W$2500,$A1243))</f>
      </c>
      <c r="BB1243">
        <f>IF($A1243="","",SUMIFS($BR$2:$BR$2500,$W$2:$W$2500,$A1243))</f>
      </c>
      <c r="BC1243">
        <f>IF($A1243="","",SUMIFS($BS$2:$BS$2500,$W$2:$W$2500,$A1243))</f>
      </c>
      <c r="BD1243">
        <f>IF($A1243="","",SUMIFS($BT$2:$BT$2500,$W$2:$W$2500,$A1243))</f>
      </c>
      <c r="BF1243">
        <f>IF($Z1243="","",INDEX($AO$2:$AO$2000,$Z1243))</f>
      </c>
      <c r="BG1243">
        <f>IF($Z1243="","",INDEX($AP$2:$AP$2000,$Z1243))</f>
      </c>
      <c r="BH1243">
        <f>IF($Z1243="","",INDEX($AQ$2:$AQ$2000,$Z1243))</f>
      </c>
      <c r="BI1243">
        <f>IF($Z1243="","",INDEX($AR$2:$AR$2000,$Z1243))</f>
      </c>
      <c r="BJ1243">
        <f>IF($Z1243="","",INDEX($AS$2:$AS$2000,$Z1243))</f>
      </c>
      <c r="BK1243">
        <f>IF($Z1243="","",INDEX($AT$2:$AT$2000,$Z1243))</f>
      </c>
      <c r="BL1243">
        <f>IF($Z1243="","",INDEX($AU$2:$AU$2000,$Z1243))</f>
      </c>
      <c r="BM1243">
        <f>IF($Z1243="","",INDEX($AV$2:$AV$2000,$Z1243))</f>
      </c>
      <c r="BN1243">
        <f>IF($Z1243="","",INDEX($AW$2:$AW$2000,$Z1243))</f>
      </c>
      <c r="BO1243">
        <f>IF($Z1243="","",INDEX($AX$2:$AX$2000,$Z1243))</f>
      </c>
      <c r="BP1243">
        <f>IF($Z1243="","",INDEX($AY$2:$AY$2000,$Z1243))</f>
      </c>
      <c r="BQ1243">
        <f>IF($Z1243="","",INDEX($AZ$2:$AZ$2000,$Z1243))</f>
      </c>
      <c r="BR1243">
        <f>IF($Z1243="","",INDEX($BA$2:$BA$2000,$Z1243))</f>
      </c>
      <c r="BS1243">
        <f>IF($Z1243="","",INDEX($BB$2:$BB$2000,$Z1243))</f>
      </c>
      <c r="BT1243">
        <f>IF($Z1243="","",INDEX($BC$2:$BC$2000,$Z1243))</f>
      </c>
      <c r="BV1243">
        <f>IF(OR($A1243="",$P1243&lt;&gt;"Yes",$AH1243="Yes"),"",1+N($AG1243))</f>
      </c>
      <c r="BW1243">
        <f>IF($A1243="","",COUNTIFS($W$2:$W$2500,$A1243,$BZ$2:$BZ$2500,"Yes")+COUNTIFS($X$2:$X$2500,$A1243,$BY$2:$BY$2500,"Yes"))</f>
      </c>
      <c r="BX1243">
        <f>IF(OR($A1243="",$P1243="Yes"),"",IF(N($BW1243)=0,0,1+SUMIFS($CB$2:$CB$2500,$W$2:$W$2500,$A1243)+SUMIFS($CA$2:$CA$2500,$X$2:$X$2500,$A1243)))</f>
      </c>
      <c r="BY1243" t="str">
        <f>IF($Y1243="","",INDEX($AH$2:$AH$2000,$Y1243)&amp;"")</f>
      </c>
      <c r="BZ1243" t="str">
        <f>IF($Z1243="","",INDEX($AH$2:$AH$2000,$Z1243)&amp;"")</f>
      </c>
      <c r="CA1243">
        <f>IF($Y1243="","",INDEX($BV$2:$BV$2000,$Y1243))</f>
      </c>
      <c r="CB1243">
        <f>IF($Z1243="","",INDEX($BV$2:$BV$2000,$Z1243))</f>
      </c>
    </row>
    <row r="1244">
      <c r="A1244" t="str">
        <f>IF(TRIM(INDEX(games!$A:$A,ROW()))="","",TRIM(INDEX(games!$A:$A,ROW())))</f>
      </c>
      <c r="B1244">
        <f>IF(OR($A1244="",INDEX(games!$B:$B,ROW())=""),"",INDEX(games!$B:$B,ROW()))</f>
      </c>
      <c r="C1244" t="str">
        <f>IF(OR($A1244="",INDEX(games!$C:$C,ROW())=""),"",INDEX(games!$C:$C,ROW()))</f>
      </c>
      <c r="D1244">
        <f>IF($A1244="","",COUNTIF($W$2:$W$2500,$A1244)+COUNTIF($X$2:$X$2500,$A1244))</f>
      </c>
      <c r="E1244">
        <f>IF($A1244="","",IFERROR(MATCH($C1244,$R$2:$R$5,0),0))</f>
      </c>
      <c r="F1244">
        <f>IF($A1244="","",MOD(ROW(),34))</f>
      </c>
      <c r="G1244">
        <f>IF($A1244="",NA(),IF($C1244="Action",$B1244,NA()))</f>
      </c>
      <c r="H1244">
        <f>IF($A1244="",NA(),IF($C1244="Action",1+$F1244*0.023,NA()))</f>
      </c>
      <c r="I1244">
        <f>IF($A1244="",NA(),IF($C1244="Strategy",$B1244,NA()))</f>
      </c>
      <c r="J1244">
        <f>IF($A1244="",NA(),IF($C1244="Strategy",2+$F1244*0.023,NA()))</f>
      </c>
      <c r="K1244">
        <f>IF($A1244="",NA(),IF($C1244="Deckbuilder",$B1244,NA()))</f>
      </c>
      <c r="L1244">
        <f>IF($A1244="",NA(),IF($C1244="Deckbuilder",3+$F1244*0.023,NA()))</f>
      </c>
      <c r="M1244">
        <f>IF($A1244="",NA(),IF($C1244="Traditional",$B1244,NA()))</f>
      </c>
      <c r="N1244">
        <f>IF($A1244="",NA(),IF($C1244="Traditional",4+$F1244*0.023,NA()))</f>
      </c>
      <c r="O1244">
        <f>IF($A1244="","",$D1244+ROW()/1000000)</f>
      </c>
      <c r="P1244" t="str">
        <f>IF(OR($A1244="",INDEX(games!$H:$H,ROW())=""),"",INDEX(games!$H:$H,ROW()))</f>
      </c>
      <c r="Q1244">
        <f>IF(OR($A1244="",$P1244&lt;&gt;"Yes"),"",$D1244+ROW()/1000000)</f>
      </c>
      <c r="T1244">
        <f>IF($Y1244="","",INDEX($B$2:$B$2000,$Y1244))</f>
      </c>
      <c r="U1244">
        <f>IF($Z1244="","",INDEX($B$2:$B$2000,$Z1244))</f>
      </c>
      <c r="V1244">
        <f>IF(OR($T1244="",$U1244=""),"",$U1244-$T1244)</f>
      </c>
      <c r="W1244" t="str">
        <f>IF(TRIM(INDEX(connections!$A:$A,ROW()))="","",TRIM(INDEX(connections!$A:$A,ROW())))</f>
      </c>
      <c r="X1244" t="str">
        <f>IF($W1244="","",TRIM(INDEX(connections!$B:$B,ROW())))</f>
      </c>
      <c r="Y1244">
        <f>IF($W1244="","",IFERROR(MATCH($W1244,$A$2:$A$2000,0),""))</f>
      </c>
      <c r="Z1244">
        <f>IF($X1244="","",IFERROR(MATCH($X1244,$A$2:$A$2000,0),""))</f>
      </c>
      <c r="AA1244" t="str">
        <f>IF($Y1244="","",INDEX($P$2:$P$2000,$Y1244))</f>
      </c>
      <c r="AB1244" t="str">
        <f>IF($Z1244="","",INDEX($P$2:$P$2000,$Z1244))</f>
      </c>
      <c r="AC1244">
        <f>IF(AND($AA1244="Yes",$AB1244="Yes"),1,"")</f>
      </c>
      <c r="AD1244">
        <f>IF(OR($Y1244="",$Z1244=""),"",IF(INDEX($C$2:$C$2000,$Y1244)=INDEX($C$2:$C$2000,$Z1244),0,1))</f>
      </c>
      <c r="AE1244">
        <f>IF($AC1244&lt;&gt;1,"",IF(AND(INDEX($AG$2:$AG$2000,$Y1244)=1,INDEX($AG$2:$AG$2000,$Z1244)=1),1,""))</f>
      </c>
      <c r="AG1244">
        <f>IF($A1244="","",COUNTIFS($W$2:$W$2500,$A1244,$AB$2:$AB$2500,"Yes")+COUNTIFS($X$2:$X$2500,$A1244,$AA$2:$AA$2500,"Yes"))</f>
      </c>
      <c r="AH1244" t="str">
        <f>IF(OR($P1244&lt;&gt;"Yes",N($AG1244)=0),"",IF(AND($AG1244=1,COUNTIFS($W$2:$W$2500,$A1244,$AE$2:$AE$2500,1)+COUNTIFS($X$2:$X$2500,$A1244,$AE$2:$AE$2500,1)&gt;0),"","Yes"))</f>
      </c>
      <c r="AI1244">
        <f>IF($AH1244="Yes",$AG1244,"")</f>
      </c>
      <c r="AJ1244">
        <f>IF($AI1244="","",$AI1244+ROW()/1000000)</f>
      </c>
      <c r="AK1244">
        <f>IF(OR($A1244="",$P1244="Yes",N($AG1244)=0),"",$AG1244+ROW()/1000000)</f>
      </c>
      <c r="AL1244" t="str">
        <f>IF($A1244="","",INDEX(games!$J:$J,ROW())&amp;"")</f>
      </c>
      <c r="AM1244">
        <f>IF($A1244="","",SUMPRODUCT($AO1244:$BD1244,'Map Analysis'!$AP$2^{0,1,2,3,4,5,6,7,8,9,10,11,12,13,14,15}))</f>
      </c>
      <c r="AN1244">
        <f>IF($A1244="","",$AM1244+ROW()/10000000)</f>
      </c>
      <c r="AO1244">
        <f>IF($A1244="","",COUNTIF($W$2:$W$2500,$A1244))</f>
      </c>
      <c r="AP1244">
        <f>IF($A1244="","",SUMIFS($BF$2:$BF$2500,$W$2:$W$2500,$A1244))</f>
      </c>
      <c r="AQ1244">
        <f>IF($A1244="","",SUMIFS($BG$2:$BG$2500,$W$2:$W$2500,$A1244))</f>
      </c>
      <c r="AR1244">
        <f>IF($A1244="","",SUMIFS($BH$2:$BH$2500,$W$2:$W$2500,$A1244))</f>
      </c>
      <c r="AS1244">
        <f>IF($A1244="","",SUMIFS($BI$2:$BI$2500,$W$2:$W$2500,$A1244))</f>
      </c>
      <c r="AT1244">
        <f>IF($A1244="","",SUMIFS($BJ$2:$BJ$2500,$W$2:$W$2500,$A1244))</f>
      </c>
      <c r="AU1244">
        <f>IF($A1244="","",SUMIFS($BK$2:$BK$2500,$W$2:$W$2500,$A1244))</f>
      </c>
      <c r="AV1244">
        <f>IF($A1244="","",SUMIFS($BL$2:$BL$2500,$W$2:$W$2500,$A1244))</f>
      </c>
      <c r="AW1244">
        <f>IF($A1244="","",SUMIFS($BM$2:$BM$2500,$W$2:$W$2500,$A1244))</f>
      </c>
      <c r="AX1244">
        <f>IF($A1244="","",SUMIFS($BN$2:$BN$2500,$W$2:$W$2500,$A1244))</f>
      </c>
      <c r="AY1244">
        <f>IF($A1244="","",SUMIFS($BO$2:$BO$2500,$W$2:$W$2500,$A1244))</f>
      </c>
      <c r="AZ1244">
        <f>IF($A1244="","",SUMIFS($BP$2:$BP$2500,$W$2:$W$2500,$A1244))</f>
      </c>
      <c r="BA1244">
        <f>IF($A1244="","",SUMIFS($BQ$2:$BQ$2500,$W$2:$W$2500,$A1244))</f>
      </c>
      <c r="BB1244">
        <f>IF($A1244="","",SUMIFS($BR$2:$BR$2500,$W$2:$W$2500,$A1244))</f>
      </c>
      <c r="BC1244">
        <f>IF($A1244="","",SUMIFS($BS$2:$BS$2500,$W$2:$W$2500,$A1244))</f>
      </c>
      <c r="BD1244">
        <f>IF($A1244="","",SUMIFS($BT$2:$BT$2500,$W$2:$W$2500,$A1244))</f>
      </c>
      <c r="BF1244">
        <f>IF($Z1244="","",INDEX($AO$2:$AO$2000,$Z1244))</f>
      </c>
      <c r="BG1244">
        <f>IF($Z1244="","",INDEX($AP$2:$AP$2000,$Z1244))</f>
      </c>
      <c r="BH1244">
        <f>IF($Z1244="","",INDEX($AQ$2:$AQ$2000,$Z1244))</f>
      </c>
      <c r="BI1244">
        <f>IF($Z1244="","",INDEX($AR$2:$AR$2000,$Z1244))</f>
      </c>
      <c r="BJ1244">
        <f>IF($Z1244="","",INDEX($AS$2:$AS$2000,$Z1244))</f>
      </c>
      <c r="BK1244">
        <f>IF($Z1244="","",INDEX($AT$2:$AT$2000,$Z1244))</f>
      </c>
      <c r="BL1244">
        <f>IF($Z1244="","",INDEX($AU$2:$AU$2000,$Z1244))</f>
      </c>
      <c r="BM1244">
        <f>IF($Z1244="","",INDEX($AV$2:$AV$2000,$Z1244))</f>
      </c>
      <c r="BN1244">
        <f>IF($Z1244="","",INDEX($AW$2:$AW$2000,$Z1244))</f>
      </c>
      <c r="BO1244">
        <f>IF($Z1244="","",INDEX($AX$2:$AX$2000,$Z1244))</f>
      </c>
      <c r="BP1244">
        <f>IF($Z1244="","",INDEX($AY$2:$AY$2000,$Z1244))</f>
      </c>
      <c r="BQ1244">
        <f>IF($Z1244="","",INDEX($AZ$2:$AZ$2000,$Z1244))</f>
      </c>
      <c r="BR1244">
        <f>IF($Z1244="","",INDEX($BA$2:$BA$2000,$Z1244))</f>
      </c>
      <c r="BS1244">
        <f>IF($Z1244="","",INDEX($BB$2:$BB$2000,$Z1244))</f>
      </c>
      <c r="BT1244">
        <f>IF($Z1244="","",INDEX($BC$2:$BC$2000,$Z1244))</f>
      </c>
      <c r="BV1244">
        <f>IF(OR($A1244="",$P1244&lt;&gt;"Yes",$AH1244="Yes"),"",1+N($AG1244))</f>
      </c>
      <c r="BW1244">
        <f>IF($A1244="","",COUNTIFS($W$2:$W$2500,$A1244,$BZ$2:$BZ$2500,"Yes")+COUNTIFS($X$2:$X$2500,$A1244,$BY$2:$BY$2500,"Yes"))</f>
      </c>
      <c r="BX1244">
        <f>IF(OR($A1244="",$P1244="Yes"),"",IF(N($BW1244)=0,0,1+SUMIFS($CB$2:$CB$2500,$W$2:$W$2500,$A1244)+SUMIFS($CA$2:$CA$2500,$X$2:$X$2500,$A1244)))</f>
      </c>
      <c r="BY1244" t="str">
        <f>IF($Y1244="","",INDEX($AH$2:$AH$2000,$Y1244)&amp;"")</f>
      </c>
      <c r="BZ1244" t="str">
        <f>IF($Z1244="","",INDEX($AH$2:$AH$2000,$Z1244)&amp;"")</f>
      </c>
      <c r="CA1244">
        <f>IF($Y1244="","",INDEX($BV$2:$BV$2000,$Y1244))</f>
      </c>
      <c r="CB1244">
        <f>IF($Z1244="","",INDEX($BV$2:$BV$2000,$Z1244))</f>
      </c>
    </row>
    <row r="1245">
      <c r="A1245" t="str">
        <f>IF(TRIM(INDEX(games!$A:$A,ROW()))="","",TRIM(INDEX(games!$A:$A,ROW())))</f>
      </c>
      <c r="B1245">
        <f>IF(OR($A1245="",INDEX(games!$B:$B,ROW())=""),"",INDEX(games!$B:$B,ROW()))</f>
      </c>
      <c r="C1245" t="str">
        <f>IF(OR($A1245="",INDEX(games!$C:$C,ROW())=""),"",INDEX(games!$C:$C,ROW()))</f>
      </c>
      <c r="D1245">
        <f>IF($A1245="","",COUNTIF($W$2:$W$2500,$A1245)+COUNTIF($X$2:$X$2500,$A1245))</f>
      </c>
      <c r="E1245">
        <f>IF($A1245="","",IFERROR(MATCH($C1245,$R$2:$R$5,0),0))</f>
      </c>
      <c r="F1245">
        <f>IF($A1245="","",MOD(ROW(),34))</f>
      </c>
      <c r="G1245">
        <f>IF($A1245="",NA(),IF($C1245="Action",$B1245,NA()))</f>
      </c>
      <c r="H1245">
        <f>IF($A1245="",NA(),IF($C1245="Action",1+$F1245*0.023,NA()))</f>
      </c>
      <c r="I1245">
        <f>IF($A1245="",NA(),IF($C1245="Strategy",$B1245,NA()))</f>
      </c>
      <c r="J1245">
        <f>IF($A1245="",NA(),IF($C1245="Strategy",2+$F1245*0.023,NA()))</f>
      </c>
      <c r="K1245">
        <f>IF($A1245="",NA(),IF($C1245="Deckbuilder",$B1245,NA()))</f>
      </c>
      <c r="L1245">
        <f>IF($A1245="",NA(),IF($C1245="Deckbuilder",3+$F1245*0.023,NA()))</f>
      </c>
      <c r="M1245">
        <f>IF($A1245="",NA(),IF($C1245="Traditional",$B1245,NA()))</f>
      </c>
      <c r="N1245">
        <f>IF($A1245="",NA(),IF($C1245="Traditional",4+$F1245*0.023,NA()))</f>
      </c>
      <c r="O1245">
        <f>IF($A1245="","",$D1245+ROW()/1000000)</f>
      </c>
      <c r="P1245" t="str">
        <f>IF(OR($A1245="",INDEX(games!$H:$H,ROW())=""),"",INDEX(games!$H:$H,ROW()))</f>
      </c>
      <c r="Q1245">
        <f>IF(OR($A1245="",$P1245&lt;&gt;"Yes"),"",$D1245+ROW()/1000000)</f>
      </c>
      <c r="T1245">
        <f>IF($Y1245="","",INDEX($B$2:$B$2000,$Y1245))</f>
      </c>
      <c r="U1245">
        <f>IF($Z1245="","",INDEX($B$2:$B$2000,$Z1245))</f>
      </c>
      <c r="V1245">
        <f>IF(OR($T1245="",$U1245=""),"",$U1245-$T1245)</f>
      </c>
      <c r="W1245" t="str">
        <f>IF(TRIM(INDEX(connections!$A:$A,ROW()))="","",TRIM(INDEX(connections!$A:$A,ROW())))</f>
      </c>
      <c r="X1245" t="str">
        <f>IF($W1245="","",TRIM(INDEX(connections!$B:$B,ROW())))</f>
      </c>
      <c r="Y1245">
        <f>IF($W1245="","",IFERROR(MATCH($W1245,$A$2:$A$2000,0),""))</f>
      </c>
      <c r="Z1245">
        <f>IF($X1245="","",IFERROR(MATCH($X1245,$A$2:$A$2000,0),""))</f>
      </c>
      <c r="AA1245" t="str">
        <f>IF($Y1245="","",INDEX($P$2:$P$2000,$Y1245))</f>
      </c>
      <c r="AB1245" t="str">
        <f>IF($Z1245="","",INDEX($P$2:$P$2000,$Z1245))</f>
      </c>
      <c r="AC1245">
        <f>IF(AND($AA1245="Yes",$AB1245="Yes"),1,"")</f>
      </c>
      <c r="AD1245">
        <f>IF(OR($Y1245="",$Z1245=""),"",IF(INDEX($C$2:$C$2000,$Y1245)=INDEX($C$2:$C$2000,$Z1245),0,1))</f>
      </c>
      <c r="AE1245">
        <f>IF($AC1245&lt;&gt;1,"",IF(AND(INDEX($AG$2:$AG$2000,$Y1245)=1,INDEX($AG$2:$AG$2000,$Z1245)=1),1,""))</f>
      </c>
      <c r="AG1245">
        <f>IF($A1245="","",COUNTIFS($W$2:$W$2500,$A1245,$AB$2:$AB$2500,"Yes")+COUNTIFS($X$2:$X$2500,$A1245,$AA$2:$AA$2500,"Yes"))</f>
      </c>
      <c r="AH1245" t="str">
        <f>IF(OR($P1245&lt;&gt;"Yes",N($AG1245)=0),"",IF(AND($AG1245=1,COUNTIFS($W$2:$W$2500,$A1245,$AE$2:$AE$2500,1)+COUNTIFS($X$2:$X$2500,$A1245,$AE$2:$AE$2500,1)&gt;0),"","Yes"))</f>
      </c>
      <c r="AI1245">
        <f>IF($AH1245="Yes",$AG1245,"")</f>
      </c>
      <c r="AJ1245">
        <f>IF($AI1245="","",$AI1245+ROW()/1000000)</f>
      </c>
      <c r="AK1245">
        <f>IF(OR($A1245="",$P1245="Yes",N($AG1245)=0),"",$AG1245+ROW()/1000000)</f>
      </c>
      <c r="AL1245" t="str">
        <f>IF($A1245="","",INDEX(games!$J:$J,ROW())&amp;"")</f>
      </c>
      <c r="AM1245">
        <f>IF($A1245="","",SUMPRODUCT($AO1245:$BD1245,'Map Analysis'!$AP$2^{0,1,2,3,4,5,6,7,8,9,10,11,12,13,14,15}))</f>
      </c>
      <c r="AN1245">
        <f>IF($A1245="","",$AM1245+ROW()/10000000)</f>
      </c>
      <c r="AO1245">
        <f>IF($A1245="","",COUNTIF($W$2:$W$2500,$A1245))</f>
      </c>
      <c r="AP1245">
        <f>IF($A1245="","",SUMIFS($BF$2:$BF$2500,$W$2:$W$2500,$A1245))</f>
      </c>
      <c r="AQ1245">
        <f>IF($A1245="","",SUMIFS($BG$2:$BG$2500,$W$2:$W$2500,$A1245))</f>
      </c>
      <c r="AR1245">
        <f>IF($A1245="","",SUMIFS($BH$2:$BH$2500,$W$2:$W$2500,$A1245))</f>
      </c>
      <c r="AS1245">
        <f>IF($A1245="","",SUMIFS($BI$2:$BI$2500,$W$2:$W$2500,$A1245))</f>
      </c>
      <c r="AT1245">
        <f>IF($A1245="","",SUMIFS($BJ$2:$BJ$2500,$W$2:$W$2500,$A1245))</f>
      </c>
      <c r="AU1245">
        <f>IF($A1245="","",SUMIFS($BK$2:$BK$2500,$W$2:$W$2500,$A1245))</f>
      </c>
      <c r="AV1245">
        <f>IF($A1245="","",SUMIFS($BL$2:$BL$2500,$W$2:$W$2500,$A1245))</f>
      </c>
      <c r="AW1245">
        <f>IF($A1245="","",SUMIFS($BM$2:$BM$2500,$W$2:$W$2500,$A1245))</f>
      </c>
      <c r="AX1245">
        <f>IF($A1245="","",SUMIFS($BN$2:$BN$2500,$W$2:$W$2500,$A1245))</f>
      </c>
      <c r="AY1245">
        <f>IF($A1245="","",SUMIFS($BO$2:$BO$2500,$W$2:$W$2500,$A1245))</f>
      </c>
      <c r="AZ1245">
        <f>IF($A1245="","",SUMIFS($BP$2:$BP$2500,$W$2:$W$2500,$A1245))</f>
      </c>
      <c r="BA1245">
        <f>IF($A1245="","",SUMIFS($BQ$2:$BQ$2500,$W$2:$W$2500,$A1245))</f>
      </c>
      <c r="BB1245">
        <f>IF($A1245="","",SUMIFS($BR$2:$BR$2500,$W$2:$W$2500,$A1245))</f>
      </c>
      <c r="BC1245">
        <f>IF($A1245="","",SUMIFS($BS$2:$BS$2500,$W$2:$W$2500,$A1245))</f>
      </c>
      <c r="BD1245">
        <f>IF($A1245="","",SUMIFS($BT$2:$BT$2500,$W$2:$W$2500,$A1245))</f>
      </c>
      <c r="BF1245">
        <f>IF($Z1245="","",INDEX($AO$2:$AO$2000,$Z1245))</f>
      </c>
      <c r="BG1245">
        <f>IF($Z1245="","",INDEX($AP$2:$AP$2000,$Z1245))</f>
      </c>
      <c r="BH1245">
        <f>IF($Z1245="","",INDEX($AQ$2:$AQ$2000,$Z1245))</f>
      </c>
      <c r="BI1245">
        <f>IF($Z1245="","",INDEX($AR$2:$AR$2000,$Z1245))</f>
      </c>
      <c r="BJ1245">
        <f>IF($Z1245="","",INDEX($AS$2:$AS$2000,$Z1245))</f>
      </c>
      <c r="BK1245">
        <f>IF($Z1245="","",INDEX($AT$2:$AT$2000,$Z1245))</f>
      </c>
      <c r="BL1245">
        <f>IF($Z1245="","",INDEX($AU$2:$AU$2000,$Z1245))</f>
      </c>
      <c r="BM1245">
        <f>IF($Z1245="","",INDEX($AV$2:$AV$2000,$Z1245))</f>
      </c>
      <c r="BN1245">
        <f>IF($Z1245="","",INDEX($AW$2:$AW$2000,$Z1245))</f>
      </c>
      <c r="BO1245">
        <f>IF($Z1245="","",INDEX($AX$2:$AX$2000,$Z1245))</f>
      </c>
      <c r="BP1245">
        <f>IF($Z1245="","",INDEX($AY$2:$AY$2000,$Z1245))</f>
      </c>
      <c r="BQ1245">
        <f>IF($Z1245="","",INDEX($AZ$2:$AZ$2000,$Z1245))</f>
      </c>
      <c r="BR1245">
        <f>IF($Z1245="","",INDEX($BA$2:$BA$2000,$Z1245))</f>
      </c>
      <c r="BS1245">
        <f>IF($Z1245="","",INDEX($BB$2:$BB$2000,$Z1245))</f>
      </c>
      <c r="BT1245">
        <f>IF($Z1245="","",INDEX($BC$2:$BC$2000,$Z1245))</f>
      </c>
      <c r="BV1245">
        <f>IF(OR($A1245="",$P1245&lt;&gt;"Yes",$AH1245="Yes"),"",1+N($AG1245))</f>
      </c>
      <c r="BW1245">
        <f>IF($A1245="","",COUNTIFS($W$2:$W$2500,$A1245,$BZ$2:$BZ$2500,"Yes")+COUNTIFS($X$2:$X$2500,$A1245,$BY$2:$BY$2500,"Yes"))</f>
      </c>
      <c r="BX1245">
        <f>IF(OR($A1245="",$P1245="Yes"),"",IF(N($BW1245)=0,0,1+SUMIFS($CB$2:$CB$2500,$W$2:$W$2500,$A1245)+SUMIFS($CA$2:$CA$2500,$X$2:$X$2500,$A1245)))</f>
      </c>
      <c r="BY1245" t="str">
        <f>IF($Y1245="","",INDEX($AH$2:$AH$2000,$Y1245)&amp;"")</f>
      </c>
      <c r="BZ1245" t="str">
        <f>IF($Z1245="","",INDEX($AH$2:$AH$2000,$Z1245)&amp;"")</f>
      </c>
      <c r="CA1245">
        <f>IF($Y1245="","",INDEX($BV$2:$BV$2000,$Y1245))</f>
      </c>
      <c r="CB1245">
        <f>IF($Z1245="","",INDEX($BV$2:$BV$2000,$Z1245))</f>
      </c>
    </row>
    <row r="1246">
      <c r="A1246" t="str">
        <f>IF(TRIM(INDEX(games!$A:$A,ROW()))="","",TRIM(INDEX(games!$A:$A,ROW())))</f>
      </c>
      <c r="B1246">
        <f>IF(OR($A1246="",INDEX(games!$B:$B,ROW())=""),"",INDEX(games!$B:$B,ROW()))</f>
      </c>
      <c r="C1246" t="str">
        <f>IF(OR($A1246="",INDEX(games!$C:$C,ROW())=""),"",INDEX(games!$C:$C,ROW()))</f>
      </c>
      <c r="D1246">
        <f>IF($A1246="","",COUNTIF($W$2:$W$2500,$A1246)+COUNTIF($X$2:$X$2500,$A1246))</f>
      </c>
      <c r="E1246">
        <f>IF($A1246="","",IFERROR(MATCH($C1246,$R$2:$R$5,0),0))</f>
      </c>
      <c r="F1246">
        <f>IF($A1246="","",MOD(ROW(),34))</f>
      </c>
      <c r="G1246">
        <f>IF($A1246="",NA(),IF($C1246="Action",$B1246,NA()))</f>
      </c>
      <c r="H1246">
        <f>IF($A1246="",NA(),IF($C1246="Action",1+$F1246*0.023,NA()))</f>
      </c>
      <c r="I1246">
        <f>IF($A1246="",NA(),IF($C1246="Strategy",$B1246,NA()))</f>
      </c>
      <c r="J1246">
        <f>IF($A1246="",NA(),IF($C1246="Strategy",2+$F1246*0.023,NA()))</f>
      </c>
      <c r="K1246">
        <f>IF($A1246="",NA(),IF($C1246="Deckbuilder",$B1246,NA()))</f>
      </c>
      <c r="L1246">
        <f>IF($A1246="",NA(),IF($C1246="Deckbuilder",3+$F1246*0.023,NA()))</f>
      </c>
      <c r="M1246">
        <f>IF($A1246="",NA(),IF($C1246="Traditional",$B1246,NA()))</f>
      </c>
      <c r="N1246">
        <f>IF($A1246="",NA(),IF($C1246="Traditional",4+$F1246*0.023,NA()))</f>
      </c>
      <c r="O1246">
        <f>IF($A1246="","",$D1246+ROW()/1000000)</f>
      </c>
      <c r="P1246" t="str">
        <f>IF(OR($A1246="",INDEX(games!$H:$H,ROW())=""),"",INDEX(games!$H:$H,ROW()))</f>
      </c>
      <c r="Q1246">
        <f>IF(OR($A1246="",$P1246&lt;&gt;"Yes"),"",$D1246+ROW()/1000000)</f>
      </c>
      <c r="T1246">
        <f>IF($Y1246="","",INDEX($B$2:$B$2000,$Y1246))</f>
      </c>
      <c r="U1246">
        <f>IF($Z1246="","",INDEX($B$2:$B$2000,$Z1246))</f>
      </c>
      <c r="V1246">
        <f>IF(OR($T1246="",$U1246=""),"",$U1246-$T1246)</f>
      </c>
      <c r="W1246" t="str">
        <f>IF(TRIM(INDEX(connections!$A:$A,ROW()))="","",TRIM(INDEX(connections!$A:$A,ROW())))</f>
      </c>
      <c r="X1246" t="str">
        <f>IF($W1246="","",TRIM(INDEX(connections!$B:$B,ROW())))</f>
      </c>
      <c r="Y1246">
        <f>IF($W1246="","",IFERROR(MATCH($W1246,$A$2:$A$2000,0),""))</f>
      </c>
      <c r="Z1246">
        <f>IF($X1246="","",IFERROR(MATCH($X1246,$A$2:$A$2000,0),""))</f>
      </c>
      <c r="AA1246" t="str">
        <f>IF($Y1246="","",INDEX($P$2:$P$2000,$Y1246))</f>
      </c>
      <c r="AB1246" t="str">
        <f>IF($Z1246="","",INDEX($P$2:$P$2000,$Z1246))</f>
      </c>
      <c r="AC1246">
        <f>IF(AND($AA1246="Yes",$AB1246="Yes"),1,"")</f>
      </c>
      <c r="AD1246">
        <f>IF(OR($Y1246="",$Z1246=""),"",IF(INDEX($C$2:$C$2000,$Y1246)=INDEX($C$2:$C$2000,$Z1246),0,1))</f>
      </c>
      <c r="AE1246">
        <f>IF($AC1246&lt;&gt;1,"",IF(AND(INDEX($AG$2:$AG$2000,$Y1246)=1,INDEX($AG$2:$AG$2000,$Z1246)=1),1,""))</f>
      </c>
      <c r="AG1246">
        <f>IF($A1246="","",COUNTIFS($W$2:$W$2500,$A1246,$AB$2:$AB$2500,"Yes")+COUNTIFS($X$2:$X$2500,$A1246,$AA$2:$AA$2500,"Yes"))</f>
      </c>
      <c r="AH1246" t="str">
        <f>IF(OR($P1246&lt;&gt;"Yes",N($AG1246)=0),"",IF(AND($AG1246=1,COUNTIFS($W$2:$W$2500,$A1246,$AE$2:$AE$2500,1)+COUNTIFS($X$2:$X$2500,$A1246,$AE$2:$AE$2500,1)&gt;0),"","Yes"))</f>
      </c>
      <c r="AI1246">
        <f>IF($AH1246="Yes",$AG1246,"")</f>
      </c>
      <c r="AJ1246">
        <f>IF($AI1246="","",$AI1246+ROW()/1000000)</f>
      </c>
      <c r="AK1246">
        <f>IF(OR($A1246="",$P1246="Yes",N($AG1246)=0),"",$AG1246+ROW()/1000000)</f>
      </c>
      <c r="AL1246" t="str">
        <f>IF($A1246="","",INDEX(games!$J:$J,ROW())&amp;"")</f>
      </c>
      <c r="AM1246">
        <f>IF($A1246="","",SUMPRODUCT($AO1246:$BD1246,'Map Analysis'!$AP$2^{0,1,2,3,4,5,6,7,8,9,10,11,12,13,14,15}))</f>
      </c>
      <c r="AN1246">
        <f>IF($A1246="","",$AM1246+ROW()/10000000)</f>
      </c>
      <c r="AO1246">
        <f>IF($A1246="","",COUNTIF($W$2:$W$2500,$A1246))</f>
      </c>
      <c r="AP1246">
        <f>IF($A1246="","",SUMIFS($BF$2:$BF$2500,$W$2:$W$2500,$A1246))</f>
      </c>
      <c r="AQ1246">
        <f>IF($A1246="","",SUMIFS($BG$2:$BG$2500,$W$2:$W$2500,$A1246))</f>
      </c>
      <c r="AR1246">
        <f>IF($A1246="","",SUMIFS($BH$2:$BH$2500,$W$2:$W$2500,$A1246))</f>
      </c>
      <c r="AS1246">
        <f>IF($A1246="","",SUMIFS($BI$2:$BI$2500,$W$2:$W$2500,$A1246))</f>
      </c>
      <c r="AT1246">
        <f>IF($A1246="","",SUMIFS($BJ$2:$BJ$2500,$W$2:$W$2500,$A1246))</f>
      </c>
      <c r="AU1246">
        <f>IF($A1246="","",SUMIFS($BK$2:$BK$2500,$W$2:$W$2500,$A1246))</f>
      </c>
      <c r="AV1246">
        <f>IF($A1246="","",SUMIFS($BL$2:$BL$2500,$W$2:$W$2500,$A1246))</f>
      </c>
      <c r="AW1246">
        <f>IF($A1246="","",SUMIFS($BM$2:$BM$2500,$W$2:$W$2500,$A1246))</f>
      </c>
      <c r="AX1246">
        <f>IF($A1246="","",SUMIFS($BN$2:$BN$2500,$W$2:$W$2500,$A1246))</f>
      </c>
      <c r="AY1246">
        <f>IF($A1246="","",SUMIFS($BO$2:$BO$2500,$W$2:$W$2500,$A1246))</f>
      </c>
      <c r="AZ1246">
        <f>IF($A1246="","",SUMIFS($BP$2:$BP$2500,$W$2:$W$2500,$A1246))</f>
      </c>
      <c r="BA1246">
        <f>IF($A1246="","",SUMIFS($BQ$2:$BQ$2500,$W$2:$W$2500,$A1246))</f>
      </c>
      <c r="BB1246">
        <f>IF($A1246="","",SUMIFS($BR$2:$BR$2500,$W$2:$W$2500,$A1246))</f>
      </c>
      <c r="BC1246">
        <f>IF($A1246="","",SUMIFS($BS$2:$BS$2500,$W$2:$W$2500,$A1246))</f>
      </c>
      <c r="BD1246">
        <f>IF($A1246="","",SUMIFS($BT$2:$BT$2500,$W$2:$W$2500,$A1246))</f>
      </c>
      <c r="BF1246">
        <f>IF($Z1246="","",INDEX($AO$2:$AO$2000,$Z1246))</f>
      </c>
      <c r="BG1246">
        <f>IF($Z1246="","",INDEX($AP$2:$AP$2000,$Z1246))</f>
      </c>
      <c r="BH1246">
        <f>IF($Z1246="","",INDEX($AQ$2:$AQ$2000,$Z1246))</f>
      </c>
      <c r="BI1246">
        <f>IF($Z1246="","",INDEX($AR$2:$AR$2000,$Z1246))</f>
      </c>
      <c r="BJ1246">
        <f>IF($Z1246="","",INDEX($AS$2:$AS$2000,$Z1246))</f>
      </c>
      <c r="BK1246">
        <f>IF($Z1246="","",INDEX($AT$2:$AT$2000,$Z1246))</f>
      </c>
      <c r="BL1246">
        <f>IF($Z1246="","",INDEX($AU$2:$AU$2000,$Z1246))</f>
      </c>
      <c r="BM1246">
        <f>IF($Z1246="","",INDEX($AV$2:$AV$2000,$Z1246))</f>
      </c>
      <c r="BN1246">
        <f>IF($Z1246="","",INDEX($AW$2:$AW$2000,$Z1246))</f>
      </c>
      <c r="BO1246">
        <f>IF($Z1246="","",INDEX($AX$2:$AX$2000,$Z1246))</f>
      </c>
      <c r="BP1246">
        <f>IF($Z1246="","",INDEX($AY$2:$AY$2000,$Z1246))</f>
      </c>
      <c r="BQ1246">
        <f>IF($Z1246="","",INDEX($AZ$2:$AZ$2000,$Z1246))</f>
      </c>
      <c r="BR1246">
        <f>IF($Z1246="","",INDEX($BA$2:$BA$2000,$Z1246))</f>
      </c>
      <c r="BS1246">
        <f>IF($Z1246="","",INDEX($BB$2:$BB$2000,$Z1246))</f>
      </c>
      <c r="BT1246">
        <f>IF($Z1246="","",INDEX($BC$2:$BC$2000,$Z1246))</f>
      </c>
      <c r="BV1246">
        <f>IF(OR($A1246="",$P1246&lt;&gt;"Yes",$AH1246="Yes"),"",1+N($AG1246))</f>
      </c>
      <c r="BW1246">
        <f>IF($A1246="","",COUNTIFS($W$2:$W$2500,$A1246,$BZ$2:$BZ$2500,"Yes")+COUNTIFS($X$2:$X$2500,$A1246,$BY$2:$BY$2500,"Yes"))</f>
      </c>
      <c r="BX1246">
        <f>IF(OR($A1246="",$P1246="Yes"),"",IF(N($BW1246)=0,0,1+SUMIFS($CB$2:$CB$2500,$W$2:$W$2500,$A1246)+SUMIFS($CA$2:$CA$2500,$X$2:$X$2500,$A1246)))</f>
      </c>
      <c r="BY1246" t="str">
        <f>IF($Y1246="","",INDEX($AH$2:$AH$2000,$Y1246)&amp;"")</f>
      </c>
      <c r="BZ1246" t="str">
        <f>IF($Z1246="","",INDEX($AH$2:$AH$2000,$Z1246)&amp;"")</f>
      </c>
      <c r="CA1246">
        <f>IF($Y1246="","",INDEX($BV$2:$BV$2000,$Y1246))</f>
      </c>
      <c r="CB1246">
        <f>IF($Z1246="","",INDEX($BV$2:$BV$2000,$Z1246))</f>
      </c>
    </row>
    <row r="1247">
      <c r="A1247" t="str">
        <f>IF(TRIM(INDEX(games!$A:$A,ROW()))="","",TRIM(INDEX(games!$A:$A,ROW())))</f>
      </c>
      <c r="B1247">
        <f>IF(OR($A1247="",INDEX(games!$B:$B,ROW())=""),"",INDEX(games!$B:$B,ROW()))</f>
      </c>
      <c r="C1247" t="str">
        <f>IF(OR($A1247="",INDEX(games!$C:$C,ROW())=""),"",INDEX(games!$C:$C,ROW()))</f>
      </c>
      <c r="D1247">
        <f>IF($A1247="","",COUNTIF($W$2:$W$2500,$A1247)+COUNTIF($X$2:$X$2500,$A1247))</f>
      </c>
      <c r="E1247">
        <f>IF($A1247="","",IFERROR(MATCH($C1247,$R$2:$R$5,0),0))</f>
      </c>
      <c r="F1247">
        <f>IF($A1247="","",MOD(ROW(),34))</f>
      </c>
      <c r="G1247">
        <f>IF($A1247="",NA(),IF($C1247="Action",$B1247,NA()))</f>
      </c>
      <c r="H1247">
        <f>IF($A1247="",NA(),IF($C1247="Action",1+$F1247*0.023,NA()))</f>
      </c>
      <c r="I1247">
        <f>IF($A1247="",NA(),IF($C1247="Strategy",$B1247,NA()))</f>
      </c>
      <c r="J1247">
        <f>IF($A1247="",NA(),IF($C1247="Strategy",2+$F1247*0.023,NA()))</f>
      </c>
      <c r="K1247">
        <f>IF($A1247="",NA(),IF($C1247="Deckbuilder",$B1247,NA()))</f>
      </c>
      <c r="L1247">
        <f>IF($A1247="",NA(),IF($C1247="Deckbuilder",3+$F1247*0.023,NA()))</f>
      </c>
      <c r="M1247">
        <f>IF($A1247="",NA(),IF($C1247="Traditional",$B1247,NA()))</f>
      </c>
      <c r="N1247">
        <f>IF($A1247="",NA(),IF($C1247="Traditional",4+$F1247*0.023,NA()))</f>
      </c>
      <c r="O1247">
        <f>IF($A1247="","",$D1247+ROW()/1000000)</f>
      </c>
      <c r="P1247" t="str">
        <f>IF(OR($A1247="",INDEX(games!$H:$H,ROW())=""),"",INDEX(games!$H:$H,ROW()))</f>
      </c>
      <c r="Q1247">
        <f>IF(OR($A1247="",$P1247&lt;&gt;"Yes"),"",$D1247+ROW()/1000000)</f>
      </c>
      <c r="T1247">
        <f>IF($Y1247="","",INDEX($B$2:$B$2000,$Y1247))</f>
      </c>
      <c r="U1247">
        <f>IF($Z1247="","",INDEX($B$2:$B$2000,$Z1247))</f>
      </c>
      <c r="V1247">
        <f>IF(OR($T1247="",$U1247=""),"",$U1247-$T1247)</f>
      </c>
      <c r="W1247" t="str">
        <f>IF(TRIM(INDEX(connections!$A:$A,ROW()))="","",TRIM(INDEX(connections!$A:$A,ROW())))</f>
      </c>
      <c r="X1247" t="str">
        <f>IF($W1247="","",TRIM(INDEX(connections!$B:$B,ROW())))</f>
      </c>
      <c r="Y1247">
        <f>IF($W1247="","",IFERROR(MATCH($W1247,$A$2:$A$2000,0),""))</f>
      </c>
      <c r="Z1247">
        <f>IF($X1247="","",IFERROR(MATCH($X1247,$A$2:$A$2000,0),""))</f>
      </c>
      <c r="AA1247" t="str">
        <f>IF($Y1247="","",INDEX($P$2:$P$2000,$Y1247))</f>
      </c>
      <c r="AB1247" t="str">
        <f>IF($Z1247="","",INDEX($P$2:$P$2000,$Z1247))</f>
      </c>
      <c r="AC1247">
        <f>IF(AND($AA1247="Yes",$AB1247="Yes"),1,"")</f>
      </c>
      <c r="AD1247">
        <f>IF(OR($Y1247="",$Z1247=""),"",IF(INDEX($C$2:$C$2000,$Y1247)=INDEX($C$2:$C$2000,$Z1247),0,1))</f>
      </c>
      <c r="AE1247">
        <f>IF($AC1247&lt;&gt;1,"",IF(AND(INDEX($AG$2:$AG$2000,$Y1247)=1,INDEX($AG$2:$AG$2000,$Z1247)=1),1,""))</f>
      </c>
      <c r="AG1247">
        <f>IF($A1247="","",COUNTIFS($W$2:$W$2500,$A1247,$AB$2:$AB$2500,"Yes")+COUNTIFS($X$2:$X$2500,$A1247,$AA$2:$AA$2500,"Yes"))</f>
      </c>
      <c r="AH1247" t="str">
        <f>IF(OR($P1247&lt;&gt;"Yes",N($AG1247)=0),"",IF(AND($AG1247=1,COUNTIFS($W$2:$W$2500,$A1247,$AE$2:$AE$2500,1)+COUNTIFS($X$2:$X$2500,$A1247,$AE$2:$AE$2500,1)&gt;0),"","Yes"))</f>
      </c>
      <c r="AI1247">
        <f>IF($AH1247="Yes",$AG1247,"")</f>
      </c>
      <c r="AJ1247">
        <f>IF($AI1247="","",$AI1247+ROW()/1000000)</f>
      </c>
      <c r="AK1247">
        <f>IF(OR($A1247="",$P1247="Yes",N($AG1247)=0),"",$AG1247+ROW()/1000000)</f>
      </c>
      <c r="AL1247" t="str">
        <f>IF($A1247="","",INDEX(games!$J:$J,ROW())&amp;"")</f>
      </c>
      <c r="AM1247">
        <f>IF($A1247="","",SUMPRODUCT($AO1247:$BD1247,'Map Analysis'!$AP$2^{0,1,2,3,4,5,6,7,8,9,10,11,12,13,14,15}))</f>
      </c>
      <c r="AN1247">
        <f>IF($A1247="","",$AM1247+ROW()/10000000)</f>
      </c>
      <c r="AO1247">
        <f>IF($A1247="","",COUNTIF($W$2:$W$2500,$A1247))</f>
      </c>
      <c r="AP1247">
        <f>IF($A1247="","",SUMIFS($BF$2:$BF$2500,$W$2:$W$2500,$A1247))</f>
      </c>
      <c r="AQ1247">
        <f>IF($A1247="","",SUMIFS($BG$2:$BG$2500,$W$2:$W$2500,$A1247))</f>
      </c>
      <c r="AR1247">
        <f>IF($A1247="","",SUMIFS($BH$2:$BH$2500,$W$2:$W$2500,$A1247))</f>
      </c>
      <c r="AS1247">
        <f>IF($A1247="","",SUMIFS($BI$2:$BI$2500,$W$2:$W$2500,$A1247))</f>
      </c>
      <c r="AT1247">
        <f>IF($A1247="","",SUMIFS($BJ$2:$BJ$2500,$W$2:$W$2500,$A1247))</f>
      </c>
      <c r="AU1247">
        <f>IF($A1247="","",SUMIFS($BK$2:$BK$2500,$W$2:$W$2500,$A1247))</f>
      </c>
      <c r="AV1247">
        <f>IF($A1247="","",SUMIFS($BL$2:$BL$2500,$W$2:$W$2500,$A1247))</f>
      </c>
      <c r="AW1247">
        <f>IF($A1247="","",SUMIFS($BM$2:$BM$2500,$W$2:$W$2500,$A1247))</f>
      </c>
      <c r="AX1247">
        <f>IF($A1247="","",SUMIFS($BN$2:$BN$2500,$W$2:$W$2500,$A1247))</f>
      </c>
      <c r="AY1247">
        <f>IF($A1247="","",SUMIFS($BO$2:$BO$2500,$W$2:$W$2500,$A1247))</f>
      </c>
      <c r="AZ1247">
        <f>IF($A1247="","",SUMIFS($BP$2:$BP$2500,$W$2:$W$2500,$A1247))</f>
      </c>
      <c r="BA1247">
        <f>IF($A1247="","",SUMIFS($BQ$2:$BQ$2500,$W$2:$W$2500,$A1247))</f>
      </c>
      <c r="BB1247">
        <f>IF($A1247="","",SUMIFS($BR$2:$BR$2500,$W$2:$W$2500,$A1247))</f>
      </c>
      <c r="BC1247">
        <f>IF($A1247="","",SUMIFS($BS$2:$BS$2500,$W$2:$W$2500,$A1247))</f>
      </c>
      <c r="BD1247">
        <f>IF($A1247="","",SUMIFS($BT$2:$BT$2500,$W$2:$W$2500,$A1247))</f>
      </c>
      <c r="BF1247">
        <f>IF($Z1247="","",INDEX($AO$2:$AO$2000,$Z1247))</f>
      </c>
      <c r="BG1247">
        <f>IF($Z1247="","",INDEX($AP$2:$AP$2000,$Z1247))</f>
      </c>
      <c r="BH1247">
        <f>IF($Z1247="","",INDEX($AQ$2:$AQ$2000,$Z1247))</f>
      </c>
      <c r="BI1247">
        <f>IF($Z1247="","",INDEX($AR$2:$AR$2000,$Z1247))</f>
      </c>
      <c r="BJ1247">
        <f>IF($Z1247="","",INDEX($AS$2:$AS$2000,$Z1247))</f>
      </c>
      <c r="BK1247">
        <f>IF($Z1247="","",INDEX($AT$2:$AT$2000,$Z1247))</f>
      </c>
      <c r="BL1247">
        <f>IF($Z1247="","",INDEX($AU$2:$AU$2000,$Z1247))</f>
      </c>
      <c r="BM1247">
        <f>IF($Z1247="","",INDEX($AV$2:$AV$2000,$Z1247))</f>
      </c>
      <c r="BN1247">
        <f>IF($Z1247="","",INDEX($AW$2:$AW$2000,$Z1247))</f>
      </c>
      <c r="BO1247">
        <f>IF($Z1247="","",INDEX($AX$2:$AX$2000,$Z1247))</f>
      </c>
      <c r="BP1247">
        <f>IF($Z1247="","",INDEX($AY$2:$AY$2000,$Z1247))</f>
      </c>
      <c r="BQ1247">
        <f>IF($Z1247="","",INDEX($AZ$2:$AZ$2000,$Z1247))</f>
      </c>
      <c r="BR1247">
        <f>IF($Z1247="","",INDEX($BA$2:$BA$2000,$Z1247))</f>
      </c>
      <c r="BS1247">
        <f>IF($Z1247="","",INDEX($BB$2:$BB$2000,$Z1247))</f>
      </c>
      <c r="BT1247">
        <f>IF($Z1247="","",INDEX($BC$2:$BC$2000,$Z1247))</f>
      </c>
      <c r="BV1247">
        <f>IF(OR($A1247="",$P1247&lt;&gt;"Yes",$AH1247="Yes"),"",1+N($AG1247))</f>
      </c>
      <c r="BW1247">
        <f>IF($A1247="","",COUNTIFS($W$2:$W$2500,$A1247,$BZ$2:$BZ$2500,"Yes")+COUNTIFS($X$2:$X$2500,$A1247,$BY$2:$BY$2500,"Yes"))</f>
      </c>
      <c r="BX1247">
        <f>IF(OR($A1247="",$P1247="Yes"),"",IF(N($BW1247)=0,0,1+SUMIFS($CB$2:$CB$2500,$W$2:$W$2500,$A1247)+SUMIFS($CA$2:$CA$2500,$X$2:$X$2500,$A1247)))</f>
      </c>
      <c r="BY1247" t="str">
        <f>IF($Y1247="","",INDEX($AH$2:$AH$2000,$Y1247)&amp;"")</f>
      </c>
      <c r="BZ1247" t="str">
        <f>IF($Z1247="","",INDEX($AH$2:$AH$2000,$Z1247)&amp;"")</f>
      </c>
      <c r="CA1247">
        <f>IF($Y1247="","",INDEX($BV$2:$BV$2000,$Y1247))</f>
      </c>
      <c r="CB1247">
        <f>IF($Z1247="","",INDEX($BV$2:$BV$2000,$Z1247))</f>
      </c>
    </row>
    <row r="1248">
      <c r="A1248" t="str">
        <f>IF(TRIM(INDEX(games!$A:$A,ROW()))="","",TRIM(INDEX(games!$A:$A,ROW())))</f>
      </c>
      <c r="B1248">
        <f>IF(OR($A1248="",INDEX(games!$B:$B,ROW())=""),"",INDEX(games!$B:$B,ROW()))</f>
      </c>
      <c r="C1248" t="str">
        <f>IF(OR($A1248="",INDEX(games!$C:$C,ROW())=""),"",INDEX(games!$C:$C,ROW()))</f>
      </c>
      <c r="D1248">
        <f>IF($A1248="","",COUNTIF($W$2:$W$2500,$A1248)+COUNTIF($X$2:$X$2500,$A1248))</f>
      </c>
      <c r="E1248">
        <f>IF($A1248="","",IFERROR(MATCH($C1248,$R$2:$R$5,0),0))</f>
      </c>
      <c r="F1248">
        <f>IF($A1248="","",MOD(ROW(),34))</f>
      </c>
      <c r="G1248">
        <f>IF($A1248="",NA(),IF($C1248="Action",$B1248,NA()))</f>
      </c>
      <c r="H1248">
        <f>IF($A1248="",NA(),IF($C1248="Action",1+$F1248*0.023,NA()))</f>
      </c>
      <c r="I1248">
        <f>IF($A1248="",NA(),IF($C1248="Strategy",$B1248,NA()))</f>
      </c>
      <c r="J1248">
        <f>IF($A1248="",NA(),IF($C1248="Strategy",2+$F1248*0.023,NA()))</f>
      </c>
      <c r="K1248">
        <f>IF($A1248="",NA(),IF($C1248="Deckbuilder",$B1248,NA()))</f>
      </c>
      <c r="L1248">
        <f>IF($A1248="",NA(),IF($C1248="Deckbuilder",3+$F1248*0.023,NA()))</f>
      </c>
      <c r="M1248">
        <f>IF($A1248="",NA(),IF($C1248="Traditional",$B1248,NA()))</f>
      </c>
      <c r="N1248">
        <f>IF($A1248="",NA(),IF($C1248="Traditional",4+$F1248*0.023,NA()))</f>
      </c>
      <c r="O1248">
        <f>IF($A1248="","",$D1248+ROW()/1000000)</f>
      </c>
      <c r="P1248" t="str">
        <f>IF(OR($A1248="",INDEX(games!$H:$H,ROW())=""),"",INDEX(games!$H:$H,ROW()))</f>
      </c>
      <c r="Q1248">
        <f>IF(OR($A1248="",$P1248&lt;&gt;"Yes"),"",$D1248+ROW()/1000000)</f>
      </c>
      <c r="T1248">
        <f>IF($Y1248="","",INDEX($B$2:$B$2000,$Y1248))</f>
      </c>
      <c r="U1248">
        <f>IF($Z1248="","",INDEX($B$2:$B$2000,$Z1248))</f>
      </c>
      <c r="V1248">
        <f>IF(OR($T1248="",$U1248=""),"",$U1248-$T1248)</f>
      </c>
      <c r="W1248" t="str">
        <f>IF(TRIM(INDEX(connections!$A:$A,ROW()))="","",TRIM(INDEX(connections!$A:$A,ROW())))</f>
      </c>
      <c r="X1248" t="str">
        <f>IF($W1248="","",TRIM(INDEX(connections!$B:$B,ROW())))</f>
      </c>
      <c r="Y1248">
        <f>IF($W1248="","",IFERROR(MATCH($W1248,$A$2:$A$2000,0),""))</f>
      </c>
      <c r="Z1248">
        <f>IF($X1248="","",IFERROR(MATCH($X1248,$A$2:$A$2000,0),""))</f>
      </c>
      <c r="AA1248" t="str">
        <f>IF($Y1248="","",INDEX($P$2:$P$2000,$Y1248))</f>
      </c>
      <c r="AB1248" t="str">
        <f>IF($Z1248="","",INDEX($P$2:$P$2000,$Z1248))</f>
      </c>
      <c r="AC1248">
        <f>IF(AND($AA1248="Yes",$AB1248="Yes"),1,"")</f>
      </c>
      <c r="AD1248">
        <f>IF(OR($Y1248="",$Z1248=""),"",IF(INDEX($C$2:$C$2000,$Y1248)=INDEX($C$2:$C$2000,$Z1248),0,1))</f>
      </c>
      <c r="AE1248">
        <f>IF($AC1248&lt;&gt;1,"",IF(AND(INDEX($AG$2:$AG$2000,$Y1248)=1,INDEX($AG$2:$AG$2000,$Z1248)=1),1,""))</f>
      </c>
      <c r="AG1248">
        <f>IF($A1248="","",COUNTIFS($W$2:$W$2500,$A1248,$AB$2:$AB$2500,"Yes")+COUNTIFS($X$2:$X$2500,$A1248,$AA$2:$AA$2500,"Yes"))</f>
      </c>
      <c r="AH1248" t="str">
        <f>IF(OR($P1248&lt;&gt;"Yes",N($AG1248)=0),"",IF(AND($AG1248=1,COUNTIFS($W$2:$W$2500,$A1248,$AE$2:$AE$2500,1)+COUNTIFS($X$2:$X$2500,$A1248,$AE$2:$AE$2500,1)&gt;0),"","Yes"))</f>
      </c>
      <c r="AI1248">
        <f>IF($AH1248="Yes",$AG1248,"")</f>
      </c>
      <c r="AJ1248">
        <f>IF($AI1248="","",$AI1248+ROW()/1000000)</f>
      </c>
      <c r="AK1248">
        <f>IF(OR($A1248="",$P1248="Yes",N($AG1248)=0),"",$AG1248+ROW()/1000000)</f>
      </c>
      <c r="AL1248" t="str">
        <f>IF($A1248="","",INDEX(games!$J:$J,ROW())&amp;"")</f>
      </c>
      <c r="AM1248">
        <f>IF($A1248="","",SUMPRODUCT($AO1248:$BD1248,'Map Analysis'!$AP$2^{0,1,2,3,4,5,6,7,8,9,10,11,12,13,14,15}))</f>
      </c>
      <c r="AN1248">
        <f>IF($A1248="","",$AM1248+ROW()/10000000)</f>
      </c>
      <c r="AO1248">
        <f>IF($A1248="","",COUNTIF($W$2:$W$2500,$A1248))</f>
      </c>
      <c r="AP1248">
        <f>IF($A1248="","",SUMIFS($BF$2:$BF$2500,$W$2:$W$2500,$A1248))</f>
      </c>
      <c r="AQ1248">
        <f>IF($A1248="","",SUMIFS($BG$2:$BG$2500,$W$2:$W$2500,$A1248))</f>
      </c>
      <c r="AR1248">
        <f>IF($A1248="","",SUMIFS($BH$2:$BH$2500,$W$2:$W$2500,$A1248))</f>
      </c>
      <c r="AS1248">
        <f>IF($A1248="","",SUMIFS($BI$2:$BI$2500,$W$2:$W$2500,$A1248))</f>
      </c>
      <c r="AT1248">
        <f>IF($A1248="","",SUMIFS($BJ$2:$BJ$2500,$W$2:$W$2500,$A1248))</f>
      </c>
      <c r="AU1248">
        <f>IF($A1248="","",SUMIFS($BK$2:$BK$2500,$W$2:$W$2500,$A1248))</f>
      </c>
      <c r="AV1248">
        <f>IF($A1248="","",SUMIFS($BL$2:$BL$2500,$W$2:$W$2500,$A1248))</f>
      </c>
      <c r="AW1248">
        <f>IF($A1248="","",SUMIFS($BM$2:$BM$2500,$W$2:$W$2500,$A1248))</f>
      </c>
      <c r="AX1248">
        <f>IF($A1248="","",SUMIFS($BN$2:$BN$2500,$W$2:$W$2500,$A1248))</f>
      </c>
      <c r="AY1248">
        <f>IF($A1248="","",SUMIFS($BO$2:$BO$2500,$W$2:$W$2500,$A1248))</f>
      </c>
      <c r="AZ1248">
        <f>IF($A1248="","",SUMIFS($BP$2:$BP$2500,$W$2:$W$2500,$A1248))</f>
      </c>
      <c r="BA1248">
        <f>IF($A1248="","",SUMIFS($BQ$2:$BQ$2500,$W$2:$W$2500,$A1248))</f>
      </c>
      <c r="BB1248">
        <f>IF($A1248="","",SUMIFS($BR$2:$BR$2500,$W$2:$W$2500,$A1248))</f>
      </c>
      <c r="BC1248">
        <f>IF($A1248="","",SUMIFS($BS$2:$BS$2500,$W$2:$W$2500,$A1248))</f>
      </c>
      <c r="BD1248">
        <f>IF($A1248="","",SUMIFS($BT$2:$BT$2500,$W$2:$W$2500,$A1248))</f>
      </c>
      <c r="BF1248">
        <f>IF($Z1248="","",INDEX($AO$2:$AO$2000,$Z1248))</f>
      </c>
      <c r="BG1248">
        <f>IF($Z1248="","",INDEX($AP$2:$AP$2000,$Z1248))</f>
      </c>
      <c r="BH1248">
        <f>IF($Z1248="","",INDEX($AQ$2:$AQ$2000,$Z1248))</f>
      </c>
      <c r="BI1248">
        <f>IF($Z1248="","",INDEX($AR$2:$AR$2000,$Z1248))</f>
      </c>
      <c r="BJ1248">
        <f>IF($Z1248="","",INDEX($AS$2:$AS$2000,$Z1248))</f>
      </c>
      <c r="BK1248">
        <f>IF($Z1248="","",INDEX($AT$2:$AT$2000,$Z1248))</f>
      </c>
      <c r="BL1248">
        <f>IF($Z1248="","",INDEX($AU$2:$AU$2000,$Z1248))</f>
      </c>
      <c r="BM1248">
        <f>IF($Z1248="","",INDEX($AV$2:$AV$2000,$Z1248))</f>
      </c>
      <c r="BN1248">
        <f>IF($Z1248="","",INDEX($AW$2:$AW$2000,$Z1248))</f>
      </c>
      <c r="BO1248">
        <f>IF($Z1248="","",INDEX($AX$2:$AX$2000,$Z1248))</f>
      </c>
      <c r="BP1248">
        <f>IF($Z1248="","",INDEX($AY$2:$AY$2000,$Z1248))</f>
      </c>
      <c r="BQ1248">
        <f>IF($Z1248="","",INDEX($AZ$2:$AZ$2000,$Z1248))</f>
      </c>
      <c r="BR1248">
        <f>IF($Z1248="","",INDEX($BA$2:$BA$2000,$Z1248))</f>
      </c>
      <c r="BS1248">
        <f>IF($Z1248="","",INDEX($BB$2:$BB$2000,$Z1248))</f>
      </c>
      <c r="BT1248">
        <f>IF($Z1248="","",INDEX($BC$2:$BC$2000,$Z1248))</f>
      </c>
      <c r="BV1248">
        <f>IF(OR($A1248="",$P1248&lt;&gt;"Yes",$AH1248="Yes"),"",1+N($AG1248))</f>
      </c>
      <c r="BW1248">
        <f>IF($A1248="","",COUNTIFS($W$2:$W$2500,$A1248,$BZ$2:$BZ$2500,"Yes")+COUNTIFS($X$2:$X$2500,$A1248,$BY$2:$BY$2500,"Yes"))</f>
      </c>
      <c r="BX1248">
        <f>IF(OR($A1248="",$P1248="Yes"),"",IF(N($BW1248)=0,0,1+SUMIFS($CB$2:$CB$2500,$W$2:$W$2500,$A1248)+SUMIFS($CA$2:$CA$2500,$X$2:$X$2500,$A1248)))</f>
      </c>
      <c r="BY1248" t="str">
        <f>IF($Y1248="","",INDEX($AH$2:$AH$2000,$Y1248)&amp;"")</f>
      </c>
      <c r="BZ1248" t="str">
        <f>IF($Z1248="","",INDEX($AH$2:$AH$2000,$Z1248)&amp;"")</f>
      </c>
      <c r="CA1248">
        <f>IF($Y1248="","",INDEX($BV$2:$BV$2000,$Y1248))</f>
      </c>
      <c r="CB1248">
        <f>IF($Z1248="","",INDEX($BV$2:$BV$2000,$Z1248))</f>
      </c>
    </row>
    <row r="1249">
      <c r="A1249" t="str">
        <f>IF(TRIM(INDEX(games!$A:$A,ROW()))="","",TRIM(INDEX(games!$A:$A,ROW())))</f>
      </c>
      <c r="B1249">
        <f>IF(OR($A1249="",INDEX(games!$B:$B,ROW())=""),"",INDEX(games!$B:$B,ROW()))</f>
      </c>
      <c r="C1249" t="str">
        <f>IF(OR($A1249="",INDEX(games!$C:$C,ROW())=""),"",INDEX(games!$C:$C,ROW()))</f>
      </c>
      <c r="D1249">
        <f>IF($A1249="","",COUNTIF($W$2:$W$2500,$A1249)+COUNTIF($X$2:$X$2500,$A1249))</f>
      </c>
      <c r="E1249">
        <f>IF($A1249="","",IFERROR(MATCH($C1249,$R$2:$R$5,0),0))</f>
      </c>
      <c r="F1249">
        <f>IF($A1249="","",MOD(ROW(),34))</f>
      </c>
      <c r="G1249">
        <f>IF($A1249="",NA(),IF($C1249="Action",$B1249,NA()))</f>
      </c>
      <c r="H1249">
        <f>IF($A1249="",NA(),IF($C1249="Action",1+$F1249*0.023,NA()))</f>
      </c>
      <c r="I1249">
        <f>IF($A1249="",NA(),IF($C1249="Strategy",$B1249,NA()))</f>
      </c>
      <c r="J1249">
        <f>IF($A1249="",NA(),IF($C1249="Strategy",2+$F1249*0.023,NA()))</f>
      </c>
      <c r="K1249">
        <f>IF($A1249="",NA(),IF($C1249="Deckbuilder",$B1249,NA()))</f>
      </c>
      <c r="L1249">
        <f>IF($A1249="",NA(),IF($C1249="Deckbuilder",3+$F1249*0.023,NA()))</f>
      </c>
      <c r="M1249">
        <f>IF($A1249="",NA(),IF($C1249="Traditional",$B1249,NA()))</f>
      </c>
      <c r="N1249">
        <f>IF($A1249="",NA(),IF($C1249="Traditional",4+$F1249*0.023,NA()))</f>
      </c>
      <c r="O1249">
        <f>IF($A1249="","",$D1249+ROW()/1000000)</f>
      </c>
      <c r="P1249" t="str">
        <f>IF(OR($A1249="",INDEX(games!$H:$H,ROW())=""),"",INDEX(games!$H:$H,ROW()))</f>
      </c>
      <c r="Q1249">
        <f>IF(OR($A1249="",$P1249&lt;&gt;"Yes"),"",$D1249+ROW()/1000000)</f>
      </c>
      <c r="T1249">
        <f>IF($Y1249="","",INDEX($B$2:$B$2000,$Y1249))</f>
      </c>
      <c r="U1249">
        <f>IF($Z1249="","",INDEX($B$2:$B$2000,$Z1249))</f>
      </c>
      <c r="V1249">
        <f>IF(OR($T1249="",$U1249=""),"",$U1249-$T1249)</f>
      </c>
      <c r="W1249" t="str">
        <f>IF(TRIM(INDEX(connections!$A:$A,ROW()))="","",TRIM(INDEX(connections!$A:$A,ROW())))</f>
      </c>
      <c r="X1249" t="str">
        <f>IF($W1249="","",TRIM(INDEX(connections!$B:$B,ROW())))</f>
      </c>
      <c r="Y1249">
        <f>IF($W1249="","",IFERROR(MATCH($W1249,$A$2:$A$2000,0),""))</f>
      </c>
      <c r="Z1249">
        <f>IF($X1249="","",IFERROR(MATCH($X1249,$A$2:$A$2000,0),""))</f>
      </c>
      <c r="AA1249" t="str">
        <f>IF($Y1249="","",INDEX($P$2:$P$2000,$Y1249))</f>
      </c>
      <c r="AB1249" t="str">
        <f>IF($Z1249="","",INDEX($P$2:$P$2000,$Z1249))</f>
      </c>
      <c r="AC1249">
        <f>IF(AND($AA1249="Yes",$AB1249="Yes"),1,"")</f>
      </c>
      <c r="AD1249">
        <f>IF(OR($Y1249="",$Z1249=""),"",IF(INDEX($C$2:$C$2000,$Y1249)=INDEX($C$2:$C$2000,$Z1249),0,1))</f>
      </c>
      <c r="AE1249">
        <f>IF($AC1249&lt;&gt;1,"",IF(AND(INDEX($AG$2:$AG$2000,$Y1249)=1,INDEX($AG$2:$AG$2000,$Z1249)=1),1,""))</f>
      </c>
      <c r="AG1249">
        <f>IF($A1249="","",COUNTIFS($W$2:$W$2500,$A1249,$AB$2:$AB$2500,"Yes")+COUNTIFS($X$2:$X$2500,$A1249,$AA$2:$AA$2500,"Yes"))</f>
      </c>
      <c r="AH1249" t="str">
        <f>IF(OR($P1249&lt;&gt;"Yes",N($AG1249)=0),"",IF(AND($AG1249=1,COUNTIFS($W$2:$W$2500,$A1249,$AE$2:$AE$2500,1)+COUNTIFS($X$2:$X$2500,$A1249,$AE$2:$AE$2500,1)&gt;0),"","Yes"))</f>
      </c>
      <c r="AI1249">
        <f>IF($AH1249="Yes",$AG1249,"")</f>
      </c>
      <c r="AJ1249">
        <f>IF($AI1249="","",$AI1249+ROW()/1000000)</f>
      </c>
      <c r="AK1249">
        <f>IF(OR($A1249="",$P1249="Yes",N($AG1249)=0),"",$AG1249+ROW()/1000000)</f>
      </c>
      <c r="AL1249" t="str">
        <f>IF($A1249="","",INDEX(games!$J:$J,ROW())&amp;"")</f>
      </c>
      <c r="AM1249">
        <f>IF($A1249="","",SUMPRODUCT($AO1249:$BD1249,'Map Analysis'!$AP$2^{0,1,2,3,4,5,6,7,8,9,10,11,12,13,14,15}))</f>
      </c>
      <c r="AN1249">
        <f>IF($A1249="","",$AM1249+ROW()/10000000)</f>
      </c>
      <c r="AO1249">
        <f>IF($A1249="","",COUNTIF($W$2:$W$2500,$A1249))</f>
      </c>
      <c r="AP1249">
        <f>IF($A1249="","",SUMIFS($BF$2:$BF$2500,$W$2:$W$2500,$A1249))</f>
      </c>
      <c r="AQ1249">
        <f>IF($A1249="","",SUMIFS($BG$2:$BG$2500,$W$2:$W$2500,$A1249))</f>
      </c>
      <c r="AR1249">
        <f>IF($A1249="","",SUMIFS($BH$2:$BH$2500,$W$2:$W$2500,$A1249))</f>
      </c>
      <c r="AS1249">
        <f>IF($A1249="","",SUMIFS($BI$2:$BI$2500,$W$2:$W$2500,$A1249))</f>
      </c>
      <c r="AT1249">
        <f>IF($A1249="","",SUMIFS($BJ$2:$BJ$2500,$W$2:$W$2500,$A1249))</f>
      </c>
      <c r="AU1249">
        <f>IF($A1249="","",SUMIFS($BK$2:$BK$2500,$W$2:$W$2500,$A1249))</f>
      </c>
      <c r="AV1249">
        <f>IF($A1249="","",SUMIFS($BL$2:$BL$2500,$W$2:$W$2500,$A1249))</f>
      </c>
      <c r="AW1249">
        <f>IF($A1249="","",SUMIFS($BM$2:$BM$2500,$W$2:$W$2500,$A1249))</f>
      </c>
      <c r="AX1249">
        <f>IF($A1249="","",SUMIFS($BN$2:$BN$2500,$W$2:$W$2500,$A1249))</f>
      </c>
      <c r="AY1249">
        <f>IF($A1249="","",SUMIFS($BO$2:$BO$2500,$W$2:$W$2500,$A1249))</f>
      </c>
      <c r="AZ1249">
        <f>IF($A1249="","",SUMIFS($BP$2:$BP$2500,$W$2:$W$2500,$A1249))</f>
      </c>
      <c r="BA1249">
        <f>IF($A1249="","",SUMIFS($BQ$2:$BQ$2500,$W$2:$W$2500,$A1249))</f>
      </c>
      <c r="BB1249">
        <f>IF($A1249="","",SUMIFS($BR$2:$BR$2500,$W$2:$W$2500,$A1249))</f>
      </c>
      <c r="BC1249">
        <f>IF($A1249="","",SUMIFS($BS$2:$BS$2500,$W$2:$W$2500,$A1249))</f>
      </c>
      <c r="BD1249">
        <f>IF($A1249="","",SUMIFS($BT$2:$BT$2500,$W$2:$W$2500,$A1249))</f>
      </c>
      <c r="BF1249">
        <f>IF($Z1249="","",INDEX($AO$2:$AO$2000,$Z1249))</f>
      </c>
      <c r="BG1249">
        <f>IF($Z1249="","",INDEX($AP$2:$AP$2000,$Z1249))</f>
      </c>
      <c r="BH1249">
        <f>IF($Z1249="","",INDEX($AQ$2:$AQ$2000,$Z1249))</f>
      </c>
      <c r="BI1249">
        <f>IF($Z1249="","",INDEX($AR$2:$AR$2000,$Z1249))</f>
      </c>
      <c r="BJ1249">
        <f>IF($Z1249="","",INDEX($AS$2:$AS$2000,$Z1249))</f>
      </c>
      <c r="BK1249">
        <f>IF($Z1249="","",INDEX($AT$2:$AT$2000,$Z1249))</f>
      </c>
      <c r="BL1249">
        <f>IF($Z1249="","",INDEX($AU$2:$AU$2000,$Z1249))</f>
      </c>
      <c r="BM1249">
        <f>IF($Z1249="","",INDEX($AV$2:$AV$2000,$Z1249))</f>
      </c>
      <c r="BN1249">
        <f>IF($Z1249="","",INDEX($AW$2:$AW$2000,$Z1249))</f>
      </c>
      <c r="BO1249">
        <f>IF($Z1249="","",INDEX($AX$2:$AX$2000,$Z1249))</f>
      </c>
      <c r="BP1249">
        <f>IF($Z1249="","",INDEX($AY$2:$AY$2000,$Z1249))</f>
      </c>
      <c r="BQ1249">
        <f>IF($Z1249="","",INDEX($AZ$2:$AZ$2000,$Z1249))</f>
      </c>
      <c r="BR1249">
        <f>IF($Z1249="","",INDEX($BA$2:$BA$2000,$Z1249))</f>
      </c>
      <c r="BS1249">
        <f>IF($Z1249="","",INDEX($BB$2:$BB$2000,$Z1249))</f>
      </c>
      <c r="BT1249">
        <f>IF($Z1249="","",INDEX($BC$2:$BC$2000,$Z1249))</f>
      </c>
      <c r="BV1249">
        <f>IF(OR($A1249="",$P1249&lt;&gt;"Yes",$AH1249="Yes"),"",1+N($AG1249))</f>
      </c>
      <c r="BW1249">
        <f>IF($A1249="","",COUNTIFS($W$2:$W$2500,$A1249,$BZ$2:$BZ$2500,"Yes")+COUNTIFS($X$2:$X$2500,$A1249,$BY$2:$BY$2500,"Yes"))</f>
      </c>
      <c r="BX1249">
        <f>IF(OR($A1249="",$P1249="Yes"),"",IF(N($BW1249)=0,0,1+SUMIFS($CB$2:$CB$2500,$W$2:$W$2500,$A1249)+SUMIFS($CA$2:$CA$2500,$X$2:$X$2500,$A1249)))</f>
      </c>
      <c r="BY1249" t="str">
        <f>IF($Y1249="","",INDEX($AH$2:$AH$2000,$Y1249)&amp;"")</f>
      </c>
      <c r="BZ1249" t="str">
        <f>IF($Z1249="","",INDEX($AH$2:$AH$2000,$Z1249)&amp;"")</f>
      </c>
      <c r="CA1249">
        <f>IF($Y1249="","",INDEX($BV$2:$BV$2000,$Y1249))</f>
      </c>
      <c r="CB1249">
        <f>IF($Z1249="","",INDEX($BV$2:$BV$2000,$Z1249))</f>
      </c>
    </row>
    <row r="1250">
      <c r="A1250" t="str">
        <f>IF(TRIM(INDEX(games!$A:$A,ROW()))="","",TRIM(INDEX(games!$A:$A,ROW())))</f>
      </c>
      <c r="B1250">
        <f>IF(OR($A1250="",INDEX(games!$B:$B,ROW())=""),"",INDEX(games!$B:$B,ROW()))</f>
      </c>
      <c r="C1250" t="str">
        <f>IF(OR($A1250="",INDEX(games!$C:$C,ROW())=""),"",INDEX(games!$C:$C,ROW()))</f>
      </c>
      <c r="D1250">
        <f>IF($A1250="","",COUNTIF($W$2:$W$2500,$A1250)+COUNTIF($X$2:$X$2500,$A1250))</f>
      </c>
      <c r="E1250">
        <f>IF($A1250="","",IFERROR(MATCH($C1250,$R$2:$R$5,0),0))</f>
      </c>
      <c r="F1250">
        <f>IF($A1250="","",MOD(ROW(),34))</f>
      </c>
      <c r="G1250">
        <f>IF($A1250="",NA(),IF($C1250="Action",$B1250,NA()))</f>
      </c>
      <c r="H1250">
        <f>IF($A1250="",NA(),IF($C1250="Action",1+$F1250*0.023,NA()))</f>
      </c>
      <c r="I1250">
        <f>IF($A1250="",NA(),IF($C1250="Strategy",$B1250,NA()))</f>
      </c>
      <c r="J1250">
        <f>IF($A1250="",NA(),IF($C1250="Strategy",2+$F1250*0.023,NA()))</f>
      </c>
      <c r="K1250">
        <f>IF($A1250="",NA(),IF($C1250="Deckbuilder",$B1250,NA()))</f>
      </c>
      <c r="L1250">
        <f>IF($A1250="",NA(),IF($C1250="Deckbuilder",3+$F1250*0.023,NA()))</f>
      </c>
      <c r="M1250">
        <f>IF($A1250="",NA(),IF($C1250="Traditional",$B1250,NA()))</f>
      </c>
      <c r="N1250">
        <f>IF($A1250="",NA(),IF($C1250="Traditional",4+$F1250*0.023,NA()))</f>
      </c>
      <c r="O1250">
        <f>IF($A1250="","",$D1250+ROW()/1000000)</f>
      </c>
      <c r="P1250" t="str">
        <f>IF(OR($A1250="",INDEX(games!$H:$H,ROW())=""),"",INDEX(games!$H:$H,ROW()))</f>
      </c>
      <c r="Q1250">
        <f>IF(OR($A1250="",$P1250&lt;&gt;"Yes"),"",$D1250+ROW()/1000000)</f>
      </c>
      <c r="T1250">
        <f>IF($Y1250="","",INDEX($B$2:$B$2000,$Y1250))</f>
      </c>
      <c r="U1250">
        <f>IF($Z1250="","",INDEX($B$2:$B$2000,$Z1250))</f>
      </c>
      <c r="V1250">
        <f>IF(OR($T1250="",$U1250=""),"",$U1250-$T1250)</f>
      </c>
      <c r="W1250" t="str">
        <f>IF(TRIM(INDEX(connections!$A:$A,ROW()))="","",TRIM(INDEX(connections!$A:$A,ROW())))</f>
      </c>
      <c r="X1250" t="str">
        <f>IF($W1250="","",TRIM(INDEX(connections!$B:$B,ROW())))</f>
      </c>
      <c r="Y1250">
        <f>IF($W1250="","",IFERROR(MATCH($W1250,$A$2:$A$2000,0),""))</f>
      </c>
      <c r="Z1250">
        <f>IF($X1250="","",IFERROR(MATCH($X1250,$A$2:$A$2000,0),""))</f>
      </c>
      <c r="AA1250" t="str">
        <f>IF($Y1250="","",INDEX($P$2:$P$2000,$Y1250))</f>
      </c>
      <c r="AB1250" t="str">
        <f>IF($Z1250="","",INDEX($P$2:$P$2000,$Z1250))</f>
      </c>
      <c r="AC1250">
        <f>IF(AND($AA1250="Yes",$AB1250="Yes"),1,"")</f>
      </c>
      <c r="AD1250">
        <f>IF(OR($Y1250="",$Z1250=""),"",IF(INDEX($C$2:$C$2000,$Y1250)=INDEX($C$2:$C$2000,$Z1250),0,1))</f>
      </c>
      <c r="AE1250">
        <f>IF($AC1250&lt;&gt;1,"",IF(AND(INDEX($AG$2:$AG$2000,$Y1250)=1,INDEX($AG$2:$AG$2000,$Z1250)=1),1,""))</f>
      </c>
      <c r="AG1250">
        <f>IF($A1250="","",COUNTIFS($W$2:$W$2500,$A1250,$AB$2:$AB$2500,"Yes")+COUNTIFS($X$2:$X$2500,$A1250,$AA$2:$AA$2500,"Yes"))</f>
      </c>
      <c r="AH1250" t="str">
        <f>IF(OR($P1250&lt;&gt;"Yes",N($AG1250)=0),"",IF(AND($AG1250=1,COUNTIFS($W$2:$W$2500,$A1250,$AE$2:$AE$2500,1)+COUNTIFS($X$2:$X$2500,$A1250,$AE$2:$AE$2500,1)&gt;0),"","Yes"))</f>
      </c>
      <c r="AI1250">
        <f>IF($AH1250="Yes",$AG1250,"")</f>
      </c>
      <c r="AJ1250">
        <f>IF($AI1250="","",$AI1250+ROW()/1000000)</f>
      </c>
      <c r="AK1250">
        <f>IF(OR($A1250="",$P1250="Yes",N($AG1250)=0),"",$AG1250+ROW()/1000000)</f>
      </c>
      <c r="AL1250" t="str">
        <f>IF($A1250="","",INDEX(games!$J:$J,ROW())&amp;"")</f>
      </c>
      <c r="AM1250">
        <f>IF($A1250="","",SUMPRODUCT($AO1250:$BD1250,'Map Analysis'!$AP$2^{0,1,2,3,4,5,6,7,8,9,10,11,12,13,14,15}))</f>
      </c>
      <c r="AN1250">
        <f>IF($A1250="","",$AM1250+ROW()/10000000)</f>
      </c>
      <c r="AO1250">
        <f>IF($A1250="","",COUNTIF($W$2:$W$2500,$A1250))</f>
      </c>
      <c r="AP1250">
        <f>IF($A1250="","",SUMIFS($BF$2:$BF$2500,$W$2:$W$2500,$A1250))</f>
      </c>
      <c r="AQ1250">
        <f>IF($A1250="","",SUMIFS($BG$2:$BG$2500,$W$2:$W$2500,$A1250))</f>
      </c>
      <c r="AR1250">
        <f>IF($A1250="","",SUMIFS($BH$2:$BH$2500,$W$2:$W$2500,$A1250))</f>
      </c>
      <c r="AS1250">
        <f>IF($A1250="","",SUMIFS($BI$2:$BI$2500,$W$2:$W$2500,$A1250))</f>
      </c>
      <c r="AT1250">
        <f>IF($A1250="","",SUMIFS($BJ$2:$BJ$2500,$W$2:$W$2500,$A1250))</f>
      </c>
      <c r="AU1250">
        <f>IF($A1250="","",SUMIFS($BK$2:$BK$2500,$W$2:$W$2500,$A1250))</f>
      </c>
      <c r="AV1250">
        <f>IF($A1250="","",SUMIFS($BL$2:$BL$2500,$W$2:$W$2500,$A1250))</f>
      </c>
      <c r="AW1250">
        <f>IF($A1250="","",SUMIFS($BM$2:$BM$2500,$W$2:$W$2500,$A1250))</f>
      </c>
      <c r="AX1250">
        <f>IF($A1250="","",SUMIFS($BN$2:$BN$2500,$W$2:$W$2500,$A1250))</f>
      </c>
      <c r="AY1250">
        <f>IF($A1250="","",SUMIFS($BO$2:$BO$2500,$W$2:$W$2500,$A1250))</f>
      </c>
      <c r="AZ1250">
        <f>IF($A1250="","",SUMIFS($BP$2:$BP$2500,$W$2:$W$2500,$A1250))</f>
      </c>
      <c r="BA1250">
        <f>IF($A1250="","",SUMIFS($BQ$2:$BQ$2500,$W$2:$W$2500,$A1250))</f>
      </c>
      <c r="BB1250">
        <f>IF($A1250="","",SUMIFS($BR$2:$BR$2500,$W$2:$W$2500,$A1250))</f>
      </c>
      <c r="BC1250">
        <f>IF($A1250="","",SUMIFS($BS$2:$BS$2500,$W$2:$W$2500,$A1250))</f>
      </c>
      <c r="BD1250">
        <f>IF($A1250="","",SUMIFS($BT$2:$BT$2500,$W$2:$W$2500,$A1250))</f>
      </c>
      <c r="BF1250">
        <f>IF($Z1250="","",INDEX($AO$2:$AO$2000,$Z1250))</f>
      </c>
      <c r="BG1250">
        <f>IF($Z1250="","",INDEX($AP$2:$AP$2000,$Z1250))</f>
      </c>
      <c r="BH1250">
        <f>IF($Z1250="","",INDEX($AQ$2:$AQ$2000,$Z1250))</f>
      </c>
      <c r="BI1250">
        <f>IF($Z1250="","",INDEX($AR$2:$AR$2000,$Z1250))</f>
      </c>
      <c r="BJ1250">
        <f>IF($Z1250="","",INDEX($AS$2:$AS$2000,$Z1250))</f>
      </c>
      <c r="BK1250">
        <f>IF($Z1250="","",INDEX($AT$2:$AT$2000,$Z1250))</f>
      </c>
      <c r="BL1250">
        <f>IF($Z1250="","",INDEX($AU$2:$AU$2000,$Z1250))</f>
      </c>
      <c r="BM1250">
        <f>IF($Z1250="","",INDEX($AV$2:$AV$2000,$Z1250))</f>
      </c>
      <c r="BN1250">
        <f>IF($Z1250="","",INDEX($AW$2:$AW$2000,$Z1250))</f>
      </c>
      <c r="BO1250">
        <f>IF($Z1250="","",INDEX($AX$2:$AX$2000,$Z1250))</f>
      </c>
      <c r="BP1250">
        <f>IF($Z1250="","",INDEX($AY$2:$AY$2000,$Z1250))</f>
      </c>
      <c r="BQ1250">
        <f>IF($Z1250="","",INDEX($AZ$2:$AZ$2000,$Z1250))</f>
      </c>
      <c r="BR1250">
        <f>IF($Z1250="","",INDEX($BA$2:$BA$2000,$Z1250))</f>
      </c>
      <c r="BS1250">
        <f>IF($Z1250="","",INDEX($BB$2:$BB$2000,$Z1250))</f>
      </c>
      <c r="BT1250">
        <f>IF($Z1250="","",INDEX($BC$2:$BC$2000,$Z1250))</f>
      </c>
      <c r="BV1250">
        <f>IF(OR($A1250="",$P1250&lt;&gt;"Yes",$AH1250="Yes"),"",1+N($AG1250))</f>
      </c>
      <c r="BW1250">
        <f>IF($A1250="","",COUNTIFS($W$2:$W$2500,$A1250,$BZ$2:$BZ$2500,"Yes")+COUNTIFS($X$2:$X$2500,$A1250,$BY$2:$BY$2500,"Yes"))</f>
      </c>
      <c r="BX1250">
        <f>IF(OR($A1250="",$P1250="Yes"),"",IF(N($BW1250)=0,0,1+SUMIFS($CB$2:$CB$2500,$W$2:$W$2500,$A1250)+SUMIFS($CA$2:$CA$2500,$X$2:$X$2500,$A1250)))</f>
      </c>
      <c r="BY1250" t="str">
        <f>IF($Y1250="","",INDEX($AH$2:$AH$2000,$Y1250)&amp;"")</f>
      </c>
      <c r="BZ1250" t="str">
        <f>IF($Z1250="","",INDEX($AH$2:$AH$2000,$Z1250)&amp;"")</f>
      </c>
      <c r="CA1250">
        <f>IF($Y1250="","",INDEX($BV$2:$BV$2000,$Y1250))</f>
      </c>
      <c r="CB1250">
        <f>IF($Z1250="","",INDEX($BV$2:$BV$2000,$Z1250))</f>
      </c>
    </row>
    <row r="1251">
      <c r="A1251" t="str">
        <f>IF(TRIM(INDEX(games!$A:$A,ROW()))="","",TRIM(INDEX(games!$A:$A,ROW())))</f>
      </c>
      <c r="B1251">
        <f>IF(OR($A1251="",INDEX(games!$B:$B,ROW())=""),"",INDEX(games!$B:$B,ROW()))</f>
      </c>
      <c r="C1251" t="str">
        <f>IF(OR($A1251="",INDEX(games!$C:$C,ROW())=""),"",INDEX(games!$C:$C,ROW()))</f>
      </c>
      <c r="D1251">
        <f>IF($A1251="","",COUNTIF($W$2:$W$2500,$A1251)+COUNTIF($X$2:$X$2500,$A1251))</f>
      </c>
      <c r="E1251">
        <f>IF($A1251="","",IFERROR(MATCH($C1251,$R$2:$R$5,0),0))</f>
      </c>
      <c r="F1251">
        <f>IF($A1251="","",MOD(ROW(),34))</f>
      </c>
      <c r="G1251">
        <f>IF($A1251="",NA(),IF($C1251="Action",$B1251,NA()))</f>
      </c>
      <c r="H1251">
        <f>IF($A1251="",NA(),IF($C1251="Action",1+$F1251*0.023,NA()))</f>
      </c>
      <c r="I1251">
        <f>IF($A1251="",NA(),IF($C1251="Strategy",$B1251,NA()))</f>
      </c>
      <c r="J1251">
        <f>IF($A1251="",NA(),IF($C1251="Strategy",2+$F1251*0.023,NA()))</f>
      </c>
      <c r="K1251">
        <f>IF($A1251="",NA(),IF($C1251="Deckbuilder",$B1251,NA()))</f>
      </c>
      <c r="L1251">
        <f>IF($A1251="",NA(),IF($C1251="Deckbuilder",3+$F1251*0.023,NA()))</f>
      </c>
      <c r="M1251">
        <f>IF($A1251="",NA(),IF($C1251="Traditional",$B1251,NA()))</f>
      </c>
      <c r="N1251">
        <f>IF($A1251="",NA(),IF($C1251="Traditional",4+$F1251*0.023,NA()))</f>
      </c>
      <c r="O1251">
        <f>IF($A1251="","",$D1251+ROW()/1000000)</f>
      </c>
      <c r="P1251" t="str">
        <f>IF(OR($A1251="",INDEX(games!$H:$H,ROW())=""),"",INDEX(games!$H:$H,ROW()))</f>
      </c>
      <c r="Q1251">
        <f>IF(OR($A1251="",$P1251&lt;&gt;"Yes"),"",$D1251+ROW()/1000000)</f>
      </c>
      <c r="T1251">
        <f>IF($Y1251="","",INDEX($B$2:$B$2000,$Y1251))</f>
      </c>
      <c r="U1251">
        <f>IF($Z1251="","",INDEX($B$2:$B$2000,$Z1251))</f>
      </c>
      <c r="V1251">
        <f>IF(OR($T1251="",$U1251=""),"",$U1251-$T1251)</f>
      </c>
      <c r="W1251" t="str">
        <f>IF(TRIM(INDEX(connections!$A:$A,ROW()))="","",TRIM(INDEX(connections!$A:$A,ROW())))</f>
      </c>
      <c r="X1251" t="str">
        <f>IF($W1251="","",TRIM(INDEX(connections!$B:$B,ROW())))</f>
      </c>
      <c r="Y1251">
        <f>IF($W1251="","",IFERROR(MATCH($W1251,$A$2:$A$2000,0),""))</f>
      </c>
      <c r="Z1251">
        <f>IF($X1251="","",IFERROR(MATCH($X1251,$A$2:$A$2000,0),""))</f>
      </c>
      <c r="AA1251" t="str">
        <f>IF($Y1251="","",INDEX($P$2:$P$2000,$Y1251))</f>
      </c>
      <c r="AB1251" t="str">
        <f>IF($Z1251="","",INDEX($P$2:$P$2000,$Z1251))</f>
      </c>
      <c r="AC1251">
        <f>IF(AND($AA1251="Yes",$AB1251="Yes"),1,"")</f>
      </c>
      <c r="AD1251">
        <f>IF(OR($Y1251="",$Z1251=""),"",IF(INDEX($C$2:$C$2000,$Y1251)=INDEX($C$2:$C$2000,$Z1251),0,1))</f>
      </c>
      <c r="AE1251">
        <f>IF($AC1251&lt;&gt;1,"",IF(AND(INDEX($AG$2:$AG$2000,$Y1251)=1,INDEX($AG$2:$AG$2000,$Z1251)=1),1,""))</f>
      </c>
      <c r="AG1251">
        <f>IF($A1251="","",COUNTIFS($W$2:$W$2500,$A1251,$AB$2:$AB$2500,"Yes")+COUNTIFS($X$2:$X$2500,$A1251,$AA$2:$AA$2500,"Yes"))</f>
      </c>
      <c r="AH1251" t="str">
        <f>IF(OR($P1251&lt;&gt;"Yes",N($AG1251)=0),"",IF(AND($AG1251=1,COUNTIFS($W$2:$W$2500,$A1251,$AE$2:$AE$2500,1)+COUNTIFS($X$2:$X$2500,$A1251,$AE$2:$AE$2500,1)&gt;0),"","Yes"))</f>
      </c>
      <c r="AI1251">
        <f>IF($AH1251="Yes",$AG1251,"")</f>
      </c>
      <c r="AJ1251">
        <f>IF($AI1251="","",$AI1251+ROW()/1000000)</f>
      </c>
      <c r="AK1251">
        <f>IF(OR($A1251="",$P1251="Yes",N($AG1251)=0),"",$AG1251+ROW()/1000000)</f>
      </c>
      <c r="AL1251" t="str">
        <f>IF($A1251="","",INDEX(games!$J:$J,ROW())&amp;"")</f>
      </c>
      <c r="AM1251">
        <f>IF($A1251="","",SUMPRODUCT($AO1251:$BD1251,'Map Analysis'!$AP$2^{0,1,2,3,4,5,6,7,8,9,10,11,12,13,14,15}))</f>
      </c>
      <c r="AN1251">
        <f>IF($A1251="","",$AM1251+ROW()/10000000)</f>
      </c>
      <c r="AO1251">
        <f>IF($A1251="","",COUNTIF($W$2:$W$2500,$A1251))</f>
      </c>
      <c r="AP1251">
        <f>IF($A1251="","",SUMIFS($BF$2:$BF$2500,$W$2:$W$2500,$A1251))</f>
      </c>
      <c r="AQ1251">
        <f>IF($A1251="","",SUMIFS($BG$2:$BG$2500,$W$2:$W$2500,$A1251))</f>
      </c>
      <c r="AR1251">
        <f>IF($A1251="","",SUMIFS($BH$2:$BH$2500,$W$2:$W$2500,$A1251))</f>
      </c>
      <c r="AS1251">
        <f>IF($A1251="","",SUMIFS($BI$2:$BI$2500,$W$2:$W$2500,$A1251))</f>
      </c>
      <c r="AT1251">
        <f>IF($A1251="","",SUMIFS($BJ$2:$BJ$2500,$W$2:$W$2500,$A1251))</f>
      </c>
      <c r="AU1251">
        <f>IF($A1251="","",SUMIFS($BK$2:$BK$2500,$W$2:$W$2500,$A1251))</f>
      </c>
      <c r="AV1251">
        <f>IF($A1251="","",SUMIFS($BL$2:$BL$2500,$W$2:$W$2500,$A1251))</f>
      </c>
      <c r="AW1251">
        <f>IF($A1251="","",SUMIFS($BM$2:$BM$2500,$W$2:$W$2500,$A1251))</f>
      </c>
      <c r="AX1251">
        <f>IF($A1251="","",SUMIFS($BN$2:$BN$2500,$W$2:$W$2500,$A1251))</f>
      </c>
      <c r="AY1251">
        <f>IF($A1251="","",SUMIFS($BO$2:$BO$2500,$W$2:$W$2500,$A1251))</f>
      </c>
      <c r="AZ1251">
        <f>IF($A1251="","",SUMIFS($BP$2:$BP$2500,$W$2:$W$2500,$A1251))</f>
      </c>
      <c r="BA1251">
        <f>IF($A1251="","",SUMIFS($BQ$2:$BQ$2500,$W$2:$W$2500,$A1251))</f>
      </c>
      <c r="BB1251">
        <f>IF($A1251="","",SUMIFS($BR$2:$BR$2500,$W$2:$W$2500,$A1251))</f>
      </c>
      <c r="BC1251">
        <f>IF($A1251="","",SUMIFS($BS$2:$BS$2500,$W$2:$W$2500,$A1251))</f>
      </c>
      <c r="BD1251">
        <f>IF($A1251="","",SUMIFS($BT$2:$BT$2500,$W$2:$W$2500,$A1251))</f>
      </c>
      <c r="BF1251">
        <f>IF($Z1251="","",INDEX($AO$2:$AO$2000,$Z1251))</f>
      </c>
      <c r="BG1251">
        <f>IF($Z1251="","",INDEX($AP$2:$AP$2000,$Z1251))</f>
      </c>
      <c r="BH1251">
        <f>IF($Z1251="","",INDEX($AQ$2:$AQ$2000,$Z1251))</f>
      </c>
      <c r="BI1251">
        <f>IF($Z1251="","",INDEX($AR$2:$AR$2000,$Z1251))</f>
      </c>
      <c r="BJ1251">
        <f>IF($Z1251="","",INDEX($AS$2:$AS$2000,$Z1251))</f>
      </c>
      <c r="BK1251">
        <f>IF($Z1251="","",INDEX($AT$2:$AT$2000,$Z1251))</f>
      </c>
      <c r="BL1251">
        <f>IF($Z1251="","",INDEX($AU$2:$AU$2000,$Z1251))</f>
      </c>
      <c r="BM1251">
        <f>IF($Z1251="","",INDEX($AV$2:$AV$2000,$Z1251))</f>
      </c>
      <c r="BN1251">
        <f>IF($Z1251="","",INDEX($AW$2:$AW$2000,$Z1251))</f>
      </c>
      <c r="BO1251">
        <f>IF($Z1251="","",INDEX($AX$2:$AX$2000,$Z1251))</f>
      </c>
      <c r="BP1251">
        <f>IF($Z1251="","",INDEX($AY$2:$AY$2000,$Z1251))</f>
      </c>
      <c r="BQ1251">
        <f>IF($Z1251="","",INDEX($AZ$2:$AZ$2000,$Z1251))</f>
      </c>
      <c r="BR1251">
        <f>IF($Z1251="","",INDEX($BA$2:$BA$2000,$Z1251))</f>
      </c>
      <c r="BS1251">
        <f>IF($Z1251="","",INDEX($BB$2:$BB$2000,$Z1251))</f>
      </c>
      <c r="BT1251">
        <f>IF($Z1251="","",INDEX($BC$2:$BC$2000,$Z1251))</f>
      </c>
      <c r="BV1251">
        <f>IF(OR($A1251="",$P1251&lt;&gt;"Yes",$AH1251="Yes"),"",1+N($AG1251))</f>
      </c>
      <c r="BW1251">
        <f>IF($A1251="","",COUNTIFS($W$2:$W$2500,$A1251,$BZ$2:$BZ$2500,"Yes")+COUNTIFS($X$2:$X$2500,$A1251,$BY$2:$BY$2500,"Yes"))</f>
      </c>
      <c r="BX1251">
        <f>IF(OR($A1251="",$P1251="Yes"),"",IF(N($BW1251)=0,0,1+SUMIFS($CB$2:$CB$2500,$W$2:$W$2500,$A1251)+SUMIFS($CA$2:$CA$2500,$X$2:$X$2500,$A1251)))</f>
      </c>
      <c r="BY1251" t="str">
        <f>IF($Y1251="","",INDEX($AH$2:$AH$2000,$Y1251)&amp;"")</f>
      </c>
      <c r="BZ1251" t="str">
        <f>IF($Z1251="","",INDEX($AH$2:$AH$2000,$Z1251)&amp;"")</f>
      </c>
      <c r="CA1251">
        <f>IF($Y1251="","",INDEX($BV$2:$BV$2000,$Y1251))</f>
      </c>
      <c r="CB1251">
        <f>IF($Z1251="","",INDEX($BV$2:$BV$2000,$Z1251))</f>
      </c>
    </row>
    <row r="1252">
      <c r="A1252" t="str">
        <f>IF(TRIM(INDEX(games!$A:$A,ROW()))="","",TRIM(INDEX(games!$A:$A,ROW())))</f>
      </c>
      <c r="B1252">
        <f>IF(OR($A1252="",INDEX(games!$B:$B,ROW())=""),"",INDEX(games!$B:$B,ROW()))</f>
      </c>
      <c r="C1252" t="str">
        <f>IF(OR($A1252="",INDEX(games!$C:$C,ROW())=""),"",INDEX(games!$C:$C,ROW()))</f>
      </c>
      <c r="D1252">
        <f>IF($A1252="","",COUNTIF($W$2:$W$2500,$A1252)+COUNTIF($X$2:$X$2500,$A1252))</f>
      </c>
      <c r="E1252">
        <f>IF($A1252="","",IFERROR(MATCH($C1252,$R$2:$R$5,0),0))</f>
      </c>
      <c r="F1252">
        <f>IF($A1252="","",MOD(ROW(),34))</f>
      </c>
      <c r="G1252">
        <f>IF($A1252="",NA(),IF($C1252="Action",$B1252,NA()))</f>
      </c>
      <c r="H1252">
        <f>IF($A1252="",NA(),IF($C1252="Action",1+$F1252*0.023,NA()))</f>
      </c>
      <c r="I1252">
        <f>IF($A1252="",NA(),IF($C1252="Strategy",$B1252,NA()))</f>
      </c>
      <c r="J1252">
        <f>IF($A1252="",NA(),IF($C1252="Strategy",2+$F1252*0.023,NA()))</f>
      </c>
      <c r="K1252">
        <f>IF($A1252="",NA(),IF($C1252="Deckbuilder",$B1252,NA()))</f>
      </c>
      <c r="L1252">
        <f>IF($A1252="",NA(),IF($C1252="Deckbuilder",3+$F1252*0.023,NA()))</f>
      </c>
      <c r="M1252">
        <f>IF($A1252="",NA(),IF($C1252="Traditional",$B1252,NA()))</f>
      </c>
      <c r="N1252">
        <f>IF($A1252="",NA(),IF($C1252="Traditional",4+$F1252*0.023,NA()))</f>
      </c>
      <c r="O1252">
        <f>IF($A1252="","",$D1252+ROW()/1000000)</f>
      </c>
      <c r="P1252" t="str">
        <f>IF(OR($A1252="",INDEX(games!$H:$H,ROW())=""),"",INDEX(games!$H:$H,ROW()))</f>
      </c>
      <c r="Q1252">
        <f>IF(OR($A1252="",$P1252&lt;&gt;"Yes"),"",$D1252+ROW()/1000000)</f>
      </c>
      <c r="T1252">
        <f>IF($Y1252="","",INDEX($B$2:$B$2000,$Y1252))</f>
      </c>
      <c r="U1252">
        <f>IF($Z1252="","",INDEX($B$2:$B$2000,$Z1252))</f>
      </c>
      <c r="V1252">
        <f>IF(OR($T1252="",$U1252=""),"",$U1252-$T1252)</f>
      </c>
      <c r="W1252" t="str">
        <f>IF(TRIM(INDEX(connections!$A:$A,ROW()))="","",TRIM(INDEX(connections!$A:$A,ROW())))</f>
      </c>
      <c r="X1252" t="str">
        <f>IF($W1252="","",TRIM(INDEX(connections!$B:$B,ROW())))</f>
      </c>
      <c r="Y1252">
        <f>IF($W1252="","",IFERROR(MATCH($W1252,$A$2:$A$2000,0),""))</f>
      </c>
      <c r="Z1252">
        <f>IF($X1252="","",IFERROR(MATCH($X1252,$A$2:$A$2000,0),""))</f>
      </c>
      <c r="AA1252" t="str">
        <f>IF($Y1252="","",INDEX($P$2:$P$2000,$Y1252))</f>
      </c>
      <c r="AB1252" t="str">
        <f>IF($Z1252="","",INDEX($P$2:$P$2000,$Z1252))</f>
      </c>
      <c r="AC1252">
        <f>IF(AND($AA1252="Yes",$AB1252="Yes"),1,"")</f>
      </c>
      <c r="AD1252">
        <f>IF(OR($Y1252="",$Z1252=""),"",IF(INDEX($C$2:$C$2000,$Y1252)=INDEX($C$2:$C$2000,$Z1252),0,1))</f>
      </c>
      <c r="AE1252">
        <f>IF($AC1252&lt;&gt;1,"",IF(AND(INDEX($AG$2:$AG$2000,$Y1252)=1,INDEX($AG$2:$AG$2000,$Z1252)=1),1,""))</f>
      </c>
      <c r="AG1252">
        <f>IF($A1252="","",COUNTIFS($W$2:$W$2500,$A1252,$AB$2:$AB$2500,"Yes")+COUNTIFS($X$2:$X$2500,$A1252,$AA$2:$AA$2500,"Yes"))</f>
      </c>
      <c r="AH1252" t="str">
        <f>IF(OR($P1252&lt;&gt;"Yes",N($AG1252)=0),"",IF(AND($AG1252=1,COUNTIFS($W$2:$W$2500,$A1252,$AE$2:$AE$2500,1)+COUNTIFS($X$2:$X$2500,$A1252,$AE$2:$AE$2500,1)&gt;0),"","Yes"))</f>
      </c>
      <c r="AI1252">
        <f>IF($AH1252="Yes",$AG1252,"")</f>
      </c>
      <c r="AJ1252">
        <f>IF($AI1252="","",$AI1252+ROW()/1000000)</f>
      </c>
      <c r="AK1252">
        <f>IF(OR($A1252="",$P1252="Yes",N($AG1252)=0),"",$AG1252+ROW()/1000000)</f>
      </c>
      <c r="AL1252" t="str">
        <f>IF($A1252="","",INDEX(games!$J:$J,ROW())&amp;"")</f>
      </c>
      <c r="AM1252">
        <f>IF($A1252="","",SUMPRODUCT($AO1252:$BD1252,'Map Analysis'!$AP$2^{0,1,2,3,4,5,6,7,8,9,10,11,12,13,14,15}))</f>
      </c>
      <c r="AN1252">
        <f>IF($A1252="","",$AM1252+ROW()/10000000)</f>
      </c>
      <c r="AO1252">
        <f>IF($A1252="","",COUNTIF($W$2:$W$2500,$A1252))</f>
      </c>
      <c r="AP1252">
        <f>IF($A1252="","",SUMIFS($BF$2:$BF$2500,$W$2:$W$2500,$A1252))</f>
      </c>
      <c r="AQ1252">
        <f>IF($A1252="","",SUMIFS($BG$2:$BG$2500,$W$2:$W$2500,$A1252))</f>
      </c>
      <c r="AR1252">
        <f>IF($A1252="","",SUMIFS($BH$2:$BH$2500,$W$2:$W$2500,$A1252))</f>
      </c>
      <c r="AS1252">
        <f>IF($A1252="","",SUMIFS($BI$2:$BI$2500,$W$2:$W$2500,$A1252))</f>
      </c>
      <c r="AT1252">
        <f>IF($A1252="","",SUMIFS($BJ$2:$BJ$2500,$W$2:$W$2500,$A1252))</f>
      </c>
      <c r="AU1252">
        <f>IF($A1252="","",SUMIFS($BK$2:$BK$2500,$W$2:$W$2500,$A1252))</f>
      </c>
      <c r="AV1252">
        <f>IF($A1252="","",SUMIFS($BL$2:$BL$2500,$W$2:$W$2500,$A1252))</f>
      </c>
      <c r="AW1252">
        <f>IF($A1252="","",SUMIFS($BM$2:$BM$2500,$W$2:$W$2500,$A1252))</f>
      </c>
      <c r="AX1252">
        <f>IF($A1252="","",SUMIFS($BN$2:$BN$2500,$W$2:$W$2500,$A1252))</f>
      </c>
      <c r="AY1252">
        <f>IF($A1252="","",SUMIFS($BO$2:$BO$2500,$W$2:$W$2500,$A1252))</f>
      </c>
      <c r="AZ1252">
        <f>IF($A1252="","",SUMIFS($BP$2:$BP$2500,$W$2:$W$2500,$A1252))</f>
      </c>
      <c r="BA1252">
        <f>IF($A1252="","",SUMIFS($BQ$2:$BQ$2500,$W$2:$W$2500,$A1252))</f>
      </c>
      <c r="BB1252">
        <f>IF($A1252="","",SUMIFS($BR$2:$BR$2500,$W$2:$W$2500,$A1252))</f>
      </c>
      <c r="BC1252">
        <f>IF($A1252="","",SUMIFS($BS$2:$BS$2500,$W$2:$W$2500,$A1252))</f>
      </c>
      <c r="BD1252">
        <f>IF($A1252="","",SUMIFS($BT$2:$BT$2500,$W$2:$W$2500,$A1252))</f>
      </c>
      <c r="BF1252">
        <f>IF($Z1252="","",INDEX($AO$2:$AO$2000,$Z1252))</f>
      </c>
      <c r="BG1252">
        <f>IF($Z1252="","",INDEX($AP$2:$AP$2000,$Z1252))</f>
      </c>
      <c r="BH1252">
        <f>IF($Z1252="","",INDEX($AQ$2:$AQ$2000,$Z1252))</f>
      </c>
      <c r="BI1252">
        <f>IF($Z1252="","",INDEX($AR$2:$AR$2000,$Z1252))</f>
      </c>
      <c r="BJ1252">
        <f>IF($Z1252="","",INDEX($AS$2:$AS$2000,$Z1252))</f>
      </c>
      <c r="BK1252">
        <f>IF($Z1252="","",INDEX($AT$2:$AT$2000,$Z1252))</f>
      </c>
      <c r="BL1252">
        <f>IF($Z1252="","",INDEX($AU$2:$AU$2000,$Z1252))</f>
      </c>
      <c r="BM1252">
        <f>IF($Z1252="","",INDEX($AV$2:$AV$2000,$Z1252))</f>
      </c>
      <c r="BN1252">
        <f>IF($Z1252="","",INDEX($AW$2:$AW$2000,$Z1252))</f>
      </c>
      <c r="BO1252">
        <f>IF($Z1252="","",INDEX($AX$2:$AX$2000,$Z1252))</f>
      </c>
      <c r="BP1252">
        <f>IF($Z1252="","",INDEX($AY$2:$AY$2000,$Z1252))</f>
      </c>
      <c r="BQ1252">
        <f>IF($Z1252="","",INDEX($AZ$2:$AZ$2000,$Z1252))</f>
      </c>
      <c r="BR1252">
        <f>IF($Z1252="","",INDEX($BA$2:$BA$2000,$Z1252))</f>
      </c>
      <c r="BS1252">
        <f>IF($Z1252="","",INDEX($BB$2:$BB$2000,$Z1252))</f>
      </c>
      <c r="BT1252">
        <f>IF($Z1252="","",INDEX($BC$2:$BC$2000,$Z1252))</f>
      </c>
      <c r="BV1252">
        <f>IF(OR($A1252="",$P1252&lt;&gt;"Yes",$AH1252="Yes"),"",1+N($AG1252))</f>
      </c>
      <c r="BW1252">
        <f>IF($A1252="","",COUNTIFS($W$2:$W$2500,$A1252,$BZ$2:$BZ$2500,"Yes")+COUNTIFS($X$2:$X$2500,$A1252,$BY$2:$BY$2500,"Yes"))</f>
      </c>
      <c r="BX1252">
        <f>IF(OR($A1252="",$P1252="Yes"),"",IF(N($BW1252)=0,0,1+SUMIFS($CB$2:$CB$2500,$W$2:$W$2500,$A1252)+SUMIFS($CA$2:$CA$2500,$X$2:$X$2500,$A1252)))</f>
      </c>
      <c r="BY1252" t="str">
        <f>IF($Y1252="","",INDEX($AH$2:$AH$2000,$Y1252)&amp;"")</f>
      </c>
      <c r="BZ1252" t="str">
        <f>IF($Z1252="","",INDEX($AH$2:$AH$2000,$Z1252)&amp;"")</f>
      </c>
      <c r="CA1252">
        <f>IF($Y1252="","",INDEX($BV$2:$BV$2000,$Y1252))</f>
      </c>
      <c r="CB1252">
        <f>IF($Z1252="","",INDEX($BV$2:$BV$2000,$Z1252))</f>
      </c>
    </row>
    <row r="1253">
      <c r="A1253" t="str">
        <f>IF(TRIM(INDEX(games!$A:$A,ROW()))="","",TRIM(INDEX(games!$A:$A,ROW())))</f>
      </c>
      <c r="B1253">
        <f>IF(OR($A1253="",INDEX(games!$B:$B,ROW())=""),"",INDEX(games!$B:$B,ROW()))</f>
      </c>
      <c r="C1253" t="str">
        <f>IF(OR($A1253="",INDEX(games!$C:$C,ROW())=""),"",INDEX(games!$C:$C,ROW()))</f>
      </c>
      <c r="D1253">
        <f>IF($A1253="","",COUNTIF($W$2:$W$2500,$A1253)+COUNTIF($X$2:$X$2500,$A1253))</f>
      </c>
      <c r="E1253">
        <f>IF($A1253="","",IFERROR(MATCH($C1253,$R$2:$R$5,0),0))</f>
      </c>
      <c r="F1253">
        <f>IF($A1253="","",MOD(ROW(),34))</f>
      </c>
      <c r="G1253">
        <f>IF($A1253="",NA(),IF($C1253="Action",$B1253,NA()))</f>
      </c>
      <c r="H1253">
        <f>IF($A1253="",NA(),IF($C1253="Action",1+$F1253*0.023,NA()))</f>
      </c>
      <c r="I1253">
        <f>IF($A1253="",NA(),IF($C1253="Strategy",$B1253,NA()))</f>
      </c>
      <c r="J1253">
        <f>IF($A1253="",NA(),IF($C1253="Strategy",2+$F1253*0.023,NA()))</f>
      </c>
      <c r="K1253">
        <f>IF($A1253="",NA(),IF($C1253="Deckbuilder",$B1253,NA()))</f>
      </c>
      <c r="L1253">
        <f>IF($A1253="",NA(),IF($C1253="Deckbuilder",3+$F1253*0.023,NA()))</f>
      </c>
      <c r="M1253">
        <f>IF($A1253="",NA(),IF($C1253="Traditional",$B1253,NA()))</f>
      </c>
      <c r="N1253">
        <f>IF($A1253="",NA(),IF($C1253="Traditional",4+$F1253*0.023,NA()))</f>
      </c>
      <c r="O1253">
        <f>IF($A1253="","",$D1253+ROW()/1000000)</f>
      </c>
      <c r="P1253" t="str">
        <f>IF(OR($A1253="",INDEX(games!$H:$H,ROW())=""),"",INDEX(games!$H:$H,ROW()))</f>
      </c>
      <c r="Q1253">
        <f>IF(OR($A1253="",$P1253&lt;&gt;"Yes"),"",$D1253+ROW()/1000000)</f>
      </c>
      <c r="T1253">
        <f>IF($Y1253="","",INDEX($B$2:$B$2000,$Y1253))</f>
      </c>
      <c r="U1253">
        <f>IF($Z1253="","",INDEX($B$2:$B$2000,$Z1253))</f>
      </c>
      <c r="V1253">
        <f>IF(OR($T1253="",$U1253=""),"",$U1253-$T1253)</f>
      </c>
      <c r="W1253" t="str">
        <f>IF(TRIM(INDEX(connections!$A:$A,ROW()))="","",TRIM(INDEX(connections!$A:$A,ROW())))</f>
      </c>
      <c r="X1253" t="str">
        <f>IF($W1253="","",TRIM(INDEX(connections!$B:$B,ROW())))</f>
      </c>
      <c r="Y1253">
        <f>IF($W1253="","",IFERROR(MATCH($W1253,$A$2:$A$2000,0),""))</f>
      </c>
      <c r="Z1253">
        <f>IF($X1253="","",IFERROR(MATCH($X1253,$A$2:$A$2000,0),""))</f>
      </c>
      <c r="AA1253" t="str">
        <f>IF($Y1253="","",INDEX($P$2:$P$2000,$Y1253))</f>
      </c>
      <c r="AB1253" t="str">
        <f>IF($Z1253="","",INDEX($P$2:$P$2000,$Z1253))</f>
      </c>
      <c r="AC1253">
        <f>IF(AND($AA1253="Yes",$AB1253="Yes"),1,"")</f>
      </c>
      <c r="AD1253">
        <f>IF(OR($Y1253="",$Z1253=""),"",IF(INDEX($C$2:$C$2000,$Y1253)=INDEX($C$2:$C$2000,$Z1253),0,1))</f>
      </c>
      <c r="AE1253">
        <f>IF($AC1253&lt;&gt;1,"",IF(AND(INDEX($AG$2:$AG$2000,$Y1253)=1,INDEX($AG$2:$AG$2000,$Z1253)=1),1,""))</f>
      </c>
      <c r="AG1253">
        <f>IF($A1253="","",COUNTIFS($W$2:$W$2500,$A1253,$AB$2:$AB$2500,"Yes")+COUNTIFS($X$2:$X$2500,$A1253,$AA$2:$AA$2500,"Yes"))</f>
      </c>
      <c r="AH1253" t="str">
        <f>IF(OR($P1253&lt;&gt;"Yes",N($AG1253)=0),"",IF(AND($AG1253=1,COUNTIFS($W$2:$W$2500,$A1253,$AE$2:$AE$2500,1)+COUNTIFS($X$2:$X$2500,$A1253,$AE$2:$AE$2500,1)&gt;0),"","Yes"))</f>
      </c>
      <c r="AI1253">
        <f>IF($AH1253="Yes",$AG1253,"")</f>
      </c>
      <c r="AJ1253">
        <f>IF($AI1253="","",$AI1253+ROW()/1000000)</f>
      </c>
      <c r="AK1253">
        <f>IF(OR($A1253="",$P1253="Yes",N($AG1253)=0),"",$AG1253+ROW()/1000000)</f>
      </c>
      <c r="AL1253" t="str">
        <f>IF($A1253="","",INDEX(games!$J:$J,ROW())&amp;"")</f>
      </c>
      <c r="AM1253">
        <f>IF($A1253="","",SUMPRODUCT($AO1253:$BD1253,'Map Analysis'!$AP$2^{0,1,2,3,4,5,6,7,8,9,10,11,12,13,14,15}))</f>
      </c>
      <c r="AN1253">
        <f>IF($A1253="","",$AM1253+ROW()/10000000)</f>
      </c>
      <c r="AO1253">
        <f>IF($A1253="","",COUNTIF($W$2:$W$2500,$A1253))</f>
      </c>
      <c r="AP1253">
        <f>IF($A1253="","",SUMIFS($BF$2:$BF$2500,$W$2:$W$2500,$A1253))</f>
      </c>
      <c r="AQ1253">
        <f>IF($A1253="","",SUMIFS($BG$2:$BG$2500,$W$2:$W$2500,$A1253))</f>
      </c>
      <c r="AR1253">
        <f>IF($A1253="","",SUMIFS($BH$2:$BH$2500,$W$2:$W$2500,$A1253))</f>
      </c>
      <c r="AS1253">
        <f>IF($A1253="","",SUMIFS($BI$2:$BI$2500,$W$2:$W$2500,$A1253))</f>
      </c>
      <c r="AT1253">
        <f>IF($A1253="","",SUMIFS($BJ$2:$BJ$2500,$W$2:$W$2500,$A1253))</f>
      </c>
      <c r="AU1253">
        <f>IF($A1253="","",SUMIFS($BK$2:$BK$2500,$W$2:$W$2500,$A1253))</f>
      </c>
      <c r="AV1253">
        <f>IF($A1253="","",SUMIFS($BL$2:$BL$2500,$W$2:$W$2500,$A1253))</f>
      </c>
      <c r="AW1253">
        <f>IF($A1253="","",SUMIFS($BM$2:$BM$2500,$W$2:$W$2500,$A1253))</f>
      </c>
      <c r="AX1253">
        <f>IF($A1253="","",SUMIFS($BN$2:$BN$2500,$W$2:$W$2500,$A1253))</f>
      </c>
      <c r="AY1253">
        <f>IF($A1253="","",SUMIFS($BO$2:$BO$2500,$W$2:$W$2500,$A1253))</f>
      </c>
      <c r="AZ1253">
        <f>IF($A1253="","",SUMIFS($BP$2:$BP$2500,$W$2:$W$2500,$A1253))</f>
      </c>
      <c r="BA1253">
        <f>IF($A1253="","",SUMIFS($BQ$2:$BQ$2500,$W$2:$W$2500,$A1253))</f>
      </c>
      <c r="BB1253">
        <f>IF($A1253="","",SUMIFS($BR$2:$BR$2500,$W$2:$W$2500,$A1253))</f>
      </c>
      <c r="BC1253">
        <f>IF($A1253="","",SUMIFS($BS$2:$BS$2500,$W$2:$W$2500,$A1253))</f>
      </c>
      <c r="BD1253">
        <f>IF($A1253="","",SUMIFS($BT$2:$BT$2500,$W$2:$W$2500,$A1253))</f>
      </c>
      <c r="BF1253">
        <f>IF($Z1253="","",INDEX($AO$2:$AO$2000,$Z1253))</f>
      </c>
      <c r="BG1253">
        <f>IF($Z1253="","",INDEX($AP$2:$AP$2000,$Z1253))</f>
      </c>
      <c r="BH1253">
        <f>IF($Z1253="","",INDEX($AQ$2:$AQ$2000,$Z1253))</f>
      </c>
      <c r="BI1253">
        <f>IF($Z1253="","",INDEX($AR$2:$AR$2000,$Z1253))</f>
      </c>
      <c r="BJ1253">
        <f>IF($Z1253="","",INDEX($AS$2:$AS$2000,$Z1253))</f>
      </c>
      <c r="BK1253">
        <f>IF($Z1253="","",INDEX($AT$2:$AT$2000,$Z1253))</f>
      </c>
      <c r="BL1253">
        <f>IF($Z1253="","",INDEX($AU$2:$AU$2000,$Z1253))</f>
      </c>
      <c r="BM1253">
        <f>IF($Z1253="","",INDEX($AV$2:$AV$2000,$Z1253))</f>
      </c>
      <c r="BN1253">
        <f>IF($Z1253="","",INDEX($AW$2:$AW$2000,$Z1253))</f>
      </c>
      <c r="BO1253">
        <f>IF($Z1253="","",INDEX($AX$2:$AX$2000,$Z1253))</f>
      </c>
      <c r="BP1253">
        <f>IF($Z1253="","",INDEX($AY$2:$AY$2000,$Z1253))</f>
      </c>
      <c r="BQ1253">
        <f>IF($Z1253="","",INDEX($AZ$2:$AZ$2000,$Z1253))</f>
      </c>
      <c r="BR1253">
        <f>IF($Z1253="","",INDEX($BA$2:$BA$2000,$Z1253))</f>
      </c>
      <c r="BS1253">
        <f>IF($Z1253="","",INDEX($BB$2:$BB$2000,$Z1253))</f>
      </c>
      <c r="BT1253">
        <f>IF($Z1253="","",INDEX($BC$2:$BC$2000,$Z1253))</f>
      </c>
      <c r="BV1253">
        <f>IF(OR($A1253="",$P1253&lt;&gt;"Yes",$AH1253="Yes"),"",1+N($AG1253))</f>
      </c>
      <c r="BW1253">
        <f>IF($A1253="","",COUNTIFS($W$2:$W$2500,$A1253,$BZ$2:$BZ$2500,"Yes")+COUNTIFS($X$2:$X$2500,$A1253,$BY$2:$BY$2500,"Yes"))</f>
      </c>
      <c r="BX1253">
        <f>IF(OR($A1253="",$P1253="Yes"),"",IF(N($BW1253)=0,0,1+SUMIFS($CB$2:$CB$2500,$W$2:$W$2500,$A1253)+SUMIFS($CA$2:$CA$2500,$X$2:$X$2500,$A1253)))</f>
      </c>
      <c r="BY1253" t="str">
        <f>IF($Y1253="","",INDEX($AH$2:$AH$2000,$Y1253)&amp;"")</f>
      </c>
      <c r="BZ1253" t="str">
        <f>IF($Z1253="","",INDEX($AH$2:$AH$2000,$Z1253)&amp;"")</f>
      </c>
      <c r="CA1253">
        <f>IF($Y1253="","",INDEX($BV$2:$BV$2000,$Y1253))</f>
      </c>
      <c r="CB1253">
        <f>IF($Z1253="","",INDEX($BV$2:$BV$2000,$Z1253))</f>
      </c>
    </row>
    <row r="1254">
      <c r="A1254" t="str">
        <f>IF(TRIM(INDEX(games!$A:$A,ROW()))="","",TRIM(INDEX(games!$A:$A,ROW())))</f>
      </c>
      <c r="B1254">
        <f>IF(OR($A1254="",INDEX(games!$B:$B,ROW())=""),"",INDEX(games!$B:$B,ROW()))</f>
      </c>
      <c r="C1254" t="str">
        <f>IF(OR($A1254="",INDEX(games!$C:$C,ROW())=""),"",INDEX(games!$C:$C,ROW()))</f>
      </c>
      <c r="D1254">
        <f>IF($A1254="","",COUNTIF($W$2:$W$2500,$A1254)+COUNTIF($X$2:$X$2500,$A1254))</f>
      </c>
      <c r="E1254">
        <f>IF($A1254="","",IFERROR(MATCH($C1254,$R$2:$R$5,0),0))</f>
      </c>
      <c r="F1254">
        <f>IF($A1254="","",MOD(ROW(),34))</f>
      </c>
      <c r="G1254">
        <f>IF($A1254="",NA(),IF($C1254="Action",$B1254,NA()))</f>
      </c>
      <c r="H1254">
        <f>IF($A1254="",NA(),IF($C1254="Action",1+$F1254*0.023,NA()))</f>
      </c>
      <c r="I1254">
        <f>IF($A1254="",NA(),IF($C1254="Strategy",$B1254,NA()))</f>
      </c>
      <c r="J1254">
        <f>IF($A1254="",NA(),IF($C1254="Strategy",2+$F1254*0.023,NA()))</f>
      </c>
      <c r="K1254">
        <f>IF($A1254="",NA(),IF($C1254="Deckbuilder",$B1254,NA()))</f>
      </c>
      <c r="L1254">
        <f>IF($A1254="",NA(),IF($C1254="Deckbuilder",3+$F1254*0.023,NA()))</f>
      </c>
      <c r="M1254">
        <f>IF($A1254="",NA(),IF($C1254="Traditional",$B1254,NA()))</f>
      </c>
      <c r="N1254">
        <f>IF($A1254="",NA(),IF($C1254="Traditional",4+$F1254*0.023,NA()))</f>
      </c>
      <c r="O1254">
        <f>IF($A1254="","",$D1254+ROW()/1000000)</f>
      </c>
      <c r="P1254" t="str">
        <f>IF(OR($A1254="",INDEX(games!$H:$H,ROW())=""),"",INDEX(games!$H:$H,ROW()))</f>
      </c>
      <c r="Q1254">
        <f>IF(OR($A1254="",$P1254&lt;&gt;"Yes"),"",$D1254+ROW()/1000000)</f>
      </c>
      <c r="T1254">
        <f>IF($Y1254="","",INDEX($B$2:$B$2000,$Y1254))</f>
      </c>
      <c r="U1254">
        <f>IF($Z1254="","",INDEX($B$2:$B$2000,$Z1254))</f>
      </c>
      <c r="V1254">
        <f>IF(OR($T1254="",$U1254=""),"",$U1254-$T1254)</f>
      </c>
      <c r="W1254" t="str">
        <f>IF(TRIM(INDEX(connections!$A:$A,ROW()))="","",TRIM(INDEX(connections!$A:$A,ROW())))</f>
      </c>
      <c r="X1254" t="str">
        <f>IF($W1254="","",TRIM(INDEX(connections!$B:$B,ROW())))</f>
      </c>
      <c r="Y1254">
        <f>IF($W1254="","",IFERROR(MATCH($W1254,$A$2:$A$2000,0),""))</f>
      </c>
      <c r="Z1254">
        <f>IF($X1254="","",IFERROR(MATCH($X1254,$A$2:$A$2000,0),""))</f>
      </c>
      <c r="AA1254" t="str">
        <f>IF($Y1254="","",INDEX($P$2:$P$2000,$Y1254))</f>
      </c>
      <c r="AB1254" t="str">
        <f>IF($Z1254="","",INDEX($P$2:$P$2000,$Z1254))</f>
      </c>
      <c r="AC1254">
        <f>IF(AND($AA1254="Yes",$AB1254="Yes"),1,"")</f>
      </c>
      <c r="AD1254">
        <f>IF(OR($Y1254="",$Z1254=""),"",IF(INDEX($C$2:$C$2000,$Y1254)=INDEX($C$2:$C$2000,$Z1254),0,1))</f>
      </c>
      <c r="AE1254">
        <f>IF($AC1254&lt;&gt;1,"",IF(AND(INDEX($AG$2:$AG$2000,$Y1254)=1,INDEX($AG$2:$AG$2000,$Z1254)=1),1,""))</f>
      </c>
      <c r="AG1254">
        <f>IF($A1254="","",COUNTIFS($W$2:$W$2500,$A1254,$AB$2:$AB$2500,"Yes")+COUNTIFS($X$2:$X$2500,$A1254,$AA$2:$AA$2500,"Yes"))</f>
      </c>
      <c r="AH1254" t="str">
        <f>IF(OR($P1254&lt;&gt;"Yes",N($AG1254)=0),"",IF(AND($AG1254=1,COUNTIFS($W$2:$W$2500,$A1254,$AE$2:$AE$2500,1)+COUNTIFS($X$2:$X$2500,$A1254,$AE$2:$AE$2500,1)&gt;0),"","Yes"))</f>
      </c>
      <c r="AI1254">
        <f>IF($AH1254="Yes",$AG1254,"")</f>
      </c>
      <c r="AJ1254">
        <f>IF($AI1254="","",$AI1254+ROW()/1000000)</f>
      </c>
      <c r="AK1254">
        <f>IF(OR($A1254="",$P1254="Yes",N($AG1254)=0),"",$AG1254+ROW()/1000000)</f>
      </c>
      <c r="AL1254" t="str">
        <f>IF($A1254="","",INDEX(games!$J:$J,ROW())&amp;"")</f>
      </c>
      <c r="AM1254">
        <f>IF($A1254="","",SUMPRODUCT($AO1254:$BD1254,'Map Analysis'!$AP$2^{0,1,2,3,4,5,6,7,8,9,10,11,12,13,14,15}))</f>
      </c>
      <c r="AN1254">
        <f>IF($A1254="","",$AM1254+ROW()/10000000)</f>
      </c>
      <c r="AO1254">
        <f>IF($A1254="","",COUNTIF($W$2:$W$2500,$A1254))</f>
      </c>
      <c r="AP1254">
        <f>IF($A1254="","",SUMIFS($BF$2:$BF$2500,$W$2:$W$2500,$A1254))</f>
      </c>
      <c r="AQ1254">
        <f>IF($A1254="","",SUMIFS($BG$2:$BG$2500,$W$2:$W$2500,$A1254))</f>
      </c>
      <c r="AR1254">
        <f>IF($A1254="","",SUMIFS($BH$2:$BH$2500,$W$2:$W$2500,$A1254))</f>
      </c>
      <c r="AS1254">
        <f>IF($A1254="","",SUMIFS($BI$2:$BI$2500,$W$2:$W$2500,$A1254))</f>
      </c>
      <c r="AT1254">
        <f>IF($A1254="","",SUMIFS($BJ$2:$BJ$2500,$W$2:$W$2500,$A1254))</f>
      </c>
      <c r="AU1254">
        <f>IF($A1254="","",SUMIFS($BK$2:$BK$2500,$W$2:$W$2500,$A1254))</f>
      </c>
      <c r="AV1254">
        <f>IF($A1254="","",SUMIFS($BL$2:$BL$2500,$W$2:$W$2500,$A1254))</f>
      </c>
      <c r="AW1254">
        <f>IF($A1254="","",SUMIFS($BM$2:$BM$2500,$W$2:$W$2500,$A1254))</f>
      </c>
      <c r="AX1254">
        <f>IF($A1254="","",SUMIFS($BN$2:$BN$2500,$W$2:$W$2500,$A1254))</f>
      </c>
      <c r="AY1254">
        <f>IF($A1254="","",SUMIFS($BO$2:$BO$2500,$W$2:$W$2500,$A1254))</f>
      </c>
      <c r="AZ1254">
        <f>IF($A1254="","",SUMIFS($BP$2:$BP$2500,$W$2:$W$2500,$A1254))</f>
      </c>
      <c r="BA1254">
        <f>IF($A1254="","",SUMIFS($BQ$2:$BQ$2500,$W$2:$W$2500,$A1254))</f>
      </c>
      <c r="BB1254">
        <f>IF($A1254="","",SUMIFS($BR$2:$BR$2500,$W$2:$W$2500,$A1254))</f>
      </c>
      <c r="BC1254">
        <f>IF($A1254="","",SUMIFS($BS$2:$BS$2500,$W$2:$W$2500,$A1254))</f>
      </c>
      <c r="BD1254">
        <f>IF($A1254="","",SUMIFS($BT$2:$BT$2500,$W$2:$W$2500,$A1254))</f>
      </c>
      <c r="BF1254">
        <f>IF($Z1254="","",INDEX($AO$2:$AO$2000,$Z1254))</f>
      </c>
      <c r="BG1254">
        <f>IF($Z1254="","",INDEX($AP$2:$AP$2000,$Z1254))</f>
      </c>
      <c r="BH1254">
        <f>IF($Z1254="","",INDEX($AQ$2:$AQ$2000,$Z1254))</f>
      </c>
      <c r="BI1254">
        <f>IF($Z1254="","",INDEX($AR$2:$AR$2000,$Z1254))</f>
      </c>
      <c r="BJ1254">
        <f>IF($Z1254="","",INDEX($AS$2:$AS$2000,$Z1254))</f>
      </c>
      <c r="BK1254">
        <f>IF($Z1254="","",INDEX($AT$2:$AT$2000,$Z1254))</f>
      </c>
      <c r="BL1254">
        <f>IF($Z1254="","",INDEX($AU$2:$AU$2000,$Z1254))</f>
      </c>
      <c r="BM1254">
        <f>IF($Z1254="","",INDEX($AV$2:$AV$2000,$Z1254))</f>
      </c>
      <c r="BN1254">
        <f>IF($Z1254="","",INDEX($AW$2:$AW$2000,$Z1254))</f>
      </c>
      <c r="BO1254">
        <f>IF($Z1254="","",INDEX($AX$2:$AX$2000,$Z1254))</f>
      </c>
      <c r="BP1254">
        <f>IF($Z1254="","",INDEX($AY$2:$AY$2000,$Z1254))</f>
      </c>
      <c r="BQ1254">
        <f>IF($Z1254="","",INDEX($AZ$2:$AZ$2000,$Z1254))</f>
      </c>
      <c r="BR1254">
        <f>IF($Z1254="","",INDEX($BA$2:$BA$2000,$Z1254))</f>
      </c>
      <c r="BS1254">
        <f>IF($Z1254="","",INDEX($BB$2:$BB$2000,$Z1254))</f>
      </c>
      <c r="BT1254">
        <f>IF($Z1254="","",INDEX($BC$2:$BC$2000,$Z1254))</f>
      </c>
      <c r="BV1254">
        <f>IF(OR($A1254="",$P1254&lt;&gt;"Yes",$AH1254="Yes"),"",1+N($AG1254))</f>
      </c>
      <c r="BW1254">
        <f>IF($A1254="","",COUNTIFS($W$2:$W$2500,$A1254,$BZ$2:$BZ$2500,"Yes")+COUNTIFS($X$2:$X$2500,$A1254,$BY$2:$BY$2500,"Yes"))</f>
      </c>
      <c r="BX1254">
        <f>IF(OR($A1254="",$P1254="Yes"),"",IF(N($BW1254)=0,0,1+SUMIFS($CB$2:$CB$2500,$W$2:$W$2500,$A1254)+SUMIFS($CA$2:$CA$2500,$X$2:$X$2500,$A1254)))</f>
      </c>
      <c r="BY1254" t="str">
        <f>IF($Y1254="","",INDEX($AH$2:$AH$2000,$Y1254)&amp;"")</f>
      </c>
      <c r="BZ1254" t="str">
        <f>IF($Z1254="","",INDEX($AH$2:$AH$2000,$Z1254)&amp;"")</f>
      </c>
      <c r="CA1254">
        <f>IF($Y1254="","",INDEX($BV$2:$BV$2000,$Y1254))</f>
      </c>
      <c r="CB1254">
        <f>IF($Z1254="","",INDEX($BV$2:$BV$2000,$Z1254))</f>
      </c>
    </row>
    <row r="1255">
      <c r="A1255" t="str">
        <f>IF(TRIM(INDEX(games!$A:$A,ROW()))="","",TRIM(INDEX(games!$A:$A,ROW())))</f>
      </c>
      <c r="B1255">
        <f>IF(OR($A1255="",INDEX(games!$B:$B,ROW())=""),"",INDEX(games!$B:$B,ROW()))</f>
      </c>
      <c r="C1255" t="str">
        <f>IF(OR($A1255="",INDEX(games!$C:$C,ROW())=""),"",INDEX(games!$C:$C,ROW()))</f>
      </c>
      <c r="D1255">
        <f>IF($A1255="","",COUNTIF($W$2:$W$2500,$A1255)+COUNTIF($X$2:$X$2500,$A1255))</f>
      </c>
      <c r="E1255">
        <f>IF($A1255="","",IFERROR(MATCH($C1255,$R$2:$R$5,0),0))</f>
      </c>
      <c r="F1255">
        <f>IF($A1255="","",MOD(ROW(),34))</f>
      </c>
      <c r="G1255">
        <f>IF($A1255="",NA(),IF($C1255="Action",$B1255,NA()))</f>
      </c>
      <c r="H1255">
        <f>IF($A1255="",NA(),IF($C1255="Action",1+$F1255*0.023,NA()))</f>
      </c>
      <c r="I1255">
        <f>IF($A1255="",NA(),IF($C1255="Strategy",$B1255,NA()))</f>
      </c>
      <c r="J1255">
        <f>IF($A1255="",NA(),IF($C1255="Strategy",2+$F1255*0.023,NA()))</f>
      </c>
      <c r="K1255">
        <f>IF($A1255="",NA(),IF($C1255="Deckbuilder",$B1255,NA()))</f>
      </c>
      <c r="L1255">
        <f>IF($A1255="",NA(),IF($C1255="Deckbuilder",3+$F1255*0.023,NA()))</f>
      </c>
      <c r="M1255">
        <f>IF($A1255="",NA(),IF($C1255="Traditional",$B1255,NA()))</f>
      </c>
      <c r="N1255">
        <f>IF($A1255="",NA(),IF($C1255="Traditional",4+$F1255*0.023,NA()))</f>
      </c>
      <c r="O1255">
        <f>IF($A1255="","",$D1255+ROW()/1000000)</f>
      </c>
      <c r="P1255" t="str">
        <f>IF(OR($A1255="",INDEX(games!$H:$H,ROW())=""),"",INDEX(games!$H:$H,ROW()))</f>
      </c>
      <c r="Q1255">
        <f>IF(OR($A1255="",$P1255&lt;&gt;"Yes"),"",$D1255+ROW()/1000000)</f>
      </c>
      <c r="T1255">
        <f>IF($Y1255="","",INDEX($B$2:$B$2000,$Y1255))</f>
      </c>
      <c r="U1255">
        <f>IF($Z1255="","",INDEX($B$2:$B$2000,$Z1255))</f>
      </c>
      <c r="V1255">
        <f>IF(OR($T1255="",$U1255=""),"",$U1255-$T1255)</f>
      </c>
      <c r="W1255" t="str">
        <f>IF(TRIM(INDEX(connections!$A:$A,ROW()))="","",TRIM(INDEX(connections!$A:$A,ROW())))</f>
      </c>
      <c r="X1255" t="str">
        <f>IF($W1255="","",TRIM(INDEX(connections!$B:$B,ROW())))</f>
      </c>
      <c r="Y1255">
        <f>IF($W1255="","",IFERROR(MATCH($W1255,$A$2:$A$2000,0),""))</f>
      </c>
      <c r="Z1255">
        <f>IF($X1255="","",IFERROR(MATCH($X1255,$A$2:$A$2000,0),""))</f>
      </c>
      <c r="AA1255" t="str">
        <f>IF($Y1255="","",INDEX($P$2:$P$2000,$Y1255))</f>
      </c>
      <c r="AB1255" t="str">
        <f>IF($Z1255="","",INDEX($P$2:$P$2000,$Z1255))</f>
      </c>
      <c r="AC1255">
        <f>IF(AND($AA1255="Yes",$AB1255="Yes"),1,"")</f>
      </c>
      <c r="AD1255">
        <f>IF(OR($Y1255="",$Z1255=""),"",IF(INDEX($C$2:$C$2000,$Y1255)=INDEX($C$2:$C$2000,$Z1255),0,1))</f>
      </c>
      <c r="AE1255">
        <f>IF($AC1255&lt;&gt;1,"",IF(AND(INDEX($AG$2:$AG$2000,$Y1255)=1,INDEX($AG$2:$AG$2000,$Z1255)=1),1,""))</f>
      </c>
      <c r="AG1255">
        <f>IF($A1255="","",COUNTIFS($W$2:$W$2500,$A1255,$AB$2:$AB$2500,"Yes")+COUNTIFS($X$2:$X$2500,$A1255,$AA$2:$AA$2500,"Yes"))</f>
      </c>
      <c r="AH1255" t="str">
        <f>IF(OR($P1255&lt;&gt;"Yes",N($AG1255)=0),"",IF(AND($AG1255=1,COUNTIFS($W$2:$W$2500,$A1255,$AE$2:$AE$2500,1)+COUNTIFS($X$2:$X$2500,$A1255,$AE$2:$AE$2500,1)&gt;0),"","Yes"))</f>
      </c>
      <c r="AI1255">
        <f>IF($AH1255="Yes",$AG1255,"")</f>
      </c>
      <c r="AJ1255">
        <f>IF($AI1255="","",$AI1255+ROW()/1000000)</f>
      </c>
      <c r="AK1255">
        <f>IF(OR($A1255="",$P1255="Yes",N($AG1255)=0),"",$AG1255+ROW()/1000000)</f>
      </c>
      <c r="AL1255" t="str">
        <f>IF($A1255="","",INDEX(games!$J:$J,ROW())&amp;"")</f>
      </c>
      <c r="AM1255">
        <f>IF($A1255="","",SUMPRODUCT($AO1255:$BD1255,'Map Analysis'!$AP$2^{0,1,2,3,4,5,6,7,8,9,10,11,12,13,14,15}))</f>
      </c>
      <c r="AN1255">
        <f>IF($A1255="","",$AM1255+ROW()/10000000)</f>
      </c>
      <c r="AO1255">
        <f>IF($A1255="","",COUNTIF($W$2:$W$2500,$A1255))</f>
      </c>
      <c r="AP1255">
        <f>IF($A1255="","",SUMIFS($BF$2:$BF$2500,$W$2:$W$2500,$A1255))</f>
      </c>
      <c r="AQ1255">
        <f>IF($A1255="","",SUMIFS($BG$2:$BG$2500,$W$2:$W$2500,$A1255))</f>
      </c>
      <c r="AR1255">
        <f>IF($A1255="","",SUMIFS($BH$2:$BH$2500,$W$2:$W$2500,$A1255))</f>
      </c>
      <c r="AS1255">
        <f>IF($A1255="","",SUMIFS($BI$2:$BI$2500,$W$2:$W$2500,$A1255))</f>
      </c>
      <c r="AT1255">
        <f>IF($A1255="","",SUMIFS($BJ$2:$BJ$2500,$W$2:$W$2500,$A1255))</f>
      </c>
      <c r="AU1255">
        <f>IF($A1255="","",SUMIFS($BK$2:$BK$2500,$W$2:$W$2500,$A1255))</f>
      </c>
      <c r="AV1255">
        <f>IF($A1255="","",SUMIFS($BL$2:$BL$2500,$W$2:$W$2500,$A1255))</f>
      </c>
      <c r="AW1255">
        <f>IF($A1255="","",SUMIFS($BM$2:$BM$2500,$W$2:$W$2500,$A1255))</f>
      </c>
      <c r="AX1255">
        <f>IF($A1255="","",SUMIFS($BN$2:$BN$2500,$W$2:$W$2500,$A1255))</f>
      </c>
      <c r="AY1255">
        <f>IF($A1255="","",SUMIFS($BO$2:$BO$2500,$W$2:$W$2500,$A1255))</f>
      </c>
      <c r="AZ1255">
        <f>IF($A1255="","",SUMIFS($BP$2:$BP$2500,$W$2:$W$2500,$A1255))</f>
      </c>
      <c r="BA1255">
        <f>IF($A1255="","",SUMIFS($BQ$2:$BQ$2500,$W$2:$W$2500,$A1255))</f>
      </c>
      <c r="BB1255">
        <f>IF($A1255="","",SUMIFS($BR$2:$BR$2500,$W$2:$W$2500,$A1255))</f>
      </c>
      <c r="BC1255">
        <f>IF($A1255="","",SUMIFS($BS$2:$BS$2500,$W$2:$W$2500,$A1255))</f>
      </c>
      <c r="BD1255">
        <f>IF($A1255="","",SUMIFS($BT$2:$BT$2500,$W$2:$W$2500,$A1255))</f>
      </c>
      <c r="BF1255">
        <f>IF($Z1255="","",INDEX($AO$2:$AO$2000,$Z1255))</f>
      </c>
      <c r="BG1255">
        <f>IF($Z1255="","",INDEX($AP$2:$AP$2000,$Z1255))</f>
      </c>
      <c r="BH1255">
        <f>IF($Z1255="","",INDEX($AQ$2:$AQ$2000,$Z1255))</f>
      </c>
      <c r="BI1255">
        <f>IF($Z1255="","",INDEX($AR$2:$AR$2000,$Z1255))</f>
      </c>
      <c r="BJ1255">
        <f>IF($Z1255="","",INDEX($AS$2:$AS$2000,$Z1255))</f>
      </c>
      <c r="BK1255">
        <f>IF($Z1255="","",INDEX($AT$2:$AT$2000,$Z1255))</f>
      </c>
      <c r="BL1255">
        <f>IF($Z1255="","",INDEX($AU$2:$AU$2000,$Z1255))</f>
      </c>
      <c r="BM1255">
        <f>IF($Z1255="","",INDEX($AV$2:$AV$2000,$Z1255))</f>
      </c>
      <c r="BN1255">
        <f>IF($Z1255="","",INDEX($AW$2:$AW$2000,$Z1255))</f>
      </c>
      <c r="BO1255">
        <f>IF($Z1255="","",INDEX($AX$2:$AX$2000,$Z1255))</f>
      </c>
      <c r="BP1255">
        <f>IF($Z1255="","",INDEX($AY$2:$AY$2000,$Z1255))</f>
      </c>
      <c r="BQ1255">
        <f>IF($Z1255="","",INDEX($AZ$2:$AZ$2000,$Z1255))</f>
      </c>
      <c r="BR1255">
        <f>IF($Z1255="","",INDEX($BA$2:$BA$2000,$Z1255))</f>
      </c>
      <c r="BS1255">
        <f>IF($Z1255="","",INDEX($BB$2:$BB$2000,$Z1255))</f>
      </c>
      <c r="BT1255">
        <f>IF($Z1255="","",INDEX($BC$2:$BC$2000,$Z1255))</f>
      </c>
      <c r="BV1255">
        <f>IF(OR($A1255="",$P1255&lt;&gt;"Yes",$AH1255="Yes"),"",1+N($AG1255))</f>
      </c>
      <c r="BW1255">
        <f>IF($A1255="","",COUNTIFS($W$2:$W$2500,$A1255,$BZ$2:$BZ$2500,"Yes")+COUNTIFS($X$2:$X$2500,$A1255,$BY$2:$BY$2500,"Yes"))</f>
      </c>
      <c r="BX1255">
        <f>IF(OR($A1255="",$P1255="Yes"),"",IF(N($BW1255)=0,0,1+SUMIFS($CB$2:$CB$2500,$W$2:$W$2500,$A1255)+SUMIFS($CA$2:$CA$2500,$X$2:$X$2500,$A1255)))</f>
      </c>
      <c r="BY1255" t="str">
        <f>IF($Y1255="","",INDEX($AH$2:$AH$2000,$Y1255)&amp;"")</f>
      </c>
      <c r="BZ1255" t="str">
        <f>IF($Z1255="","",INDEX($AH$2:$AH$2000,$Z1255)&amp;"")</f>
      </c>
      <c r="CA1255">
        <f>IF($Y1255="","",INDEX($BV$2:$BV$2000,$Y1255))</f>
      </c>
      <c r="CB1255">
        <f>IF($Z1255="","",INDEX($BV$2:$BV$2000,$Z1255))</f>
      </c>
    </row>
    <row r="1256">
      <c r="A1256" t="str">
        <f>IF(TRIM(INDEX(games!$A:$A,ROW()))="","",TRIM(INDEX(games!$A:$A,ROW())))</f>
      </c>
      <c r="B1256">
        <f>IF(OR($A1256="",INDEX(games!$B:$B,ROW())=""),"",INDEX(games!$B:$B,ROW()))</f>
      </c>
      <c r="C1256" t="str">
        <f>IF(OR($A1256="",INDEX(games!$C:$C,ROW())=""),"",INDEX(games!$C:$C,ROW()))</f>
      </c>
      <c r="D1256">
        <f>IF($A1256="","",COUNTIF($W$2:$W$2500,$A1256)+COUNTIF($X$2:$X$2500,$A1256))</f>
      </c>
      <c r="E1256">
        <f>IF($A1256="","",IFERROR(MATCH($C1256,$R$2:$R$5,0),0))</f>
      </c>
      <c r="F1256">
        <f>IF($A1256="","",MOD(ROW(),34))</f>
      </c>
      <c r="G1256">
        <f>IF($A1256="",NA(),IF($C1256="Action",$B1256,NA()))</f>
      </c>
      <c r="H1256">
        <f>IF($A1256="",NA(),IF($C1256="Action",1+$F1256*0.023,NA()))</f>
      </c>
      <c r="I1256">
        <f>IF($A1256="",NA(),IF($C1256="Strategy",$B1256,NA()))</f>
      </c>
      <c r="J1256">
        <f>IF($A1256="",NA(),IF($C1256="Strategy",2+$F1256*0.023,NA()))</f>
      </c>
      <c r="K1256">
        <f>IF($A1256="",NA(),IF($C1256="Deckbuilder",$B1256,NA()))</f>
      </c>
      <c r="L1256">
        <f>IF($A1256="",NA(),IF($C1256="Deckbuilder",3+$F1256*0.023,NA()))</f>
      </c>
      <c r="M1256">
        <f>IF($A1256="",NA(),IF($C1256="Traditional",$B1256,NA()))</f>
      </c>
      <c r="N1256">
        <f>IF($A1256="",NA(),IF($C1256="Traditional",4+$F1256*0.023,NA()))</f>
      </c>
      <c r="O1256">
        <f>IF($A1256="","",$D1256+ROW()/1000000)</f>
      </c>
      <c r="P1256" t="str">
        <f>IF(OR($A1256="",INDEX(games!$H:$H,ROW())=""),"",INDEX(games!$H:$H,ROW()))</f>
      </c>
      <c r="Q1256">
        <f>IF(OR($A1256="",$P1256&lt;&gt;"Yes"),"",$D1256+ROW()/1000000)</f>
      </c>
      <c r="T1256">
        <f>IF($Y1256="","",INDEX($B$2:$B$2000,$Y1256))</f>
      </c>
      <c r="U1256">
        <f>IF($Z1256="","",INDEX($B$2:$B$2000,$Z1256))</f>
      </c>
      <c r="V1256">
        <f>IF(OR($T1256="",$U1256=""),"",$U1256-$T1256)</f>
      </c>
      <c r="W1256" t="str">
        <f>IF(TRIM(INDEX(connections!$A:$A,ROW()))="","",TRIM(INDEX(connections!$A:$A,ROW())))</f>
      </c>
      <c r="X1256" t="str">
        <f>IF($W1256="","",TRIM(INDEX(connections!$B:$B,ROW())))</f>
      </c>
      <c r="Y1256">
        <f>IF($W1256="","",IFERROR(MATCH($W1256,$A$2:$A$2000,0),""))</f>
      </c>
      <c r="Z1256">
        <f>IF($X1256="","",IFERROR(MATCH($X1256,$A$2:$A$2000,0),""))</f>
      </c>
      <c r="AA1256" t="str">
        <f>IF($Y1256="","",INDEX($P$2:$P$2000,$Y1256))</f>
      </c>
      <c r="AB1256" t="str">
        <f>IF($Z1256="","",INDEX($P$2:$P$2000,$Z1256))</f>
      </c>
      <c r="AC1256">
        <f>IF(AND($AA1256="Yes",$AB1256="Yes"),1,"")</f>
      </c>
      <c r="AD1256">
        <f>IF(OR($Y1256="",$Z1256=""),"",IF(INDEX($C$2:$C$2000,$Y1256)=INDEX($C$2:$C$2000,$Z1256),0,1))</f>
      </c>
      <c r="AE1256">
        <f>IF($AC1256&lt;&gt;1,"",IF(AND(INDEX($AG$2:$AG$2000,$Y1256)=1,INDEX($AG$2:$AG$2000,$Z1256)=1),1,""))</f>
      </c>
      <c r="AG1256">
        <f>IF($A1256="","",COUNTIFS($W$2:$W$2500,$A1256,$AB$2:$AB$2500,"Yes")+COUNTIFS($X$2:$X$2500,$A1256,$AA$2:$AA$2500,"Yes"))</f>
      </c>
      <c r="AH1256" t="str">
        <f>IF(OR($P1256&lt;&gt;"Yes",N($AG1256)=0),"",IF(AND($AG1256=1,COUNTIFS($W$2:$W$2500,$A1256,$AE$2:$AE$2500,1)+COUNTIFS($X$2:$X$2500,$A1256,$AE$2:$AE$2500,1)&gt;0),"","Yes"))</f>
      </c>
      <c r="AI1256">
        <f>IF($AH1256="Yes",$AG1256,"")</f>
      </c>
      <c r="AJ1256">
        <f>IF($AI1256="","",$AI1256+ROW()/1000000)</f>
      </c>
      <c r="AK1256">
        <f>IF(OR($A1256="",$P1256="Yes",N($AG1256)=0),"",$AG1256+ROW()/1000000)</f>
      </c>
      <c r="AL1256" t="str">
        <f>IF($A1256="","",INDEX(games!$J:$J,ROW())&amp;"")</f>
      </c>
      <c r="AM1256">
        <f>IF($A1256="","",SUMPRODUCT($AO1256:$BD1256,'Map Analysis'!$AP$2^{0,1,2,3,4,5,6,7,8,9,10,11,12,13,14,15}))</f>
      </c>
      <c r="AN1256">
        <f>IF($A1256="","",$AM1256+ROW()/10000000)</f>
      </c>
      <c r="AO1256">
        <f>IF($A1256="","",COUNTIF($W$2:$W$2500,$A1256))</f>
      </c>
      <c r="AP1256">
        <f>IF($A1256="","",SUMIFS($BF$2:$BF$2500,$W$2:$W$2500,$A1256))</f>
      </c>
      <c r="AQ1256">
        <f>IF($A1256="","",SUMIFS($BG$2:$BG$2500,$W$2:$W$2500,$A1256))</f>
      </c>
      <c r="AR1256">
        <f>IF($A1256="","",SUMIFS($BH$2:$BH$2500,$W$2:$W$2500,$A1256))</f>
      </c>
      <c r="AS1256">
        <f>IF($A1256="","",SUMIFS($BI$2:$BI$2500,$W$2:$W$2500,$A1256))</f>
      </c>
      <c r="AT1256">
        <f>IF($A1256="","",SUMIFS($BJ$2:$BJ$2500,$W$2:$W$2500,$A1256))</f>
      </c>
      <c r="AU1256">
        <f>IF($A1256="","",SUMIFS($BK$2:$BK$2500,$W$2:$W$2500,$A1256))</f>
      </c>
      <c r="AV1256">
        <f>IF($A1256="","",SUMIFS($BL$2:$BL$2500,$W$2:$W$2500,$A1256))</f>
      </c>
      <c r="AW1256">
        <f>IF($A1256="","",SUMIFS($BM$2:$BM$2500,$W$2:$W$2500,$A1256))</f>
      </c>
      <c r="AX1256">
        <f>IF($A1256="","",SUMIFS($BN$2:$BN$2500,$W$2:$W$2500,$A1256))</f>
      </c>
      <c r="AY1256">
        <f>IF($A1256="","",SUMIFS($BO$2:$BO$2500,$W$2:$W$2500,$A1256))</f>
      </c>
      <c r="AZ1256">
        <f>IF($A1256="","",SUMIFS($BP$2:$BP$2500,$W$2:$W$2500,$A1256))</f>
      </c>
      <c r="BA1256">
        <f>IF($A1256="","",SUMIFS($BQ$2:$BQ$2500,$W$2:$W$2500,$A1256))</f>
      </c>
      <c r="BB1256">
        <f>IF($A1256="","",SUMIFS($BR$2:$BR$2500,$W$2:$W$2500,$A1256))</f>
      </c>
      <c r="BC1256">
        <f>IF($A1256="","",SUMIFS($BS$2:$BS$2500,$W$2:$W$2500,$A1256))</f>
      </c>
      <c r="BD1256">
        <f>IF($A1256="","",SUMIFS($BT$2:$BT$2500,$W$2:$W$2500,$A1256))</f>
      </c>
      <c r="BF1256">
        <f>IF($Z1256="","",INDEX($AO$2:$AO$2000,$Z1256))</f>
      </c>
      <c r="BG1256">
        <f>IF($Z1256="","",INDEX($AP$2:$AP$2000,$Z1256))</f>
      </c>
      <c r="BH1256">
        <f>IF($Z1256="","",INDEX($AQ$2:$AQ$2000,$Z1256))</f>
      </c>
      <c r="BI1256">
        <f>IF($Z1256="","",INDEX($AR$2:$AR$2000,$Z1256))</f>
      </c>
      <c r="BJ1256">
        <f>IF($Z1256="","",INDEX($AS$2:$AS$2000,$Z1256))</f>
      </c>
      <c r="BK1256">
        <f>IF($Z1256="","",INDEX($AT$2:$AT$2000,$Z1256))</f>
      </c>
      <c r="BL1256">
        <f>IF($Z1256="","",INDEX($AU$2:$AU$2000,$Z1256))</f>
      </c>
      <c r="BM1256">
        <f>IF($Z1256="","",INDEX($AV$2:$AV$2000,$Z1256))</f>
      </c>
      <c r="BN1256">
        <f>IF($Z1256="","",INDEX($AW$2:$AW$2000,$Z1256))</f>
      </c>
      <c r="BO1256">
        <f>IF($Z1256="","",INDEX($AX$2:$AX$2000,$Z1256))</f>
      </c>
      <c r="BP1256">
        <f>IF($Z1256="","",INDEX($AY$2:$AY$2000,$Z1256))</f>
      </c>
      <c r="BQ1256">
        <f>IF($Z1256="","",INDEX($AZ$2:$AZ$2000,$Z1256))</f>
      </c>
      <c r="BR1256">
        <f>IF($Z1256="","",INDEX($BA$2:$BA$2000,$Z1256))</f>
      </c>
      <c r="BS1256">
        <f>IF($Z1256="","",INDEX($BB$2:$BB$2000,$Z1256))</f>
      </c>
      <c r="BT1256">
        <f>IF($Z1256="","",INDEX($BC$2:$BC$2000,$Z1256))</f>
      </c>
      <c r="BV1256">
        <f>IF(OR($A1256="",$P1256&lt;&gt;"Yes",$AH1256="Yes"),"",1+N($AG1256))</f>
      </c>
      <c r="BW1256">
        <f>IF($A1256="","",COUNTIFS($W$2:$W$2500,$A1256,$BZ$2:$BZ$2500,"Yes")+COUNTIFS($X$2:$X$2500,$A1256,$BY$2:$BY$2500,"Yes"))</f>
      </c>
      <c r="BX1256">
        <f>IF(OR($A1256="",$P1256="Yes"),"",IF(N($BW1256)=0,0,1+SUMIFS($CB$2:$CB$2500,$W$2:$W$2500,$A1256)+SUMIFS($CA$2:$CA$2500,$X$2:$X$2500,$A1256)))</f>
      </c>
      <c r="BY1256" t="str">
        <f>IF($Y1256="","",INDEX($AH$2:$AH$2000,$Y1256)&amp;"")</f>
      </c>
      <c r="BZ1256" t="str">
        <f>IF($Z1256="","",INDEX($AH$2:$AH$2000,$Z1256)&amp;"")</f>
      </c>
      <c r="CA1256">
        <f>IF($Y1256="","",INDEX($BV$2:$BV$2000,$Y1256))</f>
      </c>
      <c r="CB1256">
        <f>IF($Z1256="","",INDEX($BV$2:$BV$2000,$Z1256))</f>
      </c>
    </row>
    <row r="1257">
      <c r="A1257" t="str">
        <f>IF(TRIM(INDEX(games!$A:$A,ROW()))="","",TRIM(INDEX(games!$A:$A,ROW())))</f>
      </c>
      <c r="B1257">
        <f>IF(OR($A1257="",INDEX(games!$B:$B,ROW())=""),"",INDEX(games!$B:$B,ROW()))</f>
      </c>
      <c r="C1257" t="str">
        <f>IF(OR($A1257="",INDEX(games!$C:$C,ROW())=""),"",INDEX(games!$C:$C,ROW()))</f>
      </c>
      <c r="D1257">
        <f>IF($A1257="","",COUNTIF($W$2:$W$2500,$A1257)+COUNTIF($X$2:$X$2500,$A1257))</f>
      </c>
      <c r="E1257">
        <f>IF($A1257="","",IFERROR(MATCH($C1257,$R$2:$R$5,0),0))</f>
      </c>
      <c r="F1257">
        <f>IF($A1257="","",MOD(ROW(),34))</f>
      </c>
      <c r="G1257">
        <f>IF($A1257="",NA(),IF($C1257="Action",$B1257,NA()))</f>
      </c>
      <c r="H1257">
        <f>IF($A1257="",NA(),IF($C1257="Action",1+$F1257*0.023,NA()))</f>
      </c>
      <c r="I1257">
        <f>IF($A1257="",NA(),IF($C1257="Strategy",$B1257,NA()))</f>
      </c>
      <c r="J1257">
        <f>IF($A1257="",NA(),IF($C1257="Strategy",2+$F1257*0.023,NA()))</f>
      </c>
      <c r="K1257">
        <f>IF($A1257="",NA(),IF($C1257="Deckbuilder",$B1257,NA()))</f>
      </c>
      <c r="L1257">
        <f>IF($A1257="",NA(),IF($C1257="Deckbuilder",3+$F1257*0.023,NA()))</f>
      </c>
      <c r="M1257">
        <f>IF($A1257="",NA(),IF($C1257="Traditional",$B1257,NA()))</f>
      </c>
      <c r="N1257">
        <f>IF($A1257="",NA(),IF($C1257="Traditional",4+$F1257*0.023,NA()))</f>
      </c>
      <c r="O1257">
        <f>IF($A1257="","",$D1257+ROW()/1000000)</f>
      </c>
      <c r="P1257" t="str">
        <f>IF(OR($A1257="",INDEX(games!$H:$H,ROW())=""),"",INDEX(games!$H:$H,ROW()))</f>
      </c>
      <c r="Q1257">
        <f>IF(OR($A1257="",$P1257&lt;&gt;"Yes"),"",$D1257+ROW()/1000000)</f>
      </c>
      <c r="T1257">
        <f>IF($Y1257="","",INDEX($B$2:$B$2000,$Y1257))</f>
      </c>
      <c r="U1257">
        <f>IF($Z1257="","",INDEX($B$2:$B$2000,$Z1257))</f>
      </c>
      <c r="V1257">
        <f>IF(OR($T1257="",$U1257=""),"",$U1257-$T1257)</f>
      </c>
      <c r="W1257" t="str">
        <f>IF(TRIM(INDEX(connections!$A:$A,ROW()))="","",TRIM(INDEX(connections!$A:$A,ROW())))</f>
      </c>
      <c r="X1257" t="str">
        <f>IF($W1257="","",TRIM(INDEX(connections!$B:$B,ROW())))</f>
      </c>
      <c r="Y1257">
        <f>IF($W1257="","",IFERROR(MATCH($W1257,$A$2:$A$2000,0),""))</f>
      </c>
      <c r="Z1257">
        <f>IF($X1257="","",IFERROR(MATCH($X1257,$A$2:$A$2000,0),""))</f>
      </c>
      <c r="AA1257" t="str">
        <f>IF($Y1257="","",INDEX($P$2:$P$2000,$Y1257))</f>
      </c>
      <c r="AB1257" t="str">
        <f>IF($Z1257="","",INDEX($P$2:$P$2000,$Z1257))</f>
      </c>
      <c r="AC1257">
        <f>IF(AND($AA1257="Yes",$AB1257="Yes"),1,"")</f>
      </c>
      <c r="AD1257">
        <f>IF(OR($Y1257="",$Z1257=""),"",IF(INDEX($C$2:$C$2000,$Y1257)=INDEX($C$2:$C$2000,$Z1257),0,1))</f>
      </c>
      <c r="AE1257">
        <f>IF($AC1257&lt;&gt;1,"",IF(AND(INDEX($AG$2:$AG$2000,$Y1257)=1,INDEX($AG$2:$AG$2000,$Z1257)=1),1,""))</f>
      </c>
      <c r="AG1257">
        <f>IF($A1257="","",COUNTIFS($W$2:$W$2500,$A1257,$AB$2:$AB$2500,"Yes")+COUNTIFS($X$2:$X$2500,$A1257,$AA$2:$AA$2500,"Yes"))</f>
      </c>
      <c r="AH1257" t="str">
        <f>IF(OR($P1257&lt;&gt;"Yes",N($AG1257)=0),"",IF(AND($AG1257=1,COUNTIFS($W$2:$W$2500,$A1257,$AE$2:$AE$2500,1)+COUNTIFS($X$2:$X$2500,$A1257,$AE$2:$AE$2500,1)&gt;0),"","Yes"))</f>
      </c>
      <c r="AI1257">
        <f>IF($AH1257="Yes",$AG1257,"")</f>
      </c>
      <c r="AJ1257">
        <f>IF($AI1257="","",$AI1257+ROW()/1000000)</f>
      </c>
      <c r="AK1257">
        <f>IF(OR($A1257="",$P1257="Yes",N($AG1257)=0),"",$AG1257+ROW()/1000000)</f>
      </c>
      <c r="AL1257" t="str">
        <f>IF($A1257="","",INDEX(games!$J:$J,ROW())&amp;"")</f>
      </c>
      <c r="AM1257">
        <f>IF($A1257="","",SUMPRODUCT($AO1257:$BD1257,'Map Analysis'!$AP$2^{0,1,2,3,4,5,6,7,8,9,10,11,12,13,14,15}))</f>
      </c>
      <c r="AN1257">
        <f>IF($A1257="","",$AM1257+ROW()/10000000)</f>
      </c>
      <c r="AO1257">
        <f>IF($A1257="","",COUNTIF($W$2:$W$2500,$A1257))</f>
      </c>
      <c r="AP1257">
        <f>IF($A1257="","",SUMIFS($BF$2:$BF$2500,$W$2:$W$2500,$A1257))</f>
      </c>
      <c r="AQ1257">
        <f>IF($A1257="","",SUMIFS($BG$2:$BG$2500,$W$2:$W$2500,$A1257))</f>
      </c>
      <c r="AR1257">
        <f>IF($A1257="","",SUMIFS($BH$2:$BH$2500,$W$2:$W$2500,$A1257))</f>
      </c>
      <c r="AS1257">
        <f>IF($A1257="","",SUMIFS($BI$2:$BI$2500,$W$2:$W$2500,$A1257))</f>
      </c>
      <c r="AT1257">
        <f>IF($A1257="","",SUMIFS($BJ$2:$BJ$2500,$W$2:$W$2500,$A1257))</f>
      </c>
      <c r="AU1257">
        <f>IF($A1257="","",SUMIFS($BK$2:$BK$2500,$W$2:$W$2500,$A1257))</f>
      </c>
      <c r="AV1257">
        <f>IF($A1257="","",SUMIFS($BL$2:$BL$2500,$W$2:$W$2500,$A1257))</f>
      </c>
      <c r="AW1257">
        <f>IF($A1257="","",SUMIFS($BM$2:$BM$2500,$W$2:$W$2500,$A1257))</f>
      </c>
      <c r="AX1257">
        <f>IF($A1257="","",SUMIFS($BN$2:$BN$2500,$W$2:$W$2500,$A1257))</f>
      </c>
      <c r="AY1257">
        <f>IF($A1257="","",SUMIFS($BO$2:$BO$2500,$W$2:$W$2500,$A1257))</f>
      </c>
      <c r="AZ1257">
        <f>IF($A1257="","",SUMIFS($BP$2:$BP$2500,$W$2:$W$2500,$A1257))</f>
      </c>
      <c r="BA1257">
        <f>IF($A1257="","",SUMIFS($BQ$2:$BQ$2500,$W$2:$W$2500,$A1257))</f>
      </c>
      <c r="BB1257">
        <f>IF($A1257="","",SUMIFS($BR$2:$BR$2500,$W$2:$W$2500,$A1257))</f>
      </c>
      <c r="BC1257">
        <f>IF($A1257="","",SUMIFS($BS$2:$BS$2500,$W$2:$W$2500,$A1257))</f>
      </c>
      <c r="BD1257">
        <f>IF($A1257="","",SUMIFS($BT$2:$BT$2500,$W$2:$W$2500,$A1257))</f>
      </c>
      <c r="BF1257">
        <f>IF($Z1257="","",INDEX($AO$2:$AO$2000,$Z1257))</f>
      </c>
      <c r="BG1257">
        <f>IF($Z1257="","",INDEX($AP$2:$AP$2000,$Z1257))</f>
      </c>
      <c r="BH1257">
        <f>IF($Z1257="","",INDEX($AQ$2:$AQ$2000,$Z1257))</f>
      </c>
      <c r="BI1257">
        <f>IF($Z1257="","",INDEX($AR$2:$AR$2000,$Z1257))</f>
      </c>
      <c r="BJ1257">
        <f>IF($Z1257="","",INDEX($AS$2:$AS$2000,$Z1257))</f>
      </c>
      <c r="BK1257">
        <f>IF($Z1257="","",INDEX($AT$2:$AT$2000,$Z1257))</f>
      </c>
      <c r="BL1257">
        <f>IF($Z1257="","",INDEX($AU$2:$AU$2000,$Z1257))</f>
      </c>
      <c r="BM1257">
        <f>IF($Z1257="","",INDEX($AV$2:$AV$2000,$Z1257))</f>
      </c>
      <c r="BN1257">
        <f>IF($Z1257="","",INDEX($AW$2:$AW$2000,$Z1257))</f>
      </c>
      <c r="BO1257">
        <f>IF($Z1257="","",INDEX($AX$2:$AX$2000,$Z1257))</f>
      </c>
      <c r="BP1257">
        <f>IF($Z1257="","",INDEX($AY$2:$AY$2000,$Z1257))</f>
      </c>
      <c r="BQ1257">
        <f>IF($Z1257="","",INDEX($AZ$2:$AZ$2000,$Z1257))</f>
      </c>
      <c r="BR1257">
        <f>IF($Z1257="","",INDEX($BA$2:$BA$2000,$Z1257))</f>
      </c>
      <c r="BS1257">
        <f>IF($Z1257="","",INDEX($BB$2:$BB$2000,$Z1257))</f>
      </c>
      <c r="BT1257">
        <f>IF($Z1257="","",INDEX($BC$2:$BC$2000,$Z1257))</f>
      </c>
      <c r="BV1257">
        <f>IF(OR($A1257="",$P1257&lt;&gt;"Yes",$AH1257="Yes"),"",1+N($AG1257))</f>
      </c>
      <c r="BW1257">
        <f>IF($A1257="","",COUNTIFS($W$2:$W$2500,$A1257,$BZ$2:$BZ$2500,"Yes")+COUNTIFS($X$2:$X$2500,$A1257,$BY$2:$BY$2500,"Yes"))</f>
      </c>
      <c r="BX1257">
        <f>IF(OR($A1257="",$P1257="Yes"),"",IF(N($BW1257)=0,0,1+SUMIFS($CB$2:$CB$2500,$W$2:$W$2500,$A1257)+SUMIFS($CA$2:$CA$2500,$X$2:$X$2500,$A1257)))</f>
      </c>
      <c r="BY1257" t="str">
        <f>IF($Y1257="","",INDEX($AH$2:$AH$2000,$Y1257)&amp;"")</f>
      </c>
      <c r="BZ1257" t="str">
        <f>IF($Z1257="","",INDEX($AH$2:$AH$2000,$Z1257)&amp;"")</f>
      </c>
      <c r="CA1257">
        <f>IF($Y1257="","",INDEX($BV$2:$BV$2000,$Y1257))</f>
      </c>
      <c r="CB1257">
        <f>IF($Z1257="","",INDEX($BV$2:$BV$2000,$Z1257))</f>
      </c>
    </row>
    <row r="1258">
      <c r="A1258" t="str">
        <f>IF(TRIM(INDEX(games!$A:$A,ROW()))="","",TRIM(INDEX(games!$A:$A,ROW())))</f>
      </c>
      <c r="B1258">
        <f>IF(OR($A1258="",INDEX(games!$B:$B,ROW())=""),"",INDEX(games!$B:$B,ROW()))</f>
      </c>
      <c r="C1258" t="str">
        <f>IF(OR($A1258="",INDEX(games!$C:$C,ROW())=""),"",INDEX(games!$C:$C,ROW()))</f>
      </c>
      <c r="D1258">
        <f>IF($A1258="","",COUNTIF($W$2:$W$2500,$A1258)+COUNTIF($X$2:$X$2500,$A1258))</f>
      </c>
      <c r="E1258">
        <f>IF($A1258="","",IFERROR(MATCH($C1258,$R$2:$R$5,0),0))</f>
      </c>
      <c r="F1258">
        <f>IF($A1258="","",MOD(ROW(),34))</f>
      </c>
      <c r="G1258">
        <f>IF($A1258="",NA(),IF($C1258="Action",$B1258,NA()))</f>
      </c>
      <c r="H1258">
        <f>IF($A1258="",NA(),IF($C1258="Action",1+$F1258*0.023,NA()))</f>
      </c>
      <c r="I1258">
        <f>IF($A1258="",NA(),IF($C1258="Strategy",$B1258,NA()))</f>
      </c>
      <c r="J1258">
        <f>IF($A1258="",NA(),IF($C1258="Strategy",2+$F1258*0.023,NA()))</f>
      </c>
      <c r="K1258">
        <f>IF($A1258="",NA(),IF($C1258="Deckbuilder",$B1258,NA()))</f>
      </c>
      <c r="L1258">
        <f>IF($A1258="",NA(),IF($C1258="Deckbuilder",3+$F1258*0.023,NA()))</f>
      </c>
      <c r="M1258">
        <f>IF($A1258="",NA(),IF($C1258="Traditional",$B1258,NA()))</f>
      </c>
      <c r="N1258">
        <f>IF($A1258="",NA(),IF($C1258="Traditional",4+$F1258*0.023,NA()))</f>
      </c>
      <c r="O1258">
        <f>IF($A1258="","",$D1258+ROW()/1000000)</f>
      </c>
      <c r="P1258" t="str">
        <f>IF(OR($A1258="",INDEX(games!$H:$H,ROW())=""),"",INDEX(games!$H:$H,ROW()))</f>
      </c>
      <c r="Q1258">
        <f>IF(OR($A1258="",$P1258&lt;&gt;"Yes"),"",$D1258+ROW()/1000000)</f>
      </c>
      <c r="T1258">
        <f>IF($Y1258="","",INDEX($B$2:$B$2000,$Y1258))</f>
      </c>
      <c r="U1258">
        <f>IF($Z1258="","",INDEX($B$2:$B$2000,$Z1258))</f>
      </c>
      <c r="V1258">
        <f>IF(OR($T1258="",$U1258=""),"",$U1258-$T1258)</f>
      </c>
      <c r="W1258" t="str">
        <f>IF(TRIM(INDEX(connections!$A:$A,ROW()))="","",TRIM(INDEX(connections!$A:$A,ROW())))</f>
      </c>
      <c r="X1258" t="str">
        <f>IF($W1258="","",TRIM(INDEX(connections!$B:$B,ROW())))</f>
      </c>
      <c r="Y1258">
        <f>IF($W1258="","",IFERROR(MATCH($W1258,$A$2:$A$2000,0),""))</f>
      </c>
      <c r="Z1258">
        <f>IF($X1258="","",IFERROR(MATCH($X1258,$A$2:$A$2000,0),""))</f>
      </c>
      <c r="AA1258" t="str">
        <f>IF($Y1258="","",INDEX($P$2:$P$2000,$Y1258))</f>
      </c>
      <c r="AB1258" t="str">
        <f>IF($Z1258="","",INDEX($P$2:$P$2000,$Z1258))</f>
      </c>
      <c r="AC1258">
        <f>IF(AND($AA1258="Yes",$AB1258="Yes"),1,"")</f>
      </c>
      <c r="AD1258">
        <f>IF(OR($Y1258="",$Z1258=""),"",IF(INDEX($C$2:$C$2000,$Y1258)=INDEX($C$2:$C$2000,$Z1258),0,1))</f>
      </c>
      <c r="AE1258">
        <f>IF($AC1258&lt;&gt;1,"",IF(AND(INDEX($AG$2:$AG$2000,$Y1258)=1,INDEX($AG$2:$AG$2000,$Z1258)=1),1,""))</f>
      </c>
      <c r="AG1258">
        <f>IF($A1258="","",COUNTIFS($W$2:$W$2500,$A1258,$AB$2:$AB$2500,"Yes")+COUNTIFS($X$2:$X$2500,$A1258,$AA$2:$AA$2500,"Yes"))</f>
      </c>
      <c r="AH1258" t="str">
        <f>IF(OR($P1258&lt;&gt;"Yes",N($AG1258)=0),"",IF(AND($AG1258=1,COUNTIFS($W$2:$W$2500,$A1258,$AE$2:$AE$2500,1)+COUNTIFS($X$2:$X$2500,$A1258,$AE$2:$AE$2500,1)&gt;0),"","Yes"))</f>
      </c>
      <c r="AI1258">
        <f>IF($AH1258="Yes",$AG1258,"")</f>
      </c>
      <c r="AJ1258">
        <f>IF($AI1258="","",$AI1258+ROW()/1000000)</f>
      </c>
      <c r="AK1258">
        <f>IF(OR($A1258="",$P1258="Yes",N($AG1258)=0),"",$AG1258+ROW()/1000000)</f>
      </c>
      <c r="AL1258" t="str">
        <f>IF($A1258="","",INDEX(games!$J:$J,ROW())&amp;"")</f>
      </c>
      <c r="AM1258">
        <f>IF($A1258="","",SUMPRODUCT($AO1258:$BD1258,'Map Analysis'!$AP$2^{0,1,2,3,4,5,6,7,8,9,10,11,12,13,14,15}))</f>
      </c>
      <c r="AN1258">
        <f>IF($A1258="","",$AM1258+ROW()/10000000)</f>
      </c>
      <c r="AO1258">
        <f>IF($A1258="","",COUNTIF($W$2:$W$2500,$A1258))</f>
      </c>
      <c r="AP1258">
        <f>IF($A1258="","",SUMIFS($BF$2:$BF$2500,$W$2:$W$2500,$A1258))</f>
      </c>
      <c r="AQ1258">
        <f>IF($A1258="","",SUMIFS($BG$2:$BG$2500,$W$2:$W$2500,$A1258))</f>
      </c>
      <c r="AR1258">
        <f>IF($A1258="","",SUMIFS($BH$2:$BH$2500,$W$2:$W$2500,$A1258))</f>
      </c>
      <c r="AS1258">
        <f>IF($A1258="","",SUMIFS($BI$2:$BI$2500,$W$2:$W$2500,$A1258))</f>
      </c>
      <c r="AT1258">
        <f>IF($A1258="","",SUMIFS($BJ$2:$BJ$2500,$W$2:$W$2500,$A1258))</f>
      </c>
      <c r="AU1258">
        <f>IF($A1258="","",SUMIFS($BK$2:$BK$2500,$W$2:$W$2500,$A1258))</f>
      </c>
      <c r="AV1258">
        <f>IF($A1258="","",SUMIFS($BL$2:$BL$2500,$W$2:$W$2500,$A1258))</f>
      </c>
      <c r="AW1258">
        <f>IF($A1258="","",SUMIFS($BM$2:$BM$2500,$W$2:$W$2500,$A1258))</f>
      </c>
      <c r="AX1258">
        <f>IF($A1258="","",SUMIFS($BN$2:$BN$2500,$W$2:$W$2500,$A1258))</f>
      </c>
      <c r="AY1258">
        <f>IF($A1258="","",SUMIFS($BO$2:$BO$2500,$W$2:$W$2500,$A1258))</f>
      </c>
      <c r="AZ1258">
        <f>IF($A1258="","",SUMIFS($BP$2:$BP$2500,$W$2:$W$2500,$A1258))</f>
      </c>
      <c r="BA1258">
        <f>IF($A1258="","",SUMIFS($BQ$2:$BQ$2500,$W$2:$W$2500,$A1258))</f>
      </c>
      <c r="BB1258">
        <f>IF($A1258="","",SUMIFS($BR$2:$BR$2500,$W$2:$W$2500,$A1258))</f>
      </c>
      <c r="BC1258">
        <f>IF($A1258="","",SUMIFS($BS$2:$BS$2500,$W$2:$W$2500,$A1258))</f>
      </c>
      <c r="BD1258">
        <f>IF($A1258="","",SUMIFS($BT$2:$BT$2500,$W$2:$W$2500,$A1258))</f>
      </c>
      <c r="BF1258">
        <f>IF($Z1258="","",INDEX($AO$2:$AO$2000,$Z1258))</f>
      </c>
      <c r="BG1258">
        <f>IF($Z1258="","",INDEX($AP$2:$AP$2000,$Z1258))</f>
      </c>
      <c r="BH1258">
        <f>IF($Z1258="","",INDEX($AQ$2:$AQ$2000,$Z1258))</f>
      </c>
      <c r="BI1258">
        <f>IF($Z1258="","",INDEX($AR$2:$AR$2000,$Z1258))</f>
      </c>
      <c r="BJ1258">
        <f>IF($Z1258="","",INDEX($AS$2:$AS$2000,$Z1258))</f>
      </c>
      <c r="BK1258">
        <f>IF($Z1258="","",INDEX($AT$2:$AT$2000,$Z1258))</f>
      </c>
      <c r="BL1258">
        <f>IF($Z1258="","",INDEX($AU$2:$AU$2000,$Z1258))</f>
      </c>
      <c r="BM1258">
        <f>IF($Z1258="","",INDEX($AV$2:$AV$2000,$Z1258))</f>
      </c>
      <c r="BN1258">
        <f>IF($Z1258="","",INDEX($AW$2:$AW$2000,$Z1258))</f>
      </c>
      <c r="BO1258">
        <f>IF($Z1258="","",INDEX($AX$2:$AX$2000,$Z1258))</f>
      </c>
      <c r="BP1258">
        <f>IF($Z1258="","",INDEX($AY$2:$AY$2000,$Z1258))</f>
      </c>
      <c r="BQ1258">
        <f>IF($Z1258="","",INDEX($AZ$2:$AZ$2000,$Z1258))</f>
      </c>
      <c r="BR1258">
        <f>IF($Z1258="","",INDEX($BA$2:$BA$2000,$Z1258))</f>
      </c>
      <c r="BS1258">
        <f>IF($Z1258="","",INDEX($BB$2:$BB$2000,$Z1258))</f>
      </c>
      <c r="BT1258">
        <f>IF($Z1258="","",INDEX($BC$2:$BC$2000,$Z1258))</f>
      </c>
      <c r="BV1258">
        <f>IF(OR($A1258="",$P1258&lt;&gt;"Yes",$AH1258="Yes"),"",1+N($AG1258))</f>
      </c>
      <c r="BW1258">
        <f>IF($A1258="","",COUNTIFS($W$2:$W$2500,$A1258,$BZ$2:$BZ$2500,"Yes")+COUNTIFS($X$2:$X$2500,$A1258,$BY$2:$BY$2500,"Yes"))</f>
      </c>
      <c r="BX1258">
        <f>IF(OR($A1258="",$P1258="Yes"),"",IF(N($BW1258)=0,0,1+SUMIFS($CB$2:$CB$2500,$W$2:$W$2500,$A1258)+SUMIFS($CA$2:$CA$2500,$X$2:$X$2500,$A1258)))</f>
      </c>
      <c r="BY1258" t="str">
        <f>IF($Y1258="","",INDEX($AH$2:$AH$2000,$Y1258)&amp;"")</f>
      </c>
      <c r="BZ1258" t="str">
        <f>IF($Z1258="","",INDEX($AH$2:$AH$2000,$Z1258)&amp;"")</f>
      </c>
      <c r="CA1258">
        <f>IF($Y1258="","",INDEX($BV$2:$BV$2000,$Y1258))</f>
      </c>
      <c r="CB1258">
        <f>IF($Z1258="","",INDEX($BV$2:$BV$2000,$Z1258))</f>
      </c>
    </row>
    <row r="1259">
      <c r="A1259" t="str">
        <f>IF(TRIM(INDEX(games!$A:$A,ROW()))="","",TRIM(INDEX(games!$A:$A,ROW())))</f>
      </c>
      <c r="B1259">
        <f>IF(OR($A1259="",INDEX(games!$B:$B,ROW())=""),"",INDEX(games!$B:$B,ROW()))</f>
      </c>
      <c r="C1259" t="str">
        <f>IF(OR($A1259="",INDEX(games!$C:$C,ROW())=""),"",INDEX(games!$C:$C,ROW()))</f>
      </c>
      <c r="D1259">
        <f>IF($A1259="","",COUNTIF($W$2:$W$2500,$A1259)+COUNTIF($X$2:$X$2500,$A1259))</f>
      </c>
      <c r="E1259">
        <f>IF($A1259="","",IFERROR(MATCH($C1259,$R$2:$R$5,0),0))</f>
      </c>
      <c r="F1259">
        <f>IF($A1259="","",MOD(ROW(),34))</f>
      </c>
      <c r="G1259">
        <f>IF($A1259="",NA(),IF($C1259="Action",$B1259,NA()))</f>
      </c>
      <c r="H1259">
        <f>IF($A1259="",NA(),IF($C1259="Action",1+$F1259*0.023,NA()))</f>
      </c>
      <c r="I1259">
        <f>IF($A1259="",NA(),IF($C1259="Strategy",$B1259,NA()))</f>
      </c>
      <c r="J1259">
        <f>IF($A1259="",NA(),IF($C1259="Strategy",2+$F1259*0.023,NA()))</f>
      </c>
      <c r="K1259">
        <f>IF($A1259="",NA(),IF($C1259="Deckbuilder",$B1259,NA()))</f>
      </c>
      <c r="L1259">
        <f>IF($A1259="",NA(),IF($C1259="Deckbuilder",3+$F1259*0.023,NA()))</f>
      </c>
      <c r="M1259">
        <f>IF($A1259="",NA(),IF($C1259="Traditional",$B1259,NA()))</f>
      </c>
      <c r="N1259">
        <f>IF($A1259="",NA(),IF($C1259="Traditional",4+$F1259*0.023,NA()))</f>
      </c>
      <c r="O1259">
        <f>IF($A1259="","",$D1259+ROW()/1000000)</f>
      </c>
      <c r="P1259" t="str">
        <f>IF(OR($A1259="",INDEX(games!$H:$H,ROW())=""),"",INDEX(games!$H:$H,ROW()))</f>
      </c>
      <c r="Q1259">
        <f>IF(OR($A1259="",$P1259&lt;&gt;"Yes"),"",$D1259+ROW()/1000000)</f>
      </c>
      <c r="T1259">
        <f>IF($Y1259="","",INDEX($B$2:$B$2000,$Y1259))</f>
      </c>
      <c r="U1259">
        <f>IF($Z1259="","",INDEX($B$2:$B$2000,$Z1259))</f>
      </c>
      <c r="V1259">
        <f>IF(OR($T1259="",$U1259=""),"",$U1259-$T1259)</f>
      </c>
      <c r="W1259" t="str">
        <f>IF(TRIM(INDEX(connections!$A:$A,ROW()))="","",TRIM(INDEX(connections!$A:$A,ROW())))</f>
      </c>
      <c r="X1259" t="str">
        <f>IF($W1259="","",TRIM(INDEX(connections!$B:$B,ROW())))</f>
      </c>
      <c r="Y1259">
        <f>IF($W1259="","",IFERROR(MATCH($W1259,$A$2:$A$2000,0),""))</f>
      </c>
      <c r="Z1259">
        <f>IF($X1259="","",IFERROR(MATCH($X1259,$A$2:$A$2000,0),""))</f>
      </c>
      <c r="AA1259" t="str">
        <f>IF($Y1259="","",INDEX($P$2:$P$2000,$Y1259))</f>
      </c>
      <c r="AB1259" t="str">
        <f>IF($Z1259="","",INDEX($P$2:$P$2000,$Z1259))</f>
      </c>
      <c r="AC1259">
        <f>IF(AND($AA1259="Yes",$AB1259="Yes"),1,"")</f>
      </c>
      <c r="AD1259">
        <f>IF(OR($Y1259="",$Z1259=""),"",IF(INDEX($C$2:$C$2000,$Y1259)=INDEX($C$2:$C$2000,$Z1259),0,1))</f>
      </c>
      <c r="AE1259">
        <f>IF($AC1259&lt;&gt;1,"",IF(AND(INDEX($AG$2:$AG$2000,$Y1259)=1,INDEX($AG$2:$AG$2000,$Z1259)=1),1,""))</f>
      </c>
      <c r="AG1259">
        <f>IF($A1259="","",COUNTIFS($W$2:$W$2500,$A1259,$AB$2:$AB$2500,"Yes")+COUNTIFS($X$2:$X$2500,$A1259,$AA$2:$AA$2500,"Yes"))</f>
      </c>
      <c r="AH1259" t="str">
        <f>IF(OR($P1259&lt;&gt;"Yes",N($AG1259)=0),"",IF(AND($AG1259=1,COUNTIFS($W$2:$W$2500,$A1259,$AE$2:$AE$2500,1)+COUNTIFS($X$2:$X$2500,$A1259,$AE$2:$AE$2500,1)&gt;0),"","Yes"))</f>
      </c>
      <c r="AI1259">
        <f>IF($AH1259="Yes",$AG1259,"")</f>
      </c>
      <c r="AJ1259">
        <f>IF($AI1259="","",$AI1259+ROW()/1000000)</f>
      </c>
      <c r="AK1259">
        <f>IF(OR($A1259="",$P1259="Yes",N($AG1259)=0),"",$AG1259+ROW()/1000000)</f>
      </c>
      <c r="AL1259" t="str">
        <f>IF($A1259="","",INDEX(games!$J:$J,ROW())&amp;"")</f>
      </c>
      <c r="AM1259">
        <f>IF($A1259="","",SUMPRODUCT($AO1259:$BD1259,'Map Analysis'!$AP$2^{0,1,2,3,4,5,6,7,8,9,10,11,12,13,14,15}))</f>
      </c>
      <c r="AN1259">
        <f>IF($A1259="","",$AM1259+ROW()/10000000)</f>
      </c>
      <c r="AO1259">
        <f>IF($A1259="","",COUNTIF($W$2:$W$2500,$A1259))</f>
      </c>
      <c r="AP1259">
        <f>IF($A1259="","",SUMIFS($BF$2:$BF$2500,$W$2:$W$2500,$A1259))</f>
      </c>
      <c r="AQ1259">
        <f>IF($A1259="","",SUMIFS($BG$2:$BG$2500,$W$2:$W$2500,$A1259))</f>
      </c>
      <c r="AR1259">
        <f>IF($A1259="","",SUMIFS($BH$2:$BH$2500,$W$2:$W$2500,$A1259))</f>
      </c>
      <c r="AS1259">
        <f>IF($A1259="","",SUMIFS($BI$2:$BI$2500,$W$2:$W$2500,$A1259))</f>
      </c>
      <c r="AT1259">
        <f>IF($A1259="","",SUMIFS($BJ$2:$BJ$2500,$W$2:$W$2500,$A1259))</f>
      </c>
      <c r="AU1259">
        <f>IF($A1259="","",SUMIFS($BK$2:$BK$2500,$W$2:$W$2500,$A1259))</f>
      </c>
      <c r="AV1259">
        <f>IF($A1259="","",SUMIFS($BL$2:$BL$2500,$W$2:$W$2500,$A1259))</f>
      </c>
      <c r="AW1259">
        <f>IF($A1259="","",SUMIFS($BM$2:$BM$2500,$W$2:$W$2500,$A1259))</f>
      </c>
      <c r="AX1259">
        <f>IF($A1259="","",SUMIFS($BN$2:$BN$2500,$W$2:$W$2500,$A1259))</f>
      </c>
      <c r="AY1259">
        <f>IF($A1259="","",SUMIFS($BO$2:$BO$2500,$W$2:$W$2500,$A1259))</f>
      </c>
      <c r="AZ1259">
        <f>IF($A1259="","",SUMIFS($BP$2:$BP$2500,$W$2:$W$2500,$A1259))</f>
      </c>
      <c r="BA1259">
        <f>IF($A1259="","",SUMIFS($BQ$2:$BQ$2500,$W$2:$W$2500,$A1259))</f>
      </c>
      <c r="BB1259">
        <f>IF($A1259="","",SUMIFS($BR$2:$BR$2500,$W$2:$W$2500,$A1259))</f>
      </c>
      <c r="BC1259">
        <f>IF($A1259="","",SUMIFS($BS$2:$BS$2500,$W$2:$W$2500,$A1259))</f>
      </c>
      <c r="BD1259">
        <f>IF($A1259="","",SUMIFS($BT$2:$BT$2500,$W$2:$W$2500,$A1259))</f>
      </c>
      <c r="BF1259">
        <f>IF($Z1259="","",INDEX($AO$2:$AO$2000,$Z1259))</f>
      </c>
      <c r="BG1259">
        <f>IF($Z1259="","",INDEX($AP$2:$AP$2000,$Z1259))</f>
      </c>
      <c r="BH1259">
        <f>IF($Z1259="","",INDEX($AQ$2:$AQ$2000,$Z1259))</f>
      </c>
      <c r="BI1259">
        <f>IF($Z1259="","",INDEX($AR$2:$AR$2000,$Z1259))</f>
      </c>
      <c r="BJ1259">
        <f>IF($Z1259="","",INDEX($AS$2:$AS$2000,$Z1259))</f>
      </c>
      <c r="BK1259">
        <f>IF($Z1259="","",INDEX($AT$2:$AT$2000,$Z1259))</f>
      </c>
      <c r="BL1259">
        <f>IF($Z1259="","",INDEX($AU$2:$AU$2000,$Z1259))</f>
      </c>
      <c r="BM1259">
        <f>IF($Z1259="","",INDEX($AV$2:$AV$2000,$Z1259))</f>
      </c>
      <c r="BN1259">
        <f>IF($Z1259="","",INDEX($AW$2:$AW$2000,$Z1259))</f>
      </c>
      <c r="BO1259">
        <f>IF($Z1259="","",INDEX($AX$2:$AX$2000,$Z1259))</f>
      </c>
      <c r="BP1259">
        <f>IF($Z1259="","",INDEX($AY$2:$AY$2000,$Z1259))</f>
      </c>
      <c r="BQ1259">
        <f>IF($Z1259="","",INDEX($AZ$2:$AZ$2000,$Z1259))</f>
      </c>
      <c r="BR1259">
        <f>IF($Z1259="","",INDEX($BA$2:$BA$2000,$Z1259))</f>
      </c>
      <c r="BS1259">
        <f>IF($Z1259="","",INDEX($BB$2:$BB$2000,$Z1259))</f>
      </c>
      <c r="BT1259">
        <f>IF($Z1259="","",INDEX($BC$2:$BC$2000,$Z1259))</f>
      </c>
      <c r="BV1259">
        <f>IF(OR($A1259="",$P1259&lt;&gt;"Yes",$AH1259="Yes"),"",1+N($AG1259))</f>
      </c>
      <c r="BW1259">
        <f>IF($A1259="","",COUNTIFS($W$2:$W$2500,$A1259,$BZ$2:$BZ$2500,"Yes")+COUNTIFS($X$2:$X$2500,$A1259,$BY$2:$BY$2500,"Yes"))</f>
      </c>
      <c r="BX1259">
        <f>IF(OR($A1259="",$P1259="Yes"),"",IF(N($BW1259)=0,0,1+SUMIFS($CB$2:$CB$2500,$W$2:$W$2500,$A1259)+SUMIFS($CA$2:$CA$2500,$X$2:$X$2500,$A1259)))</f>
      </c>
      <c r="BY1259" t="str">
        <f>IF($Y1259="","",INDEX($AH$2:$AH$2000,$Y1259)&amp;"")</f>
      </c>
      <c r="BZ1259" t="str">
        <f>IF($Z1259="","",INDEX($AH$2:$AH$2000,$Z1259)&amp;"")</f>
      </c>
      <c r="CA1259">
        <f>IF($Y1259="","",INDEX($BV$2:$BV$2000,$Y1259))</f>
      </c>
      <c r="CB1259">
        <f>IF($Z1259="","",INDEX($BV$2:$BV$2000,$Z1259))</f>
      </c>
    </row>
    <row r="1260">
      <c r="A1260" t="str">
        <f>IF(TRIM(INDEX(games!$A:$A,ROW()))="","",TRIM(INDEX(games!$A:$A,ROW())))</f>
      </c>
      <c r="B1260">
        <f>IF(OR($A1260="",INDEX(games!$B:$B,ROW())=""),"",INDEX(games!$B:$B,ROW()))</f>
      </c>
      <c r="C1260" t="str">
        <f>IF(OR($A1260="",INDEX(games!$C:$C,ROW())=""),"",INDEX(games!$C:$C,ROW()))</f>
      </c>
      <c r="D1260">
        <f>IF($A1260="","",COUNTIF($W$2:$W$2500,$A1260)+COUNTIF($X$2:$X$2500,$A1260))</f>
      </c>
      <c r="E1260">
        <f>IF($A1260="","",IFERROR(MATCH($C1260,$R$2:$R$5,0),0))</f>
      </c>
      <c r="F1260">
        <f>IF($A1260="","",MOD(ROW(),34))</f>
      </c>
      <c r="G1260">
        <f>IF($A1260="",NA(),IF($C1260="Action",$B1260,NA()))</f>
      </c>
      <c r="H1260">
        <f>IF($A1260="",NA(),IF($C1260="Action",1+$F1260*0.023,NA()))</f>
      </c>
      <c r="I1260">
        <f>IF($A1260="",NA(),IF($C1260="Strategy",$B1260,NA()))</f>
      </c>
      <c r="J1260">
        <f>IF($A1260="",NA(),IF($C1260="Strategy",2+$F1260*0.023,NA()))</f>
      </c>
      <c r="K1260">
        <f>IF($A1260="",NA(),IF($C1260="Deckbuilder",$B1260,NA()))</f>
      </c>
      <c r="L1260">
        <f>IF($A1260="",NA(),IF($C1260="Deckbuilder",3+$F1260*0.023,NA()))</f>
      </c>
      <c r="M1260">
        <f>IF($A1260="",NA(),IF($C1260="Traditional",$B1260,NA()))</f>
      </c>
      <c r="N1260">
        <f>IF($A1260="",NA(),IF($C1260="Traditional",4+$F1260*0.023,NA()))</f>
      </c>
      <c r="O1260">
        <f>IF($A1260="","",$D1260+ROW()/1000000)</f>
      </c>
      <c r="P1260" t="str">
        <f>IF(OR($A1260="",INDEX(games!$H:$H,ROW())=""),"",INDEX(games!$H:$H,ROW()))</f>
      </c>
      <c r="Q1260">
        <f>IF(OR($A1260="",$P1260&lt;&gt;"Yes"),"",$D1260+ROW()/1000000)</f>
      </c>
      <c r="T1260">
        <f>IF($Y1260="","",INDEX($B$2:$B$2000,$Y1260))</f>
      </c>
      <c r="U1260">
        <f>IF($Z1260="","",INDEX($B$2:$B$2000,$Z1260))</f>
      </c>
      <c r="V1260">
        <f>IF(OR($T1260="",$U1260=""),"",$U1260-$T1260)</f>
      </c>
      <c r="W1260" t="str">
        <f>IF(TRIM(INDEX(connections!$A:$A,ROW()))="","",TRIM(INDEX(connections!$A:$A,ROW())))</f>
      </c>
      <c r="X1260" t="str">
        <f>IF($W1260="","",TRIM(INDEX(connections!$B:$B,ROW())))</f>
      </c>
      <c r="Y1260">
        <f>IF($W1260="","",IFERROR(MATCH($W1260,$A$2:$A$2000,0),""))</f>
      </c>
      <c r="Z1260">
        <f>IF($X1260="","",IFERROR(MATCH($X1260,$A$2:$A$2000,0),""))</f>
      </c>
      <c r="AA1260" t="str">
        <f>IF($Y1260="","",INDEX($P$2:$P$2000,$Y1260))</f>
      </c>
      <c r="AB1260" t="str">
        <f>IF($Z1260="","",INDEX($P$2:$P$2000,$Z1260))</f>
      </c>
      <c r="AC1260">
        <f>IF(AND($AA1260="Yes",$AB1260="Yes"),1,"")</f>
      </c>
      <c r="AD1260">
        <f>IF(OR($Y1260="",$Z1260=""),"",IF(INDEX($C$2:$C$2000,$Y1260)=INDEX($C$2:$C$2000,$Z1260),0,1))</f>
      </c>
      <c r="AE1260">
        <f>IF($AC1260&lt;&gt;1,"",IF(AND(INDEX($AG$2:$AG$2000,$Y1260)=1,INDEX($AG$2:$AG$2000,$Z1260)=1),1,""))</f>
      </c>
      <c r="AG1260">
        <f>IF($A1260="","",COUNTIFS($W$2:$W$2500,$A1260,$AB$2:$AB$2500,"Yes")+COUNTIFS($X$2:$X$2500,$A1260,$AA$2:$AA$2500,"Yes"))</f>
      </c>
      <c r="AH1260" t="str">
        <f>IF(OR($P1260&lt;&gt;"Yes",N($AG1260)=0),"",IF(AND($AG1260=1,COUNTIFS($W$2:$W$2500,$A1260,$AE$2:$AE$2500,1)+COUNTIFS($X$2:$X$2500,$A1260,$AE$2:$AE$2500,1)&gt;0),"","Yes"))</f>
      </c>
      <c r="AI1260">
        <f>IF($AH1260="Yes",$AG1260,"")</f>
      </c>
      <c r="AJ1260">
        <f>IF($AI1260="","",$AI1260+ROW()/1000000)</f>
      </c>
      <c r="AK1260">
        <f>IF(OR($A1260="",$P1260="Yes",N($AG1260)=0),"",$AG1260+ROW()/1000000)</f>
      </c>
      <c r="AL1260" t="str">
        <f>IF($A1260="","",INDEX(games!$J:$J,ROW())&amp;"")</f>
      </c>
      <c r="AM1260">
        <f>IF($A1260="","",SUMPRODUCT($AO1260:$BD1260,'Map Analysis'!$AP$2^{0,1,2,3,4,5,6,7,8,9,10,11,12,13,14,15}))</f>
      </c>
      <c r="AN1260">
        <f>IF($A1260="","",$AM1260+ROW()/10000000)</f>
      </c>
      <c r="AO1260">
        <f>IF($A1260="","",COUNTIF($W$2:$W$2500,$A1260))</f>
      </c>
      <c r="AP1260">
        <f>IF($A1260="","",SUMIFS($BF$2:$BF$2500,$W$2:$W$2500,$A1260))</f>
      </c>
      <c r="AQ1260">
        <f>IF($A1260="","",SUMIFS($BG$2:$BG$2500,$W$2:$W$2500,$A1260))</f>
      </c>
      <c r="AR1260">
        <f>IF($A1260="","",SUMIFS($BH$2:$BH$2500,$W$2:$W$2500,$A1260))</f>
      </c>
      <c r="AS1260">
        <f>IF($A1260="","",SUMIFS($BI$2:$BI$2500,$W$2:$W$2500,$A1260))</f>
      </c>
      <c r="AT1260">
        <f>IF($A1260="","",SUMIFS($BJ$2:$BJ$2500,$W$2:$W$2500,$A1260))</f>
      </c>
      <c r="AU1260">
        <f>IF($A1260="","",SUMIFS($BK$2:$BK$2500,$W$2:$W$2500,$A1260))</f>
      </c>
      <c r="AV1260">
        <f>IF($A1260="","",SUMIFS($BL$2:$BL$2500,$W$2:$W$2500,$A1260))</f>
      </c>
      <c r="AW1260">
        <f>IF($A1260="","",SUMIFS($BM$2:$BM$2500,$W$2:$W$2500,$A1260))</f>
      </c>
      <c r="AX1260">
        <f>IF($A1260="","",SUMIFS($BN$2:$BN$2500,$W$2:$W$2500,$A1260))</f>
      </c>
      <c r="AY1260">
        <f>IF($A1260="","",SUMIFS($BO$2:$BO$2500,$W$2:$W$2500,$A1260))</f>
      </c>
      <c r="AZ1260">
        <f>IF($A1260="","",SUMIFS($BP$2:$BP$2500,$W$2:$W$2500,$A1260))</f>
      </c>
      <c r="BA1260">
        <f>IF($A1260="","",SUMIFS($BQ$2:$BQ$2500,$W$2:$W$2500,$A1260))</f>
      </c>
      <c r="BB1260">
        <f>IF($A1260="","",SUMIFS($BR$2:$BR$2500,$W$2:$W$2500,$A1260))</f>
      </c>
      <c r="BC1260">
        <f>IF($A1260="","",SUMIFS($BS$2:$BS$2500,$W$2:$W$2500,$A1260))</f>
      </c>
      <c r="BD1260">
        <f>IF($A1260="","",SUMIFS($BT$2:$BT$2500,$W$2:$W$2500,$A1260))</f>
      </c>
      <c r="BF1260">
        <f>IF($Z1260="","",INDEX($AO$2:$AO$2000,$Z1260))</f>
      </c>
      <c r="BG1260">
        <f>IF($Z1260="","",INDEX($AP$2:$AP$2000,$Z1260))</f>
      </c>
      <c r="BH1260">
        <f>IF($Z1260="","",INDEX($AQ$2:$AQ$2000,$Z1260))</f>
      </c>
      <c r="BI1260">
        <f>IF($Z1260="","",INDEX($AR$2:$AR$2000,$Z1260))</f>
      </c>
      <c r="BJ1260">
        <f>IF($Z1260="","",INDEX($AS$2:$AS$2000,$Z1260))</f>
      </c>
      <c r="BK1260">
        <f>IF($Z1260="","",INDEX($AT$2:$AT$2000,$Z1260))</f>
      </c>
      <c r="BL1260">
        <f>IF($Z1260="","",INDEX($AU$2:$AU$2000,$Z1260))</f>
      </c>
      <c r="BM1260">
        <f>IF($Z1260="","",INDEX($AV$2:$AV$2000,$Z1260))</f>
      </c>
      <c r="BN1260">
        <f>IF($Z1260="","",INDEX($AW$2:$AW$2000,$Z1260))</f>
      </c>
      <c r="BO1260">
        <f>IF($Z1260="","",INDEX($AX$2:$AX$2000,$Z1260))</f>
      </c>
      <c r="BP1260">
        <f>IF($Z1260="","",INDEX($AY$2:$AY$2000,$Z1260))</f>
      </c>
      <c r="BQ1260">
        <f>IF($Z1260="","",INDEX($AZ$2:$AZ$2000,$Z1260))</f>
      </c>
      <c r="BR1260">
        <f>IF($Z1260="","",INDEX($BA$2:$BA$2000,$Z1260))</f>
      </c>
      <c r="BS1260">
        <f>IF($Z1260="","",INDEX($BB$2:$BB$2000,$Z1260))</f>
      </c>
      <c r="BT1260">
        <f>IF($Z1260="","",INDEX($BC$2:$BC$2000,$Z1260))</f>
      </c>
      <c r="BV1260">
        <f>IF(OR($A1260="",$P1260&lt;&gt;"Yes",$AH1260="Yes"),"",1+N($AG1260))</f>
      </c>
      <c r="BW1260">
        <f>IF($A1260="","",COUNTIFS($W$2:$W$2500,$A1260,$BZ$2:$BZ$2500,"Yes")+COUNTIFS($X$2:$X$2500,$A1260,$BY$2:$BY$2500,"Yes"))</f>
      </c>
      <c r="BX1260">
        <f>IF(OR($A1260="",$P1260="Yes"),"",IF(N($BW1260)=0,0,1+SUMIFS($CB$2:$CB$2500,$W$2:$W$2500,$A1260)+SUMIFS($CA$2:$CA$2500,$X$2:$X$2500,$A1260)))</f>
      </c>
      <c r="BY1260" t="str">
        <f>IF($Y1260="","",INDEX($AH$2:$AH$2000,$Y1260)&amp;"")</f>
      </c>
      <c r="BZ1260" t="str">
        <f>IF($Z1260="","",INDEX($AH$2:$AH$2000,$Z1260)&amp;"")</f>
      </c>
      <c r="CA1260">
        <f>IF($Y1260="","",INDEX($BV$2:$BV$2000,$Y1260))</f>
      </c>
      <c r="CB1260">
        <f>IF($Z1260="","",INDEX($BV$2:$BV$2000,$Z1260))</f>
      </c>
    </row>
    <row r="1261">
      <c r="A1261" t="str">
        <f>IF(TRIM(INDEX(games!$A:$A,ROW()))="","",TRIM(INDEX(games!$A:$A,ROW())))</f>
      </c>
      <c r="B1261">
        <f>IF(OR($A1261="",INDEX(games!$B:$B,ROW())=""),"",INDEX(games!$B:$B,ROW()))</f>
      </c>
      <c r="C1261" t="str">
        <f>IF(OR($A1261="",INDEX(games!$C:$C,ROW())=""),"",INDEX(games!$C:$C,ROW()))</f>
      </c>
      <c r="D1261">
        <f>IF($A1261="","",COUNTIF($W$2:$W$2500,$A1261)+COUNTIF($X$2:$X$2500,$A1261))</f>
      </c>
      <c r="E1261">
        <f>IF($A1261="","",IFERROR(MATCH($C1261,$R$2:$R$5,0),0))</f>
      </c>
      <c r="F1261">
        <f>IF($A1261="","",MOD(ROW(),34))</f>
      </c>
      <c r="G1261">
        <f>IF($A1261="",NA(),IF($C1261="Action",$B1261,NA()))</f>
      </c>
      <c r="H1261">
        <f>IF($A1261="",NA(),IF($C1261="Action",1+$F1261*0.023,NA()))</f>
      </c>
      <c r="I1261">
        <f>IF($A1261="",NA(),IF($C1261="Strategy",$B1261,NA()))</f>
      </c>
      <c r="J1261">
        <f>IF($A1261="",NA(),IF($C1261="Strategy",2+$F1261*0.023,NA()))</f>
      </c>
      <c r="K1261">
        <f>IF($A1261="",NA(),IF($C1261="Deckbuilder",$B1261,NA()))</f>
      </c>
      <c r="L1261">
        <f>IF($A1261="",NA(),IF($C1261="Deckbuilder",3+$F1261*0.023,NA()))</f>
      </c>
      <c r="M1261">
        <f>IF($A1261="",NA(),IF($C1261="Traditional",$B1261,NA()))</f>
      </c>
      <c r="N1261">
        <f>IF($A1261="",NA(),IF($C1261="Traditional",4+$F1261*0.023,NA()))</f>
      </c>
      <c r="O1261">
        <f>IF($A1261="","",$D1261+ROW()/1000000)</f>
      </c>
      <c r="P1261" t="str">
        <f>IF(OR($A1261="",INDEX(games!$H:$H,ROW())=""),"",INDEX(games!$H:$H,ROW()))</f>
      </c>
      <c r="Q1261">
        <f>IF(OR($A1261="",$P1261&lt;&gt;"Yes"),"",$D1261+ROW()/1000000)</f>
      </c>
      <c r="T1261">
        <f>IF($Y1261="","",INDEX($B$2:$B$2000,$Y1261))</f>
      </c>
      <c r="U1261">
        <f>IF($Z1261="","",INDEX($B$2:$B$2000,$Z1261))</f>
      </c>
      <c r="V1261">
        <f>IF(OR($T1261="",$U1261=""),"",$U1261-$T1261)</f>
      </c>
      <c r="W1261" t="str">
        <f>IF(TRIM(INDEX(connections!$A:$A,ROW()))="","",TRIM(INDEX(connections!$A:$A,ROW())))</f>
      </c>
      <c r="X1261" t="str">
        <f>IF($W1261="","",TRIM(INDEX(connections!$B:$B,ROW())))</f>
      </c>
      <c r="Y1261">
        <f>IF($W1261="","",IFERROR(MATCH($W1261,$A$2:$A$2000,0),""))</f>
      </c>
      <c r="Z1261">
        <f>IF($X1261="","",IFERROR(MATCH($X1261,$A$2:$A$2000,0),""))</f>
      </c>
      <c r="AA1261" t="str">
        <f>IF($Y1261="","",INDEX($P$2:$P$2000,$Y1261))</f>
      </c>
      <c r="AB1261" t="str">
        <f>IF($Z1261="","",INDEX($P$2:$P$2000,$Z1261))</f>
      </c>
      <c r="AC1261">
        <f>IF(AND($AA1261="Yes",$AB1261="Yes"),1,"")</f>
      </c>
      <c r="AD1261">
        <f>IF(OR($Y1261="",$Z1261=""),"",IF(INDEX($C$2:$C$2000,$Y1261)=INDEX($C$2:$C$2000,$Z1261),0,1))</f>
      </c>
      <c r="AE1261">
        <f>IF($AC1261&lt;&gt;1,"",IF(AND(INDEX($AG$2:$AG$2000,$Y1261)=1,INDEX($AG$2:$AG$2000,$Z1261)=1),1,""))</f>
      </c>
      <c r="AG1261">
        <f>IF($A1261="","",COUNTIFS($W$2:$W$2500,$A1261,$AB$2:$AB$2500,"Yes")+COUNTIFS($X$2:$X$2500,$A1261,$AA$2:$AA$2500,"Yes"))</f>
      </c>
      <c r="AH1261" t="str">
        <f>IF(OR($P1261&lt;&gt;"Yes",N($AG1261)=0),"",IF(AND($AG1261=1,COUNTIFS($W$2:$W$2500,$A1261,$AE$2:$AE$2500,1)+COUNTIFS($X$2:$X$2500,$A1261,$AE$2:$AE$2500,1)&gt;0),"","Yes"))</f>
      </c>
      <c r="AI1261">
        <f>IF($AH1261="Yes",$AG1261,"")</f>
      </c>
      <c r="AJ1261">
        <f>IF($AI1261="","",$AI1261+ROW()/1000000)</f>
      </c>
      <c r="AK1261">
        <f>IF(OR($A1261="",$P1261="Yes",N($AG1261)=0),"",$AG1261+ROW()/1000000)</f>
      </c>
      <c r="AL1261" t="str">
        <f>IF($A1261="","",INDEX(games!$J:$J,ROW())&amp;"")</f>
      </c>
      <c r="AM1261">
        <f>IF($A1261="","",SUMPRODUCT($AO1261:$BD1261,'Map Analysis'!$AP$2^{0,1,2,3,4,5,6,7,8,9,10,11,12,13,14,15}))</f>
      </c>
      <c r="AN1261">
        <f>IF($A1261="","",$AM1261+ROW()/10000000)</f>
      </c>
      <c r="AO1261">
        <f>IF($A1261="","",COUNTIF($W$2:$W$2500,$A1261))</f>
      </c>
      <c r="AP1261">
        <f>IF($A1261="","",SUMIFS($BF$2:$BF$2500,$W$2:$W$2500,$A1261))</f>
      </c>
      <c r="AQ1261">
        <f>IF($A1261="","",SUMIFS($BG$2:$BG$2500,$W$2:$W$2500,$A1261))</f>
      </c>
      <c r="AR1261">
        <f>IF($A1261="","",SUMIFS($BH$2:$BH$2500,$W$2:$W$2500,$A1261))</f>
      </c>
      <c r="AS1261">
        <f>IF($A1261="","",SUMIFS($BI$2:$BI$2500,$W$2:$W$2500,$A1261))</f>
      </c>
      <c r="AT1261">
        <f>IF($A1261="","",SUMIFS($BJ$2:$BJ$2500,$W$2:$W$2500,$A1261))</f>
      </c>
      <c r="AU1261">
        <f>IF($A1261="","",SUMIFS($BK$2:$BK$2500,$W$2:$W$2500,$A1261))</f>
      </c>
      <c r="AV1261">
        <f>IF($A1261="","",SUMIFS($BL$2:$BL$2500,$W$2:$W$2500,$A1261))</f>
      </c>
      <c r="AW1261">
        <f>IF($A1261="","",SUMIFS($BM$2:$BM$2500,$W$2:$W$2500,$A1261))</f>
      </c>
      <c r="AX1261">
        <f>IF($A1261="","",SUMIFS($BN$2:$BN$2500,$W$2:$W$2500,$A1261))</f>
      </c>
      <c r="AY1261">
        <f>IF($A1261="","",SUMIFS($BO$2:$BO$2500,$W$2:$W$2500,$A1261))</f>
      </c>
      <c r="AZ1261">
        <f>IF($A1261="","",SUMIFS($BP$2:$BP$2500,$W$2:$W$2500,$A1261))</f>
      </c>
      <c r="BA1261">
        <f>IF($A1261="","",SUMIFS($BQ$2:$BQ$2500,$W$2:$W$2500,$A1261))</f>
      </c>
      <c r="BB1261">
        <f>IF($A1261="","",SUMIFS($BR$2:$BR$2500,$W$2:$W$2500,$A1261))</f>
      </c>
      <c r="BC1261">
        <f>IF($A1261="","",SUMIFS($BS$2:$BS$2500,$W$2:$W$2500,$A1261))</f>
      </c>
      <c r="BD1261">
        <f>IF($A1261="","",SUMIFS($BT$2:$BT$2500,$W$2:$W$2500,$A1261))</f>
      </c>
      <c r="BF1261">
        <f>IF($Z1261="","",INDEX($AO$2:$AO$2000,$Z1261))</f>
      </c>
      <c r="BG1261">
        <f>IF($Z1261="","",INDEX($AP$2:$AP$2000,$Z1261))</f>
      </c>
      <c r="BH1261">
        <f>IF($Z1261="","",INDEX($AQ$2:$AQ$2000,$Z1261))</f>
      </c>
      <c r="BI1261">
        <f>IF($Z1261="","",INDEX($AR$2:$AR$2000,$Z1261))</f>
      </c>
      <c r="BJ1261">
        <f>IF($Z1261="","",INDEX($AS$2:$AS$2000,$Z1261))</f>
      </c>
      <c r="BK1261">
        <f>IF($Z1261="","",INDEX($AT$2:$AT$2000,$Z1261))</f>
      </c>
      <c r="BL1261">
        <f>IF($Z1261="","",INDEX($AU$2:$AU$2000,$Z1261))</f>
      </c>
      <c r="BM1261">
        <f>IF($Z1261="","",INDEX($AV$2:$AV$2000,$Z1261))</f>
      </c>
      <c r="BN1261">
        <f>IF($Z1261="","",INDEX($AW$2:$AW$2000,$Z1261))</f>
      </c>
      <c r="BO1261">
        <f>IF($Z1261="","",INDEX($AX$2:$AX$2000,$Z1261))</f>
      </c>
      <c r="BP1261">
        <f>IF($Z1261="","",INDEX($AY$2:$AY$2000,$Z1261))</f>
      </c>
      <c r="BQ1261">
        <f>IF($Z1261="","",INDEX($AZ$2:$AZ$2000,$Z1261))</f>
      </c>
      <c r="BR1261">
        <f>IF($Z1261="","",INDEX($BA$2:$BA$2000,$Z1261))</f>
      </c>
      <c r="BS1261">
        <f>IF($Z1261="","",INDEX($BB$2:$BB$2000,$Z1261))</f>
      </c>
      <c r="BT1261">
        <f>IF($Z1261="","",INDEX($BC$2:$BC$2000,$Z1261))</f>
      </c>
      <c r="BV1261">
        <f>IF(OR($A1261="",$P1261&lt;&gt;"Yes",$AH1261="Yes"),"",1+N($AG1261))</f>
      </c>
      <c r="BW1261">
        <f>IF($A1261="","",COUNTIFS($W$2:$W$2500,$A1261,$BZ$2:$BZ$2500,"Yes")+COUNTIFS($X$2:$X$2500,$A1261,$BY$2:$BY$2500,"Yes"))</f>
      </c>
      <c r="BX1261">
        <f>IF(OR($A1261="",$P1261="Yes"),"",IF(N($BW1261)=0,0,1+SUMIFS($CB$2:$CB$2500,$W$2:$W$2500,$A1261)+SUMIFS($CA$2:$CA$2500,$X$2:$X$2500,$A1261)))</f>
      </c>
      <c r="BY1261" t="str">
        <f>IF($Y1261="","",INDEX($AH$2:$AH$2000,$Y1261)&amp;"")</f>
      </c>
      <c r="BZ1261" t="str">
        <f>IF($Z1261="","",INDEX($AH$2:$AH$2000,$Z1261)&amp;"")</f>
      </c>
      <c r="CA1261">
        <f>IF($Y1261="","",INDEX($BV$2:$BV$2000,$Y1261))</f>
      </c>
      <c r="CB1261">
        <f>IF($Z1261="","",INDEX($BV$2:$BV$2000,$Z1261))</f>
      </c>
    </row>
    <row r="1262">
      <c r="A1262" t="str">
        <f>IF(TRIM(INDEX(games!$A:$A,ROW()))="","",TRIM(INDEX(games!$A:$A,ROW())))</f>
      </c>
      <c r="B1262">
        <f>IF(OR($A1262="",INDEX(games!$B:$B,ROW())=""),"",INDEX(games!$B:$B,ROW()))</f>
      </c>
      <c r="C1262" t="str">
        <f>IF(OR($A1262="",INDEX(games!$C:$C,ROW())=""),"",INDEX(games!$C:$C,ROW()))</f>
      </c>
      <c r="D1262">
        <f>IF($A1262="","",COUNTIF($W$2:$W$2500,$A1262)+COUNTIF($X$2:$X$2500,$A1262))</f>
      </c>
      <c r="E1262">
        <f>IF($A1262="","",IFERROR(MATCH($C1262,$R$2:$R$5,0),0))</f>
      </c>
      <c r="F1262">
        <f>IF($A1262="","",MOD(ROW(),34))</f>
      </c>
      <c r="G1262">
        <f>IF($A1262="",NA(),IF($C1262="Action",$B1262,NA()))</f>
      </c>
      <c r="H1262">
        <f>IF($A1262="",NA(),IF($C1262="Action",1+$F1262*0.023,NA()))</f>
      </c>
      <c r="I1262">
        <f>IF($A1262="",NA(),IF($C1262="Strategy",$B1262,NA()))</f>
      </c>
      <c r="J1262">
        <f>IF($A1262="",NA(),IF($C1262="Strategy",2+$F1262*0.023,NA()))</f>
      </c>
      <c r="K1262">
        <f>IF($A1262="",NA(),IF($C1262="Deckbuilder",$B1262,NA()))</f>
      </c>
      <c r="L1262">
        <f>IF($A1262="",NA(),IF($C1262="Deckbuilder",3+$F1262*0.023,NA()))</f>
      </c>
      <c r="M1262">
        <f>IF($A1262="",NA(),IF($C1262="Traditional",$B1262,NA()))</f>
      </c>
      <c r="N1262">
        <f>IF($A1262="",NA(),IF($C1262="Traditional",4+$F1262*0.023,NA()))</f>
      </c>
      <c r="O1262">
        <f>IF($A1262="","",$D1262+ROW()/1000000)</f>
      </c>
      <c r="P1262" t="str">
        <f>IF(OR($A1262="",INDEX(games!$H:$H,ROW())=""),"",INDEX(games!$H:$H,ROW()))</f>
      </c>
      <c r="Q1262">
        <f>IF(OR($A1262="",$P1262&lt;&gt;"Yes"),"",$D1262+ROW()/1000000)</f>
      </c>
      <c r="T1262">
        <f>IF($Y1262="","",INDEX($B$2:$B$2000,$Y1262))</f>
      </c>
      <c r="U1262">
        <f>IF($Z1262="","",INDEX($B$2:$B$2000,$Z1262))</f>
      </c>
      <c r="V1262">
        <f>IF(OR($T1262="",$U1262=""),"",$U1262-$T1262)</f>
      </c>
      <c r="W1262" t="str">
        <f>IF(TRIM(INDEX(connections!$A:$A,ROW()))="","",TRIM(INDEX(connections!$A:$A,ROW())))</f>
      </c>
      <c r="X1262" t="str">
        <f>IF($W1262="","",TRIM(INDEX(connections!$B:$B,ROW())))</f>
      </c>
      <c r="Y1262">
        <f>IF($W1262="","",IFERROR(MATCH($W1262,$A$2:$A$2000,0),""))</f>
      </c>
      <c r="Z1262">
        <f>IF($X1262="","",IFERROR(MATCH($X1262,$A$2:$A$2000,0),""))</f>
      </c>
      <c r="AA1262" t="str">
        <f>IF($Y1262="","",INDEX($P$2:$P$2000,$Y1262))</f>
      </c>
      <c r="AB1262" t="str">
        <f>IF($Z1262="","",INDEX($P$2:$P$2000,$Z1262))</f>
      </c>
      <c r="AC1262">
        <f>IF(AND($AA1262="Yes",$AB1262="Yes"),1,"")</f>
      </c>
      <c r="AD1262">
        <f>IF(OR($Y1262="",$Z1262=""),"",IF(INDEX($C$2:$C$2000,$Y1262)=INDEX($C$2:$C$2000,$Z1262),0,1))</f>
      </c>
      <c r="AE1262">
        <f>IF($AC1262&lt;&gt;1,"",IF(AND(INDEX($AG$2:$AG$2000,$Y1262)=1,INDEX($AG$2:$AG$2000,$Z1262)=1),1,""))</f>
      </c>
      <c r="AG1262">
        <f>IF($A1262="","",COUNTIFS($W$2:$W$2500,$A1262,$AB$2:$AB$2500,"Yes")+COUNTIFS($X$2:$X$2500,$A1262,$AA$2:$AA$2500,"Yes"))</f>
      </c>
      <c r="AH1262" t="str">
        <f>IF(OR($P1262&lt;&gt;"Yes",N($AG1262)=0),"",IF(AND($AG1262=1,COUNTIFS($W$2:$W$2500,$A1262,$AE$2:$AE$2500,1)+COUNTIFS($X$2:$X$2500,$A1262,$AE$2:$AE$2500,1)&gt;0),"","Yes"))</f>
      </c>
      <c r="AI1262">
        <f>IF($AH1262="Yes",$AG1262,"")</f>
      </c>
      <c r="AJ1262">
        <f>IF($AI1262="","",$AI1262+ROW()/1000000)</f>
      </c>
      <c r="AK1262">
        <f>IF(OR($A1262="",$P1262="Yes",N($AG1262)=0),"",$AG1262+ROW()/1000000)</f>
      </c>
      <c r="AL1262" t="str">
        <f>IF($A1262="","",INDEX(games!$J:$J,ROW())&amp;"")</f>
      </c>
      <c r="AM1262">
        <f>IF($A1262="","",SUMPRODUCT($AO1262:$BD1262,'Map Analysis'!$AP$2^{0,1,2,3,4,5,6,7,8,9,10,11,12,13,14,15}))</f>
      </c>
      <c r="AN1262">
        <f>IF($A1262="","",$AM1262+ROW()/10000000)</f>
      </c>
      <c r="AO1262">
        <f>IF($A1262="","",COUNTIF($W$2:$W$2500,$A1262))</f>
      </c>
      <c r="AP1262">
        <f>IF($A1262="","",SUMIFS($BF$2:$BF$2500,$W$2:$W$2500,$A1262))</f>
      </c>
      <c r="AQ1262">
        <f>IF($A1262="","",SUMIFS($BG$2:$BG$2500,$W$2:$W$2500,$A1262))</f>
      </c>
      <c r="AR1262">
        <f>IF($A1262="","",SUMIFS($BH$2:$BH$2500,$W$2:$W$2500,$A1262))</f>
      </c>
      <c r="AS1262">
        <f>IF($A1262="","",SUMIFS($BI$2:$BI$2500,$W$2:$W$2500,$A1262))</f>
      </c>
      <c r="AT1262">
        <f>IF($A1262="","",SUMIFS($BJ$2:$BJ$2500,$W$2:$W$2500,$A1262))</f>
      </c>
      <c r="AU1262">
        <f>IF($A1262="","",SUMIFS($BK$2:$BK$2500,$W$2:$W$2500,$A1262))</f>
      </c>
      <c r="AV1262">
        <f>IF($A1262="","",SUMIFS($BL$2:$BL$2500,$W$2:$W$2500,$A1262))</f>
      </c>
      <c r="AW1262">
        <f>IF($A1262="","",SUMIFS($BM$2:$BM$2500,$W$2:$W$2500,$A1262))</f>
      </c>
      <c r="AX1262">
        <f>IF($A1262="","",SUMIFS($BN$2:$BN$2500,$W$2:$W$2500,$A1262))</f>
      </c>
      <c r="AY1262">
        <f>IF($A1262="","",SUMIFS($BO$2:$BO$2500,$W$2:$W$2500,$A1262))</f>
      </c>
      <c r="AZ1262">
        <f>IF($A1262="","",SUMIFS($BP$2:$BP$2500,$W$2:$W$2500,$A1262))</f>
      </c>
      <c r="BA1262">
        <f>IF($A1262="","",SUMIFS($BQ$2:$BQ$2500,$W$2:$W$2500,$A1262))</f>
      </c>
      <c r="BB1262">
        <f>IF($A1262="","",SUMIFS($BR$2:$BR$2500,$W$2:$W$2500,$A1262))</f>
      </c>
      <c r="BC1262">
        <f>IF($A1262="","",SUMIFS($BS$2:$BS$2500,$W$2:$W$2500,$A1262))</f>
      </c>
      <c r="BD1262">
        <f>IF($A1262="","",SUMIFS($BT$2:$BT$2500,$W$2:$W$2500,$A1262))</f>
      </c>
      <c r="BF1262">
        <f>IF($Z1262="","",INDEX($AO$2:$AO$2000,$Z1262))</f>
      </c>
      <c r="BG1262">
        <f>IF($Z1262="","",INDEX($AP$2:$AP$2000,$Z1262))</f>
      </c>
      <c r="BH1262">
        <f>IF($Z1262="","",INDEX($AQ$2:$AQ$2000,$Z1262))</f>
      </c>
      <c r="BI1262">
        <f>IF($Z1262="","",INDEX($AR$2:$AR$2000,$Z1262))</f>
      </c>
      <c r="BJ1262">
        <f>IF($Z1262="","",INDEX($AS$2:$AS$2000,$Z1262))</f>
      </c>
      <c r="BK1262">
        <f>IF($Z1262="","",INDEX($AT$2:$AT$2000,$Z1262))</f>
      </c>
      <c r="BL1262">
        <f>IF($Z1262="","",INDEX($AU$2:$AU$2000,$Z1262))</f>
      </c>
      <c r="BM1262">
        <f>IF($Z1262="","",INDEX($AV$2:$AV$2000,$Z1262))</f>
      </c>
      <c r="BN1262">
        <f>IF($Z1262="","",INDEX($AW$2:$AW$2000,$Z1262))</f>
      </c>
      <c r="BO1262">
        <f>IF($Z1262="","",INDEX($AX$2:$AX$2000,$Z1262))</f>
      </c>
      <c r="BP1262">
        <f>IF($Z1262="","",INDEX($AY$2:$AY$2000,$Z1262))</f>
      </c>
      <c r="BQ1262">
        <f>IF($Z1262="","",INDEX($AZ$2:$AZ$2000,$Z1262))</f>
      </c>
      <c r="BR1262">
        <f>IF($Z1262="","",INDEX($BA$2:$BA$2000,$Z1262))</f>
      </c>
      <c r="BS1262">
        <f>IF($Z1262="","",INDEX($BB$2:$BB$2000,$Z1262))</f>
      </c>
      <c r="BT1262">
        <f>IF($Z1262="","",INDEX($BC$2:$BC$2000,$Z1262))</f>
      </c>
      <c r="BV1262">
        <f>IF(OR($A1262="",$P1262&lt;&gt;"Yes",$AH1262="Yes"),"",1+N($AG1262))</f>
      </c>
      <c r="BW1262">
        <f>IF($A1262="","",COUNTIFS($W$2:$W$2500,$A1262,$BZ$2:$BZ$2500,"Yes")+COUNTIFS($X$2:$X$2500,$A1262,$BY$2:$BY$2500,"Yes"))</f>
      </c>
      <c r="BX1262">
        <f>IF(OR($A1262="",$P1262="Yes"),"",IF(N($BW1262)=0,0,1+SUMIFS($CB$2:$CB$2500,$W$2:$W$2500,$A1262)+SUMIFS($CA$2:$CA$2500,$X$2:$X$2500,$A1262)))</f>
      </c>
      <c r="BY1262" t="str">
        <f>IF($Y1262="","",INDEX($AH$2:$AH$2000,$Y1262)&amp;"")</f>
      </c>
      <c r="BZ1262" t="str">
        <f>IF($Z1262="","",INDEX($AH$2:$AH$2000,$Z1262)&amp;"")</f>
      </c>
      <c r="CA1262">
        <f>IF($Y1262="","",INDEX($BV$2:$BV$2000,$Y1262))</f>
      </c>
      <c r="CB1262">
        <f>IF($Z1262="","",INDEX($BV$2:$BV$2000,$Z1262))</f>
      </c>
    </row>
    <row r="1263">
      <c r="A1263" t="str">
        <f>IF(TRIM(INDEX(games!$A:$A,ROW()))="","",TRIM(INDEX(games!$A:$A,ROW())))</f>
      </c>
      <c r="B1263">
        <f>IF(OR($A1263="",INDEX(games!$B:$B,ROW())=""),"",INDEX(games!$B:$B,ROW()))</f>
      </c>
      <c r="C1263" t="str">
        <f>IF(OR($A1263="",INDEX(games!$C:$C,ROW())=""),"",INDEX(games!$C:$C,ROW()))</f>
      </c>
      <c r="D1263">
        <f>IF($A1263="","",COUNTIF($W$2:$W$2500,$A1263)+COUNTIF($X$2:$X$2500,$A1263))</f>
      </c>
      <c r="E1263">
        <f>IF($A1263="","",IFERROR(MATCH($C1263,$R$2:$R$5,0),0))</f>
      </c>
      <c r="F1263">
        <f>IF($A1263="","",MOD(ROW(),34))</f>
      </c>
      <c r="G1263">
        <f>IF($A1263="",NA(),IF($C1263="Action",$B1263,NA()))</f>
      </c>
      <c r="H1263">
        <f>IF($A1263="",NA(),IF($C1263="Action",1+$F1263*0.023,NA()))</f>
      </c>
      <c r="I1263">
        <f>IF($A1263="",NA(),IF($C1263="Strategy",$B1263,NA()))</f>
      </c>
      <c r="J1263">
        <f>IF($A1263="",NA(),IF($C1263="Strategy",2+$F1263*0.023,NA()))</f>
      </c>
      <c r="K1263">
        <f>IF($A1263="",NA(),IF($C1263="Deckbuilder",$B1263,NA()))</f>
      </c>
      <c r="L1263">
        <f>IF($A1263="",NA(),IF($C1263="Deckbuilder",3+$F1263*0.023,NA()))</f>
      </c>
      <c r="M1263">
        <f>IF($A1263="",NA(),IF($C1263="Traditional",$B1263,NA()))</f>
      </c>
      <c r="N1263">
        <f>IF($A1263="",NA(),IF($C1263="Traditional",4+$F1263*0.023,NA()))</f>
      </c>
      <c r="O1263">
        <f>IF($A1263="","",$D1263+ROW()/1000000)</f>
      </c>
      <c r="P1263" t="str">
        <f>IF(OR($A1263="",INDEX(games!$H:$H,ROW())=""),"",INDEX(games!$H:$H,ROW()))</f>
      </c>
      <c r="Q1263">
        <f>IF(OR($A1263="",$P1263&lt;&gt;"Yes"),"",$D1263+ROW()/1000000)</f>
      </c>
      <c r="T1263">
        <f>IF($Y1263="","",INDEX($B$2:$B$2000,$Y1263))</f>
      </c>
      <c r="U1263">
        <f>IF($Z1263="","",INDEX($B$2:$B$2000,$Z1263))</f>
      </c>
      <c r="V1263">
        <f>IF(OR($T1263="",$U1263=""),"",$U1263-$T1263)</f>
      </c>
      <c r="W1263" t="str">
        <f>IF(TRIM(INDEX(connections!$A:$A,ROW()))="","",TRIM(INDEX(connections!$A:$A,ROW())))</f>
      </c>
      <c r="X1263" t="str">
        <f>IF($W1263="","",TRIM(INDEX(connections!$B:$B,ROW())))</f>
      </c>
      <c r="Y1263">
        <f>IF($W1263="","",IFERROR(MATCH($W1263,$A$2:$A$2000,0),""))</f>
      </c>
      <c r="Z1263">
        <f>IF($X1263="","",IFERROR(MATCH($X1263,$A$2:$A$2000,0),""))</f>
      </c>
      <c r="AA1263" t="str">
        <f>IF($Y1263="","",INDEX($P$2:$P$2000,$Y1263))</f>
      </c>
      <c r="AB1263" t="str">
        <f>IF($Z1263="","",INDEX($P$2:$P$2000,$Z1263))</f>
      </c>
      <c r="AC1263">
        <f>IF(AND($AA1263="Yes",$AB1263="Yes"),1,"")</f>
      </c>
      <c r="AD1263">
        <f>IF(OR($Y1263="",$Z1263=""),"",IF(INDEX($C$2:$C$2000,$Y1263)=INDEX($C$2:$C$2000,$Z1263),0,1))</f>
      </c>
      <c r="AE1263">
        <f>IF($AC1263&lt;&gt;1,"",IF(AND(INDEX($AG$2:$AG$2000,$Y1263)=1,INDEX($AG$2:$AG$2000,$Z1263)=1),1,""))</f>
      </c>
      <c r="AG1263">
        <f>IF($A1263="","",COUNTIFS($W$2:$W$2500,$A1263,$AB$2:$AB$2500,"Yes")+COUNTIFS($X$2:$X$2500,$A1263,$AA$2:$AA$2500,"Yes"))</f>
      </c>
      <c r="AH1263" t="str">
        <f>IF(OR($P1263&lt;&gt;"Yes",N($AG1263)=0),"",IF(AND($AG1263=1,COUNTIFS($W$2:$W$2500,$A1263,$AE$2:$AE$2500,1)+COUNTIFS($X$2:$X$2500,$A1263,$AE$2:$AE$2500,1)&gt;0),"","Yes"))</f>
      </c>
      <c r="AI1263">
        <f>IF($AH1263="Yes",$AG1263,"")</f>
      </c>
      <c r="AJ1263">
        <f>IF($AI1263="","",$AI1263+ROW()/1000000)</f>
      </c>
      <c r="AK1263">
        <f>IF(OR($A1263="",$P1263="Yes",N($AG1263)=0),"",$AG1263+ROW()/1000000)</f>
      </c>
      <c r="AL1263" t="str">
        <f>IF($A1263="","",INDEX(games!$J:$J,ROW())&amp;"")</f>
      </c>
      <c r="AM1263">
        <f>IF($A1263="","",SUMPRODUCT($AO1263:$BD1263,'Map Analysis'!$AP$2^{0,1,2,3,4,5,6,7,8,9,10,11,12,13,14,15}))</f>
      </c>
      <c r="AN1263">
        <f>IF($A1263="","",$AM1263+ROW()/10000000)</f>
      </c>
      <c r="AO1263">
        <f>IF($A1263="","",COUNTIF($W$2:$W$2500,$A1263))</f>
      </c>
      <c r="AP1263">
        <f>IF($A1263="","",SUMIFS($BF$2:$BF$2500,$W$2:$W$2500,$A1263))</f>
      </c>
      <c r="AQ1263">
        <f>IF($A1263="","",SUMIFS($BG$2:$BG$2500,$W$2:$W$2500,$A1263))</f>
      </c>
      <c r="AR1263">
        <f>IF($A1263="","",SUMIFS($BH$2:$BH$2500,$W$2:$W$2500,$A1263))</f>
      </c>
      <c r="AS1263">
        <f>IF($A1263="","",SUMIFS($BI$2:$BI$2500,$W$2:$W$2500,$A1263))</f>
      </c>
      <c r="AT1263">
        <f>IF($A1263="","",SUMIFS($BJ$2:$BJ$2500,$W$2:$W$2500,$A1263))</f>
      </c>
      <c r="AU1263">
        <f>IF($A1263="","",SUMIFS($BK$2:$BK$2500,$W$2:$W$2500,$A1263))</f>
      </c>
      <c r="AV1263">
        <f>IF($A1263="","",SUMIFS($BL$2:$BL$2500,$W$2:$W$2500,$A1263))</f>
      </c>
      <c r="AW1263">
        <f>IF($A1263="","",SUMIFS($BM$2:$BM$2500,$W$2:$W$2500,$A1263))</f>
      </c>
      <c r="AX1263">
        <f>IF($A1263="","",SUMIFS($BN$2:$BN$2500,$W$2:$W$2500,$A1263))</f>
      </c>
      <c r="AY1263">
        <f>IF($A1263="","",SUMIFS($BO$2:$BO$2500,$W$2:$W$2500,$A1263))</f>
      </c>
      <c r="AZ1263">
        <f>IF($A1263="","",SUMIFS($BP$2:$BP$2500,$W$2:$W$2500,$A1263))</f>
      </c>
      <c r="BA1263">
        <f>IF($A1263="","",SUMIFS($BQ$2:$BQ$2500,$W$2:$W$2500,$A1263))</f>
      </c>
      <c r="BB1263">
        <f>IF($A1263="","",SUMIFS($BR$2:$BR$2500,$W$2:$W$2500,$A1263))</f>
      </c>
      <c r="BC1263">
        <f>IF($A1263="","",SUMIFS($BS$2:$BS$2500,$W$2:$W$2500,$A1263))</f>
      </c>
      <c r="BD1263">
        <f>IF($A1263="","",SUMIFS($BT$2:$BT$2500,$W$2:$W$2500,$A1263))</f>
      </c>
      <c r="BF1263">
        <f>IF($Z1263="","",INDEX($AO$2:$AO$2000,$Z1263))</f>
      </c>
      <c r="BG1263">
        <f>IF($Z1263="","",INDEX($AP$2:$AP$2000,$Z1263))</f>
      </c>
      <c r="BH1263">
        <f>IF($Z1263="","",INDEX($AQ$2:$AQ$2000,$Z1263))</f>
      </c>
      <c r="BI1263">
        <f>IF($Z1263="","",INDEX($AR$2:$AR$2000,$Z1263))</f>
      </c>
      <c r="BJ1263">
        <f>IF($Z1263="","",INDEX($AS$2:$AS$2000,$Z1263))</f>
      </c>
      <c r="BK1263">
        <f>IF($Z1263="","",INDEX($AT$2:$AT$2000,$Z1263))</f>
      </c>
      <c r="BL1263">
        <f>IF($Z1263="","",INDEX($AU$2:$AU$2000,$Z1263))</f>
      </c>
      <c r="BM1263">
        <f>IF($Z1263="","",INDEX($AV$2:$AV$2000,$Z1263))</f>
      </c>
      <c r="BN1263">
        <f>IF($Z1263="","",INDEX($AW$2:$AW$2000,$Z1263))</f>
      </c>
      <c r="BO1263">
        <f>IF($Z1263="","",INDEX($AX$2:$AX$2000,$Z1263))</f>
      </c>
      <c r="BP1263">
        <f>IF($Z1263="","",INDEX($AY$2:$AY$2000,$Z1263))</f>
      </c>
      <c r="BQ1263">
        <f>IF($Z1263="","",INDEX($AZ$2:$AZ$2000,$Z1263))</f>
      </c>
      <c r="BR1263">
        <f>IF($Z1263="","",INDEX($BA$2:$BA$2000,$Z1263))</f>
      </c>
      <c r="BS1263">
        <f>IF($Z1263="","",INDEX($BB$2:$BB$2000,$Z1263))</f>
      </c>
      <c r="BT1263">
        <f>IF($Z1263="","",INDEX($BC$2:$BC$2000,$Z1263))</f>
      </c>
      <c r="BV1263">
        <f>IF(OR($A1263="",$P1263&lt;&gt;"Yes",$AH1263="Yes"),"",1+N($AG1263))</f>
      </c>
      <c r="BW1263">
        <f>IF($A1263="","",COUNTIFS($W$2:$W$2500,$A1263,$BZ$2:$BZ$2500,"Yes")+COUNTIFS($X$2:$X$2500,$A1263,$BY$2:$BY$2500,"Yes"))</f>
      </c>
      <c r="BX1263">
        <f>IF(OR($A1263="",$P1263="Yes"),"",IF(N($BW1263)=0,0,1+SUMIFS($CB$2:$CB$2500,$W$2:$W$2500,$A1263)+SUMIFS($CA$2:$CA$2500,$X$2:$X$2500,$A1263)))</f>
      </c>
      <c r="BY1263" t="str">
        <f>IF($Y1263="","",INDEX($AH$2:$AH$2000,$Y1263)&amp;"")</f>
      </c>
      <c r="BZ1263" t="str">
        <f>IF($Z1263="","",INDEX($AH$2:$AH$2000,$Z1263)&amp;"")</f>
      </c>
      <c r="CA1263">
        <f>IF($Y1263="","",INDEX($BV$2:$BV$2000,$Y1263))</f>
      </c>
      <c r="CB1263">
        <f>IF($Z1263="","",INDEX($BV$2:$BV$2000,$Z1263))</f>
      </c>
    </row>
    <row r="1264">
      <c r="A1264" t="str">
        <f>IF(TRIM(INDEX(games!$A:$A,ROW()))="","",TRIM(INDEX(games!$A:$A,ROW())))</f>
      </c>
      <c r="B1264">
        <f>IF(OR($A1264="",INDEX(games!$B:$B,ROW())=""),"",INDEX(games!$B:$B,ROW()))</f>
      </c>
      <c r="C1264" t="str">
        <f>IF(OR($A1264="",INDEX(games!$C:$C,ROW())=""),"",INDEX(games!$C:$C,ROW()))</f>
      </c>
      <c r="D1264">
        <f>IF($A1264="","",COUNTIF($W$2:$W$2500,$A1264)+COUNTIF($X$2:$X$2500,$A1264))</f>
      </c>
      <c r="E1264">
        <f>IF($A1264="","",IFERROR(MATCH($C1264,$R$2:$R$5,0),0))</f>
      </c>
      <c r="F1264">
        <f>IF($A1264="","",MOD(ROW(),34))</f>
      </c>
      <c r="G1264">
        <f>IF($A1264="",NA(),IF($C1264="Action",$B1264,NA()))</f>
      </c>
      <c r="H1264">
        <f>IF($A1264="",NA(),IF($C1264="Action",1+$F1264*0.023,NA()))</f>
      </c>
      <c r="I1264">
        <f>IF($A1264="",NA(),IF($C1264="Strategy",$B1264,NA()))</f>
      </c>
      <c r="J1264">
        <f>IF($A1264="",NA(),IF($C1264="Strategy",2+$F1264*0.023,NA()))</f>
      </c>
      <c r="K1264">
        <f>IF($A1264="",NA(),IF($C1264="Deckbuilder",$B1264,NA()))</f>
      </c>
      <c r="L1264">
        <f>IF($A1264="",NA(),IF($C1264="Deckbuilder",3+$F1264*0.023,NA()))</f>
      </c>
      <c r="M1264">
        <f>IF($A1264="",NA(),IF($C1264="Traditional",$B1264,NA()))</f>
      </c>
      <c r="N1264">
        <f>IF($A1264="",NA(),IF($C1264="Traditional",4+$F1264*0.023,NA()))</f>
      </c>
      <c r="O1264">
        <f>IF($A1264="","",$D1264+ROW()/1000000)</f>
      </c>
      <c r="P1264" t="str">
        <f>IF(OR($A1264="",INDEX(games!$H:$H,ROW())=""),"",INDEX(games!$H:$H,ROW()))</f>
      </c>
      <c r="Q1264">
        <f>IF(OR($A1264="",$P1264&lt;&gt;"Yes"),"",$D1264+ROW()/1000000)</f>
      </c>
      <c r="T1264">
        <f>IF($Y1264="","",INDEX($B$2:$B$2000,$Y1264))</f>
      </c>
      <c r="U1264">
        <f>IF($Z1264="","",INDEX($B$2:$B$2000,$Z1264))</f>
      </c>
      <c r="V1264">
        <f>IF(OR($T1264="",$U1264=""),"",$U1264-$T1264)</f>
      </c>
      <c r="W1264" t="str">
        <f>IF(TRIM(INDEX(connections!$A:$A,ROW()))="","",TRIM(INDEX(connections!$A:$A,ROW())))</f>
      </c>
      <c r="X1264" t="str">
        <f>IF($W1264="","",TRIM(INDEX(connections!$B:$B,ROW())))</f>
      </c>
      <c r="Y1264">
        <f>IF($W1264="","",IFERROR(MATCH($W1264,$A$2:$A$2000,0),""))</f>
      </c>
      <c r="Z1264">
        <f>IF($X1264="","",IFERROR(MATCH($X1264,$A$2:$A$2000,0),""))</f>
      </c>
      <c r="AA1264" t="str">
        <f>IF($Y1264="","",INDEX($P$2:$P$2000,$Y1264))</f>
      </c>
      <c r="AB1264" t="str">
        <f>IF($Z1264="","",INDEX($P$2:$P$2000,$Z1264))</f>
      </c>
      <c r="AC1264">
        <f>IF(AND($AA1264="Yes",$AB1264="Yes"),1,"")</f>
      </c>
      <c r="AD1264">
        <f>IF(OR($Y1264="",$Z1264=""),"",IF(INDEX($C$2:$C$2000,$Y1264)=INDEX($C$2:$C$2000,$Z1264),0,1))</f>
      </c>
      <c r="AE1264">
        <f>IF($AC1264&lt;&gt;1,"",IF(AND(INDEX($AG$2:$AG$2000,$Y1264)=1,INDEX($AG$2:$AG$2000,$Z1264)=1),1,""))</f>
      </c>
      <c r="AG1264">
        <f>IF($A1264="","",COUNTIFS($W$2:$W$2500,$A1264,$AB$2:$AB$2500,"Yes")+COUNTIFS($X$2:$X$2500,$A1264,$AA$2:$AA$2500,"Yes"))</f>
      </c>
      <c r="AH1264" t="str">
        <f>IF(OR($P1264&lt;&gt;"Yes",N($AG1264)=0),"",IF(AND($AG1264=1,COUNTIFS($W$2:$W$2500,$A1264,$AE$2:$AE$2500,1)+COUNTIFS($X$2:$X$2500,$A1264,$AE$2:$AE$2500,1)&gt;0),"","Yes"))</f>
      </c>
      <c r="AI1264">
        <f>IF($AH1264="Yes",$AG1264,"")</f>
      </c>
      <c r="AJ1264">
        <f>IF($AI1264="","",$AI1264+ROW()/1000000)</f>
      </c>
      <c r="AK1264">
        <f>IF(OR($A1264="",$P1264="Yes",N($AG1264)=0),"",$AG1264+ROW()/1000000)</f>
      </c>
      <c r="AL1264" t="str">
        <f>IF($A1264="","",INDEX(games!$J:$J,ROW())&amp;"")</f>
      </c>
      <c r="AM1264">
        <f>IF($A1264="","",SUMPRODUCT($AO1264:$BD1264,'Map Analysis'!$AP$2^{0,1,2,3,4,5,6,7,8,9,10,11,12,13,14,15}))</f>
      </c>
      <c r="AN1264">
        <f>IF($A1264="","",$AM1264+ROW()/10000000)</f>
      </c>
      <c r="AO1264">
        <f>IF($A1264="","",COUNTIF($W$2:$W$2500,$A1264))</f>
      </c>
      <c r="AP1264">
        <f>IF($A1264="","",SUMIFS($BF$2:$BF$2500,$W$2:$W$2500,$A1264))</f>
      </c>
      <c r="AQ1264">
        <f>IF($A1264="","",SUMIFS($BG$2:$BG$2500,$W$2:$W$2500,$A1264))</f>
      </c>
      <c r="AR1264">
        <f>IF($A1264="","",SUMIFS($BH$2:$BH$2500,$W$2:$W$2500,$A1264))</f>
      </c>
      <c r="AS1264">
        <f>IF($A1264="","",SUMIFS($BI$2:$BI$2500,$W$2:$W$2500,$A1264))</f>
      </c>
      <c r="AT1264">
        <f>IF($A1264="","",SUMIFS($BJ$2:$BJ$2500,$W$2:$W$2500,$A1264))</f>
      </c>
      <c r="AU1264">
        <f>IF($A1264="","",SUMIFS($BK$2:$BK$2500,$W$2:$W$2500,$A1264))</f>
      </c>
      <c r="AV1264">
        <f>IF($A1264="","",SUMIFS($BL$2:$BL$2500,$W$2:$W$2500,$A1264))</f>
      </c>
      <c r="AW1264">
        <f>IF($A1264="","",SUMIFS($BM$2:$BM$2500,$W$2:$W$2500,$A1264))</f>
      </c>
      <c r="AX1264">
        <f>IF($A1264="","",SUMIFS($BN$2:$BN$2500,$W$2:$W$2500,$A1264))</f>
      </c>
      <c r="AY1264">
        <f>IF($A1264="","",SUMIFS($BO$2:$BO$2500,$W$2:$W$2500,$A1264))</f>
      </c>
      <c r="AZ1264">
        <f>IF($A1264="","",SUMIFS($BP$2:$BP$2500,$W$2:$W$2500,$A1264))</f>
      </c>
      <c r="BA1264">
        <f>IF($A1264="","",SUMIFS($BQ$2:$BQ$2500,$W$2:$W$2500,$A1264))</f>
      </c>
      <c r="BB1264">
        <f>IF($A1264="","",SUMIFS($BR$2:$BR$2500,$W$2:$W$2500,$A1264))</f>
      </c>
      <c r="BC1264">
        <f>IF($A1264="","",SUMIFS($BS$2:$BS$2500,$W$2:$W$2500,$A1264))</f>
      </c>
      <c r="BD1264">
        <f>IF($A1264="","",SUMIFS($BT$2:$BT$2500,$W$2:$W$2500,$A1264))</f>
      </c>
      <c r="BF1264">
        <f>IF($Z1264="","",INDEX($AO$2:$AO$2000,$Z1264))</f>
      </c>
      <c r="BG1264">
        <f>IF($Z1264="","",INDEX($AP$2:$AP$2000,$Z1264))</f>
      </c>
      <c r="BH1264">
        <f>IF($Z1264="","",INDEX($AQ$2:$AQ$2000,$Z1264))</f>
      </c>
      <c r="BI1264">
        <f>IF($Z1264="","",INDEX($AR$2:$AR$2000,$Z1264))</f>
      </c>
      <c r="BJ1264">
        <f>IF($Z1264="","",INDEX($AS$2:$AS$2000,$Z1264))</f>
      </c>
      <c r="BK1264">
        <f>IF($Z1264="","",INDEX($AT$2:$AT$2000,$Z1264))</f>
      </c>
      <c r="BL1264">
        <f>IF($Z1264="","",INDEX($AU$2:$AU$2000,$Z1264))</f>
      </c>
      <c r="BM1264">
        <f>IF($Z1264="","",INDEX($AV$2:$AV$2000,$Z1264))</f>
      </c>
      <c r="BN1264">
        <f>IF($Z1264="","",INDEX($AW$2:$AW$2000,$Z1264))</f>
      </c>
      <c r="BO1264">
        <f>IF($Z1264="","",INDEX($AX$2:$AX$2000,$Z1264))</f>
      </c>
      <c r="BP1264">
        <f>IF($Z1264="","",INDEX($AY$2:$AY$2000,$Z1264))</f>
      </c>
      <c r="BQ1264">
        <f>IF($Z1264="","",INDEX($AZ$2:$AZ$2000,$Z1264))</f>
      </c>
      <c r="BR1264">
        <f>IF($Z1264="","",INDEX($BA$2:$BA$2000,$Z1264))</f>
      </c>
      <c r="BS1264">
        <f>IF($Z1264="","",INDEX($BB$2:$BB$2000,$Z1264))</f>
      </c>
      <c r="BT1264">
        <f>IF($Z1264="","",INDEX($BC$2:$BC$2000,$Z1264))</f>
      </c>
      <c r="BV1264">
        <f>IF(OR($A1264="",$P1264&lt;&gt;"Yes",$AH1264="Yes"),"",1+N($AG1264))</f>
      </c>
      <c r="BW1264">
        <f>IF($A1264="","",COUNTIFS($W$2:$W$2500,$A1264,$BZ$2:$BZ$2500,"Yes")+COUNTIFS($X$2:$X$2500,$A1264,$BY$2:$BY$2500,"Yes"))</f>
      </c>
      <c r="BX1264">
        <f>IF(OR($A1264="",$P1264="Yes"),"",IF(N($BW1264)=0,0,1+SUMIFS($CB$2:$CB$2500,$W$2:$W$2500,$A1264)+SUMIFS($CA$2:$CA$2500,$X$2:$X$2500,$A1264)))</f>
      </c>
      <c r="BY1264" t="str">
        <f>IF($Y1264="","",INDEX($AH$2:$AH$2000,$Y1264)&amp;"")</f>
      </c>
      <c r="BZ1264" t="str">
        <f>IF($Z1264="","",INDEX($AH$2:$AH$2000,$Z1264)&amp;"")</f>
      </c>
      <c r="CA1264">
        <f>IF($Y1264="","",INDEX($BV$2:$BV$2000,$Y1264))</f>
      </c>
      <c r="CB1264">
        <f>IF($Z1264="","",INDEX($BV$2:$BV$2000,$Z1264))</f>
      </c>
    </row>
    <row r="1265">
      <c r="A1265" t="str">
        <f>IF(TRIM(INDEX(games!$A:$A,ROW()))="","",TRIM(INDEX(games!$A:$A,ROW())))</f>
      </c>
      <c r="B1265">
        <f>IF(OR($A1265="",INDEX(games!$B:$B,ROW())=""),"",INDEX(games!$B:$B,ROW()))</f>
      </c>
      <c r="C1265" t="str">
        <f>IF(OR($A1265="",INDEX(games!$C:$C,ROW())=""),"",INDEX(games!$C:$C,ROW()))</f>
      </c>
      <c r="D1265">
        <f>IF($A1265="","",COUNTIF($W$2:$W$2500,$A1265)+COUNTIF($X$2:$X$2500,$A1265))</f>
      </c>
      <c r="E1265">
        <f>IF($A1265="","",IFERROR(MATCH($C1265,$R$2:$R$5,0),0))</f>
      </c>
      <c r="F1265">
        <f>IF($A1265="","",MOD(ROW(),34))</f>
      </c>
      <c r="G1265">
        <f>IF($A1265="",NA(),IF($C1265="Action",$B1265,NA()))</f>
      </c>
      <c r="H1265">
        <f>IF($A1265="",NA(),IF($C1265="Action",1+$F1265*0.023,NA()))</f>
      </c>
      <c r="I1265">
        <f>IF($A1265="",NA(),IF($C1265="Strategy",$B1265,NA()))</f>
      </c>
      <c r="J1265">
        <f>IF($A1265="",NA(),IF($C1265="Strategy",2+$F1265*0.023,NA()))</f>
      </c>
      <c r="K1265">
        <f>IF($A1265="",NA(),IF($C1265="Deckbuilder",$B1265,NA()))</f>
      </c>
      <c r="L1265">
        <f>IF($A1265="",NA(),IF($C1265="Deckbuilder",3+$F1265*0.023,NA()))</f>
      </c>
      <c r="M1265">
        <f>IF($A1265="",NA(),IF($C1265="Traditional",$B1265,NA()))</f>
      </c>
      <c r="N1265">
        <f>IF($A1265="",NA(),IF($C1265="Traditional",4+$F1265*0.023,NA()))</f>
      </c>
      <c r="O1265">
        <f>IF($A1265="","",$D1265+ROW()/1000000)</f>
      </c>
      <c r="P1265" t="str">
        <f>IF(OR($A1265="",INDEX(games!$H:$H,ROW())=""),"",INDEX(games!$H:$H,ROW()))</f>
      </c>
      <c r="Q1265">
        <f>IF(OR($A1265="",$P1265&lt;&gt;"Yes"),"",$D1265+ROW()/1000000)</f>
      </c>
      <c r="T1265">
        <f>IF($Y1265="","",INDEX($B$2:$B$2000,$Y1265))</f>
      </c>
      <c r="U1265">
        <f>IF($Z1265="","",INDEX($B$2:$B$2000,$Z1265))</f>
      </c>
      <c r="V1265">
        <f>IF(OR($T1265="",$U1265=""),"",$U1265-$T1265)</f>
      </c>
      <c r="W1265" t="str">
        <f>IF(TRIM(INDEX(connections!$A:$A,ROW()))="","",TRIM(INDEX(connections!$A:$A,ROW())))</f>
      </c>
      <c r="X1265" t="str">
        <f>IF($W1265="","",TRIM(INDEX(connections!$B:$B,ROW())))</f>
      </c>
      <c r="Y1265">
        <f>IF($W1265="","",IFERROR(MATCH($W1265,$A$2:$A$2000,0),""))</f>
      </c>
      <c r="Z1265">
        <f>IF($X1265="","",IFERROR(MATCH($X1265,$A$2:$A$2000,0),""))</f>
      </c>
      <c r="AA1265" t="str">
        <f>IF($Y1265="","",INDEX($P$2:$P$2000,$Y1265))</f>
      </c>
      <c r="AB1265" t="str">
        <f>IF($Z1265="","",INDEX($P$2:$P$2000,$Z1265))</f>
      </c>
      <c r="AC1265">
        <f>IF(AND($AA1265="Yes",$AB1265="Yes"),1,"")</f>
      </c>
      <c r="AD1265">
        <f>IF(OR($Y1265="",$Z1265=""),"",IF(INDEX($C$2:$C$2000,$Y1265)=INDEX($C$2:$C$2000,$Z1265),0,1))</f>
      </c>
      <c r="AE1265">
        <f>IF($AC1265&lt;&gt;1,"",IF(AND(INDEX($AG$2:$AG$2000,$Y1265)=1,INDEX($AG$2:$AG$2000,$Z1265)=1),1,""))</f>
      </c>
      <c r="AG1265">
        <f>IF($A1265="","",COUNTIFS($W$2:$W$2500,$A1265,$AB$2:$AB$2500,"Yes")+COUNTIFS($X$2:$X$2500,$A1265,$AA$2:$AA$2500,"Yes"))</f>
      </c>
      <c r="AH1265" t="str">
        <f>IF(OR($P1265&lt;&gt;"Yes",N($AG1265)=0),"",IF(AND($AG1265=1,COUNTIFS($W$2:$W$2500,$A1265,$AE$2:$AE$2500,1)+COUNTIFS($X$2:$X$2500,$A1265,$AE$2:$AE$2500,1)&gt;0),"","Yes"))</f>
      </c>
      <c r="AI1265">
        <f>IF($AH1265="Yes",$AG1265,"")</f>
      </c>
      <c r="AJ1265">
        <f>IF($AI1265="","",$AI1265+ROW()/1000000)</f>
      </c>
      <c r="AK1265">
        <f>IF(OR($A1265="",$P1265="Yes",N($AG1265)=0),"",$AG1265+ROW()/1000000)</f>
      </c>
      <c r="AL1265" t="str">
        <f>IF($A1265="","",INDEX(games!$J:$J,ROW())&amp;"")</f>
      </c>
      <c r="AM1265">
        <f>IF($A1265="","",SUMPRODUCT($AO1265:$BD1265,'Map Analysis'!$AP$2^{0,1,2,3,4,5,6,7,8,9,10,11,12,13,14,15}))</f>
      </c>
      <c r="AN1265">
        <f>IF($A1265="","",$AM1265+ROW()/10000000)</f>
      </c>
      <c r="AO1265">
        <f>IF($A1265="","",COUNTIF($W$2:$W$2500,$A1265))</f>
      </c>
      <c r="AP1265">
        <f>IF($A1265="","",SUMIFS($BF$2:$BF$2500,$W$2:$W$2500,$A1265))</f>
      </c>
      <c r="AQ1265">
        <f>IF($A1265="","",SUMIFS($BG$2:$BG$2500,$W$2:$W$2500,$A1265))</f>
      </c>
      <c r="AR1265">
        <f>IF($A1265="","",SUMIFS($BH$2:$BH$2500,$W$2:$W$2500,$A1265))</f>
      </c>
      <c r="AS1265">
        <f>IF($A1265="","",SUMIFS($BI$2:$BI$2500,$W$2:$W$2500,$A1265))</f>
      </c>
      <c r="AT1265">
        <f>IF($A1265="","",SUMIFS($BJ$2:$BJ$2500,$W$2:$W$2500,$A1265))</f>
      </c>
      <c r="AU1265">
        <f>IF($A1265="","",SUMIFS($BK$2:$BK$2500,$W$2:$W$2500,$A1265))</f>
      </c>
      <c r="AV1265">
        <f>IF($A1265="","",SUMIFS($BL$2:$BL$2500,$W$2:$W$2500,$A1265))</f>
      </c>
      <c r="AW1265">
        <f>IF($A1265="","",SUMIFS($BM$2:$BM$2500,$W$2:$W$2500,$A1265))</f>
      </c>
      <c r="AX1265">
        <f>IF($A1265="","",SUMIFS($BN$2:$BN$2500,$W$2:$W$2500,$A1265))</f>
      </c>
      <c r="AY1265">
        <f>IF($A1265="","",SUMIFS($BO$2:$BO$2500,$W$2:$W$2500,$A1265))</f>
      </c>
      <c r="AZ1265">
        <f>IF($A1265="","",SUMIFS($BP$2:$BP$2500,$W$2:$W$2500,$A1265))</f>
      </c>
      <c r="BA1265">
        <f>IF($A1265="","",SUMIFS($BQ$2:$BQ$2500,$W$2:$W$2500,$A1265))</f>
      </c>
      <c r="BB1265">
        <f>IF($A1265="","",SUMIFS($BR$2:$BR$2500,$W$2:$W$2500,$A1265))</f>
      </c>
      <c r="BC1265">
        <f>IF($A1265="","",SUMIFS($BS$2:$BS$2500,$W$2:$W$2500,$A1265))</f>
      </c>
      <c r="BD1265">
        <f>IF($A1265="","",SUMIFS($BT$2:$BT$2500,$W$2:$W$2500,$A1265))</f>
      </c>
      <c r="BF1265">
        <f>IF($Z1265="","",INDEX($AO$2:$AO$2000,$Z1265))</f>
      </c>
      <c r="BG1265">
        <f>IF($Z1265="","",INDEX($AP$2:$AP$2000,$Z1265))</f>
      </c>
      <c r="BH1265">
        <f>IF($Z1265="","",INDEX($AQ$2:$AQ$2000,$Z1265))</f>
      </c>
      <c r="BI1265">
        <f>IF($Z1265="","",INDEX($AR$2:$AR$2000,$Z1265))</f>
      </c>
      <c r="BJ1265">
        <f>IF($Z1265="","",INDEX($AS$2:$AS$2000,$Z1265))</f>
      </c>
      <c r="BK1265">
        <f>IF($Z1265="","",INDEX($AT$2:$AT$2000,$Z1265))</f>
      </c>
      <c r="BL1265">
        <f>IF($Z1265="","",INDEX($AU$2:$AU$2000,$Z1265))</f>
      </c>
      <c r="BM1265">
        <f>IF($Z1265="","",INDEX($AV$2:$AV$2000,$Z1265))</f>
      </c>
      <c r="BN1265">
        <f>IF($Z1265="","",INDEX($AW$2:$AW$2000,$Z1265))</f>
      </c>
      <c r="BO1265">
        <f>IF($Z1265="","",INDEX($AX$2:$AX$2000,$Z1265))</f>
      </c>
      <c r="BP1265">
        <f>IF($Z1265="","",INDEX($AY$2:$AY$2000,$Z1265))</f>
      </c>
      <c r="BQ1265">
        <f>IF($Z1265="","",INDEX($AZ$2:$AZ$2000,$Z1265))</f>
      </c>
      <c r="BR1265">
        <f>IF($Z1265="","",INDEX($BA$2:$BA$2000,$Z1265))</f>
      </c>
      <c r="BS1265">
        <f>IF($Z1265="","",INDEX($BB$2:$BB$2000,$Z1265))</f>
      </c>
      <c r="BT1265">
        <f>IF($Z1265="","",INDEX($BC$2:$BC$2000,$Z1265))</f>
      </c>
      <c r="BV1265">
        <f>IF(OR($A1265="",$P1265&lt;&gt;"Yes",$AH1265="Yes"),"",1+N($AG1265))</f>
      </c>
      <c r="BW1265">
        <f>IF($A1265="","",COUNTIFS($W$2:$W$2500,$A1265,$BZ$2:$BZ$2500,"Yes")+COUNTIFS($X$2:$X$2500,$A1265,$BY$2:$BY$2500,"Yes"))</f>
      </c>
      <c r="BX1265">
        <f>IF(OR($A1265="",$P1265="Yes"),"",IF(N($BW1265)=0,0,1+SUMIFS($CB$2:$CB$2500,$W$2:$W$2500,$A1265)+SUMIFS($CA$2:$CA$2500,$X$2:$X$2500,$A1265)))</f>
      </c>
      <c r="BY1265" t="str">
        <f>IF($Y1265="","",INDEX($AH$2:$AH$2000,$Y1265)&amp;"")</f>
      </c>
      <c r="BZ1265" t="str">
        <f>IF($Z1265="","",INDEX($AH$2:$AH$2000,$Z1265)&amp;"")</f>
      </c>
      <c r="CA1265">
        <f>IF($Y1265="","",INDEX($BV$2:$BV$2000,$Y1265))</f>
      </c>
      <c r="CB1265">
        <f>IF($Z1265="","",INDEX($BV$2:$BV$2000,$Z1265))</f>
      </c>
    </row>
    <row r="1266">
      <c r="A1266" t="str">
        <f>IF(TRIM(INDEX(games!$A:$A,ROW()))="","",TRIM(INDEX(games!$A:$A,ROW())))</f>
      </c>
      <c r="B1266">
        <f>IF(OR($A1266="",INDEX(games!$B:$B,ROW())=""),"",INDEX(games!$B:$B,ROW()))</f>
      </c>
      <c r="C1266" t="str">
        <f>IF(OR($A1266="",INDEX(games!$C:$C,ROW())=""),"",INDEX(games!$C:$C,ROW()))</f>
      </c>
      <c r="D1266">
        <f>IF($A1266="","",COUNTIF($W$2:$W$2500,$A1266)+COUNTIF($X$2:$X$2500,$A1266))</f>
      </c>
      <c r="E1266">
        <f>IF($A1266="","",IFERROR(MATCH($C1266,$R$2:$R$5,0),0))</f>
      </c>
      <c r="F1266">
        <f>IF($A1266="","",MOD(ROW(),34))</f>
      </c>
      <c r="G1266">
        <f>IF($A1266="",NA(),IF($C1266="Action",$B1266,NA()))</f>
      </c>
      <c r="H1266">
        <f>IF($A1266="",NA(),IF($C1266="Action",1+$F1266*0.023,NA()))</f>
      </c>
      <c r="I1266">
        <f>IF($A1266="",NA(),IF($C1266="Strategy",$B1266,NA()))</f>
      </c>
      <c r="J1266">
        <f>IF($A1266="",NA(),IF($C1266="Strategy",2+$F1266*0.023,NA()))</f>
      </c>
      <c r="K1266">
        <f>IF($A1266="",NA(),IF($C1266="Deckbuilder",$B1266,NA()))</f>
      </c>
      <c r="L1266">
        <f>IF($A1266="",NA(),IF($C1266="Deckbuilder",3+$F1266*0.023,NA()))</f>
      </c>
      <c r="M1266">
        <f>IF($A1266="",NA(),IF($C1266="Traditional",$B1266,NA()))</f>
      </c>
      <c r="N1266">
        <f>IF($A1266="",NA(),IF($C1266="Traditional",4+$F1266*0.023,NA()))</f>
      </c>
      <c r="O1266">
        <f>IF($A1266="","",$D1266+ROW()/1000000)</f>
      </c>
      <c r="P1266" t="str">
        <f>IF(OR($A1266="",INDEX(games!$H:$H,ROW())=""),"",INDEX(games!$H:$H,ROW()))</f>
      </c>
      <c r="Q1266">
        <f>IF(OR($A1266="",$P1266&lt;&gt;"Yes"),"",$D1266+ROW()/1000000)</f>
      </c>
      <c r="T1266">
        <f>IF($Y1266="","",INDEX($B$2:$B$2000,$Y1266))</f>
      </c>
      <c r="U1266">
        <f>IF($Z1266="","",INDEX($B$2:$B$2000,$Z1266))</f>
      </c>
      <c r="V1266">
        <f>IF(OR($T1266="",$U1266=""),"",$U1266-$T1266)</f>
      </c>
      <c r="W1266" t="str">
        <f>IF(TRIM(INDEX(connections!$A:$A,ROW()))="","",TRIM(INDEX(connections!$A:$A,ROW())))</f>
      </c>
      <c r="X1266" t="str">
        <f>IF($W1266="","",TRIM(INDEX(connections!$B:$B,ROW())))</f>
      </c>
      <c r="Y1266">
        <f>IF($W1266="","",IFERROR(MATCH($W1266,$A$2:$A$2000,0),""))</f>
      </c>
      <c r="Z1266">
        <f>IF($X1266="","",IFERROR(MATCH($X1266,$A$2:$A$2000,0),""))</f>
      </c>
      <c r="AA1266" t="str">
        <f>IF($Y1266="","",INDEX($P$2:$P$2000,$Y1266))</f>
      </c>
      <c r="AB1266" t="str">
        <f>IF($Z1266="","",INDEX($P$2:$P$2000,$Z1266))</f>
      </c>
      <c r="AC1266">
        <f>IF(AND($AA1266="Yes",$AB1266="Yes"),1,"")</f>
      </c>
      <c r="AD1266">
        <f>IF(OR($Y1266="",$Z1266=""),"",IF(INDEX($C$2:$C$2000,$Y1266)=INDEX($C$2:$C$2000,$Z1266),0,1))</f>
      </c>
      <c r="AE1266">
        <f>IF($AC1266&lt;&gt;1,"",IF(AND(INDEX($AG$2:$AG$2000,$Y1266)=1,INDEX($AG$2:$AG$2000,$Z1266)=1),1,""))</f>
      </c>
      <c r="AG1266">
        <f>IF($A1266="","",COUNTIFS($W$2:$W$2500,$A1266,$AB$2:$AB$2500,"Yes")+COUNTIFS($X$2:$X$2500,$A1266,$AA$2:$AA$2500,"Yes"))</f>
      </c>
      <c r="AH1266" t="str">
        <f>IF(OR($P1266&lt;&gt;"Yes",N($AG1266)=0),"",IF(AND($AG1266=1,COUNTIFS($W$2:$W$2500,$A1266,$AE$2:$AE$2500,1)+COUNTIFS($X$2:$X$2500,$A1266,$AE$2:$AE$2500,1)&gt;0),"","Yes"))</f>
      </c>
      <c r="AI1266">
        <f>IF($AH1266="Yes",$AG1266,"")</f>
      </c>
      <c r="AJ1266">
        <f>IF($AI1266="","",$AI1266+ROW()/1000000)</f>
      </c>
      <c r="AK1266">
        <f>IF(OR($A1266="",$P1266="Yes",N($AG1266)=0),"",$AG1266+ROW()/1000000)</f>
      </c>
      <c r="AL1266" t="str">
        <f>IF($A1266="","",INDEX(games!$J:$J,ROW())&amp;"")</f>
      </c>
      <c r="AM1266">
        <f>IF($A1266="","",SUMPRODUCT($AO1266:$BD1266,'Map Analysis'!$AP$2^{0,1,2,3,4,5,6,7,8,9,10,11,12,13,14,15}))</f>
      </c>
      <c r="AN1266">
        <f>IF($A1266="","",$AM1266+ROW()/10000000)</f>
      </c>
      <c r="AO1266">
        <f>IF($A1266="","",COUNTIF($W$2:$W$2500,$A1266))</f>
      </c>
      <c r="AP1266">
        <f>IF($A1266="","",SUMIFS($BF$2:$BF$2500,$W$2:$W$2500,$A1266))</f>
      </c>
      <c r="AQ1266">
        <f>IF($A1266="","",SUMIFS($BG$2:$BG$2500,$W$2:$W$2500,$A1266))</f>
      </c>
      <c r="AR1266">
        <f>IF($A1266="","",SUMIFS($BH$2:$BH$2500,$W$2:$W$2500,$A1266))</f>
      </c>
      <c r="AS1266">
        <f>IF($A1266="","",SUMIFS($BI$2:$BI$2500,$W$2:$W$2500,$A1266))</f>
      </c>
      <c r="AT1266">
        <f>IF($A1266="","",SUMIFS($BJ$2:$BJ$2500,$W$2:$W$2500,$A1266))</f>
      </c>
      <c r="AU1266">
        <f>IF($A1266="","",SUMIFS($BK$2:$BK$2500,$W$2:$W$2500,$A1266))</f>
      </c>
      <c r="AV1266">
        <f>IF($A1266="","",SUMIFS($BL$2:$BL$2500,$W$2:$W$2500,$A1266))</f>
      </c>
      <c r="AW1266">
        <f>IF($A1266="","",SUMIFS($BM$2:$BM$2500,$W$2:$W$2500,$A1266))</f>
      </c>
      <c r="AX1266">
        <f>IF($A1266="","",SUMIFS($BN$2:$BN$2500,$W$2:$W$2500,$A1266))</f>
      </c>
      <c r="AY1266">
        <f>IF($A1266="","",SUMIFS($BO$2:$BO$2500,$W$2:$W$2500,$A1266))</f>
      </c>
      <c r="AZ1266">
        <f>IF($A1266="","",SUMIFS($BP$2:$BP$2500,$W$2:$W$2500,$A1266))</f>
      </c>
      <c r="BA1266">
        <f>IF($A1266="","",SUMIFS($BQ$2:$BQ$2500,$W$2:$W$2500,$A1266))</f>
      </c>
      <c r="BB1266">
        <f>IF($A1266="","",SUMIFS($BR$2:$BR$2500,$W$2:$W$2500,$A1266))</f>
      </c>
      <c r="BC1266">
        <f>IF($A1266="","",SUMIFS($BS$2:$BS$2500,$W$2:$W$2500,$A1266))</f>
      </c>
      <c r="BD1266">
        <f>IF($A1266="","",SUMIFS($BT$2:$BT$2500,$W$2:$W$2500,$A1266))</f>
      </c>
      <c r="BF1266">
        <f>IF($Z1266="","",INDEX($AO$2:$AO$2000,$Z1266))</f>
      </c>
      <c r="BG1266">
        <f>IF($Z1266="","",INDEX($AP$2:$AP$2000,$Z1266))</f>
      </c>
      <c r="BH1266">
        <f>IF($Z1266="","",INDEX($AQ$2:$AQ$2000,$Z1266))</f>
      </c>
      <c r="BI1266">
        <f>IF($Z1266="","",INDEX($AR$2:$AR$2000,$Z1266))</f>
      </c>
      <c r="BJ1266">
        <f>IF($Z1266="","",INDEX($AS$2:$AS$2000,$Z1266))</f>
      </c>
      <c r="BK1266">
        <f>IF($Z1266="","",INDEX($AT$2:$AT$2000,$Z1266))</f>
      </c>
      <c r="BL1266">
        <f>IF($Z1266="","",INDEX($AU$2:$AU$2000,$Z1266))</f>
      </c>
      <c r="BM1266">
        <f>IF($Z1266="","",INDEX($AV$2:$AV$2000,$Z1266))</f>
      </c>
      <c r="BN1266">
        <f>IF($Z1266="","",INDEX($AW$2:$AW$2000,$Z1266))</f>
      </c>
      <c r="BO1266">
        <f>IF($Z1266="","",INDEX($AX$2:$AX$2000,$Z1266))</f>
      </c>
      <c r="BP1266">
        <f>IF($Z1266="","",INDEX($AY$2:$AY$2000,$Z1266))</f>
      </c>
      <c r="BQ1266">
        <f>IF($Z1266="","",INDEX($AZ$2:$AZ$2000,$Z1266))</f>
      </c>
      <c r="BR1266">
        <f>IF($Z1266="","",INDEX($BA$2:$BA$2000,$Z1266))</f>
      </c>
      <c r="BS1266">
        <f>IF($Z1266="","",INDEX($BB$2:$BB$2000,$Z1266))</f>
      </c>
      <c r="BT1266">
        <f>IF($Z1266="","",INDEX($BC$2:$BC$2000,$Z1266))</f>
      </c>
      <c r="BV1266">
        <f>IF(OR($A1266="",$P1266&lt;&gt;"Yes",$AH1266="Yes"),"",1+N($AG1266))</f>
      </c>
      <c r="BW1266">
        <f>IF($A1266="","",COUNTIFS($W$2:$W$2500,$A1266,$BZ$2:$BZ$2500,"Yes")+COUNTIFS($X$2:$X$2500,$A1266,$BY$2:$BY$2500,"Yes"))</f>
      </c>
      <c r="BX1266">
        <f>IF(OR($A1266="",$P1266="Yes"),"",IF(N($BW1266)=0,0,1+SUMIFS($CB$2:$CB$2500,$W$2:$W$2500,$A1266)+SUMIFS($CA$2:$CA$2500,$X$2:$X$2500,$A1266)))</f>
      </c>
      <c r="BY1266" t="str">
        <f>IF($Y1266="","",INDEX($AH$2:$AH$2000,$Y1266)&amp;"")</f>
      </c>
      <c r="BZ1266" t="str">
        <f>IF($Z1266="","",INDEX($AH$2:$AH$2000,$Z1266)&amp;"")</f>
      </c>
      <c r="CA1266">
        <f>IF($Y1266="","",INDEX($BV$2:$BV$2000,$Y1266))</f>
      </c>
      <c r="CB1266">
        <f>IF($Z1266="","",INDEX($BV$2:$BV$2000,$Z1266))</f>
      </c>
    </row>
    <row r="1267">
      <c r="A1267" t="str">
        <f>IF(TRIM(INDEX(games!$A:$A,ROW()))="","",TRIM(INDEX(games!$A:$A,ROW())))</f>
      </c>
      <c r="B1267">
        <f>IF(OR($A1267="",INDEX(games!$B:$B,ROW())=""),"",INDEX(games!$B:$B,ROW()))</f>
      </c>
      <c r="C1267" t="str">
        <f>IF(OR($A1267="",INDEX(games!$C:$C,ROW())=""),"",INDEX(games!$C:$C,ROW()))</f>
      </c>
      <c r="D1267">
        <f>IF($A1267="","",COUNTIF($W$2:$W$2500,$A1267)+COUNTIF($X$2:$X$2500,$A1267))</f>
      </c>
      <c r="E1267">
        <f>IF($A1267="","",IFERROR(MATCH($C1267,$R$2:$R$5,0),0))</f>
      </c>
      <c r="F1267">
        <f>IF($A1267="","",MOD(ROW(),34))</f>
      </c>
      <c r="G1267">
        <f>IF($A1267="",NA(),IF($C1267="Action",$B1267,NA()))</f>
      </c>
      <c r="H1267">
        <f>IF($A1267="",NA(),IF($C1267="Action",1+$F1267*0.023,NA()))</f>
      </c>
      <c r="I1267">
        <f>IF($A1267="",NA(),IF($C1267="Strategy",$B1267,NA()))</f>
      </c>
      <c r="J1267">
        <f>IF($A1267="",NA(),IF($C1267="Strategy",2+$F1267*0.023,NA()))</f>
      </c>
      <c r="K1267">
        <f>IF($A1267="",NA(),IF($C1267="Deckbuilder",$B1267,NA()))</f>
      </c>
      <c r="L1267">
        <f>IF($A1267="",NA(),IF($C1267="Deckbuilder",3+$F1267*0.023,NA()))</f>
      </c>
      <c r="M1267">
        <f>IF($A1267="",NA(),IF($C1267="Traditional",$B1267,NA()))</f>
      </c>
      <c r="N1267">
        <f>IF($A1267="",NA(),IF($C1267="Traditional",4+$F1267*0.023,NA()))</f>
      </c>
      <c r="O1267">
        <f>IF($A1267="","",$D1267+ROW()/1000000)</f>
      </c>
      <c r="P1267" t="str">
        <f>IF(OR($A1267="",INDEX(games!$H:$H,ROW())=""),"",INDEX(games!$H:$H,ROW()))</f>
      </c>
      <c r="Q1267">
        <f>IF(OR($A1267="",$P1267&lt;&gt;"Yes"),"",$D1267+ROW()/1000000)</f>
      </c>
      <c r="T1267">
        <f>IF($Y1267="","",INDEX($B$2:$B$2000,$Y1267))</f>
      </c>
      <c r="U1267">
        <f>IF($Z1267="","",INDEX($B$2:$B$2000,$Z1267))</f>
      </c>
      <c r="V1267">
        <f>IF(OR($T1267="",$U1267=""),"",$U1267-$T1267)</f>
      </c>
      <c r="W1267" t="str">
        <f>IF(TRIM(INDEX(connections!$A:$A,ROW()))="","",TRIM(INDEX(connections!$A:$A,ROW())))</f>
      </c>
      <c r="X1267" t="str">
        <f>IF($W1267="","",TRIM(INDEX(connections!$B:$B,ROW())))</f>
      </c>
      <c r="Y1267">
        <f>IF($W1267="","",IFERROR(MATCH($W1267,$A$2:$A$2000,0),""))</f>
      </c>
      <c r="Z1267">
        <f>IF($X1267="","",IFERROR(MATCH($X1267,$A$2:$A$2000,0),""))</f>
      </c>
      <c r="AA1267" t="str">
        <f>IF($Y1267="","",INDEX($P$2:$P$2000,$Y1267))</f>
      </c>
      <c r="AB1267" t="str">
        <f>IF($Z1267="","",INDEX($P$2:$P$2000,$Z1267))</f>
      </c>
      <c r="AC1267">
        <f>IF(AND($AA1267="Yes",$AB1267="Yes"),1,"")</f>
      </c>
      <c r="AD1267">
        <f>IF(OR($Y1267="",$Z1267=""),"",IF(INDEX($C$2:$C$2000,$Y1267)=INDEX($C$2:$C$2000,$Z1267),0,1))</f>
      </c>
      <c r="AE1267">
        <f>IF($AC1267&lt;&gt;1,"",IF(AND(INDEX($AG$2:$AG$2000,$Y1267)=1,INDEX($AG$2:$AG$2000,$Z1267)=1),1,""))</f>
      </c>
      <c r="AG1267">
        <f>IF($A1267="","",COUNTIFS($W$2:$W$2500,$A1267,$AB$2:$AB$2500,"Yes")+COUNTIFS($X$2:$X$2500,$A1267,$AA$2:$AA$2500,"Yes"))</f>
      </c>
      <c r="AH1267" t="str">
        <f>IF(OR($P1267&lt;&gt;"Yes",N($AG1267)=0),"",IF(AND($AG1267=1,COUNTIFS($W$2:$W$2500,$A1267,$AE$2:$AE$2500,1)+COUNTIFS($X$2:$X$2500,$A1267,$AE$2:$AE$2500,1)&gt;0),"","Yes"))</f>
      </c>
      <c r="AI1267">
        <f>IF($AH1267="Yes",$AG1267,"")</f>
      </c>
      <c r="AJ1267">
        <f>IF($AI1267="","",$AI1267+ROW()/1000000)</f>
      </c>
      <c r="AK1267">
        <f>IF(OR($A1267="",$P1267="Yes",N($AG1267)=0),"",$AG1267+ROW()/1000000)</f>
      </c>
      <c r="AL1267" t="str">
        <f>IF($A1267="","",INDEX(games!$J:$J,ROW())&amp;"")</f>
      </c>
      <c r="AM1267">
        <f>IF($A1267="","",SUMPRODUCT($AO1267:$BD1267,'Map Analysis'!$AP$2^{0,1,2,3,4,5,6,7,8,9,10,11,12,13,14,15}))</f>
      </c>
      <c r="AN1267">
        <f>IF($A1267="","",$AM1267+ROW()/10000000)</f>
      </c>
      <c r="AO1267">
        <f>IF($A1267="","",COUNTIF($W$2:$W$2500,$A1267))</f>
      </c>
      <c r="AP1267">
        <f>IF($A1267="","",SUMIFS($BF$2:$BF$2500,$W$2:$W$2500,$A1267))</f>
      </c>
      <c r="AQ1267">
        <f>IF($A1267="","",SUMIFS($BG$2:$BG$2500,$W$2:$W$2500,$A1267))</f>
      </c>
      <c r="AR1267">
        <f>IF($A1267="","",SUMIFS($BH$2:$BH$2500,$W$2:$W$2500,$A1267))</f>
      </c>
      <c r="AS1267">
        <f>IF($A1267="","",SUMIFS($BI$2:$BI$2500,$W$2:$W$2500,$A1267))</f>
      </c>
      <c r="AT1267">
        <f>IF($A1267="","",SUMIFS($BJ$2:$BJ$2500,$W$2:$W$2500,$A1267))</f>
      </c>
      <c r="AU1267">
        <f>IF($A1267="","",SUMIFS($BK$2:$BK$2500,$W$2:$W$2500,$A1267))</f>
      </c>
      <c r="AV1267">
        <f>IF($A1267="","",SUMIFS($BL$2:$BL$2500,$W$2:$W$2500,$A1267))</f>
      </c>
      <c r="AW1267">
        <f>IF($A1267="","",SUMIFS($BM$2:$BM$2500,$W$2:$W$2500,$A1267))</f>
      </c>
      <c r="AX1267">
        <f>IF($A1267="","",SUMIFS($BN$2:$BN$2500,$W$2:$W$2500,$A1267))</f>
      </c>
      <c r="AY1267">
        <f>IF($A1267="","",SUMIFS($BO$2:$BO$2500,$W$2:$W$2500,$A1267))</f>
      </c>
      <c r="AZ1267">
        <f>IF($A1267="","",SUMIFS($BP$2:$BP$2500,$W$2:$W$2500,$A1267))</f>
      </c>
      <c r="BA1267">
        <f>IF($A1267="","",SUMIFS($BQ$2:$BQ$2500,$W$2:$W$2500,$A1267))</f>
      </c>
      <c r="BB1267">
        <f>IF($A1267="","",SUMIFS($BR$2:$BR$2500,$W$2:$W$2500,$A1267))</f>
      </c>
      <c r="BC1267">
        <f>IF($A1267="","",SUMIFS($BS$2:$BS$2500,$W$2:$W$2500,$A1267))</f>
      </c>
      <c r="BD1267">
        <f>IF($A1267="","",SUMIFS($BT$2:$BT$2500,$W$2:$W$2500,$A1267))</f>
      </c>
      <c r="BF1267">
        <f>IF($Z1267="","",INDEX($AO$2:$AO$2000,$Z1267))</f>
      </c>
      <c r="BG1267">
        <f>IF($Z1267="","",INDEX($AP$2:$AP$2000,$Z1267))</f>
      </c>
      <c r="BH1267">
        <f>IF($Z1267="","",INDEX($AQ$2:$AQ$2000,$Z1267))</f>
      </c>
      <c r="BI1267">
        <f>IF($Z1267="","",INDEX($AR$2:$AR$2000,$Z1267))</f>
      </c>
      <c r="BJ1267">
        <f>IF($Z1267="","",INDEX($AS$2:$AS$2000,$Z1267))</f>
      </c>
      <c r="BK1267">
        <f>IF($Z1267="","",INDEX($AT$2:$AT$2000,$Z1267))</f>
      </c>
      <c r="BL1267">
        <f>IF($Z1267="","",INDEX($AU$2:$AU$2000,$Z1267))</f>
      </c>
      <c r="BM1267">
        <f>IF($Z1267="","",INDEX($AV$2:$AV$2000,$Z1267))</f>
      </c>
      <c r="BN1267">
        <f>IF($Z1267="","",INDEX($AW$2:$AW$2000,$Z1267))</f>
      </c>
      <c r="BO1267">
        <f>IF($Z1267="","",INDEX($AX$2:$AX$2000,$Z1267))</f>
      </c>
      <c r="BP1267">
        <f>IF($Z1267="","",INDEX($AY$2:$AY$2000,$Z1267))</f>
      </c>
      <c r="BQ1267">
        <f>IF($Z1267="","",INDEX($AZ$2:$AZ$2000,$Z1267))</f>
      </c>
      <c r="BR1267">
        <f>IF($Z1267="","",INDEX($BA$2:$BA$2000,$Z1267))</f>
      </c>
      <c r="BS1267">
        <f>IF($Z1267="","",INDEX($BB$2:$BB$2000,$Z1267))</f>
      </c>
      <c r="BT1267">
        <f>IF($Z1267="","",INDEX($BC$2:$BC$2000,$Z1267))</f>
      </c>
      <c r="BV1267">
        <f>IF(OR($A1267="",$P1267&lt;&gt;"Yes",$AH1267="Yes"),"",1+N($AG1267))</f>
      </c>
      <c r="BW1267">
        <f>IF($A1267="","",COUNTIFS($W$2:$W$2500,$A1267,$BZ$2:$BZ$2500,"Yes")+COUNTIFS($X$2:$X$2500,$A1267,$BY$2:$BY$2500,"Yes"))</f>
      </c>
      <c r="BX1267">
        <f>IF(OR($A1267="",$P1267="Yes"),"",IF(N($BW1267)=0,0,1+SUMIFS($CB$2:$CB$2500,$W$2:$W$2500,$A1267)+SUMIFS($CA$2:$CA$2500,$X$2:$X$2500,$A1267)))</f>
      </c>
      <c r="BY1267" t="str">
        <f>IF($Y1267="","",INDEX($AH$2:$AH$2000,$Y1267)&amp;"")</f>
      </c>
      <c r="BZ1267" t="str">
        <f>IF($Z1267="","",INDEX($AH$2:$AH$2000,$Z1267)&amp;"")</f>
      </c>
      <c r="CA1267">
        <f>IF($Y1267="","",INDEX($BV$2:$BV$2000,$Y1267))</f>
      </c>
      <c r="CB1267">
        <f>IF($Z1267="","",INDEX($BV$2:$BV$2000,$Z1267))</f>
      </c>
    </row>
    <row r="1268">
      <c r="A1268" t="str">
        <f>IF(TRIM(INDEX(games!$A:$A,ROW()))="","",TRIM(INDEX(games!$A:$A,ROW())))</f>
      </c>
      <c r="B1268">
        <f>IF(OR($A1268="",INDEX(games!$B:$B,ROW())=""),"",INDEX(games!$B:$B,ROW()))</f>
      </c>
      <c r="C1268" t="str">
        <f>IF(OR($A1268="",INDEX(games!$C:$C,ROW())=""),"",INDEX(games!$C:$C,ROW()))</f>
      </c>
      <c r="D1268">
        <f>IF($A1268="","",COUNTIF($W$2:$W$2500,$A1268)+COUNTIF($X$2:$X$2500,$A1268))</f>
      </c>
      <c r="E1268">
        <f>IF($A1268="","",IFERROR(MATCH($C1268,$R$2:$R$5,0),0))</f>
      </c>
      <c r="F1268">
        <f>IF($A1268="","",MOD(ROW(),34))</f>
      </c>
      <c r="G1268">
        <f>IF($A1268="",NA(),IF($C1268="Action",$B1268,NA()))</f>
      </c>
      <c r="H1268">
        <f>IF($A1268="",NA(),IF($C1268="Action",1+$F1268*0.023,NA()))</f>
      </c>
      <c r="I1268">
        <f>IF($A1268="",NA(),IF($C1268="Strategy",$B1268,NA()))</f>
      </c>
      <c r="J1268">
        <f>IF($A1268="",NA(),IF($C1268="Strategy",2+$F1268*0.023,NA()))</f>
      </c>
      <c r="K1268">
        <f>IF($A1268="",NA(),IF($C1268="Deckbuilder",$B1268,NA()))</f>
      </c>
      <c r="L1268">
        <f>IF($A1268="",NA(),IF($C1268="Deckbuilder",3+$F1268*0.023,NA()))</f>
      </c>
      <c r="M1268">
        <f>IF($A1268="",NA(),IF($C1268="Traditional",$B1268,NA()))</f>
      </c>
      <c r="N1268">
        <f>IF($A1268="",NA(),IF($C1268="Traditional",4+$F1268*0.023,NA()))</f>
      </c>
      <c r="O1268">
        <f>IF($A1268="","",$D1268+ROW()/1000000)</f>
      </c>
      <c r="P1268" t="str">
        <f>IF(OR($A1268="",INDEX(games!$H:$H,ROW())=""),"",INDEX(games!$H:$H,ROW()))</f>
      </c>
      <c r="Q1268">
        <f>IF(OR($A1268="",$P1268&lt;&gt;"Yes"),"",$D1268+ROW()/1000000)</f>
      </c>
      <c r="T1268">
        <f>IF($Y1268="","",INDEX($B$2:$B$2000,$Y1268))</f>
      </c>
      <c r="U1268">
        <f>IF($Z1268="","",INDEX($B$2:$B$2000,$Z1268))</f>
      </c>
      <c r="V1268">
        <f>IF(OR($T1268="",$U1268=""),"",$U1268-$T1268)</f>
      </c>
      <c r="W1268" t="str">
        <f>IF(TRIM(INDEX(connections!$A:$A,ROW()))="","",TRIM(INDEX(connections!$A:$A,ROW())))</f>
      </c>
      <c r="X1268" t="str">
        <f>IF($W1268="","",TRIM(INDEX(connections!$B:$B,ROW())))</f>
      </c>
      <c r="Y1268">
        <f>IF($W1268="","",IFERROR(MATCH($W1268,$A$2:$A$2000,0),""))</f>
      </c>
      <c r="Z1268">
        <f>IF($X1268="","",IFERROR(MATCH($X1268,$A$2:$A$2000,0),""))</f>
      </c>
      <c r="AA1268" t="str">
        <f>IF($Y1268="","",INDEX($P$2:$P$2000,$Y1268))</f>
      </c>
      <c r="AB1268" t="str">
        <f>IF($Z1268="","",INDEX($P$2:$P$2000,$Z1268))</f>
      </c>
      <c r="AC1268">
        <f>IF(AND($AA1268="Yes",$AB1268="Yes"),1,"")</f>
      </c>
      <c r="AD1268">
        <f>IF(OR($Y1268="",$Z1268=""),"",IF(INDEX($C$2:$C$2000,$Y1268)=INDEX($C$2:$C$2000,$Z1268),0,1))</f>
      </c>
      <c r="AE1268">
        <f>IF($AC1268&lt;&gt;1,"",IF(AND(INDEX($AG$2:$AG$2000,$Y1268)=1,INDEX($AG$2:$AG$2000,$Z1268)=1),1,""))</f>
      </c>
      <c r="AG1268">
        <f>IF($A1268="","",COUNTIFS($W$2:$W$2500,$A1268,$AB$2:$AB$2500,"Yes")+COUNTIFS($X$2:$X$2500,$A1268,$AA$2:$AA$2500,"Yes"))</f>
      </c>
      <c r="AH1268" t="str">
        <f>IF(OR($P1268&lt;&gt;"Yes",N($AG1268)=0),"",IF(AND($AG1268=1,COUNTIFS($W$2:$W$2500,$A1268,$AE$2:$AE$2500,1)+COUNTIFS($X$2:$X$2500,$A1268,$AE$2:$AE$2500,1)&gt;0),"","Yes"))</f>
      </c>
      <c r="AI1268">
        <f>IF($AH1268="Yes",$AG1268,"")</f>
      </c>
      <c r="AJ1268">
        <f>IF($AI1268="","",$AI1268+ROW()/1000000)</f>
      </c>
      <c r="AK1268">
        <f>IF(OR($A1268="",$P1268="Yes",N($AG1268)=0),"",$AG1268+ROW()/1000000)</f>
      </c>
      <c r="AL1268" t="str">
        <f>IF($A1268="","",INDEX(games!$J:$J,ROW())&amp;"")</f>
      </c>
      <c r="AM1268">
        <f>IF($A1268="","",SUMPRODUCT($AO1268:$BD1268,'Map Analysis'!$AP$2^{0,1,2,3,4,5,6,7,8,9,10,11,12,13,14,15}))</f>
      </c>
      <c r="AN1268">
        <f>IF($A1268="","",$AM1268+ROW()/10000000)</f>
      </c>
      <c r="AO1268">
        <f>IF($A1268="","",COUNTIF($W$2:$W$2500,$A1268))</f>
      </c>
      <c r="AP1268">
        <f>IF($A1268="","",SUMIFS($BF$2:$BF$2500,$W$2:$W$2500,$A1268))</f>
      </c>
      <c r="AQ1268">
        <f>IF($A1268="","",SUMIFS($BG$2:$BG$2500,$W$2:$W$2500,$A1268))</f>
      </c>
      <c r="AR1268">
        <f>IF($A1268="","",SUMIFS($BH$2:$BH$2500,$W$2:$W$2500,$A1268))</f>
      </c>
      <c r="AS1268">
        <f>IF($A1268="","",SUMIFS($BI$2:$BI$2500,$W$2:$W$2500,$A1268))</f>
      </c>
      <c r="AT1268">
        <f>IF($A1268="","",SUMIFS($BJ$2:$BJ$2500,$W$2:$W$2500,$A1268))</f>
      </c>
      <c r="AU1268">
        <f>IF($A1268="","",SUMIFS($BK$2:$BK$2500,$W$2:$W$2500,$A1268))</f>
      </c>
      <c r="AV1268">
        <f>IF($A1268="","",SUMIFS($BL$2:$BL$2500,$W$2:$W$2500,$A1268))</f>
      </c>
      <c r="AW1268">
        <f>IF($A1268="","",SUMIFS($BM$2:$BM$2500,$W$2:$W$2500,$A1268))</f>
      </c>
      <c r="AX1268">
        <f>IF($A1268="","",SUMIFS($BN$2:$BN$2500,$W$2:$W$2500,$A1268))</f>
      </c>
      <c r="AY1268">
        <f>IF($A1268="","",SUMIFS($BO$2:$BO$2500,$W$2:$W$2500,$A1268))</f>
      </c>
      <c r="AZ1268">
        <f>IF($A1268="","",SUMIFS($BP$2:$BP$2500,$W$2:$W$2500,$A1268))</f>
      </c>
      <c r="BA1268">
        <f>IF($A1268="","",SUMIFS($BQ$2:$BQ$2500,$W$2:$W$2500,$A1268))</f>
      </c>
      <c r="BB1268">
        <f>IF($A1268="","",SUMIFS($BR$2:$BR$2500,$W$2:$W$2500,$A1268))</f>
      </c>
      <c r="BC1268">
        <f>IF($A1268="","",SUMIFS($BS$2:$BS$2500,$W$2:$W$2500,$A1268))</f>
      </c>
      <c r="BD1268">
        <f>IF($A1268="","",SUMIFS($BT$2:$BT$2500,$W$2:$W$2500,$A1268))</f>
      </c>
      <c r="BF1268">
        <f>IF($Z1268="","",INDEX($AO$2:$AO$2000,$Z1268))</f>
      </c>
      <c r="BG1268">
        <f>IF($Z1268="","",INDEX($AP$2:$AP$2000,$Z1268))</f>
      </c>
      <c r="BH1268">
        <f>IF($Z1268="","",INDEX($AQ$2:$AQ$2000,$Z1268))</f>
      </c>
      <c r="BI1268">
        <f>IF($Z1268="","",INDEX($AR$2:$AR$2000,$Z1268))</f>
      </c>
      <c r="BJ1268">
        <f>IF($Z1268="","",INDEX($AS$2:$AS$2000,$Z1268))</f>
      </c>
      <c r="BK1268">
        <f>IF($Z1268="","",INDEX($AT$2:$AT$2000,$Z1268))</f>
      </c>
      <c r="BL1268">
        <f>IF($Z1268="","",INDEX($AU$2:$AU$2000,$Z1268))</f>
      </c>
      <c r="BM1268">
        <f>IF($Z1268="","",INDEX($AV$2:$AV$2000,$Z1268))</f>
      </c>
      <c r="BN1268">
        <f>IF($Z1268="","",INDEX($AW$2:$AW$2000,$Z1268))</f>
      </c>
      <c r="BO1268">
        <f>IF($Z1268="","",INDEX($AX$2:$AX$2000,$Z1268))</f>
      </c>
      <c r="BP1268">
        <f>IF($Z1268="","",INDEX($AY$2:$AY$2000,$Z1268))</f>
      </c>
      <c r="BQ1268">
        <f>IF($Z1268="","",INDEX($AZ$2:$AZ$2000,$Z1268))</f>
      </c>
      <c r="BR1268">
        <f>IF($Z1268="","",INDEX($BA$2:$BA$2000,$Z1268))</f>
      </c>
      <c r="BS1268">
        <f>IF($Z1268="","",INDEX($BB$2:$BB$2000,$Z1268))</f>
      </c>
      <c r="BT1268">
        <f>IF($Z1268="","",INDEX($BC$2:$BC$2000,$Z1268))</f>
      </c>
      <c r="BV1268">
        <f>IF(OR($A1268="",$P1268&lt;&gt;"Yes",$AH1268="Yes"),"",1+N($AG1268))</f>
      </c>
      <c r="BW1268">
        <f>IF($A1268="","",COUNTIFS($W$2:$W$2500,$A1268,$BZ$2:$BZ$2500,"Yes")+COUNTIFS($X$2:$X$2500,$A1268,$BY$2:$BY$2500,"Yes"))</f>
      </c>
      <c r="BX1268">
        <f>IF(OR($A1268="",$P1268="Yes"),"",IF(N($BW1268)=0,0,1+SUMIFS($CB$2:$CB$2500,$W$2:$W$2500,$A1268)+SUMIFS($CA$2:$CA$2500,$X$2:$X$2500,$A1268)))</f>
      </c>
      <c r="BY1268" t="str">
        <f>IF($Y1268="","",INDEX($AH$2:$AH$2000,$Y1268)&amp;"")</f>
      </c>
      <c r="BZ1268" t="str">
        <f>IF($Z1268="","",INDEX($AH$2:$AH$2000,$Z1268)&amp;"")</f>
      </c>
      <c r="CA1268">
        <f>IF($Y1268="","",INDEX($BV$2:$BV$2000,$Y1268))</f>
      </c>
      <c r="CB1268">
        <f>IF($Z1268="","",INDEX($BV$2:$BV$2000,$Z1268))</f>
      </c>
    </row>
    <row r="1269">
      <c r="A1269" t="str">
        <f>IF(TRIM(INDEX(games!$A:$A,ROW()))="","",TRIM(INDEX(games!$A:$A,ROW())))</f>
      </c>
      <c r="B1269">
        <f>IF(OR($A1269="",INDEX(games!$B:$B,ROW())=""),"",INDEX(games!$B:$B,ROW()))</f>
      </c>
      <c r="C1269" t="str">
        <f>IF(OR($A1269="",INDEX(games!$C:$C,ROW())=""),"",INDEX(games!$C:$C,ROW()))</f>
      </c>
      <c r="D1269">
        <f>IF($A1269="","",COUNTIF($W$2:$W$2500,$A1269)+COUNTIF($X$2:$X$2500,$A1269))</f>
      </c>
      <c r="E1269">
        <f>IF($A1269="","",IFERROR(MATCH($C1269,$R$2:$R$5,0),0))</f>
      </c>
      <c r="F1269">
        <f>IF($A1269="","",MOD(ROW(),34))</f>
      </c>
      <c r="G1269">
        <f>IF($A1269="",NA(),IF($C1269="Action",$B1269,NA()))</f>
      </c>
      <c r="H1269">
        <f>IF($A1269="",NA(),IF($C1269="Action",1+$F1269*0.023,NA()))</f>
      </c>
      <c r="I1269">
        <f>IF($A1269="",NA(),IF($C1269="Strategy",$B1269,NA()))</f>
      </c>
      <c r="J1269">
        <f>IF($A1269="",NA(),IF($C1269="Strategy",2+$F1269*0.023,NA()))</f>
      </c>
      <c r="K1269">
        <f>IF($A1269="",NA(),IF($C1269="Deckbuilder",$B1269,NA()))</f>
      </c>
      <c r="L1269">
        <f>IF($A1269="",NA(),IF($C1269="Deckbuilder",3+$F1269*0.023,NA()))</f>
      </c>
      <c r="M1269">
        <f>IF($A1269="",NA(),IF($C1269="Traditional",$B1269,NA()))</f>
      </c>
      <c r="N1269">
        <f>IF($A1269="",NA(),IF($C1269="Traditional",4+$F1269*0.023,NA()))</f>
      </c>
      <c r="O1269">
        <f>IF($A1269="","",$D1269+ROW()/1000000)</f>
      </c>
      <c r="P1269" t="str">
        <f>IF(OR($A1269="",INDEX(games!$H:$H,ROW())=""),"",INDEX(games!$H:$H,ROW()))</f>
      </c>
      <c r="Q1269">
        <f>IF(OR($A1269="",$P1269&lt;&gt;"Yes"),"",$D1269+ROW()/1000000)</f>
      </c>
      <c r="T1269">
        <f>IF($Y1269="","",INDEX($B$2:$B$2000,$Y1269))</f>
      </c>
      <c r="U1269">
        <f>IF($Z1269="","",INDEX($B$2:$B$2000,$Z1269))</f>
      </c>
      <c r="V1269">
        <f>IF(OR($T1269="",$U1269=""),"",$U1269-$T1269)</f>
      </c>
      <c r="W1269" t="str">
        <f>IF(TRIM(INDEX(connections!$A:$A,ROW()))="","",TRIM(INDEX(connections!$A:$A,ROW())))</f>
      </c>
      <c r="X1269" t="str">
        <f>IF($W1269="","",TRIM(INDEX(connections!$B:$B,ROW())))</f>
      </c>
      <c r="Y1269">
        <f>IF($W1269="","",IFERROR(MATCH($W1269,$A$2:$A$2000,0),""))</f>
      </c>
      <c r="Z1269">
        <f>IF($X1269="","",IFERROR(MATCH($X1269,$A$2:$A$2000,0),""))</f>
      </c>
      <c r="AA1269" t="str">
        <f>IF($Y1269="","",INDEX($P$2:$P$2000,$Y1269))</f>
      </c>
      <c r="AB1269" t="str">
        <f>IF($Z1269="","",INDEX($P$2:$P$2000,$Z1269))</f>
      </c>
      <c r="AC1269">
        <f>IF(AND($AA1269="Yes",$AB1269="Yes"),1,"")</f>
      </c>
      <c r="AD1269">
        <f>IF(OR($Y1269="",$Z1269=""),"",IF(INDEX($C$2:$C$2000,$Y1269)=INDEX($C$2:$C$2000,$Z1269),0,1))</f>
      </c>
      <c r="AE1269">
        <f>IF($AC1269&lt;&gt;1,"",IF(AND(INDEX($AG$2:$AG$2000,$Y1269)=1,INDEX($AG$2:$AG$2000,$Z1269)=1),1,""))</f>
      </c>
      <c r="AG1269">
        <f>IF($A1269="","",COUNTIFS($W$2:$W$2500,$A1269,$AB$2:$AB$2500,"Yes")+COUNTIFS($X$2:$X$2500,$A1269,$AA$2:$AA$2500,"Yes"))</f>
      </c>
      <c r="AH1269" t="str">
        <f>IF(OR($P1269&lt;&gt;"Yes",N($AG1269)=0),"",IF(AND($AG1269=1,COUNTIFS($W$2:$W$2500,$A1269,$AE$2:$AE$2500,1)+COUNTIFS($X$2:$X$2500,$A1269,$AE$2:$AE$2500,1)&gt;0),"","Yes"))</f>
      </c>
      <c r="AI1269">
        <f>IF($AH1269="Yes",$AG1269,"")</f>
      </c>
      <c r="AJ1269">
        <f>IF($AI1269="","",$AI1269+ROW()/1000000)</f>
      </c>
      <c r="AK1269">
        <f>IF(OR($A1269="",$P1269="Yes",N($AG1269)=0),"",$AG1269+ROW()/1000000)</f>
      </c>
      <c r="AL1269" t="str">
        <f>IF($A1269="","",INDEX(games!$J:$J,ROW())&amp;"")</f>
      </c>
      <c r="AM1269">
        <f>IF($A1269="","",SUMPRODUCT($AO1269:$BD1269,'Map Analysis'!$AP$2^{0,1,2,3,4,5,6,7,8,9,10,11,12,13,14,15}))</f>
      </c>
      <c r="AN1269">
        <f>IF($A1269="","",$AM1269+ROW()/10000000)</f>
      </c>
      <c r="AO1269">
        <f>IF($A1269="","",COUNTIF($W$2:$W$2500,$A1269))</f>
      </c>
      <c r="AP1269">
        <f>IF($A1269="","",SUMIFS($BF$2:$BF$2500,$W$2:$W$2500,$A1269))</f>
      </c>
      <c r="AQ1269">
        <f>IF($A1269="","",SUMIFS($BG$2:$BG$2500,$W$2:$W$2500,$A1269))</f>
      </c>
      <c r="AR1269">
        <f>IF($A1269="","",SUMIFS($BH$2:$BH$2500,$W$2:$W$2500,$A1269))</f>
      </c>
      <c r="AS1269">
        <f>IF($A1269="","",SUMIFS($BI$2:$BI$2500,$W$2:$W$2500,$A1269))</f>
      </c>
      <c r="AT1269">
        <f>IF($A1269="","",SUMIFS($BJ$2:$BJ$2500,$W$2:$W$2500,$A1269))</f>
      </c>
      <c r="AU1269">
        <f>IF($A1269="","",SUMIFS($BK$2:$BK$2500,$W$2:$W$2500,$A1269))</f>
      </c>
      <c r="AV1269">
        <f>IF($A1269="","",SUMIFS($BL$2:$BL$2500,$W$2:$W$2500,$A1269))</f>
      </c>
      <c r="AW1269">
        <f>IF($A1269="","",SUMIFS($BM$2:$BM$2500,$W$2:$W$2500,$A1269))</f>
      </c>
      <c r="AX1269">
        <f>IF($A1269="","",SUMIFS($BN$2:$BN$2500,$W$2:$W$2500,$A1269))</f>
      </c>
      <c r="AY1269">
        <f>IF($A1269="","",SUMIFS($BO$2:$BO$2500,$W$2:$W$2500,$A1269))</f>
      </c>
      <c r="AZ1269">
        <f>IF($A1269="","",SUMIFS($BP$2:$BP$2500,$W$2:$W$2500,$A1269))</f>
      </c>
      <c r="BA1269">
        <f>IF($A1269="","",SUMIFS($BQ$2:$BQ$2500,$W$2:$W$2500,$A1269))</f>
      </c>
      <c r="BB1269">
        <f>IF($A1269="","",SUMIFS($BR$2:$BR$2500,$W$2:$W$2500,$A1269))</f>
      </c>
      <c r="BC1269">
        <f>IF($A1269="","",SUMIFS($BS$2:$BS$2500,$W$2:$W$2500,$A1269))</f>
      </c>
      <c r="BD1269">
        <f>IF($A1269="","",SUMIFS($BT$2:$BT$2500,$W$2:$W$2500,$A1269))</f>
      </c>
      <c r="BF1269">
        <f>IF($Z1269="","",INDEX($AO$2:$AO$2000,$Z1269))</f>
      </c>
      <c r="BG1269">
        <f>IF($Z1269="","",INDEX($AP$2:$AP$2000,$Z1269))</f>
      </c>
      <c r="BH1269">
        <f>IF($Z1269="","",INDEX($AQ$2:$AQ$2000,$Z1269))</f>
      </c>
      <c r="BI1269">
        <f>IF($Z1269="","",INDEX($AR$2:$AR$2000,$Z1269))</f>
      </c>
      <c r="BJ1269">
        <f>IF($Z1269="","",INDEX($AS$2:$AS$2000,$Z1269))</f>
      </c>
      <c r="BK1269">
        <f>IF($Z1269="","",INDEX($AT$2:$AT$2000,$Z1269))</f>
      </c>
      <c r="BL1269">
        <f>IF($Z1269="","",INDEX($AU$2:$AU$2000,$Z1269))</f>
      </c>
      <c r="BM1269">
        <f>IF($Z1269="","",INDEX($AV$2:$AV$2000,$Z1269))</f>
      </c>
      <c r="BN1269">
        <f>IF($Z1269="","",INDEX($AW$2:$AW$2000,$Z1269))</f>
      </c>
      <c r="BO1269">
        <f>IF($Z1269="","",INDEX($AX$2:$AX$2000,$Z1269))</f>
      </c>
      <c r="BP1269">
        <f>IF($Z1269="","",INDEX($AY$2:$AY$2000,$Z1269))</f>
      </c>
      <c r="BQ1269">
        <f>IF($Z1269="","",INDEX($AZ$2:$AZ$2000,$Z1269))</f>
      </c>
      <c r="BR1269">
        <f>IF($Z1269="","",INDEX($BA$2:$BA$2000,$Z1269))</f>
      </c>
      <c r="BS1269">
        <f>IF($Z1269="","",INDEX($BB$2:$BB$2000,$Z1269))</f>
      </c>
      <c r="BT1269">
        <f>IF($Z1269="","",INDEX($BC$2:$BC$2000,$Z1269))</f>
      </c>
      <c r="BV1269">
        <f>IF(OR($A1269="",$P1269&lt;&gt;"Yes",$AH1269="Yes"),"",1+N($AG1269))</f>
      </c>
      <c r="BW1269">
        <f>IF($A1269="","",COUNTIFS($W$2:$W$2500,$A1269,$BZ$2:$BZ$2500,"Yes")+COUNTIFS($X$2:$X$2500,$A1269,$BY$2:$BY$2500,"Yes"))</f>
      </c>
      <c r="BX1269">
        <f>IF(OR($A1269="",$P1269="Yes"),"",IF(N($BW1269)=0,0,1+SUMIFS($CB$2:$CB$2500,$W$2:$W$2500,$A1269)+SUMIFS($CA$2:$CA$2500,$X$2:$X$2500,$A1269)))</f>
      </c>
      <c r="BY1269" t="str">
        <f>IF($Y1269="","",INDEX($AH$2:$AH$2000,$Y1269)&amp;"")</f>
      </c>
      <c r="BZ1269" t="str">
        <f>IF($Z1269="","",INDEX($AH$2:$AH$2000,$Z1269)&amp;"")</f>
      </c>
      <c r="CA1269">
        <f>IF($Y1269="","",INDEX($BV$2:$BV$2000,$Y1269))</f>
      </c>
      <c r="CB1269">
        <f>IF($Z1269="","",INDEX($BV$2:$BV$2000,$Z1269))</f>
      </c>
    </row>
    <row r="1270">
      <c r="A1270" t="str">
        <f>IF(TRIM(INDEX(games!$A:$A,ROW()))="","",TRIM(INDEX(games!$A:$A,ROW())))</f>
      </c>
      <c r="B1270">
        <f>IF(OR($A1270="",INDEX(games!$B:$B,ROW())=""),"",INDEX(games!$B:$B,ROW()))</f>
      </c>
      <c r="C1270" t="str">
        <f>IF(OR($A1270="",INDEX(games!$C:$C,ROW())=""),"",INDEX(games!$C:$C,ROW()))</f>
      </c>
      <c r="D1270">
        <f>IF($A1270="","",COUNTIF($W$2:$W$2500,$A1270)+COUNTIF($X$2:$X$2500,$A1270))</f>
      </c>
      <c r="E1270">
        <f>IF($A1270="","",IFERROR(MATCH($C1270,$R$2:$R$5,0),0))</f>
      </c>
      <c r="F1270">
        <f>IF($A1270="","",MOD(ROW(),34))</f>
      </c>
      <c r="G1270">
        <f>IF($A1270="",NA(),IF($C1270="Action",$B1270,NA()))</f>
      </c>
      <c r="H1270">
        <f>IF($A1270="",NA(),IF($C1270="Action",1+$F1270*0.023,NA()))</f>
      </c>
      <c r="I1270">
        <f>IF($A1270="",NA(),IF($C1270="Strategy",$B1270,NA()))</f>
      </c>
      <c r="J1270">
        <f>IF($A1270="",NA(),IF($C1270="Strategy",2+$F1270*0.023,NA()))</f>
      </c>
      <c r="K1270">
        <f>IF($A1270="",NA(),IF($C1270="Deckbuilder",$B1270,NA()))</f>
      </c>
      <c r="L1270">
        <f>IF($A1270="",NA(),IF($C1270="Deckbuilder",3+$F1270*0.023,NA()))</f>
      </c>
      <c r="M1270">
        <f>IF($A1270="",NA(),IF($C1270="Traditional",$B1270,NA()))</f>
      </c>
      <c r="N1270">
        <f>IF($A1270="",NA(),IF($C1270="Traditional",4+$F1270*0.023,NA()))</f>
      </c>
      <c r="O1270">
        <f>IF($A1270="","",$D1270+ROW()/1000000)</f>
      </c>
      <c r="P1270" t="str">
        <f>IF(OR($A1270="",INDEX(games!$H:$H,ROW())=""),"",INDEX(games!$H:$H,ROW()))</f>
      </c>
      <c r="Q1270">
        <f>IF(OR($A1270="",$P1270&lt;&gt;"Yes"),"",$D1270+ROW()/1000000)</f>
      </c>
      <c r="T1270">
        <f>IF($Y1270="","",INDEX($B$2:$B$2000,$Y1270))</f>
      </c>
      <c r="U1270">
        <f>IF($Z1270="","",INDEX($B$2:$B$2000,$Z1270))</f>
      </c>
      <c r="V1270">
        <f>IF(OR($T1270="",$U1270=""),"",$U1270-$T1270)</f>
      </c>
      <c r="W1270" t="str">
        <f>IF(TRIM(INDEX(connections!$A:$A,ROW()))="","",TRIM(INDEX(connections!$A:$A,ROW())))</f>
      </c>
      <c r="X1270" t="str">
        <f>IF($W1270="","",TRIM(INDEX(connections!$B:$B,ROW())))</f>
      </c>
      <c r="Y1270">
        <f>IF($W1270="","",IFERROR(MATCH($W1270,$A$2:$A$2000,0),""))</f>
      </c>
      <c r="Z1270">
        <f>IF($X1270="","",IFERROR(MATCH($X1270,$A$2:$A$2000,0),""))</f>
      </c>
      <c r="AA1270" t="str">
        <f>IF($Y1270="","",INDEX($P$2:$P$2000,$Y1270))</f>
      </c>
      <c r="AB1270" t="str">
        <f>IF($Z1270="","",INDEX($P$2:$P$2000,$Z1270))</f>
      </c>
      <c r="AC1270">
        <f>IF(AND($AA1270="Yes",$AB1270="Yes"),1,"")</f>
      </c>
      <c r="AD1270">
        <f>IF(OR($Y1270="",$Z1270=""),"",IF(INDEX($C$2:$C$2000,$Y1270)=INDEX($C$2:$C$2000,$Z1270),0,1))</f>
      </c>
      <c r="AE1270">
        <f>IF($AC1270&lt;&gt;1,"",IF(AND(INDEX($AG$2:$AG$2000,$Y1270)=1,INDEX($AG$2:$AG$2000,$Z1270)=1),1,""))</f>
      </c>
      <c r="AG1270">
        <f>IF($A1270="","",COUNTIFS($W$2:$W$2500,$A1270,$AB$2:$AB$2500,"Yes")+COUNTIFS($X$2:$X$2500,$A1270,$AA$2:$AA$2500,"Yes"))</f>
      </c>
      <c r="AH1270" t="str">
        <f>IF(OR($P1270&lt;&gt;"Yes",N($AG1270)=0),"",IF(AND($AG1270=1,COUNTIFS($W$2:$W$2500,$A1270,$AE$2:$AE$2500,1)+COUNTIFS($X$2:$X$2500,$A1270,$AE$2:$AE$2500,1)&gt;0),"","Yes"))</f>
      </c>
      <c r="AI1270">
        <f>IF($AH1270="Yes",$AG1270,"")</f>
      </c>
      <c r="AJ1270">
        <f>IF($AI1270="","",$AI1270+ROW()/1000000)</f>
      </c>
      <c r="AK1270">
        <f>IF(OR($A1270="",$P1270="Yes",N($AG1270)=0),"",$AG1270+ROW()/1000000)</f>
      </c>
      <c r="AL1270" t="str">
        <f>IF($A1270="","",INDEX(games!$J:$J,ROW())&amp;"")</f>
      </c>
      <c r="AM1270">
        <f>IF($A1270="","",SUMPRODUCT($AO1270:$BD1270,'Map Analysis'!$AP$2^{0,1,2,3,4,5,6,7,8,9,10,11,12,13,14,15}))</f>
      </c>
      <c r="AN1270">
        <f>IF($A1270="","",$AM1270+ROW()/10000000)</f>
      </c>
      <c r="AO1270">
        <f>IF($A1270="","",COUNTIF($W$2:$W$2500,$A1270))</f>
      </c>
      <c r="AP1270">
        <f>IF($A1270="","",SUMIFS($BF$2:$BF$2500,$W$2:$W$2500,$A1270))</f>
      </c>
      <c r="AQ1270">
        <f>IF($A1270="","",SUMIFS($BG$2:$BG$2500,$W$2:$W$2500,$A1270))</f>
      </c>
      <c r="AR1270">
        <f>IF($A1270="","",SUMIFS($BH$2:$BH$2500,$W$2:$W$2500,$A1270))</f>
      </c>
      <c r="AS1270">
        <f>IF($A1270="","",SUMIFS($BI$2:$BI$2500,$W$2:$W$2500,$A1270))</f>
      </c>
      <c r="AT1270">
        <f>IF($A1270="","",SUMIFS($BJ$2:$BJ$2500,$W$2:$W$2500,$A1270))</f>
      </c>
      <c r="AU1270">
        <f>IF($A1270="","",SUMIFS($BK$2:$BK$2500,$W$2:$W$2500,$A1270))</f>
      </c>
      <c r="AV1270">
        <f>IF($A1270="","",SUMIFS($BL$2:$BL$2500,$W$2:$W$2500,$A1270))</f>
      </c>
      <c r="AW1270">
        <f>IF($A1270="","",SUMIFS($BM$2:$BM$2500,$W$2:$W$2500,$A1270))</f>
      </c>
      <c r="AX1270">
        <f>IF($A1270="","",SUMIFS($BN$2:$BN$2500,$W$2:$W$2500,$A1270))</f>
      </c>
      <c r="AY1270">
        <f>IF($A1270="","",SUMIFS($BO$2:$BO$2500,$W$2:$W$2500,$A1270))</f>
      </c>
      <c r="AZ1270">
        <f>IF($A1270="","",SUMIFS($BP$2:$BP$2500,$W$2:$W$2500,$A1270))</f>
      </c>
      <c r="BA1270">
        <f>IF($A1270="","",SUMIFS($BQ$2:$BQ$2500,$W$2:$W$2500,$A1270))</f>
      </c>
      <c r="BB1270">
        <f>IF($A1270="","",SUMIFS($BR$2:$BR$2500,$W$2:$W$2500,$A1270))</f>
      </c>
      <c r="BC1270">
        <f>IF($A1270="","",SUMIFS($BS$2:$BS$2500,$W$2:$W$2500,$A1270))</f>
      </c>
      <c r="BD1270">
        <f>IF($A1270="","",SUMIFS($BT$2:$BT$2500,$W$2:$W$2500,$A1270))</f>
      </c>
      <c r="BF1270">
        <f>IF($Z1270="","",INDEX($AO$2:$AO$2000,$Z1270))</f>
      </c>
      <c r="BG1270">
        <f>IF($Z1270="","",INDEX($AP$2:$AP$2000,$Z1270))</f>
      </c>
      <c r="BH1270">
        <f>IF($Z1270="","",INDEX($AQ$2:$AQ$2000,$Z1270))</f>
      </c>
      <c r="BI1270">
        <f>IF($Z1270="","",INDEX($AR$2:$AR$2000,$Z1270))</f>
      </c>
      <c r="BJ1270">
        <f>IF($Z1270="","",INDEX($AS$2:$AS$2000,$Z1270))</f>
      </c>
      <c r="BK1270">
        <f>IF($Z1270="","",INDEX($AT$2:$AT$2000,$Z1270))</f>
      </c>
      <c r="BL1270">
        <f>IF($Z1270="","",INDEX($AU$2:$AU$2000,$Z1270))</f>
      </c>
      <c r="BM1270">
        <f>IF($Z1270="","",INDEX($AV$2:$AV$2000,$Z1270))</f>
      </c>
      <c r="BN1270">
        <f>IF($Z1270="","",INDEX($AW$2:$AW$2000,$Z1270))</f>
      </c>
      <c r="BO1270">
        <f>IF($Z1270="","",INDEX($AX$2:$AX$2000,$Z1270))</f>
      </c>
      <c r="BP1270">
        <f>IF($Z1270="","",INDEX($AY$2:$AY$2000,$Z1270))</f>
      </c>
      <c r="BQ1270">
        <f>IF($Z1270="","",INDEX($AZ$2:$AZ$2000,$Z1270))</f>
      </c>
      <c r="BR1270">
        <f>IF($Z1270="","",INDEX($BA$2:$BA$2000,$Z1270))</f>
      </c>
      <c r="BS1270">
        <f>IF($Z1270="","",INDEX($BB$2:$BB$2000,$Z1270))</f>
      </c>
      <c r="BT1270">
        <f>IF($Z1270="","",INDEX($BC$2:$BC$2000,$Z1270))</f>
      </c>
      <c r="BV1270">
        <f>IF(OR($A1270="",$P1270&lt;&gt;"Yes",$AH1270="Yes"),"",1+N($AG1270))</f>
      </c>
      <c r="BW1270">
        <f>IF($A1270="","",COUNTIFS($W$2:$W$2500,$A1270,$BZ$2:$BZ$2500,"Yes")+COUNTIFS($X$2:$X$2500,$A1270,$BY$2:$BY$2500,"Yes"))</f>
      </c>
      <c r="BX1270">
        <f>IF(OR($A1270="",$P1270="Yes"),"",IF(N($BW1270)=0,0,1+SUMIFS($CB$2:$CB$2500,$W$2:$W$2500,$A1270)+SUMIFS($CA$2:$CA$2500,$X$2:$X$2500,$A1270)))</f>
      </c>
      <c r="BY1270" t="str">
        <f>IF($Y1270="","",INDEX($AH$2:$AH$2000,$Y1270)&amp;"")</f>
      </c>
      <c r="BZ1270" t="str">
        <f>IF($Z1270="","",INDEX($AH$2:$AH$2000,$Z1270)&amp;"")</f>
      </c>
      <c r="CA1270">
        <f>IF($Y1270="","",INDEX($BV$2:$BV$2000,$Y1270))</f>
      </c>
      <c r="CB1270">
        <f>IF($Z1270="","",INDEX($BV$2:$BV$2000,$Z1270))</f>
      </c>
    </row>
    <row r="1271">
      <c r="A1271" t="str">
        <f>IF(TRIM(INDEX(games!$A:$A,ROW()))="","",TRIM(INDEX(games!$A:$A,ROW())))</f>
      </c>
      <c r="B1271">
        <f>IF(OR($A1271="",INDEX(games!$B:$B,ROW())=""),"",INDEX(games!$B:$B,ROW()))</f>
      </c>
      <c r="C1271" t="str">
        <f>IF(OR($A1271="",INDEX(games!$C:$C,ROW())=""),"",INDEX(games!$C:$C,ROW()))</f>
      </c>
      <c r="D1271">
        <f>IF($A1271="","",COUNTIF($W$2:$W$2500,$A1271)+COUNTIF($X$2:$X$2500,$A1271))</f>
      </c>
      <c r="E1271">
        <f>IF($A1271="","",IFERROR(MATCH($C1271,$R$2:$R$5,0),0))</f>
      </c>
      <c r="F1271">
        <f>IF($A1271="","",MOD(ROW(),34))</f>
      </c>
      <c r="G1271">
        <f>IF($A1271="",NA(),IF($C1271="Action",$B1271,NA()))</f>
      </c>
      <c r="H1271">
        <f>IF($A1271="",NA(),IF($C1271="Action",1+$F1271*0.023,NA()))</f>
      </c>
      <c r="I1271">
        <f>IF($A1271="",NA(),IF($C1271="Strategy",$B1271,NA()))</f>
      </c>
      <c r="J1271">
        <f>IF($A1271="",NA(),IF($C1271="Strategy",2+$F1271*0.023,NA()))</f>
      </c>
      <c r="K1271">
        <f>IF($A1271="",NA(),IF($C1271="Deckbuilder",$B1271,NA()))</f>
      </c>
      <c r="L1271">
        <f>IF($A1271="",NA(),IF($C1271="Deckbuilder",3+$F1271*0.023,NA()))</f>
      </c>
      <c r="M1271">
        <f>IF($A1271="",NA(),IF($C1271="Traditional",$B1271,NA()))</f>
      </c>
      <c r="N1271">
        <f>IF($A1271="",NA(),IF($C1271="Traditional",4+$F1271*0.023,NA()))</f>
      </c>
      <c r="O1271">
        <f>IF($A1271="","",$D1271+ROW()/1000000)</f>
      </c>
      <c r="P1271" t="str">
        <f>IF(OR($A1271="",INDEX(games!$H:$H,ROW())=""),"",INDEX(games!$H:$H,ROW()))</f>
      </c>
      <c r="Q1271">
        <f>IF(OR($A1271="",$P1271&lt;&gt;"Yes"),"",$D1271+ROW()/1000000)</f>
      </c>
      <c r="T1271">
        <f>IF($Y1271="","",INDEX($B$2:$B$2000,$Y1271))</f>
      </c>
      <c r="U1271">
        <f>IF($Z1271="","",INDEX($B$2:$B$2000,$Z1271))</f>
      </c>
      <c r="V1271">
        <f>IF(OR($T1271="",$U1271=""),"",$U1271-$T1271)</f>
      </c>
      <c r="W1271" t="str">
        <f>IF(TRIM(INDEX(connections!$A:$A,ROW()))="","",TRIM(INDEX(connections!$A:$A,ROW())))</f>
      </c>
      <c r="X1271" t="str">
        <f>IF($W1271="","",TRIM(INDEX(connections!$B:$B,ROW())))</f>
      </c>
      <c r="Y1271">
        <f>IF($W1271="","",IFERROR(MATCH($W1271,$A$2:$A$2000,0),""))</f>
      </c>
      <c r="Z1271">
        <f>IF($X1271="","",IFERROR(MATCH($X1271,$A$2:$A$2000,0),""))</f>
      </c>
      <c r="AA1271" t="str">
        <f>IF($Y1271="","",INDEX($P$2:$P$2000,$Y1271))</f>
      </c>
      <c r="AB1271" t="str">
        <f>IF($Z1271="","",INDEX($P$2:$P$2000,$Z1271))</f>
      </c>
      <c r="AC1271">
        <f>IF(AND($AA1271="Yes",$AB1271="Yes"),1,"")</f>
      </c>
      <c r="AD1271">
        <f>IF(OR($Y1271="",$Z1271=""),"",IF(INDEX($C$2:$C$2000,$Y1271)=INDEX($C$2:$C$2000,$Z1271),0,1))</f>
      </c>
      <c r="AE1271">
        <f>IF($AC1271&lt;&gt;1,"",IF(AND(INDEX($AG$2:$AG$2000,$Y1271)=1,INDEX($AG$2:$AG$2000,$Z1271)=1),1,""))</f>
      </c>
      <c r="AG1271">
        <f>IF($A1271="","",COUNTIFS($W$2:$W$2500,$A1271,$AB$2:$AB$2500,"Yes")+COUNTIFS($X$2:$X$2500,$A1271,$AA$2:$AA$2500,"Yes"))</f>
      </c>
      <c r="AH1271" t="str">
        <f>IF(OR($P1271&lt;&gt;"Yes",N($AG1271)=0),"",IF(AND($AG1271=1,COUNTIFS($W$2:$W$2500,$A1271,$AE$2:$AE$2500,1)+COUNTIFS($X$2:$X$2500,$A1271,$AE$2:$AE$2500,1)&gt;0),"","Yes"))</f>
      </c>
      <c r="AI1271">
        <f>IF($AH1271="Yes",$AG1271,"")</f>
      </c>
      <c r="AJ1271">
        <f>IF($AI1271="","",$AI1271+ROW()/1000000)</f>
      </c>
      <c r="AK1271">
        <f>IF(OR($A1271="",$P1271="Yes",N($AG1271)=0),"",$AG1271+ROW()/1000000)</f>
      </c>
      <c r="AL1271" t="str">
        <f>IF($A1271="","",INDEX(games!$J:$J,ROW())&amp;"")</f>
      </c>
      <c r="AM1271">
        <f>IF($A1271="","",SUMPRODUCT($AO1271:$BD1271,'Map Analysis'!$AP$2^{0,1,2,3,4,5,6,7,8,9,10,11,12,13,14,15}))</f>
      </c>
      <c r="AN1271">
        <f>IF($A1271="","",$AM1271+ROW()/10000000)</f>
      </c>
      <c r="AO1271">
        <f>IF($A1271="","",COUNTIF($W$2:$W$2500,$A1271))</f>
      </c>
      <c r="AP1271">
        <f>IF($A1271="","",SUMIFS($BF$2:$BF$2500,$W$2:$W$2500,$A1271))</f>
      </c>
      <c r="AQ1271">
        <f>IF($A1271="","",SUMIFS($BG$2:$BG$2500,$W$2:$W$2500,$A1271))</f>
      </c>
      <c r="AR1271">
        <f>IF($A1271="","",SUMIFS($BH$2:$BH$2500,$W$2:$W$2500,$A1271))</f>
      </c>
      <c r="AS1271">
        <f>IF($A1271="","",SUMIFS($BI$2:$BI$2500,$W$2:$W$2500,$A1271))</f>
      </c>
      <c r="AT1271">
        <f>IF($A1271="","",SUMIFS($BJ$2:$BJ$2500,$W$2:$W$2500,$A1271))</f>
      </c>
      <c r="AU1271">
        <f>IF($A1271="","",SUMIFS($BK$2:$BK$2500,$W$2:$W$2500,$A1271))</f>
      </c>
      <c r="AV1271">
        <f>IF($A1271="","",SUMIFS($BL$2:$BL$2500,$W$2:$W$2500,$A1271))</f>
      </c>
      <c r="AW1271">
        <f>IF($A1271="","",SUMIFS($BM$2:$BM$2500,$W$2:$W$2500,$A1271))</f>
      </c>
      <c r="AX1271">
        <f>IF($A1271="","",SUMIFS($BN$2:$BN$2500,$W$2:$W$2500,$A1271))</f>
      </c>
      <c r="AY1271">
        <f>IF($A1271="","",SUMIFS($BO$2:$BO$2500,$W$2:$W$2500,$A1271))</f>
      </c>
      <c r="AZ1271">
        <f>IF($A1271="","",SUMIFS($BP$2:$BP$2500,$W$2:$W$2500,$A1271))</f>
      </c>
      <c r="BA1271">
        <f>IF($A1271="","",SUMIFS($BQ$2:$BQ$2500,$W$2:$W$2500,$A1271))</f>
      </c>
      <c r="BB1271">
        <f>IF($A1271="","",SUMIFS($BR$2:$BR$2500,$W$2:$W$2500,$A1271))</f>
      </c>
      <c r="BC1271">
        <f>IF($A1271="","",SUMIFS($BS$2:$BS$2500,$W$2:$W$2500,$A1271))</f>
      </c>
      <c r="BD1271">
        <f>IF($A1271="","",SUMIFS($BT$2:$BT$2500,$W$2:$W$2500,$A1271))</f>
      </c>
      <c r="BF1271">
        <f>IF($Z1271="","",INDEX($AO$2:$AO$2000,$Z1271))</f>
      </c>
      <c r="BG1271">
        <f>IF($Z1271="","",INDEX($AP$2:$AP$2000,$Z1271))</f>
      </c>
      <c r="BH1271">
        <f>IF($Z1271="","",INDEX($AQ$2:$AQ$2000,$Z1271))</f>
      </c>
      <c r="BI1271">
        <f>IF($Z1271="","",INDEX($AR$2:$AR$2000,$Z1271))</f>
      </c>
      <c r="BJ1271">
        <f>IF($Z1271="","",INDEX($AS$2:$AS$2000,$Z1271))</f>
      </c>
      <c r="BK1271">
        <f>IF($Z1271="","",INDEX($AT$2:$AT$2000,$Z1271))</f>
      </c>
      <c r="BL1271">
        <f>IF($Z1271="","",INDEX($AU$2:$AU$2000,$Z1271))</f>
      </c>
      <c r="BM1271">
        <f>IF($Z1271="","",INDEX($AV$2:$AV$2000,$Z1271))</f>
      </c>
      <c r="BN1271">
        <f>IF($Z1271="","",INDEX($AW$2:$AW$2000,$Z1271))</f>
      </c>
      <c r="BO1271">
        <f>IF($Z1271="","",INDEX($AX$2:$AX$2000,$Z1271))</f>
      </c>
      <c r="BP1271">
        <f>IF($Z1271="","",INDEX($AY$2:$AY$2000,$Z1271))</f>
      </c>
      <c r="BQ1271">
        <f>IF($Z1271="","",INDEX($AZ$2:$AZ$2000,$Z1271))</f>
      </c>
      <c r="BR1271">
        <f>IF($Z1271="","",INDEX($BA$2:$BA$2000,$Z1271))</f>
      </c>
      <c r="BS1271">
        <f>IF($Z1271="","",INDEX($BB$2:$BB$2000,$Z1271))</f>
      </c>
      <c r="BT1271">
        <f>IF($Z1271="","",INDEX($BC$2:$BC$2000,$Z1271))</f>
      </c>
      <c r="BV1271">
        <f>IF(OR($A1271="",$P1271&lt;&gt;"Yes",$AH1271="Yes"),"",1+N($AG1271))</f>
      </c>
      <c r="BW1271">
        <f>IF($A1271="","",COUNTIFS($W$2:$W$2500,$A1271,$BZ$2:$BZ$2500,"Yes")+COUNTIFS($X$2:$X$2500,$A1271,$BY$2:$BY$2500,"Yes"))</f>
      </c>
      <c r="BX1271">
        <f>IF(OR($A1271="",$P1271="Yes"),"",IF(N($BW1271)=0,0,1+SUMIFS($CB$2:$CB$2500,$W$2:$W$2500,$A1271)+SUMIFS($CA$2:$CA$2500,$X$2:$X$2500,$A1271)))</f>
      </c>
      <c r="BY1271" t="str">
        <f>IF($Y1271="","",INDEX($AH$2:$AH$2000,$Y1271)&amp;"")</f>
      </c>
      <c r="BZ1271" t="str">
        <f>IF($Z1271="","",INDEX($AH$2:$AH$2000,$Z1271)&amp;"")</f>
      </c>
      <c r="CA1271">
        <f>IF($Y1271="","",INDEX($BV$2:$BV$2000,$Y1271))</f>
      </c>
      <c r="CB1271">
        <f>IF($Z1271="","",INDEX($BV$2:$BV$2000,$Z1271))</f>
      </c>
    </row>
    <row r="1272">
      <c r="A1272" t="str">
        <f>IF(TRIM(INDEX(games!$A:$A,ROW()))="","",TRIM(INDEX(games!$A:$A,ROW())))</f>
      </c>
      <c r="B1272">
        <f>IF(OR($A1272="",INDEX(games!$B:$B,ROW())=""),"",INDEX(games!$B:$B,ROW()))</f>
      </c>
      <c r="C1272" t="str">
        <f>IF(OR($A1272="",INDEX(games!$C:$C,ROW())=""),"",INDEX(games!$C:$C,ROW()))</f>
      </c>
      <c r="D1272">
        <f>IF($A1272="","",COUNTIF($W$2:$W$2500,$A1272)+COUNTIF($X$2:$X$2500,$A1272))</f>
      </c>
      <c r="E1272">
        <f>IF($A1272="","",IFERROR(MATCH($C1272,$R$2:$R$5,0),0))</f>
      </c>
      <c r="F1272">
        <f>IF($A1272="","",MOD(ROW(),34))</f>
      </c>
      <c r="G1272">
        <f>IF($A1272="",NA(),IF($C1272="Action",$B1272,NA()))</f>
      </c>
      <c r="H1272">
        <f>IF($A1272="",NA(),IF($C1272="Action",1+$F1272*0.023,NA()))</f>
      </c>
      <c r="I1272">
        <f>IF($A1272="",NA(),IF($C1272="Strategy",$B1272,NA()))</f>
      </c>
      <c r="J1272">
        <f>IF($A1272="",NA(),IF($C1272="Strategy",2+$F1272*0.023,NA()))</f>
      </c>
      <c r="K1272">
        <f>IF($A1272="",NA(),IF($C1272="Deckbuilder",$B1272,NA()))</f>
      </c>
      <c r="L1272">
        <f>IF($A1272="",NA(),IF($C1272="Deckbuilder",3+$F1272*0.023,NA()))</f>
      </c>
      <c r="M1272">
        <f>IF($A1272="",NA(),IF($C1272="Traditional",$B1272,NA()))</f>
      </c>
      <c r="N1272">
        <f>IF($A1272="",NA(),IF($C1272="Traditional",4+$F1272*0.023,NA()))</f>
      </c>
      <c r="O1272">
        <f>IF($A1272="","",$D1272+ROW()/1000000)</f>
      </c>
      <c r="P1272" t="str">
        <f>IF(OR($A1272="",INDEX(games!$H:$H,ROW())=""),"",INDEX(games!$H:$H,ROW()))</f>
      </c>
      <c r="Q1272">
        <f>IF(OR($A1272="",$P1272&lt;&gt;"Yes"),"",$D1272+ROW()/1000000)</f>
      </c>
      <c r="T1272">
        <f>IF($Y1272="","",INDEX($B$2:$B$2000,$Y1272))</f>
      </c>
      <c r="U1272">
        <f>IF($Z1272="","",INDEX($B$2:$B$2000,$Z1272))</f>
      </c>
      <c r="V1272">
        <f>IF(OR($T1272="",$U1272=""),"",$U1272-$T1272)</f>
      </c>
      <c r="W1272" t="str">
        <f>IF(TRIM(INDEX(connections!$A:$A,ROW()))="","",TRIM(INDEX(connections!$A:$A,ROW())))</f>
      </c>
      <c r="X1272" t="str">
        <f>IF($W1272="","",TRIM(INDEX(connections!$B:$B,ROW())))</f>
      </c>
      <c r="Y1272">
        <f>IF($W1272="","",IFERROR(MATCH($W1272,$A$2:$A$2000,0),""))</f>
      </c>
      <c r="Z1272">
        <f>IF($X1272="","",IFERROR(MATCH($X1272,$A$2:$A$2000,0),""))</f>
      </c>
      <c r="AA1272" t="str">
        <f>IF($Y1272="","",INDEX($P$2:$P$2000,$Y1272))</f>
      </c>
      <c r="AB1272" t="str">
        <f>IF($Z1272="","",INDEX($P$2:$P$2000,$Z1272))</f>
      </c>
      <c r="AC1272">
        <f>IF(AND($AA1272="Yes",$AB1272="Yes"),1,"")</f>
      </c>
      <c r="AD1272">
        <f>IF(OR($Y1272="",$Z1272=""),"",IF(INDEX($C$2:$C$2000,$Y1272)=INDEX($C$2:$C$2000,$Z1272),0,1))</f>
      </c>
      <c r="AE1272">
        <f>IF($AC1272&lt;&gt;1,"",IF(AND(INDEX($AG$2:$AG$2000,$Y1272)=1,INDEX($AG$2:$AG$2000,$Z1272)=1),1,""))</f>
      </c>
      <c r="AG1272">
        <f>IF($A1272="","",COUNTIFS($W$2:$W$2500,$A1272,$AB$2:$AB$2500,"Yes")+COUNTIFS($X$2:$X$2500,$A1272,$AA$2:$AA$2500,"Yes"))</f>
      </c>
      <c r="AH1272" t="str">
        <f>IF(OR($P1272&lt;&gt;"Yes",N($AG1272)=0),"",IF(AND($AG1272=1,COUNTIFS($W$2:$W$2500,$A1272,$AE$2:$AE$2500,1)+COUNTIFS($X$2:$X$2500,$A1272,$AE$2:$AE$2500,1)&gt;0),"","Yes"))</f>
      </c>
      <c r="AI1272">
        <f>IF($AH1272="Yes",$AG1272,"")</f>
      </c>
      <c r="AJ1272">
        <f>IF($AI1272="","",$AI1272+ROW()/1000000)</f>
      </c>
      <c r="AK1272">
        <f>IF(OR($A1272="",$P1272="Yes",N($AG1272)=0),"",$AG1272+ROW()/1000000)</f>
      </c>
      <c r="AL1272" t="str">
        <f>IF($A1272="","",INDEX(games!$J:$J,ROW())&amp;"")</f>
      </c>
      <c r="AM1272">
        <f>IF($A1272="","",SUMPRODUCT($AO1272:$BD1272,'Map Analysis'!$AP$2^{0,1,2,3,4,5,6,7,8,9,10,11,12,13,14,15}))</f>
      </c>
      <c r="AN1272">
        <f>IF($A1272="","",$AM1272+ROW()/10000000)</f>
      </c>
      <c r="AO1272">
        <f>IF($A1272="","",COUNTIF($W$2:$W$2500,$A1272))</f>
      </c>
      <c r="AP1272">
        <f>IF($A1272="","",SUMIFS($BF$2:$BF$2500,$W$2:$W$2500,$A1272))</f>
      </c>
      <c r="AQ1272">
        <f>IF($A1272="","",SUMIFS($BG$2:$BG$2500,$W$2:$W$2500,$A1272))</f>
      </c>
      <c r="AR1272">
        <f>IF($A1272="","",SUMIFS($BH$2:$BH$2500,$W$2:$W$2500,$A1272))</f>
      </c>
      <c r="AS1272">
        <f>IF($A1272="","",SUMIFS($BI$2:$BI$2500,$W$2:$W$2500,$A1272))</f>
      </c>
      <c r="AT1272">
        <f>IF($A1272="","",SUMIFS($BJ$2:$BJ$2500,$W$2:$W$2500,$A1272))</f>
      </c>
      <c r="AU1272">
        <f>IF($A1272="","",SUMIFS($BK$2:$BK$2500,$W$2:$W$2500,$A1272))</f>
      </c>
      <c r="AV1272">
        <f>IF($A1272="","",SUMIFS($BL$2:$BL$2500,$W$2:$W$2500,$A1272))</f>
      </c>
      <c r="AW1272">
        <f>IF($A1272="","",SUMIFS($BM$2:$BM$2500,$W$2:$W$2500,$A1272))</f>
      </c>
      <c r="AX1272">
        <f>IF($A1272="","",SUMIFS($BN$2:$BN$2500,$W$2:$W$2500,$A1272))</f>
      </c>
      <c r="AY1272">
        <f>IF($A1272="","",SUMIFS($BO$2:$BO$2500,$W$2:$W$2500,$A1272))</f>
      </c>
      <c r="AZ1272">
        <f>IF($A1272="","",SUMIFS($BP$2:$BP$2500,$W$2:$W$2500,$A1272))</f>
      </c>
      <c r="BA1272">
        <f>IF($A1272="","",SUMIFS($BQ$2:$BQ$2500,$W$2:$W$2500,$A1272))</f>
      </c>
      <c r="BB1272">
        <f>IF($A1272="","",SUMIFS($BR$2:$BR$2500,$W$2:$W$2500,$A1272))</f>
      </c>
      <c r="BC1272">
        <f>IF($A1272="","",SUMIFS($BS$2:$BS$2500,$W$2:$W$2500,$A1272))</f>
      </c>
      <c r="BD1272">
        <f>IF($A1272="","",SUMIFS($BT$2:$BT$2500,$W$2:$W$2500,$A1272))</f>
      </c>
      <c r="BF1272">
        <f>IF($Z1272="","",INDEX($AO$2:$AO$2000,$Z1272))</f>
      </c>
      <c r="BG1272">
        <f>IF($Z1272="","",INDEX($AP$2:$AP$2000,$Z1272))</f>
      </c>
      <c r="BH1272">
        <f>IF($Z1272="","",INDEX($AQ$2:$AQ$2000,$Z1272))</f>
      </c>
      <c r="BI1272">
        <f>IF($Z1272="","",INDEX($AR$2:$AR$2000,$Z1272))</f>
      </c>
      <c r="BJ1272">
        <f>IF($Z1272="","",INDEX($AS$2:$AS$2000,$Z1272))</f>
      </c>
      <c r="BK1272">
        <f>IF($Z1272="","",INDEX($AT$2:$AT$2000,$Z1272))</f>
      </c>
      <c r="BL1272">
        <f>IF($Z1272="","",INDEX($AU$2:$AU$2000,$Z1272))</f>
      </c>
      <c r="BM1272">
        <f>IF($Z1272="","",INDEX($AV$2:$AV$2000,$Z1272))</f>
      </c>
      <c r="BN1272">
        <f>IF($Z1272="","",INDEX($AW$2:$AW$2000,$Z1272))</f>
      </c>
      <c r="BO1272">
        <f>IF($Z1272="","",INDEX($AX$2:$AX$2000,$Z1272))</f>
      </c>
      <c r="BP1272">
        <f>IF($Z1272="","",INDEX($AY$2:$AY$2000,$Z1272))</f>
      </c>
      <c r="BQ1272">
        <f>IF($Z1272="","",INDEX($AZ$2:$AZ$2000,$Z1272))</f>
      </c>
      <c r="BR1272">
        <f>IF($Z1272="","",INDEX($BA$2:$BA$2000,$Z1272))</f>
      </c>
      <c r="BS1272">
        <f>IF($Z1272="","",INDEX($BB$2:$BB$2000,$Z1272))</f>
      </c>
      <c r="BT1272">
        <f>IF($Z1272="","",INDEX($BC$2:$BC$2000,$Z1272))</f>
      </c>
      <c r="BV1272">
        <f>IF(OR($A1272="",$P1272&lt;&gt;"Yes",$AH1272="Yes"),"",1+N($AG1272))</f>
      </c>
      <c r="BW1272">
        <f>IF($A1272="","",COUNTIFS($W$2:$W$2500,$A1272,$BZ$2:$BZ$2500,"Yes")+COUNTIFS($X$2:$X$2500,$A1272,$BY$2:$BY$2500,"Yes"))</f>
      </c>
      <c r="BX1272">
        <f>IF(OR($A1272="",$P1272="Yes"),"",IF(N($BW1272)=0,0,1+SUMIFS($CB$2:$CB$2500,$W$2:$W$2500,$A1272)+SUMIFS($CA$2:$CA$2500,$X$2:$X$2500,$A1272)))</f>
      </c>
      <c r="BY1272" t="str">
        <f>IF($Y1272="","",INDEX($AH$2:$AH$2000,$Y1272)&amp;"")</f>
      </c>
      <c r="BZ1272" t="str">
        <f>IF($Z1272="","",INDEX($AH$2:$AH$2000,$Z1272)&amp;"")</f>
      </c>
      <c r="CA1272">
        <f>IF($Y1272="","",INDEX($BV$2:$BV$2000,$Y1272))</f>
      </c>
      <c r="CB1272">
        <f>IF($Z1272="","",INDEX($BV$2:$BV$2000,$Z1272))</f>
      </c>
    </row>
    <row r="1273">
      <c r="A1273" t="str">
        <f>IF(TRIM(INDEX(games!$A:$A,ROW()))="","",TRIM(INDEX(games!$A:$A,ROW())))</f>
      </c>
      <c r="B1273">
        <f>IF(OR($A1273="",INDEX(games!$B:$B,ROW())=""),"",INDEX(games!$B:$B,ROW()))</f>
      </c>
      <c r="C1273" t="str">
        <f>IF(OR($A1273="",INDEX(games!$C:$C,ROW())=""),"",INDEX(games!$C:$C,ROW()))</f>
      </c>
      <c r="D1273">
        <f>IF($A1273="","",COUNTIF($W$2:$W$2500,$A1273)+COUNTIF($X$2:$X$2500,$A1273))</f>
      </c>
      <c r="E1273">
        <f>IF($A1273="","",IFERROR(MATCH($C1273,$R$2:$R$5,0),0))</f>
      </c>
      <c r="F1273">
        <f>IF($A1273="","",MOD(ROW(),34))</f>
      </c>
      <c r="G1273">
        <f>IF($A1273="",NA(),IF($C1273="Action",$B1273,NA()))</f>
      </c>
      <c r="H1273">
        <f>IF($A1273="",NA(),IF($C1273="Action",1+$F1273*0.023,NA()))</f>
      </c>
      <c r="I1273">
        <f>IF($A1273="",NA(),IF($C1273="Strategy",$B1273,NA()))</f>
      </c>
      <c r="J1273">
        <f>IF($A1273="",NA(),IF($C1273="Strategy",2+$F1273*0.023,NA()))</f>
      </c>
      <c r="K1273">
        <f>IF($A1273="",NA(),IF($C1273="Deckbuilder",$B1273,NA()))</f>
      </c>
      <c r="L1273">
        <f>IF($A1273="",NA(),IF($C1273="Deckbuilder",3+$F1273*0.023,NA()))</f>
      </c>
      <c r="M1273">
        <f>IF($A1273="",NA(),IF($C1273="Traditional",$B1273,NA()))</f>
      </c>
      <c r="N1273">
        <f>IF($A1273="",NA(),IF($C1273="Traditional",4+$F1273*0.023,NA()))</f>
      </c>
      <c r="O1273">
        <f>IF($A1273="","",$D1273+ROW()/1000000)</f>
      </c>
      <c r="P1273" t="str">
        <f>IF(OR($A1273="",INDEX(games!$H:$H,ROW())=""),"",INDEX(games!$H:$H,ROW()))</f>
      </c>
      <c r="Q1273">
        <f>IF(OR($A1273="",$P1273&lt;&gt;"Yes"),"",$D1273+ROW()/1000000)</f>
      </c>
      <c r="T1273">
        <f>IF($Y1273="","",INDEX($B$2:$B$2000,$Y1273))</f>
      </c>
      <c r="U1273">
        <f>IF($Z1273="","",INDEX($B$2:$B$2000,$Z1273))</f>
      </c>
      <c r="V1273">
        <f>IF(OR($T1273="",$U1273=""),"",$U1273-$T1273)</f>
      </c>
      <c r="W1273" t="str">
        <f>IF(TRIM(INDEX(connections!$A:$A,ROW()))="","",TRIM(INDEX(connections!$A:$A,ROW())))</f>
      </c>
      <c r="X1273" t="str">
        <f>IF($W1273="","",TRIM(INDEX(connections!$B:$B,ROW())))</f>
      </c>
      <c r="Y1273">
        <f>IF($W1273="","",IFERROR(MATCH($W1273,$A$2:$A$2000,0),""))</f>
      </c>
      <c r="Z1273">
        <f>IF($X1273="","",IFERROR(MATCH($X1273,$A$2:$A$2000,0),""))</f>
      </c>
      <c r="AA1273" t="str">
        <f>IF($Y1273="","",INDEX($P$2:$P$2000,$Y1273))</f>
      </c>
      <c r="AB1273" t="str">
        <f>IF($Z1273="","",INDEX($P$2:$P$2000,$Z1273))</f>
      </c>
      <c r="AC1273">
        <f>IF(AND($AA1273="Yes",$AB1273="Yes"),1,"")</f>
      </c>
      <c r="AD1273">
        <f>IF(OR($Y1273="",$Z1273=""),"",IF(INDEX($C$2:$C$2000,$Y1273)=INDEX($C$2:$C$2000,$Z1273),0,1))</f>
      </c>
      <c r="AE1273">
        <f>IF($AC1273&lt;&gt;1,"",IF(AND(INDEX($AG$2:$AG$2000,$Y1273)=1,INDEX($AG$2:$AG$2000,$Z1273)=1),1,""))</f>
      </c>
      <c r="AG1273">
        <f>IF($A1273="","",COUNTIFS($W$2:$W$2500,$A1273,$AB$2:$AB$2500,"Yes")+COUNTIFS($X$2:$X$2500,$A1273,$AA$2:$AA$2500,"Yes"))</f>
      </c>
      <c r="AH1273" t="str">
        <f>IF(OR($P1273&lt;&gt;"Yes",N($AG1273)=0),"",IF(AND($AG1273=1,COUNTIFS($W$2:$W$2500,$A1273,$AE$2:$AE$2500,1)+COUNTIFS($X$2:$X$2500,$A1273,$AE$2:$AE$2500,1)&gt;0),"","Yes"))</f>
      </c>
      <c r="AI1273">
        <f>IF($AH1273="Yes",$AG1273,"")</f>
      </c>
      <c r="AJ1273">
        <f>IF($AI1273="","",$AI1273+ROW()/1000000)</f>
      </c>
      <c r="AK1273">
        <f>IF(OR($A1273="",$P1273="Yes",N($AG1273)=0),"",$AG1273+ROW()/1000000)</f>
      </c>
      <c r="AL1273" t="str">
        <f>IF($A1273="","",INDEX(games!$J:$J,ROW())&amp;"")</f>
      </c>
      <c r="AM1273">
        <f>IF($A1273="","",SUMPRODUCT($AO1273:$BD1273,'Map Analysis'!$AP$2^{0,1,2,3,4,5,6,7,8,9,10,11,12,13,14,15}))</f>
      </c>
      <c r="AN1273">
        <f>IF($A1273="","",$AM1273+ROW()/10000000)</f>
      </c>
      <c r="AO1273">
        <f>IF($A1273="","",COUNTIF($W$2:$W$2500,$A1273))</f>
      </c>
      <c r="AP1273">
        <f>IF($A1273="","",SUMIFS($BF$2:$BF$2500,$W$2:$W$2500,$A1273))</f>
      </c>
      <c r="AQ1273">
        <f>IF($A1273="","",SUMIFS($BG$2:$BG$2500,$W$2:$W$2500,$A1273))</f>
      </c>
      <c r="AR1273">
        <f>IF($A1273="","",SUMIFS($BH$2:$BH$2500,$W$2:$W$2500,$A1273))</f>
      </c>
      <c r="AS1273">
        <f>IF($A1273="","",SUMIFS($BI$2:$BI$2500,$W$2:$W$2500,$A1273))</f>
      </c>
      <c r="AT1273">
        <f>IF($A1273="","",SUMIFS($BJ$2:$BJ$2500,$W$2:$W$2500,$A1273))</f>
      </c>
      <c r="AU1273">
        <f>IF($A1273="","",SUMIFS($BK$2:$BK$2500,$W$2:$W$2500,$A1273))</f>
      </c>
      <c r="AV1273">
        <f>IF($A1273="","",SUMIFS($BL$2:$BL$2500,$W$2:$W$2500,$A1273))</f>
      </c>
      <c r="AW1273">
        <f>IF($A1273="","",SUMIFS($BM$2:$BM$2500,$W$2:$W$2500,$A1273))</f>
      </c>
      <c r="AX1273">
        <f>IF($A1273="","",SUMIFS($BN$2:$BN$2500,$W$2:$W$2500,$A1273))</f>
      </c>
      <c r="AY1273">
        <f>IF($A1273="","",SUMIFS($BO$2:$BO$2500,$W$2:$W$2500,$A1273))</f>
      </c>
      <c r="AZ1273">
        <f>IF($A1273="","",SUMIFS($BP$2:$BP$2500,$W$2:$W$2500,$A1273))</f>
      </c>
      <c r="BA1273">
        <f>IF($A1273="","",SUMIFS($BQ$2:$BQ$2500,$W$2:$W$2500,$A1273))</f>
      </c>
      <c r="BB1273">
        <f>IF($A1273="","",SUMIFS($BR$2:$BR$2500,$W$2:$W$2500,$A1273))</f>
      </c>
      <c r="BC1273">
        <f>IF($A1273="","",SUMIFS($BS$2:$BS$2500,$W$2:$W$2500,$A1273))</f>
      </c>
      <c r="BD1273">
        <f>IF($A1273="","",SUMIFS($BT$2:$BT$2500,$W$2:$W$2500,$A1273))</f>
      </c>
      <c r="BF1273">
        <f>IF($Z1273="","",INDEX($AO$2:$AO$2000,$Z1273))</f>
      </c>
      <c r="BG1273">
        <f>IF($Z1273="","",INDEX($AP$2:$AP$2000,$Z1273))</f>
      </c>
      <c r="BH1273">
        <f>IF($Z1273="","",INDEX($AQ$2:$AQ$2000,$Z1273))</f>
      </c>
      <c r="BI1273">
        <f>IF($Z1273="","",INDEX($AR$2:$AR$2000,$Z1273))</f>
      </c>
      <c r="BJ1273">
        <f>IF($Z1273="","",INDEX($AS$2:$AS$2000,$Z1273))</f>
      </c>
      <c r="BK1273">
        <f>IF($Z1273="","",INDEX($AT$2:$AT$2000,$Z1273))</f>
      </c>
      <c r="BL1273">
        <f>IF($Z1273="","",INDEX($AU$2:$AU$2000,$Z1273))</f>
      </c>
      <c r="BM1273">
        <f>IF($Z1273="","",INDEX($AV$2:$AV$2000,$Z1273))</f>
      </c>
      <c r="BN1273">
        <f>IF($Z1273="","",INDEX($AW$2:$AW$2000,$Z1273))</f>
      </c>
      <c r="BO1273">
        <f>IF($Z1273="","",INDEX($AX$2:$AX$2000,$Z1273))</f>
      </c>
      <c r="BP1273">
        <f>IF($Z1273="","",INDEX($AY$2:$AY$2000,$Z1273))</f>
      </c>
      <c r="BQ1273">
        <f>IF($Z1273="","",INDEX($AZ$2:$AZ$2000,$Z1273))</f>
      </c>
      <c r="BR1273">
        <f>IF($Z1273="","",INDEX($BA$2:$BA$2000,$Z1273))</f>
      </c>
      <c r="BS1273">
        <f>IF($Z1273="","",INDEX($BB$2:$BB$2000,$Z1273))</f>
      </c>
      <c r="BT1273">
        <f>IF($Z1273="","",INDEX($BC$2:$BC$2000,$Z1273))</f>
      </c>
      <c r="BV1273">
        <f>IF(OR($A1273="",$P1273&lt;&gt;"Yes",$AH1273="Yes"),"",1+N($AG1273))</f>
      </c>
      <c r="BW1273">
        <f>IF($A1273="","",COUNTIFS($W$2:$W$2500,$A1273,$BZ$2:$BZ$2500,"Yes")+COUNTIFS($X$2:$X$2500,$A1273,$BY$2:$BY$2500,"Yes"))</f>
      </c>
      <c r="BX1273">
        <f>IF(OR($A1273="",$P1273="Yes"),"",IF(N($BW1273)=0,0,1+SUMIFS($CB$2:$CB$2500,$W$2:$W$2500,$A1273)+SUMIFS($CA$2:$CA$2500,$X$2:$X$2500,$A1273)))</f>
      </c>
      <c r="BY1273" t="str">
        <f>IF($Y1273="","",INDEX($AH$2:$AH$2000,$Y1273)&amp;"")</f>
      </c>
      <c r="BZ1273" t="str">
        <f>IF($Z1273="","",INDEX($AH$2:$AH$2000,$Z1273)&amp;"")</f>
      </c>
      <c r="CA1273">
        <f>IF($Y1273="","",INDEX($BV$2:$BV$2000,$Y1273))</f>
      </c>
      <c r="CB1273">
        <f>IF($Z1273="","",INDEX($BV$2:$BV$2000,$Z1273))</f>
      </c>
    </row>
    <row r="1274">
      <c r="A1274" t="str">
        <f>IF(TRIM(INDEX(games!$A:$A,ROW()))="","",TRIM(INDEX(games!$A:$A,ROW())))</f>
      </c>
      <c r="B1274">
        <f>IF(OR($A1274="",INDEX(games!$B:$B,ROW())=""),"",INDEX(games!$B:$B,ROW()))</f>
      </c>
      <c r="C1274" t="str">
        <f>IF(OR($A1274="",INDEX(games!$C:$C,ROW())=""),"",INDEX(games!$C:$C,ROW()))</f>
      </c>
      <c r="D1274">
        <f>IF($A1274="","",COUNTIF($W$2:$W$2500,$A1274)+COUNTIF($X$2:$X$2500,$A1274))</f>
      </c>
      <c r="E1274">
        <f>IF($A1274="","",IFERROR(MATCH($C1274,$R$2:$R$5,0),0))</f>
      </c>
      <c r="F1274">
        <f>IF($A1274="","",MOD(ROW(),34))</f>
      </c>
      <c r="G1274">
        <f>IF($A1274="",NA(),IF($C1274="Action",$B1274,NA()))</f>
      </c>
      <c r="H1274">
        <f>IF($A1274="",NA(),IF($C1274="Action",1+$F1274*0.023,NA()))</f>
      </c>
      <c r="I1274">
        <f>IF($A1274="",NA(),IF($C1274="Strategy",$B1274,NA()))</f>
      </c>
      <c r="J1274">
        <f>IF($A1274="",NA(),IF($C1274="Strategy",2+$F1274*0.023,NA()))</f>
      </c>
      <c r="K1274">
        <f>IF($A1274="",NA(),IF($C1274="Deckbuilder",$B1274,NA()))</f>
      </c>
      <c r="L1274">
        <f>IF($A1274="",NA(),IF($C1274="Deckbuilder",3+$F1274*0.023,NA()))</f>
      </c>
      <c r="M1274">
        <f>IF($A1274="",NA(),IF($C1274="Traditional",$B1274,NA()))</f>
      </c>
      <c r="N1274">
        <f>IF($A1274="",NA(),IF($C1274="Traditional",4+$F1274*0.023,NA()))</f>
      </c>
      <c r="O1274">
        <f>IF($A1274="","",$D1274+ROW()/1000000)</f>
      </c>
      <c r="P1274" t="str">
        <f>IF(OR($A1274="",INDEX(games!$H:$H,ROW())=""),"",INDEX(games!$H:$H,ROW()))</f>
      </c>
      <c r="Q1274">
        <f>IF(OR($A1274="",$P1274&lt;&gt;"Yes"),"",$D1274+ROW()/1000000)</f>
      </c>
      <c r="T1274">
        <f>IF($Y1274="","",INDEX($B$2:$B$2000,$Y1274))</f>
      </c>
      <c r="U1274">
        <f>IF($Z1274="","",INDEX($B$2:$B$2000,$Z1274))</f>
      </c>
      <c r="V1274">
        <f>IF(OR($T1274="",$U1274=""),"",$U1274-$T1274)</f>
      </c>
      <c r="W1274" t="str">
        <f>IF(TRIM(INDEX(connections!$A:$A,ROW()))="","",TRIM(INDEX(connections!$A:$A,ROW())))</f>
      </c>
      <c r="X1274" t="str">
        <f>IF($W1274="","",TRIM(INDEX(connections!$B:$B,ROW())))</f>
      </c>
      <c r="Y1274">
        <f>IF($W1274="","",IFERROR(MATCH($W1274,$A$2:$A$2000,0),""))</f>
      </c>
      <c r="Z1274">
        <f>IF($X1274="","",IFERROR(MATCH($X1274,$A$2:$A$2000,0),""))</f>
      </c>
      <c r="AA1274" t="str">
        <f>IF($Y1274="","",INDEX($P$2:$P$2000,$Y1274))</f>
      </c>
      <c r="AB1274" t="str">
        <f>IF($Z1274="","",INDEX($P$2:$P$2000,$Z1274))</f>
      </c>
      <c r="AC1274">
        <f>IF(AND($AA1274="Yes",$AB1274="Yes"),1,"")</f>
      </c>
      <c r="AD1274">
        <f>IF(OR($Y1274="",$Z1274=""),"",IF(INDEX($C$2:$C$2000,$Y1274)=INDEX($C$2:$C$2000,$Z1274),0,1))</f>
      </c>
      <c r="AE1274">
        <f>IF($AC1274&lt;&gt;1,"",IF(AND(INDEX($AG$2:$AG$2000,$Y1274)=1,INDEX($AG$2:$AG$2000,$Z1274)=1),1,""))</f>
      </c>
      <c r="AG1274">
        <f>IF($A1274="","",COUNTIFS($W$2:$W$2500,$A1274,$AB$2:$AB$2500,"Yes")+COUNTIFS($X$2:$X$2500,$A1274,$AA$2:$AA$2500,"Yes"))</f>
      </c>
      <c r="AH1274" t="str">
        <f>IF(OR($P1274&lt;&gt;"Yes",N($AG1274)=0),"",IF(AND($AG1274=1,COUNTIFS($W$2:$W$2500,$A1274,$AE$2:$AE$2500,1)+COUNTIFS($X$2:$X$2500,$A1274,$AE$2:$AE$2500,1)&gt;0),"","Yes"))</f>
      </c>
      <c r="AI1274">
        <f>IF($AH1274="Yes",$AG1274,"")</f>
      </c>
      <c r="AJ1274">
        <f>IF($AI1274="","",$AI1274+ROW()/1000000)</f>
      </c>
      <c r="AK1274">
        <f>IF(OR($A1274="",$P1274="Yes",N($AG1274)=0),"",$AG1274+ROW()/1000000)</f>
      </c>
      <c r="AL1274" t="str">
        <f>IF($A1274="","",INDEX(games!$J:$J,ROW())&amp;"")</f>
      </c>
      <c r="AM1274">
        <f>IF($A1274="","",SUMPRODUCT($AO1274:$BD1274,'Map Analysis'!$AP$2^{0,1,2,3,4,5,6,7,8,9,10,11,12,13,14,15}))</f>
      </c>
      <c r="AN1274">
        <f>IF($A1274="","",$AM1274+ROW()/10000000)</f>
      </c>
      <c r="AO1274">
        <f>IF($A1274="","",COUNTIF($W$2:$W$2500,$A1274))</f>
      </c>
      <c r="AP1274">
        <f>IF($A1274="","",SUMIFS($BF$2:$BF$2500,$W$2:$W$2500,$A1274))</f>
      </c>
      <c r="AQ1274">
        <f>IF($A1274="","",SUMIFS($BG$2:$BG$2500,$W$2:$W$2500,$A1274))</f>
      </c>
      <c r="AR1274">
        <f>IF($A1274="","",SUMIFS($BH$2:$BH$2500,$W$2:$W$2500,$A1274))</f>
      </c>
      <c r="AS1274">
        <f>IF($A1274="","",SUMIFS($BI$2:$BI$2500,$W$2:$W$2500,$A1274))</f>
      </c>
      <c r="AT1274">
        <f>IF($A1274="","",SUMIFS($BJ$2:$BJ$2500,$W$2:$W$2500,$A1274))</f>
      </c>
      <c r="AU1274">
        <f>IF($A1274="","",SUMIFS($BK$2:$BK$2500,$W$2:$W$2500,$A1274))</f>
      </c>
      <c r="AV1274">
        <f>IF($A1274="","",SUMIFS($BL$2:$BL$2500,$W$2:$W$2500,$A1274))</f>
      </c>
      <c r="AW1274">
        <f>IF($A1274="","",SUMIFS($BM$2:$BM$2500,$W$2:$W$2500,$A1274))</f>
      </c>
      <c r="AX1274">
        <f>IF($A1274="","",SUMIFS($BN$2:$BN$2500,$W$2:$W$2500,$A1274))</f>
      </c>
      <c r="AY1274">
        <f>IF($A1274="","",SUMIFS($BO$2:$BO$2500,$W$2:$W$2500,$A1274))</f>
      </c>
      <c r="AZ1274">
        <f>IF($A1274="","",SUMIFS($BP$2:$BP$2500,$W$2:$W$2500,$A1274))</f>
      </c>
      <c r="BA1274">
        <f>IF($A1274="","",SUMIFS($BQ$2:$BQ$2500,$W$2:$W$2500,$A1274))</f>
      </c>
      <c r="BB1274">
        <f>IF($A1274="","",SUMIFS($BR$2:$BR$2500,$W$2:$W$2500,$A1274))</f>
      </c>
      <c r="BC1274">
        <f>IF($A1274="","",SUMIFS($BS$2:$BS$2500,$W$2:$W$2500,$A1274))</f>
      </c>
      <c r="BD1274">
        <f>IF($A1274="","",SUMIFS($BT$2:$BT$2500,$W$2:$W$2500,$A1274))</f>
      </c>
      <c r="BF1274">
        <f>IF($Z1274="","",INDEX($AO$2:$AO$2000,$Z1274))</f>
      </c>
      <c r="BG1274">
        <f>IF($Z1274="","",INDEX($AP$2:$AP$2000,$Z1274))</f>
      </c>
      <c r="BH1274">
        <f>IF($Z1274="","",INDEX($AQ$2:$AQ$2000,$Z1274))</f>
      </c>
      <c r="BI1274">
        <f>IF($Z1274="","",INDEX($AR$2:$AR$2000,$Z1274))</f>
      </c>
      <c r="BJ1274">
        <f>IF($Z1274="","",INDEX($AS$2:$AS$2000,$Z1274))</f>
      </c>
      <c r="BK1274">
        <f>IF($Z1274="","",INDEX($AT$2:$AT$2000,$Z1274))</f>
      </c>
      <c r="BL1274">
        <f>IF($Z1274="","",INDEX($AU$2:$AU$2000,$Z1274))</f>
      </c>
      <c r="BM1274">
        <f>IF($Z1274="","",INDEX($AV$2:$AV$2000,$Z1274))</f>
      </c>
      <c r="BN1274">
        <f>IF($Z1274="","",INDEX($AW$2:$AW$2000,$Z1274))</f>
      </c>
      <c r="BO1274">
        <f>IF($Z1274="","",INDEX($AX$2:$AX$2000,$Z1274))</f>
      </c>
      <c r="BP1274">
        <f>IF($Z1274="","",INDEX($AY$2:$AY$2000,$Z1274))</f>
      </c>
      <c r="BQ1274">
        <f>IF($Z1274="","",INDEX($AZ$2:$AZ$2000,$Z1274))</f>
      </c>
      <c r="BR1274">
        <f>IF($Z1274="","",INDEX($BA$2:$BA$2000,$Z1274))</f>
      </c>
      <c r="BS1274">
        <f>IF($Z1274="","",INDEX($BB$2:$BB$2000,$Z1274))</f>
      </c>
      <c r="BT1274">
        <f>IF($Z1274="","",INDEX($BC$2:$BC$2000,$Z1274))</f>
      </c>
      <c r="BV1274">
        <f>IF(OR($A1274="",$P1274&lt;&gt;"Yes",$AH1274="Yes"),"",1+N($AG1274))</f>
      </c>
      <c r="BW1274">
        <f>IF($A1274="","",COUNTIFS($W$2:$W$2500,$A1274,$BZ$2:$BZ$2500,"Yes")+COUNTIFS($X$2:$X$2500,$A1274,$BY$2:$BY$2500,"Yes"))</f>
      </c>
      <c r="BX1274">
        <f>IF(OR($A1274="",$P1274="Yes"),"",IF(N($BW1274)=0,0,1+SUMIFS($CB$2:$CB$2500,$W$2:$W$2500,$A1274)+SUMIFS($CA$2:$CA$2500,$X$2:$X$2500,$A1274)))</f>
      </c>
      <c r="BY1274" t="str">
        <f>IF($Y1274="","",INDEX($AH$2:$AH$2000,$Y1274)&amp;"")</f>
      </c>
      <c r="BZ1274" t="str">
        <f>IF($Z1274="","",INDEX($AH$2:$AH$2000,$Z1274)&amp;"")</f>
      </c>
      <c r="CA1274">
        <f>IF($Y1274="","",INDEX($BV$2:$BV$2000,$Y1274))</f>
      </c>
      <c r="CB1274">
        <f>IF($Z1274="","",INDEX($BV$2:$BV$2000,$Z1274))</f>
      </c>
    </row>
    <row r="1275">
      <c r="A1275" t="str">
        <f>IF(TRIM(INDEX(games!$A:$A,ROW()))="","",TRIM(INDEX(games!$A:$A,ROW())))</f>
      </c>
      <c r="B1275">
        <f>IF(OR($A1275="",INDEX(games!$B:$B,ROW())=""),"",INDEX(games!$B:$B,ROW()))</f>
      </c>
      <c r="C1275" t="str">
        <f>IF(OR($A1275="",INDEX(games!$C:$C,ROW())=""),"",INDEX(games!$C:$C,ROW()))</f>
      </c>
      <c r="D1275">
        <f>IF($A1275="","",COUNTIF($W$2:$W$2500,$A1275)+COUNTIF($X$2:$X$2500,$A1275))</f>
      </c>
      <c r="E1275">
        <f>IF($A1275="","",IFERROR(MATCH($C1275,$R$2:$R$5,0),0))</f>
      </c>
      <c r="F1275">
        <f>IF($A1275="","",MOD(ROW(),34))</f>
      </c>
      <c r="G1275">
        <f>IF($A1275="",NA(),IF($C1275="Action",$B1275,NA()))</f>
      </c>
      <c r="H1275">
        <f>IF($A1275="",NA(),IF($C1275="Action",1+$F1275*0.023,NA()))</f>
      </c>
      <c r="I1275">
        <f>IF($A1275="",NA(),IF($C1275="Strategy",$B1275,NA()))</f>
      </c>
      <c r="J1275">
        <f>IF($A1275="",NA(),IF($C1275="Strategy",2+$F1275*0.023,NA()))</f>
      </c>
      <c r="K1275">
        <f>IF($A1275="",NA(),IF($C1275="Deckbuilder",$B1275,NA()))</f>
      </c>
      <c r="L1275">
        <f>IF($A1275="",NA(),IF($C1275="Deckbuilder",3+$F1275*0.023,NA()))</f>
      </c>
      <c r="M1275">
        <f>IF($A1275="",NA(),IF($C1275="Traditional",$B1275,NA()))</f>
      </c>
      <c r="N1275">
        <f>IF($A1275="",NA(),IF($C1275="Traditional",4+$F1275*0.023,NA()))</f>
      </c>
      <c r="O1275">
        <f>IF($A1275="","",$D1275+ROW()/1000000)</f>
      </c>
      <c r="P1275" t="str">
        <f>IF(OR($A1275="",INDEX(games!$H:$H,ROW())=""),"",INDEX(games!$H:$H,ROW()))</f>
      </c>
      <c r="Q1275">
        <f>IF(OR($A1275="",$P1275&lt;&gt;"Yes"),"",$D1275+ROW()/1000000)</f>
      </c>
      <c r="T1275">
        <f>IF($Y1275="","",INDEX($B$2:$B$2000,$Y1275))</f>
      </c>
      <c r="U1275">
        <f>IF($Z1275="","",INDEX($B$2:$B$2000,$Z1275))</f>
      </c>
      <c r="V1275">
        <f>IF(OR($T1275="",$U1275=""),"",$U1275-$T1275)</f>
      </c>
      <c r="W1275" t="str">
        <f>IF(TRIM(INDEX(connections!$A:$A,ROW()))="","",TRIM(INDEX(connections!$A:$A,ROW())))</f>
      </c>
      <c r="X1275" t="str">
        <f>IF($W1275="","",TRIM(INDEX(connections!$B:$B,ROW())))</f>
      </c>
      <c r="Y1275">
        <f>IF($W1275="","",IFERROR(MATCH($W1275,$A$2:$A$2000,0),""))</f>
      </c>
      <c r="Z1275">
        <f>IF($X1275="","",IFERROR(MATCH($X1275,$A$2:$A$2000,0),""))</f>
      </c>
      <c r="AA1275" t="str">
        <f>IF($Y1275="","",INDEX($P$2:$P$2000,$Y1275))</f>
      </c>
      <c r="AB1275" t="str">
        <f>IF($Z1275="","",INDEX($P$2:$P$2000,$Z1275))</f>
      </c>
      <c r="AC1275">
        <f>IF(AND($AA1275="Yes",$AB1275="Yes"),1,"")</f>
      </c>
      <c r="AD1275">
        <f>IF(OR($Y1275="",$Z1275=""),"",IF(INDEX($C$2:$C$2000,$Y1275)=INDEX($C$2:$C$2000,$Z1275),0,1))</f>
      </c>
      <c r="AE1275">
        <f>IF($AC1275&lt;&gt;1,"",IF(AND(INDEX($AG$2:$AG$2000,$Y1275)=1,INDEX($AG$2:$AG$2000,$Z1275)=1),1,""))</f>
      </c>
      <c r="AG1275">
        <f>IF($A1275="","",COUNTIFS($W$2:$W$2500,$A1275,$AB$2:$AB$2500,"Yes")+COUNTIFS($X$2:$X$2500,$A1275,$AA$2:$AA$2500,"Yes"))</f>
      </c>
      <c r="AH1275" t="str">
        <f>IF(OR($P1275&lt;&gt;"Yes",N($AG1275)=0),"",IF(AND($AG1275=1,COUNTIFS($W$2:$W$2500,$A1275,$AE$2:$AE$2500,1)+COUNTIFS($X$2:$X$2500,$A1275,$AE$2:$AE$2500,1)&gt;0),"","Yes"))</f>
      </c>
      <c r="AI1275">
        <f>IF($AH1275="Yes",$AG1275,"")</f>
      </c>
      <c r="AJ1275">
        <f>IF($AI1275="","",$AI1275+ROW()/1000000)</f>
      </c>
      <c r="AK1275">
        <f>IF(OR($A1275="",$P1275="Yes",N($AG1275)=0),"",$AG1275+ROW()/1000000)</f>
      </c>
      <c r="AL1275" t="str">
        <f>IF($A1275="","",INDEX(games!$J:$J,ROW())&amp;"")</f>
      </c>
      <c r="AM1275">
        <f>IF($A1275="","",SUMPRODUCT($AO1275:$BD1275,'Map Analysis'!$AP$2^{0,1,2,3,4,5,6,7,8,9,10,11,12,13,14,15}))</f>
      </c>
      <c r="AN1275">
        <f>IF($A1275="","",$AM1275+ROW()/10000000)</f>
      </c>
      <c r="AO1275">
        <f>IF($A1275="","",COUNTIF($W$2:$W$2500,$A1275))</f>
      </c>
      <c r="AP1275">
        <f>IF($A1275="","",SUMIFS($BF$2:$BF$2500,$W$2:$W$2500,$A1275))</f>
      </c>
      <c r="AQ1275">
        <f>IF($A1275="","",SUMIFS($BG$2:$BG$2500,$W$2:$W$2500,$A1275))</f>
      </c>
      <c r="AR1275">
        <f>IF($A1275="","",SUMIFS($BH$2:$BH$2500,$W$2:$W$2500,$A1275))</f>
      </c>
      <c r="AS1275">
        <f>IF($A1275="","",SUMIFS($BI$2:$BI$2500,$W$2:$W$2500,$A1275))</f>
      </c>
      <c r="AT1275">
        <f>IF($A1275="","",SUMIFS($BJ$2:$BJ$2500,$W$2:$W$2500,$A1275))</f>
      </c>
      <c r="AU1275">
        <f>IF($A1275="","",SUMIFS($BK$2:$BK$2500,$W$2:$W$2500,$A1275))</f>
      </c>
      <c r="AV1275">
        <f>IF($A1275="","",SUMIFS($BL$2:$BL$2500,$W$2:$W$2500,$A1275))</f>
      </c>
      <c r="AW1275">
        <f>IF($A1275="","",SUMIFS($BM$2:$BM$2500,$W$2:$W$2500,$A1275))</f>
      </c>
      <c r="AX1275">
        <f>IF($A1275="","",SUMIFS($BN$2:$BN$2500,$W$2:$W$2500,$A1275))</f>
      </c>
      <c r="AY1275">
        <f>IF($A1275="","",SUMIFS($BO$2:$BO$2500,$W$2:$W$2500,$A1275))</f>
      </c>
      <c r="AZ1275">
        <f>IF($A1275="","",SUMIFS($BP$2:$BP$2500,$W$2:$W$2500,$A1275))</f>
      </c>
      <c r="BA1275">
        <f>IF($A1275="","",SUMIFS($BQ$2:$BQ$2500,$W$2:$W$2500,$A1275))</f>
      </c>
      <c r="BB1275">
        <f>IF($A1275="","",SUMIFS($BR$2:$BR$2500,$W$2:$W$2500,$A1275))</f>
      </c>
      <c r="BC1275">
        <f>IF($A1275="","",SUMIFS($BS$2:$BS$2500,$W$2:$W$2500,$A1275))</f>
      </c>
      <c r="BD1275">
        <f>IF($A1275="","",SUMIFS($BT$2:$BT$2500,$W$2:$W$2500,$A1275))</f>
      </c>
      <c r="BF1275">
        <f>IF($Z1275="","",INDEX($AO$2:$AO$2000,$Z1275))</f>
      </c>
      <c r="BG1275">
        <f>IF($Z1275="","",INDEX($AP$2:$AP$2000,$Z1275))</f>
      </c>
      <c r="BH1275">
        <f>IF($Z1275="","",INDEX($AQ$2:$AQ$2000,$Z1275))</f>
      </c>
      <c r="BI1275">
        <f>IF($Z1275="","",INDEX($AR$2:$AR$2000,$Z1275))</f>
      </c>
      <c r="BJ1275">
        <f>IF($Z1275="","",INDEX($AS$2:$AS$2000,$Z1275))</f>
      </c>
      <c r="BK1275">
        <f>IF($Z1275="","",INDEX($AT$2:$AT$2000,$Z1275))</f>
      </c>
      <c r="BL1275">
        <f>IF($Z1275="","",INDEX($AU$2:$AU$2000,$Z1275))</f>
      </c>
      <c r="BM1275">
        <f>IF($Z1275="","",INDEX($AV$2:$AV$2000,$Z1275))</f>
      </c>
      <c r="BN1275">
        <f>IF($Z1275="","",INDEX($AW$2:$AW$2000,$Z1275))</f>
      </c>
      <c r="BO1275">
        <f>IF($Z1275="","",INDEX($AX$2:$AX$2000,$Z1275))</f>
      </c>
      <c r="BP1275">
        <f>IF($Z1275="","",INDEX($AY$2:$AY$2000,$Z1275))</f>
      </c>
      <c r="BQ1275">
        <f>IF($Z1275="","",INDEX($AZ$2:$AZ$2000,$Z1275))</f>
      </c>
      <c r="BR1275">
        <f>IF($Z1275="","",INDEX($BA$2:$BA$2000,$Z1275))</f>
      </c>
      <c r="BS1275">
        <f>IF($Z1275="","",INDEX($BB$2:$BB$2000,$Z1275))</f>
      </c>
      <c r="BT1275">
        <f>IF($Z1275="","",INDEX($BC$2:$BC$2000,$Z1275))</f>
      </c>
      <c r="BV1275">
        <f>IF(OR($A1275="",$P1275&lt;&gt;"Yes",$AH1275="Yes"),"",1+N($AG1275))</f>
      </c>
      <c r="BW1275">
        <f>IF($A1275="","",COUNTIFS($W$2:$W$2500,$A1275,$BZ$2:$BZ$2500,"Yes")+COUNTIFS($X$2:$X$2500,$A1275,$BY$2:$BY$2500,"Yes"))</f>
      </c>
      <c r="BX1275">
        <f>IF(OR($A1275="",$P1275="Yes"),"",IF(N($BW1275)=0,0,1+SUMIFS($CB$2:$CB$2500,$W$2:$W$2500,$A1275)+SUMIFS($CA$2:$CA$2500,$X$2:$X$2500,$A1275)))</f>
      </c>
      <c r="BY1275" t="str">
        <f>IF($Y1275="","",INDEX($AH$2:$AH$2000,$Y1275)&amp;"")</f>
      </c>
      <c r="BZ1275" t="str">
        <f>IF($Z1275="","",INDEX($AH$2:$AH$2000,$Z1275)&amp;"")</f>
      </c>
      <c r="CA1275">
        <f>IF($Y1275="","",INDEX($BV$2:$BV$2000,$Y1275))</f>
      </c>
      <c r="CB1275">
        <f>IF($Z1275="","",INDEX($BV$2:$BV$2000,$Z1275))</f>
      </c>
    </row>
    <row r="1276">
      <c r="A1276" t="str">
        <f>IF(TRIM(INDEX(games!$A:$A,ROW()))="","",TRIM(INDEX(games!$A:$A,ROW())))</f>
      </c>
      <c r="B1276">
        <f>IF(OR($A1276="",INDEX(games!$B:$B,ROW())=""),"",INDEX(games!$B:$B,ROW()))</f>
      </c>
      <c r="C1276" t="str">
        <f>IF(OR($A1276="",INDEX(games!$C:$C,ROW())=""),"",INDEX(games!$C:$C,ROW()))</f>
      </c>
      <c r="D1276">
        <f>IF($A1276="","",COUNTIF($W$2:$W$2500,$A1276)+COUNTIF($X$2:$X$2500,$A1276))</f>
      </c>
      <c r="E1276">
        <f>IF($A1276="","",IFERROR(MATCH($C1276,$R$2:$R$5,0),0))</f>
      </c>
      <c r="F1276">
        <f>IF($A1276="","",MOD(ROW(),34))</f>
      </c>
      <c r="G1276">
        <f>IF($A1276="",NA(),IF($C1276="Action",$B1276,NA()))</f>
      </c>
      <c r="H1276">
        <f>IF($A1276="",NA(),IF($C1276="Action",1+$F1276*0.023,NA()))</f>
      </c>
      <c r="I1276">
        <f>IF($A1276="",NA(),IF($C1276="Strategy",$B1276,NA()))</f>
      </c>
      <c r="J1276">
        <f>IF($A1276="",NA(),IF($C1276="Strategy",2+$F1276*0.023,NA()))</f>
      </c>
      <c r="K1276">
        <f>IF($A1276="",NA(),IF($C1276="Deckbuilder",$B1276,NA()))</f>
      </c>
      <c r="L1276">
        <f>IF($A1276="",NA(),IF($C1276="Deckbuilder",3+$F1276*0.023,NA()))</f>
      </c>
      <c r="M1276">
        <f>IF($A1276="",NA(),IF($C1276="Traditional",$B1276,NA()))</f>
      </c>
      <c r="N1276">
        <f>IF($A1276="",NA(),IF($C1276="Traditional",4+$F1276*0.023,NA()))</f>
      </c>
      <c r="O1276">
        <f>IF($A1276="","",$D1276+ROW()/1000000)</f>
      </c>
      <c r="P1276" t="str">
        <f>IF(OR($A1276="",INDEX(games!$H:$H,ROW())=""),"",INDEX(games!$H:$H,ROW()))</f>
      </c>
      <c r="Q1276">
        <f>IF(OR($A1276="",$P1276&lt;&gt;"Yes"),"",$D1276+ROW()/1000000)</f>
      </c>
      <c r="T1276">
        <f>IF($Y1276="","",INDEX($B$2:$B$2000,$Y1276))</f>
      </c>
      <c r="U1276">
        <f>IF($Z1276="","",INDEX($B$2:$B$2000,$Z1276))</f>
      </c>
      <c r="V1276">
        <f>IF(OR($T1276="",$U1276=""),"",$U1276-$T1276)</f>
      </c>
      <c r="W1276" t="str">
        <f>IF(TRIM(INDEX(connections!$A:$A,ROW()))="","",TRIM(INDEX(connections!$A:$A,ROW())))</f>
      </c>
      <c r="X1276" t="str">
        <f>IF($W1276="","",TRIM(INDEX(connections!$B:$B,ROW())))</f>
      </c>
      <c r="Y1276">
        <f>IF($W1276="","",IFERROR(MATCH($W1276,$A$2:$A$2000,0),""))</f>
      </c>
      <c r="Z1276">
        <f>IF($X1276="","",IFERROR(MATCH($X1276,$A$2:$A$2000,0),""))</f>
      </c>
      <c r="AA1276" t="str">
        <f>IF($Y1276="","",INDEX($P$2:$P$2000,$Y1276))</f>
      </c>
      <c r="AB1276" t="str">
        <f>IF($Z1276="","",INDEX($P$2:$P$2000,$Z1276))</f>
      </c>
      <c r="AC1276">
        <f>IF(AND($AA1276="Yes",$AB1276="Yes"),1,"")</f>
      </c>
      <c r="AD1276">
        <f>IF(OR($Y1276="",$Z1276=""),"",IF(INDEX($C$2:$C$2000,$Y1276)=INDEX($C$2:$C$2000,$Z1276),0,1))</f>
      </c>
      <c r="AE1276">
        <f>IF($AC1276&lt;&gt;1,"",IF(AND(INDEX($AG$2:$AG$2000,$Y1276)=1,INDEX($AG$2:$AG$2000,$Z1276)=1),1,""))</f>
      </c>
      <c r="AG1276">
        <f>IF($A1276="","",COUNTIFS($W$2:$W$2500,$A1276,$AB$2:$AB$2500,"Yes")+COUNTIFS($X$2:$X$2500,$A1276,$AA$2:$AA$2500,"Yes"))</f>
      </c>
      <c r="AH1276" t="str">
        <f>IF(OR($P1276&lt;&gt;"Yes",N($AG1276)=0),"",IF(AND($AG1276=1,COUNTIFS($W$2:$W$2500,$A1276,$AE$2:$AE$2500,1)+COUNTIFS($X$2:$X$2500,$A1276,$AE$2:$AE$2500,1)&gt;0),"","Yes"))</f>
      </c>
      <c r="AI1276">
        <f>IF($AH1276="Yes",$AG1276,"")</f>
      </c>
      <c r="AJ1276">
        <f>IF($AI1276="","",$AI1276+ROW()/1000000)</f>
      </c>
      <c r="AK1276">
        <f>IF(OR($A1276="",$P1276="Yes",N($AG1276)=0),"",$AG1276+ROW()/1000000)</f>
      </c>
      <c r="AL1276" t="str">
        <f>IF($A1276="","",INDEX(games!$J:$J,ROW())&amp;"")</f>
      </c>
      <c r="AM1276">
        <f>IF($A1276="","",SUMPRODUCT($AO1276:$BD1276,'Map Analysis'!$AP$2^{0,1,2,3,4,5,6,7,8,9,10,11,12,13,14,15}))</f>
      </c>
      <c r="AN1276">
        <f>IF($A1276="","",$AM1276+ROW()/10000000)</f>
      </c>
      <c r="AO1276">
        <f>IF($A1276="","",COUNTIF($W$2:$W$2500,$A1276))</f>
      </c>
      <c r="AP1276">
        <f>IF($A1276="","",SUMIFS($BF$2:$BF$2500,$W$2:$W$2500,$A1276))</f>
      </c>
      <c r="AQ1276">
        <f>IF($A1276="","",SUMIFS($BG$2:$BG$2500,$W$2:$W$2500,$A1276))</f>
      </c>
      <c r="AR1276">
        <f>IF($A1276="","",SUMIFS($BH$2:$BH$2500,$W$2:$W$2500,$A1276))</f>
      </c>
      <c r="AS1276">
        <f>IF($A1276="","",SUMIFS($BI$2:$BI$2500,$W$2:$W$2500,$A1276))</f>
      </c>
      <c r="AT1276">
        <f>IF($A1276="","",SUMIFS($BJ$2:$BJ$2500,$W$2:$W$2500,$A1276))</f>
      </c>
      <c r="AU1276">
        <f>IF($A1276="","",SUMIFS($BK$2:$BK$2500,$W$2:$W$2500,$A1276))</f>
      </c>
      <c r="AV1276">
        <f>IF($A1276="","",SUMIFS($BL$2:$BL$2500,$W$2:$W$2500,$A1276))</f>
      </c>
      <c r="AW1276">
        <f>IF($A1276="","",SUMIFS($BM$2:$BM$2500,$W$2:$W$2500,$A1276))</f>
      </c>
      <c r="AX1276">
        <f>IF($A1276="","",SUMIFS($BN$2:$BN$2500,$W$2:$W$2500,$A1276))</f>
      </c>
      <c r="AY1276">
        <f>IF($A1276="","",SUMIFS($BO$2:$BO$2500,$W$2:$W$2500,$A1276))</f>
      </c>
      <c r="AZ1276">
        <f>IF($A1276="","",SUMIFS($BP$2:$BP$2500,$W$2:$W$2500,$A1276))</f>
      </c>
      <c r="BA1276">
        <f>IF($A1276="","",SUMIFS($BQ$2:$BQ$2500,$W$2:$W$2500,$A1276))</f>
      </c>
      <c r="BB1276">
        <f>IF($A1276="","",SUMIFS($BR$2:$BR$2500,$W$2:$W$2500,$A1276))</f>
      </c>
      <c r="BC1276">
        <f>IF($A1276="","",SUMIFS($BS$2:$BS$2500,$W$2:$W$2500,$A1276))</f>
      </c>
      <c r="BD1276">
        <f>IF($A1276="","",SUMIFS($BT$2:$BT$2500,$W$2:$W$2500,$A1276))</f>
      </c>
      <c r="BF1276">
        <f>IF($Z1276="","",INDEX($AO$2:$AO$2000,$Z1276))</f>
      </c>
      <c r="BG1276">
        <f>IF($Z1276="","",INDEX($AP$2:$AP$2000,$Z1276))</f>
      </c>
      <c r="BH1276">
        <f>IF($Z1276="","",INDEX($AQ$2:$AQ$2000,$Z1276))</f>
      </c>
      <c r="BI1276">
        <f>IF($Z1276="","",INDEX($AR$2:$AR$2000,$Z1276))</f>
      </c>
      <c r="BJ1276">
        <f>IF($Z1276="","",INDEX($AS$2:$AS$2000,$Z1276))</f>
      </c>
      <c r="BK1276">
        <f>IF($Z1276="","",INDEX($AT$2:$AT$2000,$Z1276))</f>
      </c>
      <c r="BL1276">
        <f>IF($Z1276="","",INDEX($AU$2:$AU$2000,$Z1276))</f>
      </c>
      <c r="BM1276">
        <f>IF($Z1276="","",INDEX($AV$2:$AV$2000,$Z1276))</f>
      </c>
      <c r="BN1276">
        <f>IF($Z1276="","",INDEX($AW$2:$AW$2000,$Z1276))</f>
      </c>
      <c r="BO1276">
        <f>IF($Z1276="","",INDEX($AX$2:$AX$2000,$Z1276))</f>
      </c>
      <c r="BP1276">
        <f>IF($Z1276="","",INDEX($AY$2:$AY$2000,$Z1276))</f>
      </c>
      <c r="BQ1276">
        <f>IF($Z1276="","",INDEX($AZ$2:$AZ$2000,$Z1276))</f>
      </c>
      <c r="BR1276">
        <f>IF($Z1276="","",INDEX($BA$2:$BA$2000,$Z1276))</f>
      </c>
      <c r="BS1276">
        <f>IF($Z1276="","",INDEX($BB$2:$BB$2000,$Z1276))</f>
      </c>
      <c r="BT1276">
        <f>IF($Z1276="","",INDEX($BC$2:$BC$2000,$Z1276))</f>
      </c>
      <c r="BV1276">
        <f>IF(OR($A1276="",$P1276&lt;&gt;"Yes",$AH1276="Yes"),"",1+N($AG1276))</f>
      </c>
      <c r="BW1276">
        <f>IF($A1276="","",COUNTIFS($W$2:$W$2500,$A1276,$BZ$2:$BZ$2500,"Yes")+COUNTIFS($X$2:$X$2500,$A1276,$BY$2:$BY$2500,"Yes"))</f>
      </c>
      <c r="BX1276">
        <f>IF(OR($A1276="",$P1276="Yes"),"",IF(N($BW1276)=0,0,1+SUMIFS($CB$2:$CB$2500,$W$2:$W$2500,$A1276)+SUMIFS($CA$2:$CA$2500,$X$2:$X$2500,$A1276)))</f>
      </c>
      <c r="BY1276" t="str">
        <f>IF($Y1276="","",INDEX($AH$2:$AH$2000,$Y1276)&amp;"")</f>
      </c>
      <c r="BZ1276" t="str">
        <f>IF($Z1276="","",INDEX($AH$2:$AH$2000,$Z1276)&amp;"")</f>
      </c>
      <c r="CA1276">
        <f>IF($Y1276="","",INDEX($BV$2:$BV$2000,$Y1276))</f>
      </c>
      <c r="CB1276">
        <f>IF($Z1276="","",INDEX($BV$2:$BV$2000,$Z1276))</f>
      </c>
    </row>
    <row r="1277">
      <c r="A1277" t="str">
        <f>IF(TRIM(INDEX(games!$A:$A,ROW()))="","",TRIM(INDEX(games!$A:$A,ROW())))</f>
      </c>
      <c r="B1277">
        <f>IF(OR($A1277="",INDEX(games!$B:$B,ROW())=""),"",INDEX(games!$B:$B,ROW()))</f>
      </c>
      <c r="C1277" t="str">
        <f>IF(OR($A1277="",INDEX(games!$C:$C,ROW())=""),"",INDEX(games!$C:$C,ROW()))</f>
      </c>
      <c r="D1277">
        <f>IF($A1277="","",COUNTIF($W$2:$W$2500,$A1277)+COUNTIF($X$2:$X$2500,$A1277))</f>
      </c>
      <c r="E1277">
        <f>IF($A1277="","",IFERROR(MATCH($C1277,$R$2:$R$5,0),0))</f>
      </c>
      <c r="F1277">
        <f>IF($A1277="","",MOD(ROW(),34))</f>
      </c>
      <c r="G1277">
        <f>IF($A1277="",NA(),IF($C1277="Action",$B1277,NA()))</f>
      </c>
      <c r="H1277">
        <f>IF($A1277="",NA(),IF($C1277="Action",1+$F1277*0.023,NA()))</f>
      </c>
      <c r="I1277">
        <f>IF($A1277="",NA(),IF($C1277="Strategy",$B1277,NA()))</f>
      </c>
      <c r="J1277">
        <f>IF($A1277="",NA(),IF($C1277="Strategy",2+$F1277*0.023,NA()))</f>
      </c>
      <c r="K1277">
        <f>IF($A1277="",NA(),IF($C1277="Deckbuilder",$B1277,NA()))</f>
      </c>
      <c r="L1277">
        <f>IF($A1277="",NA(),IF($C1277="Deckbuilder",3+$F1277*0.023,NA()))</f>
      </c>
      <c r="M1277">
        <f>IF($A1277="",NA(),IF($C1277="Traditional",$B1277,NA()))</f>
      </c>
      <c r="N1277">
        <f>IF($A1277="",NA(),IF($C1277="Traditional",4+$F1277*0.023,NA()))</f>
      </c>
      <c r="O1277">
        <f>IF($A1277="","",$D1277+ROW()/1000000)</f>
      </c>
      <c r="P1277" t="str">
        <f>IF(OR($A1277="",INDEX(games!$H:$H,ROW())=""),"",INDEX(games!$H:$H,ROW()))</f>
      </c>
      <c r="Q1277">
        <f>IF(OR($A1277="",$P1277&lt;&gt;"Yes"),"",$D1277+ROW()/1000000)</f>
      </c>
      <c r="T1277">
        <f>IF($Y1277="","",INDEX($B$2:$B$2000,$Y1277))</f>
      </c>
      <c r="U1277">
        <f>IF($Z1277="","",INDEX($B$2:$B$2000,$Z1277))</f>
      </c>
      <c r="V1277">
        <f>IF(OR($T1277="",$U1277=""),"",$U1277-$T1277)</f>
      </c>
      <c r="W1277" t="str">
        <f>IF(TRIM(INDEX(connections!$A:$A,ROW()))="","",TRIM(INDEX(connections!$A:$A,ROW())))</f>
      </c>
      <c r="X1277" t="str">
        <f>IF($W1277="","",TRIM(INDEX(connections!$B:$B,ROW())))</f>
      </c>
      <c r="Y1277">
        <f>IF($W1277="","",IFERROR(MATCH($W1277,$A$2:$A$2000,0),""))</f>
      </c>
      <c r="Z1277">
        <f>IF($X1277="","",IFERROR(MATCH($X1277,$A$2:$A$2000,0),""))</f>
      </c>
      <c r="AA1277" t="str">
        <f>IF($Y1277="","",INDEX($P$2:$P$2000,$Y1277))</f>
      </c>
      <c r="AB1277" t="str">
        <f>IF($Z1277="","",INDEX($P$2:$P$2000,$Z1277))</f>
      </c>
      <c r="AC1277">
        <f>IF(AND($AA1277="Yes",$AB1277="Yes"),1,"")</f>
      </c>
      <c r="AD1277">
        <f>IF(OR($Y1277="",$Z1277=""),"",IF(INDEX($C$2:$C$2000,$Y1277)=INDEX($C$2:$C$2000,$Z1277),0,1))</f>
      </c>
      <c r="AE1277">
        <f>IF($AC1277&lt;&gt;1,"",IF(AND(INDEX($AG$2:$AG$2000,$Y1277)=1,INDEX($AG$2:$AG$2000,$Z1277)=1),1,""))</f>
      </c>
      <c r="AG1277">
        <f>IF($A1277="","",COUNTIFS($W$2:$W$2500,$A1277,$AB$2:$AB$2500,"Yes")+COUNTIFS($X$2:$X$2500,$A1277,$AA$2:$AA$2500,"Yes"))</f>
      </c>
      <c r="AH1277" t="str">
        <f>IF(OR($P1277&lt;&gt;"Yes",N($AG1277)=0),"",IF(AND($AG1277=1,COUNTIFS($W$2:$W$2500,$A1277,$AE$2:$AE$2500,1)+COUNTIFS($X$2:$X$2500,$A1277,$AE$2:$AE$2500,1)&gt;0),"","Yes"))</f>
      </c>
      <c r="AI1277">
        <f>IF($AH1277="Yes",$AG1277,"")</f>
      </c>
      <c r="AJ1277">
        <f>IF($AI1277="","",$AI1277+ROW()/1000000)</f>
      </c>
      <c r="AK1277">
        <f>IF(OR($A1277="",$P1277="Yes",N($AG1277)=0),"",$AG1277+ROW()/1000000)</f>
      </c>
      <c r="AL1277" t="str">
        <f>IF($A1277="","",INDEX(games!$J:$J,ROW())&amp;"")</f>
      </c>
      <c r="AM1277">
        <f>IF($A1277="","",SUMPRODUCT($AO1277:$BD1277,'Map Analysis'!$AP$2^{0,1,2,3,4,5,6,7,8,9,10,11,12,13,14,15}))</f>
      </c>
      <c r="AN1277">
        <f>IF($A1277="","",$AM1277+ROW()/10000000)</f>
      </c>
      <c r="AO1277">
        <f>IF($A1277="","",COUNTIF($W$2:$W$2500,$A1277))</f>
      </c>
      <c r="AP1277">
        <f>IF($A1277="","",SUMIFS($BF$2:$BF$2500,$W$2:$W$2500,$A1277))</f>
      </c>
      <c r="AQ1277">
        <f>IF($A1277="","",SUMIFS($BG$2:$BG$2500,$W$2:$W$2500,$A1277))</f>
      </c>
      <c r="AR1277">
        <f>IF($A1277="","",SUMIFS($BH$2:$BH$2500,$W$2:$W$2500,$A1277))</f>
      </c>
      <c r="AS1277">
        <f>IF($A1277="","",SUMIFS($BI$2:$BI$2500,$W$2:$W$2500,$A1277))</f>
      </c>
      <c r="AT1277">
        <f>IF($A1277="","",SUMIFS($BJ$2:$BJ$2500,$W$2:$W$2500,$A1277))</f>
      </c>
      <c r="AU1277">
        <f>IF($A1277="","",SUMIFS($BK$2:$BK$2500,$W$2:$W$2500,$A1277))</f>
      </c>
      <c r="AV1277">
        <f>IF($A1277="","",SUMIFS($BL$2:$BL$2500,$W$2:$W$2500,$A1277))</f>
      </c>
      <c r="AW1277">
        <f>IF($A1277="","",SUMIFS($BM$2:$BM$2500,$W$2:$W$2500,$A1277))</f>
      </c>
      <c r="AX1277">
        <f>IF($A1277="","",SUMIFS($BN$2:$BN$2500,$W$2:$W$2500,$A1277))</f>
      </c>
      <c r="AY1277">
        <f>IF($A1277="","",SUMIFS($BO$2:$BO$2500,$W$2:$W$2500,$A1277))</f>
      </c>
      <c r="AZ1277">
        <f>IF($A1277="","",SUMIFS($BP$2:$BP$2500,$W$2:$W$2500,$A1277))</f>
      </c>
      <c r="BA1277">
        <f>IF($A1277="","",SUMIFS($BQ$2:$BQ$2500,$W$2:$W$2500,$A1277))</f>
      </c>
      <c r="BB1277">
        <f>IF($A1277="","",SUMIFS($BR$2:$BR$2500,$W$2:$W$2500,$A1277))</f>
      </c>
      <c r="BC1277">
        <f>IF($A1277="","",SUMIFS($BS$2:$BS$2500,$W$2:$W$2500,$A1277))</f>
      </c>
      <c r="BD1277">
        <f>IF($A1277="","",SUMIFS($BT$2:$BT$2500,$W$2:$W$2500,$A1277))</f>
      </c>
      <c r="BF1277">
        <f>IF($Z1277="","",INDEX($AO$2:$AO$2000,$Z1277))</f>
      </c>
      <c r="BG1277">
        <f>IF($Z1277="","",INDEX($AP$2:$AP$2000,$Z1277))</f>
      </c>
      <c r="BH1277">
        <f>IF($Z1277="","",INDEX($AQ$2:$AQ$2000,$Z1277))</f>
      </c>
      <c r="BI1277">
        <f>IF($Z1277="","",INDEX($AR$2:$AR$2000,$Z1277))</f>
      </c>
      <c r="BJ1277">
        <f>IF($Z1277="","",INDEX($AS$2:$AS$2000,$Z1277))</f>
      </c>
      <c r="BK1277">
        <f>IF($Z1277="","",INDEX($AT$2:$AT$2000,$Z1277))</f>
      </c>
      <c r="BL1277">
        <f>IF($Z1277="","",INDEX($AU$2:$AU$2000,$Z1277))</f>
      </c>
      <c r="BM1277">
        <f>IF($Z1277="","",INDEX($AV$2:$AV$2000,$Z1277))</f>
      </c>
      <c r="BN1277">
        <f>IF($Z1277="","",INDEX($AW$2:$AW$2000,$Z1277))</f>
      </c>
      <c r="BO1277">
        <f>IF($Z1277="","",INDEX($AX$2:$AX$2000,$Z1277))</f>
      </c>
      <c r="BP1277">
        <f>IF($Z1277="","",INDEX($AY$2:$AY$2000,$Z1277))</f>
      </c>
      <c r="BQ1277">
        <f>IF($Z1277="","",INDEX($AZ$2:$AZ$2000,$Z1277))</f>
      </c>
      <c r="BR1277">
        <f>IF($Z1277="","",INDEX($BA$2:$BA$2000,$Z1277))</f>
      </c>
      <c r="BS1277">
        <f>IF($Z1277="","",INDEX($BB$2:$BB$2000,$Z1277))</f>
      </c>
      <c r="BT1277">
        <f>IF($Z1277="","",INDEX($BC$2:$BC$2000,$Z1277))</f>
      </c>
      <c r="BV1277">
        <f>IF(OR($A1277="",$P1277&lt;&gt;"Yes",$AH1277="Yes"),"",1+N($AG1277))</f>
      </c>
      <c r="BW1277">
        <f>IF($A1277="","",COUNTIFS($W$2:$W$2500,$A1277,$BZ$2:$BZ$2500,"Yes")+COUNTIFS($X$2:$X$2500,$A1277,$BY$2:$BY$2500,"Yes"))</f>
      </c>
      <c r="BX1277">
        <f>IF(OR($A1277="",$P1277="Yes"),"",IF(N($BW1277)=0,0,1+SUMIFS($CB$2:$CB$2500,$W$2:$W$2500,$A1277)+SUMIFS($CA$2:$CA$2500,$X$2:$X$2500,$A1277)))</f>
      </c>
      <c r="BY1277" t="str">
        <f>IF($Y1277="","",INDEX($AH$2:$AH$2000,$Y1277)&amp;"")</f>
      </c>
      <c r="BZ1277" t="str">
        <f>IF($Z1277="","",INDEX($AH$2:$AH$2000,$Z1277)&amp;"")</f>
      </c>
      <c r="CA1277">
        <f>IF($Y1277="","",INDEX($BV$2:$BV$2000,$Y1277))</f>
      </c>
      <c r="CB1277">
        <f>IF($Z1277="","",INDEX($BV$2:$BV$2000,$Z1277))</f>
      </c>
    </row>
    <row r="1278">
      <c r="A1278" t="str">
        <f>IF(TRIM(INDEX(games!$A:$A,ROW()))="","",TRIM(INDEX(games!$A:$A,ROW())))</f>
      </c>
      <c r="B1278">
        <f>IF(OR($A1278="",INDEX(games!$B:$B,ROW())=""),"",INDEX(games!$B:$B,ROW()))</f>
      </c>
      <c r="C1278" t="str">
        <f>IF(OR($A1278="",INDEX(games!$C:$C,ROW())=""),"",INDEX(games!$C:$C,ROW()))</f>
      </c>
      <c r="D1278">
        <f>IF($A1278="","",COUNTIF($W$2:$W$2500,$A1278)+COUNTIF($X$2:$X$2500,$A1278))</f>
      </c>
      <c r="E1278">
        <f>IF($A1278="","",IFERROR(MATCH($C1278,$R$2:$R$5,0),0))</f>
      </c>
      <c r="F1278">
        <f>IF($A1278="","",MOD(ROW(),34))</f>
      </c>
      <c r="G1278">
        <f>IF($A1278="",NA(),IF($C1278="Action",$B1278,NA()))</f>
      </c>
      <c r="H1278">
        <f>IF($A1278="",NA(),IF($C1278="Action",1+$F1278*0.023,NA()))</f>
      </c>
      <c r="I1278">
        <f>IF($A1278="",NA(),IF($C1278="Strategy",$B1278,NA()))</f>
      </c>
      <c r="J1278">
        <f>IF($A1278="",NA(),IF($C1278="Strategy",2+$F1278*0.023,NA()))</f>
      </c>
      <c r="K1278">
        <f>IF($A1278="",NA(),IF($C1278="Deckbuilder",$B1278,NA()))</f>
      </c>
      <c r="L1278">
        <f>IF($A1278="",NA(),IF($C1278="Deckbuilder",3+$F1278*0.023,NA()))</f>
      </c>
      <c r="M1278">
        <f>IF($A1278="",NA(),IF($C1278="Traditional",$B1278,NA()))</f>
      </c>
      <c r="N1278">
        <f>IF($A1278="",NA(),IF($C1278="Traditional",4+$F1278*0.023,NA()))</f>
      </c>
      <c r="O1278">
        <f>IF($A1278="","",$D1278+ROW()/1000000)</f>
      </c>
      <c r="P1278" t="str">
        <f>IF(OR($A1278="",INDEX(games!$H:$H,ROW())=""),"",INDEX(games!$H:$H,ROW()))</f>
      </c>
      <c r="Q1278">
        <f>IF(OR($A1278="",$P1278&lt;&gt;"Yes"),"",$D1278+ROW()/1000000)</f>
      </c>
      <c r="T1278">
        <f>IF($Y1278="","",INDEX($B$2:$B$2000,$Y1278))</f>
      </c>
      <c r="U1278">
        <f>IF($Z1278="","",INDEX($B$2:$B$2000,$Z1278))</f>
      </c>
      <c r="V1278">
        <f>IF(OR($T1278="",$U1278=""),"",$U1278-$T1278)</f>
      </c>
      <c r="W1278" t="str">
        <f>IF(TRIM(INDEX(connections!$A:$A,ROW()))="","",TRIM(INDEX(connections!$A:$A,ROW())))</f>
      </c>
      <c r="X1278" t="str">
        <f>IF($W1278="","",TRIM(INDEX(connections!$B:$B,ROW())))</f>
      </c>
      <c r="Y1278">
        <f>IF($W1278="","",IFERROR(MATCH($W1278,$A$2:$A$2000,0),""))</f>
      </c>
      <c r="Z1278">
        <f>IF($X1278="","",IFERROR(MATCH($X1278,$A$2:$A$2000,0),""))</f>
      </c>
      <c r="AA1278" t="str">
        <f>IF($Y1278="","",INDEX($P$2:$P$2000,$Y1278))</f>
      </c>
      <c r="AB1278" t="str">
        <f>IF($Z1278="","",INDEX($P$2:$P$2000,$Z1278))</f>
      </c>
      <c r="AC1278">
        <f>IF(AND($AA1278="Yes",$AB1278="Yes"),1,"")</f>
      </c>
      <c r="AD1278">
        <f>IF(OR($Y1278="",$Z1278=""),"",IF(INDEX($C$2:$C$2000,$Y1278)=INDEX($C$2:$C$2000,$Z1278),0,1))</f>
      </c>
      <c r="AE1278">
        <f>IF($AC1278&lt;&gt;1,"",IF(AND(INDEX($AG$2:$AG$2000,$Y1278)=1,INDEX($AG$2:$AG$2000,$Z1278)=1),1,""))</f>
      </c>
      <c r="AG1278">
        <f>IF($A1278="","",COUNTIFS($W$2:$W$2500,$A1278,$AB$2:$AB$2500,"Yes")+COUNTIFS($X$2:$X$2500,$A1278,$AA$2:$AA$2500,"Yes"))</f>
      </c>
      <c r="AH1278" t="str">
        <f>IF(OR($P1278&lt;&gt;"Yes",N($AG1278)=0),"",IF(AND($AG1278=1,COUNTIFS($W$2:$W$2500,$A1278,$AE$2:$AE$2500,1)+COUNTIFS($X$2:$X$2500,$A1278,$AE$2:$AE$2500,1)&gt;0),"","Yes"))</f>
      </c>
      <c r="AI1278">
        <f>IF($AH1278="Yes",$AG1278,"")</f>
      </c>
      <c r="AJ1278">
        <f>IF($AI1278="","",$AI1278+ROW()/1000000)</f>
      </c>
      <c r="AK1278">
        <f>IF(OR($A1278="",$P1278="Yes",N($AG1278)=0),"",$AG1278+ROW()/1000000)</f>
      </c>
      <c r="AL1278" t="str">
        <f>IF($A1278="","",INDEX(games!$J:$J,ROW())&amp;"")</f>
      </c>
      <c r="AM1278">
        <f>IF($A1278="","",SUMPRODUCT($AO1278:$BD1278,'Map Analysis'!$AP$2^{0,1,2,3,4,5,6,7,8,9,10,11,12,13,14,15}))</f>
      </c>
      <c r="AN1278">
        <f>IF($A1278="","",$AM1278+ROW()/10000000)</f>
      </c>
      <c r="AO1278">
        <f>IF($A1278="","",COUNTIF($W$2:$W$2500,$A1278))</f>
      </c>
      <c r="AP1278">
        <f>IF($A1278="","",SUMIFS($BF$2:$BF$2500,$W$2:$W$2500,$A1278))</f>
      </c>
      <c r="AQ1278">
        <f>IF($A1278="","",SUMIFS($BG$2:$BG$2500,$W$2:$W$2500,$A1278))</f>
      </c>
      <c r="AR1278">
        <f>IF($A1278="","",SUMIFS($BH$2:$BH$2500,$W$2:$W$2500,$A1278))</f>
      </c>
      <c r="AS1278">
        <f>IF($A1278="","",SUMIFS($BI$2:$BI$2500,$W$2:$W$2500,$A1278))</f>
      </c>
      <c r="AT1278">
        <f>IF($A1278="","",SUMIFS($BJ$2:$BJ$2500,$W$2:$W$2500,$A1278))</f>
      </c>
      <c r="AU1278">
        <f>IF($A1278="","",SUMIFS($BK$2:$BK$2500,$W$2:$W$2500,$A1278))</f>
      </c>
      <c r="AV1278">
        <f>IF($A1278="","",SUMIFS($BL$2:$BL$2500,$W$2:$W$2500,$A1278))</f>
      </c>
      <c r="AW1278">
        <f>IF($A1278="","",SUMIFS($BM$2:$BM$2500,$W$2:$W$2500,$A1278))</f>
      </c>
      <c r="AX1278">
        <f>IF($A1278="","",SUMIFS($BN$2:$BN$2500,$W$2:$W$2500,$A1278))</f>
      </c>
      <c r="AY1278">
        <f>IF($A1278="","",SUMIFS($BO$2:$BO$2500,$W$2:$W$2500,$A1278))</f>
      </c>
      <c r="AZ1278">
        <f>IF($A1278="","",SUMIFS($BP$2:$BP$2500,$W$2:$W$2500,$A1278))</f>
      </c>
      <c r="BA1278">
        <f>IF($A1278="","",SUMIFS($BQ$2:$BQ$2500,$W$2:$W$2500,$A1278))</f>
      </c>
      <c r="BB1278">
        <f>IF($A1278="","",SUMIFS($BR$2:$BR$2500,$W$2:$W$2500,$A1278))</f>
      </c>
      <c r="BC1278">
        <f>IF($A1278="","",SUMIFS($BS$2:$BS$2500,$W$2:$W$2500,$A1278))</f>
      </c>
      <c r="BD1278">
        <f>IF($A1278="","",SUMIFS($BT$2:$BT$2500,$W$2:$W$2500,$A1278))</f>
      </c>
      <c r="BF1278">
        <f>IF($Z1278="","",INDEX($AO$2:$AO$2000,$Z1278))</f>
      </c>
      <c r="BG1278">
        <f>IF($Z1278="","",INDEX($AP$2:$AP$2000,$Z1278))</f>
      </c>
      <c r="BH1278">
        <f>IF($Z1278="","",INDEX($AQ$2:$AQ$2000,$Z1278))</f>
      </c>
      <c r="BI1278">
        <f>IF($Z1278="","",INDEX($AR$2:$AR$2000,$Z1278))</f>
      </c>
      <c r="BJ1278">
        <f>IF($Z1278="","",INDEX($AS$2:$AS$2000,$Z1278))</f>
      </c>
      <c r="BK1278">
        <f>IF($Z1278="","",INDEX($AT$2:$AT$2000,$Z1278))</f>
      </c>
      <c r="BL1278">
        <f>IF($Z1278="","",INDEX($AU$2:$AU$2000,$Z1278))</f>
      </c>
      <c r="BM1278">
        <f>IF($Z1278="","",INDEX($AV$2:$AV$2000,$Z1278))</f>
      </c>
      <c r="BN1278">
        <f>IF($Z1278="","",INDEX($AW$2:$AW$2000,$Z1278))</f>
      </c>
      <c r="BO1278">
        <f>IF($Z1278="","",INDEX($AX$2:$AX$2000,$Z1278))</f>
      </c>
      <c r="BP1278">
        <f>IF($Z1278="","",INDEX($AY$2:$AY$2000,$Z1278))</f>
      </c>
      <c r="BQ1278">
        <f>IF($Z1278="","",INDEX($AZ$2:$AZ$2000,$Z1278))</f>
      </c>
      <c r="BR1278">
        <f>IF($Z1278="","",INDEX($BA$2:$BA$2000,$Z1278))</f>
      </c>
      <c r="BS1278">
        <f>IF($Z1278="","",INDEX($BB$2:$BB$2000,$Z1278))</f>
      </c>
      <c r="BT1278">
        <f>IF($Z1278="","",INDEX($BC$2:$BC$2000,$Z1278))</f>
      </c>
      <c r="BV1278">
        <f>IF(OR($A1278="",$P1278&lt;&gt;"Yes",$AH1278="Yes"),"",1+N($AG1278))</f>
      </c>
      <c r="BW1278">
        <f>IF($A1278="","",COUNTIFS($W$2:$W$2500,$A1278,$BZ$2:$BZ$2500,"Yes")+COUNTIFS($X$2:$X$2500,$A1278,$BY$2:$BY$2500,"Yes"))</f>
      </c>
      <c r="BX1278">
        <f>IF(OR($A1278="",$P1278="Yes"),"",IF(N($BW1278)=0,0,1+SUMIFS($CB$2:$CB$2500,$W$2:$W$2500,$A1278)+SUMIFS($CA$2:$CA$2500,$X$2:$X$2500,$A1278)))</f>
      </c>
      <c r="BY1278" t="str">
        <f>IF($Y1278="","",INDEX($AH$2:$AH$2000,$Y1278)&amp;"")</f>
      </c>
      <c r="BZ1278" t="str">
        <f>IF($Z1278="","",INDEX($AH$2:$AH$2000,$Z1278)&amp;"")</f>
      </c>
      <c r="CA1278">
        <f>IF($Y1278="","",INDEX($BV$2:$BV$2000,$Y1278))</f>
      </c>
      <c r="CB1278">
        <f>IF($Z1278="","",INDEX($BV$2:$BV$2000,$Z1278))</f>
      </c>
    </row>
    <row r="1279">
      <c r="A1279" t="str">
        <f>IF(TRIM(INDEX(games!$A:$A,ROW()))="","",TRIM(INDEX(games!$A:$A,ROW())))</f>
      </c>
      <c r="B1279">
        <f>IF(OR($A1279="",INDEX(games!$B:$B,ROW())=""),"",INDEX(games!$B:$B,ROW()))</f>
      </c>
      <c r="C1279" t="str">
        <f>IF(OR($A1279="",INDEX(games!$C:$C,ROW())=""),"",INDEX(games!$C:$C,ROW()))</f>
      </c>
      <c r="D1279">
        <f>IF($A1279="","",COUNTIF($W$2:$W$2500,$A1279)+COUNTIF($X$2:$X$2500,$A1279))</f>
      </c>
      <c r="E1279">
        <f>IF($A1279="","",IFERROR(MATCH($C1279,$R$2:$R$5,0),0))</f>
      </c>
      <c r="F1279">
        <f>IF($A1279="","",MOD(ROW(),34))</f>
      </c>
      <c r="G1279">
        <f>IF($A1279="",NA(),IF($C1279="Action",$B1279,NA()))</f>
      </c>
      <c r="H1279">
        <f>IF($A1279="",NA(),IF($C1279="Action",1+$F1279*0.023,NA()))</f>
      </c>
      <c r="I1279">
        <f>IF($A1279="",NA(),IF($C1279="Strategy",$B1279,NA()))</f>
      </c>
      <c r="J1279">
        <f>IF($A1279="",NA(),IF($C1279="Strategy",2+$F1279*0.023,NA()))</f>
      </c>
      <c r="K1279">
        <f>IF($A1279="",NA(),IF($C1279="Deckbuilder",$B1279,NA()))</f>
      </c>
      <c r="L1279">
        <f>IF($A1279="",NA(),IF($C1279="Deckbuilder",3+$F1279*0.023,NA()))</f>
      </c>
      <c r="M1279">
        <f>IF($A1279="",NA(),IF($C1279="Traditional",$B1279,NA()))</f>
      </c>
      <c r="N1279">
        <f>IF($A1279="",NA(),IF($C1279="Traditional",4+$F1279*0.023,NA()))</f>
      </c>
      <c r="O1279">
        <f>IF($A1279="","",$D1279+ROW()/1000000)</f>
      </c>
      <c r="P1279" t="str">
        <f>IF(OR($A1279="",INDEX(games!$H:$H,ROW())=""),"",INDEX(games!$H:$H,ROW()))</f>
      </c>
      <c r="Q1279">
        <f>IF(OR($A1279="",$P1279&lt;&gt;"Yes"),"",$D1279+ROW()/1000000)</f>
      </c>
      <c r="T1279">
        <f>IF($Y1279="","",INDEX($B$2:$B$2000,$Y1279))</f>
      </c>
      <c r="U1279">
        <f>IF($Z1279="","",INDEX($B$2:$B$2000,$Z1279))</f>
      </c>
      <c r="V1279">
        <f>IF(OR($T1279="",$U1279=""),"",$U1279-$T1279)</f>
      </c>
      <c r="W1279" t="str">
        <f>IF(TRIM(INDEX(connections!$A:$A,ROW()))="","",TRIM(INDEX(connections!$A:$A,ROW())))</f>
      </c>
      <c r="X1279" t="str">
        <f>IF($W1279="","",TRIM(INDEX(connections!$B:$B,ROW())))</f>
      </c>
      <c r="Y1279">
        <f>IF($W1279="","",IFERROR(MATCH($W1279,$A$2:$A$2000,0),""))</f>
      </c>
      <c r="Z1279">
        <f>IF($X1279="","",IFERROR(MATCH($X1279,$A$2:$A$2000,0),""))</f>
      </c>
      <c r="AA1279" t="str">
        <f>IF($Y1279="","",INDEX($P$2:$P$2000,$Y1279))</f>
      </c>
      <c r="AB1279" t="str">
        <f>IF($Z1279="","",INDEX($P$2:$P$2000,$Z1279))</f>
      </c>
      <c r="AC1279">
        <f>IF(AND($AA1279="Yes",$AB1279="Yes"),1,"")</f>
      </c>
      <c r="AD1279">
        <f>IF(OR($Y1279="",$Z1279=""),"",IF(INDEX($C$2:$C$2000,$Y1279)=INDEX($C$2:$C$2000,$Z1279),0,1))</f>
      </c>
      <c r="AE1279">
        <f>IF($AC1279&lt;&gt;1,"",IF(AND(INDEX($AG$2:$AG$2000,$Y1279)=1,INDEX($AG$2:$AG$2000,$Z1279)=1),1,""))</f>
      </c>
      <c r="AG1279">
        <f>IF($A1279="","",COUNTIFS($W$2:$W$2500,$A1279,$AB$2:$AB$2500,"Yes")+COUNTIFS($X$2:$X$2500,$A1279,$AA$2:$AA$2500,"Yes"))</f>
      </c>
      <c r="AH1279" t="str">
        <f>IF(OR($P1279&lt;&gt;"Yes",N($AG1279)=0),"",IF(AND($AG1279=1,COUNTIFS($W$2:$W$2500,$A1279,$AE$2:$AE$2500,1)+COUNTIFS($X$2:$X$2500,$A1279,$AE$2:$AE$2500,1)&gt;0),"","Yes"))</f>
      </c>
      <c r="AI1279">
        <f>IF($AH1279="Yes",$AG1279,"")</f>
      </c>
      <c r="AJ1279">
        <f>IF($AI1279="","",$AI1279+ROW()/1000000)</f>
      </c>
      <c r="AK1279">
        <f>IF(OR($A1279="",$P1279="Yes",N($AG1279)=0),"",$AG1279+ROW()/1000000)</f>
      </c>
      <c r="AL1279" t="str">
        <f>IF($A1279="","",INDEX(games!$J:$J,ROW())&amp;"")</f>
      </c>
      <c r="AM1279">
        <f>IF($A1279="","",SUMPRODUCT($AO1279:$BD1279,'Map Analysis'!$AP$2^{0,1,2,3,4,5,6,7,8,9,10,11,12,13,14,15}))</f>
      </c>
      <c r="AN1279">
        <f>IF($A1279="","",$AM1279+ROW()/10000000)</f>
      </c>
      <c r="AO1279">
        <f>IF($A1279="","",COUNTIF($W$2:$W$2500,$A1279))</f>
      </c>
      <c r="AP1279">
        <f>IF($A1279="","",SUMIFS($BF$2:$BF$2500,$W$2:$W$2500,$A1279))</f>
      </c>
      <c r="AQ1279">
        <f>IF($A1279="","",SUMIFS($BG$2:$BG$2500,$W$2:$W$2500,$A1279))</f>
      </c>
      <c r="AR1279">
        <f>IF($A1279="","",SUMIFS($BH$2:$BH$2500,$W$2:$W$2500,$A1279))</f>
      </c>
      <c r="AS1279">
        <f>IF($A1279="","",SUMIFS($BI$2:$BI$2500,$W$2:$W$2500,$A1279))</f>
      </c>
      <c r="AT1279">
        <f>IF($A1279="","",SUMIFS($BJ$2:$BJ$2500,$W$2:$W$2500,$A1279))</f>
      </c>
      <c r="AU1279">
        <f>IF($A1279="","",SUMIFS($BK$2:$BK$2500,$W$2:$W$2500,$A1279))</f>
      </c>
      <c r="AV1279">
        <f>IF($A1279="","",SUMIFS($BL$2:$BL$2500,$W$2:$W$2500,$A1279))</f>
      </c>
      <c r="AW1279">
        <f>IF($A1279="","",SUMIFS($BM$2:$BM$2500,$W$2:$W$2500,$A1279))</f>
      </c>
      <c r="AX1279">
        <f>IF($A1279="","",SUMIFS($BN$2:$BN$2500,$W$2:$W$2500,$A1279))</f>
      </c>
      <c r="AY1279">
        <f>IF($A1279="","",SUMIFS($BO$2:$BO$2500,$W$2:$W$2500,$A1279))</f>
      </c>
      <c r="AZ1279">
        <f>IF($A1279="","",SUMIFS($BP$2:$BP$2500,$W$2:$W$2500,$A1279))</f>
      </c>
      <c r="BA1279">
        <f>IF($A1279="","",SUMIFS($BQ$2:$BQ$2500,$W$2:$W$2500,$A1279))</f>
      </c>
      <c r="BB1279">
        <f>IF($A1279="","",SUMIFS($BR$2:$BR$2500,$W$2:$W$2500,$A1279))</f>
      </c>
      <c r="BC1279">
        <f>IF($A1279="","",SUMIFS($BS$2:$BS$2500,$W$2:$W$2500,$A1279))</f>
      </c>
      <c r="BD1279">
        <f>IF($A1279="","",SUMIFS($BT$2:$BT$2500,$W$2:$W$2500,$A1279))</f>
      </c>
      <c r="BF1279">
        <f>IF($Z1279="","",INDEX($AO$2:$AO$2000,$Z1279))</f>
      </c>
      <c r="BG1279">
        <f>IF($Z1279="","",INDEX($AP$2:$AP$2000,$Z1279))</f>
      </c>
      <c r="BH1279">
        <f>IF($Z1279="","",INDEX($AQ$2:$AQ$2000,$Z1279))</f>
      </c>
      <c r="BI1279">
        <f>IF($Z1279="","",INDEX($AR$2:$AR$2000,$Z1279))</f>
      </c>
      <c r="BJ1279">
        <f>IF($Z1279="","",INDEX($AS$2:$AS$2000,$Z1279))</f>
      </c>
      <c r="BK1279">
        <f>IF($Z1279="","",INDEX($AT$2:$AT$2000,$Z1279))</f>
      </c>
      <c r="BL1279">
        <f>IF($Z1279="","",INDEX($AU$2:$AU$2000,$Z1279))</f>
      </c>
      <c r="BM1279">
        <f>IF($Z1279="","",INDEX($AV$2:$AV$2000,$Z1279))</f>
      </c>
      <c r="BN1279">
        <f>IF($Z1279="","",INDEX($AW$2:$AW$2000,$Z1279))</f>
      </c>
      <c r="BO1279">
        <f>IF($Z1279="","",INDEX($AX$2:$AX$2000,$Z1279))</f>
      </c>
      <c r="BP1279">
        <f>IF($Z1279="","",INDEX($AY$2:$AY$2000,$Z1279))</f>
      </c>
      <c r="BQ1279">
        <f>IF($Z1279="","",INDEX($AZ$2:$AZ$2000,$Z1279))</f>
      </c>
      <c r="BR1279">
        <f>IF($Z1279="","",INDEX($BA$2:$BA$2000,$Z1279))</f>
      </c>
      <c r="BS1279">
        <f>IF($Z1279="","",INDEX($BB$2:$BB$2000,$Z1279))</f>
      </c>
      <c r="BT1279">
        <f>IF($Z1279="","",INDEX($BC$2:$BC$2000,$Z1279))</f>
      </c>
      <c r="BV1279">
        <f>IF(OR($A1279="",$P1279&lt;&gt;"Yes",$AH1279="Yes"),"",1+N($AG1279))</f>
      </c>
      <c r="BW1279">
        <f>IF($A1279="","",COUNTIFS($W$2:$W$2500,$A1279,$BZ$2:$BZ$2500,"Yes")+COUNTIFS($X$2:$X$2500,$A1279,$BY$2:$BY$2500,"Yes"))</f>
      </c>
      <c r="BX1279">
        <f>IF(OR($A1279="",$P1279="Yes"),"",IF(N($BW1279)=0,0,1+SUMIFS($CB$2:$CB$2500,$W$2:$W$2500,$A1279)+SUMIFS($CA$2:$CA$2500,$X$2:$X$2500,$A1279)))</f>
      </c>
      <c r="BY1279" t="str">
        <f>IF($Y1279="","",INDEX($AH$2:$AH$2000,$Y1279)&amp;"")</f>
      </c>
      <c r="BZ1279" t="str">
        <f>IF($Z1279="","",INDEX($AH$2:$AH$2000,$Z1279)&amp;"")</f>
      </c>
      <c r="CA1279">
        <f>IF($Y1279="","",INDEX($BV$2:$BV$2000,$Y1279))</f>
      </c>
      <c r="CB1279">
        <f>IF($Z1279="","",INDEX($BV$2:$BV$2000,$Z1279))</f>
      </c>
    </row>
    <row r="1280">
      <c r="A1280" t="str">
        <f>IF(TRIM(INDEX(games!$A:$A,ROW()))="","",TRIM(INDEX(games!$A:$A,ROW())))</f>
      </c>
      <c r="B1280">
        <f>IF(OR($A1280="",INDEX(games!$B:$B,ROW())=""),"",INDEX(games!$B:$B,ROW()))</f>
      </c>
      <c r="C1280" t="str">
        <f>IF(OR($A1280="",INDEX(games!$C:$C,ROW())=""),"",INDEX(games!$C:$C,ROW()))</f>
      </c>
      <c r="D1280">
        <f>IF($A1280="","",COUNTIF($W$2:$W$2500,$A1280)+COUNTIF($X$2:$X$2500,$A1280))</f>
      </c>
      <c r="E1280">
        <f>IF($A1280="","",IFERROR(MATCH($C1280,$R$2:$R$5,0),0))</f>
      </c>
      <c r="F1280">
        <f>IF($A1280="","",MOD(ROW(),34))</f>
      </c>
      <c r="G1280">
        <f>IF($A1280="",NA(),IF($C1280="Action",$B1280,NA()))</f>
      </c>
      <c r="H1280">
        <f>IF($A1280="",NA(),IF($C1280="Action",1+$F1280*0.023,NA()))</f>
      </c>
      <c r="I1280">
        <f>IF($A1280="",NA(),IF($C1280="Strategy",$B1280,NA()))</f>
      </c>
      <c r="J1280">
        <f>IF($A1280="",NA(),IF($C1280="Strategy",2+$F1280*0.023,NA()))</f>
      </c>
      <c r="K1280">
        <f>IF($A1280="",NA(),IF($C1280="Deckbuilder",$B1280,NA()))</f>
      </c>
      <c r="L1280">
        <f>IF($A1280="",NA(),IF($C1280="Deckbuilder",3+$F1280*0.023,NA()))</f>
      </c>
      <c r="M1280">
        <f>IF($A1280="",NA(),IF($C1280="Traditional",$B1280,NA()))</f>
      </c>
      <c r="N1280">
        <f>IF($A1280="",NA(),IF($C1280="Traditional",4+$F1280*0.023,NA()))</f>
      </c>
      <c r="O1280">
        <f>IF($A1280="","",$D1280+ROW()/1000000)</f>
      </c>
      <c r="P1280" t="str">
        <f>IF(OR($A1280="",INDEX(games!$H:$H,ROW())=""),"",INDEX(games!$H:$H,ROW()))</f>
      </c>
      <c r="Q1280">
        <f>IF(OR($A1280="",$P1280&lt;&gt;"Yes"),"",$D1280+ROW()/1000000)</f>
      </c>
      <c r="T1280">
        <f>IF($Y1280="","",INDEX($B$2:$B$2000,$Y1280))</f>
      </c>
      <c r="U1280">
        <f>IF($Z1280="","",INDEX($B$2:$B$2000,$Z1280))</f>
      </c>
      <c r="V1280">
        <f>IF(OR($T1280="",$U1280=""),"",$U1280-$T1280)</f>
      </c>
      <c r="W1280" t="str">
        <f>IF(TRIM(INDEX(connections!$A:$A,ROW()))="","",TRIM(INDEX(connections!$A:$A,ROW())))</f>
      </c>
      <c r="X1280" t="str">
        <f>IF($W1280="","",TRIM(INDEX(connections!$B:$B,ROW())))</f>
      </c>
      <c r="Y1280">
        <f>IF($W1280="","",IFERROR(MATCH($W1280,$A$2:$A$2000,0),""))</f>
      </c>
      <c r="Z1280">
        <f>IF($X1280="","",IFERROR(MATCH($X1280,$A$2:$A$2000,0),""))</f>
      </c>
      <c r="AA1280" t="str">
        <f>IF($Y1280="","",INDEX($P$2:$P$2000,$Y1280))</f>
      </c>
      <c r="AB1280" t="str">
        <f>IF($Z1280="","",INDEX($P$2:$P$2000,$Z1280))</f>
      </c>
      <c r="AC1280">
        <f>IF(AND($AA1280="Yes",$AB1280="Yes"),1,"")</f>
      </c>
      <c r="AD1280">
        <f>IF(OR($Y1280="",$Z1280=""),"",IF(INDEX($C$2:$C$2000,$Y1280)=INDEX($C$2:$C$2000,$Z1280),0,1))</f>
      </c>
      <c r="AE1280">
        <f>IF($AC1280&lt;&gt;1,"",IF(AND(INDEX($AG$2:$AG$2000,$Y1280)=1,INDEX($AG$2:$AG$2000,$Z1280)=1),1,""))</f>
      </c>
      <c r="AG1280">
        <f>IF($A1280="","",COUNTIFS($W$2:$W$2500,$A1280,$AB$2:$AB$2500,"Yes")+COUNTIFS($X$2:$X$2500,$A1280,$AA$2:$AA$2500,"Yes"))</f>
      </c>
      <c r="AH1280" t="str">
        <f>IF(OR($P1280&lt;&gt;"Yes",N($AG1280)=0),"",IF(AND($AG1280=1,COUNTIFS($W$2:$W$2500,$A1280,$AE$2:$AE$2500,1)+COUNTIFS($X$2:$X$2500,$A1280,$AE$2:$AE$2500,1)&gt;0),"","Yes"))</f>
      </c>
      <c r="AI1280">
        <f>IF($AH1280="Yes",$AG1280,"")</f>
      </c>
      <c r="AJ1280">
        <f>IF($AI1280="","",$AI1280+ROW()/1000000)</f>
      </c>
      <c r="AK1280">
        <f>IF(OR($A1280="",$P1280="Yes",N($AG1280)=0),"",$AG1280+ROW()/1000000)</f>
      </c>
      <c r="AL1280" t="str">
        <f>IF($A1280="","",INDEX(games!$J:$J,ROW())&amp;"")</f>
      </c>
      <c r="AM1280">
        <f>IF($A1280="","",SUMPRODUCT($AO1280:$BD1280,'Map Analysis'!$AP$2^{0,1,2,3,4,5,6,7,8,9,10,11,12,13,14,15}))</f>
      </c>
      <c r="AN1280">
        <f>IF($A1280="","",$AM1280+ROW()/10000000)</f>
      </c>
      <c r="AO1280">
        <f>IF($A1280="","",COUNTIF($W$2:$W$2500,$A1280))</f>
      </c>
      <c r="AP1280">
        <f>IF($A1280="","",SUMIFS($BF$2:$BF$2500,$W$2:$W$2500,$A1280))</f>
      </c>
      <c r="AQ1280">
        <f>IF($A1280="","",SUMIFS($BG$2:$BG$2500,$W$2:$W$2500,$A1280))</f>
      </c>
      <c r="AR1280">
        <f>IF($A1280="","",SUMIFS($BH$2:$BH$2500,$W$2:$W$2500,$A1280))</f>
      </c>
      <c r="AS1280">
        <f>IF($A1280="","",SUMIFS($BI$2:$BI$2500,$W$2:$W$2500,$A1280))</f>
      </c>
      <c r="AT1280">
        <f>IF($A1280="","",SUMIFS($BJ$2:$BJ$2500,$W$2:$W$2500,$A1280))</f>
      </c>
      <c r="AU1280">
        <f>IF($A1280="","",SUMIFS($BK$2:$BK$2500,$W$2:$W$2500,$A1280))</f>
      </c>
      <c r="AV1280">
        <f>IF($A1280="","",SUMIFS($BL$2:$BL$2500,$W$2:$W$2500,$A1280))</f>
      </c>
      <c r="AW1280">
        <f>IF($A1280="","",SUMIFS($BM$2:$BM$2500,$W$2:$W$2500,$A1280))</f>
      </c>
      <c r="AX1280">
        <f>IF($A1280="","",SUMIFS($BN$2:$BN$2500,$W$2:$W$2500,$A1280))</f>
      </c>
      <c r="AY1280">
        <f>IF($A1280="","",SUMIFS($BO$2:$BO$2500,$W$2:$W$2500,$A1280))</f>
      </c>
      <c r="AZ1280">
        <f>IF($A1280="","",SUMIFS($BP$2:$BP$2500,$W$2:$W$2500,$A1280))</f>
      </c>
      <c r="BA1280">
        <f>IF($A1280="","",SUMIFS($BQ$2:$BQ$2500,$W$2:$W$2500,$A1280))</f>
      </c>
      <c r="BB1280">
        <f>IF($A1280="","",SUMIFS($BR$2:$BR$2500,$W$2:$W$2500,$A1280))</f>
      </c>
      <c r="BC1280">
        <f>IF($A1280="","",SUMIFS($BS$2:$BS$2500,$W$2:$W$2500,$A1280))</f>
      </c>
      <c r="BD1280">
        <f>IF($A1280="","",SUMIFS($BT$2:$BT$2500,$W$2:$W$2500,$A1280))</f>
      </c>
      <c r="BF1280">
        <f>IF($Z1280="","",INDEX($AO$2:$AO$2000,$Z1280))</f>
      </c>
      <c r="BG1280">
        <f>IF($Z1280="","",INDEX($AP$2:$AP$2000,$Z1280))</f>
      </c>
      <c r="BH1280">
        <f>IF($Z1280="","",INDEX($AQ$2:$AQ$2000,$Z1280))</f>
      </c>
      <c r="BI1280">
        <f>IF($Z1280="","",INDEX($AR$2:$AR$2000,$Z1280))</f>
      </c>
      <c r="BJ1280">
        <f>IF($Z1280="","",INDEX($AS$2:$AS$2000,$Z1280))</f>
      </c>
      <c r="BK1280">
        <f>IF($Z1280="","",INDEX($AT$2:$AT$2000,$Z1280))</f>
      </c>
      <c r="BL1280">
        <f>IF($Z1280="","",INDEX($AU$2:$AU$2000,$Z1280))</f>
      </c>
      <c r="BM1280">
        <f>IF($Z1280="","",INDEX($AV$2:$AV$2000,$Z1280))</f>
      </c>
      <c r="BN1280">
        <f>IF($Z1280="","",INDEX($AW$2:$AW$2000,$Z1280))</f>
      </c>
      <c r="BO1280">
        <f>IF($Z1280="","",INDEX($AX$2:$AX$2000,$Z1280))</f>
      </c>
      <c r="BP1280">
        <f>IF($Z1280="","",INDEX($AY$2:$AY$2000,$Z1280))</f>
      </c>
      <c r="BQ1280">
        <f>IF($Z1280="","",INDEX($AZ$2:$AZ$2000,$Z1280))</f>
      </c>
      <c r="BR1280">
        <f>IF($Z1280="","",INDEX($BA$2:$BA$2000,$Z1280))</f>
      </c>
      <c r="BS1280">
        <f>IF($Z1280="","",INDEX($BB$2:$BB$2000,$Z1280))</f>
      </c>
      <c r="BT1280">
        <f>IF($Z1280="","",INDEX($BC$2:$BC$2000,$Z1280))</f>
      </c>
      <c r="BV1280">
        <f>IF(OR($A1280="",$P1280&lt;&gt;"Yes",$AH1280="Yes"),"",1+N($AG1280))</f>
      </c>
      <c r="BW1280">
        <f>IF($A1280="","",COUNTIFS($W$2:$W$2500,$A1280,$BZ$2:$BZ$2500,"Yes")+COUNTIFS($X$2:$X$2500,$A1280,$BY$2:$BY$2500,"Yes"))</f>
      </c>
      <c r="BX1280">
        <f>IF(OR($A1280="",$P1280="Yes"),"",IF(N($BW1280)=0,0,1+SUMIFS($CB$2:$CB$2500,$W$2:$W$2500,$A1280)+SUMIFS($CA$2:$CA$2500,$X$2:$X$2500,$A1280)))</f>
      </c>
      <c r="BY1280" t="str">
        <f>IF($Y1280="","",INDEX($AH$2:$AH$2000,$Y1280)&amp;"")</f>
      </c>
      <c r="BZ1280" t="str">
        <f>IF($Z1280="","",INDEX($AH$2:$AH$2000,$Z1280)&amp;"")</f>
      </c>
      <c r="CA1280">
        <f>IF($Y1280="","",INDEX($BV$2:$BV$2000,$Y1280))</f>
      </c>
      <c r="CB1280">
        <f>IF($Z1280="","",INDEX($BV$2:$BV$2000,$Z1280))</f>
      </c>
    </row>
    <row r="1281">
      <c r="A1281" t="str">
        <f>IF(TRIM(INDEX(games!$A:$A,ROW()))="","",TRIM(INDEX(games!$A:$A,ROW())))</f>
      </c>
      <c r="B1281">
        <f>IF(OR($A1281="",INDEX(games!$B:$B,ROW())=""),"",INDEX(games!$B:$B,ROW()))</f>
      </c>
      <c r="C1281" t="str">
        <f>IF(OR($A1281="",INDEX(games!$C:$C,ROW())=""),"",INDEX(games!$C:$C,ROW()))</f>
      </c>
      <c r="D1281">
        <f>IF($A1281="","",COUNTIF($W$2:$W$2500,$A1281)+COUNTIF($X$2:$X$2500,$A1281))</f>
      </c>
      <c r="E1281">
        <f>IF($A1281="","",IFERROR(MATCH($C1281,$R$2:$R$5,0),0))</f>
      </c>
      <c r="F1281">
        <f>IF($A1281="","",MOD(ROW(),34))</f>
      </c>
      <c r="G1281">
        <f>IF($A1281="",NA(),IF($C1281="Action",$B1281,NA()))</f>
      </c>
      <c r="H1281">
        <f>IF($A1281="",NA(),IF($C1281="Action",1+$F1281*0.023,NA()))</f>
      </c>
      <c r="I1281">
        <f>IF($A1281="",NA(),IF($C1281="Strategy",$B1281,NA()))</f>
      </c>
      <c r="J1281">
        <f>IF($A1281="",NA(),IF($C1281="Strategy",2+$F1281*0.023,NA()))</f>
      </c>
      <c r="K1281">
        <f>IF($A1281="",NA(),IF($C1281="Deckbuilder",$B1281,NA()))</f>
      </c>
      <c r="L1281">
        <f>IF($A1281="",NA(),IF($C1281="Deckbuilder",3+$F1281*0.023,NA()))</f>
      </c>
      <c r="M1281">
        <f>IF($A1281="",NA(),IF($C1281="Traditional",$B1281,NA()))</f>
      </c>
      <c r="N1281">
        <f>IF($A1281="",NA(),IF($C1281="Traditional",4+$F1281*0.023,NA()))</f>
      </c>
      <c r="O1281">
        <f>IF($A1281="","",$D1281+ROW()/1000000)</f>
      </c>
      <c r="P1281" t="str">
        <f>IF(OR($A1281="",INDEX(games!$H:$H,ROW())=""),"",INDEX(games!$H:$H,ROW()))</f>
      </c>
      <c r="Q1281">
        <f>IF(OR($A1281="",$P1281&lt;&gt;"Yes"),"",$D1281+ROW()/1000000)</f>
      </c>
      <c r="T1281">
        <f>IF($Y1281="","",INDEX($B$2:$B$2000,$Y1281))</f>
      </c>
      <c r="U1281">
        <f>IF($Z1281="","",INDEX($B$2:$B$2000,$Z1281))</f>
      </c>
      <c r="V1281">
        <f>IF(OR($T1281="",$U1281=""),"",$U1281-$T1281)</f>
      </c>
      <c r="W1281" t="str">
        <f>IF(TRIM(INDEX(connections!$A:$A,ROW()))="","",TRIM(INDEX(connections!$A:$A,ROW())))</f>
      </c>
      <c r="X1281" t="str">
        <f>IF($W1281="","",TRIM(INDEX(connections!$B:$B,ROW())))</f>
      </c>
      <c r="Y1281">
        <f>IF($W1281="","",IFERROR(MATCH($W1281,$A$2:$A$2000,0),""))</f>
      </c>
      <c r="Z1281">
        <f>IF($X1281="","",IFERROR(MATCH($X1281,$A$2:$A$2000,0),""))</f>
      </c>
      <c r="AA1281" t="str">
        <f>IF($Y1281="","",INDEX($P$2:$P$2000,$Y1281))</f>
      </c>
      <c r="AB1281" t="str">
        <f>IF($Z1281="","",INDEX($P$2:$P$2000,$Z1281))</f>
      </c>
      <c r="AC1281">
        <f>IF(AND($AA1281="Yes",$AB1281="Yes"),1,"")</f>
      </c>
      <c r="AD1281">
        <f>IF(OR($Y1281="",$Z1281=""),"",IF(INDEX($C$2:$C$2000,$Y1281)=INDEX($C$2:$C$2000,$Z1281),0,1))</f>
      </c>
      <c r="AE1281">
        <f>IF($AC1281&lt;&gt;1,"",IF(AND(INDEX($AG$2:$AG$2000,$Y1281)=1,INDEX($AG$2:$AG$2000,$Z1281)=1),1,""))</f>
      </c>
      <c r="AG1281">
        <f>IF($A1281="","",COUNTIFS($W$2:$W$2500,$A1281,$AB$2:$AB$2500,"Yes")+COUNTIFS($X$2:$X$2500,$A1281,$AA$2:$AA$2500,"Yes"))</f>
      </c>
      <c r="AH1281" t="str">
        <f>IF(OR($P1281&lt;&gt;"Yes",N($AG1281)=0),"",IF(AND($AG1281=1,COUNTIFS($W$2:$W$2500,$A1281,$AE$2:$AE$2500,1)+COUNTIFS($X$2:$X$2500,$A1281,$AE$2:$AE$2500,1)&gt;0),"","Yes"))</f>
      </c>
      <c r="AI1281">
        <f>IF($AH1281="Yes",$AG1281,"")</f>
      </c>
      <c r="AJ1281">
        <f>IF($AI1281="","",$AI1281+ROW()/1000000)</f>
      </c>
      <c r="AK1281">
        <f>IF(OR($A1281="",$P1281="Yes",N($AG1281)=0),"",$AG1281+ROW()/1000000)</f>
      </c>
      <c r="AL1281" t="str">
        <f>IF($A1281="","",INDEX(games!$J:$J,ROW())&amp;"")</f>
      </c>
      <c r="AM1281">
        <f>IF($A1281="","",SUMPRODUCT($AO1281:$BD1281,'Map Analysis'!$AP$2^{0,1,2,3,4,5,6,7,8,9,10,11,12,13,14,15}))</f>
      </c>
      <c r="AN1281">
        <f>IF($A1281="","",$AM1281+ROW()/10000000)</f>
      </c>
      <c r="AO1281">
        <f>IF($A1281="","",COUNTIF($W$2:$W$2500,$A1281))</f>
      </c>
      <c r="AP1281">
        <f>IF($A1281="","",SUMIFS($BF$2:$BF$2500,$W$2:$W$2500,$A1281))</f>
      </c>
      <c r="AQ1281">
        <f>IF($A1281="","",SUMIFS($BG$2:$BG$2500,$W$2:$W$2500,$A1281))</f>
      </c>
      <c r="AR1281">
        <f>IF($A1281="","",SUMIFS($BH$2:$BH$2500,$W$2:$W$2500,$A1281))</f>
      </c>
      <c r="AS1281">
        <f>IF($A1281="","",SUMIFS($BI$2:$BI$2500,$W$2:$W$2500,$A1281))</f>
      </c>
      <c r="AT1281">
        <f>IF($A1281="","",SUMIFS($BJ$2:$BJ$2500,$W$2:$W$2500,$A1281))</f>
      </c>
      <c r="AU1281">
        <f>IF($A1281="","",SUMIFS($BK$2:$BK$2500,$W$2:$W$2500,$A1281))</f>
      </c>
      <c r="AV1281">
        <f>IF($A1281="","",SUMIFS($BL$2:$BL$2500,$W$2:$W$2500,$A1281))</f>
      </c>
      <c r="AW1281">
        <f>IF($A1281="","",SUMIFS($BM$2:$BM$2500,$W$2:$W$2500,$A1281))</f>
      </c>
      <c r="AX1281">
        <f>IF($A1281="","",SUMIFS($BN$2:$BN$2500,$W$2:$W$2500,$A1281))</f>
      </c>
      <c r="AY1281">
        <f>IF($A1281="","",SUMIFS($BO$2:$BO$2500,$W$2:$W$2500,$A1281))</f>
      </c>
      <c r="AZ1281">
        <f>IF($A1281="","",SUMIFS($BP$2:$BP$2500,$W$2:$W$2500,$A1281))</f>
      </c>
      <c r="BA1281">
        <f>IF($A1281="","",SUMIFS($BQ$2:$BQ$2500,$W$2:$W$2500,$A1281))</f>
      </c>
      <c r="BB1281">
        <f>IF($A1281="","",SUMIFS($BR$2:$BR$2500,$W$2:$W$2500,$A1281))</f>
      </c>
      <c r="BC1281">
        <f>IF($A1281="","",SUMIFS($BS$2:$BS$2500,$W$2:$W$2500,$A1281))</f>
      </c>
      <c r="BD1281">
        <f>IF($A1281="","",SUMIFS($BT$2:$BT$2500,$W$2:$W$2500,$A1281))</f>
      </c>
      <c r="BF1281">
        <f>IF($Z1281="","",INDEX($AO$2:$AO$2000,$Z1281))</f>
      </c>
      <c r="BG1281">
        <f>IF($Z1281="","",INDEX($AP$2:$AP$2000,$Z1281))</f>
      </c>
      <c r="BH1281">
        <f>IF($Z1281="","",INDEX($AQ$2:$AQ$2000,$Z1281))</f>
      </c>
      <c r="BI1281">
        <f>IF($Z1281="","",INDEX($AR$2:$AR$2000,$Z1281))</f>
      </c>
      <c r="BJ1281">
        <f>IF($Z1281="","",INDEX($AS$2:$AS$2000,$Z1281))</f>
      </c>
      <c r="BK1281">
        <f>IF($Z1281="","",INDEX($AT$2:$AT$2000,$Z1281))</f>
      </c>
      <c r="BL1281">
        <f>IF($Z1281="","",INDEX($AU$2:$AU$2000,$Z1281))</f>
      </c>
      <c r="BM1281">
        <f>IF($Z1281="","",INDEX($AV$2:$AV$2000,$Z1281))</f>
      </c>
      <c r="BN1281">
        <f>IF($Z1281="","",INDEX($AW$2:$AW$2000,$Z1281))</f>
      </c>
      <c r="BO1281">
        <f>IF($Z1281="","",INDEX($AX$2:$AX$2000,$Z1281))</f>
      </c>
      <c r="BP1281">
        <f>IF($Z1281="","",INDEX($AY$2:$AY$2000,$Z1281))</f>
      </c>
      <c r="BQ1281">
        <f>IF($Z1281="","",INDEX($AZ$2:$AZ$2000,$Z1281))</f>
      </c>
      <c r="BR1281">
        <f>IF($Z1281="","",INDEX($BA$2:$BA$2000,$Z1281))</f>
      </c>
      <c r="BS1281">
        <f>IF($Z1281="","",INDEX($BB$2:$BB$2000,$Z1281))</f>
      </c>
      <c r="BT1281">
        <f>IF($Z1281="","",INDEX($BC$2:$BC$2000,$Z1281))</f>
      </c>
      <c r="BV1281">
        <f>IF(OR($A1281="",$P1281&lt;&gt;"Yes",$AH1281="Yes"),"",1+N($AG1281))</f>
      </c>
      <c r="BW1281">
        <f>IF($A1281="","",COUNTIFS($W$2:$W$2500,$A1281,$BZ$2:$BZ$2500,"Yes")+COUNTIFS($X$2:$X$2500,$A1281,$BY$2:$BY$2500,"Yes"))</f>
      </c>
      <c r="BX1281">
        <f>IF(OR($A1281="",$P1281="Yes"),"",IF(N($BW1281)=0,0,1+SUMIFS($CB$2:$CB$2500,$W$2:$W$2500,$A1281)+SUMIFS($CA$2:$CA$2500,$X$2:$X$2500,$A1281)))</f>
      </c>
      <c r="BY1281" t="str">
        <f>IF($Y1281="","",INDEX($AH$2:$AH$2000,$Y1281)&amp;"")</f>
      </c>
      <c r="BZ1281" t="str">
        <f>IF($Z1281="","",INDEX($AH$2:$AH$2000,$Z1281)&amp;"")</f>
      </c>
      <c r="CA1281">
        <f>IF($Y1281="","",INDEX($BV$2:$BV$2000,$Y1281))</f>
      </c>
      <c r="CB1281">
        <f>IF($Z1281="","",INDEX($BV$2:$BV$2000,$Z1281))</f>
      </c>
    </row>
    <row r="1282">
      <c r="A1282" t="str">
        <f>IF(TRIM(INDEX(games!$A:$A,ROW()))="","",TRIM(INDEX(games!$A:$A,ROW())))</f>
      </c>
      <c r="B1282">
        <f>IF(OR($A1282="",INDEX(games!$B:$B,ROW())=""),"",INDEX(games!$B:$B,ROW()))</f>
      </c>
      <c r="C1282" t="str">
        <f>IF(OR($A1282="",INDEX(games!$C:$C,ROW())=""),"",INDEX(games!$C:$C,ROW()))</f>
      </c>
      <c r="D1282">
        <f>IF($A1282="","",COUNTIF($W$2:$W$2500,$A1282)+COUNTIF($X$2:$X$2500,$A1282))</f>
      </c>
      <c r="E1282">
        <f>IF($A1282="","",IFERROR(MATCH($C1282,$R$2:$R$5,0),0))</f>
      </c>
      <c r="F1282">
        <f>IF($A1282="","",MOD(ROW(),34))</f>
      </c>
      <c r="G1282">
        <f>IF($A1282="",NA(),IF($C1282="Action",$B1282,NA()))</f>
      </c>
      <c r="H1282">
        <f>IF($A1282="",NA(),IF($C1282="Action",1+$F1282*0.023,NA()))</f>
      </c>
      <c r="I1282">
        <f>IF($A1282="",NA(),IF($C1282="Strategy",$B1282,NA()))</f>
      </c>
      <c r="J1282">
        <f>IF($A1282="",NA(),IF($C1282="Strategy",2+$F1282*0.023,NA()))</f>
      </c>
      <c r="K1282">
        <f>IF($A1282="",NA(),IF($C1282="Deckbuilder",$B1282,NA()))</f>
      </c>
      <c r="L1282">
        <f>IF($A1282="",NA(),IF($C1282="Deckbuilder",3+$F1282*0.023,NA()))</f>
      </c>
      <c r="M1282">
        <f>IF($A1282="",NA(),IF($C1282="Traditional",$B1282,NA()))</f>
      </c>
      <c r="N1282">
        <f>IF($A1282="",NA(),IF($C1282="Traditional",4+$F1282*0.023,NA()))</f>
      </c>
      <c r="O1282">
        <f>IF($A1282="","",$D1282+ROW()/1000000)</f>
      </c>
      <c r="P1282" t="str">
        <f>IF(OR($A1282="",INDEX(games!$H:$H,ROW())=""),"",INDEX(games!$H:$H,ROW()))</f>
      </c>
      <c r="Q1282">
        <f>IF(OR($A1282="",$P1282&lt;&gt;"Yes"),"",$D1282+ROW()/1000000)</f>
      </c>
      <c r="T1282">
        <f>IF($Y1282="","",INDEX($B$2:$B$2000,$Y1282))</f>
      </c>
      <c r="U1282">
        <f>IF($Z1282="","",INDEX($B$2:$B$2000,$Z1282))</f>
      </c>
      <c r="V1282">
        <f>IF(OR($T1282="",$U1282=""),"",$U1282-$T1282)</f>
      </c>
      <c r="W1282" t="str">
        <f>IF(TRIM(INDEX(connections!$A:$A,ROW()))="","",TRIM(INDEX(connections!$A:$A,ROW())))</f>
      </c>
      <c r="X1282" t="str">
        <f>IF($W1282="","",TRIM(INDEX(connections!$B:$B,ROW())))</f>
      </c>
      <c r="Y1282">
        <f>IF($W1282="","",IFERROR(MATCH($W1282,$A$2:$A$2000,0),""))</f>
      </c>
      <c r="Z1282">
        <f>IF($X1282="","",IFERROR(MATCH($X1282,$A$2:$A$2000,0),""))</f>
      </c>
      <c r="AA1282" t="str">
        <f>IF($Y1282="","",INDEX($P$2:$P$2000,$Y1282))</f>
      </c>
      <c r="AB1282" t="str">
        <f>IF($Z1282="","",INDEX($P$2:$P$2000,$Z1282))</f>
      </c>
      <c r="AC1282">
        <f>IF(AND($AA1282="Yes",$AB1282="Yes"),1,"")</f>
      </c>
      <c r="AD1282">
        <f>IF(OR($Y1282="",$Z1282=""),"",IF(INDEX($C$2:$C$2000,$Y1282)=INDEX($C$2:$C$2000,$Z1282),0,1))</f>
      </c>
      <c r="AE1282">
        <f>IF($AC1282&lt;&gt;1,"",IF(AND(INDEX($AG$2:$AG$2000,$Y1282)=1,INDEX($AG$2:$AG$2000,$Z1282)=1),1,""))</f>
      </c>
      <c r="AG1282">
        <f>IF($A1282="","",COUNTIFS($W$2:$W$2500,$A1282,$AB$2:$AB$2500,"Yes")+COUNTIFS($X$2:$X$2500,$A1282,$AA$2:$AA$2500,"Yes"))</f>
      </c>
      <c r="AH1282" t="str">
        <f>IF(OR($P1282&lt;&gt;"Yes",N($AG1282)=0),"",IF(AND($AG1282=1,COUNTIFS($W$2:$W$2500,$A1282,$AE$2:$AE$2500,1)+COUNTIFS($X$2:$X$2500,$A1282,$AE$2:$AE$2500,1)&gt;0),"","Yes"))</f>
      </c>
      <c r="AI1282">
        <f>IF($AH1282="Yes",$AG1282,"")</f>
      </c>
      <c r="AJ1282">
        <f>IF($AI1282="","",$AI1282+ROW()/1000000)</f>
      </c>
      <c r="AK1282">
        <f>IF(OR($A1282="",$P1282="Yes",N($AG1282)=0),"",$AG1282+ROW()/1000000)</f>
      </c>
      <c r="AL1282" t="str">
        <f>IF($A1282="","",INDEX(games!$J:$J,ROW())&amp;"")</f>
      </c>
      <c r="AM1282">
        <f>IF($A1282="","",SUMPRODUCT($AO1282:$BD1282,'Map Analysis'!$AP$2^{0,1,2,3,4,5,6,7,8,9,10,11,12,13,14,15}))</f>
      </c>
      <c r="AN1282">
        <f>IF($A1282="","",$AM1282+ROW()/10000000)</f>
      </c>
      <c r="AO1282">
        <f>IF($A1282="","",COUNTIF($W$2:$W$2500,$A1282))</f>
      </c>
      <c r="AP1282">
        <f>IF($A1282="","",SUMIFS($BF$2:$BF$2500,$W$2:$W$2500,$A1282))</f>
      </c>
      <c r="AQ1282">
        <f>IF($A1282="","",SUMIFS($BG$2:$BG$2500,$W$2:$W$2500,$A1282))</f>
      </c>
      <c r="AR1282">
        <f>IF($A1282="","",SUMIFS($BH$2:$BH$2500,$W$2:$W$2500,$A1282))</f>
      </c>
      <c r="AS1282">
        <f>IF($A1282="","",SUMIFS($BI$2:$BI$2500,$W$2:$W$2500,$A1282))</f>
      </c>
      <c r="AT1282">
        <f>IF($A1282="","",SUMIFS($BJ$2:$BJ$2500,$W$2:$W$2500,$A1282))</f>
      </c>
      <c r="AU1282">
        <f>IF($A1282="","",SUMIFS($BK$2:$BK$2500,$W$2:$W$2500,$A1282))</f>
      </c>
      <c r="AV1282">
        <f>IF($A1282="","",SUMIFS($BL$2:$BL$2500,$W$2:$W$2500,$A1282))</f>
      </c>
      <c r="AW1282">
        <f>IF($A1282="","",SUMIFS($BM$2:$BM$2500,$W$2:$W$2500,$A1282))</f>
      </c>
      <c r="AX1282">
        <f>IF($A1282="","",SUMIFS($BN$2:$BN$2500,$W$2:$W$2500,$A1282))</f>
      </c>
      <c r="AY1282">
        <f>IF($A1282="","",SUMIFS($BO$2:$BO$2500,$W$2:$W$2500,$A1282))</f>
      </c>
      <c r="AZ1282">
        <f>IF($A1282="","",SUMIFS($BP$2:$BP$2500,$W$2:$W$2500,$A1282))</f>
      </c>
      <c r="BA1282">
        <f>IF($A1282="","",SUMIFS($BQ$2:$BQ$2500,$W$2:$W$2500,$A1282))</f>
      </c>
      <c r="BB1282">
        <f>IF($A1282="","",SUMIFS($BR$2:$BR$2500,$W$2:$W$2500,$A1282))</f>
      </c>
      <c r="BC1282">
        <f>IF($A1282="","",SUMIFS($BS$2:$BS$2500,$W$2:$W$2500,$A1282))</f>
      </c>
      <c r="BD1282">
        <f>IF($A1282="","",SUMIFS($BT$2:$BT$2500,$W$2:$W$2500,$A1282))</f>
      </c>
      <c r="BF1282">
        <f>IF($Z1282="","",INDEX($AO$2:$AO$2000,$Z1282))</f>
      </c>
      <c r="BG1282">
        <f>IF($Z1282="","",INDEX($AP$2:$AP$2000,$Z1282))</f>
      </c>
      <c r="BH1282">
        <f>IF($Z1282="","",INDEX($AQ$2:$AQ$2000,$Z1282))</f>
      </c>
      <c r="BI1282">
        <f>IF($Z1282="","",INDEX($AR$2:$AR$2000,$Z1282))</f>
      </c>
      <c r="BJ1282">
        <f>IF($Z1282="","",INDEX($AS$2:$AS$2000,$Z1282))</f>
      </c>
      <c r="BK1282">
        <f>IF($Z1282="","",INDEX($AT$2:$AT$2000,$Z1282))</f>
      </c>
      <c r="BL1282">
        <f>IF($Z1282="","",INDEX($AU$2:$AU$2000,$Z1282))</f>
      </c>
      <c r="BM1282">
        <f>IF($Z1282="","",INDEX($AV$2:$AV$2000,$Z1282))</f>
      </c>
      <c r="BN1282">
        <f>IF($Z1282="","",INDEX($AW$2:$AW$2000,$Z1282))</f>
      </c>
      <c r="BO1282">
        <f>IF($Z1282="","",INDEX($AX$2:$AX$2000,$Z1282))</f>
      </c>
      <c r="BP1282">
        <f>IF($Z1282="","",INDEX($AY$2:$AY$2000,$Z1282))</f>
      </c>
      <c r="BQ1282">
        <f>IF($Z1282="","",INDEX($AZ$2:$AZ$2000,$Z1282))</f>
      </c>
      <c r="BR1282">
        <f>IF($Z1282="","",INDEX($BA$2:$BA$2000,$Z1282))</f>
      </c>
      <c r="BS1282">
        <f>IF($Z1282="","",INDEX($BB$2:$BB$2000,$Z1282))</f>
      </c>
      <c r="BT1282">
        <f>IF($Z1282="","",INDEX($BC$2:$BC$2000,$Z1282))</f>
      </c>
      <c r="BV1282">
        <f>IF(OR($A1282="",$P1282&lt;&gt;"Yes",$AH1282="Yes"),"",1+N($AG1282))</f>
      </c>
      <c r="BW1282">
        <f>IF($A1282="","",COUNTIFS($W$2:$W$2500,$A1282,$BZ$2:$BZ$2500,"Yes")+COUNTIFS($X$2:$X$2500,$A1282,$BY$2:$BY$2500,"Yes"))</f>
      </c>
      <c r="BX1282">
        <f>IF(OR($A1282="",$P1282="Yes"),"",IF(N($BW1282)=0,0,1+SUMIFS($CB$2:$CB$2500,$W$2:$W$2500,$A1282)+SUMIFS($CA$2:$CA$2500,$X$2:$X$2500,$A1282)))</f>
      </c>
      <c r="BY1282" t="str">
        <f>IF($Y1282="","",INDEX($AH$2:$AH$2000,$Y1282)&amp;"")</f>
      </c>
      <c r="BZ1282" t="str">
        <f>IF($Z1282="","",INDEX($AH$2:$AH$2000,$Z1282)&amp;"")</f>
      </c>
      <c r="CA1282">
        <f>IF($Y1282="","",INDEX($BV$2:$BV$2000,$Y1282))</f>
      </c>
      <c r="CB1282">
        <f>IF($Z1282="","",INDEX($BV$2:$BV$2000,$Z1282))</f>
      </c>
    </row>
    <row r="1283">
      <c r="A1283" t="str">
        <f>IF(TRIM(INDEX(games!$A:$A,ROW()))="","",TRIM(INDEX(games!$A:$A,ROW())))</f>
      </c>
      <c r="B1283">
        <f>IF(OR($A1283="",INDEX(games!$B:$B,ROW())=""),"",INDEX(games!$B:$B,ROW()))</f>
      </c>
      <c r="C1283" t="str">
        <f>IF(OR($A1283="",INDEX(games!$C:$C,ROW())=""),"",INDEX(games!$C:$C,ROW()))</f>
      </c>
      <c r="D1283">
        <f>IF($A1283="","",COUNTIF($W$2:$W$2500,$A1283)+COUNTIF($X$2:$X$2500,$A1283))</f>
      </c>
      <c r="E1283">
        <f>IF($A1283="","",IFERROR(MATCH($C1283,$R$2:$R$5,0),0))</f>
      </c>
      <c r="F1283">
        <f>IF($A1283="","",MOD(ROW(),34))</f>
      </c>
      <c r="G1283">
        <f>IF($A1283="",NA(),IF($C1283="Action",$B1283,NA()))</f>
      </c>
      <c r="H1283">
        <f>IF($A1283="",NA(),IF($C1283="Action",1+$F1283*0.023,NA()))</f>
      </c>
      <c r="I1283">
        <f>IF($A1283="",NA(),IF($C1283="Strategy",$B1283,NA()))</f>
      </c>
      <c r="J1283">
        <f>IF($A1283="",NA(),IF($C1283="Strategy",2+$F1283*0.023,NA()))</f>
      </c>
      <c r="K1283">
        <f>IF($A1283="",NA(),IF($C1283="Deckbuilder",$B1283,NA()))</f>
      </c>
      <c r="L1283">
        <f>IF($A1283="",NA(),IF($C1283="Deckbuilder",3+$F1283*0.023,NA()))</f>
      </c>
      <c r="M1283">
        <f>IF($A1283="",NA(),IF($C1283="Traditional",$B1283,NA()))</f>
      </c>
      <c r="N1283">
        <f>IF($A1283="",NA(),IF($C1283="Traditional",4+$F1283*0.023,NA()))</f>
      </c>
      <c r="O1283">
        <f>IF($A1283="","",$D1283+ROW()/1000000)</f>
      </c>
      <c r="P1283" t="str">
        <f>IF(OR($A1283="",INDEX(games!$H:$H,ROW())=""),"",INDEX(games!$H:$H,ROW()))</f>
      </c>
      <c r="Q1283">
        <f>IF(OR($A1283="",$P1283&lt;&gt;"Yes"),"",$D1283+ROW()/1000000)</f>
      </c>
      <c r="T1283">
        <f>IF($Y1283="","",INDEX($B$2:$B$2000,$Y1283))</f>
      </c>
      <c r="U1283">
        <f>IF($Z1283="","",INDEX($B$2:$B$2000,$Z1283))</f>
      </c>
      <c r="V1283">
        <f>IF(OR($T1283="",$U1283=""),"",$U1283-$T1283)</f>
      </c>
      <c r="W1283" t="str">
        <f>IF(TRIM(INDEX(connections!$A:$A,ROW()))="","",TRIM(INDEX(connections!$A:$A,ROW())))</f>
      </c>
      <c r="X1283" t="str">
        <f>IF($W1283="","",TRIM(INDEX(connections!$B:$B,ROW())))</f>
      </c>
      <c r="Y1283">
        <f>IF($W1283="","",IFERROR(MATCH($W1283,$A$2:$A$2000,0),""))</f>
      </c>
      <c r="Z1283">
        <f>IF($X1283="","",IFERROR(MATCH($X1283,$A$2:$A$2000,0),""))</f>
      </c>
      <c r="AA1283" t="str">
        <f>IF($Y1283="","",INDEX($P$2:$P$2000,$Y1283))</f>
      </c>
      <c r="AB1283" t="str">
        <f>IF($Z1283="","",INDEX($P$2:$P$2000,$Z1283))</f>
      </c>
      <c r="AC1283">
        <f>IF(AND($AA1283="Yes",$AB1283="Yes"),1,"")</f>
      </c>
      <c r="AD1283">
        <f>IF(OR($Y1283="",$Z1283=""),"",IF(INDEX($C$2:$C$2000,$Y1283)=INDEX($C$2:$C$2000,$Z1283),0,1))</f>
      </c>
      <c r="AE1283">
        <f>IF($AC1283&lt;&gt;1,"",IF(AND(INDEX($AG$2:$AG$2000,$Y1283)=1,INDEX($AG$2:$AG$2000,$Z1283)=1),1,""))</f>
      </c>
      <c r="AG1283">
        <f>IF($A1283="","",COUNTIFS($W$2:$W$2500,$A1283,$AB$2:$AB$2500,"Yes")+COUNTIFS($X$2:$X$2500,$A1283,$AA$2:$AA$2500,"Yes"))</f>
      </c>
      <c r="AH1283" t="str">
        <f>IF(OR($P1283&lt;&gt;"Yes",N($AG1283)=0),"",IF(AND($AG1283=1,COUNTIFS($W$2:$W$2500,$A1283,$AE$2:$AE$2500,1)+COUNTIFS($X$2:$X$2500,$A1283,$AE$2:$AE$2500,1)&gt;0),"","Yes"))</f>
      </c>
      <c r="AI1283">
        <f>IF($AH1283="Yes",$AG1283,"")</f>
      </c>
      <c r="AJ1283">
        <f>IF($AI1283="","",$AI1283+ROW()/1000000)</f>
      </c>
      <c r="AK1283">
        <f>IF(OR($A1283="",$P1283="Yes",N($AG1283)=0),"",$AG1283+ROW()/1000000)</f>
      </c>
      <c r="AL1283" t="str">
        <f>IF($A1283="","",INDEX(games!$J:$J,ROW())&amp;"")</f>
      </c>
      <c r="AM1283">
        <f>IF($A1283="","",SUMPRODUCT($AO1283:$BD1283,'Map Analysis'!$AP$2^{0,1,2,3,4,5,6,7,8,9,10,11,12,13,14,15}))</f>
      </c>
      <c r="AN1283">
        <f>IF($A1283="","",$AM1283+ROW()/10000000)</f>
      </c>
      <c r="AO1283">
        <f>IF($A1283="","",COUNTIF($W$2:$W$2500,$A1283))</f>
      </c>
      <c r="AP1283">
        <f>IF($A1283="","",SUMIFS($BF$2:$BF$2500,$W$2:$W$2500,$A1283))</f>
      </c>
      <c r="AQ1283">
        <f>IF($A1283="","",SUMIFS($BG$2:$BG$2500,$W$2:$W$2500,$A1283))</f>
      </c>
      <c r="AR1283">
        <f>IF($A1283="","",SUMIFS($BH$2:$BH$2500,$W$2:$W$2500,$A1283))</f>
      </c>
      <c r="AS1283">
        <f>IF($A1283="","",SUMIFS($BI$2:$BI$2500,$W$2:$W$2500,$A1283))</f>
      </c>
      <c r="AT1283">
        <f>IF($A1283="","",SUMIFS($BJ$2:$BJ$2500,$W$2:$W$2500,$A1283))</f>
      </c>
      <c r="AU1283">
        <f>IF($A1283="","",SUMIFS($BK$2:$BK$2500,$W$2:$W$2500,$A1283))</f>
      </c>
      <c r="AV1283">
        <f>IF($A1283="","",SUMIFS($BL$2:$BL$2500,$W$2:$W$2500,$A1283))</f>
      </c>
      <c r="AW1283">
        <f>IF($A1283="","",SUMIFS($BM$2:$BM$2500,$W$2:$W$2500,$A1283))</f>
      </c>
      <c r="AX1283">
        <f>IF($A1283="","",SUMIFS($BN$2:$BN$2500,$W$2:$W$2500,$A1283))</f>
      </c>
      <c r="AY1283">
        <f>IF($A1283="","",SUMIFS($BO$2:$BO$2500,$W$2:$W$2500,$A1283))</f>
      </c>
      <c r="AZ1283">
        <f>IF($A1283="","",SUMIFS($BP$2:$BP$2500,$W$2:$W$2500,$A1283))</f>
      </c>
      <c r="BA1283">
        <f>IF($A1283="","",SUMIFS($BQ$2:$BQ$2500,$W$2:$W$2500,$A1283))</f>
      </c>
      <c r="BB1283">
        <f>IF($A1283="","",SUMIFS($BR$2:$BR$2500,$W$2:$W$2500,$A1283))</f>
      </c>
      <c r="BC1283">
        <f>IF($A1283="","",SUMIFS($BS$2:$BS$2500,$W$2:$W$2500,$A1283))</f>
      </c>
      <c r="BD1283">
        <f>IF($A1283="","",SUMIFS($BT$2:$BT$2500,$W$2:$W$2500,$A1283))</f>
      </c>
      <c r="BF1283">
        <f>IF($Z1283="","",INDEX($AO$2:$AO$2000,$Z1283))</f>
      </c>
      <c r="BG1283">
        <f>IF($Z1283="","",INDEX($AP$2:$AP$2000,$Z1283))</f>
      </c>
      <c r="BH1283">
        <f>IF($Z1283="","",INDEX($AQ$2:$AQ$2000,$Z1283))</f>
      </c>
      <c r="BI1283">
        <f>IF($Z1283="","",INDEX($AR$2:$AR$2000,$Z1283))</f>
      </c>
      <c r="BJ1283">
        <f>IF($Z1283="","",INDEX($AS$2:$AS$2000,$Z1283))</f>
      </c>
      <c r="BK1283">
        <f>IF($Z1283="","",INDEX($AT$2:$AT$2000,$Z1283))</f>
      </c>
      <c r="BL1283">
        <f>IF($Z1283="","",INDEX($AU$2:$AU$2000,$Z1283))</f>
      </c>
      <c r="BM1283">
        <f>IF($Z1283="","",INDEX($AV$2:$AV$2000,$Z1283))</f>
      </c>
      <c r="BN1283">
        <f>IF($Z1283="","",INDEX($AW$2:$AW$2000,$Z1283))</f>
      </c>
      <c r="BO1283">
        <f>IF($Z1283="","",INDEX($AX$2:$AX$2000,$Z1283))</f>
      </c>
      <c r="BP1283">
        <f>IF($Z1283="","",INDEX($AY$2:$AY$2000,$Z1283))</f>
      </c>
      <c r="BQ1283">
        <f>IF($Z1283="","",INDEX($AZ$2:$AZ$2000,$Z1283))</f>
      </c>
      <c r="BR1283">
        <f>IF($Z1283="","",INDEX($BA$2:$BA$2000,$Z1283))</f>
      </c>
      <c r="BS1283">
        <f>IF($Z1283="","",INDEX($BB$2:$BB$2000,$Z1283))</f>
      </c>
      <c r="BT1283">
        <f>IF($Z1283="","",INDEX($BC$2:$BC$2000,$Z1283))</f>
      </c>
      <c r="BV1283">
        <f>IF(OR($A1283="",$P1283&lt;&gt;"Yes",$AH1283="Yes"),"",1+N($AG1283))</f>
      </c>
      <c r="BW1283">
        <f>IF($A1283="","",COUNTIFS($W$2:$W$2500,$A1283,$BZ$2:$BZ$2500,"Yes")+COUNTIFS($X$2:$X$2500,$A1283,$BY$2:$BY$2500,"Yes"))</f>
      </c>
      <c r="BX1283">
        <f>IF(OR($A1283="",$P1283="Yes"),"",IF(N($BW1283)=0,0,1+SUMIFS($CB$2:$CB$2500,$W$2:$W$2500,$A1283)+SUMIFS($CA$2:$CA$2500,$X$2:$X$2500,$A1283)))</f>
      </c>
      <c r="BY1283" t="str">
        <f>IF($Y1283="","",INDEX($AH$2:$AH$2000,$Y1283)&amp;"")</f>
      </c>
      <c r="BZ1283" t="str">
        <f>IF($Z1283="","",INDEX($AH$2:$AH$2000,$Z1283)&amp;"")</f>
      </c>
      <c r="CA1283">
        <f>IF($Y1283="","",INDEX($BV$2:$BV$2000,$Y1283))</f>
      </c>
      <c r="CB1283">
        <f>IF($Z1283="","",INDEX($BV$2:$BV$2000,$Z1283))</f>
      </c>
    </row>
    <row r="1284">
      <c r="A1284" t="str">
        <f>IF(TRIM(INDEX(games!$A:$A,ROW()))="","",TRIM(INDEX(games!$A:$A,ROW())))</f>
      </c>
      <c r="B1284">
        <f>IF(OR($A1284="",INDEX(games!$B:$B,ROW())=""),"",INDEX(games!$B:$B,ROW()))</f>
      </c>
      <c r="C1284" t="str">
        <f>IF(OR($A1284="",INDEX(games!$C:$C,ROW())=""),"",INDEX(games!$C:$C,ROW()))</f>
      </c>
      <c r="D1284">
        <f>IF($A1284="","",COUNTIF($W$2:$W$2500,$A1284)+COUNTIF($X$2:$X$2500,$A1284))</f>
      </c>
      <c r="E1284">
        <f>IF($A1284="","",IFERROR(MATCH($C1284,$R$2:$R$5,0),0))</f>
      </c>
      <c r="F1284">
        <f>IF($A1284="","",MOD(ROW(),34))</f>
      </c>
      <c r="G1284">
        <f>IF($A1284="",NA(),IF($C1284="Action",$B1284,NA()))</f>
      </c>
      <c r="H1284">
        <f>IF($A1284="",NA(),IF($C1284="Action",1+$F1284*0.023,NA()))</f>
      </c>
      <c r="I1284">
        <f>IF($A1284="",NA(),IF($C1284="Strategy",$B1284,NA()))</f>
      </c>
      <c r="J1284">
        <f>IF($A1284="",NA(),IF($C1284="Strategy",2+$F1284*0.023,NA()))</f>
      </c>
      <c r="K1284">
        <f>IF($A1284="",NA(),IF($C1284="Deckbuilder",$B1284,NA()))</f>
      </c>
      <c r="L1284">
        <f>IF($A1284="",NA(),IF($C1284="Deckbuilder",3+$F1284*0.023,NA()))</f>
      </c>
      <c r="M1284">
        <f>IF($A1284="",NA(),IF($C1284="Traditional",$B1284,NA()))</f>
      </c>
      <c r="N1284">
        <f>IF($A1284="",NA(),IF($C1284="Traditional",4+$F1284*0.023,NA()))</f>
      </c>
      <c r="O1284">
        <f>IF($A1284="","",$D1284+ROW()/1000000)</f>
      </c>
      <c r="P1284" t="str">
        <f>IF(OR($A1284="",INDEX(games!$H:$H,ROW())=""),"",INDEX(games!$H:$H,ROW()))</f>
      </c>
      <c r="Q1284">
        <f>IF(OR($A1284="",$P1284&lt;&gt;"Yes"),"",$D1284+ROW()/1000000)</f>
      </c>
      <c r="T1284">
        <f>IF($Y1284="","",INDEX($B$2:$B$2000,$Y1284))</f>
      </c>
      <c r="U1284">
        <f>IF($Z1284="","",INDEX($B$2:$B$2000,$Z1284))</f>
      </c>
      <c r="V1284">
        <f>IF(OR($T1284="",$U1284=""),"",$U1284-$T1284)</f>
      </c>
      <c r="W1284" t="str">
        <f>IF(TRIM(INDEX(connections!$A:$A,ROW()))="","",TRIM(INDEX(connections!$A:$A,ROW())))</f>
      </c>
      <c r="X1284" t="str">
        <f>IF($W1284="","",TRIM(INDEX(connections!$B:$B,ROW())))</f>
      </c>
      <c r="Y1284">
        <f>IF($W1284="","",IFERROR(MATCH($W1284,$A$2:$A$2000,0),""))</f>
      </c>
      <c r="Z1284">
        <f>IF($X1284="","",IFERROR(MATCH($X1284,$A$2:$A$2000,0),""))</f>
      </c>
      <c r="AA1284" t="str">
        <f>IF($Y1284="","",INDEX($P$2:$P$2000,$Y1284))</f>
      </c>
      <c r="AB1284" t="str">
        <f>IF($Z1284="","",INDEX($P$2:$P$2000,$Z1284))</f>
      </c>
      <c r="AC1284">
        <f>IF(AND($AA1284="Yes",$AB1284="Yes"),1,"")</f>
      </c>
      <c r="AD1284">
        <f>IF(OR($Y1284="",$Z1284=""),"",IF(INDEX($C$2:$C$2000,$Y1284)=INDEX($C$2:$C$2000,$Z1284),0,1))</f>
      </c>
      <c r="AE1284">
        <f>IF($AC1284&lt;&gt;1,"",IF(AND(INDEX($AG$2:$AG$2000,$Y1284)=1,INDEX($AG$2:$AG$2000,$Z1284)=1),1,""))</f>
      </c>
      <c r="AG1284">
        <f>IF($A1284="","",COUNTIFS($W$2:$W$2500,$A1284,$AB$2:$AB$2500,"Yes")+COUNTIFS($X$2:$X$2500,$A1284,$AA$2:$AA$2500,"Yes"))</f>
      </c>
      <c r="AH1284" t="str">
        <f>IF(OR($P1284&lt;&gt;"Yes",N($AG1284)=0),"",IF(AND($AG1284=1,COUNTIFS($W$2:$W$2500,$A1284,$AE$2:$AE$2500,1)+COUNTIFS($X$2:$X$2500,$A1284,$AE$2:$AE$2500,1)&gt;0),"","Yes"))</f>
      </c>
      <c r="AI1284">
        <f>IF($AH1284="Yes",$AG1284,"")</f>
      </c>
      <c r="AJ1284">
        <f>IF($AI1284="","",$AI1284+ROW()/1000000)</f>
      </c>
      <c r="AK1284">
        <f>IF(OR($A1284="",$P1284="Yes",N($AG1284)=0),"",$AG1284+ROW()/1000000)</f>
      </c>
      <c r="AL1284" t="str">
        <f>IF($A1284="","",INDEX(games!$J:$J,ROW())&amp;"")</f>
      </c>
      <c r="AM1284">
        <f>IF($A1284="","",SUMPRODUCT($AO1284:$BD1284,'Map Analysis'!$AP$2^{0,1,2,3,4,5,6,7,8,9,10,11,12,13,14,15}))</f>
      </c>
      <c r="AN1284">
        <f>IF($A1284="","",$AM1284+ROW()/10000000)</f>
      </c>
      <c r="AO1284">
        <f>IF($A1284="","",COUNTIF($W$2:$W$2500,$A1284))</f>
      </c>
      <c r="AP1284">
        <f>IF($A1284="","",SUMIFS($BF$2:$BF$2500,$W$2:$W$2500,$A1284))</f>
      </c>
      <c r="AQ1284">
        <f>IF($A1284="","",SUMIFS($BG$2:$BG$2500,$W$2:$W$2500,$A1284))</f>
      </c>
      <c r="AR1284">
        <f>IF($A1284="","",SUMIFS($BH$2:$BH$2500,$W$2:$W$2500,$A1284))</f>
      </c>
      <c r="AS1284">
        <f>IF($A1284="","",SUMIFS($BI$2:$BI$2500,$W$2:$W$2500,$A1284))</f>
      </c>
      <c r="AT1284">
        <f>IF($A1284="","",SUMIFS($BJ$2:$BJ$2500,$W$2:$W$2500,$A1284))</f>
      </c>
      <c r="AU1284">
        <f>IF($A1284="","",SUMIFS($BK$2:$BK$2500,$W$2:$W$2500,$A1284))</f>
      </c>
      <c r="AV1284">
        <f>IF($A1284="","",SUMIFS($BL$2:$BL$2500,$W$2:$W$2500,$A1284))</f>
      </c>
      <c r="AW1284">
        <f>IF($A1284="","",SUMIFS($BM$2:$BM$2500,$W$2:$W$2500,$A1284))</f>
      </c>
      <c r="AX1284">
        <f>IF($A1284="","",SUMIFS($BN$2:$BN$2500,$W$2:$W$2500,$A1284))</f>
      </c>
      <c r="AY1284">
        <f>IF($A1284="","",SUMIFS($BO$2:$BO$2500,$W$2:$W$2500,$A1284))</f>
      </c>
      <c r="AZ1284">
        <f>IF($A1284="","",SUMIFS($BP$2:$BP$2500,$W$2:$W$2500,$A1284))</f>
      </c>
      <c r="BA1284">
        <f>IF($A1284="","",SUMIFS($BQ$2:$BQ$2500,$W$2:$W$2500,$A1284))</f>
      </c>
      <c r="BB1284">
        <f>IF($A1284="","",SUMIFS($BR$2:$BR$2500,$W$2:$W$2500,$A1284))</f>
      </c>
      <c r="BC1284">
        <f>IF($A1284="","",SUMIFS($BS$2:$BS$2500,$W$2:$W$2500,$A1284))</f>
      </c>
      <c r="BD1284">
        <f>IF($A1284="","",SUMIFS($BT$2:$BT$2500,$W$2:$W$2500,$A1284))</f>
      </c>
      <c r="BF1284">
        <f>IF($Z1284="","",INDEX($AO$2:$AO$2000,$Z1284))</f>
      </c>
      <c r="BG1284">
        <f>IF($Z1284="","",INDEX($AP$2:$AP$2000,$Z1284))</f>
      </c>
      <c r="BH1284">
        <f>IF($Z1284="","",INDEX($AQ$2:$AQ$2000,$Z1284))</f>
      </c>
      <c r="BI1284">
        <f>IF($Z1284="","",INDEX($AR$2:$AR$2000,$Z1284))</f>
      </c>
      <c r="BJ1284">
        <f>IF($Z1284="","",INDEX($AS$2:$AS$2000,$Z1284))</f>
      </c>
      <c r="BK1284">
        <f>IF($Z1284="","",INDEX($AT$2:$AT$2000,$Z1284))</f>
      </c>
      <c r="BL1284">
        <f>IF($Z1284="","",INDEX($AU$2:$AU$2000,$Z1284))</f>
      </c>
      <c r="BM1284">
        <f>IF($Z1284="","",INDEX($AV$2:$AV$2000,$Z1284))</f>
      </c>
      <c r="BN1284">
        <f>IF($Z1284="","",INDEX($AW$2:$AW$2000,$Z1284))</f>
      </c>
      <c r="BO1284">
        <f>IF($Z1284="","",INDEX($AX$2:$AX$2000,$Z1284))</f>
      </c>
      <c r="BP1284">
        <f>IF($Z1284="","",INDEX($AY$2:$AY$2000,$Z1284))</f>
      </c>
      <c r="BQ1284">
        <f>IF($Z1284="","",INDEX($AZ$2:$AZ$2000,$Z1284))</f>
      </c>
      <c r="BR1284">
        <f>IF($Z1284="","",INDEX($BA$2:$BA$2000,$Z1284))</f>
      </c>
      <c r="BS1284">
        <f>IF($Z1284="","",INDEX($BB$2:$BB$2000,$Z1284))</f>
      </c>
      <c r="BT1284">
        <f>IF($Z1284="","",INDEX($BC$2:$BC$2000,$Z1284))</f>
      </c>
      <c r="BV1284">
        <f>IF(OR($A1284="",$P1284&lt;&gt;"Yes",$AH1284="Yes"),"",1+N($AG1284))</f>
      </c>
      <c r="BW1284">
        <f>IF($A1284="","",COUNTIFS($W$2:$W$2500,$A1284,$BZ$2:$BZ$2500,"Yes")+COUNTIFS($X$2:$X$2500,$A1284,$BY$2:$BY$2500,"Yes"))</f>
      </c>
      <c r="BX1284">
        <f>IF(OR($A1284="",$P1284="Yes"),"",IF(N($BW1284)=0,0,1+SUMIFS($CB$2:$CB$2500,$W$2:$W$2500,$A1284)+SUMIFS($CA$2:$CA$2500,$X$2:$X$2500,$A1284)))</f>
      </c>
      <c r="BY1284" t="str">
        <f>IF($Y1284="","",INDEX($AH$2:$AH$2000,$Y1284)&amp;"")</f>
      </c>
      <c r="BZ1284" t="str">
        <f>IF($Z1284="","",INDEX($AH$2:$AH$2000,$Z1284)&amp;"")</f>
      </c>
      <c r="CA1284">
        <f>IF($Y1284="","",INDEX($BV$2:$BV$2000,$Y1284))</f>
      </c>
      <c r="CB1284">
        <f>IF($Z1284="","",INDEX($BV$2:$BV$2000,$Z1284))</f>
      </c>
    </row>
    <row r="1285">
      <c r="A1285" t="str">
        <f>IF(TRIM(INDEX(games!$A:$A,ROW()))="","",TRIM(INDEX(games!$A:$A,ROW())))</f>
      </c>
      <c r="B1285">
        <f>IF(OR($A1285="",INDEX(games!$B:$B,ROW())=""),"",INDEX(games!$B:$B,ROW()))</f>
      </c>
      <c r="C1285" t="str">
        <f>IF(OR($A1285="",INDEX(games!$C:$C,ROW())=""),"",INDEX(games!$C:$C,ROW()))</f>
      </c>
      <c r="D1285">
        <f>IF($A1285="","",COUNTIF($W$2:$W$2500,$A1285)+COUNTIF($X$2:$X$2500,$A1285))</f>
      </c>
      <c r="E1285">
        <f>IF($A1285="","",IFERROR(MATCH($C1285,$R$2:$R$5,0),0))</f>
      </c>
      <c r="F1285">
        <f>IF($A1285="","",MOD(ROW(),34))</f>
      </c>
      <c r="G1285">
        <f>IF($A1285="",NA(),IF($C1285="Action",$B1285,NA()))</f>
      </c>
      <c r="H1285">
        <f>IF($A1285="",NA(),IF($C1285="Action",1+$F1285*0.023,NA()))</f>
      </c>
      <c r="I1285">
        <f>IF($A1285="",NA(),IF($C1285="Strategy",$B1285,NA()))</f>
      </c>
      <c r="J1285">
        <f>IF($A1285="",NA(),IF($C1285="Strategy",2+$F1285*0.023,NA()))</f>
      </c>
      <c r="K1285">
        <f>IF($A1285="",NA(),IF($C1285="Deckbuilder",$B1285,NA()))</f>
      </c>
      <c r="L1285">
        <f>IF($A1285="",NA(),IF($C1285="Deckbuilder",3+$F1285*0.023,NA()))</f>
      </c>
      <c r="M1285">
        <f>IF($A1285="",NA(),IF($C1285="Traditional",$B1285,NA()))</f>
      </c>
      <c r="N1285">
        <f>IF($A1285="",NA(),IF($C1285="Traditional",4+$F1285*0.023,NA()))</f>
      </c>
      <c r="O1285">
        <f>IF($A1285="","",$D1285+ROW()/1000000)</f>
      </c>
      <c r="P1285" t="str">
        <f>IF(OR($A1285="",INDEX(games!$H:$H,ROW())=""),"",INDEX(games!$H:$H,ROW()))</f>
      </c>
      <c r="Q1285">
        <f>IF(OR($A1285="",$P1285&lt;&gt;"Yes"),"",$D1285+ROW()/1000000)</f>
      </c>
      <c r="T1285">
        <f>IF($Y1285="","",INDEX($B$2:$B$2000,$Y1285))</f>
      </c>
      <c r="U1285">
        <f>IF($Z1285="","",INDEX($B$2:$B$2000,$Z1285))</f>
      </c>
      <c r="V1285">
        <f>IF(OR($T1285="",$U1285=""),"",$U1285-$T1285)</f>
      </c>
      <c r="W1285" t="str">
        <f>IF(TRIM(INDEX(connections!$A:$A,ROW()))="","",TRIM(INDEX(connections!$A:$A,ROW())))</f>
      </c>
      <c r="X1285" t="str">
        <f>IF($W1285="","",TRIM(INDEX(connections!$B:$B,ROW())))</f>
      </c>
      <c r="Y1285">
        <f>IF($W1285="","",IFERROR(MATCH($W1285,$A$2:$A$2000,0),""))</f>
      </c>
      <c r="Z1285">
        <f>IF($X1285="","",IFERROR(MATCH($X1285,$A$2:$A$2000,0),""))</f>
      </c>
      <c r="AA1285" t="str">
        <f>IF($Y1285="","",INDEX($P$2:$P$2000,$Y1285))</f>
      </c>
      <c r="AB1285" t="str">
        <f>IF($Z1285="","",INDEX($P$2:$P$2000,$Z1285))</f>
      </c>
      <c r="AC1285">
        <f>IF(AND($AA1285="Yes",$AB1285="Yes"),1,"")</f>
      </c>
      <c r="AD1285">
        <f>IF(OR($Y1285="",$Z1285=""),"",IF(INDEX($C$2:$C$2000,$Y1285)=INDEX($C$2:$C$2000,$Z1285),0,1))</f>
      </c>
      <c r="AE1285">
        <f>IF($AC1285&lt;&gt;1,"",IF(AND(INDEX($AG$2:$AG$2000,$Y1285)=1,INDEX($AG$2:$AG$2000,$Z1285)=1),1,""))</f>
      </c>
      <c r="AG1285">
        <f>IF($A1285="","",COUNTIFS($W$2:$W$2500,$A1285,$AB$2:$AB$2500,"Yes")+COUNTIFS($X$2:$X$2500,$A1285,$AA$2:$AA$2500,"Yes"))</f>
      </c>
      <c r="AH1285" t="str">
        <f>IF(OR($P1285&lt;&gt;"Yes",N($AG1285)=0),"",IF(AND($AG1285=1,COUNTIFS($W$2:$W$2500,$A1285,$AE$2:$AE$2500,1)+COUNTIFS($X$2:$X$2500,$A1285,$AE$2:$AE$2500,1)&gt;0),"","Yes"))</f>
      </c>
      <c r="AI1285">
        <f>IF($AH1285="Yes",$AG1285,"")</f>
      </c>
      <c r="AJ1285">
        <f>IF($AI1285="","",$AI1285+ROW()/1000000)</f>
      </c>
      <c r="AK1285">
        <f>IF(OR($A1285="",$P1285="Yes",N($AG1285)=0),"",$AG1285+ROW()/1000000)</f>
      </c>
      <c r="AL1285" t="str">
        <f>IF($A1285="","",INDEX(games!$J:$J,ROW())&amp;"")</f>
      </c>
      <c r="AM1285">
        <f>IF($A1285="","",SUMPRODUCT($AO1285:$BD1285,'Map Analysis'!$AP$2^{0,1,2,3,4,5,6,7,8,9,10,11,12,13,14,15}))</f>
      </c>
      <c r="AN1285">
        <f>IF($A1285="","",$AM1285+ROW()/10000000)</f>
      </c>
      <c r="AO1285">
        <f>IF($A1285="","",COUNTIF($W$2:$W$2500,$A1285))</f>
      </c>
      <c r="AP1285">
        <f>IF($A1285="","",SUMIFS($BF$2:$BF$2500,$W$2:$W$2500,$A1285))</f>
      </c>
      <c r="AQ1285">
        <f>IF($A1285="","",SUMIFS($BG$2:$BG$2500,$W$2:$W$2500,$A1285))</f>
      </c>
      <c r="AR1285">
        <f>IF($A1285="","",SUMIFS($BH$2:$BH$2500,$W$2:$W$2500,$A1285))</f>
      </c>
      <c r="AS1285">
        <f>IF($A1285="","",SUMIFS($BI$2:$BI$2500,$W$2:$W$2500,$A1285))</f>
      </c>
      <c r="AT1285">
        <f>IF($A1285="","",SUMIFS($BJ$2:$BJ$2500,$W$2:$W$2500,$A1285))</f>
      </c>
      <c r="AU1285">
        <f>IF($A1285="","",SUMIFS($BK$2:$BK$2500,$W$2:$W$2500,$A1285))</f>
      </c>
      <c r="AV1285">
        <f>IF($A1285="","",SUMIFS($BL$2:$BL$2500,$W$2:$W$2500,$A1285))</f>
      </c>
      <c r="AW1285">
        <f>IF($A1285="","",SUMIFS($BM$2:$BM$2500,$W$2:$W$2500,$A1285))</f>
      </c>
      <c r="AX1285">
        <f>IF($A1285="","",SUMIFS($BN$2:$BN$2500,$W$2:$W$2500,$A1285))</f>
      </c>
      <c r="AY1285">
        <f>IF($A1285="","",SUMIFS($BO$2:$BO$2500,$W$2:$W$2500,$A1285))</f>
      </c>
      <c r="AZ1285">
        <f>IF($A1285="","",SUMIFS($BP$2:$BP$2500,$W$2:$W$2500,$A1285))</f>
      </c>
      <c r="BA1285">
        <f>IF($A1285="","",SUMIFS($BQ$2:$BQ$2500,$W$2:$W$2500,$A1285))</f>
      </c>
      <c r="BB1285">
        <f>IF($A1285="","",SUMIFS($BR$2:$BR$2500,$W$2:$W$2500,$A1285))</f>
      </c>
      <c r="BC1285">
        <f>IF($A1285="","",SUMIFS($BS$2:$BS$2500,$W$2:$W$2500,$A1285))</f>
      </c>
      <c r="BD1285">
        <f>IF($A1285="","",SUMIFS($BT$2:$BT$2500,$W$2:$W$2500,$A1285))</f>
      </c>
      <c r="BF1285">
        <f>IF($Z1285="","",INDEX($AO$2:$AO$2000,$Z1285))</f>
      </c>
      <c r="BG1285">
        <f>IF($Z1285="","",INDEX($AP$2:$AP$2000,$Z1285))</f>
      </c>
      <c r="BH1285">
        <f>IF($Z1285="","",INDEX($AQ$2:$AQ$2000,$Z1285))</f>
      </c>
      <c r="BI1285">
        <f>IF($Z1285="","",INDEX($AR$2:$AR$2000,$Z1285))</f>
      </c>
      <c r="BJ1285">
        <f>IF($Z1285="","",INDEX($AS$2:$AS$2000,$Z1285))</f>
      </c>
      <c r="BK1285">
        <f>IF($Z1285="","",INDEX($AT$2:$AT$2000,$Z1285))</f>
      </c>
      <c r="BL1285">
        <f>IF($Z1285="","",INDEX($AU$2:$AU$2000,$Z1285))</f>
      </c>
      <c r="BM1285">
        <f>IF($Z1285="","",INDEX($AV$2:$AV$2000,$Z1285))</f>
      </c>
      <c r="BN1285">
        <f>IF($Z1285="","",INDEX($AW$2:$AW$2000,$Z1285))</f>
      </c>
      <c r="BO1285">
        <f>IF($Z1285="","",INDEX($AX$2:$AX$2000,$Z1285))</f>
      </c>
      <c r="BP1285">
        <f>IF($Z1285="","",INDEX($AY$2:$AY$2000,$Z1285))</f>
      </c>
      <c r="BQ1285">
        <f>IF($Z1285="","",INDEX($AZ$2:$AZ$2000,$Z1285))</f>
      </c>
      <c r="BR1285">
        <f>IF($Z1285="","",INDEX($BA$2:$BA$2000,$Z1285))</f>
      </c>
      <c r="BS1285">
        <f>IF($Z1285="","",INDEX($BB$2:$BB$2000,$Z1285))</f>
      </c>
      <c r="BT1285">
        <f>IF($Z1285="","",INDEX($BC$2:$BC$2000,$Z1285))</f>
      </c>
      <c r="BV1285">
        <f>IF(OR($A1285="",$P1285&lt;&gt;"Yes",$AH1285="Yes"),"",1+N($AG1285))</f>
      </c>
      <c r="BW1285">
        <f>IF($A1285="","",COUNTIFS($W$2:$W$2500,$A1285,$BZ$2:$BZ$2500,"Yes")+COUNTIFS($X$2:$X$2500,$A1285,$BY$2:$BY$2500,"Yes"))</f>
      </c>
      <c r="BX1285">
        <f>IF(OR($A1285="",$P1285="Yes"),"",IF(N($BW1285)=0,0,1+SUMIFS($CB$2:$CB$2500,$W$2:$W$2500,$A1285)+SUMIFS($CA$2:$CA$2500,$X$2:$X$2500,$A1285)))</f>
      </c>
      <c r="BY1285" t="str">
        <f>IF($Y1285="","",INDEX($AH$2:$AH$2000,$Y1285)&amp;"")</f>
      </c>
      <c r="BZ1285" t="str">
        <f>IF($Z1285="","",INDEX($AH$2:$AH$2000,$Z1285)&amp;"")</f>
      </c>
      <c r="CA1285">
        <f>IF($Y1285="","",INDEX($BV$2:$BV$2000,$Y1285))</f>
      </c>
      <c r="CB1285">
        <f>IF($Z1285="","",INDEX($BV$2:$BV$2000,$Z1285))</f>
      </c>
    </row>
    <row r="1286">
      <c r="A1286" t="str">
        <f>IF(TRIM(INDEX(games!$A:$A,ROW()))="","",TRIM(INDEX(games!$A:$A,ROW())))</f>
      </c>
      <c r="B1286">
        <f>IF(OR($A1286="",INDEX(games!$B:$B,ROW())=""),"",INDEX(games!$B:$B,ROW()))</f>
      </c>
      <c r="C1286" t="str">
        <f>IF(OR($A1286="",INDEX(games!$C:$C,ROW())=""),"",INDEX(games!$C:$C,ROW()))</f>
      </c>
      <c r="D1286">
        <f>IF($A1286="","",COUNTIF($W$2:$W$2500,$A1286)+COUNTIF($X$2:$X$2500,$A1286))</f>
      </c>
      <c r="E1286">
        <f>IF($A1286="","",IFERROR(MATCH($C1286,$R$2:$R$5,0),0))</f>
      </c>
      <c r="F1286">
        <f>IF($A1286="","",MOD(ROW(),34))</f>
      </c>
      <c r="G1286">
        <f>IF($A1286="",NA(),IF($C1286="Action",$B1286,NA()))</f>
      </c>
      <c r="H1286">
        <f>IF($A1286="",NA(),IF($C1286="Action",1+$F1286*0.023,NA()))</f>
      </c>
      <c r="I1286">
        <f>IF($A1286="",NA(),IF($C1286="Strategy",$B1286,NA()))</f>
      </c>
      <c r="J1286">
        <f>IF($A1286="",NA(),IF($C1286="Strategy",2+$F1286*0.023,NA()))</f>
      </c>
      <c r="K1286">
        <f>IF($A1286="",NA(),IF($C1286="Deckbuilder",$B1286,NA()))</f>
      </c>
      <c r="L1286">
        <f>IF($A1286="",NA(),IF($C1286="Deckbuilder",3+$F1286*0.023,NA()))</f>
      </c>
      <c r="M1286">
        <f>IF($A1286="",NA(),IF($C1286="Traditional",$B1286,NA()))</f>
      </c>
      <c r="N1286">
        <f>IF($A1286="",NA(),IF($C1286="Traditional",4+$F1286*0.023,NA()))</f>
      </c>
      <c r="O1286">
        <f>IF($A1286="","",$D1286+ROW()/1000000)</f>
      </c>
      <c r="P1286" t="str">
        <f>IF(OR($A1286="",INDEX(games!$H:$H,ROW())=""),"",INDEX(games!$H:$H,ROW()))</f>
      </c>
      <c r="Q1286">
        <f>IF(OR($A1286="",$P1286&lt;&gt;"Yes"),"",$D1286+ROW()/1000000)</f>
      </c>
      <c r="T1286">
        <f>IF($Y1286="","",INDEX($B$2:$B$2000,$Y1286))</f>
      </c>
      <c r="U1286">
        <f>IF($Z1286="","",INDEX($B$2:$B$2000,$Z1286))</f>
      </c>
      <c r="V1286">
        <f>IF(OR($T1286="",$U1286=""),"",$U1286-$T1286)</f>
      </c>
      <c r="W1286" t="str">
        <f>IF(TRIM(INDEX(connections!$A:$A,ROW()))="","",TRIM(INDEX(connections!$A:$A,ROW())))</f>
      </c>
      <c r="X1286" t="str">
        <f>IF($W1286="","",TRIM(INDEX(connections!$B:$B,ROW())))</f>
      </c>
      <c r="Y1286">
        <f>IF($W1286="","",IFERROR(MATCH($W1286,$A$2:$A$2000,0),""))</f>
      </c>
      <c r="Z1286">
        <f>IF($X1286="","",IFERROR(MATCH($X1286,$A$2:$A$2000,0),""))</f>
      </c>
      <c r="AA1286" t="str">
        <f>IF($Y1286="","",INDEX($P$2:$P$2000,$Y1286))</f>
      </c>
      <c r="AB1286" t="str">
        <f>IF($Z1286="","",INDEX($P$2:$P$2000,$Z1286))</f>
      </c>
      <c r="AC1286">
        <f>IF(AND($AA1286="Yes",$AB1286="Yes"),1,"")</f>
      </c>
      <c r="AD1286">
        <f>IF(OR($Y1286="",$Z1286=""),"",IF(INDEX($C$2:$C$2000,$Y1286)=INDEX($C$2:$C$2000,$Z1286),0,1))</f>
      </c>
      <c r="AE1286">
        <f>IF($AC1286&lt;&gt;1,"",IF(AND(INDEX($AG$2:$AG$2000,$Y1286)=1,INDEX($AG$2:$AG$2000,$Z1286)=1),1,""))</f>
      </c>
      <c r="AG1286">
        <f>IF($A1286="","",COUNTIFS($W$2:$W$2500,$A1286,$AB$2:$AB$2500,"Yes")+COUNTIFS($X$2:$X$2500,$A1286,$AA$2:$AA$2500,"Yes"))</f>
      </c>
      <c r="AH1286" t="str">
        <f>IF(OR($P1286&lt;&gt;"Yes",N($AG1286)=0),"",IF(AND($AG1286=1,COUNTIFS($W$2:$W$2500,$A1286,$AE$2:$AE$2500,1)+COUNTIFS($X$2:$X$2500,$A1286,$AE$2:$AE$2500,1)&gt;0),"","Yes"))</f>
      </c>
      <c r="AI1286">
        <f>IF($AH1286="Yes",$AG1286,"")</f>
      </c>
      <c r="AJ1286">
        <f>IF($AI1286="","",$AI1286+ROW()/1000000)</f>
      </c>
      <c r="AK1286">
        <f>IF(OR($A1286="",$P1286="Yes",N($AG1286)=0),"",$AG1286+ROW()/1000000)</f>
      </c>
      <c r="AL1286" t="str">
        <f>IF($A1286="","",INDEX(games!$J:$J,ROW())&amp;"")</f>
      </c>
      <c r="AM1286">
        <f>IF($A1286="","",SUMPRODUCT($AO1286:$BD1286,'Map Analysis'!$AP$2^{0,1,2,3,4,5,6,7,8,9,10,11,12,13,14,15}))</f>
      </c>
      <c r="AN1286">
        <f>IF($A1286="","",$AM1286+ROW()/10000000)</f>
      </c>
      <c r="AO1286">
        <f>IF($A1286="","",COUNTIF($W$2:$W$2500,$A1286))</f>
      </c>
      <c r="AP1286">
        <f>IF($A1286="","",SUMIFS($BF$2:$BF$2500,$W$2:$W$2500,$A1286))</f>
      </c>
      <c r="AQ1286">
        <f>IF($A1286="","",SUMIFS($BG$2:$BG$2500,$W$2:$W$2500,$A1286))</f>
      </c>
      <c r="AR1286">
        <f>IF($A1286="","",SUMIFS($BH$2:$BH$2500,$W$2:$W$2500,$A1286))</f>
      </c>
      <c r="AS1286">
        <f>IF($A1286="","",SUMIFS($BI$2:$BI$2500,$W$2:$W$2500,$A1286))</f>
      </c>
      <c r="AT1286">
        <f>IF($A1286="","",SUMIFS($BJ$2:$BJ$2500,$W$2:$W$2500,$A1286))</f>
      </c>
      <c r="AU1286">
        <f>IF($A1286="","",SUMIFS($BK$2:$BK$2500,$W$2:$W$2500,$A1286))</f>
      </c>
      <c r="AV1286">
        <f>IF($A1286="","",SUMIFS($BL$2:$BL$2500,$W$2:$W$2500,$A1286))</f>
      </c>
      <c r="AW1286">
        <f>IF($A1286="","",SUMIFS($BM$2:$BM$2500,$W$2:$W$2500,$A1286))</f>
      </c>
      <c r="AX1286">
        <f>IF($A1286="","",SUMIFS($BN$2:$BN$2500,$W$2:$W$2500,$A1286))</f>
      </c>
      <c r="AY1286">
        <f>IF($A1286="","",SUMIFS($BO$2:$BO$2500,$W$2:$W$2500,$A1286))</f>
      </c>
      <c r="AZ1286">
        <f>IF($A1286="","",SUMIFS($BP$2:$BP$2500,$W$2:$W$2500,$A1286))</f>
      </c>
      <c r="BA1286">
        <f>IF($A1286="","",SUMIFS($BQ$2:$BQ$2500,$W$2:$W$2500,$A1286))</f>
      </c>
      <c r="BB1286">
        <f>IF($A1286="","",SUMIFS($BR$2:$BR$2500,$W$2:$W$2500,$A1286))</f>
      </c>
      <c r="BC1286">
        <f>IF($A1286="","",SUMIFS($BS$2:$BS$2500,$W$2:$W$2500,$A1286))</f>
      </c>
      <c r="BD1286">
        <f>IF($A1286="","",SUMIFS($BT$2:$BT$2500,$W$2:$W$2500,$A1286))</f>
      </c>
      <c r="BF1286">
        <f>IF($Z1286="","",INDEX($AO$2:$AO$2000,$Z1286))</f>
      </c>
      <c r="BG1286">
        <f>IF($Z1286="","",INDEX($AP$2:$AP$2000,$Z1286))</f>
      </c>
      <c r="BH1286">
        <f>IF($Z1286="","",INDEX($AQ$2:$AQ$2000,$Z1286))</f>
      </c>
      <c r="BI1286">
        <f>IF($Z1286="","",INDEX($AR$2:$AR$2000,$Z1286))</f>
      </c>
      <c r="BJ1286">
        <f>IF($Z1286="","",INDEX($AS$2:$AS$2000,$Z1286))</f>
      </c>
      <c r="BK1286">
        <f>IF($Z1286="","",INDEX($AT$2:$AT$2000,$Z1286))</f>
      </c>
      <c r="BL1286">
        <f>IF($Z1286="","",INDEX($AU$2:$AU$2000,$Z1286))</f>
      </c>
      <c r="BM1286">
        <f>IF($Z1286="","",INDEX($AV$2:$AV$2000,$Z1286))</f>
      </c>
      <c r="BN1286">
        <f>IF($Z1286="","",INDEX($AW$2:$AW$2000,$Z1286))</f>
      </c>
      <c r="BO1286">
        <f>IF($Z1286="","",INDEX($AX$2:$AX$2000,$Z1286))</f>
      </c>
      <c r="BP1286">
        <f>IF($Z1286="","",INDEX($AY$2:$AY$2000,$Z1286))</f>
      </c>
      <c r="BQ1286">
        <f>IF($Z1286="","",INDEX($AZ$2:$AZ$2000,$Z1286))</f>
      </c>
      <c r="BR1286">
        <f>IF($Z1286="","",INDEX($BA$2:$BA$2000,$Z1286))</f>
      </c>
      <c r="BS1286">
        <f>IF($Z1286="","",INDEX($BB$2:$BB$2000,$Z1286))</f>
      </c>
      <c r="BT1286">
        <f>IF($Z1286="","",INDEX($BC$2:$BC$2000,$Z1286))</f>
      </c>
      <c r="BV1286">
        <f>IF(OR($A1286="",$P1286&lt;&gt;"Yes",$AH1286="Yes"),"",1+N($AG1286))</f>
      </c>
      <c r="BW1286">
        <f>IF($A1286="","",COUNTIFS($W$2:$W$2500,$A1286,$BZ$2:$BZ$2500,"Yes")+COUNTIFS($X$2:$X$2500,$A1286,$BY$2:$BY$2500,"Yes"))</f>
      </c>
      <c r="BX1286">
        <f>IF(OR($A1286="",$P1286="Yes"),"",IF(N($BW1286)=0,0,1+SUMIFS($CB$2:$CB$2500,$W$2:$W$2500,$A1286)+SUMIFS($CA$2:$CA$2500,$X$2:$X$2500,$A1286)))</f>
      </c>
      <c r="BY1286" t="str">
        <f>IF($Y1286="","",INDEX($AH$2:$AH$2000,$Y1286)&amp;"")</f>
      </c>
      <c r="BZ1286" t="str">
        <f>IF($Z1286="","",INDEX($AH$2:$AH$2000,$Z1286)&amp;"")</f>
      </c>
      <c r="CA1286">
        <f>IF($Y1286="","",INDEX($BV$2:$BV$2000,$Y1286))</f>
      </c>
      <c r="CB1286">
        <f>IF($Z1286="","",INDEX($BV$2:$BV$2000,$Z1286))</f>
      </c>
    </row>
    <row r="1287">
      <c r="A1287" t="str">
        <f>IF(TRIM(INDEX(games!$A:$A,ROW()))="","",TRIM(INDEX(games!$A:$A,ROW())))</f>
      </c>
      <c r="B1287">
        <f>IF(OR($A1287="",INDEX(games!$B:$B,ROW())=""),"",INDEX(games!$B:$B,ROW()))</f>
      </c>
      <c r="C1287" t="str">
        <f>IF(OR($A1287="",INDEX(games!$C:$C,ROW())=""),"",INDEX(games!$C:$C,ROW()))</f>
      </c>
      <c r="D1287">
        <f>IF($A1287="","",COUNTIF($W$2:$W$2500,$A1287)+COUNTIF($X$2:$X$2500,$A1287))</f>
      </c>
      <c r="E1287">
        <f>IF($A1287="","",IFERROR(MATCH($C1287,$R$2:$R$5,0),0))</f>
      </c>
      <c r="F1287">
        <f>IF($A1287="","",MOD(ROW(),34))</f>
      </c>
      <c r="G1287">
        <f>IF($A1287="",NA(),IF($C1287="Action",$B1287,NA()))</f>
      </c>
      <c r="H1287">
        <f>IF($A1287="",NA(),IF($C1287="Action",1+$F1287*0.023,NA()))</f>
      </c>
      <c r="I1287">
        <f>IF($A1287="",NA(),IF($C1287="Strategy",$B1287,NA()))</f>
      </c>
      <c r="J1287">
        <f>IF($A1287="",NA(),IF($C1287="Strategy",2+$F1287*0.023,NA()))</f>
      </c>
      <c r="K1287">
        <f>IF($A1287="",NA(),IF($C1287="Deckbuilder",$B1287,NA()))</f>
      </c>
      <c r="L1287">
        <f>IF($A1287="",NA(),IF($C1287="Deckbuilder",3+$F1287*0.023,NA()))</f>
      </c>
      <c r="M1287">
        <f>IF($A1287="",NA(),IF($C1287="Traditional",$B1287,NA()))</f>
      </c>
      <c r="N1287">
        <f>IF($A1287="",NA(),IF($C1287="Traditional",4+$F1287*0.023,NA()))</f>
      </c>
      <c r="O1287">
        <f>IF($A1287="","",$D1287+ROW()/1000000)</f>
      </c>
      <c r="P1287" t="str">
        <f>IF(OR($A1287="",INDEX(games!$H:$H,ROW())=""),"",INDEX(games!$H:$H,ROW()))</f>
      </c>
      <c r="Q1287">
        <f>IF(OR($A1287="",$P1287&lt;&gt;"Yes"),"",$D1287+ROW()/1000000)</f>
      </c>
      <c r="T1287">
        <f>IF($Y1287="","",INDEX($B$2:$B$2000,$Y1287))</f>
      </c>
      <c r="U1287">
        <f>IF($Z1287="","",INDEX($B$2:$B$2000,$Z1287))</f>
      </c>
      <c r="V1287">
        <f>IF(OR($T1287="",$U1287=""),"",$U1287-$T1287)</f>
      </c>
      <c r="W1287" t="str">
        <f>IF(TRIM(INDEX(connections!$A:$A,ROW()))="","",TRIM(INDEX(connections!$A:$A,ROW())))</f>
      </c>
      <c r="X1287" t="str">
        <f>IF($W1287="","",TRIM(INDEX(connections!$B:$B,ROW())))</f>
      </c>
      <c r="Y1287">
        <f>IF($W1287="","",IFERROR(MATCH($W1287,$A$2:$A$2000,0),""))</f>
      </c>
      <c r="Z1287">
        <f>IF($X1287="","",IFERROR(MATCH($X1287,$A$2:$A$2000,0),""))</f>
      </c>
      <c r="AA1287" t="str">
        <f>IF($Y1287="","",INDEX($P$2:$P$2000,$Y1287))</f>
      </c>
      <c r="AB1287" t="str">
        <f>IF($Z1287="","",INDEX($P$2:$P$2000,$Z1287))</f>
      </c>
      <c r="AC1287">
        <f>IF(AND($AA1287="Yes",$AB1287="Yes"),1,"")</f>
      </c>
      <c r="AD1287">
        <f>IF(OR($Y1287="",$Z1287=""),"",IF(INDEX($C$2:$C$2000,$Y1287)=INDEX($C$2:$C$2000,$Z1287),0,1))</f>
      </c>
      <c r="AE1287">
        <f>IF($AC1287&lt;&gt;1,"",IF(AND(INDEX($AG$2:$AG$2000,$Y1287)=1,INDEX($AG$2:$AG$2000,$Z1287)=1),1,""))</f>
      </c>
      <c r="AG1287">
        <f>IF($A1287="","",COUNTIFS($W$2:$W$2500,$A1287,$AB$2:$AB$2500,"Yes")+COUNTIFS($X$2:$X$2500,$A1287,$AA$2:$AA$2500,"Yes"))</f>
      </c>
      <c r="AH1287" t="str">
        <f>IF(OR($P1287&lt;&gt;"Yes",N($AG1287)=0),"",IF(AND($AG1287=1,COUNTIFS($W$2:$W$2500,$A1287,$AE$2:$AE$2500,1)+COUNTIFS($X$2:$X$2500,$A1287,$AE$2:$AE$2500,1)&gt;0),"","Yes"))</f>
      </c>
      <c r="AI1287">
        <f>IF($AH1287="Yes",$AG1287,"")</f>
      </c>
      <c r="AJ1287">
        <f>IF($AI1287="","",$AI1287+ROW()/1000000)</f>
      </c>
      <c r="AK1287">
        <f>IF(OR($A1287="",$P1287="Yes",N($AG1287)=0),"",$AG1287+ROW()/1000000)</f>
      </c>
      <c r="AL1287" t="str">
        <f>IF($A1287="","",INDEX(games!$J:$J,ROW())&amp;"")</f>
      </c>
      <c r="AM1287">
        <f>IF($A1287="","",SUMPRODUCT($AO1287:$BD1287,'Map Analysis'!$AP$2^{0,1,2,3,4,5,6,7,8,9,10,11,12,13,14,15}))</f>
      </c>
      <c r="AN1287">
        <f>IF($A1287="","",$AM1287+ROW()/10000000)</f>
      </c>
      <c r="AO1287">
        <f>IF($A1287="","",COUNTIF($W$2:$W$2500,$A1287))</f>
      </c>
      <c r="AP1287">
        <f>IF($A1287="","",SUMIFS($BF$2:$BF$2500,$W$2:$W$2500,$A1287))</f>
      </c>
      <c r="AQ1287">
        <f>IF($A1287="","",SUMIFS($BG$2:$BG$2500,$W$2:$W$2500,$A1287))</f>
      </c>
      <c r="AR1287">
        <f>IF($A1287="","",SUMIFS($BH$2:$BH$2500,$W$2:$W$2500,$A1287))</f>
      </c>
      <c r="AS1287">
        <f>IF($A1287="","",SUMIFS($BI$2:$BI$2500,$W$2:$W$2500,$A1287))</f>
      </c>
      <c r="AT1287">
        <f>IF($A1287="","",SUMIFS($BJ$2:$BJ$2500,$W$2:$W$2500,$A1287))</f>
      </c>
      <c r="AU1287">
        <f>IF($A1287="","",SUMIFS($BK$2:$BK$2500,$W$2:$W$2500,$A1287))</f>
      </c>
      <c r="AV1287">
        <f>IF($A1287="","",SUMIFS($BL$2:$BL$2500,$W$2:$W$2500,$A1287))</f>
      </c>
      <c r="AW1287">
        <f>IF($A1287="","",SUMIFS($BM$2:$BM$2500,$W$2:$W$2500,$A1287))</f>
      </c>
      <c r="AX1287">
        <f>IF($A1287="","",SUMIFS($BN$2:$BN$2500,$W$2:$W$2500,$A1287))</f>
      </c>
      <c r="AY1287">
        <f>IF($A1287="","",SUMIFS($BO$2:$BO$2500,$W$2:$W$2500,$A1287))</f>
      </c>
      <c r="AZ1287">
        <f>IF($A1287="","",SUMIFS($BP$2:$BP$2500,$W$2:$W$2500,$A1287))</f>
      </c>
      <c r="BA1287">
        <f>IF($A1287="","",SUMIFS($BQ$2:$BQ$2500,$W$2:$W$2500,$A1287))</f>
      </c>
      <c r="BB1287">
        <f>IF($A1287="","",SUMIFS($BR$2:$BR$2500,$W$2:$W$2500,$A1287))</f>
      </c>
      <c r="BC1287">
        <f>IF($A1287="","",SUMIFS($BS$2:$BS$2500,$W$2:$W$2500,$A1287))</f>
      </c>
      <c r="BD1287">
        <f>IF($A1287="","",SUMIFS($BT$2:$BT$2500,$W$2:$W$2500,$A1287))</f>
      </c>
      <c r="BF1287">
        <f>IF($Z1287="","",INDEX($AO$2:$AO$2000,$Z1287))</f>
      </c>
      <c r="BG1287">
        <f>IF($Z1287="","",INDEX($AP$2:$AP$2000,$Z1287))</f>
      </c>
      <c r="BH1287">
        <f>IF($Z1287="","",INDEX($AQ$2:$AQ$2000,$Z1287))</f>
      </c>
      <c r="BI1287">
        <f>IF($Z1287="","",INDEX($AR$2:$AR$2000,$Z1287))</f>
      </c>
      <c r="BJ1287">
        <f>IF($Z1287="","",INDEX($AS$2:$AS$2000,$Z1287))</f>
      </c>
      <c r="BK1287">
        <f>IF($Z1287="","",INDEX($AT$2:$AT$2000,$Z1287))</f>
      </c>
      <c r="BL1287">
        <f>IF($Z1287="","",INDEX($AU$2:$AU$2000,$Z1287))</f>
      </c>
      <c r="BM1287">
        <f>IF($Z1287="","",INDEX($AV$2:$AV$2000,$Z1287))</f>
      </c>
      <c r="BN1287">
        <f>IF($Z1287="","",INDEX($AW$2:$AW$2000,$Z1287))</f>
      </c>
      <c r="BO1287">
        <f>IF($Z1287="","",INDEX($AX$2:$AX$2000,$Z1287))</f>
      </c>
      <c r="BP1287">
        <f>IF($Z1287="","",INDEX($AY$2:$AY$2000,$Z1287))</f>
      </c>
      <c r="BQ1287">
        <f>IF($Z1287="","",INDEX($AZ$2:$AZ$2000,$Z1287))</f>
      </c>
      <c r="BR1287">
        <f>IF($Z1287="","",INDEX($BA$2:$BA$2000,$Z1287))</f>
      </c>
      <c r="BS1287">
        <f>IF($Z1287="","",INDEX($BB$2:$BB$2000,$Z1287))</f>
      </c>
      <c r="BT1287">
        <f>IF($Z1287="","",INDEX($BC$2:$BC$2000,$Z1287))</f>
      </c>
      <c r="BV1287">
        <f>IF(OR($A1287="",$P1287&lt;&gt;"Yes",$AH1287="Yes"),"",1+N($AG1287))</f>
      </c>
      <c r="BW1287">
        <f>IF($A1287="","",COUNTIFS($W$2:$W$2500,$A1287,$BZ$2:$BZ$2500,"Yes")+COUNTIFS($X$2:$X$2500,$A1287,$BY$2:$BY$2500,"Yes"))</f>
      </c>
      <c r="BX1287">
        <f>IF(OR($A1287="",$P1287="Yes"),"",IF(N($BW1287)=0,0,1+SUMIFS($CB$2:$CB$2500,$W$2:$W$2500,$A1287)+SUMIFS($CA$2:$CA$2500,$X$2:$X$2500,$A1287)))</f>
      </c>
      <c r="BY1287" t="str">
        <f>IF($Y1287="","",INDEX($AH$2:$AH$2000,$Y1287)&amp;"")</f>
      </c>
      <c r="BZ1287" t="str">
        <f>IF($Z1287="","",INDEX($AH$2:$AH$2000,$Z1287)&amp;"")</f>
      </c>
      <c r="CA1287">
        <f>IF($Y1287="","",INDEX($BV$2:$BV$2000,$Y1287))</f>
      </c>
      <c r="CB1287">
        <f>IF($Z1287="","",INDEX($BV$2:$BV$2000,$Z1287))</f>
      </c>
    </row>
    <row r="1288">
      <c r="A1288" t="str">
        <f>IF(TRIM(INDEX(games!$A:$A,ROW()))="","",TRIM(INDEX(games!$A:$A,ROW())))</f>
      </c>
      <c r="B1288">
        <f>IF(OR($A1288="",INDEX(games!$B:$B,ROW())=""),"",INDEX(games!$B:$B,ROW()))</f>
      </c>
      <c r="C1288" t="str">
        <f>IF(OR($A1288="",INDEX(games!$C:$C,ROW())=""),"",INDEX(games!$C:$C,ROW()))</f>
      </c>
      <c r="D1288">
        <f>IF($A1288="","",COUNTIF($W$2:$W$2500,$A1288)+COUNTIF($X$2:$X$2500,$A1288))</f>
      </c>
      <c r="E1288">
        <f>IF($A1288="","",IFERROR(MATCH($C1288,$R$2:$R$5,0),0))</f>
      </c>
      <c r="F1288">
        <f>IF($A1288="","",MOD(ROW(),34))</f>
      </c>
      <c r="G1288">
        <f>IF($A1288="",NA(),IF($C1288="Action",$B1288,NA()))</f>
      </c>
      <c r="H1288">
        <f>IF($A1288="",NA(),IF($C1288="Action",1+$F1288*0.023,NA()))</f>
      </c>
      <c r="I1288">
        <f>IF($A1288="",NA(),IF($C1288="Strategy",$B1288,NA()))</f>
      </c>
      <c r="J1288">
        <f>IF($A1288="",NA(),IF($C1288="Strategy",2+$F1288*0.023,NA()))</f>
      </c>
      <c r="K1288">
        <f>IF($A1288="",NA(),IF($C1288="Deckbuilder",$B1288,NA()))</f>
      </c>
      <c r="L1288">
        <f>IF($A1288="",NA(),IF($C1288="Deckbuilder",3+$F1288*0.023,NA()))</f>
      </c>
      <c r="M1288">
        <f>IF($A1288="",NA(),IF($C1288="Traditional",$B1288,NA()))</f>
      </c>
      <c r="N1288">
        <f>IF($A1288="",NA(),IF($C1288="Traditional",4+$F1288*0.023,NA()))</f>
      </c>
      <c r="O1288">
        <f>IF($A1288="","",$D1288+ROW()/1000000)</f>
      </c>
      <c r="P1288" t="str">
        <f>IF(OR($A1288="",INDEX(games!$H:$H,ROW())=""),"",INDEX(games!$H:$H,ROW()))</f>
      </c>
      <c r="Q1288">
        <f>IF(OR($A1288="",$P1288&lt;&gt;"Yes"),"",$D1288+ROW()/1000000)</f>
      </c>
      <c r="T1288">
        <f>IF($Y1288="","",INDEX($B$2:$B$2000,$Y1288))</f>
      </c>
      <c r="U1288">
        <f>IF($Z1288="","",INDEX($B$2:$B$2000,$Z1288))</f>
      </c>
      <c r="V1288">
        <f>IF(OR($T1288="",$U1288=""),"",$U1288-$T1288)</f>
      </c>
      <c r="W1288" t="str">
        <f>IF(TRIM(INDEX(connections!$A:$A,ROW()))="","",TRIM(INDEX(connections!$A:$A,ROW())))</f>
      </c>
      <c r="X1288" t="str">
        <f>IF($W1288="","",TRIM(INDEX(connections!$B:$B,ROW())))</f>
      </c>
      <c r="Y1288">
        <f>IF($W1288="","",IFERROR(MATCH($W1288,$A$2:$A$2000,0),""))</f>
      </c>
      <c r="Z1288">
        <f>IF($X1288="","",IFERROR(MATCH($X1288,$A$2:$A$2000,0),""))</f>
      </c>
      <c r="AA1288" t="str">
        <f>IF($Y1288="","",INDEX($P$2:$P$2000,$Y1288))</f>
      </c>
      <c r="AB1288" t="str">
        <f>IF($Z1288="","",INDEX($P$2:$P$2000,$Z1288))</f>
      </c>
      <c r="AC1288">
        <f>IF(AND($AA1288="Yes",$AB1288="Yes"),1,"")</f>
      </c>
      <c r="AD1288">
        <f>IF(OR($Y1288="",$Z1288=""),"",IF(INDEX($C$2:$C$2000,$Y1288)=INDEX($C$2:$C$2000,$Z1288),0,1))</f>
      </c>
      <c r="AE1288">
        <f>IF($AC1288&lt;&gt;1,"",IF(AND(INDEX($AG$2:$AG$2000,$Y1288)=1,INDEX($AG$2:$AG$2000,$Z1288)=1),1,""))</f>
      </c>
      <c r="AG1288">
        <f>IF($A1288="","",COUNTIFS($W$2:$W$2500,$A1288,$AB$2:$AB$2500,"Yes")+COUNTIFS($X$2:$X$2500,$A1288,$AA$2:$AA$2500,"Yes"))</f>
      </c>
      <c r="AH1288" t="str">
        <f>IF(OR($P1288&lt;&gt;"Yes",N($AG1288)=0),"",IF(AND($AG1288=1,COUNTIFS($W$2:$W$2500,$A1288,$AE$2:$AE$2500,1)+COUNTIFS($X$2:$X$2500,$A1288,$AE$2:$AE$2500,1)&gt;0),"","Yes"))</f>
      </c>
      <c r="AI1288">
        <f>IF($AH1288="Yes",$AG1288,"")</f>
      </c>
      <c r="AJ1288">
        <f>IF($AI1288="","",$AI1288+ROW()/1000000)</f>
      </c>
      <c r="AK1288">
        <f>IF(OR($A1288="",$P1288="Yes",N($AG1288)=0),"",$AG1288+ROW()/1000000)</f>
      </c>
      <c r="AL1288" t="str">
        <f>IF($A1288="","",INDEX(games!$J:$J,ROW())&amp;"")</f>
      </c>
      <c r="AM1288">
        <f>IF($A1288="","",SUMPRODUCT($AO1288:$BD1288,'Map Analysis'!$AP$2^{0,1,2,3,4,5,6,7,8,9,10,11,12,13,14,15}))</f>
      </c>
      <c r="AN1288">
        <f>IF($A1288="","",$AM1288+ROW()/10000000)</f>
      </c>
      <c r="AO1288">
        <f>IF($A1288="","",COUNTIF($W$2:$W$2500,$A1288))</f>
      </c>
      <c r="AP1288">
        <f>IF($A1288="","",SUMIFS($BF$2:$BF$2500,$W$2:$W$2500,$A1288))</f>
      </c>
      <c r="AQ1288">
        <f>IF($A1288="","",SUMIFS($BG$2:$BG$2500,$W$2:$W$2500,$A1288))</f>
      </c>
      <c r="AR1288">
        <f>IF($A1288="","",SUMIFS($BH$2:$BH$2500,$W$2:$W$2500,$A1288))</f>
      </c>
      <c r="AS1288">
        <f>IF($A1288="","",SUMIFS($BI$2:$BI$2500,$W$2:$W$2500,$A1288))</f>
      </c>
      <c r="AT1288">
        <f>IF($A1288="","",SUMIFS($BJ$2:$BJ$2500,$W$2:$W$2500,$A1288))</f>
      </c>
      <c r="AU1288">
        <f>IF($A1288="","",SUMIFS($BK$2:$BK$2500,$W$2:$W$2500,$A1288))</f>
      </c>
      <c r="AV1288">
        <f>IF($A1288="","",SUMIFS($BL$2:$BL$2500,$W$2:$W$2500,$A1288))</f>
      </c>
      <c r="AW1288">
        <f>IF($A1288="","",SUMIFS($BM$2:$BM$2500,$W$2:$W$2500,$A1288))</f>
      </c>
      <c r="AX1288">
        <f>IF($A1288="","",SUMIFS($BN$2:$BN$2500,$W$2:$W$2500,$A1288))</f>
      </c>
      <c r="AY1288">
        <f>IF($A1288="","",SUMIFS($BO$2:$BO$2500,$W$2:$W$2500,$A1288))</f>
      </c>
      <c r="AZ1288">
        <f>IF($A1288="","",SUMIFS($BP$2:$BP$2500,$W$2:$W$2500,$A1288))</f>
      </c>
      <c r="BA1288">
        <f>IF($A1288="","",SUMIFS($BQ$2:$BQ$2500,$W$2:$W$2500,$A1288))</f>
      </c>
      <c r="BB1288">
        <f>IF($A1288="","",SUMIFS($BR$2:$BR$2500,$W$2:$W$2500,$A1288))</f>
      </c>
      <c r="BC1288">
        <f>IF($A1288="","",SUMIFS($BS$2:$BS$2500,$W$2:$W$2500,$A1288))</f>
      </c>
      <c r="BD1288">
        <f>IF($A1288="","",SUMIFS($BT$2:$BT$2500,$W$2:$W$2500,$A1288))</f>
      </c>
      <c r="BF1288">
        <f>IF($Z1288="","",INDEX($AO$2:$AO$2000,$Z1288))</f>
      </c>
      <c r="BG1288">
        <f>IF($Z1288="","",INDEX($AP$2:$AP$2000,$Z1288))</f>
      </c>
      <c r="BH1288">
        <f>IF($Z1288="","",INDEX($AQ$2:$AQ$2000,$Z1288))</f>
      </c>
      <c r="BI1288">
        <f>IF($Z1288="","",INDEX($AR$2:$AR$2000,$Z1288))</f>
      </c>
      <c r="BJ1288">
        <f>IF($Z1288="","",INDEX($AS$2:$AS$2000,$Z1288))</f>
      </c>
      <c r="BK1288">
        <f>IF($Z1288="","",INDEX($AT$2:$AT$2000,$Z1288))</f>
      </c>
      <c r="BL1288">
        <f>IF($Z1288="","",INDEX($AU$2:$AU$2000,$Z1288))</f>
      </c>
      <c r="BM1288">
        <f>IF($Z1288="","",INDEX($AV$2:$AV$2000,$Z1288))</f>
      </c>
      <c r="BN1288">
        <f>IF($Z1288="","",INDEX($AW$2:$AW$2000,$Z1288))</f>
      </c>
      <c r="BO1288">
        <f>IF($Z1288="","",INDEX($AX$2:$AX$2000,$Z1288))</f>
      </c>
      <c r="BP1288">
        <f>IF($Z1288="","",INDEX($AY$2:$AY$2000,$Z1288))</f>
      </c>
      <c r="BQ1288">
        <f>IF($Z1288="","",INDEX($AZ$2:$AZ$2000,$Z1288))</f>
      </c>
      <c r="BR1288">
        <f>IF($Z1288="","",INDEX($BA$2:$BA$2000,$Z1288))</f>
      </c>
      <c r="BS1288">
        <f>IF($Z1288="","",INDEX($BB$2:$BB$2000,$Z1288))</f>
      </c>
      <c r="BT1288">
        <f>IF($Z1288="","",INDEX($BC$2:$BC$2000,$Z1288))</f>
      </c>
      <c r="BV1288">
        <f>IF(OR($A1288="",$P1288&lt;&gt;"Yes",$AH1288="Yes"),"",1+N($AG1288))</f>
      </c>
      <c r="BW1288">
        <f>IF($A1288="","",COUNTIFS($W$2:$W$2500,$A1288,$BZ$2:$BZ$2500,"Yes")+COUNTIFS($X$2:$X$2500,$A1288,$BY$2:$BY$2500,"Yes"))</f>
      </c>
      <c r="BX1288">
        <f>IF(OR($A1288="",$P1288="Yes"),"",IF(N($BW1288)=0,0,1+SUMIFS($CB$2:$CB$2500,$W$2:$W$2500,$A1288)+SUMIFS($CA$2:$CA$2500,$X$2:$X$2500,$A1288)))</f>
      </c>
      <c r="BY1288" t="str">
        <f>IF($Y1288="","",INDEX($AH$2:$AH$2000,$Y1288)&amp;"")</f>
      </c>
      <c r="BZ1288" t="str">
        <f>IF($Z1288="","",INDEX($AH$2:$AH$2000,$Z1288)&amp;"")</f>
      </c>
      <c r="CA1288">
        <f>IF($Y1288="","",INDEX($BV$2:$BV$2000,$Y1288))</f>
      </c>
      <c r="CB1288">
        <f>IF($Z1288="","",INDEX($BV$2:$BV$2000,$Z1288))</f>
      </c>
    </row>
    <row r="1289">
      <c r="A1289" t="str">
        <f>IF(TRIM(INDEX(games!$A:$A,ROW()))="","",TRIM(INDEX(games!$A:$A,ROW())))</f>
      </c>
      <c r="B1289">
        <f>IF(OR($A1289="",INDEX(games!$B:$B,ROW())=""),"",INDEX(games!$B:$B,ROW()))</f>
      </c>
      <c r="C1289" t="str">
        <f>IF(OR($A1289="",INDEX(games!$C:$C,ROW())=""),"",INDEX(games!$C:$C,ROW()))</f>
      </c>
      <c r="D1289">
        <f>IF($A1289="","",COUNTIF($W$2:$W$2500,$A1289)+COUNTIF($X$2:$X$2500,$A1289))</f>
      </c>
      <c r="E1289">
        <f>IF($A1289="","",IFERROR(MATCH($C1289,$R$2:$R$5,0),0))</f>
      </c>
      <c r="F1289">
        <f>IF($A1289="","",MOD(ROW(),34))</f>
      </c>
      <c r="G1289">
        <f>IF($A1289="",NA(),IF($C1289="Action",$B1289,NA()))</f>
      </c>
      <c r="H1289">
        <f>IF($A1289="",NA(),IF($C1289="Action",1+$F1289*0.023,NA()))</f>
      </c>
      <c r="I1289">
        <f>IF($A1289="",NA(),IF($C1289="Strategy",$B1289,NA()))</f>
      </c>
      <c r="J1289">
        <f>IF($A1289="",NA(),IF($C1289="Strategy",2+$F1289*0.023,NA()))</f>
      </c>
      <c r="K1289">
        <f>IF($A1289="",NA(),IF($C1289="Deckbuilder",$B1289,NA()))</f>
      </c>
      <c r="L1289">
        <f>IF($A1289="",NA(),IF($C1289="Deckbuilder",3+$F1289*0.023,NA()))</f>
      </c>
      <c r="M1289">
        <f>IF($A1289="",NA(),IF($C1289="Traditional",$B1289,NA()))</f>
      </c>
      <c r="N1289">
        <f>IF($A1289="",NA(),IF($C1289="Traditional",4+$F1289*0.023,NA()))</f>
      </c>
      <c r="O1289">
        <f>IF($A1289="","",$D1289+ROW()/1000000)</f>
      </c>
      <c r="P1289" t="str">
        <f>IF(OR($A1289="",INDEX(games!$H:$H,ROW())=""),"",INDEX(games!$H:$H,ROW()))</f>
      </c>
      <c r="Q1289">
        <f>IF(OR($A1289="",$P1289&lt;&gt;"Yes"),"",$D1289+ROW()/1000000)</f>
      </c>
      <c r="T1289">
        <f>IF($Y1289="","",INDEX($B$2:$B$2000,$Y1289))</f>
      </c>
      <c r="U1289">
        <f>IF($Z1289="","",INDEX($B$2:$B$2000,$Z1289))</f>
      </c>
      <c r="V1289">
        <f>IF(OR($T1289="",$U1289=""),"",$U1289-$T1289)</f>
      </c>
      <c r="W1289" t="str">
        <f>IF(TRIM(INDEX(connections!$A:$A,ROW()))="","",TRIM(INDEX(connections!$A:$A,ROW())))</f>
      </c>
      <c r="X1289" t="str">
        <f>IF($W1289="","",TRIM(INDEX(connections!$B:$B,ROW())))</f>
      </c>
      <c r="Y1289">
        <f>IF($W1289="","",IFERROR(MATCH($W1289,$A$2:$A$2000,0),""))</f>
      </c>
      <c r="Z1289">
        <f>IF($X1289="","",IFERROR(MATCH($X1289,$A$2:$A$2000,0),""))</f>
      </c>
      <c r="AA1289" t="str">
        <f>IF($Y1289="","",INDEX($P$2:$P$2000,$Y1289))</f>
      </c>
      <c r="AB1289" t="str">
        <f>IF($Z1289="","",INDEX($P$2:$P$2000,$Z1289))</f>
      </c>
      <c r="AC1289">
        <f>IF(AND($AA1289="Yes",$AB1289="Yes"),1,"")</f>
      </c>
      <c r="AD1289">
        <f>IF(OR($Y1289="",$Z1289=""),"",IF(INDEX($C$2:$C$2000,$Y1289)=INDEX($C$2:$C$2000,$Z1289),0,1))</f>
      </c>
      <c r="AE1289">
        <f>IF($AC1289&lt;&gt;1,"",IF(AND(INDEX($AG$2:$AG$2000,$Y1289)=1,INDEX($AG$2:$AG$2000,$Z1289)=1),1,""))</f>
      </c>
      <c r="AG1289">
        <f>IF($A1289="","",COUNTIFS($W$2:$W$2500,$A1289,$AB$2:$AB$2500,"Yes")+COUNTIFS($X$2:$X$2500,$A1289,$AA$2:$AA$2500,"Yes"))</f>
      </c>
      <c r="AH1289" t="str">
        <f>IF(OR($P1289&lt;&gt;"Yes",N($AG1289)=0),"",IF(AND($AG1289=1,COUNTIFS($W$2:$W$2500,$A1289,$AE$2:$AE$2500,1)+COUNTIFS($X$2:$X$2500,$A1289,$AE$2:$AE$2500,1)&gt;0),"","Yes"))</f>
      </c>
      <c r="AI1289">
        <f>IF($AH1289="Yes",$AG1289,"")</f>
      </c>
      <c r="AJ1289">
        <f>IF($AI1289="","",$AI1289+ROW()/1000000)</f>
      </c>
      <c r="AK1289">
        <f>IF(OR($A1289="",$P1289="Yes",N($AG1289)=0),"",$AG1289+ROW()/1000000)</f>
      </c>
      <c r="AL1289" t="str">
        <f>IF($A1289="","",INDEX(games!$J:$J,ROW())&amp;"")</f>
      </c>
      <c r="AM1289">
        <f>IF($A1289="","",SUMPRODUCT($AO1289:$BD1289,'Map Analysis'!$AP$2^{0,1,2,3,4,5,6,7,8,9,10,11,12,13,14,15}))</f>
      </c>
      <c r="AN1289">
        <f>IF($A1289="","",$AM1289+ROW()/10000000)</f>
      </c>
      <c r="AO1289">
        <f>IF($A1289="","",COUNTIF($W$2:$W$2500,$A1289))</f>
      </c>
      <c r="AP1289">
        <f>IF($A1289="","",SUMIFS($BF$2:$BF$2500,$W$2:$W$2500,$A1289))</f>
      </c>
      <c r="AQ1289">
        <f>IF($A1289="","",SUMIFS($BG$2:$BG$2500,$W$2:$W$2500,$A1289))</f>
      </c>
      <c r="AR1289">
        <f>IF($A1289="","",SUMIFS($BH$2:$BH$2500,$W$2:$W$2500,$A1289))</f>
      </c>
      <c r="AS1289">
        <f>IF($A1289="","",SUMIFS($BI$2:$BI$2500,$W$2:$W$2500,$A1289))</f>
      </c>
      <c r="AT1289">
        <f>IF($A1289="","",SUMIFS($BJ$2:$BJ$2500,$W$2:$W$2500,$A1289))</f>
      </c>
      <c r="AU1289">
        <f>IF($A1289="","",SUMIFS($BK$2:$BK$2500,$W$2:$W$2500,$A1289))</f>
      </c>
      <c r="AV1289">
        <f>IF($A1289="","",SUMIFS($BL$2:$BL$2500,$W$2:$W$2500,$A1289))</f>
      </c>
      <c r="AW1289">
        <f>IF($A1289="","",SUMIFS($BM$2:$BM$2500,$W$2:$W$2500,$A1289))</f>
      </c>
      <c r="AX1289">
        <f>IF($A1289="","",SUMIFS($BN$2:$BN$2500,$W$2:$W$2500,$A1289))</f>
      </c>
      <c r="AY1289">
        <f>IF($A1289="","",SUMIFS($BO$2:$BO$2500,$W$2:$W$2500,$A1289))</f>
      </c>
      <c r="AZ1289">
        <f>IF($A1289="","",SUMIFS($BP$2:$BP$2500,$W$2:$W$2500,$A1289))</f>
      </c>
      <c r="BA1289">
        <f>IF($A1289="","",SUMIFS($BQ$2:$BQ$2500,$W$2:$W$2500,$A1289))</f>
      </c>
      <c r="BB1289">
        <f>IF($A1289="","",SUMIFS($BR$2:$BR$2500,$W$2:$W$2500,$A1289))</f>
      </c>
      <c r="BC1289">
        <f>IF($A1289="","",SUMIFS($BS$2:$BS$2500,$W$2:$W$2500,$A1289))</f>
      </c>
      <c r="BD1289">
        <f>IF($A1289="","",SUMIFS($BT$2:$BT$2500,$W$2:$W$2500,$A1289))</f>
      </c>
      <c r="BF1289">
        <f>IF($Z1289="","",INDEX($AO$2:$AO$2000,$Z1289))</f>
      </c>
      <c r="BG1289">
        <f>IF($Z1289="","",INDEX($AP$2:$AP$2000,$Z1289))</f>
      </c>
      <c r="BH1289">
        <f>IF($Z1289="","",INDEX($AQ$2:$AQ$2000,$Z1289))</f>
      </c>
      <c r="BI1289">
        <f>IF($Z1289="","",INDEX($AR$2:$AR$2000,$Z1289))</f>
      </c>
      <c r="BJ1289">
        <f>IF($Z1289="","",INDEX($AS$2:$AS$2000,$Z1289))</f>
      </c>
      <c r="BK1289">
        <f>IF($Z1289="","",INDEX($AT$2:$AT$2000,$Z1289))</f>
      </c>
      <c r="BL1289">
        <f>IF($Z1289="","",INDEX($AU$2:$AU$2000,$Z1289))</f>
      </c>
      <c r="BM1289">
        <f>IF($Z1289="","",INDEX($AV$2:$AV$2000,$Z1289))</f>
      </c>
      <c r="BN1289">
        <f>IF($Z1289="","",INDEX($AW$2:$AW$2000,$Z1289))</f>
      </c>
      <c r="BO1289">
        <f>IF($Z1289="","",INDEX($AX$2:$AX$2000,$Z1289))</f>
      </c>
      <c r="BP1289">
        <f>IF($Z1289="","",INDEX($AY$2:$AY$2000,$Z1289))</f>
      </c>
      <c r="BQ1289">
        <f>IF($Z1289="","",INDEX($AZ$2:$AZ$2000,$Z1289))</f>
      </c>
      <c r="BR1289">
        <f>IF($Z1289="","",INDEX($BA$2:$BA$2000,$Z1289))</f>
      </c>
      <c r="BS1289">
        <f>IF($Z1289="","",INDEX($BB$2:$BB$2000,$Z1289))</f>
      </c>
      <c r="BT1289">
        <f>IF($Z1289="","",INDEX($BC$2:$BC$2000,$Z1289))</f>
      </c>
      <c r="BV1289">
        <f>IF(OR($A1289="",$P1289&lt;&gt;"Yes",$AH1289="Yes"),"",1+N($AG1289))</f>
      </c>
      <c r="BW1289">
        <f>IF($A1289="","",COUNTIFS($W$2:$W$2500,$A1289,$BZ$2:$BZ$2500,"Yes")+COUNTIFS($X$2:$X$2500,$A1289,$BY$2:$BY$2500,"Yes"))</f>
      </c>
      <c r="BX1289">
        <f>IF(OR($A1289="",$P1289="Yes"),"",IF(N($BW1289)=0,0,1+SUMIFS($CB$2:$CB$2500,$W$2:$W$2500,$A1289)+SUMIFS($CA$2:$CA$2500,$X$2:$X$2500,$A1289)))</f>
      </c>
      <c r="BY1289" t="str">
        <f>IF($Y1289="","",INDEX($AH$2:$AH$2000,$Y1289)&amp;"")</f>
      </c>
      <c r="BZ1289" t="str">
        <f>IF($Z1289="","",INDEX($AH$2:$AH$2000,$Z1289)&amp;"")</f>
      </c>
      <c r="CA1289">
        <f>IF($Y1289="","",INDEX($BV$2:$BV$2000,$Y1289))</f>
      </c>
      <c r="CB1289">
        <f>IF($Z1289="","",INDEX($BV$2:$BV$2000,$Z1289))</f>
      </c>
    </row>
    <row r="1290">
      <c r="A1290" t="str">
        <f>IF(TRIM(INDEX(games!$A:$A,ROW()))="","",TRIM(INDEX(games!$A:$A,ROW())))</f>
      </c>
      <c r="B1290">
        <f>IF(OR($A1290="",INDEX(games!$B:$B,ROW())=""),"",INDEX(games!$B:$B,ROW()))</f>
      </c>
      <c r="C1290" t="str">
        <f>IF(OR($A1290="",INDEX(games!$C:$C,ROW())=""),"",INDEX(games!$C:$C,ROW()))</f>
      </c>
      <c r="D1290">
        <f>IF($A1290="","",COUNTIF($W$2:$W$2500,$A1290)+COUNTIF($X$2:$X$2500,$A1290))</f>
      </c>
      <c r="E1290">
        <f>IF($A1290="","",IFERROR(MATCH($C1290,$R$2:$R$5,0),0))</f>
      </c>
      <c r="F1290">
        <f>IF($A1290="","",MOD(ROW(),34))</f>
      </c>
      <c r="G1290">
        <f>IF($A1290="",NA(),IF($C1290="Action",$B1290,NA()))</f>
      </c>
      <c r="H1290">
        <f>IF($A1290="",NA(),IF($C1290="Action",1+$F1290*0.023,NA()))</f>
      </c>
      <c r="I1290">
        <f>IF($A1290="",NA(),IF($C1290="Strategy",$B1290,NA()))</f>
      </c>
      <c r="J1290">
        <f>IF($A1290="",NA(),IF($C1290="Strategy",2+$F1290*0.023,NA()))</f>
      </c>
      <c r="K1290">
        <f>IF($A1290="",NA(),IF($C1290="Deckbuilder",$B1290,NA()))</f>
      </c>
      <c r="L1290">
        <f>IF($A1290="",NA(),IF($C1290="Deckbuilder",3+$F1290*0.023,NA()))</f>
      </c>
      <c r="M1290">
        <f>IF($A1290="",NA(),IF($C1290="Traditional",$B1290,NA()))</f>
      </c>
      <c r="N1290">
        <f>IF($A1290="",NA(),IF($C1290="Traditional",4+$F1290*0.023,NA()))</f>
      </c>
      <c r="O1290">
        <f>IF($A1290="","",$D1290+ROW()/1000000)</f>
      </c>
      <c r="P1290" t="str">
        <f>IF(OR($A1290="",INDEX(games!$H:$H,ROW())=""),"",INDEX(games!$H:$H,ROW()))</f>
      </c>
      <c r="Q1290">
        <f>IF(OR($A1290="",$P1290&lt;&gt;"Yes"),"",$D1290+ROW()/1000000)</f>
      </c>
      <c r="T1290">
        <f>IF($Y1290="","",INDEX($B$2:$B$2000,$Y1290))</f>
      </c>
      <c r="U1290">
        <f>IF($Z1290="","",INDEX($B$2:$B$2000,$Z1290))</f>
      </c>
      <c r="V1290">
        <f>IF(OR($T1290="",$U1290=""),"",$U1290-$T1290)</f>
      </c>
      <c r="W1290" t="str">
        <f>IF(TRIM(INDEX(connections!$A:$A,ROW()))="","",TRIM(INDEX(connections!$A:$A,ROW())))</f>
      </c>
      <c r="X1290" t="str">
        <f>IF($W1290="","",TRIM(INDEX(connections!$B:$B,ROW())))</f>
      </c>
      <c r="Y1290">
        <f>IF($W1290="","",IFERROR(MATCH($W1290,$A$2:$A$2000,0),""))</f>
      </c>
      <c r="Z1290">
        <f>IF($X1290="","",IFERROR(MATCH($X1290,$A$2:$A$2000,0),""))</f>
      </c>
      <c r="AA1290" t="str">
        <f>IF($Y1290="","",INDEX($P$2:$P$2000,$Y1290))</f>
      </c>
      <c r="AB1290" t="str">
        <f>IF($Z1290="","",INDEX($P$2:$P$2000,$Z1290))</f>
      </c>
      <c r="AC1290">
        <f>IF(AND($AA1290="Yes",$AB1290="Yes"),1,"")</f>
      </c>
      <c r="AD1290">
        <f>IF(OR($Y1290="",$Z1290=""),"",IF(INDEX($C$2:$C$2000,$Y1290)=INDEX($C$2:$C$2000,$Z1290),0,1))</f>
      </c>
      <c r="AE1290">
        <f>IF($AC1290&lt;&gt;1,"",IF(AND(INDEX($AG$2:$AG$2000,$Y1290)=1,INDEX($AG$2:$AG$2000,$Z1290)=1),1,""))</f>
      </c>
      <c r="AG1290">
        <f>IF($A1290="","",COUNTIFS($W$2:$W$2500,$A1290,$AB$2:$AB$2500,"Yes")+COUNTIFS($X$2:$X$2500,$A1290,$AA$2:$AA$2500,"Yes"))</f>
      </c>
      <c r="AH1290" t="str">
        <f>IF(OR($P1290&lt;&gt;"Yes",N($AG1290)=0),"",IF(AND($AG1290=1,COUNTIFS($W$2:$W$2500,$A1290,$AE$2:$AE$2500,1)+COUNTIFS($X$2:$X$2500,$A1290,$AE$2:$AE$2500,1)&gt;0),"","Yes"))</f>
      </c>
      <c r="AI1290">
        <f>IF($AH1290="Yes",$AG1290,"")</f>
      </c>
      <c r="AJ1290">
        <f>IF($AI1290="","",$AI1290+ROW()/1000000)</f>
      </c>
      <c r="AK1290">
        <f>IF(OR($A1290="",$P1290="Yes",N($AG1290)=0),"",$AG1290+ROW()/1000000)</f>
      </c>
      <c r="AL1290" t="str">
        <f>IF($A1290="","",INDEX(games!$J:$J,ROW())&amp;"")</f>
      </c>
      <c r="AM1290">
        <f>IF($A1290="","",SUMPRODUCT($AO1290:$BD1290,'Map Analysis'!$AP$2^{0,1,2,3,4,5,6,7,8,9,10,11,12,13,14,15}))</f>
      </c>
      <c r="AN1290">
        <f>IF($A1290="","",$AM1290+ROW()/10000000)</f>
      </c>
      <c r="AO1290">
        <f>IF($A1290="","",COUNTIF($W$2:$W$2500,$A1290))</f>
      </c>
      <c r="AP1290">
        <f>IF($A1290="","",SUMIFS($BF$2:$BF$2500,$W$2:$W$2500,$A1290))</f>
      </c>
      <c r="AQ1290">
        <f>IF($A1290="","",SUMIFS($BG$2:$BG$2500,$W$2:$W$2500,$A1290))</f>
      </c>
      <c r="AR1290">
        <f>IF($A1290="","",SUMIFS($BH$2:$BH$2500,$W$2:$W$2500,$A1290))</f>
      </c>
      <c r="AS1290">
        <f>IF($A1290="","",SUMIFS($BI$2:$BI$2500,$W$2:$W$2500,$A1290))</f>
      </c>
      <c r="AT1290">
        <f>IF($A1290="","",SUMIFS($BJ$2:$BJ$2500,$W$2:$W$2500,$A1290))</f>
      </c>
      <c r="AU1290">
        <f>IF($A1290="","",SUMIFS($BK$2:$BK$2500,$W$2:$W$2500,$A1290))</f>
      </c>
      <c r="AV1290">
        <f>IF($A1290="","",SUMIFS($BL$2:$BL$2500,$W$2:$W$2500,$A1290))</f>
      </c>
      <c r="AW1290">
        <f>IF($A1290="","",SUMIFS($BM$2:$BM$2500,$W$2:$W$2500,$A1290))</f>
      </c>
      <c r="AX1290">
        <f>IF($A1290="","",SUMIFS($BN$2:$BN$2500,$W$2:$W$2500,$A1290))</f>
      </c>
      <c r="AY1290">
        <f>IF($A1290="","",SUMIFS($BO$2:$BO$2500,$W$2:$W$2500,$A1290))</f>
      </c>
      <c r="AZ1290">
        <f>IF($A1290="","",SUMIFS($BP$2:$BP$2500,$W$2:$W$2500,$A1290))</f>
      </c>
      <c r="BA1290">
        <f>IF($A1290="","",SUMIFS($BQ$2:$BQ$2500,$W$2:$W$2500,$A1290))</f>
      </c>
      <c r="BB1290">
        <f>IF($A1290="","",SUMIFS($BR$2:$BR$2500,$W$2:$W$2500,$A1290))</f>
      </c>
      <c r="BC1290">
        <f>IF($A1290="","",SUMIFS($BS$2:$BS$2500,$W$2:$W$2500,$A1290))</f>
      </c>
      <c r="BD1290">
        <f>IF($A1290="","",SUMIFS($BT$2:$BT$2500,$W$2:$W$2500,$A1290))</f>
      </c>
      <c r="BF1290">
        <f>IF($Z1290="","",INDEX($AO$2:$AO$2000,$Z1290))</f>
      </c>
      <c r="BG1290">
        <f>IF($Z1290="","",INDEX($AP$2:$AP$2000,$Z1290))</f>
      </c>
      <c r="BH1290">
        <f>IF($Z1290="","",INDEX($AQ$2:$AQ$2000,$Z1290))</f>
      </c>
      <c r="BI1290">
        <f>IF($Z1290="","",INDEX($AR$2:$AR$2000,$Z1290))</f>
      </c>
      <c r="BJ1290">
        <f>IF($Z1290="","",INDEX($AS$2:$AS$2000,$Z1290))</f>
      </c>
      <c r="BK1290">
        <f>IF($Z1290="","",INDEX($AT$2:$AT$2000,$Z1290))</f>
      </c>
      <c r="BL1290">
        <f>IF($Z1290="","",INDEX($AU$2:$AU$2000,$Z1290))</f>
      </c>
      <c r="BM1290">
        <f>IF($Z1290="","",INDEX($AV$2:$AV$2000,$Z1290))</f>
      </c>
      <c r="BN1290">
        <f>IF($Z1290="","",INDEX($AW$2:$AW$2000,$Z1290))</f>
      </c>
      <c r="BO1290">
        <f>IF($Z1290="","",INDEX($AX$2:$AX$2000,$Z1290))</f>
      </c>
      <c r="BP1290">
        <f>IF($Z1290="","",INDEX($AY$2:$AY$2000,$Z1290))</f>
      </c>
      <c r="BQ1290">
        <f>IF($Z1290="","",INDEX($AZ$2:$AZ$2000,$Z1290))</f>
      </c>
      <c r="BR1290">
        <f>IF($Z1290="","",INDEX($BA$2:$BA$2000,$Z1290))</f>
      </c>
      <c r="BS1290">
        <f>IF($Z1290="","",INDEX($BB$2:$BB$2000,$Z1290))</f>
      </c>
      <c r="BT1290">
        <f>IF($Z1290="","",INDEX($BC$2:$BC$2000,$Z1290))</f>
      </c>
      <c r="BV1290">
        <f>IF(OR($A1290="",$P1290&lt;&gt;"Yes",$AH1290="Yes"),"",1+N($AG1290))</f>
      </c>
      <c r="BW1290">
        <f>IF($A1290="","",COUNTIFS($W$2:$W$2500,$A1290,$BZ$2:$BZ$2500,"Yes")+COUNTIFS($X$2:$X$2500,$A1290,$BY$2:$BY$2500,"Yes"))</f>
      </c>
      <c r="BX1290">
        <f>IF(OR($A1290="",$P1290="Yes"),"",IF(N($BW1290)=0,0,1+SUMIFS($CB$2:$CB$2500,$W$2:$W$2500,$A1290)+SUMIFS($CA$2:$CA$2500,$X$2:$X$2500,$A1290)))</f>
      </c>
      <c r="BY1290" t="str">
        <f>IF($Y1290="","",INDEX($AH$2:$AH$2000,$Y1290)&amp;"")</f>
      </c>
      <c r="BZ1290" t="str">
        <f>IF($Z1290="","",INDEX($AH$2:$AH$2000,$Z1290)&amp;"")</f>
      </c>
      <c r="CA1290">
        <f>IF($Y1290="","",INDEX($BV$2:$BV$2000,$Y1290))</f>
      </c>
      <c r="CB1290">
        <f>IF($Z1290="","",INDEX($BV$2:$BV$2000,$Z1290))</f>
      </c>
    </row>
    <row r="1291">
      <c r="A1291" t="str">
        <f>IF(TRIM(INDEX(games!$A:$A,ROW()))="","",TRIM(INDEX(games!$A:$A,ROW())))</f>
      </c>
      <c r="B1291">
        <f>IF(OR($A1291="",INDEX(games!$B:$B,ROW())=""),"",INDEX(games!$B:$B,ROW()))</f>
      </c>
      <c r="C1291" t="str">
        <f>IF(OR($A1291="",INDEX(games!$C:$C,ROW())=""),"",INDEX(games!$C:$C,ROW()))</f>
      </c>
      <c r="D1291">
        <f>IF($A1291="","",COUNTIF($W$2:$W$2500,$A1291)+COUNTIF($X$2:$X$2500,$A1291))</f>
      </c>
      <c r="E1291">
        <f>IF($A1291="","",IFERROR(MATCH($C1291,$R$2:$R$5,0),0))</f>
      </c>
      <c r="F1291">
        <f>IF($A1291="","",MOD(ROW(),34))</f>
      </c>
      <c r="G1291">
        <f>IF($A1291="",NA(),IF($C1291="Action",$B1291,NA()))</f>
      </c>
      <c r="H1291">
        <f>IF($A1291="",NA(),IF($C1291="Action",1+$F1291*0.023,NA()))</f>
      </c>
      <c r="I1291">
        <f>IF($A1291="",NA(),IF($C1291="Strategy",$B1291,NA()))</f>
      </c>
      <c r="J1291">
        <f>IF($A1291="",NA(),IF($C1291="Strategy",2+$F1291*0.023,NA()))</f>
      </c>
      <c r="K1291">
        <f>IF($A1291="",NA(),IF($C1291="Deckbuilder",$B1291,NA()))</f>
      </c>
      <c r="L1291">
        <f>IF($A1291="",NA(),IF($C1291="Deckbuilder",3+$F1291*0.023,NA()))</f>
      </c>
      <c r="M1291">
        <f>IF($A1291="",NA(),IF($C1291="Traditional",$B1291,NA()))</f>
      </c>
      <c r="N1291">
        <f>IF($A1291="",NA(),IF($C1291="Traditional",4+$F1291*0.023,NA()))</f>
      </c>
      <c r="O1291">
        <f>IF($A1291="","",$D1291+ROW()/1000000)</f>
      </c>
      <c r="P1291" t="str">
        <f>IF(OR($A1291="",INDEX(games!$H:$H,ROW())=""),"",INDEX(games!$H:$H,ROW()))</f>
      </c>
      <c r="Q1291">
        <f>IF(OR($A1291="",$P1291&lt;&gt;"Yes"),"",$D1291+ROW()/1000000)</f>
      </c>
      <c r="T1291">
        <f>IF($Y1291="","",INDEX($B$2:$B$2000,$Y1291))</f>
      </c>
      <c r="U1291">
        <f>IF($Z1291="","",INDEX($B$2:$B$2000,$Z1291))</f>
      </c>
      <c r="V1291">
        <f>IF(OR($T1291="",$U1291=""),"",$U1291-$T1291)</f>
      </c>
      <c r="W1291" t="str">
        <f>IF(TRIM(INDEX(connections!$A:$A,ROW()))="","",TRIM(INDEX(connections!$A:$A,ROW())))</f>
      </c>
      <c r="X1291" t="str">
        <f>IF($W1291="","",TRIM(INDEX(connections!$B:$B,ROW())))</f>
      </c>
      <c r="Y1291">
        <f>IF($W1291="","",IFERROR(MATCH($W1291,$A$2:$A$2000,0),""))</f>
      </c>
      <c r="Z1291">
        <f>IF($X1291="","",IFERROR(MATCH($X1291,$A$2:$A$2000,0),""))</f>
      </c>
      <c r="AA1291" t="str">
        <f>IF($Y1291="","",INDEX($P$2:$P$2000,$Y1291))</f>
      </c>
      <c r="AB1291" t="str">
        <f>IF($Z1291="","",INDEX($P$2:$P$2000,$Z1291))</f>
      </c>
      <c r="AC1291">
        <f>IF(AND($AA1291="Yes",$AB1291="Yes"),1,"")</f>
      </c>
      <c r="AD1291">
        <f>IF(OR($Y1291="",$Z1291=""),"",IF(INDEX($C$2:$C$2000,$Y1291)=INDEX($C$2:$C$2000,$Z1291),0,1))</f>
      </c>
      <c r="AE1291">
        <f>IF($AC1291&lt;&gt;1,"",IF(AND(INDEX($AG$2:$AG$2000,$Y1291)=1,INDEX($AG$2:$AG$2000,$Z1291)=1),1,""))</f>
      </c>
      <c r="AG1291">
        <f>IF($A1291="","",COUNTIFS($W$2:$W$2500,$A1291,$AB$2:$AB$2500,"Yes")+COUNTIFS($X$2:$X$2500,$A1291,$AA$2:$AA$2500,"Yes"))</f>
      </c>
      <c r="AH1291" t="str">
        <f>IF(OR($P1291&lt;&gt;"Yes",N($AG1291)=0),"",IF(AND($AG1291=1,COUNTIFS($W$2:$W$2500,$A1291,$AE$2:$AE$2500,1)+COUNTIFS($X$2:$X$2500,$A1291,$AE$2:$AE$2500,1)&gt;0),"","Yes"))</f>
      </c>
      <c r="AI1291">
        <f>IF($AH1291="Yes",$AG1291,"")</f>
      </c>
      <c r="AJ1291">
        <f>IF($AI1291="","",$AI1291+ROW()/1000000)</f>
      </c>
      <c r="AK1291">
        <f>IF(OR($A1291="",$P1291="Yes",N($AG1291)=0),"",$AG1291+ROW()/1000000)</f>
      </c>
      <c r="AL1291" t="str">
        <f>IF($A1291="","",INDEX(games!$J:$J,ROW())&amp;"")</f>
      </c>
      <c r="AM1291">
        <f>IF($A1291="","",SUMPRODUCT($AO1291:$BD1291,'Map Analysis'!$AP$2^{0,1,2,3,4,5,6,7,8,9,10,11,12,13,14,15}))</f>
      </c>
      <c r="AN1291">
        <f>IF($A1291="","",$AM1291+ROW()/10000000)</f>
      </c>
      <c r="AO1291">
        <f>IF($A1291="","",COUNTIF($W$2:$W$2500,$A1291))</f>
      </c>
      <c r="AP1291">
        <f>IF($A1291="","",SUMIFS($BF$2:$BF$2500,$W$2:$W$2500,$A1291))</f>
      </c>
      <c r="AQ1291">
        <f>IF($A1291="","",SUMIFS($BG$2:$BG$2500,$W$2:$W$2500,$A1291))</f>
      </c>
      <c r="AR1291">
        <f>IF($A1291="","",SUMIFS($BH$2:$BH$2500,$W$2:$W$2500,$A1291))</f>
      </c>
      <c r="AS1291">
        <f>IF($A1291="","",SUMIFS($BI$2:$BI$2500,$W$2:$W$2500,$A1291))</f>
      </c>
      <c r="AT1291">
        <f>IF($A1291="","",SUMIFS($BJ$2:$BJ$2500,$W$2:$W$2500,$A1291))</f>
      </c>
      <c r="AU1291">
        <f>IF($A1291="","",SUMIFS($BK$2:$BK$2500,$W$2:$W$2500,$A1291))</f>
      </c>
      <c r="AV1291">
        <f>IF($A1291="","",SUMIFS($BL$2:$BL$2500,$W$2:$W$2500,$A1291))</f>
      </c>
      <c r="AW1291">
        <f>IF($A1291="","",SUMIFS($BM$2:$BM$2500,$W$2:$W$2500,$A1291))</f>
      </c>
      <c r="AX1291">
        <f>IF($A1291="","",SUMIFS($BN$2:$BN$2500,$W$2:$W$2500,$A1291))</f>
      </c>
      <c r="AY1291">
        <f>IF($A1291="","",SUMIFS($BO$2:$BO$2500,$W$2:$W$2500,$A1291))</f>
      </c>
      <c r="AZ1291">
        <f>IF($A1291="","",SUMIFS($BP$2:$BP$2500,$W$2:$W$2500,$A1291))</f>
      </c>
      <c r="BA1291">
        <f>IF($A1291="","",SUMIFS($BQ$2:$BQ$2500,$W$2:$W$2500,$A1291))</f>
      </c>
      <c r="BB1291">
        <f>IF($A1291="","",SUMIFS($BR$2:$BR$2500,$W$2:$W$2500,$A1291))</f>
      </c>
      <c r="BC1291">
        <f>IF($A1291="","",SUMIFS($BS$2:$BS$2500,$W$2:$W$2500,$A1291))</f>
      </c>
      <c r="BD1291">
        <f>IF($A1291="","",SUMIFS($BT$2:$BT$2500,$W$2:$W$2500,$A1291))</f>
      </c>
      <c r="BF1291">
        <f>IF($Z1291="","",INDEX($AO$2:$AO$2000,$Z1291))</f>
      </c>
      <c r="BG1291">
        <f>IF($Z1291="","",INDEX($AP$2:$AP$2000,$Z1291))</f>
      </c>
      <c r="BH1291">
        <f>IF($Z1291="","",INDEX($AQ$2:$AQ$2000,$Z1291))</f>
      </c>
      <c r="BI1291">
        <f>IF($Z1291="","",INDEX($AR$2:$AR$2000,$Z1291))</f>
      </c>
      <c r="BJ1291">
        <f>IF($Z1291="","",INDEX($AS$2:$AS$2000,$Z1291))</f>
      </c>
      <c r="BK1291">
        <f>IF($Z1291="","",INDEX($AT$2:$AT$2000,$Z1291))</f>
      </c>
      <c r="BL1291">
        <f>IF($Z1291="","",INDEX($AU$2:$AU$2000,$Z1291))</f>
      </c>
      <c r="BM1291">
        <f>IF($Z1291="","",INDEX($AV$2:$AV$2000,$Z1291))</f>
      </c>
      <c r="BN1291">
        <f>IF($Z1291="","",INDEX($AW$2:$AW$2000,$Z1291))</f>
      </c>
      <c r="BO1291">
        <f>IF($Z1291="","",INDEX($AX$2:$AX$2000,$Z1291))</f>
      </c>
      <c r="BP1291">
        <f>IF($Z1291="","",INDEX($AY$2:$AY$2000,$Z1291))</f>
      </c>
      <c r="BQ1291">
        <f>IF($Z1291="","",INDEX($AZ$2:$AZ$2000,$Z1291))</f>
      </c>
      <c r="BR1291">
        <f>IF($Z1291="","",INDEX($BA$2:$BA$2000,$Z1291))</f>
      </c>
      <c r="BS1291">
        <f>IF($Z1291="","",INDEX($BB$2:$BB$2000,$Z1291))</f>
      </c>
      <c r="BT1291">
        <f>IF($Z1291="","",INDEX($BC$2:$BC$2000,$Z1291))</f>
      </c>
      <c r="BV1291">
        <f>IF(OR($A1291="",$P1291&lt;&gt;"Yes",$AH1291="Yes"),"",1+N($AG1291))</f>
      </c>
      <c r="BW1291">
        <f>IF($A1291="","",COUNTIFS($W$2:$W$2500,$A1291,$BZ$2:$BZ$2500,"Yes")+COUNTIFS($X$2:$X$2500,$A1291,$BY$2:$BY$2500,"Yes"))</f>
      </c>
      <c r="BX1291">
        <f>IF(OR($A1291="",$P1291="Yes"),"",IF(N($BW1291)=0,0,1+SUMIFS($CB$2:$CB$2500,$W$2:$W$2500,$A1291)+SUMIFS($CA$2:$CA$2500,$X$2:$X$2500,$A1291)))</f>
      </c>
      <c r="BY1291" t="str">
        <f>IF($Y1291="","",INDEX($AH$2:$AH$2000,$Y1291)&amp;"")</f>
      </c>
      <c r="BZ1291" t="str">
        <f>IF($Z1291="","",INDEX($AH$2:$AH$2000,$Z1291)&amp;"")</f>
      </c>
      <c r="CA1291">
        <f>IF($Y1291="","",INDEX($BV$2:$BV$2000,$Y1291))</f>
      </c>
      <c r="CB1291">
        <f>IF($Z1291="","",INDEX($BV$2:$BV$2000,$Z1291))</f>
      </c>
    </row>
    <row r="1292">
      <c r="A1292" t="str">
        <f>IF(TRIM(INDEX(games!$A:$A,ROW()))="","",TRIM(INDEX(games!$A:$A,ROW())))</f>
      </c>
      <c r="B1292">
        <f>IF(OR($A1292="",INDEX(games!$B:$B,ROW())=""),"",INDEX(games!$B:$B,ROW()))</f>
      </c>
      <c r="C1292" t="str">
        <f>IF(OR($A1292="",INDEX(games!$C:$C,ROW())=""),"",INDEX(games!$C:$C,ROW()))</f>
      </c>
      <c r="D1292">
        <f>IF($A1292="","",COUNTIF($W$2:$W$2500,$A1292)+COUNTIF($X$2:$X$2500,$A1292))</f>
      </c>
      <c r="E1292">
        <f>IF($A1292="","",IFERROR(MATCH($C1292,$R$2:$R$5,0),0))</f>
      </c>
      <c r="F1292">
        <f>IF($A1292="","",MOD(ROW(),34))</f>
      </c>
      <c r="G1292">
        <f>IF($A1292="",NA(),IF($C1292="Action",$B1292,NA()))</f>
      </c>
      <c r="H1292">
        <f>IF($A1292="",NA(),IF($C1292="Action",1+$F1292*0.023,NA()))</f>
      </c>
      <c r="I1292">
        <f>IF($A1292="",NA(),IF($C1292="Strategy",$B1292,NA()))</f>
      </c>
      <c r="J1292">
        <f>IF($A1292="",NA(),IF($C1292="Strategy",2+$F1292*0.023,NA()))</f>
      </c>
      <c r="K1292">
        <f>IF($A1292="",NA(),IF($C1292="Deckbuilder",$B1292,NA()))</f>
      </c>
      <c r="L1292">
        <f>IF($A1292="",NA(),IF($C1292="Deckbuilder",3+$F1292*0.023,NA()))</f>
      </c>
      <c r="M1292">
        <f>IF($A1292="",NA(),IF($C1292="Traditional",$B1292,NA()))</f>
      </c>
      <c r="N1292">
        <f>IF($A1292="",NA(),IF($C1292="Traditional",4+$F1292*0.023,NA()))</f>
      </c>
      <c r="O1292">
        <f>IF($A1292="","",$D1292+ROW()/1000000)</f>
      </c>
      <c r="P1292" t="str">
        <f>IF(OR($A1292="",INDEX(games!$H:$H,ROW())=""),"",INDEX(games!$H:$H,ROW()))</f>
      </c>
      <c r="Q1292">
        <f>IF(OR($A1292="",$P1292&lt;&gt;"Yes"),"",$D1292+ROW()/1000000)</f>
      </c>
      <c r="T1292">
        <f>IF($Y1292="","",INDEX($B$2:$B$2000,$Y1292))</f>
      </c>
      <c r="U1292">
        <f>IF($Z1292="","",INDEX($B$2:$B$2000,$Z1292))</f>
      </c>
      <c r="V1292">
        <f>IF(OR($T1292="",$U1292=""),"",$U1292-$T1292)</f>
      </c>
      <c r="W1292" t="str">
        <f>IF(TRIM(INDEX(connections!$A:$A,ROW()))="","",TRIM(INDEX(connections!$A:$A,ROW())))</f>
      </c>
      <c r="X1292" t="str">
        <f>IF($W1292="","",TRIM(INDEX(connections!$B:$B,ROW())))</f>
      </c>
      <c r="Y1292">
        <f>IF($W1292="","",IFERROR(MATCH($W1292,$A$2:$A$2000,0),""))</f>
      </c>
      <c r="Z1292">
        <f>IF($X1292="","",IFERROR(MATCH($X1292,$A$2:$A$2000,0),""))</f>
      </c>
      <c r="AA1292" t="str">
        <f>IF($Y1292="","",INDEX($P$2:$P$2000,$Y1292))</f>
      </c>
      <c r="AB1292" t="str">
        <f>IF($Z1292="","",INDEX($P$2:$P$2000,$Z1292))</f>
      </c>
      <c r="AC1292">
        <f>IF(AND($AA1292="Yes",$AB1292="Yes"),1,"")</f>
      </c>
      <c r="AD1292">
        <f>IF(OR($Y1292="",$Z1292=""),"",IF(INDEX($C$2:$C$2000,$Y1292)=INDEX($C$2:$C$2000,$Z1292),0,1))</f>
      </c>
      <c r="AE1292">
        <f>IF($AC1292&lt;&gt;1,"",IF(AND(INDEX($AG$2:$AG$2000,$Y1292)=1,INDEX($AG$2:$AG$2000,$Z1292)=1),1,""))</f>
      </c>
      <c r="AG1292">
        <f>IF($A1292="","",COUNTIFS($W$2:$W$2500,$A1292,$AB$2:$AB$2500,"Yes")+COUNTIFS($X$2:$X$2500,$A1292,$AA$2:$AA$2500,"Yes"))</f>
      </c>
      <c r="AH1292" t="str">
        <f>IF(OR($P1292&lt;&gt;"Yes",N($AG1292)=0),"",IF(AND($AG1292=1,COUNTIFS($W$2:$W$2500,$A1292,$AE$2:$AE$2500,1)+COUNTIFS($X$2:$X$2500,$A1292,$AE$2:$AE$2500,1)&gt;0),"","Yes"))</f>
      </c>
      <c r="AI1292">
        <f>IF($AH1292="Yes",$AG1292,"")</f>
      </c>
      <c r="AJ1292">
        <f>IF($AI1292="","",$AI1292+ROW()/1000000)</f>
      </c>
      <c r="AK1292">
        <f>IF(OR($A1292="",$P1292="Yes",N($AG1292)=0),"",$AG1292+ROW()/1000000)</f>
      </c>
      <c r="AL1292" t="str">
        <f>IF($A1292="","",INDEX(games!$J:$J,ROW())&amp;"")</f>
      </c>
      <c r="AM1292">
        <f>IF($A1292="","",SUMPRODUCT($AO1292:$BD1292,'Map Analysis'!$AP$2^{0,1,2,3,4,5,6,7,8,9,10,11,12,13,14,15}))</f>
      </c>
      <c r="AN1292">
        <f>IF($A1292="","",$AM1292+ROW()/10000000)</f>
      </c>
      <c r="AO1292">
        <f>IF($A1292="","",COUNTIF($W$2:$W$2500,$A1292))</f>
      </c>
      <c r="AP1292">
        <f>IF($A1292="","",SUMIFS($BF$2:$BF$2500,$W$2:$W$2500,$A1292))</f>
      </c>
      <c r="AQ1292">
        <f>IF($A1292="","",SUMIFS($BG$2:$BG$2500,$W$2:$W$2500,$A1292))</f>
      </c>
      <c r="AR1292">
        <f>IF($A1292="","",SUMIFS($BH$2:$BH$2500,$W$2:$W$2500,$A1292))</f>
      </c>
      <c r="AS1292">
        <f>IF($A1292="","",SUMIFS($BI$2:$BI$2500,$W$2:$W$2500,$A1292))</f>
      </c>
      <c r="AT1292">
        <f>IF($A1292="","",SUMIFS($BJ$2:$BJ$2500,$W$2:$W$2500,$A1292))</f>
      </c>
      <c r="AU1292">
        <f>IF($A1292="","",SUMIFS($BK$2:$BK$2500,$W$2:$W$2500,$A1292))</f>
      </c>
      <c r="AV1292">
        <f>IF($A1292="","",SUMIFS($BL$2:$BL$2500,$W$2:$W$2500,$A1292))</f>
      </c>
      <c r="AW1292">
        <f>IF($A1292="","",SUMIFS($BM$2:$BM$2500,$W$2:$W$2500,$A1292))</f>
      </c>
      <c r="AX1292">
        <f>IF($A1292="","",SUMIFS($BN$2:$BN$2500,$W$2:$W$2500,$A1292))</f>
      </c>
      <c r="AY1292">
        <f>IF($A1292="","",SUMIFS($BO$2:$BO$2500,$W$2:$W$2500,$A1292))</f>
      </c>
      <c r="AZ1292">
        <f>IF($A1292="","",SUMIFS($BP$2:$BP$2500,$W$2:$W$2500,$A1292))</f>
      </c>
      <c r="BA1292">
        <f>IF($A1292="","",SUMIFS($BQ$2:$BQ$2500,$W$2:$W$2500,$A1292))</f>
      </c>
      <c r="BB1292">
        <f>IF($A1292="","",SUMIFS($BR$2:$BR$2500,$W$2:$W$2500,$A1292))</f>
      </c>
      <c r="BC1292">
        <f>IF($A1292="","",SUMIFS($BS$2:$BS$2500,$W$2:$W$2500,$A1292))</f>
      </c>
      <c r="BD1292">
        <f>IF($A1292="","",SUMIFS($BT$2:$BT$2500,$W$2:$W$2500,$A1292))</f>
      </c>
      <c r="BF1292">
        <f>IF($Z1292="","",INDEX($AO$2:$AO$2000,$Z1292))</f>
      </c>
      <c r="BG1292">
        <f>IF($Z1292="","",INDEX($AP$2:$AP$2000,$Z1292))</f>
      </c>
      <c r="BH1292">
        <f>IF($Z1292="","",INDEX($AQ$2:$AQ$2000,$Z1292))</f>
      </c>
      <c r="BI1292">
        <f>IF($Z1292="","",INDEX($AR$2:$AR$2000,$Z1292))</f>
      </c>
      <c r="BJ1292">
        <f>IF($Z1292="","",INDEX($AS$2:$AS$2000,$Z1292))</f>
      </c>
      <c r="BK1292">
        <f>IF($Z1292="","",INDEX($AT$2:$AT$2000,$Z1292))</f>
      </c>
      <c r="BL1292">
        <f>IF($Z1292="","",INDEX($AU$2:$AU$2000,$Z1292))</f>
      </c>
      <c r="BM1292">
        <f>IF($Z1292="","",INDEX($AV$2:$AV$2000,$Z1292))</f>
      </c>
      <c r="BN1292">
        <f>IF($Z1292="","",INDEX($AW$2:$AW$2000,$Z1292))</f>
      </c>
      <c r="BO1292">
        <f>IF($Z1292="","",INDEX($AX$2:$AX$2000,$Z1292))</f>
      </c>
      <c r="BP1292">
        <f>IF($Z1292="","",INDEX($AY$2:$AY$2000,$Z1292))</f>
      </c>
      <c r="BQ1292">
        <f>IF($Z1292="","",INDEX($AZ$2:$AZ$2000,$Z1292))</f>
      </c>
      <c r="BR1292">
        <f>IF($Z1292="","",INDEX($BA$2:$BA$2000,$Z1292))</f>
      </c>
      <c r="BS1292">
        <f>IF($Z1292="","",INDEX($BB$2:$BB$2000,$Z1292))</f>
      </c>
      <c r="BT1292">
        <f>IF($Z1292="","",INDEX($BC$2:$BC$2000,$Z1292))</f>
      </c>
      <c r="BV1292">
        <f>IF(OR($A1292="",$P1292&lt;&gt;"Yes",$AH1292="Yes"),"",1+N($AG1292))</f>
      </c>
      <c r="BW1292">
        <f>IF($A1292="","",COUNTIFS($W$2:$W$2500,$A1292,$BZ$2:$BZ$2500,"Yes")+COUNTIFS($X$2:$X$2500,$A1292,$BY$2:$BY$2500,"Yes"))</f>
      </c>
      <c r="BX1292">
        <f>IF(OR($A1292="",$P1292="Yes"),"",IF(N($BW1292)=0,0,1+SUMIFS($CB$2:$CB$2500,$W$2:$W$2500,$A1292)+SUMIFS($CA$2:$CA$2500,$X$2:$X$2500,$A1292)))</f>
      </c>
      <c r="BY1292" t="str">
        <f>IF($Y1292="","",INDEX($AH$2:$AH$2000,$Y1292)&amp;"")</f>
      </c>
      <c r="BZ1292" t="str">
        <f>IF($Z1292="","",INDEX($AH$2:$AH$2000,$Z1292)&amp;"")</f>
      </c>
      <c r="CA1292">
        <f>IF($Y1292="","",INDEX($BV$2:$BV$2000,$Y1292))</f>
      </c>
      <c r="CB1292">
        <f>IF($Z1292="","",INDEX($BV$2:$BV$2000,$Z1292))</f>
      </c>
    </row>
    <row r="1293">
      <c r="A1293" t="str">
        <f>IF(TRIM(INDEX(games!$A:$A,ROW()))="","",TRIM(INDEX(games!$A:$A,ROW())))</f>
      </c>
      <c r="B1293">
        <f>IF(OR($A1293="",INDEX(games!$B:$B,ROW())=""),"",INDEX(games!$B:$B,ROW()))</f>
      </c>
      <c r="C1293" t="str">
        <f>IF(OR($A1293="",INDEX(games!$C:$C,ROW())=""),"",INDEX(games!$C:$C,ROW()))</f>
      </c>
      <c r="D1293">
        <f>IF($A1293="","",COUNTIF($W$2:$W$2500,$A1293)+COUNTIF($X$2:$X$2500,$A1293))</f>
      </c>
      <c r="E1293">
        <f>IF($A1293="","",IFERROR(MATCH($C1293,$R$2:$R$5,0),0))</f>
      </c>
      <c r="F1293">
        <f>IF($A1293="","",MOD(ROW(),34))</f>
      </c>
      <c r="G1293">
        <f>IF($A1293="",NA(),IF($C1293="Action",$B1293,NA()))</f>
      </c>
      <c r="H1293">
        <f>IF($A1293="",NA(),IF($C1293="Action",1+$F1293*0.023,NA()))</f>
      </c>
      <c r="I1293">
        <f>IF($A1293="",NA(),IF($C1293="Strategy",$B1293,NA()))</f>
      </c>
      <c r="J1293">
        <f>IF($A1293="",NA(),IF($C1293="Strategy",2+$F1293*0.023,NA()))</f>
      </c>
      <c r="K1293">
        <f>IF($A1293="",NA(),IF($C1293="Deckbuilder",$B1293,NA()))</f>
      </c>
      <c r="L1293">
        <f>IF($A1293="",NA(),IF($C1293="Deckbuilder",3+$F1293*0.023,NA()))</f>
      </c>
      <c r="M1293">
        <f>IF($A1293="",NA(),IF($C1293="Traditional",$B1293,NA()))</f>
      </c>
      <c r="N1293">
        <f>IF($A1293="",NA(),IF($C1293="Traditional",4+$F1293*0.023,NA()))</f>
      </c>
      <c r="O1293">
        <f>IF($A1293="","",$D1293+ROW()/1000000)</f>
      </c>
      <c r="P1293" t="str">
        <f>IF(OR($A1293="",INDEX(games!$H:$H,ROW())=""),"",INDEX(games!$H:$H,ROW()))</f>
      </c>
      <c r="Q1293">
        <f>IF(OR($A1293="",$P1293&lt;&gt;"Yes"),"",$D1293+ROW()/1000000)</f>
      </c>
      <c r="T1293">
        <f>IF($Y1293="","",INDEX($B$2:$B$2000,$Y1293))</f>
      </c>
      <c r="U1293">
        <f>IF($Z1293="","",INDEX($B$2:$B$2000,$Z1293))</f>
      </c>
      <c r="V1293">
        <f>IF(OR($T1293="",$U1293=""),"",$U1293-$T1293)</f>
      </c>
      <c r="W1293" t="str">
        <f>IF(TRIM(INDEX(connections!$A:$A,ROW()))="","",TRIM(INDEX(connections!$A:$A,ROW())))</f>
      </c>
      <c r="X1293" t="str">
        <f>IF($W1293="","",TRIM(INDEX(connections!$B:$B,ROW())))</f>
      </c>
      <c r="Y1293">
        <f>IF($W1293="","",IFERROR(MATCH($W1293,$A$2:$A$2000,0),""))</f>
      </c>
      <c r="Z1293">
        <f>IF($X1293="","",IFERROR(MATCH($X1293,$A$2:$A$2000,0),""))</f>
      </c>
      <c r="AA1293" t="str">
        <f>IF($Y1293="","",INDEX($P$2:$P$2000,$Y1293))</f>
      </c>
      <c r="AB1293" t="str">
        <f>IF($Z1293="","",INDEX($P$2:$P$2000,$Z1293))</f>
      </c>
      <c r="AC1293">
        <f>IF(AND($AA1293="Yes",$AB1293="Yes"),1,"")</f>
      </c>
      <c r="AD1293">
        <f>IF(OR($Y1293="",$Z1293=""),"",IF(INDEX($C$2:$C$2000,$Y1293)=INDEX($C$2:$C$2000,$Z1293),0,1))</f>
      </c>
      <c r="AE1293">
        <f>IF($AC1293&lt;&gt;1,"",IF(AND(INDEX($AG$2:$AG$2000,$Y1293)=1,INDEX($AG$2:$AG$2000,$Z1293)=1),1,""))</f>
      </c>
      <c r="AG1293">
        <f>IF($A1293="","",COUNTIFS($W$2:$W$2500,$A1293,$AB$2:$AB$2500,"Yes")+COUNTIFS($X$2:$X$2500,$A1293,$AA$2:$AA$2500,"Yes"))</f>
      </c>
      <c r="AH1293" t="str">
        <f>IF(OR($P1293&lt;&gt;"Yes",N($AG1293)=0),"",IF(AND($AG1293=1,COUNTIFS($W$2:$W$2500,$A1293,$AE$2:$AE$2500,1)+COUNTIFS($X$2:$X$2500,$A1293,$AE$2:$AE$2500,1)&gt;0),"","Yes"))</f>
      </c>
      <c r="AI1293">
        <f>IF($AH1293="Yes",$AG1293,"")</f>
      </c>
      <c r="AJ1293">
        <f>IF($AI1293="","",$AI1293+ROW()/1000000)</f>
      </c>
      <c r="AK1293">
        <f>IF(OR($A1293="",$P1293="Yes",N($AG1293)=0),"",$AG1293+ROW()/1000000)</f>
      </c>
      <c r="AL1293" t="str">
        <f>IF($A1293="","",INDEX(games!$J:$J,ROW())&amp;"")</f>
      </c>
      <c r="AM1293">
        <f>IF($A1293="","",SUMPRODUCT($AO1293:$BD1293,'Map Analysis'!$AP$2^{0,1,2,3,4,5,6,7,8,9,10,11,12,13,14,15}))</f>
      </c>
      <c r="AN1293">
        <f>IF($A1293="","",$AM1293+ROW()/10000000)</f>
      </c>
      <c r="AO1293">
        <f>IF($A1293="","",COUNTIF($W$2:$W$2500,$A1293))</f>
      </c>
      <c r="AP1293">
        <f>IF($A1293="","",SUMIFS($BF$2:$BF$2500,$W$2:$W$2500,$A1293))</f>
      </c>
      <c r="AQ1293">
        <f>IF($A1293="","",SUMIFS($BG$2:$BG$2500,$W$2:$W$2500,$A1293))</f>
      </c>
      <c r="AR1293">
        <f>IF($A1293="","",SUMIFS($BH$2:$BH$2500,$W$2:$W$2500,$A1293))</f>
      </c>
      <c r="AS1293">
        <f>IF($A1293="","",SUMIFS($BI$2:$BI$2500,$W$2:$W$2500,$A1293))</f>
      </c>
      <c r="AT1293">
        <f>IF($A1293="","",SUMIFS($BJ$2:$BJ$2500,$W$2:$W$2500,$A1293))</f>
      </c>
      <c r="AU1293">
        <f>IF($A1293="","",SUMIFS($BK$2:$BK$2500,$W$2:$W$2500,$A1293))</f>
      </c>
      <c r="AV1293">
        <f>IF($A1293="","",SUMIFS($BL$2:$BL$2500,$W$2:$W$2500,$A1293))</f>
      </c>
      <c r="AW1293">
        <f>IF($A1293="","",SUMIFS($BM$2:$BM$2500,$W$2:$W$2500,$A1293))</f>
      </c>
      <c r="AX1293">
        <f>IF($A1293="","",SUMIFS($BN$2:$BN$2500,$W$2:$W$2500,$A1293))</f>
      </c>
      <c r="AY1293">
        <f>IF($A1293="","",SUMIFS($BO$2:$BO$2500,$W$2:$W$2500,$A1293))</f>
      </c>
      <c r="AZ1293">
        <f>IF($A1293="","",SUMIFS($BP$2:$BP$2500,$W$2:$W$2500,$A1293))</f>
      </c>
      <c r="BA1293">
        <f>IF($A1293="","",SUMIFS($BQ$2:$BQ$2500,$W$2:$W$2500,$A1293))</f>
      </c>
      <c r="BB1293">
        <f>IF($A1293="","",SUMIFS($BR$2:$BR$2500,$W$2:$W$2500,$A1293))</f>
      </c>
      <c r="BC1293">
        <f>IF($A1293="","",SUMIFS($BS$2:$BS$2500,$W$2:$W$2500,$A1293))</f>
      </c>
      <c r="BD1293">
        <f>IF($A1293="","",SUMIFS($BT$2:$BT$2500,$W$2:$W$2500,$A1293))</f>
      </c>
      <c r="BF1293">
        <f>IF($Z1293="","",INDEX($AO$2:$AO$2000,$Z1293))</f>
      </c>
      <c r="BG1293">
        <f>IF($Z1293="","",INDEX($AP$2:$AP$2000,$Z1293))</f>
      </c>
      <c r="BH1293">
        <f>IF($Z1293="","",INDEX($AQ$2:$AQ$2000,$Z1293))</f>
      </c>
      <c r="BI1293">
        <f>IF($Z1293="","",INDEX($AR$2:$AR$2000,$Z1293))</f>
      </c>
      <c r="BJ1293">
        <f>IF($Z1293="","",INDEX($AS$2:$AS$2000,$Z1293))</f>
      </c>
      <c r="BK1293">
        <f>IF($Z1293="","",INDEX($AT$2:$AT$2000,$Z1293))</f>
      </c>
      <c r="BL1293">
        <f>IF($Z1293="","",INDEX($AU$2:$AU$2000,$Z1293))</f>
      </c>
      <c r="BM1293">
        <f>IF($Z1293="","",INDEX($AV$2:$AV$2000,$Z1293))</f>
      </c>
      <c r="BN1293">
        <f>IF($Z1293="","",INDEX($AW$2:$AW$2000,$Z1293))</f>
      </c>
      <c r="BO1293">
        <f>IF($Z1293="","",INDEX($AX$2:$AX$2000,$Z1293))</f>
      </c>
      <c r="BP1293">
        <f>IF($Z1293="","",INDEX($AY$2:$AY$2000,$Z1293))</f>
      </c>
      <c r="BQ1293">
        <f>IF($Z1293="","",INDEX($AZ$2:$AZ$2000,$Z1293))</f>
      </c>
      <c r="BR1293">
        <f>IF($Z1293="","",INDEX($BA$2:$BA$2000,$Z1293))</f>
      </c>
      <c r="BS1293">
        <f>IF($Z1293="","",INDEX($BB$2:$BB$2000,$Z1293))</f>
      </c>
      <c r="BT1293">
        <f>IF($Z1293="","",INDEX($BC$2:$BC$2000,$Z1293))</f>
      </c>
      <c r="BV1293">
        <f>IF(OR($A1293="",$P1293&lt;&gt;"Yes",$AH1293="Yes"),"",1+N($AG1293))</f>
      </c>
      <c r="BW1293">
        <f>IF($A1293="","",COUNTIFS($W$2:$W$2500,$A1293,$BZ$2:$BZ$2500,"Yes")+COUNTIFS($X$2:$X$2500,$A1293,$BY$2:$BY$2500,"Yes"))</f>
      </c>
      <c r="BX1293">
        <f>IF(OR($A1293="",$P1293="Yes"),"",IF(N($BW1293)=0,0,1+SUMIFS($CB$2:$CB$2500,$W$2:$W$2500,$A1293)+SUMIFS($CA$2:$CA$2500,$X$2:$X$2500,$A1293)))</f>
      </c>
      <c r="BY1293" t="str">
        <f>IF($Y1293="","",INDEX($AH$2:$AH$2000,$Y1293)&amp;"")</f>
      </c>
      <c r="BZ1293" t="str">
        <f>IF($Z1293="","",INDEX($AH$2:$AH$2000,$Z1293)&amp;"")</f>
      </c>
      <c r="CA1293">
        <f>IF($Y1293="","",INDEX($BV$2:$BV$2000,$Y1293))</f>
      </c>
      <c r="CB1293">
        <f>IF($Z1293="","",INDEX($BV$2:$BV$2000,$Z1293))</f>
      </c>
    </row>
    <row r="1294">
      <c r="A1294" t="str">
        <f>IF(TRIM(INDEX(games!$A:$A,ROW()))="","",TRIM(INDEX(games!$A:$A,ROW())))</f>
      </c>
      <c r="B1294">
        <f>IF(OR($A1294="",INDEX(games!$B:$B,ROW())=""),"",INDEX(games!$B:$B,ROW()))</f>
      </c>
      <c r="C1294" t="str">
        <f>IF(OR($A1294="",INDEX(games!$C:$C,ROW())=""),"",INDEX(games!$C:$C,ROW()))</f>
      </c>
      <c r="D1294">
        <f>IF($A1294="","",COUNTIF($W$2:$W$2500,$A1294)+COUNTIF($X$2:$X$2500,$A1294))</f>
      </c>
      <c r="E1294">
        <f>IF($A1294="","",IFERROR(MATCH($C1294,$R$2:$R$5,0),0))</f>
      </c>
      <c r="F1294">
        <f>IF($A1294="","",MOD(ROW(),34))</f>
      </c>
      <c r="G1294">
        <f>IF($A1294="",NA(),IF($C1294="Action",$B1294,NA()))</f>
      </c>
      <c r="H1294">
        <f>IF($A1294="",NA(),IF($C1294="Action",1+$F1294*0.023,NA()))</f>
      </c>
      <c r="I1294">
        <f>IF($A1294="",NA(),IF($C1294="Strategy",$B1294,NA()))</f>
      </c>
      <c r="J1294">
        <f>IF($A1294="",NA(),IF($C1294="Strategy",2+$F1294*0.023,NA()))</f>
      </c>
      <c r="K1294">
        <f>IF($A1294="",NA(),IF($C1294="Deckbuilder",$B1294,NA()))</f>
      </c>
      <c r="L1294">
        <f>IF($A1294="",NA(),IF($C1294="Deckbuilder",3+$F1294*0.023,NA()))</f>
      </c>
      <c r="M1294">
        <f>IF($A1294="",NA(),IF($C1294="Traditional",$B1294,NA()))</f>
      </c>
      <c r="N1294">
        <f>IF($A1294="",NA(),IF($C1294="Traditional",4+$F1294*0.023,NA()))</f>
      </c>
      <c r="O1294">
        <f>IF($A1294="","",$D1294+ROW()/1000000)</f>
      </c>
      <c r="P1294" t="str">
        <f>IF(OR($A1294="",INDEX(games!$H:$H,ROW())=""),"",INDEX(games!$H:$H,ROW()))</f>
      </c>
      <c r="Q1294">
        <f>IF(OR($A1294="",$P1294&lt;&gt;"Yes"),"",$D1294+ROW()/1000000)</f>
      </c>
      <c r="T1294">
        <f>IF($Y1294="","",INDEX($B$2:$B$2000,$Y1294))</f>
      </c>
      <c r="U1294">
        <f>IF($Z1294="","",INDEX($B$2:$B$2000,$Z1294))</f>
      </c>
      <c r="V1294">
        <f>IF(OR($T1294="",$U1294=""),"",$U1294-$T1294)</f>
      </c>
      <c r="W1294" t="str">
        <f>IF(TRIM(INDEX(connections!$A:$A,ROW()))="","",TRIM(INDEX(connections!$A:$A,ROW())))</f>
      </c>
      <c r="X1294" t="str">
        <f>IF($W1294="","",TRIM(INDEX(connections!$B:$B,ROW())))</f>
      </c>
      <c r="Y1294">
        <f>IF($W1294="","",IFERROR(MATCH($W1294,$A$2:$A$2000,0),""))</f>
      </c>
      <c r="Z1294">
        <f>IF($X1294="","",IFERROR(MATCH($X1294,$A$2:$A$2000,0),""))</f>
      </c>
      <c r="AA1294" t="str">
        <f>IF($Y1294="","",INDEX($P$2:$P$2000,$Y1294))</f>
      </c>
      <c r="AB1294" t="str">
        <f>IF($Z1294="","",INDEX($P$2:$P$2000,$Z1294))</f>
      </c>
      <c r="AC1294">
        <f>IF(AND($AA1294="Yes",$AB1294="Yes"),1,"")</f>
      </c>
      <c r="AD1294">
        <f>IF(OR($Y1294="",$Z1294=""),"",IF(INDEX($C$2:$C$2000,$Y1294)=INDEX($C$2:$C$2000,$Z1294),0,1))</f>
      </c>
      <c r="AE1294">
        <f>IF($AC1294&lt;&gt;1,"",IF(AND(INDEX($AG$2:$AG$2000,$Y1294)=1,INDEX($AG$2:$AG$2000,$Z1294)=1),1,""))</f>
      </c>
      <c r="AG1294">
        <f>IF($A1294="","",COUNTIFS($W$2:$W$2500,$A1294,$AB$2:$AB$2500,"Yes")+COUNTIFS($X$2:$X$2500,$A1294,$AA$2:$AA$2500,"Yes"))</f>
      </c>
      <c r="AH1294" t="str">
        <f>IF(OR($P1294&lt;&gt;"Yes",N($AG1294)=0),"",IF(AND($AG1294=1,COUNTIFS($W$2:$W$2500,$A1294,$AE$2:$AE$2500,1)+COUNTIFS($X$2:$X$2500,$A1294,$AE$2:$AE$2500,1)&gt;0),"","Yes"))</f>
      </c>
      <c r="AI1294">
        <f>IF($AH1294="Yes",$AG1294,"")</f>
      </c>
      <c r="AJ1294">
        <f>IF($AI1294="","",$AI1294+ROW()/1000000)</f>
      </c>
      <c r="AK1294">
        <f>IF(OR($A1294="",$P1294="Yes",N($AG1294)=0),"",$AG1294+ROW()/1000000)</f>
      </c>
      <c r="AL1294" t="str">
        <f>IF($A1294="","",INDEX(games!$J:$J,ROW())&amp;"")</f>
      </c>
      <c r="AM1294">
        <f>IF($A1294="","",SUMPRODUCT($AO1294:$BD1294,'Map Analysis'!$AP$2^{0,1,2,3,4,5,6,7,8,9,10,11,12,13,14,15}))</f>
      </c>
      <c r="AN1294">
        <f>IF($A1294="","",$AM1294+ROW()/10000000)</f>
      </c>
      <c r="AO1294">
        <f>IF($A1294="","",COUNTIF($W$2:$W$2500,$A1294))</f>
      </c>
      <c r="AP1294">
        <f>IF($A1294="","",SUMIFS($BF$2:$BF$2500,$W$2:$W$2500,$A1294))</f>
      </c>
      <c r="AQ1294">
        <f>IF($A1294="","",SUMIFS($BG$2:$BG$2500,$W$2:$W$2500,$A1294))</f>
      </c>
      <c r="AR1294">
        <f>IF($A1294="","",SUMIFS($BH$2:$BH$2500,$W$2:$W$2500,$A1294))</f>
      </c>
      <c r="AS1294">
        <f>IF($A1294="","",SUMIFS($BI$2:$BI$2500,$W$2:$W$2500,$A1294))</f>
      </c>
      <c r="AT1294">
        <f>IF($A1294="","",SUMIFS($BJ$2:$BJ$2500,$W$2:$W$2500,$A1294))</f>
      </c>
      <c r="AU1294">
        <f>IF($A1294="","",SUMIFS($BK$2:$BK$2500,$W$2:$W$2500,$A1294))</f>
      </c>
      <c r="AV1294">
        <f>IF($A1294="","",SUMIFS($BL$2:$BL$2500,$W$2:$W$2500,$A1294))</f>
      </c>
      <c r="AW1294">
        <f>IF($A1294="","",SUMIFS($BM$2:$BM$2500,$W$2:$W$2500,$A1294))</f>
      </c>
      <c r="AX1294">
        <f>IF($A1294="","",SUMIFS($BN$2:$BN$2500,$W$2:$W$2500,$A1294))</f>
      </c>
      <c r="AY1294">
        <f>IF($A1294="","",SUMIFS($BO$2:$BO$2500,$W$2:$W$2500,$A1294))</f>
      </c>
      <c r="AZ1294">
        <f>IF($A1294="","",SUMIFS($BP$2:$BP$2500,$W$2:$W$2500,$A1294))</f>
      </c>
      <c r="BA1294">
        <f>IF($A1294="","",SUMIFS($BQ$2:$BQ$2500,$W$2:$W$2500,$A1294))</f>
      </c>
      <c r="BB1294">
        <f>IF($A1294="","",SUMIFS($BR$2:$BR$2500,$W$2:$W$2500,$A1294))</f>
      </c>
      <c r="BC1294">
        <f>IF($A1294="","",SUMIFS($BS$2:$BS$2500,$W$2:$W$2500,$A1294))</f>
      </c>
      <c r="BD1294">
        <f>IF($A1294="","",SUMIFS($BT$2:$BT$2500,$W$2:$W$2500,$A1294))</f>
      </c>
      <c r="BF1294">
        <f>IF($Z1294="","",INDEX($AO$2:$AO$2000,$Z1294))</f>
      </c>
      <c r="BG1294">
        <f>IF($Z1294="","",INDEX($AP$2:$AP$2000,$Z1294))</f>
      </c>
      <c r="BH1294">
        <f>IF($Z1294="","",INDEX($AQ$2:$AQ$2000,$Z1294))</f>
      </c>
      <c r="BI1294">
        <f>IF($Z1294="","",INDEX($AR$2:$AR$2000,$Z1294))</f>
      </c>
      <c r="BJ1294">
        <f>IF($Z1294="","",INDEX($AS$2:$AS$2000,$Z1294))</f>
      </c>
      <c r="BK1294">
        <f>IF($Z1294="","",INDEX($AT$2:$AT$2000,$Z1294))</f>
      </c>
      <c r="BL1294">
        <f>IF($Z1294="","",INDEX($AU$2:$AU$2000,$Z1294))</f>
      </c>
      <c r="BM1294">
        <f>IF($Z1294="","",INDEX($AV$2:$AV$2000,$Z1294))</f>
      </c>
      <c r="BN1294">
        <f>IF($Z1294="","",INDEX($AW$2:$AW$2000,$Z1294))</f>
      </c>
      <c r="BO1294">
        <f>IF($Z1294="","",INDEX($AX$2:$AX$2000,$Z1294))</f>
      </c>
      <c r="BP1294">
        <f>IF($Z1294="","",INDEX($AY$2:$AY$2000,$Z1294))</f>
      </c>
      <c r="BQ1294">
        <f>IF($Z1294="","",INDEX($AZ$2:$AZ$2000,$Z1294))</f>
      </c>
      <c r="BR1294">
        <f>IF($Z1294="","",INDEX($BA$2:$BA$2000,$Z1294))</f>
      </c>
      <c r="BS1294">
        <f>IF($Z1294="","",INDEX($BB$2:$BB$2000,$Z1294))</f>
      </c>
      <c r="BT1294">
        <f>IF($Z1294="","",INDEX($BC$2:$BC$2000,$Z1294))</f>
      </c>
      <c r="BV1294">
        <f>IF(OR($A1294="",$P1294&lt;&gt;"Yes",$AH1294="Yes"),"",1+N($AG1294))</f>
      </c>
      <c r="BW1294">
        <f>IF($A1294="","",COUNTIFS($W$2:$W$2500,$A1294,$BZ$2:$BZ$2500,"Yes")+COUNTIFS($X$2:$X$2500,$A1294,$BY$2:$BY$2500,"Yes"))</f>
      </c>
      <c r="BX1294">
        <f>IF(OR($A1294="",$P1294="Yes"),"",IF(N($BW1294)=0,0,1+SUMIFS($CB$2:$CB$2500,$W$2:$W$2500,$A1294)+SUMIFS($CA$2:$CA$2500,$X$2:$X$2500,$A1294)))</f>
      </c>
      <c r="BY1294" t="str">
        <f>IF($Y1294="","",INDEX($AH$2:$AH$2000,$Y1294)&amp;"")</f>
      </c>
      <c r="BZ1294" t="str">
        <f>IF($Z1294="","",INDEX($AH$2:$AH$2000,$Z1294)&amp;"")</f>
      </c>
      <c r="CA1294">
        <f>IF($Y1294="","",INDEX($BV$2:$BV$2000,$Y1294))</f>
      </c>
      <c r="CB1294">
        <f>IF($Z1294="","",INDEX($BV$2:$BV$2000,$Z1294))</f>
      </c>
    </row>
    <row r="1295">
      <c r="A1295" t="str">
        <f>IF(TRIM(INDEX(games!$A:$A,ROW()))="","",TRIM(INDEX(games!$A:$A,ROW())))</f>
      </c>
      <c r="B1295">
        <f>IF(OR($A1295="",INDEX(games!$B:$B,ROW())=""),"",INDEX(games!$B:$B,ROW()))</f>
      </c>
      <c r="C1295" t="str">
        <f>IF(OR($A1295="",INDEX(games!$C:$C,ROW())=""),"",INDEX(games!$C:$C,ROW()))</f>
      </c>
      <c r="D1295">
        <f>IF($A1295="","",COUNTIF($W$2:$W$2500,$A1295)+COUNTIF($X$2:$X$2500,$A1295))</f>
      </c>
      <c r="E1295">
        <f>IF($A1295="","",IFERROR(MATCH($C1295,$R$2:$R$5,0),0))</f>
      </c>
      <c r="F1295">
        <f>IF($A1295="","",MOD(ROW(),34))</f>
      </c>
      <c r="G1295">
        <f>IF($A1295="",NA(),IF($C1295="Action",$B1295,NA()))</f>
      </c>
      <c r="H1295">
        <f>IF($A1295="",NA(),IF($C1295="Action",1+$F1295*0.023,NA()))</f>
      </c>
      <c r="I1295">
        <f>IF($A1295="",NA(),IF($C1295="Strategy",$B1295,NA()))</f>
      </c>
      <c r="J1295">
        <f>IF($A1295="",NA(),IF($C1295="Strategy",2+$F1295*0.023,NA()))</f>
      </c>
      <c r="K1295">
        <f>IF($A1295="",NA(),IF($C1295="Deckbuilder",$B1295,NA()))</f>
      </c>
      <c r="L1295">
        <f>IF($A1295="",NA(),IF($C1295="Deckbuilder",3+$F1295*0.023,NA()))</f>
      </c>
      <c r="M1295">
        <f>IF($A1295="",NA(),IF($C1295="Traditional",$B1295,NA()))</f>
      </c>
      <c r="N1295">
        <f>IF($A1295="",NA(),IF($C1295="Traditional",4+$F1295*0.023,NA()))</f>
      </c>
      <c r="O1295">
        <f>IF($A1295="","",$D1295+ROW()/1000000)</f>
      </c>
      <c r="P1295" t="str">
        <f>IF(OR($A1295="",INDEX(games!$H:$H,ROW())=""),"",INDEX(games!$H:$H,ROW()))</f>
      </c>
      <c r="Q1295">
        <f>IF(OR($A1295="",$P1295&lt;&gt;"Yes"),"",$D1295+ROW()/1000000)</f>
      </c>
      <c r="T1295">
        <f>IF($Y1295="","",INDEX($B$2:$B$2000,$Y1295))</f>
      </c>
      <c r="U1295">
        <f>IF($Z1295="","",INDEX($B$2:$B$2000,$Z1295))</f>
      </c>
      <c r="V1295">
        <f>IF(OR($T1295="",$U1295=""),"",$U1295-$T1295)</f>
      </c>
      <c r="W1295" t="str">
        <f>IF(TRIM(INDEX(connections!$A:$A,ROW()))="","",TRIM(INDEX(connections!$A:$A,ROW())))</f>
      </c>
      <c r="X1295" t="str">
        <f>IF($W1295="","",TRIM(INDEX(connections!$B:$B,ROW())))</f>
      </c>
      <c r="Y1295">
        <f>IF($W1295="","",IFERROR(MATCH($W1295,$A$2:$A$2000,0),""))</f>
      </c>
      <c r="Z1295">
        <f>IF($X1295="","",IFERROR(MATCH($X1295,$A$2:$A$2000,0),""))</f>
      </c>
      <c r="AA1295" t="str">
        <f>IF($Y1295="","",INDEX($P$2:$P$2000,$Y1295))</f>
      </c>
      <c r="AB1295" t="str">
        <f>IF($Z1295="","",INDEX($P$2:$P$2000,$Z1295))</f>
      </c>
      <c r="AC1295">
        <f>IF(AND($AA1295="Yes",$AB1295="Yes"),1,"")</f>
      </c>
      <c r="AD1295">
        <f>IF(OR($Y1295="",$Z1295=""),"",IF(INDEX($C$2:$C$2000,$Y1295)=INDEX($C$2:$C$2000,$Z1295),0,1))</f>
      </c>
      <c r="AE1295">
        <f>IF($AC1295&lt;&gt;1,"",IF(AND(INDEX($AG$2:$AG$2000,$Y1295)=1,INDEX($AG$2:$AG$2000,$Z1295)=1),1,""))</f>
      </c>
      <c r="AG1295">
        <f>IF($A1295="","",COUNTIFS($W$2:$W$2500,$A1295,$AB$2:$AB$2500,"Yes")+COUNTIFS($X$2:$X$2500,$A1295,$AA$2:$AA$2500,"Yes"))</f>
      </c>
      <c r="AH1295" t="str">
        <f>IF(OR($P1295&lt;&gt;"Yes",N($AG1295)=0),"",IF(AND($AG1295=1,COUNTIFS($W$2:$W$2500,$A1295,$AE$2:$AE$2500,1)+COUNTIFS($X$2:$X$2500,$A1295,$AE$2:$AE$2500,1)&gt;0),"","Yes"))</f>
      </c>
      <c r="AI1295">
        <f>IF($AH1295="Yes",$AG1295,"")</f>
      </c>
      <c r="AJ1295">
        <f>IF($AI1295="","",$AI1295+ROW()/1000000)</f>
      </c>
      <c r="AK1295">
        <f>IF(OR($A1295="",$P1295="Yes",N($AG1295)=0),"",$AG1295+ROW()/1000000)</f>
      </c>
      <c r="AL1295" t="str">
        <f>IF($A1295="","",INDEX(games!$J:$J,ROW())&amp;"")</f>
      </c>
      <c r="AM1295">
        <f>IF($A1295="","",SUMPRODUCT($AO1295:$BD1295,'Map Analysis'!$AP$2^{0,1,2,3,4,5,6,7,8,9,10,11,12,13,14,15}))</f>
      </c>
      <c r="AN1295">
        <f>IF($A1295="","",$AM1295+ROW()/10000000)</f>
      </c>
      <c r="AO1295">
        <f>IF($A1295="","",COUNTIF($W$2:$W$2500,$A1295))</f>
      </c>
      <c r="AP1295">
        <f>IF($A1295="","",SUMIFS($BF$2:$BF$2500,$W$2:$W$2500,$A1295))</f>
      </c>
      <c r="AQ1295">
        <f>IF($A1295="","",SUMIFS($BG$2:$BG$2500,$W$2:$W$2500,$A1295))</f>
      </c>
      <c r="AR1295">
        <f>IF($A1295="","",SUMIFS($BH$2:$BH$2500,$W$2:$W$2500,$A1295))</f>
      </c>
      <c r="AS1295">
        <f>IF($A1295="","",SUMIFS($BI$2:$BI$2500,$W$2:$W$2500,$A1295))</f>
      </c>
      <c r="AT1295">
        <f>IF($A1295="","",SUMIFS($BJ$2:$BJ$2500,$W$2:$W$2500,$A1295))</f>
      </c>
      <c r="AU1295">
        <f>IF($A1295="","",SUMIFS($BK$2:$BK$2500,$W$2:$W$2500,$A1295))</f>
      </c>
      <c r="AV1295">
        <f>IF($A1295="","",SUMIFS($BL$2:$BL$2500,$W$2:$W$2500,$A1295))</f>
      </c>
      <c r="AW1295">
        <f>IF($A1295="","",SUMIFS($BM$2:$BM$2500,$W$2:$W$2500,$A1295))</f>
      </c>
      <c r="AX1295">
        <f>IF($A1295="","",SUMIFS($BN$2:$BN$2500,$W$2:$W$2500,$A1295))</f>
      </c>
      <c r="AY1295">
        <f>IF($A1295="","",SUMIFS($BO$2:$BO$2500,$W$2:$W$2500,$A1295))</f>
      </c>
      <c r="AZ1295">
        <f>IF($A1295="","",SUMIFS($BP$2:$BP$2500,$W$2:$W$2500,$A1295))</f>
      </c>
      <c r="BA1295">
        <f>IF($A1295="","",SUMIFS($BQ$2:$BQ$2500,$W$2:$W$2500,$A1295))</f>
      </c>
      <c r="BB1295">
        <f>IF($A1295="","",SUMIFS($BR$2:$BR$2500,$W$2:$W$2500,$A1295))</f>
      </c>
      <c r="BC1295">
        <f>IF($A1295="","",SUMIFS($BS$2:$BS$2500,$W$2:$W$2500,$A1295))</f>
      </c>
      <c r="BD1295">
        <f>IF($A1295="","",SUMIFS($BT$2:$BT$2500,$W$2:$W$2500,$A1295))</f>
      </c>
      <c r="BF1295">
        <f>IF($Z1295="","",INDEX($AO$2:$AO$2000,$Z1295))</f>
      </c>
      <c r="BG1295">
        <f>IF($Z1295="","",INDEX($AP$2:$AP$2000,$Z1295))</f>
      </c>
      <c r="BH1295">
        <f>IF($Z1295="","",INDEX($AQ$2:$AQ$2000,$Z1295))</f>
      </c>
      <c r="BI1295">
        <f>IF($Z1295="","",INDEX($AR$2:$AR$2000,$Z1295))</f>
      </c>
      <c r="BJ1295">
        <f>IF($Z1295="","",INDEX($AS$2:$AS$2000,$Z1295))</f>
      </c>
      <c r="BK1295">
        <f>IF($Z1295="","",INDEX($AT$2:$AT$2000,$Z1295))</f>
      </c>
      <c r="BL1295">
        <f>IF($Z1295="","",INDEX($AU$2:$AU$2000,$Z1295))</f>
      </c>
      <c r="BM1295">
        <f>IF($Z1295="","",INDEX($AV$2:$AV$2000,$Z1295))</f>
      </c>
      <c r="BN1295">
        <f>IF($Z1295="","",INDEX($AW$2:$AW$2000,$Z1295))</f>
      </c>
      <c r="BO1295">
        <f>IF($Z1295="","",INDEX($AX$2:$AX$2000,$Z1295))</f>
      </c>
      <c r="BP1295">
        <f>IF($Z1295="","",INDEX($AY$2:$AY$2000,$Z1295))</f>
      </c>
      <c r="BQ1295">
        <f>IF($Z1295="","",INDEX($AZ$2:$AZ$2000,$Z1295))</f>
      </c>
      <c r="BR1295">
        <f>IF($Z1295="","",INDEX($BA$2:$BA$2000,$Z1295))</f>
      </c>
      <c r="BS1295">
        <f>IF($Z1295="","",INDEX($BB$2:$BB$2000,$Z1295))</f>
      </c>
      <c r="BT1295">
        <f>IF($Z1295="","",INDEX($BC$2:$BC$2000,$Z1295))</f>
      </c>
      <c r="BV1295">
        <f>IF(OR($A1295="",$P1295&lt;&gt;"Yes",$AH1295="Yes"),"",1+N($AG1295))</f>
      </c>
      <c r="BW1295">
        <f>IF($A1295="","",COUNTIFS($W$2:$W$2500,$A1295,$BZ$2:$BZ$2500,"Yes")+COUNTIFS($X$2:$X$2500,$A1295,$BY$2:$BY$2500,"Yes"))</f>
      </c>
      <c r="BX1295">
        <f>IF(OR($A1295="",$P1295="Yes"),"",IF(N($BW1295)=0,0,1+SUMIFS($CB$2:$CB$2500,$W$2:$W$2500,$A1295)+SUMIFS($CA$2:$CA$2500,$X$2:$X$2500,$A1295)))</f>
      </c>
      <c r="BY1295" t="str">
        <f>IF($Y1295="","",INDEX($AH$2:$AH$2000,$Y1295)&amp;"")</f>
      </c>
      <c r="BZ1295" t="str">
        <f>IF($Z1295="","",INDEX($AH$2:$AH$2000,$Z1295)&amp;"")</f>
      </c>
      <c r="CA1295">
        <f>IF($Y1295="","",INDEX($BV$2:$BV$2000,$Y1295))</f>
      </c>
      <c r="CB1295">
        <f>IF($Z1295="","",INDEX($BV$2:$BV$2000,$Z1295))</f>
      </c>
    </row>
    <row r="1296">
      <c r="A1296" t="str">
        <f>IF(TRIM(INDEX(games!$A:$A,ROW()))="","",TRIM(INDEX(games!$A:$A,ROW())))</f>
      </c>
      <c r="B1296">
        <f>IF(OR($A1296="",INDEX(games!$B:$B,ROW())=""),"",INDEX(games!$B:$B,ROW()))</f>
      </c>
      <c r="C1296" t="str">
        <f>IF(OR($A1296="",INDEX(games!$C:$C,ROW())=""),"",INDEX(games!$C:$C,ROW()))</f>
      </c>
      <c r="D1296">
        <f>IF($A1296="","",COUNTIF($W$2:$W$2500,$A1296)+COUNTIF($X$2:$X$2500,$A1296))</f>
      </c>
      <c r="E1296">
        <f>IF($A1296="","",IFERROR(MATCH($C1296,$R$2:$R$5,0),0))</f>
      </c>
      <c r="F1296">
        <f>IF($A1296="","",MOD(ROW(),34))</f>
      </c>
      <c r="G1296">
        <f>IF($A1296="",NA(),IF($C1296="Action",$B1296,NA()))</f>
      </c>
      <c r="H1296">
        <f>IF($A1296="",NA(),IF($C1296="Action",1+$F1296*0.023,NA()))</f>
      </c>
      <c r="I1296">
        <f>IF($A1296="",NA(),IF($C1296="Strategy",$B1296,NA()))</f>
      </c>
      <c r="J1296">
        <f>IF($A1296="",NA(),IF($C1296="Strategy",2+$F1296*0.023,NA()))</f>
      </c>
      <c r="K1296">
        <f>IF($A1296="",NA(),IF($C1296="Deckbuilder",$B1296,NA()))</f>
      </c>
      <c r="L1296">
        <f>IF($A1296="",NA(),IF($C1296="Deckbuilder",3+$F1296*0.023,NA()))</f>
      </c>
      <c r="M1296">
        <f>IF($A1296="",NA(),IF($C1296="Traditional",$B1296,NA()))</f>
      </c>
      <c r="N1296">
        <f>IF($A1296="",NA(),IF($C1296="Traditional",4+$F1296*0.023,NA()))</f>
      </c>
      <c r="O1296">
        <f>IF($A1296="","",$D1296+ROW()/1000000)</f>
      </c>
      <c r="P1296" t="str">
        <f>IF(OR($A1296="",INDEX(games!$H:$H,ROW())=""),"",INDEX(games!$H:$H,ROW()))</f>
      </c>
      <c r="Q1296">
        <f>IF(OR($A1296="",$P1296&lt;&gt;"Yes"),"",$D1296+ROW()/1000000)</f>
      </c>
      <c r="T1296">
        <f>IF($Y1296="","",INDEX($B$2:$B$2000,$Y1296))</f>
      </c>
      <c r="U1296">
        <f>IF($Z1296="","",INDEX($B$2:$B$2000,$Z1296))</f>
      </c>
      <c r="V1296">
        <f>IF(OR($T1296="",$U1296=""),"",$U1296-$T1296)</f>
      </c>
      <c r="W1296" t="str">
        <f>IF(TRIM(INDEX(connections!$A:$A,ROW()))="","",TRIM(INDEX(connections!$A:$A,ROW())))</f>
      </c>
      <c r="X1296" t="str">
        <f>IF($W1296="","",TRIM(INDEX(connections!$B:$B,ROW())))</f>
      </c>
      <c r="Y1296">
        <f>IF($W1296="","",IFERROR(MATCH($W1296,$A$2:$A$2000,0),""))</f>
      </c>
      <c r="Z1296">
        <f>IF($X1296="","",IFERROR(MATCH($X1296,$A$2:$A$2000,0),""))</f>
      </c>
      <c r="AA1296" t="str">
        <f>IF($Y1296="","",INDEX($P$2:$P$2000,$Y1296))</f>
      </c>
      <c r="AB1296" t="str">
        <f>IF($Z1296="","",INDEX($P$2:$P$2000,$Z1296))</f>
      </c>
      <c r="AC1296">
        <f>IF(AND($AA1296="Yes",$AB1296="Yes"),1,"")</f>
      </c>
      <c r="AD1296">
        <f>IF(OR($Y1296="",$Z1296=""),"",IF(INDEX($C$2:$C$2000,$Y1296)=INDEX($C$2:$C$2000,$Z1296),0,1))</f>
      </c>
      <c r="AE1296">
        <f>IF($AC1296&lt;&gt;1,"",IF(AND(INDEX($AG$2:$AG$2000,$Y1296)=1,INDEX($AG$2:$AG$2000,$Z1296)=1),1,""))</f>
      </c>
      <c r="AG1296">
        <f>IF($A1296="","",COUNTIFS($W$2:$W$2500,$A1296,$AB$2:$AB$2500,"Yes")+COUNTIFS($X$2:$X$2500,$A1296,$AA$2:$AA$2500,"Yes"))</f>
      </c>
      <c r="AH1296" t="str">
        <f>IF(OR($P1296&lt;&gt;"Yes",N($AG1296)=0),"",IF(AND($AG1296=1,COUNTIFS($W$2:$W$2500,$A1296,$AE$2:$AE$2500,1)+COUNTIFS($X$2:$X$2500,$A1296,$AE$2:$AE$2500,1)&gt;0),"","Yes"))</f>
      </c>
      <c r="AI1296">
        <f>IF($AH1296="Yes",$AG1296,"")</f>
      </c>
      <c r="AJ1296">
        <f>IF($AI1296="","",$AI1296+ROW()/1000000)</f>
      </c>
      <c r="AK1296">
        <f>IF(OR($A1296="",$P1296="Yes",N($AG1296)=0),"",$AG1296+ROW()/1000000)</f>
      </c>
      <c r="AL1296" t="str">
        <f>IF($A1296="","",INDEX(games!$J:$J,ROW())&amp;"")</f>
      </c>
      <c r="AM1296">
        <f>IF($A1296="","",SUMPRODUCT($AO1296:$BD1296,'Map Analysis'!$AP$2^{0,1,2,3,4,5,6,7,8,9,10,11,12,13,14,15}))</f>
      </c>
      <c r="AN1296">
        <f>IF($A1296="","",$AM1296+ROW()/10000000)</f>
      </c>
      <c r="AO1296">
        <f>IF($A1296="","",COUNTIF($W$2:$W$2500,$A1296))</f>
      </c>
      <c r="AP1296">
        <f>IF($A1296="","",SUMIFS($BF$2:$BF$2500,$W$2:$W$2500,$A1296))</f>
      </c>
      <c r="AQ1296">
        <f>IF($A1296="","",SUMIFS($BG$2:$BG$2500,$W$2:$W$2500,$A1296))</f>
      </c>
      <c r="AR1296">
        <f>IF($A1296="","",SUMIFS($BH$2:$BH$2500,$W$2:$W$2500,$A1296))</f>
      </c>
      <c r="AS1296">
        <f>IF($A1296="","",SUMIFS($BI$2:$BI$2500,$W$2:$W$2500,$A1296))</f>
      </c>
      <c r="AT1296">
        <f>IF($A1296="","",SUMIFS($BJ$2:$BJ$2500,$W$2:$W$2500,$A1296))</f>
      </c>
      <c r="AU1296">
        <f>IF($A1296="","",SUMIFS($BK$2:$BK$2500,$W$2:$W$2500,$A1296))</f>
      </c>
      <c r="AV1296">
        <f>IF($A1296="","",SUMIFS($BL$2:$BL$2500,$W$2:$W$2500,$A1296))</f>
      </c>
      <c r="AW1296">
        <f>IF($A1296="","",SUMIFS($BM$2:$BM$2500,$W$2:$W$2500,$A1296))</f>
      </c>
      <c r="AX1296">
        <f>IF($A1296="","",SUMIFS($BN$2:$BN$2500,$W$2:$W$2500,$A1296))</f>
      </c>
      <c r="AY1296">
        <f>IF($A1296="","",SUMIFS($BO$2:$BO$2500,$W$2:$W$2500,$A1296))</f>
      </c>
      <c r="AZ1296">
        <f>IF($A1296="","",SUMIFS($BP$2:$BP$2500,$W$2:$W$2500,$A1296))</f>
      </c>
      <c r="BA1296">
        <f>IF($A1296="","",SUMIFS($BQ$2:$BQ$2500,$W$2:$W$2500,$A1296))</f>
      </c>
      <c r="BB1296">
        <f>IF($A1296="","",SUMIFS($BR$2:$BR$2500,$W$2:$W$2500,$A1296))</f>
      </c>
      <c r="BC1296">
        <f>IF($A1296="","",SUMIFS($BS$2:$BS$2500,$W$2:$W$2500,$A1296))</f>
      </c>
      <c r="BD1296">
        <f>IF($A1296="","",SUMIFS($BT$2:$BT$2500,$W$2:$W$2500,$A1296))</f>
      </c>
      <c r="BF1296">
        <f>IF($Z1296="","",INDEX($AO$2:$AO$2000,$Z1296))</f>
      </c>
      <c r="BG1296">
        <f>IF($Z1296="","",INDEX($AP$2:$AP$2000,$Z1296))</f>
      </c>
      <c r="BH1296">
        <f>IF($Z1296="","",INDEX($AQ$2:$AQ$2000,$Z1296))</f>
      </c>
      <c r="BI1296">
        <f>IF($Z1296="","",INDEX($AR$2:$AR$2000,$Z1296))</f>
      </c>
      <c r="BJ1296">
        <f>IF($Z1296="","",INDEX($AS$2:$AS$2000,$Z1296))</f>
      </c>
      <c r="BK1296">
        <f>IF($Z1296="","",INDEX($AT$2:$AT$2000,$Z1296))</f>
      </c>
      <c r="BL1296">
        <f>IF($Z1296="","",INDEX($AU$2:$AU$2000,$Z1296))</f>
      </c>
      <c r="BM1296">
        <f>IF($Z1296="","",INDEX($AV$2:$AV$2000,$Z1296))</f>
      </c>
      <c r="BN1296">
        <f>IF($Z1296="","",INDEX($AW$2:$AW$2000,$Z1296))</f>
      </c>
      <c r="BO1296">
        <f>IF($Z1296="","",INDEX($AX$2:$AX$2000,$Z1296))</f>
      </c>
      <c r="BP1296">
        <f>IF($Z1296="","",INDEX($AY$2:$AY$2000,$Z1296))</f>
      </c>
      <c r="BQ1296">
        <f>IF($Z1296="","",INDEX($AZ$2:$AZ$2000,$Z1296))</f>
      </c>
      <c r="BR1296">
        <f>IF($Z1296="","",INDEX($BA$2:$BA$2000,$Z1296))</f>
      </c>
      <c r="BS1296">
        <f>IF($Z1296="","",INDEX($BB$2:$BB$2000,$Z1296))</f>
      </c>
      <c r="BT1296">
        <f>IF($Z1296="","",INDEX($BC$2:$BC$2000,$Z1296))</f>
      </c>
      <c r="BV1296">
        <f>IF(OR($A1296="",$P1296&lt;&gt;"Yes",$AH1296="Yes"),"",1+N($AG1296))</f>
      </c>
      <c r="BW1296">
        <f>IF($A1296="","",COUNTIFS($W$2:$W$2500,$A1296,$BZ$2:$BZ$2500,"Yes")+COUNTIFS($X$2:$X$2500,$A1296,$BY$2:$BY$2500,"Yes"))</f>
      </c>
      <c r="BX1296">
        <f>IF(OR($A1296="",$P1296="Yes"),"",IF(N($BW1296)=0,0,1+SUMIFS($CB$2:$CB$2500,$W$2:$W$2500,$A1296)+SUMIFS($CA$2:$CA$2500,$X$2:$X$2500,$A1296)))</f>
      </c>
      <c r="BY1296" t="str">
        <f>IF($Y1296="","",INDEX($AH$2:$AH$2000,$Y1296)&amp;"")</f>
      </c>
      <c r="BZ1296" t="str">
        <f>IF($Z1296="","",INDEX($AH$2:$AH$2000,$Z1296)&amp;"")</f>
      </c>
      <c r="CA1296">
        <f>IF($Y1296="","",INDEX($BV$2:$BV$2000,$Y1296))</f>
      </c>
      <c r="CB1296">
        <f>IF($Z1296="","",INDEX($BV$2:$BV$2000,$Z1296))</f>
      </c>
    </row>
    <row r="1297">
      <c r="A1297" t="str">
        <f>IF(TRIM(INDEX(games!$A:$A,ROW()))="","",TRIM(INDEX(games!$A:$A,ROW())))</f>
      </c>
      <c r="B1297">
        <f>IF(OR($A1297="",INDEX(games!$B:$B,ROW())=""),"",INDEX(games!$B:$B,ROW()))</f>
      </c>
      <c r="C1297" t="str">
        <f>IF(OR($A1297="",INDEX(games!$C:$C,ROW())=""),"",INDEX(games!$C:$C,ROW()))</f>
      </c>
      <c r="D1297">
        <f>IF($A1297="","",COUNTIF($W$2:$W$2500,$A1297)+COUNTIF($X$2:$X$2500,$A1297))</f>
      </c>
      <c r="E1297">
        <f>IF($A1297="","",IFERROR(MATCH($C1297,$R$2:$R$5,0),0))</f>
      </c>
      <c r="F1297">
        <f>IF($A1297="","",MOD(ROW(),34))</f>
      </c>
      <c r="G1297">
        <f>IF($A1297="",NA(),IF($C1297="Action",$B1297,NA()))</f>
      </c>
      <c r="H1297">
        <f>IF($A1297="",NA(),IF($C1297="Action",1+$F1297*0.023,NA()))</f>
      </c>
      <c r="I1297">
        <f>IF($A1297="",NA(),IF($C1297="Strategy",$B1297,NA()))</f>
      </c>
      <c r="J1297">
        <f>IF($A1297="",NA(),IF($C1297="Strategy",2+$F1297*0.023,NA()))</f>
      </c>
      <c r="K1297">
        <f>IF($A1297="",NA(),IF($C1297="Deckbuilder",$B1297,NA()))</f>
      </c>
      <c r="L1297">
        <f>IF($A1297="",NA(),IF($C1297="Deckbuilder",3+$F1297*0.023,NA()))</f>
      </c>
      <c r="M1297">
        <f>IF($A1297="",NA(),IF($C1297="Traditional",$B1297,NA()))</f>
      </c>
      <c r="N1297">
        <f>IF($A1297="",NA(),IF($C1297="Traditional",4+$F1297*0.023,NA()))</f>
      </c>
      <c r="O1297">
        <f>IF($A1297="","",$D1297+ROW()/1000000)</f>
      </c>
      <c r="P1297" t="str">
        <f>IF(OR($A1297="",INDEX(games!$H:$H,ROW())=""),"",INDEX(games!$H:$H,ROW()))</f>
      </c>
      <c r="Q1297">
        <f>IF(OR($A1297="",$P1297&lt;&gt;"Yes"),"",$D1297+ROW()/1000000)</f>
      </c>
      <c r="T1297">
        <f>IF($Y1297="","",INDEX($B$2:$B$2000,$Y1297))</f>
      </c>
      <c r="U1297">
        <f>IF($Z1297="","",INDEX($B$2:$B$2000,$Z1297))</f>
      </c>
      <c r="V1297">
        <f>IF(OR($T1297="",$U1297=""),"",$U1297-$T1297)</f>
      </c>
      <c r="W1297" t="str">
        <f>IF(TRIM(INDEX(connections!$A:$A,ROW()))="","",TRIM(INDEX(connections!$A:$A,ROW())))</f>
      </c>
      <c r="X1297" t="str">
        <f>IF($W1297="","",TRIM(INDEX(connections!$B:$B,ROW())))</f>
      </c>
      <c r="Y1297">
        <f>IF($W1297="","",IFERROR(MATCH($W1297,$A$2:$A$2000,0),""))</f>
      </c>
      <c r="Z1297">
        <f>IF($X1297="","",IFERROR(MATCH($X1297,$A$2:$A$2000,0),""))</f>
      </c>
      <c r="AA1297" t="str">
        <f>IF($Y1297="","",INDEX($P$2:$P$2000,$Y1297))</f>
      </c>
      <c r="AB1297" t="str">
        <f>IF($Z1297="","",INDEX($P$2:$P$2000,$Z1297))</f>
      </c>
      <c r="AC1297">
        <f>IF(AND($AA1297="Yes",$AB1297="Yes"),1,"")</f>
      </c>
      <c r="AD1297">
        <f>IF(OR($Y1297="",$Z1297=""),"",IF(INDEX($C$2:$C$2000,$Y1297)=INDEX($C$2:$C$2000,$Z1297),0,1))</f>
      </c>
      <c r="AE1297">
        <f>IF($AC1297&lt;&gt;1,"",IF(AND(INDEX($AG$2:$AG$2000,$Y1297)=1,INDEX($AG$2:$AG$2000,$Z1297)=1),1,""))</f>
      </c>
      <c r="AG1297">
        <f>IF($A1297="","",COUNTIFS($W$2:$W$2500,$A1297,$AB$2:$AB$2500,"Yes")+COUNTIFS($X$2:$X$2500,$A1297,$AA$2:$AA$2500,"Yes"))</f>
      </c>
      <c r="AH1297" t="str">
        <f>IF(OR($P1297&lt;&gt;"Yes",N($AG1297)=0),"",IF(AND($AG1297=1,COUNTIFS($W$2:$W$2500,$A1297,$AE$2:$AE$2500,1)+COUNTIFS($X$2:$X$2500,$A1297,$AE$2:$AE$2500,1)&gt;0),"","Yes"))</f>
      </c>
      <c r="AI1297">
        <f>IF($AH1297="Yes",$AG1297,"")</f>
      </c>
      <c r="AJ1297">
        <f>IF($AI1297="","",$AI1297+ROW()/1000000)</f>
      </c>
      <c r="AK1297">
        <f>IF(OR($A1297="",$P1297="Yes",N($AG1297)=0),"",$AG1297+ROW()/1000000)</f>
      </c>
      <c r="AL1297" t="str">
        <f>IF($A1297="","",INDEX(games!$J:$J,ROW())&amp;"")</f>
      </c>
      <c r="AM1297">
        <f>IF($A1297="","",SUMPRODUCT($AO1297:$BD1297,'Map Analysis'!$AP$2^{0,1,2,3,4,5,6,7,8,9,10,11,12,13,14,15}))</f>
      </c>
      <c r="AN1297">
        <f>IF($A1297="","",$AM1297+ROW()/10000000)</f>
      </c>
      <c r="AO1297">
        <f>IF($A1297="","",COUNTIF($W$2:$W$2500,$A1297))</f>
      </c>
      <c r="AP1297">
        <f>IF($A1297="","",SUMIFS($BF$2:$BF$2500,$W$2:$W$2500,$A1297))</f>
      </c>
      <c r="AQ1297">
        <f>IF($A1297="","",SUMIFS($BG$2:$BG$2500,$W$2:$W$2500,$A1297))</f>
      </c>
      <c r="AR1297">
        <f>IF($A1297="","",SUMIFS($BH$2:$BH$2500,$W$2:$W$2500,$A1297))</f>
      </c>
      <c r="AS1297">
        <f>IF($A1297="","",SUMIFS($BI$2:$BI$2500,$W$2:$W$2500,$A1297))</f>
      </c>
      <c r="AT1297">
        <f>IF($A1297="","",SUMIFS($BJ$2:$BJ$2500,$W$2:$W$2500,$A1297))</f>
      </c>
      <c r="AU1297">
        <f>IF($A1297="","",SUMIFS($BK$2:$BK$2500,$W$2:$W$2500,$A1297))</f>
      </c>
      <c r="AV1297">
        <f>IF($A1297="","",SUMIFS($BL$2:$BL$2500,$W$2:$W$2500,$A1297))</f>
      </c>
      <c r="AW1297">
        <f>IF($A1297="","",SUMIFS($BM$2:$BM$2500,$W$2:$W$2500,$A1297))</f>
      </c>
      <c r="AX1297">
        <f>IF($A1297="","",SUMIFS($BN$2:$BN$2500,$W$2:$W$2500,$A1297))</f>
      </c>
      <c r="AY1297">
        <f>IF($A1297="","",SUMIFS($BO$2:$BO$2500,$W$2:$W$2500,$A1297))</f>
      </c>
      <c r="AZ1297">
        <f>IF($A1297="","",SUMIFS($BP$2:$BP$2500,$W$2:$W$2500,$A1297))</f>
      </c>
      <c r="BA1297">
        <f>IF($A1297="","",SUMIFS($BQ$2:$BQ$2500,$W$2:$W$2500,$A1297))</f>
      </c>
      <c r="BB1297">
        <f>IF($A1297="","",SUMIFS($BR$2:$BR$2500,$W$2:$W$2500,$A1297))</f>
      </c>
      <c r="BC1297">
        <f>IF($A1297="","",SUMIFS($BS$2:$BS$2500,$W$2:$W$2500,$A1297))</f>
      </c>
      <c r="BD1297">
        <f>IF($A1297="","",SUMIFS($BT$2:$BT$2500,$W$2:$W$2500,$A1297))</f>
      </c>
      <c r="BF1297">
        <f>IF($Z1297="","",INDEX($AO$2:$AO$2000,$Z1297))</f>
      </c>
      <c r="BG1297">
        <f>IF($Z1297="","",INDEX($AP$2:$AP$2000,$Z1297))</f>
      </c>
      <c r="BH1297">
        <f>IF($Z1297="","",INDEX($AQ$2:$AQ$2000,$Z1297))</f>
      </c>
      <c r="BI1297">
        <f>IF($Z1297="","",INDEX($AR$2:$AR$2000,$Z1297))</f>
      </c>
      <c r="BJ1297">
        <f>IF($Z1297="","",INDEX($AS$2:$AS$2000,$Z1297))</f>
      </c>
      <c r="BK1297">
        <f>IF($Z1297="","",INDEX($AT$2:$AT$2000,$Z1297))</f>
      </c>
      <c r="BL1297">
        <f>IF($Z1297="","",INDEX($AU$2:$AU$2000,$Z1297))</f>
      </c>
      <c r="BM1297">
        <f>IF($Z1297="","",INDEX($AV$2:$AV$2000,$Z1297))</f>
      </c>
      <c r="BN1297">
        <f>IF($Z1297="","",INDEX($AW$2:$AW$2000,$Z1297))</f>
      </c>
      <c r="BO1297">
        <f>IF($Z1297="","",INDEX($AX$2:$AX$2000,$Z1297))</f>
      </c>
      <c r="BP1297">
        <f>IF($Z1297="","",INDEX($AY$2:$AY$2000,$Z1297))</f>
      </c>
      <c r="BQ1297">
        <f>IF($Z1297="","",INDEX($AZ$2:$AZ$2000,$Z1297))</f>
      </c>
      <c r="BR1297">
        <f>IF($Z1297="","",INDEX($BA$2:$BA$2000,$Z1297))</f>
      </c>
      <c r="BS1297">
        <f>IF($Z1297="","",INDEX($BB$2:$BB$2000,$Z1297))</f>
      </c>
      <c r="BT1297">
        <f>IF($Z1297="","",INDEX($BC$2:$BC$2000,$Z1297))</f>
      </c>
      <c r="BV1297">
        <f>IF(OR($A1297="",$P1297&lt;&gt;"Yes",$AH1297="Yes"),"",1+N($AG1297))</f>
      </c>
      <c r="BW1297">
        <f>IF($A1297="","",COUNTIFS($W$2:$W$2500,$A1297,$BZ$2:$BZ$2500,"Yes")+COUNTIFS($X$2:$X$2500,$A1297,$BY$2:$BY$2500,"Yes"))</f>
      </c>
      <c r="BX1297">
        <f>IF(OR($A1297="",$P1297="Yes"),"",IF(N($BW1297)=0,0,1+SUMIFS($CB$2:$CB$2500,$W$2:$W$2500,$A1297)+SUMIFS($CA$2:$CA$2500,$X$2:$X$2500,$A1297)))</f>
      </c>
      <c r="BY1297" t="str">
        <f>IF($Y1297="","",INDEX($AH$2:$AH$2000,$Y1297)&amp;"")</f>
      </c>
      <c r="BZ1297" t="str">
        <f>IF($Z1297="","",INDEX($AH$2:$AH$2000,$Z1297)&amp;"")</f>
      </c>
      <c r="CA1297">
        <f>IF($Y1297="","",INDEX($BV$2:$BV$2000,$Y1297))</f>
      </c>
      <c r="CB1297">
        <f>IF($Z1297="","",INDEX($BV$2:$BV$2000,$Z1297))</f>
      </c>
    </row>
    <row r="1298">
      <c r="A1298" t="str">
        <f>IF(TRIM(INDEX(games!$A:$A,ROW()))="","",TRIM(INDEX(games!$A:$A,ROW())))</f>
      </c>
      <c r="B1298">
        <f>IF(OR($A1298="",INDEX(games!$B:$B,ROW())=""),"",INDEX(games!$B:$B,ROW()))</f>
      </c>
      <c r="C1298" t="str">
        <f>IF(OR($A1298="",INDEX(games!$C:$C,ROW())=""),"",INDEX(games!$C:$C,ROW()))</f>
      </c>
      <c r="D1298">
        <f>IF($A1298="","",COUNTIF($W$2:$W$2500,$A1298)+COUNTIF($X$2:$X$2500,$A1298))</f>
      </c>
      <c r="E1298">
        <f>IF($A1298="","",IFERROR(MATCH($C1298,$R$2:$R$5,0),0))</f>
      </c>
      <c r="F1298">
        <f>IF($A1298="","",MOD(ROW(),34))</f>
      </c>
      <c r="G1298">
        <f>IF($A1298="",NA(),IF($C1298="Action",$B1298,NA()))</f>
      </c>
      <c r="H1298">
        <f>IF($A1298="",NA(),IF($C1298="Action",1+$F1298*0.023,NA()))</f>
      </c>
      <c r="I1298">
        <f>IF($A1298="",NA(),IF($C1298="Strategy",$B1298,NA()))</f>
      </c>
      <c r="J1298">
        <f>IF($A1298="",NA(),IF($C1298="Strategy",2+$F1298*0.023,NA()))</f>
      </c>
      <c r="K1298">
        <f>IF($A1298="",NA(),IF($C1298="Deckbuilder",$B1298,NA()))</f>
      </c>
      <c r="L1298">
        <f>IF($A1298="",NA(),IF($C1298="Deckbuilder",3+$F1298*0.023,NA()))</f>
      </c>
      <c r="M1298">
        <f>IF($A1298="",NA(),IF($C1298="Traditional",$B1298,NA()))</f>
      </c>
      <c r="N1298">
        <f>IF($A1298="",NA(),IF($C1298="Traditional",4+$F1298*0.023,NA()))</f>
      </c>
      <c r="O1298">
        <f>IF($A1298="","",$D1298+ROW()/1000000)</f>
      </c>
      <c r="P1298" t="str">
        <f>IF(OR($A1298="",INDEX(games!$H:$H,ROW())=""),"",INDEX(games!$H:$H,ROW()))</f>
      </c>
      <c r="Q1298">
        <f>IF(OR($A1298="",$P1298&lt;&gt;"Yes"),"",$D1298+ROW()/1000000)</f>
      </c>
      <c r="T1298">
        <f>IF($Y1298="","",INDEX($B$2:$B$2000,$Y1298))</f>
      </c>
      <c r="U1298">
        <f>IF($Z1298="","",INDEX($B$2:$B$2000,$Z1298))</f>
      </c>
      <c r="V1298">
        <f>IF(OR($T1298="",$U1298=""),"",$U1298-$T1298)</f>
      </c>
      <c r="W1298" t="str">
        <f>IF(TRIM(INDEX(connections!$A:$A,ROW()))="","",TRIM(INDEX(connections!$A:$A,ROW())))</f>
      </c>
      <c r="X1298" t="str">
        <f>IF($W1298="","",TRIM(INDEX(connections!$B:$B,ROW())))</f>
      </c>
      <c r="Y1298">
        <f>IF($W1298="","",IFERROR(MATCH($W1298,$A$2:$A$2000,0),""))</f>
      </c>
      <c r="Z1298">
        <f>IF($X1298="","",IFERROR(MATCH($X1298,$A$2:$A$2000,0),""))</f>
      </c>
      <c r="AA1298" t="str">
        <f>IF($Y1298="","",INDEX($P$2:$P$2000,$Y1298))</f>
      </c>
      <c r="AB1298" t="str">
        <f>IF($Z1298="","",INDEX($P$2:$P$2000,$Z1298))</f>
      </c>
      <c r="AC1298">
        <f>IF(AND($AA1298="Yes",$AB1298="Yes"),1,"")</f>
      </c>
      <c r="AD1298">
        <f>IF(OR($Y1298="",$Z1298=""),"",IF(INDEX($C$2:$C$2000,$Y1298)=INDEX($C$2:$C$2000,$Z1298),0,1))</f>
      </c>
      <c r="AE1298">
        <f>IF($AC1298&lt;&gt;1,"",IF(AND(INDEX($AG$2:$AG$2000,$Y1298)=1,INDEX($AG$2:$AG$2000,$Z1298)=1),1,""))</f>
      </c>
      <c r="AG1298">
        <f>IF($A1298="","",COUNTIFS($W$2:$W$2500,$A1298,$AB$2:$AB$2500,"Yes")+COUNTIFS($X$2:$X$2500,$A1298,$AA$2:$AA$2500,"Yes"))</f>
      </c>
      <c r="AH1298" t="str">
        <f>IF(OR($P1298&lt;&gt;"Yes",N($AG1298)=0),"",IF(AND($AG1298=1,COUNTIFS($W$2:$W$2500,$A1298,$AE$2:$AE$2500,1)+COUNTIFS($X$2:$X$2500,$A1298,$AE$2:$AE$2500,1)&gt;0),"","Yes"))</f>
      </c>
      <c r="AI1298">
        <f>IF($AH1298="Yes",$AG1298,"")</f>
      </c>
      <c r="AJ1298">
        <f>IF($AI1298="","",$AI1298+ROW()/1000000)</f>
      </c>
      <c r="AK1298">
        <f>IF(OR($A1298="",$P1298="Yes",N($AG1298)=0),"",$AG1298+ROW()/1000000)</f>
      </c>
      <c r="AL1298" t="str">
        <f>IF($A1298="","",INDEX(games!$J:$J,ROW())&amp;"")</f>
      </c>
      <c r="AM1298">
        <f>IF($A1298="","",SUMPRODUCT($AO1298:$BD1298,'Map Analysis'!$AP$2^{0,1,2,3,4,5,6,7,8,9,10,11,12,13,14,15}))</f>
      </c>
      <c r="AN1298">
        <f>IF($A1298="","",$AM1298+ROW()/10000000)</f>
      </c>
      <c r="AO1298">
        <f>IF($A1298="","",COUNTIF($W$2:$W$2500,$A1298))</f>
      </c>
      <c r="AP1298">
        <f>IF($A1298="","",SUMIFS($BF$2:$BF$2500,$W$2:$W$2500,$A1298))</f>
      </c>
      <c r="AQ1298">
        <f>IF($A1298="","",SUMIFS($BG$2:$BG$2500,$W$2:$W$2500,$A1298))</f>
      </c>
      <c r="AR1298">
        <f>IF($A1298="","",SUMIFS($BH$2:$BH$2500,$W$2:$W$2500,$A1298))</f>
      </c>
      <c r="AS1298">
        <f>IF($A1298="","",SUMIFS($BI$2:$BI$2500,$W$2:$W$2500,$A1298))</f>
      </c>
      <c r="AT1298">
        <f>IF($A1298="","",SUMIFS($BJ$2:$BJ$2500,$W$2:$W$2500,$A1298))</f>
      </c>
      <c r="AU1298">
        <f>IF($A1298="","",SUMIFS($BK$2:$BK$2500,$W$2:$W$2500,$A1298))</f>
      </c>
      <c r="AV1298">
        <f>IF($A1298="","",SUMIFS($BL$2:$BL$2500,$W$2:$W$2500,$A1298))</f>
      </c>
      <c r="AW1298">
        <f>IF($A1298="","",SUMIFS($BM$2:$BM$2500,$W$2:$W$2500,$A1298))</f>
      </c>
      <c r="AX1298">
        <f>IF($A1298="","",SUMIFS($BN$2:$BN$2500,$W$2:$W$2500,$A1298))</f>
      </c>
      <c r="AY1298">
        <f>IF($A1298="","",SUMIFS($BO$2:$BO$2500,$W$2:$W$2500,$A1298))</f>
      </c>
      <c r="AZ1298">
        <f>IF($A1298="","",SUMIFS($BP$2:$BP$2500,$W$2:$W$2500,$A1298))</f>
      </c>
      <c r="BA1298">
        <f>IF($A1298="","",SUMIFS($BQ$2:$BQ$2500,$W$2:$W$2500,$A1298))</f>
      </c>
      <c r="BB1298">
        <f>IF($A1298="","",SUMIFS($BR$2:$BR$2500,$W$2:$W$2500,$A1298))</f>
      </c>
      <c r="BC1298">
        <f>IF($A1298="","",SUMIFS($BS$2:$BS$2500,$W$2:$W$2500,$A1298))</f>
      </c>
      <c r="BD1298">
        <f>IF($A1298="","",SUMIFS($BT$2:$BT$2500,$W$2:$W$2500,$A1298))</f>
      </c>
      <c r="BF1298">
        <f>IF($Z1298="","",INDEX($AO$2:$AO$2000,$Z1298))</f>
      </c>
      <c r="BG1298">
        <f>IF($Z1298="","",INDEX($AP$2:$AP$2000,$Z1298))</f>
      </c>
      <c r="BH1298">
        <f>IF($Z1298="","",INDEX($AQ$2:$AQ$2000,$Z1298))</f>
      </c>
      <c r="BI1298">
        <f>IF($Z1298="","",INDEX($AR$2:$AR$2000,$Z1298))</f>
      </c>
      <c r="BJ1298">
        <f>IF($Z1298="","",INDEX($AS$2:$AS$2000,$Z1298))</f>
      </c>
      <c r="BK1298">
        <f>IF($Z1298="","",INDEX($AT$2:$AT$2000,$Z1298))</f>
      </c>
      <c r="BL1298">
        <f>IF($Z1298="","",INDEX($AU$2:$AU$2000,$Z1298))</f>
      </c>
      <c r="BM1298">
        <f>IF($Z1298="","",INDEX($AV$2:$AV$2000,$Z1298))</f>
      </c>
      <c r="BN1298">
        <f>IF($Z1298="","",INDEX($AW$2:$AW$2000,$Z1298))</f>
      </c>
      <c r="BO1298">
        <f>IF($Z1298="","",INDEX($AX$2:$AX$2000,$Z1298))</f>
      </c>
      <c r="BP1298">
        <f>IF($Z1298="","",INDEX($AY$2:$AY$2000,$Z1298))</f>
      </c>
      <c r="BQ1298">
        <f>IF($Z1298="","",INDEX($AZ$2:$AZ$2000,$Z1298))</f>
      </c>
      <c r="BR1298">
        <f>IF($Z1298="","",INDEX($BA$2:$BA$2000,$Z1298))</f>
      </c>
      <c r="BS1298">
        <f>IF($Z1298="","",INDEX($BB$2:$BB$2000,$Z1298))</f>
      </c>
      <c r="BT1298">
        <f>IF($Z1298="","",INDEX($BC$2:$BC$2000,$Z1298))</f>
      </c>
      <c r="BV1298">
        <f>IF(OR($A1298="",$P1298&lt;&gt;"Yes",$AH1298="Yes"),"",1+N($AG1298))</f>
      </c>
      <c r="BW1298">
        <f>IF($A1298="","",COUNTIFS($W$2:$W$2500,$A1298,$BZ$2:$BZ$2500,"Yes")+COUNTIFS($X$2:$X$2500,$A1298,$BY$2:$BY$2500,"Yes"))</f>
      </c>
      <c r="BX1298">
        <f>IF(OR($A1298="",$P1298="Yes"),"",IF(N($BW1298)=0,0,1+SUMIFS($CB$2:$CB$2500,$W$2:$W$2500,$A1298)+SUMIFS($CA$2:$CA$2500,$X$2:$X$2500,$A1298)))</f>
      </c>
      <c r="BY1298" t="str">
        <f>IF($Y1298="","",INDEX($AH$2:$AH$2000,$Y1298)&amp;"")</f>
      </c>
      <c r="BZ1298" t="str">
        <f>IF($Z1298="","",INDEX($AH$2:$AH$2000,$Z1298)&amp;"")</f>
      </c>
      <c r="CA1298">
        <f>IF($Y1298="","",INDEX($BV$2:$BV$2000,$Y1298))</f>
      </c>
      <c r="CB1298">
        <f>IF($Z1298="","",INDEX($BV$2:$BV$2000,$Z1298))</f>
      </c>
    </row>
    <row r="1299">
      <c r="A1299" t="str">
        <f>IF(TRIM(INDEX(games!$A:$A,ROW()))="","",TRIM(INDEX(games!$A:$A,ROW())))</f>
      </c>
      <c r="B1299">
        <f>IF(OR($A1299="",INDEX(games!$B:$B,ROW())=""),"",INDEX(games!$B:$B,ROW()))</f>
      </c>
      <c r="C1299" t="str">
        <f>IF(OR($A1299="",INDEX(games!$C:$C,ROW())=""),"",INDEX(games!$C:$C,ROW()))</f>
      </c>
      <c r="D1299">
        <f>IF($A1299="","",COUNTIF($W$2:$W$2500,$A1299)+COUNTIF($X$2:$X$2500,$A1299))</f>
      </c>
      <c r="E1299">
        <f>IF($A1299="","",IFERROR(MATCH($C1299,$R$2:$R$5,0),0))</f>
      </c>
      <c r="F1299">
        <f>IF($A1299="","",MOD(ROW(),34))</f>
      </c>
      <c r="G1299">
        <f>IF($A1299="",NA(),IF($C1299="Action",$B1299,NA()))</f>
      </c>
      <c r="H1299">
        <f>IF($A1299="",NA(),IF($C1299="Action",1+$F1299*0.023,NA()))</f>
      </c>
      <c r="I1299">
        <f>IF($A1299="",NA(),IF($C1299="Strategy",$B1299,NA()))</f>
      </c>
      <c r="J1299">
        <f>IF($A1299="",NA(),IF($C1299="Strategy",2+$F1299*0.023,NA()))</f>
      </c>
      <c r="K1299">
        <f>IF($A1299="",NA(),IF($C1299="Deckbuilder",$B1299,NA()))</f>
      </c>
      <c r="L1299">
        <f>IF($A1299="",NA(),IF($C1299="Deckbuilder",3+$F1299*0.023,NA()))</f>
      </c>
      <c r="M1299">
        <f>IF($A1299="",NA(),IF($C1299="Traditional",$B1299,NA()))</f>
      </c>
      <c r="N1299">
        <f>IF($A1299="",NA(),IF($C1299="Traditional",4+$F1299*0.023,NA()))</f>
      </c>
      <c r="O1299">
        <f>IF($A1299="","",$D1299+ROW()/1000000)</f>
      </c>
      <c r="P1299" t="str">
        <f>IF(OR($A1299="",INDEX(games!$H:$H,ROW())=""),"",INDEX(games!$H:$H,ROW()))</f>
      </c>
      <c r="Q1299">
        <f>IF(OR($A1299="",$P1299&lt;&gt;"Yes"),"",$D1299+ROW()/1000000)</f>
      </c>
      <c r="T1299">
        <f>IF($Y1299="","",INDEX($B$2:$B$2000,$Y1299))</f>
      </c>
      <c r="U1299">
        <f>IF($Z1299="","",INDEX($B$2:$B$2000,$Z1299))</f>
      </c>
      <c r="V1299">
        <f>IF(OR($T1299="",$U1299=""),"",$U1299-$T1299)</f>
      </c>
      <c r="W1299" t="str">
        <f>IF(TRIM(INDEX(connections!$A:$A,ROW()))="","",TRIM(INDEX(connections!$A:$A,ROW())))</f>
      </c>
      <c r="X1299" t="str">
        <f>IF($W1299="","",TRIM(INDEX(connections!$B:$B,ROW())))</f>
      </c>
      <c r="Y1299">
        <f>IF($W1299="","",IFERROR(MATCH($W1299,$A$2:$A$2000,0),""))</f>
      </c>
      <c r="Z1299">
        <f>IF($X1299="","",IFERROR(MATCH($X1299,$A$2:$A$2000,0),""))</f>
      </c>
      <c r="AA1299" t="str">
        <f>IF($Y1299="","",INDEX($P$2:$P$2000,$Y1299))</f>
      </c>
      <c r="AB1299" t="str">
        <f>IF($Z1299="","",INDEX($P$2:$P$2000,$Z1299))</f>
      </c>
      <c r="AC1299">
        <f>IF(AND($AA1299="Yes",$AB1299="Yes"),1,"")</f>
      </c>
      <c r="AD1299">
        <f>IF(OR($Y1299="",$Z1299=""),"",IF(INDEX($C$2:$C$2000,$Y1299)=INDEX($C$2:$C$2000,$Z1299),0,1))</f>
      </c>
      <c r="AE1299">
        <f>IF($AC1299&lt;&gt;1,"",IF(AND(INDEX($AG$2:$AG$2000,$Y1299)=1,INDEX($AG$2:$AG$2000,$Z1299)=1),1,""))</f>
      </c>
      <c r="AG1299">
        <f>IF($A1299="","",COUNTIFS($W$2:$W$2500,$A1299,$AB$2:$AB$2500,"Yes")+COUNTIFS($X$2:$X$2500,$A1299,$AA$2:$AA$2500,"Yes"))</f>
      </c>
      <c r="AH1299" t="str">
        <f>IF(OR($P1299&lt;&gt;"Yes",N($AG1299)=0),"",IF(AND($AG1299=1,COUNTIFS($W$2:$W$2500,$A1299,$AE$2:$AE$2500,1)+COUNTIFS($X$2:$X$2500,$A1299,$AE$2:$AE$2500,1)&gt;0),"","Yes"))</f>
      </c>
      <c r="AI1299">
        <f>IF($AH1299="Yes",$AG1299,"")</f>
      </c>
      <c r="AJ1299">
        <f>IF($AI1299="","",$AI1299+ROW()/1000000)</f>
      </c>
      <c r="AK1299">
        <f>IF(OR($A1299="",$P1299="Yes",N($AG1299)=0),"",$AG1299+ROW()/1000000)</f>
      </c>
      <c r="AL1299" t="str">
        <f>IF($A1299="","",INDEX(games!$J:$J,ROW())&amp;"")</f>
      </c>
      <c r="AM1299">
        <f>IF($A1299="","",SUMPRODUCT($AO1299:$BD1299,'Map Analysis'!$AP$2^{0,1,2,3,4,5,6,7,8,9,10,11,12,13,14,15}))</f>
      </c>
      <c r="AN1299">
        <f>IF($A1299="","",$AM1299+ROW()/10000000)</f>
      </c>
      <c r="AO1299">
        <f>IF($A1299="","",COUNTIF($W$2:$W$2500,$A1299))</f>
      </c>
      <c r="AP1299">
        <f>IF($A1299="","",SUMIFS($BF$2:$BF$2500,$W$2:$W$2500,$A1299))</f>
      </c>
      <c r="AQ1299">
        <f>IF($A1299="","",SUMIFS($BG$2:$BG$2500,$W$2:$W$2500,$A1299))</f>
      </c>
      <c r="AR1299">
        <f>IF($A1299="","",SUMIFS($BH$2:$BH$2500,$W$2:$W$2500,$A1299))</f>
      </c>
      <c r="AS1299">
        <f>IF($A1299="","",SUMIFS($BI$2:$BI$2500,$W$2:$W$2500,$A1299))</f>
      </c>
      <c r="AT1299">
        <f>IF($A1299="","",SUMIFS($BJ$2:$BJ$2500,$W$2:$W$2500,$A1299))</f>
      </c>
      <c r="AU1299">
        <f>IF($A1299="","",SUMIFS($BK$2:$BK$2500,$W$2:$W$2500,$A1299))</f>
      </c>
      <c r="AV1299">
        <f>IF($A1299="","",SUMIFS($BL$2:$BL$2500,$W$2:$W$2500,$A1299))</f>
      </c>
      <c r="AW1299">
        <f>IF($A1299="","",SUMIFS($BM$2:$BM$2500,$W$2:$W$2500,$A1299))</f>
      </c>
      <c r="AX1299">
        <f>IF($A1299="","",SUMIFS($BN$2:$BN$2500,$W$2:$W$2500,$A1299))</f>
      </c>
      <c r="AY1299">
        <f>IF($A1299="","",SUMIFS($BO$2:$BO$2500,$W$2:$W$2500,$A1299))</f>
      </c>
      <c r="AZ1299">
        <f>IF($A1299="","",SUMIFS($BP$2:$BP$2500,$W$2:$W$2500,$A1299))</f>
      </c>
      <c r="BA1299">
        <f>IF($A1299="","",SUMIFS($BQ$2:$BQ$2500,$W$2:$W$2500,$A1299))</f>
      </c>
      <c r="BB1299">
        <f>IF($A1299="","",SUMIFS($BR$2:$BR$2500,$W$2:$W$2500,$A1299))</f>
      </c>
      <c r="BC1299">
        <f>IF($A1299="","",SUMIFS($BS$2:$BS$2500,$W$2:$W$2500,$A1299))</f>
      </c>
      <c r="BD1299">
        <f>IF($A1299="","",SUMIFS($BT$2:$BT$2500,$W$2:$W$2500,$A1299))</f>
      </c>
      <c r="BF1299">
        <f>IF($Z1299="","",INDEX($AO$2:$AO$2000,$Z1299))</f>
      </c>
      <c r="BG1299">
        <f>IF($Z1299="","",INDEX($AP$2:$AP$2000,$Z1299))</f>
      </c>
      <c r="BH1299">
        <f>IF($Z1299="","",INDEX($AQ$2:$AQ$2000,$Z1299))</f>
      </c>
      <c r="BI1299">
        <f>IF($Z1299="","",INDEX($AR$2:$AR$2000,$Z1299))</f>
      </c>
      <c r="BJ1299">
        <f>IF($Z1299="","",INDEX($AS$2:$AS$2000,$Z1299))</f>
      </c>
      <c r="BK1299">
        <f>IF($Z1299="","",INDEX($AT$2:$AT$2000,$Z1299))</f>
      </c>
      <c r="BL1299">
        <f>IF($Z1299="","",INDEX($AU$2:$AU$2000,$Z1299))</f>
      </c>
      <c r="BM1299">
        <f>IF($Z1299="","",INDEX($AV$2:$AV$2000,$Z1299))</f>
      </c>
      <c r="BN1299">
        <f>IF($Z1299="","",INDEX($AW$2:$AW$2000,$Z1299))</f>
      </c>
      <c r="BO1299">
        <f>IF($Z1299="","",INDEX($AX$2:$AX$2000,$Z1299))</f>
      </c>
      <c r="BP1299">
        <f>IF($Z1299="","",INDEX($AY$2:$AY$2000,$Z1299))</f>
      </c>
      <c r="BQ1299">
        <f>IF($Z1299="","",INDEX($AZ$2:$AZ$2000,$Z1299))</f>
      </c>
      <c r="BR1299">
        <f>IF($Z1299="","",INDEX($BA$2:$BA$2000,$Z1299))</f>
      </c>
      <c r="BS1299">
        <f>IF($Z1299="","",INDEX($BB$2:$BB$2000,$Z1299))</f>
      </c>
      <c r="BT1299">
        <f>IF($Z1299="","",INDEX($BC$2:$BC$2000,$Z1299))</f>
      </c>
      <c r="BV1299">
        <f>IF(OR($A1299="",$P1299&lt;&gt;"Yes",$AH1299="Yes"),"",1+N($AG1299))</f>
      </c>
      <c r="BW1299">
        <f>IF($A1299="","",COUNTIFS($W$2:$W$2500,$A1299,$BZ$2:$BZ$2500,"Yes")+COUNTIFS($X$2:$X$2500,$A1299,$BY$2:$BY$2500,"Yes"))</f>
      </c>
      <c r="BX1299">
        <f>IF(OR($A1299="",$P1299="Yes"),"",IF(N($BW1299)=0,0,1+SUMIFS($CB$2:$CB$2500,$W$2:$W$2500,$A1299)+SUMIFS($CA$2:$CA$2500,$X$2:$X$2500,$A1299)))</f>
      </c>
      <c r="BY1299" t="str">
        <f>IF($Y1299="","",INDEX($AH$2:$AH$2000,$Y1299)&amp;"")</f>
      </c>
      <c r="BZ1299" t="str">
        <f>IF($Z1299="","",INDEX($AH$2:$AH$2000,$Z1299)&amp;"")</f>
      </c>
      <c r="CA1299">
        <f>IF($Y1299="","",INDEX($BV$2:$BV$2000,$Y1299))</f>
      </c>
      <c r="CB1299">
        <f>IF($Z1299="","",INDEX($BV$2:$BV$2000,$Z1299))</f>
      </c>
    </row>
    <row r="1300">
      <c r="A1300" t="str">
        <f>IF(TRIM(INDEX(games!$A:$A,ROW()))="","",TRIM(INDEX(games!$A:$A,ROW())))</f>
      </c>
      <c r="B1300">
        <f>IF(OR($A1300="",INDEX(games!$B:$B,ROW())=""),"",INDEX(games!$B:$B,ROW()))</f>
      </c>
      <c r="C1300" t="str">
        <f>IF(OR($A1300="",INDEX(games!$C:$C,ROW())=""),"",INDEX(games!$C:$C,ROW()))</f>
      </c>
      <c r="D1300">
        <f>IF($A1300="","",COUNTIF($W$2:$W$2500,$A1300)+COUNTIF($X$2:$X$2500,$A1300))</f>
      </c>
      <c r="E1300">
        <f>IF($A1300="","",IFERROR(MATCH($C1300,$R$2:$R$5,0),0))</f>
      </c>
      <c r="F1300">
        <f>IF($A1300="","",MOD(ROW(),34))</f>
      </c>
      <c r="G1300">
        <f>IF($A1300="",NA(),IF($C1300="Action",$B1300,NA()))</f>
      </c>
      <c r="H1300">
        <f>IF($A1300="",NA(),IF($C1300="Action",1+$F1300*0.023,NA()))</f>
      </c>
      <c r="I1300">
        <f>IF($A1300="",NA(),IF($C1300="Strategy",$B1300,NA()))</f>
      </c>
      <c r="J1300">
        <f>IF($A1300="",NA(),IF($C1300="Strategy",2+$F1300*0.023,NA()))</f>
      </c>
      <c r="K1300">
        <f>IF($A1300="",NA(),IF($C1300="Deckbuilder",$B1300,NA()))</f>
      </c>
      <c r="L1300">
        <f>IF($A1300="",NA(),IF($C1300="Deckbuilder",3+$F1300*0.023,NA()))</f>
      </c>
      <c r="M1300">
        <f>IF($A1300="",NA(),IF($C1300="Traditional",$B1300,NA()))</f>
      </c>
      <c r="N1300">
        <f>IF($A1300="",NA(),IF($C1300="Traditional",4+$F1300*0.023,NA()))</f>
      </c>
      <c r="O1300">
        <f>IF($A1300="","",$D1300+ROW()/1000000)</f>
      </c>
      <c r="P1300" t="str">
        <f>IF(OR($A1300="",INDEX(games!$H:$H,ROW())=""),"",INDEX(games!$H:$H,ROW()))</f>
      </c>
      <c r="Q1300">
        <f>IF(OR($A1300="",$P1300&lt;&gt;"Yes"),"",$D1300+ROW()/1000000)</f>
      </c>
      <c r="T1300">
        <f>IF($Y1300="","",INDEX($B$2:$B$2000,$Y1300))</f>
      </c>
      <c r="U1300">
        <f>IF($Z1300="","",INDEX($B$2:$B$2000,$Z1300))</f>
      </c>
      <c r="V1300">
        <f>IF(OR($T1300="",$U1300=""),"",$U1300-$T1300)</f>
      </c>
      <c r="W1300" t="str">
        <f>IF(TRIM(INDEX(connections!$A:$A,ROW()))="","",TRIM(INDEX(connections!$A:$A,ROW())))</f>
      </c>
      <c r="X1300" t="str">
        <f>IF($W1300="","",TRIM(INDEX(connections!$B:$B,ROW())))</f>
      </c>
      <c r="Y1300">
        <f>IF($W1300="","",IFERROR(MATCH($W1300,$A$2:$A$2000,0),""))</f>
      </c>
      <c r="Z1300">
        <f>IF($X1300="","",IFERROR(MATCH($X1300,$A$2:$A$2000,0),""))</f>
      </c>
      <c r="AA1300" t="str">
        <f>IF($Y1300="","",INDEX($P$2:$P$2000,$Y1300))</f>
      </c>
      <c r="AB1300" t="str">
        <f>IF($Z1300="","",INDEX($P$2:$P$2000,$Z1300))</f>
      </c>
      <c r="AC1300">
        <f>IF(AND($AA1300="Yes",$AB1300="Yes"),1,"")</f>
      </c>
      <c r="AD1300">
        <f>IF(OR($Y1300="",$Z1300=""),"",IF(INDEX($C$2:$C$2000,$Y1300)=INDEX($C$2:$C$2000,$Z1300),0,1))</f>
      </c>
      <c r="AE1300">
        <f>IF($AC1300&lt;&gt;1,"",IF(AND(INDEX($AG$2:$AG$2000,$Y1300)=1,INDEX($AG$2:$AG$2000,$Z1300)=1),1,""))</f>
      </c>
      <c r="AG1300">
        <f>IF($A1300="","",COUNTIFS($W$2:$W$2500,$A1300,$AB$2:$AB$2500,"Yes")+COUNTIFS($X$2:$X$2500,$A1300,$AA$2:$AA$2500,"Yes"))</f>
      </c>
      <c r="AH1300" t="str">
        <f>IF(OR($P1300&lt;&gt;"Yes",N($AG1300)=0),"",IF(AND($AG1300=1,COUNTIFS($W$2:$W$2500,$A1300,$AE$2:$AE$2500,1)+COUNTIFS($X$2:$X$2500,$A1300,$AE$2:$AE$2500,1)&gt;0),"","Yes"))</f>
      </c>
      <c r="AI1300">
        <f>IF($AH1300="Yes",$AG1300,"")</f>
      </c>
      <c r="AJ1300">
        <f>IF($AI1300="","",$AI1300+ROW()/1000000)</f>
      </c>
      <c r="AK1300">
        <f>IF(OR($A1300="",$P1300="Yes",N($AG1300)=0),"",$AG1300+ROW()/1000000)</f>
      </c>
      <c r="AL1300" t="str">
        <f>IF($A1300="","",INDEX(games!$J:$J,ROW())&amp;"")</f>
      </c>
      <c r="AM1300">
        <f>IF($A1300="","",SUMPRODUCT($AO1300:$BD1300,'Map Analysis'!$AP$2^{0,1,2,3,4,5,6,7,8,9,10,11,12,13,14,15}))</f>
      </c>
      <c r="AN1300">
        <f>IF($A1300="","",$AM1300+ROW()/10000000)</f>
      </c>
      <c r="AO1300">
        <f>IF($A1300="","",COUNTIF($W$2:$W$2500,$A1300))</f>
      </c>
      <c r="AP1300">
        <f>IF($A1300="","",SUMIFS($BF$2:$BF$2500,$W$2:$W$2500,$A1300))</f>
      </c>
      <c r="AQ1300">
        <f>IF($A1300="","",SUMIFS($BG$2:$BG$2500,$W$2:$W$2500,$A1300))</f>
      </c>
      <c r="AR1300">
        <f>IF($A1300="","",SUMIFS($BH$2:$BH$2500,$W$2:$W$2500,$A1300))</f>
      </c>
      <c r="AS1300">
        <f>IF($A1300="","",SUMIFS($BI$2:$BI$2500,$W$2:$W$2500,$A1300))</f>
      </c>
      <c r="AT1300">
        <f>IF($A1300="","",SUMIFS($BJ$2:$BJ$2500,$W$2:$W$2500,$A1300))</f>
      </c>
      <c r="AU1300">
        <f>IF($A1300="","",SUMIFS($BK$2:$BK$2500,$W$2:$W$2500,$A1300))</f>
      </c>
      <c r="AV1300">
        <f>IF($A1300="","",SUMIFS($BL$2:$BL$2500,$W$2:$W$2500,$A1300))</f>
      </c>
      <c r="AW1300">
        <f>IF($A1300="","",SUMIFS($BM$2:$BM$2500,$W$2:$W$2500,$A1300))</f>
      </c>
      <c r="AX1300">
        <f>IF($A1300="","",SUMIFS($BN$2:$BN$2500,$W$2:$W$2500,$A1300))</f>
      </c>
      <c r="AY1300">
        <f>IF($A1300="","",SUMIFS($BO$2:$BO$2500,$W$2:$W$2500,$A1300))</f>
      </c>
      <c r="AZ1300">
        <f>IF($A1300="","",SUMIFS($BP$2:$BP$2500,$W$2:$W$2500,$A1300))</f>
      </c>
      <c r="BA1300">
        <f>IF($A1300="","",SUMIFS($BQ$2:$BQ$2500,$W$2:$W$2500,$A1300))</f>
      </c>
      <c r="BB1300">
        <f>IF($A1300="","",SUMIFS($BR$2:$BR$2500,$W$2:$W$2500,$A1300))</f>
      </c>
      <c r="BC1300">
        <f>IF($A1300="","",SUMIFS($BS$2:$BS$2500,$W$2:$W$2500,$A1300))</f>
      </c>
      <c r="BD1300">
        <f>IF($A1300="","",SUMIFS($BT$2:$BT$2500,$W$2:$W$2500,$A1300))</f>
      </c>
      <c r="BF1300">
        <f>IF($Z1300="","",INDEX($AO$2:$AO$2000,$Z1300))</f>
      </c>
      <c r="BG1300">
        <f>IF($Z1300="","",INDEX($AP$2:$AP$2000,$Z1300))</f>
      </c>
      <c r="BH1300">
        <f>IF($Z1300="","",INDEX($AQ$2:$AQ$2000,$Z1300))</f>
      </c>
      <c r="BI1300">
        <f>IF($Z1300="","",INDEX($AR$2:$AR$2000,$Z1300))</f>
      </c>
      <c r="BJ1300">
        <f>IF($Z1300="","",INDEX($AS$2:$AS$2000,$Z1300))</f>
      </c>
      <c r="BK1300">
        <f>IF($Z1300="","",INDEX($AT$2:$AT$2000,$Z1300))</f>
      </c>
      <c r="BL1300">
        <f>IF($Z1300="","",INDEX($AU$2:$AU$2000,$Z1300))</f>
      </c>
      <c r="BM1300">
        <f>IF($Z1300="","",INDEX($AV$2:$AV$2000,$Z1300))</f>
      </c>
      <c r="BN1300">
        <f>IF($Z1300="","",INDEX($AW$2:$AW$2000,$Z1300))</f>
      </c>
      <c r="BO1300">
        <f>IF($Z1300="","",INDEX($AX$2:$AX$2000,$Z1300))</f>
      </c>
      <c r="BP1300">
        <f>IF($Z1300="","",INDEX($AY$2:$AY$2000,$Z1300))</f>
      </c>
      <c r="BQ1300">
        <f>IF($Z1300="","",INDEX($AZ$2:$AZ$2000,$Z1300))</f>
      </c>
      <c r="BR1300">
        <f>IF($Z1300="","",INDEX($BA$2:$BA$2000,$Z1300))</f>
      </c>
      <c r="BS1300">
        <f>IF($Z1300="","",INDEX($BB$2:$BB$2000,$Z1300))</f>
      </c>
      <c r="BT1300">
        <f>IF($Z1300="","",INDEX($BC$2:$BC$2000,$Z1300))</f>
      </c>
      <c r="BV1300">
        <f>IF(OR($A1300="",$P1300&lt;&gt;"Yes",$AH1300="Yes"),"",1+N($AG1300))</f>
      </c>
      <c r="BW1300">
        <f>IF($A1300="","",COUNTIFS($W$2:$W$2500,$A1300,$BZ$2:$BZ$2500,"Yes")+COUNTIFS($X$2:$X$2500,$A1300,$BY$2:$BY$2500,"Yes"))</f>
      </c>
      <c r="BX1300">
        <f>IF(OR($A1300="",$P1300="Yes"),"",IF(N($BW1300)=0,0,1+SUMIFS($CB$2:$CB$2500,$W$2:$W$2500,$A1300)+SUMIFS($CA$2:$CA$2500,$X$2:$X$2500,$A1300)))</f>
      </c>
      <c r="BY1300" t="str">
        <f>IF($Y1300="","",INDEX($AH$2:$AH$2000,$Y1300)&amp;"")</f>
      </c>
      <c r="BZ1300" t="str">
        <f>IF($Z1300="","",INDEX($AH$2:$AH$2000,$Z1300)&amp;"")</f>
      </c>
      <c r="CA1300">
        <f>IF($Y1300="","",INDEX($BV$2:$BV$2000,$Y1300))</f>
      </c>
      <c r="CB1300">
        <f>IF($Z1300="","",INDEX($BV$2:$BV$2000,$Z1300))</f>
      </c>
    </row>
    <row r="1301">
      <c r="A1301" t="str">
        <f>IF(TRIM(INDEX(games!$A:$A,ROW()))="","",TRIM(INDEX(games!$A:$A,ROW())))</f>
      </c>
      <c r="B1301">
        <f>IF(OR($A1301="",INDEX(games!$B:$B,ROW())=""),"",INDEX(games!$B:$B,ROW()))</f>
      </c>
      <c r="C1301" t="str">
        <f>IF(OR($A1301="",INDEX(games!$C:$C,ROW())=""),"",INDEX(games!$C:$C,ROW()))</f>
      </c>
      <c r="D1301">
        <f>IF($A1301="","",COUNTIF($W$2:$W$2500,$A1301)+COUNTIF($X$2:$X$2500,$A1301))</f>
      </c>
      <c r="E1301">
        <f>IF($A1301="","",IFERROR(MATCH($C1301,$R$2:$R$5,0),0))</f>
      </c>
      <c r="F1301">
        <f>IF($A1301="","",MOD(ROW(),34))</f>
      </c>
      <c r="G1301">
        <f>IF($A1301="",NA(),IF($C1301="Action",$B1301,NA()))</f>
      </c>
      <c r="H1301">
        <f>IF($A1301="",NA(),IF($C1301="Action",1+$F1301*0.023,NA()))</f>
      </c>
      <c r="I1301">
        <f>IF($A1301="",NA(),IF($C1301="Strategy",$B1301,NA()))</f>
      </c>
      <c r="J1301">
        <f>IF($A1301="",NA(),IF($C1301="Strategy",2+$F1301*0.023,NA()))</f>
      </c>
      <c r="K1301">
        <f>IF($A1301="",NA(),IF($C1301="Deckbuilder",$B1301,NA()))</f>
      </c>
      <c r="L1301">
        <f>IF($A1301="",NA(),IF($C1301="Deckbuilder",3+$F1301*0.023,NA()))</f>
      </c>
      <c r="M1301">
        <f>IF($A1301="",NA(),IF($C1301="Traditional",$B1301,NA()))</f>
      </c>
      <c r="N1301">
        <f>IF($A1301="",NA(),IF($C1301="Traditional",4+$F1301*0.023,NA()))</f>
      </c>
      <c r="O1301">
        <f>IF($A1301="","",$D1301+ROW()/1000000)</f>
      </c>
      <c r="P1301" t="str">
        <f>IF(OR($A1301="",INDEX(games!$H:$H,ROW())=""),"",INDEX(games!$H:$H,ROW()))</f>
      </c>
      <c r="Q1301">
        <f>IF(OR($A1301="",$P1301&lt;&gt;"Yes"),"",$D1301+ROW()/1000000)</f>
      </c>
      <c r="T1301">
        <f>IF($Y1301="","",INDEX($B$2:$B$2000,$Y1301))</f>
      </c>
      <c r="U1301">
        <f>IF($Z1301="","",INDEX($B$2:$B$2000,$Z1301))</f>
      </c>
      <c r="V1301">
        <f>IF(OR($T1301="",$U1301=""),"",$U1301-$T1301)</f>
      </c>
      <c r="W1301" t="str">
        <f>IF(TRIM(INDEX(connections!$A:$A,ROW()))="","",TRIM(INDEX(connections!$A:$A,ROW())))</f>
      </c>
      <c r="X1301" t="str">
        <f>IF($W1301="","",TRIM(INDEX(connections!$B:$B,ROW())))</f>
      </c>
      <c r="Y1301">
        <f>IF($W1301="","",IFERROR(MATCH($W1301,$A$2:$A$2000,0),""))</f>
      </c>
      <c r="Z1301">
        <f>IF($X1301="","",IFERROR(MATCH($X1301,$A$2:$A$2000,0),""))</f>
      </c>
      <c r="AA1301" t="str">
        <f>IF($Y1301="","",INDEX($P$2:$P$2000,$Y1301))</f>
      </c>
      <c r="AB1301" t="str">
        <f>IF($Z1301="","",INDEX($P$2:$P$2000,$Z1301))</f>
      </c>
      <c r="AC1301">
        <f>IF(AND($AA1301="Yes",$AB1301="Yes"),1,"")</f>
      </c>
      <c r="AD1301">
        <f>IF(OR($Y1301="",$Z1301=""),"",IF(INDEX($C$2:$C$2000,$Y1301)=INDEX($C$2:$C$2000,$Z1301),0,1))</f>
      </c>
      <c r="AE1301">
        <f>IF($AC1301&lt;&gt;1,"",IF(AND(INDEX($AG$2:$AG$2000,$Y1301)=1,INDEX($AG$2:$AG$2000,$Z1301)=1),1,""))</f>
      </c>
      <c r="AG1301">
        <f>IF($A1301="","",COUNTIFS($W$2:$W$2500,$A1301,$AB$2:$AB$2500,"Yes")+COUNTIFS($X$2:$X$2500,$A1301,$AA$2:$AA$2500,"Yes"))</f>
      </c>
      <c r="AH1301" t="str">
        <f>IF(OR($P1301&lt;&gt;"Yes",N($AG1301)=0),"",IF(AND($AG1301=1,COUNTIFS($W$2:$W$2500,$A1301,$AE$2:$AE$2500,1)+COUNTIFS($X$2:$X$2500,$A1301,$AE$2:$AE$2500,1)&gt;0),"","Yes"))</f>
      </c>
      <c r="AI1301">
        <f>IF($AH1301="Yes",$AG1301,"")</f>
      </c>
      <c r="AJ1301">
        <f>IF($AI1301="","",$AI1301+ROW()/1000000)</f>
      </c>
      <c r="AK1301">
        <f>IF(OR($A1301="",$P1301="Yes",N($AG1301)=0),"",$AG1301+ROW()/1000000)</f>
      </c>
      <c r="AL1301" t="str">
        <f>IF($A1301="","",INDEX(games!$J:$J,ROW())&amp;"")</f>
      </c>
      <c r="AM1301">
        <f>IF($A1301="","",SUMPRODUCT($AO1301:$BD1301,'Map Analysis'!$AP$2^{0,1,2,3,4,5,6,7,8,9,10,11,12,13,14,15}))</f>
      </c>
      <c r="AN1301">
        <f>IF($A1301="","",$AM1301+ROW()/10000000)</f>
      </c>
      <c r="AO1301">
        <f>IF($A1301="","",COUNTIF($W$2:$W$2500,$A1301))</f>
      </c>
      <c r="AP1301">
        <f>IF($A1301="","",SUMIFS($BF$2:$BF$2500,$W$2:$W$2500,$A1301))</f>
      </c>
      <c r="AQ1301">
        <f>IF($A1301="","",SUMIFS($BG$2:$BG$2500,$W$2:$W$2500,$A1301))</f>
      </c>
      <c r="AR1301">
        <f>IF($A1301="","",SUMIFS($BH$2:$BH$2500,$W$2:$W$2500,$A1301))</f>
      </c>
      <c r="AS1301">
        <f>IF($A1301="","",SUMIFS($BI$2:$BI$2500,$W$2:$W$2500,$A1301))</f>
      </c>
      <c r="AT1301">
        <f>IF($A1301="","",SUMIFS($BJ$2:$BJ$2500,$W$2:$W$2500,$A1301))</f>
      </c>
      <c r="AU1301">
        <f>IF($A1301="","",SUMIFS($BK$2:$BK$2500,$W$2:$W$2500,$A1301))</f>
      </c>
      <c r="AV1301">
        <f>IF($A1301="","",SUMIFS($BL$2:$BL$2500,$W$2:$W$2500,$A1301))</f>
      </c>
      <c r="AW1301">
        <f>IF($A1301="","",SUMIFS($BM$2:$BM$2500,$W$2:$W$2500,$A1301))</f>
      </c>
      <c r="AX1301">
        <f>IF($A1301="","",SUMIFS($BN$2:$BN$2500,$W$2:$W$2500,$A1301))</f>
      </c>
      <c r="AY1301">
        <f>IF($A1301="","",SUMIFS($BO$2:$BO$2500,$W$2:$W$2500,$A1301))</f>
      </c>
      <c r="AZ1301">
        <f>IF($A1301="","",SUMIFS($BP$2:$BP$2500,$W$2:$W$2500,$A1301))</f>
      </c>
      <c r="BA1301">
        <f>IF($A1301="","",SUMIFS($BQ$2:$BQ$2500,$W$2:$W$2500,$A1301))</f>
      </c>
      <c r="BB1301">
        <f>IF($A1301="","",SUMIFS($BR$2:$BR$2500,$W$2:$W$2500,$A1301))</f>
      </c>
      <c r="BC1301">
        <f>IF($A1301="","",SUMIFS($BS$2:$BS$2500,$W$2:$W$2500,$A1301))</f>
      </c>
      <c r="BD1301">
        <f>IF($A1301="","",SUMIFS($BT$2:$BT$2500,$W$2:$W$2500,$A1301))</f>
      </c>
      <c r="BF1301">
        <f>IF($Z1301="","",INDEX($AO$2:$AO$2000,$Z1301))</f>
      </c>
      <c r="BG1301">
        <f>IF($Z1301="","",INDEX($AP$2:$AP$2000,$Z1301))</f>
      </c>
      <c r="BH1301">
        <f>IF($Z1301="","",INDEX($AQ$2:$AQ$2000,$Z1301))</f>
      </c>
      <c r="BI1301">
        <f>IF($Z1301="","",INDEX($AR$2:$AR$2000,$Z1301))</f>
      </c>
      <c r="BJ1301">
        <f>IF($Z1301="","",INDEX($AS$2:$AS$2000,$Z1301))</f>
      </c>
      <c r="BK1301">
        <f>IF($Z1301="","",INDEX($AT$2:$AT$2000,$Z1301))</f>
      </c>
      <c r="BL1301">
        <f>IF($Z1301="","",INDEX($AU$2:$AU$2000,$Z1301))</f>
      </c>
      <c r="BM1301">
        <f>IF($Z1301="","",INDEX($AV$2:$AV$2000,$Z1301))</f>
      </c>
      <c r="BN1301">
        <f>IF($Z1301="","",INDEX($AW$2:$AW$2000,$Z1301))</f>
      </c>
      <c r="BO1301">
        <f>IF($Z1301="","",INDEX($AX$2:$AX$2000,$Z1301))</f>
      </c>
      <c r="BP1301">
        <f>IF($Z1301="","",INDEX($AY$2:$AY$2000,$Z1301))</f>
      </c>
      <c r="BQ1301">
        <f>IF($Z1301="","",INDEX($AZ$2:$AZ$2000,$Z1301))</f>
      </c>
      <c r="BR1301">
        <f>IF($Z1301="","",INDEX($BA$2:$BA$2000,$Z1301))</f>
      </c>
      <c r="BS1301">
        <f>IF($Z1301="","",INDEX($BB$2:$BB$2000,$Z1301))</f>
      </c>
      <c r="BT1301">
        <f>IF($Z1301="","",INDEX($BC$2:$BC$2000,$Z1301))</f>
      </c>
      <c r="BV1301">
        <f>IF(OR($A1301="",$P1301&lt;&gt;"Yes",$AH1301="Yes"),"",1+N($AG1301))</f>
      </c>
      <c r="BW1301">
        <f>IF($A1301="","",COUNTIFS($W$2:$W$2500,$A1301,$BZ$2:$BZ$2500,"Yes")+COUNTIFS($X$2:$X$2500,$A1301,$BY$2:$BY$2500,"Yes"))</f>
      </c>
      <c r="BX1301">
        <f>IF(OR($A1301="",$P1301="Yes"),"",IF(N($BW1301)=0,0,1+SUMIFS($CB$2:$CB$2500,$W$2:$W$2500,$A1301)+SUMIFS($CA$2:$CA$2500,$X$2:$X$2500,$A1301)))</f>
      </c>
      <c r="BY1301" t="str">
        <f>IF($Y1301="","",INDEX($AH$2:$AH$2000,$Y1301)&amp;"")</f>
      </c>
      <c r="BZ1301" t="str">
        <f>IF($Z1301="","",INDEX($AH$2:$AH$2000,$Z1301)&amp;"")</f>
      </c>
      <c r="CA1301">
        <f>IF($Y1301="","",INDEX($BV$2:$BV$2000,$Y1301))</f>
      </c>
      <c r="CB1301">
        <f>IF($Z1301="","",INDEX($BV$2:$BV$2000,$Z1301))</f>
      </c>
    </row>
    <row r="1302">
      <c r="A1302" t="str">
        <f>IF(TRIM(INDEX(games!$A:$A,ROW()))="","",TRIM(INDEX(games!$A:$A,ROW())))</f>
      </c>
      <c r="B1302">
        <f>IF(OR($A1302="",INDEX(games!$B:$B,ROW())=""),"",INDEX(games!$B:$B,ROW()))</f>
      </c>
      <c r="C1302" t="str">
        <f>IF(OR($A1302="",INDEX(games!$C:$C,ROW())=""),"",INDEX(games!$C:$C,ROW()))</f>
      </c>
      <c r="D1302">
        <f>IF($A1302="","",COUNTIF($W$2:$W$2500,$A1302)+COUNTIF($X$2:$X$2500,$A1302))</f>
      </c>
      <c r="E1302">
        <f>IF($A1302="","",IFERROR(MATCH($C1302,$R$2:$R$5,0),0))</f>
      </c>
      <c r="F1302">
        <f>IF($A1302="","",MOD(ROW(),34))</f>
      </c>
      <c r="G1302">
        <f>IF($A1302="",NA(),IF($C1302="Action",$B1302,NA()))</f>
      </c>
      <c r="H1302">
        <f>IF($A1302="",NA(),IF($C1302="Action",1+$F1302*0.023,NA()))</f>
      </c>
      <c r="I1302">
        <f>IF($A1302="",NA(),IF($C1302="Strategy",$B1302,NA()))</f>
      </c>
      <c r="J1302">
        <f>IF($A1302="",NA(),IF($C1302="Strategy",2+$F1302*0.023,NA()))</f>
      </c>
      <c r="K1302">
        <f>IF($A1302="",NA(),IF($C1302="Deckbuilder",$B1302,NA()))</f>
      </c>
      <c r="L1302">
        <f>IF($A1302="",NA(),IF($C1302="Deckbuilder",3+$F1302*0.023,NA()))</f>
      </c>
      <c r="M1302">
        <f>IF($A1302="",NA(),IF($C1302="Traditional",$B1302,NA()))</f>
      </c>
      <c r="N1302">
        <f>IF($A1302="",NA(),IF($C1302="Traditional",4+$F1302*0.023,NA()))</f>
      </c>
      <c r="O1302">
        <f>IF($A1302="","",$D1302+ROW()/1000000)</f>
      </c>
      <c r="P1302" t="str">
        <f>IF(OR($A1302="",INDEX(games!$H:$H,ROW())=""),"",INDEX(games!$H:$H,ROW()))</f>
      </c>
      <c r="Q1302">
        <f>IF(OR($A1302="",$P1302&lt;&gt;"Yes"),"",$D1302+ROW()/1000000)</f>
      </c>
      <c r="T1302">
        <f>IF($Y1302="","",INDEX($B$2:$B$2000,$Y1302))</f>
      </c>
      <c r="U1302">
        <f>IF($Z1302="","",INDEX($B$2:$B$2000,$Z1302))</f>
      </c>
      <c r="V1302">
        <f>IF(OR($T1302="",$U1302=""),"",$U1302-$T1302)</f>
      </c>
      <c r="W1302" t="str">
        <f>IF(TRIM(INDEX(connections!$A:$A,ROW()))="","",TRIM(INDEX(connections!$A:$A,ROW())))</f>
      </c>
      <c r="X1302" t="str">
        <f>IF($W1302="","",TRIM(INDEX(connections!$B:$B,ROW())))</f>
      </c>
      <c r="Y1302">
        <f>IF($W1302="","",IFERROR(MATCH($W1302,$A$2:$A$2000,0),""))</f>
      </c>
      <c r="Z1302">
        <f>IF($X1302="","",IFERROR(MATCH($X1302,$A$2:$A$2000,0),""))</f>
      </c>
      <c r="AA1302" t="str">
        <f>IF($Y1302="","",INDEX($P$2:$P$2000,$Y1302))</f>
      </c>
      <c r="AB1302" t="str">
        <f>IF($Z1302="","",INDEX($P$2:$P$2000,$Z1302))</f>
      </c>
      <c r="AC1302">
        <f>IF(AND($AA1302="Yes",$AB1302="Yes"),1,"")</f>
      </c>
      <c r="AD1302">
        <f>IF(OR($Y1302="",$Z1302=""),"",IF(INDEX($C$2:$C$2000,$Y1302)=INDEX($C$2:$C$2000,$Z1302),0,1))</f>
      </c>
      <c r="AE1302">
        <f>IF($AC1302&lt;&gt;1,"",IF(AND(INDEX($AG$2:$AG$2000,$Y1302)=1,INDEX($AG$2:$AG$2000,$Z1302)=1),1,""))</f>
      </c>
      <c r="AG1302">
        <f>IF($A1302="","",COUNTIFS($W$2:$W$2500,$A1302,$AB$2:$AB$2500,"Yes")+COUNTIFS($X$2:$X$2500,$A1302,$AA$2:$AA$2500,"Yes"))</f>
      </c>
      <c r="AH1302" t="str">
        <f>IF(OR($P1302&lt;&gt;"Yes",N($AG1302)=0),"",IF(AND($AG1302=1,COUNTIFS($W$2:$W$2500,$A1302,$AE$2:$AE$2500,1)+COUNTIFS($X$2:$X$2500,$A1302,$AE$2:$AE$2500,1)&gt;0),"","Yes"))</f>
      </c>
      <c r="AI1302">
        <f>IF($AH1302="Yes",$AG1302,"")</f>
      </c>
      <c r="AJ1302">
        <f>IF($AI1302="","",$AI1302+ROW()/1000000)</f>
      </c>
      <c r="AK1302">
        <f>IF(OR($A1302="",$P1302="Yes",N($AG1302)=0),"",$AG1302+ROW()/1000000)</f>
      </c>
      <c r="AL1302" t="str">
        <f>IF($A1302="","",INDEX(games!$J:$J,ROW())&amp;"")</f>
      </c>
      <c r="AM1302">
        <f>IF($A1302="","",SUMPRODUCT($AO1302:$BD1302,'Map Analysis'!$AP$2^{0,1,2,3,4,5,6,7,8,9,10,11,12,13,14,15}))</f>
      </c>
      <c r="AN1302">
        <f>IF($A1302="","",$AM1302+ROW()/10000000)</f>
      </c>
      <c r="AO1302">
        <f>IF($A1302="","",COUNTIF($W$2:$W$2500,$A1302))</f>
      </c>
      <c r="AP1302">
        <f>IF($A1302="","",SUMIFS($BF$2:$BF$2500,$W$2:$W$2500,$A1302))</f>
      </c>
      <c r="AQ1302">
        <f>IF($A1302="","",SUMIFS($BG$2:$BG$2500,$W$2:$W$2500,$A1302))</f>
      </c>
      <c r="AR1302">
        <f>IF($A1302="","",SUMIFS($BH$2:$BH$2500,$W$2:$W$2500,$A1302))</f>
      </c>
      <c r="AS1302">
        <f>IF($A1302="","",SUMIFS($BI$2:$BI$2500,$W$2:$W$2500,$A1302))</f>
      </c>
      <c r="AT1302">
        <f>IF($A1302="","",SUMIFS($BJ$2:$BJ$2500,$W$2:$W$2500,$A1302))</f>
      </c>
      <c r="AU1302">
        <f>IF($A1302="","",SUMIFS($BK$2:$BK$2500,$W$2:$W$2500,$A1302))</f>
      </c>
      <c r="AV1302">
        <f>IF($A1302="","",SUMIFS($BL$2:$BL$2500,$W$2:$W$2500,$A1302))</f>
      </c>
      <c r="AW1302">
        <f>IF($A1302="","",SUMIFS($BM$2:$BM$2500,$W$2:$W$2500,$A1302))</f>
      </c>
      <c r="AX1302">
        <f>IF($A1302="","",SUMIFS($BN$2:$BN$2500,$W$2:$W$2500,$A1302))</f>
      </c>
      <c r="AY1302">
        <f>IF($A1302="","",SUMIFS($BO$2:$BO$2500,$W$2:$W$2500,$A1302))</f>
      </c>
      <c r="AZ1302">
        <f>IF($A1302="","",SUMIFS($BP$2:$BP$2500,$W$2:$W$2500,$A1302))</f>
      </c>
      <c r="BA1302">
        <f>IF($A1302="","",SUMIFS($BQ$2:$BQ$2500,$W$2:$W$2500,$A1302))</f>
      </c>
      <c r="BB1302">
        <f>IF($A1302="","",SUMIFS($BR$2:$BR$2500,$W$2:$W$2500,$A1302))</f>
      </c>
      <c r="BC1302">
        <f>IF($A1302="","",SUMIFS($BS$2:$BS$2500,$W$2:$W$2500,$A1302))</f>
      </c>
      <c r="BD1302">
        <f>IF($A1302="","",SUMIFS($BT$2:$BT$2500,$W$2:$W$2500,$A1302))</f>
      </c>
      <c r="BF1302">
        <f>IF($Z1302="","",INDEX($AO$2:$AO$2000,$Z1302))</f>
      </c>
      <c r="BG1302">
        <f>IF($Z1302="","",INDEX($AP$2:$AP$2000,$Z1302))</f>
      </c>
      <c r="BH1302">
        <f>IF($Z1302="","",INDEX($AQ$2:$AQ$2000,$Z1302))</f>
      </c>
      <c r="BI1302">
        <f>IF($Z1302="","",INDEX($AR$2:$AR$2000,$Z1302))</f>
      </c>
      <c r="BJ1302">
        <f>IF($Z1302="","",INDEX($AS$2:$AS$2000,$Z1302))</f>
      </c>
      <c r="BK1302">
        <f>IF($Z1302="","",INDEX($AT$2:$AT$2000,$Z1302))</f>
      </c>
      <c r="BL1302">
        <f>IF($Z1302="","",INDEX($AU$2:$AU$2000,$Z1302))</f>
      </c>
      <c r="BM1302">
        <f>IF($Z1302="","",INDEX($AV$2:$AV$2000,$Z1302))</f>
      </c>
      <c r="BN1302">
        <f>IF($Z1302="","",INDEX($AW$2:$AW$2000,$Z1302))</f>
      </c>
      <c r="BO1302">
        <f>IF($Z1302="","",INDEX($AX$2:$AX$2000,$Z1302))</f>
      </c>
      <c r="BP1302">
        <f>IF($Z1302="","",INDEX($AY$2:$AY$2000,$Z1302))</f>
      </c>
      <c r="BQ1302">
        <f>IF($Z1302="","",INDEX($AZ$2:$AZ$2000,$Z1302))</f>
      </c>
      <c r="BR1302">
        <f>IF($Z1302="","",INDEX($BA$2:$BA$2000,$Z1302))</f>
      </c>
      <c r="BS1302">
        <f>IF($Z1302="","",INDEX($BB$2:$BB$2000,$Z1302))</f>
      </c>
      <c r="BT1302">
        <f>IF($Z1302="","",INDEX($BC$2:$BC$2000,$Z1302))</f>
      </c>
      <c r="BV1302">
        <f>IF(OR($A1302="",$P1302&lt;&gt;"Yes",$AH1302="Yes"),"",1+N($AG1302))</f>
      </c>
      <c r="BW1302">
        <f>IF($A1302="","",COUNTIFS($W$2:$W$2500,$A1302,$BZ$2:$BZ$2500,"Yes")+COUNTIFS($X$2:$X$2500,$A1302,$BY$2:$BY$2500,"Yes"))</f>
      </c>
      <c r="BX1302">
        <f>IF(OR($A1302="",$P1302="Yes"),"",IF(N($BW1302)=0,0,1+SUMIFS($CB$2:$CB$2500,$W$2:$W$2500,$A1302)+SUMIFS($CA$2:$CA$2500,$X$2:$X$2500,$A1302)))</f>
      </c>
      <c r="BY1302" t="str">
        <f>IF($Y1302="","",INDEX($AH$2:$AH$2000,$Y1302)&amp;"")</f>
      </c>
      <c r="BZ1302" t="str">
        <f>IF($Z1302="","",INDEX($AH$2:$AH$2000,$Z1302)&amp;"")</f>
      </c>
      <c r="CA1302">
        <f>IF($Y1302="","",INDEX($BV$2:$BV$2000,$Y1302))</f>
      </c>
      <c r="CB1302">
        <f>IF($Z1302="","",INDEX($BV$2:$BV$2000,$Z1302))</f>
      </c>
    </row>
    <row r="1303">
      <c r="A1303" t="str">
        <f>IF(TRIM(INDEX(games!$A:$A,ROW()))="","",TRIM(INDEX(games!$A:$A,ROW())))</f>
      </c>
      <c r="B1303">
        <f>IF(OR($A1303="",INDEX(games!$B:$B,ROW())=""),"",INDEX(games!$B:$B,ROW()))</f>
      </c>
      <c r="C1303" t="str">
        <f>IF(OR($A1303="",INDEX(games!$C:$C,ROW())=""),"",INDEX(games!$C:$C,ROW()))</f>
      </c>
      <c r="D1303">
        <f>IF($A1303="","",COUNTIF($W$2:$W$2500,$A1303)+COUNTIF($X$2:$X$2500,$A1303))</f>
      </c>
      <c r="E1303">
        <f>IF($A1303="","",IFERROR(MATCH($C1303,$R$2:$R$5,0),0))</f>
      </c>
      <c r="F1303">
        <f>IF($A1303="","",MOD(ROW(),34))</f>
      </c>
      <c r="G1303">
        <f>IF($A1303="",NA(),IF($C1303="Action",$B1303,NA()))</f>
      </c>
      <c r="H1303">
        <f>IF($A1303="",NA(),IF($C1303="Action",1+$F1303*0.023,NA()))</f>
      </c>
      <c r="I1303">
        <f>IF($A1303="",NA(),IF($C1303="Strategy",$B1303,NA()))</f>
      </c>
      <c r="J1303">
        <f>IF($A1303="",NA(),IF($C1303="Strategy",2+$F1303*0.023,NA()))</f>
      </c>
      <c r="K1303">
        <f>IF($A1303="",NA(),IF($C1303="Deckbuilder",$B1303,NA()))</f>
      </c>
      <c r="L1303">
        <f>IF($A1303="",NA(),IF($C1303="Deckbuilder",3+$F1303*0.023,NA()))</f>
      </c>
      <c r="M1303">
        <f>IF($A1303="",NA(),IF($C1303="Traditional",$B1303,NA()))</f>
      </c>
      <c r="N1303">
        <f>IF($A1303="",NA(),IF($C1303="Traditional",4+$F1303*0.023,NA()))</f>
      </c>
      <c r="O1303">
        <f>IF($A1303="","",$D1303+ROW()/1000000)</f>
      </c>
      <c r="P1303" t="str">
        <f>IF(OR($A1303="",INDEX(games!$H:$H,ROW())=""),"",INDEX(games!$H:$H,ROW()))</f>
      </c>
      <c r="Q1303">
        <f>IF(OR($A1303="",$P1303&lt;&gt;"Yes"),"",$D1303+ROW()/1000000)</f>
      </c>
      <c r="T1303">
        <f>IF($Y1303="","",INDEX($B$2:$B$2000,$Y1303))</f>
      </c>
      <c r="U1303">
        <f>IF($Z1303="","",INDEX($B$2:$B$2000,$Z1303))</f>
      </c>
      <c r="V1303">
        <f>IF(OR($T1303="",$U1303=""),"",$U1303-$T1303)</f>
      </c>
      <c r="W1303" t="str">
        <f>IF(TRIM(INDEX(connections!$A:$A,ROW()))="","",TRIM(INDEX(connections!$A:$A,ROW())))</f>
      </c>
      <c r="X1303" t="str">
        <f>IF($W1303="","",TRIM(INDEX(connections!$B:$B,ROW())))</f>
      </c>
      <c r="Y1303">
        <f>IF($W1303="","",IFERROR(MATCH($W1303,$A$2:$A$2000,0),""))</f>
      </c>
      <c r="Z1303">
        <f>IF($X1303="","",IFERROR(MATCH($X1303,$A$2:$A$2000,0),""))</f>
      </c>
      <c r="AA1303" t="str">
        <f>IF($Y1303="","",INDEX($P$2:$P$2000,$Y1303))</f>
      </c>
      <c r="AB1303" t="str">
        <f>IF($Z1303="","",INDEX($P$2:$P$2000,$Z1303))</f>
      </c>
      <c r="AC1303">
        <f>IF(AND($AA1303="Yes",$AB1303="Yes"),1,"")</f>
      </c>
      <c r="AD1303">
        <f>IF(OR($Y1303="",$Z1303=""),"",IF(INDEX($C$2:$C$2000,$Y1303)=INDEX($C$2:$C$2000,$Z1303),0,1))</f>
      </c>
      <c r="AE1303">
        <f>IF($AC1303&lt;&gt;1,"",IF(AND(INDEX($AG$2:$AG$2000,$Y1303)=1,INDEX($AG$2:$AG$2000,$Z1303)=1),1,""))</f>
      </c>
      <c r="AG1303">
        <f>IF($A1303="","",COUNTIFS($W$2:$W$2500,$A1303,$AB$2:$AB$2500,"Yes")+COUNTIFS($X$2:$X$2500,$A1303,$AA$2:$AA$2500,"Yes"))</f>
      </c>
      <c r="AH1303" t="str">
        <f>IF(OR($P1303&lt;&gt;"Yes",N($AG1303)=0),"",IF(AND($AG1303=1,COUNTIFS($W$2:$W$2500,$A1303,$AE$2:$AE$2500,1)+COUNTIFS($X$2:$X$2500,$A1303,$AE$2:$AE$2500,1)&gt;0),"","Yes"))</f>
      </c>
      <c r="AI1303">
        <f>IF($AH1303="Yes",$AG1303,"")</f>
      </c>
      <c r="AJ1303">
        <f>IF($AI1303="","",$AI1303+ROW()/1000000)</f>
      </c>
      <c r="AK1303">
        <f>IF(OR($A1303="",$P1303="Yes",N($AG1303)=0),"",$AG1303+ROW()/1000000)</f>
      </c>
      <c r="AL1303" t="str">
        <f>IF($A1303="","",INDEX(games!$J:$J,ROW())&amp;"")</f>
      </c>
      <c r="AM1303">
        <f>IF($A1303="","",SUMPRODUCT($AO1303:$BD1303,'Map Analysis'!$AP$2^{0,1,2,3,4,5,6,7,8,9,10,11,12,13,14,15}))</f>
      </c>
      <c r="AN1303">
        <f>IF($A1303="","",$AM1303+ROW()/10000000)</f>
      </c>
      <c r="AO1303">
        <f>IF($A1303="","",COUNTIF($W$2:$W$2500,$A1303))</f>
      </c>
      <c r="AP1303">
        <f>IF($A1303="","",SUMIFS($BF$2:$BF$2500,$W$2:$W$2500,$A1303))</f>
      </c>
      <c r="AQ1303">
        <f>IF($A1303="","",SUMIFS($BG$2:$BG$2500,$W$2:$W$2500,$A1303))</f>
      </c>
      <c r="AR1303">
        <f>IF($A1303="","",SUMIFS($BH$2:$BH$2500,$W$2:$W$2500,$A1303))</f>
      </c>
      <c r="AS1303">
        <f>IF($A1303="","",SUMIFS($BI$2:$BI$2500,$W$2:$W$2500,$A1303))</f>
      </c>
      <c r="AT1303">
        <f>IF($A1303="","",SUMIFS($BJ$2:$BJ$2500,$W$2:$W$2500,$A1303))</f>
      </c>
      <c r="AU1303">
        <f>IF($A1303="","",SUMIFS($BK$2:$BK$2500,$W$2:$W$2500,$A1303))</f>
      </c>
      <c r="AV1303">
        <f>IF($A1303="","",SUMIFS($BL$2:$BL$2500,$W$2:$W$2500,$A1303))</f>
      </c>
      <c r="AW1303">
        <f>IF($A1303="","",SUMIFS($BM$2:$BM$2500,$W$2:$W$2500,$A1303))</f>
      </c>
      <c r="AX1303">
        <f>IF($A1303="","",SUMIFS($BN$2:$BN$2500,$W$2:$W$2500,$A1303))</f>
      </c>
      <c r="AY1303">
        <f>IF($A1303="","",SUMIFS($BO$2:$BO$2500,$W$2:$W$2500,$A1303))</f>
      </c>
      <c r="AZ1303">
        <f>IF($A1303="","",SUMIFS($BP$2:$BP$2500,$W$2:$W$2500,$A1303))</f>
      </c>
      <c r="BA1303">
        <f>IF($A1303="","",SUMIFS($BQ$2:$BQ$2500,$W$2:$W$2500,$A1303))</f>
      </c>
      <c r="BB1303">
        <f>IF($A1303="","",SUMIFS($BR$2:$BR$2500,$W$2:$W$2500,$A1303))</f>
      </c>
      <c r="BC1303">
        <f>IF($A1303="","",SUMIFS($BS$2:$BS$2500,$W$2:$W$2500,$A1303))</f>
      </c>
      <c r="BD1303">
        <f>IF($A1303="","",SUMIFS($BT$2:$BT$2500,$W$2:$W$2500,$A1303))</f>
      </c>
      <c r="BF1303">
        <f>IF($Z1303="","",INDEX($AO$2:$AO$2000,$Z1303))</f>
      </c>
      <c r="BG1303">
        <f>IF($Z1303="","",INDEX($AP$2:$AP$2000,$Z1303))</f>
      </c>
      <c r="BH1303">
        <f>IF($Z1303="","",INDEX($AQ$2:$AQ$2000,$Z1303))</f>
      </c>
      <c r="BI1303">
        <f>IF($Z1303="","",INDEX($AR$2:$AR$2000,$Z1303))</f>
      </c>
      <c r="BJ1303">
        <f>IF($Z1303="","",INDEX($AS$2:$AS$2000,$Z1303))</f>
      </c>
      <c r="BK1303">
        <f>IF($Z1303="","",INDEX($AT$2:$AT$2000,$Z1303))</f>
      </c>
      <c r="BL1303">
        <f>IF($Z1303="","",INDEX($AU$2:$AU$2000,$Z1303))</f>
      </c>
      <c r="BM1303">
        <f>IF($Z1303="","",INDEX($AV$2:$AV$2000,$Z1303))</f>
      </c>
      <c r="BN1303">
        <f>IF($Z1303="","",INDEX($AW$2:$AW$2000,$Z1303))</f>
      </c>
      <c r="BO1303">
        <f>IF($Z1303="","",INDEX($AX$2:$AX$2000,$Z1303))</f>
      </c>
      <c r="BP1303">
        <f>IF($Z1303="","",INDEX($AY$2:$AY$2000,$Z1303))</f>
      </c>
      <c r="BQ1303">
        <f>IF($Z1303="","",INDEX($AZ$2:$AZ$2000,$Z1303))</f>
      </c>
      <c r="BR1303">
        <f>IF($Z1303="","",INDEX($BA$2:$BA$2000,$Z1303))</f>
      </c>
      <c r="BS1303">
        <f>IF($Z1303="","",INDEX($BB$2:$BB$2000,$Z1303))</f>
      </c>
      <c r="BT1303">
        <f>IF($Z1303="","",INDEX($BC$2:$BC$2000,$Z1303))</f>
      </c>
      <c r="BV1303">
        <f>IF(OR($A1303="",$P1303&lt;&gt;"Yes",$AH1303="Yes"),"",1+N($AG1303))</f>
      </c>
      <c r="BW1303">
        <f>IF($A1303="","",COUNTIFS($W$2:$W$2500,$A1303,$BZ$2:$BZ$2500,"Yes")+COUNTIFS($X$2:$X$2500,$A1303,$BY$2:$BY$2500,"Yes"))</f>
      </c>
      <c r="BX1303">
        <f>IF(OR($A1303="",$P1303="Yes"),"",IF(N($BW1303)=0,0,1+SUMIFS($CB$2:$CB$2500,$W$2:$W$2500,$A1303)+SUMIFS($CA$2:$CA$2500,$X$2:$X$2500,$A1303)))</f>
      </c>
      <c r="BY1303" t="str">
        <f>IF($Y1303="","",INDEX($AH$2:$AH$2000,$Y1303)&amp;"")</f>
      </c>
      <c r="BZ1303" t="str">
        <f>IF($Z1303="","",INDEX($AH$2:$AH$2000,$Z1303)&amp;"")</f>
      </c>
      <c r="CA1303">
        <f>IF($Y1303="","",INDEX($BV$2:$BV$2000,$Y1303))</f>
      </c>
      <c r="CB1303">
        <f>IF($Z1303="","",INDEX($BV$2:$BV$2000,$Z1303))</f>
      </c>
    </row>
    <row r="1304">
      <c r="A1304" t="str">
        <f>IF(TRIM(INDEX(games!$A:$A,ROW()))="","",TRIM(INDEX(games!$A:$A,ROW())))</f>
      </c>
      <c r="B1304">
        <f>IF(OR($A1304="",INDEX(games!$B:$B,ROW())=""),"",INDEX(games!$B:$B,ROW()))</f>
      </c>
      <c r="C1304" t="str">
        <f>IF(OR($A1304="",INDEX(games!$C:$C,ROW())=""),"",INDEX(games!$C:$C,ROW()))</f>
      </c>
      <c r="D1304">
        <f>IF($A1304="","",COUNTIF($W$2:$W$2500,$A1304)+COUNTIF($X$2:$X$2500,$A1304))</f>
      </c>
      <c r="E1304">
        <f>IF($A1304="","",IFERROR(MATCH($C1304,$R$2:$R$5,0),0))</f>
      </c>
      <c r="F1304">
        <f>IF($A1304="","",MOD(ROW(),34))</f>
      </c>
      <c r="G1304">
        <f>IF($A1304="",NA(),IF($C1304="Action",$B1304,NA()))</f>
      </c>
      <c r="H1304">
        <f>IF($A1304="",NA(),IF($C1304="Action",1+$F1304*0.023,NA()))</f>
      </c>
      <c r="I1304">
        <f>IF($A1304="",NA(),IF($C1304="Strategy",$B1304,NA()))</f>
      </c>
      <c r="J1304">
        <f>IF($A1304="",NA(),IF($C1304="Strategy",2+$F1304*0.023,NA()))</f>
      </c>
      <c r="K1304">
        <f>IF($A1304="",NA(),IF($C1304="Deckbuilder",$B1304,NA()))</f>
      </c>
      <c r="L1304">
        <f>IF($A1304="",NA(),IF($C1304="Deckbuilder",3+$F1304*0.023,NA()))</f>
      </c>
      <c r="M1304">
        <f>IF($A1304="",NA(),IF($C1304="Traditional",$B1304,NA()))</f>
      </c>
      <c r="N1304">
        <f>IF($A1304="",NA(),IF($C1304="Traditional",4+$F1304*0.023,NA()))</f>
      </c>
      <c r="O1304">
        <f>IF($A1304="","",$D1304+ROW()/1000000)</f>
      </c>
      <c r="P1304" t="str">
        <f>IF(OR($A1304="",INDEX(games!$H:$H,ROW())=""),"",INDEX(games!$H:$H,ROW()))</f>
      </c>
      <c r="Q1304">
        <f>IF(OR($A1304="",$P1304&lt;&gt;"Yes"),"",$D1304+ROW()/1000000)</f>
      </c>
      <c r="T1304">
        <f>IF($Y1304="","",INDEX($B$2:$B$2000,$Y1304))</f>
      </c>
      <c r="U1304">
        <f>IF($Z1304="","",INDEX($B$2:$B$2000,$Z1304))</f>
      </c>
      <c r="V1304">
        <f>IF(OR($T1304="",$U1304=""),"",$U1304-$T1304)</f>
      </c>
      <c r="W1304" t="str">
        <f>IF(TRIM(INDEX(connections!$A:$A,ROW()))="","",TRIM(INDEX(connections!$A:$A,ROW())))</f>
      </c>
      <c r="X1304" t="str">
        <f>IF($W1304="","",TRIM(INDEX(connections!$B:$B,ROW())))</f>
      </c>
      <c r="Y1304">
        <f>IF($W1304="","",IFERROR(MATCH($W1304,$A$2:$A$2000,0),""))</f>
      </c>
      <c r="Z1304">
        <f>IF($X1304="","",IFERROR(MATCH($X1304,$A$2:$A$2000,0),""))</f>
      </c>
      <c r="AA1304" t="str">
        <f>IF($Y1304="","",INDEX($P$2:$P$2000,$Y1304))</f>
      </c>
      <c r="AB1304" t="str">
        <f>IF($Z1304="","",INDEX($P$2:$P$2000,$Z1304))</f>
      </c>
      <c r="AC1304">
        <f>IF(AND($AA1304="Yes",$AB1304="Yes"),1,"")</f>
      </c>
      <c r="AD1304">
        <f>IF(OR($Y1304="",$Z1304=""),"",IF(INDEX($C$2:$C$2000,$Y1304)=INDEX($C$2:$C$2000,$Z1304),0,1))</f>
      </c>
      <c r="AE1304">
        <f>IF($AC1304&lt;&gt;1,"",IF(AND(INDEX($AG$2:$AG$2000,$Y1304)=1,INDEX($AG$2:$AG$2000,$Z1304)=1),1,""))</f>
      </c>
      <c r="AG1304">
        <f>IF($A1304="","",COUNTIFS($W$2:$W$2500,$A1304,$AB$2:$AB$2500,"Yes")+COUNTIFS($X$2:$X$2500,$A1304,$AA$2:$AA$2500,"Yes"))</f>
      </c>
      <c r="AH1304" t="str">
        <f>IF(OR($P1304&lt;&gt;"Yes",N($AG1304)=0),"",IF(AND($AG1304=1,COUNTIFS($W$2:$W$2500,$A1304,$AE$2:$AE$2500,1)+COUNTIFS($X$2:$X$2500,$A1304,$AE$2:$AE$2500,1)&gt;0),"","Yes"))</f>
      </c>
      <c r="AI1304">
        <f>IF($AH1304="Yes",$AG1304,"")</f>
      </c>
      <c r="AJ1304">
        <f>IF($AI1304="","",$AI1304+ROW()/1000000)</f>
      </c>
      <c r="AK1304">
        <f>IF(OR($A1304="",$P1304="Yes",N($AG1304)=0),"",$AG1304+ROW()/1000000)</f>
      </c>
      <c r="AL1304" t="str">
        <f>IF($A1304="","",INDEX(games!$J:$J,ROW())&amp;"")</f>
      </c>
      <c r="AM1304">
        <f>IF($A1304="","",SUMPRODUCT($AO1304:$BD1304,'Map Analysis'!$AP$2^{0,1,2,3,4,5,6,7,8,9,10,11,12,13,14,15}))</f>
      </c>
      <c r="AN1304">
        <f>IF($A1304="","",$AM1304+ROW()/10000000)</f>
      </c>
      <c r="AO1304">
        <f>IF($A1304="","",COUNTIF($W$2:$W$2500,$A1304))</f>
      </c>
      <c r="AP1304">
        <f>IF($A1304="","",SUMIFS($BF$2:$BF$2500,$W$2:$W$2500,$A1304))</f>
      </c>
      <c r="AQ1304">
        <f>IF($A1304="","",SUMIFS($BG$2:$BG$2500,$W$2:$W$2500,$A1304))</f>
      </c>
      <c r="AR1304">
        <f>IF($A1304="","",SUMIFS($BH$2:$BH$2500,$W$2:$W$2500,$A1304))</f>
      </c>
      <c r="AS1304">
        <f>IF($A1304="","",SUMIFS($BI$2:$BI$2500,$W$2:$W$2500,$A1304))</f>
      </c>
      <c r="AT1304">
        <f>IF($A1304="","",SUMIFS($BJ$2:$BJ$2500,$W$2:$W$2500,$A1304))</f>
      </c>
      <c r="AU1304">
        <f>IF($A1304="","",SUMIFS($BK$2:$BK$2500,$W$2:$W$2500,$A1304))</f>
      </c>
      <c r="AV1304">
        <f>IF($A1304="","",SUMIFS($BL$2:$BL$2500,$W$2:$W$2500,$A1304))</f>
      </c>
      <c r="AW1304">
        <f>IF($A1304="","",SUMIFS($BM$2:$BM$2500,$W$2:$W$2500,$A1304))</f>
      </c>
      <c r="AX1304">
        <f>IF($A1304="","",SUMIFS($BN$2:$BN$2500,$W$2:$W$2500,$A1304))</f>
      </c>
      <c r="AY1304">
        <f>IF($A1304="","",SUMIFS($BO$2:$BO$2500,$W$2:$W$2500,$A1304))</f>
      </c>
      <c r="AZ1304">
        <f>IF($A1304="","",SUMIFS($BP$2:$BP$2500,$W$2:$W$2500,$A1304))</f>
      </c>
      <c r="BA1304">
        <f>IF($A1304="","",SUMIFS($BQ$2:$BQ$2500,$W$2:$W$2500,$A1304))</f>
      </c>
      <c r="BB1304">
        <f>IF($A1304="","",SUMIFS($BR$2:$BR$2500,$W$2:$W$2500,$A1304))</f>
      </c>
      <c r="BC1304">
        <f>IF($A1304="","",SUMIFS($BS$2:$BS$2500,$W$2:$W$2500,$A1304))</f>
      </c>
      <c r="BD1304">
        <f>IF($A1304="","",SUMIFS($BT$2:$BT$2500,$W$2:$W$2500,$A1304))</f>
      </c>
      <c r="BF1304">
        <f>IF($Z1304="","",INDEX($AO$2:$AO$2000,$Z1304))</f>
      </c>
      <c r="BG1304">
        <f>IF($Z1304="","",INDEX($AP$2:$AP$2000,$Z1304))</f>
      </c>
      <c r="BH1304">
        <f>IF($Z1304="","",INDEX($AQ$2:$AQ$2000,$Z1304))</f>
      </c>
      <c r="BI1304">
        <f>IF($Z1304="","",INDEX($AR$2:$AR$2000,$Z1304))</f>
      </c>
      <c r="BJ1304">
        <f>IF($Z1304="","",INDEX($AS$2:$AS$2000,$Z1304))</f>
      </c>
      <c r="BK1304">
        <f>IF($Z1304="","",INDEX($AT$2:$AT$2000,$Z1304))</f>
      </c>
      <c r="BL1304">
        <f>IF($Z1304="","",INDEX($AU$2:$AU$2000,$Z1304))</f>
      </c>
      <c r="BM1304">
        <f>IF($Z1304="","",INDEX($AV$2:$AV$2000,$Z1304))</f>
      </c>
      <c r="BN1304">
        <f>IF($Z1304="","",INDEX($AW$2:$AW$2000,$Z1304))</f>
      </c>
      <c r="BO1304">
        <f>IF($Z1304="","",INDEX($AX$2:$AX$2000,$Z1304))</f>
      </c>
      <c r="BP1304">
        <f>IF($Z1304="","",INDEX($AY$2:$AY$2000,$Z1304))</f>
      </c>
      <c r="BQ1304">
        <f>IF($Z1304="","",INDEX($AZ$2:$AZ$2000,$Z1304))</f>
      </c>
      <c r="BR1304">
        <f>IF($Z1304="","",INDEX($BA$2:$BA$2000,$Z1304))</f>
      </c>
      <c r="BS1304">
        <f>IF($Z1304="","",INDEX($BB$2:$BB$2000,$Z1304))</f>
      </c>
      <c r="BT1304">
        <f>IF($Z1304="","",INDEX($BC$2:$BC$2000,$Z1304))</f>
      </c>
      <c r="BV1304">
        <f>IF(OR($A1304="",$P1304&lt;&gt;"Yes",$AH1304="Yes"),"",1+N($AG1304))</f>
      </c>
      <c r="BW1304">
        <f>IF($A1304="","",COUNTIFS($W$2:$W$2500,$A1304,$BZ$2:$BZ$2500,"Yes")+COUNTIFS($X$2:$X$2500,$A1304,$BY$2:$BY$2500,"Yes"))</f>
      </c>
      <c r="BX1304">
        <f>IF(OR($A1304="",$P1304="Yes"),"",IF(N($BW1304)=0,0,1+SUMIFS($CB$2:$CB$2500,$W$2:$W$2500,$A1304)+SUMIFS($CA$2:$CA$2500,$X$2:$X$2500,$A1304)))</f>
      </c>
      <c r="BY1304" t="str">
        <f>IF($Y1304="","",INDEX($AH$2:$AH$2000,$Y1304)&amp;"")</f>
      </c>
      <c r="BZ1304" t="str">
        <f>IF($Z1304="","",INDEX($AH$2:$AH$2000,$Z1304)&amp;"")</f>
      </c>
      <c r="CA1304">
        <f>IF($Y1304="","",INDEX($BV$2:$BV$2000,$Y1304))</f>
      </c>
      <c r="CB1304">
        <f>IF($Z1304="","",INDEX($BV$2:$BV$2000,$Z1304))</f>
      </c>
    </row>
    <row r="1305">
      <c r="A1305" t="str">
        <f>IF(TRIM(INDEX(games!$A:$A,ROW()))="","",TRIM(INDEX(games!$A:$A,ROW())))</f>
      </c>
      <c r="B1305">
        <f>IF(OR($A1305="",INDEX(games!$B:$B,ROW())=""),"",INDEX(games!$B:$B,ROW()))</f>
      </c>
      <c r="C1305" t="str">
        <f>IF(OR($A1305="",INDEX(games!$C:$C,ROW())=""),"",INDEX(games!$C:$C,ROW()))</f>
      </c>
      <c r="D1305">
        <f>IF($A1305="","",COUNTIF($W$2:$W$2500,$A1305)+COUNTIF($X$2:$X$2500,$A1305))</f>
      </c>
      <c r="E1305">
        <f>IF($A1305="","",IFERROR(MATCH($C1305,$R$2:$R$5,0),0))</f>
      </c>
      <c r="F1305">
        <f>IF($A1305="","",MOD(ROW(),34))</f>
      </c>
      <c r="G1305">
        <f>IF($A1305="",NA(),IF($C1305="Action",$B1305,NA()))</f>
      </c>
      <c r="H1305">
        <f>IF($A1305="",NA(),IF($C1305="Action",1+$F1305*0.023,NA()))</f>
      </c>
      <c r="I1305">
        <f>IF($A1305="",NA(),IF($C1305="Strategy",$B1305,NA()))</f>
      </c>
      <c r="J1305">
        <f>IF($A1305="",NA(),IF($C1305="Strategy",2+$F1305*0.023,NA()))</f>
      </c>
      <c r="K1305">
        <f>IF($A1305="",NA(),IF($C1305="Deckbuilder",$B1305,NA()))</f>
      </c>
      <c r="L1305">
        <f>IF($A1305="",NA(),IF($C1305="Deckbuilder",3+$F1305*0.023,NA()))</f>
      </c>
      <c r="M1305">
        <f>IF($A1305="",NA(),IF($C1305="Traditional",$B1305,NA()))</f>
      </c>
      <c r="N1305">
        <f>IF($A1305="",NA(),IF($C1305="Traditional",4+$F1305*0.023,NA()))</f>
      </c>
      <c r="O1305">
        <f>IF($A1305="","",$D1305+ROW()/1000000)</f>
      </c>
      <c r="P1305" t="str">
        <f>IF(OR($A1305="",INDEX(games!$H:$H,ROW())=""),"",INDEX(games!$H:$H,ROW()))</f>
      </c>
      <c r="Q1305">
        <f>IF(OR($A1305="",$P1305&lt;&gt;"Yes"),"",$D1305+ROW()/1000000)</f>
      </c>
      <c r="T1305">
        <f>IF($Y1305="","",INDEX($B$2:$B$2000,$Y1305))</f>
      </c>
      <c r="U1305">
        <f>IF($Z1305="","",INDEX($B$2:$B$2000,$Z1305))</f>
      </c>
      <c r="V1305">
        <f>IF(OR($T1305="",$U1305=""),"",$U1305-$T1305)</f>
      </c>
      <c r="W1305" t="str">
        <f>IF(TRIM(INDEX(connections!$A:$A,ROW()))="","",TRIM(INDEX(connections!$A:$A,ROW())))</f>
      </c>
      <c r="X1305" t="str">
        <f>IF($W1305="","",TRIM(INDEX(connections!$B:$B,ROW())))</f>
      </c>
      <c r="Y1305">
        <f>IF($W1305="","",IFERROR(MATCH($W1305,$A$2:$A$2000,0),""))</f>
      </c>
      <c r="Z1305">
        <f>IF($X1305="","",IFERROR(MATCH($X1305,$A$2:$A$2000,0),""))</f>
      </c>
      <c r="AA1305" t="str">
        <f>IF($Y1305="","",INDEX($P$2:$P$2000,$Y1305))</f>
      </c>
      <c r="AB1305" t="str">
        <f>IF($Z1305="","",INDEX($P$2:$P$2000,$Z1305))</f>
      </c>
      <c r="AC1305">
        <f>IF(AND($AA1305="Yes",$AB1305="Yes"),1,"")</f>
      </c>
      <c r="AD1305">
        <f>IF(OR($Y1305="",$Z1305=""),"",IF(INDEX($C$2:$C$2000,$Y1305)=INDEX($C$2:$C$2000,$Z1305),0,1))</f>
      </c>
      <c r="AE1305">
        <f>IF($AC1305&lt;&gt;1,"",IF(AND(INDEX($AG$2:$AG$2000,$Y1305)=1,INDEX($AG$2:$AG$2000,$Z1305)=1),1,""))</f>
      </c>
      <c r="AG1305">
        <f>IF($A1305="","",COUNTIFS($W$2:$W$2500,$A1305,$AB$2:$AB$2500,"Yes")+COUNTIFS($X$2:$X$2500,$A1305,$AA$2:$AA$2500,"Yes"))</f>
      </c>
      <c r="AH1305" t="str">
        <f>IF(OR($P1305&lt;&gt;"Yes",N($AG1305)=0),"",IF(AND($AG1305=1,COUNTIFS($W$2:$W$2500,$A1305,$AE$2:$AE$2500,1)+COUNTIFS($X$2:$X$2500,$A1305,$AE$2:$AE$2500,1)&gt;0),"","Yes"))</f>
      </c>
      <c r="AI1305">
        <f>IF($AH1305="Yes",$AG1305,"")</f>
      </c>
      <c r="AJ1305">
        <f>IF($AI1305="","",$AI1305+ROW()/1000000)</f>
      </c>
      <c r="AK1305">
        <f>IF(OR($A1305="",$P1305="Yes",N($AG1305)=0),"",$AG1305+ROW()/1000000)</f>
      </c>
      <c r="AL1305" t="str">
        <f>IF($A1305="","",INDEX(games!$J:$J,ROW())&amp;"")</f>
      </c>
      <c r="AM1305">
        <f>IF($A1305="","",SUMPRODUCT($AO1305:$BD1305,'Map Analysis'!$AP$2^{0,1,2,3,4,5,6,7,8,9,10,11,12,13,14,15}))</f>
      </c>
      <c r="AN1305">
        <f>IF($A1305="","",$AM1305+ROW()/10000000)</f>
      </c>
      <c r="AO1305">
        <f>IF($A1305="","",COUNTIF($W$2:$W$2500,$A1305))</f>
      </c>
      <c r="AP1305">
        <f>IF($A1305="","",SUMIFS($BF$2:$BF$2500,$W$2:$W$2500,$A1305))</f>
      </c>
      <c r="AQ1305">
        <f>IF($A1305="","",SUMIFS($BG$2:$BG$2500,$W$2:$W$2500,$A1305))</f>
      </c>
      <c r="AR1305">
        <f>IF($A1305="","",SUMIFS($BH$2:$BH$2500,$W$2:$W$2500,$A1305))</f>
      </c>
      <c r="AS1305">
        <f>IF($A1305="","",SUMIFS($BI$2:$BI$2500,$W$2:$W$2500,$A1305))</f>
      </c>
      <c r="AT1305">
        <f>IF($A1305="","",SUMIFS($BJ$2:$BJ$2500,$W$2:$W$2500,$A1305))</f>
      </c>
      <c r="AU1305">
        <f>IF($A1305="","",SUMIFS($BK$2:$BK$2500,$W$2:$W$2500,$A1305))</f>
      </c>
      <c r="AV1305">
        <f>IF($A1305="","",SUMIFS($BL$2:$BL$2500,$W$2:$W$2500,$A1305))</f>
      </c>
      <c r="AW1305">
        <f>IF($A1305="","",SUMIFS($BM$2:$BM$2500,$W$2:$W$2500,$A1305))</f>
      </c>
      <c r="AX1305">
        <f>IF($A1305="","",SUMIFS($BN$2:$BN$2500,$W$2:$W$2500,$A1305))</f>
      </c>
      <c r="AY1305">
        <f>IF($A1305="","",SUMIFS($BO$2:$BO$2500,$W$2:$W$2500,$A1305))</f>
      </c>
      <c r="AZ1305">
        <f>IF($A1305="","",SUMIFS($BP$2:$BP$2500,$W$2:$W$2500,$A1305))</f>
      </c>
      <c r="BA1305">
        <f>IF($A1305="","",SUMIFS($BQ$2:$BQ$2500,$W$2:$W$2500,$A1305))</f>
      </c>
      <c r="BB1305">
        <f>IF($A1305="","",SUMIFS($BR$2:$BR$2500,$W$2:$W$2500,$A1305))</f>
      </c>
      <c r="BC1305">
        <f>IF($A1305="","",SUMIFS($BS$2:$BS$2500,$W$2:$W$2500,$A1305))</f>
      </c>
      <c r="BD1305">
        <f>IF($A1305="","",SUMIFS($BT$2:$BT$2500,$W$2:$W$2500,$A1305))</f>
      </c>
      <c r="BF1305">
        <f>IF($Z1305="","",INDEX($AO$2:$AO$2000,$Z1305))</f>
      </c>
      <c r="BG1305">
        <f>IF($Z1305="","",INDEX($AP$2:$AP$2000,$Z1305))</f>
      </c>
      <c r="BH1305">
        <f>IF($Z1305="","",INDEX($AQ$2:$AQ$2000,$Z1305))</f>
      </c>
      <c r="BI1305">
        <f>IF($Z1305="","",INDEX($AR$2:$AR$2000,$Z1305))</f>
      </c>
      <c r="BJ1305">
        <f>IF($Z1305="","",INDEX($AS$2:$AS$2000,$Z1305))</f>
      </c>
      <c r="BK1305">
        <f>IF($Z1305="","",INDEX($AT$2:$AT$2000,$Z1305))</f>
      </c>
      <c r="BL1305">
        <f>IF($Z1305="","",INDEX($AU$2:$AU$2000,$Z1305))</f>
      </c>
      <c r="BM1305">
        <f>IF($Z1305="","",INDEX($AV$2:$AV$2000,$Z1305))</f>
      </c>
      <c r="BN1305">
        <f>IF($Z1305="","",INDEX($AW$2:$AW$2000,$Z1305))</f>
      </c>
      <c r="BO1305">
        <f>IF($Z1305="","",INDEX($AX$2:$AX$2000,$Z1305))</f>
      </c>
      <c r="BP1305">
        <f>IF($Z1305="","",INDEX($AY$2:$AY$2000,$Z1305))</f>
      </c>
      <c r="BQ1305">
        <f>IF($Z1305="","",INDEX($AZ$2:$AZ$2000,$Z1305))</f>
      </c>
      <c r="BR1305">
        <f>IF($Z1305="","",INDEX($BA$2:$BA$2000,$Z1305))</f>
      </c>
      <c r="BS1305">
        <f>IF($Z1305="","",INDEX($BB$2:$BB$2000,$Z1305))</f>
      </c>
      <c r="BT1305">
        <f>IF($Z1305="","",INDEX($BC$2:$BC$2000,$Z1305))</f>
      </c>
      <c r="BV1305">
        <f>IF(OR($A1305="",$P1305&lt;&gt;"Yes",$AH1305="Yes"),"",1+N($AG1305))</f>
      </c>
      <c r="BW1305">
        <f>IF($A1305="","",COUNTIFS($W$2:$W$2500,$A1305,$BZ$2:$BZ$2500,"Yes")+COUNTIFS($X$2:$X$2500,$A1305,$BY$2:$BY$2500,"Yes"))</f>
      </c>
      <c r="BX1305">
        <f>IF(OR($A1305="",$P1305="Yes"),"",IF(N($BW1305)=0,0,1+SUMIFS($CB$2:$CB$2500,$W$2:$W$2500,$A1305)+SUMIFS($CA$2:$CA$2500,$X$2:$X$2500,$A1305)))</f>
      </c>
      <c r="BY1305" t="str">
        <f>IF($Y1305="","",INDEX($AH$2:$AH$2000,$Y1305)&amp;"")</f>
      </c>
      <c r="BZ1305" t="str">
        <f>IF($Z1305="","",INDEX($AH$2:$AH$2000,$Z1305)&amp;"")</f>
      </c>
      <c r="CA1305">
        <f>IF($Y1305="","",INDEX($BV$2:$BV$2000,$Y1305))</f>
      </c>
      <c r="CB1305">
        <f>IF($Z1305="","",INDEX($BV$2:$BV$2000,$Z1305))</f>
      </c>
    </row>
    <row r="1306">
      <c r="A1306" t="str">
        <f>IF(TRIM(INDEX(games!$A:$A,ROW()))="","",TRIM(INDEX(games!$A:$A,ROW())))</f>
      </c>
      <c r="B1306">
        <f>IF(OR($A1306="",INDEX(games!$B:$B,ROW())=""),"",INDEX(games!$B:$B,ROW()))</f>
      </c>
      <c r="C1306" t="str">
        <f>IF(OR($A1306="",INDEX(games!$C:$C,ROW())=""),"",INDEX(games!$C:$C,ROW()))</f>
      </c>
      <c r="D1306">
        <f>IF($A1306="","",COUNTIF($W$2:$W$2500,$A1306)+COUNTIF($X$2:$X$2500,$A1306))</f>
      </c>
      <c r="E1306">
        <f>IF($A1306="","",IFERROR(MATCH($C1306,$R$2:$R$5,0),0))</f>
      </c>
      <c r="F1306">
        <f>IF($A1306="","",MOD(ROW(),34))</f>
      </c>
      <c r="G1306">
        <f>IF($A1306="",NA(),IF($C1306="Action",$B1306,NA()))</f>
      </c>
      <c r="H1306">
        <f>IF($A1306="",NA(),IF($C1306="Action",1+$F1306*0.023,NA()))</f>
      </c>
      <c r="I1306">
        <f>IF($A1306="",NA(),IF($C1306="Strategy",$B1306,NA()))</f>
      </c>
      <c r="J1306">
        <f>IF($A1306="",NA(),IF($C1306="Strategy",2+$F1306*0.023,NA()))</f>
      </c>
      <c r="K1306">
        <f>IF($A1306="",NA(),IF($C1306="Deckbuilder",$B1306,NA()))</f>
      </c>
      <c r="L1306">
        <f>IF($A1306="",NA(),IF($C1306="Deckbuilder",3+$F1306*0.023,NA()))</f>
      </c>
      <c r="M1306">
        <f>IF($A1306="",NA(),IF($C1306="Traditional",$B1306,NA()))</f>
      </c>
      <c r="N1306">
        <f>IF($A1306="",NA(),IF($C1306="Traditional",4+$F1306*0.023,NA()))</f>
      </c>
      <c r="O1306">
        <f>IF($A1306="","",$D1306+ROW()/1000000)</f>
      </c>
      <c r="P1306" t="str">
        <f>IF(OR($A1306="",INDEX(games!$H:$H,ROW())=""),"",INDEX(games!$H:$H,ROW()))</f>
      </c>
      <c r="Q1306">
        <f>IF(OR($A1306="",$P1306&lt;&gt;"Yes"),"",$D1306+ROW()/1000000)</f>
      </c>
      <c r="T1306">
        <f>IF($Y1306="","",INDEX($B$2:$B$2000,$Y1306))</f>
      </c>
      <c r="U1306">
        <f>IF($Z1306="","",INDEX($B$2:$B$2000,$Z1306))</f>
      </c>
      <c r="V1306">
        <f>IF(OR($T1306="",$U1306=""),"",$U1306-$T1306)</f>
      </c>
      <c r="W1306" t="str">
        <f>IF(TRIM(INDEX(connections!$A:$A,ROW()))="","",TRIM(INDEX(connections!$A:$A,ROW())))</f>
      </c>
      <c r="X1306" t="str">
        <f>IF($W1306="","",TRIM(INDEX(connections!$B:$B,ROW())))</f>
      </c>
      <c r="Y1306">
        <f>IF($W1306="","",IFERROR(MATCH($W1306,$A$2:$A$2000,0),""))</f>
      </c>
      <c r="Z1306">
        <f>IF($X1306="","",IFERROR(MATCH($X1306,$A$2:$A$2000,0),""))</f>
      </c>
      <c r="AA1306" t="str">
        <f>IF($Y1306="","",INDEX($P$2:$P$2000,$Y1306))</f>
      </c>
      <c r="AB1306" t="str">
        <f>IF($Z1306="","",INDEX($P$2:$P$2000,$Z1306))</f>
      </c>
      <c r="AC1306">
        <f>IF(AND($AA1306="Yes",$AB1306="Yes"),1,"")</f>
      </c>
      <c r="AD1306">
        <f>IF(OR($Y1306="",$Z1306=""),"",IF(INDEX($C$2:$C$2000,$Y1306)=INDEX($C$2:$C$2000,$Z1306),0,1))</f>
      </c>
      <c r="AE1306">
        <f>IF($AC1306&lt;&gt;1,"",IF(AND(INDEX($AG$2:$AG$2000,$Y1306)=1,INDEX($AG$2:$AG$2000,$Z1306)=1),1,""))</f>
      </c>
      <c r="AG1306">
        <f>IF($A1306="","",COUNTIFS($W$2:$W$2500,$A1306,$AB$2:$AB$2500,"Yes")+COUNTIFS($X$2:$X$2500,$A1306,$AA$2:$AA$2500,"Yes"))</f>
      </c>
      <c r="AH1306" t="str">
        <f>IF(OR($P1306&lt;&gt;"Yes",N($AG1306)=0),"",IF(AND($AG1306=1,COUNTIFS($W$2:$W$2500,$A1306,$AE$2:$AE$2500,1)+COUNTIFS($X$2:$X$2500,$A1306,$AE$2:$AE$2500,1)&gt;0),"","Yes"))</f>
      </c>
      <c r="AI1306">
        <f>IF($AH1306="Yes",$AG1306,"")</f>
      </c>
      <c r="AJ1306">
        <f>IF($AI1306="","",$AI1306+ROW()/1000000)</f>
      </c>
      <c r="AK1306">
        <f>IF(OR($A1306="",$P1306="Yes",N($AG1306)=0),"",$AG1306+ROW()/1000000)</f>
      </c>
      <c r="AL1306" t="str">
        <f>IF($A1306="","",INDEX(games!$J:$J,ROW())&amp;"")</f>
      </c>
      <c r="AM1306">
        <f>IF($A1306="","",SUMPRODUCT($AO1306:$BD1306,'Map Analysis'!$AP$2^{0,1,2,3,4,5,6,7,8,9,10,11,12,13,14,15}))</f>
      </c>
      <c r="AN1306">
        <f>IF($A1306="","",$AM1306+ROW()/10000000)</f>
      </c>
      <c r="AO1306">
        <f>IF($A1306="","",COUNTIF($W$2:$W$2500,$A1306))</f>
      </c>
      <c r="AP1306">
        <f>IF($A1306="","",SUMIFS($BF$2:$BF$2500,$W$2:$W$2500,$A1306))</f>
      </c>
      <c r="AQ1306">
        <f>IF($A1306="","",SUMIFS($BG$2:$BG$2500,$W$2:$W$2500,$A1306))</f>
      </c>
      <c r="AR1306">
        <f>IF($A1306="","",SUMIFS($BH$2:$BH$2500,$W$2:$W$2500,$A1306))</f>
      </c>
      <c r="AS1306">
        <f>IF($A1306="","",SUMIFS($BI$2:$BI$2500,$W$2:$W$2500,$A1306))</f>
      </c>
      <c r="AT1306">
        <f>IF($A1306="","",SUMIFS($BJ$2:$BJ$2500,$W$2:$W$2500,$A1306))</f>
      </c>
      <c r="AU1306">
        <f>IF($A1306="","",SUMIFS($BK$2:$BK$2500,$W$2:$W$2500,$A1306))</f>
      </c>
      <c r="AV1306">
        <f>IF($A1306="","",SUMIFS($BL$2:$BL$2500,$W$2:$W$2500,$A1306))</f>
      </c>
      <c r="AW1306">
        <f>IF($A1306="","",SUMIFS($BM$2:$BM$2500,$W$2:$W$2500,$A1306))</f>
      </c>
      <c r="AX1306">
        <f>IF($A1306="","",SUMIFS($BN$2:$BN$2500,$W$2:$W$2500,$A1306))</f>
      </c>
      <c r="AY1306">
        <f>IF($A1306="","",SUMIFS($BO$2:$BO$2500,$W$2:$W$2500,$A1306))</f>
      </c>
      <c r="AZ1306">
        <f>IF($A1306="","",SUMIFS($BP$2:$BP$2500,$W$2:$W$2500,$A1306))</f>
      </c>
      <c r="BA1306">
        <f>IF($A1306="","",SUMIFS($BQ$2:$BQ$2500,$W$2:$W$2500,$A1306))</f>
      </c>
      <c r="BB1306">
        <f>IF($A1306="","",SUMIFS($BR$2:$BR$2500,$W$2:$W$2500,$A1306))</f>
      </c>
      <c r="BC1306">
        <f>IF($A1306="","",SUMIFS($BS$2:$BS$2500,$W$2:$W$2500,$A1306))</f>
      </c>
      <c r="BD1306">
        <f>IF($A1306="","",SUMIFS($BT$2:$BT$2500,$W$2:$W$2500,$A1306))</f>
      </c>
      <c r="BF1306">
        <f>IF($Z1306="","",INDEX($AO$2:$AO$2000,$Z1306))</f>
      </c>
      <c r="BG1306">
        <f>IF($Z1306="","",INDEX($AP$2:$AP$2000,$Z1306))</f>
      </c>
      <c r="BH1306">
        <f>IF($Z1306="","",INDEX($AQ$2:$AQ$2000,$Z1306))</f>
      </c>
      <c r="BI1306">
        <f>IF($Z1306="","",INDEX($AR$2:$AR$2000,$Z1306))</f>
      </c>
      <c r="BJ1306">
        <f>IF($Z1306="","",INDEX($AS$2:$AS$2000,$Z1306))</f>
      </c>
      <c r="BK1306">
        <f>IF($Z1306="","",INDEX($AT$2:$AT$2000,$Z1306))</f>
      </c>
      <c r="BL1306">
        <f>IF($Z1306="","",INDEX($AU$2:$AU$2000,$Z1306))</f>
      </c>
      <c r="BM1306">
        <f>IF($Z1306="","",INDEX($AV$2:$AV$2000,$Z1306))</f>
      </c>
      <c r="BN1306">
        <f>IF($Z1306="","",INDEX($AW$2:$AW$2000,$Z1306))</f>
      </c>
      <c r="BO1306">
        <f>IF($Z1306="","",INDEX($AX$2:$AX$2000,$Z1306))</f>
      </c>
      <c r="BP1306">
        <f>IF($Z1306="","",INDEX($AY$2:$AY$2000,$Z1306))</f>
      </c>
      <c r="BQ1306">
        <f>IF($Z1306="","",INDEX($AZ$2:$AZ$2000,$Z1306))</f>
      </c>
      <c r="BR1306">
        <f>IF($Z1306="","",INDEX($BA$2:$BA$2000,$Z1306))</f>
      </c>
      <c r="BS1306">
        <f>IF($Z1306="","",INDEX($BB$2:$BB$2000,$Z1306))</f>
      </c>
      <c r="BT1306">
        <f>IF($Z1306="","",INDEX($BC$2:$BC$2000,$Z1306))</f>
      </c>
      <c r="BV1306">
        <f>IF(OR($A1306="",$P1306&lt;&gt;"Yes",$AH1306="Yes"),"",1+N($AG1306))</f>
      </c>
      <c r="BW1306">
        <f>IF($A1306="","",COUNTIFS($W$2:$W$2500,$A1306,$BZ$2:$BZ$2500,"Yes")+COUNTIFS($X$2:$X$2500,$A1306,$BY$2:$BY$2500,"Yes"))</f>
      </c>
      <c r="BX1306">
        <f>IF(OR($A1306="",$P1306="Yes"),"",IF(N($BW1306)=0,0,1+SUMIFS($CB$2:$CB$2500,$W$2:$W$2500,$A1306)+SUMIFS($CA$2:$CA$2500,$X$2:$X$2500,$A1306)))</f>
      </c>
      <c r="BY1306" t="str">
        <f>IF($Y1306="","",INDEX($AH$2:$AH$2000,$Y1306)&amp;"")</f>
      </c>
      <c r="BZ1306" t="str">
        <f>IF($Z1306="","",INDEX($AH$2:$AH$2000,$Z1306)&amp;"")</f>
      </c>
      <c r="CA1306">
        <f>IF($Y1306="","",INDEX($BV$2:$BV$2000,$Y1306))</f>
      </c>
      <c r="CB1306">
        <f>IF($Z1306="","",INDEX($BV$2:$BV$2000,$Z1306))</f>
      </c>
    </row>
    <row r="1307">
      <c r="A1307" t="str">
        <f>IF(TRIM(INDEX(games!$A:$A,ROW()))="","",TRIM(INDEX(games!$A:$A,ROW())))</f>
      </c>
      <c r="B1307">
        <f>IF(OR($A1307="",INDEX(games!$B:$B,ROW())=""),"",INDEX(games!$B:$B,ROW()))</f>
      </c>
      <c r="C1307" t="str">
        <f>IF(OR($A1307="",INDEX(games!$C:$C,ROW())=""),"",INDEX(games!$C:$C,ROW()))</f>
      </c>
      <c r="D1307">
        <f>IF($A1307="","",COUNTIF($W$2:$W$2500,$A1307)+COUNTIF($X$2:$X$2500,$A1307))</f>
      </c>
      <c r="E1307">
        <f>IF($A1307="","",IFERROR(MATCH($C1307,$R$2:$R$5,0),0))</f>
      </c>
      <c r="F1307">
        <f>IF($A1307="","",MOD(ROW(),34))</f>
      </c>
      <c r="G1307">
        <f>IF($A1307="",NA(),IF($C1307="Action",$B1307,NA()))</f>
      </c>
      <c r="H1307">
        <f>IF($A1307="",NA(),IF($C1307="Action",1+$F1307*0.023,NA()))</f>
      </c>
      <c r="I1307">
        <f>IF($A1307="",NA(),IF($C1307="Strategy",$B1307,NA()))</f>
      </c>
      <c r="J1307">
        <f>IF($A1307="",NA(),IF($C1307="Strategy",2+$F1307*0.023,NA()))</f>
      </c>
      <c r="K1307">
        <f>IF($A1307="",NA(),IF($C1307="Deckbuilder",$B1307,NA()))</f>
      </c>
      <c r="L1307">
        <f>IF($A1307="",NA(),IF($C1307="Deckbuilder",3+$F1307*0.023,NA()))</f>
      </c>
      <c r="M1307">
        <f>IF($A1307="",NA(),IF($C1307="Traditional",$B1307,NA()))</f>
      </c>
      <c r="N1307">
        <f>IF($A1307="",NA(),IF($C1307="Traditional",4+$F1307*0.023,NA()))</f>
      </c>
      <c r="O1307">
        <f>IF($A1307="","",$D1307+ROW()/1000000)</f>
      </c>
      <c r="P1307" t="str">
        <f>IF(OR($A1307="",INDEX(games!$H:$H,ROW())=""),"",INDEX(games!$H:$H,ROW()))</f>
      </c>
      <c r="Q1307">
        <f>IF(OR($A1307="",$P1307&lt;&gt;"Yes"),"",$D1307+ROW()/1000000)</f>
      </c>
      <c r="T1307">
        <f>IF($Y1307="","",INDEX($B$2:$B$2000,$Y1307))</f>
      </c>
      <c r="U1307">
        <f>IF($Z1307="","",INDEX($B$2:$B$2000,$Z1307))</f>
      </c>
      <c r="V1307">
        <f>IF(OR($T1307="",$U1307=""),"",$U1307-$T1307)</f>
      </c>
      <c r="W1307" t="str">
        <f>IF(TRIM(INDEX(connections!$A:$A,ROW()))="","",TRIM(INDEX(connections!$A:$A,ROW())))</f>
      </c>
      <c r="X1307" t="str">
        <f>IF($W1307="","",TRIM(INDEX(connections!$B:$B,ROW())))</f>
      </c>
      <c r="Y1307">
        <f>IF($W1307="","",IFERROR(MATCH($W1307,$A$2:$A$2000,0),""))</f>
      </c>
      <c r="Z1307">
        <f>IF($X1307="","",IFERROR(MATCH($X1307,$A$2:$A$2000,0),""))</f>
      </c>
      <c r="AA1307" t="str">
        <f>IF($Y1307="","",INDEX($P$2:$P$2000,$Y1307))</f>
      </c>
      <c r="AB1307" t="str">
        <f>IF($Z1307="","",INDEX($P$2:$P$2000,$Z1307))</f>
      </c>
      <c r="AC1307">
        <f>IF(AND($AA1307="Yes",$AB1307="Yes"),1,"")</f>
      </c>
      <c r="AD1307">
        <f>IF(OR($Y1307="",$Z1307=""),"",IF(INDEX($C$2:$C$2000,$Y1307)=INDEX($C$2:$C$2000,$Z1307),0,1))</f>
      </c>
      <c r="AE1307">
        <f>IF($AC1307&lt;&gt;1,"",IF(AND(INDEX($AG$2:$AG$2000,$Y1307)=1,INDEX($AG$2:$AG$2000,$Z1307)=1),1,""))</f>
      </c>
      <c r="AG1307">
        <f>IF($A1307="","",COUNTIFS($W$2:$W$2500,$A1307,$AB$2:$AB$2500,"Yes")+COUNTIFS($X$2:$X$2500,$A1307,$AA$2:$AA$2500,"Yes"))</f>
      </c>
      <c r="AH1307" t="str">
        <f>IF(OR($P1307&lt;&gt;"Yes",N($AG1307)=0),"",IF(AND($AG1307=1,COUNTIFS($W$2:$W$2500,$A1307,$AE$2:$AE$2500,1)+COUNTIFS($X$2:$X$2500,$A1307,$AE$2:$AE$2500,1)&gt;0),"","Yes"))</f>
      </c>
      <c r="AI1307">
        <f>IF($AH1307="Yes",$AG1307,"")</f>
      </c>
      <c r="AJ1307">
        <f>IF($AI1307="","",$AI1307+ROW()/1000000)</f>
      </c>
      <c r="AK1307">
        <f>IF(OR($A1307="",$P1307="Yes",N($AG1307)=0),"",$AG1307+ROW()/1000000)</f>
      </c>
      <c r="AL1307" t="str">
        <f>IF($A1307="","",INDEX(games!$J:$J,ROW())&amp;"")</f>
      </c>
      <c r="AM1307">
        <f>IF($A1307="","",SUMPRODUCT($AO1307:$BD1307,'Map Analysis'!$AP$2^{0,1,2,3,4,5,6,7,8,9,10,11,12,13,14,15}))</f>
      </c>
      <c r="AN1307">
        <f>IF($A1307="","",$AM1307+ROW()/10000000)</f>
      </c>
      <c r="AO1307">
        <f>IF($A1307="","",COUNTIF($W$2:$W$2500,$A1307))</f>
      </c>
      <c r="AP1307">
        <f>IF($A1307="","",SUMIFS($BF$2:$BF$2500,$W$2:$W$2500,$A1307))</f>
      </c>
      <c r="AQ1307">
        <f>IF($A1307="","",SUMIFS($BG$2:$BG$2500,$W$2:$W$2500,$A1307))</f>
      </c>
      <c r="AR1307">
        <f>IF($A1307="","",SUMIFS($BH$2:$BH$2500,$W$2:$W$2500,$A1307))</f>
      </c>
      <c r="AS1307">
        <f>IF($A1307="","",SUMIFS($BI$2:$BI$2500,$W$2:$W$2500,$A1307))</f>
      </c>
      <c r="AT1307">
        <f>IF($A1307="","",SUMIFS($BJ$2:$BJ$2500,$W$2:$W$2500,$A1307))</f>
      </c>
      <c r="AU1307">
        <f>IF($A1307="","",SUMIFS($BK$2:$BK$2500,$W$2:$W$2500,$A1307))</f>
      </c>
      <c r="AV1307">
        <f>IF($A1307="","",SUMIFS($BL$2:$BL$2500,$W$2:$W$2500,$A1307))</f>
      </c>
      <c r="AW1307">
        <f>IF($A1307="","",SUMIFS($BM$2:$BM$2500,$W$2:$W$2500,$A1307))</f>
      </c>
      <c r="AX1307">
        <f>IF($A1307="","",SUMIFS($BN$2:$BN$2500,$W$2:$W$2500,$A1307))</f>
      </c>
      <c r="AY1307">
        <f>IF($A1307="","",SUMIFS($BO$2:$BO$2500,$W$2:$W$2500,$A1307))</f>
      </c>
      <c r="AZ1307">
        <f>IF($A1307="","",SUMIFS($BP$2:$BP$2500,$W$2:$W$2500,$A1307))</f>
      </c>
      <c r="BA1307">
        <f>IF($A1307="","",SUMIFS($BQ$2:$BQ$2500,$W$2:$W$2500,$A1307))</f>
      </c>
      <c r="BB1307">
        <f>IF($A1307="","",SUMIFS($BR$2:$BR$2500,$W$2:$W$2500,$A1307))</f>
      </c>
      <c r="BC1307">
        <f>IF($A1307="","",SUMIFS($BS$2:$BS$2500,$W$2:$W$2500,$A1307))</f>
      </c>
      <c r="BD1307">
        <f>IF($A1307="","",SUMIFS($BT$2:$BT$2500,$W$2:$W$2500,$A1307))</f>
      </c>
      <c r="BF1307">
        <f>IF($Z1307="","",INDEX($AO$2:$AO$2000,$Z1307))</f>
      </c>
      <c r="BG1307">
        <f>IF($Z1307="","",INDEX($AP$2:$AP$2000,$Z1307))</f>
      </c>
      <c r="BH1307">
        <f>IF($Z1307="","",INDEX($AQ$2:$AQ$2000,$Z1307))</f>
      </c>
      <c r="BI1307">
        <f>IF($Z1307="","",INDEX($AR$2:$AR$2000,$Z1307))</f>
      </c>
      <c r="BJ1307">
        <f>IF($Z1307="","",INDEX($AS$2:$AS$2000,$Z1307))</f>
      </c>
      <c r="BK1307">
        <f>IF($Z1307="","",INDEX($AT$2:$AT$2000,$Z1307))</f>
      </c>
      <c r="BL1307">
        <f>IF($Z1307="","",INDEX($AU$2:$AU$2000,$Z1307))</f>
      </c>
      <c r="BM1307">
        <f>IF($Z1307="","",INDEX($AV$2:$AV$2000,$Z1307))</f>
      </c>
      <c r="BN1307">
        <f>IF($Z1307="","",INDEX($AW$2:$AW$2000,$Z1307))</f>
      </c>
      <c r="BO1307">
        <f>IF($Z1307="","",INDEX($AX$2:$AX$2000,$Z1307))</f>
      </c>
      <c r="BP1307">
        <f>IF($Z1307="","",INDEX($AY$2:$AY$2000,$Z1307))</f>
      </c>
      <c r="BQ1307">
        <f>IF($Z1307="","",INDEX($AZ$2:$AZ$2000,$Z1307))</f>
      </c>
      <c r="BR1307">
        <f>IF($Z1307="","",INDEX($BA$2:$BA$2000,$Z1307))</f>
      </c>
      <c r="BS1307">
        <f>IF($Z1307="","",INDEX($BB$2:$BB$2000,$Z1307))</f>
      </c>
      <c r="BT1307">
        <f>IF($Z1307="","",INDEX($BC$2:$BC$2000,$Z1307))</f>
      </c>
      <c r="BV1307">
        <f>IF(OR($A1307="",$P1307&lt;&gt;"Yes",$AH1307="Yes"),"",1+N($AG1307))</f>
      </c>
      <c r="BW1307">
        <f>IF($A1307="","",COUNTIFS($W$2:$W$2500,$A1307,$BZ$2:$BZ$2500,"Yes")+COUNTIFS($X$2:$X$2500,$A1307,$BY$2:$BY$2500,"Yes"))</f>
      </c>
      <c r="BX1307">
        <f>IF(OR($A1307="",$P1307="Yes"),"",IF(N($BW1307)=0,0,1+SUMIFS($CB$2:$CB$2500,$W$2:$W$2500,$A1307)+SUMIFS($CA$2:$CA$2500,$X$2:$X$2500,$A1307)))</f>
      </c>
      <c r="BY1307" t="str">
        <f>IF($Y1307="","",INDEX($AH$2:$AH$2000,$Y1307)&amp;"")</f>
      </c>
      <c r="BZ1307" t="str">
        <f>IF($Z1307="","",INDEX($AH$2:$AH$2000,$Z1307)&amp;"")</f>
      </c>
      <c r="CA1307">
        <f>IF($Y1307="","",INDEX($BV$2:$BV$2000,$Y1307))</f>
      </c>
      <c r="CB1307">
        <f>IF($Z1307="","",INDEX($BV$2:$BV$2000,$Z1307))</f>
      </c>
    </row>
    <row r="1308">
      <c r="A1308" t="str">
        <f>IF(TRIM(INDEX(games!$A:$A,ROW()))="","",TRIM(INDEX(games!$A:$A,ROW())))</f>
      </c>
      <c r="B1308">
        <f>IF(OR($A1308="",INDEX(games!$B:$B,ROW())=""),"",INDEX(games!$B:$B,ROW()))</f>
      </c>
      <c r="C1308" t="str">
        <f>IF(OR($A1308="",INDEX(games!$C:$C,ROW())=""),"",INDEX(games!$C:$C,ROW()))</f>
      </c>
      <c r="D1308">
        <f>IF($A1308="","",COUNTIF($W$2:$W$2500,$A1308)+COUNTIF($X$2:$X$2500,$A1308))</f>
      </c>
      <c r="E1308">
        <f>IF($A1308="","",IFERROR(MATCH($C1308,$R$2:$R$5,0),0))</f>
      </c>
      <c r="F1308">
        <f>IF($A1308="","",MOD(ROW(),34))</f>
      </c>
      <c r="G1308">
        <f>IF($A1308="",NA(),IF($C1308="Action",$B1308,NA()))</f>
      </c>
      <c r="H1308">
        <f>IF($A1308="",NA(),IF($C1308="Action",1+$F1308*0.023,NA()))</f>
      </c>
      <c r="I1308">
        <f>IF($A1308="",NA(),IF($C1308="Strategy",$B1308,NA()))</f>
      </c>
      <c r="J1308">
        <f>IF($A1308="",NA(),IF($C1308="Strategy",2+$F1308*0.023,NA()))</f>
      </c>
      <c r="K1308">
        <f>IF($A1308="",NA(),IF($C1308="Deckbuilder",$B1308,NA()))</f>
      </c>
      <c r="L1308">
        <f>IF($A1308="",NA(),IF($C1308="Deckbuilder",3+$F1308*0.023,NA()))</f>
      </c>
      <c r="M1308">
        <f>IF($A1308="",NA(),IF($C1308="Traditional",$B1308,NA()))</f>
      </c>
      <c r="N1308">
        <f>IF($A1308="",NA(),IF($C1308="Traditional",4+$F1308*0.023,NA()))</f>
      </c>
      <c r="O1308">
        <f>IF($A1308="","",$D1308+ROW()/1000000)</f>
      </c>
      <c r="P1308" t="str">
        <f>IF(OR($A1308="",INDEX(games!$H:$H,ROW())=""),"",INDEX(games!$H:$H,ROW()))</f>
      </c>
      <c r="Q1308">
        <f>IF(OR($A1308="",$P1308&lt;&gt;"Yes"),"",$D1308+ROW()/1000000)</f>
      </c>
      <c r="T1308">
        <f>IF($Y1308="","",INDEX($B$2:$B$2000,$Y1308))</f>
      </c>
      <c r="U1308">
        <f>IF($Z1308="","",INDEX($B$2:$B$2000,$Z1308))</f>
      </c>
      <c r="V1308">
        <f>IF(OR($T1308="",$U1308=""),"",$U1308-$T1308)</f>
      </c>
      <c r="W1308" t="str">
        <f>IF(TRIM(INDEX(connections!$A:$A,ROW()))="","",TRIM(INDEX(connections!$A:$A,ROW())))</f>
      </c>
      <c r="X1308" t="str">
        <f>IF($W1308="","",TRIM(INDEX(connections!$B:$B,ROW())))</f>
      </c>
      <c r="Y1308">
        <f>IF($W1308="","",IFERROR(MATCH($W1308,$A$2:$A$2000,0),""))</f>
      </c>
      <c r="Z1308">
        <f>IF($X1308="","",IFERROR(MATCH($X1308,$A$2:$A$2000,0),""))</f>
      </c>
      <c r="AA1308" t="str">
        <f>IF($Y1308="","",INDEX($P$2:$P$2000,$Y1308))</f>
      </c>
      <c r="AB1308" t="str">
        <f>IF($Z1308="","",INDEX($P$2:$P$2000,$Z1308))</f>
      </c>
      <c r="AC1308">
        <f>IF(AND($AA1308="Yes",$AB1308="Yes"),1,"")</f>
      </c>
      <c r="AD1308">
        <f>IF(OR($Y1308="",$Z1308=""),"",IF(INDEX($C$2:$C$2000,$Y1308)=INDEX($C$2:$C$2000,$Z1308),0,1))</f>
      </c>
      <c r="AE1308">
        <f>IF($AC1308&lt;&gt;1,"",IF(AND(INDEX($AG$2:$AG$2000,$Y1308)=1,INDEX($AG$2:$AG$2000,$Z1308)=1),1,""))</f>
      </c>
      <c r="AG1308">
        <f>IF($A1308="","",COUNTIFS($W$2:$W$2500,$A1308,$AB$2:$AB$2500,"Yes")+COUNTIFS($X$2:$X$2500,$A1308,$AA$2:$AA$2500,"Yes"))</f>
      </c>
      <c r="AH1308" t="str">
        <f>IF(OR($P1308&lt;&gt;"Yes",N($AG1308)=0),"",IF(AND($AG1308=1,COUNTIFS($W$2:$W$2500,$A1308,$AE$2:$AE$2500,1)+COUNTIFS($X$2:$X$2500,$A1308,$AE$2:$AE$2500,1)&gt;0),"","Yes"))</f>
      </c>
      <c r="AI1308">
        <f>IF($AH1308="Yes",$AG1308,"")</f>
      </c>
      <c r="AJ1308">
        <f>IF($AI1308="","",$AI1308+ROW()/1000000)</f>
      </c>
      <c r="AK1308">
        <f>IF(OR($A1308="",$P1308="Yes",N($AG1308)=0),"",$AG1308+ROW()/1000000)</f>
      </c>
      <c r="AL1308" t="str">
        <f>IF($A1308="","",INDEX(games!$J:$J,ROW())&amp;"")</f>
      </c>
      <c r="AM1308">
        <f>IF($A1308="","",SUMPRODUCT($AO1308:$BD1308,'Map Analysis'!$AP$2^{0,1,2,3,4,5,6,7,8,9,10,11,12,13,14,15}))</f>
      </c>
      <c r="AN1308">
        <f>IF($A1308="","",$AM1308+ROW()/10000000)</f>
      </c>
      <c r="AO1308">
        <f>IF($A1308="","",COUNTIF($W$2:$W$2500,$A1308))</f>
      </c>
      <c r="AP1308">
        <f>IF($A1308="","",SUMIFS($BF$2:$BF$2500,$W$2:$W$2500,$A1308))</f>
      </c>
      <c r="AQ1308">
        <f>IF($A1308="","",SUMIFS($BG$2:$BG$2500,$W$2:$W$2500,$A1308))</f>
      </c>
      <c r="AR1308">
        <f>IF($A1308="","",SUMIFS($BH$2:$BH$2500,$W$2:$W$2500,$A1308))</f>
      </c>
      <c r="AS1308">
        <f>IF($A1308="","",SUMIFS($BI$2:$BI$2500,$W$2:$W$2500,$A1308))</f>
      </c>
      <c r="AT1308">
        <f>IF($A1308="","",SUMIFS($BJ$2:$BJ$2500,$W$2:$W$2500,$A1308))</f>
      </c>
      <c r="AU1308">
        <f>IF($A1308="","",SUMIFS($BK$2:$BK$2500,$W$2:$W$2500,$A1308))</f>
      </c>
      <c r="AV1308">
        <f>IF($A1308="","",SUMIFS($BL$2:$BL$2500,$W$2:$W$2500,$A1308))</f>
      </c>
      <c r="AW1308">
        <f>IF($A1308="","",SUMIFS($BM$2:$BM$2500,$W$2:$W$2500,$A1308))</f>
      </c>
      <c r="AX1308">
        <f>IF($A1308="","",SUMIFS($BN$2:$BN$2500,$W$2:$W$2500,$A1308))</f>
      </c>
      <c r="AY1308">
        <f>IF($A1308="","",SUMIFS($BO$2:$BO$2500,$W$2:$W$2500,$A1308))</f>
      </c>
      <c r="AZ1308">
        <f>IF($A1308="","",SUMIFS($BP$2:$BP$2500,$W$2:$W$2500,$A1308))</f>
      </c>
      <c r="BA1308">
        <f>IF($A1308="","",SUMIFS($BQ$2:$BQ$2500,$W$2:$W$2500,$A1308))</f>
      </c>
      <c r="BB1308">
        <f>IF($A1308="","",SUMIFS($BR$2:$BR$2500,$W$2:$W$2500,$A1308))</f>
      </c>
      <c r="BC1308">
        <f>IF($A1308="","",SUMIFS($BS$2:$BS$2500,$W$2:$W$2500,$A1308))</f>
      </c>
      <c r="BD1308">
        <f>IF($A1308="","",SUMIFS($BT$2:$BT$2500,$W$2:$W$2500,$A1308))</f>
      </c>
      <c r="BF1308">
        <f>IF($Z1308="","",INDEX($AO$2:$AO$2000,$Z1308))</f>
      </c>
      <c r="BG1308">
        <f>IF($Z1308="","",INDEX($AP$2:$AP$2000,$Z1308))</f>
      </c>
      <c r="BH1308">
        <f>IF($Z1308="","",INDEX($AQ$2:$AQ$2000,$Z1308))</f>
      </c>
      <c r="BI1308">
        <f>IF($Z1308="","",INDEX($AR$2:$AR$2000,$Z1308))</f>
      </c>
      <c r="BJ1308">
        <f>IF($Z1308="","",INDEX($AS$2:$AS$2000,$Z1308))</f>
      </c>
      <c r="BK1308">
        <f>IF($Z1308="","",INDEX($AT$2:$AT$2000,$Z1308))</f>
      </c>
      <c r="BL1308">
        <f>IF($Z1308="","",INDEX($AU$2:$AU$2000,$Z1308))</f>
      </c>
      <c r="BM1308">
        <f>IF($Z1308="","",INDEX($AV$2:$AV$2000,$Z1308))</f>
      </c>
      <c r="BN1308">
        <f>IF($Z1308="","",INDEX($AW$2:$AW$2000,$Z1308))</f>
      </c>
      <c r="BO1308">
        <f>IF($Z1308="","",INDEX($AX$2:$AX$2000,$Z1308))</f>
      </c>
      <c r="BP1308">
        <f>IF($Z1308="","",INDEX($AY$2:$AY$2000,$Z1308))</f>
      </c>
      <c r="BQ1308">
        <f>IF($Z1308="","",INDEX($AZ$2:$AZ$2000,$Z1308))</f>
      </c>
      <c r="BR1308">
        <f>IF($Z1308="","",INDEX($BA$2:$BA$2000,$Z1308))</f>
      </c>
      <c r="BS1308">
        <f>IF($Z1308="","",INDEX($BB$2:$BB$2000,$Z1308))</f>
      </c>
      <c r="BT1308">
        <f>IF($Z1308="","",INDEX($BC$2:$BC$2000,$Z1308))</f>
      </c>
      <c r="BV1308">
        <f>IF(OR($A1308="",$P1308&lt;&gt;"Yes",$AH1308="Yes"),"",1+N($AG1308))</f>
      </c>
      <c r="BW1308">
        <f>IF($A1308="","",COUNTIFS($W$2:$W$2500,$A1308,$BZ$2:$BZ$2500,"Yes")+COUNTIFS($X$2:$X$2500,$A1308,$BY$2:$BY$2500,"Yes"))</f>
      </c>
      <c r="BX1308">
        <f>IF(OR($A1308="",$P1308="Yes"),"",IF(N($BW1308)=0,0,1+SUMIFS($CB$2:$CB$2500,$W$2:$W$2500,$A1308)+SUMIFS($CA$2:$CA$2500,$X$2:$X$2500,$A1308)))</f>
      </c>
      <c r="BY1308" t="str">
        <f>IF($Y1308="","",INDEX($AH$2:$AH$2000,$Y1308)&amp;"")</f>
      </c>
      <c r="BZ1308" t="str">
        <f>IF($Z1308="","",INDEX($AH$2:$AH$2000,$Z1308)&amp;"")</f>
      </c>
      <c r="CA1308">
        <f>IF($Y1308="","",INDEX($BV$2:$BV$2000,$Y1308))</f>
      </c>
      <c r="CB1308">
        <f>IF($Z1308="","",INDEX($BV$2:$BV$2000,$Z1308))</f>
      </c>
    </row>
    <row r="1309">
      <c r="A1309" t="str">
        <f>IF(TRIM(INDEX(games!$A:$A,ROW()))="","",TRIM(INDEX(games!$A:$A,ROW())))</f>
      </c>
      <c r="B1309">
        <f>IF(OR($A1309="",INDEX(games!$B:$B,ROW())=""),"",INDEX(games!$B:$B,ROW()))</f>
      </c>
      <c r="C1309" t="str">
        <f>IF(OR($A1309="",INDEX(games!$C:$C,ROW())=""),"",INDEX(games!$C:$C,ROW()))</f>
      </c>
      <c r="D1309">
        <f>IF($A1309="","",COUNTIF($W$2:$W$2500,$A1309)+COUNTIF($X$2:$X$2500,$A1309))</f>
      </c>
      <c r="E1309">
        <f>IF($A1309="","",IFERROR(MATCH($C1309,$R$2:$R$5,0),0))</f>
      </c>
      <c r="F1309">
        <f>IF($A1309="","",MOD(ROW(),34))</f>
      </c>
      <c r="G1309">
        <f>IF($A1309="",NA(),IF($C1309="Action",$B1309,NA()))</f>
      </c>
      <c r="H1309">
        <f>IF($A1309="",NA(),IF($C1309="Action",1+$F1309*0.023,NA()))</f>
      </c>
      <c r="I1309">
        <f>IF($A1309="",NA(),IF($C1309="Strategy",$B1309,NA()))</f>
      </c>
      <c r="J1309">
        <f>IF($A1309="",NA(),IF($C1309="Strategy",2+$F1309*0.023,NA()))</f>
      </c>
      <c r="K1309">
        <f>IF($A1309="",NA(),IF($C1309="Deckbuilder",$B1309,NA()))</f>
      </c>
      <c r="L1309">
        <f>IF($A1309="",NA(),IF($C1309="Deckbuilder",3+$F1309*0.023,NA()))</f>
      </c>
      <c r="M1309">
        <f>IF($A1309="",NA(),IF($C1309="Traditional",$B1309,NA()))</f>
      </c>
      <c r="N1309">
        <f>IF($A1309="",NA(),IF($C1309="Traditional",4+$F1309*0.023,NA()))</f>
      </c>
      <c r="O1309">
        <f>IF($A1309="","",$D1309+ROW()/1000000)</f>
      </c>
      <c r="P1309" t="str">
        <f>IF(OR($A1309="",INDEX(games!$H:$H,ROW())=""),"",INDEX(games!$H:$H,ROW()))</f>
      </c>
      <c r="Q1309">
        <f>IF(OR($A1309="",$P1309&lt;&gt;"Yes"),"",$D1309+ROW()/1000000)</f>
      </c>
      <c r="T1309">
        <f>IF($Y1309="","",INDEX($B$2:$B$2000,$Y1309))</f>
      </c>
      <c r="U1309">
        <f>IF($Z1309="","",INDEX($B$2:$B$2000,$Z1309))</f>
      </c>
      <c r="V1309">
        <f>IF(OR($T1309="",$U1309=""),"",$U1309-$T1309)</f>
      </c>
      <c r="W1309" t="str">
        <f>IF(TRIM(INDEX(connections!$A:$A,ROW()))="","",TRIM(INDEX(connections!$A:$A,ROW())))</f>
      </c>
      <c r="X1309" t="str">
        <f>IF($W1309="","",TRIM(INDEX(connections!$B:$B,ROW())))</f>
      </c>
      <c r="Y1309">
        <f>IF($W1309="","",IFERROR(MATCH($W1309,$A$2:$A$2000,0),""))</f>
      </c>
      <c r="Z1309">
        <f>IF($X1309="","",IFERROR(MATCH($X1309,$A$2:$A$2000,0),""))</f>
      </c>
      <c r="AA1309" t="str">
        <f>IF($Y1309="","",INDEX($P$2:$P$2000,$Y1309))</f>
      </c>
      <c r="AB1309" t="str">
        <f>IF($Z1309="","",INDEX($P$2:$P$2000,$Z1309))</f>
      </c>
      <c r="AC1309">
        <f>IF(AND($AA1309="Yes",$AB1309="Yes"),1,"")</f>
      </c>
      <c r="AD1309">
        <f>IF(OR($Y1309="",$Z1309=""),"",IF(INDEX($C$2:$C$2000,$Y1309)=INDEX($C$2:$C$2000,$Z1309),0,1))</f>
      </c>
      <c r="AE1309">
        <f>IF($AC1309&lt;&gt;1,"",IF(AND(INDEX($AG$2:$AG$2000,$Y1309)=1,INDEX($AG$2:$AG$2000,$Z1309)=1),1,""))</f>
      </c>
      <c r="AG1309">
        <f>IF($A1309="","",COUNTIFS($W$2:$W$2500,$A1309,$AB$2:$AB$2500,"Yes")+COUNTIFS($X$2:$X$2500,$A1309,$AA$2:$AA$2500,"Yes"))</f>
      </c>
      <c r="AH1309" t="str">
        <f>IF(OR($P1309&lt;&gt;"Yes",N($AG1309)=0),"",IF(AND($AG1309=1,COUNTIFS($W$2:$W$2500,$A1309,$AE$2:$AE$2500,1)+COUNTIFS($X$2:$X$2500,$A1309,$AE$2:$AE$2500,1)&gt;0),"","Yes"))</f>
      </c>
      <c r="AI1309">
        <f>IF($AH1309="Yes",$AG1309,"")</f>
      </c>
      <c r="AJ1309">
        <f>IF($AI1309="","",$AI1309+ROW()/1000000)</f>
      </c>
      <c r="AK1309">
        <f>IF(OR($A1309="",$P1309="Yes",N($AG1309)=0),"",$AG1309+ROW()/1000000)</f>
      </c>
      <c r="AL1309" t="str">
        <f>IF($A1309="","",INDEX(games!$J:$J,ROW())&amp;"")</f>
      </c>
      <c r="AM1309">
        <f>IF($A1309="","",SUMPRODUCT($AO1309:$BD1309,'Map Analysis'!$AP$2^{0,1,2,3,4,5,6,7,8,9,10,11,12,13,14,15}))</f>
      </c>
      <c r="AN1309">
        <f>IF($A1309="","",$AM1309+ROW()/10000000)</f>
      </c>
      <c r="AO1309">
        <f>IF($A1309="","",COUNTIF($W$2:$W$2500,$A1309))</f>
      </c>
      <c r="AP1309">
        <f>IF($A1309="","",SUMIFS($BF$2:$BF$2500,$W$2:$W$2500,$A1309))</f>
      </c>
      <c r="AQ1309">
        <f>IF($A1309="","",SUMIFS($BG$2:$BG$2500,$W$2:$W$2500,$A1309))</f>
      </c>
      <c r="AR1309">
        <f>IF($A1309="","",SUMIFS($BH$2:$BH$2500,$W$2:$W$2500,$A1309))</f>
      </c>
      <c r="AS1309">
        <f>IF($A1309="","",SUMIFS($BI$2:$BI$2500,$W$2:$W$2500,$A1309))</f>
      </c>
      <c r="AT1309">
        <f>IF($A1309="","",SUMIFS($BJ$2:$BJ$2500,$W$2:$W$2500,$A1309))</f>
      </c>
      <c r="AU1309">
        <f>IF($A1309="","",SUMIFS($BK$2:$BK$2500,$W$2:$W$2500,$A1309))</f>
      </c>
      <c r="AV1309">
        <f>IF($A1309="","",SUMIFS($BL$2:$BL$2500,$W$2:$W$2500,$A1309))</f>
      </c>
      <c r="AW1309">
        <f>IF($A1309="","",SUMIFS($BM$2:$BM$2500,$W$2:$W$2500,$A1309))</f>
      </c>
      <c r="AX1309">
        <f>IF($A1309="","",SUMIFS($BN$2:$BN$2500,$W$2:$W$2500,$A1309))</f>
      </c>
      <c r="AY1309">
        <f>IF($A1309="","",SUMIFS($BO$2:$BO$2500,$W$2:$W$2500,$A1309))</f>
      </c>
      <c r="AZ1309">
        <f>IF($A1309="","",SUMIFS($BP$2:$BP$2500,$W$2:$W$2500,$A1309))</f>
      </c>
      <c r="BA1309">
        <f>IF($A1309="","",SUMIFS($BQ$2:$BQ$2500,$W$2:$W$2500,$A1309))</f>
      </c>
      <c r="BB1309">
        <f>IF($A1309="","",SUMIFS($BR$2:$BR$2500,$W$2:$W$2500,$A1309))</f>
      </c>
      <c r="BC1309">
        <f>IF($A1309="","",SUMIFS($BS$2:$BS$2500,$W$2:$W$2500,$A1309))</f>
      </c>
      <c r="BD1309">
        <f>IF($A1309="","",SUMIFS($BT$2:$BT$2500,$W$2:$W$2500,$A1309))</f>
      </c>
      <c r="BF1309">
        <f>IF($Z1309="","",INDEX($AO$2:$AO$2000,$Z1309))</f>
      </c>
      <c r="BG1309">
        <f>IF($Z1309="","",INDEX($AP$2:$AP$2000,$Z1309))</f>
      </c>
      <c r="BH1309">
        <f>IF($Z1309="","",INDEX($AQ$2:$AQ$2000,$Z1309))</f>
      </c>
      <c r="BI1309">
        <f>IF($Z1309="","",INDEX($AR$2:$AR$2000,$Z1309))</f>
      </c>
      <c r="BJ1309">
        <f>IF($Z1309="","",INDEX($AS$2:$AS$2000,$Z1309))</f>
      </c>
      <c r="BK1309">
        <f>IF($Z1309="","",INDEX($AT$2:$AT$2000,$Z1309))</f>
      </c>
      <c r="BL1309">
        <f>IF($Z1309="","",INDEX($AU$2:$AU$2000,$Z1309))</f>
      </c>
      <c r="BM1309">
        <f>IF($Z1309="","",INDEX($AV$2:$AV$2000,$Z1309))</f>
      </c>
      <c r="BN1309">
        <f>IF($Z1309="","",INDEX($AW$2:$AW$2000,$Z1309))</f>
      </c>
      <c r="BO1309">
        <f>IF($Z1309="","",INDEX($AX$2:$AX$2000,$Z1309))</f>
      </c>
      <c r="BP1309">
        <f>IF($Z1309="","",INDEX($AY$2:$AY$2000,$Z1309))</f>
      </c>
      <c r="BQ1309">
        <f>IF($Z1309="","",INDEX($AZ$2:$AZ$2000,$Z1309))</f>
      </c>
      <c r="BR1309">
        <f>IF($Z1309="","",INDEX($BA$2:$BA$2000,$Z1309))</f>
      </c>
      <c r="BS1309">
        <f>IF($Z1309="","",INDEX($BB$2:$BB$2000,$Z1309))</f>
      </c>
      <c r="BT1309">
        <f>IF($Z1309="","",INDEX($BC$2:$BC$2000,$Z1309))</f>
      </c>
      <c r="BV1309">
        <f>IF(OR($A1309="",$P1309&lt;&gt;"Yes",$AH1309="Yes"),"",1+N($AG1309))</f>
      </c>
      <c r="BW1309">
        <f>IF($A1309="","",COUNTIFS($W$2:$W$2500,$A1309,$BZ$2:$BZ$2500,"Yes")+COUNTIFS($X$2:$X$2500,$A1309,$BY$2:$BY$2500,"Yes"))</f>
      </c>
      <c r="BX1309">
        <f>IF(OR($A1309="",$P1309="Yes"),"",IF(N($BW1309)=0,0,1+SUMIFS($CB$2:$CB$2500,$W$2:$W$2500,$A1309)+SUMIFS($CA$2:$CA$2500,$X$2:$X$2500,$A1309)))</f>
      </c>
      <c r="BY1309" t="str">
        <f>IF($Y1309="","",INDEX($AH$2:$AH$2000,$Y1309)&amp;"")</f>
      </c>
      <c r="BZ1309" t="str">
        <f>IF($Z1309="","",INDEX($AH$2:$AH$2000,$Z1309)&amp;"")</f>
      </c>
      <c r="CA1309">
        <f>IF($Y1309="","",INDEX($BV$2:$BV$2000,$Y1309))</f>
      </c>
      <c r="CB1309">
        <f>IF($Z1309="","",INDEX($BV$2:$BV$2000,$Z1309))</f>
      </c>
    </row>
    <row r="1310">
      <c r="A1310" t="str">
        <f>IF(TRIM(INDEX(games!$A:$A,ROW()))="","",TRIM(INDEX(games!$A:$A,ROW())))</f>
      </c>
      <c r="B1310">
        <f>IF(OR($A1310="",INDEX(games!$B:$B,ROW())=""),"",INDEX(games!$B:$B,ROW()))</f>
      </c>
      <c r="C1310" t="str">
        <f>IF(OR($A1310="",INDEX(games!$C:$C,ROW())=""),"",INDEX(games!$C:$C,ROW()))</f>
      </c>
      <c r="D1310">
        <f>IF($A1310="","",COUNTIF($W$2:$W$2500,$A1310)+COUNTIF($X$2:$X$2500,$A1310))</f>
      </c>
      <c r="E1310">
        <f>IF($A1310="","",IFERROR(MATCH($C1310,$R$2:$R$5,0),0))</f>
      </c>
      <c r="F1310">
        <f>IF($A1310="","",MOD(ROW(),34))</f>
      </c>
      <c r="G1310">
        <f>IF($A1310="",NA(),IF($C1310="Action",$B1310,NA()))</f>
      </c>
      <c r="H1310">
        <f>IF($A1310="",NA(),IF($C1310="Action",1+$F1310*0.023,NA()))</f>
      </c>
      <c r="I1310">
        <f>IF($A1310="",NA(),IF($C1310="Strategy",$B1310,NA()))</f>
      </c>
      <c r="J1310">
        <f>IF($A1310="",NA(),IF($C1310="Strategy",2+$F1310*0.023,NA()))</f>
      </c>
      <c r="K1310">
        <f>IF($A1310="",NA(),IF($C1310="Deckbuilder",$B1310,NA()))</f>
      </c>
      <c r="L1310">
        <f>IF($A1310="",NA(),IF($C1310="Deckbuilder",3+$F1310*0.023,NA()))</f>
      </c>
      <c r="M1310">
        <f>IF($A1310="",NA(),IF($C1310="Traditional",$B1310,NA()))</f>
      </c>
      <c r="N1310">
        <f>IF($A1310="",NA(),IF($C1310="Traditional",4+$F1310*0.023,NA()))</f>
      </c>
      <c r="O1310">
        <f>IF($A1310="","",$D1310+ROW()/1000000)</f>
      </c>
      <c r="P1310" t="str">
        <f>IF(OR($A1310="",INDEX(games!$H:$H,ROW())=""),"",INDEX(games!$H:$H,ROW()))</f>
      </c>
      <c r="Q1310">
        <f>IF(OR($A1310="",$P1310&lt;&gt;"Yes"),"",$D1310+ROW()/1000000)</f>
      </c>
      <c r="T1310">
        <f>IF($Y1310="","",INDEX($B$2:$B$2000,$Y1310))</f>
      </c>
      <c r="U1310">
        <f>IF($Z1310="","",INDEX($B$2:$B$2000,$Z1310))</f>
      </c>
      <c r="V1310">
        <f>IF(OR($T1310="",$U1310=""),"",$U1310-$T1310)</f>
      </c>
      <c r="W1310" t="str">
        <f>IF(TRIM(INDEX(connections!$A:$A,ROW()))="","",TRIM(INDEX(connections!$A:$A,ROW())))</f>
      </c>
      <c r="X1310" t="str">
        <f>IF($W1310="","",TRIM(INDEX(connections!$B:$B,ROW())))</f>
      </c>
      <c r="Y1310">
        <f>IF($W1310="","",IFERROR(MATCH($W1310,$A$2:$A$2000,0),""))</f>
      </c>
      <c r="Z1310">
        <f>IF($X1310="","",IFERROR(MATCH($X1310,$A$2:$A$2000,0),""))</f>
      </c>
      <c r="AA1310" t="str">
        <f>IF($Y1310="","",INDEX($P$2:$P$2000,$Y1310))</f>
      </c>
      <c r="AB1310" t="str">
        <f>IF($Z1310="","",INDEX($P$2:$P$2000,$Z1310))</f>
      </c>
      <c r="AC1310">
        <f>IF(AND($AA1310="Yes",$AB1310="Yes"),1,"")</f>
      </c>
      <c r="AD1310">
        <f>IF(OR($Y1310="",$Z1310=""),"",IF(INDEX($C$2:$C$2000,$Y1310)=INDEX($C$2:$C$2000,$Z1310),0,1))</f>
      </c>
      <c r="AE1310">
        <f>IF($AC1310&lt;&gt;1,"",IF(AND(INDEX($AG$2:$AG$2000,$Y1310)=1,INDEX($AG$2:$AG$2000,$Z1310)=1),1,""))</f>
      </c>
      <c r="AG1310">
        <f>IF($A1310="","",COUNTIFS($W$2:$W$2500,$A1310,$AB$2:$AB$2500,"Yes")+COUNTIFS($X$2:$X$2500,$A1310,$AA$2:$AA$2500,"Yes"))</f>
      </c>
      <c r="AH1310" t="str">
        <f>IF(OR($P1310&lt;&gt;"Yes",N($AG1310)=0),"",IF(AND($AG1310=1,COUNTIFS($W$2:$W$2500,$A1310,$AE$2:$AE$2500,1)+COUNTIFS($X$2:$X$2500,$A1310,$AE$2:$AE$2500,1)&gt;0),"","Yes"))</f>
      </c>
      <c r="AI1310">
        <f>IF($AH1310="Yes",$AG1310,"")</f>
      </c>
      <c r="AJ1310">
        <f>IF($AI1310="","",$AI1310+ROW()/1000000)</f>
      </c>
      <c r="AK1310">
        <f>IF(OR($A1310="",$P1310="Yes",N($AG1310)=0),"",$AG1310+ROW()/1000000)</f>
      </c>
      <c r="AL1310" t="str">
        <f>IF($A1310="","",INDEX(games!$J:$J,ROW())&amp;"")</f>
      </c>
      <c r="AM1310">
        <f>IF($A1310="","",SUMPRODUCT($AO1310:$BD1310,'Map Analysis'!$AP$2^{0,1,2,3,4,5,6,7,8,9,10,11,12,13,14,15}))</f>
      </c>
      <c r="AN1310">
        <f>IF($A1310="","",$AM1310+ROW()/10000000)</f>
      </c>
      <c r="AO1310">
        <f>IF($A1310="","",COUNTIF($W$2:$W$2500,$A1310))</f>
      </c>
      <c r="AP1310">
        <f>IF($A1310="","",SUMIFS($BF$2:$BF$2500,$W$2:$W$2500,$A1310))</f>
      </c>
      <c r="AQ1310">
        <f>IF($A1310="","",SUMIFS($BG$2:$BG$2500,$W$2:$W$2500,$A1310))</f>
      </c>
      <c r="AR1310">
        <f>IF($A1310="","",SUMIFS($BH$2:$BH$2500,$W$2:$W$2500,$A1310))</f>
      </c>
      <c r="AS1310">
        <f>IF($A1310="","",SUMIFS($BI$2:$BI$2500,$W$2:$W$2500,$A1310))</f>
      </c>
      <c r="AT1310">
        <f>IF($A1310="","",SUMIFS($BJ$2:$BJ$2500,$W$2:$W$2500,$A1310))</f>
      </c>
      <c r="AU1310">
        <f>IF($A1310="","",SUMIFS($BK$2:$BK$2500,$W$2:$W$2500,$A1310))</f>
      </c>
      <c r="AV1310">
        <f>IF($A1310="","",SUMIFS($BL$2:$BL$2500,$W$2:$W$2500,$A1310))</f>
      </c>
      <c r="AW1310">
        <f>IF($A1310="","",SUMIFS($BM$2:$BM$2500,$W$2:$W$2500,$A1310))</f>
      </c>
      <c r="AX1310">
        <f>IF($A1310="","",SUMIFS($BN$2:$BN$2500,$W$2:$W$2500,$A1310))</f>
      </c>
      <c r="AY1310">
        <f>IF($A1310="","",SUMIFS($BO$2:$BO$2500,$W$2:$W$2500,$A1310))</f>
      </c>
      <c r="AZ1310">
        <f>IF($A1310="","",SUMIFS($BP$2:$BP$2500,$W$2:$W$2500,$A1310))</f>
      </c>
      <c r="BA1310">
        <f>IF($A1310="","",SUMIFS($BQ$2:$BQ$2500,$W$2:$W$2500,$A1310))</f>
      </c>
      <c r="BB1310">
        <f>IF($A1310="","",SUMIFS($BR$2:$BR$2500,$W$2:$W$2500,$A1310))</f>
      </c>
      <c r="BC1310">
        <f>IF($A1310="","",SUMIFS($BS$2:$BS$2500,$W$2:$W$2500,$A1310))</f>
      </c>
      <c r="BD1310">
        <f>IF($A1310="","",SUMIFS($BT$2:$BT$2500,$W$2:$W$2500,$A1310))</f>
      </c>
      <c r="BF1310">
        <f>IF($Z1310="","",INDEX($AO$2:$AO$2000,$Z1310))</f>
      </c>
      <c r="BG1310">
        <f>IF($Z1310="","",INDEX($AP$2:$AP$2000,$Z1310))</f>
      </c>
      <c r="BH1310">
        <f>IF($Z1310="","",INDEX($AQ$2:$AQ$2000,$Z1310))</f>
      </c>
      <c r="BI1310">
        <f>IF($Z1310="","",INDEX($AR$2:$AR$2000,$Z1310))</f>
      </c>
      <c r="BJ1310">
        <f>IF($Z1310="","",INDEX($AS$2:$AS$2000,$Z1310))</f>
      </c>
      <c r="BK1310">
        <f>IF($Z1310="","",INDEX($AT$2:$AT$2000,$Z1310))</f>
      </c>
      <c r="BL1310">
        <f>IF($Z1310="","",INDEX($AU$2:$AU$2000,$Z1310))</f>
      </c>
      <c r="BM1310">
        <f>IF($Z1310="","",INDEX($AV$2:$AV$2000,$Z1310))</f>
      </c>
      <c r="BN1310">
        <f>IF($Z1310="","",INDEX($AW$2:$AW$2000,$Z1310))</f>
      </c>
      <c r="BO1310">
        <f>IF($Z1310="","",INDEX($AX$2:$AX$2000,$Z1310))</f>
      </c>
      <c r="BP1310">
        <f>IF($Z1310="","",INDEX($AY$2:$AY$2000,$Z1310))</f>
      </c>
      <c r="BQ1310">
        <f>IF($Z1310="","",INDEX($AZ$2:$AZ$2000,$Z1310))</f>
      </c>
      <c r="BR1310">
        <f>IF($Z1310="","",INDEX($BA$2:$BA$2000,$Z1310))</f>
      </c>
      <c r="BS1310">
        <f>IF($Z1310="","",INDEX($BB$2:$BB$2000,$Z1310))</f>
      </c>
      <c r="BT1310">
        <f>IF($Z1310="","",INDEX($BC$2:$BC$2000,$Z1310))</f>
      </c>
      <c r="BV1310">
        <f>IF(OR($A1310="",$P1310&lt;&gt;"Yes",$AH1310="Yes"),"",1+N($AG1310))</f>
      </c>
      <c r="BW1310">
        <f>IF($A1310="","",COUNTIFS($W$2:$W$2500,$A1310,$BZ$2:$BZ$2500,"Yes")+COUNTIFS($X$2:$X$2500,$A1310,$BY$2:$BY$2500,"Yes"))</f>
      </c>
      <c r="BX1310">
        <f>IF(OR($A1310="",$P1310="Yes"),"",IF(N($BW1310)=0,0,1+SUMIFS($CB$2:$CB$2500,$W$2:$W$2500,$A1310)+SUMIFS($CA$2:$CA$2500,$X$2:$X$2500,$A1310)))</f>
      </c>
      <c r="BY1310" t="str">
        <f>IF($Y1310="","",INDEX($AH$2:$AH$2000,$Y1310)&amp;"")</f>
      </c>
      <c r="BZ1310" t="str">
        <f>IF($Z1310="","",INDEX($AH$2:$AH$2000,$Z1310)&amp;"")</f>
      </c>
      <c r="CA1310">
        <f>IF($Y1310="","",INDEX($BV$2:$BV$2000,$Y1310))</f>
      </c>
      <c r="CB1310">
        <f>IF($Z1310="","",INDEX($BV$2:$BV$2000,$Z1310))</f>
      </c>
    </row>
    <row r="1311">
      <c r="A1311" t="str">
        <f>IF(TRIM(INDEX(games!$A:$A,ROW()))="","",TRIM(INDEX(games!$A:$A,ROW())))</f>
      </c>
      <c r="B1311">
        <f>IF(OR($A1311="",INDEX(games!$B:$B,ROW())=""),"",INDEX(games!$B:$B,ROW()))</f>
      </c>
      <c r="C1311" t="str">
        <f>IF(OR($A1311="",INDEX(games!$C:$C,ROW())=""),"",INDEX(games!$C:$C,ROW()))</f>
      </c>
      <c r="D1311">
        <f>IF($A1311="","",COUNTIF($W$2:$W$2500,$A1311)+COUNTIF($X$2:$X$2500,$A1311))</f>
      </c>
      <c r="E1311">
        <f>IF($A1311="","",IFERROR(MATCH($C1311,$R$2:$R$5,0),0))</f>
      </c>
      <c r="F1311">
        <f>IF($A1311="","",MOD(ROW(),34))</f>
      </c>
      <c r="G1311">
        <f>IF($A1311="",NA(),IF($C1311="Action",$B1311,NA()))</f>
      </c>
      <c r="H1311">
        <f>IF($A1311="",NA(),IF($C1311="Action",1+$F1311*0.023,NA()))</f>
      </c>
      <c r="I1311">
        <f>IF($A1311="",NA(),IF($C1311="Strategy",$B1311,NA()))</f>
      </c>
      <c r="J1311">
        <f>IF($A1311="",NA(),IF($C1311="Strategy",2+$F1311*0.023,NA()))</f>
      </c>
      <c r="K1311">
        <f>IF($A1311="",NA(),IF($C1311="Deckbuilder",$B1311,NA()))</f>
      </c>
      <c r="L1311">
        <f>IF($A1311="",NA(),IF($C1311="Deckbuilder",3+$F1311*0.023,NA()))</f>
      </c>
      <c r="M1311">
        <f>IF($A1311="",NA(),IF($C1311="Traditional",$B1311,NA()))</f>
      </c>
      <c r="N1311">
        <f>IF($A1311="",NA(),IF($C1311="Traditional",4+$F1311*0.023,NA()))</f>
      </c>
      <c r="O1311">
        <f>IF($A1311="","",$D1311+ROW()/1000000)</f>
      </c>
      <c r="P1311" t="str">
        <f>IF(OR($A1311="",INDEX(games!$H:$H,ROW())=""),"",INDEX(games!$H:$H,ROW()))</f>
      </c>
      <c r="Q1311">
        <f>IF(OR($A1311="",$P1311&lt;&gt;"Yes"),"",$D1311+ROW()/1000000)</f>
      </c>
      <c r="T1311">
        <f>IF($Y1311="","",INDEX($B$2:$B$2000,$Y1311))</f>
      </c>
      <c r="U1311">
        <f>IF($Z1311="","",INDEX($B$2:$B$2000,$Z1311))</f>
      </c>
      <c r="V1311">
        <f>IF(OR($T1311="",$U1311=""),"",$U1311-$T1311)</f>
      </c>
      <c r="W1311" t="str">
        <f>IF(TRIM(INDEX(connections!$A:$A,ROW()))="","",TRIM(INDEX(connections!$A:$A,ROW())))</f>
      </c>
      <c r="X1311" t="str">
        <f>IF($W1311="","",TRIM(INDEX(connections!$B:$B,ROW())))</f>
      </c>
      <c r="Y1311">
        <f>IF($W1311="","",IFERROR(MATCH($W1311,$A$2:$A$2000,0),""))</f>
      </c>
      <c r="Z1311">
        <f>IF($X1311="","",IFERROR(MATCH($X1311,$A$2:$A$2000,0),""))</f>
      </c>
      <c r="AA1311" t="str">
        <f>IF($Y1311="","",INDEX($P$2:$P$2000,$Y1311))</f>
      </c>
      <c r="AB1311" t="str">
        <f>IF($Z1311="","",INDEX($P$2:$P$2000,$Z1311))</f>
      </c>
      <c r="AC1311">
        <f>IF(AND($AA1311="Yes",$AB1311="Yes"),1,"")</f>
      </c>
      <c r="AD1311">
        <f>IF(OR($Y1311="",$Z1311=""),"",IF(INDEX($C$2:$C$2000,$Y1311)=INDEX($C$2:$C$2000,$Z1311),0,1))</f>
      </c>
      <c r="AE1311">
        <f>IF($AC1311&lt;&gt;1,"",IF(AND(INDEX($AG$2:$AG$2000,$Y1311)=1,INDEX($AG$2:$AG$2000,$Z1311)=1),1,""))</f>
      </c>
      <c r="AG1311">
        <f>IF($A1311="","",COUNTIFS($W$2:$W$2500,$A1311,$AB$2:$AB$2500,"Yes")+COUNTIFS($X$2:$X$2500,$A1311,$AA$2:$AA$2500,"Yes"))</f>
      </c>
      <c r="AH1311" t="str">
        <f>IF(OR($P1311&lt;&gt;"Yes",N($AG1311)=0),"",IF(AND($AG1311=1,COUNTIFS($W$2:$W$2500,$A1311,$AE$2:$AE$2500,1)+COUNTIFS($X$2:$X$2500,$A1311,$AE$2:$AE$2500,1)&gt;0),"","Yes"))</f>
      </c>
      <c r="AI1311">
        <f>IF($AH1311="Yes",$AG1311,"")</f>
      </c>
      <c r="AJ1311">
        <f>IF($AI1311="","",$AI1311+ROW()/1000000)</f>
      </c>
      <c r="AK1311">
        <f>IF(OR($A1311="",$P1311="Yes",N($AG1311)=0),"",$AG1311+ROW()/1000000)</f>
      </c>
      <c r="AL1311" t="str">
        <f>IF($A1311="","",INDEX(games!$J:$J,ROW())&amp;"")</f>
      </c>
      <c r="AM1311">
        <f>IF($A1311="","",SUMPRODUCT($AO1311:$BD1311,'Map Analysis'!$AP$2^{0,1,2,3,4,5,6,7,8,9,10,11,12,13,14,15}))</f>
      </c>
      <c r="AN1311">
        <f>IF($A1311="","",$AM1311+ROW()/10000000)</f>
      </c>
      <c r="AO1311">
        <f>IF($A1311="","",COUNTIF($W$2:$W$2500,$A1311))</f>
      </c>
      <c r="AP1311">
        <f>IF($A1311="","",SUMIFS($BF$2:$BF$2500,$W$2:$W$2500,$A1311))</f>
      </c>
      <c r="AQ1311">
        <f>IF($A1311="","",SUMIFS($BG$2:$BG$2500,$W$2:$W$2500,$A1311))</f>
      </c>
      <c r="AR1311">
        <f>IF($A1311="","",SUMIFS($BH$2:$BH$2500,$W$2:$W$2500,$A1311))</f>
      </c>
      <c r="AS1311">
        <f>IF($A1311="","",SUMIFS($BI$2:$BI$2500,$W$2:$W$2500,$A1311))</f>
      </c>
      <c r="AT1311">
        <f>IF($A1311="","",SUMIFS($BJ$2:$BJ$2500,$W$2:$W$2500,$A1311))</f>
      </c>
      <c r="AU1311">
        <f>IF($A1311="","",SUMIFS($BK$2:$BK$2500,$W$2:$W$2500,$A1311))</f>
      </c>
      <c r="AV1311">
        <f>IF($A1311="","",SUMIFS($BL$2:$BL$2500,$W$2:$W$2500,$A1311))</f>
      </c>
      <c r="AW1311">
        <f>IF($A1311="","",SUMIFS($BM$2:$BM$2500,$W$2:$W$2500,$A1311))</f>
      </c>
      <c r="AX1311">
        <f>IF($A1311="","",SUMIFS($BN$2:$BN$2500,$W$2:$W$2500,$A1311))</f>
      </c>
      <c r="AY1311">
        <f>IF($A1311="","",SUMIFS($BO$2:$BO$2500,$W$2:$W$2500,$A1311))</f>
      </c>
      <c r="AZ1311">
        <f>IF($A1311="","",SUMIFS($BP$2:$BP$2500,$W$2:$W$2500,$A1311))</f>
      </c>
      <c r="BA1311">
        <f>IF($A1311="","",SUMIFS($BQ$2:$BQ$2500,$W$2:$W$2500,$A1311))</f>
      </c>
      <c r="BB1311">
        <f>IF($A1311="","",SUMIFS($BR$2:$BR$2500,$W$2:$W$2500,$A1311))</f>
      </c>
      <c r="BC1311">
        <f>IF($A1311="","",SUMIFS($BS$2:$BS$2500,$W$2:$W$2500,$A1311))</f>
      </c>
      <c r="BD1311">
        <f>IF($A1311="","",SUMIFS($BT$2:$BT$2500,$W$2:$W$2500,$A1311))</f>
      </c>
      <c r="BF1311">
        <f>IF($Z1311="","",INDEX($AO$2:$AO$2000,$Z1311))</f>
      </c>
      <c r="BG1311">
        <f>IF($Z1311="","",INDEX($AP$2:$AP$2000,$Z1311))</f>
      </c>
      <c r="BH1311">
        <f>IF($Z1311="","",INDEX($AQ$2:$AQ$2000,$Z1311))</f>
      </c>
      <c r="BI1311">
        <f>IF($Z1311="","",INDEX($AR$2:$AR$2000,$Z1311))</f>
      </c>
      <c r="BJ1311">
        <f>IF($Z1311="","",INDEX($AS$2:$AS$2000,$Z1311))</f>
      </c>
      <c r="BK1311">
        <f>IF($Z1311="","",INDEX($AT$2:$AT$2000,$Z1311))</f>
      </c>
      <c r="BL1311">
        <f>IF($Z1311="","",INDEX($AU$2:$AU$2000,$Z1311))</f>
      </c>
      <c r="BM1311">
        <f>IF($Z1311="","",INDEX($AV$2:$AV$2000,$Z1311))</f>
      </c>
      <c r="BN1311">
        <f>IF($Z1311="","",INDEX($AW$2:$AW$2000,$Z1311))</f>
      </c>
      <c r="BO1311">
        <f>IF($Z1311="","",INDEX($AX$2:$AX$2000,$Z1311))</f>
      </c>
      <c r="BP1311">
        <f>IF($Z1311="","",INDEX($AY$2:$AY$2000,$Z1311))</f>
      </c>
      <c r="BQ1311">
        <f>IF($Z1311="","",INDEX($AZ$2:$AZ$2000,$Z1311))</f>
      </c>
      <c r="BR1311">
        <f>IF($Z1311="","",INDEX($BA$2:$BA$2000,$Z1311))</f>
      </c>
      <c r="BS1311">
        <f>IF($Z1311="","",INDEX($BB$2:$BB$2000,$Z1311))</f>
      </c>
      <c r="BT1311">
        <f>IF($Z1311="","",INDEX($BC$2:$BC$2000,$Z1311))</f>
      </c>
      <c r="BV1311">
        <f>IF(OR($A1311="",$P1311&lt;&gt;"Yes",$AH1311="Yes"),"",1+N($AG1311))</f>
      </c>
      <c r="BW1311">
        <f>IF($A1311="","",COUNTIFS($W$2:$W$2500,$A1311,$BZ$2:$BZ$2500,"Yes")+COUNTIFS($X$2:$X$2500,$A1311,$BY$2:$BY$2500,"Yes"))</f>
      </c>
      <c r="BX1311">
        <f>IF(OR($A1311="",$P1311="Yes"),"",IF(N($BW1311)=0,0,1+SUMIFS($CB$2:$CB$2500,$W$2:$W$2500,$A1311)+SUMIFS($CA$2:$CA$2500,$X$2:$X$2500,$A1311)))</f>
      </c>
      <c r="BY1311" t="str">
        <f>IF($Y1311="","",INDEX($AH$2:$AH$2000,$Y1311)&amp;"")</f>
      </c>
      <c r="BZ1311" t="str">
        <f>IF($Z1311="","",INDEX($AH$2:$AH$2000,$Z1311)&amp;"")</f>
      </c>
      <c r="CA1311">
        <f>IF($Y1311="","",INDEX($BV$2:$BV$2000,$Y1311))</f>
      </c>
      <c r="CB1311">
        <f>IF($Z1311="","",INDEX($BV$2:$BV$2000,$Z1311))</f>
      </c>
    </row>
    <row r="1312">
      <c r="A1312" t="str">
        <f>IF(TRIM(INDEX(games!$A:$A,ROW()))="","",TRIM(INDEX(games!$A:$A,ROW())))</f>
      </c>
      <c r="B1312">
        <f>IF(OR($A1312="",INDEX(games!$B:$B,ROW())=""),"",INDEX(games!$B:$B,ROW()))</f>
      </c>
      <c r="C1312" t="str">
        <f>IF(OR($A1312="",INDEX(games!$C:$C,ROW())=""),"",INDEX(games!$C:$C,ROW()))</f>
      </c>
      <c r="D1312">
        <f>IF($A1312="","",COUNTIF($W$2:$W$2500,$A1312)+COUNTIF($X$2:$X$2500,$A1312))</f>
      </c>
      <c r="E1312">
        <f>IF($A1312="","",IFERROR(MATCH($C1312,$R$2:$R$5,0),0))</f>
      </c>
      <c r="F1312">
        <f>IF($A1312="","",MOD(ROW(),34))</f>
      </c>
      <c r="G1312">
        <f>IF($A1312="",NA(),IF($C1312="Action",$B1312,NA()))</f>
      </c>
      <c r="H1312">
        <f>IF($A1312="",NA(),IF($C1312="Action",1+$F1312*0.023,NA()))</f>
      </c>
      <c r="I1312">
        <f>IF($A1312="",NA(),IF($C1312="Strategy",$B1312,NA()))</f>
      </c>
      <c r="J1312">
        <f>IF($A1312="",NA(),IF($C1312="Strategy",2+$F1312*0.023,NA()))</f>
      </c>
      <c r="K1312">
        <f>IF($A1312="",NA(),IF($C1312="Deckbuilder",$B1312,NA()))</f>
      </c>
      <c r="L1312">
        <f>IF($A1312="",NA(),IF($C1312="Deckbuilder",3+$F1312*0.023,NA()))</f>
      </c>
      <c r="M1312">
        <f>IF($A1312="",NA(),IF($C1312="Traditional",$B1312,NA()))</f>
      </c>
      <c r="N1312">
        <f>IF($A1312="",NA(),IF($C1312="Traditional",4+$F1312*0.023,NA()))</f>
      </c>
      <c r="O1312">
        <f>IF($A1312="","",$D1312+ROW()/1000000)</f>
      </c>
      <c r="P1312" t="str">
        <f>IF(OR($A1312="",INDEX(games!$H:$H,ROW())=""),"",INDEX(games!$H:$H,ROW()))</f>
      </c>
      <c r="Q1312">
        <f>IF(OR($A1312="",$P1312&lt;&gt;"Yes"),"",$D1312+ROW()/1000000)</f>
      </c>
      <c r="T1312">
        <f>IF($Y1312="","",INDEX($B$2:$B$2000,$Y1312))</f>
      </c>
      <c r="U1312">
        <f>IF($Z1312="","",INDEX($B$2:$B$2000,$Z1312))</f>
      </c>
      <c r="V1312">
        <f>IF(OR($T1312="",$U1312=""),"",$U1312-$T1312)</f>
      </c>
      <c r="W1312" t="str">
        <f>IF(TRIM(INDEX(connections!$A:$A,ROW()))="","",TRIM(INDEX(connections!$A:$A,ROW())))</f>
      </c>
      <c r="X1312" t="str">
        <f>IF($W1312="","",TRIM(INDEX(connections!$B:$B,ROW())))</f>
      </c>
      <c r="Y1312">
        <f>IF($W1312="","",IFERROR(MATCH($W1312,$A$2:$A$2000,0),""))</f>
      </c>
      <c r="Z1312">
        <f>IF($X1312="","",IFERROR(MATCH($X1312,$A$2:$A$2000,0),""))</f>
      </c>
      <c r="AA1312" t="str">
        <f>IF($Y1312="","",INDEX($P$2:$P$2000,$Y1312))</f>
      </c>
      <c r="AB1312" t="str">
        <f>IF($Z1312="","",INDEX($P$2:$P$2000,$Z1312))</f>
      </c>
      <c r="AC1312">
        <f>IF(AND($AA1312="Yes",$AB1312="Yes"),1,"")</f>
      </c>
      <c r="AD1312">
        <f>IF(OR($Y1312="",$Z1312=""),"",IF(INDEX($C$2:$C$2000,$Y1312)=INDEX($C$2:$C$2000,$Z1312),0,1))</f>
      </c>
      <c r="AE1312">
        <f>IF($AC1312&lt;&gt;1,"",IF(AND(INDEX($AG$2:$AG$2000,$Y1312)=1,INDEX($AG$2:$AG$2000,$Z1312)=1),1,""))</f>
      </c>
      <c r="AG1312">
        <f>IF($A1312="","",COUNTIFS($W$2:$W$2500,$A1312,$AB$2:$AB$2500,"Yes")+COUNTIFS($X$2:$X$2500,$A1312,$AA$2:$AA$2500,"Yes"))</f>
      </c>
      <c r="AH1312" t="str">
        <f>IF(OR($P1312&lt;&gt;"Yes",N($AG1312)=0),"",IF(AND($AG1312=1,COUNTIFS($W$2:$W$2500,$A1312,$AE$2:$AE$2500,1)+COUNTIFS($X$2:$X$2500,$A1312,$AE$2:$AE$2500,1)&gt;0),"","Yes"))</f>
      </c>
      <c r="AI1312">
        <f>IF($AH1312="Yes",$AG1312,"")</f>
      </c>
      <c r="AJ1312">
        <f>IF($AI1312="","",$AI1312+ROW()/1000000)</f>
      </c>
      <c r="AK1312">
        <f>IF(OR($A1312="",$P1312="Yes",N($AG1312)=0),"",$AG1312+ROW()/1000000)</f>
      </c>
      <c r="AL1312" t="str">
        <f>IF($A1312="","",INDEX(games!$J:$J,ROW())&amp;"")</f>
      </c>
      <c r="AM1312">
        <f>IF($A1312="","",SUMPRODUCT($AO1312:$BD1312,'Map Analysis'!$AP$2^{0,1,2,3,4,5,6,7,8,9,10,11,12,13,14,15}))</f>
      </c>
      <c r="AN1312">
        <f>IF($A1312="","",$AM1312+ROW()/10000000)</f>
      </c>
      <c r="AO1312">
        <f>IF($A1312="","",COUNTIF($W$2:$W$2500,$A1312))</f>
      </c>
      <c r="AP1312">
        <f>IF($A1312="","",SUMIFS($BF$2:$BF$2500,$W$2:$W$2500,$A1312))</f>
      </c>
      <c r="AQ1312">
        <f>IF($A1312="","",SUMIFS($BG$2:$BG$2500,$W$2:$W$2500,$A1312))</f>
      </c>
      <c r="AR1312">
        <f>IF($A1312="","",SUMIFS($BH$2:$BH$2500,$W$2:$W$2500,$A1312))</f>
      </c>
      <c r="AS1312">
        <f>IF($A1312="","",SUMIFS($BI$2:$BI$2500,$W$2:$W$2500,$A1312))</f>
      </c>
      <c r="AT1312">
        <f>IF($A1312="","",SUMIFS($BJ$2:$BJ$2500,$W$2:$W$2500,$A1312))</f>
      </c>
      <c r="AU1312">
        <f>IF($A1312="","",SUMIFS($BK$2:$BK$2500,$W$2:$W$2500,$A1312))</f>
      </c>
      <c r="AV1312">
        <f>IF($A1312="","",SUMIFS($BL$2:$BL$2500,$W$2:$W$2500,$A1312))</f>
      </c>
      <c r="AW1312">
        <f>IF($A1312="","",SUMIFS($BM$2:$BM$2500,$W$2:$W$2500,$A1312))</f>
      </c>
      <c r="AX1312">
        <f>IF($A1312="","",SUMIFS($BN$2:$BN$2500,$W$2:$W$2500,$A1312))</f>
      </c>
      <c r="AY1312">
        <f>IF($A1312="","",SUMIFS($BO$2:$BO$2500,$W$2:$W$2500,$A1312))</f>
      </c>
      <c r="AZ1312">
        <f>IF($A1312="","",SUMIFS($BP$2:$BP$2500,$W$2:$W$2500,$A1312))</f>
      </c>
      <c r="BA1312">
        <f>IF($A1312="","",SUMIFS($BQ$2:$BQ$2500,$W$2:$W$2500,$A1312))</f>
      </c>
      <c r="BB1312">
        <f>IF($A1312="","",SUMIFS($BR$2:$BR$2500,$W$2:$W$2500,$A1312))</f>
      </c>
      <c r="BC1312">
        <f>IF($A1312="","",SUMIFS($BS$2:$BS$2500,$W$2:$W$2500,$A1312))</f>
      </c>
      <c r="BD1312">
        <f>IF($A1312="","",SUMIFS($BT$2:$BT$2500,$W$2:$W$2500,$A1312))</f>
      </c>
      <c r="BF1312">
        <f>IF($Z1312="","",INDEX($AO$2:$AO$2000,$Z1312))</f>
      </c>
      <c r="BG1312">
        <f>IF($Z1312="","",INDEX($AP$2:$AP$2000,$Z1312))</f>
      </c>
      <c r="BH1312">
        <f>IF($Z1312="","",INDEX($AQ$2:$AQ$2000,$Z1312))</f>
      </c>
      <c r="BI1312">
        <f>IF($Z1312="","",INDEX($AR$2:$AR$2000,$Z1312))</f>
      </c>
      <c r="BJ1312">
        <f>IF($Z1312="","",INDEX($AS$2:$AS$2000,$Z1312))</f>
      </c>
      <c r="BK1312">
        <f>IF($Z1312="","",INDEX($AT$2:$AT$2000,$Z1312))</f>
      </c>
      <c r="BL1312">
        <f>IF($Z1312="","",INDEX($AU$2:$AU$2000,$Z1312))</f>
      </c>
      <c r="BM1312">
        <f>IF($Z1312="","",INDEX($AV$2:$AV$2000,$Z1312))</f>
      </c>
      <c r="BN1312">
        <f>IF($Z1312="","",INDEX($AW$2:$AW$2000,$Z1312))</f>
      </c>
      <c r="BO1312">
        <f>IF($Z1312="","",INDEX($AX$2:$AX$2000,$Z1312))</f>
      </c>
      <c r="BP1312">
        <f>IF($Z1312="","",INDEX($AY$2:$AY$2000,$Z1312))</f>
      </c>
      <c r="BQ1312">
        <f>IF($Z1312="","",INDEX($AZ$2:$AZ$2000,$Z1312))</f>
      </c>
      <c r="BR1312">
        <f>IF($Z1312="","",INDEX($BA$2:$BA$2000,$Z1312))</f>
      </c>
      <c r="BS1312">
        <f>IF($Z1312="","",INDEX($BB$2:$BB$2000,$Z1312))</f>
      </c>
      <c r="BT1312">
        <f>IF($Z1312="","",INDEX($BC$2:$BC$2000,$Z1312))</f>
      </c>
      <c r="BV1312">
        <f>IF(OR($A1312="",$P1312&lt;&gt;"Yes",$AH1312="Yes"),"",1+N($AG1312))</f>
      </c>
      <c r="BW1312">
        <f>IF($A1312="","",COUNTIFS($W$2:$W$2500,$A1312,$BZ$2:$BZ$2500,"Yes")+COUNTIFS($X$2:$X$2500,$A1312,$BY$2:$BY$2500,"Yes"))</f>
      </c>
      <c r="BX1312">
        <f>IF(OR($A1312="",$P1312="Yes"),"",IF(N($BW1312)=0,0,1+SUMIFS($CB$2:$CB$2500,$W$2:$W$2500,$A1312)+SUMIFS($CA$2:$CA$2500,$X$2:$X$2500,$A1312)))</f>
      </c>
      <c r="BY1312" t="str">
        <f>IF($Y1312="","",INDEX($AH$2:$AH$2000,$Y1312)&amp;"")</f>
      </c>
      <c r="BZ1312" t="str">
        <f>IF($Z1312="","",INDEX($AH$2:$AH$2000,$Z1312)&amp;"")</f>
      </c>
      <c r="CA1312">
        <f>IF($Y1312="","",INDEX($BV$2:$BV$2000,$Y1312))</f>
      </c>
      <c r="CB1312">
        <f>IF($Z1312="","",INDEX($BV$2:$BV$2000,$Z1312))</f>
      </c>
    </row>
    <row r="1313">
      <c r="A1313" t="str">
        <f>IF(TRIM(INDEX(games!$A:$A,ROW()))="","",TRIM(INDEX(games!$A:$A,ROW())))</f>
      </c>
      <c r="B1313">
        <f>IF(OR($A1313="",INDEX(games!$B:$B,ROW())=""),"",INDEX(games!$B:$B,ROW()))</f>
      </c>
      <c r="C1313" t="str">
        <f>IF(OR($A1313="",INDEX(games!$C:$C,ROW())=""),"",INDEX(games!$C:$C,ROW()))</f>
      </c>
      <c r="D1313">
        <f>IF($A1313="","",COUNTIF($W$2:$W$2500,$A1313)+COUNTIF($X$2:$X$2500,$A1313))</f>
      </c>
      <c r="E1313">
        <f>IF($A1313="","",IFERROR(MATCH($C1313,$R$2:$R$5,0),0))</f>
      </c>
      <c r="F1313">
        <f>IF($A1313="","",MOD(ROW(),34))</f>
      </c>
      <c r="G1313">
        <f>IF($A1313="",NA(),IF($C1313="Action",$B1313,NA()))</f>
      </c>
      <c r="H1313">
        <f>IF($A1313="",NA(),IF($C1313="Action",1+$F1313*0.023,NA()))</f>
      </c>
      <c r="I1313">
        <f>IF($A1313="",NA(),IF($C1313="Strategy",$B1313,NA()))</f>
      </c>
      <c r="J1313">
        <f>IF($A1313="",NA(),IF($C1313="Strategy",2+$F1313*0.023,NA()))</f>
      </c>
      <c r="K1313">
        <f>IF($A1313="",NA(),IF($C1313="Deckbuilder",$B1313,NA()))</f>
      </c>
      <c r="L1313">
        <f>IF($A1313="",NA(),IF($C1313="Deckbuilder",3+$F1313*0.023,NA()))</f>
      </c>
      <c r="M1313">
        <f>IF($A1313="",NA(),IF($C1313="Traditional",$B1313,NA()))</f>
      </c>
      <c r="N1313">
        <f>IF($A1313="",NA(),IF($C1313="Traditional",4+$F1313*0.023,NA()))</f>
      </c>
      <c r="O1313">
        <f>IF($A1313="","",$D1313+ROW()/1000000)</f>
      </c>
      <c r="P1313" t="str">
        <f>IF(OR($A1313="",INDEX(games!$H:$H,ROW())=""),"",INDEX(games!$H:$H,ROW()))</f>
      </c>
      <c r="Q1313">
        <f>IF(OR($A1313="",$P1313&lt;&gt;"Yes"),"",$D1313+ROW()/1000000)</f>
      </c>
      <c r="T1313">
        <f>IF($Y1313="","",INDEX($B$2:$B$2000,$Y1313))</f>
      </c>
      <c r="U1313">
        <f>IF($Z1313="","",INDEX($B$2:$B$2000,$Z1313))</f>
      </c>
      <c r="V1313">
        <f>IF(OR($T1313="",$U1313=""),"",$U1313-$T1313)</f>
      </c>
      <c r="W1313" t="str">
        <f>IF(TRIM(INDEX(connections!$A:$A,ROW()))="","",TRIM(INDEX(connections!$A:$A,ROW())))</f>
      </c>
      <c r="X1313" t="str">
        <f>IF($W1313="","",TRIM(INDEX(connections!$B:$B,ROW())))</f>
      </c>
      <c r="Y1313">
        <f>IF($W1313="","",IFERROR(MATCH($W1313,$A$2:$A$2000,0),""))</f>
      </c>
      <c r="Z1313">
        <f>IF($X1313="","",IFERROR(MATCH($X1313,$A$2:$A$2000,0),""))</f>
      </c>
      <c r="AA1313" t="str">
        <f>IF($Y1313="","",INDEX($P$2:$P$2000,$Y1313))</f>
      </c>
      <c r="AB1313" t="str">
        <f>IF($Z1313="","",INDEX($P$2:$P$2000,$Z1313))</f>
      </c>
      <c r="AC1313">
        <f>IF(AND($AA1313="Yes",$AB1313="Yes"),1,"")</f>
      </c>
      <c r="AD1313">
        <f>IF(OR($Y1313="",$Z1313=""),"",IF(INDEX($C$2:$C$2000,$Y1313)=INDEX($C$2:$C$2000,$Z1313),0,1))</f>
      </c>
      <c r="AE1313">
        <f>IF($AC1313&lt;&gt;1,"",IF(AND(INDEX($AG$2:$AG$2000,$Y1313)=1,INDEX($AG$2:$AG$2000,$Z1313)=1),1,""))</f>
      </c>
      <c r="AG1313">
        <f>IF($A1313="","",COUNTIFS($W$2:$W$2500,$A1313,$AB$2:$AB$2500,"Yes")+COUNTIFS($X$2:$X$2500,$A1313,$AA$2:$AA$2500,"Yes"))</f>
      </c>
      <c r="AH1313" t="str">
        <f>IF(OR($P1313&lt;&gt;"Yes",N($AG1313)=0),"",IF(AND($AG1313=1,COUNTIFS($W$2:$W$2500,$A1313,$AE$2:$AE$2500,1)+COUNTIFS($X$2:$X$2500,$A1313,$AE$2:$AE$2500,1)&gt;0),"","Yes"))</f>
      </c>
      <c r="AI1313">
        <f>IF($AH1313="Yes",$AG1313,"")</f>
      </c>
      <c r="AJ1313">
        <f>IF($AI1313="","",$AI1313+ROW()/1000000)</f>
      </c>
      <c r="AK1313">
        <f>IF(OR($A1313="",$P1313="Yes",N($AG1313)=0),"",$AG1313+ROW()/1000000)</f>
      </c>
      <c r="AL1313" t="str">
        <f>IF($A1313="","",INDEX(games!$J:$J,ROW())&amp;"")</f>
      </c>
      <c r="AM1313">
        <f>IF($A1313="","",SUMPRODUCT($AO1313:$BD1313,'Map Analysis'!$AP$2^{0,1,2,3,4,5,6,7,8,9,10,11,12,13,14,15}))</f>
      </c>
      <c r="AN1313">
        <f>IF($A1313="","",$AM1313+ROW()/10000000)</f>
      </c>
      <c r="AO1313">
        <f>IF($A1313="","",COUNTIF($W$2:$W$2500,$A1313))</f>
      </c>
      <c r="AP1313">
        <f>IF($A1313="","",SUMIFS($BF$2:$BF$2500,$W$2:$W$2500,$A1313))</f>
      </c>
      <c r="AQ1313">
        <f>IF($A1313="","",SUMIFS($BG$2:$BG$2500,$W$2:$W$2500,$A1313))</f>
      </c>
      <c r="AR1313">
        <f>IF($A1313="","",SUMIFS($BH$2:$BH$2500,$W$2:$W$2500,$A1313))</f>
      </c>
      <c r="AS1313">
        <f>IF($A1313="","",SUMIFS($BI$2:$BI$2500,$W$2:$W$2500,$A1313))</f>
      </c>
      <c r="AT1313">
        <f>IF($A1313="","",SUMIFS($BJ$2:$BJ$2500,$W$2:$W$2500,$A1313))</f>
      </c>
      <c r="AU1313">
        <f>IF($A1313="","",SUMIFS($BK$2:$BK$2500,$W$2:$W$2500,$A1313))</f>
      </c>
      <c r="AV1313">
        <f>IF($A1313="","",SUMIFS($BL$2:$BL$2500,$W$2:$W$2500,$A1313))</f>
      </c>
      <c r="AW1313">
        <f>IF($A1313="","",SUMIFS($BM$2:$BM$2500,$W$2:$W$2500,$A1313))</f>
      </c>
      <c r="AX1313">
        <f>IF($A1313="","",SUMIFS($BN$2:$BN$2500,$W$2:$W$2500,$A1313))</f>
      </c>
      <c r="AY1313">
        <f>IF($A1313="","",SUMIFS($BO$2:$BO$2500,$W$2:$W$2500,$A1313))</f>
      </c>
      <c r="AZ1313">
        <f>IF($A1313="","",SUMIFS($BP$2:$BP$2500,$W$2:$W$2500,$A1313))</f>
      </c>
      <c r="BA1313">
        <f>IF($A1313="","",SUMIFS($BQ$2:$BQ$2500,$W$2:$W$2500,$A1313))</f>
      </c>
      <c r="BB1313">
        <f>IF($A1313="","",SUMIFS($BR$2:$BR$2500,$W$2:$W$2500,$A1313))</f>
      </c>
      <c r="BC1313">
        <f>IF($A1313="","",SUMIFS($BS$2:$BS$2500,$W$2:$W$2500,$A1313))</f>
      </c>
      <c r="BD1313">
        <f>IF($A1313="","",SUMIFS($BT$2:$BT$2500,$W$2:$W$2500,$A1313))</f>
      </c>
      <c r="BF1313">
        <f>IF($Z1313="","",INDEX($AO$2:$AO$2000,$Z1313))</f>
      </c>
      <c r="BG1313">
        <f>IF($Z1313="","",INDEX($AP$2:$AP$2000,$Z1313))</f>
      </c>
      <c r="BH1313">
        <f>IF($Z1313="","",INDEX($AQ$2:$AQ$2000,$Z1313))</f>
      </c>
      <c r="BI1313">
        <f>IF($Z1313="","",INDEX($AR$2:$AR$2000,$Z1313))</f>
      </c>
      <c r="BJ1313">
        <f>IF($Z1313="","",INDEX($AS$2:$AS$2000,$Z1313))</f>
      </c>
      <c r="BK1313">
        <f>IF($Z1313="","",INDEX($AT$2:$AT$2000,$Z1313))</f>
      </c>
      <c r="BL1313">
        <f>IF($Z1313="","",INDEX($AU$2:$AU$2000,$Z1313))</f>
      </c>
      <c r="BM1313">
        <f>IF($Z1313="","",INDEX($AV$2:$AV$2000,$Z1313))</f>
      </c>
      <c r="BN1313">
        <f>IF($Z1313="","",INDEX($AW$2:$AW$2000,$Z1313))</f>
      </c>
      <c r="BO1313">
        <f>IF($Z1313="","",INDEX($AX$2:$AX$2000,$Z1313))</f>
      </c>
      <c r="BP1313">
        <f>IF($Z1313="","",INDEX($AY$2:$AY$2000,$Z1313))</f>
      </c>
      <c r="BQ1313">
        <f>IF($Z1313="","",INDEX($AZ$2:$AZ$2000,$Z1313))</f>
      </c>
      <c r="BR1313">
        <f>IF($Z1313="","",INDEX($BA$2:$BA$2000,$Z1313))</f>
      </c>
      <c r="BS1313">
        <f>IF($Z1313="","",INDEX($BB$2:$BB$2000,$Z1313))</f>
      </c>
      <c r="BT1313">
        <f>IF($Z1313="","",INDEX($BC$2:$BC$2000,$Z1313))</f>
      </c>
      <c r="BV1313">
        <f>IF(OR($A1313="",$P1313&lt;&gt;"Yes",$AH1313="Yes"),"",1+N($AG1313))</f>
      </c>
      <c r="BW1313">
        <f>IF($A1313="","",COUNTIFS($W$2:$W$2500,$A1313,$BZ$2:$BZ$2500,"Yes")+COUNTIFS($X$2:$X$2500,$A1313,$BY$2:$BY$2500,"Yes"))</f>
      </c>
      <c r="BX1313">
        <f>IF(OR($A1313="",$P1313="Yes"),"",IF(N($BW1313)=0,0,1+SUMIFS($CB$2:$CB$2500,$W$2:$W$2500,$A1313)+SUMIFS($CA$2:$CA$2500,$X$2:$X$2500,$A1313)))</f>
      </c>
      <c r="BY1313" t="str">
        <f>IF($Y1313="","",INDEX($AH$2:$AH$2000,$Y1313)&amp;"")</f>
      </c>
      <c r="BZ1313" t="str">
        <f>IF($Z1313="","",INDEX($AH$2:$AH$2000,$Z1313)&amp;"")</f>
      </c>
      <c r="CA1313">
        <f>IF($Y1313="","",INDEX($BV$2:$BV$2000,$Y1313))</f>
      </c>
      <c r="CB1313">
        <f>IF($Z1313="","",INDEX($BV$2:$BV$2000,$Z1313))</f>
      </c>
    </row>
    <row r="1314">
      <c r="A1314" t="str">
        <f>IF(TRIM(INDEX(games!$A:$A,ROW()))="","",TRIM(INDEX(games!$A:$A,ROW())))</f>
      </c>
      <c r="B1314">
        <f>IF(OR($A1314="",INDEX(games!$B:$B,ROW())=""),"",INDEX(games!$B:$B,ROW()))</f>
      </c>
      <c r="C1314" t="str">
        <f>IF(OR($A1314="",INDEX(games!$C:$C,ROW())=""),"",INDEX(games!$C:$C,ROW()))</f>
      </c>
      <c r="D1314">
        <f>IF($A1314="","",COUNTIF($W$2:$W$2500,$A1314)+COUNTIF($X$2:$X$2500,$A1314))</f>
      </c>
      <c r="E1314">
        <f>IF($A1314="","",IFERROR(MATCH($C1314,$R$2:$R$5,0),0))</f>
      </c>
      <c r="F1314">
        <f>IF($A1314="","",MOD(ROW(),34))</f>
      </c>
      <c r="G1314">
        <f>IF($A1314="",NA(),IF($C1314="Action",$B1314,NA()))</f>
      </c>
      <c r="H1314">
        <f>IF($A1314="",NA(),IF($C1314="Action",1+$F1314*0.023,NA()))</f>
      </c>
      <c r="I1314">
        <f>IF($A1314="",NA(),IF($C1314="Strategy",$B1314,NA()))</f>
      </c>
      <c r="J1314">
        <f>IF($A1314="",NA(),IF($C1314="Strategy",2+$F1314*0.023,NA()))</f>
      </c>
      <c r="K1314">
        <f>IF($A1314="",NA(),IF($C1314="Deckbuilder",$B1314,NA()))</f>
      </c>
      <c r="L1314">
        <f>IF($A1314="",NA(),IF($C1314="Deckbuilder",3+$F1314*0.023,NA()))</f>
      </c>
      <c r="M1314">
        <f>IF($A1314="",NA(),IF($C1314="Traditional",$B1314,NA()))</f>
      </c>
      <c r="N1314">
        <f>IF($A1314="",NA(),IF($C1314="Traditional",4+$F1314*0.023,NA()))</f>
      </c>
      <c r="O1314">
        <f>IF($A1314="","",$D1314+ROW()/1000000)</f>
      </c>
      <c r="P1314" t="str">
        <f>IF(OR($A1314="",INDEX(games!$H:$H,ROW())=""),"",INDEX(games!$H:$H,ROW()))</f>
      </c>
      <c r="Q1314">
        <f>IF(OR($A1314="",$P1314&lt;&gt;"Yes"),"",$D1314+ROW()/1000000)</f>
      </c>
      <c r="T1314">
        <f>IF($Y1314="","",INDEX($B$2:$B$2000,$Y1314))</f>
      </c>
      <c r="U1314">
        <f>IF($Z1314="","",INDEX($B$2:$B$2000,$Z1314))</f>
      </c>
      <c r="V1314">
        <f>IF(OR($T1314="",$U1314=""),"",$U1314-$T1314)</f>
      </c>
      <c r="W1314" t="str">
        <f>IF(TRIM(INDEX(connections!$A:$A,ROW()))="","",TRIM(INDEX(connections!$A:$A,ROW())))</f>
      </c>
      <c r="X1314" t="str">
        <f>IF($W1314="","",TRIM(INDEX(connections!$B:$B,ROW())))</f>
      </c>
      <c r="Y1314">
        <f>IF($W1314="","",IFERROR(MATCH($W1314,$A$2:$A$2000,0),""))</f>
      </c>
      <c r="Z1314">
        <f>IF($X1314="","",IFERROR(MATCH($X1314,$A$2:$A$2000,0),""))</f>
      </c>
      <c r="AA1314" t="str">
        <f>IF($Y1314="","",INDEX($P$2:$P$2000,$Y1314))</f>
      </c>
      <c r="AB1314" t="str">
        <f>IF($Z1314="","",INDEX($P$2:$P$2000,$Z1314))</f>
      </c>
      <c r="AC1314">
        <f>IF(AND($AA1314="Yes",$AB1314="Yes"),1,"")</f>
      </c>
      <c r="AD1314">
        <f>IF(OR($Y1314="",$Z1314=""),"",IF(INDEX($C$2:$C$2000,$Y1314)=INDEX($C$2:$C$2000,$Z1314),0,1))</f>
      </c>
      <c r="AE1314">
        <f>IF($AC1314&lt;&gt;1,"",IF(AND(INDEX($AG$2:$AG$2000,$Y1314)=1,INDEX($AG$2:$AG$2000,$Z1314)=1),1,""))</f>
      </c>
      <c r="AG1314">
        <f>IF($A1314="","",COUNTIFS($W$2:$W$2500,$A1314,$AB$2:$AB$2500,"Yes")+COUNTIFS($X$2:$X$2500,$A1314,$AA$2:$AA$2500,"Yes"))</f>
      </c>
      <c r="AH1314" t="str">
        <f>IF(OR($P1314&lt;&gt;"Yes",N($AG1314)=0),"",IF(AND($AG1314=1,COUNTIFS($W$2:$W$2500,$A1314,$AE$2:$AE$2500,1)+COUNTIFS($X$2:$X$2500,$A1314,$AE$2:$AE$2500,1)&gt;0),"","Yes"))</f>
      </c>
      <c r="AI1314">
        <f>IF($AH1314="Yes",$AG1314,"")</f>
      </c>
      <c r="AJ1314">
        <f>IF($AI1314="","",$AI1314+ROW()/1000000)</f>
      </c>
      <c r="AK1314">
        <f>IF(OR($A1314="",$P1314="Yes",N($AG1314)=0),"",$AG1314+ROW()/1000000)</f>
      </c>
      <c r="AL1314" t="str">
        <f>IF($A1314="","",INDEX(games!$J:$J,ROW())&amp;"")</f>
      </c>
      <c r="AM1314">
        <f>IF($A1314="","",SUMPRODUCT($AO1314:$BD1314,'Map Analysis'!$AP$2^{0,1,2,3,4,5,6,7,8,9,10,11,12,13,14,15}))</f>
      </c>
      <c r="AN1314">
        <f>IF($A1314="","",$AM1314+ROW()/10000000)</f>
      </c>
      <c r="AO1314">
        <f>IF($A1314="","",COUNTIF($W$2:$W$2500,$A1314))</f>
      </c>
      <c r="AP1314">
        <f>IF($A1314="","",SUMIFS($BF$2:$BF$2500,$W$2:$W$2500,$A1314))</f>
      </c>
      <c r="AQ1314">
        <f>IF($A1314="","",SUMIFS($BG$2:$BG$2500,$W$2:$W$2500,$A1314))</f>
      </c>
      <c r="AR1314">
        <f>IF($A1314="","",SUMIFS($BH$2:$BH$2500,$W$2:$W$2500,$A1314))</f>
      </c>
      <c r="AS1314">
        <f>IF($A1314="","",SUMIFS($BI$2:$BI$2500,$W$2:$W$2500,$A1314))</f>
      </c>
      <c r="AT1314">
        <f>IF($A1314="","",SUMIFS($BJ$2:$BJ$2500,$W$2:$W$2500,$A1314))</f>
      </c>
      <c r="AU1314">
        <f>IF($A1314="","",SUMIFS($BK$2:$BK$2500,$W$2:$W$2500,$A1314))</f>
      </c>
      <c r="AV1314">
        <f>IF($A1314="","",SUMIFS($BL$2:$BL$2500,$W$2:$W$2500,$A1314))</f>
      </c>
      <c r="AW1314">
        <f>IF($A1314="","",SUMIFS($BM$2:$BM$2500,$W$2:$W$2500,$A1314))</f>
      </c>
      <c r="AX1314">
        <f>IF($A1314="","",SUMIFS($BN$2:$BN$2500,$W$2:$W$2500,$A1314))</f>
      </c>
      <c r="AY1314">
        <f>IF($A1314="","",SUMIFS($BO$2:$BO$2500,$W$2:$W$2500,$A1314))</f>
      </c>
      <c r="AZ1314">
        <f>IF($A1314="","",SUMIFS($BP$2:$BP$2500,$W$2:$W$2500,$A1314))</f>
      </c>
      <c r="BA1314">
        <f>IF($A1314="","",SUMIFS($BQ$2:$BQ$2500,$W$2:$W$2500,$A1314))</f>
      </c>
      <c r="BB1314">
        <f>IF($A1314="","",SUMIFS($BR$2:$BR$2500,$W$2:$W$2500,$A1314))</f>
      </c>
      <c r="BC1314">
        <f>IF($A1314="","",SUMIFS($BS$2:$BS$2500,$W$2:$W$2500,$A1314))</f>
      </c>
      <c r="BD1314">
        <f>IF($A1314="","",SUMIFS($BT$2:$BT$2500,$W$2:$W$2500,$A1314))</f>
      </c>
      <c r="BF1314">
        <f>IF($Z1314="","",INDEX($AO$2:$AO$2000,$Z1314))</f>
      </c>
      <c r="BG1314">
        <f>IF($Z1314="","",INDEX($AP$2:$AP$2000,$Z1314))</f>
      </c>
      <c r="BH1314">
        <f>IF($Z1314="","",INDEX($AQ$2:$AQ$2000,$Z1314))</f>
      </c>
      <c r="BI1314">
        <f>IF($Z1314="","",INDEX($AR$2:$AR$2000,$Z1314))</f>
      </c>
      <c r="BJ1314">
        <f>IF($Z1314="","",INDEX($AS$2:$AS$2000,$Z1314))</f>
      </c>
      <c r="BK1314">
        <f>IF($Z1314="","",INDEX($AT$2:$AT$2000,$Z1314))</f>
      </c>
      <c r="BL1314">
        <f>IF($Z1314="","",INDEX($AU$2:$AU$2000,$Z1314))</f>
      </c>
      <c r="BM1314">
        <f>IF($Z1314="","",INDEX($AV$2:$AV$2000,$Z1314))</f>
      </c>
      <c r="BN1314">
        <f>IF($Z1314="","",INDEX($AW$2:$AW$2000,$Z1314))</f>
      </c>
      <c r="BO1314">
        <f>IF($Z1314="","",INDEX($AX$2:$AX$2000,$Z1314))</f>
      </c>
      <c r="BP1314">
        <f>IF($Z1314="","",INDEX($AY$2:$AY$2000,$Z1314))</f>
      </c>
      <c r="BQ1314">
        <f>IF($Z1314="","",INDEX($AZ$2:$AZ$2000,$Z1314))</f>
      </c>
      <c r="BR1314">
        <f>IF($Z1314="","",INDEX($BA$2:$BA$2000,$Z1314))</f>
      </c>
      <c r="BS1314">
        <f>IF($Z1314="","",INDEX($BB$2:$BB$2000,$Z1314))</f>
      </c>
      <c r="BT1314">
        <f>IF($Z1314="","",INDEX($BC$2:$BC$2000,$Z1314))</f>
      </c>
      <c r="BV1314">
        <f>IF(OR($A1314="",$P1314&lt;&gt;"Yes",$AH1314="Yes"),"",1+N($AG1314))</f>
      </c>
      <c r="BW1314">
        <f>IF($A1314="","",COUNTIFS($W$2:$W$2500,$A1314,$BZ$2:$BZ$2500,"Yes")+COUNTIFS($X$2:$X$2500,$A1314,$BY$2:$BY$2500,"Yes"))</f>
      </c>
      <c r="BX1314">
        <f>IF(OR($A1314="",$P1314="Yes"),"",IF(N($BW1314)=0,0,1+SUMIFS($CB$2:$CB$2500,$W$2:$W$2500,$A1314)+SUMIFS($CA$2:$CA$2500,$X$2:$X$2500,$A1314)))</f>
      </c>
      <c r="BY1314" t="str">
        <f>IF($Y1314="","",INDEX($AH$2:$AH$2000,$Y1314)&amp;"")</f>
      </c>
      <c r="BZ1314" t="str">
        <f>IF($Z1314="","",INDEX($AH$2:$AH$2000,$Z1314)&amp;"")</f>
      </c>
      <c r="CA1314">
        <f>IF($Y1314="","",INDEX($BV$2:$BV$2000,$Y1314))</f>
      </c>
      <c r="CB1314">
        <f>IF($Z1314="","",INDEX($BV$2:$BV$2000,$Z1314))</f>
      </c>
    </row>
    <row r="1315">
      <c r="A1315" t="str">
        <f>IF(TRIM(INDEX(games!$A:$A,ROW()))="","",TRIM(INDEX(games!$A:$A,ROW())))</f>
      </c>
      <c r="B1315">
        <f>IF(OR($A1315="",INDEX(games!$B:$B,ROW())=""),"",INDEX(games!$B:$B,ROW()))</f>
      </c>
      <c r="C1315" t="str">
        <f>IF(OR($A1315="",INDEX(games!$C:$C,ROW())=""),"",INDEX(games!$C:$C,ROW()))</f>
      </c>
      <c r="D1315">
        <f>IF($A1315="","",COUNTIF($W$2:$W$2500,$A1315)+COUNTIF($X$2:$X$2500,$A1315))</f>
      </c>
      <c r="E1315">
        <f>IF($A1315="","",IFERROR(MATCH($C1315,$R$2:$R$5,0),0))</f>
      </c>
      <c r="F1315">
        <f>IF($A1315="","",MOD(ROW(),34))</f>
      </c>
      <c r="G1315">
        <f>IF($A1315="",NA(),IF($C1315="Action",$B1315,NA()))</f>
      </c>
      <c r="H1315">
        <f>IF($A1315="",NA(),IF($C1315="Action",1+$F1315*0.023,NA()))</f>
      </c>
      <c r="I1315">
        <f>IF($A1315="",NA(),IF($C1315="Strategy",$B1315,NA()))</f>
      </c>
      <c r="J1315">
        <f>IF($A1315="",NA(),IF($C1315="Strategy",2+$F1315*0.023,NA()))</f>
      </c>
      <c r="K1315">
        <f>IF($A1315="",NA(),IF($C1315="Deckbuilder",$B1315,NA()))</f>
      </c>
      <c r="L1315">
        <f>IF($A1315="",NA(),IF($C1315="Deckbuilder",3+$F1315*0.023,NA()))</f>
      </c>
      <c r="M1315">
        <f>IF($A1315="",NA(),IF($C1315="Traditional",$B1315,NA()))</f>
      </c>
      <c r="N1315">
        <f>IF($A1315="",NA(),IF($C1315="Traditional",4+$F1315*0.023,NA()))</f>
      </c>
      <c r="O1315">
        <f>IF($A1315="","",$D1315+ROW()/1000000)</f>
      </c>
      <c r="P1315" t="str">
        <f>IF(OR($A1315="",INDEX(games!$H:$H,ROW())=""),"",INDEX(games!$H:$H,ROW()))</f>
      </c>
      <c r="Q1315">
        <f>IF(OR($A1315="",$P1315&lt;&gt;"Yes"),"",$D1315+ROW()/1000000)</f>
      </c>
      <c r="T1315">
        <f>IF($Y1315="","",INDEX($B$2:$B$2000,$Y1315))</f>
      </c>
      <c r="U1315">
        <f>IF($Z1315="","",INDEX($B$2:$B$2000,$Z1315))</f>
      </c>
      <c r="V1315">
        <f>IF(OR($T1315="",$U1315=""),"",$U1315-$T1315)</f>
      </c>
      <c r="W1315" t="str">
        <f>IF(TRIM(INDEX(connections!$A:$A,ROW()))="","",TRIM(INDEX(connections!$A:$A,ROW())))</f>
      </c>
      <c r="X1315" t="str">
        <f>IF($W1315="","",TRIM(INDEX(connections!$B:$B,ROW())))</f>
      </c>
      <c r="Y1315">
        <f>IF($W1315="","",IFERROR(MATCH($W1315,$A$2:$A$2000,0),""))</f>
      </c>
      <c r="Z1315">
        <f>IF($X1315="","",IFERROR(MATCH($X1315,$A$2:$A$2000,0),""))</f>
      </c>
      <c r="AA1315" t="str">
        <f>IF($Y1315="","",INDEX($P$2:$P$2000,$Y1315))</f>
      </c>
      <c r="AB1315" t="str">
        <f>IF($Z1315="","",INDEX($P$2:$P$2000,$Z1315))</f>
      </c>
      <c r="AC1315">
        <f>IF(AND($AA1315="Yes",$AB1315="Yes"),1,"")</f>
      </c>
      <c r="AD1315">
        <f>IF(OR($Y1315="",$Z1315=""),"",IF(INDEX($C$2:$C$2000,$Y1315)=INDEX($C$2:$C$2000,$Z1315),0,1))</f>
      </c>
      <c r="AE1315">
        <f>IF($AC1315&lt;&gt;1,"",IF(AND(INDEX($AG$2:$AG$2000,$Y1315)=1,INDEX($AG$2:$AG$2000,$Z1315)=1),1,""))</f>
      </c>
      <c r="AG1315">
        <f>IF($A1315="","",COUNTIFS($W$2:$W$2500,$A1315,$AB$2:$AB$2500,"Yes")+COUNTIFS($X$2:$X$2500,$A1315,$AA$2:$AA$2500,"Yes"))</f>
      </c>
      <c r="AH1315" t="str">
        <f>IF(OR($P1315&lt;&gt;"Yes",N($AG1315)=0),"",IF(AND($AG1315=1,COUNTIFS($W$2:$W$2500,$A1315,$AE$2:$AE$2500,1)+COUNTIFS($X$2:$X$2500,$A1315,$AE$2:$AE$2500,1)&gt;0),"","Yes"))</f>
      </c>
      <c r="AI1315">
        <f>IF($AH1315="Yes",$AG1315,"")</f>
      </c>
      <c r="AJ1315">
        <f>IF($AI1315="","",$AI1315+ROW()/1000000)</f>
      </c>
      <c r="AK1315">
        <f>IF(OR($A1315="",$P1315="Yes",N($AG1315)=0),"",$AG1315+ROW()/1000000)</f>
      </c>
      <c r="AL1315" t="str">
        <f>IF($A1315="","",INDEX(games!$J:$J,ROW())&amp;"")</f>
      </c>
      <c r="AM1315">
        <f>IF($A1315="","",SUMPRODUCT($AO1315:$BD1315,'Map Analysis'!$AP$2^{0,1,2,3,4,5,6,7,8,9,10,11,12,13,14,15}))</f>
      </c>
      <c r="AN1315">
        <f>IF($A1315="","",$AM1315+ROW()/10000000)</f>
      </c>
      <c r="AO1315">
        <f>IF($A1315="","",COUNTIF($W$2:$W$2500,$A1315))</f>
      </c>
      <c r="AP1315">
        <f>IF($A1315="","",SUMIFS($BF$2:$BF$2500,$W$2:$W$2500,$A1315))</f>
      </c>
      <c r="AQ1315">
        <f>IF($A1315="","",SUMIFS($BG$2:$BG$2500,$W$2:$W$2500,$A1315))</f>
      </c>
      <c r="AR1315">
        <f>IF($A1315="","",SUMIFS($BH$2:$BH$2500,$W$2:$W$2500,$A1315))</f>
      </c>
      <c r="AS1315">
        <f>IF($A1315="","",SUMIFS($BI$2:$BI$2500,$W$2:$W$2500,$A1315))</f>
      </c>
      <c r="AT1315">
        <f>IF($A1315="","",SUMIFS($BJ$2:$BJ$2500,$W$2:$W$2500,$A1315))</f>
      </c>
      <c r="AU1315">
        <f>IF($A1315="","",SUMIFS($BK$2:$BK$2500,$W$2:$W$2500,$A1315))</f>
      </c>
      <c r="AV1315">
        <f>IF($A1315="","",SUMIFS($BL$2:$BL$2500,$W$2:$W$2500,$A1315))</f>
      </c>
      <c r="AW1315">
        <f>IF($A1315="","",SUMIFS($BM$2:$BM$2500,$W$2:$W$2500,$A1315))</f>
      </c>
      <c r="AX1315">
        <f>IF($A1315="","",SUMIFS($BN$2:$BN$2500,$W$2:$W$2500,$A1315))</f>
      </c>
      <c r="AY1315">
        <f>IF($A1315="","",SUMIFS($BO$2:$BO$2500,$W$2:$W$2500,$A1315))</f>
      </c>
      <c r="AZ1315">
        <f>IF($A1315="","",SUMIFS($BP$2:$BP$2500,$W$2:$W$2500,$A1315))</f>
      </c>
      <c r="BA1315">
        <f>IF($A1315="","",SUMIFS($BQ$2:$BQ$2500,$W$2:$W$2500,$A1315))</f>
      </c>
      <c r="BB1315">
        <f>IF($A1315="","",SUMIFS($BR$2:$BR$2500,$W$2:$W$2500,$A1315))</f>
      </c>
      <c r="BC1315">
        <f>IF($A1315="","",SUMIFS($BS$2:$BS$2500,$W$2:$W$2500,$A1315))</f>
      </c>
      <c r="BD1315">
        <f>IF($A1315="","",SUMIFS($BT$2:$BT$2500,$W$2:$W$2500,$A1315))</f>
      </c>
      <c r="BF1315">
        <f>IF($Z1315="","",INDEX($AO$2:$AO$2000,$Z1315))</f>
      </c>
      <c r="BG1315">
        <f>IF($Z1315="","",INDEX($AP$2:$AP$2000,$Z1315))</f>
      </c>
      <c r="BH1315">
        <f>IF($Z1315="","",INDEX($AQ$2:$AQ$2000,$Z1315))</f>
      </c>
      <c r="BI1315">
        <f>IF($Z1315="","",INDEX($AR$2:$AR$2000,$Z1315))</f>
      </c>
      <c r="BJ1315">
        <f>IF($Z1315="","",INDEX($AS$2:$AS$2000,$Z1315))</f>
      </c>
      <c r="BK1315">
        <f>IF($Z1315="","",INDEX($AT$2:$AT$2000,$Z1315))</f>
      </c>
      <c r="BL1315">
        <f>IF($Z1315="","",INDEX($AU$2:$AU$2000,$Z1315))</f>
      </c>
      <c r="BM1315">
        <f>IF($Z1315="","",INDEX($AV$2:$AV$2000,$Z1315))</f>
      </c>
      <c r="BN1315">
        <f>IF($Z1315="","",INDEX($AW$2:$AW$2000,$Z1315))</f>
      </c>
      <c r="BO1315">
        <f>IF($Z1315="","",INDEX($AX$2:$AX$2000,$Z1315))</f>
      </c>
      <c r="BP1315">
        <f>IF($Z1315="","",INDEX($AY$2:$AY$2000,$Z1315))</f>
      </c>
      <c r="BQ1315">
        <f>IF($Z1315="","",INDEX($AZ$2:$AZ$2000,$Z1315))</f>
      </c>
      <c r="BR1315">
        <f>IF($Z1315="","",INDEX($BA$2:$BA$2000,$Z1315))</f>
      </c>
      <c r="BS1315">
        <f>IF($Z1315="","",INDEX($BB$2:$BB$2000,$Z1315))</f>
      </c>
      <c r="BT1315">
        <f>IF($Z1315="","",INDEX($BC$2:$BC$2000,$Z1315))</f>
      </c>
      <c r="BV1315">
        <f>IF(OR($A1315="",$P1315&lt;&gt;"Yes",$AH1315="Yes"),"",1+N($AG1315))</f>
      </c>
      <c r="BW1315">
        <f>IF($A1315="","",COUNTIFS($W$2:$W$2500,$A1315,$BZ$2:$BZ$2500,"Yes")+COUNTIFS($X$2:$X$2500,$A1315,$BY$2:$BY$2500,"Yes"))</f>
      </c>
      <c r="BX1315">
        <f>IF(OR($A1315="",$P1315="Yes"),"",IF(N($BW1315)=0,0,1+SUMIFS($CB$2:$CB$2500,$W$2:$W$2500,$A1315)+SUMIFS($CA$2:$CA$2500,$X$2:$X$2500,$A1315)))</f>
      </c>
      <c r="BY1315" t="str">
        <f>IF($Y1315="","",INDEX($AH$2:$AH$2000,$Y1315)&amp;"")</f>
      </c>
      <c r="BZ1315" t="str">
        <f>IF($Z1315="","",INDEX($AH$2:$AH$2000,$Z1315)&amp;"")</f>
      </c>
      <c r="CA1315">
        <f>IF($Y1315="","",INDEX($BV$2:$BV$2000,$Y1315))</f>
      </c>
      <c r="CB1315">
        <f>IF($Z1315="","",INDEX($BV$2:$BV$2000,$Z1315))</f>
      </c>
    </row>
    <row r="1316">
      <c r="A1316" t="str">
        <f>IF(TRIM(INDEX(games!$A:$A,ROW()))="","",TRIM(INDEX(games!$A:$A,ROW())))</f>
      </c>
      <c r="B1316">
        <f>IF(OR($A1316="",INDEX(games!$B:$B,ROW())=""),"",INDEX(games!$B:$B,ROW()))</f>
      </c>
      <c r="C1316" t="str">
        <f>IF(OR($A1316="",INDEX(games!$C:$C,ROW())=""),"",INDEX(games!$C:$C,ROW()))</f>
      </c>
      <c r="D1316">
        <f>IF($A1316="","",COUNTIF($W$2:$W$2500,$A1316)+COUNTIF($X$2:$X$2500,$A1316))</f>
      </c>
      <c r="E1316">
        <f>IF($A1316="","",IFERROR(MATCH($C1316,$R$2:$R$5,0),0))</f>
      </c>
      <c r="F1316">
        <f>IF($A1316="","",MOD(ROW(),34))</f>
      </c>
      <c r="G1316">
        <f>IF($A1316="",NA(),IF($C1316="Action",$B1316,NA()))</f>
      </c>
      <c r="H1316">
        <f>IF($A1316="",NA(),IF($C1316="Action",1+$F1316*0.023,NA()))</f>
      </c>
      <c r="I1316">
        <f>IF($A1316="",NA(),IF($C1316="Strategy",$B1316,NA()))</f>
      </c>
      <c r="J1316">
        <f>IF($A1316="",NA(),IF($C1316="Strategy",2+$F1316*0.023,NA()))</f>
      </c>
      <c r="K1316">
        <f>IF($A1316="",NA(),IF($C1316="Deckbuilder",$B1316,NA()))</f>
      </c>
      <c r="L1316">
        <f>IF($A1316="",NA(),IF($C1316="Deckbuilder",3+$F1316*0.023,NA()))</f>
      </c>
      <c r="M1316">
        <f>IF($A1316="",NA(),IF($C1316="Traditional",$B1316,NA()))</f>
      </c>
      <c r="N1316">
        <f>IF($A1316="",NA(),IF($C1316="Traditional",4+$F1316*0.023,NA()))</f>
      </c>
      <c r="O1316">
        <f>IF($A1316="","",$D1316+ROW()/1000000)</f>
      </c>
      <c r="P1316" t="str">
        <f>IF(OR($A1316="",INDEX(games!$H:$H,ROW())=""),"",INDEX(games!$H:$H,ROW()))</f>
      </c>
      <c r="Q1316">
        <f>IF(OR($A1316="",$P1316&lt;&gt;"Yes"),"",$D1316+ROW()/1000000)</f>
      </c>
      <c r="T1316">
        <f>IF($Y1316="","",INDEX($B$2:$B$2000,$Y1316))</f>
      </c>
      <c r="U1316">
        <f>IF($Z1316="","",INDEX($B$2:$B$2000,$Z1316))</f>
      </c>
      <c r="V1316">
        <f>IF(OR($T1316="",$U1316=""),"",$U1316-$T1316)</f>
      </c>
      <c r="W1316" t="str">
        <f>IF(TRIM(INDEX(connections!$A:$A,ROW()))="","",TRIM(INDEX(connections!$A:$A,ROW())))</f>
      </c>
      <c r="X1316" t="str">
        <f>IF($W1316="","",TRIM(INDEX(connections!$B:$B,ROW())))</f>
      </c>
      <c r="Y1316">
        <f>IF($W1316="","",IFERROR(MATCH($W1316,$A$2:$A$2000,0),""))</f>
      </c>
      <c r="Z1316">
        <f>IF($X1316="","",IFERROR(MATCH($X1316,$A$2:$A$2000,0),""))</f>
      </c>
      <c r="AA1316" t="str">
        <f>IF($Y1316="","",INDEX($P$2:$P$2000,$Y1316))</f>
      </c>
      <c r="AB1316" t="str">
        <f>IF($Z1316="","",INDEX($P$2:$P$2000,$Z1316))</f>
      </c>
      <c r="AC1316">
        <f>IF(AND($AA1316="Yes",$AB1316="Yes"),1,"")</f>
      </c>
      <c r="AD1316">
        <f>IF(OR($Y1316="",$Z1316=""),"",IF(INDEX($C$2:$C$2000,$Y1316)=INDEX($C$2:$C$2000,$Z1316),0,1))</f>
      </c>
      <c r="AE1316">
        <f>IF($AC1316&lt;&gt;1,"",IF(AND(INDEX($AG$2:$AG$2000,$Y1316)=1,INDEX($AG$2:$AG$2000,$Z1316)=1),1,""))</f>
      </c>
      <c r="AG1316">
        <f>IF($A1316="","",COUNTIFS($W$2:$W$2500,$A1316,$AB$2:$AB$2500,"Yes")+COUNTIFS($X$2:$X$2500,$A1316,$AA$2:$AA$2500,"Yes"))</f>
      </c>
      <c r="AH1316" t="str">
        <f>IF(OR($P1316&lt;&gt;"Yes",N($AG1316)=0),"",IF(AND($AG1316=1,COUNTIFS($W$2:$W$2500,$A1316,$AE$2:$AE$2500,1)+COUNTIFS($X$2:$X$2500,$A1316,$AE$2:$AE$2500,1)&gt;0),"","Yes"))</f>
      </c>
      <c r="AI1316">
        <f>IF($AH1316="Yes",$AG1316,"")</f>
      </c>
      <c r="AJ1316">
        <f>IF($AI1316="","",$AI1316+ROW()/1000000)</f>
      </c>
      <c r="AK1316">
        <f>IF(OR($A1316="",$P1316="Yes",N($AG1316)=0),"",$AG1316+ROW()/1000000)</f>
      </c>
      <c r="AL1316" t="str">
        <f>IF($A1316="","",INDEX(games!$J:$J,ROW())&amp;"")</f>
      </c>
      <c r="AM1316">
        <f>IF($A1316="","",SUMPRODUCT($AO1316:$BD1316,'Map Analysis'!$AP$2^{0,1,2,3,4,5,6,7,8,9,10,11,12,13,14,15}))</f>
      </c>
      <c r="AN1316">
        <f>IF($A1316="","",$AM1316+ROW()/10000000)</f>
      </c>
      <c r="AO1316">
        <f>IF($A1316="","",COUNTIF($W$2:$W$2500,$A1316))</f>
      </c>
      <c r="AP1316">
        <f>IF($A1316="","",SUMIFS($BF$2:$BF$2500,$W$2:$W$2500,$A1316))</f>
      </c>
      <c r="AQ1316">
        <f>IF($A1316="","",SUMIFS($BG$2:$BG$2500,$W$2:$W$2500,$A1316))</f>
      </c>
      <c r="AR1316">
        <f>IF($A1316="","",SUMIFS($BH$2:$BH$2500,$W$2:$W$2500,$A1316))</f>
      </c>
      <c r="AS1316">
        <f>IF($A1316="","",SUMIFS($BI$2:$BI$2500,$W$2:$W$2500,$A1316))</f>
      </c>
      <c r="AT1316">
        <f>IF($A1316="","",SUMIFS($BJ$2:$BJ$2500,$W$2:$W$2500,$A1316))</f>
      </c>
      <c r="AU1316">
        <f>IF($A1316="","",SUMIFS($BK$2:$BK$2500,$W$2:$W$2500,$A1316))</f>
      </c>
      <c r="AV1316">
        <f>IF($A1316="","",SUMIFS($BL$2:$BL$2500,$W$2:$W$2500,$A1316))</f>
      </c>
      <c r="AW1316">
        <f>IF($A1316="","",SUMIFS($BM$2:$BM$2500,$W$2:$W$2500,$A1316))</f>
      </c>
      <c r="AX1316">
        <f>IF($A1316="","",SUMIFS($BN$2:$BN$2500,$W$2:$W$2500,$A1316))</f>
      </c>
      <c r="AY1316">
        <f>IF($A1316="","",SUMIFS($BO$2:$BO$2500,$W$2:$W$2500,$A1316))</f>
      </c>
      <c r="AZ1316">
        <f>IF($A1316="","",SUMIFS($BP$2:$BP$2500,$W$2:$W$2500,$A1316))</f>
      </c>
      <c r="BA1316">
        <f>IF($A1316="","",SUMIFS($BQ$2:$BQ$2500,$W$2:$W$2500,$A1316))</f>
      </c>
      <c r="BB1316">
        <f>IF($A1316="","",SUMIFS($BR$2:$BR$2500,$W$2:$W$2500,$A1316))</f>
      </c>
      <c r="BC1316">
        <f>IF($A1316="","",SUMIFS($BS$2:$BS$2500,$W$2:$W$2500,$A1316))</f>
      </c>
      <c r="BD1316">
        <f>IF($A1316="","",SUMIFS($BT$2:$BT$2500,$W$2:$W$2500,$A1316))</f>
      </c>
      <c r="BF1316">
        <f>IF($Z1316="","",INDEX($AO$2:$AO$2000,$Z1316))</f>
      </c>
      <c r="BG1316">
        <f>IF($Z1316="","",INDEX($AP$2:$AP$2000,$Z1316))</f>
      </c>
      <c r="BH1316">
        <f>IF($Z1316="","",INDEX($AQ$2:$AQ$2000,$Z1316))</f>
      </c>
      <c r="BI1316">
        <f>IF($Z1316="","",INDEX($AR$2:$AR$2000,$Z1316))</f>
      </c>
      <c r="BJ1316">
        <f>IF($Z1316="","",INDEX($AS$2:$AS$2000,$Z1316))</f>
      </c>
      <c r="BK1316">
        <f>IF($Z1316="","",INDEX($AT$2:$AT$2000,$Z1316))</f>
      </c>
      <c r="BL1316">
        <f>IF($Z1316="","",INDEX($AU$2:$AU$2000,$Z1316))</f>
      </c>
      <c r="BM1316">
        <f>IF($Z1316="","",INDEX($AV$2:$AV$2000,$Z1316))</f>
      </c>
      <c r="BN1316">
        <f>IF($Z1316="","",INDEX($AW$2:$AW$2000,$Z1316))</f>
      </c>
      <c r="BO1316">
        <f>IF($Z1316="","",INDEX($AX$2:$AX$2000,$Z1316))</f>
      </c>
      <c r="BP1316">
        <f>IF($Z1316="","",INDEX($AY$2:$AY$2000,$Z1316))</f>
      </c>
      <c r="BQ1316">
        <f>IF($Z1316="","",INDEX($AZ$2:$AZ$2000,$Z1316))</f>
      </c>
      <c r="BR1316">
        <f>IF($Z1316="","",INDEX($BA$2:$BA$2000,$Z1316))</f>
      </c>
      <c r="BS1316">
        <f>IF($Z1316="","",INDEX($BB$2:$BB$2000,$Z1316))</f>
      </c>
      <c r="BT1316">
        <f>IF($Z1316="","",INDEX($BC$2:$BC$2000,$Z1316))</f>
      </c>
      <c r="BV1316">
        <f>IF(OR($A1316="",$P1316&lt;&gt;"Yes",$AH1316="Yes"),"",1+N($AG1316))</f>
      </c>
      <c r="BW1316">
        <f>IF($A1316="","",COUNTIFS($W$2:$W$2500,$A1316,$BZ$2:$BZ$2500,"Yes")+COUNTIFS($X$2:$X$2500,$A1316,$BY$2:$BY$2500,"Yes"))</f>
      </c>
      <c r="BX1316">
        <f>IF(OR($A1316="",$P1316="Yes"),"",IF(N($BW1316)=0,0,1+SUMIFS($CB$2:$CB$2500,$W$2:$W$2500,$A1316)+SUMIFS($CA$2:$CA$2500,$X$2:$X$2500,$A1316)))</f>
      </c>
      <c r="BY1316" t="str">
        <f>IF($Y1316="","",INDEX($AH$2:$AH$2000,$Y1316)&amp;"")</f>
      </c>
      <c r="BZ1316" t="str">
        <f>IF($Z1316="","",INDEX($AH$2:$AH$2000,$Z1316)&amp;"")</f>
      </c>
      <c r="CA1316">
        <f>IF($Y1316="","",INDEX($BV$2:$BV$2000,$Y1316))</f>
      </c>
      <c r="CB1316">
        <f>IF($Z1316="","",INDEX($BV$2:$BV$2000,$Z1316))</f>
      </c>
    </row>
    <row r="1317">
      <c r="A1317" t="str">
        <f>IF(TRIM(INDEX(games!$A:$A,ROW()))="","",TRIM(INDEX(games!$A:$A,ROW())))</f>
      </c>
      <c r="B1317">
        <f>IF(OR($A1317="",INDEX(games!$B:$B,ROW())=""),"",INDEX(games!$B:$B,ROW()))</f>
      </c>
      <c r="C1317" t="str">
        <f>IF(OR($A1317="",INDEX(games!$C:$C,ROW())=""),"",INDEX(games!$C:$C,ROW()))</f>
      </c>
      <c r="D1317">
        <f>IF($A1317="","",COUNTIF($W$2:$W$2500,$A1317)+COUNTIF($X$2:$X$2500,$A1317))</f>
      </c>
      <c r="E1317">
        <f>IF($A1317="","",IFERROR(MATCH($C1317,$R$2:$R$5,0),0))</f>
      </c>
      <c r="F1317">
        <f>IF($A1317="","",MOD(ROW(),34))</f>
      </c>
      <c r="G1317">
        <f>IF($A1317="",NA(),IF($C1317="Action",$B1317,NA()))</f>
      </c>
      <c r="H1317">
        <f>IF($A1317="",NA(),IF($C1317="Action",1+$F1317*0.023,NA()))</f>
      </c>
      <c r="I1317">
        <f>IF($A1317="",NA(),IF($C1317="Strategy",$B1317,NA()))</f>
      </c>
      <c r="J1317">
        <f>IF($A1317="",NA(),IF($C1317="Strategy",2+$F1317*0.023,NA()))</f>
      </c>
      <c r="K1317">
        <f>IF($A1317="",NA(),IF($C1317="Deckbuilder",$B1317,NA()))</f>
      </c>
      <c r="L1317">
        <f>IF($A1317="",NA(),IF($C1317="Deckbuilder",3+$F1317*0.023,NA()))</f>
      </c>
      <c r="M1317">
        <f>IF($A1317="",NA(),IF($C1317="Traditional",$B1317,NA()))</f>
      </c>
      <c r="N1317">
        <f>IF($A1317="",NA(),IF($C1317="Traditional",4+$F1317*0.023,NA()))</f>
      </c>
      <c r="O1317">
        <f>IF($A1317="","",$D1317+ROW()/1000000)</f>
      </c>
      <c r="P1317" t="str">
        <f>IF(OR($A1317="",INDEX(games!$H:$H,ROW())=""),"",INDEX(games!$H:$H,ROW()))</f>
      </c>
      <c r="Q1317">
        <f>IF(OR($A1317="",$P1317&lt;&gt;"Yes"),"",$D1317+ROW()/1000000)</f>
      </c>
      <c r="T1317">
        <f>IF($Y1317="","",INDEX($B$2:$B$2000,$Y1317))</f>
      </c>
      <c r="U1317">
        <f>IF($Z1317="","",INDEX($B$2:$B$2000,$Z1317))</f>
      </c>
      <c r="V1317">
        <f>IF(OR($T1317="",$U1317=""),"",$U1317-$T1317)</f>
      </c>
      <c r="W1317" t="str">
        <f>IF(TRIM(INDEX(connections!$A:$A,ROW()))="","",TRIM(INDEX(connections!$A:$A,ROW())))</f>
      </c>
      <c r="X1317" t="str">
        <f>IF($W1317="","",TRIM(INDEX(connections!$B:$B,ROW())))</f>
      </c>
      <c r="Y1317">
        <f>IF($W1317="","",IFERROR(MATCH($W1317,$A$2:$A$2000,0),""))</f>
      </c>
      <c r="Z1317">
        <f>IF($X1317="","",IFERROR(MATCH($X1317,$A$2:$A$2000,0),""))</f>
      </c>
      <c r="AA1317" t="str">
        <f>IF($Y1317="","",INDEX($P$2:$P$2000,$Y1317))</f>
      </c>
      <c r="AB1317" t="str">
        <f>IF($Z1317="","",INDEX($P$2:$P$2000,$Z1317))</f>
      </c>
      <c r="AC1317">
        <f>IF(AND($AA1317="Yes",$AB1317="Yes"),1,"")</f>
      </c>
      <c r="AD1317">
        <f>IF(OR($Y1317="",$Z1317=""),"",IF(INDEX($C$2:$C$2000,$Y1317)=INDEX($C$2:$C$2000,$Z1317),0,1))</f>
      </c>
      <c r="AE1317">
        <f>IF($AC1317&lt;&gt;1,"",IF(AND(INDEX($AG$2:$AG$2000,$Y1317)=1,INDEX($AG$2:$AG$2000,$Z1317)=1),1,""))</f>
      </c>
      <c r="AG1317">
        <f>IF($A1317="","",COUNTIFS($W$2:$W$2500,$A1317,$AB$2:$AB$2500,"Yes")+COUNTIFS($X$2:$X$2500,$A1317,$AA$2:$AA$2500,"Yes"))</f>
      </c>
      <c r="AH1317" t="str">
        <f>IF(OR($P1317&lt;&gt;"Yes",N($AG1317)=0),"",IF(AND($AG1317=1,COUNTIFS($W$2:$W$2500,$A1317,$AE$2:$AE$2500,1)+COUNTIFS($X$2:$X$2500,$A1317,$AE$2:$AE$2500,1)&gt;0),"","Yes"))</f>
      </c>
      <c r="AI1317">
        <f>IF($AH1317="Yes",$AG1317,"")</f>
      </c>
      <c r="AJ1317">
        <f>IF($AI1317="","",$AI1317+ROW()/1000000)</f>
      </c>
      <c r="AK1317">
        <f>IF(OR($A1317="",$P1317="Yes",N($AG1317)=0),"",$AG1317+ROW()/1000000)</f>
      </c>
      <c r="AL1317" t="str">
        <f>IF($A1317="","",INDEX(games!$J:$J,ROW())&amp;"")</f>
      </c>
      <c r="AM1317">
        <f>IF($A1317="","",SUMPRODUCT($AO1317:$BD1317,'Map Analysis'!$AP$2^{0,1,2,3,4,5,6,7,8,9,10,11,12,13,14,15}))</f>
      </c>
      <c r="AN1317">
        <f>IF($A1317="","",$AM1317+ROW()/10000000)</f>
      </c>
      <c r="AO1317">
        <f>IF($A1317="","",COUNTIF($W$2:$W$2500,$A1317))</f>
      </c>
      <c r="AP1317">
        <f>IF($A1317="","",SUMIFS($BF$2:$BF$2500,$W$2:$W$2500,$A1317))</f>
      </c>
      <c r="AQ1317">
        <f>IF($A1317="","",SUMIFS($BG$2:$BG$2500,$W$2:$W$2500,$A1317))</f>
      </c>
      <c r="AR1317">
        <f>IF($A1317="","",SUMIFS($BH$2:$BH$2500,$W$2:$W$2500,$A1317))</f>
      </c>
      <c r="AS1317">
        <f>IF($A1317="","",SUMIFS($BI$2:$BI$2500,$W$2:$W$2500,$A1317))</f>
      </c>
      <c r="AT1317">
        <f>IF($A1317="","",SUMIFS($BJ$2:$BJ$2500,$W$2:$W$2500,$A1317))</f>
      </c>
      <c r="AU1317">
        <f>IF($A1317="","",SUMIFS($BK$2:$BK$2500,$W$2:$W$2500,$A1317))</f>
      </c>
      <c r="AV1317">
        <f>IF($A1317="","",SUMIFS($BL$2:$BL$2500,$W$2:$W$2500,$A1317))</f>
      </c>
      <c r="AW1317">
        <f>IF($A1317="","",SUMIFS($BM$2:$BM$2500,$W$2:$W$2500,$A1317))</f>
      </c>
      <c r="AX1317">
        <f>IF($A1317="","",SUMIFS($BN$2:$BN$2500,$W$2:$W$2500,$A1317))</f>
      </c>
      <c r="AY1317">
        <f>IF($A1317="","",SUMIFS($BO$2:$BO$2500,$W$2:$W$2500,$A1317))</f>
      </c>
      <c r="AZ1317">
        <f>IF($A1317="","",SUMIFS($BP$2:$BP$2500,$W$2:$W$2500,$A1317))</f>
      </c>
      <c r="BA1317">
        <f>IF($A1317="","",SUMIFS($BQ$2:$BQ$2500,$W$2:$W$2500,$A1317))</f>
      </c>
      <c r="BB1317">
        <f>IF($A1317="","",SUMIFS($BR$2:$BR$2500,$W$2:$W$2500,$A1317))</f>
      </c>
      <c r="BC1317">
        <f>IF($A1317="","",SUMIFS($BS$2:$BS$2500,$W$2:$W$2500,$A1317))</f>
      </c>
      <c r="BD1317">
        <f>IF($A1317="","",SUMIFS($BT$2:$BT$2500,$W$2:$W$2500,$A1317))</f>
      </c>
      <c r="BF1317">
        <f>IF($Z1317="","",INDEX($AO$2:$AO$2000,$Z1317))</f>
      </c>
      <c r="BG1317">
        <f>IF($Z1317="","",INDEX($AP$2:$AP$2000,$Z1317))</f>
      </c>
      <c r="BH1317">
        <f>IF($Z1317="","",INDEX($AQ$2:$AQ$2000,$Z1317))</f>
      </c>
      <c r="BI1317">
        <f>IF($Z1317="","",INDEX($AR$2:$AR$2000,$Z1317))</f>
      </c>
      <c r="BJ1317">
        <f>IF($Z1317="","",INDEX($AS$2:$AS$2000,$Z1317))</f>
      </c>
      <c r="BK1317">
        <f>IF($Z1317="","",INDEX($AT$2:$AT$2000,$Z1317))</f>
      </c>
      <c r="BL1317">
        <f>IF($Z1317="","",INDEX($AU$2:$AU$2000,$Z1317))</f>
      </c>
      <c r="BM1317">
        <f>IF($Z1317="","",INDEX($AV$2:$AV$2000,$Z1317))</f>
      </c>
      <c r="BN1317">
        <f>IF($Z1317="","",INDEX($AW$2:$AW$2000,$Z1317))</f>
      </c>
      <c r="BO1317">
        <f>IF($Z1317="","",INDEX($AX$2:$AX$2000,$Z1317))</f>
      </c>
      <c r="BP1317">
        <f>IF($Z1317="","",INDEX($AY$2:$AY$2000,$Z1317))</f>
      </c>
      <c r="BQ1317">
        <f>IF($Z1317="","",INDEX($AZ$2:$AZ$2000,$Z1317))</f>
      </c>
      <c r="BR1317">
        <f>IF($Z1317="","",INDEX($BA$2:$BA$2000,$Z1317))</f>
      </c>
      <c r="BS1317">
        <f>IF($Z1317="","",INDEX($BB$2:$BB$2000,$Z1317))</f>
      </c>
      <c r="BT1317">
        <f>IF($Z1317="","",INDEX($BC$2:$BC$2000,$Z1317))</f>
      </c>
      <c r="BV1317">
        <f>IF(OR($A1317="",$P1317&lt;&gt;"Yes",$AH1317="Yes"),"",1+N($AG1317))</f>
      </c>
      <c r="BW1317">
        <f>IF($A1317="","",COUNTIFS($W$2:$W$2500,$A1317,$BZ$2:$BZ$2500,"Yes")+COUNTIFS($X$2:$X$2500,$A1317,$BY$2:$BY$2500,"Yes"))</f>
      </c>
      <c r="BX1317">
        <f>IF(OR($A1317="",$P1317="Yes"),"",IF(N($BW1317)=0,0,1+SUMIFS($CB$2:$CB$2500,$W$2:$W$2500,$A1317)+SUMIFS($CA$2:$CA$2500,$X$2:$X$2500,$A1317)))</f>
      </c>
      <c r="BY1317" t="str">
        <f>IF($Y1317="","",INDEX($AH$2:$AH$2000,$Y1317)&amp;"")</f>
      </c>
      <c r="BZ1317" t="str">
        <f>IF($Z1317="","",INDEX($AH$2:$AH$2000,$Z1317)&amp;"")</f>
      </c>
      <c r="CA1317">
        <f>IF($Y1317="","",INDEX($BV$2:$BV$2000,$Y1317))</f>
      </c>
      <c r="CB1317">
        <f>IF($Z1317="","",INDEX($BV$2:$BV$2000,$Z1317))</f>
      </c>
    </row>
    <row r="1318">
      <c r="A1318" t="str">
        <f>IF(TRIM(INDEX(games!$A:$A,ROW()))="","",TRIM(INDEX(games!$A:$A,ROW())))</f>
      </c>
      <c r="B1318">
        <f>IF(OR($A1318="",INDEX(games!$B:$B,ROW())=""),"",INDEX(games!$B:$B,ROW()))</f>
      </c>
      <c r="C1318" t="str">
        <f>IF(OR($A1318="",INDEX(games!$C:$C,ROW())=""),"",INDEX(games!$C:$C,ROW()))</f>
      </c>
      <c r="D1318">
        <f>IF($A1318="","",COUNTIF($W$2:$W$2500,$A1318)+COUNTIF($X$2:$X$2500,$A1318))</f>
      </c>
      <c r="E1318">
        <f>IF($A1318="","",IFERROR(MATCH($C1318,$R$2:$R$5,0),0))</f>
      </c>
      <c r="F1318">
        <f>IF($A1318="","",MOD(ROW(),34))</f>
      </c>
      <c r="G1318">
        <f>IF($A1318="",NA(),IF($C1318="Action",$B1318,NA()))</f>
      </c>
      <c r="H1318">
        <f>IF($A1318="",NA(),IF($C1318="Action",1+$F1318*0.023,NA()))</f>
      </c>
      <c r="I1318">
        <f>IF($A1318="",NA(),IF($C1318="Strategy",$B1318,NA()))</f>
      </c>
      <c r="J1318">
        <f>IF($A1318="",NA(),IF($C1318="Strategy",2+$F1318*0.023,NA()))</f>
      </c>
      <c r="K1318">
        <f>IF($A1318="",NA(),IF($C1318="Deckbuilder",$B1318,NA()))</f>
      </c>
      <c r="L1318">
        <f>IF($A1318="",NA(),IF($C1318="Deckbuilder",3+$F1318*0.023,NA()))</f>
      </c>
      <c r="M1318">
        <f>IF($A1318="",NA(),IF($C1318="Traditional",$B1318,NA()))</f>
      </c>
      <c r="N1318">
        <f>IF($A1318="",NA(),IF($C1318="Traditional",4+$F1318*0.023,NA()))</f>
      </c>
      <c r="O1318">
        <f>IF($A1318="","",$D1318+ROW()/1000000)</f>
      </c>
      <c r="P1318" t="str">
        <f>IF(OR($A1318="",INDEX(games!$H:$H,ROW())=""),"",INDEX(games!$H:$H,ROW()))</f>
      </c>
      <c r="Q1318">
        <f>IF(OR($A1318="",$P1318&lt;&gt;"Yes"),"",$D1318+ROW()/1000000)</f>
      </c>
      <c r="T1318">
        <f>IF($Y1318="","",INDEX($B$2:$B$2000,$Y1318))</f>
      </c>
      <c r="U1318">
        <f>IF($Z1318="","",INDEX($B$2:$B$2000,$Z1318))</f>
      </c>
      <c r="V1318">
        <f>IF(OR($T1318="",$U1318=""),"",$U1318-$T1318)</f>
      </c>
      <c r="W1318" t="str">
        <f>IF(TRIM(INDEX(connections!$A:$A,ROW()))="","",TRIM(INDEX(connections!$A:$A,ROW())))</f>
      </c>
      <c r="X1318" t="str">
        <f>IF($W1318="","",TRIM(INDEX(connections!$B:$B,ROW())))</f>
      </c>
      <c r="Y1318">
        <f>IF($W1318="","",IFERROR(MATCH($W1318,$A$2:$A$2000,0),""))</f>
      </c>
      <c r="Z1318">
        <f>IF($X1318="","",IFERROR(MATCH($X1318,$A$2:$A$2000,0),""))</f>
      </c>
      <c r="AA1318" t="str">
        <f>IF($Y1318="","",INDEX($P$2:$P$2000,$Y1318))</f>
      </c>
      <c r="AB1318" t="str">
        <f>IF($Z1318="","",INDEX($P$2:$P$2000,$Z1318))</f>
      </c>
      <c r="AC1318">
        <f>IF(AND($AA1318="Yes",$AB1318="Yes"),1,"")</f>
      </c>
      <c r="AD1318">
        <f>IF(OR($Y1318="",$Z1318=""),"",IF(INDEX($C$2:$C$2000,$Y1318)=INDEX($C$2:$C$2000,$Z1318),0,1))</f>
      </c>
      <c r="AE1318">
        <f>IF($AC1318&lt;&gt;1,"",IF(AND(INDEX($AG$2:$AG$2000,$Y1318)=1,INDEX($AG$2:$AG$2000,$Z1318)=1),1,""))</f>
      </c>
      <c r="AG1318">
        <f>IF($A1318="","",COUNTIFS($W$2:$W$2500,$A1318,$AB$2:$AB$2500,"Yes")+COUNTIFS($X$2:$X$2500,$A1318,$AA$2:$AA$2500,"Yes"))</f>
      </c>
      <c r="AH1318" t="str">
        <f>IF(OR($P1318&lt;&gt;"Yes",N($AG1318)=0),"",IF(AND($AG1318=1,COUNTIFS($W$2:$W$2500,$A1318,$AE$2:$AE$2500,1)+COUNTIFS($X$2:$X$2500,$A1318,$AE$2:$AE$2500,1)&gt;0),"","Yes"))</f>
      </c>
      <c r="AI1318">
        <f>IF($AH1318="Yes",$AG1318,"")</f>
      </c>
      <c r="AJ1318">
        <f>IF($AI1318="","",$AI1318+ROW()/1000000)</f>
      </c>
      <c r="AK1318">
        <f>IF(OR($A1318="",$P1318="Yes",N($AG1318)=0),"",$AG1318+ROW()/1000000)</f>
      </c>
      <c r="AL1318" t="str">
        <f>IF($A1318="","",INDEX(games!$J:$J,ROW())&amp;"")</f>
      </c>
      <c r="AM1318">
        <f>IF($A1318="","",SUMPRODUCT($AO1318:$BD1318,'Map Analysis'!$AP$2^{0,1,2,3,4,5,6,7,8,9,10,11,12,13,14,15}))</f>
      </c>
      <c r="AN1318">
        <f>IF($A1318="","",$AM1318+ROW()/10000000)</f>
      </c>
      <c r="AO1318">
        <f>IF($A1318="","",COUNTIF($W$2:$W$2500,$A1318))</f>
      </c>
      <c r="AP1318">
        <f>IF($A1318="","",SUMIFS($BF$2:$BF$2500,$W$2:$W$2500,$A1318))</f>
      </c>
      <c r="AQ1318">
        <f>IF($A1318="","",SUMIFS($BG$2:$BG$2500,$W$2:$W$2500,$A1318))</f>
      </c>
      <c r="AR1318">
        <f>IF($A1318="","",SUMIFS($BH$2:$BH$2500,$W$2:$W$2500,$A1318))</f>
      </c>
      <c r="AS1318">
        <f>IF($A1318="","",SUMIFS($BI$2:$BI$2500,$W$2:$W$2500,$A1318))</f>
      </c>
      <c r="AT1318">
        <f>IF($A1318="","",SUMIFS($BJ$2:$BJ$2500,$W$2:$W$2500,$A1318))</f>
      </c>
      <c r="AU1318">
        <f>IF($A1318="","",SUMIFS($BK$2:$BK$2500,$W$2:$W$2500,$A1318))</f>
      </c>
      <c r="AV1318">
        <f>IF($A1318="","",SUMIFS($BL$2:$BL$2500,$W$2:$W$2500,$A1318))</f>
      </c>
      <c r="AW1318">
        <f>IF($A1318="","",SUMIFS($BM$2:$BM$2500,$W$2:$W$2500,$A1318))</f>
      </c>
      <c r="AX1318">
        <f>IF($A1318="","",SUMIFS($BN$2:$BN$2500,$W$2:$W$2500,$A1318))</f>
      </c>
      <c r="AY1318">
        <f>IF($A1318="","",SUMIFS($BO$2:$BO$2500,$W$2:$W$2500,$A1318))</f>
      </c>
      <c r="AZ1318">
        <f>IF($A1318="","",SUMIFS($BP$2:$BP$2500,$W$2:$W$2500,$A1318))</f>
      </c>
      <c r="BA1318">
        <f>IF($A1318="","",SUMIFS($BQ$2:$BQ$2500,$W$2:$W$2500,$A1318))</f>
      </c>
      <c r="BB1318">
        <f>IF($A1318="","",SUMIFS($BR$2:$BR$2500,$W$2:$W$2500,$A1318))</f>
      </c>
      <c r="BC1318">
        <f>IF($A1318="","",SUMIFS($BS$2:$BS$2500,$W$2:$W$2500,$A1318))</f>
      </c>
      <c r="BD1318">
        <f>IF($A1318="","",SUMIFS($BT$2:$BT$2500,$W$2:$W$2500,$A1318))</f>
      </c>
      <c r="BF1318">
        <f>IF($Z1318="","",INDEX($AO$2:$AO$2000,$Z1318))</f>
      </c>
      <c r="BG1318">
        <f>IF($Z1318="","",INDEX($AP$2:$AP$2000,$Z1318))</f>
      </c>
      <c r="BH1318">
        <f>IF($Z1318="","",INDEX($AQ$2:$AQ$2000,$Z1318))</f>
      </c>
      <c r="BI1318">
        <f>IF($Z1318="","",INDEX($AR$2:$AR$2000,$Z1318))</f>
      </c>
      <c r="BJ1318">
        <f>IF($Z1318="","",INDEX($AS$2:$AS$2000,$Z1318))</f>
      </c>
      <c r="BK1318">
        <f>IF($Z1318="","",INDEX($AT$2:$AT$2000,$Z1318))</f>
      </c>
      <c r="BL1318">
        <f>IF($Z1318="","",INDEX($AU$2:$AU$2000,$Z1318))</f>
      </c>
      <c r="BM1318">
        <f>IF($Z1318="","",INDEX($AV$2:$AV$2000,$Z1318))</f>
      </c>
      <c r="BN1318">
        <f>IF($Z1318="","",INDEX($AW$2:$AW$2000,$Z1318))</f>
      </c>
      <c r="BO1318">
        <f>IF($Z1318="","",INDEX($AX$2:$AX$2000,$Z1318))</f>
      </c>
      <c r="BP1318">
        <f>IF($Z1318="","",INDEX($AY$2:$AY$2000,$Z1318))</f>
      </c>
      <c r="BQ1318">
        <f>IF($Z1318="","",INDEX($AZ$2:$AZ$2000,$Z1318))</f>
      </c>
      <c r="BR1318">
        <f>IF($Z1318="","",INDEX($BA$2:$BA$2000,$Z1318))</f>
      </c>
      <c r="BS1318">
        <f>IF($Z1318="","",INDEX($BB$2:$BB$2000,$Z1318))</f>
      </c>
      <c r="BT1318">
        <f>IF($Z1318="","",INDEX($BC$2:$BC$2000,$Z1318))</f>
      </c>
      <c r="BV1318">
        <f>IF(OR($A1318="",$P1318&lt;&gt;"Yes",$AH1318="Yes"),"",1+N($AG1318))</f>
      </c>
      <c r="BW1318">
        <f>IF($A1318="","",COUNTIFS($W$2:$W$2500,$A1318,$BZ$2:$BZ$2500,"Yes")+COUNTIFS($X$2:$X$2500,$A1318,$BY$2:$BY$2500,"Yes"))</f>
      </c>
      <c r="BX1318">
        <f>IF(OR($A1318="",$P1318="Yes"),"",IF(N($BW1318)=0,0,1+SUMIFS($CB$2:$CB$2500,$W$2:$W$2500,$A1318)+SUMIFS($CA$2:$CA$2500,$X$2:$X$2500,$A1318)))</f>
      </c>
      <c r="BY1318" t="str">
        <f>IF($Y1318="","",INDEX($AH$2:$AH$2000,$Y1318)&amp;"")</f>
      </c>
      <c r="BZ1318" t="str">
        <f>IF($Z1318="","",INDEX($AH$2:$AH$2000,$Z1318)&amp;"")</f>
      </c>
      <c r="CA1318">
        <f>IF($Y1318="","",INDEX($BV$2:$BV$2000,$Y1318))</f>
      </c>
      <c r="CB1318">
        <f>IF($Z1318="","",INDEX($BV$2:$BV$2000,$Z1318))</f>
      </c>
    </row>
    <row r="1319">
      <c r="A1319" t="str">
        <f>IF(TRIM(INDEX(games!$A:$A,ROW()))="","",TRIM(INDEX(games!$A:$A,ROW())))</f>
      </c>
      <c r="B1319">
        <f>IF(OR($A1319="",INDEX(games!$B:$B,ROW())=""),"",INDEX(games!$B:$B,ROW()))</f>
      </c>
      <c r="C1319" t="str">
        <f>IF(OR($A1319="",INDEX(games!$C:$C,ROW())=""),"",INDEX(games!$C:$C,ROW()))</f>
      </c>
      <c r="D1319">
        <f>IF($A1319="","",COUNTIF($W$2:$W$2500,$A1319)+COUNTIF($X$2:$X$2500,$A1319))</f>
      </c>
      <c r="E1319">
        <f>IF($A1319="","",IFERROR(MATCH($C1319,$R$2:$R$5,0),0))</f>
      </c>
      <c r="F1319">
        <f>IF($A1319="","",MOD(ROW(),34))</f>
      </c>
      <c r="G1319">
        <f>IF($A1319="",NA(),IF($C1319="Action",$B1319,NA()))</f>
      </c>
      <c r="H1319">
        <f>IF($A1319="",NA(),IF($C1319="Action",1+$F1319*0.023,NA()))</f>
      </c>
      <c r="I1319">
        <f>IF($A1319="",NA(),IF($C1319="Strategy",$B1319,NA()))</f>
      </c>
      <c r="J1319">
        <f>IF($A1319="",NA(),IF($C1319="Strategy",2+$F1319*0.023,NA()))</f>
      </c>
      <c r="K1319">
        <f>IF($A1319="",NA(),IF($C1319="Deckbuilder",$B1319,NA()))</f>
      </c>
      <c r="L1319">
        <f>IF($A1319="",NA(),IF($C1319="Deckbuilder",3+$F1319*0.023,NA()))</f>
      </c>
      <c r="M1319">
        <f>IF($A1319="",NA(),IF($C1319="Traditional",$B1319,NA()))</f>
      </c>
      <c r="N1319">
        <f>IF($A1319="",NA(),IF($C1319="Traditional",4+$F1319*0.023,NA()))</f>
      </c>
      <c r="O1319">
        <f>IF($A1319="","",$D1319+ROW()/1000000)</f>
      </c>
      <c r="P1319" t="str">
        <f>IF(OR($A1319="",INDEX(games!$H:$H,ROW())=""),"",INDEX(games!$H:$H,ROW()))</f>
      </c>
      <c r="Q1319">
        <f>IF(OR($A1319="",$P1319&lt;&gt;"Yes"),"",$D1319+ROW()/1000000)</f>
      </c>
      <c r="T1319">
        <f>IF($Y1319="","",INDEX($B$2:$B$2000,$Y1319))</f>
      </c>
      <c r="U1319">
        <f>IF($Z1319="","",INDEX($B$2:$B$2000,$Z1319))</f>
      </c>
      <c r="V1319">
        <f>IF(OR($T1319="",$U1319=""),"",$U1319-$T1319)</f>
      </c>
      <c r="W1319" t="str">
        <f>IF(TRIM(INDEX(connections!$A:$A,ROW()))="","",TRIM(INDEX(connections!$A:$A,ROW())))</f>
      </c>
      <c r="X1319" t="str">
        <f>IF($W1319="","",TRIM(INDEX(connections!$B:$B,ROW())))</f>
      </c>
      <c r="Y1319">
        <f>IF($W1319="","",IFERROR(MATCH($W1319,$A$2:$A$2000,0),""))</f>
      </c>
      <c r="Z1319">
        <f>IF($X1319="","",IFERROR(MATCH($X1319,$A$2:$A$2000,0),""))</f>
      </c>
      <c r="AA1319" t="str">
        <f>IF($Y1319="","",INDEX($P$2:$P$2000,$Y1319))</f>
      </c>
      <c r="AB1319" t="str">
        <f>IF($Z1319="","",INDEX($P$2:$P$2000,$Z1319))</f>
      </c>
      <c r="AC1319">
        <f>IF(AND($AA1319="Yes",$AB1319="Yes"),1,"")</f>
      </c>
      <c r="AD1319">
        <f>IF(OR($Y1319="",$Z1319=""),"",IF(INDEX($C$2:$C$2000,$Y1319)=INDEX($C$2:$C$2000,$Z1319),0,1))</f>
      </c>
      <c r="AE1319">
        <f>IF($AC1319&lt;&gt;1,"",IF(AND(INDEX($AG$2:$AG$2000,$Y1319)=1,INDEX($AG$2:$AG$2000,$Z1319)=1),1,""))</f>
      </c>
      <c r="AG1319">
        <f>IF($A1319="","",COUNTIFS($W$2:$W$2500,$A1319,$AB$2:$AB$2500,"Yes")+COUNTIFS($X$2:$X$2500,$A1319,$AA$2:$AA$2500,"Yes"))</f>
      </c>
      <c r="AH1319" t="str">
        <f>IF(OR($P1319&lt;&gt;"Yes",N($AG1319)=0),"",IF(AND($AG1319=1,COUNTIFS($W$2:$W$2500,$A1319,$AE$2:$AE$2500,1)+COUNTIFS($X$2:$X$2500,$A1319,$AE$2:$AE$2500,1)&gt;0),"","Yes"))</f>
      </c>
      <c r="AI1319">
        <f>IF($AH1319="Yes",$AG1319,"")</f>
      </c>
      <c r="AJ1319">
        <f>IF($AI1319="","",$AI1319+ROW()/1000000)</f>
      </c>
      <c r="AK1319">
        <f>IF(OR($A1319="",$P1319="Yes",N($AG1319)=0),"",$AG1319+ROW()/1000000)</f>
      </c>
      <c r="AL1319" t="str">
        <f>IF($A1319="","",INDEX(games!$J:$J,ROW())&amp;"")</f>
      </c>
      <c r="AM1319">
        <f>IF($A1319="","",SUMPRODUCT($AO1319:$BD1319,'Map Analysis'!$AP$2^{0,1,2,3,4,5,6,7,8,9,10,11,12,13,14,15}))</f>
      </c>
      <c r="AN1319">
        <f>IF($A1319="","",$AM1319+ROW()/10000000)</f>
      </c>
      <c r="AO1319">
        <f>IF($A1319="","",COUNTIF($W$2:$W$2500,$A1319))</f>
      </c>
      <c r="AP1319">
        <f>IF($A1319="","",SUMIFS($BF$2:$BF$2500,$W$2:$W$2500,$A1319))</f>
      </c>
      <c r="AQ1319">
        <f>IF($A1319="","",SUMIFS($BG$2:$BG$2500,$W$2:$W$2500,$A1319))</f>
      </c>
      <c r="AR1319">
        <f>IF($A1319="","",SUMIFS($BH$2:$BH$2500,$W$2:$W$2500,$A1319))</f>
      </c>
      <c r="AS1319">
        <f>IF($A1319="","",SUMIFS($BI$2:$BI$2500,$W$2:$W$2500,$A1319))</f>
      </c>
      <c r="AT1319">
        <f>IF($A1319="","",SUMIFS($BJ$2:$BJ$2500,$W$2:$W$2500,$A1319))</f>
      </c>
      <c r="AU1319">
        <f>IF($A1319="","",SUMIFS($BK$2:$BK$2500,$W$2:$W$2500,$A1319))</f>
      </c>
      <c r="AV1319">
        <f>IF($A1319="","",SUMIFS($BL$2:$BL$2500,$W$2:$W$2500,$A1319))</f>
      </c>
      <c r="AW1319">
        <f>IF($A1319="","",SUMIFS($BM$2:$BM$2500,$W$2:$W$2500,$A1319))</f>
      </c>
      <c r="AX1319">
        <f>IF($A1319="","",SUMIFS($BN$2:$BN$2500,$W$2:$W$2500,$A1319))</f>
      </c>
      <c r="AY1319">
        <f>IF($A1319="","",SUMIFS($BO$2:$BO$2500,$W$2:$W$2500,$A1319))</f>
      </c>
      <c r="AZ1319">
        <f>IF($A1319="","",SUMIFS($BP$2:$BP$2500,$W$2:$W$2500,$A1319))</f>
      </c>
      <c r="BA1319">
        <f>IF($A1319="","",SUMIFS($BQ$2:$BQ$2500,$W$2:$W$2500,$A1319))</f>
      </c>
      <c r="BB1319">
        <f>IF($A1319="","",SUMIFS($BR$2:$BR$2500,$W$2:$W$2500,$A1319))</f>
      </c>
      <c r="BC1319">
        <f>IF($A1319="","",SUMIFS($BS$2:$BS$2500,$W$2:$W$2500,$A1319))</f>
      </c>
      <c r="BD1319">
        <f>IF($A1319="","",SUMIFS($BT$2:$BT$2500,$W$2:$W$2500,$A1319))</f>
      </c>
      <c r="BF1319">
        <f>IF($Z1319="","",INDEX($AO$2:$AO$2000,$Z1319))</f>
      </c>
      <c r="BG1319">
        <f>IF($Z1319="","",INDEX($AP$2:$AP$2000,$Z1319))</f>
      </c>
      <c r="BH1319">
        <f>IF($Z1319="","",INDEX($AQ$2:$AQ$2000,$Z1319))</f>
      </c>
      <c r="BI1319">
        <f>IF($Z1319="","",INDEX($AR$2:$AR$2000,$Z1319))</f>
      </c>
      <c r="BJ1319">
        <f>IF($Z1319="","",INDEX($AS$2:$AS$2000,$Z1319))</f>
      </c>
      <c r="BK1319">
        <f>IF($Z1319="","",INDEX($AT$2:$AT$2000,$Z1319))</f>
      </c>
      <c r="BL1319">
        <f>IF($Z1319="","",INDEX($AU$2:$AU$2000,$Z1319))</f>
      </c>
      <c r="BM1319">
        <f>IF($Z1319="","",INDEX($AV$2:$AV$2000,$Z1319))</f>
      </c>
      <c r="BN1319">
        <f>IF($Z1319="","",INDEX($AW$2:$AW$2000,$Z1319))</f>
      </c>
      <c r="BO1319">
        <f>IF($Z1319="","",INDEX($AX$2:$AX$2000,$Z1319))</f>
      </c>
      <c r="BP1319">
        <f>IF($Z1319="","",INDEX($AY$2:$AY$2000,$Z1319))</f>
      </c>
      <c r="BQ1319">
        <f>IF($Z1319="","",INDEX($AZ$2:$AZ$2000,$Z1319))</f>
      </c>
      <c r="BR1319">
        <f>IF($Z1319="","",INDEX($BA$2:$BA$2000,$Z1319))</f>
      </c>
      <c r="BS1319">
        <f>IF($Z1319="","",INDEX($BB$2:$BB$2000,$Z1319))</f>
      </c>
      <c r="BT1319">
        <f>IF($Z1319="","",INDEX($BC$2:$BC$2000,$Z1319))</f>
      </c>
      <c r="BV1319">
        <f>IF(OR($A1319="",$P1319&lt;&gt;"Yes",$AH1319="Yes"),"",1+N($AG1319))</f>
      </c>
      <c r="BW1319">
        <f>IF($A1319="","",COUNTIFS($W$2:$W$2500,$A1319,$BZ$2:$BZ$2500,"Yes")+COUNTIFS($X$2:$X$2500,$A1319,$BY$2:$BY$2500,"Yes"))</f>
      </c>
      <c r="BX1319">
        <f>IF(OR($A1319="",$P1319="Yes"),"",IF(N($BW1319)=0,0,1+SUMIFS($CB$2:$CB$2500,$W$2:$W$2500,$A1319)+SUMIFS($CA$2:$CA$2500,$X$2:$X$2500,$A1319)))</f>
      </c>
      <c r="BY1319" t="str">
        <f>IF($Y1319="","",INDEX($AH$2:$AH$2000,$Y1319)&amp;"")</f>
      </c>
      <c r="BZ1319" t="str">
        <f>IF($Z1319="","",INDEX($AH$2:$AH$2000,$Z1319)&amp;"")</f>
      </c>
      <c r="CA1319">
        <f>IF($Y1319="","",INDEX($BV$2:$BV$2000,$Y1319))</f>
      </c>
      <c r="CB1319">
        <f>IF($Z1319="","",INDEX($BV$2:$BV$2000,$Z1319))</f>
      </c>
    </row>
    <row r="1320">
      <c r="A1320" t="str">
        <f>IF(TRIM(INDEX(games!$A:$A,ROW()))="","",TRIM(INDEX(games!$A:$A,ROW())))</f>
      </c>
      <c r="B1320">
        <f>IF(OR($A1320="",INDEX(games!$B:$B,ROW())=""),"",INDEX(games!$B:$B,ROW()))</f>
      </c>
      <c r="C1320" t="str">
        <f>IF(OR($A1320="",INDEX(games!$C:$C,ROW())=""),"",INDEX(games!$C:$C,ROW()))</f>
      </c>
      <c r="D1320">
        <f>IF($A1320="","",COUNTIF($W$2:$W$2500,$A1320)+COUNTIF($X$2:$X$2500,$A1320))</f>
      </c>
      <c r="E1320">
        <f>IF($A1320="","",IFERROR(MATCH($C1320,$R$2:$R$5,0),0))</f>
      </c>
      <c r="F1320">
        <f>IF($A1320="","",MOD(ROW(),34))</f>
      </c>
      <c r="G1320">
        <f>IF($A1320="",NA(),IF($C1320="Action",$B1320,NA()))</f>
      </c>
      <c r="H1320">
        <f>IF($A1320="",NA(),IF($C1320="Action",1+$F1320*0.023,NA()))</f>
      </c>
      <c r="I1320">
        <f>IF($A1320="",NA(),IF($C1320="Strategy",$B1320,NA()))</f>
      </c>
      <c r="J1320">
        <f>IF($A1320="",NA(),IF($C1320="Strategy",2+$F1320*0.023,NA()))</f>
      </c>
      <c r="K1320">
        <f>IF($A1320="",NA(),IF($C1320="Deckbuilder",$B1320,NA()))</f>
      </c>
      <c r="L1320">
        <f>IF($A1320="",NA(),IF($C1320="Deckbuilder",3+$F1320*0.023,NA()))</f>
      </c>
      <c r="M1320">
        <f>IF($A1320="",NA(),IF($C1320="Traditional",$B1320,NA()))</f>
      </c>
      <c r="N1320">
        <f>IF($A1320="",NA(),IF($C1320="Traditional",4+$F1320*0.023,NA()))</f>
      </c>
      <c r="O1320">
        <f>IF($A1320="","",$D1320+ROW()/1000000)</f>
      </c>
      <c r="P1320" t="str">
        <f>IF(OR($A1320="",INDEX(games!$H:$H,ROW())=""),"",INDEX(games!$H:$H,ROW()))</f>
      </c>
      <c r="Q1320">
        <f>IF(OR($A1320="",$P1320&lt;&gt;"Yes"),"",$D1320+ROW()/1000000)</f>
      </c>
      <c r="T1320">
        <f>IF($Y1320="","",INDEX($B$2:$B$2000,$Y1320))</f>
      </c>
      <c r="U1320">
        <f>IF($Z1320="","",INDEX($B$2:$B$2000,$Z1320))</f>
      </c>
      <c r="V1320">
        <f>IF(OR($T1320="",$U1320=""),"",$U1320-$T1320)</f>
      </c>
      <c r="W1320" t="str">
        <f>IF(TRIM(INDEX(connections!$A:$A,ROW()))="","",TRIM(INDEX(connections!$A:$A,ROW())))</f>
      </c>
      <c r="X1320" t="str">
        <f>IF($W1320="","",TRIM(INDEX(connections!$B:$B,ROW())))</f>
      </c>
      <c r="Y1320">
        <f>IF($W1320="","",IFERROR(MATCH($W1320,$A$2:$A$2000,0),""))</f>
      </c>
      <c r="Z1320">
        <f>IF($X1320="","",IFERROR(MATCH($X1320,$A$2:$A$2000,0),""))</f>
      </c>
      <c r="AA1320" t="str">
        <f>IF($Y1320="","",INDEX($P$2:$P$2000,$Y1320))</f>
      </c>
      <c r="AB1320" t="str">
        <f>IF($Z1320="","",INDEX($P$2:$P$2000,$Z1320))</f>
      </c>
      <c r="AC1320">
        <f>IF(AND($AA1320="Yes",$AB1320="Yes"),1,"")</f>
      </c>
      <c r="AD1320">
        <f>IF(OR($Y1320="",$Z1320=""),"",IF(INDEX($C$2:$C$2000,$Y1320)=INDEX($C$2:$C$2000,$Z1320),0,1))</f>
      </c>
      <c r="AE1320">
        <f>IF($AC1320&lt;&gt;1,"",IF(AND(INDEX($AG$2:$AG$2000,$Y1320)=1,INDEX($AG$2:$AG$2000,$Z1320)=1),1,""))</f>
      </c>
      <c r="AG1320">
        <f>IF($A1320="","",COUNTIFS($W$2:$W$2500,$A1320,$AB$2:$AB$2500,"Yes")+COUNTIFS($X$2:$X$2500,$A1320,$AA$2:$AA$2500,"Yes"))</f>
      </c>
      <c r="AH1320" t="str">
        <f>IF(OR($P1320&lt;&gt;"Yes",N($AG1320)=0),"",IF(AND($AG1320=1,COUNTIFS($W$2:$W$2500,$A1320,$AE$2:$AE$2500,1)+COUNTIFS($X$2:$X$2500,$A1320,$AE$2:$AE$2500,1)&gt;0),"","Yes"))</f>
      </c>
      <c r="AI1320">
        <f>IF($AH1320="Yes",$AG1320,"")</f>
      </c>
      <c r="AJ1320">
        <f>IF($AI1320="","",$AI1320+ROW()/1000000)</f>
      </c>
      <c r="AK1320">
        <f>IF(OR($A1320="",$P1320="Yes",N($AG1320)=0),"",$AG1320+ROW()/1000000)</f>
      </c>
      <c r="AL1320" t="str">
        <f>IF($A1320="","",INDEX(games!$J:$J,ROW())&amp;"")</f>
      </c>
      <c r="AM1320">
        <f>IF($A1320="","",SUMPRODUCT($AO1320:$BD1320,'Map Analysis'!$AP$2^{0,1,2,3,4,5,6,7,8,9,10,11,12,13,14,15}))</f>
      </c>
      <c r="AN1320">
        <f>IF($A1320="","",$AM1320+ROW()/10000000)</f>
      </c>
      <c r="AO1320">
        <f>IF($A1320="","",COUNTIF($W$2:$W$2500,$A1320))</f>
      </c>
      <c r="AP1320">
        <f>IF($A1320="","",SUMIFS($BF$2:$BF$2500,$W$2:$W$2500,$A1320))</f>
      </c>
      <c r="AQ1320">
        <f>IF($A1320="","",SUMIFS($BG$2:$BG$2500,$W$2:$W$2500,$A1320))</f>
      </c>
      <c r="AR1320">
        <f>IF($A1320="","",SUMIFS($BH$2:$BH$2500,$W$2:$W$2500,$A1320))</f>
      </c>
      <c r="AS1320">
        <f>IF($A1320="","",SUMIFS($BI$2:$BI$2500,$W$2:$W$2500,$A1320))</f>
      </c>
      <c r="AT1320">
        <f>IF($A1320="","",SUMIFS($BJ$2:$BJ$2500,$W$2:$W$2500,$A1320))</f>
      </c>
      <c r="AU1320">
        <f>IF($A1320="","",SUMIFS($BK$2:$BK$2500,$W$2:$W$2500,$A1320))</f>
      </c>
      <c r="AV1320">
        <f>IF($A1320="","",SUMIFS($BL$2:$BL$2500,$W$2:$W$2500,$A1320))</f>
      </c>
      <c r="AW1320">
        <f>IF($A1320="","",SUMIFS($BM$2:$BM$2500,$W$2:$W$2500,$A1320))</f>
      </c>
      <c r="AX1320">
        <f>IF($A1320="","",SUMIFS($BN$2:$BN$2500,$W$2:$W$2500,$A1320))</f>
      </c>
      <c r="AY1320">
        <f>IF($A1320="","",SUMIFS($BO$2:$BO$2500,$W$2:$W$2500,$A1320))</f>
      </c>
      <c r="AZ1320">
        <f>IF($A1320="","",SUMIFS($BP$2:$BP$2500,$W$2:$W$2500,$A1320))</f>
      </c>
      <c r="BA1320">
        <f>IF($A1320="","",SUMIFS($BQ$2:$BQ$2500,$W$2:$W$2500,$A1320))</f>
      </c>
      <c r="BB1320">
        <f>IF($A1320="","",SUMIFS($BR$2:$BR$2500,$W$2:$W$2500,$A1320))</f>
      </c>
      <c r="BC1320">
        <f>IF($A1320="","",SUMIFS($BS$2:$BS$2500,$W$2:$W$2500,$A1320))</f>
      </c>
      <c r="BD1320">
        <f>IF($A1320="","",SUMIFS($BT$2:$BT$2500,$W$2:$W$2500,$A1320))</f>
      </c>
      <c r="BF1320">
        <f>IF($Z1320="","",INDEX($AO$2:$AO$2000,$Z1320))</f>
      </c>
      <c r="BG1320">
        <f>IF($Z1320="","",INDEX($AP$2:$AP$2000,$Z1320))</f>
      </c>
      <c r="BH1320">
        <f>IF($Z1320="","",INDEX($AQ$2:$AQ$2000,$Z1320))</f>
      </c>
      <c r="BI1320">
        <f>IF($Z1320="","",INDEX($AR$2:$AR$2000,$Z1320))</f>
      </c>
      <c r="BJ1320">
        <f>IF($Z1320="","",INDEX($AS$2:$AS$2000,$Z1320))</f>
      </c>
      <c r="BK1320">
        <f>IF($Z1320="","",INDEX($AT$2:$AT$2000,$Z1320))</f>
      </c>
      <c r="BL1320">
        <f>IF($Z1320="","",INDEX($AU$2:$AU$2000,$Z1320))</f>
      </c>
      <c r="BM1320">
        <f>IF($Z1320="","",INDEX($AV$2:$AV$2000,$Z1320))</f>
      </c>
      <c r="BN1320">
        <f>IF($Z1320="","",INDEX($AW$2:$AW$2000,$Z1320))</f>
      </c>
      <c r="BO1320">
        <f>IF($Z1320="","",INDEX($AX$2:$AX$2000,$Z1320))</f>
      </c>
      <c r="BP1320">
        <f>IF($Z1320="","",INDEX($AY$2:$AY$2000,$Z1320))</f>
      </c>
      <c r="BQ1320">
        <f>IF($Z1320="","",INDEX($AZ$2:$AZ$2000,$Z1320))</f>
      </c>
      <c r="BR1320">
        <f>IF($Z1320="","",INDEX($BA$2:$BA$2000,$Z1320))</f>
      </c>
      <c r="BS1320">
        <f>IF($Z1320="","",INDEX($BB$2:$BB$2000,$Z1320))</f>
      </c>
      <c r="BT1320">
        <f>IF($Z1320="","",INDEX($BC$2:$BC$2000,$Z1320))</f>
      </c>
      <c r="BV1320">
        <f>IF(OR($A1320="",$P1320&lt;&gt;"Yes",$AH1320="Yes"),"",1+N($AG1320))</f>
      </c>
      <c r="BW1320">
        <f>IF($A1320="","",COUNTIFS($W$2:$W$2500,$A1320,$BZ$2:$BZ$2500,"Yes")+COUNTIFS($X$2:$X$2500,$A1320,$BY$2:$BY$2500,"Yes"))</f>
      </c>
      <c r="BX1320">
        <f>IF(OR($A1320="",$P1320="Yes"),"",IF(N($BW1320)=0,0,1+SUMIFS($CB$2:$CB$2500,$W$2:$W$2500,$A1320)+SUMIFS($CA$2:$CA$2500,$X$2:$X$2500,$A1320)))</f>
      </c>
      <c r="BY1320" t="str">
        <f>IF($Y1320="","",INDEX($AH$2:$AH$2000,$Y1320)&amp;"")</f>
      </c>
      <c r="BZ1320" t="str">
        <f>IF($Z1320="","",INDEX($AH$2:$AH$2000,$Z1320)&amp;"")</f>
      </c>
      <c r="CA1320">
        <f>IF($Y1320="","",INDEX($BV$2:$BV$2000,$Y1320))</f>
      </c>
      <c r="CB1320">
        <f>IF($Z1320="","",INDEX($BV$2:$BV$2000,$Z1320))</f>
      </c>
    </row>
    <row r="1321">
      <c r="A1321" t="str">
        <f>IF(TRIM(INDEX(games!$A:$A,ROW()))="","",TRIM(INDEX(games!$A:$A,ROW())))</f>
      </c>
      <c r="B1321">
        <f>IF(OR($A1321="",INDEX(games!$B:$B,ROW())=""),"",INDEX(games!$B:$B,ROW()))</f>
      </c>
      <c r="C1321" t="str">
        <f>IF(OR($A1321="",INDEX(games!$C:$C,ROW())=""),"",INDEX(games!$C:$C,ROW()))</f>
      </c>
      <c r="D1321">
        <f>IF($A1321="","",COUNTIF($W$2:$W$2500,$A1321)+COUNTIF($X$2:$X$2500,$A1321))</f>
      </c>
      <c r="E1321">
        <f>IF($A1321="","",IFERROR(MATCH($C1321,$R$2:$R$5,0),0))</f>
      </c>
      <c r="F1321">
        <f>IF($A1321="","",MOD(ROW(),34))</f>
      </c>
      <c r="G1321">
        <f>IF($A1321="",NA(),IF($C1321="Action",$B1321,NA()))</f>
      </c>
      <c r="H1321">
        <f>IF($A1321="",NA(),IF($C1321="Action",1+$F1321*0.023,NA()))</f>
      </c>
      <c r="I1321">
        <f>IF($A1321="",NA(),IF($C1321="Strategy",$B1321,NA()))</f>
      </c>
      <c r="J1321">
        <f>IF($A1321="",NA(),IF($C1321="Strategy",2+$F1321*0.023,NA()))</f>
      </c>
      <c r="K1321">
        <f>IF($A1321="",NA(),IF($C1321="Deckbuilder",$B1321,NA()))</f>
      </c>
      <c r="L1321">
        <f>IF($A1321="",NA(),IF($C1321="Deckbuilder",3+$F1321*0.023,NA()))</f>
      </c>
      <c r="M1321">
        <f>IF($A1321="",NA(),IF($C1321="Traditional",$B1321,NA()))</f>
      </c>
      <c r="N1321">
        <f>IF($A1321="",NA(),IF($C1321="Traditional",4+$F1321*0.023,NA()))</f>
      </c>
      <c r="O1321">
        <f>IF($A1321="","",$D1321+ROW()/1000000)</f>
      </c>
      <c r="P1321" t="str">
        <f>IF(OR($A1321="",INDEX(games!$H:$H,ROW())=""),"",INDEX(games!$H:$H,ROW()))</f>
      </c>
      <c r="Q1321">
        <f>IF(OR($A1321="",$P1321&lt;&gt;"Yes"),"",$D1321+ROW()/1000000)</f>
      </c>
      <c r="T1321">
        <f>IF($Y1321="","",INDEX($B$2:$B$2000,$Y1321))</f>
      </c>
      <c r="U1321">
        <f>IF($Z1321="","",INDEX($B$2:$B$2000,$Z1321))</f>
      </c>
      <c r="V1321">
        <f>IF(OR($T1321="",$U1321=""),"",$U1321-$T1321)</f>
      </c>
      <c r="W1321" t="str">
        <f>IF(TRIM(INDEX(connections!$A:$A,ROW()))="","",TRIM(INDEX(connections!$A:$A,ROW())))</f>
      </c>
      <c r="X1321" t="str">
        <f>IF($W1321="","",TRIM(INDEX(connections!$B:$B,ROW())))</f>
      </c>
      <c r="Y1321">
        <f>IF($W1321="","",IFERROR(MATCH($W1321,$A$2:$A$2000,0),""))</f>
      </c>
      <c r="Z1321">
        <f>IF($X1321="","",IFERROR(MATCH($X1321,$A$2:$A$2000,0),""))</f>
      </c>
      <c r="AA1321" t="str">
        <f>IF($Y1321="","",INDEX($P$2:$P$2000,$Y1321))</f>
      </c>
      <c r="AB1321" t="str">
        <f>IF($Z1321="","",INDEX($P$2:$P$2000,$Z1321))</f>
      </c>
      <c r="AC1321">
        <f>IF(AND($AA1321="Yes",$AB1321="Yes"),1,"")</f>
      </c>
      <c r="AD1321">
        <f>IF(OR($Y1321="",$Z1321=""),"",IF(INDEX($C$2:$C$2000,$Y1321)=INDEX($C$2:$C$2000,$Z1321),0,1))</f>
      </c>
      <c r="AE1321">
        <f>IF($AC1321&lt;&gt;1,"",IF(AND(INDEX($AG$2:$AG$2000,$Y1321)=1,INDEX($AG$2:$AG$2000,$Z1321)=1),1,""))</f>
      </c>
      <c r="AG1321">
        <f>IF($A1321="","",COUNTIFS($W$2:$W$2500,$A1321,$AB$2:$AB$2500,"Yes")+COUNTIFS($X$2:$X$2500,$A1321,$AA$2:$AA$2500,"Yes"))</f>
      </c>
      <c r="AH1321" t="str">
        <f>IF(OR($P1321&lt;&gt;"Yes",N($AG1321)=0),"",IF(AND($AG1321=1,COUNTIFS($W$2:$W$2500,$A1321,$AE$2:$AE$2500,1)+COUNTIFS($X$2:$X$2500,$A1321,$AE$2:$AE$2500,1)&gt;0),"","Yes"))</f>
      </c>
      <c r="AI1321">
        <f>IF($AH1321="Yes",$AG1321,"")</f>
      </c>
      <c r="AJ1321">
        <f>IF($AI1321="","",$AI1321+ROW()/1000000)</f>
      </c>
      <c r="AK1321">
        <f>IF(OR($A1321="",$P1321="Yes",N($AG1321)=0),"",$AG1321+ROW()/1000000)</f>
      </c>
      <c r="AL1321" t="str">
        <f>IF($A1321="","",INDEX(games!$J:$J,ROW())&amp;"")</f>
      </c>
      <c r="AM1321">
        <f>IF($A1321="","",SUMPRODUCT($AO1321:$BD1321,'Map Analysis'!$AP$2^{0,1,2,3,4,5,6,7,8,9,10,11,12,13,14,15}))</f>
      </c>
      <c r="AN1321">
        <f>IF($A1321="","",$AM1321+ROW()/10000000)</f>
      </c>
      <c r="AO1321">
        <f>IF($A1321="","",COUNTIF($W$2:$W$2500,$A1321))</f>
      </c>
      <c r="AP1321">
        <f>IF($A1321="","",SUMIFS($BF$2:$BF$2500,$W$2:$W$2500,$A1321))</f>
      </c>
      <c r="AQ1321">
        <f>IF($A1321="","",SUMIFS($BG$2:$BG$2500,$W$2:$W$2500,$A1321))</f>
      </c>
      <c r="AR1321">
        <f>IF($A1321="","",SUMIFS($BH$2:$BH$2500,$W$2:$W$2500,$A1321))</f>
      </c>
      <c r="AS1321">
        <f>IF($A1321="","",SUMIFS($BI$2:$BI$2500,$W$2:$W$2500,$A1321))</f>
      </c>
      <c r="AT1321">
        <f>IF($A1321="","",SUMIFS($BJ$2:$BJ$2500,$W$2:$W$2500,$A1321))</f>
      </c>
      <c r="AU1321">
        <f>IF($A1321="","",SUMIFS($BK$2:$BK$2500,$W$2:$W$2500,$A1321))</f>
      </c>
      <c r="AV1321">
        <f>IF($A1321="","",SUMIFS($BL$2:$BL$2500,$W$2:$W$2500,$A1321))</f>
      </c>
      <c r="AW1321">
        <f>IF($A1321="","",SUMIFS($BM$2:$BM$2500,$W$2:$W$2500,$A1321))</f>
      </c>
      <c r="AX1321">
        <f>IF($A1321="","",SUMIFS($BN$2:$BN$2500,$W$2:$W$2500,$A1321))</f>
      </c>
      <c r="AY1321">
        <f>IF($A1321="","",SUMIFS($BO$2:$BO$2500,$W$2:$W$2500,$A1321))</f>
      </c>
      <c r="AZ1321">
        <f>IF($A1321="","",SUMIFS($BP$2:$BP$2500,$W$2:$W$2500,$A1321))</f>
      </c>
      <c r="BA1321">
        <f>IF($A1321="","",SUMIFS($BQ$2:$BQ$2500,$W$2:$W$2500,$A1321))</f>
      </c>
      <c r="BB1321">
        <f>IF($A1321="","",SUMIFS($BR$2:$BR$2500,$W$2:$W$2500,$A1321))</f>
      </c>
      <c r="BC1321">
        <f>IF($A1321="","",SUMIFS($BS$2:$BS$2500,$W$2:$W$2500,$A1321))</f>
      </c>
      <c r="BD1321">
        <f>IF($A1321="","",SUMIFS($BT$2:$BT$2500,$W$2:$W$2500,$A1321))</f>
      </c>
      <c r="BF1321">
        <f>IF($Z1321="","",INDEX($AO$2:$AO$2000,$Z1321))</f>
      </c>
      <c r="BG1321">
        <f>IF($Z1321="","",INDEX($AP$2:$AP$2000,$Z1321))</f>
      </c>
      <c r="BH1321">
        <f>IF($Z1321="","",INDEX($AQ$2:$AQ$2000,$Z1321))</f>
      </c>
      <c r="BI1321">
        <f>IF($Z1321="","",INDEX($AR$2:$AR$2000,$Z1321))</f>
      </c>
      <c r="BJ1321">
        <f>IF($Z1321="","",INDEX($AS$2:$AS$2000,$Z1321))</f>
      </c>
      <c r="BK1321">
        <f>IF($Z1321="","",INDEX($AT$2:$AT$2000,$Z1321))</f>
      </c>
      <c r="BL1321">
        <f>IF($Z1321="","",INDEX($AU$2:$AU$2000,$Z1321))</f>
      </c>
      <c r="BM1321">
        <f>IF($Z1321="","",INDEX($AV$2:$AV$2000,$Z1321))</f>
      </c>
      <c r="BN1321">
        <f>IF($Z1321="","",INDEX($AW$2:$AW$2000,$Z1321))</f>
      </c>
      <c r="BO1321">
        <f>IF($Z1321="","",INDEX($AX$2:$AX$2000,$Z1321))</f>
      </c>
      <c r="BP1321">
        <f>IF($Z1321="","",INDEX($AY$2:$AY$2000,$Z1321))</f>
      </c>
      <c r="BQ1321">
        <f>IF($Z1321="","",INDEX($AZ$2:$AZ$2000,$Z1321))</f>
      </c>
      <c r="BR1321">
        <f>IF($Z1321="","",INDEX($BA$2:$BA$2000,$Z1321))</f>
      </c>
      <c r="BS1321">
        <f>IF($Z1321="","",INDEX($BB$2:$BB$2000,$Z1321))</f>
      </c>
      <c r="BT1321">
        <f>IF($Z1321="","",INDEX($BC$2:$BC$2000,$Z1321))</f>
      </c>
      <c r="BV1321">
        <f>IF(OR($A1321="",$P1321&lt;&gt;"Yes",$AH1321="Yes"),"",1+N($AG1321))</f>
      </c>
      <c r="BW1321">
        <f>IF($A1321="","",COUNTIFS($W$2:$W$2500,$A1321,$BZ$2:$BZ$2500,"Yes")+COUNTIFS($X$2:$X$2500,$A1321,$BY$2:$BY$2500,"Yes"))</f>
      </c>
      <c r="BX1321">
        <f>IF(OR($A1321="",$P1321="Yes"),"",IF(N($BW1321)=0,0,1+SUMIFS($CB$2:$CB$2500,$W$2:$W$2500,$A1321)+SUMIFS($CA$2:$CA$2500,$X$2:$X$2500,$A1321)))</f>
      </c>
      <c r="BY1321" t="str">
        <f>IF($Y1321="","",INDEX($AH$2:$AH$2000,$Y1321)&amp;"")</f>
      </c>
      <c r="BZ1321" t="str">
        <f>IF($Z1321="","",INDEX($AH$2:$AH$2000,$Z1321)&amp;"")</f>
      </c>
      <c r="CA1321">
        <f>IF($Y1321="","",INDEX($BV$2:$BV$2000,$Y1321))</f>
      </c>
      <c r="CB1321">
        <f>IF($Z1321="","",INDEX($BV$2:$BV$2000,$Z1321))</f>
      </c>
    </row>
    <row r="1322">
      <c r="A1322" t="str">
        <f>IF(TRIM(INDEX(games!$A:$A,ROW()))="","",TRIM(INDEX(games!$A:$A,ROW())))</f>
      </c>
      <c r="B1322">
        <f>IF(OR($A1322="",INDEX(games!$B:$B,ROW())=""),"",INDEX(games!$B:$B,ROW()))</f>
      </c>
      <c r="C1322" t="str">
        <f>IF(OR($A1322="",INDEX(games!$C:$C,ROW())=""),"",INDEX(games!$C:$C,ROW()))</f>
      </c>
      <c r="D1322">
        <f>IF($A1322="","",COUNTIF($W$2:$W$2500,$A1322)+COUNTIF($X$2:$X$2500,$A1322))</f>
      </c>
      <c r="E1322">
        <f>IF($A1322="","",IFERROR(MATCH($C1322,$R$2:$R$5,0),0))</f>
      </c>
      <c r="F1322">
        <f>IF($A1322="","",MOD(ROW(),34))</f>
      </c>
      <c r="G1322">
        <f>IF($A1322="",NA(),IF($C1322="Action",$B1322,NA()))</f>
      </c>
      <c r="H1322">
        <f>IF($A1322="",NA(),IF($C1322="Action",1+$F1322*0.023,NA()))</f>
      </c>
      <c r="I1322">
        <f>IF($A1322="",NA(),IF($C1322="Strategy",$B1322,NA()))</f>
      </c>
      <c r="J1322">
        <f>IF($A1322="",NA(),IF($C1322="Strategy",2+$F1322*0.023,NA()))</f>
      </c>
      <c r="K1322">
        <f>IF($A1322="",NA(),IF($C1322="Deckbuilder",$B1322,NA()))</f>
      </c>
      <c r="L1322">
        <f>IF($A1322="",NA(),IF($C1322="Deckbuilder",3+$F1322*0.023,NA()))</f>
      </c>
      <c r="M1322">
        <f>IF($A1322="",NA(),IF($C1322="Traditional",$B1322,NA()))</f>
      </c>
      <c r="N1322">
        <f>IF($A1322="",NA(),IF($C1322="Traditional",4+$F1322*0.023,NA()))</f>
      </c>
      <c r="O1322">
        <f>IF($A1322="","",$D1322+ROW()/1000000)</f>
      </c>
      <c r="P1322" t="str">
        <f>IF(OR($A1322="",INDEX(games!$H:$H,ROW())=""),"",INDEX(games!$H:$H,ROW()))</f>
      </c>
      <c r="Q1322">
        <f>IF(OR($A1322="",$P1322&lt;&gt;"Yes"),"",$D1322+ROW()/1000000)</f>
      </c>
      <c r="T1322">
        <f>IF($Y1322="","",INDEX($B$2:$B$2000,$Y1322))</f>
      </c>
      <c r="U1322">
        <f>IF($Z1322="","",INDEX($B$2:$B$2000,$Z1322))</f>
      </c>
      <c r="V1322">
        <f>IF(OR($T1322="",$U1322=""),"",$U1322-$T1322)</f>
      </c>
      <c r="W1322" t="str">
        <f>IF(TRIM(INDEX(connections!$A:$A,ROW()))="","",TRIM(INDEX(connections!$A:$A,ROW())))</f>
      </c>
      <c r="X1322" t="str">
        <f>IF($W1322="","",TRIM(INDEX(connections!$B:$B,ROW())))</f>
      </c>
      <c r="Y1322">
        <f>IF($W1322="","",IFERROR(MATCH($W1322,$A$2:$A$2000,0),""))</f>
      </c>
      <c r="Z1322">
        <f>IF($X1322="","",IFERROR(MATCH($X1322,$A$2:$A$2000,0),""))</f>
      </c>
      <c r="AA1322" t="str">
        <f>IF($Y1322="","",INDEX($P$2:$P$2000,$Y1322))</f>
      </c>
      <c r="AB1322" t="str">
        <f>IF($Z1322="","",INDEX($P$2:$P$2000,$Z1322))</f>
      </c>
      <c r="AC1322">
        <f>IF(AND($AA1322="Yes",$AB1322="Yes"),1,"")</f>
      </c>
      <c r="AD1322">
        <f>IF(OR($Y1322="",$Z1322=""),"",IF(INDEX($C$2:$C$2000,$Y1322)=INDEX($C$2:$C$2000,$Z1322),0,1))</f>
      </c>
      <c r="AE1322">
        <f>IF($AC1322&lt;&gt;1,"",IF(AND(INDEX($AG$2:$AG$2000,$Y1322)=1,INDEX($AG$2:$AG$2000,$Z1322)=1),1,""))</f>
      </c>
      <c r="AG1322">
        <f>IF($A1322="","",COUNTIFS($W$2:$W$2500,$A1322,$AB$2:$AB$2500,"Yes")+COUNTIFS($X$2:$X$2500,$A1322,$AA$2:$AA$2500,"Yes"))</f>
      </c>
      <c r="AH1322" t="str">
        <f>IF(OR($P1322&lt;&gt;"Yes",N($AG1322)=0),"",IF(AND($AG1322=1,COUNTIFS($W$2:$W$2500,$A1322,$AE$2:$AE$2500,1)+COUNTIFS($X$2:$X$2500,$A1322,$AE$2:$AE$2500,1)&gt;0),"","Yes"))</f>
      </c>
      <c r="AI1322">
        <f>IF($AH1322="Yes",$AG1322,"")</f>
      </c>
      <c r="AJ1322">
        <f>IF($AI1322="","",$AI1322+ROW()/1000000)</f>
      </c>
      <c r="AK1322">
        <f>IF(OR($A1322="",$P1322="Yes",N($AG1322)=0),"",$AG1322+ROW()/1000000)</f>
      </c>
      <c r="AL1322" t="str">
        <f>IF($A1322="","",INDEX(games!$J:$J,ROW())&amp;"")</f>
      </c>
      <c r="AM1322">
        <f>IF($A1322="","",SUMPRODUCT($AO1322:$BD1322,'Map Analysis'!$AP$2^{0,1,2,3,4,5,6,7,8,9,10,11,12,13,14,15}))</f>
      </c>
      <c r="AN1322">
        <f>IF($A1322="","",$AM1322+ROW()/10000000)</f>
      </c>
      <c r="AO1322">
        <f>IF($A1322="","",COUNTIF($W$2:$W$2500,$A1322))</f>
      </c>
      <c r="AP1322">
        <f>IF($A1322="","",SUMIFS($BF$2:$BF$2500,$W$2:$W$2500,$A1322))</f>
      </c>
      <c r="AQ1322">
        <f>IF($A1322="","",SUMIFS($BG$2:$BG$2500,$W$2:$W$2500,$A1322))</f>
      </c>
      <c r="AR1322">
        <f>IF($A1322="","",SUMIFS($BH$2:$BH$2500,$W$2:$W$2500,$A1322))</f>
      </c>
      <c r="AS1322">
        <f>IF($A1322="","",SUMIFS($BI$2:$BI$2500,$W$2:$W$2500,$A1322))</f>
      </c>
      <c r="AT1322">
        <f>IF($A1322="","",SUMIFS($BJ$2:$BJ$2500,$W$2:$W$2500,$A1322))</f>
      </c>
      <c r="AU1322">
        <f>IF($A1322="","",SUMIFS($BK$2:$BK$2500,$W$2:$W$2500,$A1322))</f>
      </c>
      <c r="AV1322">
        <f>IF($A1322="","",SUMIFS($BL$2:$BL$2500,$W$2:$W$2500,$A1322))</f>
      </c>
      <c r="AW1322">
        <f>IF($A1322="","",SUMIFS($BM$2:$BM$2500,$W$2:$W$2500,$A1322))</f>
      </c>
      <c r="AX1322">
        <f>IF($A1322="","",SUMIFS($BN$2:$BN$2500,$W$2:$W$2500,$A1322))</f>
      </c>
      <c r="AY1322">
        <f>IF($A1322="","",SUMIFS($BO$2:$BO$2500,$W$2:$W$2500,$A1322))</f>
      </c>
      <c r="AZ1322">
        <f>IF($A1322="","",SUMIFS($BP$2:$BP$2500,$W$2:$W$2500,$A1322))</f>
      </c>
      <c r="BA1322">
        <f>IF($A1322="","",SUMIFS($BQ$2:$BQ$2500,$W$2:$W$2500,$A1322))</f>
      </c>
      <c r="BB1322">
        <f>IF($A1322="","",SUMIFS($BR$2:$BR$2500,$W$2:$W$2500,$A1322))</f>
      </c>
      <c r="BC1322">
        <f>IF($A1322="","",SUMIFS($BS$2:$BS$2500,$W$2:$W$2500,$A1322))</f>
      </c>
      <c r="BD1322">
        <f>IF($A1322="","",SUMIFS($BT$2:$BT$2500,$W$2:$W$2500,$A1322))</f>
      </c>
      <c r="BF1322">
        <f>IF($Z1322="","",INDEX($AO$2:$AO$2000,$Z1322))</f>
      </c>
      <c r="BG1322">
        <f>IF($Z1322="","",INDEX($AP$2:$AP$2000,$Z1322))</f>
      </c>
      <c r="BH1322">
        <f>IF($Z1322="","",INDEX($AQ$2:$AQ$2000,$Z1322))</f>
      </c>
      <c r="BI1322">
        <f>IF($Z1322="","",INDEX($AR$2:$AR$2000,$Z1322))</f>
      </c>
      <c r="BJ1322">
        <f>IF($Z1322="","",INDEX($AS$2:$AS$2000,$Z1322))</f>
      </c>
      <c r="BK1322">
        <f>IF($Z1322="","",INDEX($AT$2:$AT$2000,$Z1322))</f>
      </c>
      <c r="BL1322">
        <f>IF($Z1322="","",INDEX($AU$2:$AU$2000,$Z1322))</f>
      </c>
      <c r="BM1322">
        <f>IF($Z1322="","",INDEX($AV$2:$AV$2000,$Z1322))</f>
      </c>
      <c r="BN1322">
        <f>IF($Z1322="","",INDEX($AW$2:$AW$2000,$Z1322))</f>
      </c>
      <c r="BO1322">
        <f>IF($Z1322="","",INDEX($AX$2:$AX$2000,$Z1322))</f>
      </c>
      <c r="BP1322">
        <f>IF($Z1322="","",INDEX($AY$2:$AY$2000,$Z1322))</f>
      </c>
      <c r="BQ1322">
        <f>IF($Z1322="","",INDEX($AZ$2:$AZ$2000,$Z1322))</f>
      </c>
      <c r="BR1322">
        <f>IF($Z1322="","",INDEX($BA$2:$BA$2000,$Z1322))</f>
      </c>
      <c r="BS1322">
        <f>IF($Z1322="","",INDEX($BB$2:$BB$2000,$Z1322))</f>
      </c>
      <c r="BT1322">
        <f>IF($Z1322="","",INDEX($BC$2:$BC$2000,$Z1322))</f>
      </c>
      <c r="BV1322">
        <f>IF(OR($A1322="",$P1322&lt;&gt;"Yes",$AH1322="Yes"),"",1+N($AG1322))</f>
      </c>
      <c r="BW1322">
        <f>IF($A1322="","",COUNTIFS($W$2:$W$2500,$A1322,$BZ$2:$BZ$2500,"Yes")+COUNTIFS($X$2:$X$2500,$A1322,$BY$2:$BY$2500,"Yes"))</f>
      </c>
      <c r="BX1322">
        <f>IF(OR($A1322="",$P1322="Yes"),"",IF(N($BW1322)=0,0,1+SUMIFS($CB$2:$CB$2500,$W$2:$W$2500,$A1322)+SUMIFS($CA$2:$CA$2500,$X$2:$X$2500,$A1322)))</f>
      </c>
      <c r="BY1322" t="str">
        <f>IF($Y1322="","",INDEX($AH$2:$AH$2000,$Y1322)&amp;"")</f>
      </c>
      <c r="BZ1322" t="str">
        <f>IF($Z1322="","",INDEX($AH$2:$AH$2000,$Z1322)&amp;"")</f>
      </c>
      <c r="CA1322">
        <f>IF($Y1322="","",INDEX($BV$2:$BV$2000,$Y1322))</f>
      </c>
      <c r="CB1322">
        <f>IF($Z1322="","",INDEX($BV$2:$BV$2000,$Z1322))</f>
      </c>
    </row>
    <row r="1323">
      <c r="A1323" t="str">
        <f>IF(TRIM(INDEX(games!$A:$A,ROW()))="","",TRIM(INDEX(games!$A:$A,ROW())))</f>
      </c>
      <c r="B1323">
        <f>IF(OR($A1323="",INDEX(games!$B:$B,ROW())=""),"",INDEX(games!$B:$B,ROW()))</f>
      </c>
      <c r="C1323" t="str">
        <f>IF(OR($A1323="",INDEX(games!$C:$C,ROW())=""),"",INDEX(games!$C:$C,ROW()))</f>
      </c>
      <c r="D1323">
        <f>IF($A1323="","",COUNTIF($W$2:$W$2500,$A1323)+COUNTIF($X$2:$X$2500,$A1323))</f>
      </c>
      <c r="E1323">
        <f>IF($A1323="","",IFERROR(MATCH($C1323,$R$2:$R$5,0),0))</f>
      </c>
      <c r="F1323">
        <f>IF($A1323="","",MOD(ROW(),34))</f>
      </c>
      <c r="G1323">
        <f>IF($A1323="",NA(),IF($C1323="Action",$B1323,NA()))</f>
      </c>
      <c r="H1323">
        <f>IF($A1323="",NA(),IF($C1323="Action",1+$F1323*0.023,NA()))</f>
      </c>
      <c r="I1323">
        <f>IF($A1323="",NA(),IF($C1323="Strategy",$B1323,NA()))</f>
      </c>
      <c r="J1323">
        <f>IF($A1323="",NA(),IF($C1323="Strategy",2+$F1323*0.023,NA()))</f>
      </c>
      <c r="K1323">
        <f>IF($A1323="",NA(),IF($C1323="Deckbuilder",$B1323,NA()))</f>
      </c>
      <c r="L1323">
        <f>IF($A1323="",NA(),IF($C1323="Deckbuilder",3+$F1323*0.023,NA()))</f>
      </c>
      <c r="M1323">
        <f>IF($A1323="",NA(),IF($C1323="Traditional",$B1323,NA()))</f>
      </c>
      <c r="N1323">
        <f>IF($A1323="",NA(),IF($C1323="Traditional",4+$F1323*0.023,NA()))</f>
      </c>
      <c r="O1323">
        <f>IF($A1323="","",$D1323+ROW()/1000000)</f>
      </c>
      <c r="P1323" t="str">
        <f>IF(OR($A1323="",INDEX(games!$H:$H,ROW())=""),"",INDEX(games!$H:$H,ROW()))</f>
      </c>
      <c r="Q1323">
        <f>IF(OR($A1323="",$P1323&lt;&gt;"Yes"),"",$D1323+ROW()/1000000)</f>
      </c>
      <c r="T1323">
        <f>IF($Y1323="","",INDEX($B$2:$B$2000,$Y1323))</f>
      </c>
      <c r="U1323">
        <f>IF($Z1323="","",INDEX($B$2:$B$2000,$Z1323))</f>
      </c>
      <c r="V1323">
        <f>IF(OR($T1323="",$U1323=""),"",$U1323-$T1323)</f>
      </c>
      <c r="W1323" t="str">
        <f>IF(TRIM(INDEX(connections!$A:$A,ROW()))="","",TRIM(INDEX(connections!$A:$A,ROW())))</f>
      </c>
      <c r="X1323" t="str">
        <f>IF($W1323="","",TRIM(INDEX(connections!$B:$B,ROW())))</f>
      </c>
      <c r="Y1323">
        <f>IF($W1323="","",IFERROR(MATCH($W1323,$A$2:$A$2000,0),""))</f>
      </c>
      <c r="Z1323">
        <f>IF($X1323="","",IFERROR(MATCH($X1323,$A$2:$A$2000,0),""))</f>
      </c>
      <c r="AA1323" t="str">
        <f>IF($Y1323="","",INDEX($P$2:$P$2000,$Y1323))</f>
      </c>
      <c r="AB1323" t="str">
        <f>IF($Z1323="","",INDEX($P$2:$P$2000,$Z1323))</f>
      </c>
      <c r="AC1323">
        <f>IF(AND($AA1323="Yes",$AB1323="Yes"),1,"")</f>
      </c>
      <c r="AD1323">
        <f>IF(OR($Y1323="",$Z1323=""),"",IF(INDEX($C$2:$C$2000,$Y1323)=INDEX($C$2:$C$2000,$Z1323),0,1))</f>
      </c>
      <c r="AE1323">
        <f>IF($AC1323&lt;&gt;1,"",IF(AND(INDEX($AG$2:$AG$2000,$Y1323)=1,INDEX($AG$2:$AG$2000,$Z1323)=1),1,""))</f>
      </c>
      <c r="AG1323">
        <f>IF($A1323="","",COUNTIFS($W$2:$W$2500,$A1323,$AB$2:$AB$2500,"Yes")+COUNTIFS($X$2:$X$2500,$A1323,$AA$2:$AA$2500,"Yes"))</f>
      </c>
      <c r="AH1323" t="str">
        <f>IF(OR($P1323&lt;&gt;"Yes",N($AG1323)=0),"",IF(AND($AG1323=1,COUNTIFS($W$2:$W$2500,$A1323,$AE$2:$AE$2500,1)+COUNTIFS($X$2:$X$2500,$A1323,$AE$2:$AE$2500,1)&gt;0),"","Yes"))</f>
      </c>
      <c r="AI1323">
        <f>IF($AH1323="Yes",$AG1323,"")</f>
      </c>
      <c r="AJ1323">
        <f>IF($AI1323="","",$AI1323+ROW()/1000000)</f>
      </c>
      <c r="AK1323">
        <f>IF(OR($A1323="",$P1323="Yes",N($AG1323)=0),"",$AG1323+ROW()/1000000)</f>
      </c>
      <c r="AL1323" t="str">
        <f>IF($A1323="","",INDEX(games!$J:$J,ROW())&amp;"")</f>
      </c>
      <c r="AM1323">
        <f>IF($A1323="","",SUMPRODUCT($AO1323:$BD1323,'Map Analysis'!$AP$2^{0,1,2,3,4,5,6,7,8,9,10,11,12,13,14,15}))</f>
      </c>
      <c r="AN1323">
        <f>IF($A1323="","",$AM1323+ROW()/10000000)</f>
      </c>
      <c r="AO1323">
        <f>IF($A1323="","",COUNTIF($W$2:$W$2500,$A1323))</f>
      </c>
      <c r="AP1323">
        <f>IF($A1323="","",SUMIFS($BF$2:$BF$2500,$W$2:$W$2500,$A1323))</f>
      </c>
      <c r="AQ1323">
        <f>IF($A1323="","",SUMIFS($BG$2:$BG$2500,$W$2:$W$2500,$A1323))</f>
      </c>
      <c r="AR1323">
        <f>IF($A1323="","",SUMIFS($BH$2:$BH$2500,$W$2:$W$2500,$A1323))</f>
      </c>
      <c r="AS1323">
        <f>IF($A1323="","",SUMIFS($BI$2:$BI$2500,$W$2:$W$2500,$A1323))</f>
      </c>
      <c r="AT1323">
        <f>IF($A1323="","",SUMIFS($BJ$2:$BJ$2500,$W$2:$W$2500,$A1323))</f>
      </c>
      <c r="AU1323">
        <f>IF($A1323="","",SUMIFS($BK$2:$BK$2500,$W$2:$W$2500,$A1323))</f>
      </c>
      <c r="AV1323">
        <f>IF($A1323="","",SUMIFS($BL$2:$BL$2500,$W$2:$W$2500,$A1323))</f>
      </c>
      <c r="AW1323">
        <f>IF($A1323="","",SUMIFS($BM$2:$BM$2500,$W$2:$W$2500,$A1323))</f>
      </c>
      <c r="AX1323">
        <f>IF($A1323="","",SUMIFS($BN$2:$BN$2500,$W$2:$W$2500,$A1323))</f>
      </c>
      <c r="AY1323">
        <f>IF($A1323="","",SUMIFS($BO$2:$BO$2500,$W$2:$W$2500,$A1323))</f>
      </c>
      <c r="AZ1323">
        <f>IF($A1323="","",SUMIFS($BP$2:$BP$2500,$W$2:$W$2500,$A1323))</f>
      </c>
      <c r="BA1323">
        <f>IF($A1323="","",SUMIFS($BQ$2:$BQ$2500,$W$2:$W$2500,$A1323))</f>
      </c>
      <c r="BB1323">
        <f>IF($A1323="","",SUMIFS($BR$2:$BR$2500,$W$2:$W$2500,$A1323))</f>
      </c>
      <c r="BC1323">
        <f>IF($A1323="","",SUMIFS($BS$2:$BS$2500,$W$2:$W$2500,$A1323))</f>
      </c>
      <c r="BD1323">
        <f>IF($A1323="","",SUMIFS($BT$2:$BT$2500,$W$2:$W$2500,$A1323))</f>
      </c>
      <c r="BF1323">
        <f>IF($Z1323="","",INDEX($AO$2:$AO$2000,$Z1323))</f>
      </c>
      <c r="BG1323">
        <f>IF($Z1323="","",INDEX($AP$2:$AP$2000,$Z1323))</f>
      </c>
      <c r="BH1323">
        <f>IF($Z1323="","",INDEX($AQ$2:$AQ$2000,$Z1323))</f>
      </c>
      <c r="BI1323">
        <f>IF($Z1323="","",INDEX($AR$2:$AR$2000,$Z1323))</f>
      </c>
      <c r="BJ1323">
        <f>IF($Z1323="","",INDEX($AS$2:$AS$2000,$Z1323))</f>
      </c>
      <c r="BK1323">
        <f>IF($Z1323="","",INDEX($AT$2:$AT$2000,$Z1323))</f>
      </c>
      <c r="BL1323">
        <f>IF($Z1323="","",INDEX($AU$2:$AU$2000,$Z1323))</f>
      </c>
      <c r="BM1323">
        <f>IF($Z1323="","",INDEX($AV$2:$AV$2000,$Z1323))</f>
      </c>
      <c r="BN1323">
        <f>IF($Z1323="","",INDEX($AW$2:$AW$2000,$Z1323))</f>
      </c>
      <c r="BO1323">
        <f>IF($Z1323="","",INDEX($AX$2:$AX$2000,$Z1323))</f>
      </c>
      <c r="BP1323">
        <f>IF($Z1323="","",INDEX($AY$2:$AY$2000,$Z1323))</f>
      </c>
      <c r="BQ1323">
        <f>IF($Z1323="","",INDEX($AZ$2:$AZ$2000,$Z1323))</f>
      </c>
      <c r="BR1323">
        <f>IF($Z1323="","",INDEX($BA$2:$BA$2000,$Z1323))</f>
      </c>
      <c r="BS1323">
        <f>IF($Z1323="","",INDEX($BB$2:$BB$2000,$Z1323))</f>
      </c>
      <c r="BT1323">
        <f>IF($Z1323="","",INDEX($BC$2:$BC$2000,$Z1323))</f>
      </c>
      <c r="BV1323">
        <f>IF(OR($A1323="",$P1323&lt;&gt;"Yes",$AH1323="Yes"),"",1+N($AG1323))</f>
      </c>
      <c r="BW1323">
        <f>IF($A1323="","",COUNTIFS($W$2:$W$2500,$A1323,$BZ$2:$BZ$2500,"Yes")+COUNTIFS($X$2:$X$2500,$A1323,$BY$2:$BY$2500,"Yes"))</f>
      </c>
      <c r="BX1323">
        <f>IF(OR($A1323="",$P1323="Yes"),"",IF(N($BW1323)=0,0,1+SUMIFS($CB$2:$CB$2500,$W$2:$W$2500,$A1323)+SUMIFS($CA$2:$CA$2500,$X$2:$X$2500,$A1323)))</f>
      </c>
      <c r="BY1323" t="str">
        <f>IF($Y1323="","",INDEX($AH$2:$AH$2000,$Y1323)&amp;"")</f>
      </c>
      <c r="BZ1323" t="str">
        <f>IF($Z1323="","",INDEX($AH$2:$AH$2000,$Z1323)&amp;"")</f>
      </c>
      <c r="CA1323">
        <f>IF($Y1323="","",INDEX($BV$2:$BV$2000,$Y1323))</f>
      </c>
      <c r="CB1323">
        <f>IF($Z1323="","",INDEX($BV$2:$BV$2000,$Z1323))</f>
      </c>
    </row>
    <row r="1324">
      <c r="A1324" t="str">
        <f>IF(TRIM(INDEX(games!$A:$A,ROW()))="","",TRIM(INDEX(games!$A:$A,ROW())))</f>
      </c>
      <c r="B1324">
        <f>IF(OR($A1324="",INDEX(games!$B:$B,ROW())=""),"",INDEX(games!$B:$B,ROW()))</f>
      </c>
      <c r="C1324" t="str">
        <f>IF(OR($A1324="",INDEX(games!$C:$C,ROW())=""),"",INDEX(games!$C:$C,ROW()))</f>
      </c>
      <c r="D1324">
        <f>IF($A1324="","",COUNTIF($W$2:$W$2500,$A1324)+COUNTIF($X$2:$X$2500,$A1324))</f>
      </c>
      <c r="E1324">
        <f>IF($A1324="","",IFERROR(MATCH($C1324,$R$2:$R$5,0),0))</f>
      </c>
      <c r="F1324">
        <f>IF($A1324="","",MOD(ROW(),34))</f>
      </c>
      <c r="G1324">
        <f>IF($A1324="",NA(),IF($C1324="Action",$B1324,NA()))</f>
      </c>
      <c r="H1324">
        <f>IF($A1324="",NA(),IF($C1324="Action",1+$F1324*0.023,NA()))</f>
      </c>
      <c r="I1324">
        <f>IF($A1324="",NA(),IF($C1324="Strategy",$B1324,NA()))</f>
      </c>
      <c r="J1324">
        <f>IF($A1324="",NA(),IF($C1324="Strategy",2+$F1324*0.023,NA()))</f>
      </c>
      <c r="K1324">
        <f>IF($A1324="",NA(),IF($C1324="Deckbuilder",$B1324,NA()))</f>
      </c>
      <c r="L1324">
        <f>IF($A1324="",NA(),IF($C1324="Deckbuilder",3+$F1324*0.023,NA()))</f>
      </c>
      <c r="M1324">
        <f>IF($A1324="",NA(),IF($C1324="Traditional",$B1324,NA()))</f>
      </c>
      <c r="N1324">
        <f>IF($A1324="",NA(),IF($C1324="Traditional",4+$F1324*0.023,NA()))</f>
      </c>
      <c r="O1324">
        <f>IF($A1324="","",$D1324+ROW()/1000000)</f>
      </c>
      <c r="P1324" t="str">
        <f>IF(OR($A1324="",INDEX(games!$H:$H,ROW())=""),"",INDEX(games!$H:$H,ROW()))</f>
      </c>
      <c r="Q1324">
        <f>IF(OR($A1324="",$P1324&lt;&gt;"Yes"),"",$D1324+ROW()/1000000)</f>
      </c>
      <c r="T1324">
        <f>IF($Y1324="","",INDEX($B$2:$B$2000,$Y1324))</f>
      </c>
      <c r="U1324">
        <f>IF($Z1324="","",INDEX($B$2:$B$2000,$Z1324))</f>
      </c>
      <c r="V1324">
        <f>IF(OR($T1324="",$U1324=""),"",$U1324-$T1324)</f>
      </c>
      <c r="W1324" t="str">
        <f>IF(TRIM(INDEX(connections!$A:$A,ROW()))="","",TRIM(INDEX(connections!$A:$A,ROW())))</f>
      </c>
      <c r="X1324" t="str">
        <f>IF($W1324="","",TRIM(INDEX(connections!$B:$B,ROW())))</f>
      </c>
      <c r="Y1324">
        <f>IF($W1324="","",IFERROR(MATCH($W1324,$A$2:$A$2000,0),""))</f>
      </c>
      <c r="Z1324">
        <f>IF($X1324="","",IFERROR(MATCH($X1324,$A$2:$A$2000,0),""))</f>
      </c>
      <c r="AA1324" t="str">
        <f>IF($Y1324="","",INDEX($P$2:$P$2000,$Y1324))</f>
      </c>
      <c r="AB1324" t="str">
        <f>IF($Z1324="","",INDEX($P$2:$P$2000,$Z1324))</f>
      </c>
      <c r="AC1324">
        <f>IF(AND($AA1324="Yes",$AB1324="Yes"),1,"")</f>
      </c>
      <c r="AD1324">
        <f>IF(OR($Y1324="",$Z1324=""),"",IF(INDEX($C$2:$C$2000,$Y1324)=INDEX($C$2:$C$2000,$Z1324),0,1))</f>
      </c>
      <c r="AE1324">
        <f>IF($AC1324&lt;&gt;1,"",IF(AND(INDEX($AG$2:$AG$2000,$Y1324)=1,INDEX($AG$2:$AG$2000,$Z1324)=1),1,""))</f>
      </c>
      <c r="AG1324">
        <f>IF($A1324="","",COUNTIFS($W$2:$W$2500,$A1324,$AB$2:$AB$2500,"Yes")+COUNTIFS($X$2:$X$2500,$A1324,$AA$2:$AA$2500,"Yes"))</f>
      </c>
      <c r="AH1324" t="str">
        <f>IF(OR($P1324&lt;&gt;"Yes",N($AG1324)=0),"",IF(AND($AG1324=1,COUNTIFS($W$2:$W$2500,$A1324,$AE$2:$AE$2500,1)+COUNTIFS($X$2:$X$2500,$A1324,$AE$2:$AE$2500,1)&gt;0),"","Yes"))</f>
      </c>
      <c r="AI1324">
        <f>IF($AH1324="Yes",$AG1324,"")</f>
      </c>
      <c r="AJ1324">
        <f>IF($AI1324="","",$AI1324+ROW()/1000000)</f>
      </c>
      <c r="AK1324">
        <f>IF(OR($A1324="",$P1324="Yes",N($AG1324)=0),"",$AG1324+ROW()/1000000)</f>
      </c>
      <c r="AL1324" t="str">
        <f>IF($A1324="","",INDEX(games!$J:$J,ROW())&amp;"")</f>
      </c>
      <c r="AM1324">
        <f>IF($A1324="","",SUMPRODUCT($AO1324:$BD1324,'Map Analysis'!$AP$2^{0,1,2,3,4,5,6,7,8,9,10,11,12,13,14,15}))</f>
      </c>
      <c r="AN1324">
        <f>IF($A1324="","",$AM1324+ROW()/10000000)</f>
      </c>
      <c r="AO1324">
        <f>IF($A1324="","",COUNTIF($W$2:$W$2500,$A1324))</f>
      </c>
      <c r="AP1324">
        <f>IF($A1324="","",SUMIFS($BF$2:$BF$2500,$W$2:$W$2500,$A1324))</f>
      </c>
      <c r="AQ1324">
        <f>IF($A1324="","",SUMIFS($BG$2:$BG$2500,$W$2:$W$2500,$A1324))</f>
      </c>
      <c r="AR1324">
        <f>IF($A1324="","",SUMIFS($BH$2:$BH$2500,$W$2:$W$2500,$A1324))</f>
      </c>
      <c r="AS1324">
        <f>IF($A1324="","",SUMIFS($BI$2:$BI$2500,$W$2:$W$2500,$A1324))</f>
      </c>
      <c r="AT1324">
        <f>IF($A1324="","",SUMIFS($BJ$2:$BJ$2500,$W$2:$W$2500,$A1324))</f>
      </c>
      <c r="AU1324">
        <f>IF($A1324="","",SUMIFS($BK$2:$BK$2500,$W$2:$W$2500,$A1324))</f>
      </c>
      <c r="AV1324">
        <f>IF($A1324="","",SUMIFS($BL$2:$BL$2500,$W$2:$W$2500,$A1324))</f>
      </c>
      <c r="AW1324">
        <f>IF($A1324="","",SUMIFS($BM$2:$BM$2500,$W$2:$W$2500,$A1324))</f>
      </c>
      <c r="AX1324">
        <f>IF($A1324="","",SUMIFS($BN$2:$BN$2500,$W$2:$W$2500,$A1324))</f>
      </c>
      <c r="AY1324">
        <f>IF($A1324="","",SUMIFS($BO$2:$BO$2500,$W$2:$W$2500,$A1324))</f>
      </c>
      <c r="AZ1324">
        <f>IF($A1324="","",SUMIFS($BP$2:$BP$2500,$W$2:$W$2500,$A1324))</f>
      </c>
      <c r="BA1324">
        <f>IF($A1324="","",SUMIFS($BQ$2:$BQ$2500,$W$2:$W$2500,$A1324))</f>
      </c>
      <c r="BB1324">
        <f>IF($A1324="","",SUMIFS($BR$2:$BR$2500,$W$2:$W$2500,$A1324))</f>
      </c>
      <c r="BC1324">
        <f>IF($A1324="","",SUMIFS($BS$2:$BS$2500,$W$2:$W$2500,$A1324))</f>
      </c>
      <c r="BD1324">
        <f>IF($A1324="","",SUMIFS($BT$2:$BT$2500,$W$2:$W$2500,$A1324))</f>
      </c>
      <c r="BF1324">
        <f>IF($Z1324="","",INDEX($AO$2:$AO$2000,$Z1324))</f>
      </c>
      <c r="BG1324">
        <f>IF($Z1324="","",INDEX($AP$2:$AP$2000,$Z1324))</f>
      </c>
      <c r="BH1324">
        <f>IF($Z1324="","",INDEX($AQ$2:$AQ$2000,$Z1324))</f>
      </c>
      <c r="BI1324">
        <f>IF($Z1324="","",INDEX($AR$2:$AR$2000,$Z1324))</f>
      </c>
      <c r="BJ1324">
        <f>IF($Z1324="","",INDEX($AS$2:$AS$2000,$Z1324))</f>
      </c>
      <c r="BK1324">
        <f>IF($Z1324="","",INDEX($AT$2:$AT$2000,$Z1324))</f>
      </c>
      <c r="BL1324">
        <f>IF($Z1324="","",INDEX($AU$2:$AU$2000,$Z1324))</f>
      </c>
      <c r="BM1324">
        <f>IF($Z1324="","",INDEX($AV$2:$AV$2000,$Z1324))</f>
      </c>
      <c r="BN1324">
        <f>IF($Z1324="","",INDEX($AW$2:$AW$2000,$Z1324))</f>
      </c>
      <c r="BO1324">
        <f>IF($Z1324="","",INDEX($AX$2:$AX$2000,$Z1324))</f>
      </c>
      <c r="BP1324">
        <f>IF($Z1324="","",INDEX($AY$2:$AY$2000,$Z1324))</f>
      </c>
      <c r="BQ1324">
        <f>IF($Z1324="","",INDEX($AZ$2:$AZ$2000,$Z1324))</f>
      </c>
      <c r="BR1324">
        <f>IF($Z1324="","",INDEX($BA$2:$BA$2000,$Z1324))</f>
      </c>
      <c r="BS1324">
        <f>IF($Z1324="","",INDEX($BB$2:$BB$2000,$Z1324))</f>
      </c>
      <c r="BT1324">
        <f>IF($Z1324="","",INDEX($BC$2:$BC$2000,$Z1324))</f>
      </c>
      <c r="BV1324">
        <f>IF(OR($A1324="",$P1324&lt;&gt;"Yes",$AH1324="Yes"),"",1+N($AG1324))</f>
      </c>
      <c r="BW1324">
        <f>IF($A1324="","",COUNTIFS($W$2:$W$2500,$A1324,$BZ$2:$BZ$2500,"Yes")+COUNTIFS($X$2:$X$2500,$A1324,$BY$2:$BY$2500,"Yes"))</f>
      </c>
      <c r="BX1324">
        <f>IF(OR($A1324="",$P1324="Yes"),"",IF(N($BW1324)=0,0,1+SUMIFS($CB$2:$CB$2500,$W$2:$W$2500,$A1324)+SUMIFS($CA$2:$CA$2500,$X$2:$X$2500,$A1324)))</f>
      </c>
      <c r="BY1324" t="str">
        <f>IF($Y1324="","",INDEX($AH$2:$AH$2000,$Y1324)&amp;"")</f>
      </c>
      <c r="BZ1324" t="str">
        <f>IF($Z1324="","",INDEX($AH$2:$AH$2000,$Z1324)&amp;"")</f>
      </c>
      <c r="CA1324">
        <f>IF($Y1324="","",INDEX($BV$2:$BV$2000,$Y1324))</f>
      </c>
      <c r="CB1324">
        <f>IF($Z1324="","",INDEX($BV$2:$BV$2000,$Z1324))</f>
      </c>
    </row>
    <row r="1325">
      <c r="A1325" t="str">
        <f>IF(TRIM(INDEX(games!$A:$A,ROW()))="","",TRIM(INDEX(games!$A:$A,ROW())))</f>
      </c>
      <c r="B1325">
        <f>IF(OR($A1325="",INDEX(games!$B:$B,ROW())=""),"",INDEX(games!$B:$B,ROW()))</f>
      </c>
      <c r="C1325" t="str">
        <f>IF(OR($A1325="",INDEX(games!$C:$C,ROW())=""),"",INDEX(games!$C:$C,ROW()))</f>
      </c>
      <c r="D1325">
        <f>IF($A1325="","",COUNTIF($W$2:$W$2500,$A1325)+COUNTIF($X$2:$X$2500,$A1325))</f>
      </c>
      <c r="E1325">
        <f>IF($A1325="","",IFERROR(MATCH($C1325,$R$2:$R$5,0),0))</f>
      </c>
      <c r="F1325">
        <f>IF($A1325="","",MOD(ROW(),34))</f>
      </c>
      <c r="G1325">
        <f>IF($A1325="",NA(),IF($C1325="Action",$B1325,NA()))</f>
      </c>
      <c r="H1325">
        <f>IF($A1325="",NA(),IF($C1325="Action",1+$F1325*0.023,NA()))</f>
      </c>
      <c r="I1325">
        <f>IF($A1325="",NA(),IF($C1325="Strategy",$B1325,NA()))</f>
      </c>
      <c r="J1325">
        <f>IF($A1325="",NA(),IF($C1325="Strategy",2+$F1325*0.023,NA()))</f>
      </c>
      <c r="K1325">
        <f>IF($A1325="",NA(),IF($C1325="Deckbuilder",$B1325,NA()))</f>
      </c>
      <c r="L1325">
        <f>IF($A1325="",NA(),IF($C1325="Deckbuilder",3+$F1325*0.023,NA()))</f>
      </c>
      <c r="M1325">
        <f>IF($A1325="",NA(),IF($C1325="Traditional",$B1325,NA()))</f>
      </c>
      <c r="N1325">
        <f>IF($A1325="",NA(),IF($C1325="Traditional",4+$F1325*0.023,NA()))</f>
      </c>
      <c r="O1325">
        <f>IF($A1325="","",$D1325+ROW()/1000000)</f>
      </c>
      <c r="P1325" t="str">
        <f>IF(OR($A1325="",INDEX(games!$H:$H,ROW())=""),"",INDEX(games!$H:$H,ROW()))</f>
      </c>
      <c r="Q1325">
        <f>IF(OR($A1325="",$P1325&lt;&gt;"Yes"),"",$D1325+ROW()/1000000)</f>
      </c>
      <c r="T1325">
        <f>IF($Y1325="","",INDEX($B$2:$B$2000,$Y1325))</f>
      </c>
      <c r="U1325">
        <f>IF($Z1325="","",INDEX($B$2:$B$2000,$Z1325))</f>
      </c>
      <c r="V1325">
        <f>IF(OR($T1325="",$U1325=""),"",$U1325-$T1325)</f>
      </c>
      <c r="W1325" t="str">
        <f>IF(TRIM(INDEX(connections!$A:$A,ROW()))="","",TRIM(INDEX(connections!$A:$A,ROW())))</f>
      </c>
      <c r="X1325" t="str">
        <f>IF($W1325="","",TRIM(INDEX(connections!$B:$B,ROW())))</f>
      </c>
      <c r="Y1325">
        <f>IF($W1325="","",IFERROR(MATCH($W1325,$A$2:$A$2000,0),""))</f>
      </c>
      <c r="Z1325">
        <f>IF($X1325="","",IFERROR(MATCH($X1325,$A$2:$A$2000,0),""))</f>
      </c>
      <c r="AA1325" t="str">
        <f>IF($Y1325="","",INDEX($P$2:$P$2000,$Y1325))</f>
      </c>
      <c r="AB1325" t="str">
        <f>IF($Z1325="","",INDEX($P$2:$P$2000,$Z1325))</f>
      </c>
      <c r="AC1325">
        <f>IF(AND($AA1325="Yes",$AB1325="Yes"),1,"")</f>
      </c>
      <c r="AD1325">
        <f>IF(OR($Y1325="",$Z1325=""),"",IF(INDEX($C$2:$C$2000,$Y1325)=INDEX($C$2:$C$2000,$Z1325),0,1))</f>
      </c>
      <c r="AE1325">
        <f>IF($AC1325&lt;&gt;1,"",IF(AND(INDEX($AG$2:$AG$2000,$Y1325)=1,INDEX($AG$2:$AG$2000,$Z1325)=1),1,""))</f>
      </c>
      <c r="AG1325">
        <f>IF($A1325="","",COUNTIFS($W$2:$W$2500,$A1325,$AB$2:$AB$2500,"Yes")+COUNTIFS($X$2:$X$2500,$A1325,$AA$2:$AA$2500,"Yes"))</f>
      </c>
      <c r="AH1325" t="str">
        <f>IF(OR($P1325&lt;&gt;"Yes",N($AG1325)=0),"",IF(AND($AG1325=1,COUNTIFS($W$2:$W$2500,$A1325,$AE$2:$AE$2500,1)+COUNTIFS($X$2:$X$2500,$A1325,$AE$2:$AE$2500,1)&gt;0),"","Yes"))</f>
      </c>
      <c r="AI1325">
        <f>IF($AH1325="Yes",$AG1325,"")</f>
      </c>
      <c r="AJ1325">
        <f>IF($AI1325="","",$AI1325+ROW()/1000000)</f>
      </c>
      <c r="AK1325">
        <f>IF(OR($A1325="",$P1325="Yes",N($AG1325)=0),"",$AG1325+ROW()/1000000)</f>
      </c>
      <c r="AL1325" t="str">
        <f>IF($A1325="","",INDEX(games!$J:$J,ROW())&amp;"")</f>
      </c>
      <c r="AM1325">
        <f>IF($A1325="","",SUMPRODUCT($AO1325:$BD1325,'Map Analysis'!$AP$2^{0,1,2,3,4,5,6,7,8,9,10,11,12,13,14,15}))</f>
      </c>
      <c r="AN1325">
        <f>IF($A1325="","",$AM1325+ROW()/10000000)</f>
      </c>
      <c r="AO1325">
        <f>IF($A1325="","",COUNTIF($W$2:$W$2500,$A1325))</f>
      </c>
      <c r="AP1325">
        <f>IF($A1325="","",SUMIFS($BF$2:$BF$2500,$W$2:$W$2500,$A1325))</f>
      </c>
      <c r="AQ1325">
        <f>IF($A1325="","",SUMIFS($BG$2:$BG$2500,$W$2:$W$2500,$A1325))</f>
      </c>
      <c r="AR1325">
        <f>IF($A1325="","",SUMIFS($BH$2:$BH$2500,$W$2:$W$2500,$A1325))</f>
      </c>
      <c r="AS1325">
        <f>IF($A1325="","",SUMIFS($BI$2:$BI$2500,$W$2:$W$2500,$A1325))</f>
      </c>
      <c r="AT1325">
        <f>IF($A1325="","",SUMIFS($BJ$2:$BJ$2500,$W$2:$W$2500,$A1325))</f>
      </c>
      <c r="AU1325">
        <f>IF($A1325="","",SUMIFS($BK$2:$BK$2500,$W$2:$W$2500,$A1325))</f>
      </c>
      <c r="AV1325">
        <f>IF($A1325="","",SUMIFS($BL$2:$BL$2500,$W$2:$W$2500,$A1325))</f>
      </c>
      <c r="AW1325">
        <f>IF($A1325="","",SUMIFS($BM$2:$BM$2500,$W$2:$W$2500,$A1325))</f>
      </c>
      <c r="AX1325">
        <f>IF($A1325="","",SUMIFS($BN$2:$BN$2500,$W$2:$W$2500,$A1325))</f>
      </c>
      <c r="AY1325">
        <f>IF($A1325="","",SUMIFS($BO$2:$BO$2500,$W$2:$W$2500,$A1325))</f>
      </c>
      <c r="AZ1325">
        <f>IF($A1325="","",SUMIFS($BP$2:$BP$2500,$W$2:$W$2500,$A1325))</f>
      </c>
      <c r="BA1325">
        <f>IF($A1325="","",SUMIFS($BQ$2:$BQ$2500,$W$2:$W$2500,$A1325))</f>
      </c>
      <c r="BB1325">
        <f>IF($A1325="","",SUMIFS($BR$2:$BR$2500,$W$2:$W$2500,$A1325))</f>
      </c>
      <c r="BC1325">
        <f>IF($A1325="","",SUMIFS($BS$2:$BS$2500,$W$2:$W$2500,$A1325))</f>
      </c>
      <c r="BD1325">
        <f>IF($A1325="","",SUMIFS($BT$2:$BT$2500,$W$2:$W$2500,$A1325))</f>
      </c>
      <c r="BF1325">
        <f>IF($Z1325="","",INDEX($AO$2:$AO$2000,$Z1325))</f>
      </c>
      <c r="BG1325">
        <f>IF($Z1325="","",INDEX($AP$2:$AP$2000,$Z1325))</f>
      </c>
      <c r="BH1325">
        <f>IF($Z1325="","",INDEX($AQ$2:$AQ$2000,$Z1325))</f>
      </c>
      <c r="BI1325">
        <f>IF($Z1325="","",INDEX($AR$2:$AR$2000,$Z1325))</f>
      </c>
      <c r="BJ1325">
        <f>IF($Z1325="","",INDEX($AS$2:$AS$2000,$Z1325))</f>
      </c>
      <c r="BK1325">
        <f>IF($Z1325="","",INDEX($AT$2:$AT$2000,$Z1325))</f>
      </c>
      <c r="BL1325">
        <f>IF($Z1325="","",INDEX($AU$2:$AU$2000,$Z1325))</f>
      </c>
      <c r="BM1325">
        <f>IF($Z1325="","",INDEX($AV$2:$AV$2000,$Z1325))</f>
      </c>
      <c r="BN1325">
        <f>IF($Z1325="","",INDEX($AW$2:$AW$2000,$Z1325))</f>
      </c>
      <c r="BO1325">
        <f>IF($Z1325="","",INDEX($AX$2:$AX$2000,$Z1325))</f>
      </c>
      <c r="BP1325">
        <f>IF($Z1325="","",INDEX($AY$2:$AY$2000,$Z1325))</f>
      </c>
      <c r="BQ1325">
        <f>IF($Z1325="","",INDEX($AZ$2:$AZ$2000,$Z1325))</f>
      </c>
      <c r="BR1325">
        <f>IF($Z1325="","",INDEX($BA$2:$BA$2000,$Z1325))</f>
      </c>
      <c r="BS1325">
        <f>IF($Z1325="","",INDEX($BB$2:$BB$2000,$Z1325))</f>
      </c>
      <c r="BT1325">
        <f>IF($Z1325="","",INDEX($BC$2:$BC$2000,$Z1325))</f>
      </c>
      <c r="BV1325">
        <f>IF(OR($A1325="",$P1325&lt;&gt;"Yes",$AH1325="Yes"),"",1+N($AG1325))</f>
      </c>
      <c r="BW1325">
        <f>IF($A1325="","",COUNTIFS($W$2:$W$2500,$A1325,$BZ$2:$BZ$2500,"Yes")+COUNTIFS($X$2:$X$2500,$A1325,$BY$2:$BY$2500,"Yes"))</f>
      </c>
      <c r="BX1325">
        <f>IF(OR($A1325="",$P1325="Yes"),"",IF(N($BW1325)=0,0,1+SUMIFS($CB$2:$CB$2500,$W$2:$W$2500,$A1325)+SUMIFS($CA$2:$CA$2500,$X$2:$X$2500,$A1325)))</f>
      </c>
      <c r="BY1325" t="str">
        <f>IF($Y1325="","",INDEX($AH$2:$AH$2000,$Y1325)&amp;"")</f>
      </c>
      <c r="BZ1325" t="str">
        <f>IF($Z1325="","",INDEX($AH$2:$AH$2000,$Z1325)&amp;"")</f>
      </c>
      <c r="CA1325">
        <f>IF($Y1325="","",INDEX($BV$2:$BV$2000,$Y1325))</f>
      </c>
      <c r="CB1325">
        <f>IF($Z1325="","",INDEX($BV$2:$BV$2000,$Z1325))</f>
      </c>
    </row>
    <row r="1326">
      <c r="A1326" t="str">
        <f>IF(TRIM(INDEX(games!$A:$A,ROW()))="","",TRIM(INDEX(games!$A:$A,ROW())))</f>
      </c>
      <c r="B1326">
        <f>IF(OR($A1326="",INDEX(games!$B:$B,ROW())=""),"",INDEX(games!$B:$B,ROW()))</f>
      </c>
      <c r="C1326" t="str">
        <f>IF(OR($A1326="",INDEX(games!$C:$C,ROW())=""),"",INDEX(games!$C:$C,ROW()))</f>
      </c>
      <c r="D1326">
        <f>IF($A1326="","",COUNTIF($W$2:$W$2500,$A1326)+COUNTIF($X$2:$X$2500,$A1326))</f>
      </c>
      <c r="E1326">
        <f>IF($A1326="","",IFERROR(MATCH($C1326,$R$2:$R$5,0),0))</f>
      </c>
      <c r="F1326">
        <f>IF($A1326="","",MOD(ROW(),34))</f>
      </c>
      <c r="G1326">
        <f>IF($A1326="",NA(),IF($C1326="Action",$B1326,NA()))</f>
      </c>
      <c r="H1326">
        <f>IF($A1326="",NA(),IF($C1326="Action",1+$F1326*0.023,NA()))</f>
      </c>
      <c r="I1326">
        <f>IF($A1326="",NA(),IF($C1326="Strategy",$B1326,NA()))</f>
      </c>
      <c r="J1326">
        <f>IF($A1326="",NA(),IF($C1326="Strategy",2+$F1326*0.023,NA()))</f>
      </c>
      <c r="K1326">
        <f>IF($A1326="",NA(),IF($C1326="Deckbuilder",$B1326,NA()))</f>
      </c>
      <c r="L1326">
        <f>IF($A1326="",NA(),IF($C1326="Deckbuilder",3+$F1326*0.023,NA()))</f>
      </c>
      <c r="M1326">
        <f>IF($A1326="",NA(),IF($C1326="Traditional",$B1326,NA()))</f>
      </c>
      <c r="N1326">
        <f>IF($A1326="",NA(),IF($C1326="Traditional",4+$F1326*0.023,NA()))</f>
      </c>
      <c r="O1326">
        <f>IF($A1326="","",$D1326+ROW()/1000000)</f>
      </c>
      <c r="P1326" t="str">
        <f>IF(OR($A1326="",INDEX(games!$H:$H,ROW())=""),"",INDEX(games!$H:$H,ROW()))</f>
      </c>
      <c r="Q1326">
        <f>IF(OR($A1326="",$P1326&lt;&gt;"Yes"),"",$D1326+ROW()/1000000)</f>
      </c>
      <c r="T1326">
        <f>IF($Y1326="","",INDEX($B$2:$B$2000,$Y1326))</f>
      </c>
      <c r="U1326">
        <f>IF($Z1326="","",INDEX($B$2:$B$2000,$Z1326))</f>
      </c>
      <c r="V1326">
        <f>IF(OR($T1326="",$U1326=""),"",$U1326-$T1326)</f>
      </c>
      <c r="W1326" t="str">
        <f>IF(TRIM(INDEX(connections!$A:$A,ROW()))="","",TRIM(INDEX(connections!$A:$A,ROW())))</f>
      </c>
      <c r="X1326" t="str">
        <f>IF($W1326="","",TRIM(INDEX(connections!$B:$B,ROW())))</f>
      </c>
      <c r="Y1326">
        <f>IF($W1326="","",IFERROR(MATCH($W1326,$A$2:$A$2000,0),""))</f>
      </c>
      <c r="Z1326">
        <f>IF($X1326="","",IFERROR(MATCH($X1326,$A$2:$A$2000,0),""))</f>
      </c>
      <c r="AA1326" t="str">
        <f>IF($Y1326="","",INDEX($P$2:$P$2000,$Y1326))</f>
      </c>
      <c r="AB1326" t="str">
        <f>IF($Z1326="","",INDEX($P$2:$P$2000,$Z1326))</f>
      </c>
      <c r="AC1326">
        <f>IF(AND($AA1326="Yes",$AB1326="Yes"),1,"")</f>
      </c>
      <c r="AD1326">
        <f>IF(OR($Y1326="",$Z1326=""),"",IF(INDEX($C$2:$C$2000,$Y1326)=INDEX($C$2:$C$2000,$Z1326),0,1))</f>
      </c>
      <c r="AE1326">
        <f>IF($AC1326&lt;&gt;1,"",IF(AND(INDEX($AG$2:$AG$2000,$Y1326)=1,INDEX($AG$2:$AG$2000,$Z1326)=1),1,""))</f>
      </c>
      <c r="AG1326">
        <f>IF($A1326="","",COUNTIFS($W$2:$W$2500,$A1326,$AB$2:$AB$2500,"Yes")+COUNTIFS($X$2:$X$2500,$A1326,$AA$2:$AA$2500,"Yes"))</f>
      </c>
      <c r="AH1326" t="str">
        <f>IF(OR($P1326&lt;&gt;"Yes",N($AG1326)=0),"",IF(AND($AG1326=1,COUNTIFS($W$2:$W$2500,$A1326,$AE$2:$AE$2500,1)+COUNTIFS($X$2:$X$2500,$A1326,$AE$2:$AE$2500,1)&gt;0),"","Yes"))</f>
      </c>
      <c r="AI1326">
        <f>IF($AH1326="Yes",$AG1326,"")</f>
      </c>
      <c r="AJ1326">
        <f>IF($AI1326="","",$AI1326+ROW()/1000000)</f>
      </c>
      <c r="AK1326">
        <f>IF(OR($A1326="",$P1326="Yes",N($AG1326)=0),"",$AG1326+ROW()/1000000)</f>
      </c>
      <c r="AL1326" t="str">
        <f>IF($A1326="","",INDEX(games!$J:$J,ROW())&amp;"")</f>
      </c>
      <c r="AM1326">
        <f>IF($A1326="","",SUMPRODUCT($AO1326:$BD1326,'Map Analysis'!$AP$2^{0,1,2,3,4,5,6,7,8,9,10,11,12,13,14,15}))</f>
      </c>
      <c r="AN1326">
        <f>IF($A1326="","",$AM1326+ROW()/10000000)</f>
      </c>
      <c r="AO1326">
        <f>IF($A1326="","",COUNTIF($W$2:$W$2500,$A1326))</f>
      </c>
      <c r="AP1326">
        <f>IF($A1326="","",SUMIFS($BF$2:$BF$2500,$W$2:$W$2500,$A1326))</f>
      </c>
      <c r="AQ1326">
        <f>IF($A1326="","",SUMIFS($BG$2:$BG$2500,$W$2:$W$2500,$A1326))</f>
      </c>
      <c r="AR1326">
        <f>IF($A1326="","",SUMIFS($BH$2:$BH$2500,$W$2:$W$2500,$A1326))</f>
      </c>
      <c r="AS1326">
        <f>IF($A1326="","",SUMIFS($BI$2:$BI$2500,$W$2:$W$2500,$A1326))</f>
      </c>
      <c r="AT1326">
        <f>IF($A1326="","",SUMIFS($BJ$2:$BJ$2500,$W$2:$W$2500,$A1326))</f>
      </c>
      <c r="AU1326">
        <f>IF($A1326="","",SUMIFS($BK$2:$BK$2500,$W$2:$W$2500,$A1326))</f>
      </c>
      <c r="AV1326">
        <f>IF($A1326="","",SUMIFS($BL$2:$BL$2500,$W$2:$W$2500,$A1326))</f>
      </c>
      <c r="AW1326">
        <f>IF($A1326="","",SUMIFS($BM$2:$BM$2500,$W$2:$W$2500,$A1326))</f>
      </c>
      <c r="AX1326">
        <f>IF($A1326="","",SUMIFS($BN$2:$BN$2500,$W$2:$W$2500,$A1326))</f>
      </c>
      <c r="AY1326">
        <f>IF($A1326="","",SUMIFS($BO$2:$BO$2500,$W$2:$W$2500,$A1326))</f>
      </c>
      <c r="AZ1326">
        <f>IF($A1326="","",SUMIFS($BP$2:$BP$2500,$W$2:$W$2500,$A1326))</f>
      </c>
      <c r="BA1326">
        <f>IF($A1326="","",SUMIFS($BQ$2:$BQ$2500,$W$2:$W$2500,$A1326))</f>
      </c>
      <c r="BB1326">
        <f>IF($A1326="","",SUMIFS($BR$2:$BR$2500,$W$2:$W$2500,$A1326))</f>
      </c>
      <c r="BC1326">
        <f>IF($A1326="","",SUMIFS($BS$2:$BS$2500,$W$2:$W$2500,$A1326))</f>
      </c>
      <c r="BD1326">
        <f>IF($A1326="","",SUMIFS($BT$2:$BT$2500,$W$2:$W$2500,$A1326))</f>
      </c>
      <c r="BF1326">
        <f>IF($Z1326="","",INDEX($AO$2:$AO$2000,$Z1326))</f>
      </c>
      <c r="BG1326">
        <f>IF($Z1326="","",INDEX($AP$2:$AP$2000,$Z1326))</f>
      </c>
      <c r="BH1326">
        <f>IF($Z1326="","",INDEX($AQ$2:$AQ$2000,$Z1326))</f>
      </c>
      <c r="BI1326">
        <f>IF($Z1326="","",INDEX($AR$2:$AR$2000,$Z1326))</f>
      </c>
      <c r="BJ1326">
        <f>IF($Z1326="","",INDEX($AS$2:$AS$2000,$Z1326))</f>
      </c>
      <c r="BK1326">
        <f>IF($Z1326="","",INDEX($AT$2:$AT$2000,$Z1326))</f>
      </c>
      <c r="BL1326">
        <f>IF($Z1326="","",INDEX($AU$2:$AU$2000,$Z1326))</f>
      </c>
      <c r="BM1326">
        <f>IF($Z1326="","",INDEX($AV$2:$AV$2000,$Z1326))</f>
      </c>
      <c r="BN1326">
        <f>IF($Z1326="","",INDEX($AW$2:$AW$2000,$Z1326))</f>
      </c>
      <c r="BO1326">
        <f>IF($Z1326="","",INDEX($AX$2:$AX$2000,$Z1326))</f>
      </c>
      <c r="BP1326">
        <f>IF($Z1326="","",INDEX($AY$2:$AY$2000,$Z1326))</f>
      </c>
      <c r="BQ1326">
        <f>IF($Z1326="","",INDEX($AZ$2:$AZ$2000,$Z1326))</f>
      </c>
      <c r="BR1326">
        <f>IF($Z1326="","",INDEX($BA$2:$BA$2000,$Z1326))</f>
      </c>
      <c r="BS1326">
        <f>IF($Z1326="","",INDEX($BB$2:$BB$2000,$Z1326))</f>
      </c>
      <c r="BT1326">
        <f>IF($Z1326="","",INDEX($BC$2:$BC$2000,$Z1326))</f>
      </c>
      <c r="BV1326">
        <f>IF(OR($A1326="",$P1326&lt;&gt;"Yes",$AH1326="Yes"),"",1+N($AG1326))</f>
      </c>
      <c r="BW1326">
        <f>IF($A1326="","",COUNTIFS($W$2:$W$2500,$A1326,$BZ$2:$BZ$2500,"Yes")+COUNTIFS($X$2:$X$2500,$A1326,$BY$2:$BY$2500,"Yes"))</f>
      </c>
      <c r="BX1326">
        <f>IF(OR($A1326="",$P1326="Yes"),"",IF(N($BW1326)=0,0,1+SUMIFS($CB$2:$CB$2500,$W$2:$W$2500,$A1326)+SUMIFS($CA$2:$CA$2500,$X$2:$X$2500,$A1326)))</f>
      </c>
      <c r="BY1326" t="str">
        <f>IF($Y1326="","",INDEX($AH$2:$AH$2000,$Y1326)&amp;"")</f>
      </c>
      <c r="BZ1326" t="str">
        <f>IF($Z1326="","",INDEX($AH$2:$AH$2000,$Z1326)&amp;"")</f>
      </c>
      <c r="CA1326">
        <f>IF($Y1326="","",INDEX($BV$2:$BV$2000,$Y1326))</f>
      </c>
      <c r="CB1326">
        <f>IF($Z1326="","",INDEX($BV$2:$BV$2000,$Z1326))</f>
      </c>
    </row>
    <row r="1327">
      <c r="A1327" t="str">
        <f>IF(TRIM(INDEX(games!$A:$A,ROW()))="","",TRIM(INDEX(games!$A:$A,ROW())))</f>
      </c>
      <c r="B1327">
        <f>IF(OR($A1327="",INDEX(games!$B:$B,ROW())=""),"",INDEX(games!$B:$B,ROW()))</f>
      </c>
      <c r="C1327" t="str">
        <f>IF(OR($A1327="",INDEX(games!$C:$C,ROW())=""),"",INDEX(games!$C:$C,ROW()))</f>
      </c>
      <c r="D1327">
        <f>IF($A1327="","",COUNTIF($W$2:$W$2500,$A1327)+COUNTIF($X$2:$X$2500,$A1327))</f>
      </c>
      <c r="E1327">
        <f>IF($A1327="","",IFERROR(MATCH($C1327,$R$2:$R$5,0),0))</f>
      </c>
      <c r="F1327">
        <f>IF($A1327="","",MOD(ROW(),34))</f>
      </c>
      <c r="G1327">
        <f>IF($A1327="",NA(),IF($C1327="Action",$B1327,NA()))</f>
      </c>
      <c r="H1327">
        <f>IF($A1327="",NA(),IF($C1327="Action",1+$F1327*0.023,NA()))</f>
      </c>
      <c r="I1327">
        <f>IF($A1327="",NA(),IF($C1327="Strategy",$B1327,NA()))</f>
      </c>
      <c r="J1327">
        <f>IF($A1327="",NA(),IF($C1327="Strategy",2+$F1327*0.023,NA()))</f>
      </c>
      <c r="K1327">
        <f>IF($A1327="",NA(),IF($C1327="Deckbuilder",$B1327,NA()))</f>
      </c>
      <c r="L1327">
        <f>IF($A1327="",NA(),IF($C1327="Deckbuilder",3+$F1327*0.023,NA()))</f>
      </c>
      <c r="M1327">
        <f>IF($A1327="",NA(),IF($C1327="Traditional",$B1327,NA()))</f>
      </c>
      <c r="N1327">
        <f>IF($A1327="",NA(),IF($C1327="Traditional",4+$F1327*0.023,NA()))</f>
      </c>
      <c r="O1327">
        <f>IF($A1327="","",$D1327+ROW()/1000000)</f>
      </c>
      <c r="P1327" t="str">
        <f>IF(OR($A1327="",INDEX(games!$H:$H,ROW())=""),"",INDEX(games!$H:$H,ROW()))</f>
      </c>
      <c r="Q1327">
        <f>IF(OR($A1327="",$P1327&lt;&gt;"Yes"),"",$D1327+ROW()/1000000)</f>
      </c>
      <c r="T1327">
        <f>IF($Y1327="","",INDEX($B$2:$B$2000,$Y1327))</f>
      </c>
      <c r="U1327">
        <f>IF($Z1327="","",INDEX($B$2:$B$2000,$Z1327))</f>
      </c>
      <c r="V1327">
        <f>IF(OR($T1327="",$U1327=""),"",$U1327-$T1327)</f>
      </c>
      <c r="W1327" t="str">
        <f>IF(TRIM(INDEX(connections!$A:$A,ROW()))="","",TRIM(INDEX(connections!$A:$A,ROW())))</f>
      </c>
      <c r="X1327" t="str">
        <f>IF($W1327="","",TRIM(INDEX(connections!$B:$B,ROW())))</f>
      </c>
      <c r="Y1327">
        <f>IF($W1327="","",IFERROR(MATCH($W1327,$A$2:$A$2000,0),""))</f>
      </c>
      <c r="Z1327">
        <f>IF($X1327="","",IFERROR(MATCH($X1327,$A$2:$A$2000,0),""))</f>
      </c>
      <c r="AA1327" t="str">
        <f>IF($Y1327="","",INDEX($P$2:$P$2000,$Y1327))</f>
      </c>
      <c r="AB1327" t="str">
        <f>IF($Z1327="","",INDEX($P$2:$P$2000,$Z1327))</f>
      </c>
      <c r="AC1327">
        <f>IF(AND($AA1327="Yes",$AB1327="Yes"),1,"")</f>
      </c>
      <c r="AD1327">
        <f>IF(OR($Y1327="",$Z1327=""),"",IF(INDEX($C$2:$C$2000,$Y1327)=INDEX($C$2:$C$2000,$Z1327),0,1))</f>
      </c>
      <c r="AE1327">
        <f>IF($AC1327&lt;&gt;1,"",IF(AND(INDEX($AG$2:$AG$2000,$Y1327)=1,INDEX($AG$2:$AG$2000,$Z1327)=1),1,""))</f>
      </c>
      <c r="AG1327">
        <f>IF($A1327="","",COUNTIFS($W$2:$W$2500,$A1327,$AB$2:$AB$2500,"Yes")+COUNTIFS($X$2:$X$2500,$A1327,$AA$2:$AA$2500,"Yes"))</f>
      </c>
      <c r="AH1327" t="str">
        <f>IF(OR($P1327&lt;&gt;"Yes",N($AG1327)=0),"",IF(AND($AG1327=1,COUNTIFS($W$2:$W$2500,$A1327,$AE$2:$AE$2500,1)+COUNTIFS($X$2:$X$2500,$A1327,$AE$2:$AE$2500,1)&gt;0),"","Yes"))</f>
      </c>
      <c r="AI1327">
        <f>IF($AH1327="Yes",$AG1327,"")</f>
      </c>
      <c r="AJ1327">
        <f>IF($AI1327="","",$AI1327+ROW()/1000000)</f>
      </c>
      <c r="AK1327">
        <f>IF(OR($A1327="",$P1327="Yes",N($AG1327)=0),"",$AG1327+ROW()/1000000)</f>
      </c>
      <c r="AL1327" t="str">
        <f>IF($A1327="","",INDEX(games!$J:$J,ROW())&amp;"")</f>
      </c>
      <c r="AM1327">
        <f>IF($A1327="","",SUMPRODUCT($AO1327:$BD1327,'Map Analysis'!$AP$2^{0,1,2,3,4,5,6,7,8,9,10,11,12,13,14,15}))</f>
      </c>
      <c r="AN1327">
        <f>IF($A1327="","",$AM1327+ROW()/10000000)</f>
      </c>
      <c r="AO1327">
        <f>IF($A1327="","",COUNTIF($W$2:$W$2500,$A1327))</f>
      </c>
      <c r="AP1327">
        <f>IF($A1327="","",SUMIFS($BF$2:$BF$2500,$W$2:$W$2500,$A1327))</f>
      </c>
      <c r="AQ1327">
        <f>IF($A1327="","",SUMIFS($BG$2:$BG$2500,$W$2:$W$2500,$A1327))</f>
      </c>
      <c r="AR1327">
        <f>IF($A1327="","",SUMIFS($BH$2:$BH$2500,$W$2:$W$2500,$A1327))</f>
      </c>
      <c r="AS1327">
        <f>IF($A1327="","",SUMIFS($BI$2:$BI$2500,$W$2:$W$2500,$A1327))</f>
      </c>
      <c r="AT1327">
        <f>IF($A1327="","",SUMIFS($BJ$2:$BJ$2500,$W$2:$W$2500,$A1327))</f>
      </c>
      <c r="AU1327">
        <f>IF($A1327="","",SUMIFS($BK$2:$BK$2500,$W$2:$W$2500,$A1327))</f>
      </c>
      <c r="AV1327">
        <f>IF($A1327="","",SUMIFS($BL$2:$BL$2500,$W$2:$W$2500,$A1327))</f>
      </c>
      <c r="AW1327">
        <f>IF($A1327="","",SUMIFS($BM$2:$BM$2500,$W$2:$W$2500,$A1327))</f>
      </c>
      <c r="AX1327">
        <f>IF($A1327="","",SUMIFS($BN$2:$BN$2500,$W$2:$W$2500,$A1327))</f>
      </c>
      <c r="AY1327">
        <f>IF($A1327="","",SUMIFS($BO$2:$BO$2500,$W$2:$W$2500,$A1327))</f>
      </c>
      <c r="AZ1327">
        <f>IF($A1327="","",SUMIFS($BP$2:$BP$2500,$W$2:$W$2500,$A1327))</f>
      </c>
      <c r="BA1327">
        <f>IF($A1327="","",SUMIFS($BQ$2:$BQ$2500,$W$2:$W$2500,$A1327))</f>
      </c>
      <c r="BB1327">
        <f>IF($A1327="","",SUMIFS($BR$2:$BR$2500,$W$2:$W$2500,$A1327))</f>
      </c>
      <c r="BC1327">
        <f>IF($A1327="","",SUMIFS($BS$2:$BS$2500,$W$2:$W$2500,$A1327))</f>
      </c>
      <c r="BD1327">
        <f>IF($A1327="","",SUMIFS($BT$2:$BT$2500,$W$2:$W$2500,$A1327))</f>
      </c>
      <c r="BF1327">
        <f>IF($Z1327="","",INDEX($AO$2:$AO$2000,$Z1327))</f>
      </c>
      <c r="BG1327">
        <f>IF($Z1327="","",INDEX($AP$2:$AP$2000,$Z1327))</f>
      </c>
      <c r="BH1327">
        <f>IF($Z1327="","",INDEX($AQ$2:$AQ$2000,$Z1327))</f>
      </c>
      <c r="BI1327">
        <f>IF($Z1327="","",INDEX($AR$2:$AR$2000,$Z1327))</f>
      </c>
      <c r="BJ1327">
        <f>IF($Z1327="","",INDEX($AS$2:$AS$2000,$Z1327))</f>
      </c>
      <c r="BK1327">
        <f>IF($Z1327="","",INDEX($AT$2:$AT$2000,$Z1327))</f>
      </c>
      <c r="BL1327">
        <f>IF($Z1327="","",INDEX($AU$2:$AU$2000,$Z1327))</f>
      </c>
      <c r="BM1327">
        <f>IF($Z1327="","",INDEX($AV$2:$AV$2000,$Z1327))</f>
      </c>
      <c r="BN1327">
        <f>IF($Z1327="","",INDEX($AW$2:$AW$2000,$Z1327))</f>
      </c>
      <c r="BO1327">
        <f>IF($Z1327="","",INDEX($AX$2:$AX$2000,$Z1327))</f>
      </c>
      <c r="BP1327">
        <f>IF($Z1327="","",INDEX($AY$2:$AY$2000,$Z1327))</f>
      </c>
      <c r="BQ1327">
        <f>IF($Z1327="","",INDEX($AZ$2:$AZ$2000,$Z1327))</f>
      </c>
      <c r="BR1327">
        <f>IF($Z1327="","",INDEX($BA$2:$BA$2000,$Z1327))</f>
      </c>
      <c r="BS1327">
        <f>IF($Z1327="","",INDEX($BB$2:$BB$2000,$Z1327))</f>
      </c>
      <c r="BT1327">
        <f>IF($Z1327="","",INDEX($BC$2:$BC$2000,$Z1327))</f>
      </c>
      <c r="BV1327">
        <f>IF(OR($A1327="",$P1327&lt;&gt;"Yes",$AH1327="Yes"),"",1+N($AG1327))</f>
      </c>
      <c r="BW1327">
        <f>IF($A1327="","",COUNTIFS($W$2:$W$2500,$A1327,$BZ$2:$BZ$2500,"Yes")+COUNTIFS($X$2:$X$2500,$A1327,$BY$2:$BY$2500,"Yes"))</f>
      </c>
      <c r="BX1327">
        <f>IF(OR($A1327="",$P1327="Yes"),"",IF(N($BW1327)=0,0,1+SUMIFS($CB$2:$CB$2500,$W$2:$W$2500,$A1327)+SUMIFS($CA$2:$CA$2500,$X$2:$X$2500,$A1327)))</f>
      </c>
      <c r="BY1327" t="str">
        <f>IF($Y1327="","",INDEX($AH$2:$AH$2000,$Y1327)&amp;"")</f>
      </c>
      <c r="BZ1327" t="str">
        <f>IF($Z1327="","",INDEX($AH$2:$AH$2000,$Z1327)&amp;"")</f>
      </c>
      <c r="CA1327">
        <f>IF($Y1327="","",INDEX($BV$2:$BV$2000,$Y1327))</f>
      </c>
      <c r="CB1327">
        <f>IF($Z1327="","",INDEX($BV$2:$BV$2000,$Z1327))</f>
      </c>
    </row>
    <row r="1328">
      <c r="A1328" t="str">
        <f>IF(TRIM(INDEX(games!$A:$A,ROW()))="","",TRIM(INDEX(games!$A:$A,ROW())))</f>
      </c>
      <c r="B1328">
        <f>IF(OR($A1328="",INDEX(games!$B:$B,ROW())=""),"",INDEX(games!$B:$B,ROW()))</f>
      </c>
      <c r="C1328" t="str">
        <f>IF(OR($A1328="",INDEX(games!$C:$C,ROW())=""),"",INDEX(games!$C:$C,ROW()))</f>
      </c>
      <c r="D1328">
        <f>IF($A1328="","",COUNTIF($W$2:$W$2500,$A1328)+COUNTIF($X$2:$X$2500,$A1328))</f>
      </c>
      <c r="E1328">
        <f>IF($A1328="","",IFERROR(MATCH($C1328,$R$2:$R$5,0),0))</f>
      </c>
      <c r="F1328">
        <f>IF($A1328="","",MOD(ROW(),34))</f>
      </c>
      <c r="G1328">
        <f>IF($A1328="",NA(),IF($C1328="Action",$B1328,NA()))</f>
      </c>
      <c r="H1328">
        <f>IF($A1328="",NA(),IF($C1328="Action",1+$F1328*0.023,NA()))</f>
      </c>
      <c r="I1328">
        <f>IF($A1328="",NA(),IF($C1328="Strategy",$B1328,NA()))</f>
      </c>
      <c r="J1328">
        <f>IF($A1328="",NA(),IF($C1328="Strategy",2+$F1328*0.023,NA()))</f>
      </c>
      <c r="K1328">
        <f>IF($A1328="",NA(),IF($C1328="Deckbuilder",$B1328,NA()))</f>
      </c>
      <c r="L1328">
        <f>IF($A1328="",NA(),IF($C1328="Deckbuilder",3+$F1328*0.023,NA()))</f>
      </c>
      <c r="M1328">
        <f>IF($A1328="",NA(),IF($C1328="Traditional",$B1328,NA()))</f>
      </c>
      <c r="N1328">
        <f>IF($A1328="",NA(),IF($C1328="Traditional",4+$F1328*0.023,NA()))</f>
      </c>
      <c r="O1328">
        <f>IF($A1328="","",$D1328+ROW()/1000000)</f>
      </c>
      <c r="P1328" t="str">
        <f>IF(OR($A1328="",INDEX(games!$H:$H,ROW())=""),"",INDEX(games!$H:$H,ROW()))</f>
      </c>
      <c r="Q1328">
        <f>IF(OR($A1328="",$P1328&lt;&gt;"Yes"),"",$D1328+ROW()/1000000)</f>
      </c>
      <c r="T1328">
        <f>IF($Y1328="","",INDEX($B$2:$B$2000,$Y1328))</f>
      </c>
      <c r="U1328">
        <f>IF($Z1328="","",INDEX($B$2:$B$2000,$Z1328))</f>
      </c>
      <c r="V1328">
        <f>IF(OR($T1328="",$U1328=""),"",$U1328-$T1328)</f>
      </c>
      <c r="W1328" t="str">
        <f>IF(TRIM(INDEX(connections!$A:$A,ROW()))="","",TRIM(INDEX(connections!$A:$A,ROW())))</f>
      </c>
      <c r="X1328" t="str">
        <f>IF($W1328="","",TRIM(INDEX(connections!$B:$B,ROW())))</f>
      </c>
      <c r="Y1328">
        <f>IF($W1328="","",IFERROR(MATCH($W1328,$A$2:$A$2000,0),""))</f>
      </c>
      <c r="Z1328">
        <f>IF($X1328="","",IFERROR(MATCH($X1328,$A$2:$A$2000,0),""))</f>
      </c>
      <c r="AA1328" t="str">
        <f>IF($Y1328="","",INDEX($P$2:$P$2000,$Y1328))</f>
      </c>
      <c r="AB1328" t="str">
        <f>IF($Z1328="","",INDEX($P$2:$P$2000,$Z1328))</f>
      </c>
      <c r="AC1328">
        <f>IF(AND($AA1328="Yes",$AB1328="Yes"),1,"")</f>
      </c>
      <c r="AD1328">
        <f>IF(OR($Y1328="",$Z1328=""),"",IF(INDEX($C$2:$C$2000,$Y1328)=INDEX($C$2:$C$2000,$Z1328),0,1))</f>
      </c>
      <c r="AE1328">
        <f>IF($AC1328&lt;&gt;1,"",IF(AND(INDEX($AG$2:$AG$2000,$Y1328)=1,INDEX($AG$2:$AG$2000,$Z1328)=1),1,""))</f>
      </c>
      <c r="AG1328">
        <f>IF($A1328="","",COUNTIFS($W$2:$W$2500,$A1328,$AB$2:$AB$2500,"Yes")+COUNTIFS($X$2:$X$2500,$A1328,$AA$2:$AA$2500,"Yes"))</f>
      </c>
      <c r="AH1328" t="str">
        <f>IF(OR($P1328&lt;&gt;"Yes",N($AG1328)=0),"",IF(AND($AG1328=1,COUNTIFS($W$2:$W$2500,$A1328,$AE$2:$AE$2500,1)+COUNTIFS($X$2:$X$2500,$A1328,$AE$2:$AE$2500,1)&gt;0),"","Yes"))</f>
      </c>
      <c r="AI1328">
        <f>IF($AH1328="Yes",$AG1328,"")</f>
      </c>
      <c r="AJ1328">
        <f>IF($AI1328="","",$AI1328+ROW()/1000000)</f>
      </c>
      <c r="AK1328">
        <f>IF(OR($A1328="",$P1328="Yes",N($AG1328)=0),"",$AG1328+ROW()/1000000)</f>
      </c>
      <c r="AL1328" t="str">
        <f>IF($A1328="","",INDEX(games!$J:$J,ROW())&amp;"")</f>
      </c>
      <c r="AM1328">
        <f>IF($A1328="","",SUMPRODUCT($AO1328:$BD1328,'Map Analysis'!$AP$2^{0,1,2,3,4,5,6,7,8,9,10,11,12,13,14,15}))</f>
      </c>
      <c r="AN1328">
        <f>IF($A1328="","",$AM1328+ROW()/10000000)</f>
      </c>
      <c r="AO1328">
        <f>IF($A1328="","",COUNTIF($W$2:$W$2500,$A1328))</f>
      </c>
      <c r="AP1328">
        <f>IF($A1328="","",SUMIFS($BF$2:$BF$2500,$W$2:$W$2500,$A1328))</f>
      </c>
      <c r="AQ1328">
        <f>IF($A1328="","",SUMIFS($BG$2:$BG$2500,$W$2:$W$2500,$A1328))</f>
      </c>
      <c r="AR1328">
        <f>IF($A1328="","",SUMIFS($BH$2:$BH$2500,$W$2:$W$2500,$A1328))</f>
      </c>
      <c r="AS1328">
        <f>IF($A1328="","",SUMIFS($BI$2:$BI$2500,$W$2:$W$2500,$A1328))</f>
      </c>
      <c r="AT1328">
        <f>IF($A1328="","",SUMIFS($BJ$2:$BJ$2500,$W$2:$W$2500,$A1328))</f>
      </c>
      <c r="AU1328">
        <f>IF($A1328="","",SUMIFS($BK$2:$BK$2500,$W$2:$W$2500,$A1328))</f>
      </c>
      <c r="AV1328">
        <f>IF($A1328="","",SUMIFS($BL$2:$BL$2500,$W$2:$W$2500,$A1328))</f>
      </c>
      <c r="AW1328">
        <f>IF($A1328="","",SUMIFS($BM$2:$BM$2500,$W$2:$W$2500,$A1328))</f>
      </c>
      <c r="AX1328">
        <f>IF($A1328="","",SUMIFS($BN$2:$BN$2500,$W$2:$W$2500,$A1328))</f>
      </c>
      <c r="AY1328">
        <f>IF($A1328="","",SUMIFS($BO$2:$BO$2500,$W$2:$W$2500,$A1328))</f>
      </c>
      <c r="AZ1328">
        <f>IF($A1328="","",SUMIFS($BP$2:$BP$2500,$W$2:$W$2500,$A1328))</f>
      </c>
      <c r="BA1328">
        <f>IF($A1328="","",SUMIFS($BQ$2:$BQ$2500,$W$2:$W$2500,$A1328))</f>
      </c>
      <c r="BB1328">
        <f>IF($A1328="","",SUMIFS($BR$2:$BR$2500,$W$2:$W$2500,$A1328))</f>
      </c>
      <c r="BC1328">
        <f>IF($A1328="","",SUMIFS($BS$2:$BS$2500,$W$2:$W$2500,$A1328))</f>
      </c>
      <c r="BD1328">
        <f>IF($A1328="","",SUMIFS($BT$2:$BT$2500,$W$2:$W$2500,$A1328))</f>
      </c>
      <c r="BF1328">
        <f>IF($Z1328="","",INDEX($AO$2:$AO$2000,$Z1328))</f>
      </c>
      <c r="BG1328">
        <f>IF($Z1328="","",INDEX($AP$2:$AP$2000,$Z1328))</f>
      </c>
      <c r="BH1328">
        <f>IF($Z1328="","",INDEX($AQ$2:$AQ$2000,$Z1328))</f>
      </c>
      <c r="BI1328">
        <f>IF($Z1328="","",INDEX($AR$2:$AR$2000,$Z1328))</f>
      </c>
      <c r="BJ1328">
        <f>IF($Z1328="","",INDEX($AS$2:$AS$2000,$Z1328))</f>
      </c>
      <c r="BK1328">
        <f>IF($Z1328="","",INDEX($AT$2:$AT$2000,$Z1328))</f>
      </c>
      <c r="BL1328">
        <f>IF($Z1328="","",INDEX($AU$2:$AU$2000,$Z1328))</f>
      </c>
      <c r="BM1328">
        <f>IF($Z1328="","",INDEX($AV$2:$AV$2000,$Z1328))</f>
      </c>
      <c r="BN1328">
        <f>IF($Z1328="","",INDEX($AW$2:$AW$2000,$Z1328))</f>
      </c>
      <c r="BO1328">
        <f>IF($Z1328="","",INDEX($AX$2:$AX$2000,$Z1328))</f>
      </c>
      <c r="BP1328">
        <f>IF($Z1328="","",INDEX($AY$2:$AY$2000,$Z1328))</f>
      </c>
      <c r="BQ1328">
        <f>IF($Z1328="","",INDEX($AZ$2:$AZ$2000,$Z1328))</f>
      </c>
      <c r="BR1328">
        <f>IF($Z1328="","",INDEX($BA$2:$BA$2000,$Z1328))</f>
      </c>
      <c r="BS1328">
        <f>IF($Z1328="","",INDEX($BB$2:$BB$2000,$Z1328))</f>
      </c>
      <c r="BT1328">
        <f>IF($Z1328="","",INDEX($BC$2:$BC$2000,$Z1328))</f>
      </c>
      <c r="BV1328">
        <f>IF(OR($A1328="",$P1328&lt;&gt;"Yes",$AH1328="Yes"),"",1+N($AG1328))</f>
      </c>
      <c r="BW1328">
        <f>IF($A1328="","",COUNTIFS($W$2:$W$2500,$A1328,$BZ$2:$BZ$2500,"Yes")+COUNTIFS($X$2:$X$2500,$A1328,$BY$2:$BY$2500,"Yes"))</f>
      </c>
      <c r="BX1328">
        <f>IF(OR($A1328="",$P1328="Yes"),"",IF(N($BW1328)=0,0,1+SUMIFS($CB$2:$CB$2500,$W$2:$W$2500,$A1328)+SUMIFS($CA$2:$CA$2500,$X$2:$X$2500,$A1328)))</f>
      </c>
      <c r="BY1328" t="str">
        <f>IF($Y1328="","",INDEX($AH$2:$AH$2000,$Y1328)&amp;"")</f>
      </c>
      <c r="BZ1328" t="str">
        <f>IF($Z1328="","",INDEX($AH$2:$AH$2000,$Z1328)&amp;"")</f>
      </c>
      <c r="CA1328">
        <f>IF($Y1328="","",INDEX($BV$2:$BV$2000,$Y1328))</f>
      </c>
      <c r="CB1328">
        <f>IF($Z1328="","",INDEX($BV$2:$BV$2000,$Z1328))</f>
      </c>
    </row>
    <row r="1329">
      <c r="A1329" t="str">
        <f>IF(TRIM(INDEX(games!$A:$A,ROW()))="","",TRIM(INDEX(games!$A:$A,ROW())))</f>
      </c>
      <c r="B1329">
        <f>IF(OR($A1329="",INDEX(games!$B:$B,ROW())=""),"",INDEX(games!$B:$B,ROW()))</f>
      </c>
      <c r="C1329" t="str">
        <f>IF(OR($A1329="",INDEX(games!$C:$C,ROW())=""),"",INDEX(games!$C:$C,ROW()))</f>
      </c>
      <c r="D1329">
        <f>IF($A1329="","",COUNTIF($W$2:$W$2500,$A1329)+COUNTIF($X$2:$X$2500,$A1329))</f>
      </c>
      <c r="E1329">
        <f>IF($A1329="","",IFERROR(MATCH($C1329,$R$2:$R$5,0),0))</f>
      </c>
      <c r="F1329">
        <f>IF($A1329="","",MOD(ROW(),34))</f>
      </c>
      <c r="G1329">
        <f>IF($A1329="",NA(),IF($C1329="Action",$B1329,NA()))</f>
      </c>
      <c r="H1329">
        <f>IF($A1329="",NA(),IF($C1329="Action",1+$F1329*0.023,NA()))</f>
      </c>
      <c r="I1329">
        <f>IF($A1329="",NA(),IF($C1329="Strategy",$B1329,NA()))</f>
      </c>
      <c r="J1329">
        <f>IF($A1329="",NA(),IF($C1329="Strategy",2+$F1329*0.023,NA()))</f>
      </c>
      <c r="K1329">
        <f>IF($A1329="",NA(),IF($C1329="Deckbuilder",$B1329,NA()))</f>
      </c>
      <c r="L1329">
        <f>IF($A1329="",NA(),IF($C1329="Deckbuilder",3+$F1329*0.023,NA()))</f>
      </c>
      <c r="M1329">
        <f>IF($A1329="",NA(),IF($C1329="Traditional",$B1329,NA()))</f>
      </c>
      <c r="N1329">
        <f>IF($A1329="",NA(),IF($C1329="Traditional",4+$F1329*0.023,NA()))</f>
      </c>
      <c r="O1329">
        <f>IF($A1329="","",$D1329+ROW()/1000000)</f>
      </c>
      <c r="P1329" t="str">
        <f>IF(OR($A1329="",INDEX(games!$H:$H,ROW())=""),"",INDEX(games!$H:$H,ROW()))</f>
      </c>
      <c r="Q1329">
        <f>IF(OR($A1329="",$P1329&lt;&gt;"Yes"),"",$D1329+ROW()/1000000)</f>
      </c>
      <c r="T1329">
        <f>IF($Y1329="","",INDEX($B$2:$B$2000,$Y1329))</f>
      </c>
      <c r="U1329">
        <f>IF($Z1329="","",INDEX($B$2:$B$2000,$Z1329))</f>
      </c>
      <c r="V1329">
        <f>IF(OR($T1329="",$U1329=""),"",$U1329-$T1329)</f>
      </c>
      <c r="W1329" t="str">
        <f>IF(TRIM(INDEX(connections!$A:$A,ROW()))="","",TRIM(INDEX(connections!$A:$A,ROW())))</f>
      </c>
      <c r="X1329" t="str">
        <f>IF($W1329="","",TRIM(INDEX(connections!$B:$B,ROW())))</f>
      </c>
      <c r="Y1329">
        <f>IF($W1329="","",IFERROR(MATCH($W1329,$A$2:$A$2000,0),""))</f>
      </c>
      <c r="Z1329">
        <f>IF($X1329="","",IFERROR(MATCH($X1329,$A$2:$A$2000,0),""))</f>
      </c>
      <c r="AA1329" t="str">
        <f>IF($Y1329="","",INDEX($P$2:$P$2000,$Y1329))</f>
      </c>
      <c r="AB1329" t="str">
        <f>IF($Z1329="","",INDEX($P$2:$P$2000,$Z1329))</f>
      </c>
      <c r="AC1329">
        <f>IF(AND($AA1329="Yes",$AB1329="Yes"),1,"")</f>
      </c>
      <c r="AD1329">
        <f>IF(OR($Y1329="",$Z1329=""),"",IF(INDEX($C$2:$C$2000,$Y1329)=INDEX($C$2:$C$2000,$Z1329),0,1))</f>
      </c>
      <c r="AE1329">
        <f>IF($AC1329&lt;&gt;1,"",IF(AND(INDEX($AG$2:$AG$2000,$Y1329)=1,INDEX($AG$2:$AG$2000,$Z1329)=1),1,""))</f>
      </c>
      <c r="AG1329">
        <f>IF($A1329="","",COUNTIFS($W$2:$W$2500,$A1329,$AB$2:$AB$2500,"Yes")+COUNTIFS($X$2:$X$2500,$A1329,$AA$2:$AA$2500,"Yes"))</f>
      </c>
      <c r="AH1329" t="str">
        <f>IF(OR($P1329&lt;&gt;"Yes",N($AG1329)=0),"",IF(AND($AG1329=1,COUNTIFS($W$2:$W$2500,$A1329,$AE$2:$AE$2500,1)+COUNTIFS($X$2:$X$2500,$A1329,$AE$2:$AE$2500,1)&gt;0),"","Yes"))</f>
      </c>
      <c r="AI1329">
        <f>IF($AH1329="Yes",$AG1329,"")</f>
      </c>
      <c r="AJ1329">
        <f>IF($AI1329="","",$AI1329+ROW()/1000000)</f>
      </c>
      <c r="AK1329">
        <f>IF(OR($A1329="",$P1329="Yes",N($AG1329)=0),"",$AG1329+ROW()/1000000)</f>
      </c>
      <c r="AL1329" t="str">
        <f>IF($A1329="","",INDEX(games!$J:$J,ROW())&amp;"")</f>
      </c>
      <c r="AM1329">
        <f>IF($A1329="","",SUMPRODUCT($AO1329:$BD1329,'Map Analysis'!$AP$2^{0,1,2,3,4,5,6,7,8,9,10,11,12,13,14,15}))</f>
      </c>
      <c r="AN1329">
        <f>IF($A1329="","",$AM1329+ROW()/10000000)</f>
      </c>
      <c r="AO1329">
        <f>IF($A1329="","",COUNTIF($W$2:$W$2500,$A1329))</f>
      </c>
      <c r="AP1329">
        <f>IF($A1329="","",SUMIFS($BF$2:$BF$2500,$W$2:$W$2500,$A1329))</f>
      </c>
      <c r="AQ1329">
        <f>IF($A1329="","",SUMIFS($BG$2:$BG$2500,$W$2:$W$2500,$A1329))</f>
      </c>
      <c r="AR1329">
        <f>IF($A1329="","",SUMIFS($BH$2:$BH$2500,$W$2:$W$2500,$A1329))</f>
      </c>
      <c r="AS1329">
        <f>IF($A1329="","",SUMIFS($BI$2:$BI$2500,$W$2:$W$2500,$A1329))</f>
      </c>
      <c r="AT1329">
        <f>IF($A1329="","",SUMIFS($BJ$2:$BJ$2500,$W$2:$W$2500,$A1329))</f>
      </c>
      <c r="AU1329">
        <f>IF($A1329="","",SUMIFS($BK$2:$BK$2500,$W$2:$W$2500,$A1329))</f>
      </c>
      <c r="AV1329">
        <f>IF($A1329="","",SUMIFS($BL$2:$BL$2500,$W$2:$W$2500,$A1329))</f>
      </c>
      <c r="AW1329">
        <f>IF($A1329="","",SUMIFS($BM$2:$BM$2500,$W$2:$W$2500,$A1329))</f>
      </c>
      <c r="AX1329">
        <f>IF($A1329="","",SUMIFS($BN$2:$BN$2500,$W$2:$W$2500,$A1329))</f>
      </c>
      <c r="AY1329">
        <f>IF($A1329="","",SUMIFS($BO$2:$BO$2500,$W$2:$W$2500,$A1329))</f>
      </c>
      <c r="AZ1329">
        <f>IF($A1329="","",SUMIFS($BP$2:$BP$2500,$W$2:$W$2500,$A1329))</f>
      </c>
      <c r="BA1329">
        <f>IF($A1329="","",SUMIFS($BQ$2:$BQ$2500,$W$2:$W$2500,$A1329))</f>
      </c>
      <c r="BB1329">
        <f>IF($A1329="","",SUMIFS($BR$2:$BR$2500,$W$2:$W$2500,$A1329))</f>
      </c>
      <c r="BC1329">
        <f>IF($A1329="","",SUMIFS($BS$2:$BS$2500,$W$2:$W$2500,$A1329))</f>
      </c>
      <c r="BD1329">
        <f>IF($A1329="","",SUMIFS($BT$2:$BT$2500,$W$2:$W$2500,$A1329))</f>
      </c>
      <c r="BF1329">
        <f>IF($Z1329="","",INDEX($AO$2:$AO$2000,$Z1329))</f>
      </c>
      <c r="BG1329">
        <f>IF($Z1329="","",INDEX($AP$2:$AP$2000,$Z1329))</f>
      </c>
      <c r="BH1329">
        <f>IF($Z1329="","",INDEX($AQ$2:$AQ$2000,$Z1329))</f>
      </c>
      <c r="BI1329">
        <f>IF($Z1329="","",INDEX($AR$2:$AR$2000,$Z1329))</f>
      </c>
      <c r="BJ1329">
        <f>IF($Z1329="","",INDEX($AS$2:$AS$2000,$Z1329))</f>
      </c>
      <c r="BK1329">
        <f>IF($Z1329="","",INDEX($AT$2:$AT$2000,$Z1329))</f>
      </c>
      <c r="BL1329">
        <f>IF($Z1329="","",INDEX($AU$2:$AU$2000,$Z1329))</f>
      </c>
      <c r="BM1329">
        <f>IF($Z1329="","",INDEX($AV$2:$AV$2000,$Z1329))</f>
      </c>
      <c r="BN1329">
        <f>IF($Z1329="","",INDEX($AW$2:$AW$2000,$Z1329))</f>
      </c>
      <c r="BO1329">
        <f>IF($Z1329="","",INDEX($AX$2:$AX$2000,$Z1329))</f>
      </c>
      <c r="BP1329">
        <f>IF($Z1329="","",INDEX($AY$2:$AY$2000,$Z1329))</f>
      </c>
      <c r="BQ1329">
        <f>IF($Z1329="","",INDEX($AZ$2:$AZ$2000,$Z1329))</f>
      </c>
      <c r="BR1329">
        <f>IF($Z1329="","",INDEX($BA$2:$BA$2000,$Z1329))</f>
      </c>
      <c r="BS1329">
        <f>IF($Z1329="","",INDEX($BB$2:$BB$2000,$Z1329))</f>
      </c>
      <c r="BT1329">
        <f>IF($Z1329="","",INDEX($BC$2:$BC$2000,$Z1329))</f>
      </c>
      <c r="BV1329">
        <f>IF(OR($A1329="",$P1329&lt;&gt;"Yes",$AH1329="Yes"),"",1+N($AG1329))</f>
      </c>
      <c r="BW1329">
        <f>IF($A1329="","",COUNTIFS($W$2:$W$2500,$A1329,$BZ$2:$BZ$2500,"Yes")+COUNTIFS($X$2:$X$2500,$A1329,$BY$2:$BY$2500,"Yes"))</f>
      </c>
      <c r="BX1329">
        <f>IF(OR($A1329="",$P1329="Yes"),"",IF(N($BW1329)=0,0,1+SUMIFS($CB$2:$CB$2500,$W$2:$W$2500,$A1329)+SUMIFS($CA$2:$CA$2500,$X$2:$X$2500,$A1329)))</f>
      </c>
      <c r="BY1329" t="str">
        <f>IF($Y1329="","",INDEX($AH$2:$AH$2000,$Y1329)&amp;"")</f>
      </c>
      <c r="BZ1329" t="str">
        <f>IF($Z1329="","",INDEX($AH$2:$AH$2000,$Z1329)&amp;"")</f>
      </c>
      <c r="CA1329">
        <f>IF($Y1329="","",INDEX($BV$2:$BV$2000,$Y1329))</f>
      </c>
      <c r="CB1329">
        <f>IF($Z1329="","",INDEX($BV$2:$BV$2000,$Z1329))</f>
      </c>
    </row>
    <row r="1330">
      <c r="A1330" t="str">
        <f>IF(TRIM(INDEX(games!$A:$A,ROW()))="","",TRIM(INDEX(games!$A:$A,ROW())))</f>
      </c>
      <c r="B1330">
        <f>IF(OR($A1330="",INDEX(games!$B:$B,ROW())=""),"",INDEX(games!$B:$B,ROW()))</f>
      </c>
      <c r="C1330" t="str">
        <f>IF(OR($A1330="",INDEX(games!$C:$C,ROW())=""),"",INDEX(games!$C:$C,ROW()))</f>
      </c>
      <c r="D1330">
        <f>IF($A1330="","",COUNTIF($W$2:$W$2500,$A1330)+COUNTIF($X$2:$X$2500,$A1330))</f>
      </c>
      <c r="E1330">
        <f>IF($A1330="","",IFERROR(MATCH($C1330,$R$2:$R$5,0),0))</f>
      </c>
      <c r="F1330">
        <f>IF($A1330="","",MOD(ROW(),34))</f>
      </c>
      <c r="G1330">
        <f>IF($A1330="",NA(),IF($C1330="Action",$B1330,NA()))</f>
      </c>
      <c r="H1330">
        <f>IF($A1330="",NA(),IF($C1330="Action",1+$F1330*0.023,NA()))</f>
      </c>
      <c r="I1330">
        <f>IF($A1330="",NA(),IF($C1330="Strategy",$B1330,NA()))</f>
      </c>
      <c r="J1330">
        <f>IF($A1330="",NA(),IF($C1330="Strategy",2+$F1330*0.023,NA()))</f>
      </c>
      <c r="K1330">
        <f>IF($A1330="",NA(),IF($C1330="Deckbuilder",$B1330,NA()))</f>
      </c>
      <c r="L1330">
        <f>IF($A1330="",NA(),IF($C1330="Deckbuilder",3+$F1330*0.023,NA()))</f>
      </c>
      <c r="M1330">
        <f>IF($A1330="",NA(),IF($C1330="Traditional",$B1330,NA()))</f>
      </c>
      <c r="N1330">
        <f>IF($A1330="",NA(),IF($C1330="Traditional",4+$F1330*0.023,NA()))</f>
      </c>
      <c r="O1330">
        <f>IF($A1330="","",$D1330+ROW()/1000000)</f>
      </c>
      <c r="P1330" t="str">
        <f>IF(OR($A1330="",INDEX(games!$H:$H,ROW())=""),"",INDEX(games!$H:$H,ROW()))</f>
      </c>
      <c r="Q1330">
        <f>IF(OR($A1330="",$P1330&lt;&gt;"Yes"),"",$D1330+ROW()/1000000)</f>
      </c>
      <c r="T1330">
        <f>IF($Y1330="","",INDEX($B$2:$B$2000,$Y1330))</f>
      </c>
      <c r="U1330">
        <f>IF($Z1330="","",INDEX($B$2:$B$2000,$Z1330))</f>
      </c>
      <c r="V1330">
        <f>IF(OR($T1330="",$U1330=""),"",$U1330-$T1330)</f>
      </c>
      <c r="W1330" t="str">
        <f>IF(TRIM(INDEX(connections!$A:$A,ROW()))="","",TRIM(INDEX(connections!$A:$A,ROW())))</f>
      </c>
      <c r="X1330" t="str">
        <f>IF($W1330="","",TRIM(INDEX(connections!$B:$B,ROW())))</f>
      </c>
      <c r="Y1330">
        <f>IF($W1330="","",IFERROR(MATCH($W1330,$A$2:$A$2000,0),""))</f>
      </c>
      <c r="Z1330">
        <f>IF($X1330="","",IFERROR(MATCH($X1330,$A$2:$A$2000,0),""))</f>
      </c>
      <c r="AA1330" t="str">
        <f>IF($Y1330="","",INDEX($P$2:$P$2000,$Y1330))</f>
      </c>
      <c r="AB1330" t="str">
        <f>IF($Z1330="","",INDEX($P$2:$P$2000,$Z1330))</f>
      </c>
      <c r="AC1330">
        <f>IF(AND($AA1330="Yes",$AB1330="Yes"),1,"")</f>
      </c>
      <c r="AD1330">
        <f>IF(OR($Y1330="",$Z1330=""),"",IF(INDEX($C$2:$C$2000,$Y1330)=INDEX($C$2:$C$2000,$Z1330),0,1))</f>
      </c>
      <c r="AE1330">
        <f>IF($AC1330&lt;&gt;1,"",IF(AND(INDEX($AG$2:$AG$2000,$Y1330)=1,INDEX($AG$2:$AG$2000,$Z1330)=1),1,""))</f>
      </c>
      <c r="AG1330">
        <f>IF($A1330="","",COUNTIFS($W$2:$W$2500,$A1330,$AB$2:$AB$2500,"Yes")+COUNTIFS($X$2:$X$2500,$A1330,$AA$2:$AA$2500,"Yes"))</f>
      </c>
      <c r="AH1330" t="str">
        <f>IF(OR($P1330&lt;&gt;"Yes",N($AG1330)=0),"",IF(AND($AG1330=1,COUNTIFS($W$2:$W$2500,$A1330,$AE$2:$AE$2500,1)+COUNTIFS($X$2:$X$2500,$A1330,$AE$2:$AE$2500,1)&gt;0),"","Yes"))</f>
      </c>
      <c r="AI1330">
        <f>IF($AH1330="Yes",$AG1330,"")</f>
      </c>
      <c r="AJ1330">
        <f>IF($AI1330="","",$AI1330+ROW()/1000000)</f>
      </c>
      <c r="AK1330">
        <f>IF(OR($A1330="",$P1330="Yes",N($AG1330)=0),"",$AG1330+ROW()/1000000)</f>
      </c>
      <c r="AL1330" t="str">
        <f>IF($A1330="","",INDEX(games!$J:$J,ROW())&amp;"")</f>
      </c>
      <c r="AM1330">
        <f>IF($A1330="","",SUMPRODUCT($AO1330:$BD1330,'Map Analysis'!$AP$2^{0,1,2,3,4,5,6,7,8,9,10,11,12,13,14,15}))</f>
      </c>
      <c r="AN1330">
        <f>IF($A1330="","",$AM1330+ROW()/10000000)</f>
      </c>
      <c r="AO1330">
        <f>IF($A1330="","",COUNTIF($W$2:$W$2500,$A1330))</f>
      </c>
      <c r="AP1330">
        <f>IF($A1330="","",SUMIFS($BF$2:$BF$2500,$W$2:$W$2500,$A1330))</f>
      </c>
      <c r="AQ1330">
        <f>IF($A1330="","",SUMIFS($BG$2:$BG$2500,$W$2:$W$2500,$A1330))</f>
      </c>
      <c r="AR1330">
        <f>IF($A1330="","",SUMIFS($BH$2:$BH$2500,$W$2:$W$2500,$A1330))</f>
      </c>
      <c r="AS1330">
        <f>IF($A1330="","",SUMIFS($BI$2:$BI$2500,$W$2:$W$2500,$A1330))</f>
      </c>
      <c r="AT1330">
        <f>IF($A1330="","",SUMIFS($BJ$2:$BJ$2500,$W$2:$W$2500,$A1330))</f>
      </c>
      <c r="AU1330">
        <f>IF($A1330="","",SUMIFS($BK$2:$BK$2500,$W$2:$W$2500,$A1330))</f>
      </c>
      <c r="AV1330">
        <f>IF($A1330="","",SUMIFS($BL$2:$BL$2500,$W$2:$W$2500,$A1330))</f>
      </c>
      <c r="AW1330">
        <f>IF($A1330="","",SUMIFS($BM$2:$BM$2500,$W$2:$W$2500,$A1330))</f>
      </c>
      <c r="AX1330">
        <f>IF($A1330="","",SUMIFS($BN$2:$BN$2500,$W$2:$W$2500,$A1330))</f>
      </c>
      <c r="AY1330">
        <f>IF($A1330="","",SUMIFS($BO$2:$BO$2500,$W$2:$W$2500,$A1330))</f>
      </c>
      <c r="AZ1330">
        <f>IF($A1330="","",SUMIFS($BP$2:$BP$2500,$W$2:$W$2500,$A1330))</f>
      </c>
      <c r="BA1330">
        <f>IF($A1330="","",SUMIFS($BQ$2:$BQ$2500,$W$2:$W$2500,$A1330))</f>
      </c>
      <c r="BB1330">
        <f>IF($A1330="","",SUMIFS($BR$2:$BR$2500,$W$2:$W$2500,$A1330))</f>
      </c>
      <c r="BC1330">
        <f>IF($A1330="","",SUMIFS($BS$2:$BS$2500,$W$2:$W$2500,$A1330))</f>
      </c>
      <c r="BD1330">
        <f>IF($A1330="","",SUMIFS($BT$2:$BT$2500,$W$2:$W$2500,$A1330))</f>
      </c>
      <c r="BF1330">
        <f>IF($Z1330="","",INDEX($AO$2:$AO$2000,$Z1330))</f>
      </c>
      <c r="BG1330">
        <f>IF($Z1330="","",INDEX($AP$2:$AP$2000,$Z1330))</f>
      </c>
      <c r="BH1330">
        <f>IF($Z1330="","",INDEX($AQ$2:$AQ$2000,$Z1330))</f>
      </c>
      <c r="BI1330">
        <f>IF($Z1330="","",INDEX($AR$2:$AR$2000,$Z1330))</f>
      </c>
      <c r="BJ1330">
        <f>IF($Z1330="","",INDEX($AS$2:$AS$2000,$Z1330))</f>
      </c>
      <c r="BK1330">
        <f>IF($Z1330="","",INDEX($AT$2:$AT$2000,$Z1330))</f>
      </c>
      <c r="BL1330">
        <f>IF($Z1330="","",INDEX($AU$2:$AU$2000,$Z1330))</f>
      </c>
      <c r="BM1330">
        <f>IF($Z1330="","",INDEX($AV$2:$AV$2000,$Z1330))</f>
      </c>
      <c r="BN1330">
        <f>IF($Z1330="","",INDEX($AW$2:$AW$2000,$Z1330))</f>
      </c>
      <c r="BO1330">
        <f>IF($Z1330="","",INDEX($AX$2:$AX$2000,$Z1330))</f>
      </c>
      <c r="BP1330">
        <f>IF($Z1330="","",INDEX($AY$2:$AY$2000,$Z1330))</f>
      </c>
      <c r="BQ1330">
        <f>IF($Z1330="","",INDEX($AZ$2:$AZ$2000,$Z1330))</f>
      </c>
      <c r="BR1330">
        <f>IF($Z1330="","",INDEX($BA$2:$BA$2000,$Z1330))</f>
      </c>
      <c r="BS1330">
        <f>IF($Z1330="","",INDEX($BB$2:$BB$2000,$Z1330))</f>
      </c>
      <c r="BT1330">
        <f>IF($Z1330="","",INDEX($BC$2:$BC$2000,$Z1330))</f>
      </c>
      <c r="BV1330">
        <f>IF(OR($A1330="",$P1330&lt;&gt;"Yes",$AH1330="Yes"),"",1+N($AG1330))</f>
      </c>
      <c r="BW1330">
        <f>IF($A1330="","",COUNTIFS($W$2:$W$2500,$A1330,$BZ$2:$BZ$2500,"Yes")+COUNTIFS($X$2:$X$2500,$A1330,$BY$2:$BY$2500,"Yes"))</f>
      </c>
      <c r="BX1330">
        <f>IF(OR($A1330="",$P1330="Yes"),"",IF(N($BW1330)=0,0,1+SUMIFS($CB$2:$CB$2500,$W$2:$W$2500,$A1330)+SUMIFS($CA$2:$CA$2500,$X$2:$X$2500,$A1330)))</f>
      </c>
      <c r="BY1330" t="str">
        <f>IF($Y1330="","",INDEX($AH$2:$AH$2000,$Y1330)&amp;"")</f>
      </c>
      <c r="BZ1330" t="str">
        <f>IF($Z1330="","",INDEX($AH$2:$AH$2000,$Z1330)&amp;"")</f>
      </c>
      <c r="CA1330">
        <f>IF($Y1330="","",INDEX($BV$2:$BV$2000,$Y1330))</f>
      </c>
      <c r="CB1330">
        <f>IF($Z1330="","",INDEX($BV$2:$BV$2000,$Z1330))</f>
      </c>
    </row>
    <row r="1331">
      <c r="A1331" t="str">
        <f>IF(TRIM(INDEX(games!$A:$A,ROW()))="","",TRIM(INDEX(games!$A:$A,ROW())))</f>
      </c>
      <c r="B1331">
        <f>IF(OR($A1331="",INDEX(games!$B:$B,ROW())=""),"",INDEX(games!$B:$B,ROW()))</f>
      </c>
      <c r="C1331" t="str">
        <f>IF(OR($A1331="",INDEX(games!$C:$C,ROW())=""),"",INDEX(games!$C:$C,ROW()))</f>
      </c>
      <c r="D1331">
        <f>IF($A1331="","",COUNTIF($W$2:$W$2500,$A1331)+COUNTIF($X$2:$X$2500,$A1331))</f>
      </c>
      <c r="E1331">
        <f>IF($A1331="","",IFERROR(MATCH($C1331,$R$2:$R$5,0),0))</f>
      </c>
      <c r="F1331">
        <f>IF($A1331="","",MOD(ROW(),34))</f>
      </c>
      <c r="G1331">
        <f>IF($A1331="",NA(),IF($C1331="Action",$B1331,NA()))</f>
      </c>
      <c r="H1331">
        <f>IF($A1331="",NA(),IF($C1331="Action",1+$F1331*0.023,NA()))</f>
      </c>
      <c r="I1331">
        <f>IF($A1331="",NA(),IF($C1331="Strategy",$B1331,NA()))</f>
      </c>
      <c r="J1331">
        <f>IF($A1331="",NA(),IF($C1331="Strategy",2+$F1331*0.023,NA()))</f>
      </c>
      <c r="K1331">
        <f>IF($A1331="",NA(),IF($C1331="Deckbuilder",$B1331,NA()))</f>
      </c>
      <c r="L1331">
        <f>IF($A1331="",NA(),IF($C1331="Deckbuilder",3+$F1331*0.023,NA()))</f>
      </c>
      <c r="M1331">
        <f>IF($A1331="",NA(),IF($C1331="Traditional",$B1331,NA()))</f>
      </c>
      <c r="N1331">
        <f>IF($A1331="",NA(),IF($C1331="Traditional",4+$F1331*0.023,NA()))</f>
      </c>
      <c r="O1331">
        <f>IF($A1331="","",$D1331+ROW()/1000000)</f>
      </c>
      <c r="P1331" t="str">
        <f>IF(OR($A1331="",INDEX(games!$H:$H,ROW())=""),"",INDEX(games!$H:$H,ROW()))</f>
      </c>
      <c r="Q1331">
        <f>IF(OR($A1331="",$P1331&lt;&gt;"Yes"),"",$D1331+ROW()/1000000)</f>
      </c>
      <c r="T1331">
        <f>IF($Y1331="","",INDEX($B$2:$B$2000,$Y1331))</f>
      </c>
      <c r="U1331">
        <f>IF($Z1331="","",INDEX($B$2:$B$2000,$Z1331))</f>
      </c>
      <c r="V1331">
        <f>IF(OR($T1331="",$U1331=""),"",$U1331-$T1331)</f>
      </c>
      <c r="W1331" t="str">
        <f>IF(TRIM(INDEX(connections!$A:$A,ROW()))="","",TRIM(INDEX(connections!$A:$A,ROW())))</f>
      </c>
      <c r="X1331" t="str">
        <f>IF($W1331="","",TRIM(INDEX(connections!$B:$B,ROW())))</f>
      </c>
      <c r="Y1331">
        <f>IF($W1331="","",IFERROR(MATCH($W1331,$A$2:$A$2000,0),""))</f>
      </c>
      <c r="Z1331">
        <f>IF($X1331="","",IFERROR(MATCH($X1331,$A$2:$A$2000,0),""))</f>
      </c>
      <c r="AA1331" t="str">
        <f>IF($Y1331="","",INDEX($P$2:$P$2000,$Y1331))</f>
      </c>
      <c r="AB1331" t="str">
        <f>IF($Z1331="","",INDEX($P$2:$P$2000,$Z1331))</f>
      </c>
      <c r="AC1331">
        <f>IF(AND($AA1331="Yes",$AB1331="Yes"),1,"")</f>
      </c>
      <c r="AD1331">
        <f>IF(OR($Y1331="",$Z1331=""),"",IF(INDEX($C$2:$C$2000,$Y1331)=INDEX($C$2:$C$2000,$Z1331),0,1))</f>
      </c>
      <c r="AE1331">
        <f>IF($AC1331&lt;&gt;1,"",IF(AND(INDEX($AG$2:$AG$2000,$Y1331)=1,INDEX($AG$2:$AG$2000,$Z1331)=1),1,""))</f>
      </c>
      <c r="AG1331">
        <f>IF($A1331="","",COUNTIFS($W$2:$W$2500,$A1331,$AB$2:$AB$2500,"Yes")+COUNTIFS($X$2:$X$2500,$A1331,$AA$2:$AA$2500,"Yes"))</f>
      </c>
      <c r="AH1331" t="str">
        <f>IF(OR($P1331&lt;&gt;"Yes",N($AG1331)=0),"",IF(AND($AG1331=1,COUNTIFS($W$2:$W$2500,$A1331,$AE$2:$AE$2500,1)+COUNTIFS($X$2:$X$2500,$A1331,$AE$2:$AE$2500,1)&gt;0),"","Yes"))</f>
      </c>
      <c r="AI1331">
        <f>IF($AH1331="Yes",$AG1331,"")</f>
      </c>
      <c r="AJ1331">
        <f>IF($AI1331="","",$AI1331+ROW()/1000000)</f>
      </c>
      <c r="AK1331">
        <f>IF(OR($A1331="",$P1331="Yes",N($AG1331)=0),"",$AG1331+ROW()/1000000)</f>
      </c>
      <c r="AL1331" t="str">
        <f>IF($A1331="","",INDEX(games!$J:$J,ROW())&amp;"")</f>
      </c>
      <c r="AM1331">
        <f>IF($A1331="","",SUMPRODUCT($AO1331:$BD1331,'Map Analysis'!$AP$2^{0,1,2,3,4,5,6,7,8,9,10,11,12,13,14,15}))</f>
      </c>
      <c r="AN1331">
        <f>IF($A1331="","",$AM1331+ROW()/10000000)</f>
      </c>
      <c r="AO1331">
        <f>IF($A1331="","",COUNTIF($W$2:$W$2500,$A1331))</f>
      </c>
      <c r="AP1331">
        <f>IF($A1331="","",SUMIFS($BF$2:$BF$2500,$W$2:$W$2500,$A1331))</f>
      </c>
      <c r="AQ1331">
        <f>IF($A1331="","",SUMIFS($BG$2:$BG$2500,$W$2:$W$2500,$A1331))</f>
      </c>
      <c r="AR1331">
        <f>IF($A1331="","",SUMIFS($BH$2:$BH$2500,$W$2:$W$2500,$A1331))</f>
      </c>
      <c r="AS1331">
        <f>IF($A1331="","",SUMIFS($BI$2:$BI$2500,$W$2:$W$2500,$A1331))</f>
      </c>
      <c r="AT1331">
        <f>IF($A1331="","",SUMIFS($BJ$2:$BJ$2500,$W$2:$W$2500,$A1331))</f>
      </c>
      <c r="AU1331">
        <f>IF($A1331="","",SUMIFS($BK$2:$BK$2500,$W$2:$W$2500,$A1331))</f>
      </c>
      <c r="AV1331">
        <f>IF($A1331="","",SUMIFS($BL$2:$BL$2500,$W$2:$W$2500,$A1331))</f>
      </c>
      <c r="AW1331">
        <f>IF($A1331="","",SUMIFS($BM$2:$BM$2500,$W$2:$W$2500,$A1331))</f>
      </c>
      <c r="AX1331">
        <f>IF($A1331="","",SUMIFS($BN$2:$BN$2500,$W$2:$W$2500,$A1331))</f>
      </c>
      <c r="AY1331">
        <f>IF($A1331="","",SUMIFS($BO$2:$BO$2500,$W$2:$W$2500,$A1331))</f>
      </c>
      <c r="AZ1331">
        <f>IF($A1331="","",SUMIFS($BP$2:$BP$2500,$W$2:$W$2500,$A1331))</f>
      </c>
      <c r="BA1331">
        <f>IF($A1331="","",SUMIFS($BQ$2:$BQ$2500,$W$2:$W$2500,$A1331))</f>
      </c>
      <c r="BB1331">
        <f>IF($A1331="","",SUMIFS($BR$2:$BR$2500,$W$2:$W$2500,$A1331))</f>
      </c>
      <c r="BC1331">
        <f>IF($A1331="","",SUMIFS($BS$2:$BS$2500,$W$2:$W$2500,$A1331))</f>
      </c>
      <c r="BD1331">
        <f>IF($A1331="","",SUMIFS($BT$2:$BT$2500,$W$2:$W$2500,$A1331))</f>
      </c>
      <c r="BF1331">
        <f>IF($Z1331="","",INDEX($AO$2:$AO$2000,$Z1331))</f>
      </c>
      <c r="BG1331">
        <f>IF($Z1331="","",INDEX($AP$2:$AP$2000,$Z1331))</f>
      </c>
      <c r="BH1331">
        <f>IF($Z1331="","",INDEX($AQ$2:$AQ$2000,$Z1331))</f>
      </c>
      <c r="BI1331">
        <f>IF($Z1331="","",INDEX($AR$2:$AR$2000,$Z1331))</f>
      </c>
      <c r="BJ1331">
        <f>IF($Z1331="","",INDEX($AS$2:$AS$2000,$Z1331))</f>
      </c>
      <c r="BK1331">
        <f>IF($Z1331="","",INDEX($AT$2:$AT$2000,$Z1331))</f>
      </c>
      <c r="BL1331">
        <f>IF($Z1331="","",INDEX($AU$2:$AU$2000,$Z1331))</f>
      </c>
      <c r="BM1331">
        <f>IF($Z1331="","",INDEX($AV$2:$AV$2000,$Z1331))</f>
      </c>
      <c r="BN1331">
        <f>IF($Z1331="","",INDEX($AW$2:$AW$2000,$Z1331))</f>
      </c>
      <c r="BO1331">
        <f>IF($Z1331="","",INDEX($AX$2:$AX$2000,$Z1331))</f>
      </c>
      <c r="BP1331">
        <f>IF($Z1331="","",INDEX($AY$2:$AY$2000,$Z1331))</f>
      </c>
      <c r="BQ1331">
        <f>IF($Z1331="","",INDEX($AZ$2:$AZ$2000,$Z1331))</f>
      </c>
      <c r="BR1331">
        <f>IF($Z1331="","",INDEX($BA$2:$BA$2000,$Z1331))</f>
      </c>
      <c r="BS1331">
        <f>IF($Z1331="","",INDEX($BB$2:$BB$2000,$Z1331))</f>
      </c>
      <c r="BT1331">
        <f>IF($Z1331="","",INDEX($BC$2:$BC$2000,$Z1331))</f>
      </c>
      <c r="BV1331">
        <f>IF(OR($A1331="",$P1331&lt;&gt;"Yes",$AH1331="Yes"),"",1+N($AG1331))</f>
      </c>
      <c r="BW1331">
        <f>IF($A1331="","",COUNTIFS($W$2:$W$2500,$A1331,$BZ$2:$BZ$2500,"Yes")+COUNTIFS($X$2:$X$2500,$A1331,$BY$2:$BY$2500,"Yes"))</f>
      </c>
      <c r="BX1331">
        <f>IF(OR($A1331="",$P1331="Yes"),"",IF(N($BW1331)=0,0,1+SUMIFS($CB$2:$CB$2500,$W$2:$W$2500,$A1331)+SUMIFS($CA$2:$CA$2500,$X$2:$X$2500,$A1331)))</f>
      </c>
      <c r="BY1331" t="str">
        <f>IF($Y1331="","",INDEX($AH$2:$AH$2000,$Y1331)&amp;"")</f>
      </c>
      <c r="BZ1331" t="str">
        <f>IF($Z1331="","",INDEX($AH$2:$AH$2000,$Z1331)&amp;"")</f>
      </c>
      <c r="CA1331">
        <f>IF($Y1331="","",INDEX($BV$2:$BV$2000,$Y1331))</f>
      </c>
      <c r="CB1331">
        <f>IF($Z1331="","",INDEX($BV$2:$BV$2000,$Z1331))</f>
      </c>
    </row>
    <row r="1332">
      <c r="A1332" t="str">
        <f>IF(TRIM(INDEX(games!$A:$A,ROW()))="","",TRIM(INDEX(games!$A:$A,ROW())))</f>
      </c>
      <c r="B1332">
        <f>IF(OR($A1332="",INDEX(games!$B:$B,ROW())=""),"",INDEX(games!$B:$B,ROW()))</f>
      </c>
      <c r="C1332" t="str">
        <f>IF(OR($A1332="",INDEX(games!$C:$C,ROW())=""),"",INDEX(games!$C:$C,ROW()))</f>
      </c>
      <c r="D1332">
        <f>IF($A1332="","",COUNTIF($W$2:$W$2500,$A1332)+COUNTIF($X$2:$X$2500,$A1332))</f>
      </c>
      <c r="E1332">
        <f>IF($A1332="","",IFERROR(MATCH($C1332,$R$2:$R$5,0),0))</f>
      </c>
      <c r="F1332">
        <f>IF($A1332="","",MOD(ROW(),34))</f>
      </c>
      <c r="G1332">
        <f>IF($A1332="",NA(),IF($C1332="Action",$B1332,NA()))</f>
      </c>
      <c r="H1332">
        <f>IF($A1332="",NA(),IF($C1332="Action",1+$F1332*0.023,NA()))</f>
      </c>
      <c r="I1332">
        <f>IF($A1332="",NA(),IF($C1332="Strategy",$B1332,NA()))</f>
      </c>
      <c r="J1332">
        <f>IF($A1332="",NA(),IF($C1332="Strategy",2+$F1332*0.023,NA()))</f>
      </c>
      <c r="K1332">
        <f>IF($A1332="",NA(),IF($C1332="Deckbuilder",$B1332,NA()))</f>
      </c>
      <c r="L1332">
        <f>IF($A1332="",NA(),IF($C1332="Deckbuilder",3+$F1332*0.023,NA()))</f>
      </c>
      <c r="M1332">
        <f>IF($A1332="",NA(),IF($C1332="Traditional",$B1332,NA()))</f>
      </c>
      <c r="N1332">
        <f>IF($A1332="",NA(),IF($C1332="Traditional",4+$F1332*0.023,NA()))</f>
      </c>
      <c r="O1332">
        <f>IF($A1332="","",$D1332+ROW()/1000000)</f>
      </c>
      <c r="P1332" t="str">
        <f>IF(OR($A1332="",INDEX(games!$H:$H,ROW())=""),"",INDEX(games!$H:$H,ROW()))</f>
      </c>
      <c r="Q1332">
        <f>IF(OR($A1332="",$P1332&lt;&gt;"Yes"),"",$D1332+ROW()/1000000)</f>
      </c>
      <c r="T1332">
        <f>IF($Y1332="","",INDEX($B$2:$B$2000,$Y1332))</f>
      </c>
      <c r="U1332">
        <f>IF($Z1332="","",INDEX($B$2:$B$2000,$Z1332))</f>
      </c>
      <c r="V1332">
        <f>IF(OR($T1332="",$U1332=""),"",$U1332-$T1332)</f>
      </c>
      <c r="W1332" t="str">
        <f>IF(TRIM(INDEX(connections!$A:$A,ROW()))="","",TRIM(INDEX(connections!$A:$A,ROW())))</f>
      </c>
      <c r="X1332" t="str">
        <f>IF($W1332="","",TRIM(INDEX(connections!$B:$B,ROW())))</f>
      </c>
      <c r="Y1332">
        <f>IF($W1332="","",IFERROR(MATCH($W1332,$A$2:$A$2000,0),""))</f>
      </c>
      <c r="Z1332">
        <f>IF($X1332="","",IFERROR(MATCH($X1332,$A$2:$A$2000,0),""))</f>
      </c>
      <c r="AA1332" t="str">
        <f>IF($Y1332="","",INDEX($P$2:$P$2000,$Y1332))</f>
      </c>
      <c r="AB1332" t="str">
        <f>IF($Z1332="","",INDEX($P$2:$P$2000,$Z1332))</f>
      </c>
      <c r="AC1332">
        <f>IF(AND($AA1332="Yes",$AB1332="Yes"),1,"")</f>
      </c>
      <c r="AD1332">
        <f>IF(OR($Y1332="",$Z1332=""),"",IF(INDEX($C$2:$C$2000,$Y1332)=INDEX($C$2:$C$2000,$Z1332),0,1))</f>
      </c>
      <c r="AE1332">
        <f>IF($AC1332&lt;&gt;1,"",IF(AND(INDEX($AG$2:$AG$2000,$Y1332)=1,INDEX($AG$2:$AG$2000,$Z1332)=1),1,""))</f>
      </c>
      <c r="AG1332">
        <f>IF($A1332="","",COUNTIFS($W$2:$W$2500,$A1332,$AB$2:$AB$2500,"Yes")+COUNTIFS($X$2:$X$2500,$A1332,$AA$2:$AA$2500,"Yes"))</f>
      </c>
      <c r="AH1332" t="str">
        <f>IF(OR($P1332&lt;&gt;"Yes",N($AG1332)=0),"",IF(AND($AG1332=1,COUNTIFS($W$2:$W$2500,$A1332,$AE$2:$AE$2500,1)+COUNTIFS($X$2:$X$2500,$A1332,$AE$2:$AE$2500,1)&gt;0),"","Yes"))</f>
      </c>
      <c r="AI1332">
        <f>IF($AH1332="Yes",$AG1332,"")</f>
      </c>
      <c r="AJ1332">
        <f>IF($AI1332="","",$AI1332+ROW()/1000000)</f>
      </c>
      <c r="AK1332">
        <f>IF(OR($A1332="",$P1332="Yes",N($AG1332)=0),"",$AG1332+ROW()/1000000)</f>
      </c>
      <c r="AL1332" t="str">
        <f>IF($A1332="","",INDEX(games!$J:$J,ROW())&amp;"")</f>
      </c>
      <c r="AM1332">
        <f>IF($A1332="","",SUMPRODUCT($AO1332:$BD1332,'Map Analysis'!$AP$2^{0,1,2,3,4,5,6,7,8,9,10,11,12,13,14,15}))</f>
      </c>
      <c r="AN1332">
        <f>IF($A1332="","",$AM1332+ROW()/10000000)</f>
      </c>
      <c r="AO1332">
        <f>IF($A1332="","",COUNTIF($W$2:$W$2500,$A1332))</f>
      </c>
      <c r="AP1332">
        <f>IF($A1332="","",SUMIFS($BF$2:$BF$2500,$W$2:$W$2500,$A1332))</f>
      </c>
      <c r="AQ1332">
        <f>IF($A1332="","",SUMIFS($BG$2:$BG$2500,$W$2:$W$2500,$A1332))</f>
      </c>
      <c r="AR1332">
        <f>IF($A1332="","",SUMIFS($BH$2:$BH$2500,$W$2:$W$2500,$A1332))</f>
      </c>
      <c r="AS1332">
        <f>IF($A1332="","",SUMIFS($BI$2:$BI$2500,$W$2:$W$2500,$A1332))</f>
      </c>
      <c r="AT1332">
        <f>IF($A1332="","",SUMIFS($BJ$2:$BJ$2500,$W$2:$W$2500,$A1332))</f>
      </c>
      <c r="AU1332">
        <f>IF($A1332="","",SUMIFS($BK$2:$BK$2500,$W$2:$W$2500,$A1332))</f>
      </c>
      <c r="AV1332">
        <f>IF($A1332="","",SUMIFS($BL$2:$BL$2500,$W$2:$W$2500,$A1332))</f>
      </c>
      <c r="AW1332">
        <f>IF($A1332="","",SUMIFS($BM$2:$BM$2500,$W$2:$W$2500,$A1332))</f>
      </c>
      <c r="AX1332">
        <f>IF($A1332="","",SUMIFS($BN$2:$BN$2500,$W$2:$W$2500,$A1332))</f>
      </c>
      <c r="AY1332">
        <f>IF($A1332="","",SUMIFS($BO$2:$BO$2500,$W$2:$W$2500,$A1332))</f>
      </c>
      <c r="AZ1332">
        <f>IF($A1332="","",SUMIFS($BP$2:$BP$2500,$W$2:$W$2500,$A1332))</f>
      </c>
      <c r="BA1332">
        <f>IF($A1332="","",SUMIFS($BQ$2:$BQ$2500,$W$2:$W$2500,$A1332))</f>
      </c>
      <c r="BB1332">
        <f>IF($A1332="","",SUMIFS($BR$2:$BR$2500,$W$2:$W$2500,$A1332))</f>
      </c>
      <c r="BC1332">
        <f>IF($A1332="","",SUMIFS($BS$2:$BS$2500,$W$2:$W$2500,$A1332))</f>
      </c>
      <c r="BD1332">
        <f>IF($A1332="","",SUMIFS($BT$2:$BT$2500,$W$2:$W$2500,$A1332))</f>
      </c>
      <c r="BF1332">
        <f>IF($Z1332="","",INDEX($AO$2:$AO$2000,$Z1332))</f>
      </c>
      <c r="BG1332">
        <f>IF($Z1332="","",INDEX($AP$2:$AP$2000,$Z1332))</f>
      </c>
      <c r="BH1332">
        <f>IF($Z1332="","",INDEX($AQ$2:$AQ$2000,$Z1332))</f>
      </c>
      <c r="BI1332">
        <f>IF($Z1332="","",INDEX($AR$2:$AR$2000,$Z1332))</f>
      </c>
      <c r="BJ1332">
        <f>IF($Z1332="","",INDEX($AS$2:$AS$2000,$Z1332))</f>
      </c>
      <c r="BK1332">
        <f>IF($Z1332="","",INDEX($AT$2:$AT$2000,$Z1332))</f>
      </c>
      <c r="BL1332">
        <f>IF($Z1332="","",INDEX($AU$2:$AU$2000,$Z1332))</f>
      </c>
      <c r="BM1332">
        <f>IF($Z1332="","",INDEX($AV$2:$AV$2000,$Z1332))</f>
      </c>
      <c r="BN1332">
        <f>IF($Z1332="","",INDEX($AW$2:$AW$2000,$Z1332))</f>
      </c>
      <c r="BO1332">
        <f>IF($Z1332="","",INDEX($AX$2:$AX$2000,$Z1332))</f>
      </c>
      <c r="BP1332">
        <f>IF($Z1332="","",INDEX($AY$2:$AY$2000,$Z1332))</f>
      </c>
      <c r="BQ1332">
        <f>IF($Z1332="","",INDEX($AZ$2:$AZ$2000,$Z1332))</f>
      </c>
      <c r="BR1332">
        <f>IF($Z1332="","",INDEX($BA$2:$BA$2000,$Z1332))</f>
      </c>
      <c r="BS1332">
        <f>IF($Z1332="","",INDEX($BB$2:$BB$2000,$Z1332))</f>
      </c>
      <c r="BT1332">
        <f>IF($Z1332="","",INDEX($BC$2:$BC$2000,$Z1332))</f>
      </c>
      <c r="BV1332">
        <f>IF(OR($A1332="",$P1332&lt;&gt;"Yes",$AH1332="Yes"),"",1+N($AG1332))</f>
      </c>
      <c r="BW1332">
        <f>IF($A1332="","",COUNTIFS($W$2:$W$2500,$A1332,$BZ$2:$BZ$2500,"Yes")+COUNTIFS($X$2:$X$2500,$A1332,$BY$2:$BY$2500,"Yes"))</f>
      </c>
      <c r="BX1332">
        <f>IF(OR($A1332="",$P1332="Yes"),"",IF(N($BW1332)=0,0,1+SUMIFS($CB$2:$CB$2500,$W$2:$W$2500,$A1332)+SUMIFS($CA$2:$CA$2500,$X$2:$X$2500,$A1332)))</f>
      </c>
      <c r="BY1332" t="str">
        <f>IF($Y1332="","",INDEX($AH$2:$AH$2000,$Y1332)&amp;"")</f>
      </c>
      <c r="BZ1332" t="str">
        <f>IF($Z1332="","",INDEX($AH$2:$AH$2000,$Z1332)&amp;"")</f>
      </c>
      <c r="CA1332">
        <f>IF($Y1332="","",INDEX($BV$2:$BV$2000,$Y1332))</f>
      </c>
      <c r="CB1332">
        <f>IF($Z1332="","",INDEX($BV$2:$BV$2000,$Z1332))</f>
      </c>
    </row>
    <row r="1333">
      <c r="A1333" t="str">
        <f>IF(TRIM(INDEX(games!$A:$A,ROW()))="","",TRIM(INDEX(games!$A:$A,ROW())))</f>
      </c>
      <c r="B1333">
        <f>IF(OR($A1333="",INDEX(games!$B:$B,ROW())=""),"",INDEX(games!$B:$B,ROW()))</f>
      </c>
      <c r="C1333" t="str">
        <f>IF(OR($A1333="",INDEX(games!$C:$C,ROW())=""),"",INDEX(games!$C:$C,ROW()))</f>
      </c>
      <c r="D1333">
        <f>IF($A1333="","",COUNTIF($W$2:$W$2500,$A1333)+COUNTIF($X$2:$X$2500,$A1333))</f>
      </c>
      <c r="E1333">
        <f>IF($A1333="","",IFERROR(MATCH($C1333,$R$2:$R$5,0),0))</f>
      </c>
      <c r="F1333">
        <f>IF($A1333="","",MOD(ROW(),34))</f>
      </c>
      <c r="G1333">
        <f>IF($A1333="",NA(),IF($C1333="Action",$B1333,NA()))</f>
      </c>
      <c r="H1333">
        <f>IF($A1333="",NA(),IF($C1333="Action",1+$F1333*0.023,NA()))</f>
      </c>
      <c r="I1333">
        <f>IF($A1333="",NA(),IF($C1333="Strategy",$B1333,NA()))</f>
      </c>
      <c r="J1333">
        <f>IF($A1333="",NA(),IF($C1333="Strategy",2+$F1333*0.023,NA()))</f>
      </c>
      <c r="K1333">
        <f>IF($A1333="",NA(),IF($C1333="Deckbuilder",$B1333,NA()))</f>
      </c>
      <c r="L1333">
        <f>IF($A1333="",NA(),IF($C1333="Deckbuilder",3+$F1333*0.023,NA()))</f>
      </c>
      <c r="M1333">
        <f>IF($A1333="",NA(),IF($C1333="Traditional",$B1333,NA()))</f>
      </c>
      <c r="N1333">
        <f>IF($A1333="",NA(),IF($C1333="Traditional",4+$F1333*0.023,NA()))</f>
      </c>
      <c r="O1333">
        <f>IF($A1333="","",$D1333+ROW()/1000000)</f>
      </c>
      <c r="P1333" t="str">
        <f>IF(OR($A1333="",INDEX(games!$H:$H,ROW())=""),"",INDEX(games!$H:$H,ROW()))</f>
      </c>
      <c r="Q1333">
        <f>IF(OR($A1333="",$P1333&lt;&gt;"Yes"),"",$D1333+ROW()/1000000)</f>
      </c>
      <c r="T1333">
        <f>IF($Y1333="","",INDEX($B$2:$B$2000,$Y1333))</f>
      </c>
      <c r="U1333">
        <f>IF($Z1333="","",INDEX($B$2:$B$2000,$Z1333))</f>
      </c>
      <c r="V1333">
        <f>IF(OR($T1333="",$U1333=""),"",$U1333-$T1333)</f>
      </c>
      <c r="W1333" t="str">
        <f>IF(TRIM(INDEX(connections!$A:$A,ROW()))="","",TRIM(INDEX(connections!$A:$A,ROW())))</f>
      </c>
      <c r="X1333" t="str">
        <f>IF($W1333="","",TRIM(INDEX(connections!$B:$B,ROW())))</f>
      </c>
      <c r="Y1333">
        <f>IF($W1333="","",IFERROR(MATCH($W1333,$A$2:$A$2000,0),""))</f>
      </c>
      <c r="Z1333">
        <f>IF($X1333="","",IFERROR(MATCH($X1333,$A$2:$A$2000,0),""))</f>
      </c>
      <c r="AA1333" t="str">
        <f>IF($Y1333="","",INDEX($P$2:$P$2000,$Y1333))</f>
      </c>
      <c r="AB1333" t="str">
        <f>IF($Z1333="","",INDEX($P$2:$P$2000,$Z1333))</f>
      </c>
      <c r="AC1333">
        <f>IF(AND($AA1333="Yes",$AB1333="Yes"),1,"")</f>
      </c>
      <c r="AD1333">
        <f>IF(OR($Y1333="",$Z1333=""),"",IF(INDEX($C$2:$C$2000,$Y1333)=INDEX($C$2:$C$2000,$Z1333),0,1))</f>
      </c>
      <c r="AE1333">
        <f>IF($AC1333&lt;&gt;1,"",IF(AND(INDEX($AG$2:$AG$2000,$Y1333)=1,INDEX($AG$2:$AG$2000,$Z1333)=1),1,""))</f>
      </c>
      <c r="AG1333">
        <f>IF($A1333="","",COUNTIFS($W$2:$W$2500,$A1333,$AB$2:$AB$2500,"Yes")+COUNTIFS($X$2:$X$2500,$A1333,$AA$2:$AA$2500,"Yes"))</f>
      </c>
      <c r="AH1333" t="str">
        <f>IF(OR($P1333&lt;&gt;"Yes",N($AG1333)=0),"",IF(AND($AG1333=1,COUNTIFS($W$2:$W$2500,$A1333,$AE$2:$AE$2500,1)+COUNTIFS($X$2:$X$2500,$A1333,$AE$2:$AE$2500,1)&gt;0),"","Yes"))</f>
      </c>
      <c r="AI1333">
        <f>IF($AH1333="Yes",$AG1333,"")</f>
      </c>
      <c r="AJ1333">
        <f>IF($AI1333="","",$AI1333+ROW()/1000000)</f>
      </c>
      <c r="AK1333">
        <f>IF(OR($A1333="",$P1333="Yes",N($AG1333)=0),"",$AG1333+ROW()/1000000)</f>
      </c>
      <c r="AL1333" t="str">
        <f>IF($A1333="","",INDEX(games!$J:$J,ROW())&amp;"")</f>
      </c>
      <c r="AM1333">
        <f>IF($A1333="","",SUMPRODUCT($AO1333:$BD1333,'Map Analysis'!$AP$2^{0,1,2,3,4,5,6,7,8,9,10,11,12,13,14,15}))</f>
      </c>
      <c r="AN1333">
        <f>IF($A1333="","",$AM1333+ROW()/10000000)</f>
      </c>
      <c r="AO1333">
        <f>IF($A1333="","",COUNTIF($W$2:$W$2500,$A1333))</f>
      </c>
      <c r="AP1333">
        <f>IF($A1333="","",SUMIFS($BF$2:$BF$2500,$W$2:$W$2500,$A1333))</f>
      </c>
      <c r="AQ1333">
        <f>IF($A1333="","",SUMIFS($BG$2:$BG$2500,$W$2:$W$2500,$A1333))</f>
      </c>
      <c r="AR1333">
        <f>IF($A1333="","",SUMIFS($BH$2:$BH$2500,$W$2:$W$2500,$A1333))</f>
      </c>
      <c r="AS1333">
        <f>IF($A1333="","",SUMIFS($BI$2:$BI$2500,$W$2:$W$2500,$A1333))</f>
      </c>
      <c r="AT1333">
        <f>IF($A1333="","",SUMIFS($BJ$2:$BJ$2500,$W$2:$W$2500,$A1333))</f>
      </c>
      <c r="AU1333">
        <f>IF($A1333="","",SUMIFS($BK$2:$BK$2500,$W$2:$W$2500,$A1333))</f>
      </c>
      <c r="AV1333">
        <f>IF($A1333="","",SUMIFS($BL$2:$BL$2500,$W$2:$W$2500,$A1333))</f>
      </c>
      <c r="AW1333">
        <f>IF($A1333="","",SUMIFS($BM$2:$BM$2500,$W$2:$W$2500,$A1333))</f>
      </c>
      <c r="AX1333">
        <f>IF($A1333="","",SUMIFS($BN$2:$BN$2500,$W$2:$W$2500,$A1333))</f>
      </c>
      <c r="AY1333">
        <f>IF($A1333="","",SUMIFS($BO$2:$BO$2500,$W$2:$W$2500,$A1333))</f>
      </c>
      <c r="AZ1333">
        <f>IF($A1333="","",SUMIFS($BP$2:$BP$2500,$W$2:$W$2500,$A1333))</f>
      </c>
      <c r="BA1333">
        <f>IF($A1333="","",SUMIFS($BQ$2:$BQ$2500,$W$2:$W$2500,$A1333))</f>
      </c>
      <c r="BB1333">
        <f>IF($A1333="","",SUMIFS($BR$2:$BR$2500,$W$2:$W$2500,$A1333))</f>
      </c>
      <c r="BC1333">
        <f>IF($A1333="","",SUMIFS($BS$2:$BS$2500,$W$2:$W$2500,$A1333))</f>
      </c>
      <c r="BD1333">
        <f>IF($A1333="","",SUMIFS($BT$2:$BT$2500,$W$2:$W$2500,$A1333))</f>
      </c>
      <c r="BF1333">
        <f>IF($Z1333="","",INDEX($AO$2:$AO$2000,$Z1333))</f>
      </c>
      <c r="BG1333">
        <f>IF($Z1333="","",INDEX($AP$2:$AP$2000,$Z1333))</f>
      </c>
      <c r="BH1333">
        <f>IF($Z1333="","",INDEX($AQ$2:$AQ$2000,$Z1333))</f>
      </c>
      <c r="BI1333">
        <f>IF($Z1333="","",INDEX($AR$2:$AR$2000,$Z1333))</f>
      </c>
      <c r="BJ1333">
        <f>IF($Z1333="","",INDEX($AS$2:$AS$2000,$Z1333))</f>
      </c>
      <c r="BK1333">
        <f>IF($Z1333="","",INDEX($AT$2:$AT$2000,$Z1333))</f>
      </c>
      <c r="BL1333">
        <f>IF($Z1333="","",INDEX($AU$2:$AU$2000,$Z1333))</f>
      </c>
      <c r="BM1333">
        <f>IF($Z1333="","",INDEX($AV$2:$AV$2000,$Z1333))</f>
      </c>
      <c r="BN1333">
        <f>IF($Z1333="","",INDEX($AW$2:$AW$2000,$Z1333))</f>
      </c>
      <c r="BO1333">
        <f>IF($Z1333="","",INDEX($AX$2:$AX$2000,$Z1333))</f>
      </c>
      <c r="BP1333">
        <f>IF($Z1333="","",INDEX($AY$2:$AY$2000,$Z1333))</f>
      </c>
      <c r="BQ1333">
        <f>IF($Z1333="","",INDEX($AZ$2:$AZ$2000,$Z1333))</f>
      </c>
      <c r="BR1333">
        <f>IF($Z1333="","",INDEX($BA$2:$BA$2000,$Z1333))</f>
      </c>
      <c r="BS1333">
        <f>IF($Z1333="","",INDEX($BB$2:$BB$2000,$Z1333))</f>
      </c>
      <c r="BT1333">
        <f>IF($Z1333="","",INDEX($BC$2:$BC$2000,$Z1333))</f>
      </c>
      <c r="BV1333">
        <f>IF(OR($A1333="",$P1333&lt;&gt;"Yes",$AH1333="Yes"),"",1+N($AG1333))</f>
      </c>
      <c r="BW1333">
        <f>IF($A1333="","",COUNTIFS($W$2:$W$2500,$A1333,$BZ$2:$BZ$2500,"Yes")+COUNTIFS($X$2:$X$2500,$A1333,$BY$2:$BY$2500,"Yes"))</f>
      </c>
      <c r="BX1333">
        <f>IF(OR($A1333="",$P1333="Yes"),"",IF(N($BW1333)=0,0,1+SUMIFS($CB$2:$CB$2500,$W$2:$W$2500,$A1333)+SUMIFS($CA$2:$CA$2500,$X$2:$X$2500,$A1333)))</f>
      </c>
      <c r="BY1333" t="str">
        <f>IF($Y1333="","",INDEX($AH$2:$AH$2000,$Y1333)&amp;"")</f>
      </c>
      <c r="BZ1333" t="str">
        <f>IF($Z1333="","",INDEX($AH$2:$AH$2000,$Z1333)&amp;"")</f>
      </c>
      <c r="CA1333">
        <f>IF($Y1333="","",INDEX($BV$2:$BV$2000,$Y1333))</f>
      </c>
      <c r="CB1333">
        <f>IF($Z1333="","",INDEX($BV$2:$BV$2000,$Z1333))</f>
      </c>
    </row>
    <row r="1334">
      <c r="A1334" t="str">
        <f>IF(TRIM(INDEX(games!$A:$A,ROW()))="","",TRIM(INDEX(games!$A:$A,ROW())))</f>
      </c>
      <c r="B1334">
        <f>IF(OR($A1334="",INDEX(games!$B:$B,ROW())=""),"",INDEX(games!$B:$B,ROW()))</f>
      </c>
      <c r="C1334" t="str">
        <f>IF(OR($A1334="",INDEX(games!$C:$C,ROW())=""),"",INDEX(games!$C:$C,ROW()))</f>
      </c>
      <c r="D1334">
        <f>IF($A1334="","",COUNTIF($W$2:$W$2500,$A1334)+COUNTIF($X$2:$X$2500,$A1334))</f>
      </c>
      <c r="E1334">
        <f>IF($A1334="","",IFERROR(MATCH($C1334,$R$2:$R$5,0),0))</f>
      </c>
      <c r="F1334">
        <f>IF($A1334="","",MOD(ROW(),34))</f>
      </c>
      <c r="G1334">
        <f>IF($A1334="",NA(),IF($C1334="Action",$B1334,NA()))</f>
      </c>
      <c r="H1334">
        <f>IF($A1334="",NA(),IF($C1334="Action",1+$F1334*0.023,NA()))</f>
      </c>
      <c r="I1334">
        <f>IF($A1334="",NA(),IF($C1334="Strategy",$B1334,NA()))</f>
      </c>
      <c r="J1334">
        <f>IF($A1334="",NA(),IF($C1334="Strategy",2+$F1334*0.023,NA()))</f>
      </c>
      <c r="K1334">
        <f>IF($A1334="",NA(),IF($C1334="Deckbuilder",$B1334,NA()))</f>
      </c>
      <c r="L1334">
        <f>IF($A1334="",NA(),IF($C1334="Deckbuilder",3+$F1334*0.023,NA()))</f>
      </c>
      <c r="M1334">
        <f>IF($A1334="",NA(),IF($C1334="Traditional",$B1334,NA()))</f>
      </c>
      <c r="N1334">
        <f>IF($A1334="",NA(),IF($C1334="Traditional",4+$F1334*0.023,NA()))</f>
      </c>
      <c r="O1334">
        <f>IF($A1334="","",$D1334+ROW()/1000000)</f>
      </c>
      <c r="P1334" t="str">
        <f>IF(OR($A1334="",INDEX(games!$H:$H,ROW())=""),"",INDEX(games!$H:$H,ROW()))</f>
      </c>
      <c r="Q1334">
        <f>IF(OR($A1334="",$P1334&lt;&gt;"Yes"),"",$D1334+ROW()/1000000)</f>
      </c>
      <c r="T1334">
        <f>IF($Y1334="","",INDEX($B$2:$B$2000,$Y1334))</f>
      </c>
      <c r="U1334">
        <f>IF($Z1334="","",INDEX($B$2:$B$2000,$Z1334))</f>
      </c>
      <c r="V1334">
        <f>IF(OR($T1334="",$U1334=""),"",$U1334-$T1334)</f>
      </c>
      <c r="W1334" t="str">
        <f>IF(TRIM(INDEX(connections!$A:$A,ROW()))="","",TRIM(INDEX(connections!$A:$A,ROW())))</f>
      </c>
      <c r="X1334" t="str">
        <f>IF($W1334="","",TRIM(INDEX(connections!$B:$B,ROW())))</f>
      </c>
      <c r="Y1334">
        <f>IF($W1334="","",IFERROR(MATCH($W1334,$A$2:$A$2000,0),""))</f>
      </c>
      <c r="Z1334">
        <f>IF($X1334="","",IFERROR(MATCH($X1334,$A$2:$A$2000,0),""))</f>
      </c>
      <c r="AA1334" t="str">
        <f>IF($Y1334="","",INDEX($P$2:$P$2000,$Y1334))</f>
      </c>
      <c r="AB1334" t="str">
        <f>IF($Z1334="","",INDEX($P$2:$P$2000,$Z1334))</f>
      </c>
      <c r="AC1334">
        <f>IF(AND($AA1334="Yes",$AB1334="Yes"),1,"")</f>
      </c>
      <c r="AD1334">
        <f>IF(OR($Y1334="",$Z1334=""),"",IF(INDEX($C$2:$C$2000,$Y1334)=INDEX($C$2:$C$2000,$Z1334),0,1))</f>
      </c>
      <c r="AE1334">
        <f>IF($AC1334&lt;&gt;1,"",IF(AND(INDEX($AG$2:$AG$2000,$Y1334)=1,INDEX($AG$2:$AG$2000,$Z1334)=1),1,""))</f>
      </c>
      <c r="AG1334">
        <f>IF($A1334="","",COUNTIFS($W$2:$W$2500,$A1334,$AB$2:$AB$2500,"Yes")+COUNTIFS($X$2:$X$2500,$A1334,$AA$2:$AA$2500,"Yes"))</f>
      </c>
      <c r="AH1334" t="str">
        <f>IF(OR($P1334&lt;&gt;"Yes",N($AG1334)=0),"",IF(AND($AG1334=1,COUNTIFS($W$2:$W$2500,$A1334,$AE$2:$AE$2500,1)+COUNTIFS($X$2:$X$2500,$A1334,$AE$2:$AE$2500,1)&gt;0),"","Yes"))</f>
      </c>
      <c r="AI1334">
        <f>IF($AH1334="Yes",$AG1334,"")</f>
      </c>
      <c r="AJ1334">
        <f>IF($AI1334="","",$AI1334+ROW()/1000000)</f>
      </c>
      <c r="AK1334">
        <f>IF(OR($A1334="",$P1334="Yes",N($AG1334)=0),"",$AG1334+ROW()/1000000)</f>
      </c>
      <c r="AL1334" t="str">
        <f>IF($A1334="","",INDEX(games!$J:$J,ROW())&amp;"")</f>
      </c>
      <c r="AM1334">
        <f>IF($A1334="","",SUMPRODUCT($AO1334:$BD1334,'Map Analysis'!$AP$2^{0,1,2,3,4,5,6,7,8,9,10,11,12,13,14,15}))</f>
      </c>
      <c r="AN1334">
        <f>IF($A1334="","",$AM1334+ROW()/10000000)</f>
      </c>
      <c r="AO1334">
        <f>IF($A1334="","",COUNTIF($W$2:$W$2500,$A1334))</f>
      </c>
      <c r="AP1334">
        <f>IF($A1334="","",SUMIFS($BF$2:$BF$2500,$W$2:$W$2500,$A1334))</f>
      </c>
      <c r="AQ1334">
        <f>IF($A1334="","",SUMIFS($BG$2:$BG$2500,$W$2:$W$2500,$A1334))</f>
      </c>
      <c r="AR1334">
        <f>IF($A1334="","",SUMIFS($BH$2:$BH$2500,$W$2:$W$2500,$A1334))</f>
      </c>
      <c r="AS1334">
        <f>IF($A1334="","",SUMIFS($BI$2:$BI$2500,$W$2:$W$2500,$A1334))</f>
      </c>
      <c r="AT1334">
        <f>IF($A1334="","",SUMIFS($BJ$2:$BJ$2500,$W$2:$W$2500,$A1334))</f>
      </c>
      <c r="AU1334">
        <f>IF($A1334="","",SUMIFS($BK$2:$BK$2500,$W$2:$W$2500,$A1334))</f>
      </c>
      <c r="AV1334">
        <f>IF($A1334="","",SUMIFS($BL$2:$BL$2500,$W$2:$W$2500,$A1334))</f>
      </c>
      <c r="AW1334">
        <f>IF($A1334="","",SUMIFS($BM$2:$BM$2500,$W$2:$W$2500,$A1334))</f>
      </c>
      <c r="AX1334">
        <f>IF($A1334="","",SUMIFS($BN$2:$BN$2500,$W$2:$W$2500,$A1334))</f>
      </c>
      <c r="AY1334">
        <f>IF($A1334="","",SUMIFS($BO$2:$BO$2500,$W$2:$W$2500,$A1334))</f>
      </c>
      <c r="AZ1334">
        <f>IF($A1334="","",SUMIFS($BP$2:$BP$2500,$W$2:$W$2500,$A1334))</f>
      </c>
      <c r="BA1334">
        <f>IF($A1334="","",SUMIFS($BQ$2:$BQ$2500,$W$2:$W$2500,$A1334))</f>
      </c>
      <c r="BB1334">
        <f>IF($A1334="","",SUMIFS($BR$2:$BR$2500,$W$2:$W$2500,$A1334))</f>
      </c>
      <c r="BC1334">
        <f>IF($A1334="","",SUMIFS($BS$2:$BS$2500,$W$2:$W$2500,$A1334))</f>
      </c>
      <c r="BD1334">
        <f>IF($A1334="","",SUMIFS($BT$2:$BT$2500,$W$2:$W$2500,$A1334))</f>
      </c>
      <c r="BF1334">
        <f>IF($Z1334="","",INDEX($AO$2:$AO$2000,$Z1334))</f>
      </c>
      <c r="BG1334">
        <f>IF($Z1334="","",INDEX($AP$2:$AP$2000,$Z1334))</f>
      </c>
      <c r="BH1334">
        <f>IF($Z1334="","",INDEX($AQ$2:$AQ$2000,$Z1334))</f>
      </c>
      <c r="BI1334">
        <f>IF($Z1334="","",INDEX($AR$2:$AR$2000,$Z1334))</f>
      </c>
      <c r="BJ1334">
        <f>IF($Z1334="","",INDEX($AS$2:$AS$2000,$Z1334))</f>
      </c>
      <c r="BK1334">
        <f>IF($Z1334="","",INDEX($AT$2:$AT$2000,$Z1334))</f>
      </c>
      <c r="BL1334">
        <f>IF($Z1334="","",INDEX($AU$2:$AU$2000,$Z1334))</f>
      </c>
      <c r="BM1334">
        <f>IF($Z1334="","",INDEX($AV$2:$AV$2000,$Z1334))</f>
      </c>
      <c r="BN1334">
        <f>IF($Z1334="","",INDEX($AW$2:$AW$2000,$Z1334))</f>
      </c>
      <c r="BO1334">
        <f>IF($Z1334="","",INDEX($AX$2:$AX$2000,$Z1334))</f>
      </c>
      <c r="BP1334">
        <f>IF($Z1334="","",INDEX($AY$2:$AY$2000,$Z1334))</f>
      </c>
      <c r="BQ1334">
        <f>IF($Z1334="","",INDEX($AZ$2:$AZ$2000,$Z1334))</f>
      </c>
      <c r="BR1334">
        <f>IF($Z1334="","",INDEX($BA$2:$BA$2000,$Z1334))</f>
      </c>
      <c r="BS1334">
        <f>IF($Z1334="","",INDEX($BB$2:$BB$2000,$Z1334))</f>
      </c>
      <c r="BT1334">
        <f>IF($Z1334="","",INDEX($BC$2:$BC$2000,$Z1334))</f>
      </c>
      <c r="BV1334">
        <f>IF(OR($A1334="",$P1334&lt;&gt;"Yes",$AH1334="Yes"),"",1+N($AG1334))</f>
      </c>
      <c r="BW1334">
        <f>IF($A1334="","",COUNTIFS($W$2:$W$2500,$A1334,$BZ$2:$BZ$2500,"Yes")+COUNTIFS($X$2:$X$2500,$A1334,$BY$2:$BY$2500,"Yes"))</f>
      </c>
      <c r="BX1334">
        <f>IF(OR($A1334="",$P1334="Yes"),"",IF(N($BW1334)=0,0,1+SUMIFS($CB$2:$CB$2500,$W$2:$W$2500,$A1334)+SUMIFS($CA$2:$CA$2500,$X$2:$X$2500,$A1334)))</f>
      </c>
      <c r="BY1334" t="str">
        <f>IF($Y1334="","",INDEX($AH$2:$AH$2000,$Y1334)&amp;"")</f>
      </c>
      <c r="BZ1334" t="str">
        <f>IF($Z1334="","",INDEX($AH$2:$AH$2000,$Z1334)&amp;"")</f>
      </c>
      <c r="CA1334">
        <f>IF($Y1334="","",INDEX($BV$2:$BV$2000,$Y1334))</f>
      </c>
      <c r="CB1334">
        <f>IF($Z1334="","",INDEX($BV$2:$BV$2000,$Z1334))</f>
      </c>
    </row>
    <row r="1335">
      <c r="A1335" t="str">
        <f>IF(TRIM(INDEX(games!$A:$A,ROW()))="","",TRIM(INDEX(games!$A:$A,ROW())))</f>
      </c>
      <c r="B1335">
        <f>IF(OR($A1335="",INDEX(games!$B:$B,ROW())=""),"",INDEX(games!$B:$B,ROW()))</f>
      </c>
      <c r="C1335" t="str">
        <f>IF(OR($A1335="",INDEX(games!$C:$C,ROW())=""),"",INDEX(games!$C:$C,ROW()))</f>
      </c>
      <c r="D1335">
        <f>IF($A1335="","",COUNTIF($W$2:$W$2500,$A1335)+COUNTIF($X$2:$X$2500,$A1335))</f>
      </c>
      <c r="E1335">
        <f>IF($A1335="","",IFERROR(MATCH($C1335,$R$2:$R$5,0),0))</f>
      </c>
      <c r="F1335">
        <f>IF($A1335="","",MOD(ROW(),34))</f>
      </c>
      <c r="G1335">
        <f>IF($A1335="",NA(),IF($C1335="Action",$B1335,NA()))</f>
      </c>
      <c r="H1335">
        <f>IF($A1335="",NA(),IF($C1335="Action",1+$F1335*0.023,NA()))</f>
      </c>
      <c r="I1335">
        <f>IF($A1335="",NA(),IF($C1335="Strategy",$B1335,NA()))</f>
      </c>
      <c r="J1335">
        <f>IF($A1335="",NA(),IF($C1335="Strategy",2+$F1335*0.023,NA()))</f>
      </c>
      <c r="K1335">
        <f>IF($A1335="",NA(),IF($C1335="Deckbuilder",$B1335,NA()))</f>
      </c>
      <c r="L1335">
        <f>IF($A1335="",NA(),IF($C1335="Deckbuilder",3+$F1335*0.023,NA()))</f>
      </c>
      <c r="M1335">
        <f>IF($A1335="",NA(),IF($C1335="Traditional",$B1335,NA()))</f>
      </c>
      <c r="N1335">
        <f>IF($A1335="",NA(),IF($C1335="Traditional",4+$F1335*0.023,NA()))</f>
      </c>
      <c r="O1335">
        <f>IF($A1335="","",$D1335+ROW()/1000000)</f>
      </c>
      <c r="P1335" t="str">
        <f>IF(OR($A1335="",INDEX(games!$H:$H,ROW())=""),"",INDEX(games!$H:$H,ROW()))</f>
      </c>
      <c r="Q1335">
        <f>IF(OR($A1335="",$P1335&lt;&gt;"Yes"),"",$D1335+ROW()/1000000)</f>
      </c>
      <c r="T1335">
        <f>IF($Y1335="","",INDEX($B$2:$B$2000,$Y1335))</f>
      </c>
      <c r="U1335">
        <f>IF($Z1335="","",INDEX($B$2:$B$2000,$Z1335))</f>
      </c>
      <c r="V1335">
        <f>IF(OR($T1335="",$U1335=""),"",$U1335-$T1335)</f>
      </c>
      <c r="W1335" t="str">
        <f>IF(TRIM(INDEX(connections!$A:$A,ROW()))="","",TRIM(INDEX(connections!$A:$A,ROW())))</f>
      </c>
      <c r="X1335" t="str">
        <f>IF($W1335="","",TRIM(INDEX(connections!$B:$B,ROW())))</f>
      </c>
      <c r="Y1335">
        <f>IF($W1335="","",IFERROR(MATCH($W1335,$A$2:$A$2000,0),""))</f>
      </c>
      <c r="Z1335">
        <f>IF($X1335="","",IFERROR(MATCH($X1335,$A$2:$A$2000,0),""))</f>
      </c>
      <c r="AA1335" t="str">
        <f>IF($Y1335="","",INDEX($P$2:$P$2000,$Y1335))</f>
      </c>
      <c r="AB1335" t="str">
        <f>IF($Z1335="","",INDEX($P$2:$P$2000,$Z1335))</f>
      </c>
      <c r="AC1335">
        <f>IF(AND($AA1335="Yes",$AB1335="Yes"),1,"")</f>
      </c>
      <c r="AD1335">
        <f>IF(OR($Y1335="",$Z1335=""),"",IF(INDEX($C$2:$C$2000,$Y1335)=INDEX($C$2:$C$2000,$Z1335),0,1))</f>
      </c>
      <c r="AE1335">
        <f>IF($AC1335&lt;&gt;1,"",IF(AND(INDEX($AG$2:$AG$2000,$Y1335)=1,INDEX($AG$2:$AG$2000,$Z1335)=1),1,""))</f>
      </c>
      <c r="AG1335">
        <f>IF($A1335="","",COUNTIFS($W$2:$W$2500,$A1335,$AB$2:$AB$2500,"Yes")+COUNTIFS($X$2:$X$2500,$A1335,$AA$2:$AA$2500,"Yes"))</f>
      </c>
      <c r="AH1335" t="str">
        <f>IF(OR($P1335&lt;&gt;"Yes",N($AG1335)=0),"",IF(AND($AG1335=1,COUNTIFS($W$2:$W$2500,$A1335,$AE$2:$AE$2500,1)+COUNTIFS($X$2:$X$2500,$A1335,$AE$2:$AE$2500,1)&gt;0),"","Yes"))</f>
      </c>
      <c r="AI1335">
        <f>IF($AH1335="Yes",$AG1335,"")</f>
      </c>
      <c r="AJ1335">
        <f>IF($AI1335="","",$AI1335+ROW()/1000000)</f>
      </c>
      <c r="AK1335">
        <f>IF(OR($A1335="",$P1335="Yes",N($AG1335)=0),"",$AG1335+ROW()/1000000)</f>
      </c>
      <c r="AL1335" t="str">
        <f>IF($A1335="","",INDEX(games!$J:$J,ROW())&amp;"")</f>
      </c>
      <c r="AM1335">
        <f>IF($A1335="","",SUMPRODUCT($AO1335:$BD1335,'Map Analysis'!$AP$2^{0,1,2,3,4,5,6,7,8,9,10,11,12,13,14,15}))</f>
      </c>
      <c r="AN1335">
        <f>IF($A1335="","",$AM1335+ROW()/10000000)</f>
      </c>
      <c r="AO1335">
        <f>IF($A1335="","",COUNTIF($W$2:$W$2500,$A1335))</f>
      </c>
      <c r="AP1335">
        <f>IF($A1335="","",SUMIFS($BF$2:$BF$2500,$W$2:$W$2500,$A1335))</f>
      </c>
      <c r="AQ1335">
        <f>IF($A1335="","",SUMIFS($BG$2:$BG$2500,$W$2:$W$2500,$A1335))</f>
      </c>
      <c r="AR1335">
        <f>IF($A1335="","",SUMIFS($BH$2:$BH$2500,$W$2:$W$2500,$A1335))</f>
      </c>
      <c r="AS1335">
        <f>IF($A1335="","",SUMIFS($BI$2:$BI$2500,$W$2:$W$2500,$A1335))</f>
      </c>
      <c r="AT1335">
        <f>IF($A1335="","",SUMIFS($BJ$2:$BJ$2500,$W$2:$W$2500,$A1335))</f>
      </c>
      <c r="AU1335">
        <f>IF($A1335="","",SUMIFS($BK$2:$BK$2500,$W$2:$W$2500,$A1335))</f>
      </c>
      <c r="AV1335">
        <f>IF($A1335="","",SUMIFS($BL$2:$BL$2500,$W$2:$W$2500,$A1335))</f>
      </c>
      <c r="AW1335">
        <f>IF($A1335="","",SUMIFS($BM$2:$BM$2500,$W$2:$W$2500,$A1335))</f>
      </c>
      <c r="AX1335">
        <f>IF($A1335="","",SUMIFS($BN$2:$BN$2500,$W$2:$W$2500,$A1335))</f>
      </c>
      <c r="AY1335">
        <f>IF($A1335="","",SUMIFS($BO$2:$BO$2500,$W$2:$W$2500,$A1335))</f>
      </c>
      <c r="AZ1335">
        <f>IF($A1335="","",SUMIFS($BP$2:$BP$2500,$W$2:$W$2500,$A1335))</f>
      </c>
      <c r="BA1335">
        <f>IF($A1335="","",SUMIFS($BQ$2:$BQ$2500,$W$2:$W$2500,$A1335))</f>
      </c>
      <c r="BB1335">
        <f>IF($A1335="","",SUMIFS($BR$2:$BR$2500,$W$2:$W$2500,$A1335))</f>
      </c>
      <c r="BC1335">
        <f>IF($A1335="","",SUMIFS($BS$2:$BS$2500,$W$2:$W$2500,$A1335))</f>
      </c>
      <c r="BD1335">
        <f>IF($A1335="","",SUMIFS($BT$2:$BT$2500,$W$2:$W$2500,$A1335))</f>
      </c>
      <c r="BF1335">
        <f>IF($Z1335="","",INDEX($AO$2:$AO$2000,$Z1335))</f>
      </c>
      <c r="BG1335">
        <f>IF($Z1335="","",INDEX($AP$2:$AP$2000,$Z1335))</f>
      </c>
      <c r="BH1335">
        <f>IF($Z1335="","",INDEX($AQ$2:$AQ$2000,$Z1335))</f>
      </c>
      <c r="BI1335">
        <f>IF($Z1335="","",INDEX($AR$2:$AR$2000,$Z1335))</f>
      </c>
      <c r="BJ1335">
        <f>IF($Z1335="","",INDEX($AS$2:$AS$2000,$Z1335))</f>
      </c>
      <c r="BK1335">
        <f>IF($Z1335="","",INDEX($AT$2:$AT$2000,$Z1335))</f>
      </c>
      <c r="BL1335">
        <f>IF($Z1335="","",INDEX($AU$2:$AU$2000,$Z1335))</f>
      </c>
      <c r="BM1335">
        <f>IF($Z1335="","",INDEX($AV$2:$AV$2000,$Z1335))</f>
      </c>
      <c r="BN1335">
        <f>IF($Z1335="","",INDEX($AW$2:$AW$2000,$Z1335))</f>
      </c>
      <c r="BO1335">
        <f>IF($Z1335="","",INDEX($AX$2:$AX$2000,$Z1335))</f>
      </c>
      <c r="BP1335">
        <f>IF($Z1335="","",INDEX($AY$2:$AY$2000,$Z1335))</f>
      </c>
      <c r="BQ1335">
        <f>IF($Z1335="","",INDEX($AZ$2:$AZ$2000,$Z1335))</f>
      </c>
      <c r="BR1335">
        <f>IF($Z1335="","",INDEX($BA$2:$BA$2000,$Z1335))</f>
      </c>
      <c r="BS1335">
        <f>IF($Z1335="","",INDEX($BB$2:$BB$2000,$Z1335))</f>
      </c>
      <c r="BT1335">
        <f>IF($Z1335="","",INDEX($BC$2:$BC$2000,$Z1335))</f>
      </c>
      <c r="BV1335">
        <f>IF(OR($A1335="",$P1335&lt;&gt;"Yes",$AH1335="Yes"),"",1+N($AG1335))</f>
      </c>
      <c r="BW1335">
        <f>IF($A1335="","",COUNTIFS($W$2:$W$2500,$A1335,$BZ$2:$BZ$2500,"Yes")+COUNTIFS($X$2:$X$2500,$A1335,$BY$2:$BY$2500,"Yes"))</f>
      </c>
      <c r="BX1335">
        <f>IF(OR($A1335="",$P1335="Yes"),"",IF(N($BW1335)=0,0,1+SUMIFS($CB$2:$CB$2500,$W$2:$W$2500,$A1335)+SUMIFS($CA$2:$CA$2500,$X$2:$X$2500,$A1335)))</f>
      </c>
      <c r="BY1335" t="str">
        <f>IF($Y1335="","",INDEX($AH$2:$AH$2000,$Y1335)&amp;"")</f>
      </c>
      <c r="BZ1335" t="str">
        <f>IF($Z1335="","",INDEX($AH$2:$AH$2000,$Z1335)&amp;"")</f>
      </c>
      <c r="CA1335">
        <f>IF($Y1335="","",INDEX($BV$2:$BV$2000,$Y1335))</f>
      </c>
      <c r="CB1335">
        <f>IF($Z1335="","",INDEX($BV$2:$BV$2000,$Z1335))</f>
      </c>
    </row>
    <row r="1336">
      <c r="A1336" t="str">
        <f>IF(TRIM(INDEX(games!$A:$A,ROW()))="","",TRIM(INDEX(games!$A:$A,ROW())))</f>
      </c>
      <c r="B1336">
        <f>IF(OR($A1336="",INDEX(games!$B:$B,ROW())=""),"",INDEX(games!$B:$B,ROW()))</f>
      </c>
      <c r="C1336" t="str">
        <f>IF(OR($A1336="",INDEX(games!$C:$C,ROW())=""),"",INDEX(games!$C:$C,ROW()))</f>
      </c>
      <c r="D1336">
        <f>IF($A1336="","",COUNTIF($W$2:$W$2500,$A1336)+COUNTIF($X$2:$X$2500,$A1336))</f>
      </c>
      <c r="E1336">
        <f>IF($A1336="","",IFERROR(MATCH($C1336,$R$2:$R$5,0),0))</f>
      </c>
      <c r="F1336">
        <f>IF($A1336="","",MOD(ROW(),34))</f>
      </c>
      <c r="G1336">
        <f>IF($A1336="",NA(),IF($C1336="Action",$B1336,NA()))</f>
      </c>
      <c r="H1336">
        <f>IF($A1336="",NA(),IF($C1336="Action",1+$F1336*0.023,NA()))</f>
      </c>
      <c r="I1336">
        <f>IF($A1336="",NA(),IF($C1336="Strategy",$B1336,NA()))</f>
      </c>
      <c r="J1336">
        <f>IF($A1336="",NA(),IF($C1336="Strategy",2+$F1336*0.023,NA()))</f>
      </c>
      <c r="K1336">
        <f>IF($A1336="",NA(),IF($C1336="Deckbuilder",$B1336,NA()))</f>
      </c>
      <c r="L1336">
        <f>IF($A1336="",NA(),IF($C1336="Deckbuilder",3+$F1336*0.023,NA()))</f>
      </c>
      <c r="M1336">
        <f>IF($A1336="",NA(),IF($C1336="Traditional",$B1336,NA()))</f>
      </c>
      <c r="N1336">
        <f>IF($A1336="",NA(),IF($C1336="Traditional",4+$F1336*0.023,NA()))</f>
      </c>
      <c r="O1336">
        <f>IF($A1336="","",$D1336+ROW()/1000000)</f>
      </c>
      <c r="P1336" t="str">
        <f>IF(OR($A1336="",INDEX(games!$H:$H,ROW())=""),"",INDEX(games!$H:$H,ROW()))</f>
      </c>
      <c r="Q1336">
        <f>IF(OR($A1336="",$P1336&lt;&gt;"Yes"),"",$D1336+ROW()/1000000)</f>
      </c>
      <c r="T1336">
        <f>IF($Y1336="","",INDEX($B$2:$B$2000,$Y1336))</f>
      </c>
      <c r="U1336">
        <f>IF($Z1336="","",INDEX($B$2:$B$2000,$Z1336))</f>
      </c>
      <c r="V1336">
        <f>IF(OR($T1336="",$U1336=""),"",$U1336-$T1336)</f>
      </c>
      <c r="W1336" t="str">
        <f>IF(TRIM(INDEX(connections!$A:$A,ROW()))="","",TRIM(INDEX(connections!$A:$A,ROW())))</f>
      </c>
      <c r="X1336" t="str">
        <f>IF($W1336="","",TRIM(INDEX(connections!$B:$B,ROW())))</f>
      </c>
      <c r="Y1336">
        <f>IF($W1336="","",IFERROR(MATCH($W1336,$A$2:$A$2000,0),""))</f>
      </c>
      <c r="Z1336">
        <f>IF($X1336="","",IFERROR(MATCH($X1336,$A$2:$A$2000,0),""))</f>
      </c>
      <c r="AA1336" t="str">
        <f>IF($Y1336="","",INDEX($P$2:$P$2000,$Y1336))</f>
      </c>
      <c r="AB1336" t="str">
        <f>IF($Z1336="","",INDEX($P$2:$P$2000,$Z1336))</f>
      </c>
      <c r="AC1336">
        <f>IF(AND($AA1336="Yes",$AB1336="Yes"),1,"")</f>
      </c>
      <c r="AD1336">
        <f>IF(OR($Y1336="",$Z1336=""),"",IF(INDEX($C$2:$C$2000,$Y1336)=INDEX($C$2:$C$2000,$Z1336),0,1))</f>
      </c>
      <c r="AE1336">
        <f>IF($AC1336&lt;&gt;1,"",IF(AND(INDEX($AG$2:$AG$2000,$Y1336)=1,INDEX($AG$2:$AG$2000,$Z1336)=1),1,""))</f>
      </c>
      <c r="AG1336">
        <f>IF($A1336="","",COUNTIFS($W$2:$W$2500,$A1336,$AB$2:$AB$2500,"Yes")+COUNTIFS($X$2:$X$2500,$A1336,$AA$2:$AA$2500,"Yes"))</f>
      </c>
      <c r="AH1336" t="str">
        <f>IF(OR($P1336&lt;&gt;"Yes",N($AG1336)=0),"",IF(AND($AG1336=1,COUNTIFS($W$2:$W$2500,$A1336,$AE$2:$AE$2500,1)+COUNTIFS($X$2:$X$2500,$A1336,$AE$2:$AE$2500,1)&gt;0),"","Yes"))</f>
      </c>
      <c r="AI1336">
        <f>IF($AH1336="Yes",$AG1336,"")</f>
      </c>
      <c r="AJ1336">
        <f>IF($AI1336="","",$AI1336+ROW()/1000000)</f>
      </c>
      <c r="AK1336">
        <f>IF(OR($A1336="",$P1336="Yes",N($AG1336)=0),"",$AG1336+ROW()/1000000)</f>
      </c>
      <c r="AL1336" t="str">
        <f>IF($A1336="","",INDEX(games!$J:$J,ROW())&amp;"")</f>
      </c>
      <c r="AM1336">
        <f>IF($A1336="","",SUMPRODUCT($AO1336:$BD1336,'Map Analysis'!$AP$2^{0,1,2,3,4,5,6,7,8,9,10,11,12,13,14,15}))</f>
      </c>
      <c r="AN1336">
        <f>IF($A1336="","",$AM1336+ROW()/10000000)</f>
      </c>
      <c r="AO1336">
        <f>IF($A1336="","",COUNTIF($W$2:$W$2500,$A1336))</f>
      </c>
      <c r="AP1336">
        <f>IF($A1336="","",SUMIFS($BF$2:$BF$2500,$W$2:$W$2500,$A1336))</f>
      </c>
      <c r="AQ1336">
        <f>IF($A1336="","",SUMIFS($BG$2:$BG$2500,$W$2:$W$2500,$A1336))</f>
      </c>
      <c r="AR1336">
        <f>IF($A1336="","",SUMIFS($BH$2:$BH$2500,$W$2:$W$2500,$A1336))</f>
      </c>
      <c r="AS1336">
        <f>IF($A1336="","",SUMIFS($BI$2:$BI$2500,$W$2:$W$2500,$A1336))</f>
      </c>
      <c r="AT1336">
        <f>IF($A1336="","",SUMIFS($BJ$2:$BJ$2500,$W$2:$W$2500,$A1336))</f>
      </c>
      <c r="AU1336">
        <f>IF($A1336="","",SUMIFS($BK$2:$BK$2500,$W$2:$W$2500,$A1336))</f>
      </c>
      <c r="AV1336">
        <f>IF($A1336="","",SUMIFS($BL$2:$BL$2500,$W$2:$W$2500,$A1336))</f>
      </c>
      <c r="AW1336">
        <f>IF($A1336="","",SUMIFS($BM$2:$BM$2500,$W$2:$W$2500,$A1336))</f>
      </c>
      <c r="AX1336">
        <f>IF($A1336="","",SUMIFS($BN$2:$BN$2500,$W$2:$W$2500,$A1336))</f>
      </c>
      <c r="AY1336">
        <f>IF($A1336="","",SUMIFS($BO$2:$BO$2500,$W$2:$W$2500,$A1336))</f>
      </c>
      <c r="AZ1336">
        <f>IF($A1336="","",SUMIFS($BP$2:$BP$2500,$W$2:$W$2500,$A1336))</f>
      </c>
      <c r="BA1336">
        <f>IF($A1336="","",SUMIFS($BQ$2:$BQ$2500,$W$2:$W$2500,$A1336))</f>
      </c>
      <c r="BB1336">
        <f>IF($A1336="","",SUMIFS($BR$2:$BR$2500,$W$2:$W$2500,$A1336))</f>
      </c>
      <c r="BC1336">
        <f>IF($A1336="","",SUMIFS($BS$2:$BS$2500,$W$2:$W$2500,$A1336))</f>
      </c>
      <c r="BD1336">
        <f>IF($A1336="","",SUMIFS($BT$2:$BT$2500,$W$2:$W$2500,$A1336))</f>
      </c>
      <c r="BF1336">
        <f>IF($Z1336="","",INDEX($AO$2:$AO$2000,$Z1336))</f>
      </c>
      <c r="BG1336">
        <f>IF($Z1336="","",INDEX($AP$2:$AP$2000,$Z1336))</f>
      </c>
      <c r="BH1336">
        <f>IF($Z1336="","",INDEX($AQ$2:$AQ$2000,$Z1336))</f>
      </c>
      <c r="BI1336">
        <f>IF($Z1336="","",INDEX($AR$2:$AR$2000,$Z1336))</f>
      </c>
      <c r="BJ1336">
        <f>IF($Z1336="","",INDEX($AS$2:$AS$2000,$Z1336))</f>
      </c>
      <c r="BK1336">
        <f>IF($Z1336="","",INDEX($AT$2:$AT$2000,$Z1336))</f>
      </c>
      <c r="BL1336">
        <f>IF($Z1336="","",INDEX($AU$2:$AU$2000,$Z1336))</f>
      </c>
      <c r="BM1336">
        <f>IF($Z1336="","",INDEX($AV$2:$AV$2000,$Z1336))</f>
      </c>
      <c r="BN1336">
        <f>IF($Z1336="","",INDEX($AW$2:$AW$2000,$Z1336))</f>
      </c>
      <c r="BO1336">
        <f>IF($Z1336="","",INDEX($AX$2:$AX$2000,$Z1336))</f>
      </c>
      <c r="BP1336">
        <f>IF($Z1336="","",INDEX($AY$2:$AY$2000,$Z1336))</f>
      </c>
      <c r="BQ1336">
        <f>IF($Z1336="","",INDEX($AZ$2:$AZ$2000,$Z1336))</f>
      </c>
      <c r="BR1336">
        <f>IF($Z1336="","",INDEX($BA$2:$BA$2000,$Z1336))</f>
      </c>
      <c r="BS1336">
        <f>IF($Z1336="","",INDEX($BB$2:$BB$2000,$Z1336))</f>
      </c>
      <c r="BT1336">
        <f>IF($Z1336="","",INDEX($BC$2:$BC$2000,$Z1336))</f>
      </c>
      <c r="BV1336">
        <f>IF(OR($A1336="",$P1336&lt;&gt;"Yes",$AH1336="Yes"),"",1+N($AG1336))</f>
      </c>
      <c r="BW1336">
        <f>IF($A1336="","",COUNTIFS($W$2:$W$2500,$A1336,$BZ$2:$BZ$2500,"Yes")+COUNTIFS($X$2:$X$2500,$A1336,$BY$2:$BY$2500,"Yes"))</f>
      </c>
      <c r="BX1336">
        <f>IF(OR($A1336="",$P1336="Yes"),"",IF(N($BW1336)=0,0,1+SUMIFS($CB$2:$CB$2500,$W$2:$W$2500,$A1336)+SUMIFS($CA$2:$CA$2500,$X$2:$X$2500,$A1336)))</f>
      </c>
      <c r="BY1336" t="str">
        <f>IF($Y1336="","",INDEX($AH$2:$AH$2000,$Y1336)&amp;"")</f>
      </c>
      <c r="BZ1336" t="str">
        <f>IF($Z1336="","",INDEX($AH$2:$AH$2000,$Z1336)&amp;"")</f>
      </c>
      <c r="CA1336">
        <f>IF($Y1336="","",INDEX($BV$2:$BV$2000,$Y1336))</f>
      </c>
      <c r="CB1336">
        <f>IF($Z1336="","",INDEX($BV$2:$BV$2000,$Z1336))</f>
      </c>
    </row>
    <row r="1337">
      <c r="A1337" t="str">
        <f>IF(TRIM(INDEX(games!$A:$A,ROW()))="","",TRIM(INDEX(games!$A:$A,ROW())))</f>
      </c>
      <c r="B1337">
        <f>IF(OR($A1337="",INDEX(games!$B:$B,ROW())=""),"",INDEX(games!$B:$B,ROW()))</f>
      </c>
      <c r="C1337" t="str">
        <f>IF(OR($A1337="",INDEX(games!$C:$C,ROW())=""),"",INDEX(games!$C:$C,ROW()))</f>
      </c>
      <c r="D1337">
        <f>IF($A1337="","",COUNTIF($W$2:$W$2500,$A1337)+COUNTIF($X$2:$X$2500,$A1337))</f>
      </c>
      <c r="E1337">
        <f>IF($A1337="","",IFERROR(MATCH($C1337,$R$2:$R$5,0),0))</f>
      </c>
      <c r="F1337">
        <f>IF($A1337="","",MOD(ROW(),34))</f>
      </c>
      <c r="G1337">
        <f>IF($A1337="",NA(),IF($C1337="Action",$B1337,NA()))</f>
      </c>
      <c r="H1337">
        <f>IF($A1337="",NA(),IF($C1337="Action",1+$F1337*0.023,NA()))</f>
      </c>
      <c r="I1337">
        <f>IF($A1337="",NA(),IF($C1337="Strategy",$B1337,NA()))</f>
      </c>
      <c r="J1337">
        <f>IF($A1337="",NA(),IF($C1337="Strategy",2+$F1337*0.023,NA()))</f>
      </c>
      <c r="K1337">
        <f>IF($A1337="",NA(),IF($C1337="Deckbuilder",$B1337,NA()))</f>
      </c>
      <c r="L1337">
        <f>IF($A1337="",NA(),IF($C1337="Deckbuilder",3+$F1337*0.023,NA()))</f>
      </c>
      <c r="M1337">
        <f>IF($A1337="",NA(),IF($C1337="Traditional",$B1337,NA()))</f>
      </c>
      <c r="N1337">
        <f>IF($A1337="",NA(),IF($C1337="Traditional",4+$F1337*0.023,NA()))</f>
      </c>
      <c r="O1337">
        <f>IF($A1337="","",$D1337+ROW()/1000000)</f>
      </c>
      <c r="P1337" t="str">
        <f>IF(OR($A1337="",INDEX(games!$H:$H,ROW())=""),"",INDEX(games!$H:$H,ROW()))</f>
      </c>
      <c r="Q1337">
        <f>IF(OR($A1337="",$P1337&lt;&gt;"Yes"),"",$D1337+ROW()/1000000)</f>
      </c>
      <c r="T1337">
        <f>IF($Y1337="","",INDEX($B$2:$B$2000,$Y1337))</f>
      </c>
      <c r="U1337">
        <f>IF($Z1337="","",INDEX($B$2:$B$2000,$Z1337))</f>
      </c>
      <c r="V1337">
        <f>IF(OR($T1337="",$U1337=""),"",$U1337-$T1337)</f>
      </c>
      <c r="W1337" t="str">
        <f>IF(TRIM(INDEX(connections!$A:$A,ROW()))="","",TRIM(INDEX(connections!$A:$A,ROW())))</f>
      </c>
      <c r="X1337" t="str">
        <f>IF($W1337="","",TRIM(INDEX(connections!$B:$B,ROW())))</f>
      </c>
      <c r="Y1337">
        <f>IF($W1337="","",IFERROR(MATCH($W1337,$A$2:$A$2000,0),""))</f>
      </c>
      <c r="Z1337">
        <f>IF($X1337="","",IFERROR(MATCH($X1337,$A$2:$A$2000,0),""))</f>
      </c>
      <c r="AA1337" t="str">
        <f>IF($Y1337="","",INDEX($P$2:$P$2000,$Y1337))</f>
      </c>
      <c r="AB1337" t="str">
        <f>IF($Z1337="","",INDEX($P$2:$P$2000,$Z1337))</f>
      </c>
      <c r="AC1337">
        <f>IF(AND($AA1337="Yes",$AB1337="Yes"),1,"")</f>
      </c>
      <c r="AD1337">
        <f>IF(OR($Y1337="",$Z1337=""),"",IF(INDEX($C$2:$C$2000,$Y1337)=INDEX($C$2:$C$2000,$Z1337),0,1))</f>
      </c>
      <c r="AE1337">
        <f>IF($AC1337&lt;&gt;1,"",IF(AND(INDEX($AG$2:$AG$2000,$Y1337)=1,INDEX($AG$2:$AG$2000,$Z1337)=1),1,""))</f>
      </c>
      <c r="AG1337">
        <f>IF($A1337="","",COUNTIFS($W$2:$W$2500,$A1337,$AB$2:$AB$2500,"Yes")+COUNTIFS($X$2:$X$2500,$A1337,$AA$2:$AA$2500,"Yes"))</f>
      </c>
      <c r="AH1337" t="str">
        <f>IF(OR($P1337&lt;&gt;"Yes",N($AG1337)=0),"",IF(AND($AG1337=1,COUNTIFS($W$2:$W$2500,$A1337,$AE$2:$AE$2500,1)+COUNTIFS($X$2:$X$2500,$A1337,$AE$2:$AE$2500,1)&gt;0),"","Yes"))</f>
      </c>
      <c r="AI1337">
        <f>IF($AH1337="Yes",$AG1337,"")</f>
      </c>
      <c r="AJ1337">
        <f>IF($AI1337="","",$AI1337+ROW()/1000000)</f>
      </c>
      <c r="AK1337">
        <f>IF(OR($A1337="",$P1337="Yes",N($AG1337)=0),"",$AG1337+ROW()/1000000)</f>
      </c>
      <c r="AL1337" t="str">
        <f>IF($A1337="","",INDEX(games!$J:$J,ROW())&amp;"")</f>
      </c>
      <c r="AM1337">
        <f>IF($A1337="","",SUMPRODUCT($AO1337:$BD1337,'Map Analysis'!$AP$2^{0,1,2,3,4,5,6,7,8,9,10,11,12,13,14,15}))</f>
      </c>
      <c r="AN1337">
        <f>IF($A1337="","",$AM1337+ROW()/10000000)</f>
      </c>
      <c r="AO1337">
        <f>IF($A1337="","",COUNTIF($W$2:$W$2500,$A1337))</f>
      </c>
      <c r="AP1337">
        <f>IF($A1337="","",SUMIFS($BF$2:$BF$2500,$W$2:$W$2500,$A1337))</f>
      </c>
      <c r="AQ1337">
        <f>IF($A1337="","",SUMIFS($BG$2:$BG$2500,$W$2:$W$2500,$A1337))</f>
      </c>
      <c r="AR1337">
        <f>IF($A1337="","",SUMIFS($BH$2:$BH$2500,$W$2:$W$2500,$A1337))</f>
      </c>
      <c r="AS1337">
        <f>IF($A1337="","",SUMIFS($BI$2:$BI$2500,$W$2:$W$2500,$A1337))</f>
      </c>
      <c r="AT1337">
        <f>IF($A1337="","",SUMIFS($BJ$2:$BJ$2500,$W$2:$W$2500,$A1337))</f>
      </c>
      <c r="AU1337">
        <f>IF($A1337="","",SUMIFS($BK$2:$BK$2500,$W$2:$W$2500,$A1337))</f>
      </c>
      <c r="AV1337">
        <f>IF($A1337="","",SUMIFS($BL$2:$BL$2500,$W$2:$W$2500,$A1337))</f>
      </c>
      <c r="AW1337">
        <f>IF($A1337="","",SUMIFS($BM$2:$BM$2500,$W$2:$W$2500,$A1337))</f>
      </c>
      <c r="AX1337">
        <f>IF($A1337="","",SUMIFS($BN$2:$BN$2500,$W$2:$W$2500,$A1337))</f>
      </c>
      <c r="AY1337">
        <f>IF($A1337="","",SUMIFS($BO$2:$BO$2500,$W$2:$W$2500,$A1337))</f>
      </c>
      <c r="AZ1337">
        <f>IF($A1337="","",SUMIFS($BP$2:$BP$2500,$W$2:$W$2500,$A1337))</f>
      </c>
      <c r="BA1337">
        <f>IF($A1337="","",SUMIFS($BQ$2:$BQ$2500,$W$2:$W$2500,$A1337))</f>
      </c>
      <c r="BB1337">
        <f>IF($A1337="","",SUMIFS($BR$2:$BR$2500,$W$2:$W$2500,$A1337))</f>
      </c>
      <c r="BC1337">
        <f>IF($A1337="","",SUMIFS($BS$2:$BS$2500,$W$2:$W$2500,$A1337))</f>
      </c>
      <c r="BD1337">
        <f>IF($A1337="","",SUMIFS($BT$2:$BT$2500,$W$2:$W$2500,$A1337))</f>
      </c>
      <c r="BF1337">
        <f>IF($Z1337="","",INDEX($AO$2:$AO$2000,$Z1337))</f>
      </c>
      <c r="BG1337">
        <f>IF($Z1337="","",INDEX($AP$2:$AP$2000,$Z1337))</f>
      </c>
      <c r="BH1337">
        <f>IF($Z1337="","",INDEX($AQ$2:$AQ$2000,$Z1337))</f>
      </c>
      <c r="BI1337">
        <f>IF($Z1337="","",INDEX($AR$2:$AR$2000,$Z1337))</f>
      </c>
      <c r="BJ1337">
        <f>IF($Z1337="","",INDEX($AS$2:$AS$2000,$Z1337))</f>
      </c>
      <c r="BK1337">
        <f>IF($Z1337="","",INDEX($AT$2:$AT$2000,$Z1337))</f>
      </c>
      <c r="BL1337">
        <f>IF($Z1337="","",INDEX($AU$2:$AU$2000,$Z1337))</f>
      </c>
      <c r="BM1337">
        <f>IF($Z1337="","",INDEX($AV$2:$AV$2000,$Z1337))</f>
      </c>
      <c r="BN1337">
        <f>IF($Z1337="","",INDEX($AW$2:$AW$2000,$Z1337))</f>
      </c>
      <c r="BO1337">
        <f>IF($Z1337="","",INDEX($AX$2:$AX$2000,$Z1337))</f>
      </c>
      <c r="BP1337">
        <f>IF($Z1337="","",INDEX($AY$2:$AY$2000,$Z1337))</f>
      </c>
      <c r="BQ1337">
        <f>IF($Z1337="","",INDEX($AZ$2:$AZ$2000,$Z1337))</f>
      </c>
      <c r="BR1337">
        <f>IF($Z1337="","",INDEX($BA$2:$BA$2000,$Z1337))</f>
      </c>
      <c r="BS1337">
        <f>IF($Z1337="","",INDEX($BB$2:$BB$2000,$Z1337))</f>
      </c>
      <c r="BT1337">
        <f>IF($Z1337="","",INDEX($BC$2:$BC$2000,$Z1337))</f>
      </c>
      <c r="BV1337">
        <f>IF(OR($A1337="",$P1337&lt;&gt;"Yes",$AH1337="Yes"),"",1+N($AG1337))</f>
      </c>
      <c r="BW1337">
        <f>IF($A1337="","",COUNTIFS($W$2:$W$2500,$A1337,$BZ$2:$BZ$2500,"Yes")+COUNTIFS($X$2:$X$2500,$A1337,$BY$2:$BY$2500,"Yes"))</f>
      </c>
      <c r="BX1337">
        <f>IF(OR($A1337="",$P1337="Yes"),"",IF(N($BW1337)=0,0,1+SUMIFS($CB$2:$CB$2500,$W$2:$W$2500,$A1337)+SUMIFS($CA$2:$CA$2500,$X$2:$X$2500,$A1337)))</f>
      </c>
      <c r="BY1337" t="str">
        <f>IF($Y1337="","",INDEX($AH$2:$AH$2000,$Y1337)&amp;"")</f>
      </c>
      <c r="BZ1337" t="str">
        <f>IF($Z1337="","",INDEX($AH$2:$AH$2000,$Z1337)&amp;"")</f>
      </c>
      <c r="CA1337">
        <f>IF($Y1337="","",INDEX($BV$2:$BV$2000,$Y1337))</f>
      </c>
      <c r="CB1337">
        <f>IF($Z1337="","",INDEX($BV$2:$BV$2000,$Z1337))</f>
      </c>
    </row>
    <row r="1338">
      <c r="A1338" t="str">
        <f>IF(TRIM(INDEX(games!$A:$A,ROW()))="","",TRIM(INDEX(games!$A:$A,ROW())))</f>
      </c>
      <c r="B1338">
        <f>IF(OR($A1338="",INDEX(games!$B:$B,ROW())=""),"",INDEX(games!$B:$B,ROW()))</f>
      </c>
      <c r="C1338" t="str">
        <f>IF(OR($A1338="",INDEX(games!$C:$C,ROW())=""),"",INDEX(games!$C:$C,ROW()))</f>
      </c>
      <c r="D1338">
        <f>IF($A1338="","",COUNTIF($W$2:$W$2500,$A1338)+COUNTIF($X$2:$X$2500,$A1338))</f>
      </c>
      <c r="E1338">
        <f>IF($A1338="","",IFERROR(MATCH($C1338,$R$2:$R$5,0),0))</f>
      </c>
      <c r="F1338">
        <f>IF($A1338="","",MOD(ROW(),34))</f>
      </c>
      <c r="G1338">
        <f>IF($A1338="",NA(),IF($C1338="Action",$B1338,NA()))</f>
      </c>
      <c r="H1338">
        <f>IF($A1338="",NA(),IF($C1338="Action",1+$F1338*0.023,NA()))</f>
      </c>
      <c r="I1338">
        <f>IF($A1338="",NA(),IF($C1338="Strategy",$B1338,NA()))</f>
      </c>
      <c r="J1338">
        <f>IF($A1338="",NA(),IF($C1338="Strategy",2+$F1338*0.023,NA()))</f>
      </c>
      <c r="K1338">
        <f>IF($A1338="",NA(),IF($C1338="Deckbuilder",$B1338,NA()))</f>
      </c>
      <c r="L1338">
        <f>IF($A1338="",NA(),IF($C1338="Deckbuilder",3+$F1338*0.023,NA()))</f>
      </c>
      <c r="M1338">
        <f>IF($A1338="",NA(),IF($C1338="Traditional",$B1338,NA()))</f>
      </c>
      <c r="N1338">
        <f>IF($A1338="",NA(),IF($C1338="Traditional",4+$F1338*0.023,NA()))</f>
      </c>
      <c r="O1338">
        <f>IF($A1338="","",$D1338+ROW()/1000000)</f>
      </c>
      <c r="P1338" t="str">
        <f>IF(OR($A1338="",INDEX(games!$H:$H,ROW())=""),"",INDEX(games!$H:$H,ROW()))</f>
      </c>
      <c r="Q1338">
        <f>IF(OR($A1338="",$P1338&lt;&gt;"Yes"),"",$D1338+ROW()/1000000)</f>
      </c>
      <c r="T1338">
        <f>IF($Y1338="","",INDEX($B$2:$B$2000,$Y1338))</f>
      </c>
      <c r="U1338">
        <f>IF($Z1338="","",INDEX($B$2:$B$2000,$Z1338))</f>
      </c>
      <c r="V1338">
        <f>IF(OR($T1338="",$U1338=""),"",$U1338-$T1338)</f>
      </c>
      <c r="W1338" t="str">
        <f>IF(TRIM(INDEX(connections!$A:$A,ROW()))="","",TRIM(INDEX(connections!$A:$A,ROW())))</f>
      </c>
      <c r="X1338" t="str">
        <f>IF($W1338="","",TRIM(INDEX(connections!$B:$B,ROW())))</f>
      </c>
      <c r="Y1338">
        <f>IF($W1338="","",IFERROR(MATCH($W1338,$A$2:$A$2000,0),""))</f>
      </c>
      <c r="Z1338">
        <f>IF($X1338="","",IFERROR(MATCH($X1338,$A$2:$A$2000,0),""))</f>
      </c>
      <c r="AA1338" t="str">
        <f>IF($Y1338="","",INDEX($P$2:$P$2000,$Y1338))</f>
      </c>
      <c r="AB1338" t="str">
        <f>IF($Z1338="","",INDEX($P$2:$P$2000,$Z1338))</f>
      </c>
      <c r="AC1338">
        <f>IF(AND($AA1338="Yes",$AB1338="Yes"),1,"")</f>
      </c>
      <c r="AD1338">
        <f>IF(OR($Y1338="",$Z1338=""),"",IF(INDEX($C$2:$C$2000,$Y1338)=INDEX($C$2:$C$2000,$Z1338),0,1))</f>
      </c>
      <c r="AE1338">
        <f>IF($AC1338&lt;&gt;1,"",IF(AND(INDEX($AG$2:$AG$2000,$Y1338)=1,INDEX($AG$2:$AG$2000,$Z1338)=1),1,""))</f>
      </c>
      <c r="AG1338">
        <f>IF($A1338="","",COUNTIFS($W$2:$W$2500,$A1338,$AB$2:$AB$2500,"Yes")+COUNTIFS($X$2:$X$2500,$A1338,$AA$2:$AA$2500,"Yes"))</f>
      </c>
      <c r="AH1338" t="str">
        <f>IF(OR($P1338&lt;&gt;"Yes",N($AG1338)=0),"",IF(AND($AG1338=1,COUNTIFS($W$2:$W$2500,$A1338,$AE$2:$AE$2500,1)+COUNTIFS($X$2:$X$2500,$A1338,$AE$2:$AE$2500,1)&gt;0),"","Yes"))</f>
      </c>
      <c r="AI1338">
        <f>IF($AH1338="Yes",$AG1338,"")</f>
      </c>
      <c r="AJ1338">
        <f>IF($AI1338="","",$AI1338+ROW()/1000000)</f>
      </c>
      <c r="AK1338">
        <f>IF(OR($A1338="",$P1338="Yes",N($AG1338)=0),"",$AG1338+ROW()/1000000)</f>
      </c>
      <c r="AL1338" t="str">
        <f>IF($A1338="","",INDEX(games!$J:$J,ROW())&amp;"")</f>
      </c>
      <c r="AM1338">
        <f>IF($A1338="","",SUMPRODUCT($AO1338:$BD1338,'Map Analysis'!$AP$2^{0,1,2,3,4,5,6,7,8,9,10,11,12,13,14,15}))</f>
      </c>
      <c r="AN1338">
        <f>IF($A1338="","",$AM1338+ROW()/10000000)</f>
      </c>
      <c r="AO1338">
        <f>IF($A1338="","",COUNTIF($W$2:$W$2500,$A1338))</f>
      </c>
      <c r="AP1338">
        <f>IF($A1338="","",SUMIFS($BF$2:$BF$2500,$W$2:$W$2500,$A1338))</f>
      </c>
      <c r="AQ1338">
        <f>IF($A1338="","",SUMIFS($BG$2:$BG$2500,$W$2:$W$2500,$A1338))</f>
      </c>
      <c r="AR1338">
        <f>IF($A1338="","",SUMIFS($BH$2:$BH$2500,$W$2:$W$2500,$A1338))</f>
      </c>
      <c r="AS1338">
        <f>IF($A1338="","",SUMIFS($BI$2:$BI$2500,$W$2:$W$2500,$A1338))</f>
      </c>
      <c r="AT1338">
        <f>IF($A1338="","",SUMIFS($BJ$2:$BJ$2500,$W$2:$W$2500,$A1338))</f>
      </c>
      <c r="AU1338">
        <f>IF($A1338="","",SUMIFS($BK$2:$BK$2500,$W$2:$W$2500,$A1338))</f>
      </c>
      <c r="AV1338">
        <f>IF($A1338="","",SUMIFS($BL$2:$BL$2500,$W$2:$W$2500,$A1338))</f>
      </c>
      <c r="AW1338">
        <f>IF($A1338="","",SUMIFS($BM$2:$BM$2500,$W$2:$W$2500,$A1338))</f>
      </c>
      <c r="AX1338">
        <f>IF($A1338="","",SUMIFS($BN$2:$BN$2500,$W$2:$W$2500,$A1338))</f>
      </c>
      <c r="AY1338">
        <f>IF($A1338="","",SUMIFS($BO$2:$BO$2500,$W$2:$W$2500,$A1338))</f>
      </c>
      <c r="AZ1338">
        <f>IF($A1338="","",SUMIFS($BP$2:$BP$2500,$W$2:$W$2500,$A1338))</f>
      </c>
      <c r="BA1338">
        <f>IF($A1338="","",SUMIFS($BQ$2:$BQ$2500,$W$2:$W$2500,$A1338))</f>
      </c>
      <c r="BB1338">
        <f>IF($A1338="","",SUMIFS($BR$2:$BR$2500,$W$2:$W$2500,$A1338))</f>
      </c>
      <c r="BC1338">
        <f>IF($A1338="","",SUMIFS($BS$2:$BS$2500,$W$2:$W$2500,$A1338))</f>
      </c>
      <c r="BD1338">
        <f>IF($A1338="","",SUMIFS($BT$2:$BT$2500,$W$2:$W$2500,$A1338))</f>
      </c>
      <c r="BF1338">
        <f>IF($Z1338="","",INDEX($AO$2:$AO$2000,$Z1338))</f>
      </c>
      <c r="BG1338">
        <f>IF($Z1338="","",INDEX($AP$2:$AP$2000,$Z1338))</f>
      </c>
      <c r="BH1338">
        <f>IF($Z1338="","",INDEX($AQ$2:$AQ$2000,$Z1338))</f>
      </c>
      <c r="BI1338">
        <f>IF($Z1338="","",INDEX($AR$2:$AR$2000,$Z1338))</f>
      </c>
      <c r="BJ1338">
        <f>IF($Z1338="","",INDEX($AS$2:$AS$2000,$Z1338))</f>
      </c>
      <c r="BK1338">
        <f>IF($Z1338="","",INDEX($AT$2:$AT$2000,$Z1338))</f>
      </c>
      <c r="BL1338">
        <f>IF($Z1338="","",INDEX($AU$2:$AU$2000,$Z1338))</f>
      </c>
      <c r="BM1338">
        <f>IF($Z1338="","",INDEX($AV$2:$AV$2000,$Z1338))</f>
      </c>
      <c r="BN1338">
        <f>IF($Z1338="","",INDEX($AW$2:$AW$2000,$Z1338))</f>
      </c>
      <c r="BO1338">
        <f>IF($Z1338="","",INDEX($AX$2:$AX$2000,$Z1338))</f>
      </c>
      <c r="BP1338">
        <f>IF($Z1338="","",INDEX($AY$2:$AY$2000,$Z1338))</f>
      </c>
      <c r="BQ1338">
        <f>IF($Z1338="","",INDEX($AZ$2:$AZ$2000,$Z1338))</f>
      </c>
      <c r="BR1338">
        <f>IF($Z1338="","",INDEX($BA$2:$BA$2000,$Z1338))</f>
      </c>
      <c r="BS1338">
        <f>IF($Z1338="","",INDEX($BB$2:$BB$2000,$Z1338))</f>
      </c>
      <c r="BT1338">
        <f>IF($Z1338="","",INDEX($BC$2:$BC$2000,$Z1338))</f>
      </c>
      <c r="BV1338">
        <f>IF(OR($A1338="",$P1338&lt;&gt;"Yes",$AH1338="Yes"),"",1+N($AG1338))</f>
      </c>
      <c r="BW1338">
        <f>IF($A1338="","",COUNTIFS($W$2:$W$2500,$A1338,$BZ$2:$BZ$2500,"Yes")+COUNTIFS($X$2:$X$2500,$A1338,$BY$2:$BY$2500,"Yes"))</f>
      </c>
      <c r="BX1338">
        <f>IF(OR($A1338="",$P1338="Yes"),"",IF(N($BW1338)=0,0,1+SUMIFS($CB$2:$CB$2500,$W$2:$W$2500,$A1338)+SUMIFS($CA$2:$CA$2500,$X$2:$X$2500,$A1338)))</f>
      </c>
      <c r="BY1338" t="str">
        <f>IF($Y1338="","",INDEX($AH$2:$AH$2000,$Y1338)&amp;"")</f>
      </c>
      <c r="BZ1338" t="str">
        <f>IF($Z1338="","",INDEX($AH$2:$AH$2000,$Z1338)&amp;"")</f>
      </c>
      <c r="CA1338">
        <f>IF($Y1338="","",INDEX($BV$2:$BV$2000,$Y1338))</f>
      </c>
      <c r="CB1338">
        <f>IF($Z1338="","",INDEX($BV$2:$BV$2000,$Z1338))</f>
      </c>
    </row>
    <row r="1339">
      <c r="A1339" t="str">
        <f>IF(TRIM(INDEX(games!$A:$A,ROW()))="","",TRIM(INDEX(games!$A:$A,ROW())))</f>
      </c>
      <c r="B1339">
        <f>IF(OR($A1339="",INDEX(games!$B:$B,ROW())=""),"",INDEX(games!$B:$B,ROW()))</f>
      </c>
      <c r="C1339" t="str">
        <f>IF(OR($A1339="",INDEX(games!$C:$C,ROW())=""),"",INDEX(games!$C:$C,ROW()))</f>
      </c>
      <c r="D1339">
        <f>IF($A1339="","",COUNTIF($W$2:$W$2500,$A1339)+COUNTIF($X$2:$X$2500,$A1339))</f>
      </c>
      <c r="E1339">
        <f>IF($A1339="","",IFERROR(MATCH($C1339,$R$2:$R$5,0),0))</f>
      </c>
      <c r="F1339">
        <f>IF($A1339="","",MOD(ROW(),34))</f>
      </c>
      <c r="G1339">
        <f>IF($A1339="",NA(),IF($C1339="Action",$B1339,NA()))</f>
      </c>
      <c r="H1339">
        <f>IF($A1339="",NA(),IF($C1339="Action",1+$F1339*0.023,NA()))</f>
      </c>
      <c r="I1339">
        <f>IF($A1339="",NA(),IF($C1339="Strategy",$B1339,NA()))</f>
      </c>
      <c r="J1339">
        <f>IF($A1339="",NA(),IF($C1339="Strategy",2+$F1339*0.023,NA()))</f>
      </c>
      <c r="K1339">
        <f>IF($A1339="",NA(),IF($C1339="Deckbuilder",$B1339,NA()))</f>
      </c>
      <c r="L1339">
        <f>IF($A1339="",NA(),IF($C1339="Deckbuilder",3+$F1339*0.023,NA()))</f>
      </c>
      <c r="M1339">
        <f>IF($A1339="",NA(),IF($C1339="Traditional",$B1339,NA()))</f>
      </c>
      <c r="N1339">
        <f>IF($A1339="",NA(),IF($C1339="Traditional",4+$F1339*0.023,NA()))</f>
      </c>
      <c r="O1339">
        <f>IF($A1339="","",$D1339+ROW()/1000000)</f>
      </c>
      <c r="P1339" t="str">
        <f>IF(OR($A1339="",INDEX(games!$H:$H,ROW())=""),"",INDEX(games!$H:$H,ROW()))</f>
      </c>
      <c r="Q1339">
        <f>IF(OR($A1339="",$P1339&lt;&gt;"Yes"),"",$D1339+ROW()/1000000)</f>
      </c>
      <c r="T1339">
        <f>IF($Y1339="","",INDEX($B$2:$B$2000,$Y1339))</f>
      </c>
      <c r="U1339">
        <f>IF($Z1339="","",INDEX($B$2:$B$2000,$Z1339))</f>
      </c>
      <c r="V1339">
        <f>IF(OR($T1339="",$U1339=""),"",$U1339-$T1339)</f>
      </c>
      <c r="W1339" t="str">
        <f>IF(TRIM(INDEX(connections!$A:$A,ROW()))="","",TRIM(INDEX(connections!$A:$A,ROW())))</f>
      </c>
      <c r="X1339" t="str">
        <f>IF($W1339="","",TRIM(INDEX(connections!$B:$B,ROW())))</f>
      </c>
      <c r="Y1339">
        <f>IF($W1339="","",IFERROR(MATCH($W1339,$A$2:$A$2000,0),""))</f>
      </c>
      <c r="Z1339">
        <f>IF($X1339="","",IFERROR(MATCH($X1339,$A$2:$A$2000,0),""))</f>
      </c>
      <c r="AA1339" t="str">
        <f>IF($Y1339="","",INDEX($P$2:$P$2000,$Y1339))</f>
      </c>
      <c r="AB1339" t="str">
        <f>IF($Z1339="","",INDEX($P$2:$P$2000,$Z1339))</f>
      </c>
      <c r="AC1339">
        <f>IF(AND($AA1339="Yes",$AB1339="Yes"),1,"")</f>
      </c>
      <c r="AD1339">
        <f>IF(OR($Y1339="",$Z1339=""),"",IF(INDEX($C$2:$C$2000,$Y1339)=INDEX($C$2:$C$2000,$Z1339),0,1))</f>
      </c>
      <c r="AE1339">
        <f>IF($AC1339&lt;&gt;1,"",IF(AND(INDEX($AG$2:$AG$2000,$Y1339)=1,INDEX($AG$2:$AG$2000,$Z1339)=1),1,""))</f>
      </c>
      <c r="AG1339">
        <f>IF($A1339="","",COUNTIFS($W$2:$W$2500,$A1339,$AB$2:$AB$2500,"Yes")+COUNTIFS($X$2:$X$2500,$A1339,$AA$2:$AA$2500,"Yes"))</f>
      </c>
      <c r="AH1339" t="str">
        <f>IF(OR($P1339&lt;&gt;"Yes",N($AG1339)=0),"",IF(AND($AG1339=1,COUNTIFS($W$2:$W$2500,$A1339,$AE$2:$AE$2500,1)+COUNTIFS($X$2:$X$2500,$A1339,$AE$2:$AE$2500,1)&gt;0),"","Yes"))</f>
      </c>
      <c r="AI1339">
        <f>IF($AH1339="Yes",$AG1339,"")</f>
      </c>
      <c r="AJ1339">
        <f>IF($AI1339="","",$AI1339+ROW()/1000000)</f>
      </c>
      <c r="AK1339">
        <f>IF(OR($A1339="",$P1339="Yes",N($AG1339)=0),"",$AG1339+ROW()/1000000)</f>
      </c>
      <c r="AL1339" t="str">
        <f>IF($A1339="","",INDEX(games!$J:$J,ROW())&amp;"")</f>
      </c>
      <c r="AM1339">
        <f>IF($A1339="","",SUMPRODUCT($AO1339:$BD1339,'Map Analysis'!$AP$2^{0,1,2,3,4,5,6,7,8,9,10,11,12,13,14,15}))</f>
      </c>
      <c r="AN1339">
        <f>IF($A1339="","",$AM1339+ROW()/10000000)</f>
      </c>
      <c r="AO1339">
        <f>IF($A1339="","",COUNTIF($W$2:$W$2500,$A1339))</f>
      </c>
      <c r="AP1339">
        <f>IF($A1339="","",SUMIFS($BF$2:$BF$2500,$W$2:$W$2500,$A1339))</f>
      </c>
      <c r="AQ1339">
        <f>IF($A1339="","",SUMIFS($BG$2:$BG$2500,$W$2:$W$2500,$A1339))</f>
      </c>
      <c r="AR1339">
        <f>IF($A1339="","",SUMIFS($BH$2:$BH$2500,$W$2:$W$2500,$A1339))</f>
      </c>
      <c r="AS1339">
        <f>IF($A1339="","",SUMIFS($BI$2:$BI$2500,$W$2:$W$2500,$A1339))</f>
      </c>
      <c r="AT1339">
        <f>IF($A1339="","",SUMIFS($BJ$2:$BJ$2500,$W$2:$W$2500,$A1339))</f>
      </c>
      <c r="AU1339">
        <f>IF($A1339="","",SUMIFS($BK$2:$BK$2500,$W$2:$W$2500,$A1339))</f>
      </c>
      <c r="AV1339">
        <f>IF($A1339="","",SUMIFS($BL$2:$BL$2500,$W$2:$W$2500,$A1339))</f>
      </c>
      <c r="AW1339">
        <f>IF($A1339="","",SUMIFS($BM$2:$BM$2500,$W$2:$W$2500,$A1339))</f>
      </c>
      <c r="AX1339">
        <f>IF($A1339="","",SUMIFS($BN$2:$BN$2500,$W$2:$W$2500,$A1339))</f>
      </c>
      <c r="AY1339">
        <f>IF($A1339="","",SUMIFS($BO$2:$BO$2500,$W$2:$W$2500,$A1339))</f>
      </c>
      <c r="AZ1339">
        <f>IF($A1339="","",SUMIFS($BP$2:$BP$2500,$W$2:$W$2500,$A1339))</f>
      </c>
      <c r="BA1339">
        <f>IF($A1339="","",SUMIFS($BQ$2:$BQ$2500,$W$2:$W$2500,$A1339))</f>
      </c>
      <c r="BB1339">
        <f>IF($A1339="","",SUMIFS($BR$2:$BR$2500,$W$2:$W$2500,$A1339))</f>
      </c>
      <c r="BC1339">
        <f>IF($A1339="","",SUMIFS($BS$2:$BS$2500,$W$2:$W$2500,$A1339))</f>
      </c>
      <c r="BD1339">
        <f>IF($A1339="","",SUMIFS($BT$2:$BT$2500,$W$2:$W$2500,$A1339))</f>
      </c>
      <c r="BF1339">
        <f>IF($Z1339="","",INDEX($AO$2:$AO$2000,$Z1339))</f>
      </c>
      <c r="BG1339">
        <f>IF($Z1339="","",INDEX($AP$2:$AP$2000,$Z1339))</f>
      </c>
      <c r="BH1339">
        <f>IF($Z1339="","",INDEX($AQ$2:$AQ$2000,$Z1339))</f>
      </c>
      <c r="BI1339">
        <f>IF($Z1339="","",INDEX($AR$2:$AR$2000,$Z1339))</f>
      </c>
      <c r="BJ1339">
        <f>IF($Z1339="","",INDEX($AS$2:$AS$2000,$Z1339))</f>
      </c>
      <c r="BK1339">
        <f>IF($Z1339="","",INDEX($AT$2:$AT$2000,$Z1339))</f>
      </c>
      <c r="BL1339">
        <f>IF($Z1339="","",INDEX($AU$2:$AU$2000,$Z1339))</f>
      </c>
      <c r="BM1339">
        <f>IF($Z1339="","",INDEX($AV$2:$AV$2000,$Z1339))</f>
      </c>
      <c r="BN1339">
        <f>IF($Z1339="","",INDEX($AW$2:$AW$2000,$Z1339))</f>
      </c>
      <c r="BO1339">
        <f>IF($Z1339="","",INDEX($AX$2:$AX$2000,$Z1339))</f>
      </c>
      <c r="BP1339">
        <f>IF($Z1339="","",INDEX($AY$2:$AY$2000,$Z1339))</f>
      </c>
      <c r="BQ1339">
        <f>IF($Z1339="","",INDEX($AZ$2:$AZ$2000,$Z1339))</f>
      </c>
      <c r="BR1339">
        <f>IF($Z1339="","",INDEX($BA$2:$BA$2000,$Z1339))</f>
      </c>
      <c r="BS1339">
        <f>IF($Z1339="","",INDEX($BB$2:$BB$2000,$Z1339))</f>
      </c>
      <c r="BT1339">
        <f>IF($Z1339="","",INDEX($BC$2:$BC$2000,$Z1339))</f>
      </c>
      <c r="BV1339">
        <f>IF(OR($A1339="",$P1339&lt;&gt;"Yes",$AH1339="Yes"),"",1+N($AG1339))</f>
      </c>
      <c r="BW1339">
        <f>IF($A1339="","",COUNTIFS($W$2:$W$2500,$A1339,$BZ$2:$BZ$2500,"Yes")+COUNTIFS($X$2:$X$2500,$A1339,$BY$2:$BY$2500,"Yes"))</f>
      </c>
      <c r="BX1339">
        <f>IF(OR($A1339="",$P1339="Yes"),"",IF(N($BW1339)=0,0,1+SUMIFS($CB$2:$CB$2500,$W$2:$W$2500,$A1339)+SUMIFS($CA$2:$CA$2500,$X$2:$X$2500,$A1339)))</f>
      </c>
      <c r="BY1339" t="str">
        <f>IF($Y1339="","",INDEX($AH$2:$AH$2000,$Y1339)&amp;"")</f>
      </c>
      <c r="BZ1339" t="str">
        <f>IF($Z1339="","",INDEX($AH$2:$AH$2000,$Z1339)&amp;"")</f>
      </c>
      <c r="CA1339">
        <f>IF($Y1339="","",INDEX($BV$2:$BV$2000,$Y1339))</f>
      </c>
      <c r="CB1339">
        <f>IF($Z1339="","",INDEX($BV$2:$BV$2000,$Z1339))</f>
      </c>
    </row>
    <row r="1340">
      <c r="A1340" t="str">
        <f>IF(TRIM(INDEX(games!$A:$A,ROW()))="","",TRIM(INDEX(games!$A:$A,ROW())))</f>
      </c>
      <c r="B1340">
        <f>IF(OR($A1340="",INDEX(games!$B:$B,ROW())=""),"",INDEX(games!$B:$B,ROW()))</f>
      </c>
      <c r="C1340" t="str">
        <f>IF(OR($A1340="",INDEX(games!$C:$C,ROW())=""),"",INDEX(games!$C:$C,ROW()))</f>
      </c>
      <c r="D1340">
        <f>IF($A1340="","",COUNTIF($W$2:$W$2500,$A1340)+COUNTIF($X$2:$X$2500,$A1340))</f>
      </c>
      <c r="E1340">
        <f>IF($A1340="","",IFERROR(MATCH($C1340,$R$2:$R$5,0),0))</f>
      </c>
      <c r="F1340">
        <f>IF($A1340="","",MOD(ROW(),34))</f>
      </c>
      <c r="G1340">
        <f>IF($A1340="",NA(),IF($C1340="Action",$B1340,NA()))</f>
      </c>
      <c r="H1340">
        <f>IF($A1340="",NA(),IF($C1340="Action",1+$F1340*0.023,NA()))</f>
      </c>
      <c r="I1340">
        <f>IF($A1340="",NA(),IF($C1340="Strategy",$B1340,NA()))</f>
      </c>
      <c r="J1340">
        <f>IF($A1340="",NA(),IF($C1340="Strategy",2+$F1340*0.023,NA()))</f>
      </c>
      <c r="K1340">
        <f>IF($A1340="",NA(),IF($C1340="Deckbuilder",$B1340,NA()))</f>
      </c>
      <c r="L1340">
        <f>IF($A1340="",NA(),IF($C1340="Deckbuilder",3+$F1340*0.023,NA()))</f>
      </c>
      <c r="M1340">
        <f>IF($A1340="",NA(),IF($C1340="Traditional",$B1340,NA()))</f>
      </c>
      <c r="N1340">
        <f>IF($A1340="",NA(),IF($C1340="Traditional",4+$F1340*0.023,NA()))</f>
      </c>
      <c r="O1340">
        <f>IF($A1340="","",$D1340+ROW()/1000000)</f>
      </c>
      <c r="P1340" t="str">
        <f>IF(OR($A1340="",INDEX(games!$H:$H,ROW())=""),"",INDEX(games!$H:$H,ROW()))</f>
      </c>
      <c r="Q1340">
        <f>IF(OR($A1340="",$P1340&lt;&gt;"Yes"),"",$D1340+ROW()/1000000)</f>
      </c>
      <c r="T1340">
        <f>IF($Y1340="","",INDEX($B$2:$B$2000,$Y1340))</f>
      </c>
      <c r="U1340">
        <f>IF($Z1340="","",INDEX($B$2:$B$2000,$Z1340))</f>
      </c>
      <c r="V1340">
        <f>IF(OR($T1340="",$U1340=""),"",$U1340-$T1340)</f>
      </c>
      <c r="W1340" t="str">
        <f>IF(TRIM(INDEX(connections!$A:$A,ROW()))="","",TRIM(INDEX(connections!$A:$A,ROW())))</f>
      </c>
      <c r="X1340" t="str">
        <f>IF($W1340="","",TRIM(INDEX(connections!$B:$B,ROW())))</f>
      </c>
      <c r="Y1340">
        <f>IF($W1340="","",IFERROR(MATCH($W1340,$A$2:$A$2000,0),""))</f>
      </c>
      <c r="Z1340">
        <f>IF($X1340="","",IFERROR(MATCH($X1340,$A$2:$A$2000,0),""))</f>
      </c>
      <c r="AA1340" t="str">
        <f>IF($Y1340="","",INDEX($P$2:$P$2000,$Y1340))</f>
      </c>
      <c r="AB1340" t="str">
        <f>IF($Z1340="","",INDEX($P$2:$P$2000,$Z1340))</f>
      </c>
      <c r="AC1340">
        <f>IF(AND($AA1340="Yes",$AB1340="Yes"),1,"")</f>
      </c>
      <c r="AD1340">
        <f>IF(OR($Y1340="",$Z1340=""),"",IF(INDEX($C$2:$C$2000,$Y1340)=INDEX($C$2:$C$2000,$Z1340),0,1))</f>
      </c>
      <c r="AE1340">
        <f>IF($AC1340&lt;&gt;1,"",IF(AND(INDEX($AG$2:$AG$2000,$Y1340)=1,INDEX($AG$2:$AG$2000,$Z1340)=1),1,""))</f>
      </c>
      <c r="AG1340">
        <f>IF($A1340="","",COUNTIFS($W$2:$W$2500,$A1340,$AB$2:$AB$2500,"Yes")+COUNTIFS($X$2:$X$2500,$A1340,$AA$2:$AA$2500,"Yes"))</f>
      </c>
      <c r="AH1340" t="str">
        <f>IF(OR($P1340&lt;&gt;"Yes",N($AG1340)=0),"",IF(AND($AG1340=1,COUNTIFS($W$2:$W$2500,$A1340,$AE$2:$AE$2500,1)+COUNTIFS($X$2:$X$2500,$A1340,$AE$2:$AE$2500,1)&gt;0),"","Yes"))</f>
      </c>
      <c r="AI1340">
        <f>IF($AH1340="Yes",$AG1340,"")</f>
      </c>
      <c r="AJ1340">
        <f>IF($AI1340="","",$AI1340+ROW()/1000000)</f>
      </c>
      <c r="AK1340">
        <f>IF(OR($A1340="",$P1340="Yes",N($AG1340)=0),"",$AG1340+ROW()/1000000)</f>
      </c>
      <c r="AL1340" t="str">
        <f>IF($A1340="","",INDEX(games!$J:$J,ROW())&amp;"")</f>
      </c>
      <c r="AM1340">
        <f>IF($A1340="","",SUMPRODUCT($AO1340:$BD1340,'Map Analysis'!$AP$2^{0,1,2,3,4,5,6,7,8,9,10,11,12,13,14,15}))</f>
      </c>
      <c r="AN1340">
        <f>IF($A1340="","",$AM1340+ROW()/10000000)</f>
      </c>
      <c r="AO1340">
        <f>IF($A1340="","",COUNTIF($W$2:$W$2500,$A1340))</f>
      </c>
      <c r="AP1340">
        <f>IF($A1340="","",SUMIFS($BF$2:$BF$2500,$W$2:$W$2500,$A1340))</f>
      </c>
      <c r="AQ1340">
        <f>IF($A1340="","",SUMIFS($BG$2:$BG$2500,$W$2:$W$2500,$A1340))</f>
      </c>
      <c r="AR1340">
        <f>IF($A1340="","",SUMIFS($BH$2:$BH$2500,$W$2:$W$2500,$A1340))</f>
      </c>
      <c r="AS1340">
        <f>IF($A1340="","",SUMIFS($BI$2:$BI$2500,$W$2:$W$2500,$A1340))</f>
      </c>
      <c r="AT1340">
        <f>IF($A1340="","",SUMIFS($BJ$2:$BJ$2500,$W$2:$W$2500,$A1340))</f>
      </c>
      <c r="AU1340">
        <f>IF($A1340="","",SUMIFS($BK$2:$BK$2500,$W$2:$W$2500,$A1340))</f>
      </c>
      <c r="AV1340">
        <f>IF($A1340="","",SUMIFS($BL$2:$BL$2500,$W$2:$W$2500,$A1340))</f>
      </c>
      <c r="AW1340">
        <f>IF($A1340="","",SUMIFS($BM$2:$BM$2500,$W$2:$W$2500,$A1340))</f>
      </c>
      <c r="AX1340">
        <f>IF($A1340="","",SUMIFS($BN$2:$BN$2500,$W$2:$W$2500,$A1340))</f>
      </c>
      <c r="AY1340">
        <f>IF($A1340="","",SUMIFS($BO$2:$BO$2500,$W$2:$W$2500,$A1340))</f>
      </c>
      <c r="AZ1340">
        <f>IF($A1340="","",SUMIFS($BP$2:$BP$2500,$W$2:$W$2500,$A1340))</f>
      </c>
      <c r="BA1340">
        <f>IF($A1340="","",SUMIFS($BQ$2:$BQ$2500,$W$2:$W$2500,$A1340))</f>
      </c>
      <c r="BB1340">
        <f>IF($A1340="","",SUMIFS($BR$2:$BR$2500,$W$2:$W$2500,$A1340))</f>
      </c>
      <c r="BC1340">
        <f>IF($A1340="","",SUMIFS($BS$2:$BS$2500,$W$2:$W$2500,$A1340))</f>
      </c>
      <c r="BD1340">
        <f>IF($A1340="","",SUMIFS($BT$2:$BT$2500,$W$2:$W$2500,$A1340))</f>
      </c>
      <c r="BF1340">
        <f>IF($Z1340="","",INDEX($AO$2:$AO$2000,$Z1340))</f>
      </c>
      <c r="BG1340">
        <f>IF($Z1340="","",INDEX($AP$2:$AP$2000,$Z1340))</f>
      </c>
      <c r="BH1340">
        <f>IF($Z1340="","",INDEX($AQ$2:$AQ$2000,$Z1340))</f>
      </c>
      <c r="BI1340">
        <f>IF($Z1340="","",INDEX($AR$2:$AR$2000,$Z1340))</f>
      </c>
      <c r="BJ1340">
        <f>IF($Z1340="","",INDEX($AS$2:$AS$2000,$Z1340))</f>
      </c>
      <c r="BK1340">
        <f>IF($Z1340="","",INDEX($AT$2:$AT$2000,$Z1340))</f>
      </c>
      <c r="BL1340">
        <f>IF($Z1340="","",INDEX($AU$2:$AU$2000,$Z1340))</f>
      </c>
      <c r="BM1340">
        <f>IF($Z1340="","",INDEX($AV$2:$AV$2000,$Z1340))</f>
      </c>
      <c r="BN1340">
        <f>IF($Z1340="","",INDEX($AW$2:$AW$2000,$Z1340))</f>
      </c>
      <c r="BO1340">
        <f>IF($Z1340="","",INDEX($AX$2:$AX$2000,$Z1340))</f>
      </c>
      <c r="BP1340">
        <f>IF($Z1340="","",INDEX($AY$2:$AY$2000,$Z1340))</f>
      </c>
      <c r="BQ1340">
        <f>IF($Z1340="","",INDEX($AZ$2:$AZ$2000,$Z1340))</f>
      </c>
      <c r="BR1340">
        <f>IF($Z1340="","",INDEX($BA$2:$BA$2000,$Z1340))</f>
      </c>
      <c r="BS1340">
        <f>IF($Z1340="","",INDEX($BB$2:$BB$2000,$Z1340))</f>
      </c>
      <c r="BT1340">
        <f>IF($Z1340="","",INDEX($BC$2:$BC$2000,$Z1340))</f>
      </c>
      <c r="BV1340">
        <f>IF(OR($A1340="",$P1340&lt;&gt;"Yes",$AH1340="Yes"),"",1+N($AG1340))</f>
      </c>
      <c r="BW1340">
        <f>IF($A1340="","",COUNTIFS($W$2:$W$2500,$A1340,$BZ$2:$BZ$2500,"Yes")+COUNTIFS($X$2:$X$2500,$A1340,$BY$2:$BY$2500,"Yes"))</f>
      </c>
      <c r="BX1340">
        <f>IF(OR($A1340="",$P1340="Yes"),"",IF(N($BW1340)=0,0,1+SUMIFS($CB$2:$CB$2500,$W$2:$W$2500,$A1340)+SUMIFS($CA$2:$CA$2500,$X$2:$X$2500,$A1340)))</f>
      </c>
      <c r="BY1340" t="str">
        <f>IF($Y1340="","",INDEX($AH$2:$AH$2000,$Y1340)&amp;"")</f>
      </c>
      <c r="BZ1340" t="str">
        <f>IF($Z1340="","",INDEX($AH$2:$AH$2000,$Z1340)&amp;"")</f>
      </c>
      <c r="CA1340">
        <f>IF($Y1340="","",INDEX($BV$2:$BV$2000,$Y1340))</f>
      </c>
      <c r="CB1340">
        <f>IF($Z1340="","",INDEX($BV$2:$BV$2000,$Z1340))</f>
      </c>
    </row>
    <row r="1341">
      <c r="A1341" t="str">
        <f>IF(TRIM(INDEX(games!$A:$A,ROW()))="","",TRIM(INDEX(games!$A:$A,ROW())))</f>
      </c>
      <c r="B1341">
        <f>IF(OR($A1341="",INDEX(games!$B:$B,ROW())=""),"",INDEX(games!$B:$B,ROW()))</f>
      </c>
      <c r="C1341" t="str">
        <f>IF(OR($A1341="",INDEX(games!$C:$C,ROW())=""),"",INDEX(games!$C:$C,ROW()))</f>
      </c>
      <c r="D1341">
        <f>IF($A1341="","",COUNTIF($W$2:$W$2500,$A1341)+COUNTIF($X$2:$X$2500,$A1341))</f>
      </c>
      <c r="E1341">
        <f>IF($A1341="","",IFERROR(MATCH($C1341,$R$2:$R$5,0),0))</f>
      </c>
      <c r="F1341">
        <f>IF($A1341="","",MOD(ROW(),34))</f>
      </c>
      <c r="G1341">
        <f>IF($A1341="",NA(),IF($C1341="Action",$B1341,NA()))</f>
      </c>
      <c r="H1341">
        <f>IF($A1341="",NA(),IF($C1341="Action",1+$F1341*0.023,NA()))</f>
      </c>
      <c r="I1341">
        <f>IF($A1341="",NA(),IF($C1341="Strategy",$B1341,NA()))</f>
      </c>
      <c r="J1341">
        <f>IF($A1341="",NA(),IF($C1341="Strategy",2+$F1341*0.023,NA()))</f>
      </c>
      <c r="K1341">
        <f>IF($A1341="",NA(),IF($C1341="Deckbuilder",$B1341,NA()))</f>
      </c>
      <c r="L1341">
        <f>IF($A1341="",NA(),IF($C1341="Deckbuilder",3+$F1341*0.023,NA()))</f>
      </c>
      <c r="M1341">
        <f>IF($A1341="",NA(),IF($C1341="Traditional",$B1341,NA()))</f>
      </c>
      <c r="N1341">
        <f>IF($A1341="",NA(),IF($C1341="Traditional",4+$F1341*0.023,NA()))</f>
      </c>
      <c r="O1341">
        <f>IF($A1341="","",$D1341+ROW()/1000000)</f>
      </c>
      <c r="P1341" t="str">
        <f>IF(OR($A1341="",INDEX(games!$H:$H,ROW())=""),"",INDEX(games!$H:$H,ROW()))</f>
      </c>
      <c r="Q1341">
        <f>IF(OR($A1341="",$P1341&lt;&gt;"Yes"),"",$D1341+ROW()/1000000)</f>
      </c>
      <c r="T1341">
        <f>IF($Y1341="","",INDEX($B$2:$B$2000,$Y1341))</f>
      </c>
      <c r="U1341">
        <f>IF($Z1341="","",INDEX($B$2:$B$2000,$Z1341))</f>
      </c>
      <c r="V1341">
        <f>IF(OR($T1341="",$U1341=""),"",$U1341-$T1341)</f>
      </c>
      <c r="W1341" t="str">
        <f>IF(TRIM(INDEX(connections!$A:$A,ROW()))="","",TRIM(INDEX(connections!$A:$A,ROW())))</f>
      </c>
      <c r="X1341" t="str">
        <f>IF($W1341="","",TRIM(INDEX(connections!$B:$B,ROW())))</f>
      </c>
      <c r="Y1341">
        <f>IF($W1341="","",IFERROR(MATCH($W1341,$A$2:$A$2000,0),""))</f>
      </c>
      <c r="Z1341">
        <f>IF($X1341="","",IFERROR(MATCH($X1341,$A$2:$A$2000,0),""))</f>
      </c>
      <c r="AA1341" t="str">
        <f>IF($Y1341="","",INDEX($P$2:$P$2000,$Y1341))</f>
      </c>
      <c r="AB1341" t="str">
        <f>IF($Z1341="","",INDEX($P$2:$P$2000,$Z1341))</f>
      </c>
      <c r="AC1341">
        <f>IF(AND($AA1341="Yes",$AB1341="Yes"),1,"")</f>
      </c>
      <c r="AD1341">
        <f>IF(OR($Y1341="",$Z1341=""),"",IF(INDEX($C$2:$C$2000,$Y1341)=INDEX($C$2:$C$2000,$Z1341),0,1))</f>
      </c>
      <c r="AE1341">
        <f>IF($AC1341&lt;&gt;1,"",IF(AND(INDEX($AG$2:$AG$2000,$Y1341)=1,INDEX($AG$2:$AG$2000,$Z1341)=1),1,""))</f>
      </c>
      <c r="AG1341">
        <f>IF($A1341="","",COUNTIFS($W$2:$W$2500,$A1341,$AB$2:$AB$2500,"Yes")+COUNTIFS($X$2:$X$2500,$A1341,$AA$2:$AA$2500,"Yes"))</f>
      </c>
      <c r="AH1341" t="str">
        <f>IF(OR($P1341&lt;&gt;"Yes",N($AG1341)=0),"",IF(AND($AG1341=1,COUNTIFS($W$2:$W$2500,$A1341,$AE$2:$AE$2500,1)+COUNTIFS($X$2:$X$2500,$A1341,$AE$2:$AE$2500,1)&gt;0),"","Yes"))</f>
      </c>
      <c r="AI1341">
        <f>IF($AH1341="Yes",$AG1341,"")</f>
      </c>
      <c r="AJ1341">
        <f>IF($AI1341="","",$AI1341+ROW()/1000000)</f>
      </c>
      <c r="AK1341">
        <f>IF(OR($A1341="",$P1341="Yes",N($AG1341)=0),"",$AG1341+ROW()/1000000)</f>
      </c>
      <c r="AL1341" t="str">
        <f>IF($A1341="","",INDEX(games!$J:$J,ROW())&amp;"")</f>
      </c>
      <c r="AM1341">
        <f>IF($A1341="","",SUMPRODUCT($AO1341:$BD1341,'Map Analysis'!$AP$2^{0,1,2,3,4,5,6,7,8,9,10,11,12,13,14,15}))</f>
      </c>
      <c r="AN1341">
        <f>IF($A1341="","",$AM1341+ROW()/10000000)</f>
      </c>
      <c r="AO1341">
        <f>IF($A1341="","",COUNTIF($W$2:$W$2500,$A1341))</f>
      </c>
      <c r="AP1341">
        <f>IF($A1341="","",SUMIFS($BF$2:$BF$2500,$W$2:$W$2500,$A1341))</f>
      </c>
      <c r="AQ1341">
        <f>IF($A1341="","",SUMIFS($BG$2:$BG$2500,$W$2:$W$2500,$A1341))</f>
      </c>
      <c r="AR1341">
        <f>IF($A1341="","",SUMIFS($BH$2:$BH$2500,$W$2:$W$2500,$A1341))</f>
      </c>
      <c r="AS1341">
        <f>IF($A1341="","",SUMIFS($BI$2:$BI$2500,$W$2:$W$2500,$A1341))</f>
      </c>
      <c r="AT1341">
        <f>IF($A1341="","",SUMIFS($BJ$2:$BJ$2500,$W$2:$W$2500,$A1341))</f>
      </c>
      <c r="AU1341">
        <f>IF($A1341="","",SUMIFS($BK$2:$BK$2500,$W$2:$W$2500,$A1341))</f>
      </c>
      <c r="AV1341">
        <f>IF($A1341="","",SUMIFS($BL$2:$BL$2500,$W$2:$W$2500,$A1341))</f>
      </c>
      <c r="AW1341">
        <f>IF($A1341="","",SUMIFS($BM$2:$BM$2500,$W$2:$W$2500,$A1341))</f>
      </c>
      <c r="AX1341">
        <f>IF($A1341="","",SUMIFS($BN$2:$BN$2500,$W$2:$W$2500,$A1341))</f>
      </c>
      <c r="AY1341">
        <f>IF($A1341="","",SUMIFS($BO$2:$BO$2500,$W$2:$W$2500,$A1341))</f>
      </c>
      <c r="AZ1341">
        <f>IF($A1341="","",SUMIFS($BP$2:$BP$2500,$W$2:$W$2500,$A1341))</f>
      </c>
      <c r="BA1341">
        <f>IF($A1341="","",SUMIFS($BQ$2:$BQ$2500,$W$2:$W$2500,$A1341))</f>
      </c>
      <c r="BB1341">
        <f>IF($A1341="","",SUMIFS($BR$2:$BR$2500,$W$2:$W$2500,$A1341))</f>
      </c>
      <c r="BC1341">
        <f>IF($A1341="","",SUMIFS($BS$2:$BS$2500,$W$2:$W$2500,$A1341))</f>
      </c>
      <c r="BD1341">
        <f>IF($A1341="","",SUMIFS($BT$2:$BT$2500,$W$2:$W$2500,$A1341))</f>
      </c>
      <c r="BF1341">
        <f>IF($Z1341="","",INDEX($AO$2:$AO$2000,$Z1341))</f>
      </c>
      <c r="BG1341">
        <f>IF($Z1341="","",INDEX($AP$2:$AP$2000,$Z1341))</f>
      </c>
      <c r="BH1341">
        <f>IF($Z1341="","",INDEX($AQ$2:$AQ$2000,$Z1341))</f>
      </c>
      <c r="BI1341">
        <f>IF($Z1341="","",INDEX($AR$2:$AR$2000,$Z1341))</f>
      </c>
      <c r="BJ1341">
        <f>IF($Z1341="","",INDEX($AS$2:$AS$2000,$Z1341))</f>
      </c>
      <c r="BK1341">
        <f>IF($Z1341="","",INDEX($AT$2:$AT$2000,$Z1341))</f>
      </c>
      <c r="BL1341">
        <f>IF($Z1341="","",INDEX($AU$2:$AU$2000,$Z1341))</f>
      </c>
      <c r="BM1341">
        <f>IF($Z1341="","",INDEX($AV$2:$AV$2000,$Z1341))</f>
      </c>
      <c r="BN1341">
        <f>IF($Z1341="","",INDEX($AW$2:$AW$2000,$Z1341))</f>
      </c>
      <c r="BO1341">
        <f>IF($Z1341="","",INDEX($AX$2:$AX$2000,$Z1341))</f>
      </c>
      <c r="BP1341">
        <f>IF($Z1341="","",INDEX($AY$2:$AY$2000,$Z1341))</f>
      </c>
      <c r="BQ1341">
        <f>IF($Z1341="","",INDEX($AZ$2:$AZ$2000,$Z1341))</f>
      </c>
      <c r="BR1341">
        <f>IF($Z1341="","",INDEX($BA$2:$BA$2000,$Z1341))</f>
      </c>
      <c r="BS1341">
        <f>IF($Z1341="","",INDEX($BB$2:$BB$2000,$Z1341))</f>
      </c>
      <c r="BT1341">
        <f>IF($Z1341="","",INDEX($BC$2:$BC$2000,$Z1341))</f>
      </c>
      <c r="BV1341">
        <f>IF(OR($A1341="",$P1341&lt;&gt;"Yes",$AH1341="Yes"),"",1+N($AG1341))</f>
      </c>
      <c r="BW1341">
        <f>IF($A1341="","",COUNTIFS($W$2:$W$2500,$A1341,$BZ$2:$BZ$2500,"Yes")+COUNTIFS($X$2:$X$2500,$A1341,$BY$2:$BY$2500,"Yes"))</f>
      </c>
      <c r="BX1341">
        <f>IF(OR($A1341="",$P1341="Yes"),"",IF(N($BW1341)=0,0,1+SUMIFS($CB$2:$CB$2500,$W$2:$W$2500,$A1341)+SUMIFS($CA$2:$CA$2500,$X$2:$X$2500,$A1341)))</f>
      </c>
      <c r="BY1341" t="str">
        <f>IF($Y1341="","",INDEX($AH$2:$AH$2000,$Y1341)&amp;"")</f>
      </c>
      <c r="BZ1341" t="str">
        <f>IF($Z1341="","",INDEX($AH$2:$AH$2000,$Z1341)&amp;"")</f>
      </c>
      <c r="CA1341">
        <f>IF($Y1341="","",INDEX($BV$2:$BV$2000,$Y1341))</f>
      </c>
      <c r="CB1341">
        <f>IF($Z1341="","",INDEX($BV$2:$BV$2000,$Z1341))</f>
      </c>
    </row>
    <row r="1342">
      <c r="A1342" t="str">
        <f>IF(TRIM(INDEX(games!$A:$A,ROW()))="","",TRIM(INDEX(games!$A:$A,ROW())))</f>
      </c>
      <c r="B1342">
        <f>IF(OR($A1342="",INDEX(games!$B:$B,ROW())=""),"",INDEX(games!$B:$B,ROW()))</f>
      </c>
      <c r="C1342" t="str">
        <f>IF(OR($A1342="",INDEX(games!$C:$C,ROW())=""),"",INDEX(games!$C:$C,ROW()))</f>
      </c>
      <c r="D1342">
        <f>IF($A1342="","",COUNTIF($W$2:$W$2500,$A1342)+COUNTIF($X$2:$X$2500,$A1342))</f>
      </c>
      <c r="E1342">
        <f>IF($A1342="","",IFERROR(MATCH($C1342,$R$2:$R$5,0),0))</f>
      </c>
      <c r="F1342">
        <f>IF($A1342="","",MOD(ROW(),34))</f>
      </c>
      <c r="G1342">
        <f>IF($A1342="",NA(),IF($C1342="Action",$B1342,NA()))</f>
      </c>
      <c r="H1342">
        <f>IF($A1342="",NA(),IF($C1342="Action",1+$F1342*0.023,NA()))</f>
      </c>
      <c r="I1342">
        <f>IF($A1342="",NA(),IF($C1342="Strategy",$B1342,NA()))</f>
      </c>
      <c r="J1342">
        <f>IF($A1342="",NA(),IF($C1342="Strategy",2+$F1342*0.023,NA()))</f>
      </c>
      <c r="K1342">
        <f>IF($A1342="",NA(),IF($C1342="Deckbuilder",$B1342,NA()))</f>
      </c>
      <c r="L1342">
        <f>IF($A1342="",NA(),IF($C1342="Deckbuilder",3+$F1342*0.023,NA()))</f>
      </c>
      <c r="M1342">
        <f>IF($A1342="",NA(),IF($C1342="Traditional",$B1342,NA()))</f>
      </c>
      <c r="N1342">
        <f>IF($A1342="",NA(),IF($C1342="Traditional",4+$F1342*0.023,NA()))</f>
      </c>
      <c r="O1342">
        <f>IF($A1342="","",$D1342+ROW()/1000000)</f>
      </c>
      <c r="P1342" t="str">
        <f>IF(OR($A1342="",INDEX(games!$H:$H,ROW())=""),"",INDEX(games!$H:$H,ROW()))</f>
      </c>
      <c r="Q1342">
        <f>IF(OR($A1342="",$P1342&lt;&gt;"Yes"),"",$D1342+ROW()/1000000)</f>
      </c>
      <c r="T1342">
        <f>IF($Y1342="","",INDEX($B$2:$B$2000,$Y1342))</f>
      </c>
      <c r="U1342">
        <f>IF($Z1342="","",INDEX($B$2:$B$2000,$Z1342))</f>
      </c>
      <c r="V1342">
        <f>IF(OR($T1342="",$U1342=""),"",$U1342-$T1342)</f>
      </c>
      <c r="W1342" t="str">
        <f>IF(TRIM(INDEX(connections!$A:$A,ROW()))="","",TRIM(INDEX(connections!$A:$A,ROW())))</f>
      </c>
      <c r="X1342" t="str">
        <f>IF($W1342="","",TRIM(INDEX(connections!$B:$B,ROW())))</f>
      </c>
      <c r="Y1342">
        <f>IF($W1342="","",IFERROR(MATCH($W1342,$A$2:$A$2000,0),""))</f>
      </c>
      <c r="Z1342">
        <f>IF($X1342="","",IFERROR(MATCH($X1342,$A$2:$A$2000,0),""))</f>
      </c>
      <c r="AA1342" t="str">
        <f>IF($Y1342="","",INDEX($P$2:$P$2000,$Y1342))</f>
      </c>
      <c r="AB1342" t="str">
        <f>IF($Z1342="","",INDEX($P$2:$P$2000,$Z1342))</f>
      </c>
      <c r="AC1342">
        <f>IF(AND($AA1342="Yes",$AB1342="Yes"),1,"")</f>
      </c>
      <c r="AD1342">
        <f>IF(OR($Y1342="",$Z1342=""),"",IF(INDEX($C$2:$C$2000,$Y1342)=INDEX($C$2:$C$2000,$Z1342),0,1))</f>
      </c>
      <c r="AE1342">
        <f>IF($AC1342&lt;&gt;1,"",IF(AND(INDEX($AG$2:$AG$2000,$Y1342)=1,INDEX($AG$2:$AG$2000,$Z1342)=1),1,""))</f>
      </c>
      <c r="AG1342">
        <f>IF($A1342="","",COUNTIFS($W$2:$W$2500,$A1342,$AB$2:$AB$2500,"Yes")+COUNTIFS($X$2:$X$2500,$A1342,$AA$2:$AA$2500,"Yes"))</f>
      </c>
      <c r="AH1342" t="str">
        <f>IF(OR($P1342&lt;&gt;"Yes",N($AG1342)=0),"",IF(AND($AG1342=1,COUNTIFS($W$2:$W$2500,$A1342,$AE$2:$AE$2500,1)+COUNTIFS($X$2:$X$2500,$A1342,$AE$2:$AE$2500,1)&gt;0),"","Yes"))</f>
      </c>
      <c r="AI1342">
        <f>IF($AH1342="Yes",$AG1342,"")</f>
      </c>
      <c r="AJ1342">
        <f>IF($AI1342="","",$AI1342+ROW()/1000000)</f>
      </c>
      <c r="AK1342">
        <f>IF(OR($A1342="",$P1342="Yes",N($AG1342)=0),"",$AG1342+ROW()/1000000)</f>
      </c>
      <c r="AL1342" t="str">
        <f>IF($A1342="","",INDEX(games!$J:$J,ROW())&amp;"")</f>
      </c>
      <c r="AM1342">
        <f>IF($A1342="","",SUMPRODUCT($AO1342:$BD1342,'Map Analysis'!$AP$2^{0,1,2,3,4,5,6,7,8,9,10,11,12,13,14,15}))</f>
      </c>
      <c r="AN1342">
        <f>IF($A1342="","",$AM1342+ROW()/10000000)</f>
      </c>
      <c r="AO1342">
        <f>IF($A1342="","",COUNTIF($W$2:$W$2500,$A1342))</f>
      </c>
      <c r="AP1342">
        <f>IF($A1342="","",SUMIFS($BF$2:$BF$2500,$W$2:$W$2500,$A1342))</f>
      </c>
      <c r="AQ1342">
        <f>IF($A1342="","",SUMIFS($BG$2:$BG$2500,$W$2:$W$2500,$A1342))</f>
      </c>
      <c r="AR1342">
        <f>IF($A1342="","",SUMIFS($BH$2:$BH$2500,$W$2:$W$2500,$A1342))</f>
      </c>
      <c r="AS1342">
        <f>IF($A1342="","",SUMIFS($BI$2:$BI$2500,$W$2:$W$2500,$A1342))</f>
      </c>
      <c r="AT1342">
        <f>IF($A1342="","",SUMIFS($BJ$2:$BJ$2500,$W$2:$W$2500,$A1342))</f>
      </c>
      <c r="AU1342">
        <f>IF($A1342="","",SUMIFS($BK$2:$BK$2500,$W$2:$W$2500,$A1342))</f>
      </c>
      <c r="AV1342">
        <f>IF($A1342="","",SUMIFS($BL$2:$BL$2500,$W$2:$W$2500,$A1342))</f>
      </c>
      <c r="AW1342">
        <f>IF($A1342="","",SUMIFS($BM$2:$BM$2500,$W$2:$W$2500,$A1342))</f>
      </c>
      <c r="AX1342">
        <f>IF($A1342="","",SUMIFS($BN$2:$BN$2500,$W$2:$W$2500,$A1342))</f>
      </c>
      <c r="AY1342">
        <f>IF($A1342="","",SUMIFS($BO$2:$BO$2500,$W$2:$W$2500,$A1342))</f>
      </c>
      <c r="AZ1342">
        <f>IF($A1342="","",SUMIFS($BP$2:$BP$2500,$W$2:$W$2500,$A1342))</f>
      </c>
      <c r="BA1342">
        <f>IF($A1342="","",SUMIFS($BQ$2:$BQ$2500,$W$2:$W$2500,$A1342))</f>
      </c>
      <c r="BB1342">
        <f>IF($A1342="","",SUMIFS($BR$2:$BR$2500,$W$2:$W$2500,$A1342))</f>
      </c>
      <c r="BC1342">
        <f>IF($A1342="","",SUMIFS($BS$2:$BS$2500,$W$2:$W$2500,$A1342))</f>
      </c>
      <c r="BD1342">
        <f>IF($A1342="","",SUMIFS($BT$2:$BT$2500,$W$2:$W$2500,$A1342))</f>
      </c>
      <c r="BF1342">
        <f>IF($Z1342="","",INDEX($AO$2:$AO$2000,$Z1342))</f>
      </c>
      <c r="BG1342">
        <f>IF($Z1342="","",INDEX($AP$2:$AP$2000,$Z1342))</f>
      </c>
      <c r="BH1342">
        <f>IF($Z1342="","",INDEX($AQ$2:$AQ$2000,$Z1342))</f>
      </c>
      <c r="BI1342">
        <f>IF($Z1342="","",INDEX($AR$2:$AR$2000,$Z1342))</f>
      </c>
      <c r="BJ1342">
        <f>IF($Z1342="","",INDEX($AS$2:$AS$2000,$Z1342))</f>
      </c>
      <c r="BK1342">
        <f>IF($Z1342="","",INDEX($AT$2:$AT$2000,$Z1342))</f>
      </c>
      <c r="BL1342">
        <f>IF($Z1342="","",INDEX($AU$2:$AU$2000,$Z1342))</f>
      </c>
      <c r="BM1342">
        <f>IF($Z1342="","",INDEX($AV$2:$AV$2000,$Z1342))</f>
      </c>
      <c r="BN1342">
        <f>IF($Z1342="","",INDEX($AW$2:$AW$2000,$Z1342))</f>
      </c>
      <c r="BO1342">
        <f>IF($Z1342="","",INDEX($AX$2:$AX$2000,$Z1342))</f>
      </c>
      <c r="BP1342">
        <f>IF($Z1342="","",INDEX($AY$2:$AY$2000,$Z1342))</f>
      </c>
      <c r="BQ1342">
        <f>IF($Z1342="","",INDEX($AZ$2:$AZ$2000,$Z1342))</f>
      </c>
      <c r="BR1342">
        <f>IF($Z1342="","",INDEX($BA$2:$BA$2000,$Z1342))</f>
      </c>
      <c r="BS1342">
        <f>IF($Z1342="","",INDEX($BB$2:$BB$2000,$Z1342))</f>
      </c>
      <c r="BT1342">
        <f>IF($Z1342="","",INDEX($BC$2:$BC$2000,$Z1342))</f>
      </c>
      <c r="BV1342">
        <f>IF(OR($A1342="",$P1342&lt;&gt;"Yes",$AH1342="Yes"),"",1+N($AG1342))</f>
      </c>
      <c r="BW1342">
        <f>IF($A1342="","",COUNTIFS($W$2:$W$2500,$A1342,$BZ$2:$BZ$2500,"Yes")+COUNTIFS($X$2:$X$2500,$A1342,$BY$2:$BY$2500,"Yes"))</f>
      </c>
      <c r="BX1342">
        <f>IF(OR($A1342="",$P1342="Yes"),"",IF(N($BW1342)=0,0,1+SUMIFS($CB$2:$CB$2500,$W$2:$W$2500,$A1342)+SUMIFS($CA$2:$CA$2500,$X$2:$X$2500,$A1342)))</f>
      </c>
      <c r="BY1342" t="str">
        <f>IF($Y1342="","",INDEX($AH$2:$AH$2000,$Y1342)&amp;"")</f>
      </c>
      <c r="BZ1342" t="str">
        <f>IF($Z1342="","",INDEX($AH$2:$AH$2000,$Z1342)&amp;"")</f>
      </c>
      <c r="CA1342">
        <f>IF($Y1342="","",INDEX($BV$2:$BV$2000,$Y1342))</f>
      </c>
      <c r="CB1342">
        <f>IF($Z1342="","",INDEX($BV$2:$BV$2000,$Z1342))</f>
      </c>
    </row>
    <row r="1343">
      <c r="A1343" t="str">
        <f>IF(TRIM(INDEX(games!$A:$A,ROW()))="","",TRIM(INDEX(games!$A:$A,ROW())))</f>
      </c>
      <c r="B1343">
        <f>IF(OR($A1343="",INDEX(games!$B:$B,ROW())=""),"",INDEX(games!$B:$B,ROW()))</f>
      </c>
      <c r="C1343" t="str">
        <f>IF(OR($A1343="",INDEX(games!$C:$C,ROW())=""),"",INDEX(games!$C:$C,ROW()))</f>
      </c>
      <c r="D1343">
        <f>IF($A1343="","",COUNTIF($W$2:$W$2500,$A1343)+COUNTIF($X$2:$X$2500,$A1343))</f>
      </c>
      <c r="E1343">
        <f>IF($A1343="","",IFERROR(MATCH($C1343,$R$2:$R$5,0),0))</f>
      </c>
      <c r="F1343">
        <f>IF($A1343="","",MOD(ROW(),34))</f>
      </c>
      <c r="G1343">
        <f>IF($A1343="",NA(),IF($C1343="Action",$B1343,NA()))</f>
      </c>
      <c r="H1343">
        <f>IF($A1343="",NA(),IF($C1343="Action",1+$F1343*0.023,NA()))</f>
      </c>
      <c r="I1343">
        <f>IF($A1343="",NA(),IF($C1343="Strategy",$B1343,NA()))</f>
      </c>
      <c r="J1343">
        <f>IF($A1343="",NA(),IF($C1343="Strategy",2+$F1343*0.023,NA()))</f>
      </c>
      <c r="K1343">
        <f>IF($A1343="",NA(),IF($C1343="Deckbuilder",$B1343,NA()))</f>
      </c>
      <c r="L1343">
        <f>IF($A1343="",NA(),IF($C1343="Deckbuilder",3+$F1343*0.023,NA()))</f>
      </c>
      <c r="M1343">
        <f>IF($A1343="",NA(),IF($C1343="Traditional",$B1343,NA()))</f>
      </c>
      <c r="N1343">
        <f>IF($A1343="",NA(),IF($C1343="Traditional",4+$F1343*0.023,NA()))</f>
      </c>
      <c r="O1343">
        <f>IF($A1343="","",$D1343+ROW()/1000000)</f>
      </c>
      <c r="P1343" t="str">
        <f>IF(OR($A1343="",INDEX(games!$H:$H,ROW())=""),"",INDEX(games!$H:$H,ROW()))</f>
      </c>
      <c r="Q1343">
        <f>IF(OR($A1343="",$P1343&lt;&gt;"Yes"),"",$D1343+ROW()/1000000)</f>
      </c>
      <c r="T1343">
        <f>IF($Y1343="","",INDEX($B$2:$B$2000,$Y1343))</f>
      </c>
      <c r="U1343">
        <f>IF($Z1343="","",INDEX($B$2:$B$2000,$Z1343))</f>
      </c>
      <c r="V1343">
        <f>IF(OR($T1343="",$U1343=""),"",$U1343-$T1343)</f>
      </c>
      <c r="W1343" t="str">
        <f>IF(TRIM(INDEX(connections!$A:$A,ROW()))="","",TRIM(INDEX(connections!$A:$A,ROW())))</f>
      </c>
      <c r="X1343" t="str">
        <f>IF($W1343="","",TRIM(INDEX(connections!$B:$B,ROW())))</f>
      </c>
      <c r="Y1343">
        <f>IF($W1343="","",IFERROR(MATCH($W1343,$A$2:$A$2000,0),""))</f>
      </c>
      <c r="Z1343">
        <f>IF($X1343="","",IFERROR(MATCH($X1343,$A$2:$A$2000,0),""))</f>
      </c>
      <c r="AA1343" t="str">
        <f>IF($Y1343="","",INDEX($P$2:$P$2000,$Y1343))</f>
      </c>
      <c r="AB1343" t="str">
        <f>IF($Z1343="","",INDEX($P$2:$P$2000,$Z1343))</f>
      </c>
      <c r="AC1343">
        <f>IF(AND($AA1343="Yes",$AB1343="Yes"),1,"")</f>
      </c>
      <c r="AD1343">
        <f>IF(OR($Y1343="",$Z1343=""),"",IF(INDEX($C$2:$C$2000,$Y1343)=INDEX($C$2:$C$2000,$Z1343),0,1))</f>
      </c>
      <c r="AE1343">
        <f>IF($AC1343&lt;&gt;1,"",IF(AND(INDEX($AG$2:$AG$2000,$Y1343)=1,INDEX($AG$2:$AG$2000,$Z1343)=1),1,""))</f>
      </c>
      <c r="AG1343">
        <f>IF($A1343="","",COUNTIFS($W$2:$W$2500,$A1343,$AB$2:$AB$2500,"Yes")+COUNTIFS($X$2:$X$2500,$A1343,$AA$2:$AA$2500,"Yes"))</f>
      </c>
      <c r="AH1343" t="str">
        <f>IF(OR($P1343&lt;&gt;"Yes",N($AG1343)=0),"",IF(AND($AG1343=1,COUNTIFS($W$2:$W$2500,$A1343,$AE$2:$AE$2500,1)+COUNTIFS($X$2:$X$2500,$A1343,$AE$2:$AE$2500,1)&gt;0),"","Yes"))</f>
      </c>
      <c r="AI1343">
        <f>IF($AH1343="Yes",$AG1343,"")</f>
      </c>
      <c r="AJ1343">
        <f>IF($AI1343="","",$AI1343+ROW()/1000000)</f>
      </c>
      <c r="AK1343">
        <f>IF(OR($A1343="",$P1343="Yes",N($AG1343)=0),"",$AG1343+ROW()/1000000)</f>
      </c>
      <c r="AL1343" t="str">
        <f>IF($A1343="","",INDEX(games!$J:$J,ROW())&amp;"")</f>
      </c>
      <c r="AM1343">
        <f>IF($A1343="","",SUMPRODUCT($AO1343:$BD1343,'Map Analysis'!$AP$2^{0,1,2,3,4,5,6,7,8,9,10,11,12,13,14,15}))</f>
      </c>
      <c r="AN1343">
        <f>IF($A1343="","",$AM1343+ROW()/10000000)</f>
      </c>
      <c r="AO1343">
        <f>IF($A1343="","",COUNTIF($W$2:$W$2500,$A1343))</f>
      </c>
      <c r="AP1343">
        <f>IF($A1343="","",SUMIFS($BF$2:$BF$2500,$W$2:$W$2500,$A1343))</f>
      </c>
      <c r="AQ1343">
        <f>IF($A1343="","",SUMIFS($BG$2:$BG$2500,$W$2:$W$2500,$A1343))</f>
      </c>
      <c r="AR1343">
        <f>IF($A1343="","",SUMIFS($BH$2:$BH$2500,$W$2:$W$2500,$A1343))</f>
      </c>
      <c r="AS1343">
        <f>IF($A1343="","",SUMIFS($BI$2:$BI$2500,$W$2:$W$2500,$A1343))</f>
      </c>
      <c r="AT1343">
        <f>IF($A1343="","",SUMIFS($BJ$2:$BJ$2500,$W$2:$W$2500,$A1343))</f>
      </c>
      <c r="AU1343">
        <f>IF($A1343="","",SUMIFS($BK$2:$BK$2500,$W$2:$W$2500,$A1343))</f>
      </c>
      <c r="AV1343">
        <f>IF($A1343="","",SUMIFS($BL$2:$BL$2500,$W$2:$W$2500,$A1343))</f>
      </c>
      <c r="AW1343">
        <f>IF($A1343="","",SUMIFS($BM$2:$BM$2500,$W$2:$W$2500,$A1343))</f>
      </c>
      <c r="AX1343">
        <f>IF($A1343="","",SUMIFS($BN$2:$BN$2500,$W$2:$W$2500,$A1343))</f>
      </c>
      <c r="AY1343">
        <f>IF($A1343="","",SUMIFS($BO$2:$BO$2500,$W$2:$W$2500,$A1343))</f>
      </c>
      <c r="AZ1343">
        <f>IF($A1343="","",SUMIFS($BP$2:$BP$2500,$W$2:$W$2500,$A1343))</f>
      </c>
      <c r="BA1343">
        <f>IF($A1343="","",SUMIFS($BQ$2:$BQ$2500,$W$2:$W$2500,$A1343))</f>
      </c>
      <c r="BB1343">
        <f>IF($A1343="","",SUMIFS($BR$2:$BR$2500,$W$2:$W$2500,$A1343))</f>
      </c>
      <c r="BC1343">
        <f>IF($A1343="","",SUMIFS($BS$2:$BS$2500,$W$2:$W$2500,$A1343))</f>
      </c>
      <c r="BD1343">
        <f>IF($A1343="","",SUMIFS($BT$2:$BT$2500,$W$2:$W$2500,$A1343))</f>
      </c>
      <c r="BF1343">
        <f>IF($Z1343="","",INDEX($AO$2:$AO$2000,$Z1343))</f>
      </c>
      <c r="BG1343">
        <f>IF($Z1343="","",INDEX($AP$2:$AP$2000,$Z1343))</f>
      </c>
      <c r="BH1343">
        <f>IF($Z1343="","",INDEX($AQ$2:$AQ$2000,$Z1343))</f>
      </c>
      <c r="BI1343">
        <f>IF($Z1343="","",INDEX($AR$2:$AR$2000,$Z1343))</f>
      </c>
      <c r="BJ1343">
        <f>IF($Z1343="","",INDEX($AS$2:$AS$2000,$Z1343))</f>
      </c>
      <c r="BK1343">
        <f>IF($Z1343="","",INDEX($AT$2:$AT$2000,$Z1343))</f>
      </c>
      <c r="BL1343">
        <f>IF($Z1343="","",INDEX($AU$2:$AU$2000,$Z1343))</f>
      </c>
      <c r="BM1343">
        <f>IF($Z1343="","",INDEX($AV$2:$AV$2000,$Z1343))</f>
      </c>
      <c r="BN1343">
        <f>IF($Z1343="","",INDEX($AW$2:$AW$2000,$Z1343))</f>
      </c>
      <c r="BO1343">
        <f>IF($Z1343="","",INDEX($AX$2:$AX$2000,$Z1343))</f>
      </c>
      <c r="BP1343">
        <f>IF($Z1343="","",INDEX($AY$2:$AY$2000,$Z1343))</f>
      </c>
      <c r="BQ1343">
        <f>IF($Z1343="","",INDEX($AZ$2:$AZ$2000,$Z1343))</f>
      </c>
      <c r="BR1343">
        <f>IF($Z1343="","",INDEX($BA$2:$BA$2000,$Z1343))</f>
      </c>
      <c r="BS1343">
        <f>IF($Z1343="","",INDEX($BB$2:$BB$2000,$Z1343))</f>
      </c>
      <c r="BT1343">
        <f>IF($Z1343="","",INDEX($BC$2:$BC$2000,$Z1343))</f>
      </c>
      <c r="BV1343">
        <f>IF(OR($A1343="",$P1343&lt;&gt;"Yes",$AH1343="Yes"),"",1+N($AG1343))</f>
      </c>
      <c r="BW1343">
        <f>IF($A1343="","",COUNTIFS($W$2:$W$2500,$A1343,$BZ$2:$BZ$2500,"Yes")+COUNTIFS($X$2:$X$2500,$A1343,$BY$2:$BY$2500,"Yes"))</f>
      </c>
      <c r="BX1343">
        <f>IF(OR($A1343="",$P1343="Yes"),"",IF(N($BW1343)=0,0,1+SUMIFS($CB$2:$CB$2500,$W$2:$W$2500,$A1343)+SUMIFS($CA$2:$CA$2500,$X$2:$X$2500,$A1343)))</f>
      </c>
      <c r="BY1343" t="str">
        <f>IF($Y1343="","",INDEX($AH$2:$AH$2000,$Y1343)&amp;"")</f>
      </c>
      <c r="BZ1343" t="str">
        <f>IF($Z1343="","",INDEX($AH$2:$AH$2000,$Z1343)&amp;"")</f>
      </c>
      <c r="CA1343">
        <f>IF($Y1343="","",INDEX($BV$2:$BV$2000,$Y1343))</f>
      </c>
      <c r="CB1343">
        <f>IF($Z1343="","",INDEX($BV$2:$BV$2000,$Z1343))</f>
      </c>
    </row>
    <row r="1344">
      <c r="A1344" t="str">
        <f>IF(TRIM(INDEX(games!$A:$A,ROW()))="","",TRIM(INDEX(games!$A:$A,ROW())))</f>
      </c>
      <c r="B1344">
        <f>IF(OR($A1344="",INDEX(games!$B:$B,ROW())=""),"",INDEX(games!$B:$B,ROW()))</f>
      </c>
      <c r="C1344" t="str">
        <f>IF(OR($A1344="",INDEX(games!$C:$C,ROW())=""),"",INDEX(games!$C:$C,ROW()))</f>
      </c>
      <c r="D1344">
        <f>IF($A1344="","",COUNTIF($W$2:$W$2500,$A1344)+COUNTIF($X$2:$X$2500,$A1344))</f>
      </c>
      <c r="E1344">
        <f>IF($A1344="","",IFERROR(MATCH($C1344,$R$2:$R$5,0),0))</f>
      </c>
      <c r="F1344">
        <f>IF($A1344="","",MOD(ROW(),34))</f>
      </c>
      <c r="G1344">
        <f>IF($A1344="",NA(),IF($C1344="Action",$B1344,NA()))</f>
      </c>
      <c r="H1344">
        <f>IF($A1344="",NA(),IF($C1344="Action",1+$F1344*0.023,NA()))</f>
      </c>
      <c r="I1344">
        <f>IF($A1344="",NA(),IF($C1344="Strategy",$B1344,NA()))</f>
      </c>
      <c r="J1344">
        <f>IF($A1344="",NA(),IF($C1344="Strategy",2+$F1344*0.023,NA()))</f>
      </c>
      <c r="K1344">
        <f>IF($A1344="",NA(),IF($C1344="Deckbuilder",$B1344,NA()))</f>
      </c>
      <c r="L1344">
        <f>IF($A1344="",NA(),IF($C1344="Deckbuilder",3+$F1344*0.023,NA()))</f>
      </c>
      <c r="M1344">
        <f>IF($A1344="",NA(),IF($C1344="Traditional",$B1344,NA()))</f>
      </c>
      <c r="N1344">
        <f>IF($A1344="",NA(),IF($C1344="Traditional",4+$F1344*0.023,NA()))</f>
      </c>
      <c r="O1344">
        <f>IF($A1344="","",$D1344+ROW()/1000000)</f>
      </c>
      <c r="P1344" t="str">
        <f>IF(OR($A1344="",INDEX(games!$H:$H,ROW())=""),"",INDEX(games!$H:$H,ROW()))</f>
      </c>
      <c r="Q1344">
        <f>IF(OR($A1344="",$P1344&lt;&gt;"Yes"),"",$D1344+ROW()/1000000)</f>
      </c>
      <c r="T1344">
        <f>IF($Y1344="","",INDEX($B$2:$B$2000,$Y1344))</f>
      </c>
      <c r="U1344">
        <f>IF($Z1344="","",INDEX($B$2:$B$2000,$Z1344))</f>
      </c>
      <c r="V1344">
        <f>IF(OR($T1344="",$U1344=""),"",$U1344-$T1344)</f>
      </c>
      <c r="W1344" t="str">
        <f>IF(TRIM(INDEX(connections!$A:$A,ROW()))="","",TRIM(INDEX(connections!$A:$A,ROW())))</f>
      </c>
      <c r="X1344" t="str">
        <f>IF($W1344="","",TRIM(INDEX(connections!$B:$B,ROW())))</f>
      </c>
      <c r="Y1344">
        <f>IF($W1344="","",IFERROR(MATCH($W1344,$A$2:$A$2000,0),""))</f>
      </c>
      <c r="Z1344">
        <f>IF($X1344="","",IFERROR(MATCH($X1344,$A$2:$A$2000,0),""))</f>
      </c>
      <c r="AA1344" t="str">
        <f>IF($Y1344="","",INDEX($P$2:$P$2000,$Y1344))</f>
      </c>
      <c r="AB1344" t="str">
        <f>IF($Z1344="","",INDEX($P$2:$P$2000,$Z1344))</f>
      </c>
      <c r="AC1344">
        <f>IF(AND($AA1344="Yes",$AB1344="Yes"),1,"")</f>
      </c>
      <c r="AD1344">
        <f>IF(OR($Y1344="",$Z1344=""),"",IF(INDEX($C$2:$C$2000,$Y1344)=INDEX($C$2:$C$2000,$Z1344),0,1))</f>
      </c>
      <c r="AE1344">
        <f>IF($AC1344&lt;&gt;1,"",IF(AND(INDEX($AG$2:$AG$2000,$Y1344)=1,INDEX($AG$2:$AG$2000,$Z1344)=1),1,""))</f>
      </c>
      <c r="AG1344">
        <f>IF($A1344="","",COUNTIFS($W$2:$W$2500,$A1344,$AB$2:$AB$2500,"Yes")+COUNTIFS($X$2:$X$2500,$A1344,$AA$2:$AA$2500,"Yes"))</f>
      </c>
      <c r="AH1344" t="str">
        <f>IF(OR($P1344&lt;&gt;"Yes",N($AG1344)=0),"",IF(AND($AG1344=1,COUNTIFS($W$2:$W$2500,$A1344,$AE$2:$AE$2500,1)+COUNTIFS($X$2:$X$2500,$A1344,$AE$2:$AE$2500,1)&gt;0),"","Yes"))</f>
      </c>
      <c r="AI1344">
        <f>IF($AH1344="Yes",$AG1344,"")</f>
      </c>
      <c r="AJ1344">
        <f>IF($AI1344="","",$AI1344+ROW()/1000000)</f>
      </c>
      <c r="AK1344">
        <f>IF(OR($A1344="",$P1344="Yes",N($AG1344)=0),"",$AG1344+ROW()/1000000)</f>
      </c>
      <c r="AL1344" t="str">
        <f>IF($A1344="","",INDEX(games!$J:$J,ROW())&amp;"")</f>
      </c>
      <c r="AM1344">
        <f>IF($A1344="","",SUMPRODUCT($AO1344:$BD1344,'Map Analysis'!$AP$2^{0,1,2,3,4,5,6,7,8,9,10,11,12,13,14,15}))</f>
      </c>
      <c r="AN1344">
        <f>IF($A1344="","",$AM1344+ROW()/10000000)</f>
      </c>
      <c r="AO1344">
        <f>IF($A1344="","",COUNTIF($W$2:$W$2500,$A1344))</f>
      </c>
      <c r="AP1344">
        <f>IF($A1344="","",SUMIFS($BF$2:$BF$2500,$W$2:$W$2500,$A1344))</f>
      </c>
      <c r="AQ1344">
        <f>IF($A1344="","",SUMIFS($BG$2:$BG$2500,$W$2:$W$2500,$A1344))</f>
      </c>
      <c r="AR1344">
        <f>IF($A1344="","",SUMIFS($BH$2:$BH$2500,$W$2:$W$2500,$A1344))</f>
      </c>
      <c r="AS1344">
        <f>IF($A1344="","",SUMIFS($BI$2:$BI$2500,$W$2:$W$2500,$A1344))</f>
      </c>
      <c r="AT1344">
        <f>IF($A1344="","",SUMIFS($BJ$2:$BJ$2500,$W$2:$W$2500,$A1344))</f>
      </c>
      <c r="AU1344">
        <f>IF($A1344="","",SUMIFS($BK$2:$BK$2500,$W$2:$W$2500,$A1344))</f>
      </c>
      <c r="AV1344">
        <f>IF($A1344="","",SUMIFS($BL$2:$BL$2500,$W$2:$W$2500,$A1344))</f>
      </c>
      <c r="AW1344">
        <f>IF($A1344="","",SUMIFS($BM$2:$BM$2500,$W$2:$W$2500,$A1344))</f>
      </c>
      <c r="AX1344">
        <f>IF($A1344="","",SUMIFS($BN$2:$BN$2500,$W$2:$W$2500,$A1344))</f>
      </c>
      <c r="AY1344">
        <f>IF($A1344="","",SUMIFS($BO$2:$BO$2500,$W$2:$W$2500,$A1344))</f>
      </c>
      <c r="AZ1344">
        <f>IF($A1344="","",SUMIFS($BP$2:$BP$2500,$W$2:$W$2500,$A1344))</f>
      </c>
      <c r="BA1344">
        <f>IF($A1344="","",SUMIFS($BQ$2:$BQ$2500,$W$2:$W$2500,$A1344))</f>
      </c>
      <c r="BB1344">
        <f>IF($A1344="","",SUMIFS($BR$2:$BR$2500,$W$2:$W$2500,$A1344))</f>
      </c>
      <c r="BC1344">
        <f>IF($A1344="","",SUMIFS($BS$2:$BS$2500,$W$2:$W$2500,$A1344))</f>
      </c>
      <c r="BD1344">
        <f>IF($A1344="","",SUMIFS($BT$2:$BT$2500,$W$2:$W$2500,$A1344))</f>
      </c>
      <c r="BF1344">
        <f>IF($Z1344="","",INDEX($AO$2:$AO$2000,$Z1344))</f>
      </c>
      <c r="BG1344">
        <f>IF($Z1344="","",INDEX($AP$2:$AP$2000,$Z1344))</f>
      </c>
      <c r="BH1344">
        <f>IF($Z1344="","",INDEX($AQ$2:$AQ$2000,$Z1344))</f>
      </c>
      <c r="BI1344">
        <f>IF($Z1344="","",INDEX($AR$2:$AR$2000,$Z1344))</f>
      </c>
      <c r="BJ1344">
        <f>IF($Z1344="","",INDEX($AS$2:$AS$2000,$Z1344))</f>
      </c>
      <c r="BK1344">
        <f>IF($Z1344="","",INDEX($AT$2:$AT$2000,$Z1344))</f>
      </c>
      <c r="BL1344">
        <f>IF($Z1344="","",INDEX($AU$2:$AU$2000,$Z1344))</f>
      </c>
      <c r="BM1344">
        <f>IF($Z1344="","",INDEX($AV$2:$AV$2000,$Z1344))</f>
      </c>
      <c r="BN1344">
        <f>IF($Z1344="","",INDEX($AW$2:$AW$2000,$Z1344))</f>
      </c>
      <c r="BO1344">
        <f>IF($Z1344="","",INDEX($AX$2:$AX$2000,$Z1344))</f>
      </c>
      <c r="BP1344">
        <f>IF($Z1344="","",INDEX($AY$2:$AY$2000,$Z1344))</f>
      </c>
      <c r="BQ1344">
        <f>IF($Z1344="","",INDEX($AZ$2:$AZ$2000,$Z1344))</f>
      </c>
      <c r="BR1344">
        <f>IF($Z1344="","",INDEX($BA$2:$BA$2000,$Z1344))</f>
      </c>
      <c r="BS1344">
        <f>IF($Z1344="","",INDEX($BB$2:$BB$2000,$Z1344))</f>
      </c>
      <c r="BT1344">
        <f>IF($Z1344="","",INDEX($BC$2:$BC$2000,$Z1344))</f>
      </c>
      <c r="BV1344">
        <f>IF(OR($A1344="",$P1344&lt;&gt;"Yes",$AH1344="Yes"),"",1+N($AG1344))</f>
      </c>
      <c r="BW1344">
        <f>IF($A1344="","",COUNTIFS($W$2:$W$2500,$A1344,$BZ$2:$BZ$2500,"Yes")+COUNTIFS($X$2:$X$2500,$A1344,$BY$2:$BY$2500,"Yes"))</f>
      </c>
      <c r="BX1344">
        <f>IF(OR($A1344="",$P1344="Yes"),"",IF(N($BW1344)=0,0,1+SUMIFS($CB$2:$CB$2500,$W$2:$W$2500,$A1344)+SUMIFS($CA$2:$CA$2500,$X$2:$X$2500,$A1344)))</f>
      </c>
      <c r="BY1344" t="str">
        <f>IF($Y1344="","",INDEX($AH$2:$AH$2000,$Y1344)&amp;"")</f>
      </c>
      <c r="BZ1344" t="str">
        <f>IF($Z1344="","",INDEX($AH$2:$AH$2000,$Z1344)&amp;"")</f>
      </c>
      <c r="CA1344">
        <f>IF($Y1344="","",INDEX($BV$2:$BV$2000,$Y1344))</f>
      </c>
      <c r="CB1344">
        <f>IF($Z1344="","",INDEX($BV$2:$BV$2000,$Z1344))</f>
      </c>
    </row>
    <row r="1345">
      <c r="A1345" t="str">
        <f>IF(TRIM(INDEX(games!$A:$A,ROW()))="","",TRIM(INDEX(games!$A:$A,ROW())))</f>
      </c>
      <c r="B1345">
        <f>IF(OR($A1345="",INDEX(games!$B:$B,ROW())=""),"",INDEX(games!$B:$B,ROW()))</f>
      </c>
      <c r="C1345" t="str">
        <f>IF(OR($A1345="",INDEX(games!$C:$C,ROW())=""),"",INDEX(games!$C:$C,ROW()))</f>
      </c>
      <c r="D1345">
        <f>IF($A1345="","",COUNTIF($W$2:$W$2500,$A1345)+COUNTIF($X$2:$X$2500,$A1345))</f>
      </c>
      <c r="E1345">
        <f>IF($A1345="","",IFERROR(MATCH($C1345,$R$2:$R$5,0),0))</f>
      </c>
      <c r="F1345">
        <f>IF($A1345="","",MOD(ROW(),34))</f>
      </c>
      <c r="G1345">
        <f>IF($A1345="",NA(),IF($C1345="Action",$B1345,NA()))</f>
      </c>
      <c r="H1345">
        <f>IF($A1345="",NA(),IF($C1345="Action",1+$F1345*0.023,NA()))</f>
      </c>
      <c r="I1345">
        <f>IF($A1345="",NA(),IF($C1345="Strategy",$B1345,NA()))</f>
      </c>
      <c r="J1345">
        <f>IF($A1345="",NA(),IF($C1345="Strategy",2+$F1345*0.023,NA()))</f>
      </c>
      <c r="K1345">
        <f>IF($A1345="",NA(),IF($C1345="Deckbuilder",$B1345,NA()))</f>
      </c>
      <c r="L1345">
        <f>IF($A1345="",NA(),IF($C1345="Deckbuilder",3+$F1345*0.023,NA()))</f>
      </c>
      <c r="M1345">
        <f>IF($A1345="",NA(),IF($C1345="Traditional",$B1345,NA()))</f>
      </c>
      <c r="N1345">
        <f>IF($A1345="",NA(),IF($C1345="Traditional",4+$F1345*0.023,NA()))</f>
      </c>
      <c r="O1345">
        <f>IF($A1345="","",$D1345+ROW()/1000000)</f>
      </c>
      <c r="P1345" t="str">
        <f>IF(OR($A1345="",INDEX(games!$H:$H,ROW())=""),"",INDEX(games!$H:$H,ROW()))</f>
      </c>
      <c r="Q1345">
        <f>IF(OR($A1345="",$P1345&lt;&gt;"Yes"),"",$D1345+ROW()/1000000)</f>
      </c>
      <c r="T1345">
        <f>IF($Y1345="","",INDEX($B$2:$B$2000,$Y1345))</f>
      </c>
      <c r="U1345">
        <f>IF($Z1345="","",INDEX($B$2:$B$2000,$Z1345))</f>
      </c>
      <c r="V1345">
        <f>IF(OR($T1345="",$U1345=""),"",$U1345-$T1345)</f>
      </c>
      <c r="W1345" t="str">
        <f>IF(TRIM(INDEX(connections!$A:$A,ROW()))="","",TRIM(INDEX(connections!$A:$A,ROW())))</f>
      </c>
      <c r="X1345" t="str">
        <f>IF($W1345="","",TRIM(INDEX(connections!$B:$B,ROW())))</f>
      </c>
      <c r="Y1345">
        <f>IF($W1345="","",IFERROR(MATCH($W1345,$A$2:$A$2000,0),""))</f>
      </c>
      <c r="Z1345">
        <f>IF($X1345="","",IFERROR(MATCH($X1345,$A$2:$A$2000,0),""))</f>
      </c>
      <c r="AA1345" t="str">
        <f>IF($Y1345="","",INDEX($P$2:$P$2000,$Y1345))</f>
      </c>
      <c r="AB1345" t="str">
        <f>IF($Z1345="","",INDEX($P$2:$P$2000,$Z1345))</f>
      </c>
      <c r="AC1345">
        <f>IF(AND($AA1345="Yes",$AB1345="Yes"),1,"")</f>
      </c>
      <c r="AD1345">
        <f>IF(OR($Y1345="",$Z1345=""),"",IF(INDEX($C$2:$C$2000,$Y1345)=INDEX($C$2:$C$2000,$Z1345),0,1))</f>
      </c>
      <c r="AE1345">
        <f>IF($AC1345&lt;&gt;1,"",IF(AND(INDEX($AG$2:$AG$2000,$Y1345)=1,INDEX($AG$2:$AG$2000,$Z1345)=1),1,""))</f>
      </c>
      <c r="AG1345">
        <f>IF($A1345="","",COUNTIFS($W$2:$W$2500,$A1345,$AB$2:$AB$2500,"Yes")+COUNTIFS($X$2:$X$2500,$A1345,$AA$2:$AA$2500,"Yes"))</f>
      </c>
      <c r="AH1345" t="str">
        <f>IF(OR($P1345&lt;&gt;"Yes",N($AG1345)=0),"",IF(AND($AG1345=1,COUNTIFS($W$2:$W$2500,$A1345,$AE$2:$AE$2500,1)+COUNTIFS($X$2:$X$2500,$A1345,$AE$2:$AE$2500,1)&gt;0),"","Yes"))</f>
      </c>
      <c r="AI1345">
        <f>IF($AH1345="Yes",$AG1345,"")</f>
      </c>
      <c r="AJ1345">
        <f>IF($AI1345="","",$AI1345+ROW()/1000000)</f>
      </c>
      <c r="AK1345">
        <f>IF(OR($A1345="",$P1345="Yes",N($AG1345)=0),"",$AG1345+ROW()/1000000)</f>
      </c>
      <c r="AL1345" t="str">
        <f>IF($A1345="","",INDEX(games!$J:$J,ROW())&amp;"")</f>
      </c>
      <c r="AM1345">
        <f>IF($A1345="","",SUMPRODUCT($AO1345:$BD1345,'Map Analysis'!$AP$2^{0,1,2,3,4,5,6,7,8,9,10,11,12,13,14,15}))</f>
      </c>
      <c r="AN1345">
        <f>IF($A1345="","",$AM1345+ROW()/10000000)</f>
      </c>
      <c r="AO1345">
        <f>IF($A1345="","",COUNTIF($W$2:$W$2500,$A1345))</f>
      </c>
      <c r="AP1345">
        <f>IF($A1345="","",SUMIFS($BF$2:$BF$2500,$W$2:$W$2500,$A1345))</f>
      </c>
      <c r="AQ1345">
        <f>IF($A1345="","",SUMIFS($BG$2:$BG$2500,$W$2:$W$2500,$A1345))</f>
      </c>
      <c r="AR1345">
        <f>IF($A1345="","",SUMIFS($BH$2:$BH$2500,$W$2:$W$2500,$A1345))</f>
      </c>
      <c r="AS1345">
        <f>IF($A1345="","",SUMIFS($BI$2:$BI$2500,$W$2:$W$2500,$A1345))</f>
      </c>
      <c r="AT1345">
        <f>IF($A1345="","",SUMIFS($BJ$2:$BJ$2500,$W$2:$W$2500,$A1345))</f>
      </c>
      <c r="AU1345">
        <f>IF($A1345="","",SUMIFS($BK$2:$BK$2500,$W$2:$W$2500,$A1345))</f>
      </c>
      <c r="AV1345">
        <f>IF($A1345="","",SUMIFS($BL$2:$BL$2500,$W$2:$W$2500,$A1345))</f>
      </c>
      <c r="AW1345">
        <f>IF($A1345="","",SUMIFS($BM$2:$BM$2500,$W$2:$W$2500,$A1345))</f>
      </c>
      <c r="AX1345">
        <f>IF($A1345="","",SUMIFS($BN$2:$BN$2500,$W$2:$W$2500,$A1345))</f>
      </c>
      <c r="AY1345">
        <f>IF($A1345="","",SUMIFS($BO$2:$BO$2500,$W$2:$W$2500,$A1345))</f>
      </c>
      <c r="AZ1345">
        <f>IF($A1345="","",SUMIFS($BP$2:$BP$2500,$W$2:$W$2500,$A1345))</f>
      </c>
      <c r="BA1345">
        <f>IF($A1345="","",SUMIFS($BQ$2:$BQ$2500,$W$2:$W$2500,$A1345))</f>
      </c>
      <c r="BB1345">
        <f>IF($A1345="","",SUMIFS($BR$2:$BR$2500,$W$2:$W$2500,$A1345))</f>
      </c>
      <c r="BC1345">
        <f>IF($A1345="","",SUMIFS($BS$2:$BS$2500,$W$2:$W$2500,$A1345))</f>
      </c>
      <c r="BD1345">
        <f>IF($A1345="","",SUMIFS($BT$2:$BT$2500,$W$2:$W$2500,$A1345))</f>
      </c>
      <c r="BF1345">
        <f>IF($Z1345="","",INDEX($AO$2:$AO$2000,$Z1345))</f>
      </c>
      <c r="BG1345">
        <f>IF($Z1345="","",INDEX($AP$2:$AP$2000,$Z1345))</f>
      </c>
      <c r="BH1345">
        <f>IF($Z1345="","",INDEX($AQ$2:$AQ$2000,$Z1345))</f>
      </c>
      <c r="BI1345">
        <f>IF($Z1345="","",INDEX($AR$2:$AR$2000,$Z1345))</f>
      </c>
      <c r="BJ1345">
        <f>IF($Z1345="","",INDEX($AS$2:$AS$2000,$Z1345))</f>
      </c>
      <c r="BK1345">
        <f>IF($Z1345="","",INDEX($AT$2:$AT$2000,$Z1345))</f>
      </c>
      <c r="BL1345">
        <f>IF($Z1345="","",INDEX($AU$2:$AU$2000,$Z1345))</f>
      </c>
      <c r="BM1345">
        <f>IF($Z1345="","",INDEX($AV$2:$AV$2000,$Z1345))</f>
      </c>
      <c r="BN1345">
        <f>IF($Z1345="","",INDEX($AW$2:$AW$2000,$Z1345))</f>
      </c>
      <c r="BO1345">
        <f>IF($Z1345="","",INDEX($AX$2:$AX$2000,$Z1345))</f>
      </c>
      <c r="BP1345">
        <f>IF($Z1345="","",INDEX($AY$2:$AY$2000,$Z1345))</f>
      </c>
      <c r="BQ1345">
        <f>IF($Z1345="","",INDEX($AZ$2:$AZ$2000,$Z1345))</f>
      </c>
      <c r="BR1345">
        <f>IF($Z1345="","",INDEX($BA$2:$BA$2000,$Z1345))</f>
      </c>
      <c r="BS1345">
        <f>IF($Z1345="","",INDEX($BB$2:$BB$2000,$Z1345))</f>
      </c>
      <c r="BT1345">
        <f>IF($Z1345="","",INDEX($BC$2:$BC$2000,$Z1345))</f>
      </c>
      <c r="BV1345">
        <f>IF(OR($A1345="",$P1345&lt;&gt;"Yes",$AH1345="Yes"),"",1+N($AG1345))</f>
      </c>
      <c r="BW1345">
        <f>IF($A1345="","",COUNTIFS($W$2:$W$2500,$A1345,$BZ$2:$BZ$2500,"Yes")+COUNTIFS($X$2:$X$2500,$A1345,$BY$2:$BY$2500,"Yes"))</f>
      </c>
      <c r="BX1345">
        <f>IF(OR($A1345="",$P1345="Yes"),"",IF(N($BW1345)=0,0,1+SUMIFS($CB$2:$CB$2500,$W$2:$W$2500,$A1345)+SUMIFS($CA$2:$CA$2500,$X$2:$X$2500,$A1345)))</f>
      </c>
      <c r="BY1345" t="str">
        <f>IF($Y1345="","",INDEX($AH$2:$AH$2000,$Y1345)&amp;"")</f>
      </c>
      <c r="BZ1345" t="str">
        <f>IF($Z1345="","",INDEX($AH$2:$AH$2000,$Z1345)&amp;"")</f>
      </c>
      <c r="CA1345">
        <f>IF($Y1345="","",INDEX($BV$2:$BV$2000,$Y1345))</f>
      </c>
      <c r="CB1345">
        <f>IF($Z1345="","",INDEX($BV$2:$BV$2000,$Z1345))</f>
      </c>
    </row>
    <row r="1346">
      <c r="A1346" t="str">
        <f>IF(TRIM(INDEX(games!$A:$A,ROW()))="","",TRIM(INDEX(games!$A:$A,ROW())))</f>
      </c>
      <c r="B1346">
        <f>IF(OR($A1346="",INDEX(games!$B:$B,ROW())=""),"",INDEX(games!$B:$B,ROW()))</f>
      </c>
      <c r="C1346" t="str">
        <f>IF(OR($A1346="",INDEX(games!$C:$C,ROW())=""),"",INDEX(games!$C:$C,ROW()))</f>
      </c>
      <c r="D1346">
        <f>IF($A1346="","",COUNTIF($W$2:$W$2500,$A1346)+COUNTIF($X$2:$X$2500,$A1346))</f>
      </c>
      <c r="E1346">
        <f>IF($A1346="","",IFERROR(MATCH($C1346,$R$2:$R$5,0),0))</f>
      </c>
      <c r="F1346">
        <f>IF($A1346="","",MOD(ROW(),34))</f>
      </c>
      <c r="G1346">
        <f>IF($A1346="",NA(),IF($C1346="Action",$B1346,NA()))</f>
      </c>
      <c r="H1346">
        <f>IF($A1346="",NA(),IF($C1346="Action",1+$F1346*0.023,NA()))</f>
      </c>
      <c r="I1346">
        <f>IF($A1346="",NA(),IF($C1346="Strategy",$B1346,NA()))</f>
      </c>
      <c r="J1346">
        <f>IF($A1346="",NA(),IF($C1346="Strategy",2+$F1346*0.023,NA()))</f>
      </c>
      <c r="K1346">
        <f>IF($A1346="",NA(),IF($C1346="Deckbuilder",$B1346,NA()))</f>
      </c>
      <c r="L1346">
        <f>IF($A1346="",NA(),IF($C1346="Deckbuilder",3+$F1346*0.023,NA()))</f>
      </c>
      <c r="M1346">
        <f>IF($A1346="",NA(),IF($C1346="Traditional",$B1346,NA()))</f>
      </c>
      <c r="N1346">
        <f>IF($A1346="",NA(),IF($C1346="Traditional",4+$F1346*0.023,NA()))</f>
      </c>
      <c r="O1346">
        <f>IF($A1346="","",$D1346+ROW()/1000000)</f>
      </c>
      <c r="P1346" t="str">
        <f>IF(OR($A1346="",INDEX(games!$H:$H,ROW())=""),"",INDEX(games!$H:$H,ROW()))</f>
      </c>
      <c r="Q1346">
        <f>IF(OR($A1346="",$P1346&lt;&gt;"Yes"),"",$D1346+ROW()/1000000)</f>
      </c>
      <c r="T1346">
        <f>IF($Y1346="","",INDEX($B$2:$B$2000,$Y1346))</f>
      </c>
      <c r="U1346">
        <f>IF($Z1346="","",INDEX($B$2:$B$2000,$Z1346))</f>
      </c>
      <c r="V1346">
        <f>IF(OR($T1346="",$U1346=""),"",$U1346-$T1346)</f>
      </c>
      <c r="W1346" t="str">
        <f>IF(TRIM(INDEX(connections!$A:$A,ROW()))="","",TRIM(INDEX(connections!$A:$A,ROW())))</f>
      </c>
      <c r="X1346" t="str">
        <f>IF($W1346="","",TRIM(INDEX(connections!$B:$B,ROW())))</f>
      </c>
      <c r="Y1346">
        <f>IF($W1346="","",IFERROR(MATCH($W1346,$A$2:$A$2000,0),""))</f>
      </c>
      <c r="Z1346">
        <f>IF($X1346="","",IFERROR(MATCH($X1346,$A$2:$A$2000,0),""))</f>
      </c>
      <c r="AA1346" t="str">
        <f>IF($Y1346="","",INDEX($P$2:$P$2000,$Y1346))</f>
      </c>
      <c r="AB1346" t="str">
        <f>IF($Z1346="","",INDEX($P$2:$P$2000,$Z1346))</f>
      </c>
      <c r="AC1346">
        <f>IF(AND($AA1346="Yes",$AB1346="Yes"),1,"")</f>
      </c>
      <c r="AD1346">
        <f>IF(OR($Y1346="",$Z1346=""),"",IF(INDEX($C$2:$C$2000,$Y1346)=INDEX($C$2:$C$2000,$Z1346),0,1))</f>
      </c>
      <c r="AE1346">
        <f>IF($AC1346&lt;&gt;1,"",IF(AND(INDEX($AG$2:$AG$2000,$Y1346)=1,INDEX($AG$2:$AG$2000,$Z1346)=1),1,""))</f>
      </c>
      <c r="AG1346">
        <f>IF($A1346="","",COUNTIFS($W$2:$W$2500,$A1346,$AB$2:$AB$2500,"Yes")+COUNTIFS($X$2:$X$2500,$A1346,$AA$2:$AA$2500,"Yes"))</f>
      </c>
      <c r="AH1346" t="str">
        <f>IF(OR($P1346&lt;&gt;"Yes",N($AG1346)=0),"",IF(AND($AG1346=1,COUNTIFS($W$2:$W$2500,$A1346,$AE$2:$AE$2500,1)+COUNTIFS($X$2:$X$2500,$A1346,$AE$2:$AE$2500,1)&gt;0),"","Yes"))</f>
      </c>
      <c r="AI1346">
        <f>IF($AH1346="Yes",$AG1346,"")</f>
      </c>
      <c r="AJ1346">
        <f>IF($AI1346="","",$AI1346+ROW()/1000000)</f>
      </c>
      <c r="AK1346">
        <f>IF(OR($A1346="",$P1346="Yes",N($AG1346)=0),"",$AG1346+ROW()/1000000)</f>
      </c>
      <c r="AL1346" t="str">
        <f>IF($A1346="","",INDEX(games!$J:$J,ROW())&amp;"")</f>
      </c>
      <c r="AM1346">
        <f>IF($A1346="","",SUMPRODUCT($AO1346:$BD1346,'Map Analysis'!$AP$2^{0,1,2,3,4,5,6,7,8,9,10,11,12,13,14,15}))</f>
      </c>
      <c r="AN1346">
        <f>IF($A1346="","",$AM1346+ROW()/10000000)</f>
      </c>
      <c r="AO1346">
        <f>IF($A1346="","",COUNTIF($W$2:$W$2500,$A1346))</f>
      </c>
      <c r="AP1346">
        <f>IF($A1346="","",SUMIFS($BF$2:$BF$2500,$W$2:$W$2500,$A1346))</f>
      </c>
      <c r="AQ1346">
        <f>IF($A1346="","",SUMIFS($BG$2:$BG$2500,$W$2:$W$2500,$A1346))</f>
      </c>
      <c r="AR1346">
        <f>IF($A1346="","",SUMIFS($BH$2:$BH$2500,$W$2:$W$2500,$A1346))</f>
      </c>
      <c r="AS1346">
        <f>IF($A1346="","",SUMIFS($BI$2:$BI$2500,$W$2:$W$2500,$A1346))</f>
      </c>
      <c r="AT1346">
        <f>IF($A1346="","",SUMIFS($BJ$2:$BJ$2500,$W$2:$W$2500,$A1346))</f>
      </c>
      <c r="AU1346">
        <f>IF($A1346="","",SUMIFS($BK$2:$BK$2500,$W$2:$W$2500,$A1346))</f>
      </c>
      <c r="AV1346">
        <f>IF($A1346="","",SUMIFS($BL$2:$BL$2500,$W$2:$W$2500,$A1346))</f>
      </c>
      <c r="AW1346">
        <f>IF($A1346="","",SUMIFS($BM$2:$BM$2500,$W$2:$W$2500,$A1346))</f>
      </c>
      <c r="AX1346">
        <f>IF($A1346="","",SUMIFS($BN$2:$BN$2500,$W$2:$W$2500,$A1346))</f>
      </c>
      <c r="AY1346">
        <f>IF($A1346="","",SUMIFS($BO$2:$BO$2500,$W$2:$W$2500,$A1346))</f>
      </c>
      <c r="AZ1346">
        <f>IF($A1346="","",SUMIFS($BP$2:$BP$2500,$W$2:$W$2500,$A1346))</f>
      </c>
      <c r="BA1346">
        <f>IF($A1346="","",SUMIFS($BQ$2:$BQ$2500,$W$2:$W$2500,$A1346))</f>
      </c>
      <c r="BB1346">
        <f>IF($A1346="","",SUMIFS($BR$2:$BR$2500,$W$2:$W$2500,$A1346))</f>
      </c>
      <c r="BC1346">
        <f>IF($A1346="","",SUMIFS($BS$2:$BS$2500,$W$2:$W$2500,$A1346))</f>
      </c>
      <c r="BD1346">
        <f>IF($A1346="","",SUMIFS($BT$2:$BT$2500,$W$2:$W$2500,$A1346))</f>
      </c>
      <c r="BF1346">
        <f>IF($Z1346="","",INDEX($AO$2:$AO$2000,$Z1346))</f>
      </c>
      <c r="BG1346">
        <f>IF($Z1346="","",INDEX($AP$2:$AP$2000,$Z1346))</f>
      </c>
      <c r="BH1346">
        <f>IF($Z1346="","",INDEX($AQ$2:$AQ$2000,$Z1346))</f>
      </c>
      <c r="BI1346">
        <f>IF($Z1346="","",INDEX($AR$2:$AR$2000,$Z1346))</f>
      </c>
      <c r="BJ1346">
        <f>IF($Z1346="","",INDEX($AS$2:$AS$2000,$Z1346))</f>
      </c>
      <c r="BK1346">
        <f>IF($Z1346="","",INDEX($AT$2:$AT$2000,$Z1346))</f>
      </c>
      <c r="BL1346">
        <f>IF($Z1346="","",INDEX($AU$2:$AU$2000,$Z1346))</f>
      </c>
      <c r="BM1346">
        <f>IF($Z1346="","",INDEX($AV$2:$AV$2000,$Z1346))</f>
      </c>
      <c r="BN1346">
        <f>IF($Z1346="","",INDEX($AW$2:$AW$2000,$Z1346))</f>
      </c>
      <c r="BO1346">
        <f>IF($Z1346="","",INDEX($AX$2:$AX$2000,$Z1346))</f>
      </c>
      <c r="BP1346">
        <f>IF($Z1346="","",INDEX($AY$2:$AY$2000,$Z1346))</f>
      </c>
      <c r="BQ1346">
        <f>IF($Z1346="","",INDEX($AZ$2:$AZ$2000,$Z1346))</f>
      </c>
      <c r="BR1346">
        <f>IF($Z1346="","",INDEX($BA$2:$BA$2000,$Z1346))</f>
      </c>
      <c r="BS1346">
        <f>IF($Z1346="","",INDEX($BB$2:$BB$2000,$Z1346))</f>
      </c>
      <c r="BT1346">
        <f>IF($Z1346="","",INDEX($BC$2:$BC$2000,$Z1346))</f>
      </c>
      <c r="BV1346">
        <f>IF(OR($A1346="",$P1346&lt;&gt;"Yes",$AH1346="Yes"),"",1+N($AG1346))</f>
      </c>
      <c r="BW1346">
        <f>IF($A1346="","",COUNTIFS($W$2:$W$2500,$A1346,$BZ$2:$BZ$2500,"Yes")+COUNTIFS($X$2:$X$2500,$A1346,$BY$2:$BY$2500,"Yes"))</f>
      </c>
      <c r="BX1346">
        <f>IF(OR($A1346="",$P1346="Yes"),"",IF(N($BW1346)=0,0,1+SUMIFS($CB$2:$CB$2500,$W$2:$W$2500,$A1346)+SUMIFS($CA$2:$CA$2500,$X$2:$X$2500,$A1346)))</f>
      </c>
      <c r="BY1346" t="str">
        <f>IF($Y1346="","",INDEX($AH$2:$AH$2000,$Y1346)&amp;"")</f>
      </c>
      <c r="BZ1346" t="str">
        <f>IF($Z1346="","",INDEX($AH$2:$AH$2000,$Z1346)&amp;"")</f>
      </c>
      <c r="CA1346">
        <f>IF($Y1346="","",INDEX($BV$2:$BV$2000,$Y1346))</f>
      </c>
      <c r="CB1346">
        <f>IF($Z1346="","",INDEX($BV$2:$BV$2000,$Z1346))</f>
      </c>
    </row>
    <row r="1347">
      <c r="A1347" t="str">
        <f>IF(TRIM(INDEX(games!$A:$A,ROW()))="","",TRIM(INDEX(games!$A:$A,ROW())))</f>
      </c>
      <c r="B1347">
        <f>IF(OR($A1347="",INDEX(games!$B:$B,ROW())=""),"",INDEX(games!$B:$B,ROW()))</f>
      </c>
      <c r="C1347" t="str">
        <f>IF(OR($A1347="",INDEX(games!$C:$C,ROW())=""),"",INDEX(games!$C:$C,ROW()))</f>
      </c>
      <c r="D1347">
        <f>IF($A1347="","",COUNTIF($W$2:$W$2500,$A1347)+COUNTIF($X$2:$X$2500,$A1347))</f>
      </c>
      <c r="E1347">
        <f>IF($A1347="","",IFERROR(MATCH($C1347,$R$2:$R$5,0),0))</f>
      </c>
      <c r="F1347">
        <f>IF($A1347="","",MOD(ROW(),34))</f>
      </c>
      <c r="G1347">
        <f>IF($A1347="",NA(),IF($C1347="Action",$B1347,NA()))</f>
      </c>
      <c r="H1347">
        <f>IF($A1347="",NA(),IF($C1347="Action",1+$F1347*0.023,NA()))</f>
      </c>
      <c r="I1347">
        <f>IF($A1347="",NA(),IF($C1347="Strategy",$B1347,NA()))</f>
      </c>
      <c r="J1347">
        <f>IF($A1347="",NA(),IF($C1347="Strategy",2+$F1347*0.023,NA()))</f>
      </c>
      <c r="K1347">
        <f>IF($A1347="",NA(),IF($C1347="Deckbuilder",$B1347,NA()))</f>
      </c>
      <c r="L1347">
        <f>IF($A1347="",NA(),IF($C1347="Deckbuilder",3+$F1347*0.023,NA()))</f>
      </c>
      <c r="M1347">
        <f>IF($A1347="",NA(),IF($C1347="Traditional",$B1347,NA()))</f>
      </c>
      <c r="N1347">
        <f>IF($A1347="",NA(),IF($C1347="Traditional",4+$F1347*0.023,NA()))</f>
      </c>
      <c r="O1347">
        <f>IF($A1347="","",$D1347+ROW()/1000000)</f>
      </c>
      <c r="P1347" t="str">
        <f>IF(OR($A1347="",INDEX(games!$H:$H,ROW())=""),"",INDEX(games!$H:$H,ROW()))</f>
      </c>
      <c r="Q1347">
        <f>IF(OR($A1347="",$P1347&lt;&gt;"Yes"),"",$D1347+ROW()/1000000)</f>
      </c>
      <c r="T1347">
        <f>IF($Y1347="","",INDEX($B$2:$B$2000,$Y1347))</f>
      </c>
      <c r="U1347">
        <f>IF($Z1347="","",INDEX($B$2:$B$2000,$Z1347))</f>
      </c>
      <c r="V1347">
        <f>IF(OR($T1347="",$U1347=""),"",$U1347-$T1347)</f>
      </c>
      <c r="W1347" t="str">
        <f>IF(TRIM(INDEX(connections!$A:$A,ROW()))="","",TRIM(INDEX(connections!$A:$A,ROW())))</f>
      </c>
      <c r="X1347" t="str">
        <f>IF($W1347="","",TRIM(INDEX(connections!$B:$B,ROW())))</f>
      </c>
      <c r="Y1347">
        <f>IF($W1347="","",IFERROR(MATCH($W1347,$A$2:$A$2000,0),""))</f>
      </c>
      <c r="Z1347">
        <f>IF($X1347="","",IFERROR(MATCH($X1347,$A$2:$A$2000,0),""))</f>
      </c>
      <c r="AA1347" t="str">
        <f>IF($Y1347="","",INDEX($P$2:$P$2000,$Y1347))</f>
      </c>
      <c r="AB1347" t="str">
        <f>IF($Z1347="","",INDEX($P$2:$P$2000,$Z1347))</f>
      </c>
      <c r="AC1347">
        <f>IF(AND($AA1347="Yes",$AB1347="Yes"),1,"")</f>
      </c>
      <c r="AD1347">
        <f>IF(OR($Y1347="",$Z1347=""),"",IF(INDEX($C$2:$C$2000,$Y1347)=INDEX($C$2:$C$2000,$Z1347),0,1))</f>
      </c>
      <c r="AE1347">
        <f>IF($AC1347&lt;&gt;1,"",IF(AND(INDEX($AG$2:$AG$2000,$Y1347)=1,INDEX($AG$2:$AG$2000,$Z1347)=1),1,""))</f>
      </c>
      <c r="AG1347">
        <f>IF($A1347="","",COUNTIFS($W$2:$W$2500,$A1347,$AB$2:$AB$2500,"Yes")+COUNTIFS($X$2:$X$2500,$A1347,$AA$2:$AA$2500,"Yes"))</f>
      </c>
      <c r="AH1347" t="str">
        <f>IF(OR($P1347&lt;&gt;"Yes",N($AG1347)=0),"",IF(AND($AG1347=1,COUNTIFS($W$2:$W$2500,$A1347,$AE$2:$AE$2500,1)+COUNTIFS($X$2:$X$2500,$A1347,$AE$2:$AE$2500,1)&gt;0),"","Yes"))</f>
      </c>
      <c r="AI1347">
        <f>IF($AH1347="Yes",$AG1347,"")</f>
      </c>
      <c r="AJ1347">
        <f>IF($AI1347="","",$AI1347+ROW()/1000000)</f>
      </c>
      <c r="AK1347">
        <f>IF(OR($A1347="",$P1347="Yes",N($AG1347)=0),"",$AG1347+ROW()/1000000)</f>
      </c>
      <c r="AL1347" t="str">
        <f>IF($A1347="","",INDEX(games!$J:$J,ROW())&amp;"")</f>
      </c>
      <c r="AM1347">
        <f>IF($A1347="","",SUMPRODUCT($AO1347:$BD1347,'Map Analysis'!$AP$2^{0,1,2,3,4,5,6,7,8,9,10,11,12,13,14,15}))</f>
      </c>
      <c r="AN1347">
        <f>IF($A1347="","",$AM1347+ROW()/10000000)</f>
      </c>
      <c r="AO1347">
        <f>IF($A1347="","",COUNTIF($W$2:$W$2500,$A1347))</f>
      </c>
      <c r="AP1347">
        <f>IF($A1347="","",SUMIFS($BF$2:$BF$2500,$W$2:$W$2500,$A1347))</f>
      </c>
      <c r="AQ1347">
        <f>IF($A1347="","",SUMIFS($BG$2:$BG$2500,$W$2:$W$2500,$A1347))</f>
      </c>
      <c r="AR1347">
        <f>IF($A1347="","",SUMIFS($BH$2:$BH$2500,$W$2:$W$2500,$A1347))</f>
      </c>
      <c r="AS1347">
        <f>IF($A1347="","",SUMIFS($BI$2:$BI$2500,$W$2:$W$2500,$A1347))</f>
      </c>
      <c r="AT1347">
        <f>IF($A1347="","",SUMIFS($BJ$2:$BJ$2500,$W$2:$W$2500,$A1347))</f>
      </c>
      <c r="AU1347">
        <f>IF($A1347="","",SUMIFS($BK$2:$BK$2500,$W$2:$W$2500,$A1347))</f>
      </c>
      <c r="AV1347">
        <f>IF($A1347="","",SUMIFS($BL$2:$BL$2500,$W$2:$W$2500,$A1347))</f>
      </c>
      <c r="AW1347">
        <f>IF($A1347="","",SUMIFS($BM$2:$BM$2500,$W$2:$W$2500,$A1347))</f>
      </c>
      <c r="AX1347">
        <f>IF($A1347="","",SUMIFS($BN$2:$BN$2500,$W$2:$W$2500,$A1347))</f>
      </c>
      <c r="AY1347">
        <f>IF($A1347="","",SUMIFS($BO$2:$BO$2500,$W$2:$W$2500,$A1347))</f>
      </c>
      <c r="AZ1347">
        <f>IF($A1347="","",SUMIFS($BP$2:$BP$2500,$W$2:$W$2500,$A1347))</f>
      </c>
      <c r="BA1347">
        <f>IF($A1347="","",SUMIFS($BQ$2:$BQ$2500,$W$2:$W$2500,$A1347))</f>
      </c>
      <c r="BB1347">
        <f>IF($A1347="","",SUMIFS($BR$2:$BR$2500,$W$2:$W$2500,$A1347))</f>
      </c>
      <c r="BC1347">
        <f>IF($A1347="","",SUMIFS($BS$2:$BS$2500,$W$2:$W$2500,$A1347))</f>
      </c>
      <c r="BD1347">
        <f>IF($A1347="","",SUMIFS($BT$2:$BT$2500,$W$2:$W$2500,$A1347))</f>
      </c>
      <c r="BF1347">
        <f>IF($Z1347="","",INDEX($AO$2:$AO$2000,$Z1347))</f>
      </c>
      <c r="BG1347">
        <f>IF($Z1347="","",INDEX($AP$2:$AP$2000,$Z1347))</f>
      </c>
      <c r="BH1347">
        <f>IF($Z1347="","",INDEX($AQ$2:$AQ$2000,$Z1347))</f>
      </c>
      <c r="BI1347">
        <f>IF($Z1347="","",INDEX($AR$2:$AR$2000,$Z1347))</f>
      </c>
      <c r="BJ1347">
        <f>IF($Z1347="","",INDEX($AS$2:$AS$2000,$Z1347))</f>
      </c>
      <c r="BK1347">
        <f>IF($Z1347="","",INDEX($AT$2:$AT$2000,$Z1347))</f>
      </c>
      <c r="BL1347">
        <f>IF($Z1347="","",INDEX($AU$2:$AU$2000,$Z1347))</f>
      </c>
      <c r="BM1347">
        <f>IF($Z1347="","",INDEX($AV$2:$AV$2000,$Z1347))</f>
      </c>
      <c r="BN1347">
        <f>IF($Z1347="","",INDEX($AW$2:$AW$2000,$Z1347))</f>
      </c>
      <c r="BO1347">
        <f>IF($Z1347="","",INDEX($AX$2:$AX$2000,$Z1347))</f>
      </c>
      <c r="BP1347">
        <f>IF($Z1347="","",INDEX($AY$2:$AY$2000,$Z1347))</f>
      </c>
      <c r="BQ1347">
        <f>IF($Z1347="","",INDEX($AZ$2:$AZ$2000,$Z1347))</f>
      </c>
      <c r="BR1347">
        <f>IF($Z1347="","",INDEX($BA$2:$BA$2000,$Z1347))</f>
      </c>
      <c r="BS1347">
        <f>IF($Z1347="","",INDEX($BB$2:$BB$2000,$Z1347))</f>
      </c>
      <c r="BT1347">
        <f>IF($Z1347="","",INDEX($BC$2:$BC$2000,$Z1347))</f>
      </c>
      <c r="BV1347">
        <f>IF(OR($A1347="",$P1347&lt;&gt;"Yes",$AH1347="Yes"),"",1+N($AG1347))</f>
      </c>
      <c r="BW1347">
        <f>IF($A1347="","",COUNTIFS($W$2:$W$2500,$A1347,$BZ$2:$BZ$2500,"Yes")+COUNTIFS($X$2:$X$2500,$A1347,$BY$2:$BY$2500,"Yes"))</f>
      </c>
      <c r="BX1347">
        <f>IF(OR($A1347="",$P1347="Yes"),"",IF(N($BW1347)=0,0,1+SUMIFS($CB$2:$CB$2500,$W$2:$W$2500,$A1347)+SUMIFS($CA$2:$CA$2500,$X$2:$X$2500,$A1347)))</f>
      </c>
      <c r="BY1347" t="str">
        <f>IF($Y1347="","",INDEX($AH$2:$AH$2000,$Y1347)&amp;"")</f>
      </c>
      <c r="BZ1347" t="str">
        <f>IF($Z1347="","",INDEX($AH$2:$AH$2000,$Z1347)&amp;"")</f>
      </c>
      <c r="CA1347">
        <f>IF($Y1347="","",INDEX($BV$2:$BV$2000,$Y1347))</f>
      </c>
      <c r="CB1347">
        <f>IF($Z1347="","",INDEX($BV$2:$BV$2000,$Z1347))</f>
      </c>
    </row>
    <row r="1348">
      <c r="A1348" t="str">
        <f>IF(TRIM(INDEX(games!$A:$A,ROW()))="","",TRIM(INDEX(games!$A:$A,ROW())))</f>
      </c>
      <c r="B1348">
        <f>IF(OR($A1348="",INDEX(games!$B:$B,ROW())=""),"",INDEX(games!$B:$B,ROW()))</f>
      </c>
      <c r="C1348" t="str">
        <f>IF(OR($A1348="",INDEX(games!$C:$C,ROW())=""),"",INDEX(games!$C:$C,ROW()))</f>
      </c>
      <c r="D1348">
        <f>IF($A1348="","",COUNTIF($W$2:$W$2500,$A1348)+COUNTIF($X$2:$X$2500,$A1348))</f>
      </c>
      <c r="E1348">
        <f>IF($A1348="","",IFERROR(MATCH($C1348,$R$2:$R$5,0),0))</f>
      </c>
      <c r="F1348">
        <f>IF($A1348="","",MOD(ROW(),34))</f>
      </c>
      <c r="G1348">
        <f>IF($A1348="",NA(),IF($C1348="Action",$B1348,NA()))</f>
      </c>
      <c r="H1348">
        <f>IF($A1348="",NA(),IF($C1348="Action",1+$F1348*0.023,NA()))</f>
      </c>
      <c r="I1348">
        <f>IF($A1348="",NA(),IF($C1348="Strategy",$B1348,NA()))</f>
      </c>
      <c r="J1348">
        <f>IF($A1348="",NA(),IF($C1348="Strategy",2+$F1348*0.023,NA()))</f>
      </c>
      <c r="K1348">
        <f>IF($A1348="",NA(),IF($C1348="Deckbuilder",$B1348,NA()))</f>
      </c>
      <c r="L1348">
        <f>IF($A1348="",NA(),IF($C1348="Deckbuilder",3+$F1348*0.023,NA()))</f>
      </c>
      <c r="M1348">
        <f>IF($A1348="",NA(),IF($C1348="Traditional",$B1348,NA()))</f>
      </c>
      <c r="N1348">
        <f>IF($A1348="",NA(),IF($C1348="Traditional",4+$F1348*0.023,NA()))</f>
      </c>
      <c r="O1348">
        <f>IF($A1348="","",$D1348+ROW()/1000000)</f>
      </c>
      <c r="P1348" t="str">
        <f>IF(OR($A1348="",INDEX(games!$H:$H,ROW())=""),"",INDEX(games!$H:$H,ROW()))</f>
      </c>
      <c r="Q1348">
        <f>IF(OR($A1348="",$P1348&lt;&gt;"Yes"),"",$D1348+ROW()/1000000)</f>
      </c>
      <c r="T1348">
        <f>IF($Y1348="","",INDEX($B$2:$B$2000,$Y1348))</f>
      </c>
      <c r="U1348">
        <f>IF($Z1348="","",INDEX($B$2:$B$2000,$Z1348))</f>
      </c>
      <c r="V1348">
        <f>IF(OR($T1348="",$U1348=""),"",$U1348-$T1348)</f>
      </c>
      <c r="W1348" t="str">
        <f>IF(TRIM(INDEX(connections!$A:$A,ROW()))="","",TRIM(INDEX(connections!$A:$A,ROW())))</f>
      </c>
      <c r="X1348" t="str">
        <f>IF($W1348="","",TRIM(INDEX(connections!$B:$B,ROW())))</f>
      </c>
      <c r="Y1348">
        <f>IF($W1348="","",IFERROR(MATCH($W1348,$A$2:$A$2000,0),""))</f>
      </c>
      <c r="Z1348">
        <f>IF($X1348="","",IFERROR(MATCH($X1348,$A$2:$A$2000,0),""))</f>
      </c>
      <c r="AA1348" t="str">
        <f>IF($Y1348="","",INDEX($P$2:$P$2000,$Y1348))</f>
      </c>
      <c r="AB1348" t="str">
        <f>IF($Z1348="","",INDEX($P$2:$P$2000,$Z1348))</f>
      </c>
      <c r="AC1348">
        <f>IF(AND($AA1348="Yes",$AB1348="Yes"),1,"")</f>
      </c>
      <c r="AD1348">
        <f>IF(OR($Y1348="",$Z1348=""),"",IF(INDEX($C$2:$C$2000,$Y1348)=INDEX($C$2:$C$2000,$Z1348),0,1))</f>
      </c>
      <c r="AE1348">
        <f>IF($AC1348&lt;&gt;1,"",IF(AND(INDEX($AG$2:$AG$2000,$Y1348)=1,INDEX($AG$2:$AG$2000,$Z1348)=1),1,""))</f>
      </c>
      <c r="AG1348">
        <f>IF($A1348="","",COUNTIFS($W$2:$W$2500,$A1348,$AB$2:$AB$2500,"Yes")+COUNTIFS($X$2:$X$2500,$A1348,$AA$2:$AA$2500,"Yes"))</f>
      </c>
      <c r="AH1348" t="str">
        <f>IF(OR($P1348&lt;&gt;"Yes",N($AG1348)=0),"",IF(AND($AG1348=1,COUNTIFS($W$2:$W$2500,$A1348,$AE$2:$AE$2500,1)+COUNTIFS($X$2:$X$2500,$A1348,$AE$2:$AE$2500,1)&gt;0),"","Yes"))</f>
      </c>
      <c r="AI1348">
        <f>IF($AH1348="Yes",$AG1348,"")</f>
      </c>
      <c r="AJ1348">
        <f>IF($AI1348="","",$AI1348+ROW()/1000000)</f>
      </c>
      <c r="AK1348">
        <f>IF(OR($A1348="",$P1348="Yes",N($AG1348)=0),"",$AG1348+ROW()/1000000)</f>
      </c>
      <c r="AL1348" t="str">
        <f>IF($A1348="","",INDEX(games!$J:$J,ROW())&amp;"")</f>
      </c>
      <c r="AM1348">
        <f>IF($A1348="","",SUMPRODUCT($AO1348:$BD1348,'Map Analysis'!$AP$2^{0,1,2,3,4,5,6,7,8,9,10,11,12,13,14,15}))</f>
      </c>
      <c r="AN1348">
        <f>IF($A1348="","",$AM1348+ROW()/10000000)</f>
      </c>
      <c r="AO1348">
        <f>IF($A1348="","",COUNTIF($W$2:$W$2500,$A1348))</f>
      </c>
      <c r="AP1348">
        <f>IF($A1348="","",SUMIFS($BF$2:$BF$2500,$W$2:$W$2500,$A1348))</f>
      </c>
      <c r="AQ1348">
        <f>IF($A1348="","",SUMIFS($BG$2:$BG$2500,$W$2:$W$2500,$A1348))</f>
      </c>
      <c r="AR1348">
        <f>IF($A1348="","",SUMIFS($BH$2:$BH$2500,$W$2:$W$2500,$A1348))</f>
      </c>
      <c r="AS1348">
        <f>IF($A1348="","",SUMIFS($BI$2:$BI$2500,$W$2:$W$2500,$A1348))</f>
      </c>
      <c r="AT1348">
        <f>IF($A1348="","",SUMIFS($BJ$2:$BJ$2500,$W$2:$W$2500,$A1348))</f>
      </c>
      <c r="AU1348">
        <f>IF($A1348="","",SUMIFS($BK$2:$BK$2500,$W$2:$W$2500,$A1348))</f>
      </c>
      <c r="AV1348">
        <f>IF($A1348="","",SUMIFS($BL$2:$BL$2500,$W$2:$W$2500,$A1348))</f>
      </c>
      <c r="AW1348">
        <f>IF($A1348="","",SUMIFS($BM$2:$BM$2500,$W$2:$W$2500,$A1348))</f>
      </c>
      <c r="AX1348">
        <f>IF($A1348="","",SUMIFS($BN$2:$BN$2500,$W$2:$W$2500,$A1348))</f>
      </c>
      <c r="AY1348">
        <f>IF($A1348="","",SUMIFS($BO$2:$BO$2500,$W$2:$W$2500,$A1348))</f>
      </c>
      <c r="AZ1348">
        <f>IF($A1348="","",SUMIFS($BP$2:$BP$2500,$W$2:$W$2500,$A1348))</f>
      </c>
      <c r="BA1348">
        <f>IF($A1348="","",SUMIFS($BQ$2:$BQ$2500,$W$2:$W$2500,$A1348))</f>
      </c>
      <c r="BB1348">
        <f>IF($A1348="","",SUMIFS($BR$2:$BR$2500,$W$2:$W$2500,$A1348))</f>
      </c>
      <c r="BC1348">
        <f>IF($A1348="","",SUMIFS($BS$2:$BS$2500,$W$2:$W$2500,$A1348))</f>
      </c>
      <c r="BD1348">
        <f>IF($A1348="","",SUMIFS($BT$2:$BT$2500,$W$2:$W$2500,$A1348))</f>
      </c>
      <c r="BF1348">
        <f>IF($Z1348="","",INDEX($AO$2:$AO$2000,$Z1348))</f>
      </c>
      <c r="BG1348">
        <f>IF($Z1348="","",INDEX($AP$2:$AP$2000,$Z1348))</f>
      </c>
      <c r="BH1348">
        <f>IF($Z1348="","",INDEX($AQ$2:$AQ$2000,$Z1348))</f>
      </c>
      <c r="BI1348">
        <f>IF($Z1348="","",INDEX($AR$2:$AR$2000,$Z1348))</f>
      </c>
      <c r="BJ1348">
        <f>IF($Z1348="","",INDEX($AS$2:$AS$2000,$Z1348))</f>
      </c>
      <c r="BK1348">
        <f>IF($Z1348="","",INDEX($AT$2:$AT$2000,$Z1348))</f>
      </c>
      <c r="BL1348">
        <f>IF($Z1348="","",INDEX($AU$2:$AU$2000,$Z1348))</f>
      </c>
      <c r="BM1348">
        <f>IF($Z1348="","",INDEX($AV$2:$AV$2000,$Z1348))</f>
      </c>
      <c r="BN1348">
        <f>IF($Z1348="","",INDEX($AW$2:$AW$2000,$Z1348))</f>
      </c>
      <c r="BO1348">
        <f>IF($Z1348="","",INDEX($AX$2:$AX$2000,$Z1348))</f>
      </c>
      <c r="BP1348">
        <f>IF($Z1348="","",INDEX($AY$2:$AY$2000,$Z1348))</f>
      </c>
      <c r="BQ1348">
        <f>IF($Z1348="","",INDEX($AZ$2:$AZ$2000,$Z1348))</f>
      </c>
      <c r="BR1348">
        <f>IF($Z1348="","",INDEX($BA$2:$BA$2000,$Z1348))</f>
      </c>
      <c r="BS1348">
        <f>IF($Z1348="","",INDEX($BB$2:$BB$2000,$Z1348))</f>
      </c>
      <c r="BT1348">
        <f>IF($Z1348="","",INDEX($BC$2:$BC$2000,$Z1348))</f>
      </c>
      <c r="BV1348">
        <f>IF(OR($A1348="",$P1348&lt;&gt;"Yes",$AH1348="Yes"),"",1+N($AG1348))</f>
      </c>
      <c r="BW1348">
        <f>IF($A1348="","",COUNTIFS($W$2:$W$2500,$A1348,$BZ$2:$BZ$2500,"Yes")+COUNTIFS($X$2:$X$2500,$A1348,$BY$2:$BY$2500,"Yes"))</f>
      </c>
      <c r="BX1348">
        <f>IF(OR($A1348="",$P1348="Yes"),"",IF(N($BW1348)=0,0,1+SUMIFS($CB$2:$CB$2500,$W$2:$W$2500,$A1348)+SUMIFS($CA$2:$CA$2500,$X$2:$X$2500,$A1348)))</f>
      </c>
      <c r="BY1348" t="str">
        <f>IF($Y1348="","",INDEX($AH$2:$AH$2000,$Y1348)&amp;"")</f>
      </c>
      <c r="BZ1348" t="str">
        <f>IF($Z1348="","",INDEX($AH$2:$AH$2000,$Z1348)&amp;"")</f>
      </c>
      <c r="CA1348">
        <f>IF($Y1348="","",INDEX($BV$2:$BV$2000,$Y1348))</f>
      </c>
      <c r="CB1348">
        <f>IF($Z1348="","",INDEX($BV$2:$BV$2000,$Z1348))</f>
      </c>
    </row>
    <row r="1349">
      <c r="A1349" t="str">
        <f>IF(TRIM(INDEX(games!$A:$A,ROW()))="","",TRIM(INDEX(games!$A:$A,ROW())))</f>
      </c>
      <c r="B1349">
        <f>IF(OR($A1349="",INDEX(games!$B:$B,ROW())=""),"",INDEX(games!$B:$B,ROW()))</f>
      </c>
      <c r="C1349" t="str">
        <f>IF(OR($A1349="",INDEX(games!$C:$C,ROW())=""),"",INDEX(games!$C:$C,ROW()))</f>
      </c>
      <c r="D1349">
        <f>IF($A1349="","",COUNTIF($W$2:$W$2500,$A1349)+COUNTIF($X$2:$X$2500,$A1349))</f>
      </c>
      <c r="E1349">
        <f>IF($A1349="","",IFERROR(MATCH($C1349,$R$2:$R$5,0),0))</f>
      </c>
      <c r="F1349">
        <f>IF($A1349="","",MOD(ROW(),34))</f>
      </c>
      <c r="G1349">
        <f>IF($A1349="",NA(),IF($C1349="Action",$B1349,NA()))</f>
      </c>
      <c r="H1349">
        <f>IF($A1349="",NA(),IF($C1349="Action",1+$F1349*0.023,NA()))</f>
      </c>
      <c r="I1349">
        <f>IF($A1349="",NA(),IF($C1349="Strategy",$B1349,NA()))</f>
      </c>
      <c r="J1349">
        <f>IF($A1349="",NA(),IF($C1349="Strategy",2+$F1349*0.023,NA()))</f>
      </c>
      <c r="K1349">
        <f>IF($A1349="",NA(),IF($C1349="Deckbuilder",$B1349,NA()))</f>
      </c>
      <c r="L1349">
        <f>IF($A1349="",NA(),IF($C1349="Deckbuilder",3+$F1349*0.023,NA()))</f>
      </c>
      <c r="M1349">
        <f>IF($A1349="",NA(),IF($C1349="Traditional",$B1349,NA()))</f>
      </c>
      <c r="N1349">
        <f>IF($A1349="",NA(),IF($C1349="Traditional",4+$F1349*0.023,NA()))</f>
      </c>
      <c r="O1349">
        <f>IF($A1349="","",$D1349+ROW()/1000000)</f>
      </c>
      <c r="P1349" t="str">
        <f>IF(OR($A1349="",INDEX(games!$H:$H,ROW())=""),"",INDEX(games!$H:$H,ROW()))</f>
      </c>
      <c r="Q1349">
        <f>IF(OR($A1349="",$P1349&lt;&gt;"Yes"),"",$D1349+ROW()/1000000)</f>
      </c>
      <c r="T1349">
        <f>IF($Y1349="","",INDEX($B$2:$B$2000,$Y1349))</f>
      </c>
      <c r="U1349">
        <f>IF($Z1349="","",INDEX($B$2:$B$2000,$Z1349))</f>
      </c>
      <c r="V1349">
        <f>IF(OR($T1349="",$U1349=""),"",$U1349-$T1349)</f>
      </c>
      <c r="W1349" t="str">
        <f>IF(TRIM(INDEX(connections!$A:$A,ROW()))="","",TRIM(INDEX(connections!$A:$A,ROW())))</f>
      </c>
      <c r="X1349" t="str">
        <f>IF($W1349="","",TRIM(INDEX(connections!$B:$B,ROW())))</f>
      </c>
      <c r="Y1349">
        <f>IF($W1349="","",IFERROR(MATCH($W1349,$A$2:$A$2000,0),""))</f>
      </c>
      <c r="Z1349">
        <f>IF($X1349="","",IFERROR(MATCH($X1349,$A$2:$A$2000,0),""))</f>
      </c>
      <c r="AA1349" t="str">
        <f>IF($Y1349="","",INDEX($P$2:$P$2000,$Y1349))</f>
      </c>
      <c r="AB1349" t="str">
        <f>IF($Z1349="","",INDEX($P$2:$P$2000,$Z1349))</f>
      </c>
      <c r="AC1349">
        <f>IF(AND($AA1349="Yes",$AB1349="Yes"),1,"")</f>
      </c>
      <c r="AD1349">
        <f>IF(OR($Y1349="",$Z1349=""),"",IF(INDEX($C$2:$C$2000,$Y1349)=INDEX($C$2:$C$2000,$Z1349),0,1))</f>
      </c>
      <c r="AE1349">
        <f>IF($AC1349&lt;&gt;1,"",IF(AND(INDEX($AG$2:$AG$2000,$Y1349)=1,INDEX($AG$2:$AG$2000,$Z1349)=1),1,""))</f>
      </c>
      <c r="AG1349">
        <f>IF($A1349="","",COUNTIFS($W$2:$W$2500,$A1349,$AB$2:$AB$2500,"Yes")+COUNTIFS($X$2:$X$2500,$A1349,$AA$2:$AA$2500,"Yes"))</f>
      </c>
      <c r="AH1349" t="str">
        <f>IF(OR($P1349&lt;&gt;"Yes",N($AG1349)=0),"",IF(AND($AG1349=1,COUNTIFS($W$2:$W$2500,$A1349,$AE$2:$AE$2500,1)+COUNTIFS($X$2:$X$2500,$A1349,$AE$2:$AE$2500,1)&gt;0),"","Yes"))</f>
      </c>
      <c r="AI1349">
        <f>IF($AH1349="Yes",$AG1349,"")</f>
      </c>
      <c r="AJ1349">
        <f>IF($AI1349="","",$AI1349+ROW()/1000000)</f>
      </c>
      <c r="AK1349">
        <f>IF(OR($A1349="",$P1349="Yes",N($AG1349)=0),"",$AG1349+ROW()/1000000)</f>
      </c>
      <c r="AL1349" t="str">
        <f>IF($A1349="","",INDEX(games!$J:$J,ROW())&amp;"")</f>
      </c>
      <c r="AM1349">
        <f>IF($A1349="","",SUMPRODUCT($AO1349:$BD1349,'Map Analysis'!$AP$2^{0,1,2,3,4,5,6,7,8,9,10,11,12,13,14,15}))</f>
      </c>
      <c r="AN1349">
        <f>IF($A1349="","",$AM1349+ROW()/10000000)</f>
      </c>
      <c r="AO1349">
        <f>IF($A1349="","",COUNTIF($W$2:$W$2500,$A1349))</f>
      </c>
      <c r="AP1349">
        <f>IF($A1349="","",SUMIFS($BF$2:$BF$2500,$W$2:$W$2500,$A1349))</f>
      </c>
      <c r="AQ1349">
        <f>IF($A1349="","",SUMIFS($BG$2:$BG$2500,$W$2:$W$2500,$A1349))</f>
      </c>
      <c r="AR1349">
        <f>IF($A1349="","",SUMIFS($BH$2:$BH$2500,$W$2:$W$2500,$A1349))</f>
      </c>
      <c r="AS1349">
        <f>IF($A1349="","",SUMIFS($BI$2:$BI$2500,$W$2:$W$2500,$A1349))</f>
      </c>
      <c r="AT1349">
        <f>IF($A1349="","",SUMIFS($BJ$2:$BJ$2500,$W$2:$W$2500,$A1349))</f>
      </c>
      <c r="AU1349">
        <f>IF($A1349="","",SUMIFS($BK$2:$BK$2500,$W$2:$W$2500,$A1349))</f>
      </c>
      <c r="AV1349">
        <f>IF($A1349="","",SUMIFS($BL$2:$BL$2500,$W$2:$W$2500,$A1349))</f>
      </c>
      <c r="AW1349">
        <f>IF($A1349="","",SUMIFS($BM$2:$BM$2500,$W$2:$W$2500,$A1349))</f>
      </c>
      <c r="AX1349">
        <f>IF($A1349="","",SUMIFS($BN$2:$BN$2500,$W$2:$W$2500,$A1349))</f>
      </c>
      <c r="AY1349">
        <f>IF($A1349="","",SUMIFS($BO$2:$BO$2500,$W$2:$W$2500,$A1349))</f>
      </c>
      <c r="AZ1349">
        <f>IF($A1349="","",SUMIFS($BP$2:$BP$2500,$W$2:$W$2500,$A1349))</f>
      </c>
      <c r="BA1349">
        <f>IF($A1349="","",SUMIFS($BQ$2:$BQ$2500,$W$2:$W$2500,$A1349))</f>
      </c>
      <c r="BB1349">
        <f>IF($A1349="","",SUMIFS($BR$2:$BR$2500,$W$2:$W$2500,$A1349))</f>
      </c>
      <c r="BC1349">
        <f>IF($A1349="","",SUMIFS($BS$2:$BS$2500,$W$2:$W$2500,$A1349))</f>
      </c>
      <c r="BD1349">
        <f>IF($A1349="","",SUMIFS($BT$2:$BT$2500,$W$2:$W$2500,$A1349))</f>
      </c>
      <c r="BF1349">
        <f>IF($Z1349="","",INDEX($AO$2:$AO$2000,$Z1349))</f>
      </c>
      <c r="BG1349">
        <f>IF($Z1349="","",INDEX($AP$2:$AP$2000,$Z1349))</f>
      </c>
      <c r="BH1349">
        <f>IF($Z1349="","",INDEX($AQ$2:$AQ$2000,$Z1349))</f>
      </c>
      <c r="BI1349">
        <f>IF($Z1349="","",INDEX($AR$2:$AR$2000,$Z1349))</f>
      </c>
      <c r="BJ1349">
        <f>IF($Z1349="","",INDEX($AS$2:$AS$2000,$Z1349))</f>
      </c>
      <c r="BK1349">
        <f>IF($Z1349="","",INDEX($AT$2:$AT$2000,$Z1349))</f>
      </c>
      <c r="BL1349">
        <f>IF($Z1349="","",INDEX($AU$2:$AU$2000,$Z1349))</f>
      </c>
      <c r="BM1349">
        <f>IF($Z1349="","",INDEX($AV$2:$AV$2000,$Z1349))</f>
      </c>
      <c r="BN1349">
        <f>IF($Z1349="","",INDEX($AW$2:$AW$2000,$Z1349))</f>
      </c>
      <c r="BO1349">
        <f>IF($Z1349="","",INDEX($AX$2:$AX$2000,$Z1349))</f>
      </c>
      <c r="BP1349">
        <f>IF($Z1349="","",INDEX($AY$2:$AY$2000,$Z1349))</f>
      </c>
      <c r="BQ1349">
        <f>IF($Z1349="","",INDEX($AZ$2:$AZ$2000,$Z1349))</f>
      </c>
      <c r="BR1349">
        <f>IF($Z1349="","",INDEX($BA$2:$BA$2000,$Z1349))</f>
      </c>
      <c r="BS1349">
        <f>IF($Z1349="","",INDEX($BB$2:$BB$2000,$Z1349))</f>
      </c>
      <c r="BT1349">
        <f>IF($Z1349="","",INDEX($BC$2:$BC$2000,$Z1349))</f>
      </c>
      <c r="BV1349">
        <f>IF(OR($A1349="",$P1349&lt;&gt;"Yes",$AH1349="Yes"),"",1+N($AG1349))</f>
      </c>
      <c r="BW1349">
        <f>IF($A1349="","",COUNTIFS($W$2:$W$2500,$A1349,$BZ$2:$BZ$2500,"Yes")+COUNTIFS($X$2:$X$2500,$A1349,$BY$2:$BY$2500,"Yes"))</f>
      </c>
      <c r="BX1349">
        <f>IF(OR($A1349="",$P1349="Yes"),"",IF(N($BW1349)=0,0,1+SUMIFS($CB$2:$CB$2500,$W$2:$W$2500,$A1349)+SUMIFS($CA$2:$CA$2500,$X$2:$X$2500,$A1349)))</f>
      </c>
      <c r="BY1349" t="str">
        <f>IF($Y1349="","",INDEX($AH$2:$AH$2000,$Y1349)&amp;"")</f>
      </c>
      <c r="BZ1349" t="str">
        <f>IF($Z1349="","",INDEX($AH$2:$AH$2000,$Z1349)&amp;"")</f>
      </c>
      <c r="CA1349">
        <f>IF($Y1349="","",INDEX($BV$2:$BV$2000,$Y1349))</f>
      </c>
      <c r="CB1349">
        <f>IF($Z1349="","",INDEX($BV$2:$BV$2000,$Z1349))</f>
      </c>
    </row>
    <row r="1350">
      <c r="A1350" t="str">
        <f>IF(TRIM(INDEX(games!$A:$A,ROW()))="","",TRIM(INDEX(games!$A:$A,ROW())))</f>
      </c>
      <c r="B1350">
        <f>IF(OR($A1350="",INDEX(games!$B:$B,ROW())=""),"",INDEX(games!$B:$B,ROW()))</f>
      </c>
      <c r="C1350" t="str">
        <f>IF(OR($A1350="",INDEX(games!$C:$C,ROW())=""),"",INDEX(games!$C:$C,ROW()))</f>
      </c>
      <c r="D1350">
        <f>IF($A1350="","",COUNTIF($W$2:$W$2500,$A1350)+COUNTIF($X$2:$X$2500,$A1350))</f>
      </c>
      <c r="E1350">
        <f>IF($A1350="","",IFERROR(MATCH($C1350,$R$2:$R$5,0),0))</f>
      </c>
      <c r="F1350">
        <f>IF($A1350="","",MOD(ROW(),34))</f>
      </c>
      <c r="G1350">
        <f>IF($A1350="",NA(),IF($C1350="Action",$B1350,NA()))</f>
      </c>
      <c r="H1350">
        <f>IF($A1350="",NA(),IF($C1350="Action",1+$F1350*0.023,NA()))</f>
      </c>
      <c r="I1350">
        <f>IF($A1350="",NA(),IF($C1350="Strategy",$B1350,NA()))</f>
      </c>
      <c r="J1350">
        <f>IF($A1350="",NA(),IF($C1350="Strategy",2+$F1350*0.023,NA()))</f>
      </c>
      <c r="K1350">
        <f>IF($A1350="",NA(),IF($C1350="Deckbuilder",$B1350,NA()))</f>
      </c>
      <c r="L1350">
        <f>IF($A1350="",NA(),IF($C1350="Deckbuilder",3+$F1350*0.023,NA()))</f>
      </c>
      <c r="M1350">
        <f>IF($A1350="",NA(),IF($C1350="Traditional",$B1350,NA()))</f>
      </c>
      <c r="N1350">
        <f>IF($A1350="",NA(),IF($C1350="Traditional",4+$F1350*0.023,NA()))</f>
      </c>
      <c r="O1350">
        <f>IF($A1350="","",$D1350+ROW()/1000000)</f>
      </c>
      <c r="P1350" t="str">
        <f>IF(OR($A1350="",INDEX(games!$H:$H,ROW())=""),"",INDEX(games!$H:$H,ROW()))</f>
      </c>
      <c r="Q1350">
        <f>IF(OR($A1350="",$P1350&lt;&gt;"Yes"),"",$D1350+ROW()/1000000)</f>
      </c>
      <c r="T1350">
        <f>IF($Y1350="","",INDEX($B$2:$B$2000,$Y1350))</f>
      </c>
      <c r="U1350">
        <f>IF($Z1350="","",INDEX($B$2:$B$2000,$Z1350))</f>
      </c>
      <c r="V1350">
        <f>IF(OR($T1350="",$U1350=""),"",$U1350-$T1350)</f>
      </c>
      <c r="W1350" t="str">
        <f>IF(TRIM(INDEX(connections!$A:$A,ROW()))="","",TRIM(INDEX(connections!$A:$A,ROW())))</f>
      </c>
      <c r="X1350" t="str">
        <f>IF($W1350="","",TRIM(INDEX(connections!$B:$B,ROW())))</f>
      </c>
      <c r="Y1350">
        <f>IF($W1350="","",IFERROR(MATCH($W1350,$A$2:$A$2000,0),""))</f>
      </c>
      <c r="Z1350">
        <f>IF($X1350="","",IFERROR(MATCH($X1350,$A$2:$A$2000,0),""))</f>
      </c>
      <c r="AA1350" t="str">
        <f>IF($Y1350="","",INDEX($P$2:$P$2000,$Y1350))</f>
      </c>
      <c r="AB1350" t="str">
        <f>IF($Z1350="","",INDEX($P$2:$P$2000,$Z1350))</f>
      </c>
      <c r="AC1350">
        <f>IF(AND($AA1350="Yes",$AB1350="Yes"),1,"")</f>
      </c>
      <c r="AD1350">
        <f>IF(OR($Y1350="",$Z1350=""),"",IF(INDEX($C$2:$C$2000,$Y1350)=INDEX($C$2:$C$2000,$Z1350),0,1))</f>
      </c>
      <c r="AE1350">
        <f>IF($AC1350&lt;&gt;1,"",IF(AND(INDEX($AG$2:$AG$2000,$Y1350)=1,INDEX($AG$2:$AG$2000,$Z1350)=1),1,""))</f>
      </c>
      <c r="AG1350">
        <f>IF($A1350="","",COUNTIFS($W$2:$W$2500,$A1350,$AB$2:$AB$2500,"Yes")+COUNTIFS($X$2:$X$2500,$A1350,$AA$2:$AA$2500,"Yes"))</f>
      </c>
      <c r="AH1350" t="str">
        <f>IF(OR($P1350&lt;&gt;"Yes",N($AG1350)=0),"",IF(AND($AG1350=1,COUNTIFS($W$2:$W$2500,$A1350,$AE$2:$AE$2500,1)+COUNTIFS($X$2:$X$2500,$A1350,$AE$2:$AE$2500,1)&gt;0),"","Yes"))</f>
      </c>
      <c r="AI1350">
        <f>IF($AH1350="Yes",$AG1350,"")</f>
      </c>
      <c r="AJ1350">
        <f>IF($AI1350="","",$AI1350+ROW()/1000000)</f>
      </c>
      <c r="AK1350">
        <f>IF(OR($A1350="",$P1350="Yes",N($AG1350)=0),"",$AG1350+ROW()/1000000)</f>
      </c>
      <c r="AL1350" t="str">
        <f>IF($A1350="","",INDEX(games!$J:$J,ROW())&amp;"")</f>
      </c>
      <c r="AM1350">
        <f>IF($A1350="","",SUMPRODUCT($AO1350:$BD1350,'Map Analysis'!$AP$2^{0,1,2,3,4,5,6,7,8,9,10,11,12,13,14,15}))</f>
      </c>
      <c r="AN1350">
        <f>IF($A1350="","",$AM1350+ROW()/10000000)</f>
      </c>
      <c r="AO1350">
        <f>IF($A1350="","",COUNTIF($W$2:$W$2500,$A1350))</f>
      </c>
      <c r="AP1350">
        <f>IF($A1350="","",SUMIFS($BF$2:$BF$2500,$W$2:$W$2500,$A1350))</f>
      </c>
      <c r="AQ1350">
        <f>IF($A1350="","",SUMIFS($BG$2:$BG$2500,$W$2:$W$2500,$A1350))</f>
      </c>
      <c r="AR1350">
        <f>IF($A1350="","",SUMIFS($BH$2:$BH$2500,$W$2:$W$2500,$A1350))</f>
      </c>
      <c r="AS1350">
        <f>IF($A1350="","",SUMIFS($BI$2:$BI$2500,$W$2:$W$2500,$A1350))</f>
      </c>
      <c r="AT1350">
        <f>IF($A1350="","",SUMIFS($BJ$2:$BJ$2500,$W$2:$W$2500,$A1350))</f>
      </c>
      <c r="AU1350">
        <f>IF($A1350="","",SUMIFS($BK$2:$BK$2500,$W$2:$W$2500,$A1350))</f>
      </c>
      <c r="AV1350">
        <f>IF($A1350="","",SUMIFS($BL$2:$BL$2500,$W$2:$W$2500,$A1350))</f>
      </c>
      <c r="AW1350">
        <f>IF($A1350="","",SUMIFS($BM$2:$BM$2500,$W$2:$W$2500,$A1350))</f>
      </c>
      <c r="AX1350">
        <f>IF($A1350="","",SUMIFS($BN$2:$BN$2500,$W$2:$W$2500,$A1350))</f>
      </c>
      <c r="AY1350">
        <f>IF($A1350="","",SUMIFS($BO$2:$BO$2500,$W$2:$W$2500,$A1350))</f>
      </c>
      <c r="AZ1350">
        <f>IF($A1350="","",SUMIFS($BP$2:$BP$2500,$W$2:$W$2500,$A1350))</f>
      </c>
      <c r="BA1350">
        <f>IF($A1350="","",SUMIFS($BQ$2:$BQ$2500,$W$2:$W$2500,$A1350))</f>
      </c>
      <c r="BB1350">
        <f>IF($A1350="","",SUMIFS($BR$2:$BR$2500,$W$2:$W$2500,$A1350))</f>
      </c>
      <c r="BC1350">
        <f>IF($A1350="","",SUMIFS($BS$2:$BS$2500,$W$2:$W$2500,$A1350))</f>
      </c>
      <c r="BD1350">
        <f>IF($A1350="","",SUMIFS($BT$2:$BT$2500,$W$2:$W$2500,$A1350))</f>
      </c>
      <c r="BF1350">
        <f>IF($Z1350="","",INDEX($AO$2:$AO$2000,$Z1350))</f>
      </c>
      <c r="BG1350">
        <f>IF($Z1350="","",INDEX($AP$2:$AP$2000,$Z1350))</f>
      </c>
      <c r="BH1350">
        <f>IF($Z1350="","",INDEX($AQ$2:$AQ$2000,$Z1350))</f>
      </c>
      <c r="BI1350">
        <f>IF($Z1350="","",INDEX($AR$2:$AR$2000,$Z1350))</f>
      </c>
      <c r="BJ1350">
        <f>IF($Z1350="","",INDEX($AS$2:$AS$2000,$Z1350))</f>
      </c>
      <c r="BK1350">
        <f>IF($Z1350="","",INDEX($AT$2:$AT$2000,$Z1350))</f>
      </c>
      <c r="BL1350">
        <f>IF($Z1350="","",INDEX($AU$2:$AU$2000,$Z1350))</f>
      </c>
      <c r="BM1350">
        <f>IF($Z1350="","",INDEX($AV$2:$AV$2000,$Z1350))</f>
      </c>
      <c r="BN1350">
        <f>IF($Z1350="","",INDEX($AW$2:$AW$2000,$Z1350))</f>
      </c>
      <c r="BO1350">
        <f>IF($Z1350="","",INDEX($AX$2:$AX$2000,$Z1350))</f>
      </c>
      <c r="BP1350">
        <f>IF($Z1350="","",INDEX($AY$2:$AY$2000,$Z1350))</f>
      </c>
      <c r="BQ1350">
        <f>IF($Z1350="","",INDEX($AZ$2:$AZ$2000,$Z1350))</f>
      </c>
      <c r="BR1350">
        <f>IF($Z1350="","",INDEX($BA$2:$BA$2000,$Z1350))</f>
      </c>
      <c r="BS1350">
        <f>IF($Z1350="","",INDEX($BB$2:$BB$2000,$Z1350))</f>
      </c>
      <c r="BT1350">
        <f>IF($Z1350="","",INDEX($BC$2:$BC$2000,$Z1350))</f>
      </c>
      <c r="BV1350">
        <f>IF(OR($A1350="",$P1350&lt;&gt;"Yes",$AH1350="Yes"),"",1+N($AG1350))</f>
      </c>
      <c r="BW1350">
        <f>IF($A1350="","",COUNTIFS($W$2:$W$2500,$A1350,$BZ$2:$BZ$2500,"Yes")+COUNTIFS($X$2:$X$2500,$A1350,$BY$2:$BY$2500,"Yes"))</f>
      </c>
      <c r="BX1350">
        <f>IF(OR($A1350="",$P1350="Yes"),"",IF(N($BW1350)=0,0,1+SUMIFS($CB$2:$CB$2500,$W$2:$W$2500,$A1350)+SUMIFS($CA$2:$CA$2500,$X$2:$X$2500,$A1350)))</f>
      </c>
      <c r="BY1350" t="str">
        <f>IF($Y1350="","",INDEX($AH$2:$AH$2000,$Y1350)&amp;"")</f>
      </c>
      <c r="BZ1350" t="str">
        <f>IF($Z1350="","",INDEX($AH$2:$AH$2000,$Z1350)&amp;"")</f>
      </c>
      <c r="CA1350">
        <f>IF($Y1350="","",INDEX($BV$2:$BV$2000,$Y1350))</f>
      </c>
      <c r="CB1350">
        <f>IF($Z1350="","",INDEX($BV$2:$BV$2000,$Z1350))</f>
      </c>
    </row>
    <row r="1351">
      <c r="A1351" t="str">
        <f>IF(TRIM(INDEX(games!$A:$A,ROW()))="","",TRIM(INDEX(games!$A:$A,ROW())))</f>
      </c>
      <c r="B1351">
        <f>IF(OR($A1351="",INDEX(games!$B:$B,ROW())=""),"",INDEX(games!$B:$B,ROW()))</f>
      </c>
      <c r="C1351" t="str">
        <f>IF(OR($A1351="",INDEX(games!$C:$C,ROW())=""),"",INDEX(games!$C:$C,ROW()))</f>
      </c>
      <c r="D1351">
        <f>IF($A1351="","",COUNTIF($W$2:$W$2500,$A1351)+COUNTIF($X$2:$X$2500,$A1351))</f>
      </c>
      <c r="E1351">
        <f>IF($A1351="","",IFERROR(MATCH($C1351,$R$2:$R$5,0),0))</f>
      </c>
      <c r="F1351">
        <f>IF($A1351="","",MOD(ROW(),34))</f>
      </c>
      <c r="G1351">
        <f>IF($A1351="",NA(),IF($C1351="Action",$B1351,NA()))</f>
      </c>
      <c r="H1351">
        <f>IF($A1351="",NA(),IF($C1351="Action",1+$F1351*0.023,NA()))</f>
      </c>
      <c r="I1351">
        <f>IF($A1351="",NA(),IF($C1351="Strategy",$B1351,NA()))</f>
      </c>
      <c r="J1351">
        <f>IF($A1351="",NA(),IF($C1351="Strategy",2+$F1351*0.023,NA()))</f>
      </c>
      <c r="K1351">
        <f>IF($A1351="",NA(),IF($C1351="Deckbuilder",$B1351,NA()))</f>
      </c>
      <c r="L1351">
        <f>IF($A1351="",NA(),IF($C1351="Deckbuilder",3+$F1351*0.023,NA()))</f>
      </c>
      <c r="M1351">
        <f>IF($A1351="",NA(),IF($C1351="Traditional",$B1351,NA()))</f>
      </c>
      <c r="N1351">
        <f>IF($A1351="",NA(),IF($C1351="Traditional",4+$F1351*0.023,NA()))</f>
      </c>
      <c r="O1351">
        <f>IF($A1351="","",$D1351+ROW()/1000000)</f>
      </c>
      <c r="P1351" t="str">
        <f>IF(OR($A1351="",INDEX(games!$H:$H,ROW())=""),"",INDEX(games!$H:$H,ROW()))</f>
      </c>
      <c r="Q1351">
        <f>IF(OR($A1351="",$P1351&lt;&gt;"Yes"),"",$D1351+ROW()/1000000)</f>
      </c>
      <c r="T1351">
        <f>IF($Y1351="","",INDEX($B$2:$B$2000,$Y1351))</f>
      </c>
      <c r="U1351">
        <f>IF($Z1351="","",INDEX($B$2:$B$2000,$Z1351))</f>
      </c>
      <c r="V1351">
        <f>IF(OR($T1351="",$U1351=""),"",$U1351-$T1351)</f>
      </c>
      <c r="W1351" t="str">
        <f>IF(TRIM(INDEX(connections!$A:$A,ROW()))="","",TRIM(INDEX(connections!$A:$A,ROW())))</f>
      </c>
      <c r="X1351" t="str">
        <f>IF($W1351="","",TRIM(INDEX(connections!$B:$B,ROW())))</f>
      </c>
      <c r="Y1351">
        <f>IF($W1351="","",IFERROR(MATCH($W1351,$A$2:$A$2000,0),""))</f>
      </c>
      <c r="Z1351">
        <f>IF($X1351="","",IFERROR(MATCH($X1351,$A$2:$A$2000,0),""))</f>
      </c>
      <c r="AA1351" t="str">
        <f>IF($Y1351="","",INDEX($P$2:$P$2000,$Y1351))</f>
      </c>
      <c r="AB1351" t="str">
        <f>IF($Z1351="","",INDEX($P$2:$P$2000,$Z1351))</f>
      </c>
      <c r="AC1351">
        <f>IF(AND($AA1351="Yes",$AB1351="Yes"),1,"")</f>
      </c>
      <c r="AD1351">
        <f>IF(OR($Y1351="",$Z1351=""),"",IF(INDEX($C$2:$C$2000,$Y1351)=INDEX($C$2:$C$2000,$Z1351),0,1))</f>
      </c>
      <c r="AE1351">
        <f>IF($AC1351&lt;&gt;1,"",IF(AND(INDEX($AG$2:$AG$2000,$Y1351)=1,INDEX($AG$2:$AG$2000,$Z1351)=1),1,""))</f>
      </c>
      <c r="AG1351">
        <f>IF($A1351="","",COUNTIFS($W$2:$W$2500,$A1351,$AB$2:$AB$2500,"Yes")+COUNTIFS($X$2:$X$2500,$A1351,$AA$2:$AA$2500,"Yes"))</f>
      </c>
      <c r="AH1351" t="str">
        <f>IF(OR($P1351&lt;&gt;"Yes",N($AG1351)=0),"",IF(AND($AG1351=1,COUNTIFS($W$2:$W$2500,$A1351,$AE$2:$AE$2500,1)+COUNTIFS($X$2:$X$2500,$A1351,$AE$2:$AE$2500,1)&gt;0),"","Yes"))</f>
      </c>
      <c r="AI1351">
        <f>IF($AH1351="Yes",$AG1351,"")</f>
      </c>
      <c r="AJ1351">
        <f>IF($AI1351="","",$AI1351+ROW()/1000000)</f>
      </c>
      <c r="AK1351">
        <f>IF(OR($A1351="",$P1351="Yes",N($AG1351)=0),"",$AG1351+ROW()/1000000)</f>
      </c>
      <c r="AL1351" t="str">
        <f>IF($A1351="","",INDEX(games!$J:$J,ROW())&amp;"")</f>
      </c>
      <c r="AM1351">
        <f>IF($A1351="","",SUMPRODUCT($AO1351:$BD1351,'Map Analysis'!$AP$2^{0,1,2,3,4,5,6,7,8,9,10,11,12,13,14,15}))</f>
      </c>
      <c r="AN1351">
        <f>IF($A1351="","",$AM1351+ROW()/10000000)</f>
      </c>
      <c r="AO1351">
        <f>IF($A1351="","",COUNTIF($W$2:$W$2500,$A1351))</f>
      </c>
      <c r="AP1351">
        <f>IF($A1351="","",SUMIFS($BF$2:$BF$2500,$W$2:$W$2500,$A1351))</f>
      </c>
      <c r="AQ1351">
        <f>IF($A1351="","",SUMIFS($BG$2:$BG$2500,$W$2:$W$2500,$A1351))</f>
      </c>
      <c r="AR1351">
        <f>IF($A1351="","",SUMIFS($BH$2:$BH$2500,$W$2:$W$2500,$A1351))</f>
      </c>
      <c r="AS1351">
        <f>IF($A1351="","",SUMIFS($BI$2:$BI$2500,$W$2:$W$2500,$A1351))</f>
      </c>
      <c r="AT1351">
        <f>IF($A1351="","",SUMIFS($BJ$2:$BJ$2500,$W$2:$W$2500,$A1351))</f>
      </c>
      <c r="AU1351">
        <f>IF($A1351="","",SUMIFS($BK$2:$BK$2500,$W$2:$W$2500,$A1351))</f>
      </c>
      <c r="AV1351">
        <f>IF($A1351="","",SUMIFS($BL$2:$BL$2500,$W$2:$W$2500,$A1351))</f>
      </c>
      <c r="AW1351">
        <f>IF($A1351="","",SUMIFS($BM$2:$BM$2500,$W$2:$W$2500,$A1351))</f>
      </c>
      <c r="AX1351">
        <f>IF($A1351="","",SUMIFS($BN$2:$BN$2500,$W$2:$W$2500,$A1351))</f>
      </c>
      <c r="AY1351">
        <f>IF($A1351="","",SUMIFS($BO$2:$BO$2500,$W$2:$W$2500,$A1351))</f>
      </c>
      <c r="AZ1351">
        <f>IF($A1351="","",SUMIFS($BP$2:$BP$2500,$W$2:$W$2500,$A1351))</f>
      </c>
      <c r="BA1351">
        <f>IF($A1351="","",SUMIFS($BQ$2:$BQ$2500,$W$2:$W$2500,$A1351))</f>
      </c>
      <c r="BB1351">
        <f>IF($A1351="","",SUMIFS($BR$2:$BR$2500,$W$2:$W$2500,$A1351))</f>
      </c>
      <c r="BC1351">
        <f>IF($A1351="","",SUMIFS($BS$2:$BS$2500,$W$2:$W$2500,$A1351))</f>
      </c>
      <c r="BD1351">
        <f>IF($A1351="","",SUMIFS($BT$2:$BT$2500,$W$2:$W$2500,$A1351))</f>
      </c>
      <c r="BF1351">
        <f>IF($Z1351="","",INDEX($AO$2:$AO$2000,$Z1351))</f>
      </c>
      <c r="BG1351">
        <f>IF($Z1351="","",INDEX($AP$2:$AP$2000,$Z1351))</f>
      </c>
      <c r="BH1351">
        <f>IF($Z1351="","",INDEX($AQ$2:$AQ$2000,$Z1351))</f>
      </c>
      <c r="BI1351">
        <f>IF($Z1351="","",INDEX($AR$2:$AR$2000,$Z1351))</f>
      </c>
      <c r="BJ1351">
        <f>IF($Z1351="","",INDEX($AS$2:$AS$2000,$Z1351))</f>
      </c>
      <c r="BK1351">
        <f>IF($Z1351="","",INDEX($AT$2:$AT$2000,$Z1351))</f>
      </c>
      <c r="BL1351">
        <f>IF($Z1351="","",INDEX($AU$2:$AU$2000,$Z1351))</f>
      </c>
      <c r="BM1351">
        <f>IF($Z1351="","",INDEX($AV$2:$AV$2000,$Z1351))</f>
      </c>
      <c r="BN1351">
        <f>IF($Z1351="","",INDEX($AW$2:$AW$2000,$Z1351))</f>
      </c>
      <c r="BO1351">
        <f>IF($Z1351="","",INDEX($AX$2:$AX$2000,$Z1351))</f>
      </c>
      <c r="BP1351">
        <f>IF($Z1351="","",INDEX($AY$2:$AY$2000,$Z1351))</f>
      </c>
      <c r="BQ1351">
        <f>IF($Z1351="","",INDEX($AZ$2:$AZ$2000,$Z1351))</f>
      </c>
      <c r="BR1351">
        <f>IF($Z1351="","",INDEX($BA$2:$BA$2000,$Z1351))</f>
      </c>
      <c r="BS1351">
        <f>IF($Z1351="","",INDEX($BB$2:$BB$2000,$Z1351))</f>
      </c>
      <c r="BT1351">
        <f>IF($Z1351="","",INDEX($BC$2:$BC$2000,$Z1351))</f>
      </c>
      <c r="BV1351">
        <f>IF(OR($A1351="",$P1351&lt;&gt;"Yes",$AH1351="Yes"),"",1+N($AG1351))</f>
      </c>
      <c r="BW1351">
        <f>IF($A1351="","",COUNTIFS($W$2:$W$2500,$A1351,$BZ$2:$BZ$2500,"Yes")+COUNTIFS($X$2:$X$2500,$A1351,$BY$2:$BY$2500,"Yes"))</f>
      </c>
      <c r="BX1351">
        <f>IF(OR($A1351="",$P1351="Yes"),"",IF(N($BW1351)=0,0,1+SUMIFS($CB$2:$CB$2500,$W$2:$W$2500,$A1351)+SUMIFS($CA$2:$CA$2500,$X$2:$X$2500,$A1351)))</f>
      </c>
      <c r="BY1351" t="str">
        <f>IF($Y1351="","",INDEX($AH$2:$AH$2000,$Y1351)&amp;"")</f>
      </c>
      <c r="BZ1351" t="str">
        <f>IF($Z1351="","",INDEX($AH$2:$AH$2000,$Z1351)&amp;"")</f>
      </c>
      <c r="CA1351">
        <f>IF($Y1351="","",INDEX($BV$2:$BV$2000,$Y1351))</f>
      </c>
      <c r="CB1351">
        <f>IF($Z1351="","",INDEX($BV$2:$BV$2000,$Z1351))</f>
      </c>
    </row>
    <row r="1352">
      <c r="A1352" t="str">
        <f>IF(TRIM(INDEX(games!$A:$A,ROW()))="","",TRIM(INDEX(games!$A:$A,ROW())))</f>
      </c>
      <c r="B1352">
        <f>IF(OR($A1352="",INDEX(games!$B:$B,ROW())=""),"",INDEX(games!$B:$B,ROW()))</f>
      </c>
      <c r="C1352" t="str">
        <f>IF(OR($A1352="",INDEX(games!$C:$C,ROW())=""),"",INDEX(games!$C:$C,ROW()))</f>
      </c>
      <c r="D1352">
        <f>IF($A1352="","",COUNTIF($W$2:$W$2500,$A1352)+COUNTIF($X$2:$X$2500,$A1352))</f>
      </c>
      <c r="E1352">
        <f>IF($A1352="","",IFERROR(MATCH($C1352,$R$2:$R$5,0),0))</f>
      </c>
      <c r="F1352">
        <f>IF($A1352="","",MOD(ROW(),34))</f>
      </c>
      <c r="G1352">
        <f>IF($A1352="",NA(),IF($C1352="Action",$B1352,NA()))</f>
      </c>
      <c r="H1352">
        <f>IF($A1352="",NA(),IF($C1352="Action",1+$F1352*0.023,NA()))</f>
      </c>
      <c r="I1352">
        <f>IF($A1352="",NA(),IF($C1352="Strategy",$B1352,NA()))</f>
      </c>
      <c r="J1352">
        <f>IF($A1352="",NA(),IF($C1352="Strategy",2+$F1352*0.023,NA()))</f>
      </c>
      <c r="K1352">
        <f>IF($A1352="",NA(),IF($C1352="Deckbuilder",$B1352,NA()))</f>
      </c>
      <c r="L1352">
        <f>IF($A1352="",NA(),IF($C1352="Deckbuilder",3+$F1352*0.023,NA()))</f>
      </c>
      <c r="M1352">
        <f>IF($A1352="",NA(),IF($C1352="Traditional",$B1352,NA()))</f>
      </c>
      <c r="N1352">
        <f>IF($A1352="",NA(),IF($C1352="Traditional",4+$F1352*0.023,NA()))</f>
      </c>
      <c r="O1352">
        <f>IF($A1352="","",$D1352+ROW()/1000000)</f>
      </c>
      <c r="P1352" t="str">
        <f>IF(OR($A1352="",INDEX(games!$H:$H,ROW())=""),"",INDEX(games!$H:$H,ROW()))</f>
      </c>
      <c r="Q1352">
        <f>IF(OR($A1352="",$P1352&lt;&gt;"Yes"),"",$D1352+ROW()/1000000)</f>
      </c>
      <c r="T1352">
        <f>IF($Y1352="","",INDEX($B$2:$B$2000,$Y1352))</f>
      </c>
      <c r="U1352">
        <f>IF($Z1352="","",INDEX($B$2:$B$2000,$Z1352))</f>
      </c>
      <c r="V1352">
        <f>IF(OR($T1352="",$U1352=""),"",$U1352-$T1352)</f>
      </c>
      <c r="W1352" t="str">
        <f>IF(TRIM(INDEX(connections!$A:$A,ROW()))="","",TRIM(INDEX(connections!$A:$A,ROW())))</f>
      </c>
      <c r="X1352" t="str">
        <f>IF($W1352="","",TRIM(INDEX(connections!$B:$B,ROW())))</f>
      </c>
      <c r="Y1352">
        <f>IF($W1352="","",IFERROR(MATCH($W1352,$A$2:$A$2000,0),""))</f>
      </c>
      <c r="Z1352">
        <f>IF($X1352="","",IFERROR(MATCH($X1352,$A$2:$A$2000,0),""))</f>
      </c>
      <c r="AA1352" t="str">
        <f>IF($Y1352="","",INDEX($P$2:$P$2000,$Y1352))</f>
      </c>
      <c r="AB1352" t="str">
        <f>IF($Z1352="","",INDEX($P$2:$P$2000,$Z1352))</f>
      </c>
      <c r="AC1352">
        <f>IF(AND($AA1352="Yes",$AB1352="Yes"),1,"")</f>
      </c>
      <c r="AD1352">
        <f>IF(OR($Y1352="",$Z1352=""),"",IF(INDEX($C$2:$C$2000,$Y1352)=INDEX($C$2:$C$2000,$Z1352),0,1))</f>
      </c>
      <c r="AE1352">
        <f>IF($AC1352&lt;&gt;1,"",IF(AND(INDEX($AG$2:$AG$2000,$Y1352)=1,INDEX($AG$2:$AG$2000,$Z1352)=1),1,""))</f>
      </c>
      <c r="AG1352">
        <f>IF($A1352="","",COUNTIFS($W$2:$W$2500,$A1352,$AB$2:$AB$2500,"Yes")+COUNTIFS($X$2:$X$2500,$A1352,$AA$2:$AA$2500,"Yes"))</f>
      </c>
      <c r="AH1352" t="str">
        <f>IF(OR($P1352&lt;&gt;"Yes",N($AG1352)=0),"",IF(AND($AG1352=1,COUNTIFS($W$2:$W$2500,$A1352,$AE$2:$AE$2500,1)+COUNTIFS($X$2:$X$2500,$A1352,$AE$2:$AE$2500,1)&gt;0),"","Yes"))</f>
      </c>
      <c r="AI1352">
        <f>IF($AH1352="Yes",$AG1352,"")</f>
      </c>
      <c r="AJ1352">
        <f>IF($AI1352="","",$AI1352+ROW()/1000000)</f>
      </c>
      <c r="AK1352">
        <f>IF(OR($A1352="",$P1352="Yes",N($AG1352)=0),"",$AG1352+ROW()/1000000)</f>
      </c>
      <c r="AL1352" t="str">
        <f>IF($A1352="","",INDEX(games!$J:$J,ROW())&amp;"")</f>
      </c>
      <c r="AM1352">
        <f>IF($A1352="","",SUMPRODUCT($AO1352:$BD1352,'Map Analysis'!$AP$2^{0,1,2,3,4,5,6,7,8,9,10,11,12,13,14,15}))</f>
      </c>
      <c r="AN1352">
        <f>IF($A1352="","",$AM1352+ROW()/10000000)</f>
      </c>
      <c r="AO1352">
        <f>IF($A1352="","",COUNTIF($W$2:$W$2500,$A1352))</f>
      </c>
      <c r="AP1352">
        <f>IF($A1352="","",SUMIFS($BF$2:$BF$2500,$W$2:$W$2500,$A1352))</f>
      </c>
      <c r="AQ1352">
        <f>IF($A1352="","",SUMIFS($BG$2:$BG$2500,$W$2:$W$2500,$A1352))</f>
      </c>
      <c r="AR1352">
        <f>IF($A1352="","",SUMIFS($BH$2:$BH$2500,$W$2:$W$2500,$A1352))</f>
      </c>
      <c r="AS1352">
        <f>IF($A1352="","",SUMIFS($BI$2:$BI$2500,$W$2:$W$2500,$A1352))</f>
      </c>
      <c r="AT1352">
        <f>IF($A1352="","",SUMIFS($BJ$2:$BJ$2500,$W$2:$W$2500,$A1352))</f>
      </c>
      <c r="AU1352">
        <f>IF($A1352="","",SUMIFS($BK$2:$BK$2500,$W$2:$W$2500,$A1352))</f>
      </c>
      <c r="AV1352">
        <f>IF($A1352="","",SUMIFS($BL$2:$BL$2500,$W$2:$W$2500,$A1352))</f>
      </c>
      <c r="AW1352">
        <f>IF($A1352="","",SUMIFS($BM$2:$BM$2500,$W$2:$W$2500,$A1352))</f>
      </c>
      <c r="AX1352">
        <f>IF($A1352="","",SUMIFS($BN$2:$BN$2500,$W$2:$W$2500,$A1352))</f>
      </c>
      <c r="AY1352">
        <f>IF($A1352="","",SUMIFS($BO$2:$BO$2500,$W$2:$W$2500,$A1352))</f>
      </c>
      <c r="AZ1352">
        <f>IF($A1352="","",SUMIFS($BP$2:$BP$2500,$W$2:$W$2500,$A1352))</f>
      </c>
      <c r="BA1352">
        <f>IF($A1352="","",SUMIFS($BQ$2:$BQ$2500,$W$2:$W$2500,$A1352))</f>
      </c>
      <c r="BB1352">
        <f>IF($A1352="","",SUMIFS($BR$2:$BR$2500,$W$2:$W$2500,$A1352))</f>
      </c>
      <c r="BC1352">
        <f>IF($A1352="","",SUMIFS($BS$2:$BS$2500,$W$2:$W$2500,$A1352))</f>
      </c>
      <c r="BD1352">
        <f>IF($A1352="","",SUMIFS($BT$2:$BT$2500,$W$2:$W$2500,$A1352))</f>
      </c>
      <c r="BF1352">
        <f>IF($Z1352="","",INDEX($AO$2:$AO$2000,$Z1352))</f>
      </c>
      <c r="BG1352">
        <f>IF($Z1352="","",INDEX($AP$2:$AP$2000,$Z1352))</f>
      </c>
      <c r="BH1352">
        <f>IF($Z1352="","",INDEX($AQ$2:$AQ$2000,$Z1352))</f>
      </c>
      <c r="BI1352">
        <f>IF($Z1352="","",INDEX($AR$2:$AR$2000,$Z1352))</f>
      </c>
      <c r="BJ1352">
        <f>IF($Z1352="","",INDEX($AS$2:$AS$2000,$Z1352))</f>
      </c>
      <c r="BK1352">
        <f>IF($Z1352="","",INDEX($AT$2:$AT$2000,$Z1352))</f>
      </c>
      <c r="BL1352">
        <f>IF($Z1352="","",INDEX($AU$2:$AU$2000,$Z1352))</f>
      </c>
      <c r="BM1352">
        <f>IF($Z1352="","",INDEX($AV$2:$AV$2000,$Z1352))</f>
      </c>
      <c r="BN1352">
        <f>IF($Z1352="","",INDEX($AW$2:$AW$2000,$Z1352))</f>
      </c>
      <c r="BO1352">
        <f>IF($Z1352="","",INDEX($AX$2:$AX$2000,$Z1352))</f>
      </c>
      <c r="BP1352">
        <f>IF($Z1352="","",INDEX($AY$2:$AY$2000,$Z1352))</f>
      </c>
      <c r="BQ1352">
        <f>IF($Z1352="","",INDEX($AZ$2:$AZ$2000,$Z1352))</f>
      </c>
      <c r="BR1352">
        <f>IF($Z1352="","",INDEX($BA$2:$BA$2000,$Z1352))</f>
      </c>
      <c r="BS1352">
        <f>IF($Z1352="","",INDEX($BB$2:$BB$2000,$Z1352))</f>
      </c>
      <c r="BT1352">
        <f>IF($Z1352="","",INDEX($BC$2:$BC$2000,$Z1352))</f>
      </c>
      <c r="BV1352">
        <f>IF(OR($A1352="",$P1352&lt;&gt;"Yes",$AH1352="Yes"),"",1+N($AG1352))</f>
      </c>
      <c r="BW1352">
        <f>IF($A1352="","",COUNTIFS($W$2:$W$2500,$A1352,$BZ$2:$BZ$2500,"Yes")+COUNTIFS($X$2:$X$2500,$A1352,$BY$2:$BY$2500,"Yes"))</f>
      </c>
      <c r="BX1352">
        <f>IF(OR($A1352="",$P1352="Yes"),"",IF(N($BW1352)=0,0,1+SUMIFS($CB$2:$CB$2500,$W$2:$W$2500,$A1352)+SUMIFS($CA$2:$CA$2500,$X$2:$X$2500,$A1352)))</f>
      </c>
      <c r="BY1352" t="str">
        <f>IF($Y1352="","",INDEX($AH$2:$AH$2000,$Y1352)&amp;"")</f>
      </c>
      <c r="BZ1352" t="str">
        <f>IF($Z1352="","",INDEX($AH$2:$AH$2000,$Z1352)&amp;"")</f>
      </c>
      <c r="CA1352">
        <f>IF($Y1352="","",INDEX($BV$2:$BV$2000,$Y1352))</f>
      </c>
      <c r="CB1352">
        <f>IF($Z1352="","",INDEX($BV$2:$BV$2000,$Z1352))</f>
      </c>
    </row>
    <row r="1353">
      <c r="A1353" t="str">
        <f>IF(TRIM(INDEX(games!$A:$A,ROW()))="","",TRIM(INDEX(games!$A:$A,ROW())))</f>
      </c>
      <c r="B1353">
        <f>IF(OR($A1353="",INDEX(games!$B:$B,ROW())=""),"",INDEX(games!$B:$B,ROW()))</f>
      </c>
      <c r="C1353" t="str">
        <f>IF(OR($A1353="",INDEX(games!$C:$C,ROW())=""),"",INDEX(games!$C:$C,ROW()))</f>
      </c>
      <c r="D1353">
        <f>IF($A1353="","",COUNTIF($W$2:$W$2500,$A1353)+COUNTIF($X$2:$X$2500,$A1353))</f>
      </c>
      <c r="E1353">
        <f>IF($A1353="","",IFERROR(MATCH($C1353,$R$2:$R$5,0),0))</f>
      </c>
      <c r="F1353">
        <f>IF($A1353="","",MOD(ROW(),34))</f>
      </c>
      <c r="G1353">
        <f>IF($A1353="",NA(),IF($C1353="Action",$B1353,NA()))</f>
      </c>
      <c r="H1353">
        <f>IF($A1353="",NA(),IF($C1353="Action",1+$F1353*0.023,NA()))</f>
      </c>
      <c r="I1353">
        <f>IF($A1353="",NA(),IF($C1353="Strategy",$B1353,NA()))</f>
      </c>
      <c r="J1353">
        <f>IF($A1353="",NA(),IF($C1353="Strategy",2+$F1353*0.023,NA()))</f>
      </c>
      <c r="K1353">
        <f>IF($A1353="",NA(),IF($C1353="Deckbuilder",$B1353,NA()))</f>
      </c>
      <c r="L1353">
        <f>IF($A1353="",NA(),IF($C1353="Deckbuilder",3+$F1353*0.023,NA()))</f>
      </c>
      <c r="M1353">
        <f>IF($A1353="",NA(),IF($C1353="Traditional",$B1353,NA()))</f>
      </c>
      <c r="N1353">
        <f>IF($A1353="",NA(),IF($C1353="Traditional",4+$F1353*0.023,NA()))</f>
      </c>
      <c r="O1353">
        <f>IF($A1353="","",$D1353+ROW()/1000000)</f>
      </c>
      <c r="P1353" t="str">
        <f>IF(OR($A1353="",INDEX(games!$H:$H,ROW())=""),"",INDEX(games!$H:$H,ROW()))</f>
      </c>
      <c r="Q1353">
        <f>IF(OR($A1353="",$P1353&lt;&gt;"Yes"),"",$D1353+ROW()/1000000)</f>
      </c>
      <c r="T1353">
        <f>IF($Y1353="","",INDEX($B$2:$B$2000,$Y1353))</f>
      </c>
      <c r="U1353">
        <f>IF($Z1353="","",INDEX($B$2:$B$2000,$Z1353))</f>
      </c>
      <c r="V1353">
        <f>IF(OR($T1353="",$U1353=""),"",$U1353-$T1353)</f>
      </c>
      <c r="W1353" t="str">
        <f>IF(TRIM(INDEX(connections!$A:$A,ROW()))="","",TRIM(INDEX(connections!$A:$A,ROW())))</f>
      </c>
      <c r="X1353" t="str">
        <f>IF($W1353="","",TRIM(INDEX(connections!$B:$B,ROW())))</f>
      </c>
      <c r="Y1353">
        <f>IF($W1353="","",IFERROR(MATCH($W1353,$A$2:$A$2000,0),""))</f>
      </c>
      <c r="Z1353">
        <f>IF($X1353="","",IFERROR(MATCH($X1353,$A$2:$A$2000,0),""))</f>
      </c>
      <c r="AA1353" t="str">
        <f>IF($Y1353="","",INDEX($P$2:$P$2000,$Y1353))</f>
      </c>
      <c r="AB1353" t="str">
        <f>IF($Z1353="","",INDEX($P$2:$P$2000,$Z1353))</f>
      </c>
      <c r="AC1353">
        <f>IF(AND($AA1353="Yes",$AB1353="Yes"),1,"")</f>
      </c>
      <c r="AD1353">
        <f>IF(OR($Y1353="",$Z1353=""),"",IF(INDEX($C$2:$C$2000,$Y1353)=INDEX($C$2:$C$2000,$Z1353),0,1))</f>
      </c>
      <c r="AE1353">
        <f>IF($AC1353&lt;&gt;1,"",IF(AND(INDEX($AG$2:$AG$2000,$Y1353)=1,INDEX($AG$2:$AG$2000,$Z1353)=1),1,""))</f>
      </c>
      <c r="AG1353">
        <f>IF($A1353="","",COUNTIFS($W$2:$W$2500,$A1353,$AB$2:$AB$2500,"Yes")+COUNTIFS($X$2:$X$2500,$A1353,$AA$2:$AA$2500,"Yes"))</f>
      </c>
      <c r="AH1353" t="str">
        <f>IF(OR($P1353&lt;&gt;"Yes",N($AG1353)=0),"",IF(AND($AG1353=1,COUNTIFS($W$2:$W$2500,$A1353,$AE$2:$AE$2500,1)+COUNTIFS($X$2:$X$2500,$A1353,$AE$2:$AE$2500,1)&gt;0),"","Yes"))</f>
      </c>
      <c r="AI1353">
        <f>IF($AH1353="Yes",$AG1353,"")</f>
      </c>
      <c r="AJ1353">
        <f>IF($AI1353="","",$AI1353+ROW()/1000000)</f>
      </c>
      <c r="AK1353">
        <f>IF(OR($A1353="",$P1353="Yes",N($AG1353)=0),"",$AG1353+ROW()/1000000)</f>
      </c>
      <c r="AL1353" t="str">
        <f>IF($A1353="","",INDEX(games!$J:$J,ROW())&amp;"")</f>
      </c>
      <c r="AM1353">
        <f>IF($A1353="","",SUMPRODUCT($AO1353:$BD1353,'Map Analysis'!$AP$2^{0,1,2,3,4,5,6,7,8,9,10,11,12,13,14,15}))</f>
      </c>
      <c r="AN1353">
        <f>IF($A1353="","",$AM1353+ROW()/10000000)</f>
      </c>
      <c r="AO1353">
        <f>IF($A1353="","",COUNTIF($W$2:$W$2500,$A1353))</f>
      </c>
      <c r="AP1353">
        <f>IF($A1353="","",SUMIFS($BF$2:$BF$2500,$W$2:$W$2500,$A1353))</f>
      </c>
      <c r="AQ1353">
        <f>IF($A1353="","",SUMIFS($BG$2:$BG$2500,$W$2:$W$2500,$A1353))</f>
      </c>
      <c r="AR1353">
        <f>IF($A1353="","",SUMIFS($BH$2:$BH$2500,$W$2:$W$2500,$A1353))</f>
      </c>
      <c r="AS1353">
        <f>IF($A1353="","",SUMIFS($BI$2:$BI$2500,$W$2:$W$2500,$A1353))</f>
      </c>
      <c r="AT1353">
        <f>IF($A1353="","",SUMIFS($BJ$2:$BJ$2500,$W$2:$W$2500,$A1353))</f>
      </c>
      <c r="AU1353">
        <f>IF($A1353="","",SUMIFS($BK$2:$BK$2500,$W$2:$W$2500,$A1353))</f>
      </c>
      <c r="AV1353">
        <f>IF($A1353="","",SUMIFS($BL$2:$BL$2500,$W$2:$W$2500,$A1353))</f>
      </c>
      <c r="AW1353">
        <f>IF($A1353="","",SUMIFS($BM$2:$BM$2500,$W$2:$W$2500,$A1353))</f>
      </c>
      <c r="AX1353">
        <f>IF($A1353="","",SUMIFS($BN$2:$BN$2500,$W$2:$W$2500,$A1353))</f>
      </c>
      <c r="AY1353">
        <f>IF($A1353="","",SUMIFS($BO$2:$BO$2500,$W$2:$W$2500,$A1353))</f>
      </c>
      <c r="AZ1353">
        <f>IF($A1353="","",SUMIFS($BP$2:$BP$2500,$W$2:$W$2500,$A1353))</f>
      </c>
      <c r="BA1353">
        <f>IF($A1353="","",SUMIFS($BQ$2:$BQ$2500,$W$2:$W$2500,$A1353))</f>
      </c>
      <c r="BB1353">
        <f>IF($A1353="","",SUMIFS($BR$2:$BR$2500,$W$2:$W$2500,$A1353))</f>
      </c>
      <c r="BC1353">
        <f>IF($A1353="","",SUMIFS($BS$2:$BS$2500,$W$2:$W$2500,$A1353))</f>
      </c>
      <c r="BD1353">
        <f>IF($A1353="","",SUMIFS($BT$2:$BT$2500,$W$2:$W$2500,$A1353))</f>
      </c>
      <c r="BF1353">
        <f>IF($Z1353="","",INDEX($AO$2:$AO$2000,$Z1353))</f>
      </c>
      <c r="BG1353">
        <f>IF($Z1353="","",INDEX($AP$2:$AP$2000,$Z1353))</f>
      </c>
      <c r="BH1353">
        <f>IF($Z1353="","",INDEX($AQ$2:$AQ$2000,$Z1353))</f>
      </c>
      <c r="BI1353">
        <f>IF($Z1353="","",INDEX($AR$2:$AR$2000,$Z1353))</f>
      </c>
      <c r="BJ1353">
        <f>IF($Z1353="","",INDEX($AS$2:$AS$2000,$Z1353))</f>
      </c>
      <c r="BK1353">
        <f>IF($Z1353="","",INDEX($AT$2:$AT$2000,$Z1353))</f>
      </c>
      <c r="BL1353">
        <f>IF($Z1353="","",INDEX($AU$2:$AU$2000,$Z1353))</f>
      </c>
      <c r="BM1353">
        <f>IF($Z1353="","",INDEX($AV$2:$AV$2000,$Z1353))</f>
      </c>
      <c r="BN1353">
        <f>IF($Z1353="","",INDEX($AW$2:$AW$2000,$Z1353))</f>
      </c>
      <c r="BO1353">
        <f>IF($Z1353="","",INDEX($AX$2:$AX$2000,$Z1353))</f>
      </c>
      <c r="BP1353">
        <f>IF($Z1353="","",INDEX($AY$2:$AY$2000,$Z1353))</f>
      </c>
      <c r="BQ1353">
        <f>IF($Z1353="","",INDEX($AZ$2:$AZ$2000,$Z1353))</f>
      </c>
      <c r="BR1353">
        <f>IF($Z1353="","",INDEX($BA$2:$BA$2000,$Z1353))</f>
      </c>
      <c r="BS1353">
        <f>IF($Z1353="","",INDEX($BB$2:$BB$2000,$Z1353))</f>
      </c>
      <c r="BT1353">
        <f>IF($Z1353="","",INDEX($BC$2:$BC$2000,$Z1353))</f>
      </c>
      <c r="BV1353">
        <f>IF(OR($A1353="",$P1353&lt;&gt;"Yes",$AH1353="Yes"),"",1+N($AG1353))</f>
      </c>
      <c r="BW1353">
        <f>IF($A1353="","",COUNTIFS($W$2:$W$2500,$A1353,$BZ$2:$BZ$2500,"Yes")+COUNTIFS($X$2:$X$2500,$A1353,$BY$2:$BY$2500,"Yes"))</f>
      </c>
      <c r="BX1353">
        <f>IF(OR($A1353="",$P1353="Yes"),"",IF(N($BW1353)=0,0,1+SUMIFS($CB$2:$CB$2500,$W$2:$W$2500,$A1353)+SUMIFS($CA$2:$CA$2500,$X$2:$X$2500,$A1353)))</f>
      </c>
      <c r="BY1353" t="str">
        <f>IF($Y1353="","",INDEX($AH$2:$AH$2000,$Y1353)&amp;"")</f>
      </c>
      <c r="BZ1353" t="str">
        <f>IF($Z1353="","",INDEX($AH$2:$AH$2000,$Z1353)&amp;"")</f>
      </c>
      <c r="CA1353">
        <f>IF($Y1353="","",INDEX($BV$2:$BV$2000,$Y1353))</f>
      </c>
      <c r="CB1353">
        <f>IF($Z1353="","",INDEX($BV$2:$BV$2000,$Z1353))</f>
      </c>
    </row>
    <row r="1354">
      <c r="A1354" t="str">
        <f>IF(TRIM(INDEX(games!$A:$A,ROW()))="","",TRIM(INDEX(games!$A:$A,ROW())))</f>
      </c>
      <c r="B1354">
        <f>IF(OR($A1354="",INDEX(games!$B:$B,ROW())=""),"",INDEX(games!$B:$B,ROW()))</f>
      </c>
      <c r="C1354" t="str">
        <f>IF(OR($A1354="",INDEX(games!$C:$C,ROW())=""),"",INDEX(games!$C:$C,ROW()))</f>
      </c>
      <c r="D1354">
        <f>IF($A1354="","",COUNTIF($W$2:$W$2500,$A1354)+COUNTIF($X$2:$X$2500,$A1354))</f>
      </c>
      <c r="E1354">
        <f>IF($A1354="","",IFERROR(MATCH($C1354,$R$2:$R$5,0),0))</f>
      </c>
      <c r="F1354">
        <f>IF($A1354="","",MOD(ROW(),34))</f>
      </c>
      <c r="G1354">
        <f>IF($A1354="",NA(),IF($C1354="Action",$B1354,NA()))</f>
      </c>
      <c r="H1354">
        <f>IF($A1354="",NA(),IF($C1354="Action",1+$F1354*0.023,NA()))</f>
      </c>
      <c r="I1354">
        <f>IF($A1354="",NA(),IF($C1354="Strategy",$B1354,NA()))</f>
      </c>
      <c r="J1354">
        <f>IF($A1354="",NA(),IF($C1354="Strategy",2+$F1354*0.023,NA()))</f>
      </c>
      <c r="K1354">
        <f>IF($A1354="",NA(),IF($C1354="Deckbuilder",$B1354,NA()))</f>
      </c>
      <c r="L1354">
        <f>IF($A1354="",NA(),IF($C1354="Deckbuilder",3+$F1354*0.023,NA()))</f>
      </c>
      <c r="M1354">
        <f>IF($A1354="",NA(),IF($C1354="Traditional",$B1354,NA()))</f>
      </c>
      <c r="N1354">
        <f>IF($A1354="",NA(),IF($C1354="Traditional",4+$F1354*0.023,NA()))</f>
      </c>
      <c r="O1354">
        <f>IF($A1354="","",$D1354+ROW()/1000000)</f>
      </c>
      <c r="P1354" t="str">
        <f>IF(OR($A1354="",INDEX(games!$H:$H,ROW())=""),"",INDEX(games!$H:$H,ROW()))</f>
      </c>
      <c r="Q1354">
        <f>IF(OR($A1354="",$P1354&lt;&gt;"Yes"),"",$D1354+ROW()/1000000)</f>
      </c>
      <c r="T1354">
        <f>IF($Y1354="","",INDEX($B$2:$B$2000,$Y1354))</f>
      </c>
      <c r="U1354">
        <f>IF($Z1354="","",INDEX($B$2:$B$2000,$Z1354))</f>
      </c>
      <c r="V1354">
        <f>IF(OR($T1354="",$U1354=""),"",$U1354-$T1354)</f>
      </c>
      <c r="W1354" t="str">
        <f>IF(TRIM(INDEX(connections!$A:$A,ROW()))="","",TRIM(INDEX(connections!$A:$A,ROW())))</f>
      </c>
      <c r="X1354" t="str">
        <f>IF($W1354="","",TRIM(INDEX(connections!$B:$B,ROW())))</f>
      </c>
      <c r="Y1354">
        <f>IF($W1354="","",IFERROR(MATCH($W1354,$A$2:$A$2000,0),""))</f>
      </c>
      <c r="Z1354">
        <f>IF($X1354="","",IFERROR(MATCH($X1354,$A$2:$A$2000,0),""))</f>
      </c>
      <c r="AA1354" t="str">
        <f>IF($Y1354="","",INDEX($P$2:$P$2000,$Y1354))</f>
      </c>
      <c r="AB1354" t="str">
        <f>IF($Z1354="","",INDEX($P$2:$P$2000,$Z1354))</f>
      </c>
      <c r="AC1354">
        <f>IF(AND($AA1354="Yes",$AB1354="Yes"),1,"")</f>
      </c>
      <c r="AD1354">
        <f>IF(OR($Y1354="",$Z1354=""),"",IF(INDEX($C$2:$C$2000,$Y1354)=INDEX($C$2:$C$2000,$Z1354),0,1))</f>
      </c>
      <c r="AE1354">
        <f>IF($AC1354&lt;&gt;1,"",IF(AND(INDEX($AG$2:$AG$2000,$Y1354)=1,INDEX($AG$2:$AG$2000,$Z1354)=1),1,""))</f>
      </c>
      <c r="AG1354">
        <f>IF($A1354="","",COUNTIFS($W$2:$W$2500,$A1354,$AB$2:$AB$2500,"Yes")+COUNTIFS($X$2:$X$2500,$A1354,$AA$2:$AA$2500,"Yes"))</f>
      </c>
      <c r="AH1354" t="str">
        <f>IF(OR($P1354&lt;&gt;"Yes",N($AG1354)=0),"",IF(AND($AG1354=1,COUNTIFS($W$2:$W$2500,$A1354,$AE$2:$AE$2500,1)+COUNTIFS($X$2:$X$2500,$A1354,$AE$2:$AE$2500,1)&gt;0),"","Yes"))</f>
      </c>
      <c r="AI1354">
        <f>IF($AH1354="Yes",$AG1354,"")</f>
      </c>
      <c r="AJ1354">
        <f>IF($AI1354="","",$AI1354+ROW()/1000000)</f>
      </c>
      <c r="AK1354">
        <f>IF(OR($A1354="",$P1354="Yes",N($AG1354)=0),"",$AG1354+ROW()/1000000)</f>
      </c>
      <c r="AL1354" t="str">
        <f>IF($A1354="","",INDEX(games!$J:$J,ROW())&amp;"")</f>
      </c>
      <c r="AM1354">
        <f>IF($A1354="","",SUMPRODUCT($AO1354:$BD1354,'Map Analysis'!$AP$2^{0,1,2,3,4,5,6,7,8,9,10,11,12,13,14,15}))</f>
      </c>
      <c r="AN1354">
        <f>IF($A1354="","",$AM1354+ROW()/10000000)</f>
      </c>
      <c r="AO1354">
        <f>IF($A1354="","",COUNTIF($W$2:$W$2500,$A1354))</f>
      </c>
      <c r="AP1354">
        <f>IF($A1354="","",SUMIFS($BF$2:$BF$2500,$W$2:$W$2500,$A1354))</f>
      </c>
      <c r="AQ1354">
        <f>IF($A1354="","",SUMIFS($BG$2:$BG$2500,$W$2:$W$2500,$A1354))</f>
      </c>
      <c r="AR1354">
        <f>IF($A1354="","",SUMIFS($BH$2:$BH$2500,$W$2:$W$2500,$A1354))</f>
      </c>
      <c r="AS1354">
        <f>IF($A1354="","",SUMIFS($BI$2:$BI$2500,$W$2:$W$2500,$A1354))</f>
      </c>
      <c r="AT1354">
        <f>IF($A1354="","",SUMIFS($BJ$2:$BJ$2500,$W$2:$W$2500,$A1354))</f>
      </c>
      <c r="AU1354">
        <f>IF($A1354="","",SUMIFS($BK$2:$BK$2500,$W$2:$W$2500,$A1354))</f>
      </c>
      <c r="AV1354">
        <f>IF($A1354="","",SUMIFS($BL$2:$BL$2500,$W$2:$W$2500,$A1354))</f>
      </c>
      <c r="AW1354">
        <f>IF($A1354="","",SUMIFS($BM$2:$BM$2500,$W$2:$W$2500,$A1354))</f>
      </c>
      <c r="AX1354">
        <f>IF($A1354="","",SUMIFS($BN$2:$BN$2500,$W$2:$W$2500,$A1354))</f>
      </c>
      <c r="AY1354">
        <f>IF($A1354="","",SUMIFS($BO$2:$BO$2500,$W$2:$W$2500,$A1354))</f>
      </c>
      <c r="AZ1354">
        <f>IF($A1354="","",SUMIFS($BP$2:$BP$2500,$W$2:$W$2500,$A1354))</f>
      </c>
      <c r="BA1354">
        <f>IF($A1354="","",SUMIFS($BQ$2:$BQ$2500,$W$2:$W$2500,$A1354))</f>
      </c>
      <c r="BB1354">
        <f>IF($A1354="","",SUMIFS($BR$2:$BR$2500,$W$2:$W$2500,$A1354))</f>
      </c>
      <c r="BC1354">
        <f>IF($A1354="","",SUMIFS($BS$2:$BS$2500,$W$2:$W$2500,$A1354))</f>
      </c>
      <c r="BD1354">
        <f>IF($A1354="","",SUMIFS($BT$2:$BT$2500,$W$2:$W$2500,$A1354))</f>
      </c>
      <c r="BF1354">
        <f>IF($Z1354="","",INDEX($AO$2:$AO$2000,$Z1354))</f>
      </c>
      <c r="BG1354">
        <f>IF($Z1354="","",INDEX($AP$2:$AP$2000,$Z1354))</f>
      </c>
      <c r="BH1354">
        <f>IF($Z1354="","",INDEX($AQ$2:$AQ$2000,$Z1354))</f>
      </c>
      <c r="BI1354">
        <f>IF($Z1354="","",INDEX($AR$2:$AR$2000,$Z1354))</f>
      </c>
      <c r="BJ1354">
        <f>IF($Z1354="","",INDEX($AS$2:$AS$2000,$Z1354))</f>
      </c>
      <c r="BK1354">
        <f>IF($Z1354="","",INDEX($AT$2:$AT$2000,$Z1354))</f>
      </c>
      <c r="BL1354">
        <f>IF($Z1354="","",INDEX($AU$2:$AU$2000,$Z1354))</f>
      </c>
      <c r="BM1354">
        <f>IF($Z1354="","",INDEX($AV$2:$AV$2000,$Z1354))</f>
      </c>
      <c r="BN1354">
        <f>IF($Z1354="","",INDEX($AW$2:$AW$2000,$Z1354))</f>
      </c>
      <c r="BO1354">
        <f>IF($Z1354="","",INDEX($AX$2:$AX$2000,$Z1354))</f>
      </c>
      <c r="BP1354">
        <f>IF($Z1354="","",INDEX($AY$2:$AY$2000,$Z1354))</f>
      </c>
      <c r="BQ1354">
        <f>IF($Z1354="","",INDEX($AZ$2:$AZ$2000,$Z1354))</f>
      </c>
      <c r="BR1354">
        <f>IF($Z1354="","",INDEX($BA$2:$BA$2000,$Z1354))</f>
      </c>
      <c r="BS1354">
        <f>IF($Z1354="","",INDEX($BB$2:$BB$2000,$Z1354))</f>
      </c>
      <c r="BT1354">
        <f>IF($Z1354="","",INDEX($BC$2:$BC$2000,$Z1354))</f>
      </c>
      <c r="BV1354">
        <f>IF(OR($A1354="",$P1354&lt;&gt;"Yes",$AH1354="Yes"),"",1+N($AG1354))</f>
      </c>
      <c r="BW1354">
        <f>IF($A1354="","",COUNTIFS($W$2:$W$2500,$A1354,$BZ$2:$BZ$2500,"Yes")+COUNTIFS($X$2:$X$2500,$A1354,$BY$2:$BY$2500,"Yes"))</f>
      </c>
      <c r="BX1354">
        <f>IF(OR($A1354="",$P1354="Yes"),"",IF(N($BW1354)=0,0,1+SUMIFS($CB$2:$CB$2500,$W$2:$W$2500,$A1354)+SUMIFS($CA$2:$CA$2500,$X$2:$X$2500,$A1354)))</f>
      </c>
      <c r="BY1354" t="str">
        <f>IF($Y1354="","",INDEX($AH$2:$AH$2000,$Y1354)&amp;"")</f>
      </c>
      <c r="BZ1354" t="str">
        <f>IF($Z1354="","",INDEX($AH$2:$AH$2000,$Z1354)&amp;"")</f>
      </c>
      <c r="CA1354">
        <f>IF($Y1354="","",INDEX($BV$2:$BV$2000,$Y1354))</f>
      </c>
      <c r="CB1354">
        <f>IF($Z1354="","",INDEX($BV$2:$BV$2000,$Z1354))</f>
      </c>
    </row>
    <row r="1355">
      <c r="A1355" t="str">
        <f>IF(TRIM(INDEX(games!$A:$A,ROW()))="","",TRIM(INDEX(games!$A:$A,ROW())))</f>
      </c>
      <c r="B1355">
        <f>IF(OR($A1355="",INDEX(games!$B:$B,ROW())=""),"",INDEX(games!$B:$B,ROW()))</f>
      </c>
      <c r="C1355" t="str">
        <f>IF(OR($A1355="",INDEX(games!$C:$C,ROW())=""),"",INDEX(games!$C:$C,ROW()))</f>
      </c>
      <c r="D1355">
        <f>IF($A1355="","",COUNTIF($W$2:$W$2500,$A1355)+COUNTIF($X$2:$X$2500,$A1355))</f>
      </c>
      <c r="E1355">
        <f>IF($A1355="","",IFERROR(MATCH($C1355,$R$2:$R$5,0),0))</f>
      </c>
      <c r="F1355">
        <f>IF($A1355="","",MOD(ROW(),34))</f>
      </c>
      <c r="G1355">
        <f>IF($A1355="",NA(),IF($C1355="Action",$B1355,NA()))</f>
      </c>
      <c r="H1355">
        <f>IF($A1355="",NA(),IF($C1355="Action",1+$F1355*0.023,NA()))</f>
      </c>
      <c r="I1355">
        <f>IF($A1355="",NA(),IF($C1355="Strategy",$B1355,NA()))</f>
      </c>
      <c r="J1355">
        <f>IF($A1355="",NA(),IF($C1355="Strategy",2+$F1355*0.023,NA()))</f>
      </c>
      <c r="K1355">
        <f>IF($A1355="",NA(),IF($C1355="Deckbuilder",$B1355,NA()))</f>
      </c>
      <c r="L1355">
        <f>IF($A1355="",NA(),IF($C1355="Deckbuilder",3+$F1355*0.023,NA()))</f>
      </c>
      <c r="M1355">
        <f>IF($A1355="",NA(),IF($C1355="Traditional",$B1355,NA()))</f>
      </c>
      <c r="N1355">
        <f>IF($A1355="",NA(),IF($C1355="Traditional",4+$F1355*0.023,NA()))</f>
      </c>
      <c r="O1355">
        <f>IF($A1355="","",$D1355+ROW()/1000000)</f>
      </c>
      <c r="P1355" t="str">
        <f>IF(OR($A1355="",INDEX(games!$H:$H,ROW())=""),"",INDEX(games!$H:$H,ROW()))</f>
      </c>
      <c r="Q1355">
        <f>IF(OR($A1355="",$P1355&lt;&gt;"Yes"),"",$D1355+ROW()/1000000)</f>
      </c>
      <c r="T1355">
        <f>IF($Y1355="","",INDEX($B$2:$B$2000,$Y1355))</f>
      </c>
      <c r="U1355">
        <f>IF($Z1355="","",INDEX($B$2:$B$2000,$Z1355))</f>
      </c>
      <c r="V1355">
        <f>IF(OR($T1355="",$U1355=""),"",$U1355-$T1355)</f>
      </c>
      <c r="W1355" t="str">
        <f>IF(TRIM(INDEX(connections!$A:$A,ROW()))="","",TRIM(INDEX(connections!$A:$A,ROW())))</f>
      </c>
      <c r="X1355" t="str">
        <f>IF($W1355="","",TRIM(INDEX(connections!$B:$B,ROW())))</f>
      </c>
      <c r="Y1355">
        <f>IF($W1355="","",IFERROR(MATCH($W1355,$A$2:$A$2000,0),""))</f>
      </c>
      <c r="Z1355">
        <f>IF($X1355="","",IFERROR(MATCH($X1355,$A$2:$A$2000,0),""))</f>
      </c>
      <c r="AA1355" t="str">
        <f>IF($Y1355="","",INDEX($P$2:$P$2000,$Y1355))</f>
      </c>
      <c r="AB1355" t="str">
        <f>IF($Z1355="","",INDEX($P$2:$P$2000,$Z1355))</f>
      </c>
      <c r="AC1355">
        <f>IF(AND($AA1355="Yes",$AB1355="Yes"),1,"")</f>
      </c>
      <c r="AD1355">
        <f>IF(OR($Y1355="",$Z1355=""),"",IF(INDEX($C$2:$C$2000,$Y1355)=INDEX($C$2:$C$2000,$Z1355),0,1))</f>
      </c>
      <c r="AE1355">
        <f>IF($AC1355&lt;&gt;1,"",IF(AND(INDEX($AG$2:$AG$2000,$Y1355)=1,INDEX($AG$2:$AG$2000,$Z1355)=1),1,""))</f>
      </c>
      <c r="AG1355">
        <f>IF($A1355="","",COUNTIFS($W$2:$W$2500,$A1355,$AB$2:$AB$2500,"Yes")+COUNTIFS($X$2:$X$2500,$A1355,$AA$2:$AA$2500,"Yes"))</f>
      </c>
      <c r="AH1355" t="str">
        <f>IF(OR($P1355&lt;&gt;"Yes",N($AG1355)=0),"",IF(AND($AG1355=1,COUNTIFS($W$2:$W$2500,$A1355,$AE$2:$AE$2500,1)+COUNTIFS($X$2:$X$2500,$A1355,$AE$2:$AE$2500,1)&gt;0),"","Yes"))</f>
      </c>
      <c r="AI1355">
        <f>IF($AH1355="Yes",$AG1355,"")</f>
      </c>
      <c r="AJ1355">
        <f>IF($AI1355="","",$AI1355+ROW()/1000000)</f>
      </c>
      <c r="AK1355">
        <f>IF(OR($A1355="",$P1355="Yes",N($AG1355)=0),"",$AG1355+ROW()/1000000)</f>
      </c>
      <c r="AL1355" t="str">
        <f>IF($A1355="","",INDEX(games!$J:$J,ROW())&amp;"")</f>
      </c>
      <c r="AM1355">
        <f>IF($A1355="","",SUMPRODUCT($AO1355:$BD1355,'Map Analysis'!$AP$2^{0,1,2,3,4,5,6,7,8,9,10,11,12,13,14,15}))</f>
      </c>
      <c r="AN1355">
        <f>IF($A1355="","",$AM1355+ROW()/10000000)</f>
      </c>
      <c r="AO1355">
        <f>IF($A1355="","",COUNTIF($W$2:$W$2500,$A1355))</f>
      </c>
      <c r="AP1355">
        <f>IF($A1355="","",SUMIFS($BF$2:$BF$2500,$W$2:$W$2500,$A1355))</f>
      </c>
      <c r="AQ1355">
        <f>IF($A1355="","",SUMIFS($BG$2:$BG$2500,$W$2:$W$2500,$A1355))</f>
      </c>
      <c r="AR1355">
        <f>IF($A1355="","",SUMIFS($BH$2:$BH$2500,$W$2:$W$2500,$A1355))</f>
      </c>
      <c r="AS1355">
        <f>IF($A1355="","",SUMIFS($BI$2:$BI$2500,$W$2:$W$2500,$A1355))</f>
      </c>
      <c r="AT1355">
        <f>IF($A1355="","",SUMIFS($BJ$2:$BJ$2500,$W$2:$W$2500,$A1355))</f>
      </c>
      <c r="AU1355">
        <f>IF($A1355="","",SUMIFS($BK$2:$BK$2500,$W$2:$W$2500,$A1355))</f>
      </c>
      <c r="AV1355">
        <f>IF($A1355="","",SUMIFS($BL$2:$BL$2500,$W$2:$W$2500,$A1355))</f>
      </c>
      <c r="AW1355">
        <f>IF($A1355="","",SUMIFS($BM$2:$BM$2500,$W$2:$W$2500,$A1355))</f>
      </c>
      <c r="AX1355">
        <f>IF($A1355="","",SUMIFS($BN$2:$BN$2500,$W$2:$W$2500,$A1355))</f>
      </c>
      <c r="AY1355">
        <f>IF($A1355="","",SUMIFS($BO$2:$BO$2500,$W$2:$W$2500,$A1355))</f>
      </c>
      <c r="AZ1355">
        <f>IF($A1355="","",SUMIFS($BP$2:$BP$2500,$W$2:$W$2500,$A1355))</f>
      </c>
      <c r="BA1355">
        <f>IF($A1355="","",SUMIFS($BQ$2:$BQ$2500,$W$2:$W$2500,$A1355))</f>
      </c>
      <c r="BB1355">
        <f>IF($A1355="","",SUMIFS($BR$2:$BR$2500,$W$2:$W$2500,$A1355))</f>
      </c>
      <c r="BC1355">
        <f>IF($A1355="","",SUMIFS($BS$2:$BS$2500,$W$2:$W$2500,$A1355))</f>
      </c>
      <c r="BD1355">
        <f>IF($A1355="","",SUMIFS($BT$2:$BT$2500,$W$2:$W$2500,$A1355))</f>
      </c>
      <c r="BF1355">
        <f>IF($Z1355="","",INDEX($AO$2:$AO$2000,$Z1355))</f>
      </c>
      <c r="BG1355">
        <f>IF($Z1355="","",INDEX($AP$2:$AP$2000,$Z1355))</f>
      </c>
      <c r="BH1355">
        <f>IF($Z1355="","",INDEX($AQ$2:$AQ$2000,$Z1355))</f>
      </c>
      <c r="BI1355">
        <f>IF($Z1355="","",INDEX($AR$2:$AR$2000,$Z1355))</f>
      </c>
      <c r="BJ1355">
        <f>IF($Z1355="","",INDEX($AS$2:$AS$2000,$Z1355))</f>
      </c>
      <c r="BK1355">
        <f>IF($Z1355="","",INDEX($AT$2:$AT$2000,$Z1355))</f>
      </c>
      <c r="BL1355">
        <f>IF($Z1355="","",INDEX($AU$2:$AU$2000,$Z1355))</f>
      </c>
      <c r="BM1355">
        <f>IF($Z1355="","",INDEX($AV$2:$AV$2000,$Z1355))</f>
      </c>
      <c r="BN1355">
        <f>IF($Z1355="","",INDEX($AW$2:$AW$2000,$Z1355))</f>
      </c>
      <c r="BO1355">
        <f>IF($Z1355="","",INDEX($AX$2:$AX$2000,$Z1355))</f>
      </c>
      <c r="BP1355">
        <f>IF($Z1355="","",INDEX($AY$2:$AY$2000,$Z1355))</f>
      </c>
      <c r="BQ1355">
        <f>IF($Z1355="","",INDEX($AZ$2:$AZ$2000,$Z1355))</f>
      </c>
      <c r="BR1355">
        <f>IF($Z1355="","",INDEX($BA$2:$BA$2000,$Z1355))</f>
      </c>
      <c r="BS1355">
        <f>IF($Z1355="","",INDEX($BB$2:$BB$2000,$Z1355))</f>
      </c>
      <c r="BT1355">
        <f>IF($Z1355="","",INDEX($BC$2:$BC$2000,$Z1355))</f>
      </c>
      <c r="BV1355">
        <f>IF(OR($A1355="",$P1355&lt;&gt;"Yes",$AH1355="Yes"),"",1+N($AG1355))</f>
      </c>
      <c r="BW1355">
        <f>IF($A1355="","",COUNTIFS($W$2:$W$2500,$A1355,$BZ$2:$BZ$2500,"Yes")+COUNTIFS($X$2:$X$2500,$A1355,$BY$2:$BY$2500,"Yes"))</f>
      </c>
      <c r="BX1355">
        <f>IF(OR($A1355="",$P1355="Yes"),"",IF(N($BW1355)=0,0,1+SUMIFS($CB$2:$CB$2500,$W$2:$W$2500,$A1355)+SUMIFS($CA$2:$CA$2500,$X$2:$X$2500,$A1355)))</f>
      </c>
      <c r="BY1355" t="str">
        <f>IF($Y1355="","",INDEX($AH$2:$AH$2000,$Y1355)&amp;"")</f>
      </c>
      <c r="BZ1355" t="str">
        <f>IF($Z1355="","",INDEX($AH$2:$AH$2000,$Z1355)&amp;"")</f>
      </c>
      <c r="CA1355">
        <f>IF($Y1355="","",INDEX($BV$2:$BV$2000,$Y1355))</f>
      </c>
      <c r="CB1355">
        <f>IF($Z1355="","",INDEX($BV$2:$BV$2000,$Z1355))</f>
      </c>
    </row>
    <row r="1356">
      <c r="A1356" t="str">
        <f>IF(TRIM(INDEX(games!$A:$A,ROW()))="","",TRIM(INDEX(games!$A:$A,ROW())))</f>
      </c>
      <c r="B1356">
        <f>IF(OR($A1356="",INDEX(games!$B:$B,ROW())=""),"",INDEX(games!$B:$B,ROW()))</f>
      </c>
      <c r="C1356" t="str">
        <f>IF(OR($A1356="",INDEX(games!$C:$C,ROW())=""),"",INDEX(games!$C:$C,ROW()))</f>
      </c>
      <c r="D1356">
        <f>IF($A1356="","",COUNTIF($W$2:$W$2500,$A1356)+COUNTIF($X$2:$X$2500,$A1356))</f>
      </c>
      <c r="E1356">
        <f>IF($A1356="","",IFERROR(MATCH($C1356,$R$2:$R$5,0),0))</f>
      </c>
      <c r="F1356">
        <f>IF($A1356="","",MOD(ROW(),34))</f>
      </c>
      <c r="G1356">
        <f>IF($A1356="",NA(),IF($C1356="Action",$B1356,NA()))</f>
      </c>
      <c r="H1356">
        <f>IF($A1356="",NA(),IF($C1356="Action",1+$F1356*0.023,NA()))</f>
      </c>
      <c r="I1356">
        <f>IF($A1356="",NA(),IF($C1356="Strategy",$B1356,NA()))</f>
      </c>
      <c r="J1356">
        <f>IF($A1356="",NA(),IF($C1356="Strategy",2+$F1356*0.023,NA()))</f>
      </c>
      <c r="K1356">
        <f>IF($A1356="",NA(),IF($C1356="Deckbuilder",$B1356,NA()))</f>
      </c>
      <c r="L1356">
        <f>IF($A1356="",NA(),IF($C1356="Deckbuilder",3+$F1356*0.023,NA()))</f>
      </c>
      <c r="M1356">
        <f>IF($A1356="",NA(),IF($C1356="Traditional",$B1356,NA()))</f>
      </c>
      <c r="N1356">
        <f>IF($A1356="",NA(),IF($C1356="Traditional",4+$F1356*0.023,NA()))</f>
      </c>
      <c r="O1356">
        <f>IF($A1356="","",$D1356+ROW()/1000000)</f>
      </c>
      <c r="P1356" t="str">
        <f>IF(OR($A1356="",INDEX(games!$H:$H,ROW())=""),"",INDEX(games!$H:$H,ROW()))</f>
      </c>
      <c r="Q1356">
        <f>IF(OR($A1356="",$P1356&lt;&gt;"Yes"),"",$D1356+ROW()/1000000)</f>
      </c>
      <c r="T1356">
        <f>IF($Y1356="","",INDEX($B$2:$B$2000,$Y1356))</f>
      </c>
      <c r="U1356">
        <f>IF($Z1356="","",INDEX($B$2:$B$2000,$Z1356))</f>
      </c>
      <c r="V1356">
        <f>IF(OR($T1356="",$U1356=""),"",$U1356-$T1356)</f>
      </c>
      <c r="W1356" t="str">
        <f>IF(TRIM(INDEX(connections!$A:$A,ROW()))="","",TRIM(INDEX(connections!$A:$A,ROW())))</f>
      </c>
      <c r="X1356" t="str">
        <f>IF($W1356="","",TRIM(INDEX(connections!$B:$B,ROW())))</f>
      </c>
      <c r="Y1356">
        <f>IF($W1356="","",IFERROR(MATCH($W1356,$A$2:$A$2000,0),""))</f>
      </c>
      <c r="Z1356">
        <f>IF($X1356="","",IFERROR(MATCH($X1356,$A$2:$A$2000,0),""))</f>
      </c>
      <c r="AA1356" t="str">
        <f>IF($Y1356="","",INDEX($P$2:$P$2000,$Y1356))</f>
      </c>
      <c r="AB1356" t="str">
        <f>IF($Z1356="","",INDEX($P$2:$P$2000,$Z1356))</f>
      </c>
      <c r="AC1356">
        <f>IF(AND($AA1356="Yes",$AB1356="Yes"),1,"")</f>
      </c>
      <c r="AD1356">
        <f>IF(OR($Y1356="",$Z1356=""),"",IF(INDEX($C$2:$C$2000,$Y1356)=INDEX($C$2:$C$2000,$Z1356),0,1))</f>
      </c>
      <c r="AE1356">
        <f>IF($AC1356&lt;&gt;1,"",IF(AND(INDEX($AG$2:$AG$2000,$Y1356)=1,INDEX($AG$2:$AG$2000,$Z1356)=1),1,""))</f>
      </c>
      <c r="AG1356">
        <f>IF($A1356="","",COUNTIFS($W$2:$W$2500,$A1356,$AB$2:$AB$2500,"Yes")+COUNTIFS($X$2:$X$2500,$A1356,$AA$2:$AA$2500,"Yes"))</f>
      </c>
      <c r="AH1356" t="str">
        <f>IF(OR($P1356&lt;&gt;"Yes",N($AG1356)=0),"",IF(AND($AG1356=1,COUNTIFS($W$2:$W$2500,$A1356,$AE$2:$AE$2500,1)+COUNTIFS($X$2:$X$2500,$A1356,$AE$2:$AE$2500,1)&gt;0),"","Yes"))</f>
      </c>
      <c r="AI1356">
        <f>IF($AH1356="Yes",$AG1356,"")</f>
      </c>
      <c r="AJ1356">
        <f>IF($AI1356="","",$AI1356+ROW()/1000000)</f>
      </c>
      <c r="AK1356">
        <f>IF(OR($A1356="",$P1356="Yes",N($AG1356)=0),"",$AG1356+ROW()/1000000)</f>
      </c>
      <c r="AL1356" t="str">
        <f>IF($A1356="","",INDEX(games!$J:$J,ROW())&amp;"")</f>
      </c>
      <c r="AM1356">
        <f>IF($A1356="","",SUMPRODUCT($AO1356:$BD1356,'Map Analysis'!$AP$2^{0,1,2,3,4,5,6,7,8,9,10,11,12,13,14,15}))</f>
      </c>
      <c r="AN1356">
        <f>IF($A1356="","",$AM1356+ROW()/10000000)</f>
      </c>
      <c r="AO1356">
        <f>IF($A1356="","",COUNTIF($W$2:$W$2500,$A1356))</f>
      </c>
      <c r="AP1356">
        <f>IF($A1356="","",SUMIFS($BF$2:$BF$2500,$W$2:$W$2500,$A1356))</f>
      </c>
      <c r="AQ1356">
        <f>IF($A1356="","",SUMIFS($BG$2:$BG$2500,$W$2:$W$2500,$A1356))</f>
      </c>
      <c r="AR1356">
        <f>IF($A1356="","",SUMIFS($BH$2:$BH$2500,$W$2:$W$2500,$A1356))</f>
      </c>
      <c r="AS1356">
        <f>IF($A1356="","",SUMIFS($BI$2:$BI$2500,$W$2:$W$2500,$A1356))</f>
      </c>
      <c r="AT1356">
        <f>IF($A1356="","",SUMIFS($BJ$2:$BJ$2500,$W$2:$W$2500,$A1356))</f>
      </c>
      <c r="AU1356">
        <f>IF($A1356="","",SUMIFS($BK$2:$BK$2500,$W$2:$W$2500,$A1356))</f>
      </c>
      <c r="AV1356">
        <f>IF($A1356="","",SUMIFS($BL$2:$BL$2500,$W$2:$W$2500,$A1356))</f>
      </c>
      <c r="AW1356">
        <f>IF($A1356="","",SUMIFS($BM$2:$BM$2500,$W$2:$W$2500,$A1356))</f>
      </c>
      <c r="AX1356">
        <f>IF($A1356="","",SUMIFS($BN$2:$BN$2500,$W$2:$W$2500,$A1356))</f>
      </c>
      <c r="AY1356">
        <f>IF($A1356="","",SUMIFS($BO$2:$BO$2500,$W$2:$W$2500,$A1356))</f>
      </c>
      <c r="AZ1356">
        <f>IF($A1356="","",SUMIFS($BP$2:$BP$2500,$W$2:$W$2500,$A1356))</f>
      </c>
      <c r="BA1356">
        <f>IF($A1356="","",SUMIFS($BQ$2:$BQ$2500,$W$2:$W$2500,$A1356))</f>
      </c>
      <c r="BB1356">
        <f>IF($A1356="","",SUMIFS($BR$2:$BR$2500,$W$2:$W$2500,$A1356))</f>
      </c>
      <c r="BC1356">
        <f>IF($A1356="","",SUMIFS($BS$2:$BS$2500,$W$2:$W$2500,$A1356))</f>
      </c>
      <c r="BD1356">
        <f>IF($A1356="","",SUMIFS($BT$2:$BT$2500,$W$2:$W$2500,$A1356))</f>
      </c>
      <c r="BF1356">
        <f>IF($Z1356="","",INDEX($AO$2:$AO$2000,$Z1356))</f>
      </c>
      <c r="BG1356">
        <f>IF($Z1356="","",INDEX($AP$2:$AP$2000,$Z1356))</f>
      </c>
      <c r="BH1356">
        <f>IF($Z1356="","",INDEX($AQ$2:$AQ$2000,$Z1356))</f>
      </c>
      <c r="BI1356">
        <f>IF($Z1356="","",INDEX($AR$2:$AR$2000,$Z1356))</f>
      </c>
      <c r="BJ1356">
        <f>IF($Z1356="","",INDEX($AS$2:$AS$2000,$Z1356))</f>
      </c>
      <c r="BK1356">
        <f>IF($Z1356="","",INDEX($AT$2:$AT$2000,$Z1356))</f>
      </c>
      <c r="BL1356">
        <f>IF($Z1356="","",INDEX($AU$2:$AU$2000,$Z1356))</f>
      </c>
      <c r="BM1356">
        <f>IF($Z1356="","",INDEX($AV$2:$AV$2000,$Z1356))</f>
      </c>
      <c r="BN1356">
        <f>IF($Z1356="","",INDEX($AW$2:$AW$2000,$Z1356))</f>
      </c>
      <c r="BO1356">
        <f>IF($Z1356="","",INDEX($AX$2:$AX$2000,$Z1356))</f>
      </c>
      <c r="BP1356">
        <f>IF($Z1356="","",INDEX($AY$2:$AY$2000,$Z1356))</f>
      </c>
      <c r="BQ1356">
        <f>IF($Z1356="","",INDEX($AZ$2:$AZ$2000,$Z1356))</f>
      </c>
      <c r="BR1356">
        <f>IF($Z1356="","",INDEX($BA$2:$BA$2000,$Z1356))</f>
      </c>
      <c r="BS1356">
        <f>IF($Z1356="","",INDEX($BB$2:$BB$2000,$Z1356))</f>
      </c>
      <c r="BT1356">
        <f>IF($Z1356="","",INDEX($BC$2:$BC$2000,$Z1356))</f>
      </c>
      <c r="BV1356">
        <f>IF(OR($A1356="",$P1356&lt;&gt;"Yes",$AH1356="Yes"),"",1+N($AG1356))</f>
      </c>
      <c r="BW1356">
        <f>IF($A1356="","",COUNTIFS($W$2:$W$2500,$A1356,$BZ$2:$BZ$2500,"Yes")+COUNTIFS($X$2:$X$2500,$A1356,$BY$2:$BY$2500,"Yes"))</f>
      </c>
      <c r="BX1356">
        <f>IF(OR($A1356="",$P1356="Yes"),"",IF(N($BW1356)=0,0,1+SUMIFS($CB$2:$CB$2500,$W$2:$W$2500,$A1356)+SUMIFS($CA$2:$CA$2500,$X$2:$X$2500,$A1356)))</f>
      </c>
      <c r="BY1356" t="str">
        <f>IF($Y1356="","",INDEX($AH$2:$AH$2000,$Y1356)&amp;"")</f>
      </c>
      <c r="BZ1356" t="str">
        <f>IF($Z1356="","",INDEX($AH$2:$AH$2000,$Z1356)&amp;"")</f>
      </c>
      <c r="CA1356">
        <f>IF($Y1356="","",INDEX($BV$2:$BV$2000,$Y1356))</f>
      </c>
      <c r="CB1356">
        <f>IF($Z1356="","",INDEX($BV$2:$BV$2000,$Z1356))</f>
      </c>
    </row>
    <row r="1357">
      <c r="A1357" t="str">
        <f>IF(TRIM(INDEX(games!$A:$A,ROW()))="","",TRIM(INDEX(games!$A:$A,ROW())))</f>
      </c>
      <c r="B1357">
        <f>IF(OR($A1357="",INDEX(games!$B:$B,ROW())=""),"",INDEX(games!$B:$B,ROW()))</f>
      </c>
      <c r="C1357" t="str">
        <f>IF(OR($A1357="",INDEX(games!$C:$C,ROW())=""),"",INDEX(games!$C:$C,ROW()))</f>
      </c>
      <c r="D1357">
        <f>IF($A1357="","",COUNTIF($W$2:$W$2500,$A1357)+COUNTIF($X$2:$X$2500,$A1357))</f>
      </c>
      <c r="E1357">
        <f>IF($A1357="","",IFERROR(MATCH($C1357,$R$2:$R$5,0),0))</f>
      </c>
      <c r="F1357">
        <f>IF($A1357="","",MOD(ROW(),34))</f>
      </c>
      <c r="G1357">
        <f>IF($A1357="",NA(),IF($C1357="Action",$B1357,NA()))</f>
      </c>
      <c r="H1357">
        <f>IF($A1357="",NA(),IF($C1357="Action",1+$F1357*0.023,NA()))</f>
      </c>
      <c r="I1357">
        <f>IF($A1357="",NA(),IF($C1357="Strategy",$B1357,NA()))</f>
      </c>
      <c r="J1357">
        <f>IF($A1357="",NA(),IF($C1357="Strategy",2+$F1357*0.023,NA()))</f>
      </c>
      <c r="K1357">
        <f>IF($A1357="",NA(),IF($C1357="Deckbuilder",$B1357,NA()))</f>
      </c>
      <c r="L1357">
        <f>IF($A1357="",NA(),IF($C1357="Deckbuilder",3+$F1357*0.023,NA()))</f>
      </c>
      <c r="M1357">
        <f>IF($A1357="",NA(),IF($C1357="Traditional",$B1357,NA()))</f>
      </c>
      <c r="N1357">
        <f>IF($A1357="",NA(),IF($C1357="Traditional",4+$F1357*0.023,NA()))</f>
      </c>
      <c r="O1357">
        <f>IF($A1357="","",$D1357+ROW()/1000000)</f>
      </c>
      <c r="P1357" t="str">
        <f>IF(OR($A1357="",INDEX(games!$H:$H,ROW())=""),"",INDEX(games!$H:$H,ROW()))</f>
      </c>
      <c r="Q1357">
        <f>IF(OR($A1357="",$P1357&lt;&gt;"Yes"),"",$D1357+ROW()/1000000)</f>
      </c>
      <c r="T1357">
        <f>IF($Y1357="","",INDEX($B$2:$B$2000,$Y1357))</f>
      </c>
      <c r="U1357">
        <f>IF($Z1357="","",INDEX($B$2:$B$2000,$Z1357))</f>
      </c>
      <c r="V1357">
        <f>IF(OR($T1357="",$U1357=""),"",$U1357-$T1357)</f>
      </c>
      <c r="W1357" t="str">
        <f>IF(TRIM(INDEX(connections!$A:$A,ROW()))="","",TRIM(INDEX(connections!$A:$A,ROW())))</f>
      </c>
      <c r="X1357" t="str">
        <f>IF($W1357="","",TRIM(INDEX(connections!$B:$B,ROW())))</f>
      </c>
      <c r="Y1357">
        <f>IF($W1357="","",IFERROR(MATCH($W1357,$A$2:$A$2000,0),""))</f>
      </c>
      <c r="Z1357">
        <f>IF($X1357="","",IFERROR(MATCH($X1357,$A$2:$A$2000,0),""))</f>
      </c>
      <c r="AA1357" t="str">
        <f>IF($Y1357="","",INDEX($P$2:$P$2000,$Y1357))</f>
      </c>
      <c r="AB1357" t="str">
        <f>IF($Z1357="","",INDEX($P$2:$P$2000,$Z1357))</f>
      </c>
      <c r="AC1357">
        <f>IF(AND($AA1357="Yes",$AB1357="Yes"),1,"")</f>
      </c>
      <c r="AD1357">
        <f>IF(OR($Y1357="",$Z1357=""),"",IF(INDEX($C$2:$C$2000,$Y1357)=INDEX($C$2:$C$2000,$Z1357),0,1))</f>
      </c>
      <c r="AE1357">
        <f>IF($AC1357&lt;&gt;1,"",IF(AND(INDEX($AG$2:$AG$2000,$Y1357)=1,INDEX($AG$2:$AG$2000,$Z1357)=1),1,""))</f>
      </c>
      <c r="AG1357">
        <f>IF($A1357="","",COUNTIFS($W$2:$W$2500,$A1357,$AB$2:$AB$2500,"Yes")+COUNTIFS($X$2:$X$2500,$A1357,$AA$2:$AA$2500,"Yes"))</f>
      </c>
      <c r="AH1357" t="str">
        <f>IF(OR($P1357&lt;&gt;"Yes",N($AG1357)=0),"",IF(AND($AG1357=1,COUNTIFS($W$2:$W$2500,$A1357,$AE$2:$AE$2500,1)+COUNTIFS($X$2:$X$2500,$A1357,$AE$2:$AE$2500,1)&gt;0),"","Yes"))</f>
      </c>
      <c r="AI1357">
        <f>IF($AH1357="Yes",$AG1357,"")</f>
      </c>
      <c r="AJ1357">
        <f>IF($AI1357="","",$AI1357+ROW()/1000000)</f>
      </c>
      <c r="AK1357">
        <f>IF(OR($A1357="",$P1357="Yes",N($AG1357)=0),"",$AG1357+ROW()/1000000)</f>
      </c>
      <c r="AL1357" t="str">
        <f>IF($A1357="","",INDEX(games!$J:$J,ROW())&amp;"")</f>
      </c>
      <c r="AM1357">
        <f>IF($A1357="","",SUMPRODUCT($AO1357:$BD1357,'Map Analysis'!$AP$2^{0,1,2,3,4,5,6,7,8,9,10,11,12,13,14,15}))</f>
      </c>
      <c r="AN1357">
        <f>IF($A1357="","",$AM1357+ROW()/10000000)</f>
      </c>
      <c r="AO1357">
        <f>IF($A1357="","",COUNTIF($W$2:$W$2500,$A1357))</f>
      </c>
      <c r="AP1357">
        <f>IF($A1357="","",SUMIFS($BF$2:$BF$2500,$W$2:$W$2500,$A1357))</f>
      </c>
      <c r="AQ1357">
        <f>IF($A1357="","",SUMIFS($BG$2:$BG$2500,$W$2:$W$2500,$A1357))</f>
      </c>
      <c r="AR1357">
        <f>IF($A1357="","",SUMIFS($BH$2:$BH$2500,$W$2:$W$2500,$A1357))</f>
      </c>
      <c r="AS1357">
        <f>IF($A1357="","",SUMIFS($BI$2:$BI$2500,$W$2:$W$2500,$A1357))</f>
      </c>
      <c r="AT1357">
        <f>IF($A1357="","",SUMIFS($BJ$2:$BJ$2500,$W$2:$W$2500,$A1357))</f>
      </c>
      <c r="AU1357">
        <f>IF($A1357="","",SUMIFS($BK$2:$BK$2500,$W$2:$W$2500,$A1357))</f>
      </c>
      <c r="AV1357">
        <f>IF($A1357="","",SUMIFS($BL$2:$BL$2500,$W$2:$W$2500,$A1357))</f>
      </c>
      <c r="AW1357">
        <f>IF($A1357="","",SUMIFS($BM$2:$BM$2500,$W$2:$W$2500,$A1357))</f>
      </c>
      <c r="AX1357">
        <f>IF($A1357="","",SUMIFS($BN$2:$BN$2500,$W$2:$W$2500,$A1357))</f>
      </c>
      <c r="AY1357">
        <f>IF($A1357="","",SUMIFS($BO$2:$BO$2500,$W$2:$W$2500,$A1357))</f>
      </c>
      <c r="AZ1357">
        <f>IF($A1357="","",SUMIFS($BP$2:$BP$2500,$W$2:$W$2500,$A1357))</f>
      </c>
      <c r="BA1357">
        <f>IF($A1357="","",SUMIFS($BQ$2:$BQ$2500,$W$2:$W$2500,$A1357))</f>
      </c>
      <c r="BB1357">
        <f>IF($A1357="","",SUMIFS($BR$2:$BR$2500,$W$2:$W$2500,$A1357))</f>
      </c>
      <c r="BC1357">
        <f>IF($A1357="","",SUMIFS($BS$2:$BS$2500,$W$2:$W$2500,$A1357))</f>
      </c>
      <c r="BD1357">
        <f>IF($A1357="","",SUMIFS($BT$2:$BT$2500,$W$2:$W$2500,$A1357))</f>
      </c>
      <c r="BF1357">
        <f>IF($Z1357="","",INDEX($AO$2:$AO$2000,$Z1357))</f>
      </c>
      <c r="BG1357">
        <f>IF($Z1357="","",INDEX($AP$2:$AP$2000,$Z1357))</f>
      </c>
      <c r="BH1357">
        <f>IF($Z1357="","",INDEX($AQ$2:$AQ$2000,$Z1357))</f>
      </c>
      <c r="BI1357">
        <f>IF($Z1357="","",INDEX($AR$2:$AR$2000,$Z1357))</f>
      </c>
      <c r="BJ1357">
        <f>IF($Z1357="","",INDEX($AS$2:$AS$2000,$Z1357))</f>
      </c>
      <c r="BK1357">
        <f>IF($Z1357="","",INDEX($AT$2:$AT$2000,$Z1357))</f>
      </c>
      <c r="BL1357">
        <f>IF($Z1357="","",INDEX($AU$2:$AU$2000,$Z1357))</f>
      </c>
      <c r="BM1357">
        <f>IF($Z1357="","",INDEX($AV$2:$AV$2000,$Z1357))</f>
      </c>
      <c r="BN1357">
        <f>IF($Z1357="","",INDEX($AW$2:$AW$2000,$Z1357))</f>
      </c>
      <c r="BO1357">
        <f>IF($Z1357="","",INDEX($AX$2:$AX$2000,$Z1357))</f>
      </c>
      <c r="BP1357">
        <f>IF($Z1357="","",INDEX($AY$2:$AY$2000,$Z1357))</f>
      </c>
      <c r="BQ1357">
        <f>IF($Z1357="","",INDEX($AZ$2:$AZ$2000,$Z1357))</f>
      </c>
      <c r="BR1357">
        <f>IF($Z1357="","",INDEX($BA$2:$BA$2000,$Z1357))</f>
      </c>
      <c r="BS1357">
        <f>IF($Z1357="","",INDEX($BB$2:$BB$2000,$Z1357))</f>
      </c>
      <c r="BT1357">
        <f>IF($Z1357="","",INDEX($BC$2:$BC$2000,$Z1357))</f>
      </c>
      <c r="BV1357">
        <f>IF(OR($A1357="",$P1357&lt;&gt;"Yes",$AH1357="Yes"),"",1+N($AG1357))</f>
      </c>
      <c r="BW1357">
        <f>IF($A1357="","",COUNTIFS($W$2:$W$2500,$A1357,$BZ$2:$BZ$2500,"Yes")+COUNTIFS($X$2:$X$2500,$A1357,$BY$2:$BY$2500,"Yes"))</f>
      </c>
      <c r="BX1357">
        <f>IF(OR($A1357="",$P1357="Yes"),"",IF(N($BW1357)=0,0,1+SUMIFS($CB$2:$CB$2500,$W$2:$W$2500,$A1357)+SUMIFS($CA$2:$CA$2500,$X$2:$X$2500,$A1357)))</f>
      </c>
      <c r="BY1357" t="str">
        <f>IF($Y1357="","",INDEX($AH$2:$AH$2000,$Y1357)&amp;"")</f>
      </c>
      <c r="BZ1357" t="str">
        <f>IF($Z1357="","",INDEX($AH$2:$AH$2000,$Z1357)&amp;"")</f>
      </c>
      <c r="CA1357">
        <f>IF($Y1357="","",INDEX($BV$2:$BV$2000,$Y1357))</f>
      </c>
      <c r="CB1357">
        <f>IF($Z1357="","",INDEX($BV$2:$BV$2000,$Z1357))</f>
      </c>
    </row>
    <row r="1358">
      <c r="A1358" t="str">
        <f>IF(TRIM(INDEX(games!$A:$A,ROW()))="","",TRIM(INDEX(games!$A:$A,ROW())))</f>
      </c>
      <c r="B1358">
        <f>IF(OR($A1358="",INDEX(games!$B:$B,ROW())=""),"",INDEX(games!$B:$B,ROW()))</f>
      </c>
      <c r="C1358" t="str">
        <f>IF(OR($A1358="",INDEX(games!$C:$C,ROW())=""),"",INDEX(games!$C:$C,ROW()))</f>
      </c>
      <c r="D1358">
        <f>IF($A1358="","",COUNTIF($W$2:$W$2500,$A1358)+COUNTIF($X$2:$X$2500,$A1358))</f>
      </c>
      <c r="E1358">
        <f>IF($A1358="","",IFERROR(MATCH($C1358,$R$2:$R$5,0),0))</f>
      </c>
      <c r="F1358">
        <f>IF($A1358="","",MOD(ROW(),34))</f>
      </c>
      <c r="G1358">
        <f>IF($A1358="",NA(),IF($C1358="Action",$B1358,NA()))</f>
      </c>
      <c r="H1358">
        <f>IF($A1358="",NA(),IF($C1358="Action",1+$F1358*0.023,NA()))</f>
      </c>
      <c r="I1358">
        <f>IF($A1358="",NA(),IF($C1358="Strategy",$B1358,NA()))</f>
      </c>
      <c r="J1358">
        <f>IF($A1358="",NA(),IF($C1358="Strategy",2+$F1358*0.023,NA()))</f>
      </c>
      <c r="K1358">
        <f>IF($A1358="",NA(),IF($C1358="Deckbuilder",$B1358,NA()))</f>
      </c>
      <c r="L1358">
        <f>IF($A1358="",NA(),IF($C1358="Deckbuilder",3+$F1358*0.023,NA()))</f>
      </c>
      <c r="M1358">
        <f>IF($A1358="",NA(),IF($C1358="Traditional",$B1358,NA()))</f>
      </c>
      <c r="N1358">
        <f>IF($A1358="",NA(),IF($C1358="Traditional",4+$F1358*0.023,NA()))</f>
      </c>
      <c r="O1358">
        <f>IF($A1358="","",$D1358+ROW()/1000000)</f>
      </c>
      <c r="P1358" t="str">
        <f>IF(OR($A1358="",INDEX(games!$H:$H,ROW())=""),"",INDEX(games!$H:$H,ROW()))</f>
      </c>
      <c r="Q1358">
        <f>IF(OR($A1358="",$P1358&lt;&gt;"Yes"),"",$D1358+ROW()/1000000)</f>
      </c>
      <c r="T1358">
        <f>IF($Y1358="","",INDEX($B$2:$B$2000,$Y1358))</f>
      </c>
      <c r="U1358">
        <f>IF($Z1358="","",INDEX($B$2:$B$2000,$Z1358))</f>
      </c>
      <c r="V1358">
        <f>IF(OR($T1358="",$U1358=""),"",$U1358-$T1358)</f>
      </c>
      <c r="W1358" t="str">
        <f>IF(TRIM(INDEX(connections!$A:$A,ROW()))="","",TRIM(INDEX(connections!$A:$A,ROW())))</f>
      </c>
      <c r="X1358" t="str">
        <f>IF($W1358="","",TRIM(INDEX(connections!$B:$B,ROW())))</f>
      </c>
      <c r="Y1358">
        <f>IF($W1358="","",IFERROR(MATCH($W1358,$A$2:$A$2000,0),""))</f>
      </c>
      <c r="Z1358">
        <f>IF($X1358="","",IFERROR(MATCH($X1358,$A$2:$A$2000,0),""))</f>
      </c>
      <c r="AA1358" t="str">
        <f>IF($Y1358="","",INDEX($P$2:$P$2000,$Y1358))</f>
      </c>
      <c r="AB1358" t="str">
        <f>IF($Z1358="","",INDEX($P$2:$P$2000,$Z1358))</f>
      </c>
      <c r="AC1358">
        <f>IF(AND($AA1358="Yes",$AB1358="Yes"),1,"")</f>
      </c>
      <c r="AD1358">
        <f>IF(OR($Y1358="",$Z1358=""),"",IF(INDEX($C$2:$C$2000,$Y1358)=INDEX($C$2:$C$2000,$Z1358),0,1))</f>
      </c>
      <c r="AE1358">
        <f>IF($AC1358&lt;&gt;1,"",IF(AND(INDEX($AG$2:$AG$2000,$Y1358)=1,INDEX($AG$2:$AG$2000,$Z1358)=1),1,""))</f>
      </c>
      <c r="AG1358">
        <f>IF($A1358="","",COUNTIFS($W$2:$W$2500,$A1358,$AB$2:$AB$2500,"Yes")+COUNTIFS($X$2:$X$2500,$A1358,$AA$2:$AA$2500,"Yes"))</f>
      </c>
      <c r="AH1358" t="str">
        <f>IF(OR($P1358&lt;&gt;"Yes",N($AG1358)=0),"",IF(AND($AG1358=1,COUNTIFS($W$2:$W$2500,$A1358,$AE$2:$AE$2500,1)+COUNTIFS($X$2:$X$2500,$A1358,$AE$2:$AE$2500,1)&gt;0),"","Yes"))</f>
      </c>
      <c r="AI1358">
        <f>IF($AH1358="Yes",$AG1358,"")</f>
      </c>
      <c r="AJ1358">
        <f>IF($AI1358="","",$AI1358+ROW()/1000000)</f>
      </c>
      <c r="AK1358">
        <f>IF(OR($A1358="",$P1358="Yes",N($AG1358)=0),"",$AG1358+ROW()/1000000)</f>
      </c>
      <c r="AL1358" t="str">
        <f>IF($A1358="","",INDEX(games!$J:$J,ROW())&amp;"")</f>
      </c>
      <c r="AM1358">
        <f>IF($A1358="","",SUMPRODUCT($AO1358:$BD1358,'Map Analysis'!$AP$2^{0,1,2,3,4,5,6,7,8,9,10,11,12,13,14,15}))</f>
      </c>
      <c r="AN1358">
        <f>IF($A1358="","",$AM1358+ROW()/10000000)</f>
      </c>
      <c r="AO1358">
        <f>IF($A1358="","",COUNTIF($W$2:$W$2500,$A1358))</f>
      </c>
      <c r="AP1358">
        <f>IF($A1358="","",SUMIFS($BF$2:$BF$2500,$W$2:$W$2500,$A1358))</f>
      </c>
      <c r="AQ1358">
        <f>IF($A1358="","",SUMIFS($BG$2:$BG$2500,$W$2:$W$2500,$A1358))</f>
      </c>
      <c r="AR1358">
        <f>IF($A1358="","",SUMIFS($BH$2:$BH$2500,$W$2:$W$2500,$A1358))</f>
      </c>
      <c r="AS1358">
        <f>IF($A1358="","",SUMIFS($BI$2:$BI$2500,$W$2:$W$2500,$A1358))</f>
      </c>
      <c r="AT1358">
        <f>IF($A1358="","",SUMIFS($BJ$2:$BJ$2500,$W$2:$W$2500,$A1358))</f>
      </c>
      <c r="AU1358">
        <f>IF($A1358="","",SUMIFS($BK$2:$BK$2500,$W$2:$W$2500,$A1358))</f>
      </c>
      <c r="AV1358">
        <f>IF($A1358="","",SUMIFS($BL$2:$BL$2500,$W$2:$W$2500,$A1358))</f>
      </c>
      <c r="AW1358">
        <f>IF($A1358="","",SUMIFS($BM$2:$BM$2500,$W$2:$W$2500,$A1358))</f>
      </c>
      <c r="AX1358">
        <f>IF($A1358="","",SUMIFS($BN$2:$BN$2500,$W$2:$W$2500,$A1358))</f>
      </c>
      <c r="AY1358">
        <f>IF($A1358="","",SUMIFS($BO$2:$BO$2500,$W$2:$W$2500,$A1358))</f>
      </c>
      <c r="AZ1358">
        <f>IF($A1358="","",SUMIFS($BP$2:$BP$2500,$W$2:$W$2500,$A1358))</f>
      </c>
      <c r="BA1358">
        <f>IF($A1358="","",SUMIFS($BQ$2:$BQ$2500,$W$2:$W$2500,$A1358))</f>
      </c>
      <c r="BB1358">
        <f>IF($A1358="","",SUMIFS($BR$2:$BR$2500,$W$2:$W$2500,$A1358))</f>
      </c>
      <c r="BC1358">
        <f>IF($A1358="","",SUMIFS($BS$2:$BS$2500,$W$2:$W$2500,$A1358))</f>
      </c>
      <c r="BD1358">
        <f>IF($A1358="","",SUMIFS($BT$2:$BT$2500,$W$2:$W$2500,$A1358))</f>
      </c>
      <c r="BF1358">
        <f>IF($Z1358="","",INDEX($AO$2:$AO$2000,$Z1358))</f>
      </c>
      <c r="BG1358">
        <f>IF($Z1358="","",INDEX($AP$2:$AP$2000,$Z1358))</f>
      </c>
      <c r="BH1358">
        <f>IF($Z1358="","",INDEX($AQ$2:$AQ$2000,$Z1358))</f>
      </c>
      <c r="BI1358">
        <f>IF($Z1358="","",INDEX($AR$2:$AR$2000,$Z1358))</f>
      </c>
      <c r="BJ1358">
        <f>IF($Z1358="","",INDEX($AS$2:$AS$2000,$Z1358))</f>
      </c>
      <c r="BK1358">
        <f>IF($Z1358="","",INDEX($AT$2:$AT$2000,$Z1358))</f>
      </c>
      <c r="BL1358">
        <f>IF($Z1358="","",INDEX($AU$2:$AU$2000,$Z1358))</f>
      </c>
      <c r="BM1358">
        <f>IF($Z1358="","",INDEX($AV$2:$AV$2000,$Z1358))</f>
      </c>
      <c r="BN1358">
        <f>IF($Z1358="","",INDEX($AW$2:$AW$2000,$Z1358))</f>
      </c>
      <c r="BO1358">
        <f>IF($Z1358="","",INDEX($AX$2:$AX$2000,$Z1358))</f>
      </c>
      <c r="BP1358">
        <f>IF($Z1358="","",INDEX($AY$2:$AY$2000,$Z1358))</f>
      </c>
      <c r="BQ1358">
        <f>IF($Z1358="","",INDEX($AZ$2:$AZ$2000,$Z1358))</f>
      </c>
      <c r="BR1358">
        <f>IF($Z1358="","",INDEX($BA$2:$BA$2000,$Z1358))</f>
      </c>
      <c r="BS1358">
        <f>IF($Z1358="","",INDEX($BB$2:$BB$2000,$Z1358))</f>
      </c>
      <c r="BT1358">
        <f>IF($Z1358="","",INDEX($BC$2:$BC$2000,$Z1358))</f>
      </c>
      <c r="BV1358">
        <f>IF(OR($A1358="",$P1358&lt;&gt;"Yes",$AH1358="Yes"),"",1+N($AG1358))</f>
      </c>
      <c r="BW1358">
        <f>IF($A1358="","",COUNTIFS($W$2:$W$2500,$A1358,$BZ$2:$BZ$2500,"Yes")+COUNTIFS($X$2:$X$2500,$A1358,$BY$2:$BY$2500,"Yes"))</f>
      </c>
      <c r="BX1358">
        <f>IF(OR($A1358="",$P1358="Yes"),"",IF(N($BW1358)=0,0,1+SUMIFS($CB$2:$CB$2500,$W$2:$W$2500,$A1358)+SUMIFS($CA$2:$CA$2500,$X$2:$X$2500,$A1358)))</f>
      </c>
      <c r="BY1358" t="str">
        <f>IF($Y1358="","",INDEX($AH$2:$AH$2000,$Y1358)&amp;"")</f>
      </c>
      <c r="BZ1358" t="str">
        <f>IF($Z1358="","",INDEX($AH$2:$AH$2000,$Z1358)&amp;"")</f>
      </c>
      <c r="CA1358">
        <f>IF($Y1358="","",INDEX($BV$2:$BV$2000,$Y1358))</f>
      </c>
      <c r="CB1358">
        <f>IF($Z1358="","",INDEX($BV$2:$BV$2000,$Z1358))</f>
      </c>
    </row>
    <row r="1359">
      <c r="A1359" t="str">
        <f>IF(TRIM(INDEX(games!$A:$A,ROW()))="","",TRIM(INDEX(games!$A:$A,ROW())))</f>
      </c>
      <c r="B1359">
        <f>IF(OR($A1359="",INDEX(games!$B:$B,ROW())=""),"",INDEX(games!$B:$B,ROW()))</f>
      </c>
      <c r="C1359" t="str">
        <f>IF(OR($A1359="",INDEX(games!$C:$C,ROW())=""),"",INDEX(games!$C:$C,ROW()))</f>
      </c>
      <c r="D1359">
        <f>IF($A1359="","",COUNTIF($W$2:$W$2500,$A1359)+COUNTIF($X$2:$X$2500,$A1359))</f>
      </c>
      <c r="E1359">
        <f>IF($A1359="","",IFERROR(MATCH($C1359,$R$2:$R$5,0),0))</f>
      </c>
      <c r="F1359">
        <f>IF($A1359="","",MOD(ROW(),34))</f>
      </c>
      <c r="G1359">
        <f>IF($A1359="",NA(),IF($C1359="Action",$B1359,NA()))</f>
      </c>
      <c r="H1359">
        <f>IF($A1359="",NA(),IF($C1359="Action",1+$F1359*0.023,NA()))</f>
      </c>
      <c r="I1359">
        <f>IF($A1359="",NA(),IF($C1359="Strategy",$B1359,NA()))</f>
      </c>
      <c r="J1359">
        <f>IF($A1359="",NA(),IF($C1359="Strategy",2+$F1359*0.023,NA()))</f>
      </c>
      <c r="K1359">
        <f>IF($A1359="",NA(),IF($C1359="Deckbuilder",$B1359,NA()))</f>
      </c>
      <c r="L1359">
        <f>IF($A1359="",NA(),IF($C1359="Deckbuilder",3+$F1359*0.023,NA()))</f>
      </c>
      <c r="M1359">
        <f>IF($A1359="",NA(),IF($C1359="Traditional",$B1359,NA()))</f>
      </c>
      <c r="N1359">
        <f>IF($A1359="",NA(),IF($C1359="Traditional",4+$F1359*0.023,NA()))</f>
      </c>
      <c r="O1359">
        <f>IF($A1359="","",$D1359+ROW()/1000000)</f>
      </c>
      <c r="P1359" t="str">
        <f>IF(OR($A1359="",INDEX(games!$H:$H,ROW())=""),"",INDEX(games!$H:$H,ROW()))</f>
      </c>
      <c r="Q1359">
        <f>IF(OR($A1359="",$P1359&lt;&gt;"Yes"),"",$D1359+ROW()/1000000)</f>
      </c>
      <c r="T1359">
        <f>IF($Y1359="","",INDEX($B$2:$B$2000,$Y1359))</f>
      </c>
      <c r="U1359">
        <f>IF($Z1359="","",INDEX($B$2:$B$2000,$Z1359))</f>
      </c>
      <c r="V1359">
        <f>IF(OR($T1359="",$U1359=""),"",$U1359-$T1359)</f>
      </c>
      <c r="W1359" t="str">
        <f>IF(TRIM(INDEX(connections!$A:$A,ROW()))="","",TRIM(INDEX(connections!$A:$A,ROW())))</f>
      </c>
      <c r="X1359" t="str">
        <f>IF($W1359="","",TRIM(INDEX(connections!$B:$B,ROW())))</f>
      </c>
      <c r="Y1359">
        <f>IF($W1359="","",IFERROR(MATCH($W1359,$A$2:$A$2000,0),""))</f>
      </c>
      <c r="Z1359">
        <f>IF($X1359="","",IFERROR(MATCH($X1359,$A$2:$A$2000,0),""))</f>
      </c>
      <c r="AA1359" t="str">
        <f>IF($Y1359="","",INDEX($P$2:$P$2000,$Y1359))</f>
      </c>
      <c r="AB1359" t="str">
        <f>IF($Z1359="","",INDEX($P$2:$P$2000,$Z1359))</f>
      </c>
      <c r="AC1359">
        <f>IF(AND($AA1359="Yes",$AB1359="Yes"),1,"")</f>
      </c>
      <c r="AD1359">
        <f>IF(OR($Y1359="",$Z1359=""),"",IF(INDEX($C$2:$C$2000,$Y1359)=INDEX($C$2:$C$2000,$Z1359),0,1))</f>
      </c>
      <c r="AE1359">
        <f>IF($AC1359&lt;&gt;1,"",IF(AND(INDEX($AG$2:$AG$2000,$Y1359)=1,INDEX($AG$2:$AG$2000,$Z1359)=1),1,""))</f>
      </c>
      <c r="AG1359">
        <f>IF($A1359="","",COUNTIFS($W$2:$W$2500,$A1359,$AB$2:$AB$2500,"Yes")+COUNTIFS($X$2:$X$2500,$A1359,$AA$2:$AA$2500,"Yes"))</f>
      </c>
      <c r="AH1359" t="str">
        <f>IF(OR($P1359&lt;&gt;"Yes",N($AG1359)=0),"",IF(AND($AG1359=1,COUNTIFS($W$2:$W$2500,$A1359,$AE$2:$AE$2500,1)+COUNTIFS($X$2:$X$2500,$A1359,$AE$2:$AE$2500,1)&gt;0),"","Yes"))</f>
      </c>
      <c r="AI1359">
        <f>IF($AH1359="Yes",$AG1359,"")</f>
      </c>
      <c r="AJ1359">
        <f>IF($AI1359="","",$AI1359+ROW()/1000000)</f>
      </c>
      <c r="AK1359">
        <f>IF(OR($A1359="",$P1359="Yes",N($AG1359)=0),"",$AG1359+ROW()/1000000)</f>
      </c>
      <c r="AL1359" t="str">
        <f>IF($A1359="","",INDEX(games!$J:$J,ROW())&amp;"")</f>
      </c>
      <c r="AM1359">
        <f>IF($A1359="","",SUMPRODUCT($AO1359:$BD1359,'Map Analysis'!$AP$2^{0,1,2,3,4,5,6,7,8,9,10,11,12,13,14,15}))</f>
      </c>
      <c r="AN1359">
        <f>IF($A1359="","",$AM1359+ROW()/10000000)</f>
      </c>
      <c r="AO1359">
        <f>IF($A1359="","",COUNTIF($W$2:$W$2500,$A1359))</f>
      </c>
      <c r="AP1359">
        <f>IF($A1359="","",SUMIFS($BF$2:$BF$2500,$W$2:$W$2500,$A1359))</f>
      </c>
      <c r="AQ1359">
        <f>IF($A1359="","",SUMIFS($BG$2:$BG$2500,$W$2:$W$2500,$A1359))</f>
      </c>
      <c r="AR1359">
        <f>IF($A1359="","",SUMIFS($BH$2:$BH$2500,$W$2:$W$2500,$A1359))</f>
      </c>
      <c r="AS1359">
        <f>IF($A1359="","",SUMIFS($BI$2:$BI$2500,$W$2:$W$2500,$A1359))</f>
      </c>
      <c r="AT1359">
        <f>IF($A1359="","",SUMIFS($BJ$2:$BJ$2500,$W$2:$W$2500,$A1359))</f>
      </c>
      <c r="AU1359">
        <f>IF($A1359="","",SUMIFS($BK$2:$BK$2500,$W$2:$W$2500,$A1359))</f>
      </c>
      <c r="AV1359">
        <f>IF($A1359="","",SUMIFS($BL$2:$BL$2500,$W$2:$W$2500,$A1359))</f>
      </c>
      <c r="AW1359">
        <f>IF($A1359="","",SUMIFS($BM$2:$BM$2500,$W$2:$W$2500,$A1359))</f>
      </c>
      <c r="AX1359">
        <f>IF($A1359="","",SUMIFS($BN$2:$BN$2500,$W$2:$W$2500,$A1359))</f>
      </c>
      <c r="AY1359">
        <f>IF($A1359="","",SUMIFS($BO$2:$BO$2500,$W$2:$W$2500,$A1359))</f>
      </c>
      <c r="AZ1359">
        <f>IF($A1359="","",SUMIFS($BP$2:$BP$2500,$W$2:$W$2500,$A1359))</f>
      </c>
      <c r="BA1359">
        <f>IF($A1359="","",SUMIFS($BQ$2:$BQ$2500,$W$2:$W$2500,$A1359))</f>
      </c>
      <c r="BB1359">
        <f>IF($A1359="","",SUMIFS($BR$2:$BR$2500,$W$2:$W$2500,$A1359))</f>
      </c>
      <c r="BC1359">
        <f>IF($A1359="","",SUMIFS($BS$2:$BS$2500,$W$2:$W$2500,$A1359))</f>
      </c>
      <c r="BD1359">
        <f>IF($A1359="","",SUMIFS($BT$2:$BT$2500,$W$2:$W$2500,$A1359))</f>
      </c>
      <c r="BF1359">
        <f>IF($Z1359="","",INDEX($AO$2:$AO$2000,$Z1359))</f>
      </c>
      <c r="BG1359">
        <f>IF($Z1359="","",INDEX($AP$2:$AP$2000,$Z1359))</f>
      </c>
      <c r="BH1359">
        <f>IF($Z1359="","",INDEX($AQ$2:$AQ$2000,$Z1359))</f>
      </c>
      <c r="BI1359">
        <f>IF($Z1359="","",INDEX($AR$2:$AR$2000,$Z1359))</f>
      </c>
      <c r="BJ1359">
        <f>IF($Z1359="","",INDEX($AS$2:$AS$2000,$Z1359))</f>
      </c>
      <c r="BK1359">
        <f>IF($Z1359="","",INDEX($AT$2:$AT$2000,$Z1359))</f>
      </c>
      <c r="BL1359">
        <f>IF($Z1359="","",INDEX($AU$2:$AU$2000,$Z1359))</f>
      </c>
      <c r="BM1359">
        <f>IF($Z1359="","",INDEX($AV$2:$AV$2000,$Z1359))</f>
      </c>
      <c r="BN1359">
        <f>IF($Z1359="","",INDEX($AW$2:$AW$2000,$Z1359))</f>
      </c>
      <c r="BO1359">
        <f>IF($Z1359="","",INDEX($AX$2:$AX$2000,$Z1359))</f>
      </c>
      <c r="BP1359">
        <f>IF($Z1359="","",INDEX($AY$2:$AY$2000,$Z1359))</f>
      </c>
      <c r="BQ1359">
        <f>IF($Z1359="","",INDEX($AZ$2:$AZ$2000,$Z1359))</f>
      </c>
      <c r="BR1359">
        <f>IF($Z1359="","",INDEX($BA$2:$BA$2000,$Z1359))</f>
      </c>
      <c r="BS1359">
        <f>IF($Z1359="","",INDEX($BB$2:$BB$2000,$Z1359))</f>
      </c>
      <c r="BT1359">
        <f>IF($Z1359="","",INDEX($BC$2:$BC$2000,$Z1359))</f>
      </c>
      <c r="BV1359">
        <f>IF(OR($A1359="",$P1359&lt;&gt;"Yes",$AH1359="Yes"),"",1+N($AG1359))</f>
      </c>
      <c r="BW1359">
        <f>IF($A1359="","",COUNTIFS($W$2:$W$2500,$A1359,$BZ$2:$BZ$2500,"Yes")+COUNTIFS($X$2:$X$2500,$A1359,$BY$2:$BY$2500,"Yes"))</f>
      </c>
      <c r="BX1359">
        <f>IF(OR($A1359="",$P1359="Yes"),"",IF(N($BW1359)=0,0,1+SUMIFS($CB$2:$CB$2500,$W$2:$W$2500,$A1359)+SUMIFS($CA$2:$CA$2500,$X$2:$X$2500,$A1359)))</f>
      </c>
      <c r="BY1359" t="str">
        <f>IF($Y1359="","",INDEX($AH$2:$AH$2000,$Y1359)&amp;"")</f>
      </c>
      <c r="BZ1359" t="str">
        <f>IF($Z1359="","",INDEX($AH$2:$AH$2000,$Z1359)&amp;"")</f>
      </c>
      <c r="CA1359">
        <f>IF($Y1359="","",INDEX($BV$2:$BV$2000,$Y1359))</f>
      </c>
      <c r="CB1359">
        <f>IF($Z1359="","",INDEX($BV$2:$BV$2000,$Z1359))</f>
      </c>
    </row>
    <row r="1360">
      <c r="A1360" t="str">
        <f>IF(TRIM(INDEX(games!$A:$A,ROW()))="","",TRIM(INDEX(games!$A:$A,ROW())))</f>
      </c>
      <c r="B1360">
        <f>IF(OR($A1360="",INDEX(games!$B:$B,ROW())=""),"",INDEX(games!$B:$B,ROW()))</f>
      </c>
      <c r="C1360" t="str">
        <f>IF(OR($A1360="",INDEX(games!$C:$C,ROW())=""),"",INDEX(games!$C:$C,ROW()))</f>
      </c>
      <c r="D1360">
        <f>IF($A1360="","",COUNTIF($W$2:$W$2500,$A1360)+COUNTIF($X$2:$X$2500,$A1360))</f>
      </c>
      <c r="E1360">
        <f>IF($A1360="","",IFERROR(MATCH($C1360,$R$2:$R$5,0),0))</f>
      </c>
      <c r="F1360">
        <f>IF($A1360="","",MOD(ROW(),34))</f>
      </c>
      <c r="G1360">
        <f>IF($A1360="",NA(),IF($C1360="Action",$B1360,NA()))</f>
      </c>
      <c r="H1360">
        <f>IF($A1360="",NA(),IF($C1360="Action",1+$F1360*0.023,NA()))</f>
      </c>
      <c r="I1360">
        <f>IF($A1360="",NA(),IF($C1360="Strategy",$B1360,NA()))</f>
      </c>
      <c r="J1360">
        <f>IF($A1360="",NA(),IF($C1360="Strategy",2+$F1360*0.023,NA()))</f>
      </c>
      <c r="K1360">
        <f>IF($A1360="",NA(),IF($C1360="Deckbuilder",$B1360,NA()))</f>
      </c>
      <c r="L1360">
        <f>IF($A1360="",NA(),IF($C1360="Deckbuilder",3+$F1360*0.023,NA()))</f>
      </c>
      <c r="M1360">
        <f>IF($A1360="",NA(),IF($C1360="Traditional",$B1360,NA()))</f>
      </c>
      <c r="N1360">
        <f>IF($A1360="",NA(),IF($C1360="Traditional",4+$F1360*0.023,NA()))</f>
      </c>
      <c r="O1360">
        <f>IF($A1360="","",$D1360+ROW()/1000000)</f>
      </c>
      <c r="P1360" t="str">
        <f>IF(OR($A1360="",INDEX(games!$H:$H,ROW())=""),"",INDEX(games!$H:$H,ROW()))</f>
      </c>
      <c r="Q1360">
        <f>IF(OR($A1360="",$P1360&lt;&gt;"Yes"),"",$D1360+ROW()/1000000)</f>
      </c>
      <c r="T1360">
        <f>IF($Y1360="","",INDEX($B$2:$B$2000,$Y1360))</f>
      </c>
      <c r="U1360">
        <f>IF($Z1360="","",INDEX($B$2:$B$2000,$Z1360))</f>
      </c>
      <c r="V1360">
        <f>IF(OR($T1360="",$U1360=""),"",$U1360-$T1360)</f>
      </c>
      <c r="W1360" t="str">
        <f>IF(TRIM(INDEX(connections!$A:$A,ROW()))="","",TRIM(INDEX(connections!$A:$A,ROW())))</f>
      </c>
      <c r="X1360" t="str">
        <f>IF($W1360="","",TRIM(INDEX(connections!$B:$B,ROW())))</f>
      </c>
      <c r="Y1360">
        <f>IF($W1360="","",IFERROR(MATCH($W1360,$A$2:$A$2000,0),""))</f>
      </c>
      <c r="Z1360">
        <f>IF($X1360="","",IFERROR(MATCH($X1360,$A$2:$A$2000,0),""))</f>
      </c>
      <c r="AA1360" t="str">
        <f>IF($Y1360="","",INDEX($P$2:$P$2000,$Y1360))</f>
      </c>
      <c r="AB1360" t="str">
        <f>IF($Z1360="","",INDEX($P$2:$P$2000,$Z1360))</f>
      </c>
      <c r="AC1360">
        <f>IF(AND($AA1360="Yes",$AB1360="Yes"),1,"")</f>
      </c>
      <c r="AD1360">
        <f>IF(OR($Y1360="",$Z1360=""),"",IF(INDEX($C$2:$C$2000,$Y1360)=INDEX($C$2:$C$2000,$Z1360),0,1))</f>
      </c>
      <c r="AE1360">
        <f>IF($AC1360&lt;&gt;1,"",IF(AND(INDEX($AG$2:$AG$2000,$Y1360)=1,INDEX($AG$2:$AG$2000,$Z1360)=1),1,""))</f>
      </c>
      <c r="AG1360">
        <f>IF($A1360="","",COUNTIFS($W$2:$W$2500,$A1360,$AB$2:$AB$2500,"Yes")+COUNTIFS($X$2:$X$2500,$A1360,$AA$2:$AA$2500,"Yes"))</f>
      </c>
      <c r="AH1360" t="str">
        <f>IF(OR($P1360&lt;&gt;"Yes",N($AG1360)=0),"",IF(AND($AG1360=1,COUNTIFS($W$2:$W$2500,$A1360,$AE$2:$AE$2500,1)+COUNTIFS($X$2:$X$2500,$A1360,$AE$2:$AE$2500,1)&gt;0),"","Yes"))</f>
      </c>
      <c r="AI1360">
        <f>IF($AH1360="Yes",$AG1360,"")</f>
      </c>
      <c r="AJ1360">
        <f>IF($AI1360="","",$AI1360+ROW()/1000000)</f>
      </c>
      <c r="AK1360">
        <f>IF(OR($A1360="",$P1360="Yes",N($AG1360)=0),"",$AG1360+ROW()/1000000)</f>
      </c>
      <c r="AL1360" t="str">
        <f>IF($A1360="","",INDEX(games!$J:$J,ROW())&amp;"")</f>
      </c>
      <c r="AM1360">
        <f>IF($A1360="","",SUMPRODUCT($AO1360:$BD1360,'Map Analysis'!$AP$2^{0,1,2,3,4,5,6,7,8,9,10,11,12,13,14,15}))</f>
      </c>
      <c r="AN1360">
        <f>IF($A1360="","",$AM1360+ROW()/10000000)</f>
      </c>
      <c r="AO1360">
        <f>IF($A1360="","",COUNTIF($W$2:$W$2500,$A1360))</f>
      </c>
      <c r="AP1360">
        <f>IF($A1360="","",SUMIFS($BF$2:$BF$2500,$W$2:$W$2500,$A1360))</f>
      </c>
      <c r="AQ1360">
        <f>IF($A1360="","",SUMIFS($BG$2:$BG$2500,$W$2:$W$2500,$A1360))</f>
      </c>
      <c r="AR1360">
        <f>IF($A1360="","",SUMIFS($BH$2:$BH$2500,$W$2:$W$2500,$A1360))</f>
      </c>
      <c r="AS1360">
        <f>IF($A1360="","",SUMIFS($BI$2:$BI$2500,$W$2:$W$2500,$A1360))</f>
      </c>
      <c r="AT1360">
        <f>IF($A1360="","",SUMIFS($BJ$2:$BJ$2500,$W$2:$W$2500,$A1360))</f>
      </c>
      <c r="AU1360">
        <f>IF($A1360="","",SUMIFS($BK$2:$BK$2500,$W$2:$W$2500,$A1360))</f>
      </c>
      <c r="AV1360">
        <f>IF($A1360="","",SUMIFS($BL$2:$BL$2500,$W$2:$W$2500,$A1360))</f>
      </c>
      <c r="AW1360">
        <f>IF($A1360="","",SUMIFS($BM$2:$BM$2500,$W$2:$W$2500,$A1360))</f>
      </c>
      <c r="AX1360">
        <f>IF($A1360="","",SUMIFS($BN$2:$BN$2500,$W$2:$W$2500,$A1360))</f>
      </c>
      <c r="AY1360">
        <f>IF($A1360="","",SUMIFS($BO$2:$BO$2500,$W$2:$W$2500,$A1360))</f>
      </c>
      <c r="AZ1360">
        <f>IF($A1360="","",SUMIFS($BP$2:$BP$2500,$W$2:$W$2500,$A1360))</f>
      </c>
      <c r="BA1360">
        <f>IF($A1360="","",SUMIFS($BQ$2:$BQ$2500,$W$2:$W$2500,$A1360))</f>
      </c>
      <c r="BB1360">
        <f>IF($A1360="","",SUMIFS($BR$2:$BR$2500,$W$2:$W$2500,$A1360))</f>
      </c>
      <c r="BC1360">
        <f>IF($A1360="","",SUMIFS($BS$2:$BS$2500,$W$2:$W$2500,$A1360))</f>
      </c>
      <c r="BD1360">
        <f>IF($A1360="","",SUMIFS($BT$2:$BT$2500,$W$2:$W$2500,$A1360))</f>
      </c>
      <c r="BF1360">
        <f>IF($Z1360="","",INDEX($AO$2:$AO$2000,$Z1360))</f>
      </c>
      <c r="BG1360">
        <f>IF($Z1360="","",INDEX($AP$2:$AP$2000,$Z1360))</f>
      </c>
      <c r="BH1360">
        <f>IF($Z1360="","",INDEX($AQ$2:$AQ$2000,$Z1360))</f>
      </c>
      <c r="BI1360">
        <f>IF($Z1360="","",INDEX($AR$2:$AR$2000,$Z1360))</f>
      </c>
      <c r="BJ1360">
        <f>IF($Z1360="","",INDEX($AS$2:$AS$2000,$Z1360))</f>
      </c>
      <c r="BK1360">
        <f>IF($Z1360="","",INDEX($AT$2:$AT$2000,$Z1360))</f>
      </c>
      <c r="BL1360">
        <f>IF($Z1360="","",INDEX($AU$2:$AU$2000,$Z1360))</f>
      </c>
      <c r="BM1360">
        <f>IF($Z1360="","",INDEX($AV$2:$AV$2000,$Z1360))</f>
      </c>
      <c r="BN1360">
        <f>IF($Z1360="","",INDEX($AW$2:$AW$2000,$Z1360))</f>
      </c>
      <c r="BO1360">
        <f>IF($Z1360="","",INDEX($AX$2:$AX$2000,$Z1360))</f>
      </c>
      <c r="BP1360">
        <f>IF($Z1360="","",INDEX($AY$2:$AY$2000,$Z1360))</f>
      </c>
      <c r="BQ1360">
        <f>IF($Z1360="","",INDEX($AZ$2:$AZ$2000,$Z1360))</f>
      </c>
      <c r="BR1360">
        <f>IF($Z1360="","",INDEX($BA$2:$BA$2000,$Z1360))</f>
      </c>
      <c r="BS1360">
        <f>IF($Z1360="","",INDEX($BB$2:$BB$2000,$Z1360))</f>
      </c>
      <c r="BT1360">
        <f>IF($Z1360="","",INDEX($BC$2:$BC$2000,$Z1360))</f>
      </c>
      <c r="BV1360">
        <f>IF(OR($A1360="",$P1360&lt;&gt;"Yes",$AH1360="Yes"),"",1+N($AG1360))</f>
      </c>
      <c r="BW1360">
        <f>IF($A1360="","",COUNTIFS($W$2:$W$2500,$A1360,$BZ$2:$BZ$2500,"Yes")+COUNTIFS($X$2:$X$2500,$A1360,$BY$2:$BY$2500,"Yes"))</f>
      </c>
      <c r="BX1360">
        <f>IF(OR($A1360="",$P1360="Yes"),"",IF(N($BW1360)=0,0,1+SUMIFS($CB$2:$CB$2500,$W$2:$W$2500,$A1360)+SUMIFS($CA$2:$CA$2500,$X$2:$X$2500,$A1360)))</f>
      </c>
      <c r="BY1360" t="str">
        <f>IF($Y1360="","",INDEX($AH$2:$AH$2000,$Y1360)&amp;"")</f>
      </c>
      <c r="BZ1360" t="str">
        <f>IF($Z1360="","",INDEX($AH$2:$AH$2000,$Z1360)&amp;"")</f>
      </c>
      <c r="CA1360">
        <f>IF($Y1360="","",INDEX($BV$2:$BV$2000,$Y1360))</f>
      </c>
      <c r="CB1360">
        <f>IF($Z1360="","",INDEX($BV$2:$BV$2000,$Z1360))</f>
      </c>
    </row>
    <row r="1361">
      <c r="A1361" t="str">
        <f>IF(TRIM(INDEX(games!$A:$A,ROW()))="","",TRIM(INDEX(games!$A:$A,ROW())))</f>
      </c>
      <c r="B1361">
        <f>IF(OR($A1361="",INDEX(games!$B:$B,ROW())=""),"",INDEX(games!$B:$B,ROW()))</f>
      </c>
      <c r="C1361" t="str">
        <f>IF(OR($A1361="",INDEX(games!$C:$C,ROW())=""),"",INDEX(games!$C:$C,ROW()))</f>
      </c>
      <c r="D1361">
        <f>IF($A1361="","",COUNTIF($W$2:$W$2500,$A1361)+COUNTIF($X$2:$X$2500,$A1361))</f>
      </c>
      <c r="E1361">
        <f>IF($A1361="","",IFERROR(MATCH($C1361,$R$2:$R$5,0),0))</f>
      </c>
      <c r="F1361">
        <f>IF($A1361="","",MOD(ROW(),34))</f>
      </c>
      <c r="G1361">
        <f>IF($A1361="",NA(),IF($C1361="Action",$B1361,NA()))</f>
      </c>
      <c r="H1361">
        <f>IF($A1361="",NA(),IF($C1361="Action",1+$F1361*0.023,NA()))</f>
      </c>
      <c r="I1361">
        <f>IF($A1361="",NA(),IF($C1361="Strategy",$B1361,NA()))</f>
      </c>
      <c r="J1361">
        <f>IF($A1361="",NA(),IF($C1361="Strategy",2+$F1361*0.023,NA()))</f>
      </c>
      <c r="K1361">
        <f>IF($A1361="",NA(),IF($C1361="Deckbuilder",$B1361,NA()))</f>
      </c>
      <c r="L1361">
        <f>IF($A1361="",NA(),IF($C1361="Deckbuilder",3+$F1361*0.023,NA()))</f>
      </c>
      <c r="M1361">
        <f>IF($A1361="",NA(),IF($C1361="Traditional",$B1361,NA()))</f>
      </c>
      <c r="N1361">
        <f>IF($A1361="",NA(),IF($C1361="Traditional",4+$F1361*0.023,NA()))</f>
      </c>
      <c r="O1361">
        <f>IF($A1361="","",$D1361+ROW()/1000000)</f>
      </c>
      <c r="P1361" t="str">
        <f>IF(OR($A1361="",INDEX(games!$H:$H,ROW())=""),"",INDEX(games!$H:$H,ROW()))</f>
      </c>
      <c r="Q1361">
        <f>IF(OR($A1361="",$P1361&lt;&gt;"Yes"),"",$D1361+ROW()/1000000)</f>
      </c>
      <c r="T1361">
        <f>IF($Y1361="","",INDEX($B$2:$B$2000,$Y1361))</f>
      </c>
      <c r="U1361">
        <f>IF($Z1361="","",INDEX($B$2:$B$2000,$Z1361))</f>
      </c>
      <c r="V1361">
        <f>IF(OR($T1361="",$U1361=""),"",$U1361-$T1361)</f>
      </c>
      <c r="W1361" t="str">
        <f>IF(TRIM(INDEX(connections!$A:$A,ROW()))="","",TRIM(INDEX(connections!$A:$A,ROW())))</f>
      </c>
      <c r="X1361" t="str">
        <f>IF($W1361="","",TRIM(INDEX(connections!$B:$B,ROW())))</f>
      </c>
      <c r="Y1361">
        <f>IF($W1361="","",IFERROR(MATCH($W1361,$A$2:$A$2000,0),""))</f>
      </c>
      <c r="Z1361">
        <f>IF($X1361="","",IFERROR(MATCH($X1361,$A$2:$A$2000,0),""))</f>
      </c>
      <c r="AA1361" t="str">
        <f>IF($Y1361="","",INDEX($P$2:$P$2000,$Y1361))</f>
      </c>
      <c r="AB1361" t="str">
        <f>IF($Z1361="","",INDEX($P$2:$P$2000,$Z1361))</f>
      </c>
      <c r="AC1361">
        <f>IF(AND($AA1361="Yes",$AB1361="Yes"),1,"")</f>
      </c>
      <c r="AD1361">
        <f>IF(OR($Y1361="",$Z1361=""),"",IF(INDEX($C$2:$C$2000,$Y1361)=INDEX($C$2:$C$2000,$Z1361),0,1))</f>
      </c>
      <c r="AE1361">
        <f>IF($AC1361&lt;&gt;1,"",IF(AND(INDEX($AG$2:$AG$2000,$Y1361)=1,INDEX($AG$2:$AG$2000,$Z1361)=1),1,""))</f>
      </c>
      <c r="AG1361">
        <f>IF($A1361="","",COUNTIFS($W$2:$W$2500,$A1361,$AB$2:$AB$2500,"Yes")+COUNTIFS($X$2:$X$2500,$A1361,$AA$2:$AA$2500,"Yes"))</f>
      </c>
      <c r="AH1361" t="str">
        <f>IF(OR($P1361&lt;&gt;"Yes",N($AG1361)=0),"",IF(AND($AG1361=1,COUNTIFS($W$2:$W$2500,$A1361,$AE$2:$AE$2500,1)+COUNTIFS($X$2:$X$2500,$A1361,$AE$2:$AE$2500,1)&gt;0),"","Yes"))</f>
      </c>
      <c r="AI1361">
        <f>IF($AH1361="Yes",$AG1361,"")</f>
      </c>
      <c r="AJ1361">
        <f>IF($AI1361="","",$AI1361+ROW()/1000000)</f>
      </c>
      <c r="AK1361">
        <f>IF(OR($A1361="",$P1361="Yes",N($AG1361)=0),"",$AG1361+ROW()/1000000)</f>
      </c>
      <c r="AL1361" t="str">
        <f>IF($A1361="","",INDEX(games!$J:$J,ROW())&amp;"")</f>
      </c>
      <c r="AM1361">
        <f>IF($A1361="","",SUMPRODUCT($AO1361:$BD1361,'Map Analysis'!$AP$2^{0,1,2,3,4,5,6,7,8,9,10,11,12,13,14,15}))</f>
      </c>
      <c r="AN1361">
        <f>IF($A1361="","",$AM1361+ROW()/10000000)</f>
      </c>
      <c r="AO1361">
        <f>IF($A1361="","",COUNTIF($W$2:$W$2500,$A1361))</f>
      </c>
      <c r="AP1361">
        <f>IF($A1361="","",SUMIFS($BF$2:$BF$2500,$W$2:$W$2500,$A1361))</f>
      </c>
      <c r="AQ1361">
        <f>IF($A1361="","",SUMIFS($BG$2:$BG$2500,$W$2:$W$2500,$A1361))</f>
      </c>
      <c r="AR1361">
        <f>IF($A1361="","",SUMIFS($BH$2:$BH$2500,$W$2:$W$2500,$A1361))</f>
      </c>
      <c r="AS1361">
        <f>IF($A1361="","",SUMIFS($BI$2:$BI$2500,$W$2:$W$2500,$A1361))</f>
      </c>
      <c r="AT1361">
        <f>IF($A1361="","",SUMIFS($BJ$2:$BJ$2500,$W$2:$W$2500,$A1361))</f>
      </c>
      <c r="AU1361">
        <f>IF($A1361="","",SUMIFS($BK$2:$BK$2500,$W$2:$W$2500,$A1361))</f>
      </c>
      <c r="AV1361">
        <f>IF($A1361="","",SUMIFS($BL$2:$BL$2500,$W$2:$W$2500,$A1361))</f>
      </c>
      <c r="AW1361">
        <f>IF($A1361="","",SUMIFS($BM$2:$BM$2500,$W$2:$W$2500,$A1361))</f>
      </c>
      <c r="AX1361">
        <f>IF($A1361="","",SUMIFS($BN$2:$BN$2500,$W$2:$W$2500,$A1361))</f>
      </c>
      <c r="AY1361">
        <f>IF($A1361="","",SUMIFS($BO$2:$BO$2500,$W$2:$W$2500,$A1361))</f>
      </c>
      <c r="AZ1361">
        <f>IF($A1361="","",SUMIFS($BP$2:$BP$2500,$W$2:$W$2500,$A1361))</f>
      </c>
      <c r="BA1361">
        <f>IF($A1361="","",SUMIFS($BQ$2:$BQ$2500,$W$2:$W$2500,$A1361))</f>
      </c>
      <c r="BB1361">
        <f>IF($A1361="","",SUMIFS($BR$2:$BR$2500,$W$2:$W$2500,$A1361))</f>
      </c>
      <c r="BC1361">
        <f>IF($A1361="","",SUMIFS($BS$2:$BS$2500,$W$2:$W$2500,$A1361))</f>
      </c>
      <c r="BD1361">
        <f>IF($A1361="","",SUMIFS($BT$2:$BT$2500,$W$2:$W$2500,$A1361))</f>
      </c>
      <c r="BF1361">
        <f>IF($Z1361="","",INDEX($AO$2:$AO$2000,$Z1361))</f>
      </c>
      <c r="BG1361">
        <f>IF($Z1361="","",INDEX($AP$2:$AP$2000,$Z1361))</f>
      </c>
      <c r="BH1361">
        <f>IF($Z1361="","",INDEX($AQ$2:$AQ$2000,$Z1361))</f>
      </c>
      <c r="BI1361">
        <f>IF($Z1361="","",INDEX($AR$2:$AR$2000,$Z1361))</f>
      </c>
      <c r="BJ1361">
        <f>IF($Z1361="","",INDEX($AS$2:$AS$2000,$Z1361))</f>
      </c>
      <c r="BK1361">
        <f>IF($Z1361="","",INDEX($AT$2:$AT$2000,$Z1361))</f>
      </c>
      <c r="BL1361">
        <f>IF($Z1361="","",INDEX($AU$2:$AU$2000,$Z1361))</f>
      </c>
      <c r="BM1361">
        <f>IF($Z1361="","",INDEX($AV$2:$AV$2000,$Z1361))</f>
      </c>
      <c r="BN1361">
        <f>IF($Z1361="","",INDEX($AW$2:$AW$2000,$Z1361))</f>
      </c>
      <c r="BO1361">
        <f>IF($Z1361="","",INDEX($AX$2:$AX$2000,$Z1361))</f>
      </c>
      <c r="BP1361">
        <f>IF($Z1361="","",INDEX($AY$2:$AY$2000,$Z1361))</f>
      </c>
      <c r="BQ1361">
        <f>IF($Z1361="","",INDEX($AZ$2:$AZ$2000,$Z1361))</f>
      </c>
      <c r="BR1361">
        <f>IF($Z1361="","",INDEX($BA$2:$BA$2000,$Z1361))</f>
      </c>
      <c r="BS1361">
        <f>IF($Z1361="","",INDEX($BB$2:$BB$2000,$Z1361))</f>
      </c>
      <c r="BT1361">
        <f>IF($Z1361="","",INDEX($BC$2:$BC$2000,$Z1361))</f>
      </c>
      <c r="BV1361">
        <f>IF(OR($A1361="",$P1361&lt;&gt;"Yes",$AH1361="Yes"),"",1+N($AG1361))</f>
      </c>
      <c r="BW1361">
        <f>IF($A1361="","",COUNTIFS($W$2:$W$2500,$A1361,$BZ$2:$BZ$2500,"Yes")+COUNTIFS($X$2:$X$2500,$A1361,$BY$2:$BY$2500,"Yes"))</f>
      </c>
      <c r="BX1361">
        <f>IF(OR($A1361="",$P1361="Yes"),"",IF(N($BW1361)=0,0,1+SUMIFS($CB$2:$CB$2500,$W$2:$W$2500,$A1361)+SUMIFS($CA$2:$CA$2500,$X$2:$X$2500,$A1361)))</f>
      </c>
      <c r="BY1361" t="str">
        <f>IF($Y1361="","",INDEX($AH$2:$AH$2000,$Y1361)&amp;"")</f>
      </c>
      <c r="BZ1361" t="str">
        <f>IF($Z1361="","",INDEX($AH$2:$AH$2000,$Z1361)&amp;"")</f>
      </c>
      <c r="CA1361">
        <f>IF($Y1361="","",INDEX($BV$2:$BV$2000,$Y1361))</f>
      </c>
      <c r="CB1361">
        <f>IF($Z1361="","",INDEX($BV$2:$BV$2000,$Z1361))</f>
      </c>
    </row>
    <row r="1362">
      <c r="A1362" t="str">
        <f>IF(TRIM(INDEX(games!$A:$A,ROW()))="","",TRIM(INDEX(games!$A:$A,ROW())))</f>
      </c>
      <c r="B1362">
        <f>IF(OR($A1362="",INDEX(games!$B:$B,ROW())=""),"",INDEX(games!$B:$B,ROW()))</f>
      </c>
      <c r="C1362" t="str">
        <f>IF(OR($A1362="",INDEX(games!$C:$C,ROW())=""),"",INDEX(games!$C:$C,ROW()))</f>
      </c>
      <c r="D1362">
        <f>IF($A1362="","",COUNTIF($W$2:$W$2500,$A1362)+COUNTIF($X$2:$X$2500,$A1362))</f>
      </c>
      <c r="E1362">
        <f>IF($A1362="","",IFERROR(MATCH($C1362,$R$2:$R$5,0),0))</f>
      </c>
      <c r="F1362">
        <f>IF($A1362="","",MOD(ROW(),34))</f>
      </c>
      <c r="G1362">
        <f>IF($A1362="",NA(),IF($C1362="Action",$B1362,NA()))</f>
      </c>
      <c r="H1362">
        <f>IF($A1362="",NA(),IF($C1362="Action",1+$F1362*0.023,NA()))</f>
      </c>
      <c r="I1362">
        <f>IF($A1362="",NA(),IF($C1362="Strategy",$B1362,NA()))</f>
      </c>
      <c r="J1362">
        <f>IF($A1362="",NA(),IF($C1362="Strategy",2+$F1362*0.023,NA()))</f>
      </c>
      <c r="K1362">
        <f>IF($A1362="",NA(),IF($C1362="Deckbuilder",$B1362,NA()))</f>
      </c>
      <c r="L1362">
        <f>IF($A1362="",NA(),IF($C1362="Deckbuilder",3+$F1362*0.023,NA()))</f>
      </c>
      <c r="M1362">
        <f>IF($A1362="",NA(),IF($C1362="Traditional",$B1362,NA()))</f>
      </c>
      <c r="N1362">
        <f>IF($A1362="",NA(),IF($C1362="Traditional",4+$F1362*0.023,NA()))</f>
      </c>
      <c r="O1362">
        <f>IF($A1362="","",$D1362+ROW()/1000000)</f>
      </c>
      <c r="P1362" t="str">
        <f>IF(OR($A1362="",INDEX(games!$H:$H,ROW())=""),"",INDEX(games!$H:$H,ROW()))</f>
      </c>
      <c r="Q1362">
        <f>IF(OR($A1362="",$P1362&lt;&gt;"Yes"),"",$D1362+ROW()/1000000)</f>
      </c>
      <c r="T1362">
        <f>IF($Y1362="","",INDEX($B$2:$B$2000,$Y1362))</f>
      </c>
      <c r="U1362">
        <f>IF($Z1362="","",INDEX($B$2:$B$2000,$Z1362))</f>
      </c>
      <c r="V1362">
        <f>IF(OR($T1362="",$U1362=""),"",$U1362-$T1362)</f>
      </c>
      <c r="W1362" t="str">
        <f>IF(TRIM(INDEX(connections!$A:$A,ROW()))="","",TRIM(INDEX(connections!$A:$A,ROW())))</f>
      </c>
      <c r="X1362" t="str">
        <f>IF($W1362="","",TRIM(INDEX(connections!$B:$B,ROW())))</f>
      </c>
      <c r="Y1362">
        <f>IF($W1362="","",IFERROR(MATCH($W1362,$A$2:$A$2000,0),""))</f>
      </c>
      <c r="Z1362">
        <f>IF($X1362="","",IFERROR(MATCH($X1362,$A$2:$A$2000,0),""))</f>
      </c>
      <c r="AA1362" t="str">
        <f>IF($Y1362="","",INDEX($P$2:$P$2000,$Y1362))</f>
      </c>
      <c r="AB1362" t="str">
        <f>IF($Z1362="","",INDEX($P$2:$P$2000,$Z1362))</f>
      </c>
      <c r="AC1362">
        <f>IF(AND($AA1362="Yes",$AB1362="Yes"),1,"")</f>
      </c>
      <c r="AD1362">
        <f>IF(OR($Y1362="",$Z1362=""),"",IF(INDEX($C$2:$C$2000,$Y1362)=INDEX($C$2:$C$2000,$Z1362),0,1))</f>
      </c>
      <c r="AE1362">
        <f>IF($AC1362&lt;&gt;1,"",IF(AND(INDEX($AG$2:$AG$2000,$Y1362)=1,INDEX($AG$2:$AG$2000,$Z1362)=1),1,""))</f>
      </c>
      <c r="AG1362">
        <f>IF($A1362="","",COUNTIFS($W$2:$W$2500,$A1362,$AB$2:$AB$2500,"Yes")+COUNTIFS($X$2:$X$2500,$A1362,$AA$2:$AA$2500,"Yes"))</f>
      </c>
      <c r="AH1362" t="str">
        <f>IF(OR($P1362&lt;&gt;"Yes",N($AG1362)=0),"",IF(AND($AG1362=1,COUNTIFS($W$2:$W$2500,$A1362,$AE$2:$AE$2500,1)+COUNTIFS($X$2:$X$2500,$A1362,$AE$2:$AE$2500,1)&gt;0),"","Yes"))</f>
      </c>
      <c r="AI1362">
        <f>IF($AH1362="Yes",$AG1362,"")</f>
      </c>
      <c r="AJ1362">
        <f>IF($AI1362="","",$AI1362+ROW()/1000000)</f>
      </c>
      <c r="AK1362">
        <f>IF(OR($A1362="",$P1362="Yes",N($AG1362)=0),"",$AG1362+ROW()/1000000)</f>
      </c>
      <c r="AL1362" t="str">
        <f>IF($A1362="","",INDEX(games!$J:$J,ROW())&amp;"")</f>
      </c>
      <c r="AM1362">
        <f>IF($A1362="","",SUMPRODUCT($AO1362:$BD1362,'Map Analysis'!$AP$2^{0,1,2,3,4,5,6,7,8,9,10,11,12,13,14,15}))</f>
      </c>
      <c r="AN1362">
        <f>IF($A1362="","",$AM1362+ROW()/10000000)</f>
      </c>
      <c r="AO1362">
        <f>IF($A1362="","",COUNTIF($W$2:$W$2500,$A1362))</f>
      </c>
      <c r="AP1362">
        <f>IF($A1362="","",SUMIFS($BF$2:$BF$2500,$W$2:$W$2500,$A1362))</f>
      </c>
      <c r="AQ1362">
        <f>IF($A1362="","",SUMIFS($BG$2:$BG$2500,$W$2:$W$2500,$A1362))</f>
      </c>
      <c r="AR1362">
        <f>IF($A1362="","",SUMIFS($BH$2:$BH$2500,$W$2:$W$2500,$A1362))</f>
      </c>
      <c r="AS1362">
        <f>IF($A1362="","",SUMIFS($BI$2:$BI$2500,$W$2:$W$2500,$A1362))</f>
      </c>
      <c r="AT1362">
        <f>IF($A1362="","",SUMIFS($BJ$2:$BJ$2500,$W$2:$W$2500,$A1362))</f>
      </c>
      <c r="AU1362">
        <f>IF($A1362="","",SUMIFS($BK$2:$BK$2500,$W$2:$W$2500,$A1362))</f>
      </c>
      <c r="AV1362">
        <f>IF($A1362="","",SUMIFS($BL$2:$BL$2500,$W$2:$W$2500,$A1362))</f>
      </c>
      <c r="AW1362">
        <f>IF($A1362="","",SUMIFS($BM$2:$BM$2500,$W$2:$W$2500,$A1362))</f>
      </c>
      <c r="AX1362">
        <f>IF($A1362="","",SUMIFS($BN$2:$BN$2500,$W$2:$W$2500,$A1362))</f>
      </c>
      <c r="AY1362">
        <f>IF($A1362="","",SUMIFS($BO$2:$BO$2500,$W$2:$W$2500,$A1362))</f>
      </c>
      <c r="AZ1362">
        <f>IF($A1362="","",SUMIFS($BP$2:$BP$2500,$W$2:$W$2500,$A1362))</f>
      </c>
      <c r="BA1362">
        <f>IF($A1362="","",SUMIFS($BQ$2:$BQ$2500,$W$2:$W$2500,$A1362))</f>
      </c>
      <c r="BB1362">
        <f>IF($A1362="","",SUMIFS($BR$2:$BR$2500,$W$2:$W$2500,$A1362))</f>
      </c>
      <c r="BC1362">
        <f>IF($A1362="","",SUMIFS($BS$2:$BS$2500,$W$2:$W$2500,$A1362))</f>
      </c>
      <c r="BD1362">
        <f>IF($A1362="","",SUMIFS($BT$2:$BT$2500,$W$2:$W$2500,$A1362))</f>
      </c>
      <c r="BF1362">
        <f>IF($Z1362="","",INDEX($AO$2:$AO$2000,$Z1362))</f>
      </c>
      <c r="BG1362">
        <f>IF($Z1362="","",INDEX($AP$2:$AP$2000,$Z1362))</f>
      </c>
      <c r="BH1362">
        <f>IF($Z1362="","",INDEX($AQ$2:$AQ$2000,$Z1362))</f>
      </c>
      <c r="BI1362">
        <f>IF($Z1362="","",INDEX($AR$2:$AR$2000,$Z1362))</f>
      </c>
      <c r="BJ1362">
        <f>IF($Z1362="","",INDEX($AS$2:$AS$2000,$Z1362))</f>
      </c>
      <c r="BK1362">
        <f>IF($Z1362="","",INDEX($AT$2:$AT$2000,$Z1362))</f>
      </c>
      <c r="BL1362">
        <f>IF($Z1362="","",INDEX($AU$2:$AU$2000,$Z1362))</f>
      </c>
      <c r="BM1362">
        <f>IF($Z1362="","",INDEX($AV$2:$AV$2000,$Z1362))</f>
      </c>
      <c r="BN1362">
        <f>IF($Z1362="","",INDEX($AW$2:$AW$2000,$Z1362))</f>
      </c>
      <c r="BO1362">
        <f>IF($Z1362="","",INDEX($AX$2:$AX$2000,$Z1362))</f>
      </c>
      <c r="BP1362">
        <f>IF($Z1362="","",INDEX($AY$2:$AY$2000,$Z1362))</f>
      </c>
      <c r="BQ1362">
        <f>IF($Z1362="","",INDEX($AZ$2:$AZ$2000,$Z1362))</f>
      </c>
      <c r="BR1362">
        <f>IF($Z1362="","",INDEX($BA$2:$BA$2000,$Z1362))</f>
      </c>
      <c r="BS1362">
        <f>IF($Z1362="","",INDEX($BB$2:$BB$2000,$Z1362))</f>
      </c>
      <c r="BT1362">
        <f>IF($Z1362="","",INDEX($BC$2:$BC$2000,$Z1362))</f>
      </c>
      <c r="BV1362">
        <f>IF(OR($A1362="",$P1362&lt;&gt;"Yes",$AH1362="Yes"),"",1+N($AG1362))</f>
      </c>
      <c r="BW1362">
        <f>IF($A1362="","",COUNTIFS($W$2:$W$2500,$A1362,$BZ$2:$BZ$2500,"Yes")+COUNTIFS($X$2:$X$2500,$A1362,$BY$2:$BY$2500,"Yes"))</f>
      </c>
      <c r="BX1362">
        <f>IF(OR($A1362="",$P1362="Yes"),"",IF(N($BW1362)=0,0,1+SUMIFS($CB$2:$CB$2500,$W$2:$W$2500,$A1362)+SUMIFS($CA$2:$CA$2500,$X$2:$X$2500,$A1362)))</f>
      </c>
      <c r="BY1362" t="str">
        <f>IF($Y1362="","",INDEX($AH$2:$AH$2000,$Y1362)&amp;"")</f>
      </c>
      <c r="BZ1362" t="str">
        <f>IF($Z1362="","",INDEX($AH$2:$AH$2000,$Z1362)&amp;"")</f>
      </c>
      <c r="CA1362">
        <f>IF($Y1362="","",INDEX($BV$2:$BV$2000,$Y1362))</f>
      </c>
      <c r="CB1362">
        <f>IF($Z1362="","",INDEX($BV$2:$BV$2000,$Z1362))</f>
      </c>
    </row>
    <row r="1363">
      <c r="A1363" t="str">
        <f>IF(TRIM(INDEX(games!$A:$A,ROW()))="","",TRIM(INDEX(games!$A:$A,ROW())))</f>
      </c>
      <c r="B1363">
        <f>IF(OR($A1363="",INDEX(games!$B:$B,ROW())=""),"",INDEX(games!$B:$B,ROW()))</f>
      </c>
      <c r="C1363" t="str">
        <f>IF(OR($A1363="",INDEX(games!$C:$C,ROW())=""),"",INDEX(games!$C:$C,ROW()))</f>
      </c>
      <c r="D1363">
        <f>IF($A1363="","",COUNTIF($W$2:$W$2500,$A1363)+COUNTIF($X$2:$X$2500,$A1363))</f>
      </c>
      <c r="E1363">
        <f>IF($A1363="","",IFERROR(MATCH($C1363,$R$2:$R$5,0),0))</f>
      </c>
      <c r="F1363">
        <f>IF($A1363="","",MOD(ROW(),34))</f>
      </c>
      <c r="G1363">
        <f>IF($A1363="",NA(),IF($C1363="Action",$B1363,NA()))</f>
      </c>
      <c r="H1363">
        <f>IF($A1363="",NA(),IF($C1363="Action",1+$F1363*0.023,NA()))</f>
      </c>
      <c r="I1363">
        <f>IF($A1363="",NA(),IF($C1363="Strategy",$B1363,NA()))</f>
      </c>
      <c r="J1363">
        <f>IF($A1363="",NA(),IF($C1363="Strategy",2+$F1363*0.023,NA()))</f>
      </c>
      <c r="K1363">
        <f>IF($A1363="",NA(),IF($C1363="Deckbuilder",$B1363,NA()))</f>
      </c>
      <c r="L1363">
        <f>IF($A1363="",NA(),IF($C1363="Deckbuilder",3+$F1363*0.023,NA()))</f>
      </c>
      <c r="M1363">
        <f>IF($A1363="",NA(),IF($C1363="Traditional",$B1363,NA()))</f>
      </c>
      <c r="N1363">
        <f>IF($A1363="",NA(),IF($C1363="Traditional",4+$F1363*0.023,NA()))</f>
      </c>
      <c r="O1363">
        <f>IF($A1363="","",$D1363+ROW()/1000000)</f>
      </c>
      <c r="P1363" t="str">
        <f>IF(OR($A1363="",INDEX(games!$H:$H,ROW())=""),"",INDEX(games!$H:$H,ROW()))</f>
      </c>
      <c r="Q1363">
        <f>IF(OR($A1363="",$P1363&lt;&gt;"Yes"),"",$D1363+ROW()/1000000)</f>
      </c>
      <c r="T1363">
        <f>IF($Y1363="","",INDEX($B$2:$B$2000,$Y1363))</f>
      </c>
      <c r="U1363">
        <f>IF($Z1363="","",INDEX($B$2:$B$2000,$Z1363))</f>
      </c>
      <c r="V1363">
        <f>IF(OR($T1363="",$U1363=""),"",$U1363-$T1363)</f>
      </c>
      <c r="W1363" t="str">
        <f>IF(TRIM(INDEX(connections!$A:$A,ROW()))="","",TRIM(INDEX(connections!$A:$A,ROW())))</f>
      </c>
      <c r="X1363" t="str">
        <f>IF($W1363="","",TRIM(INDEX(connections!$B:$B,ROW())))</f>
      </c>
      <c r="Y1363">
        <f>IF($W1363="","",IFERROR(MATCH($W1363,$A$2:$A$2000,0),""))</f>
      </c>
      <c r="Z1363">
        <f>IF($X1363="","",IFERROR(MATCH($X1363,$A$2:$A$2000,0),""))</f>
      </c>
      <c r="AA1363" t="str">
        <f>IF($Y1363="","",INDEX($P$2:$P$2000,$Y1363))</f>
      </c>
      <c r="AB1363" t="str">
        <f>IF($Z1363="","",INDEX($P$2:$P$2000,$Z1363))</f>
      </c>
      <c r="AC1363">
        <f>IF(AND($AA1363="Yes",$AB1363="Yes"),1,"")</f>
      </c>
      <c r="AD1363">
        <f>IF(OR($Y1363="",$Z1363=""),"",IF(INDEX($C$2:$C$2000,$Y1363)=INDEX($C$2:$C$2000,$Z1363),0,1))</f>
      </c>
      <c r="AE1363">
        <f>IF($AC1363&lt;&gt;1,"",IF(AND(INDEX($AG$2:$AG$2000,$Y1363)=1,INDEX($AG$2:$AG$2000,$Z1363)=1),1,""))</f>
      </c>
      <c r="AG1363">
        <f>IF($A1363="","",COUNTIFS($W$2:$W$2500,$A1363,$AB$2:$AB$2500,"Yes")+COUNTIFS($X$2:$X$2500,$A1363,$AA$2:$AA$2500,"Yes"))</f>
      </c>
      <c r="AH1363" t="str">
        <f>IF(OR($P1363&lt;&gt;"Yes",N($AG1363)=0),"",IF(AND($AG1363=1,COUNTIFS($W$2:$W$2500,$A1363,$AE$2:$AE$2500,1)+COUNTIFS($X$2:$X$2500,$A1363,$AE$2:$AE$2500,1)&gt;0),"","Yes"))</f>
      </c>
      <c r="AI1363">
        <f>IF($AH1363="Yes",$AG1363,"")</f>
      </c>
      <c r="AJ1363">
        <f>IF($AI1363="","",$AI1363+ROW()/1000000)</f>
      </c>
      <c r="AK1363">
        <f>IF(OR($A1363="",$P1363="Yes",N($AG1363)=0),"",$AG1363+ROW()/1000000)</f>
      </c>
      <c r="AL1363" t="str">
        <f>IF($A1363="","",INDEX(games!$J:$J,ROW())&amp;"")</f>
      </c>
      <c r="AM1363">
        <f>IF($A1363="","",SUMPRODUCT($AO1363:$BD1363,'Map Analysis'!$AP$2^{0,1,2,3,4,5,6,7,8,9,10,11,12,13,14,15}))</f>
      </c>
      <c r="AN1363">
        <f>IF($A1363="","",$AM1363+ROW()/10000000)</f>
      </c>
      <c r="AO1363">
        <f>IF($A1363="","",COUNTIF($W$2:$W$2500,$A1363))</f>
      </c>
      <c r="AP1363">
        <f>IF($A1363="","",SUMIFS($BF$2:$BF$2500,$W$2:$W$2500,$A1363))</f>
      </c>
      <c r="AQ1363">
        <f>IF($A1363="","",SUMIFS($BG$2:$BG$2500,$W$2:$W$2500,$A1363))</f>
      </c>
      <c r="AR1363">
        <f>IF($A1363="","",SUMIFS($BH$2:$BH$2500,$W$2:$W$2500,$A1363))</f>
      </c>
      <c r="AS1363">
        <f>IF($A1363="","",SUMIFS($BI$2:$BI$2500,$W$2:$W$2500,$A1363))</f>
      </c>
      <c r="AT1363">
        <f>IF($A1363="","",SUMIFS($BJ$2:$BJ$2500,$W$2:$W$2500,$A1363))</f>
      </c>
      <c r="AU1363">
        <f>IF($A1363="","",SUMIFS($BK$2:$BK$2500,$W$2:$W$2500,$A1363))</f>
      </c>
      <c r="AV1363">
        <f>IF($A1363="","",SUMIFS($BL$2:$BL$2500,$W$2:$W$2500,$A1363))</f>
      </c>
      <c r="AW1363">
        <f>IF($A1363="","",SUMIFS($BM$2:$BM$2500,$W$2:$W$2500,$A1363))</f>
      </c>
      <c r="AX1363">
        <f>IF($A1363="","",SUMIFS($BN$2:$BN$2500,$W$2:$W$2500,$A1363))</f>
      </c>
      <c r="AY1363">
        <f>IF($A1363="","",SUMIFS($BO$2:$BO$2500,$W$2:$W$2500,$A1363))</f>
      </c>
      <c r="AZ1363">
        <f>IF($A1363="","",SUMIFS($BP$2:$BP$2500,$W$2:$W$2500,$A1363))</f>
      </c>
      <c r="BA1363">
        <f>IF($A1363="","",SUMIFS($BQ$2:$BQ$2500,$W$2:$W$2500,$A1363))</f>
      </c>
      <c r="BB1363">
        <f>IF($A1363="","",SUMIFS($BR$2:$BR$2500,$W$2:$W$2500,$A1363))</f>
      </c>
      <c r="BC1363">
        <f>IF($A1363="","",SUMIFS($BS$2:$BS$2500,$W$2:$W$2500,$A1363))</f>
      </c>
      <c r="BD1363">
        <f>IF($A1363="","",SUMIFS($BT$2:$BT$2500,$W$2:$W$2500,$A1363))</f>
      </c>
      <c r="BF1363">
        <f>IF($Z1363="","",INDEX($AO$2:$AO$2000,$Z1363))</f>
      </c>
      <c r="BG1363">
        <f>IF($Z1363="","",INDEX($AP$2:$AP$2000,$Z1363))</f>
      </c>
      <c r="BH1363">
        <f>IF($Z1363="","",INDEX($AQ$2:$AQ$2000,$Z1363))</f>
      </c>
      <c r="BI1363">
        <f>IF($Z1363="","",INDEX($AR$2:$AR$2000,$Z1363))</f>
      </c>
      <c r="BJ1363">
        <f>IF($Z1363="","",INDEX($AS$2:$AS$2000,$Z1363))</f>
      </c>
      <c r="BK1363">
        <f>IF($Z1363="","",INDEX($AT$2:$AT$2000,$Z1363))</f>
      </c>
      <c r="BL1363">
        <f>IF($Z1363="","",INDEX($AU$2:$AU$2000,$Z1363))</f>
      </c>
      <c r="BM1363">
        <f>IF($Z1363="","",INDEX($AV$2:$AV$2000,$Z1363))</f>
      </c>
      <c r="BN1363">
        <f>IF($Z1363="","",INDEX($AW$2:$AW$2000,$Z1363))</f>
      </c>
      <c r="BO1363">
        <f>IF($Z1363="","",INDEX($AX$2:$AX$2000,$Z1363))</f>
      </c>
      <c r="BP1363">
        <f>IF($Z1363="","",INDEX($AY$2:$AY$2000,$Z1363))</f>
      </c>
      <c r="BQ1363">
        <f>IF($Z1363="","",INDEX($AZ$2:$AZ$2000,$Z1363))</f>
      </c>
      <c r="BR1363">
        <f>IF($Z1363="","",INDEX($BA$2:$BA$2000,$Z1363))</f>
      </c>
      <c r="BS1363">
        <f>IF($Z1363="","",INDEX($BB$2:$BB$2000,$Z1363))</f>
      </c>
      <c r="BT1363">
        <f>IF($Z1363="","",INDEX($BC$2:$BC$2000,$Z1363))</f>
      </c>
      <c r="BV1363">
        <f>IF(OR($A1363="",$P1363&lt;&gt;"Yes",$AH1363="Yes"),"",1+N($AG1363))</f>
      </c>
      <c r="BW1363">
        <f>IF($A1363="","",COUNTIFS($W$2:$W$2500,$A1363,$BZ$2:$BZ$2500,"Yes")+COUNTIFS($X$2:$X$2500,$A1363,$BY$2:$BY$2500,"Yes"))</f>
      </c>
      <c r="BX1363">
        <f>IF(OR($A1363="",$P1363="Yes"),"",IF(N($BW1363)=0,0,1+SUMIFS($CB$2:$CB$2500,$W$2:$W$2500,$A1363)+SUMIFS($CA$2:$CA$2500,$X$2:$X$2500,$A1363)))</f>
      </c>
      <c r="BY1363" t="str">
        <f>IF($Y1363="","",INDEX($AH$2:$AH$2000,$Y1363)&amp;"")</f>
      </c>
      <c r="BZ1363" t="str">
        <f>IF($Z1363="","",INDEX($AH$2:$AH$2000,$Z1363)&amp;"")</f>
      </c>
      <c r="CA1363">
        <f>IF($Y1363="","",INDEX($BV$2:$BV$2000,$Y1363))</f>
      </c>
      <c r="CB1363">
        <f>IF($Z1363="","",INDEX($BV$2:$BV$2000,$Z1363))</f>
      </c>
    </row>
    <row r="1364">
      <c r="A1364" t="str">
        <f>IF(TRIM(INDEX(games!$A:$A,ROW()))="","",TRIM(INDEX(games!$A:$A,ROW())))</f>
      </c>
      <c r="B1364">
        <f>IF(OR($A1364="",INDEX(games!$B:$B,ROW())=""),"",INDEX(games!$B:$B,ROW()))</f>
      </c>
      <c r="C1364" t="str">
        <f>IF(OR($A1364="",INDEX(games!$C:$C,ROW())=""),"",INDEX(games!$C:$C,ROW()))</f>
      </c>
      <c r="D1364">
        <f>IF($A1364="","",COUNTIF($W$2:$W$2500,$A1364)+COUNTIF($X$2:$X$2500,$A1364))</f>
      </c>
      <c r="E1364">
        <f>IF($A1364="","",IFERROR(MATCH($C1364,$R$2:$R$5,0),0))</f>
      </c>
      <c r="F1364">
        <f>IF($A1364="","",MOD(ROW(),34))</f>
      </c>
      <c r="G1364">
        <f>IF($A1364="",NA(),IF($C1364="Action",$B1364,NA()))</f>
      </c>
      <c r="H1364">
        <f>IF($A1364="",NA(),IF($C1364="Action",1+$F1364*0.023,NA()))</f>
      </c>
      <c r="I1364">
        <f>IF($A1364="",NA(),IF($C1364="Strategy",$B1364,NA()))</f>
      </c>
      <c r="J1364">
        <f>IF($A1364="",NA(),IF($C1364="Strategy",2+$F1364*0.023,NA()))</f>
      </c>
      <c r="K1364">
        <f>IF($A1364="",NA(),IF($C1364="Deckbuilder",$B1364,NA()))</f>
      </c>
      <c r="L1364">
        <f>IF($A1364="",NA(),IF($C1364="Deckbuilder",3+$F1364*0.023,NA()))</f>
      </c>
      <c r="M1364">
        <f>IF($A1364="",NA(),IF($C1364="Traditional",$B1364,NA()))</f>
      </c>
      <c r="N1364">
        <f>IF($A1364="",NA(),IF($C1364="Traditional",4+$F1364*0.023,NA()))</f>
      </c>
      <c r="O1364">
        <f>IF($A1364="","",$D1364+ROW()/1000000)</f>
      </c>
      <c r="P1364" t="str">
        <f>IF(OR($A1364="",INDEX(games!$H:$H,ROW())=""),"",INDEX(games!$H:$H,ROW()))</f>
      </c>
      <c r="Q1364">
        <f>IF(OR($A1364="",$P1364&lt;&gt;"Yes"),"",$D1364+ROW()/1000000)</f>
      </c>
      <c r="T1364">
        <f>IF($Y1364="","",INDEX($B$2:$B$2000,$Y1364))</f>
      </c>
      <c r="U1364">
        <f>IF($Z1364="","",INDEX($B$2:$B$2000,$Z1364))</f>
      </c>
      <c r="V1364">
        <f>IF(OR($T1364="",$U1364=""),"",$U1364-$T1364)</f>
      </c>
      <c r="W1364" t="str">
        <f>IF(TRIM(INDEX(connections!$A:$A,ROW()))="","",TRIM(INDEX(connections!$A:$A,ROW())))</f>
      </c>
      <c r="X1364" t="str">
        <f>IF($W1364="","",TRIM(INDEX(connections!$B:$B,ROW())))</f>
      </c>
      <c r="Y1364">
        <f>IF($W1364="","",IFERROR(MATCH($W1364,$A$2:$A$2000,0),""))</f>
      </c>
      <c r="Z1364">
        <f>IF($X1364="","",IFERROR(MATCH($X1364,$A$2:$A$2000,0),""))</f>
      </c>
      <c r="AA1364" t="str">
        <f>IF($Y1364="","",INDEX($P$2:$P$2000,$Y1364))</f>
      </c>
      <c r="AB1364" t="str">
        <f>IF($Z1364="","",INDEX($P$2:$P$2000,$Z1364))</f>
      </c>
      <c r="AC1364">
        <f>IF(AND($AA1364="Yes",$AB1364="Yes"),1,"")</f>
      </c>
      <c r="AD1364">
        <f>IF(OR($Y1364="",$Z1364=""),"",IF(INDEX($C$2:$C$2000,$Y1364)=INDEX($C$2:$C$2000,$Z1364),0,1))</f>
      </c>
      <c r="AE1364">
        <f>IF($AC1364&lt;&gt;1,"",IF(AND(INDEX($AG$2:$AG$2000,$Y1364)=1,INDEX($AG$2:$AG$2000,$Z1364)=1),1,""))</f>
      </c>
      <c r="AG1364">
        <f>IF($A1364="","",COUNTIFS($W$2:$W$2500,$A1364,$AB$2:$AB$2500,"Yes")+COUNTIFS($X$2:$X$2500,$A1364,$AA$2:$AA$2500,"Yes"))</f>
      </c>
      <c r="AH1364" t="str">
        <f>IF(OR($P1364&lt;&gt;"Yes",N($AG1364)=0),"",IF(AND($AG1364=1,COUNTIFS($W$2:$W$2500,$A1364,$AE$2:$AE$2500,1)+COUNTIFS($X$2:$X$2500,$A1364,$AE$2:$AE$2500,1)&gt;0),"","Yes"))</f>
      </c>
      <c r="AI1364">
        <f>IF($AH1364="Yes",$AG1364,"")</f>
      </c>
      <c r="AJ1364">
        <f>IF($AI1364="","",$AI1364+ROW()/1000000)</f>
      </c>
      <c r="AK1364">
        <f>IF(OR($A1364="",$P1364="Yes",N($AG1364)=0),"",$AG1364+ROW()/1000000)</f>
      </c>
      <c r="AL1364" t="str">
        <f>IF($A1364="","",INDEX(games!$J:$J,ROW())&amp;"")</f>
      </c>
      <c r="AM1364">
        <f>IF($A1364="","",SUMPRODUCT($AO1364:$BD1364,'Map Analysis'!$AP$2^{0,1,2,3,4,5,6,7,8,9,10,11,12,13,14,15}))</f>
      </c>
      <c r="AN1364">
        <f>IF($A1364="","",$AM1364+ROW()/10000000)</f>
      </c>
      <c r="AO1364">
        <f>IF($A1364="","",COUNTIF($W$2:$W$2500,$A1364))</f>
      </c>
      <c r="AP1364">
        <f>IF($A1364="","",SUMIFS($BF$2:$BF$2500,$W$2:$W$2500,$A1364))</f>
      </c>
      <c r="AQ1364">
        <f>IF($A1364="","",SUMIFS($BG$2:$BG$2500,$W$2:$W$2500,$A1364))</f>
      </c>
      <c r="AR1364">
        <f>IF($A1364="","",SUMIFS($BH$2:$BH$2500,$W$2:$W$2500,$A1364))</f>
      </c>
      <c r="AS1364">
        <f>IF($A1364="","",SUMIFS($BI$2:$BI$2500,$W$2:$W$2500,$A1364))</f>
      </c>
      <c r="AT1364">
        <f>IF($A1364="","",SUMIFS($BJ$2:$BJ$2500,$W$2:$W$2500,$A1364))</f>
      </c>
      <c r="AU1364">
        <f>IF($A1364="","",SUMIFS($BK$2:$BK$2500,$W$2:$W$2500,$A1364))</f>
      </c>
      <c r="AV1364">
        <f>IF($A1364="","",SUMIFS($BL$2:$BL$2500,$W$2:$W$2500,$A1364))</f>
      </c>
      <c r="AW1364">
        <f>IF($A1364="","",SUMIFS($BM$2:$BM$2500,$W$2:$W$2500,$A1364))</f>
      </c>
      <c r="AX1364">
        <f>IF($A1364="","",SUMIFS($BN$2:$BN$2500,$W$2:$W$2500,$A1364))</f>
      </c>
      <c r="AY1364">
        <f>IF($A1364="","",SUMIFS($BO$2:$BO$2500,$W$2:$W$2500,$A1364))</f>
      </c>
      <c r="AZ1364">
        <f>IF($A1364="","",SUMIFS($BP$2:$BP$2500,$W$2:$W$2500,$A1364))</f>
      </c>
      <c r="BA1364">
        <f>IF($A1364="","",SUMIFS($BQ$2:$BQ$2500,$W$2:$W$2500,$A1364))</f>
      </c>
      <c r="BB1364">
        <f>IF($A1364="","",SUMIFS($BR$2:$BR$2500,$W$2:$W$2500,$A1364))</f>
      </c>
      <c r="BC1364">
        <f>IF($A1364="","",SUMIFS($BS$2:$BS$2500,$W$2:$W$2500,$A1364))</f>
      </c>
      <c r="BD1364">
        <f>IF($A1364="","",SUMIFS($BT$2:$BT$2500,$W$2:$W$2500,$A1364))</f>
      </c>
      <c r="BF1364">
        <f>IF($Z1364="","",INDEX($AO$2:$AO$2000,$Z1364))</f>
      </c>
      <c r="BG1364">
        <f>IF($Z1364="","",INDEX($AP$2:$AP$2000,$Z1364))</f>
      </c>
      <c r="BH1364">
        <f>IF($Z1364="","",INDEX($AQ$2:$AQ$2000,$Z1364))</f>
      </c>
      <c r="BI1364">
        <f>IF($Z1364="","",INDEX($AR$2:$AR$2000,$Z1364))</f>
      </c>
      <c r="BJ1364">
        <f>IF($Z1364="","",INDEX($AS$2:$AS$2000,$Z1364))</f>
      </c>
      <c r="BK1364">
        <f>IF($Z1364="","",INDEX($AT$2:$AT$2000,$Z1364))</f>
      </c>
      <c r="BL1364">
        <f>IF($Z1364="","",INDEX($AU$2:$AU$2000,$Z1364))</f>
      </c>
      <c r="BM1364">
        <f>IF($Z1364="","",INDEX($AV$2:$AV$2000,$Z1364))</f>
      </c>
      <c r="BN1364">
        <f>IF($Z1364="","",INDEX($AW$2:$AW$2000,$Z1364))</f>
      </c>
      <c r="BO1364">
        <f>IF($Z1364="","",INDEX($AX$2:$AX$2000,$Z1364))</f>
      </c>
      <c r="BP1364">
        <f>IF($Z1364="","",INDEX($AY$2:$AY$2000,$Z1364))</f>
      </c>
      <c r="BQ1364">
        <f>IF($Z1364="","",INDEX($AZ$2:$AZ$2000,$Z1364))</f>
      </c>
      <c r="BR1364">
        <f>IF($Z1364="","",INDEX($BA$2:$BA$2000,$Z1364))</f>
      </c>
      <c r="BS1364">
        <f>IF($Z1364="","",INDEX($BB$2:$BB$2000,$Z1364))</f>
      </c>
      <c r="BT1364">
        <f>IF($Z1364="","",INDEX($BC$2:$BC$2000,$Z1364))</f>
      </c>
      <c r="BV1364">
        <f>IF(OR($A1364="",$P1364&lt;&gt;"Yes",$AH1364="Yes"),"",1+N($AG1364))</f>
      </c>
      <c r="BW1364">
        <f>IF($A1364="","",COUNTIFS($W$2:$W$2500,$A1364,$BZ$2:$BZ$2500,"Yes")+COUNTIFS($X$2:$X$2500,$A1364,$BY$2:$BY$2500,"Yes"))</f>
      </c>
      <c r="BX1364">
        <f>IF(OR($A1364="",$P1364="Yes"),"",IF(N($BW1364)=0,0,1+SUMIFS($CB$2:$CB$2500,$W$2:$W$2500,$A1364)+SUMIFS($CA$2:$CA$2500,$X$2:$X$2500,$A1364)))</f>
      </c>
      <c r="BY1364" t="str">
        <f>IF($Y1364="","",INDEX($AH$2:$AH$2000,$Y1364)&amp;"")</f>
      </c>
      <c r="BZ1364" t="str">
        <f>IF($Z1364="","",INDEX($AH$2:$AH$2000,$Z1364)&amp;"")</f>
      </c>
      <c r="CA1364">
        <f>IF($Y1364="","",INDEX($BV$2:$BV$2000,$Y1364))</f>
      </c>
      <c r="CB1364">
        <f>IF($Z1364="","",INDEX($BV$2:$BV$2000,$Z1364))</f>
      </c>
    </row>
    <row r="1365">
      <c r="A1365" t="str">
        <f>IF(TRIM(INDEX(games!$A:$A,ROW()))="","",TRIM(INDEX(games!$A:$A,ROW())))</f>
      </c>
      <c r="B1365">
        <f>IF(OR($A1365="",INDEX(games!$B:$B,ROW())=""),"",INDEX(games!$B:$B,ROW()))</f>
      </c>
      <c r="C1365" t="str">
        <f>IF(OR($A1365="",INDEX(games!$C:$C,ROW())=""),"",INDEX(games!$C:$C,ROW()))</f>
      </c>
      <c r="D1365">
        <f>IF($A1365="","",COUNTIF($W$2:$W$2500,$A1365)+COUNTIF($X$2:$X$2500,$A1365))</f>
      </c>
      <c r="E1365">
        <f>IF($A1365="","",IFERROR(MATCH($C1365,$R$2:$R$5,0),0))</f>
      </c>
      <c r="F1365">
        <f>IF($A1365="","",MOD(ROW(),34))</f>
      </c>
      <c r="G1365">
        <f>IF($A1365="",NA(),IF($C1365="Action",$B1365,NA()))</f>
      </c>
      <c r="H1365">
        <f>IF($A1365="",NA(),IF($C1365="Action",1+$F1365*0.023,NA()))</f>
      </c>
      <c r="I1365">
        <f>IF($A1365="",NA(),IF($C1365="Strategy",$B1365,NA()))</f>
      </c>
      <c r="J1365">
        <f>IF($A1365="",NA(),IF($C1365="Strategy",2+$F1365*0.023,NA()))</f>
      </c>
      <c r="K1365">
        <f>IF($A1365="",NA(),IF($C1365="Deckbuilder",$B1365,NA()))</f>
      </c>
      <c r="L1365">
        <f>IF($A1365="",NA(),IF($C1365="Deckbuilder",3+$F1365*0.023,NA()))</f>
      </c>
      <c r="M1365">
        <f>IF($A1365="",NA(),IF($C1365="Traditional",$B1365,NA()))</f>
      </c>
      <c r="N1365">
        <f>IF($A1365="",NA(),IF($C1365="Traditional",4+$F1365*0.023,NA()))</f>
      </c>
      <c r="O1365">
        <f>IF($A1365="","",$D1365+ROW()/1000000)</f>
      </c>
      <c r="P1365" t="str">
        <f>IF(OR($A1365="",INDEX(games!$H:$H,ROW())=""),"",INDEX(games!$H:$H,ROW()))</f>
      </c>
      <c r="Q1365">
        <f>IF(OR($A1365="",$P1365&lt;&gt;"Yes"),"",$D1365+ROW()/1000000)</f>
      </c>
      <c r="T1365">
        <f>IF($Y1365="","",INDEX($B$2:$B$2000,$Y1365))</f>
      </c>
      <c r="U1365">
        <f>IF($Z1365="","",INDEX($B$2:$B$2000,$Z1365))</f>
      </c>
      <c r="V1365">
        <f>IF(OR($T1365="",$U1365=""),"",$U1365-$T1365)</f>
      </c>
      <c r="W1365" t="str">
        <f>IF(TRIM(INDEX(connections!$A:$A,ROW()))="","",TRIM(INDEX(connections!$A:$A,ROW())))</f>
      </c>
      <c r="X1365" t="str">
        <f>IF($W1365="","",TRIM(INDEX(connections!$B:$B,ROW())))</f>
      </c>
      <c r="Y1365">
        <f>IF($W1365="","",IFERROR(MATCH($W1365,$A$2:$A$2000,0),""))</f>
      </c>
      <c r="Z1365">
        <f>IF($X1365="","",IFERROR(MATCH($X1365,$A$2:$A$2000,0),""))</f>
      </c>
      <c r="AA1365" t="str">
        <f>IF($Y1365="","",INDEX($P$2:$P$2000,$Y1365))</f>
      </c>
      <c r="AB1365" t="str">
        <f>IF($Z1365="","",INDEX($P$2:$P$2000,$Z1365))</f>
      </c>
      <c r="AC1365">
        <f>IF(AND($AA1365="Yes",$AB1365="Yes"),1,"")</f>
      </c>
      <c r="AD1365">
        <f>IF(OR($Y1365="",$Z1365=""),"",IF(INDEX($C$2:$C$2000,$Y1365)=INDEX($C$2:$C$2000,$Z1365),0,1))</f>
      </c>
      <c r="AE1365">
        <f>IF($AC1365&lt;&gt;1,"",IF(AND(INDEX($AG$2:$AG$2000,$Y1365)=1,INDEX($AG$2:$AG$2000,$Z1365)=1),1,""))</f>
      </c>
      <c r="AG1365">
        <f>IF($A1365="","",COUNTIFS($W$2:$W$2500,$A1365,$AB$2:$AB$2500,"Yes")+COUNTIFS($X$2:$X$2500,$A1365,$AA$2:$AA$2500,"Yes"))</f>
      </c>
      <c r="AH1365" t="str">
        <f>IF(OR($P1365&lt;&gt;"Yes",N($AG1365)=0),"",IF(AND($AG1365=1,COUNTIFS($W$2:$W$2500,$A1365,$AE$2:$AE$2500,1)+COUNTIFS($X$2:$X$2500,$A1365,$AE$2:$AE$2500,1)&gt;0),"","Yes"))</f>
      </c>
      <c r="AI1365">
        <f>IF($AH1365="Yes",$AG1365,"")</f>
      </c>
      <c r="AJ1365">
        <f>IF($AI1365="","",$AI1365+ROW()/1000000)</f>
      </c>
      <c r="AK1365">
        <f>IF(OR($A1365="",$P1365="Yes",N($AG1365)=0),"",$AG1365+ROW()/1000000)</f>
      </c>
      <c r="AL1365" t="str">
        <f>IF($A1365="","",INDEX(games!$J:$J,ROW())&amp;"")</f>
      </c>
      <c r="AM1365">
        <f>IF($A1365="","",SUMPRODUCT($AO1365:$BD1365,'Map Analysis'!$AP$2^{0,1,2,3,4,5,6,7,8,9,10,11,12,13,14,15}))</f>
      </c>
      <c r="AN1365">
        <f>IF($A1365="","",$AM1365+ROW()/10000000)</f>
      </c>
      <c r="AO1365">
        <f>IF($A1365="","",COUNTIF($W$2:$W$2500,$A1365))</f>
      </c>
      <c r="AP1365">
        <f>IF($A1365="","",SUMIFS($BF$2:$BF$2500,$W$2:$W$2500,$A1365))</f>
      </c>
      <c r="AQ1365">
        <f>IF($A1365="","",SUMIFS($BG$2:$BG$2500,$W$2:$W$2500,$A1365))</f>
      </c>
      <c r="AR1365">
        <f>IF($A1365="","",SUMIFS($BH$2:$BH$2500,$W$2:$W$2500,$A1365))</f>
      </c>
      <c r="AS1365">
        <f>IF($A1365="","",SUMIFS($BI$2:$BI$2500,$W$2:$W$2500,$A1365))</f>
      </c>
      <c r="AT1365">
        <f>IF($A1365="","",SUMIFS($BJ$2:$BJ$2500,$W$2:$W$2500,$A1365))</f>
      </c>
      <c r="AU1365">
        <f>IF($A1365="","",SUMIFS($BK$2:$BK$2500,$W$2:$W$2500,$A1365))</f>
      </c>
      <c r="AV1365">
        <f>IF($A1365="","",SUMIFS($BL$2:$BL$2500,$W$2:$W$2500,$A1365))</f>
      </c>
      <c r="AW1365">
        <f>IF($A1365="","",SUMIFS($BM$2:$BM$2500,$W$2:$W$2500,$A1365))</f>
      </c>
      <c r="AX1365">
        <f>IF($A1365="","",SUMIFS($BN$2:$BN$2500,$W$2:$W$2500,$A1365))</f>
      </c>
      <c r="AY1365">
        <f>IF($A1365="","",SUMIFS($BO$2:$BO$2500,$W$2:$W$2500,$A1365))</f>
      </c>
      <c r="AZ1365">
        <f>IF($A1365="","",SUMIFS($BP$2:$BP$2500,$W$2:$W$2500,$A1365))</f>
      </c>
      <c r="BA1365">
        <f>IF($A1365="","",SUMIFS($BQ$2:$BQ$2500,$W$2:$W$2500,$A1365))</f>
      </c>
      <c r="BB1365">
        <f>IF($A1365="","",SUMIFS($BR$2:$BR$2500,$W$2:$W$2500,$A1365))</f>
      </c>
      <c r="BC1365">
        <f>IF($A1365="","",SUMIFS($BS$2:$BS$2500,$W$2:$W$2500,$A1365))</f>
      </c>
      <c r="BD1365">
        <f>IF($A1365="","",SUMIFS($BT$2:$BT$2500,$W$2:$W$2500,$A1365))</f>
      </c>
      <c r="BF1365">
        <f>IF($Z1365="","",INDEX($AO$2:$AO$2000,$Z1365))</f>
      </c>
      <c r="BG1365">
        <f>IF($Z1365="","",INDEX($AP$2:$AP$2000,$Z1365))</f>
      </c>
      <c r="BH1365">
        <f>IF($Z1365="","",INDEX($AQ$2:$AQ$2000,$Z1365))</f>
      </c>
      <c r="BI1365">
        <f>IF($Z1365="","",INDEX($AR$2:$AR$2000,$Z1365))</f>
      </c>
      <c r="BJ1365">
        <f>IF($Z1365="","",INDEX($AS$2:$AS$2000,$Z1365))</f>
      </c>
      <c r="BK1365">
        <f>IF($Z1365="","",INDEX($AT$2:$AT$2000,$Z1365))</f>
      </c>
      <c r="BL1365">
        <f>IF($Z1365="","",INDEX($AU$2:$AU$2000,$Z1365))</f>
      </c>
      <c r="BM1365">
        <f>IF($Z1365="","",INDEX($AV$2:$AV$2000,$Z1365))</f>
      </c>
      <c r="BN1365">
        <f>IF($Z1365="","",INDEX($AW$2:$AW$2000,$Z1365))</f>
      </c>
      <c r="BO1365">
        <f>IF($Z1365="","",INDEX($AX$2:$AX$2000,$Z1365))</f>
      </c>
      <c r="BP1365">
        <f>IF($Z1365="","",INDEX($AY$2:$AY$2000,$Z1365))</f>
      </c>
      <c r="BQ1365">
        <f>IF($Z1365="","",INDEX($AZ$2:$AZ$2000,$Z1365))</f>
      </c>
      <c r="BR1365">
        <f>IF($Z1365="","",INDEX($BA$2:$BA$2000,$Z1365))</f>
      </c>
      <c r="BS1365">
        <f>IF($Z1365="","",INDEX($BB$2:$BB$2000,$Z1365))</f>
      </c>
      <c r="BT1365">
        <f>IF($Z1365="","",INDEX($BC$2:$BC$2000,$Z1365))</f>
      </c>
      <c r="BV1365">
        <f>IF(OR($A1365="",$P1365&lt;&gt;"Yes",$AH1365="Yes"),"",1+N($AG1365))</f>
      </c>
      <c r="BW1365">
        <f>IF($A1365="","",COUNTIFS($W$2:$W$2500,$A1365,$BZ$2:$BZ$2500,"Yes")+COUNTIFS($X$2:$X$2500,$A1365,$BY$2:$BY$2500,"Yes"))</f>
      </c>
      <c r="BX1365">
        <f>IF(OR($A1365="",$P1365="Yes"),"",IF(N($BW1365)=0,0,1+SUMIFS($CB$2:$CB$2500,$W$2:$W$2500,$A1365)+SUMIFS($CA$2:$CA$2500,$X$2:$X$2500,$A1365)))</f>
      </c>
      <c r="BY1365" t="str">
        <f>IF($Y1365="","",INDEX($AH$2:$AH$2000,$Y1365)&amp;"")</f>
      </c>
      <c r="BZ1365" t="str">
        <f>IF($Z1365="","",INDEX($AH$2:$AH$2000,$Z1365)&amp;"")</f>
      </c>
      <c r="CA1365">
        <f>IF($Y1365="","",INDEX($BV$2:$BV$2000,$Y1365))</f>
      </c>
      <c r="CB1365">
        <f>IF($Z1365="","",INDEX($BV$2:$BV$2000,$Z1365))</f>
      </c>
    </row>
    <row r="1366">
      <c r="A1366" t="str">
        <f>IF(TRIM(INDEX(games!$A:$A,ROW()))="","",TRIM(INDEX(games!$A:$A,ROW())))</f>
      </c>
      <c r="B1366">
        <f>IF(OR($A1366="",INDEX(games!$B:$B,ROW())=""),"",INDEX(games!$B:$B,ROW()))</f>
      </c>
      <c r="C1366" t="str">
        <f>IF(OR($A1366="",INDEX(games!$C:$C,ROW())=""),"",INDEX(games!$C:$C,ROW()))</f>
      </c>
      <c r="D1366">
        <f>IF($A1366="","",COUNTIF($W$2:$W$2500,$A1366)+COUNTIF($X$2:$X$2500,$A1366))</f>
      </c>
      <c r="E1366">
        <f>IF($A1366="","",IFERROR(MATCH($C1366,$R$2:$R$5,0),0))</f>
      </c>
      <c r="F1366">
        <f>IF($A1366="","",MOD(ROW(),34))</f>
      </c>
      <c r="G1366">
        <f>IF($A1366="",NA(),IF($C1366="Action",$B1366,NA()))</f>
      </c>
      <c r="H1366">
        <f>IF($A1366="",NA(),IF($C1366="Action",1+$F1366*0.023,NA()))</f>
      </c>
      <c r="I1366">
        <f>IF($A1366="",NA(),IF($C1366="Strategy",$B1366,NA()))</f>
      </c>
      <c r="J1366">
        <f>IF($A1366="",NA(),IF($C1366="Strategy",2+$F1366*0.023,NA()))</f>
      </c>
      <c r="K1366">
        <f>IF($A1366="",NA(),IF($C1366="Deckbuilder",$B1366,NA()))</f>
      </c>
      <c r="L1366">
        <f>IF($A1366="",NA(),IF($C1366="Deckbuilder",3+$F1366*0.023,NA()))</f>
      </c>
      <c r="M1366">
        <f>IF($A1366="",NA(),IF($C1366="Traditional",$B1366,NA()))</f>
      </c>
      <c r="N1366">
        <f>IF($A1366="",NA(),IF($C1366="Traditional",4+$F1366*0.023,NA()))</f>
      </c>
      <c r="O1366">
        <f>IF($A1366="","",$D1366+ROW()/1000000)</f>
      </c>
      <c r="P1366" t="str">
        <f>IF(OR($A1366="",INDEX(games!$H:$H,ROW())=""),"",INDEX(games!$H:$H,ROW()))</f>
      </c>
      <c r="Q1366">
        <f>IF(OR($A1366="",$P1366&lt;&gt;"Yes"),"",$D1366+ROW()/1000000)</f>
      </c>
      <c r="T1366">
        <f>IF($Y1366="","",INDEX($B$2:$B$2000,$Y1366))</f>
      </c>
      <c r="U1366">
        <f>IF($Z1366="","",INDEX($B$2:$B$2000,$Z1366))</f>
      </c>
      <c r="V1366">
        <f>IF(OR($T1366="",$U1366=""),"",$U1366-$T1366)</f>
      </c>
      <c r="W1366" t="str">
        <f>IF(TRIM(INDEX(connections!$A:$A,ROW()))="","",TRIM(INDEX(connections!$A:$A,ROW())))</f>
      </c>
      <c r="X1366" t="str">
        <f>IF($W1366="","",TRIM(INDEX(connections!$B:$B,ROW())))</f>
      </c>
      <c r="Y1366">
        <f>IF($W1366="","",IFERROR(MATCH($W1366,$A$2:$A$2000,0),""))</f>
      </c>
      <c r="Z1366">
        <f>IF($X1366="","",IFERROR(MATCH($X1366,$A$2:$A$2000,0),""))</f>
      </c>
      <c r="AA1366" t="str">
        <f>IF($Y1366="","",INDEX($P$2:$P$2000,$Y1366))</f>
      </c>
      <c r="AB1366" t="str">
        <f>IF($Z1366="","",INDEX($P$2:$P$2000,$Z1366))</f>
      </c>
      <c r="AC1366">
        <f>IF(AND($AA1366="Yes",$AB1366="Yes"),1,"")</f>
      </c>
      <c r="AD1366">
        <f>IF(OR($Y1366="",$Z1366=""),"",IF(INDEX($C$2:$C$2000,$Y1366)=INDEX($C$2:$C$2000,$Z1366),0,1))</f>
      </c>
      <c r="AE1366">
        <f>IF($AC1366&lt;&gt;1,"",IF(AND(INDEX($AG$2:$AG$2000,$Y1366)=1,INDEX($AG$2:$AG$2000,$Z1366)=1),1,""))</f>
      </c>
      <c r="AG1366">
        <f>IF($A1366="","",COUNTIFS($W$2:$W$2500,$A1366,$AB$2:$AB$2500,"Yes")+COUNTIFS($X$2:$X$2500,$A1366,$AA$2:$AA$2500,"Yes"))</f>
      </c>
      <c r="AH1366" t="str">
        <f>IF(OR($P1366&lt;&gt;"Yes",N($AG1366)=0),"",IF(AND($AG1366=1,COUNTIFS($W$2:$W$2500,$A1366,$AE$2:$AE$2500,1)+COUNTIFS($X$2:$X$2500,$A1366,$AE$2:$AE$2500,1)&gt;0),"","Yes"))</f>
      </c>
      <c r="AI1366">
        <f>IF($AH1366="Yes",$AG1366,"")</f>
      </c>
      <c r="AJ1366">
        <f>IF($AI1366="","",$AI1366+ROW()/1000000)</f>
      </c>
      <c r="AK1366">
        <f>IF(OR($A1366="",$P1366="Yes",N($AG1366)=0),"",$AG1366+ROW()/1000000)</f>
      </c>
      <c r="AL1366" t="str">
        <f>IF($A1366="","",INDEX(games!$J:$J,ROW())&amp;"")</f>
      </c>
      <c r="AM1366">
        <f>IF($A1366="","",SUMPRODUCT($AO1366:$BD1366,'Map Analysis'!$AP$2^{0,1,2,3,4,5,6,7,8,9,10,11,12,13,14,15}))</f>
      </c>
      <c r="AN1366">
        <f>IF($A1366="","",$AM1366+ROW()/10000000)</f>
      </c>
      <c r="AO1366">
        <f>IF($A1366="","",COUNTIF($W$2:$W$2500,$A1366))</f>
      </c>
      <c r="AP1366">
        <f>IF($A1366="","",SUMIFS($BF$2:$BF$2500,$W$2:$W$2500,$A1366))</f>
      </c>
      <c r="AQ1366">
        <f>IF($A1366="","",SUMIFS($BG$2:$BG$2500,$W$2:$W$2500,$A1366))</f>
      </c>
      <c r="AR1366">
        <f>IF($A1366="","",SUMIFS($BH$2:$BH$2500,$W$2:$W$2500,$A1366))</f>
      </c>
      <c r="AS1366">
        <f>IF($A1366="","",SUMIFS($BI$2:$BI$2500,$W$2:$W$2500,$A1366))</f>
      </c>
      <c r="AT1366">
        <f>IF($A1366="","",SUMIFS($BJ$2:$BJ$2500,$W$2:$W$2500,$A1366))</f>
      </c>
      <c r="AU1366">
        <f>IF($A1366="","",SUMIFS($BK$2:$BK$2500,$W$2:$W$2500,$A1366))</f>
      </c>
      <c r="AV1366">
        <f>IF($A1366="","",SUMIFS($BL$2:$BL$2500,$W$2:$W$2500,$A1366))</f>
      </c>
      <c r="AW1366">
        <f>IF($A1366="","",SUMIFS($BM$2:$BM$2500,$W$2:$W$2500,$A1366))</f>
      </c>
      <c r="AX1366">
        <f>IF($A1366="","",SUMIFS($BN$2:$BN$2500,$W$2:$W$2500,$A1366))</f>
      </c>
      <c r="AY1366">
        <f>IF($A1366="","",SUMIFS($BO$2:$BO$2500,$W$2:$W$2500,$A1366))</f>
      </c>
      <c r="AZ1366">
        <f>IF($A1366="","",SUMIFS($BP$2:$BP$2500,$W$2:$W$2500,$A1366))</f>
      </c>
      <c r="BA1366">
        <f>IF($A1366="","",SUMIFS($BQ$2:$BQ$2500,$W$2:$W$2500,$A1366))</f>
      </c>
      <c r="BB1366">
        <f>IF($A1366="","",SUMIFS($BR$2:$BR$2500,$W$2:$W$2500,$A1366))</f>
      </c>
      <c r="BC1366">
        <f>IF($A1366="","",SUMIFS($BS$2:$BS$2500,$W$2:$W$2500,$A1366))</f>
      </c>
      <c r="BD1366">
        <f>IF($A1366="","",SUMIFS($BT$2:$BT$2500,$W$2:$W$2500,$A1366))</f>
      </c>
      <c r="BF1366">
        <f>IF($Z1366="","",INDEX($AO$2:$AO$2000,$Z1366))</f>
      </c>
      <c r="BG1366">
        <f>IF($Z1366="","",INDEX($AP$2:$AP$2000,$Z1366))</f>
      </c>
      <c r="BH1366">
        <f>IF($Z1366="","",INDEX($AQ$2:$AQ$2000,$Z1366))</f>
      </c>
      <c r="BI1366">
        <f>IF($Z1366="","",INDEX($AR$2:$AR$2000,$Z1366))</f>
      </c>
      <c r="BJ1366">
        <f>IF($Z1366="","",INDEX($AS$2:$AS$2000,$Z1366))</f>
      </c>
      <c r="BK1366">
        <f>IF($Z1366="","",INDEX($AT$2:$AT$2000,$Z1366))</f>
      </c>
      <c r="BL1366">
        <f>IF($Z1366="","",INDEX($AU$2:$AU$2000,$Z1366))</f>
      </c>
      <c r="BM1366">
        <f>IF($Z1366="","",INDEX($AV$2:$AV$2000,$Z1366))</f>
      </c>
      <c r="BN1366">
        <f>IF($Z1366="","",INDEX($AW$2:$AW$2000,$Z1366))</f>
      </c>
      <c r="BO1366">
        <f>IF($Z1366="","",INDEX($AX$2:$AX$2000,$Z1366))</f>
      </c>
      <c r="BP1366">
        <f>IF($Z1366="","",INDEX($AY$2:$AY$2000,$Z1366))</f>
      </c>
      <c r="BQ1366">
        <f>IF($Z1366="","",INDEX($AZ$2:$AZ$2000,$Z1366))</f>
      </c>
      <c r="BR1366">
        <f>IF($Z1366="","",INDEX($BA$2:$BA$2000,$Z1366))</f>
      </c>
      <c r="BS1366">
        <f>IF($Z1366="","",INDEX($BB$2:$BB$2000,$Z1366))</f>
      </c>
      <c r="BT1366">
        <f>IF($Z1366="","",INDEX($BC$2:$BC$2000,$Z1366))</f>
      </c>
      <c r="BV1366">
        <f>IF(OR($A1366="",$P1366&lt;&gt;"Yes",$AH1366="Yes"),"",1+N($AG1366))</f>
      </c>
      <c r="BW1366">
        <f>IF($A1366="","",COUNTIFS($W$2:$W$2500,$A1366,$BZ$2:$BZ$2500,"Yes")+COUNTIFS($X$2:$X$2500,$A1366,$BY$2:$BY$2500,"Yes"))</f>
      </c>
      <c r="BX1366">
        <f>IF(OR($A1366="",$P1366="Yes"),"",IF(N($BW1366)=0,0,1+SUMIFS($CB$2:$CB$2500,$W$2:$W$2500,$A1366)+SUMIFS($CA$2:$CA$2500,$X$2:$X$2500,$A1366)))</f>
      </c>
      <c r="BY1366" t="str">
        <f>IF($Y1366="","",INDEX($AH$2:$AH$2000,$Y1366)&amp;"")</f>
      </c>
      <c r="BZ1366" t="str">
        <f>IF($Z1366="","",INDEX($AH$2:$AH$2000,$Z1366)&amp;"")</f>
      </c>
      <c r="CA1366">
        <f>IF($Y1366="","",INDEX($BV$2:$BV$2000,$Y1366))</f>
      </c>
      <c r="CB1366">
        <f>IF($Z1366="","",INDEX($BV$2:$BV$2000,$Z1366))</f>
      </c>
    </row>
    <row r="1367">
      <c r="A1367" t="str">
        <f>IF(TRIM(INDEX(games!$A:$A,ROW()))="","",TRIM(INDEX(games!$A:$A,ROW())))</f>
      </c>
      <c r="B1367">
        <f>IF(OR($A1367="",INDEX(games!$B:$B,ROW())=""),"",INDEX(games!$B:$B,ROW()))</f>
      </c>
      <c r="C1367" t="str">
        <f>IF(OR($A1367="",INDEX(games!$C:$C,ROW())=""),"",INDEX(games!$C:$C,ROW()))</f>
      </c>
      <c r="D1367">
        <f>IF($A1367="","",COUNTIF($W$2:$W$2500,$A1367)+COUNTIF($X$2:$X$2500,$A1367))</f>
      </c>
      <c r="E1367">
        <f>IF($A1367="","",IFERROR(MATCH($C1367,$R$2:$R$5,0),0))</f>
      </c>
      <c r="F1367">
        <f>IF($A1367="","",MOD(ROW(),34))</f>
      </c>
      <c r="G1367">
        <f>IF($A1367="",NA(),IF($C1367="Action",$B1367,NA()))</f>
      </c>
      <c r="H1367">
        <f>IF($A1367="",NA(),IF($C1367="Action",1+$F1367*0.023,NA()))</f>
      </c>
      <c r="I1367">
        <f>IF($A1367="",NA(),IF($C1367="Strategy",$B1367,NA()))</f>
      </c>
      <c r="J1367">
        <f>IF($A1367="",NA(),IF($C1367="Strategy",2+$F1367*0.023,NA()))</f>
      </c>
      <c r="K1367">
        <f>IF($A1367="",NA(),IF($C1367="Deckbuilder",$B1367,NA()))</f>
      </c>
      <c r="L1367">
        <f>IF($A1367="",NA(),IF($C1367="Deckbuilder",3+$F1367*0.023,NA()))</f>
      </c>
      <c r="M1367">
        <f>IF($A1367="",NA(),IF($C1367="Traditional",$B1367,NA()))</f>
      </c>
      <c r="N1367">
        <f>IF($A1367="",NA(),IF($C1367="Traditional",4+$F1367*0.023,NA()))</f>
      </c>
      <c r="O1367">
        <f>IF($A1367="","",$D1367+ROW()/1000000)</f>
      </c>
      <c r="P1367" t="str">
        <f>IF(OR($A1367="",INDEX(games!$H:$H,ROW())=""),"",INDEX(games!$H:$H,ROW()))</f>
      </c>
      <c r="Q1367">
        <f>IF(OR($A1367="",$P1367&lt;&gt;"Yes"),"",$D1367+ROW()/1000000)</f>
      </c>
      <c r="T1367">
        <f>IF($Y1367="","",INDEX($B$2:$B$2000,$Y1367))</f>
      </c>
      <c r="U1367">
        <f>IF($Z1367="","",INDEX($B$2:$B$2000,$Z1367))</f>
      </c>
      <c r="V1367">
        <f>IF(OR($T1367="",$U1367=""),"",$U1367-$T1367)</f>
      </c>
      <c r="W1367" t="str">
        <f>IF(TRIM(INDEX(connections!$A:$A,ROW()))="","",TRIM(INDEX(connections!$A:$A,ROW())))</f>
      </c>
      <c r="X1367" t="str">
        <f>IF($W1367="","",TRIM(INDEX(connections!$B:$B,ROW())))</f>
      </c>
      <c r="Y1367">
        <f>IF($W1367="","",IFERROR(MATCH($W1367,$A$2:$A$2000,0),""))</f>
      </c>
      <c r="Z1367">
        <f>IF($X1367="","",IFERROR(MATCH($X1367,$A$2:$A$2000,0),""))</f>
      </c>
      <c r="AA1367" t="str">
        <f>IF($Y1367="","",INDEX($P$2:$P$2000,$Y1367))</f>
      </c>
      <c r="AB1367" t="str">
        <f>IF($Z1367="","",INDEX($P$2:$P$2000,$Z1367))</f>
      </c>
      <c r="AC1367">
        <f>IF(AND($AA1367="Yes",$AB1367="Yes"),1,"")</f>
      </c>
      <c r="AD1367">
        <f>IF(OR($Y1367="",$Z1367=""),"",IF(INDEX($C$2:$C$2000,$Y1367)=INDEX($C$2:$C$2000,$Z1367),0,1))</f>
      </c>
      <c r="AE1367">
        <f>IF($AC1367&lt;&gt;1,"",IF(AND(INDEX($AG$2:$AG$2000,$Y1367)=1,INDEX($AG$2:$AG$2000,$Z1367)=1),1,""))</f>
      </c>
      <c r="AG1367">
        <f>IF($A1367="","",COUNTIFS($W$2:$W$2500,$A1367,$AB$2:$AB$2500,"Yes")+COUNTIFS($X$2:$X$2500,$A1367,$AA$2:$AA$2500,"Yes"))</f>
      </c>
      <c r="AH1367" t="str">
        <f>IF(OR($P1367&lt;&gt;"Yes",N($AG1367)=0),"",IF(AND($AG1367=1,COUNTIFS($W$2:$W$2500,$A1367,$AE$2:$AE$2500,1)+COUNTIFS($X$2:$X$2500,$A1367,$AE$2:$AE$2500,1)&gt;0),"","Yes"))</f>
      </c>
      <c r="AI1367">
        <f>IF($AH1367="Yes",$AG1367,"")</f>
      </c>
      <c r="AJ1367">
        <f>IF($AI1367="","",$AI1367+ROW()/1000000)</f>
      </c>
      <c r="AK1367">
        <f>IF(OR($A1367="",$P1367="Yes",N($AG1367)=0),"",$AG1367+ROW()/1000000)</f>
      </c>
      <c r="AL1367" t="str">
        <f>IF($A1367="","",INDEX(games!$J:$J,ROW())&amp;"")</f>
      </c>
      <c r="AM1367">
        <f>IF($A1367="","",SUMPRODUCT($AO1367:$BD1367,'Map Analysis'!$AP$2^{0,1,2,3,4,5,6,7,8,9,10,11,12,13,14,15}))</f>
      </c>
      <c r="AN1367">
        <f>IF($A1367="","",$AM1367+ROW()/10000000)</f>
      </c>
      <c r="AO1367">
        <f>IF($A1367="","",COUNTIF($W$2:$W$2500,$A1367))</f>
      </c>
      <c r="AP1367">
        <f>IF($A1367="","",SUMIFS($BF$2:$BF$2500,$W$2:$W$2500,$A1367))</f>
      </c>
      <c r="AQ1367">
        <f>IF($A1367="","",SUMIFS($BG$2:$BG$2500,$W$2:$W$2500,$A1367))</f>
      </c>
      <c r="AR1367">
        <f>IF($A1367="","",SUMIFS($BH$2:$BH$2500,$W$2:$W$2500,$A1367))</f>
      </c>
      <c r="AS1367">
        <f>IF($A1367="","",SUMIFS($BI$2:$BI$2500,$W$2:$W$2500,$A1367))</f>
      </c>
      <c r="AT1367">
        <f>IF($A1367="","",SUMIFS($BJ$2:$BJ$2500,$W$2:$W$2500,$A1367))</f>
      </c>
      <c r="AU1367">
        <f>IF($A1367="","",SUMIFS($BK$2:$BK$2500,$W$2:$W$2500,$A1367))</f>
      </c>
      <c r="AV1367">
        <f>IF($A1367="","",SUMIFS($BL$2:$BL$2500,$W$2:$W$2500,$A1367))</f>
      </c>
      <c r="AW1367">
        <f>IF($A1367="","",SUMIFS($BM$2:$BM$2500,$W$2:$W$2500,$A1367))</f>
      </c>
      <c r="AX1367">
        <f>IF($A1367="","",SUMIFS($BN$2:$BN$2500,$W$2:$W$2500,$A1367))</f>
      </c>
      <c r="AY1367">
        <f>IF($A1367="","",SUMIFS($BO$2:$BO$2500,$W$2:$W$2500,$A1367))</f>
      </c>
      <c r="AZ1367">
        <f>IF($A1367="","",SUMIFS($BP$2:$BP$2500,$W$2:$W$2500,$A1367))</f>
      </c>
      <c r="BA1367">
        <f>IF($A1367="","",SUMIFS($BQ$2:$BQ$2500,$W$2:$W$2500,$A1367))</f>
      </c>
      <c r="BB1367">
        <f>IF($A1367="","",SUMIFS($BR$2:$BR$2500,$W$2:$W$2500,$A1367))</f>
      </c>
      <c r="BC1367">
        <f>IF($A1367="","",SUMIFS($BS$2:$BS$2500,$W$2:$W$2500,$A1367))</f>
      </c>
      <c r="BD1367">
        <f>IF($A1367="","",SUMIFS($BT$2:$BT$2500,$W$2:$W$2500,$A1367))</f>
      </c>
      <c r="BF1367">
        <f>IF($Z1367="","",INDEX($AO$2:$AO$2000,$Z1367))</f>
      </c>
      <c r="BG1367">
        <f>IF($Z1367="","",INDEX($AP$2:$AP$2000,$Z1367))</f>
      </c>
      <c r="BH1367">
        <f>IF($Z1367="","",INDEX($AQ$2:$AQ$2000,$Z1367))</f>
      </c>
      <c r="BI1367">
        <f>IF($Z1367="","",INDEX($AR$2:$AR$2000,$Z1367))</f>
      </c>
      <c r="BJ1367">
        <f>IF($Z1367="","",INDEX($AS$2:$AS$2000,$Z1367))</f>
      </c>
      <c r="BK1367">
        <f>IF($Z1367="","",INDEX($AT$2:$AT$2000,$Z1367))</f>
      </c>
      <c r="BL1367">
        <f>IF($Z1367="","",INDEX($AU$2:$AU$2000,$Z1367))</f>
      </c>
      <c r="BM1367">
        <f>IF($Z1367="","",INDEX($AV$2:$AV$2000,$Z1367))</f>
      </c>
      <c r="BN1367">
        <f>IF($Z1367="","",INDEX($AW$2:$AW$2000,$Z1367))</f>
      </c>
      <c r="BO1367">
        <f>IF($Z1367="","",INDEX($AX$2:$AX$2000,$Z1367))</f>
      </c>
      <c r="BP1367">
        <f>IF($Z1367="","",INDEX($AY$2:$AY$2000,$Z1367))</f>
      </c>
      <c r="BQ1367">
        <f>IF($Z1367="","",INDEX($AZ$2:$AZ$2000,$Z1367))</f>
      </c>
      <c r="BR1367">
        <f>IF($Z1367="","",INDEX($BA$2:$BA$2000,$Z1367))</f>
      </c>
      <c r="BS1367">
        <f>IF($Z1367="","",INDEX($BB$2:$BB$2000,$Z1367))</f>
      </c>
      <c r="BT1367">
        <f>IF($Z1367="","",INDEX($BC$2:$BC$2000,$Z1367))</f>
      </c>
      <c r="BV1367">
        <f>IF(OR($A1367="",$P1367&lt;&gt;"Yes",$AH1367="Yes"),"",1+N($AG1367))</f>
      </c>
      <c r="BW1367">
        <f>IF($A1367="","",COUNTIFS($W$2:$W$2500,$A1367,$BZ$2:$BZ$2500,"Yes")+COUNTIFS($X$2:$X$2500,$A1367,$BY$2:$BY$2500,"Yes"))</f>
      </c>
      <c r="BX1367">
        <f>IF(OR($A1367="",$P1367="Yes"),"",IF(N($BW1367)=0,0,1+SUMIFS($CB$2:$CB$2500,$W$2:$W$2500,$A1367)+SUMIFS($CA$2:$CA$2500,$X$2:$X$2500,$A1367)))</f>
      </c>
      <c r="BY1367" t="str">
        <f>IF($Y1367="","",INDEX($AH$2:$AH$2000,$Y1367)&amp;"")</f>
      </c>
      <c r="BZ1367" t="str">
        <f>IF($Z1367="","",INDEX($AH$2:$AH$2000,$Z1367)&amp;"")</f>
      </c>
      <c r="CA1367">
        <f>IF($Y1367="","",INDEX($BV$2:$BV$2000,$Y1367))</f>
      </c>
      <c r="CB1367">
        <f>IF($Z1367="","",INDEX($BV$2:$BV$2000,$Z1367))</f>
      </c>
    </row>
    <row r="1368">
      <c r="A1368" t="str">
        <f>IF(TRIM(INDEX(games!$A:$A,ROW()))="","",TRIM(INDEX(games!$A:$A,ROW())))</f>
      </c>
      <c r="B1368">
        <f>IF(OR($A1368="",INDEX(games!$B:$B,ROW())=""),"",INDEX(games!$B:$B,ROW()))</f>
      </c>
      <c r="C1368" t="str">
        <f>IF(OR($A1368="",INDEX(games!$C:$C,ROW())=""),"",INDEX(games!$C:$C,ROW()))</f>
      </c>
      <c r="D1368">
        <f>IF($A1368="","",COUNTIF($W$2:$W$2500,$A1368)+COUNTIF($X$2:$X$2500,$A1368))</f>
      </c>
      <c r="E1368">
        <f>IF($A1368="","",IFERROR(MATCH($C1368,$R$2:$R$5,0),0))</f>
      </c>
      <c r="F1368">
        <f>IF($A1368="","",MOD(ROW(),34))</f>
      </c>
      <c r="G1368">
        <f>IF($A1368="",NA(),IF($C1368="Action",$B1368,NA()))</f>
      </c>
      <c r="H1368">
        <f>IF($A1368="",NA(),IF($C1368="Action",1+$F1368*0.023,NA()))</f>
      </c>
      <c r="I1368">
        <f>IF($A1368="",NA(),IF($C1368="Strategy",$B1368,NA()))</f>
      </c>
      <c r="J1368">
        <f>IF($A1368="",NA(),IF($C1368="Strategy",2+$F1368*0.023,NA()))</f>
      </c>
      <c r="K1368">
        <f>IF($A1368="",NA(),IF($C1368="Deckbuilder",$B1368,NA()))</f>
      </c>
      <c r="L1368">
        <f>IF($A1368="",NA(),IF($C1368="Deckbuilder",3+$F1368*0.023,NA()))</f>
      </c>
      <c r="M1368">
        <f>IF($A1368="",NA(),IF($C1368="Traditional",$B1368,NA()))</f>
      </c>
      <c r="N1368">
        <f>IF($A1368="",NA(),IF($C1368="Traditional",4+$F1368*0.023,NA()))</f>
      </c>
      <c r="O1368">
        <f>IF($A1368="","",$D1368+ROW()/1000000)</f>
      </c>
      <c r="P1368" t="str">
        <f>IF(OR($A1368="",INDEX(games!$H:$H,ROW())=""),"",INDEX(games!$H:$H,ROW()))</f>
      </c>
      <c r="Q1368">
        <f>IF(OR($A1368="",$P1368&lt;&gt;"Yes"),"",$D1368+ROW()/1000000)</f>
      </c>
      <c r="T1368">
        <f>IF($Y1368="","",INDEX($B$2:$B$2000,$Y1368))</f>
      </c>
      <c r="U1368">
        <f>IF($Z1368="","",INDEX($B$2:$B$2000,$Z1368))</f>
      </c>
      <c r="V1368">
        <f>IF(OR($T1368="",$U1368=""),"",$U1368-$T1368)</f>
      </c>
      <c r="W1368" t="str">
        <f>IF(TRIM(INDEX(connections!$A:$A,ROW()))="","",TRIM(INDEX(connections!$A:$A,ROW())))</f>
      </c>
      <c r="X1368" t="str">
        <f>IF($W1368="","",TRIM(INDEX(connections!$B:$B,ROW())))</f>
      </c>
      <c r="Y1368">
        <f>IF($W1368="","",IFERROR(MATCH($W1368,$A$2:$A$2000,0),""))</f>
      </c>
      <c r="Z1368">
        <f>IF($X1368="","",IFERROR(MATCH($X1368,$A$2:$A$2000,0),""))</f>
      </c>
      <c r="AA1368" t="str">
        <f>IF($Y1368="","",INDEX($P$2:$P$2000,$Y1368))</f>
      </c>
      <c r="AB1368" t="str">
        <f>IF($Z1368="","",INDEX($P$2:$P$2000,$Z1368))</f>
      </c>
      <c r="AC1368">
        <f>IF(AND($AA1368="Yes",$AB1368="Yes"),1,"")</f>
      </c>
      <c r="AD1368">
        <f>IF(OR($Y1368="",$Z1368=""),"",IF(INDEX($C$2:$C$2000,$Y1368)=INDEX($C$2:$C$2000,$Z1368),0,1))</f>
      </c>
      <c r="AE1368">
        <f>IF($AC1368&lt;&gt;1,"",IF(AND(INDEX($AG$2:$AG$2000,$Y1368)=1,INDEX($AG$2:$AG$2000,$Z1368)=1),1,""))</f>
      </c>
      <c r="AG1368">
        <f>IF($A1368="","",COUNTIFS($W$2:$W$2500,$A1368,$AB$2:$AB$2500,"Yes")+COUNTIFS($X$2:$X$2500,$A1368,$AA$2:$AA$2500,"Yes"))</f>
      </c>
      <c r="AH1368" t="str">
        <f>IF(OR($P1368&lt;&gt;"Yes",N($AG1368)=0),"",IF(AND($AG1368=1,COUNTIFS($W$2:$W$2500,$A1368,$AE$2:$AE$2500,1)+COUNTIFS($X$2:$X$2500,$A1368,$AE$2:$AE$2500,1)&gt;0),"","Yes"))</f>
      </c>
      <c r="AI1368">
        <f>IF($AH1368="Yes",$AG1368,"")</f>
      </c>
      <c r="AJ1368">
        <f>IF($AI1368="","",$AI1368+ROW()/1000000)</f>
      </c>
      <c r="AK1368">
        <f>IF(OR($A1368="",$P1368="Yes",N($AG1368)=0),"",$AG1368+ROW()/1000000)</f>
      </c>
      <c r="AL1368" t="str">
        <f>IF($A1368="","",INDEX(games!$J:$J,ROW())&amp;"")</f>
      </c>
      <c r="AM1368">
        <f>IF($A1368="","",SUMPRODUCT($AO1368:$BD1368,'Map Analysis'!$AP$2^{0,1,2,3,4,5,6,7,8,9,10,11,12,13,14,15}))</f>
      </c>
      <c r="AN1368">
        <f>IF($A1368="","",$AM1368+ROW()/10000000)</f>
      </c>
      <c r="AO1368">
        <f>IF($A1368="","",COUNTIF($W$2:$W$2500,$A1368))</f>
      </c>
      <c r="AP1368">
        <f>IF($A1368="","",SUMIFS($BF$2:$BF$2500,$W$2:$W$2500,$A1368))</f>
      </c>
      <c r="AQ1368">
        <f>IF($A1368="","",SUMIFS($BG$2:$BG$2500,$W$2:$W$2500,$A1368))</f>
      </c>
      <c r="AR1368">
        <f>IF($A1368="","",SUMIFS($BH$2:$BH$2500,$W$2:$W$2500,$A1368))</f>
      </c>
      <c r="AS1368">
        <f>IF($A1368="","",SUMIFS($BI$2:$BI$2500,$W$2:$W$2500,$A1368))</f>
      </c>
      <c r="AT1368">
        <f>IF($A1368="","",SUMIFS($BJ$2:$BJ$2500,$W$2:$W$2500,$A1368))</f>
      </c>
      <c r="AU1368">
        <f>IF($A1368="","",SUMIFS($BK$2:$BK$2500,$W$2:$W$2500,$A1368))</f>
      </c>
      <c r="AV1368">
        <f>IF($A1368="","",SUMIFS($BL$2:$BL$2500,$W$2:$W$2500,$A1368))</f>
      </c>
      <c r="AW1368">
        <f>IF($A1368="","",SUMIFS($BM$2:$BM$2500,$W$2:$W$2500,$A1368))</f>
      </c>
      <c r="AX1368">
        <f>IF($A1368="","",SUMIFS($BN$2:$BN$2500,$W$2:$W$2500,$A1368))</f>
      </c>
      <c r="AY1368">
        <f>IF($A1368="","",SUMIFS($BO$2:$BO$2500,$W$2:$W$2500,$A1368))</f>
      </c>
      <c r="AZ1368">
        <f>IF($A1368="","",SUMIFS($BP$2:$BP$2500,$W$2:$W$2500,$A1368))</f>
      </c>
      <c r="BA1368">
        <f>IF($A1368="","",SUMIFS($BQ$2:$BQ$2500,$W$2:$W$2500,$A1368))</f>
      </c>
      <c r="BB1368">
        <f>IF($A1368="","",SUMIFS($BR$2:$BR$2500,$W$2:$W$2500,$A1368))</f>
      </c>
      <c r="BC1368">
        <f>IF($A1368="","",SUMIFS($BS$2:$BS$2500,$W$2:$W$2500,$A1368))</f>
      </c>
      <c r="BD1368">
        <f>IF($A1368="","",SUMIFS($BT$2:$BT$2500,$W$2:$W$2500,$A1368))</f>
      </c>
      <c r="BF1368">
        <f>IF($Z1368="","",INDEX($AO$2:$AO$2000,$Z1368))</f>
      </c>
      <c r="BG1368">
        <f>IF($Z1368="","",INDEX($AP$2:$AP$2000,$Z1368))</f>
      </c>
      <c r="BH1368">
        <f>IF($Z1368="","",INDEX($AQ$2:$AQ$2000,$Z1368))</f>
      </c>
      <c r="BI1368">
        <f>IF($Z1368="","",INDEX($AR$2:$AR$2000,$Z1368))</f>
      </c>
      <c r="BJ1368">
        <f>IF($Z1368="","",INDEX($AS$2:$AS$2000,$Z1368))</f>
      </c>
      <c r="BK1368">
        <f>IF($Z1368="","",INDEX($AT$2:$AT$2000,$Z1368))</f>
      </c>
      <c r="BL1368">
        <f>IF($Z1368="","",INDEX($AU$2:$AU$2000,$Z1368))</f>
      </c>
      <c r="BM1368">
        <f>IF($Z1368="","",INDEX($AV$2:$AV$2000,$Z1368))</f>
      </c>
      <c r="BN1368">
        <f>IF($Z1368="","",INDEX($AW$2:$AW$2000,$Z1368))</f>
      </c>
      <c r="BO1368">
        <f>IF($Z1368="","",INDEX($AX$2:$AX$2000,$Z1368))</f>
      </c>
      <c r="BP1368">
        <f>IF($Z1368="","",INDEX($AY$2:$AY$2000,$Z1368))</f>
      </c>
      <c r="BQ1368">
        <f>IF($Z1368="","",INDEX($AZ$2:$AZ$2000,$Z1368))</f>
      </c>
      <c r="BR1368">
        <f>IF($Z1368="","",INDEX($BA$2:$BA$2000,$Z1368))</f>
      </c>
      <c r="BS1368">
        <f>IF($Z1368="","",INDEX($BB$2:$BB$2000,$Z1368))</f>
      </c>
      <c r="BT1368">
        <f>IF($Z1368="","",INDEX($BC$2:$BC$2000,$Z1368))</f>
      </c>
      <c r="BV1368">
        <f>IF(OR($A1368="",$P1368&lt;&gt;"Yes",$AH1368="Yes"),"",1+N($AG1368))</f>
      </c>
      <c r="BW1368">
        <f>IF($A1368="","",COUNTIFS($W$2:$W$2500,$A1368,$BZ$2:$BZ$2500,"Yes")+COUNTIFS($X$2:$X$2500,$A1368,$BY$2:$BY$2500,"Yes"))</f>
      </c>
      <c r="BX1368">
        <f>IF(OR($A1368="",$P1368="Yes"),"",IF(N($BW1368)=0,0,1+SUMIFS($CB$2:$CB$2500,$W$2:$W$2500,$A1368)+SUMIFS($CA$2:$CA$2500,$X$2:$X$2500,$A1368)))</f>
      </c>
      <c r="BY1368" t="str">
        <f>IF($Y1368="","",INDEX($AH$2:$AH$2000,$Y1368)&amp;"")</f>
      </c>
      <c r="BZ1368" t="str">
        <f>IF($Z1368="","",INDEX($AH$2:$AH$2000,$Z1368)&amp;"")</f>
      </c>
      <c r="CA1368">
        <f>IF($Y1368="","",INDEX($BV$2:$BV$2000,$Y1368))</f>
      </c>
      <c r="CB1368">
        <f>IF($Z1368="","",INDEX($BV$2:$BV$2000,$Z1368))</f>
      </c>
    </row>
    <row r="1369">
      <c r="A1369" t="str">
        <f>IF(TRIM(INDEX(games!$A:$A,ROW()))="","",TRIM(INDEX(games!$A:$A,ROW())))</f>
      </c>
      <c r="B1369">
        <f>IF(OR($A1369="",INDEX(games!$B:$B,ROW())=""),"",INDEX(games!$B:$B,ROW()))</f>
      </c>
      <c r="C1369" t="str">
        <f>IF(OR($A1369="",INDEX(games!$C:$C,ROW())=""),"",INDEX(games!$C:$C,ROW()))</f>
      </c>
      <c r="D1369">
        <f>IF($A1369="","",COUNTIF($W$2:$W$2500,$A1369)+COUNTIF($X$2:$X$2500,$A1369))</f>
      </c>
      <c r="E1369">
        <f>IF($A1369="","",IFERROR(MATCH($C1369,$R$2:$R$5,0),0))</f>
      </c>
      <c r="F1369">
        <f>IF($A1369="","",MOD(ROW(),34))</f>
      </c>
      <c r="G1369">
        <f>IF($A1369="",NA(),IF($C1369="Action",$B1369,NA()))</f>
      </c>
      <c r="H1369">
        <f>IF($A1369="",NA(),IF($C1369="Action",1+$F1369*0.023,NA()))</f>
      </c>
      <c r="I1369">
        <f>IF($A1369="",NA(),IF($C1369="Strategy",$B1369,NA()))</f>
      </c>
      <c r="J1369">
        <f>IF($A1369="",NA(),IF($C1369="Strategy",2+$F1369*0.023,NA()))</f>
      </c>
      <c r="K1369">
        <f>IF($A1369="",NA(),IF($C1369="Deckbuilder",$B1369,NA()))</f>
      </c>
      <c r="L1369">
        <f>IF($A1369="",NA(),IF($C1369="Deckbuilder",3+$F1369*0.023,NA()))</f>
      </c>
      <c r="M1369">
        <f>IF($A1369="",NA(),IF($C1369="Traditional",$B1369,NA()))</f>
      </c>
      <c r="N1369">
        <f>IF($A1369="",NA(),IF($C1369="Traditional",4+$F1369*0.023,NA()))</f>
      </c>
      <c r="O1369">
        <f>IF($A1369="","",$D1369+ROW()/1000000)</f>
      </c>
      <c r="P1369" t="str">
        <f>IF(OR($A1369="",INDEX(games!$H:$H,ROW())=""),"",INDEX(games!$H:$H,ROW()))</f>
      </c>
      <c r="Q1369">
        <f>IF(OR($A1369="",$P1369&lt;&gt;"Yes"),"",$D1369+ROW()/1000000)</f>
      </c>
      <c r="T1369">
        <f>IF($Y1369="","",INDEX($B$2:$B$2000,$Y1369))</f>
      </c>
      <c r="U1369">
        <f>IF($Z1369="","",INDEX($B$2:$B$2000,$Z1369))</f>
      </c>
      <c r="V1369">
        <f>IF(OR($T1369="",$U1369=""),"",$U1369-$T1369)</f>
      </c>
      <c r="W1369" t="str">
        <f>IF(TRIM(INDEX(connections!$A:$A,ROW()))="","",TRIM(INDEX(connections!$A:$A,ROW())))</f>
      </c>
      <c r="X1369" t="str">
        <f>IF($W1369="","",TRIM(INDEX(connections!$B:$B,ROW())))</f>
      </c>
      <c r="Y1369">
        <f>IF($W1369="","",IFERROR(MATCH($W1369,$A$2:$A$2000,0),""))</f>
      </c>
      <c r="Z1369">
        <f>IF($X1369="","",IFERROR(MATCH($X1369,$A$2:$A$2000,0),""))</f>
      </c>
      <c r="AA1369" t="str">
        <f>IF($Y1369="","",INDEX($P$2:$P$2000,$Y1369))</f>
      </c>
      <c r="AB1369" t="str">
        <f>IF($Z1369="","",INDEX($P$2:$P$2000,$Z1369))</f>
      </c>
      <c r="AC1369">
        <f>IF(AND($AA1369="Yes",$AB1369="Yes"),1,"")</f>
      </c>
      <c r="AD1369">
        <f>IF(OR($Y1369="",$Z1369=""),"",IF(INDEX($C$2:$C$2000,$Y1369)=INDEX($C$2:$C$2000,$Z1369),0,1))</f>
      </c>
      <c r="AE1369">
        <f>IF($AC1369&lt;&gt;1,"",IF(AND(INDEX($AG$2:$AG$2000,$Y1369)=1,INDEX($AG$2:$AG$2000,$Z1369)=1),1,""))</f>
      </c>
      <c r="AG1369">
        <f>IF($A1369="","",COUNTIFS($W$2:$W$2500,$A1369,$AB$2:$AB$2500,"Yes")+COUNTIFS($X$2:$X$2500,$A1369,$AA$2:$AA$2500,"Yes"))</f>
      </c>
      <c r="AH1369" t="str">
        <f>IF(OR($P1369&lt;&gt;"Yes",N($AG1369)=0),"",IF(AND($AG1369=1,COUNTIFS($W$2:$W$2500,$A1369,$AE$2:$AE$2500,1)+COUNTIFS($X$2:$X$2500,$A1369,$AE$2:$AE$2500,1)&gt;0),"","Yes"))</f>
      </c>
      <c r="AI1369">
        <f>IF($AH1369="Yes",$AG1369,"")</f>
      </c>
      <c r="AJ1369">
        <f>IF($AI1369="","",$AI1369+ROW()/1000000)</f>
      </c>
      <c r="AK1369">
        <f>IF(OR($A1369="",$P1369="Yes",N($AG1369)=0),"",$AG1369+ROW()/1000000)</f>
      </c>
      <c r="AL1369" t="str">
        <f>IF($A1369="","",INDEX(games!$J:$J,ROW())&amp;"")</f>
      </c>
      <c r="AM1369">
        <f>IF($A1369="","",SUMPRODUCT($AO1369:$BD1369,'Map Analysis'!$AP$2^{0,1,2,3,4,5,6,7,8,9,10,11,12,13,14,15}))</f>
      </c>
      <c r="AN1369">
        <f>IF($A1369="","",$AM1369+ROW()/10000000)</f>
      </c>
      <c r="AO1369">
        <f>IF($A1369="","",COUNTIF($W$2:$W$2500,$A1369))</f>
      </c>
      <c r="AP1369">
        <f>IF($A1369="","",SUMIFS($BF$2:$BF$2500,$W$2:$W$2500,$A1369))</f>
      </c>
      <c r="AQ1369">
        <f>IF($A1369="","",SUMIFS($BG$2:$BG$2500,$W$2:$W$2500,$A1369))</f>
      </c>
      <c r="AR1369">
        <f>IF($A1369="","",SUMIFS($BH$2:$BH$2500,$W$2:$W$2500,$A1369))</f>
      </c>
      <c r="AS1369">
        <f>IF($A1369="","",SUMIFS($BI$2:$BI$2500,$W$2:$W$2500,$A1369))</f>
      </c>
      <c r="AT1369">
        <f>IF($A1369="","",SUMIFS($BJ$2:$BJ$2500,$W$2:$W$2500,$A1369))</f>
      </c>
      <c r="AU1369">
        <f>IF($A1369="","",SUMIFS($BK$2:$BK$2500,$W$2:$W$2500,$A1369))</f>
      </c>
      <c r="AV1369">
        <f>IF($A1369="","",SUMIFS($BL$2:$BL$2500,$W$2:$W$2500,$A1369))</f>
      </c>
      <c r="AW1369">
        <f>IF($A1369="","",SUMIFS($BM$2:$BM$2500,$W$2:$W$2500,$A1369))</f>
      </c>
      <c r="AX1369">
        <f>IF($A1369="","",SUMIFS($BN$2:$BN$2500,$W$2:$W$2500,$A1369))</f>
      </c>
      <c r="AY1369">
        <f>IF($A1369="","",SUMIFS($BO$2:$BO$2500,$W$2:$W$2500,$A1369))</f>
      </c>
      <c r="AZ1369">
        <f>IF($A1369="","",SUMIFS($BP$2:$BP$2500,$W$2:$W$2500,$A1369))</f>
      </c>
      <c r="BA1369">
        <f>IF($A1369="","",SUMIFS($BQ$2:$BQ$2500,$W$2:$W$2500,$A1369))</f>
      </c>
      <c r="BB1369">
        <f>IF($A1369="","",SUMIFS($BR$2:$BR$2500,$W$2:$W$2500,$A1369))</f>
      </c>
      <c r="BC1369">
        <f>IF($A1369="","",SUMIFS($BS$2:$BS$2500,$W$2:$W$2500,$A1369))</f>
      </c>
      <c r="BD1369">
        <f>IF($A1369="","",SUMIFS($BT$2:$BT$2500,$W$2:$W$2500,$A1369))</f>
      </c>
      <c r="BF1369">
        <f>IF($Z1369="","",INDEX($AO$2:$AO$2000,$Z1369))</f>
      </c>
      <c r="BG1369">
        <f>IF($Z1369="","",INDEX($AP$2:$AP$2000,$Z1369))</f>
      </c>
      <c r="BH1369">
        <f>IF($Z1369="","",INDEX($AQ$2:$AQ$2000,$Z1369))</f>
      </c>
      <c r="BI1369">
        <f>IF($Z1369="","",INDEX($AR$2:$AR$2000,$Z1369))</f>
      </c>
      <c r="BJ1369">
        <f>IF($Z1369="","",INDEX($AS$2:$AS$2000,$Z1369))</f>
      </c>
      <c r="BK1369">
        <f>IF($Z1369="","",INDEX($AT$2:$AT$2000,$Z1369))</f>
      </c>
      <c r="BL1369">
        <f>IF($Z1369="","",INDEX($AU$2:$AU$2000,$Z1369))</f>
      </c>
      <c r="BM1369">
        <f>IF($Z1369="","",INDEX($AV$2:$AV$2000,$Z1369))</f>
      </c>
      <c r="BN1369">
        <f>IF($Z1369="","",INDEX($AW$2:$AW$2000,$Z1369))</f>
      </c>
      <c r="BO1369">
        <f>IF($Z1369="","",INDEX($AX$2:$AX$2000,$Z1369))</f>
      </c>
      <c r="BP1369">
        <f>IF($Z1369="","",INDEX($AY$2:$AY$2000,$Z1369))</f>
      </c>
      <c r="BQ1369">
        <f>IF($Z1369="","",INDEX($AZ$2:$AZ$2000,$Z1369))</f>
      </c>
      <c r="BR1369">
        <f>IF($Z1369="","",INDEX($BA$2:$BA$2000,$Z1369))</f>
      </c>
      <c r="BS1369">
        <f>IF($Z1369="","",INDEX($BB$2:$BB$2000,$Z1369))</f>
      </c>
      <c r="BT1369">
        <f>IF($Z1369="","",INDEX($BC$2:$BC$2000,$Z1369))</f>
      </c>
      <c r="BV1369">
        <f>IF(OR($A1369="",$P1369&lt;&gt;"Yes",$AH1369="Yes"),"",1+N($AG1369))</f>
      </c>
      <c r="BW1369">
        <f>IF($A1369="","",COUNTIFS($W$2:$W$2500,$A1369,$BZ$2:$BZ$2500,"Yes")+COUNTIFS($X$2:$X$2500,$A1369,$BY$2:$BY$2500,"Yes"))</f>
      </c>
      <c r="BX1369">
        <f>IF(OR($A1369="",$P1369="Yes"),"",IF(N($BW1369)=0,0,1+SUMIFS($CB$2:$CB$2500,$W$2:$W$2500,$A1369)+SUMIFS($CA$2:$CA$2500,$X$2:$X$2500,$A1369)))</f>
      </c>
      <c r="BY1369" t="str">
        <f>IF($Y1369="","",INDEX($AH$2:$AH$2000,$Y1369)&amp;"")</f>
      </c>
      <c r="BZ1369" t="str">
        <f>IF($Z1369="","",INDEX($AH$2:$AH$2000,$Z1369)&amp;"")</f>
      </c>
      <c r="CA1369">
        <f>IF($Y1369="","",INDEX($BV$2:$BV$2000,$Y1369))</f>
      </c>
      <c r="CB1369">
        <f>IF($Z1369="","",INDEX($BV$2:$BV$2000,$Z1369))</f>
      </c>
    </row>
    <row r="1370">
      <c r="A1370" t="str">
        <f>IF(TRIM(INDEX(games!$A:$A,ROW()))="","",TRIM(INDEX(games!$A:$A,ROW())))</f>
      </c>
      <c r="B1370">
        <f>IF(OR($A1370="",INDEX(games!$B:$B,ROW())=""),"",INDEX(games!$B:$B,ROW()))</f>
      </c>
      <c r="C1370" t="str">
        <f>IF(OR($A1370="",INDEX(games!$C:$C,ROW())=""),"",INDEX(games!$C:$C,ROW()))</f>
      </c>
      <c r="D1370">
        <f>IF($A1370="","",COUNTIF($W$2:$W$2500,$A1370)+COUNTIF($X$2:$X$2500,$A1370))</f>
      </c>
      <c r="E1370">
        <f>IF($A1370="","",IFERROR(MATCH($C1370,$R$2:$R$5,0),0))</f>
      </c>
      <c r="F1370">
        <f>IF($A1370="","",MOD(ROW(),34))</f>
      </c>
      <c r="G1370">
        <f>IF($A1370="",NA(),IF($C1370="Action",$B1370,NA()))</f>
      </c>
      <c r="H1370">
        <f>IF($A1370="",NA(),IF($C1370="Action",1+$F1370*0.023,NA()))</f>
      </c>
      <c r="I1370">
        <f>IF($A1370="",NA(),IF($C1370="Strategy",$B1370,NA()))</f>
      </c>
      <c r="J1370">
        <f>IF($A1370="",NA(),IF($C1370="Strategy",2+$F1370*0.023,NA()))</f>
      </c>
      <c r="K1370">
        <f>IF($A1370="",NA(),IF($C1370="Deckbuilder",$B1370,NA()))</f>
      </c>
      <c r="L1370">
        <f>IF($A1370="",NA(),IF($C1370="Deckbuilder",3+$F1370*0.023,NA()))</f>
      </c>
      <c r="M1370">
        <f>IF($A1370="",NA(),IF($C1370="Traditional",$B1370,NA()))</f>
      </c>
      <c r="N1370">
        <f>IF($A1370="",NA(),IF($C1370="Traditional",4+$F1370*0.023,NA()))</f>
      </c>
      <c r="O1370">
        <f>IF($A1370="","",$D1370+ROW()/1000000)</f>
      </c>
      <c r="P1370" t="str">
        <f>IF(OR($A1370="",INDEX(games!$H:$H,ROW())=""),"",INDEX(games!$H:$H,ROW()))</f>
      </c>
      <c r="Q1370">
        <f>IF(OR($A1370="",$P1370&lt;&gt;"Yes"),"",$D1370+ROW()/1000000)</f>
      </c>
      <c r="T1370">
        <f>IF($Y1370="","",INDEX($B$2:$B$2000,$Y1370))</f>
      </c>
      <c r="U1370">
        <f>IF($Z1370="","",INDEX($B$2:$B$2000,$Z1370))</f>
      </c>
      <c r="V1370">
        <f>IF(OR($T1370="",$U1370=""),"",$U1370-$T1370)</f>
      </c>
      <c r="W1370" t="str">
        <f>IF(TRIM(INDEX(connections!$A:$A,ROW()))="","",TRIM(INDEX(connections!$A:$A,ROW())))</f>
      </c>
      <c r="X1370" t="str">
        <f>IF($W1370="","",TRIM(INDEX(connections!$B:$B,ROW())))</f>
      </c>
      <c r="Y1370">
        <f>IF($W1370="","",IFERROR(MATCH($W1370,$A$2:$A$2000,0),""))</f>
      </c>
      <c r="Z1370">
        <f>IF($X1370="","",IFERROR(MATCH($X1370,$A$2:$A$2000,0),""))</f>
      </c>
      <c r="AA1370" t="str">
        <f>IF($Y1370="","",INDEX($P$2:$P$2000,$Y1370))</f>
      </c>
      <c r="AB1370" t="str">
        <f>IF($Z1370="","",INDEX($P$2:$P$2000,$Z1370))</f>
      </c>
      <c r="AC1370">
        <f>IF(AND($AA1370="Yes",$AB1370="Yes"),1,"")</f>
      </c>
      <c r="AD1370">
        <f>IF(OR($Y1370="",$Z1370=""),"",IF(INDEX($C$2:$C$2000,$Y1370)=INDEX($C$2:$C$2000,$Z1370),0,1))</f>
      </c>
      <c r="AE1370">
        <f>IF($AC1370&lt;&gt;1,"",IF(AND(INDEX($AG$2:$AG$2000,$Y1370)=1,INDEX($AG$2:$AG$2000,$Z1370)=1),1,""))</f>
      </c>
      <c r="AG1370">
        <f>IF($A1370="","",COUNTIFS($W$2:$W$2500,$A1370,$AB$2:$AB$2500,"Yes")+COUNTIFS($X$2:$X$2500,$A1370,$AA$2:$AA$2500,"Yes"))</f>
      </c>
      <c r="AH1370" t="str">
        <f>IF(OR($P1370&lt;&gt;"Yes",N($AG1370)=0),"",IF(AND($AG1370=1,COUNTIFS($W$2:$W$2500,$A1370,$AE$2:$AE$2500,1)+COUNTIFS($X$2:$X$2500,$A1370,$AE$2:$AE$2500,1)&gt;0),"","Yes"))</f>
      </c>
      <c r="AI1370">
        <f>IF($AH1370="Yes",$AG1370,"")</f>
      </c>
      <c r="AJ1370">
        <f>IF($AI1370="","",$AI1370+ROW()/1000000)</f>
      </c>
      <c r="AK1370">
        <f>IF(OR($A1370="",$P1370="Yes",N($AG1370)=0),"",$AG1370+ROW()/1000000)</f>
      </c>
      <c r="AL1370" t="str">
        <f>IF($A1370="","",INDEX(games!$J:$J,ROW())&amp;"")</f>
      </c>
      <c r="AM1370">
        <f>IF($A1370="","",SUMPRODUCT($AO1370:$BD1370,'Map Analysis'!$AP$2^{0,1,2,3,4,5,6,7,8,9,10,11,12,13,14,15}))</f>
      </c>
      <c r="AN1370">
        <f>IF($A1370="","",$AM1370+ROW()/10000000)</f>
      </c>
      <c r="AO1370">
        <f>IF($A1370="","",COUNTIF($W$2:$W$2500,$A1370))</f>
      </c>
      <c r="AP1370">
        <f>IF($A1370="","",SUMIFS($BF$2:$BF$2500,$W$2:$W$2500,$A1370))</f>
      </c>
      <c r="AQ1370">
        <f>IF($A1370="","",SUMIFS($BG$2:$BG$2500,$W$2:$W$2500,$A1370))</f>
      </c>
      <c r="AR1370">
        <f>IF($A1370="","",SUMIFS($BH$2:$BH$2500,$W$2:$W$2500,$A1370))</f>
      </c>
      <c r="AS1370">
        <f>IF($A1370="","",SUMIFS($BI$2:$BI$2500,$W$2:$W$2500,$A1370))</f>
      </c>
      <c r="AT1370">
        <f>IF($A1370="","",SUMIFS($BJ$2:$BJ$2500,$W$2:$W$2500,$A1370))</f>
      </c>
      <c r="AU1370">
        <f>IF($A1370="","",SUMIFS($BK$2:$BK$2500,$W$2:$W$2500,$A1370))</f>
      </c>
      <c r="AV1370">
        <f>IF($A1370="","",SUMIFS($BL$2:$BL$2500,$W$2:$W$2500,$A1370))</f>
      </c>
      <c r="AW1370">
        <f>IF($A1370="","",SUMIFS($BM$2:$BM$2500,$W$2:$W$2500,$A1370))</f>
      </c>
      <c r="AX1370">
        <f>IF($A1370="","",SUMIFS($BN$2:$BN$2500,$W$2:$W$2500,$A1370))</f>
      </c>
      <c r="AY1370">
        <f>IF($A1370="","",SUMIFS($BO$2:$BO$2500,$W$2:$W$2500,$A1370))</f>
      </c>
      <c r="AZ1370">
        <f>IF($A1370="","",SUMIFS($BP$2:$BP$2500,$W$2:$W$2500,$A1370))</f>
      </c>
      <c r="BA1370">
        <f>IF($A1370="","",SUMIFS($BQ$2:$BQ$2500,$W$2:$W$2500,$A1370))</f>
      </c>
      <c r="BB1370">
        <f>IF($A1370="","",SUMIFS($BR$2:$BR$2500,$W$2:$W$2500,$A1370))</f>
      </c>
      <c r="BC1370">
        <f>IF($A1370="","",SUMIFS($BS$2:$BS$2500,$W$2:$W$2500,$A1370))</f>
      </c>
      <c r="BD1370">
        <f>IF($A1370="","",SUMIFS($BT$2:$BT$2500,$W$2:$W$2500,$A1370))</f>
      </c>
      <c r="BF1370">
        <f>IF($Z1370="","",INDEX($AO$2:$AO$2000,$Z1370))</f>
      </c>
      <c r="BG1370">
        <f>IF($Z1370="","",INDEX($AP$2:$AP$2000,$Z1370))</f>
      </c>
      <c r="BH1370">
        <f>IF($Z1370="","",INDEX($AQ$2:$AQ$2000,$Z1370))</f>
      </c>
      <c r="BI1370">
        <f>IF($Z1370="","",INDEX($AR$2:$AR$2000,$Z1370))</f>
      </c>
      <c r="BJ1370">
        <f>IF($Z1370="","",INDEX($AS$2:$AS$2000,$Z1370))</f>
      </c>
      <c r="BK1370">
        <f>IF($Z1370="","",INDEX($AT$2:$AT$2000,$Z1370))</f>
      </c>
      <c r="BL1370">
        <f>IF($Z1370="","",INDEX($AU$2:$AU$2000,$Z1370))</f>
      </c>
      <c r="BM1370">
        <f>IF($Z1370="","",INDEX($AV$2:$AV$2000,$Z1370))</f>
      </c>
      <c r="BN1370">
        <f>IF($Z1370="","",INDEX($AW$2:$AW$2000,$Z1370))</f>
      </c>
      <c r="BO1370">
        <f>IF($Z1370="","",INDEX($AX$2:$AX$2000,$Z1370))</f>
      </c>
      <c r="BP1370">
        <f>IF($Z1370="","",INDEX($AY$2:$AY$2000,$Z1370))</f>
      </c>
      <c r="BQ1370">
        <f>IF($Z1370="","",INDEX($AZ$2:$AZ$2000,$Z1370))</f>
      </c>
      <c r="BR1370">
        <f>IF($Z1370="","",INDEX($BA$2:$BA$2000,$Z1370))</f>
      </c>
      <c r="BS1370">
        <f>IF($Z1370="","",INDEX($BB$2:$BB$2000,$Z1370))</f>
      </c>
      <c r="BT1370">
        <f>IF($Z1370="","",INDEX($BC$2:$BC$2000,$Z1370))</f>
      </c>
      <c r="BV1370">
        <f>IF(OR($A1370="",$P1370&lt;&gt;"Yes",$AH1370="Yes"),"",1+N($AG1370))</f>
      </c>
      <c r="BW1370">
        <f>IF($A1370="","",COUNTIFS($W$2:$W$2500,$A1370,$BZ$2:$BZ$2500,"Yes")+COUNTIFS($X$2:$X$2500,$A1370,$BY$2:$BY$2500,"Yes"))</f>
      </c>
      <c r="BX1370">
        <f>IF(OR($A1370="",$P1370="Yes"),"",IF(N($BW1370)=0,0,1+SUMIFS($CB$2:$CB$2500,$W$2:$W$2500,$A1370)+SUMIFS($CA$2:$CA$2500,$X$2:$X$2500,$A1370)))</f>
      </c>
      <c r="BY1370" t="str">
        <f>IF($Y1370="","",INDEX($AH$2:$AH$2000,$Y1370)&amp;"")</f>
      </c>
      <c r="BZ1370" t="str">
        <f>IF($Z1370="","",INDEX($AH$2:$AH$2000,$Z1370)&amp;"")</f>
      </c>
      <c r="CA1370">
        <f>IF($Y1370="","",INDEX($BV$2:$BV$2000,$Y1370))</f>
      </c>
      <c r="CB1370">
        <f>IF($Z1370="","",INDEX($BV$2:$BV$2000,$Z1370))</f>
      </c>
    </row>
    <row r="1371">
      <c r="A1371" t="str">
        <f>IF(TRIM(INDEX(games!$A:$A,ROW()))="","",TRIM(INDEX(games!$A:$A,ROW())))</f>
      </c>
      <c r="B1371">
        <f>IF(OR($A1371="",INDEX(games!$B:$B,ROW())=""),"",INDEX(games!$B:$B,ROW()))</f>
      </c>
      <c r="C1371" t="str">
        <f>IF(OR($A1371="",INDEX(games!$C:$C,ROW())=""),"",INDEX(games!$C:$C,ROW()))</f>
      </c>
      <c r="D1371">
        <f>IF($A1371="","",COUNTIF($W$2:$W$2500,$A1371)+COUNTIF($X$2:$X$2500,$A1371))</f>
      </c>
      <c r="E1371">
        <f>IF($A1371="","",IFERROR(MATCH($C1371,$R$2:$R$5,0),0))</f>
      </c>
      <c r="F1371">
        <f>IF($A1371="","",MOD(ROW(),34))</f>
      </c>
      <c r="G1371">
        <f>IF($A1371="",NA(),IF($C1371="Action",$B1371,NA()))</f>
      </c>
      <c r="H1371">
        <f>IF($A1371="",NA(),IF($C1371="Action",1+$F1371*0.023,NA()))</f>
      </c>
      <c r="I1371">
        <f>IF($A1371="",NA(),IF($C1371="Strategy",$B1371,NA()))</f>
      </c>
      <c r="J1371">
        <f>IF($A1371="",NA(),IF($C1371="Strategy",2+$F1371*0.023,NA()))</f>
      </c>
      <c r="K1371">
        <f>IF($A1371="",NA(),IF($C1371="Deckbuilder",$B1371,NA()))</f>
      </c>
      <c r="L1371">
        <f>IF($A1371="",NA(),IF($C1371="Deckbuilder",3+$F1371*0.023,NA()))</f>
      </c>
      <c r="M1371">
        <f>IF($A1371="",NA(),IF($C1371="Traditional",$B1371,NA()))</f>
      </c>
      <c r="N1371">
        <f>IF($A1371="",NA(),IF($C1371="Traditional",4+$F1371*0.023,NA()))</f>
      </c>
      <c r="O1371">
        <f>IF($A1371="","",$D1371+ROW()/1000000)</f>
      </c>
      <c r="P1371" t="str">
        <f>IF(OR($A1371="",INDEX(games!$H:$H,ROW())=""),"",INDEX(games!$H:$H,ROW()))</f>
      </c>
      <c r="Q1371">
        <f>IF(OR($A1371="",$P1371&lt;&gt;"Yes"),"",$D1371+ROW()/1000000)</f>
      </c>
      <c r="T1371">
        <f>IF($Y1371="","",INDEX($B$2:$B$2000,$Y1371))</f>
      </c>
      <c r="U1371">
        <f>IF($Z1371="","",INDEX($B$2:$B$2000,$Z1371))</f>
      </c>
      <c r="V1371">
        <f>IF(OR($T1371="",$U1371=""),"",$U1371-$T1371)</f>
      </c>
      <c r="W1371" t="str">
        <f>IF(TRIM(INDEX(connections!$A:$A,ROW()))="","",TRIM(INDEX(connections!$A:$A,ROW())))</f>
      </c>
      <c r="X1371" t="str">
        <f>IF($W1371="","",TRIM(INDEX(connections!$B:$B,ROW())))</f>
      </c>
      <c r="Y1371">
        <f>IF($W1371="","",IFERROR(MATCH($W1371,$A$2:$A$2000,0),""))</f>
      </c>
      <c r="Z1371">
        <f>IF($X1371="","",IFERROR(MATCH($X1371,$A$2:$A$2000,0),""))</f>
      </c>
      <c r="AA1371" t="str">
        <f>IF($Y1371="","",INDEX($P$2:$P$2000,$Y1371))</f>
      </c>
      <c r="AB1371" t="str">
        <f>IF($Z1371="","",INDEX($P$2:$P$2000,$Z1371))</f>
      </c>
      <c r="AC1371">
        <f>IF(AND($AA1371="Yes",$AB1371="Yes"),1,"")</f>
      </c>
      <c r="AD1371">
        <f>IF(OR($Y1371="",$Z1371=""),"",IF(INDEX($C$2:$C$2000,$Y1371)=INDEX($C$2:$C$2000,$Z1371),0,1))</f>
      </c>
      <c r="AE1371">
        <f>IF($AC1371&lt;&gt;1,"",IF(AND(INDEX($AG$2:$AG$2000,$Y1371)=1,INDEX($AG$2:$AG$2000,$Z1371)=1),1,""))</f>
      </c>
      <c r="AG1371">
        <f>IF($A1371="","",COUNTIFS($W$2:$W$2500,$A1371,$AB$2:$AB$2500,"Yes")+COUNTIFS($X$2:$X$2500,$A1371,$AA$2:$AA$2500,"Yes"))</f>
      </c>
      <c r="AH1371" t="str">
        <f>IF(OR($P1371&lt;&gt;"Yes",N($AG1371)=0),"",IF(AND($AG1371=1,COUNTIFS($W$2:$W$2500,$A1371,$AE$2:$AE$2500,1)+COUNTIFS($X$2:$X$2500,$A1371,$AE$2:$AE$2500,1)&gt;0),"","Yes"))</f>
      </c>
      <c r="AI1371">
        <f>IF($AH1371="Yes",$AG1371,"")</f>
      </c>
      <c r="AJ1371">
        <f>IF($AI1371="","",$AI1371+ROW()/1000000)</f>
      </c>
      <c r="AK1371">
        <f>IF(OR($A1371="",$P1371="Yes",N($AG1371)=0),"",$AG1371+ROW()/1000000)</f>
      </c>
      <c r="AL1371" t="str">
        <f>IF($A1371="","",INDEX(games!$J:$J,ROW())&amp;"")</f>
      </c>
      <c r="AM1371">
        <f>IF($A1371="","",SUMPRODUCT($AO1371:$BD1371,'Map Analysis'!$AP$2^{0,1,2,3,4,5,6,7,8,9,10,11,12,13,14,15}))</f>
      </c>
      <c r="AN1371">
        <f>IF($A1371="","",$AM1371+ROW()/10000000)</f>
      </c>
      <c r="AO1371">
        <f>IF($A1371="","",COUNTIF($W$2:$W$2500,$A1371))</f>
      </c>
      <c r="AP1371">
        <f>IF($A1371="","",SUMIFS($BF$2:$BF$2500,$W$2:$W$2500,$A1371))</f>
      </c>
      <c r="AQ1371">
        <f>IF($A1371="","",SUMIFS($BG$2:$BG$2500,$W$2:$W$2500,$A1371))</f>
      </c>
      <c r="AR1371">
        <f>IF($A1371="","",SUMIFS($BH$2:$BH$2500,$W$2:$W$2500,$A1371))</f>
      </c>
      <c r="AS1371">
        <f>IF($A1371="","",SUMIFS($BI$2:$BI$2500,$W$2:$W$2500,$A1371))</f>
      </c>
      <c r="AT1371">
        <f>IF($A1371="","",SUMIFS($BJ$2:$BJ$2500,$W$2:$W$2500,$A1371))</f>
      </c>
      <c r="AU1371">
        <f>IF($A1371="","",SUMIFS($BK$2:$BK$2500,$W$2:$W$2500,$A1371))</f>
      </c>
      <c r="AV1371">
        <f>IF($A1371="","",SUMIFS($BL$2:$BL$2500,$W$2:$W$2500,$A1371))</f>
      </c>
      <c r="AW1371">
        <f>IF($A1371="","",SUMIFS($BM$2:$BM$2500,$W$2:$W$2500,$A1371))</f>
      </c>
      <c r="AX1371">
        <f>IF($A1371="","",SUMIFS($BN$2:$BN$2500,$W$2:$W$2500,$A1371))</f>
      </c>
      <c r="AY1371">
        <f>IF($A1371="","",SUMIFS($BO$2:$BO$2500,$W$2:$W$2500,$A1371))</f>
      </c>
      <c r="AZ1371">
        <f>IF($A1371="","",SUMIFS($BP$2:$BP$2500,$W$2:$W$2500,$A1371))</f>
      </c>
      <c r="BA1371">
        <f>IF($A1371="","",SUMIFS($BQ$2:$BQ$2500,$W$2:$W$2500,$A1371))</f>
      </c>
      <c r="BB1371">
        <f>IF($A1371="","",SUMIFS($BR$2:$BR$2500,$W$2:$W$2500,$A1371))</f>
      </c>
      <c r="BC1371">
        <f>IF($A1371="","",SUMIFS($BS$2:$BS$2500,$W$2:$W$2500,$A1371))</f>
      </c>
      <c r="BD1371">
        <f>IF($A1371="","",SUMIFS($BT$2:$BT$2500,$W$2:$W$2500,$A1371))</f>
      </c>
      <c r="BF1371">
        <f>IF($Z1371="","",INDEX($AO$2:$AO$2000,$Z1371))</f>
      </c>
      <c r="BG1371">
        <f>IF($Z1371="","",INDEX($AP$2:$AP$2000,$Z1371))</f>
      </c>
      <c r="BH1371">
        <f>IF($Z1371="","",INDEX($AQ$2:$AQ$2000,$Z1371))</f>
      </c>
      <c r="BI1371">
        <f>IF($Z1371="","",INDEX($AR$2:$AR$2000,$Z1371))</f>
      </c>
      <c r="BJ1371">
        <f>IF($Z1371="","",INDEX($AS$2:$AS$2000,$Z1371))</f>
      </c>
      <c r="BK1371">
        <f>IF($Z1371="","",INDEX($AT$2:$AT$2000,$Z1371))</f>
      </c>
      <c r="BL1371">
        <f>IF($Z1371="","",INDEX($AU$2:$AU$2000,$Z1371))</f>
      </c>
      <c r="BM1371">
        <f>IF($Z1371="","",INDEX($AV$2:$AV$2000,$Z1371))</f>
      </c>
      <c r="BN1371">
        <f>IF($Z1371="","",INDEX($AW$2:$AW$2000,$Z1371))</f>
      </c>
      <c r="BO1371">
        <f>IF($Z1371="","",INDEX($AX$2:$AX$2000,$Z1371))</f>
      </c>
      <c r="BP1371">
        <f>IF($Z1371="","",INDEX($AY$2:$AY$2000,$Z1371))</f>
      </c>
      <c r="BQ1371">
        <f>IF($Z1371="","",INDEX($AZ$2:$AZ$2000,$Z1371))</f>
      </c>
      <c r="BR1371">
        <f>IF($Z1371="","",INDEX($BA$2:$BA$2000,$Z1371))</f>
      </c>
      <c r="BS1371">
        <f>IF($Z1371="","",INDEX($BB$2:$BB$2000,$Z1371))</f>
      </c>
      <c r="BT1371">
        <f>IF($Z1371="","",INDEX($BC$2:$BC$2000,$Z1371))</f>
      </c>
      <c r="BV1371">
        <f>IF(OR($A1371="",$P1371&lt;&gt;"Yes",$AH1371="Yes"),"",1+N($AG1371))</f>
      </c>
      <c r="BW1371">
        <f>IF($A1371="","",COUNTIFS($W$2:$W$2500,$A1371,$BZ$2:$BZ$2500,"Yes")+COUNTIFS($X$2:$X$2500,$A1371,$BY$2:$BY$2500,"Yes"))</f>
      </c>
      <c r="BX1371">
        <f>IF(OR($A1371="",$P1371="Yes"),"",IF(N($BW1371)=0,0,1+SUMIFS($CB$2:$CB$2500,$W$2:$W$2500,$A1371)+SUMIFS($CA$2:$CA$2500,$X$2:$X$2500,$A1371)))</f>
      </c>
      <c r="BY1371" t="str">
        <f>IF($Y1371="","",INDEX($AH$2:$AH$2000,$Y1371)&amp;"")</f>
      </c>
      <c r="BZ1371" t="str">
        <f>IF($Z1371="","",INDEX($AH$2:$AH$2000,$Z1371)&amp;"")</f>
      </c>
      <c r="CA1371">
        <f>IF($Y1371="","",INDEX($BV$2:$BV$2000,$Y1371))</f>
      </c>
      <c r="CB1371">
        <f>IF($Z1371="","",INDEX($BV$2:$BV$2000,$Z1371))</f>
      </c>
    </row>
    <row r="1372">
      <c r="A1372" t="str">
        <f>IF(TRIM(INDEX(games!$A:$A,ROW()))="","",TRIM(INDEX(games!$A:$A,ROW())))</f>
      </c>
      <c r="B1372">
        <f>IF(OR($A1372="",INDEX(games!$B:$B,ROW())=""),"",INDEX(games!$B:$B,ROW()))</f>
      </c>
      <c r="C1372" t="str">
        <f>IF(OR($A1372="",INDEX(games!$C:$C,ROW())=""),"",INDEX(games!$C:$C,ROW()))</f>
      </c>
      <c r="D1372">
        <f>IF($A1372="","",COUNTIF($W$2:$W$2500,$A1372)+COUNTIF($X$2:$X$2500,$A1372))</f>
      </c>
      <c r="E1372">
        <f>IF($A1372="","",IFERROR(MATCH($C1372,$R$2:$R$5,0),0))</f>
      </c>
      <c r="F1372">
        <f>IF($A1372="","",MOD(ROW(),34))</f>
      </c>
      <c r="G1372">
        <f>IF($A1372="",NA(),IF($C1372="Action",$B1372,NA()))</f>
      </c>
      <c r="H1372">
        <f>IF($A1372="",NA(),IF($C1372="Action",1+$F1372*0.023,NA()))</f>
      </c>
      <c r="I1372">
        <f>IF($A1372="",NA(),IF($C1372="Strategy",$B1372,NA()))</f>
      </c>
      <c r="J1372">
        <f>IF($A1372="",NA(),IF($C1372="Strategy",2+$F1372*0.023,NA()))</f>
      </c>
      <c r="K1372">
        <f>IF($A1372="",NA(),IF($C1372="Deckbuilder",$B1372,NA()))</f>
      </c>
      <c r="L1372">
        <f>IF($A1372="",NA(),IF($C1372="Deckbuilder",3+$F1372*0.023,NA()))</f>
      </c>
      <c r="M1372">
        <f>IF($A1372="",NA(),IF($C1372="Traditional",$B1372,NA()))</f>
      </c>
      <c r="N1372">
        <f>IF($A1372="",NA(),IF($C1372="Traditional",4+$F1372*0.023,NA()))</f>
      </c>
      <c r="O1372">
        <f>IF($A1372="","",$D1372+ROW()/1000000)</f>
      </c>
      <c r="P1372" t="str">
        <f>IF(OR($A1372="",INDEX(games!$H:$H,ROW())=""),"",INDEX(games!$H:$H,ROW()))</f>
      </c>
      <c r="Q1372">
        <f>IF(OR($A1372="",$P1372&lt;&gt;"Yes"),"",$D1372+ROW()/1000000)</f>
      </c>
      <c r="T1372">
        <f>IF($Y1372="","",INDEX($B$2:$B$2000,$Y1372))</f>
      </c>
      <c r="U1372">
        <f>IF($Z1372="","",INDEX($B$2:$B$2000,$Z1372))</f>
      </c>
      <c r="V1372">
        <f>IF(OR($T1372="",$U1372=""),"",$U1372-$T1372)</f>
      </c>
      <c r="W1372" t="str">
        <f>IF(TRIM(INDEX(connections!$A:$A,ROW()))="","",TRIM(INDEX(connections!$A:$A,ROW())))</f>
      </c>
      <c r="X1372" t="str">
        <f>IF($W1372="","",TRIM(INDEX(connections!$B:$B,ROW())))</f>
      </c>
      <c r="Y1372">
        <f>IF($W1372="","",IFERROR(MATCH($W1372,$A$2:$A$2000,0),""))</f>
      </c>
      <c r="Z1372">
        <f>IF($X1372="","",IFERROR(MATCH($X1372,$A$2:$A$2000,0),""))</f>
      </c>
      <c r="AA1372" t="str">
        <f>IF($Y1372="","",INDEX($P$2:$P$2000,$Y1372))</f>
      </c>
      <c r="AB1372" t="str">
        <f>IF($Z1372="","",INDEX($P$2:$P$2000,$Z1372))</f>
      </c>
      <c r="AC1372">
        <f>IF(AND($AA1372="Yes",$AB1372="Yes"),1,"")</f>
      </c>
      <c r="AD1372">
        <f>IF(OR($Y1372="",$Z1372=""),"",IF(INDEX($C$2:$C$2000,$Y1372)=INDEX($C$2:$C$2000,$Z1372),0,1))</f>
      </c>
      <c r="AE1372">
        <f>IF($AC1372&lt;&gt;1,"",IF(AND(INDEX($AG$2:$AG$2000,$Y1372)=1,INDEX($AG$2:$AG$2000,$Z1372)=1),1,""))</f>
      </c>
      <c r="AG1372">
        <f>IF($A1372="","",COUNTIFS($W$2:$W$2500,$A1372,$AB$2:$AB$2500,"Yes")+COUNTIFS($X$2:$X$2500,$A1372,$AA$2:$AA$2500,"Yes"))</f>
      </c>
      <c r="AH1372" t="str">
        <f>IF(OR($P1372&lt;&gt;"Yes",N($AG1372)=0),"",IF(AND($AG1372=1,COUNTIFS($W$2:$W$2500,$A1372,$AE$2:$AE$2500,1)+COUNTIFS($X$2:$X$2500,$A1372,$AE$2:$AE$2500,1)&gt;0),"","Yes"))</f>
      </c>
      <c r="AI1372">
        <f>IF($AH1372="Yes",$AG1372,"")</f>
      </c>
      <c r="AJ1372">
        <f>IF($AI1372="","",$AI1372+ROW()/1000000)</f>
      </c>
      <c r="AK1372">
        <f>IF(OR($A1372="",$P1372="Yes",N($AG1372)=0),"",$AG1372+ROW()/1000000)</f>
      </c>
      <c r="AL1372" t="str">
        <f>IF($A1372="","",INDEX(games!$J:$J,ROW())&amp;"")</f>
      </c>
      <c r="AM1372">
        <f>IF($A1372="","",SUMPRODUCT($AO1372:$BD1372,'Map Analysis'!$AP$2^{0,1,2,3,4,5,6,7,8,9,10,11,12,13,14,15}))</f>
      </c>
      <c r="AN1372">
        <f>IF($A1372="","",$AM1372+ROW()/10000000)</f>
      </c>
      <c r="AO1372">
        <f>IF($A1372="","",COUNTIF($W$2:$W$2500,$A1372))</f>
      </c>
      <c r="AP1372">
        <f>IF($A1372="","",SUMIFS($BF$2:$BF$2500,$W$2:$W$2500,$A1372))</f>
      </c>
      <c r="AQ1372">
        <f>IF($A1372="","",SUMIFS($BG$2:$BG$2500,$W$2:$W$2500,$A1372))</f>
      </c>
      <c r="AR1372">
        <f>IF($A1372="","",SUMIFS($BH$2:$BH$2500,$W$2:$W$2500,$A1372))</f>
      </c>
      <c r="AS1372">
        <f>IF($A1372="","",SUMIFS($BI$2:$BI$2500,$W$2:$W$2500,$A1372))</f>
      </c>
      <c r="AT1372">
        <f>IF($A1372="","",SUMIFS($BJ$2:$BJ$2500,$W$2:$W$2500,$A1372))</f>
      </c>
      <c r="AU1372">
        <f>IF($A1372="","",SUMIFS($BK$2:$BK$2500,$W$2:$W$2500,$A1372))</f>
      </c>
      <c r="AV1372">
        <f>IF($A1372="","",SUMIFS($BL$2:$BL$2500,$W$2:$W$2500,$A1372))</f>
      </c>
      <c r="AW1372">
        <f>IF($A1372="","",SUMIFS($BM$2:$BM$2500,$W$2:$W$2500,$A1372))</f>
      </c>
      <c r="AX1372">
        <f>IF($A1372="","",SUMIFS($BN$2:$BN$2500,$W$2:$W$2500,$A1372))</f>
      </c>
      <c r="AY1372">
        <f>IF($A1372="","",SUMIFS($BO$2:$BO$2500,$W$2:$W$2500,$A1372))</f>
      </c>
      <c r="AZ1372">
        <f>IF($A1372="","",SUMIFS($BP$2:$BP$2500,$W$2:$W$2500,$A1372))</f>
      </c>
      <c r="BA1372">
        <f>IF($A1372="","",SUMIFS($BQ$2:$BQ$2500,$W$2:$W$2500,$A1372))</f>
      </c>
      <c r="BB1372">
        <f>IF($A1372="","",SUMIFS($BR$2:$BR$2500,$W$2:$W$2500,$A1372))</f>
      </c>
      <c r="BC1372">
        <f>IF($A1372="","",SUMIFS($BS$2:$BS$2500,$W$2:$W$2500,$A1372))</f>
      </c>
      <c r="BD1372">
        <f>IF($A1372="","",SUMIFS($BT$2:$BT$2500,$W$2:$W$2500,$A1372))</f>
      </c>
      <c r="BF1372">
        <f>IF($Z1372="","",INDEX($AO$2:$AO$2000,$Z1372))</f>
      </c>
      <c r="BG1372">
        <f>IF($Z1372="","",INDEX($AP$2:$AP$2000,$Z1372))</f>
      </c>
      <c r="BH1372">
        <f>IF($Z1372="","",INDEX($AQ$2:$AQ$2000,$Z1372))</f>
      </c>
      <c r="BI1372">
        <f>IF($Z1372="","",INDEX($AR$2:$AR$2000,$Z1372))</f>
      </c>
      <c r="BJ1372">
        <f>IF($Z1372="","",INDEX($AS$2:$AS$2000,$Z1372))</f>
      </c>
      <c r="BK1372">
        <f>IF($Z1372="","",INDEX($AT$2:$AT$2000,$Z1372))</f>
      </c>
      <c r="BL1372">
        <f>IF($Z1372="","",INDEX($AU$2:$AU$2000,$Z1372))</f>
      </c>
      <c r="BM1372">
        <f>IF($Z1372="","",INDEX($AV$2:$AV$2000,$Z1372))</f>
      </c>
      <c r="BN1372">
        <f>IF($Z1372="","",INDEX($AW$2:$AW$2000,$Z1372))</f>
      </c>
      <c r="BO1372">
        <f>IF($Z1372="","",INDEX($AX$2:$AX$2000,$Z1372))</f>
      </c>
      <c r="BP1372">
        <f>IF($Z1372="","",INDEX($AY$2:$AY$2000,$Z1372))</f>
      </c>
      <c r="BQ1372">
        <f>IF($Z1372="","",INDEX($AZ$2:$AZ$2000,$Z1372))</f>
      </c>
      <c r="BR1372">
        <f>IF($Z1372="","",INDEX($BA$2:$BA$2000,$Z1372))</f>
      </c>
      <c r="BS1372">
        <f>IF($Z1372="","",INDEX($BB$2:$BB$2000,$Z1372))</f>
      </c>
      <c r="BT1372">
        <f>IF($Z1372="","",INDEX($BC$2:$BC$2000,$Z1372))</f>
      </c>
      <c r="BV1372">
        <f>IF(OR($A1372="",$P1372&lt;&gt;"Yes",$AH1372="Yes"),"",1+N($AG1372))</f>
      </c>
      <c r="BW1372">
        <f>IF($A1372="","",COUNTIFS($W$2:$W$2500,$A1372,$BZ$2:$BZ$2500,"Yes")+COUNTIFS($X$2:$X$2500,$A1372,$BY$2:$BY$2500,"Yes"))</f>
      </c>
      <c r="BX1372">
        <f>IF(OR($A1372="",$P1372="Yes"),"",IF(N($BW1372)=0,0,1+SUMIFS($CB$2:$CB$2500,$W$2:$W$2500,$A1372)+SUMIFS($CA$2:$CA$2500,$X$2:$X$2500,$A1372)))</f>
      </c>
      <c r="BY1372" t="str">
        <f>IF($Y1372="","",INDEX($AH$2:$AH$2000,$Y1372)&amp;"")</f>
      </c>
      <c r="BZ1372" t="str">
        <f>IF($Z1372="","",INDEX($AH$2:$AH$2000,$Z1372)&amp;"")</f>
      </c>
      <c r="CA1372">
        <f>IF($Y1372="","",INDEX($BV$2:$BV$2000,$Y1372))</f>
      </c>
      <c r="CB1372">
        <f>IF($Z1372="","",INDEX($BV$2:$BV$2000,$Z1372))</f>
      </c>
    </row>
    <row r="1373">
      <c r="A1373" t="str">
        <f>IF(TRIM(INDEX(games!$A:$A,ROW()))="","",TRIM(INDEX(games!$A:$A,ROW())))</f>
      </c>
      <c r="B1373">
        <f>IF(OR($A1373="",INDEX(games!$B:$B,ROW())=""),"",INDEX(games!$B:$B,ROW()))</f>
      </c>
      <c r="C1373" t="str">
        <f>IF(OR($A1373="",INDEX(games!$C:$C,ROW())=""),"",INDEX(games!$C:$C,ROW()))</f>
      </c>
      <c r="D1373">
        <f>IF($A1373="","",COUNTIF($W$2:$W$2500,$A1373)+COUNTIF($X$2:$X$2500,$A1373))</f>
      </c>
      <c r="E1373">
        <f>IF($A1373="","",IFERROR(MATCH($C1373,$R$2:$R$5,0),0))</f>
      </c>
      <c r="F1373">
        <f>IF($A1373="","",MOD(ROW(),34))</f>
      </c>
      <c r="G1373">
        <f>IF($A1373="",NA(),IF($C1373="Action",$B1373,NA()))</f>
      </c>
      <c r="H1373">
        <f>IF($A1373="",NA(),IF($C1373="Action",1+$F1373*0.023,NA()))</f>
      </c>
      <c r="I1373">
        <f>IF($A1373="",NA(),IF($C1373="Strategy",$B1373,NA()))</f>
      </c>
      <c r="J1373">
        <f>IF($A1373="",NA(),IF($C1373="Strategy",2+$F1373*0.023,NA()))</f>
      </c>
      <c r="K1373">
        <f>IF($A1373="",NA(),IF($C1373="Deckbuilder",$B1373,NA()))</f>
      </c>
      <c r="L1373">
        <f>IF($A1373="",NA(),IF($C1373="Deckbuilder",3+$F1373*0.023,NA()))</f>
      </c>
      <c r="M1373">
        <f>IF($A1373="",NA(),IF($C1373="Traditional",$B1373,NA()))</f>
      </c>
      <c r="N1373">
        <f>IF($A1373="",NA(),IF($C1373="Traditional",4+$F1373*0.023,NA()))</f>
      </c>
      <c r="O1373">
        <f>IF($A1373="","",$D1373+ROW()/1000000)</f>
      </c>
      <c r="P1373" t="str">
        <f>IF(OR($A1373="",INDEX(games!$H:$H,ROW())=""),"",INDEX(games!$H:$H,ROW()))</f>
      </c>
      <c r="Q1373">
        <f>IF(OR($A1373="",$P1373&lt;&gt;"Yes"),"",$D1373+ROW()/1000000)</f>
      </c>
      <c r="T1373">
        <f>IF($Y1373="","",INDEX($B$2:$B$2000,$Y1373))</f>
      </c>
      <c r="U1373">
        <f>IF($Z1373="","",INDEX($B$2:$B$2000,$Z1373))</f>
      </c>
      <c r="V1373">
        <f>IF(OR($T1373="",$U1373=""),"",$U1373-$T1373)</f>
      </c>
      <c r="W1373" t="str">
        <f>IF(TRIM(INDEX(connections!$A:$A,ROW()))="","",TRIM(INDEX(connections!$A:$A,ROW())))</f>
      </c>
      <c r="X1373" t="str">
        <f>IF($W1373="","",TRIM(INDEX(connections!$B:$B,ROW())))</f>
      </c>
      <c r="Y1373">
        <f>IF($W1373="","",IFERROR(MATCH($W1373,$A$2:$A$2000,0),""))</f>
      </c>
      <c r="Z1373">
        <f>IF($X1373="","",IFERROR(MATCH($X1373,$A$2:$A$2000,0),""))</f>
      </c>
      <c r="AA1373" t="str">
        <f>IF($Y1373="","",INDEX($P$2:$P$2000,$Y1373))</f>
      </c>
      <c r="AB1373" t="str">
        <f>IF($Z1373="","",INDEX($P$2:$P$2000,$Z1373))</f>
      </c>
      <c r="AC1373">
        <f>IF(AND($AA1373="Yes",$AB1373="Yes"),1,"")</f>
      </c>
      <c r="AD1373">
        <f>IF(OR($Y1373="",$Z1373=""),"",IF(INDEX($C$2:$C$2000,$Y1373)=INDEX($C$2:$C$2000,$Z1373),0,1))</f>
      </c>
      <c r="AE1373">
        <f>IF($AC1373&lt;&gt;1,"",IF(AND(INDEX($AG$2:$AG$2000,$Y1373)=1,INDEX($AG$2:$AG$2000,$Z1373)=1),1,""))</f>
      </c>
      <c r="AG1373">
        <f>IF($A1373="","",COUNTIFS($W$2:$W$2500,$A1373,$AB$2:$AB$2500,"Yes")+COUNTIFS($X$2:$X$2500,$A1373,$AA$2:$AA$2500,"Yes"))</f>
      </c>
      <c r="AH1373" t="str">
        <f>IF(OR($P1373&lt;&gt;"Yes",N($AG1373)=0),"",IF(AND($AG1373=1,COUNTIFS($W$2:$W$2500,$A1373,$AE$2:$AE$2500,1)+COUNTIFS($X$2:$X$2500,$A1373,$AE$2:$AE$2500,1)&gt;0),"","Yes"))</f>
      </c>
      <c r="AI1373">
        <f>IF($AH1373="Yes",$AG1373,"")</f>
      </c>
      <c r="AJ1373">
        <f>IF($AI1373="","",$AI1373+ROW()/1000000)</f>
      </c>
      <c r="AK1373">
        <f>IF(OR($A1373="",$P1373="Yes",N($AG1373)=0),"",$AG1373+ROW()/1000000)</f>
      </c>
      <c r="AL1373" t="str">
        <f>IF($A1373="","",INDEX(games!$J:$J,ROW())&amp;"")</f>
      </c>
      <c r="AM1373">
        <f>IF($A1373="","",SUMPRODUCT($AO1373:$BD1373,'Map Analysis'!$AP$2^{0,1,2,3,4,5,6,7,8,9,10,11,12,13,14,15}))</f>
      </c>
      <c r="AN1373">
        <f>IF($A1373="","",$AM1373+ROW()/10000000)</f>
      </c>
      <c r="AO1373">
        <f>IF($A1373="","",COUNTIF($W$2:$W$2500,$A1373))</f>
      </c>
      <c r="AP1373">
        <f>IF($A1373="","",SUMIFS($BF$2:$BF$2500,$W$2:$W$2500,$A1373))</f>
      </c>
      <c r="AQ1373">
        <f>IF($A1373="","",SUMIFS($BG$2:$BG$2500,$W$2:$W$2500,$A1373))</f>
      </c>
      <c r="AR1373">
        <f>IF($A1373="","",SUMIFS($BH$2:$BH$2500,$W$2:$W$2500,$A1373))</f>
      </c>
      <c r="AS1373">
        <f>IF($A1373="","",SUMIFS($BI$2:$BI$2500,$W$2:$W$2500,$A1373))</f>
      </c>
      <c r="AT1373">
        <f>IF($A1373="","",SUMIFS($BJ$2:$BJ$2500,$W$2:$W$2500,$A1373))</f>
      </c>
      <c r="AU1373">
        <f>IF($A1373="","",SUMIFS($BK$2:$BK$2500,$W$2:$W$2500,$A1373))</f>
      </c>
      <c r="AV1373">
        <f>IF($A1373="","",SUMIFS($BL$2:$BL$2500,$W$2:$W$2500,$A1373))</f>
      </c>
      <c r="AW1373">
        <f>IF($A1373="","",SUMIFS($BM$2:$BM$2500,$W$2:$W$2500,$A1373))</f>
      </c>
      <c r="AX1373">
        <f>IF($A1373="","",SUMIFS($BN$2:$BN$2500,$W$2:$W$2500,$A1373))</f>
      </c>
      <c r="AY1373">
        <f>IF($A1373="","",SUMIFS($BO$2:$BO$2500,$W$2:$W$2500,$A1373))</f>
      </c>
      <c r="AZ1373">
        <f>IF($A1373="","",SUMIFS($BP$2:$BP$2500,$W$2:$W$2500,$A1373))</f>
      </c>
      <c r="BA1373">
        <f>IF($A1373="","",SUMIFS($BQ$2:$BQ$2500,$W$2:$W$2500,$A1373))</f>
      </c>
      <c r="BB1373">
        <f>IF($A1373="","",SUMIFS($BR$2:$BR$2500,$W$2:$W$2500,$A1373))</f>
      </c>
      <c r="BC1373">
        <f>IF($A1373="","",SUMIFS($BS$2:$BS$2500,$W$2:$W$2500,$A1373))</f>
      </c>
      <c r="BD1373">
        <f>IF($A1373="","",SUMIFS($BT$2:$BT$2500,$W$2:$W$2500,$A1373))</f>
      </c>
      <c r="BF1373">
        <f>IF($Z1373="","",INDEX($AO$2:$AO$2000,$Z1373))</f>
      </c>
      <c r="BG1373">
        <f>IF($Z1373="","",INDEX($AP$2:$AP$2000,$Z1373))</f>
      </c>
      <c r="BH1373">
        <f>IF($Z1373="","",INDEX($AQ$2:$AQ$2000,$Z1373))</f>
      </c>
      <c r="BI1373">
        <f>IF($Z1373="","",INDEX($AR$2:$AR$2000,$Z1373))</f>
      </c>
      <c r="BJ1373">
        <f>IF($Z1373="","",INDEX($AS$2:$AS$2000,$Z1373))</f>
      </c>
      <c r="BK1373">
        <f>IF($Z1373="","",INDEX($AT$2:$AT$2000,$Z1373))</f>
      </c>
      <c r="BL1373">
        <f>IF($Z1373="","",INDEX($AU$2:$AU$2000,$Z1373))</f>
      </c>
      <c r="BM1373">
        <f>IF($Z1373="","",INDEX($AV$2:$AV$2000,$Z1373))</f>
      </c>
      <c r="BN1373">
        <f>IF($Z1373="","",INDEX($AW$2:$AW$2000,$Z1373))</f>
      </c>
      <c r="BO1373">
        <f>IF($Z1373="","",INDEX($AX$2:$AX$2000,$Z1373))</f>
      </c>
      <c r="BP1373">
        <f>IF($Z1373="","",INDEX($AY$2:$AY$2000,$Z1373))</f>
      </c>
      <c r="BQ1373">
        <f>IF($Z1373="","",INDEX($AZ$2:$AZ$2000,$Z1373))</f>
      </c>
      <c r="BR1373">
        <f>IF($Z1373="","",INDEX($BA$2:$BA$2000,$Z1373))</f>
      </c>
      <c r="BS1373">
        <f>IF($Z1373="","",INDEX($BB$2:$BB$2000,$Z1373))</f>
      </c>
      <c r="BT1373">
        <f>IF($Z1373="","",INDEX($BC$2:$BC$2000,$Z1373))</f>
      </c>
      <c r="BV1373">
        <f>IF(OR($A1373="",$P1373&lt;&gt;"Yes",$AH1373="Yes"),"",1+N($AG1373))</f>
      </c>
      <c r="BW1373">
        <f>IF($A1373="","",COUNTIFS($W$2:$W$2500,$A1373,$BZ$2:$BZ$2500,"Yes")+COUNTIFS($X$2:$X$2500,$A1373,$BY$2:$BY$2500,"Yes"))</f>
      </c>
      <c r="BX1373">
        <f>IF(OR($A1373="",$P1373="Yes"),"",IF(N($BW1373)=0,0,1+SUMIFS($CB$2:$CB$2500,$W$2:$W$2500,$A1373)+SUMIFS($CA$2:$CA$2500,$X$2:$X$2500,$A1373)))</f>
      </c>
      <c r="BY1373" t="str">
        <f>IF($Y1373="","",INDEX($AH$2:$AH$2000,$Y1373)&amp;"")</f>
      </c>
      <c r="BZ1373" t="str">
        <f>IF($Z1373="","",INDEX($AH$2:$AH$2000,$Z1373)&amp;"")</f>
      </c>
      <c r="CA1373">
        <f>IF($Y1373="","",INDEX($BV$2:$BV$2000,$Y1373))</f>
      </c>
      <c r="CB1373">
        <f>IF($Z1373="","",INDEX($BV$2:$BV$2000,$Z1373))</f>
      </c>
    </row>
    <row r="1374">
      <c r="A1374" t="str">
        <f>IF(TRIM(INDEX(games!$A:$A,ROW()))="","",TRIM(INDEX(games!$A:$A,ROW())))</f>
      </c>
      <c r="B1374">
        <f>IF(OR($A1374="",INDEX(games!$B:$B,ROW())=""),"",INDEX(games!$B:$B,ROW()))</f>
      </c>
      <c r="C1374" t="str">
        <f>IF(OR($A1374="",INDEX(games!$C:$C,ROW())=""),"",INDEX(games!$C:$C,ROW()))</f>
      </c>
      <c r="D1374">
        <f>IF($A1374="","",COUNTIF($W$2:$W$2500,$A1374)+COUNTIF($X$2:$X$2500,$A1374))</f>
      </c>
      <c r="E1374">
        <f>IF($A1374="","",IFERROR(MATCH($C1374,$R$2:$R$5,0),0))</f>
      </c>
      <c r="F1374">
        <f>IF($A1374="","",MOD(ROW(),34))</f>
      </c>
      <c r="G1374">
        <f>IF($A1374="",NA(),IF($C1374="Action",$B1374,NA()))</f>
      </c>
      <c r="H1374">
        <f>IF($A1374="",NA(),IF($C1374="Action",1+$F1374*0.023,NA()))</f>
      </c>
      <c r="I1374">
        <f>IF($A1374="",NA(),IF($C1374="Strategy",$B1374,NA()))</f>
      </c>
      <c r="J1374">
        <f>IF($A1374="",NA(),IF($C1374="Strategy",2+$F1374*0.023,NA()))</f>
      </c>
      <c r="K1374">
        <f>IF($A1374="",NA(),IF($C1374="Deckbuilder",$B1374,NA()))</f>
      </c>
      <c r="L1374">
        <f>IF($A1374="",NA(),IF($C1374="Deckbuilder",3+$F1374*0.023,NA()))</f>
      </c>
      <c r="M1374">
        <f>IF($A1374="",NA(),IF($C1374="Traditional",$B1374,NA()))</f>
      </c>
      <c r="N1374">
        <f>IF($A1374="",NA(),IF($C1374="Traditional",4+$F1374*0.023,NA()))</f>
      </c>
      <c r="O1374">
        <f>IF($A1374="","",$D1374+ROW()/1000000)</f>
      </c>
      <c r="P1374" t="str">
        <f>IF(OR($A1374="",INDEX(games!$H:$H,ROW())=""),"",INDEX(games!$H:$H,ROW()))</f>
      </c>
      <c r="Q1374">
        <f>IF(OR($A1374="",$P1374&lt;&gt;"Yes"),"",$D1374+ROW()/1000000)</f>
      </c>
      <c r="T1374">
        <f>IF($Y1374="","",INDEX($B$2:$B$2000,$Y1374))</f>
      </c>
      <c r="U1374">
        <f>IF($Z1374="","",INDEX($B$2:$B$2000,$Z1374))</f>
      </c>
      <c r="V1374">
        <f>IF(OR($T1374="",$U1374=""),"",$U1374-$T1374)</f>
      </c>
      <c r="W1374" t="str">
        <f>IF(TRIM(INDEX(connections!$A:$A,ROW()))="","",TRIM(INDEX(connections!$A:$A,ROW())))</f>
      </c>
      <c r="X1374" t="str">
        <f>IF($W1374="","",TRIM(INDEX(connections!$B:$B,ROW())))</f>
      </c>
      <c r="Y1374">
        <f>IF($W1374="","",IFERROR(MATCH($W1374,$A$2:$A$2000,0),""))</f>
      </c>
      <c r="Z1374">
        <f>IF($X1374="","",IFERROR(MATCH($X1374,$A$2:$A$2000,0),""))</f>
      </c>
      <c r="AA1374" t="str">
        <f>IF($Y1374="","",INDEX($P$2:$P$2000,$Y1374))</f>
      </c>
      <c r="AB1374" t="str">
        <f>IF($Z1374="","",INDEX($P$2:$P$2000,$Z1374))</f>
      </c>
      <c r="AC1374">
        <f>IF(AND($AA1374="Yes",$AB1374="Yes"),1,"")</f>
      </c>
      <c r="AD1374">
        <f>IF(OR($Y1374="",$Z1374=""),"",IF(INDEX($C$2:$C$2000,$Y1374)=INDEX($C$2:$C$2000,$Z1374),0,1))</f>
      </c>
      <c r="AE1374">
        <f>IF($AC1374&lt;&gt;1,"",IF(AND(INDEX($AG$2:$AG$2000,$Y1374)=1,INDEX($AG$2:$AG$2000,$Z1374)=1),1,""))</f>
      </c>
      <c r="AG1374">
        <f>IF($A1374="","",COUNTIFS($W$2:$W$2500,$A1374,$AB$2:$AB$2500,"Yes")+COUNTIFS($X$2:$X$2500,$A1374,$AA$2:$AA$2500,"Yes"))</f>
      </c>
      <c r="AH1374" t="str">
        <f>IF(OR($P1374&lt;&gt;"Yes",N($AG1374)=0),"",IF(AND($AG1374=1,COUNTIFS($W$2:$W$2500,$A1374,$AE$2:$AE$2500,1)+COUNTIFS($X$2:$X$2500,$A1374,$AE$2:$AE$2500,1)&gt;0),"","Yes"))</f>
      </c>
      <c r="AI1374">
        <f>IF($AH1374="Yes",$AG1374,"")</f>
      </c>
      <c r="AJ1374">
        <f>IF($AI1374="","",$AI1374+ROW()/1000000)</f>
      </c>
      <c r="AK1374">
        <f>IF(OR($A1374="",$P1374="Yes",N($AG1374)=0),"",$AG1374+ROW()/1000000)</f>
      </c>
      <c r="AL1374" t="str">
        <f>IF($A1374="","",INDEX(games!$J:$J,ROW())&amp;"")</f>
      </c>
      <c r="AM1374">
        <f>IF($A1374="","",SUMPRODUCT($AO1374:$BD1374,'Map Analysis'!$AP$2^{0,1,2,3,4,5,6,7,8,9,10,11,12,13,14,15}))</f>
      </c>
      <c r="AN1374">
        <f>IF($A1374="","",$AM1374+ROW()/10000000)</f>
      </c>
      <c r="AO1374">
        <f>IF($A1374="","",COUNTIF($W$2:$W$2500,$A1374))</f>
      </c>
      <c r="AP1374">
        <f>IF($A1374="","",SUMIFS($BF$2:$BF$2500,$W$2:$W$2500,$A1374))</f>
      </c>
      <c r="AQ1374">
        <f>IF($A1374="","",SUMIFS($BG$2:$BG$2500,$W$2:$W$2500,$A1374))</f>
      </c>
      <c r="AR1374">
        <f>IF($A1374="","",SUMIFS($BH$2:$BH$2500,$W$2:$W$2500,$A1374))</f>
      </c>
      <c r="AS1374">
        <f>IF($A1374="","",SUMIFS($BI$2:$BI$2500,$W$2:$W$2500,$A1374))</f>
      </c>
      <c r="AT1374">
        <f>IF($A1374="","",SUMIFS($BJ$2:$BJ$2500,$W$2:$W$2500,$A1374))</f>
      </c>
      <c r="AU1374">
        <f>IF($A1374="","",SUMIFS($BK$2:$BK$2500,$W$2:$W$2500,$A1374))</f>
      </c>
      <c r="AV1374">
        <f>IF($A1374="","",SUMIFS($BL$2:$BL$2500,$W$2:$W$2500,$A1374))</f>
      </c>
      <c r="AW1374">
        <f>IF($A1374="","",SUMIFS($BM$2:$BM$2500,$W$2:$W$2500,$A1374))</f>
      </c>
      <c r="AX1374">
        <f>IF($A1374="","",SUMIFS($BN$2:$BN$2500,$W$2:$W$2500,$A1374))</f>
      </c>
      <c r="AY1374">
        <f>IF($A1374="","",SUMIFS($BO$2:$BO$2500,$W$2:$W$2500,$A1374))</f>
      </c>
      <c r="AZ1374">
        <f>IF($A1374="","",SUMIFS($BP$2:$BP$2500,$W$2:$W$2500,$A1374))</f>
      </c>
      <c r="BA1374">
        <f>IF($A1374="","",SUMIFS($BQ$2:$BQ$2500,$W$2:$W$2500,$A1374))</f>
      </c>
      <c r="BB1374">
        <f>IF($A1374="","",SUMIFS($BR$2:$BR$2500,$W$2:$W$2500,$A1374))</f>
      </c>
      <c r="BC1374">
        <f>IF($A1374="","",SUMIFS($BS$2:$BS$2500,$W$2:$W$2500,$A1374))</f>
      </c>
      <c r="BD1374">
        <f>IF($A1374="","",SUMIFS($BT$2:$BT$2500,$W$2:$W$2500,$A1374))</f>
      </c>
      <c r="BF1374">
        <f>IF($Z1374="","",INDEX($AO$2:$AO$2000,$Z1374))</f>
      </c>
      <c r="BG1374">
        <f>IF($Z1374="","",INDEX($AP$2:$AP$2000,$Z1374))</f>
      </c>
      <c r="BH1374">
        <f>IF($Z1374="","",INDEX($AQ$2:$AQ$2000,$Z1374))</f>
      </c>
      <c r="BI1374">
        <f>IF($Z1374="","",INDEX($AR$2:$AR$2000,$Z1374))</f>
      </c>
      <c r="BJ1374">
        <f>IF($Z1374="","",INDEX($AS$2:$AS$2000,$Z1374))</f>
      </c>
      <c r="BK1374">
        <f>IF($Z1374="","",INDEX($AT$2:$AT$2000,$Z1374))</f>
      </c>
      <c r="BL1374">
        <f>IF($Z1374="","",INDEX($AU$2:$AU$2000,$Z1374))</f>
      </c>
      <c r="BM1374">
        <f>IF($Z1374="","",INDEX($AV$2:$AV$2000,$Z1374))</f>
      </c>
      <c r="BN1374">
        <f>IF($Z1374="","",INDEX($AW$2:$AW$2000,$Z1374))</f>
      </c>
      <c r="BO1374">
        <f>IF($Z1374="","",INDEX($AX$2:$AX$2000,$Z1374))</f>
      </c>
      <c r="BP1374">
        <f>IF($Z1374="","",INDEX($AY$2:$AY$2000,$Z1374))</f>
      </c>
      <c r="BQ1374">
        <f>IF($Z1374="","",INDEX($AZ$2:$AZ$2000,$Z1374))</f>
      </c>
      <c r="BR1374">
        <f>IF($Z1374="","",INDEX($BA$2:$BA$2000,$Z1374))</f>
      </c>
      <c r="BS1374">
        <f>IF($Z1374="","",INDEX($BB$2:$BB$2000,$Z1374))</f>
      </c>
      <c r="BT1374">
        <f>IF($Z1374="","",INDEX($BC$2:$BC$2000,$Z1374))</f>
      </c>
      <c r="BV1374">
        <f>IF(OR($A1374="",$P1374&lt;&gt;"Yes",$AH1374="Yes"),"",1+N($AG1374))</f>
      </c>
      <c r="BW1374">
        <f>IF($A1374="","",COUNTIFS($W$2:$W$2500,$A1374,$BZ$2:$BZ$2500,"Yes")+COUNTIFS($X$2:$X$2500,$A1374,$BY$2:$BY$2500,"Yes"))</f>
      </c>
      <c r="BX1374">
        <f>IF(OR($A1374="",$P1374="Yes"),"",IF(N($BW1374)=0,0,1+SUMIFS($CB$2:$CB$2500,$W$2:$W$2500,$A1374)+SUMIFS($CA$2:$CA$2500,$X$2:$X$2500,$A1374)))</f>
      </c>
      <c r="BY1374" t="str">
        <f>IF($Y1374="","",INDEX($AH$2:$AH$2000,$Y1374)&amp;"")</f>
      </c>
      <c r="BZ1374" t="str">
        <f>IF($Z1374="","",INDEX($AH$2:$AH$2000,$Z1374)&amp;"")</f>
      </c>
      <c r="CA1374">
        <f>IF($Y1374="","",INDEX($BV$2:$BV$2000,$Y1374))</f>
      </c>
      <c r="CB1374">
        <f>IF($Z1374="","",INDEX($BV$2:$BV$2000,$Z1374))</f>
      </c>
    </row>
    <row r="1375">
      <c r="A1375" t="str">
        <f>IF(TRIM(INDEX(games!$A:$A,ROW()))="","",TRIM(INDEX(games!$A:$A,ROW())))</f>
      </c>
      <c r="B1375">
        <f>IF(OR($A1375="",INDEX(games!$B:$B,ROW())=""),"",INDEX(games!$B:$B,ROW()))</f>
      </c>
      <c r="C1375" t="str">
        <f>IF(OR($A1375="",INDEX(games!$C:$C,ROW())=""),"",INDEX(games!$C:$C,ROW()))</f>
      </c>
      <c r="D1375">
        <f>IF($A1375="","",COUNTIF($W$2:$W$2500,$A1375)+COUNTIF($X$2:$X$2500,$A1375))</f>
      </c>
      <c r="E1375">
        <f>IF($A1375="","",IFERROR(MATCH($C1375,$R$2:$R$5,0),0))</f>
      </c>
      <c r="F1375">
        <f>IF($A1375="","",MOD(ROW(),34))</f>
      </c>
      <c r="G1375">
        <f>IF($A1375="",NA(),IF($C1375="Action",$B1375,NA()))</f>
      </c>
      <c r="H1375">
        <f>IF($A1375="",NA(),IF($C1375="Action",1+$F1375*0.023,NA()))</f>
      </c>
      <c r="I1375">
        <f>IF($A1375="",NA(),IF($C1375="Strategy",$B1375,NA()))</f>
      </c>
      <c r="J1375">
        <f>IF($A1375="",NA(),IF($C1375="Strategy",2+$F1375*0.023,NA()))</f>
      </c>
      <c r="K1375">
        <f>IF($A1375="",NA(),IF($C1375="Deckbuilder",$B1375,NA()))</f>
      </c>
      <c r="L1375">
        <f>IF($A1375="",NA(),IF($C1375="Deckbuilder",3+$F1375*0.023,NA()))</f>
      </c>
      <c r="M1375">
        <f>IF($A1375="",NA(),IF($C1375="Traditional",$B1375,NA()))</f>
      </c>
      <c r="N1375">
        <f>IF($A1375="",NA(),IF($C1375="Traditional",4+$F1375*0.023,NA()))</f>
      </c>
      <c r="O1375">
        <f>IF($A1375="","",$D1375+ROW()/1000000)</f>
      </c>
      <c r="P1375" t="str">
        <f>IF(OR($A1375="",INDEX(games!$H:$H,ROW())=""),"",INDEX(games!$H:$H,ROW()))</f>
      </c>
      <c r="Q1375">
        <f>IF(OR($A1375="",$P1375&lt;&gt;"Yes"),"",$D1375+ROW()/1000000)</f>
      </c>
      <c r="T1375">
        <f>IF($Y1375="","",INDEX($B$2:$B$2000,$Y1375))</f>
      </c>
      <c r="U1375">
        <f>IF($Z1375="","",INDEX($B$2:$B$2000,$Z1375))</f>
      </c>
      <c r="V1375">
        <f>IF(OR($T1375="",$U1375=""),"",$U1375-$T1375)</f>
      </c>
      <c r="W1375" t="str">
        <f>IF(TRIM(INDEX(connections!$A:$A,ROW()))="","",TRIM(INDEX(connections!$A:$A,ROW())))</f>
      </c>
      <c r="X1375" t="str">
        <f>IF($W1375="","",TRIM(INDEX(connections!$B:$B,ROW())))</f>
      </c>
      <c r="Y1375">
        <f>IF($W1375="","",IFERROR(MATCH($W1375,$A$2:$A$2000,0),""))</f>
      </c>
      <c r="Z1375">
        <f>IF($X1375="","",IFERROR(MATCH($X1375,$A$2:$A$2000,0),""))</f>
      </c>
      <c r="AA1375" t="str">
        <f>IF($Y1375="","",INDEX($P$2:$P$2000,$Y1375))</f>
      </c>
      <c r="AB1375" t="str">
        <f>IF($Z1375="","",INDEX($P$2:$P$2000,$Z1375))</f>
      </c>
      <c r="AC1375">
        <f>IF(AND($AA1375="Yes",$AB1375="Yes"),1,"")</f>
      </c>
      <c r="AD1375">
        <f>IF(OR($Y1375="",$Z1375=""),"",IF(INDEX($C$2:$C$2000,$Y1375)=INDEX($C$2:$C$2000,$Z1375),0,1))</f>
      </c>
      <c r="AE1375">
        <f>IF($AC1375&lt;&gt;1,"",IF(AND(INDEX($AG$2:$AG$2000,$Y1375)=1,INDEX($AG$2:$AG$2000,$Z1375)=1),1,""))</f>
      </c>
      <c r="AG1375">
        <f>IF($A1375="","",COUNTIFS($W$2:$W$2500,$A1375,$AB$2:$AB$2500,"Yes")+COUNTIFS($X$2:$X$2500,$A1375,$AA$2:$AA$2500,"Yes"))</f>
      </c>
      <c r="AH1375" t="str">
        <f>IF(OR($P1375&lt;&gt;"Yes",N($AG1375)=0),"",IF(AND($AG1375=1,COUNTIFS($W$2:$W$2500,$A1375,$AE$2:$AE$2500,1)+COUNTIFS($X$2:$X$2500,$A1375,$AE$2:$AE$2500,1)&gt;0),"","Yes"))</f>
      </c>
      <c r="AI1375">
        <f>IF($AH1375="Yes",$AG1375,"")</f>
      </c>
      <c r="AJ1375">
        <f>IF($AI1375="","",$AI1375+ROW()/1000000)</f>
      </c>
      <c r="AK1375">
        <f>IF(OR($A1375="",$P1375="Yes",N($AG1375)=0),"",$AG1375+ROW()/1000000)</f>
      </c>
      <c r="AL1375" t="str">
        <f>IF($A1375="","",INDEX(games!$J:$J,ROW())&amp;"")</f>
      </c>
      <c r="AM1375">
        <f>IF($A1375="","",SUMPRODUCT($AO1375:$BD1375,'Map Analysis'!$AP$2^{0,1,2,3,4,5,6,7,8,9,10,11,12,13,14,15}))</f>
      </c>
      <c r="AN1375">
        <f>IF($A1375="","",$AM1375+ROW()/10000000)</f>
      </c>
      <c r="AO1375">
        <f>IF($A1375="","",COUNTIF($W$2:$W$2500,$A1375))</f>
      </c>
      <c r="AP1375">
        <f>IF($A1375="","",SUMIFS($BF$2:$BF$2500,$W$2:$W$2500,$A1375))</f>
      </c>
      <c r="AQ1375">
        <f>IF($A1375="","",SUMIFS($BG$2:$BG$2500,$W$2:$W$2500,$A1375))</f>
      </c>
      <c r="AR1375">
        <f>IF($A1375="","",SUMIFS($BH$2:$BH$2500,$W$2:$W$2500,$A1375))</f>
      </c>
      <c r="AS1375">
        <f>IF($A1375="","",SUMIFS($BI$2:$BI$2500,$W$2:$W$2500,$A1375))</f>
      </c>
      <c r="AT1375">
        <f>IF($A1375="","",SUMIFS($BJ$2:$BJ$2500,$W$2:$W$2500,$A1375))</f>
      </c>
      <c r="AU1375">
        <f>IF($A1375="","",SUMIFS($BK$2:$BK$2500,$W$2:$W$2500,$A1375))</f>
      </c>
      <c r="AV1375">
        <f>IF($A1375="","",SUMIFS($BL$2:$BL$2500,$W$2:$W$2500,$A1375))</f>
      </c>
      <c r="AW1375">
        <f>IF($A1375="","",SUMIFS($BM$2:$BM$2500,$W$2:$W$2500,$A1375))</f>
      </c>
      <c r="AX1375">
        <f>IF($A1375="","",SUMIFS($BN$2:$BN$2500,$W$2:$W$2500,$A1375))</f>
      </c>
      <c r="AY1375">
        <f>IF($A1375="","",SUMIFS($BO$2:$BO$2500,$W$2:$W$2500,$A1375))</f>
      </c>
      <c r="AZ1375">
        <f>IF($A1375="","",SUMIFS($BP$2:$BP$2500,$W$2:$W$2500,$A1375))</f>
      </c>
      <c r="BA1375">
        <f>IF($A1375="","",SUMIFS($BQ$2:$BQ$2500,$W$2:$W$2500,$A1375))</f>
      </c>
      <c r="BB1375">
        <f>IF($A1375="","",SUMIFS($BR$2:$BR$2500,$W$2:$W$2500,$A1375))</f>
      </c>
      <c r="BC1375">
        <f>IF($A1375="","",SUMIFS($BS$2:$BS$2500,$W$2:$W$2500,$A1375))</f>
      </c>
      <c r="BD1375">
        <f>IF($A1375="","",SUMIFS($BT$2:$BT$2500,$W$2:$W$2500,$A1375))</f>
      </c>
      <c r="BF1375">
        <f>IF($Z1375="","",INDEX($AO$2:$AO$2000,$Z1375))</f>
      </c>
      <c r="BG1375">
        <f>IF($Z1375="","",INDEX($AP$2:$AP$2000,$Z1375))</f>
      </c>
      <c r="BH1375">
        <f>IF($Z1375="","",INDEX($AQ$2:$AQ$2000,$Z1375))</f>
      </c>
      <c r="BI1375">
        <f>IF($Z1375="","",INDEX($AR$2:$AR$2000,$Z1375))</f>
      </c>
      <c r="BJ1375">
        <f>IF($Z1375="","",INDEX($AS$2:$AS$2000,$Z1375))</f>
      </c>
      <c r="BK1375">
        <f>IF($Z1375="","",INDEX($AT$2:$AT$2000,$Z1375))</f>
      </c>
      <c r="BL1375">
        <f>IF($Z1375="","",INDEX($AU$2:$AU$2000,$Z1375))</f>
      </c>
      <c r="BM1375">
        <f>IF($Z1375="","",INDEX($AV$2:$AV$2000,$Z1375))</f>
      </c>
      <c r="BN1375">
        <f>IF($Z1375="","",INDEX($AW$2:$AW$2000,$Z1375))</f>
      </c>
      <c r="BO1375">
        <f>IF($Z1375="","",INDEX($AX$2:$AX$2000,$Z1375))</f>
      </c>
      <c r="BP1375">
        <f>IF($Z1375="","",INDEX($AY$2:$AY$2000,$Z1375))</f>
      </c>
      <c r="BQ1375">
        <f>IF($Z1375="","",INDEX($AZ$2:$AZ$2000,$Z1375))</f>
      </c>
      <c r="BR1375">
        <f>IF($Z1375="","",INDEX($BA$2:$BA$2000,$Z1375))</f>
      </c>
      <c r="BS1375">
        <f>IF($Z1375="","",INDEX($BB$2:$BB$2000,$Z1375))</f>
      </c>
      <c r="BT1375">
        <f>IF($Z1375="","",INDEX($BC$2:$BC$2000,$Z1375))</f>
      </c>
      <c r="BV1375">
        <f>IF(OR($A1375="",$P1375&lt;&gt;"Yes",$AH1375="Yes"),"",1+N($AG1375))</f>
      </c>
      <c r="BW1375">
        <f>IF($A1375="","",COUNTIFS($W$2:$W$2500,$A1375,$BZ$2:$BZ$2500,"Yes")+COUNTIFS($X$2:$X$2500,$A1375,$BY$2:$BY$2500,"Yes"))</f>
      </c>
      <c r="BX1375">
        <f>IF(OR($A1375="",$P1375="Yes"),"",IF(N($BW1375)=0,0,1+SUMIFS($CB$2:$CB$2500,$W$2:$W$2500,$A1375)+SUMIFS($CA$2:$CA$2500,$X$2:$X$2500,$A1375)))</f>
      </c>
      <c r="BY1375" t="str">
        <f>IF($Y1375="","",INDEX($AH$2:$AH$2000,$Y1375)&amp;"")</f>
      </c>
      <c r="BZ1375" t="str">
        <f>IF($Z1375="","",INDEX($AH$2:$AH$2000,$Z1375)&amp;"")</f>
      </c>
      <c r="CA1375">
        <f>IF($Y1375="","",INDEX($BV$2:$BV$2000,$Y1375))</f>
      </c>
      <c r="CB1375">
        <f>IF($Z1375="","",INDEX($BV$2:$BV$2000,$Z1375))</f>
      </c>
    </row>
    <row r="1376">
      <c r="A1376" t="str">
        <f>IF(TRIM(INDEX(games!$A:$A,ROW()))="","",TRIM(INDEX(games!$A:$A,ROW())))</f>
      </c>
      <c r="B1376">
        <f>IF(OR($A1376="",INDEX(games!$B:$B,ROW())=""),"",INDEX(games!$B:$B,ROW()))</f>
      </c>
      <c r="C1376" t="str">
        <f>IF(OR($A1376="",INDEX(games!$C:$C,ROW())=""),"",INDEX(games!$C:$C,ROW()))</f>
      </c>
      <c r="D1376">
        <f>IF($A1376="","",COUNTIF($W$2:$W$2500,$A1376)+COUNTIF($X$2:$X$2500,$A1376))</f>
      </c>
      <c r="E1376">
        <f>IF($A1376="","",IFERROR(MATCH($C1376,$R$2:$R$5,0),0))</f>
      </c>
      <c r="F1376">
        <f>IF($A1376="","",MOD(ROW(),34))</f>
      </c>
      <c r="G1376">
        <f>IF($A1376="",NA(),IF($C1376="Action",$B1376,NA()))</f>
      </c>
      <c r="H1376">
        <f>IF($A1376="",NA(),IF($C1376="Action",1+$F1376*0.023,NA()))</f>
      </c>
      <c r="I1376">
        <f>IF($A1376="",NA(),IF($C1376="Strategy",$B1376,NA()))</f>
      </c>
      <c r="J1376">
        <f>IF($A1376="",NA(),IF($C1376="Strategy",2+$F1376*0.023,NA()))</f>
      </c>
      <c r="K1376">
        <f>IF($A1376="",NA(),IF($C1376="Deckbuilder",$B1376,NA()))</f>
      </c>
      <c r="L1376">
        <f>IF($A1376="",NA(),IF($C1376="Deckbuilder",3+$F1376*0.023,NA()))</f>
      </c>
      <c r="M1376">
        <f>IF($A1376="",NA(),IF($C1376="Traditional",$B1376,NA()))</f>
      </c>
      <c r="N1376">
        <f>IF($A1376="",NA(),IF($C1376="Traditional",4+$F1376*0.023,NA()))</f>
      </c>
      <c r="O1376">
        <f>IF($A1376="","",$D1376+ROW()/1000000)</f>
      </c>
      <c r="P1376" t="str">
        <f>IF(OR($A1376="",INDEX(games!$H:$H,ROW())=""),"",INDEX(games!$H:$H,ROW()))</f>
      </c>
      <c r="Q1376">
        <f>IF(OR($A1376="",$P1376&lt;&gt;"Yes"),"",$D1376+ROW()/1000000)</f>
      </c>
      <c r="T1376">
        <f>IF($Y1376="","",INDEX($B$2:$B$2000,$Y1376))</f>
      </c>
      <c r="U1376">
        <f>IF($Z1376="","",INDEX($B$2:$B$2000,$Z1376))</f>
      </c>
      <c r="V1376">
        <f>IF(OR($T1376="",$U1376=""),"",$U1376-$T1376)</f>
      </c>
      <c r="W1376" t="str">
        <f>IF(TRIM(INDEX(connections!$A:$A,ROW()))="","",TRIM(INDEX(connections!$A:$A,ROW())))</f>
      </c>
      <c r="X1376" t="str">
        <f>IF($W1376="","",TRIM(INDEX(connections!$B:$B,ROW())))</f>
      </c>
      <c r="Y1376">
        <f>IF($W1376="","",IFERROR(MATCH($W1376,$A$2:$A$2000,0),""))</f>
      </c>
      <c r="Z1376">
        <f>IF($X1376="","",IFERROR(MATCH($X1376,$A$2:$A$2000,0),""))</f>
      </c>
      <c r="AA1376" t="str">
        <f>IF($Y1376="","",INDEX($P$2:$P$2000,$Y1376))</f>
      </c>
      <c r="AB1376" t="str">
        <f>IF($Z1376="","",INDEX($P$2:$P$2000,$Z1376))</f>
      </c>
      <c r="AC1376">
        <f>IF(AND($AA1376="Yes",$AB1376="Yes"),1,"")</f>
      </c>
      <c r="AD1376">
        <f>IF(OR($Y1376="",$Z1376=""),"",IF(INDEX($C$2:$C$2000,$Y1376)=INDEX($C$2:$C$2000,$Z1376),0,1))</f>
      </c>
      <c r="AE1376">
        <f>IF($AC1376&lt;&gt;1,"",IF(AND(INDEX($AG$2:$AG$2000,$Y1376)=1,INDEX($AG$2:$AG$2000,$Z1376)=1),1,""))</f>
      </c>
      <c r="AG1376">
        <f>IF($A1376="","",COUNTIFS($W$2:$W$2500,$A1376,$AB$2:$AB$2500,"Yes")+COUNTIFS($X$2:$X$2500,$A1376,$AA$2:$AA$2500,"Yes"))</f>
      </c>
      <c r="AH1376" t="str">
        <f>IF(OR($P1376&lt;&gt;"Yes",N($AG1376)=0),"",IF(AND($AG1376=1,COUNTIFS($W$2:$W$2500,$A1376,$AE$2:$AE$2500,1)+COUNTIFS($X$2:$X$2500,$A1376,$AE$2:$AE$2500,1)&gt;0),"","Yes"))</f>
      </c>
      <c r="AI1376">
        <f>IF($AH1376="Yes",$AG1376,"")</f>
      </c>
      <c r="AJ1376">
        <f>IF($AI1376="","",$AI1376+ROW()/1000000)</f>
      </c>
      <c r="AK1376">
        <f>IF(OR($A1376="",$P1376="Yes",N($AG1376)=0),"",$AG1376+ROW()/1000000)</f>
      </c>
      <c r="AL1376" t="str">
        <f>IF($A1376="","",INDEX(games!$J:$J,ROW())&amp;"")</f>
      </c>
      <c r="AM1376">
        <f>IF($A1376="","",SUMPRODUCT($AO1376:$BD1376,'Map Analysis'!$AP$2^{0,1,2,3,4,5,6,7,8,9,10,11,12,13,14,15}))</f>
      </c>
      <c r="AN1376">
        <f>IF($A1376="","",$AM1376+ROW()/10000000)</f>
      </c>
      <c r="AO1376">
        <f>IF($A1376="","",COUNTIF($W$2:$W$2500,$A1376))</f>
      </c>
      <c r="AP1376">
        <f>IF($A1376="","",SUMIFS($BF$2:$BF$2500,$W$2:$W$2500,$A1376))</f>
      </c>
      <c r="AQ1376">
        <f>IF($A1376="","",SUMIFS($BG$2:$BG$2500,$W$2:$W$2500,$A1376))</f>
      </c>
      <c r="AR1376">
        <f>IF($A1376="","",SUMIFS($BH$2:$BH$2500,$W$2:$W$2500,$A1376))</f>
      </c>
      <c r="AS1376">
        <f>IF($A1376="","",SUMIFS($BI$2:$BI$2500,$W$2:$W$2500,$A1376))</f>
      </c>
      <c r="AT1376">
        <f>IF($A1376="","",SUMIFS($BJ$2:$BJ$2500,$W$2:$W$2500,$A1376))</f>
      </c>
      <c r="AU1376">
        <f>IF($A1376="","",SUMIFS($BK$2:$BK$2500,$W$2:$W$2500,$A1376))</f>
      </c>
      <c r="AV1376">
        <f>IF($A1376="","",SUMIFS($BL$2:$BL$2500,$W$2:$W$2500,$A1376))</f>
      </c>
      <c r="AW1376">
        <f>IF($A1376="","",SUMIFS($BM$2:$BM$2500,$W$2:$W$2500,$A1376))</f>
      </c>
      <c r="AX1376">
        <f>IF($A1376="","",SUMIFS($BN$2:$BN$2500,$W$2:$W$2500,$A1376))</f>
      </c>
      <c r="AY1376">
        <f>IF($A1376="","",SUMIFS($BO$2:$BO$2500,$W$2:$W$2500,$A1376))</f>
      </c>
      <c r="AZ1376">
        <f>IF($A1376="","",SUMIFS($BP$2:$BP$2500,$W$2:$W$2500,$A1376))</f>
      </c>
      <c r="BA1376">
        <f>IF($A1376="","",SUMIFS($BQ$2:$BQ$2500,$W$2:$W$2500,$A1376))</f>
      </c>
      <c r="BB1376">
        <f>IF($A1376="","",SUMIFS($BR$2:$BR$2500,$W$2:$W$2500,$A1376))</f>
      </c>
      <c r="BC1376">
        <f>IF($A1376="","",SUMIFS($BS$2:$BS$2500,$W$2:$W$2500,$A1376))</f>
      </c>
      <c r="BD1376">
        <f>IF($A1376="","",SUMIFS($BT$2:$BT$2500,$W$2:$W$2500,$A1376))</f>
      </c>
      <c r="BF1376">
        <f>IF($Z1376="","",INDEX($AO$2:$AO$2000,$Z1376))</f>
      </c>
      <c r="BG1376">
        <f>IF($Z1376="","",INDEX($AP$2:$AP$2000,$Z1376))</f>
      </c>
      <c r="BH1376">
        <f>IF($Z1376="","",INDEX($AQ$2:$AQ$2000,$Z1376))</f>
      </c>
      <c r="BI1376">
        <f>IF($Z1376="","",INDEX($AR$2:$AR$2000,$Z1376))</f>
      </c>
      <c r="BJ1376">
        <f>IF($Z1376="","",INDEX($AS$2:$AS$2000,$Z1376))</f>
      </c>
      <c r="BK1376">
        <f>IF($Z1376="","",INDEX($AT$2:$AT$2000,$Z1376))</f>
      </c>
      <c r="BL1376">
        <f>IF($Z1376="","",INDEX($AU$2:$AU$2000,$Z1376))</f>
      </c>
      <c r="BM1376">
        <f>IF($Z1376="","",INDEX($AV$2:$AV$2000,$Z1376))</f>
      </c>
      <c r="BN1376">
        <f>IF($Z1376="","",INDEX($AW$2:$AW$2000,$Z1376))</f>
      </c>
      <c r="BO1376">
        <f>IF($Z1376="","",INDEX($AX$2:$AX$2000,$Z1376))</f>
      </c>
      <c r="BP1376">
        <f>IF($Z1376="","",INDEX($AY$2:$AY$2000,$Z1376))</f>
      </c>
      <c r="BQ1376">
        <f>IF($Z1376="","",INDEX($AZ$2:$AZ$2000,$Z1376))</f>
      </c>
      <c r="BR1376">
        <f>IF($Z1376="","",INDEX($BA$2:$BA$2000,$Z1376))</f>
      </c>
      <c r="BS1376">
        <f>IF($Z1376="","",INDEX($BB$2:$BB$2000,$Z1376))</f>
      </c>
      <c r="BT1376">
        <f>IF($Z1376="","",INDEX($BC$2:$BC$2000,$Z1376))</f>
      </c>
      <c r="BV1376">
        <f>IF(OR($A1376="",$P1376&lt;&gt;"Yes",$AH1376="Yes"),"",1+N($AG1376))</f>
      </c>
      <c r="BW1376">
        <f>IF($A1376="","",COUNTIFS($W$2:$W$2500,$A1376,$BZ$2:$BZ$2500,"Yes")+COUNTIFS($X$2:$X$2500,$A1376,$BY$2:$BY$2500,"Yes"))</f>
      </c>
      <c r="BX1376">
        <f>IF(OR($A1376="",$P1376="Yes"),"",IF(N($BW1376)=0,0,1+SUMIFS($CB$2:$CB$2500,$W$2:$W$2500,$A1376)+SUMIFS($CA$2:$CA$2500,$X$2:$X$2500,$A1376)))</f>
      </c>
      <c r="BY1376" t="str">
        <f>IF($Y1376="","",INDEX($AH$2:$AH$2000,$Y1376)&amp;"")</f>
      </c>
      <c r="BZ1376" t="str">
        <f>IF($Z1376="","",INDEX($AH$2:$AH$2000,$Z1376)&amp;"")</f>
      </c>
      <c r="CA1376">
        <f>IF($Y1376="","",INDEX($BV$2:$BV$2000,$Y1376))</f>
      </c>
      <c r="CB1376">
        <f>IF($Z1376="","",INDEX($BV$2:$BV$2000,$Z1376))</f>
      </c>
    </row>
    <row r="1377">
      <c r="A1377" t="str">
        <f>IF(TRIM(INDEX(games!$A:$A,ROW()))="","",TRIM(INDEX(games!$A:$A,ROW())))</f>
      </c>
      <c r="B1377">
        <f>IF(OR($A1377="",INDEX(games!$B:$B,ROW())=""),"",INDEX(games!$B:$B,ROW()))</f>
      </c>
      <c r="C1377" t="str">
        <f>IF(OR($A1377="",INDEX(games!$C:$C,ROW())=""),"",INDEX(games!$C:$C,ROW()))</f>
      </c>
      <c r="D1377">
        <f>IF($A1377="","",COUNTIF($W$2:$W$2500,$A1377)+COUNTIF($X$2:$X$2500,$A1377))</f>
      </c>
      <c r="E1377">
        <f>IF($A1377="","",IFERROR(MATCH($C1377,$R$2:$R$5,0),0))</f>
      </c>
      <c r="F1377">
        <f>IF($A1377="","",MOD(ROW(),34))</f>
      </c>
      <c r="G1377">
        <f>IF($A1377="",NA(),IF($C1377="Action",$B1377,NA()))</f>
      </c>
      <c r="H1377">
        <f>IF($A1377="",NA(),IF($C1377="Action",1+$F1377*0.023,NA()))</f>
      </c>
      <c r="I1377">
        <f>IF($A1377="",NA(),IF($C1377="Strategy",$B1377,NA()))</f>
      </c>
      <c r="J1377">
        <f>IF($A1377="",NA(),IF($C1377="Strategy",2+$F1377*0.023,NA()))</f>
      </c>
      <c r="K1377">
        <f>IF($A1377="",NA(),IF($C1377="Deckbuilder",$B1377,NA()))</f>
      </c>
      <c r="L1377">
        <f>IF($A1377="",NA(),IF($C1377="Deckbuilder",3+$F1377*0.023,NA()))</f>
      </c>
      <c r="M1377">
        <f>IF($A1377="",NA(),IF($C1377="Traditional",$B1377,NA()))</f>
      </c>
      <c r="N1377">
        <f>IF($A1377="",NA(),IF($C1377="Traditional",4+$F1377*0.023,NA()))</f>
      </c>
      <c r="O1377">
        <f>IF($A1377="","",$D1377+ROW()/1000000)</f>
      </c>
      <c r="P1377" t="str">
        <f>IF(OR($A1377="",INDEX(games!$H:$H,ROW())=""),"",INDEX(games!$H:$H,ROW()))</f>
      </c>
      <c r="Q1377">
        <f>IF(OR($A1377="",$P1377&lt;&gt;"Yes"),"",$D1377+ROW()/1000000)</f>
      </c>
      <c r="T1377">
        <f>IF($Y1377="","",INDEX($B$2:$B$2000,$Y1377))</f>
      </c>
      <c r="U1377">
        <f>IF($Z1377="","",INDEX($B$2:$B$2000,$Z1377))</f>
      </c>
      <c r="V1377">
        <f>IF(OR($T1377="",$U1377=""),"",$U1377-$T1377)</f>
      </c>
      <c r="W1377" t="str">
        <f>IF(TRIM(INDEX(connections!$A:$A,ROW()))="","",TRIM(INDEX(connections!$A:$A,ROW())))</f>
      </c>
      <c r="X1377" t="str">
        <f>IF($W1377="","",TRIM(INDEX(connections!$B:$B,ROW())))</f>
      </c>
      <c r="Y1377">
        <f>IF($W1377="","",IFERROR(MATCH($W1377,$A$2:$A$2000,0),""))</f>
      </c>
      <c r="Z1377">
        <f>IF($X1377="","",IFERROR(MATCH($X1377,$A$2:$A$2000,0),""))</f>
      </c>
      <c r="AA1377" t="str">
        <f>IF($Y1377="","",INDEX($P$2:$P$2000,$Y1377))</f>
      </c>
      <c r="AB1377" t="str">
        <f>IF($Z1377="","",INDEX($P$2:$P$2000,$Z1377))</f>
      </c>
      <c r="AC1377">
        <f>IF(AND($AA1377="Yes",$AB1377="Yes"),1,"")</f>
      </c>
      <c r="AD1377">
        <f>IF(OR($Y1377="",$Z1377=""),"",IF(INDEX($C$2:$C$2000,$Y1377)=INDEX($C$2:$C$2000,$Z1377),0,1))</f>
      </c>
      <c r="AE1377">
        <f>IF($AC1377&lt;&gt;1,"",IF(AND(INDEX($AG$2:$AG$2000,$Y1377)=1,INDEX($AG$2:$AG$2000,$Z1377)=1),1,""))</f>
      </c>
      <c r="AG1377">
        <f>IF($A1377="","",COUNTIFS($W$2:$W$2500,$A1377,$AB$2:$AB$2500,"Yes")+COUNTIFS($X$2:$X$2500,$A1377,$AA$2:$AA$2500,"Yes"))</f>
      </c>
      <c r="AH1377" t="str">
        <f>IF(OR($P1377&lt;&gt;"Yes",N($AG1377)=0),"",IF(AND($AG1377=1,COUNTIFS($W$2:$W$2500,$A1377,$AE$2:$AE$2500,1)+COUNTIFS($X$2:$X$2500,$A1377,$AE$2:$AE$2500,1)&gt;0),"","Yes"))</f>
      </c>
      <c r="AI1377">
        <f>IF($AH1377="Yes",$AG1377,"")</f>
      </c>
      <c r="AJ1377">
        <f>IF($AI1377="","",$AI1377+ROW()/1000000)</f>
      </c>
      <c r="AK1377">
        <f>IF(OR($A1377="",$P1377="Yes",N($AG1377)=0),"",$AG1377+ROW()/1000000)</f>
      </c>
      <c r="AL1377" t="str">
        <f>IF($A1377="","",INDEX(games!$J:$J,ROW())&amp;"")</f>
      </c>
      <c r="AM1377">
        <f>IF($A1377="","",SUMPRODUCT($AO1377:$BD1377,'Map Analysis'!$AP$2^{0,1,2,3,4,5,6,7,8,9,10,11,12,13,14,15}))</f>
      </c>
      <c r="AN1377">
        <f>IF($A1377="","",$AM1377+ROW()/10000000)</f>
      </c>
      <c r="AO1377">
        <f>IF($A1377="","",COUNTIF($W$2:$W$2500,$A1377))</f>
      </c>
      <c r="AP1377">
        <f>IF($A1377="","",SUMIFS($BF$2:$BF$2500,$W$2:$W$2500,$A1377))</f>
      </c>
      <c r="AQ1377">
        <f>IF($A1377="","",SUMIFS($BG$2:$BG$2500,$W$2:$W$2500,$A1377))</f>
      </c>
      <c r="AR1377">
        <f>IF($A1377="","",SUMIFS($BH$2:$BH$2500,$W$2:$W$2500,$A1377))</f>
      </c>
      <c r="AS1377">
        <f>IF($A1377="","",SUMIFS($BI$2:$BI$2500,$W$2:$W$2500,$A1377))</f>
      </c>
      <c r="AT1377">
        <f>IF($A1377="","",SUMIFS($BJ$2:$BJ$2500,$W$2:$W$2500,$A1377))</f>
      </c>
      <c r="AU1377">
        <f>IF($A1377="","",SUMIFS($BK$2:$BK$2500,$W$2:$W$2500,$A1377))</f>
      </c>
      <c r="AV1377">
        <f>IF($A1377="","",SUMIFS($BL$2:$BL$2500,$W$2:$W$2500,$A1377))</f>
      </c>
      <c r="AW1377">
        <f>IF($A1377="","",SUMIFS($BM$2:$BM$2500,$W$2:$W$2500,$A1377))</f>
      </c>
      <c r="AX1377">
        <f>IF($A1377="","",SUMIFS($BN$2:$BN$2500,$W$2:$W$2500,$A1377))</f>
      </c>
      <c r="AY1377">
        <f>IF($A1377="","",SUMIFS($BO$2:$BO$2500,$W$2:$W$2500,$A1377))</f>
      </c>
      <c r="AZ1377">
        <f>IF($A1377="","",SUMIFS($BP$2:$BP$2500,$W$2:$W$2500,$A1377))</f>
      </c>
      <c r="BA1377">
        <f>IF($A1377="","",SUMIFS($BQ$2:$BQ$2500,$W$2:$W$2500,$A1377))</f>
      </c>
      <c r="BB1377">
        <f>IF($A1377="","",SUMIFS($BR$2:$BR$2500,$W$2:$W$2500,$A1377))</f>
      </c>
      <c r="BC1377">
        <f>IF($A1377="","",SUMIFS($BS$2:$BS$2500,$W$2:$W$2500,$A1377))</f>
      </c>
      <c r="BD1377">
        <f>IF($A1377="","",SUMIFS($BT$2:$BT$2500,$W$2:$W$2500,$A1377))</f>
      </c>
      <c r="BF1377">
        <f>IF($Z1377="","",INDEX($AO$2:$AO$2000,$Z1377))</f>
      </c>
      <c r="BG1377">
        <f>IF($Z1377="","",INDEX($AP$2:$AP$2000,$Z1377))</f>
      </c>
      <c r="BH1377">
        <f>IF($Z1377="","",INDEX($AQ$2:$AQ$2000,$Z1377))</f>
      </c>
      <c r="BI1377">
        <f>IF($Z1377="","",INDEX($AR$2:$AR$2000,$Z1377))</f>
      </c>
      <c r="BJ1377">
        <f>IF($Z1377="","",INDEX($AS$2:$AS$2000,$Z1377))</f>
      </c>
      <c r="BK1377">
        <f>IF($Z1377="","",INDEX($AT$2:$AT$2000,$Z1377))</f>
      </c>
      <c r="BL1377">
        <f>IF($Z1377="","",INDEX($AU$2:$AU$2000,$Z1377))</f>
      </c>
      <c r="BM1377">
        <f>IF($Z1377="","",INDEX($AV$2:$AV$2000,$Z1377))</f>
      </c>
      <c r="BN1377">
        <f>IF($Z1377="","",INDEX($AW$2:$AW$2000,$Z1377))</f>
      </c>
      <c r="BO1377">
        <f>IF($Z1377="","",INDEX($AX$2:$AX$2000,$Z1377))</f>
      </c>
      <c r="BP1377">
        <f>IF($Z1377="","",INDEX($AY$2:$AY$2000,$Z1377))</f>
      </c>
      <c r="BQ1377">
        <f>IF($Z1377="","",INDEX($AZ$2:$AZ$2000,$Z1377))</f>
      </c>
      <c r="BR1377">
        <f>IF($Z1377="","",INDEX($BA$2:$BA$2000,$Z1377))</f>
      </c>
      <c r="BS1377">
        <f>IF($Z1377="","",INDEX($BB$2:$BB$2000,$Z1377))</f>
      </c>
      <c r="BT1377">
        <f>IF($Z1377="","",INDEX($BC$2:$BC$2000,$Z1377))</f>
      </c>
      <c r="BV1377">
        <f>IF(OR($A1377="",$P1377&lt;&gt;"Yes",$AH1377="Yes"),"",1+N($AG1377))</f>
      </c>
      <c r="BW1377">
        <f>IF($A1377="","",COUNTIFS($W$2:$W$2500,$A1377,$BZ$2:$BZ$2500,"Yes")+COUNTIFS($X$2:$X$2500,$A1377,$BY$2:$BY$2500,"Yes"))</f>
      </c>
      <c r="BX1377">
        <f>IF(OR($A1377="",$P1377="Yes"),"",IF(N($BW1377)=0,0,1+SUMIFS($CB$2:$CB$2500,$W$2:$W$2500,$A1377)+SUMIFS($CA$2:$CA$2500,$X$2:$X$2500,$A1377)))</f>
      </c>
      <c r="BY1377" t="str">
        <f>IF($Y1377="","",INDEX($AH$2:$AH$2000,$Y1377)&amp;"")</f>
      </c>
      <c r="BZ1377" t="str">
        <f>IF($Z1377="","",INDEX($AH$2:$AH$2000,$Z1377)&amp;"")</f>
      </c>
      <c r="CA1377">
        <f>IF($Y1377="","",INDEX($BV$2:$BV$2000,$Y1377))</f>
      </c>
      <c r="CB1377">
        <f>IF($Z1377="","",INDEX($BV$2:$BV$2000,$Z1377))</f>
      </c>
    </row>
    <row r="1378">
      <c r="A1378" t="str">
        <f>IF(TRIM(INDEX(games!$A:$A,ROW()))="","",TRIM(INDEX(games!$A:$A,ROW())))</f>
      </c>
      <c r="B1378">
        <f>IF(OR($A1378="",INDEX(games!$B:$B,ROW())=""),"",INDEX(games!$B:$B,ROW()))</f>
      </c>
      <c r="C1378" t="str">
        <f>IF(OR($A1378="",INDEX(games!$C:$C,ROW())=""),"",INDEX(games!$C:$C,ROW()))</f>
      </c>
      <c r="D1378">
        <f>IF($A1378="","",COUNTIF($W$2:$W$2500,$A1378)+COUNTIF($X$2:$X$2500,$A1378))</f>
      </c>
      <c r="E1378">
        <f>IF($A1378="","",IFERROR(MATCH($C1378,$R$2:$R$5,0),0))</f>
      </c>
      <c r="F1378">
        <f>IF($A1378="","",MOD(ROW(),34))</f>
      </c>
      <c r="G1378">
        <f>IF($A1378="",NA(),IF($C1378="Action",$B1378,NA()))</f>
      </c>
      <c r="H1378">
        <f>IF($A1378="",NA(),IF($C1378="Action",1+$F1378*0.023,NA()))</f>
      </c>
      <c r="I1378">
        <f>IF($A1378="",NA(),IF($C1378="Strategy",$B1378,NA()))</f>
      </c>
      <c r="J1378">
        <f>IF($A1378="",NA(),IF($C1378="Strategy",2+$F1378*0.023,NA()))</f>
      </c>
      <c r="K1378">
        <f>IF($A1378="",NA(),IF($C1378="Deckbuilder",$B1378,NA()))</f>
      </c>
      <c r="L1378">
        <f>IF($A1378="",NA(),IF($C1378="Deckbuilder",3+$F1378*0.023,NA()))</f>
      </c>
      <c r="M1378">
        <f>IF($A1378="",NA(),IF($C1378="Traditional",$B1378,NA()))</f>
      </c>
      <c r="N1378">
        <f>IF($A1378="",NA(),IF($C1378="Traditional",4+$F1378*0.023,NA()))</f>
      </c>
      <c r="O1378">
        <f>IF($A1378="","",$D1378+ROW()/1000000)</f>
      </c>
      <c r="P1378" t="str">
        <f>IF(OR($A1378="",INDEX(games!$H:$H,ROW())=""),"",INDEX(games!$H:$H,ROW()))</f>
      </c>
      <c r="Q1378">
        <f>IF(OR($A1378="",$P1378&lt;&gt;"Yes"),"",$D1378+ROW()/1000000)</f>
      </c>
      <c r="T1378">
        <f>IF($Y1378="","",INDEX($B$2:$B$2000,$Y1378))</f>
      </c>
      <c r="U1378">
        <f>IF($Z1378="","",INDEX($B$2:$B$2000,$Z1378))</f>
      </c>
      <c r="V1378">
        <f>IF(OR($T1378="",$U1378=""),"",$U1378-$T1378)</f>
      </c>
      <c r="W1378" t="str">
        <f>IF(TRIM(INDEX(connections!$A:$A,ROW()))="","",TRIM(INDEX(connections!$A:$A,ROW())))</f>
      </c>
      <c r="X1378" t="str">
        <f>IF($W1378="","",TRIM(INDEX(connections!$B:$B,ROW())))</f>
      </c>
      <c r="Y1378">
        <f>IF($W1378="","",IFERROR(MATCH($W1378,$A$2:$A$2000,0),""))</f>
      </c>
      <c r="Z1378">
        <f>IF($X1378="","",IFERROR(MATCH($X1378,$A$2:$A$2000,0),""))</f>
      </c>
      <c r="AA1378" t="str">
        <f>IF($Y1378="","",INDEX($P$2:$P$2000,$Y1378))</f>
      </c>
      <c r="AB1378" t="str">
        <f>IF($Z1378="","",INDEX($P$2:$P$2000,$Z1378))</f>
      </c>
      <c r="AC1378">
        <f>IF(AND($AA1378="Yes",$AB1378="Yes"),1,"")</f>
      </c>
      <c r="AD1378">
        <f>IF(OR($Y1378="",$Z1378=""),"",IF(INDEX($C$2:$C$2000,$Y1378)=INDEX($C$2:$C$2000,$Z1378),0,1))</f>
      </c>
      <c r="AE1378">
        <f>IF($AC1378&lt;&gt;1,"",IF(AND(INDEX($AG$2:$AG$2000,$Y1378)=1,INDEX($AG$2:$AG$2000,$Z1378)=1),1,""))</f>
      </c>
      <c r="AG1378">
        <f>IF($A1378="","",COUNTIFS($W$2:$W$2500,$A1378,$AB$2:$AB$2500,"Yes")+COUNTIFS($X$2:$X$2500,$A1378,$AA$2:$AA$2500,"Yes"))</f>
      </c>
      <c r="AH1378" t="str">
        <f>IF(OR($P1378&lt;&gt;"Yes",N($AG1378)=0),"",IF(AND($AG1378=1,COUNTIFS($W$2:$W$2500,$A1378,$AE$2:$AE$2500,1)+COUNTIFS($X$2:$X$2500,$A1378,$AE$2:$AE$2500,1)&gt;0),"","Yes"))</f>
      </c>
      <c r="AI1378">
        <f>IF($AH1378="Yes",$AG1378,"")</f>
      </c>
      <c r="AJ1378">
        <f>IF($AI1378="","",$AI1378+ROW()/1000000)</f>
      </c>
      <c r="AK1378">
        <f>IF(OR($A1378="",$P1378="Yes",N($AG1378)=0),"",$AG1378+ROW()/1000000)</f>
      </c>
      <c r="AL1378" t="str">
        <f>IF($A1378="","",INDEX(games!$J:$J,ROW())&amp;"")</f>
      </c>
      <c r="AM1378">
        <f>IF($A1378="","",SUMPRODUCT($AO1378:$BD1378,'Map Analysis'!$AP$2^{0,1,2,3,4,5,6,7,8,9,10,11,12,13,14,15}))</f>
      </c>
      <c r="AN1378">
        <f>IF($A1378="","",$AM1378+ROW()/10000000)</f>
      </c>
      <c r="AO1378">
        <f>IF($A1378="","",COUNTIF($W$2:$W$2500,$A1378))</f>
      </c>
      <c r="AP1378">
        <f>IF($A1378="","",SUMIFS($BF$2:$BF$2500,$W$2:$W$2500,$A1378))</f>
      </c>
      <c r="AQ1378">
        <f>IF($A1378="","",SUMIFS($BG$2:$BG$2500,$W$2:$W$2500,$A1378))</f>
      </c>
      <c r="AR1378">
        <f>IF($A1378="","",SUMIFS($BH$2:$BH$2500,$W$2:$W$2500,$A1378))</f>
      </c>
      <c r="AS1378">
        <f>IF($A1378="","",SUMIFS($BI$2:$BI$2500,$W$2:$W$2500,$A1378))</f>
      </c>
      <c r="AT1378">
        <f>IF($A1378="","",SUMIFS($BJ$2:$BJ$2500,$W$2:$W$2500,$A1378))</f>
      </c>
      <c r="AU1378">
        <f>IF($A1378="","",SUMIFS($BK$2:$BK$2500,$W$2:$W$2500,$A1378))</f>
      </c>
      <c r="AV1378">
        <f>IF($A1378="","",SUMIFS($BL$2:$BL$2500,$W$2:$W$2500,$A1378))</f>
      </c>
      <c r="AW1378">
        <f>IF($A1378="","",SUMIFS($BM$2:$BM$2500,$W$2:$W$2500,$A1378))</f>
      </c>
      <c r="AX1378">
        <f>IF($A1378="","",SUMIFS($BN$2:$BN$2500,$W$2:$W$2500,$A1378))</f>
      </c>
      <c r="AY1378">
        <f>IF($A1378="","",SUMIFS($BO$2:$BO$2500,$W$2:$W$2500,$A1378))</f>
      </c>
      <c r="AZ1378">
        <f>IF($A1378="","",SUMIFS($BP$2:$BP$2500,$W$2:$W$2500,$A1378))</f>
      </c>
      <c r="BA1378">
        <f>IF($A1378="","",SUMIFS($BQ$2:$BQ$2500,$W$2:$W$2500,$A1378))</f>
      </c>
      <c r="BB1378">
        <f>IF($A1378="","",SUMIFS($BR$2:$BR$2500,$W$2:$W$2500,$A1378))</f>
      </c>
      <c r="BC1378">
        <f>IF($A1378="","",SUMIFS($BS$2:$BS$2500,$W$2:$W$2500,$A1378))</f>
      </c>
      <c r="BD1378">
        <f>IF($A1378="","",SUMIFS($BT$2:$BT$2500,$W$2:$W$2500,$A1378))</f>
      </c>
      <c r="BF1378">
        <f>IF($Z1378="","",INDEX($AO$2:$AO$2000,$Z1378))</f>
      </c>
      <c r="BG1378">
        <f>IF($Z1378="","",INDEX($AP$2:$AP$2000,$Z1378))</f>
      </c>
      <c r="BH1378">
        <f>IF($Z1378="","",INDEX($AQ$2:$AQ$2000,$Z1378))</f>
      </c>
      <c r="BI1378">
        <f>IF($Z1378="","",INDEX($AR$2:$AR$2000,$Z1378))</f>
      </c>
      <c r="BJ1378">
        <f>IF($Z1378="","",INDEX($AS$2:$AS$2000,$Z1378))</f>
      </c>
      <c r="BK1378">
        <f>IF($Z1378="","",INDEX($AT$2:$AT$2000,$Z1378))</f>
      </c>
      <c r="BL1378">
        <f>IF($Z1378="","",INDEX($AU$2:$AU$2000,$Z1378))</f>
      </c>
      <c r="BM1378">
        <f>IF($Z1378="","",INDEX($AV$2:$AV$2000,$Z1378))</f>
      </c>
      <c r="BN1378">
        <f>IF($Z1378="","",INDEX($AW$2:$AW$2000,$Z1378))</f>
      </c>
      <c r="BO1378">
        <f>IF($Z1378="","",INDEX($AX$2:$AX$2000,$Z1378))</f>
      </c>
      <c r="BP1378">
        <f>IF($Z1378="","",INDEX($AY$2:$AY$2000,$Z1378))</f>
      </c>
      <c r="BQ1378">
        <f>IF($Z1378="","",INDEX($AZ$2:$AZ$2000,$Z1378))</f>
      </c>
      <c r="BR1378">
        <f>IF($Z1378="","",INDEX($BA$2:$BA$2000,$Z1378))</f>
      </c>
      <c r="BS1378">
        <f>IF($Z1378="","",INDEX($BB$2:$BB$2000,$Z1378))</f>
      </c>
      <c r="BT1378">
        <f>IF($Z1378="","",INDEX($BC$2:$BC$2000,$Z1378))</f>
      </c>
      <c r="BV1378">
        <f>IF(OR($A1378="",$P1378&lt;&gt;"Yes",$AH1378="Yes"),"",1+N($AG1378))</f>
      </c>
      <c r="BW1378">
        <f>IF($A1378="","",COUNTIFS($W$2:$W$2500,$A1378,$BZ$2:$BZ$2500,"Yes")+COUNTIFS($X$2:$X$2500,$A1378,$BY$2:$BY$2500,"Yes"))</f>
      </c>
      <c r="BX1378">
        <f>IF(OR($A1378="",$P1378="Yes"),"",IF(N($BW1378)=0,0,1+SUMIFS($CB$2:$CB$2500,$W$2:$W$2500,$A1378)+SUMIFS($CA$2:$CA$2500,$X$2:$X$2500,$A1378)))</f>
      </c>
      <c r="BY1378" t="str">
        <f>IF($Y1378="","",INDEX($AH$2:$AH$2000,$Y1378)&amp;"")</f>
      </c>
      <c r="BZ1378" t="str">
        <f>IF($Z1378="","",INDEX($AH$2:$AH$2000,$Z1378)&amp;"")</f>
      </c>
      <c r="CA1378">
        <f>IF($Y1378="","",INDEX($BV$2:$BV$2000,$Y1378))</f>
      </c>
      <c r="CB1378">
        <f>IF($Z1378="","",INDEX($BV$2:$BV$2000,$Z1378))</f>
      </c>
    </row>
    <row r="1379">
      <c r="A1379" t="str">
        <f>IF(TRIM(INDEX(games!$A:$A,ROW()))="","",TRIM(INDEX(games!$A:$A,ROW())))</f>
      </c>
      <c r="B1379">
        <f>IF(OR($A1379="",INDEX(games!$B:$B,ROW())=""),"",INDEX(games!$B:$B,ROW()))</f>
      </c>
      <c r="C1379" t="str">
        <f>IF(OR($A1379="",INDEX(games!$C:$C,ROW())=""),"",INDEX(games!$C:$C,ROW()))</f>
      </c>
      <c r="D1379">
        <f>IF($A1379="","",COUNTIF($W$2:$W$2500,$A1379)+COUNTIF($X$2:$X$2500,$A1379))</f>
      </c>
      <c r="E1379">
        <f>IF($A1379="","",IFERROR(MATCH($C1379,$R$2:$R$5,0),0))</f>
      </c>
      <c r="F1379">
        <f>IF($A1379="","",MOD(ROW(),34))</f>
      </c>
      <c r="G1379">
        <f>IF($A1379="",NA(),IF($C1379="Action",$B1379,NA()))</f>
      </c>
      <c r="H1379">
        <f>IF($A1379="",NA(),IF($C1379="Action",1+$F1379*0.023,NA()))</f>
      </c>
      <c r="I1379">
        <f>IF($A1379="",NA(),IF($C1379="Strategy",$B1379,NA()))</f>
      </c>
      <c r="J1379">
        <f>IF($A1379="",NA(),IF($C1379="Strategy",2+$F1379*0.023,NA()))</f>
      </c>
      <c r="K1379">
        <f>IF($A1379="",NA(),IF($C1379="Deckbuilder",$B1379,NA()))</f>
      </c>
      <c r="L1379">
        <f>IF($A1379="",NA(),IF($C1379="Deckbuilder",3+$F1379*0.023,NA()))</f>
      </c>
      <c r="M1379">
        <f>IF($A1379="",NA(),IF($C1379="Traditional",$B1379,NA()))</f>
      </c>
      <c r="N1379">
        <f>IF($A1379="",NA(),IF($C1379="Traditional",4+$F1379*0.023,NA()))</f>
      </c>
      <c r="O1379">
        <f>IF($A1379="","",$D1379+ROW()/1000000)</f>
      </c>
      <c r="P1379" t="str">
        <f>IF(OR($A1379="",INDEX(games!$H:$H,ROW())=""),"",INDEX(games!$H:$H,ROW()))</f>
      </c>
      <c r="Q1379">
        <f>IF(OR($A1379="",$P1379&lt;&gt;"Yes"),"",$D1379+ROW()/1000000)</f>
      </c>
      <c r="T1379">
        <f>IF($Y1379="","",INDEX($B$2:$B$2000,$Y1379))</f>
      </c>
      <c r="U1379">
        <f>IF($Z1379="","",INDEX($B$2:$B$2000,$Z1379))</f>
      </c>
      <c r="V1379">
        <f>IF(OR($T1379="",$U1379=""),"",$U1379-$T1379)</f>
      </c>
      <c r="W1379" t="str">
        <f>IF(TRIM(INDEX(connections!$A:$A,ROW()))="","",TRIM(INDEX(connections!$A:$A,ROW())))</f>
      </c>
      <c r="X1379" t="str">
        <f>IF($W1379="","",TRIM(INDEX(connections!$B:$B,ROW())))</f>
      </c>
      <c r="Y1379">
        <f>IF($W1379="","",IFERROR(MATCH($W1379,$A$2:$A$2000,0),""))</f>
      </c>
      <c r="Z1379">
        <f>IF($X1379="","",IFERROR(MATCH($X1379,$A$2:$A$2000,0),""))</f>
      </c>
      <c r="AA1379" t="str">
        <f>IF($Y1379="","",INDEX($P$2:$P$2000,$Y1379))</f>
      </c>
      <c r="AB1379" t="str">
        <f>IF($Z1379="","",INDEX($P$2:$P$2000,$Z1379))</f>
      </c>
      <c r="AC1379">
        <f>IF(AND($AA1379="Yes",$AB1379="Yes"),1,"")</f>
      </c>
      <c r="AD1379">
        <f>IF(OR($Y1379="",$Z1379=""),"",IF(INDEX($C$2:$C$2000,$Y1379)=INDEX($C$2:$C$2000,$Z1379),0,1))</f>
      </c>
      <c r="AE1379">
        <f>IF($AC1379&lt;&gt;1,"",IF(AND(INDEX($AG$2:$AG$2000,$Y1379)=1,INDEX($AG$2:$AG$2000,$Z1379)=1),1,""))</f>
      </c>
      <c r="AG1379">
        <f>IF($A1379="","",COUNTIFS($W$2:$W$2500,$A1379,$AB$2:$AB$2500,"Yes")+COUNTIFS($X$2:$X$2500,$A1379,$AA$2:$AA$2500,"Yes"))</f>
      </c>
      <c r="AH1379" t="str">
        <f>IF(OR($P1379&lt;&gt;"Yes",N($AG1379)=0),"",IF(AND($AG1379=1,COUNTIFS($W$2:$W$2500,$A1379,$AE$2:$AE$2500,1)+COUNTIFS($X$2:$X$2500,$A1379,$AE$2:$AE$2500,1)&gt;0),"","Yes"))</f>
      </c>
      <c r="AI1379">
        <f>IF($AH1379="Yes",$AG1379,"")</f>
      </c>
      <c r="AJ1379">
        <f>IF($AI1379="","",$AI1379+ROW()/1000000)</f>
      </c>
      <c r="AK1379">
        <f>IF(OR($A1379="",$P1379="Yes",N($AG1379)=0),"",$AG1379+ROW()/1000000)</f>
      </c>
      <c r="AL1379" t="str">
        <f>IF($A1379="","",INDEX(games!$J:$J,ROW())&amp;"")</f>
      </c>
      <c r="AM1379">
        <f>IF($A1379="","",SUMPRODUCT($AO1379:$BD1379,'Map Analysis'!$AP$2^{0,1,2,3,4,5,6,7,8,9,10,11,12,13,14,15}))</f>
      </c>
      <c r="AN1379">
        <f>IF($A1379="","",$AM1379+ROW()/10000000)</f>
      </c>
      <c r="AO1379">
        <f>IF($A1379="","",COUNTIF($W$2:$W$2500,$A1379))</f>
      </c>
      <c r="AP1379">
        <f>IF($A1379="","",SUMIFS($BF$2:$BF$2500,$W$2:$W$2500,$A1379))</f>
      </c>
      <c r="AQ1379">
        <f>IF($A1379="","",SUMIFS($BG$2:$BG$2500,$W$2:$W$2500,$A1379))</f>
      </c>
      <c r="AR1379">
        <f>IF($A1379="","",SUMIFS($BH$2:$BH$2500,$W$2:$W$2500,$A1379))</f>
      </c>
      <c r="AS1379">
        <f>IF($A1379="","",SUMIFS($BI$2:$BI$2500,$W$2:$W$2500,$A1379))</f>
      </c>
      <c r="AT1379">
        <f>IF($A1379="","",SUMIFS($BJ$2:$BJ$2500,$W$2:$W$2500,$A1379))</f>
      </c>
      <c r="AU1379">
        <f>IF($A1379="","",SUMIFS($BK$2:$BK$2500,$W$2:$W$2500,$A1379))</f>
      </c>
      <c r="AV1379">
        <f>IF($A1379="","",SUMIFS($BL$2:$BL$2500,$W$2:$W$2500,$A1379))</f>
      </c>
      <c r="AW1379">
        <f>IF($A1379="","",SUMIFS($BM$2:$BM$2500,$W$2:$W$2500,$A1379))</f>
      </c>
      <c r="AX1379">
        <f>IF($A1379="","",SUMIFS($BN$2:$BN$2500,$W$2:$W$2500,$A1379))</f>
      </c>
      <c r="AY1379">
        <f>IF($A1379="","",SUMIFS($BO$2:$BO$2500,$W$2:$W$2500,$A1379))</f>
      </c>
      <c r="AZ1379">
        <f>IF($A1379="","",SUMIFS($BP$2:$BP$2500,$W$2:$W$2500,$A1379))</f>
      </c>
      <c r="BA1379">
        <f>IF($A1379="","",SUMIFS($BQ$2:$BQ$2500,$W$2:$W$2500,$A1379))</f>
      </c>
      <c r="BB1379">
        <f>IF($A1379="","",SUMIFS($BR$2:$BR$2500,$W$2:$W$2500,$A1379))</f>
      </c>
      <c r="BC1379">
        <f>IF($A1379="","",SUMIFS($BS$2:$BS$2500,$W$2:$W$2500,$A1379))</f>
      </c>
      <c r="BD1379">
        <f>IF($A1379="","",SUMIFS($BT$2:$BT$2500,$W$2:$W$2500,$A1379))</f>
      </c>
      <c r="BF1379">
        <f>IF($Z1379="","",INDEX($AO$2:$AO$2000,$Z1379))</f>
      </c>
      <c r="BG1379">
        <f>IF($Z1379="","",INDEX($AP$2:$AP$2000,$Z1379))</f>
      </c>
      <c r="BH1379">
        <f>IF($Z1379="","",INDEX($AQ$2:$AQ$2000,$Z1379))</f>
      </c>
      <c r="BI1379">
        <f>IF($Z1379="","",INDEX($AR$2:$AR$2000,$Z1379))</f>
      </c>
      <c r="BJ1379">
        <f>IF($Z1379="","",INDEX($AS$2:$AS$2000,$Z1379))</f>
      </c>
      <c r="BK1379">
        <f>IF($Z1379="","",INDEX($AT$2:$AT$2000,$Z1379))</f>
      </c>
      <c r="BL1379">
        <f>IF($Z1379="","",INDEX($AU$2:$AU$2000,$Z1379))</f>
      </c>
      <c r="BM1379">
        <f>IF($Z1379="","",INDEX($AV$2:$AV$2000,$Z1379))</f>
      </c>
      <c r="BN1379">
        <f>IF($Z1379="","",INDEX($AW$2:$AW$2000,$Z1379))</f>
      </c>
      <c r="BO1379">
        <f>IF($Z1379="","",INDEX($AX$2:$AX$2000,$Z1379))</f>
      </c>
      <c r="BP1379">
        <f>IF($Z1379="","",INDEX($AY$2:$AY$2000,$Z1379))</f>
      </c>
      <c r="BQ1379">
        <f>IF($Z1379="","",INDEX($AZ$2:$AZ$2000,$Z1379))</f>
      </c>
      <c r="BR1379">
        <f>IF($Z1379="","",INDEX($BA$2:$BA$2000,$Z1379))</f>
      </c>
      <c r="BS1379">
        <f>IF($Z1379="","",INDEX($BB$2:$BB$2000,$Z1379))</f>
      </c>
      <c r="BT1379">
        <f>IF($Z1379="","",INDEX($BC$2:$BC$2000,$Z1379))</f>
      </c>
      <c r="BV1379">
        <f>IF(OR($A1379="",$P1379&lt;&gt;"Yes",$AH1379="Yes"),"",1+N($AG1379))</f>
      </c>
      <c r="BW1379">
        <f>IF($A1379="","",COUNTIFS($W$2:$W$2500,$A1379,$BZ$2:$BZ$2500,"Yes")+COUNTIFS($X$2:$X$2500,$A1379,$BY$2:$BY$2500,"Yes"))</f>
      </c>
      <c r="BX1379">
        <f>IF(OR($A1379="",$P1379="Yes"),"",IF(N($BW1379)=0,0,1+SUMIFS($CB$2:$CB$2500,$W$2:$W$2500,$A1379)+SUMIFS($CA$2:$CA$2500,$X$2:$X$2500,$A1379)))</f>
      </c>
      <c r="BY1379" t="str">
        <f>IF($Y1379="","",INDEX($AH$2:$AH$2000,$Y1379)&amp;"")</f>
      </c>
      <c r="BZ1379" t="str">
        <f>IF($Z1379="","",INDEX($AH$2:$AH$2000,$Z1379)&amp;"")</f>
      </c>
      <c r="CA1379">
        <f>IF($Y1379="","",INDEX($BV$2:$BV$2000,$Y1379))</f>
      </c>
      <c r="CB1379">
        <f>IF($Z1379="","",INDEX($BV$2:$BV$2000,$Z1379))</f>
      </c>
    </row>
    <row r="1380">
      <c r="A1380" t="str">
        <f>IF(TRIM(INDEX(games!$A:$A,ROW()))="","",TRIM(INDEX(games!$A:$A,ROW())))</f>
      </c>
      <c r="B1380">
        <f>IF(OR($A1380="",INDEX(games!$B:$B,ROW())=""),"",INDEX(games!$B:$B,ROW()))</f>
      </c>
      <c r="C1380" t="str">
        <f>IF(OR($A1380="",INDEX(games!$C:$C,ROW())=""),"",INDEX(games!$C:$C,ROW()))</f>
      </c>
      <c r="D1380">
        <f>IF($A1380="","",COUNTIF($W$2:$W$2500,$A1380)+COUNTIF($X$2:$X$2500,$A1380))</f>
      </c>
      <c r="E1380">
        <f>IF($A1380="","",IFERROR(MATCH($C1380,$R$2:$R$5,0),0))</f>
      </c>
      <c r="F1380">
        <f>IF($A1380="","",MOD(ROW(),34))</f>
      </c>
      <c r="G1380">
        <f>IF($A1380="",NA(),IF($C1380="Action",$B1380,NA()))</f>
      </c>
      <c r="H1380">
        <f>IF($A1380="",NA(),IF($C1380="Action",1+$F1380*0.023,NA()))</f>
      </c>
      <c r="I1380">
        <f>IF($A1380="",NA(),IF($C1380="Strategy",$B1380,NA()))</f>
      </c>
      <c r="J1380">
        <f>IF($A1380="",NA(),IF($C1380="Strategy",2+$F1380*0.023,NA()))</f>
      </c>
      <c r="K1380">
        <f>IF($A1380="",NA(),IF($C1380="Deckbuilder",$B1380,NA()))</f>
      </c>
      <c r="L1380">
        <f>IF($A1380="",NA(),IF($C1380="Deckbuilder",3+$F1380*0.023,NA()))</f>
      </c>
      <c r="M1380">
        <f>IF($A1380="",NA(),IF($C1380="Traditional",$B1380,NA()))</f>
      </c>
      <c r="N1380">
        <f>IF($A1380="",NA(),IF($C1380="Traditional",4+$F1380*0.023,NA()))</f>
      </c>
      <c r="O1380">
        <f>IF($A1380="","",$D1380+ROW()/1000000)</f>
      </c>
      <c r="P1380" t="str">
        <f>IF(OR($A1380="",INDEX(games!$H:$H,ROW())=""),"",INDEX(games!$H:$H,ROW()))</f>
      </c>
      <c r="Q1380">
        <f>IF(OR($A1380="",$P1380&lt;&gt;"Yes"),"",$D1380+ROW()/1000000)</f>
      </c>
      <c r="T1380">
        <f>IF($Y1380="","",INDEX($B$2:$B$2000,$Y1380))</f>
      </c>
      <c r="U1380">
        <f>IF($Z1380="","",INDEX($B$2:$B$2000,$Z1380))</f>
      </c>
      <c r="V1380">
        <f>IF(OR($T1380="",$U1380=""),"",$U1380-$T1380)</f>
      </c>
      <c r="W1380" t="str">
        <f>IF(TRIM(INDEX(connections!$A:$A,ROW()))="","",TRIM(INDEX(connections!$A:$A,ROW())))</f>
      </c>
      <c r="X1380" t="str">
        <f>IF($W1380="","",TRIM(INDEX(connections!$B:$B,ROW())))</f>
      </c>
      <c r="Y1380">
        <f>IF($W1380="","",IFERROR(MATCH($W1380,$A$2:$A$2000,0),""))</f>
      </c>
      <c r="Z1380">
        <f>IF($X1380="","",IFERROR(MATCH($X1380,$A$2:$A$2000,0),""))</f>
      </c>
      <c r="AA1380" t="str">
        <f>IF($Y1380="","",INDEX($P$2:$P$2000,$Y1380))</f>
      </c>
      <c r="AB1380" t="str">
        <f>IF($Z1380="","",INDEX($P$2:$P$2000,$Z1380))</f>
      </c>
      <c r="AC1380">
        <f>IF(AND($AA1380="Yes",$AB1380="Yes"),1,"")</f>
      </c>
      <c r="AD1380">
        <f>IF(OR($Y1380="",$Z1380=""),"",IF(INDEX($C$2:$C$2000,$Y1380)=INDEX($C$2:$C$2000,$Z1380),0,1))</f>
      </c>
      <c r="AE1380">
        <f>IF($AC1380&lt;&gt;1,"",IF(AND(INDEX($AG$2:$AG$2000,$Y1380)=1,INDEX($AG$2:$AG$2000,$Z1380)=1),1,""))</f>
      </c>
      <c r="AG1380">
        <f>IF($A1380="","",COUNTIFS($W$2:$W$2500,$A1380,$AB$2:$AB$2500,"Yes")+COUNTIFS($X$2:$X$2500,$A1380,$AA$2:$AA$2500,"Yes"))</f>
      </c>
      <c r="AH1380" t="str">
        <f>IF(OR($P1380&lt;&gt;"Yes",N($AG1380)=0),"",IF(AND($AG1380=1,COUNTIFS($W$2:$W$2500,$A1380,$AE$2:$AE$2500,1)+COUNTIFS($X$2:$X$2500,$A1380,$AE$2:$AE$2500,1)&gt;0),"","Yes"))</f>
      </c>
      <c r="AI1380">
        <f>IF($AH1380="Yes",$AG1380,"")</f>
      </c>
      <c r="AJ1380">
        <f>IF($AI1380="","",$AI1380+ROW()/1000000)</f>
      </c>
      <c r="AK1380">
        <f>IF(OR($A1380="",$P1380="Yes",N($AG1380)=0),"",$AG1380+ROW()/1000000)</f>
      </c>
      <c r="AL1380" t="str">
        <f>IF($A1380="","",INDEX(games!$J:$J,ROW())&amp;"")</f>
      </c>
      <c r="AM1380">
        <f>IF($A1380="","",SUMPRODUCT($AO1380:$BD1380,'Map Analysis'!$AP$2^{0,1,2,3,4,5,6,7,8,9,10,11,12,13,14,15}))</f>
      </c>
      <c r="AN1380">
        <f>IF($A1380="","",$AM1380+ROW()/10000000)</f>
      </c>
      <c r="AO1380">
        <f>IF($A1380="","",COUNTIF($W$2:$W$2500,$A1380))</f>
      </c>
      <c r="AP1380">
        <f>IF($A1380="","",SUMIFS($BF$2:$BF$2500,$W$2:$W$2500,$A1380))</f>
      </c>
      <c r="AQ1380">
        <f>IF($A1380="","",SUMIFS($BG$2:$BG$2500,$W$2:$W$2500,$A1380))</f>
      </c>
      <c r="AR1380">
        <f>IF($A1380="","",SUMIFS($BH$2:$BH$2500,$W$2:$W$2500,$A1380))</f>
      </c>
      <c r="AS1380">
        <f>IF($A1380="","",SUMIFS($BI$2:$BI$2500,$W$2:$W$2500,$A1380))</f>
      </c>
      <c r="AT1380">
        <f>IF($A1380="","",SUMIFS($BJ$2:$BJ$2500,$W$2:$W$2500,$A1380))</f>
      </c>
      <c r="AU1380">
        <f>IF($A1380="","",SUMIFS($BK$2:$BK$2500,$W$2:$W$2500,$A1380))</f>
      </c>
      <c r="AV1380">
        <f>IF($A1380="","",SUMIFS($BL$2:$BL$2500,$W$2:$W$2500,$A1380))</f>
      </c>
      <c r="AW1380">
        <f>IF($A1380="","",SUMIFS($BM$2:$BM$2500,$W$2:$W$2500,$A1380))</f>
      </c>
      <c r="AX1380">
        <f>IF($A1380="","",SUMIFS($BN$2:$BN$2500,$W$2:$W$2500,$A1380))</f>
      </c>
      <c r="AY1380">
        <f>IF($A1380="","",SUMIFS($BO$2:$BO$2500,$W$2:$W$2500,$A1380))</f>
      </c>
      <c r="AZ1380">
        <f>IF($A1380="","",SUMIFS($BP$2:$BP$2500,$W$2:$W$2500,$A1380))</f>
      </c>
      <c r="BA1380">
        <f>IF($A1380="","",SUMIFS($BQ$2:$BQ$2500,$W$2:$W$2500,$A1380))</f>
      </c>
      <c r="BB1380">
        <f>IF($A1380="","",SUMIFS($BR$2:$BR$2500,$W$2:$W$2500,$A1380))</f>
      </c>
      <c r="BC1380">
        <f>IF($A1380="","",SUMIFS($BS$2:$BS$2500,$W$2:$W$2500,$A1380))</f>
      </c>
      <c r="BD1380">
        <f>IF($A1380="","",SUMIFS($BT$2:$BT$2500,$W$2:$W$2500,$A1380))</f>
      </c>
      <c r="BF1380">
        <f>IF($Z1380="","",INDEX($AO$2:$AO$2000,$Z1380))</f>
      </c>
      <c r="BG1380">
        <f>IF($Z1380="","",INDEX($AP$2:$AP$2000,$Z1380))</f>
      </c>
      <c r="BH1380">
        <f>IF($Z1380="","",INDEX($AQ$2:$AQ$2000,$Z1380))</f>
      </c>
      <c r="BI1380">
        <f>IF($Z1380="","",INDEX($AR$2:$AR$2000,$Z1380))</f>
      </c>
      <c r="BJ1380">
        <f>IF($Z1380="","",INDEX($AS$2:$AS$2000,$Z1380))</f>
      </c>
      <c r="BK1380">
        <f>IF($Z1380="","",INDEX($AT$2:$AT$2000,$Z1380))</f>
      </c>
      <c r="BL1380">
        <f>IF($Z1380="","",INDEX($AU$2:$AU$2000,$Z1380))</f>
      </c>
      <c r="BM1380">
        <f>IF($Z1380="","",INDEX($AV$2:$AV$2000,$Z1380))</f>
      </c>
      <c r="BN1380">
        <f>IF($Z1380="","",INDEX($AW$2:$AW$2000,$Z1380))</f>
      </c>
      <c r="BO1380">
        <f>IF($Z1380="","",INDEX($AX$2:$AX$2000,$Z1380))</f>
      </c>
      <c r="BP1380">
        <f>IF($Z1380="","",INDEX($AY$2:$AY$2000,$Z1380))</f>
      </c>
      <c r="BQ1380">
        <f>IF($Z1380="","",INDEX($AZ$2:$AZ$2000,$Z1380))</f>
      </c>
      <c r="BR1380">
        <f>IF($Z1380="","",INDEX($BA$2:$BA$2000,$Z1380))</f>
      </c>
      <c r="BS1380">
        <f>IF($Z1380="","",INDEX($BB$2:$BB$2000,$Z1380))</f>
      </c>
      <c r="BT1380">
        <f>IF($Z1380="","",INDEX($BC$2:$BC$2000,$Z1380))</f>
      </c>
      <c r="BV1380">
        <f>IF(OR($A1380="",$P1380&lt;&gt;"Yes",$AH1380="Yes"),"",1+N($AG1380))</f>
      </c>
      <c r="BW1380">
        <f>IF($A1380="","",COUNTIFS($W$2:$W$2500,$A1380,$BZ$2:$BZ$2500,"Yes")+COUNTIFS($X$2:$X$2500,$A1380,$BY$2:$BY$2500,"Yes"))</f>
      </c>
      <c r="BX1380">
        <f>IF(OR($A1380="",$P1380="Yes"),"",IF(N($BW1380)=0,0,1+SUMIFS($CB$2:$CB$2500,$W$2:$W$2500,$A1380)+SUMIFS($CA$2:$CA$2500,$X$2:$X$2500,$A1380)))</f>
      </c>
      <c r="BY1380" t="str">
        <f>IF($Y1380="","",INDEX($AH$2:$AH$2000,$Y1380)&amp;"")</f>
      </c>
      <c r="BZ1380" t="str">
        <f>IF($Z1380="","",INDEX($AH$2:$AH$2000,$Z1380)&amp;"")</f>
      </c>
      <c r="CA1380">
        <f>IF($Y1380="","",INDEX($BV$2:$BV$2000,$Y1380))</f>
      </c>
      <c r="CB1380">
        <f>IF($Z1380="","",INDEX($BV$2:$BV$2000,$Z1380))</f>
      </c>
    </row>
    <row r="1381">
      <c r="A1381" t="str">
        <f>IF(TRIM(INDEX(games!$A:$A,ROW()))="","",TRIM(INDEX(games!$A:$A,ROW())))</f>
      </c>
      <c r="B1381">
        <f>IF(OR($A1381="",INDEX(games!$B:$B,ROW())=""),"",INDEX(games!$B:$B,ROW()))</f>
      </c>
      <c r="C1381" t="str">
        <f>IF(OR($A1381="",INDEX(games!$C:$C,ROW())=""),"",INDEX(games!$C:$C,ROW()))</f>
      </c>
      <c r="D1381">
        <f>IF($A1381="","",COUNTIF($W$2:$W$2500,$A1381)+COUNTIF($X$2:$X$2500,$A1381))</f>
      </c>
      <c r="E1381">
        <f>IF($A1381="","",IFERROR(MATCH($C1381,$R$2:$R$5,0),0))</f>
      </c>
      <c r="F1381">
        <f>IF($A1381="","",MOD(ROW(),34))</f>
      </c>
      <c r="G1381">
        <f>IF($A1381="",NA(),IF($C1381="Action",$B1381,NA()))</f>
      </c>
      <c r="H1381">
        <f>IF($A1381="",NA(),IF($C1381="Action",1+$F1381*0.023,NA()))</f>
      </c>
      <c r="I1381">
        <f>IF($A1381="",NA(),IF($C1381="Strategy",$B1381,NA()))</f>
      </c>
      <c r="J1381">
        <f>IF($A1381="",NA(),IF($C1381="Strategy",2+$F1381*0.023,NA()))</f>
      </c>
      <c r="K1381">
        <f>IF($A1381="",NA(),IF($C1381="Deckbuilder",$B1381,NA()))</f>
      </c>
      <c r="L1381">
        <f>IF($A1381="",NA(),IF($C1381="Deckbuilder",3+$F1381*0.023,NA()))</f>
      </c>
      <c r="M1381">
        <f>IF($A1381="",NA(),IF($C1381="Traditional",$B1381,NA()))</f>
      </c>
      <c r="N1381">
        <f>IF($A1381="",NA(),IF($C1381="Traditional",4+$F1381*0.023,NA()))</f>
      </c>
      <c r="O1381">
        <f>IF($A1381="","",$D1381+ROW()/1000000)</f>
      </c>
      <c r="P1381" t="str">
        <f>IF(OR($A1381="",INDEX(games!$H:$H,ROW())=""),"",INDEX(games!$H:$H,ROW()))</f>
      </c>
      <c r="Q1381">
        <f>IF(OR($A1381="",$P1381&lt;&gt;"Yes"),"",$D1381+ROW()/1000000)</f>
      </c>
      <c r="T1381">
        <f>IF($Y1381="","",INDEX($B$2:$B$2000,$Y1381))</f>
      </c>
      <c r="U1381">
        <f>IF($Z1381="","",INDEX($B$2:$B$2000,$Z1381))</f>
      </c>
      <c r="V1381">
        <f>IF(OR($T1381="",$U1381=""),"",$U1381-$T1381)</f>
      </c>
      <c r="W1381" t="str">
        <f>IF(TRIM(INDEX(connections!$A:$A,ROW()))="","",TRIM(INDEX(connections!$A:$A,ROW())))</f>
      </c>
      <c r="X1381" t="str">
        <f>IF($W1381="","",TRIM(INDEX(connections!$B:$B,ROW())))</f>
      </c>
      <c r="Y1381">
        <f>IF($W1381="","",IFERROR(MATCH($W1381,$A$2:$A$2000,0),""))</f>
      </c>
      <c r="Z1381">
        <f>IF($X1381="","",IFERROR(MATCH($X1381,$A$2:$A$2000,0),""))</f>
      </c>
      <c r="AA1381" t="str">
        <f>IF($Y1381="","",INDEX($P$2:$P$2000,$Y1381))</f>
      </c>
      <c r="AB1381" t="str">
        <f>IF($Z1381="","",INDEX($P$2:$P$2000,$Z1381))</f>
      </c>
      <c r="AC1381">
        <f>IF(AND($AA1381="Yes",$AB1381="Yes"),1,"")</f>
      </c>
      <c r="AD1381">
        <f>IF(OR($Y1381="",$Z1381=""),"",IF(INDEX($C$2:$C$2000,$Y1381)=INDEX($C$2:$C$2000,$Z1381),0,1))</f>
      </c>
      <c r="AE1381">
        <f>IF($AC1381&lt;&gt;1,"",IF(AND(INDEX($AG$2:$AG$2000,$Y1381)=1,INDEX($AG$2:$AG$2000,$Z1381)=1),1,""))</f>
      </c>
      <c r="AG1381">
        <f>IF($A1381="","",COUNTIFS($W$2:$W$2500,$A1381,$AB$2:$AB$2500,"Yes")+COUNTIFS($X$2:$X$2500,$A1381,$AA$2:$AA$2500,"Yes"))</f>
      </c>
      <c r="AH1381" t="str">
        <f>IF(OR($P1381&lt;&gt;"Yes",N($AG1381)=0),"",IF(AND($AG1381=1,COUNTIFS($W$2:$W$2500,$A1381,$AE$2:$AE$2500,1)+COUNTIFS($X$2:$X$2500,$A1381,$AE$2:$AE$2500,1)&gt;0),"","Yes"))</f>
      </c>
      <c r="AI1381">
        <f>IF($AH1381="Yes",$AG1381,"")</f>
      </c>
      <c r="AJ1381">
        <f>IF($AI1381="","",$AI1381+ROW()/1000000)</f>
      </c>
      <c r="AK1381">
        <f>IF(OR($A1381="",$P1381="Yes",N($AG1381)=0),"",$AG1381+ROW()/1000000)</f>
      </c>
      <c r="AL1381" t="str">
        <f>IF($A1381="","",INDEX(games!$J:$J,ROW())&amp;"")</f>
      </c>
      <c r="AM1381">
        <f>IF($A1381="","",SUMPRODUCT($AO1381:$BD1381,'Map Analysis'!$AP$2^{0,1,2,3,4,5,6,7,8,9,10,11,12,13,14,15}))</f>
      </c>
      <c r="AN1381">
        <f>IF($A1381="","",$AM1381+ROW()/10000000)</f>
      </c>
      <c r="AO1381">
        <f>IF($A1381="","",COUNTIF($W$2:$W$2500,$A1381))</f>
      </c>
      <c r="AP1381">
        <f>IF($A1381="","",SUMIFS($BF$2:$BF$2500,$W$2:$W$2500,$A1381))</f>
      </c>
      <c r="AQ1381">
        <f>IF($A1381="","",SUMIFS($BG$2:$BG$2500,$W$2:$W$2500,$A1381))</f>
      </c>
      <c r="AR1381">
        <f>IF($A1381="","",SUMIFS($BH$2:$BH$2500,$W$2:$W$2500,$A1381))</f>
      </c>
      <c r="AS1381">
        <f>IF($A1381="","",SUMIFS($BI$2:$BI$2500,$W$2:$W$2500,$A1381))</f>
      </c>
      <c r="AT1381">
        <f>IF($A1381="","",SUMIFS($BJ$2:$BJ$2500,$W$2:$W$2500,$A1381))</f>
      </c>
      <c r="AU1381">
        <f>IF($A1381="","",SUMIFS($BK$2:$BK$2500,$W$2:$W$2500,$A1381))</f>
      </c>
      <c r="AV1381">
        <f>IF($A1381="","",SUMIFS($BL$2:$BL$2500,$W$2:$W$2500,$A1381))</f>
      </c>
      <c r="AW1381">
        <f>IF($A1381="","",SUMIFS($BM$2:$BM$2500,$W$2:$W$2500,$A1381))</f>
      </c>
      <c r="AX1381">
        <f>IF($A1381="","",SUMIFS($BN$2:$BN$2500,$W$2:$W$2500,$A1381))</f>
      </c>
      <c r="AY1381">
        <f>IF($A1381="","",SUMIFS($BO$2:$BO$2500,$W$2:$W$2500,$A1381))</f>
      </c>
      <c r="AZ1381">
        <f>IF($A1381="","",SUMIFS($BP$2:$BP$2500,$W$2:$W$2500,$A1381))</f>
      </c>
      <c r="BA1381">
        <f>IF($A1381="","",SUMIFS($BQ$2:$BQ$2500,$W$2:$W$2500,$A1381))</f>
      </c>
      <c r="BB1381">
        <f>IF($A1381="","",SUMIFS($BR$2:$BR$2500,$W$2:$W$2500,$A1381))</f>
      </c>
      <c r="BC1381">
        <f>IF($A1381="","",SUMIFS($BS$2:$BS$2500,$W$2:$W$2500,$A1381))</f>
      </c>
      <c r="BD1381">
        <f>IF($A1381="","",SUMIFS($BT$2:$BT$2500,$W$2:$W$2500,$A1381))</f>
      </c>
      <c r="BF1381">
        <f>IF($Z1381="","",INDEX($AO$2:$AO$2000,$Z1381))</f>
      </c>
      <c r="BG1381">
        <f>IF($Z1381="","",INDEX($AP$2:$AP$2000,$Z1381))</f>
      </c>
      <c r="BH1381">
        <f>IF($Z1381="","",INDEX($AQ$2:$AQ$2000,$Z1381))</f>
      </c>
      <c r="BI1381">
        <f>IF($Z1381="","",INDEX($AR$2:$AR$2000,$Z1381))</f>
      </c>
      <c r="BJ1381">
        <f>IF($Z1381="","",INDEX($AS$2:$AS$2000,$Z1381))</f>
      </c>
      <c r="BK1381">
        <f>IF($Z1381="","",INDEX($AT$2:$AT$2000,$Z1381))</f>
      </c>
      <c r="BL1381">
        <f>IF($Z1381="","",INDEX($AU$2:$AU$2000,$Z1381))</f>
      </c>
      <c r="BM1381">
        <f>IF($Z1381="","",INDEX($AV$2:$AV$2000,$Z1381))</f>
      </c>
      <c r="BN1381">
        <f>IF($Z1381="","",INDEX($AW$2:$AW$2000,$Z1381))</f>
      </c>
      <c r="BO1381">
        <f>IF($Z1381="","",INDEX($AX$2:$AX$2000,$Z1381))</f>
      </c>
      <c r="BP1381">
        <f>IF($Z1381="","",INDEX($AY$2:$AY$2000,$Z1381))</f>
      </c>
      <c r="BQ1381">
        <f>IF($Z1381="","",INDEX($AZ$2:$AZ$2000,$Z1381))</f>
      </c>
      <c r="BR1381">
        <f>IF($Z1381="","",INDEX($BA$2:$BA$2000,$Z1381))</f>
      </c>
      <c r="BS1381">
        <f>IF($Z1381="","",INDEX($BB$2:$BB$2000,$Z1381))</f>
      </c>
      <c r="BT1381">
        <f>IF($Z1381="","",INDEX($BC$2:$BC$2000,$Z1381))</f>
      </c>
      <c r="BV1381">
        <f>IF(OR($A1381="",$P1381&lt;&gt;"Yes",$AH1381="Yes"),"",1+N($AG1381))</f>
      </c>
      <c r="BW1381">
        <f>IF($A1381="","",COUNTIFS($W$2:$W$2500,$A1381,$BZ$2:$BZ$2500,"Yes")+COUNTIFS($X$2:$X$2500,$A1381,$BY$2:$BY$2500,"Yes"))</f>
      </c>
      <c r="BX1381">
        <f>IF(OR($A1381="",$P1381="Yes"),"",IF(N($BW1381)=0,0,1+SUMIFS($CB$2:$CB$2500,$W$2:$W$2500,$A1381)+SUMIFS($CA$2:$CA$2500,$X$2:$X$2500,$A1381)))</f>
      </c>
      <c r="BY1381" t="str">
        <f>IF($Y1381="","",INDEX($AH$2:$AH$2000,$Y1381)&amp;"")</f>
      </c>
      <c r="BZ1381" t="str">
        <f>IF($Z1381="","",INDEX($AH$2:$AH$2000,$Z1381)&amp;"")</f>
      </c>
      <c r="CA1381">
        <f>IF($Y1381="","",INDEX($BV$2:$BV$2000,$Y1381))</f>
      </c>
      <c r="CB1381">
        <f>IF($Z1381="","",INDEX($BV$2:$BV$2000,$Z1381))</f>
      </c>
    </row>
    <row r="1382">
      <c r="A1382" t="str">
        <f>IF(TRIM(INDEX(games!$A:$A,ROW()))="","",TRIM(INDEX(games!$A:$A,ROW())))</f>
      </c>
      <c r="B1382">
        <f>IF(OR($A1382="",INDEX(games!$B:$B,ROW())=""),"",INDEX(games!$B:$B,ROW()))</f>
      </c>
      <c r="C1382" t="str">
        <f>IF(OR($A1382="",INDEX(games!$C:$C,ROW())=""),"",INDEX(games!$C:$C,ROW()))</f>
      </c>
      <c r="D1382">
        <f>IF($A1382="","",COUNTIF($W$2:$W$2500,$A1382)+COUNTIF($X$2:$X$2500,$A1382))</f>
      </c>
      <c r="E1382">
        <f>IF($A1382="","",IFERROR(MATCH($C1382,$R$2:$R$5,0),0))</f>
      </c>
      <c r="F1382">
        <f>IF($A1382="","",MOD(ROW(),34))</f>
      </c>
      <c r="G1382">
        <f>IF($A1382="",NA(),IF($C1382="Action",$B1382,NA()))</f>
      </c>
      <c r="H1382">
        <f>IF($A1382="",NA(),IF($C1382="Action",1+$F1382*0.023,NA()))</f>
      </c>
      <c r="I1382">
        <f>IF($A1382="",NA(),IF($C1382="Strategy",$B1382,NA()))</f>
      </c>
      <c r="J1382">
        <f>IF($A1382="",NA(),IF($C1382="Strategy",2+$F1382*0.023,NA()))</f>
      </c>
      <c r="K1382">
        <f>IF($A1382="",NA(),IF($C1382="Deckbuilder",$B1382,NA()))</f>
      </c>
      <c r="L1382">
        <f>IF($A1382="",NA(),IF($C1382="Deckbuilder",3+$F1382*0.023,NA()))</f>
      </c>
      <c r="M1382">
        <f>IF($A1382="",NA(),IF($C1382="Traditional",$B1382,NA()))</f>
      </c>
      <c r="N1382">
        <f>IF($A1382="",NA(),IF($C1382="Traditional",4+$F1382*0.023,NA()))</f>
      </c>
      <c r="O1382">
        <f>IF($A1382="","",$D1382+ROW()/1000000)</f>
      </c>
      <c r="P1382" t="str">
        <f>IF(OR($A1382="",INDEX(games!$H:$H,ROW())=""),"",INDEX(games!$H:$H,ROW()))</f>
      </c>
      <c r="Q1382">
        <f>IF(OR($A1382="",$P1382&lt;&gt;"Yes"),"",$D1382+ROW()/1000000)</f>
      </c>
      <c r="T1382">
        <f>IF($Y1382="","",INDEX($B$2:$B$2000,$Y1382))</f>
      </c>
      <c r="U1382">
        <f>IF($Z1382="","",INDEX($B$2:$B$2000,$Z1382))</f>
      </c>
      <c r="V1382">
        <f>IF(OR($T1382="",$U1382=""),"",$U1382-$T1382)</f>
      </c>
      <c r="W1382" t="str">
        <f>IF(TRIM(INDEX(connections!$A:$A,ROW()))="","",TRIM(INDEX(connections!$A:$A,ROW())))</f>
      </c>
      <c r="X1382" t="str">
        <f>IF($W1382="","",TRIM(INDEX(connections!$B:$B,ROW())))</f>
      </c>
      <c r="Y1382">
        <f>IF($W1382="","",IFERROR(MATCH($W1382,$A$2:$A$2000,0),""))</f>
      </c>
      <c r="Z1382">
        <f>IF($X1382="","",IFERROR(MATCH($X1382,$A$2:$A$2000,0),""))</f>
      </c>
      <c r="AA1382" t="str">
        <f>IF($Y1382="","",INDEX($P$2:$P$2000,$Y1382))</f>
      </c>
      <c r="AB1382" t="str">
        <f>IF($Z1382="","",INDEX($P$2:$P$2000,$Z1382))</f>
      </c>
      <c r="AC1382">
        <f>IF(AND($AA1382="Yes",$AB1382="Yes"),1,"")</f>
      </c>
      <c r="AD1382">
        <f>IF(OR($Y1382="",$Z1382=""),"",IF(INDEX($C$2:$C$2000,$Y1382)=INDEX($C$2:$C$2000,$Z1382),0,1))</f>
      </c>
      <c r="AE1382">
        <f>IF($AC1382&lt;&gt;1,"",IF(AND(INDEX($AG$2:$AG$2000,$Y1382)=1,INDEX($AG$2:$AG$2000,$Z1382)=1),1,""))</f>
      </c>
      <c r="AG1382">
        <f>IF($A1382="","",COUNTIFS($W$2:$W$2500,$A1382,$AB$2:$AB$2500,"Yes")+COUNTIFS($X$2:$X$2500,$A1382,$AA$2:$AA$2500,"Yes"))</f>
      </c>
      <c r="AH1382" t="str">
        <f>IF(OR($P1382&lt;&gt;"Yes",N($AG1382)=0),"",IF(AND($AG1382=1,COUNTIFS($W$2:$W$2500,$A1382,$AE$2:$AE$2500,1)+COUNTIFS($X$2:$X$2500,$A1382,$AE$2:$AE$2500,1)&gt;0),"","Yes"))</f>
      </c>
      <c r="AI1382">
        <f>IF($AH1382="Yes",$AG1382,"")</f>
      </c>
      <c r="AJ1382">
        <f>IF($AI1382="","",$AI1382+ROW()/1000000)</f>
      </c>
      <c r="AK1382">
        <f>IF(OR($A1382="",$P1382="Yes",N($AG1382)=0),"",$AG1382+ROW()/1000000)</f>
      </c>
      <c r="AL1382" t="str">
        <f>IF($A1382="","",INDEX(games!$J:$J,ROW())&amp;"")</f>
      </c>
      <c r="AM1382">
        <f>IF($A1382="","",SUMPRODUCT($AO1382:$BD1382,'Map Analysis'!$AP$2^{0,1,2,3,4,5,6,7,8,9,10,11,12,13,14,15}))</f>
      </c>
      <c r="AN1382">
        <f>IF($A1382="","",$AM1382+ROW()/10000000)</f>
      </c>
      <c r="AO1382">
        <f>IF($A1382="","",COUNTIF($W$2:$W$2500,$A1382))</f>
      </c>
      <c r="AP1382">
        <f>IF($A1382="","",SUMIFS($BF$2:$BF$2500,$W$2:$W$2500,$A1382))</f>
      </c>
      <c r="AQ1382">
        <f>IF($A1382="","",SUMIFS($BG$2:$BG$2500,$W$2:$W$2500,$A1382))</f>
      </c>
      <c r="AR1382">
        <f>IF($A1382="","",SUMIFS($BH$2:$BH$2500,$W$2:$W$2500,$A1382))</f>
      </c>
      <c r="AS1382">
        <f>IF($A1382="","",SUMIFS($BI$2:$BI$2500,$W$2:$W$2500,$A1382))</f>
      </c>
      <c r="AT1382">
        <f>IF($A1382="","",SUMIFS($BJ$2:$BJ$2500,$W$2:$W$2500,$A1382))</f>
      </c>
      <c r="AU1382">
        <f>IF($A1382="","",SUMIFS($BK$2:$BK$2500,$W$2:$W$2500,$A1382))</f>
      </c>
      <c r="AV1382">
        <f>IF($A1382="","",SUMIFS($BL$2:$BL$2500,$W$2:$W$2500,$A1382))</f>
      </c>
      <c r="AW1382">
        <f>IF($A1382="","",SUMIFS($BM$2:$BM$2500,$W$2:$W$2500,$A1382))</f>
      </c>
      <c r="AX1382">
        <f>IF($A1382="","",SUMIFS($BN$2:$BN$2500,$W$2:$W$2500,$A1382))</f>
      </c>
      <c r="AY1382">
        <f>IF($A1382="","",SUMIFS($BO$2:$BO$2500,$W$2:$W$2500,$A1382))</f>
      </c>
      <c r="AZ1382">
        <f>IF($A1382="","",SUMIFS($BP$2:$BP$2500,$W$2:$W$2500,$A1382))</f>
      </c>
      <c r="BA1382">
        <f>IF($A1382="","",SUMIFS($BQ$2:$BQ$2500,$W$2:$W$2500,$A1382))</f>
      </c>
      <c r="BB1382">
        <f>IF($A1382="","",SUMIFS($BR$2:$BR$2500,$W$2:$W$2500,$A1382))</f>
      </c>
      <c r="BC1382">
        <f>IF($A1382="","",SUMIFS($BS$2:$BS$2500,$W$2:$W$2500,$A1382))</f>
      </c>
      <c r="BD1382">
        <f>IF($A1382="","",SUMIFS($BT$2:$BT$2500,$W$2:$W$2500,$A1382))</f>
      </c>
      <c r="BF1382">
        <f>IF($Z1382="","",INDEX($AO$2:$AO$2000,$Z1382))</f>
      </c>
      <c r="BG1382">
        <f>IF($Z1382="","",INDEX($AP$2:$AP$2000,$Z1382))</f>
      </c>
      <c r="BH1382">
        <f>IF($Z1382="","",INDEX($AQ$2:$AQ$2000,$Z1382))</f>
      </c>
      <c r="BI1382">
        <f>IF($Z1382="","",INDEX($AR$2:$AR$2000,$Z1382))</f>
      </c>
      <c r="BJ1382">
        <f>IF($Z1382="","",INDEX($AS$2:$AS$2000,$Z1382))</f>
      </c>
      <c r="BK1382">
        <f>IF($Z1382="","",INDEX($AT$2:$AT$2000,$Z1382))</f>
      </c>
      <c r="BL1382">
        <f>IF($Z1382="","",INDEX($AU$2:$AU$2000,$Z1382))</f>
      </c>
      <c r="BM1382">
        <f>IF($Z1382="","",INDEX($AV$2:$AV$2000,$Z1382))</f>
      </c>
      <c r="BN1382">
        <f>IF($Z1382="","",INDEX($AW$2:$AW$2000,$Z1382))</f>
      </c>
      <c r="BO1382">
        <f>IF($Z1382="","",INDEX($AX$2:$AX$2000,$Z1382))</f>
      </c>
      <c r="BP1382">
        <f>IF($Z1382="","",INDEX($AY$2:$AY$2000,$Z1382))</f>
      </c>
      <c r="BQ1382">
        <f>IF($Z1382="","",INDEX($AZ$2:$AZ$2000,$Z1382))</f>
      </c>
      <c r="BR1382">
        <f>IF($Z1382="","",INDEX($BA$2:$BA$2000,$Z1382))</f>
      </c>
      <c r="BS1382">
        <f>IF($Z1382="","",INDEX($BB$2:$BB$2000,$Z1382))</f>
      </c>
      <c r="BT1382">
        <f>IF($Z1382="","",INDEX($BC$2:$BC$2000,$Z1382))</f>
      </c>
      <c r="BV1382">
        <f>IF(OR($A1382="",$P1382&lt;&gt;"Yes",$AH1382="Yes"),"",1+N($AG1382))</f>
      </c>
      <c r="BW1382">
        <f>IF($A1382="","",COUNTIFS($W$2:$W$2500,$A1382,$BZ$2:$BZ$2500,"Yes")+COUNTIFS($X$2:$X$2500,$A1382,$BY$2:$BY$2500,"Yes"))</f>
      </c>
      <c r="BX1382">
        <f>IF(OR($A1382="",$P1382="Yes"),"",IF(N($BW1382)=0,0,1+SUMIFS($CB$2:$CB$2500,$W$2:$W$2500,$A1382)+SUMIFS($CA$2:$CA$2500,$X$2:$X$2500,$A1382)))</f>
      </c>
      <c r="BY1382" t="str">
        <f>IF($Y1382="","",INDEX($AH$2:$AH$2000,$Y1382)&amp;"")</f>
      </c>
      <c r="BZ1382" t="str">
        <f>IF($Z1382="","",INDEX($AH$2:$AH$2000,$Z1382)&amp;"")</f>
      </c>
      <c r="CA1382">
        <f>IF($Y1382="","",INDEX($BV$2:$BV$2000,$Y1382))</f>
      </c>
      <c r="CB1382">
        <f>IF($Z1382="","",INDEX($BV$2:$BV$2000,$Z1382))</f>
      </c>
    </row>
    <row r="1383">
      <c r="A1383" t="str">
        <f>IF(TRIM(INDEX(games!$A:$A,ROW()))="","",TRIM(INDEX(games!$A:$A,ROW())))</f>
      </c>
      <c r="B1383">
        <f>IF(OR($A1383="",INDEX(games!$B:$B,ROW())=""),"",INDEX(games!$B:$B,ROW()))</f>
      </c>
      <c r="C1383" t="str">
        <f>IF(OR($A1383="",INDEX(games!$C:$C,ROW())=""),"",INDEX(games!$C:$C,ROW()))</f>
      </c>
      <c r="D1383">
        <f>IF($A1383="","",COUNTIF($W$2:$W$2500,$A1383)+COUNTIF($X$2:$X$2500,$A1383))</f>
      </c>
      <c r="E1383">
        <f>IF($A1383="","",IFERROR(MATCH($C1383,$R$2:$R$5,0),0))</f>
      </c>
      <c r="F1383">
        <f>IF($A1383="","",MOD(ROW(),34))</f>
      </c>
      <c r="G1383">
        <f>IF($A1383="",NA(),IF($C1383="Action",$B1383,NA()))</f>
      </c>
      <c r="H1383">
        <f>IF($A1383="",NA(),IF($C1383="Action",1+$F1383*0.023,NA()))</f>
      </c>
      <c r="I1383">
        <f>IF($A1383="",NA(),IF($C1383="Strategy",$B1383,NA()))</f>
      </c>
      <c r="J1383">
        <f>IF($A1383="",NA(),IF($C1383="Strategy",2+$F1383*0.023,NA()))</f>
      </c>
      <c r="K1383">
        <f>IF($A1383="",NA(),IF($C1383="Deckbuilder",$B1383,NA()))</f>
      </c>
      <c r="L1383">
        <f>IF($A1383="",NA(),IF($C1383="Deckbuilder",3+$F1383*0.023,NA()))</f>
      </c>
      <c r="M1383">
        <f>IF($A1383="",NA(),IF($C1383="Traditional",$B1383,NA()))</f>
      </c>
      <c r="N1383">
        <f>IF($A1383="",NA(),IF($C1383="Traditional",4+$F1383*0.023,NA()))</f>
      </c>
      <c r="O1383">
        <f>IF($A1383="","",$D1383+ROW()/1000000)</f>
      </c>
      <c r="P1383" t="str">
        <f>IF(OR($A1383="",INDEX(games!$H:$H,ROW())=""),"",INDEX(games!$H:$H,ROW()))</f>
      </c>
      <c r="Q1383">
        <f>IF(OR($A1383="",$P1383&lt;&gt;"Yes"),"",$D1383+ROW()/1000000)</f>
      </c>
      <c r="T1383">
        <f>IF($Y1383="","",INDEX($B$2:$B$2000,$Y1383))</f>
      </c>
      <c r="U1383">
        <f>IF($Z1383="","",INDEX($B$2:$B$2000,$Z1383))</f>
      </c>
      <c r="V1383">
        <f>IF(OR($T1383="",$U1383=""),"",$U1383-$T1383)</f>
      </c>
      <c r="W1383" t="str">
        <f>IF(TRIM(INDEX(connections!$A:$A,ROW()))="","",TRIM(INDEX(connections!$A:$A,ROW())))</f>
      </c>
      <c r="X1383" t="str">
        <f>IF($W1383="","",TRIM(INDEX(connections!$B:$B,ROW())))</f>
      </c>
      <c r="Y1383">
        <f>IF($W1383="","",IFERROR(MATCH($W1383,$A$2:$A$2000,0),""))</f>
      </c>
      <c r="Z1383">
        <f>IF($X1383="","",IFERROR(MATCH($X1383,$A$2:$A$2000,0),""))</f>
      </c>
      <c r="AA1383" t="str">
        <f>IF($Y1383="","",INDEX($P$2:$P$2000,$Y1383))</f>
      </c>
      <c r="AB1383" t="str">
        <f>IF($Z1383="","",INDEX($P$2:$P$2000,$Z1383))</f>
      </c>
      <c r="AC1383">
        <f>IF(AND($AA1383="Yes",$AB1383="Yes"),1,"")</f>
      </c>
      <c r="AD1383">
        <f>IF(OR($Y1383="",$Z1383=""),"",IF(INDEX($C$2:$C$2000,$Y1383)=INDEX($C$2:$C$2000,$Z1383),0,1))</f>
      </c>
      <c r="AE1383">
        <f>IF($AC1383&lt;&gt;1,"",IF(AND(INDEX($AG$2:$AG$2000,$Y1383)=1,INDEX($AG$2:$AG$2000,$Z1383)=1),1,""))</f>
      </c>
      <c r="AG1383">
        <f>IF($A1383="","",COUNTIFS($W$2:$W$2500,$A1383,$AB$2:$AB$2500,"Yes")+COUNTIFS($X$2:$X$2500,$A1383,$AA$2:$AA$2500,"Yes"))</f>
      </c>
      <c r="AH1383" t="str">
        <f>IF(OR($P1383&lt;&gt;"Yes",N($AG1383)=0),"",IF(AND($AG1383=1,COUNTIFS($W$2:$W$2500,$A1383,$AE$2:$AE$2500,1)+COUNTIFS($X$2:$X$2500,$A1383,$AE$2:$AE$2500,1)&gt;0),"","Yes"))</f>
      </c>
      <c r="AI1383">
        <f>IF($AH1383="Yes",$AG1383,"")</f>
      </c>
      <c r="AJ1383">
        <f>IF($AI1383="","",$AI1383+ROW()/1000000)</f>
      </c>
      <c r="AK1383">
        <f>IF(OR($A1383="",$P1383="Yes",N($AG1383)=0),"",$AG1383+ROW()/1000000)</f>
      </c>
      <c r="AL1383" t="str">
        <f>IF($A1383="","",INDEX(games!$J:$J,ROW())&amp;"")</f>
      </c>
      <c r="AM1383">
        <f>IF($A1383="","",SUMPRODUCT($AO1383:$BD1383,'Map Analysis'!$AP$2^{0,1,2,3,4,5,6,7,8,9,10,11,12,13,14,15}))</f>
      </c>
      <c r="AN1383">
        <f>IF($A1383="","",$AM1383+ROW()/10000000)</f>
      </c>
      <c r="AO1383">
        <f>IF($A1383="","",COUNTIF($W$2:$W$2500,$A1383))</f>
      </c>
      <c r="AP1383">
        <f>IF($A1383="","",SUMIFS($BF$2:$BF$2500,$W$2:$W$2500,$A1383))</f>
      </c>
      <c r="AQ1383">
        <f>IF($A1383="","",SUMIFS($BG$2:$BG$2500,$W$2:$W$2500,$A1383))</f>
      </c>
      <c r="AR1383">
        <f>IF($A1383="","",SUMIFS($BH$2:$BH$2500,$W$2:$W$2500,$A1383))</f>
      </c>
      <c r="AS1383">
        <f>IF($A1383="","",SUMIFS($BI$2:$BI$2500,$W$2:$W$2500,$A1383))</f>
      </c>
      <c r="AT1383">
        <f>IF($A1383="","",SUMIFS($BJ$2:$BJ$2500,$W$2:$W$2500,$A1383))</f>
      </c>
      <c r="AU1383">
        <f>IF($A1383="","",SUMIFS($BK$2:$BK$2500,$W$2:$W$2500,$A1383))</f>
      </c>
      <c r="AV1383">
        <f>IF($A1383="","",SUMIFS($BL$2:$BL$2500,$W$2:$W$2500,$A1383))</f>
      </c>
      <c r="AW1383">
        <f>IF($A1383="","",SUMIFS($BM$2:$BM$2500,$W$2:$W$2500,$A1383))</f>
      </c>
      <c r="AX1383">
        <f>IF($A1383="","",SUMIFS($BN$2:$BN$2500,$W$2:$W$2500,$A1383))</f>
      </c>
      <c r="AY1383">
        <f>IF($A1383="","",SUMIFS($BO$2:$BO$2500,$W$2:$W$2500,$A1383))</f>
      </c>
      <c r="AZ1383">
        <f>IF($A1383="","",SUMIFS($BP$2:$BP$2500,$W$2:$W$2500,$A1383))</f>
      </c>
      <c r="BA1383">
        <f>IF($A1383="","",SUMIFS($BQ$2:$BQ$2500,$W$2:$W$2500,$A1383))</f>
      </c>
      <c r="BB1383">
        <f>IF($A1383="","",SUMIFS($BR$2:$BR$2500,$W$2:$W$2500,$A1383))</f>
      </c>
      <c r="BC1383">
        <f>IF($A1383="","",SUMIFS($BS$2:$BS$2500,$W$2:$W$2500,$A1383))</f>
      </c>
      <c r="BD1383">
        <f>IF($A1383="","",SUMIFS($BT$2:$BT$2500,$W$2:$W$2500,$A1383))</f>
      </c>
      <c r="BF1383">
        <f>IF($Z1383="","",INDEX($AO$2:$AO$2000,$Z1383))</f>
      </c>
      <c r="BG1383">
        <f>IF($Z1383="","",INDEX($AP$2:$AP$2000,$Z1383))</f>
      </c>
      <c r="BH1383">
        <f>IF($Z1383="","",INDEX($AQ$2:$AQ$2000,$Z1383))</f>
      </c>
      <c r="BI1383">
        <f>IF($Z1383="","",INDEX($AR$2:$AR$2000,$Z1383))</f>
      </c>
      <c r="BJ1383">
        <f>IF($Z1383="","",INDEX($AS$2:$AS$2000,$Z1383))</f>
      </c>
      <c r="BK1383">
        <f>IF($Z1383="","",INDEX($AT$2:$AT$2000,$Z1383))</f>
      </c>
      <c r="BL1383">
        <f>IF($Z1383="","",INDEX($AU$2:$AU$2000,$Z1383))</f>
      </c>
      <c r="BM1383">
        <f>IF($Z1383="","",INDEX($AV$2:$AV$2000,$Z1383))</f>
      </c>
      <c r="BN1383">
        <f>IF($Z1383="","",INDEX($AW$2:$AW$2000,$Z1383))</f>
      </c>
      <c r="BO1383">
        <f>IF($Z1383="","",INDEX($AX$2:$AX$2000,$Z1383))</f>
      </c>
      <c r="BP1383">
        <f>IF($Z1383="","",INDEX($AY$2:$AY$2000,$Z1383))</f>
      </c>
      <c r="BQ1383">
        <f>IF($Z1383="","",INDEX($AZ$2:$AZ$2000,$Z1383))</f>
      </c>
      <c r="BR1383">
        <f>IF($Z1383="","",INDEX($BA$2:$BA$2000,$Z1383))</f>
      </c>
      <c r="BS1383">
        <f>IF($Z1383="","",INDEX($BB$2:$BB$2000,$Z1383))</f>
      </c>
      <c r="BT1383">
        <f>IF($Z1383="","",INDEX($BC$2:$BC$2000,$Z1383))</f>
      </c>
      <c r="BV1383">
        <f>IF(OR($A1383="",$P1383&lt;&gt;"Yes",$AH1383="Yes"),"",1+N($AG1383))</f>
      </c>
      <c r="BW1383">
        <f>IF($A1383="","",COUNTIFS($W$2:$W$2500,$A1383,$BZ$2:$BZ$2500,"Yes")+COUNTIFS($X$2:$X$2500,$A1383,$BY$2:$BY$2500,"Yes"))</f>
      </c>
      <c r="BX1383">
        <f>IF(OR($A1383="",$P1383="Yes"),"",IF(N($BW1383)=0,0,1+SUMIFS($CB$2:$CB$2500,$W$2:$W$2500,$A1383)+SUMIFS($CA$2:$CA$2500,$X$2:$X$2500,$A1383)))</f>
      </c>
      <c r="BY1383" t="str">
        <f>IF($Y1383="","",INDEX($AH$2:$AH$2000,$Y1383)&amp;"")</f>
      </c>
      <c r="BZ1383" t="str">
        <f>IF($Z1383="","",INDEX($AH$2:$AH$2000,$Z1383)&amp;"")</f>
      </c>
      <c r="CA1383">
        <f>IF($Y1383="","",INDEX($BV$2:$BV$2000,$Y1383))</f>
      </c>
      <c r="CB1383">
        <f>IF($Z1383="","",INDEX($BV$2:$BV$2000,$Z1383))</f>
      </c>
    </row>
    <row r="1384">
      <c r="A1384" t="str">
        <f>IF(TRIM(INDEX(games!$A:$A,ROW()))="","",TRIM(INDEX(games!$A:$A,ROW())))</f>
      </c>
      <c r="B1384">
        <f>IF(OR($A1384="",INDEX(games!$B:$B,ROW())=""),"",INDEX(games!$B:$B,ROW()))</f>
      </c>
      <c r="C1384" t="str">
        <f>IF(OR($A1384="",INDEX(games!$C:$C,ROW())=""),"",INDEX(games!$C:$C,ROW()))</f>
      </c>
      <c r="D1384">
        <f>IF($A1384="","",COUNTIF($W$2:$W$2500,$A1384)+COUNTIF($X$2:$X$2500,$A1384))</f>
      </c>
      <c r="E1384">
        <f>IF($A1384="","",IFERROR(MATCH($C1384,$R$2:$R$5,0),0))</f>
      </c>
      <c r="F1384">
        <f>IF($A1384="","",MOD(ROW(),34))</f>
      </c>
      <c r="G1384">
        <f>IF($A1384="",NA(),IF($C1384="Action",$B1384,NA()))</f>
      </c>
      <c r="H1384">
        <f>IF($A1384="",NA(),IF($C1384="Action",1+$F1384*0.023,NA()))</f>
      </c>
      <c r="I1384">
        <f>IF($A1384="",NA(),IF($C1384="Strategy",$B1384,NA()))</f>
      </c>
      <c r="J1384">
        <f>IF($A1384="",NA(),IF($C1384="Strategy",2+$F1384*0.023,NA()))</f>
      </c>
      <c r="K1384">
        <f>IF($A1384="",NA(),IF($C1384="Deckbuilder",$B1384,NA()))</f>
      </c>
      <c r="L1384">
        <f>IF($A1384="",NA(),IF($C1384="Deckbuilder",3+$F1384*0.023,NA()))</f>
      </c>
      <c r="M1384">
        <f>IF($A1384="",NA(),IF($C1384="Traditional",$B1384,NA()))</f>
      </c>
      <c r="N1384">
        <f>IF($A1384="",NA(),IF($C1384="Traditional",4+$F1384*0.023,NA()))</f>
      </c>
      <c r="O1384">
        <f>IF($A1384="","",$D1384+ROW()/1000000)</f>
      </c>
      <c r="P1384" t="str">
        <f>IF(OR($A1384="",INDEX(games!$H:$H,ROW())=""),"",INDEX(games!$H:$H,ROW()))</f>
      </c>
      <c r="Q1384">
        <f>IF(OR($A1384="",$P1384&lt;&gt;"Yes"),"",$D1384+ROW()/1000000)</f>
      </c>
      <c r="T1384">
        <f>IF($Y1384="","",INDEX($B$2:$B$2000,$Y1384))</f>
      </c>
      <c r="U1384">
        <f>IF($Z1384="","",INDEX($B$2:$B$2000,$Z1384))</f>
      </c>
      <c r="V1384">
        <f>IF(OR($T1384="",$U1384=""),"",$U1384-$T1384)</f>
      </c>
      <c r="W1384" t="str">
        <f>IF(TRIM(INDEX(connections!$A:$A,ROW()))="","",TRIM(INDEX(connections!$A:$A,ROW())))</f>
      </c>
      <c r="X1384" t="str">
        <f>IF($W1384="","",TRIM(INDEX(connections!$B:$B,ROW())))</f>
      </c>
      <c r="Y1384">
        <f>IF($W1384="","",IFERROR(MATCH($W1384,$A$2:$A$2000,0),""))</f>
      </c>
      <c r="Z1384">
        <f>IF($X1384="","",IFERROR(MATCH($X1384,$A$2:$A$2000,0),""))</f>
      </c>
      <c r="AA1384" t="str">
        <f>IF($Y1384="","",INDEX($P$2:$P$2000,$Y1384))</f>
      </c>
      <c r="AB1384" t="str">
        <f>IF($Z1384="","",INDEX($P$2:$P$2000,$Z1384))</f>
      </c>
      <c r="AC1384">
        <f>IF(AND($AA1384="Yes",$AB1384="Yes"),1,"")</f>
      </c>
      <c r="AD1384">
        <f>IF(OR($Y1384="",$Z1384=""),"",IF(INDEX($C$2:$C$2000,$Y1384)=INDEX($C$2:$C$2000,$Z1384),0,1))</f>
      </c>
      <c r="AE1384">
        <f>IF($AC1384&lt;&gt;1,"",IF(AND(INDEX($AG$2:$AG$2000,$Y1384)=1,INDEX($AG$2:$AG$2000,$Z1384)=1),1,""))</f>
      </c>
      <c r="AG1384">
        <f>IF($A1384="","",COUNTIFS($W$2:$W$2500,$A1384,$AB$2:$AB$2500,"Yes")+COUNTIFS($X$2:$X$2500,$A1384,$AA$2:$AA$2500,"Yes"))</f>
      </c>
      <c r="AH1384" t="str">
        <f>IF(OR($P1384&lt;&gt;"Yes",N($AG1384)=0),"",IF(AND($AG1384=1,COUNTIFS($W$2:$W$2500,$A1384,$AE$2:$AE$2500,1)+COUNTIFS($X$2:$X$2500,$A1384,$AE$2:$AE$2500,1)&gt;0),"","Yes"))</f>
      </c>
      <c r="AI1384">
        <f>IF($AH1384="Yes",$AG1384,"")</f>
      </c>
      <c r="AJ1384">
        <f>IF($AI1384="","",$AI1384+ROW()/1000000)</f>
      </c>
      <c r="AK1384">
        <f>IF(OR($A1384="",$P1384="Yes",N($AG1384)=0),"",$AG1384+ROW()/1000000)</f>
      </c>
      <c r="AL1384" t="str">
        <f>IF($A1384="","",INDEX(games!$J:$J,ROW())&amp;"")</f>
      </c>
      <c r="AM1384">
        <f>IF($A1384="","",SUMPRODUCT($AO1384:$BD1384,'Map Analysis'!$AP$2^{0,1,2,3,4,5,6,7,8,9,10,11,12,13,14,15}))</f>
      </c>
      <c r="AN1384">
        <f>IF($A1384="","",$AM1384+ROW()/10000000)</f>
      </c>
      <c r="AO1384">
        <f>IF($A1384="","",COUNTIF($W$2:$W$2500,$A1384))</f>
      </c>
      <c r="AP1384">
        <f>IF($A1384="","",SUMIFS($BF$2:$BF$2500,$W$2:$W$2500,$A1384))</f>
      </c>
      <c r="AQ1384">
        <f>IF($A1384="","",SUMIFS($BG$2:$BG$2500,$W$2:$W$2500,$A1384))</f>
      </c>
      <c r="AR1384">
        <f>IF($A1384="","",SUMIFS($BH$2:$BH$2500,$W$2:$W$2500,$A1384))</f>
      </c>
      <c r="AS1384">
        <f>IF($A1384="","",SUMIFS($BI$2:$BI$2500,$W$2:$W$2500,$A1384))</f>
      </c>
      <c r="AT1384">
        <f>IF($A1384="","",SUMIFS($BJ$2:$BJ$2500,$W$2:$W$2500,$A1384))</f>
      </c>
      <c r="AU1384">
        <f>IF($A1384="","",SUMIFS($BK$2:$BK$2500,$W$2:$W$2500,$A1384))</f>
      </c>
      <c r="AV1384">
        <f>IF($A1384="","",SUMIFS($BL$2:$BL$2500,$W$2:$W$2500,$A1384))</f>
      </c>
      <c r="AW1384">
        <f>IF($A1384="","",SUMIFS($BM$2:$BM$2500,$W$2:$W$2500,$A1384))</f>
      </c>
      <c r="AX1384">
        <f>IF($A1384="","",SUMIFS($BN$2:$BN$2500,$W$2:$W$2500,$A1384))</f>
      </c>
      <c r="AY1384">
        <f>IF($A1384="","",SUMIFS($BO$2:$BO$2500,$W$2:$W$2500,$A1384))</f>
      </c>
      <c r="AZ1384">
        <f>IF($A1384="","",SUMIFS($BP$2:$BP$2500,$W$2:$W$2500,$A1384))</f>
      </c>
      <c r="BA1384">
        <f>IF($A1384="","",SUMIFS($BQ$2:$BQ$2500,$W$2:$W$2500,$A1384))</f>
      </c>
      <c r="BB1384">
        <f>IF($A1384="","",SUMIFS($BR$2:$BR$2500,$W$2:$W$2500,$A1384))</f>
      </c>
      <c r="BC1384">
        <f>IF($A1384="","",SUMIFS($BS$2:$BS$2500,$W$2:$W$2500,$A1384))</f>
      </c>
      <c r="BD1384">
        <f>IF($A1384="","",SUMIFS($BT$2:$BT$2500,$W$2:$W$2500,$A1384))</f>
      </c>
      <c r="BF1384">
        <f>IF($Z1384="","",INDEX($AO$2:$AO$2000,$Z1384))</f>
      </c>
      <c r="BG1384">
        <f>IF($Z1384="","",INDEX($AP$2:$AP$2000,$Z1384))</f>
      </c>
      <c r="BH1384">
        <f>IF($Z1384="","",INDEX($AQ$2:$AQ$2000,$Z1384))</f>
      </c>
      <c r="BI1384">
        <f>IF($Z1384="","",INDEX($AR$2:$AR$2000,$Z1384))</f>
      </c>
      <c r="BJ1384">
        <f>IF($Z1384="","",INDEX($AS$2:$AS$2000,$Z1384))</f>
      </c>
      <c r="BK1384">
        <f>IF($Z1384="","",INDEX($AT$2:$AT$2000,$Z1384))</f>
      </c>
      <c r="BL1384">
        <f>IF($Z1384="","",INDEX($AU$2:$AU$2000,$Z1384))</f>
      </c>
      <c r="BM1384">
        <f>IF($Z1384="","",INDEX($AV$2:$AV$2000,$Z1384))</f>
      </c>
      <c r="BN1384">
        <f>IF($Z1384="","",INDEX($AW$2:$AW$2000,$Z1384))</f>
      </c>
      <c r="BO1384">
        <f>IF($Z1384="","",INDEX($AX$2:$AX$2000,$Z1384))</f>
      </c>
      <c r="BP1384">
        <f>IF($Z1384="","",INDEX($AY$2:$AY$2000,$Z1384))</f>
      </c>
      <c r="BQ1384">
        <f>IF($Z1384="","",INDEX($AZ$2:$AZ$2000,$Z1384))</f>
      </c>
      <c r="BR1384">
        <f>IF($Z1384="","",INDEX($BA$2:$BA$2000,$Z1384))</f>
      </c>
      <c r="BS1384">
        <f>IF($Z1384="","",INDEX($BB$2:$BB$2000,$Z1384))</f>
      </c>
      <c r="BT1384">
        <f>IF($Z1384="","",INDEX($BC$2:$BC$2000,$Z1384))</f>
      </c>
      <c r="BV1384">
        <f>IF(OR($A1384="",$P1384&lt;&gt;"Yes",$AH1384="Yes"),"",1+N($AG1384))</f>
      </c>
      <c r="BW1384">
        <f>IF($A1384="","",COUNTIFS($W$2:$W$2500,$A1384,$BZ$2:$BZ$2500,"Yes")+COUNTIFS($X$2:$X$2500,$A1384,$BY$2:$BY$2500,"Yes"))</f>
      </c>
      <c r="BX1384">
        <f>IF(OR($A1384="",$P1384="Yes"),"",IF(N($BW1384)=0,0,1+SUMIFS($CB$2:$CB$2500,$W$2:$W$2500,$A1384)+SUMIFS($CA$2:$CA$2500,$X$2:$X$2500,$A1384)))</f>
      </c>
      <c r="BY1384" t="str">
        <f>IF($Y1384="","",INDEX($AH$2:$AH$2000,$Y1384)&amp;"")</f>
      </c>
      <c r="BZ1384" t="str">
        <f>IF($Z1384="","",INDEX($AH$2:$AH$2000,$Z1384)&amp;"")</f>
      </c>
      <c r="CA1384">
        <f>IF($Y1384="","",INDEX($BV$2:$BV$2000,$Y1384))</f>
      </c>
      <c r="CB1384">
        <f>IF($Z1384="","",INDEX($BV$2:$BV$2000,$Z1384))</f>
      </c>
    </row>
    <row r="1385">
      <c r="A1385" t="str">
        <f>IF(TRIM(INDEX(games!$A:$A,ROW()))="","",TRIM(INDEX(games!$A:$A,ROW())))</f>
      </c>
      <c r="B1385">
        <f>IF(OR($A1385="",INDEX(games!$B:$B,ROW())=""),"",INDEX(games!$B:$B,ROW()))</f>
      </c>
      <c r="C1385" t="str">
        <f>IF(OR($A1385="",INDEX(games!$C:$C,ROW())=""),"",INDEX(games!$C:$C,ROW()))</f>
      </c>
      <c r="D1385">
        <f>IF($A1385="","",COUNTIF($W$2:$W$2500,$A1385)+COUNTIF($X$2:$X$2500,$A1385))</f>
      </c>
      <c r="E1385">
        <f>IF($A1385="","",IFERROR(MATCH($C1385,$R$2:$R$5,0),0))</f>
      </c>
      <c r="F1385">
        <f>IF($A1385="","",MOD(ROW(),34))</f>
      </c>
      <c r="G1385">
        <f>IF($A1385="",NA(),IF($C1385="Action",$B1385,NA()))</f>
      </c>
      <c r="H1385">
        <f>IF($A1385="",NA(),IF($C1385="Action",1+$F1385*0.023,NA()))</f>
      </c>
      <c r="I1385">
        <f>IF($A1385="",NA(),IF($C1385="Strategy",$B1385,NA()))</f>
      </c>
      <c r="J1385">
        <f>IF($A1385="",NA(),IF($C1385="Strategy",2+$F1385*0.023,NA()))</f>
      </c>
      <c r="K1385">
        <f>IF($A1385="",NA(),IF($C1385="Deckbuilder",$B1385,NA()))</f>
      </c>
      <c r="L1385">
        <f>IF($A1385="",NA(),IF($C1385="Deckbuilder",3+$F1385*0.023,NA()))</f>
      </c>
      <c r="M1385">
        <f>IF($A1385="",NA(),IF($C1385="Traditional",$B1385,NA()))</f>
      </c>
      <c r="N1385">
        <f>IF($A1385="",NA(),IF($C1385="Traditional",4+$F1385*0.023,NA()))</f>
      </c>
      <c r="O1385">
        <f>IF($A1385="","",$D1385+ROW()/1000000)</f>
      </c>
      <c r="P1385" t="str">
        <f>IF(OR($A1385="",INDEX(games!$H:$H,ROW())=""),"",INDEX(games!$H:$H,ROW()))</f>
      </c>
      <c r="Q1385">
        <f>IF(OR($A1385="",$P1385&lt;&gt;"Yes"),"",$D1385+ROW()/1000000)</f>
      </c>
      <c r="T1385">
        <f>IF($Y1385="","",INDEX($B$2:$B$2000,$Y1385))</f>
      </c>
      <c r="U1385">
        <f>IF($Z1385="","",INDEX($B$2:$B$2000,$Z1385))</f>
      </c>
      <c r="V1385">
        <f>IF(OR($T1385="",$U1385=""),"",$U1385-$T1385)</f>
      </c>
      <c r="W1385" t="str">
        <f>IF(TRIM(INDEX(connections!$A:$A,ROW()))="","",TRIM(INDEX(connections!$A:$A,ROW())))</f>
      </c>
      <c r="X1385" t="str">
        <f>IF($W1385="","",TRIM(INDEX(connections!$B:$B,ROW())))</f>
      </c>
      <c r="Y1385">
        <f>IF($W1385="","",IFERROR(MATCH($W1385,$A$2:$A$2000,0),""))</f>
      </c>
      <c r="Z1385">
        <f>IF($X1385="","",IFERROR(MATCH($X1385,$A$2:$A$2000,0),""))</f>
      </c>
      <c r="AA1385" t="str">
        <f>IF($Y1385="","",INDEX($P$2:$P$2000,$Y1385))</f>
      </c>
      <c r="AB1385" t="str">
        <f>IF($Z1385="","",INDEX($P$2:$P$2000,$Z1385))</f>
      </c>
      <c r="AC1385">
        <f>IF(AND($AA1385="Yes",$AB1385="Yes"),1,"")</f>
      </c>
      <c r="AD1385">
        <f>IF(OR($Y1385="",$Z1385=""),"",IF(INDEX($C$2:$C$2000,$Y1385)=INDEX($C$2:$C$2000,$Z1385),0,1))</f>
      </c>
      <c r="AE1385">
        <f>IF($AC1385&lt;&gt;1,"",IF(AND(INDEX($AG$2:$AG$2000,$Y1385)=1,INDEX($AG$2:$AG$2000,$Z1385)=1),1,""))</f>
      </c>
      <c r="AG1385">
        <f>IF($A1385="","",COUNTIFS($W$2:$W$2500,$A1385,$AB$2:$AB$2500,"Yes")+COUNTIFS($X$2:$X$2500,$A1385,$AA$2:$AA$2500,"Yes"))</f>
      </c>
      <c r="AH1385" t="str">
        <f>IF(OR($P1385&lt;&gt;"Yes",N($AG1385)=0),"",IF(AND($AG1385=1,COUNTIFS($W$2:$W$2500,$A1385,$AE$2:$AE$2500,1)+COUNTIFS($X$2:$X$2500,$A1385,$AE$2:$AE$2500,1)&gt;0),"","Yes"))</f>
      </c>
      <c r="AI1385">
        <f>IF($AH1385="Yes",$AG1385,"")</f>
      </c>
      <c r="AJ1385">
        <f>IF($AI1385="","",$AI1385+ROW()/1000000)</f>
      </c>
      <c r="AK1385">
        <f>IF(OR($A1385="",$P1385="Yes",N($AG1385)=0),"",$AG1385+ROW()/1000000)</f>
      </c>
      <c r="AL1385" t="str">
        <f>IF($A1385="","",INDEX(games!$J:$J,ROW())&amp;"")</f>
      </c>
      <c r="AM1385">
        <f>IF($A1385="","",SUMPRODUCT($AO1385:$BD1385,'Map Analysis'!$AP$2^{0,1,2,3,4,5,6,7,8,9,10,11,12,13,14,15}))</f>
      </c>
      <c r="AN1385">
        <f>IF($A1385="","",$AM1385+ROW()/10000000)</f>
      </c>
      <c r="AO1385">
        <f>IF($A1385="","",COUNTIF($W$2:$W$2500,$A1385))</f>
      </c>
      <c r="AP1385">
        <f>IF($A1385="","",SUMIFS($BF$2:$BF$2500,$W$2:$W$2500,$A1385))</f>
      </c>
      <c r="AQ1385">
        <f>IF($A1385="","",SUMIFS($BG$2:$BG$2500,$W$2:$W$2500,$A1385))</f>
      </c>
      <c r="AR1385">
        <f>IF($A1385="","",SUMIFS($BH$2:$BH$2500,$W$2:$W$2500,$A1385))</f>
      </c>
      <c r="AS1385">
        <f>IF($A1385="","",SUMIFS($BI$2:$BI$2500,$W$2:$W$2500,$A1385))</f>
      </c>
      <c r="AT1385">
        <f>IF($A1385="","",SUMIFS($BJ$2:$BJ$2500,$W$2:$W$2500,$A1385))</f>
      </c>
      <c r="AU1385">
        <f>IF($A1385="","",SUMIFS($BK$2:$BK$2500,$W$2:$W$2500,$A1385))</f>
      </c>
      <c r="AV1385">
        <f>IF($A1385="","",SUMIFS($BL$2:$BL$2500,$W$2:$W$2500,$A1385))</f>
      </c>
      <c r="AW1385">
        <f>IF($A1385="","",SUMIFS($BM$2:$BM$2500,$W$2:$W$2500,$A1385))</f>
      </c>
      <c r="AX1385">
        <f>IF($A1385="","",SUMIFS($BN$2:$BN$2500,$W$2:$W$2500,$A1385))</f>
      </c>
      <c r="AY1385">
        <f>IF($A1385="","",SUMIFS($BO$2:$BO$2500,$W$2:$W$2500,$A1385))</f>
      </c>
      <c r="AZ1385">
        <f>IF($A1385="","",SUMIFS($BP$2:$BP$2500,$W$2:$W$2500,$A1385))</f>
      </c>
      <c r="BA1385">
        <f>IF($A1385="","",SUMIFS($BQ$2:$BQ$2500,$W$2:$W$2500,$A1385))</f>
      </c>
      <c r="BB1385">
        <f>IF($A1385="","",SUMIFS($BR$2:$BR$2500,$W$2:$W$2500,$A1385))</f>
      </c>
      <c r="BC1385">
        <f>IF($A1385="","",SUMIFS($BS$2:$BS$2500,$W$2:$W$2500,$A1385))</f>
      </c>
      <c r="BD1385">
        <f>IF($A1385="","",SUMIFS($BT$2:$BT$2500,$W$2:$W$2500,$A1385))</f>
      </c>
      <c r="BF1385">
        <f>IF($Z1385="","",INDEX($AO$2:$AO$2000,$Z1385))</f>
      </c>
      <c r="BG1385">
        <f>IF($Z1385="","",INDEX($AP$2:$AP$2000,$Z1385))</f>
      </c>
      <c r="BH1385">
        <f>IF($Z1385="","",INDEX($AQ$2:$AQ$2000,$Z1385))</f>
      </c>
      <c r="BI1385">
        <f>IF($Z1385="","",INDEX($AR$2:$AR$2000,$Z1385))</f>
      </c>
      <c r="BJ1385">
        <f>IF($Z1385="","",INDEX($AS$2:$AS$2000,$Z1385))</f>
      </c>
      <c r="BK1385">
        <f>IF($Z1385="","",INDEX($AT$2:$AT$2000,$Z1385))</f>
      </c>
      <c r="BL1385">
        <f>IF($Z1385="","",INDEX($AU$2:$AU$2000,$Z1385))</f>
      </c>
      <c r="BM1385">
        <f>IF($Z1385="","",INDEX($AV$2:$AV$2000,$Z1385))</f>
      </c>
      <c r="BN1385">
        <f>IF($Z1385="","",INDEX($AW$2:$AW$2000,$Z1385))</f>
      </c>
      <c r="BO1385">
        <f>IF($Z1385="","",INDEX($AX$2:$AX$2000,$Z1385))</f>
      </c>
      <c r="BP1385">
        <f>IF($Z1385="","",INDEX($AY$2:$AY$2000,$Z1385))</f>
      </c>
      <c r="BQ1385">
        <f>IF($Z1385="","",INDEX($AZ$2:$AZ$2000,$Z1385))</f>
      </c>
      <c r="BR1385">
        <f>IF($Z1385="","",INDEX($BA$2:$BA$2000,$Z1385))</f>
      </c>
      <c r="BS1385">
        <f>IF($Z1385="","",INDEX($BB$2:$BB$2000,$Z1385))</f>
      </c>
      <c r="BT1385">
        <f>IF($Z1385="","",INDEX($BC$2:$BC$2000,$Z1385))</f>
      </c>
      <c r="BV1385">
        <f>IF(OR($A1385="",$P1385&lt;&gt;"Yes",$AH1385="Yes"),"",1+N($AG1385))</f>
      </c>
      <c r="BW1385">
        <f>IF($A1385="","",COUNTIFS($W$2:$W$2500,$A1385,$BZ$2:$BZ$2500,"Yes")+COUNTIFS($X$2:$X$2500,$A1385,$BY$2:$BY$2500,"Yes"))</f>
      </c>
      <c r="BX1385">
        <f>IF(OR($A1385="",$P1385="Yes"),"",IF(N($BW1385)=0,0,1+SUMIFS($CB$2:$CB$2500,$W$2:$W$2500,$A1385)+SUMIFS($CA$2:$CA$2500,$X$2:$X$2500,$A1385)))</f>
      </c>
      <c r="BY1385" t="str">
        <f>IF($Y1385="","",INDEX($AH$2:$AH$2000,$Y1385)&amp;"")</f>
      </c>
      <c r="BZ1385" t="str">
        <f>IF($Z1385="","",INDEX($AH$2:$AH$2000,$Z1385)&amp;"")</f>
      </c>
      <c r="CA1385">
        <f>IF($Y1385="","",INDEX($BV$2:$BV$2000,$Y1385))</f>
      </c>
      <c r="CB1385">
        <f>IF($Z1385="","",INDEX($BV$2:$BV$2000,$Z1385))</f>
      </c>
    </row>
    <row r="1386">
      <c r="A1386" t="str">
        <f>IF(TRIM(INDEX(games!$A:$A,ROW()))="","",TRIM(INDEX(games!$A:$A,ROW())))</f>
      </c>
      <c r="B1386">
        <f>IF(OR($A1386="",INDEX(games!$B:$B,ROW())=""),"",INDEX(games!$B:$B,ROW()))</f>
      </c>
      <c r="C1386" t="str">
        <f>IF(OR($A1386="",INDEX(games!$C:$C,ROW())=""),"",INDEX(games!$C:$C,ROW()))</f>
      </c>
      <c r="D1386">
        <f>IF($A1386="","",COUNTIF($W$2:$W$2500,$A1386)+COUNTIF($X$2:$X$2500,$A1386))</f>
      </c>
      <c r="E1386">
        <f>IF($A1386="","",IFERROR(MATCH($C1386,$R$2:$R$5,0),0))</f>
      </c>
      <c r="F1386">
        <f>IF($A1386="","",MOD(ROW(),34))</f>
      </c>
      <c r="G1386">
        <f>IF($A1386="",NA(),IF($C1386="Action",$B1386,NA()))</f>
      </c>
      <c r="H1386">
        <f>IF($A1386="",NA(),IF($C1386="Action",1+$F1386*0.023,NA()))</f>
      </c>
      <c r="I1386">
        <f>IF($A1386="",NA(),IF($C1386="Strategy",$B1386,NA()))</f>
      </c>
      <c r="J1386">
        <f>IF($A1386="",NA(),IF($C1386="Strategy",2+$F1386*0.023,NA()))</f>
      </c>
      <c r="K1386">
        <f>IF($A1386="",NA(),IF($C1386="Deckbuilder",$B1386,NA()))</f>
      </c>
      <c r="L1386">
        <f>IF($A1386="",NA(),IF($C1386="Deckbuilder",3+$F1386*0.023,NA()))</f>
      </c>
      <c r="M1386">
        <f>IF($A1386="",NA(),IF($C1386="Traditional",$B1386,NA()))</f>
      </c>
      <c r="N1386">
        <f>IF($A1386="",NA(),IF($C1386="Traditional",4+$F1386*0.023,NA()))</f>
      </c>
      <c r="O1386">
        <f>IF($A1386="","",$D1386+ROW()/1000000)</f>
      </c>
      <c r="P1386" t="str">
        <f>IF(OR($A1386="",INDEX(games!$H:$H,ROW())=""),"",INDEX(games!$H:$H,ROW()))</f>
      </c>
      <c r="Q1386">
        <f>IF(OR($A1386="",$P1386&lt;&gt;"Yes"),"",$D1386+ROW()/1000000)</f>
      </c>
      <c r="T1386">
        <f>IF($Y1386="","",INDEX($B$2:$B$2000,$Y1386))</f>
      </c>
      <c r="U1386">
        <f>IF($Z1386="","",INDEX($B$2:$B$2000,$Z1386))</f>
      </c>
      <c r="V1386">
        <f>IF(OR($T1386="",$U1386=""),"",$U1386-$T1386)</f>
      </c>
      <c r="W1386" t="str">
        <f>IF(TRIM(INDEX(connections!$A:$A,ROW()))="","",TRIM(INDEX(connections!$A:$A,ROW())))</f>
      </c>
      <c r="X1386" t="str">
        <f>IF($W1386="","",TRIM(INDEX(connections!$B:$B,ROW())))</f>
      </c>
      <c r="Y1386">
        <f>IF($W1386="","",IFERROR(MATCH($W1386,$A$2:$A$2000,0),""))</f>
      </c>
      <c r="Z1386">
        <f>IF($X1386="","",IFERROR(MATCH($X1386,$A$2:$A$2000,0),""))</f>
      </c>
      <c r="AA1386" t="str">
        <f>IF($Y1386="","",INDEX($P$2:$P$2000,$Y1386))</f>
      </c>
      <c r="AB1386" t="str">
        <f>IF($Z1386="","",INDEX($P$2:$P$2000,$Z1386))</f>
      </c>
      <c r="AC1386">
        <f>IF(AND($AA1386="Yes",$AB1386="Yes"),1,"")</f>
      </c>
      <c r="AD1386">
        <f>IF(OR($Y1386="",$Z1386=""),"",IF(INDEX($C$2:$C$2000,$Y1386)=INDEX($C$2:$C$2000,$Z1386),0,1))</f>
      </c>
      <c r="AE1386">
        <f>IF($AC1386&lt;&gt;1,"",IF(AND(INDEX($AG$2:$AG$2000,$Y1386)=1,INDEX($AG$2:$AG$2000,$Z1386)=1),1,""))</f>
      </c>
      <c r="AG1386">
        <f>IF($A1386="","",COUNTIFS($W$2:$W$2500,$A1386,$AB$2:$AB$2500,"Yes")+COUNTIFS($X$2:$X$2500,$A1386,$AA$2:$AA$2500,"Yes"))</f>
      </c>
      <c r="AH1386" t="str">
        <f>IF(OR($P1386&lt;&gt;"Yes",N($AG1386)=0),"",IF(AND($AG1386=1,COUNTIFS($W$2:$W$2500,$A1386,$AE$2:$AE$2500,1)+COUNTIFS($X$2:$X$2500,$A1386,$AE$2:$AE$2500,1)&gt;0),"","Yes"))</f>
      </c>
      <c r="AI1386">
        <f>IF($AH1386="Yes",$AG1386,"")</f>
      </c>
      <c r="AJ1386">
        <f>IF($AI1386="","",$AI1386+ROW()/1000000)</f>
      </c>
      <c r="AK1386">
        <f>IF(OR($A1386="",$P1386="Yes",N($AG1386)=0),"",$AG1386+ROW()/1000000)</f>
      </c>
      <c r="AL1386" t="str">
        <f>IF($A1386="","",INDEX(games!$J:$J,ROW())&amp;"")</f>
      </c>
      <c r="AM1386">
        <f>IF($A1386="","",SUMPRODUCT($AO1386:$BD1386,'Map Analysis'!$AP$2^{0,1,2,3,4,5,6,7,8,9,10,11,12,13,14,15}))</f>
      </c>
      <c r="AN1386">
        <f>IF($A1386="","",$AM1386+ROW()/10000000)</f>
      </c>
      <c r="AO1386">
        <f>IF($A1386="","",COUNTIF($W$2:$W$2500,$A1386))</f>
      </c>
      <c r="AP1386">
        <f>IF($A1386="","",SUMIFS($BF$2:$BF$2500,$W$2:$W$2500,$A1386))</f>
      </c>
      <c r="AQ1386">
        <f>IF($A1386="","",SUMIFS($BG$2:$BG$2500,$W$2:$W$2500,$A1386))</f>
      </c>
      <c r="AR1386">
        <f>IF($A1386="","",SUMIFS($BH$2:$BH$2500,$W$2:$W$2500,$A1386))</f>
      </c>
      <c r="AS1386">
        <f>IF($A1386="","",SUMIFS($BI$2:$BI$2500,$W$2:$W$2500,$A1386))</f>
      </c>
      <c r="AT1386">
        <f>IF($A1386="","",SUMIFS($BJ$2:$BJ$2500,$W$2:$W$2500,$A1386))</f>
      </c>
      <c r="AU1386">
        <f>IF($A1386="","",SUMIFS($BK$2:$BK$2500,$W$2:$W$2500,$A1386))</f>
      </c>
      <c r="AV1386">
        <f>IF($A1386="","",SUMIFS($BL$2:$BL$2500,$W$2:$W$2500,$A1386))</f>
      </c>
      <c r="AW1386">
        <f>IF($A1386="","",SUMIFS($BM$2:$BM$2500,$W$2:$W$2500,$A1386))</f>
      </c>
      <c r="AX1386">
        <f>IF($A1386="","",SUMIFS($BN$2:$BN$2500,$W$2:$W$2500,$A1386))</f>
      </c>
      <c r="AY1386">
        <f>IF($A1386="","",SUMIFS($BO$2:$BO$2500,$W$2:$W$2500,$A1386))</f>
      </c>
      <c r="AZ1386">
        <f>IF($A1386="","",SUMIFS($BP$2:$BP$2500,$W$2:$W$2500,$A1386))</f>
      </c>
      <c r="BA1386">
        <f>IF($A1386="","",SUMIFS($BQ$2:$BQ$2500,$W$2:$W$2500,$A1386))</f>
      </c>
      <c r="BB1386">
        <f>IF($A1386="","",SUMIFS($BR$2:$BR$2500,$W$2:$W$2500,$A1386))</f>
      </c>
      <c r="BC1386">
        <f>IF($A1386="","",SUMIFS($BS$2:$BS$2500,$W$2:$W$2500,$A1386))</f>
      </c>
      <c r="BD1386">
        <f>IF($A1386="","",SUMIFS($BT$2:$BT$2500,$W$2:$W$2500,$A1386))</f>
      </c>
      <c r="BF1386">
        <f>IF($Z1386="","",INDEX($AO$2:$AO$2000,$Z1386))</f>
      </c>
      <c r="BG1386">
        <f>IF($Z1386="","",INDEX($AP$2:$AP$2000,$Z1386))</f>
      </c>
      <c r="BH1386">
        <f>IF($Z1386="","",INDEX($AQ$2:$AQ$2000,$Z1386))</f>
      </c>
      <c r="BI1386">
        <f>IF($Z1386="","",INDEX($AR$2:$AR$2000,$Z1386))</f>
      </c>
      <c r="BJ1386">
        <f>IF($Z1386="","",INDEX($AS$2:$AS$2000,$Z1386))</f>
      </c>
      <c r="BK1386">
        <f>IF($Z1386="","",INDEX($AT$2:$AT$2000,$Z1386))</f>
      </c>
      <c r="BL1386">
        <f>IF($Z1386="","",INDEX($AU$2:$AU$2000,$Z1386))</f>
      </c>
      <c r="BM1386">
        <f>IF($Z1386="","",INDEX($AV$2:$AV$2000,$Z1386))</f>
      </c>
      <c r="BN1386">
        <f>IF($Z1386="","",INDEX($AW$2:$AW$2000,$Z1386))</f>
      </c>
      <c r="BO1386">
        <f>IF($Z1386="","",INDEX($AX$2:$AX$2000,$Z1386))</f>
      </c>
      <c r="BP1386">
        <f>IF($Z1386="","",INDEX($AY$2:$AY$2000,$Z1386))</f>
      </c>
      <c r="BQ1386">
        <f>IF($Z1386="","",INDEX($AZ$2:$AZ$2000,$Z1386))</f>
      </c>
      <c r="BR1386">
        <f>IF($Z1386="","",INDEX($BA$2:$BA$2000,$Z1386))</f>
      </c>
      <c r="BS1386">
        <f>IF($Z1386="","",INDEX($BB$2:$BB$2000,$Z1386))</f>
      </c>
      <c r="BT1386">
        <f>IF($Z1386="","",INDEX($BC$2:$BC$2000,$Z1386))</f>
      </c>
      <c r="BV1386">
        <f>IF(OR($A1386="",$P1386&lt;&gt;"Yes",$AH1386="Yes"),"",1+N($AG1386))</f>
      </c>
      <c r="BW1386">
        <f>IF($A1386="","",COUNTIFS($W$2:$W$2500,$A1386,$BZ$2:$BZ$2500,"Yes")+COUNTIFS($X$2:$X$2500,$A1386,$BY$2:$BY$2500,"Yes"))</f>
      </c>
      <c r="BX1386">
        <f>IF(OR($A1386="",$P1386="Yes"),"",IF(N($BW1386)=0,0,1+SUMIFS($CB$2:$CB$2500,$W$2:$W$2500,$A1386)+SUMIFS($CA$2:$CA$2500,$X$2:$X$2500,$A1386)))</f>
      </c>
      <c r="BY1386" t="str">
        <f>IF($Y1386="","",INDEX($AH$2:$AH$2000,$Y1386)&amp;"")</f>
      </c>
      <c r="BZ1386" t="str">
        <f>IF($Z1386="","",INDEX($AH$2:$AH$2000,$Z1386)&amp;"")</f>
      </c>
      <c r="CA1386">
        <f>IF($Y1386="","",INDEX($BV$2:$BV$2000,$Y1386))</f>
      </c>
      <c r="CB1386">
        <f>IF($Z1386="","",INDEX($BV$2:$BV$2000,$Z1386))</f>
      </c>
    </row>
    <row r="1387">
      <c r="A1387" t="str">
        <f>IF(TRIM(INDEX(games!$A:$A,ROW()))="","",TRIM(INDEX(games!$A:$A,ROW())))</f>
      </c>
      <c r="B1387">
        <f>IF(OR($A1387="",INDEX(games!$B:$B,ROW())=""),"",INDEX(games!$B:$B,ROW()))</f>
      </c>
      <c r="C1387" t="str">
        <f>IF(OR($A1387="",INDEX(games!$C:$C,ROW())=""),"",INDEX(games!$C:$C,ROW()))</f>
      </c>
      <c r="D1387">
        <f>IF($A1387="","",COUNTIF($W$2:$W$2500,$A1387)+COUNTIF($X$2:$X$2500,$A1387))</f>
      </c>
      <c r="E1387">
        <f>IF($A1387="","",IFERROR(MATCH($C1387,$R$2:$R$5,0),0))</f>
      </c>
      <c r="F1387">
        <f>IF($A1387="","",MOD(ROW(),34))</f>
      </c>
      <c r="G1387">
        <f>IF($A1387="",NA(),IF($C1387="Action",$B1387,NA()))</f>
      </c>
      <c r="H1387">
        <f>IF($A1387="",NA(),IF($C1387="Action",1+$F1387*0.023,NA()))</f>
      </c>
      <c r="I1387">
        <f>IF($A1387="",NA(),IF($C1387="Strategy",$B1387,NA()))</f>
      </c>
      <c r="J1387">
        <f>IF($A1387="",NA(),IF($C1387="Strategy",2+$F1387*0.023,NA()))</f>
      </c>
      <c r="K1387">
        <f>IF($A1387="",NA(),IF($C1387="Deckbuilder",$B1387,NA()))</f>
      </c>
      <c r="L1387">
        <f>IF($A1387="",NA(),IF($C1387="Deckbuilder",3+$F1387*0.023,NA()))</f>
      </c>
      <c r="M1387">
        <f>IF($A1387="",NA(),IF($C1387="Traditional",$B1387,NA()))</f>
      </c>
      <c r="N1387">
        <f>IF($A1387="",NA(),IF($C1387="Traditional",4+$F1387*0.023,NA()))</f>
      </c>
      <c r="O1387">
        <f>IF($A1387="","",$D1387+ROW()/1000000)</f>
      </c>
      <c r="P1387" t="str">
        <f>IF(OR($A1387="",INDEX(games!$H:$H,ROW())=""),"",INDEX(games!$H:$H,ROW()))</f>
      </c>
      <c r="Q1387">
        <f>IF(OR($A1387="",$P1387&lt;&gt;"Yes"),"",$D1387+ROW()/1000000)</f>
      </c>
      <c r="T1387">
        <f>IF($Y1387="","",INDEX($B$2:$B$2000,$Y1387))</f>
      </c>
      <c r="U1387">
        <f>IF($Z1387="","",INDEX($B$2:$B$2000,$Z1387))</f>
      </c>
      <c r="V1387">
        <f>IF(OR($T1387="",$U1387=""),"",$U1387-$T1387)</f>
      </c>
      <c r="W1387" t="str">
        <f>IF(TRIM(INDEX(connections!$A:$A,ROW()))="","",TRIM(INDEX(connections!$A:$A,ROW())))</f>
      </c>
      <c r="X1387" t="str">
        <f>IF($W1387="","",TRIM(INDEX(connections!$B:$B,ROW())))</f>
      </c>
      <c r="Y1387">
        <f>IF($W1387="","",IFERROR(MATCH($W1387,$A$2:$A$2000,0),""))</f>
      </c>
      <c r="Z1387">
        <f>IF($X1387="","",IFERROR(MATCH($X1387,$A$2:$A$2000,0),""))</f>
      </c>
      <c r="AA1387" t="str">
        <f>IF($Y1387="","",INDEX($P$2:$P$2000,$Y1387))</f>
      </c>
      <c r="AB1387" t="str">
        <f>IF($Z1387="","",INDEX($P$2:$P$2000,$Z1387))</f>
      </c>
      <c r="AC1387">
        <f>IF(AND($AA1387="Yes",$AB1387="Yes"),1,"")</f>
      </c>
      <c r="AD1387">
        <f>IF(OR($Y1387="",$Z1387=""),"",IF(INDEX($C$2:$C$2000,$Y1387)=INDEX($C$2:$C$2000,$Z1387),0,1))</f>
      </c>
      <c r="AE1387">
        <f>IF($AC1387&lt;&gt;1,"",IF(AND(INDEX($AG$2:$AG$2000,$Y1387)=1,INDEX($AG$2:$AG$2000,$Z1387)=1),1,""))</f>
      </c>
      <c r="AG1387">
        <f>IF($A1387="","",COUNTIFS($W$2:$W$2500,$A1387,$AB$2:$AB$2500,"Yes")+COUNTIFS($X$2:$X$2500,$A1387,$AA$2:$AA$2500,"Yes"))</f>
      </c>
      <c r="AH1387" t="str">
        <f>IF(OR($P1387&lt;&gt;"Yes",N($AG1387)=0),"",IF(AND($AG1387=1,COUNTIFS($W$2:$W$2500,$A1387,$AE$2:$AE$2500,1)+COUNTIFS($X$2:$X$2500,$A1387,$AE$2:$AE$2500,1)&gt;0),"","Yes"))</f>
      </c>
      <c r="AI1387">
        <f>IF($AH1387="Yes",$AG1387,"")</f>
      </c>
      <c r="AJ1387">
        <f>IF($AI1387="","",$AI1387+ROW()/1000000)</f>
      </c>
      <c r="AK1387">
        <f>IF(OR($A1387="",$P1387="Yes",N($AG1387)=0),"",$AG1387+ROW()/1000000)</f>
      </c>
      <c r="AL1387" t="str">
        <f>IF($A1387="","",INDEX(games!$J:$J,ROW())&amp;"")</f>
      </c>
      <c r="AM1387">
        <f>IF($A1387="","",SUMPRODUCT($AO1387:$BD1387,'Map Analysis'!$AP$2^{0,1,2,3,4,5,6,7,8,9,10,11,12,13,14,15}))</f>
      </c>
      <c r="AN1387">
        <f>IF($A1387="","",$AM1387+ROW()/10000000)</f>
      </c>
      <c r="AO1387">
        <f>IF($A1387="","",COUNTIF($W$2:$W$2500,$A1387))</f>
      </c>
      <c r="AP1387">
        <f>IF($A1387="","",SUMIFS($BF$2:$BF$2500,$W$2:$W$2500,$A1387))</f>
      </c>
      <c r="AQ1387">
        <f>IF($A1387="","",SUMIFS($BG$2:$BG$2500,$W$2:$W$2500,$A1387))</f>
      </c>
      <c r="AR1387">
        <f>IF($A1387="","",SUMIFS($BH$2:$BH$2500,$W$2:$W$2500,$A1387))</f>
      </c>
      <c r="AS1387">
        <f>IF($A1387="","",SUMIFS($BI$2:$BI$2500,$W$2:$W$2500,$A1387))</f>
      </c>
      <c r="AT1387">
        <f>IF($A1387="","",SUMIFS($BJ$2:$BJ$2500,$W$2:$W$2500,$A1387))</f>
      </c>
      <c r="AU1387">
        <f>IF($A1387="","",SUMIFS($BK$2:$BK$2500,$W$2:$W$2500,$A1387))</f>
      </c>
      <c r="AV1387">
        <f>IF($A1387="","",SUMIFS($BL$2:$BL$2500,$W$2:$W$2500,$A1387))</f>
      </c>
      <c r="AW1387">
        <f>IF($A1387="","",SUMIFS($BM$2:$BM$2500,$W$2:$W$2500,$A1387))</f>
      </c>
      <c r="AX1387">
        <f>IF($A1387="","",SUMIFS($BN$2:$BN$2500,$W$2:$W$2500,$A1387))</f>
      </c>
      <c r="AY1387">
        <f>IF($A1387="","",SUMIFS($BO$2:$BO$2500,$W$2:$W$2500,$A1387))</f>
      </c>
      <c r="AZ1387">
        <f>IF($A1387="","",SUMIFS($BP$2:$BP$2500,$W$2:$W$2500,$A1387))</f>
      </c>
      <c r="BA1387">
        <f>IF($A1387="","",SUMIFS($BQ$2:$BQ$2500,$W$2:$W$2500,$A1387))</f>
      </c>
      <c r="BB1387">
        <f>IF($A1387="","",SUMIFS($BR$2:$BR$2500,$W$2:$W$2500,$A1387))</f>
      </c>
      <c r="BC1387">
        <f>IF($A1387="","",SUMIFS($BS$2:$BS$2500,$W$2:$W$2500,$A1387))</f>
      </c>
      <c r="BD1387">
        <f>IF($A1387="","",SUMIFS($BT$2:$BT$2500,$W$2:$W$2500,$A1387))</f>
      </c>
      <c r="BF1387">
        <f>IF($Z1387="","",INDEX($AO$2:$AO$2000,$Z1387))</f>
      </c>
      <c r="BG1387">
        <f>IF($Z1387="","",INDEX($AP$2:$AP$2000,$Z1387))</f>
      </c>
      <c r="BH1387">
        <f>IF($Z1387="","",INDEX($AQ$2:$AQ$2000,$Z1387))</f>
      </c>
      <c r="BI1387">
        <f>IF($Z1387="","",INDEX($AR$2:$AR$2000,$Z1387))</f>
      </c>
      <c r="BJ1387">
        <f>IF($Z1387="","",INDEX($AS$2:$AS$2000,$Z1387))</f>
      </c>
      <c r="BK1387">
        <f>IF($Z1387="","",INDEX($AT$2:$AT$2000,$Z1387))</f>
      </c>
      <c r="BL1387">
        <f>IF($Z1387="","",INDEX($AU$2:$AU$2000,$Z1387))</f>
      </c>
      <c r="BM1387">
        <f>IF($Z1387="","",INDEX($AV$2:$AV$2000,$Z1387))</f>
      </c>
      <c r="BN1387">
        <f>IF($Z1387="","",INDEX($AW$2:$AW$2000,$Z1387))</f>
      </c>
      <c r="BO1387">
        <f>IF($Z1387="","",INDEX($AX$2:$AX$2000,$Z1387))</f>
      </c>
      <c r="BP1387">
        <f>IF($Z1387="","",INDEX($AY$2:$AY$2000,$Z1387))</f>
      </c>
      <c r="BQ1387">
        <f>IF($Z1387="","",INDEX($AZ$2:$AZ$2000,$Z1387))</f>
      </c>
      <c r="BR1387">
        <f>IF($Z1387="","",INDEX($BA$2:$BA$2000,$Z1387))</f>
      </c>
      <c r="BS1387">
        <f>IF($Z1387="","",INDEX($BB$2:$BB$2000,$Z1387))</f>
      </c>
      <c r="BT1387">
        <f>IF($Z1387="","",INDEX($BC$2:$BC$2000,$Z1387))</f>
      </c>
      <c r="BV1387">
        <f>IF(OR($A1387="",$P1387&lt;&gt;"Yes",$AH1387="Yes"),"",1+N($AG1387))</f>
      </c>
      <c r="BW1387">
        <f>IF($A1387="","",COUNTIFS($W$2:$W$2500,$A1387,$BZ$2:$BZ$2500,"Yes")+COUNTIFS($X$2:$X$2500,$A1387,$BY$2:$BY$2500,"Yes"))</f>
      </c>
      <c r="BX1387">
        <f>IF(OR($A1387="",$P1387="Yes"),"",IF(N($BW1387)=0,0,1+SUMIFS($CB$2:$CB$2500,$W$2:$W$2500,$A1387)+SUMIFS($CA$2:$CA$2500,$X$2:$X$2500,$A1387)))</f>
      </c>
      <c r="BY1387" t="str">
        <f>IF($Y1387="","",INDEX($AH$2:$AH$2000,$Y1387)&amp;"")</f>
      </c>
      <c r="BZ1387" t="str">
        <f>IF($Z1387="","",INDEX($AH$2:$AH$2000,$Z1387)&amp;"")</f>
      </c>
      <c r="CA1387">
        <f>IF($Y1387="","",INDEX($BV$2:$BV$2000,$Y1387))</f>
      </c>
      <c r="CB1387">
        <f>IF($Z1387="","",INDEX($BV$2:$BV$2000,$Z1387))</f>
      </c>
    </row>
    <row r="1388">
      <c r="A1388" t="str">
        <f>IF(TRIM(INDEX(games!$A:$A,ROW()))="","",TRIM(INDEX(games!$A:$A,ROW())))</f>
      </c>
      <c r="B1388">
        <f>IF(OR($A1388="",INDEX(games!$B:$B,ROW())=""),"",INDEX(games!$B:$B,ROW()))</f>
      </c>
      <c r="C1388" t="str">
        <f>IF(OR($A1388="",INDEX(games!$C:$C,ROW())=""),"",INDEX(games!$C:$C,ROW()))</f>
      </c>
      <c r="D1388">
        <f>IF($A1388="","",COUNTIF($W$2:$W$2500,$A1388)+COUNTIF($X$2:$X$2500,$A1388))</f>
      </c>
      <c r="E1388">
        <f>IF($A1388="","",IFERROR(MATCH($C1388,$R$2:$R$5,0),0))</f>
      </c>
      <c r="F1388">
        <f>IF($A1388="","",MOD(ROW(),34))</f>
      </c>
      <c r="G1388">
        <f>IF($A1388="",NA(),IF($C1388="Action",$B1388,NA()))</f>
      </c>
      <c r="H1388">
        <f>IF($A1388="",NA(),IF($C1388="Action",1+$F1388*0.023,NA()))</f>
      </c>
      <c r="I1388">
        <f>IF($A1388="",NA(),IF($C1388="Strategy",$B1388,NA()))</f>
      </c>
      <c r="J1388">
        <f>IF($A1388="",NA(),IF($C1388="Strategy",2+$F1388*0.023,NA()))</f>
      </c>
      <c r="K1388">
        <f>IF($A1388="",NA(),IF($C1388="Deckbuilder",$B1388,NA()))</f>
      </c>
      <c r="L1388">
        <f>IF($A1388="",NA(),IF($C1388="Deckbuilder",3+$F1388*0.023,NA()))</f>
      </c>
      <c r="M1388">
        <f>IF($A1388="",NA(),IF($C1388="Traditional",$B1388,NA()))</f>
      </c>
      <c r="N1388">
        <f>IF($A1388="",NA(),IF($C1388="Traditional",4+$F1388*0.023,NA()))</f>
      </c>
      <c r="O1388">
        <f>IF($A1388="","",$D1388+ROW()/1000000)</f>
      </c>
      <c r="P1388" t="str">
        <f>IF(OR($A1388="",INDEX(games!$H:$H,ROW())=""),"",INDEX(games!$H:$H,ROW()))</f>
      </c>
      <c r="Q1388">
        <f>IF(OR($A1388="",$P1388&lt;&gt;"Yes"),"",$D1388+ROW()/1000000)</f>
      </c>
      <c r="T1388">
        <f>IF($Y1388="","",INDEX($B$2:$B$2000,$Y1388))</f>
      </c>
      <c r="U1388">
        <f>IF($Z1388="","",INDEX($B$2:$B$2000,$Z1388))</f>
      </c>
      <c r="V1388">
        <f>IF(OR($T1388="",$U1388=""),"",$U1388-$T1388)</f>
      </c>
      <c r="W1388" t="str">
        <f>IF(TRIM(INDEX(connections!$A:$A,ROW()))="","",TRIM(INDEX(connections!$A:$A,ROW())))</f>
      </c>
      <c r="X1388" t="str">
        <f>IF($W1388="","",TRIM(INDEX(connections!$B:$B,ROW())))</f>
      </c>
      <c r="Y1388">
        <f>IF($W1388="","",IFERROR(MATCH($W1388,$A$2:$A$2000,0),""))</f>
      </c>
      <c r="Z1388">
        <f>IF($X1388="","",IFERROR(MATCH($X1388,$A$2:$A$2000,0),""))</f>
      </c>
      <c r="AA1388" t="str">
        <f>IF($Y1388="","",INDEX($P$2:$P$2000,$Y1388))</f>
      </c>
      <c r="AB1388" t="str">
        <f>IF($Z1388="","",INDEX($P$2:$P$2000,$Z1388))</f>
      </c>
      <c r="AC1388">
        <f>IF(AND($AA1388="Yes",$AB1388="Yes"),1,"")</f>
      </c>
      <c r="AD1388">
        <f>IF(OR($Y1388="",$Z1388=""),"",IF(INDEX($C$2:$C$2000,$Y1388)=INDEX($C$2:$C$2000,$Z1388),0,1))</f>
      </c>
      <c r="AE1388">
        <f>IF($AC1388&lt;&gt;1,"",IF(AND(INDEX($AG$2:$AG$2000,$Y1388)=1,INDEX($AG$2:$AG$2000,$Z1388)=1),1,""))</f>
      </c>
      <c r="AG1388">
        <f>IF($A1388="","",COUNTIFS($W$2:$W$2500,$A1388,$AB$2:$AB$2500,"Yes")+COUNTIFS($X$2:$X$2500,$A1388,$AA$2:$AA$2500,"Yes"))</f>
      </c>
      <c r="AH1388" t="str">
        <f>IF(OR($P1388&lt;&gt;"Yes",N($AG1388)=0),"",IF(AND($AG1388=1,COUNTIFS($W$2:$W$2500,$A1388,$AE$2:$AE$2500,1)+COUNTIFS($X$2:$X$2500,$A1388,$AE$2:$AE$2500,1)&gt;0),"","Yes"))</f>
      </c>
      <c r="AI1388">
        <f>IF($AH1388="Yes",$AG1388,"")</f>
      </c>
      <c r="AJ1388">
        <f>IF($AI1388="","",$AI1388+ROW()/1000000)</f>
      </c>
      <c r="AK1388">
        <f>IF(OR($A1388="",$P1388="Yes",N($AG1388)=0),"",$AG1388+ROW()/1000000)</f>
      </c>
      <c r="AL1388" t="str">
        <f>IF($A1388="","",INDEX(games!$J:$J,ROW())&amp;"")</f>
      </c>
      <c r="AM1388">
        <f>IF($A1388="","",SUMPRODUCT($AO1388:$BD1388,'Map Analysis'!$AP$2^{0,1,2,3,4,5,6,7,8,9,10,11,12,13,14,15}))</f>
      </c>
      <c r="AN1388">
        <f>IF($A1388="","",$AM1388+ROW()/10000000)</f>
      </c>
      <c r="AO1388">
        <f>IF($A1388="","",COUNTIF($W$2:$W$2500,$A1388))</f>
      </c>
      <c r="AP1388">
        <f>IF($A1388="","",SUMIFS($BF$2:$BF$2500,$W$2:$W$2500,$A1388))</f>
      </c>
      <c r="AQ1388">
        <f>IF($A1388="","",SUMIFS($BG$2:$BG$2500,$W$2:$W$2500,$A1388))</f>
      </c>
      <c r="AR1388">
        <f>IF($A1388="","",SUMIFS($BH$2:$BH$2500,$W$2:$W$2500,$A1388))</f>
      </c>
      <c r="AS1388">
        <f>IF($A1388="","",SUMIFS($BI$2:$BI$2500,$W$2:$W$2500,$A1388))</f>
      </c>
      <c r="AT1388">
        <f>IF($A1388="","",SUMIFS($BJ$2:$BJ$2500,$W$2:$W$2500,$A1388))</f>
      </c>
      <c r="AU1388">
        <f>IF($A1388="","",SUMIFS($BK$2:$BK$2500,$W$2:$W$2500,$A1388))</f>
      </c>
      <c r="AV1388">
        <f>IF($A1388="","",SUMIFS($BL$2:$BL$2500,$W$2:$W$2500,$A1388))</f>
      </c>
      <c r="AW1388">
        <f>IF($A1388="","",SUMIFS($BM$2:$BM$2500,$W$2:$W$2500,$A1388))</f>
      </c>
      <c r="AX1388">
        <f>IF($A1388="","",SUMIFS($BN$2:$BN$2500,$W$2:$W$2500,$A1388))</f>
      </c>
      <c r="AY1388">
        <f>IF($A1388="","",SUMIFS($BO$2:$BO$2500,$W$2:$W$2500,$A1388))</f>
      </c>
      <c r="AZ1388">
        <f>IF($A1388="","",SUMIFS($BP$2:$BP$2500,$W$2:$W$2500,$A1388))</f>
      </c>
      <c r="BA1388">
        <f>IF($A1388="","",SUMIFS($BQ$2:$BQ$2500,$W$2:$W$2500,$A1388))</f>
      </c>
      <c r="BB1388">
        <f>IF($A1388="","",SUMIFS($BR$2:$BR$2500,$W$2:$W$2500,$A1388))</f>
      </c>
      <c r="BC1388">
        <f>IF($A1388="","",SUMIFS($BS$2:$BS$2500,$W$2:$W$2500,$A1388))</f>
      </c>
      <c r="BD1388">
        <f>IF($A1388="","",SUMIFS($BT$2:$BT$2500,$W$2:$W$2500,$A1388))</f>
      </c>
      <c r="BF1388">
        <f>IF($Z1388="","",INDEX($AO$2:$AO$2000,$Z1388))</f>
      </c>
      <c r="BG1388">
        <f>IF($Z1388="","",INDEX($AP$2:$AP$2000,$Z1388))</f>
      </c>
      <c r="BH1388">
        <f>IF($Z1388="","",INDEX($AQ$2:$AQ$2000,$Z1388))</f>
      </c>
      <c r="BI1388">
        <f>IF($Z1388="","",INDEX($AR$2:$AR$2000,$Z1388))</f>
      </c>
      <c r="BJ1388">
        <f>IF($Z1388="","",INDEX($AS$2:$AS$2000,$Z1388))</f>
      </c>
      <c r="BK1388">
        <f>IF($Z1388="","",INDEX($AT$2:$AT$2000,$Z1388))</f>
      </c>
      <c r="BL1388">
        <f>IF($Z1388="","",INDEX($AU$2:$AU$2000,$Z1388))</f>
      </c>
      <c r="BM1388">
        <f>IF($Z1388="","",INDEX($AV$2:$AV$2000,$Z1388))</f>
      </c>
      <c r="BN1388">
        <f>IF($Z1388="","",INDEX($AW$2:$AW$2000,$Z1388))</f>
      </c>
      <c r="BO1388">
        <f>IF($Z1388="","",INDEX($AX$2:$AX$2000,$Z1388))</f>
      </c>
      <c r="BP1388">
        <f>IF($Z1388="","",INDEX($AY$2:$AY$2000,$Z1388))</f>
      </c>
      <c r="BQ1388">
        <f>IF($Z1388="","",INDEX($AZ$2:$AZ$2000,$Z1388))</f>
      </c>
      <c r="BR1388">
        <f>IF($Z1388="","",INDEX($BA$2:$BA$2000,$Z1388))</f>
      </c>
      <c r="BS1388">
        <f>IF($Z1388="","",INDEX($BB$2:$BB$2000,$Z1388))</f>
      </c>
      <c r="BT1388">
        <f>IF($Z1388="","",INDEX($BC$2:$BC$2000,$Z1388))</f>
      </c>
      <c r="BV1388">
        <f>IF(OR($A1388="",$P1388&lt;&gt;"Yes",$AH1388="Yes"),"",1+N($AG1388))</f>
      </c>
      <c r="BW1388">
        <f>IF($A1388="","",COUNTIFS($W$2:$W$2500,$A1388,$BZ$2:$BZ$2500,"Yes")+COUNTIFS($X$2:$X$2500,$A1388,$BY$2:$BY$2500,"Yes"))</f>
      </c>
      <c r="BX1388">
        <f>IF(OR($A1388="",$P1388="Yes"),"",IF(N($BW1388)=0,0,1+SUMIFS($CB$2:$CB$2500,$W$2:$W$2500,$A1388)+SUMIFS($CA$2:$CA$2500,$X$2:$X$2500,$A1388)))</f>
      </c>
      <c r="BY1388" t="str">
        <f>IF($Y1388="","",INDEX($AH$2:$AH$2000,$Y1388)&amp;"")</f>
      </c>
      <c r="BZ1388" t="str">
        <f>IF($Z1388="","",INDEX($AH$2:$AH$2000,$Z1388)&amp;"")</f>
      </c>
      <c r="CA1388">
        <f>IF($Y1388="","",INDEX($BV$2:$BV$2000,$Y1388))</f>
      </c>
      <c r="CB1388">
        <f>IF($Z1388="","",INDEX($BV$2:$BV$2000,$Z1388))</f>
      </c>
    </row>
    <row r="1389">
      <c r="A1389" t="str">
        <f>IF(TRIM(INDEX(games!$A:$A,ROW()))="","",TRIM(INDEX(games!$A:$A,ROW())))</f>
      </c>
      <c r="B1389">
        <f>IF(OR($A1389="",INDEX(games!$B:$B,ROW())=""),"",INDEX(games!$B:$B,ROW()))</f>
      </c>
      <c r="C1389" t="str">
        <f>IF(OR($A1389="",INDEX(games!$C:$C,ROW())=""),"",INDEX(games!$C:$C,ROW()))</f>
      </c>
      <c r="D1389">
        <f>IF($A1389="","",COUNTIF($W$2:$W$2500,$A1389)+COUNTIF($X$2:$X$2500,$A1389))</f>
      </c>
      <c r="E1389">
        <f>IF($A1389="","",IFERROR(MATCH($C1389,$R$2:$R$5,0),0))</f>
      </c>
      <c r="F1389">
        <f>IF($A1389="","",MOD(ROW(),34))</f>
      </c>
      <c r="G1389">
        <f>IF($A1389="",NA(),IF($C1389="Action",$B1389,NA()))</f>
      </c>
      <c r="H1389">
        <f>IF($A1389="",NA(),IF($C1389="Action",1+$F1389*0.023,NA()))</f>
      </c>
      <c r="I1389">
        <f>IF($A1389="",NA(),IF($C1389="Strategy",$B1389,NA()))</f>
      </c>
      <c r="J1389">
        <f>IF($A1389="",NA(),IF($C1389="Strategy",2+$F1389*0.023,NA()))</f>
      </c>
      <c r="K1389">
        <f>IF($A1389="",NA(),IF($C1389="Deckbuilder",$B1389,NA()))</f>
      </c>
      <c r="L1389">
        <f>IF($A1389="",NA(),IF($C1389="Deckbuilder",3+$F1389*0.023,NA()))</f>
      </c>
      <c r="M1389">
        <f>IF($A1389="",NA(),IF($C1389="Traditional",$B1389,NA()))</f>
      </c>
      <c r="N1389">
        <f>IF($A1389="",NA(),IF($C1389="Traditional",4+$F1389*0.023,NA()))</f>
      </c>
      <c r="O1389">
        <f>IF($A1389="","",$D1389+ROW()/1000000)</f>
      </c>
      <c r="P1389" t="str">
        <f>IF(OR($A1389="",INDEX(games!$H:$H,ROW())=""),"",INDEX(games!$H:$H,ROW()))</f>
      </c>
      <c r="Q1389">
        <f>IF(OR($A1389="",$P1389&lt;&gt;"Yes"),"",$D1389+ROW()/1000000)</f>
      </c>
      <c r="T1389">
        <f>IF($Y1389="","",INDEX($B$2:$B$2000,$Y1389))</f>
      </c>
      <c r="U1389">
        <f>IF($Z1389="","",INDEX($B$2:$B$2000,$Z1389))</f>
      </c>
      <c r="V1389">
        <f>IF(OR($T1389="",$U1389=""),"",$U1389-$T1389)</f>
      </c>
      <c r="W1389" t="str">
        <f>IF(TRIM(INDEX(connections!$A:$A,ROW()))="","",TRIM(INDEX(connections!$A:$A,ROW())))</f>
      </c>
      <c r="X1389" t="str">
        <f>IF($W1389="","",TRIM(INDEX(connections!$B:$B,ROW())))</f>
      </c>
      <c r="Y1389">
        <f>IF($W1389="","",IFERROR(MATCH($W1389,$A$2:$A$2000,0),""))</f>
      </c>
      <c r="Z1389">
        <f>IF($X1389="","",IFERROR(MATCH($X1389,$A$2:$A$2000,0),""))</f>
      </c>
      <c r="AA1389" t="str">
        <f>IF($Y1389="","",INDEX($P$2:$P$2000,$Y1389))</f>
      </c>
      <c r="AB1389" t="str">
        <f>IF($Z1389="","",INDEX($P$2:$P$2000,$Z1389))</f>
      </c>
      <c r="AC1389">
        <f>IF(AND($AA1389="Yes",$AB1389="Yes"),1,"")</f>
      </c>
      <c r="AD1389">
        <f>IF(OR($Y1389="",$Z1389=""),"",IF(INDEX($C$2:$C$2000,$Y1389)=INDEX($C$2:$C$2000,$Z1389),0,1))</f>
      </c>
      <c r="AE1389">
        <f>IF($AC1389&lt;&gt;1,"",IF(AND(INDEX($AG$2:$AG$2000,$Y1389)=1,INDEX($AG$2:$AG$2000,$Z1389)=1),1,""))</f>
      </c>
      <c r="AG1389">
        <f>IF($A1389="","",COUNTIFS($W$2:$W$2500,$A1389,$AB$2:$AB$2500,"Yes")+COUNTIFS($X$2:$X$2500,$A1389,$AA$2:$AA$2500,"Yes"))</f>
      </c>
      <c r="AH1389" t="str">
        <f>IF(OR($P1389&lt;&gt;"Yes",N($AG1389)=0),"",IF(AND($AG1389=1,COUNTIFS($W$2:$W$2500,$A1389,$AE$2:$AE$2500,1)+COUNTIFS($X$2:$X$2500,$A1389,$AE$2:$AE$2500,1)&gt;0),"","Yes"))</f>
      </c>
      <c r="AI1389">
        <f>IF($AH1389="Yes",$AG1389,"")</f>
      </c>
      <c r="AJ1389">
        <f>IF($AI1389="","",$AI1389+ROW()/1000000)</f>
      </c>
      <c r="AK1389">
        <f>IF(OR($A1389="",$P1389="Yes",N($AG1389)=0),"",$AG1389+ROW()/1000000)</f>
      </c>
      <c r="AL1389" t="str">
        <f>IF($A1389="","",INDEX(games!$J:$J,ROW())&amp;"")</f>
      </c>
      <c r="AM1389">
        <f>IF($A1389="","",SUMPRODUCT($AO1389:$BD1389,'Map Analysis'!$AP$2^{0,1,2,3,4,5,6,7,8,9,10,11,12,13,14,15}))</f>
      </c>
      <c r="AN1389">
        <f>IF($A1389="","",$AM1389+ROW()/10000000)</f>
      </c>
      <c r="AO1389">
        <f>IF($A1389="","",COUNTIF($W$2:$W$2500,$A1389))</f>
      </c>
      <c r="AP1389">
        <f>IF($A1389="","",SUMIFS($BF$2:$BF$2500,$W$2:$W$2500,$A1389))</f>
      </c>
      <c r="AQ1389">
        <f>IF($A1389="","",SUMIFS($BG$2:$BG$2500,$W$2:$W$2500,$A1389))</f>
      </c>
      <c r="AR1389">
        <f>IF($A1389="","",SUMIFS($BH$2:$BH$2500,$W$2:$W$2500,$A1389))</f>
      </c>
      <c r="AS1389">
        <f>IF($A1389="","",SUMIFS($BI$2:$BI$2500,$W$2:$W$2500,$A1389))</f>
      </c>
      <c r="AT1389">
        <f>IF($A1389="","",SUMIFS($BJ$2:$BJ$2500,$W$2:$W$2500,$A1389))</f>
      </c>
      <c r="AU1389">
        <f>IF($A1389="","",SUMIFS($BK$2:$BK$2500,$W$2:$W$2500,$A1389))</f>
      </c>
      <c r="AV1389">
        <f>IF($A1389="","",SUMIFS($BL$2:$BL$2500,$W$2:$W$2500,$A1389))</f>
      </c>
      <c r="AW1389">
        <f>IF($A1389="","",SUMIFS($BM$2:$BM$2500,$W$2:$W$2500,$A1389))</f>
      </c>
      <c r="AX1389">
        <f>IF($A1389="","",SUMIFS($BN$2:$BN$2500,$W$2:$W$2500,$A1389))</f>
      </c>
      <c r="AY1389">
        <f>IF($A1389="","",SUMIFS($BO$2:$BO$2500,$W$2:$W$2500,$A1389))</f>
      </c>
      <c r="AZ1389">
        <f>IF($A1389="","",SUMIFS($BP$2:$BP$2500,$W$2:$W$2500,$A1389))</f>
      </c>
      <c r="BA1389">
        <f>IF($A1389="","",SUMIFS($BQ$2:$BQ$2500,$W$2:$W$2500,$A1389))</f>
      </c>
      <c r="BB1389">
        <f>IF($A1389="","",SUMIFS($BR$2:$BR$2500,$W$2:$W$2500,$A1389))</f>
      </c>
      <c r="BC1389">
        <f>IF($A1389="","",SUMIFS($BS$2:$BS$2500,$W$2:$W$2500,$A1389))</f>
      </c>
      <c r="BD1389">
        <f>IF($A1389="","",SUMIFS($BT$2:$BT$2500,$W$2:$W$2500,$A1389))</f>
      </c>
      <c r="BF1389">
        <f>IF($Z1389="","",INDEX($AO$2:$AO$2000,$Z1389))</f>
      </c>
      <c r="BG1389">
        <f>IF($Z1389="","",INDEX($AP$2:$AP$2000,$Z1389))</f>
      </c>
      <c r="BH1389">
        <f>IF($Z1389="","",INDEX($AQ$2:$AQ$2000,$Z1389))</f>
      </c>
      <c r="BI1389">
        <f>IF($Z1389="","",INDEX($AR$2:$AR$2000,$Z1389))</f>
      </c>
      <c r="BJ1389">
        <f>IF($Z1389="","",INDEX($AS$2:$AS$2000,$Z1389))</f>
      </c>
      <c r="BK1389">
        <f>IF($Z1389="","",INDEX($AT$2:$AT$2000,$Z1389))</f>
      </c>
      <c r="BL1389">
        <f>IF($Z1389="","",INDEX($AU$2:$AU$2000,$Z1389))</f>
      </c>
      <c r="BM1389">
        <f>IF($Z1389="","",INDEX($AV$2:$AV$2000,$Z1389))</f>
      </c>
      <c r="BN1389">
        <f>IF($Z1389="","",INDEX($AW$2:$AW$2000,$Z1389))</f>
      </c>
      <c r="BO1389">
        <f>IF($Z1389="","",INDEX($AX$2:$AX$2000,$Z1389))</f>
      </c>
      <c r="BP1389">
        <f>IF($Z1389="","",INDEX($AY$2:$AY$2000,$Z1389))</f>
      </c>
      <c r="BQ1389">
        <f>IF($Z1389="","",INDEX($AZ$2:$AZ$2000,$Z1389))</f>
      </c>
      <c r="BR1389">
        <f>IF($Z1389="","",INDEX($BA$2:$BA$2000,$Z1389))</f>
      </c>
      <c r="BS1389">
        <f>IF($Z1389="","",INDEX($BB$2:$BB$2000,$Z1389))</f>
      </c>
      <c r="BT1389">
        <f>IF($Z1389="","",INDEX($BC$2:$BC$2000,$Z1389))</f>
      </c>
      <c r="BV1389">
        <f>IF(OR($A1389="",$P1389&lt;&gt;"Yes",$AH1389="Yes"),"",1+N($AG1389))</f>
      </c>
      <c r="BW1389">
        <f>IF($A1389="","",COUNTIFS($W$2:$W$2500,$A1389,$BZ$2:$BZ$2500,"Yes")+COUNTIFS($X$2:$X$2500,$A1389,$BY$2:$BY$2500,"Yes"))</f>
      </c>
      <c r="BX1389">
        <f>IF(OR($A1389="",$P1389="Yes"),"",IF(N($BW1389)=0,0,1+SUMIFS($CB$2:$CB$2500,$W$2:$W$2500,$A1389)+SUMIFS($CA$2:$CA$2500,$X$2:$X$2500,$A1389)))</f>
      </c>
      <c r="BY1389" t="str">
        <f>IF($Y1389="","",INDEX($AH$2:$AH$2000,$Y1389)&amp;"")</f>
      </c>
      <c r="BZ1389" t="str">
        <f>IF($Z1389="","",INDEX($AH$2:$AH$2000,$Z1389)&amp;"")</f>
      </c>
      <c r="CA1389">
        <f>IF($Y1389="","",INDEX($BV$2:$BV$2000,$Y1389))</f>
      </c>
      <c r="CB1389">
        <f>IF($Z1389="","",INDEX($BV$2:$BV$2000,$Z1389))</f>
      </c>
    </row>
    <row r="1390">
      <c r="A1390" t="str">
        <f>IF(TRIM(INDEX(games!$A:$A,ROW()))="","",TRIM(INDEX(games!$A:$A,ROW())))</f>
      </c>
      <c r="B1390">
        <f>IF(OR($A1390="",INDEX(games!$B:$B,ROW())=""),"",INDEX(games!$B:$B,ROW()))</f>
      </c>
      <c r="C1390" t="str">
        <f>IF(OR($A1390="",INDEX(games!$C:$C,ROW())=""),"",INDEX(games!$C:$C,ROW()))</f>
      </c>
      <c r="D1390">
        <f>IF($A1390="","",COUNTIF($W$2:$W$2500,$A1390)+COUNTIF($X$2:$X$2500,$A1390))</f>
      </c>
      <c r="E1390">
        <f>IF($A1390="","",IFERROR(MATCH($C1390,$R$2:$R$5,0),0))</f>
      </c>
      <c r="F1390">
        <f>IF($A1390="","",MOD(ROW(),34))</f>
      </c>
      <c r="G1390">
        <f>IF($A1390="",NA(),IF($C1390="Action",$B1390,NA()))</f>
      </c>
      <c r="H1390">
        <f>IF($A1390="",NA(),IF($C1390="Action",1+$F1390*0.023,NA()))</f>
      </c>
      <c r="I1390">
        <f>IF($A1390="",NA(),IF($C1390="Strategy",$B1390,NA()))</f>
      </c>
      <c r="J1390">
        <f>IF($A1390="",NA(),IF($C1390="Strategy",2+$F1390*0.023,NA()))</f>
      </c>
      <c r="K1390">
        <f>IF($A1390="",NA(),IF($C1390="Deckbuilder",$B1390,NA()))</f>
      </c>
      <c r="L1390">
        <f>IF($A1390="",NA(),IF($C1390="Deckbuilder",3+$F1390*0.023,NA()))</f>
      </c>
      <c r="M1390">
        <f>IF($A1390="",NA(),IF($C1390="Traditional",$B1390,NA()))</f>
      </c>
      <c r="N1390">
        <f>IF($A1390="",NA(),IF($C1390="Traditional",4+$F1390*0.023,NA()))</f>
      </c>
      <c r="O1390">
        <f>IF($A1390="","",$D1390+ROW()/1000000)</f>
      </c>
      <c r="P1390" t="str">
        <f>IF(OR($A1390="",INDEX(games!$H:$H,ROW())=""),"",INDEX(games!$H:$H,ROW()))</f>
      </c>
      <c r="Q1390">
        <f>IF(OR($A1390="",$P1390&lt;&gt;"Yes"),"",$D1390+ROW()/1000000)</f>
      </c>
      <c r="T1390">
        <f>IF($Y1390="","",INDEX($B$2:$B$2000,$Y1390))</f>
      </c>
      <c r="U1390">
        <f>IF($Z1390="","",INDEX($B$2:$B$2000,$Z1390))</f>
      </c>
      <c r="V1390">
        <f>IF(OR($T1390="",$U1390=""),"",$U1390-$T1390)</f>
      </c>
      <c r="W1390" t="str">
        <f>IF(TRIM(INDEX(connections!$A:$A,ROW()))="","",TRIM(INDEX(connections!$A:$A,ROW())))</f>
      </c>
      <c r="X1390" t="str">
        <f>IF($W1390="","",TRIM(INDEX(connections!$B:$B,ROW())))</f>
      </c>
      <c r="Y1390">
        <f>IF($W1390="","",IFERROR(MATCH($W1390,$A$2:$A$2000,0),""))</f>
      </c>
      <c r="Z1390">
        <f>IF($X1390="","",IFERROR(MATCH($X1390,$A$2:$A$2000,0),""))</f>
      </c>
      <c r="AA1390" t="str">
        <f>IF($Y1390="","",INDEX($P$2:$P$2000,$Y1390))</f>
      </c>
      <c r="AB1390" t="str">
        <f>IF($Z1390="","",INDEX($P$2:$P$2000,$Z1390))</f>
      </c>
      <c r="AC1390">
        <f>IF(AND($AA1390="Yes",$AB1390="Yes"),1,"")</f>
      </c>
      <c r="AD1390">
        <f>IF(OR($Y1390="",$Z1390=""),"",IF(INDEX($C$2:$C$2000,$Y1390)=INDEX($C$2:$C$2000,$Z1390),0,1))</f>
      </c>
      <c r="AE1390">
        <f>IF($AC1390&lt;&gt;1,"",IF(AND(INDEX($AG$2:$AG$2000,$Y1390)=1,INDEX($AG$2:$AG$2000,$Z1390)=1),1,""))</f>
      </c>
      <c r="AG1390">
        <f>IF($A1390="","",COUNTIFS($W$2:$W$2500,$A1390,$AB$2:$AB$2500,"Yes")+COUNTIFS($X$2:$X$2500,$A1390,$AA$2:$AA$2500,"Yes"))</f>
      </c>
      <c r="AH1390" t="str">
        <f>IF(OR($P1390&lt;&gt;"Yes",N($AG1390)=0),"",IF(AND($AG1390=1,COUNTIFS($W$2:$W$2500,$A1390,$AE$2:$AE$2500,1)+COUNTIFS($X$2:$X$2500,$A1390,$AE$2:$AE$2500,1)&gt;0),"","Yes"))</f>
      </c>
      <c r="AI1390">
        <f>IF($AH1390="Yes",$AG1390,"")</f>
      </c>
      <c r="AJ1390">
        <f>IF($AI1390="","",$AI1390+ROW()/1000000)</f>
      </c>
      <c r="AK1390">
        <f>IF(OR($A1390="",$P1390="Yes",N($AG1390)=0),"",$AG1390+ROW()/1000000)</f>
      </c>
      <c r="AL1390" t="str">
        <f>IF($A1390="","",INDEX(games!$J:$J,ROW())&amp;"")</f>
      </c>
      <c r="AM1390">
        <f>IF($A1390="","",SUMPRODUCT($AO1390:$BD1390,'Map Analysis'!$AP$2^{0,1,2,3,4,5,6,7,8,9,10,11,12,13,14,15}))</f>
      </c>
      <c r="AN1390">
        <f>IF($A1390="","",$AM1390+ROW()/10000000)</f>
      </c>
      <c r="AO1390">
        <f>IF($A1390="","",COUNTIF($W$2:$W$2500,$A1390))</f>
      </c>
      <c r="AP1390">
        <f>IF($A1390="","",SUMIFS($BF$2:$BF$2500,$W$2:$W$2500,$A1390))</f>
      </c>
      <c r="AQ1390">
        <f>IF($A1390="","",SUMIFS($BG$2:$BG$2500,$W$2:$W$2500,$A1390))</f>
      </c>
      <c r="AR1390">
        <f>IF($A1390="","",SUMIFS($BH$2:$BH$2500,$W$2:$W$2500,$A1390))</f>
      </c>
      <c r="AS1390">
        <f>IF($A1390="","",SUMIFS($BI$2:$BI$2500,$W$2:$W$2500,$A1390))</f>
      </c>
      <c r="AT1390">
        <f>IF($A1390="","",SUMIFS($BJ$2:$BJ$2500,$W$2:$W$2500,$A1390))</f>
      </c>
      <c r="AU1390">
        <f>IF($A1390="","",SUMIFS($BK$2:$BK$2500,$W$2:$W$2500,$A1390))</f>
      </c>
      <c r="AV1390">
        <f>IF($A1390="","",SUMIFS($BL$2:$BL$2500,$W$2:$W$2500,$A1390))</f>
      </c>
      <c r="AW1390">
        <f>IF($A1390="","",SUMIFS($BM$2:$BM$2500,$W$2:$W$2500,$A1390))</f>
      </c>
      <c r="AX1390">
        <f>IF($A1390="","",SUMIFS($BN$2:$BN$2500,$W$2:$W$2500,$A1390))</f>
      </c>
      <c r="AY1390">
        <f>IF($A1390="","",SUMIFS($BO$2:$BO$2500,$W$2:$W$2500,$A1390))</f>
      </c>
      <c r="AZ1390">
        <f>IF($A1390="","",SUMIFS($BP$2:$BP$2500,$W$2:$W$2500,$A1390))</f>
      </c>
      <c r="BA1390">
        <f>IF($A1390="","",SUMIFS($BQ$2:$BQ$2500,$W$2:$W$2500,$A1390))</f>
      </c>
      <c r="BB1390">
        <f>IF($A1390="","",SUMIFS($BR$2:$BR$2500,$W$2:$W$2500,$A1390))</f>
      </c>
      <c r="BC1390">
        <f>IF($A1390="","",SUMIFS($BS$2:$BS$2500,$W$2:$W$2500,$A1390))</f>
      </c>
      <c r="BD1390">
        <f>IF($A1390="","",SUMIFS($BT$2:$BT$2500,$W$2:$W$2500,$A1390))</f>
      </c>
      <c r="BF1390">
        <f>IF($Z1390="","",INDEX($AO$2:$AO$2000,$Z1390))</f>
      </c>
      <c r="BG1390">
        <f>IF($Z1390="","",INDEX($AP$2:$AP$2000,$Z1390))</f>
      </c>
      <c r="BH1390">
        <f>IF($Z1390="","",INDEX($AQ$2:$AQ$2000,$Z1390))</f>
      </c>
      <c r="BI1390">
        <f>IF($Z1390="","",INDEX($AR$2:$AR$2000,$Z1390))</f>
      </c>
      <c r="BJ1390">
        <f>IF($Z1390="","",INDEX($AS$2:$AS$2000,$Z1390))</f>
      </c>
      <c r="BK1390">
        <f>IF($Z1390="","",INDEX($AT$2:$AT$2000,$Z1390))</f>
      </c>
      <c r="BL1390">
        <f>IF($Z1390="","",INDEX($AU$2:$AU$2000,$Z1390))</f>
      </c>
      <c r="BM1390">
        <f>IF($Z1390="","",INDEX($AV$2:$AV$2000,$Z1390))</f>
      </c>
      <c r="BN1390">
        <f>IF($Z1390="","",INDEX($AW$2:$AW$2000,$Z1390))</f>
      </c>
      <c r="BO1390">
        <f>IF($Z1390="","",INDEX($AX$2:$AX$2000,$Z1390))</f>
      </c>
      <c r="BP1390">
        <f>IF($Z1390="","",INDEX($AY$2:$AY$2000,$Z1390))</f>
      </c>
      <c r="BQ1390">
        <f>IF($Z1390="","",INDEX($AZ$2:$AZ$2000,$Z1390))</f>
      </c>
      <c r="BR1390">
        <f>IF($Z1390="","",INDEX($BA$2:$BA$2000,$Z1390))</f>
      </c>
      <c r="BS1390">
        <f>IF($Z1390="","",INDEX($BB$2:$BB$2000,$Z1390))</f>
      </c>
      <c r="BT1390">
        <f>IF($Z1390="","",INDEX($BC$2:$BC$2000,$Z1390))</f>
      </c>
      <c r="BV1390">
        <f>IF(OR($A1390="",$P1390&lt;&gt;"Yes",$AH1390="Yes"),"",1+N($AG1390))</f>
      </c>
      <c r="BW1390">
        <f>IF($A1390="","",COUNTIFS($W$2:$W$2500,$A1390,$BZ$2:$BZ$2500,"Yes")+COUNTIFS($X$2:$X$2500,$A1390,$BY$2:$BY$2500,"Yes"))</f>
      </c>
      <c r="BX1390">
        <f>IF(OR($A1390="",$P1390="Yes"),"",IF(N($BW1390)=0,0,1+SUMIFS($CB$2:$CB$2500,$W$2:$W$2500,$A1390)+SUMIFS($CA$2:$CA$2500,$X$2:$X$2500,$A1390)))</f>
      </c>
      <c r="BY1390" t="str">
        <f>IF($Y1390="","",INDEX($AH$2:$AH$2000,$Y1390)&amp;"")</f>
      </c>
      <c r="BZ1390" t="str">
        <f>IF($Z1390="","",INDEX($AH$2:$AH$2000,$Z1390)&amp;"")</f>
      </c>
      <c r="CA1390">
        <f>IF($Y1390="","",INDEX($BV$2:$BV$2000,$Y1390))</f>
      </c>
      <c r="CB1390">
        <f>IF($Z1390="","",INDEX($BV$2:$BV$2000,$Z1390))</f>
      </c>
    </row>
    <row r="1391">
      <c r="A1391" t="str">
        <f>IF(TRIM(INDEX(games!$A:$A,ROW()))="","",TRIM(INDEX(games!$A:$A,ROW())))</f>
      </c>
      <c r="B1391">
        <f>IF(OR($A1391="",INDEX(games!$B:$B,ROW())=""),"",INDEX(games!$B:$B,ROW()))</f>
      </c>
      <c r="C1391" t="str">
        <f>IF(OR($A1391="",INDEX(games!$C:$C,ROW())=""),"",INDEX(games!$C:$C,ROW()))</f>
      </c>
      <c r="D1391">
        <f>IF($A1391="","",COUNTIF($W$2:$W$2500,$A1391)+COUNTIF($X$2:$X$2500,$A1391))</f>
      </c>
      <c r="E1391">
        <f>IF($A1391="","",IFERROR(MATCH($C1391,$R$2:$R$5,0),0))</f>
      </c>
      <c r="F1391">
        <f>IF($A1391="","",MOD(ROW(),34))</f>
      </c>
      <c r="G1391">
        <f>IF($A1391="",NA(),IF($C1391="Action",$B1391,NA()))</f>
      </c>
      <c r="H1391">
        <f>IF($A1391="",NA(),IF($C1391="Action",1+$F1391*0.023,NA()))</f>
      </c>
      <c r="I1391">
        <f>IF($A1391="",NA(),IF($C1391="Strategy",$B1391,NA()))</f>
      </c>
      <c r="J1391">
        <f>IF($A1391="",NA(),IF($C1391="Strategy",2+$F1391*0.023,NA()))</f>
      </c>
      <c r="K1391">
        <f>IF($A1391="",NA(),IF($C1391="Deckbuilder",$B1391,NA()))</f>
      </c>
      <c r="L1391">
        <f>IF($A1391="",NA(),IF($C1391="Deckbuilder",3+$F1391*0.023,NA()))</f>
      </c>
      <c r="M1391">
        <f>IF($A1391="",NA(),IF($C1391="Traditional",$B1391,NA()))</f>
      </c>
      <c r="N1391">
        <f>IF($A1391="",NA(),IF($C1391="Traditional",4+$F1391*0.023,NA()))</f>
      </c>
      <c r="O1391">
        <f>IF($A1391="","",$D1391+ROW()/1000000)</f>
      </c>
      <c r="P1391" t="str">
        <f>IF(OR($A1391="",INDEX(games!$H:$H,ROW())=""),"",INDEX(games!$H:$H,ROW()))</f>
      </c>
      <c r="Q1391">
        <f>IF(OR($A1391="",$P1391&lt;&gt;"Yes"),"",$D1391+ROW()/1000000)</f>
      </c>
      <c r="T1391">
        <f>IF($Y1391="","",INDEX($B$2:$B$2000,$Y1391))</f>
      </c>
      <c r="U1391">
        <f>IF($Z1391="","",INDEX($B$2:$B$2000,$Z1391))</f>
      </c>
      <c r="V1391">
        <f>IF(OR($T1391="",$U1391=""),"",$U1391-$T1391)</f>
      </c>
      <c r="W1391" t="str">
        <f>IF(TRIM(INDEX(connections!$A:$A,ROW()))="","",TRIM(INDEX(connections!$A:$A,ROW())))</f>
      </c>
      <c r="X1391" t="str">
        <f>IF($W1391="","",TRIM(INDEX(connections!$B:$B,ROW())))</f>
      </c>
      <c r="Y1391">
        <f>IF($W1391="","",IFERROR(MATCH($W1391,$A$2:$A$2000,0),""))</f>
      </c>
      <c r="Z1391">
        <f>IF($X1391="","",IFERROR(MATCH($X1391,$A$2:$A$2000,0),""))</f>
      </c>
      <c r="AA1391" t="str">
        <f>IF($Y1391="","",INDEX($P$2:$P$2000,$Y1391))</f>
      </c>
      <c r="AB1391" t="str">
        <f>IF($Z1391="","",INDEX($P$2:$P$2000,$Z1391))</f>
      </c>
      <c r="AC1391">
        <f>IF(AND($AA1391="Yes",$AB1391="Yes"),1,"")</f>
      </c>
      <c r="AD1391">
        <f>IF(OR($Y1391="",$Z1391=""),"",IF(INDEX($C$2:$C$2000,$Y1391)=INDEX($C$2:$C$2000,$Z1391),0,1))</f>
      </c>
      <c r="AE1391">
        <f>IF($AC1391&lt;&gt;1,"",IF(AND(INDEX($AG$2:$AG$2000,$Y1391)=1,INDEX($AG$2:$AG$2000,$Z1391)=1),1,""))</f>
      </c>
      <c r="AG1391">
        <f>IF($A1391="","",COUNTIFS($W$2:$W$2500,$A1391,$AB$2:$AB$2500,"Yes")+COUNTIFS($X$2:$X$2500,$A1391,$AA$2:$AA$2500,"Yes"))</f>
      </c>
      <c r="AH1391" t="str">
        <f>IF(OR($P1391&lt;&gt;"Yes",N($AG1391)=0),"",IF(AND($AG1391=1,COUNTIFS($W$2:$W$2500,$A1391,$AE$2:$AE$2500,1)+COUNTIFS($X$2:$X$2500,$A1391,$AE$2:$AE$2500,1)&gt;0),"","Yes"))</f>
      </c>
      <c r="AI1391">
        <f>IF($AH1391="Yes",$AG1391,"")</f>
      </c>
      <c r="AJ1391">
        <f>IF($AI1391="","",$AI1391+ROW()/1000000)</f>
      </c>
      <c r="AK1391">
        <f>IF(OR($A1391="",$P1391="Yes",N($AG1391)=0),"",$AG1391+ROW()/1000000)</f>
      </c>
      <c r="AL1391" t="str">
        <f>IF($A1391="","",INDEX(games!$J:$J,ROW())&amp;"")</f>
      </c>
      <c r="AM1391">
        <f>IF($A1391="","",SUMPRODUCT($AO1391:$BD1391,'Map Analysis'!$AP$2^{0,1,2,3,4,5,6,7,8,9,10,11,12,13,14,15}))</f>
      </c>
      <c r="AN1391">
        <f>IF($A1391="","",$AM1391+ROW()/10000000)</f>
      </c>
      <c r="AO1391">
        <f>IF($A1391="","",COUNTIF($W$2:$W$2500,$A1391))</f>
      </c>
      <c r="AP1391">
        <f>IF($A1391="","",SUMIFS($BF$2:$BF$2500,$W$2:$W$2500,$A1391))</f>
      </c>
      <c r="AQ1391">
        <f>IF($A1391="","",SUMIFS($BG$2:$BG$2500,$W$2:$W$2500,$A1391))</f>
      </c>
      <c r="AR1391">
        <f>IF($A1391="","",SUMIFS($BH$2:$BH$2500,$W$2:$W$2500,$A1391))</f>
      </c>
      <c r="AS1391">
        <f>IF($A1391="","",SUMIFS($BI$2:$BI$2500,$W$2:$W$2500,$A1391))</f>
      </c>
      <c r="AT1391">
        <f>IF($A1391="","",SUMIFS($BJ$2:$BJ$2500,$W$2:$W$2500,$A1391))</f>
      </c>
      <c r="AU1391">
        <f>IF($A1391="","",SUMIFS($BK$2:$BK$2500,$W$2:$W$2500,$A1391))</f>
      </c>
      <c r="AV1391">
        <f>IF($A1391="","",SUMIFS($BL$2:$BL$2500,$W$2:$W$2500,$A1391))</f>
      </c>
      <c r="AW1391">
        <f>IF($A1391="","",SUMIFS($BM$2:$BM$2500,$W$2:$W$2500,$A1391))</f>
      </c>
      <c r="AX1391">
        <f>IF($A1391="","",SUMIFS($BN$2:$BN$2500,$W$2:$W$2500,$A1391))</f>
      </c>
      <c r="AY1391">
        <f>IF($A1391="","",SUMIFS($BO$2:$BO$2500,$W$2:$W$2500,$A1391))</f>
      </c>
      <c r="AZ1391">
        <f>IF($A1391="","",SUMIFS($BP$2:$BP$2500,$W$2:$W$2500,$A1391))</f>
      </c>
      <c r="BA1391">
        <f>IF($A1391="","",SUMIFS($BQ$2:$BQ$2500,$W$2:$W$2500,$A1391))</f>
      </c>
      <c r="BB1391">
        <f>IF($A1391="","",SUMIFS($BR$2:$BR$2500,$W$2:$W$2500,$A1391))</f>
      </c>
      <c r="BC1391">
        <f>IF($A1391="","",SUMIFS($BS$2:$BS$2500,$W$2:$W$2500,$A1391))</f>
      </c>
      <c r="BD1391">
        <f>IF($A1391="","",SUMIFS($BT$2:$BT$2500,$W$2:$W$2500,$A1391))</f>
      </c>
      <c r="BF1391">
        <f>IF($Z1391="","",INDEX($AO$2:$AO$2000,$Z1391))</f>
      </c>
      <c r="BG1391">
        <f>IF($Z1391="","",INDEX($AP$2:$AP$2000,$Z1391))</f>
      </c>
      <c r="BH1391">
        <f>IF($Z1391="","",INDEX($AQ$2:$AQ$2000,$Z1391))</f>
      </c>
      <c r="BI1391">
        <f>IF($Z1391="","",INDEX($AR$2:$AR$2000,$Z1391))</f>
      </c>
      <c r="BJ1391">
        <f>IF($Z1391="","",INDEX($AS$2:$AS$2000,$Z1391))</f>
      </c>
      <c r="BK1391">
        <f>IF($Z1391="","",INDEX($AT$2:$AT$2000,$Z1391))</f>
      </c>
      <c r="BL1391">
        <f>IF($Z1391="","",INDEX($AU$2:$AU$2000,$Z1391))</f>
      </c>
      <c r="BM1391">
        <f>IF($Z1391="","",INDEX($AV$2:$AV$2000,$Z1391))</f>
      </c>
      <c r="BN1391">
        <f>IF($Z1391="","",INDEX($AW$2:$AW$2000,$Z1391))</f>
      </c>
      <c r="BO1391">
        <f>IF($Z1391="","",INDEX($AX$2:$AX$2000,$Z1391))</f>
      </c>
      <c r="BP1391">
        <f>IF($Z1391="","",INDEX($AY$2:$AY$2000,$Z1391))</f>
      </c>
      <c r="BQ1391">
        <f>IF($Z1391="","",INDEX($AZ$2:$AZ$2000,$Z1391))</f>
      </c>
      <c r="BR1391">
        <f>IF($Z1391="","",INDEX($BA$2:$BA$2000,$Z1391))</f>
      </c>
      <c r="BS1391">
        <f>IF($Z1391="","",INDEX($BB$2:$BB$2000,$Z1391))</f>
      </c>
      <c r="BT1391">
        <f>IF($Z1391="","",INDEX($BC$2:$BC$2000,$Z1391))</f>
      </c>
      <c r="BV1391">
        <f>IF(OR($A1391="",$P1391&lt;&gt;"Yes",$AH1391="Yes"),"",1+N($AG1391))</f>
      </c>
      <c r="BW1391">
        <f>IF($A1391="","",COUNTIFS($W$2:$W$2500,$A1391,$BZ$2:$BZ$2500,"Yes")+COUNTIFS($X$2:$X$2500,$A1391,$BY$2:$BY$2500,"Yes"))</f>
      </c>
      <c r="BX1391">
        <f>IF(OR($A1391="",$P1391="Yes"),"",IF(N($BW1391)=0,0,1+SUMIFS($CB$2:$CB$2500,$W$2:$W$2500,$A1391)+SUMIFS($CA$2:$CA$2500,$X$2:$X$2500,$A1391)))</f>
      </c>
      <c r="BY1391" t="str">
        <f>IF($Y1391="","",INDEX($AH$2:$AH$2000,$Y1391)&amp;"")</f>
      </c>
      <c r="BZ1391" t="str">
        <f>IF($Z1391="","",INDEX($AH$2:$AH$2000,$Z1391)&amp;"")</f>
      </c>
      <c r="CA1391">
        <f>IF($Y1391="","",INDEX($BV$2:$BV$2000,$Y1391))</f>
      </c>
      <c r="CB1391">
        <f>IF($Z1391="","",INDEX($BV$2:$BV$2000,$Z1391))</f>
      </c>
    </row>
    <row r="1392">
      <c r="A1392" t="str">
        <f>IF(TRIM(INDEX(games!$A:$A,ROW()))="","",TRIM(INDEX(games!$A:$A,ROW())))</f>
      </c>
      <c r="B1392">
        <f>IF(OR($A1392="",INDEX(games!$B:$B,ROW())=""),"",INDEX(games!$B:$B,ROW()))</f>
      </c>
      <c r="C1392" t="str">
        <f>IF(OR($A1392="",INDEX(games!$C:$C,ROW())=""),"",INDEX(games!$C:$C,ROW()))</f>
      </c>
      <c r="D1392">
        <f>IF($A1392="","",COUNTIF($W$2:$W$2500,$A1392)+COUNTIF($X$2:$X$2500,$A1392))</f>
      </c>
      <c r="E1392">
        <f>IF($A1392="","",IFERROR(MATCH($C1392,$R$2:$R$5,0),0))</f>
      </c>
      <c r="F1392">
        <f>IF($A1392="","",MOD(ROW(),34))</f>
      </c>
      <c r="G1392">
        <f>IF($A1392="",NA(),IF($C1392="Action",$B1392,NA()))</f>
      </c>
      <c r="H1392">
        <f>IF($A1392="",NA(),IF($C1392="Action",1+$F1392*0.023,NA()))</f>
      </c>
      <c r="I1392">
        <f>IF($A1392="",NA(),IF($C1392="Strategy",$B1392,NA()))</f>
      </c>
      <c r="J1392">
        <f>IF($A1392="",NA(),IF($C1392="Strategy",2+$F1392*0.023,NA()))</f>
      </c>
      <c r="K1392">
        <f>IF($A1392="",NA(),IF($C1392="Deckbuilder",$B1392,NA()))</f>
      </c>
      <c r="L1392">
        <f>IF($A1392="",NA(),IF($C1392="Deckbuilder",3+$F1392*0.023,NA()))</f>
      </c>
      <c r="M1392">
        <f>IF($A1392="",NA(),IF($C1392="Traditional",$B1392,NA()))</f>
      </c>
      <c r="N1392">
        <f>IF($A1392="",NA(),IF($C1392="Traditional",4+$F1392*0.023,NA()))</f>
      </c>
      <c r="O1392">
        <f>IF($A1392="","",$D1392+ROW()/1000000)</f>
      </c>
      <c r="P1392" t="str">
        <f>IF(OR($A1392="",INDEX(games!$H:$H,ROW())=""),"",INDEX(games!$H:$H,ROW()))</f>
      </c>
      <c r="Q1392">
        <f>IF(OR($A1392="",$P1392&lt;&gt;"Yes"),"",$D1392+ROW()/1000000)</f>
      </c>
      <c r="T1392">
        <f>IF($Y1392="","",INDEX($B$2:$B$2000,$Y1392))</f>
      </c>
      <c r="U1392">
        <f>IF($Z1392="","",INDEX($B$2:$B$2000,$Z1392))</f>
      </c>
      <c r="V1392">
        <f>IF(OR($T1392="",$U1392=""),"",$U1392-$T1392)</f>
      </c>
      <c r="W1392" t="str">
        <f>IF(TRIM(INDEX(connections!$A:$A,ROW()))="","",TRIM(INDEX(connections!$A:$A,ROW())))</f>
      </c>
      <c r="X1392" t="str">
        <f>IF($W1392="","",TRIM(INDEX(connections!$B:$B,ROW())))</f>
      </c>
      <c r="Y1392">
        <f>IF($W1392="","",IFERROR(MATCH($W1392,$A$2:$A$2000,0),""))</f>
      </c>
      <c r="Z1392">
        <f>IF($X1392="","",IFERROR(MATCH($X1392,$A$2:$A$2000,0),""))</f>
      </c>
      <c r="AA1392" t="str">
        <f>IF($Y1392="","",INDEX($P$2:$P$2000,$Y1392))</f>
      </c>
      <c r="AB1392" t="str">
        <f>IF($Z1392="","",INDEX($P$2:$P$2000,$Z1392))</f>
      </c>
      <c r="AC1392">
        <f>IF(AND($AA1392="Yes",$AB1392="Yes"),1,"")</f>
      </c>
      <c r="AD1392">
        <f>IF(OR($Y1392="",$Z1392=""),"",IF(INDEX($C$2:$C$2000,$Y1392)=INDEX($C$2:$C$2000,$Z1392),0,1))</f>
      </c>
      <c r="AE1392">
        <f>IF($AC1392&lt;&gt;1,"",IF(AND(INDEX($AG$2:$AG$2000,$Y1392)=1,INDEX($AG$2:$AG$2000,$Z1392)=1),1,""))</f>
      </c>
      <c r="AG1392">
        <f>IF($A1392="","",COUNTIFS($W$2:$W$2500,$A1392,$AB$2:$AB$2500,"Yes")+COUNTIFS($X$2:$X$2500,$A1392,$AA$2:$AA$2500,"Yes"))</f>
      </c>
      <c r="AH1392" t="str">
        <f>IF(OR($P1392&lt;&gt;"Yes",N($AG1392)=0),"",IF(AND($AG1392=1,COUNTIFS($W$2:$W$2500,$A1392,$AE$2:$AE$2500,1)+COUNTIFS($X$2:$X$2500,$A1392,$AE$2:$AE$2500,1)&gt;0),"","Yes"))</f>
      </c>
      <c r="AI1392">
        <f>IF($AH1392="Yes",$AG1392,"")</f>
      </c>
      <c r="AJ1392">
        <f>IF($AI1392="","",$AI1392+ROW()/1000000)</f>
      </c>
      <c r="AK1392">
        <f>IF(OR($A1392="",$P1392="Yes",N($AG1392)=0),"",$AG1392+ROW()/1000000)</f>
      </c>
      <c r="AL1392" t="str">
        <f>IF($A1392="","",INDEX(games!$J:$J,ROW())&amp;"")</f>
      </c>
      <c r="AM1392">
        <f>IF($A1392="","",SUMPRODUCT($AO1392:$BD1392,'Map Analysis'!$AP$2^{0,1,2,3,4,5,6,7,8,9,10,11,12,13,14,15}))</f>
      </c>
      <c r="AN1392">
        <f>IF($A1392="","",$AM1392+ROW()/10000000)</f>
      </c>
      <c r="AO1392">
        <f>IF($A1392="","",COUNTIF($W$2:$W$2500,$A1392))</f>
      </c>
      <c r="AP1392">
        <f>IF($A1392="","",SUMIFS($BF$2:$BF$2500,$W$2:$W$2500,$A1392))</f>
      </c>
      <c r="AQ1392">
        <f>IF($A1392="","",SUMIFS($BG$2:$BG$2500,$W$2:$W$2500,$A1392))</f>
      </c>
      <c r="AR1392">
        <f>IF($A1392="","",SUMIFS($BH$2:$BH$2500,$W$2:$W$2500,$A1392))</f>
      </c>
      <c r="AS1392">
        <f>IF($A1392="","",SUMIFS($BI$2:$BI$2500,$W$2:$W$2500,$A1392))</f>
      </c>
      <c r="AT1392">
        <f>IF($A1392="","",SUMIFS($BJ$2:$BJ$2500,$W$2:$W$2500,$A1392))</f>
      </c>
      <c r="AU1392">
        <f>IF($A1392="","",SUMIFS($BK$2:$BK$2500,$W$2:$W$2500,$A1392))</f>
      </c>
      <c r="AV1392">
        <f>IF($A1392="","",SUMIFS($BL$2:$BL$2500,$W$2:$W$2500,$A1392))</f>
      </c>
      <c r="AW1392">
        <f>IF($A1392="","",SUMIFS($BM$2:$BM$2500,$W$2:$W$2500,$A1392))</f>
      </c>
      <c r="AX1392">
        <f>IF($A1392="","",SUMIFS($BN$2:$BN$2500,$W$2:$W$2500,$A1392))</f>
      </c>
      <c r="AY1392">
        <f>IF($A1392="","",SUMIFS($BO$2:$BO$2500,$W$2:$W$2500,$A1392))</f>
      </c>
      <c r="AZ1392">
        <f>IF($A1392="","",SUMIFS($BP$2:$BP$2500,$W$2:$W$2500,$A1392))</f>
      </c>
      <c r="BA1392">
        <f>IF($A1392="","",SUMIFS($BQ$2:$BQ$2500,$W$2:$W$2500,$A1392))</f>
      </c>
      <c r="BB1392">
        <f>IF($A1392="","",SUMIFS($BR$2:$BR$2500,$W$2:$W$2500,$A1392))</f>
      </c>
      <c r="BC1392">
        <f>IF($A1392="","",SUMIFS($BS$2:$BS$2500,$W$2:$W$2500,$A1392))</f>
      </c>
      <c r="BD1392">
        <f>IF($A1392="","",SUMIFS($BT$2:$BT$2500,$W$2:$W$2500,$A1392))</f>
      </c>
      <c r="BF1392">
        <f>IF($Z1392="","",INDEX($AO$2:$AO$2000,$Z1392))</f>
      </c>
      <c r="BG1392">
        <f>IF($Z1392="","",INDEX($AP$2:$AP$2000,$Z1392))</f>
      </c>
      <c r="BH1392">
        <f>IF($Z1392="","",INDEX($AQ$2:$AQ$2000,$Z1392))</f>
      </c>
      <c r="BI1392">
        <f>IF($Z1392="","",INDEX($AR$2:$AR$2000,$Z1392))</f>
      </c>
      <c r="BJ1392">
        <f>IF($Z1392="","",INDEX($AS$2:$AS$2000,$Z1392))</f>
      </c>
      <c r="BK1392">
        <f>IF($Z1392="","",INDEX($AT$2:$AT$2000,$Z1392))</f>
      </c>
      <c r="BL1392">
        <f>IF($Z1392="","",INDEX($AU$2:$AU$2000,$Z1392))</f>
      </c>
      <c r="BM1392">
        <f>IF($Z1392="","",INDEX($AV$2:$AV$2000,$Z1392))</f>
      </c>
      <c r="BN1392">
        <f>IF($Z1392="","",INDEX($AW$2:$AW$2000,$Z1392))</f>
      </c>
      <c r="BO1392">
        <f>IF($Z1392="","",INDEX($AX$2:$AX$2000,$Z1392))</f>
      </c>
      <c r="BP1392">
        <f>IF($Z1392="","",INDEX($AY$2:$AY$2000,$Z1392))</f>
      </c>
      <c r="BQ1392">
        <f>IF($Z1392="","",INDEX($AZ$2:$AZ$2000,$Z1392))</f>
      </c>
      <c r="BR1392">
        <f>IF($Z1392="","",INDEX($BA$2:$BA$2000,$Z1392))</f>
      </c>
      <c r="BS1392">
        <f>IF($Z1392="","",INDEX($BB$2:$BB$2000,$Z1392))</f>
      </c>
      <c r="BT1392">
        <f>IF($Z1392="","",INDEX($BC$2:$BC$2000,$Z1392))</f>
      </c>
      <c r="BV1392">
        <f>IF(OR($A1392="",$P1392&lt;&gt;"Yes",$AH1392="Yes"),"",1+N($AG1392))</f>
      </c>
      <c r="BW1392">
        <f>IF($A1392="","",COUNTIFS($W$2:$W$2500,$A1392,$BZ$2:$BZ$2500,"Yes")+COUNTIFS($X$2:$X$2500,$A1392,$BY$2:$BY$2500,"Yes"))</f>
      </c>
      <c r="BX1392">
        <f>IF(OR($A1392="",$P1392="Yes"),"",IF(N($BW1392)=0,0,1+SUMIFS($CB$2:$CB$2500,$W$2:$W$2500,$A1392)+SUMIFS($CA$2:$CA$2500,$X$2:$X$2500,$A1392)))</f>
      </c>
      <c r="BY1392" t="str">
        <f>IF($Y1392="","",INDEX($AH$2:$AH$2000,$Y1392)&amp;"")</f>
      </c>
      <c r="BZ1392" t="str">
        <f>IF($Z1392="","",INDEX($AH$2:$AH$2000,$Z1392)&amp;"")</f>
      </c>
      <c r="CA1392">
        <f>IF($Y1392="","",INDEX($BV$2:$BV$2000,$Y1392))</f>
      </c>
      <c r="CB1392">
        <f>IF($Z1392="","",INDEX($BV$2:$BV$2000,$Z1392))</f>
      </c>
    </row>
    <row r="1393">
      <c r="A1393" t="str">
        <f>IF(TRIM(INDEX(games!$A:$A,ROW()))="","",TRIM(INDEX(games!$A:$A,ROW())))</f>
      </c>
      <c r="B1393">
        <f>IF(OR($A1393="",INDEX(games!$B:$B,ROW())=""),"",INDEX(games!$B:$B,ROW()))</f>
      </c>
      <c r="C1393" t="str">
        <f>IF(OR($A1393="",INDEX(games!$C:$C,ROW())=""),"",INDEX(games!$C:$C,ROW()))</f>
      </c>
      <c r="D1393">
        <f>IF($A1393="","",COUNTIF($W$2:$W$2500,$A1393)+COUNTIF($X$2:$X$2500,$A1393))</f>
      </c>
      <c r="E1393">
        <f>IF($A1393="","",IFERROR(MATCH($C1393,$R$2:$R$5,0),0))</f>
      </c>
      <c r="F1393">
        <f>IF($A1393="","",MOD(ROW(),34))</f>
      </c>
      <c r="G1393">
        <f>IF($A1393="",NA(),IF($C1393="Action",$B1393,NA()))</f>
      </c>
      <c r="H1393">
        <f>IF($A1393="",NA(),IF($C1393="Action",1+$F1393*0.023,NA()))</f>
      </c>
      <c r="I1393">
        <f>IF($A1393="",NA(),IF($C1393="Strategy",$B1393,NA()))</f>
      </c>
      <c r="J1393">
        <f>IF($A1393="",NA(),IF($C1393="Strategy",2+$F1393*0.023,NA()))</f>
      </c>
      <c r="K1393">
        <f>IF($A1393="",NA(),IF($C1393="Deckbuilder",$B1393,NA()))</f>
      </c>
      <c r="L1393">
        <f>IF($A1393="",NA(),IF($C1393="Deckbuilder",3+$F1393*0.023,NA()))</f>
      </c>
      <c r="M1393">
        <f>IF($A1393="",NA(),IF($C1393="Traditional",$B1393,NA()))</f>
      </c>
      <c r="N1393">
        <f>IF($A1393="",NA(),IF($C1393="Traditional",4+$F1393*0.023,NA()))</f>
      </c>
      <c r="O1393">
        <f>IF($A1393="","",$D1393+ROW()/1000000)</f>
      </c>
      <c r="P1393" t="str">
        <f>IF(OR($A1393="",INDEX(games!$H:$H,ROW())=""),"",INDEX(games!$H:$H,ROW()))</f>
      </c>
      <c r="Q1393">
        <f>IF(OR($A1393="",$P1393&lt;&gt;"Yes"),"",$D1393+ROW()/1000000)</f>
      </c>
      <c r="T1393">
        <f>IF($Y1393="","",INDEX($B$2:$B$2000,$Y1393))</f>
      </c>
      <c r="U1393">
        <f>IF($Z1393="","",INDEX($B$2:$B$2000,$Z1393))</f>
      </c>
      <c r="V1393">
        <f>IF(OR($T1393="",$U1393=""),"",$U1393-$T1393)</f>
      </c>
      <c r="W1393" t="str">
        <f>IF(TRIM(INDEX(connections!$A:$A,ROW()))="","",TRIM(INDEX(connections!$A:$A,ROW())))</f>
      </c>
      <c r="X1393" t="str">
        <f>IF($W1393="","",TRIM(INDEX(connections!$B:$B,ROW())))</f>
      </c>
      <c r="Y1393">
        <f>IF($W1393="","",IFERROR(MATCH($W1393,$A$2:$A$2000,0),""))</f>
      </c>
      <c r="Z1393">
        <f>IF($X1393="","",IFERROR(MATCH($X1393,$A$2:$A$2000,0),""))</f>
      </c>
      <c r="AA1393" t="str">
        <f>IF($Y1393="","",INDEX($P$2:$P$2000,$Y1393))</f>
      </c>
      <c r="AB1393" t="str">
        <f>IF($Z1393="","",INDEX($P$2:$P$2000,$Z1393))</f>
      </c>
      <c r="AC1393">
        <f>IF(AND($AA1393="Yes",$AB1393="Yes"),1,"")</f>
      </c>
      <c r="AD1393">
        <f>IF(OR($Y1393="",$Z1393=""),"",IF(INDEX($C$2:$C$2000,$Y1393)=INDEX($C$2:$C$2000,$Z1393),0,1))</f>
      </c>
      <c r="AE1393">
        <f>IF($AC1393&lt;&gt;1,"",IF(AND(INDEX($AG$2:$AG$2000,$Y1393)=1,INDEX($AG$2:$AG$2000,$Z1393)=1),1,""))</f>
      </c>
      <c r="AG1393">
        <f>IF($A1393="","",COUNTIFS($W$2:$W$2500,$A1393,$AB$2:$AB$2500,"Yes")+COUNTIFS($X$2:$X$2500,$A1393,$AA$2:$AA$2500,"Yes"))</f>
      </c>
      <c r="AH1393" t="str">
        <f>IF(OR($P1393&lt;&gt;"Yes",N($AG1393)=0),"",IF(AND($AG1393=1,COUNTIFS($W$2:$W$2500,$A1393,$AE$2:$AE$2500,1)+COUNTIFS($X$2:$X$2500,$A1393,$AE$2:$AE$2500,1)&gt;0),"","Yes"))</f>
      </c>
      <c r="AI1393">
        <f>IF($AH1393="Yes",$AG1393,"")</f>
      </c>
      <c r="AJ1393">
        <f>IF($AI1393="","",$AI1393+ROW()/1000000)</f>
      </c>
      <c r="AK1393">
        <f>IF(OR($A1393="",$P1393="Yes",N($AG1393)=0),"",$AG1393+ROW()/1000000)</f>
      </c>
      <c r="AL1393" t="str">
        <f>IF($A1393="","",INDEX(games!$J:$J,ROW())&amp;"")</f>
      </c>
      <c r="AM1393">
        <f>IF($A1393="","",SUMPRODUCT($AO1393:$BD1393,'Map Analysis'!$AP$2^{0,1,2,3,4,5,6,7,8,9,10,11,12,13,14,15}))</f>
      </c>
      <c r="AN1393">
        <f>IF($A1393="","",$AM1393+ROW()/10000000)</f>
      </c>
      <c r="AO1393">
        <f>IF($A1393="","",COUNTIF($W$2:$W$2500,$A1393))</f>
      </c>
      <c r="AP1393">
        <f>IF($A1393="","",SUMIFS($BF$2:$BF$2500,$W$2:$W$2500,$A1393))</f>
      </c>
      <c r="AQ1393">
        <f>IF($A1393="","",SUMIFS($BG$2:$BG$2500,$W$2:$W$2500,$A1393))</f>
      </c>
      <c r="AR1393">
        <f>IF($A1393="","",SUMIFS($BH$2:$BH$2500,$W$2:$W$2500,$A1393))</f>
      </c>
      <c r="AS1393">
        <f>IF($A1393="","",SUMIFS($BI$2:$BI$2500,$W$2:$W$2500,$A1393))</f>
      </c>
      <c r="AT1393">
        <f>IF($A1393="","",SUMIFS($BJ$2:$BJ$2500,$W$2:$W$2500,$A1393))</f>
      </c>
      <c r="AU1393">
        <f>IF($A1393="","",SUMIFS($BK$2:$BK$2500,$W$2:$W$2500,$A1393))</f>
      </c>
      <c r="AV1393">
        <f>IF($A1393="","",SUMIFS($BL$2:$BL$2500,$W$2:$W$2500,$A1393))</f>
      </c>
      <c r="AW1393">
        <f>IF($A1393="","",SUMIFS($BM$2:$BM$2500,$W$2:$W$2500,$A1393))</f>
      </c>
      <c r="AX1393">
        <f>IF($A1393="","",SUMIFS($BN$2:$BN$2500,$W$2:$W$2500,$A1393))</f>
      </c>
      <c r="AY1393">
        <f>IF($A1393="","",SUMIFS($BO$2:$BO$2500,$W$2:$W$2500,$A1393))</f>
      </c>
      <c r="AZ1393">
        <f>IF($A1393="","",SUMIFS($BP$2:$BP$2500,$W$2:$W$2500,$A1393))</f>
      </c>
      <c r="BA1393">
        <f>IF($A1393="","",SUMIFS($BQ$2:$BQ$2500,$W$2:$W$2500,$A1393))</f>
      </c>
      <c r="BB1393">
        <f>IF($A1393="","",SUMIFS($BR$2:$BR$2500,$W$2:$W$2500,$A1393))</f>
      </c>
      <c r="BC1393">
        <f>IF($A1393="","",SUMIFS($BS$2:$BS$2500,$W$2:$W$2500,$A1393))</f>
      </c>
      <c r="BD1393">
        <f>IF($A1393="","",SUMIFS($BT$2:$BT$2500,$W$2:$W$2500,$A1393))</f>
      </c>
      <c r="BF1393">
        <f>IF($Z1393="","",INDEX($AO$2:$AO$2000,$Z1393))</f>
      </c>
      <c r="BG1393">
        <f>IF($Z1393="","",INDEX($AP$2:$AP$2000,$Z1393))</f>
      </c>
      <c r="BH1393">
        <f>IF($Z1393="","",INDEX($AQ$2:$AQ$2000,$Z1393))</f>
      </c>
      <c r="BI1393">
        <f>IF($Z1393="","",INDEX($AR$2:$AR$2000,$Z1393))</f>
      </c>
      <c r="BJ1393">
        <f>IF($Z1393="","",INDEX($AS$2:$AS$2000,$Z1393))</f>
      </c>
      <c r="BK1393">
        <f>IF($Z1393="","",INDEX($AT$2:$AT$2000,$Z1393))</f>
      </c>
      <c r="BL1393">
        <f>IF($Z1393="","",INDEX($AU$2:$AU$2000,$Z1393))</f>
      </c>
      <c r="BM1393">
        <f>IF($Z1393="","",INDEX($AV$2:$AV$2000,$Z1393))</f>
      </c>
      <c r="BN1393">
        <f>IF($Z1393="","",INDEX($AW$2:$AW$2000,$Z1393))</f>
      </c>
      <c r="BO1393">
        <f>IF($Z1393="","",INDEX($AX$2:$AX$2000,$Z1393))</f>
      </c>
      <c r="BP1393">
        <f>IF($Z1393="","",INDEX($AY$2:$AY$2000,$Z1393))</f>
      </c>
      <c r="BQ1393">
        <f>IF($Z1393="","",INDEX($AZ$2:$AZ$2000,$Z1393))</f>
      </c>
      <c r="BR1393">
        <f>IF($Z1393="","",INDEX($BA$2:$BA$2000,$Z1393))</f>
      </c>
      <c r="BS1393">
        <f>IF($Z1393="","",INDEX($BB$2:$BB$2000,$Z1393))</f>
      </c>
      <c r="BT1393">
        <f>IF($Z1393="","",INDEX($BC$2:$BC$2000,$Z1393))</f>
      </c>
      <c r="BV1393">
        <f>IF(OR($A1393="",$P1393&lt;&gt;"Yes",$AH1393="Yes"),"",1+N($AG1393))</f>
      </c>
      <c r="BW1393">
        <f>IF($A1393="","",COUNTIFS($W$2:$W$2500,$A1393,$BZ$2:$BZ$2500,"Yes")+COUNTIFS($X$2:$X$2500,$A1393,$BY$2:$BY$2500,"Yes"))</f>
      </c>
      <c r="BX1393">
        <f>IF(OR($A1393="",$P1393="Yes"),"",IF(N($BW1393)=0,0,1+SUMIFS($CB$2:$CB$2500,$W$2:$W$2500,$A1393)+SUMIFS($CA$2:$CA$2500,$X$2:$X$2500,$A1393)))</f>
      </c>
      <c r="BY1393" t="str">
        <f>IF($Y1393="","",INDEX($AH$2:$AH$2000,$Y1393)&amp;"")</f>
      </c>
      <c r="BZ1393" t="str">
        <f>IF($Z1393="","",INDEX($AH$2:$AH$2000,$Z1393)&amp;"")</f>
      </c>
      <c r="CA1393">
        <f>IF($Y1393="","",INDEX($BV$2:$BV$2000,$Y1393))</f>
      </c>
      <c r="CB1393">
        <f>IF($Z1393="","",INDEX($BV$2:$BV$2000,$Z1393))</f>
      </c>
    </row>
    <row r="1394">
      <c r="A1394" t="str">
        <f>IF(TRIM(INDEX(games!$A:$A,ROW()))="","",TRIM(INDEX(games!$A:$A,ROW())))</f>
      </c>
      <c r="B1394">
        <f>IF(OR($A1394="",INDEX(games!$B:$B,ROW())=""),"",INDEX(games!$B:$B,ROW()))</f>
      </c>
      <c r="C1394" t="str">
        <f>IF(OR($A1394="",INDEX(games!$C:$C,ROW())=""),"",INDEX(games!$C:$C,ROW()))</f>
      </c>
      <c r="D1394">
        <f>IF($A1394="","",COUNTIF($W$2:$W$2500,$A1394)+COUNTIF($X$2:$X$2500,$A1394))</f>
      </c>
      <c r="E1394">
        <f>IF($A1394="","",IFERROR(MATCH($C1394,$R$2:$R$5,0),0))</f>
      </c>
      <c r="F1394">
        <f>IF($A1394="","",MOD(ROW(),34))</f>
      </c>
      <c r="G1394">
        <f>IF($A1394="",NA(),IF($C1394="Action",$B1394,NA()))</f>
      </c>
      <c r="H1394">
        <f>IF($A1394="",NA(),IF($C1394="Action",1+$F1394*0.023,NA()))</f>
      </c>
      <c r="I1394">
        <f>IF($A1394="",NA(),IF($C1394="Strategy",$B1394,NA()))</f>
      </c>
      <c r="J1394">
        <f>IF($A1394="",NA(),IF($C1394="Strategy",2+$F1394*0.023,NA()))</f>
      </c>
      <c r="K1394">
        <f>IF($A1394="",NA(),IF($C1394="Deckbuilder",$B1394,NA()))</f>
      </c>
      <c r="L1394">
        <f>IF($A1394="",NA(),IF($C1394="Deckbuilder",3+$F1394*0.023,NA()))</f>
      </c>
      <c r="M1394">
        <f>IF($A1394="",NA(),IF($C1394="Traditional",$B1394,NA()))</f>
      </c>
      <c r="N1394">
        <f>IF($A1394="",NA(),IF($C1394="Traditional",4+$F1394*0.023,NA()))</f>
      </c>
      <c r="O1394">
        <f>IF($A1394="","",$D1394+ROW()/1000000)</f>
      </c>
      <c r="P1394" t="str">
        <f>IF(OR($A1394="",INDEX(games!$H:$H,ROW())=""),"",INDEX(games!$H:$H,ROW()))</f>
      </c>
      <c r="Q1394">
        <f>IF(OR($A1394="",$P1394&lt;&gt;"Yes"),"",$D1394+ROW()/1000000)</f>
      </c>
      <c r="T1394">
        <f>IF($Y1394="","",INDEX($B$2:$B$2000,$Y1394))</f>
      </c>
      <c r="U1394">
        <f>IF($Z1394="","",INDEX($B$2:$B$2000,$Z1394))</f>
      </c>
      <c r="V1394">
        <f>IF(OR($T1394="",$U1394=""),"",$U1394-$T1394)</f>
      </c>
      <c r="W1394" t="str">
        <f>IF(TRIM(INDEX(connections!$A:$A,ROW()))="","",TRIM(INDEX(connections!$A:$A,ROW())))</f>
      </c>
      <c r="X1394" t="str">
        <f>IF($W1394="","",TRIM(INDEX(connections!$B:$B,ROW())))</f>
      </c>
      <c r="Y1394">
        <f>IF($W1394="","",IFERROR(MATCH($W1394,$A$2:$A$2000,0),""))</f>
      </c>
      <c r="Z1394">
        <f>IF($X1394="","",IFERROR(MATCH($X1394,$A$2:$A$2000,0),""))</f>
      </c>
      <c r="AA1394" t="str">
        <f>IF($Y1394="","",INDEX($P$2:$P$2000,$Y1394))</f>
      </c>
      <c r="AB1394" t="str">
        <f>IF($Z1394="","",INDEX($P$2:$P$2000,$Z1394))</f>
      </c>
      <c r="AC1394">
        <f>IF(AND($AA1394="Yes",$AB1394="Yes"),1,"")</f>
      </c>
      <c r="AD1394">
        <f>IF(OR($Y1394="",$Z1394=""),"",IF(INDEX($C$2:$C$2000,$Y1394)=INDEX($C$2:$C$2000,$Z1394),0,1))</f>
      </c>
      <c r="AE1394">
        <f>IF($AC1394&lt;&gt;1,"",IF(AND(INDEX($AG$2:$AG$2000,$Y1394)=1,INDEX($AG$2:$AG$2000,$Z1394)=1),1,""))</f>
      </c>
      <c r="AG1394">
        <f>IF($A1394="","",COUNTIFS($W$2:$W$2500,$A1394,$AB$2:$AB$2500,"Yes")+COUNTIFS($X$2:$X$2500,$A1394,$AA$2:$AA$2500,"Yes"))</f>
      </c>
      <c r="AH1394" t="str">
        <f>IF(OR($P1394&lt;&gt;"Yes",N($AG1394)=0),"",IF(AND($AG1394=1,COUNTIFS($W$2:$W$2500,$A1394,$AE$2:$AE$2500,1)+COUNTIFS($X$2:$X$2500,$A1394,$AE$2:$AE$2500,1)&gt;0),"","Yes"))</f>
      </c>
      <c r="AI1394">
        <f>IF($AH1394="Yes",$AG1394,"")</f>
      </c>
      <c r="AJ1394">
        <f>IF($AI1394="","",$AI1394+ROW()/1000000)</f>
      </c>
      <c r="AK1394">
        <f>IF(OR($A1394="",$P1394="Yes",N($AG1394)=0),"",$AG1394+ROW()/1000000)</f>
      </c>
      <c r="AL1394" t="str">
        <f>IF($A1394="","",INDEX(games!$J:$J,ROW())&amp;"")</f>
      </c>
      <c r="AM1394">
        <f>IF($A1394="","",SUMPRODUCT($AO1394:$BD1394,'Map Analysis'!$AP$2^{0,1,2,3,4,5,6,7,8,9,10,11,12,13,14,15}))</f>
      </c>
      <c r="AN1394">
        <f>IF($A1394="","",$AM1394+ROW()/10000000)</f>
      </c>
      <c r="AO1394">
        <f>IF($A1394="","",COUNTIF($W$2:$W$2500,$A1394))</f>
      </c>
      <c r="AP1394">
        <f>IF($A1394="","",SUMIFS($BF$2:$BF$2500,$W$2:$W$2500,$A1394))</f>
      </c>
      <c r="AQ1394">
        <f>IF($A1394="","",SUMIFS($BG$2:$BG$2500,$W$2:$W$2500,$A1394))</f>
      </c>
      <c r="AR1394">
        <f>IF($A1394="","",SUMIFS($BH$2:$BH$2500,$W$2:$W$2500,$A1394))</f>
      </c>
      <c r="AS1394">
        <f>IF($A1394="","",SUMIFS($BI$2:$BI$2500,$W$2:$W$2500,$A1394))</f>
      </c>
      <c r="AT1394">
        <f>IF($A1394="","",SUMIFS($BJ$2:$BJ$2500,$W$2:$W$2500,$A1394))</f>
      </c>
      <c r="AU1394">
        <f>IF($A1394="","",SUMIFS($BK$2:$BK$2500,$W$2:$W$2500,$A1394))</f>
      </c>
      <c r="AV1394">
        <f>IF($A1394="","",SUMIFS($BL$2:$BL$2500,$W$2:$W$2500,$A1394))</f>
      </c>
      <c r="AW1394">
        <f>IF($A1394="","",SUMIFS($BM$2:$BM$2500,$W$2:$W$2500,$A1394))</f>
      </c>
      <c r="AX1394">
        <f>IF($A1394="","",SUMIFS($BN$2:$BN$2500,$W$2:$W$2500,$A1394))</f>
      </c>
      <c r="AY1394">
        <f>IF($A1394="","",SUMIFS($BO$2:$BO$2500,$W$2:$W$2500,$A1394))</f>
      </c>
      <c r="AZ1394">
        <f>IF($A1394="","",SUMIFS($BP$2:$BP$2500,$W$2:$W$2500,$A1394))</f>
      </c>
      <c r="BA1394">
        <f>IF($A1394="","",SUMIFS($BQ$2:$BQ$2500,$W$2:$W$2500,$A1394))</f>
      </c>
      <c r="BB1394">
        <f>IF($A1394="","",SUMIFS($BR$2:$BR$2500,$W$2:$W$2500,$A1394))</f>
      </c>
      <c r="BC1394">
        <f>IF($A1394="","",SUMIFS($BS$2:$BS$2500,$W$2:$W$2500,$A1394))</f>
      </c>
      <c r="BD1394">
        <f>IF($A1394="","",SUMIFS($BT$2:$BT$2500,$W$2:$W$2500,$A1394))</f>
      </c>
      <c r="BF1394">
        <f>IF($Z1394="","",INDEX($AO$2:$AO$2000,$Z1394))</f>
      </c>
      <c r="BG1394">
        <f>IF($Z1394="","",INDEX($AP$2:$AP$2000,$Z1394))</f>
      </c>
      <c r="BH1394">
        <f>IF($Z1394="","",INDEX($AQ$2:$AQ$2000,$Z1394))</f>
      </c>
      <c r="BI1394">
        <f>IF($Z1394="","",INDEX($AR$2:$AR$2000,$Z1394))</f>
      </c>
      <c r="BJ1394">
        <f>IF($Z1394="","",INDEX($AS$2:$AS$2000,$Z1394))</f>
      </c>
      <c r="BK1394">
        <f>IF($Z1394="","",INDEX($AT$2:$AT$2000,$Z1394))</f>
      </c>
      <c r="BL1394">
        <f>IF($Z1394="","",INDEX($AU$2:$AU$2000,$Z1394))</f>
      </c>
      <c r="BM1394">
        <f>IF($Z1394="","",INDEX($AV$2:$AV$2000,$Z1394))</f>
      </c>
      <c r="BN1394">
        <f>IF($Z1394="","",INDEX($AW$2:$AW$2000,$Z1394))</f>
      </c>
      <c r="BO1394">
        <f>IF($Z1394="","",INDEX($AX$2:$AX$2000,$Z1394))</f>
      </c>
      <c r="BP1394">
        <f>IF($Z1394="","",INDEX($AY$2:$AY$2000,$Z1394))</f>
      </c>
      <c r="BQ1394">
        <f>IF($Z1394="","",INDEX($AZ$2:$AZ$2000,$Z1394))</f>
      </c>
      <c r="BR1394">
        <f>IF($Z1394="","",INDEX($BA$2:$BA$2000,$Z1394))</f>
      </c>
      <c r="BS1394">
        <f>IF($Z1394="","",INDEX($BB$2:$BB$2000,$Z1394))</f>
      </c>
      <c r="BT1394">
        <f>IF($Z1394="","",INDEX($BC$2:$BC$2000,$Z1394))</f>
      </c>
      <c r="BV1394">
        <f>IF(OR($A1394="",$P1394&lt;&gt;"Yes",$AH1394="Yes"),"",1+N($AG1394))</f>
      </c>
      <c r="BW1394">
        <f>IF($A1394="","",COUNTIFS($W$2:$W$2500,$A1394,$BZ$2:$BZ$2500,"Yes")+COUNTIFS($X$2:$X$2500,$A1394,$BY$2:$BY$2500,"Yes"))</f>
      </c>
      <c r="BX1394">
        <f>IF(OR($A1394="",$P1394="Yes"),"",IF(N($BW1394)=0,0,1+SUMIFS($CB$2:$CB$2500,$W$2:$W$2500,$A1394)+SUMIFS($CA$2:$CA$2500,$X$2:$X$2500,$A1394)))</f>
      </c>
      <c r="BY1394" t="str">
        <f>IF($Y1394="","",INDEX($AH$2:$AH$2000,$Y1394)&amp;"")</f>
      </c>
      <c r="BZ1394" t="str">
        <f>IF($Z1394="","",INDEX($AH$2:$AH$2000,$Z1394)&amp;"")</f>
      </c>
      <c r="CA1394">
        <f>IF($Y1394="","",INDEX($BV$2:$BV$2000,$Y1394))</f>
      </c>
      <c r="CB1394">
        <f>IF($Z1394="","",INDEX($BV$2:$BV$2000,$Z1394))</f>
      </c>
    </row>
    <row r="1395">
      <c r="A1395" t="str">
        <f>IF(TRIM(INDEX(games!$A:$A,ROW()))="","",TRIM(INDEX(games!$A:$A,ROW())))</f>
      </c>
      <c r="B1395">
        <f>IF(OR($A1395="",INDEX(games!$B:$B,ROW())=""),"",INDEX(games!$B:$B,ROW()))</f>
      </c>
      <c r="C1395" t="str">
        <f>IF(OR($A1395="",INDEX(games!$C:$C,ROW())=""),"",INDEX(games!$C:$C,ROW()))</f>
      </c>
      <c r="D1395">
        <f>IF($A1395="","",COUNTIF($W$2:$W$2500,$A1395)+COUNTIF($X$2:$X$2500,$A1395))</f>
      </c>
      <c r="E1395">
        <f>IF($A1395="","",IFERROR(MATCH($C1395,$R$2:$R$5,0),0))</f>
      </c>
      <c r="F1395">
        <f>IF($A1395="","",MOD(ROW(),34))</f>
      </c>
      <c r="G1395">
        <f>IF($A1395="",NA(),IF($C1395="Action",$B1395,NA()))</f>
      </c>
      <c r="H1395">
        <f>IF($A1395="",NA(),IF($C1395="Action",1+$F1395*0.023,NA()))</f>
      </c>
      <c r="I1395">
        <f>IF($A1395="",NA(),IF($C1395="Strategy",$B1395,NA()))</f>
      </c>
      <c r="J1395">
        <f>IF($A1395="",NA(),IF($C1395="Strategy",2+$F1395*0.023,NA()))</f>
      </c>
      <c r="K1395">
        <f>IF($A1395="",NA(),IF($C1395="Deckbuilder",$B1395,NA()))</f>
      </c>
      <c r="L1395">
        <f>IF($A1395="",NA(),IF($C1395="Deckbuilder",3+$F1395*0.023,NA()))</f>
      </c>
      <c r="M1395">
        <f>IF($A1395="",NA(),IF($C1395="Traditional",$B1395,NA()))</f>
      </c>
      <c r="N1395">
        <f>IF($A1395="",NA(),IF($C1395="Traditional",4+$F1395*0.023,NA()))</f>
      </c>
      <c r="O1395">
        <f>IF($A1395="","",$D1395+ROW()/1000000)</f>
      </c>
      <c r="P1395" t="str">
        <f>IF(OR($A1395="",INDEX(games!$H:$H,ROW())=""),"",INDEX(games!$H:$H,ROW()))</f>
      </c>
      <c r="Q1395">
        <f>IF(OR($A1395="",$P1395&lt;&gt;"Yes"),"",$D1395+ROW()/1000000)</f>
      </c>
      <c r="T1395">
        <f>IF($Y1395="","",INDEX($B$2:$B$2000,$Y1395))</f>
      </c>
      <c r="U1395">
        <f>IF($Z1395="","",INDEX($B$2:$B$2000,$Z1395))</f>
      </c>
      <c r="V1395">
        <f>IF(OR($T1395="",$U1395=""),"",$U1395-$T1395)</f>
      </c>
      <c r="W1395" t="str">
        <f>IF(TRIM(INDEX(connections!$A:$A,ROW()))="","",TRIM(INDEX(connections!$A:$A,ROW())))</f>
      </c>
      <c r="X1395" t="str">
        <f>IF($W1395="","",TRIM(INDEX(connections!$B:$B,ROW())))</f>
      </c>
      <c r="Y1395">
        <f>IF($W1395="","",IFERROR(MATCH($W1395,$A$2:$A$2000,0),""))</f>
      </c>
      <c r="Z1395">
        <f>IF($X1395="","",IFERROR(MATCH($X1395,$A$2:$A$2000,0),""))</f>
      </c>
      <c r="AA1395" t="str">
        <f>IF($Y1395="","",INDEX($P$2:$P$2000,$Y1395))</f>
      </c>
      <c r="AB1395" t="str">
        <f>IF($Z1395="","",INDEX($P$2:$P$2000,$Z1395))</f>
      </c>
      <c r="AC1395">
        <f>IF(AND($AA1395="Yes",$AB1395="Yes"),1,"")</f>
      </c>
      <c r="AD1395">
        <f>IF(OR($Y1395="",$Z1395=""),"",IF(INDEX($C$2:$C$2000,$Y1395)=INDEX($C$2:$C$2000,$Z1395),0,1))</f>
      </c>
      <c r="AE1395">
        <f>IF($AC1395&lt;&gt;1,"",IF(AND(INDEX($AG$2:$AG$2000,$Y1395)=1,INDEX($AG$2:$AG$2000,$Z1395)=1),1,""))</f>
      </c>
      <c r="AG1395">
        <f>IF($A1395="","",COUNTIFS($W$2:$W$2500,$A1395,$AB$2:$AB$2500,"Yes")+COUNTIFS($X$2:$X$2500,$A1395,$AA$2:$AA$2500,"Yes"))</f>
      </c>
      <c r="AH1395" t="str">
        <f>IF(OR($P1395&lt;&gt;"Yes",N($AG1395)=0),"",IF(AND($AG1395=1,COUNTIFS($W$2:$W$2500,$A1395,$AE$2:$AE$2500,1)+COUNTIFS($X$2:$X$2500,$A1395,$AE$2:$AE$2500,1)&gt;0),"","Yes"))</f>
      </c>
      <c r="AI1395">
        <f>IF($AH1395="Yes",$AG1395,"")</f>
      </c>
      <c r="AJ1395">
        <f>IF($AI1395="","",$AI1395+ROW()/1000000)</f>
      </c>
      <c r="AK1395">
        <f>IF(OR($A1395="",$P1395="Yes",N($AG1395)=0),"",$AG1395+ROW()/1000000)</f>
      </c>
      <c r="AL1395" t="str">
        <f>IF($A1395="","",INDEX(games!$J:$J,ROW())&amp;"")</f>
      </c>
      <c r="AM1395">
        <f>IF($A1395="","",SUMPRODUCT($AO1395:$BD1395,'Map Analysis'!$AP$2^{0,1,2,3,4,5,6,7,8,9,10,11,12,13,14,15}))</f>
      </c>
      <c r="AN1395">
        <f>IF($A1395="","",$AM1395+ROW()/10000000)</f>
      </c>
      <c r="AO1395">
        <f>IF($A1395="","",COUNTIF($W$2:$W$2500,$A1395))</f>
      </c>
      <c r="AP1395">
        <f>IF($A1395="","",SUMIFS($BF$2:$BF$2500,$W$2:$W$2500,$A1395))</f>
      </c>
      <c r="AQ1395">
        <f>IF($A1395="","",SUMIFS($BG$2:$BG$2500,$W$2:$W$2500,$A1395))</f>
      </c>
      <c r="AR1395">
        <f>IF($A1395="","",SUMIFS($BH$2:$BH$2500,$W$2:$W$2500,$A1395))</f>
      </c>
      <c r="AS1395">
        <f>IF($A1395="","",SUMIFS($BI$2:$BI$2500,$W$2:$W$2500,$A1395))</f>
      </c>
      <c r="AT1395">
        <f>IF($A1395="","",SUMIFS($BJ$2:$BJ$2500,$W$2:$W$2500,$A1395))</f>
      </c>
      <c r="AU1395">
        <f>IF($A1395="","",SUMIFS($BK$2:$BK$2500,$W$2:$W$2500,$A1395))</f>
      </c>
      <c r="AV1395">
        <f>IF($A1395="","",SUMIFS($BL$2:$BL$2500,$W$2:$W$2500,$A1395))</f>
      </c>
      <c r="AW1395">
        <f>IF($A1395="","",SUMIFS($BM$2:$BM$2500,$W$2:$W$2500,$A1395))</f>
      </c>
      <c r="AX1395">
        <f>IF($A1395="","",SUMIFS($BN$2:$BN$2500,$W$2:$W$2500,$A1395))</f>
      </c>
      <c r="AY1395">
        <f>IF($A1395="","",SUMIFS($BO$2:$BO$2500,$W$2:$W$2500,$A1395))</f>
      </c>
      <c r="AZ1395">
        <f>IF($A1395="","",SUMIFS($BP$2:$BP$2500,$W$2:$W$2500,$A1395))</f>
      </c>
      <c r="BA1395">
        <f>IF($A1395="","",SUMIFS($BQ$2:$BQ$2500,$W$2:$W$2500,$A1395))</f>
      </c>
      <c r="BB1395">
        <f>IF($A1395="","",SUMIFS($BR$2:$BR$2500,$W$2:$W$2500,$A1395))</f>
      </c>
      <c r="BC1395">
        <f>IF($A1395="","",SUMIFS($BS$2:$BS$2500,$W$2:$W$2500,$A1395))</f>
      </c>
      <c r="BD1395">
        <f>IF($A1395="","",SUMIFS($BT$2:$BT$2500,$W$2:$W$2500,$A1395))</f>
      </c>
      <c r="BF1395">
        <f>IF($Z1395="","",INDEX($AO$2:$AO$2000,$Z1395))</f>
      </c>
      <c r="BG1395">
        <f>IF($Z1395="","",INDEX($AP$2:$AP$2000,$Z1395))</f>
      </c>
      <c r="BH1395">
        <f>IF($Z1395="","",INDEX($AQ$2:$AQ$2000,$Z1395))</f>
      </c>
      <c r="BI1395">
        <f>IF($Z1395="","",INDEX($AR$2:$AR$2000,$Z1395))</f>
      </c>
      <c r="BJ1395">
        <f>IF($Z1395="","",INDEX($AS$2:$AS$2000,$Z1395))</f>
      </c>
      <c r="BK1395">
        <f>IF($Z1395="","",INDEX($AT$2:$AT$2000,$Z1395))</f>
      </c>
      <c r="BL1395">
        <f>IF($Z1395="","",INDEX($AU$2:$AU$2000,$Z1395))</f>
      </c>
      <c r="BM1395">
        <f>IF($Z1395="","",INDEX($AV$2:$AV$2000,$Z1395))</f>
      </c>
      <c r="BN1395">
        <f>IF($Z1395="","",INDEX($AW$2:$AW$2000,$Z1395))</f>
      </c>
      <c r="BO1395">
        <f>IF($Z1395="","",INDEX($AX$2:$AX$2000,$Z1395))</f>
      </c>
      <c r="BP1395">
        <f>IF($Z1395="","",INDEX($AY$2:$AY$2000,$Z1395))</f>
      </c>
      <c r="BQ1395">
        <f>IF($Z1395="","",INDEX($AZ$2:$AZ$2000,$Z1395))</f>
      </c>
      <c r="BR1395">
        <f>IF($Z1395="","",INDEX($BA$2:$BA$2000,$Z1395))</f>
      </c>
      <c r="BS1395">
        <f>IF($Z1395="","",INDEX($BB$2:$BB$2000,$Z1395))</f>
      </c>
      <c r="BT1395">
        <f>IF($Z1395="","",INDEX($BC$2:$BC$2000,$Z1395))</f>
      </c>
      <c r="BV1395">
        <f>IF(OR($A1395="",$P1395&lt;&gt;"Yes",$AH1395="Yes"),"",1+N($AG1395))</f>
      </c>
      <c r="BW1395">
        <f>IF($A1395="","",COUNTIFS($W$2:$W$2500,$A1395,$BZ$2:$BZ$2500,"Yes")+COUNTIFS($X$2:$X$2500,$A1395,$BY$2:$BY$2500,"Yes"))</f>
      </c>
      <c r="BX1395">
        <f>IF(OR($A1395="",$P1395="Yes"),"",IF(N($BW1395)=0,0,1+SUMIFS($CB$2:$CB$2500,$W$2:$W$2500,$A1395)+SUMIFS($CA$2:$CA$2500,$X$2:$X$2500,$A1395)))</f>
      </c>
      <c r="BY1395" t="str">
        <f>IF($Y1395="","",INDEX($AH$2:$AH$2000,$Y1395)&amp;"")</f>
      </c>
      <c r="BZ1395" t="str">
        <f>IF($Z1395="","",INDEX($AH$2:$AH$2000,$Z1395)&amp;"")</f>
      </c>
      <c r="CA1395">
        <f>IF($Y1395="","",INDEX($BV$2:$BV$2000,$Y1395))</f>
      </c>
      <c r="CB1395">
        <f>IF($Z1395="","",INDEX($BV$2:$BV$2000,$Z1395))</f>
      </c>
    </row>
    <row r="1396">
      <c r="A1396" t="str">
        <f>IF(TRIM(INDEX(games!$A:$A,ROW()))="","",TRIM(INDEX(games!$A:$A,ROW())))</f>
      </c>
      <c r="B1396">
        <f>IF(OR($A1396="",INDEX(games!$B:$B,ROW())=""),"",INDEX(games!$B:$B,ROW()))</f>
      </c>
      <c r="C1396" t="str">
        <f>IF(OR($A1396="",INDEX(games!$C:$C,ROW())=""),"",INDEX(games!$C:$C,ROW()))</f>
      </c>
      <c r="D1396">
        <f>IF($A1396="","",COUNTIF($W$2:$W$2500,$A1396)+COUNTIF($X$2:$X$2500,$A1396))</f>
      </c>
      <c r="E1396">
        <f>IF($A1396="","",IFERROR(MATCH($C1396,$R$2:$R$5,0),0))</f>
      </c>
      <c r="F1396">
        <f>IF($A1396="","",MOD(ROW(),34))</f>
      </c>
      <c r="G1396">
        <f>IF($A1396="",NA(),IF($C1396="Action",$B1396,NA()))</f>
      </c>
      <c r="H1396">
        <f>IF($A1396="",NA(),IF($C1396="Action",1+$F1396*0.023,NA()))</f>
      </c>
      <c r="I1396">
        <f>IF($A1396="",NA(),IF($C1396="Strategy",$B1396,NA()))</f>
      </c>
      <c r="J1396">
        <f>IF($A1396="",NA(),IF($C1396="Strategy",2+$F1396*0.023,NA()))</f>
      </c>
      <c r="K1396">
        <f>IF($A1396="",NA(),IF($C1396="Deckbuilder",$B1396,NA()))</f>
      </c>
      <c r="L1396">
        <f>IF($A1396="",NA(),IF($C1396="Deckbuilder",3+$F1396*0.023,NA()))</f>
      </c>
      <c r="M1396">
        <f>IF($A1396="",NA(),IF($C1396="Traditional",$B1396,NA()))</f>
      </c>
      <c r="N1396">
        <f>IF($A1396="",NA(),IF($C1396="Traditional",4+$F1396*0.023,NA()))</f>
      </c>
      <c r="O1396">
        <f>IF($A1396="","",$D1396+ROW()/1000000)</f>
      </c>
      <c r="P1396" t="str">
        <f>IF(OR($A1396="",INDEX(games!$H:$H,ROW())=""),"",INDEX(games!$H:$H,ROW()))</f>
      </c>
      <c r="Q1396">
        <f>IF(OR($A1396="",$P1396&lt;&gt;"Yes"),"",$D1396+ROW()/1000000)</f>
      </c>
      <c r="T1396">
        <f>IF($Y1396="","",INDEX($B$2:$B$2000,$Y1396))</f>
      </c>
      <c r="U1396">
        <f>IF($Z1396="","",INDEX($B$2:$B$2000,$Z1396))</f>
      </c>
      <c r="V1396">
        <f>IF(OR($T1396="",$U1396=""),"",$U1396-$T1396)</f>
      </c>
      <c r="W1396" t="str">
        <f>IF(TRIM(INDEX(connections!$A:$A,ROW()))="","",TRIM(INDEX(connections!$A:$A,ROW())))</f>
      </c>
      <c r="X1396" t="str">
        <f>IF($W1396="","",TRIM(INDEX(connections!$B:$B,ROW())))</f>
      </c>
      <c r="Y1396">
        <f>IF($W1396="","",IFERROR(MATCH($W1396,$A$2:$A$2000,0),""))</f>
      </c>
      <c r="Z1396">
        <f>IF($X1396="","",IFERROR(MATCH($X1396,$A$2:$A$2000,0),""))</f>
      </c>
      <c r="AA1396" t="str">
        <f>IF($Y1396="","",INDEX($P$2:$P$2000,$Y1396))</f>
      </c>
      <c r="AB1396" t="str">
        <f>IF($Z1396="","",INDEX($P$2:$P$2000,$Z1396))</f>
      </c>
      <c r="AC1396">
        <f>IF(AND($AA1396="Yes",$AB1396="Yes"),1,"")</f>
      </c>
      <c r="AD1396">
        <f>IF(OR($Y1396="",$Z1396=""),"",IF(INDEX($C$2:$C$2000,$Y1396)=INDEX($C$2:$C$2000,$Z1396),0,1))</f>
      </c>
      <c r="AE1396">
        <f>IF($AC1396&lt;&gt;1,"",IF(AND(INDEX($AG$2:$AG$2000,$Y1396)=1,INDEX($AG$2:$AG$2000,$Z1396)=1),1,""))</f>
      </c>
      <c r="AG1396">
        <f>IF($A1396="","",COUNTIFS($W$2:$W$2500,$A1396,$AB$2:$AB$2500,"Yes")+COUNTIFS($X$2:$X$2500,$A1396,$AA$2:$AA$2500,"Yes"))</f>
      </c>
      <c r="AH1396" t="str">
        <f>IF(OR($P1396&lt;&gt;"Yes",N($AG1396)=0),"",IF(AND($AG1396=1,COUNTIFS($W$2:$W$2500,$A1396,$AE$2:$AE$2500,1)+COUNTIFS($X$2:$X$2500,$A1396,$AE$2:$AE$2500,1)&gt;0),"","Yes"))</f>
      </c>
      <c r="AI1396">
        <f>IF($AH1396="Yes",$AG1396,"")</f>
      </c>
      <c r="AJ1396">
        <f>IF($AI1396="","",$AI1396+ROW()/1000000)</f>
      </c>
      <c r="AK1396">
        <f>IF(OR($A1396="",$P1396="Yes",N($AG1396)=0),"",$AG1396+ROW()/1000000)</f>
      </c>
      <c r="AL1396" t="str">
        <f>IF($A1396="","",INDEX(games!$J:$J,ROW())&amp;"")</f>
      </c>
      <c r="AM1396">
        <f>IF($A1396="","",SUMPRODUCT($AO1396:$BD1396,'Map Analysis'!$AP$2^{0,1,2,3,4,5,6,7,8,9,10,11,12,13,14,15}))</f>
      </c>
      <c r="AN1396">
        <f>IF($A1396="","",$AM1396+ROW()/10000000)</f>
      </c>
      <c r="AO1396">
        <f>IF($A1396="","",COUNTIF($W$2:$W$2500,$A1396))</f>
      </c>
      <c r="AP1396">
        <f>IF($A1396="","",SUMIFS($BF$2:$BF$2500,$W$2:$W$2500,$A1396))</f>
      </c>
      <c r="AQ1396">
        <f>IF($A1396="","",SUMIFS($BG$2:$BG$2500,$W$2:$W$2500,$A1396))</f>
      </c>
      <c r="AR1396">
        <f>IF($A1396="","",SUMIFS($BH$2:$BH$2500,$W$2:$W$2500,$A1396))</f>
      </c>
      <c r="AS1396">
        <f>IF($A1396="","",SUMIFS($BI$2:$BI$2500,$W$2:$W$2500,$A1396))</f>
      </c>
      <c r="AT1396">
        <f>IF($A1396="","",SUMIFS($BJ$2:$BJ$2500,$W$2:$W$2500,$A1396))</f>
      </c>
      <c r="AU1396">
        <f>IF($A1396="","",SUMIFS($BK$2:$BK$2500,$W$2:$W$2500,$A1396))</f>
      </c>
      <c r="AV1396">
        <f>IF($A1396="","",SUMIFS($BL$2:$BL$2500,$W$2:$W$2500,$A1396))</f>
      </c>
      <c r="AW1396">
        <f>IF($A1396="","",SUMIFS($BM$2:$BM$2500,$W$2:$W$2500,$A1396))</f>
      </c>
      <c r="AX1396">
        <f>IF($A1396="","",SUMIFS($BN$2:$BN$2500,$W$2:$W$2500,$A1396))</f>
      </c>
      <c r="AY1396">
        <f>IF($A1396="","",SUMIFS($BO$2:$BO$2500,$W$2:$W$2500,$A1396))</f>
      </c>
      <c r="AZ1396">
        <f>IF($A1396="","",SUMIFS($BP$2:$BP$2500,$W$2:$W$2500,$A1396))</f>
      </c>
      <c r="BA1396">
        <f>IF($A1396="","",SUMIFS($BQ$2:$BQ$2500,$W$2:$W$2500,$A1396))</f>
      </c>
      <c r="BB1396">
        <f>IF($A1396="","",SUMIFS($BR$2:$BR$2500,$W$2:$W$2500,$A1396))</f>
      </c>
      <c r="BC1396">
        <f>IF($A1396="","",SUMIFS($BS$2:$BS$2500,$W$2:$W$2500,$A1396))</f>
      </c>
      <c r="BD1396">
        <f>IF($A1396="","",SUMIFS($BT$2:$BT$2500,$W$2:$W$2500,$A1396))</f>
      </c>
      <c r="BF1396">
        <f>IF($Z1396="","",INDEX($AO$2:$AO$2000,$Z1396))</f>
      </c>
      <c r="BG1396">
        <f>IF($Z1396="","",INDEX($AP$2:$AP$2000,$Z1396))</f>
      </c>
      <c r="BH1396">
        <f>IF($Z1396="","",INDEX($AQ$2:$AQ$2000,$Z1396))</f>
      </c>
      <c r="BI1396">
        <f>IF($Z1396="","",INDEX($AR$2:$AR$2000,$Z1396))</f>
      </c>
      <c r="BJ1396">
        <f>IF($Z1396="","",INDEX($AS$2:$AS$2000,$Z1396))</f>
      </c>
      <c r="BK1396">
        <f>IF($Z1396="","",INDEX($AT$2:$AT$2000,$Z1396))</f>
      </c>
      <c r="BL1396">
        <f>IF($Z1396="","",INDEX($AU$2:$AU$2000,$Z1396))</f>
      </c>
      <c r="BM1396">
        <f>IF($Z1396="","",INDEX($AV$2:$AV$2000,$Z1396))</f>
      </c>
      <c r="BN1396">
        <f>IF($Z1396="","",INDEX($AW$2:$AW$2000,$Z1396))</f>
      </c>
      <c r="BO1396">
        <f>IF($Z1396="","",INDEX($AX$2:$AX$2000,$Z1396))</f>
      </c>
      <c r="BP1396">
        <f>IF($Z1396="","",INDEX($AY$2:$AY$2000,$Z1396))</f>
      </c>
      <c r="BQ1396">
        <f>IF($Z1396="","",INDEX($AZ$2:$AZ$2000,$Z1396))</f>
      </c>
      <c r="BR1396">
        <f>IF($Z1396="","",INDEX($BA$2:$BA$2000,$Z1396))</f>
      </c>
      <c r="BS1396">
        <f>IF($Z1396="","",INDEX($BB$2:$BB$2000,$Z1396))</f>
      </c>
      <c r="BT1396">
        <f>IF($Z1396="","",INDEX($BC$2:$BC$2000,$Z1396))</f>
      </c>
      <c r="BV1396">
        <f>IF(OR($A1396="",$P1396&lt;&gt;"Yes",$AH1396="Yes"),"",1+N($AG1396))</f>
      </c>
      <c r="BW1396">
        <f>IF($A1396="","",COUNTIFS($W$2:$W$2500,$A1396,$BZ$2:$BZ$2500,"Yes")+COUNTIFS($X$2:$X$2500,$A1396,$BY$2:$BY$2500,"Yes"))</f>
      </c>
      <c r="BX1396">
        <f>IF(OR($A1396="",$P1396="Yes"),"",IF(N($BW1396)=0,0,1+SUMIFS($CB$2:$CB$2500,$W$2:$W$2500,$A1396)+SUMIFS($CA$2:$CA$2500,$X$2:$X$2500,$A1396)))</f>
      </c>
      <c r="BY1396" t="str">
        <f>IF($Y1396="","",INDEX($AH$2:$AH$2000,$Y1396)&amp;"")</f>
      </c>
      <c r="BZ1396" t="str">
        <f>IF($Z1396="","",INDEX($AH$2:$AH$2000,$Z1396)&amp;"")</f>
      </c>
      <c r="CA1396">
        <f>IF($Y1396="","",INDEX($BV$2:$BV$2000,$Y1396))</f>
      </c>
      <c r="CB1396">
        <f>IF($Z1396="","",INDEX($BV$2:$BV$2000,$Z1396))</f>
      </c>
    </row>
    <row r="1397">
      <c r="A1397" t="str">
        <f>IF(TRIM(INDEX(games!$A:$A,ROW()))="","",TRIM(INDEX(games!$A:$A,ROW())))</f>
      </c>
      <c r="B1397">
        <f>IF(OR($A1397="",INDEX(games!$B:$B,ROW())=""),"",INDEX(games!$B:$B,ROW()))</f>
      </c>
      <c r="C1397" t="str">
        <f>IF(OR($A1397="",INDEX(games!$C:$C,ROW())=""),"",INDEX(games!$C:$C,ROW()))</f>
      </c>
      <c r="D1397">
        <f>IF($A1397="","",COUNTIF($W$2:$W$2500,$A1397)+COUNTIF($X$2:$X$2500,$A1397))</f>
      </c>
      <c r="E1397">
        <f>IF($A1397="","",IFERROR(MATCH($C1397,$R$2:$R$5,0),0))</f>
      </c>
      <c r="F1397">
        <f>IF($A1397="","",MOD(ROW(),34))</f>
      </c>
      <c r="G1397">
        <f>IF($A1397="",NA(),IF($C1397="Action",$B1397,NA()))</f>
      </c>
      <c r="H1397">
        <f>IF($A1397="",NA(),IF($C1397="Action",1+$F1397*0.023,NA()))</f>
      </c>
      <c r="I1397">
        <f>IF($A1397="",NA(),IF($C1397="Strategy",$B1397,NA()))</f>
      </c>
      <c r="J1397">
        <f>IF($A1397="",NA(),IF($C1397="Strategy",2+$F1397*0.023,NA()))</f>
      </c>
      <c r="K1397">
        <f>IF($A1397="",NA(),IF($C1397="Deckbuilder",$B1397,NA()))</f>
      </c>
      <c r="L1397">
        <f>IF($A1397="",NA(),IF($C1397="Deckbuilder",3+$F1397*0.023,NA()))</f>
      </c>
      <c r="M1397">
        <f>IF($A1397="",NA(),IF($C1397="Traditional",$B1397,NA()))</f>
      </c>
      <c r="N1397">
        <f>IF($A1397="",NA(),IF($C1397="Traditional",4+$F1397*0.023,NA()))</f>
      </c>
      <c r="O1397">
        <f>IF($A1397="","",$D1397+ROW()/1000000)</f>
      </c>
      <c r="P1397" t="str">
        <f>IF(OR($A1397="",INDEX(games!$H:$H,ROW())=""),"",INDEX(games!$H:$H,ROW()))</f>
      </c>
      <c r="Q1397">
        <f>IF(OR($A1397="",$P1397&lt;&gt;"Yes"),"",$D1397+ROW()/1000000)</f>
      </c>
      <c r="T1397">
        <f>IF($Y1397="","",INDEX($B$2:$B$2000,$Y1397))</f>
      </c>
      <c r="U1397">
        <f>IF($Z1397="","",INDEX($B$2:$B$2000,$Z1397))</f>
      </c>
      <c r="V1397">
        <f>IF(OR($T1397="",$U1397=""),"",$U1397-$T1397)</f>
      </c>
      <c r="W1397" t="str">
        <f>IF(TRIM(INDEX(connections!$A:$A,ROW()))="","",TRIM(INDEX(connections!$A:$A,ROW())))</f>
      </c>
      <c r="X1397" t="str">
        <f>IF($W1397="","",TRIM(INDEX(connections!$B:$B,ROW())))</f>
      </c>
      <c r="Y1397">
        <f>IF($W1397="","",IFERROR(MATCH($W1397,$A$2:$A$2000,0),""))</f>
      </c>
      <c r="Z1397">
        <f>IF($X1397="","",IFERROR(MATCH($X1397,$A$2:$A$2000,0),""))</f>
      </c>
      <c r="AA1397" t="str">
        <f>IF($Y1397="","",INDEX($P$2:$P$2000,$Y1397))</f>
      </c>
      <c r="AB1397" t="str">
        <f>IF($Z1397="","",INDEX($P$2:$P$2000,$Z1397))</f>
      </c>
      <c r="AC1397">
        <f>IF(AND($AA1397="Yes",$AB1397="Yes"),1,"")</f>
      </c>
      <c r="AD1397">
        <f>IF(OR($Y1397="",$Z1397=""),"",IF(INDEX($C$2:$C$2000,$Y1397)=INDEX($C$2:$C$2000,$Z1397),0,1))</f>
      </c>
      <c r="AE1397">
        <f>IF($AC1397&lt;&gt;1,"",IF(AND(INDEX($AG$2:$AG$2000,$Y1397)=1,INDEX($AG$2:$AG$2000,$Z1397)=1),1,""))</f>
      </c>
      <c r="AG1397">
        <f>IF($A1397="","",COUNTIFS($W$2:$W$2500,$A1397,$AB$2:$AB$2500,"Yes")+COUNTIFS($X$2:$X$2500,$A1397,$AA$2:$AA$2500,"Yes"))</f>
      </c>
      <c r="AH1397" t="str">
        <f>IF(OR($P1397&lt;&gt;"Yes",N($AG1397)=0),"",IF(AND($AG1397=1,COUNTIFS($W$2:$W$2500,$A1397,$AE$2:$AE$2500,1)+COUNTIFS($X$2:$X$2500,$A1397,$AE$2:$AE$2500,1)&gt;0),"","Yes"))</f>
      </c>
      <c r="AI1397">
        <f>IF($AH1397="Yes",$AG1397,"")</f>
      </c>
      <c r="AJ1397">
        <f>IF($AI1397="","",$AI1397+ROW()/1000000)</f>
      </c>
      <c r="AK1397">
        <f>IF(OR($A1397="",$P1397="Yes",N($AG1397)=0),"",$AG1397+ROW()/1000000)</f>
      </c>
      <c r="AL1397" t="str">
        <f>IF($A1397="","",INDEX(games!$J:$J,ROW())&amp;"")</f>
      </c>
      <c r="AM1397">
        <f>IF($A1397="","",SUMPRODUCT($AO1397:$BD1397,'Map Analysis'!$AP$2^{0,1,2,3,4,5,6,7,8,9,10,11,12,13,14,15}))</f>
      </c>
      <c r="AN1397">
        <f>IF($A1397="","",$AM1397+ROW()/10000000)</f>
      </c>
      <c r="AO1397">
        <f>IF($A1397="","",COUNTIF($W$2:$W$2500,$A1397))</f>
      </c>
      <c r="AP1397">
        <f>IF($A1397="","",SUMIFS($BF$2:$BF$2500,$W$2:$W$2500,$A1397))</f>
      </c>
      <c r="AQ1397">
        <f>IF($A1397="","",SUMIFS($BG$2:$BG$2500,$W$2:$W$2500,$A1397))</f>
      </c>
      <c r="AR1397">
        <f>IF($A1397="","",SUMIFS($BH$2:$BH$2500,$W$2:$W$2500,$A1397))</f>
      </c>
      <c r="AS1397">
        <f>IF($A1397="","",SUMIFS($BI$2:$BI$2500,$W$2:$W$2500,$A1397))</f>
      </c>
      <c r="AT1397">
        <f>IF($A1397="","",SUMIFS($BJ$2:$BJ$2500,$W$2:$W$2500,$A1397))</f>
      </c>
      <c r="AU1397">
        <f>IF($A1397="","",SUMIFS($BK$2:$BK$2500,$W$2:$W$2500,$A1397))</f>
      </c>
      <c r="AV1397">
        <f>IF($A1397="","",SUMIFS($BL$2:$BL$2500,$W$2:$W$2500,$A1397))</f>
      </c>
      <c r="AW1397">
        <f>IF($A1397="","",SUMIFS($BM$2:$BM$2500,$W$2:$W$2500,$A1397))</f>
      </c>
      <c r="AX1397">
        <f>IF($A1397="","",SUMIFS($BN$2:$BN$2500,$W$2:$W$2500,$A1397))</f>
      </c>
      <c r="AY1397">
        <f>IF($A1397="","",SUMIFS($BO$2:$BO$2500,$W$2:$W$2500,$A1397))</f>
      </c>
      <c r="AZ1397">
        <f>IF($A1397="","",SUMIFS($BP$2:$BP$2500,$W$2:$W$2500,$A1397))</f>
      </c>
      <c r="BA1397">
        <f>IF($A1397="","",SUMIFS($BQ$2:$BQ$2500,$W$2:$W$2500,$A1397))</f>
      </c>
      <c r="BB1397">
        <f>IF($A1397="","",SUMIFS($BR$2:$BR$2500,$W$2:$W$2500,$A1397))</f>
      </c>
      <c r="BC1397">
        <f>IF($A1397="","",SUMIFS($BS$2:$BS$2500,$W$2:$W$2500,$A1397))</f>
      </c>
      <c r="BD1397">
        <f>IF($A1397="","",SUMIFS($BT$2:$BT$2500,$W$2:$W$2500,$A1397))</f>
      </c>
      <c r="BF1397">
        <f>IF($Z1397="","",INDEX($AO$2:$AO$2000,$Z1397))</f>
      </c>
      <c r="BG1397">
        <f>IF($Z1397="","",INDEX($AP$2:$AP$2000,$Z1397))</f>
      </c>
      <c r="BH1397">
        <f>IF($Z1397="","",INDEX($AQ$2:$AQ$2000,$Z1397))</f>
      </c>
      <c r="BI1397">
        <f>IF($Z1397="","",INDEX($AR$2:$AR$2000,$Z1397))</f>
      </c>
      <c r="BJ1397">
        <f>IF($Z1397="","",INDEX($AS$2:$AS$2000,$Z1397))</f>
      </c>
      <c r="BK1397">
        <f>IF($Z1397="","",INDEX($AT$2:$AT$2000,$Z1397))</f>
      </c>
      <c r="BL1397">
        <f>IF($Z1397="","",INDEX($AU$2:$AU$2000,$Z1397))</f>
      </c>
      <c r="BM1397">
        <f>IF($Z1397="","",INDEX($AV$2:$AV$2000,$Z1397))</f>
      </c>
      <c r="BN1397">
        <f>IF($Z1397="","",INDEX($AW$2:$AW$2000,$Z1397))</f>
      </c>
      <c r="BO1397">
        <f>IF($Z1397="","",INDEX($AX$2:$AX$2000,$Z1397))</f>
      </c>
      <c r="BP1397">
        <f>IF($Z1397="","",INDEX($AY$2:$AY$2000,$Z1397))</f>
      </c>
      <c r="BQ1397">
        <f>IF($Z1397="","",INDEX($AZ$2:$AZ$2000,$Z1397))</f>
      </c>
      <c r="BR1397">
        <f>IF($Z1397="","",INDEX($BA$2:$BA$2000,$Z1397))</f>
      </c>
      <c r="BS1397">
        <f>IF($Z1397="","",INDEX($BB$2:$BB$2000,$Z1397))</f>
      </c>
      <c r="BT1397">
        <f>IF($Z1397="","",INDEX($BC$2:$BC$2000,$Z1397))</f>
      </c>
      <c r="BV1397">
        <f>IF(OR($A1397="",$P1397&lt;&gt;"Yes",$AH1397="Yes"),"",1+N($AG1397))</f>
      </c>
      <c r="BW1397">
        <f>IF($A1397="","",COUNTIFS($W$2:$W$2500,$A1397,$BZ$2:$BZ$2500,"Yes")+COUNTIFS($X$2:$X$2500,$A1397,$BY$2:$BY$2500,"Yes"))</f>
      </c>
      <c r="BX1397">
        <f>IF(OR($A1397="",$P1397="Yes"),"",IF(N($BW1397)=0,0,1+SUMIFS($CB$2:$CB$2500,$W$2:$W$2500,$A1397)+SUMIFS($CA$2:$CA$2500,$X$2:$X$2500,$A1397)))</f>
      </c>
      <c r="BY1397" t="str">
        <f>IF($Y1397="","",INDEX($AH$2:$AH$2000,$Y1397)&amp;"")</f>
      </c>
      <c r="BZ1397" t="str">
        <f>IF($Z1397="","",INDEX($AH$2:$AH$2000,$Z1397)&amp;"")</f>
      </c>
      <c r="CA1397">
        <f>IF($Y1397="","",INDEX($BV$2:$BV$2000,$Y1397))</f>
      </c>
      <c r="CB1397">
        <f>IF($Z1397="","",INDEX($BV$2:$BV$2000,$Z1397))</f>
      </c>
    </row>
    <row r="1398">
      <c r="A1398" t="str">
        <f>IF(TRIM(INDEX(games!$A:$A,ROW()))="","",TRIM(INDEX(games!$A:$A,ROW())))</f>
      </c>
      <c r="B1398">
        <f>IF(OR($A1398="",INDEX(games!$B:$B,ROW())=""),"",INDEX(games!$B:$B,ROW()))</f>
      </c>
      <c r="C1398" t="str">
        <f>IF(OR($A1398="",INDEX(games!$C:$C,ROW())=""),"",INDEX(games!$C:$C,ROW()))</f>
      </c>
      <c r="D1398">
        <f>IF($A1398="","",COUNTIF($W$2:$W$2500,$A1398)+COUNTIF($X$2:$X$2500,$A1398))</f>
      </c>
      <c r="E1398">
        <f>IF($A1398="","",IFERROR(MATCH($C1398,$R$2:$R$5,0),0))</f>
      </c>
      <c r="F1398">
        <f>IF($A1398="","",MOD(ROW(),34))</f>
      </c>
      <c r="G1398">
        <f>IF($A1398="",NA(),IF($C1398="Action",$B1398,NA()))</f>
      </c>
      <c r="H1398">
        <f>IF($A1398="",NA(),IF($C1398="Action",1+$F1398*0.023,NA()))</f>
      </c>
      <c r="I1398">
        <f>IF($A1398="",NA(),IF($C1398="Strategy",$B1398,NA()))</f>
      </c>
      <c r="J1398">
        <f>IF($A1398="",NA(),IF($C1398="Strategy",2+$F1398*0.023,NA()))</f>
      </c>
      <c r="K1398">
        <f>IF($A1398="",NA(),IF($C1398="Deckbuilder",$B1398,NA()))</f>
      </c>
      <c r="L1398">
        <f>IF($A1398="",NA(),IF($C1398="Deckbuilder",3+$F1398*0.023,NA()))</f>
      </c>
      <c r="M1398">
        <f>IF($A1398="",NA(),IF($C1398="Traditional",$B1398,NA()))</f>
      </c>
      <c r="N1398">
        <f>IF($A1398="",NA(),IF($C1398="Traditional",4+$F1398*0.023,NA()))</f>
      </c>
      <c r="O1398">
        <f>IF($A1398="","",$D1398+ROW()/1000000)</f>
      </c>
      <c r="P1398" t="str">
        <f>IF(OR($A1398="",INDEX(games!$H:$H,ROW())=""),"",INDEX(games!$H:$H,ROW()))</f>
      </c>
      <c r="Q1398">
        <f>IF(OR($A1398="",$P1398&lt;&gt;"Yes"),"",$D1398+ROW()/1000000)</f>
      </c>
      <c r="T1398">
        <f>IF($Y1398="","",INDEX($B$2:$B$2000,$Y1398))</f>
      </c>
      <c r="U1398">
        <f>IF($Z1398="","",INDEX($B$2:$B$2000,$Z1398))</f>
      </c>
      <c r="V1398">
        <f>IF(OR($T1398="",$U1398=""),"",$U1398-$T1398)</f>
      </c>
      <c r="W1398" t="str">
        <f>IF(TRIM(INDEX(connections!$A:$A,ROW()))="","",TRIM(INDEX(connections!$A:$A,ROW())))</f>
      </c>
      <c r="X1398" t="str">
        <f>IF($W1398="","",TRIM(INDEX(connections!$B:$B,ROW())))</f>
      </c>
      <c r="Y1398">
        <f>IF($W1398="","",IFERROR(MATCH($W1398,$A$2:$A$2000,0),""))</f>
      </c>
      <c r="Z1398">
        <f>IF($X1398="","",IFERROR(MATCH($X1398,$A$2:$A$2000,0),""))</f>
      </c>
      <c r="AA1398" t="str">
        <f>IF($Y1398="","",INDEX($P$2:$P$2000,$Y1398))</f>
      </c>
      <c r="AB1398" t="str">
        <f>IF($Z1398="","",INDEX($P$2:$P$2000,$Z1398))</f>
      </c>
      <c r="AC1398">
        <f>IF(AND($AA1398="Yes",$AB1398="Yes"),1,"")</f>
      </c>
      <c r="AD1398">
        <f>IF(OR($Y1398="",$Z1398=""),"",IF(INDEX($C$2:$C$2000,$Y1398)=INDEX($C$2:$C$2000,$Z1398),0,1))</f>
      </c>
      <c r="AE1398">
        <f>IF($AC1398&lt;&gt;1,"",IF(AND(INDEX($AG$2:$AG$2000,$Y1398)=1,INDEX($AG$2:$AG$2000,$Z1398)=1),1,""))</f>
      </c>
      <c r="AG1398">
        <f>IF($A1398="","",COUNTIFS($W$2:$W$2500,$A1398,$AB$2:$AB$2500,"Yes")+COUNTIFS($X$2:$X$2500,$A1398,$AA$2:$AA$2500,"Yes"))</f>
      </c>
      <c r="AH1398" t="str">
        <f>IF(OR($P1398&lt;&gt;"Yes",N($AG1398)=0),"",IF(AND($AG1398=1,COUNTIFS($W$2:$W$2500,$A1398,$AE$2:$AE$2500,1)+COUNTIFS($X$2:$X$2500,$A1398,$AE$2:$AE$2500,1)&gt;0),"","Yes"))</f>
      </c>
      <c r="AI1398">
        <f>IF($AH1398="Yes",$AG1398,"")</f>
      </c>
      <c r="AJ1398">
        <f>IF($AI1398="","",$AI1398+ROW()/1000000)</f>
      </c>
      <c r="AK1398">
        <f>IF(OR($A1398="",$P1398="Yes",N($AG1398)=0),"",$AG1398+ROW()/1000000)</f>
      </c>
      <c r="AL1398" t="str">
        <f>IF($A1398="","",INDEX(games!$J:$J,ROW())&amp;"")</f>
      </c>
      <c r="AM1398">
        <f>IF($A1398="","",SUMPRODUCT($AO1398:$BD1398,'Map Analysis'!$AP$2^{0,1,2,3,4,5,6,7,8,9,10,11,12,13,14,15}))</f>
      </c>
      <c r="AN1398">
        <f>IF($A1398="","",$AM1398+ROW()/10000000)</f>
      </c>
      <c r="AO1398">
        <f>IF($A1398="","",COUNTIF($W$2:$W$2500,$A1398))</f>
      </c>
      <c r="AP1398">
        <f>IF($A1398="","",SUMIFS($BF$2:$BF$2500,$W$2:$W$2500,$A1398))</f>
      </c>
      <c r="AQ1398">
        <f>IF($A1398="","",SUMIFS($BG$2:$BG$2500,$W$2:$W$2500,$A1398))</f>
      </c>
      <c r="AR1398">
        <f>IF($A1398="","",SUMIFS($BH$2:$BH$2500,$W$2:$W$2500,$A1398))</f>
      </c>
      <c r="AS1398">
        <f>IF($A1398="","",SUMIFS($BI$2:$BI$2500,$W$2:$W$2500,$A1398))</f>
      </c>
      <c r="AT1398">
        <f>IF($A1398="","",SUMIFS($BJ$2:$BJ$2500,$W$2:$W$2500,$A1398))</f>
      </c>
      <c r="AU1398">
        <f>IF($A1398="","",SUMIFS($BK$2:$BK$2500,$W$2:$W$2500,$A1398))</f>
      </c>
      <c r="AV1398">
        <f>IF($A1398="","",SUMIFS($BL$2:$BL$2500,$W$2:$W$2500,$A1398))</f>
      </c>
      <c r="AW1398">
        <f>IF($A1398="","",SUMIFS($BM$2:$BM$2500,$W$2:$W$2500,$A1398))</f>
      </c>
      <c r="AX1398">
        <f>IF($A1398="","",SUMIFS($BN$2:$BN$2500,$W$2:$W$2500,$A1398))</f>
      </c>
      <c r="AY1398">
        <f>IF($A1398="","",SUMIFS($BO$2:$BO$2500,$W$2:$W$2500,$A1398))</f>
      </c>
      <c r="AZ1398">
        <f>IF($A1398="","",SUMIFS($BP$2:$BP$2500,$W$2:$W$2500,$A1398))</f>
      </c>
      <c r="BA1398">
        <f>IF($A1398="","",SUMIFS($BQ$2:$BQ$2500,$W$2:$W$2500,$A1398))</f>
      </c>
      <c r="BB1398">
        <f>IF($A1398="","",SUMIFS($BR$2:$BR$2500,$W$2:$W$2500,$A1398))</f>
      </c>
      <c r="BC1398">
        <f>IF($A1398="","",SUMIFS($BS$2:$BS$2500,$W$2:$W$2500,$A1398))</f>
      </c>
      <c r="BD1398">
        <f>IF($A1398="","",SUMIFS($BT$2:$BT$2500,$W$2:$W$2500,$A1398))</f>
      </c>
      <c r="BF1398">
        <f>IF($Z1398="","",INDEX($AO$2:$AO$2000,$Z1398))</f>
      </c>
      <c r="BG1398">
        <f>IF($Z1398="","",INDEX($AP$2:$AP$2000,$Z1398))</f>
      </c>
      <c r="BH1398">
        <f>IF($Z1398="","",INDEX($AQ$2:$AQ$2000,$Z1398))</f>
      </c>
      <c r="BI1398">
        <f>IF($Z1398="","",INDEX($AR$2:$AR$2000,$Z1398))</f>
      </c>
      <c r="BJ1398">
        <f>IF($Z1398="","",INDEX($AS$2:$AS$2000,$Z1398))</f>
      </c>
      <c r="BK1398">
        <f>IF($Z1398="","",INDEX($AT$2:$AT$2000,$Z1398))</f>
      </c>
      <c r="BL1398">
        <f>IF($Z1398="","",INDEX($AU$2:$AU$2000,$Z1398))</f>
      </c>
      <c r="BM1398">
        <f>IF($Z1398="","",INDEX($AV$2:$AV$2000,$Z1398))</f>
      </c>
      <c r="BN1398">
        <f>IF($Z1398="","",INDEX($AW$2:$AW$2000,$Z1398))</f>
      </c>
      <c r="BO1398">
        <f>IF($Z1398="","",INDEX($AX$2:$AX$2000,$Z1398))</f>
      </c>
      <c r="BP1398">
        <f>IF($Z1398="","",INDEX($AY$2:$AY$2000,$Z1398))</f>
      </c>
      <c r="BQ1398">
        <f>IF($Z1398="","",INDEX($AZ$2:$AZ$2000,$Z1398))</f>
      </c>
      <c r="BR1398">
        <f>IF($Z1398="","",INDEX($BA$2:$BA$2000,$Z1398))</f>
      </c>
      <c r="BS1398">
        <f>IF($Z1398="","",INDEX($BB$2:$BB$2000,$Z1398))</f>
      </c>
      <c r="BT1398">
        <f>IF($Z1398="","",INDEX($BC$2:$BC$2000,$Z1398))</f>
      </c>
      <c r="BV1398">
        <f>IF(OR($A1398="",$P1398&lt;&gt;"Yes",$AH1398="Yes"),"",1+N($AG1398))</f>
      </c>
      <c r="BW1398">
        <f>IF($A1398="","",COUNTIFS($W$2:$W$2500,$A1398,$BZ$2:$BZ$2500,"Yes")+COUNTIFS($X$2:$X$2500,$A1398,$BY$2:$BY$2500,"Yes"))</f>
      </c>
      <c r="BX1398">
        <f>IF(OR($A1398="",$P1398="Yes"),"",IF(N($BW1398)=0,0,1+SUMIFS($CB$2:$CB$2500,$W$2:$W$2500,$A1398)+SUMIFS($CA$2:$CA$2500,$X$2:$X$2500,$A1398)))</f>
      </c>
      <c r="BY1398" t="str">
        <f>IF($Y1398="","",INDEX($AH$2:$AH$2000,$Y1398)&amp;"")</f>
      </c>
      <c r="BZ1398" t="str">
        <f>IF($Z1398="","",INDEX($AH$2:$AH$2000,$Z1398)&amp;"")</f>
      </c>
      <c r="CA1398">
        <f>IF($Y1398="","",INDEX($BV$2:$BV$2000,$Y1398))</f>
      </c>
      <c r="CB1398">
        <f>IF($Z1398="","",INDEX($BV$2:$BV$2000,$Z1398))</f>
      </c>
    </row>
    <row r="1399">
      <c r="A1399" t="str">
        <f>IF(TRIM(INDEX(games!$A:$A,ROW()))="","",TRIM(INDEX(games!$A:$A,ROW())))</f>
      </c>
      <c r="B1399">
        <f>IF(OR($A1399="",INDEX(games!$B:$B,ROW())=""),"",INDEX(games!$B:$B,ROW()))</f>
      </c>
      <c r="C1399" t="str">
        <f>IF(OR($A1399="",INDEX(games!$C:$C,ROW())=""),"",INDEX(games!$C:$C,ROW()))</f>
      </c>
      <c r="D1399">
        <f>IF($A1399="","",COUNTIF($W$2:$W$2500,$A1399)+COUNTIF($X$2:$X$2500,$A1399))</f>
      </c>
      <c r="E1399">
        <f>IF($A1399="","",IFERROR(MATCH($C1399,$R$2:$R$5,0),0))</f>
      </c>
      <c r="F1399">
        <f>IF($A1399="","",MOD(ROW(),34))</f>
      </c>
      <c r="G1399">
        <f>IF($A1399="",NA(),IF($C1399="Action",$B1399,NA()))</f>
      </c>
      <c r="H1399">
        <f>IF($A1399="",NA(),IF($C1399="Action",1+$F1399*0.023,NA()))</f>
      </c>
      <c r="I1399">
        <f>IF($A1399="",NA(),IF($C1399="Strategy",$B1399,NA()))</f>
      </c>
      <c r="J1399">
        <f>IF($A1399="",NA(),IF($C1399="Strategy",2+$F1399*0.023,NA()))</f>
      </c>
      <c r="K1399">
        <f>IF($A1399="",NA(),IF($C1399="Deckbuilder",$B1399,NA()))</f>
      </c>
      <c r="L1399">
        <f>IF($A1399="",NA(),IF($C1399="Deckbuilder",3+$F1399*0.023,NA()))</f>
      </c>
      <c r="M1399">
        <f>IF($A1399="",NA(),IF($C1399="Traditional",$B1399,NA()))</f>
      </c>
      <c r="N1399">
        <f>IF($A1399="",NA(),IF($C1399="Traditional",4+$F1399*0.023,NA()))</f>
      </c>
      <c r="O1399">
        <f>IF($A1399="","",$D1399+ROW()/1000000)</f>
      </c>
      <c r="P1399" t="str">
        <f>IF(OR($A1399="",INDEX(games!$H:$H,ROW())=""),"",INDEX(games!$H:$H,ROW()))</f>
      </c>
      <c r="Q1399">
        <f>IF(OR($A1399="",$P1399&lt;&gt;"Yes"),"",$D1399+ROW()/1000000)</f>
      </c>
      <c r="T1399">
        <f>IF($Y1399="","",INDEX($B$2:$B$2000,$Y1399))</f>
      </c>
      <c r="U1399">
        <f>IF($Z1399="","",INDEX($B$2:$B$2000,$Z1399))</f>
      </c>
      <c r="V1399">
        <f>IF(OR($T1399="",$U1399=""),"",$U1399-$T1399)</f>
      </c>
      <c r="W1399" t="str">
        <f>IF(TRIM(INDEX(connections!$A:$A,ROW()))="","",TRIM(INDEX(connections!$A:$A,ROW())))</f>
      </c>
      <c r="X1399" t="str">
        <f>IF($W1399="","",TRIM(INDEX(connections!$B:$B,ROW())))</f>
      </c>
      <c r="Y1399">
        <f>IF($W1399="","",IFERROR(MATCH($W1399,$A$2:$A$2000,0),""))</f>
      </c>
      <c r="Z1399">
        <f>IF($X1399="","",IFERROR(MATCH($X1399,$A$2:$A$2000,0),""))</f>
      </c>
      <c r="AA1399" t="str">
        <f>IF($Y1399="","",INDEX($P$2:$P$2000,$Y1399))</f>
      </c>
      <c r="AB1399" t="str">
        <f>IF($Z1399="","",INDEX($P$2:$P$2000,$Z1399))</f>
      </c>
      <c r="AC1399">
        <f>IF(AND($AA1399="Yes",$AB1399="Yes"),1,"")</f>
      </c>
      <c r="AD1399">
        <f>IF(OR($Y1399="",$Z1399=""),"",IF(INDEX($C$2:$C$2000,$Y1399)=INDEX($C$2:$C$2000,$Z1399),0,1))</f>
      </c>
      <c r="AE1399">
        <f>IF($AC1399&lt;&gt;1,"",IF(AND(INDEX($AG$2:$AG$2000,$Y1399)=1,INDEX($AG$2:$AG$2000,$Z1399)=1),1,""))</f>
      </c>
      <c r="AG1399">
        <f>IF($A1399="","",COUNTIFS($W$2:$W$2500,$A1399,$AB$2:$AB$2500,"Yes")+COUNTIFS($X$2:$X$2500,$A1399,$AA$2:$AA$2500,"Yes"))</f>
      </c>
      <c r="AH1399" t="str">
        <f>IF(OR($P1399&lt;&gt;"Yes",N($AG1399)=0),"",IF(AND($AG1399=1,COUNTIFS($W$2:$W$2500,$A1399,$AE$2:$AE$2500,1)+COUNTIFS($X$2:$X$2500,$A1399,$AE$2:$AE$2500,1)&gt;0),"","Yes"))</f>
      </c>
      <c r="AI1399">
        <f>IF($AH1399="Yes",$AG1399,"")</f>
      </c>
      <c r="AJ1399">
        <f>IF($AI1399="","",$AI1399+ROW()/1000000)</f>
      </c>
      <c r="AK1399">
        <f>IF(OR($A1399="",$P1399="Yes",N($AG1399)=0),"",$AG1399+ROW()/1000000)</f>
      </c>
      <c r="AL1399" t="str">
        <f>IF($A1399="","",INDEX(games!$J:$J,ROW())&amp;"")</f>
      </c>
      <c r="AM1399">
        <f>IF($A1399="","",SUMPRODUCT($AO1399:$BD1399,'Map Analysis'!$AP$2^{0,1,2,3,4,5,6,7,8,9,10,11,12,13,14,15}))</f>
      </c>
      <c r="AN1399">
        <f>IF($A1399="","",$AM1399+ROW()/10000000)</f>
      </c>
      <c r="AO1399">
        <f>IF($A1399="","",COUNTIF($W$2:$W$2500,$A1399))</f>
      </c>
      <c r="AP1399">
        <f>IF($A1399="","",SUMIFS($BF$2:$BF$2500,$W$2:$W$2500,$A1399))</f>
      </c>
      <c r="AQ1399">
        <f>IF($A1399="","",SUMIFS($BG$2:$BG$2500,$W$2:$W$2500,$A1399))</f>
      </c>
      <c r="AR1399">
        <f>IF($A1399="","",SUMIFS($BH$2:$BH$2500,$W$2:$W$2500,$A1399))</f>
      </c>
      <c r="AS1399">
        <f>IF($A1399="","",SUMIFS($BI$2:$BI$2500,$W$2:$W$2500,$A1399))</f>
      </c>
      <c r="AT1399">
        <f>IF($A1399="","",SUMIFS($BJ$2:$BJ$2500,$W$2:$W$2500,$A1399))</f>
      </c>
      <c r="AU1399">
        <f>IF($A1399="","",SUMIFS($BK$2:$BK$2500,$W$2:$W$2500,$A1399))</f>
      </c>
      <c r="AV1399">
        <f>IF($A1399="","",SUMIFS($BL$2:$BL$2500,$W$2:$W$2500,$A1399))</f>
      </c>
      <c r="AW1399">
        <f>IF($A1399="","",SUMIFS($BM$2:$BM$2500,$W$2:$W$2500,$A1399))</f>
      </c>
      <c r="AX1399">
        <f>IF($A1399="","",SUMIFS($BN$2:$BN$2500,$W$2:$W$2500,$A1399))</f>
      </c>
      <c r="AY1399">
        <f>IF($A1399="","",SUMIFS($BO$2:$BO$2500,$W$2:$W$2500,$A1399))</f>
      </c>
      <c r="AZ1399">
        <f>IF($A1399="","",SUMIFS($BP$2:$BP$2500,$W$2:$W$2500,$A1399))</f>
      </c>
      <c r="BA1399">
        <f>IF($A1399="","",SUMIFS($BQ$2:$BQ$2500,$W$2:$W$2500,$A1399))</f>
      </c>
      <c r="BB1399">
        <f>IF($A1399="","",SUMIFS($BR$2:$BR$2500,$W$2:$W$2500,$A1399))</f>
      </c>
      <c r="BC1399">
        <f>IF($A1399="","",SUMIFS($BS$2:$BS$2500,$W$2:$W$2500,$A1399))</f>
      </c>
      <c r="BD1399">
        <f>IF($A1399="","",SUMIFS($BT$2:$BT$2500,$W$2:$W$2500,$A1399))</f>
      </c>
      <c r="BF1399">
        <f>IF($Z1399="","",INDEX($AO$2:$AO$2000,$Z1399))</f>
      </c>
      <c r="BG1399">
        <f>IF($Z1399="","",INDEX($AP$2:$AP$2000,$Z1399))</f>
      </c>
      <c r="BH1399">
        <f>IF($Z1399="","",INDEX($AQ$2:$AQ$2000,$Z1399))</f>
      </c>
      <c r="BI1399">
        <f>IF($Z1399="","",INDEX($AR$2:$AR$2000,$Z1399))</f>
      </c>
      <c r="BJ1399">
        <f>IF($Z1399="","",INDEX($AS$2:$AS$2000,$Z1399))</f>
      </c>
      <c r="BK1399">
        <f>IF($Z1399="","",INDEX($AT$2:$AT$2000,$Z1399))</f>
      </c>
      <c r="BL1399">
        <f>IF($Z1399="","",INDEX($AU$2:$AU$2000,$Z1399))</f>
      </c>
      <c r="BM1399">
        <f>IF($Z1399="","",INDEX($AV$2:$AV$2000,$Z1399))</f>
      </c>
      <c r="BN1399">
        <f>IF($Z1399="","",INDEX($AW$2:$AW$2000,$Z1399))</f>
      </c>
      <c r="BO1399">
        <f>IF($Z1399="","",INDEX($AX$2:$AX$2000,$Z1399))</f>
      </c>
      <c r="BP1399">
        <f>IF($Z1399="","",INDEX($AY$2:$AY$2000,$Z1399))</f>
      </c>
      <c r="BQ1399">
        <f>IF($Z1399="","",INDEX($AZ$2:$AZ$2000,$Z1399))</f>
      </c>
      <c r="BR1399">
        <f>IF($Z1399="","",INDEX($BA$2:$BA$2000,$Z1399))</f>
      </c>
      <c r="BS1399">
        <f>IF($Z1399="","",INDEX($BB$2:$BB$2000,$Z1399))</f>
      </c>
      <c r="BT1399">
        <f>IF($Z1399="","",INDEX($BC$2:$BC$2000,$Z1399))</f>
      </c>
      <c r="BV1399">
        <f>IF(OR($A1399="",$P1399&lt;&gt;"Yes",$AH1399="Yes"),"",1+N($AG1399))</f>
      </c>
      <c r="BW1399">
        <f>IF($A1399="","",COUNTIFS($W$2:$W$2500,$A1399,$BZ$2:$BZ$2500,"Yes")+COUNTIFS($X$2:$X$2500,$A1399,$BY$2:$BY$2500,"Yes"))</f>
      </c>
      <c r="BX1399">
        <f>IF(OR($A1399="",$P1399="Yes"),"",IF(N($BW1399)=0,0,1+SUMIFS($CB$2:$CB$2500,$W$2:$W$2500,$A1399)+SUMIFS($CA$2:$CA$2500,$X$2:$X$2500,$A1399)))</f>
      </c>
      <c r="BY1399" t="str">
        <f>IF($Y1399="","",INDEX($AH$2:$AH$2000,$Y1399)&amp;"")</f>
      </c>
      <c r="BZ1399" t="str">
        <f>IF($Z1399="","",INDEX($AH$2:$AH$2000,$Z1399)&amp;"")</f>
      </c>
      <c r="CA1399">
        <f>IF($Y1399="","",INDEX($BV$2:$BV$2000,$Y1399))</f>
      </c>
      <c r="CB1399">
        <f>IF($Z1399="","",INDEX($BV$2:$BV$2000,$Z1399))</f>
      </c>
    </row>
    <row r="1400">
      <c r="A1400" t="str">
        <f>IF(TRIM(INDEX(games!$A:$A,ROW()))="","",TRIM(INDEX(games!$A:$A,ROW())))</f>
      </c>
      <c r="B1400">
        <f>IF(OR($A1400="",INDEX(games!$B:$B,ROW())=""),"",INDEX(games!$B:$B,ROW()))</f>
      </c>
      <c r="C1400" t="str">
        <f>IF(OR($A1400="",INDEX(games!$C:$C,ROW())=""),"",INDEX(games!$C:$C,ROW()))</f>
      </c>
      <c r="D1400">
        <f>IF($A1400="","",COUNTIF($W$2:$W$2500,$A1400)+COUNTIF($X$2:$X$2500,$A1400))</f>
      </c>
      <c r="E1400">
        <f>IF($A1400="","",IFERROR(MATCH($C1400,$R$2:$R$5,0),0))</f>
      </c>
      <c r="F1400">
        <f>IF($A1400="","",MOD(ROW(),34))</f>
      </c>
      <c r="G1400">
        <f>IF($A1400="",NA(),IF($C1400="Action",$B1400,NA()))</f>
      </c>
      <c r="H1400">
        <f>IF($A1400="",NA(),IF($C1400="Action",1+$F1400*0.023,NA()))</f>
      </c>
      <c r="I1400">
        <f>IF($A1400="",NA(),IF($C1400="Strategy",$B1400,NA()))</f>
      </c>
      <c r="J1400">
        <f>IF($A1400="",NA(),IF($C1400="Strategy",2+$F1400*0.023,NA()))</f>
      </c>
      <c r="K1400">
        <f>IF($A1400="",NA(),IF($C1400="Deckbuilder",$B1400,NA()))</f>
      </c>
      <c r="L1400">
        <f>IF($A1400="",NA(),IF($C1400="Deckbuilder",3+$F1400*0.023,NA()))</f>
      </c>
      <c r="M1400">
        <f>IF($A1400="",NA(),IF($C1400="Traditional",$B1400,NA()))</f>
      </c>
      <c r="N1400">
        <f>IF($A1400="",NA(),IF($C1400="Traditional",4+$F1400*0.023,NA()))</f>
      </c>
      <c r="O1400">
        <f>IF($A1400="","",$D1400+ROW()/1000000)</f>
      </c>
      <c r="P1400" t="str">
        <f>IF(OR($A1400="",INDEX(games!$H:$H,ROW())=""),"",INDEX(games!$H:$H,ROW()))</f>
      </c>
      <c r="Q1400">
        <f>IF(OR($A1400="",$P1400&lt;&gt;"Yes"),"",$D1400+ROW()/1000000)</f>
      </c>
      <c r="T1400">
        <f>IF($Y1400="","",INDEX($B$2:$B$2000,$Y1400))</f>
      </c>
      <c r="U1400">
        <f>IF($Z1400="","",INDEX($B$2:$B$2000,$Z1400))</f>
      </c>
      <c r="V1400">
        <f>IF(OR($T1400="",$U1400=""),"",$U1400-$T1400)</f>
      </c>
      <c r="W1400" t="str">
        <f>IF(TRIM(INDEX(connections!$A:$A,ROW()))="","",TRIM(INDEX(connections!$A:$A,ROW())))</f>
      </c>
      <c r="X1400" t="str">
        <f>IF($W1400="","",TRIM(INDEX(connections!$B:$B,ROW())))</f>
      </c>
      <c r="Y1400">
        <f>IF($W1400="","",IFERROR(MATCH($W1400,$A$2:$A$2000,0),""))</f>
      </c>
      <c r="Z1400">
        <f>IF($X1400="","",IFERROR(MATCH($X1400,$A$2:$A$2000,0),""))</f>
      </c>
      <c r="AA1400" t="str">
        <f>IF($Y1400="","",INDEX($P$2:$P$2000,$Y1400))</f>
      </c>
      <c r="AB1400" t="str">
        <f>IF($Z1400="","",INDEX($P$2:$P$2000,$Z1400))</f>
      </c>
      <c r="AC1400">
        <f>IF(AND($AA1400="Yes",$AB1400="Yes"),1,"")</f>
      </c>
      <c r="AD1400">
        <f>IF(OR($Y1400="",$Z1400=""),"",IF(INDEX($C$2:$C$2000,$Y1400)=INDEX($C$2:$C$2000,$Z1400),0,1))</f>
      </c>
      <c r="AE1400">
        <f>IF($AC1400&lt;&gt;1,"",IF(AND(INDEX($AG$2:$AG$2000,$Y1400)=1,INDEX($AG$2:$AG$2000,$Z1400)=1),1,""))</f>
      </c>
      <c r="AG1400">
        <f>IF($A1400="","",COUNTIFS($W$2:$W$2500,$A1400,$AB$2:$AB$2500,"Yes")+COUNTIFS($X$2:$X$2500,$A1400,$AA$2:$AA$2500,"Yes"))</f>
      </c>
      <c r="AH1400" t="str">
        <f>IF(OR($P1400&lt;&gt;"Yes",N($AG1400)=0),"",IF(AND($AG1400=1,COUNTIFS($W$2:$W$2500,$A1400,$AE$2:$AE$2500,1)+COUNTIFS($X$2:$X$2500,$A1400,$AE$2:$AE$2500,1)&gt;0),"","Yes"))</f>
      </c>
      <c r="AI1400">
        <f>IF($AH1400="Yes",$AG1400,"")</f>
      </c>
      <c r="AJ1400">
        <f>IF($AI1400="","",$AI1400+ROW()/1000000)</f>
      </c>
      <c r="AK1400">
        <f>IF(OR($A1400="",$P1400="Yes",N($AG1400)=0),"",$AG1400+ROW()/1000000)</f>
      </c>
      <c r="AL1400" t="str">
        <f>IF($A1400="","",INDEX(games!$J:$J,ROW())&amp;"")</f>
      </c>
      <c r="AM1400">
        <f>IF($A1400="","",SUMPRODUCT($AO1400:$BD1400,'Map Analysis'!$AP$2^{0,1,2,3,4,5,6,7,8,9,10,11,12,13,14,15}))</f>
      </c>
      <c r="AN1400">
        <f>IF($A1400="","",$AM1400+ROW()/10000000)</f>
      </c>
      <c r="AO1400">
        <f>IF($A1400="","",COUNTIF($W$2:$W$2500,$A1400))</f>
      </c>
      <c r="AP1400">
        <f>IF($A1400="","",SUMIFS($BF$2:$BF$2500,$W$2:$W$2500,$A1400))</f>
      </c>
      <c r="AQ1400">
        <f>IF($A1400="","",SUMIFS($BG$2:$BG$2500,$W$2:$W$2500,$A1400))</f>
      </c>
      <c r="AR1400">
        <f>IF($A1400="","",SUMIFS($BH$2:$BH$2500,$W$2:$W$2500,$A1400))</f>
      </c>
      <c r="AS1400">
        <f>IF($A1400="","",SUMIFS($BI$2:$BI$2500,$W$2:$W$2500,$A1400))</f>
      </c>
      <c r="AT1400">
        <f>IF($A1400="","",SUMIFS($BJ$2:$BJ$2500,$W$2:$W$2500,$A1400))</f>
      </c>
      <c r="AU1400">
        <f>IF($A1400="","",SUMIFS($BK$2:$BK$2500,$W$2:$W$2500,$A1400))</f>
      </c>
      <c r="AV1400">
        <f>IF($A1400="","",SUMIFS($BL$2:$BL$2500,$W$2:$W$2500,$A1400))</f>
      </c>
      <c r="AW1400">
        <f>IF($A1400="","",SUMIFS($BM$2:$BM$2500,$W$2:$W$2500,$A1400))</f>
      </c>
      <c r="AX1400">
        <f>IF($A1400="","",SUMIFS($BN$2:$BN$2500,$W$2:$W$2500,$A1400))</f>
      </c>
      <c r="AY1400">
        <f>IF($A1400="","",SUMIFS($BO$2:$BO$2500,$W$2:$W$2500,$A1400))</f>
      </c>
      <c r="AZ1400">
        <f>IF($A1400="","",SUMIFS($BP$2:$BP$2500,$W$2:$W$2500,$A1400))</f>
      </c>
      <c r="BA1400">
        <f>IF($A1400="","",SUMIFS($BQ$2:$BQ$2500,$W$2:$W$2500,$A1400))</f>
      </c>
      <c r="BB1400">
        <f>IF($A1400="","",SUMIFS($BR$2:$BR$2500,$W$2:$W$2500,$A1400))</f>
      </c>
      <c r="BC1400">
        <f>IF($A1400="","",SUMIFS($BS$2:$BS$2500,$W$2:$W$2500,$A1400))</f>
      </c>
      <c r="BD1400">
        <f>IF($A1400="","",SUMIFS($BT$2:$BT$2500,$W$2:$W$2500,$A1400))</f>
      </c>
      <c r="BF1400">
        <f>IF($Z1400="","",INDEX($AO$2:$AO$2000,$Z1400))</f>
      </c>
      <c r="BG1400">
        <f>IF($Z1400="","",INDEX($AP$2:$AP$2000,$Z1400))</f>
      </c>
      <c r="BH1400">
        <f>IF($Z1400="","",INDEX($AQ$2:$AQ$2000,$Z1400))</f>
      </c>
      <c r="BI1400">
        <f>IF($Z1400="","",INDEX($AR$2:$AR$2000,$Z1400))</f>
      </c>
      <c r="BJ1400">
        <f>IF($Z1400="","",INDEX($AS$2:$AS$2000,$Z1400))</f>
      </c>
      <c r="BK1400">
        <f>IF($Z1400="","",INDEX($AT$2:$AT$2000,$Z1400))</f>
      </c>
      <c r="BL1400">
        <f>IF($Z1400="","",INDEX($AU$2:$AU$2000,$Z1400))</f>
      </c>
      <c r="BM1400">
        <f>IF($Z1400="","",INDEX($AV$2:$AV$2000,$Z1400))</f>
      </c>
      <c r="BN1400">
        <f>IF($Z1400="","",INDEX($AW$2:$AW$2000,$Z1400))</f>
      </c>
      <c r="BO1400">
        <f>IF($Z1400="","",INDEX($AX$2:$AX$2000,$Z1400))</f>
      </c>
      <c r="BP1400">
        <f>IF($Z1400="","",INDEX($AY$2:$AY$2000,$Z1400))</f>
      </c>
      <c r="BQ1400">
        <f>IF($Z1400="","",INDEX($AZ$2:$AZ$2000,$Z1400))</f>
      </c>
      <c r="BR1400">
        <f>IF($Z1400="","",INDEX($BA$2:$BA$2000,$Z1400))</f>
      </c>
      <c r="BS1400">
        <f>IF($Z1400="","",INDEX($BB$2:$BB$2000,$Z1400))</f>
      </c>
      <c r="BT1400">
        <f>IF($Z1400="","",INDEX($BC$2:$BC$2000,$Z1400))</f>
      </c>
      <c r="BV1400">
        <f>IF(OR($A1400="",$P1400&lt;&gt;"Yes",$AH1400="Yes"),"",1+N($AG1400))</f>
      </c>
      <c r="BW1400">
        <f>IF($A1400="","",COUNTIFS($W$2:$W$2500,$A1400,$BZ$2:$BZ$2500,"Yes")+COUNTIFS($X$2:$X$2500,$A1400,$BY$2:$BY$2500,"Yes"))</f>
      </c>
      <c r="BX1400">
        <f>IF(OR($A1400="",$P1400="Yes"),"",IF(N($BW1400)=0,0,1+SUMIFS($CB$2:$CB$2500,$W$2:$W$2500,$A1400)+SUMIFS($CA$2:$CA$2500,$X$2:$X$2500,$A1400)))</f>
      </c>
      <c r="BY1400" t="str">
        <f>IF($Y1400="","",INDEX($AH$2:$AH$2000,$Y1400)&amp;"")</f>
      </c>
      <c r="BZ1400" t="str">
        <f>IF($Z1400="","",INDEX($AH$2:$AH$2000,$Z1400)&amp;"")</f>
      </c>
      <c r="CA1400">
        <f>IF($Y1400="","",INDEX($BV$2:$BV$2000,$Y1400))</f>
      </c>
      <c r="CB1400">
        <f>IF($Z1400="","",INDEX($BV$2:$BV$2000,$Z1400))</f>
      </c>
    </row>
    <row r="1401">
      <c r="A1401" t="str">
        <f>IF(TRIM(INDEX(games!$A:$A,ROW()))="","",TRIM(INDEX(games!$A:$A,ROW())))</f>
      </c>
      <c r="B1401">
        <f>IF(OR($A1401="",INDEX(games!$B:$B,ROW())=""),"",INDEX(games!$B:$B,ROW()))</f>
      </c>
      <c r="C1401" t="str">
        <f>IF(OR($A1401="",INDEX(games!$C:$C,ROW())=""),"",INDEX(games!$C:$C,ROW()))</f>
      </c>
      <c r="D1401">
        <f>IF($A1401="","",COUNTIF($W$2:$W$2500,$A1401)+COUNTIF($X$2:$X$2500,$A1401))</f>
      </c>
      <c r="E1401">
        <f>IF($A1401="","",IFERROR(MATCH($C1401,$R$2:$R$5,0),0))</f>
      </c>
      <c r="F1401">
        <f>IF($A1401="","",MOD(ROW(),34))</f>
      </c>
      <c r="G1401">
        <f>IF($A1401="",NA(),IF($C1401="Action",$B1401,NA()))</f>
      </c>
      <c r="H1401">
        <f>IF($A1401="",NA(),IF($C1401="Action",1+$F1401*0.023,NA()))</f>
      </c>
      <c r="I1401">
        <f>IF($A1401="",NA(),IF($C1401="Strategy",$B1401,NA()))</f>
      </c>
      <c r="J1401">
        <f>IF($A1401="",NA(),IF($C1401="Strategy",2+$F1401*0.023,NA()))</f>
      </c>
      <c r="K1401">
        <f>IF($A1401="",NA(),IF($C1401="Deckbuilder",$B1401,NA()))</f>
      </c>
      <c r="L1401">
        <f>IF($A1401="",NA(),IF($C1401="Deckbuilder",3+$F1401*0.023,NA()))</f>
      </c>
      <c r="M1401">
        <f>IF($A1401="",NA(),IF($C1401="Traditional",$B1401,NA()))</f>
      </c>
      <c r="N1401">
        <f>IF($A1401="",NA(),IF($C1401="Traditional",4+$F1401*0.023,NA()))</f>
      </c>
      <c r="O1401">
        <f>IF($A1401="","",$D1401+ROW()/1000000)</f>
      </c>
      <c r="P1401" t="str">
        <f>IF(OR($A1401="",INDEX(games!$H:$H,ROW())=""),"",INDEX(games!$H:$H,ROW()))</f>
      </c>
      <c r="Q1401">
        <f>IF(OR($A1401="",$P1401&lt;&gt;"Yes"),"",$D1401+ROW()/1000000)</f>
      </c>
      <c r="T1401">
        <f>IF($Y1401="","",INDEX($B$2:$B$2000,$Y1401))</f>
      </c>
      <c r="U1401">
        <f>IF($Z1401="","",INDEX($B$2:$B$2000,$Z1401))</f>
      </c>
      <c r="V1401">
        <f>IF(OR($T1401="",$U1401=""),"",$U1401-$T1401)</f>
      </c>
      <c r="W1401" t="str">
        <f>IF(TRIM(INDEX(connections!$A:$A,ROW()))="","",TRIM(INDEX(connections!$A:$A,ROW())))</f>
      </c>
      <c r="X1401" t="str">
        <f>IF($W1401="","",TRIM(INDEX(connections!$B:$B,ROW())))</f>
      </c>
      <c r="Y1401">
        <f>IF($W1401="","",IFERROR(MATCH($W1401,$A$2:$A$2000,0),""))</f>
      </c>
      <c r="Z1401">
        <f>IF($X1401="","",IFERROR(MATCH($X1401,$A$2:$A$2000,0),""))</f>
      </c>
      <c r="AA1401" t="str">
        <f>IF($Y1401="","",INDEX($P$2:$P$2000,$Y1401))</f>
      </c>
      <c r="AB1401" t="str">
        <f>IF($Z1401="","",INDEX($P$2:$P$2000,$Z1401))</f>
      </c>
      <c r="AC1401">
        <f>IF(AND($AA1401="Yes",$AB1401="Yes"),1,"")</f>
      </c>
      <c r="AD1401">
        <f>IF(OR($Y1401="",$Z1401=""),"",IF(INDEX($C$2:$C$2000,$Y1401)=INDEX($C$2:$C$2000,$Z1401),0,1))</f>
      </c>
      <c r="AE1401">
        <f>IF($AC1401&lt;&gt;1,"",IF(AND(INDEX($AG$2:$AG$2000,$Y1401)=1,INDEX($AG$2:$AG$2000,$Z1401)=1),1,""))</f>
      </c>
      <c r="AG1401">
        <f>IF($A1401="","",COUNTIFS($W$2:$W$2500,$A1401,$AB$2:$AB$2500,"Yes")+COUNTIFS($X$2:$X$2500,$A1401,$AA$2:$AA$2500,"Yes"))</f>
      </c>
      <c r="AH1401" t="str">
        <f>IF(OR($P1401&lt;&gt;"Yes",N($AG1401)=0),"",IF(AND($AG1401=1,COUNTIFS($W$2:$W$2500,$A1401,$AE$2:$AE$2500,1)+COUNTIFS($X$2:$X$2500,$A1401,$AE$2:$AE$2500,1)&gt;0),"","Yes"))</f>
      </c>
      <c r="AI1401">
        <f>IF($AH1401="Yes",$AG1401,"")</f>
      </c>
      <c r="AJ1401">
        <f>IF($AI1401="","",$AI1401+ROW()/1000000)</f>
      </c>
      <c r="AK1401">
        <f>IF(OR($A1401="",$P1401="Yes",N($AG1401)=0),"",$AG1401+ROW()/1000000)</f>
      </c>
      <c r="AL1401" t="str">
        <f>IF($A1401="","",INDEX(games!$J:$J,ROW())&amp;"")</f>
      </c>
      <c r="AM1401">
        <f>IF($A1401="","",SUMPRODUCT($AO1401:$BD1401,'Map Analysis'!$AP$2^{0,1,2,3,4,5,6,7,8,9,10,11,12,13,14,15}))</f>
      </c>
      <c r="AN1401">
        <f>IF($A1401="","",$AM1401+ROW()/10000000)</f>
      </c>
      <c r="AO1401">
        <f>IF($A1401="","",COUNTIF($W$2:$W$2500,$A1401))</f>
      </c>
      <c r="AP1401">
        <f>IF($A1401="","",SUMIFS($BF$2:$BF$2500,$W$2:$W$2500,$A1401))</f>
      </c>
      <c r="AQ1401">
        <f>IF($A1401="","",SUMIFS($BG$2:$BG$2500,$W$2:$W$2500,$A1401))</f>
      </c>
      <c r="AR1401">
        <f>IF($A1401="","",SUMIFS($BH$2:$BH$2500,$W$2:$W$2500,$A1401))</f>
      </c>
      <c r="AS1401">
        <f>IF($A1401="","",SUMIFS($BI$2:$BI$2500,$W$2:$W$2500,$A1401))</f>
      </c>
      <c r="AT1401">
        <f>IF($A1401="","",SUMIFS($BJ$2:$BJ$2500,$W$2:$W$2500,$A1401))</f>
      </c>
      <c r="AU1401">
        <f>IF($A1401="","",SUMIFS($BK$2:$BK$2500,$W$2:$W$2500,$A1401))</f>
      </c>
      <c r="AV1401">
        <f>IF($A1401="","",SUMIFS($BL$2:$BL$2500,$W$2:$W$2500,$A1401))</f>
      </c>
      <c r="AW1401">
        <f>IF($A1401="","",SUMIFS($BM$2:$BM$2500,$W$2:$W$2500,$A1401))</f>
      </c>
      <c r="AX1401">
        <f>IF($A1401="","",SUMIFS($BN$2:$BN$2500,$W$2:$W$2500,$A1401))</f>
      </c>
      <c r="AY1401">
        <f>IF($A1401="","",SUMIFS($BO$2:$BO$2500,$W$2:$W$2500,$A1401))</f>
      </c>
      <c r="AZ1401">
        <f>IF($A1401="","",SUMIFS($BP$2:$BP$2500,$W$2:$W$2500,$A1401))</f>
      </c>
      <c r="BA1401">
        <f>IF($A1401="","",SUMIFS($BQ$2:$BQ$2500,$W$2:$W$2500,$A1401))</f>
      </c>
      <c r="BB1401">
        <f>IF($A1401="","",SUMIFS($BR$2:$BR$2500,$W$2:$W$2500,$A1401))</f>
      </c>
      <c r="BC1401">
        <f>IF($A1401="","",SUMIFS($BS$2:$BS$2500,$W$2:$W$2500,$A1401))</f>
      </c>
      <c r="BD1401">
        <f>IF($A1401="","",SUMIFS($BT$2:$BT$2500,$W$2:$W$2500,$A1401))</f>
      </c>
      <c r="BF1401">
        <f>IF($Z1401="","",INDEX($AO$2:$AO$2000,$Z1401))</f>
      </c>
      <c r="BG1401">
        <f>IF($Z1401="","",INDEX($AP$2:$AP$2000,$Z1401))</f>
      </c>
      <c r="BH1401">
        <f>IF($Z1401="","",INDEX($AQ$2:$AQ$2000,$Z1401))</f>
      </c>
      <c r="BI1401">
        <f>IF($Z1401="","",INDEX($AR$2:$AR$2000,$Z1401))</f>
      </c>
      <c r="BJ1401">
        <f>IF($Z1401="","",INDEX($AS$2:$AS$2000,$Z1401))</f>
      </c>
      <c r="BK1401">
        <f>IF($Z1401="","",INDEX($AT$2:$AT$2000,$Z1401))</f>
      </c>
      <c r="BL1401">
        <f>IF($Z1401="","",INDEX($AU$2:$AU$2000,$Z1401))</f>
      </c>
      <c r="BM1401">
        <f>IF($Z1401="","",INDEX($AV$2:$AV$2000,$Z1401))</f>
      </c>
      <c r="BN1401">
        <f>IF($Z1401="","",INDEX($AW$2:$AW$2000,$Z1401))</f>
      </c>
      <c r="BO1401">
        <f>IF($Z1401="","",INDEX($AX$2:$AX$2000,$Z1401))</f>
      </c>
      <c r="BP1401">
        <f>IF($Z1401="","",INDEX($AY$2:$AY$2000,$Z1401))</f>
      </c>
      <c r="BQ1401">
        <f>IF($Z1401="","",INDEX($AZ$2:$AZ$2000,$Z1401))</f>
      </c>
      <c r="BR1401">
        <f>IF($Z1401="","",INDEX($BA$2:$BA$2000,$Z1401))</f>
      </c>
      <c r="BS1401">
        <f>IF($Z1401="","",INDEX($BB$2:$BB$2000,$Z1401))</f>
      </c>
      <c r="BT1401">
        <f>IF($Z1401="","",INDEX($BC$2:$BC$2000,$Z1401))</f>
      </c>
      <c r="BV1401">
        <f>IF(OR($A1401="",$P1401&lt;&gt;"Yes",$AH1401="Yes"),"",1+N($AG1401))</f>
      </c>
      <c r="BW1401">
        <f>IF($A1401="","",COUNTIFS($W$2:$W$2500,$A1401,$BZ$2:$BZ$2500,"Yes")+COUNTIFS($X$2:$X$2500,$A1401,$BY$2:$BY$2500,"Yes"))</f>
      </c>
      <c r="BX1401">
        <f>IF(OR($A1401="",$P1401="Yes"),"",IF(N($BW1401)=0,0,1+SUMIFS($CB$2:$CB$2500,$W$2:$W$2500,$A1401)+SUMIFS($CA$2:$CA$2500,$X$2:$X$2500,$A1401)))</f>
      </c>
      <c r="BY1401" t="str">
        <f>IF($Y1401="","",INDEX($AH$2:$AH$2000,$Y1401)&amp;"")</f>
      </c>
      <c r="BZ1401" t="str">
        <f>IF($Z1401="","",INDEX($AH$2:$AH$2000,$Z1401)&amp;"")</f>
      </c>
      <c r="CA1401">
        <f>IF($Y1401="","",INDEX($BV$2:$BV$2000,$Y1401))</f>
      </c>
      <c r="CB1401">
        <f>IF($Z1401="","",INDEX($BV$2:$BV$2000,$Z1401))</f>
      </c>
    </row>
    <row r="1402">
      <c r="A1402" t="str">
        <f>IF(TRIM(INDEX(games!$A:$A,ROW()))="","",TRIM(INDEX(games!$A:$A,ROW())))</f>
      </c>
      <c r="B1402">
        <f>IF(OR($A1402="",INDEX(games!$B:$B,ROW())=""),"",INDEX(games!$B:$B,ROW()))</f>
      </c>
      <c r="C1402" t="str">
        <f>IF(OR($A1402="",INDEX(games!$C:$C,ROW())=""),"",INDEX(games!$C:$C,ROW()))</f>
      </c>
      <c r="D1402">
        <f>IF($A1402="","",COUNTIF($W$2:$W$2500,$A1402)+COUNTIF($X$2:$X$2500,$A1402))</f>
      </c>
      <c r="E1402">
        <f>IF($A1402="","",IFERROR(MATCH($C1402,$R$2:$R$5,0),0))</f>
      </c>
      <c r="F1402">
        <f>IF($A1402="","",MOD(ROW(),34))</f>
      </c>
      <c r="G1402">
        <f>IF($A1402="",NA(),IF($C1402="Action",$B1402,NA()))</f>
      </c>
      <c r="H1402">
        <f>IF($A1402="",NA(),IF($C1402="Action",1+$F1402*0.023,NA()))</f>
      </c>
      <c r="I1402">
        <f>IF($A1402="",NA(),IF($C1402="Strategy",$B1402,NA()))</f>
      </c>
      <c r="J1402">
        <f>IF($A1402="",NA(),IF($C1402="Strategy",2+$F1402*0.023,NA()))</f>
      </c>
      <c r="K1402">
        <f>IF($A1402="",NA(),IF($C1402="Deckbuilder",$B1402,NA()))</f>
      </c>
      <c r="L1402">
        <f>IF($A1402="",NA(),IF($C1402="Deckbuilder",3+$F1402*0.023,NA()))</f>
      </c>
      <c r="M1402">
        <f>IF($A1402="",NA(),IF($C1402="Traditional",$B1402,NA()))</f>
      </c>
      <c r="N1402">
        <f>IF($A1402="",NA(),IF($C1402="Traditional",4+$F1402*0.023,NA()))</f>
      </c>
      <c r="O1402">
        <f>IF($A1402="","",$D1402+ROW()/1000000)</f>
      </c>
      <c r="P1402" t="str">
        <f>IF(OR($A1402="",INDEX(games!$H:$H,ROW())=""),"",INDEX(games!$H:$H,ROW()))</f>
      </c>
      <c r="Q1402">
        <f>IF(OR($A1402="",$P1402&lt;&gt;"Yes"),"",$D1402+ROW()/1000000)</f>
      </c>
      <c r="T1402">
        <f>IF($Y1402="","",INDEX($B$2:$B$2000,$Y1402))</f>
      </c>
      <c r="U1402">
        <f>IF($Z1402="","",INDEX($B$2:$B$2000,$Z1402))</f>
      </c>
      <c r="V1402">
        <f>IF(OR($T1402="",$U1402=""),"",$U1402-$T1402)</f>
      </c>
      <c r="W1402" t="str">
        <f>IF(TRIM(INDEX(connections!$A:$A,ROW()))="","",TRIM(INDEX(connections!$A:$A,ROW())))</f>
      </c>
      <c r="X1402" t="str">
        <f>IF($W1402="","",TRIM(INDEX(connections!$B:$B,ROW())))</f>
      </c>
      <c r="Y1402">
        <f>IF($W1402="","",IFERROR(MATCH($W1402,$A$2:$A$2000,0),""))</f>
      </c>
      <c r="Z1402">
        <f>IF($X1402="","",IFERROR(MATCH($X1402,$A$2:$A$2000,0),""))</f>
      </c>
      <c r="AA1402" t="str">
        <f>IF($Y1402="","",INDEX($P$2:$P$2000,$Y1402))</f>
      </c>
      <c r="AB1402" t="str">
        <f>IF($Z1402="","",INDEX($P$2:$P$2000,$Z1402))</f>
      </c>
      <c r="AC1402">
        <f>IF(AND($AA1402="Yes",$AB1402="Yes"),1,"")</f>
      </c>
      <c r="AD1402">
        <f>IF(OR($Y1402="",$Z1402=""),"",IF(INDEX($C$2:$C$2000,$Y1402)=INDEX($C$2:$C$2000,$Z1402),0,1))</f>
      </c>
      <c r="AE1402">
        <f>IF($AC1402&lt;&gt;1,"",IF(AND(INDEX($AG$2:$AG$2000,$Y1402)=1,INDEX($AG$2:$AG$2000,$Z1402)=1),1,""))</f>
      </c>
      <c r="AG1402">
        <f>IF($A1402="","",COUNTIFS($W$2:$W$2500,$A1402,$AB$2:$AB$2500,"Yes")+COUNTIFS($X$2:$X$2500,$A1402,$AA$2:$AA$2500,"Yes"))</f>
      </c>
      <c r="AH1402" t="str">
        <f>IF(OR($P1402&lt;&gt;"Yes",N($AG1402)=0),"",IF(AND($AG1402=1,COUNTIFS($W$2:$W$2500,$A1402,$AE$2:$AE$2500,1)+COUNTIFS($X$2:$X$2500,$A1402,$AE$2:$AE$2500,1)&gt;0),"","Yes"))</f>
      </c>
      <c r="AI1402">
        <f>IF($AH1402="Yes",$AG1402,"")</f>
      </c>
      <c r="AJ1402">
        <f>IF($AI1402="","",$AI1402+ROW()/1000000)</f>
      </c>
      <c r="AK1402">
        <f>IF(OR($A1402="",$P1402="Yes",N($AG1402)=0),"",$AG1402+ROW()/1000000)</f>
      </c>
      <c r="AL1402" t="str">
        <f>IF($A1402="","",INDEX(games!$J:$J,ROW())&amp;"")</f>
      </c>
      <c r="AM1402">
        <f>IF($A1402="","",SUMPRODUCT($AO1402:$BD1402,'Map Analysis'!$AP$2^{0,1,2,3,4,5,6,7,8,9,10,11,12,13,14,15}))</f>
      </c>
      <c r="AN1402">
        <f>IF($A1402="","",$AM1402+ROW()/10000000)</f>
      </c>
      <c r="AO1402">
        <f>IF($A1402="","",COUNTIF($W$2:$W$2500,$A1402))</f>
      </c>
      <c r="AP1402">
        <f>IF($A1402="","",SUMIFS($BF$2:$BF$2500,$W$2:$W$2500,$A1402))</f>
      </c>
      <c r="AQ1402">
        <f>IF($A1402="","",SUMIFS($BG$2:$BG$2500,$W$2:$W$2500,$A1402))</f>
      </c>
      <c r="AR1402">
        <f>IF($A1402="","",SUMIFS($BH$2:$BH$2500,$W$2:$W$2500,$A1402))</f>
      </c>
      <c r="AS1402">
        <f>IF($A1402="","",SUMIFS($BI$2:$BI$2500,$W$2:$W$2500,$A1402))</f>
      </c>
      <c r="AT1402">
        <f>IF($A1402="","",SUMIFS($BJ$2:$BJ$2500,$W$2:$W$2500,$A1402))</f>
      </c>
      <c r="AU1402">
        <f>IF($A1402="","",SUMIFS($BK$2:$BK$2500,$W$2:$W$2500,$A1402))</f>
      </c>
      <c r="AV1402">
        <f>IF($A1402="","",SUMIFS($BL$2:$BL$2500,$W$2:$W$2500,$A1402))</f>
      </c>
      <c r="AW1402">
        <f>IF($A1402="","",SUMIFS($BM$2:$BM$2500,$W$2:$W$2500,$A1402))</f>
      </c>
      <c r="AX1402">
        <f>IF($A1402="","",SUMIFS($BN$2:$BN$2500,$W$2:$W$2500,$A1402))</f>
      </c>
      <c r="AY1402">
        <f>IF($A1402="","",SUMIFS($BO$2:$BO$2500,$W$2:$W$2500,$A1402))</f>
      </c>
      <c r="AZ1402">
        <f>IF($A1402="","",SUMIFS($BP$2:$BP$2500,$W$2:$W$2500,$A1402))</f>
      </c>
      <c r="BA1402">
        <f>IF($A1402="","",SUMIFS($BQ$2:$BQ$2500,$W$2:$W$2500,$A1402))</f>
      </c>
      <c r="BB1402">
        <f>IF($A1402="","",SUMIFS($BR$2:$BR$2500,$W$2:$W$2500,$A1402))</f>
      </c>
      <c r="BC1402">
        <f>IF($A1402="","",SUMIFS($BS$2:$BS$2500,$W$2:$W$2500,$A1402))</f>
      </c>
      <c r="BD1402">
        <f>IF($A1402="","",SUMIFS($BT$2:$BT$2500,$W$2:$W$2500,$A1402))</f>
      </c>
      <c r="BF1402">
        <f>IF($Z1402="","",INDEX($AO$2:$AO$2000,$Z1402))</f>
      </c>
      <c r="BG1402">
        <f>IF($Z1402="","",INDEX($AP$2:$AP$2000,$Z1402))</f>
      </c>
      <c r="BH1402">
        <f>IF($Z1402="","",INDEX($AQ$2:$AQ$2000,$Z1402))</f>
      </c>
      <c r="BI1402">
        <f>IF($Z1402="","",INDEX($AR$2:$AR$2000,$Z1402))</f>
      </c>
      <c r="BJ1402">
        <f>IF($Z1402="","",INDEX($AS$2:$AS$2000,$Z1402))</f>
      </c>
      <c r="BK1402">
        <f>IF($Z1402="","",INDEX($AT$2:$AT$2000,$Z1402))</f>
      </c>
      <c r="BL1402">
        <f>IF($Z1402="","",INDEX($AU$2:$AU$2000,$Z1402))</f>
      </c>
      <c r="BM1402">
        <f>IF($Z1402="","",INDEX($AV$2:$AV$2000,$Z1402))</f>
      </c>
      <c r="BN1402">
        <f>IF($Z1402="","",INDEX($AW$2:$AW$2000,$Z1402))</f>
      </c>
      <c r="BO1402">
        <f>IF($Z1402="","",INDEX($AX$2:$AX$2000,$Z1402))</f>
      </c>
      <c r="BP1402">
        <f>IF($Z1402="","",INDEX($AY$2:$AY$2000,$Z1402))</f>
      </c>
      <c r="BQ1402">
        <f>IF($Z1402="","",INDEX($AZ$2:$AZ$2000,$Z1402))</f>
      </c>
      <c r="BR1402">
        <f>IF($Z1402="","",INDEX($BA$2:$BA$2000,$Z1402))</f>
      </c>
      <c r="BS1402">
        <f>IF($Z1402="","",INDEX($BB$2:$BB$2000,$Z1402))</f>
      </c>
      <c r="BT1402">
        <f>IF($Z1402="","",INDEX($BC$2:$BC$2000,$Z1402))</f>
      </c>
      <c r="BV1402">
        <f>IF(OR($A1402="",$P1402&lt;&gt;"Yes",$AH1402="Yes"),"",1+N($AG1402))</f>
      </c>
      <c r="BW1402">
        <f>IF($A1402="","",COUNTIFS($W$2:$W$2500,$A1402,$BZ$2:$BZ$2500,"Yes")+COUNTIFS($X$2:$X$2500,$A1402,$BY$2:$BY$2500,"Yes"))</f>
      </c>
      <c r="BX1402">
        <f>IF(OR($A1402="",$P1402="Yes"),"",IF(N($BW1402)=0,0,1+SUMIFS($CB$2:$CB$2500,$W$2:$W$2500,$A1402)+SUMIFS($CA$2:$CA$2500,$X$2:$X$2500,$A1402)))</f>
      </c>
      <c r="BY1402" t="str">
        <f>IF($Y1402="","",INDEX($AH$2:$AH$2000,$Y1402)&amp;"")</f>
      </c>
      <c r="BZ1402" t="str">
        <f>IF($Z1402="","",INDEX($AH$2:$AH$2000,$Z1402)&amp;"")</f>
      </c>
      <c r="CA1402">
        <f>IF($Y1402="","",INDEX($BV$2:$BV$2000,$Y1402))</f>
      </c>
      <c r="CB1402">
        <f>IF($Z1402="","",INDEX($BV$2:$BV$2000,$Z1402))</f>
      </c>
    </row>
    <row r="1403">
      <c r="A1403" t="str">
        <f>IF(TRIM(INDEX(games!$A:$A,ROW()))="","",TRIM(INDEX(games!$A:$A,ROW())))</f>
      </c>
      <c r="B1403">
        <f>IF(OR($A1403="",INDEX(games!$B:$B,ROW())=""),"",INDEX(games!$B:$B,ROW()))</f>
      </c>
      <c r="C1403" t="str">
        <f>IF(OR($A1403="",INDEX(games!$C:$C,ROW())=""),"",INDEX(games!$C:$C,ROW()))</f>
      </c>
      <c r="D1403">
        <f>IF($A1403="","",COUNTIF($W$2:$W$2500,$A1403)+COUNTIF($X$2:$X$2500,$A1403))</f>
      </c>
      <c r="E1403">
        <f>IF($A1403="","",IFERROR(MATCH($C1403,$R$2:$R$5,0),0))</f>
      </c>
      <c r="F1403">
        <f>IF($A1403="","",MOD(ROW(),34))</f>
      </c>
      <c r="G1403">
        <f>IF($A1403="",NA(),IF($C1403="Action",$B1403,NA()))</f>
      </c>
      <c r="H1403">
        <f>IF($A1403="",NA(),IF($C1403="Action",1+$F1403*0.023,NA()))</f>
      </c>
      <c r="I1403">
        <f>IF($A1403="",NA(),IF($C1403="Strategy",$B1403,NA()))</f>
      </c>
      <c r="J1403">
        <f>IF($A1403="",NA(),IF($C1403="Strategy",2+$F1403*0.023,NA()))</f>
      </c>
      <c r="K1403">
        <f>IF($A1403="",NA(),IF($C1403="Deckbuilder",$B1403,NA()))</f>
      </c>
      <c r="L1403">
        <f>IF($A1403="",NA(),IF($C1403="Deckbuilder",3+$F1403*0.023,NA()))</f>
      </c>
      <c r="M1403">
        <f>IF($A1403="",NA(),IF($C1403="Traditional",$B1403,NA()))</f>
      </c>
      <c r="N1403">
        <f>IF($A1403="",NA(),IF($C1403="Traditional",4+$F1403*0.023,NA()))</f>
      </c>
      <c r="O1403">
        <f>IF($A1403="","",$D1403+ROW()/1000000)</f>
      </c>
      <c r="P1403" t="str">
        <f>IF(OR($A1403="",INDEX(games!$H:$H,ROW())=""),"",INDEX(games!$H:$H,ROW()))</f>
      </c>
      <c r="Q1403">
        <f>IF(OR($A1403="",$P1403&lt;&gt;"Yes"),"",$D1403+ROW()/1000000)</f>
      </c>
      <c r="T1403">
        <f>IF($Y1403="","",INDEX($B$2:$B$2000,$Y1403))</f>
      </c>
      <c r="U1403">
        <f>IF($Z1403="","",INDEX($B$2:$B$2000,$Z1403))</f>
      </c>
      <c r="V1403">
        <f>IF(OR($T1403="",$U1403=""),"",$U1403-$T1403)</f>
      </c>
      <c r="W1403" t="str">
        <f>IF(TRIM(INDEX(connections!$A:$A,ROW()))="","",TRIM(INDEX(connections!$A:$A,ROW())))</f>
      </c>
      <c r="X1403" t="str">
        <f>IF($W1403="","",TRIM(INDEX(connections!$B:$B,ROW())))</f>
      </c>
      <c r="Y1403">
        <f>IF($W1403="","",IFERROR(MATCH($W1403,$A$2:$A$2000,0),""))</f>
      </c>
      <c r="Z1403">
        <f>IF($X1403="","",IFERROR(MATCH($X1403,$A$2:$A$2000,0),""))</f>
      </c>
      <c r="AA1403" t="str">
        <f>IF($Y1403="","",INDEX($P$2:$P$2000,$Y1403))</f>
      </c>
      <c r="AB1403" t="str">
        <f>IF($Z1403="","",INDEX($P$2:$P$2000,$Z1403))</f>
      </c>
      <c r="AC1403">
        <f>IF(AND($AA1403="Yes",$AB1403="Yes"),1,"")</f>
      </c>
      <c r="AD1403">
        <f>IF(OR($Y1403="",$Z1403=""),"",IF(INDEX($C$2:$C$2000,$Y1403)=INDEX($C$2:$C$2000,$Z1403),0,1))</f>
      </c>
      <c r="AE1403">
        <f>IF($AC1403&lt;&gt;1,"",IF(AND(INDEX($AG$2:$AG$2000,$Y1403)=1,INDEX($AG$2:$AG$2000,$Z1403)=1),1,""))</f>
      </c>
      <c r="AG1403">
        <f>IF($A1403="","",COUNTIFS($W$2:$W$2500,$A1403,$AB$2:$AB$2500,"Yes")+COUNTIFS($X$2:$X$2500,$A1403,$AA$2:$AA$2500,"Yes"))</f>
      </c>
      <c r="AH1403" t="str">
        <f>IF(OR($P1403&lt;&gt;"Yes",N($AG1403)=0),"",IF(AND($AG1403=1,COUNTIFS($W$2:$W$2500,$A1403,$AE$2:$AE$2500,1)+COUNTIFS($X$2:$X$2500,$A1403,$AE$2:$AE$2500,1)&gt;0),"","Yes"))</f>
      </c>
      <c r="AI1403">
        <f>IF($AH1403="Yes",$AG1403,"")</f>
      </c>
      <c r="AJ1403">
        <f>IF($AI1403="","",$AI1403+ROW()/1000000)</f>
      </c>
      <c r="AK1403">
        <f>IF(OR($A1403="",$P1403="Yes",N($AG1403)=0),"",$AG1403+ROW()/1000000)</f>
      </c>
      <c r="AL1403" t="str">
        <f>IF($A1403="","",INDEX(games!$J:$J,ROW())&amp;"")</f>
      </c>
      <c r="AM1403">
        <f>IF($A1403="","",SUMPRODUCT($AO1403:$BD1403,'Map Analysis'!$AP$2^{0,1,2,3,4,5,6,7,8,9,10,11,12,13,14,15}))</f>
      </c>
      <c r="AN1403">
        <f>IF($A1403="","",$AM1403+ROW()/10000000)</f>
      </c>
      <c r="AO1403">
        <f>IF($A1403="","",COUNTIF($W$2:$W$2500,$A1403))</f>
      </c>
      <c r="AP1403">
        <f>IF($A1403="","",SUMIFS($BF$2:$BF$2500,$W$2:$W$2500,$A1403))</f>
      </c>
      <c r="AQ1403">
        <f>IF($A1403="","",SUMIFS($BG$2:$BG$2500,$W$2:$W$2500,$A1403))</f>
      </c>
      <c r="AR1403">
        <f>IF($A1403="","",SUMIFS($BH$2:$BH$2500,$W$2:$W$2500,$A1403))</f>
      </c>
      <c r="AS1403">
        <f>IF($A1403="","",SUMIFS($BI$2:$BI$2500,$W$2:$W$2500,$A1403))</f>
      </c>
      <c r="AT1403">
        <f>IF($A1403="","",SUMIFS($BJ$2:$BJ$2500,$W$2:$W$2500,$A1403))</f>
      </c>
      <c r="AU1403">
        <f>IF($A1403="","",SUMIFS($BK$2:$BK$2500,$W$2:$W$2500,$A1403))</f>
      </c>
      <c r="AV1403">
        <f>IF($A1403="","",SUMIFS($BL$2:$BL$2500,$W$2:$W$2500,$A1403))</f>
      </c>
      <c r="AW1403">
        <f>IF($A1403="","",SUMIFS($BM$2:$BM$2500,$W$2:$W$2500,$A1403))</f>
      </c>
      <c r="AX1403">
        <f>IF($A1403="","",SUMIFS($BN$2:$BN$2500,$W$2:$W$2500,$A1403))</f>
      </c>
      <c r="AY1403">
        <f>IF($A1403="","",SUMIFS($BO$2:$BO$2500,$W$2:$W$2500,$A1403))</f>
      </c>
      <c r="AZ1403">
        <f>IF($A1403="","",SUMIFS($BP$2:$BP$2500,$W$2:$W$2500,$A1403))</f>
      </c>
      <c r="BA1403">
        <f>IF($A1403="","",SUMIFS($BQ$2:$BQ$2500,$W$2:$W$2500,$A1403))</f>
      </c>
      <c r="BB1403">
        <f>IF($A1403="","",SUMIFS($BR$2:$BR$2500,$W$2:$W$2500,$A1403))</f>
      </c>
      <c r="BC1403">
        <f>IF($A1403="","",SUMIFS($BS$2:$BS$2500,$W$2:$W$2500,$A1403))</f>
      </c>
      <c r="BD1403">
        <f>IF($A1403="","",SUMIFS($BT$2:$BT$2500,$W$2:$W$2500,$A1403))</f>
      </c>
      <c r="BF1403">
        <f>IF($Z1403="","",INDEX($AO$2:$AO$2000,$Z1403))</f>
      </c>
      <c r="BG1403">
        <f>IF($Z1403="","",INDEX($AP$2:$AP$2000,$Z1403))</f>
      </c>
      <c r="BH1403">
        <f>IF($Z1403="","",INDEX($AQ$2:$AQ$2000,$Z1403))</f>
      </c>
      <c r="BI1403">
        <f>IF($Z1403="","",INDEX($AR$2:$AR$2000,$Z1403))</f>
      </c>
      <c r="BJ1403">
        <f>IF($Z1403="","",INDEX($AS$2:$AS$2000,$Z1403))</f>
      </c>
      <c r="BK1403">
        <f>IF($Z1403="","",INDEX($AT$2:$AT$2000,$Z1403))</f>
      </c>
      <c r="BL1403">
        <f>IF($Z1403="","",INDEX($AU$2:$AU$2000,$Z1403))</f>
      </c>
      <c r="BM1403">
        <f>IF($Z1403="","",INDEX($AV$2:$AV$2000,$Z1403))</f>
      </c>
      <c r="BN1403">
        <f>IF($Z1403="","",INDEX($AW$2:$AW$2000,$Z1403))</f>
      </c>
      <c r="BO1403">
        <f>IF($Z1403="","",INDEX($AX$2:$AX$2000,$Z1403))</f>
      </c>
      <c r="BP1403">
        <f>IF($Z1403="","",INDEX($AY$2:$AY$2000,$Z1403))</f>
      </c>
      <c r="BQ1403">
        <f>IF($Z1403="","",INDEX($AZ$2:$AZ$2000,$Z1403))</f>
      </c>
      <c r="BR1403">
        <f>IF($Z1403="","",INDEX($BA$2:$BA$2000,$Z1403))</f>
      </c>
      <c r="BS1403">
        <f>IF($Z1403="","",INDEX($BB$2:$BB$2000,$Z1403))</f>
      </c>
      <c r="BT1403">
        <f>IF($Z1403="","",INDEX($BC$2:$BC$2000,$Z1403))</f>
      </c>
      <c r="BV1403">
        <f>IF(OR($A1403="",$P1403&lt;&gt;"Yes",$AH1403="Yes"),"",1+N($AG1403))</f>
      </c>
      <c r="BW1403">
        <f>IF($A1403="","",COUNTIFS($W$2:$W$2500,$A1403,$BZ$2:$BZ$2500,"Yes")+COUNTIFS($X$2:$X$2500,$A1403,$BY$2:$BY$2500,"Yes"))</f>
      </c>
      <c r="BX1403">
        <f>IF(OR($A1403="",$P1403="Yes"),"",IF(N($BW1403)=0,0,1+SUMIFS($CB$2:$CB$2500,$W$2:$W$2500,$A1403)+SUMIFS($CA$2:$CA$2500,$X$2:$X$2500,$A1403)))</f>
      </c>
      <c r="BY1403" t="str">
        <f>IF($Y1403="","",INDEX($AH$2:$AH$2000,$Y1403)&amp;"")</f>
      </c>
      <c r="BZ1403" t="str">
        <f>IF($Z1403="","",INDEX($AH$2:$AH$2000,$Z1403)&amp;"")</f>
      </c>
      <c r="CA1403">
        <f>IF($Y1403="","",INDEX($BV$2:$BV$2000,$Y1403))</f>
      </c>
      <c r="CB1403">
        <f>IF($Z1403="","",INDEX($BV$2:$BV$2000,$Z1403))</f>
      </c>
    </row>
    <row r="1404">
      <c r="A1404" t="str">
        <f>IF(TRIM(INDEX(games!$A:$A,ROW()))="","",TRIM(INDEX(games!$A:$A,ROW())))</f>
      </c>
      <c r="B1404">
        <f>IF(OR($A1404="",INDEX(games!$B:$B,ROW())=""),"",INDEX(games!$B:$B,ROW()))</f>
      </c>
      <c r="C1404" t="str">
        <f>IF(OR($A1404="",INDEX(games!$C:$C,ROW())=""),"",INDEX(games!$C:$C,ROW()))</f>
      </c>
      <c r="D1404">
        <f>IF($A1404="","",COUNTIF($W$2:$W$2500,$A1404)+COUNTIF($X$2:$X$2500,$A1404))</f>
      </c>
      <c r="E1404">
        <f>IF($A1404="","",IFERROR(MATCH($C1404,$R$2:$R$5,0),0))</f>
      </c>
      <c r="F1404">
        <f>IF($A1404="","",MOD(ROW(),34))</f>
      </c>
      <c r="G1404">
        <f>IF($A1404="",NA(),IF($C1404="Action",$B1404,NA()))</f>
      </c>
      <c r="H1404">
        <f>IF($A1404="",NA(),IF($C1404="Action",1+$F1404*0.023,NA()))</f>
      </c>
      <c r="I1404">
        <f>IF($A1404="",NA(),IF($C1404="Strategy",$B1404,NA()))</f>
      </c>
      <c r="J1404">
        <f>IF($A1404="",NA(),IF($C1404="Strategy",2+$F1404*0.023,NA()))</f>
      </c>
      <c r="K1404">
        <f>IF($A1404="",NA(),IF($C1404="Deckbuilder",$B1404,NA()))</f>
      </c>
      <c r="L1404">
        <f>IF($A1404="",NA(),IF($C1404="Deckbuilder",3+$F1404*0.023,NA()))</f>
      </c>
      <c r="M1404">
        <f>IF($A1404="",NA(),IF($C1404="Traditional",$B1404,NA()))</f>
      </c>
      <c r="N1404">
        <f>IF($A1404="",NA(),IF($C1404="Traditional",4+$F1404*0.023,NA()))</f>
      </c>
      <c r="O1404">
        <f>IF($A1404="","",$D1404+ROW()/1000000)</f>
      </c>
      <c r="P1404" t="str">
        <f>IF(OR($A1404="",INDEX(games!$H:$H,ROW())=""),"",INDEX(games!$H:$H,ROW()))</f>
      </c>
      <c r="Q1404">
        <f>IF(OR($A1404="",$P1404&lt;&gt;"Yes"),"",$D1404+ROW()/1000000)</f>
      </c>
      <c r="T1404">
        <f>IF($Y1404="","",INDEX($B$2:$B$2000,$Y1404))</f>
      </c>
      <c r="U1404">
        <f>IF($Z1404="","",INDEX($B$2:$B$2000,$Z1404))</f>
      </c>
      <c r="V1404">
        <f>IF(OR($T1404="",$U1404=""),"",$U1404-$T1404)</f>
      </c>
      <c r="W1404" t="str">
        <f>IF(TRIM(INDEX(connections!$A:$A,ROW()))="","",TRIM(INDEX(connections!$A:$A,ROW())))</f>
      </c>
      <c r="X1404" t="str">
        <f>IF($W1404="","",TRIM(INDEX(connections!$B:$B,ROW())))</f>
      </c>
      <c r="Y1404">
        <f>IF($W1404="","",IFERROR(MATCH($W1404,$A$2:$A$2000,0),""))</f>
      </c>
      <c r="Z1404">
        <f>IF($X1404="","",IFERROR(MATCH($X1404,$A$2:$A$2000,0),""))</f>
      </c>
      <c r="AA1404" t="str">
        <f>IF($Y1404="","",INDEX($P$2:$P$2000,$Y1404))</f>
      </c>
      <c r="AB1404" t="str">
        <f>IF($Z1404="","",INDEX($P$2:$P$2000,$Z1404))</f>
      </c>
      <c r="AC1404">
        <f>IF(AND($AA1404="Yes",$AB1404="Yes"),1,"")</f>
      </c>
      <c r="AD1404">
        <f>IF(OR($Y1404="",$Z1404=""),"",IF(INDEX($C$2:$C$2000,$Y1404)=INDEX($C$2:$C$2000,$Z1404),0,1))</f>
      </c>
      <c r="AE1404">
        <f>IF($AC1404&lt;&gt;1,"",IF(AND(INDEX($AG$2:$AG$2000,$Y1404)=1,INDEX($AG$2:$AG$2000,$Z1404)=1),1,""))</f>
      </c>
      <c r="AG1404">
        <f>IF($A1404="","",COUNTIFS($W$2:$W$2500,$A1404,$AB$2:$AB$2500,"Yes")+COUNTIFS($X$2:$X$2500,$A1404,$AA$2:$AA$2500,"Yes"))</f>
      </c>
      <c r="AH1404" t="str">
        <f>IF(OR($P1404&lt;&gt;"Yes",N($AG1404)=0),"",IF(AND($AG1404=1,COUNTIFS($W$2:$W$2500,$A1404,$AE$2:$AE$2500,1)+COUNTIFS($X$2:$X$2500,$A1404,$AE$2:$AE$2500,1)&gt;0),"","Yes"))</f>
      </c>
      <c r="AI1404">
        <f>IF($AH1404="Yes",$AG1404,"")</f>
      </c>
      <c r="AJ1404">
        <f>IF($AI1404="","",$AI1404+ROW()/1000000)</f>
      </c>
      <c r="AK1404">
        <f>IF(OR($A1404="",$P1404="Yes",N($AG1404)=0),"",$AG1404+ROW()/1000000)</f>
      </c>
      <c r="AL1404" t="str">
        <f>IF($A1404="","",INDEX(games!$J:$J,ROW())&amp;"")</f>
      </c>
      <c r="AM1404">
        <f>IF($A1404="","",SUMPRODUCT($AO1404:$BD1404,'Map Analysis'!$AP$2^{0,1,2,3,4,5,6,7,8,9,10,11,12,13,14,15}))</f>
      </c>
      <c r="AN1404">
        <f>IF($A1404="","",$AM1404+ROW()/10000000)</f>
      </c>
      <c r="AO1404">
        <f>IF($A1404="","",COUNTIF($W$2:$W$2500,$A1404))</f>
      </c>
      <c r="AP1404">
        <f>IF($A1404="","",SUMIFS($BF$2:$BF$2500,$W$2:$W$2500,$A1404))</f>
      </c>
      <c r="AQ1404">
        <f>IF($A1404="","",SUMIFS($BG$2:$BG$2500,$W$2:$W$2500,$A1404))</f>
      </c>
      <c r="AR1404">
        <f>IF($A1404="","",SUMIFS($BH$2:$BH$2500,$W$2:$W$2500,$A1404))</f>
      </c>
      <c r="AS1404">
        <f>IF($A1404="","",SUMIFS($BI$2:$BI$2500,$W$2:$W$2500,$A1404))</f>
      </c>
      <c r="AT1404">
        <f>IF($A1404="","",SUMIFS($BJ$2:$BJ$2500,$W$2:$W$2500,$A1404))</f>
      </c>
      <c r="AU1404">
        <f>IF($A1404="","",SUMIFS($BK$2:$BK$2500,$W$2:$W$2500,$A1404))</f>
      </c>
      <c r="AV1404">
        <f>IF($A1404="","",SUMIFS($BL$2:$BL$2500,$W$2:$W$2500,$A1404))</f>
      </c>
      <c r="AW1404">
        <f>IF($A1404="","",SUMIFS($BM$2:$BM$2500,$W$2:$W$2500,$A1404))</f>
      </c>
      <c r="AX1404">
        <f>IF($A1404="","",SUMIFS($BN$2:$BN$2500,$W$2:$W$2500,$A1404))</f>
      </c>
      <c r="AY1404">
        <f>IF($A1404="","",SUMIFS($BO$2:$BO$2500,$W$2:$W$2500,$A1404))</f>
      </c>
      <c r="AZ1404">
        <f>IF($A1404="","",SUMIFS($BP$2:$BP$2500,$W$2:$W$2500,$A1404))</f>
      </c>
      <c r="BA1404">
        <f>IF($A1404="","",SUMIFS($BQ$2:$BQ$2500,$W$2:$W$2500,$A1404))</f>
      </c>
      <c r="BB1404">
        <f>IF($A1404="","",SUMIFS($BR$2:$BR$2500,$W$2:$W$2500,$A1404))</f>
      </c>
      <c r="BC1404">
        <f>IF($A1404="","",SUMIFS($BS$2:$BS$2500,$W$2:$W$2500,$A1404))</f>
      </c>
      <c r="BD1404">
        <f>IF($A1404="","",SUMIFS($BT$2:$BT$2500,$W$2:$W$2500,$A1404))</f>
      </c>
      <c r="BF1404">
        <f>IF($Z1404="","",INDEX($AO$2:$AO$2000,$Z1404))</f>
      </c>
      <c r="BG1404">
        <f>IF($Z1404="","",INDEX($AP$2:$AP$2000,$Z1404))</f>
      </c>
      <c r="BH1404">
        <f>IF($Z1404="","",INDEX($AQ$2:$AQ$2000,$Z1404))</f>
      </c>
      <c r="BI1404">
        <f>IF($Z1404="","",INDEX($AR$2:$AR$2000,$Z1404))</f>
      </c>
      <c r="BJ1404">
        <f>IF($Z1404="","",INDEX($AS$2:$AS$2000,$Z1404))</f>
      </c>
      <c r="BK1404">
        <f>IF($Z1404="","",INDEX($AT$2:$AT$2000,$Z1404))</f>
      </c>
      <c r="BL1404">
        <f>IF($Z1404="","",INDEX($AU$2:$AU$2000,$Z1404))</f>
      </c>
      <c r="BM1404">
        <f>IF($Z1404="","",INDEX($AV$2:$AV$2000,$Z1404))</f>
      </c>
      <c r="BN1404">
        <f>IF($Z1404="","",INDEX($AW$2:$AW$2000,$Z1404))</f>
      </c>
      <c r="BO1404">
        <f>IF($Z1404="","",INDEX($AX$2:$AX$2000,$Z1404))</f>
      </c>
      <c r="BP1404">
        <f>IF($Z1404="","",INDEX($AY$2:$AY$2000,$Z1404))</f>
      </c>
      <c r="BQ1404">
        <f>IF($Z1404="","",INDEX($AZ$2:$AZ$2000,$Z1404))</f>
      </c>
      <c r="BR1404">
        <f>IF($Z1404="","",INDEX($BA$2:$BA$2000,$Z1404))</f>
      </c>
      <c r="BS1404">
        <f>IF($Z1404="","",INDEX($BB$2:$BB$2000,$Z1404))</f>
      </c>
      <c r="BT1404">
        <f>IF($Z1404="","",INDEX($BC$2:$BC$2000,$Z1404))</f>
      </c>
      <c r="BV1404">
        <f>IF(OR($A1404="",$P1404&lt;&gt;"Yes",$AH1404="Yes"),"",1+N($AG1404))</f>
      </c>
      <c r="BW1404">
        <f>IF($A1404="","",COUNTIFS($W$2:$W$2500,$A1404,$BZ$2:$BZ$2500,"Yes")+COUNTIFS($X$2:$X$2500,$A1404,$BY$2:$BY$2500,"Yes"))</f>
      </c>
      <c r="BX1404">
        <f>IF(OR($A1404="",$P1404="Yes"),"",IF(N($BW1404)=0,0,1+SUMIFS($CB$2:$CB$2500,$W$2:$W$2500,$A1404)+SUMIFS($CA$2:$CA$2500,$X$2:$X$2500,$A1404)))</f>
      </c>
      <c r="BY1404" t="str">
        <f>IF($Y1404="","",INDEX($AH$2:$AH$2000,$Y1404)&amp;"")</f>
      </c>
      <c r="BZ1404" t="str">
        <f>IF($Z1404="","",INDEX($AH$2:$AH$2000,$Z1404)&amp;"")</f>
      </c>
      <c r="CA1404">
        <f>IF($Y1404="","",INDEX($BV$2:$BV$2000,$Y1404))</f>
      </c>
      <c r="CB1404">
        <f>IF($Z1404="","",INDEX($BV$2:$BV$2000,$Z1404))</f>
      </c>
    </row>
    <row r="1405">
      <c r="A1405" t="str">
        <f>IF(TRIM(INDEX(games!$A:$A,ROW()))="","",TRIM(INDEX(games!$A:$A,ROW())))</f>
      </c>
      <c r="B1405">
        <f>IF(OR($A1405="",INDEX(games!$B:$B,ROW())=""),"",INDEX(games!$B:$B,ROW()))</f>
      </c>
      <c r="C1405" t="str">
        <f>IF(OR($A1405="",INDEX(games!$C:$C,ROW())=""),"",INDEX(games!$C:$C,ROW()))</f>
      </c>
      <c r="D1405">
        <f>IF($A1405="","",COUNTIF($W$2:$W$2500,$A1405)+COUNTIF($X$2:$X$2500,$A1405))</f>
      </c>
      <c r="E1405">
        <f>IF($A1405="","",IFERROR(MATCH($C1405,$R$2:$R$5,0),0))</f>
      </c>
      <c r="F1405">
        <f>IF($A1405="","",MOD(ROW(),34))</f>
      </c>
      <c r="G1405">
        <f>IF($A1405="",NA(),IF($C1405="Action",$B1405,NA()))</f>
      </c>
      <c r="H1405">
        <f>IF($A1405="",NA(),IF($C1405="Action",1+$F1405*0.023,NA()))</f>
      </c>
      <c r="I1405">
        <f>IF($A1405="",NA(),IF($C1405="Strategy",$B1405,NA()))</f>
      </c>
      <c r="J1405">
        <f>IF($A1405="",NA(),IF($C1405="Strategy",2+$F1405*0.023,NA()))</f>
      </c>
      <c r="K1405">
        <f>IF($A1405="",NA(),IF($C1405="Deckbuilder",$B1405,NA()))</f>
      </c>
      <c r="L1405">
        <f>IF($A1405="",NA(),IF($C1405="Deckbuilder",3+$F1405*0.023,NA()))</f>
      </c>
      <c r="M1405">
        <f>IF($A1405="",NA(),IF($C1405="Traditional",$B1405,NA()))</f>
      </c>
      <c r="N1405">
        <f>IF($A1405="",NA(),IF($C1405="Traditional",4+$F1405*0.023,NA()))</f>
      </c>
      <c r="O1405">
        <f>IF($A1405="","",$D1405+ROW()/1000000)</f>
      </c>
      <c r="P1405" t="str">
        <f>IF(OR($A1405="",INDEX(games!$H:$H,ROW())=""),"",INDEX(games!$H:$H,ROW()))</f>
      </c>
      <c r="Q1405">
        <f>IF(OR($A1405="",$P1405&lt;&gt;"Yes"),"",$D1405+ROW()/1000000)</f>
      </c>
      <c r="T1405">
        <f>IF($Y1405="","",INDEX($B$2:$B$2000,$Y1405))</f>
      </c>
      <c r="U1405">
        <f>IF($Z1405="","",INDEX($B$2:$B$2000,$Z1405))</f>
      </c>
      <c r="V1405">
        <f>IF(OR($T1405="",$U1405=""),"",$U1405-$T1405)</f>
      </c>
      <c r="W1405" t="str">
        <f>IF(TRIM(INDEX(connections!$A:$A,ROW()))="","",TRIM(INDEX(connections!$A:$A,ROW())))</f>
      </c>
      <c r="X1405" t="str">
        <f>IF($W1405="","",TRIM(INDEX(connections!$B:$B,ROW())))</f>
      </c>
      <c r="Y1405">
        <f>IF($W1405="","",IFERROR(MATCH($W1405,$A$2:$A$2000,0),""))</f>
      </c>
      <c r="Z1405">
        <f>IF($X1405="","",IFERROR(MATCH($X1405,$A$2:$A$2000,0),""))</f>
      </c>
      <c r="AA1405" t="str">
        <f>IF($Y1405="","",INDEX($P$2:$P$2000,$Y1405))</f>
      </c>
      <c r="AB1405" t="str">
        <f>IF($Z1405="","",INDEX($P$2:$P$2000,$Z1405))</f>
      </c>
      <c r="AC1405">
        <f>IF(AND($AA1405="Yes",$AB1405="Yes"),1,"")</f>
      </c>
      <c r="AD1405">
        <f>IF(OR($Y1405="",$Z1405=""),"",IF(INDEX($C$2:$C$2000,$Y1405)=INDEX($C$2:$C$2000,$Z1405),0,1))</f>
      </c>
      <c r="AE1405">
        <f>IF($AC1405&lt;&gt;1,"",IF(AND(INDEX($AG$2:$AG$2000,$Y1405)=1,INDEX($AG$2:$AG$2000,$Z1405)=1),1,""))</f>
      </c>
      <c r="AG1405">
        <f>IF($A1405="","",COUNTIFS($W$2:$W$2500,$A1405,$AB$2:$AB$2500,"Yes")+COUNTIFS($X$2:$X$2500,$A1405,$AA$2:$AA$2500,"Yes"))</f>
      </c>
      <c r="AH1405" t="str">
        <f>IF(OR($P1405&lt;&gt;"Yes",N($AG1405)=0),"",IF(AND($AG1405=1,COUNTIFS($W$2:$W$2500,$A1405,$AE$2:$AE$2500,1)+COUNTIFS($X$2:$X$2500,$A1405,$AE$2:$AE$2500,1)&gt;0),"","Yes"))</f>
      </c>
      <c r="AI1405">
        <f>IF($AH1405="Yes",$AG1405,"")</f>
      </c>
      <c r="AJ1405">
        <f>IF($AI1405="","",$AI1405+ROW()/1000000)</f>
      </c>
      <c r="AK1405">
        <f>IF(OR($A1405="",$P1405="Yes",N($AG1405)=0),"",$AG1405+ROW()/1000000)</f>
      </c>
      <c r="AL1405" t="str">
        <f>IF($A1405="","",INDEX(games!$J:$J,ROW())&amp;"")</f>
      </c>
      <c r="AM1405">
        <f>IF($A1405="","",SUMPRODUCT($AO1405:$BD1405,'Map Analysis'!$AP$2^{0,1,2,3,4,5,6,7,8,9,10,11,12,13,14,15}))</f>
      </c>
      <c r="AN1405">
        <f>IF($A1405="","",$AM1405+ROW()/10000000)</f>
      </c>
      <c r="AO1405">
        <f>IF($A1405="","",COUNTIF($W$2:$W$2500,$A1405))</f>
      </c>
      <c r="AP1405">
        <f>IF($A1405="","",SUMIFS($BF$2:$BF$2500,$W$2:$W$2500,$A1405))</f>
      </c>
      <c r="AQ1405">
        <f>IF($A1405="","",SUMIFS($BG$2:$BG$2500,$W$2:$W$2500,$A1405))</f>
      </c>
      <c r="AR1405">
        <f>IF($A1405="","",SUMIFS($BH$2:$BH$2500,$W$2:$W$2500,$A1405))</f>
      </c>
      <c r="AS1405">
        <f>IF($A1405="","",SUMIFS($BI$2:$BI$2500,$W$2:$W$2500,$A1405))</f>
      </c>
      <c r="AT1405">
        <f>IF($A1405="","",SUMIFS($BJ$2:$BJ$2500,$W$2:$W$2500,$A1405))</f>
      </c>
      <c r="AU1405">
        <f>IF($A1405="","",SUMIFS($BK$2:$BK$2500,$W$2:$W$2500,$A1405))</f>
      </c>
      <c r="AV1405">
        <f>IF($A1405="","",SUMIFS($BL$2:$BL$2500,$W$2:$W$2500,$A1405))</f>
      </c>
      <c r="AW1405">
        <f>IF($A1405="","",SUMIFS($BM$2:$BM$2500,$W$2:$W$2500,$A1405))</f>
      </c>
      <c r="AX1405">
        <f>IF($A1405="","",SUMIFS($BN$2:$BN$2500,$W$2:$W$2500,$A1405))</f>
      </c>
      <c r="AY1405">
        <f>IF($A1405="","",SUMIFS($BO$2:$BO$2500,$W$2:$W$2500,$A1405))</f>
      </c>
      <c r="AZ1405">
        <f>IF($A1405="","",SUMIFS($BP$2:$BP$2500,$W$2:$W$2500,$A1405))</f>
      </c>
      <c r="BA1405">
        <f>IF($A1405="","",SUMIFS($BQ$2:$BQ$2500,$W$2:$W$2500,$A1405))</f>
      </c>
      <c r="BB1405">
        <f>IF($A1405="","",SUMIFS($BR$2:$BR$2500,$W$2:$W$2500,$A1405))</f>
      </c>
      <c r="BC1405">
        <f>IF($A1405="","",SUMIFS($BS$2:$BS$2500,$W$2:$W$2500,$A1405))</f>
      </c>
      <c r="BD1405">
        <f>IF($A1405="","",SUMIFS($BT$2:$BT$2500,$W$2:$W$2500,$A1405))</f>
      </c>
      <c r="BF1405">
        <f>IF($Z1405="","",INDEX($AO$2:$AO$2000,$Z1405))</f>
      </c>
      <c r="BG1405">
        <f>IF($Z1405="","",INDEX($AP$2:$AP$2000,$Z1405))</f>
      </c>
      <c r="BH1405">
        <f>IF($Z1405="","",INDEX($AQ$2:$AQ$2000,$Z1405))</f>
      </c>
      <c r="BI1405">
        <f>IF($Z1405="","",INDEX($AR$2:$AR$2000,$Z1405))</f>
      </c>
      <c r="BJ1405">
        <f>IF($Z1405="","",INDEX($AS$2:$AS$2000,$Z1405))</f>
      </c>
      <c r="BK1405">
        <f>IF($Z1405="","",INDEX($AT$2:$AT$2000,$Z1405))</f>
      </c>
      <c r="BL1405">
        <f>IF($Z1405="","",INDEX($AU$2:$AU$2000,$Z1405))</f>
      </c>
      <c r="BM1405">
        <f>IF($Z1405="","",INDEX($AV$2:$AV$2000,$Z1405))</f>
      </c>
      <c r="BN1405">
        <f>IF($Z1405="","",INDEX($AW$2:$AW$2000,$Z1405))</f>
      </c>
      <c r="BO1405">
        <f>IF($Z1405="","",INDEX($AX$2:$AX$2000,$Z1405))</f>
      </c>
      <c r="BP1405">
        <f>IF($Z1405="","",INDEX($AY$2:$AY$2000,$Z1405))</f>
      </c>
      <c r="BQ1405">
        <f>IF($Z1405="","",INDEX($AZ$2:$AZ$2000,$Z1405))</f>
      </c>
      <c r="BR1405">
        <f>IF($Z1405="","",INDEX($BA$2:$BA$2000,$Z1405))</f>
      </c>
      <c r="BS1405">
        <f>IF($Z1405="","",INDEX($BB$2:$BB$2000,$Z1405))</f>
      </c>
      <c r="BT1405">
        <f>IF($Z1405="","",INDEX($BC$2:$BC$2000,$Z1405))</f>
      </c>
      <c r="BV1405">
        <f>IF(OR($A1405="",$P1405&lt;&gt;"Yes",$AH1405="Yes"),"",1+N($AG1405))</f>
      </c>
      <c r="BW1405">
        <f>IF($A1405="","",COUNTIFS($W$2:$W$2500,$A1405,$BZ$2:$BZ$2500,"Yes")+COUNTIFS($X$2:$X$2500,$A1405,$BY$2:$BY$2500,"Yes"))</f>
      </c>
      <c r="BX1405">
        <f>IF(OR($A1405="",$P1405="Yes"),"",IF(N($BW1405)=0,0,1+SUMIFS($CB$2:$CB$2500,$W$2:$W$2500,$A1405)+SUMIFS($CA$2:$CA$2500,$X$2:$X$2500,$A1405)))</f>
      </c>
      <c r="BY1405" t="str">
        <f>IF($Y1405="","",INDEX($AH$2:$AH$2000,$Y1405)&amp;"")</f>
      </c>
      <c r="BZ1405" t="str">
        <f>IF($Z1405="","",INDEX($AH$2:$AH$2000,$Z1405)&amp;"")</f>
      </c>
      <c r="CA1405">
        <f>IF($Y1405="","",INDEX($BV$2:$BV$2000,$Y1405))</f>
      </c>
      <c r="CB1405">
        <f>IF($Z1405="","",INDEX($BV$2:$BV$2000,$Z1405))</f>
      </c>
    </row>
    <row r="1406">
      <c r="A1406" t="str">
        <f>IF(TRIM(INDEX(games!$A:$A,ROW()))="","",TRIM(INDEX(games!$A:$A,ROW())))</f>
      </c>
      <c r="B1406">
        <f>IF(OR($A1406="",INDEX(games!$B:$B,ROW())=""),"",INDEX(games!$B:$B,ROW()))</f>
      </c>
      <c r="C1406" t="str">
        <f>IF(OR($A1406="",INDEX(games!$C:$C,ROW())=""),"",INDEX(games!$C:$C,ROW()))</f>
      </c>
      <c r="D1406">
        <f>IF($A1406="","",COUNTIF($W$2:$W$2500,$A1406)+COUNTIF($X$2:$X$2500,$A1406))</f>
      </c>
      <c r="E1406">
        <f>IF($A1406="","",IFERROR(MATCH($C1406,$R$2:$R$5,0),0))</f>
      </c>
      <c r="F1406">
        <f>IF($A1406="","",MOD(ROW(),34))</f>
      </c>
      <c r="G1406">
        <f>IF($A1406="",NA(),IF($C1406="Action",$B1406,NA()))</f>
      </c>
      <c r="H1406">
        <f>IF($A1406="",NA(),IF($C1406="Action",1+$F1406*0.023,NA()))</f>
      </c>
      <c r="I1406">
        <f>IF($A1406="",NA(),IF($C1406="Strategy",$B1406,NA()))</f>
      </c>
      <c r="J1406">
        <f>IF($A1406="",NA(),IF($C1406="Strategy",2+$F1406*0.023,NA()))</f>
      </c>
      <c r="K1406">
        <f>IF($A1406="",NA(),IF($C1406="Deckbuilder",$B1406,NA()))</f>
      </c>
      <c r="L1406">
        <f>IF($A1406="",NA(),IF($C1406="Deckbuilder",3+$F1406*0.023,NA()))</f>
      </c>
      <c r="M1406">
        <f>IF($A1406="",NA(),IF($C1406="Traditional",$B1406,NA()))</f>
      </c>
      <c r="N1406">
        <f>IF($A1406="",NA(),IF($C1406="Traditional",4+$F1406*0.023,NA()))</f>
      </c>
      <c r="O1406">
        <f>IF($A1406="","",$D1406+ROW()/1000000)</f>
      </c>
      <c r="P1406" t="str">
        <f>IF(OR($A1406="",INDEX(games!$H:$H,ROW())=""),"",INDEX(games!$H:$H,ROW()))</f>
      </c>
      <c r="Q1406">
        <f>IF(OR($A1406="",$P1406&lt;&gt;"Yes"),"",$D1406+ROW()/1000000)</f>
      </c>
      <c r="T1406">
        <f>IF($Y1406="","",INDEX($B$2:$B$2000,$Y1406))</f>
      </c>
      <c r="U1406">
        <f>IF($Z1406="","",INDEX($B$2:$B$2000,$Z1406))</f>
      </c>
      <c r="V1406">
        <f>IF(OR($T1406="",$U1406=""),"",$U1406-$T1406)</f>
      </c>
      <c r="W1406" t="str">
        <f>IF(TRIM(INDEX(connections!$A:$A,ROW()))="","",TRIM(INDEX(connections!$A:$A,ROW())))</f>
      </c>
      <c r="X1406" t="str">
        <f>IF($W1406="","",TRIM(INDEX(connections!$B:$B,ROW())))</f>
      </c>
      <c r="Y1406">
        <f>IF($W1406="","",IFERROR(MATCH($W1406,$A$2:$A$2000,0),""))</f>
      </c>
      <c r="Z1406">
        <f>IF($X1406="","",IFERROR(MATCH($X1406,$A$2:$A$2000,0),""))</f>
      </c>
      <c r="AA1406" t="str">
        <f>IF($Y1406="","",INDEX($P$2:$P$2000,$Y1406))</f>
      </c>
      <c r="AB1406" t="str">
        <f>IF($Z1406="","",INDEX($P$2:$P$2000,$Z1406))</f>
      </c>
      <c r="AC1406">
        <f>IF(AND($AA1406="Yes",$AB1406="Yes"),1,"")</f>
      </c>
      <c r="AD1406">
        <f>IF(OR($Y1406="",$Z1406=""),"",IF(INDEX($C$2:$C$2000,$Y1406)=INDEX($C$2:$C$2000,$Z1406),0,1))</f>
      </c>
      <c r="AE1406">
        <f>IF($AC1406&lt;&gt;1,"",IF(AND(INDEX($AG$2:$AG$2000,$Y1406)=1,INDEX($AG$2:$AG$2000,$Z1406)=1),1,""))</f>
      </c>
      <c r="AG1406">
        <f>IF($A1406="","",COUNTIFS($W$2:$W$2500,$A1406,$AB$2:$AB$2500,"Yes")+COUNTIFS($X$2:$X$2500,$A1406,$AA$2:$AA$2500,"Yes"))</f>
      </c>
      <c r="AH1406" t="str">
        <f>IF(OR($P1406&lt;&gt;"Yes",N($AG1406)=0),"",IF(AND($AG1406=1,COUNTIFS($W$2:$W$2500,$A1406,$AE$2:$AE$2500,1)+COUNTIFS($X$2:$X$2500,$A1406,$AE$2:$AE$2500,1)&gt;0),"","Yes"))</f>
      </c>
      <c r="AI1406">
        <f>IF($AH1406="Yes",$AG1406,"")</f>
      </c>
      <c r="AJ1406">
        <f>IF($AI1406="","",$AI1406+ROW()/1000000)</f>
      </c>
      <c r="AK1406">
        <f>IF(OR($A1406="",$P1406="Yes",N($AG1406)=0),"",$AG1406+ROW()/1000000)</f>
      </c>
      <c r="AL1406" t="str">
        <f>IF($A1406="","",INDEX(games!$J:$J,ROW())&amp;"")</f>
      </c>
      <c r="AM1406">
        <f>IF($A1406="","",SUMPRODUCT($AO1406:$BD1406,'Map Analysis'!$AP$2^{0,1,2,3,4,5,6,7,8,9,10,11,12,13,14,15}))</f>
      </c>
      <c r="AN1406">
        <f>IF($A1406="","",$AM1406+ROW()/10000000)</f>
      </c>
      <c r="AO1406">
        <f>IF($A1406="","",COUNTIF($W$2:$W$2500,$A1406))</f>
      </c>
      <c r="AP1406">
        <f>IF($A1406="","",SUMIFS($BF$2:$BF$2500,$W$2:$W$2500,$A1406))</f>
      </c>
      <c r="AQ1406">
        <f>IF($A1406="","",SUMIFS($BG$2:$BG$2500,$W$2:$W$2500,$A1406))</f>
      </c>
      <c r="AR1406">
        <f>IF($A1406="","",SUMIFS($BH$2:$BH$2500,$W$2:$W$2500,$A1406))</f>
      </c>
      <c r="AS1406">
        <f>IF($A1406="","",SUMIFS($BI$2:$BI$2500,$W$2:$W$2500,$A1406))</f>
      </c>
      <c r="AT1406">
        <f>IF($A1406="","",SUMIFS($BJ$2:$BJ$2500,$W$2:$W$2500,$A1406))</f>
      </c>
      <c r="AU1406">
        <f>IF($A1406="","",SUMIFS($BK$2:$BK$2500,$W$2:$W$2500,$A1406))</f>
      </c>
      <c r="AV1406">
        <f>IF($A1406="","",SUMIFS($BL$2:$BL$2500,$W$2:$W$2500,$A1406))</f>
      </c>
      <c r="AW1406">
        <f>IF($A1406="","",SUMIFS($BM$2:$BM$2500,$W$2:$W$2500,$A1406))</f>
      </c>
      <c r="AX1406">
        <f>IF($A1406="","",SUMIFS($BN$2:$BN$2500,$W$2:$W$2500,$A1406))</f>
      </c>
      <c r="AY1406">
        <f>IF($A1406="","",SUMIFS($BO$2:$BO$2500,$W$2:$W$2500,$A1406))</f>
      </c>
      <c r="AZ1406">
        <f>IF($A1406="","",SUMIFS($BP$2:$BP$2500,$W$2:$W$2500,$A1406))</f>
      </c>
      <c r="BA1406">
        <f>IF($A1406="","",SUMIFS($BQ$2:$BQ$2500,$W$2:$W$2500,$A1406))</f>
      </c>
      <c r="BB1406">
        <f>IF($A1406="","",SUMIFS($BR$2:$BR$2500,$W$2:$W$2500,$A1406))</f>
      </c>
      <c r="BC1406">
        <f>IF($A1406="","",SUMIFS($BS$2:$BS$2500,$W$2:$W$2500,$A1406))</f>
      </c>
      <c r="BD1406">
        <f>IF($A1406="","",SUMIFS($BT$2:$BT$2500,$W$2:$W$2500,$A1406))</f>
      </c>
      <c r="BF1406">
        <f>IF($Z1406="","",INDEX($AO$2:$AO$2000,$Z1406))</f>
      </c>
      <c r="BG1406">
        <f>IF($Z1406="","",INDEX($AP$2:$AP$2000,$Z1406))</f>
      </c>
      <c r="BH1406">
        <f>IF($Z1406="","",INDEX($AQ$2:$AQ$2000,$Z1406))</f>
      </c>
      <c r="BI1406">
        <f>IF($Z1406="","",INDEX($AR$2:$AR$2000,$Z1406))</f>
      </c>
      <c r="BJ1406">
        <f>IF($Z1406="","",INDEX($AS$2:$AS$2000,$Z1406))</f>
      </c>
      <c r="BK1406">
        <f>IF($Z1406="","",INDEX($AT$2:$AT$2000,$Z1406))</f>
      </c>
      <c r="BL1406">
        <f>IF($Z1406="","",INDEX($AU$2:$AU$2000,$Z1406))</f>
      </c>
      <c r="BM1406">
        <f>IF($Z1406="","",INDEX($AV$2:$AV$2000,$Z1406))</f>
      </c>
      <c r="BN1406">
        <f>IF($Z1406="","",INDEX($AW$2:$AW$2000,$Z1406))</f>
      </c>
      <c r="BO1406">
        <f>IF($Z1406="","",INDEX($AX$2:$AX$2000,$Z1406))</f>
      </c>
      <c r="BP1406">
        <f>IF($Z1406="","",INDEX($AY$2:$AY$2000,$Z1406))</f>
      </c>
      <c r="BQ1406">
        <f>IF($Z1406="","",INDEX($AZ$2:$AZ$2000,$Z1406))</f>
      </c>
      <c r="BR1406">
        <f>IF($Z1406="","",INDEX($BA$2:$BA$2000,$Z1406))</f>
      </c>
      <c r="BS1406">
        <f>IF($Z1406="","",INDEX($BB$2:$BB$2000,$Z1406))</f>
      </c>
      <c r="BT1406">
        <f>IF($Z1406="","",INDEX($BC$2:$BC$2000,$Z1406))</f>
      </c>
      <c r="BV1406">
        <f>IF(OR($A1406="",$P1406&lt;&gt;"Yes",$AH1406="Yes"),"",1+N($AG1406))</f>
      </c>
      <c r="BW1406">
        <f>IF($A1406="","",COUNTIFS($W$2:$W$2500,$A1406,$BZ$2:$BZ$2500,"Yes")+COUNTIFS($X$2:$X$2500,$A1406,$BY$2:$BY$2500,"Yes"))</f>
      </c>
      <c r="BX1406">
        <f>IF(OR($A1406="",$P1406="Yes"),"",IF(N($BW1406)=0,0,1+SUMIFS($CB$2:$CB$2500,$W$2:$W$2500,$A1406)+SUMIFS($CA$2:$CA$2500,$X$2:$X$2500,$A1406)))</f>
      </c>
      <c r="BY1406" t="str">
        <f>IF($Y1406="","",INDEX($AH$2:$AH$2000,$Y1406)&amp;"")</f>
      </c>
      <c r="BZ1406" t="str">
        <f>IF($Z1406="","",INDEX($AH$2:$AH$2000,$Z1406)&amp;"")</f>
      </c>
      <c r="CA1406">
        <f>IF($Y1406="","",INDEX($BV$2:$BV$2000,$Y1406))</f>
      </c>
      <c r="CB1406">
        <f>IF($Z1406="","",INDEX($BV$2:$BV$2000,$Z1406))</f>
      </c>
    </row>
    <row r="1407">
      <c r="A1407" t="str">
        <f>IF(TRIM(INDEX(games!$A:$A,ROW()))="","",TRIM(INDEX(games!$A:$A,ROW())))</f>
      </c>
      <c r="B1407">
        <f>IF(OR($A1407="",INDEX(games!$B:$B,ROW())=""),"",INDEX(games!$B:$B,ROW()))</f>
      </c>
      <c r="C1407" t="str">
        <f>IF(OR($A1407="",INDEX(games!$C:$C,ROW())=""),"",INDEX(games!$C:$C,ROW()))</f>
      </c>
      <c r="D1407">
        <f>IF($A1407="","",COUNTIF($W$2:$W$2500,$A1407)+COUNTIF($X$2:$X$2500,$A1407))</f>
      </c>
      <c r="E1407">
        <f>IF($A1407="","",IFERROR(MATCH($C1407,$R$2:$R$5,0),0))</f>
      </c>
      <c r="F1407">
        <f>IF($A1407="","",MOD(ROW(),34))</f>
      </c>
      <c r="G1407">
        <f>IF($A1407="",NA(),IF($C1407="Action",$B1407,NA()))</f>
      </c>
      <c r="H1407">
        <f>IF($A1407="",NA(),IF($C1407="Action",1+$F1407*0.023,NA()))</f>
      </c>
      <c r="I1407">
        <f>IF($A1407="",NA(),IF($C1407="Strategy",$B1407,NA()))</f>
      </c>
      <c r="J1407">
        <f>IF($A1407="",NA(),IF($C1407="Strategy",2+$F1407*0.023,NA()))</f>
      </c>
      <c r="K1407">
        <f>IF($A1407="",NA(),IF($C1407="Deckbuilder",$B1407,NA()))</f>
      </c>
      <c r="L1407">
        <f>IF($A1407="",NA(),IF($C1407="Deckbuilder",3+$F1407*0.023,NA()))</f>
      </c>
      <c r="M1407">
        <f>IF($A1407="",NA(),IF($C1407="Traditional",$B1407,NA()))</f>
      </c>
      <c r="N1407">
        <f>IF($A1407="",NA(),IF($C1407="Traditional",4+$F1407*0.023,NA()))</f>
      </c>
      <c r="O1407">
        <f>IF($A1407="","",$D1407+ROW()/1000000)</f>
      </c>
      <c r="P1407" t="str">
        <f>IF(OR($A1407="",INDEX(games!$H:$H,ROW())=""),"",INDEX(games!$H:$H,ROW()))</f>
      </c>
      <c r="Q1407">
        <f>IF(OR($A1407="",$P1407&lt;&gt;"Yes"),"",$D1407+ROW()/1000000)</f>
      </c>
      <c r="T1407">
        <f>IF($Y1407="","",INDEX($B$2:$B$2000,$Y1407))</f>
      </c>
      <c r="U1407">
        <f>IF($Z1407="","",INDEX($B$2:$B$2000,$Z1407))</f>
      </c>
      <c r="V1407">
        <f>IF(OR($T1407="",$U1407=""),"",$U1407-$T1407)</f>
      </c>
      <c r="W1407" t="str">
        <f>IF(TRIM(INDEX(connections!$A:$A,ROW()))="","",TRIM(INDEX(connections!$A:$A,ROW())))</f>
      </c>
      <c r="X1407" t="str">
        <f>IF($W1407="","",TRIM(INDEX(connections!$B:$B,ROW())))</f>
      </c>
      <c r="Y1407">
        <f>IF($W1407="","",IFERROR(MATCH($W1407,$A$2:$A$2000,0),""))</f>
      </c>
      <c r="Z1407">
        <f>IF($X1407="","",IFERROR(MATCH($X1407,$A$2:$A$2000,0),""))</f>
      </c>
      <c r="AA1407" t="str">
        <f>IF($Y1407="","",INDEX($P$2:$P$2000,$Y1407))</f>
      </c>
      <c r="AB1407" t="str">
        <f>IF($Z1407="","",INDEX($P$2:$P$2000,$Z1407))</f>
      </c>
      <c r="AC1407">
        <f>IF(AND($AA1407="Yes",$AB1407="Yes"),1,"")</f>
      </c>
      <c r="AD1407">
        <f>IF(OR($Y1407="",$Z1407=""),"",IF(INDEX($C$2:$C$2000,$Y1407)=INDEX($C$2:$C$2000,$Z1407),0,1))</f>
      </c>
      <c r="AE1407">
        <f>IF($AC1407&lt;&gt;1,"",IF(AND(INDEX($AG$2:$AG$2000,$Y1407)=1,INDEX($AG$2:$AG$2000,$Z1407)=1),1,""))</f>
      </c>
      <c r="AG1407">
        <f>IF($A1407="","",COUNTIFS($W$2:$W$2500,$A1407,$AB$2:$AB$2500,"Yes")+COUNTIFS($X$2:$X$2500,$A1407,$AA$2:$AA$2500,"Yes"))</f>
      </c>
      <c r="AH1407" t="str">
        <f>IF(OR($P1407&lt;&gt;"Yes",N($AG1407)=0),"",IF(AND($AG1407=1,COUNTIFS($W$2:$W$2500,$A1407,$AE$2:$AE$2500,1)+COUNTIFS($X$2:$X$2500,$A1407,$AE$2:$AE$2500,1)&gt;0),"","Yes"))</f>
      </c>
      <c r="AI1407">
        <f>IF($AH1407="Yes",$AG1407,"")</f>
      </c>
      <c r="AJ1407">
        <f>IF($AI1407="","",$AI1407+ROW()/1000000)</f>
      </c>
      <c r="AK1407">
        <f>IF(OR($A1407="",$P1407="Yes",N($AG1407)=0),"",$AG1407+ROW()/1000000)</f>
      </c>
      <c r="AL1407" t="str">
        <f>IF($A1407="","",INDEX(games!$J:$J,ROW())&amp;"")</f>
      </c>
      <c r="AM1407">
        <f>IF($A1407="","",SUMPRODUCT($AO1407:$BD1407,'Map Analysis'!$AP$2^{0,1,2,3,4,5,6,7,8,9,10,11,12,13,14,15}))</f>
      </c>
      <c r="AN1407">
        <f>IF($A1407="","",$AM1407+ROW()/10000000)</f>
      </c>
      <c r="AO1407">
        <f>IF($A1407="","",COUNTIF($W$2:$W$2500,$A1407))</f>
      </c>
      <c r="AP1407">
        <f>IF($A1407="","",SUMIFS($BF$2:$BF$2500,$W$2:$W$2500,$A1407))</f>
      </c>
      <c r="AQ1407">
        <f>IF($A1407="","",SUMIFS($BG$2:$BG$2500,$W$2:$W$2500,$A1407))</f>
      </c>
      <c r="AR1407">
        <f>IF($A1407="","",SUMIFS($BH$2:$BH$2500,$W$2:$W$2500,$A1407))</f>
      </c>
      <c r="AS1407">
        <f>IF($A1407="","",SUMIFS($BI$2:$BI$2500,$W$2:$W$2500,$A1407))</f>
      </c>
      <c r="AT1407">
        <f>IF($A1407="","",SUMIFS($BJ$2:$BJ$2500,$W$2:$W$2500,$A1407))</f>
      </c>
      <c r="AU1407">
        <f>IF($A1407="","",SUMIFS($BK$2:$BK$2500,$W$2:$W$2500,$A1407))</f>
      </c>
      <c r="AV1407">
        <f>IF($A1407="","",SUMIFS($BL$2:$BL$2500,$W$2:$W$2500,$A1407))</f>
      </c>
      <c r="AW1407">
        <f>IF($A1407="","",SUMIFS($BM$2:$BM$2500,$W$2:$W$2500,$A1407))</f>
      </c>
      <c r="AX1407">
        <f>IF($A1407="","",SUMIFS($BN$2:$BN$2500,$W$2:$W$2500,$A1407))</f>
      </c>
      <c r="AY1407">
        <f>IF($A1407="","",SUMIFS($BO$2:$BO$2500,$W$2:$W$2500,$A1407))</f>
      </c>
      <c r="AZ1407">
        <f>IF($A1407="","",SUMIFS($BP$2:$BP$2500,$W$2:$W$2500,$A1407))</f>
      </c>
      <c r="BA1407">
        <f>IF($A1407="","",SUMIFS($BQ$2:$BQ$2500,$W$2:$W$2500,$A1407))</f>
      </c>
      <c r="BB1407">
        <f>IF($A1407="","",SUMIFS($BR$2:$BR$2500,$W$2:$W$2500,$A1407))</f>
      </c>
      <c r="BC1407">
        <f>IF($A1407="","",SUMIFS($BS$2:$BS$2500,$W$2:$W$2500,$A1407))</f>
      </c>
      <c r="BD1407">
        <f>IF($A1407="","",SUMIFS($BT$2:$BT$2500,$W$2:$W$2500,$A1407))</f>
      </c>
      <c r="BF1407">
        <f>IF($Z1407="","",INDEX($AO$2:$AO$2000,$Z1407))</f>
      </c>
      <c r="BG1407">
        <f>IF($Z1407="","",INDEX($AP$2:$AP$2000,$Z1407))</f>
      </c>
      <c r="BH1407">
        <f>IF($Z1407="","",INDEX($AQ$2:$AQ$2000,$Z1407))</f>
      </c>
      <c r="BI1407">
        <f>IF($Z1407="","",INDEX($AR$2:$AR$2000,$Z1407))</f>
      </c>
      <c r="BJ1407">
        <f>IF($Z1407="","",INDEX($AS$2:$AS$2000,$Z1407))</f>
      </c>
      <c r="BK1407">
        <f>IF($Z1407="","",INDEX($AT$2:$AT$2000,$Z1407))</f>
      </c>
      <c r="BL1407">
        <f>IF($Z1407="","",INDEX($AU$2:$AU$2000,$Z1407))</f>
      </c>
      <c r="BM1407">
        <f>IF($Z1407="","",INDEX($AV$2:$AV$2000,$Z1407))</f>
      </c>
      <c r="BN1407">
        <f>IF($Z1407="","",INDEX($AW$2:$AW$2000,$Z1407))</f>
      </c>
      <c r="BO1407">
        <f>IF($Z1407="","",INDEX($AX$2:$AX$2000,$Z1407))</f>
      </c>
      <c r="BP1407">
        <f>IF($Z1407="","",INDEX($AY$2:$AY$2000,$Z1407))</f>
      </c>
      <c r="BQ1407">
        <f>IF($Z1407="","",INDEX($AZ$2:$AZ$2000,$Z1407))</f>
      </c>
      <c r="BR1407">
        <f>IF($Z1407="","",INDEX($BA$2:$BA$2000,$Z1407))</f>
      </c>
      <c r="BS1407">
        <f>IF($Z1407="","",INDEX($BB$2:$BB$2000,$Z1407))</f>
      </c>
      <c r="BT1407">
        <f>IF($Z1407="","",INDEX($BC$2:$BC$2000,$Z1407))</f>
      </c>
      <c r="BV1407">
        <f>IF(OR($A1407="",$P1407&lt;&gt;"Yes",$AH1407="Yes"),"",1+N($AG1407))</f>
      </c>
      <c r="BW1407">
        <f>IF($A1407="","",COUNTIFS($W$2:$W$2500,$A1407,$BZ$2:$BZ$2500,"Yes")+COUNTIFS($X$2:$X$2500,$A1407,$BY$2:$BY$2500,"Yes"))</f>
      </c>
      <c r="BX1407">
        <f>IF(OR($A1407="",$P1407="Yes"),"",IF(N($BW1407)=0,0,1+SUMIFS($CB$2:$CB$2500,$W$2:$W$2500,$A1407)+SUMIFS($CA$2:$CA$2500,$X$2:$X$2500,$A1407)))</f>
      </c>
      <c r="BY1407" t="str">
        <f>IF($Y1407="","",INDEX($AH$2:$AH$2000,$Y1407)&amp;"")</f>
      </c>
      <c r="BZ1407" t="str">
        <f>IF($Z1407="","",INDEX($AH$2:$AH$2000,$Z1407)&amp;"")</f>
      </c>
      <c r="CA1407">
        <f>IF($Y1407="","",INDEX($BV$2:$BV$2000,$Y1407))</f>
      </c>
      <c r="CB1407">
        <f>IF($Z1407="","",INDEX($BV$2:$BV$2000,$Z1407))</f>
      </c>
    </row>
    <row r="1408">
      <c r="A1408" t="str">
        <f>IF(TRIM(INDEX(games!$A:$A,ROW()))="","",TRIM(INDEX(games!$A:$A,ROW())))</f>
      </c>
      <c r="B1408">
        <f>IF(OR($A1408="",INDEX(games!$B:$B,ROW())=""),"",INDEX(games!$B:$B,ROW()))</f>
      </c>
      <c r="C1408" t="str">
        <f>IF(OR($A1408="",INDEX(games!$C:$C,ROW())=""),"",INDEX(games!$C:$C,ROW()))</f>
      </c>
      <c r="D1408">
        <f>IF($A1408="","",COUNTIF($W$2:$W$2500,$A1408)+COUNTIF($X$2:$X$2500,$A1408))</f>
      </c>
      <c r="E1408">
        <f>IF($A1408="","",IFERROR(MATCH($C1408,$R$2:$R$5,0),0))</f>
      </c>
      <c r="F1408">
        <f>IF($A1408="","",MOD(ROW(),34))</f>
      </c>
      <c r="G1408">
        <f>IF($A1408="",NA(),IF($C1408="Action",$B1408,NA()))</f>
      </c>
      <c r="H1408">
        <f>IF($A1408="",NA(),IF($C1408="Action",1+$F1408*0.023,NA()))</f>
      </c>
      <c r="I1408">
        <f>IF($A1408="",NA(),IF($C1408="Strategy",$B1408,NA()))</f>
      </c>
      <c r="J1408">
        <f>IF($A1408="",NA(),IF($C1408="Strategy",2+$F1408*0.023,NA()))</f>
      </c>
      <c r="K1408">
        <f>IF($A1408="",NA(),IF($C1408="Deckbuilder",$B1408,NA()))</f>
      </c>
      <c r="L1408">
        <f>IF($A1408="",NA(),IF($C1408="Deckbuilder",3+$F1408*0.023,NA()))</f>
      </c>
      <c r="M1408">
        <f>IF($A1408="",NA(),IF($C1408="Traditional",$B1408,NA()))</f>
      </c>
      <c r="N1408">
        <f>IF($A1408="",NA(),IF($C1408="Traditional",4+$F1408*0.023,NA()))</f>
      </c>
      <c r="O1408">
        <f>IF($A1408="","",$D1408+ROW()/1000000)</f>
      </c>
      <c r="P1408" t="str">
        <f>IF(OR($A1408="",INDEX(games!$H:$H,ROW())=""),"",INDEX(games!$H:$H,ROW()))</f>
      </c>
      <c r="Q1408">
        <f>IF(OR($A1408="",$P1408&lt;&gt;"Yes"),"",$D1408+ROW()/1000000)</f>
      </c>
      <c r="T1408">
        <f>IF($Y1408="","",INDEX($B$2:$B$2000,$Y1408))</f>
      </c>
      <c r="U1408">
        <f>IF($Z1408="","",INDEX($B$2:$B$2000,$Z1408))</f>
      </c>
      <c r="V1408">
        <f>IF(OR($T1408="",$U1408=""),"",$U1408-$T1408)</f>
      </c>
      <c r="W1408" t="str">
        <f>IF(TRIM(INDEX(connections!$A:$A,ROW()))="","",TRIM(INDEX(connections!$A:$A,ROW())))</f>
      </c>
      <c r="X1408" t="str">
        <f>IF($W1408="","",TRIM(INDEX(connections!$B:$B,ROW())))</f>
      </c>
      <c r="Y1408">
        <f>IF($W1408="","",IFERROR(MATCH($W1408,$A$2:$A$2000,0),""))</f>
      </c>
      <c r="Z1408">
        <f>IF($X1408="","",IFERROR(MATCH($X1408,$A$2:$A$2000,0),""))</f>
      </c>
      <c r="AA1408" t="str">
        <f>IF($Y1408="","",INDEX($P$2:$P$2000,$Y1408))</f>
      </c>
      <c r="AB1408" t="str">
        <f>IF($Z1408="","",INDEX($P$2:$P$2000,$Z1408))</f>
      </c>
      <c r="AC1408">
        <f>IF(AND($AA1408="Yes",$AB1408="Yes"),1,"")</f>
      </c>
      <c r="AD1408">
        <f>IF(OR($Y1408="",$Z1408=""),"",IF(INDEX($C$2:$C$2000,$Y1408)=INDEX($C$2:$C$2000,$Z1408),0,1))</f>
      </c>
      <c r="AE1408">
        <f>IF($AC1408&lt;&gt;1,"",IF(AND(INDEX($AG$2:$AG$2000,$Y1408)=1,INDEX($AG$2:$AG$2000,$Z1408)=1),1,""))</f>
      </c>
      <c r="AG1408">
        <f>IF($A1408="","",COUNTIFS($W$2:$W$2500,$A1408,$AB$2:$AB$2500,"Yes")+COUNTIFS($X$2:$X$2500,$A1408,$AA$2:$AA$2500,"Yes"))</f>
      </c>
      <c r="AH1408" t="str">
        <f>IF(OR($P1408&lt;&gt;"Yes",N($AG1408)=0),"",IF(AND($AG1408=1,COUNTIFS($W$2:$W$2500,$A1408,$AE$2:$AE$2500,1)+COUNTIFS($X$2:$X$2500,$A1408,$AE$2:$AE$2500,1)&gt;0),"","Yes"))</f>
      </c>
      <c r="AI1408">
        <f>IF($AH1408="Yes",$AG1408,"")</f>
      </c>
      <c r="AJ1408">
        <f>IF($AI1408="","",$AI1408+ROW()/1000000)</f>
      </c>
      <c r="AK1408">
        <f>IF(OR($A1408="",$P1408="Yes",N($AG1408)=0),"",$AG1408+ROW()/1000000)</f>
      </c>
      <c r="AL1408" t="str">
        <f>IF($A1408="","",INDEX(games!$J:$J,ROW())&amp;"")</f>
      </c>
      <c r="AM1408">
        <f>IF($A1408="","",SUMPRODUCT($AO1408:$BD1408,'Map Analysis'!$AP$2^{0,1,2,3,4,5,6,7,8,9,10,11,12,13,14,15}))</f>
      </c>
      <c r="AN1408">
        <f>IF($A1408="","",$AM1408+ROW()/10000000)</f>
      </c>
      <c r="AO1408">
        <f>IF($A1408="","",COUNTIF($W$2:$W$2500,$A1408))</f>
      </c>
      <c r="AP1408">
        <f>IF($A1408="","",SUMIFS($BF$2:$BF$2500,$W$2:$W$2500,$A1408))</f>
      </c>
      <c r="AQ1408">
        <f>IF($A1408="","",SUMIFS($BG$2:$BG$2500,$W$2:$W$2500,$A1408))</f>
      </c>
      <c r="AR1408">
        <f>IF($A1408="","",SUMIFS($BH$2:$BH$2500,$W$2:$W$2500,$A1408))</f>
      </c>
      <c r="AS1408">
        <f>IF($A1408="","",SUMIFS($BI$2:$BI$2500,$W$2:$W$2500,$A1408))</f>
      </c>
      <c r="AT1408">
        <f>IF($A1408="","",SUMIFS($BJ$2:$BJ$2500,$W$2:$W$2500,$A1408))</f>
      </c>
      <c r="AU1408">
        <f>IF($A1408="","",SUMIFS($BK$2:$BK$2500,$W$2:$W$2500,$A1408))</f>
      </c>
      <c r="AV1408">
        <f>IF($A1408="","",SUMIFS($BL$2:$BL$2500,$W$2:$W$2500,$A1408))</f>
      </c>
      <c r="AW1408">
        <f>IF($A1408="","",SUMIFS($BM$2:$BM$2500,$W$2:$W$2500,$A1408))</f>
      </c>
      <c r="AX1408">
        <f>IF($A1408="","",SUMIFS($BN$2:$BN$2500,$W$2:$W$2500,$A1408))</f>
      </c>
      <c r="AY1408">
        <f>IF($A1408="","",SUMIFS($BO$2:$BO$2500,$W$2:$W$2500,$A1408))</f>
      </c>
      <c r="AZ1408">
        <f>IF($A1408="","",SUMIFS($BP$2:$BP$2500,$W$2:$W$2500,$A1408))</f>
      </c>
      <c r="BA1408">
        <f>IF($A1408="","",SUMIFS($BQ$2:$BQ$2500,$W$2:$W$2500,$A1408))</f>
      </c>
      <c r="BB1408">
        <f>IF($A1408="","",SUMIFS($BR$2:$BR$2500,$W$2:$W$2500,$A1408))</f>
      </c>
      <c r="BC1408">
        <f>IF($A1408="","",SUMIFS($BS$2:$BS$2500,$W$2:$W$2500,$A1408))</f>
      </c>
      <c r="BD1408">
        <f>IF($A1408="","",SUMIFS($BT$2:$BT$2500,$W$2:$W$2500,$A1408))</f>
      </c>
      <c r="BF1408">
        <f>IF($Z1408="","",INDEX($AO$2:$AO$2000,$Z1408))</f>
      </c>
      <c r="BG1408">
        <f>IF($Z1408="","",INDEX($AP$2:$AP$2000,$Z1408))</f>
      </c>
      <c r="BH1408">
        <f>IF($Z1408="","",INDEX($AQ$2:$AQ$2000,$Z1408))</f>
      </c>
      <c r="BI1408">
        <f>IF($Z1408="","",INDEX($AR$2:$AR$2000,$Z1408))</f>
      </c>
      <c r="BJ1408">
        <f>IF($Z1408="","",INDEX($AS$2:$AS$2000,$Z1408))</f>
      </c>
      <c r="BK1408">
        <f>IF($Z1408="","",INDEX($AT$2:$AT$2000,$Z1408))</f>
      </c>
      <c r="BL1408">
        <f>IF($Z1408="","",INDEX($AU$2:$AU$2000,$Z1408))</f>
      </c>
      <c r="BM1408">
        <f>IF($Z1408="","",INDEX($AV$2:$AV$2000,$Z1408))</f>
      </c>
      <c r="BN1408">
        <f>IF($Z1408="","",INDEX($AW$2:$AW$2000,$Z1408))</f>
      </c>
      <c r="BO1408">
        <f>IF($Z1408="","",INDEX($AX$2:$AX$2000,$Z1408))</f>
      </c>
      <c r="BP1408">
        <f>IF($Z1408="","",INDEX($AY$2:$AY$2000,$Z1408))</f>
      </c>
      <c r="BQ1408">
        <f>IF($Z1408="","",INDEX($AZ$2:$AZ$2000,$Z1408))</f>
      </c>
      <c r="BR1408">
        <f>IF($Z1408="","",INDEX($BA$2:$BA$2000,$Z1408))</f>
      </c>
      <c r="BS1408">
        <f>IF($Z1408="","",INDEX($BB$2:$BB$2000,$Z1408))</f>
      </c>
      <c r="BT1408">
        <f>IF($Z1408="","",INDEX($BC$2:$BC$2000,$Z1408))</f>
      </c>
      <c r="BV1408">
        <f>IF(OR($A1408="",$P1408&lt;&gt;"Yes",$AH1408="Yes"),"",1+N($AG1408))</f>
      </c>
      <c r="BW1408">
        <f>IF($A1408="","",COUNTIFS($W$2:$W$2500,$A1408,$BZ$2:$BZ$2500,"Yes")+COUNTIFS($X$2:$X$2500,$A1408,$BY$2:$BY$2500,"Yes"))</f>
      </c>
      <c r="BX1408">
        <f>IF(OR($A1408="",$P1408="Yes"),"",IF(N($BW1408)=0,0,1+SUMIFS($CB$2:$CB$2500,$W$2:$W$2500,$A1408)+SUMIFS($CA$2:$CA$2500,$X$2:$X$2500,$A1408)))</f>
      </c>
      <c r="BY1408" t="str">
        <f>IF($Y1408="","",INDEX($AH$2:$AH$2000,$Y1408)&amp;"")</f>
      </c>
      <c r="BZ1408" t="str">
        <f>IF($Z1408="","",INDEX($AH$2:$AH$2000,$Z1408)&amp;"")</f>
      </c>
      <c r="CA1408">
        <f>IF($Y1408="","",INDEX($BV$2:$BV$2000,$Y1408))</f>
      </c>
      <c r="CB1408">
        <f>IF($Z1408="","",INDEX($BV$2:$BV$2000,$Z1408))</f>
      </c>
    </row>
    <row r="1409">
      <c r="A1409" t="str">
        <f>IF(TRIM(INDEX(games!$A:$A,ROW()))="","",TRIM(INDEX(games!$A:$A,ROW())))</f>
      </c>
      <c r="B1409">
        <f>IF(OR($A1409="",INDEX(games!$B:$B,ROW())=""),"",INDEX(games!$B:$B,ROW()))</f>
      </c>
      <c r="C1409" t="str">
        <f>IF(OR($A1409="",INDEX(games!$C:$C,ROW())=""),"",INDEX(games!$C:$C,ROW()))</f>
      </c>
      <c r="D1409">
        <f>IF($A1409="","",COUNTIF($W$2:$W$2500,$A1409)+COUNTIF($X$2:$X$2500,$A1409))</f>
      </c>
      <c r="E1409">
        <f>IF($A1409="","",IFERROR(MATCH($C1409,$R$2:$R$5,0),0))</f>
      </c>
      <c r="F1409">
        <f>IF($A1409="","",MOD(ROW(),34))</f>
      </c>
      <c r="G1409">
        <f>IF($A1409="",NA(),IF($C1409="Action",$B1409,NA()))</f>
      </c>
      <c r="H1409">
        <f>IF($A1409="",NA(),IF($C1409="Action",1+$F1409*0.023,NA()))</f>
      </c>
      <c r="I1409">
        <f>IF($A1409="",NA(),IF($C1409="Strategy",$B1409,NA()))</f>
      </c>
      <c r="J1409">
        <f>IF($A1409="",NA(),IF($C1409="Strategy",2+$F1409*0.023,NA()))</f>
      </c>
      <c r="K1409">
        <f>IF($A1409="",NA(),IF($C1409="Deckbuilder",$B1409,NA()))</f>
      </c>
      <c r="L1409">
        <f>IF($A1409="",NA(),IF($C1409="Deckbuilder",3+$F1409*0.023,NA()))</f>
      </c>
      <c r="M1409">
        <f>IF($A1409="",NA(),IF($C1409="Traditional",$B1409,NA()))</f>
      </c>
      <c r="N1409">
        <f>IF($A1409="",NA(),IF($C1409="Traditional",4+$F1409*0.023,NA()))</f>
      </c>
      <c r="O1409">
        <f>IF($A1409="","",$D1409+ROW()/1000000)</f>
      </c>
      <c r="P1409" t="str">
        <f>IF(OR($A1409="",INDEX(games!$H:$H,ROW())=""),"",INDEX(games!$H:$H,ROW()))</f>
      </c>
      <c r="Q1409">
        <f>IF(OR($A1409="",$P1409&lt;&gt;"Yes"),"",$D1409+ROW()/1000000)</f>
      </c>
      <c r="T1409">
        <f>IF($Y1409="","",INDEX($B$2:$B$2000,$Y1409))</f>
      </c>
      <c r="U1409">
        <f>IF($Z1409="","",INDEX($B$2:$B$2000,$Z1409))</f>
      </c>
      <c r="V1409">
        <f>IF(OR($T1409="",$U1409=""),"",$U1409-$T1409)</f>
      </c>
      <c r="W1409" t="str">
        <f>IF(TRIM(INDEX(connections!$A:$A,ROW()))="","",TRIM(INDEX(connections!$A:$A,ROW())))</f>
      </c>
      <c r="X1409" t="str">
        <f>IF($W1409="","",TRIM(INDEX(connections!$B:$B,ROW())))</f>
      </c>
      <c r="Y1409">
        <f>IF($W1409="","",IFERROR(MATCH($W1409,$A$2:$A$2000,0),""))</f>
      </c>
      <c r="Z1409">
        <f>IF($X1409="","",IFERROR(MATCH($X1409,$A$2:$A$2000,0),""))</f>
      </c>
      <c r="AA1409" t="str">
        <f>IF($Y1409="","",INDEX($P$2:$P$2000,$Y1409))</f>
      </c>
      <c r="AB1409" t="str">
        <f>IF($Z1409="","",INDEX($P$2:$P$2000,$Z1409))</f>
      </c>
      <c r="AC1409">
        <f>IF(AND($AA1409="Yes",$AB1409="Yes"),1,"")</f>
      </c>
      <c r="AD1409">
        <f>IF(OR($Y1409="",$Z1409=""),"",IF(INDEX($C$2:$C$2000,$Y1409)=INDEX($C$2:$C$2000,$Z1409),0,1))</f>
      </c>
      <c r="AE1409">
        <f>IF($AC1409&lt;&gt;1,"",IF(AND(INDEX($AG$2:$AG$2000,$Y1409)=1,INDEX($AG$2:$AG$2000,$Z1409)=1),1,""))</f>
      </c>
      <c r="AG1409">
        <f>IF($A1409="","",COUNTIFS($W$2:$W$2500,$A1409,$AB$2:$AB$2500,"Yes")+COUNTIFS($X$2:$X$2500,$A1409,$AA$2:$AA$2500,"Yes"))</f>
      </c>
      <c r="AH1409" t="str">
        <f>IF(OR($P1409&lt;&gt;"Yes",N($AG1409)=0),"",IF(AND($AG1409=1,COUNTIFS($W$2:$W$2500,$A1409,$AE$2:$AE$2500,1)+COUNTIFS($X$2:$X$2500,$A1409,$AE$2:$AE$2500,1)&gt;0),"","Yes"))</f>
      </c>
      <c r="AI1409">
        <f>IF($AH1409="Yes",$AG1409,"")</f>
      </c>
      <c r="AJ1409">
        <f>IF($AI1409="","",$AI1409+ROW()/1000000)</f>
      </c>
      <c r="AK1409">
        <f>IF(OR($A1409="",$P1409="Yes",N($AG1409)=0),"",$AG1409+ROW()/1000000)</f>
      </c>
      <c r="AL1409" t="str">
        <f>IF($A1409="","",INDEX(games!$J:$J,ROW())&amp;"")</f>
      </c>
      <c r="AM1409">
        <f>IF($A1409="","",SUMPRODUCT($AO1409:$BD1409,'Map Analysis'!$AP$2^{0,1,2,3,4,5,6,7,8,9,10,11,12,13,14,15}))</f>
      </c>
      <c r="AN1409">
        <f>IF($A1409="","",$AM1409+ROW()/10000000)</f>
      </c>
      <c r="AO1409">
        <f>IF($A1409="","",COUNTIF($W$2:$W$2500,$A1409))</f>
      </c>
      <c r="AP1409">
        <f>IF($A1409="","",SUMIFS($BF$2:$BF$2500,$W$2:$W$2500,$A1409))</f>
      </c>
      <c r="AQ1409">
        <f>IF($A1409="","",SUMIFS($BG$2:$BG$2500,$W$2:$W$2500,$A1409))</f>
      </c>
      <c r="AR1409">
        <f>IF($A1409="","",SUMIFS($BH$2:$BH$2500,$W$2:$W$2500,$A1409))</f>
      </c>
      <c r="AS1409">
        <f>IF($A1409="","",SUMIFS($BI$2:$BI$2500,$W$2:$W$2500,$A1409))</f>
      </c>
      <c r="AT1409">
        <f>IF($A1409="","",SUMIFS($BJ$2:$BJ$2500,$W$2:$W$2500,$A1409))</f>
      </c>
      <c r="AU1409">
        <f>IF($A1409="","",SUMIFS($BK$2:$BK$2500,$W$2:$W$2500,$A1409))</f>
      </c>
      <c r="AV1409">
        <f>IF($A1409="","",SUMIFS($BL$2:$BL$2500,$W$2:$W$2500,$A1409))</f>
      </c>
      <c r="AW1409">
        <f>IF($A1409="","",SUMIFS($BM$2:$BM$2500,$W$2:$W$2500,$A1409))</f>
      </c>
      <c r="AX1409">
        <f>IF($A1409="","",SUMIFS($BN$2:$BN$2500,$W$2:$W$2500,$A1409))</f>
      </c>
      <c r="AY1409">
        <f>IF($A1409="","",SUMIFS($BO$2:$BO$2500,$W$2:$W$2500,$A1409))</f>
      </c>
      <c r="AZ1409">
        <f>IF($A1409="","",SUMIFS($BP$2:$BP$2500,$W$2:$W$2500,$A1409))</f>
      </c>
      <c r="BA1409">
        <f>IF($A1409="","",SUMIFS($BQ$2:$BQ$2500,$W$2:$W$2500,$A1409))</f>
      </c>
      <c r="BB1409">
        <f>IF($A1409="","",SUMIFS($BR$2:$BR$2500,$W$2:$W$2500,$A1409))</f>
      </c>
      <c r="BC1409">
        <f>IF($A1409="","",SUMIFS($BS$2:$BS$2500,$W$2:$W$2500,$A1409))</f>
      </c>
      <c r="BD1409">
        <f>IF($A1409="","",SUMIFS($BT$2:$BT$2500,$W$2:$W$2500,$A1409))</f>
      </c>
      <c r="BF1409">
        <f>IF($Z1409="","",INDEX($AO$2:$AO$2000,$Z1409))</f>
      </c>
      <c r="BG1409">
        <f>IF($Z1409="","",INDEX($AP$2:$AP$2000,$Z1409))</f>
      </c>
      <c r="BH1409">
        <f>IF($Z1409="","",INDEX($AQ$2:$AQ$2000,$Z1409))</f>
      </c>
      <c r="BI1409">
        <f>IF($Z1409="","",INDEX($AR$2:$AR$2000,$Z1409))</f>
      </c>
      <c r="BJ1409">
        <f>IF($Z1409="","",INDEX($AS$2:$AS$2000,$Z1409))</f>
      </c>
      <c r="BK1409">
        <f>IF($Z1409="","",INDEX($AT$2:$AT$2000,$Z1409))</f>
      </c>
      <c r="BL1409">
        <f>IF($Z1409="","",INDEX($AU$2:$AU$2000,$Z1409))</f>
      </c>
      <c r="BM1409">
        <f>IF($Z1409="","",INDEX($AV$2:$AV$2000,$Z1409))</f>
      </c>
      <c r="BN1409">
        <f>IF($Z1409="","",INDEX($AW$2:$AW$2000,$Z1409))</f>
      </c>
      <c r="BO1409">
        <f>IF($Z1409="","",INDEX($AX$2:$AX$2000,$Z1409))</f>
      </c>
      <c r="BP1409">
        <f>IF($Z1409="","",INDEX($AY$2:$AY$2000,$Z1409))</f>
      </c>
      <c r="BQ1409">
        <f>IF($Z1409="","",INDEX($AZ$2:$AZ$2000,$Z1409))</f>
      </c>
      <c r="BR1409">
        <f>IF($Z1409="","",INDEX($BA$2:$BA$2000,$Z1409))</f>
      </c>
      <c r="BS1409">
        <f>IF($Z1409="","",INDEX($BB$2:$BB$2000,$Z1409))</f>
      </c>
      <c r="BT1409">
        <f>IF($Z1409="","",INDEX($BC$2:$BC$2000,$Z1409))</f>
      </c>
      <c r="BV1409">
        <f>IF(OR($A1409="",$P1409&lt;&gt;"Yes",$AH1409="Yes"),"",1+N($AG1409))</f>
      </c>
      <c r="BW1409">
        <f>IF($A1409="","",COUNTIFS($W$2:$W$2500,$A1409,$BZ$2:$BZ$2500,"Yes")+COUNTIFS($X$2:$X$2500,$A1409,$BY$2:$BY$2500,"Yes"))</f>
      </c>
      <c r="BX1409">
        <f>IF(OR($A1409="",$P1409="Yes"),"",IF(N($BW1409)=0,0,1+SUMIFS($CB$2:$CB$2500,$W$2:$W$2500,$A1409)+SUMIFS($CA$2:$CA$2500,$X$2:$X$2500,$A1409)))</f>
      </c>
      <c r="BY1409" t="str">
        <f>IF($Y1409="","",INDEX($AH$2:$AH$2000,$Y1409)&amp;"")</f>
      </c>
      <c r="BZ1409" t="str">
        <f>IF($Z1409="","",INDEX($AH$2:$AH$2000,$Z1409)&amp;"")</f>
      </c>
      <c r="CA1409">
        <f>IF($Y1409="","",INDEX($BV$2:$BV$2000,$Y1409))</f>
      </c>
      <c r="CB1409">
        <f>IF($Z1409="","",INDEX($BV$2:$BV$2000,$Z1409))</f>
      </c>
    </row>
    <row r="1410">
      <c r="A1410" t="str">
        <f>IF(TRIM(INDEX(games!$A:$A,ROW()))="","",TRIM(INDEX(games!$A:$A,ROW())))</f>
      </c>
      <c r="B1410">
        <f>IF(OR($A1410="",INDEX(games!$B:$B,ROW())=""),"",INDEX(games!$B:$B,ROW()))</f>
      </c>
      <c r="C1410" t="str">
        <f>IF(OR($A1410="",INDEX(games!$C:$C,ROW())=""),"",INDEX(games!$C:$C,ROW()))</f>
      </c>
      <c r="D1410">
        <f>IF($A1410="","",COUNTIF($W$2:$W$2500,$A1410)+COUNTIF($X$2:$X$2500,$A1410))</f>
      </c>
      <c r="E1410">
        <f>IF($A1410="","",IFERROR(MATCH($C1410,$R$2:$R$5,0),0))</f>
      </c>
      <c r="F1410">
        <f>IF($A1410="","",MOD(ROW(),34))</f>
      </c>
      <c r="G1410">
        <f>IF($A1410="",NA(),IF($C1410="Action",$B1410,NA()))</f>
      </c>
      <c r="H1410">
        <f>IF($A1410="",NA(),IF($C1410="Action",1+$F1410*0.023,NA()))</f>
      </c>
      <c r="I1410">
        <f>IF($A1410="",NA(),IF($C1410="Strategy",$B1410,NA()))</f>
      </c>
      <c r="J1410">
        <f>IF($A1410="",NA(),IF($C1410="Strategy",2+$F1410*0.023,NA()))</f>
      </c>
      <c r="K1410">
        <f>IF($A1410="",NA(),IF($C1410="Deckbuilder",$B1410,NA()))</f>
      </c>
      <c r="L1410">
        <f>IF($A1410="",NA(),IF($C1410="Deckbuilder",3+$F1410*0.023,NA()))</f>
      </c>
      <c r="M1410">
        <f>IF($A1410="",NA(),IF($C1410="Traditional",$B1410,NA()))</f>
      </c>
      <c r="N1410">
        <f>IF($A1410="",NA(),IF($C1410="Traditional",4+$F1410*0.023,NA()))</f>
      </c>
      <c r="O1410">
        <f>IF($A1410="","",$D1410+ROW()/1000000)</f>
      </c>
      <c r="P1410" t="str">
        <f>IF(OR($A1410="",INDEX(games!$H:$H,ROW())=""),"",INDEX(games!$H:$H,ROW()))</f>
      </c>
      <c r="Q1410">
        <f>IF(OR($A1410="",$P1410&lt;&gt;"Yes"),"",$D1410+ROW()/1000000)</f>
      </c>
      <c r="T1410">
        <f>IF($Y1410="","",INDEX($B$2:$B$2000,$Y1410))</f>
      </c>
      <c r="U1410">
        <f>IF($Z1410="","",INDEX($B$2:$B$2000,$Z1410))</f>
      </c>
      <c r="V1410">
        <f>IF(OR($T1410="",$U1410=""),"",$U1410-$T1410)</f>
      </c>
      <c r="W1410" t="str">
        <f>IF(TRIM(INDEX(connections!$A:$A,ROW()))="","",TRIM(INDEX(connections!$A:$A,ROW())))</f>
      </c>
      <c r="X1410" t="str">
        <f>IF($W1410="","",TRIM(INDEX(connections!$B:$B,ROW())))</f>
      </c>
      <c r="Y1410">
        <f>IF($W1410="","",IFERROR(MATCH($W1410,$A$2:$A$2000,0),""))</f>
      </c>
      <c r="Z1410">
        <f>IF($X1410="","",IFERROR(MATCH($X1410,$A$2:$A$2000,0),""))</f>
      </c>
      <c r="AA1410" t="str">
        <f>IF($Y1410="","",INDEX($P$2:$P$2000,$Y1410))</f>
      </c>
      <c r="AB1410" t="str">
        <f>IF($Z1410="","",INDEX($P$2:$P$2000,$Z1410))</f>
      </c>
      <c r="AC1410">
        <f>IF(AND($AA1410="Yes",$AB1410="Yes"),1,"")</f>
      </c>
      <c r="AD1410">
        <f>IF(OR($Y1410="",$Z1410=""),"",IF(INDEX($C$2:$C$2000,$Y1410)=INDEX($C$2:$C$2000,$Z1410),0,1))</f>
      </c>
      <c r="AE1410">
        <f>IF($AC1410&lt;&gt;1,"",IF(AND(INDEX($AG$2:$AG$2000,$Y1410)=1,INDEX($AG$2:$AG$2000,$Z1410)=1),1,""))</f>
      </c>
      <c r="AG1410">
        <f>IF($A1410="","",COUNTIFS($W$2:$W$2500,$A1410,$AB$2:$AB$2500,"Yes")+COUNTIFS($X$2:$X$2500,$A1410,$AA$2:$AA$2500,"Yes"))</f>
      </c>
      <c r="AH1410" t="str">
        <f>IF(OR($P1410&lt;&gt;"Yes",N($AG1410)=0),"",IF(AND($AG1410=1,COUNTIFS($W$2:$W$2500,$A1410,$AE$2:$AE$2500,1)+COUNTIFS($X$2:$X$2500,$A1410,$AE$2:$AE$2500,1)&gt;0),"","Yes"))</f>
      </c>
      <c r="AI1410">
        <f>IF($AH1410="Yes",$AG1410,"")</f>
      </c>
      <c r="AJ1410">
        <f>IF($AI1410="","",$AI1410+ROW()/1000000)</f>
      </c>
      <c r="AK1410">
        <f>IF(OR($A1410="",$P1410="Yes",N($AG1410)=0),"",$AG1410+ROW()/1000000)</f>
      </c>
      <c r="AL1410" t="str">
        <f>IF($A1410="","",INDEX(games!$J:$J,ROW())&amp;"")</f>
      </c>
      <c r="AM1410">
        <f>IF($A1410="","",SUMPRODUCT($AO1410:$BD1410,'Map Analysis'!$AP$2^{0,1,2,3,4,5,6,7,8,9,10,11,12,13,14,15}))</f>
      </c>
      <c r="AN1410">
        <f>IF($A1410="","",$AM1410+ROW()/10000000)</f>
      </c>
      <c r="AO1410">
        <f>IF($A1410="","",COUNTIF($W$2:$W$2500,$A1410))</f>
      </c>
      <c r="AP1410">
        <f>IF($A1410="","",SUMIFS($BF$2:$BF$2500,$W$2:$W$2500,$A1410))</f>
      </c>
      <c r="AQ1410">
        <f>IF($A1410="","",SUMIFS($BG$2:$BG$2500,$W$2:$W$2500,$A1410))</f>
      </c>
      <c r="AR1410">
        <f>IF($A1410="","",SUMIFS($BH$2:$BH$2500,$W$2:$W$2500,$A1410))</f>
      </c>
      <c r="AS1410">
        <f>IF($A1410="","",SUMIFS($BI$2:$BI$2500,$W$2:$W$2500,$A1410))</f>
      </c>
      <c r="AT1410">
        <f>IF($A1410="","",SUMIFS($BJ$2:$BJ$2500,$W$2:$W$2500,$A1410))</f>
      </c>
      <c r="AU1410">
        <f>IF($A1410="","",SUMIFS($BK$2:$BK$2500,$W$2:$W$2500,$A1410))</f>
      </c>
      <c r="AV1410">
        <f>IF($A1410="","",SUMIFS($BL$2:$BL$2500,$W$2:$W$2500,$A1410))</f>
      </c>
      <c r="AW1410">
        <f>IF($A1410="","",SUMIFS($BM$2:$BM$2500,$W$2:$W$2500,$A1410))</f>
      </c>
      <c r="AX1410">
        <f>IF($A1410="","",SUMIFS($BN$2:$BN$2500,$W$2:$W$2500,$A1410))</f>
      </c>
      <c r="AY1410">
        <f>IF($A1410="","",SUMIFS($BO$2:$BO$2500,$W$2:$W$2500,$A1410))</f>
      </c>
      <c r="AZ1410">
        <f>IF($A1410="","",SUMIFS($BP$2:$BP$2500,$W$2:$W$2500,$A1410))</f>
      </c>
      <c r="BA1410">
        <f>IF($A1410="","",SUMIFS($BQ$2:$BQ$2500,$W$2:$W$2500,$A1410))</f>
      </c>
      <c r="BB1410">
        <f>IF($A1410="","",SUMIFS($BR$2:$BR$2500,$W$2:$W$2500,$A1410))</f>
      </c>
      <c r="BC1410">
        <f>IF($A1410="","",SUMIFS($BS$2:$BS$2500,$W$2:$W$2500,$A1410))</f>
      </c>
      <c r="BD1410">
        <f>IF($A1410="","",SUMIFS($BT$2:$BT$2500,$W$2:$W$2500,$A1410))</f>
      </c>
      <c r="BF1410">
        <f>IF($Z1410="","",INDEX($AO$2:$AO$2000,$Z1410))</f>
      </c>
      <c r="BG1410">
        <f>IF($Z1410="","",INDEX($AP$2:$AP$2000,$Z1410))</f>
      </c>
      <c r="BH1410">
        <f>IF($Z1410="","",INDEX($AQ$2:$AQ$2000,$Z1410))</f>
      </c>
      <c r="BI1410">
        <f>IF($Z1410="","",INDEX($AR$2:$AR$2000,$Z1410))</f>
      </c>
      <c r="BJ1410">
        <f>IF($Z1410="","",INDEX($AS$2:$AS$2000,$Z1410))</f>
      </c>
      <c r="BK1410">
        <f>IF($Z1410="","",INDEX($AT$2:$AT$2000,$Z1410))</f>
      </c>
      <c r="BL1410">
        <f>IF($Z1410="","",INDEX($AU$2:$AU$2000,$Z1410))</f>
      </c>
      <c r="BM1410">
        <f>IF($Z1410="","",INDEX($AV$2:$AV$2000,$Z1410))</f>
      </c>
      <c r="BN1410">
        <f>IF($Z1410="","",INDEX($AW$2:$AW$2000,$Z1410))</f>
      </c>
      <c r="BO1410">
        <f>IF($Z1410="","",INDEX($AX$2:$AX$2000,$Z1410))</f>
      </c>
      <c r="BP1410">
        <f>IF($Z1410="","",INDEX($AY$2:$AY$2000,$Z1410))</f>
      </c>
      <c r="BQ1410">
        <f>IF($Z1410="","",INDEX($AZ$2:$AZ$2000,$Z1410))</f>
      </c>
      <c r="BR1410">
        <f>IF($Z1410="","",INDEX($BA$2:$BA$2000,$Z1410))</f>
      </c>
      <c r="BS1410">
        <f>IF($Z1410="","",INDEX($BB$2:$BB$2000,$Z1410))</f>
      </c>
      <c r="BT1410">
        <f>IF($Z1410="","",INDEX($BC$2:$BC$2000,$Z1410))</f>
      </c>
      <c r="BV1410">
        <f>IF(OR($A1410="",$P1410&lt;&gt;"Yes",$AH1410="Yes"),"",1+N($AG1410))</f>
      </c>
      <c r="BW1410">
        <f>IF($A1410="","",COUNTIFS($W$2:$W$2500,$A1410,$BZ$2:$BZ$2500,"Yes")+COUNTIFS($X$2:$X$2500,$A1410,$BY$2:$BY$2500,"Yes"))</f>
      </c>
      <c r="BX1410">
        <f>IF(OR($A1410="",$P1410="Yes"),"",IF(N($BW1410)=0,0,1+SUMIFS($CB$2:$CB$2500,$W$2:$W$2500,$A1410)+SUMIFS($CA$2:$CA$2500,$X$2:$X$2500,$A1410)))</f>
      </c>
      <c r="BY1410" t="str">
        <f>IF($Y1410="","",INDEX($AH$2:$AH$2000,$Y1410)&amp;"")</f>
      </c>
      <c r="BZ1410" t="str">
        <f>IF($Z1410="","",INDEX($AH$2:$AH$2000,$Z1410)&amp;"")</f>
      </c>
      <c r="CA1410">
        <f>IF($Y1410="","",INDEX($BV$2:$BV$2000,$Y1410))</f>
      </c>
      <c r="CB1410">
        <f>IF($Z1410="","",INDEX($BV$2:$BV$2000,$Z1410))</f>
      </c>
    </row>
    <row r="1411">
      <c r="A1411" t="str">
        <f>IF(TRIM(INDEX(games!$A:$A,ROW()))="","",TRIM(INDEX(games!$A:$A,ROW())))</f>
      </c>
      <c r="B1411">
        <f>IF(OR($A1411="",INDEX(games!$B:$B,ROW())=""),"",INDEX(games!$B:$B,ROW()))</f>
      </c>
      <c r="C1411" t="str">
        <f>IF(OR($A1411="",INDEX(games!$C:$C,ROW())=""),"",INDEX(games!$C:$C,ROW()))</f>
      </c>
      <c r="D1411">
        <f>IF($A1411="","",COUNTIF($W$2:$W$2500,$A1411)+COUNTIF($X$2:$X$2500,$A1411))</f>
      </c>
      <c r="E1411">
        <f>IF($A1411="","",IFERROR(MATCH($C1411,$R$2:$R$5,0),0))</f>
      </c>
      <c r="F1411">
        <f>IF($A1411="","",MOD(ROW(),34))</f>
      </c>
      <c r="G1411">
        <f>IF($A1411="",NA(),IF($C1411="Action",$B1411,NA()))</f>
      </c>
      <c r="H1411">
        <f>IF($A1411="",NA(),IF($C1411="Action",1+$F1411*0.023,NA()))</f>
      </c>
      <c r="I1411">
        <f>IF($A1411="",NA(),IF($C1411="Strategy",$B1411,NA()))</f>
      </c>
      <c r="J1411">
        <f>IF($A1411="",NA(),IF($C1411="Strategy",2+$F1411*0.023,NA()))</f>
      </c>
      <c r="K1411">
        <f>IF($A1411="",NA(),IF($C1411="Deckbuilder",$B1411,NA()))</f>
      </c>
      <c r="L1411">
        <f>IF($A1411="",NA(),IF($C1411="Deckbuilder",3+$F1411*0.023,NA()))</f>
      </c>
      <c r="M1411">
        <f>IF($A1411="",NA(),IF($C1411="Traditional",$B1411,NA()))</f>
      </c>
      <c r="N1411">
        <f>IF($A1411="",NA(),IF($C1411="Traditional",4+$F1411*0.023,NA()))</f>
      </c>
      <c r="O1411">
        <f>IF($A1411="","",$D1411+ROW()/1000000)</f>
      </c>
      <c r="P1411" t="str">
        <f>IF(OR($A1411="",INDEX(games!$H:$H,ROW())=""),"",INDEX(games!$H:$H,ROW()))</f>
      </c>
      <c r="Q1411">
        <f>IF(OR($A1411="",$P1411&lt;&gt;"Yes"),"",$D1411+ROW()/1000000)</f>
      </c>
      <c r="T1411">
        <f>IF($Y1411="","",INDEX($B$2:$B$2000,$Y1411))</f>
      </c>
      <c r="U1411">
        <f>IF($Z1411="","",INDEX($B$2:$B$2000,$Z1411))</f>
      </c>
      <c r="V1411">
        <f>IF(OR($T1411="",$U1411=""),"",$U1411-$T1411)</f>
      </c>
      <c r="W1411" t="str">
        <f>IF(TRIM(INDEX(connections!$A:$A,ROW()))="","",TRIM(INDEX(connections!$A:$A,ROW())))</f>
      </c>
      <c r="X1411" t="str">
        <f>IF($W1411="","",TRIM(INDEX(connections!$B:$B,ROW())))</f>
      </c>
      <c r="Y1411">
        <f>IF($W1411="","",IFERROR(MATCH($W1411,$A$2:$A$2000,0),""))</f>
      </c>
      <c r="Z1411">
        <f>IF($X1411="","",IFERROR(MATCH($X1411,$A$2:$A$2000,0),""))</f>
      </c>
      <c r="AA1411" t="str">
        <f>IF($Y1411="","",INDEX($P$2:$P$2000,$Y1411))</f>
      </c>
      <c r="AB1411" t="str">
        <f>IF($Z1411="","",INDEX($P$2:$P$2000,$Z1411))</f>
      </c>
      <c r="AC1411">
        <f>IF(AND($AA1411="Yes",$AB1411="Yes"),1,"")</f>
      </c>
      <c r="AD1411">
        <f>IF(OR($Y1411="",$Z1411=""),"",IF(INDEX($C$2:$C$2000,$Y1411)=INDEX($C$2:$C$2000,$Z1411),0,1))</f>
      </c>
      <c r="AE1411">
        <f>IF($AC1411&lt;&gt;1,"",IF(AND(INDEX($AG$2:$AG$2000,$Y1411)=1,INDEX($AG$2:$AG$2000,$Z1411)=1),1,""))</f>
      </c>
      <c r="AG1411">
        <f>IF($A1411="","",COUNTIFS($W$2:$W$2500,$A1411,$AB$2:$AB$2500,"Yes")+COUNTIFS($X$2:$X$2500,$A1411,$AA$2:$AA$2500,"Yes"))</f>
      </c>
      <c r="AH1411" t="str">
        <f>IF(OR($P1411&lt;&gt;"Yes",N($AG1411)=0),"",IF(AND($AG1411=1,COUNTIFS($W$2:$W$2500,$A1411,$AE$2:$AE$2500,1)+COUNTIFS($X$2:$X$2500,$A1411,$AE$2:$AE$2500,1)&gt;0),"","Yes"))</f>
      </c>
      <c r="AI1411">
        <f>IF($AH1411="Yes",$AG1411,"")</f>
      </c>
      <c r="AJ1411">
        <f>IF($AI1411="","",$AI1411+ROW()/1000000)</f>
      </c>
      <c r="AK1411">
        <f>IF(OR($A1411="",$P1411="Yes",N($AG1411)=0),"",$AG1411+ROW()/1000000)</f>
      </c>
      <c r="AL1411" t="str">
        <f>IF($A1411="","",INDEX(games!$J:$J,ROW())&amp;"")</f>
      </c>
      <c r="AM1411">
        <f>IF($A1411="","",SUMPRODUCT($AO1411:$BD1411,'Map Analysis'!$AP$2^{0,1,2,3,4,5,6,7,8,9,10,11,12,13,14,15}))</f>
      </c>
      <c r="AN1411">
        <f>IF($A1411="","",$AM1411+ROW()/10000000)</f>
      </c>
      <c r="AO1411">
        <f>IF($A1411="","",COUNTIF($W$2:$W$2500,$A1411))</f>
      </c>
      <c r="AP1411">
        <f>IF($A1411="","",SUMIFS($BF$2:$BF$2500,$W$2:$W$2500,$A1411))</f>
      </c>
      <c r="AQ1411">
        <f>IF($A1411="","",SUMIFS($BG$2:$BG$2500,$W$2:$W$2500,$A1411))</f>
      </c>
      <c r="AR1411">
        <f>IF($A1411="","",SUMIFS($BH$2:$BH$2500,$W$2:$W$2500,$A1411))</f>
      </c>
      <c r="AS1411">
        <f>IF($A1411="","",SUMIFS($BI$2:$BI$2500,$W$2:$W$2500,$A1411))</f>
      </c>
      <c r="AT1411">
        <f>IF($A1411="","",SUMIFS($BJ$2:$BJ$2500,$W$2:$W$2500,$A1411))</f>
      </c>
      <c r="AU1411">
        <f>IF($A1411="","",SUMIFS($BK$2:$BK$2500,$W$2:$W$2500,$A1411))</f>
      </c>
      <c r="AV1411">
        <f>IF($A1411="","",SUMIFS($BL$2:$BL$2500,$W$2:$W$2500,$A1411))</f>
      </c>
      <c r="AW1411">
        <f>IF($A1411="","",SUMIFS($BM$2:$BM$2500,$W$2:$W$2500,$A1411))</f>
      </c>
      <c r="AX1411">
        <f>IF($A1411="","",SUMIFS($BN$2:$BN$2500,$W$2:$W$2500,$A1411))</f>
      </c>
      <c r="AY1411">
        <f>IF($A1411="","",SUMIFS($BO$2:$BO$2500,$W$2:$W$2500,$A1411))</f>
      </c>
      <c r="AZ1411">
        <f>IF($A1411="","",SUMIFS($BP$2:$BP$2500,$W$2:$W$2500,$A1411))</f>
      </c>
      <c r="BA1411">
        <f>IF($A1411="","",SUMIFS($BQ$2:$BQ$2500,$W$2:$W$2500,$A1411))</f>
      </c>
      <c r="BB1411">
        <f>IF($A1411="","",SUMIFS($BR$2:$BR$2500,$W$2:$W$2500,$A1411))</f>
      </c>
      <c r="BC1411">
        <f>IF($A1411="","",SUMIFS($BS$2:$BS$2500,$W$2:$W$2500,$A1411))</f>
      </c>
      <c r="BD1411">
        <f>IF($A1411="","",SUMIFS($BT$2:$BT$2500,$W$2:$W$2500,$A1411))</f>
      </c>
      <c r="BF1411">
        <f>IF($Z1411="","",INDEX($AO$2:$AO$2000,$Z1411))</f>
      </c>
      <c r="BG1411">
        <f>IF($Z1411="","",INDEX($AP$2:$AP$2000,$Z1411))</f>
      </c>
      <c r="BH1411">
        <f>IF($Z1411="","",INDEX($AQ$2:$AQ$2000,$Z1411))</f>
      </c>
      <c r="BI1411">
        <f>IF($Z1411="","",INDEX($AR$2:$AR$2000,$Z1411))</f>
      </c>
      <c r="BJ1411">
        <f>IF($Z1411="","",INDEX($AS$2:$AS$2000,$Z1411))</f>
      </c>
      <c r="BK1411">
        <f>IF($Z1411="","",INDEX($AT$2:$AT$2000,$Z1411))</f>
      </c>
      <c r="BL1411">
        <f>IF($Z1411="","",INDEX($AU$2:$AU$2000,$Z1411))</f>
      </c>
      <c r="BM1411">
        <f>IF($Z1411="","",INDEX($AV$2:$AV$2000,$Z1411))</f>
      </c>
      <c r="BN1411">
        <f>IF($Z1411="","",INDEX($AW$2:$AW$2000,$Z1411))</f>
      </c>
      <c r="BO1411">
        <f>IF($Z1411="","",INDEX($AX$2:$AX$2000,$Z1411))</f>
      </c>
      <c r="BP1411">
        <f>IF($Z1411="","",INDEX($AY$2:$AY$2000,$Z1411))</f>
      </c>
      <c r="BQ1411">
        <f>IF($Z1411="","",INDEX($AZ$2:$AZ$2000,$Z1411))</f>
      </c>
      <c r="BR1411">
        <f>IF($Z1411="","",INDEX($BA$2:$BA$2000,$Z1411))</f>
      </c>
      <c r="BS1411">
        <f>IF($Z1411="","",INDEX($BB$2:$BB$2000,$Z1411))</f>
      </c>
      <c r="BT1411">
        <f>IF($Z1411="","",INDEX($BC$2:$BC$2000,$Z1411))</f>
      </c>
      <c r="BV1411">
        <f>IF(OR($A1411="",$P1411&lt;&gt;"Yes",$AH1411="Yes"),"",1+N($AG1411))</f>
      </c>
      <c r="BW1411">
        <f>IF($A1411="","",COUNTIFS($W$2:$W$2500,$A1411,$BZ$2:$BZ$2500,"Yes")+COUNTIFS($X$2:$X$2500,$A1411,$BY$2:$BY$2500,"Yes"))</f>
      </c>
      <c r="BX1411">
        <f>IF(OR($A1411="",$P1411="Yes"),"",IF(N($BW1411)=0,0,1+SUMIFS($CB$2:$CB$2500,$W$2:$W$2500,$A1411)+SUMIFS($CA$2:$CA$2500,$X$2:$X$2500,$A1411)))</f>
      </c>
      <c r="BY1411" t="str">
        <f>IF($Y1411="","",INDEX($AH$2:$AH$2000,$Y1411)&amp;"")</f>
      </c>
      <c r="BZ1411" t="str">
        <f>IF($Z1411="","",INDEX($AH$2:$AH$2000,$Z1411)&amp;"")</f>
      </c>
      <c r="CA1411">
        <f>IF($Y1411="","",INDEX($BV$2:$BV$2000,$Y1411))</f>
      </c>
      <c r="CB1411">
        <f>IF($Z1411="","",INDEX($BV$2:$BV$2000,$Z1411))</f>
      </c>
    </row>
    <row r="1412">
      <c r="A1412" t="str">
        <f>IF(TRIM(INDEX(games!$A:$A,ROW()))="","",TRIM(INDEX(games!$A:$A,ROW())))</f>
      </c>
      <c r="B1412">
        <f>IF(OR($A1412="",INDEX(games!$B:$B,ROW())=""),"",INDEX(games!$B:$B,ROW()))</f>
      </c>
      <c r="C1412" t="str">
        <f>IF(OR($A1412="",INDEX(games!$C:$C,ROW())=""),"",INDEX(games!$C:$C,ROW()))</f>
      </c>
      <c r="D1412">
        <f>IF($A1412="","",COUNTIF($W$2:$W$2500,$A1412)+COUNTIF($X$2:$X$2500,$A1412))</f>
      </c>
      <c r="E1412">
        <f>IF($A1412="","",IFERROR(MATCH($C1412,$R$2:$R$5,0),0))</f>
      </c>
      <c r="F1412">
        <f>IF($A1412="","",MOD(ROW(),34))</f>
      </c>
      <c r="G1412">
        <f>IF($A1412="",NA(),IF($C1412="Action",$B1412,NA()))</f>
      </c>
      <c r="H1412">
        <f>IF($A1412="",NA(),IF($C1412="Action",1+$F1412*0.023,NA()))</f>
      </c>
      <c r="I1412">
        <f>IF($A1412="",NA(),IF($C1412="Strategy",$B1412,NA()))</f>
      </c>
      <c r="J1412">
        <f>IF($A1412="",NA(),IF($C1412="Strategy",2+$F1412*0.023,NA()))</f>
      </c>
      <c r="K1412">
        <f>IF($A1412="",NA(),IF($C1412="Deckbuilder",$B1412,NA()))</f>
      </c>
      <c r="L1412">
        <f>IF($A1412="",NA(),IF($C1412="Deckbuilder",3+$F1412*0.023,NA()))</f>
      </c>
      <c r="M1412">
        <f>IF($A1412="",NA(),IF($C1412="Traditional",$B1412,NA()))</f>
      </c>
      <c r="N1412">
        <f>IF($A1412="",NA(),IF($C1412="Traditional",4+$F1412*0.023,NA()))</f>
      </c>
      <c r="O1412">
        <f>IF($A1412="","",$D1412+ROW()/1000000)</f>
      </c>
      <c r="P1412" t="str">
        <f>IF(OR($A1412="",INDEX(games!$H:$H,ROW())=""),"",INDEX(games!$H:$H,ROW()))</f>
      </c>
      <c r="Q1412">
        <f>IF(OR($A1412="",$P1412&lt;&gt;"Yes"),"",$D1412+ROW()/1000000)</f>
      </c>
      <c r="T1412">
        <f>IF($Y1412="","",INDEX($B$2:$B$2000,$Y1412))</f>
      </c>
      <c r="U1412">
        <f>IF($Z1412="","",INDEX($B$2:$B$2000,$Z1412))</f>
      </c>
      <c r="V1412">
        <f>IF(OR($T1412="",$U1412=""),"",$U1412-$T1412)</f>
      </c>
      <c r="W1412" t="str">
        <f>IF(TRIM(INDEX(connections!$A:$A,ROW()))="","",TRIM(INDEX(connections!$A:$A,ROW())))</f>
      </c>
      <c r="X1412" t="str">
        <f>IF($W1412="","",TRIM(INDEX(connections!$B:$B,ROW())))</f>
      </c>
      <c r="Y1412">
        <f>IF($W1412="","",IFERROR(MATCH($W1412,$A$2:$A$2000,0),""))</f>
      </c>
      <c r="Z1412">
        <f>IF($X1412="","",IFERROR(MATCH($X1412,$A$2:$A$2000,0),""))</f>
      </c>
      <c r="AA1412" t="str">
        <f>IF($Y1412="","",INDEX($P$2:$P$2000,$Y1412))</f>
      </c>
      <c r="AB1412" t="str">
        <f>IF($Z1412="","",INDEX($P$2:$P$2000,$Z1412))</f>
      </c>
      <c r="AC1412">
        <f>IF(AND($AA1412="Yes",$AB1412="Yes"),1,"")</f>
      </c>
      <c r="AD1412">
        <f>IF(OR($Y1412="",$Z1412=""),"",IF(INDEX($C$2:$C$2000,$Y1412)=INDEX($C$2:$C$2000,$Z1412),0,1))</f>
      </c>
      <c r="AE1412">
        <f>IF($AC1412&lt;&gt;1,"",IF(AND(INDEX($AG$2:$AG$2000,$Y1412)=1,INDEX($AG$2:$AG$2000,$Z1412)=1),1,""))</f>
      </c>
      <c r="AG1412">
        <f>IF($A1412="","",COUNTIFS($W$2:$W$2500,$A1412,$AB$2:$AB$2500,"Yes")+COUNTIFS($X$2:$X$2500,$A1412,$AA$2:$AA$2500,"Yes"))</f>
      </c>
      <c r="AH1412" t="str">
        <f>IF(OR($P1412&lt;&gt;"Yes",N($AG1412)=0),"",IF(AND($AG1412=1,COUNTIFS($W$2:$W$2500,$A1412,$AE$2:$AE$2500,1)+COUNTIFS($X$2:$X$2500,$A1412,$AE$2:$AE$2500,1)&gt;0),"","Yes"))</f>
      </c>
      <c r="AI1412">
        <f>IF($AH1412="Yes",$AG1412,"")</f>
      </c>
      <c r="AJ1412">
        <f>IF($AI1412="","",$AI1412+ROW()/1000000)</f>
      </c>
      <c r="AK1412">
        <f>IF(OR($A1412="",$P1412="Yes",N($AG1412)=0),"",$AG1412+ROW()/1000000)</f>
      </c>
      <c r="AL1412" t="str">
        <f>IF($A1412="","",INDEX(games!$J:$J,ROW())&amp;"")</f>
      </c>
      <c r="AM1412">
        <f>IF($A1412="","",SUMPRODUCT($AO1412:$BD1412,'Map Analysis'!$AP$2^{0,1,2,3,4,5,6,7,8,9,10,11,12,13,14,15}))</f>
      </c>
      <c r="AN1412">
        <f>IF($A1412="","",$AM1412+ROW()/10000000)</f>
      </c>
      <c r="AO1412">
        <f>IF($A1412="","",COUNTIF($W$2:$W$2500,$A1412))</f>
      </c>
      <c r="AP1412">
        <f>IF($A1412="","",SUMIFS($BF$2:$BF$2500,$W$2:$W$2500,$A1412))</f>
      </c>
      <c r="AQ1412">
        <f>IF($A1412="","",SUMIFS($BG$2:$BG$2500,$W$2:$W$2500,$A1412))</f>
      </c>
      <c r="AR1412">
        <f>IF($A1412="","",SUMIFS($BH$2:$BH$2500,$W$2:$W$2500,$A1412))</f>
      </c>
      <c r="AS1412">
        <f>IF($A1412="","",SUMIFS($BI$2:$BI$2500,$W$2:$W$2500,$A1412))</f>
      </c>
      <c r="AT1412">
        <f>IF($A1412="","",SUMIFS($BJ$2:$BJ$2500,$W$2:$W$2500,$A1412))</f>
      </c>
      <c r="AU1412">
        <f>IF($A1412="","",SUMIFS($BK$2:$BK$2500,$W$2:$W$2500,$A1412))</f>
      </c>
      <c r="AV1412">
        <f>IF($A1412="","",SUMIFS($BL$2:$BL$2500,$W$2:$W$2500,$A1412))</f>
      </c>
      <c r="AW1412">
        <f>IF($A1412="","",SUMIFS($BM$2:$BM$2500,$W$2:$W$2500,$A1412))</f>
      </c>
      <c r="AX1412">
        <f>IF($A1412="","",SUMIFS($BN$2:$BN$2500,$W$2:$W$2500,$A1412))</f>
      </c>
      <c r="AY1412">
        <f>IF($A1412="","",SUMIFS($BO$2:$BO$2500,$W$2:$W$2500,$A1412))</f>
      </c>
      <c r="AZ1412">
        <f>IF($A1412="","",SUMIFS($BP$2:$BP$2500,$W$2:$W$2500,$A1412))</f>
      </c>
      <c r="BA1412">
        <f>IF($A1412="","",SUMIFS($BQ$2:$BQ$2500,$W$2:$W$2500,$A1412))</f>
      </c>
      <c r="BB1412">
        <f>IF($A1412="","",SUMIFS($BR$2:$BR$2500,$W$2:$W$2500,$A1412))</f>
      </c>
      <c r="BC1412">
        <f>IF($A1412="","",SUMIFS($BS$2:$BS$2500,$W$2:$W$2500,$A1412))</f>
      </c>
      <c r="BD1412">
        <f>IF($A1412="","",SUMIFS($BT$2:$BT$2500,$W$2:$W$2500,$A1412))</f>
      </c>
      <c r="BF1412">
        <f>IF($Z1412="","",INDEX($AO$2:$AO$2000,$Z1412))</f>
      </c>
      <c r="BG1412">
        <f>IF($Z1412="","",INDEX($AP$2:$AP$2000,$Z1412))</f>
      </c>
      <c r="BH1412">
        <f>IF($Z1412="","",INDEX($AQ$2:$AQ$2000,$Z1412))</f>
      </c>
      <c r="BI1412">
        <f>IF($Z1412="","",INDEX($AR$2:$AR$2000,$Z1412))</f>
      </c>
      <c r="BJ1412">
        <f>IF($Z1412="","",INDEX($AS$2:$AS$2000,$Z1412))</f>
      </c>
      <c r="BK1412">
        <f>IF($Z1412="","",INDEX($AT$2:$AT$2000,$Z1412))</f>
      </c>
      <c r="BL1412">
        <f>IF($Z1412="","",INDEX($AU$2:$AU$2000,$Z1412))</f>
      </c>
      <c r="BM1412">
        <f>IF($Z1412="","",INDEX($AV$2:$AV$2000,$Z1412))</f>
      </c>
      <c r="BN1412">
        <f>IF($Z1412="","",INDEX($AW$2:$AW$2000,$Z1412))</f>
      </c>
      <c r="BO1412">
        <f>IF($Z1412="","",INDEX($AX$2:$AX$2000,$Z1412))</f>
      </c>
      <c r="BP1412">
        <f>IF($Z1412="","",INDEX($AY$2:$AY$2000,$Z1412))</f>
      </c>
      <c r="BQ1412">
        <f>IF($Z1412="","",INDEX($AZ$2:$AZ$2000,$Z1412))</f>
      </c>
      <c r="BR1412">
        <f>IF($Z1412="","",INDEX($BA$2:$BA$2000,$Z1412))</f>
      </c>
      <c r="BS1412">
        <f>IF($Z1412="","",INDEX($BB$2:$BB$2000,$Z1412))</f>
      </c>
      <c r="BT1412">
        <f>IF($Z1412="","",INDEX($BC$2:$BC$2000,$Z1412))</f>
      </c>
      <c r="BV1412">
        <f>IF(OR($A1412="",$P1412&lt;&gt;"Yes",$AH1412="Yes"),"",1+N($AG1412))</f>
      </c>
      <c r="BW1412">
        <f>IF($A1412="","",COUNTIFS($W$2:$W$2500,$A1412,$BZ$2:$BZ$2500,"Yes")+COUNTIFS($X$2:$X$2500,$A1412,$BY$2:$BY$2500,"Yes"))</f>
      </c>
      <c r="BX1412">
        <f>IF(OR($A1412="",$P1412="Yes"),"",IF(N($BW1412)=0,0,1+SUMIFS($CB$2:$CB$2500,$W$2:$W$2500,$A1412)+SUMIFS($CA$2:$CA$2500,$X$2:$X$2500,$A1412)))</f>
      </c>
      <c r="BY1412" t="str">
        <f>IF($Y1412="","",INDEX($AH$2:$AH$2000,$Y1412)&amp;"")</f>
      </c>
      <c r="BZ1412" t="str">
        <f>IF($Z1412="","",INDEX($AH$2:$AH$2000,$Z1412)&amp;"")</f>
      </c>
      <c r="CA1412">
        <f>IF($Y1412="","",INDEX($BV$2:$BV$2000,$Y1412))</f>
      </c>
      <c r="CB1412">
        <f>IF($Z1412="","",INDEX($BV$2:$BV$2000,$Z1412))</f>
      </c>
    </row>
    <row r="1413">
      <c r="A1413" t="str">
        <f>IF(TRIM(INDEX(games!$A:$A,ROW()))="","",TRIM(INDEX(games!$A:$A,ROW())))</f>
      </c>
      <c r="B1413">
        <f>IF(OR($A1413="",INDEX(games!$B:$B,ROW())=""),"",INDEX(games!$B:$B,ROW()))</f>
      </c>
      <c r="C1413" t="str">
        <f>IF(OR($A1413="",INDEX(games!$C:$C,ROW())=""),"",INDEX(games!$C:$C,ROW()))</f>
      </c>
      <c r="D1413">
        <f>IF($A1413="","",COUNTIF($W$2:$W$2500,$A1413)+COUNTIF($X$2:$X$2500,$A1413))</f>
      </c>
      <c r="E1413">
        <f>IF($A1413="","",IFERROR(MATCH($C1413,$R$2:$R$5,0),0))</f>
      </c>
      <c r="F1413">
        <f>IF($A1413="","",MOD(ROW(),34))</f>
      </c>
      <c r="G1413">
        <f>IF($A1413="",NA(),IF($C1413="Action",$B1413,NA()))</f>
      </c>
      <c r="H1413">
        <f>IF($A1413="",NA(),IF($C1413="Action",1+$F1413*0.023,NA()))</f>
      </c>
      <c r="I1413">
        <f>IF($A1413="",NA(),IF($C1413="Strategy",$B1413,NA()))</f>
      </c>
      <c r="J1413">
        <f>IF($A1413="",NA(),IF($C1413="Strategy",2+$F1413*0.023,NA()))</f>
      </c>
      <c r="K1413">
        <f>IF($A1413="",NA(),IF($C1413="Deckbuilder",$B1413,NA()))</f>
      </c>
      <c r="L1413">
        <f>IF($A1413="",NA(),IF($C1413="Deckbuilder",3+$F1413*0.023,NA()))</f>
      </c>
      <c r="M1413">
        <f>IF($A1413="",NA(),IF($C1413="Traditional",$B1413,NA()))</f>
      </c>
      <c r="N1413">
        <f>IF($A1413="",NA(),IF($C1413="Traditional",4+$F1413*0.023,NA()))</f>
      </c>
      <c r="O1413">
        <f>IF($A1413="","",$D1413+ROW()/1000000)</f>
      </c>
      <c r="P1413" t="str">
        <f>IF(OR($A1413="",INDEX(games!$H:$H,ROW())=""),"",INDEX(games!$H:$H,ROW()))</f>
      </c>
      <c r="Q1413">
        <f>IF(OR($A1413="",$P1413&lt;&gt;"Yes"),"",$D1413+ROW()/1000000)</f>
      </c>
      <c r="T1413">
        <f>IF($Y1413="","",INDEX($B$2:$B$2000,$Y1413))</f>
      </c>
      <c r="U1413">
        <f>IF($Z1413="","",INDEX($B$2:$B$2000,$Z1413))</f>
      </c>
      <c r="V1413">
        <f>IF(OR($T1413="",$U1413=""),"",$U1413-$T1413)</f>
      </c>
      <c r="W1413" t="str">
        <f>IF(TRIM(INDEX(connections!$A:$A,ROW()))="","",TRIM(INDEX(connections!$A:$A,ROW())))</f>
      </c>
      <c r="X1413" t="str">
        <f>IF($W1413="","",TRIM(INDEX(connections!$B:$B,ROW())))</f>
      </c>
      <c r="Y1413">
        <f>IF($W1413="","",IFERROR(MATCH($W1413,$A$2:$A$2000,0),""))</f>
      </c>
      <c r="Z1413">
        <f>IF($X1413="","",IFERROR(MATCH($X1413,$A$2:$A$2000,0),""))</f>
      </c>
      <c r="AA1413" t="str">
        <f>IF($Y1413="","",INDEX($P$2:$P$2000,$Y1413))</f>
      </c>
      <c r="AB1413" t="str">
        <f>IF($Z1413="","",INDEX($P$2:$P$2000,$Z1413))</f>
      </c>
      <c r="AC1413">
        <f>IF(AND($AA1413="Yes",$AB1413="Yes"),1,"")</f>
      </c>
      <c r="AD1413">
        <f>IF(OR($Y1413="",$Z1413=""),"",IF(INDEX($C$2:$C$2000,$Y1413)=INDEX($C$2:$C$2000,$Z1413),0,1))</f>
      </c>
      <c r="AE1413">
        <f>IF($AC1413&lt;&gt;1,"",IF(AND(INDEX($AG$2:$AG$2000,$Y1413)=1,INDEX($AG$2:$AG$2000,$Z1413)=1),1,""))</f>
      </c>
      <c r="AG1413">
        <f>IF($A1413="","",COUNTIFS($W$2:$W$2500,$A1413,$AB$2:$AB$2500,"Yes")+COUNTIFS($X$2:$X$2500,$A1413,$AA$2:$AA$2500,"Yes"))</f>
      </c>
      <c r="AH1413" t="str">
        <f>IF(OR($P1413&lt;&gt;"Yes",N($AG1413)=0),"",IF(AND($AG1413=1,COUNTIFS($W$2:$W$2500,$A1413,$AE$2:$AE$2500,1)+COUNTIFS($X$2:$X$2500,$A1413,$AE$2:$AE$2500,1)&gt;0),"","Yes"))</f>
      </c>
      <c r="AI1413">
        <f>IF($AH1413="Yes",$AG1413,"")</f>
      </c>
      <c r="AJ1413">
        <f>IF($AI1413="","",$AI1413+ROW()/1000000)</f>
      </c>
      <c r="AK1413">
        <f>IF(OR($A1413="",$P1413="Yes",N($AG1413)=0),"",$AG1413+ROW()/1000000)</f>
      </c>
      <c r="AL1413" t="str">
        <f>IF($A1413="","",INDEX(games!$J:$J,ROW())&amp;"")</f>
      </c>
      <c r="AM1413">
        <f>IF($A1413="","",SUMPRODUCT($AO1413:$BD1413,'Map Analysis'!$AP$2^{0,1,2,3,4,5,6,7,8,9,10,11,12,13,14,15}))</f>
      </c>
      <c r="AN1413">
        <f>IF($A1413="","",$AM1413+ROW()/10000000)</f>
      </c>
      <c r="AO1413">
        <f>IF($A1413="","",COUNTIF($W$2:$W$2500,$A1413))</f>
      </c>
      <c r="AP1413">
        <f>IF($A1413="","",SUMIFS($BF$2:$BF$2500,$W$2:$W$2500,$A1413))</f>
      </c>
      <c r="AQ1413">
        <f>IF($A1413="","",SUMIFS($BG$2:$BG$2500,$W$2:$W$2500,$A1413))</f>
      </c>
      <c r="AR1413">
        <f>IF($A1413="","",SUMIFS($BH$2:$BH$2500,$W$2:$W$2500,$A1413))</f>
      </c>
      <c r="AS1413">
        <f>IF($A1413="","",SUMIFS($BI$2:$BI$2500,$W$2:$W$2500,$A1413))</f>
      </c>
      <c r="AT1413">
        <f>IF($A1413="","",SUMIFS($BJ$2:$BJ$2500,$W$2:$W$2500,$A1413))</f>
      </c>
      <c r="AU1413">
        <f>IF($A1413="","",SUMIFS($BK$2:$BK$2500,$W$2:$W$2500,$A1413))</f>
      </c>
      <c r="AV1413">
        <f>IF($A1413="","",SUMIFS($BL$2:$BL$2500,$W$2:$W$2500,$A1413))</f>
      </c>
      <c r="AW1413">
        <f>IF($A1413="","",SUMIFS($BM$2:$BM$2500,$W$2:$W$2500,$A1413))</f>
      </c>
      <c r="AX1413">
        <f>IF($A1413="","",SUMIFS($BN$2:$BN$2500,$W$2:$W$2500,$A1413))</f>
      </c>
      <c r="AY1413">
        <f>IF($A1413="","",SUMIFS($BO$2:$BO$2500,$W$2:$W$2500,$A1413))</f>
      </c>
      <c r="AZ1413">
        <f>IF($A1413="","",SUMIFS($BP$2:$BP$2500,$W$2:$W$2500,$A1413))</f>
      </c>
      <c r="BA1413">
        <f>IF($A1413="","",SUMIFS($BQ$2:$BQ$2500,$W$2:$W$2500,$A1413))</f>
      </c>
      <c r="BB1413">
        <f>IF($A1413="","",SUMIFS($BR$2:$BR$2500,$W$2:$W$2500,$A1413))</f>
      </c>
      <c r="BC1413">
        <f>IF($A1413="","",SUMIFS($BS$2:$BS$2500,$W$2:$W$2500,$A1413))</f>
      </c>
      <c r="BD1413">
        <f>IF($A1413="","",SUMIFS($BT$2:$BT$2500,$W$2:$W$2500,$A1413))</f>
      </c>
      <c r="BF1413">
        <f>IF($Z1413="","",INDEX($AO$2:$AO$2000,$Z1413))</f>
      </c>
      <c r="BG1413">
        <f>IF($Z1413="","",INDEX($AP$2:$AP$2000,$Z1413))</f>
      </c>
      <c r="BH1413">
        <f>IF($Z1413="","",INDEX($AQ$2:$AQ$2000,$Z1413))</f>
      </c>
      <c r="BI1413">
        <f>IF($Z1413="","",INDEX($AR$2:$AR$2000,$Z1413))</f>
      </c>
      <c r="BJ1413">
        <f>IF($Z1413="","",INDEX($AS$2:$AS$2000,$Z1413))</f>
      </c>
      <c r="BK1413">
        <f>IF($Z1413="","",INDEX($AT$2:$AT$2000,$Z1413))</f>
      </c>
      <c r="BL1413">
        <f>IF($Z1413="","",INDEX($AU$2:$AU$2000,$Z1413))</f>
      </c>
      <c r="BM1413">
        <f>IF($Z1413="","",INDEX($AV$2:$AV$2000,$Z1413))</f>
      </c>
      <c r="BN1413">
        <f>IF($Z1413="","",INDEX($AW$2:$AW$2000,$Z1413))</f>
      </c>
      <c r="BO1413">
        <f>IF($Z1413="","",INDEX($AX$2:$AX$2000,$Z1413))</f>
      </c>
      <c r="BP1413">
        <f>IF($Z1413="","",INDEX($AY$2:$AY$2000,$Z1413))</f>
      </c>
      <c r="BQ1413">
        <f>IF($Z1413="","",INDEX($AZ$2:$AZ$2000,$Z1413))</f>
      </c>
      <c r="BR1413">
        <f>IF($Z1413="","",INDEX($BA$2:$BA$2000,$Z1413))</f>
      </c>
      <c r="BS1413">
        <f>IF($Z1413="","",INDEX($BB$2:$BB$2000,$Z1413))</f>
      </c>
      <c r="BT1413">
        <f>IF($Z1413="","",INDEX($BC$2:$BC$2000,$Z1413))</f>
      </c>
      <c r="BV1413">
        <f>IF(OR($A1413="",$P1413&lt;&gt;"Yes",$AH1413="Yes"),"",1+N($AG1413))</f>
      </c>
      <c r="BW1413">
        <f>IF($A1413="","",COUNTIFS($W$2:$W$2500,$A1413,$BZ$2:$BZ$2500,"Yes")+COUNTIFS($X$2:$X$2500,$A1413,$BY$2:$BY$2500,"Yes"))</f>
      </c>
      <c r="BX1413">
        <f>IF(OR($A1413="",$P1413="Yes"),"",IF(N($BW1413)=0,0,1+SUMIFS($CB$2:$CB$2500,$W$2:$W$2500,$A1413)+SUMIFS($CA$2:$CA$2500,$X$2:$X$2500,$A1413)))</f>
      </c>
      <c r="BY1413" t="str">
        <f>IF($Y1413="","",INDEX($AH$2:$AH$2000,$Y1413)&amp;"")</f>
      </c>
      <c r="BZ1413" t="str">
        <f>IF($Z1413="","",INDEX($AH$2:$AH$2000,$Z1413)&amp;"")</f>
      </c>
      <c r="CA1413">
        <f>IF($Y1413="","",INDEX($BV$2:$BV$2000,$Y1413))</f>
      </c>
      <c r="CB1413">
        <f>IF($Z1413="","",INDEX($BV$2:$BV$2000,$Z1413))</f>
      </c>
    </row>
    <row r="1414">
      <c r="A1414" t="str">
        <f>IF(TRIM(INDEX(games!$A:$A,ROW()))="","",TRIM(INDEX(games!$A:$A,ROW())))</f>
      </c>
      <c r="B1414">
        <f>IF(OR($A1414="",INDEX(games!$B:$B,ROW())=""),"",INDEX(games!$B:$B,ROW()))</f>
      </c>
      <c r="C1414" t="str">
        <f>IF(OR($A1414="",INDEX(games!$C:$C,ROW())=""),"",INDEX(games!$C:$C,ROW()))</f>
      </c>
      <c r="D1414">
        <f>IF($A1414="","",COUNTIF($W$2:$W$2500,$A1414)+COUNTIF($X$2:$X$2500,$A1414))</f>
      </c>
      <c r="E1414">
        <f>IF($A1414="","",IFERROR(MATCH($C1414,$R$2:$R$5,0),0))</f>
      </c>
      <c r="F1414">
        <f>IF($A1414="","",MOD(ROW(),34))</f>
      </c>
      <c r="G1414">
        <f>IF($A1414="",NA(),IF($C1414="Action",$B1414,NA()))</f>
      </c>
      <c r="H1414">
        <f>IF($A1414="",NA(),IF($C1414="Action",1+$F1414*0.023,NA()))</f>
      </c>
      <c r="I1414">
        <f>IF($A1414="",NA(),IF($C1414="Strategy",$B1414,NA()))</f>
      </c>
      <c r="J1414">
        <f>IF($A1414="",NA(),IF($C1414="Strategy",2+$F1414*0.023,NA()))</f>
      </c>
      <c r="K1414">
        <f>IF($A1414="",NA(),IF($C1414="Deckbuilder",$B1414,NA()))</f>
      </c>
      <c r="L1414">
        <f>IF($A1414="",NA(),IF($C1414="Deckbuilder",3+$F1414*0.023,NA()))</f>
      </c>
      <c r="M1414">
        <f>IF($A1414="",NA(),IF($C1414="Traditional",$B1414,NA()))</f>
      </c>
      <c r="N1414">
        <f>IF($A1414="",NA(),IF($C1414="Traditional",4+$F1414*0.023,NA()))</f>
      </c>
      <c r="O1414">
        <f>IF($A1414="","",$D1414+ROW()/1000000)</f>
      </c>
      <c r="P1414" t="str">
        <f>IF(OR($A1414="",INDEX(games!$H:$H,ROW())=""),"",INDEX(games!$H:$H,ROW()))</f>
      </c>
      <c r="Q1414">
        <f>IF(OR($A1414="",$P1414&lt;&gt;"Yes"),"",$D1414+ROW()/1000000)</f>
      </c>
      <c r="T1414">
        <f>IF($Y1414="","",INDEX($B$2:$B$2000,$Y1414))</f>
      </c>
      <c r="U1414">
        <f>IF($Z1414="","",INDEX($B$2:$B$2000,$Z1414))</f>
      </c>
      <c r="V1414">
        <f>IF(OR($T1414="",$U1414=""),"",$U1414-$T1414)</f>
      </c>
      <c r="W1414" t="str">
        <f>IF(TRIM(INDEX(connections!$A:$A,ROW()))="","",TRIM(INDEX(connections!$A:$A,ROW())))</f>
      </c>
      <c r="X1414" t="str">
        <f>IF($W1414="","",TRIM(INDEX(connections!$B:$B,ROW())))</f>
      </c>
      <c r="Y1414">
        <f>IF($W1414="","",IFERROR(MATCH($W1414,$A$2:$A$2000,0),""))</f>
      </c>
      <c r="Z1414">
        <f>IF($X1414="","",IFERROR(MATCH($X1414,$A$2:$A$2000,0),""))</f>
      </c>
      <c r="AA1414" t="str">
        <f>IF($Y1414="","",INDEX($P$2:$P$2000,$Y1414))</f>
      </c>
      <c r="AB1414" t="str">
        <f>IF($Z1414="","",INDEX($P$2:$P$2000,$Z1414))</f>
      </c>
      <c r="AC1414">
        <f>IF(AND($AA1414="Yes",$AB1414="Yes"),1,"")</f>
      </c>
      <c r="AD1414">
        <f>IF(OR($Y1414="",$Z1414=""),"",IF(INDEX($C$2:$C$2000,$Y1414)=INDEX($C$2:$C$2000,$Z1414),0,1))</f>
      </c>
      <c r="AE1414">
        <f>IF($AC1414&lt;&gt;1,"",IF(AND(INDEX($AG$2:$AG$2000,$Y1414)=1,INDEX($AG$2:$AG$2000,$Z1414)=1),1,""))</f>
      </c>
      <c r="AG1414">
        <f>IF($A1414="","",COUNTIFS($W$2:$W$2500,$A1414,$AB$2:$AB$2500,"Yes")+COUNTIFS($X$2:$X$2500,$A1414,$AA$2:$AA$2500,"Yes"))</f>
      </c>
      <c r="AH1414" t="str">
        <f>IF(OR($P1414&lt;&gt;"Yes",N($AG1414)=0),"",IF(AND($AG1414=1,COUNTIFS($W$2:$W$2500,$A1414,$AE$2:$AE$2500,1)+COUNTIFS($X$2:$X$2500,$A1414,$AE$2:$AE$2500,1)&gt;0),"","Yes"))</f>
      </c>
      <c r="AI1414">
        <f>IF($AH1414="Yes",$AG1414,"")</f>
      </c>
      <c r="AJ1414">
        <f>IF($AI1414="","",$AI1414+ROW()/1000000)</f>
      </c>
      <c r="AK1414">
        <f>IF(OR($A1414="",$P1414="Yes",N($AG1414)=0),"",$AG1414+ROW()/1000000)</f>
      </c>
      <c r="AL1414" t="str">
        <f>IF($A1414="","",INDEX(games!$J:$J,ROW())&amp;"")</f>
      </c>
      <c r="AM1414">
        <f>IF($A1414="","",SUMPRODUCT($AO1414:$BD1414,'Map Analysis'!$AP$2^{0,1,2,3,4,5,6,7,8,9,10,11,12,13,14,15}))</f>
      </c>
      <c r="AN1414">
        <f>IF($A1414="","",$AM1414+ROW()/10000000)</f>
      </c>
      <c r="AO1414">
        <f>IF($A1414="","",COUNTIF($W$2:$W$2500,$A1414))</f>
      </c>
      <c r="AP1414">
        <f>IF($A1414="","",SUMIFS($BF$2:$BF$2500,$W$2:$W$2500,$A1414))</f>
      </c>
      <c r="AQ1414">
        <f>IF($A1414="","",SUMIFS($BG$2:$BG$2500,$W$2:$W$2500,$A1414))</f>
      </c>
      <c r="AR1414">
        <f>IF($A1414="","",SUMIFS($BH$2:$BH$2500,$W$2:$W$2500,$A1414))</f>
      </c>
      <c r="AS1414">
        <f>IF($A1414="","",SUMIFS($BI$2:$BI$2500,$W$2:$W$2500,$A1414))</f>
      </c>
      <c r="AT1414">
        <f>IF($A1414="","",SUMIFS($BJ$2:$BJ$2500,$W$2:$W$2500,$A1414))</f>
      </c>
      <c r="AU1414">
        <f>IF($A1414="","",SUMIFS($BK$2:$BK$2500,$W$2:$W$2500,$A1414))</f>
      </c>
      <c r="AV1414">
        <f>IF($A1414="","",SUMIFS($BL$2:$BL$2500,$W$2:$W$2500,$A1414))</f>
      </c>
      <c r="AW1414">
        <f>IF($A1414="","",SUMIFS($BM$2:$BM$2500,$W$2:$W$2500,$A1414))</f>
      </c>
      <c r="AX1414">
        <f>IF($A1414="","",SUMIFS($BN$2:$BN$2500,$W$2:$W$2500,$A1414))</f>
      </c>
      <c r="AY1414">
        <f>IF($A1414="","",SUMIFS($BO$2:$BO$2500,$W$2:$W$2500,$A1414))</f>
      </c>
      <c r="AZ1414">
        <f>IF($A1414="","",SUMIFS($BP$2:$BP$2500,$W$2:$W$2500,$A1414))</f>
      </c>
      <c r="BA1414">
        <f>IF($A1414="","",SUMIFS($BQ$2:$BQ$2500,$W$2:$W$2500,$A1414))</f>
      </c>
      <c r="BB1414">
        <f>IF($A1414="","",SUMIFS($BR$2:$BR$2500,$W$2:$W$2500,$A1414))</f>
      </c>
      <c r="BC1414">
        <f>IF($A1414="","",SUMIFS($BS$2:$BS$2500,$W$2:$W$2500,$A1414))</f>
      </c>
      <c r="BD1414">
        <f>IF($A1414="","",SUMIFS($BT$2:$BT$2500,$W$2:$W$2500,$A1414))</f>
      </c>
      <c r="BF1414">
        <f>IF($Z1414="","",INDEX($AO$2:$AO$2000,$Z1414))</f>
      </c>
      <c r="BG1414">
        <f>IF($Z1414="","",INDEX($AP$2:$AP$2000,$Z1414))</f>
      </c>
      <c r="BH1414">
        <f>IF($Z1414="","",INDEX($AQ$2:$AQ$2000,$Z1414))</f>
      </c>
      <c r="BI1414">
        <f>IF($Z1414="","",INDEX($AR$2:$AR$2000,$Z1414))</f>
      </c>
      <c r="BJ1414">
        <f>IF($Z1414="","",INDEX($AS$2:$AS$2000,$Z1414))</f>
      </c>
      <c r="BK1414">
        <f>IF($Z1414="","",INDEX($AT$2:$AT$2000,$Z1414))</f>
      </c>
      <c r="BL1414">
        <f>IF($Z1414="","",INDEX($AU$2:$AU$2000,$Z1414))</f>
      </c>
      <c r="BM1414">
        <f>IF($Z1414="","",INDEX($AV$2:$AV$2000,$Z1414))</f>
      </c>
      <c r="BN1414">
        <f>IF($Z1414="","",INDEX($AW$2:$AW$2000,$Z1414))</f>
      </c>
      <c r="BO1414">
        <f>IF($Z1414="","",INDEX($AX$2:$AX$2000,$Z1414))</f>
      </c>
      <c r="BP1414">
        <f>IF($Z1414="","",INDEX($AY$2:$AY$2000,$Z1414))</f>
      </c>
      <c r="BQ1414">
        <f>IF($Z1414="","",INDEX($AZ$2:$AZ$2000,$Z1414))</f>
      </c>
      <c r="BR1414">
        <f>IF($Z1414="","",INDEX($BA$2:$BA$2000,$Z1414))</f>
      </c>
      <c r="BS1414">
        <f>IF($Z1414="","",INDEX($BB$2:$BB$2000,$Z1414))</f>
      </c>
      <c r="BT1414">
        <f>IF($Z1414="","",INDEX($BC$2:$BC$2000,$Z1414))</f>
      </c>
      <c r="BV1414">
        <f>IF(OR($A1414="",$P1414&lt;&gt;"Yes",$AH1414="Yes"),"",1+N($AG1414))</f>
      </c>
      <c r="BW1414">
        <f>IF($A1414="","",COUNTIFS($W$2:$W$2500,$A1414,$BZ$2:$BZ$2500,"Yes")+COUNTIFS($X$2:$X$2500,$A1414,$BY$2:$BY$2500,"Yes"))</f>
      </c>
      <c r="BX1414">
        <f>IF(OR($A1414="",$P1414="Yes"),"",IF(N($BW1414)=0,0,1+SUMIFS($CB$2:$CB$2500,$W$2:$W$2500,$A1414)+SUMIFS($CA$2:$CA$2500,$X$2:$X$2500,$A1414)))</f>
      </c>
      <c r="BY1414" t="str">
        <f>IF($Y1414="","",INDEX($AH$2:$AH$2000,$Y1414)&amp;"")</f>
      </c>
      <c r="BZ1414" t="str">
        <f>IF($Z1414="","",INDEX($AH$2:$AH$2000,$Z1414)&amp;"")</f>
      </c>
      <c r="CA1414">
        <f>IF($Y1414="","",INDEX($BV$2:$BV$2000,$Y1414))</f>
      </c>
      <c r="CB1414">
        <f>IF($Z1414="","",INDEX($BV$2:$BV$2000,$Z1414))</f>
      </c>
    </row>
    <row r="1415">
      <c r="A1415" t="str">
        <f>IF(TRIM(INDEX(games!$A:$A,ROW()))="","",TRIM(INDEX(games!$A:$A,ROW())))</f>
      </c>
      <c r="B1415">
        <f>IF(OR($A1415="",INDEX(games!$B:$B,ROW())=""),"",INDEX(games!$B:$B,ROW()))</f>
      </c>
      <c r="C1415" t="str">
        <f>IF(OR($A1415="",INDEX(games!$C:$C,ROW())=""),"",INDEX(games!$C:$C,ROW()))</f>
      </c>
      <c r="D1415">
        <f>IF($A1415="","",COUNTIF($W$2:$W$2500,$A1415)+COUNTIF($X$2:$X$2500,$A1415))</f>
      </c>
      <c r="E1415">
        <f>IF($A1415="","",IFERROR(MATCH($C1415,$R$2:$R$5,0),0))</f>
      </c>
      <c r="F1415">
        <f>IF($A1415="","",MOD(ROW(),34))</f>
      </c>
      <c r="G1415">
        <f>IF($A1415="",NA(),IF($C1415="Action",$B1415,NA()))</f>
      </c>
      <c r="H1415">
        <f>IF($A1415="",NA(),IF($C1415="Action",1+$F1415*0.023,NA()))</f>
      </c>
      <c r="I1415">
        <f>IF($A1415="",NA(),IF($C1415="Strategy",$B1415,NA()))</f>
      </c>
      <c r="J1415">
        <f>IF($A1415="",NA(),IF($C1415="Strategy",2+$F1415*0.023,NA()))</f>
      </c>
      <c r="K1415">
        <f>IF($A1415="",NA(),IF($C1415="Deckbuilder",$B1415,NA()))</f>
      </c>
      <c r="L1415">
        <f>IF($A1415="",NA(),IF($C1415="Deckbuilder",3+$F1415*0.023,NA()))</f>
      </c>
      <c r="M1415">
        <f>IF($A1415="",NA(),IF($C1415="Traditional",$B1415,NA()))</f>
      </c>
      <c r="N1415">
        <f>IF($A1415="",NA(),IF($C1415="Traditional",4+$F1415*0.023,NA()))</f>
      </c>
      <c r="O1415">
        <f>IF($A1415="","",$D1415+ROW()/1000000)</f>
      </c>
      <c r="P1415" t="str">
        <f>IF(OR($A1415="",INDEX(games!$H:$H,ROW())=""),"",INDEX(games!$H:$H,ROW()))</f>
      </c>
      <c r="Q1415">
        <f>IF(OR($A1415="",$P1415&lt;&gt;"Yes"),"",$D1415+ROW()/1000000)</f>
      </c>
      <c r="T1415">
        <f>IF($Y1415="","",INDEX($B$2:$B$2000,$Y1415))</f>
      </c>
      <c r="U1415">
        <f>IF($Z1415="","",INDEX($B$2:$B$2000,$Z1415))</f>
      </c>
      <c r="V1415">
        <f>IF(OR($T1415="",$U1415=""),"",$U1415-$T1415)</f>
      </c>
      <c r="W1415" t="str">
        <f>IF(TRIM(INDEX(connections!$A:$A,ROW()))="","",TRIM(INDEX(connections!$A:$A,ROW())))</f>
      </c>
      <c r="X1415" t="str">
        <f>IF($W1415="","",TRIM(INDEX(connections!$B:$B,ROW())))</f>
      </c>
      <c r="Y1415">
        <f>IF($W1415="","",IFERROR(MATCH($W1415,$A$2:$A$2000,0),""))</f>
      </c>
      <c r="Z1415">
        <f>IF($X1415="","",IFERROR(MATCH($X1415,$A$2:$A$2000,0),""))</f>
      </c>
      <c r="AA1415" t="str">
        <f>IF($Y1415="","",INDEX($P$2:$P$2000,$Y1415))</f>
      </c>
      <c r="AB1415" t="str">
        <f>IF($Z1415="","",INDEX($P$2:$P$2000,$Z1415))</f>
      </c>
      <c r="AC1415">
        <f>IF(AND($AA1415="Yes",$AB1415="Yes"),1,"")</f>
      </c>
      <c r="AD1415">
        <f>IF(OR($Y1415="",$Z1415=""),"",IF(INDEX($C$2:$C$2000,$Y1415)=INDEX($C$2:$C$2000,$Z1415),0,1))</f>
      </c>
      <c r="AE1415">
        <f>IF($AC1415&lt;&gt;1,"",IF(AND(INDEX($AG$2:$AG$2000,$Y1415)=1,INDEX($AG$2:$AG$2000,$Z1415)=1),1,""))</f>
      </c>
      <c r="AG1415">
        <f>IF($A1415="","",COUNTIFS($W$2:$W$2500,$A1415,$AB$2:$AB$2500,"Yes")+COUNTIFS($X$2:$X$2500,$A1415,$AA$2:$AA$2500,"Yes"))</f>
      </c>
      <c r="AH1415" t="str">
        <f>IF(OR($P1415&lt;&gt;"Yes",N($AG1415)=0),"",IF(AND($AG1415=1,COUNTIFS($W$2:$W$2500,$A1415,$AE$2:$AE$2500,1)+COUNTIFS($X$2:$X$2500,$A1415,$AE$2:$AE$2500,1)&gt;0),"","Yes"))</f>
      </c>
      <c r="AI1415">
        <f>IF($AH1415="Yes",$AG1415,"")</f>
      </c>
      <c r="AJ1415">
        <f>IF($AI1415="","",$AI1415+ROW()/1000000)</f>
      </c>
      <c r="AK1415">
        <f>IF(OR($A1415="",$P1415="Yes",N($AG1415)=0),"",$AG1415+ROW()/1000000)</f>
      </c>
      <c r="AL1415" t="str">
        <f>IF($A1415="","",INDEX(games!$J:$J,ROW())&amp;"")</f>
      </c>
      <c r="AM1415">
        <f>IF($A1415="","",SUMPRODUCT($AO1415:$BD1415,'Map Analysis'!$AP$2^{0,1,2,3,4,5,6,7,8,9,10,11,12,13,14,15}))</f>
      </c>
      <c r="AN1415">
        <f>IF($A1415="","",$AM1415+ROW()/10000000)</f>
      </c>
      <c r="AO1415">
        <f>IF($A1415="","",COUNTIF($W$2:$W$2500,$A1415))</f>
      </c>
      <c r="AP1415">
        <f>IF($A1415="","",SUMIFS($BF$2:$BF$2500,$W$2:$W$2500,$A1415))</f>
      </c>
      <c r="AQ1415">
        <f>IF($A1415="","",SUMIFS($BG$2:$BG$2500,$W$2:$W$2500,$A1415))</f>
      </c>
      <c r="AR1415">
        <f>IF($A1415="","",SUMIFS($BH$2:$BH$2500,$W$2:$W$2500,$A1415))</f>
      </c>
      <c r="AS1415">
        <f>IF($A1415="","",SUMIFS($BI$2:$BI$2500,$W$2:$W$2500,$A1415))</f>
      </c>
      <c r="AT1415">
        <f>IF($A1415="","",SUMIFS($BJ$2:$BJ$2500,$W$2:$W$2500,$A1415))</f>
      </c>
      <c r="AU1415">
        <f>IF($A1415="","",SUMIFS($BK$2:$BK$2500,$W$2:$W$2500,$A1415))</f>
      </c>
      <c r="AV1415">
        <f>IF($A1415="","",SUMIFS($BL$2:$BL$2500,$W$2:$W$2500,$A1415))</f>
      </c>
      <c r="AW1415">
        <f>IF($A1415="","",SUMIFS($BM$2:$BM$2500,$W$2:$W$2500,$A1415))</f>
      </c>
      <c r="AX1415">
        <f>IF($A1415="","",SUMIFS($BN$2:$BN$2500,$W$2:$W$2500,$A1415))</f>
      </c>
      <c r="AY1415">
        <f>IF($A1415="","",SUMIFS($BO$2:$BO$2500,$W$2:$W$2500,$A1415))</f>
      </c>
      <c r="AZ1415">
        <f>IF($A1415="","",SUMIFS($BP$2:$BP$2500,$W$2:$W$2500,$A1415))</f>
      </c>
      <c r="BA1415">
        <f>IF($A1415="","",SUMIFS($BQ$2:$BQ$2500,$W$2:$W$2500,$A1415))</f>
      </c>
      <c r="BB1415">
        <f>IF($A1415="","",SUMIFS($BR$2:$BR$2500,$W$2:$W$2500,$A1415))</f>
      </c>
      <c r="BC1415">
        <f>IF($A1415="","",SUMIFS($BS$2:$BS$2500,$W$2:$W$2500,$A1415))</f>
      </c>
      <c r="BD1415">
        <f>IF($A1415="","",SUMIFS($BT$2:$BT$2500,$W$2:$W$2500,$A1415))</f>
      </c>
      <c r="BF1415">
        <f>IF($Z1415="","",INDEX($AO$2:$AO$2000,$Z1415))</f>
      </c>
      <c r="BG1415">
        <f>IF($Z1415="","",INDEX($AP$2:$AP$2000,$Z1415))</f>
      </c>
      <c r="BH1415">
        <f>IF($Z1415="","",INDEX($AQ$2:$AQ$2000,$Z1415))</f>
      </c>
      <c r="BI1415">
        <f>IF($Z1415="","",INDEX($AR$2:$AR$2000,$Z1415))</f>
      </c>
      <c r="BJ1415">
        <f>IF($Z1415="","",INDEX($AS$2:$AS$2000,$Z1415))</f>
      </c>
      <c r="BK1415">
        <f>IF($Z1415="","",INDEX($AT$2:$AT$2000,$Z1415))</f>
      </c>
      <c r="BL1415">
        <f>IF($Z1415="","",INDEX($AU$2:$AU$2000,$Z1415))</f>
      </c>
      <c r="BM1415">
        <f>IF($Z1415="","",INDEX($AV$2:$AV$2000,$Z1415))</f>
      </c>
      <c r="BN1415">
        <f>IF($Z1415="","",INDEX($AW$2:$AW$2000,$Z1415))</f>
      </c>
      <c r="BO1415">
        <f>IF($Z1415="","",INDEX($AX$2:$AX$2000,$Z1415))</f>
      </c>
      <c r="BP1415">
        <f>IF($Z1415="","",INDEX($AY$2:$AY$2000,$Z1415))</f>
      </c>
      <c r="BQ1415">
        <f>IF($Z1415="","",INDEX($AZ$2:$AZ$2000,$Z1415))</f>
      </c>
      <c r="BR1415">
        <f>IF($Z1415="","",INDEX($BA$2:$BA$2000,$Z1415))</f>
      </c>
      <c r="BS1415">
        <f>IF($Z1415="","",INDEX($BB$2:$BB$2000,$Z1415))</f>
      </c>
      <c r="BT1415">
        <f>IF($Z1415="","",INDEX($BC$2:$BC$2000,$Z1415))</f>
      </c>
      <c r="BV1415">
        <f>IF(OR($A1415="",$P1415&lt;&gt;"Yes",$AH1415="Yes"),"",1+N($AG1415))</f>
      </c>
      <c r="BW1415">
        <f>IF($A1415="","",COUNTIFS($W$2:$W$2500,$A1415,$BZ$2:$BZ$2500,"Yes")+COUNTIFS($X$2:$X$2500,$A1415,$BY$2:$BY$2500,"Yes"))</f>
      </c>
      <c r="BX1415">
        <f>IF(OR($A1415="",$P1415="Yes"),"",IF(N($BW1415)=0,0,1+SUMIFS($CB$2:$CB$2500,$W$2:$W$2500,$A1415)+SUMIFS($CA$2:$CA$2500,$X$2:$X$2500,$A1415)))</f>
      </c>
      <c r="BY1415" t="str">
        <f>IF($Y1415="","",INDEX($AH$2:$AH$2000,$Y1415)&amp;"")</f>
      </c>
      <c r="BZ1415" t="str">
        <f>IF($Z1415="","",INDEX($AH$2:$AH$2000,$Z1415)&amp;"")</f>
      </c>
      <c r="CA1415">
        <f>IF($Y1415="","",INDEX($BV$2:$BV$2000,$Y1415))</f>
      </c>
      <c r="CB1415">
        <f>IF($Z1415="","",INDEX($BV$2:$BV$2000,$Z1415))</f>
      </c>
    </row>
    <row r="1416">
      <c r="A1416" t="str">
        <f>IF(TRIM(INDEX(games!$A:$A,ROW()))="","",TRIM(INDEX(games!$A:$A,ROW())))</f>
      </c>
      <c r="B1416">
        <f>IF(OR($A1416="",INDEX(games!$B:$B,ROW())=""),"",INDEX(games!$B:$B,ROW()))</f>
      </c>
      <c r="C1416" t="str">
        <f>IF(OR($A1416="",INDEX(games!$C:$C,ROW())=""),"",INDEX(games!$C:$C,ROW()))</f>
      </c>
      <c r="D1416">
        <f>IF($A1416="","",COUNTIF($W$2:$W$2500,$A1416)+COUNTIF($X$2:$X$2500,$A1416))</f>
      </c>
      <c r="E1416">
        <f>IF($A1416="","",IFERROR(MATCH($C1416,$R$2:$R$5,0),0))</f>
      </c>
      <c r="F1416">
        <f>IF($A1416="","",MOD(ROW(),34))</f>
      </c>
      <c r="G1416">
        <f>IF($A1416="",NA(),IF($C1416="Action",$B1416,NA()))</f>
      </c>
      <c r="H1416">
        <f>IF($A1416="",NA(),IF($C1416="Action",1+$F1416*0.023,NA()))</f>
      </c>
      <c r="I1416">
        <f>IF($A1416="",NA(),IF($C1416="Strategy",$B1416,NA()))</f>
      </c>
      <c r="J1416">
        <f>IF($A1416="",NA(),IF($C1416="Strategy",2+$F1416*0.023,NA()))</f>
      </c>
      <c r="K1416">
        <f>IF($A1416="",NA(),IF($C1416="Deckbuilder",$B1416,NA()))</f>
      </c>
      <c r="L1416">
        <f>IF($A1416="",NA(),IF($C1416="Deckbuilder",3+$F1416*0.023,NA()))</f>
      </c>
      <c r="M1416">
        <f>IF($A1416="",NA(),IF($C1416="Traditional",$B1416,NA()))</f>
      </c>
      <c r="N1416">
        <f>IF($A1416="",NA(),IF($C1416="Traditional",4+$F1416*0.023,NA()))</f>
      </c>
      <c r="O1416">
        <f>IF($A1416="","",$D1416+ROW()/1000000)</f>
      </c>
      <c r="P1416" t="str">
        <f>IF(OR($A1416="",INDEX(games!$H:$H,ROW())=""),"",INDEX(games!$H:$H,ROW()))</f>
      </c>
      <c r="Q1416">
        <f>IF(OR($A1416="",$P1416&lt;&gt;"Yes"),"",$D1416+ROW()/1000000)</f>
      </c>
      <c r="T1416">
        <f>IF($Y1416="","",INDEX($B$2:$B$2000,$Y1416))</f>
      </c>
      <c r="U1416">
        <f>IF($Z1416="","",INDEX($B$2:$B$2000,$Z1416))</f>
      </c>
      <c r="V1416">
        <f>IF(OR($T1416="",$U1416=""),"",$U1416-$T1416)</f>
      </c>
      <c r="W1416" t="str">
        <f>IF(TRIM(INDEX(connections!$A:$A,ROW()))="","",TRIM(INDEX(connections!$A:$A,ROW())))</f>
      </c>
      <c r="X1416" t="str">
        <f>IF($W1416="","",TRIM(INDEX(connections!$B:$B,ROW())))</f>
      </c>
      <c r="Y1416">
        <f>IF($W1416="","",IFERROR(MATCH($W1416,$A$2:$A$2000,0),""))</f>
      </c>
      <c r="Z1416">
        <f>IF($X1416="","",IFERROR(MATCH($X1416,$A$2:$A$2000,0),""))</f>
      </c>
      <c r="AA1416" t="str">
        <f>IF($Y1416="","",INDEX($P$2:$P$2000,$Y1416))</f>
      </c>
      <c r="AB1416" t="str">
        <f>IF($Z1416="","",INDEX($P$2:$P$2000,$Z1416))</f>
      </c>
      <c r="AC1416">
        <f>IF(AND($AA1416="Yes",$AB1416="Yes"),1,"")</f>
      </c>
      <c r="AD1416">
        <f>IF(OR($Y1416="",$Z1416=""),"",IF(INDEX($C$2:$C$2000,$Y1416)=INDEX($C$2:$C$2000,$Z1416),0,1))</f>
      </c>
      <c r="AE1416">
        <f>IF($AC1416&lt;&gt;1,"",IF(AND(INDEX($AG$2:$AG$2000,$Y1416)=1,INDEX($AG$2:$AG$2000,$Z1416)=1),1,""))</f>
      </c>
      <c r="AG1416">
        <f>IF($A1416="","",COUNTIFS($W$2:$W$2500,$A1416,$AB$2:$AB$2500,"Yes")+COUNTIFS($X$2:$X$2500,$A1416,$AA$2:$AA$2500,"Yes"))</f>
      </c>
      <c r="AH1416" t="str">
        <f>IF(OR($P1416&lt;&gt;"Yes",N($AG1416)=0),"",IF(AND($AG1416=1,COUNTIFS($W$2:$W$2500,$A1416,$AE$2:$AE$2500,1)+COUNTIFS($X$2:$X$2500,$A1416,$AE$2:$AE$2500,1)&gt;0),"","Yes"))</f>
      </c>
      <c r="AI1416">
        <f>IF($AH1416="Yes",$AG1416,"")</f>
      </c>
      <c r="AJ1416">
        <f>IF($AI1416="","",$AI1416+ROW()/1000000)</f>
      </c>
      <c r="AK1416">
        <f>IF(OR($A1416="",$P1416="Yes",N($AG1416)=0),"",$AG1416+ROW()/1000000)</f>
      </c>
      <c r="AL1416" t="str">
        <f>IF($A1416="","",INDEX(games!$J:$J,ROW())&amp;"")</f>
      </c>
      <c r="AM1416">
        <f>IF($A1416="","",SUMPRODUCT($AO1416:$BD1416,'Map Analysis'!$AP$2^{0,1,2,3,4,5,6,7,8,9,10,11,12,13,14,15}))</f>
      </c>
      <c r="AN1416">
        <f>IF($A1416="","",$AM1416+ROW()/10000000)</f>
      </c>
      <c r="AO1416">
        <f>IF($A1416="","",COUNTIF($W$2:$W$2500,$A1416))</f>
      </c>
      <c r="AP1416">
        <f>IF($A1416="","",SUMIFS($BF$2:$BF$2500,$W$2:$W$2500,$A1416))</f>
      </c>
      <c r="AQ1416">
        <f>IF($A1416="","",SUMIFS($BG$2:$BG$2500,$W$2:$W$2500,$A1416))</f>
      </c>
      <c r="AR1416">
        <f>IF($A1416="","",SUMIFS($BH$2:$BH$2500,$W$2:$W$2500,$A1416))</f>
      </c>
      <c r="AS1416">
        <f>IF($A1416="","",SUMIFS($BI$2:$BI$2500,$W$2:$W$2500,$A1416))</f>
      </c>
      <c r="AT1416">
        <f>IF($A1416="","",SUMIFS($BJ$2:$BJ$2500,$W$2:$W$2500,$A1416))</f>
      </c>
      <c r="AU1416">
        <f>IF($A1416="","",SUMIFS($BK$2:$BK$2500,$W$2:$W$2500,$A1416))</f>
      </c>
      <c r="AV1416">
        <f>IF($A1416="","",SUMIFS($BL$2:$BL$2500,$W$2:$W$2500,$A1416))</f>
      </c>
      <c r="AW1416">
        <f>IF($A1416="","",SUMIFS($BM$2:$BM$2500,$W$2:$W$2500,$A1416))</f>
      </c>
      <c r="AX1416">
        <f>IF($A1416="","",SUMIFS($BN$2:$BN$2500,$W$2:$W$2500,$A1416))</f>
      </c>
      <c r="AY1416">
        <f>IF($A1416="","",SUMIFS($BO$2:$BO$2500,$W$2:$W$2500,$A1416))</f>
      </c>
      <c r="AZ1416">
        <f>IF($A1416="","",SUMIFS($BP$2:$BP$2500,$W$2:$W$2500,$A1416))</f>
      </c>
      <c r="BA1416">
        <f>IF($A1416="","",SUMIFS($BQ$2:$BQ$2500,$W$2:$W$2500,$A1416))</f>
      </c>
      <c r="BB1416">
        <f>IF($A1416="","",SUMIFS($BR$2:$BR$2500,$W$2:$W$2500,$A1416))</f>
      </c>
      <c r="BC1416">
        <f>IF($A1416="","",SUMIFS($BS$2:$BS$2500,$W$2:$W$2500,$A1416))</f>
      </c>
      <c r="BD1416">
        <f>IF($A1416="","",SUMIFS($BT$2:$BT$2500,$W$2:$W$2500,$A1416))</f>
      </c>
      <c r="BF1416">
        <f>IF($Z1416="","",INDEX($AO$2:$AO$2000,$Z1416))</f>
      </c>
      <c r="BG1416">
        <f>IF($Z1416="","",INDEX($AP$2:$AP$2000,$Z1416))</f>
      </c>
      <c r="BH1416">
        <f>IF($Z1416="","",INDEX($AQ$2:$AQ$2000,$Z1416))</f>
      </c>
      <c r="BI1416">
        <f>IF($Z1416="","",INDEX($AR$2:$AR$2000,$Z1416))</f>
      </c>
      <c r="BJ1416">
        <f>IF($Z1416="","",INDEX($AS$2:$AS$2000,$Z1416))</f>
      </c>
      <c r="BK1416">
        <f>IF($Z1416="","",INDEX($AT$2:$AT$2000,$Z1416))</f>
      </c>
      <c r="BL1416">
        <f>IF($Z1416="","",INDEX($AU$2:$AU$2000,$Z1416))</f>
      </c>
      <c r="BM1416">
        <f>IF($Z1416="","",INDEX($AV$2:$AV$2000,$Z1416))</f>
      </c>
      <c r="BN1416">
        <f>IF($Z1416="","",INDEX($AW$2:$AW$2000,$Z1416))</f>
      </c>
      <c r="BO1416">
        <f>IF($Z1416="","",INDEX($AX$2:$AX$2000,$Z1416))</f>
      </c>
      <c r="BP1416">
        <f>IF($Z1416="","",INDEX($AY$2:$AY$2000,$Z1416))</f>
      </c>
      <c r="BQ1416">
        <f>IF($Z1416="","",INDEX($AZ$2:$AZ$2000,$Z1416))</f>
      </c>
      <c r="BR1416">
        <f>IF($Z1416="","",INDEX($BA$2:$BA$2000,$Z1416))</f>
      </c>
      <c r="BS1416">
        <f>IF($Z1416="","",INDEX($BB$2:$BB$2000,$Z1416))</f>
      </c>
      <c r="BT1416">
        <f>IF($Z1416="","",INDEX($BC$2:$BC$2000,$Z1416))</f>
      </c>
      <c r="BV1416">
        <f>IF(OR($A1416="",$P1416&lt;&gt;"Yes",$AH1416="Yes"),"",1+N($AG1416))</f>
      </c>
      <c r="BW1416">
        <f>IF($A1416="","",COUNTIFS($W$2:$W$2500,$A1416,$BZ$2:$BZ$2500,"Yes")+COUNTIFS($X$2:$X$2500,$A1416,$BY$2:$BY$2500,"Yes"))</f>
      </c>
      <c r="BX1416">
        <f>IF(OR($A1416="",$P1416="Yes"),"",IF(N($BW1416)=0,0,1+SUMIFS($CB$2:$CB$2500,$W$2:$W$2500,$A1416)+SUMIFS($CA$2:$CA$2500,$X$2:$X$2500,$A1416)))</f>
      </c>
      <c r="BY1416" t="str">
        <f>IF($Y1416="","",INDEX($AH$2:$AH$2000,$Y1416)&amp;"")</f>
      </c>
      <c r="BZ1416" t="str">
        <f>IF($Z1416="","",INDEX($AH$2:$AH$2000,$Z1416)&amp;"")</f>
      </c>
      <c r="CA1416">
        <f>IF($Y1416="","",INDEX($BV$2:$BV$2000,$Y1416))</f>
      </c>
      <c r="CB1416">
        <f>IF($Z1416="","",INDEX($BV$2:$BV$2000,$Z1416))</f>
      </c>
    </row>
    <row r="1417">
      <c r="A1417" t="str">
        <f>IF(TRIM(INDEX(games!$A:$A,ROW()))="","",TRIM(INDEX(games!$A:$A,ROW())))</f>
      </c>
      <c r="B1417">
        <f>IF(OR($A1417="",INDEX(games!$B:$B,ROW())=""),"",INDEX(games!$B:$B,ROW()))</f>
      </c>
      <c r="C1417" t="str">
        <f>IF(OR($A1417="",INDEX(games!$C:$C,ROW())=""),"",INDEX(games!$C:$C,ROW()))</f>
      </c>
      <c r="D1417">
        <f>IF($A1417="","",COUNTIF($W$2:$W$2500,$A1417)+COUNTIF($X$2:$X$2500,$A1417))</f>
      </c>
      <c r="E1417">
        <f>IF($A1417="","",IFERROR(MATCH($C1417,$R$2:$R$5,0),0))</f>
      </c>
      <c r="F1417">
        <f>IF($A1417="","",MOD(ROW(),34))</f>
      </c>
      <c r="G1417">
        <f>IF($A1417="",NA(),IF($C1417="Action",$B1417,NA()))</f>
      </c>
      <c r="H1417">
        <f>IF($A1417="",NA(),IF($C1417="Action",1+$F1417*0.023,NA()))</f>
      </c>
      <c r="I1417">
        <f>IF($A1417="",NA(),IF($C1417="Strategy",$B1417,NA()))</f>
      </c>
      <c r="J1417">
        <f>IF($A1417="",NA(),IF($C1417="Strategy",2+$F1417*0.023,NA()))</f>
      </c>
      <c r="K1417">
        <f>IF($A1417="",NA(),IF($C1417="Deckbuilder",$B1417,NA()))</f>
      </c>
      <c r="L1417">
        <f>IF($A1417="",NA(),IF($C1417="Deckbuilder",3+$F1417*0.023,NA()))</f>
      </c>
      <c r="M1417">
        <f>IF($A1417="",NA(),IF($C1417="Traditional",$B1417,NA()))</f>
      </c>
      <c r="N1417">
        <f>IF($A1417="",NA(),IF($C1417="Traditional",4+$F1417*0.023,NA()))</f>
      </c>
      <c r="O1417">
        <f>IF($A1417="","",$D1417+ROW()/1000000)</f>
      </c>
      <c r="P1417" t="str">
        <f>IF(OR($A1417="",INDEX(games!$H:$H,ROW())=""),"",INDEX(games!$H:$H,ROW()))</f>
      </c>
      <c r="Q1417">
        <f>IF(OR($A1417="",$P1417&lt;&gt;"Yes"),"",$D1417+ROW()/1000000)</f>
      </c>
      <c r="T1417">
        <f>IF($Y1417="","",INDEX($B$2:$B$2000,$Y1417))</f>
      </c>
      <c r="U1417">
        <f>IF($Z1417="","",INDEX($B$2:$B$2000,$Z1417))</f>
      </c>
      <c r="V1417">
        <f>IF(OR($T1417="",$U1417=""),"",$U1417-$T1417)</f>
      </c>
      <c r="W1417" t="str">
        <f>IF(TRIM(INDEX(connections!$A:$A,ROW()))="","",TRIM(INDEX(connections!$A:$A,ROW())))</f>
      </c>
      <c r="X1417" t="str">
        <f>IF($W1417="","",TRIM(INDEX(connections!$B:$B,ROW())))</f>
      </c>
      <c r="Y1417">
        <f>IF($W1417="","",IFERROR(MATCH($W1417,$A$2:$A$2000,0),""))</f>
      </c>
      <c r="Z1417">
        <f>IF($X1417="","",IFERROR(MATCH($X1417,$A$2:$A$2000,0),""))</f>
      </c>
      <c r="AA1417" t="str">
        <f>IF($Y1417="","",INDEX($P$2:$P$2000,$Y1417))</f>
      </c>
      <c r="AB1417" t="str">
        <f>IF($Z1417="","",INDEX($P$2:$P$2000,$Z1417))</f>
      </c>
      <c r="AC1417">
        <f>IF(AND($AA1417="Yes",$AB1417="Yes"),1,"")</f>
      </c>
      <c r="AD1417">
        <f>IF(OR($Y1417="",$Z1417=""),"",IF(INDEX($C$2:$C$2000,$Y1417)=INDEX($C$2:$C$2000,$Z1417),0,1))</f>
      </c>
      <c r="AE1417">
        <f>IF($AC1417&lt;&gt;1,"",IF(AND(INDEX($AG$2:$AG$2000,$Y1417)=1,INDEX($AG$2:$AG$2000,$Z1417)=1),1,""))</f>
      </c>
      <c r="AG1417">
        <f>IF($A1417="","",COUNTIFS($W$2:$W$2500,$A1417,$AB$2:$AB$2500,"Yes")+COUNTIFS($X$2:$X$2500,$A1417,$AA$2:$AA$2500,"Yes"))</f>
      </c>
      <c r="AH1417" t="str">
        <f>IF(OR($P1417&lt;&gt;"Yes",N($AG1417)=0),"",IF(AND($AG1417=1,COUNTIFS($W$2:$W$2500,$A1417,$AE$2:$AE$2500,1)+COUNTIFS($X$2:$X$2500,$A1417,$AE$2:$AE$2500,1)&gt;0),"","Yes"))</f>
      </c>
      <c r="AI1417">
        <f>IF($AH1417="Yes",$AG1417,"")</f>
      </c>
      <c r="AJ1417">
        <f>IF($AI1417="","",$AI1417+ROW()/1000000)</f>
      </c>
      <c r="AK1417">
        <f>IF(OR($A1417="",$P1417="Yes",N($AG1417)=0),"",$AG1417+ROW()/1000000)</f>
      </c>
      <c r="AL1417" t="str">
        <f>IF($A1417="","",INDEX(games!$J:$J,ROW())&amp;"")</f>
      </c>
      <c r="AM1417">
        <f>IF($A1417="","",SUMPRODUCT($AO1417:$BD1417,'Map Analysis'!$AP$2^{0,1,2,3,4,5,6,7,8,9,10,11,12,13,14,15}))</f>
      </c>
      <c r="AN1417">
        <f>IF($A1417="","",$AM1417+ROW()/10000000)</f>
      </c>
      <c r="AO1417">
        <f>IF($A1417="","",COUNTIF($W$2:$W$2500,$A1417))</f>
      </c>
      <c r="AP1417">
        <f>IF($A1417="","",SUMIFS($BF$2:$BF$2500,$W$2:$W$2500,$A1417))</f>
      </c>
      <c r="AQ1417">
        <f>IF($A1417="","",SUMIFS($BG$2:$BG$2500,$W$2:$W$2500,$A1417))</f>
      </c>
      <c r="AR1417">
        <f>IF($A1417="","",SUMIFS($BH$2:$BH$2500,$W$2:$W$2500,$A1417))</f>
      </c>
      <c r="AS1417">
        <f>IF($A1417="","",SUMIFS($BI$2:$BI$2500,$W$2:$W$2500,$A1417))</f>
      </c>
      <c r="AT1417">
        <f>IF($A1417="","",SUMIFS($BJ$2:$BJ$2500,$W$2:$W$2500,$A1417))</f>
      </c>
      <c r="AU1417">
        <f>IF($A1417="","",SUMIFS($BK$2:$BK$2500,$W$2:$W$2500,$A1417))</f>
      </c>
      <c r="AV1417">
        <f>IF($A1417="","",SUMIFS($BL$2:$BL$2500,$W$2:$W$2500,$A1417))</f>
      </c>
      <c r="AW1417">
        <f>IF($A1417="","",SUMIFS($BM$2:$BM$2500,$W$2:$W$2500,$A1417))</f>
      </c>
      <c r="AX1417">
        <f>IF($A1417="","",SUMIFS($BN$2:$BN$2500,$W$2:$W$2500,$A1417))</f>
      </c>
      <c r="AY1417">
        <f>IF($A1417="","",SUMIFS($BO$2:$BO$2500,$W$2:$W$2500,$A1417))</f>
      </c>
      <c r="AZ1417">
        <f>IF($A1417="","",SUMIFS($BP$2:$BP$2500,$W$2:$W$2500,$A1417))</f>
      </c>
      <c r="BA1417">
        <f>IF($A1417="","",SUMIFS($BQ$2:$BQ$2500,$W$2:$W$2500,$A1417))</f>
      </c>
      <c r="BB1417">
        <f>IF($A1417="","",SUMIFS($BR$2:$BR$2500,$W$2:$W$2500,$A1417))</f>
      </c>
      <c r="BC1417">
        <f>IF($A1417="","",SUMIFS($BS$2:$BS$2500,$W$2:$W$2500,$A1417))</f>
      </c>
      <c r="BD1417">
        <f>IF($A1417="","",SUMIFS($BT$2:$BT$2500,$W$2:$W$2500,$A1417))</f>
      </c>
      <c r="BF1417">
        <f>IF($Z1417="","",INDEX($AO$2:$AO$2000,$Z1417))</f>
      </c>
      <c r="BG1417">
        <f>IF($Z1417="","",INDEX($AP$2:$AP$2000,$Z1417))</f>
      </c>
      <c r="BH1417">
        <f>IF($Z1417="","",INDEX($AQ$2:$AQ$2000,$Z1417))</f>
      </c>
      <c r="BI1417">
        <f>IF($Z1417="","",INDEX($AR$2:$AR$2000,$Z1417))</f>
      </c>
      <c r="BJ1417">
        <f>IF($Z1417="","",INDEX($AS$2:$AS$2000,$Z1417))</f>
      </c>
      <c r="BK1417">
        <f>IF($Z1417="","",INDEX($AT$2:$AT$2000,$Z1417))</f>
      </c>
      <c r="BL1417">
        <f>IF($Z1417="","",INDEX($AU$2:$AU$2000,$Z1417))</f>
      </c>
      <c r="BM1417">
        <f>IF($Z1417="","",INDEX($AV$2:$AV$2000,$Z1417))</f>
      </c>
      <c r="BN1417">
        <f>IF($Z1417="","",INDEX($AW$2:$AW$2000,$Z1417))</f>
      </c>
      <c r="BO1417">
        <f>IF($Z1417="","",INDEX($AX$2:$AX$2000,$Z1417))</f>
      </c>
      <c r="BP1417">
        <f>IF($Z1417="","",INDEX($AY$2:$AY$2000,$Z1417))</f>
      </c>
      <c r="BQ1417">
        <f>IF($Z1417="","",INDEX($AZ$2:$AZ$2000,$Z1417))</f>
      </c>
      <c r="BR1417">
        <f>IF($Z1417="","",INDEX($BA$2:$BA$2000,$Z1417))</f>
      </c>
      <c r="BS1417">
        <f>IF($Z1417="","",INDEX($BB$2:$BB$2000,$Z1417))</f>
      </c>
      <c r="BT1417">
        <f>IF($Z1417="","",INDEX($BC$2:$BC$2000,$Z1417))</f>
      </c>
      <c r="BV1417">
        <f>IF(OR($A1417="",$P1417&lt;&gt;"Yes",$AH1417="Yes"),"",1+N($AG1417))</f>
      </c>
      <c r="BW1417">
        <f>IF($A1417="","",COUNTIFS($W$2:$W$2500,$A1417,$BZ$2:$BZ$2500,"Yes")+COUNTIFS($X$2:$X$2500,$A1417,$BY$2:$BY$2500,"Yes"))</f>
      </c>
      <c r="BX1417">
        <f>IF(OR($A1417="",$P1417="Yes"),"",IF(N($BW1417)=0,0,1+SUMIFS($CB$2:$CB$2500,$W$2:$W$2500,$A1417)+SUMIFS($CA$2:$CA$2500,$X$2:$X$2500,$A1417)))</f>
      </c>
      <c r="BY1417" t="str">
        <f>IF($Y1417="","",INDEX($AH$2:$AH$2000,$Y1417)&amp;"")</f>
      </c>
      <c r="BZ1417" t="str">
        <f>IF($Z1417="","",INDEX($AH$2:$AH$2000,$Z1417)&amp;"")</f>
      </c>
      <c r="CA1417">
        <f>IF($Y1417="","",INDEX($BV$2:$BV$2000,$Y1417))</f>
      </c>
      <c r="CB1417">
        <f>IF($Z1417="","",INDEX($BV$2:$BV$2000,$Z1417))</f>
      </c>
    </row>
    <row r="1418">
      <c r="A1418" t="str">
        <f>IF(TRIM(INDEX(games!$A:$A,ROW()))="","",TRIM(INDEX(games!$A:$A,ROW())))</f>
      </c>
      <c r="B1418">
        <f>IF(OR($A1418="",INDEX(games!$B:$B,ROW())=""),"",INDEX(games!$B:$B,ROW()))</f>
      </c>
      <c r="C1418" t="str">
        <f>IF(OR($A1418="",INDEX(games!$C:$C,ROW())=""),"",INDEX(games!$C:$C,ROW()))</f>
      </c>
      <c r="D1418">
        <f>IF($A1418="","",COUNTIF($W$2:$W$2500,$A1418)+COUNTIF($X$2:$X$2500,$A1418))</f>
      </c>
      <c r="E1418">
        <f>IF($A1418="","",IFERROR(MATCH($C1418,$R$2:$R$5,0),0))</f>
      </c>
      <c r="F1418">
        <f>IF($A1418="","",MOD(ROW(),34))</f>
      </c>
      <c r="G1418">
        <f>IF($A1418="",NA(),IF($C1418="Action",$B1418,NA()))</f>
      </c>
      <c r="H1418">
        <f>IF($A1418="",NA(),IF($C1418="Action",1+$F1418*0.023,NA()))</f>
      </c>
      <c r="I1418">
        <f>IF($A1418="",NA(),IF($C1418="Strategy",$B1418,NA()))</f>
      </c>
      <c r="J1418">
        <f>IF($A1418="",NA(),IF($C1418="Strategy",2+$F1418*0.023,NA()))</f>
      </c>
      <c r="K1418">
        <f>IF($A1418="",NA(),IF($C1418="Deckbuilder",$B1418,NA()))</f>
      </c>
      <c r="L1418">
        <f>IF($A1418="",NA(),IF($C1418="Deckbuilder",3+$F1418*0.023,NA()))</f>
      </c>
      <c r="M1418">
        <f>IF($A1418="",NA(),IF($C1418="Traditional",$B1418,NA()))</f>
      </c>
      <c r="N1418">
        <f>IF($A1418="",NA(),IF($C1418="Traditional",4+$F1418*0.023,NA()))</f>
      </c>
      <c r="O1418">
        <f>IF($A1418="","",$D1418+ROW()/1000000)</f>
      </c>
      <c r="P1418" t="str">
        <f>IF(OR($A1418="",INDEX(games!$H:$H,ROW())=""),"",INDEX(games!$H:$H,ROW()))</f>
      </c>
      <c r="Q1418">
        <f>IF(OR($A1418="",$P1418&lt;&gt;"Yes"),"",$D1418+ROW()/1000000)</f>
      </c>
      <c r="T1418">
        <f>IF($Y1418="","",INDEX($B$2:$B$2000,$Y1418))</f>
      </c>
      <c r="U1418">
        <f>IF($Z1418="","",INDEX($B$2:$B$2000,$Z1418))</f>
      </c>
      <c r="V1418">
        <f>IF(OR($T1418="",$U1418=""),"",$U1418-$T1418)</f>
      </c>
      <c r="W1418" t="str">
        <f>IF(TRIM(INDEX(connections!$A:$A,ROW()))="","",TRIM(INDEX(connections!$A:$A,ROW())))</f>
      </c>
      <c r="X1418" t="str">
        <f>IF($W1418="","",TRIM(INDEX(connections!$B:$B,ROW())))</f>
      </c>
      <c r="Y1418">
        <f>IF($W1418="","",IFERROR(MATCH($W1418,$A$2:$A$2000,0),""))</f>
      </c>
      <c r="Z1418">
        <f>IF($X1418="","",IFERROR(MATCH($X1418,$A$2:$A$2000,0),""))</f>
      </c>
      <c r="AA1418" t="str">
        <f>IF($Y1418="","",INDEX($P$2:$P$2000,$Y1418))</f>
      </c>
      <c r="AB1418" t="str">
        <f>IF($Z1418="","",INDEX($P$2:$P$2000,$Z1418))</f>
      </c>
      <c r="AC1418">
        <f>IF(AND($AA1418="Yes",$AB1418="Yes"),1,"")</f>
      </c>
      <c r="AD1418">
        <f>IF(OR($Y1418="",$Z1418=""),"",IF(INDEX($C$2:$C$2000,$Y1418)=INDEX($C$2:$C$2000,$Z1418),0,1))</f>
      </c>
      <c r="AE1418">
        <f>IF($AC1418&lt;&gt;1,"",IF(AND(INDEX($AG$2:$AG$2000,$Y1418)=1,INDEX($AG$2:$AG$2000,$Z1418)=1),1,""))</f>
      </c>
      <c r="AG1418">
        <f>IF($A1418="","",COUNTIFS($W$2:$W$2500,$A1418,$AB$2:$AB$2500,"Yes")+COUNTIFS($X$2:$X$2500,$A1418,$AA$2:$AA$2500,"Yes"))</f>
      </c>
      <c r="AH1418" t="str">
        <f>IF(OR($P1418&lt;&gt;"Yes",N($AG1418)=0),"",IF(AND($AG1418=1,COUNTIFS($W$2:$W$2500,$A1418,$AE$2:$AE$2500,1)+COUNTIFS($X$2:$X$2500,$A1418,$AE$2:$AE$2500,1)&gt;0),"","Yes"))</f>
      </c>
      <c r="AI1418">
        <f>IF($AH1418="Yes",$AG1418,"")</f>
      </c>
      <c r="AJ1418">
        <f>IF($AI1418="","",$AI1418+ROW()/1000000)</f>
      </c>
      <c r="AK1418">
        <f>IF(OR($A1418="",$P1418="Yes",N($AG1418)=0),"",$AG1418+ROW()/1000000)</f>
      </c>
      <c r="AL1418" t="str">
        <f>IF($A1418="","",INDEX(games!$J:$J,ROW())&amp;"")</f>
      </c>
      <c r="AM1418">
        <f>IF($A1418="","",SUMPRODUCT($AO1418:$BD1418,'Map Analysis'!$AP$2^{0,1,2,3,4,5,6,7,8,9,10,11,12,13,14,15}))</f>
      </c>
      <c r="AN1418">
        <f>IF($A1418="","",$AM1418+ROW()/10000000)</f>
      </c>
      <c r="AO1418">
        <f>IF($A1418="","",COUNTIF($W$2:$W$2500,$A1418))</f>
      </c>
      <c r="AP1418">
        <f>IF($A1418="","",SUMIFS($BF$2:$BF$2500,$W$2:$W$2500,$A1418))</f>
      </c>
      <c r="AQ1418">
        <f>IF($A1418="","",SUMIFS($BG$2:$BG$2500,$W$2:$W$2500,$A1418))</f>
      </c>
      <c r="AR1418">
        <f>IF($A1418="","",SUMIFS($BH$2:$BH$2500,$W$2:$W$2500,$A1418))</f>
      </c>
      <c r="AS1418">
        <f>IF($A1418="","",SUMIFS($BI$2:$BI$2500,$W$2:$W$2500,$A1418))</f>
      </c>
      <c r="AT1418">
        <f>IF($A1418="","",SUMIFS($BJ$2:$BJ$2500,$W$2:$W$2500,$A1418))</f>
      </c>
      <c r="AU1418">
        <f>IF($A1418="","",SUMIFS($BK$2:$BK$2500,$W$2:$W$2500,$A1418))</f>
      </c>
      <c r="AV1418">
        <f>IF($A1418="","",SUMIFS($BL$2:$BL$2500,$W$2:$W$2500,$A1418))</f>
      </c>
      <c r="AW1418">
        <f>IF($A1418="","",SUMIFS($BM$2:$BM$2500,$W$2:$W$2500,$A1418))</f>
      </c>
      <c r="AX1418">
        <f>IF($A1418="","",SUMIFS($BN$2:$BN$2500,$W$2:$W$2500,$A1418))</f>
      </c>
      <c r="AY1418">
        <f>IF($A1418="","",SUMIFS($BO$2:$BO$2500,$W$2:$W$2500,$A1418))</f>
      </c>
      <c r="AZ1418">
        <f>IF($A1418="","",SUMIFS($BP$2:$BP$2500,$W$2:$W$2500,$A1418))</f>
      </c>
      <c r="BA1418">
        <f>IF($A1418="","",SUMIFS($BQ$2:$BQ$2500,$W$2:$W$2500,$A1418))</f>
      </c>
      <c r="BB1418">
        <f>IF($A1418="","",SUMIFS($BR$2:$BR$2500,$W$2:$W$2500,$A1418))</f>
      </c>
      <c r="BC1418">
        <f>IF($A1418="","",SUMIFS($BS$2:$BS$2500,$W$2:$W$2500,$A1418))</f>
      </c>
      <c r="BD1418">
        <f>IF($A1418="","",SUMIFS($BT$2:$BT$2500,$W$2:$W$2500,$A1418))</f>
      </c>
      <c r="BF1418">
        <f>IF($Z1418="","",INDEX($AO$2:$AO$2000,$Z1418))</f>
      </c>
      <c r="BG1418">
        <f>IF($Z1418="","",INDEX($AP$2:$AP$2000,$Z1418))</f>
      </c>
      <c r="BH1418">
        <f>IF($Z1418="","",INDEX($AQ$2:$AQ$2000,$Z1418))</f>
      </c>
      <c r="BI1418">
        <f>IF($Z1418="","",INDEX($AR$2:$AR$2000,$Z1418))</f>
      </c>
      <c r="BJ1418">
        <f>IF($Z1418="","",INDEX($AS$2:$AS$2000,$Z1418))</f>
      </c>
      <c r="BK1418">
        <f>IF($Z1418="","",INDEX($AT$2:$AT$2000,$Z1418))</f>
      </c>
      <c r="BL1418">
        <f>IF($Z1418="","",INDEX($AU$2:$AU$2000,$Z1418))</f>
      </c>
      <c r="BM1418">
        <f>IF($Z1418="","",INDEX($AV$2:$AV$2000,$Z1418))</f>
      </c>
      <c r="BN1418">
        <f>IF($Z1418="","",INDEX($AW$2:$AW$2000,$Z1418))</f>
      </c>
      <c r="BO1418">
        <f>IF($Z1418="","",INDEX($AX$2:$AX$2000,$Z1418))</f>
      </c>
      <c r="BP1418">
        <f>IF($Z1418="","",INDEX($AY$2:$AY$2000,$Z1418))</f>
      </c>
      <c r="BQ1418">
        <f>IF($Z1418="","",INDEX($AZ$2:$AZ$2000,$Z1418))</f>
      </c>
      <c r="BR1418">
        <f>IF($Z1418="","",INDEX($BA$2:$BA$2000,$Z1418))</f>
      </c>
      <c r="BS1418">
        <f>IF($Z1418="","",INDEX($BB$2:$BB$2000,$Z1418))</f>
      </c>
      <c r="BT1418">
        <f>IF($Z1418="","",INDEX($BC$2:$BC$2000,$Z1418))</f>
      </c>
      <c r="BV1418">
        <f>IF(OR($A1418="",$P1418&lt;&gt;"Yes",$AH1418="Yes"),"",1+N($AG1418))</f>
      </c>
      <c r="BW1418">
        <f>IF($A1418="","",COUNTIFS($W$2:$W$2500,$A1418,$BZ$2:$BZ$2500,"Yes")+COUNTIFS($X$2:$X$2500,$A1418,$BY$2:$BY$2500,"Yes"))</f>
      </c>
      <c r="BX1418">
        <f>IF(OR($A1418="",$P1418="Yes"),"",IF(N($BW1418)=0,0,1+SUMIFS($CB$2:$CB$2500,$W$2:$W$2500,$A1418)+SUMIFS($CA$2:$CA$2500,$X$2:$X$2500,$A1418)))</f>
      </c>
      <c r="BY1418" t="str">
        <f>IF($Y1418="","",INDEX($AH$2:$AH$2000,$Y1418)&amp;"")</f>
      </c>
      <c r="BZ1418" t="str">
        <f>IF($Z1418="","",INDEX($AH$2:$AH$2000,$Z1418)&amp;"")</f>
      </c>
      <c r="CA1418">
        <f>IF($Y1418="","",INDEX($BV$2:$BV$2000,$Y1418))</f>
      </c>
      <c r="CB1418">
        <f>IF($Z1418="","",INDEX($BV$2:$BV$2000,$Z1418))</f>
      </c>
    </row>
    <row r="1419">
      <c r="A1419" t="str">
        <f>IF(TRIM(INDEX(games!$A:$A,ROW()))="","",TRIM(INDEX(games!$A:$A,ROW())))</f>
      </c>
      <c r="B1419">
        <f>IF(OR($A1419="",INDEX(games!$B:$B,ROW())=""),"",INDEX(games!$B:$B,ROW()))</f>
      </c>
      <c r="C1419" t="str">
        <f>IF(OR($A1419="",INDEX(games!$C:$C,ROW())=""),"",INDEX(games!$C:$C,ROW()))</f>
      </c>
      <c r="D1419">
        <f>IF($A1419="","",COUNTIF($W$2:$W$2500,$A1419)+COUNTIF($X$2:$X$2500,$A1419))</f>
      </c>
      <c r="E1419">
        <f>IF($A1419="","",IFERROR(MATCH($C1419,$R$2:$R$5,0),0))</f>
      </c>
      <c r="F1419">
        <f>IF($A1419="","",MOD(ROW(),34))</f>
      </c>
      <c r="G1419">
        <f>IF($A1419="",NA(),IF($C1419="Action",$B1419,NA()))</f>
      </c>
      <c r="H1419">
        <f>IF($A1419="",NA(),IF($C1419="Action",1+$F1419*0.023,NA()))</f>
      </c>
      <c r="I1419">
        <f>IF($A1419="",NA(),IF($C1419="Strategy",$B1419,NA()))</f>
      </c>
      <c r="J1419">
        <f>IF($A1419="",NA(),IF($C1419="Strategy",2+$F1419*0.023,NA()))</f>
      </c>
      <c r="K1419">
        <f>IF($A1419="",NA(),IF($C1419="Deckbuilder",$B1419,NA()))</f>
      </c>
      <c r="L1419">
        <f>IF($A1419="",NA(),IF($C1419="Deckbuilder",3+$F1419*0.023,NA()))</f>
      </c>
      <c r="M1419">
        <f>IF($A1419="",NA(),IF($C1419="Traditional",$B1419,NA()))</f>
      </c>
      <c r="N1419">
        <f>IF($A1419="",NA(),IF($C1419="Traditional",4+$F1419*0.023,NA()))</f>
      </c>
      <c r="O1419">
        <f>IF($A1419="","",$D1419+ROW()/1000000)</f>
      </c>
      <c r="P1419" t="str">
        <f>IF(OR($A1419="",INDEX(games!$H:$H,ROW())=""),"",INDEX(games!$H:$H,ROW()))</f>
      </c>
      <c r="Q1419">
        <f>IF(OR($A1419="",$P1419&lt;&gt;"Yes"),"",$D1419+ROW()/1000000)</f>
      </c>
      <c r="T1419">
        <f>IF($Y1419="","",INDEX($B$2:$B$2000,$Y1419))</f>
      </c>
      <c r="U1419">
        <f>IF($Z1419="","",INDEX($B$2:$B$2000,$Z1419))</f>
      </c>
      <c r="V1419">
        <f>IF(OR($T1419="",$U1419=""),"",$U1419-$T1419)</f>
      </c>
      <c r="W1419" t="str">
        <f>IF(TRIM(INDEX(connections!$A:$A,ROW()))="","",TRIM(INDEX(connections!$A:$A,ROW())))</f>
      </c>
      <c r="X1419" t="str">
        <f>IF($W1419="","",TRIM(INDEX(connections!$B:$B,ROW())))</f>
      </c>
      <c r="Y1419">
        <f>IF($W1419="","",IFERROR(MATCH($W1419,$A$2:$A$2000,0),""))</f>
      </c>
      <c r="Z1419">
        <f>IF($X1419="","",IFERROR(MATCH($X1419,$A$2:$A$2000,0),""))</f>
      </c>
      <c r="AA1419" t="str">
        <f>IF($Y1419="","",INDEX($P$2:$P$2000,$Y1419))</f>
      </c>
      <c r="AB1419" t="str">
        <f>IF($Z1419="","",INDEX($P$2:$P$2000,$Z1419))</f>
      </c>
      <c r="AC1419">
        <f>IF(AND($AA1419="Yes",$AB1419="Yes"),1,"")</f>
      </c>
      <c r="AD1419">
        <f>IF(OR($Y1419="",$Z1419=""),"",IF(INDEX($C$2:$C$2000,$Y1419)=INDEX($C$2:$C$2000,$Z1419),0,1))</f>
      </c>
      <c r="AE1419">
        <f>IF($AC1419&lt;&gt;1,"",IF(AND(INDEX($AG$2:$AG$2000,$Y1419)=1,INDEX($AG$2:$AG$2000,$Z1419)=1),1,""))</f>
      </c>
      <c r="AG1419">
        <f>IF($A1419="","",COUNTIFS($W$2:$W$2500,$A1419,$AB$2:$AB$2500,"Yes")+COUNTIFS($X$2:$X$2500,$A1419,$AA$2:$AA$2500,"Yes"))</f>
      </c>
      <c r="AH1419" t="str">
        <f>IF(OR($P1419&lt;&gt;"Yes",N($AG1419)=0),"",IF(AND($AG1419=1,COUNTIFS($W$2:$W$2500,$A1419,$AE$2:$AE$2500,1)+COUNTIFS($X$2:$X$2500,$A1419,$AE$2:$AE$2500,1)&gt;0),"","Yes"))</f>
      </c>
      <c r="AI1419">
        <f>IF($AH1419="Yes",$AG1419,"")</f>
      </c>
      <c r="AJ1419">
        <f>IF($AI1419="","",$AI1419+ROW()/1000000)</f>
      </c>
      <c r="AK1419">
        <f>IF(OR($A1419="",$P1419="Yes",N($AG1419)=0),"",$AG1419+ROW()/1000000)</f>
      </c>
      <c r="AL1419" t="str">
        <f>IF($A1419="","",INDEX(games!$J:$J,ROW())&amp;"")</f>
      </c>
      <c r="AM1419">
        <f>IF($A1419="","",SUMPRODUCT($AO1419:$BD1419,'Map Analysis'!$AP$2^{0,1,2,3,4,5,6,7,8,9,10,11,12,13,14,15}))</f>
      </c>
      <c r="AN1419">
        <f>IF($A1419="","",$AM1419+ROW()/10000000)</f>
      </c>
      <c r="AO1419">
        <f>IF($A1419="","",COUNTIF($W$2:$W$2500,$A1419))</f>
      </c>
      <c r="AP1419">
        <f>IF($A1419="","",SUMIFS($BF$2:$BF$2500,$W$2:$W$2500,$A1419))</f>
      </c>
      <c r="AQ1419">
        <f>IF($A1419="","",SUMIFS($BG$2:$BG$2500,$W$2:$W$2500,$A1419))</f>
      </c>
      <c r="AR1419">
        <f>IF($A1419="","",SUMIFS($BH$2:$BH$2500,$W$2:$W$2500,$A1419))</f>
      </c>
      <c r="AS1419">
        <f>IF($A1419="","",SUMIFS($BI$2:$BI$2500,$W$2:$W$2500,$A1419))</f>
      </c>
      <c r="AT1419">
        <f>IF($A1419="","",SUMIFS($BJ$2:$BJ$2500,$W$2:$W$2500,$A1419))</f>
      </c>
      <c r="AU1419">
        <f>IF($A1419="","",SUMIFS($BK$2:$BK$2500,$W$2:$W$2500,$A1419))</f>
      </c>
      <c r="AV1419">
        <f>IF($A1419="","",SUMIFS($BL$2:$BL$2500,$W$2:$W$2500,$A1419))</f>
      </c>
      <c r="AW1419">
        <f>IF($A1419="","",SUMIFS($BM$2:$BM$2500,$W$2:$W$2500,$A1419))</f>
      </c>
      <c r="AX1419">
        <f>IF($A1419="","",SUMIFS($BN$2:$BN$2500,$W$2:$W$2500,$A1419))</f>
      </c>
      <c r="AY1419">
        <f>IF($A1419="","",SUMIFS($BO$2:$BO$2500,$W$2:$W$2500,$A1419))</f>
      </c>
      <c r="AZ1419">
        <f>IF($A1419="","",SUMIFS($BP$2:$BP$2500,$W$2:$W$2500,$A1419))</f>
      </c>
      <c r="BA1419">
        <f>IF($A1419="","",SUMIFS($BQ$2:$BQ$2500,$W$2:$W$2500,$A1419))</f>
      </c>
      <c r="BB1419">
        <f>IF($A1419="","",SUMIFS($BR$2:$BR$2500,$W$2:$W$2500,$A1419))</f>
      </c>
      <c r="BC1419">
        <f>IF($A1419="","",SUMIFS($BS$2:$BS$2500,$W$2:$W$2500,$A1419))</f>
      </c>
      <c r="BD1419">
        <f>IF($A1419="","",SUMIFS($BT$2:$BT$2500,$W$2:$W$2500,$A1419))</f>
      </c>
      <c r="BF1419">
        <f>IF($Z1419="","",INDEX($AO$2:$AO$2000,$Z1419))</f>
      </c>
      <c r="BG1419">
        <f>IF($Z1419="","",INDEX($AP$2:$AP$2000,$Z1419))</f>
      </c>
      <c r="BH1419">
        <f>IF($Z1419="","",INDEX($AQ$2:$AQ$2000,$Z1419))</f>
      </c>
      <c r="BI1419">
        <f>IF($Z1419="","",INDEX($AR$2:$AR$2000,$Z1419))</f>
      </c>
      <c r="BJ1419">
        <f>IF($Z1419="","",INDEX($AS$2:$AS$2000,$Z1419))</f>
      </c>
      <c r="BK1419">
        <f>IF($Z1419="","",INDEX($AT$2:$AT$2000,$Z1419))</f>
      </c>
      <c r="BL1419">
        <f>IF($Z1419="","",INDEX($AU$2:$AU$2000,$Z1419))</f>
      </c>
      <c r="BM1419">
        <f>IF($Z1419="","",INDEX($AV$2:$AV$2000,$Z1419))</f>
      </c>
      <c r="BN1419">
        <f>IF($Z1419="","",INDEX($AW$2:$AW$2000,$Z1419))</f>
      </c>
      <c r="BO1419">
        <f>IF($Z1419="","",INDEX($AX$2:$AX$2000,$Z1419))</f>
      </c>
      <c r="BP1419">
        <f>IF($Z1419="","",INDEX($AY$2:$AY$2000,$Z1419))</f>
      </c>
      <c r="BQ1419">
        <f>IF($Z1419="","",INDEX($AZ$2:$AZ$2000,$Z1419))</f>
      </c>
      <c r="BR1419">
        <f>IF($Z1419="","",INDEX($BA$2:$BA$2000,$Z1419))</f>
      </c>
      <c r="BS1419">
        <f>IF($Z1419="","",INDEX($BB$2:$BB$2000,$Z1419))</f>
      </c>
      <c r="BT1419">
        <f>IF($Z1419="","",INDEX($BC$2:$BC$2000,$Z1419))</f>
      </c>
      <c r="BV1419">
        <f>IF(OR($A1419="",$P1419&lt;&gt;"Yes",$AH1419="Yes"),"",1+N($AG1419))</f>
      </c>
      <c r="BW1419">
        <f>IF($A1419="","",COUNTIFS($W$2:$W$2500,$A1419,$BZ$2:$BZ$2500,"Yes")+COUNTIFS($X$2:$X$2500,$A1419,$BY$2:$BY$2500,"Yes"))</f>
      </c>
      <c r="BX1419">
        <f>IF(OR($A1419="",$P1419="Yes"),"",IF(N($BW1419)=0,0,1+SUMIFS($CB$2:$CB$2500,$W$2:$W$2500,$A1419)+SUMIFS($CA$2:$CA$2500,$X$2:$X$2500,$A1419)))</f>
      </c>
      <c r="BY1419" t="str">
        <f>IF($Y1419="","",INDEX($AH$2:$AH$2000,$Y1419)&amp;"")</f>
      </c>
      <c r="BZ1419" t="str">
        <f>IF($Z1419="","",INDEX($AH$2:$AH$2000,$Z1419)&amp;"")</f>
      </c>
      <c r="CA1419">
        <f>IF($Y1419="","",INDEX($BV$2:$BV$2000,$Y1419))</f>
      </c>
      <c r="CB1419">
        <f>IF($Z1419="","",INDEX($BV$2:$BV$2000,$Z1419))</f>
      </c>
    </row>
    <row r="1420">
      <c r="A1420" t="str">
        <f>IF(TRIM(INDEX(games!$A:$A,ROW()))="","",TRIM(INDEX(games!$A:$A,ROW())))</f>
      </c>
      <c r="B1420">
        <f>IF(OR($A1420="",INDEX(games!$B:$B,ROW())=""),"",INDEX(games!$B:$B,ROW()))</f>
      </c>
      <c r="C1420" t="str">
        <f>IF(OR($A1420="",INDEX(games!$C:$C,ROW())=""),"",INDEX(games!$C:$C,ROW()))</f>
      </c>
      <c r="D1420">
        <f>IF($A1420="","",COUNTIF($W$2:$W$2500,$A1420)+COUNTIF($X$2:$X$2500,$A1420))</f>
      </c>
      <c r="E1420">
        <f>IF($A1420="","",IFERROR(MATCH($C1420,$R$2:$R$5,0),0))</f>
      </c>
      <c r="F1420">
        <f>IF($A1420="","",MOD(ROW(),34))</f>
      </c>
      <c r="G1420">
        <f>IF($A1420="",NA(),IF($C1420="Action",$B1420,NA()))</f>
      </c>
      <c r="H1420">
        <f>IF($A1420="",NA(),IF($C1420="Action",1+$F1420*0.023,NA()))</f>
      </c>
      <c r="I1420">
        <f>IF($A1420="",NA(),IF($C1420="Strategy",$B1420,NA()))</f>
      </c>
      <c r="J1420">
        <f>IF($A1420="",NA(),IF($C1420="Strategy",2+$F1420*0.023,NA()))</f>
      </c>
      <c r="K1420">
        <f>IF($A1420="",NA(),IF($C1420="Deckbuilder",$B1420,NA()))</f>
      </c>
      <c r="L1420">
        <f>IF($A1420="",NA(),IF($C1420="Deckbuilder",3+$F1420*0.023,NA()))</f>
      </c>
      <c r="M1420">
        <f>IF($A1420="",NA(),IF($C1420="Traditional",$B1420,NA()))</f>
      </c>
      <c r="N1420">
        <f>IF($A1420="",NA(),IF($C1420="Traditional",4+$F1420*0.023,NA()))</f>
      </c>
      <c r="O1420">
        <f>IF($A1420="","",$D1420+ROW()/1000000)</f>
      </c>
      <c r="P1420" t="str">
        <f>IF(OR($A1420="",INDEX(games!$H:$H,ROW())=""),"",INDEX(games!$H:$H,ROW()))</f>
      </c>
      <c r="Q1420">
        <f>IF(OR($A1420="",$P1420&lt;&gt;"Yes"),"",$D1420+ROW()/1000000)</f>
      </c>
      <c r="T1420">
        <f>IF($Y1420="","",INDEX($B$2:$B$2000,$Y1420))</f>
      </c>
      <c r="U1420">
        <f>IF($Z1420="","",INDEX($B$2:$B$2000,$Z1420))</f>
      </c>
      <c r="V1420">
        <f>IF(OR($T1420="",$U1420=""),"",$U1420-$T1420)</f>
      </c>
      <c r="W1420" t="str">
        <f>IF(TRIM(INDEX(connections!$A:$A,ROW()))="","",TRIM(INDEX(connections!$A:$A,ROW())))</f>
      </c>
      <c r="X1420" t="str">
        <f>IF($W1420="","",TRIM(INDEX(connections!$B:$B,ROW())))</f>
      </c>
      <c r="Y1420">
        <f>IF($W1420="","",IFERROR(MATCH($W1420,$A$2:$A$2000,0),""))</f>
      </c>
      <c r="Z1420">
        <f>IF($X1420="","",IFERROR(MATCH($X1420,$A$2:$A$2000,0),""))</f>
      </c>
      <c r="AA1420" t="str">
        <f>IF($Y1420="","",INDEX($P$2:$P$2000,$Y1420))</f>
      </c>
      <c r="AB1420" t="str">
        <f>IF($Z1420="","",INDEX($P$2:$P$2000,$Z1420))</f>
      </c>
      <c r="AC1420">
        <f>IF(AND($AA1420="Yes",$AB1420="Yes"),1,"")</f>
      </c>
      <c r="AD1420">
        <f>IF(OR($Y1420="",$Z1420=""),"",IF(INDEX($C$2:$C$2000,$Y1420)=INDEX($C$2:$C$2000,$Z1420),0,1))</f>
      </c>
      <c r="AE1420">
        <f>IF($AC1420&lt;&gt;1,"",IF(AND(INDEX($AG$2:$AG$2000,$Y1420)=1,INDEX($AG$2:$AG$2000,$Z1420)=1),1,""))</f>
      </c>
      <c r="AG1420">
        <f>IF($A1420="","",COUNTIFS($W$2:$W$2500,$A1420,$AB$2:$AB$2500,"Yes")+COUNTIFS($X$2:$X$2500,$A1420,$AA$2:$AA$2500,"Yes"))</f>
      </c>
      <c r="AH1420" t="str">
        <f>IF(OR($P1420&lt;&gt;"Yes",N($AG1420)=0),"",IF(AND($AG1420=1,COUNTIFS($W$2:$W$2500,$A1420,$AE$2:$AE$2500,1)+COUNTIFS($X$2:$X$2500,$A1420,$AE$2:$AE$2500,1)&gt;0),"","Yes"))</f>
      </c>
      <c r="AI1420">
        <f>IF($AH1420="Yes",$AG1420,"")</f>
      </c>
      <c r="AJ1420">
        <f>IF($AI1420="","",$AI1420+ROW()/1000000)</f>
      </c>
      <c r="AK1420">
        <f>IF(OR($A1420="",$P1420="Yes",N($AG1420)=0),"",$AG1420+ROW()/1000000)</f>
      </c>
      <c r="AL1420" t="str">
        <f>IF($A1420="","",INDEX(games!$J:$J,ROW())&amp;"")</f>
      </c>
      <c r="AM1420">
        <f>IF($A1420="","",SUMPRODUCT($AO1420:$BD1420,'Map Analysis'!$AP$2^{0,1,2,3,4,5,6,7,8,9,10,11,12,13,14,15}))</f>
      </c>
      <c r="AN1420">
        <f>IF($A1420="","",$AM1420+ROW()/10000000)</f>
      </c>
      <c r="AO1420">
        <f>IF($A1420="","",COUNTIF($W$2:$W$2500,$A1420))</f>
      </c>
      <c r="AP1420">
        <f>IF($A1420="","",SUMIFS($BF$2:$BF$2500,$W$2:$W$2500,$A1420))</f>
      </c>
      <c r="AQ1420">
        <f>IF($A1420="","",SUMIFS($BG$2:$BG$2500,$W$2:$W$2500,$A1420))</f>
      </c>
      <c r="AR1420">
        <f>IF($A1420="","",SUMIFS($BH$2:$BH$2500,$W$2:$W$2500,$A1420))</f>
      </c>
      <c r="AS1420">
        <f>IF($A1420="","",SUMIFS($BI$2:$BI$2500,$W$2:$W$2500,$A1420))</f>
      </c>
      <c r="AT1420">
        <f>IF($A1420="","",SUMIFS($BJ$2:$BJ$2500,$W$2:$W$2500,$A1420))</f>
      </c>
      <c r="AU1420">
        <f>IF($A1420="","",SUMIFS($BK$2:$BK$2500,$W$2:$W$2500,$A1420))</f>
      </c>
      <c r="AV1420">
        <f>IF($A1420="","",SUMIFS($BL$2:$BL$2500,$W$2:$W$2500,$A1420))</f>
      </c>
      <c r="AW1420">
        <f>IF($A1420="","",SUMIFS($BM$2:$BM$2500,$W$2:$W$2500,$A1420))</f>
      </c>
      <c r="AX1420">
        <f>IF($A1420="","",SUMIFS($BN$2:$BN$2500,$W$2:$W$2500,$A1420))</f>
      </c>
      <c r="AY1420">
        <f>IF($A1420="","",SUMIFS($BO$2:$BO$2500,$W$2:$W$2500,$A1420))</f>
      </c>
      <c r="AZ1420">
        <f>IF($A1420="","",SUMIFS($BP$2:$BP$2500,$W$2:$W$2500,$A1420))</f>
      </c>
      <c r="BA1420">
        <f>IF($A1420="","",SUMIFS($BQ$2:$BQ$2500,$W$2:$W$2500,$A1420))</f>
      </c>
      <c r="BB1420">
        <f>IF($A1420="","",SUMIFS($BR$2:$BR$2500,$W$2:$W$2500,$A1420))</f>
      </c>
      <c r="BC1420">
        <f>IF($A1420="","",SUMIFS($BS$2:$BS$2500,$W$2:$W$2500,$A1420))</f>
      </c>
      <c r="BD1420">
        <f>IF($A1420="","",SUMIFS($BT$2:$BT$2500,$W$2:$W$2500,$A1420))</f>
      </c>
      <c r="BF1420">
        <f>IF($Z1420="","",INDEX($AO$2:$AO$2000,$Z1420))</f>
      </c>
      <c r="BG1420">
        <f>IF($Z1420="","",INDEX($AP$2:$AP$2000,$Z1420))</f>
      </c>
      <c r="BH1420">
        <f>IF($Z1420="","",INDEX($AQ$2:$AQ$2000,$Z1420))</f>
      </c>
      <c r="BI1420">
        <f>IF($Z1420="","",INDEX($AR$2:$AR$2000,$Z1420))</f>
      </c>
      <c r="BJ1420">
        <f>IF($Z1420="","",INDEX($AS$2:$AS$2000,$Z1420))</f>
      </c>
      <c r="BK1420">
        <f>IF($Z1420="","",INDEX($AT$2:$AT$2000,$Z1420))</f>
      </c>
      <c r="BL1420">
        <f>IF($Z1420="","",INDEX($AU$2:$AU$2000,$Z1420))</f>
      </c>
      <c r="BM1420">
        <f>IF($Z1420="","",INDEX($AV$2:$AV$2000,$Z1420))</f>
      </c>
      <c r="BN1420">
        <f>IF($Z1420="","",INDEX($AW$2:$AW$2000,$Z1420))</f>
      </c>
      <c r="BO1420">
        <f>IF($Z1420="","",INDEX($AX$2:$AX$2000,$Z1420))</f>
      </c>
      <c r="BP1420">
        <f>IF($Z1420="","",INDEX($AY$2:$AY$2000,$Z1420))</f>
      </c>
      <c r="BQ1420">
        <f>IF($Z1420="","",INDEX($AZ$2:$AZ$2000,$Z1420))</f>
      </c>
      <c r="BR1420">
        <f>IF($Z1420="","",INDEX($BA$2:$BA$2000,$Z1420))</f>
      </c>
      <c r="BS1420">
        <f>IF($Z1420="","",INDEX($BB$2:$BB$2000,$Z1420))</f>
      </c>
      <c r="BT1420">
        <f>IF($Z1420="","",INDEX($BC$2:$BC$2000,$Z1420))</f>
      </c>
      <c r="BV1420">
        <f>IF(OR($A1420="",$P1420&lt;&gt;"Yes",$AH1420="Yes"),"",1+N($AG1420))</f>
      </c>
      <c r="BW1420">
        <f>IF($A1420="","",COUNTIFS($W$2:$W$2500,$A1420,$BZ$2:$BZ$2500,"Yes")+COUNTIFS($X$2:$X$2500,$A1420,$BY$2:$BY$2500,"Yes"))</f>
      </c>
      <c r="BX1420">
        <f>IF(OR($A1420="",$P1420="Yes"),"",IF(N($BW1420)=0,0,1+SUMIFS($CB$2:$CB$2500,$W$2:$W$2500,$A1420)+SUMIFS($CA$2:$CA$2500,$X$2:$X$2500,$A1420)))</f>
      </c>
      <c r="BY1420" t="str">
        <f>IF($Y1420="","",INDEX($AH$2:$AH$2000,$Y1420)&amp;"")</f>
      </c>
      <c r="BZ1420" t="str">
        <f>IF($Z1420="","",INDEX($AH$2:$AH$2000,$Z1420)&amp;"")</f>
      </c>
      <c r="CA1420">
        <f>IF($Y1420="","",INDEX($BV$2:$BV$2000,$Y1420))</f>
      </c>
      <c r="CB1420">
        <f>IF($Z1420="","",INDEX($BV$2:$BV$2000,$Z1420))</f>
      </c>
    </row>
    <row r="1421">
      <c r="A1421" t="str">
        <f>IF(TRIM(INDEX(games!$A:$A,ROW()))="","",TRIM(INDEX(games!$A:$A,ROW())))</f>
      </c>
      <c r="B1421">
        <f>IF(OR($A1421="",INDEX(games!$B:$B,ROW())=""),"",INDEX(games!$B:$B,ROW()))</f>
      </c>
      <c r="C1421" t="str">
        <f>IF(OR($A1421="",INDEX(games!$C:$C,ROW())=""),"",INDEX(games!$C:$C,ROW()))</f>
      </c>
      <c r="D1421">
        <f>IF($A1421="","",COUNTIF($W$2:$W$2500,$A1421)+COUNTIF($X$2:$X$2500,$A1421))</f>
      </c>
      <c r="E1421">
        <f>IF($A1421="","",IFERROR(MATCH($C1421,$R$2:$R$5,0),0))</f>
      </c>
      <c r="F1421">
        <f>IF($A1421="","",MOD(ROW(),34))</f>
      </c>
      <c r="G1421">
        <f>IF($A1421="",NA(),IF($C1421="Action",$B1421,NA()))</f>
      </c>
      <c r="H1421">
        <f>IF($A1421="",NA(),IF($C1421="Action",1+$F1421*0.023,NA()))</f>
      </c>
      <c r="I1421">
        <f>IF($A1421="",NA(),IF($C1421="Strategy",$B1421,NA()))</f>
      </c>
      <c r="J1421">
        <f>IF($A1421="",NA(),IF($C1421="Strategy",2+$F1421*0.023,NA()))</f>
      </c>
      <c r="K1421">
        <f>IF($A1421="",NA(),IF($C1421="Deckbuilder",$B1421,NA()))</f>
      </c>
      <c r="L1421">
        <f>IF($A1421="",NA(),IF($C1421="Deckbuilder",3+$F1421*0.023,NA()))</f>
      </c>
      <c r="M1421">
        <f>IF($A1421="",NA(),IF($C1421="Traditional",$B1421,NA()))</f>
      </c>
      <c r="N1421">
        <f>IF($A1421="",NA(),IF($C1421="Traditional",4+$F1421*0.023,NA()))</f>
      </c>
      <c r="O1421">
        <f>IF($A1421="","",$D1421+ROW()/1000000)</f>
      </c>
      <c r="P1421" t="str">
        <f>IF(OR($A1421="",INDEX(games!$H:$H,ROW())=""),"",INDEX(games!$H:$H,ROW()))</f>
      </c>
      <c r="Q1421">
        <f>IF(OR($A1421="",$P1421&lt;&gt;"Yes"),"",$D1421+ROW()/1000000)</f>
      </c>
      <c r="T1421">
        <f>IF($Y1421="","",INDEX($B$2:$B$2000,$Y1421))</f>
      </c>
      <c r="U1421">
        <f>IF($Z1421="","",INDEX($B$2:$B$2000,$Z1421))</f>
      </c>
      <c r="V1421">
        <f>IF(OR($T1421="",$U1421=""),"",$U1421-$T1421)</f>
      </c>
      <c r="W1421" t="str">
        <f>IF(TRIM(INDEX(connections!$A:$A,ROW()))="","",TRIM(INDEX(connections!$A:$A,ROW())))</f>
      </c>
      <c r="X1421" t="str">
        <f>IF($W1421="","",TRIM(INDEX(connections!$B:$B,ROW())))</f>
      </c>
      <c r="Y1421">
        <f>IF($W1421="","",IFERROR(MATCH($W1421,$A$2:$A$2000,0),""))</f>
      </c>
      <c r="Z1421">
        <f>IF($X1421="","",IFERROR(MATCH($X1421,$A$2:$A$2000,0),""))</f>
      </c>
      <c r="AA1421" t="str">
        <f>IF($Y1421="","",INDEX($P$2:$P$2000,$Y1421))</f>
      </c>
      <c r="AB1421" t="str">
        <f>IF($Z1421="","",INDEX($P$2:$P$2000,$Z1421))</f>
      </c>
      <c r="AC1421">
        <f>IF(AND($AA1421="Yes",$AB1421="Yes"),1,"")</f>
      </c>
      <c r="AD1421">
        <f>IF(OR($Y1421="",$Z1421=""),"",IF(INDEX($C$2:$C$2000,$Y1421)=INDEX($C$2:$C$2000,$Z1421),0,1))</f>
      </c>
      <c r="AE1421">
        <f>IF($AC1421&lt;&gt;1,"",IF(AND(INDEX($AG$2:$AG$2000,$Y1421)=1,INDEX($AG$2:$AG$2000,$Z1421)=1),1,""))</f>
      </c>
      <c r="AG1421">
        <f>IF($A1421="","",COUNTIFS($W$2:$W$2500,$A1421,$AB$2:$AB$2500,"Yes")+COUNTIFS($X$2:$X$2500,$A1421,$AA$2:$AA$2500,"Yes"))</f>
      </c>
      <c r="AH1421" t="str">
        <f>IF(OR($P1421&lt;&gt;"Yes",N($AG1421)=0),"",IF(AND($AG1421=1,COUNTIFS($W$2:$W$2500,$A1421,$AE$2:$AE$2500,1)+COUNTIFS($X$2:$X$2500,$A1421,$AE$2:$AE$2500,1)&gt;0),"","Yes"))</f>
      </c>
      <c r="AI1421">
        <f>IF($AH1421="Yes",$AG1421,"")</f>
      </c>
      <c r="AJ1421">
        <f>IF($AI1421="","",$AI1421+ROW()/1000000)</f>
      </c>
      <c r="AK1421">
        <f>IF(OR($A1421="",$P1421="Yes",N($AG1421)=0),"",$AG1421+ROW()/1000000)</f>
      </c>
      <c r="AL1421" t="str">
        <f>IF($A1421="","",INDEX(games!$J:$J,ROW())&amp;"")</f>
      </c>
      <c r="AM1421">
        <f>IF($A1421="","",SUMPRODUCT($AO1421:$BD1421,'Map Analysis'!$AP$2^{0,1,2,3,4,5,6,7,8,9,10,11,12,13,14,15}))</f>
      </c>
      <c r="AN1421">
        <f>IF($A1421="","",$AM1421+ROW()/10000000)</f>
      </c>
      <c r="AO1421">
        <f>IF($A1421="","",COUNTIF($W$2:$W$2500,$A1421))</f>
      </c>
      <c r="AP1421">
        <f>IF($A1421="","",SUMIFS($BF$2:$BF$2500,$W$2:$W$2500,$A1421))</f>
      </c>
      <c r="AQ1421">
        <f>IF($A1421="","",SUMIFS($BG$2:$BG$2500,$W$2:$W$2500,$A1421))</f>
      </c>
      <c r="AR1421">
        <f>IF($A1421="","",SUMIFS($BH$2:$BH$2500,$W$2:$W$2500,$A1421))</f>
      </c>
      <c r="AS1421">
        <f>IF($A1421="","",SUMIFS($BI$2:$BI$2500,$W$2:$W$2500,$A1421))</f>
      </c>
      <c r="AT1421">
        <f>IF($A1421="","",SUMIFS($BJ$2:$BJ$2500,$W$2:$W$2500,$A1421))</f>
      </c>
      <c r="AU1421">
        <f>IF($A1421="","",SUMIFS($BK$2:$BK$2500,$W$2:$W$2500,$A1421))</f>
      </c>
      <c r="AV1421">
        <f>IF($A1421="","",SUMIFS($BL$2:$BL$2500,$W$2:$W$2500,$A1421))</f>
      </c>
      <c r="AW1421">
        <f>IF($A1421="","",SUMIFS($BM$2:$BM$2500,$W$2:$W$2500,$A1421))</f>
      </c>
      <c r="AX1421">
        <f>IF($A1421="","",SUMIFS($BN$2:$BN$2500,$W$2:$W$2500,$A1421))</f>
      </c>
      <c r="AY1421">
        <f>IF($A1421="","",SUMIFS($BO$2:$BO$2500,$W$2:$W$2500,$A1421))</f>
      </c>
      <c r="AZ1421">
        <f>IF($A1421="","",SUMIFS($BP$2:$BP$2500,$W$2:$W$2500,$A1421))</f>
      </c>
      <c r="BA1421">
        <f>IF($A1421="","",SUMIFS($BQ$2:$BQ$2500,$W$2:$W$2500,$A1421))</f>
      </c>
      <c r="BB1421">
        <f>IF($A1421="","",SUMIFS($BR$2:$BR$2500,$W$2:$W$2500,$A1421))</f>
      </c>
      <c r="BC1421">
        <f>IF($A1421="","",SUMIFS($BS$2:$BS$2500,$W$2:$W$2500,$A1421))</f>
      </c>
      <c r="BD1421">
        <f>IF($A1421="","",SUMIFS($BT$2:$BT$2500,$W$2:$W$2500,$A1421))</f>
      </c>
      <c r="BF1421">
        <f>IF($Z1421="","",INDEX($AO$2:$AO$2000,$Z1421))</f>
      </c>
      <c r="BG1421">
        <f>IF($Z1421="","",INDEX($AP$2:$AP$2000,$Z1421))</f>
      </c>
      <c r="BH1421">
        <f>IF($Z1421="","",INDEX($AQ$2:$AQ$2000,$Z1421))</f>
      </c>
      <c r="BI1421">
        <f>IF($Z1421="","",INDEX($AR$2:$AR$2000,$Z1421))</f>
      </c>
      <c r="BJ1421">
        <f>IF($Z1421="","",INDEX($AS$2:$AS$2000,$Z1421))</f>
      </c>
      <c r="BK1421">
        <f>IF($Z1421="","",INDEX($AT$2:$AT$2000,$Z1421))</f>
      </c>
      <c r="BL1421">
        <f>IF($Z1421="","",INDEX($AU$2:$AU$2000,$Z1421))</f>
      </c>
      <c r="BM1421">
        <f>IF($Z1421="","",INDEX($AV$2:$AV$2000,$Z1421))</f>
      </c>
      <c r="BN1421">
        <f>IF($Z1421="","",INDEX($AW$2:$AW$2000,$Z1421))</f>
      </c>
      <c r="BO1421">
        <f>IF($Z1421="","",INDEX($AX$2:$AX$2000,$Z1421))</f>
      </c>
      <c r="BP1421">
        <f>IF($Z1421="","",INDEX($AY$2:$AY$2000,$Z1421))</f>
      </c>
      <c r="BQ1421">
        <f>IF($Z1421="","",INDEX($AZ$2:$AZ$2000,$Z1421))</f>
      </c>
      <c r="BR1421">
        <f>IF($Z1421="","",INDEX($BA$2:$BA$2000,$Z1421))</f>
      </c>
      <c r="BS1421">
        <f>IF($Z1421="","",INDEX($BB$2:$BB$2000,$Z1421))</f>
      </c>
      <c r="BT1421">
        <f>IF($Z1421="","",INDEX($BC$2:$BC$2000,$Z1421))</f>
      </c>
      <c r="BV1421">
        <f>IF(OR($A1421="",$P1421&lt;&gt;"Yes",$AH1421="Yes"),"",1+N($AG1421))</f>
      </c>
      <c r="BW1421">
        <f>IF($A1421="","",COUNTIFS($W$2:$W$2500,$A1421,$BZ$2:$BZ$2500,"Yes")+COUNTIFS($X$2:$X$2500,$A1421,$BY$2:$BY$2500,"Yes"))</f>
      </c>
      <c r="BX1421">
        <f>IF(OR($A1421="",$P1421="Yes"),"",IF(N($BW1421)=0,0,1+SUMIFS($CB$2:$CB$2500,$W$2:$W$2500,$A1421)+SUMIFS($CA$2:$CA$2500,$X$2:$X$2500,$A1421)))</f>
      </c>
      <c r="BY1421" t="str">
        <f>IF($Y1421="","",INDEX($AH$2:$AH$2000,$Y1421)&amp;"")</f>
      </c>
      <c r="BZ1421" t="str">
        <f>IF($Z1421="","",INDEX($AH$2:$AH$2000,$Z1421)&amp;"")</f>
      </c>
      <c r="CA1421">
        <f>IF($Y1421="","",INDEX($BV$2:$BV$2000,$Y1421))</f>
      </c>
      <c r="CB1421">
        <f>IF($Z1421="","",INDEX($BV$2:$BV$2000,$Z1421))</f>
      </c>
    </row>
    <row r="1422">
      <c r="A1422" t="str">
        <f>IF(TRIM(INDEX(games!$A:$A,ROW()))="","",TRIM(INDEX(games!$A:$A,ROW())))</f>
      </c>
      <c r="B1422">
        <f>IF(OR($A1422="",INDEX(games!$B:$B,ROW())=""),"",INDEX(games!$B:$B,ROW()))</f>
      </c>
      <c r="C1422" t="str">
        <f>IF(OR($A1422="",INDEX(games!$C:$C,ROW())=""),"",INDEX(games!$C:$C,ROW()))</f>
      </c>
      <c r="D1422">
        <f>IF($A1422="","",COUNTIF($W$2:$W$2500,$A1422)+COUNTIF($X$2:$X$2500,$A1422))</f>
      </c>
      <c r="E1422">
        <f>IF($A1422="","",IFERROR(MATCH($C1422,$R$2:$R$5,0),0))</f>
      </c>
      <c r="F1422">
        <f>IF($A1422="","",MOD(ROW(),34))</f>
      </c>
      <c r="G1422">
        <f>IF($A1422="",NA(),IF($C1422="Action",$B1422,NA()))</f>
      </c>
      <c r="H1422">
        <f>IF($A1422="",NA(),IF($C1422="Action",1+$F1422*0.023,NA()))</f>
      </c>
      <c r="I1422">
        <f>IF($A1422="",NA(),IF($C1422="Strategy",$B1422,NA()))</f>
      </c>
      <c r="J1422">
        <f>IF($A1422="",NA(),IF($C1422="Strategy",2+$F1422*0.023,NA()))</f>
      </c>
      <c r="K1422">
        <f>IF($A1422="",NA(),IF($C1422="Deckbuilder",$B1422,NA()))</f>
      </c>
      <c r="L1422">
        <f>IF($A1422="",NA(),IF($C1422="Deckbuilder",3+$F1422*0.023,NA()))</f>
      </c>
      <c r="M1422">
        <f>IF($A1422="",NA(),IF($C1422="Traditional",$B1422,NA()))</f>
      </c>
      <c r="N1422">
        <f>IF($A1422="",NA(),IF($C1422="Traditional",4+$F1422*0.023,NA()))</f>
      </c>
      <c r="O1422">
        <f>IF($A1422="","",$D1422+ROW()/1000000)</f>
      </c>
      <c r="P1422" t="str">
        <f>IF(OR($A1422="",INDEX(games!$H:$H,ROW())=""),"",INDEX(games!$H:$H,ROW()))</f>
      </c>
      <c r="Q1422">
        <f>IF(OR($A1422="",$P1422&lt;&gt;"Yes"),"",$D1422+ROW()/1000000)</f>
      </c>
      <c r="T1422">
        <f>IF($Y1422="","",INDEX($B$2:$B$2000,$Y1422))</f>
      </c>
      <c r="U1422">
        <f>IF($Z1422="","",INDEX($B$2:$B$2000,$Z1422))</f>
      </c>
      <c r="V1422">
        <f>IF(OR($T1422="",$U1422=""),"",$U1422-$T1422)</f>
      </c>
      <c r="W1422" t="str">
        <f>IF(TRIM(INDEX(connections!$A:$A,ROW()))="","",TRIM(INDEX(connections!$A:$A,ROW())))</f>
      </c>
      <c r="X1422" t="str">
        <f>IF($W1422="","",TRIM(INDEX(connections!$B:$B,ROW())))</f>
      </c>
      <c r="Y1422">
        <f>IF($W1422="","",IFERROR(MATCH($W1422,$A$2:$A$2000,0),""))</f>
      </c>
      <c r="Z1422">
        <f>IF($X1422="","",IFERROR(MATCH($X1422,$A$2:$A$2000,0),""))</f>
      </c>
      <c r="AA1422" t="str">
        <f>IF($Y1422="","",INDEX($P$2:$P$2000,$Y1422))</f>
      </c>
      <c r="AB1422" t="str">
        <f>IF($Z1422="","",INDEX($P$2:$P$2000,$Z1422))</f>
      </c>
      <c r="AC1422">
        <f>IF(AND($AA1422="Yes",$AB1422="Yes"),1,"")</f>
      </c>
      <c r="AD1422">
        <f>IF(OR($Y1422="",$Z1422=""),"",IF(INDEX($C$2:$C$2000,$Y1422)=INDEX($C$2:$C$2000,$Z1422),0,1))</f>
      </c>
      <c r="AE1422">
        <f>IF($AC1422&lt;&gt;1,"",IF(AND(INDEX($AG$2:$AG$2000,$Y1422)=1,INDEX($AG$2:$AG$2000,$Z1422)=1),1,""))</f>
      </c>
      <c r="AG1422">
        <f>IF($A1422="","",COUNTIFS($W$2:$W$2500,$A1422,$AB$2:$AB$2500,"Yes")+COUNTIFS($X$2:$X$2500,$A1422,$AA$2:$AA$2500,"Yes"))</f>
      </c>
      <c r="AH1422" t="str">
        <f>IF(OR($P1422&lt;&gt;"Yes",N($AG1422)=0),"",IF(AND($AG1422=1,COUNTIFS($W$2:$W$2500,$A1422,$AE$2:$AE$2500,1)+COUNTIFS($X$2:$X$2500,$A1422,$AE$2:$AE$2500,1)&gt;0),"","Yes"))</f>
      </c>
      <c r="AI1422">
        <f>IF($AH1422="Yes",$AG1422,"")</f>
      </c>
      <c r="AJ1422">
        <f>IF($AI1422="","",$AI1422+ROW()/1000000)</f>
      </c>
      <c r="AK1422">
        <f>IF(OR($A1422="",$P1422="Yes",N($AG1422)=0),"",$AG1422+ROW()/1000000)</f>
      </c>
      <c r="AL1422" t="str">
        <f>IF($A1422="","",INDEX(games!$J:$J,ROW())&amp;"")</f>
      </c>
      <c r="AM1422">
        <f>IF($A1422="","",SUMPRODUCT($AO1422:$BD1422,'Map Analysis'!$AP$2^{0,1,2,3,4,5,6,7,8,9,10,11,12,13,14,15}))</f>
      </c>
      <c r="AN1422">
        <f>IF($A1422="","",$AM1422+ROW()/10000000)</f>
      </c>
      <c r="AO1422">
        <f>IF($A1422="","",COUNTIF($W$2:$W$2500,$A1422))</f>
      </c>
      <c r="AP1422">
        <f>IF($A1422="","",SUMIFS($BF$2:$BF$2500,$W$2:$W$2500,$A1422))</f>
      </c>
      <c r="AQ1422">
        <f>IF($A1422="","",SUMIFS($BG$2:$BG$2500,$W$2:$W$2500,$A1422))</f>
      </c>
      <c r="AR1422">
        <f>IF($A1422="","",SUMIFS($BH$2:$BH$2500,$W$2:$W$2500,$A1422))</f>
      </c>
      <c r="AS1422">
        <f>IF($A1422="","",SUMIFS($BI$2:$BI$2500,$W$2:$W$2500,$A1422))</f>
      </c>
      <c r="AT1422">
        <f>IF($A1422="","",SUMIFS($BJ$2:$BJ$2500,$W$2:$W$2500,$A1422))</f>
      </c>
      <c r="AU1422">
        <f>IF($A1422="","",SUMIFS($BK$2:$BK$2500,$W$2:$W$2500,$A1422))</f>
      </c>
      <c r="AV1422">
        <f>IF($A1422="","",SUMIFS($BL$2:$BL$2500,$W$2:$W$2500,$A1422))</f>
      </c>
      <c r="AW1422">
        <f>IF($A1422="","",SUMIFS($BM$2:$BM$2500,$W$2:$W$2500,$A1422))</f>
      </c>
      <c r="AX1422">
        <f>IF($A1422="","",SUMIFS($BN$2:$BN$2500,$W$2:$W$2500,$A1422))</f>
      </c>
      <c r="AY1422">
        <f>IF($A1422="","",SUMIFS($BO$2:$BO$2500,$W$2:$W$2500,$A1422))</f>
      </c>
      <c r="AZ1422">
        <f>IF($A1422="","",SUMIFS($BP$2:$BP$2500,$W$2:$W$2500,$A1422))</f>
      </c>
      <c r="BA1422">
        <f>IF($A1422="","",SUMIFS($BQ$2:$BQ$2500,$W$2:$W$2500,$A1422))</f>
      </c>
      <c r="BB1422">
        <f>IF($A1422="","",SUMIFS($BR$2:$BR$2500,$W$2:$W$2500,$A1422))</f>
      </c>
      <c r="BC1422">
        <f>IF($A1422="","",SUMIFS($BS$2:$BS$2500,$W$2:$W$2500,$A1422))</f>
      </c>
      <c r="BD1422">
        <f>IF($A1422="","",SUMIFS($BT$2:$BT$2500,$W$2:$W$2500,$A1422))</f>
      </c>
      <c r="BF1422">
        <f>IF($Z1422="","",INDEX($AO$2:$AO$2000,$Z1422))</f>
      </c>
      <c r="BG1422">
        <f>IF($Z1422="","",INDEX($AP$2:$AP$2000,$Z1422))</f>
      </c>
      <c r="BH1422">
        <f>IF($Z1422="","",INDEX($AQ$2:$AQ$2000,$Z1422))</f>
      </c>
      <c r="BI1422">
        <f>IF($Z1422="","",INDEX($AR$2:$AR$2000,$Z1422))</f>
      </c>
      <c r="BJ1422">
        <f>IF($Z1422="","",INDEX($AS$2:$AS$2000,$Z1422))</f>
      </c>
      <c r="BK1422">
        <f>IF($Z1422="","",INDEX($AT$2:$AT$2000,$Z1422))</f>
      </c>
      <c r="BL1422">
        <f>IF($Z1422="","",INDEX($AU$2:$AU$2000,$Z1422))</f>
      </c>
      <c r="BM1422">
        <f>IF($Z1422="","",INDEX($AV$2:$AV$2000,$Z1422))</f>
      </c>
      <c r="BN1422">
        <f>IF($Z1422="","",INDEX($AW$2:$AW$2000,$Z1422))</f>
      </c>
      <c r="BO1422">
        <f>IF($Z1422="","",INDEX($AX$2:$AX$2000,$Z1422))</f>
      </c>
      <c r="BP1422">
        <f>IF($Z1422="","",INDEX($AY$2:$AY$2000,$Z1422))</f>
      </c>
      <c r="BQ1422">
        <f>IF($Z1422="","",INDEX($AZ$2:$AZ$2000,$Z1422))</f>
      </c>
      <c r="BR1422">
        <f>IF($Z1422="","",INDEX($BA$2:$BA$2000,$Z1422))</f>
      </c>
      <c r="BS1422">
        <f>IF($Z1422="","",INDEX($BB$2:$BB$2000,$Z1422))</f>
      </c>
      <c r="BT1422">
        <f>IF($Z1422="","",INDEX($BC$2:$BC$2000,$Z1422))</f>
      </c>
      <c r="BV1422">
        <f>IF(OR($A1422="",$P1422&lt;&gt;"Yes",$AH1422="Yes"),"",1+N($AG1422))</f>
      </c>
      <c r="BW1422">
        <f>IF($A1422="","",COUNTIFS($W$2:$W$2500,$A1422,$BZ$2:$BZ$2500,"Yes")+COUNTIFS($X$2:$X$2500,$A1422,$BY$2:$BY$2500,"Yes"))</f>
      </c>
      <c r="BX1422">
        <f>IF(OR($A1422="",$P1422="Yes"),"",IF(N($BW1422)=0,0,1+SUMIFS($CB$2:$CB$2500,$W$2:$W$2500,$A1422)+SUMIFS($CA$2:$CA$2500,$X$2:$X$2500,$A1422)))</f>
      </c>
      <c r="BY1422" t="str">
        <f>IF($Y1422="","",INDEX($AH$2:$AH$2000,$Y1422)&amp;"")</f>
      </c>
      <c r="BZ1422" t="str">
        <f>IF($Z1422="","",INDEX($AH$2:$AH$2000,$Z1422)&amp;"")</f>
      </c>
      <c r="CA1422">
        <f>IF($Y1422="","",INDEX($BV$2:$BV$2000,$Y1422))</f>
      </c>
      <c r="CB1422">
        <f>IF($Z1422="","",INDEX($BV$2:$BV$2000,$Z1422))</f>
      </c>
    </row>
    <row r="1423">
      <c r="A1423" t="str">
        <f>IF(TRIM(INDEX(games!$A:$A,ROW()))="","",TRIM(INDEX(games!$A:$A,ROW())))</f>
      </c>
      <c r="B1423">
        <f>IF(OR($A1423="",INDEX(games!$B:$B,ROW())=""),"",INDEX(games!$B:$B,ROW()))</f>
      </c>
      <c r="C1423" t="str">
        <f>IF(OR($A1423="",INDEX(games!$C:$C,ROW())=""),"",INDEX(games!$C:$C,ROW()))</f>
      </c>
      <c r="D1423">
        <f>IF($A1423="","",COUNTIF($W$2:$W$2500,$A1423)+COUNTIF($X$2:$X$2500,$A1423))</f>
      </c>
      <c r="E1423">
        <f>IF($A1423="","",IFERROR(MATCH($C1423,$R$2:$R$5,0),0))</f>
      </c>
      <c r="F1423">
        <f>IF($A1423="","",MOD(ROW(),34))</f>
      </c>
      <c r="G1423">
        <f>IF($A1423="",NA(),IF($C1423="Action",$B1423,NA()))</f>
      </c>
      <c r="H1423">
        <f>IF($A1423="",NA(),IF($C1423="Action",1+$F1423*0.023,NA()))</f>
      </c>
      <c r="I1423">
        <f>IF($A1423="",NA(),IF($C1423="Strategy",$B1423,NA()))</f>
      </c>
      <c r="J1423">
        <f>IF($A1423="",NA(),IF($C1423="Strategy",2+$F1423*0.023,NA()))</f>
      </c>
      <c r="K1423">
        <f>IF($A1423="",NA(),IF($C1423="Deckbuilder",$B1423,NA()))</f>
      </c>
      <c r="L1423">
        <f>IF($A1423="",NA(),IF($C1423="Deckbuilder",3+$F1423*0.023,NA()))</f>
      </c>
      <c r="M1423">
        <f>IF($A1423="",NA(),IF($C1423="Traditional",$B1423,NA()))</f>
      </c>
      <c r="N1423">
        <f>IF($A1423="",NA(),IF($C1423="Traditional",4+$F1423*0.023,NA()))</f>
      </c>
      <c r="O1423">
        <f>IF($A1423="","",$D1423+ROW()/1000000)</f>
      </c>
      <c r="P1423" t="str">
        <f>IF(OR($A1423="",INDEX(games!$H:$H,ROW())=""),"",INDEX(games!$H:$H,ROW()))</f>
      </c>
      <c r="Q1423">
        <f>IF(OR($A1423="",$P1423&lt;&gt;"Yes"),"",$D1423+ROW()/1000000)</f>
      </c>
      <c r="T1423">
        <f>IF($Y1423="","",INDEX($B$2:$B$2000,$Y1423))</f>
      </c>
      <c r="U1423">
        <f>IF($Z1423="","",INDEX($B$2:$B$2000,$Z1423))</f>
      </c>
      <c r="V1423">
        <f>IF(OR($T1423="",$U1423=""),"",$U1423-$T1423)</f>
      </c>
      <c r="W1423" t="str">
        <f>IF(TRIM(INDEX(connections!$A:$A,ROW()))="","",TRIM(INDEX(connections!$A:$A,ROW())))</f>
      </c>
      <c r="X1423" t="str">
        <f>IF($W1423="","",TRIM(INDEX(connections!$B:$B,ROW())))</f>
      </c>
      <c r="Y1423">
        <f>IF($W1423="","",IFERROR(MATCH($W1423,$A$2:$A$2000,0),""))</f>
      </c>
      <c r="Z1423">
        <f>IF($X1423="","",IFERROR(MATCH($X1423,$A$2:$A$2000,0),""))</f>
      </c>
      <c r="AA1423" t="str">
        <f>IF($Y1423="","",INDEX($P$2:$P$2000,$Y1423))</f>
      </c>
      <c r="AB1423" t="str">
        <f>IF($Z1423="","",INDEX($P$2:$P$2000,$Z1423))</f>
      </c>
      <c r="AC1423">
        <f>IF(AND($AA1423="Yes",$AB1423="Yes"),1,"")</f>
      </c>
      <c r="AD1423">
        <f>IF(OR($Y1423="",$Z1423=""),"",IF(INDEX($C$2:$C$2000,$Y1423)=INDEX($C$2:$C$2000,$Z1423),0,1))</f>
      </c>
      <c r="AE1423">
        <f>IF($AC1423&lt;&gt;1,"",IF(AND(INDEX($AG$2:$AG$2000,$Y1423)=1,INDEX($AG$2:$AG$2000,$Z1423)=1),1,""))</f>
      </c>
      <c r="AG1423">
        <f>IF($A1423="","",COUNTIFS($W$2:$W$2500,$A1423,$AB$2:$AB$2500,"Yes")+COUNTIFS($X$2:$X$2500,$A1423,$AA$2:$AA$2500,"Yes"))</f>
      </c>
      <c r="AH1423" t="str">
        <f>IF(OR($P1423&lt;&gt;"Yes",N($AG1423)=0),"",IF(AND($AG1423=1,COUNTIFS($W$2:$W$2500,$A1423,$AE$2:$AE$2500,1)+COUNTIFS($X$2:$X$2500,$A1423,$AE$2:$AE$2500,1)&gt;0),"","Yes"))</f>
      </c>
      <c r="AI1423">
        <f>IF($AH1423="Yes",$AG1423,"")</f>
      </c>
      <c r="AJ1423">
        <f>IF($AI1423="","",$AI1423+ROW()/1000000)</f>
      </c>
      <c r="AK1423">
        <f>IF(OR($A1423="",$P1423="Yes",N($AG1423)=0),"",$AG1423+ROW()/1000000)</f>
      </c>
      <c r="AL1423" t="str">
        <f>IF($A1423="","",INDEX(games!$J:$J,ROW())&amp;"")</f>
      </c>
      <c r="AM1423">
        <f>IF($A1423="","",SUMPRODUCT($AO1423:$BD1423,'Map Analysis'!$AP$2^{0,1,2,3,4,5,6,7,8,9,10,11,12,13,14,15}))</f>
      </c>
      <c r="AN1423">
        <f>IF($A1423="","",$AM1423+ROW()/10000000)</f>
      </c>
      <c r="AO1423">
        <f>IF($A1423="","",COUNTIF($W$2:$W$2500,$A1423))</f>
      </c>
      <c r="AP1423">
        <f>IF($A1423="","",SUMIFS($BF$2:$BF$2500,$W$2:$W$2500,$A1423))</f>
      </c>
      <c r="AQ1423">
        <f>IF($A1423="","",SUMIFS($BG$2:$BG$2500,$W$2:$W$2500,$A1423))</f>
      </c>
      <c r="AR1423">
        <f>IF($A1423="","",SUMIFS($BH$2:$BH$2500,$W$2:$W$2500,$A1423))</f>
      </c>
      <c r="AS1423">
        <f>IF($A1423="","",SUMIFS($BI$2:$BI$2500,$W$2:$W$2500,$A1423))</f>
      </c>
      <c r="AT1423">
        <f>IF($A1423="","",SUMIFS($BJ$2:$BJ$2500,$W$2:$W$2500,$A1423))</f>
      </c>
      <c r="AU1423">
        <f>IF($A1423="","",SUMIFS($BK$2:$BK$2500,$W$2:$W$2500,$A1423))</f>
      </c>
      <c r="AV1423">
        <f>IF($A1423="","",SUMIFS($BL$2:$BL$2500,$W$2:$W$2500,$A1423))</f>
      </c>
      <c r="AW1423">
        <f>IF($A1423="","",SUMIFS($BM$2:$BM$2500,$W$2:$W$2500,$A1423))</f>
      </c>
      <c r="AX1423">
        <f>IF($A1423="","",SUMIFS($BN$2:$BN$2500,$W$2:$W$2500,$A1423))</f>
      </c>
      <c r="AY1423">
        <f>IF($A1423="","",SUMIFS($BO$2:$BO$2500,$W$2:$W$2500,$A1423))</f>
      </c>
      <c r="AZ1423">
        <f>IF($A1423="","",SUMIFS($BP$2:$BP$2500,$W$2:$W$2500,$A1423))</f>
      </c>
      <c r="BA1423">
        <f>IF($A1423="","",SUMIFS($BQ$2:$BQ$2500,$W$2:$W$2500,$A1423))</f>
      </c>
      <c r="BB1423">
        <f>IF($A1423="","",SUMIFS($BR$2:$BR$2500,$W$2:$W$2500,$A1423))</f>
      </c>
      <c r="BC1423">
        <f>IF($A1423="","",SUMIFS($BS$2:$BS$2500,$W$2:$W$2500,$A1423))</f>
      </c>
      <c r="BD1423">
        <f>IF($A1423="","",SUMIFS($BT$2:$BT$2500,$W$2:$W$2500,$A1423))</f>
      </c>
      <c r="BF1423">
        <f>IF($Z1423="","",INDEX($AO$2:$AO$2000,$Z1423))</f>
      </c>
      <c r="BG1423">
        <f>IF($Z1423="","",INDEX($AP$2:$AP$2000,$Z1423))</f>
      </c>
      <c r="BH1423">
        <f>IF($Z1423="","",INDEX($AQ$2:$AQ$2000,$Z1423))</f>
      </c>
      <c r="BI1423">
        <f>IF($Z1423="","",INDEX($AR$2:$AR$2000,$Z1423))</f>
      </c>
      <c r="BJ1423">
        <f>IF($Z1423="","",INDEX($AS$2:$AS$2000,$Z1423))</f>
      </c>
      <c r="BK1423">
        <f>IF($Z1423="","",INDEX($AT$2:$AT$2000,$Z1423))</f>
      </c>
      <c r="BL1423">
        <f>IF($Z1423="","",INDEX($AU$2:$AU$2000,$Z1423))</f>
      </c>
      <c r="BM1423">
        <f>IF($Z1423="","",INDEX($AV$2:$AV$2000,$Z1423))</f>
      </c>
      <c r="BN1423">
        <f>IF($Z1423="","",INDEX($AW$2:$AW$2000,$Z1423))</f>
      </c>
      <c r="BO1423">
        <f>IF($Z1423="","",INDEX($AX$2:$AX$2000,$Z1423))</f>
      </c>
      <c r="BP1423">
        <f>IF($Z1423="","",INDEX($AY$2:$AY$2000,$Z1423))</f>
      </c>
      <c r="BQ1423">
        <f>IF($Z1423="","",INDEX($AZ$2:$AZ$2000,$Z1423))</f>
      </c>
      <c r="BR1423">
        <f>IF($Z1423="","",INDEX($BA$2:$BA$2000,$Z1423))</f>
      </c>
      <c r="BS1423">
        <f>IF($Z1423="","",INDEX($BB$2:$BB$2000,$Z1423))</f>
      </c>
      <c r="BT1423">
        <f>IF($Z1423="","",INDEX($BC$2:$BC$2000,$Z1423))</f>
      </c>
      <c r="BV1423">
        <f>IF(OR($A1423="",$P1423&lt;&gt;"Yes",$AH1423="Yes"),"",1+N($AG1423))</f>
      </c>
      <c r="BW1423">
        <f>IF($A1423="","",COUNTIFS($W$2:$W$2500,$A1423,$BZ$2:$BZ$2500,"Yes")+COUNTIFS($X$2:$X$2500,$A1423,$BY$2:$BY$2500,"Yes"))</f>
      </c>
      <c r="BX1423">
        <f>IF(OR($A1423="",$P1423="Yes"),"",IF(N($BW1423)=0,0,1+SUMIFS($CB$2:$CB$2500,$W$2:$W$2500,$A1423)+SUMIFS($CA$2:$CA$2500,$X$2:$X$2500,$A1423)))</f>
      </c>
      <c r="BY1423" t="str">
        <f>IF($Y1423="","",INDEX($AH$2:$AH$2000,$Y1423)&amp;"")</f>
      </c>
      <c r="BZ1423" t="str">
        <f>IF($Z1423="","",INDEX($AH$2:$AH$2000,$Z1423)&amp;"")</f>
      </c>
      <c r="CA1423">
        <f>IF($Y1423="","",INDEX($BV$2:$BV$2000,$Y1423))</f>
      </c>
      <c r="CB1423">
        <f>IF($Z1423="","",INDEX($BV$2:$BV$2000,$Z1423))</f>
      </c>
    </row>
    <row r="1424">
      <c r="A1424" t="str">
        <f>IF(TRIM(INDEX(games!$A:$A,ROW()))="","",TRIM(INDEX(games!$A:$A,ROW())))</f>
      </c>
      <c r="B1424">
        <f>IF(OR($A1424="",INDEX(games!$B:$B,ROW())=""),"",INDEX(games!$B:$B,ROW()))</f>
      </c>
      <c r="C1424" t="str">
        <f>IF(OR($A1424="",INDEX(games!$C:$C,ROW())=""),"",INDEX(games!$C:$C,ROW()))</f>
      </c>
      <c r="D1424">
        <f>IF($A1424="","",COUNTIF($W$2:$W$2500,$A1424)+COUNTIF($X$2:$X$2500,$A1424))</f>
      </c>
      <c r="E1424">
        <f>IF($A1424="","",IFERROR(MATCH($C1424,$R$2:$R$5,0),0))</f>
      </c>
      <c r="F1424">
        <f>IF($A1424="","",MOD(ROW(),34))</f>
      </c>
      <c r="G1424">
        <f>IF($A1424="",NA(),IF($C1424="Action",$B1424,NA()))</f>
      </c>
      <c r="H1424">
        <f>IF($A1424="",NA(),IF($C1424="Action",1+$F1424*0.023,NA()))</f>
      </c>
      <c r="I1424">
        <f>IF($A1424="",NA(),IF($C1424="Strategy",$B1424,NA()))</f>
      </c>
      <c r="J1424">
        <f>IF($A1424="",NA(),IF($C1424="Strategy",2+$F1424*0.023,NA()))</f>
      </c>
      <c r="K1424">
        <f>IF($A1424="",NA(),IF($C1424="Deckbuilder",$B1424,NA()))</f>
      </c>
      <c r="L1424">
        <f>IF($A1424="",NA(),IF($C1424="Deckbuilder",3+$F1424*0.023,NA()))</f>
      </c>
      <c r="M1424">
        <f>IF($A1424="",NA(),IF($C1424="Traditional",$B1424,NA()))</f>
      </c>
      <c r="N1424">
        <f>IF($A1424="",NA(),IF($C1424="Traditional",4+$F1424*0.023,NA()))</f>
      </c>
      <c r="O1424">
        <f>IF($A1424="","",$D1424+ROW()/1000000)</f>
      </c>
      <c r="P1424" t="str">
        <f>IF(OR($A1424="",INDEX(games!$H:$H,ROW())=""),"",INDEX(games!$H:$H,ROW()))</f>
      </c>
      <c r="Q1424">
        <f>IF(OR($A1424="",$P1424&lt;&gt;"Yes"),"",$D1424+ROW()/1000000)</f>
      </c>
      <c r="T1424">
        <f>IF($Y1424="","",INDEX($B$2:$B$2000,$Y1424))</f>
      </c>
      <c r="U1424">
        <f>IF($Z1424="","",INDEX($B$2:$B$2000,$Z1424))</f>
      </c>
      <c r="V1424">
        <f>IF(OR($T1424="",$U1424=""),"",$U1424-$T1424)</f>
      </c>
      <c r="W1424" t="str">
        <f>IF(TRIM(INDEX(connections!$A:$A,ROW()))="","",TRIM(INDEX(connections!$A:$A,ROW())))</f>
      </c>
      <c r="X1424" t="str">
        <f>IF($W1424="","",TRIM(INDEX(connections!$B:$B,ROW())))</f>
      </c>
      <c r="Y1424">
        <f>IF($W1424="","",IFERROR(MATCH($W1424,$A$2:$A$2000,0),""))</f>
      </c>
      <c r="Z1424">
        <f>IF($X1424="","",IFERROR(MATCH($X1424,$A$2:$A$2000,0),""))</f>
      </c>
      <c r="AA1424" t="str">
        <f>IF($Y1424="","",INDEX($P$2:$P$2000,$Y1424))</f>
      </c>
      <c r="AB1424" t="str">
        <f>IF($Z1424="","",INDEX($P$2:$P$2000,$Z1424))</f>
      </c>
      <c r="AC1424">
        <f>IF(AND($AA1424="Yes",$AB1424="Yes"),1,"")</f>
      </c>
      <c r="AD1424">
        <f>IF(OR($Y1424="",$Z1424=""),"",IF(INDEX($C$2:$C$2000,$Y1424)=INDEX($C$2:$C$2000,$Z1424),0,1))</f>
      </c>
      <c r="AE1424">
        <f>IF($AC1424&lt;&gt;1,"",IF(AND(INDEX($AG$2:$AG$2000,$Y1424)=1,INDEX($AG$2:$AG$2000,$Z1424)=1),1,""))</f>
      </c>
      <c r="AG1424">
        <f>IF($A1424="","",COUNTIFS($W$2:$W$2500,$A1424,$AB$2:$AB$2500,"Yes")+COUNTIFS($X$2:$X$2500,$A1424,$AA$2:$AA$2500,"Yes"))</f>
      </c>
      <c r="AH1424" t="str">
        <f>IF(OR($P1424&lt;&gt;"Yes",N($AG1424)=0),"",IF(AND($AG1424=1,COUNTIFS($W$2:$W$2500,$A1424,$AE$2:$AE$2500,1)+COUNTIFS($X$2:$X$2500,$A1424,$AE$2:$AE$2500,1)&gt;0),"","Yes"))</f>
      </c>
      <c r="AI1424">
        <f>IF($AH1424="Yes",$AG1424,"")</f>
      </c>
      <c r="AJ1424">
        <f>IF($AI1424="","",$AI1424+ROW()/1000000)</f>
      </c>
      <c r="AK1424">
        <f>IF(OR($A1424="",$P1424="Yes",N($AG1424)=0),"",$AG1424+ROW()/1000000)</f>
      </c>
      <c r="AL1424" t="str">
        <f>IF($A1424="","",INDEX(games!$J:$J,ROW())&amp;"")</f>
      </c>
      <c r="AM1424">
        <f>IF($A1424="","",SUMPRODUCT($AO1424:$BD1424,'Map Analysis'!$AP$2^{0,1,2,3,4,5,6,7,8,9,10,11,12,13,14,15}))</f>
      </c>
      <c r="AN1424">
        <f>IF($A1424="","",$AM1424+ROW()/10000000)</f>
      </c>
      <c r="AO1424">
        <f>IF($A1424="","",COUNTIF($W$2:$W$2500,$A1424))</f>
      </c>
      <c r="AP1424">
        <f>IF($A1424="","",SUMIFS($BF$2:$BF$2500,$W$2:$W$2500,$A1424))</f>
      </c>
      <c r="AQ1424">
        <f>IF($A1424="","",SUMIFS($BG$2:$BG$2500,$W$2:$W$2500,$A1424))</f>
      </c>
      <c r="AR1424">
        <f>IF($A1424="","",SUMIFS($BH$2:$BH$2500,$W$2:$W$2500,$A1424))</f>
      </c>
      <c r="AS1424">
        <f>IF($A1424="","",SUMIFS($BI$2:$BI$2500,$W$2:$W$2500,$A1424))</f>
      </c>
      <c r="AT1424">
        <f>IF($A1424="","",SUMIFS($BJ$2:$BJ$2500,$W$2:$W$2500,$A1424))</f>
      </c>
      <c r="AU1424">
        <f>IF($A1424="","",SUMIFS($BK$2:$BK$2500,$W$2:$W$2500,$A1424))</f>
      </c>
      <c r="AV1424">
        <f>IF($A1424="","",SUMIFS($BL$2:$BL$2500,$W$2:$W$2500,$A1424))</f>
      </c>
      <c r="AW1424">
        <f>IF($A1424="","",SUMIFS($BM$2:$BM$2500,$W$2:$W$2500,$A1424))</f>
      </c>
      <c r="AX1424">
        <f>IF($A1424="","",SUMIFS($BN$2:$BN$2500,$W$2:$W$2500,$A1424))</f>
      </c>
      <c r="AY1424">
        <f>IF($A1424="","",SUMIFS($BO$2:$BO$2500,$W$2:$W$2500,$A1424))</f>
      </c>
      <c r="AZ1424">
        <f>IF($A1424="","",SUMIFS($BP$2:$BP$2500,$W$2:$W$2500,$A1424))</f>
      </c>
      <c r="BA1424">
        <f>IF($A1424="","",SUMIFS($BQ$2:$BQ$2500,$W$2:$W$2500,$A1424))</f>
      </c>
      <c r="BB1424">
        <f>IF($A1424="","",SUMIFS($BR$2:$BR$2500,$W$2:$W$2500,$A1424))</f>
      </c>
      <c r="BC1424">
        <f>IF($A1424="","",SUMIFS($BS$2:$BS$2500,$W$2:$W$2500,$A1424))</f>
      </c>
      <c r="BD1424">
        <f>IF($A1424="","",SUMIFS($BT$2:$BT$2500,$W$2:$W$2500,$A1424))</f>
      </c>
      <c r="BF1424">
        <f>IF($Z1424="","",INDEX($AO$2:$AO$2000,$Z1424))</f>
      </c>
      <c r="BG1424">
        <f>IF($Z1424="","",INDEX($AP$2:$AP$2000,$Z1424))</f>
      </c>
      <c r="BH1424">
        <f>IF($Z1424="","",INDEX($AQ$2:$AQ$2000,$Z1424))</f>
      </c>
      <c r="BI1424">
        <f>IF($Z1424="","",INDEX($AR$2:$AR$2000,$Z1424))</f>
      </c>
      <c r="BJ1424">
        <f>IF($Z1424="","",INDEX($AS$2:$AS$2000,$Z1424))</f>
      </c>
      <c r="BK1424">
        <f>IF($Z1424="","",INDEX($AT$2:$AT$2000,$Z1424))</f>
      </c>
      <c r="BL1424">
        <f>IF($Z1424="","",INDEX($AU$2:$AU$2000,$Z1424))</f>
      </c>
      <c r="BM1424">
        <f>IF($Z1424="","",INDEX($AV$2:$AV$2000,$Z1424))</f>
      </c>
      <c r="BN1424">
        <f>IF($Z1424="","",INDEX($AW$2:$AW$2000,$Z1424))</f>
      </c>
      <c r="BO1424">
        <f>IF($Z1424="","",INDEX($AX$2:$AX$2000,$Z1424))</f>
      </c>
      <c r="BP1424">
        <f>IF($Z1424="","",INDEX($AY$2:$AY$2000,$Z1424))</f>
      </c>
      <c r="BQ1424">
        <f>IF($Z1424="","",INDEX($AZ$2:$AZ$2000,$Z1424))</f>
      </c>
      <c r="BR1424">
        <f>IF($Z1424="","",INDEX($BA$2:$BA$2000,$Z1424))</f>
      </c>
      <c r="BS1424">
        <f>IF($Z1424="","",INDEX($BB$2:$BB$2000,$Z1424))</f>
      </c>
      <c r="BT1424">
        <f>IF($Z1424="","",INDEX($BC$2:$BC$2000,$Z1424))</f>
      </c>
      <c r="BV1424">
        <f>IF(OR($A1424="",$P1424&lt;&gt;"Yes",$AH1424="Yes"),"",1+N($AG1424))</f>
      </c>
      <c r="BW1424">
        <f>IF($A1424="","",COUNTIFS($W$2:$W$2500,$A1424,$BZ$2:$BZ$2500,"Yes")+COUNTIFS($X$2:$X$2500,$A1424,$BY$2:$BY$2500,"Yes"))</f>
      </c>
      <c r="BX1424">
        <f>IF(OR($A1424="",$P1424="Yes"),"",IF(N($BW1424)=0,0,1+SUMIFS($CB$2:$CB$2500,$W$2:$W$2500,$A1424)+SUMIFS($CA$2:$CA$2500,$X$2:$X$2500,$A1424)))</f>
      </c>
      <c r="BY1424" t="str">
        <f>IF($Y1424="","",INDEX($AH$2:$AH$2000,$Y1424)&amp;"")</f>
      </c>
      <c r="BZ1424" t="str">
        <f>IF($Z1424="","",INDEX($AH$2:$AH$2000,$Z1424)&amp;"")</f>
      </c>
      <c r="CA1424">
        <f>IF($Y1424="","",INDEX($BV$2:$BV$2000,$Y1424))</f>
      </c>
      <c r="CB1424">
        <f>IF($Z1424="","",INDEX($BV$2:$BV$2000,$Z1424))</f>
      </c>
    </row>
    <row r="1425">
      <c r="A1425" t="str">
        <f>IF(TRIM(INDEX(games!$A:$A,ROW()))="","",TRIM(INDEX(games!$A:$A,ROW())))</f>
      </c>
      <c r="B1425">
        <f>IF(OR($A1425="",INDEX(games!$B:$B,ROW())=""),"",INDEX(games!$B:$B,ROW()))</f>
      </c>
      <c r="C1425" t="str">
        <f>IF(OR($A1425="",INDEX(games!$C:$C,ROW())=""),"",INDEX(games!$C:$C,ROW()))</f>
      </c>
      <c r="D1425">
        <f>IF($A1425="","",COUNTIF($W$2:$W$2500,$A1425)+COUNTIF($X$2:$X$2500,$A1425))</f>
      </c>
      <c r="E1425">
        <f>IF($A1425="","",IFERROR(MATCH($C1425,$R$2:$R$5,0),0))</f>
      </c>
      <c r="F1425">
        <f>IF($A1425="","",MOD(ROW(),34))</f>
      </c>
      <c r="G1425">
        <f>IF($A1425="",NA(),IF($C1425="Action",$B1425,NA()))</f>
      </c>
      <c r="H1425">
        <f>IF($A1425="",NA(),IF($C1425="Action",1+$F1425*0.023,NA()))</f>
      </c>
      <c r="I1425">
        <f>IF($A1425="",NA(),IF($C1425="Strategy",$B1425,NA()))</f>
      </c>
      <c r="J1425">
        <f>IF($A1425="",NA(),IF($C1425="Strategy",2+$F1425*0.023,NA()))</f>
      </c>
      <c r="K1425">
        <f>IF($A1425="",NA(),IF($C1425="Deckbuilder",$B1425,NA()))</f>
      </c>
      <c r="L1425">
        <f>IF($A1425="",NA(),IF($C1425="Deckbuilder",3+$F1425*0.023,NA()))</f>
      </c>
      <c r="M1425">
        <f>IF($A1425="",NA(),IF($C1425="Traditional",$B1425,NA()))</f>
      </c>
      <c r="N1425">
        <f>IF($A1425="",NA(),IF($C1425="Traditional",4+$F1425*0.023,NA()))</f>
      </c>
      <c r="O1425">
        <f>IF($A1425="","",$D1425+ROW()/1000000)</f>
      </c>
      <c r="P1425" t="str">
        <f>IF(OR($A1425="",INDEX(games!$H:$H,ROW())=""),"",INDEX(games!$H:$H,ROW()))</f>
      </c>
      <c r="Q1425">
        <f>IF(OR($A1425="",$P1425&lt;&gt;"Yes"),"",$D1425+ROW()/1000000)</f>
      </c>
      <c r="T1425">
        <f>IF($Y1425="","",INDEX($B$2:$B$2000,$Y1425))</f>
      </c>
      <c r="U1425">
        <f>IF($Z1425="","",INDEX($B$2:$B$2000,$Z1425))</f>
      </c>
      <c r="V1425">
        <f>IF(OR($T1425="",$U1425=""),"",$U1425-$T1425)</f>
      </c>
      <c r="W1425" t="str">
        <f>IF(TRIM(INDEX(connections!$A:$A,ROW()))="","",TRIM(INDEX(connections!$A:$A,ROW())))</f>
      </c>
      <c r="X1425" t="str">
        <f>IF($W1425="","",TRIM(INDEX(connections!$B:$B,ROW())))</f>
      </c>
      <c r="Y1425">
        <f>IF($W1425="","",IFERROR(MATCH($W1425,$A$2:$A$2000,0),""))</f>
      </c>
      <c r="Z1425">
        <f>IF($X1425="","",IFERROR(MATCH($X1425,$A$2:$A$2000,0),""))</f>
      </c>
      <c r="AA1425" t="str">
        <f>IF($Y1425="","",INDEX($P$2:$P$2000,$Y1425))</f>
      </c>
      <c r="AB1425" t="str">
        <f>IF($Z1425="","",INDEX($P$2:$P$2000,$Z1425))</f>
      </c>
      <c r="AC1425">
        <f>IF(AND($AA1425="Yes",$AB1425="Yes"),1,"")</f>
      </c>
      <c r="AD1425">
        <f>IF(OR($Y1425="",$Z1425=""),"",IF(INDEX($C$2:$C$2000,$Y1425)=INDEX($C$2:$C$2000,$Z1425),0,1))</f>
      </c>
      <c r="AE1425">
        <f>IF($AC1425&lt;&gt;1,"",IF(AND(INDEX($AG$2:$AG$2000,$Y1425)=1,INDEX($AG$2:$AG$2000,$Z1425)=1),1,""))</f>
      </c>
      <c r="AG1425">
        <f>IF($A1425="","",COUNTIFS($W$2:$W$2500,$A1425,$AB$2:$AB$2500,"Yes")+COUNTIFS($X$2:$X$2500,$A1425,$AA$2:$AA$2500,"Yes"))</f>
      </c>
      <c r="AH1425" t="str">
        <f>IF(OR($P1425&lt;&gt;"Yes",N($AG1425)=0),"",IF(AND($AG1425=1,COUNTIFS($W$2:$W$2500,$A1425,$AE$2:$AE$2500,1)+COUNTIFS($X$2:$X$2500,$A1425,$AE$2:$AE$2500,1)&gt;0),"","Yes"))</f>
      </c>
      <c r="AI1425">
        <f>IF($AH1425="Yes",$AG1425,"")</f>
      </c>
      <c r="AJ1425">
        <f>IF($AI1425="","",$AI1425+ROW()/1000000)</f>
      </c>
      <c r="AK1425">
        <f>IF(OR($A1425="",$P1425="Yes",N($AG1425)=0),"",$AG1425+ROW()/1000000)</f>
      </c>
      <c r="AL1425" t="str">
        <f>IF($A1425="","",INDEX(games!$J:$J,ROW())&amp;"")</f>
      </c>
      <c r="AM1425">
        <f>IF($A1425="","",SUMPRODUCT($AO1425:$BD1425,'Map Analysis'!$AP$2^{0,1,2,3,4,5,6,7,8,9,10,11,12,13,14,15}))</f>
      </c>
      <c r="AN1425">
        <f>IF($A1425="","",$AM1425+ROW()/10000000)</f>
      </c>
      <c r="AO1425">
        <f>IF($A1425="","",COUNTIF($W$2:$W$2500,$A1425))</f>
      </c>
      <c r="AP1425">
        <f>IF($A1425="","",SUMIFS($BF$2:$BF$2500,$W$2:$W$2500,$A1425))</f>
      </c>
      <c r="AQ1425">
        <f>IF($A1425="","",SUMIFS($BG$2:$BG$2500,$W$2:$W$2500,$A1425))</f>
      </c>
      <c r="AR1425">
        <f>IF($A1425="","",SUMIFS($BH$2:$BH$2500,$W$2:$W$2500,$A1425))</f>
      </c>
      <c r="AS1425">
        <f>IF($A1425="","",SUMIFS($BI$2:$BI$2500,$W$2:$W$2500,$A1425))</f>
      </c>
      <c r="AT1425">
        <f>IF($A1425="","",SUMIFS($BJ$2:$BJ$2500,$W$2:$W$2500,$A1425))</f>
      </c>
      <c r="AU1425">
        <f>IF($A1425="","",SUMIFS($BK$2:$BK$2500,$W$2:$W$2500,$A1425))</f>
      </c>
      <c r="AV1425">
        <f>IF($A1425="","",SUMIFS($BL$2:$BL$2500,$W$2:$W$2500,$A1425))</f>
      </c>
      <c r="AW1425">
        <f>IF($A1425="","",SUMIFS($BM$2:$BM$2500,$W$2:$W$2500,$A1425))</f>
      </c>
      <c r="AX1425">
        <f>IF($A1425="","",SUMIFS($BN$2:$BN$2500,$W$2:$W$2500,$A1425))</f>
      </c>
      <c r="AY1425">
        <f>IF($A1425="","",SUMIFS($BO$2:$BO$2500,$W$2:$W$2500,$A1425))</f>
      </c>
      <c r="AZ1425">
        <f>IF($A1425="","",SUMIFS($BP$2:$BP$2500,$W$2:$W$2500,$A1425))</f>
      </c>
      <c r="BA1425">
        <f>IF($A1425="","",SUMIFS($BQ$2:$BQ$2500,$W$2:$W$2500,$A1425))</f>
      </c>
      <c r="BB1425">
        <f>IF($A1425="","",SUMIFS($BR$2:$BR$2500,$W$2:$W$2500,$A1425))</f>
      </c>
      <c r="BC1425">
        <f>IF($A1425="","",SUMIFS($BS$2:$BS$2500,$W$2:$W$2500,$A1425))</f>
      </c>
      <c r="BD1425">
        <f>IF($A1425="","",SUMIFS($BT$2:$BT$2500,$W$2:$W$2500,$A1425))</f>
      </c>
      <c r="BF1425">
        <f>IF($Z1425="","",INDEX($AO$2:$AO$2000,$Z1425))</f>
      </c>
      <c r="BG1425">
        <f>IF($Z1425="","",INDEX($AP$2:$AP$2000,$Z1425))</f>
      </c>
      <c r="BH1425">
        <f>IF($Z1425="","",INDEX($AQ$2:$AQ$2000,$Z1425))</f>
      </c>
      <c r="BI1425">
        <f>IF($Z1425="","",INDEX($AR$2:$AR$2000,$Z1425))</f>
      </c>
      <c r="BJ1425">
        <f>IF($Z1425="","",INDEX($AS$2:$AS$2000,$Z1425))</f>
      </c>
      <c r="BK1425">
        <f>IF($Z1425="","",INDEX($AT$2:$AT$2000,$Z1425))</f>
      </c>
      <c r="BL1425">
        <f>IF($Z1425="","",INDEX($AU$2:$AU$2000,$Z1425))</f>
      </c>
      <c r="BM1425">
        <f>IF($Z1425="","",INDEX($AV$2:$AV$2000,$Z1425))</f>
      </c>
      <c r="BN1425">
        <f>IF($Z1425="","",INDEX($AW$2:$AW$2000,$Z1425))</f>
      </c>
      <c r="BO1425">
        <f>IF($Z1425="","",INDEX($AX$2:$AX$2000,$Z1425))</f>
      </c>
      <c r="BP1425">
        <f>IF($Z1425="","",INDEX($AY$2:$AY$2000,$Z1425))</f>
      </c>
      <c r="BQ1425">
        <f>IF($Z1425="","",INDEX($AZ$2:$AZ$2000,$Z1425))</f>
      </c>
      <c r="BR1425">
        <f>IF($Z1425="","",INDEX($BA$2:$BA$2000,$Z1425))</f>
      </c>
      <c r="BS1425">
        <f>IF($Z1425="","",INDEX($BB$2:$BB$2000,$Z1425))</f>
      </c>
      <c r="BT1425">
        <f>IF($Z1425="","",INDEX($BC$2:$BC$2000,$Z1425))</f>
      </c>
      <c r="BV1425">
        <f>IF(OR($A1425="",$P1425&lt;&gt;"Yes",$AH1425="Yes"),"",1+N($AG1425))</f>
      </c>
      <c r="BW1425">
        <f>IF($A1425="","",COUNTIFS($W$2:$W$2500,$A1425,$BZ$2:$BZ$2500,"Yes")+COUNTIFS($X$2:$X$2500,$A1425,$BY$2:$BY$2500,"Yes"))</f>
      </c>
      <c r="BX1425">
        <f>IF(OR($A1425="",$P1425="Yes"),"",IF(N($BW1425)=0,0,1+SUMIFS($CB$2:$CB$2500,$W$2:$W$2500,$A1425)+SUMIFS($CA$2:$CA$2500,$X$2:$X$2500,$A1425)))</f>
      </c>
      <c r="BY1425" t="str">
        <f>IF($Y1425="","",INDEX($AH$2:$AH$2000,$Y1425)&amp;"")</f>
      </c>
      <c r="BZ1425" t="str">
        <f>IF($Z1425="","",INDEX($AH$2:$AH$2000,$Z1425)&amp;"")</f>
      </c>
      <c r="CA1425">
        <f>IF($Y1425="","",INDEX($BV$2:$BV$2000,$Y1425))</f>
      </c>
      <c r="CB1425">
        <f>IF($Z1425="","",INDEX($BV$2:$BV$2000,$Z1425))</f>
      </c>
    </row>
    <row r="1426">
      <c r="A1426" t="str">
        <f>IF(TRIM(INDEX(games!$A:$A,ROW()))="","",TRIM(INDEX(games!$A:$A,ROW())))</f>
      </c>
      <c r="B1426">
        <f>IF(OR($A1426="",INDEX(games!$B:$B,ROW())=""),"",INDEX(games!$B:$B,ROW()))</f>
      </c>
      <c r="C1426" t="str">
        <f>IF(OR($A1426="",INDEX(games!$C:$C,ROW())=""),"",INDEX(games!$C:$C,ROW()))</f>
      </c>
      <c r="D1426">
        <f>IF($A1426="","",COUNTIF($W$2:$W$2500,$A1426)+COUNTIF($X$2:$X$2500,$A1426))</f>
      </c>
      <c r="E1426">
        <f>IF($A1426="","",IFERROR(MATCH($C1426,$R$2:$R$5,0),0))</f>
      </c>
      <c r="F1426">
        <f>IF($A1426="","",MOD(ROW(),34))</f>
      </c>
      <c r="G1426">
        <f>IF($A1426="",NA(),IF($C1426="Action",$B1426,NA()))</f>
      </c>
      <c r="H1426">
        <f>IF($A1426="",NA(),IF($C1426="Action",1+$F1426*0.023,NA()))</f>
      </c>
      <c r="I1426">
        <f>IF($A1426="",NA(),IF($C1426="Strategy",$B1426,NA()))</f>
      </c>
      <c r="J1426">
        <f>IF($A1426="",NA(),IF($C1426="Strategy",2+$F1426*0.023,NA()))</f>
      </c>
      <c r="K1426">
        <f>IF($A1426="",NA(),IF($C1426="Deckbuilder",$B1426,NA()))</f>
      </c>
      <c r="L1426">
        <f>IF($A1426="",NA(),IF($C1426="Deckbuilder",3+$F1426*0.023,NA()))</f>
      </c>
      <c r="M1426">
        <f>IF($A1426="",NA(),IF($C1426="Traditional",$B1426,NA()))</f>
      </c>
      <c r="N1426">
        <f>IF($A1426="",NA(),IF($C1426="Traditional",4+$F1426*0.023,NA()))</f>
      </c>
      <c r="O1426">
        <f>IF($A1426="","",$D1426+ROW()/1000000)</f>
      </c>
      <c r="P1426" t="str">
        <f>IF(OR($A1426="",INDEX(games!$H:$H,ROW())=""),"",INDEX(games!$H:$H,ROW()))</f>
      </c>
      <c r="Q1426">
        <f>IF(OR($A1426="",$P1426&lt;&gt;"Yes"),"",$D1426+ROW()/1000000)</f>
      </c>
      <c r="T1426">
        <f>IF($Y1426="","",INDEX($B$2:$B$2000,$Y1426))</f>
      </c>
      <c r="U1426">
        <f>IF($Z1426="","",INDEX($B$2:$B$2000,$Z1426))</f>
      </c>
      <c r="V1426">
        <f>IF(OR($T1426="",$U1426=""),"",$U1426-$T1426)</f>
      </c>
      <c r="W1426" t="str">
        <f>IF(TRIM(INDEX(connections!$A:$A,ROW()))="","",TRIM(INDEX(connections!$A:$A,ROW())))</f>
      </c>
      <c r="X1426" t="str">
        <f>IF($W1426="","",TRIM(INDEX(connections!$B:$B,ROW())))</f>
      </c>
      <c r="Y1426">
        <f>IF($W1426="","",IFERROR(MATCH($W1426,$A$2:$A$2000,0),""))</f>
      </c>
      <c r="Z1426">
        <f>IF($X1426="","",IFERROR(MATCH($X1426,$A$2:$A$2000,0),""))</f>
      </c>
      <c r="AA1426" t="str">
        <f>IF($Y1426="","",INDEX($P$2:$P$2000,$Y1426))</f>
      </c>
      <c r="AB1426" t="str">
        <f>IF($Z1426="","",INDEX($P$2:$P$2000,$Z1426))</f>
      </c>
      <c r="AC1426">
        <f>IF(AND($AA1426="Yes",$AB1426="Yes"),1,"")</f>
      </c>
      <c r="AD1426">
        <f>IF(OR($Y1426="",$Z1426=""),"",IF(INDEX($C$2:$C$2000,$Y1426)=INDEX($C$2:$C$2000,$Z1426),0,1))</f>
      </c>
      <c r="AE1426">
        <f>IF($AC1426&lt;&gt;1,"",IF(AND(INDEX($AG$2:$AG$2000,$Y1426)=1,INDEX($AG$2:$AG$2000,$Z1426)=1),1,""))</f>
      </c>
      <c r="AG1426">
        <f>IF($A1426="","",COUNTIFS($W$2:$W$2500,$A1426,$AB$2:$AB$2500,"Yes")+COUNTIFS($X$2:$X$2500,$A1426,$AA$2:$AA$2500,"Yes"))</f>
      </c>
      <c r="AH1426" t="str">
        <f>IF(OR($P1426&lt;&gt;"Yes",N($AG1426)=0),"",IF(AND($AG1426=1,COUNTIFS($W$2:$W$2500,$A1426,$AE$2:$AE$2500,1)+COUNTIFS($X$2:$X$2500,$A1426,$AE$2:$AE$2500,1)&gt;0),"","Yes"))</f>
      </c>
      <c r="AI1426">
        <f>IF($AH1426="Yes",$AG1426,"")</f>
      </c>
      <c r="AJ1426">
        <f>IF($AI1426="","",$AI1426+ROW()/1000000)</f>
      </c>
      <c r="AK1426">
        <f>IF(OR($A1426="",$P1426="Yes",N($AG1426)=0),"",$AG1426+ROW()/1000000)</f>
      </c>
      <c r="AL1426" t="str">
        <f>IF($A1426="","",INDEX(games!$J:$J,ROW())&amp;"")</f>
      </c>
      <c r="AM1426">
        <f>IF($A1426="","",SUMPRODUCT($AO1426:$BD1426,'Map Analysis'!$AP$2^{0,1,2,3,4,5,6,7,8,9,10,11,12,13,14,15}))</f>
      </c>
      <c r="AN1426">
        <f>IF($A1426="","",$AM1426+ROW()/10000000)</f>
      </c>
      <c r="AO1426">
        <f>IF($A1426="","",COUNTIF($W$2:$W$2500,$A1426))</f>
      </c>
      <c r="AP1426">
        <f>IF($A1426="","",SUMIFS($BF$2:$BF$2500,$W$2:$W$2500,$A1426))</f>
      </c>
      <c r="AQ1426">
        <f>IF($A1426="","",SUMIFS($BG$2:$BG$2500,$W$2:$W$2500,$A1426))</f>
      </c>
      <c r="AR1426">
        <f>IF($A1426="","",SUMIFS($BH$2:$BH$2500,$W$2:$W$2500,$A1426))</f>
      </c>
      <c r="AS1426">
        <f>IF($A1426="","",SUMIFS($BI$2:$BI$2500,$W$2:$W$2500,$A1426))</f>
      </c>
      <c r="AT1426">
        <f>IF($A1426="","",SUMIFS($BJ$2:$BJ$2500,$W$2:$W$2500,$A1426))</f>
      </c>
      <c r="AU1426">
        <f>IF($A1426="","",SUMIFS($BK$2:$BK$2500,$W$2:$W$2500,$A1426))</f>
      </c>
      <c r="AV1426">
        <f>IF($A1426="","",SUMIFS($BL$2:$BL$2500,$W$2:$W$2500,$A1426))</f>
      </c>
      <c r="AW1426">
        <f>IF($A1426="","",SUMIFS($BM$2:$BM$2500,$W$2:$W$2500,$A1426))</f>
      </c>
      <c r="AX1426">
        <f>IF($A1426="","",SUMIFS($BN$2:$BN$2500,$W$2:$W$2500,$A1426))</f>
      </c>
      <c r="AY1426">
        <f>IF($A1426="","",SUMIFS($BO$2:$BO$2500,$W$2:$W$2500,$A1426))</f>
      </c>
      <c r="AZ1426">
        <f>IF($A1426="","",SUMIFS($BP$2:$BP$2500,$W$2:$W$2500,$A1426))</f>
      </c>
      <c r="BA1426">
        <f>IF($A1426="","",SUMIFS($BQ$2:$BQ$2500,$W$2:$W$2500,$A1426))</f>
      </c>
      <c r="BB1426">
        <f>IF($A1426="","",SUMIFS($BR$2:$BR$2500,$W$2:$W$2500,$A1426))</f>
      </c>
      <c r="BC1426">
        <f>IF($A1426="","",SUMIFS($BS$2:$BS$2500,$W$2:$W$2500,$A1426))</f>
      </c>
      <c r="BD1426">
        <f>IF($A1426="","",SUMIFS($BT$2:$BT$2500,$W$2:$W$2500,$A1426))</f>
      </c>
      <c r="BF1426">
        <f>IF($Z1426="","",INDEX($AO$2:$AO$2000,$Z1426))</f>
      </c>
      <c r="BG1426">
        <f>IF($Z1426="","",INDEX($AP$2:$AP$2000,$Z1426))</f>
      </c>
      <c r="BH1426">
        <f>IF($Z1426="","",INDEX($AQ$2:$AQ$2000,$Z1426))</f>
      </c>
      <c r="BI1426">
        <f>IF($Z1426="","",INDEX($AR$2:$AR$2000,$Z1426))</f>
      </c>
      <c r="BJ1426">
        <f>IF($Z1426="","",INDEX($AS$2:$AS$2000,$Z1426))</f>
      </c>
      <c r="BK1426">
        <f>IF($Z1426="","",INDEX($AT$2:$AT$2000,$Z1426))</f>
      </c>
      <c r="BL1426">
        <f>IF($Z1426="","",INDEX($AU$2:$AU$2000,$Z1426))</f>
      </c>
      <c r="BM1426">
        <f>IF($Z1426="","",INDEX($AV$2:$AV$2000,$Z1426))</f>
      </c>
      <c r="BN1426">
        <f>IF($Z1426="","",INDEX($AW$2:$AW$2000,$Z1426))</f>
      </c>
      <c r="BO1426">
        <f>IF($Z1426="","",INDEX($AX$2:$AX$2000,$Z1426))</f>
      </c>
      <c r="BP1426">
        <f>IF($Z1426="","",INDEX($AY$2:$AY$2000,$Z1426))</f>
      </c>
      <c r="BQ1426">
        <f>IF($Z1426="","",INDEX($AZ$2:$AZ$2000,$Z1426))</f>
      </c>
      <c r="BR1426">
        <f>IF($Z1426="","",INDEX($BA$2:$BA$2000,$Z1426))</f>
      </c>
      <c r="BS1426">
        <f>IF($Z1426="","",INDEX($BB$2:$BB$2000,$Z1426))</f>
      </c>
      <c r="BT1426">
        <f>IF($Z1426="","",INDEX($BC$2:$BC$2000,$Z1426))</f>
      </c>
      <c r="BV1426">
        <f>IF(OR($A1426="",$P1426&lt;&gt;"Yes",$AH1426="Yes"),"",1+N($AG1426))</f>
      </c>
      <c r="BW1426">
        <f>IF($A1426="","",COUNTIFS($W$2:$W$2500,$A1426,$BZ$2:$BZ$2500,"Yes")+COUNTIFS($X$2:$X$2500,$A1426,$BY$2:$BY$2500,"Yes"))</f>
      </c>
      <c r="BX1426">
        <f>IF(OR($A1426="",$P1426="Yes"),"",IF(N($BW1426)=0,0,1+SUMIFS($CB$2:$CB$2500,$W$2:$W$2500,$A1426)+SUMIFS($CA$2:$CA$2500,$X$2:$X$2500,$A1426)))</f>
      </c>
      <c r="BY1426" t="str">
        <f>IF($Y1426="","",INDEX($AH$2:$AH$2000,$Y1426)&amp;"")</f>
      </c>
      <c r="BZ1426" t="str">
        <f>IF($Z1426="","",INDEX($AH$2:$AH$2000,$Z1426)&amp;"")</f>
      </c>
      <c r="CA1426">
        <f>IF($Y1426="","",INDEX($BV$2:$BV$2000,$Y1426))</f>
      </c>
      <c r="CB1426">
        <f>IF($Z1426="","",INDEX($BV$2:$BV$2000,$Z1426))</f>
      </c>
    </row>
    <row r="1427">
      <c r="A1427" t="str">
        <f>IF(TRIM(INDEX(games!$A:$A,ROW()))="","",TRIM(INDEX(games!$A:$A,ROW())))</f>
      </c>
      <c r="B1427">
        <f>IF(OR($A1427="",INDEX(games!$B:$B,ROW())=""),"",INDEX(games!$B:$B,ROW()))</f>
      </c>
      <c r="C1427" t="str">
        <f>IF(OR($A1427="",INDEX(games!$C:$C,ROW())=""),"",INDEX(games!$C:$C,ROW()))</f>
      </c>
      <c r="D1427">
        <f>IF($A1427="","",COUNTIF($W$2:$W$2500,$A1427)+COUNTIF($X$2:$X$2500,$A1427))</f>
      </c>
      <c r="E1427">
        <f>IF($A1427="","",IFERROR(MATCH($C1427,$R$2:$R$5,0),0))</f>
      </c>
      <c r="F1427">
        <f>IF($A1427="","",MOD(ROW(),34))</f>
      </c>
      <c r="G1427">
        <f>IF($A1427="",NA(),IF($C1427="Action",$B1427,NA()))</f>
      </c>
      <c r="H1427">
        <f>IF($A1427="",NA(),IF($C1427="Action",1+$F1427*0.023,NA()))</f>
      </c>
      <c r="I1427">
        <f>IF($A1427="",NA(),IF($C1427="Strategy",$B1427,NA()))</f>
      </c>
      <c r="J1427">
        <f>IF($A1427="",NA(),IF($C1427="Strategy",2+$F1427*0.023,NA()))</f>
      </c>
      <c r="K1427">
        <f>IF($A1427="",NA(),IF($C1427="Deckbuilder",$B1427,NA()))</f>
      </c>
      <c r="L1427">
        <f>IF($A1427="",NA(),IF($C1427="Deckbuilder",3+$F1427*0.023,NA()))</f>
      </c>
      <c r="M1427">
        <f>IF($A1427="",NA(),IF($C1427="Traditional",$B1427,NA()))</f>
      </c>
      <c r="N1427">
        <f>IF($A1427="",NA(),IF($C1427="Traditional",4+$F1427*0.023,NA()))</f>
      </c>
      <c r="O1427">
        <f>IF($A1427="","",$D1427+ROW()/1000000)</f>
      </c>
      <c r="P1427" t="str">
        <f>IF(OR($A1427="",INDEX(games!$H:$H,ROW())=""),"",INDEX(games!$H:$H,ROW()))</f>
      </c>
      <c r="Q1427">
        <f>IF(OR($A1427="",$P1427&lt;&gt;"Yes"),"",$D1427+ROW()/1000000)</f>
      </c>
      <c r="T1427">
        <f>IF($Y1427="","",INDEX($B$2:$B$2000,$Y1427))</f>
      </c>
      <c r="U1427">
        <f>IF($Z1427="","",INDEX($B$2:$B$2000,$Z1427))</f>
      </c>
      <c r="V1427">
        <f>IF(OR($T1427="",$U1427=""),"",$U1427-$T1427)</f>
      </c>
      <c r="W1427" t="str">
        <f>IF(TRIM(INDEX(connections!$A:$A,ROW()))="","",TRIM(INDEX(connections!$A:$A,ROW())))</f>
      </c>
      <c r="X1427" t="str">
        <f>IF($W1427="","",TRIM(INDEX(connections!$B:$B,ROW())))</f>
      </c>
      <c r="Y1427">
        <f>IF($W1427="","",IFERROR(MATCH($W1427,$A$2:$A$2000,0),""))</f>
      </c>
      <c r="Z1427">
        <f>IF($X1427="","",IFERROR(MATCH($X1427,$A$2:$A$2000,0),""))</f>
      </c>
      <c r="AA1427" t="str">
        <f>IF($Y1427="","",INDEX($P$2:$P$2000,$Y1427))</f>
      </c>
      <c r="AB1427" t="str">
        <f>IF($Z1427="","",INDEX($P$2:$P$2000,$Z1427))</f>
      </c>
      <c r="AC1427">
        <f>IF(AND($AA1427="Yes",$AB1427="Yes"),1,"")</f>
      </c>
      <c r="AD1427">
        <f>IF(OR($Y1427="",$Z1427=""),"",IF(INDEX($C$2:$C$2000,$Y1427)=INDEX($C$2:$C$2000,$Z1427),0,1))</f>
      </c>
      <c r="AE1427">
        <f>IF($AC1427&lt;&gt;1,"",IF(AND(INDEX($AG$2:$AG$2000,$Y1427)=1,INDEX($AG$2:$AG$2000,$Z1427)=1),1,""))</f>
      </c>
      <c r="AG1427">
        <f>IF($A1427="","",COUNTIFS($W$2:$W$2500,$A1427,$AB$2:$AB$2500,"Yes")+COUNTIFS($X$2:$X$2500,$A1427,$AA$2:$AA$2500,"Yes"))</f>
      </c>
      <c r="AH1427" t="str">
        <f>IF(OR($P1427&lt;&gt;"Yes",N($AG1427)=0),"",IF(AND($AG1427=1,COUNTIFS($W$2:$W$2500,$A1427,$AE$2:$AE$2500,1)+COUNTIFS($X$2:$X$2500,$A1427,$AE$2:$AE$2500,1)&gt;0),"","Yes"))</f>
      </c>
      <c r="AI1427">
        <f>IF($AH1427="Yes",$AG1427,"")</f>
      </c>
      <c r="AJ1427">
        <f>IF($AI1427="","",$AI1427+ROW()/1000000)</f>
      </c>
      <c r="AK1427">
        <f>IF(OR($A1427="",$P1427="Yes",N($AG1427)=0),"",$AG1427+ROW()/1000000)</f>
      </c>
      <c r="AL1427" t="str">
        <f>IF($A1427="","",INDEX(games!$J:$J,ROW())&amp;"")</f>
      </c>
      <c r="AM1427">
        <f>IF($A1427="","",SUMPRODUCT($AO1427:$BD1427,'Map Analysis'!$AP$2^{0,1,2,3,4,5,6,7,8,9,10,11,12,13,14,15}))</f>
      </c>
      <c r="AN1427">
        <f>IF($A1427="","",$AM1427+ROW()/10000000)</f>
      </c>
      <c r="AO1427">
        <f>IF($A1427="","",COUNTIF($W$2:$W$2500,$A1427))</f>
      </c>
      <c r="AP1427">
        <f>IF($A1427="","",SUMIFS($BF$2:$BF$2500,$W$2:$W$2500,$A1427))</f>
      </c>
      <c r="AQ1427">
        <f>IF($A1427="","",SUMIFS($BG$2:$BG$2500,$W$2:$W$2500,$A1427))</f>
      </c>
      <c r="AR1427">
        <f>IF($A1427="","",SUMIFS($BH$2:$BH$2500,$W$2:$W$2500,$A1427))</f>
      </c>
      <c r="AS1427">
        <f>IF($A1427="","",SUMIFS($BI$2:$BI$2500,$W$2:$W$2500,$A1427))</f>
      </c>
      <c r="AT1427">
        <f>IF($A1427="","",SUMIFS($BJ$2:$BJ$2500,$W$2:$W$2500,$A1427))</f>
      </c>
      <c r="AU1427">
        <f>IF($A1427="","",SUMIFS($BK$2:$BK$2500,$W$2:$W$2500,$A1427))</f>
      </c>
      <c r="AV1427">
        <f>IF($A1427="","",SUMIFS($BL$2:$BL$2500,$W$2:$W$2500,$A1427))</f>
      </c>
      <c r="AW1427">
        <f>IF($A1427="","",SUMIFS($BM$2:$BM$2500,$W$2:$W$2500,$A1427))</f>
      </c>
      <c r="AX1427">
        <f>IF($A1427="","",SUMIFS($BN$2:$BN$2500,$W$2:$W$2500,$A1427))</f>
      </c>
      <c r="AY1427">
        <f>IF($A1427="","",SUMIFS($BO$2:$BO$2500,$W$2:$W$2500,$A1427))</f>
      </c>
      <c r="AZ1427">
        <f>IF($A1427="","",SUMIFS($BP$2:$BP$2500,$W$2:$W$2500,$A1427))</f>
      </c>
      <c r="BA1427">
        <f>IF($A1427="","",SUMIFS($BQ$2:$BQ$2500,$W$2:$W$2500,$A1427))</f>
      </c>
      <c r="BB1427">
        <f>IF($A1427="","",SUMIFS($BR$2:$BR$2500,$W$2:$W$2500,$A1427))</f>
      </c>
      <c r="BC1427">
        <f>IF($A1427="","",SUMIFS($BS$2:$BS$2500,$W$2:$W$2500,$A1427))</f>
      </c>
      <c r="BD1427">
        <f>IF($A1427="","",SUMIFS($BT$2:$BT$2500,$W$2:$W$2500,$A1427))</f>
      </c>
      <c r="BF1427">
        <f>IF($Z1427="","",INDEX($AO$2:$AO$2000,$Z1427))</f>
      </c>
      <c r="BG1427">
        <f>IF($Z1427="","",INDEX($AP$2:$AP$2000,$Z1427))</f>
      </c>
      <c r="BH1427">
        <f>IF($Z1427="","",INDEX($AQ$2:$AQ$2000,$Z1427))</f>
      </c>
      <c r="BI1427">
        <f>IF($Z1427="","",INDEX($AR$2:$AR$2000,$Z1427))</f>
      </c>
      <c r="BJ1427">
        <f>IF($Z1427="","",INDEX($AS$2:$AS$2000,$Z1427))</f>
      </c>
      <c r="BK1427">
        <f>IF($Z1427="","",INDEX($AT$2:$AT$2000,$Z1427))</f>
      </c>
      <c r="BL1427">
        <f>IF($Z1427="","",INDEX($AU$2:$AU$2000,$Z1427))</f>
      </c>
      <c r="BM1427">
        <f>IF($Z1427="","",INDEX($AV$2:$AV$2000,$Z1427))</f>
      </c>
      <c r="BN1427">
        <f>IF($Z1427="","",INDEX($AW$2:$AW$2000,$Z1427))</f>
      </c>
      <c r="BO1427">
        <f>IF($Z1427="","",INDEX($AX$2:$AX$2000,$Z1427))</f>
      </c>
      <c r="BP1427">
        <f>IF($Z1427="","",INDEX($AY$2:$AY$2000,$Z1427))</f>
      </c>
      <c r="BQ1427">
        <f>IF($Z1427="","",INDEX($AZ$2:$AZ$2000,$Z1427))</f>
      </c>
      <c r="BR1427">
        <f>IF($Z1427="","",INDEX($BA$2:$BA$2000,$Z1427))</f>
      </c>
      <c r="BS1427">
        <f>IF($Z1427="","",INDEX($BB$2:$BB$2000,$Z1427))</f>
      </c>
      <c r="BT1427">
        <f>IF($Z1427="","",INDEX($BC$2:$BC$2000,$Z1427))</f>
      </c>
      <c r="BV1427">
        <f>IF(OR($A1427="",$P1427&lt;&gt;"Yes",$AH1427="Yes"),"",1+N($AG1427))</f>
      </c>
      <c r="BW1427">
        <f>IF($A1427="","",COUNTIFS($W$2:$W$2500,$A1427,$BZ$2:$BZ$2500,"Yes")+COUNTIFS($X$2:$X$2500,$A1427,$BY$2:$BY$2500,"Yes"))</f>
      </c>
      <c r="BX1427">
        <f>IF(OR($A1427="",$P1427="Yes"),"",IF(N($BW1427)=0,0,1+SUMIFS($CB$2:$CB$2500,$W$2:$W$2500,$A1427)+SUMIFS($CA$2:$CA$2500,$X$2:$X$2500,$A1427)))</f>
      </c>
      <c r="BY1427" t="str">
        <f>IF($Y1427="","",INDEX($AH$2:$AH$2000,$Y1427)&amp;"")</f>
      </c>
      <c r="BZ1427" t="str">
        <f>IF($Z1427="","",INDEX($AH$2:$AH$2000,$Z1427)&amp;"")</f>
      </c>
      <c r="CA1427">
        <f>IF($Y1427="","",INDEX($BV$2:$BV$2000,$Y1427))</f>
      </c>
      <c r="CB1427">
        <f>IF($Z1427="","",INDEX($BV$2:$BV$2000,$Z1427))</f>
      </c>
    </row>
    <row r="1428">
      <c r="A1428" t="str">
        <f>IF(TRIM(INDEX(games!$A:$A,ROW()))="","",TRIM(INDEX(games!$A:$A,ROW())))</f>
      </c>
      <c r="B1428">
        <f>IF(OR($A1428="",INDEX(games!$B:$B,ROW())=""),"",INDEX(games!$B:$B,ROW()))</f>
      </c>
      <c r="C1428" t="str">
        <f>IF(OR($A1428="",INDEX(games!$C:$C,ROW())=""),"",INDEX(games!$C:$C,ROW()))</f>
      </c>
      <c r="D1428">
        <f>IF($A1428="","",COUNTIF($W$2:$W$2500,$A1428)+COUNTIF($X$2:$X$2500,$A1428))</f>
      </c>
      <c r="E1428">
        <f>IF($A1428="","",IFERROR(MATCH($C1428,$R$2:$R$5,0),0))</f>
      </c>
      <c r="F1428">
        <f>IF($A1428="","",MOD(ROW(),34))</f>
      </c>
      <c r="G1428">
        <f>IF($A1428="",NA(),IF($C1428="Action",$B1428,NA()))</f>
      </c>
      <c r="H1428">
        <f>IF($A1428="",NA(),IF($C1428="Action",1+$F1428*0.023,NA()))</f>
      </c>
      <c r="I1428">
        <f>IF($A1428="",NA(),IF($C1428="Strategy",$B1428,NA()))</f>
      </c>
      <c r="J1428">
        <f>IF($A1428="",NA(),IF($C1428="Strategy",2+$F1428*0.023,NA()))</f>
      </c>
      <c r="K1428">
        <f>IF($A1428="",NA(),IF($C1428="Deckbuilder",$B1428,NA()))</f>
      </c>
      <c r="L1428">
        <f>IF($A1428="",NA(),IF($C1428="Deckbuilder",3+$F1428*0.023,NA()))</f>
      </c>
      <c r="M1428">
        <f>IF($A1428="",NA(),IF($C1428="Traditional",$B1428,NA()))</f>
      </c>
      <c r="N1428">
        <f>IF($A1428="",NA(),IF($C1428="Traditional",4+$F1428*0.023,NA()))</f>
      </c>
      <c r="O1428">
        <f>IF($A1428="","",$D1428+ROW()/1000000)</f>
      </c>
      <c r="P1428" t="str">
        <f>IF(OR($A1428="",INDEX(games!$H:$H,ROW())=""),"",INDEX(games!$H:$H,ROW()))</f>
      </c>
      <c r="Q1428">
        <f>IF(OR($A1428="",$P1428&lt;&gt;"Yes"),"",$D1428+ROW()/1000000)</f>
      </c>
      <c r="T1428">
        <f>IF($Y1428="","",INDEX($B$2:$B$2000,$Y1428))</f>
      </c>
      <c r="U1428">
        <f>IF($Z1428="","",INDEX($B$2:$B$2000,$Z1428))</f>
      </c>
      <c r="V1428">
        <f>IF(OR($T1428="",$U1428=""),"",$U1428-$T1428)</f>
      </c>
      <c r="W1428" t="str">
        <f>IF(TRIM(INDEX(connections!$A:$A,ROW()))="","",TRIM(INDEX(connections!$A:$A,ROW())))</f>
      </c>
      <c r="X1428" t="str">
        <f>IF($W1428="","",TRIM(INDEX(connections!$B:$B,ROW())))</f>
      </c>
      <c r="Y1428">
        <f>IF($W1428="","",IFERROR(MATCH($W1428,$A$2:$A$2000,0),""))</f>
      </c>
      <c r="Z1428">
        <f>IF($X1428="","",IFERROR(MATCH($X1428,$A$2:$A$2000,0),""))</f>
      </c>
      <c r="AA1428" t="str">
        <f>IF($Y1428="","",INDEX($P$2:$P$2000,$Y1428))</f>
      </c>
      <c r="AB1428" t="str">
        <f>IF($Z1428="","",INDEX($P$2:$P$2000,$Z1428))</f>
      </c>
      <c r="AC1428">
        <f>IF(AND($AA1428="Yes",$AB1428="Yes"),1,"")</f>
      </c>
      <c r="AD1428">
        <f>IF(OR($Y1428="",$Z1428=""),"",IF(INDEX($C$2:$C$2000,$Y1428)=INDEX($C$2:$C$2000,$Z1428),0,1))</f>
      </c>
      <c r="AE1428">
        <f>IF($AC1428&lt;&gt;1,"",IF(AND(INDEX($AG$2:$AG$2000,$Y1428)=1,INDEX($AG$2:$AG$2000,$Z1428)=1),1,""))</f>
      </c>
      <c r="AG1428">
        <f>IF($A1428="","",COUNTIFS($W$2:$W$2500,$A1428,$AB$2:$AB$2500,"Yes")+COUNTIFS($X$2:$X$2500,$A1428,$AA$2:$AA$2500,"Yes"))</f>
      </c>
      <c r="AH1428" t="str">
        <f>IF(OR($P1428&lt;&gt;"Yes",N($AG1428)=0),"",IF(AND($AG1428=1,COUNTIFS($W$2:$W$2500,$A1428,$AE$2:$AE$2500,1)+COUNTIFS($X$2:$X$2500,$A1428,$AE$2:$AE$2500,1)&gt;0),"","Yes"))</f>
      </c>
      <c r="AI1428">
        <f>IF($AH1428="Yes",$AG1428,"")</f>
      </c>
      <c r="AJ1428">
        <f>IF($AI1428="","",$AI1428+ROW()/1000000)</f>
      </c>
      <c r="AK1428">
        <f>IF(OR($A1428="",$P1428="Yes",N($AG1428)=0),"",$AG1428+ROW()/1000000)</f>
      </c>
      <c r="AL1428" t="str">
        <f>IF($A1428="","",INDEX(games!$J:$J,ROW())&amp;"")</f>
      </c>
      <c r="AM1428">
        <f>IF($A1428="","",SUMPRODUCT($AO1428:$BD1428,'Map Analysis'!$AP$2^{0,1,2,3,4,5,6,7,8,9,10,11,12,13,14,15}))</f>
      </c>
      <c r="AN1428">
        <f>IF($A1428="","",$AM1428+ROW()/10000000)</f>
      </c>
      <c r="AO1428">
        <f>IF($A1428="","",COUNTIF($W$2:$W$2500,$A1428))</f>
      </c>
      <c r="AP1428">
        <f>IF($A1428="","",SUMIFS($BF$2:$BF$2500,$W$2:$W$2500,$A1428))</f>
      </c>
      <c r="AQ1428">
        <f>IF($A1428="","",SUMIFS($BG$2:$BG$2500,$W$2:$W$2500,$A1428))</f>
      </c>
      <c r="AR1428">
        <f>IF($A1428="","",SUMIFS($BH$2:$BH$2500,$W$2:$W$2500,$A1428))</f>
      </c>
      <c r="AS1428">
        <f>IF($A1428="","",SUMIFS($BI$2:$BI$2500,$W$2:$W$2500,$A1428))</f>
      </c>
      <c r="AT1428">
        <f>IF($A1428="","",SUMIFS($BJ$2:$BJ$2500,$W$2:$W$2500,$A1428))</f>
      </c>
      <c r="AU1428">
        <f>IF($A1428="","",SUMIFS($BK$2:$BK$2500,$W$2:$W$2500,$A1428))</f>
      </c>
      <c r="AV1428">
        <f>IF($A1428="","",SUMIFS($BL$2:$BL$2500,$W$2:$W$2500,$A1428))</f>
      </c>
      <c r="AW1428">
        <f>IF($A1428="","",SUMIFS($BM$2:$BM$2500,$W$2:$W$2500,$A1428))</f>
      </c>
      <c r="AX1428">
        <f>IF($A1428="","",SUMIFS($BN$2:$BN$2500,$W$2:$W$2500,$A1428))</f>
      </c>
      <c r="AY1428">
        <f>IF($A1428="","",SUMIFS($BO$2:$BO$2500,$W$2:$W$2500,$A1428))</f>
      </c>
      <c r="AZ1428">
        <f>IF($A1428="","",SUMIFS($BP$2:$BP$2500,$W$2:$W$2500,$A1428))</f>
      </c>
      <c r="BA1428">
        <f>IF($A1428="","",SUMIFS($BQ$2:$BQ$2500,$W$2:$W$2500,$A1428))</f>
      </c>
      <c r="BB1428">
        <f>IF($A1428="","",SUMIFS($BR$2:$BR$2500,$W$2:$W$2500,$A1428))</f>
      </c>
      <c r="BC1428">
        <f>IF($A1428="","",SUMIFS($BS$2:$BS$2500,$W$2:$W$2500,$A1428))</f>
      </c>
      <c r="BD1428">
        <f>IF($A1428="","",SUMIFS($BT$2:$BT$2500,$W$2:$W$2500,$A1428))</f>
      </c>
      <c r="BF1428">
        <f>IF($Z1428="","",INDEX($AO$2:$AO$2000,$Z1428))</f>
      </c>
      <c r="BG1428">
        <f>IF($Z1428="","",INDEX($AP$2:$AP$2000,$Z1428))</f>
      </c>
      <c r="BH1428">
        <f>IF($Z1428="","",INDEX($AQ$2:$AQ$2000,$Z1428))</f>
      </c>
      <c r="BI1428">
        <f>IF($Z1428="","",INDEX($AR$2:$AR$2000,$Z1428))</f>
      </c>
      <c r="BJ1428">
        <f>IF($Z1428="","",INDEX($AS$2:$AS$2000,$Z1428))</f>
      </c>
      <c r="BK1428">
        <f>IF($Z1428="","",INDEX($AT$2:$AT$2000,$Z1428))</f>
      </c>
      <c r="BL1428">
        <f>IF($Z1428="","",INDEX($AU$2:$AU$2000,$Z1428))</f>
      </c>
      <c r="BM1428">
        <f>IF($Z1428="","",INDEX($AV$2:$AV$2000,$Z1428))</f>
      </c>
      <c r="BN1428">
        <f>IF($Z1428="","",INDEX($AW$2:$AW$2000,$Z1428))</f>
      </c>
      <c r="BO1428">
        <f>IF($Z1428="","",INDEX($AX$2:$AX$2000,$Z1428))</f>
      </c>
      <c r="BP1428">
        <f>IF($Z1428="","",INDEX($AY$2:$AY$2000,$Z1428))</f>
      </c>
      <c r="BQ1428">
        <f>IF($Z1428="","",INDEX($AZ$2:$AZ$2000,$Z1428))</f>
      </c>
      <c r="BR1428">
        <f>IF($Z1428="","",INDEX($BA$2:$BA$2000,$Z1428))</f>
      </c>
      <c r="BS1428">
        <f>IF($Z1428="","",INDEX($BB$2:$BB$2000,$Z1428))</f>
      </c>
      <c r="BT1428">
        <f>IF($Z1428="","",INDEX($BC$2:$BC$2000,$Z1428))</f>
      </c>
      <c r="BV1428">
        <f>IF(OR($A1428="",$P1428&lt;&gt;"Yes",$AH1428="Yes"),"",1+N($AG1428))</f>
      </c>
      <c r="BW1428">
        <f>IF($A1428="","",COUNTIFS($W$2:$W$2500,$A1428,$BZ$2:$BZ$2500,"Yes")+COUNTIFS($X$2:$X$2500,$A1428,$BY$2:$BY$2500,"Yes"))</f>
      </c>
      <c r="BX1428">
        <f>IF(OR($A1428="",$P1428="Yes"),"",IF(N($BW1428)=0,0,1+SUMIFS($CB$2:$CB$2500,$W$2:$W$2500,$A1428)+SUMIFS($CA$2:$CA$2500,$X$2:$X$2500,$A1428)))</f>
      </c>
      <c r="BY1428" t="str">
        <f>IF($Y1428="","",INDEX($AH$2:$AH$2000,$Y1428)&amp;"")</f>
      </c>
      <c r="BZ1428" t="str">
        <f>IF($Z1428="","",INDEX($AH$2:$AH$2000,$Z1428)&amp;"")</f>
      </c>
      <c r="CA1428">
        <f>IF($Y1428="","",INDEX($BV$2:$BV$2000,$Y1428))</f>
      </c>
      <c r="CB1428">
        <f>IF($Z1428="","",INDEX($BV$2:$BV$2000,$Z1428))</f>
      </c>
    </row>
    <row r="1429">
      <c r="A1429" t="str">
        <f>IF(TRIM(INDEX(games!$A:$A,ROW()))="","",TRIM(INDEX(games!$A:$A,ROW())))</f>
      </c>
      <c r="B1429">
        <f>IF(OR($A1429="",INDEX(games!$B:$B,ROW())=""),"",INDEX(games!$B:$B,ROW()))</f>
      </c>
      <c r="C1429" t="str">
        <f>IF(OR($A1429="",INDEX(games!$C:$C,ROW())=""),"",INDEX(games!$C:$C,ROW()))</f>
      </c>
      <c r="D1429">
        <f>IF($A1429="","",COUNTIF($W$2:$W$2500,$A1429)+COUNTIF($X$2:$X$2500,$A1429))</f>
      </c>
      <c r="E1429">
        <f>IF($A1429="","",IFERROR(MATCH($C1429,$R$2:$R$5,0),0))</f>
      </c>
      <c r="F1429">
        <f>IF($A1429="","",MOD(ROW(),34))</f>
      </c>
      <c r="G1429">
        <f>IF($A1429="",NA(),IF($C1429="Action",$B1429,NA()))</f>
      </c>
      <c r="H1429">
        <f>IF($A1429="",NA(),IF($C1429="Action",1+$F1429*0.023,NA()))</f>
      </c>
      <c r="I1429">
        <f>IF($A1429="",NA(),IF($C1429="Strategy",$B1429,NA()))</f>
      </c>
      <c r="J1429">
        <f>IF($A1429="",NA(),IF($C1429="Strategy",2+$F1429*0.023,NA()))</f>
      </c>
      <c r="K1429">
        <f>IF($A1429="",NA(),IF($C1429="Deckbuilder",$B1429,NA()))</f>
      </c>
      <c r="L1429">
        <f>IF($A1429="",NA(),IF($C1429="Deckbuilder",3+$F1429*0.023,NA()))</f>
      </c>
      <c r="M1429">
        <f>IF($A1429="",NA(),IF($C1429="Traditional",$B1429,NA()))</f>
      </c>
      <c r="N1429">
        <f>IF($A1429="",NA(),IF($C1429="Traditional",4+$F1429*0.023,NA()))</f>
      </c>
      <c r="O1429">
        <f>IF($A1429="","",$D1429+ROW()/1000000)</f>
      </c>
      <c r="P1429" t="str">
        <f>IF(OR($A1429="",INDEX(games!$H:$H,ROW())=""),"",INDEX(games!$H:$H,ROW()))</f>
      </c>
      <c r="Q1429">
        <f>IF(OR($A1429="",$P1429&lt;&gt;"Yes"),"",$D1429+ROW()/1000000)</f>
      </c>
      <c r="T1429">
        <f>IF($Y1429="","",INDEX($B$2:$B$2000,$Y1429))</f>
      </c>
      <c r="U1429">
        <f>IF($Z1429="","",INDEX($B$2:$B$2000,$Z1429))</f>
      </c>
      <c r="V1429">
        <f>IF(OR($T1429="",$U1429=""),"",$U1429-$T1429)</f>
      </c>
      <c r="W1429" t="str">
        <f>IF(TRIM(INDEX(connections!$A:$A,ROW()))="","",TRIM(INDEX(connections!$A:$A,ROW())))</f>
      </c>
      <c r="X1429" t="str">
        <f>IF($W1429="","",TRIM(INDEX(connections!$B:$B,ROW())))</f>
      </c>
      <c r="Y1429">
        <f>IF($W1429="","",IFERROR(MATCH($W1429,$A$2:$A$2000,0),""))</f>
      </c>
      <c r="Z1429">
        <f>IF($X1429="","",IFERROR(MATCH($X1429,$A$2:$A$2000,0),""))</f>
      </c>
      <c r="AA1429" t="str">
        <f>IF($Y1429="","",INDEX($P$2:$P$2000,$Y1429))</f>
      </c>
      <c r="AB1429" t="str">
        <f>IF($Z1429="","",INDEX($P$2:$P$2000,$Z1429))</f>
      </c>
      <c r="AC1429">
        <f>IF(AND($AA1429="Yes",$AB1429="Yes"),1,"")</f>
      </c>
      <c r="AD1429">
        <f>IF(OR($Y1429="",$Z1429=""),"",IF(INDEX($C$2:$C$2000,$Y1429)=INDEX($C$2:$C$2000,$Z1429),0,1))</f>
      </c>
      <c r="AE1429">
        <f>IF($AC1429&lt;&gt;1,"",IF(AND(INDEX($AG$2:$AG$2000,$Y1429)=1,INDEX($AG$2:$AG$2000,$Z1429)=1),1,""))</f>
      </c>
      <c r="AG1429">
        <f>IF($A1429="","",COUNTIFS($W$2:$W$2500,$A1429,$AB$2:$AB$2500,"Yes")+COUNTIFS($X$2:$X$2500,$A1429,$AA$2:$AA$2500,"Yes"))</f>
      </c>
      <c r="AH1429" t="str">
        <f>IF(OR($P1429&lt;&gt;"Yes",N($AG1429)=0),"",IF(AND($AG1429=1,COUNTIFS($W$2:$W$2500,$A1429,$AE$2:$AE$2500,1)+COUNTIFS($X$2:$X$2500,$A1429,$AE$2:$AE$2500,1)&gt;0),"","Yes"))</f>
      </c>
      <c r="AI1429">
        <f>IF($AH1429="Yes",$AG1429,"")</f>
      </c>
      <c r="AJ1429">
        <f>IF($AI1429="","",$AI1429+ROW()/1000000)</f>
      </c>
      <c r="AK1429">
        <f>IF(OR($A1429="",$P1429="Yes",N($AG1429)=0),"",$AG1429+ROW()/1000000)</f>
      </c>
      <c r="AL1429" t="str">
        <f>IF($A1429="","",INDEX(games!$J:$J,ROW())&amp;"")</f>
      </c>
      <c r="AM1429">
        <f>IF($A1429="","",SUMPRODUCT($AO1429:$BD1429,'Map Analysis'!$AP$2^{0,1,2,3,4,5,6,7,8,9,10,11,12,13,14,15}))</f>
      </c>
      <c r="AN1429">
        <f>IF($A1429="","",$AM1429+ROW()/10000000)</f>
      </c>
      <c r="AO1429">
        <f>IF($A1429="","",COUNTIF($W$2:$W$2500,$A1429))</f>
      </c>
      <c r="AP1429">
        <f>IF($A1429="","",SUMIFS($BF$2:$BF$2500,$W$2:$W$2500,$A1429))</f>
      </c>
      <c r="AQ1429">
        <f>IF($A1429="","",SUMIFS($BG$2:$BG$2500,$W$2:$W$2500,$A1429))</f>
      </c>
      <c r="AR1429">
        <f>IF($A1429="","",SUMIFS($BH$2:$BH$2500,$W$2:$W$2500,$A1429))</f>
      </c>
      <c r="AS1429">
        <f>IF($A1429="","",SUMIFS($BI$2:$BI$2500,$W$2:$W$2500,$A1429))</f>
      </c>
      <c r="AT1429">
        <f>IF($A1429="","",SUMIFS($BJ$2:$BJ$2500,$W$2:$W$2500,$A1429))</f>
      </c>
      <c r="AU1429">
        <f>IF($A1429="","",SUMIFS($BK$2:$BK$2500,$W$2:$W$2500,$A1429))</f>
      </c>
      <c r="AV1429">
        <f>IF($A1429="","",SUMIFS($BL$2:$BL$2500,$W$2:$W$2500,$A1429))</f>
      </c>
      <c r="AW1429">
        <f>IF($A1429="","",SUMIFS($BM$2:$BM$2500,$W$2:$W$2500,$A1429))</f>
      </c>
      <c r="AX1429">
        <f>IF($A1429="","",SUMIFS($BN$2:$BN$2500,$W$2:$W$2500,$A1429))</f>
      </c>
      <c r="AY1429">
        <f>IF($A1429="","",SUMIFS($BO$2:$BO$2500,$W$2:$W$2500,$A1429))</f>
      </c>
      <c r="AZ1429">
        <f>IF($A1429="","",SUMIFS($BP$2:$BP$2500,$W$2:$W$2500,$A1429))</f>
      </c>
      <c r="BA1429">
        <f>IF($A1429="","",SUMIFS($BQ$2:$BQ$2500,$W$2:$W$2500,$A1429))</f>
      </c>
      <c r="BB1429">
        <f>IF($A1429="","",SUMIFS($BR$2:$BR$2500,$W$2:$W$2500,$A1429))</f>
      </c>
      <c r="BC1429">
        <f>IF($A1429="","",SUMIFS($BS$2:$BS$2500,$W$2:$W$2500,$A1429))</f>
      </c>
      <c r="BD1429">
        <f>IF($A1429="","",SUMIFS($BT$2:$BT$2500,$W$2:$W$2500,$A1429))</f>
      </c>
      <c r="BF1429">
        <f>IF($Z1429="","",INDEX($AO$2:$AO$2000,$Z1429))</f>
      </c>
      <c r="BG1429">
        <f>IF($Z1429="","",INDEX($AP$2:$AP$2000,$Z1429))</f>
      </c>
      <c r="BH1429">
        <f>IF($Z1429="","",INDEX($AQ$2:$AQ$2000,$Z1429))</f>
      </c>
      <c r="BI1429">
        <f>IF($Z1429="","",INDEX($AR$2:$AR$2000,$Z1429))</f>
      </c>
      <c r="BJ1429">
        <f>IF($Z1429="","",INDEX($AS$2:$AS$2000,$Z1429))</f>
      </c>
      <c r="BK1429">
        <f>IF($Z1429="","",INDEX($AT$2:$AT$2000,$Z1429))</f>
      </c>
      <c r="BL1429">
        <f>IF($Z1429="","",INDEX($AU$2:$AU$2000,$Z1429))</f>
      </c>
      <c r="BM1429">
        <f>IF($Z1429="","",INDEX($AV$2:$AV$2000,$Z1429))</f>
      </c>
      <c r="BN1429">
        <f>IF($Z1429="","",INDEX($AW$2:$AW$2000,$Z1429))</f>
      </c>
      <c r="BO1429">
        <f>IF($Z1429="","",INDEX($AX$2:$AX$2000,$Z1429))</f>
      </c>
      <c r="BP1429">
        <f>IF($Z1429="","",INDEX($AY$2:$AY$2000,$Z1429))</f>
      </c>
      <c r="BQ1429">
        <f>IF($Z1429="","",INDEX($AZ$2:$AZ$2000,$Z1429))</f>
      </c>
      <c r="BR1429">
        <f>IF($Z1429="","",INDEX($BA$2:$BA$2000,$Z1429))</f>
      </c>
      <c r="BS1429">
        <f>IF($Z1429="","",INDEX($BB$2:$BB$2000,$Z1429))</f>
      </c>
      <c r="BT1429">
        <f>IF($Z1429="","",INDEX($BC$2:$BC$2000,$Z1429))</f>
      </c>
      <c r="BV1429">
        <f>IF(OR($A1429="",$P1429&lt;&gt;"Yes",$AH1429="Yes"),"",1+N($AG1429))</f>
      </c>
      <c r="BW1429">
        <f>IF($A1429="","",COUNTIFS($W$2:$W$2500,$A1429,$BZ$2:$BZ$2500,"Yes")+COUNTIFS($X$2:$X$2500,$A1429,$BY$2:$BY$2500,"Yes"))</f>
      </c>
      <c r="BX1429">
        <f>IF(OR($A1429="",$P1429="Yes"),"",IF(N($BW1429)=0,0,1+SUMIFS($CB$2:$CB$2500,$W$2:$W$2500,$A1429)+SUMIFS($CA$2:$CA$2500,$X$2:$X$2500,$A1429)))</f>
      </c>
      <c r="BY1429" t="str">
        <f>IF($Y1429="","",INDEX($AH$2:$AH$2000,$Y1429)&amp;"")</f>
      </c>
      <c r="BZ1429" t="str">
        <f>IF($Z1429="","",INDEX($AH$2:$AH$2000,$Z1429)&amp;"")</f>
      </c>
      <c r="CA1429">
        <f>IF($Y1429="","",INDEX($BV$2:$BV$2000,$Y1429))</f>
      </c>
      <c r="CB1429">
        <f>IF($Z1429="","",INDEX($BV$2:$BV$2000,$Z1429))</f>
      </c>
    </row>
    <row r="1430">
      <c r="A1430" t="str">
        <f>IF(TRIM(INDEX(games!$A:$A,ROW()))="","",TRIM(INDEX(games!$A:$A,ROW())))</f>
      </c>
      <c r="B1430">
        <f>IF(OR($A1430="",INDEX(games!$B:$B,ROW())=""),"",INDEX(games!$B:$B,ROW()))</f>
      </c>
      <c r="C1430" t="str">
        <f>IF(OR($A1430="",INDEX(games!$C:$C,ROW())=""),"",INDEX(games!$C:$C,ROW()))</f>
      </c>
      <c r="D1430">
        <f>IF($A1430="","",COUNTIF($W$2:$W$2500,$A1430)+COUNTIF($X$2:$X$2500,$A1430))</f>
      </c>
      <c r="E1430">
        <f>IF($A1430="","",IFERROR(MATCH($C1430,$R$2:$R$5,0),0))</f>
      </c>
      <c r="F1430">
        <f>IF($A1430="","",MOD(ROW(),34))</f>
      </c>
      <c r="G1430">
        <f>IF($A1430="",NA(),IF($C1430="Action",$B1430,NA()))</f>
      </c>
      <c r="H1430">
        <f>IF($A1430="",NA(),IF($C1430="Action",1+$F1430*0.023,NA()))</f>
      </c>
      <c r="I1430">
        <f>IF($A1430="",NA(),IF($C1430="Strategy",$B1430,NA()))</f>
      </c>
      <c r="J1430">
        <f>IF($A1430="",NA(),IF($C1430="Strategy",2+$F1430*0.023,NA()))</f>
      </c>
      <c r="K1430">
        <f>IF($A1430="",NA(),IF($C1430="Deckbuilder",$B1430,NA()))</f>
      </c>
      <c r="L1430">
        <f>IF($A1430="",NA(),IF($C1430="Deckbuilder",3+$F1430*0.023,NA()))</f>
      </c>
      <c r="M1430">
        <f>IF($A1430="",NA(),IF($C1430="Traditional",$B1430,NA()))</f>
      </c>
      <c r="N1430">
        <f>IF($A1430="",NA(),IF($C1430="Traditional",4+$F1430*0.023,NA()))</f>
      </c>
      <c r="O1430">
        <f>IF($A1430="","",$D1430+ROW()/1000000)</f>
      </c>
      <c r="P1430" t="str">
        <f>IF(OR($A1430="",INDEX(games!$H:$H,ROW())=""),"",INDEX(games!$H:$H,ROW()))</f>
      </c>
      <c r="Q1430">
        <f>IF(OR($A1430="",$P1430&lt;&gt;"Yes"),"",$D1430+ROW()/1000000)</f>
      </c>
      <c r="T1430">
        <f>IF($Y1430="","",INDEX($B$2:$B$2000,$Y1430))</f>
      </c>
      <c r="U1430">
        <f>IF($Z1430="","",INDEX($B$2:$B$2000,$Z1430))</f>
      </c>
      <c r="V1430">
        <f>IF(OR($T1430="",$U1430=""),"",$U1430-$T1430)</f>
      </c>
      <c r="W1430" t="str">
        <f>IF(TRIM(INDEX(connections!$A:$A,ROW()))="","",TRIM(INDEX(connections!$A:$A,ROW())))</f>
      </c>
      <c r="X1430" t="str">
        <f>IF($W1430="","",TRIM(INDEX(connections!$B:$B,ROW())))</f>
      </c>
      <c r="Y1430">
        <f>IF($W1430="","",IFERROR(MATCH($W1430,$A$2:$A$2000,0),""))</f>
      </c>
      <c r="Z1430">
        <f>IF($X1430="","",IFERROR(MATCH($X1430,$A$2:$A$2000,0),""))</f>
      </c>
      <c r="AA1430" t="str">
        <f>IF($Y1430="","",INDEX($P$2:$P$2000,$Y1430))</f>
      </c>
      <c r="AB1430" t="str">
        <f>IF($Z1430="","",INDEX($P$2:$P$2000,$Z1430))</f>
      </c>
      <c r="AC1430">
        <f>IF(AND($AA1430="Yes",$AB1430="Yes"),1,"")</f>
      </c>
      <c r="AD1430">
        <f>IF(OR($Y1430="",$Z1430=""),"",IF(INDEX($C$2:$C$2000,$Y1430)=INDEX($C$2:$C$2000,$Z1430),0,1))</f>
      </c>
      <c r="AE1430">
        <f>IF($AC1430&lt;&gt;1,"",IF(AND(INDEX($AG$2:$AG$2000,$Y1430)=1,INDEX($AG$2:$AG$2000,$Z1430)=1),1,""))</f>
      </c>
      <c r="AG1430">
        <f>IF($A1430="","",COUNTIFS($W$2:$W$2500,$A1430,$AB$2:$AB$2500,"Yes")+COUNTIFS($X$2:$X$2500,$A1430,$AA$2:$AA$2500,"Yes"))</f>
      </c>
      <c r="AH1430" t="str">
        <f>IF(OR($P1430&lt;&gt;"Yes",N($AG1430)=0),"",IF(AND($AG1430=1,COUNTIFS($W$2:$W$2500,$A1430,$AE$2:$AE$2500,1)+COUNTIFS($X$2:$X$2500,$A1430,$AE$2:$AE$2500,1)&gt;0),"","Yes"))</f>
      </c>
      <c r="AI1430">
        <f>IF($AH1430="Yes",$AG1430,"")</f>
      </c>
      <c r="AJ1430">
        <f>IF($AI1430="","",$AI1430+ROW()/1000000)</f>
      </c>
      <c r="AK1430">
        <f>IF(OR($A1430="",$P1430="Yes",N($AG1430)=0),"",$AG1430+ROW()/1000000)</f>
      </c>
      <c r="AL1430" t="str">
        <f>IF($A1430="","",INDEX(games!$J:$J,ROW())&amp;"")</f>
      </c>
      <c r="AM1430">
        <f>IF($A1430="","",SUMPRODUCT($AO1430:$BD1430,'Map Analysis'!$AP$2^{0,1,2,3,4,5,6,7,8,9,10,11,12,13,14,15}))</f>
      </c>
      <c r="AN1430">
        <f>IF($A1430="","",$AM1430+ROW()/10000000)</f>
      </c>
      <c r="AO1430">
        <f>IF($A1430="","",COUNTIF($W$2:$W$2500,$A1430))</f>
      </c>
      <c r="AP1430">
        <f>IF($A1430="","",SUMIFS($BF$2:$BF$2500,$W$2:$W$2500,$A1430))</f>
      </c>
      <c r="AQ1430">
        <f>IF($A1430="","",SUMIFS($BG$2:$BG$2500,$W$2:$W$2500,$A1430))</f>
      </c>
      <c r="AR1430">
        <f>IF($A1430="","",SUMIFS($BH$2:$BH$2500,$W$2:$W$2500,$A1430))</f>
      </c>
      <c r="AS1430">
        <f>IF($A1430="","",SUMIFS($BI$2:$BI$2500,$W$2:$W$2500,$A1430))</f>
      </c>
      <c r="AT1430">
        <f>IF($A1430="","",SUMIFS($BJ$2:$BJ$2500,$W$2:$W$2500,$A1430))</f>
      </c>
      <c r="AU1430">
        <f>IF($A1430="","",SUMIFS($BK$2:$BK$2500,$W$2:$W$2500,$A1430))</f>
      </c>
      <c r="AV1430">
        <f>IF($A1430="","",SUMIFS($BL$2:$BL$2500,$W$2:$W$2500,$A1430))</f>
      </c>
      <c r="AW1430">
        <f>IF($A1430="","",SUMIFS($BM$2:$BM$2500,$W$2:$W$2500,$A1430))</f>
      </c>
      <c r="AX1430">
        <f>IF($A1430="","",SUMIFS($BN$2:$BN$2500,$W$2:$W$2500,$A1430))</f>
      </c>
      <c r="AY1430">
        <f>IF($A1430="","",SUMIFS($BO$2:$BO$2500,$W$2:$W$2500,$A1430))</f>
      </c>
      <c r="AZ1430">
        <f>IF($A1430="","",SUMIFS($BP$2:$BP$2500,$W$2:$W$2500,$A1430))</f>
      </c>
      <c r="BA1430">
        <f>IF($A1430="","",SUMIFS($BQ$2:$BQ$2500,$W$2:$W$2500,$A1430))</f>
      </c>
      <c r="BB1430">
        <f>IF($A1430="","",SUMIFS($BR$2:$BR$2500,$W$2:$W$2500,$A1430))</f>
      </c>
      <c r="BC1430">
        <f>IF($A1430="","",SUMIFS($BS$2:$BS$2500,$W$2:$W$2500,$A1430))</f>
      </c>
      <c r="BD1430">
        <f>IF($A1430="","",SUMIFS($BT$2:$BT$2500,$W$2:$W$2500,$A1430))</f>
      </c>
      <c r="BF1430">
        <f>IF($Z1430="","",INDEX($AO$2:$AO$2000,$Z1430))</f>
      </c>
      <c r="BG1430">
        <f>IF($Z1430="","",INDEX($AP$2:$AP$2000,$Z1430))</f>
      </c>
      <c r="BH1430">
        <f>IF($Z1430="","",INDEX($AQ$2:$AQ$2000,$Z1430))</f>
      </c>
      <c r="BI1430">
        <f>IF($Z1430="","",INDEX($AR$2:$AR$2000,$Z1430))</f>
      </c>
      <c r="BJ1430">
        <f>IF($Z1430="","",INDEX($AS$2:$AS$2000,$Z1430))</f>
      </c>
      <c r="BK1430">
        <f>IF($Z1430="","",INDEX($AT$2:$AT$2000,$Z1430))</f>
      </c>
      <c r="BL1430">
        <f>IF($Z1430="","",INDEX($AU$2:$AU$2000,$Z1430))</f>
      </c>
      <c r="BM1430">
        <f>IF($Z1430="","",INDEX($AV$2:$AV$2000,$Z1430))</f>
      </c>
      <c r="BN1430">
        <f>IF($Z1430="","",INDEX($AW$2:$AW$2000,$Z1430))</f>
      </c>
      <c r="BO1430">
        <f>IF($Z1430="","",INDEX($AX$2:$AX$2000,$Z1430))</f>
      </c>
      <c r="BP1430">
        <f>IF($Z1430="","",INDEX($AY$2:$AY$2000,$Z1430))</f>
      </c>
      <c r="BQ1430">
        <f>IF($Z1430="","",INDEX($AZ$2:$AZ$2000,$Z1430))</f>
      </c>
      <c r="BR1430">
        <f>IF($Z1430="","",INDEX($BA$2:$BA$2000,$Z1430))</f>
      </c>
      <c r="BS1430">
        <f>IF($Z1430="","",INDEX($BB$2:$BB$2000,$Z1430))</f>
      </c>
      <c r="BT1430">
        <f>IF($Z1430="","",INDEX($BC$2:$BC$2000,$Z1430))</f>
      </c>
      <c r="BV1430">
        <f>IF(OR($A1430="",$P1430&lt;&gt;"Yes",$AH1430="Yes"),"",1+N($AG1430))</f>
      </c>
      <c r="BW1430">
        <f>IF($A1430="","",COUNTIFS($W$2:$W$2500,$A1430,$BZ$2:$BZ$2500,"Yes")+COUNTIFS($X$2:$X$2500,$A1430,$BY$2:$BY$2500,"Yes"))</f>
      </c>
      <c r="BX1430">
        <f>IF(OR($A1430="",$P1430="Yes"),"",IF(N($BW1430)=0,0,1+SUMIFS($CB$2:$CB$2500,$W$2:$W$2500,$A1430)+SUMIFS($CA$2:$CA$2500,$X$2:$X$2500,$A1430)))</f>
      </c>
      <c r="BY1430" t="str">
        <f>IF($Y1430="","",INDEX($AH$2:$AH$2000,$Y1430)&amp;"")</f>
      </c>
      <c r="BZ1430" t="str">
        <f>IF($Z1430="","",INDEX($AH$2:$AH$2000,$Z1430)&amp;"")</f>
      </c>
      <c r="CA1430">
        <f>IF($Y1430="","",INDEX($BV$2:$BV$2000,$Y1430))</f>
      </c>
      <c r="CB1430">
        <f>IF($Z1430="","",INDEX($BV$2:$BV$2000,$Z1430))</f>
      </c>
    </row>
    <row r="1431">
      <c r="A1431" t="str">
        <f>IF(TRIM(INDEX(games!$A:$A,ROW()))="","",TRIM(INDEX(games!$A:$A,ROW())))</f>
      </c>
      <c r="B1431">
        <f>IF(OR($A1431="",INDEX(games!$B:$B,ROW())=""),"",INDEX(games!$B:$B,ROW()))</f>
      </c>
      <c r="C1431" t="str">
        <f>IF(OR($A1431="",INDEX(games!$C:$C,ROW())=""),"",INDEX(games!$C:$C,ROW()))</f>
      </c>
      <c r="D1431">
        <f>IF($A1431="","",COUNTIF($W$2:$W$2500,$A1431)+COUNTIF($X$2:$X$2500,$A1431))</f>
      </c>
      <c r="E1431">
        <f>IF($A1431="","",IFERROR(MATCH($C1431,$R$2:$R$5,0),0))</f>
      </c>
      <c r="F1431">
        <f>IF($A1431="","",MOD(ROW(),34))</f>
      </c>
      <c r="G1431">
        <f>IF($A1431="",NA(),IF($C1431="Action",$B1431,NA()))</f>
      </c>
      <c r="H1431">
        <f>IF($A1431="",NA(),IF($C1431="Action",1+$F1431*0.023,NA()))</f>
      </c>
      <c r="I1431">
        <f>IF($A1431="",NA(),IF($C1431="Strategy",$B1431,NA()))</f>
      </c>
      <c r="J1431">
        <f>IF($A1431="",NA(),IF($C1431="Strategy",2+$F1431*0.023,NA()))</f>
      </c>
      <c r="K1431">
        <f>IF($A1431="",NA(),IF($C1431="Deckbuilder",$B1431,NA()))</f>
      </c>
      <c r="L1431">
        <f>IF($A1431="",NA(),IF($C1431="Deckbuilder",3+$F1431*0.023,NA()))</f>
      </c>
      <c r="M1431">
        <f>IF($A1431="",NA(),IF($C1431="Traditional",$B1431,NA()))</f>
      </c>
      <c r="N1431">
        <f>IF($A1431="",NA(),IF($C1431="Traditional",4+$F1431*0.023,NA()))</f>
      </c>
      <c r="O1431">
        <f>IF($A1431="","",$D1431+ROW()/1000000)</f>
      </c>
      <c r="P1431" t="str">
        <f>IF(OR($A1431="",INDEX(games!$H:$H,ROW())=""),"",INDEX(games!$H:$H,ROW()))</f>
      </c>
      <c r="Q1431">
        <f>IF(OR($A1431="",$P1431&lt;&gt;"Yes"),"",$D1431+ROW()/1000000)</f>
      </c>
      <c r="T1431">
        <f>IF($Y1431="","",INDEX($B$2:$B$2000,$Y1431))</f>
      </c>
      <c r="U1431">
        <f>IF($Z1431="","",INDEX($B$2:$B$2000,$Z1431))</f>
      </c>
      <c r="V1431">
        <f>IF(OR($T1431="",$U1431=""),"",$U1431-$T1431)</f>
      </c>
      <c r="W1431" t="str">
        <f>IF(TRIM(INDEX(connections!$A:$A,ROW()))="","",TRIM(INDEX(connections!$A:$A,ROW())))</f>
      </c>
      <c r="X1431" t="str">
        <f>IF($W1431="","",TRIM(INDEX(connections!$B:$B,ROW())))</f>
      </c>
      <c r="Y1431">
        <f>IF($W1431="","",IFERROR(MATCH($W1431,$A$2:$A$2000,0),""))</f>
      </c>
      <c r="Z1431">
        <f>IF($X1431="","",IFERROR(MATCH($X1431,$A$2:$A$2000,0),""))</f>
      </c>
      <c r="AA1431" t="str">
        <f>IF($Y1431="","",INDEX($P$2:$P$2000,$Y1431))</f>
      </c>
      <c r="AB1431" t="str">
        <f>IF($Z1431="","",INDEX($P$2:$P$2000,$Z1431))</f>
      </c>
      <c r="AC1431">
        <f>IF(AND($AA1431="Yes",$AB1431="Yes"),1,"")</f>
      </c>
      <c r="AD1431">
        <f>IF(OR($Y1431="",$Z1431=""),"",IF(INDEX($C$2:$C$2000,$Y1431)=INDEX($C$2:$C$2000,$Z1431),0,1))</f>
      </c>
      <c r="AE1431">
        <f>IF($AC1431&lt;&gt;1,"",IF(AND(INDEX($AG$2:$AG$2000,$Y1431)=1,INDEX($AG$2:$AG$2000,$Z1431)=1),1,""))</f>
      </c>
      <c r="AG1431">
        <f>IF($A1431="","",COUNTIFS($W$2:$W$2500,$A1431,$AB$2:$AB$2500,"Yes")+COUNTIFS($X$2:$X$2500,$A1431,$AA$2:$AA$2500,"Yes"))</f>
      </c>
      <c r="AH1431" t="str">
        <f>IF(OR($P1431&lt;&gt;"Yes",N($AG1431)=0),"",IF(AND($AG1431=1,COUNTIFS($W$2:$W$2500,$A1431,$AE$2:$AE$2500,1)+COUNTIFS($X$2:$X$2500,$A1431,$AE$2:$AE$2500,1)&gt;0),"","Yes"))</f>
      </c>
      <c r="AI1431">
        <f>IF($AH1431="Yes",$AG1431,"")</f>
      </c>
      <c r="AJ1431">
        <f>IF($AI1431="","",$AI1431+ROW()/1000000)</f>
      </c>
      <c r="AK1431">
        <f>IF(OR($A1431="",$P1431="Yes",N($AG1431)=0),"",$AG1431+ROW()/1000000)</f>
      </c>
      <c r="AL1431" t="str">
        <f>IF($A1431="","",INDEX(games!$J:$J,ROW())&amp;"")</f>
      </c>
      <c r="AM1431">
        <f>IF($A1431="","",SUMPRODUCT($AO1431:$BD1431,'Map Analysis'!$AP$2^{0,1,2,3,4,5,6,7,8,9,10,11,12,13,14,15}))</f>
      </c>
      <c r="AN1431">
        <f>IF($A1431="","",$AM1431+ROW()/10000000)</f>
      </c>
      <c r="AO1431">
        <f>IF($A1431="","",COUNTIF($W$2:$W$2500,$A1431))</f>
      </c>
      <c r="AP1431">
        <f>IF($A1431="","",SUMIFS($BF$2:$BF$2500,$W$2:$W$2500,$A1431))</f>
      </c>
      <c r="AQ1431">
        <f>IF($A1431="","",SUMIFS($BG$2:$BG$2500,$W$2:$W$2500,$A1431))</f>
      </c>
      <c r="AR1431">
        <f>IF($A1431="","",SUMIFS($BH$2:$BH$2500,$W$2:$W$2500,$A1431))</f>
      </c>
      <c r="AS1431">
        <f>IF($A1431="","",SUMIFS($BI$2:$BI$2500,$W$2:$W$2500,$A1431))</f>
      </c>
      <c r="AT1431">
        <f>IF($A1431="","",SUMIFS($BJ$2:$BJ$2500,$W$2:$W$2500,$A1431))</f>
      </c>
      <c r="AU1431">
        <f>IF($A1431="","",SUMIFS($BK$2:$BK$2500,$W$2:$W$2500,$A1431))</f>
      </c>
      <c r="AV1431">
        <f>IF($A1431="","",SUMIFS($BL$2:$BL$2500,$W$2:$W$2500,$A1431))</f>
      </c>
      <c r="AW1431">
        <f>IF($A1431="","",SUMIFS($BM$2:$BM$2500,$W$2:$W$2500,$A1431))</f>
      </c>
      <c r="AX1431">
        <f>IF($A1431="","",SUMIFS($BN$2:$BN$2500,$W$2:$W$2500,$A1431))</f>
      </c>
      <c r="AY1431">
        <f>IF($A1431="","",SUMIFS($BO$2:$BO$2500,$W$2:$W$2500,$A1431))</f>
      </c>
      <c r="AZ1431">
        <f>IF($A1431="","",SUMIFS($BP$2:$BP$2500,$W$2:$W$2500,$A1431))</f>
      </c>
      <c r="BA1431">
        <f>IF($A1431="","",SUMIFS($BQ$2:$BQ$2500,$W$2:$W$2500,$A1431))</f>
      </c>
      <c r="BB1431">
        <f>IF($A1431="","",SUMIFS($BR$2:$BR$2500,$W$2:$W$2500,$A1431))</f>
      </c>
      <c r="BC1431">
        <f>IF($A1431="","",SUMIFS($BS$2:$BS$2500,$W$2:$W$2500,$A1431))</f>
      </c>
      <c r="BD1431">
        <f>IF($A1431="","",SUMIFS($BT$2:$BT$2500,$W$2:$W$2500,$A1431))</f>
      </c>
      <c r="BF1431">
        <f>IF($Z1431="","",INDEX($AO$2:$AO$2000,$Z1431))</f>
      </c>
      <c r="BG1431">
        <f>IF($Z1431="","",INDEX($AP$2:$AP$2000,$Z1431))</f>
      </c>
      <c r="BH1431">
        <f>IF($Z1431="","",INDEX($AQ$2:$AQ$2000,$Z1431))</f>
      </c>
      <c r="BI1431">
        <f>IF($Z1431="","",INDEX($AR$2:$AR$2000,$Z1431))</f>
      </c>
      <c r="BJ1431">
        <f>IF($Z1431="","",INDEX($AS$2:$AS$2000,$Z1431))</f>
      </c>
      <c r="BK1431">
        <f>IF($Z1431="","",INDEX($AT$2:$AT$2000,$Z1431))</f>
      </c>
      <c r="BL1431">
        <f>IF($Z1431="","",INDEX($AU$2:$AU$2000,$Z1431))</f>
      </c>
      <c r="BM1431">
        <f>IF($Z1431="","",INDEX($AV$2:$AV$2000,$Z1431))</f>
      </c>
      <c r="BN1431">
        <f>IF($Z1431="","",INDEX($AW$2:$AW$2000,$Z1431))</f>
      </c>
      <c r="BO1431">
        <f>IF($Z1431="","",INDEX($AX$2:$AX$2000,$Z1431))</f>
      </c>
      <c r="BP1431">
        <f>IF($Z1431="","",INDEX($AY$2:$AY$2000,$Z1431))</f>
      </c>
      <c r="BQ1431">
        <f>IF($Z1431="","",INDEX($AZ$2:$AZ$2000,$Z1431))</f>
      </c>
      <c r="BR1431">
        <f>IF($Z1431="","",INDEX($BA$2:$BA$2000,$Z1431))</f>
      </c>
      <c r="BS1431">
        <f>IF($Z1431="","",INDEX($BB$2:$BB$2000,$Z1431))</f>
      </c>
      <c r="BT1431">
        <f>IF($Z1431="","",INDEX($BC$2:$BC$2000,$Z1431))</f>
      </c>
      <c r="BV1431">
        <f>IF(OR($A1431="",$P1431&lt;&gt;"Yes",$AH1431="Yes"),"",1+N($AG1431))</f>
      </c>
      <c r="BW1431">
        <f>IF($A1431="","",COUNTIFS($W$2:$W$2500,$A1431,$BZ$2:$BZ$2500,"Yes")+COUNTIFS($X$2:$X$2500,$A1431,$BY$2:$BY$2500,"Yes"))</f>
      </c>
      <c r="BX1431">
        <f>IF(OR($A1431="",$P1431="Yes"),"",IF(N($BW1431)=0,0,1+SUMIFS($CB$2:$CB$2500,$W$2:$W$2500,$A1431)+SUMIFS($CA$2:$CA$2500,$X$2:$X$2500,$A1431)))</f>
      </c>
      <c r="BY1431" t="str">
        <f>IF($Y1431="","",INDEX($AH$2:$AH$2000,$Y1431)&amp;"")</f>
      </c>
      <c r="BZ1431" t="str">
        <f>IF($Z1431="","",INDEX($AH$2:$AH$2000,$Z1431)&amp;"")</f>
      </c>
      <c r="CA1431">
        <f>IF($Y1431="","",INDEX($BV$2:$BV$2000,$Y1431))</f>
      </c>
      <c r="CB1431">
        <f>IF($Z1431="","",INDEX($BV$2:$BV$2000,$Z1431))</f>
      </c>
    </row>
    <row r="1432">
      <c r="A1432" t="str">
        <f>IF(TRIM(INDEX(games!$A:$A,ROW()))="","",TRIM(INDEX(games!$A:$A,ROW())))</f>
      </c>
      <c r="B1432">
        <f>IF(OR($A1432="",INDEX(games!$B:$B,ROW())=""),"",INDEX(games!$B:$B,ROW()))</f>
      </c>
      <c r="C1432" t="str">
        <f>IF(OR($A1432="",INDEX(games!$C:$C,ROW())=""),"",INDEX(games!$C:$C,ROW()))</f>
      </c>
      <c r="D1432">
        <f>IF($A1432="","",COUNTIF($W$2:$W$2500,$A1432)+COUNTIF($X$2:$X$2500,$A1432))</f>
      </c>
      <c r="E1432">
        <f>IF($A1432="","",IFERROR(MATCH($C1432,$R$2:$R$5,0),0))</f>
      </c>
      <c r="F1432">
        <f>IF($A1432="","",MOD(ROW(),34))</f>
      </c>
      <c r="G1432">
        <f>IF($A1432="",NA(),IF($C1432="Action",$B1432,NA()))</f>
      </c>
      <c r="H1432">
        <f>IF($A1432="",NA(),IF($C1432="Action",1+$F1432*0.023,NA()))</f>
      </c>
      <c r="I1432">
        <f>IF($A1432="",NA(),IF($C1432="Strategy",$B1432,NA()))</f>
      </c>
      <c r="J1432">
        <f>IF($A1432="",NA(),IF($C1432="Strategy",2+$F1432*0.023,NA()))</f>
      </c>
      <c r="K1432">
        <f>IF($A1432="",NA(),IF($C1432="Deckbuilder",$B1432,NA()))</f>
      </c>
      <c r="L1432">
        <f>IF($A1432="",NA(),IF($C1432="Deckbuilder",3+$F1432*0.023,NA()))</f>
      </c>
      <c r="M1432">
        <f>IF($A1432="",NA(),IF($C1432="Traditional",$B1432,NA()))</f>
      </c>
      <c r="N1432">
        <f>IF($A1432="",NA(),IF($C1432="Traditional",4+$F1432*0.023,NA()))</f>
      </c>
      <c r="O1432">
        <f>IF($A1432="","",$D1432+ROW()/1000000)</f>
      </c>
      <c r="P1432" t="str">
        <f>IF(OR($A1432="",INDEX(games!$H:$H,ROW())=""),"",INDEX(games!$H:$H,ROW()))</f>
      </c>
      <c r="Q1432">
        <f>IF(OR($A1432="",$P1432&lt;&gt;"Yes"),"",$D1432+ROW()/1000000)</f>
      </c>
      <c r="T1432">
        <f>IF($Y1432="","",INDEX($B$2:$B$2000,$Y1432))</f>
      </c>
      <c r="U1432">
        <f>IF($Z1432="","",INDEX($B$2:$B$2000,$Z1432))</f>
      </c>
      <c r="V1432">
        <f>IF(OR($T1432="",$U1432=""),"",$U1432-$T1432)</f>
      </c>
      <c r="W1432" t="str">
        <f>IF(TRIM(INDEX(connections!$A:$A,ROW()))="","",TRIM(INDEX(connections!$A:$A,ROW())))</f>
      </c>
      <c r="X1432" t="str">
        <f>IF($W1432="","",TRIM(INDEX(connections!$B:$B,ROW())))</f>
      </c>
      <c r="Y1432">
        <f>IF($W1432="","",IFERROR(MATCH($W1432,$A$2:$A$2000,0),""))</f>
      </c>
      <c r="Z1432">
        <f>IF($X1432="","",IFERROR(MATCH($X1432,$A$2:$A$2000,0),""))</f>
      </c>
      <c r="AA1432" t="str">
        <f>IF($Y1432="","",INDEX($P$2:$P$2000,$Y1432))</f>
      </c>
      <c r="AB1432" t="str">
        <f>IF($Z1432="","",INDEX($P$2:$P$2000,$Z1432))</f>
      </c>
      <c r="AC1432">
        <f>IF(AND($AA1432="Yes",$AB1432="Yes"),1,"")</f>
      </c>
      <c r="AD1432">
        <f>IF(OR($Y1432="",$Z1432=""),"",IF(INDEX($C$2:$C$2000,$Y1432)=INDEX($C$2:$C$2000,$Z1432),0,1))</f>
      </c>
      <c r="AE1432">
        <f>IF($AC1432&lt;&gt;1,"",IF(AND(INDEX($AG$2:$AG$2000,$Y1432)=1,INDEX($AG$2:$AG$2000,$Z1432)=1),1,""))</f>
      </c>
      <c r="AG1432">
        <f>IF($A1432="","",COUNTIFS($W$2:$W$2500,$A1432,$AB$2:$AB$2500,"Yes")+COUNTIFS($X$2:$X$2500,$A1432,$AA$2:$AA$2500,"Yes"))</f>
      </c>
      <c r="AH1432" t="str">
        <f>IF(OR($P1432&lt;&gt;"Yes",N($AG1432)=0),"",IF(AND($AG1432=1,COUNTIFS($W$2:$W$2500,$A1432,$AE$2:$AE$2500,1)+COUNTIFS($X$2:$X$2500,$A1432,$AE$2:$AE$2500,1)&gt;0),"","Yes"))</f>
      </c>
      <c r="AI1432">
        <f>IF($AH1432="Yes",$AG1432,"")</f>
      </c>
      <c r="AJ1432">
        <f>IF($AI1432="","",$AI1432+ROW()/1000000)</f>
      </c>
      <c r="AK1432">
        <f>IF(OR($A1432="",$P1432="Yes",N($AG1432)=0),"",$AG1432+ROW()/1000000)</f>
      </c>
      <c r="AL1432" t="str">
        <f>IF($A1432="","",INDEX(games!$J:$J,ROW())&amp;"")</f>
      </c>
      <c r="AM1432">
        <f>IF($A1432="","",SUMPRODUCT($AO1432:$BD1432,'Map Analysis'!$AP$2^{0,1,2,3,4,5,6,7,8,9,10,11,12,13,14,15}))</f>
      </c>
      <c r="AN1432">
        <f>IF($A1432="","",$AM1432+ROW()/10000000)</f>
      </c>
      <c r="AO1432">
        <f>IF($A1432="","",COUNTIF($W$2:$W$2500,$A1432))</f>
      </c>
      <c r="AP1432">
        <f>IF($A1432="","",SUMIFS($BF$2:$BF$2500,$W$2:$W$2500,$A1432))</f>
      </c>
      <c r="AQ1432">
        <f>IF($A1432="","",SUMIFS($BG$2:$BG$2500,$W$2:$W$2500,$A1432))</f>
      </c>
      <c r="AR1432">
        <f>IF($A1432="","",SUMIFS($BH$2:$BH$2500,$W$2:$W$2500,$A1432))</f>
      </c>
      <c r="AS1432">
        <f>IF($A1432="","",SUMIFS($BI$2:$BI$2500,$W$2:$W$2500,$A1432))</f>
      </c>
      <c r="AT1432">
        <f>IF($A1432="","",SUMIFS($BJ$2:$BJ$2500,$W$2:$W$2500,$A1432))</f>
      </c>
      <c r="AU1432">
        <f>IF($A1432="","",SUMIFS($BK$2:$BK$2500,$W$2:$W$2500,$A1432))</f>
      </c>
      <c r="AV1432">
        <f>IF($A1432="","",SUMIFS($BL$2:$BL$2500,$W$2:$W$2500,$A1432))</f>
      </c>
      <c r="AW1432">
        <f>IF($A1432="","",SUMIFS($BM$2:$BM$2500,$W$2:$W$2500,$A1432))</f>
      </c>
      <c r="AX1432">
        <f>IF($A1432="","",SUMIFS($BN$2:$BN$2500,$W$2:$W$2500,$A1432))</f>
      </c>
      <c r="AY1432">
        <f>IF($A1432="","",SUMIFS($BO$2:$BO$2500,$W$2:$W$2500,$A1432))</f>
      </c>
      <c r="AZ1432">
        <f>IF($A1432="","",SUMIFS($BP$2:$BP$2500,$W$2:$W$2500,$A1432))</f>
      </c>
      <c r="BA1432">
        <f>IF($A1432="","",SUMIFS($BQ$2:$BQ$2500,$W$2:$W$2500,$A1432))</f>
      </c>
      <c r="BB1432">
        <f>IF($A1432="","",SUMIFS($BR$2:$BR$2500,$W$2:$W$2500,$A1432))</f>
      </c>
      <c r="BC1432">
        <f>IF($A1432="","",SUMIFS($BS$2:$BS$2500,$W$2:$W$2500,$A1432))</f>
      </c>
      <c r="BD1432">
        <f>IF($A1432="","",SUMIFS($BT$2:$BT$2500,$W$2:$W$2500,$A1432))</f>
      </c>
      <c r="BF1432">
        <f>IF($Z1432="","",INDEX($AO$2:$AO$2000,$Z1432))</f>
      </c>
      <c r="BG1432">
        <f>IF($Z1432="","",INDEX($AP$2:$AP$2000,$Z1432))</f>
      </c>
      <c r="BH1432">
        <f>IF($Z1432="","",INDEX($AQ$2:$AQ$2000,$Z1432))</f>
      </c>
      <c r="BI1432">
        <f>IF($Z1432="","",INDEX($AR$2:$AR$2000,$Z1432))</f>
      </c>
      <c r="BJ1432">
        <f>IF($Z1432="","",INDEX($AS$2:$AS$2000,$Z1432))</f>
      </c>
      <c r="BK1432">
        <f>IF($Z1432="","",INDEX($AT$2:$AT$2000,$Z1432))</f>
      </c>
      <c r="BL1432">
        <f>IF($Z1432="","",INDEX($AU$2:$AU$2000,$Z1432))</f>
      </c>
      <c r="BM1432">
        <f>IF($Z1432="","",INDEX($AV$2:$AV$2000,$Z1432))</f>
      </c>
      <c r="BN1432">
        <f>IF($Z1432="","",INDEX($AW$2:$AW$2000,$Z1432))</f>
      </c>
      <c r="BO1432">
        <f>IF($Z1432="","",INDEX($AX$2:$AX$2000,$Z1432))</f>
      </c>
      <c r="BP1432">
        <f>IF($Z1432="","",INDEX($AY$2:$AY$2000,$Z1432))</f>
      </c>
      <c r="BQ1432">
        <f>IF($Z1432="","",INDEX($AZ$2:$AZ$2000,$Z1432))</f>
      </c>
      <c r="BR1432">
        <f>IF($Z1432="","",INDEX($BA$2:$BA$2000,$Z1432))</f>
      </c>
      <c r="BS1432">
        <f>IF($Z1432="","",INDEX($BB$2:$BB$2000,$Z1432))</f>
      </c>
      <c r="BT1432">
        <f>IF($Z1432="","",INDEX($BC$2:$BC$2000,$Z1432))</f>
      </c>
      <c r="BV1432">
        <f>IF(OR($A1432="",$P1432&lt;&gt;"Yes",$AH1432="Yes"),"",1+N($AG1432))</f>
      </c>
      <c r="BW1432">
        <f>IF($A1432="","",COUNTIFS($W$2:$W$2500,$A1432,$BZ$2:$BZ$2500,"Yes")+COUNTIFS($X$2:$X$2500,$A1432,$BY$2:$BY$2500,"Yes"))</f>
      </c>
      <c r="BX1432">
        <f>IF(OR($A1432="",$P1432="Yes"),"",IF(N($BW1432)=0,0,1+SUMIFS($CB$2:$CB$2500,$W$2:$W$2500,$A1432)+SUMIFS($CA$2:$CA$2500,$X$2:$X$2500,$A1432)))</f>
      </c>
      <c r="BY1432" t="str">
        <f>IF($Y1432="","",INDEX($AH$2:$AH$2000,$Y1432)&amp;"")</f>
      </c>
      <c r="BZ1432" t="str">
        <f>IF($Z1432="","",INDEX($AH$2:$AH$2000,$Z1432)&amp;"")</f>
      </c>
      <c r="CA1432">
        <f>IF($Y1432="","",INDEX($BV$2:$BV$2000,$Y1432))</f>
      </c>
      <c r="CB1432">
        <f>IF($Z1432="","",INDEX($BV$2:$BV$2000,$Z1432))</f>
      </c>
    </row>
    <row r="1433">
      <c r="A1433" t="str">
        <f>IF(TRIM(INDEX(games!$A:$A,ROW()))="","",TRIM(INDEX(games!$A:$A,ROW())))</f>
      </c>
      <c r="B1433">
        <f>IF(OR($A1433="",INDEX(games!$B:$B,ROW())=""),"",INDEX(games!$B:$B,ROW()))</f>
      </c>
      <c r="C1433" t="str">
        <f>IF(OR($A1433="",INDEX(games!$C:$C,ROW())=""),"",INDEX(games!$C:$C,ROW()))</f>
      </c>
      <c r="D1433">
        <f>IF($A1433="","",COUNTIF($W$2:$W$2500,$A1433)+COUNTIF($X$2:$X$2500,$A1433))</f>
      </c>
      <c r="E1433">
        <f>IF($A1433="","",IFERROR(MATCH($C1433,$R$2:$R$5,0),0))</f>
      </c>
      <c r="F1433">
        <f>IF($A1433="","",MOD(ROW(),34))</f>
      </c>
      <c r="G1433">
        <f>IF($A1433="",NA(),IF($C1433="Action",$B1433,NA()))</f>
      </c>
      <c r="H1433">
        <f>IF($A1433="",NA(),IF($C1433="Action",1+$F1433*0.023,NA()))</f>
      </c>
      <c r="I1433">
        <f>IF($A1433="",NA(),IF($C1433="Strategy",$B1433,NA()))</f>
      </c>
      <c r="J1433">
        <f>IF($A1433="",NA(),IF($C1433="Strategy",2+$F1433*0.023,NA()))</f>
      </c>
      <c r="K1433">
        <f>IF($A1433="",NA(),IF($C1433="Deckbuilder",$B1433,NA()))</f>
      </c>
      <c r="L1433">
        <f>IF($A1433="",NA(),IF($C1433="Deckbuilder",3+$F1433*0.023,NA()))</f>
      </c>
      <c r="M1433">
        <f>IF($A1433="",NA(),IF($C1433="Traditional",$B1433,NA()))</f>
      </c>
      <c r="N1433">
        <f>IF($A1433="",NA(),IF($C1433="Traditional",4+$F1433*0.023,NA()))</f>
      </c>
      <c r="O1433">
        <f>IF($A1433="","",$D1433+ROW()/1000000)</f>
      </c>
      <c r="P1433" t="str">
        <f>IF(OR($A1433="",INDEX(games!$H:$H,ROW())=""),"",INDEX(games!$H:$H,ROW()))</f>
      </c>
      <c r="Q1433">
        <f>IF(OR($A1433="",$P1433&lt;&gt;"Yes"),"",$D1433+ROW()/1000000)</f>
      </c>
      <c r="T1433">
        <f>IF($Y1433="","",INDEX($B$2:$B$2000,$Y1433))</f>
      </c>
      <c r="U1433">
        <f>IF($Z1433="","",INDEX($B$2:$B$2000,$Z1433))</f>
      </c>
      <c r="V1433">
        <f>IF(OR($T1433="",$U1433=""),"",$U1433-$T1433)</f>
      </c>
      <c r="W1433" t="str">
        <f>IF(TRIM(INDEX(connections!$A:$A,ROW()))="","",TRIM(INDEX(connections!$A:$A,ROW())))</f>
      </c>
      <c r="X1433" t="str">
        <f>IF($W1433="","",TRIM(INDEX(connections!$B:$B,ROW())))</f>
      </c>
      <c r="Y1433">
        <f>IF($W1433="","",IFERROR(MATCH($W1433,$A$2:$A$2000,0),""))</f>
      </c>
      <c r="Z1433">
        <f>IF($X1433="","",IFERROR(MATCH($X1433,$A$2:$A$2000,0),""))</f>
      </c>
      <c r="AA1433" t="str">
        <f>IF($Y1433="","",INDEX($P$2:$P$2000,$Y1433))</f>
      </c>
      <c r="AB1433" t="str">
        <f>IF($Z1433="","",INDEX($P$2:$P$2000,$Z1433))</f>
      </c>
      <c r="AC1433">
        <f>IF(AND($AA1433="Yes",$AB1433="Yes"),1,"")</f>
      </c>
      <c r="AD1433">
        <f>IF(OR($Y1433="",$Z1433=""),"",IF(INDEX($C$2:$C$2000,$Y1433)=INDEX($C$2:$C$2000,$Z1433),0,1))</f>
      </c>
      <c r="AE1433">
        <f>IF($AC1433&lt;&gt;1,"",IF(AND(INDEX($AG$2:$AG$2000,$Y1433)=1,INDEX($AG$2:$AG$2000,$Z1433)=1),1,""))</f>
      </c>
      <c r="AG1433">
        <f>IF($A1433="","",COUNTIFS($W$2:$W$2500,$A1433,$AB$2:$AB$2500,"Yes")+COUNTIFS($X$2:$X$2500,$A1433,$AA$2:$AA$2500,"Yes"))</f>
      </c>
      <c r="AH1433" t="str">
        <f>IF(OR($P1433&lt;&gt;"Yes",N($AG1433)=0),"",IF(AND($AG1433=1,COUNTIFS($W$2:$W$2500,$A1433,$AE$2:$AE$2500,1)+COUNTIFS($X$2:$X$2500,$A1433,$AE$2:$AE$2500,1)&gt;0),"","Yes"))</f>
      </c>
      <c r="AI1433">
        <f>IF($AH1433="Yes",$AG1433,"")</f>
      </c>
      <c r="AJ1433">
        <f>IF($AI1433="","",$AI1433+ROW()/1000000)</f>
      </c>
      <c r="AK1433">
        <f>IF(OR($A1433="",$P1433="Yes",N($AG1433)=0),"",$AG1433+ROW()/1000000)</f>
      </c>
      <c r="AL1433" t="str">
        <f>IF($A1433="","",INDEX(games!$J:$J,ROW())&amp;"")</f>
      </c>
      <c r="AM1433">
        <f>IF($A1433="","",SUMPRODUCT($AO1433:$BD1433,'Map Analysis'!$AP$2^{0,1,2,3,4,5,6,7,8,9,10,11,12,13,14,15}))</f>
      </c>
      <c r="AN1433">
        <f>IF($A1433="","",$AM1433+ROW()/10000000)</f>
      </c>
      <c r="AO1433">
        <f>IF($A1433="","",COUNTIF($W$2:$W$2500,$A1433))</f>
      </c>
      <c r="AP1433">
        <f>IF($A1433="","",SUMIFS($BF$2:$BF$2500,$W$2:$W$2500,$A1433))</f>
      </c>
      <c r="AQ1433">
        <f>IF($A1433="","",SUMIFS($BG$2:$BG$2500,$W$2:$W$2500,$A1433))</f>
      </c>
      <c r="AR1433">
        <f>IF($A1433="","",SUMIFS($BH$2:$BH$2500,$W$2:$W$2500,$A1433))</f>
      </c>
      <c r="AS1433">
        <f>IF($A1433="","",SUMIFS($BI$2:$BI$2500,$W$2:$W$2500,$A1433))</f>
      </c>
      <c r="AT1433">
        <f>IF($A1433="","",SUMIFS($BJ$2:$BJ$2500,$W$2:$W$2500,$A1433))</f>
      </c>
      <c r="AU1433">
        <f>IF($A1433="","",SUMIFS($BK$2:$BK$2500,$W$2:$W$2500,$A1433))</f>
      </c>
      <c r="AV1433">
        <f>IF($A1433="","",SUMIFS($BL$2:$BL$2500,$W$2:$W$2500,$A1433))</f>
      </c>
      <c r="AW1433">
        <f>IF($A1433="","",SUMIFS($BM$2:$BM$2500,$W$2:$W$2500,$A1433))</f>
      </c>
      <c r="AX1433">
        <f>IF($A1433="","",SUMIFS($BN$2:$BN$2500,$W$2:$W$2500,$A1433))</f>
      </c>
      <c r="AY1433">
        <f>IF($A1433="","",SUMIFS($BO$2:$BO$2500,$W$2:$W$2500,$A1433))</f>
      </c>
      <c r="AZ1433">
        <f>IF($A1433="","",SUMIFS($BP$2:$BP$2500,$W$2:$W$2500,$A1433))</f>
      </c>
      <c r="BA1433">
        <f>IF($A1433="","",SUMIFS($BQ$2:$BQ$2500,$W$2:$W$2500,$A1433))</f>
      </c>
      <c r="BB1433">
        <f>IF($A1433="","",SUMIFS($BR$2:$BR$2500,$W$2:$W$2500,$A1433))</f>
      </c>
      <c r="BC1433">
        <f>IF($A1433="","",SUMIFS($BS$2:$BS$2500,$W$2:$W$2500,$A1433))</f>
      </c>
      <c r="BD1433">
        <f>IF($A1433="","",SUMIFS($BT$2:$BT$2500,$W$2:$W$2500,$A1433))</f>
      </c>
      <c r="BF1433">
        <f>IF($Z1433="","",INDEX($AO$2:$AO$2000,$Z1433))</f>
      </c>
      <c r="BG1433">
        <f>IF($Z1433="","",INDEX($AP$2:$AP$2000,$Z1433))</f>
      </c>
      <c r="BH1433">
        <f>IF($Z1433="","",INDEX($AQ$2:$AQ$2000,$Z1433))</f>
      </c>
      <c r="BI1433">
        <f>IF($Z1433="","",INDEX($AR$2:$AR$2000,$Z1433))</f>
      </c>
      <c r="BJ1433">
        <f>IF($Z1433="","",INDEX($AS$2:$AS$2000,$Z1433))</f>
      </c>
      <c r="BK1433">
        <f>IF($Z1433="","",INDEX($AT$2:$AT$2000,$Z1433))</f>
      </c>
      <c r="BL1433">
        <f>IF($Z1433="","",INDEX($AU$2:$AU$2000,$Z1433))</f>
      </c>
      <c r="BM1433">
        <f>IF($Z1433="","",INDEX($AV$2:$AV$2000,$Z1433))</f>
      </c>
      <c r="BN1433">
        <f>IF($Z1433="","",INDEX($AW$2:$AW$2000,$Z1433))</f>
      </c>
      <c r="BO1433">
        <f>IF($Z1433="","",INDEX($AX$2:$AX$2000,$Z1433))</f>
      </c>
      <c r="BP1433">
        <f>IF($Z1433="","",INDEX($AY$2:$AY$2000,$Z1433))</f>
      </c>
      <c r="BQ1433">
        <f>IF($Z1433="","",INDEX($AZ$2:$AZ$2000,$Z1433))</f>
      </c>
      <c r="BR1433">
        <f>IF($Z1433="","",INDEX($BA$2:$BA$2000,$Z1433))</f>
      </c>
      <c r="BS1433">
        <f>IF($Z1433="","",INDEX($BB$2:$BB$2000,$Z1433))</f>
      </c>
      <c r="BT1433">
        <f>IF($Z1433="","",INDEX($BC$2:$BC$2000,$Z1433))</f>
      </c>
      <c r="BV1433">
        <f>IF(OR($A1433="",$P1433&lt;&gt;"Yes",$AH1433="Yes"),"",1+N($AG1433))</f>
      </c>
      <c r="BW1433">
        <f>IF($A1433="","",COUNTIFS($W$2:$W$2500,$A1433,$BZ$2:$BZ$2500,"Yes")+COUNTIFS($X$2:$X$2500,$A1433,$BY$2:$BY$2500,"Yes"))</f>
      </c>
      <c r="BX1433">
        <f>IF(OR($A1433="",$P1433="Yes"),"",IF(N($BW1433)=0,0,1+SUMIFS($CB$2:$CB$2500,$W$2:$W$2500,$A1433)+SUMIFS($CA$2:$CA$2500,$X$2:$X$2500,$A1433)))</f>
      </c>
      <c r="BY1433" t="str">
        <f>IF($Y1433="","",INDEX($AH$2:$AH$2000,$Y1433)&amp;"")</f>
      </c>
      <c r="BZ1433" t="str">
        <f>IF($Z1433="","",INDEX($AH$2:$AH$2000,$Z1433)&amp;"")</f>
      </c>
      <c r="CA1433">
        <f>IF($Y1433="","",INDEX($BV$2:$BV$2000,$Y1433))</f>
      </c>
      <c r="CB1433">
        <f>IF($Z1433="","",INDEX($BV$2:$BV$2000,$Z1433))</f>
      </c>
    </row>
    <row r="1434">
      <c r="A1434" t="str">
        <f>IF(TRIM(INDEX(games!$A:$A,ROW()))="","",TRIM(INDEX(games!$A:$A,ROW())))</f>
      </c>
      <c r="B1434">
        <f>IF(OR($A1434="",INDEX(games!$B:$B,ROW())=""),"",INDEX(games!$B:$B,ROW()))</f>
      </c>
      <c r="C1434" t="str">
        <f>IF(OR($A1434="",INDEX(games!$C:$C,ROW())=""),"",INDEX(games!$C:$C,ROW()))</f>
      </c>
      <c r="D1434">
        <f>IF($A1434="","",COUNTIF($W$2:$W$2500,$A1434)+COUNTIF($X$2:$X$2500,$A1434))</f>
      </c>
      <c r="E1434">
        <f>IF($A1434="","",IFERROR(MATCH($C1434,$R$2:$R$5,0),0))</f>
      </c>
      <c r="F1434">
        <f>IF($A1434="","",MOD(ROW(),34))</f>
      </c>
      <c r="G1434">
        <f>IF($A1434="",NA(),IF($C1434="Action",$B1434,NA()))</f>
      </c>
      <c r="H1434">
        <f>IF($A1434="",NA(),IF($C1434="Action",1+$F1434*0.023,NA()))</f>
      </c>
      <c r="I1434">
        <f>IF($A1434="",NA(),IF($C1434="Strategy",$B1434,NA()))</f>
      </c>
      <c r="J1434">
        <f>IF($A1434="",NA(),IF($C1434="Strategy",2+$F1434*0.023,NA()))</f>
      </c>
      <c r="K1434">
        <f>IF($A1434="",NA(),IF($C1434="Deckbuilder",$B1434,NA()))</f>
      </c>
      <c r="L1434">
        <f>IF($A1434="",NA(),IF($C1434="Deckbuilder",3+$F1434*0.023,NA()))</f>
      </c>
      <c r="M1434">
        <f>IF($A1434="",NA(),IF($C1434="Traditional",$B1434,NA()))</f>
      </c>
      <c r="N1434">
        <f>IF($A1434="",NA(),IF($C1434="Traditional",4+$F1434*0.023,NA()))</f>
      </c>
      <c r="O1434">
        <f>IF($A1434="","",$D1434+ROW()/1000000)</f>
      </c>
      <c r="P1434" t="str">
        <f>IF(OR($A1434="",INDEX(games!$H:$H,ROW())=""),"",INDEX(games!$H:$H,ROW()))</f>
      </c>
      <c r="Q1434">
        <f>IF(OR($A1434="",$P1434&lt;&gt;"Yes"),"",$D1434+ROW()/1000000)</f>
      </c>
      <c r="T1434">
        <f>IF($Y1434="","",INDEX($B$2:$B$2000,$Y1434))</f>
      </c>
      <c r="U1434">
        <f>IF($Z1434="","",INDEX($B$2:$B$2000,$Z1434))</f>
      </c>
      <c r="V1434">
        <f>IF(OR($T1434="",$U1434=""),"",$U1434-$T1434)</f>
      </c>
      <c r="W1434" t="str">
        <f>IF(TRIM(INDEX(connections!$A:$A,ROW()))="","",TRIM(INDEX(connections!$A:$A,ROW())))</f>
      </c>
      <c r="X1434" t="str">
        <f>IF($W1434="","",TRIM(INDEX(connections!$B:$B,ROW())))</f>
      </c>
      <c r="Y1434">
        <f>IF($W1434="","",IFERROR(MATCH($W1434,$A$2:$A$2000,0),""))</f>
      </c>
      <c r="Z1434">
        <f>IF($X1434="","",IFERROR(MATCH($X1434,$A$2:$A$2000,0),""))</f>
      </c>
      <c r="AA1434" t="str">
        <f>IF($Y1434="","",INDEX($P$2:$P$2000,$Y1434))</f>
      </c>
      <c r="AB1434" t="str">
        <f>IF($Z1434="","",INDEX($P$2:$P$2000,$Z1434))</f>
      </c>
      <c r="AC1434">
        <f>IF(AND($AA1434="Yes",$AB1434="Yes"),1,"")</f>
      </c>
      <c r="AD1434">
        <f>IF(OR($Y1434="",$Z1434=""),"",IF(INDEX($C$2:$C$2000,$Y1434)=INDEX($C$2:$C$2000,$Z1434),0,1))</f>
      </c>
      <c r="AE1434">
        <f>IF($AC1434&lt;&gt;1,"",IF(AND(INDEX($AG$2:$AG$2000,$Y1434)=1,INDEX($AG$2:$AG$2000,$Z1434)=1),1,""))</f>
      </c>
      <c r="AG1434">
        <f>IF($A1434="","",COUNTIFS($W$2:$W$2500,$A1434,$AB$2:$AB$2500,"Yes")+COUNTIFS($X$2:$X$2500,$A1434,$AA$2:$AA$2500,"Yes"))</f>
      </c>
      <c r="AH1434" t="str">
        <f>IF(OR($P1434&lt;&gt;"Yes",N($AG1434)=0),"",IF(AND($AG1434=1,COUNTIFS($W$2:$W$2500,$A1434,$AE$2:$AE$2500,1)+COUNTIFS($X$2:$X$2500,$A1434,$AE$2:$AE$2500,1)&gt;0),"","Yes"))</f>
      </c>
      <c r="AI1434">
        <f>IF($AH1434="Yes",$AG1434,"")</f>
      </c>
      <c r="AJ1434">
        <f>IF($AI1434="","",$AI1434+ROW()/1000000)</f>
      </c>
      <c r="AK1434">
        <f>IF(OR($A1434="",$P1434="Yes",N($AG1434)=0),"",$AG1434+ROW()/1000000)</f>
      </c>
      <c r="AL1434" t="str">
        <f>IF($A1434="","",INDEX(games!$J:$J,ROW())&amp;"")</f>
      </c>
      <c r="AM1434">
        <f>IF($A1434="","",SUMPRODUCT($AO1434:$BD1434,'Map Analysis'!$AP$2^{0,1,2,3,4,5,6,7,8,9,10,11,12,13,14,15}))</f>
      </c>
      <c r="AN1434">
        <f>IF($A1434="","",$AM1434+ROW()/10000000)</f>
      </c>
      <c r="AO1434">
        <f>IF($A1434="","",COUNTIF($W$2:$W$2500,$A1434))</f>
      </c>
      <c r="AP1434">
        <f>IF($A1434="","",SUMIFS($BF$2:$BF$2500,$W$2:$W$2500,$A1434))</f>
      </c>
      <c r="AQ1434">
        <f>IF($A1434="","",SUMIFS($BG$2:$BG$2500,$W$2:$W$2500,$A1434))</f>
      </c>
      <c r="AR1434">
        <f>IF($A1434="","",SUMIFS($BH$2:$BH$2500,$W$2:$W$2500,$A1434))</f>
      </c>
      <c r="AS1434">
        <f>IF($A1434="","",SUMIFS($BI$2:$BI$2500,$W$2:$W$2500,$A1434))</f>
      </c>
      <c r="AT1434">
        <f>IF($A1434="","",SUMIFS($BJ$2:$BJ$2500,$W$2:$W$2500,$A1434))</f>
      </c>
      <c r="AU1434">
        <f>IF($A1434="","",SUMIFS($BK$2:$BK$2500,$W$2:$W$2500,$A1434))</f>
      </c>
      <c r="AV1434">
        <f>IF($A1434="","",SUMIFS($BL$2:$BL$2500,$W$2:$W$2500,$A1434))</f>
      </c>
      <c r="AW1434">
        <f>IF($A1434="","",SUMIFS($BM$2:$BM$2500,$W$2:$W$2500,$A1434))</f>
      </c>
      <c r="AX1434">
        <f>IF($A1434="","",SUMIFS($BN$2:$BN$2500,$W$2:$W$2500,$A1434))</f>
      </c>
      <c r="AY1434">
        <f>IF($A1434="","",SUMIFS($BO$2:$BO$2500,$W$2:$W$2500,$A1434))</f>
      </c>
      <c r="AZ1434">
        <f>IF($A1434="","",SUMIFS($BP$2:$BP$2500,$W$2:$W$2500,$A1434))</f>
      </c>
      <c r="BA1434">
        <f>IF($A1434="","",SUMIFS($BQ$2:$BQ$2500,$W$2:$W$2500,$A1434))</f>
      </c>
      <c r="BB1434">
        <f>IF($A1434="","",SUMIFS($BR$2:$BR$2500,$W$2:$W$2500,$A1434))</f>
      </c>
      <c r="BC1434">
        <f>IF($A1434="","",SUMIFS($BS$2:$BS$2500,$W$2:$W$2500,$A1434))</f>
      </c>
      <c r="BD1434">
        <f>IF($A1434="","",SUMIFS($BT$2:$BT$2500,$W$2:$W$2500,$A1434))</f>
      </c>
      <c r="BF1434">
        <f>IF($Z1434="","",INDEX($AO$2:$AO$2000,$Z1434))</f>
      </c>
      <c r="BG1434">
        <f>IF($Z1434="","",INDEX($AP$2:$AP$2000,$Z1434))</f>
      </c>
      <c r="BH1434">
        <f>IF($Z1434="","",INDEX($AQ$2:$AQ$2000,$Z1434))</f>
      </c>
      <c r="BI1434">
        <f>IF($Z1434="","",INDEX($AR$2:$AR$2000,$Z1434))</f>
      </c>
      <c r="BJ1434">
        <f>IF($Z1434="","",INDEX($AS$2:$AS$2000,$Z1434))</f>
      </c>
      <c r="BK1434">
        <f>IF($Z1434="","",INDEX($AT$2:$AT$2000,$Z1434))</f>
      </c>
      <c r="BL1434">
        <f>IF($Z1434="","",INDEX($AU$2:$AU$2000,$Z1434))</f>
      </c>
      <c r="BM1434">
        <f>IF($Z1434="","",INDEX($AV$2:$AV$2000,$Z1434))</f>
      </c>
      <c r="BN1434">
        <f>IF($Z1434="","",INDEX($AW$2:$AW$2000,$Z1434))</f>
      </c>
      <c r="BO1434">
        <f>IF($Z1434="","",INDEX($AX$2:$AX$2000,$Z1434))</f>
      </c>
      <c r="BP1434">
        <f>IF($Z1434="","",INDEX($AY$2:$AY$2000,$Z1434))</f>
      </c>
      <c r="BQ1434">
        <f>IF($Z1434="","",INDEX($AZ$2:$AZ$2000,$Z1434))</f>
      </c>
      <c r="BR1434">
        <f>IF($Z1434="","",INDEX($BA$2:$BA$2000,$Z1434))</f>
      </c>
      <c r="BS1434">
        <f>IF($Z1434="","",INDEX($BB$2:$BB$2000,$Z1434))</f>
      </c>
      <c r="BT1434">
        <f>IF($Z1434="","",INDEX($BC$2:$BC$2000,$Z1434))</f>
      </c>
      <c r="BV1434">
        <f>IF(OR($A1434="",$P1434&lt;&gt;"Yes",$AH1434="Yes"),"",1+N($AG1434))</f>
      </c>
      <c r="BW1434">
        <f>IF($A1434="","",COUNTIFS($W$2:$W$2500,$A1434,$BZ$2:$BZ$2500,"Yes")+COUNTIFS($X$2:$X$2500,$A1434,$BY$2:$BY$2500,"Yes"))</f>
      </c>
      <c r="BX1434">
        <f>IF(OR($A1434="",$P1434="Yes"),"",IF(N($BW1434)=0,0,1+SUMIFS($CB$2:$CB$2500,$W$2:$W$2500,$A1434)+SUMIFS($CA$2:$CA$2500,$X$2:$X$2500,$A1434)))</f>
      </c>
      <c r="BY1434" t="str">
        <f>IF($Y1434="","",INDEX($AH$2:$AH$2000,$Y1434)&amp;"")</f>
      </c>
      <c r="BZ1434" t="str">
        <f>IF($Z1434="","",INDEX($AH$2:$AH$2000,$Z1434)&amp;"")</f>
      </c>
      <c r="CA1434">
        <f>IF($Y1434="","",INDEX($BV$2:$BV$2000,$Y1434))</f>
      </c>
      <c r="CB1434">
        <f>IF($Z1434="","",INDEX($BV$2:$BV$2000,$Z1434))</f>
      </c>
    </row>
    <row r="1435">
      <c r="A1435" t="str">
        <f>IF(TRIM(INDEX(games!$A:$A,ROW()))="","",TRIM(INDEX(games!$A:$A,ROW())))</f>
      </c>
      <c r="B1435">
        <f>IF(OR($A1435="",INDEX(games!$B:$B,ROW())=""),"",INDEX(games!$B:$B,ROW()))</f>
      </c>
      <c r="C1435" t="str">
        <f>IF(OR($A1435="",INDEX(games!$C:$C,ROW())=""),"",INDEX(games!$C:$C,ROW()))</f>
      </c>
      <c r="D1435">
        <f>IF($A1435="","",COUNTIF($W$2:$W$2500,$A1435)+COUNTIF($X$2:$X$2500,$A1435))</f>
      </c>
      <c r="E1435">
        <f>IF($A1435="","",IFERROR(MATCH($C1435,$R$2:$R$5,0),0))</f>
      </c>
      <c r="F1435">
        <f>IF($A1435="","",MOD(ROW(),34))</f>
      </c>
      <c r="G1435">
        <f>IF($A1435="",NA(),IF($C1435="Action",$B1435,NA()))</f>
      </c>
      <c r="H1435">
        <f>IF($A1435="",NA(),IF($C1435="Action",1+$F1435*0.023,NA()))</f>
      </c>
      <c r="I1435">
        <f>IF($A1435="",NA(),IF($C1435="Strategy",$B1435,NA()))</f>
      </c>
      <c r="J1435">
        <f>IF($A1435="",NA(),IF($C1435="Strategy",2+$F1435*0.023,NA()))</f>
      </c>
      <c r="K1435">
        <f>IF($A1435="",NA(),IF($C1435="Deckbuilder",$B1435,NA()))</f>
      </c>
      <c r="L1435">
        <f>IF($A1435="",NA(),IF($C1435="Deckbuilder",3+$F1435*0.023,NA()))</f>
      </c>
      <c r="M1435">
        <f>IF($A1435="",NA(),IF($C1435="Traditional",$B1435,NA()))</f>
      </c>
      <c r="N1435">
        <f>IF($A1435="",NA(),IF($C1435="Traditional",4+$F1435*0.023,NA()))</f>
      </c>
      <c r="O1435">
        <f>IF($A1435="","",$D1435+ROW()/1000000)</f>
      </c>
      <c r="P1435" t="str">
        <f>IF(OR($A1435="",INDEX(games!$H:$H,ROW())=""),"",INDEX(games!$H:$H,ROW()))</f>
      </c>
      <c r="Q1435">
        <f>IF(OR($A1435="",$P1435&lt;&gt;"Yes"),"",$D1435+ROW()/1000000)</f>
      </c>
      <c r="T1435">
        <f>IF($Y1435="","",INDEX($B$2:$B$2000,$Y1435))</f>
      </c>
      <c r="U1435">
        <f>IF($Z1435="","",INDEX($B$2:$B$2000,$Z1435))</f>
      </c>
      <c r="V1435">
        <f>IF(OR($T1435="",$U1435=""),"",$U1435-$T1435)</f>
      </c>
      <c r="W1435" t="str">
        <f>IF(TRIM(INDEX(connections!$A:$A,ROW()))="","",TRIM(INDEX(connections!$A:$A,ROW())))</f>
      </c>
      <c r="X1435" t="str">
        <f>IF($W1435="","",TRIM(INDEX(connections!$B:$B,ROW())))</f>
      </c>
      <c r="Y1435">
        <f>IF($W1435="","",IFERROR(MATCH($W1435,$A$2:$A$2000,0),""))</f>
      </c>
      <c r="Z1435">
        <f>IF($X1435="","",IFERROR(MATCH($X1435,$A$2:$A$2000,0),""))</f>
      </c>
      <c r="AA1435" t="str">
        <f>IF($Y1435="","",INDEX($P$2:$P$2000,$Y1435))</f>
      </c>
      <c r="AB1435" t="str">
        <f>IF($Z1435="","",INDEX($P$2:$P$2000,$Z1435))</f>
      </c>
      <c r="AC1435">
        <f>IF(AND($AA1435="Yes",$AB1435="Yes"),1,"")</f>
      </c>
      <c r="AD1435">
        <f>IF(OR($Y1435="",$Z1435=""),"",IF(INDEX($C$2:$C$2000,$Y1435)=INDEX($C$2:$C$2000,$Z1435),0,1))</f>
      </c>
      <c r="AE1435">
        <f>IF($AC1435&lt;&gt;1,"",IF(AND(INDEX($AG$2:$AG$2000,$Y1435)=1,INDEX($AG$2:$AG$2000,$Z1435)=1),1,""))</f>
      </c>
      <c r="AG1435">
        <f>IF($A1435="","",COUNTIFS($W$2:$W$2500,$A1435,$AB$2:$AB$2500,"Yes")+COUNTIFS($X$2:$X$2500,$A1435,$AA$2:$AA$2500,"Yes"))</f>
      </c>
      <c r="AH1435" t="str">
        <f>IF(OR($P1435&lt;&gt;"Yes",N($AG1435)=0),"",IF(AND($AG1435=1,COUNTIFS($W$2:$W$2500,$A1435,$AE$2:$AE$2500,1)+COUNTIFS($X$2:$X$2500,$A1435,$AE$2:$AE$2500,1)&gt;0),"","Yes"))</f>
      </c>
      <c r="AI1435">
        <f>IF($AH1435="Yes",$AG1435,"")</f>
      </c>
      <c r="AJ1435">
        <f>IF($AI1435="","",$AI1435+ROW()/1000000)</f>
      </c>
      <c r="AK1435">
        <f>IF(OR($A1435="",$P1435="Yes",N($AG1435)=0),"",$AG1435+ROW()/1000000)</f>
      </c>
      <c r="AL1435" t="str">
        <f>IF($A1435="","",INDEX(games!$J:$J,ROW())&amp;"")</f>
      </c>
      <c r="AM1435">
        <f>IF($A1435="","",SUMPRODUCT($AO1435:$BD1435,'Map Analysis'!$AP$2^{0,1,2,3,4,5,6,7,8,9,10,11,12,13,14,15}))</f>
      </c>
      <c r="AN1435">
        <f>IF($A1435="","",$AM1435+ROW()/10000000)</f>
      </c>
      <c r="AO1435">
        <f>IF($A1435="","",COUNTIF($W$2:$W$2500,$A1435))</f>
      </c>
      <c r="AP1435">
        <f>IF($A1435="","",SUMIFS($BF$2:$BF$2500,$W$2:$W$2500,$A1435))</f>
      </c>
      <c r="AQ1435">
        <f>IF($A1435="","",SUMIFS($BG$2:$BG$2500,$W$2:$W$2500,$A1435))</f>
      </c>
      <c r="AR1435">
        <f>IF($A1435="","",SUMIFS($BH$2:$BH$2500,$W$2:$W$2500,$A1435))</f>
      </c>
      <c r="AS1435">
        <f>IF($A1435="","",SUMIFS($BI$2:$BI$2500,$W$2:$W$2500,$A1435))</f>
      </c>
      <c r="AT1435">
        <f>IF($A1435="","",SUMIFS($BJ$2:$BJ$2500,$W$2:$W$2500,$A1435))</f>
      </c>
      <c r="AU1435">
        <f>IF($A1435="","",SUMIFS($BK$2:$BK$2500,$W$2:$W$2500,$A1435))</f>
      </c>
      <c r="AV1435">
        <f>IF($A1435="","",SUMIFS($BL$2:$BL$2500,$W$2:$W$2500,$A1435))</f>
      </c>
      <c r="AW1435">
        <f>IF($A1435="","",SUMIFS($BM$2:$BM$2500,$W$2:$W$2500,$A1435))</f>
      </c>
      <c r="AX1435">
        <f>IF($A1435="","",SUMIFS($BN$2:$BN$2500,$W$2:$W$2500,$A1435))</f>
      </c>
      <c r="AY1435">
        <f>IF($A1435="","",SUMIFS($BO$2:$BO$2500,$W$2:$W$2500,$A1435))</f>
      </c>
      <c r="AZ1435">
        <f>IF($A1435="","",SUMIFS($BP$2:$BP$2500,$W$2:$W$2500,$A1435))</f>
      </c>
      <c r="BA1435">
        <f>IF($A1435="","",SUMIFS($BQ$2:$BQ$2500,$W$2:$W$2500,$A1435))</f>
      </c>
      <c r="BB1435">
        <f>IF($A1435="","",SUMIFS($BR$2:$BR$2500,$W$2:$W$2500,$A1435))</f>
      </c>
      <c r="BC1435">
        <f>IF($A1435="","",SUMIFS($BS$2:$BS$2500,$W$2:$W$2500,$A1435))</f>
      </c>
      <c r="BD1435">
        <f>IF($A1435="","",SUMIFS($BT$2:$BT$2500,$W$2:$W$2500,$A1435))</f>
      </c>
      <c r="BF1435">
        <f>IF($Z1435="","",INDEX($AO$2:$AO$2000,$Z1435))</f>
      </c>
      <c r="BG1435">
        <f>IF($Z1435="","",INDEX($AP$2:$AP$2000,$Z1435))</f>
      </c>
      <c r="BH1435">
        <f>IF($Z1435="","",INDEX($AQ$2:$AQ$2000,$Z1435))</f>
      </c>
      <c r="BI1435">
        <f>IF($Z1435="","",INDEX($AR$2:$AR$2000,$Z1435))</f>
      </c>
      <c r="BJ1435">
        <f>IF($Z1435="","",INDEX($AS$2:$AS$2000,$Z1435))</f>
      </c>
      <c r="BK1435">
        <f>IF($Z1435="","",INDEX($AT$2:$AT$2000,$Z1435))</f>
      </c>
      <c r="BL1435">
        <f>IF($Z1435="","",INDEX($AU$2:$AU$2000,$Z1435))</f>
      </c>
      <c r="BM1435">
        <f>IF($Z1435="","",INDEX($AV$2:$AV$2000,$Z1435))</f>
      </c>
      <c r="BN1435">
        <f>IF($Z1435="","",INDEX($AW$2:$AW$2000,$Z1435))</f>
      </c>
      <c r="BO1435">
        <f>IF($Z1435="","",INDEX($AX$2:$AX$2000,$Z1435))</f>
      </c>
      <c r="BP1435">
        <f>IF($Z1435="","",INDEX($AY$2:$AY$2000,$Z1435))</f>
      </c>
      <c r="BQ1435">
        <f>IF($Z1435="","",INDEX($AZ$2:$AZ$2000,$Z1435))</f>
      </c>
      <c r="BR1435">
        <f>IF($Z1435="","",INDEX($BA$2:$BA$2000,$Z1435))</f>
      </c>
      <c r="BS1435">
        <f>IF($Z1435="","",INDEX($BB$2:$BB$2000,$Z1435))</f>
      </c>
      <c r="BT1435">
        <f>IF($Z1435="","",INDEX($BC$2:$BC$2000,$Z1435))</f>
      </c>
      <c r="BV1435">
        <f>IF(OR($A1435="",$P1435&lt;&gt;"Yes",$AH1435="Yes"),"",1+N($AG1435))</f>
      </c>
      <c r="BW1435">
        <f>IF($A1435="","",COUNTIFS($W$2:$W$2500,$A1435,$BZ$2:$BZ$2500,"Yes")+COUNTIFS($X$2:$X$2500,$A1435,$BY$2:$BY$2500,"Yes"))</f>
      </c>
      <c r="BX1435">
        <f>IF(OR($A1435="",$P1435="Yes"),"",IF(N($BW1435)=0,0,1+SUMIFS($CB$2:$CB$2500,$W$2:$W$2500,$A1435)+SUMIFS($CA$2:$CA$2500,$X$2:$X$2500,$A1435)))</f>
      </c>
      <c r="BY1435" t="str">
        <f>IF($Y1435="","",INDEX($AH$2:$AH$2000,$Y1435)&amp;"")</f>
      </c>
      <c r="BZ1435" t="str">
        <f>IF($Z1435="","",INDEX($AH$2:$AH$2000,$Z1435)&amp;"")</f>
      </c>
      <c r="CA1435">
        <f>IF($Y1435="","",INDEX($BV$2:$BV$2000,$Y1435))</f>
      </c>
      <c r="CB1435">
        <f>IF($Z1435="","",INDEX($BV$2:$BV$2000,$Z1435))</f>
      </c>
    </row>
    <row r="1436">
      <c r="A1436" t="str">
        <f>IF(TRIM(INDEX(games!$A:$A,ROW()))="","",TRIM(INDEX(games!$A:$A,ROW())))</f>
      </c>
      <c r="B1436">
        <f>IF(OR($A1436="",INDEX(games!$B:$B,ROW())=""),"",INDEX(games!$B:$B,ROW()))</f>
      </c>
      <c r="C1436" t="str">
        <f>IF(OR($A1436="",INDEX(games!$C:$C,ROW())=""),"",INDEX(games!$C:$C,ROW()))</f>
      </c>
      <c r="D1436">
        <f>IF($A1436="","",COUNTIF($W$2:$W$2500,$A1436)+COUNTIF($X$2:$X$2500,$A1436))</f>
      </c>
      <c r="E1436">
        <f>IF($A1436="","",IFERROR(MATCH($C1436,$R$2:$R$5,0),0))</f>
      </c>
      <c r="F1436">
        <f>IF($A1436="","",MOD(ROW(),34))</f>
      </c>
      <c r="G1436">
        <f>IF($A1436="",NA(),IF($C1436="Action",$B1436,NA()))</f>
      </c>
      <c r="H1436">
        <f>IF($A1436="",NA(),IF($C1436="Action",1+$F1436*0.023,NA()))</f>
      </c>
      <c r="I1436">
        <f>IF($A1436="",NA(),IF($C1436="Strategy",$B1436,NA()))</f>
      </c>
      <c r="J1436">
        <f>IF($A1436="",NA(),IF($C1436="Strategy",2+$F1436*0.023,NA()))</f>
      </c>
      <c r="K1436">
        <f>IF($A1436="",NA(),IF($C1436="Deckbuilder",$B1436,NA()))</f>
      </c>
      <c r="L1436">
        <f>IF($A1436="",NA(),IF($C1436="Deckbuilder",3+$F1436*0.023,NA()))</f>
      </c>
      <c r="M1436">
        <f>IF($A1436="",NA(),IF($C1436="Traditional",$B1436,NA()))</f>
      </c>
      <c r="N1436">
        <f>IF($A1436="",NA(),IF($C1436="Traditional",4+$F1436*0.023,NA()))</f>
      </c>
      <c r="O1436">
        <f>IF($A1436="","",$D1436+ROW()/1000000)</f>
      </c>
      <c r="P1436" t="str">
        <f>IF(OR($A1436="",INDEX(games!$H:$H,ROW())=""),"",INDEX(games!$H:$H,ROW()))</f>
      </c>
      <c r="Q1436">
        <f>IF(OR($A1436="",$P1436&lt;&gt;"Yes"),"",$D1436+ROW()/1000000)</f>
      </c>
      <c r="T1436">
        <f>IF($Y1436="","",INDEX($B$2:$B$2000,$Y1436))</f>
      </c>
      <c r="U1436">
        <f>IF($Z1436="","",INDEX($B$2:$B$2000,$Z1436))</f>
      </c>
      <c r="V1436">
        <f>IF(OR($T1436="",$U1436=""),"",$U1436-$T1436)</f>
      </c>
      <c r="W1436" t="str">
        <f>IF(TRIM(INDEX(connections!$A:$A,ROW()))="","",TRIM(INDEX(connections!$A:$A,ROW())))</f>
      </c>
      <c r="X1436" t="str">
        <f>IF($W1436="","",TRIM(INDEX(connections!$B:$B,ROW())))</f>
      </c>
      <c r="Y1436">
        <f>IF($W1436="","",IFERROR(MATCH($W1436,$A$2:$A$2000,0),""))</f>
      </c>
      <c r="Z1436">
        <f>IF($X1436="","",IFERROR(MATCH($X1436,$A$2:$A$2000,0),""))</f>
      </c>
      <c r="AA1436" t="str">
        <f>IF($Y1436="","",INDEX($P$2:$P$2000,$Y1436))</f>
      </c>
      <c r="AB1436" t="str">
        <f>IF($Z1436="","",INDEX($P$2:$P$2000,$Z1436))</f>
      </c>
      <c r="AC1436">
        <f>IF(AND($AA1436="Yes",$AB1436="Yes"),1,"")</f>
      </c>
      <c r="AD1436">
        <f>IF(OR($Y1436="",$Z1436=""),"",IF(INDEX($C$2:$C$2000,$Y1436)=INDEX($C$2:$C$2000,$Z1436),0,1))</f>
      </c>
      <c r="AE1436">
        <f>IF($AC1436&lt;&gt;1,"",IF(AND(INDEX($AG$2:$AG$2000,$Y1436)=1,INDEX($AG$2:$AG$2000,$Z1436)=1),1,""))</f>
      </c>
      <c r="AG1436">
        <f>IF($A1436="","",COUNTIFS($W$2:$W$2500,$A1436,$AB$2:$AB$2500,"Yes")+COUNTIFS($X$2:$X$2500,$A1436,$AA$2:$AA$2500,"Yes"))</f>
      </c>
      <c r="AH1436" t="str">
        <f>IF(OR($P1436&lt;&gt;"Yes",N($AG1436)=0),"",IF(AND($AG1436=1,COUNTIFS($W$2:$W$2500,$A1436,$AE$2:$AE$2500,1)+COUNTIFS($X$2:$X$2500,$A1436,$AE$2:$AE$2500,1)&gt;0),"","Yes"))</f>
      </c>
      <c r="AI1436">
        <f>IF($AH1436="Yes",$AG1436,"")</f>
      </c>
      <c r="AJ1436">
        <f>IF($AI1436="","",$AI1436+ROW()/1000000)</f>
      </c>
      <c r="AK1436">
        <f>IF(OR($A1436="",$P1436="Yes",N($AG1436)=0),"",$AG1436+ROW()/1000000)</f>
      </c>
      <c r="AL1436" t="str">
        <f>IF($A1436="","",INDEX(games!$J:$J,ROW())&amp;"")</f>
      </c>
      <c r="AM1436">
        <f>IF($A1436="","",SUMPRODUCT($AO1436:$BD1436,'Map Analysis'!$AP$2^{0,1,2,3,4,5,6,7,8,9,10,11,12,13,14,15}))</f>
      </c>
      <c r="AN1436">
        <f>IF($A1436="","",$AM1436+ROW()/10000000)</f>
      </c>
      <c r="AO1436">
        <f>IF($A1436="","",COUNTIF($W$2:$W$2500,$A1436))</f>
      </c>
      <c r="AP1436">
        <f>IF($A1436="","",SUMIFS($BF$2:$BF$2500,$W$2:$W$2500,$A1436))</f>
      </c>
      <c r="AQ1436">
        <f>IF($A1436="","",SUMIFS($BG$2:$BG$2500,$W$2:$W$2500,$A1436))</f>
      </c>
      <c r="AR1436">
        <f>IF($A1436="","",SUMIFS($BH$2:$BH$2500,$W$2:$W$2500,$A1436))</f>
      </c>
      <c r="AS1436">
        <f>IF($A1436="","",SUMIFS($BI$2:$BI$2500,$W$2:$W$2500,$A1436))</f>
      </c>
      <c r="AT1436">
        <f>IF($A1436="","",SUMIFS($BJ$2:$BJ$2500,$W$2:$W$2500,$A1436))</f>
      </c>
      <c r="AU1436">
        <f>IF($A1436="","",SUMIFS($BK$2:$BK$2500,$W$2:$W$2500,$A1436))</f>
      </c>
      <c r="AV1436">
        <f>IF($A1436="","",SUMIFS($BL$2:$BL$2500,$W$2:$W$2500,$A1436))</f>
      </c>
      <c r="AW1436">
        <f>IF($A1436="","",SUMIFS($BM$2:$BM$2500,$W$2:$W$2500,$A1436))</f>
      </c>
      <c r="AX1436">
        <f>IF($A1436="","",SUMIFS($BN$2:$BN$2500,$W$2:$W$2500,$A1436))</f>
      </c>
      <c r="AY1436">
        <f>IF($A1436="","",SUMIFS($BO$2:$BO$2500,$W$2:$W$2500,$A1436))</f>
      </c>
      <c r="AZ1436">
        <f>IF($A1436="","",SUMIFS($BP$2:$BP$2500,$W$2:$W$2500,$A1436))</f>
      </c>
      <c r="BA1436">
        <f>IF($A1436="","",SUMIFS($BQ$2:$BQ$2500,$W$2:$W$2500,$A1436))</f>
      </c>
      <c r="BB1436">
        <f>IF($A1436="","",SUMIFS($BR$2:$BR$2500,$W$2:$W$2500,$A1436))</f>
      </c>
      <c r="BC1436">
        <f>IF($A1436="","",SUMIFS($BS$2:$BS$2500,$W$2:$W$2500,$A1436))</f>
      </c>
      <c r="BD1436">
        <f>IF($A1436="","",SUMIFS($BT$2:$BT$2500,$W$2:$W$2500,$A1436))</f>
      </c>
      <c r="BF1436">
        <f>IF($Z1436="","",INDEX($AO$2:$AO$2000,$Z1436))</f>
      </c>
      <c r="BG1436">
        <f>IF($Z1436="","",INDEX($AP$2:$AP$2000,$Z1436))</f>
      </c>
      <c r="BH1436">
        <f>IF($Z1436="","",INDEX($AQ$2:$AQ$2000,$Z1436))</f>
      </c>
      <c r="BI1436">
        <f>IF($Z1436="","",INDEX($AR$2:$AR$2000,$Z1436))</f>
      </c>
      <c r="BJ1436">
        <f>IF($Z1436="","",INDEX($AS$2:$AS$2000,$Z1436))</f>
      </c>
      <c r="BK1436">
        <f>IF($Z1436="","",INDEX($AT$2:$AT$2000,$Z1436))</f>
      </c>
      <c r="BL1436">
        <f>IF($Z1436="","",INDEX($AU$2:$AU$2000,$Z1436))</f>
      </c>
      <c r="BM1436">
        <f>IF($Z1436="","",INDEX($AV$2:$AV$2000,$Z1436))</f>
      </c>
      <c r="BN1436">
        <f>IF($Z1436="","",INDEX($AW$2:$AW$2000,$Z1436))</f>
      </c>
      <c r="BO1436">
        <f>IF($Z1436="","",INDEX($AX$2:$AX$2000,$Z1436))</f>
      </c>
      <c r="BP1436">
        <f>IF($Z1436="","",INDEX($AY$2:$AY$2000,$Z1436))</f>
      </c>
      <c r="BQ1436">
        <f>IF($Z1436="","",INDEX($AZ$2:$AZ$2000,$Z1436))</f>
      </c>
      <c r="BR1436">
        <f>IF($Z1436="","",INDEX($BA$2:$BA$2000,$Z1436))</f>
      </c>
      <c r="BS1436">
        <f>IF($Z1436="","",INDEX($BB$2:$BB$2000,$Z1436))</f>
      </c>
      <c r="BT1436">
        <f>IF($Z1436="","",INDEX($BC$2:$BC$2000,$Z1436))</f>
      </c>
      <c r="BV1436">
        <f>IF(OR($A1436="",$P1436&lt;&gt;"Yes",$AH1436="Yes"),"",1+N($AG1436))</f>
      </c>
      <c r="BW1436">
        <f>IF($A1436="","",COUNTIFS($W$2:$W$2500,$A1436,$BZ$2:$BZ$2500,"Yes")+COUNTIFS($X$2:$X$2500,$A1436,$BY$2:$BY$2500,"Yes"))</f>
      </c>
      <c r="BX1436">
        <f>IF(OR($A1436="",$P1436="Yes"),"",IF(N($BW1436)=0,0,1+SUMIFS($CB$2:$CB$2500,$W$2:$W$2500,$A1436)+SUMIFS($CA$2:$CA$2500,$X$2:$X$2500,$A1436)))</f>
      </c>
      <c r="BY1436" t="str">
        <f>IF($Y1436="","",INDEX($AH$2:$AH$2000,$Y1436)&amp;"")</f>
      </c>
      <c r="BZ1436" t="str">
        <f>IF($Z1436="","",INDEX($AH$2:$AH$2000,$Z1436)&amp;"")</f>
      </c>
      <c r="CA1436">
        <f>IF($Y1436="","",INDEX($BV$2:$BV$2000,$Y1436))</f>
      </c>
      <c r="CB1436">
        <f>IF($Z1436="","",INDEX($BV$2:$BV$2000,$Z1436))</f>
      </c>
    </row>
    <row r="1437">
      <c r="A1437" t="str">
        <f>IF(TRIM(INDEX(games!$A:$A,ROW()))="","",TRIM(INDEX(games!$A:$A,ROW())))</f>
      </c>
      <c r="B1437">
        <f>IF(OR($A1437="",INDEX(games!$B:$B,ROW())=""),"",INDEX(games!$B:$B,ROW()))</f>
      </c>
      <c r="C1437" t="str">
        <f>IF(OR($A1437="",INDEX(games!$C:$C,ROW())=""),"",INDEX(games!$C:$C,ROW()))</f>
      </c>
      <c r="D1437">
        <f>IF($A1437="","",COUNTIF($W$2:$W$2500,$A1437)+COUNTIF($X$2:$X$2500,$A1437))</f>
      </c>
      <c r="E1437">
        <f>IF($A1437="","",IFERROR(MATCH($C1437,$R$2:$R$5,0),0))</f>
      </c>
      <c r="F1437">
        <f>IF($A1437="","",MOD(ROW(),34))</f>
      </c>
      <c r="G1437">
        <f>IF($A1437="",NA(),IF($C1437="Action",$B1437,NA()))</f>
      </c>
      <c r="H1437">
        <f>IF($A1437="",NA(),IF($C1437="Action",1+$F1437*0.023,NA()))</f>
      </c>
      <c r="I1437">
        <f>IF($A1437="",NA(),IF($C1437="Strategy",$B1437,NA()))</f>
      </c>
      <c r="J1437">
        <f>IF($A1437="",NA(),IF($C1437="Strategy",2+$F1437*0.023,NA()))</f>
      </c>
      <c r="K1437">
        <f>IF($A1437="",NA(),IF($C1437="Deckbuilder",$B1437,NA()))</f>
      </c>
      <c r="L1437">
        <f>IF($A1437="",NA(),IF($C1437="Deckbuilder",3+$F1437*0.023,NA()))</f>
      </c>
      <c r="M1437">
        <f>IF($A1437="",NA(),IF($C1437="Traditional",$B1437,NA()))</f>
      </c>
      <c r="N1437">
        <f>IF($A1437="",NA(),IF($C1437="Traditional",4+$F1437*0.023,NA()))</f>
      </c>
      <c r="O1437">
        <f>IF($A1437="","",$D1437+ROW()/1000000)</f>
      </c>
      <c r="P1437" t="str">
        <f>IF(OR($A1437="",INDEX(games!$H:$H,ROW())=""),"",INDEX(games!$H:$H,ROW()))</f>
      </c>
      <c r="Q1437">
        <f>IF(OR($A1437="",$P1437&lt;&gt;"Yes"),"",$D1437+ROW()/1000000)</f>
      </c>
      <c r="T1437">
        <f>IF($Y1437="","",INDEX($B$2:$B$2000,$Y1437))</f>
      </c>
      <c r="U1437">
        <f>IF($Z1437="","",INDEX($B$2:$B$2000,$Z1437))</f>
      </c>
      <c r="V1437">
        <f>IF(OR($T1437="",$U1437=""),"",$U1437-$T1437)</f>
      </c>
      <c r="W1437" t="str">
        <f>IF(TRIM(INDEX(connections!$A:$A,ROW()))="","",TRIM(INDEX(connections!$A:$A,ROW())))</f>
      </c>
      <c r="X1437" t="str">
        <f>IF($W1437="","",TRIM(INDEX(connections!$B:$B,ROW())))</f>
      </c>
      <c r="Y1437">
        <f>IF($W1437="","",IFERROR(MATCH($W1437,$A$2:$A$2000,0),""))</f>
      </c>
      <c r="Z1437">
        <f>IF($X1437="","",IFERROR(MATCH($X1437,$A$2:$A$2000,0),""))</f>
      </c>
      <c r="AA1437" t="str">
        <f>IF($Y1437="","",INDEX($P$2:$P$2000,$Y1437))</f>
      </c>
      <c r="AB1437" t="str">
        <f>IF($Z1437="","",INDEX($P$2:$P$2000,$Z1437))</f>
      </c>
      <c r="AC1437">
        <f>IF(AND($AA1437="Yes",$AB1437="Yes"),1,"")</f>
      </c>
      <c r="AD1437">
        <f>IF(OR($Y1437="",$Z1437=""),"",IF(INDEX($C$2:$C$2000,$Y1437)=INDEX($C$2:$C$2000,$Z1437),0,1))</f>
      </c>
      <c r="AE1437">
        <f>IF($AC1437&lt;&gt;1,"",IF(AND(INDEX($AG$2:$AG$2000,$Y1437)=1,INDEX($AG$2:$AG$2000,$Z1437)=1),1,""))</f>
      </c>
      <c r="AG1437">
        <f>IF($A1437="","",COUNTIFS($W$2:$W$2500,$A1437,$AB$2:$AB$2500,"Yes")+COUNTIFS($X$2:$X$2500,$A1437,$AA$2:$AA$2500,"Yes"))</f>
      </c>
      <c r="AH1437" t="str">
        <f>IF(OR($P1437&lt;&gt;"Yes",N($AG1437)=0),"",IF(AND($AG1437=1,COUNTIFS($W$2:$W$2500,$A1437,$AE$2:$AE$2500,1)+COUNTIFS($X$2:$X$2500,$A1437,$AE$2:$AE$2500,1)&gt;0),"","Yes"))</f>
      </c>
      <c r="AI1437">
        <f>IF($AH1437="Yes",$AG1437,"")</f>
      </c>
      <c r="AJ1437">
        <f>IF($AI1437="","",$AI1437+ROW()/1000000)</f>
      </c>
      <c r="AK1437">
        <f>IF(OR($A1437="",$P1437="Yes",N($AG1437)=0),"",$AG1437+ROW()/1000000)</f>
      </c>
      <c r="AL1437" t="str">
        <f>IF($A1437="","",INDEX(games!$J:$J,ROW())&amp;"")</f>
      </c>
      <c r="AM1437">
        <f>IF($A1437="","",SUMPRODUCT($AO1437:$BD1437,'Map Analysis'!$AP$2^{0,1,2,3,4,5,6,7,8,9,10,11,12,13,14,15}))</f>
      </c>
      <c r="AN1437">
        <f>IF($A1437="","",$AM1437+ROW()/10000000)</f>
      </c>
      <c r="AO1437">
        <f>IF($A1437="","",COUNTIF($W$2:$W$2500,$A1437))</f>
      </c>
      <c r="AP1437">
        <f>IF($A1437="","",SUMIFS($BF$2:$BF$2500,$W$2:$W$2500,$A1437))</f>
      </c>
      <c r="AQ1437">
        <f>IF($A1437="","",SUMIFS($BG$2:$BG$2500,$W$2:$W$2500,$A1437))</f>
      </c>
      <c r="AR1437">
        <f>IF($A1437="","",SUMIFS($BH$2:$BH$2500,$W$2:$W$2500,$A1437))</f>
      </c>
      <c r="AS1437">
        <f>IF($A1437="","",SUMIFS($BI$2:$BI$2500,$W$2:$W$2500,$A1437))</f>
      </c>
      <c r="AT1437">
        <f>IF($A1437="","",SUMIFS($BJ$2:$BJ$2500,$W$2:$W$2500,$A1437))</f>
      </c>
      <c r="AU1437">
        <f>IF($A1437="","",SUMIFS($BK$2:$BK$2500,$W$2:$W$2500,$A1437))</f>
      </c>
      <c r="AV1437">
        <f>IF($A1437="","",SUMIFS($BL$2:$BL$2500,$W$2:$W$2500,$A1437))</f>
      </c>
      <c r="AW1437">
        <f>IF($A1437="","",SUMIFS($BM$2:$BM$2500,$W$2:$W$2500,$A1437))</f>
      </c>
      <c r="AX1437">
        <f>IF($A1437="","",SUMIFS($BN$2:$BN$2500,$W$2:$W$2500,$A1437))</f>
      </c>
      <c r="AY1437">
        <f>IF($A1437="","",SUMIFS($BO$2:$BO$2500,$W$2:$W$2500,$A1437))</f>
      </c>
      <c r="AZ1437">
        <f>IF($A1437="","",SUMIFS($BP$2:$BP$2500,$W$2:$W$2500,$A1437))</f>
      </c>
      <c r="BA1437">
        <f>IF($A1437="","",SUMIFS($BQ$2:$BQ$2500,$W$2:$W$2500,$A1437))</f>
      </c>
      <c r="BB1437">
        <f>IF($A1437="","",SUMIFS($BR$2:$BR$2500,$W$2:$W$2500,$A1437))</f>
      </c>
      <c r="BC1437">
        <f>IF($A1437="","",SUMIFS($BS$2:$BS$2500,$W$2:$W$2500,$A1437))</f>
      </c>
      <c r="BD1437">
        <f>IF($A1437="","",SUMIFS($BT$2:$BT$2500,$W$2:$W$2500,$A1437))</f>
      </c>
      <c r="BF1437">
        <f>IF($Z1437="","",INDEX($AO$2:$AO$2000,$Z1437))</f>
      </c>
      <c r="BG1437">
        <f>IF($Z1437="","",INDEX($AP$2:$AP$2000,$Z1437))</f>
      </c>
      <c r="BH1437">
        <f>IF($Z1437="","",INDEX($AQ$2:$AQ$2000,$Z1437))</f>
      </c>
      <c r="BI1437">
        <f>IF($Z1437="","",INDEX($AR$2:$AR$2000,$Z1437))</f>
      </c>
      <c r="BJ1437">
        <f>IF($Z1437="","",INDEX($AS$2:$AS$2000,$Z1437))</f>
      </c>
      <c r="BK1437">
        <f>IF($Z1437="","",INDEX($AT$2:$AT$2000,$Z1437))</f>
      </c>
      <c r="BL1437">
        <f>IF($Z1437="","",INDEX($AU$2:$AU$2000,$Z1437))</f>
      </c>
      <c r="BM1437">
        <f>IF($Z1437="","",INDEX($AV$2:$AV$2000,$Z1437))</f>
      </c>
      <c r="BN1437">
        <f>IF($Z1437="","",INDEX($AW$2:$AW$2000,$Z1437))</f>
      </c>
      <c r="BO1437">
        <f>IF($Z1437="","",INDEX($AX$2:$AX$2000,$Z1437))</f>
      </c>
      <c r="BP1437">
        <f>IF($Z1437="","",INDEX($AY$2:$AY$2000,$Z1437))</f>
      </c>
      <c r="BQ1437">
        <f>IF($Z1437="","",INDEX($AZ$2:$AZ$2000,$Z1437))</f>
      </c>
      <c r="BR1437">
        <f>IF($Z1437="","",INDEX($BA$2:$BA$2000,$Z1437))</f>
      </c>
      <c r="BS1437">
        <f>IF($Z1437="","",INDEX($BB$2:$BB$2000,$Z1437))</f>
      </c>
      <c r="BT1437">
        <f>IF($Z1437="","",INDEX($BC$2:$BC$2000,$Z1437))</f>
      </c>
      <c r="BV1437">
        <f>IF(OR($A1437="",$P1437&lt;&gt;"Yes",$AH1437="Yes"),"",1+N($AG1437))</f>
      </c>
      <c r="BW1437">
        <f>IF($A1437="","",COUNTIFS($W$2:$W$2500,$A1437,$BZ$2:$BZ$2500,"Yes")+COUNTIFS($X$2:$X$2500,$A1437,$BY$2:$BY$2500,"Yes"))</f>
      </c>
      <c r="BX1437">
        <f>IF(OR($A1437="",$P1437="Yes"),"",IF(N($BW1437)=0,0,1+SUMIFS($CB$2:$CB$2500,$W$2:$W$2500,$A1437)+SUMIFS($CA$2:$CA$2500,$X$2:$X$2500,$A1437)))</f>
      </c>
      <c r="BY1437" t="str">
        <f>IF($Y1437="","",INDEX($AH$2:$AH$2000,$Y1437)&amp;"")</f>
      </c>
      <c r="BZ1437" t="str">
        <f>IF($Z1437="","",INDEX($AH$2:$AH$2000,$Z1437)&amp;"")</f>
      </c>
      <c r="CA1437">
        <f>IF($Y1437="","",INDEX($BV$2:$BV$2000,$Y1437))</f>
      </c>
      <c r="CB1437">
        <f>IF($Z1437="","",INDEX($BV$2:$BV$2000,$Z1437))</f>
      </c>
    </row>
    <row r="1438">
      <c r="A1438" t="str">
        <f>IF(TRIM(INDEX(games!$A:$A,ROW()))="","",TRIM(INDEX(games!$A:$A,ROW())))</f>
      </c>
      <c r="B1438">
        <f>IF(OR($A1438="",INDEX(games!$B:$B,ROW())=""),"",INDEX(games!$B:$B,ROW()))</f>
      </c>
      <c r="C1438" t="str">
        <f>IF(OR($A1438="",INDEX(games!$C:$C,ROW())=""),"",INDEX(games!$C:$C,ROW()))</f>
      </c>
      <c r="D1438">
        <f>IF($A1438="","",COUNTIF($W$2:$W$2500,$A1438)+COUNTIF($X$2:$X$2500,$A1438))</f>
      </c>
      <c r="E1438">
        <f>IF($A1438="","",IFERROR(MATCH($C1438,$R$2:$R$5,0),0))</f>
      </c>
      <c r="F1438">
        <f>IF($A1438="","",MOD(ROW(),34))</f>
      </c>
      <c r="G1438">
        <f>IF($A1438="",NA(),IF($C1438="Action",$B1438,NA()))</f>
      </c>
      <c r="H1438">
        <f>IF($A1438="",NA(),IF($C1438="Action",1+$F1438*0.023,NA()))</f>
      </c>
      <c r="I1438">
        <f>IF($A1438="",NA(),IF($C1438="Strategy",$B1438,NA()))</f>
      </c>
      <c r="J1438">
        <f>IF($A1438="",NA(),IF($C1438="Strategy",2+$F1438*0.023,NA()))</f>
      </c>
      <c r="K1438">
        <f>IF($A1438="",NA(),IF($C1438="Deckbuilder",$B1438,NA()))</f>
      </c>
      <c r="L1438">
        <f>IF($A1438="",NA(),IF($C1438="Deckbuilder",3+$F1438*0.023,NA()))</f>
      </c>
      <c r="M1438">
        <f>IF($A1438="",NA(),IF($C1438="Traditional",$B1438,NA()))</f>
      </c>
      <c r="N1438">
        <f>IF($A1438="",NA(),IF($C1438="Traditional",4+$F1438*0.023,NA()))</f>
      </c>
      <c r="O1438">
        <f>IF($A1438="","",$D1438+ROW()/1000000)</f>
      </c>
      <c r="P1438" t="str">
        <f>IF(OR($A1438="",INDEX(games!$H:$H,ROW())=""),"",INDEX(games!$H:$H,ROW()))</f>
      </c>
      <c r="Q1438">
        <f>IF(OR($A1438="",$P1438&lt;&gt;"Yes"),"",$D1438+ROW()/1000000)</f>
      </c>
      <c r="T1438">
        <f>IF($Y1438="","",INDEX($B$2:$B$2000,$Y1438))</f>
      </c>
      <c r="U1438">
        <f>IF($Z1438="","",INDEX($B$2:$B$2000,$Z1438))</f>
      </c>
      <c r="V1438">
        <f>IF(OR($T1438="",$U1438=""),"",$U1438-$T1438)</f>
      </c>
      <c r="W1438" t="str">
        <f>IF(TRIM(INDEX(connections!$A:$A,ROW()))="","",TRIM(INDEX(connections!$A:$A,ROW())))</f>
      </c>
      <c r="X1438" t="str">
        <f>IF($W1438="","",TRIM(INDEX(connections!$B:$B,ROW())))</f>
      </c>
      <c r="Y1438">
        <f>IF($W1438="","",IFERROR(MATCH($W1438,$A$2:$A$2000,0),""))</f>
      </c>
      <c r="Z1438">
        <f>IF($X1438="","",IFERROR(MATCH($X1438,$A$2:$A$2000,0),""))</f>
      </c>
      <c r="AA1438" t="str">
        <f>IF($Y1438="","",INDEX($P$2:$P$2000,$Y1438))</f>
      </c>
      <c r="AB1438" t="str">
        <f>IF($Z1438="","",INDEX($P$2:$P$2000,$Z1438))</f>
      </c>
      <c r="AC1438">
        <f>IF(AND($AA1438="Yes",$AB1438="Yes"),1,"")</f>
      </c>
      <c r="AD1438">
        <f>IF(OR($Y1438="",$Z1438=""),"",IF(INDEX($C$2:$C$2000,$Y1438)=INDEX($C$2:$C$2000,$Z1438),0,1))</f>
      </c>
      <c r="AE1438">
        <f>IF($AC1438&lt;&gt;1,"",IF(AND(INDEX($AG$2:$AG$2000,$Y1438)=1,INDEX($AG$2:$AG$2000,$Z1438)=1),1,""))</f>
      </c>
      <c r="AG1438">
        <f>IF($A1438="","",COUNTIFS($W$2:$W$2500,$A1438,$AB$2:$AB$2500,"Yes")+COUNTIFS($X$2:$X$2500,$A1438,$AA$2:$AA$2500,"Yes"))</f>
      </c>
      <c r="AH1438" t="str">
        <f>IF(OR($P1438&lt;&gt;"Yes",N($AG1438)=0),"",IF(AND($AG1438=1,COUNTIFS($W$2:$W$2500,$A1438,$AE$2:$AE$2500,1)+COUNTIFS($X$2:$X$2500,$A1438,$AE$2:$AE$2500,1)&gt;0),"","Yes"))</f>
      </c>
      <c r="AI1438">
        <f>IF($AH1438="Yes",$AG1438,"")</f>
      </c>
      <c r="AJ1438">
        <f>IF($AI1438="","",$AI1438+ROW()/1000000)</f>
      </c>
      <c r="AK1438">
        <f>IF(OR($A1438="",$P1438="Yes",N($AG1438)=0),"",$AG1438+ROW()/1000000)</f>
      </c>
      <c r="AL1438" t="str">
        <f>IF($A1438="","",INDEX(games!$J:$J,ROW())&amp;"")</f>
      </c>
      <c r="AM1438">
        <f>IF($A1438="","",SUMPRODUCT($AO1438:$BD1438,'Map Analysis'!$AP$2^{0,1,2,3,4,5,6,7,8,9,10,11,12,13,14,15}))</f>
      </c>
      <c r="AN1438">
        <f>IF($A1438="","",$AM1438+ROW()/10000000)</f>
      </c>
      <c r="AO1438">
        <f>IF($A1438="","",COUNTIF($W$2:$W$2500,$A1438))</f>
      </c>
      <c r="AP1438">
        <f>IF($A1438="","",SUMIFS($BF$2:$BF$2500,$W$2:$W$2500,$A1438))</f>
      </c>
      <c r="AQ1438">
        <f>IF($A1438="","",SUMIFS($BG$2:$BG$2500,$W$2:$W$2500,$A1438))</f>
      </c>
      <c r="AR1438">
        <f>IF($A1438="","",SUMIFS($BH$2:$BH$2500,$W$2:$W$2500,$A1438))</f>
      </c>
      <c r="AS1438">
        <f>IF($A1438="","",SUMIFS($BI$2:$BI$2500,$W$2:$W$2500,$A1438))</f>
      </c>
      <c r="AT1438">
        <f>IF($A1438="","",SUMIFS($BJ$2:$BJ$2500,$W$2:$W$2500,$A1438))</f>
      </c>
      <c r="AU1438">
        <f>IF($A1438="","",SUMIFS($BK$2:$BK$2500,$W$2:$W$2500,$A1438))</f>
      </c>
      <c r="AV1438">
        <f>IF($A1438="","",SUMIFS($BL$2:$BL$2500,$W$2:$W$2500,$A1438))</f>
      </c>
      <c r="AW1438">
        <f>IF($A1438="","",SUMIFS($BM$2:$BM$2500,$W$2:$W$2500,$A1438))</f>
      </c>
      <c r="AX1438">
        <f>IF($A1438="","",SUMIFS($BN$2:$BN$2500,$W$2:$W$2500,$A1438))</f>
      </c>
      <c r="AY1438">
        <f>IF($A1438="","",SUMIFS($BO$2:$BO$2500,$W$2:$W$2500,$A1438))</f>
      </c>
      <c r="AZ1438">
        <f>IF($A1438="","",SUMIFS($BP$2:$BP$2500,$W$2:$W$2500,$A1438))</f>
      </c>
      <c r="BA1438">
        <f>IF($A1438="","",SUMIFS($BQ$2:$BQ$2500,$W$2:$W$2500,$A1438))</f>
      </c>
      <c r="BB1438">
        <f>IF($A1438="","",SUMIFS($BR$2:$BR$2500,$W$2:$W$2500,$A1438))</f>
      </c>
      <c r="BC1438">
        <f>IF($A1438="","",SUMIFS($BS$2:$BS$2500,$W$2:$W$2500,$A1438))</f>
      </c>
      <c r="BD1438">
        <f>IF($A1438="","",SUMIFS($BT$2:$BT$2500,$W$2:$W$2500,$A1438))</f>
      </c>
      <c r="BF1438">
        <f>IF($Z1438="","",INDEX($AO$2:$AO$2000,$Z1438))</f>
      </c>
      <c r="BG1438">
        <f>IF($Z1438="","",INDEX($AP$2:$AP$2000,$Z1438))</f>
      </c>
      <c r="BH1438">
        <f>IF($Z1438="","",INDEX($AQ$2:$AQ$2000,$Z1438))</f>
      </c>
      <c r="BI1438">
        <f>IF($Z1438="","",INDEX($AR$2:$AR$2000,$Z1438))</f>
      </c>
      <c r="BJ1438">
        <f>IF($Z1438="","",INDEX($AS$2:$AS$2000,$Z1438))</f>
      </c>
      <c r="BK1438">
        <f>IF($Z1438="","",INDEX($AT$2:$AT$2000,$Z1438))</f>
      </c>
      <c r="BL1438">
        <f>IF($Z1438="","",INDEX($AU$2:$AU$2000,$Z1438))</f>
      </c>
      <c r="BM1438">
        <f>IF($Z1438="","",INDEX($AV$2:$AV$2000,$Z1438))</f>
      </c>
      <c r="BN1438">
        <f>IF($Z1438="","",INDEX($AW$2:$AW$2000,$Z1438))</f>
      </c>
      <c r="BO1438">
        <f>IF($Z1438="","",INDEX($AX$2:$AX$2000,$Z1438))</f>
      </c>
      <c r="BP1438">
        <f>IF($Z1438="","",INDEX($AY$2:$AY$2000,$Z1438))</f>
      </c>
      <c r="BQ1438">
        <f>IF($Z1438="","",INDEX($AZ$2:$AZ$2000,$Z1438))</f>
      </c>
      <c r="BR1438">
        <f>IF($Z1438="","",INDEX($BA$2:$BA$2000,$Z1438))</f>
      </c>
      <c r="BS1438">
        <f>IF($Z1438="","",INDEX($BB$2:$BB$2000,$Z1438))</f>
      </c>
      <c r="BT1438">
        <f>IF($Z1438="","",INDEX($BC$2:$BC$2000,$Z1438))</f>
      </c>
      <c r="BV1438">
        <f>IF(OR($A1438="",$P1438&lt;&gt;"Yes",$AH1438="Yes"),"",1+N($AG1438))</f>
      </c>
      <c r="BW1438">
        <f>IF($A1438="","",COUNTIFS($W$2:$W$2500,$A1438,$BZ$2:$BZ$2500,"Yes")+COUNTIFS($X$2:$X$2500,$A1438,$BY$2:$BY$2500,"Yes"))</f>
      </c>
      <c r="BX1438">
        <f>IF(OR($A1438="",$P1438="Yes"),"",IF(N($BW1438)=0,0,1+SUMIFS($CB$2:$CB$2500,$W$2:$W$2500,$A1438)+SUMIFS($CA$2:$CA$2500,$X$2:$X$2500,$A1438)))</f>
      </c>
      <c r="BY1438" t="str">
        <f>IF($Y1438="","",INDEX($AH$2:$AH$2000,$Y1438)&amp;"")</f>
      </c>
      <c r="BZ1438" t="str">
        <f>IF($Z1438="","",INDEX($AH$2:$AH$2000,$Z1438)&amp;"")</f>
      </c>
      <c r="CA1438">
        <f>IF($Y1438="","",INDEX($BV$2:$BV$2000,$Y1438))</f>
      </c>
      <c r="CB1438">
        <f>IF($Z1438="","",INDEX($BV$2:$BV$2000,$Z1438))</f>
      </c>
    </row>
    <row r="1439">
      <c r="A1439" t="str">
        <f>IF(TRIM(INDEX(games!$A:$A,ROW()))="","",TRIM(INDEX(games!$A:$A,ROW())))</f>
      </c>
      <c r="B1439">
        <f>IF(OR($A1439="",INDEX(games!$B:$B,ROW())=""),"",INDEX(games!$B:$B,ROW()))</f>
      </c>
      <c r="C1439" t="str">
        <f>IF(OR($A1439="",INDEX(games!$C:$C,ROW())=""),"",INDEX(games!$C:$C,ROW()))</f>
      </c>
      <c r="D1439">
        <f>IF($A1439="","",COUNTIF($W$2:$W$2500,$A1439)+COUNTIF($X$2:$X$2500,$A1439))</f>
      </c>
      <c r="E1439">
        <f>IF($A1439="","",IFERROR(MATCH($C1439,$R$2:$R$5,0),0))</f>
      </c>
      <c r="F1439">
        <f>IF($A1439="","",MOD(ROW(),34))</f>
      </c>
      <c r="G1439">
        <f>IF($A1439="",NA(),IF($C1439="Action",$B1439,NA()))</f>
      </c>
      <c r="H1439">
        <f>IF($A1439="",NA(),IF($C1439="Action",1+$F1439*0.023,NA()))</f>
      </c>
      <c r="I1439">
        <f>IF($A1439="",NA(),IF($C1439="Strategy",$B1439,NA()))</f>
      </c>
      <c r="J1439">
        <f>IF($A1439="",NA(),IF($C1439="Strategy",2+$F1439*0.023,NA()))</f>
      </c>
      <c r="K1439">
        <f>IF($A1439="",NA(),IF($C1439="Deckbuilder",$B1439,NA()))</f>
      </c>
      <c r="L1439">
        <f>IF($A1439="",NA(),IF($C1439="Deckbuilder",3+$F1439*0.023,NA()))</f>
      </c>
      <c r="M1439">
        <f>IF($A1439="",NA(),IF($C1439="Traditional",$B1439,NA()))</f>
      </c>
      <c r="N1439">
        <f>IF($A1439="",NA(),IF($C1439="Traditional",4+$F1439*0.023,NA()))</f>
      </c>
      <c r="O1439">
        <f>IF($A1439="","",$D1439+ROW()/1000000)</f>
      </c>
      <c r="P1439" t="str">
        <f>IF(OR($A1439="",INDEX(games!$H:$H,ROW())=""),"",INDEX(games!$H:$H,ROW()))</f>
      </c>
      <c r="Q1439">
        <f>IF(OR($A1439="",$P1439&lt;&gt;"Yes"),"",$D1439+ROW()/1000000)</f>
      </c>
      <c r="T1439">
        <f>IF($Y1439="","",INDEX($B$2:$B$2000,$Y1439))</f>
      </c>
      <c r="U1439">
        <f>IF($Z1439="","",INDEX($B$2:$B$2000,$Z1439))</f>
      </c>
      <c r="V1439">
        <f>IF(OR($T1439="",$U1439=""),"",$U1439-$T1439)</f>
      </c>
      <c r="W1439" t="str">
        <f>IF(TRIM(INDEX(connections!$A:$A,ROW()))="","",TRIM(INDEX(connections!$A:$A,ROW())))</f>
      </c>
      <c r="X1439" t="str">
        <f>IF($W1439="","",TRIM(INDEX(connections!$B:$B,ROW())))</f>
      </c>
      <c r="Y1439">
        <f>IF($W1439="","",IFERROR(MATCH($W1439,$A$2:$A$2000,0),""))</f>
      </c>
      <c r="Z1439">
        <f>IF($X1439="","",IFERROR(MATCH($X1439,$A$2:$A$2000,0),""))</f>
      </c>
      <c r="AA1439" t="str">
        <f>IF($Y1439="","",INDEX($P$2:$P$2000,$Y1439))</f>
      </c>
      <c r="AB1439" t="str">
        <f>IF($Z1439="","",INDEX($P$2:$P$2000,$Z1439))</f>
      </c>
      <c r="AC1439">
        <f>IF(AND($AA1439="Yes",$AB1439="Yes"),1,"")</f>
      </c>
      <c r="AD1439">
        <f>IF(OR($Y1439="",$Z1439=""),"",IF(INDEX($C$2:$C$2000,$Y1439)=INDEX($C$2:$C$2000,$Z1439),0,1))</f>
      </c>
      <c r="AE1439">
        <f>IF($AC1439&lt;&gt;1,"",IF(AND(INDEX($AG$2:$AG$2000,$Y1439)=1,INDEX($AG$2:$AG$2000,$Z1439)=1),1,""))</f>
      </c>
      <c r="AG1439">
        <f>IF($A1439="","",COUNTIFS($W$2:$W$2500,$A1439,$AB$2:$AB$2500,"Yes")+COUNTIFS($X$2:$X$2500,$A1439,$AA$2:$AA$2500,"Yes"))</f>
      </c>
      <c r="AH1439" t="str">
        <f>IF(OR($P1439&lt;&gt;"Yes",N($AG1439)=0),"",IF(AND($AG1439=1,COUNTIFS($W$2:$W$2500,$A1439,$AE$2:$AE$2500,1)+COUNTIFS($X$2:$X$2500,$A1439,$AE$2:$AE$2500,1)&gt;0),"","Yes"))</f>
      </c>
      <c r="AI1439">
        <f>IF($AH1439="Yes",$AG1439,"")</f>
      </c>
      <c r="AJ1439">
        <f>IF($AI1439="","",$AI1439+ROW()/1000000)</f>
      </c>
      <c r="AK1439">
        <f>IF(OR($A1439="",$P1439="Yes",N($AG1439)=0),"",$AG1439+ROW()/1000000)</f>
      </c>
      <c r="AL1439" t="str">
        <f>IF($A1439="","",INDEX(games!$J:$J,ROW())&amp;"")</f>
      </c>
      <c r="AM1439">
        <f>IF($A1439="","",SUMPRODUCT($AO1439:$BD1439,'Map Analysis'!$AP$2^{0,1,2,3,4,5,6,7,8,9,10,11,12,13,14,15}))</f>
      </c>
      <c r="AN1439">
        <f>IF($A1439="","",$AM1439+ROW()/10000000)</f>
      </c>
      <c r="AO1439">
        <f>IF($A1439="","",COUNTIF($W$2:$W$2500,$A1439))</f>
      </c>
      <c r="AP1439">
        <f>IF($A1439="","",SUMIFS($BF$2:$BF$2500,$W$2:$W$2500,$A1439))</f>
      </c>
      <c r="AQ1439">
        <f>IF($A1439="","",SUMIFS($BG$2:$BG$2500,$W$2:$W$2500,$A1439))</f>
      </c>
      <c r="AR1439">
        <f>IF($A1439="","",SUMIFS($BH$2:$BH$2500,$W$2:$W$2500,$A1439))</f>
      </c>
      <c r="AS1439">
        <f>IF($A1439="","",SUMIFS($BI$2:$BI$2500,$W$2:$W$2500,$A1439))</f>
      </c>
      <c r="AT1439">
        <f>IF($A1439="","",SUMIFS($BJ$2:$BJ$2500,$W$2:$W$2500,$A1439))</f>
      </c>
      <c r="AU1439">
        <f>IF($A1439="","",SUMIFS($BK$2:$BK$2500,$W$2:$W$2500,$A1439))</f>
      </c>
      <c r="AV1439">
        <f>IF($A1439="","",SUMIFS($BL$2:$BL$2500,$W$2:$W$2500,$A1439))</f>
      </c>
      <c r="AW1439">
        <f>IF($A1439="","",SUMIFS($BM$2:$BM$2500,$W$2:$W$2500,$A1439))</f>
      </c>
      <c r="AX1439">
        <f>IF($A1439="","",SUMIFS($BN$2:$BN$2500,$W$2:$W$2500,$A1439))</f>
      </c>
      <c r="AY1439">
        <f>IF($A1439="","",SUMIFS($BO$2:$BO$2500,$W$2:$W$2500,$A1439))</f>
      </c>
      <c r="AZ1439">
        <f>IF($A1439="","",SUMIFS($BP$2:$BP$2500,$W$2:$W$2500,$A1439))</f>
      </c>
      <c r="BA1439">
        <f>IF($A1439="","",SUMIFS($BQ$2:$BQ$2500,$W$2:$W$2500,$A1439))</f>
      </c>
      <c r="BB1439">
        <f>IF($A1439="","",SUMIFS($BR$2:$BR$2500,$W$2:$W$2500,$A1439))</f>
      </c>
      <c r="BC1439">
        <f>IF($A1439="","",SUMIFS($BS$2:$BS$2500,$W$2:$W$2500,$A1439))</f>
      </c>
      <c r="BD1439">
        <f>IF($A1439="","",SUMIFS($BT$2:$BT$2500,$W$2:$W$2500,$A1439))</f>
      </c>
      <c r="BF1439">
        <f>IF($Z1439="","",INDEX($AO$2:$AO$2000,$Z1439))</f>
      </c>
      <c r="BG1439">
        <f>IF($Z1439="","",INDEX($AP$2:$AP$2000,$Z1439))</f>
      </c>
      <c r="BH1439">
        <f>IF($Z1439="","",INDEX($AQ$2:$AQ$2000,$Z1439))</f>
      </c>
      <c r="BI1439">
        <f>IF($Z1439="","",INDEX($AR$2:$AR$2000,$Z1439))</f>
      </c>
      <c r="BJ1439">
        <f>IF($Z1439="","",INDEX($AS$2:$AS$2000,$Z1439))</f>
      </c>
      <c r="BK1439">
        <f>IF($Z1439="","",INDEX($AT$2:$AT$2000,$Z1439))</f>
      </c>
      <c r="BL1439">
        <f>IF($Z1439="","",INDEX($AU$2:$AU$2000,$Z1439))</f>
      </c>
      <c r="BM1439">
        <f>IF($Z1439="","",INDEX($AV$2:$AV$2000,$Z1439))</f>
      </c>
      <c r="BN1439">
        <f>IF($Z1439="","",INDEX($AW$2:$AW$2000,$Z1439))</f>
      </c>
      <c r="BO1439">
        <f>IF($Z1439="","",INDEX($AX$2:$AX$2000,$Z1439))</f>
      </c>
      <c r="BP1439">
        <f>IF($Z1439="","",INDEX($AY$2:$AY$2000,$Z1439))</f>
      </c>
      <c r="BQ1439">
        <f>IF($Z1439="","",INDEX($AZ$2:$AZ$2000,$Z1439))</f>
      </c>
      <c r="BR1439">
        <f>IF($Z1439="","",INDEX($BA$2:$BA$2000,$Z1439))</f>
      </c>
      <c r="BS1439">
        <f>IF($Z1439="","",INDEX($BB$2:$BB$2000,$Z1439))</f>
      </c>
      <c r="BT1439">
        <f>IF($Z1439="","",INDEX($BC$2:$BC$2000,$Z1439))</f>
      </c>
      <c r="BV1439">
        <f>IF(OR($A1439="",$P1439&lt;&gt;"Yes",$AH1439="Yes"),"",1+N($AG1439))</f>
      </c>
      <c r="BW1439">
        <f>IF($A1439="","",COUNTIFS($W$2:$W$2500,$A1439,$BZ$2:$BZ$2500,"Yes")+COUNTIFS($X$2:$X$2500,$A1439,$BY$2:$BY$2500,"Yes"))</f>
      </c>
      <c r="BX1439">
        <f>IF(OR($A1439="",$P1439="Yes"),"",IF(N($BW1439)=0,0,1+SUMIFS($CB$2:$CB$2500,$W$2:$W$2500,$A1439)+SUMIFS($CA$2:$CA$2500,$X$2:$X$2500,$A1439)))</f>
      </c>
      <c r="BY1439" t="str">
        <f>IF($Y1439="","",INDEX($AH$2:$AH$2000,$Y1439)&amp;"")</f>
      </c>
      <c r="BZ1439" t="str">
        <f>IF($Z1439="","",INDEX($AH$2:$AH$2000,$Z1439)&amp;"")</f>
      </c>
      <c r="CA1439">
        <f>IF($Y1439="","",INDEX($BV$2:$BV$2000,$Y1439))</f>
      </c>
      <c r="CB1439">
        <f>IF($Z1439="","",INDEX($BV$2:$BV$2000,$Z1439))</f>
      </c>
    </row>
    <row r="1440">
      <c r="A1440" t="str">
        <f>IF(TRIM(INDEX(games!$A:$A,ROW()))="","",TRIM(INDEX(games!$A:$A,ROW())))</f>
      </c>
      <c r="B1440">
        <f>IF(OR($A1440="",INDEX(games!$B:$B,ROW())=""),"",INDEX(games!$B:$B,ROW()))</f>
      </c>
      <c r="C1440" t="str">
        <f>IF(OR($A1440="",INDEX(games!$C:$C,ROW())=""),"",INDEX(games!$C:$C,ROW()))</f>
      </c>
      <c r="D1440">
        <f>IF($A1440="","",COUNTIF($W$2:$W$2500,$A1440)+COUNTIF($X$2:$X$2500,$A1440))</f>
      </c>
      <c r="E1440">
        <f>IF($A1440="","",IFERROR(MATCH($C1440,$R$2:$R$5,0),0))</f>
      </c>
      <c r="F1440">
        <f>IF($A1440="","",MOD(ROW(),34))</f>
      </c>
      <c r="G1440">
        <f>IF($A1440="",NA(),IF($C1440="Action",$B1440,NA()))</f>
      </c>
      <c r="H1440">
        <f>IF($A1440="",NA(),IF($C1440="Action",1+$F1440*0.023,NA()))</f>
      </c>
      <c r="I1440">
        <f>IF($A1440="",NA(),IF($C1440="Strategy",$B1440,NA()))</f>
      </c>
      <c r="J1440">
        <f>IF($A1440="",NA(),IF($C1440="Strategy",2+$F1440*0.023,NA()))</f>
      </c>
      <c r="K1440">
        <f>IF($A1440="",NA(),IF($C1440="Deckbuilder",$B1440,NA()))</f>
      </c>
      <c r="L1440">
        <f>IF($A1440="",NA(),IF($C1440="Deckbuilder",3+$F1440*0.023,NA()))</f>
      </c>
      <c r="M1440">
        <f>IF($A1440="",NA(),IF($C1440="Traditional",$B1440,NA()))</f>
      </c>
      <c r="N1440">
        <f>IF($A1440="",NA(),IF($C1440="Traditional",4+$F1440*0.023,NA()))</f>
      </c>
      <c r="O1440">
        <f>IF($A1440="","",$D1440+ROW()/1000000)</f>
      </c>
      <c r="P1440" t="str">
        <f>IF(OR($A1440="",INDEX(games!$H:$H,ROW())=""),"",INDEX(games!$H:$H,ROW()))</f>
      </c>
      <c r="Q1440">
        <f>IF(OR($A1440="",$P1440&lt;&gt;"Yes"),"",$D1440+ROW()/1000000)</f>
      </c>
      <c r="T1440">
        <f>IF($Y1440="","",INDEX($B$2:$B$2000,$Y1440))</f>
      </c>
      <c r="U1440">
        <f>IF($Z1440="","",INDEX($B$2:$B$2000,$Z1440))</f>
      </c>
      <c r="V1440">
        <f>IF(OR($T1440="",$U1440=""),"",$U1440-$T1440)</f>
      </c>
      <c r="W1440" t="str">
        <f>IF(TRIM(INDEX(connections!$A:$A,ROW()))="","",TRIM(INDEX(connections!$A:$A,ROW())))</f>
      </c>
      <c r="X1440" t="str">
        <f>IF($W1440="","",TRIM(INDEX(connections!$B:$B,ROW())))</f>
      </c>
      <c r="Y1440">
        <f>IF($W1440="","",IFERROR(MATCH($W1440,$A$2:$A$2000,0),""))</f>
      </c>
      <c r="Z1440">
        <f>IF($X1440="","",IFERROR(MATCH($X1440,$A$2:$A$2000,0),""))</f>
      </c>
      <c r="AA1440" t="str">
        <f>IF($Y1440="","",INDEX($P$2:$P$2000,$Y1440))</f>
      </c>
      <c r="AB1440" t="str">
        <f>IF($Z1440="","",INDEX($P$2:$P$2000,$Z1440))</f>
      </c>
      <c r="AC1440">
        <f>IF(AND($AA1440="Yes",$AB1440="Yes"),1,"")</f>
      </c>
      <c r="AD1440">
        <f>IF(OR($Y1440="",$Z1440=""),"",IF(INDEX($C$2:$C$2000,$Y1440)=INDEX($C$2:$C$2000,$Z1440),0,1))</f>
      </c>
      <c r="AE1440">
        <f>IF($AC1440&lt;&gt;1,"",IF(AND(INDEX($AG$2:$AG$2000,$Y1440)=1,INDEX($AG$2:$AG$2000,$Z1440)=1),1,""))</f>
      </c>
      <c r="AG1440">
        <f>IF($A1440="","",COUNTIFS($W$2:$W$2500,$A1440,$AB$2:$AB$2500,"Yes")+COUNTIFS($X$2:$X$2500,$A1440,$AA$2:$AA$2500,"Yes"))</f>
      </c>
      <c r="AH1440" t="str">
        <f>IF(OR($P1440&lt;&gt;"Yes",N($AG1440)=0),"",IF(AND($AG1440=1,COUNTIFS($W$2:$W$2500,$A1440,$AE$2:$AE$2500,1)+COUNTIFS($X$2:$X$2500,$A1440,$AE$2:$AE$2500,1)&gt;0),"","Yes"))</f>
      </c>
      <c r="AI1440">
        <f>IF($AH1440="Yes",$AG1440,"")</f>
      </c>
      <c r="AJ1440">
        <f>IF($AI1440="","",$AI1440+ROW()/1000000)</f>
      </c>
      <c r="AK1440">
        <f>IF(OR($A1440="",$P1440="Yes",N($AG1440)=0),"",$AG1440+ROW()/1000000)</f>
      </c>
      <c r="AL1440" t="str">
        <f>IF($A1440="","",INDEX(games!$J:$J,ROW())&amp;"")</f>
      </c>
      <c r="AM1440">
        <f>IF($A1440="","",SUMPRODUCT($AO1440:$BD1440,'Map Analysis'!$AP$2^{0,1,2,3,4,5,6,7,8,9,10,11,12,13,14,15}))</f>
      </c>
      <c r="AN1440">
        <f>IF($A1440="","",$AM1440+ROW()/10000000)</f>
      </c>
      <c r="AO1440">
        <f>IF($A1440="","",COUNTIF($W$2:$W$2500,$A1440))</f>
      </c>
      <c r="AP1440">
        <f>IF($A1440="","",SUMIFS($BF$2:$BF$2500,$W$2:$W$2500,$A1440))</f>
      </c>
      <c r="AQ1440">
        <f>IF($A1440="","",SUMIFS($BG$2:$BG$2500,$W$2:$W$2500,$A1440))</f>
      </c>
      <c r="AR1440">
        <f>IF($A1440="","",SUMIFS($BH$2:$BH$2500,$W$2:$W$2500,$A1440))</f>
      </c>
      <c r="AS1440">
        <f>IF($A1440="","",SUMIFS($BI$2:$BI$2500,$W$2:$W$2500,$A1440))</f>
      </c>
      <c r="AT1440">
        <f>IF($A1440="","",SUMIFS($BJ$2:$BJ$2500,$W$2:$W$2500,$A1440))</f>
      </c>
      <c r="AU1440">
        <f>IF($A1440="","",SUMIFS($BK$2:$BK$2500,$W$2:$W$2500,$A1440))</f>
      </c>
      <c r="AV1440">
        <f>IF($A1440="","",SUMIFS($BL$2:$BL$2500,$W$2:$W$2500,$A1440))</f>
      </c>
      <c r="AW1440">
        <f>IF($A1440="","",SUMIFS($BM$2:$BM$2500,$W$2:$W$2500,$A1440))</f>
      </c>
      <c r="AX1440">
        <f>IF($A1440="","",SUMIFS($BN$2:$BN$2500,$W$2:$W$2500,$A1440))</f>
      </c>
      <c r="AY1440">
        <f>IF($A1440="","",SUMIFS($BO$2:$BO$2500,$W$2:$W$2500,$A1440))</f>
      </c>
      <c r="AZ1440">
        <f>IF($A1440="","",SUMIFS($BP$2:$BP$2500,$W$2:$W$2500,$A1440))</f>
      </c>
      <c r="BA1440">
        <f>IF($A1440="","",SUMIFS($BQ$2:$BQ$2500,$W$2:$W$2500,$A1440))</f>
      </c>
      <c r="BB1440">
        <f>IF($A1440="","",SUMIFS($BR$2:$BR$2500,$W$2:$W$2500,$A1440))</f>
      </c>
      <c r="BC1440">
        <f>IF($A1440="","",SUMIFS($BS$2:$BS$2500,$W$2:$W$2500,$A1440))</f>
      </c>
      <c r="BD1440">
        <f>IF($A1440="","",SUMIFS($BT$2:$BT$2500,$W$2:$W$2500,$A1440))</f>
      </c>
      <c r="BF1440">
        <f>IF($Z1440="","",INDEX($AO$2:$AO$2000,$Z1440))</f>
      </c>
      <c r="BG1440">
        <f>IF($Z1440="","",INDEX($AP$2:$AP$2000,$Z1440))</f>
      </c>
      <c r="BH1440">
        <f>IF($Z1440="","",INDEX($AQ$2:$AQ$2000,$Z1440))</f>
      </c>
      <c r="BI1440">
        <f>IF($Z1440="","",INDEX($AR$2:$AR$2000,$Z1440))</f>
      </c>
      <c r="BJ1440">
        <f>IF($Z1440="","",INDEX($AS$2:$AS$2000,$Z1440))</f>
      </c>
      <c r="BK1440">
        <f>IF($Z1440="","",INDEX($AT$2:$AT$2000,$Z1440))</f>
      </c>
      <c r="BL1440">
        <f>IF($Z1440="","",INDEX($AU$2:$AU$2000,$Z1440))</f>
      </c>
      <c r="BM1440">
        <f>IF($Z1440="","",INDEX($AV$2:$AV$2000,$Z1440))</f>
      </c>
      <c r="BN1440">
        <f>IF($Z1440="","",INDEX($AW$2:$AW$2000,$Z1440))</f>
      </c>
      <c r="BO1440">
        <f>IF($Z1440="","",INDEX($AX$2:$AX$2000,$Z1440))</f>
      </c>
      <c r="BP1440">
        <f>IF($Z1440="","",INDEX($AY$2:$AY$2000,$Z1440))</f>
      </c>
      <c r="BQ1440">
        <f>IF($Z1440="","",INDEX($AZ$2:$AZ$2000,$Z1440))</f>
      </c>
      <c r="BR1440">
        <f>IF($Z1440="","",INDEX($BA$2:$BA$2000,$Z1440))</f>
      </c>
      <c r="BS1440">
        <f>IF($Z1440="","",INDEX($BB$2:$BB$2000,$Z1440))</f>
      </c>
      <c r="BT1440">
        <f>IF($Z1440="","",INDEX($BC$2:$BC$2000,$Z1440))</f>
      </c>
      <c r="BV1440">
        <f>IF(OR($A1440="",$P1440&lt;&gt;"Yes",$AH1440="Yes"),"",1+N($AG1440))</f>
      </c>
      <c r="BW1440">
        <f>IF($A1440="","",COUNTIFS($W$2:$W$2500,$A1440,$BZ$2:$BZ$2500,"Yes")+COUNTIFS($X$2:$X$2500,$A1440,$BY$2:$BY$2500,"Yes"))</f>
      </c>
      <c r="BX1440">
        <f>IF(OR($A1440="",$P1440="Yes"),"",IF(N($BW1440)=0,0,1+SUMIFS($CB$2:$CB$2500,$W$2:$W$2500,$A1440)+SUMIFS($CA$2:$CA$2500,$X$2:$X$2500,$A1440)))</f>
      </c>
      <c r="BY1440" t="str">
        <f>IF($Y1440="","",INDEX($AH$2:$AH$2000,$Y1440)&amp;"")</f>
      </c>
      <c r="BZ1440" t="str">
        <f>IF($Z1440="","",INDEX($AH$2:$AH$2000,$Z1440)&amp;"")</f>
      </c>
      <c r="CA1440">
        <f>IF($Y1440="","",INDEX($BV$2:$BV$2000,$Y1440))</f>
      </c>
      <c r="CB1440">
        <f>IF($Z1440="","",INDEX($BV$2:$BV$2000,$Z1440))</f>
      </c>
    </row>
    <row r="1441">
      <c r="A1441" t="str">
        <f>IF(TRIM(INDEX(games!$A:$A,ROW()))="","",TRIM(INDEX(games!$A:$A,ROW())))</f>
      </c>
      <c r="B1441">
        <f>IF(OR($A1441="",INDEX(games!$B:$B,ROW())=""),"",INDEX(games!$B:$B,ROW()))</f>
      </c>
      <c r="C1441" t="str">
        <f>IF(OR($A1441="",INDEX(games!$C:$C,ROW())=""),"",INDEX(games!$C:$C,ROW()))</f>
      </c>
      <c r="D1441">
        <f>IF($A1441="","",COUNTIF($W$2:$W$2500,$A1441)+COUNTIF($X$2:$X$2500,$A1441))</f>
      </c>
      <c r="E1441">
        <f>IF($A1441="","",IFERROR(MATCH($C1441,$R$2:$R$5,0),0))</f>
      </c>
      <c r="F1441">
        <f>IF($A1441="","",MOD(ROW(),34))</f>
      </c>
      <c r="G1441">
        <f>IF($A1441="",NA(),IF($C1441="Action",$B1441,NA()))</f>
      </c>
      <c r="H1441">
        <f>IF($A1441="",NA(),IF($C1441="Action",1+$F1441*0.023,NA()))</f>
      </c>
      <c r="I1441">
        <f>IF($A1441="",NA(),IF($C1441="Strategy",$B1441,NA()))</f>
      </c>
      <c r="J1441">
        <f>IF($A1441="",NA(),IF($C1441="Strategy",2+$F1441*0.023,NA()))</f>
      </c>
      <c r="K1441">
        <f>IF($A1441="",NA(),IF($C1441="Deckbuilder",$B1441,NA()))</f>
      </c>
      <c r="L1441">
        <f>IF($A1441="",NA(),IF($C1441="Deckbuilder",3+$F1441*0.023,NA()))</f>
      </c>
      <c r="M1441">
        <f>IF($A1441="",NA(),IF($C1441="Traditional",$B1441,NA()))</f>
      </c>
      <c r="N1441">
        <f>IF($A1441="",NA(),IF($C1441="Traditional",4+$F1441*0.023,NA()))</f>
      </c>
      <c r="O1441">
        <f>IF($A1441="","",$D1441+ROW()/1000000)</f>
      </c>
      <c r="P1441" t="str">
        <f>IF(OR($A1441="",INDEX(games!$H:$H,ROW())=""),"",INDEX(games!$H:$H,ROW()))</f>
      </c>
      <c r="Q1441">
        <f>IF(OR($A1441="",$P1441&lt;&gt;"Yes"),"",$D1441+ROW()/1000000)</f>
      </c>
      <c r="T1441">
        <f>IF($Y1441="","",INDEX($B$2:$B$2000,$Y1441))</f>
      </c>
      <c r="U1441">
        <f>IF($Z1441="","",INDEX($B$2:$B$2000,$Z1441))</f>
      </c>
      <c r="V1441">
        <f>IF(OR($T1441="",$U1441=""),"",$U1441-$T1441)</f>
      </c>
      <c r="W1441" t="str">
        <f>IF(TRIM(INDEX(connections!$A:$A,ROW()))="","",TRIM(INDEX(connections!$A:$A,ROW())))</f>
      </c>
      <c r="X1441" t="str">
        <f>IF($W1441="","",TRIM(INDEX(connections!$B:$B,ROW())))</f>
      </c>
      <c r="Y1441">
        <f>IF($W1441="","",IFERROR(MATCH($W1441,$A$2:$A$2000,0),""))</f>
      </c>
      <c r="Z1441">
        <f>IF($X1441="","",IFERROR(MATCH($X1441,$A$2:$A$2000,0),""))</f>
      </c>
      <c r="AA1441" t="str">
        <f>IF($Y1441="","",INDEX($P$2:$P$2000,$Y1441))</f>
      </c>
      <c r="AB1441" t="str">
        <f>IF($Z1441="","",INDEX($P$2:$P$2000,$Z1441))</f>
      </c>
      <c r="AC1441">
        <f>IF(AND($AA1441="Yes",$AB1441="Yes"),1,"")</f>
      </c>
      <c r="AD1441">
        <f>IF(OR($Y1441="",$Z1441=""),"",IF(INDEX($C$2:$C$2000,$Y1441)=INDEX($C$2:$C$2000,$Z1441),0,1))</f>
      </c>
      <c r="AE1441">
        <f>IF($AC1441&lt;&gt;1,"",IF(AND(INDEX($AG$2:$AG$2000,$Y1441)=1,INDEX($AG$2:$AG$2000,$Z1441)=1),1,""))</f>
      </c>
      <c r="AG1441">
        <f>IF($A1441="","",COUNTIFS($W$2:$W$2500,$A1441,$AB$2:$AB$2500,"Yes")+COUNTIFS($X$2:$X$2500,$A1441,$AA$2:$AA$2500,"Yes"))</f>
      </c>
      <c r="AH1441" t="str">
        <f>IF(OR($P1441&lt;&gt;"Yes",N($AG1441)=0),"",IF(AND($AG1441=1,COUNTIFS($W$2:$W$2500,$A1441,$AE$2:$AE$2500,1)+COUNTIFS($X$2:$X$2500,$A1441,$AE$2:$AE$2500,1)&gt;0),"","Yes"))</f>
      </c>
      <c r="AI1441">
        <f>IF($AH1441="Yes",$AG1441,"")</f>
      </c>
      <c r="AJ1441">
        <f>IF($AI1441="","",$AI1441+ROW()/1000000)</f>
      </c>
      <c r="AK1441">
        <f>IF(OR($A1441="",$P1441="Yes",N($AG1441)=0),"",$AG1441+ROW()/1000000)</f>
      </c>
      <c r="AL1441" t="str">
        <f>IF($A1441="","",INDEX(games!$J:$J,ROW())&amp;"")</f>
      </c>
      <c r="AM1441">
        <f>IF($A1441="","",SUMPRODUCT($AO1441:$BD1441,'Map Analysis'!$AP$2^{0,1,2,3,4,5,6,7,8,9,10,11,12,13,14,15}))</f>
      </c>
      <c r="AN1441">
        <f>IF($A1441="","",$AM1441+ROW()/10000000)</f>
      </c>
      <c r="AO1441">
        <f>IF($A1441="","",COUNTIF($W$2:$W$2500,$A1441))</f>
      </c>
      <c r="AP1441">
        <f>IF($A1441="","",SUMIFS($BF$2:$BF$2500,$W$2:$W$2500,$A1441))</f>
      </c>
      <c r="AQ1441">
        <f>IF($A1441="","",SUMIFS($BG$2:$BG$2500,$W$2:$W$2500,$A1441))</f>
      </c>
      <c r="AR1441">
        <f>IF($A1441="","",SUMIFS($BH$2:$BH$2500,$W$2:$W$2500,$A1441))</f>
      </c>
      <c r="AS1441">
        <f>IF($A1441="","",SUMIFS($BI$2:$BI$2500,$W$2:$W$2500,$A1441))</f>
      </c>
      <c r="AT1441">
        <f>IF($A1441="","",SUMIFS($BJ$2:$BJ$2500,$W$2:$W$2500,$A1441))</f>
      </c>
      <c r="AU1441">
        <f>IF($A1441="","",SUMIFS($BK$2:$BK$2500,$W$2:$W$2500,$A1441))</f>
      </c>
      <c r="AV1441">
        <f>IF($A1441="","",SUMIFS($BL$2:$BL$2500,$W$2:$W$2500,$A1441))</f>
      </c>
      <c r="AW1441">
        <f>IF($A1441="","",SUMIFS($BM$2:$BM$2500,$W$2:$W$2500,$A1441))</f>
      </c>
      <c r="AX1441">
        <f>IF($A1441="","",SUMIFS($BN$2:$BN$2500,$W$2:$W$2500,$A1441))</f>
      </c>
      <c r="AY1441">
        <f>IF($A1441="","",SUMIFS($BO$2:$BO$2500,$W$2:$W$2500,$A1441))</f>
      </c>
      <c r="AZ1441">
        <f>IF($A1441="","",SUMIFS($BP$2:$BP$2500,$W$2:$W$2500,$A1441))</f>
      </c>
      <c r="BA1441">
        <f>IF($A1441="","",SUMIFS($BQ$2:$BQ$2500,$W$2:$W$2500,$A1441))</f>
      </c>
      <c r="BB1441">
        <f>IF($A1441="","",SUMIFS($BR$2:$BR$2500,$W$2:$W$2500,$A1441))</f>
      </c>
      <c r="BC1441">
        <f>IF($A1441="","",SUMIFS($BS$2:$BS$2500,$W$2:$W$2500,$A1441))</f>
      </c>
      <c r="BD1441">
        <f>IF($A1441="","",SUMIFS($BT$2:$BT$2500,$W$2:$W$2500,$A1441))</f>
      </c>
      <c r="BF1441">
        <f>IF($Z1441="","",INDEX($AO$2:$AO$2000,$Z1441))</f>
      </c>
      <c r="BG1441">
        <f>IF($Z1441="","",INDEX($AP$2:$AP$2000,$Z1441))</f>
      </c>
      <c r="BH1441">
        <f>IF($Z1441="","",INDEX($AQ$2:$AQ$2000,$Z1441))</f>
      </c>
      <c r="BI1441">
        <f>IF($Z1441="","",INDEX($AR$2:$AR$2000,$Z1441))</f>
      </c>
      <c r="BJ1441">
        <f>IF($Z1441="","",INDEX($AS$2:$AS$2000,$Z1441))</f>
      </c>
      <c r="BK1441">
        <f>IF($Z1441="","",INDEX($AT$2:$AT$2000,$Z1441))</f>
      </c>
      <c r="BL1441">
        <f>IF($Z1441="","",INDEX($AU$2:$AU$2000,$Z1441))</f>
      </c>
      <c r="BM1441">
        <f>IF($Z1441="","",INDEX($AV$2:$AV$2000,$Z1441))</f>
      </c>
      <c r="BN1441">
        <f>IF($Z1441="","",INDEX($AW$2:$AW$2000,$Z1441))</f>
      </c>
      <c r="BO1441">
        <f>IF($Z1441="","",INDEX($AX$2:$AX$2000,$Z1441))</f>
      </c>
      <c r="BP1441">
        <f>IF($Z1441="","",INDEX($AY$2:$AY$2000,$Z1441))</f>
      </c>
      <c r="BQ1441">
        <f>IF($Z1441="","",INDEX($AZ$2:$AZ$2000,$Z1441))</f>
      </c>
      <c r="BR1441">
        <f>IF($Z1441="","",INDEX($BA$2:$BA$2000,$Z1441))</f>
      </c>
      <c r="BS1441">
        <f>IF($Z1441="","",INDEX($BB$2:$BB$2000,$Z1441))</f>
      </c>
      <c r="BT1441">
        <f>IF($Z1441="","",INDEX($BC$2:$BC$2000,$Z1441))</f>
      </c>
      <c r="BV1441">
        <f>IF(OR($A1441="",$P1441&lt;&gt;"Yes",$AH1441="Yes"),"",1+N($AG1441))</f>
      </c>
      <c r="BW1441">
        <f>IF($A1441="","",COUNTIFS($W$2:$W$2500,$A1441,$BZ$2:$BZ$2500,"Yes")+COUNTIFS($X$2:$X$2500,$A1441,$BY$2:$BY$2500,"Yes"))</f>
      </c>
      <c r="BX1441">
        <f>IF(OR($A1441="",$P1441="Yes"),"",IF(N($BW1441)=0,0,1+SUMIFS($CB$2:$CB$2500,$W$2:$W$2500,$A1441)+SUMIFS($CA$2:$CA$2500,$X$2:$X$2500,$A1441)))</f>
      </c>
      <c r="BY1441" t="str">
        <f>IF($Y1441="","",INDEX($AH$2:$AH$2000,$Y1441)&amp;"")</f>
      </c>
      <c r="BZ1441" t="str">
        <f>IF($Z1441="","",INDEX($AH$2:$AH$2000,$Z1441)&amp;"")</f>
      </c>
      <c r="CA1441">
        <f>IF($Y1441="","",INDEX($BV$2:$BV$2000,$Y1441))</f>
      </c>
      <c r="CB1441">
        <f>IF($Z1441="","",INDEX($BV$2:$BV$2000,$Z1441))</f>
      </c>
    </row>
    <row r="1442">
      <c r="A1442" t="str">
        <f>IF(TRIM(INDEX(games!$A:$A,ROW()))="","",TRIM(INDEX(games!$A:$A,ROW())))</f>
      </c>
      <c r="B1442">
        <f>IF(OR($A1442="",INDEX(games!$B:$B,ROW())=""),"",INDEX(games!$B:$B,ROW()))</f>
      </c>
      <c r="C1442" t="str">
        <f>IF(OR($A1442="",INDEX(games!$C:$C,ROW())=""),"",INDEX(games!$C:$C,ROW()))</f>
      </c>
      <c r="D1442">
        <f>IF($A1442="","",COUNTIF($W$2:$W$2500,$A1442)+COUNTIF($X$2:$X$2500,$A1442))</f>
      </c>
      <c r="E1442">
        <f>IF($A1442="","",IFERROR(MATCH($C1442,$R$2:$R$5,0),0))</f>
      </c>
      <c r="F1442">
        <f>IF($A1442="","",MOD(ROW(),34))</f>
      </c>
      <c r="G1442">
        <f>IF($A1442="",NA(),IF($C1442="Action",$B1442,NA()))</f>
      </c>
      <c r="H1442">
        <f>IF($A1442="",NA(),IF($C1442="Action",1+$F1442*0.023,NA()))</f>
      </c>
      <c r="I1442">
        <f>IF($A1442="",NA(),IF($C1442="Strategy",$B1442,NA()))</f>
      </c>
      <c r="J1442">
        <f>IF($A1442="",NA(),IF($C1442="Strategy",2+$F1442*0.023,NA()))</f>
      </c>
      <c r="K1442">
        <f>IF($A1442="",NA(),IF($C1442="Deckbuilder",$B1442,NA()))</f>
      </c>
      <c r="L1442">
        <f>IF($A1442="",NA(),IF($C1442="Deckbuilder",3+$F1442*0.023,NA()))</f>
      </c>
      <c r="M1442">
        <f>IF($A1442="",NA(),IF($C1442="Traditional",$B1442,NA()))</f>
      </c>
      <c r="N1442">
        <f>IF($A1442="",NA(),IF($C1442="Traditional",4+$F1442*0.023,NA()))</f>
      </c>
      <c r="O1442">
        <f>IF($A1442="","",$D1442+ROW()/1000000)</f>
      </c>
      <c r="P1442" t="str">
        <f>IF(OR($A1442="",INDEX(games!$H:$H,ROW())=""),"",INDEX(games!$H:$H,ROW()))</f>
      </c>
      <c r="Q1442">
        <f>IF(OR($A1442="",$P1442&lt;&gt;"Yes"),"",$D1442+ROW()/1000000)</f>
      </c>
      <c r="T1442">
        <f>IF($Y1442="","",INDEX($B$2:$B$2000,$Y1442))</f>
      </c>
      <c r="U1442">
        <f>IF($Z1442="","",INDEX($B$2:$B$2000,$Z1442))</f>
      </c>
      <c r="V1442">
        <f>IF(OR($T1442="",$U1442=""),"",$U1442-$T1442)</f>
      </c>
      <c r="W1442" t="str">
        <f>IF(TRIM(INDEX(connections!$A:$A,ROW()))="","",TRIM(INDEX(connections!$A:$A,ROW())))</f>
      </c>
      <c r="X1442" t="str">
        <f>IF($W1442="","",TRIM(INDEX(connections!$B:$B,ROW())))</f>
      </c>
      <c r="Y1442">
        <f>IF($W1442="","",IFERROR(MATCH($W1442,$A$2:$A$2000,0),""))</f>
      </c>
      <c r="Z1442">
        <f>IF($X1442="","",IFERROR(MATCH($X1442,$A$2:$A$2000,0),""))</f>
      </c>
      <c r="AA1442" t="str">
        <f>IF($Y1442="","",INDEX($P$2:$P$2000,$Y1442))</f>
      </c>
      <c r="AB1442" t="str">
        <f>IF($Z1442="","",INDEX($P$2:$P$2000,$Z1442))</f>
      </c>
      <c r="AC1442">
        <f>IF(AND($AA1442="Yes",$AB1442="Yes"),1,"")</f>
      </c>
      <c r="AD1442">
        <f>IF(OR($Y1442="",$Z1442=""),"",IF(INDEX($C$2:$C$2000,$Y1442)=INDEX($C$2:$C$2000,$Z1442),0,1))</f>
      </c>
      <c r="AE1442">
        <f>IF($AC1442&lt;&gt;1,"",IF(AND(INDEX($AG$2:$AG$2000,$Y1442)=1,INDEX($AG$2:$AG$2000,$Z1442)=1),1,""))</f>
      </c>
      <c r="AG1442">
        <f>IF($A1442="","",COUNTIFS($W$2:$W$2500,$A1442,$AB$2:$AB$2500,"Yes")+COUNTIFS($X$2:$X$2500,$A1442,$AA$2:$AA$2500,"Yes"))</f>
      </c>
      <c r="AH1442" t="str">
        <f>IF(OR($P1442&lt;&gt;"Yes",N($AG1442)=0),"",IF(AND($AG1442=1,COUNTIFS($W$2:$W$2500,$A1442,$AE$2:$AE$2500,1)+COUNTIFS($X$2:$X$2500,$A1442,$AE$2:$AE$2500,1)&gt;0),"","Yes"))</f>
      </c>
      <c r="AI1442">
        <f>IF($AH1442="Yes",$AG1442,"")</f>
      </c>
      <c r="AJ1442">
        <f>IF($AI1442="","",$AI1442+ROW()/1000000)</f>
      </c>
      <c r="AK1442">
        <f>IF(OR($A1442="",$P1442="Yes",N($AG1442)=0),"",$AG1442+ROW()/1000000)</f>
      </c>
      <c r="AL1442" t="str">
        <f>IF($A1442="","",INDEX(games!$J:$J,ROW())&amp;"")</f>
      </c>
      <c r="AM1442">
        <f>IF($A1442="","",SUMPRODUCT($AO1442:$BD1442,'Map Analysis'!$AP$2^{0,1,2,3,4,5,6,7,8,9,10,11,12,13,14,15}))</f>
      </c>
      <c r="AN1442">
        <f>IF($A1442="","",$AM1442+ROW()/10000000)</f>
      </c>
      <c r="AO1442">
        <f>IF($A1442="","",COUNTIF($W$2:$W$2500,$A1442))</f>
      </c>
      <c r="AP1442">
        <f>IF($A1442="","",SUMIFS($BF$2:$BF$2500,$W$2:$W$2500,$A1442))</f>
      </c>
      <c r="AQ1442">
        <f>IF($A1442="","",SUMIFS($BG$2:$BG$2500,$W$2:$W$2500,$A1442))</f>
      </c>
      <c r="AR1442">
        <f>IF($A1442="","",SUMIFS($BH$2:$BH$2500,$W$2:$W$2500,$A1442))</f>
      </c>
      <c r="AS1442">
        <f>IF($A1442="","",SUMIFS($BI$2:$BI$2500,$W$2:$W$2500,$A1442))</f>
      </c>
      <c r="AT1442">
        <f>IF($A1442="","",SUMIFS($BJ$2:$BJ$2500,$W$2:$W$2500,$A1442))</f>
      </c>
      <c r="AU1442">
        <f>IF($A1442="","",SUMIFS($BK$2:$BK$2500,$W$2:$W$2500,$A1442))</f>
      </c>
      <c r="AV1442">
        <f>IF($A1442="","",SUMIFS($BL$2:$BL$2500,$W$2:$W$2500,$A1442))</f>
      </c>
      <c r="AW1442">
        <f>IF($A1442="","",SUMIFS($BM$2:$BM$2500,$W$2:$W$2500,$A1442))</f>
      </c>
      <c r="AX1442">
        <f>IF($A1442="","",SUMIFS($BN$2:$BN$2500,$W$2:$W$2500,$A1442))</f>
      </c>
      <c r="AY1442">
        <f>IF($A1442="","",SUMIFS($BO$2:$BO$2500,$W$2:$W$2500,$A1442))</f>
      </c>
      <c r="AZ1442">
        <f>IF($A1442="","",SUMIFS($BP$2:$BP$2500,$W$2:$W$2500,$A1442))</f>
      </c>
      <c r="BA1442">
        <f>IF($A1442="","",SUMIFS($BQ$2:$BQ$2500,$W$2:$W$2500,$A1442))</f>
      </c>
      <c r="BB1442">
        <f>IF($A1442="","",SUMIFS($BR$2:$BR$2500,$W$2:$W$2500,$A1442))</f>
      </c>
      <c r="BC1442">
        <f>IF($A1442="","",SUMIFS($BS$2:$BS$2500,$W$2:$W$2500,$A1442))</f>
      </c>
      <c r="BD1442">
        <f>IF($A1442="","",SUMIFS($BT$2:$BT$2500,$W$2:$W$2500,$A1442))</f>
      </c>
      <c r="BF1442">
        <f>IF($Z1442="","",INDEX($AO$2:$AO$2000,$Z1442))</f>
      </c>
      <c r="BG1442">
        <f>IF($Z1442="","",INDEX($AP$2:$AP$2000,$Z1442))</f>
      </c>
      <c r="BH1442">
        <f>IF($Z1442="","",INDEX($AQ$2:$AQ$2000,$Z1442))</f>
      </c>
      <c r="BI1442">
        <f>IF($Z1442="","",INDEX($AR$2:$AR$2000,$Z1442))</f>
      </c>
      <c r="BJ1442">
        <f>IF($Z1442="","",INDEX($AS$2:$AS$2000,$Z1442))</f>
      </c>
      <c r="BK1442">
        <f>IF($Z1442="","",INDEX($AT$2:$AT$2000,$Z1442))</f>
      </c>
      <c r="BL1442">
        <f>IF($Z1442="","",INDEX($AU$2:$AU$2000,$Z1442))</f>
      </c>
      <c r="BM1442">
        <f>IF($Z1442="","",INDEX($AV$2:$AV$2000,$Z1442))</f>
      </c>
      <c r="BN1442">
        <f>IF($Z1442="","",INDEX($AW$2:$AW$2000,$Z1442))</f>
      </c>
      <c r="BO1442">
        <f>IF($Z1442="","",INDEX($AX$2:$AX$2000,$Z1442))</f>
      </c>
      <c r="BP1442">
        <f>IF($Z1442="","",INDEX($AY$2:$AY$2000,$Z1442))</f>
      </c>
      <c r="BQ1442">
        <f>IF($Z1442="","",INDEX($AZ$2:$AZ$2000,$Z1442))</f>
      </c>
      <c r="BR1442">
        <f>IF($Z1442="","",INDEX($BA$2:$BA$2000,$Z1442))</f>
      </c>
      <c r="BS1442">
        <f>IF($Z1442="","",INDEX($BB$2:$BB$2000,$Z1442))</f>
      </c>
      <c r="BT1442">
        <f>IF($Z1442="","",INDEX($BC$2:$BC$2000,$Z1442))</f>
      </c>
      <c r="BV1442">
        <f>IF(OR($A1442="",$P1442&lt;&gt;"Yes",$AH1442="Yes"),"",1+N($AG1442))</f>
      </c>
      <c r="BW1442">
        <f>IF($A1442="","",COUNTIFS($W$2:$W$2500,$A1442,$BZ$2:$BZ$2500,"Yes")+COUNTIFS($X$2:$X$2500,$A1442,$BY$2:$BY$2500,"Yes"))</f>
      </c>
      <c r="BX1442">
        <f>IF(OR($A1442="",$P1442="Yes"),"",IF(N($BW1442)=0,0,1+SUMIFS($CB$2:$CB$2500,$W$2:$W$2500,$A1442)+SUMIFS($CA$2:$CA$2500,$X$2:$X$2500,$A1442)))</f>
      </c>
      <c r="BY1442" t="str">
        <f>IF($Y1442="","",INDEX($AH$2:$AH$2000,$Y1442)&amp;"")</f>
      </c>
      <c r="BZ1442" t="str">
        <f>IF($Z1442="","",INDEX($AH$2:$AH$2000,$Z1442)&amp;"")</f>
      </c>
      <c r="CA1442">
        <f>IF($Y1442="","",INDEX($BV$2:$BV$2000,$Y1442))</f>
      </c>
      <c r="CB1442">
        <f>IF($Z1442="","",INDEX($BV$2:$BV$2000,$Z1442))</f>
      </c>
    </row>
    <row r="1443">
      <c r="A1443" t="str">
        <f>IF(TRIM(INDEX(games!$A:$A,ROW()))="","",TRIM(INDEX(games!$A:$A,ROW())))</f>
      </c>
      <c r="B1443">
        <f>IF(OR($A1443="",INDEX(games!$B:$B,ROW())=""),"",INDEX(games!$B:$B,ROW()))</f>
      </c>
      <c r="C1443" t="str">
        <f>IF(OR($A1443="",INDEX(games!$C:$C,ROW())=""),"",INDEX(games!$C:$C,ROW()))</f>
      </c>
      <c r="D1443">
        <f>IF($A1443="","",COUNTIF($W$2:$W$2500,$A1443)+COUNTIF($X$2:$X$2500,$A1443))</f>
      </c>
      <c r="E1443">
        <f>IF($A1443="","",IFERROR(MATCH($C1443,$R$2:$R$5,0),0))</f>
      </c>
      <c r="F1443">
        <f>IF($A1443="","",MOD(ROW(),34))</f>
      </c>
      <c r="G1443">
        <f>IF($A1443="",NA(),IF($C1443="Action",$B1443,NA()))</f>
      </c>
      <c r="H1443">
        <f>IF($A1443="",NA(),IF($C1443="Action",1+$F1443*0.023,NA()))</f>
      </c>
      <c r="I1443">
        <f>IF($A1443="",NA(),IF($C1443="Strategy",$B1443,NA()))</f>
      </c>
      <c r="J1443">
        <f>IF($A1443="",NA(),IF($C1443="Strategy",2+$F1443*0.023,NA()))</f>
      </c>
      <c r="K1443">
        <f>IF($A1443="",NA(),IF($C1443="Deckbuilder",$B1443,NA()))</f>
      </c>
      <c r="L1443">
        <f>IF($A1443="",NA(),IF($C1443="Deckbuilder",3+$F1443*0.023,NA()))</f>
      </c>
      <c r="M1443">
        <f>IF($A1443="",NA(),IF($C1443="Traditional",$B1443,NA()))</f>
      </c>
      <c r="N1443">
        <f>IF($A1443="",NA(),IF($C1443="Traditional",4+$F1443*0.023,NA()))</f>
      </c>
      <c r="O1443">
        <f>IF($A1443="","",$D1443+ROW()/1000000)</f>
      </c>
      <c r="P1443" t="str">
        <f>IF(OR($A1443="",INDEX(games!$H:$H,ROW())=""),"",INDEX(games!$H:$H,ROW()))</f>
      </c>
      <c r="Q1443">
        <f>IF(OR($A1443="",$P1443&lt;&gt;"Yes"),"",$D1443+ROW()/1000000)</f>
      </c>
      <c r="T1443">
        <f>IF($Y1443="","",INDEX($B$2:$B$2000,$Y1443))</f>
      </c>
      <c r="U1443">
        <f>IF($Z1443="","",INDEX($B$2:$B$2000,$Z1443))</f>
      </c>
      <c r="V1443">
        <f>IF(OR($T1443="",$U1443=""),"",$U1443-$T1443)</f>
      </c>
      <c r="W1443" t="str">
        <f>IF(TRIM(INDEX(connections!$A:$A,ROW()))="","",TRIM(INDEX(connections!$A:$A,ROW())))</f>
      </c>
      <c r="X1443" t="str">
        <f>IF($W1443="","",TRIM(INDEX(connections!$B:$B,ROW())))</f>
      </c>
      <c r="Y1443">
        <f>IF($W1443="","",IFERROR(MATCH($W1443,$A$2:$A$2000,0),""))</f>
      </c>
      <c r="Z1443">
        <f>IF($X1443="","",IFERROR(MATCH($X1443,$A$2:$A$2000,0),""))</f>
      </c>
      <c r="AA1443" t="str">
        <f>IF($Y1443="","",INDEX($P$2:$P$2000,$Y1443))</f>
      </c>
      <c r="AB1443" t="str">
        <f>IF($Z1443="","",INDEX($P$2:$P$2000,$Z1443))</f>
      </c>
      <c r="AC1443">
        <f>IF(AND($AA1443="Yes",$AB1443="Yes"),1,"")</f>
      </c>
      <c r="AD1443">
        <f>IF(OR($Y1443="",$Z1443=""),"",IF(INDEX($C$2:$C$2000,$Y1443)=INDEX($C$2:$C$2000,$Z1443),0,1))</f>
      </c>
      <c r="AE1443">
        <f>IF($AC1443&lt;&gt;1,"",IF(AND(INDEX($AG$2:$AG$2000,$Y1443)=1,INDEX($AG$2:$AG$2000,$Z1443)=1),1,""))</f>
      </c>
      <c r="AG1443">
        <f>IF($A1443="","",COUNTIFS($W$2:$W$2500,$A1443,$AB$2:$AB$2500,"Yes")+COUNTIFS($X$2:$X$2500,$A1443,$AA$2:$AA$2500,"Yes"))</f>
      </c>
      <c r="AH1443" t="str">
        <f>IF(OR($P1443&lt;&gt;"Yes",N($AG1443)=0),"",IF(AND($AG1443=1,COUNTIFS($W$2:$W$2500,$A1443,$AE$2:$AE$2500,1)+COUNTIFS($X$2:$X$2500,$A1443,$AE$2:$AE$2500,1)&gt;0),"","Yes"))</f>
      </c>
      <c r="AI1443">
        <f>IF($AH1443="Yes",$AG1443,"")</f>
      </c>
      <c r="AJ1443">
        <f>IF($AI1443="","",$AI1443+ROW()/1000000)</f>
      </c>
      <c r="AK1443">
        <f>IF(OR($A1443="",$P1443="Yes",N($AG1443)=0),"",$AG1443+ROW()/1000000)</f>
      </c>
      <c r="AL1443" t="str">
        <f>IF($A1443="","",INDEX(games!$J:$J,ROW())&amp;"")</f>
      </c>
      <c r="AM1443">
        <f>IF($A1443="","",SUMPRODUCT($AO1443:$BD1443,'Map Analysis'!$AP$2^{0,1,2,3,4,5,6,7,8,9,10,11,12,13,14,15}))</f>
      </c>
      <c r="AN1443">
        <f>IF($A1443="","",$AM1443+ROW()/10000000)</f>
      </c>
      <c r="AO1443">
        <f>IF($A1443="","",COUNTIF($W$2:$W$2500,$A1443))</f>
      </c>
      <c r="AP1443">
        <f>IF($A1443="","",SUMIFS($BF$2:$BF$2500,$W$2:$W$2500,$A1443))</f>
      </c>
      <c r="AQ1443">
        <f>IF($A1443="","",SUMIFS($BG$2:$BG$2500,$W$2:$W$2500,$A1443))</f>
      </c>
      <c r="AR1443">
        <f>IF($A1443="","",SUMIFS($BH$2:$BH$2500,$W$2:$W$2500,$A1443))</f>
      </c>
      <c r="AS1443">
        <f>IF($A1443="","",SUMIFS($BI$2:$BI$2500,$W$2:$W$2500,$A1443))</f>
      </c>
      <c r="AT1443">
        <f>IF($A1443="","",SUMIFS($BJ$2:$BJ$2500,$W$2:$W$2500,$A1443))</f>
      </c>
      <c r="AU1443">
        <f>IF($A1443="","",SUMIFS($BK$2:$BK$2500,$W$2:$W$2500,$A1443))</f>
      </c>
      <c r="AV1443">
        <f>IF($A1443="","",SUMIFS($BL$2:$BL$2500,$W$2:$W$2500,$A1443))</f>
      </c>
      <c r="AW1443">
        <f>IF($A1443="","",SUMIFS($BM$2:$BM$2500,$W$2:$W$2500,$A1443))</f>
      </c>
      <c r="AX1443">
        <f>IF($A1443="","",SUMIFS($BN$2:$BN$2500,$W$2:$W$2500,$A1443))</f>
      </c>
      <c r="AY1443">
        <f>IF($A1443="","",SUMIFS($BO$2:$BO$2500,$W$2:$W$2500,$A1443))</f>
      </c>
      <c r="AZ1443">
        <f>IF($A1443="","",SUMIFS($BP$2:$BP$2500,$W$2:$W$2500,$A1443))</f>
      </c>
      <c r="BA1443">
        <f>IF($A1443="","",SUMIFS($BQ$2:$BQ$2500,$W$2:$W$2500,$A1443))</f>
      </c>
      <c r="BB1443">
        <f>IF($A1443="","",SUMIFS($BR$2:$BR$2500,$W$2:$W$2500,$A1443))</f>
      </c>
      <c r="BC1443">
        <f>IF($A1443="","",SUMIFS($BS$2:$BS$2500,$W$2:$W$2500,$A1443))</f>
      </c>
      <c r="BD1443">
        <f>IF($A1443="","",SUMIFS($BT$2:$BT$2500,$W$2:$W$2500,$A1443))</f>
      </c>
      <c r="BF1443">
        <f>IF($Z1443="","",INDEX($AO$2:$AO$2000,$Z1443))</f>
      </c>
      <c r="BG1443">
        <f>IF($Z1443="","",INDEX($AP$2:$AP$2000,$Z1443))</f>
      </c>
      <c r="BH1443">
        <f>IF($Z1443="","",INDEX($AQ$2:$AQ$2000,$Z1443))</f>
      </c>
      <c r="BI1443">
        <f>IF($Z1443="","",INDEX($AR$2:$AR$2000,$Z1443))</f>
      </c>
      <c r="BJ1443">
        <f>IF($Z1443="","",INDEX($AS$2:$AS$2000,$Z1443))</f>
      </c>
      <c r="BK1443">
        <f>IF($Z1443="","",INDEX($AT$2:$AT$2000,$Z1443))</f>
      </c>
      <c r="BL1443">
        <f>IF($Z1443="","",INDEX($AU$2:$AU$2000,$Z1443))</f>
      </c>
      <c r="BM1443">
        <f>IF($Z1443="","",INDEX($AV$2:$AV$2000,$Z1443))</f>
      </c>
      <c r="BN1443">
        <f>IF($Z1443="","",INDEX($AW$2:$AW$2000,$Z1443))</f>
      </c>
      <c r="BO1443">
        <f>IF($Z1443="","",INDEX($AX$2:$AX$2000,$Z1443))</f>
      </c>
      <c r="BP1443">
        <f>IF($Z1443="","",INDEX($AY$2:$AY$2000,$Z1443))</f>
      </c>
      <c r="BQ1443">
        <f>IF($Z1443="","",INDEX($AZ$2:$AZ$2000,$Z1443))</f>
      </c>
      <c r="BR1443">
        <f>IF($Z1443="","",INDEX($BA$2:$BA$2000,$Z1443))</f>
      </c>
      <c r="BS1443">
        <f>IF($Z1443="","",INDEX($BB$2:$BB$2000,$Z1443))</f>
      </c>
      <c r="BT1443">
        <f>IF($Z1443="","",INDEX($BC$2:$BC$2000,$Z1443))</f>
      </c>
      <c r="BV1443">
        <f>IF(OR($A1443="",$P1443&lt;&gt;"Yes",$AH1443="Yes"),"",1+N($AG1443))</f>
      </c>
      <c r="BW1443">
        <f>IF($A1443="","",COUNTIFS($W$2:$W$2500,$A1443,$BZ$2:$BZ$2500,"Yes")+COUNTIFS($X$2:$X$2500,$A1443,$BY$2:$BY$2500,"Yes"))</f>
      </c>
      <c r="BX1443">
        <f>IF(OR($A1443="",$P1443="Yes"),"",IF(N($BW1443)=0,0,1+SUMIFS($CB$2:$CB$2500,$W$2:$W$2500,$A1443)+SUMIFS($CA$2:$CA$2500,$X$2:$X$2500,$A1443)))</f>
      </c>
      <c r="BY1443" t="str">
        <f>IF($Y1443="","",INDEX($AH$2:$AH$2000,$Y1443)&amp;"")</f>
      </c>
      <c r="BZ1443" t="str">
        <f>IF($Z1443="","",INDEX($AH$2:$AH$2000,$Z1443)&amp;"")</f>
      </c>
      <c r="CA1443">
        <f>IF($Y1443="","",INDEX($BV$2:$BV$2000,$Y1443))</f>
      </c>
      <c r="CB1443">
        <f>IF($Z1443="","",INDEX($BV$2:$BV$2000,$Z1443))</f>
      </c>
    </row>
    <row r="1444">
      <c r="A1444" t="str">
        <f>IF(TRIM(INDEX(games!$A:$A,ROW()))="","",TRIM(INDEX(games!$A:$A,ROW())))</f>
      </c>
      <c r="B1444">
        <f>IF(OR($A1444="",INDEX(games!$B:$B,ROW())=""),"",INDEX(games!$B:$B,ROW()))</f>
      </c>
      <c r="C1444" t="str">
        <f>IF(OR($A1444="",INDEX(games!$C:$C,ROW())=""),"",INDEX(games!$C:$C,ROW()))</f>
      </c>
      <c r="D1444">
        <f>IF($A1444="","",COUNTIF($W$2:$W$2500,$A1444)+COUNTIF($X$2:$X$2500,$A1444))</f>
      </c>
      <c r="E1444">
        <f>IF($A1444="","",IFERROR(MATCH($C1444,$R$2:$R$5,0),0))</f>
      </c>
      <c r="F1444">
        <f>IF($A1444="","",MOD(ROW(),34))</f>
      </c>
      <c r="G1444">
        <f>IF($A1444="",NA(),IF($C1444="Action",$B1444,NA()))</f>
      </c>
      <c r="H1444">
        <f>IF($A1444="",NA(),IF($C1444="Action",1+$F1444*0.023,NA()))</f>
      </c>
      <c r="I1444">
        <f>IF($A1444="",NA(),IF($C1444="Strategy",$B1444,NA()))</f>
      </c>
      <c r="J1444">
        <f>IF($A1444="",NA(),IF($C1444="Strategy",2+$F1444*0.023,NA()))</f>
      </c>
      <c r="K1444">
        <f>IF($A1444="",NA(),IF($C1444="Deckbuilder",$B1444,NA()))</f>
      </c>
      <c r="L1444">
        <f>IF($A1444="",NA(),IF($C1444="Deckbuilder",3+$F1444*0.023,NA()))</f>
      </c>
      <c r="M1444">
        <f>IF($A1444="",NA(),IF($C1444="Traditional",$B1444,NA()))</f>
      </c>
      <c r="N1444">
        <f>IF($A1444="",NA(),IF($C1444="Traditional",4+$F1444*0.023,NA()))</f>
      </c>
      <c r="O1444">
        <f>IF($A1444="","",$D1444+ROW()/1000000)</f>
      </c>
      <c r="P1444" t="str">
        <f>IF(OR($A1444="",INDEX(games!$H:$H,ROW())=""),"",INDEX(games!$H:$H,ROW()))</f>
      </c>
      <c r="Q1444">
        <f>IF(OR($A1444="",$P1444&lt;&gt;"Yes"),"",$D1444+ROW()/1000000)</f>
      </c>
      <c r="T1444">
        <f>IF($Y1444="","",INDEX($B$2:$B$2000,$Y1444))</f>
      </c>
      <c r="U1444">
        <f>IF($Z1444="","",INDEX($B$2:$B$2000,$Z1444))</f>
      </c>
      <c r="V1444">
        <f>IF(OR($T1444="",$U1444=""),"",$U1444-$T1444)</f>
      </c>
      <c r="W1444" t="str">
        <f>IF(TRIM(INDEX(connections!$A:$A,ROW()))="","",TRIM(INDEX(connections!$A:$A,ROW())))</f>
      </c>
      <c r="X1444" t="str">
        <f>IF($W1444="","",TRIM(INDEX(connections!$B:$B,ROW())))</f>
      </c>
      <c r="Y1444">
        <f>IF($W1444="","",IFERROR(MATCH($W1444,$A$2:$A$2000,0),""))</f>
      </c>
      <c r="Z1444">
        <f>IF($X1444="","",IFERROR(MATCH($X1444,$A$2:$A$2000,0),""))</f>
      </c>
      <c r="AA1444" t="str">
        <f>IF($Y1444="","",INDEX($P$2:$P$2000,$Y1444))</f>
      </c>
      <c r="AB1444" t="str">
        <f>IF($Z1444="","",INDEX($P$2:$P$2000,$Z1444))</f>
      </c>
      <c r="AC1444">
        <f>IF(AND($AA1444="Yes",$AB1444="Yes"),1,"")</f>
      </c>
      <c r="AD1444">
        <f>IF(OR($Y1444="",$Z1444=""),"",IF(INDEX($C$2:$C$2000,$Y1444)=INDEX($C$2:$C$2000,$Z1444),0,1))</f>
      </c>
      <c r="AE1444">
        <f>IF($AC1444&lt;&gt;1,"",IF(AND(INDEX($AG$2:$AG$2000,$Y1444)=1,INDEX($AG$2:$AG$2000,$Z1444)=1),1,""))</f>
      </c>
      <c r="AG1444">
        <f>IF($A1444="","",COUNTIFS($W$2:$W$2500,$A1444,$AB$2:$AB$2500,"Yes")+COUNTIFS($X$2:$X$2500,$A1444,$AA$2:$AA$2500,"Yes"))</f>
      </c>
      <c r="AH1444" t="str">
        <f>IF(OR($P1444&lt;&gt;"Yes",N($AG1444)=0),"",IF(AND($AG1444=1,COUNTIFS($W$2:$W$2500,$A1444,$AE$2:$AE$2500,1)+COUNTIFS($X$2:$X$2500,$A1444,$AE$2:$AE$2500,1)&gt;0),"","Yes"))</f>
      </c>
      <c r="AI1444">
        <f>IF($AH1444="Yes",$AG1444,"")</f>
      </c>
      <c r="AJ1444">
        <f>IF($AI1444="","",$AI1444+ROW()/1000000)</f>
      </c>
      <c r="AK1444">
        <f>IF(OR($A1444="",$P1444="Yes",N($AG1444)=0),"",$AG1444+ROW()/1000000)</f>
      </c>
      <c r="AL1444" t="str">
        <f>IF($A1444="","",INDEX(games!$J:$J,ROW())&amp;"")</f>
      </c>
      <c r="AM1444">
        <f>IF($A1444="","",SUMPRODUCT($AO1444:$BD1444,'Map Analysis'!$AP$2^{0,1,2,3,4,5,6,7,8,9,10,11,12,13,14,15}))</f>
      </c>
      <c r="AN1444">
        <f>IF($A1444="","",$AM1444+ROW()/10000000)</f>
      </c>
      <c r="AO1444">
        <f>IF($A1444="","",COUNTIF($W$2:$W$2500,$A1444))</f>
      </c>
      <c r="AP1444">
        <f>IF($A1444="","",SUMIFS($BF$2:$BF$2500,$W$2:$W$2500,$A1444))</f>
      </c>
      <c r="AQ1444">
        <f>IF($A1444="","",SUMIFS($BG$2:$BG$2500,$W$2:$W$2500,$A1444))</f>
      </c>
      <c r="AR1444">
        <f>IF($A1444="","",SUMIFS($BH$2:$BH$2500,$W$2:$W$2500,$A1444))</f>
      </c>
      <c r="AS1444">
        <f>IF($A1444="","",SUMIFS($BI$2:$BI$2500,$W$2:$W$2500,$A1444))</f>
      </c>
      <c r="AT1444">
        <f>IF($A1444="","",SUMIFS($BJ$2:$BJ$2500,$W$2:$W$2500,$A1444))</f>
      </c>
      <c r="AU1444">
        <f>IF($A1444="","",SUMIFS($BK$2:$BK$2500,$W$2:$W$2500,$A1444))</f>
      </c>
      <c r="AV1444">
        <f>IF($A1444="","",SUMIFS($BL$2:$BL$2500,$W$2:$W$2500,$A1444))</f>
      </c>
      <c r="AW1444">
        <f>IF($A1444="","",SUMIFS($BM$2:$BM$2500,$W$2:$W$2500,$A1444))</f>
      </c>
      <c r="AX1444">
        <f>IF($A1444="","",SUMIFS($BN$2:$BN$2500,$W$2:$W$2500,$A1444))</f>
      </c>
      <c r="AY1444">
        <f>IF($A1444="","",SUMIFS($BO$2:$BO$2500,$W$2:$W$2500,$A1444))</f>
      </c>
      <c r="AZ1444">
        <f>IF($A1444="","",SUMIFS($BP$2:$BP$2500,$W$2:$W$2500,$A1444))</f>
      </c>
      <c r="BA1444">
        <f>IF($A1444="","",SUMIFS($BQ$2:$BQ$2500,$W$2:$W$2500,$A1444))</f>
      </c>
      <c r="BB1444">
        <f>IF($A1444="","",SUMIFS($BR$2:$BR$2500,$W$2:$W$2500,$A1444))</f>
      </c>
      <c r="BC1444">
        <f>IF($A1444="","",SUMIFS($BS$2:$BS$2500,$W$2:$W$2500,$A1444))</f>
      </c>
      <c r="BD1444">
        <f>IF($A1444="","",SUMIFS($BT$2:$BT$2500,$W$2:$W$2500,$A1444))</f>
      </c>
      <c r="BF1444">
        <f>IF($Z1444="","",INDEX($AO$2:$AO$2000,$Z1444))</f>
      </c>
      <c r="BG1444">
        <f>IF($Z1444="","",INDEX($AP$2:$AP$2000,$Z1444))</f>
      </c>
      <c r="BH1444">
        <f>IF($Z1444="","",INDEX($AQ$2:$AQ$2000,$Z1444))</f>
      </c>
      <c r="BI1444">
        <f>IF($Z1444="","",INDEX($AR$2:$AR$2000,$Z1444))</f>
      </c>
      <c r="BJ1444">
        <f>IF($Z1444="","",INDEX($AS$2:$AS$2000,$Z1444))</f>
      </c>
      <c r="BK1444">
        <f>IF($Z1444="","",INDEX($AT$2:$AT$2000,$Z1444))</f>
      </c>
      <c r="BL1444">
        <f>IF($Z1444="","",INDEX($AU$2:$AU$2000,$Z1444))</f>
      </c>
      <c r="BM1444">
        <f>IF($Z1444="","",INDEX($AV$2:$AV$2000,$Z1444))</f>
      </c>
      <c r="BN1444">
        <f>IF($Z1444="","",INDEX($AW$2:$AW$2000,$Z1444))</f>
      </c>
      <c r="BO1444">
        <f>IF($Z1444="","",INDEX($AX$2:$AX$2000,$Z1444))</f>
      </c>
      <c r="BP1444">
        <f>IF($Z1444="","",INDEX($AY$2:$AY$2000,$Z1444))</f>
      </c>
      <c r="BQ1444">
        <f>IF($Z1444="","",INDEX($AZ$2:$AZ$2000,$Z1444))</f>
      </c>
      <c r="BR1444">
        <f>IF($Z1444="","",INDEX($BA$2:$BA$2000,$Z1444))</f>
      </c>
      <c r="BS1444">
        <f>IF($Z1444="","",INDEX($BB$2:$BB$2000,$Z1444))</f>
      </c>
      <c r="BT1444">
        <f>IF($Z1444="","",INDEX($BC$2:$BC$2000,$Z1444))</f>
      </c>
      <c r="BV1444">
        <f>IF(OR($A1444="",$P1444&lt;&gt;"Yes",$AH1444="Yes"),"",1+N($AG1444))</f>
      </c>
      <c r="BW1444">
        <f>IF($A1444="","",COUNTIFS($W$2:$W$2500,$A1444,$BZ$2:$BZ$2500,"Yes")+COUNTIFS($X$2:$X$2500,$A1444,$BY$2:$BY$2500,"Yes"))</f>
      </c>
      <c r="BX1444">
        <f>IF(OR($A1444="",$P1444="Yes"),"",IF(N($BW1444)=0,0,1+SUMIFS($CB$2:$CB$2500,$W$2:$W$2500,$A1444)+SUMIFS($CA$2:$CA$2500,$X$2:$X$2500,$A1444)))</f>
      </c>
      <c r="BY1444" t="str">
        <f>IF($Y1444="","",INDEX($AH$2:$AH$2000,$Y1444)&amp;"")</f>
      </c>
      <c r="BZ1444" t="str">
        <f>IF($Z1444="","",INDEX($AH$2:$AH$2000,$Z1444)&amp;"")</f>
      </c>
      <c r="CA1444">
        <f>IF($Y1444="","",INDEX($BV$2:$BV$2000,$Y1444))</f>
      </c>
      <c r="CB1444">
        <f>IF($Z1444="","",INDEX($BV$2:$BV$2000,$Z1444))</f>
      </c>
    </row>
    <row r="1445">
      <c r="A1445" t="str">
        <f>IF(TRIM(INDEX(games!$A:$A,ROW()))="","",TRIM(INDEX(games!$A:$A,ROW())))</f>
      </c>
      <c r="B1445">
        <f>IF(OR($A1445="",INDEX(games!$B:$B,ROW())=""),"",INDEX(games!$B:$B,ROW()))</f>
      </c>
      <c r="C1445" t="str">
        <f>IF(OR($A1445="",INDEX(games!$C:$C,ROW())=""),"",INDEX(games!$C:$C,ROW()))</f>
      </c>
      <c r="D1445">
        <f>IF($A1445="","",COUNTIF($W$2:$W$2500,$A1445)+COUNTIF($X$2:$X$2500,$A1445))</f>
      </c>
      <c r="E1445">
        <f>IF($A1445="","",IFERROR(MATCH($C1445,$R$2:$R$5,0),0))</f>
      </c>
      <c r="F1445">
        <f>IF($A1445="","",MOD(ROW(),34))</f>
      </c>
      <c r="G1445">
        <f>IF($A1445="",NA(),IF($C1445="Action",$B1445,NA()))</f>
      </c>
      <c r="H1445">
        <f>IF($A1445="",NA(),IF($C1445="Action",1+$F1445*0.023,NA()))</f>
      </c>
      <c r="I1445">
        <f>IF($A1445="",NA(),IF($C1445="Strategy",$B1445,NA()))</f>
      </c>
      <c r="J1445">
        <f>IF($A1445="",NA(),IF($C1445="Strategy",2+$F1445*0.023,NA()))</f>
      </c>
      <c r="K1445">
        <f>IF($A1445="",NA(),IF($C1445="Deckbuilder",$B1445,NA()))</f>
      </c>
      <c r="L1445">
        <f>IF($A1445="",NA(),IF($C1445="Deckbuilder",3+$F1445*0.023,NA()))</f>
      </c>
      <c r="M1445">
        <f>IF($A1445="",NA(),IF($C1445="Traditional",$B1445,NA()))</f>
      </c>
      <c r="N1445">
        <f>IF($A1445="",NA(),IF($C1445="Traditional",4+$F1445*0.023,NA()))</f>
      </c>
      <c r="O1445">
        <f>IF($A1445="","",$D1445+ROW()/1000000)</f>
      </c>
      <c r="P1445" t="str">
        <f>IF(OR($A1445="",INDEX(games!$H:$H,ROW())=""),"",INDEX(games!$H:$H,ROW()))</f>
      </c>
      <c r="Q1445">
        <f>IF(OR($A1445="",$P1445&lt;&gt;"Yes"),"",$D1445+ROW()/1000000)</f>
      </c>
      <c r="T1445">
        <f>IF($Y1445="","",INDEX($B$2:$B$2000,$Y1445))</f>
      </c>
      <c r="U1445">
        <f>IF($Z1445="","",INDEX($B$2:$B$2000,$Z1445))</f>
      </c>
      <c r="V1445">
        <f>IF(OR($T1445="",$U1445=""),"",$U1445-$T1445)</f>
      </c>
      <c r="W1445" t="str">
        <f>IF(TRIM(INDEX(connections!$A:$A,ROW()))="","",TRIM(INDEX(connections!$A:$A,ROW())))</f>
      </c>
      <c r="X1445" t="str">
        <f>IF($W1445="","",TRIM(INDEX(connections!$B:$B,ROW())))</f>
      </c>
      <c r="Y1445">
        <f>IF($W1445="","",IFERROR(MATCH($W1445,$A$2:$A$2000,0),""))</f>
      </c>
      <c r="Z1445">
        <f>IF($X1445="","",IFERROR(MATCH($X1445,$A$2:$A$2000,0),""))</f>
      </c>
      <c r="AA1445" t="str">
        <f>IF($Y1445="","",INDEX($P$2:$P$2000,$Y1445))</f>
      </c>
      <c r="AB1445" t="str">
        <f>IF($Z1445="","",INDEX($P$2:$P$2000,$Z1445))</f>
      </c>
      <c r="AC1445">
        <f>IF(AND($AA1445="Yes",$AB1445="Yes"),1,"")</f>
      </c>
      <c r="AD1445">
        <f>IF(OR($Y1445="",$Z1445=""),"",IF(INDEX($C$2:$C$2000,$Y1445)=INDEX($C$2:$C$2000,$Z1445),0,1))</f>
      </c>
      <c r="AE1445">
        <f>IF($AC1445&lt;&gt;1,"",IF(AND(INDEX($AG$2:$AG$2000,$Y1445)=1,INDEX($AG$2:$AG$2000,$Z1445)=1),1,""))</f>
      </c>
      <c r="AG1445">
        <f>IF($A1445="","",COUNTIFS($W$2:$W$2500,$A1445,$AB$2:$AB$2500,"Yes")+COUNTIFS($X$2:$X$2500,$A1445,$AA$2:$AA$2500,"Yes"))</f>
      </c>
      <c r="AH1445" t="str">
        <f>IF(OR($P1445&lt;&gt;"Yes",N($AG1445)=0),"",IF(AND($AG1445=1,COUNTIFS($W$2:$W$2500,$A1445,$AE$2:$AE$2500,1)+COUNTIFS($X$2:$X$2500,$A1445,$AE$2:$AE$2500,1)&gt;0),"","Yes"))</f>
      </c>
      <c r="AI1445">
        <f>IF($AH1445="Yes",$AG1445,"")</f>
      </c>
      <c r="AJ1445">
        <f>IF($AI1445="","",$AI1445+ROW()/1000000)</f>
      </c>
      <c r="AK1445">
        <f>IF(OR($A1445="",$P1445="Yes",N($AG1445)=0),"",$AG1445+ROW()/1000000)</f>
      </c>
      <c r="AL1445" t="str">
        <f>IF($A1445="","",INDEX(games!$J:$J,ROW())&amp;"")</f>
      </c>
      <c r="AM1445">
        <f>IF($A1445="","",SUMPRODUCT($AO1445:$BD1445,'Map Analysis'!$AP$2^{0,1,2,3,4,5,6,7,8,9,10,11,12,13,14,15}))</f>
      </c>
      <c r="AN1445">
        <f>IF($A1445="","",$AM1445+ROW()/10000000)</f>
      </c>
      <c r="AO1445">
        <f>IF($A1445="","",COUNTIF($W$2:$W$2500,$A1445))</f>
      </c>
      <c r="AP1445">
        <f>IF($A1445="","",SUMIFS($BF$2:$BF$2500,$W$2:$W$2500,$A1445))</f>
      </c>
      <c r="AQ1445">
        <f>IF($A1445="","",SUMIFS($BG$2:$BG$2500,$W$2:$W$2500,$A1445))</f>
      </c>
      <c r="AR1445">
        <f>IF($A1445="","",SUMIFS($BH$2:$BH$2500,$W$2:$W$2500,$A1445))</f>
      </c>
      <c r="AS1445">
        <f>IF($A1445="","",SUMIFS($BI$2:$BI$2500,$W$2:$W$2500,$A1445))</f>
      </c>
      <c r="AT1445">
        <f>IF($A1445="","",SUMIFS($BJ$2:$BJ$2500,$W$2:$W$2500,$A1445))</f>
      </c>
      <c r="AU1445">
        <f>IF($A1445="","",SUMIFS($BK$2:$BK$2500,$W$2:$W$2500,$A1445))</f>
      </c>
      <c r="AV1445">
        <f>IF($A1445="","",SUMIFS($BL$2:$BL$2500,$W$2:$W$2500,$A1445))</f>
      </c>
      <c r="AW1445">
        <f>IF($A1445="","",SUMIFS($BM$2:$BM$2500,$W$2:$W$2500,$A1445))</f>
      </c>
      <c r="AX1445">
        <f>IF($A1445="","",SUMIFS($BN$2:$BN$2500,$W$2:$W$2500,$A1445))</f>
      </c>
      <c r="AY1445">
        <f>IF($A1445="","",SUMIFS($BO$2:$BO$2500,$W$2:$W$2500,$A1445))</f>
      </c>
      <c r="AZ1445">
        <f>IF($A1445="","",SUMIFS($BP$2:$BP$2500,$W$2:$W$2500,$A1445))</f>
      </c>
      <c r="BA1445">
        <f>IF($A1445="","",SUMIFS($BQ$2:$BQ$2500,$W$2:$W$2500,$A1445))</f>
      </c>
      <c r="BB1445">
        <f>IF($A1445="","",SUMIFS($BR$2:$BR$2500,$W$2:$W$2500,$A1445))</f>
      </c>
      <c r="BC1445">
        <f>IF($A1445="","",SUMIFS($BS$2:$BS$2500,$W$2:$W$2500,$A1445))</f>
      </c>
      <c r="BD1445">
        <f>IF($A1445="","",SUMIFS($BT$2:$BT$2500,$W$2:$W$2500,$A1445))</f>
      </c>
      <c r="BF1445">
        <f>IF($Z1445="","",INDEX($AO$2:$AO$2000,$Z1445))</f>
      </c>
      <c r="BG1445">
        <f>IF($Z1445="","",INDEX($AP$2:$AP$2000,$Z1445))</f>
      </c>
      <c r="BH1445">
        <f>IF($Z1445="","",INDEX($AQ$2:$AQ$2000,$Z1445))</f>
      </c>
      <c r="BI1445">
        <f>IF($Z1445="","",INDEX($AR$2:$AR$2000,$Z1445))</f>
      </c>
      <c r="BJ1445">
        <f>IF($Z1445="","",INDEX($AS$2:$AS$2000,$Z1445))</f>
      </c>
      <c r="BK1445">
        <f>IF($Z1445="","",INDEX($AT$2:$AT$2000,$Z1445))</f>
      </c>
      <c r="BL1445">
        <f>IF($Z1445="","",INDEX($AU$2:$AU$2000,$Z1445))</f>
      </c>
      <c r="BM1445">
        <f>IF($Z1445="","",INDEX($AV$2:$AV$2000,$Z1445))</f>
      </c>
      <c r="BN1445">
        <f>IF($Z1445="","",INDEX($AW$2:$AW$2000,$Z1445))</f>
      </c>
      <c r="BO1445">
        <f>IF($Z1445="","",INDEX($AX$2:$AX$2000,$Z1445))</f>
      </c>
      <c r="BP1445">
        <f>IF($Z1445="","",INDEX($AY$2:$AY$2000,$Z1445))</f>
      </c>
      <c r="BQ1445">
        <f>IF($Z1445="","",INDEX($AZ$2:$AZ$2000,$Z1445))</f>
      </c>
      <c r="BR1445">
        <f>IF($Z1445="","",INDEX($BA$2:$BA$2000,$Z1445))</f>
      </c>
      <c r="BS1445">
        <f>IF($Z1445="","",INDEX($BB$2:$BB$2000,$Z1445))</f>
      </c>
      <c r="BT1445">
        <f>IF($Z1445="","",INDEX($BC$2:$BC$2000,$Z1445))</f>
      </c>
      <c r="BV1445">
        <f>IF(OR($A1445="",$P1445&lt;&gt;"Yes",$AH1445="Yes"),"",1+N($AG1445))</f>
      </c>
      <c r="BW1445">
        <f>IF($A1445="","",COUNTIFS($W$2:$W$2500,$A1445,$BZ$2:$BZ$2500,"Yes")+COUNTIFS($X$2:$X$2500,$A1445,$BY$2:$BY$2500,"Yes"))</f>
      </c>
      <c r="BX1445">
        <f>IF(OR($A1445="",$P1445="Yes"),"",IF(N($BW1445)=0,0,1+SUMIFS($CB$2:$CB$2500,$W$2:$W$2500,$A1445)+SUMIFS($CA$2:$CA$2500,$X$2:$X$2500,$A1445)))</f>
      </c>
      <c r="BY1445" t="str">
        <f>IF($Y1445="","",INDEX($AH$2:$AH$2000,$Y1445)&amp;"")</f>
      </c>
      <c r="BZ1445" t="str">
        <f>IF($Z1445="","",INDEX($AH$2:$AH$2000,$Z1445)&amp;"")</f>
      </c>
      <c r="CA1445">
        <f>IF($Y1445="","",INDEX($BV$2:$BV$2000,$Y1445))</f>
      </c>
      <c r="CB1445">
        <f>IF($Z1445="","",INDEX($BV$2:$BV$2000,$Z1445))</f>
      </c>
    </row>
    <row r="1446">
      <c r="A1446" t="str">
        <f>IF(TRIM(INDEX(games!$A:$A,ROW()))="","",TRIM(INDEX(games!$A:$A,ROW())))</f>
      </c>
      <c r="B1446">
        <f>IF(OR($A1446="",INDEX(games!$B:$B,ROW())=""),"",INDEX(games!$B:$B,ROW()))</f>
      </c>
      <c r="C1446" t="str">
        <f>IF(OR($A1446="",INDEX(games!$C:$C,ROW())=""),"",INDEX(games!$C:$C,ROW()))</f>
      </c>
      <c r="D1446">
        <f>IF($A1446="","",COUNTIF($W$2:$W$2500,$A1446)+COUNTIF($X$2:$X$2500,$A1446))</f>
      </c>
      <c r="E1446">
        <f>IF($A1446="","",IFERROR(MATCH($C1446,$R$2:$R$5,0),0))</f>
      </c>
      <c r="F1446">
        <f>IF($A1446="","",MOD(ROW(),34))</f>
      </c>
      <c r="G1446">
        <f>IF($A1446="",NA(),IF($C1446="Action",$B1446,NA()))</f>
      </c>
      <c r="H1446">
        <f>IF($A1446="",NA(),IF($C1446="Action",1+$F1446*0.023,NA()))</f>
      </c>
      <c r="I1446">
        <f>IF($A1446="",NA(),IF($C1446="Strategy",$B1446,NA()))</f>
      </c>
      <c r="J1446">
        <f>IF($A1446="",NA(),IF($C1446="Strategy",2+$F1446*0.023,NA()))</f>
      </c>
      <c r="K1446">
        <f>IF($A1446="",NA(),IF($C1446="Deckbuilder",$B1446,NA()))</f>
      </c>
      <c r="L1446">
        <f>IF($A1446="",NA(),IF($C1446="Deckbuilder",3+$F1446*0.023,NA()))</f>
      </c>
      <c r="M1446">
        <f>IF($A1446="",NA(),IF($C1446="Traditional",$B1446,NA()))</f>
      </c>
      <c r="N1446">
        <f>IF($A1446="",NA(),IF($C1446="Traditional",4+$F1446*0.023,NA()))</f>
      </c>
      <c r="O1446">
        <f>IF($A1446="","",$D1446+ROW()/1000000)</f>
      </c>
      <c r="P1446" t="str">
        <f>IF(OR($A1446="",INDEX(games!$H:$H,ROW())=""),"",INDEX(games!$H:$H,ROW()))</f>
      </c>
      <c r="Q1446">
        <f>IF(OR($A1446="",$P1446&lt;&gt;"Yes"),"",$D1446+ROW()/1000000)</f>
      </c>
      <c r="T1446">
        <f>IF($Y1446="","",INDEX($B$2:$B$2000,$Y1446))</f>
      </c>
      <c r="U1446">
        <f>IF($Z1446="","",INDEX($B$2:$B$2000,$Z1446))</f>
      </c>
      <c r="V1446">
        <f>IF(OR($T1446="",$U1446=""),"",$U1446-$T1446)</f>
      </c>
      <c r="W1446" t="str">
        <f>IF(TRIM(INDEX(connections!$A:$A,ROW()))="","",TRIM(INDEX(connections!$A:$A,ROW())))</f>
      </c>
      <c r="X1446" t="str">
        <f>IF($W1446="","",TRIM(INDEX(connections!$B:$B,ROW())))</f>
      </c>
      <c r="Y1446">
        <f>IF($W1446="","",IFERROR(MATCH($W1446,$A$2:$A$2000,0),""))</f>
      </c>
      <c r="Z1446">
        <f>IF($X1446="","",IFERROR(MATCH($X1446,$A$2:$A$2000,0),""))</f>
      </c>
      <c r="AA1446" t="str">
        <f>IF($Y1446="","",INDEX($P$2:$P$2000,$Y1446))</f>
      </c>
      <c r="AB1446" t="str">
        <f>IF($Z1446="","",INDEX($P$2:$P$2000,$Z1446))</f>
      </c>
      <c r="AC1446">
        <f>IF(AND($AA1446="Yes",$AB1446="Yes"),1,"")</f>
      </c>
      <c r="AD1446">
        <f>IF(OR($Y1446="",$Z1446=""),"",IF(INDEX($C$2:$C$2000,$Y1446)=INDEX($C$2:$C$2000,$Z1446),0,1))</f>
      </c>
      <c r="AE1446">
        <f>IF($AC1446&lt;&gt;1,"",IF(AND(INDEX($AG$2:$AG$2000,$Y1446)=1,INDEX($AG$2:$AG$2000,$Z1446)=1),1,""))</f>
      </c>
      <c r="AG1446">
        <f>IF($A1446="","",COUNTIFS($W$2:$W$2500,$A1446,$AB$2:$AB$2500,"Yes")+COUNTIFS($X$2:$X$2500,$A1446,$AA$2:$AA$2500,"Yes"))</f>
      </c>
      <c r="AH1446" t="str">
        <f>IF(OR($P1446&lt;&gt;"Yes",N($AG1446)=0),"",IF(AND($AG1446=1,COUNTIFS($W$2:$W$2500,$A1446,$AE$2:$AE$2500,1)+COUNTIFS($X$2:$X$2500,$A1446,$AE$2:$AE$2500,1)&gt;0),"","Yes"))</f>
      </c>
      <c r="AI1446">
        <f>IF($AH1446="Yes",$AG1446,"")</f>
      </c>
      <c r="AJ1446">
        <f>IF($AI1446="","",$AI1446+ROW()/1000000)</f>
      </c>
      <c r="AK1446">
        <f>IF(OR($A1446="",$P1446="Yes",N($AG1446)=0),"",$AG1446+ROW()/1000000)</f>
      </c>
      <c r="AL1446" t="str">
        <f>IF($A1446="","",INDEX(games!$J:$J,ROW())&amp;"")</f>
      </c>
      <c r="AM1446">
        <f>IF($A1446="","",SUMPRODUCT($AO1446:$BD1446,'Map Analysis'!$AP$2^{0,1,2,3,4,5,6,7,8,9,10,11,12,13,14,15}))</f>
      </c>
      <c r="AN1446">
        <f>IF($A1446="","",$AM1446+ROW()/10000000)</f>
      </c>
      <c r="AO1446">
        <f>IF($A1446="","",COUNTIF($W$2:$W$2500,$A1446))</f>
      </c>
      <c r="AP1446">
        <f>IF($A1446="","",SUMIFS($BF$2:$BF$2500,$W$2:$W$2500,$A1446))</f>
      </c>
      <c r="AQ1446">
        <f>IF($A1446="","",SUMIFS($BG$2:$BG$2500,$W$2:$W$2500,$A1446))</f>
      </c>
      <c r="AR1446">
        <f>IF($A1446="","",SUMIFS($BH$2:$BH$2500,$W$2:$W$2500,$A1446))</f>
      </c>
      <c r="AS1446">
        <f>IF($A1446="","",SUMIFS($BI$2:$BI$2500,$W$2:$W$2500,$A1446))</f>
      </c>
      <c r="AT1446">
        <f>IF($A1446="","",SUMIFS($BJ$2:$BJ$2500,$W$2:$W$2500,$A1446))</f>
      </c>
      <c r="AU1446">
        <f>IF($A1446="","",SUMIFS($BK$2:$BK$2500,$W$2:$W$2500,$A1446))</f>
      </c>
      <c r="AV1446">
        <f>IF($A1446="","",SUMIFS($BL$2:$BL$2500,$W$2:$W$2500,$A1446))</f>
      </c>
      <c r="AW1446">
        <f>IF($A1446="","",SUMIFS($BM$2:$BM$2500,$W$2:$W$2500,$A1446))</f>
      </c>
      <c r="AX1446">
        <f>IF($A1446="","",SUMIFS($BN$2:$BN$2500,$W$2:$W$2500,$A1446))</f>
      </c>
      <c r="AY1446">
        <f>IF($A1446="","",SUMIFS($BO$2:$BO$2500,$W$2:$W$2500,$A1446))</f>
      </c>
      <c r="AZ1446">
        <f>IF($A1446="","",SUMIFS($BP$2:$BP$2500,$W$2:$W$2500,$A1446))</f>
      </c>
      <c r="BA1446">
        <f>IF($A1446="","",SUMIFS($BQ$2:$BQ$2500,$W$2:$W$2500,$A1446))</f>
      </c>
      <c r="BB1446">
        <f>IF($A1446="","",SUMIFS($BR$2:$BR$2500,$W$2:$W$2500,$A1446))</f>
      </c>
      <c r="BC1446">
        <f>IF($A1446="","",SUMIFS($BS$2:$BS$2500,$W$2:$W$2500,$A1446))</f>
      </c>
      <c r="BD1446">
        <f>IF($A1446="","",SUMIFS($BT$2:$BT$2500,$W$2:$W$2500,$A1446))</f>
      </c>
      <c r="BF1446">
        <f>IF($Z1446="","",INDEX($AO$2:$AO$2000,$Z1446))</f>
      </c>
      <c r="BG1446">
        <f>IF($Z1446="","",INDEX($AP$2:$AP$2000,$Z1446))</f>
      </c>
      <c r="BH1446">
        <f>IF($Z1446="","",INDEX($AQ$2:$AQ$2000,$Z1446))</f>
      </c>
      <c r="BI1446">
        <f>IF($Z1446="","",INDEX($AR$2:$AR$2000,$Z1446))</f>
      </c>
      <c r="BJ1446">
        <f>IF($Z1446="","",INDEX($AS$2:$AS$2000,$Z1446))</f>
      </c>
      <c r="BK1446">
        <f>IF($Z1446="","",INDEX($AT$2:$AT$2000,$Z1446))</f>
      </c>
      <c r="BL1446">
        <f>IF($Z1446="","",INDEX($AU$2:$AU$2000,$Z1446))</f>
      </c>
      <c r="BM1446">
        <f>IF($Z1446="","",INDEX($AV$2:$AV$2000,$Z1446))</f>
      </c>
      <c r="BN1446">
        <f>IF($Z1446="","",INDEX($AW$2:$AW$2000,$Z1446))</f>
      </c>
      <c r="BO1446">
        <f>IF($Z1446="","",INDEX($AX$2:$AX$2000,$Z1446))</f>
      </c>
      <c r="BP1446">
        <f>IF($Z1446="","",INDEX($AY$2:$AY$2000,$Z1446))</f>
      </c>
      <c r="BQ1446">
        <f>IF($Z1446="","",INDEX($AZ$2:$AZ$2000,$Z1446))</f>
      </c>
      <c r="BR1446">
        <f>IF($Z1446="","",INDEX($BA$2:$BA$2000,$Z1446))</f>
      </c>
      <c r="BS1446">
        <f>IF($Z1446="","",INDEX($BB$2:$BB$2000,$Z1446))</f>
      </c>
      <c r="BT1446">
        <f>IF($Z1446="","",INDEX($BC$2:$BC$2000,$Z1446))</f>
      </c>
      <c r="BV1446">
        <f>IF(OR($A1446="",$P1446&lt;&gt;"Yes",$AH1446="Yes"),"",1+N($AG1446))</f>
      </c>
      <c r="BW1446">
        <f>IF($A1446="","",COUNTIFS($W$2:$W$2500,$A1446,$BZ$2:$BZ$2500,"Yes")+COUNTIFS($X$2:$X$2500,$A1446,$BY$2:$BY$2500,"Yes"))</f>
      </c>
      <c r="BX1446">
        <f>IF(OR($A1446="",$P1446="Yes"),"",IF(N($BW1446)=0,0,1+SUMIFS($CB$2:$CB$2500,$W$2:$W$2500,$A1446)+SUMIFS($CA$2:$CA$2500,$X$2:$X$2500,$A1446)))</f>
      </c>
      <c r="BY1446" t="str">
        <f>IF($Y1446="","",INDEX($AH$2:$AH$2000,$Y1446)&amp;"")</f>
      </c>
      <c r="BZ1446" t="str">
        <f>IF($Z1446="","",INDEX($AH$2:$AH$2000,$Z1446)&amp;"")</f>
      </c>
      <c r="CA1446">
        <f>IF($Y1446="","",INDEX($BV$2:$BV$2000,$Y1446))</f>
      </c>
      <c r="CB1446">
        <f>IF($Z1446="","",INDEX($BV$2:$BV$2000,$Z1446))</f>
      </c>
    </row>
    <row r="1447">
      <c r="A1447" t="str">
        <f>IF(TRIM(INDEX(games!$A:$A,ROW()))="","",TRIM(INDEX(games!$A:$A,ROW())))</f>
      </c>
      <c r="B1447">
        <f>IF(OR($A1447="",INDEX(games!$B:$B,ROW())=""),"",INDEX(games!$B:$B,ROW()))</f>
      </c>
      <c r="C1447" t="str">
        <f>IF(OR($A1447="",INDEX(games!$C:$C,ROW())=""),"",INDEX(games!$C:$C,ROW()))</f>
      </c>
      <c r="D1447">
        <f>IF($A1447="","",COUNTIF($W$2:$W$2500,$A1447)+COUNTIF($X$2:$X$2500,$A1447))</f>
      </c>
      <c r="E1447">
        <f>IF($A1447="","",IFERROR(MATCH($C1447,$R$2:$R$5,0),0))</f>
      </c>
      <c r="F1447">
        <f>IF($A1447="","",MOD(ROW(),34))</f>
      </c>
      <c r="G1447">
        <f>IF($A1447="",NA(),IF($C1447="Action",$B1447,NA()))</f>
      </c>
      <c r="H1447">
        <f>IF($A1447="",NA(),IF($C1447="Action",1+$F1447*0.023,NA()))</f>
      </c>
      <c r="I1447">
        <f>IF($A1447="",NA(),IF($C1447="Strategy",$B1447,NA()))</f>
      </c>
      <c r="J1447">
        <f>IF($A1447="",NA(),IF($C1447="Strategy",2+$F1447*0.023,NA()))</f>
      </c>
      <c r="K1447">
        <f>IF($A1447="",NA(),IF($C1447="Deckbuilder",$B1447,NA()))</f>
      </c>
      <c r="L1447">
        <f>IF($A1447="",NA(),IF($C1447="Deckbuilder",3+$F1447*0.023,NA()))</f>
      </c>
      <c r="M1447">
        <f>IF($A1447="",NA(),IF($C1447="Traditional",$B1447,NA()))</f>
      </c>
      <c r="N1447">
        <f>IF($A1447="",NA(),IF($C1447="Traditional",4+$F1447*0.023,NA()))</f>
      </c>
      <c r="O1447">
        <f>IF($A1447="","",$D1447+ROW()/1000000)</f>
      </c>
      <c r="P1447" t="str">
        <f>IF(OR($A1447="",INDEX(games!$H:$H,ROW())=""),"",INDEX(games!$H:$H,ROW()))</f>
      </c>
      <c r="Q1447">
        <f>IF(OR($A1447="",$P1447&lt;&gt;"Yes"),"",$D1447+ROW()/1000000)</f>
      </c>
      <c r="T1447">
        <f>IF($Y1447="","",INDEX($B$2:$B$2000,$Y1447))</f>
      </c>
      <c r="U1447">
        <f>IF($Z1447="","",INDEX($B$2:$B$2000,$Z1447))</f>
      </c>
      <c r="V1447">
        <f>IF(OR($T1447="",$U1447=""),"",$U1447-$T1447)</f>
      </c>
      <c r="W1447" t="str">
        <f>IF(TRIM(INDEX(connections!$A:$A,ROW()))="","",TRIM(INDEX(connections!$A:$A,ROW())))</f>
      </c>
      <c r="X1447" t="str">
        <f>IF($W1447="","",TRIM(INDEX(connections!$B:$B,ROW())))</f>
      </c>
      <c r="Y1447">
        <f>IF($W1447="","",IFERROR(MATCH($W1447,$A$2:$A$2000,0),""))</f>
      </c>
      <c r="Z1447">
        <f>IF($X1447="","",IFERROR(MATCH($X1447,$A$2:$A$2000,0),""))</f>
      </c>
      <c r="AA1447" t="str">
        <f>IF($Y1447="","",INDEX($P$2:$P$2000,$Y1447))</f>
      </c>
      <c r="AB1447" t="str">
        <f>IF($Z1447="","",INDEX($P$2:$P$2000,$Z1447))</f>
      </c>
      <c r="AC1447">
        <f>IF(AND($AA1447="Yes",$AB1447="Yes"),1,"")</f>
      </c>
      <c r="AD1447">
        <f>IF(OR($Y1447="",$Z1447=""),"",IF(INDEX($C$2:$C$2000,$Y1447)=INDEX($C$2:$C$2000,$Z1447),0,1))</f>
      </c>
      <c r="AE1447">
        <f>IF($AC1447&lt;&gt;1,"",IF(AND(INDEX($AG$2:$AG$2000,$Y1447)=1,INDEX($AG$2:$AG$2000,$Z1447)=1),1,""))</f>
      </c>
      <c r="AG1447">
        <f>IF($A1447="","",COUNTIFS($W$2:$W$2500,$A1447,$AB$2:$AB$2500,"Yes")+COUNTIFS($X$2:$X$2500,$A1447,$AA$2:$AA$2500,"Yes"))</f>
      </c>
      <c r="AH1447" t="str">
        <f>IF(OR($P1447&lt;&gt;"Yes",N($AG1447)=0),"",IF(AND($AG1447=1,COUNTIFS($W$2:$W$2500,$A1447,$AE$2:$AE$2500,1)+COUNTIFS($X$2:$X$2500,$A1447,$AE$2:$AE$2500,1)&gt;0),"","Yes"))</f>
      </c>
      <c r="AI1447">
        <f>IF($AH1447="Yes",$AG1447,"")</f>
      </c>
      <c r="AJ1447">
        <f>IF($AI1447="","",$AI1447+ROW()/1000000)</f>
      </c>
      <c r="AK1447">
        <f>IF(OR($A1447="",$P1447="Yes",N($AG1447)=0),"",$AG1447+ROW()/1000000)</f>
      </c>
      <c r="AL1447" t="str">
        <f>IF($A1447="","",INDEX(games!$J:$J,ROW())&amp;"")</f>
      </c>
      <c r="AM1447">
        <f>IF($A1447="","",SUMPRODUCT($AO1447:$BD1447,'Map Analysis'!$AP$2^{0,1,2,3,4,5,6,7,8,9,10,11,12,13,14,15}))</f>
      </c>
      <c r="AN1447">
        <f>IF($A1447="","",$AM1447+ROW()/10000000)</f>
      </c>
      <c r="AO1447">
        <f>IF($A1447="","",COUNTIF($W$2:$W$2500,$A1447))</f>
      </c>
      <c r="AP1447">
        <f>IF($A1447="","",SUMIFS($BF$2:$BF$2500,$W$2:$W$2500,$A1447))</f>
      </c>
      <c r="AQ1447">
        <f>IF($A1447="","",SUMIFS($BG$2:$BG$2500,$W$2:$W$2500,$A1447))</f>
      </c>
      <c r="AR1447">
        <f>IF($A1447="","",SUMIFS($BH$2:$BH$2500,$W$2:$W$2500,$A1447))</f>
      </c>
      <c r="AS1447">
        <f>IF($A1447="","",SUMIFS($BI$2:$BI$2500,$W$2:$W$2500,$A1447))</f>
      </c>
      <c r="AT1447">
        <f>IF($A1447="","",SUMIFS($BJ$2:$BJ$2500,$W$2:$W$2500,$A1447))</f>
      </c>
      <c r="AU1447">
        <f>IF($A1447="","",SUMIFS($BK$2:$BK$2500,$W$2:$W$2500,$A1447))</f>
      </c>
      <c r="AV1447">
        <f>IF($A1447="","",SUMIFS($BL$2:$BL$2500,$W$2:$W$2500,$A1447))</f>
      </c>
      <c r="AW1447">
        <f>IF($A1447="","",SUMIFS($BM$2:$BM$2500,$W$2:$W$2500,$A1447))</f>
      </c>
      <c r="AX1447">
        <f>IF($A1447="","",SUMIFS($BN$2:$BN$2500,$W$2:$W$2500,$A1447))</f>
      </c>
      <c r="AY1447">
        <f>IF($A1447="","",SUMIFS($BO$2:$BO$2500,$W$2:$W$2500,$A1447))</f>
      </c>
      <c r="AZ1447">
        <f>IF($A1447="","",SUMIFS($BP$2:$BP$2500,$W$2:$W$2500,$A1447))</f>
      </c>
      <c r="BA1447">
        <f>IF($A1447="","",SUMIFS($BQ$2:$BQ$2500,$W$2:$W$2500,$A1447))</f>
      </c>
      <c r="BB1447">
        <f>IF($A1447="","",SUMIFS($BR$2:$BR$2500,$W$2:$W$2500,$A1447))</f>
      </c>
      <c r="BC1447">
        <f>IF($A1447="","",SUMIFS($BS$2:$BS$2500,$W$2:$W$2500,$A1447))</f>
      </c>
      <c r="BD1447">
        <f>IF($A1447="","",SUMIFS($BT$2:$BT$2500,$W$2:$W$2500,$A1447))</f>
      </c>
      <c r="BF1447">
        <f>IF($Z1447="","",INDEX($AO$2:$AO$2000,$Z1447))</f>
      </c>
      <c r="BG1447">
        <f>IF($Z1447="","",INDEX($AP$2:$AP$2000,$Z1447))</f>
      </c>
      <c r="BH1447">
        <f>IF($Z1447="","",INDEX($AQ$2:$AQ$2000,$Z1447))</f>
      </c>
      <c r="BI1447">
        <f>IF($Z1447="","",INDEX($AR$2:$AR$2000,$Z1447))</f>
      </c>
      <c r="BJ1447">
        <f>IF($Z1447="","",INDEX($AS$2:$AS$2000,$Z1447))</f>
      </c>
      <c r="BK1447">
        <f>IF($Z1447="","",INDEX($AT$2:$AT$2000,$Z1447))</f>
      </c>
      <c r="BL1447">
        <f>IF($Z1447="","",INDEX($AU$2:$AU$2000,$Z1447))</f>
      </c>
      <c r="BM1447">
        <f>IF($Z1447="","",INDEX($AV$2:$AV$2000,$Z1447))</f>
      </c>
      <c r="BN1447">
        <f>IF($Z1447="","",INDEX($AW$2:$AW$2000,$Z1447))</f>
      </c>
      <c r="BO1447">
        <f>IF($Z1447="","",INDEX($AX$2:$AX$2000,$Z1447))</f>
      </c>
      <c r="BP1447">
        <f>IF($Z1447="","",INDEX($AY$2:$AY$2000,$Z1447))</f>
      </c>
      <c r="BQ1447">
        <f>IF($Z1447="","",INDEX($AZ$2:$AZ$2000,$Z1447))</f>
      </c>
      <c r="BR1447">
        <f>IF($Z1447="","",INDEX($BA$2:$BA$2000,$Z1447))</f>
      </c>
      <c r="BS1447">
        <f>IF($Z1447="","",INDEX($BB$2:$BB$2000,$Z1447))</f>
      </c>
      <c r="BT1447">
        <f>IF($Z1447="","",INDEX($BC$2:$BC$2000,$Z1447))</f>
      </c>
      <c r="BV1447">
        <f>IF(OR($A1447="",$P1447&lt;&gt;"Yes",$AH1447="Yes"),"",1+N($AG1447))</f>
      </c>
      <c r="BW1447">
        <f>IF($A1447="","",COUNTIFS($W$2:$W$2500,$A1447,$BZ$2:$BZ$2500,"Yes")+COUNTIFS($X$2:$X$2500,$A1447,$BY$2:$BY$2500,"Yes"))</f>
      </c>
      <c r="BX1447">
        <f>IF(OR($A1447="",$P1447="Yes"),"",IF(N($BW1447)=0,0,1+SUMIFS($CB$2:$CB$2500,$W$2:$W$2500,$A1447)+SUMIFS($CA$2:$CA$2500,$X$2:$X$2500,$A1447)))</f>
      </c>
      <c r="BY1447" t="str">
        <f>IF($Y1447="","",INDEX($AH$2:$AH$2000,$Y1447)&amp;"")</f>
      </c>
      <c r="BZ1447" t="str">
        <f>IF($Z1447="","",INDEX($AH$2:$AH$2000,$Z1447)&amp;"")</f>
      </c>
      <c r="CA1447">
        <f>IF($Y1447="","",INDEX($BV$2:$BV$2000,$Y1447))</f>
      </c>
      <c r="CB1447">
        <f>IF($Z1447="","",INDEX($BV$2:$BV$2000,$Z1447))</f>
      </c>
    </row>
    <row r="1448">
      <c r="A1448" t="str">
        <f>IF(TRIM(INDEX(games!$A:$A,ROW()))="","",TRIM(INDEX(games!$A:$A,ROW())))</f>
      </c>
      <c r="B1448">
        <f>IF(OR($A1448="",INDEX(games!$B:$B,ROW())=""),"",INDEX(games!$B:$B,ROW()))</f>
      </c>
      <c r="C1448" t="str">
        <f>IF(OR($A1448="",INDEX(games!$C:$C,ROW())=""),"",INDEX(games!$C:$C,ROW()))</f>
      </c>
      <c r="D1448">
        <f>IF($A1448="","",COUNTIF($W$2:$W$2500,$A1448)+COUNTIF($X$2:$X$2500,$A1448))</f>
      </c>
      <c r="E1448">
        <f>IF($A1448="","",IFERROR(MATCH($C1448,$R$2:$R$5,0),0))</f>
      </c>
      <c r="F1448">
        <f>IF($A1448="","",MOD(ROW(),34))</f>
      </c>
      <c r="G1448">
        <f>IF($A1448="",NA(),IF($C1448="Action",$B1448,NA()))</f>
      </c>
      <c r="H1448">
        <f>IF($A1448="",NA(),IF($C1448="Action",1+$F1448*0.023,NA()))</f>
      </c>
      <c r="I1448">
        <f>IF($A1448="",NA(),IF($C1448="Strategy",$B1448,NA()))</f>
      </c>
      <c r="J1448">
        <f>IF($A1448="",NA(),IF($C1448="Strategy",2+$F1448*0.023,NA()))</f>
      </c>
      <c r="K1448">
        <f>IF($A1448="",NA(),IF($C1448="Deckbuilder",$B1448,NA()))</f>
      </c>
      <c r="L1448">
        <f>IF($A1448="",NA(),IF($C1448="Deckbuilder",3+$F1448*0.023,NA()))</f>
      </c>
      <c r="M1448">
        <f>IF($A1448="",NA(),IF($C1448="Traditional",$B1448,NA()))</f>
      </c>
      <c r="N1448">
        <f>IF($A1448="",NA(),IF($C1448="Traditional",4+$F1448*0.023,NA()))</f>
      </c>
      <c r="O1448">
        <f>IF($A1448="","",$D1448+ROW()/1000000)</f>
      </c>
      <c r="P1448" t="str">
        <f>IF(OR($A1448="",INDEX(games!$H:$H,ROW())=""),"",INDEX(games!$H:$H,ROW()))</f>
      </c>
      <c r="Q1448">
        <f>IF(OR($A1448="",$P1448&lt;&gt;"Yes"),"",$D1448+ROW()/1000000)</f>
      </c>
      <c r="T1448">
        <f>IF($Y1448="","",INDEX($B$2:$B$2000,$Y1448))</f>
      </c>
      <c r="U1448">
        <f>IF($Z1448="","",INDEX($B$2:$B$2000,$Z1448))</f>
      </c>
      <c r="V1448">
        <f>IF(OR($T1448="",$U1448=""),"",$U1448-$T1448)</f>
      </c>
      <c r="W1448" t="str">
        <f>IF(TRIM(INDEX(connections!$A:$A,ROW()))="","",TRIM(INDEX(connections!$A:$A,ROW())))</f>
      </c>
      <c r="X1448" t="str">
        <f>IF($W1448="","",TRIM(INDEX(connections!$B:$B,ROW())))</f>
      </c>
      <c r="Y1448">
        <f>IF($W1448="","",IFERROR(MATCH($W1448,$A$2:$A$2000,0),""))</f>
      </c>
      <c r="Z1448">
        <f>IF($X1448="","",IFERROR(MATCH($X1448,$A$2:$A$2000,0),""))</f>
      </c>
      <c r="AA1448" t="str">
        <f>IF($Y1448="","",INDEX($P$2:$P$2000,$Y1448))</f>
      </c>
      <c r="AB1448" t="str">
        <f>IF($Z1448="","",INDEX($P$2:$P$2000,$Z1448))</f>
      </c>
      <c r="AC1448">
        <f>IF(AND($AA1448="Yes",$AB1448="Yes"),1,"")</f>
      </c>
      <c r="AD1448">
        <f>IF(OR($Y1448="",$Z1448=""),"",IF(INDEX($C$2:$C$2000,$Y1448)=INDEX($C$2:$C$2000,$Z1448),0,1))</f>
      </c>
      <c r="AE1448">
        <f>IF($AC1448&lt;&gt;1,"",IF(AND(INDEX($AG$2:$AG$2000,$Y1448)=1,INDEX($AG$2:$AG$2000,$Z1448)=1),1,""))</f>
      </c>
      <c r="AG1448">
        <f>IF($A1448="","",COUNTIFS($W$2:$W$2500,$A1448,$AB$2:$AB$2500,"Yes")+COUNTIFS($X$2:$X$2500,$A1448,$AA$2:$AA$2500,"Yes"))</f>
      </c>
      <c r="AH1448" t="str">
        <f>IF(OR($P1448&lt;&gt;"Yes",N($AG1448)=0),"",IF(AND($AG1448=1,COUNTIFS($W$2:$W$2500,$A1448,$AE$2:$AE$2500,1)+COUNTIFS($X$2:$X$2500,$A1448,$AE$2:$AE$2500,1)&gt;0),"","Yes"))</f>
      </c>
      <c r="AI1448">
        <f>IF($AH1448="Yes",$AG1448,"")</f>
      </c>
      <c r="AJ1448">
        <f>IF($AI1448="","",$AI1448+ROW()/1000000)</f>
      </c>
      <c r="AK1448">
        <f>IF(OR($A1448="",$P1448="Yes",N($AG1448)=0),"",$AG1448+ROW()/1000000)</f>
      </c>
      <c r="AL1448" t="str">
        <f>IF($A1448="","",INDEX(games!$J:$J,ROW())&amp;"")</f>
      </c>
      <c r="AM1448">
        <f>IF($A1448="","",SUMPRODUCT($AO1448:$BD1448,'Map Analysis'!$AP$2^{0,1,2,3,4,5,6,7,8,9,10,11,12,13,14,15}))</f>
      </c>
      <c r="AN1448">
        <f>IF($A1448="","",$AM1448+ROW()/10000000)</f>
      </c>
      <c r="AO1448">
        <f>IF($A1448="","",COUNTIF($W$2:$W$2500,$A1448))</f>
      </c>
      <c r="AP1448">
        <f>IF($A1448="","",SUMIFS($BF$2:$BF$2500,$W$2:$W$2500,$A1448))</f>
      </c>
      <c r="AQ1448">
        <f>IF($A1448="","",SUMIFS($BG$2:$BG$2500,$W$2:$W$2500,$A1448))</f>
      </c>
      <c r="AR1448">
        <f>IF($A1448="","",SUMIFS($BH$2:$BH$2500,$W$2:$W$2500,$A1448))</f>
      </c>
      <c r="AS1448">
        <f>IF($A1448="","",SUMIFS($BI$2:$BI$2500,$W$2:$W$2500,$A1448))</f>
      </c>
      <c r="AT1448">
        <f>IF($A1448="","",SUMIFS($BJ$2:$BJ$2500,$W$2:$W$2500,$A1448))</f>
      </c>
      <c r="AU1448">
        <f>IF($A1448="","",SUMIFS($BK$2:$BK$2500,$W$2:$W$2500,$A1448))</f>
      </c>
      <c r="AV1448">
        <f>IF($A1448="","",SUMIFS($BL$2:$BL$2500,$W$2:$W$2500,$A1448))</f>
      </c>
      <c r="AW1448">
        <f>IF($A1448="","",SUMIFS($BM$2:$BM$2500,$W$2:$W$2500,$A1448))</f>
      </c>
      <c r="AX1448">
        <f>IF($A1448="","",SUMIFS($BN$2:$BN$2500,$W$2:$W$2500,$A1448))</f>
      </c>
      <c r="AY1448">
        <f>IF($A1448="","",SUMIFS($BO$2:$BO$2500,$W$2:$W$2500,$A1448))</f>
      </c>
      <c r="AZ1448">
        <f>IF($A1448="","",SUMIFS($BP$2:$BP$2500,$W$2:$W$2500,$A1448))</f>
      </c>
      <c r="BA1448">
        <f>IF($A1448="","",SUMIFS($BQ$2:$BQ$2500,$W$2:$W$2500,$A1448))</f>
      </c>
      <c r="BB1448">
        <f>IF($A1448="","",SUMIFS($BR$2:$BR$2500,$W$2:$W$2500,$A1448))</f>
      </c>
      <c r="BC1448">
        <f>IF($A1448="","",SUMIFS($BS$2:$BS$2500,$W$2:$W$2500,$A1448))</f>
      </c>
      <c r="BD1448">
        <f>IF($A1448="","",SUMIFS($BT$2:$BT$2500,$W$2:$W$2500,$A1448))</f>
      </c>
      <c r="BF1448">
        <f>IF($Z1448="","",INDEX($AO$2:$AO$2000,$Z1448))</f>
      </c>
      <c r="BG1448">
        <f>IF($Z1448="","",INDEX($AP$2:$AP$2000,$Z1448))</f>
      </c>
      <c r="BH1448">
        <f>IF($Z1448="","",INDEX($AQ$2:$AQ$2000,$Z1448))</f>
      </c>
      <c r="BI1448">
        <f>IF($Z1448="","",INDEX($AR$2:$AR$2000,$Z1448))</f>
      </c>
      <c r="BJ1448">
        <f>IF($Z1448="","",INDEX($AS$2:$AS$2000,$Z1448))</f>
      </c>
      <c r="BK1448">
        <f>IF($Z1448="","",INDEX($AT$2:$AT$2000,$Z1448))</f>
      </c>
      <c r="BL1448">
        <f>IF($Z1448="","",INDEX($AU$2:$AU$2000,$Z1448))</f>
      </c>
      <c r="BM1448">
        <f>IF($Z1448="","",INDEX($AV$2:$AV$2000,$Z1448))</f>
      </c>
      <c r="BN1448">
        <f>IF($Z1448="","",INDEX($AW$2:$AW$2000,$Z1448))</f>
      </c>
      <c r="BO1448">
        <f>IF($Z1448="","",INDEX($AX$2:$AX$2000,$Z1448))</f>
      </c>
      <c r="BP1448">
        <f>IF($Z1448="","",INDEX($AY$2:$AY$2000,$Z1448))</f>
      </c>
      <c r="BQ1448">
        <f>IF($Z1448="","",INDEX($AZ$2:$AZ$2000,$Z1448))</f>
      </c>
      <c r="BR1448">
        <f>IF($Z1448="","",INDEX($BA$2:$BA$2000,$Z1448))</f>
      </c>
      <c r="BS1448">
        <f>IF($Z1448="","",INDEX($BB$2:$BB$2000,$Z1448))</f>
      </c>
      <c r="BT1448">
        <f>IF($Z1448="","",INDEX($BC$2:$BC$2000,$Z1448))</f>
      </c>
      <c r="BV1448">
        <f>IF(OR($A1448="",$P1448&lt;&gt;"Yes",$AH1448="Yes"),"",1+N($AG1448))</f>
      </c>
      <c r="BW1448">
        <f>IF($A1448="","",COUNTIFS($W$2:$W$2500,$A1448,$BZ$2:$BZ$2500,"Yes")+COUNTIFS($X$2:$X$2500,$A1448,$BY$2:$BY$2500,"Yes"))</f>
      </c>
      <c r="BX1448">
        <f>IF(OR($A1448="",$P1448="Yes"),"",IF(N($BW1448)=0,0,1+SUMIFS($CB$2:$CB$2500,$W$2:$W$2500,$A1448)+SUMIFS($CA$2:$CA$2500,$X$2:$X$2500,$A1448)))</f>
      </c>
      <c r="BY1448" t="str">
        <f>IF($Y1448="","",INDEX($AH$2:$AH$2000,$Y1448)&amp;"")</f>
      </c>
      <c r="BZ1448" t="str">
        <f>IF($Z1448="","",INDEX($AH$2:$AH$2000,$Z1448)&amp;"")</f>
      </c>
      <c r="CA1448">
        <f>IF($Y1448="","",INDEX($BV$2:$BV$2000,$Y1448))</f>
      </c>
      <c r="CB1448">
        <f>IF($Z1448="","",INDEX($BV$2:$BV$2000,$Z1448))</f>
      </c>
    </row>
    <row r="1449">
      <c r="A1449" t="str">
        <f>IF(TRIM(INDEX(games!$A:$A,ROW()))="","",TRIM(INDEX(games!$A:$A,ROW())))</f>
      </c>
      <c r="B1449">
        <f>IF(OR($A1449="",INDEX(games!$B:$B,ROW())=""),"",INDEX(games!$B:$B,ROW()))</f>
      </c>
      <c r="C1449" t="str">
        <f>IF(OR($A1449="",INDEX(games!$C:$C,ROW())=""),"",INDEX(games!$C:$C,ROW()))</f>
      </c>
      <c r="D1449">
        <f>IF($A1449="","",COUNTIF($W$2:$W$2500,$A1449)+COUNTIF($X$2:$X$2500,$A1449))</f>
      </c>
      <c r="E1449">
        <f>IF($A1449="","",IFERROR(MATCH($C1449,$R$2:$R$5,0),0))</f>
      </c>
      <c r="F1449">
        <f>IF($A1449="","",MOD(ROW(),34))</f>
      </c>
      <c r="G1449">
        <f>IF($A1449="",NA(),IF($C1449="Action",$B1449,NA()))</f>
      </c>
      <c r="H1449">
        <f>IF($A1449="",NA(),IF($C1449="Action",1+$F1449*0.023,NA()))</f>
      </c>
      <c r="I1449">
        <f>IF($A1449="",NA(),IF($C1449="Strategy",$B1449,NA()))</f>
      </c>
      <c r="J1449">
        <f>IF($A1449="",NA(),IF($C1449="Strategy",2+$F1449*0.023,NA()))</f>
      </c>
      <c r="K1449">
        <f>IF($A1449="",NA(),IF($C1449="Deckbuilder",$B1449,NA()))</f>
      </c>
      <c r="L1449">
        <f>IF($A1449="",NA(),IF($C1449="Deckbuilder",3+$F1449*0.023,NA()))</f>
      </c>
      <c r="M1449">
        <f>IF($A1449="",NA(),IF($C1449="Traditional",$B1449,NA()))</f>
      </c>
      <c r="N1449">
        <f>IF($A1449="",NA(),IF($C1449="Traditional",4+$F1449*0.023,NA()))</f>
      </c>
      <c r="O1449">
        <f>IF($A1449="","",$D1449+ROW()/1000000)</f>
      </c>
      <c r="P1449" t="str">
        <f>IF(OR($A1449="",INDEX(games!$H:$H,ROW())=""),"",INDEX(games!$H:$H,ROW()))</f>
      </c>
      <c r="Q1449">
        <f>IF(OR($A1449="",$P1449&lt;&gt;"Yes"),"",$D1449+ROW()/1000000)</f>
      </c>
      <c r="T1449">
        <f>IF($Y1449="","",INDEX($B$2:$B$2000,$Y1449))</f>
      </c>
      <c r="U1449">
        <f>IF($Z1449="","",INDEX($B$2:$B$2000,$Z1449))</f>
      </c>
      <c r="V1449">
        <f>IF(OR($T1449="",$U1449=""),"",$U1449-$T1449)</f>
      </c>
      <c r="W1449" t="str">
        <f>IF(TRIM(INDEX(connections!$A:$A,ROW()))="","",TRIM(INDEX(connections!$A:$A,ROW())))</f>
      </c>
      <c r="X1449" t="str">
        <f>IF($W1449="","",TRIM(INDEX(connections!$B:$B,ROW())))</f>
      </c>
      <c r="Y1449">
        <f>IF($W1449="","",IFERROR(MATCH($W1449,$A$2:$A$2000,0),""))</f>
      </c>
      <c r="Z1449">
        <f>IF($X1449="","",IFERROR(MATCH($X1449,$A$2:$A$2000,0),""))</f>
      </c>
      <c r="AA1449" t="str">
        <f>IF($Y1449="","",INDEX($P$2:$P$2000,$Y1449))</f>
      </c>
      <c r="AB1449" t="str">
        <f>IF($Z1449="","",INDEX($P$2:$P$2000,$Z1449))</f>
      </c>
      <c r="AC1449">
        <f>IF(AND($AA1449="Yes",$AB1449="Yes"),1,"")</f>
      </c>
      <c r="AD1449">
        <f>IF(OR($Y1449="",$Z1449=""),"",IF(INDEX($C$2:$C$2000,$Y1449)=INDEX($C$2:$C$2000,$Z1449),0,1))</f>
      </c>
      <c r="AE1449">
        <f>IF($AC1449&lt;&gt;1,"",IF(AND(INDEX($AG$2:$AG$2000,$Y1449)=1,INDEX($AG$2:$AG$2000,$Z1449)=1),1,""))</f>
      </c>
      <c r="AG1449">
        <f>IF($A1449="","",COUNTIFS($W$2:$W$2500,$A1449,$AB$2:$AB$2500,"Yes")+COUNTIFS($X$2:$X$2500,$A1449,$AA$2:$AA$2500,"Yes"))</f>
      </c>
      <c r="AH1449" t="str">
        <f>IF(OR($P1449&lt;&gt;"Yes",N($AG1449)=0),"",IF(AND($AG1449=1,COUNTIFS($W$2:$W$2500,$A1449,$AE$2:$AE$2500,1)+COUNTIFS($X$2:$X$2500,$A1449,$AE$2:$AE$2500,1)&gt;0),"","Yes"))</f>
      </c>
      <c r="AI1449">
        <f>IF($AH1449="Yes",$AG1449,"")</f>
      </c>
      <c r="AJ1449">
        <f>IF($AI1449="","",$AI1449+ROW()/1000000)</f>
      </c>
      <c r="AK1449">
        <f>IF(OR($A1449="",$P1449="Yes",N($AG1449)=0),"",$AG1449+ROW()/1000000)</f>
      </c>
      <c r="AL1449" t="str">
        <f>IF($A1449="","",INDEX(games!$J:$J,ROW())&amp;"")</f>
      </c>
      <c r="AM1449">
        <f>IF($A1449="","",SUMPRODUCT($AO1449:$BD1449,'Map Analysis'!$AP$2^{0,1,2,3,4,5,6,7,8,9,10,11,12,13,14,15}))</f>
      </c>
      <c r="AN1449">
        <f>IF($A1449="","",$AM1449+ROW()/10000000)</f>
      </c>
      <c r="AO1449">
        <f>IF($A1449="","",COUNTIF($W$2:$W$2500,$A1449))</f>
      </c>
      <c r="AP1449">
        <f>IF($A1449="","",SUMIFS($BF$2:$BF$2500,$W$2:$W$2500,$A1449))</f>
      </c>
      <c r="AQ1449">
        <f>IF($A1449="","",SUMIFS($BG$2:$BG$2500,$W$2:$W$2500,$A1449))</f>
      </c>
      <c r="AR1449">
        <f>IF($A1449="","",SUMIFS($BH$2:$BH$2500,$W$2:$W$2500,$A1449))</f>
      </c>
      <c r="AS1449">
        <f>IF($A1449="","",SUMIFS($BI$2:$BI$2500,$W$2:$W$2500,$A1449))</f>
      </c>
      <c r="AT1449">
        <f>IF($A1449="","",SUMIFS($BJ$2:$BJ$2500,$W$2:$W$2500,$A1449))</f>
      </c>
      <c r="AU1449">
        <f>IF($A1449="","",SUMIFS($BK$2:$BK$2500,$W$2:$W$2500,$A1449))</f>
      </c>
      <c r="AV1449">
        <f>IF($A1449="","",SUMIFS($BL$2:$BL$2500,$W$2:$W$2500,$A1449))</f>
      </c>
      <c r="AW1449">
        <f>IF($A1449="","",SUMIFS($BM$2:$BM$2500,$W$2:$W$2500,$A1449))</f>
      </c>
      <c r="AX1449">
        <f>IF($A1449="","",SUMIFS($BN$2:$BN$2500,$W$2:$W$2500,$A1449))</f>
      </c>
      <c r="AY1449">
        <f>IF($A1449="","",SUMIFS($BO$2:$BO$2500,$W$2:$W$2500,$A1449))</f>
      </c>
      <c r="AZ1449">
        <f>IF($A1449="","",SUMIFS($BP$2:$BP$2500,$W$2:$W$2500,$A1449))</f>
      </c>
      <c r="BA1449">
        <f>IF($A1449="","",SUMIFS($BQ$2:$BQ$2500,$W$2:$W$2500,$A1449))</f>
      </c>
      <c r="BB1449">
        <f>IF($A1449="","",SUMIFS($BR$2:$BR$2500,$W$2:$W$2500,$A1449))</f>
      </c>
      <c r="BC1449">
        <f>IF($A1449="","",SUMIFS($BS$2:$BS$2500,$W$2:$W$2500,$A1449))</f>
      </c>
      <c r="BD1449">
        <f>IF($A1449="","",SUMIFS($BT$2:$BT$2500,$W$2:$W$2500,$A1449))</f>
      </c>
      <c r="BF1449">
        <f>IF($Z1449="","",INDEX($AO$2:$AO$2000,$Z1449))</f>
      </c>
      <c r="BG1449">
        <f>IF($Z1449="","",INDEX($AP$2:$AP$2000,$Z1449))</f>
      </c>
      <c r="BH1449">
        <f>IF($Z1449="","",INDEX($AQ$2:$AQ$2000,$Z1449))</f>
      </c>
      <c r="BI1449">
        <f>IF($Z1449="","",INDEX($AR$2:$AR$2000,$Z1449))</f>
      </c>
      <c r="BJ1449">
        <f>IF($Z1449="","",INDEX($AS$2:$AS$2000,$Z1449))</f>
      </c>
      <c r="BK1449">
        <f>IF($Z1449="","",INDEX($AT$2:$AT$2000,$Z1449))</f>
      </c>
      <c r="BL1449">
        <f>IF($Z1449="","",INDEX($AU$2:$AU$2000,$Z1449))</f>
      </c>
      <c r="BM1449">
        <f>IF($Z1449="","",INDEX($AV$2:$AV$2000,$Z1449))</f>
      </c>
      <c r="BN1449">
        <f>IF($Z1449="","",INDEX($AW$2:$AW$2000,$Z1449))</f>
      </c>
      <c r="BO1449">
        <f>IF($Z1449="","",INDEX($AX$2:$AX$2000,$Z1449))</f>
      </c>
      <c r="BP1449">
        <f>IF($Z1449="","",INDEX($AY$2:$AY$2000,$Z1449))</f>
      </c>
      <c r="BQ1449">
        <f>IF($Z1449="","",INDEX($AZ$2:$AZ$2000,$Z1449))</f>
      </c>
      <c r="BR1449">
        <f>IF($Z1449="","",INDEX($BA$2:$BA$2000,$Z1449))</f>
      </c>
      <c r="BS1449">
        <f>IF($Z1449="","",INDEX($BB$2:$BB$2000,$Z1449))</f>
      </c>
      <c r="BT1449">
        <f>IF($Z1449="","",INDEX($BC$2:$BC$2000,$Z1449))</f>
      </c>
      <c r="BV1449">
        <f>IF(OR($A1449="",$P1449&lt;&gt;"Yes",$AH1449="Yes"),"",1+N($AG1449))</f>
      </c>
      <c r="BW1449">
        <f>IF($A1449="","",COUNTIFS($W$2:$W$2500,$A1449,$BZ$2:$BZ$2500,"Yes")+COUNTIFS($X$2:$X$2500,$A1449,$BY$2:$BY$2500,"Yes"))</f>
      </c>
      <c r="BX1449">
        <f>IF(OR($A1449="",$P1449="Yes"),"",IF(N($BW1449)=0,0,1+SUMIFS($CB$2:$CB$2500,$W$2:$W$2500,$A1449)+SUMIFS($CA$2:$CA$2500,$X$2:$X$2500,$A1449)))</f>
      </c>
      <c r="BY1449" t="str">
        <f>IF($Y1449="","",INDEX($AH$2:$AH$2000,$Y1449)&amp;"")</f>
      </c>
      <c r="BZ1449" t="str">
        <f>IF($Z1449="","",INDEX($AH$2:$AH$2000,$Z1449)&amp;"")</f>
      </c>
      <c r="CA1449">
        <f>IF($Y1449="","",INDEX($BV$2:$BV$2000,$Y1449))</f>
      </c>
      <c r="CB1449">
        <f>IF($Z1449="","",INDEX($BV$2:$BV$2000,$Z1449))</f>
      </c>
    </row>
    <row r="1450">
      <c r="A1450" t="str">
        <f>IF(TRIM(INDEX(games!$A:$A,ROW()))="","",TRIM(INDEX(games!$A:$A,ROW())))</f>
      </c>
      <c r="B1450">
        <f>IF(OR($A1450="",INDEX(games!$B:$B,ROW())=""),"",INDEX(games!$B:$B,ROW()))</f>
      </c>
      <c r="C1450" t="str">
        <f>IF(OR($A1450="",INDEX(games!$C:$C,ROW())=""),"",INDEX(games!$C:$C,ROW()))</f>
      </c>
      <c r="D1450">
        <f>IF($A1450="","",COUNTIF($W$2:$W$2500,$A1450)+COUNTIF($X$2:$X$2500,$A1450))</f>
      </c>
      <c r="E1450">
        <f>IF($A1450="","",IFERROR(MATCH($C1450,$R$2:$R$5,0),0))</f>
      </c>
      <c r="F1450">
        <f>IF($A1450="","",MOD(ROW(),34))</f>
      </c>
      <c r="G1450">
        <f>IF($A1450="",NA(),IF($C1450="Action",$B1450,NA()))</f>
      </c>
      <c r="H1450">
        <f>IF($A1450="",NA(),IF($C1450="Action",1+$F1450*0.023,NA()))</f>
      </c>
      <c r="I1450">
        <f>IF($A1450="",NA(),IF($C1450="Strategy",$B1450,NA()))</f>
      </c>
      <c r="J1450">
        <f>IF($A1450="",NA(),IF($C1450="Strategy",2+$F1450*0.023,NA()))</f>
      </c>
      <c r="K1450">
        <f>IF($A1450="",NA(),IF($C1450="Deckbuilder",$B1450,NA()))</f>
      </c>
      <c r="L1450">
        <f>IF($A1450="",NA(),IF($C1450="Deckbuilder",3+$F1450*0.023,NA()))</f>
      </c>
      <c r="M1450">
        <f>IF($A1450="",NA(),IF($C1450="Traditional",$B1450,NA()))</f>
      </c>
      <c r="N1450">
        <f>IF($A1450="",NA(),IF($C1450="Traditional",4+$F1450*0.023,NA()))</f>
      </c>
      <c r="O1450">
        <f>IF($A1450="","",$D1450+ROW()/1000000)</f>
      </c>
      <c r="P1450" t="str">
        <f>IF(OR($A1450="",INDEX(games!$H:$H,ROW())=""),"",INDEX(games!$H:$H,ROW()))</f>
      </c>
      <c r="Q1450">
        <f>IF(OR($A1450="",$P1450&lt;&gt;"Yes"),"",$D1450+ROW()/1000000)</f>
      </c>
      <c r="T1450">
        <f>IF($Y1450="","",INDEX($B$2:$B$2000,$Y1450))</f>
      </c>
      <c r="U1450">
        <f>IF($Z1450="","",INDEX($B$2:$B$2000,$Z1450))</f>
      </c>
      <c r="V1450">
        <f>IF(OR($T1450="",$U1450=""),"",$U1450-$T1450)</f>
      </c>
      <c r="W1450" t="str">
        <f>IF(TRIM(INDEX(connections!$A:$A,ROW()))="","",TRIM(INDEX(connections!$A:$A,ROW())))</f>
      </c>
      <c r="X1450" t="str">
        <f>IF($W1450="","",TRIM(INDEX(connections!$B:$B,ROW())))</f>
      </c>
      <c r="Y1450">
        <f>IF($W1450="","",IFERROR(MATCH($W1450,$A$2:$A$2000,0),""))</f>
      </c>
      <c r="Z1450">
        <f>IF($X1450="","",IFERROR(MATCH($X1450,$A$2:$A$2000,0),""))</f>
      </c>
      <c r="AA1450" t="str">
        <f>IF($Y1450="","",INDEX($P$2:$P$2000,$Y1450))</f>
      </c>
      <c r="AB1450" t="str">
        <f>IF($Z1450="","",INDEX($P$2:$P$2000,$Z1450))</f>
      </c>
      <c r="AC1450">
        <f>IF(AND($AA1450="Yes",$AB1450="Yes"),1,"")</f>
      </c>
      <c r="AD1450">
        <f>IF(OR($Y1450="",$Z1450=""),"",IF(INDEX($C$2:$C$2000,$Y1450)=INDEX($C$2:$C$2000,$Z1450),0,1))</f>
      </c>
      <c r="AE1450">
        <f>IF($AC1450&lt;&gt;1,"",IF(AND(INDEX($AG$2:$AG$2000,$Y1450)=1,INDEX($AG$2:$AG$2000,$Z1450)=1),1,""))</f>
      </c>
      <c r="AG1450">
        <f>IF($A1450="","",COUNTIFS($W$2:$W$2500,$A1450,$AB$2:$AB$2500,"Yes")+COUNTIFS($X$2:$X$2500,$A1450,$AA$2:$AA$2500,"Yes"))</f>
      </c>
      <c r="AH1450" t="str">
        <f>IF(OR($P1450&lt;&gt;"Yes",N($AG1450)=0),"",IF(AND($AG1450=1,COUNTIFS($W$2:$W$2500,$A1450,$AE$2:$AE$2500,1)+COUNTIFS($X$2:$X$2500,$A1450,$AE$2:$AE$2500,1)&gt;0),"","Yes"))</f>
      </c>
      <c r="AI1450">
        <f>IF($AH1450="Yes",$AG1450,"")</f>
      </c>
      <c r="AJ1450">
        <f>IF($AI1450="","",$AI1450+ROW()/1000000)</f>
      </c>
      <c r="AK1450">
        <f>IF(OR($A1450="",$P1450="Yes",N($AG1450)=0),"",$AG1450+ROW()/1000000)</f>
      </c>
      <c r="AL1450" t="str">
        <f>IF($A1450="","",INDEX(games!$J:$J,ROW())&amp;"")</f>
      </c>
      <c r="AM1450">
        <f>IF($A1450="","",SUMPRODUCT($AO1450:$BD1450,'Map Analysis'!$AP$2^{0,1,2,3,4,5,6,7,8,9,10,11,12,13,14,15}))</f>
      </c>
      <c r="AN1450">
        <f>IF($A1450="","",$AM1450+ROW()/10000000)</f>
      </c>
      <c r="AO1450">
        <f>IF($A1450="","",COUNTIF($W$2:$W$2500,$A1450))</f>
      </c>
      <c r="AP1450">
        <f>IF($A1450="","",SUMIFS($BF$2:$BF$2500,$W$2:$W$2500,$A1450))</f>
      </c>
      <c r="AQ1450">
        <f>IF($A1450="","",SUMIFS($BG$2:$BG$2500,$W$2:$W$2500,$A1450))</f>
      </c>
      <c r="AR1450">
        <f>IF($A1450="","",SUMIFS($BH$2:$BH$2500,$W$2:$W$2500,$A1450))</f>
      </c>
      <c r="AS1450">
        <f>IF($A1450="","",SUMIFS($BI$2:$BI$2500,$W$2:$W$2500,$A1450))</f>
      </c>
      <c r="AT1450">
        <f>IF($A1450="","",SUMIFS($BJ$2:$BJ$2500,$W$2:$W$2500,$A1450))</f>
      </c>
      <c r="AU1450">
        <f>IF($A1450="","",SUMIFS($BK$2:$BK$2500,$W$2:$W$2500,$A1450))</f>
      </c>
      <c r="AV1450">
        <f>IF($A1450="","",SUMIFS($BL$2:$BL$2500,$W$2:$W$2500,$A1450))</f>
      </c>
      <c r="AW1450">
        <f>IF($A1450="","",SUMIFS($BM$2:$BM$2500,$W$2:$W$2500,$A1450))</f>
      </c>
      <c r="AX1450">
        <f>IF($A1450="","",SUMIFS($BN$2:$BN$2500,$W$2:$W$2500,$A1450))</f>
      </c>
      <c r="AY1450">
        <f>IF($A1450="","",SUMIFS($BO$2:$BO$2500,$W$2:$W$2500,$A1450))</f>
      </c>
      <c r="AZ1450">
        <f>IF($A1450="","",SUMIFS($BP$2:$BP$2500,$W$2:$W$2500,$A1450))</f>
      </c>
      <c r="BA1450">
        <f>IF($A1450="","",SUMIFS($BQ$2:$BQ$2500,$W$2:$W$2500,$A1450))</f>
      </c>
      <c r="BB1450">
        <f>IF($A1450="","",SUMIFS($BR$2:$BR$2500,$W$2:$W$2500,$A1450))</f>
      </c>
      <c r="BC1450">
        <f>IF($A1450="","",SUMIFS($BS$2:$BS$2500,$W$2:$W$2500,$A1450))</f>
      </c>
      <c r="BD1450">
        <f>IF($A1450="","",SUMIFS($BT$2:$BT$2500,$W$2:$W$2500,$A1450))</f>
      </c>
      <c r="BF1450">
        <f>IF($Z1450="","",INDEX($AO$2:$AO$2000,$Z1450))</f>
      </c>
      <c r="BG1450">
        <f>IF($Z1450="","",INDEX($AP$2:$AP$2000,$Z1450))</f>
      </c>
      <c r="BH1450">
        <f>IF($Z1450="","",INDEX($AQ$2:$AQ$2000,$Z1450))</f>
      </c>
      <c r="BI1450">
        <f>IF($Z1450="","",INDEX($AR$2:$AR$2000,$Z1450))</f>
      </c>
      <c r="BJ1450">
        <f>IF($Z1450="","",INDEX($AS$2:$AS$2000,$Z1450))</f>
      </c>
      <c r="BK1450">
        <f>IF($Z1450="","",INDEX($AT$2:$AT$2000,$Z1450))</f>
      </c>
      <c r="BL1450">
        <f>IF($Z1450="","",INDEX($AU$2:$AU$2000,$Z1450))</f>
      </c>
      <c r="BM1450">
        <f>IF($Z1450="","",INDEX($AV$2:$AV$2000,$Z1450))</f>
      </c>
      <c r="BN1450">
        <f>IF($Z1450="","",INDEX($AW$2:$AW$2000,$Z1450))</f>
      </c>
      <c r="BO1450">
        <f>IF($Z1450="","",INDEX($AX$2:$AX$2000,$Z1450))</f>
      </c>
      <c r="BP1450">
        <f>IF($Z1450="","",INDEX($AY$2:$AY$2000,$Z1450))</f>
      </c>
      <c r="BQ1450">
        <f>IF($Z1450="","",INDEX($AZ$2:$AZ$2000,$Z1450))</f>
      </c>
      <c r="BR1450">
        <f>IF($Z1450="","",INDEX($BA$2:$BA$2000,$Z1450))</f>
      </c>
      <c r="BS1450">
        <f>IF($Z1450="","",INDEX($BB$2:$BB$2000,$Z1450))</f>
      </c>
      <c r="BT1450">
        <f>IF($Z1450="","",INDEX($BC$2:$BC$2000,$Z1450))</f>
      </c>
      <c r="BV1450">
        <f>IF(OR($A1450="",$P1450&lt;&gt;"Yes",$AH1450="Yes"),"",1+N($AG1450))</f>
      </c>
      <c r="BW1450">
        <f>IF($A1450="","",COUNTIFS($W$2:$W$2500,$A1450,$BZ$2:$BZ$2500,"Yes")+COUNTIFS($X$2:$X$2500,$A1450,$BY$2:$BY$2500,"Yes"))</f>
      </c>
      <c r="BX1450">
        <f>IF(OR($A1450="",$P1450="Yes"),"",IF(N($BW1450)=0,0,1+SUMIFS($CB$2:$CB$2500,$W$2:$W$2500,$A1450)+SUMIFS($CA$2:$CA$2500,$X$2:$X$2500,$A1450)))</f>
      </c>
      <c r="BY1450" t="str">
        <f>IF($Y1450="","",INDEX($AH$2:$AH$2000,$Y1450)&amp;"")</f>
      </c>
      <c r="BZ1450" t="str">
        <f>IF($Z1450="","",INDEX($AH$2:$AH$2000,$Z1450)&amp;"")</f>
      </c>
      <c r="CA1450">
        <f>IF($Y1450="","",INDEX($BV$2:$BV$2000,$Y1450))</f>
      </c>
      <c r="CB1450">
        <f>IF($Z1450="","",INDEX($BV$2:$BV$2000,$Z1450))</f>
      </c>
    </row>
    <row r="1451">
      <c r="A1451" t="str">
        <f>IF(TRIM(INDEX(games!$A:$A,ROW()))="","",TRIM(INDEX(games!$A:$A,ROW())))</f>
      </c>
      <c r="B1451">
        <f>IF(OR($A1451="",INDEX(games!$B:$B,ROW())=""),"",INDEX(games!$B:$B,ROW()))</f>
      </c>
      <c r="C1451" t="str">
        <f>IF(OR($A1451="",INDEX(games!$C:$C,ROW())=""),"",INDEX(games!$C:$C,ROW()))</f>
      </c>
      <c r="D1451">
        <f>IF($A1451="","",COUNTIF($W$2:$W$2500,$A1451)+COUNTIF($X$2:$X$2500,$A1451))</f>
      </c>
      <c r="E1451">
        <f>IF($A1451="","",IFERROR(MATCH($C1451,$R$2:$R$5,0),0))</f>
      </c>
      <c r="F1451">
        <f>IF($A1451="","",MOD(ROW(),34))</f>
      </c>
      <c r="G1451">
        <f>IF($A1451="",NA(),IF($C1451="Action",$B1451,NA()))</f>
      </c>
      <c r="H1451">
        <f>IF($A1451="",NA(),IF($C1451="Action",1+$F1451*0.023,NA()))</f>
      </c>
      <c r="I1451">
        <f>IF($A1451="",NA(),IF($C1451="Strategy",$B1451,NA()))</f>
      </c>
      <c r="J1451">
        <f>IF($A1451="",NA(),IF($C1451="Strategy",2+$F1451*0.023,NA()))</f>
      </c>
      <c r="K1451">
        <f>IF($A1451="",NA(),IF($C1451="Deckbuilder",$B1451,NA()))</f>
      </c>
      <c r="L1451">
        <f>IF($A1451="",NA(),IF($C1451="Deckbuilder",3+$F1451*0.023,NA()))</f>
      </c>
      <c r="M1451">
        <f>IF($A1451="",NA(),IF($C1451="Traditional",$B1451,NA()))</f>
      </c>
      <c r="N1451">
        <f>IF($A1451="",NA(),IF($C1451="Traditional",4+$F1451*0.023,NA()))</f>
      </c>
      <c r="O1451">
        <f>IF($A1451="","",$D1451+ROW()/1000000)</f>
      </c>
      <c r="P1451" t="str">
        <f>IF(OR($A1451="",INDEX(games!$H:$H,ROW())=""),"",INDEX(games!$H:$H,ROW()))</f>
      </c>
      <c r="Q1451">
        <f>IF(OR($A1451="",$P1451&lt;&gt;"Yes"),"",$D1451+ROW()/1000000)</f>
      </c>
      <c r="T1451">
        <f>IF($Y1451="","",INDEX($B$2:$B$2000,$Y1451))</f>
      </c>
      <c r="U1451">
        <f>IF($Z1451="","",INDEX($B$2:$B$2000,$Z1451))</f>
      </c>
      <c r="V1451">
        <f>IF(OR($T1451="",$U1451=""),"",$U1451-$T1451)</f>
      </c>
      <c r="W1451" t="str">
        <f>IF(TRIM(INDEX(connections!$A:$A,ROW()))="","",TRIM(INDEX(connections!$A:$A,ROW())))</f>
      </c>
      <c r="X1451" t="str">
        <f>IF($W1451="","",TRIM(INDEX(connections!$B:$B,ROW())))</f>
      </c>
      <c r="Y1451">
        <f>IF($W1451="","",IFERROR(MATCH($W1451,$A$2:$A$2000,0),""))</f>
      </c>
      <c r="Z1451">
        <f>IF($X1451="","",IFERROR(MATCH($X1451,$A$2:$A$2000,0),""))</f>
      </c>
      <c r="AA1451" t="str">
        <f>IF($Y1451="","",INDEX($P$2:$P$2000,$Y1451))</f>
      </c>
      <c r="AB1451" t="str">
        <f>IF($Z1451="","",INDEX($P$2:$P$2000,$Z1451))</f>
      </c>
      <c r="AC1451">
        <f>IF(AND($AA1451="Yes",$AB1451="Yes"),1,"")</f>
      </c>
      <c r="AD1451">
        <f>IF(OR($Y1451="",$Z1451=""),"",IF(INDEX($C$2:$C$2000,$Y1451)=INDEX($C$2:$C$2000,$Z1451),0,1))</f>
      </c>
      <c r="AE1451">
        <f>IF($AC1451&lt;&gt;1,"",IF(AND(INDEX($AG$2:$AG$2000,$Y1451)=1,INDEX($AG$2:$AG$2000,$Z1451)=1),1,""))</f>
      </c>
      <c r="AG1451">
        <f>IF($A1451="","",COUNTIFS($W$2:$W$2500,$A1451,$AB$2:$AB$2500,"Yes")+COUNTIFS($X$2:$X$2500,$A1451,$AA$2:$AA$2500,"Yes"))</f>
      </c>
      <c r="AH1451" t="str">
        <f>IF(OR($P1451&lt;&gt;"Yes",N($AG1451)=0),"",IF(AND($AG1451=1,COUNTIFS($W$2:$W$2500,$A1451,$AE$2:$AE$2500,1)+COUNTIFS($X$2:$X$2500,$A1451,$AE$2:$AE$2500,1)&gt;0),"","Yes"))</f>
      </c>
      <c r="AI1451">
        <f>IF($AH1451="Yes",$AG1451,"")</f>
      </c>
      <c r="AJ1451">
        <f>IF($AI1451="","",$AI1451+ROW()/1000000)</f>
      </c>
      <c r="AK1451">
        <f>IF(OR($A1451="",$P1451="Yes",N($AG1451)=0),"",$AG1451+ROW()/1000000)</f>
      </c>
      <c r="AL1451" t="str">
        <f>IF($A1451="","",INDEX(games!$J:$J,ROW())&amp;"")</f>
      </c>
      <c r="AM1451">
        <f>IF($A1451="","",SUMPRODUCT($AO1451:$BD1451,'Map Analysis'!$AP$2^{0,1,2,3,4,5,6,7,8,9,10,11,12,13,14,15}))</f>
      </c>
      <c r="AN1451">
        <f>IF($A1451="","",$AM1451+ROW()/10000000)</f>
      </c>
      <c r="AO1451">
        <f>IF($A1451="","",COUNTIF($W$2:$W$2500,$A1451))</f>
      </c>
      <c r="AP1451">
        <f>IF($A1451="","",SUMIFS($BF$2:$BF$2500,$W$2:$W$2500,$A1451))</f>
      </c>
      <c r="AQ1451">
        <f>IF($A1451="","",SUMIFS($BG$2:$BG$2500,$W$2:$W$2500,$A1451))</f>
      </c>
      <c r="AR1451">
        <f>IF($A1451="","",SUMIFS($BH$2:$BH$2500,$W$2:$W$2500,$A1451))</f>
      </c>
      <c r="AS1451">
        <f>IF($A1451="","",SUMIFS($BI$2:$BI$2500,$W$2:$W$2500,$A1451))</f>
      </c>
      <c r="AT1451">
        <f>IF($A1451="","",SUMIFS($BJ$2:$BJ$2500,$W$2:$W$2500,$A1451))</f>
      </c>
      <c r="AU1451">
        <f>IF($A1451="","",SUMIFS($BK$2:$BK$2500,$W$2:$W$2500,$A1451))</f>
      </c>
      <c r="AV1451">
        <f>IF($A1451="","",SUMIFS($BL$2:$BL$2500,$W$2:$W$2500,$A1451))</f>
      </c>
      <c r="AW1451">
        <f>IF($A1451="","",SUMIFS($BM$2:$BM$2500,$W$2:$W$2500,$A1451))</f>
      </c>
      <c r="AX1451">
        <f>IF($A1451="","",SUMIFS($BN$2:$BN$2500,$W$2:$W$2500,$A1451))</f>
      </c>
      <c r="AY1451">
        <f>IF($A1451="","",SUMIFS($BO$2:$BO$2500,$W$2:$W$2500,$A1451))</f>
      </c>
      <c r="AZ1451">
        <f>IF($A1451="","",SUMIFS($BP$2:$BP$2500,$W$2:$W$2500,$A1451))</f>
      </c>
      <c r="BA1451">
        <f>IF($A1451="","",SUMIFS($BQ$2:$BQ$2500,$W$2:$W$2500,$A1451))</f>
      </c>
      <c r="BB1451">
        <f>IF($A1451="","",SUMIFS($BR$2:$BR$2500,$W$2:$W$2500,$A1451))</f>
      </c>
      <c r="BC1451">
        <f>IF($A1451="","",SUMIFS($BS$2:$BS$2500,$W$2:$W$2500,$A1451))</f>
      </c>
      <c r="BD1451">
        <f>IF($A1451="","",SUMIFS($BT$2:$BT$2500,$W$2:$W$2500,$A1451))</f>
      </c>
      <c r="BF1451">
        <f>IF($Z1451="","",INDEX($AO$2:$AO$2000,$Z1451))</f>
      </c>
      <c r="BG1451">
        <f>IF($Z1451="","",INDEX($AP$2:$AP$2000,$Z1451))</f>
      </c>
      <c r="BH1451">
        <f>IF($Z1451="","",INDEX($AQ$2:$AQ$2000,$Z1451))</f>
      </c>
      <c r="BI1451">
        <f>IF($Z1451="","",INDEX($AR$2:$AR$2000,$Z1451))</f>
      </c>
      <c r="BJ1451">
        <f>IF($Z1451="","",INDEX($AS$2:$AS$2000,$Z1451))</f>
      </c>
      <c r="BK1451">
        <f>IF($Z1451="","",INDEX($AT$2:$AT$2000,$Z1451))</f>
      </c>
      <c r="BL1451">
        <f>IF($Z1451="","",INDEX($AU$2:$AU$2000,$Z1451))</f>
      </c>
      <c r="BM1451">
        <f>IF($Z1451="","",INDEX($AV$2:$AV$2000,$Z1451))</f>
      </c>
      <c r="BN1451">
        <f>IF($Z1451="","",INDEX($AW$2:$AW$2000,$Z1451))</f>
      </c>
      <c r="BO1451">
        <f>IF($Z1451="","",INDEX($AX$2:$AX$2000,$Z1451))</f>
      </c>
      <c r="BP1451">
        <f>IF($Z1451="","",INDEX($AY$2:$AY$2000,$Z1451))</f>
      </c>
      <c r="BQ1451">
        <f>IF($Z1451="","",INDEX($AZ$2:$AZ$2000,$Z1451))</f>
      </c>
      <c r="BR1451">
        <f>IF($Z1451="","",INDEX($BA$2:$BA$2000,$Z1451))</f>
      </c>
      <c r="BS1451">
        <f>IF($Z1451="","",INDEX($BB$2:$BB$2000,$Z1451))</f>
      </c>
      <c r="BT1451">
        <f>IF($Z1451="","",INDEX($BC$2:$BC$2000,$Z1451))</f>
      </c>
      <c r="BV1451">
        <f>IF(OR($A1451="",$P1451&lt;&gt;"Yes",$AH1451="Yes"),"",1+N($AG1451))</f>
      </c>
      <c r="BW1451">
        <f>IF($A1451="","",COUNTIFS($W$2:$W$2500,$A1451,$BZ$2:$BZ$2500,"Yes")+COUNTIFS($X$2:$X$2500,$A1451,$BY$2:$BY$2500,"Yes"))</f>
      </c>
      <c r="BX1451">
        <f>IF(OR($A1451="",$P1451="Yes"),"",IF(N($BW1451)=0,0,1+SUMIFS($CB$2:$CB$2500,$W$2:$W$2500,$A1451)+SUMIFS($CA$2:$CA$2500,$X$2:$X$2500,$A1451)))</f>
      </c>
      <c r="BY1451" t="str">
        <f>IF($Y1451="","",INDEX($AH$2:$AH$2000,$Y1451)&amp;"")</f>
      </c>
      <c r="BZ1451" t="str">
        <f>IF($Z1451="","",INDEX($AH$2:$AH$2000,$Z1451)&amp;"")</f>
      </c>
      <c r="CA1451">
        <f>IF($Y1451="","",INDEX($BV$2:$BV$2000,$Y1451))</f>
      </c>
      <c r="CB1451">
        <f>IF($Z1451="","",INDEX($BV$2:$BV$2000,$Z1451))</f>
      </c>
    </row>
    <row r="1452">
      <c r="A1452" t="str">
        <f>IF(TRIM(INDEX(games!$A:$A,ROW()))="","",TRIM(INDEX(games!$A:$A,ROW())))</f>
      </c>
      <c r="B1452">
        <f>IF(OR($A1452="",INDEX(games!$B:$B,ROW())=""),"",INDEX(games!$B:$B,ROW()))</f>
      </c>
      <c r="C1452" t="str">
        <f>IF(OR($A1452="",INDEX(games!$C:$C,ROW())=""),"",INDEX(games!$C:$C,ROW()))</f>
      </c>
      <c r="D1452">
        <f>IF($A1452="","",COUNTIF($W$2:$W$2500,$A1452)+COUNTIF($X$2:$X$2500,$A1452))</f>
      </c>
      <c r="E1452">
        <f>IF($A1452="","",IFERROR(MATCH($C1452,$R$2:$R$5,0),0))</f>
      </c>
      <c r="F1452">
        <f>IF($A1452="","",MOD(ROW(),34))</f>
      </c>
      <c r="G1452">
        <f>IF($A1452="",NA(),IF($C1452="Action",$B1452,NA()))</f>
      </c>
      <c r="H1452">
        <f>IF($A1452="",NA(),IF($C1452="Action",1+$F1452*0.023,NA()))</f>
      </c>
      <c r="I1452">
        <f>IF($A1452="",NA(),IF($C1452="Strategy",$B1452,NA()))</f>
      </c>
      <c r="J1452">
        <f>IF($A1452="",NA(),IF($C1452="Strategy",2+$F1452*0.023,NA()))</f>
      </c>
      <c r="K1452">
        <f>IF($A1452="",NA(),IF($C1452="Deckbuilder",$B1452,NA()))</f>
      </c>
      <c r="L1452">
        <f>IF($A1452="",NA(),IF($C1452="Deckbuilder",3+$F1452*0.023,NA()))</f>
      </c>
      <c r="M1452">
        <f>IF($A1452="",NA(),IF($C1452="Traditional",$B1452,NA()))</f>
      </c>
      <c r="N1452">
        <f>IF($A1452="",NA(),IF($C1452="Traditional",4+$F1452*0.023,NA()))</f>
      </c>
      <c r="O1452">
        <f>IF($A1452="","",$D1452+ROW()/1000000)</f>
      </c>
      <c r="P1452" t="str">
        <f>IF(OR($A1452="",INDEX(games!$H:$H,ROW())=""),"",INDEX(games!$H:$H,ROW()))</f>
      </c>
      <c r="Q1452">
        <f>IF(OR($A1452="",$P1452&lt;&gt;"Yes"),"",$D1452+ROW()/1000000)</f>
      </c>
      <c r="T1452">
        <f>IF($Y1452="","",INDEX($B$2:$B$2000,$Y1452))</f>
      </c>
      <c r="U1452">
        <f>IF($Z1452="","",INDEX($B$2:$B$2000,$Z1452))</f>
      </c>
      <c r="V1452">
        <f>IF(OR($T1452="",$U1452=""),"",$U1452-$T1452)</f>
      </c>
      <c r="W1452" t="str">
        <f>IF(TRIM(INDEX(connections!$A:$A,ROW()))="","",TRIM(INDEX(connections!$A:$A,ROW())))</f>
      </c>
      <c r="X1452" t="str">
        <f>IF($W1452="","",TRIM(INDEX(connections!$B:$B,ROW())))</f>
      </c>
      <c r="Y1452">
        <f>IF($W1452="","",IFERROR(MATCH($W1452,$A$2:$A$2000,0),""))</f>
      </c>
      <c r="Z1452">
        <f>IF($X1452="","",IFERROR(MATCH($X1452,$A$2:$A$2000,0),""))</f>
      </c>
      <c r="AA1452" t="str">
        <f>IF($Y1452="","",INDEX($P$2:$P$2000,$Y1452))</f>
      </c>
      <c r="AB1452" t="str">
        <f>IF($Z1452="","",INDEX($P$2:$P$2000,$Z1452))</f>
      </c>
      <c r="AC1452">
        <f>IF(AND($AA1452="Yes",$AB1452="Yes"),1,"")</f>
      </c>
      <c r="AD1452">
        <f>IF(OR($Y1452="",$Z1452=""),"",IF(INDEX($C$2:$C$2000,$Y1452)=INDEX($C$2:$C$2000,$Z1452),0,1))</f>
      </c>
      <c r="AE1452">
        <f>IF($AC1452&lt;&gt;1,"",IF(AND(INDEX($AG$2:$AG$2000,$Y1452)=1,INDEX($AG$2:$AG$2000,$Z1452)=1),1,""))</f>
      </c>
      <c r="AG1452">
        <f>IF($A1452="","",COUNTIFS($W$2:$W$2500,$A1452,$AB$2:$AB$2500,"Yes")+COUNTIFS($X$2:$X$2500,$A1452,$AA$2:$AA$2500,"Yes"))</f>
      </c>
      <c r="AH1452" t="str">
        <f>IF(OR($P1452&lt;&gt;"Yes",N($AG1452)=0),"",IF(AND($AG1452=1,COUNTIFS($W$2:$W$2500,$A1452,$AE$2:$AE$2500,1)+COUNTIFS($X$2:$X$2500,$A1452,$AE$2:$AE$2500,1)&gt;0),"","Yes"))</f>
      </c>
      <c r="AI1452">
        <f>IF($AH1452="Yes",$AG1452,"")</f>
      </c>
      <c r="AJ1452">
        <f>IF($AI1452="","",$AI1452+ROW()/1000000)</f>
      </c>
      <c r="AK1452">
        <f>IF(OR($A1452="",$P1452="Yes",N($AG1452)=0),"",$AG1452+ROW()/1000000)</f>
      </c>
      <c r="AL1452" t="str">
        <f>IF($A1452="","",INDEX(games!$J:$J,ROW())&amp;"")</f>
      </c>
      <c r="AM1452">
        <f>IF($A1452="","",SUMPRODUCT($AO1452:$BD1452,'Map Analysis'!$AP$2^{0,1,2,3,4,5,6,7,8,9,10,11,12,13,14,15}))</f>
      </c>
      <c r="AN1452">
        <f>IF($A1452="","",$AM1452+ROW()/10000000)</f>
      </c>
      <c r="AO1452">
        <f>IF($A1452="","",COUNTIF($W$2:$W$2500,$A1452))</f>
      </c>
      <c r="AP1452">
        <f>IF($A1452="","",SUMIFS($BF$2:$BF$2500,$W$2:$W$2500,$A1452))</f>
      </c>
      <c r="AQ1452">
        <f>IF($A1452="","",SUMIFS($BG$2:$BG$2500,$W$2:$W$2500,$A1452))</f>
      </c>
      <c r="AR1452">
        <f>IF($A1452="","",SUMIFS($BH$2:$BH$2500,$W$2:$W$2500,$A1452))</f>
      </c>
      <c r="AS1452">
        <f>IF($A1452="","",SUMIFS($BI$2:$BI$2500,$W$2:$W$2500,$A1452))</f>
      </c>
      <c r="AT1452">
        <f>IF($A1452="","",SUMIFS($BJ$2:$BJ$2500,$W$2:$W$2500,$A1452))</f>
      </c>
      <c r="AU1452">
        <f>IF($A1452="","",SUMIFS($BK$2:$BK$2500,$W$2:$W$2500,$A1452))</f>
      </c>
      <c r="AV1452">
        <f>IF($A1452="","",SUMIFS($BL$2:$BL$2500,$W$2:$W$2500,$A1452))</f>
      </c>
      <c r="AW1452">
        <f>IF($A1452="","",SUMIFS($BM$2:$BM$2500,$W$2:$W$2500,$A1452))</f>
      </c>
      <c r="AX1452">
        <f>IF($A1452="","",SUMIFS($BN$2:$BN$2500,$W$2:$W$2500,$A1452))</f>
      </c>
      <c r="AY1452">
        <f>IF($A1452="","",SUMIFS($BO$2:$BO$2500,$W$2:$W$2500,$A1452))</f>
      </c>
      <c r="AZ1452">
        <f>IF($A1452="","",SUMIFS($BP$2:$BP$2500,$W$2:$W$2500,$A1452))</f>
      </c>
      <c r="BA1452">
        <f>IF($A1452="","",SUMIFS($BQ$2:$BQ$2500,$W$2:$W$2500,$A1452))</f>
      </c>
      <c r="BB1452">
        <f>IF($A1452="","",SUMIFS($BR$2:$BR$2500,$W$2:$W$2500,$A1452))</f>
      </c>
      <c r="BC1452">
        <f>IF($A1452="","",SUMIFS($BS$2:$BS$2500,$W$2:$W$2500,$A1452))</f>
      </c>
      <c r="BD1452">
        <f>IF($A1452="","",SUMIFS($BT$2:$BT$2500,$W$2:$W$2500,$A1452))</f>
      </c>
      <c r="BF1452">
        <f>IF($Z1452="","",INDEX($AO$2:$AO$2000,$Z1452))</f>
      </c>
      <c r="BG1452">
        <f>IF($Z1452="","",INDEX($AP$2:$AP$2000,$Z1452))</f>
      </c>
      <c r="BH1452">
        <f>IF($Z1452="","",INDEX($AQ$2:$AQ$2000,$Z1452))</f>
      </c>
      <c r="BI1452">
        <f>IF($Z1452="","",INDEX($AR$2:$AR$2000,$Z1452))</f>
      </c>
      <c r="BJ1452">
        <f>IF($Z1452="","",INDEX($AS$2:$AS$2000,$Z1452))</f>
      </c>
      <c r="BK1452">
        <f>IF($Z1452="","",INDEX($AT$2:$AT$2000,$Z1452))</f>
      </c>
      <c r="BL1452">
        <f>IF($Z1452="","",INDEX($AU$2:$AU$2000,$Z1452))</f>
      </c>
      <c r="BM1452">
        <f>IF($Z1452="","",INDEX($AV$2:$AV$2000,$Z1452))</f>
      </c>
      <c r="BN1452">
        <f>IF($Z1452="","",INDEX($AW$2:$AW$2000,$Z1452))</f>
      </c>
      <c r="BO1452">
        <f>IF($Z1452="","",INDEX($AX$2:$AX$2000,$Z1452))</f>
      </c>
      <c r="BP1452">
        <f>IF($Z1452="","",INDEX($AY$2:$AY$2000,$Z1452))</f>
      </c>
      <c r="BQ1452">
        <f>IF($Z1452="","",INDEX($AZ$2:$AZ$2000,$Z1452))</f>
      </c>
      <c r="BR1452">
        <f>IF($Z1452="","",INDEX($BA$2:$BA$2000,$Z1452))</f>
      </c>
      <c r="BS1452">
        <f>IF($Z1452="","",INDEX($BB$2:$BB$2000,$Z1452))</f>
      </c>
      <c r="BT1452">
        <f>IF($Z1452="","",INDEX($BC$2:$BC$2000,$Z1452))</f>
      </c>
      <c r="BV1452">
        <f>IF(OR($A1452="",$P1452&lt;&gt;"Yes",$AH1452="Yes"),"",1+N($AG1452))</f>
      </c>
      <c r="BW1452">
        <f>IF($A1452="","",COUNTIFS($W$2:$W$2500,$A1452,$BZ$2:$BZ$2500,"Yes")+COUNTIFS($X$2:$X$2500,$A1452,$BY$2:$BY$2500,"Yes"))</f>
      </c>
      <c r="BX1452">
        <f>IF(OR($A1452="",$P1452="Yes"),"",IF(N($BW1452)=0,0,1+SUMIFS($CB$2:$CB$2500,$W$2:$W$2500,$A1452)+SUMIFS($CA$2:$CA$2500,$X$2:$X$2500,$A1452)))</f>
      </c>
      <c r="BY1452" t="str">
        <f>IF($Y1452="","",INDEX($AH$2:$AH$2000,$Y1452)&amp;"")</f>
      </c>
      <c r="BZ1452" t="str">
        <f>IF($Z1452="","",INDEX($AH$2:$AH$2000,$Z1452)&amp;"")</f>
      </c>
      <c r="CA1452">
        <f>IF($Y1452="","",INDEX($BV$2:$BV$2000,$Y1452))</f>
      </c>
      <c r="CB1452">
        <f>IF($Z1452="","",INDEX($BV$2:$BV$2000,$Z1452))</f>
      </c>
    </row>
    <row r="1453">
      <c r="A1453" t="str">
        <f>IF(TRIM(INDEX(games!$A:$A,ROW()))="","",TRIM(INDEX(games!$A:$A,ROW())))</f>
      </c>
      <c r="B1453">
        <f>IF(OR($A1453="",INDEX(games!$B:$B,ROW())=""),"",INDEX(games!$B:$B,ROW()))</f>
      </c>
      <c r="C1453" t="str">
        <f>IF(OR($A1453="",INDEX(games!$C:$C,ROW())=""),"",INDEX(games!$C:$C,ROW()))</f>
      </c>
      <c r="D1453">
        <f>IF($A1453="","",COUNTIF($W$2:$W$2500,$A1453)+COUNTIF($X$2:$X$2500,$A1453))</f>
      </c>
      <c r="E1453">
        <f>IF($A1453="","",IFERROR(MATCH($C1453,$R$2:$R$5,0),0))</f>
      </c>
      <c r="F1453">
        <f>IF($A1453="","",MOD(ROW(),34))</f>
      </c>
      <c r="G1453">
        <f>IF($A1453="",NA(),IF($C1453="Action",$B1453,NA()))</f>
      </c>
      <c r="H1453">
        <f>IF($A1453="",NA(),IF($C1453="Action",1+$F1453*0.023,NA()))</f>
      </c>
      <c r="I1453">
        <f>IF($A1453="",NA(),IF($C1453="Strategy",$B1453,NA()))</f>
      </c>
      <c r="J1453">
        <f>IF($A1453="",NA(),IF($C1453="Strategy",2+$F1453*0.023,NA()))</f>
      </c>
      <c r="K1453">
        <f>IF($A1453="",NA(),IF($C1453="Deckbuilder",$B1453,NA()))</f>
      </c>
      <c r="L1453">
        <f>IF($A1453="",NA(),IF($C1453="Deckbuilder",3+$F1453*0.023,NA()))</f>
      </c>
      <c r="M1453">
        <f>IF($A1453="",NA(),IF($C1453="Traditional",$B1453,NA()))</f>
      </c>
      <c r="N1453">
        <f>IF($A1453="",NA(),IF($C1453="Traditional",4+$F1453*0.023,NA()))</f>
      </c>
      <c r="O1453">
        <f>IF($A1453="","",$D1453+ROW()/1000000)</f>
      </c>
      <c r="P1453" t="str">
        <f>IF(OR($A1453="",INDEX(games!$H:$H,ROW())=""),"",INDEX(games!$H:$H,ROW()))</f>
      </c>
      <c r="Q1453">
        <f>IF(OR($A1453="",$P1453&lt;&gt;"Yes"),"",$D1453+ROW()/1000000)</f>
      </c>
      <c r="T1453">
        <f>IF($Y1453="","",INDEX($B$2:$B$2000,$Y1453))</f>
      </c>
      <c r="U1453">
        <f>IF($Z1453="","",INDEX($B$2:$B$2000,$Z1453))</f>
      </c>
      <c r="V1453">
        <f>IF(OR($T1453="",$U1453=""),"",$U1453-$T1453)</f>
      </c>
      <c r="W1453" t="str">
        <f>IF(TRIM(INDEX(connections!$A:$A,ROW()))="","",TRIM(INDEX(connections!$A:$A,ROW())))</f>
      </c>
      <c r="X1453" t="str">
        <f>IF($W1453="","",TRIM(INDEX(connections!$B:$B,ROW())))</f>
      </c>
      <c r="Y1453">
        <f>IF($W1453="","",IFERROR(MATCH($W1453,$A$2:$A$2000,0),""))</f>
      </c>
      <c r="Z1453">
        <f>IF($X1453="","",IFERROR(MATCH($X1453,$A$2:$A$2000,0),""))</f>
      </c>
      <c r="AA1453" t="str">
        <f>IF($Y1453="","",INDEX($P$2:$P$2000,$Y1453))</f>
      </c>
      <c r="AB1453" t="str">
        <f>IF($Z1453="","",INDEX($P$2:$P$2000,$Z1453))</f>
      </c>
      <c r="AC1453">
        <f>IF(AND($AA1453="Yes",$AB1453="Yes"),1,"")</f>
      </c>
      <c r="AD1453">
        <f>IF(OR($Y1453="",$Z1453=""),"",IF(INDEX($C$2:$C$2000,$Y1453)=INDEX($C$2:$C$2000,$Z1453),0,1))</f>
      </c>
      <c r="AE1453">
        <f>IF($AC1453&lt;&gt;1,"",IF(AND(INDEX($AG$2:$AG$2000,$Y1453)=1,INDEX($AG$2:$AG$2000,$Z1453)=1),1,""))</f>
      </c>
      <c r="AG1453">
        <f>IF($A1453="","",COUNTIFS($W$2:$W$2500,$A1453,$AB$2:$AB$2500,"Yes")+COUNTIFS($X$2:$X$2500,$A1453,$AA$2:$AA$2500,"Yes"))</f>
      </c>
      <c r="AH1453" t="str">
        <f>IF(OR($P1453&lt;&gt;"Yes",N($AG1453)=0),"",IF(AND($AG1453=1,COUNTIFS($W$2:$W$2500,$A1453,$AE$2:$AE$2500,1)+COUNTIFS($X$2:$X$2500,$A1453,$AE$2:$AE$2500,1)&gt;0),"","Yes"))</f>
      </c>
      <c r="AI1453">
        <f>IF($AH1453="Yes",$AG1453,"")</f>
      </c>
      <c r="AJ1453">
        <f>IF($AI1453="","",$AI1453+ROW()/1000000)</f>
      </c>
      <c r="AK1453">
        <f>IF(OR($A1453="",$P1453="Yes",N($AG1453)=0),"",$AG1453+ROW()/1000000)</f>
      </c>
      <c r="AL1453" t="str">
        <f>IF($A1453="","",INDEX(games!$J:$J,ROW())&amp;"")</f>
      </c>
      <c r="AM1453">
        <f>IF($A1453="","",SUMPRODUCT($AO1453:$BD1453,'Map Analysis'!$AP$2^{0,1,2,3,4,5,6,7,8,9,10,11,12,13,14,15}))</f>
      </c>
      <c r="AN1453">
        <f>IF($A1453="","",$AM1453+ROW()/10000000)</f>
      </c>
      <c r="AO1453">
        <f>IF($A1453="","",COUNTIF($W$2:$W$2500,$A1453))</f>
      </c>
      <c r="AP1453">
        <f>IF($A1453="","",SUMIFS($BF$2:$BF$2500,$W$2:$W$2500,$A1453))</f>
      </c>
      <c r="AQ1453">
        <f>IF($A1453="","",SUMIFS($BG$2:$BG$2500,$W$2:$W$2500,$A1453))</f>
      </c>
      <c r="AR1453">
        <f>IF($A1453="","",SUMIFS($BH$2:$BH$2500,$W$2:$W$2500,$A1453))</f>
      </c>
      <c r="AS1453">
        <f>IF($A1453="","",SUMIFS($BI$2:$BI$2500,$W$2:$W$2500,$A1453))</f>
      </c>
      <c r="AT1453">
        <f>IF($A1453="","",SUMIFS($BJ$2:$BJ$2500,$W$2:$W$2500,$A1453))</f>
      </c>
      <c r="AU1453">
        <f>IF($A1453="","",SUMIFS($BK$2:$BK$2500,$W$2:$W$2500,$A1453))</f>
      </c>
      <c r="AV1453">
        <f>IF($A1453="","",SUMIFS($BL$2:$BL$2500,$W$2:$W$2500,$A1453))</f>
      </c>
      <c r="AW1453">
        <f>IF($A1453="","",SUMIFS($BM$2:$BM$2500,$W$2:$W$2500,$A1453))</f>
      </c>
      <c r="AX1453">
        <f>IF($A1453="","",SUMIFS($BN$2:$BN$2500,$W$2:$W$2500,$A1453))</f>
      </c>
      <c r="AY1453">
        <f>IF($A1453="","",SUMIFS($BO$2:$BO$2500,$W$2:$W$2500,$A1453))</f>
      </c>
      <c r="AZ1453">
        <f>IF($A1453="","",SUMIFS($BP$2:$BP$2500,$W$2:$W$2500,$A1453))</f>
      </c>
      <c r="BA1453">
        <f>IF($A1453="","",SUMIFS($BQ$2:$BQ$2500,$W$2:$W$2500,$A1453))</f>
      </c>
      <c r="BB1453">
        <f>IF($A1453="","",SUMIFS($BR$2:$BR$2500,$W$2:$W$2500,$A1453))</f>
      </c>
      <c r="BC1453">
        <f>IF($A1453="","",SUMIFS($BS$2:$BS$2500,$W$2:$W$2500,$A1453))</f>
      </c>
      <c r="BD1453">
        <f>IF($A1453="","",SUMIFS($BT$2:$BT$2500,$W$2:$W$2500,$A1453))</f>
      </c>
      <c r="BF1453">
        <f>IF($Z1453="","",INDEX($AO$2:$AO$2000,$Z1453))</f>
      </c>
      <c r="BG1453">
        <f>IF($Z1453="","",INDEX($AP$2:$AP$2000,$Z1453))</f>
      </c>
      <c r="BH1453">
        <f>IF($Z1453="","",INDEX($AQ$2:$AQ$2000,$Z1453))</f>
      </c>
      <c r="BI1453">
        <f>IF($Z1453="","",INDEX($AR$2:$AR$2000,$Z1453))</f>
      </c>
      <c r="BJ1453">
        <f>IF($Z1453="","",INDEX($AS$2:$AS$2000,$Z1453))</f>
      </c>
      <c r="BK1453">
        <f>IF($Z1453="","",INDEX($AT$2:$AT$2000,$Z1453))</f>
      </c>
      <c r="BL1453">
        <f>IF($Z1453="","",INDEX($AU$2:$AU$2000,$Z1453))</f>
      </c>
      <c r="BM1453">
        <f>IF($Z1453="","",INDEX($AV$2:$AV$2000,$Z1453))</f>
      </c>
      <c r="BN1453">
        <f>IF($Z1453="","",INDEX($AW$2:$AW$2000,$Z1453))</f>
      </c>
      <c r="BO1453">
        <f>IF($Z1453="","",INDEX($AX$2:$AX$2000,$Z1453))</f>
      </c>
      <c r="BP1453">
        <f>IF($Z1453="","",INDEX($AY$2:$AY$2000,$Z1453))</f>
      </c>
      <c r="BQ1453">
        <f>IF($Z1453="","",INDEX($AZ$2:$AZ$2000,$Z1453))</f>
      </c>
      <c r="BR1453">
        <f>IF($Z1453="","",INDEX($BA$2:$BA$2000,$Z1453))</f>
      </c>
      <c r="BS1453">
        <f>IF($Z1453="","",INDEX($BB$2:$BB$2000,$Z1453))</f>
      </c>
      <c r="BT1453">
        <f>IF($Z1453="","",INDEX($BC$2:$BC$2000,$Z1453))</f>
      </c>
      <c r="BV1453">
        <f>IF(OR($A1453="",$P1453&lt;&gt;"Yes",$AH1453="Yes"),"",1+N($AG1453))</f>
      </c>
      <c r="BW1453">
        <f>IF($A1453="","",COUNTIFS($W$2:$W$2500,$A1453,$BZ$2:$BZ$2500,"Yes")+COUNTIFS($X$2:$X$2500,$A1453,$BY$2:$BY$2500,"Yes"))</f>
      </c>
      <c r="BX1453">
        <f>IF(OR($A1453="",$P1453="Yes"),"",IF(N($BW1453)=0,0,1+SUMIFS($CB$2:$CB$2500,$W$2:$W$2500,$A1453)+SUMIFS($CA$2:$CA$2500,$X$2:$X$2500,$A1453)))</f>
      </c>
      <c r="BY1453" t="str">
        <f>IF($Y1453="","",INDEX($AH$2:$AH$2000,$Y1453)&amp;"")</f>
      </c>
      <c r="BZ1453" t="str">
        <f>IF($Z1453="","",INDEX($AH$2:$AH$2000,$Z1453)&amp;"")</f>
      </c>
      <c r="CA1453">
        <f>IF($Y1453="","",INDEX($BV$2:$BV$2000,$Y1453))</f>
      </c>
      <c r="CB1453">
        <f>IF($Z1453="","",INDEX($BV$2:$BV$2000,$Z1453))</f>
      </c>
    </row>
    <row r="1454">
      <c r="A1454" t="str">
        <f>IF(TRIM(INDEX(games!$A:$A,ROW()))="","",TRIM(INDEX(games!$A:$A,ROW())))</f>
      </c>
      <c r="B1454">
        <f>IF(OR($A1454="",INDEX(games!$B:$B,ROW())=""),"",INDEX(games!$B:$B,ROW()))</f>
      </c>
      <c r="C1454" t="str">
        <f>IF(OR($A1454="",INDEX(games!$C:$C,ROW())=""),"",INDEX(games!$C:$C,ROW()))</f>
      </c>
      <c r="D1454">
        <f>IF($A1454="","",COUNTIF($W$2:$W$2500,$A1454)+COUNTIF($X$2:$X$2500,$A1454))</f>
      </c>
      <c r="E1454">
        <f>IF($A1454="","",IFERROR(MATCH($C1454,$R$2:$R$5,0),0))</f>
      </c>
      <c r="F1454">
        <f>IF($A1454="","",MOD(ROW(),34))</f>
      </c>
      <c r="G1454">
        <f>IF($A1454="",NA(),IF($C1454="Action",$B1454,NA()))</f>
      </c>
      <c r="H1454">
        <f>IF($A1454="",NA(),IF($C1454="Action",1+$F1454*0.023,NA()))</f>
      </c>
      <c r="I1454">
        <f>IF($A1454="",NA(),IF($C1454="Strategy",$B1454,NA()))</f>
      </c>
      <c r="J1454">
        <f>IF($A1454="",NA(),IF($C1454="Strategy",2+$F1454*0.023,NA()))</f>
      </c>
      <c r="K1454">
        <f>IF($A1454="",NA(),IF($C1454="Deckbuilder",$B1454,NA()))</f>
      </c>
      <c r="L1454">
        <f>IF($A1454="",NA(),IF($C1454="Deckbuilder",3+$F1454*0.023,NA()))</f>
      </c>
      <c r="M1454">
        <f>IF($A1454="",NA(),IF($C1454="Traditional",$B1454,NA()))</f>
      </c>
      <c r="N1454">
        <f>IF($A1454="",NA(),IF($C1454="Traditional",4+$F1454*0.023,NA()))</f>
      </c>
      <c r="O1454">
        <f>IF($A1454="","",$D1454+ROW()/1000000)</f>
      </c>
      <c r="P1454" t="str">
        <f>IF(OR($A1454="",INDEX(games!$H:$H,ROW())=""),"",INDEX(games!$H:$H,ROW()))</f>
      </c>
      <c r="Q1454">
        <f>IF(OR($A1454="",$P1454&lt;&gt;"Yes"),"",$D1454+ROW()/1000000)</f>
      </c>
      <c r="T1454">
        <f>IF($Y1454="","",INDEX($B$2:$B$2000,$Y1454))</f>
      </c>
      <c r="U1454">
        <f>IF($Z1454="","",INDEX($B$2:$B$2000,$Z1454))</f>
      </c>
      <c r="V1454">
        <f>IF(OR($T1454="",$U1454=""),"",$U1454-$T1454)</f>
      </c>
      <c r="W1454" t="str">
        <f>IF(TRIM(INDEX(connections!$A:$A,ROW()))="","",TRIM(INDEX(connections!$A:$A,ROW())))</f>
      </c>
      <c r="X1454" t="str">
        <f>IF($W1454="","",TRIM(INDEX(connections!$B:$B,ROW())))</f>
      </c>
      <c r="Y1454">
        <f>IF($W1454="","",IFERROR(MATCH($W1454,$A$2:$A$2000,0),""))</f>
      </c>
      <c r="Z1454">
        <f>IF($X1454="","",IFERROR(MATCH($X1454,$A$2:$A$2000,0),""))</f>
      </c>
      <c r="AA1454" t="str">
        <f>IF($Y1454="","",INDEX($P$2:$P$2000,$Y1454))</f>
      </c>
      <c r="AB1454" t="str">
        <f>IF($Z1454="","",INDEX($P$2:$P$2000,$Z1454))</f>
      </c>
      <c r="AC1454">
        <f>IF(AND($AA1454="Yes",$AB1454="Yes"),1,"")</f>
      </c>
      <c r="AD1454">
        <f>IF(OR($Y1454="",$Z1454=""),"",IF(INDEX($C$2:$C$2000,$Y1454)=INDEX($C$2:$C$2000,$Z1454),0,1))</f>
      </c>
      <c r="AE1454">
        <f>IF($AC1454&lt;&gt;1,"",IF(AND(INDEX($AG$2:$AG$2000,$Y1454)=1,INDEX($AG$2:$AG$2000,$Z1454)=1),1,""))</f>
      </c>
      <c r="AG1454">
        <f>IF($A1454="","",COUNTIFS($W$2:$W$2500,$A1454,$AB$2:$AB$2500,"Yes")+COUNTIFS($X$2:$X$2500,$A1454,$AA$2:$AA$2500,"Yes"))</f>
      </c>
      <c r="AH1454" t="str">
        <f>IF(OR($P1454&lt;&gt;"Yes",N($AG1454)=0),"",IF(AND($AG1454=1,COUNTIFS($W$2:$W$2500,$A1454,$AE$2:$AE$2500,1)+COUNTIFS($X$2:$X$2500,$A1454,$AE$2:$AE$2500,1)&gt;0),"","Yes"))</f>
      </c>
      <c r="AI1454">
        <f>IF($AH1454="Yes",$AG1454,"")</f>
      </c>
      <c r="AJ1454">
        <f>IF($AI1454="","",$AI1454+ROW()/1000000)</f>
      </c>
      <c r="AK1454">
        <f>IF(OR($A1454="",$P1454="Yes",N($AG1454)=0),"",$AG1454+ROW()/1000000)</f>
      </c>
      <c r="AL1454" t="str">
        <f>IF($A1454="","",INDEX(games!$J:$J,ROW())&amp;"")</f>
      </c>
      <c r="AM1454">
        <f>IF($A1454="","",SUMPRODUCT($AO1454:$BD1454,'Map Analysis'!$AP$2^{0,1,2,3,4,5,6,7,8,9,10,11,12,13,14,15}))</f>
      </c>
      <c r="AN1454">
        <f>IF($A1454="","",$AM1454+ROW()/10000000)</f>
      </c>
      <c r="AO1454">
        <f>IF($A1454="","",COUNTIF($W$2:$W$2500,$A1454))</f>
      </c>
      <c r="AP1454">
        <f>IF($A1454="","",SUMIFS($BF$2:$BF$2500,$W$2:$W$2500,$A1454))</f>
      </c>
      <c r="AQ1454">
        <f>IF($A1454="","",SUMIFS($BG$2:$BG$2500,$W$2:$W$2500,$A1454))</f>
      </c>
      <c r="AR1454">
        <f>IF($A1454="","",SUMIFS($BH$2:$BH$2500,$W$2:$W$2500,$A1454))</f>
      </c>
      <c r="AS1454">
        <f>IF($A1454="","",SUMIFS($BI$2:$BI$2500,$W$2:$W$2500,$A1454))</f>
      </c>
      <c r="AT1454">
        <f>IF($A1454="","",SUMIFS($BJ$2:$BJ$2500,$W$2:$W$2500,$A1454))</f>
      </c>
      <c r="AU1454">
        <f>IF($A1454="","",SUMIFS($BK$2:$BK$2500,$W$2:$W$2500,$A1454))</f>
      </c>
      <c r="AV1454">
        <f>IF($A1454="","",SUMIFS($BL$2:$BL$2500,$W$2:$W$2500,$A1454))</f>
      </c>
      <c r="AW1454">
        <f>IF($A1454="","",SUMIFS($BM$2:$BM$2500,$W$2:$W$2500,$A1454))</f>
      </c>
      <c r="AX1454">
        <f>IF($A1454="","",SUMIFS($BN$2:$BN$2500,$W$2:$W$2500,$A1454))</f>
      </c>
      <c r="AY1454">
        <f>IF($A1454="","",SUMIFS($BO$2:$BO$2500,$W$2:$W$2500,$A1454))</f>
      </c>
      <c r="AZ1454">
        <f>IF($A1454="","",SUMIFS($BP$2:$BP$2500,$W$2:$W$2500,$A1454))</f>
      </c>
      <c r="BA1454">
        <f>IF($A1454="","",SUMIFS($BQ$2:$BQ$2500,$W$2:$W$2500,$A1454))</f>
      </c>
      <c r="BB1454">
        <f>IF($A1454="","",SUMIFS($BR$2:$BR$2500,$W$2:$W$2500,$A1454))</f>
      </c>
      <c r="BC1454">
        <f>IF($A1454="","",SUMIFS($BS$2:$BS$2500,$W$2:$W$2500,$A1454))</f>
      </c>
      <c r="BD1454">
        <f>IF($A1454="","",SUMIFS($BT$2:$BT$2500,$W$2:$W$2500,$A1454))</f>
      </c>
      <c r="BF1454">
        <f>IF($Z1454="","",INDEX($AO$2:$AO$2000,$Z1454))</f>
      </c>
      <c r="BG1454">
        <f>IF($Z1454="","",INDEX($AP$2:$AP$2000,$Z1454))</f>
      </c>
      <c r="BH1454">
        <f>IF($Z1454="","",INDEX($AQ$2:$AQ$2000,$Z1454))</f>
      </c>
      <c r="BI1454">
        <f>IF($Z1454="","",INDEX($AR$2:$AR$2000,$Z1454))</f>
      </c>
      <c r="BJ1454">
        <f>IF($Z1454="","",INDEX($AS$2:$AS$2000,$Z1454))</f>
      </c>
      <c r="BK1454">
        <f>IF($Z1454="","",INDEX($AT$2:$AT$2000,$Z1454))</f>
      </c>
      <c r="BL1454">
        <f>IF($Z1454="","",INDEX($AU$2:$AU$2000,$Z1454))</f>
      </c>
      <c r="BM1454">
        <f>IF($Z1454="","",INDEX($AV$2:$AV$2000,$Z1454))</f>
      </c>
      <c r="BN1454">
        <f>IF($Z1454="","",INDEX($AW$2:$AW$2000,$Z1454))</f>
      </c>
      <c r="BO1454">
        <f>IF($Z1454="","",INDEX($AX$2:$AX$2000,$Z1454))</f>
      </c>
      <c r="BP1454">
        <f>IF($Z1454="","",INDEX($AY$2:$AY$2000,$Z1454))</f>
      </c>
      <c r="BQ1454">
        <f>IF($Z1454="","",INDEX($AZ$2:$AZ$2000,$Z1454))</f>
      </c>
      <c r="BR1454">
        <f>IF($Z1454="","",INDEX($BA$2:$BA$2000,$Z1454))</f>
      </c>
      <c r="BS1454">
        <f>IF($Z1454="","",INDEX($BB$2:$BB$2000,$Z1454))</f>
      </c>
      <c r="BT1454">
        <f>IF($Z1454="","",INDEX($BC$2:$BC$2000,$Z1454))</f>
      </c>
      <c r="BV1454">
        <f>IF(OR($A1454="",$P1454&lt;&gt;"Yes",$AH1454="Yes"),"",1+N($AG1454))</f>
      </c>
      <c r="BW1454">
        <f>IF($A1454="","",COUNTIFS($W$2:$W$2500,$A1454,$BZ$2:$BZ$2500,"Yes")+COUNTIFS($X$2:$X$2500,$A1454,$BY$2:$BY$2500,"Yes"))</f>
      </c>
      <c r="BX1454">
        <f>IF(OR($A1454="",$P1454="Yes"),"",IF(N($BW1454)=0,0,1+SUMIFS($CB$2:$CB$2500,$W$2:$W$2500,$A1454)+SUMIFS($CA$2:$CA$2500,$X$2:$X$2500,$A1454)))</f>
      </c>
      <c r="BY1454" t="str">
        <f>IF($Y1454="","",INDEX($AH$2:$AH$2000,$Y1454)&amp;"")</f>
      </c>
      <c r="BZ1454" t="str">
        <f>IF($Z1454="","",INDEX($AH$2:$AH$2000,$Z1454)&amp;"")</f>
      </c>
      <c r="CA1454">
        <f>IF($Y1454="","",INDEX($BV$2:$BV$2000,$Y1454))</f>
      </c>
      <c r="CB1454">
        <f>IF($Z1454="","",INDEX($BV$2:$BV$2000,$Z1454))</f>
      </c>
    </row>
    <row r="1455">
      <c r="A1455" t="str">
        <f>IF(TRIM(INDEX(games!$A:$A,ROW()))="","",TRIM(INDEX(games!$A:$A,ROW())))</f>
      </c>
      <c r="B1455">
        <f>IF(OR($A1455="",INDEX(games!$B:$B,ROW())=""),"",INDEX(games!$B:$B,ROW()))</f>
      </c>
      <c r="C1455" t="str">
        <f>IF(OR($A1455="",INDEX(games!$C:$C,ROW())=""),"",INDEX(games!$C:$C,ROW()))</f>
      </c>
      <c r="D1455">
        <f>IF($A1455="","",COUNTIF($W$2:$W$2500,$A1455)+COUNTIF($X$2:$X$2500,$A1455))</f>
      </c>
      <c r="E1455">
        <f>IF($A1455="","",IFERROR(MATCH($C1455,$R$2:$R$5,0),0))</f>
      </c>
      <c r="F1455">
        <f>IF($A1455="","",MOD(ROW(),34))</f>
      </c>
      <c r="G1455">
        <f>IF($A1455="",NA(),IF($C1455="Action",$B1455,NA()))</f>
      </c>
      <c r="H1455">
        <f>IF($A1455="",NA(),IF($C1455="Action",1+$F1455*0.023,NA()))</f>
      </c>
      <c r="I1455">
        <f>IF($A1455="",NA(),IF($C1455="Strategy",$B1455,NA()))</f>
      </c>
      <c r="J1455">
        <f>IF($A1455="",NA(),IF($C1455="Strategy",2+$F1455*0.023,NA()))</f>
      </c>
      <c r="K1455">
        <f>IF($A1455="",NA(),IF($C1455="Deckbuilder",$B1455,NA()))</f>
      </c>
      <c r="L1455">
        <f>IF($A1455="",NA(),IF($C1455="Deckbuilder",3+$F1455*0.023,NA()))</f>
      </c>
      <c r="M1455">
        <f>IF($A1455="",NA(),IF($C1455="Traditional",$B1455,NA()))</f>
      </c>
      <c r="N1455">
        <f>IF($A1455="",NA(),IF($C1455="Traditional",4+$F1455*0.023,NA()))</f>
      </c>
      <c r="O1455">
        <f>IF($A1455="","",$D1455+ROW()/1000000)</f>
      </c>
      <c r="P1455" t="str">
        <f>IF(OR($A1455="",INDEX(games!$H:$H,ROW())=""),"",INDEX(games!$H:$H,ROW()))</f>
      </c>
      <c r="Q1455">
        <f>IF(OR($A1455="",$P1455&lt;&gt;"Yes"),"",$D1455+ROW()/1000000)</f>
      </c>
      <c r="T1455">
        <f>IF($Y1455="","",INDEX($B$2:$B$2000,$Y1455))</f>
      </c>
      <c r="U1455">
        <f>IF($Z1455="","",INDEX($B$2:$B$2000,$Z1455))</f>
      </c>
      <c r="V1455">
        <f>IF(OR($T1455="",$U1455=""),"",$U1455-$T1455)</f>
      </c>
      <c r="W1455" t="str">
        <f>IF(TRIM(INDEX(connections!$A:$A,ROW()))="","",TRIM(INDEX(connections!$A:$A,ROW())))</f>
      </c>
      <c r="X1455" t="str">
        <f>IF($W1455="","",TRIM(INDEX(connections!$B:$B,ROW())))</f>
      </c>
      <c r="Y1455">
        <f>IF($W1455="","",IFERROR(MATCH($W1455,$A$2:$A$2000,0),""))</f>
      </c>
      <c r="Z1455">
        <f>IF($X1455="","",IFERROR(MATCH($X1455,$A$2:$A$2000,0),""))</f>
      </c>
      <c r="AA1455" t="str">
        <f>IF($Y1455="","",INDEX($P$2:$P$2000,$Y1455))</f>
      </c>
      <c r="AB1455" t="str">
        <f>IF($Z1455="","",INDEX($P$2:$P$2000,$Z1455))</f>
      </c>
      <c r="AC1455">
        <f>IF(AND($AA1455="Yes",$AB1455="Yes"),1,"")</f>
      </c>
      <c r="AD1455">
        <f>IF(OR($Y1455="",$Z1455=""),"",IF(INDEX($C$2:$C$2000,$Y1455)=INDEX($C$2:$C$2000,$Z1455),0,1))</f>
      </c>
      <c r="AE1455">
        <f>IF($AC1455&lt;&gt;1,"",IF(AND(INDEX($AG$2:$AG$2000,$Y1455)=1,INDEX($AG$2:$AG$2000,$Z1455)=1),1,""))</f>
      </c>
      <c r="AG1455">
        <f>IF($A1455="","",COUNTIFS($W$2:$W$2500,$A1455,$AB$2:$AB$2500,"Yes")+COUNTIFS($X$2:$X$2500,$A1455,$AA$2:$AA$2500,"Yes"))</f>
      </c>
      <c r="AH1455" t="str">
        <f>IF(OR($P1455&lt;&gt;"Yes",N($AG1455)=0),"",IF(AND($AG1455=1,COUNTIFS($W$2:$W$2500,$A1455,$AE$2:$AE$2500,1)+COUNTIFS($X$2:$X$2500,$A1455,$AE$2:$AE$2500,1)&gt;0),"","Yes"))</f>
      </c>
      <c r="AI1455">
        <f>IF($AH1455="Yes",$AG1455,"")</f>
      </c>
      <c r="AJ1455">
        <f>IF($AI1455="","",$AI1455+ROW()/1000000)</f>
      </c>
      <c r="AK1455">
        <f>IF(OR($A1455="",$P1455="Yes",N($AG1455)=0),"",$AG1455+ROW()/1000000)</f>
      </c>
      <c r="AL1455" t="str">
        <f>IF($A1455="","",INDEX(games!$J:$J,ROW())&amp;"")</f>
      </c>
      <c r="AM1455">
        <f>IF($A1455="","",SUMPRODUCT($AO1455:$BD1455,'Map Analysis'!$AP$2^{0,1,2,3,4,5,6,7,8,9,10,11,12,13,14,15}))</f>
      </c>
      <c r="AN1455">
        <f>IF($A1455="","",$AM1455+ROW()/10000000)</f>
      </c>
      <c r="AO1455">
        <f>IF($A1455="","",COUNTIF($W$2:$W$2500,$A1455))</f>
      </c>
      <c r="AP1455">
        <f>IF($A1455="","",SUMIFS($BF$2:$BF$2500,$W$2:$W$2500,$A1455))</f>
      </c>
      <c r="AQ1455">
        <f>IF($A1455="","",SUMIFS($BG$2:$BG$2500,$W$2:$W$2500,$A1455))</f>
      </c>
      <c r="AR1455">
        <f>IF($A1455="","",SUMIFS($BH$2:$BH$2500,$W$2:$W$2500,$A1455))</f>
      </c>
      <c r="AS1455">
        <f>IF($A1455="","",SUMIFS($BI$2:$BI$2500,$W$2:$W$2500,$A1455))</f>
      </c>
      <c r="AT1455">
        <f>IF($A1455="","",SUMIFS($BJ$2:$BJ$2500,$W$2:$W$2500,$A1455))</f>
      </c>
      <c r="AU1455">
        <f>IF($A1455="","",SUMIFS($BK$2:$BK$2500,$W$2:$W$2500,$A1455))</f>
      </c>
      <c r="AV1455">
        <f>IF($A1455="","",SUMIFS($BL$2:$BL$2500,$W$2:$W$2500,$A1455))</f>
      </c>
      <c r="AW1455">
        <f>IF($A1455="","",SUMIFS($BM$2:$BM$2500,$W$2:$W$2500,$A1455))</f>
      </c>
      <c r="AX1455">
        <f>IF($A1455="","",SUMIFS($BN$2:$BN$2500,$W$2:$W$2500,$A1455))</f>
      </c>
      <c r="AY1455">
        <f>IF($A1455="","",SUMIFS($BO$2:$BO$2500,$W$2:$W$2500,$A1455))</f>
      </c>
      <c r="AZ1455">
        <f>IF($A1455="","",SUMIFS($BP$2:$BP$2500,$W$2:$W$2500,$A1455))</f>
      </c>
      <c r="BA1455">
        <f>IF($A1455="","",SUMIFS($BQ$2:$BQ$2500,$W$2:$W$2500,$A1455))</f>
      </c>
      <c r="BB1455">
        <f>IF($A1455="","",SUMIFS($BR$2:$BR$2500,$W$2:$W$2500,$A1455))</f>
      </c>
      <c r="BC1455">
        <f>IF($A1455="","",SUMIFS($BS$2:$BS$2500,$W$2:$W$2500,$A1455))</f>
      </c>
      <c r="BD1455">
        <f>IF($A1455="","",SUMIFS($BT$2:$BT$2500,$W$2:$W$2500,$A1455))</f>
      </c>
      <c r="BF1455">
        <f>IF($Z1455="","",INDEX($AO$2:$AO$2000,$Z1455))</f>
      </c>
      <c r="BG1455">
        <f>IF($Z1455="","",INDEX($AP$2:$AP$2000,$Z1455))</f>
      </c>
      <c r="BH1455">
        <f>IF($Z1455="","",INDEX($AQ$2:$AQ$2000,$Z1455))</f>
      </c>
      <c r="BI1455">
        <f>IF($Z1455="","",INDEX($AR$2:$AR$2000,$Z1455))</f>
      </c>
      <c r="BJ1455">
        <f>IF($Z1455="","",INDEX($AS$2:$AS$2000,$Z1455))</f>
      </c>
      <c r="BK1455">
        <f>IF($Z1455="","",INDEX($AT$2:$AT$2000,$Z1455))</f>
      </c>
      <c r="BL1455">
        <f>IF($Z1455="","",INDEX($AU$2:$AU$2000,$Z1455))</f>
      </c>
      <c r="BM1455">
        <f>IF($Z1455="","",INDEX($AV$2:$AV$2000,$Z1455))</f>
      </c>
      <c r="BN1455">
        <f>IF($Z1455="","",INDEX($AW$2:$AW$2000,$Z1455))</f>
      </c>
      <c r="BO1455">
        <f>IF($Z1455="","",INDEX($AX$2:$AX$2000,$Z1455))</f>
      </c>
      <c r="BP1455">
        <f>IF($Z1455="","",INDEX($AY$2:$AY$2000,$Z1455))</f>
      </c>
      <c r="BQ1455">
        <f>IF($Z1455="","",INDEX($AZ$2:$AZ$2000,$Z1455))</f>
      </c>
      <c r="BR1455">
        <f>IF($Z1455="","",INDEX($BA$2:$BA$2000,$Z1455))</f>
      </c>
      <c r="BS1455">
        <f>IF($Z1455="","",INDEX($BB$2:$BB$2000,$Z1455))</f>
      </c>
      <c r="BT1455">
        <f>IF($Z1455="","",INDEX($BC$2:$BC$2000,$Z1455))</f>
      </c>
      <c r="BV1455">
        <f>IF(OR($A1455="",$P1455&lt;&gt;"Yes",$AH1455="Yes"),"",1+N($AG1455))</f>
      </c>
      <c r="BW1455">
        <f>IF($A1455="","",COUNTIFS($W$2:$W$2500,$A1455,$BZ$2:$BZ$2500,"Yes")+COUNTIFS($X$2:$X$2500,$A1455,$BY$2:$BY$2500,"Yes"))</f>
      </c>
      <c r="BX1455">
        <f>IF(OR($A1455="",$P1455="Yes"),"",IF(N($BW1455)=0,0,1+SUMIFS($CB$2:$CB$2500,$W$2:$W$2500,$A1455)+SUMIFS($CA$2:$CA$2500,$X$2:$X$2500,$A1455)))</f>
      </c>
      <c r="BY1455" t="str">
        <f>IF($Y1455="","",INDEX($AH$2:$AH$2000,$Y1455)&amp;"")</f>
      </c>
      <c r="BZ1455" t="str">
        <f>IF($Z1455="","",INDEX($AH$2:$AH$2000,$Z1455)&amp;"")</f>
      </c>
      <c r="CA1455">
        <f>IF($Y1455="","",INDEX($BV$2:$BV$2000,$Y1455))</f>
      </c>
      <c r="CB1455">
        <f>IF($Z1455="","",INDEX($BV$2:$BV$2000,$Z1455))</f>
      </c>
    </row>
    <row r="1456">
      <c r="A1456" t="str">
        <f>IF(TRIM(INDEX(games!$A:$A,ROW()))="","",TRIM(INDEX(games!$A:$A,ROW())))</f>
      </c>
      <c r="B1456">
        <f>IF(OR($A1456="",INDEX(games!$B:$B,ROW())=""),"",INDEX(games!$B:$B,ROW()))</f>
      </c>
      <c r="C1456" t="str">
        <f>IF(OR($A1456="",INDEX(games!$C:$C,ROW())=""),"",INDEX(games!$C:$C,ROW()))</f>
      </c>
      <c r="D1456">
        <f>IF($A1456="","",COUNTIF($W$2:$W$2500,$A1456)+COUNTIF($X$2:$X$2500,$A1456))</f>
      </c>
      <c r="E1456">
        <f>IF($A1456="","",IFERROR(MATCH($C1456,$R$2:$R$5,0),0))</f>
      </c>
      <c r="F1456">
        <f>IF($A1456="","",MOD(ROW(),34))</f>
      </c>
      <c r="G1456">
        <f>IF($A1456="",NA(),IF($C1456="Action",$B1456,NA()))</f>
      </c>
      <c r="H1456">
        <f>IF($A1456="",NA(),IF($C1456="Action",1+$F1456*0.023,NA()))</f>
      </c>
      <c r="I1456">
        <f>IF($A1456="",NA(),IF($C1456="Strategy",$B1456,NA()))</f>
      </c>
      <c r="J1456">
        <f>IF($A1456="",NA(),IF($C1456="Strategy",2+$F1456*0.023,NA()))</f>
      </c>
      <c r="K1456">
        <f>IF($A1456="",NA(),IF($C1456="Deckbuilder",$B1456,NA()))</f>
      </c>
      <c r="L1456">
        <f>IF($A1456="",NA(),IF($C1456="Deckbuilder",3+$F1456*0.023,NA()))</f>
      </c>
      <c r="M1456">
        <f>IF($A1456="",NA(),IF($C1456="Traditional",$B1456,NA()))</f>
      </c>
      <c r="N1456">
        <f>IF($A1456="",NA(),IF($C1456="Traditional",4+$F1456*0.023,NA()))</f>
      </c>
      <c r="O1456">
        <f>IF($A1456="","",$D1456+ROW()/1000000)</f>
      </c>
      <c r="P1456" t="str">
        <f>IF(OR($A1456="",INDEX(games!$H:$H,ROW())=""),"",INDEX(games!$H:$H,ROW()))</f>
      </c>
      <c r="Q1456">
        <f>IF(OR($A1456="",$P1456&lt;&gt;"Yes"),"",$D1456+ROW()/1000000)</f>
      </c>
      <c r="T1456">
        <f>IF($Y1456="","",INDEX($B$2:$B$2000,$Y1456))</f>
      </c>
      <c r="U1456">
        <f>IF($Z1456="","",INDEX($B$2:$B$2000,$Z1456))</f>
      </c>
      <c r="V1456">
        <f>IF(OR($T1456="",$U1456=""),"",$U1456-$T1456)</f>
      </c>
      <c r="W1456" t="str">
        <f>IF(TRIM(INDEX(connections!$A:$A,ROW()))="","",TRIM(INDEX(connections!$A:$A,ROW())))</f>
      </c>
      <c r="X1456" t="str">
        <f>IF($W1456="","",TRIM(INDEX(connections!$B:$B,ROW())))</f>
      </c>
      <c r="Y1456">
        <f>IF($W1456="","",IFERROR(MATCH($W1456,$A$2:$A$2000,0),""))</f>
      </c>
      <c r="Z1456">
        <f>IF($X1456="","",IFERROR(MATCH($X1456,$A$2:$A$2000,0),""))</f>
      </c>
      <c r="AA1456" t="str">
        <f>IF($Y1456="","",INDEX($P$2:$P$2000,$Y1456))</f>
      </c>
      <c r="AB1456" t="str">
        <f>IF($Z1456="","",INDEX($P$2:$P$2000,$Z1456))</f>
      </c>
      <c r="AC1456">
        <f>IF(AND($AA1456="Yes",$AB1456="Yes"),1,"")</f>
      </c>
      <c r="AD1456">
        <f>IF(OR($Y1456="",$Z1456=""),"",IF(INDEX($C$2:$C$2000,$Y1456)=INDEX($C$2:$C$2000,$Z1456),0,1))</f>
      </c>
      <c r="AE1456">
        <f>IF($AC1456&lt;&gt;1,"",IF(AND(INDEX($AG$2:$AG$2000,$Y1456)=1,INDEX($AG$2:$AG$2000,$Z1456)=1),1,""))</f>
      </c>
      <c r="AG1456">
        <f>IF($A1456="","",COUNTIFS($W$2:$W$2500,$A1456,$AB$2:$AB$2500,"Yes")+COUNTIFS($X$2:$X$2500,$A1456,$AA$2:$AA$2500,"Yes"))</f>
      </c>
      <c r="AH1456" t="str">
        <f>IF(OR($P1456&lt;&gt;"Yes",N($AG1456)=0),"",IF(AND($AG1456=1,COUNTIFS($W$2:$W$2500,$A1456,$AE$2:$AE$2500,1)+COUNTIFS($X$2:$X$2500,$A1456,$AE$2:$AE$2500,1)&gt;0),"","Yes"))</f>
      </c>
      <c r="AI1456">
        <f>IF($AH1456="Yes",$AG1456,"")</f>
      </c>
      <c r="AJ1456">
        <f>IF($AI1456="","",$AI1456+ROW()/1000000)</f>
      </c>
      <c r="AK1456">
        <f>IF(OR($A1456="",$P1456="Yes",N($AG1456)=0),"",$AG1456+ROW()/1000000)</f>
      </c>
      <c r="AL1456" t="str">
        <f>IF($A1456="","",INDEX(games!$J:$J,ROW())&amp;"")</f>
      </c>
      <c r="AM1456">
        <f>IF($A1456="","",SUMPRODUCT($AO1456:$BD1456,'Map Analysis'!$AP$2^{0,1,2,3,4,5,6,7,8,9,10,11,12,13,14,15}))</f>
      </c>
      <c r="AN1456">
        <f>IF($A1456="","",$AM1456+ROW()/10000000)</f>
      </c>
      <c r="AO1456">
        <f>IF($A1456="","",COUNTIF($W$2:$W$2500,$A1456))</f>
      </c>
      <c r="AP1456">
        <f>IF($A1456="","",SUMIFS($BF$2:$BF$2500,$W$2:$W$2500,$A1456))</f>
      </c>
      <c r="AQ1456">
        <f>IF($A1456="","",SUMIFS($BG$2:$BG$2500,$W$2:$W$2500,$A1456))</f>
      </c>
      <c r="AR1456">
        <f>IF($A1456="","",SUMIFS($BH$2:$BH$2500,$W$2:$W$2500,$A1456))</f>
      </c>
      <c r="AS1456">
        <f>IF($A1456="","",SUMIFS($BI$2:$BI$2500,$W$2:$W$2500,$A1456))</f>
      </c>
      <c r="AT1456">
        <f>IF($A1456="","",SUMIFS($BJ$2:$BJ$2500,$W$2:$W$2500,$A1456))</f>
      </c>
      <c r="AU1456">
        <f>IF($A1456="","",SUMIFS($BK$2:$BK$2500,$W$2:$W$2500,$A1456))</f>
      </c>
      <c r="AV1456">
        <f>IF($A1456="","",SUMIFS($BL$2:$BL$2500,$W$2:$W$2500,$A1456))</f>
      </c>
      <c r="AW1456">
        <f>IF($A1456="","",SUMIFS($BM$2:$BM$2500,$W$2:$W$2500,$A1456))</f>
      </c>
      <c r="AX1456">
        <f>IF($A1456="","",SUMIFS($BN$2:$BN$2500,$W$2:$W$2500,$A1456))</f>
      </c>
      <c r="AY1456">
        <f>IF($A1456="","",SUMIFS($BO$2:$BO$2500,$W$2:$W$2500,$A1456))</f>
      </c>
      <c r="AZ1456">
        <f>IF($A1456="","",SUMIFS($BP$2:$BP$2500,$W$2:$W$2500,$A1456))</f>
      </c>
      <c r="BA1456">
        <f>IF($A1456="","",SUMIFS($BQ$2:$BQ$2500,$W$2:$W$2500,$A1456))</f>
      </c>
      <c r="BB1456">
        <f>IF($A1456="","",SUMIFS($BR$2:$BR$2500,$W$2:$W$2500,$A1456))</f>
      </c>
      <c r="BC1456">
        <f>IF($A1456="","",SUMIFS($BS$2:$BS$2500,$W$2:$W$2500,$A1456))</f>
      </c>
      <c r="BD1456">
        <f>IF($A1456="","",SUMIFS($BT$2:$BT$2500,$W$2:$W$2500,$A1456))</f>
      </c>
      <c r="BF1456">
        <f>IF($Z1456="","",INDEX($AO$2:$AO$2000,$Z1456))</f>
      </c>
      <c r="BG1456">
        <f>IF($Z1456="","",INDEX($AP$2:$AP$2000,$Z1456))</f>
      </c>
      <c r="BH1456">
        <f>IF($Z1456="","",INDEX($AQ$2:$AQ$2000,$Z1456))</f>
      </c>
      <c r="BI1456">
        <f>IF($Z1456="","",INDEX($AR$2:$AR$2000,$Z1456))</f>
      </c>
      <c r="BJ1456">
        <f>IF($Z1456="","",INDEX($AS$2:$AS$2000,$Z1456))</f>
      </c>
      <c r="BK1456">
        <f>IF($Z1456="","",INDEX($AT$2:$AT$2000,$Z1456))</f>
      </c>
      <c r="BL1456">
        <f>IF($Z1456="","",INDEX($AU$2:$AU$2000,$Z1456))</f>
      </c>
      <c r="BM1456">
        <f>IF($Z1456="","",INDEX($AV$2:$AV$2000,$Z1456))</f>
      </c>
      <c r="BN1456">
        <f>IF($Z1456="","",INDEX($AW$2:$AW$2000,$Z1456))</f>
      </c>
      <c r="BO1456">
        <f>IF($Z1456="","",INDEX($AX$2:$AX$2000,$Z1456))</f>
      </c>
      <c r="BP1456">
        <f>IF($Z1456="","",INDEX($AY$2:$AY$2000,$Z1456))</f>
      </c>
      <c r="BQ1456">
        <f>IF($Z1456="","",INDEX($AZ$2:$AZ$2000,$Z1456))</f>
      </c>
      <c r="BR1456">
        <f>IF($Z1456="","",INDEX($BA$2:$BA$2000,$Z1456))</f>
      </c>
      <c r="BS1456">
        <f>IF($Z1456="","",INDEX($BB$2:$BB$2000,$Z1456))</f>
      </c>
      <c r="BT1456">
        <f>IF($Z1456="","",INDEX($BC$2:$BC$2000,$Z1456))</f>
      </c>
      <c r="BV1456">
        <f>IF(OR($A1456="",$P1456&lt;&gt;"Yes",$AH1456="Yes"),"",1+N($AG1456))</f>
      </c>
      <c r="BW1456">
        <f>IF($A1456="","",COUNTIFS($W$2:$W$2500,$A1456,$BZ$2:$BZ$2500,"Yes")+COUNTIFS($X$2:$X$2500,$A1456,$BY$2:$BY$2500,"Yes"))</f>
      </c>
      <c r="BX1456">
        <f>IF(OR($A1456="",$P1456="Yes"),"",IF(N($BW1456)=0,0,1+SUMIFS($CB$2:$CB$2500,$W$2:$W$2500,$A1456)+SUMIFS($CA$2:$CA$2500,$X$2:$X$2500,$A1456)))</f>
      </c>
      <c r="BY1456" t="str">
        <f>IF($Y1456="","",INDEX($AH$2:$AH$2000,$Y1456)&amp;"")</f>
      </c>
      <c r="BZ1456" t="str">
        <f>IF($Z1456="","",INDEX($AH$2:$AH$2000,$Z1456)&amp;"")</f>
      </c>
      <c r="CA1456">
        <f>IF($Y1456="","",INDEX($BV$2:$BV$2000,$Y1456))</f>
      </c>
      <c r="CB1456">
        <f>IF($Z1456="","",INDEX($BV$2:$BV$2000,$Z1456))</f>
      </c>
    </row>
    <row r="1457">
      <c r="A1457" t="str">
        <f>IF(TRIM(INDEX(games!$A:$A,ROW()))="","",TRIM(INDEX(games!$A:$A,ROW())))</f>
      </c>
      <c r="B1457">
        <f>IF(OR($A1457="",INDEX(games!$B:$B,ROW())=""),"",INDEX(games!$B:$B,ROW()))</f>
      </c>
      <c r="C1457" t="str">
        <f>IF(OR($A1457="",INDEX(games!$C:$C,ROW())=""),"",INDEX(games!$C:$C,ROW()))</f>
      </c>
      <c r="D1457">
        <f>IF($A1457="","",COUNTIF($W$2:$W$2500,$A1457)+COUNTIF($X$2:$X$2500,$A1457))</f>
      </c>
      <c r="E1457">
        <f>IF($A1457="","",IFERROR(MATCH($C1457,$R$2:$R$5,0),0))</f>
      </c>
      <c r="F1457">
        <f>IF($A1457="","",MOD(ROW(),34))</f>
      </c>
      <c r="G1457">
        <f>IF($A1457="",NA(),IF($C1457="Action",$B1457,NA()))</f>
      </c>
      <c r="H1457">
        <f>IF($A1457="",NA(),IF($C1457="Action",1+$F1457*0.023,NA()))</f>
      </c>
      <c r="I1457">
        <f>IF($A1457="",NA(),IF($C1457="Strategy",$B1457,NA()))</f>
      </c>
      <c r="J1457">
        <f>IF($A1457="",NA(),IF($C1457="Strategy",2+$F1457*0.023,NA()))</f>
      </c>
      <c r="K1457">
        <f>IF($A1457="",NA(),IF($C1457="Deckbuilder",$B1457,NA()))</f>
      </c>
      <c r="L1457">
        <f>IF($A1457="",NA(),IF($C1457="Deckbuilder",3+$F1457*0.023,NA()))</f>
      </c>
      <c r="M1457">
        <f>IF($A1457="",NA(),IF($C1457="Traditional",$B1457,NA()))</f>
      </c>
      <c r="N1457">
        <f>IF($A1457="",NA(),IF($C1457="Traditional",4+$F1457*0.023,NA()))</f>
      </c>
      <c r="O1457">
        <f>IF($A1457="","",$D1457+ROW()/1000000)</f>
      </c>
      <c r="P1457" t="str">
        <f>IF(OR($A1457="",INDEX(games!$H:$H,ROW())=""),"",INDEX(games!$H:$H,ROW()))</f>
      </c>
      <c r="Q1457">
        <f>IF(OR($A1457="",$P1457&lt;&gt;"Yes"),"",$D1457+ROW()/1000000)</f>
      </c>
      <c r="T1457">
        <f>IF($Y1457="","",INDEX($B$2:$B$2000,$Y1457))</f>
      </c>
      <c r="U1457">
        <f>IF($Z1457="","",INDEX($B$2:$B$2000,$Z1457))</f>
      </c>
      <c r="V1457">
        <f>IF(OR($T1457="",$U1457=""),"",$U1457-$T1457)</f>
      </c>
      <c r="W1457" t="str">
        <f>IF(TRIM(INDEX(connections!$A:$A,ROW()))="","",TRIM(INDEX(connections!$A:$A,ROW())))</f>
      </c>
      <c r="X1457" t="str">
        <f>IF($W1457="","",TRIM(INDEX(connections!$B:$B,ROW())))</f>
      </c>
      <c r="Y1457">
        <f>IF($W1457="","",IFERROR(MATCH($W1457,$A$2:$A$2000,0),""))</f>
      </c>
      <c r="Z1457">
        <f>IF($X1457="","",IFERROR(MATCH($X1457,$A$2:$A$2000,0),""))</f>
      </c>
      <c r="AA1457" t="str">
        <f>IF($Y1457="","",INDEX($P$2:$P$2000,$Y1457))</f>
      </c>
      <c r="AB1457" t="str">
        <f>IF($Z1457="","",INDEX($P$2:$P$2000,$Z1457))</f>
      </c>
      <c r="AC1457">
        <f>IF(AND($AA1457="Yes",$AB1457="Yes"),1,"")</f>
      </c>
      <c r="AD1457">
        <f>IF(OR($Y1457="",$Z1457=""),"",IF(INDEX($C$2:$C$2000,$Y1457)=INDEX($C$2:$C$2000,$Z1457),0,1))</f>
      </c>
      <c r="AE1457">
        <f>IF($AC1457&lt;&gt;1,"",IF(AND(INDEX($AG$2:$AG$2000,$Y1457)=1,INDEX($AG$2:$AG$2000,$Z1457)=1),1,""))</f>
      </c>
      <c r="AG1457">
        <f>IF($A1457="","",COUNTIFS($W$2:$W$2500,$A1457,$AB$2:$AB$2500,"Yes")+COUNTIFS($X$2:$X$2500,$A1457,$AA$2:$AA$2500,"Yes"))</f>
      </c>
      <c r="AH1457" t="str">
        <f>IF(OR($P1457&lt;&gt;"Yes",N($AG1457)=0),"",IF(AND($AG1457=1,COUNTIFS($W$2:$W$2500,$A1457,$AE$2:$AE$2500,1)+COUNTIFS($X$2:$X$2500,$A1457,$AE$2:$AE$2500,1)&gt;0),"","Yes"))</f>
      </c>
      <c r="AI1457">
        <f>IF($AH1457="Yes",$AG1457,"")</f>
      </c>
      <c r="AJ1457">
        <f>IF($AI1457="","",$AI1457+ROW()/1000000)</f>
      </c>
      <c r="AK1457">
        <f>IF(OR($A1457="",$P1457="Yes",N($AG1457)=0),"",$AG1457+ROW()/1000000)</f>
      </c>
      <c r="AL1457" t="str">
        <f>IF($A1457="","",INDEX(games!$J:$J,ROW())&amp;"")</f>
      </c>
      <c r="AM1457">
        <f>IF($A1457="","",SUMPRODUCT($AO1457:$BD1457,'Map Analysis'!$AP$2^{0,1,2,3,4,5,6,7,8,9,10,11,12,13,14,15}))</f>
      </c>
      <c r="AN1457">
        <f>IF($A1457="","",$AM1457+ROW()/10000000)</f>
      </c>
      <c r="AO1457">
        <f>IF($A1457="","",COUNTIF($W$2:$W$2500,$A1457))</f>
      </c>
      <c r="AP1457">
        <f>IF($A1457="","",SUMIFS($BF$2:$BF$2500,$W$2:$W$2500,$A1457))</f>
      </c>
      <c r="AQ1457">
        <f>IF($A1457="","",SUMIFS($BG$2:$BG$2500,$W$2:$W$2500,$A1457))</f>
      </c>
      <c r="AR1457">
        <f>IF($A1457="","",SUMIFS($BH$2:$BH$2500,$W$2:$W$2500,$A1457))</f>
      </c>
      <c r="AS1457">
        <f>IF($A1457="","",SUMIFS($BI$2:$BI$2500,$W$2:$W$2500,$A1457))</f>
      </c>
      <c r="AT1457">
        <f>IF($A1457="","",SUMIFS($BJ$2:$BJ$2500,$W$2:$W$2500,$A1457))</f>
      </c>
      <c r="AU1457">
        <f>IF($A1457="","",SUMIFS($BK$2:$BK$2500,$W$2:$W$2500,$A1457))</f>
      </c>
      <c r="AV1457">
        <f>IF($A1457="","",SUMIFS($BL$2:$BL$2500,$W$2:$W$2500,$A1457))</f>
      </c>
      <c r="AW1457">
        <f>IF($A1457="","",SUMIFS($BM$2:$BM$2500,$W$2:$W$2500,$A1457))</f>
      </c>
      <c r="AX1457">
        <f>IF($A1457="","",SUMIFS($BN$2:$BN$2500,$W$2:$W$2500,$A1457))</f>
      </c>
      <c r="AY1457">
        <f>IF($A1457="","",SUMIFS($BO$2:$BO$2500,$W$2:$W$2500,$A1457))</f>
      </c>
      <c r="AZ1457">
        <f>IF($A1457="","",SUMIFS($BP$2:$BP$2500,$W$2:$W$2500,$A1457))</f>
      </c>
      <c r="BA1457">
        <f>IF($A1457="","",SUMIFS($BQ$2:$BQ$2500,$W$2:$W$2500,$A1457))</f>
      </c>
      <c r="BB1457">
        <f>IF($A1457="","",SUMIFS($BR$2:$BR$2500,$W$2:$W$2500,$A1457))</f>
      </c>
      <c r="BC1457">
        <f>IF($A1457="","",SUMIFS($BS$2:$BS$2500,$W$2:$W$2500,$A1457))</f>
      </c>
      <c r="BD1457">
        <f>IF($A1457="","",SUMIFS($BT$2:$BT$2500,$W$2:$W$2500,$A1457))</f>
      </c>
      <c r="BF1457">
        <f>IF($Z1457="","",INDEX($AO$2:$AO$2000,$Z1457))</f>
      </c>
      <c r="BG1457">
        <f>IF($Z1457="","",INDEX($AP$2:$AP$2000,$Z1457))</f>
      </c>
      <c r="BH1457">
        <f>IF($Z1457="","",INDEX($AQ$2:$AQ$2000,$Z1457))</f>
      </c>
      <c r="BI1457">
        <f>IF($Z1457="","",INDEX($AR$2:$AR$2000,$Z1457))</f>
      </c>
      <c r="BJ1457">
        <f>IF($Z1457="","",INDEX($AS$2:$AS$2000,$Z1457))</f>
      </c>
      <c r="BK1457">
        <f>IF($Z1457="","",INDEX($AT$2:$AT$2000,$Z1457))</f>
      </c>
      <c r="BL1457">
        <f>IF($Z1457="","",INDEX($AU$2:$AU$2000,$Z1457))</f>
      </c>
      <c r="BM1457">
        <f>IF($Z1457="","",INDEX($AV$2:$AV$2000,$Z1457))</f>
      </c>
      <c r="BN1457">
        <f>IF($Z1457="","",INDEX($AW$2:$AW$2000,$Z1457))</f>
      </c>
      <c r="BO1457">
        <f>IF($Z1457="","",INDEX($AX$2:$AX$2000,$Z1457))</f>
      </c>
      <c r="BP1457">
        <f>IF($Z1457="","",INDEX($AY$2:$AY$2000,$Z1457))</f>
      </c>
      <c r="BQ1457">
        <f>IF($Z1457="","",INDEX($AZ$2:$AZ$2000,$Z1457))</f>
      </c>
      <c r="BR1457">
        <f>IF($Z1457="","",INDEX($BA$2:$BA$2000,$Z1457))</f>
      </c>
      <c r="BS1457">
        <f>IF($Z1457="","",INDEX($BB$2:$BB$2000,$Z1457))</f>
      </c>
      <c r="BT1457">
        <f>IF($Z1457="","",INDEX($BC$2:$BC$2000,$Z1457))</f>
      </c>
      <c r="BV1457">
        <f>IF(OR($A1457="",$P1457&lt;&gt;"Yes",$AH1457="Yes"),"",1+N($AG1457))</f>
      </c>
      <c r="BW1457">
        <f>IF($A1457="","",COUNTIFS($W$2:$W$2500,$A1457,$BZ$2:$BZ$2500,"Yes")+COUNTIFS($X$2:$X$2500,$A1457,$BY$2:$BY$2500,"Yes"))</f>
      </c>
      <c r="BX1457">
        <f>IF(OR($A1457="",$P1457="Yes"),"",IF(N($BW1457)=0,0,1+SUMIFS($CB$2:$CB$2500,$W$2:$W$2500,$A1457)+SUMIFS($CA$2:$CA$2500,$X$2:$X$2500,$A1457)))</f>
      </c>
      <c r="BY1457" t="str">
        <f>IF($Y1457="","",INDEX($AH$2:$AH$2000,$Y1457)&amp;"")</f>
      </c>
      <c r="BZ1457" t="str">
        <f>IF($Z1457="","",INDEX($AH$2:$AH$2000,$Z1457)&amp;"")</f>
      </c>
      <c r="CA1457">
        <f>IF($Y1457="","",INDEX($BV$2:$BV$2000,$Y1457))</f>
      </c>
      <c r="CB1457">
        <f>IF($Z1457="","",INDEX($BV$2:$BV$2000,$Z1457))</f>
      </c>
    </row>
    <row r="1458">
      <c r="A1458" t="str">
        <f>IF(TRIM(INDEX(games!$A:$A,ROW()))="","",TRIM(INDEX(games!$A:$A,ROW())))</f>
      </c>
      <c r="B1458">
        <f>IF(OR($A1458="",INDEX(games!$B:$B,ROW())=""),"",INDEX(games!$B:$B,ROW()))</f>
      </c>
      <c r="C1458" t="str">
        <f>IF(OR($A1458="",INDEX(games!$C:$C,ROW())=""),"",INDEX(games!$C:$C,ROW()))</f>
      </c>
      <c r="D1458">
        <f>IF($A1458="","",COUNTIF($W$2:$W$2500,$A1458)+COUNTIF($X$2:$X$2500,$A1458))</f>
      </c>
      <c r="E1458">
        <f>IF($A1458="","",IFERROR(MATCH($C1458,$R$2:$R$5,0),0))</f>
      </c>
      <c r="F1458">
        <f>IF($A1458="","",MOD(ROW(),34))</f>
      </c>
      <c r="G1458">
        <f>IF($A1458="",NA(),IF($C1458="Action",$B1458,NA()))</f>
      </c>
      <c r="H1458">
        <f>IF($A1458="",NA(),IF($C1458="Action",1+$F1458*0.023,NA()))</f>
      </c>
      <c r="I1458">
        <f>IF($A1458="",NA(),IF($C1458="Strategy",$B1458,NA()))</f>
      </c>
      <c r="J1458">
        <f>IF($A1458="",NA(),IF($C1458="Strategy",2+$F1458*0.023,NA()))</f>
      </c>
      <c r="K1458">
        <f>IF($A1458="",NA(),IF($C1458="Deckbuilder",$B1458,NA()))</f>
      </c>
      <c r="L1458">
        <f>IF($A1458="",NA(),IF($C1458="Deckbuilder",3+$F1458*0.023,NA()))</f>
      </c>
      <c r="M1458">
        <f>IF($A1458="",NA(),IF($C1458="Traditional",$B1458,NA()))</f>
      </c>
      <c r="N1458">
        <f>IF($A1458="",NA(),IF($C1458="Traditional",4+$F1458*0.023,NA()))</f>
      </c>
      <c r="O1458">
        <f>IF($A1458="","",$D1458+ROW()/1000000)</f>
      </c>
      <c r="P1458" t="str">
        <f>IF(OR($A1458="",INDEX(games!$H:$H,ROW())=""),"",INDEX(games!$H:$H,ROW()))</f>
      </c>
      <c r="Q1458">
        <f>IF(OR($A1458="",$P1458&lt;&gt;"Yes"),"",$D1458+ROW()/1000000)</f>
      </c>
      <c r="T1458">
        <f>IF($Y1458="","",INDEX($B$2:$B$2000,$Y1458))</f>
      </c>
      <c r="U1458">
        <f>IF($Z1458="","",INDEX($B$2:$B$2000,$Z1458))</f>
      </c>
      <c r="V1458">
        <f>IF(OR($T1458="",$U1458=""),"",$U1458-$T1458)</f>
      </c>
      <c r="W1458" t="str">
        <f>IF(TRIM(INDEX(connections!$A:$A,ROW()))="","",TRIM(INDEX(connections!$A:$A,ROW())))</f>
      </c>
      <c r="X1458" t="str">
        <f>IF($W1458="","",TRIM(INDEX(connections!$B:$B,ROW())))</f>
      </c>
      <c r="Y1458">
        <f>IF($W1458="","",IFERROR(MATCH($W1458,$A$2:$A$2000,0),""))</f>
      </c>
      <c r="Z1458">
        <f>IF($X1458="","",IFERROR(MATCH($X1458,$A$2:$A$2000,0),""))</f>
      </c>
      <c r="AA1458" t="str">
        <f>IF($Y1458="","",INDEX($P$2:$P$2000,$Y1458))</f>
      </c>
      <c r="AB1458" t="str">
        <f>IF($Z1458="","",INDEX($P$2:$P$2000,$Z1458))</f>
      </c>
      <c r="AC1458">
        <f>IF(AND($AA1458="Yes",$AB1458="Yes"),1,"")</f>
      </c>
      <c r="AD1458">
        <f>IF(OR($Y1458="",$Z1458=""),"",IF(INDEX($C$2:$C$2000,$Y1458)=INDEX($C$2:$C$2000,$Z1458),0,1))</f>
      </c>
      <c r="AE1458">
        <f>IF($AC1458&lt;&gt;1,"",IF(AND(INDEX($AG$2:$AG$2000,$Y1458)=1,INDEX($AG$2:$AG$2000,$Z1458)=1),1,""))</f>
      </c>
      <c r="AG1458">
        <f>IF($A1458="","",COUNTIFS($W$2:$W$2500,$A1458,$AB$2:$AB$2500,"Yes")+COUNTIFS($X$2:$X$2500,$A1458,$AA$2:$AA$2500,"Yes"))</f>
      </c>
      <c r="AH1458" t="str">
        <f>IF(OR($P1458&lt;&gt;"Yes",N($AG1458)=0),"",IF(AND($AG1458=1,COUNTIFS($W$2:$W$2500,$A1458,$AE$2:$AE$2500,1)+COUNTIFS($X$2:$X$2500,$A1458,$AE$2:$AE$2500,1)&gt;0),"","Yes"))</f>
      </c>
      <c r="AI1458">
        <f>IF($AH1458="Yes",$AG1458,"")</f>
      </c>
      <c r="AJ1458">
        <f>IF($AI1458="","",$AI1458+ROW()/1000000)</f>
      </c>
      <c r="AK1458">
        <f>IF(OR($A1458="",$P1458="Yes",N($AG1458)=0),"",$AG1458+ROW()/1000000)</f>
      </c>
      <c r="AL1458" t="str">
        <f>IF($A1458="","",INDEX(games!$J:$J,ROW())&amp;"")</f>
      </c>
      <c r="AM1458">
        <f>IF($A1458="","",SUMPRODUCT($AO1458:$BD1458,'Map Analysis'!$AP$2^{0,1,2,3,4,5,6,7,8,9,10,11,12,13,14,15}))</f>
      </c>
      <c r="AN1458">
        <f>IF($A1458="","",$AM1458+ROW()/10000000)</f>
      </c>
      <c r="AO1458">
        <f>IF($A1458="","",COUNTIF($W$2:$W$2500,$A1458))</f>
      </c>
      <c r="AP1458">
        <f>IF($A1458="","",SUMIFS($BF$2:$BF$2500,$W$2:$W$2500,$A1458))</f>
      </c>
      <c r="AQ1458">
        <f>IF($A1458="","",SUMIFS($BG$2:$BG$2500,$W$2:$W$2500,$A1458))</f>
      </c>
      <c r="AR1458">
        <f>IF($A1458="","",SUMIFS($BH$2:$BH$2500,$W$2:$W$2500,$A1458))</f>
      </c>
      <c r="AS1458">
        <f>IF($A1458="","",SUMIFS($BI$2:$BI$2500,$W$2:$W$2500,$A1458))</f>
      </c>
      <c r="AT1458">
        <f>IF($A1458="","",SUMIFS($BJ$2:$BJ$2500,$W$2:$W$2500,$A1458))</f>
      </c>
      <c r="AU1458">
        <f>IF($A1458="","",SUMIFS($BK$2:$BK$2500,$W$2:$W$2500,$A1458))</f>
      </c>
      <c r="AV1458">
        <f>IF($A1458="","",SUMIFS($BL$2:$BL$2500,$W$2:$W$2500,$A1458))</f>
      </c>
      <c r="AW1458">
        <f>IF($A1458="","",SUMIFS($BM$2:$BM$2500,$W$2:$W$2500,$A1458))</f>
      </c>
      <c r="AX1458">
        <f>IF($A1458="","",SUMIFS($BN$2:$BN$2500,$W$2:$W$2500,$A1458))</f>
      </c>
      <c r="AY1458">
        <f>IF($A1458="","",SUMIFS($BO$2:$BO$2500,$W$2:$W$2500,$A1458))</f>
      </c>
      <c r="AZ1458">
        <f>IF($A1458="","",SUMIFS($BP$2:$BP$2500,$W$2:$W$2500,$A1458))</f>
      </c>
      <c r="BA1458">
        <f>IF($A1458="","",SUMIFS($BQ$2:$BQ$2500,$W$2:$W$2500,$A1458))</f>
      </c>
      <c r="BB1458">
        <f>IF($A1458="","",SUMIFS($BR$2:$BR$2500,$W$2:$W$2500,$A1458))</f>
      </c>
      <c r="BC1458">
        <f>IF($A1458="","",SUMIFS($BS$2:$BS$2500,$W$2:$W$2500,$A1458))</f>
      </c>
      <c r="BD1458">
        <f>IF($A1458="","",SUMIFS($BT$2:$BT$2500,$W$2:$W$2500,$A1458))</f>
      </c>
      <c r="BF1458">
        <f>IF($Z1458="","",INDEX($AO$2:$AO$2000,$Z1458))</f>
      </c>
      <c r="BG1458">
        <f>IF($Z1458="","",INDEX($AP$2:$AP$2000,$Z1458))</f>
      </c>
      <c r="BH1458">
        <f>IF($Z1458="","",INDEX($AQ$2:$AQ$2000,$Z1458))</f>
      </c>
      <c r="BI1458">
        <f>IF($Z1458="","",INDEX($AR$2:$AR$2000,$Z1458))</f>
      </c>
      <c r="BJ1458">
        <f>IF($Z1458="","",INDEX($AS$2:$AS$2000,$Z1458))</f>
      </c>
      <c r="BK1458">
        <f>IF($Z1458="","",INDEX($AT$2:$AT$2000,$Z1458))</f>
      </c>
      <c r="BL1458">
        <f>IF($Z1458="","",INDEX($AU$2:$AU$2000,$Z1458))</f>
      </c>
      <c r="BM1458">
        <f>IF($Z1458="","",INDEX($AV$2:$AV$2000,$Z1458))</f>
      </c>
      <c r="BN1458">
        <f>IF($Z1458="","",INDEX($AW$2:$AW$2000,$Z1458))</f>
      </c>
      <c r="BO1458">
        <f>IF($Z1458="","",INDEX($AX$2:$AX$2000,$Z1458))</f>
      </c>
      <c r="BP1458">
        <f>IF($Z1458="","",INDEX($AY$2:$AY$2000,$Z1458))</f>
      </c>
      <c r="BQ1458">
        <f>IF($Z1458="","",INDEX($AZ$2:$AZ$2000,$Z1458))</f>
      </c>
      <c r="BR1458">
        <f>IF($Z1458="","",INDEX($BA$2:$BA$2000,$Z1458))</f>
      </c>
      <c r="BS1458">
        <f>IF($Z1458="","",INDEX($BB$2:$BB$2000,$Z1458))</f>
      </c>
      <c r="BT1458">
        <f>IF($Z1458="","",INDEX($BC$2:$BC$2000,$Z1458))</f>
      </c>
      <c r="BV1458">
        <f>IF(OR($A1458="",$P1458&lt;&gt;"Yes",$AH1458="Yes"),"",1+N($AG1458))</f>
      </c>
      <c r="BW1458">
        <f>IF($A1458="","",COUNTIFS($W$2:$W$2500,$A1458,$BZ$2:$BZ$2500,"Yes")+COUNTIFS($X$2:$X$2500,$A1458,$BY$2:$BY$2500,"Yes"))</f>
      </c>
      <c r="BX1458">
        <f>IF(OR($A1458="",$P1458="Yes"),"",IF(N($BW1458)=0,0,1+SUMIFS($CB$2:$CB$2500,$W$2:$W$2500,$A1458)+SUMIFS($CA$2:$CA$2500,$X$2:$X$2500,$A1458)))</f>
      </c>
      <c r="BY1458" t="str">
        <f>IF($Y1458="","",INDEX($AH$2:$AH$2000,$Y1458)&amp;"")</f>
      </c>
      <c r="BZ1458" t="str">
        <f>IF($Z1458="","",INDEX($AH$2:$AH$2000,$Z1458)&amp;"")</f>
      </c>
      <c r="CA1458">
        <f>IF($Y1458="","",INDEX($BV$2:$BV$2000,$Y1458))</f>
      </c>
      <c r="CB1458">
        <f>IF($Z1458="","",INDEX($BV$2:$BV$2000,$Z1458))</f>
      </c>
    </row>
    <row r="1459">
      <c r="A1459" t="str">
        <f>IF(TRIM(INDEX(games!$A:$A,ROW()))="","",TRIM(INDEX(games!$A:$A,ROW())))</f>
      </c>
      <c r="B1459">
        <f>IF(OR($A1459="",INDEX(games!$B:$B,ROW())=""),"",INDEX(games!$B:$B,ROW()))</f>
      </c>
      <c r="C1459" t="str">
        <f>IF(OR($A1459="",INDEX(games!$C:$C,ROW())=""),"",INDEX(games!$C:$C,ROW()))</f>
      </c>
      <c r="D1459">
        <f>IF($A1459="","",COUNTIF($W$2:$W$2500,$A1459)+COUNTIF($X$2:$X$2500,$A1459))</f>
      </c>
      <c r="E1459">
        <f>IF($A1459="","",IFERROR(MATCH($C1459,$R$2:$R$5,0),0))</f>
      </c>
      <c r="F1459">
        <f>IF($A1459="","",MOD(ROW(),34))</f>
      </c>
      <c r="G1459">
        <f>IF($A1459="",NA(),IF($C1459="Action",$B1459,NA()))</f>
      </c>
      <c r="H1459">
        <f>IF($A1459="",NA(),IF($C1459="Action",1+$F1459*0.023,NA()))</f>
      </c>
      <c r="I1459">
        <f>IF($A1459="",NA(),IF($C1459="Strategy",$B1459,NA()))</f>
      </c>
      <c r="J1459">
        <f>IF($A1459="",NA(),IF($C1459="Strategy",2+$F1459*0.023,NA()))</f>
      </c>
      <c r="K1459">
        <f>IF($A1459="",NA(),IF($C1459="Deckbuilder",$B1459,NA()))</f>
      </c>
      <c r="L1459">
        <f>IF($A1459="",NA(),IF($C1459="Deckbuilder",3+$F1459*0.023,NA()))</f>
      </c>
      <c r="M1459">
        <f>IF($A1459="",NA(),IF($C1459="Traditional",$B1459,NA()))</f>
      </c>
      <c r="N1459">
        <f>IF($A1459="",NA(),IF($C1459="Traditional",4+$F1459*0.023,NA()))</f>
      </c>
      <c r="O1459">
        <f>IF($A1459="","",$D1459+ROW()/1000000)</f>
      </c>
      <c r="P1459" t="str">
        <f>IF(OR($A1459="",INDEX(games!$H:$H,ROW())=""),"",INDEX(games!$H:$H,ROW()))</f>
      </c>
      <c r="Q1459">
        <f>IF(OR($A1459="",$P1459&lt;&gt;"Yes"),"",$D1459+ROW()/1000000)</f>
      </c>
      <c r="T1459">
        <f>IF($Y1459="","",INDEX($B$2:$B$2000,$Y1459))</f>
      </c>
      <c r="U1459">
        <f>IF($Z1459="","",INDEX($B$2:$B$2000,$Z1459))</f>
      </c>
      <c r="V1459">
        <f>IF(OR($T1459="",$U1459=""),"",$U1459-$T1459)</f>
      </c>
      <c r="W1459" t="str">
        <f>IF(TRIM(INDEX(connections!$A:$A,ROW()))="","",TRIM(INDEX(connections!$A:$A,ROW())))</f>
      </c>
      <c r="X1459" t="str">
        <f>IF($W1459="","",TRIM(INDEX(connections!$B:$B,ROW())))</f>
      </c>
      <c r="Y1459">
        <f>IF($W1459="","",IFERROR(MATCH($W1459,$A$2:$A$2000,0),""))</f>
      </c>
      <c r="Z1459">
        <f>IF($X1459="","",IFERROR(MATCH($X1459,$A$2:$A$2000,0),""))</f>
      </c>
      <c r="AA1459" t="str">
        <f>IF($Y1459="","",INDEX($P$2:$P$2000,$Y1459))</f>
      </c>
      <c r="AB1459" t="str">
        <f>IF($Z1459="","",INDEX($P$2:$P$2000,$Z1459))</f>
      </c>
      <c r="AC1459">
        <f>IF(AND($AA1459="Yes",$AB1459="Yes"),1,"")</f>
      </c>
      <c r="AD1459">
        <f>IF(OR($Y1459="",$Z1459=""),"",IF(INDEX($C$2:$C$2000,$Y1459)=INDEX($C$2:$C$2000,$Z1459),0,1))</f>
      </c>
      <c r="AE1459">
        <f>IF($AC1459&lt;&gt;1,"",IF(AND(INDEX($AG$2:$AG$2000,$Y1459)=1,INDEX($AG$2:$AG$2000,$Z1459)=1),1,""))</f>
      </c>
      <c r="AG1459">
        <f>IF($A1459="","",COUNTIFS($W$2:$W$2500,$A1459,$AB$2:$AB$2500,"Yes")+COUNTIFS($X$2:$X$2500,$A1459,$AA$2:$AA$2500,"Yes"))</f>
      </c>
      <c r="AH1459" t="str">
        <f>IF(OR($P1459&lt;&gt;"Yes",N($AG1459)=0),"",IF(AND($AG1459=1,COUNTIFS($W$2:$W$2500,$A1459,$AE$2:$AE$2500,1)+COUNTIFS($X$2:$X$2500,$A1459,$AE$2:$AE$2500,1)&gt;0),"","Yes"))</f>
      </c>
      <c r="AI1459">
        <f>IF($AH1459="Yes",$AG1459,"")</f>
      </c>
      <c r="AJ1459">
        <f>IF($AI1459="","",$AI1459+ROW()/1000000)</f>
      </c>
      <c r="AK1459">
        <f>IF(OR($A1459="",$P1459="Yes",N($AG1459)=0),"",$AG1459+ROW()/1000000)</f>
      </c>
      <c r="AL1459" t="str">
        <f>IF($A1459="","",INDEX(games!$J:$J,ROW())&amp;"")</f>
      </c>
      <c r="AM1459">
        <f>IF($A1459="","",SUMPRODUCT($AO1459:$BD1459,'Map Analysis'!$AP$2^{0,1,2,3,4,5,6,7,8,9,10,11,12,13,14,15}))</f>
      </c>
      <c r="AN1459">
        <f>IF($A1459="","",$AM1459+ROW()/10000000)</f>
      </c>
      <c r="AO1459">
        <f>IF($A1459="","",COUNTIF($W$2:$W$2500,$A1459))</f>
      </c>
      <c r="AP1459">
        <f>IF($A1459="","",SUMIFS($BF$2:$BF$2500,$W$2:$W$2500,$A1459))</f>
      </c>
      <c r="AQ1459">
        <f>IF($A1459="","",SUMIFS($BG$2:$BG$2500,$W$2:$W$2500,$A1459))</f>
      </c>
      <c r="AR1459">
        <f>IF($A1459="","",SUMIFS($BH$2:$BH$2500,$W$2:$W$2500,$A1459))</f>
      </c>
      <c r="AS1459">
        <f>IF($A1459="","",SUMIFS($BI$2:$BI$2500,$W$2:$W$2500,$A1459))</f>
      </c>
      <c r="AT1459">
        <f>IF($A1459="","",SUMIFS($BJ$2:$BJ$2500,$W$2:$W$2500,$A1459))</f>
      </c>
      <c r="AU1459">
        <f>IF($A1459="","",SUMIFS($BK$2:$BK$2500,$W$2:$W$2500,$A1459))</f>
      </c>
      <c r="AV1459">
        <f>IF($A1459="","",SUMIFS($BL$2:$BL$2500,$W$2:$W$2500,$A1459))</f>
      </c>
      <c r="AW1459">
        <f>IF($A1459="","",SUMIFS($BM$2:$BM$2500,$W$2:$W$2500,$A1459))</f>
      </c>
      <c r="AX1459">
        <f>IF($A1459="","",SUMIFS($BN$2:$BN$2500,$W$2:$W$2500,$A1459))</f>
      </c>
      <c r="AY1459">
        <f>IF($A1459="","",SUMIFS($BO$2:$BO$2500,$W$2:$W$2500,$A1459))</f>
      </c>
      <c r="AZ1459">
        <f>IF($A1459="","",SUMIFS($BP$2:$BP$2500,$W$2:$W$2500,$A1459))</f>
      </c>
      <c r="BA1459">
        <f>IF($A1459="","",SUMIFS($BQ$2:$BQ$2500,$W$2:$W$2500,$A1459))</f>
      </c>
      <c r="BB1459">
        <f>IF($A1459="","",SUMIFS($BR$2:$BR$2500,$W$2:$W$2500,$A1459))</f>
      </c>
      <c r="BC1459">
        <f>IF($A1459="","",SUMIFS($BS$2:$BS$2500,$W$2:$W$2500,$A1459))</f>
      </c>
      <c r="BD1459">
        <f>IF($A1459="","",SUMIFS($BT$2:$BT$2500,$W$2:$W$2500,$A1459))</f>
      </c>
      <c r="BF1459">
        <f>IF($Z1459="","",INDEX($AO$2:$AO$2000,$Z1459))</f>
      </c>
      <c r="BG1459">
        <f>IF($Z1459="","",INDEX($AP$2:$AP$2000,$Z1459))</f>
      </c>
      <c r="BH1459">
        <f>IF($Z1459="","",INDEX($AQ$2:$AQ$2000,$Z1459))</f>
      </c>
      <c r="BI1459">
        <f>IF($Z1459="","",INDEX($AR$2:$AR$2000,$Z1459))</f>
      </c>
      <c r="BJ1459">
        <f>IF($Z1459="","",INDEX($AS$2:$AS$2000,$Z1459))</f>
      </c>
      <c r="BK1459">
        <f>IF($Z1459="","",INDEX($AT$2:$AT$2000,$Z1459))</f>
      </c>
      <c r="BL1459">
        <f>IF($Z1459="","",INDEX($AU$2:$AU$2000,$Z1459))</f>
      </c>
      <c r="BM1459">
        <f>IF($Z1459="","",INDEX($AV$2:$AV$2000,$Z1459))</f>
      </c>
      <c r="BN1459">
        <f>IF($Z1459="","",INDEX($AW$2:$AW$2000,$Z1459))</f>
      </c>
      <c r="BO1459">
        <f>IF($Z1459="","",INDEX($AX$2:$AX$2000,$Z1459))</f>
      </c>
      <c r="BP1459">
        <f>IF($Z1459="","",INDEX($AY$2:$AY$2000,$Z1459))</f>
      </c>
      <c r="BQ1459">
        <f>IF($Z1459="","",INDEX($AZ$2:$AZ$2000,$Z1459))</f>
      </c>
      <c r="BR1459">
        <f>IF($Z1459="","",INDEX($BA$2:$BA$2000,$Z1459))</f>
      </c>
      <c r="BS1459">
        <f>IF($Z1459="","",INDEX($BB$2:$BB$2000,$Z1459))</f>
      </c>
      <c r="BT1459">
        <f>IF($Z1459="","",INDEX($BC$2:$BC$2000,$Z1459))</f>
      </c>
      <c r="BV1459">
        <f>IF(OR($A1459="",$P1459&lt;&gt;"Yes",$AH1459="Yes"),"",1+N($AG1459))</f>
      </c>
      <c r="BW1459">
        <f>IF($A1459="","",COUNTIFS($W$2:$W$2500,$A1459,$BZ$2:$BZ$2500,"Yes")+COUNTIFS($X$2:$X$2500,$A1459,$BY$2:$BY$2500,"Yes"))</f>
      </c>
      <c r="BX1459">
        <f>IF(OR($A1459="",$P1459="Yes"),"",IF(N($BW1459)=0,0,1+SUMIFS($CB$2:$CB$2500,$W$2:$W$2500,$A1459)+SUMIFS($CA$2:$CA$2500,$X$2:$X$2500,$A1459)))</f>
      </c>
      <c r="BY1459" t="str">
        <f>IF($Y1459="","",INDEX($AH$2:$AH$2000,$Y1459)&amp;"")</f>
      </c>
      <c r="BZ1459" t="str">
        <f>IF($Z1459="","",INDEX($AH$2:$AH$2000,$Z1459)&amp;"")</f>
      </c>
      <c r="CA1459">
        <f>IF($Y1459="","",INDEX($BV$2:$BV$2000,$Y1459))</f>
      </c>
      <c r="CB1459">
        <f>IF($Z1459="","",INDEX($BV$2:$BV$2000,$Z1459))</f>
      </c>
    </row>
    <row r="1460">
      <c r="A1460" t="str">
        <f>IF(TRIM(INDEX(games!$A:$A,ROW()))="","",TRIM(INDEX(games!$A:$A,ROW())))</f>
      </c>
      <c r="B1460">
        <f>IF(OR($A1460="",INDEX(games!$B:$B,ROW())=""),"",INDEX(games!$B:$B,ROW()))</f>
      </c>
      <c r="C1460" t="str">
        <f>IF(OR($A1460="",INDEX(games!$C:$C,ROW())=""),"",INDEX(games!$C:$C,ROW()))</f>
      </c>
      <c r="D1460">
        <f>IF($A1460="","",COUNTIF($W$2:$W$2500,$A1460)+COUNTIF($X$2:$X$2500,$A1460))</f>
      </c>
      <c r="E1460">
        <f>IF($A1460="","",IFERROR(MATCH($C1460,$R$2:$R$5,0),0))</f>
      </c>
      <c r="F1460">
        <f>IF($A1460="","",MOD(ROW(),34))</f>
      </c>
      <c r="G1460">
        <f>IF($A1460="",NA(),IF($C1460="Action",$B1460,NA()))</f>
      </c>
      <c r="H1460">
        <f>IF($A1460="",NA(),IF($C1460="Action",1+$F1460*0.023,NA()))</f>
      </c>
      <c r="I1460">
        <f>IF($A1460="",NA(),IF($C1460="Strategy",$B1460,NA()))</f>
      </c>
      <c r="J1460">
        <f>IF($A1460="",NA(),IF($C1460="Strategy",2+$F1460*0.023,NA()))</f>
      </c>
      <c r="K1460">
        <f>IF($A1460="",NA(),IF($C1460="Deckbuilder",$B1460,NA()))</f>
      </c>
      <c r="L1460">
        <f>IF($A1460="",NA(),IF($C1460="Deckbuilder",3+$F1460*0.023,NA()))</f>
      </c>
      <c r="M1460">
        <f>IF($A1460="",NA(),IF($C1460="Traditional",$B1460,NA()))</f>
      </c>
      <c r="N1460">
        <f>IF($A1460="",NA(),IF($C1460="Traditional",4+$F1460*0.023,NA()))</f>
      </c>
      <c r="O1460">
        <f>IF($A1460="","",$D1460+ROW()/1000000)</f>
      </c>
      <c r="P1460" t="str">
        <f>IF(OR($A1460="",INDEX(games!$H:$H,ROW())=""),"",INDEX(games!$H:$H,ROW()))</f>
      </c>
      <c r="Q1460">
        <f>IF(OR($A1460="",$P1460&lt;&gt;"Yes"),"",$D1460+ROW()/1000000)</f>
      </c>
      <c r="T1460">
        <f>IF($Y1460="","",INDEX($B$2:$B$2000,$Y1460))</f>
      </c>
      <c r="U1460">
        <f>IF($Z1460="","",INDEX($B$2:$B$2000,$Z1460))</f>
      </c>
      <c r="V1460">
        <f>IF(OR($T1460="",$U1460=""),"",$U1460-$T1460)</f>
      </c>
      <c r="W1460" t="str">
        <f>IF(TRIM(INDEX(connections!$A:$A,ROW()))="","",TRIM(INDEX(connections!$A:$A,ROW())))</f>
      </c>
      <c r="X1460" t="str">
        <f>IF($W1460="","",TRIM(INDEX(connections!$B:$B,ROW())))</f>
      </c>
      <c r="Y1460">
        <f>IF($W1460="","",IFERROR(MATCH($W1460,$A$2:$A$2000,0),""))</f>
      </c>
      <c r="Z1460">
        <f>IF($X1460="","",IFERROR(MATCH($X1460,$A$2:$A$2000,0),""))</f>
      </c>
      <c r="AA1460" t="str">
        <f>IF($Y1460="","",INDEX($P$2:$P$2000,$Y1460))</f>
      </c>
      <c r="AB1460" t="str">
        <f>IF($Z1460="","",INDEX($P$2:$P$2000,$Z1460))</f>
      </c>
      <c r="AC1460">
        <f>IF(AND($AA1460="Yes",$AB1460="Yes"),1,"")</f>
      </c>
      <c r="AD1460">
        <f>IF(OR($Y1460="",$Z1460=""),"",IF(INDEX($C$2:$C$2000,$Y1460)=INDEX($C$2:$C$2000,$Z1460),0,1))</f>
      </c>
      <c r="AE1460">
        <f>IF($AC1460&lt;&gt;1,"",IF(AND(INDEX($AG$2:$AG$2000,$Y1460)=1,INDEX($AG$2:$AG$2000,$Z1460)=1),1,""))</f>
      </c>
      <c r="AG1460">
        <f>IF($A1460="","",COUNTIFS($W$2:$W$2500,$A1460,$AB$2:$AB$2500,"Yes")+COUNTIFS($X$2:$X$2500,$A1460,$AA$2:$AA$2500,"Yes"))</f>
      </c>
      <c r="AH1460" t="str">
        <f>IF(OR($P1460&lt;&gt;"Yes",N($AG1460)=0),"",IF(AND($AG1460=1,COUNTIFS($W$2:$W$2500,$A1460,$AE$2:$AE$2500,1)+COUNTIFS($X$2:$X$2500,$A1460,$AE$2:$AE$2500,1)&gt;0),"","Yes"))</f>
      </c>
      <c r="AI1460">
        <f>IF($AH1460="Yes",$AG1460,"")</f>
      </c>
      <c r="AJ1460">
        <f>IF($AI1460="","",$AI1460+ROW()/1000000)</f>
      </c>
      <c r="AK1460">
        <f>IF(OR($A1460="",$P1460="Yes",N($AG1460)=0),"",$AG1460+ROW()/1000000)</f>
      </c>
      <c r="AL1460" t="str">
        <f>IF($A1460="","",INDEX(games!$J:$J,ROW())&amp;"")</f>
      </c>
      <c r="AM1460">
        <f>IF($A1460="","",SUMPRODUCT($AO1460:$BD1460,'Map Analysis'!$AP$2^{0,1,2,3,4,5,6,7,8,9,10,11,12,13,14,15}))</f>
      </c>
      <c r="AN1460">
        <f>IF($A1460="","",$AM1460+ROW()/10000000)</f>
      </c>
      <c r="AO1460">
        <f>IF($A1460="","",COUNTIF($W$2:$W$2500,$A1460))</f>
      </c>
      <c r="AP1460">
        <f>IF($A1460="","",SUMIFS($BF$2:$BF$2500,$W$2:$W$2500,$A1460))</f>
      </c>
      <c r="AQ1460">
        <f>IF($A1460="","",SUMIFS($BG$2:$BG$2500,$W$2:$W$2500,$A1460))</f>
      </c>
      <c r="AR1460">
        <f>IF($A1460="","",SUMIFS($BH$2:$BH$2500,$W$2:$W$2500,$A1460))</f>
      </c>
      <c r="AS1460">
        <f>IF($A1460="","",SUMIFS($BI$2:$BI$2500,$W$2:$W$2500,$A1460))</f>
      </c>
      <c r="AT1460">
        <f>IF($A1460="","",SUMIFS($BJ$2:$BJ$2500,$W$2:$W$2500,$A1460))</f>
      </c>
      <c r="AU1460">
        <f>IF($A1460="","",SUMIFS($BK$2:$BK$2500,$W$2:$W$2500,$A1460))</f>
      </c>
      <c r="AV1460">
        <f>IF($A1460="","",SUMIFS($BL$2:$BL$2500,$W$2:$W$2500,$A1460))</f>
      </c>
      <c r="AW1460">
        <f>IF($A1460="","",SUMIFS($BM$2:$BM$2500,$W$2:$W$2500,$A1460))</f>
      </c>
      <c r="AX1460">
        <f>IF($A1460="","",SUMIFS($BN$2:$BN$2500,$W$2:$W$2500,$A1460))</f>
      </c>
      <c r="AY1460">
        <f>IF($A1460="","",SUMIFS($BO$2:$BO$2500,$W$2:$W$2500,$A1460))</f>
      </c>
      <c r="AZ1460">
        <f>IF($A1460="","",SUMIFS($BP$2:$BP$2500,$W$2:$W$2500,$A1460))</f>
      </c>
      <c r="BA1460">
        <f>IF($A1460="","",SUMIFS($BQ$2:$BQ$2500,$W$2:$W$2500,$A1460))</f>
      </c>
      <c r="BB1460">
        <f>IF($A1460="","",SUMIFS($BR$2:$BR$2500,$W$2:$W$2500,$A1460))</f>
      </c>
      <c r="BC1460">
        <f>IF($A1460="","",SUMIFS($BS$2:$BS$2500,$W$2:$W$2500,$A1460))</f>
      </c>
      <c r="BD1460">
        <f>IF($A1460="","",SUMIFS($BT$2:$BT$2500,$W$2:$W$2500,$A1460))</f>
      </c>
      <c r="BF1460">
        <f>IF($Z1460="","",INDEX($AO$2:$AO$2000,$Z1460))</f>
      </c>
      <c r="BG1460">
        <f>IF($Z1460="","",INDEX($AP$2:$AP$2000,$Z1460))</f>
      </c>
      <c r="BH1460">
        <f>IF($Z1460="","",INDEX($AQ$2:$AQ$2000,$Z1460))</f>
      </c>
      <c r="BI1460">
        <f>IF($Z1460="","",INDEX($AR$2:$AR$2000,$Z1460))</f>
      </c>
      <c r="BJ1460">
        <f>IF($Z1460="","",INDEX($AS$2:$AS$2000,$Z1460))</f>
      </c>
      <c r="BK1460">
        <f>IF($Z1460="","",INDEX($AT$2:$AT$2000,$Z1460))</f>
      </c>
      <c r="BL1460">
        <f>IF($Z1460="","",INDEX($AU$2:$AU$2000,$Z1460))</f>
      </c>
      <c r="BM1460">
        <f>IF($Z1460="","",INDEX($AV$2:$AV$2000,$Z1460))</f>
      </c>
      <c r="BN1460">
        <f>IF($Z1460="","",INDEX($AW$2:$AW$2000,$Z1460))</f>
      </c>
      <c r="BO1460">
        <f>IF($Z1460="","",INDEX($AX$2:$AX$2000,$Z1460))</f>
      </c>
      <c r="BP1460">
        <f>IF($Z1460="","",INDEX($AY$2:$AY$2000,$Z1460))</f>
      </c>
      <c r="BQ1460">
        <f>IF($Z1460="","",INDEX($AZ$2:$AZ$2000,$Z1460))</f>
      </c>
      <c r="BR1460">
        <f>IF($Z1460="","",INDEX($BA$2:$BA$2000,$Z1460))</f>
      </c>
      <c r="BS1460">
        <f>IF($Z1460="","",INDEX($BB$2:$BB$2000,$Z1460))</f>
      </c>
      <c r="BT1460">
        <f>IF($Z1460="","",INDEX($BC$2:$BC$2000,$Z1460))</f>
      </c>
      <c r="BV1460">
        <f>IF(OR($A1460="",$P1460&lt;&gt;"Yes",$AH1460="Yes"),"",1+N($AG1460))</f>
      </c>
      <c r="BW1460">
        <f>IF($A1460="","",COUNTIFS($W$2:$W$2500,$A1460,$BZ$2:$BZ$2500,"Yes")+COUNTIFS($X$2:$X$2500,$A1460,$BY$2:$BY$2500,"Yes"))</f>
      </c>
      <c r="BX1460">
        <f>IF(OR($A1460="",$P1460="Yes"),"",IF(N($BW1460)=0,0,1+SUMIFS($CB$2:$CB$2500,$W$2:$W$2500,$A1460)+SUMIFS($CA$2:$CA$2500,$X$2:$X$2500,$A1460)))</f>
      </c>
      <c r="BY1460" t="str">
        <f>IF($Y1460="","",INDEX($AH$2:$AH$2000,$Y1460)&amp;"")</f>
      </c>
      <c r="BZ1460" t="str">
        <f>IF($Z1460="","",INDEX($AH$2:$AH$2000,$Z1460)&amp;"")</f>
      </c>
      <c r="CA1460">
        <f>IF($Y1460="","",INDEX($BV$2:$BV$2000,$Y1460))</f>
      </c>
      <c r="CB1460">
        <f>IF($Z1460="","",INDEX($BV$2:$BV$2000,$Z1460))</f>
      </c>
    </row>
    <row r="1461">
      <c r="A1461" t="str">
        <f>IF(TRIM(INDEX(games!$A:$A,ROW()))="","",TRIM(INDEX(games!$A:$A,ROW())))</f>
      </c>
      <c r="B1461">
        <f>IF(OR($A1461="",INDEX(games!$B:$B,ROW())=""),"",INDEX(games!$B:$B,ROW()))</f>
      </c>
      <c r="C1461" t="str">
        <f>IF(OR($A1461="",INDEX(games!$C:$C,ROW())=""),"",INDEX(games!$C:$C,ROW()))</f>
      </c>
      <c r="D1461">
        <f>IF($A1461="","",COUNTIF($W$2:$W$2500,$A1461)+COUNTIF($X$2:$X$2500,$A1461))</f>
      </c>
      <c r="E1461">
        <f>IF($A1461="","",IFERROR(MATCH($C1461,$R$2:$R$5,0),0))</f>
      </c>
      <c r="F1461">
        <f>IF($A1461="","",MOD(ROW(),34))</f>
      </c>
      <c r="G1461">
        <f>IF($A1461="",NA(),IF($C1461="Action",$B1461,NA()))</f>
      </c>
      <c r="H1461">
        <f>IF($A1461="",NA(),IF($C1461="Action",1+$F1461*0.023,NA()))</f>
      </c>
      <c r="I1461">
        <f>IF($A1461="",NA(),IF($C1461="Strategy",$B1461,NA()))</f>
      </c>
      <c r="J1461">
        <f>IF($A1461="",NA(),IF($C1461="Strategy",2+$F1461*0.023,NA()))</f>
      </c>
      <c r="K1461">
        <f>IF($A1461="",NA(),IF($C1461="Deckbuilder",$B1461,NA()))</f>
      </c>
      <c r="L1461">
        <f>IF($A1461="",NA(),IF($C1461="Deckbuilder",3+$F1461*0.023,NA()))</f>
      </c>
      <c r="M1461">
        <f>IF($A1461="",NA(),IF($C1461="Traditional",$B1461,NA()))</f>
      </c>
      <c r="N1461">
        <f>IF($A1461="",NA(),IF($C1461="Traditional",4+$F1461*0.023,NA()))</f>
      </c>
      <c r="O1461">
        <f>IF($A1461="","",$D1461+ROW()/1000000)</f>
      </c>
      <c r="P1461" t="str">
        <f>IF(OR($A1461="",INDEX(games!$H:$H,ROW())=""),"",INDEX(games!$H:$H,ROW()))</f>
      </c>
      <c r="Q1461">
        <f>IF(OR($A1461="",$P1461&lt;&gt;"Yes"),"",$D1461+ROW()/1000000)</f>
      </c>
      <c r="T1461">
        <f>IF($Y1461="","",INDEX($B$2:$B$2000,$Y1461))</f>
      </c>
      <c r="U1461">
        <f>IF($Z1461="","",INDEX($B$2:$B$2000,$Z1461))</f>
      </c>
      <c r="V1461">
        <f>IF(OR($T1461="",$U1461=""),"",$U1461-$T1461)</f>
      </c>
      <c r="W1461" t="str">
        <f>IF(TRIM(INDEX(connections!$A:$A,ROW()))="","",TRIM(INDEX(connections!$A:$A,ROW())))</f>
      </c>
      <c r="X1461" t="str">
        <f>IF($W1461="","",TRIM(INDEX(connections!$B:$B,ROW())))</f>
      </c>
      <c r="Y1461">
        <f>IF($W1461="","",IFERROR(MATCH($W1461,$A$2:$A$2000,0),""))</f>
      </c>
      <c r="Z1461">
        <f>IF($X1461="","",IFERROR(MATCH($X1461,$A$2:$A$2000,0),""))</f>
      </c>
      <c r="AA1461" t="str">
        <f>IF($Y1461="","",INDEX($P$2:$P$2000,$Y1461))</f>
      </c>
      <c r="AB1461" t="str">
        <f>IF($Z1461="","",INDEX($P$2:$P$2000,$Z1461))</f>
      </c>
      <c r="AC1461">
        <f>IF(AND($AA1461="Yes",$AB1461="Yes"),1,"")</f>
      </c>
      <c r="AD1461">
        <f>IF(OR($Y1461="",$Z1461=""),"",IF(INDEX($C$2:$C$2000,$Y1461)=INDEX($C$2:$C$2000,$Z1461),0,1))</f>
      </c>
      <c r="AE1461">
        <f>IF($AC1461&lt;&gt;1,"",IF(AND(INDEX($AG$2:$AG$2000,$Y1461)=1,INDEX($AG$2:$AG$2000,$Z1461)=1),1,""))</f>
      </c>
      <c r="AG1461">
        <f>IF($A1461="","",COUNTIFS($W$2:$W$2500,$A1461,$AB$2:$AB$2500,"Yes")+COUNTIFS($X$2:$X$2500,$A1461,$AA$2:$AA$2500,"Yes"))</f>
      </c>
      <c r="AH1461" t="str">
        <f>IF(OR($P1461&lt;&gt;"Yes",N($AG1461)=0),"",IF(AND($AG1461=1,COUNTIFS($W$2:$W$2500,$A1461,$AE$2:$AE$2500,1)+COUNTIFS($X$2:$X$2500,$A1461,$AE$2:$AE$2500,1)&gt;0),"","Yes"))</f>
      </c>
      <c r="AI1461">
        <f>IF($AH1461="Yes",$AG1461,"")</f>
      </c>
      <c r="AJ1461">
        <f>IF($AI1461="","",$AI1461+ROW()/1000000)</f>
      </c>
      <c r="AK1461">
        <f>IF(OR($A1461="",$P1461="Yes",N($AG1461)=0),"",$AG1461+ROW()/1000000)</f>
      </c>
      <c r="AL1461" t="str">
        <f>IF($A1461="","",INDEX(games!$J:$J,ROW())&amp;"")</f>
      </c>
      <c r="AM1461">
        <f>IF($A1461="","",SUMPRODUCT($AO1461:$BD1461,'Map Analysis'!$AP$2^{0,1,2,3,4,5,6,7,8,9,10,11,12,13,14,15}))</f>
      </c>
      <c r="AN1461">
        <f>IF($A1461="","",$AM1461+ROW()/10000000)</f>
      </c>
      <c r="AO1461">
        <f>IF($A1461="","",COUNTIF($W$2:$W$2500,$A1461))</f>
      </c>
      <c r="AP1461">
        <f>IF($A1461="","",SUMIFS($BF$2:$BF$2500,$W$2:$W$2500,$A1461))</f>
      </c>
      <c r="AQ1461">
        <f>IF($A1461="","",SUMIFS($BG$2:$BG$2500,$W$2:$W$2500,$A1461))</f>
      </c>
      <c r="AR1461">
        <f>IF($A1461="","",SUMIFS($BH$2:$BH$2500,$W$2:$W$2500,$A1461))</f>
      </c>
      <c r="AS1461">
        <f>IF($A1461="","",SUMIFS($BI$2:$BI$2500,$W$2:$W$2500,$A1461))</f>
      </c>
      <c r="AT1461">
        <f>IF($A1461="","",SUMIFS($BJ$2:$BJ$2500,$W$2:$W$2500,$A1461))</f>
      </c>
      <c r="AU1461">
        <f>IF($A1461="","",SUMIFS($BK$2:$BK$2500,$W$2:$W$2500,$A1461))</f>
      </c>
      <c r="AV1461">
        <f>IF($A1461="","",SUMIFS($BL$2:$BL$2500,$W$2:$W$2500,$A1461))</f>
      </c>
      <c r="AW1461">
        <f>IF($A1461="","",SUMIFS($BM$2:$BM$2500,$W$2:$W$2500,$A1461))</f>
      </c>
      <c r="AX1461">
        <f>IF($A1461="","",SUMIFS($BN$2:$BN$2500,$W$2:$W$2500,$A1461))</f>
      </c>
      <c r="AY1461">
        <f>IF($A1461="","",SUMIFS($BO$2:$BO$2500,$W$2:$W$2500,$A1461))</f>
      </c>
      <c r="AZ1461">
        <f>IF($A1461="","",SUMIFS($BP$2:$BP$2500,$W$2:$W$2500,$A1461))</f>
      </c>
      <c r="BA1461">
        <f>IF($A1461="","",SUMIFS($BQ$2:$BQ$2500,$W$2:$W$2500,$A1461))</f>
      </c>
      <c r="BB1461">
        <f>IF($A1461="","",SUMIFS($BR$2:$BR$2500,$W$2:$W$2500,$A1461))</f>
      </c>
      <c r="BC1461">
        <f>IF($A1461="","",SUMIFS($BS$2:$BS$2500,$W$2:$W$2500,$A1461))</f>
      </c>
      <c r="BD1461">
        <f>IF($A1461="","",SUMIFS($BT$2:$BT$2500,$W$2:$W$2500,$A1461))</f>
      </c>
      <c r="BF1461">
        <f>IF($Z1461="","",INDEX($AO$2:$AO$2000,$Z1461))</f>
      </c>
      <c r="BG1461">
        <f>IF($Z1461="","",INDEX($AP$2:$AP$2000,$Z1461))</f>
      </c>
      <c r="BH1461">
        <f>IF($Z1461="","",INDEX($AQ$2:$AQ$2000,$Z1461))</f>
      </c>
      <c r="BI1461">
        <f>IF($Z1461="","",INDEX($AR$2:$AR$2000,$Z1461))</f>
      </c>
      <c r="BJ1461">
        <f>IF($Z1461="","",INDEX($AS$2:$AS$2000,$Z1461))</f>
      </c>
      <c r="BK1461">
        <f>IF($Z1461="","",INDEX($AT$2:$AT$2000,$Z1461))</f>
      </c>
      <c r="BL1461">
        <f>IF($Z1461="","",INDEX($AU$2:$AU$2000,$Z1461))</f>
      </c>
      <c r="BM1461">
        <f>IF($Z1461="","",INDEX($AV$2:$AV$2000,$Z1461))</f>
      </c>
      <c r="BN1461">
        <f>IF($Z1461="","",INDEX($AW$2:$AW$2000,$Z1461))</f>
      </c>
      <c r="BO1461">
        <f>IF($Z1461="","",INDEX($AX$2:$AX$2000,$Z1461))</f>
      </c>
      <c r="BP1461">
        <f>IF($Z1461="","",INDEX($AY$2:$AY$2000,$Z1461))</f>
      </c>
      <c r="BQ1461">
        <f>IF($Z1461="","",INDEX($AZ$2:$AZ$2000,$Z1461))</f>
      </c>
      <c r="BR1461">
        <f>IF($Z1461="","",INDEX($BA$2:$BA$2000,$Z1461))</f>
      </c>
      <c r="BS1461">
        <f>IF($Z1461="","",INDEX($BB$2:$BB$2000,$Z1461))</f>
      </c>
      <c r="BT1461">
        <f>IF($Z1461="","",INDEX($BC$2:$BC$2000,$Z1461))</f>
      </c>
      <c r="BV1461">
        <f>IF(OR($A1461="",$P1461&lt;&gt;"Yes",$AH1461="Yes"),"",1+N($AG1461))</f>
      </c>
      <c r="BW1461">
        <f>IF($A1461="","",COUNTIFS($W$2:$W$2500,$A1461,$BZ$2:$BZ$2500,"Yes")+COUNTIFS($X$2:$X$2500,$A1461,$BY$2:$BY$2500,"Yes"))</f>
      </c>
      <c r="BX1461">
        <f>IF(OR($A1461="",$P1461="Yes"),"",IF(N($BW1461)=0,0,1+SUMIFS($CB$2:$CB$2500,$W$2:$W$2500,$A1461)+SUMIFS($CA$2:$CA$2500,$X$2:$X$2500,$A1461)))</f>
      </c>
      <c r="BY1461" t="str">
        <f>IF($Y1461="","",INDEX($AH$2:$AH$2000,$Y1461)&amp;"")</f>
      </c>
      <c r="BZ1461" t="str">
        <f>IF($Z1461="","",INDEX($AH$2:$AH$2000,$Z1461)&amp;"")</f>
      </c>
      <c r="CA1461">
        <f>IF($Y1461="","",INDEX($BV$2:$BV$2000,$Y1461))</f>
      </c>
      <c r="CB1461">
        <f>IF($Z1461="","",INDEX($BV$2:$BV$2000,$Z1461))</f>
      </c>
    </row>
    <row r="1462">
      <c r="A1462" t="str">
        <f>IF(TRIM(INDEX(games!$A:$A,ROW()))="","",TRIM(INDEX(games!$A:$A,ROW())))</f>
      </c>
      <c r="B1462">
        <f>IF(OR($A1462="",INDEX(games!$B:$B,ROW())=""),"",INDEX(games!$B:$B,ROW()))</f>
      </c>
      <c r="C1462" t="str">
        <f>IF(OR($A1462="",INDEX(games!$C:$C,ROW())=""),"",INDEX(games!$C:$C,ROW()))</f>
      </c>
      <c r="D1462">
        <f>IF($A1462="","",COUNTIF($W$2:$W$2500,$A1462)+COUNTIF($X$2:$X$2500,$A1462))</f>
      </c>
      <c r="E1462">
        <f>IF($A1462="","",IFERROR(MATCH($C1462,$R$2:$R$5,0),0))</f>
      </c>
      <c r="F1462">
        <f>IF($A1462="","",MOD(ROW(),34))</f>
      </c>
      <c r="G1462">
        <f>IF($A1462="",NA(),IF($C1462="Action",$B1462,NA()))</f>
      </c>
      <c r="H1462">
        <f>IF($A1462="",NA(),IF($C1462="Action",1+$F1462*0.023,NA()))</f>
      </c>
      <c r="I1462">
        <f>IF($A1462="",NA(),IF($C1462="Strategy",$B1462,NA()))</f>
      </c>
      <c r="J1462">
        <f>IF($A1462="",NA(),IF($C1462="Strategy",2+$F1462*0.023,NA()))</f>
      </c>
      <c r="K1462">
        <f>IF($A1462="",NA(),IF($C1462="Deckbuilder",$B1462,NA()))</f>
      </c>
      <c r="L1462">
        <f>IF($A1462="",NA(),IF($C1462="Deckbuilder",3+$F1462*0.023,NA()))</f>
      </c>
      <c r="M1462">
        <f>IF($A1462="",NA(),IF($C1462="Traditional",$B1462,NA()))</f>
      </c>
      <c r="N1462">
        <f>IF($A1462="",NA(),IF($C1462="Traditional",4+$F1462*0.023,NA()))</f>
      </c>
      <c r="O1462">
        <f>IF($A1462="","",$D1462+ROW()/1000000)</f>
      </c>
      <c r="P1462" t="str">
        <f>IF(OR($A1462="",INDEX(games!$H:$H,ROW())=""),"",INDEX(games!$H:$H,ROW()))</f>
      </c>
      <c r="Q1462">
        <f>IF(OR($A1462="",$P1462&lt;&gt;"Yes"),"",$D1462+ROW()/1000000)</f>
      </c>
      <c r="T1462">
        <f>IF($Y1462="","",INDEX($B$2:$B$2000,$Y1462))</f>
      </c>
      <c r="U1462">
        <f>IF($Z1462="","",INDEX($B$2:$B$2000,$Z1462))</f>
      </c>
      <c r="V1462">
        <f>IF(OR($T1462="",$U1462=""),"",$U1462-$T1462)</f>
      </c>
      <c r="W1462" t="str">
        <f>IF(TRIM(INDEX(connections!$A:$A,ROW()))="","",TRIM(INDEX(connections!$A:$A,ROW())))</f>
      </c>
      <c r="X1462" t="str">
        <f>IF($W1462="","",TRIM(INDEX(connections!$B:$B,ROW())))</f>
      </c>
      <c r="Y1462">
        <f>IF($W1462="","",IFERROR(MATCH($W1462,$A$2:$A$2000,0),""))</f>
      </c>
      <c r="Z1462">
        <f>IF($X1462="","",IFERROR(MATCH($X1462,$A$2:$A$2000,0),""))</f>
      </c>
      <c r="AA1462" t="str">
        <f>IF($Y1462="","",INDEX($P$2:$P$2000,$Y1462))</f>
      </c>
      <c r="AB1462" t="str">
        <f>IF($Z1462="","",INDEX($P$2:$P$2000,$Z1462))</f>
      </c>
      <c r="AC1462">
        <f>IF(AND($AA1462="Yes",$AB1462="Yes"),1,"")</f>
      </c>
      <c r="AD1462">
        <f>IF(OR($Y1462="",$Z1462=""),"",IF(INDEX($C$2:$C$2000,$Y1462)=INDEX($C$2:$C$2000,$Z1462),0,1))</f>
      </c>
      <c r="AE1462">
        <f>IF($AC1462&lt;&gt;1,"",IF(AND(INDEX($AG$2:$AG$2000,$Y1462)=1,INDEX($AG$2:$AG$2000,$Z1462)=1),1,""))</f>
      </c>
      <c r="AG1462">
        <f>IF($A1462="","",COUNTIFS($W$2:$W$2500,$A1462,$AB$2:$AB$2500,"Yes")+COUNTIFS($X$2:$X$2500,$A1462,$AA$2:$AA$2500,"Yes"))</f>
      </c>
      <c r="AH1462" t="str">
        <f>IF(OR($P1462&lt;&gt;"Yes",N($AG1462)=0),"",IF(AND($AG1462=1,COUNTIFS($W$2:$W$2500,$A1462,$AE$2:$AE$2500,1)+COUNTIFS($X$2:$X$2500,$A1462,$AE$2:$AE$2500,1)&gt;0),"","Yes"))</f>
      </c>
      <c r="AI1462">
        <f>IF($AH1462="Yes",$AG1462,"")</f>
      </c>
      <c r="AJ1462">
        <f>IF($AI1462="","",$AI1462+ROW()/1000000)</f>
      </c>
      <c r="AK1462">
        <f>IF(OR($A1462="",$P1462="Yes",N($AG1462)=0),"",$AG1462+ROW()/1000000)</f>
      </c>
      <c r="AL1462" t="str">
        <f>IF($A1462="","",INDEX(games!$J:$J,ROW())&amp;"")</f>
      </c>
      <c r="AM1462">
        <f>IF($A1462="","",SUMPRODUCT($AO1462:$BD1462,'Map Analysis'!$AP$2^{0,1,2,3,4,5,6,7,8,9,10,11,12,13,14,15}))</f>
      </c>
      <c r="AN1462">
        <f>IF($A1462="","",$AM1462+ROW()/10000000)</f>
      </c>
      <c r="AO1462">
        <f>IF($A1462="","",COUNTIF($W$2:$W$2500,$A1462))</f>
      </c>
      <c r="AP1462">
        <f>IF($A1462="","",SUMIFS($BF$2:$BF$2500,$W$2:$W$2500,$A1462))</f>
      </c>
      <c r="AQ1462">
        <f>IF($A1462="","",SUMIFS($BG$2:$BG$2500,$W$2:$W$2500,$A1462))</f>
      </c>
      <c r="AR1462">
        <f>IF($A1462="","",SUMIFS($BH$2:$BH$2500,$W$2:$W$2500,$A1462))</f>
      </c>
      <c r="AS1462">
        <f>IF($A1462="","",SUMIFS($BI$2:$BI$2500,$W$2:$W$2500,$A1462))</f>
      </c>
      <c r="AT1462">
        <f>IF($A1462="","",SUMIFS($BJ$2:$BJ$2500,$W$2:$W$2500,$A1462))</f>
      </c>
      <c r="AU1462">
        <f>IF($A1462="","",SUMIFS($BK$2:$BK$2500,$W$2:$W$2500,$A1462))</f>
      </c>
      <c r="AV1462">
        <f>IF($A1462="","",SUMIFS($BL$2:$BL$2500,$W$2:$W$2500,$A1462))</f>
      </c>
      <c r="AW1462">
        <f>IF($A1462="","",SUMIFS($BM$2:$BM$2500,$W$2:$W$2500,$A1462))</f>
      </c>
      <c r="AX1462">
        <f>IF($A1462="","",SUMIFS($BN$2:$BN$2500,$W$2:$W$2500,$A1462))</f>
      </c>
      <c r="AY1462">
        <f>IF($A1462="","",SUMIFS($BO$2:$BO$2500,$W$2:$W$2500,$A1462))</f>
      </c>
      <c r="AZ1462">
        <f>IF($A1462="","",SUMIFS($BP$2:$BP$2500,$W$2:$W$2500,$A1462))</f>
      </c>
      <c r="BA1462">
        <f>IF($A1462="","",SUMIFS($BQ$2:$BQ$2500,$W$2:$W$2500,$A1462))</f>
      </c>
      <c r="BB1462">
        <f>IF($A1462="","",SUMIFS($BR$2:$BR$2500,$W$2:$W$2500,$A1462))</f>
      </c>
      <c r="BC1462">
        <f>IF($A1462="","",SUMIFS($BS$2:$BS$2500,$W$2:$W$2500,$A1462))</f>
      </c>
      <c r="BD1462">
        <f>IF($A1462="","",SUMIFS($BT$2:$BT$2500,$W$2:$W$2500,$A1462))</f>
      </c>
      <c r="BF1462">
        <f>IF($Z1462="","",INDEX($AO$2:$AO$2000,$Z1462))</f>
      </c>
      <c r="BG1462">
        <f>IF($Z1462="","",INDEX($AP$2:$AP$2000,$Z1462))</f>
      </c>
      <c r="BH1462">
        <f>IF($Z1462="","",INDEX($AQ$2:$AQ$2000,$Z1462))</f>
      </c>
      <c r="BI1462">
        <f>IF($Z1462="","",INDEX($AR$2:$AR$2000,$Z1462))</f>
      </c>
      <c r="BJ1462">
        <f>IF($Z1462="","",INDEX($AS$2:$AS$2000,$Z1462))</f>
      </c>
      <c r="BK1462">
        <f>IF($Z1462="","",INDEX($AT$2:$AT$2000,$Z1462))</f>
      </c>
      <c r="BL1462">
        <f>IF($Z1462="","",INDEX($AU$2:$AU$2000,$Z1462))</f>
      </c>
      <c r="BM1462">
        <f>IF($Z1462="","",INDEX($AV$2:$AV$2000,$Z1462))</f>
      </c>
      <c r="BN1462">
        <f>IF($Z1462="","",INDEX($AW$2:$AW$2000,$Z1462))</f>
      </c>
      <c r="BO1462">
        <f>IF($Z1462="","",INDEX($AX$2:$AX$2000,$Z1462))</f>
      </c>
      <c r="BP1462">
        <f>IF($Z1462="","",INDEX($AY$2:$AY$2000,$Z1462))</f>
      </c>
      <c r="BQ1462">
        <f>IF($Z1462="","",INDEX($AZ$2:$AZ$2000,$Z1462))</f>
      </c>
      <c r="BR1462">
        <f>IF($Z1462="","",INDEX($BA$2:$BA$2000,$Z1462))</f>
      </c>
      <c r="BS1462">
        <f>IF($Z1462="","",INDEX($BB$2:$BB$2000,$Z1462))</f>
      </c>
      <c r="BT1462">
        <f>IF($Z1462="","",INDEX($BC$2:$BC$2000,$Z1462))</f>
      </c>
      <c r="BV1462">
        <f>IF(OR($A1462="",$P1462&lt;&gt;"Yes",$AH1462="Yes"),"",1+N($AG1462))</f>
      </c>
      <c r="BW1462">
        <f>IF($A1462="","",COUNTIFS($W$2:$W$2500,$A1462,$BZ$2:$BZ$2500,"Yes")+COUNTIFS($X$2:$X$2500,$A1462,$BY$2:$BY$2500,"Yes"))</f>
      </c>
      <c r="BX1462">
        <f>IF(OR($A1462="",$P1462="Yes"),"",IF(N($BW1462)=0,0,1+SUMIFS($CB$2:$CB$2500,$W$2:$W$2500,$A1462)+SUMIFS($CA$2:$CA$2500,$X$2:$X$2500,$A1462)))</f>
      </c>
      <c r="BY1462" t="str">
        <f>IF($Y1462="","",INDEX($AH$2:$AH$2000,$Y1462)&amp;"")</f>
      </c>
      <c r="BZ1462" t="str">
        <f>IF($Z1462="","",INDEX($AH$2:$AH$2000,$Z1462)&amp;"")</f>
      </c>
      <c r="CA1462">
        <f>IF($Y1462="","",INDEX($BV$2:$BV$2000,$Y1462))</f>
      </c>
      <c r="CB1462">
        <f>IF($Z1462="","",INDEX($BV$2:$BV$2000,$Z1462))</f>
      </c>
    </row>
    <row r="1463">
      <c r="A1463" t="str">
        <f>IF(TRIM(INDEX(games!$A:$A,ROW()))="","",TRIM(INDEX(games!$A:$A,ROW())))</f>
      </c>
      <c r="B1463">
        <f>IF(OR($A1463="",INDEX(games!$B:$B,ROW())=""),"",INDEX(games!$B:$B,ROW()))</f>
      </c>
      <c r="C1463" t="str">
        <f>IF(OR($A1463="",INDEX(games!$C:$C,ROW())=""),"",INDEX(games!$C:$C,ROW()))</f>
      </c>
      <c r="D1463">
        <f>IF($A1463="","",COUNTIF($W$2:$W$2500,$A1463)+COUNTIF($X$2:$X$2500,$A1463))</f>
      </c>
      <c r="E1463">
        <f>IF($A1463="","",IFERROR(MATCH($C1463,$R$2:$R$5,0),0))</f>
      </c>
      <c r="F1463">
        <f>IF($A1463="","",MOD(ROW(),34))</f>
      </c>
      <c r="G1463">
        <f>IF($A1463="",NA(),IF($C1463="Action",$B1463,NA()))</f>
      </c>
      <c r="H1463">
        <f>IF($A1463="",NA(),IF($C1463="Action",1+$F1463*0.023,NA()))</f>
      </c>
      <c r="I1463">
        <f>IF($A1463="",NA(),IF($C1463="Strategy",$B1463,NA()))</f>
      </c>
      <c r="J1463">
        <f>IF($A1463="",NA(),IF($C1463="Strategy",2+$F1463*0.023,NA()))</f>
      </c>
      <c r="K1463">
        <f>IF($A1463="",NA(),IF($C1463="Deckbuilder",$B1463,NA()))</f>
      </c>
      <c r="L1463">
        <f>IF($A1463="",NA(),IF($C1463="Deckbuilder",3+$F1463*0.023,NA()))</f>
      </c>
      <c r="M1463">
        <f>IF($A1463="",NA(),IF($C1463="Traditional",$B1463,NA()))</f>
      </c>
      <c r="N1463">
        <f>IF($A1463="",NA(),IF($C1463="Traditional",4+$F1463*0.023,NA()))</f>
      </c>
      <c r="O1463">
        <f>IF($A1463="","",$D1463+ROW()/1000000)</f>
      </c>
      <c r="P1463" t="str">
        <f>IF(OR($A1463="",INDEX(games!$H:$H,ROW())=""),"",INDEX(games!$H:$H,ROW()))</f>
      </c>
      <c r="Q1463">
        <f>IF(OR($A1463="",$P1463&lt;&gt;"Yes"),"",$D1463+ROW()/1000000)</f>
      </c>
      <c r="T1463">
        <f>IF($Y1463="","",INDEX($B$2:$B$2000,$Y1463))</f>
      </c>
      <c r="U1463">
        <f>IF($Z1463="","",INDEX($B$2:$B$2000,$Z1463))</f>
      </c>
      <c r="V1463">
        <f>IF(OR($T1463="",$U1463=""),"",$U1463-$T1463)</f>
      </c>
      <c r="W1463" t="str">
        <f>IF(TRIM(INDEX(connections!$A:$A,ROW()))="","",TRIM(INDEX(connections!$A:$A,ROW())))</f>
      </c>
      <c r="X1463" t="str">
        <f>IF($W1463="","",TRIM(INDEX(connections!$B:$B,ROW())))</f>
      </c>
      <c r="Y1463">
        <f>IF($W1463="","",IFERROR(MATCH($W1463,$A$2:$A$2000,0),""))</f>
      </c>
      <c r="Z1463">
        <f>IF($X1463="","",IFERROR(MATCH($X1463,$A$2:$A$2000,0),""))</f>
      </c>
      <c r="AA1463" t="str">
        <f>IF($Y1463="","",INDEX($P$2:$P$2000,$Y1463))</f>
      </c>
      <c r="AB1463" t="str">
        <f>IF($Z1463="","",INDEX($P$2:$P$2000,$Z1463))</f>
      </c>
      <c r="AC1463">
        <f>IF(AND($AA1463="Yes",$AB1463="Yes"),1,"")</f>
      </c>
      <c r="AD1463">
        <f>IF(OR($Y1463="",$Z1463=""),"",IF(INDEX($C$2:$C$2000,$Y1463)=INDEX($C$2:$C$2000,$Z1463),0,1))</f>
      </c>
      <c r="AE1463">
        <f>IF($AC1463&lt;&gt;1,"",IF(AND(INDEX($AG$2:$AG$2000,$Y1463)=1,INDEX($AG$2:$AG$2000,$Z1463)=1),1,""))</f>
      </c>
      <c r="AG1463">
        <f>IF($A1463="","",COUNTIFS($W$2:$W$2500,$A1463,$AB$2:$AB$2500,"Yes")+COUNTIFS($X$2:$X$2500,$A1463,$AA$2:$AA$2500,"Yes"))</f>
      </c>
      <c r="AH1463" t="str">
        <f>IF(OR($P1463&lt;&gt;"Yes",N($AG1463)=0),"",IF(AND($AG1463=1,COUNTIFS($W$2:$W$2500,$A1463,$AE$2:$AE$2500,1)+COUNTIFS($X$2:$X$2500,$A1463,$AE$2:$AE$2500,1)&gt;0),"","Yes"))</f>
      </c>
      <c r="AI1463">
        <f>IF($AH1463="Yes",$AG1463,"")</f>
      </c>
      <c r="AJ1463">
        <f>IF($AI1463="","",$AI1463+ROW()/1000000)</f>
      </c>
      <c r="AK1463">
        <f>IF(OR($A1463="",$P1463="Yes",N($AG1463)=0),"",$AG1463+ROW()/1000000)</f>
      </c>
      <c r="AL1463" t="str">
        <f>IF($A1463="","",INDEX(games!$J:$J,ROW())&amp;"")</f>
      </c>
      <c r="AM1463">
        <f>IF($A1463="","",SUMPRODUCT($AO1463:$BD1463,'Map Analysis'!$AP$2^{0,1,2,3,4,5,6,7,8,9,10,11,12,13,14,15}))</f>
      </c>
      <c r="AN1463">
        <f>IF($A1463="","",$AM1463+ROW()/10000000)</f>
      </c>
      <c r="AO1463">
        <f>IF($A1463="","",COUNTIF($W$2:$W$2500,$A1463))</f>
      </c>
      <c r="AP1463">
        <f>IF($A1463="","",SUMIFS($BF$2:$BF$2500,$W$2:$W$2500,$A1463))</f>
      </c>
      <c r="AQ1463">
        <f>IF($A1463="","",SUMIFS($BG$2:$BG$2500,$W$2:$W$2500,$A1463))</f>
      </c>
      <c r="AR1463">
        <f>IF($A1463="","",SUMIFS($BH$2:$BH$2500,$W$2:$W$2500,$A1463))</f>
      </c>
      <c r="AS1463">
        <f>IF($A1463="","",SUMIFS($BI$2:$BI$2500,$W$2:$W$2500,$A1463))</f>
      </c>
      <c r="AT1463">
        <f>IF($A1463="","",SUMIFS($BJ$2:$BJ$2500,$W$2:$W$2500,$A1463))</f>
      </c>
      <c r="AU1463">
        <f>IF($A1463="","",SUMIFS($BK$2:$BK$2500,$W$2:$W$2500,$A1463))</f>
      </c>
      <c r="AV1463">
        <f>IF($A1463="","",SUMIFS($BL$2:$BL$2500,$W$2:$W$2500,$A1463))</f>
      </c>
      <c r="AW1463">
        <f>IF($A1463="","",SUMIFS($BM$2:$BM$2500,$W$2:$W$2500,$A1463))</f>
      </c>
      <c r="AX1463">
        <f>IF($A1463="","",SUMIFS($BN$2:$BN$2500,$W$2:$W$2500,$A1463))</f>
      </c>
      <c r="AY1463">
        <f>IF($A1463="","",SUMIFS($BO$2:$BO$2500,$W$2:$W$2500,$A1463))</f>
      </c>
      <c r="AZ1463">
        <f>IF($A1463="","",SUMIFS($BP$2:$BP$2500,$W$2:$W$2500,$A1463))</f>
      </c>
      <c r="BA1463">
        <f>IF($A1463="","",SUMIFS($BQ$2:$BQ$2500,$W$2:$W$2500,$A1463))</f>
      </c>
      <c r="BB1463">
        <f>IF($A1463="","",SUMIFS($BR$2:$BR$2500,$W$2:$W$2500,$A1463))</f>
      </c>
      <c r="BC1463">
        <f>IF($A1463="","",SUMIFS($BS$2:$BS$2500,$W$2:$W$2500,$A1463))</f>
      </c>
      <c r="BD1463">
        <f>IF($A1463="","",SUMIFS($BT$2:$BT$2500,$W$2:$W$2500,$A1463))</f>
      </c>
      <c r="BF1463">
        <f>IF($Z1463="","",INDEX($AO$2:$AO$2000,$Z1463))</f>
      </c>
      <c r="BG1463">
        <f>IF($Z1463="","",INDEX($AP$2:$AP$2000,$Z1463))</f>
      </c>
      <c r="BH1463">
        <f>IF($Z1463="","",INDEX($AQ$2:$AQ$2000,$Z1463))</f>
      </c>
      <c r="BI1463">
        <f>IF($Z1463="","",INDEX($AR$2:$AR$2000,$Z1463))</f>
      </c>
      <c r="BJ1463">
        <f>IF($Z1463="","",INDEX($AS$2:$AS$2000,$Z1463))</f>
      </c>
      <c r="BK1463">
        <f>IF($Z1463="","",INDEX($AT$2:$AT$2000,$Z1463))</f>
      </c>
      <c r="BL1463">
        <f>IF($Z1463="","",INDEX($AU$2:$AU$2000,$Z1463))</f>
      </c>
      <c r="BM1463">
        <f>IF($Z1463="","",INDEX($AV$2:$AV$2000,$Z1463))</f>
      </c>
      <c r="BN1463">
        <f>IF($Z1463="","",INDEX($AW$2:$AW$2000,$Z1463))</f>
      </c>
      <c r="BO1463">
        <f>IF($Z1463="","",INDEX($AX$2:$AX$2000,$Z1463))</f>
      </c>
      <c r="BP1463">
        <f>IF($Z1463="","",INDEX($AY$2:$AY$2000,$Z1463))</f>
      </c>
      <c r="BQ1463">
        <f>IF($Z1463="","",INDEX($AZ$2:$AZ$2000,$Z1463))</f>
      </c>
      <c r="BR1463">
        <f>IF($Z1463="","",INDEX($BA$2:$BA$2000,$Z1463))</f>
      </c>
      <c r="BS1463">
        <f>IF($Z1463="","",INDEX($BB$2:$BB$2000,$Z1463))</f>
      </c>
      <c r="BT1463">
        <f>IF($Z1463="","",INDEX($BC$2:$BC$2000,$Z1463))</f>
      </c>
      <c r="BV1463">
        <f>IF(OR($A1463="",$P1463&lt;&gt;"Yes",$AH1463="Yes"),"",1+N($AG1463))</f>
      </c>
      <c r="BW1463">
        <f>IF($A1463="","",COUNTIFS($W$2:$W$2500,$A1463,$BZ$2:$BZ$2500,"Yes")+COUNTIFS($X$2:$X$2500,$A1463,$BY$2:$BY$2500,"Yes"))</f>
      </c>
      <c r="BX1463">
        <f>IF(OR($A1463="",$P1463="Yes"),"",IF(N($BW1463)=0,0,1+SUMIFS($CB$2:$CB$2500,$W$2:$W$2500,$A1463)+SUMIFS($CA$2:$CA$2500,$X$2:$X$2500,$A1463)))</f>
      </c>
      <c r="BY1463" t="str">
        <f>IF($Y1463="","",INDEX($AH$2:$AH$2000,$Y1463)&amp;"")</f>
      </c>
      <c r="BZ1463" t="str">
        <f>IF($Z1463="","",INDEX($AH$2:$AH$2000,$Z1463)&amp;"")</f>
      </c>
      <c r="CA1463">
        <f>IF($Y1463="","",INDEX($BV$2:$BV$2000,$Y1463))</f>
      </c>
      <c r="CB1463">
        <f>IF($Z1463="","",INDEX($BV$2:$BV$2000,$Z1463))</f>
      </c>
    </row>
    <row r="1464">
      <c r="A1464" t="str">
        <f>IF(TRIM(INDEX(games!$A:$A,ROW()))="","",TRIM(INDEX(games!$A:$A,ROW())))</f>
      </c>
      <c r="B1464">
        <f>IF(OR($A1464="",INDEX(games!$B:$B,ROW())=""),"",INDEX(games!$B:$B,ROW()))</f>
      </c>
      <c r="C1464" t="str">
        <f>IF(OR($A1464="",INDEX(games!$C:$C,ROW())=""),"",INDEX(games!$C:$C,ROW()))</f>
      </c>
      <c r="D1464">
        <f>IF($A1464="","",COUNTIF($W$2:$W$2500,$A1464)+COUNTIF($X$2:$X$2500,$A1464))</f>
      </c>
      <c r="E1464">
        <f>IF($A1464="","",IFERROR(MATCH($C1464,$R$2:$R$5,0),0))</f>
      </c>
      <c r="F1464">
        <f>IF($A1464="","",MOD(ROW(),34))</f>
      </c>
      <c r="G1464">
        <f>IF($A1464="",NA(),IF($C1464="Action",$B1464,NA()))</f>
      </c>
      <c r="H1464">
        <f>IF($A1464="",NA(),IF($C1464="Action",1+$F1464*0.023,NA()))</f>
      </c>
      <c r="I1464">
        <f>IF($A1464="",NA(),IF($C1464="Strategy",$B1464,NA()))</f>
      </c>
      <c r="J1464">
        <f>IF($A1464="",NA(),IF($C1464="Strategy",2+$F1464*0.023,NA()))</f>
      </c>
      <c r="K1464">
        <f>IF($A1464="",NA(),IF($C1464="Deckbuilder",$B1464,NA()))</f>
      </c>
      <c r="L1464">
        <f>IF($A1464="",NA(),IF($C1464="Deckbuilder",3+$F1464*0.023,NA()))</f>
      </c>
      <c r="M1464">
        <f>IF($A1464="",NA(),IF($C1464="Traditional",$B1464,NA()))</f>
      </c>
      <c r="N1464">
        <f>IF($A1464="",NA(),IF($C1464="Traditional",4+$F1464*0.023,NA()))</f>
      </c>
      <c r="O1464">
        <f>IF($A1464="","",$D1464+ROW()/1000000)</f>
      </c>
      <c r="P1464" t="str">
        <f>IF(OR($A1464="",INDEX(games!$H:$H,ROW())=""),"",INDEX(games!$H:$H,ROW()))</f>
      </c>
      <c r="Q1464">
        <f>IF(OR($A1464="",$P1464&lt;&gt;"Yes"),"",$D1464+ROW()/1000000)</f>
      </c>
      <c r="T1464">
        <f>IF($Y1464="","",INDEX($B$2:$B$2000,$Y1464))</f>
      </c>
      <c r="U1464">
        <f>IF($Z1464="","",INDEX($B$2:$B$2000,$Z1464))</f>
      </c>
      <c r="V1464">
        <f>IF(OR($T1464="",$U1464=""),"",$U1464-$T1464)</f>
      </c>
      <c r="W1464" t="str">
        <f>IF(TRIM(INDEX(connections!$A:$A,ROW()))="","",TRIM(INDEX(connections!$A:$A,ROW())))</f>
      </c>
      <c r="X1464" t="str">
        <f>IF($W1464="","",TRIM(INDEX(connections!$B:$B,ROW())))</f>
      </c>
      <c r="Y1464">
        <f>IF($W1464="","",IFERROR(MATCH($W1464,$A$2:$A$2000,0),""))</f>
      </c>
      <c r="Z1464">
        <f>IF($X1464="","",IFERROR(MATCH($X1464,$A$2:$A$2000,0),""))</f>
      </c>
      <c r="AA1464" t="str">
        <f>IF($Y1464="","",INDEX($P$2:$P$2000,$Y1464))</f>
      </c>
      <c r="AB1464" t="str">
        <f>IF($Z1464="","",INDEX($P$2:$P$2000,$Z1464))</f>
      </c>
      <c r="AC1464">
        <f>IF(AND($AA1464="Yes",$AB1464="Yes"),1,"")</f>
      </c>
      <c r="AD1464">
        <f>IF(OR($Y1464="",$Z1464=""),"",IF(INDEX($C$2:$C$2000,$Y1464)=INDEX($C$2:$C$2000,$Z1464),0,1))</f>
      </c>
      <c r="AE1464">
        <f>IF($AC1464&lt;&gt;1,"",IF(AND(INDEX($AG$2:$AG$2000,$Y1464)=1,INDEX($AG$2:$AG$2000,$Z1464)=1),1,""))</f>
      </c>
      <c r="AG1464">
        <f>IF($A1464="","",COUNTIFS($W$2:$W$2500,$A1464,$AB$2:$AB$2500,"Yes")+COUNTIFS($X$2:$X$2500,$A1464,$AA$2:$AA$2500,"Yes"))</f>
      </c>
      <c r="AH1464" t="str">
        <f>IF(OR($P1464&lt;&gt;"Yes",N($AG1464)=0),"",IF(AND($AG1464=1,COUNTIFS($W$2:$W$2500,$A1464,$AE$2:$AE$2500,1)+COUNTIFS($X$2:$X$2500,$A1464,$AE$2:$AE$2500,1)&gt;0),"","Yes"))</f>
      </c>
      <c r="AI1464">
        <f>IF($AH1464="Yes",$AG1464,"")</f>
      </c>
      <c r="AJ1464">
        <f>IF($AI1464="","",$AI1464+ROW()/1000000)</f>
      </c>
      <c r="AK1464">
        <f>IF(OR($A1464="",$P1464="Yes",N($AG1464)=0),"",$AG1464+ROW()/1000000)</f>
      </c>
      <c r="AL1464" t="str">
        <f>IF($A1464="","",INDEX(games!$J:$J,ROW())&amp;"")</f>
      </c>
      <c r="AM1464">
        <f>IF($A1464="","",SUMPRODUCT($AO1464:$BD1464,'Map Analysis'!$AP$2^{0,1,2,3,4,5,6,7,8,9,10,11,12,13,14,15}))</f>
      </c>
      <c r="AN1464">
        <f>IF($A1464="","",$AM1464+ROW()/10000000)</f>
      </c>
      <c r="AO1464">
        <f>IF($A1464="","",COUNTIF($W$2:$W$2500,$A1464))</f>
      </c>
      <c r="AP1464">
        <f>IF($A1464="","",SUMIFS($BF$2:$BF$2500,$W$2:$W$2500,$A1464))</f>
      </c>
      <c r="AQ1464">
        <f>IF($A1464="","",SUMIFS($BG$2:$BG$2500,$W$2:$W$2500,$A1464))</f>
      </c>
      <c r="AR1464">
        <f>IF($A1464="","",SUMIFS($BH$2:$BH$2500,$W$2:$W$2500,$A1464))</f>
      </c>
      <c r="AS1464">
        <f>IF($A1464="","",SUMIFS($BI$2:$BI$2500,$W$2:$W$2500,$A1464))</f>
      </c>
      <c r="AT1464">
        <f>IF($A1464="","",SUMIFS($BJ$2:$BJ$2500,$W$2:$W$2500,$A1464))</f>
      </c>
      <c r="AU1464">
        <f>IF($A1464="","",SUMIFS($BK$2:$BK$2500,$W$2:$W$2500,$A1464))</f>
      </c>
      <c r="AV1464">
        <f>IF($A1464="","",SUMIFS($BL$2:$BL$2500,$W$2:$W$2500,$A1464))</f>
      </c>
      <c r="AW1464">
        <f>IF($A1464="","",SUMIFS($BM$2:$BM$2500,$W$2:$W$2500,$A1464))</f>
      </c>
      <c r="AX1464">
        <f>IF($A1464="","",SUMIFS($BN$2:$BN$2500,$W$2:$W$2500,$A1464))</f>
      </c>
      <c r="AY1464">
        <f>IF($A1464="","",SUMIFS($BO$2:$BO$2500,$W$2:$W$2500,$A1464))</f>
      </c>
      <c r="AZ1464">
        <f>IF($A1464="","",SUMIFS($BP$2:$BP$2500,$W$2:$W$2500,$A1464))</f>
      </c>
      <c r="BA1464">
        <f>IF($A1464="","",SUMIFS($BQ$2:$BQ$2500,$W$2:$W$2500,$A1464))</f>
      </c>
      <c r="BB1464">
        <f>IF($A1464="","",SUMIFS($BR$2:$BR$2500,$W$2:$W$2500,$A1464))</f>
      </c>
      <c r="BC1464">
        <f>IF($A1464="","",SUMIFS($BS$2:$BS$2500,$W$2:$W$2500,$A1464))</f>
      </c>
      <c r="BD1464">
        <f>IF($A1464="","",SUMIFS($BT$2:$BT$2500,$W$2:$W$2500,$A1464))</f>
      </c>
      <c r="BF1464">
        <f>IF($Z1464="","",INDEX($AO$2:$AO$2000,$Z1464))</f>
      </c>
      <c r="BG1464">
        <f>IF($Z1464="","",INDEX($AP$2:$AP$2000,$Z1464))</f>
      </c>
      <c r="BH1464">
        <f>IF($Z1464="","",INDEX($AQ$2:$AQ$2000,$Z1464))</f>
      </c>
      <c r="BI1464">
        <f>IF($Z1464="","",INDEX($AR$2:$AR$2000,$Z1464))</f>
      </c>
      <c r="BJ1464">
        <f>IF($Z1464="","",INDEX($AS$2:$AS$2000,$Z1464))</f>
      </c>
      <c r="BK1464">
        <f>IF($Z1464="","",INDEX($AT$2:$AT$2000,$Z1464))</f>
      </c>
      <c r="BL1464">
        <f>IF($Z1464="","",INDEX($AU$2:$AU$2000,$Z1464))</f>
      </c>
      <c r="BM1464">
        <f>IF($Z1464="","",INDEX($AV$2:$AV$2000,$Z1464))</f>
      </c>
      <c r="BN1464">
        <f>IF($Z1464="","",INDEX($AW$2:$AW$2000,$Z1464))</f>
      </c>
      <c r="BO1464">
        <f>IF($Z1464="","",INDEX($AX$2:$AX$2000,$Z1464))</f>
      </c>
      <c r="BP1464">
        <f>IF($Z1464="","",INDEX($AY$2:$AY$2000,$Z1464))</f>
      </c>
      <c r="BQ1464">
        <f>IF($Z1464="","",INDEX($AZ$2:$AZ$2000,$Z1464))</f>
      </c>
      <c r="BR1464">
        <f>IF($Z1464="","",INDEX($BA$2:$BA$2000,$Z1464))</f>
      </c>
      <c r="BS1464">
        <f>IF($Z1464="","",INDEX($BB$2:$BB$2000,$Z1464))</f>
      </c>
      <c r="BT1464">
        <f>IF($Z1464="","",INDEX($BC$2:$BC$2000,$Z1464))</f>
      </c>
      <c r="BV1464">
        <f>IF(OR($A1464="",$P1464&lt;&gt;"Yes",$AH1464="Yes"),"",1+N($AG1464))</f>
      </c>
      <c r="BW1464">
        <f>IF($A1464="","",COUNTIFS($W$2:$W$2500,$A1464,$BZ$2:$BZ$2500,"Yes")+COUNTIFS($X$2:$X$2500,$A1464,$BY$2:$BY$2500,"Yes"))</f>
      </c>
      <c r="BX1464">
        <f>IF(OR($A1464="",$P1464="Yes"),"",IF(N($BW1464)=0,0,1+SUMIFS($CB$2:$CB$2500,$W$2:$W$2500,$A1464)+SUMIFS($CA$2:$CA$2500,$X$2:$X$2500,$A1464)))</f>
      </c>
      <c r="BY1464" t="str">
        <f>IF($Y1464="","",INDEX($AH$2:$AH$2000,$Y1464)&amp;"")</f>
      </c>
      <c r="BZ1464" t="str">
        <f>IF($Z1464="","",INDEX($AH$2:$AH$2000,$Z1464)&amp;"")</f>
      </c>
      <c r="CA1464">
        <f>IF($Y1464="","",INDEX($BV$2:$BV$2000,$Y1464))</f>
      </c>
      <c r="CB1464">
        <f>IF($Z1464="","",INDEX($BV$2:$BV$2000,$Z1464))</f>
      </c>
    </row>
    <row r="1465">
      <c r="A1465" t="str">
        <f>IF(TRIM(INDEX(games!$A:$A,ROW()))="","",TRIM(INDEX(games!$A:$A,ROW())))</f>
      </c>
      <c r="B1465">
        <f>IF(OR($A1465="",INDEX(games!$B:$B,ROW())=""),"",INDEX(games!$B:$B,ROW()))</f>
      </c>
      <c r="C1465" t="str">
        <f>IF(OR($A1465="",INDEX(games!$C:$C,ROW())=""),"",INDEX(games!$C:$C,ROW()))</f>
      </c>
      <c r="D1465">
        <f>IF($A1465="","",COUNTIF($W$2:$W$2500,$A1465)+COUNTIF($X$2:$X$2500,$A1465))</f>
      </c>
      <c r="E1465">
        <f>IF($A1465="","",IFERROR(MATCH($C1465,$R$2:$R$5,0),0))</f>
      </c>
      <c r="F1465">
        <f>IF($A1465="","",MOD(ROW(),34))</f>
      </c>
      <c r="G1465">
        <f>IF($A1465="",NA(),IF($C1465="Action",$B1465,NA()))</f>
      </c>
      <c r="H1465">
        <f>IF($A1465="",NA(),IF($C1465="Action",1+$F1465*0.023,NA()))</f>
      </c>
      <c r="I1465">
        <f>IF($A1465="",NA(),IF($C1465="Strategy",$B1465,NA()))</f>
      </c>
      <c r="J1465">
        <f>IF($A1465="",NA(),IF($C1465="Strategy",2+$F1465*0.023,NA()))</f>
      </c>
      <c r="K1465">
        <f>IF($A1465="",NA(),IF($C1465="Deckbuilder",$B1465,NA()))</f>
      </c>
      <c r="L1465">
        <f>IF($A1465="",NA(),IF($C1465="Deckbuilder",3+$F1465*0.023,NA()))</f>
      </c>
      <c r="M1465">
        <f>IF($A1465="",NA(),IF($C1465="Traditional",$B1465,NA()))</f>
      </c>
      <c r="N1465">
        <f>IF($A1465="",NA(),IF($C1465="Traditional",4+$F1465*0.023,NA()))</f>
      </c>
      <c r="O1465">
        <f>IF($A1465="","",$D1465+ROW()/1000000)</f>
      </c>
      <c r="P1465" t="str">
        <f>IF(OR($A1465="",INDEX(games!$H:$H,ROW())=""),"",INDEX(games!$H:$H,ROW()))</f>
      </c>
      <c r="Q1465">
        <f>IF(OR($A1465="",$P1465&lt;&gt;"Yes"),"",$D1465+ROW()/1000000)</f>
      </c>
      <c r="T1465">
        <f>IF($Y1465="","",INDEX($B$2:$B$2000,$Y1465))</f>
      </c>
      <c r="U1465">
        <f>IF($Z1465="","",INDEX($B$2:$B$2000,$Z1465))</f>
      </c>
      <c r="V1465">
        <f>IF(OR($T1465="",$U1465=""),"",$U1465-$T1465)</f>
      </c>
      <c r="W1465" t="str">
        <f>IF(TRIM(INDEX(connections!$A:$A,ROW()))="","",TRIM(INDEX(connections!$A:$A,ROW())))</f>
      </c>
      <c r="X1465" t="str">
        <f>IF($W1465="","",TRIM(INDEX(connections!$B:$B,ROW())))</f>
      </c>
      <c r="Y1465">
        <f>IF($W1465="","",IFERROR(MATCH($W1465,$A$2:$A$2000,0),""))</f>
      </c>
      <c r="Z1465">
        <f>IF($X1465="","",IFERROR(MATCH($X1465,$A$2:$A$2000,0),""))</f>
      </c>
      <c r="AA1465" t="str">
        <f>IF($Y1465="","",INDEX($P$2:$P$2000,$Y1465))</f>
      </c>
      <c r="AB1465" t="str">
        <f>IF($Z1465="","",INDEX($P$2:$P$2000,$Z1465))</f>
      </c>
      <c r="AC1465">
        <f>IF(AND($AA1465="Yes",$AB1465="Yes"),1,"")</f>
      </c>
      <c r="AD1465">
        <f>IF(OR($Y1465="",$Z1465=""),"",IF(INDEX($C$2:$C$2000,$Y1465)=INDEX($C$2:$C$2000,$Z1465),0,1))</f>
      </c>
      <c r="AE1465">
        <f>IF($AC1465&lt;&gt;1,"",IF(AND(INDEX($AG$2:$AG$2000,$Y1465)=1,INDEX($AG$2:$AG$2000,$Z1465)=1),1,""))</f>
      </c>
      <c r="AG1465">
        <f>IF($A1465="","",COUNTIFS($W$2:$W$2500,$A1465,$AB$2:$AB$2500,"Yes")+COUNTIFS($X$2:$X$2500,$A1465,$AA$2:$AA$2500,"Yes"))</f>
      </c>
      <c r="AH1465" t="str">
        <f>IF(OR($P1465&lt;&gt;"Yes",N($AG1465)=0),"",IF(AND($AG1465=1,COUNTIFS($W$2:$W$2500,$A1465,$AE$2:$AE$2500,1)+COUNTIFS($X$2:$X$2500,$A1465,$AE$2:$AE$2500,1)&gt;0),"","Yes"))</f>
      </c>
      <c r="AI1465">
        <f>IF($AH1465="Yes",$AG1465,"")</f>
      </c>
      <c r="AJ1465">
        <f>IF($AI1465="","",$AI1465+ROW()/1000000)</f>
      </c>
      <c r="AK1465">
        <f>IF(OR($A1465="",$P1465="Yes",N($AG1465)=0),"",$AG1465+ROW()/1000000)</f>
      </c>
      <c r="AL1465" t="str">
        <f>IF($A1465="","",INDEX(games!$J:$J,ROW())&amp;"")</f>
      </c>
      <c r="AM1465">
        <f>IF($A1465="","",SUMPRODUCT($AO1465:$BD1465,'Map Analysis'!$AP$2^{0,1,2,3,4,5,6,7,8,9,10,11,12,13,14,15}))</f>
      </c>
      <c r="AN1465">
        <f>IF($A1465="","",$AM1465+ROW()/10000000)</f>
      </c>
      <c r="AO1465">
        <f>IF($A1465="","",COUNTIF($W$2:$W$2500,$A1465))</f>
      </c>
      <c r="AP1465">
        <f>IF($A1465="","",SUMIFS($BF$2:$BF$2500,$W$2:$W$2500,$A1465))</f>
      </c>
      <c r="AQ1465">
        <f>IF($A1465="","",SUMIFS($BG$2:$BG$2500,$W$2:$W$2500,$A1465))</f>
      </c>
      <c r="AR1465">
        <f>IF($A1465="","",SUMIFS($BH$2:$BH$2500,$W$2:$W$2500,$A1465))</f>
      </c>
      <c r="AS1465">
        <f>IF($A1465="","",SUMIFS($BI$2:$BI$2500,$W$2:$W$2500,$A1465))</f>
      </c>
      <c r="AT1465">
        <f>IF($A1465="","",SUMIFS($BJ$2:$BJ$2500,$W$2:$W$2500,$A1465))</f>
      </c>
      <c r="AU1465">
        <f>IF($A1465="","",SUMIFS($BK$2:$BK$2500,$W$2:$W$2500,$A1465))</f>
      </c>
      <c r="AV1465">
        <f>IF($A1465="","",SUMIFS($BL$2:$BL$2500,$W$2:$W$2500,$A1465))</f>
      </c>
      <c r="AW1465">
        <f>IF($A1465="","",SUMIFS($BM$2:$BM$2500,$W$2:$W$2500,$A1465))</f>
      </c>
      <c r="AX1465">
        <f>IF($A1465="","",SUMIFS($BN$2:$BN$2500,$W$2:$W$2500,$A1465))</f>
      </c>
      <c r="AY1465">
        <f>IF($A1465="","",SUMIFS($BO$2:$BO$2500,$W$2:$W$2500,$A1465))</f>
      </c>
      <c r="AZ1465">
        <f>IF($A1465="","",SUMIFS($BP$2:$BP$2500,$W$2:$W$2500,$A1465))</f>
      </c>
      <c r="BA1465">
        <f>IF($A1465="","",SUMIFS($BQ$2:$BQ$2500,$W$2:$W$2500,$A1465))</f>
      </c>
      <c r="BB1465">
        <f>IF($A1465="","",SUMIFS($BR$2:$BR$2500,$W$2:$W$2500,$A1465))</f>
      </c>
      <c r="BC1465">
        <f>IF($A1465="","",SUMIFS($BS$2:$BS$2500,$W$2:$W$2500,$A1465))</f>
      </c>
      <c r="BD1465">
        <f>IF($A1465="","",SUMIFS($BT$2:$BT$2500,$W$2:$W$2500,$A1465))</f>
      </c>
      <c r="BF1465">
        <f>IF($Z1465="","",INDEX($AO$2:$AO$2000,$Z1465))</f>
      </c>
      <c r="BG1465">
        <f>IF($Z1465="","",INDEX($AP$2:$AP$2000,$Z1465))</f>
      </c>
      <c r="BH1465">
        <f>IF($Z1465="","",INDEX($AQ$2:$AQ$2000,$Z1465))</f>
      </c>
      <c r="BI1465">
        <f>IF($Z1465="","",INDEX($AR$2:$AR$2000,$Z1465))</f>
      </c>
      <c r="BJ1465">
        <f>IF($Z1465="","",INDEX($AS$2:$AS$2000,$Z1465))</f>
      </c>
      <c r="BK1465">
        <f>IF($Z1465="","",INDEX($AT$2:$AT$2000,$Z1465))</f>
      </c>
      <c r="BL1465">
        <f>IF($Z1465="","",INDEX($AU$2:$AU$2000,$Z1465))</f>
      </c>
      <c r="BM1465">
        <f>IF($Z1465="","",INDEX($AV$2:$AV$2000,$Z1465))</f>
      </c>
      <c r="BN1465">
        <f>IF($Z1465="","",INDEX($AW$2:$AW$2000,$Z1465))</f>
      </c>
      <c r="BO1465">
        <f>IF($Z1465="","",INDEX($AX$2:$AX$2000,$Z1465))</f>
      </c>
      <c r="BP1465">
        <f>IF($Z1465="","",INDEX($AY$2:$AY$2000,$Z1465))</f>
      </c>
      <c r="BQ1465">
        <f>IF($Z1465="","",INDEX($AZ$2:$AZ$2000,$Z1465))</f>
      </c>
      <c r="BR1465">
        <f>IF($Z1465="","",INDEX($BA$2:$BA$2000,$Z1465))</f>
      </c>
      <c r="BS1465">
        <f>IF($Z1465="","",INDEX($BB$2:$BB$2000,$Z1465))</f>
      </c>
      <c r="BT1465">
        <f>IF($Z1465="","",INDEX($BC$2:$BC$2000,$Z1465))</f>
      </c>
      <c r="BV1465">
        <f>IF(OR($A1465="",$P1465&lt;&gt;"Yes",$AH1465="Yes"),"",1+N($AG1465))</f>
      </c>
      <c r="BW1465">
        <f>IF($A1465="","",COUNTIFS($W$2:$W$2500,$A1465,$BZ$2:$BZ$2500,"Yes")+COUNTIFS($X$2:$X$2500,$A1465,$BY$2:$BY$2500,"Yes"))</f>
      </c>
      <c r="BX1465">
        <f>IF(OR($A1465="",$P1465="Yes"),"",IF(N($BW1465)=0,0,1+SUMIFS($CB$2:$CB$2500,$W$2:$W$2500,$A1465)+SUMIFS($CA$2:$CA$2500,$X$2:$X$2500,$A1465)))</f>
      </c>
      <c r="BY1465" t="str">
        <f>IF($Y1465="","",INDEX($AH$2:$AH$2000,$Y1465)&amp;"")</f>
      </c>
      <c r="BZ1465" t="str">
        <f>IF($Z1465="","",INDEX($AH$2:$AH$2000,$Z1465)&amp;"")</f>
      </c>
      <c r="CA1465">
        <f>IF($Y1465="","",INDEX($BV$2:$BV$2000,$Y1465))</f>
      </c>
      <c r="CB1465">
        <f>IF($Z1465="","",INDEX($BV$2:$BV$2000,$Z1465))</f>
      </c>
    </row>
    <row r="1466">
      <c r="A1466" t="str">
        <f>IF(TRIM(INDEX(games!$A:$A,ROW()))="","",TRIM(INDEX(games!$A:$A,ROW())))</f>
      </c>
      <c r="B1466">
        <f>IF(OR($A1466="",INDEX(games!$B:$B,ROW())=""),"",INDEX(games!$B:$B,ROW()))</f>
      </c>
      <c r="C1466" t="str">
        <f>IF(OR($A1466="",INDEX(games!$C:$C,ROW())=""),"",INDEX(games!$C:$C,ROW()))</f>
      </c>
      <c r="D1466">
        <f>IF($A1466="","",COUNTIF($W$2:$W$2500,$A1466)+COUNTIF($X$2:$X$2500,$A1466))</f>
      </c>
      <c r="E1466">
        <f>IF($A1466="","",IFERROR(MATCH($C1466,$R$2:$R$5,0),0))</f>
      </c>
      <c r="F1466">
        <f>IF($A1466="","",MOD(ROW(),34))</f>
      </c>
      <c r="G1466">
        <f>IF($A1466="",NA(),IF($C1466="Action",$B1466,NA()))</f>
      </c>
      <c r="H1466">
        <f>IF($A1466="",NA(),IF($C1466="Action",1+$F1466*0.023,NA()))</f>
      </c>
      <c r="I1466">
        <f>IF($A1466="",NA(),IF($C1466="Strategy",$B1466,NA()))</f>
      </c>
      <c r="J1466">
        <f>IF($A1466="",NA(),IF($C1466="Strategy",2+$F1466*0.023,NA()))</f>
      </c>
      <c r="K1466">
        <f>IF($A1466="",NA(),IF($C1466="Deckbuilder",$B1466,NA()))</f>
      </c>
      <c r="L1466">
        <f>IF($A1466="",NA(),IF($C1466="Deckbuilder",3+$F1466*0.023,NA()))</f>
      </c>
      <c r="M1466">
        <f>IF($A1466="",NA(),IF($C1466="Traditional",$B1466,NA()))</f>
      </c>
      <c r="N1466">
        <f>IF($A1466="",NA(),IF($C1466="Traditional",4+$F1466*0.023,NA()))</f>
      </c>
      <c r="O1466">
        <f>IF($A1466="","",$D1466+ROW()/1000000)</f>
      </c>
      <c r="P1466" t="str">
        <f>IF(OR($A1466="",INDEX(games!$H:$H,ROW())=""),"",INDEX(games!$H:$H,ROW()))</f>
      </c>
      <c r="Q1466">
        <f>IF(OR($A1466="",$P1466&lt;&gt;"Yes"),"",$D1466+ROW()/1000000)</f>
      </c>
      <c r="T1466">
        <f>IF($Y1466="","",INDEX($B$2:$B$2000,$Y1466))</f>
      </c>
      <c r="U1466">
        <f>IF($Z1466="","",INDEX($B$2:$B$2000,$Z1466))</f>
      </c>
      <c r="V1466">
        <f>IF(OR($T1466="",$U1466=""),"",$U1466-$T1466)</f>
      </c>
      <c r="W1466" t="str">
        <f>IF(TRIM(INDEX(connections!$A:$A,ROW()))="","",TRIM(INDEX(connections!$A:$A,ROW())))</f>
      </c>
      <c r="X1466" t="str">
        <f>IF($W1466="","",TRIM(INDEX(connections!$B:$B,ROW())))</f>
      </c>
      <c r="Y1466">
        <f>IF($W1466="","",IFERROR(MATCH($W1466,$A$2:$A$2000,0),""))</f>
      </c>
      <c r="Z1466">
        <f>IF($X1466="","",IFERROR(MATCH($X1466,$A$2:$A$2000,0),""))</f>
      </c>
      <c r="AA1466" t="str">
        <f>IF($Y1466="","",INDEX($P$2:$P$2000,$Y1466))</f>
      </c>
      <c r="AB1466" t="str">
        <f>IF($Z1466="","",INDEX($P$2:$P$2000,$Z1466))</f>
      </c>
      <c r="AC1466">
        <f>IF(AND($AA1466="Yes",$AB1466="Yes"),1,"")</f>
      </c>
      <c r="AD1466">
        <f>IF(OR($Y1466="",$Z1466=""),"",IF(INDEX($C$2:$C$2000,$Y1466)=INDEX($C$2:$C$2000,$Z1466),0,1))</f>
      </c>
      <c r="AE1466">
        <f>IF($AC1466&lt;&gt;1,"",IF(AND(INDEX($AG$2:$AG$2000,$Y1466)=1,INDEX($AG$2:$AG$2000,$Z1466)=1),1,""))</f>
      </c>
      <c r="AG1466">
        <f>IF($A1466="","",COUNTIFS($W$2:$W$2500,$A1466,$AB$2:$AB$2500,"Yes")+COUNTIFS($X$2:$X$2500,$A1466,$AA$2:$AA$2500,"Yes"))</f>
      </c>
      <c r="AH1466" t="str">
        <f>IF(OR($P1466&lt;&gt;"Yes",N($AG1466)=0),"",IF(AND($AG1466=1,COUNTIFS($W$2:$W$2500,$A1466,$AE$2:$AE$2500,1)+COUNTIFS($X$2:$X$2500,$A1466,$AE$2:$AE$2500,1)&gt;0),"","Yes"))</f>
      </c>
      <c r="AI1466">
        <f>IF($AH1466="Yes",$AG1466,"")</f>
      </c>
      <c r="AJ1466">
        <f>IF($AI1466="","",$AI1466+ROW()/1000000)</f>
      </c>
      <c r="AK1466">
        <f>IF(OR($A1466="",$P1466="Yes",N($AG1466)=0),"",$AG1466+ROW()/1000000)</f>
      </c>
      <c r="AL1466" t="str">
        <f>IF($A1466="","",INDEX(games!$J:$J,ROW())&amp;"")</f>
      </c>
      <c r="AM1466">
        <f>IF($A1466="","",SUMPRODUCT($AO1466:$BD1466,'Map Analysis'!$AP$2^{0,1,2,3,4,5,6,7,8,9,10,11,12,13,14,15}))</f>
      </c>
      <c r="AN1466">
        <f>IF($A1466="","",$AM1466+ROW()/10000000)</f>
      </c>
      <c r="AO1466">
        <f>IF($A1466="","",COUNTIF($W$2:$W$2500,$A1466))</f>
      </c>
      <c r="AP1466">
        <f>IF($A1466="","",SUMIFS($BF$2:$BF$2500,$W$2:$W$2500,$A1466))</f>
      </c>
      <c r="AQ1466">
        <f>IF($A1466="","",SUMIFS($BG$2:$BG$2500,$W$2:$W$2500,$A1466))</f>
      </c>
      <c r="AR1466">
        <f>IF($A1466="","",SUMIFS($BH$2:$BH$2500,$W$2:$W$2500,$A1466))</f>
      </c>
      <c r="AS1466">
        <f>IF($A1466="","",SUMIFS($BI$2:$BI$2500,$W$2:$W$2500,$A1466))</f>
      </c>
      <c r="AT1466">
        <f>IF($A1466="","",SUMIFS($BJ$2:$BJ$2500,$W$2:$W$2500,$A1466))</f>
      </c>
      <c r="AU1466">
        <f>IF($A1466="","",SUMIFS($BK$2:$BK$2500,$W$2:$W$2500,$A1466))</f>
      </c>
      <c r="AV1466">
        <f>IF($A1466="","",SUMIFS($BL$2:$BL$2500,$W$2:$W$2500,$A1466))</f>
      </c>
      <c r="AW1466">
        <f>IF($A1466="","",SUMIFS($BM$2:$BM$2500,$W$2:$W$2500,$A1466))</f>
      </c>
      <c r="AX1466">
        <f>IF($A1466="","",SUMIFS($BN$2:$BN$2500,$W$2:$W$2500,$A1466))</f>
      </c>
      <c r="AY1466">
        <f>IF($A1466="","",SUMIFS($BO$2:$BO$2500,$W$2:$W$2500,$A1466))</f>
      </c>
      <c r="AZ1466">
        <f>IF($A1466="","",SUMIFS($BP$2:$BP$2500,$W$2:$W$2500,$A1466))</f>
      </c>
      <c r="BA1466">
        <f>IF($A1466="","",SUMIFS($BQ$2:$BQ$2500,$W$2:$W$2500,$A1466))</f>
      </c>
      <c r="BB1466">
        <f>IF($A1466="","",SUMIFS($BR$2:$BR$2500,$W$2:$W$2500,$A1466))</f>
      </c>
      <c r="BC1466">
        <f>IF($A1466="","",SUMIFS($BS$2:$BS$2500,$W$2:$W$2500,$A1466))</f>
      </c>
      <c r="BD1466">
        <f>IF($A1466="","",SUMIFS($BT$2:$BT$2500,$W$2:$W$2500,$A1466))</f>
      </c>
      <c r="BF1466">
        <f>IF($Z1466="","",INDEX($AO$2:$AO$2000,$Z1466))</f>
      </c>
      <c r="BG1466">
        <f>IF($Z1466="","",INDEX($AP$2:$AP$2000,$Z1466))</f>
      </c>
      <c r="BH1466">
        <f>IF($Z1466="","",INDEX($AQ$2:$AQ$2000,$Z1466))</f>
      </c>
      <c r="BI1466">
        <f>IF($Z1466="","",INDEX($AR$2:$AR$2000,$Z1466))</f>
      </c>
      <c r="BJ1466">
        <f>IF($Z1466="","",INDEX($AS$2:$AS$2000,$Z1466))</f>
      </c>
      <c r="BK1466">
        <f>IF($Z1466="","",INDEX($AT$2:$AT$2000,$Z1466))</f>
      </c>
      <c r="BL1466">
        <f>IF($Z1466="","",INDEX($AU$2:$AU$2000,$Z1466))</f>
      </c>
      <c r="BM1466">
        <f>IF($Z1466="","",INDEX($AV$2:$AV$2000,$Z1466))</f>
      </c>
      <c r="BN1466">
        <f>IF($Z1466="","",INDEX($AW$2:$AW$2000,$Z1466))</f>
      </c>
      <c r="BO1466">
        <f>IF($Z1466="","",INDEX($AX$2:$AX$2000,$Z1466))</f>
      </c>
      <c r="BP1466">
        <f>IF($Z1466="","",INDEX($AY$2:$AY$2000,$Z1466))</f>
      </c>
      <c r="BQ1466">
        <f>IF($Z1466="","",INDEX($AZ$2:$AZ$2000,$Z1466))</f>
      </c>
      <c r="BR1466">
        <f>IF($Z1466="","",INDEX($BA$2:$BA$2000,$Z1466))</f>
      </c>
      <c r="BS1466">
        <f>IF($Z1466="","",INDEX($BB$2:$BB$2000,$Z1466))</f>
      </c>
      <c r="BT1466">
        <f>IF($Z1466="","",INDEX($BC$2:$BC$2000,$Z1466))</f>
      </c>
      <c r="BV1466">
        <f>IF(OR($A1466="",$P1466&lt;&gt;"Yes",$AH1466="Yes"),"",1+N($AG1466))</f>
      </c>
      <c r="BW1466">
        <f>IF($A1466="","",COUNTIFS($W$2:$W$2500,$A1466,$BZ$2:$BZ$2500,"Yes")+COUNTIFS($X$2:$X$2500,$A1466,$BY$2:$BY$2500,"Yes"))</f>
      </c>
      <c r="BX1466">
        <f>IF(OR($A1466="",$P1466="Yes"),"",IF(N($BW1466)=0,0,1+SUMIFS($CB$2:$CB$2500,$W$2:$W$2500,$A1466)+SUMIFS($CA$2:$CA$2500,$X$2:$X$2500,$A1466)))</f>
      </c>
      <c r="BY1466" t="str">
        <f>IF($Y1466="","",INDEX($AH$2:$AH$2000,$Y1466)&amp;"")</f>
      </c>
      <c r="BZ1466" t="str">
        <f>IF($Z1466="","",INDEX($AH$2:$AH$2000,$Z1466)&amp;"")</f>
      </c>
      <c r="CA1466">
        <f>IF($Y1466="","",INDEX($BV$2:$BV$2000,$Y1466))</f>
      </c>
      <c r="CB1466">
        <f>IF($Z1466="","",INDEX($BV$2:$BV$2000,$Z1466))</f>
      </c>
    </row>
    <row r="1467">
      <c r="A1467" t="str">
        <f>IF(TRIM(INDEX(games!$A:$A,ROW()))="","",TRIM(INDEX(games!$A:$A,ROW())))</f>
      </c>
      <c r="B1467">
        <f>IF(OR($A1467="",INDEX(games!$B:$B,ROW())=""),"",INDEX(games!$B:$B,ROW()))</f>
      </c>
      <c r="C1467" t="str">
        <f>IF(OR($A1467="",INDEX(games!$C:$C,ROW())=""),"",INDEX(games!$C:$C,ROW()))</f>
      </c>
      <c r="D1467">
        <f>IF($A1467="","",COUNTIF($W$2:$W$2500,$A1467)+COUNTIF($X$2:$X$2500,$A1467))</f>
      </c>
      <c r="E1467">
        <f>IF($A1467="","",IFERROR(MATCH($C1467,$R$2:$R$5,0),0))</f>
      </c>
      <c r="F1467">
        <f>IF($A1467="","",MOD(ROW(),34))</f>
      </c>
      <c r="G1467">
        <f>IF($A1467="",NA(),IF($C1467="Action",$B1467,NA()))</f>
      </c>
      <c r="H1467">
        <f>IF($A1467="",NA(),IF($C1467="Action",1+$F1467*0.023,NA()))</f>
      </c>
      <c r="I1467">
        <f>IF($A1467="",NA(),IF($C1467="Strategy",$B1467,NA()))</f>
      </c>
      <c r="J1467">
        <f>IF($A1467="",NA(),IF($C1467="Strategy",2+$F1467*0.023,NA()))</f>
      </c>
      <c r="K1467">
        <f>IF($A1467="",NA(),IF($C1467="Deckbuilder",$B1467,NA()))</f>
      </c>
      <c r="L1467">
        <f>IF($A1467="",NA(),IF($C1467="Deckbuilder",3+$F1467*0.023,NA()))</f>
      </c>
      <c r="M1467">
        <f>IF($A1467="",NA(),IF($C1467="Traditional",$B1467,NA()))</f>
      </c>
      <c r="N1467">
        <f>IF($A1467="",NA(),IF($C1467="Traditional",4+$F1467*0.023,NA()))</f>
      </c>
      <c r="O1467">
        <f>IF($A1467="","",$D1467+ROW()/1000000)</f>
      </c>
      <c r="P1467" t="str">
        <f>IF(OR($A1467="",INDEX(games!$H:$H,ROW())=""),"",INDEX(games!$H:$H,ROW()))</f>
      </c>
      <c r="Q1467">
        <f>IF(OR($A1467="",$P1467&lt;&gt;"Yes"),"",$D1467+ROW()/1000000)</f>
      </c>
      <c r="T1467">
        <f>IF($Y1467="","",INDEX($B$2:$B$2000,$Y1467))</f>
      </c>
      <c r="U1467">
        <f>IF($Z1467="","",INDEX($B$2:$B$2000,$Z1467))</f>
      </c>
      <c r="V1467">
        <f>IF(OR($T1467="",$U1467=""),"",$U1467-$T1467)</f>
      </c>
      <c r="W1467" t="str">
        <f>IF(TRIM(INDEX(connections!$A:$A,ROW()))="","",TRIM(INDEX(connections!$A:$A,ROW())))</f>
      </c>
      <c r="X1467" t="str">
        <f>IF($W1467="","",TRIM(INDEX(connections!$B:$B,ROW())))</f>
      </c>
      <c r="Y1467">
        <f>IF($W1467="","",IFERROR(MATCH($W1467,$A$2:$A$2000,0),""))</f>
      </c>
      <c r="Z1467">
        <f>IF($X1467="","",IFERROR(MATCH($X1467,$A$2:$A$2000,0),""))</f>
      </c>
      <c r="AA1467" t="str">
        <f>IF($Y1467="","",INDEX($P$2:$P$2000,$Y1467))</f>
      </c>
      <c r="AB1467" t="str">
        <f>IF($Z1467="","",INDEX($P$2:$P$2000,$Z1467))</f>
      </c>
      <c r="AC1467">
        <f>IF(AND($AA1467="Yes",$AB1467="Yes"),1,"")</f>
      </c>
      <c r="AD1467">
        <f>IF(OR($Y1467="",$Z1467=""),"",IF(INDEX($C$2:$C$2000,$Y1467)=INDEX($C$2:$C$2000,$Z1467),0,1))</f>
      </c>
      <c r="AE1467">
        <f>IF($AC1467&lt;&gt;1,"",IF(AND(INDEX($AG$2:$AG$2000,$Y1467)=1,INDEX($AG$2:$AG$2000,$Z1467)=1),1,""))</f>
      </c>
      <c r="AG1467">
        <f>IF($A1467="","",COUNTIFS($W$2:$W$2500,$A1467,$AB$2:$AB$2500,"Yes")+COUNTIFS($X$2:$X$2500,$A1467,$AA$2:$AA$2500,"Yes"))</f>
      </c>
      <c r="AH1467" t="str">
        <f>IF(OR($P1467&lt;&gt;"Yes",N($AG1467)=0),"",IF(AND($AG1467=1,COUNTIFS($W$2:$W$2500,$A1467,$AE$2:$AE$2500,1)+COUNTIFS($X$2:$X$2500,$A1467,$AE$2:$AE$2500,1)&gt;0),"","Yes"))</f>
      </c>
      <c r="AI1467">
        <f>IF($AH1467="Yes",$AG1467,"")</f>
      </c>
      <c r="AJ1467">
        <f>IF($AI1467="","",$AI1467+ROW()/1000000)</f>
      </c>
      <c r="AK1467">
        <f>IF(OR($A1467="",$P1467="Yes",N($AG1467)=0),"",$AG1467+ROW()/1000000)</f>
      </c>
      <c r="AL1467" t="str">
        <f>IF($A1467="","",INDEX(games!$J:$J,ROW())&amp;"")</f>
      </c>
      <c r="AM1467">
        <f>IF($A1467="","",SUMPRODUCT($AO1467:$BD1467,'Map Analysis'!$AP$2^{0,1,2,3,4,5,6,7,8,9,10,11,12,13,14,15}))</f>
      </c>
      <c r="AN1467">
        <f>IF($A1467="","",$AM1467+ROW()/10000000)</f>
      </c>
      <c r="AO1467">
        <f>IF($A1467="","",COUNTIF($W$2:$W$2500,$A1467))</f>
      </c>
      <c r="AP1467">
        <f>IF($A1467="","",SUMIFS($BF$2:$BF$2500,$W$2:$W$2500,$A1467))</f>
      </c>
      <c r="AQ1467">
        <f>IF($A1467="","",SUMIFS($BG$2:$BG$2500,$W$2:$W$2500,$A1467))</f>
      </c>
      <c r="AR1467">
        <f>IF($A1467="","",SUMIFS($BH$2:$BH$2500,$W$2:$W$2500,$A1467))</f>
      </c>
      <c r="AS1467">
        <f>IF($A1467="","",SUMIFS($BI$2:$BI$2500,$W$2:$W$2500,$A1467))</f>
      </c>
      <c r="AT1467">
        <f>IF($A1467="","",SUMIFS($BJ$2:$BJ$2500,$W$2:$W$2500,$A1467))</f>
      </c>
      <c r="AU1467">
        <f>IF($A1467="","",SUMIFS($BK$2:$BK$2500,$W$2:$W$2500,$A1467))</f>
      </c>
      <c r="AV1467">
        <f>IF($A1467="","",SUMIFS($BL$2:$BL$2500,$W$2:$W$2500,$A1467))</f>
      </c>
      <c r="AW1467">
        <f>IF($A1467="","",SUMIFS($BM$2:$BM$2500,$W$2:$W$2500,$A1467))</f>
      </c>
      <c r="AX1467">
        <f>IF($A1467="","",SUMIFS($BN$2:$BN$2500,$W$2:$W$2500,$A1467))</f>
      </c>
      <c r="AY1467">
        <f>IF($A1467="","",SUMIFS($BO$2:$BO$2500,$W$2:$W$2500,$A1467))</f>
      </c>
      <c r="AZ1467">
        <f>IF($A1467="","",SUMIFS($BP$2:$BP$2500,$W$2:$W$2500,$A1467))</f>
      </c>
      <c r="BA1467">
        <f>IF($A1467="","",SUMIFS($BQ$2:$BQ$2500,$W$2:$W$2500,$A1467))</f>
      </c>
      <c r="BB1467">
        <f>IF($A1467="","",SUMIFS($BR$2:$BR$2500,$W$2:$W$2500,$A1467))</f>
      </c>
      <c r="BC1467">
        <f>IF($A1467="","",SUMIFS($BS$2:$BS$2500,$W$2:$W$2500,$A1467))</f>
      </c>
      <c r="BD1467">
        <f>IF($A1467="","",SUMIFS($BT$2:$BT$2500,$W$2:$W$2500,$A1467))</f>
      </c>
      <c r="BF1467">
        <f>IF($Z1467="","",INDEX($AO$2:$AO$2000,$Z1467))</f>
      </c>
      <c r="BG1467">
        <f>IF($Z1467="","",INDEX($AP$2:$AP$2000,$Z1467))</f>
      </c>
      <c r="BH1467">
        <f>IF($Z1467="","",INDEX($AQ$2:$AQ$2000,$Z1467))</f>
      </c>
      <c r="BI1467">
        <f>IF($Z1467="","",INDEX($AR$2:$AR$2000,$Z1467))</f>
      </c>
      <c r="BJ1467">
        <f>IF($Z1467="","",INDEX($AS$2:$AS$2000,$Z1467))</f>
      </c>
      <c r="BK1467">
        <f>IF($Z1467="","",INDEX($AT$2:$AT$2000,$Z1467))</f>
      </c>
      <c r="BL1467">
        <f>IF($Z1467="","",INDEX($AU$2:$AU$2000,$Z1467))</f>
      </c>
      <c r="BM1467">
        <f>IF($Z1467="","",INDEX($AV$2:$AV$2000,$Z1467))</f>
      </c>
      <c r="BN1467">
        <f>IF($Z1467="","",INDEX($AW$2:$AW$2000,$Z1467))</f>
      </c>
      <c r="BO1467">
        <f>IF($Z1467="","",INDEX($AX$2:$AX$2000,$Z1467))</f>
      </c>
      <c r="BP1467">
        <f>IF($Z1467="","",INDEX($AY$2:$AY$2000,$Z1467))</f>
      </c>
      <c r="BQ1467">
        <f>IF($Z1467="","",INDEX($AZ$2:$AZ$2000,$Z1467))</f>
      </c>
      <c r="BR1467">
        <f>IF($Z1467="","",INDEX($BA$2:$BA$2000,$Z1467))</f>
      </c>
      <c r="BS1467">
        <f>IF($Z1467="","",INDEX($BB$2:$BB$2000,$Z1467))</f>
      </c>
      <c r="BT1467">
        <f>IF($Z1467="","",INDEX($BC$2:$BC$2000,$Z1467))</f>
      </c>
      <c r="BV1467">
        <f>IF(OR($A1467="",$P1467&lt;&gt;"Yes",$AH1467="Yes"),"",1+N($AG1467))</f>
      </c>
      <c r="BW1467">
        <f>IF($A1467="","",COUNTIFS($W$2:$W$2500,$A1467,$BZ$2:$BZ$2500,"Yes")+COUNTIFS($X$2:$X$2500,$A1467,$BY$2:$BY$2500,"Yes"))</f>
      </c>
      <c r="BX1467">
        <f>IF(OR($A1467="",$P1467="Yes"),"",IF(N($BW1467)=0,0,1+SUMIFS($CB$2:$CB$2500,$W$2:$W$2500,$A1467)+SUMIFS($CA$2:$CA$2500,$X$2:$X$2500,$A1467)))</f>
      </c>
      <c r="BY1467" t="str">
        <f>IF($Y1467="","",INDEX($AH$2:$AH$2000,$Y1467)&amp;"")</f>
      </c>
      <c r="BZ1467" t="str">
        <f>IF($Z1467="","",INDEX($AH$2:$AH$2000,$Z1467)&amp;"")</f>
      </c>
      <c r="CA1467">
        <f>IF($Y1467="","",INDEX($BV$2:$BV$2000,$Y1467))</f>
      </c>
      <c r="CB1467">
        <f>IF($Z1467="","",INDEX($BV$2:$BV$2000,$Z1467))</f>
      </c>
    </row>
    <row r="1468">
      <c r="A1468" t="str">
        <f>IF(TRIM(INDEX(games!$A:$A,ROW()))="","",TRIM(INDEX(games!$A:$A,ROW())))</f>
      </c>
      <c r="B1468">
        <f>IF(OR($A1468="",INDEX(games!$B:$B,ROW())=""),"",INDEX(games!$B:$B,ROW()))</f>
      </c>
      <c r="C1468" t="str">
        <f>IF(OR($A1468="",INDEX(games!$C:$C,ROW())=""),"",INDEX(games!$C:$C,ROW()))</f>
      </c>
      <c r="D1468">
        <f>IF($A1468="","",COUNTIF($W$2:$W$2500,$A1468)+COUNTIF($X$2:$X$2500,$A1468))</f>
      </c>
      <c r="E1468">
        <f>IF($A1468="","",IFERROR(MATCH($C1468,$R$2:$R$5,0),0))</f>
      </c>
      <c r="F1468">
        <f>IF($A1468="","",MOD(ROW(),34))</f>
      </c>
      <c r="G1468">
        <f>IF($A1468="",NA(),IF($C1468="Action",$B1468,NA()))</f>
      </c>
      <c r="H1468">
        <f>IF($A1468="",NA(),IF($C1468="Action",1+$F1468*0.023,NA()))</f>
      </c>
      <c r="I1468">
        <f>IF($A1468="",NA(),IF($C1468="Strategy",$B1468,NA()))</f>
      </c>
      <c r="J1468">
        <f>IF($A1468="",NA(),IF($C1468="Strategy",2+$F1468*0.023,NA()))</f>
      </c>
      <c r="K1468">
        <f>IF($A1468="",NA(),IF($C1468="Deckbuilder",$B1468,NA()))</f>
      </c>
      <c r="L1468">
        <f>IF($A1468="",NA(),IF($C1468="Deckbuilder",3+$F1468*0.023,NA()))</f>
      </c>
      <c r="M1468">
        <f>IF($A1468="",NA(),IF($C1468="Traditional",$B1468,NA()))</f>
      </c>
      <c r="N1468">
        <f>IF($A1468="",NA(),IF($C1468="Traditional",4+$F1468*0.023,NA()))</f>
      </c>
      <c r="O1468">
        <f>IF($A1468="","",$D1468+ROW()/1000000)</f>
      </c>
      <c r="P1468" t="str">
        <f>IF(OR($A1468="",INDEX(games!$H:$H,ROW())=""),"",INDEX(games!$H:$H,ROW()))</f>
      </c>
      <c r="Q1468">
        <f>IF(OR($A1468="",$P1468&lt;&gt;"Yes"),"",$D1468+ROW()/1000000)</f>
      </c>
      <c r="T1468">
        <f>IF($Y1468="","",INDEX($B$2:$B$2000,$Y1468))</f>
      </c>
      <c r="U1468">
        <f>IF($Z1468="","",INDEX($B$2:$B$2000,$Z1468))</f>
      </c>
      <c r="V1468">
        <f>IF(OR($T1468="",$U1468=""),"",$U1468-$T1468)</f>
      </c>
      <c r="W1468" t="str">
        <f>IF(TRIM(INDEX(connections!$A:$A,ROW()))="","",TRIM(INDEX(connections!$A:$A,ROW())))</f>
      </c>
      <c r="X1468" t="str">
        <f>IF($W1468="","",TRIM(INDEX(connections!$B:$B,ROW())))</f>
      </c>
      <c r="Y1468">
        <f>IF($W1468="","",IFERROR(MATCH($W1468,$A$2:$A$2000,0),""))</f>
      </c>
      <c r="Z1468">
        <f>IF($X1468="","",IFERROR(MATCH($X1468,$A$2:$A$2000,0),""))</f>
      </c>
      <c r="AA1468" t="str">
        <f>IF($Y1468="","",INDEX($P$2:$P$2000,$Y1468))</f>
      </c>
      <c r="AB1468" t="str">
        <f>IF($Z1468="","",INDEX($P$2:$P$2000,$Z1468))</f>
      </c>
      <c r="AC1468">
        <f>IF(AND($AA1468="Yes",$AB1468="Yes"),1,"")</f>
      </c>
      <c r="AD1468">
        <f>IF(OR($Y1468="",$Z1468=""),"",IF(INDEX($C$2:$C$2000,$Y1468)=INDEX($C$2:$C$2000,$Z1468),0,1))</f>
      </c>
      <c r="AE1468">
        <f>IF($AC1468&lt;&gt;1,"",IF(AND(INDEX($AG$2:$AG$2000,$Y1468)=1,INDEX($AG$2:$AG$2000,$Z1468)=1),1,""))</f>
      </c>
      <c r="AG1468">
        <f>IF($A1468="","",COUNTIFS($W$2:$W$2500,$A1468,$AB$2:$AB$2500,"Yes")+COUNTIFS($X$2:$X$2500,$A1468,$AA$2:$AA$2500,"Yes"))</f>
      </c>
      <c r="AH1468" t="str">
        <f>IF(OR($P1468&lt;&gt;"Yes",N($AG1468)=0),"",IF(AND($AG1468=1,COUNTIFS($W$2:$W$2500,$A1468,$AE$2:$AE$2500,1)+COUNTIFS($X$2:$X$2500,$A1468,$AE$2:$AE$2500,1)&gt;0),"","Yes"))</f>
      </c>
      <c r="AI1468">
        <f>IF($AH1468="Yes",$AG1468,"")</f>
      </c>
      <c r="AJ1468">
        <f>IF($AI1468="","",$AI1468+ROW()/1000000)</f>
      </c>
      <c r="AK1468">
        <f>IF(OR($A1468="",$P1468="Yes",N($AG1468)=0),"",$AG1468+ROW()/1000000)</f>
      </c>
      <c r="AL1468" t="str">
        <f>IF($A1468="","",INDEX(games!$J:$J,ROW())&amp;"")</f>
      </c>
      <c r="AM1468">
        <f>IF($A1468="","",SUMPRODUCT($AO1468:$BD1468,'Map Analysis'!$AP$2^{0,1,2,3,4,5,6,7,8,9,10,11,12,13,14,15}))</f>
      </c>
      <c r="AN1468">
        <f>IF($A1468="","",$AM1468+ROW()/10000000)</f>
      </c>
      <c r="AO1468">
        <f>IF($A1468="","",COUNTIF($W$2:$W$2500,$A1468))</f>
      </c>
      <c r="AP1468">
        <f>IF($A1468="","",SUMIFS($BF$2:$BF$2500,$W$2:$W$2500,$A1468))</f>
      </c>
      <c r="AQ1468">
        <f>IF($A1468="","",SUMIFS($BG$2:$BG$2500,$W$2:$W$2500,$A1468))</f>
      </c>
      <c r="AR1468">
        <f>IF($A1468="","",SUMIFS($BH$2:$BH$2500,$W$2:$W$2500,$A1468))</f>
      </c>
      <c r="AS1468">
        <f>IF($A1468="","",SUMIFS($BI$2:$BI$2500,$W$2:$W$2500,$A1468))</f>
      </c>
      <c r="AT1468">
        <f>IF($A1468="","",SUMIFS($BJ$2:$BJ$2500,$W$2:$W$2500,$A1468))</f>
      </c>
      <c r="AU1468">
        <f>IF($A1468="","",SUMIFS($BK$2:$BK$2500,$W$2:$W$2500,$A1468))</f>
      </c>
      <c r="AV1468">
        <f>IF($A1468="","",SUMIFS($BL$2:$BL$2500,$W$2:$W$2500,$A1468))</f>
      </c>
      <c r="AW1468">
        <f>IF($A1468="","",SUMIFS($BM$2:$BM$2500,$W$2:$W$2500,$A1468))</f>
      </c>
      <c r="AX1468">
        <f>IF($A1468="","",SUMIFS($BN$2:$BN$2500,$W$2:$W$2500,$A1468))</f>
      </c>
      <c r="AY1468">
        <f>IF($A1468="","",SUMIFS($BO$2:$BO$2500,$W$2:$W$2500,$A1468))</f>
      </c>
      <c r="AZ1468">
        <f>IF($A1468="","",SUMIFS($BP$2:$BP$2500,$W$2:$W$2500,$A1468))</f>
      </c>
      <c r="BA1468">
        <f>IF($A1468="","",SUMIFS($BQ$2:$BQ$2500,$W$2:$W$2500,$A1468))</f>
      </c>
      <c r="BB1468">
        <f>IF($A1468="","",SUMIFS($BR$2:$BR$2500,$W$2:$W$2500,$A1468))</f>
      </c>
      <c r="BC1468">
        <f>IF($A1468="","",SUMIFS($BS$2:$BS$2500,$W$2:$W$2500,$A1468))</f>
      </c>
      <c r="BD1468">
        <f>IF($A1468="","",SUMIFS($BT$2:$BT$2500,$W$2:$W$2500,$A1468))</f>
      </c>
      <c r="BF1468">
        <f>IF($Z1468="","",INDEX($AO$2:$AO$2000,$Z1468))</f>
      </c>
      <c r="BG1468">
        <f>IF($Z1468="","",INDEX($AP$2:$AP$2000,$Z1468))</f>
      </c>
      <c r="BH1468">
        <f>IF($Z1468="","",INDEX($AQ$2:$AQ$2000,$Z1468))</f>
      </c>
      <c r="BI1468">
        <f>IF($Z1468="","",INDEX($AR$2:$AR$2000,$Z1468))</f>
      </c>
      <c r="BJ1468">
        <f>IF($Z1468="","",INDEX($AS$2:$AS$2000,$Z1468))</f>
      </c>
      <c r="BK1468">
        <f>IF($Z1468="","",INDEX($AT$2:$AT$2000,$Z1468))</f>
      </c>
      <c r="BL1468">
        <f>IF($Z1468="","",INDEX($AU$2:$AU$2000,$Z1468))</f>
      </c>
      <c r="BM1468">
        <f>IF($Z1468="","",INDEX($AV$2:$AV$2000,$Z1468))</f>
      </c>
      <c r="BN1468">
        <f>IF($Z1468="","",INDEX($AW$2:$AW$2000,$Z1468))</f>
      </c>
      <c r="BO1468">
        <f>IF($Z1468="","",INDEX($AX$2:$AX$2000,$Z1468))</f>
      </c>
      <c r="BP1468">
        <f>IF($Z1468="","",INDEX($AY$2:$AY$2000,$Z1468))</f>
      </c>
      <c r="BQ1468">
        <f>IF($Z1468="","",INDEX($AZ$2:$AZ$2000,$Z1468))</f>
      </c>
      <c r="BR1468">
        <f>IF($Z1468="","",INDEX($BA$2:$BA$2000,$Z1468))</f>
      </c>
      <c r="BS1468">
        <f>IF($Z1468="","",INDEX($BB$2:$BB$2000,$Z1468))</f>
      </c>
      <c r="BT1468">
        <f>IF($Z1468="","",INDEX($BC$2:$BC$2000,$Z1468))</f>
      </c>
      <c r="BV1468">
        <f>IF(OR($A1468="",$P1468&lt;&gt;"Yes",$AH1468="Yes"),"",1+N($AG1468))</f>
      </c>
      <c r="BW1468">
        <f>IF($A1468="","",COUNTIFS($W$2:$W$2500,$A1468,$BZ$2:$BZ$2500,"Yes")+COUNTIFS($X$2:$X$2500,$A1468,$BY$2:$BY$2500,"Yes"))</f>
      </c>
      <c r="BX1468">
        <f>IF(OR($A1468="",$P1468="Yes"),"",IF(N($BW1468)=0,0,1+SUMIFS($CB$2:$CB$2500,$W$2:$W$2500,$A1468)+SUMIFS($CA$2:$CA$2500,$X$2:$X$2500,$A1468)))</f>
      </c>
      <c r="BY1468" t="str">
        <f>IF($Y1468="","",INDEX($AH$2:$AH$2000,$Y1468)&amp;"")</f>
      </c>
      <c r="BZ1468" t="str">
        <f>IF($Z1468="","",INDEX($AH$2:$AH$2000,$Z1468)&amp;"")</f>
      </c>
      <c r="CA1468">
        <f>IF($Y1468="","",INDEX($BV$2:$BV$2000,$Y1468))</f>
      </c>
      <c r="CB1468">
        <f>IF($Z1468="","",INDEX($BV$2:$BV$2000,$Z1468))</f>
      </c>
    </row>
    <row r="1469">
      <c r="A1469" t="str">
        <f>IF(TRIM(INDEX(games!$A:$A,ROW()))="","",TRIM(INDEX(games!$A:$A,ROW())))</f>
      </c>
      <c r="B1469">
        <f>IF(OR($A1469="",INDEX(games!$B:$B,ROW())=""),"",INDEX(games!$B:$B,ROW()))</f>
      </c>
      <c r="C1469" t="str">
        <f>IF(OR($A1469="",INDEX(games!$C:$C,ROW())=""),"",INDEX(games!$C:$C,ROW()))</f>
      </c>
      <c r="D1469">
        <f>IF($A1469="","",COUNTIF($W$2:$W$2500,$A1469)+COUNTIF($X$2:$X$2500,$A1469))</f>
      </c>
      <c r="E1469">
        <f>IF($A1469="","",IFERROR(MATCH($C1469,$R$2:$R$5,0),0))</f>
      </c>
      <c r="F1469">
        <f>IF($A1469="","",MOD(ROW(),34))</f>
      </c>
      <c r="G1469">
        <f>IF($A1469="",NA(),IF($C1469="Action",$B1469,NA()))</f>
      </c>
      <c r="H1469">
        <f>IF($A1469="",NA(),IF($C1469="Action",1+$F1469*0.023,NA()))</f>
      </c>
      <c r="I1469">
        <f>IF($A1469="",NA(),IF($C1469="Strategy",$B1469,NA()))</f>
      </c>
      <c r="J1469">
        <f>IF($A1469="",NA(),IF($C1469="Strategy",2+$F1469*0.023,NA()))</f>
      </c>
      <c r="K1469">
        <f>IF($A1469="",NA(),IF($C1469="Deckbuilder",$B1469,NA()))</f>
      </c>
      <c r="L1469">
        <f>IF($A1469="",NA(),IF($C1469="Deckbuilder",3+$F1469*0.023,NA()))</f>
      </c>
      <c r="M1469">
        <f>IF($A1469="",NA(),IF($C1469="Traditional",$B1469,NA()))</f>
      </c>
      <c r="N1469">
        <f>IF($A1469="",NA(),IF($C1469="Traditional",4+$F1469*0.023,NA()))</f>
      </c>
      <c r="O1469">
        <f>IF($A1469="","",$D1469+ROW()/1000000)</f>
      </c>
      <c r="P1469" t="str">
        <f>IF(OR($A1469="",INDEX(games!$H:$H,ROW())=""),"",INDEX(games!$H:$H,ROW()))</f>
      </c>
      <c r="Q1469">
        <f>IF(OR($A1469="",$P1469&lt;&gt;"Yes"),"",$D1469+ROW()/1000000)</f>
      </c>
      <c r="T1469">
        <f>IF($Y1469="","",INDEX($B$2:$B$2000,$Y1469))</f>
      </c>
      <c r="U1469">
        <f>IF($Z1469="","",INDEX($B$2:$B$2000,$Z1469))</f>
      </c>
      <c r="V1469">
        <f>IF(OR($T1469="",$U1469=""),"",$U1469-$T1469)</f>
      </c>
      <c r="W1469" t="str">
        <f>IF(TRIM(INDEX(connections!$A:$A,ROW()))="","",TRIM(INDEX(connections!$A:$A,ROW())))</f>
      </c>
      <c r="X1469" t="str">
        <f>IF($W1469="","",TRIM(INDEX(connections!$B:$B,ROW())))</f>
      </c>
      <c r="Y1469">
        <f>IF($W1469="","",IFERROR(MATCH($W1469,$A$2:$A$2000,0),""))</f>
      </c>
      <c r="Z1469">
        <f>IF($X1469="","",IFERROR(MATCH($X1469,$A$2:$A$2000,0),""))</f>
      </c>
      <c r="AA1469" t="str">
        <f>IF($Y1469="","",INDEX($P$2:$P$2000,$Y1469))</f>
      </c>
      <c r="AB1469" t="str">
        <f>IF($Z1469="","",INDEX($P$2:$P$2000,$Z1469))</f>
      </c>
      <c r="AC1469">
        <f>IF(AND($AA1469="Yes",$AB1469="Yes"),1,"")</f>
      </c>
      <c r="AD1469">
        <f>IF(OR($Y1469="",$Z1469=""),"",IF(INDEX($C$2:$C$2000,$Y1469)=INDEX($C$2:$C$2000,$Z1469),0,1))</f>
      </c>
      <c r="AE1469">
        <f>IF($AC1469&lt;&gt;1,"",IF(AND(INDEX($AG$2:$AG$2000,$Y1469)=1,INDEX($AG$2:$AG$2000,$Z1469)=1),1,""))</f>
      </c>
      <c r="AG1469">
        <f>IF($A1469="","",COUNTIFS($W$2:$W$2500,$A1469,$AB$2:$AB$2500,"Yes")+COUNTIFS($X$2:$X$2500,$A1469,$AA$2:$AA$2500,"Yes"))</f>
      </c>
      <c r="AH1469" t="str">
        <f>IF(OR($P1469&lt;&gt;"Yes",N($AG1469)=0),"",IF(AND($AG1469=1,COUNTIFS($W$2:$W$2500,$A1469,$AE$2:$AE$2500,1)+COUNTIFS($X$2:$X$2500,$A1469,$AE$2:$AE$2500,1)&gt;0),"","Yes"))</f>
      </c>
      <c r="AI1469">
        <f>IF($AH1469="Yes",$AG1469,"")</f>
      </c>
      <c r="AJ1469">
        <f>IF($AI1469="","",$AI1469+ROW()/1000000)</f>
      </c>
      <c r="AK1469">
        <f>IF(OR($A1469="",$P1469="Yes",N($AG1469)=0),"",$AG1469+ROW()/1000000)</f>
      </c>
      <c r="AL1469" t="str">
        <f>IF($A1469="","",INDEX(games!$J:$J,ROW())&amp;"")</f>
      </c>
      <c r="AM1469">
        <f>IF($A1469="","",SUMPRODUCT($AO1469:$BD1469,'Map Analysis'!$AP$2^{0,1,2,3,4,5,6,7,8,9,10,11,12,13,14,15}))</f>
      </c>
      <c r="AN1469">
        <f>IF($A1469="","",$AM1469+ROW()/10000000)</f>
      </c>
      <c r="AO1469">
        <f>IF($A1469="","",COUNTIF($W$2:$W$2500,$A1469))</f>
      </c>
      <c r="AP1469">
        <f>IF($A1469="","",SUMIFS($BF$2:$BF$2500,$W$2:$W$2500,$A1469))</f>
      </c>
      <c r="AQ1469">
        <f>IF($A1469="","",SUMIFS($BG$2:$BG$2500,$W$2:$W$2500,$A1469))</f>
      </c>
      <c r="AR1469">
        <f>IF($A1469="","",SUMIFS($BH$2:$BH$2500,$W$2:$W$2500,$A1469))</f>
      </c>
      <c r="AS1469">
        <f>IF($A1469="","",SUMIFS($BI$2:$BI$2500,$W$2:$W$2500,$A1469))</f>
      </c>
      <c r="AT1469">
        <f>IF($A1469="","",SUMIFS($BJ$2:$BJ$2500,$W$2:$W$2500,$A1469))</f>
      </c>
      <c r="AU1469">
        <f>IF($A1469="","",SUMIFS($BK$2:$BK$2500,$W$2:$W$2500,$A1469))</f>
      </c>
      <c r="AV1469">
        <f>IF($A1469="","",SUMIFS($BL$2:$BL$2500,$W$2:$W$2500,$A1469))</f>
      </c>
      <c r="AW1469">
        <f>IF($A1469="","",SUMIFS($BM$2:$BM$2500,$W$2:$W$2500,$A1469))</f>
      </c>
      <c r="AX1469">
        <f>IF($A1469="","",SUMIFS($BN$2:$BN$2500,$W$2:$W$2500,$A1469))</f>
      </c>
      <c r="AY1469">
        <f>IF($A1469="","",SUMIFS($BO$2:$BO$2500,$W$2:$W$2500,$A1469))</f>
      </c>
      <c r="AZ1469">
        <f>IF($A1469="","",SUMIFS($BP$2:$BP$2500,$W$2:$W$2500,$A1469))</f>
      </c>
      <c r="BA1469">
        <f>IF($A1469="","",SUMIFS($BQ$2:$BQ$2500,$W$2:$W$2500,$A1469))</f>
      </c>
      <c r="BB1469">
        <f>IF($A1469="","",SUMIFS($BR$2:$BR$2500,$W$2:$W$2500,$A1469))</f>
      </c>
      <c r="BC1469">
        <f>IF($A1469="","",SUMIFS($BS$2:$BS$2500,$W$2:$W$2500,$A1469))</f>
      </c>
      <c r="BD1469">
        <f>IF($A1469="","",SUMIFS($BT$2:$BT$2500,$W$2:$W$2500,$A1469))</f>
      </c>
      <c r="BF1469">
        <f>IF($Z1469="","",INDEX($AO$2:$AO$2000,$Z1469))</f>
      </c>
      <c r="BG1469">
        <f>IF($Z1469="","",INDEX($AP$2:$AP$2000,$Z1469))</f>
      </c>
      <c r="BH1469">
        <f>IF($Z1469="","",INDEX($AQ$2:$AQ$2000,$Z1469))</f>
      </c>
      <c r="BI1469">
        <f>IF($Z1469="","",INDEX($AR$2:$AR$2000,$Z1469))</f>
      </c>
      <c r="BJ1469">
        <f>IF($Z1469="","",INDEX($AS$2:$AS$2000,$Z1469))</f>
      </c>
      <c r="BK1469">
        <f>IF($Z1469="","",INDEX($AT$2:$AT$2000,$Z1469))</f>
      </c>
      <c r="BL1469">
        <f>IF($Z1469="","",INDEX($AU$2:$AU$2000,$Z1469))</f>
      </c>
      <c r="BM1469">
        <f>IF($Z1469="","",INDEX($AV$2:$AV$2000,$Z1469))</f>
      </c>
      <c r="BN1469">
        <f>IF($Z1469="","",INDEX($AW$2:$AW$2000,$Z1469))</f>
      </c>
      <c r="BO1469">
        <f>IF($Z1469="","",INDEX($AX$2:$AX$2000,$Z1469))</f>
      </c>
      <c r="BP1469">
        <f>IF($Z1469="","",INDEX($AY$2:$AY$2000,$Z1469))</f>
      </c>
      <c r="BQ1469">
        <f>IF($Z1469="","",INDEX($AZ$2:$AZ$2000,$Z1469))</f>
      </c>
      <c r="BR1469">
        <f>IF($Z1469="","",INDEX($BA$2:$BA$2000,$Z1469))</f>
      </c>
      <c r="BS1469">
        <f>IF($Z1469="","",INDEX($BB$2:$BB$2000,$Z1469))</f>
      </c>
      <c r="BT1469">
        <f>IF($Z1469="","",INDEX($BC$2:$BC$2000,$Z1469))</f>
      </c>
      <c r="BV1469">
        <f>IF(OR($A1469="",$P1469&lt;&gt;"Yes",$AH1469="Yes"),"",1+N($AG1469))</f>
      </c>
      <c r="BW1469">
        <f>IF($A1469="","",COUNTIFS($W$2:$W$2500,$A1469,$BZ$2:$BZ$2500,"Yes")+COUNTIFS($X$2:$X$2500,$A1469,$BY$2:$BY$2500,"Yes"))</f>
      </c>
      <c r="BX1469">
        <f>IF(OR($A1469="",$P1469="Yes"),"",IF(N($BW1469)=0,0,1+SUMIFS($CB$2:$CB$2500,$W$2:$W$2500,$A1469)+SUMIFS($CA$2:$CA$2500,$X$2:$X$2500,$A1469)))</f>
      </c>
      <c r="BY1469" t="str">
        <f>IF($Y1469="","",INDEX($AH$2:$AH$2000,$Y1469)&amp;"")</f>
      </c>
      <c r="BZ1469" t="str">
        <f>IF($Z1469="","",INDEX($AH$2:$AH$2000,$Z1469)&amp;"")</f>
      </c>
      <c r="CA1469">
        <f>IF($Y1469="","",INDEX($BV$2:$BV$2000,$Y1469))</f>
      </c>
      <c r="CB1469">
        <f>IF($Z1469="","",INDEX($BV$2:$BV$2000,$Z1469))</f>
      </c>
    </row>
    <row r="1470">
      <c r="A1470" t="str">
        <f>IF(TRIM(INDEX(games!$A:$A,ROW()))="","",TRIM(INDEX(games!$A:$A,ROW())))</f>
      </c>
      <c r="B1470">
        <f>IF(OR($A1470="",INDEX(games!$B:$B,ROW())=""),"",INDEX(games!$B:$B,ROW()))</f>
      </c>
      <c r="C1470" t="str">
        <f>IF(OR($A1470="",INDEX(games!$C:$C,ROW())=""),"",INDEX(games!$C:$C,ROW()))</f>
      </c>
      <c r="D1470">
        <f>IF($A1470="","",COUNTIF($W$2:$W$2500,$A1470)+COUNTIF($X$2:$X$2500,$A1470))</f>
      </c>
      <c r="E1470">
        <f>IF($A1470="","",IFERROR(MATCH($C1470,$R$2:$R$5,0),0))</f>
      </c>
      <c r="F1470">
        <f>IF($A1470="","",MOD(ROW(),34))</f>
      </c>
      <c r="G1470">
        <f>IF($A1470="",NA(),IF($C1470="Action",$B1470,NA()))</f>
      </c>
      <c r="H1470">
        <f>IF($A1470="",NA(),IF($C1470="Action",1+$F1470*0.023,NA()))</f>
      </c>
      <c r="I1470">
        <f>IF($A1470="",NA(),IF($C1470="Strategy",$B1470,NA()))</f>
      </c>
      <c r="J1470">
        <f>IF($A1470="",NA(),IF($C1470="Strategy",2+$F1470*0.023,NA()))</f>
      </c>
      <c r="K1470">
        <f>IF($A1470="",NA(),IF($C1470="Deckbuilder",$B1470,NA()))</f>
      </c>
      <c r="L1470">
        <f>IF($A1470="",NA(),IF($C1470="Deckbuilder",3+$F1470*0.023,NA()))</f>
      </c>
      <c r="M1470">
        <f>IF($A1470="",NA(),IF($C1470="Traditional",$B1470,NA()))</f>
      </c>
      <c r="N1470">
        <f>IF($A1470="",NA(),IF($C1470="Traditional",4+$F1470*0.023,NA()))</f>
      </c>
      <c r="O1470">
        <f>IF($A1470="","",$D1470+ROW()/1000000)</f>
      </c>
      <c r="P1470" t="str">
        <f>IF(OR($A1470="",INDEX(games!$H:$H,ROW())=""),"",INDEX(games!$H:$H,ROW()))</f>
      </c>
      <c r="Q1470">
        <f>IF(OR($A1470="",$P1470&lt;&gt;"Yes"),"",$D1470+ROW()/1000000)</f>
      </c>
      <c r="T1470">
        <f>IF($Y1470="","",INDEX($B$2:$B$2000,$Y1470))</f>
      </c>
      <c r="U1470">
        <f>IF($Z1470="","",INDEX($B$2:$B$2000,$Z1470))</f>
      </c>
      <c r="V1470">
        <f>IF(OR($T1470="",$U1470=""),"",$U1470-$T1470)</f>
      </c>
      <c r="W1470" t="str">
        <f>IF(TRIM(INDEX(connections!$A:$A,ROW()))="","",TRIM(INDEX(connections!$A:$A,ROW())))</f>
      </c>
      <c r="X1470" t="str">
        <f>IF($W1470="","",TRIM(INDEX(connections!$B:$B,ROW())))</f>
      </c>
      <c r="Y1470">
        <f>IF($W1470="","",IFERROR(MATCH($W1470,$A$2:$A$2000,0),""))</f>
      </c>
      <c r="Z1470">
        <f>IF($X1470="","",IFERROR(MATCH($X1470,$A$2:$A$2000,0),""))</f>
      </c>
      <c r="AA1470" t="str">
        <f>IF($Y1470="","",INDEX($P$2:$P$2000,$Y1470))</f>
      </c>
      <c r="AB1470" t="str">
        <f>IF($Z1470="","",INDEX($P$2:$P$2000,$Z1470))</f>
      </c>
      <c r="AC1470">
        <f>IF(AND($AA1470="Yes",$AB1470="Yes"),1,"")</f>
      </c>
      <c r="AD1470">
        <f>IF(OR($Y1470="",$Z1470=""),"",IF(INDEX($C$2:$C$2000,$Y1470)=INDEX($C$2:$C$2000,$Z1470),0,1))</f>
      </c>
      <c r="AE1470">
        <f>IF($AC1470&lt;&gt;1,"",IF(AND(INDEX($AG$2:$AG$2000,$Y1470)=1,INDEX($AG$2:$AG$2000,$Z1470)=1),1,""))</f>
      </c>
      <c r="AG1470">
        <f>IF($A1470="","",COUNTIFS($W$2:$W$2500,$A1470,$AB$2:$AB$2500,"Yes")+COUNTIFS($X$2:$X$2500,$A1470,$AA$2:$AA$2500,"Yes"))</f>
      </c>
      <c r="AH1470" t="str">
        <f>IF(OR($P1470&lt;&gt;"Yes",N($AG1470)=0),"",IF(AND($AG1470=1,COUNTIFS($W$2:$W$2500,$A1470,$AE$2:$AE$2500,1)+COUNTIFS($X$2:$X$2500,$A1470,$AE$2:$AE$2500,1)&gt;0),"","Yes"))</f>
      </c>
      <c r="AI1470">
        <f>IF($AH1470="Yes",$AG1470,"")</f>
      </c>
      <c r="AJ1470">
        <f>IF($AI1470="","",$AI1470+ROW()/1000000)</f>
      </c>
      <c r="AK1470">
        <f>IF(OR($A1470="",$P1470="Yes",N($AG1470)=0),"",$AG1470+ROW()/1000000)</f>
      </c>
      <c r="AL1470" t="str">
        <f>IF($A1470="","",INDEX(games!$J:$J,ROW())&amp;"")</f>
      </c>
      <c r="AM1470">
        <f>IF($A1470="","",SUMPRODUCT($AO1470:$BD1470,'Map Analysis'!$AP$2^{0,1,2,3,4,5,6,7,8,9,10,11,12,13,14,15}))</f>
      </c>
      <c r="AN1470">
        <f>IF($A1470="","",$AM1470+ROW()/10000000)</f>
      </c>
      <c r="AO1470">
        <f>IF($A1470="","",COUNTIF($W$2:$W$2500,$A1470))</f>
      </c>
      <c r="AP1470">
        <f>IF($A1470="","",SUMIFS($BF$2:$BF$2500,$W$2:$W$2500,$A1470))</f>
      </c>
      <c r="AQ1470">
        <f>IF($A1470="","",SUMIFS($BG$2:$BG$2500,$W$2:$W$2500,$A1470))</f>
      </c>
      <c r="AR1470">
        <f>IF($A1470="","",SUMIFS($BH$2:$BH$2500,$W$2:$W$2500,$A1470))</f>
      </c>
      <c r="AS1470">
        <f>IF($A1470="","",SUMIFS($BI$2:$BI$2500,$W$2:$W$2500,$A1470))</f>
      </c>
      <c r="AT1470">
        <f>IF($A1470="","",SUMIFS($BJ$2:$BJ$2500,$W$2:$W$2500,$A1470))</f>
      </c>
      <c r="AU1470">
        <f>IF($A1470="","",SUMIFS($BK$2:$BK$2500,$W$2:$W$2500,$A1470))</f>
      </c>
      <c r="AV1470">
        <f>IF($A1470="","",SUMIFS($BL$2:$BL$2500,$W$2:$W$2500,$A1470))</f>
      </c>
      <c r="AW1470">
        <f>IF($A1470="","",SUMIFS($BM$2:$BM$2500,$W$2:$W$2500,$A1470))</f>
      </c>
      <c r="AX1470">
        <f>IF($A1470="","",SUMIFS($BN$2:$BN$2500,$W$2:$W$2500,$A1470))</f>
      </c>
      <c r="AY1470">
        <f>IF($A1470="","",SUMIFS($BO$2:$BO$2500,$W$2:$W$2500,$A1470))</f>
      </c>
      <c r="AZ1470">
        <f>IF($A1470="","",SUMIFS($BP$2:$BP$2500,$W$2:$W$2500,$A1470))</f>
      </c>
      <c r="BA1470">
        <f>IF($A1470="","",SUMIFS($BQ$2:$BQ$2500,$W$2:$W$2500,$A1470))</f>
      </c>
      <c r="BB1470">
        <f>IF($A1470="","",SUMIFS($BR$2:$BR$2500,$W$2:$W$2500,$A1470))</f>
      </c>
      <c r="BC1470">
        <f>IF($A1470="","",SUMIFS($BS$2:$BS$2500,$W$2:$W$2500,$A1470))</f>
      </c>
      <c r="BD1470">
        <f>IF($A1470="","",SUMIFS($BT$2:$BT$2500,$W$2:$W$2500,$A1470))</f>
      </c>
      <c r="BF1470">
        <f>IF($Z1470="","",INDEX($AO$2:$AO$2000,$Z1470))</f>
      </c>
      <c r="BG1470">
        <f>IF($Z1470="","",INDEX($AP$2:$AP$2000,$Z1470))</f>
      </c>
      <c r="BH1470">
        <f>IF($Z1470="","",INDEX($AQ$2:$AQ$2000,$Z1470))</f>
      </c>
      <c r="BI1470">
        <f>IF($Z1470="","",INDEX($AR$2:$AR$2000,$Z1470))</f>
      </c>
      <c r="BJ1470">
        <f>IF($Z1470="","",INDEX($AS$2:$AS$2000,$Z1470))</f>
      </c>
      <c r="BK1470">
        <f>IF($Z1470="","",INDEX($AT$2:$AT$2000,$Z1470))</f>
      </c>
      <c r="BL1470">
        <f>IF($Z1470="","",INDEX($AU$2:$AU$2000,$Z1470))</f>
      </c>
      <c r="BM1470">
        <f>IF($Z1470="","",INDEX($AV$2:$AV$2000,$Z1470))</f>
      </c>
      <c r="BN1470">
        <f>IF($Z1470="","",INDEX($AW$2:$AW$2000,$Z1470))</f>
      </c>
      <c r="BO1470">
        <f>IF($Z1470="","",INDEX($AX$2:$AX$2000,$Z1470))</f>
      </c>
      <c r="BP1470">
        <f>IF($Z1470="","",INDEX($AY$2:$AY$2000,$Z1470))</f>
      </c>
      <c r="BQ1470">
        <f>IF($Z1470="","",INDEX($AZ$2:$AZ$2000,$Z1470))</f>
      </c>
      <c r="BR1470">
        <f>IF($Z1470="","",INDEX($BA$2:$BA$2000,$Z1470))</f>
      </c>
      <c r="BS1470">
        <f>IF($Z1470="","",INDEX($BB$2:$BB$2000,$Z1470))</f>
      </c>
      <c r="BT1470">
        <f>IF($Z1470="","",INDEX($BC$2:$BC$2000,$Z1470))</f>
      </c>
      <c r="BV1470">
        <f>IF(OR($A1470="",$P1470&lt;&gt;"Yes",$AH1470="Yes"),"",1+N($AG1470))</f>
      </c>
      <c r="BW1470">
        <f>IF($A1470="","",COUNTIFS($W$2:$W$2500,$A1470,$BZ$2:$BZ$2500,"Yes")+COUNTIFS($X$2:$X$2500,$A1470,$BY$2:$BY$2500,"Yes"))</f>
      </c>
      <c r="BX1470">
        <f>IF(OR($A1470="",$P1470="Yes"),"",IF(N($BW1470)=0,0,1+SUMIFS($CB$2:$CB$2500,$W$2:$W$2500,$A1470)+SUMIFS($CA$2:$CA$2500,$X$2:$X$2500,$A1470)))</f>
      </c>
      <c r="BY1470" t="str">
        <f>IF($Y1470="","",INDEX($AH$2:$AH$2000,$Y1470)&amp;"")</f>
      </c>
      <c r="BZ1470" t="str">
        <f>IF($Z1470="","",INDEX($AH$2:$AH$2000,$Z1470)&amp;"")</f>
      </c>
      <c r="CA1470">
        <f>IF($Y1470="","",INDEX($BV$2:$BV$2000,$Y1470))</f>
      </c>
      <c r="CB1470">
        <f>IF($Z1470="","",INDEX($BV$2:$BV$2000,$Z1470))</f>
      </c>
    </row>
    <row r="1471">
      <c r="A1471" t="str">
        <f>IF(TRIM(INDEX(games!$A:$A,ROW()))="","",TRIM(INDEX(games!$A:$A,ROW())))</f>
      </c>
      <c r="B1471">
        <f>IF(OR($A1471="",INDEX(games!$B:$B,ROW())=""),"",INDEX(games!$B:$B,ROW()))</f>
      </c>
      <c r="C1471" t="str">
        <f>IF(OR($A1471="",INDEX(games!$C:$C,ROW())=""),"",INDEX(games!$C:$C,ROW()))</f>
      </c>
      <c r="D1471">
        <f>IF($A1471="","",COUNTIF($W$2:$W$2500,$A1471)+COUNTIF($X$2:$X$2500,$A1471))</f>
      </c>
      <c r="E1471">
        <f>IF($A1471="","",IFERROR(MATCH($C1471,$R$2:$R$5,0),0))</f>
      </c>
      <c r="F1471">
        <f>IF($A1471="","",MOD(ROW(),34))</f>
      </c>
      <c r="G1471">
        <f>IF($A1471="",NA(),IF($C1471="Action",$B1471,NA()))</f>
      </c>
      <c r="H1471">
        <f>IF($A1471="",NA(),IF($C1471="Action",1+$F1471*0.023,NA()))</f>
      </c>
      <c r="I1471">
        <f>IF($A1471="",NA(),IF($C1471="Strategy",$B1471,NA()))</f>
      </c>
      <c r="J1471">
        <f>IF($A1471="",NA(),IF($C1471="Strategy",2+$F1471*0.023,NA()))</f>
      </c>
      <c r="K1471">
        <f>IF($A1471="",NA(),IF($C1471="Deckbuilder",$B1471,NA()))</f>
      </c>
      <c r="L1471">
        <f>IF($A1471="",NA(),IF($C1471="Deckbuilder",3+$F1471*0.023,NA()))</f>
      </c>
      <c r="M1471">
        <f>IF($A1471="",NA(),IF($C1471="Traditional",$B1471,NA()))</f>
      </c>
      <c r="N1471">
        <f>IF($A1471="",NA(),IF($C1471="Traditional",4+$F1471*0.023,NA()))</f>
      </c>
      <c r="O1471">
        <f>IF($A1471="","",$D1471+ROW()/1000000)</f>
      </c>
      <c r="P1471" t="str">
        <f>IF(OR($A1471="",INDEX(games!$H:$H,ROW())=""),"",INDEX(games!$H:$H,ROW()))</f>
      </c>
      <c r="Q1471">
        <f>IF(OR($A1471="",$P1471&lt;&gt;"Yes"),"",$D1471+ROW()/1000000)</f>
      </c>
      <c r="T1471">
        <f>IF($Y1471="","",INDEX($B$2:$B$2000,$Y1471))</f>
      </c>
      <c r="U1471">
        <f>IF($Z1471="","",INDEX($B$2:$B$2000,$Z1471))</f>
      </c>
      <c r="V1471">
        <f>IF(OR($T1471="",$U1471=""),"",$U1471-$T1471)</f>
      </c>
      <c r="W1471" t="str">
        <f>IF(TRIM(INDEX(connections!$A:$A,ROW()))="","",TRIM(INDEX(connections!$A:$A,ROW())))</f>
      </c>
      <c r="X1471" t="str">
        <f>IF($W1471="","",TRIM(INDEX(connections!$B:$B,ROW())))</f>
      </c>
      <c r="Y1471">
        <f>IF($W1471="","",IFERROR(MATCH($W1471,$A$2:$A$2000,0),""))</f>
      </c>
      <c r="Z1471">
        <f>IF($X1471="","",IFERROR(MATCH($X1471,$A$2:$A$2000,0),""))</f>
      </c>
      <c r="AA1471" t="str">
        <f>IF($Y1471="","",INDEX($P$2:$P$2000,$Y1471))</f>
      </c>
      <c r="AB1471" t="str">
        <f>IF($Z1471="","",INDEX($P$2:$P$2000,$Z1471))</f>
      </c>
      <c r="AC1471">
        <f>IF(AND($AA1471="Yes",$AB1471="Yes"),1,"")</f>
      </c>
      <c r="AD1471">
        <f>IF(OR($Y1471="",$Z1471=""),"",IF(INDEX($C$2:$C$2000,$Y1471)=INDEX($C$2:$C$2000,$Z1471),0,1))</f>
      </c>
      <c r="AE1471">
        <f>IF($AC1471&lt;&gt;1,"",IF(AND(INDEX($AG$2:$AG$2000,$Y1471)=1,INDEX($AG$2:$AG$2000,$Z1471)=1),1,""))</f>
      </c>
      <c r="AG1471">
        <f>IF($A1471="","",COUNTIFS($W$2:$W$2500,$A1471,$AB$2:$AB$2500,"Yes")+COUNTIFS($X$2:$X$2500,$A1471,$AA$2:$AA$2500,"Yes"))</f>
      </c>
      <c r="AH1471" t="str">
        <f>IF(OR($P1471&lt;&gt;"Yes",N($AG1471)=0),"",IF(AND($AG1471=1,COUNTIFS($W$2:$W$2500,$A1471,$AE$2:$AE$2500,1)+COUNTIFS($X$2:$X$2500,$A1471,$AE$2:$AE$2500,1)&gt;0),"","Yes"))</f>
      </c>
      <c r="AI1471">
        <f>IF($AH1471="Yes",$AG1471,"")</f>
      </c>
      <c r="AJ1471">
        <f>IF($AI1471="","",$AI1471+ROW()/1000000)</f>
      </c>
      <c r="AK1471">
        <f>IF(OR($A1471="",$P1471="Yes",N($AG1471)=0),"",$AG1471+ROW()/1000000)</f>
      </c>
      <c r="AL1471" t="str">
        <f>IF($A1471="","",INDEX(games!$J:$J,ROW())&amp;"")</f>
      </c>
      <c r="AM1471">
        <f>IF($A1471="","",SUMPRODUCT($AO1471:$BD1471,'Map Analysis'!$AP$2^{0,1,2,3,4,5,6,7,8,9,10,11,12,13,14,15}))</f>
      </c>
      <c r="AN1471">
        <f>IF($A1471="","",$AM1471+ROW()/10000000)</f>
      </c>
      <c r="AO1471">
        <f>IF($A1471="","",COUNTIF($W$2:$W$2500,$A1471))</f>
      </c>
      <c r="AP1471">
        <f>IF($A1471="","",SUMIFS($BF$2:$BF$2500,$W$2:$W$2500,$A1471))</f>
      </c>
      <c r="AQ1471">
        <f>IF($A1471="","",SUMIFS($BG$2:$BG$2500,$W$2:$W$2500,$A1471))</f>
      </c>
      <c r="AR1471">
        <f>IF($A1471="","",SUMIFS($BH$2:$BH$2500,$W$2:$W$2500,$A1471))</f>
      </c>
      <c r="AS1471">
        <f>IF($A1471="","",SUMIFS($BI$2:$BI$2500,$W$2:$W$2500,$A1471))</f>
      </c>
      <c r="AT1471">
        <f>IF($A1471="","",SUMIFS($BJ$2:$BJ$2500,$W$2:$W$2500,$A1471))</f>
      </c>
      <c r="AU1471">
        <f>IF($A1471="","",SUMIFS($BK$2:$BK$2500,$W$2:$W$2500,$A1471))</f>
      </c>
      <c r="AV1471">
        <f>IF($A1471="","",SUMIFS($BL$2:$BL$2500,$W$2:$W$2500,$A1471))</f>
      </c>
      <c r="AW1471">
        <f>IF($A1471="","",SUMIFS($BM$2:$BM$2500,$W$2:$W$2500,$A1471))</f>
      </c>
      <c r="AX1471">
        <f>IF($A1471="","",SUMIFS($BN$2:$BN$2500,$W$2:$W$2500,$A1471))</f>
      </c>
      <c r="AY1471">
        <f>IF($A1471="","",SUMIFS($BO$2:$BO$2500,$W$2:$W$2500,$A1471))</f>
      </c>
      <c r="AZ1471">
        <f>IF($A1471="","",SUMIFS($BP$2:$BP$2500,$W$2:$W$2500,$A1471))</f>
      </c>
      <c r="BA1471">
        <f>IF($A1471="","",SUMIFS($BQ$2:$BQ$2500,$W$2:$W$2500,$A1471))</f>
      </c>
      <c r="BB1471">
        <f>IF($A1471="","",SUMIFS($BR$2:$BR$2500,$W$2:$W$2500,$A1471))</f>
      </c>
      <c r="BC1471">
        <f>IF($A1471="","",SUMIFS($BS$2:$BS$2500,$W$2:$W$2500,$A1471))</f>
      </c>
      <c r="BD1471">
        <f>IF($A1471="","",SUMIFS($BT$2:$BT$2500,$W$2:$W$2500,$A1471))</f>
      </c>
      <c r="BF1471">
        <f>IF($Z1471="","",INDEX($AO$2:$AO$2000,$Z1471))</f>
      </c>
      <c r="BG1471">
        <f>IF($Z1471="","",INDEX($AP$2:$AP$2000,$Z1471))</f>
      </c>
      <c r="BH1471">
        <f>IF($Z1471="","",INDEX($AQ$2:$AQ$2000,$Z1471))</f>
      </c>
      <c r="BI1471">
        <f>IF($Z1471="","",INDEX($AR$2:$AR$2000,$Z1471))</f>
      </c>
      <c r="BJ1471">
        <f>IF($Z1471="","",INDEX($AS$2:$AS$2000,$Z1471))</f>
      </c>
      <c r="BK1471">
        <f>IF($Z1471="","",INDEX($AT$2:$AT$2000,$Z1471))</f>
      </c>
      <c r="BL1471">
        <f>IF($Z1471="","",INDEX($AU$2:$AU$2000,$Z1471))</f>
      </c>
      <c r="BM1471">
        <f>IF($Z1471="","",INDEX($AV$2:$AV$2000,$Z1471))</f>
      </c>
      <c r="BN1471">
        <f>IF($Z1471="","",INDEX($AW$2:$AW$2000,$Z1471))</f>
      </c>
      <c r="BO1471">
        <f>IF($Z1471="","",INDEX($AX$2:$AX$2000,$Z1471))</f>
      </c>
      <c r="BP1471">
        <f>IF($Z1471="","",INDEX($AY$2:$AY$2000,$Z1471))</f>
      </c>
      <c r="BQ1471">
        <f>IF($Z1471="","",INDEX($AZ$2:$AZ$2000,$Z1471))</f>
      </c>
      <c r="BR1471">
        <f>IF($Z1471="","",INDEX($BA$2:$BA$2000,$Z1471))</f>
      </c>
      <c r="BS1471">
        <f>IF($Z1471="","",INDEX($BB$2:$BB$2000,$Z1471))</f>
      </c>
      <c r="BT1471">
        <f>IF($Z1471="","",INDEX($BC$2:$BC$2000,$Z1471))</f>
      </c>
      <c r="BV1471">
        <f>IF(OR($A1471="",$P1471&lt;&gt;"Yes",$AH1471="Yes"),"",1+N($AG1471))</f>
      </c>
      <c r="BW1471">
        <f>IF($A1471="","",COUNTIFS($W$2:$W$2500,$A1471,$BZ$2:$BZ$2500,"Yes")+COUNTIFS($X$2:$X$2500,$A1471,$BY$2:$BY$2500,"Yes"))</f>
      </c>
      <c r="BX1471">
        <f>IF(OR($A1471="",$P1471="Yes"),"",IF(N($BW1471)=0,0,1+SUMIFS($CB$2:$CB$2500,$W$2:$W$2500,$A1471)+SUMIFS($CA$2:$CA$2500,$X$2:$X$2500,$A1471)))</f>
      </c>
      <c r="BY1471" t="str">
        <f>IF($Y1471="","",INDEX($AH$2:$AH$2000,$Y1471)&amp;"")</f>
      </c>
      <c r="BZ1471" t="str">
        <f>IF($Z1471="","",INDEX($AH$2:$AH$2000,$Z1471)&amp;"")</f>
      </c>
      <c r="CA1471">
        <f>IF($Y1471="","",INDEX($BV$2:$BV$2000,$Y1471))</f>
      </c>
      <c r="CB1471">
        <f>IF($Z1471="","",INDEX($BV$2:$BV$2000,$Z1471))</f>
      </c>
    </row>
    <row r="1472">
      <c r="A1472" t="str">
        <f>IF(TRIM(INDEX(games!$A:$A,ROW()))="","",TRIM(INDEX(games!$A:$A,ROW())))</f>
      </c>
      <c r="B1472">
        <f>IF(OR($A1472="",INDEX(games!$B:$B,ROW())=""),"",INDEX(games!$B:$B,ROW()))</f>
      </c>
      <c r="C1472" t="str">
        <f>IF(OR($A1472="",INDEX(games!$C:$C,ROW())=""),"",INDEX(games!$C:$C,ROW()))</f>
      </c>
      <c r="D1472">
        <f>IF($A1472="","",COUNTIF($W$2:$W$2500,$A1472)+COUNTIF($X$2:$X$2500,$A1472))</f>
      </c>
      <c r="E1472">
        <f>IF($A1472="","",IFERROR(MATCH($C1472,$R$2:$R$5,0),0))</f>
      </c>
      <c r="F1472">
        <f>IF($A1472="","",MOD(ROW(),34))</f>
      </c>
      <c r="G1472">
        <f>IF($A1472="",NA(),IF($C1472="Action",$B1472,NA()))</f>
      </c>
      <c r="H1472">
        <f>IF($A1472="",NA(),IF($C1472="Action",1+$F1472*0.023,NA()))</f>
      </c>
      <c r="I1472">
        <f>IF($A1472="",NA(),IF($C1472="Strategy",$B1472,NA()))</f>
      </c>
      <c r="J1472">
        <f>IF($A1472="",NA(),IF($C1472="Strategy",2+$F1472*0.023,NA()))</f>
      </c>
      <c r="K1472">
        <f>IF($A1472="",NA(),IF($C1472="Deckbuilder",$B1472,NA()))</f>
      </c>
      <c r="L1472">
        <f>IF($A1472="",NA(),IF($C1472="Deckbuilder",3+$F1472*0.023,NA()))</f>
      </c>
      <c r="M1472">
        <f>IF($A1472="",NA(),IF($C1472="Traditional",$B1472,NA()))</f>
      </c>
      <c r="N1472">
        <f>IF($A1472="",NA(),IF($C1472="Traditional",4+$F1472*0.023,NA()))</f>
      </c>
      <c r="O1472">
        <f>IF($A1472="","",$D1472+ROW()/1000000)</f>
      </c>
      <c r="P1472" t="str">
        <f>IF(OR($A1472="",INDEX(games!$H:$H,ROW())=""),"",INDEX(games!$H:$H,ROW()))</f>
      </c>
      <c r="Q1472">
        <f>IF(OR($A1472="",$P1472&lt;&gt;"Yes"),"",$D1472+ROW()/1000000)</f>
      </c>
      <c r="T1472">
        <f>IF($Y1472="","",INDEX($B$2:$B$2000,$Y1472))</f>
      </c>
      <c r="U1472">
        <f>IF($Z1472="","",INDEX($B$2:$B$2000,$Z1472))</f>
      </c>
      <c r="V1472">
        <f>IF(OR($T1472="",$U1472=""),"",$U1472-$T1472)</f>
      </c>
      <c r="W1472" t="str">
        <f>IF(TRIM(INDEX(connections!$A:$A,ROW()))="","",TRIM(INDEX(connections!$A:$A,ROW())))</f>
      </c>
      <c r="X1472" t="str">
        <f>IF($W1472="","",TRIM(INDEX(connections!$B:$B,ROW())))</f>
      </c>
      <c r="Y1472">
        <f>IF($W1472="","",IFERROR(MATCH($W1472,$A$2:$A$2000,0),""))</f>
      </c>
      <c r="Z1472">
        <f>IF($X1472="","",IFERROR(MATCH($X1472,$A$2:$A$2000,0),""))</f>
      </c>
      <c r="AA1472" t="str">
        <f>IF($Y1472="","",INDEX($P$2:$P$2000,$Y1472))</f>
      </c>
      <c r="AB1472" t="str">
        <f>IF($Z1472="","",INDEX($P$2:$P$2000,$Z1472))</f>
      </c>
      <c r="AC1472">
        <f>IF(AND($AA1472="Yes",$AB1472="Yes"),1,"")</f>
      </c>
      <c r="AD1472">
        <f>IF(OR($Y1472="",$Z1472=""),"",IF(INDEX($C$2:$C$2000,$Y1472)=INDEX($C$2:$C$2000,$Z1472),0,1))</f>
      </c>
      <c r="AE1472">
        <f>IF($AC1472&lt;&gt;1,"",IF(AND(INDEX($AG$2:$AG$2000,$Y1472)=1,INDEX($AG$2:$AG$2000,$Z1472)=1),1,""))</f>
      </c>
      <c r="AG1472">
        <f>IF($A1472="","",COUNTIFS($W$2:$W$2500,$A1472,$AB$2:$AB$2500,"Yes")+COUNTIFS($X$2:$X$2500,$A1472,$AA$2:$AA$2500,"Yes"))</f>
      </c>
      <c r="AH1472" t="str">
        <f>IF(OR($P1472&lt;&gt;"Yes",N($AG1472)=0),"",IF(AND($AG1472=1,COUNTIFS($W$2:$W$2500,$A1472,$AE$2:$AE$2500,1)+COUNTIFS($X$2:$X$2500,$A1472,$AE$2:$AE$2500,1)&gt;0),"","Yes"))</f>
      </c>
      <c r="AI1472">
        <f>IF($AH1472="Yes",$AG1472,"")</f>
      </c>
      <c r="AJ1472">
        <f>IF($AI1472="","",$AI1472+ROW()/1000000)</f>
      </c>
      <c r="AK1472">
        <f>IF(OR($A1472="",$P1472="Yes",N($AG1472)=0),"",$AG1472+ROW()/1000000)</f>
      </c>
      <c r="AL1472" t="str">
        <f>IF($A1472="","",INDEX(games!$J:$J,ROW())&amp;"")</f>
      </c>
      <c r="AM1472">
        <f>IF($A1472="","",SUMPRODUCT($AO1472:$BD1472,'Map Analysis'!$AP$2^{0,1,2,3,4,5,6,7,8,9,10,11,12,13,14,15}))</f>
      </c>
      <c r="AN1472">
        <f>IF($A1472="","",$AM1472+ROW()/10000000)</f>
      </c>
      <c r="AO1472">
        <f>IF($A1472="","",COUNTIF($W$2:$W$2500,$A1472))</f>
      </c>
      <c r="AP1472">
        <f>IF($A1472="","",SUMIFS($BF$2:$BF$2500,$W$2:$W$2500,$A1472))</f>
      </c>
      <c r="AQ1472">
        <f>IF($A1472="","",SUMIFS($BG$2:$BG$2500,$W$2:$W$2500,$A1472))</f>
      </c>
      <c r="AR1472">
        <f>IF($A1472="","",SUMIFS($BH$2:$BH$2500,$W$2:$W$2500,$A1472))</f>
      </c>
      <c r="AS1472">
        <f>IF($A1472="","",SUMIFS($BI$2:$BI$2500,$W$2:$W$2500,$A1472))</f>
      </c>
      <c r="AT1472">
        <f>IF($A1472="","",SUMIFS($BJ$2:$BJ$2500,$W$2:$W$2500,$A1472))</f>
      </c>
      <c r="AU1472">
        <f>IF($A1472="","",SUMIFS($BK$2:$BK$2500,$W$2:$W$2500,$A1472))</f>
      </c>
      <c r="AV1472">
        <f>IF($A1472="","",SUMIFS($BL$2:$BL$2500,$W$2:$W$2500,$A1472))</f>
      </c>
      <c r="AW1472">
        <f>IF($A1472="","",SUMIFS($BM$2:$BM$2500,$W$2:$W$2500,$A1472))</f>
      </c>
      <c r="AX1472">
        <f>IF($A1472="","",SUMIFS($BN$2:$BN$2500,$W$2:$W$2500,$A1472))</f>
      </c>
      <c r="AY1472">
        <f>IF($A1472="","",SUMIFS($BO$2:$BO$2500,$W$2:$W$2500,$A1472))</f>
      </c>
      <c r="AZ1472">
        <f>IF($A1472="","",SUMIFS($BP$2:$BP$2500,$W$2:$W$2500,$A1472))</f>
      </c>
      <c r="BA1472">
        <f>IF($A1472="","",SUMIFS($BQ$2:$BQ$2500,$W$2:$W$2500,$A1472))</f>
      </c>
      <c r="BB1472">
        <f>IF($A1472="","",SUMIFS($BR$2:$BR$2500,$W$2:$W$2500,$A1472))</f>
      </c>
      <c r="BC1472">
        <f>IF($A1472="","",SUMIFS($BS$2:$BS$2500,$W$2:$W$2500,$A1472))</f>
      </c>
      <c r="BD1472">
        <f>IF($A1472="","",SUMIFS($BT$2:$BT$2500,$W$2:$W$2500,$A1472))</f>
      </c>
      <c r="BF1472">
        <f>IF($Z1472="","",INDEX($AO$2:$AO$2000,$Z1472))</f>
      </c>
      <c r="BG1472">
        <f>IF($Z1472="","",INDEX($AP$2:$AP$2000,$Z1472))</f>
      </c>
      <c r="BH1472">
        <f>IF($Z1472="","",INDEX($AQ$2:$AQ$2000,$Z1472))</f>
      </c>
      <c r="BI1472">
        <f>IF($Z1472="","",INDEX($AR$2:$AR$2000,$Z1472))</f>
      </c>
      <c r="BJ1472">
        <f>IF($Z1472="","",INDEX($AS$2:$AS$2000,$Z1472))</f>
      </c>
      <c r="BK1472">
        <f>IF($Z1472="","",INDEX($AT$2:$AT$2000,$Z1472))</f>
      </c>
      <c r="BL1472">
        <f>IF($Z1472="","",INDEX($AU$2:$AU$2000,$Z1472))</f>
      </c>
      <c r="BM1472">
        <f>IF($Z1472="","",INDEX($AV$2:$AV$2000,$Z1472))</f>
      </c>
      <c r="BN1472">
        <f>IF($Z1472="","",INDEX($AW$2:$AW$2000,$Z1472))</f>
      </c>
      <c r="BO1472">
        <f>IF($Z1472="","",INDEX($AX$2:$AX$2000,$Z1472))</f>
      </c>
      <c r="BP1472">
        <f>IF($Z1472="","",INDEX($AY$2:$AY$2000,$Z1472))</f>
      </c>
      <c r="BQ1472">
        <f>IF($Z1472="","",INDEX($AZ$2:$AZ$2000,$Z1472))</f>
      </c>
      <c r="BR1472">
        <f>IF($Z1472="","",INDEX($BA$2:$BA$2000,$Z1472))</f>
      </c>
      <c r="BS1472">
        <f>IF($Z1472="","",INDEX($BB$2:$BB$2000,$Z1472))</f>
      </c>
      <c r="BT1472">
        <f>IF($Z1472="","",INDEX($BC$2:$BC$2000,$Z1472))</f>
      </c>
      <c r="BV1472">
        <f>IF(OR($A1472="",$P1472&lt;&gt;"Yes",$AH1472="Yes"),"",1+N($AG1472))</f>
      </c>
      <c r="BW1472">
        <f>IF($A1472="","",COUNTIFS($W$2:$W$2500,$A1472,$BZ$2:$BZ$2500,"Yes")+COUNTIFS($X$2:$X$2500,$A1472,$BY$2:$BY$2500,"Yes"))</f>
      </c>
      <c r="BX1472">
        <f>IF(OR($A1472="",$P1472="Yes"),"",IF(N($BW1472)=0,0,1+SUMIFS($CB$2:$CB$2500,$W$2:$W$2500,$A1472)+SUMIFS($CA$2:$CA$2500,$X$2:$X$2500,$A1472)))</f>
      </c>
      <c r="BY1472" t="str">
        <f>IF($Y1472="","",INDEX($AH$2:$AH$2000,$Y1472)&amp;"")</f>
      </c>
      <c r="BZ1472" t="str">
        <f>IF($Z1472="","",INDEX($AH$2:$AH$2000,$Z1472)&amp;"")</f>
      </c>
      <c r="CA1472">
        <f>IF($Y1472="","",INDEX($BV$2:$BV$2000,$Y1472))</f>
      </c>
      <c r="CB1472">
        <f>IF($Z1472="","",INDEX($BV$2:$BV$2000,$Z1472))</f>
      </c>
    </row>
    <row r="1473">
      <c r="A1473" t="str">
        <f>IF(TRIM(INDEX(games!$A:$A,ROW()))="","",TRIM(INDEX(games!$A:$A,ROW())))</f>
      </c>
      <c r="B1473">
        <f>IF(OR($A1473="",INDEX(games!$B:$B,ROW())=""),"",INDEX(games!$B:$B,ROW()))</f>
      </c>
      <c r="C1473" t="str">
        <f>IF(OR($A1473="",INDEX(games!$C:$C,ROW())=""),"",INDEX(games!$C:$C,ROW()))</f>
      </c>
      <c r="D1473">
        <f>IF($A1473="","",COUNTIF($W$2:$W$2500,$A1473)+COUNTIF($X$2:$X$2500,$A1473))</f>
      </c>
      <c r="E1473">
        <f>IF($A1473="","",IFERROR(MATCH($C1473,$R$2:$R$5,0),0))</f>
      </c>
      <c r="F1473">
        <f>IF($A1473="","",MOD(ROW(),34))</f>
      </c>
      <c r="G1473">
        <f>IF($A1473="",NA(),IF($C1473="Action",$B1473,NA()))</f>
      </c>
      <c r="H1473">
        <f>IF($A1473="",NA(),IF($C1473="Action",1+$F1473*0.023,NA()))</f>
      </c>
      <c r="I1473">
        <f>IF($A1473="",NA(),IF($C1473="Strategy",$B1473,NA()))</f>
      </c>
      <c r="J1473">
        <f>IF($A1473="",NA(),IF($C1473="Strategy",2+$F1473*0.023,NA()))</f>
      </c>
      <c r="K1473">
        <f>IF($A1473="",NA(),IF($C1473="Deckbuilder",$B1473,NA()))</f>
      </c>
      <c r="L1473">
        <f>IF($A1473="",NA(),IF($C1473="Deckbuilder",3+$F1473*0.023,NA()))</f>
      </c>
      <c r="M1473">
        <f>IF($A1473="",NA(),IF($C1473="Traditional",$B1473,NA()))</f>
      </c>
      <c r="N1473">
        <f>IF($A1473="",NA(),IF($C1473="Traditional",4+$F1473*0.023,NA()))</f>
      </c>
      <c r="O1473">
        <f>IF($A1473="","",$D1473+ROW()/1000000)</f>
      </c>
      <c r="P1473" t="str">
        <f>IF(OR($A1473="",INDEX(games!$H:$H,ROW())=""),"",INDEX(games!$H:$H,ROW()))</f>
      </c>
      <c r="Q1473">
        <f>IF(OR($A1473="",$P1473&lt;&gt;"Yes"),"",$D1473+ROW()/1000000)</f>
      </c>
      <c r="T1473">
        <f>IF($Y1473="","",INDEX($B$2:$B$2000,$Y1473))</f>
      </c>
      <c r="U1473">
        <f>IF($Z1473="","",INDEX($B$2:$B$2000,$Z1473))</f>
      </c>
      <c r="V1473">
        <f>IF(OR($T1473="",$U1473=""),"",$U1473-$T1473)</f>
      </c>
      <c r="W1473" t="str">
        <f>IF(TRIM(INDEX(connections!$A:$A,ROW()))="","",TRIM(INDEX(connections!$A:$A,ROW())))</f>
      </c>
      <c r="X1473" t="str">
        <f>IF($W1473="","",TRIM(INDEX(connections!$B:$B,ROW())))</f>
      </c>
      <c r="Y1473">
        <f>IF($W1473="","",IFERROR(MATCH($W1473,$A$2:$A$2000,0),""))</f>
      </c>
      <c r="Z1473">
        <f>IF($X1473="","",IFERROR(MATCH($X1473,$A$2:$A$2000,0),""))</f>
      </c>
      <c r="AA1473" t="str">
        <f>IF($Y1473="","",INDEX($P$2:$P$2000,$Y1473))</f>
      </c>
      <c r="AB1473" t="str">
        <f>IF($Z1473="","",INDEX($P$2:$P$2000,$Z1473))</f>
      </c>
      <c r="AC1473">
        <f>IF(AND($AA1473="Yes",$AB1473="Yes"),1,"")</f>
      </c>
      <c r="AD1473">
        <f>IF(OR($Y1473="",$Z1473=""),"",IF(INDEX($C$2:$C$2000,$Y1473)=INDEX($C$2:$C$2000,$Z1473),0,1))</f>
      </c>
      <c r="AE1473">
        <f>IF($AC1473&lt;&gt;1,"",IF(AND(INDEX($AG$2:$AG$2000,$Y1473)=1,INDEX($AG$2:$AG$2000,$Z1473)=1),1,""))</f>
      </c>
      <c r="AG1473">
        <f>IF($A1473="","",COUNTIFS($W$2:$W$2500,$A1473,$AB$2:$AB$2500,"Yes")+COUNTIFS($X$2:$X$2500,$A1473,$AA$2:$AA$2500,"Yes"))</f>
      </c>
      <c r="AH1473" t="str">
        <f>IF(OR($P1473&lt;&gt;"Yes",N($AG1473)=0),"",IF(AND($AG1473=1,COUNTIFS($W$2:$W$2500,$A1473,$AE$2:$AE$2500,1)+COUNTIFS($X$2:$X$2500,$A1473,$AE$2:$AE$2500,1)&gt;0),"","Yes"))</f>
      </c>
      <c r="AI1473">
        <f>IF($AH1473="Yes",$AG1473,"")</f>
      </c>
      <c r="AJ1473">
        <f>IF($AI1473="","",$AI1473+ROW()/1000000)</f>
      </c>
      <c r="AK1473">
        <f>IF(OR($A1473="",$P1473="Yes",N($AG1473)=0),"",$AG1473+ROW()/1000000)</f>
      </c>
      <c r="AL1473" t="str">
        <f>IF($A1473="","",INDEX(games!$J:$J,ROW())&amp;"")</f>
      </c>
      <c r="AM1473">
        <f>IF($A1473="","",SUMPRODUCT($AO1473:$BD1473,'Map Analysis'!$AP$2^{0,1,2,3,4,5,6,7,8,9,10,11,12,13,14,15}))</f>
      </c>
      <c r="AN1473">
        <f>IF($A1473="","",$AM1473+ROW()/10000000)</f>
      </c>
      <c r="AO1473">
        <f>IF($A1473="","",COUNTIF($W$2:$W$2500,$A1473))</f>
      </c>
      <c r="AP1473">
        <f>IF($A1473="","",SUMIFS($BF$2:$BF$2500,$W$2:$W$2500,$A1473))</f>
      </c>
      <c r="AQ1473">
        <f>IF($A1473="","",SUMIFS($BG$2:$BG$2500,$W$2:$W$2500,$A1473))</f>
      </c>
      <c r="AR1473">
        <f>IF($A1473="","",SUMIFS($BH$2:$BH$2500,$W$2:$W$2500,$A1473))</f>
      </c>
      <c r="AS1473">
        <f>IF($A1473="","",SUMIFS($BI$2:$BI$2500,$W$2:$W$2500,$A1473))</f>
      </c>
      <c r="AT1473">
        <f>IF($A1473="","",SUMIFS($BJ$2:$BJ$2500,$W$2:$W$2500,$A1473))</f>
      </c>
      <c r="AU1473">
        <f>IF($A1473="","",SUMIFS($BK$2:$BK$2500,$W$2:$W$2500,$A1473))</f>
      </c>
      <c r="AV1473">
        <f>IF($A1473="","",SUMIFS($BL$2:$BL$2500,$W$2:$W$2500,$A1473))</f>
      </c>
      <c r="AW1473">
        <f>IF($A1473="","",SUMIFS($BM$2:$BM$2500,$W$2:$W$2500,$A1473))</f>
      </c>
      <c r="AX1473">
        <f>IF($A1473="","",SUMIFS($BN$2:$BN$2500,$W$2:$W$2500,$A1473))</f>
      </c>
      <c r="AY1473">
        <f>IF($A1473="","",SUMIFS($BO$2:$BO$2500,$W$2:$W$2500,$A1473))</f>
      </c>
      <c r="AZ1473">
        <f>IF($A1473="","",SUMIFS($BP$2:$BP$2500,$W$2:$W$2500,$A1473))</f>
      </c>
      <c r="BA1473">
        <f>IF($A1473="","",SUMIFS($BQ$2:$BQ$2500,$W$2:$W$2500,$A1473))</f>
      </c>
      <c r="BB1473">
        <f>IF($A1473="","",SUMIFS($BR$2:$BR$2500,$W$2:$W$2500,$A1473))</f>
      </c>
      <c r="BC1473">
        <f>IF($A1473="","",SUMIFS($BS$2:$BS$2500,$W$2:$W$2500,$A1473))</f>
      </c>
      <c r="BD1473">
        <f>IF($A1473="","",SUMIFS($BT$2:$BT$2500,$W$2:$W$2500,$A1473))</f>
      </c>
      <c r="BF1473">
        <f>IF($Z1473="","",INDEX($AO$2:$AO$2000,$Z1473))</f>
      </c>
      <c r="BG1473">
        <f>IF($Z1473="","",INDEX($AP$2:$AP$2000,$Z1473))</f>
      </c>
      <c r="BH1473">
        <f>IF($Z1473="","",INDEX($AQ$2:$AQ$2000,$Z1473))</f>
      </c>
      <c r="BI1473">
        <f>IF($Z1473="","",INDEX($AR$2:$AR$2000,$Z1473))</f>
      </c>
      <c r="BJ1473">
        <f>IF($Z1473="","",INDEX($AS$2:$AS$2000,$Z1473))</f>
      </c>
      <c r="BK1473">
        <f>IF($Z1473="","",INDEX($AT$2:$AT$2000,$Z1473))</f>
      </c>
      <c r="BL1473">
        <f>IF($Z1473="","",INDEX($AU$2:$AU$2000,$Z1473))</f>
      </c>
      <c r="BM1473">
        <f>IF($Z1473="","",INDEX($AV$2:$AV$2000,$Z1473))</f>
      </c>
      <c r="BN1473">
        <f>IF($Z1473="","",INDEX($AW$2:$AW$2000,$Z1473))</f>
      </c>
      <c r="BO1473">
        <f>IF($Z1473="","",INDEX($AX$2:$AX$2000,$Z1473))</f>
      </c>
      <c r="BP1473">
        <f>IF($Z1473="","",INDEX($AY$2:$AY$2000,$Z1473))</f>
      </c>
      <c r="BQ1473">
        <f>IF($Z1473="","",INDEX($AZ$2:$AZ$2000,$Z1473))</f>
      </c>
      <c r="BR1473">
        <f>IF($Z1473="","",INDEX($BA$2:$BA$2000,$Z1473))</f>
      </c>
      <c r="BS1473">
        <f>IF($Z1473="","",INDEX($BB$2:$BB$2000,$Z1473))</f>
      </c>
      <c r="BT1473">
        <f>IF($Z1473="","",INDEX($BC$2:$BC$2000,$Z1473))</f>
      </c>
      <c r="BV1473">
        <f>IF(OR($A1473="",$P1473&lt;&gt;"Yes",$AH1473="Yes"),"",1+N($AG1473))</f>
      </c>
      <c r="BW1473">
        <f>IF($A1473="","",COUNTIFS($W$2:$W$2500,$A1473,$BZ$2:$BZ$2500,"Yes")+COUNTIFS($X$2:$X$2500,$A1473,$BY$2:$BY$2500,"Yes"))</f>
      </c>
      <c r="BX1473">
        <f>IF(OR($A1473="",$P1473="Yes"),"",IF(N($BW1473)=0,0,1+SUMIFS($CB$2:$CB$2500,$W$2:$W$2500,$A1473)+SUMIFS($CA$2:$CA$2500,$X$2:$X$2500,$A1473)))</f>
      </c>
      <c r="BY1473" t="str">
        <f>IF($Y1473="","",INDEX($AH$2:$AH$2000,$Y1473)&amp;"")</f>
      </c>
      <c r="BZ1473" t="str">
        <f>IF($Z1473="","",INDEX($AH$2:$AH$2000,$Z1473)&amp;"")</f>
      </c>
      <c r="CA1473">
        <f>IF($Y1473="","",INDEX($BV$2:$BV$2000,$Y1473))</f>
      </c>
      <c r="CB1473">
        <f>IF($Z1473="","",INDEX($BV$2:$BV$2000,$Z1473))</f>
      </c>
    </row>
    <row r="1474">
      <c r="A1474" t="str">
        <f>IF(TRIM(INDEX(games!$A:$A,ROW()))="","",TRIM(INDEX(games!$A:$A,ROW())))</f>
      </c>
      <c r="B1474">
        <f>IF(OR($A1474="",INDEX(games!$B:$B,ROW())=""),"",INDEX(games!$B:$B,ROW()))</f>
      </c>
      <c r="C1474" t="str">
        <f>IF(OR($A1474="",INDEX(games!$C:$C,ROW())=""),"",INDEX(games!$C:$C,ROW()))</f>
      </c>
      <c r="D1474">
        <f>IF($A1474="","",COUNTIF($W$2:$W$2500,$A1474)+COUNTIF($X$2:$X$2500,$A1474))</f>
      </c>
      <c r="E1474">
        <f>IF($A1474="","",IFERROR(MATCH($C1474,$R$2:$R$5,0),0))</f>
      </c>
      <c r="F1474">
        <f>IF($A1474="","",MOD(ROW(),34))</f>
      </c>
      <c r="G1474">
        <f>IF($A1474="",NA(),IF($C1474="Action",$B1474,NA()))</f>
      </c>
      <c r="H1474">
        <f>IF($A1474="",NA(),IF($C1474="Action",1+$F1474*0.023,NA()))</f>
      </c>
      <c r="I1474">
        <f>IF($A1474="",NA(),IF($C1474="Strategy",$B1474,NA()))</f>
      </c>
      <c r="J1474">
        <f>IF($A1474="",NA(),IF($C1474="Strategy",2+$F1474*0.023,NA()))</f>
      </c>
      <c r="K1474">
        <f>IF($A1474="",NA(),IF($C1474="Deckbuilder",$B1474,NA()))</f>
      </c>
      <c r="L1474">
        <f>IF($A1474="",NA(),IF($C1474="Deckbuilder",3+$F1474*0.023,NA()))</f>
      </c>
      <c r="M1474">
        <f>IF($A1474="",NA(),IF($C1474="Traditional",$B1474,NA()))</f>
      </c>
      <c r="N1474">
        <f>IF($A1474="",NA(),IF($C1474="Traditional",4+$F1474*0.023,NA()))</f>
      </c>
      <c r="O1474">
        <f>IF($A1474="","",$D1474+ROW()/1000000)</f>
      </c>
      <c r="P1474" t="str">
        <f>IF(OR($A1474="",INDEX(games!$H:$H,ROW())=""),"",INDEX(games!$H:$H,ROW()))</f>
      </c>
      <c r="Q1474">
        <f>IF(OR($A1474="",$P1474&lt;&gt;"Yes"),"",$D1474+ROW()/1000000)</f>
      </c>
      <c r="T1474">
        <f>IF($Y1474="","",INDEX($B$2:$B$2000,$Y1474))</f>
      </c>
      <c r="U1474">
        <f>IF($Z1474="","",INDEX($B$2:$B$2000,$Z1474))</f>
      </c>
      <c r="V1474">
        <f>IF(OR($T1474="",$U1474=""),"",$U1474-$T1474)</f>
      </c>
      <c r="W1474" t="str">
        <f>IF(TRIM(INDEX(connections!$A:$A,ROW()))="","",TRIM(INDEX(connections!$A:$A,ROW())))</f>
      </c>
      <c r="X1474" t="str">
        <f>IF($W1474="","",TRIM(INDEX(connections!$B:$B,ROW())))</f>
      </c>
      <c r="Y1474">
        <f>IF($W1474="","",IFERROR(MATCH($W1474,$A$2:$A$2000,0),""))</f>
      </c>
      <c r="Z1474">
        <f>IF($X1474="","",IFERROR(MATCH($X1474,$A$2:$A$2000,0),""))</f>
      </c>
      <c r="AA1474" t="str">
        <f>IF($Y1474="","",INDEX($P$2:$P$2000,$Y1474))</f>
      </c>
      <c r="AB1474" t="str">
        <f>IF($Z1474="","",INDEX($P$2:$P$2000,$Z1474))</f>
      </c>
      <c r="AC1474">
        <f>IF(AND($AA1474="Yes",$AB1474="Yes"),1,"")</f>
      </c>
      <c r="AD1474">
        <f>IF(OR($Y1474="",$Z1474=""),"",IF(INDEX($C$2:$C$2000,$Y1474)=INDEX($C$2:$C$2000,$Z1474),0,1))</f>
      </c>
      <c r="AE1474">
        <f>IF($AC1474&lt;&gt;1,"",IF(AND(INDEX($AG$2:$AG$2000,$Y1474)=1,INDEX($AG$2:$AG$2000,$Z1474)=1),1,""))</f>
      </c>
      <c r="AG1474">
        <f>IF($A1474="","",COUNTIFS($W$2:$W$2500,$A1474,$AB$2:$AB$2500,"Yes")+COUNTIFS($X$2:$X$2500,$A1474,$AA$2:$AA$2500,"Yes"))</f>
      </c>
      <c r="AH1474" t="str">
        <f>IF(OR($P1474&lt;&gt;"Yes",N($AG1474)=0),"",IF(AND($AG1474=1,COUNTIFS($W$2:$W$2500,$A1474,$AE$2:$AE$2500,1)+COUNTIFS($X$2:$X$2500,$A1474,$AE$2:$AE$2500,1)&gt;0),"","Yes"))</f>
      </c>
      <c r="AI1474">
        <f>IF($AH1474="Yes",$AG1474,"")</f>
      </c>
      <c r="AJ1474">
        <f>IF($AI1474="","",$AI1474+ROW()/1000000)</f>
      </c>
      <c r="AK1474">
        <f>IF(OR($A1474="",$P1474="Yes",N($AG1474)=0),"",$AG1474+ROW()/1000000)</f>
      </c>
      <c r="AL1474" t="str">
        <f>IF($A1474="","",INDEX(games!$J:$J,ROW())&amp;"")</f>
      </c>
      <c r="AM1474">
        <f>IF($A1474="","",SUMPRODUCT($AO1474:$BD1474,'Map Analysis'!$AP$2^{0,1,2,3,4,5,6,7,8,9,10,11,12,13,14,15}))</f>
      </c>
      <c r="AN1474">
        <f>IF($A1474="","",$AM1474+ROW()/10000000)</f>
      </c>
      <c r="AO1474">
        <f>IF($A1474="","",COUNTIF($W$2:$W$2500,$A1474))</f>
      </c>
      <c r="AP1474">
        <f>IF($A1474="","",SUMIFS($BF$2:$BF$2500,$W$2:$W$2500,$A1474))</f>
      </c>
      <c r="AQ1474">
        <f>IF($A1474="","",SUMIFS($BG$2:$BG$2500,$W$2:$W$2500,$A1474))</f>
      </c>
      <c r="AR1474">
        <f>IF($A1474="","",SUMIFS($BH$2:$BH$2500,$W$2:$W$2500,$A1474))</f>
      </c>
      <c r="AS1474">
        <f>IF($A1474="","",SUMIFS($BI$2:$BI$2500,$W$2:$W$2500,$A1474))</f>
      </c>
      <c r="AT1474">
        <f>IF($A1474="","",SUMIFS($BJ$2:$BJ$2500,$W$2:$W$2500,$A1474))</f>
      </c>
      <c r="AU1474">
        <f>IF($A1474="","",SUMIFS($BK$2:$BK$2500,$W$2:$W$2500,$A1474))</f>
      </c>
      <c r="AV1474">
        <f>IF($A1474="","",SUMIFS($BL$2:$BL$2500,$W$2:$W$2500,$A1474))</f>
      </c>
      <c r="AW1474">
        <f>IF($A1474="","",SUMIFS($BM$2:$BM$2500,$W$2:$W$2500,$A1474))</f>
      </c>
      <c r="AX1474">
        <f>IF($A1474="","",SUMIFS($BN$2:$BN$2500,$W$2:$W$2500,$A1474))</f>
      </c>
      <c r="AY1474">
        <f>IF($A1474="","",SUMIFS($BO$2:$BO$2500,$W$2:$W$2500,$A1474))</f>
      </c>
      <c r="AZ1474">
        <f>IF($A1474="","",SUMIFS($BP$2:$BP$2500,$W$2:$W$2500,$A1474))</f>
      </c>
      <c r="BA1474">
        <f>IF($A1474="","",SUMIFS($BQ$2:$BQ$2500,$W$2:$W$2500,$A1474))</f>
      </c>
      <c r="BB1474">
        <f>IF($A1474="","",SUMIFS($BR$2:$BR$2500,$W$2:$W$2500,$A1474))</f>
      </c>
      <c r="BC1474">
        <f>IF($A1474="","",SUMIFS($BS$2:$BS$2500,$W$2:$W$2500,$A1474))</f>
      </c>
      <c r="BD1474">
        <f>IF($A1474="","",SUMIFS($BT$2:$BT$2500,$W$2:$W$2500,$A1474))</f>
      </c>
      <c r="BF1474">
        <f>IF($Z1474="","",INDEX($AO$2:$AO$2000,$Z1474))</f>
      </c>
      <c r="BG1474">
        <f>IF($Z1474="","",INDEX($AP$2:$AP$2000,$Z1474))</f>
      </c>
      <c r="BH1474">
        <f>IF($Z1474="","",INDEX($AQ$2:$AQ$2000,$Z1474))</f>
      </c>
      <c r="BI1474">
        <f>IF($Z1474="","",INDEX($AR$2:$AR$2000,$Z1474))</f>
      </c>
      <c r="BJ1474">
        <f>IF($Z1474="","",INDEX($AS$2:$AS$2000,$Z1474))</f>
      </c>
      <c r="BK1474">
        <f>IF($Z1474="","",INDEX($AT$2:$AT$2000,$Z1474))</f>
      </c>
      <c r="BL1474">
        <f>IF($Z1474="","",INDEX($AU$2:$AU$2000,$Z1474))</f>
      </c>
      <c r="BM1474">
        <f>IF($Z1474="","",INDEX($AV$2:$AV$2000,$Z1474))</f>
      </c>
      <c r="BN1474">
        <f>IF($Z1474="","",INDEX($AW$2:$AW$2000,$Z1474))</f>
      </c>
      <c r="BO1474">
        <f>IF($Z1474="","",INDEX($AX$2:$AX$2000,$Z1474))</f>
      </c>
      <c r="BP1474">
        <f>IF($Z1474="","",INDEX($AY$2:$AY$2000,$Z1474))</f>
      </c>
      <c r="BQ1474">
        <f>IF($Z1474="","",INDEX($AZ$2:$AZ$2000,$Z1474))</f>
      </c>
      <c r="BR1474">
        <f>IF($Z1474="","",INDEX($BA$2:$BA$2000,$Z1474))</f>
      </c>
      <c r="BS1474">
        <f>IF($Z1474="","",INDEX($BB$2:$BB$2000,$Z1474))</f>
      </c>
      <c r="BT1474">
        <f>IF($Z1474="","",INDEX($BC$2:$BC$2000,$Z1474))</f>
      </c>
      <c r="BV1474">
        <f>IF(OR($A1474="",$P1474&lt;&gt;"Yes",$AH1474="Yes"),"",1+N($AG1474))</f>
      </c>
      <c r="BW1474">
        <f>IF($A1474="","",COUNTIFS($W$2:$W$2500,$A1474,$BZ$2:$BZ$2500,"Yes")+COUNTIFS($X$2:$X$2500,$A1474,$BY$2:$BY$2500,"Yes"))</f>
      </c>
      <c r="BX1474">
        <f>IF(OR($A1474="",$P1474="Yes"),"",IF(N($BW1474)=0,0,1+SUMIFS($CB$2:$CB$2500,$W$2:$W$2500,$A1474)+SUMIFS($CA$2:$CA$2500,$X$2:$X$2500,$A1474)))</f>
      </c>
      <c r="BY1474" t="str">
        <f>IF($Y1474="","",INDEX($AH$2:$AH$2000,$Y1474)&amp;"")</f>
      </c>
      <c r="BZ1474" t="str">
        <f>IF($Z1474="","",INDEX($AH$2:$AH$2000,$Z1474)&amp;"")</f>
      </c>
      <c r="CA1474">
        <f>IF($Y1474="","",INDEX($BV$2:$BV$2000,$Y1474))</f>
      </c>
      <c r="CB1474">
        <f>IF($Z1474="","",INDEX($BV$2:$BV$2000,$Z1474))</f>
      </c>
    </row>
    <row r="1475">
      <c r="A1475" t="str">
        <f>IF(TRIM(INDEX(games!$A:$A,ROW()))="","",TRIM(INDEX(games!$A:$A,ROW())))</f>
      </c>
      <c r="B1475">
        <f>IF(OR($A1475="",INDEX(games!$B:$B,ROW())=""),"",INDEX(games!$B:$B,ROW()))</f>
      </c>
      <c r="C1475" t="str">
        <f>IF(OR($A1475="",INDEX(games!$C:$C,ROW())=""),"",INDEX(games!$C:$C,ROW()))</f>
      </c>
      <c r="D1475">
        <f>IF($A1475="","",COUNTIF($W$2:$W$2500,$A1475)+COUNTIF($X$2:$X$2500,$A1475))</f>
      </c>
      <c r="E1475">
        <f>IF($A1475="","",IFERROR(MATCH($C1475,$R$2:$R$5,0),0))</f>
      </c>
      <c r="F1475">
        <f>IF($A1475="","",MOD(ROW(),34))</f>
      </c>
      <c r="G1475">
        <f>IF($A1475="",NA(),IF($C1475="Action",$B1475,NA()))</f>
      </c>
      <c r="H1475">
        <f>IF($A1475="",NA(),IF($C1475="Action",1+$F1475*0.023,NA()))</f>
      </c>
      <c r="I1475">
        <f>IF($A1475="",NA(),IF($C1475="Strategy",$B1475,NA()))</f>
      </c>
      <c r="J1475">
        <f>IF($A1475="",NA(),IF($C1475="Strategy",2+$F1475*0.023,NA()))</f>
      </c>
      <c r="K1475">
        <f>IF($A1475="",NA(),IF($C1475="Deckbuilder",$B1475,NA()))</f>
      </c>
      <c r="L1475">
        <f>IF($A1475="",NA(),IF($C1475="Deckbuilder",3+$F1475*0.023,NA()))</f>
      </c>
      <c r="M1475">
        <f>IF($A1475="",NA(),IF($C1475="Traditional",$B1475,NA()))</f>
      </c>
      <c r="N1475">
        <f>IF($A1475="",NA(),IF($C1475="Traditional",4+$F1475*0.023,NA()))</f>
      </c>
      <c r="O1475">
        <f>IF($A1475="","",$D1475+ROW()/1000000)</f>
      </c>
      <c r="P1475" t="str">
        <f>IF(OR($A1475="",INDEX(games!$H:$H,ROW())=""),"",INDEX(games!$H:$H,ROW()))</f>
      </c>
      <c r="Q1475">
        <f>IF(OR($A1475="",$P1475&lt;&gt;"Yes"),"",$D1475+ROW()/1000000)</f>
      </c>
      <c r="T1475">
        <f>IF($Y1475="","",INDEX($B$2:$B$2000,$Y1475))</f>
      </c>
      <c r="U1475">
        <f>IF($Z1475="","",INDEX($B$2:$B$2000,$Z1475))</f>
      </c>
      <c r="V1475">
        <f>IF(OR($T1475="",$U1475=""),"",$U1475-$T1475)</f>
      </c>
      <c r="W1475" t="str">
        <f>IF(TRIM(INDEX(connections!$A:$A,ROW()))="","",TRIM(INDEX(connections!$A:$A,ROW())))</f>
      </c>
      <c r="X1475" t="str">
        <f>IF($W1475="","",TRIM(INDEX(connections!$B:$B,ROW())))</f>
      </c>
      <c r="Y1475">
        <f>IF($W1475="","",IFERROR(MATCH($W1475,$A$2:$A$2000,0),""))</f>
      </c>
      <c r="Z1475">
        <f>IF($X1475="","",IFERROR(MATCH($X1475,$A$2:$A$2000,0),""))</f>
      </c>
      <c r="AA1475" t="str">
        <f>IF($Y1475="","",INDEX($P$2:$P$2000,$Y1475))</f>
      </c>
      <c r="AB1475" t="str">
        <f>IF($Z1475="","",INDEX($P$2:$P$2000,$Z1475))</f>
      </c>
      <c r="AC1475">
        <f>IF(AND($AA1475="Yes",$AB1475="Yes"),1,"")</f>
      </c>
      <c r="AD1475">
        <f>IF(OR($Y1475="",$Z1475=""),"",IF(INDEX($C$2:$C$2000,$Y1475)=INDEX($C$2:$C$2000,$Z1475),0,1))</f>
      </c>
      <c r="AE1475">
        <f>IF($AC1475&lt;&gt;1,"",IF(AND(INDEX($AG$2:$AG$2000,$Y1475)=1,INDEX($AG$2:$AG$2000,$Z1475)=1),1,""))</f>
      </c>
      <c r="AG1475">
        <f>IF($A1475="","",COUNTIFS($W$2:$W$2500,$A1475,$AB$2:$AB$2500,"Yes")+COUNTIFS($X$2:$X$2500,$A1475,$AA$2:$AA$2500,"Yes"))</f>
      </c>
      <c r="AH1475" t="str">
        <f>IF(OR($P1475&lt;&gt;"Yes",N($AG1475)=0),"",IF(AND($AG1475=1,COUNTIFS($W$2:$W$2500,$A1475,$AE$2:$AE$2500,1)+COUNTIFS($X$2:$X$2500,$A1475,$AE$2:$AE$2500,1)&gt;0),"","Yes"))</f>
      </c>
      <c r="AI1475">
        <f>IF($AH1475="Yes",$AG1475,"")</f>
      </c>
      <c r="AJ1475">
        <f>IF($AI1475="","",$AI1475+ROW()/1000000)</f>
      </c>
      <c r="AK1475">
        <f>IF(OR($A1475="",$P1475="Yes",N($AG1475)=0),"",$AG1475+ROW()/1000000)</f>
      </c>
      <c r="AL1475" t="str">
        <f>IF($A1475="","",INDEX(games!$J:$J,ROW())&amp;"")</f>
      </c>
      <c r="AM1475">
        <f>IF($A1475="","",SUMPRODUCT($AO1475:$BD1475,'Map Analysis'!$AP$2^{0,1,2,3,4,5,6,7,8,9,10,11,12,13,14,15}))</f>
      </c>
      <c r="AN1475">
        <f>IF($A1475="","",$AM1475+ROW()/10000000)</f>
      </c>
      <c r="AO1475">
        <f>IF($A1475="","",COUNTIF($W$2:$W$2500,$A1475))</f>
      </c>
      <c r="AP1475">
        <f>IF($A1475="","",SUMIFS($BF$2:$BF$2500,$W$2:$W$2500,$A1475))</f>
      </c>
      <c r="AQ1475">
        <f>IF($A1475="","",SUMIFS($BG$2:$BG$2500,$W$2:$W$2500,$A1475))</f>
      </c>
      <c r="AR1475">
        <f>IF($A1475="","",SUMIFS($BH$2:$BH$2500,$W$2:$W$2500,$A1475))</f>
      </c>
      <c r="AS1475">
        <f>IF($A1475="","",SUMIFS($BI$2:$BI$2500,$W$2:$W$2500,$A1475))</f>
      </c>
      <c r="AT1475">
        <f>IF($A1475="","",SUMIFS($BJ$2:$BJ$2500,$W$2:$W$2500,$A1475))</f>
      </c>
      <c r="AU1475">
        <f>IF($A1475="","",SUMIFS($BK$2:$BK$2500,$W$2:$W$2500,$A1475))</f>
      </c>
      <c r="AV1475">
        <f>IF($A1475="","",SUMIFS($BL$2:$BL$2500,$W$2:$W$2500,$A1475))</f>
      </c>
      <c r="AW1475">
        <f>IF($A1475="","",SUMIFS($BM$2:$BM$2500,$W$2:$W$2500,$A1475))</f>
      </c>
      <c r="AX1475">
        <f>IF($A1475="","",SUMIFS($BN$2:$BN$2500,$W$2:$W$2500,$A1475))</f>
      </c>
      <c r="AY1475">
        <f>IF($A1475="","",SUMIFS($BO$2:$BO$2500,$W$2:$W$2500,$A1475))</f>
      </c>
      <c r="AZ1475">
        <f>IF($A1475="","",SUMIFS($BP$2:$BP$2500,$W$2:$W$2500,$A1475))</f>
      </c>
      <c r="BA1475">
        <f>IF($A1475="","",SUMIFS($BQ$2:$BQ$2500,$W$2:$W$2500,$A1475))</f>
      </c>
      <c r="BB1475">
        <f>IF($A1475="","",SUMIFS($BR$2:$BR$2500,$W$2:$W$2500,$A1475))</f>
      </c>
      <c r="BC1475">
        <f>IF($A1475="","",SUMIFS($BS$2:$BS$2500,$W$2:$W$2500,$A1475))</f>
      </c>
      <c r="BD1475">
        <f>IF($A1475="","",SUMIFS($BT$2:$BT$2500,$W$2:$W$2500,$A1475))</f>
      </c>
      <c r="BF1475">
        <f>IF($Z1475="","",INDEX($AO$2:$AO$2000,$Z1475))</f>
      </c>
      <c r="BG1475">
        <f>IF($Z1475="","",INDEX($AP$2:$AP$2000,$Z1475))</f>
      </c>
      <c r="BH1475">
        <f>IF($Z1475="","",INDEX($AQ$2:$AQ$2000,$Z1475))</f>
      </c>
      <c r="BI1475">
        <f>IF($Z1475="","",INDEX($AR$2:$AR$2000,$Z1475))</f>
      </c>
      <c r="BJ1475">
        <f>IF($Z1475="","",INDEX($AS$2:$AS$2000,$Z1475))</f>
      </c>
      <c r="BK1475">
        <f>IF($Z1475="","",INDEX($AT$2:$AT$2000,$Z1475))</f>
      </c>
      <c r="BL1475">
        <f>IF($Z1475="","",INDEX($AU$2:$AU$2000,$Z1475))</f>
      </c>
      <c r="BM1475">
        <f>IF($Z1475="","",INDEX($AV$2:$AV$2000,$Z1475))</f>
      </c>
      <c r="BN1475">
        <f>IF($Z1475="","",INDEX($AW$2:$AW$2000,$Z1475))</f>
      </c>
      <c r="BO1475">
        <f>IF($Z1475="","",INDEX($AX$2:$AX$2000,$Z1475))</f>
      </c>
      <c r="BP1475">
        <f>IF($Z1475="","",INDEX($AY$2:$AY$2000,$Z1475))</f>
      </c>
      <c r="BQ1475">
        <f>IF($Z1475="","",INDEX($AZ$2:$AZ$2000,$Z1475))</f>
      </c>
      <c r="BR1475">
        <f>IF($Z1475="","",INDEX($BA$2:$BA$2000,$Z1475))</f>
      </c>
      <c r="BS1475">
        <f>IF($Z1475="","",INDEX($BB$2:$BB$2000,$Z1475))</f>
      </c>
      <c r="BT1475">
        <f>IF($Z1475="","",INDEX($BC$2:$BC$2000,$Z1475))</f>
      </c>
      <c r="BV1475">
        <f>IF(OR($A1475="",$P1475&lt;&gt;"Yes",$AH1475="Yes"),"",1+N($AG1475))</f>
      </c>
      <c r="BW1475">
        <f>IF($A1475="","",COUNTIFS($W$2:$W$2500,$A1475,$BZ$2:$BZ$2500,"Yes")+COUNTIFS($X$2:$X$2500,$A1475,$BY$2:$BY$2500,"Yes"))</f>
      </c>
      <c r="BX1475">
        <f>IF(OR($A1475="",$P1475="Yes"),"",IF(N($BW1475)=0,0,1+SUMIFS($CB$2:$CB$2500,$W$2:$W$2500,$A1475)+SUMIFS($CA$2:$CA$2500,$X$2:$X$2500,$A1475)))</f>
      </c>
      <c r="BY1475" t="str">
        <f>IF($Y1475="","",INDEX($AH$2:$AH$2000,$Y1475)&amp;"")</f>
      </c>
      <c r="BZ1475" t="str">
        <f>IF($Z1475="","",INDEX($AH$2:$AH$2000,$Z1475)&amp;"")</f>
      </c>
      <c r="CA1475">
        <f>IF($Y1475="","",INDEX($BV$2:$BV$2000,$Y1475))</f>
      </c>
      <c r="CB1475">
        <f>IF($Z1475="","",INDEX($BV$2:$BV$2000,$Z1475))</f>
      </c>
    </row>
    <row r="1476">
      <c r="A1476" t="str">
        <f>IF(TRIM(INDEX(games!$A:$A,ROW()))="","",TRIM(INDEX(games!$A:$A,ROW())))</f>
      </c>
      <c r="B1476">
        <f>IF(OR($A1476="",INDEX(games!$B:$B,ROW())=""),"",INDEX(games!$B:$B,ROW()))</f>
      </c>
      <c r="C1476" t="str">
        <f>IF(OR($A1476="",INDEX(games!$C:$C,ROW())=""),"",INDEX(games!$C:$C,ROW()))</f>
      </c>
      <c r="D1476">
        <f>IF($A1476="","",COUNTIF($W$2:$W$2500,$A1476)+COUNTIF($X$2:$X$2500,$A1476))</f>
      </c>
      <c r="E1476">
        <f>IF($A1476="","",IFERROR(MATCH($C1476,$R$2:$R$5,0),0))</f>
      </c>
      <c r="F1476">
        <f>IF($A1476="","",MOD(ROW(),34))</f>
      </c>
      <c r="G1476">
        <f>IF($A1476="",NA(),IF($C1476="Action",$B1476,NA()))</f>
      </c>
      <c r="H1476">
        <f>IF($A1476="",NA(),IF($C1476="Action",1+$F1476*0.023,NA()))</f>
      </c>
      <c r="I1476">
        <f>IF($A1476="",NA(),IF($C1476="Strategy",$B1476,NA()))</f>
      </c>
      <c r="J1476">
        <f>IF($A1476="",NA(),IF($C1476="Strategy",2+$F1476*0.023,NA()))</f>
      </c>
      <c r="K1476">
        <f>IF($A1476="",NA(),IF($C1476="Deckbuilder",$B1476,NA()))</f>
      </c>
      <c r="L1476">
        <f>IF($A1476="",NA(),IF($C1476="Deckbuilder",3+$F1476*0.023,NA()))</f>
      </c>
      <c r="M1476">
        <f>IF($A1476="",NA(),IF($C1476="Traditional",$B1476,NA()))</f>
      </c>
      <c r="N1476">
        <f>IF($A1476="",NA(),IF($C1476="Traditional",4+$F1476*0.023,NA()))</f>
      </c>
      <c r="O1476">
        <f>IF($A1476="","",$D1476+ROW()/1000000)</f>
      </c>
      <c r="P1476" t="str">
        <f>IF(OR($A1476="",INDEX(games!$H:$H,ROW())=""),"",INDEX(games!$H:$H,ROW()))</f>
      </c>
      <c r="Q1476">
        <f>IF(OR($A1476="",$P1476&lt;&gt;"Yes"),"",$D1476+ROW()/1000000)</f>
      </c>
      <c r="T1476">
        <f>IF($Y1476="","",INDEX($B$2:$B$2000,$Y1476))</f>
      </c>
      <c r="U1476">
        <f>IF($Z1476="","",INDEX($B$2:$B$2000,$Z1476))</f>
      </c>
      <c r="V1476">
        <f>IF(OR($T1476="",$U1476=""),"",$U1476-$T1476)</f>
      </c>
      <c r="W1476" t="str">
        <f>IF(TRIM(INDEX(connections!$A:$A,ROW()))="","",TRIM(INDEX(connections!$A:$A,ROW())))</f>
      </c>
      <c r="X1476" t="str">
        <f>IF($W1476="","",TRIM(INDEX(connections!$B:$B,ROW())))</f>
      </c>
      <c r="Y1476">
        <f>IF($W1476="","",IFERROR(MATCH($W1476,$A$2:$A$2000,0),""))</f>
      </c>
      <c r="Z1476">
        <f>IF($X1476="","",IFERROR(MATCH($X1476,$A$2:$A$2000,0),""))</f>
      </c>
      <c r="AA1476" t="str">
        <f>IF($Y1476="","",INDEX($P$2:$P$2000,$Y1476))</f>
      </c>
      <c r="AB1476" t="str">
        <f>IF($Z1476="","",INDEX($P$2:$P$2000,$Z1476))</f>
      </c>
      <c r="AC1476">
        <f>IF(AND($AA1476="Yes",$AB1476="Yes"),1,"")</f>
      </c>
      <c r="AD1476">
        <f>IF(OR($Y1476="",$Z1476=""),"",IF(INDEX($C$2:$C$2000,$Y1476)=INDEX($C$2:$C$2000,$Z1476),0,1))</f>
      </c>
      <c r="AE1476">
        <f>IF($AC1476&lt;&gt;1,"",IF(AND(INDEX($AG$2:$AG$2000,$Y1476)=1,INDEX($AG$2:$AG$2000,$Z1476)=1),1,""))</f>
      </c>
      <c r="AG1476">
        <f>IF($A1476="","",COUNTIFS($W$2:$W$2500,$A1476,$AB$2:$AB$2500,"Yes")+COUNTIFS($X$2:$X$2500,$A1476,$AA$2:$AA$2500,"Yes"))</f>
      </c>
      <c r="AH1476" t="str">
        <f>IF(OR($P1476&lt;&gt;"Yes",N($AG1476)=0),"",IF(AND($AG1476=1,COUNTIFS($W$2:$W$2500,$A1476,$AE$2:$AE$2500,1)+COUNTIFS($X$2:$X$2500,$A1476,$AE$2:$AE$2500,1)&gt;0),"","Yes"))</f>
      </c>
      <c r="AI1476">
        <f>IF($AH1476="Yes",$AG1476,"")</f>
      </c>
      <c r="AJ1476">
        <f>IF($AI1476="","",$AI1476+ROW()/1000000)</f>
      </c>
      <c r="AK1476">
        <f>IF(OR($A1476="",$P1476="Yes",N($AG1476)=0),"",$AG1476+ROW()/1000000)</f>
      </c>
      <c r="AL1476" t="str">
        <f>IF($A1476="","",INDEX(games!$J:$J,ROW())&amp;"")</f>
      </c>
      <c r="AM1476">
        <f>IF($A1476="","",SUMPRODUCT($AO1476:$BD1476,'Map Analysis'!$AP$2^{0,1,2,3,4,5,6,7,8,9,10,11,12,13,14,15}))</f>
      </c>
      <c r="AN1476">
        <f>IF($A1476="","",$AM1476+ROW()/10000000)</f>
      </c>
      <c r="AO1476">
        <f>IF($A1476="","",COUNTIF($W$2:$W$2500,$A1476))</f>
      </c>
      <c r="AP1476">
        <f>IF($A1476="","",SUMIFS($BF$2:$BF$2500,$W$2:$W$2500,$A1476))</f>
      </c>
      <c r="AQ1476">
        <f>IF($A1476="","",SUMIFS($BG$2:$BG$2500,$W$2:$W$2500,$A1476))</f>
      </c>
      <c r="AR1476">
        <f>IF($A1476="","",SUMIFS($BH$2:$BH$2500,$W$2:$W$2500,$A1476))</f>
      </c>
      <c r="AS1476">
        <f>IF($A1476="","",SUMIFS($BI$2:$BI$2500,$W$2:$W$2500,$A1476))</f>
      </c>
      <c r="AT1476">
        <f>IF($A1476="","",SUMIFS($BJ$2:$BJ$2500,$W$2:$W$2500,$A1476))</f>
      </c>
      <c r="AU1476">
        <f>IF($A1476="","",SUMIFS($BK$2:$BK$2500,$W$2:$W$2500,$A1476))</f>
      </c>
      <c r="AV1476">
        <f>IF($A1476="","",SUMIFS($BL$2:$BL$2500,$W$2:$W$2500,$A1476))</f>
      </c>
      <c r="AW1476">
        <f>IF($A1476="","",SUMIFS($BM$2:$BM$2500,$W$2:$W$2500,$A1476))</f>
      </c>
      <c r="AX1476">
        <f>IF($A1476="","",SUMIFS($BN$2:$BN$2500,$W$2:$W$2500,$A1476))</f>
      </c>
      <c r="AY1476">
        <f>IF($A1476="","",SUMIFS($BO$2:$BO$2500,$W$2:$W$2500,$A1476))</f>
      </c>
      <c r="AZ1476">
        <f>IF($A1476="","",SUMIFS($BP$2:$BP$2500,$W$2:$W$2500,$A1476))</f>
      </c>
      <c r="BA1476">
        <f>IF($A1476="","",SUMIFS($BQ$2:$BQ$2500,$W$2:$W$2500,$A1476))</f>
      </c>
      <c r="BB1476">
        <f>IF($A1476="","",SUMIFS($BR$2:$BR$2500,$W$2:$W$2500,$A1476))</f>
      </c>
      <c r="BC1476">
        <f>IF($A1476="","",SUMIFS($BS$2:$BS$2500,$W$2:$W$2500,$A1476))</f>
      </c>
      <c r="BD1476">
        <f>IF($A1476="","",SUMIFS($BT$2:$BT$2500,$W$2:$W$2500,$A1476))</f>
      </c>
      <c r="BF1476">
        <f>IF($Z1476="","",INDEX($AO$2:$AO$2000,$Z1476))</f>
      </c>
      <c r="BG1476">
        <f>IF($Z1476="","",INDEX($AP$2:$AP$2000,$Z1476))</f>
      </c>
      <c r="BH1476">
        <f>IF($Z1476="","",INDEX($AQ$2:$AQ$2000,$Z1476))</f>
      </c>
      <c r="BI1476">
        <f>IF($Z1476="","",INDEX($AR$2:$AR$2000,$Z1476))</f>
      </c>
      <c r="BJ1476">
        <f>IF($Z1476="","",INDEX($AS$2:$AS$2000,$Z1476))</f>
      </c>
      <c r="BK1476">
        <f>IF($Z1476="","",INDEX($AT$2:$AT$2000,$Z1476))</f>
      </c>
      <c r="BL1476">
        <f>IF($Z1476="","",INDEX($AU$2:$AU$2000,$Z1476))</f>
      </c>
      <c r="BM1476">
        <f>IF($Z1476="","",INDEX($AV$2:$AV$2000,$Z1476))</f>
      </c>
      <c r="BN1476">
        <f>IF($Z1476="","",INDEX($AW$2:$AW$2000,$Z1476))</f>
      </c>
      <c r="BO1476">
        <f>IF($Z1476="","",INDEX($AX$2:$AX$2000,$Z1476))</f>
      </c>
      <c r="BP1476">
        <f>IF($Z1476="","",INDEX($AY$2:$AY$2000,$Z1476))</f>
      </c>
      <c r="BQ1476">
        <f>IF($Z1476="","",INDEX($AZ$2:$AZ$2000,$Z1476))</f>
      </c>
      <c r="BR1476">
        <f>IF($Z1476="","",INDEX($BA$2:$BA$2000,$Z1476))</f>
      </c>
      <c r="BS1476">
        <f>IF($Z1476="","",INDEX($BB$2:$BB$2000,$Z1476))</f>
      </c>
      <c r="BT1476">
        <f>IF($Z1476="","",INDEX($BC$2:$BC$2000,$Z1476))</f>
      </c>
      <c r="BV1476">
        <f>IF(OR($A1476="",$P1476&lt;&gt;"Yes",$AH1476="Yes"),"",1+N($AG1476))</f>
      </c>
      <c r="BW1476">
        <f>IF($A1476="","",COUNTIFS($W$2:$W$2500,$A1476,$BZ$2:$BZ$2500,"Yes")+COUNTIFS($X$2:$X$2500,$A1476,$BY$2:$BY$2500,"Yes"))</f>
      </c>
      <c r="BX1476">
        <f>IF(OR($A1476="",$P1476="Yes"),"",IF(N($BW1476)=0,0,1+SUMIFS($CB$2:$CB$2500,$W$2:$W$2500,$A1476)+SUMIFS($CA$2:$CA$2500,$X$2:$X$2500,$A1476)))</f>
      </c>
      <c r="BY1476" t="str">
        <f>IF($Y1476="","",INDEX($AH$2:$AH$2000,$Y1476)&amp;"")</f>
      </c>
      <c r="BZ1476" t="str">
        <f>IF($Z1476="","",INDEX($AH$2:$AH$2000,$Z1476)&amp;"")</f>
      </c>
      <c r="CA1476">
        <f>IF($Y1476="","",INDEX($BV$2:$BV$2000,$Y1476))</f>
      </c>
      <c r="CB1476">
        <f>IF($Z1476="","",INDEX($BV$2:$BV$2000,$Z1476))</f>
      </c>
    </row>
    <row r="1477">
      <c r="A1477" t="str">
        <f>IF(TRIM(INDEX(games!$A:$A,ROW()))="","",TRIM(INDEX(games!$A:$A,ROW())))</f>
      </c>
      <c r="B1477">
        <f>IF(OR($A1477="",INDEX(games!$B:$B,ROW())=""),"",INDEX(games!$B:$B,ROW()))</f>
      </c>
      <c r="C1477" t="str">
        <f>IF(OR($A1477="",INDEX(games!$C:$C,ROW())=""),"",INDEX(games!$C:$C,ROW()))</f>
      </c>
      <c r="D1477">
        <f>IF($A1477="","",COUNTIF($W$2:$W$2500,$A1477)+COUNTIF($X$2:$X$2500,$A1477))</f>
      </c>
      <c r="E1477">
        <f>IF($A1477="","",IFERROR(MATCH($C1477,$R$2:$R$5,0),0))</f>
      </c>
      <c r="F1477">
        <f>IF($A1477="","",MOD(ROW(),34))</f>
      </c>
      <c r="G1477">
        <f>IF($A1477="",NA(),IF($C1477="Action",$B1477,NA()))</f>
      </c>
      <c r="H1477">
        <f>IF($A1477="",NA(),IF($C1477="Action",1+$F1477*0.023,NA()))</f>
      </c>
      <c r="I1477">
        <f>IF($A1477="",NA(),IF($C1477="Strategy",$B1477,NA()))</f>
      </c>
      <c r="J1477">
        <f>IF($A1477="",NA(),IF($C1477="Strategy",2+$F1477*0.023,NA()))</f>
      </c>
      <c r="K1477">
        <f>IF($A1477="",NA(),IF($C1477="Deckbuilder",$B1477,NA()))</f>
      </c>
      <c r="L1477">
        <f>IF($A1477="",NA(),IF($C1477="Deckbuilder",3+$F1477*0.023,NA()))</f>
      </c>
      <c r="M1477">
        <f>IF($A1477="",NA(),IF($C1477="Traditional",$B1477,NA()))</f>
      </c>
      <c r="N1477">
        <f>IF($A1477="",NA(),IF($C1477="Traditional",4+$F1477*0.023,NA()))</f>
      </c>
      <c r="O1477">
        <f>IF($A1477="","",$D1477+ROW()/1000000)</f>
      </c>
      <c r="P1477" t="str">
        <f>IF(OR($A1477="",INDEX(games!$H:$H,ROW())=""),"",INDEX(games!$H:$H,ROW()))</f>
      </c>
      <c r="Q1477">
        <f>IF(OR($A1477="",$P1477&lt;&gt;"Yes"),"",$D1477+ROW()/1000000)</f>
      </c>
      <c r="T1477">
        <f>IF($Y1477="","",INDEX($B$2:$B$2000,$Y1477))</f>
      </c>
      <c r="U1477">
        <f>IF($Z1477="","",INDEX($B$2:$B$2000,$Z1477))</f>
      </c>
      <c r="V1477">
        <f>IF(OR($T1477="",$U1477=""),"",$U1477-$T1477)</f>
      </c>
      <c r="W1477" t="str">
        <f>IF(TRIM(INDEX(connections!$A:$A,ROW()))="","",TRIM(INDEX(connections!$A:$A,ROW())))</f>
      </c>
      <c r="X1477" t="str">
        <f>IF($W1477="","",TRIM(INDEX(connections!$B:$B,ROW())))</f>
      </c>
      <c r="Y1477">
        <f>IF($W1477="","",IFERROR(MATCH($W1477,$A$2:$A$2000,0),""))</f>
      </c>
      <c r="Z1477">
        <f>IF($X1477="","",IFERROR(MATCH($X1477,$A$2:$A$2000,0),""))</f>
      </c>
      <c r="AA1477" t="str">
        <f>IF($Y1477="","",INDEX($P$2:$P$2000,$Y1477))</f>
      </c>
      <c r="AB1477" t="str">
        <f>IF($Z1477="","",INDEX($P$2:$P$2000,$Z1477))</f>
      </c>
      <c r="AC1477">
        <f>IF(AND($AA1477="Yes",$AB1477="Yes"),1,"")</f>
      </c>
      <c r="AD1477">
        <f>IF(OR($Y1477="",$Z1477=""),"",IF(INDEX($C$2:$C$2000,$Y1477)=INDEX($C$2:$C$2000,$Z1477),0,1))</f>
      </c>
      <c r="AE1477">
        <f>IF($AC1477&lt;&gt;1,"",IF(AND(INDEX($AG$2:$AG$2000,$Y1477)=1,INDEX($AG$2:$AG$2000,$Z1477)=1),1,""))</f>
      </c>
      <c r="AG1477">
        <f>IF($A1477="","",COUNTIFS($W$2:$W$2500,$A1477,$AB$2:$AB$2500,"Yes")+COUNTIFS($X$2:$X$2500,$A1477,$AA$2:$AA$2500,"Yes"))</f>
      </c>
      <c r="AH1477" t="str">
        <f>IF(OR($P1477&lt;&gt;"Yes",N($AG1477)=0),"",IF(AND($AG1477=1,COUNTIFS($W$2:$W$2500,$A1477,$AE$2:$AE$2500,1)+COUNTIFS($X$2:$X$2500,$A1477,$AE$2:$AE$2500,1)&gt;0),"","Yes"))</f>
      </c>
      <c r="AI1477">
        <f>IF($AH1477="Yes",$AG1477,"")</f>
      </c>
      <c r="AJ1477">
        <f>IF($AI1477="","",$AI1477+ROW()/1000000)</f>
      </c>
      <c r="AK1477">
        <f>IF(OR($A1477="",$P1477="Yes",N($AG1477)=0),"",$AG1477+ROW()/1000000)</f>
      </c>
      <c r="AL1477" t="str">
        <f>IF($A1477="","",INDEX(games!$J:$J,ROW())&amp;"")</f>
      </c>
      <c r="AM1477">
        <f>IF($A1477="","",SUMPRODUCT($AO1477:$BD1477,'Map Analysis'!$AP$2^{0,1,2,3,4,5,6,7,8,9,10,11,12,13,14,15}))</f>
      </c>
      <c r="AN1477">
        <f>IF($A1477="","",$AM1477+ROW()/10000000)</f>
      </c>
      <c r="AO1477">
        <f>IF($A1477="","",COUNTIF($W$2:$W$2500,$A1477))</f>
      </c>
      <c r="AP1477">
        <f>IF($A1477="","",SUMIFS($BF$2:$BF$2500,$W$2:$W$2500,$A1477))</f>
      </c>
      <c r="AQ1477">
        <f>IF($A1477="","",SUMIFS($BG$2:$BG$2500,$W$2:$W$2500,$A1477))</f>
      </c>
      <c r="AR1477">
        <f>IF($A1477="","",SUMIFS($BH$2:$BH$2500,$W$2:$W$2500,$A1477))</f>
      </c>
      <c r="AS1477">
        <f>IF($A1477="","",SUMIFS($BI$2:$BI$2500,$W$2:$W$2500,$A1477))</f>
      </c>
      <c r="AT1477">
        <f>IF($A1477="","",SUMIFS($BJ$2:$BJ$2500,$W$2:$W$2500,$A1477))</f>
      </c>
      <c r="AU1477">
        <f>IF($A1477="","",SUMIFS($BK$2:$BK$2500,$W$2:$W$2500,$A1477))</f>
      </c>
      <c r="AV1477">
        <f>IF($A1477="","",SUMIFS($BL$2:$BL$2500,$W$2:$W$2500,$A1477))</f>
      </c>
      <c r="AW1477">
        <f>IF($A1477="","",SUMIFS($BM$2:$BM$2500,$W$2:$W$2500,$A1477))</f>
      </c>
      <c r="AX1477">
        <f>IF($A1477="","",SUMIFS($BN$2:$BN$2500,$W$2:$W$2500,$A1477))</f>
      </c>
      <c r="AY1477">
        <f>IF($A1477="","",SUMIFS($BO$2:$BO$2500,$W$2:$W$2500,$A1477))</f>
      </c>
      <c r="AZ1477">
        <f>IF($A1477="","",SUMIFS($BP$2:$BP$2500,$W$2:$W$2500,$A1477))</f>
      </c>
      <c r="BA1477">
        <f>IF($A1477="","",SUMIFS($BQ$2:$BQ$2500,$W$2:$W$2500,$A1477))</f>
      </c>
      <c r="BB1477">
        <f>IF($A1477="","",SUMIFS($BR$2:$BR$2500,$W$2:$W$2500,$A1477))</f>
      </c>
      <c r="BC1477">
        <f>IF($A1477="","",SUMIFS($BS$2:$BS$2500,$W$2:$W$2500,$A1477))</f>
      </c>
      <c r="BD1477">
        <f>IF($A1477="","",SUMIFS($BT$2:$BT$2500,$W$2:$W$2500,$A1477))</f>
      </c>
      <c r="BF1477">
        <f>IF($Z1477="","",INDEX($AO$2:$AO$2000,$Z1477))</f>
      </c>
      <c r="BG1477">
        <f>IF($Z1477="","",INDEX($AP$2:$AP$2000,$Z1477))</f>
      </c>
      <c r="BH1477">
        <f>IF($Z1477="","",INDEX($AQ$2:$AQ$2000,$Z1477))</f>
      </c>
      <c r="BI1477">
        <f>IF($Z1477="","",INDEX($AR$2:$AR$2000,$Z1477))</f>
      </c>
      <c r="BJ1477">
        <f>IF($Z1477="","",INDEX($AS$2:$AS$2000,$Z1477))</f>
      </c>
      <c r="BK1477">
        <f>IF($Z1477="","",INDEX($AT$2:$AT$2000,$Z1477))</f>
      </c>
      <c r="BL1477">
        <f>IF($Z1477="","",INDEX($AU$2:$AU$2000,$Z1477))</f>
      </c>
      <c r="BM1477">
        <f>IF($Z1477="","",INDEX($AV$2:$AV$2000,$Z1477))</f>
      </c>
      <c r="BN1477">
        <f>IF($Z1477="","",INDEX($AW$2:$AW$2000,$Z1477))</f>
      </c>
      <c r="BO1477">
        <f>IF($Z1477="","",INDEX($AX$2:$AX$2000,$Z1477))</f>
      </c>
      <c r="BP1477">
        <f>IF($Z1477="","",INDEX($AY$2:$AY$2000,$Z1477))</f>
      </c>
      <c r="BQ1477">
        <f>IF($Z1477="","",INDEX($AZ$2:$AZ$2000,$Z1477))</f>
      </c>
      <c r="BR1477">
        <f>IF($Z1477="","",INDEX($BA$2:$BA$2000,$Z1477))</f>
      </c>
      <c r="BS1477">
        <f>IF($Z1477="","",INDEX($BB$2:$BB$2000,$Z1477))</f>
      </c>
      <c r="BT1477">
        <f>IF($Z1477="","",INDEX($BC$2:$BC$2000,$Z1477))</f>
      </c>
      <c r="BV1477">
        <f>IF(OR($A1477="",$P1477&lt;&gt;"Yes",$AH1477="Yes"),"",1+N($AG1477))</f>
      </c>
      <c r="BW1477">
        <f>IF($A1477="","",COUNTIFS($W$2:$W$2500,$A1477,$BZ$2:$BZ$2500,"Yes")+COUNTIFS($X$2:$X$2500,$A1477,$BY$2:$BY$2500,"Yes"))</f>
      </c>
      <c r="BX1477">
        <f>IF(OR($A1477="",$P1477="Yes"),"",IF(N($BW1477)=0,0,1+SUMIFS($CB$2:$CB$2500,$W$2:$W$2500,$A1477)+SUMIFS($CA$2:$CA$2500,$X$2:$X$2500,$A1477)))</f>
      </c>
      <c r="BY1477" t="str">
        <f>IF($Y1477="","",INDEX($AH$2:$AH$2000,$Y1477)&amp;"")</f>
      </c>
      <c r="BZ1477" t="str">
        <f>IF($Z1477="","",INDEX($AH$2:$AH$2000,$Z1477)&amp;"")</f>
      </c>
      <c r="CA1477">
        <f>IF($Y1477="","",INDEX($BV$2:$BV$2000,$Y1477))</f>
      </c>
      <c r="CB1477">
        <f>IF($Z1477="","",INDEX($BV$2:$BV$2000,$Z1477))</f>
      </c>
    </row>
    <row r="1478">
      <c r="A1478" t="str">
        <f>IF(TRIM(INDEX(games!$A:$A,ROW()))="","",TRIM(INDEX(games!$A:$A,ROW())))</f>
      </c>
      <c r="B1478">
        <f>IF(OR($A1478="",INDEX(games!$B:$B,ROW())=""),"",INDEX(games!$B:$B,ROW()))</f>
      </c>
      <c r="C1478" t="str">
        <f>IF(OR($A1478="",INDEX(games!$C:$C,ROW())=""),"",INDEX(games!$C:$C,ROW()))</f>
      </c>
      <c r="D1478">
        <f>IF($A1478="","",COUNTIF($W$2:$W$2500,$A1478)+COUNTIF($X$2:$X$2500,$A1478))</f>
      </c>
      <c r="E1478">
        <f>IF($A1478="","",IFERROR(MATCH($C1478,$R$2:$R$5,0),0))</f>
      </c>
      <c r="F1478">
        <f>IF($A1478="","",MOD(ROW(),34))</f>
      </c>
      <c r="G1478">
        <f>IF($A1478="",NA(),IF($C1478="Action",$B1478,NA()))</f>
      </c>
      <c r="H1478">
        <f>IF($A1478="",NA(),IF($C1478="Action",1+$F1478*0.023,NA()))</f>
      </c>
      <c r="I1478">
        <f>IF($A1478="",NA(),IF($C1478="Strategy",$B1478,NA()))</f>
      </c>
      <c r="J1478">
        <f>IF($A1478="",NA(),IF($C1478="Strategy",2+$F1478*0.023,NA()))</f>
      </c>
      <c r="K1478">
        <f>IF($A1478="",NA(),IF($C1478="Deckbuilder",$B1478,NA()))</f>
      </c>
      <c r="L1478">
        <f>IF($A1478="",NA(),IF($C1478="Deckbuilder",3+$F1478*0.023,NA()))</f>
      </c>
      <c r="M1478">
        <f>IF($A1478="",NA(),IF($C1478="Traditional",$B1478,NA()))</f>
      </c>
      <c r="N1478">
        <f>IF($A1478="",NA(),IF($C1478="Traditional",4+$F1478*0.023,NA()))</f>
      </c>
      <c r="O1478">
        <f>IF($A1478="","",$D1478+ROW()/1000000)</f>
      </c>
      <c r="P1478" t="str">
        <f>IF(OR($A1478="",INDEX(games!$H:$H,ROW())=""),"",INDEX(games!$H:$H,ROW()))</f>
      </c>
      <c r="Q1478">
        <f>IF(OR($A1478="",$P1478&lt;&gt;"Yes"),"",$D1478+ROW()/1000000)</f>
      </c>
      <c r="T1478">
        <f>IF($Y1478="","",INDEX($B$2:$B$2000,$Y1478))</f>
      </c>
      <c r="U1478">
        <f>IF($Z1478="","",INDEX($B$2:$B$2000,$Z1478))</f>
      </c>
      <c r="V1478">
        <f>IF(OR($T1478="",$U1478=""),"",$U1478-$T1478)</f>
      </c>
      <c r="W1478" t="str">
        <f>IF(TRIM(INDEX(connections!$A:$A,ROW()))="","",TRIM(INDEX(connections!$A:$A,ROW())))</f>
      </c>
      <c r="X1478" t="str">
        <f>IF($W1478="","",TRIM(INDEX(connections!$B:$B,ROW())))</f>
      </c>
      <c r="Y1478">
        <f>IF($W1478="","",IFERROR(MATCH($W1478,$A$2:$A$2000,0),""))</f>
      </c>
      <c r="Z1478">
        <f>IF($X1478="","",IFERROR(MATCH($X1478,$A$2:$A$2000,0),""))</f>
      </c>
      <c r="AA1478" t="str">
        <f>IF($Y1478="","",INDEX($P$2:$P$2000,$Y1478))</f>
      </c>
      <c r="AB1478" t="str">
        <f>IF($Z1478="","",INDEX($P$2:$P$2000,$Z1478))</f>
      </c>
      <c r="AC1478">
        <f>IF(AND($AA1478="Yes",$AB1478="Yes"),1,"")</f>
      </c>
      <c r="AD1478">
        <f>IF(OR($Y1478="",$Z1478=""),"",IF(INDEX($C$2:$C$2000,$Y1478)=INDEX($C$2:$C$2000,$Z1478),0,1))</f>
      </c>
      <c r="AE1478">
        <f>IF($AC1478&lt;&gt;1,"",IF(AND(INDEX($AG$2:$AG$2000,$Y1478)=1,INDEX($AG$2:$AG$2000,$Z1478)=1),1,""))</f>
      </c>
      <c r="AG1478">
        <f>IF($A1478="","",COUNTIFS($W$2:$W$2500,$A1478,$AB$2:$AB$2500,"Yes")+COUNTIFS($X$2:$X$2500,$A1478,$AA$2:$AA$2500,"Yes"))</f>
      </c>
      <c r="AH1478" t="str">
        <f>IF(OR($P1478&lt;&gt;"Yes",N($AG1478)=0),"",IF(AND($AG1478=1,COUNTIFS($W$2:$W$2500,$A1478,$AE$2:$AE$2500,1)+COUNTIFS($X$2:$X$2500,$A1478,$AE$2:$AE$2500,1)&gt;0),"","Yes"))</f>
      </c>
      <c r="AI1478">
        <f>IF($AH1478="Yes",$AG1478,"")</f>
      </c>
      <c r="AJ1478">
        <f>IF($AI1478="","",$AI1478+ROW()/1000000)</f>
      </c>
      <c r="AK1478">
        <f>IF(OR($A1478="",$P1478="Yes",N($AG1478)=0),"",$AG1478+ROW()/1000000)</f>
      </c>
      <c r="AL1478" t="str">
        <f>IF($A1478="","",INDEX(games!$J:$J,ROW())&amp;"")</f>
      </c>
      <c r="AM1478">
        <f>IF($A1478="","",SUMPRODUCT($AO1478:$BD1478,'Map Analysis'!$AP$2^{0,1,2,3,4,5,6,7,8,9,10,11,12,13,14,15}))</f>
      </c>
      <c r="AN1478">
        <f>IF($A1478="","",$AM1478+ROW()/10000000)</f>
      </c>
      <c r="AO1478">
        <f>IF($A1478="","",COUNTIF($W$2:$W$2500,$A1478))</f>
      </c>
      <c r="AP1478">
        <f>IF($A1478="","",SUMIFS($BF$2:$BF$2500,$W$2:$W$2500,$A1478))</f>
      </c>
      <c r="AQ1478">
        <f>IF($A1478="","",SUMIFS($BG$2:$BG$2500,$W$2:$W$2500,$A1478))</f>
      </c>
      <c r="AR1478">
        <f>IF($A1478="","",SUMIFS($BH$2:$BH$2500,$W$2:$W$2500,$A1478))</f>
      </c>
      <c r="AS1478">
        <f>IF($A1478="","",SUMIFS($BI$2:$BI$2500,$W$2:$W$2500,$A1478))</f>
      </c>
      <c r="AT1478">
        <f>IF($A1478="","",SUMIFS($BJ$2:$BJ$2500,$W$2:$W$2500,$A1478))</f>
      </c>
      <c r="AU1478">
        <f>IF($A1478="","",SUMIFS($BK$2:$BK$2500,$W$2:$W$2500,$A1478))</f>
      </c>
      <c r="AV1478">
        <f>IF($A1478="","",SUMIFS($BL$2:$BL$2500,$W$2:$W$2500,$A1478))</f>
      </c>
      <c r="AW1478">
        <f>IF($A1478="","",SUMIFS($BM$2:$BM$2500,$W$2:$W$2500,$A1478))</f>
      </c>
      <c r="AX1478">
        <f>IF($A1478="","",SUMIFS($BN$2:$BN$2500,$W$2:$W$2500,$A1478))</f>
      </c>
      <c r="AY1478">
        <f>IF($A1478="","",SUMIFS($BO$2:$BO$2500,$W$2:$W$2500,$A1478))</f>
      </c>
      <c r="AZ1478">
        <f>IF($A1478="","",SUMIFS($BP$2:$BP$2500,$W$2:$W$2500,$A1478))</f>
      </c>
      <c r="BA1478">
        <f>IF($A1478="","",SUMIFS($BQ$2:$BQ$2500,$W$2:$W$2500,$A1478))</f>
      </c>
      <c r="BB1478">
        <f>IF($A1478="","",SUMIFS($BR$2:$BR$2500,$W$2:$W$2500,$A1478))</f>
      </c>
      <c r="BC1478">
        <f>IF($A1478="","",SUMIFS($BS$2:$BS$2500,$W$2:$W$2500,$A1478))</f>
      </c>
      <c r="BD1478">
        <f>IF($A1478="","",SUMIFS($BT$2:$BT$2500,$W$2:$W$2500,$A1478))</f>
      </c>
      <c r="BF1478">
        <f>IF($Z1478="","",INDEX($AO$2:$AO$2000,$Z1478))</f>
      </c>
      <c r="BG1478">
        <f>IF($Z1478="","",INDEX($AP$2:$AP$2000,$Z1478))</f>
      </c>
      <c r="BH1478">
        <f>IF($Z1478="","",INDEX($AQ$2:$AQ$2000,$Z1478))</f>
      </c>
      <c r="BI1478">
        <f>IF($Z1478="","",INDEX($AR$2:$AR$2000,$Z1478))</f>
      </c>
      <c r="BJ1478">
        <f>IF($Z1478="","",INDEX($AS$2:$AS$2000,$Z1478))</f>
      </c>
      <c r="BK1478">
        <f>IF($Z1478="","",INDEX($AT$2:$AT$2000,$Z1478))</f>
      </c>
      <c r="BL1478">
        <f>IF($Z1478="","",INDEX($AU$2:$AU$2000,$Z1478))</f>
      </c>
      <c r="BM1478">
        <f>IF($Z1478="","",INDEX($AV$2:$AV$2000,$Z1478))</f>
      </c>
      <c r="BN1478">
        <f>IF($Z1478="","",INDEX($AW$2:$AW$2000,$Z1478))</f>
      </c>
      <c r="BO1478">
        <f>IF($Z1478="","",INDEX($AX$2:$AX$2000,$Z1478))</f>
      </c>
      <c r="BP1478">
        <f>IF($Z1478="","",INDEX($AY$2:$AY$2000,$Z1478))</f>
      </c>
      <c r="BQ1478">
        <f>IF($Z1478="","",INDEX($AZ$2:$AZ$2000,$Z1478))</f>
      </c>
      <c r="BR1478">
        <f>IF($Z1478="","",INDEX($BA$2:$BA$2000,$Z1478))</f>
      </c>
      <c r="BS1478">
        <f>IF($Z1478="","",INDEX($BB$2:$BB$2000,$Z1478))</f>
      </c>
      <c r="BT1478">
        <f>IF($Z1478="","",INDEX($BC$2:$BC$2000,$Z1478))</f>
      </c>
      <c r="BV1478">
        <f>IF(OR($A1478="",$P1478&lt;&gt;"Yes",$AH1478="Yes"),"",1+N($AG1478))</f>
      </c>
      <c r="BW1478">
        <f>IF($A1478="","",COUNTIFS($W$2:$W$2500,$A1478,$BZ$2:$BZ$2500,"Yes")+COUNTIFS($X$2:$X$2500,$A1478,$BY$2:$BY$2500,"Yes"))</f>
      </c>
      <c r="BX1478">
        <f>IF(OR($A1478="",$P1478="Yes"),"",IF(N($BW1478)=0,0,1+SUMIFS($CB$2:$CB$2500,$W$2:$W$2500,$A1478)+SUMIFS($CA$2:$CA$2500,$X$2:$X$2500,$A1478)))</f>
      </c>
      <c r="BY1478" t="str">
        <f>IF($Y1478="","",INDEX($AH$2:$AH$2000,$Y1478)&amp;"")</f>
      </c>
      <c r="BZ1478" t="str">
        <f>IF($Z1478="","",INDEX($AH$2:$AH$2000,$Z1478)&amp;"")</f>
      </c>
      <c r="CA1478">
        <f>IF($Y1478="","",INDEX($BV$2:$BV$2000,$Y1478))</f>
      </c>
      <c r="CB1478">
        <f>IF($Z1478="","",INDEX($BV$2:$BV$2000,$Z1478))</f>
      </c>
    </row>
    <row r="1479">
      <c r="A1479" t="str">
        <f>IF(TRIM(INDEX(games!$A:$A,ROW()))="","",TRIM(INDEX(games!$A:$A,ROW())))</f>
      </c>
      <c r="B1479">
        <f>IF(OR($A1479="",INDEX(games!$B:$B,ROW())=""),"",INDEX(games!$B:$B,ROW()))</f>
      </c>
      <c r="C1479" t="str">
        <f>IF(OR($A1479="",INDEX(games!$C:$C,ROW())=""),"",INDEX(games!$C:$C,ROW()))</f>
      </c>
      <c r="D1479">
        <f>IF($A1479="","",COUNTIF($W$2:$W$2500,$A1479)+COUNTIF($X$2:$X$2500,$A1479))</f>
      </c>
      <c r="E1479">
        <f>IF($A1479="","",IFERROR(MATCH($C1479,$R$2:$R$5,0),0))</f>
      </c>
      <c r="F1479">
        <f>IF($A1479="","",MOD(ROW(),34))</f>
      </c>
      <c r="G1479">
        <f>IF($A1479="",NA(),IF($C1479="Action",$B1479,NA()))</f>
      </c>
      <c r="H1479">
        <f>IF($A1479="",NA(),IF($C1479="Action",1+$F1479*0.023,NA()))</f>
      </c>
      <c r="I1479">
        <f>IF($A1479="",NA(),IF($C1479="Strategy",$B1479,NA()))</f>
      </c>
      <c r="J1479">
        <f>IF($A1479="",NA(),IF($C1479="Strategy",2+$F1479*0.023,NA()))</f>
      </c>
      <c r="K1479">
        <f>IF($A1479="",NA(),IF($C1479="Deckbuilder",$B1479,NA()))</f>
      </c>
      <c r="L1479">
        <f>IF($A1479="",NA(),IF($C1479="Deckbuilder",3+$F1479*0.023,NA()))</f>
      </c>
      <c r="M1479">
        <f>IF($A1479="",NA(),IF($C1479="Traditional",$B1479,NA()))</f>
      </c>
      <c r="N1479">
        <f>IF($A1479="",NA(),IF($C1479="Traditional",4+$F1479*0.023,NA()))</f>
      </c>
      <c r="O1479">
        <f>IF($A1479="","",$D1479+ROW()/1000000)</f>
      </c>
      <c r="P1479" t="str">
        <f>IF(OR($A1479="",INDEX(games!$H:$H,ROW())=""),"",INDEX(games!$H:$H,ROW()))</f>
      </c>
      <c r="Q1479">
        <f>IF(OR($A1479="",$P1479&lt;&gt;"Yes"),"",$D1479+ROW()/1000000)</f>
      </c>
      <c r="T1479">
        <f>IF($Y1479="","",INDEX($B$2:$B$2000,$Y1479))</f>
      </c>
      <c r="U1479">
        <f>IF($Z1479="","",INDEX($B$2:$B$2000,$Z1479))</f>
      </c>
      <c r="V1479">
        <f>IF(OR($T1479="",$U1479=""),"",$U1479-$T1479)</f>
      </c>
      <c r="W1479" t="str">
        <f>IF(TRIM(INDEX(connections!$A:$A,ROW()))="","",TRIM(INDEX(connections!$A:$A,ROW())))</f>
      </c>
      <c r="X1479" t="str">
        <f>IF($W1479="","",TRIM(INDEX(connections!$B:$B,ROW())))</f>
      </c>
      <c r="Y1479">
        <f>IF($W1479="","",IFERROR(MATCH($W1479,$A$2:$A$2000,0),""))</f>
      </c>
      <c r="Z1479">
        <f>IF($X1479="","",IFERROR(MATCH($X1479,$A$2:$A$2000,0),""))</f>
      </c>
      <c r="AA1479" t="str">
        <f>IF($Y1479="","",INDEX($P$2:$P$2000,$Y1479))</f>
      </c>
      <c r="AB1479" t="str">
        <f>IF($Z1479="","",INDEX($P$2:$P$2000,$Z1479))</f>
      </c>
      <c r="AC1479">
        <f>IF(AND($AA1479="Yes",$AB1479="Yes"),1,"")</f>
      </c>
      <c r="AD1479">
        <f>IF(OR($Y1479="",$Z1479=""),"",IF(INDEX($C$2:$C$2000,$Y1479)=INDEX($C$2:$C$2000,$Z1479),0,1))</f>
      </c>
      <c r="AE1479">
        <f>IF($AC1479&lt;&gt;1,"",IF(AND(INDEX($AG$2:$AG$2000,$Y1479)=1,INDEX($AG$2:$AG$2000,$Z1479)=1),1,""))</f>
      </c>
      <c r="AG1479">
        <f>IF($A1479="","",COUNTIFS($W$2:$W$2500,$A1479,$AB$2:$AB$2500,"Yes")+COUNTIFS($X$2:$X$2500,$A1479,$AA$2:$AA$2500,"Yes"))</f>
      </c>
      <c r="AH1479" t="str">
        <f>IF(OR($P1479&lt;&gt;"Yes",N($AG1479)=0),"",IF(AND($AG1479=1,COUNTIFS($W$2:$W$2500,$A1479,$AE$2:$AE$2500,1)+COUNTIFS($X$2:$X$2500,$A1479,$AE$2:$AE$2500,1)&gt;0),"","Yes"))</f>
      </c>
      <c r="AI1479">
        <f>IF($AH1479="Yes",$AG1479,"")</f>
      </c>
      <c r="AJ1479">
        <f>IF($AI1479="","",$AI1479+ROW()/1000000)</f>
      </c>
      <c r="AK1479">
        <f>IF(OR($A1479="",$P1479="Yes",N($AG1479)=0),"",$AG1479+ROW()/1000000)</f>
      </c>
      <c r="AL1479" t="str">
        <f>IF($A1479="","",INDEX(games!$J:$J,ROW())&amp;"")</f>
      </c>
      <c r="AM1479">
        <f>IF($A1479="","",SUMPRODUCT($AO1479:$BD1479,'Map Analysis'!$AP$2^{0,1,2,3,4,5,6,7,8,9,10,11,12,13,14,15}))</f>
      </c>
      <c r="AN1479">
        <f>IF($A1479="","",$AM1479+ROW()/10000000)</f>
      </c>
      <c r="AO1479">
        <f>IF($A1479="","",COUNTIF($W$2:$W$2500,$A1479))</f>
      </c>
      <c r="AP1479">
        <f>IF($A1479="","",SUMIFS($BF$2:$BF$2500,$W$2:$W$2500,$A1479))</f>
      </c>
      <c r="AQ1479">
        <f>IF($A1479="","",SUMIFS($BG$2:$BG$2500,$W$2:$W$2500,$A1479))</f>
      </c>
      <c r="AR1479">
        <f>IF($A1479="","",SUMIFS($BH$2:$BH$2500,$W$2:$W$2500,$A1479))</f>
      </c>
      <c r="AS1479">
        <f>IF($A1479="","",SUMIFS($BI$2:$BI$2500,$W$2:$W$2500,$A1479))</f>
      </c>
      <c r="AT1479">
        <f>IF($A1479="","",SUMIFS($BJ$2:$BJ$2500,$W$2:$W$2500,$A1479))</f>
      </c>
      <c r="AU1479">
        <f>IF($A1479="","",SUMIFS($BK$2:$BK$2500,$W$2:$W$2500,$A1479))</f>
      </c>
      <c r="AV1479">
        <f>IF($A1479="","",SUMIFS($BL$2:$BL$2500,$W$2:$W$2500,$A1479))</f>
      </c>
      <c r="AW1479">
        <f>IF($A1479="","",SUMIFS($BM$2:$BM$2500,$W$2:$W$2500,$A1479))</f>
      </c>
      <c r="AX1479">
        <f>IF($A1479="","",SUMIFS($BN$2:$BN$2500,$W$2:$W$2500,$A1479))</f>
      </c>
      <c r="AY1479">
        <f>IF($A1479="","",SUMIFS($BO$2:$BO$2500,$W$2:$W$2500,$A1479))</f>
      </c>
      <c r="AZ1479">
        <f>IF($A1479="","",SUMIFS($BP$2:$BP$2500,$W$2:$W$2500,$A1479))</f>
      </c>
      <c r="BA1479">
        <f>IF($A1479="","",SUMIFS($BQ$2:$BQ$2500,$W$2:$W$2500,$A1479))</f>
      </c>
      <c r="BB1479">
        <f>IF($A1479="","",SUMIFS($BR$2:$BR$2500,$W$2:$W$2500,$A1479))</f>
      </c>
      <c r="BC1479">
        <f>IF($A1479="","",SUMIFS($BS$2:$BS$2500,$W$2:$W$2500,$A1479))</f>
      </c>
      <c r="BD1479">
        <f>IF($A1479="","",SUMIFS($BT$2:$BT$2500,$W$2:$W$2500,$A1479))</f>
      </c>
      <c r="BF1479">
        <f>IF($Z1479="","",INDEX($AO$2:$AO$2000,$Z1479))</f>
      </c>
      <c r="BG1479">
        <f>IF($Z1479="","",INDEX($AP$2:$AP$2000,$Z1479))</f>
      </c>
      <c r="BH1479">
        <f>IF($Z1479="","",INDEX($AQ$2:$AQ$2000,$Z1479))</f>
      </c>
      <c r="BI1479">
        <f>IF($Z1479="","",INDEX($AR$2:$AR$2000,$Z1479))</f>
      </c>
      <c r="BJ1479">
        <f>IF($Z1479="","",INDEX($AS$2:$AS$2000,$Z1479))</f>
      </c>
      <c r="BK1479">
        <f>IF($Z1479="","",INDEX($AT$2:$AT$2000,$Z1479))</f>
      </c>
      <c r="BL1479">
        <f>IF($Z1479="","",INDEX($AU$2:$AU$2000,$Z1479))</f>
      </c>
      <c r="BM1479">
        <f>IF($Z1479="","",INDEX($AV$2:$AV$2000,$Z1479))</f>
      </c>
      <c r="BN1479">
        <f>IF($Z1479="","",INDEX($AW$2:$AW$2000,$Z1479))</f>
      </c>
      <c r="BO1479">
        <f>IF($Z1479="","",INDEX($AX$2:$AX$2000,$Z1479))</f>
      </c>
      <c r="BP1479">
        <f>IF($Z1479="","",INDEX($AY$2:$AY$2000,$Z1479))</f>
      </c>
      <c r="BQ1479">
        <f>IF($Z1479="","",INDEX($AZ$2:$AZ$2000,$Z1479))</f>
      </c>
      <c r="BR1479">
        <f>IF($Z1479="","",INDEX($BA$2:$BA$2000,$Z1479))</f>
      </c>
      <c r="BS1479">
        <f>IF($Z1479="","",INDEX($BB$2:$BB$2000,$Z1479))</f>
      </c>
      <c r="BT1479">
        <f>IF($Z1479="","",INDEX($BC$2:$BC$2000,$Z1479))</f>
      </c>
      <c r="BV1479">
        <f>IF(OR($A1479="",$P1479&lt;&gt;"Yes",$AH1479="Yes"),"",1+N($AG1479))</f>
      </c>
      <c r="BW1479">
        <f>IF($A1479="","",COUNTIFS($W$2:$W$2500,$A1479,$BZ$2:$BZ$2500,"Yes")+COUNTIFS($X$2:$X$2500,$A1479,$BY$2:$BY$2500,"Yes"))</f>
      </c>
      <c r="BX1479">
        <f>IF(OR($A1479="",$P1479="Yes"),"",IF(N($BW1479)=0,0,1+SUMIFS($CB$2:$CB$2500,$W$2:$W$2500,$A1479)+SUMIFS($CA$2:$CA$2500,$X$2:$X$2500,$A1479)))</f>
      </c>
      <c r="BY1479" t="str">
        <f>IF($Y1479="","",INDEX($AH$2:$AH$2000,$Y1479)&amp;"")</f>
      </c>
      <c r="BZ1479" t="str">
        <f>IF($Z1479="","",INDEX($AH$2:$AH$2000,$Z1479)&amp;"")</f>
      </c>
      <c r="CA1479">
        <f>IF($Y1479="","",INDEX($BV$2:$BV$2000,$Y1479))</f>
      </c>
      <c r="CB1479">
        <f>IF($Z1479="","",INDEX($BV$2:$BV$2000,$Z1479))</f>
      </c>
    </row>
    <row r="1480">
      <c r="A1480" t="str">
        <f>IF(TRIM(INDEX(games!$A:$A,ROW()))="","",TRIM(INDEX(games!$A:$A,ROW())))</f>
      </c>
      <c r="B1480">
        <f>IF(OR($A1480="",INDEX(games!$B:$B,ROW())=""),"",INDEX(games!$B:$B,ROW()))</f>
      </c>
      <c r="C1480" t="str">
        <f>IF(OR($A1480="",INDEX(games!$C:$C,ROW())=""),"",INDEX(games!$C:$C,ROW()))</f>
      </c>
      <c r="D1480">
        <f>IF($A1480="","",COUNTIF($W$2:$W$2500,$A1480)+COUNTIF($X$2:$X$2500,$A1480))</f>
      </c>
      <c r="E1480">
        <f>IF($A1480="","",IFERROR(MATCH($C1480,$R$2:$R$5,0),0))</f>
      </c>
      <c r="F1480">
        <f>IF($A1480="","",MOD(ROW(),34))</f>
      </c>
      <c r="G1480">
        <f>IF($A1480="",NA(),IF($C1480="Action",$B1480,NA()))</f>
      </c>
      <c r="H1480">
        <f>IF($A1480="",NA(),IF($C1480="Action",1+$F1480*0.023,NA()))</f>
      </c>
      <c r="I1480">
        <f>IF($A1480="",NA(),IF($C1480="Strategy",$B1480,NA()))</f>
      </c>
      <c r="J1480">
        <f>IF($A1480="",NA(),IF($C1480="Strategy",2+$F1480*0.023,NA()))</f>
      </c>
      <c r="K1480">
        <f>IF($A1480="",NA(),IF($C1480="Deckbuilder",$B1480,NA()))</f>
      </c>
      <c r="L1480">
        <f>IF($A1480="",NA(),IF($C1480="Deckbuilder",3+$F1480*0.023,NA()))</f>
      </c>
      <c r="M1480">
        <f>IF($A1480="",NA(),IF($C1480="Traditional",$B1480,NA()))</f>
      </c>
      <c r="N1480">
        <f>IF($A1480="",NA(),IF($C1480="Traditional",4+$F1480*0.023,NA()))</f>
      </c>
      <c r="O1480">
        <f>IF($A1480="","",$D1480+ROW()/1000000)</f>
      </c>
      <c r="P1480" t="str">
        <f>IF(OR($A1480="",INDEX(games!$H:$H,ROW())=""),"",INDEX(games!$H:$H,ROW()))</f>
      </c>
      <c r="Q1480">
        <f>IF(OR($A1480="",$P1480&lt;&gt;"Yes"),"",$D1480+ROW()/1000000)</f>
      </c>
      <c r="T1480">
        <f>IF($Y1480="","",INDEX($B$2:$B$2000,$Y1480))</f>
      </c>
      <c r="U1480">
        <f>IF($Z1480="","",INDEX($B$2:$B$2000,$Z1480))</f>
      </c>
      <c r="V1480">
        <f>IF(OR($T1480="",$U1480=""),"",$U1480-$T1480)</f>
      </c>
      <c r="W1480" t="str">
        <f>IF(TRIM(INDEX(connections!$A:$A,ROW()))="","",TRIM(INDEX(connections!$A:$A,ROW())))</f>
      </c>
      <c r="X1480" t="str">
        <f>IF($W1480="","",TRIM(INDEX(connections!$B:$B,ROW())))</f>
      </c>
      <c r="Y1480">
        <f>IF($W1480="","",IFERROR(MATCH($W1480,$A$2:$A$2000,0),""))</f>
      </c>
      <c r="Z1480">
        <f>IF($X1480="","",IFERROR(MATCH($X1480,$A$2:$A$2000,0),""))</f>
      </c>
      <c r="AA1480" t="str">
        <f>IF($Y1480="","",INDEX($P$2:$P$2000,$Y1480))</f>
      </c>
      <c r="AB1480" t="str">
        <f>IF($Z1480="","",INDEX($P$2:$P$2000,$Z1480))</f>
      </c>
      <c r="AC1480">
        <f>IF(AND($AA1480="Yes",$AB1480="Yes"),1,"")</f>
      </c>
      <c r="AD1480">
        <f>IF(OR($Y1480="",$Z1480=""),"",IF(INDEX($C$2:$C$2000,$Y1480)=INDEX($C$2:$C$2000,$Z1480),0,1))</f>
      </c>
      <c r="AE1480">
        <f>IF($AC1480&lt;&gt;1,"",IF(AND(INDEX($AG$2:$AG$2000,$Y1480)=1,INDEX($AG$2:$AG$2000,$Z1480)=1),1,""))</f>
      </c>
      <c r="AG1480">
        <f>IF($A1480="","",COUNTIFS($W$2:$W$2500,$A1480,$AB$2:$AB$2500,"Yes")+COUNTIFS($X$2:$X$2500,$A1480,$AA$2:$AA$2500,"Yes"))</f>
      </c>
      <c r="AH1480" t="str">
        <f>IF(OR($P1480&lt;&gt;"Yes",N($AG1480)=0),"",IF(AND($AG1480=1,COUNTIFS($W$2:$W$2500,$A1480,$AE$2:$AE$2500,1)+COUNTIFS($X$2:$X$2500,$A1480,$AE$2:$AE$2500,1)&gt;0),"","Yes"))</f>
      </c>
      <c r="AI1480">
        <f>IF($AH1480="Yes",$AG1480,"")</f>
      </c>
      <c r="AJ1480">
        <f>IF($AI1480="","",$AI1480+ROW()/1000000)</f>
      </c>
      <c r="AK1480">
        <f>IF(OR($A1480="",$P1480="Yes",N($AG1480)=0),"",$AG1480+ROW()/1000000)</f>
      </c>
      <c r="AL1480" t="str">
        <f>IF($A1480="","",INDEX(games!$J:$J,ROW())&amp;"")</f>
      </c>
      <c r="AM1480">
        <f>IF($A1480="","",SUMPRODUCT($AO1480:$BD1480,'Map Analysis'!$AP$2^{0,1,2,3,4,5,6,7,8,9,10,11,12,13,14,15}))</f>
      </c>
      <c r="AN1480">
        <f>IF($A1480="","",$AM1480+ROW()/10000000)</f>
      </c>
      <c r="AO1480">
        <f>IF($A1480="","",COUNTIF($W$2:$W$2500,$A1480))</f>
      </c>
      <c r="AP1480">
        <f>IF($A1480="","",SUMIFS($BF$2:$BF$2500,$W$2:$W$2500,$A1480))</f>
      </c>
      <c r="AQ1480">
        <f>IF($A1480="","",SUMIFS($BG$2:$BG$2500,$W$2:$W$2500,$A1480))</f>
      </c>
      <c r="AR1480">
        <f>IF($A1480="","",SUMIFS($BH$2:$BH$2500,$W$2:$W$2500,$A1480))</f>
      </c>
      <c r="AS1480">
        <f>IF($A1480="","",SUMIFS($BI$2:$BI$2500,$W$2:$W$2500,$A1480))</f>
      </c>
      <c r="AT1480">
        <f>IF($A1480="","",SUMIFS($BJ$2:$BJ$2500,$W$2:$W$2500,$A1480))</f>
      </c>
      <c r="AU1480">
        <f>IF($A1480="","",SUMIFS($BK$2:$BK$2500,$W$2:$W$2500,$A1480))</f>
      </c>
      <c r="AV1480">
        <f>IF($A1480="","",SUMIFS($BL$2:$BL$2500,$W$2:$W$2500,$A1480))</f>
      </c>
      <c r="AW1480">
        <f>IF($A1480="","",SUMIFS($BM$2:$BM$2500,$W$2:$W$2500,$A1480))</f>
      </c>
      <c r="AX1480">
        <f>IF($A1480="","",SUMIFS($BN$2:$BN$2500,$W$2:$W$2500,$A1480))</f>
      </c>
      <c r="AY1480">
        <f>IF($A1480="","",SUMIFS($BO$2:$BO$2500,$W$2:$W$2500,$A1480))</f>
      </c>
      <c r="AZ1480">
        <f>IF($A1480="","",SUMIFS($BP$2:$BP$2500,$W$2:$W$2500,$A1480))</f>
      </c>
      <c r="BA1480">
        <f>IF($A1480="","",SUMIFS($BQ$2:$BQ$2500,$W$2:$W$2500,$A1480))</f>
      </c>
      <c r="BB1480">
        <f>IF($A1480="","",SUMIFS($BR$2:$BR$2500,$W$2:$W$2500,$A1480))</f>
      </c>
      <c r="BC1480">
        <f>IF($A1480="","",SUMIFS($BS$2:$BS$2500,$W$2:$W$2500,$A1480))</f>
      </c>
      <c r="BD1480">
        <f>IF($A1480="","",SUMIFS($BT$2:$BT$2500,$W$2:$W$2500,$A1480))</f>
      </c>
      <c r="BF1480">
        <f>IF($Z1480="","",INDEX($AO$2:$AO$2000,$Z1480))</f>
      </c>
      <c r="BG1480">
        <f>IF($Z1480="","",INDEX($AP$2:$AP$2000,$Z1480))</f>
      </c>
      <c r="BH1480">
        <f>IF($Z1480="","",INDEX($AQ$2:$AQ$2000,$Z1480))</f>
      </c>
      <c r="BI1480">
        <f>IF($Z1480="","",INDEX($AR$2:$AR$2000,$Z1480))</f>
      </c>
      <c r="BJ1480">
        <f>IF($Z1480="","",INDEX($AS$2:$AS$2000,$Z1480))</f>
      </c>
      <c r="BK1480">
        <f>IF($Z1480="","",INDEX($AT$2:$AT$2000,$Z1480))</f>
      </c>
      <c r="BL1480">
        <f>IF($Z1480="","",INDEX($AU$2:$AU$2000,$Z1480))</f>
      </c>
      <c r="BM1480">
        <f>IF($Z1480="","",INDEX($AV$2:$AV$2000,$Z1480))</f>
      </c>
      <c r="BN1480">
        <f>IF($Z1480="","",INDEX($AW$2:$AW$2000,$Z1480))</f>
      </c>
      <c r="BO1480">
        <f>IF($Z1480="","",INDEX($AX$2:$AX$2000,$Z1480))</f>
      </c>
      <c r="BP1480">
        <f>IF($Z1480="","",INDEX($AY$2:$AY$2000,$Z1480))</f>
      </c>
      <c r="BQ1480">
        <f>IF($Z1480="","",INDEX($AZ$2:$AZ$2000,$Z1480))</f>
      </c>
      <c r="BR1480">
        <f>IF($Z1480="","",INDEX($BA$2:$BA$2000,$Z1480))</f>
      </c>
      <c r="BS1480">
        <f>IF($Z1480="","",INDEX($BB$2:$BB$2000,$Z1480))</f>
      </c>
      <c r="BT1480">
        <f>IF($Z1480="","",INDEX($BC$2:$BC$2000,$Z1480))</f>
      </c>
      <c r="BV1480">
        <f>IF(OR($A1480="",$P1480&lt;&gt;"Yes",$AH1480="Yes"),"",1+N($AG1480))</f>
      </c>
      <c r="BW1480">
        <f>IF($A1480="","",COUNTIFS($W$2:$W$2500,$A1480,$BZ$2:$BZ$2500,"Yes")+COUNTIFS($X$2:$X$2500,$A1480,$BY$2:$BY$2500,"Yes"))</f>
      </c>
      <c r="BX1480">
        <f>IF(OR($A1480="",$P1480="Yes"),"",IF(N($BW1480)=0,0,1+SUMIFS($CB$2:$CB$2500,$W$2:$W$2500,$A1480)+SUMIFS($CA$2:$CA$2500,$X$2:$X$2500,$A1480)))</f>
      </c>
      <c r="BY1480" t="str">
        <f>IF($Y1480="","",INDEX($AH$2:$AH$2000,$Y1480)&amp;"")</f>
      </c>
      <c r="BZ1480" t="str">
        <f>IF($Z1480="","",INDEX($AH$2:$AH$2000,$Z1480)&amp;"")</f>
      </c>
      <c r="CA1480">
        <f>IF($Y1480="","",INDEX($BV$2:$BV$2000,$Y1480))</f>
      </c>
      <c r="CB1480">
        <f>IF($Z1480="","",INDEX($BV$2:$BV$2000,$Z1480))</f>
      </c>
    </row>
    <row r="1481">
      <c r="A1481" t="str">
        <f>IF(TRIM(INDEX(games!$A:$A,ROW()))="","",TRIM(INDEX(games!$A:$A,ROW())))</f>
      </c>
      <c r="B1481">
        <f>IF(OR($A1481="",INDEX(games!$B:$B,ROW())=""),"",INDEX(games!$B:$B,ROW()))</f>
      </c>
      <c r="C1481" t="str">
        <f>IF(OR($A1481="",INDEX(games!$C:$C,ROW())=""),"",INDEX(games!$C:$C,ROW()))</f>
      </c>
      <c r="D1481">
        <f>IF($A1481="","",COUNTIF($W$2:$W$2500,$A1481)+COUNTIF($X$2:$X$2500,$A1481))</f>
      </c>
      <c r="E1481">
        <f>IF($A1481="","",IFERROR(MATCH($C1481,$R$2:$R$5,0),0))</f>
      </c>
      <c r="F1481">
        <f>IF($A1481="","",MOD(ROW(),34))</f>
      </c>
      <c r="G1481">
        <f>IF($A1481="",NA(),IF($C1481="Action",$B1481,NA()))</f>
      </c>
      <c r="H1481">
        <f>IF($A1481="",NA(),IF($C1481="Action",1+$F1481*0.023,NA()))</f>
      </c>
      <c r="I1481">
        <f>IF($A1481="",NA(),IF($C1481="Strategy",$B1481,NA()))</f>
      </c>
      <c r="J1481">
        <f>IF($A1481="",NA(),IF($C1481="Strategy",2+$F1481*0.023,NA()))</f>
      </c>
      <c r="K1481">
        <f>IF($A1481="",NA(),IF($C1481="Deckbuilder",$B1481,NA()))</f>
      </c>
      <c r="L1481">
        <f>IF($A1481="",NA(),IF($C1481="Deckbuilder",3+$F1481*0.023,NA()))</f>
      </c>
      <c r="M1481">
        <f>IF($A1481="",NA(),IF($C1481="Traditional",$B1481,NA()))</f>
      </c>
      <c r="N1481">
        <f>IF($A1481="",NA(),IF($C1481="Traditional",4+$F1481*0.023,NA()))</f>
      </c>
      <c r="O1481">
        <f>IF($A1481="","",$D1481+ROW()/1000000)</f>
      </c>
      <c r="P1481" t="str">
        <f>IF(OR($A1481="",INDEX(games!$H:$H,ROW())=""),"",INDEX(games!$H:$H,ROW()))</f>
      </c>
      <c r="Q1481">
        <f>IF(OR($A1481="",$P1481&lt;&gt;"Yes"),"",$D1481+ROW()/1000000)</f>
      </c>
      <c r="T1481">
        <f>IF($Y1481="","",INDEX($B$2:$B$2000,$Y1481))</f>
      </c>
      <c r="U1481">
        <f>IF($Z1481="","",INDEX($B$2:$B$2000,$Z1481))</f>
      </c>
      <c r="V1481">
        <f>IF(OR($T1481="",$U1481=""),"",$U1481-$T1481)</f>
      </c>
      <c r="W1481" t="str">
        <f>IF(TRIM(INDEX(connections!$A:$A,ROW()))="","",TRIM(INDEX(connections!$A:$A,ROW())))</f>
      </c>
      <c r="X1481" t="str">
        <f>IF($W1481="","",TRIM(INDEX(connections!$B:$B,ROW())))</f>
      </c>
      <c r="Y1481">
        <f>IF($W1481="","",IFERROR(MATCH($W1481,$A$2:$A$2000,0),""))</f>
      </c>
      <c r="Z1481">
        <f>IF($X1481="","",IFERROR(MATCH($X1481,$A$2:$A$2000,0),""))</f>
      </c>
      <c r="AA1481" t="str">
        <f>IF($Y1481="","",INDEX($P$2:$P$2000,$Y1481))</f>
      </c>
      <c r="AB1481" t="str">
        <f>IF($Z1481="","",INDEX($P$2:$P$2000,$Z1481))</f>
      </c>
      <c r="AC1481">
        <f>IF(AND($AA1481="Yes",$AB1481="Yes"),1,"")</f>
      </c>
      <c r="AD1481">
        <f>IF(OR($Y1481="",$Z1481=""),"",IF(INDEX($C$2:$C$2000,$Y1481)=INDEX($C$2:$C$2000,$Z1481),0,1))</f>
      </c>
      <c r="AE1481">
        <f>IF($AC1481&lt;&gt;1,"",IF(AND(INDEX($AG$2:$AG$2000,$Y1481)=1,INDEX($AG$2:$AG$2000,$Z1481)=1),1,""))</f>
      </c>
      <c r="AG1481">
        <f>IF($A1481="","",COUNTIFS($W$2:$W$2500,$A1481,$AB$2:$AB$2500,"Yes")+COUNTIFS($X$2:$X$2500,$A1481,$AA$2:$AA$2500,"Yes"))</f>
      </c>
      <c r="AH1481" t="str">
        <f>IF(OR($P1481&lt;&gt;"Yes",N($AG1481)=0),"",IF(AND($AG1481=1,COUNTIFS($W$2:$W$2500,$A1481,$AE$2:$AE$2500,1)+COUNTIFS($X$2:$X$2500,$A1481,$AE$2:$AE$2500,1)&gt;0),"","Yes"))</f>
      </c>
      <c r="AI1481">
        <f>IF($AH1481="Yes",$AG1481,"")</f>
      </c>
      <c r="AJ1481">
        <f>IF($AI1481="","",$AI1481+ROW()/1000000)</f>
      </c>
      <c r="AK1481">
        <f>IF(OR($A1481="",$P1481="Yes",N($AG1481)=0),"",$AG1481+ROW()/1000000)</f>
      </c>
      <c r="AL1481" t="str">
        <f>IF($A1481="","",INDEX(games!$J:$J,ROW())&amp;"")</f>
      </c>
      <c r="AM1481">
        <f>IF($A1481="","",SUMPRODUCT($AO1481:$BD1481,'Map Analysis'!$AP$2^{0,1,2,3,4,5,6,7,8,9,10,11,12,13,14,15}))</f>
      </c>
      <c r="AN1481">
        <f>IF($A1481="","",$AM1481+ROW()/10000000)</f>
      </c>
      <c r="AO1481">
        <f>IF($A1481="","",COUNTIF($W$2:$W$2500,$A1481))</f>
      </c>
      <c r="AP1481">
        <f>IF($A1481="","",SUMIFS($BF$2:$BF$2500,$W$2:$W$2500,$A1481))</f>
      </c>
      <c r="AQ1481">
        <f>IF($A1481="","",SUMIFS($BG$2:$BG$2500,$W$2:$W$2500,$A1481))</f>
      </c>
      <c r="AR1481">
        <f>IF($A1481="","",SUMIFS($BH$2:$BH$2500,$W$2:$W$2500,$A1481))</f>
      </c>
      <c r="AS1481">
        <f>IF($A1481="","",SUMIFS($BI$2:$BI$2500,$W$2:$W$2500,$A1481))</f>
      </c>
      <c r="AT1481">
        <f>IF($A1481="","",SUMIFS($BJ$2:$BJ$2500,$W$2:$W$2500,$A1481))</f>
      </c>
      <c r="AU1481">
        <f>IF($A1481="","",SUMIFS($BK$2:$BK$2500,$W$2:$W$2500,$A1481))</f>
      </c>
      <c r="AV1481">
        <f>IF($A1481="","",SUMIFS($BL$2:$BL$2500,$W$2:$W$2500,$A1481))</f>
      </c>
      <c r="AW1481">
        <f>IF($A1481="","",SUMIFS($BM$2:$BM$2500,$W$2:$W$2500,$A1481))</f>
      </c>
      <c r="AX1481">
        <f>IF($A1481="","",SUMIFS($BN$2:$BN$2500,$W$2:$W$2500,$A1481))</f>
      </c>
      <c r="AY1481">
        <f>IF($A1481="","",SUMIFS($BO$2:$BO$2500,$W$2:$W$2500,$A1481))</f>
      </c>
      <c r="AZ1481">
        <f>IF($A1481="","",SUMIFS($BP$2:$BP$2500,$W$2:$W$2500,$A1481))</f>
      </c>
      <c r="BA1481">
        <f>IF($A1481="","",SUMIFS($BQ$2:$BQ$2500,$W$2:$W$2500,$A1481))</f>
      </c>
      <c r="BB1481">
        <f>IF($A1481="","",SUMIFS($BR$2:$BR$2500,$W$2:$W$2500,$A1481))</f>
      </c>
      <c r="BC1481">
        <f>IF($A1481="","",SUMIFS($BS$2:$BS$2500,$W$2:$W$2500,$A1481))</f>
      </c>
      <c r="BD1481">
        <f>IF($A1481="","",SUMIFS($BT$2:$BT$2500,$W$2:$W$2500,$A1481))</f>
      </c>
      <c r="BF1481">
        <f>IF($Z1481="","",INDEX($AO$2:$AO$2000,$Z1481))</f>
      </c>
      <c r="BG1481">
        <f>IF($Z1481="","",INDEX($AP$2:$AP$2000,$Z1481))</f>
      </c>
      <c r="BH1481">
        <f>IF($Z1481="","",INDEX($AQ$2:$AQ$2000,$Z1481))</f>
      </c>
      <c r="BI1481">
        <f>IF($Z1481="","",INDEX($AR$2:$AR$2000,$Z1481))</f>
      </c>
      <c r="BJ1481">
        <f>IF($Z1481="","",INDEX($AS$2:$AS$2000,$Z1481))</f>
      </c>
      <c r="BK1481">
        <f>IF($Z1481="","",INDEX($AT$2:$AT$2000,$Z1481))</f>
      </c>
      <c r="BL1481">
        <f>IF($Z1481="","",INDEX($AU$2:$AU$2000,$Z1481))</f>
      </c>
      <c r="BM1481">
        <f>IF($Z1481="","",INDEX($AV$2:$AV$2000,$Z1481))</f>
      </c>
      <c r="BN1481">
        <f>IF($Z1481="","",INDEX($AW$2:$AW$2000,$Z1481))</f>
      </c>
      <c r="BO1481">
        <f>IF($Z1481="","",INDEX($AX$2:$AX$2000,$Z1481))</f>
      </c>
      <c r="BP1481">
        <f>IF($Z1481="","",INDEX($AY$2:$AY$2000,$Z1481))</f>
      </c>
      <c r="BQ1481">
        <f>IF($Z1481="","",INDEX($AZ$2:$AZ$2000,$Z1481))</f>
      </c>
      <c r="BR1481">
        <f>IF($Z1481="","",INDEX($BA$2:$BA$2000,$Z1481))</f>
      </c>
      <c r="BS1481">
        <f>IF($Z1481="","",INDEX($BB$2:$BB$2000,$Z1481))</f>
      </c>
      <c r="BT1481">
        <f>IF($Z1481="","",INDEX($BC$2:$BC$2000,$Z1481))</f>
      </c>
      <c r="BV1481">
        <f>IF(OR($A1481="",$P1481&lt;&gt;"Yes",$AH1481="Yes"),"",1+N($AG1481))</f>
      </c>
      <c r="BW1481">
        <f>IF($A1481="","",COUNTIFS($W$2:$W$2500,$A1481,$BZ$2:$BZ$2500,"Yes")+COUNTIFS($X$2:$X$2500,$A1481,$BY$2:$BY$2500,"Yes"))</f>
      </c>
      <c r="BX1481">
        <f>IF(OR($A1481="",$P1481="Yes"),"",IF(N($BW1481)=0,0,1+SUMIFS($CB$2:$CB$2500,$W$2:$W$2500,$A1481)+SUMIFS($CA$2:$CA$2500,$X$2:$X$2500,$A1481)))</f>
      </c>
      <c r="BY1481" t="str">
        <f>IF($Y1481="","",INDEX($AH$2:$AH$2000,$Y1481)&amp;"")</f>
      </c>
      <c r="BZ1481" t="str">
        <f>IF($Z1481="","",INDEX($AH$2:$AH$2000,$Z1481)&amp;"")</f>
      </c>
      <c r="CA1481">
        <f>IF($Y1481="","",INDEX($BV$2:$BV$2000,$Y1481))</f>
      </c>
      <c r="CB1481">
        <f>IF($Z1481="","",INDEX($BV$2:$BV$2000,$Z1481))</f>
      </c>
    </row>
    <row r="1482">
      <c r="A1482" t="str">
        <f>IF(TRIM(INDEX(games!$A:$A,ROW()))="","",TRIM(INDEX(games!$A:$A,ROW())))</f>
      </c>
      <c r="B1482">
        <f>IF(OR($A1482="",INDEX(games!$B:$B,ROW())=""),"",INDEX(games!$B:$B,ROW()))</f>
      </c>
      <c r="C1482" t="str">
        <f>IF(OR($A1482="",INDEX(games!$C:$C,ROW())=""),"",INDEX(games!$C:$C,ROW()))</f>
      </c>
      <c r="D1482">
        <f>IF($A1482="","",COUNTIF($W$2:$W$2500,$A1482)+COUNTIF($X$2:$X$2500,$A1482))</f>
      </c>
      <c r="E1482">
        <f>IF($A1482="","",IFERROR(MATCH($C1482,$R$2:$R$5,0),0))</f>
      </c>
      <c r="F1482">
        <f>IF($A1482="","",MOD(ROW(),34))</f>
      </c>
      <c r="G1482">
        <f>IF($A1482="",NA(),IF($C1482="Action",$B1482,NA()))</f>
      </c>
      <c r="H1482">
        <f>IF($A1482="",NA(),IF($C1482="Action",1+$F1482*0.023,NA()))</f>
      </c>
      <c r="I1482">
        <f>IF($A1482="",NA(),IF($C1482="Strategy",$B1482,NA()))</f>
      </c>
      <c r="J1482">
        <f>IF($A1482="",NA(),IF($C1482="Strategy",2+$F1482*0.023,NA()))</f>
      </c>
      <c r="K1482">
        <f>IF($A1482="",NA(),IF($C1482="Deckbuilder",$B1482,NA()))</f>
      </c>
      <c r="L1482">
        <f>IF($A1482="",NA(),IF($C1482="Deckbuilder",3+$F1482*0.023,NA()))</f>
      </c>
      <c r="M1482">
        <f>IF($A1482="",NA(),IF($C1482="Traditional",$B1482,NA()))</f>
      </c>
      <c r="N1482">
        <f>IF($A1482="",NA(),IF($C1482="Traditional",4+$F1482*0.023,NA()))</f>
      </c>
      <c r="O1482">
        <f>IF($A1482="","",$D1482+ROW()/1000000)</f>
      </c>
      <c r="P1482" t="str">
        <f>IF(OR($A1482="",INDEX(games!$H:$H,ROW())=""),"",INDEX(games!$H:$H,ROW()))</f>
      </c>
      <c r="Q1482">
        <f>IF(OR($A1482="",$P1482&lt;&gt;"Yes"),"",$D1482+ROW()/1000000)</f>
      </c>
      <c r="T1482">
        <f>IF($Y1482="","",INDEX($B$2:$B$2000,$Y1482))</f>
      </c>
      <c r="U1482">
        <f>IF($Z1482="","",INDEX($B$2:$B$2000,$Z1482))</f>
      </c>
      <c r="V1482">
        <f>IF(OR($T1482="",$U1482=""),"",$U1482-$T1482)</f>
      </c>
      <c r="W1482" t="str">
        <f>IF(TRIM(INDEX(connections!$A:$A,ROW()))="","",TRIM(INDEX(connections!$A:$A,ROW())))</f>
      </c>
      <c r="X1482" t="str">
        <f>IF($W1482="","",TRIM(INDEX(connections!$B:$B,ROW())))</f>
      </c>
      <c r="Y1482">
        <f>IF($W1482="","",IFERROR(MATCH($W1482,$A$2:$A$2000,0),""))</f>
      </c>
      <c r="Z1482">
        <f>IF($X1482="","",IFERROR(MATCH($X1482,$A$2:$A$2000,0),""))</f>
      </c>
      <c r="AA1482" t="str">
        <f>IF($Y1482="","",INDEX($P$2:$P$2000,$Y1482))</f>
      </c>
      <c r="AB1482" t="str">
        <f>IF($Z1482="","",INDEX($P$2:$P$2000,$Z1482))</f>
      </c>
      <c r="AC1482">
        <f>IF(AND($AA1482="Yes",$AB1482="Yes"),1,"")</f>
      </c>
      <c r="AD1482">
        <f>IF(OR($Y1482="",$Z1482=""),"",IF(INDEX($C$2:$C$2000,$Y1482)=INDEX($C$2:$C$2000,$Z1482),0,1))</f>
      </c>
      <c r="AE1482">
        <f>IF($AC1482&lt;&gt;1,"",IF(AND(INDEX($AG$2:$AG$2000,$Y1482)=1,INDEX($AG$2:$AG$2000,$Z1482)=1),1,""))</f>
      </c>
      <c r="AG1482">
        <f>IF($A1482="","",COUNTIFS($W$2:$W$2500,$A1482,$AB$2:$AB$2500,"Yes")+COUNTIFS($X$2:$X$2500,$A1482,$AA$2:$AA$2500,"Yes"))</f>
      </c>
      <c r="AH1482" t="str">
        <f>IF(OR($P1482&lt;&gt;"Yes",N($AG1482)=0),"",IF(AND($AG1482=1,COUNTIFS($W$2:$W$2500,$A1482,$AE$2:$AE$2500,1)+COUNTIFS($X$2:$X$2500,$A1482,$AE$2:$AE$2500,1)&gt;0),"","Yes"))</f>
      </c>
      <c r="AI1482">
        <f>IF($AH1482="Yes",$AG1482,"")</f>
      </c>
      <c r="AJ1482">
        <f>IF($AI1482="","",$AI1482+ROW()/1000000)</f>
      </c>
      <c r="AK1482">
        <f>IF(OR($A1482="",$P1482="Yes",N($AG1482)=0),"",$AG1482+ROW()/1000000)</f>
      </c>
      <c r="AL1482" t="str">
        <f>IF($A1482="","",INDEX(games!$J:$J,ROW())&amp;"")</f>
      </c>
      <c r="AM1482">
        <f>IF($A1482="","",SUMPRODUCT($AO1482:$BD1482,'Map Analysis'!$AP$2^{0,1,2,3,4,5,6,7,8,9,10,11,12,13,14,15}))</f>
      </c>
      <c r="AN1482">
        <f>IF($A1482="","",$AM1482+ROW()/10000000)</f>
      </c>
      <c r="AO1482">
        <f>IF($A1482="","",COUNTIF($W$2:$W$2500,$A1482))</f>
      </c>
      <c r="AP1482">
        <f>IF($A1482="","",SUMIFS($BF$2:$BF$2500,$W$2:$W$2500,$A1482))</f>
      </c>
      <c r="AQ1482">
        <f>IF($A1482="","",SUMIFS($BG$2:$BG$2500,$W$2:$W$2500,$A1482))</f>
      </c>
      <c r="AR1482">
        <f>IF($A1482="","",SUMIFS($BH$2:$BH$2500,$W$2:$W$2500,$A1482))</f>
      </c>
      <c r="AS1482">
        <f>IF($A1482="","",SUMIFS($BI$2:$BI$2500,$W$2:$W$2500,$A1482))</f>
      </c>
      <c r="AT1482">
        <f>IF($A1482="","",SUMIFS($BJ$2:$BJ$2500,$W$2:$W$2500,$A1482))</f>
      </c>
      <c r="AU1482">
        <f>IF($A1482="","",SUMIFS($BK$2:$BK$2500,$W$2:$W$2500,$A1482))</f>
      </c>
      <c r="AV1482">
        <f>IF($A1482="","",SUMIFS($BL$2:$BL$2500,$W$2:$W$2500,$A1482))</f>
      </c>
      <c r="AW1482">
        <f>IF($A1482="","",SUMIFS($BM$2:$BM$2500,$W$2:$W$2500,$A1482))</f>
      </c>
      <c r="AX1482">
        <f>IF($A1482="","",SUMIFS($BN$2:$BN$2500,$W$2:$W$2500,$A1482))</f>
      </c>
      <c r="AY1482">
        <f>IF($A1482="","",SUMIFS($BO$2:$BO$2500,$W$2:$W$2500,$A1482))</f>
      </c>
      <c r="AZ1482">
        <f>IF($A1482="","",SUMIFS($BP$2:$BP$2500,$W$2:$W$2500,$A1482))</f>
      </c>
      <c r="BA1482">
        <f>IF($A1482="","",SUMIFS($BQ$2:$BQ$2500,$W$2:$W$2500,$A1482))</f>
      </c>
      <c r="BB1482">
        <f>IF($A1482="","",SUMIFS($BR$2:$BR$2500,$W$2:$W$2500,$A1482))</f>
      </c>
      <c r="BC1482">
        <f>IF($A1482="","",SUMIFS($BS$2:$BS$2500,$W$2:$W$2500,$A1482))</f>
      </c>
      <c r="BD1482">
        <f>IF($A1482="","",SUMIFS($BT$2:$BT$2500,$W$2:$W$2500,$A1482))</f>
      </c>
      <c r="BF1482">
        <f>IF($Z1482="","",INDEX($AO$2:$AO$2000,$Z1482))</f>
      </c>
      <c r="BG1482">
        <f>IF($Z1482="","",INDEX($AP$2:$AP$2000,$Z1482))</f>
      </c>
      <c r="BH1482">
        <f>IF($Z1482="","",INDEX($AQ$2:$AQ$2000,$Z1482))</f>
      </c>
      <c r="BI1482">
        <f>IF($Z1482="","",INDEX($AR$2:$AR$2000,$Z1482))</f>
      </c>
      <c r="BJ1482">
        <f>IF($Z1482="","",INDEX($AS$2:$AS$2000,$Z1482))</f>
      </c>
      <c r="BK1482">
        <f>IF($Z1482="","",INDEX($AT$2:$AT$2000,$Z1482))</f>
      </c>
      <c r="BL1482">
        <f>IF($Z1482="","",INDEX($AU$2:$AU$2000,$Z1482))</f>
      </c>
      <c r="BM1482">
        <f>IF($Z1482="","",INDEX($AV$2:$AV$2000,$Z1482))</f>
      </c>
      <c r="BN1482">
        <f>IF($Z1482="","",INDEX($AW$2:$AW$2000,$Z1482))</f>
      </c>
      <c r="BO1482">
        <f>IF($Z1482="","",INDEX($AX$2:$AX$2000,$Z1482))</f>
      </c>
      <c r="BP1482">
        <f>IF($Z1482="","",INDEX($AY$2:$AY$2000,$Z1482))</f>
      </c>
      <c r="BQ1482">
        <f>IF($Z1482="","",INDEX($AZ$2:$AZ$2000,$Z1482))</f>
      </c>
      <c r="BR1482">
        <f>IF($Z1482="","",INDEX($BA$2:$BA$2000,$Z1482))</f>
      </c>
      <c r="BS1482">
        <f>IF($Z1482="","",INDEX($BB$2:$BB$2000,$Z1482))</f>
      </c>
      <c r="BT1482">
        <f>IF($Z1482="","",INDEX($BC$2:$BC$2000,$Z1482))</f>
      </c>
      <c r="BV1482">
        <f>IF(OR($A1482="",$P1482&lt;&gt;"Yes",$AH1482="Yes"),"",1+N($AG1482))</f>
      </c>
      <c r="BW1482">
        <f>IF($A1482="","",COUNTIFS($W$2:$W$2500,$A1482,$BZ$2:$BZ$2500,"Yes")+COUNTIFS($X$2:$X$2500,$A1482,$BY$2:$BY$2500,"Yes"))</f>
      </c>
      <c r="BX1482">
        <f>IF(OR($A1482="",$P1482="Yes"),"",IF(N($BW1482)=0,0,1+SUMIFS($CB$2:$CB$2500,$W$2:$W$2500,$A1482)+SUMIFS($CA$2:$CA$2500,$X$2:$X$2500,$A1482)))</f>
      </c>
      <c r="BY1482" t="str">
        <f>IF($Y1482="","",INDEX($AH$2:$AH$2000,$Y1482)&amp;"")</f>
      </c>
      <c r="BZ1482" t="str">
        <f>IF($Z1482="","",INDEX($AH$2:$AH$2000,$Z1482)&amp;"")</f>
      </c>
      <c r="CA1482">
        <f>IF($Y1482="","",INDEX($BV$2:$BV$2000,$Y1482))</f>
      </c>
      <c r="CB1482">
        <f>IF($Z1482="","",INDEX($BV$2:$BV$2000,$Z1482))</f>
      </c>
    </row>
    <row r="1483">
      <c r="A1483" t="str">
        <f>IF(TRIM(INDEX(games!$A:$A,ROW()))="","",TRIM(INDEX(games!$A:$A,ROW())))</f>
      </c>
      <c r="B1483">
        <f>IF(OR($A1483="",INDEX(games!$B:$B,ROW())=""),"",INDEX(games!$B:$B,ROW()))</f>
      </c>
      <c r="C1483" t="str">
        <f>IF(OR($A1483="",INDEX(games!$C:$C,ROW())=""),"",INDEX(games!$C:$C,ROW()))</f>
      </c>
      <c r="D1483">
        <f>IF($A1483="","",COUNTIF($W$2:$W$2500,$A1483)+COUNTIF($X$2:$X$2500,$A1483))</f>
      </c>
      <c r="E1483">
        <f>IF($A1483="","",IFERROR(MATCH($C1483,$R$2:$R$5,0),0))</f>
      </c>
      <c r="F1483">
        <f>IF($A1483="","",MOD(ROW(),34))</f>
      </c>
      <c r="G1483">
        <f>IF($A1483="",NA(),IF($C1483="Action",$B1483,NA()))</f>
      </c>
      <c r="H1483">
        <f>IF($A1483="",NA(),IF($C1483="Action",1+$F1483*0.023,NA()))</f>
      </c>
      <c r="I1483">
        <f>IF($A1483="",NA(),IF($C1483="Strategy",$B1483,NA()))</f>
      </c>
      <c r="J1483">
        <f>IF($A1483="",NA(),IF($C1483="Strategy",2+$F1483*0.023,NA()))</f>
      </c>
      <c r="K1483">
        <f>IF($A1483="",NA(),IF($C1483="Deckbuilder",$B1483,NA()))</f>
      </c>
      <c r="L1483">
        <f>IF($A1483="",NA(),IF($C1483="Deckbuilder",3+$F1483*0.023,NA()))</f>
      </c>
      <c r="M1483">
        <f>IF($A1483="",NA(),IF($C1483="Traditional",$B1483,NA()))</f>
      </c>
      <c r="N1483">
        <f>IF($A1483="",NA(),IF($C1483="Traditional",4+$F1483*0.023,NA()))</f>
      </c>
      <c r="O1483">
        <f>IF($A1483="","",$D1483+ROW()/1000000)</f>
      </c>
      <c r="P1483" t="str">
        <f>IF(OR($A1483="",INDEX(games!$H:$H,ROW())=""),"",INDEX(games!$H:$H,ROW()))</f>
      </c>
      <c r="Q1483">
        <f>IF(OR($A1483="",$P1483&lt;&gt;"Yes"),"",$D1483+ROW()/1000000)</f>
      </c>
      <c r="T1483">
        <f>IF($Y1483="","",INDEX($B$2:$B$2000,$Y1483))</f>
      </c>
      <c r="U1483">
        <f>IF($Z1483="","",INDEX($B$2:$B$2000,$Z1483))</f>
      </c>
      <c r="V1483">
        <f>IF(OR($T1483="",$U1483=""),"",$U1483-$T1483)</f>
      </c>
      <c r="W1483" t="str">
        <f>IF(TRIM(INDEX(connections!$A:$A,ROW()))="","",TRIM(INDEX(connections!$A:$A,ROW())))</f>
      </c>
      <c r="X1483" t="str">
        <f>IF($W1483="","",TRIM(INDEX(connections!$B:$B,ROW())))</f>
      </c>
      <c r="Y1483">
        <f>IF($W1483="","",IFERROR(MATCH($W1483,$A$2:$A$2000,0),""))</f>
      </c>
      <c r="Z1483">
        <f>IF($X1483="","",IFERROR(MATCH($X1483,$A$2:$A$2000,0),""))</f>
      </c>
      <c r="AA1483" t="str">
        <f>IF($Y1483="","",INDEX($P$2:$P$2000,$Y1483))</f>
      </c>
      <c r="AB1483" t="str">
        <f>IF($Z1483="","",INDEX($P$2:$P$2000,$Z1483))</f>
      </c>
      <c r="AC1483">
        <f>IF(AND($AA1483="Yes",$AB1483="Yes"),1,"")</f>
      </c>
      <c r="AD1483">
        <f>IF(OR($Y1483="",$Z1483=""),"",IF(INDEX($C$2:$C$2000,$Y1483)=INDEX($C$2:$C$2000,$Z1483),0,1))</f>
      </c>
      <c r="AE1483">
        <f>IF($AC1483&lt;&gt;1,"",IF(AND(INDEX($AG$2:$AG$2000,$Y1483)=1,INDEX($AG$2:$AG$2000,$Z1483)=1),1,""))</f>
      </c>
      <c r="AG1483">
        <f>IF($A1483="","",COUNTIFS($W$2:$W$2500,$A1483,$AB$2:$AB$2500,"Yes")+COUNTIFS($X$2:$X$2500,$A1483,$AA$2:$AA$2500,"Yes"))</f>
      </c>
      <c r="AH1483" t="str">
        <f>IF(OR($P1483&lt;&gt;"Yes",N($AG1483)=0),"",IF(AND($AG1483=1,COUNTIFS($W$2:$W$2500,$A1483,$AE$2:$AE$2500,1)+COUNTIFS($X$2:$X$2500,$A1483,$AE$2:$AE$2500,1)&gt;0),"","Yes"))</f>
      </c>
      <c r="AI1483">
        <f>IF($AH1483="Yes",$AG1483,"")</f>
      </c>
      <c r="AJ1483">
        <f>IF($AI1483="","",$AI1483+ROW()/1000000)</f>
      </c>
      <c r="AK1483">
        <f>IF(OR($A1483="",$P1483="Yes",N($AG1483)=0),"",$AG1483+ROW()/1000000)</f>
      </c>
      <c r="AL1483" t="str">
        <f>IF($A1483="","",INDEX(games!$J:$J,ROW())&amp;"")</f>
      </c>
      <c r="AM1483">
        <f>IF($A1483="","",SUMPRODUCT($AO1483:$BD1483,'Map Analysis'!$AP$2^{0,1,2,3,4,5,6,7,8,9,10,11,12,13,14,15}))</f>
      </c>
      <c r="AN1483">
        <f>IF($A1483="","",$AM1483+ROW()/10000000)</f>
      </c>
      <c r="AO1483">
        <f>IF($A1483="","",COUNTIF($W$2:$W$2500,$A1483))</f>
      </c>
      <c r="AP1483">
        <f>IF($A1483="","",SUMIFS($BF$2:$BF$2500,$W$2:$W$2500,$A1483))</f>
      </c>
      <c r="AQ1483">
        <f>IF($A1483="","",SUMIFS($BG$2:$BG$2500,$W$2:$W$2500,$A1483))</f>
      </c>
      <c r="AR1483">
        <f>IF($A1483="","",SUMIFS($BH$2:$BH$2500,$W$2:$W$2500,$A1483))</f>
      </c>
      <c r="AS1483">
        <f>IF($A1483="","",SUMIFS($BI$2:$BI$2500,$W$2:$W$2500,$A1483))</f>
      </c>
      <c r="AT1483">
        <f>IF($A1483="","",SUMIFS($BJ$2:$BJ$2500,$W$2:$W$2500,$A1483))</f>
      </c>
      <c r="AU1483">
        <f>IF($A1483="","",SUMIFS($BK$2:$BK$2500,$W$2:$W$2500,$A1483))</f>
      </c>
      <c r="AV1483">
        <f>IF($A1483="","",SUMIFS($BL$2:$BL$2500,$W$2:$W$2500,$A1483))</f>
      </c>
      <c r="AW1483">
        <f>IF($A1483="","",SUMIFS($BM$2:$BM$2500,$W$2:$W$2500,$A1483))</f>
      </c>
      <c r="AX1483">
        <f>IF($A1483="","",SUMIFS($BN$2:$BN$2500,$W$2:$W$2500,$A1483))</f>
      </c>
      <c r="AY1483">
        <f>IF($A1483="","",SUMIFS($BO$2:$BO$2500,$W$2:$W$2500,$A1483))</f>
      </c>
      <c r="AZ1483">
        <f>IF($A1483="","",SUMIFS($BP$2:$BP$2500,$W$2:$W$2500,$A1483))</f>
      </c>
      <c r="BA1483">
        <f>IF($A1483="","",SUMIFS($BQ$2:$BQ$2500,$W$2:$W$2500,$A1483))</f>
      </c>
      <c r="BB1483">
        <f>IF($A1483="","",SUMIFS($BR$2:$BR$2500,$W$2:$W$2500,$A1483))</f>
      </c>
      <c r="BC1483">
        <f>IF($A1483="","",SUMIFS($BS$2:$BS$2500,$W$2:$W$2500,$A1483))</f>
      </c>
      <c r="BD1483">
        <f>IF($A1483="","",SUMIFS($BT$2:$BT$2500,$W$2:$W$2500,$A1483))</f>
      </c>
      <c r="BF1483">
        <f>IF($Z1483="","",INDEX($AO$2:$AO$2000,$Z1483))</f>
      </c>
      <c r="BG1483">
        <f>IF($Z1483="","",INDEX($AP$2:$AP$2000,$Z1483))</f>
      </c>
      <c r="BH1483">
        <f>IF($Z1483="","",INDEX($AQ$2:$AQ$2000,$Z1483))</f>
      </c>
      <c r="BI1483">
        <f>IF($Z1483="","",INDEX($AR$2:$AR$2000,$Z1483))</f>
      </c>
      <c r="BJ1483">
        <f>IF($Z1483="","",INDEX($AS$2:$AS$2000,$Z1483))</f>
      </c>
      <c r="BK1483">
        <f>IF($Z1483="","",INDEX($AT$2:$AT$2000,$Z1483))</f>
      </c>
      <c r="BL1483">
        <f>IF($Z1483="","",INDEX($AU$2:$AU$2000,$Z1483))</f>
      </c>
      <c r="BM1483">
        <f>IF($Z1483="","",INDEX($AV$2:$AV$2000,$Z1483))</f>
      </c>
      <c r="BN1483">
        <f>IF($Z1483="","",INDEX($AW$2:$AW$2000,$Z1483))</f>
      </c>
      <c r="BO1483">
        <f>IF($Z1483="","",INDEX($AX$2:$AX$2000,$Z1483))</f>
      </c>
      <c r="BP1483">
        <f>IF($Z1483="","",INDEX($AY$2:$AY$2000,$Z1483))</f>
      </c>
      <c r="BQ1483">
        <f>IF($Z1483="","",INDEX($AZ$2:$AZ$2000,$Z1483))</f>
      </c>
      <c r="BR1483">
        <f>IF($Z1483="","",INDEX($BA$2:$BA$2000,$Z1483))</f>
      </c>
      <c r="BS1483">
        <f>IF($Z1483="","",INDEX($BB$2:$BB$2000,$Z1483))</f>
      </c>
      <c r="BT1483">
        <f>IF($Z1483="","",INDEX($BC$2:$BC$2000,$Z1483))</f>
      </c>
      <c r="BV1483">
        <f>IF(OR($A1483="",$P1483&lt;&gt;"Yes",$AH1483="Yes"),"",1+N($AG1483))</f>
      </c>
      <c r="BW1483">
        <f>IF($A1483="","",COUNTIFS($W$2:$W$2500,$A1483,$BZ$2:$BZ$2500,"Yes")+COUNTIFS($X$2:$X$2500,$A1483,$BY$2:$BY$2500,"Yes"))</f>
      </c>
      <c r="BX1483">
        <f>IF(OR($A1483="",$P1483="Yes"),"",IF(N($BW1483)=0,0,1+SUMIFS($CB$2:$CB$2500,$W$2:$W$2500,$A1483)+SUMIFS($CA$2:$CA$2500,$X$2:$X$2500,$A1483)))</f>
      </c>
      <c r="BY1483" t="str">
        <f>IF($Y1483="","",INDEX($AH$2:$AH$2000,$Y1483)&amp;"")</f>
      </c>
      <c r="BZ1483" t="str">
        <f>IF($Z1483="","",INDEX($AH$2:$AH$2000,$Z1483)&amp;"")</f>
      </c>
      <c r="CA1483">
        <f>IF($Y1483="","",INDEX($BV$2:$BV$2000,$Y1483))</f>
      </c>
      <c r="CB1483">
        <f>IF($Z1483="","",INDEX($BV$2:$BV$2000,$Z1483))</f>
      </c>
    </row>
    <row r="1484">
      <c r="A1484" t="str">
        <f>IF(TRIM(INDEX(games!$A:$A,ROW()))="","",TRIM(INDEX(games!$A:$A,ROW())))</f>
      </c>
      <c r="B1484">
        <f>IF(OR($A1484="",INDEX(games!$B:$B,ROW())=""),"",INDEX(games!$B:$B,ROW()))</f>
      </c>
      <c r="C1484" t="str">
        <f>IF(OR($A1484="",INDEX(games!$C:$C,ROW())=""),"",INDEX(games!$C:$C,ROW()))</f>
      </c>
      <c r="D1484">
        <f>IF($A1484="","",COUNTIF($W$2:$W$2500,$A1484)+COUNTIF($X$2:$X$2500,$A1484))</f>
      </c>
      <c r="E1484">
        <f>IF($A1484="","",IFERROR(MATCH($C1484,$R$2:$R$5,0),0))</f>
      </c>
      <c r="F1484">
        <f>IF($A1484="","",MOD(ROW(),34))</f>
      </c>
      <c r="G1484">
        <f>IF($A1484="",NA(),IF($C1484="Action",$B1484,NA()))</f>
      </c>
      <c r="H1484">
        <f>IF($A1484="",NA(),IF($C1484="Action",1+$F1484*0.023,NA()))</f>
      </c>
      <c r="I1484">
        <f>IF($A1484="",NA(),IF($C1484="Strategy",$B1484,NA()))</f>
      </c>
      <c r="J1484">
        <f>IF($A1484="",NA(),IF($C1484="Strategy",2+$F1484*0.023,NA()))</f>
      </c>
      <c r="K1484">
        <f>IF($A1484="",NA(),IF($C1484="Deckbuilder",$B1484,NA()))</f>
      </c>
      <c r="L1484">
        <f>IF($A1484="",NA(),IF($C1484="Deckbuilder",3+$F1484*0.023,NA()))</f>
      </c>
      <c r="M1484">
        <f>IF($A1484="",NA(),IF($C1484="Traditional",$B1484,NA()))</f>
      </c>
      <c r="N1484">
        <f>IF($A1484="",NA(),IF($C1484="Traditional",4+$F1484*0.023,NA()))</f>
      </c>
      <c r="O1484">
        <f>IF($A1484="","",$D1484+ROW()/1000000)</f>
      </c>
      <c r="P1484" t="str">
        <f>IF(OR($A1484="",INDEX(games!$H:$H,ROW())=""),"",INDEX(games!$H:$H,ROW()))</f>
      </c>
      <c r="Q1484">
        <f>IF(OR($A1484="",$P1484&lt;&gt;"Yes"),"",$D1484+ROW()/1000000)</f>
      </c>
      <c r="T1484">
        <f>IF($Y1484="","",INDEX($B$2:$B$2000,$Y1484))</f>
      </c>
      <c r="U1484">
        <f>IF($Z1484="","",INDEX($B$2:$B$2000,$Z1484))</f>
      </c>
      <c r="V1484">
        <f>IF(OR($T1484="",$U1484=""),"",$U1484-$T1484)</f>
      </c>
      <c r="W1484" t="str">
        <f>IF(TRIM(INDEX(connections!$A:$A,ROW()))="","",TRIM(INDEX(connections!$A:$A,ROW())))</f>
      </c>
      <c r="X1484" t="str">
        <f>IF($W1484="","",TRIM(INDEX(connections!$B:$B,ROW())))</f>
      </c>
      <c r="Y1484">
        <f>IF($W1484="","",IFERROR(MATCH($W1484,$A$2:$A$2000,0),""))</f>
      </c>
      <c r="Z1484">
        <f>IF($X1484="","",IFERROR(MATCH($X1484,$A$2:$A$2000,0),""))</f>
      </c>
      <c r="AA1484" t="str">
        <f>IF($Y1484="","",INDEX($P$2:$P$2000,$Y1484))</f>
      </c>
      <c r="AB1484" t="str">
        <f>IF($Z1484="","",INDEX($P$2:$P$2000,$Z1484))</f>
      </c>
      <c r="AC1484">
        <f>IF(AND($AA1484="Yes",$AB1484="Yes"),1,"")</f>
      </c>
      <c r="AD1484">
        <f>IF(OR($Y1484="",$Z1484=""),"",IF(INDEX($C$2:$C$2000,$Y1484)=INDEX($C$2:$C$2000,$Z1484),0,1))</f>
      </c>
      <c r="AE1484">
        <f>IF($AC1484&lt;&gt;1,"",IF(AND(INDEX($AG$2:$AG$2000,$Y1484)=1,INDEX($AG$2:$AG$2000,$Z1484)=1),1,""))</f>
      </c>
      <c r="AG1484">
        <f>IF($A1484="","",COUNTIFS($W$2:$W$2500,$A1484,$AB$2:$AB$2500,"Yes")+COUNTIFS($X$2:$X$2500,$A1484,$AA$2:$AA$2500,"Yes"))</f>
      </c>
      <c r="AH1484" t="str">
        <f>IF(OR($P1484&lt;&gt;"Yes",N($AG1484)=0),"",IF(AND($AG1484=1,COUNTIFS($W$2:$W$2500,$A1484,$AE$2:$AE$2500,1)+COUNTIFS($X$2:$X$2500,$A1484,$AE$2:$AE$2500,1)&gt;0),"","Yes"))</f>
      </c>
      <c r="AI1484">
        <f>IF($AH1484="Yes",$AG1484,"")</f>
      </c>
      <c r="AJ1484">
        <f>IF($AI1484="","",$AI1484+ROW()/1000000)</f>
      </c>
      <c r="AK1484">
        <f>IF(OR($A1484="",$P1484="Yes",N($AG1484)=0),"",$AG1484+ROW()/1000000)</f>
      </c>
      <c r="AL1484" t="str">
        <f>IF($A1484="","",INDEX(games!$J:$J,ROW())&amp;"")</f>
      </c>
      <c r="AM1484">
        <f>IF($A1484="","",SUMPRODUCT($AO1484:$BD1484,'Map Analysis'!$AP$2^{0,1,2,3,4,5,6,7,8,9,10,11,12,13,14,15}))</f>
      </c>
      <c r="AN1484">
        <f>IF($A1484="","",$AM1484+ROW()/10000000)</f>
      </c>
      <c r="AO1484">
        <f>IF($A1484="","",COUNTIF($W$2:$W$2500,$A1484))</f>
      </c>
      <c r="AP1484">
        <f>IF($A1484="","",SUMIFS($BF$2:$BF$2500,$W$2:$W$2500,$A1484))</f>
      </c>
      <c r="AQ1484">
        <f>IF($A1484="","",SUMIFS($BG$2:$BG$2500,$W$2:$W$2500,$A1484))</f>
      </c>
      <c r="AR1484">
        <f>IF($A1484="","",SUMIFS($BH$2:$BH$2500,$W$2:$W$2500,$A1484))</f>
      </c>
      <c r="AS1484">
        <f>IF($A1484="","",SUMIFS($BI$2:$BI$2500,$W$2:$W$2500,$A1484))</f>
      </c>
      <c r="AT1484">
        <f>IF($A1484="","",SUMIFS($BJ$2:$BJ$2500,$W$2:$W$2500,$A1484))</f>
      </c>
      <c r="AU1484">
        <f>IF($A1484="","",SUMIFS($BK$2:$BK$2500,$W$2:$W$2500,$A1484))</f>
      </c>
      <c r="AV1484">
        <f>IF($A1484="","",SUMIFS($BL$2:$BL$2500,$W$2:$W$2500,$A1484))</f>
      </c>
      <c r="AW1484">
        <f>IF($A1484="","",SUMIFS($BM$2:$BM$2500,$W$2:$W$2500,$A1484))</f>
      </c>
      <c r="AX1484">
        <f>IF($A1484="","",SUMIFS($BN$2:$BN$2500,$W$2:$W$2500,$A1484))</f>
      </c>
      <c r="AY1484">
        <f>IF($A1484="","",SUMIFS($BO$2:$BO$2500,$W$2:$W$2500,$A1484))</f>
      </c>
      <c r="AZ1484">
        <f>IF($A1484="","",SUMIFS($BP$2:$BP$2500,$W$2:$W$2500,$A1484))</f>
      </c>
      <c r="BA1484">
        <f>IF($A1484="","",SUMIFS($BQ$2:$BQ$2500,$W$2:$W$2500,$A1484))</f>
      </c>
      <c r="BB1484">
        <f>IF($A1484="","",SUMIFS($BR$2:$BR$2500,$W$2:$W$2500,$A1484))</f>
      </c>
      <c r="BC1484">
        <f>IF($A1484="","",SUMIFS($BS$2:$BS$2500,$W$2:$W$2500,$A1484))</f>
      </c>
      <c r="BD1484">
        <f>IF($A1484="","",SUMIFS($BT$2:$BT$2500,$W$2:$W$2500,$A1484))</f>
      </c>
      <c r="BF1484">
        <f>IF($Z1484="","",INDEX($AO$2:$AO$2000,$Z1484))</f>
      </c>
      <c r="BG1484">
        <f>IF($Z1484="","",INDEX($AP$2:$AP$2000,$Z1484))</f>
      </c>
      <c r="BH1484">
        <f>IF($Z1484="","",INDEX($AQ$2:$AQ$2000,$Z1484))</f>
      </c>
      <c r="BI1484">
        <f>IF($Z1484="","",INDEX($AR$2:$AR$2000,$Z1484))</f>
      </c>
      <c r="BJ1484">
        <f>IF($Z1484="","",INDEX($AS$2:$AS$2000,$Z1484))</f>
      </c>
      <c r="BK1484">
        <f>IF($Z1484="","",INDEX($AT$2:$AT$2000,$Z1484))</f>
      </c>
      <c r="BL1484">
        <f>IF($Z1484="","",INDEX($AU$2:$AU$2000,$Z1484))</f>
      </c>
      <c r="BM1484">
        <f>IF($Z1484="","",INDEX($AV$2:$AV$2000,$Z1484))</f>
      </c>
      <c r="BN1484">
        <f>IF($Z1484="","",INDEX($AW$2:$AW$2000,$Z1484))</f>
      </c>
      <c r="BO1484">
        <f>IF($Z1484="","",INDEX($AX$2:$AX$2000,$Z1484))</f>
      </c>
      <c r="BP1484">
        <f>IF($Z1484="","",INDEX($AY$2:$AY$2000,$Z1484))</f>
      </c>
      <c r="BQ1484">
        <f>IF($Z1484="","",INDEX($AZ$2:$AZ$2000,$Z1484))</f>
      </c>
      <c r="BR1484">
        <f>IF($Z1484="","",INDEX($BA$2:$BA$2000,$Z1484))</f>
      </c>
      <c r="BS1484">
        <f>IF($Z1484="","",INDEX($BB$2:$BB$2000,$Z1484))</f>
      </c>
      <c r="BT1484">
        <f>IF($Z1484="","",INDEX($BC$2:$BC$2000,$Z1484))</f>
      </c>
      <c r="BV1484">
        <f>IF(OR($A1484="",$P1484&lt;&gt;"Yes",$AH1484="Yes"),"",1+N($AG1484))</f>
      </c>
      <c r="BW1484">
        <f>IF($A1484="","",COUNTIFS($W$2:$W$2500,$A1484,$BZ$2:$BZ$2500,"Yes")+COUNTIFS($X$2:$X$2500,$A1484,$BY$2:$BY$2500,"Yes"))</f>
      </c>
      <c r="BX1484">
        <f>IF(OR($A1484="",$P1484="Yes"),"",IF(N($BW1484)=0,0,1+SUMIFS($CB$2:$CB$2500,$W$2:$W$2500,$A1484)+SUMIFS($CA$2:$CA$2500,$X$2:$X$2500,$A1484)))</f>
      </c>
      <c r="BY1484" t="str">
        <f>IF($Y1484="","",INDEX($AH$2:$AH$2000,$Y1484)&amp;"")</f>
      </c>
      <c r="BZ1484" t="str">
        <f>IF($Z1484="","",INDEX($AH$2:$AH$2000,$Z1484)&amp;"")</f>
      </c>
      <c r="CA1484">
        <f>IF($Y1484="","",INDEX($BV$2:$BV$2000,$Y1484))</f>
      </c>
      <c r="CB1484">
        <f>IF($Z1484="","",INDEX($BV$2:$BV$2000,$Z1484))</f>
      </c>
    </row>
    <row r="1485">
      <c r="A1485" t="str">
        <f>IF(TRIM(INDEX(games!$A:$A,ROW()))="","",TRIM(INDEX(games!$A:$A,ROW())))</f>
      </c>
      <c r="B1485">
        <f>IF(OR($A1485="",INDEX(games!$B:$B,ROW())=""),"",INDEX(games!$B:$B,ROW()))</f>
      </c>
      <c r="C1485" t="str">
        <f>IF(OR($A1485="",INDEX(games!$C:$C,ROW())=""),"",INDEX(games!$C:$C,ROW()))</f>
      </c>
      <c r="D1485">
        <f>IF($A1485="","",COUNTIF($W$2:$W$2500,$A1485)+COUNTIF($X$2:$X$2500,$A1485))</f>
      </c>
      <c r="E1485">
        <f>IF($A1485="","",IFERROR(MATCH($C1485,$R$2:$R$5,0),0))</f>
      </c>
      <c r="F1485">
        <f>IF($A1485="","",MOD(ROW(),34))</f>
      </c>
      <c r="G1485">
        <f>IF($A1485="",NA(),IF($C1485="Action",$B1485,NA()))</f>
      </c>
      <c r="H1485">
        <f>IF($A1485="",NA(),IF($C1485="Action",1+$F1485*0.023,NA()))</f>
      </c>
      <c r="I1485">
        <f>IF($A1485="",NA(),IF($C1485="Strategy",$B1485,NA()))</f>
      </c>
      <c r="J1485">
        <f>IF($A1485="",NA(),IF($C1485="Strategy",2+$F1485*0.023,NA()))</f>
      </c>
      <c r="K1485">
        <f>IF($A1485="",NA(),IF($C1485="Deckbuilder",$B1485,NA()))</f>
      </c>
      <c r="L1485">
        <f>IF($A1485="",NA(),IF($C1485="Deckbuilder",3+$F1485*0.023,NA()))</f>
      </c>
      <c r="M1485">
        <f>IF($A1485="",NA(),IF($C1485="Traditional",$B1485,NA()))</f>
      </c>
      <c r="N1485">
        <f>IF($A1485="",NA(),IF($C1485="Traditional",4+$F1485*0.023,NA()))</f>
      </c>
      <c r="O1485">
        <f>IF($A1485="","",$D1485+ROW()/1000000)</f>
      </c>
      <c r="P1485" t="str">
        <f>IF(OR($A1485="",INDEX(games!$H:$H,ROW())=""),"",INDEX(games!$H:$H,ROW()))</f>
      </c>
      <c r="Q1485">
        <f>IF(OR($A1485="",$P1485&lt;&gt;"Yes"),"",$D1485+ROW()/1000000)</f>
      </c>
      <c r="T1485">
        <f>IF($Y1485="","",INDEX($B$2:$B$2000,$Y1485))</f>
      </c>
      <c r="U1485">
        <f>IF($Z1485="","",INDEX($B$2:$B$2000,$Z1485))</f>
      </c>
      <c r="V1485">
        <f>IF(OR($T1485="",$U1485=""),"",$U1485-$T1485)</f>
      </c>
      <c r="W1485" t="str">
        <f>IF(TRIM(INDEX(connections!$A:$A,ROW()))="","",TRIM(INDEX(connections!$A:$A,ROW())))</f>
      </c>
      <c r="X1485" t="str">
        <f>IF($W1485="","",TRIM(INDEX(connections!$B:$B,ROW())))</f>
      </c>
      <c r="Y1485">
        <f>IF($W1485="","",IFERROR(MATCH($W1485,$A$2:$A$2000,0),""))</f>
      </c>
      <c r="Z1485">
        <f>IF($X1485="","",IFERROR(MATCH($X1485,$A$2:$A$2000,0),""))</f>
      </c>
      <c r="AA1485" t="str">
        <f>IF($Y1485="","",INDEX($P$2:$P$2000,$Y1485))</f>
      </c>
      <c r="AB1485" t="str">
        <f>IF($Z1485="","",INDEX($P$2:$P$2000,$Z1485))</f>
      </c>
      <c r="AC1485">
        <f>IF(AND($AA1485="Yes",$AB1485="Yes"),1,"")</f>
      </c>
      <c r="AD1485">
        <f>IF(OR($Y1485="",$Z1485=""),"",IF(INDEX($C$2:$C$2000,$Y1485)=INDEX($C$2:$C$2000,$Z1485),0,1))</f>
      </c>
      <c r="AE1485">
        <f>IF($AC1485&lt;&gt;1,"",IF(AND(INDEX($AG$2:$AG$2000,$Y1485)=1,INDEX($AG$2:$AG$2000,$Z1485)=1),1,""))</f>
      </c>
      <c r="AG1485">
        <f>IF($A1485="","",COUNTIFS($W$2:$W$2500,$A1485,$AB$2:$AB$2500,"Yes")+COUNTIFS($X$2:$X$2500,$A1485,$AA$2:$AA$2500,"Yes"))</f>
      </c>
      <c r="AH1485" t="str">
        <f>IF(OR($P1485&lt;&gt;"Yes",N($AG1485)=0),"",IF(AND($AG1485=1,COUNTIFS($W$2:$W$2500,$A1485,$AE$2:$AE$2500,1)+COUNTIFS($X$2:$X$2500,$A1485,$AE$2:$AE$2500,1)&gt;0),"","Yes"))</f>
      </c>
      <c r="AI1485">
        <f>IF($AH1485="Yes",$AG1485,"")</f>
      </c>
      <c r="AJ1485">
        <f>IF($AI1485="","",$AI1485+ROW()/1000000)</f>
      </c>
      <c r="AK1485">
        <f>IF(OR($A1485="",$P1485="Yes",N($AG1485)=0),"",$AG1485+ROW()/1000000)</f>
      </c>
      <c r="AL1485" t="str">
        <f>IF($A1485="","",INDEX(games!$J:$J,ROW())&amp;"")</f>
      </c>
      <c r="AM1485">
        <f>IF($A1485="","",SUMPRODUCT($AO1485:$BD1485,'Map Analysis'!$AP$2^{0,1,2,3,4,5,6,7,8,9,10,11,12,13,14,15}))</f>
      </c>
      <c r="AN1485">
        <f>IF($A1485="","",$AM1485+ROW()/10000000)</f>
      </c>
      <c r="AO1485">
        <f>IF($A1485="","",COUNTIF($W$2:$W$2500,$A1485))</f>
      </c>
      <c r="AP1485">
        <f>IF($A1485="","",SUMIFS($BF$2:$BF$2500,$W$2:$W$2500,$A1485))</f>
      </c>
      <c r="AQ1485">
        <f>IF($A1485="","",SUMIFS($BG$2:$BG$2500,$W$2:$W$2500,$A1485))</f>
      </c>
      <c r="AR1485">
        <f>IF($A1485="","",SUMIFS($BH$2:$BH$2500,$W$2:$W$2500,$A1485))</f>
      </c>
      <c r="AS1485">
        <f>IF($A1485="","",SUMIFS($BI$2:$BI$2500,$W$2:$W$2500,$A1485))</f>
      </c>
      <c r="AT1485">
        <f>IF($A1485="","",SUMIFS($BJ$2:$BJ$2500,$W$2:$W$2500,$A1485))</f>
      </c>
      <c r="AU1485">
        <f>IF($A1485="","",SUMIFS($BK$2:$BK$2500,$W$2:$W$2500,$A1485))</f>
      </c>
      <c r="AV1485">
        <f>IF($A1485="","",SUMIFS($BL$2:$BL$2500,$W$2:$W$2500,$A1485))</f>
      </c>
      <c r="AW1485">
        <f>IF($A1485="","",SUMIFS($BM$2:$BM$2500,$W$2:$W$2500,$A1485))</f>
      </c>
      <c r="AX1485">
        <f>IF($A1485="","",SUMIFS($BN$2:$BN$2500,$W$2:$W$2500,$A1485))</f>
      </c>
      <c r="AY1485">
        <f>IF($A1485="","",SUMIFS($BO$2:$BO$2500,$W$2:$W$2500,$A1485))</f>
      </c>
      <c r="AZ1485">
        <f>IF($A1485="","",SUMIFS($BP$2:$BP$2500,$W$2:$W$2500,$A1485))</f>
      </c>
      <c r="BA1485">
        <f>IF($A1485="","",SUMIFS($BQ$2:$BQ$2500,$W$2:$W$2500,$A1485))</f>
      </c>
      <c r="BB1485">
        <f>IF($A1485="","",SUMIFS($BR$2:$BR$2500,$W$2:$W$2500,$A1485))</f>
      </c>
      <c r="BC1485">
        <f>IF($A1485="","",SUMIFS($BS$2:$BS$2500,$W$2:$W$2500,$A1485))</f>
      </c>
      <c r="BD1485">
        <f>IF($A1485="","",SUMIFS($BT$2:$BT$2500,$W$2:$W$2500,$A1485))</f>
      </c>
      <c r="BF1485">
        <f>IF($Z1485="","",INDEX($AO$2:$AO$2000,$Z1485))</f>
      </c>
      <c r="BG1485">
        <f>IF($Z1485="","",INDEX($AP$2:$AP$2000,$Z1485))</f>
      </c>
      <c r="BH1485">
        <f>IF($Z1485="","",INDEX($AQ$2:$AQ$2000,$Z1485))</f>
      </c>
      <c r="BI1485">
        <f>IF($Z1485="","",INDEX($AR$2:$AR$2000,$Z1485))</f>
      </c>
      <c r="BJ1485">
        <f>IF($Z1485="","",INDEX($AS$2:$AS$2000,$Z1485))</f>
      </c>
      <c r="BK1485">
        <f>IF($Z1485="","",INDEX($AT$2:$AT$2000,$Z1485))</f>
      </c>
      <c r="BL1485">
        <f>IF($Z1485="","",INDEX($AU$2:$AU$2000,$Z1485))</f>
      </c>
      <c r="BM1485">
        <f>IF($Z1485="","",INDEX($AV$2:$AV$2000,$Z1485))</f>
      </c>
      <c r="BN1485">
        <f>IF($Z1485="","",INDEX($AW$2:$AW$2000,$Z1485))</f>
      </c>
      <c r="BO1485">
        <f>IF($Z1485="","",INDEX($AX$2:$AX$2000,$Z1485))</f>
      </c>
      <c r="BP1485">
        <f>IF($Z1485="","",INDEX($AY$2:$AY$2000,$Z1485))</f>
      </c>
      <c r="BQ1485">
        <f>IF($Z1485="","",INDEX($AZ$2:$AZ$2000,$Z1485))</f>
      </c>
      <c r="BR1485">
        <f>IF($Z1485="","",INDEX($BA$2:$BA$2000,$Z1485))</f>
      </c>
      <c r="BS1485">
        <f>IF($Z1485="","",INDEX($BB$2:$BB$2000,$Z1485))</f>
      </c>
      <c r="BT1485">
        <f>IF($Z1485="","",INDEX($BC$2:$BC$2000,$Z1485))</f>
      </c>
      <c r="BV1485">
        <f>IF(OR($A1485="",$P1485&lt;&gt;"Yes",$AH1485="Yes"),"",1+N($AG1485))</f>
      </c>
      <c r="BW1485">
        <f>IF($A1485="","",COUNTIFS($W$2:$W$2500,$A1485,$BZ$2:$BZ$2500,"Yes")+COUNTIFS($X$2:$X$2500,$A1485,$BY$2:$BY$2500,"Yes"))</f>
      </c>
      <c r="BX1485">
        <f>IF(OR($A1485="",$P1485="Yes"),"",IF(N($BW1485)=0,0,1+SUMIFS($CB$2:$CB$2500,$W$2:$W$2500,$A1485)+SUMIFS($CA$2:$CA$2500,$X$2:$X$2500,$A1485)))</f>
      </c>
      <c r="BY1485" t="str">
        <f>IF($Y1485="","",INDEX($AH$2:$AH$2000,$Y1485)&amp;"")</f>
      </c>
      <c r="BZ1485" t="str">
        <f>IF($Z1485="","",INDEX($AH$2:$AH$2000,$Z1485)&amp;"")</f>
      </c>
      <c r="CA1485">
        <f>IF($Y1485="","",INDEX($BV$2:$BV$2000,$Y1485))</f>
      </c>
      <c r="CB1485">
        <f>IF($Z1485="","",INDEX($BV$2:$BV$2000,$Z1485))</f>
      </c>
    </row>
    <row r="1486">
      <c r="A1486" t="str">
        <f>IF(TRIM(INDEX(games!$A:$A,ROW()))="","",TRIM(INDEX(games!$A:$A,ROW())))</f>
      </c>
      <c r="B1486">
        <f>IF(OR($A1486="",INDEX(games!$B:$B,ROW())=""),"",INDEX(games!$B:$B,ROW()))</f>
      </c>
      <c r="C1486" t="str">
        <f>IF(OR($A1486="",INDEX(games!$C:$C,ROW())=""),"",INDEX(games!$C:$C,ROW()))</f>
      </c>
      <c r="D1486">
        <f>IF($A1486="","",COUNTIF($W$2:$W$2500,$A1486)+COUNTIF($X$2:$X$2500,$A1486))</f>
      </c>
      <c r="E1486">
        <f>IF($A1486="","",IFERROR(MATCH($C1486,$R$2:$R$5,0),0))</f>
      </c>
      <c r="F1486">
        <f>IF($A1486="","",MOD(ROW(),34))</f>
      </c>
      <c r="G1486">
        <f>IF($A1486="",NA(),IF($C1486="Action",$B1486,NA()))</f>
      </c>
      <c r="H1486">
        <f>IF($A1486="",NA(),IF($C1486="Action",1+$F1486*0.023,NA()))</f>
      </c>
      <c r="I1486">
        <f>IF($A1486="",NA(),IF($C1486="Strategy",$B1486,NA()))</f>
      </c>
      <c r="J1486">
        <f>IF($A1486="",NA(),IF($C1486="Strategy",2+$F1486*0.023,NA()))</f>
      </c>
      <c r="K1486">
        <f>IF($A1486="",NA(),IF($C1486="Deckbuilder",$B1486,NA()))</f>
      </c>
      <c r="L1486">
        <f>IF($A1486="",NA(),IF($C1486="Deckbuilder",3+$F1486*0.023,NA()))</f>
      </c>
      <c r="M1486">
        <f>IF($A1486="",NA(),IF($C1486="Traditional",$B1486,NA()))</f>
      </c>
      <c r="N1486">
        <f>IF($A1486="",NA(),IF($C1486="Traditional",4+$F1486*0.023,NA()))</f>
      </c>
      <c r="O1486">
        <f>IF($A1486="","",$D1486+ROW()/1000000)</f>
      </c>
      <c r="P1486" t="str">
        <f>IF(OR($A1486="",INDEX(games!$H:$H,ROW())=""),"",INDEX(games!$H:$H,ROW()))</f>
      </c>
      <c r="Q1486">
        <f>IF(OR($A1486="",$P1486&lt;&gt;"Yes"),"",$D1486+ROW()/1000000)</f>
      </c>
      <c r="T1486">
        <f>IF($Y1486="","",INDEX($B$2:$B$2000,$Y1486))</f>
      </c>
      <c r="U1486">
        <f>IF($Z1486="","",INDEX($B$2:$B$2000,$Z1486))</f>
      </c>
      <c r="V1486">
        <f>IF(OR($T1486="",$U1486=""),"",$U1486-$T1486)</f>
      </c>
      <c r="W1486" t="str">
        <f>IF(TRIM(INDEX(connections!$A:$A,ROW()))="","",TRIM(INDEX(connections!$A:$A,ROW())))</f>
      </c>
      <c r="X1486" t="str">
        <f>IF($W1486="","",TRIM(INDEX(connections!$B:$B,ROW())))</f>
      </c>
      <c r="Y1486">
        <f>IF($W1486="","",IFERROR(MATCH($W1486,$A$2:$A$2000,0),""))</f>
      </c>
      <c r="Z1486">
        <f>IF($X1486="","",IFERROR(MATCH($X1486,$A$2:$A$2000,0),""))</f>
      </c>
      <c r="AA1486" t="str">
        <f>IF($Y1486="","",INDEX($P$2:$P$2000,$Y1486))</f>
      </c>
      <c r="AB1486" t="str">
        <f>IF($Z1486="","",INDEX($P$2:$P$2000,$Z1486))</f>
      </c>
      <c r="AC1486">
        <f>IF(AND($AA1486="Yes",$AB1486="Yes"),1,"")</f>
      </c>
      <c r="AD1486">
        <f>IF(OR($Y1486="",$Z1486=""),"",IF(INDEX($C$2:$C$2000,$Y1486)=INDEX($C$2:$C$2000,$Z1486),0,1))</f>
      </c>
      <c r="AE1486">
        <f>IF($AC1486&lt;&gt;1,"",IF(AND(INDEX($AG$2:$AG$2000,$Y1486)=1,INDEX($AG$2:$AG$2000,$Z1486)=1),1,""))</f>
      </c>
      <c r="AG1486">
        <f>IF($A1486="","",COUNTIFS($W$2:$W$2500,$A1486,$AB$2:$AB$2500,"Yes")+COUNTIFS($X$2:$X$2500,$A1486,$AA$2:$AA$2500,"Yes"))</f>
      </c>
      <c r="AH1486" t="str">
        <f>IF(OR($P1486&lt;&gt;"Yes",N($AG1486)=0),"",IF(AND($AG1486=1,COUNTIFS($W$2:$W$2500,$A1486,$AE$2:$AE$2500,1)+COUNTIFS($X$2:$X$2500,$A1486,$AE$2:$AE$2500,1)&gt;0),"","Yes"))</f>
      </c>
      <c r="AI1486">
        <f>IF($AH1486="Yes",$AG1486,"")</f>
      </c>
      <c r="AJ1486">
        <f>IF($AI1486="","",$AI1486+ROW()/1000000)</f>
      </c>
      <c r="AK1486">
        <f>IF(OR($A1486="",$P1486="Yes",N($AG1486)=0),"",$AG1486+ROW()/1000000)</f>
      </c>
      <c r="AL1486" t="str">
        <f>IF($A1486="","",INDEX(games!$J:$J,ROW())&amp;"")</f>
      </c>
      <c r="AM1486">
        <f>IF($A1486="","",SUMPRODUCT($AO1486:$BD1486,'Map Analysis'!$AP$2^{0,1,2,3,4,5,6,7,8,9,10,11,12,13,14,15}))</f>
      </c>
      <c r="AN1486">
        <f>IF($A1486="","",$AM1486+ROW()/10000000)</f>
      </c>
      <c r="AO1486">
        <f>IF($A1486="","",COUNTIF($W$2:$W$2500,$A1486))</f>
      </c>
      <c r="AP1486">
        <f>IF($A1486="","",SUMIFS($BF$2:$BF$2500,$W$2:$W$2500,$A1486))</f>
      </c>
      <c r="AQ1486">
        <f>IF($A1486="","",SUMIFS($BG$2:$BG$2500,$W$2:$W$2500,$A1486))</f>
      </c>
      <c r="AR1486">
        <f>IF($A1486="","",SUMIFS($BH$2:$BH$2500,$W$2:$W$2500,$A1486))</f>
      </c>
      <c r="AS1486">
        <f>IF($A1486="","",SUMIFS($BI$2:$BI$2500,$W$2:$W$2500,$A1486))</f>
      </c>
      <c r="AT1486">
        <f>IF($A1486="","",SUMIFS($BJ$2:$BJ$2500,$W$2:$W$2500,$A1486))</f>
      </c>
      <c r="AU1486">
        <f>IF($A1486="","",SUMIFS($BK$2:$BK$2500,$W$2:$W$2500,$A1486))</f>
      </c>
      <c r="AV1486">
        <f>IF($A1486="","",SUMIFS($BL$2:$BL$2500,$W$2:$W$2500,$A1486))</f>
      </c>
      <c r="AW1486">
        <f>IF($A1486="","",SUMIFS($BM$2:$BM$2500,$W$2:$W$2500,$A1486))</f>
      </c>
      <c r="AX1486">
        <f>IF($A1486="","",SUMIFS($BN$2:$BN$2500,$W$2:$W$2500,$A1486))</f>
      </c>
      <c r="AY1486">
        <f>IF($A1486="","",SUMIFS($BO$2:$BO$2500,$W$2:$W$2500,$A1486))</f>
      </c>
      <c r="AZ1486">
        <f>IF($A1486="","",SUMIFS($BP$2:$BP$2500,$W$2:$W$2500,$A1486))</f>
      </c>
      <c r="BA1486">
        <f>IF($A1486="","",SUMIFS($BQ$2:$BQ$2500,$W$2:$W$2500,$A1486))</f>
      </c>
      <c r="BB1486">
        <f>IF($A1486="","",SUMIFS($BR$2:$BR$2500,$W$2:$W$2500,$A1486))</f>
      </c>
      <c r="BC1486">
        <f>IF($A1486="","",SUMIFS($BS$2:$BS$2500,$W$2:$W$2500,$A1486))</f>
      </c>
      <c r="BD1486">
        <f>IF($A1486="","",SUMIFS($BT$2:$BT$2500,$W$2:$W$2500,$A1486))</f>
      </c>
      <c r="BF1486">
        <f>IF($Z1486="","",INDEX($AO$2:$AO$2000,$Z1486))</f>
      </c>
      <c r="BG1486">
        <f>IF($Z1486="","",INDEX($AP$2:$AP$2000,$Z1486))</f>
      </c>
      <c r="BH1486">
        <f>IF($Z1486="","",INDEX($AQ$2:$AQ$2000,$Z1486))</f>
      </c>
      <c r="BI1486">
        <f>IF($Z1486="","",INDEX($AR$2:$AR$2000,$Z1486))</f>
      </c>
      <c r="BJ1486">
        <f>IF($Z1486="","",INDEX($AS$2:$AS$2000,$Z1486))</f>
      </c>
      <c r="BK1486">
        <f>IF($Z1486="","",INDEX($AT$2:$AT$2000,$Z1486))</f>
      </c>
      <c r="BL1486">
        <f>IF($Z1486="","",INDEX($AU$2:$AU$2000,$Z1486))</f>
      </c>
      <c r="BM1486">
        <f>IF($Z1486="","",INDEX($AV$2:$AV$2000,$Z1486))</f>
      </c>
      <c r="BN1486">
        <f>IF($Z1486="","",INDEX($AW$2:$AW$2000,$Z1486))</f>
      </c>
      <c r="BO1486">
        <f>IF($Z1486="","",INDEX($AX$2:$AX$2000,$Z1486))</f>
      </c>
      <c r="BP1486">
        <f>IF($Z1486="","",INDEX($AY$2:$AY$2000,$Z1486))</f>
      </c>
      <c r="BQ1486">
        <f>IF($Z1486="","",INDEX($AZ$2:$AZ$2000,$Z1486))</f>
      </c>
      <c r="BR1486">
        <f>IF($Z1486="","",INDEX($BA$2:$BA$2000,$Z1486))</f>
      </c>
      <c r="BS1486">
        <f>IF($Z1486="","",INDEX($BB$2:$BB$2000,$Z1486))</f>
      </c>
      <c r="BT1486">
        <f>IF($Z1486="","",INDEX($BC$2:$BC$2000,$Z1486))</f>
      </c>
      <c r="BV1486">
        <f>IF(OR($A1486="",$P1486&lt;&gt;"Yes",$AH1486="Yes"),"",1+N($AG1486))</f>
      </c>
      <c r="BW1486">
        <f>IF($A1486="","",COUNTIFS($W$2:$W$2500,$A1486,$BZ$2:$BZ$2500,"Yes")+COUNTIFS($X$2:$X$2500,$A1486,$BY$2:$BY$2500,"Yes"))</f>
      </c>
      <c r="BX1486">
        <f>IF(OR($A1486="",$P1486="Yes"),"",IF(N($BW1486)=0,0,1+SUMIFS($CB$2:$CB$2500,$W$2:$W$2500,$A1486)+SUMIFS($CA$2:$CA$2500,$X$2:$X$2500,$A1486)))</f>
      </c>
      <c r="BY1486" t="str">
        <f>IF($Y1486="","",INDEX($AH$2:$AH$2000,$Y1486)&amp;"")</f>
      </c>
      <c r="BZ1486" t="str">
        <f>IF($Z1486="","",INDEX($AH$2:$AH$2000,$Z1486)&amp;"")</f>
      </c>
      <c r="CA1486">
        <f>IF($Y1486="","",INDEX($BV$2:$BV$2000,$Y1486))</f>
      </c>
      <c r="CB1486">
        <f>IF($Z1486="","",INDEX($BV$2:$BV$2000,$Z1486))</f>
      </c>
    </row>
    <row r="1487">
      <c r="A1487" t="str">
        <f>IF(TRIM(INDEX(games!$A:$A,ROW()))="","",TRIM(INDEX(games!$A:$A,ROW())))</f>
      </c>
      <c r="B1487">
        <f>IF(OR($A1487="",INDEX(games!$B:$B,ROW())=""),"",INDEX(games!$B:$B,ROW()))</f>
      </c>
      <c r="C1487" t="str">
        <f>IF(OR($A1487="",INDEX(games!$C:$C,ROW())=""),"",INDEX(games!$C:$C,ROW()))</f>
      </c>
      <c r="D1487">
        <f>IF($A1487="","",COUNTIF($W$2:$W$2500,$A1487)+COUNTIF($X$2:$X$2500,$A1487))</f>
      </c>
      <c r="E1487">
        <f>IF($A1487="","",IFERROR(MATCH($C1487,$R$2:$R$5,0),0))</f>
      </c>
      <c r="F1487">
        <f>IF($A1487="","",MOD(ROW(),34))</f>
      </c>
      <c r="G1487">
        <f>IF($A1487="",NA(),IF($C1487="Action",$B1487,NA()))</f>
      </c>
      <c r="H1487">
        <f>IF($A1487="",NA(),IF($C1487="Action",1+$F1487*0.023,NA()))</f>
      </c>
      <c r="I1487">
        <f>IF($A1487="",NA(),IF($C1487="Strategy",$B1487,NA()))</f>
      </c>
      <c r="J1487">
        <f>IF($A1487="",NA(),IF($C1487="Strategy",2+$F1487*0.023,NA()))</f>
      </c>
      <c r="K1487">
        <f>IF($A1487="",NA(),IF($C1487="Deckbuilder",$B1487,NA()))</f>
      </c>
      <c r="L1487">
        <f>IF($A1487="",NA(),IF($C1487="Deckbuilder",3+$F1487*0.023,NA()))</f>
      </c>
      <c r="M1487">
        <f>IF($A1487="",NA(),IF($C1487="Traditional",$B1487,NA()))</f>
      </c>
      <c r="N1487">
        <f>IF($A1487="",NA(),IF($C1487="Traditional",4+$F1487*0.023,NA()))</f>
      </c>
      <c r="O1487">
        <f>IF($A1487="","",$D1487+ROW()/1000000)</f>
      </c>
      <c r="P1487" t="str">
        <f>IF(OR($A1487="",INDEX(games!$H:$H,ROW())=""),"",INDEX(games!$H:$H,ROW()))</f>
      </c>
      <c r="Q1487">
        <f>IF(OR($A1487="",$P1487&lt;&gt;"Yes"),"",$D1487+ROW()/1000000)</f>
      </c>
      <c r="T1487">
        <f>IF($Y1487="","",INDEX($B$2:$B$2000,$Y1487))</f>
      </c>
      <c r="U1487">
        <f>IF($Z1487="","",INDEX($B$2:$B$2000,$Z1487))</f>
      </c>
      <c r="V1487">
        <f>IF(OR($T1487="",$U1487=""),"",$U1487-$T1487)</f>
      </c>
      <c r="W1487" t="str">
        <f>IF(TRIM(INDEX(connections!$A:$A,ROW()))="","",TRIM(INDEX(connections!$A:$A,ROW())))</f>
      </c>
      <c r="X1487" t="str">
        <f>IF($W1487="","",TRIM(INDEX(connections!$B:$B,ROW())))</f>
      </c>
      <c r="Y1487">
        <f>IF($W1487="","",IFERROR(MATCH($W1487,$A$2:$A$2000,0),""))</f>
      </c>
      <c r="Z1487">
        <f>IF($X1487="","",IFERROR(MATCH($X1487,$A$2:$A$2000,0),""))</f>
      </c>
      <c r="AA1487" t="str">
        <f>IF($Y1487="","",INDEX($P$2:$P$2000,$Y1487))</f>
      </c>
      <c r="AB1487" t="str">
        <f>IF($Z1487="","",INDEX($P$2:$P$2000,$Z1487))</f>
      </c>
      <c r="AC1487">
        <f>IF(AND($AA1487="Yes",$AB1487="Yes"),1,"")</f>
      </c>
      <c r="AD1487">
        <f>IF(OR($Y1487="",$Z1487=""),"",IF(INDEX($C$2:$C$2000,$Y1487)=INDEX($C$2:$C$2000,$Z1487),0,1))</f>
      </c>
      <c r="AE1487">
        <f>IF($AC1487&lt;&gt;1,"",IF(AND(INDEX($AG$2:$AG$2000,$Y1487)=1,INDEX($AG$2:$AG$2000,$Z1487)=1),1,""))</f>
      </c>
      <c r="AG1487">
        <f>IF($A1487="","",COUNTIFS($W$2:$W$2500,$A1487,$AB$2:$AB$2500,"Yes")+COUNTIFS($X$2:$X$2500,$A1487,$AA$2:$AA$2500,"Yes"))</f>
      </c>
      <c r="AH1487" t="str">
        <f>IF(OR($P1487&lt;&gt;"Yes",N($AG1487)=0),"",IF(AND($AG1487=1,COUNTIFS($W$2:$W$2500,$A1487,$AE$2:$AE$2500,1)+COUNTIFS($X$2:$X$2500,$A1487,$AE$2:$AE$2500,1)&gt;0),"","Yes"))</f>
      </c>
      <c r="AI1487">
        <f>IF($AH1487="Yes",$AG1487,"")</f>
      </c>
      <c r="AJ1487">
        <f>IF($AI1487="","",$AI1487+ROW()/1000000)</f>
      </c>
      <c r="AK1487">
        <f>IF(OR($A1487="",$P1487="Yes",N($AG1487)=0),"",$AG1487+ROW()/1000000)</f>
      </c>
      <c r="AL1487" t="str">
        <f>IF($A1487="","",INDEX(games!$J:$J,ROW())&amp;"")</f>
      </c>
      <c r="AM1487">
        <f>IF($A1487="","",SUMPRODUCT($AO1487:$BD1487,'Map Analysis'!$AP$2^{0,1,2,3,4,5,6,7,8,9,10,11,12,13,14,15}))</f>
      </c>
      <c r="AN1487">
        <f>IF($A1487="","",$AM1487+ROW()/10000000)</f>
      </c>
      <c r="AO1487">
        <f>IF($A1487="","",COUNTIF($W$2:$W$2500,$A1487))</f>
      </c>
      <c r="AP1487">
        <f>IF($A1487="","",SUMIFS($BF$2:$BF$2500,$W$2:$W$2500,$A1487))</f>
      </c>
      <c r="AQ1487">
        <f>IF($A1487="","",SUMIFS($BG$2:$BG$2500,$W$2:$W$2500,$A1487))</f>
      </c>
      <c r="AR1487">
        <f>IF($A1487="","",SUMIFS($BH$2:$BH$2500,$W$2:$W$2500,$A1487))</f>
      </c>
      <c r="AS1487">
        <f>IF($A1487="","",SUMIFS($BI$2:$BI$2500,$W$2:$W$2500,$A1487))</f>
      </c>
      <c r="AT1487">
        <f>IF($A1487="","",SUMIFS($BJ$2:$BJ$2500,$W$2:$W$2500,$A1487))</f>
      </c>
      <c r="AU1487">
        <f>IF($A1487="","",SUMIFS($BK$2:$BK$2500,$W$2:$W$2500,$A1487))</f>
      </c>
      <c r="AV1487">
        <f>IF($A1487="","",SUMIFS($BL$2:$BL$2500,$W$2:$W$2500,$A1487))</f>
      </c>
      <c r="AW1487">
        <f>IF($A1487="","",SUMIFS($BM$2:$BM$2500,$W$2:$W$2500,$A1487))</f>
      </c>
      <c r="AX1487">
        <f>IF($A1487="","",SUMIFS($BN$2:$BN$2500,$W$2:$W$2500,$A1487))</f>
      </c>
      <c r="AY1487">
        <f>IF($A1487="","",SUMIFS($BO$2:$BO$2500,$W$2:$W$2500,$A1487))</f>
      </c>
      <c r="AZ1487">
        <f>IF($A1487="","",SUMIFS($BP$2:$BP$2500,$W$2:$W$2500,$A1487))</f>
      </c>
      <c r="BA1487">
        <f>IF($A1487="","",SUMIFS($BQ$2:$BQ$2500,$W$2:$W$2500,$A1487))</f>
      </c>
      <c r="BB1487">
        <f>IF($A1487="","",SUMIFS($BR$2:$BR$2500,$W$2:$W$2500,$A1487))</f>
      </c>
      <c r="BC1487">
        <f>IF($A1487="","",SUMIFS($BS$2:$BS$2500,$W$2:$W$2500,$A1487))</f>
      </c>
      <c r="BD1487">
        <f>IF($A1487="","",SUMIFS($BT$2:$BT$2500,$W$2:$W$2500,$A1487))</f>
      </c>
      <c r="BF1487">
        <f>IF($Z1487="","",INDEX($AO$2:$AO$2000,$Z1487))</f>
      </c>
      <c r="BG1487">
        <f>IF($Z1487="","",INDEX($AP$2:$AP$2000,$Z1487))</f>
      </c>
      <c r="BH1487">
        <f>IF($Z1487="","",INDEX($AQ$2:$AQ$2000,$Z1487))</f>
      </c>
      <c r="BI1487">
        <f>IF($Z1487="","",INDEX($AR$2:$AR$2000,$Z1487))</f>
      </c>
      <c r="BJ1487">
        <f>IF($Z1487="","",INDEX($AS$2:$AS$2000,$Z1487))</f>
      </c>
      <c r="BK1487">
        <f>IF($Z1487="","",INDEX($AT$2:$AT$2000,$Z1487))</f>
      </c>
      <c r="BL1487">
        <f>IF($Z1487="","",INDEX($AU$2:$AU$2000,$Z1487))</f>
      </c>
      <c r="BM1487">
        <f>IF($Z1487="","",INDEX($AV$2:$AV$2000,$Z1487))</f>
      </c>
      <c r="BN1487">
        <f>IF($Z1487="","",INDEX($AW$2:$AW$2000,$Z1487))</f>
      </c>
      <c r="BO1487">
        <f>IF($Z1487="","",INDEX($AX$2:$AX$2000,$Z1487))</f>
      </c>
      <c r="BP1487">
        <f>IF($Z1487="","",INDEX($AY$2:$AY$2000,$Z1487))</f>
      </c>
      <c r="BQ1487">
        <f>IF($Z1487="","",INDEX($AZ$2:$AZ$2000,$Z1487))</f>
      </c>
      <c r="BR1487">
        <f>IF($Z1487="","",INDEX($BA$2:$BA$2000,$Z1487))</f>
      </c>
      <c r="BS1487">
        <f>IF($Z1487="","",INDEX($BB$2:$BB$2000,$Z1487))</f>
      </c>
      <c r="BT1487">
        <f>IF($Z1487="","",INDEX($BC$2:$BC$2000,$Z1487))</f>
      </c>
      <c r="BV1487">
        <f>IF(OR($A1487="",$P1487&lt;&gt;"Yes",$AH1487="Yes"),"",1+N($AG1487))</f>
      </c>
      <c r="BW1487">
        <f>IF($A1487="","",COUNTIFS($W$2:$W$2500,$A1487,$BZ$2:$BZ$2500,"Yes")+COUNTIFS($X$2:$X$2500,$A1487,$BY$2:$BY$2500,"Yes"))</f>
      </c>
      <c r="BX1487">
        <f>IF(OR($A1487="",$P1487="Yes"),"",IF(N($BW1487)=0,0,1+SUMIFS($CB$2:$CB$2500,$W$2:$W$2500,$A1487)+SUMIFS($CA$2:$CA$2500,$X$2:$X$2500,$A1487)))</f>
      </c>
      <c r="BY1487" t="str">
        <f>IF($Y1487="","",INDEX($AH$2:$AH$2000,$Y1487)&amp;"")</f>
      </c>
      <c r="BZ1487" t="str">
        <f>IF($Z1487="","",INDEX($AH$2:$AH$2000,$Z1487)&amp;"")</f>
      </c>
      <c r="CA1487">
        <f>IF($Y1487="","",INDEX($BV$2:$BV$2000,$Y1487))</f>
      </c>
      <c r="CB1487">
        <f>IF($Z1487="","",INDEX($BV$2:$BV$2000,$Z1487))</f>
      </c>
    </row>
    <row r="1488">
      <c r="A1488" t="str">
        <f>IF(TRIM(INDEX(games!$A:$A,ROW()))="","",TRIM(INDEX(games!$A:$A,ROW())))</f>
      </c>
      <c r="B1488">
        <f>IF(OR($A1488="",INDEX(games!$B:$B,ROW())=""),"",INDEX(games!$B:$B,ROW()))</f>
      </c>
      <c r="C1488" t="str">
        <f>IF(OR($A1488="",INDEX(games!$C:$C,ROW())=""),"",INDEX(games!$C:$C,ROW()))</f>
      </c>
      <c r="D1488">
        <f>IF($A1488="","",COUNTIF($W$2:$W$2500,$A1488)+COUNTIF($X$2:$X$2500,$A1488))</f>
      </c>
      <c r="E1488">
        <f>IF($A1488="","",IFERROR(MATCH($C1488,$R$2:$R$5,0),0))</f>
      </c>
      <c r="F1488">
        <f>IF($A1488="","",MOD(ROW(),34))</f>
      </c>
      <c r="G1488">
        <f>IF($A1488="",NA(),IF($C1488="Action",$B1488,NA()))</f>
      </c>
      <c r="H1488">
        <f>IF($A1488="",NA(),IF($C1488="Action",1+$F1488*0.023,NA()))</f>
      </c>
      <c r="I1488">
        <f>IF($A1488="",NA(),IF($C1488="Strategy",$B1488,NA()))</f>
      </c>
      <c r="J1488">
        <f>IF($A1488="",NA(),IF($C1488="Strategy",2+$F1488*0.023,NA()))</f>
      </c>
      <c r="K1488">
        <f>IF($A1488="",NA(),IF($C1488="Deckbuilder",$B1488,NA()))</f>
      </c>
      <c r="L1488">
        <f>IF($A1488="",NA(),IF($C1488="Deckbuilder",3+$F1488*0.023,NA()))</f>
      </c>
      <c r="M1488">
        <f>IF($A1488="",NA(),IF($C1488="Traditional",$B1488,NA()))</f>
      </c>
      <c r="N1488">
        <f>IF($A1488="",NA(),IF($C1488="Traditional",4+$F1488*0.023,NA()))</f>
      </c>
      <c r="O1488">
        <f>IF($A1488="","",$D1488+ROW()/1000000)</f>
      </c>
      <c r="P1488" t="str">
        <f>IF(OR($A1488="",INDEX(games!$H:$H,ROW())=""),"",INDEX(games!$H:$H,ROW()))</f>
      </c>
      <c r="Q1488">
        <f>IF(OR($A1488="",$P1488&lt;&gt;"Yes"),"",$D1488+ROW()/1000000)</f>
      </c>
      <c r="T1488">
        <f>IF($Y1488="","",INDEX($B$2:$B$2000,$Y1488))</f>
      </c>
      <c r="U1488">
        <f>IF($Z1488="","",INDEX($B$2:$B$2000,$Z1488))</f>
      </c>
      <c r="V1488">
        <f>IF(OR($T1488="",$U1488=""),"",$U1488-$T1488)</f>
      </c>
      <c r="W1488" t="str">
        <f>IF(TRIM(INDEX(connections!$A:$A,ROW()))="","",TRIM(INDEX(connections!$A:$A,ROW())))</f>
      </c>
      <c r="X1488" t="str">
        <f>IF($W1488="","",TRIM(INDEX(connections!$B:$B,ROW())))</f>
      </c>
      <c r="Y1488">
        <f>IF($W1488="","",IFERROR(MATCH($W1488,$A$2:$A$2000,0),""))</f>
      </c>
      <c r="Z1488">
        <f>IF($X1488="","",IFERROR(MATCH($X1488,$A$2:$A$2000,0),""))</f>
      </c>
      <c r="AA1488" t="str">
        <f>IF($Y1488="","",INDEX($P$2:$P$2000,$Y1488))</f>
      </c>
      <c r="AB1488" t="str">
        <f>IF($Z1488="","",INDEX($P$2:$P$2000,$Z1488))</f>
      </c>
      <c r="AC1488">
        <f>IF(AND($AA1488="Yes",$AB1488="Yes"),1,"")</f>
      </c>
      <c r="AD1488">
        <f>IF(OR($Y1488="",$Z1488=""),"",IF(INDEX($C$2:$C$2000,$Y1488)=INDEX($C$2:$C$2000,$Z1488),0,1))</f>
      </c>
      <c r="AE1488">
        <f>IF($AC1488&lt;&gt;1,"",IF(AND(INDEX($AG$2:$AG$2000,$Y1488)=1,INDEX($AG$2:$AG$2000,$Z1488)=1),1,""))</f>
      </c>
      <c r="AG1488">
        <f>IF($A1488="","",COUNTIFS($W$2:$W$2500,$A1488,$AB$2:$AB$2500,"Yes")+COUNTIFS($X$2:$X$2500,$A1488,$AA$2:$AA$2500,"Yes"))</f>
      </c>
      <c r="AH1488" t="str">
        <f>IF(OR($P1488&lt;&gt;"Yes",N($AG1488)=0),"",IF(AND($AG1488=1,COUNTIFS($W$2:$W$2500,$A1488,$AE$2:$AE$2500,1)+COUNTIFS($X$2:$X$2500,$A1488,$AE$2:$AE$2500,1)&gt;0),"","Yes"))</f>
      </c>
      <c r="AI1488">
        <f>IF($AH1488="Yes",$AG1488,"")</f>
      </c>
      <c r="AJ1488">
        <f>IF($AI1488="","",$AI1488+ROW()/1000000)</f>
      </c>
      <c r="AK1488">
        <f>IF(OR($A1488="",$P1488="Yes",N($AG1488)=0),"",$AG1488+ROW()/1000000)</f>
      </c>
      <c r="AL1488" t="str">
        <f>IF($A1488="","",INDEX(games!$J:$J,ROW())&amp;"")</f>
      </c>
      <c r="AM1488">
        <f>IF($A1488="","",SUMPRODUCT($AO1488:$BD1488,'Map Analysis'!$AP$2^{0,1,2,3,4,5,6,7,8,9,10,11,12,13,14,15}))</f>
      </c>
      <c r="AN1488">
        <f>IF($A1488="","",$AM1488+ROW()/10000000)</f>
      </c>
      <c r="AO1488">
        <f>IF($A1488="","",COUNTIF($W$2:$W$2500,$A1488))</f>
      </c>
      <c r="AP1488">
        <f>IF($A1488="","",SUMIFS($BF$2:$BF$2500,$W$2:$W$2500,$A1488))</f>
      </c>
      <c r="AQ1488">
        <f>IF($A1488="","",SUMIFS($BG$2:$BG$2500,$W$2:$W$2500,$A1488))</f>
      </c>
      <c r="AR1488">
        <f>IF($A1488="","",SUMIFS($BH$2:$BH$2500,$W$2:$W$2500,$A1488))</f>
      </c>
      <c r="AS1488">
        <f>IF($A1488="","",SUMIFS($BI$2:$BI$2500,$W$2:$W$2500,$A1488))</f>
      </c>
      <c r="AT1488">
        <f>IF($A1488="","",SUMIFS($BJ$2:$BJ$2500,$W$2:$W$2500,$A1488))</f>
      </c>
      <c r="AU1488">
        <f>IF($A1488="","",SUMIFS($BK$2:$BK$2500,$W$2:$W$2500,$A1488))</f>
      </c>
      <c r="AV1488">
        <f>IF($A1488="","",SUMIFS($BL$2:$BL$2500,$W$2:$W$2500,$A1488))</f>
      </c>
      <c r="AW1488">
        <f>IF($A1488="","",SUMIFS($BM$2:$BM$2500,$W$2:$W$2500,$A1488))</f>
      </c>
      <c r="AX1488">
        <f>IF($A1488="","",SUMIFS($BN$2:$BN$2500,$W$2:$W$2500,$A1488))</f>
      </c>
      <c r="AY1488">
        <f>IF($A1488="","",SUMIFS($BO$2:$BO$2500,$W$2:$W$2500,$A1488))</f>
      </c>
      <c r="AZ1488">
        <f>IF($A1488="","",SUMIFS($BP$2:$BP$2500,$W$2:$W$2500,$A1488))</f>
      </c>
      <c r="BA1488">
        <f>IF($A1488="","",SUMIFS($BQ$2:$BQ$2500,$W$2:$W$2500,$A1488))</f>
      </c>
      <c r="BB1488">
        <f>IF($A1488="","",SUMIFS($BR$2:$BR$2500,$W$2:$W$2500,$A1488))</f>
      </c>
      <c r="BC1488">
        <f>IF($A1488="","",SUMIFS($BS$2:$BS$2500,$W$2:$W$2500,$A1488))</f>
      </c>
      <c r="BD1488">
        <f>IF($A1488="","",SUMIFS($BT$2:$BT$2500,$W$2:$W$2500,$A1488))</f>
      </c>
      <c r="BF1488">
        <f>IF($Z1488="","",INDEX($AO$2:$AO$2000,$Z1488))</f>
      </c>
      <c r="BG1488">
        <f>IF($Z1488="","",INDEX($AP$2:$AP$2000,$Z1488))</f>
      </c>
      <c r="BH1488">
        <f>IF($Z1488="","",INDEX($AQ$2:$AQ$2000,$Z1488))</f>
      </c>
      <c r="BI1488">
        <f>IF($Z1488="","",INDEX($AR$2:$AR$2000,$Z1488))</f>
      </c>
      <c r="BJ1488">
        <f>IF($Z1488="","",INDEX($AS$2:$AS$2000,$Z1488))</f>
      </c>
      <c r="BK1488">
        <f>IF($Z1488="","",INDEX($AT$2:$AT$2000,$Z1488))</f>
      </c>
      <c r="BL1488">
        <f>IF($Z1488="","",INDEX($AU$2:$AU$2000,$Z1488))</f>
      </c>
      <c r="BM1488">
        <f>IF($Z1488="","",INDEX($AV$2:$AV$2000,$Z1488))</f>
      </c>
      <c r="BN1488">
        <f>IF($Z1488="","",INDEX($AW$2:$AW$2000,$Z1488))</f>
      </c>
      <c r="BO1488">
        <f>IF($Z1488="","",INDEX($AX$2:$AX$2000,$Z1488))</f>
      </c>
      <c r="BP1488">
        <f>IF($Z1488="","",INDEX($AY$2:$AY$2000,$Z1488))</f>
      </c>
      <c r="BQ1488">
        <f>IF($Z1488="","",INDEX($AZ$2:$AZ$2000,$Z1488))</f>
      </c>
      <c r="BR1488">
        <f>IF($Z1488="","",INDEX($BA$2:$BA$2000,$Z1488))</f>
      </c>
      <c r="BS1488">
        <f>IF($Z1488="","",INDEX($BB$2:$BB$2000,$Z1488))</f>
      </c>
      <c r="BT1488">
        <f>IF($Z1488="","",INDEX($BC$2:$BC$2000,$Z1488))</f>
      </c>
      <c r="BV1488">
        <f>IF(OR($A1488="",$P1488&lt;&gt;"Yes",$AH1488="Yes"),"",1+N($AG1488))</f>
      </c>
      <c r="BW1488">
        <f>IF($A1488="","",COUNTIFS($W$2:$W$2500,$A1488,$BZ$2:$BZ$2500,"Yes")+COUNTIFS($X$2:$X$2500,$A1488,$BY$2:$BY$2500,"Yes"))</f>
      </c>
      <c r="BX1488">
        <f>IF(OR($A1488="",$P1488="Yes"),"",IF(N($BW1488)=0,0,1+SUMIFS($CB$2:$CB$2500,$W$2:$W$2500,$A1488)+SUMIFS($CA$2:$CA$2500,$X$2:$X$2500,$A1488)))</f>
      </c>
      <c r="BY1488" t="str">
        <f>IF($Y1488="","",INDEX($AH$2:$AH$2000,$Y1488)&amp;"")</f>
      </c>
      <c r="BZ1488" t="str">
        <f>IF($Z1488="","",INDEX($AH$2:$AH$2000,$Z1488)&amp;"")</f>
      </c>
      <c r="CA1488">
        <f>IF($Y1488="","",INDEX($BV$2:$BV$2000,$Y1488))</f>
      </c>
      <c r="CB1488">
        <f>IF($Z1488="","",INDEX($BV$2:$BV$2000,$Z1488))</f>
      </c>
    </row>
    <row r="1489">
      <c r="A1489" t="str">
        <f>IF(TRIM(INDEX(games!$A:$A,ROW()))="","",TRIM(INDEX(games!$A:$A,ROW())))</f>
      </c>
      <c r="B1489">
        <f>IF(OR($A1489="",INDEX(games!$B:$B,ROW())=""),"",INDEX(games!$B:$B,ROW()))</f>
      </c>
      <c r="C1489" t="str">
        <f>IF(OR($A1489="",INDEX(games!$C:$C,ROW())=""),"",INDEX(games!$C:$C,ROW()))</f>
      </c>
      <c r="D1489">
        <f>IF($A1489="","",COUNTIF($W$2:$W$2500,$A1489)+COUNTIF($X$2:$X$2500,$A1489))</f>
      </c>
      <c r="E1489">
        <f>IF($A1489="","",IFERROR(MATCH($C1489,$R$2:$R$5,0),0))</f>
      </c>
      <c r="F1489">
        <f>IF($A1489="","",MOD(ROW(),34))</f>
      </c>
      <c r="G1489">
        <f>IF($A1489="",NA(),IF($C1489="Action",$B1489,NA()))</f>
      </c>
      <c r="H1489">
        <f>IF($A1489="",NA(),IF($C1489="Action",1+$F1489*0.023,NA()))</f>
      </c>
      <c r="I1489">
        <f>IF($A1489="",NA(),IF($C1489="Strategy",$B1489,NA()))</f>
      </c>
      <c r="J1489">
        <f>IF($A1489="",NA(),IF($C1489="Strategy",2+$F1489*0.023,NA()))</f>
      </c>
      <c r="K1489">
        <f>IF($A1489="",NA(),IF($C1489="Deckbuilder",$B1489,NA()))</f>
      </c>
      <c r="L1489">
        <f>IF($A1489="",NA(),IF($C1489="Deckbuilder",3+$F1489*0.023,NA()))</f>
      </c>
      <c r="M1489">
        <f>IF($A1489="",NA(),IF($C1489="Traditional",$B1489,NA()))</f>
      </c>
      <c r="N1489">
        <f>IF($A1489="",NA(),IF($C1489="Traditional",4+$F1489*0.023,NA()))</f>
      </c>
      <c r="O1489">
        <f>IF($A1489="","",$D1489+ROW()/1000000)</f>
      </c>
      <c r="P1489" t="str">
        <f>IF(OR($A1489="",INDEX(games!$H:$H,ROW())=""),"",INDEX(games!$H:$H,ROW()))</f>
      </c>
      <c r="Q1489">
        <f>IF(OR($A1489="",$P1489&lt;&gt;"Yes"),"",$D1489+ROW()/1000000)</f>
      </c>
      <c r="T1489">
        <f>IF($Y1489="","",INDEX($B$2:$B$2000,$Y1489))</f>
      </c>
      <c r="U1489">
        <f>IF($Z1489="","",INDEX($B$2:$B$2000,$Z1489))</f>
      </c>
      <c r="V1489">
        <f>IF(OR($T1489="",$U1489=""),"",$U1489-$T1489)</f>
      </c>
      <c r="W1489" t="str">
        <f>IF(TRIM(INDEX(connections!$A:$A,ROW()))="","",TRIM(INDEX(connections!$A:$A,ROW())))</f>
      </c>
      <c r="X1489" t="str">
        <f>IF($W1489="","",TRIM(INDEX(connections!$B:$B,ROW())))</f>
      </c>
      <c r="Y1489">
        <f>IF($W1489="","",IFERROR(MATCH($W1489,$A$2:$A$2000,0),""))</f>
      </c>
      <c r="Z1489">
        <f>IF($X1489="","",IFERROR(MATCH($X1489,$A$2:$A$2000,0),""))</f>
      </c>
      <c r="AA1489" t="str">
        <f>IF($Y1489="","",INDEX($P$2:$P$2000,$Y1489))</f>
      </c>
      <c r="AB1489" t="str">
        <f>IF($Z1489="","",INDEX($P$2:$P$2000,$Z1489))</f>
      </c>
      <c r="AC1489">
        <f>IF(AND($AA1489="Yes",$AB1489="Yes"),1,"")</f>
      </c>
      <c r="AD1489">
        <f>IF(OR($Y1489="",$Z1489=""),"",IF(INDEX($C$2:$C$2000,$Y1489)=INDEX($C$2:$C$2000,$Z1489),0,1))</f>
      </c>
      <c r="AE1489">
        <f>IF($AC1489&lt;&gt;1,"",IF(AND(INDEX($AG$2:$AG$2000,$Y1489)=1,INDEX($AG$2:$AG$2000,$Z1489)=1),1,""))</f>
      </c>
      <c r="AG1489">
        <f>IF($A1489="","",COUNTIFS($W$2:$W$2500,$A1489,$AB$2:$AB$2500,"Yes")+COUNTIFS($X$2:$X$2500,$A1489,$AA$2:$AA$2500,"Yes"))</f>
      </c>
      <c r="AH1489" t="str">
        <f>IF(OR($P1489&lt;&gt;"Yes",N($AG1489)=0),"",IF(AND($AG1489=1,COUNTIFS($W$2:$W$2500,$A1489,$AE$2:$AE$2500,1)+COUNTIFS($X$2:$X$2500,$A1489,$AE$2:$AE$2500,1)&gt;0),"","Yes"))</f>
      </c>
      <c r="AI1489">
        <f>IF($AH1489="Yes",$AG1489,"")</f>
      </c>
      <c r="AJ1489">
        <f>IF($AI1489="","",$AI1489+ROW()/1000000)</f>
      </c>
      <c r="AK1489">
        <f>IF(OR($A1489="",$P1489="Yes",N($AG1489)=0),"",$AG1489+ROW()/1000000)</f>
      </c>
      <c r="AL1489" t="str">
        <f>IF($A1489="","",INDEX(games!$J:$J,ROW())&amp;"")</f>
      </c>
      <c r="AM1489">
        <f>IF($A1489="","",SUMPRODUCT($AO1489:$BD1489,'Map Analysis'!$AP$2^{0,1,2,3,4,5,6,7,8,9,10,11,12,13,14,15}))</f>
      </c>
      <c r="AN1489">
        <f>IF($A1489="","",$AM1489+ROW()/10000000)</f>
      </c>
      <c r="AO1489">
        <f>IF($A1489="","",COUNTIF($W$2:$W$2500,$A1489))</f>
      </c>
      <c r="AP1489">
        <f>IF($A1489="","",SUMIFS($BF$2:$BF$2500,$W$2:$W$2500,$A1489))</f>
      </c>
      <c r="AQ1489">
        <f>IF($A1489="","",SUMIFS($BG$2:$BG$2500,$W$2:$W$2500,$A1489))</f>
      </c>
      <c r="AR1489">
        <f>IF($A1489="","",SUMIFS($BH$2:$BH$2500,$W$2:$W$2500,$A1489))</f>
      </c>
      <c r="AS1489">
        <f>IF($A1489="","",SUMIFS($BI$2:$BI$2500,$W$2:$W$2500,$A1489))</f>
      </c>
      <c r="AT1489">
        <f>IF($A1489="","",SUMIFS($BJ$2:$BJ$2500,$W$2:$W$2500,$A1489))</f>
      </c>
      <c r="AU1489">
        <f>IF($A1489="","",SUMIFS($BK$2:$BK$2500,$W$2:$W$2500,$A1489))</f>
      </c>
      <c r="AV1489">
        <f>IF($A1489="","",SUMIFS($BL$2:$BL$2500,$W$2:$W$2500,$A1489))</f>
      </c>
      <c r="AW1489">
        <f>IF($A1489="","",SUMIFS($BM$2:$BM$2500,$W$2:$W$2500,$A1489))</f>
      </c>
      <c r="AX1489">
        <f>IF($A1489="","",SUMIFS($BN$2:$BN$2500,$W$2:$W$2500,$A1489))</f>
      </c>
      <c r="AY1489">
        <f>IF($A1489="","",SUMIFS($BO$2:$BO$2500,$W$2:$W$2500,$A1489))</f>
      </c>
      <c r="AZ1489">
        <f>IF($A1489="","",SUMIFS($BP$2:$BP$2500,$W$2:$W$2500,$A1489))</f>
      </c>
      <c r="BA1489">
        <f>IF($A1489="","",SUMIFS($BQ$2:$BQ$2500,$W$2:$W$2500,$A1489))</f>
      </c>
      <c r="BB1489">
        <f>IF($A1489="","",SUMIFS($BR$2:$BR$2500,$W$2:$W$2500,$A1489))</f>
      </c>
      <c r="BC1489">
        <f>IF($A1489="","",SUMIFS($BS$2:$BS$2500,$W$2:$W$2500,$A1489))</f>
      </c>
      <c r="BD1489">
        <f>IF($A1489="","",SUMIFS($BT$2:$BT$2500,$W$2:$W$2500,$A1489))</f>
      </c>
      <c r="BF1489">
        <f>IF($Z1489="","",INDEX($AO$2:$AO$2000,$Z1489))</f>
      </c>
      <c r="BG1489">
        <f>IF($Z1489="","",INDEX($AP$2:$AP$2000,$Z1489))</f>
      </c>
      <c r="BH1489">
        <f>IF($Z1489="","",INDEX($AQ$2:$AQ$2000,$Z1489))</f>
      </c>
      <c r="BI1489">
        <f>IF($Z1489="","",INDEX($AR$2:$AR$2000,$Z1489))</f>
      </c>
      <c r="BJ1489">
        <f>IF($Z1489="","",INDEX($AS$2:$AS$2000,$Z1489))</f>
      </c>
      <c r="BK1489">
        <f>IF($Z1489="","",INDEX($AT$2:$AT$2000,$Z1489))</f>
      </c>
      <c r="BL1489">
        <f>IF($Z1489="","",INDEX($AU$2:$AU$2000,$Z1489))</f>
      </c>
      <c r="BM1489">
        <f>IF($Z1489="","",INDEX($AV$2:$AV$2000,$Z1489))</f>
      </c>
      <c r="BN1489">
        <f>IF($Z1489="","",INDEX($AW$2:$AW$2000,$Z1489))</f>
      </c>
      <c r="BO1489">
        <f>IF($Z1489="","",INDEX($AX$2:$AX$2000,$Z1489))</f>
      </c>
      <c r="BP1489">
        <f>IF($Z1489="","",INDEX($AY$2:$AY$2000,$Z1489))</f>
      </c>
      <c r="BQ1489">
        <f>IF($Z1489="","",INDEX($AZ$2:$AZ$2000,$Z1489))</f>
      </c>
      <c r="BR1489">
        <f>IF($Z1489="","",INDEX($BA$2:$BA$2000,$Z1489))</f>
      </c>
      <c r="BS1489">
        <f>IF($Z1489="","",INDEX($BB$2:$BB$2000,$Z1489))</f>
      </c>
      <c r="BT1489">
        <f>IF($Z1489="","",INDEX($BC$2:$BC$2000,$Z1489))</f>
      </c>
      <c r="BV1489">
        <f>IF(OR($A1489="",$P1489&lt;&gt;"Yes",$AH1489="Yes"),"",1+N($AG1489))</f>
      </c>
      <c r="BW1489">
        <f>IF($A1489="","",COUNTIFS($W$2:$W$2500,$A1489,$BZ$2:$BZ$2500,"Yes")+COUNTIFS($X$2:$X$2500,$A1489,$BY$2:$BY$2500,"Yes"))</f>
      </c>
      <c r="BX1489">
        <f>IF(OR($A1489="",$P1489="Yes"),"",IF(N($BW1489)=0,0,1+SUMIFS($CB$2:$CB$2500,$W$2:$W$2500,$A1489)+SUMIFS($CA$2:$CA$2500,$X$2:$X$2500,$A1489)))</f>
      </c>
      <c r="BY1489" t="str">
        <f>IF($Y1489="","",INDEX($AH$2:$AH$2000,$Y1489)&amp;"")</f>
      </c>
      <c r="BZ1489" t="str">
        <f>IF($Z1489="","",INDEX($AH$2:$AH$2000,$Z1489)&amp;"")</f>
      </c>
      <c r="CA1489">
        <f>IF($Y1489="","",INDEX($BV$2:$BV$2000,$Y1489))</f>
      </c>
      <c r="CB1489">
        <f>IF($Z1489="","",INDEX($BV$2:$BV$2000,$Z1489))</f>
      </c>
    </row>
    <row r="1490">
      <c r="A1490" t="str">
        <f>IF(TRIM(INDEX(games!$A:$A,ROW()))="","",TRIM(INDEX(games!$A:$A,ROW())))</f>
      </c>
      <c r="B1490">
        <f>IF(OR($A1490="",INDEX(games!$B:$B,ROW())=""),"",INDEX(games!$B:$B,ROW()))</f>
      </c>
      <c r="C1490" t="str">
        <f>IF(OR($A1490="",INDEX(games!$C:$C,ROW())=""),"",INDEX(games!$C:$C,ROW()))</f>
      </c>
      <c r="D1490">
        <f>IF($A1490="","",COUNTIF($W$2:$W$2500,$A1490)+COUNTIF($X$2:$X$2500,$A1490))</f>
      </c>
      <c r="E1490">
        <f>IF($A1490="","",IFERROR(MATCH($C1490,$R$2:$R$5,0),0))</f>
      </c>
      <c r="F1490">
        <f>IF($A1490="","",MOD(ROW(),34))</f>
      </c>
      <c r="G1490">
        <f>IF($A1490="",NA(),IF($C1490="Action",$B1490,NA()))</f>
      </c>
      <c r="H1490">
        <f>IF($A1490="",NA(),IF($C1490="Action",1+$F1490*0.023,NA()))</f>
      </c>
      <c r="I1490">
        <f>IF($A1490="",NA(),IF($C1490="Strategy",$B1490,NA()))</f>
      </c>
      <c r="J1490">
        <f>IF($A1490="",NA(),IF($C1490="Strategy",2+$F1490*0.023,NA()))</f>
      </c>
      <c r="K1490">
        <f>IF($A1490="",NA(),IF($C1490="Deckbuilder",$B1490,NA()))</f>
      </c>
      <c r="L1490">
        <f>IF($A1490="",NA(),IF($C1490="Deckbuilder",3+$F1490*0.023,NA()))</f>
      </c>
      <c r="M1490">
        <f>IF($A1490="",NA(),IF($C1490="Traditional",$B1490,NA()))</f>
      </c>
      <c r="N1490">
        <f>IF($A1490="",NA(),IF($C1490="Traditional",4+$F1490*0.023,NA()))</f>
      </c>
      <c r="O1490">
        <f>IF($A1490="","",$D1490+ROW()/1000000)</f>
      </c>
      <c r="P1490" t="str">
        <f>IF(OR($A1490="",INDEX(games!$H:$H,ROW())=""),"",INDEX(games!$H:$H,ROW()))</f>
      </c>
      <c r="Q1490">
        <f>IF(OR($A1490="",$P1490&lt;&gt;"Yes"),"",$D1490+ROW()/1000000)</f>
      </c>
      <c r="T1490">
        <f>IF($Y1490="","",INDEX($B$2:$B$2000,$Y1490))</f>
      </c>
      <c r="U1490">
        <f>IF($Z1490="","",INDEX($B$2:$B$2000,$Z1490))</f>
      </c>
      <c r="V1490">
        <f>IF(OR($T1490="",$U1490=""),"",$U1490-$T1490)</f>
      </c>
      <c r="W1490" t="str">
        <f>IF(TRIM(INDEX(connections!$A:$A,ROW()))="","",TRIM(INDEX(connections!$A:$A,ROW())))</f>
      </c>
      <c r="X1490" t="str">
        <f>IF($W1490="","",TRIM(INDEX(connections!$B:$B,ROW())))</f>
      </c>
      <c r="Y1490">
        <f>IF($W1490="","",IFERROR(MATCH($W1490,$A$2:$A$2000,0),""))</f>
      </c>
      <c r="Z1490">
        <f>IF($X1490="","",IFERROR(MATCH($X1490,$A$2:$A$2000,0),""))</f>
      </c>
      <c r="AA1490" t="str">
        <f>IF($Y1490="","",INDEX($P$2:$P$2000,$Y1490))</f>
      </c>
      <c r="AB1490" t="str">
        <f>IF($Z1490="","",INDEX($P$2:$P$2000,$Z1490))</f>
      </c>
      <c r="AC1490">
        <f>IF(AND($AA1490="Yes",$AB1490="Yes"),1,"")</f>
      </c>
      <c r="AD1490">
        <f>IF(OR($Y1490="",$Z1490=""),"",IF(INDEX($C$2:$C$2000,$Y1490)=INDEX($C$2:$C$2000,$Z1490),0,1))</f>
      </c>
      <c r="AE1490">
        <f>IF($AC1490&lt;&gt;1,"",IF(AND(INDEX($AG$2:$AG$2000,$Y1490)=1,INDEX($AG$2:$AG$2000,$Z1490)=1),1,""))</f>
      </c>
      <c r="AG1490">
        <f>IF($A1490="","",COUNTIFS($W$2:$W$2500,$A1490,$AB$2:$AB$2500,"Yes")+COUNTIFS($X$2:$X$2500,$A1490,$AA$2:$AA$2500,"Yes"))</f>
      </c>
      <c r="AH1490" t="str">
        <f>IF(OR($P1490&lt;&gt;"Yes",N($AG1490)=0),"",IF(AND($AG1490=1,COUNTIFS($W$2:$W$2500,$A1490,$AE$2:$AE$2500,1)+COUNTIFS($X$2:$X$2500,$A1490,$AE$2:$AE$2500,1)&gt;0),"","Yes"))</f>
      </c>
      <c r="AI1490">
        <f>IF($AH1490="Yes",$AG1490,"")</f>
      </c>
      <c r="AJ1490">
        <f>IF($AI1490="","",$AI1490+ROW()/1000000)</f>
      </c>
      <c r="AK1490">
        <f>IF(OR($A1490="",$P1490="Yes",N($AG1490)=0),"",$AG1490+ROW()/1000000)</f>
      </c>
      <c r="AL1490" t="str">
        <f>IF($A1490="","",INDEX(games!$J:$J,ROW())&amp;"")</f>
      </c>
      <c r="AM1490">
        <f>IF($A1490="","",SUMPRODUCT($AO1490:$BD1490,'Map Analysis'!$AP$2^{0,1,2,3,4,5,6,7,8,9,10,11,12,13,14,15}))</f>
      </c>
      <c r="AN1490">
        <f>IF($A1490="","",$AM1490+ROW()/10000000)</f>
      </c>
      <c r="AO1490">
        <f>IF($A1490="","",COUNTIF($W$2:$W$2500,$A1490))</f>
      </c>
      <c r="AP1490">
        <f>IF($A1490="","",SUMIFS($BF$2:$BF$2500,$W$2:$W$2500,$A1490))</f>
      </c>
      <c r="AQ1490">
        <f>IF($A1490="","",SUMIFS($BG$2:$BG$2500,$W$2:$W$2500,$A1490))</f>
      </c>
      <c r="AR1490">
        <f>IF($A1490="","",SUMIFS($BH$2:$BH$2500,$W$2:$W$2500,$A1490))</f>
      </c>
      <c r="AS1490">
        <f>IF($A1490="","",SUMIFS($BI$2:$BI$2500,$W$2:$W$2500,$A1490))</f>
      </c>
      <c r="AT1490">
        <f>IF($A1490="","",SUMIFS($BJ$2:$BJ$2500,$W$2:$W$2500,$A1490))</f>
      </c>
      <c r="AU1490">
        <f>IF($A1490="","",SUMIFS($BK$2:$BK$2500,$W$2:$W$2500,$A1490))</f>
      </c>
      <c r="AV1490">
        <f>IF($A1490="","",SUMIFS($BL$2:$BL$2500,$W$2:$W$2500,$A1490))</f>
      </c>
      <c r="AW1490">
        <f>IF($A1490="","",SUMIFS($BM$2:$BM$2500,$W$2:$W$2500,$A1490))</f>
      </c>
      <c r="AX1490">
        <f>IF($A1490="","",SUMIFS($BN$2:$BN$2500,$W$2:$W$2500,$A1490))</f>
      </c>
      <c r="AY1490">
        <f>IF($A1490="","",SUMIFS($BO$2:$BO$2500,$W$2:$W$2500,$A1490))</f>
      </c>
      <c r="AZ1490">
        <f>IF($A1490="","",SUMIFS($BP$2:$BP$2500,$W$2:$W$2500,$A1490))</f>
      </c>
      <c r="BA1490">
        <f>IF($A1490="","",SUMIFS($BQ$2:$BQ$2500,$W$2:$W$2500,$A1490))</f>
      </c>
      <c r="BB1490">
        <f>IF($A1490="","",SUMIFS($BR$2:$BR$2500,$W$2:$W$2500,$A1490))</f>
      </c>
      <c r="BC1490">
        <f>IF($A1490="","",SUMIFS($BS$2:$BS$2500,$W$2:$W$2500,$A1490))</f>
      </c>
      <c r="BD1490">
        <f>IF($A1490="","",SUMIFS($BT$2:$BT$2500,$W$2:$W$2500,$A1490))</f>
      </c>
      <c r="BF1490">
        <f>IF($Z1490="","",INDEX($AO$2:$AO$2000,$Z1490))</f>
      </c>
      <c r="BG1490">
        <f>IF($Z1490="","",INDEX($AP$2:$AP$2000,$Z1490))</f>
      </c>
      <c r="BH1490">
        <f>IF($Z1490="","",INDEX($AQ$2:$AQ$2000,$Z1490))</f>
      </c>
      <c r="BI1490">
        <f>IF($Z1490="","",INDEX($AR$2:$AR$2000,$Z1490))</f>
      </c>
      <c r="BJ1490">
        <f>IF($Z1490="","",INDEX($AS$2:$AS$2000,$Z1490))</f>
      </c>
      <c r="BK1490">
        <f>IF($Z1490="","",INDEX($AT$2:$AT$2000,$Z1490))</f>
      </c>
      <c r="BL1490">
        <f>IF($Z1490="","",INDEX($AU$2:$AU$2000,$Z1490))</f>
      </c>
      <c r="BM1490">
        <f>IF($Z1490="","",INDEX($AV$2:$AV$2000,$Z1490))</f>
      </c>
      <c r="BN1490">
        <f>IF($Z1490="","",INDEX($AW$2:$AW$2000,$Z1490))</f>
      </c>
      <c r="BO1490">
        <f>IF($Z1490="","",INDEX($AX$2:$AX$2000,$Z1490))</f>
      </c>
      <c r="BP1490">
        <f>IF($Z1490="","",INDEX($AY$2:$AY$2000,$Z1490))</f>
      </c>
      <c r="BQ1490">
        <f>IF($Z1490="","",INDEX($AZ$2:$AZ$2000,$Z1490))</f>
      </c>
      <c r="BR1490">
        <f>IF($Z1490="","",INDEX($BA$2:$BA$2000,$Z1490))</f>
      </c>
      <c r="BS1490">
        <f>IF($Z1490="","",INDEX($BB$2:$BB$2000,$Z1490))</f>
      </c>
      <c r="BT1490">
        <f>IF($Z1490="","",INDEX($BC$2:$BC$2000,$Z1490))</f>
      </c>
      <c r="BV1490">
        <f>IF(OR($A1490="",$P1490&lt;&gt;"Yes",$AH1490="Yes"),"",1+N($AG1490))</f>
      </c>
      <c r="BW1490">
        <f>IF($A1490="","",COUNTIFS($W$2:$W$2500,$A1490,$BZ$2:$BZ$2500,"Yes")+COUNTIFS($X$2:$X$2500,$A1490,$BY$2:$BY$2500,"Yes"))</f>
      </c>
      <c r="BX1490">
        <f>IF(OR($A1490="",$P1490="Yes"),"",IF(N($BW1490)=0,0,1+SUMIFS($CB$2:$CB$2500,$W$2:$W$2500,$A1490)+SUMIFS($CA$2:$CA$2500,$X$2:$X$2500,$A1490)))</f>
      </c>
      <c r="BY1490" t="str">
        <f>IF($Y1490="","",INDEX($AH$2:$AH$2000,$Y1490)&amp;"")</f>
      </c>
      <c r="BZ1490" t="str">
        <f>IF($Z1490="","",INDEX($AH$2:$AH$2000,$Z1490)&amp;"")</f>
      </c>
      <c r="CA1490">
        <f>IF($Y1490="","",INDEX($BV$2:$BV$2000,$Y1490))</f>
      </c>
      <c r="CB1490">
        <f>IF($Z1490="","",INDEX($BV$2:$BV$2000,$Z1490))</f>
      </c>
    </row>
    <row r="1491">
      <c r="A1491" t="str">
        <f>IF(TRIM(INDEX(games!$A:$A,ROW()))="","",TRIM(INDEX(games!$A:$A,ROW())))</f>
      </c>
      <c r="B1491">
        <f>IF(OR($A1491="",INDEX(games!$B:$B,ROW())=""),"",INDEX(games!$B:$B,ROW()))</f>
      </c>
      <c r="C1491" t="str">
        <f>IF(OR($A1491="",INDEX(games!$C:$C,ROW())=""),"",INDEX(games!$C:$C,ROW()))</f>
      </c>
      <c r="D1491">
        <f>IF($A1491="","",COUNTIF($W$2:$W$2500,$A1491)+COUNTIF($X$2:$X$2500,$A1491))</f>
      </c>
      <c r="E1491">
        <f>IF($A1491="","",IFERROR(MATCH($C1491,$R$2:$R$5,0),0))</f>
      </c>
      <c r="F1491">
        <f>IF($A1491="","",MOD(ROW(),34))</f>
      </c>
      <c r="G1491">
        <f>IF($A1491="",NA(),IF($C1491="Action",$B1491,NA()))</f>
      </c>
      <c r="H1491">
        <f>IF($A1491="",NA(),IF($C1491="Action",1+$F1491*0.023,NA()))</f>
      </c>
      <c r="I1491">
        <f>IF($A1491="",NA(),IF($C1491="Strategy",$B1491,NA()))</f>
      </c>
      <c r="J1491">
        <f>IF($A1491="",NA(),IF($C1491="Strategy",2+$F1491*0.023,NA()))</f>
      </c>
      <c r="K1491">
        <f>IF($A1491="",NA(),IF($C1491="Deckbuilder",$B1491,NA()))</f>
      </c>
      <c r="L1491">
        <f>IF($A1491="",NA(),IF($C1491="Deckbuilder",3+$F1491*0.023,NA()))</f>
      </c>
      <c r="M1491">
        <f>IF($A1491="",NA(),IF($C1491="Traditional",$B1491,NA()))</f>
      </c>
      <c r="N1491">
        <f>IF($A1491="",NA(),IF($C1491="Traditional",4+$F1491*0.023,NA()))</f>
      </c>
      <c r="O1491">
        <f>IF($A1491="","",$D1491+ROW()/1000000)</f>
      </c>
      <c r="P1491" t="str">
        <f>IF(OR($A1491="",INDEX(games!$H:$H,ROW())=""),"",INDEX(games!$H:$H,ROW()))</f>
      </c>
      <c r="Q1491">
        <f>IF(OR($A1491="",$P1491&lt;&gt;"Yes"),"",$D1491+ROW()/1000000)</f>
      </c>
      <c r="T1491">
        <f>IF($Y1491="","",INDEX($B$2:$B$2000,$Y1491))</f>
      </c>
      <c r="U1491">
        <f>IF($Z1491="","",INDEX($B$2:$B$2000,$Z1491))</f>
      </c>
      <c r="V1491">
        <f>IF(OR($T1491="",$U1491=""),"",$U1491-$T1491)</f>
      </c>
      <c r="W1491" t="str">
        <f>IF(TRIM(INDEX(connections!$A:$A,ROW()))="","",TRIM(INDEX(connections!$A:$A,ROW())))</f>
      </c>
      <c r="X1491" t="str">
        <f>IF($W1491="","",TRIM(INDEX(connections!$B:$B,ROW())))</f>
      </c>
      <c r="Y1491">
        <f>IF($W1491="","",IFERROR(MATCH($W1491,$A$2:$A$2000,0),""))</f>
      </c>
      <c r="Z1491">
        <f>IF($X1491="","",IFERROR(MATCH($X1491,$A$2:$A$2000,0),""))</f>
      </c>
      <c r="AA1491" t="str">
        <f>IF($Y1491="","",INDEX($P$2:$P$2000,$Y1491))</f>
      </c>
      <c r="AB1491" t="str">
        <f>IF($Z1491="","",INDEX($P$2:$P$2000,$Z1491))</f>
      </c>
      <c r="AC1491">
        <f>IF(AND($AA1491="Yes",$AB1491="Yes"),1,"")</f>
      </c>
      <c r="AD1491">
        <f>IF(OR($Y1491="",$Z1491=""),"",IF(INDEX($C$2:$C$2000,$Y1491)=INDEX($C$2:$C$2000,$Z1491),0,1))</f>
      </c>
      <c r="AE1491">
        <f>IF($AC1491&lt;&gt;1,"",IF(AND(INDEX($AG$2:$AG$2000,$Y1491)=1,INDEX($AG$2:$AG$2000,$Z1491)=1),1,""))</f>
      </c>
      <c r="AG1491">
        <f>IF($A1491="","",COUNTIFS($W$2:$W$2500,$A1491,$AB$2:$AB$2500,"Yes")+COUNTIFS($X$2:$X$2500,$A1491,$AA$2:$AA$2500,"Yes"))</f>
      </c>
      <c r="AH1491" t="str">
        <f>IF(OR($P1491&lt;&gt;"Yes",N($AG1491)=0),"",IF(AND($AG1491=1,COUNTIFS($W$2:$W$2500,$A1491,$AE$2:$AE$2500,1)+COUNTIFS($X$2:$X$2500,$A1491,$AE$2:$AE$2500,1)&gt;0),"","Yes"))</f>
      </c>
      <c r="AI1491">
        <f>IF($AH1491="Yes",$AG1491,"")</f>
      </c>
      <c r="AJ1491">
        <f>IF($AI1491="","",$AI1491+ROW()/1000000)</f>
      </c>
      <c r="AK1491">
        <f>IF(OR($A1491="",$P1491="Yes",N($AG1491)=0),"",$AG1491+ROW()/1000000)</f>
      </c>
      <c r="AL1491" t="str">
        <f>IF($A1491="","",INDEX(games!$J:$J,ROW())&amp;"")</f>
      </c>
      <c r="AM1491">
        <f>IF($A1491="","",SUMPRODUCT($AO1491:$BD1491,'Map Analysis'!$AP$2^{0,1,2,3,4,5,6,7,8,9,10,11,12,13,14,15}))</f>
      </c>
      <c r="AN1491">
        <f>IF($A1491="","",$AM1491+ROW()/10000000)</f>
      </c>
      <c r="AO1491">
        <f>IF($A1491="","",COUNTIF($W$2:$W$2500,$A1491))</f>
      </c>
      <c r="AP1491">
        <f>IF($A1491="","",SUMIFS($BF$2:$BF$2500,$W$2:$W$2500,$A1491))</f>
      </c>
      <c r="AQ1491">
        <f>IF($A1491="","",SUMIFS($BG$2:$BG$2500,$W$2:$W$2500,$A1491))</f>
      </c>
      <c r="AR1491">
        <f>IF($A1491="","",SUMIFS($BH$2:$BH$2500,$W$2:$W$2500,$A1491))</f>
      </c>
      <c r="AS1491">
        <f>IF($A1491="","",SUMIFS($BI$2:$BI$2500,$W$2:$W$2500,$A1491))</f>
      </c>
      <c r="AT1491">
        <f>IF($A1491="","",SUMIFS($BJ$2:$BJ$2500,$W$2:$W$2500,$A1491))</f>
      </c>
      <c r="AU1491">
        <f>IF($A1491="","",SUMIFS($BK$2:$BK$2500,$W$2:$W$2500,$A1491))</f>
      </c>
      <c r="AV1491">
        <f>IF($A1491="","",SUMIFS($BL$2:$BL$2500,$W$2:$W$2500,$A1491))</f>
      </c>
      <c r="AW1491">
        <f>IF($A1491="","",SUMIFS($BM$2:$BM$2500,$W$2:$W$2500,$A1491))</f>
      </c>
      <c r="AX1491">
        <f>IF($A1491="","",SUMIFS($BN$2:$BN$2500,$W$2:$W$2500,$A1491))</f>
      </c>
      <c r="AY1491">
        <f>IF($A1491="","",SUMIFS($BO$2:$BO$2500,$W$2:$W$2500,$A1491))</f>
      </c>
      <c r="AZ1491">
        <f>IF($A1491="","",SUMIFS($BP$2:$BP$2500,$W$2:$W$2500,$A1491))</f>
      </c>
      <c r="BA1491">
        <f>IF($A1491="","",SUMIFS($BQ$2:$BQ$2500,$W$2:$W$2500,$A1491))</f>
      </c>
      <c r="BB1491">
        <f>IF($A1491="","",SUMIFS($BR$2:$BR$2500,$W$2:$W$2500,$A1491))</f>
      </c>
      <c r="BC1491">
        <f>IF($A1491="","",SUMIFS($BS$2:$BS$2500,$W$2:$W$2500,$A1491))</f>
      </c>
      <c r="BD1491">
        <f>IF($A1491="","",SUMIFS($BT$2:$BT$2500,$W$2:$W$2500,$A1491))</f>
      </c>
      <c r="BF1491">
        <f>IF($Z1491="","",INDEX($AO$2:$AO$2000,$Z1491))</f>
      </c>
      <c r="BG1491">
        <f>IF($Z1491="","",INDEX($AP$2:$AP$2000,$Z1491))</f>
      </c>
      <c r="BH1491">
        <f>IF($Z1491="","",INDEX($AQ$2:$AQ$2000,$Z1491))</f>
      </c>
      <c r="BI1491">
        <f>IF($Z1491="","",INDEX($AR$2:$AR$2000,$Z1491))</f>
      </c>
      <c r="BJ1491">
        <f>IF($Z1491="","",INDEX($AS$2:$AS$2000,$Z1491))</f>
      </c>
      <c r="BK1491">
        <f>IF($Z1491="","",INDEX($AT$2:$AT$2000,$Z1491))</f>
      </c>
      <c r="BL1491">
        <f>IF($Z1491="","",INDEX($AU$2:$AU$2000,$Z1491))</f>
      </c>
      <c r="BM1491">
        <f>IF($Z1491="","",INDEX($AV$2:$AV$2000,$Z1491))</f>
      </c>
      <c r="BN1491">
        <f>IF($Z1491="","",INDEX($AW$2:$AW$2000,$Z1491))</f>
      </c>
      <c r="BO1491">
        <f>IF($Z1491="","",INDEX($AX$2:$AX$2000,$Z1491))</f>
      </c>
      <c r="BP1491">
        <f>IF($Z1491="","",INDEX($AY$2:$AY$2000,$Z1491))</f>
      </c>
      <c r="BQ1491">
        <f>IF($Z1491="","",INDEX($AZ$2:$AZ$2000,$Z1491))</f>
      </c>
      <c r="BR1491">
        <f>IF($Z1491="","",INDEX($BA$2:$BA$2000,$Z1491))</f>
      </c>
      <c r="BS1491">
        <f>IF($Z1491="","",INDEX($BB$2:$BB$2000,$Z1491))</f>
      </c>
      <c r="BT1491">
        <f>IF($Z1491="","",INDEX($BC$2:$BC$2000,$Z1491))</f>
      </c>
      <c r="BV1491">
        <f>IF(OR($A1491="",$P1491&lt;&gt;"Yes",$AH1491="Yes"),"",1+N($AG1491))</f>
      </c>
      <c r="BW1491">
        <f>IF($A1491="","",COUNTIFS($W$2:$W$2500,$A1491,$BZ$2:$BZ$2500,"Yes")+COUNTIFS($X$2:$X$2500,$A1491,$BY$2:$BY$2500,"Yes"))</f>
      </c>
      <c r="BX1491">
        <f>IF(OR($A1491="",$P1491="Yes"),"",IF(N($BW1491)=0,0,1+SUMIFS($CB$2:$CB$2500,$W$2:$W$2500,$A1491)+SUMIFS($CA$2:$CA$2500,$X$2:$X$2500,$A1491)))</f>
      </c>
      <c r="BY1491" t="str">
        <f>IF($Y1491="","",INDEX($AH$2:$AH$2000,$Y1491)&amp;"")</f>
      </c>
      <c r="BZ1491" t="str">
        <f>IF($Z1491="","",INDEX($AH$2:$AH$2000,$Z1491)&amp;"")</f>
      </c>
      <c r="CA1491">
        <f>IF($Y1491="","",INDEX($BV$2:$BV$2000,$Y1491))</f>
      </c>
      <c r="CB1491">
        <f>IF($Z1491="","",INDEX($BV$2:$BV$2000,$Z1491))</f>
      </c>
    </row>
    <row r="1492">
      <c r="A1492" t="str">
        <f>IF(TRIM(INDEX(games!$A:$A,ROW()))="","",TRIM(INDEX(games!$A:$A,ROW())))</f>
      </c>
      <c r="B1492">
        <f>IF(OR($A1492="",INDEX(games!$B:$B,ROW())=""),"",INDEX(games!$B:$B,ROW()))</f>
      </c>
      <c r="C1492" t="str">
        <f>IF(OR($A1492="",INDEX(games!$C:$C,ROW())=""),"",INDEX(games!$C:$C,ROW()))</f>
      </c>
      <c r="D1492">
        <f>IF($A1492="","",COUNTIF($W$2:$W$2500,$A1492)+COUNTIF($X$2:$X$2500,$A1492))</f>
      </c>
      <c r="E1492">
        <f>IF($A1492="","",IFERROR(MATCH($C1492,$R$2:$R$5,0),0))</f>
      </c>
      <c r="F1492">
        <f>IF($A1492="","",MOD(ROW(),34))</f>
      </c>
      <c r="G1492">
        <f>IF($A1492="",NA(),IF($C1492="Action",$B1492,NA()))</f>
      </c>
      <c r="H1492">
        <f>IF($A1492="",NA(),IF($C1492="Action",1+$F1492*0.023,NA()))</f>
      </c>
      <c r="I1492">
        <f>IF($A1492="",NA(),IF($C1492="Strategy",$B1492,NA()))</f>
      </c>
      <c r="J1492">
        <f>IF($A1492="",NA(),IF($C1492="Strategy",2+$F1492*0.023,NA()))</f>
      </c>
      <c r="K1492">
        <f>IF($A1492="",NA(),IF($C1492="Deckbuilder",$B1492,NA()))</f>
      </c>
      <c r="L1492">
        <f>IF($A1492="",NA(),IF($C1492="Deckbuilder",3+$F1492*0.023,NA()))</f>
      </c>
      <c r="M1492">
        <f>IF($A1492="",NA(),IF($C1492="Traditional",$B1492,NA()))</f>
      </c>
      <c r="N1492">
        <f>IF($A1492="",NA(),IF($C1492="Traditional",4+$F1492*0.023,NA()))</f>
      </c>
      <c r="O1492">
        <f>IF($A1492="","",$D1492+ROW()/1000000)</f>
      </c>
      <c r="P1492" t="str">
        <f>IF(OR($A1492="",INDEX(games!$H:$H,ROW())=""),"",INDEX(games!$H:$H,ROW()))</f>
      </c>
      <c r="Q1492">
        <f>IF(OR($A1492="",$P1492&lt;&gt;"Yes"),"",$D1492+ROW()/1000000)</f>
      </c>
      <c r="T1492">
        <f>IF($Y1492="","",INDEX($B$2:$B$2000,$Y1492))</f>
      </c>
      <c r="U1492">
        <f>IF($Z1492="","",INDEX($B$2:$B$2000,$Z1492))</f>
      </c>
      <c r="V1492">
        <f>IF(OR($T1492="",$U1492=""),"",$U1492-$T1492)</f>
      </c>
      <c r="W1492" t="str">
        <f>IF(TRIM(INDEX(connections!$A:$A,ROW()))="","",TRIM(INDEX(connections!$A:$A,ROW())))</f>
      </c>
      <c r="X1492" t="str">
        <f>IF($W1492="","",TRIM(INDEX(connections!$B:$B,ROW())))</f>
      </c>
      <c r="Y1492">
        <f>IF($W1492="","",IFERROR(MATCH($W1492,$A$2:$A$2000,0),""))</f>
      </c>
      <c r="Z1492">
        <f>IF($X1492="","",IFERROR(MATCH($X1492,$A$2:$A$2000,0),""))</f>
      </c>
      <c r="AA1492" t="str">
        <f>IF($Y1492="","",INDEX($P$2:$P$2000,$Y1492))</f>
      </c>
      <c r="AB1492" t="str">
        <f>IF($Z1492="","",INDEX($P$2:$P$2000,$Z1492))</f>
      </c>
      <c r="AC1492">
        <f>IF(AND($AA1492="Yes",$AB1492="Yes"),1,"")</f>
      </c>
      <c r="AD1492">
        <f>IF(OR($Y1492="",$Z1492=""),"",IF(INDEX($C$2:$C$2000,$Y1492)=INDEX($C$2:$C$2000,$Z1492),0,1))</f>
      </c>
      <c r="AE1492">
        <f>IF($AC1492&lt;&gt;1,"",IF(AND(INDEX($AG$2:$AG$2000,$Y1492)=1,INDEX($AG$2:$AG$2000,$Z1492)=1),1,""))</f>
      </c>
      <c r="AG1492">
        <f>IF($A1492="","",COUNTIFS($W$2:$W$2500,$A1492,$AB$2:$AB$2500,"Yes")+COUNTIFS($X$2:$X$2500,$A1492,$AA$2:$AA$2500,"Yes"))</f>
      </c>
      <c r="AH1492" t="str">
        <f>IF(OR($P1492&lt;&gt;"Yes",N($AG1492)=0),"",IF(AND($AG1492=1,COUNTIFS($W$2:$W$2500,$A1492,$AE$2:$AE$2500,1)+COUNTIFS($X$2:$X$2500,$A1492,$AE$2:$AE$2500,1)&gt;0),"","Yes"))</f>
      </c>
      <c r="AI1492">
        <f>IF($AH1492="Yes",$AG1492,"")</f>
      </c>
      <c r="AJ1492">
        <f>IF($AI1492="","",$AI1492+ROW()/1000000)</f>
      </c>
      <c r="AK1492">
        <f>IF(OR($A1492="",$P1492="Yes",N($AG1492)=0),"",$AG1492+ROW()/1000000)</f>
      </c>
      <c r="AL1492" t="str">
        <f>IF($A1492="","",INDEX(games!$J:$J,ROW())&amp;"")</f>
      </c>
      <c r="AM1492">
        <f>IF($A1492="","",SUMPRODUCT($AO1492:$BD1492,'Map Analysis'!$AP$2^{0,1,2,3,4,5,6,7,8,9,10,11,12,13,14,15}))</f>
      </c>
      <c r="AN1492">
        <f>IF($A1492="","",$AM1492+ROW()/10000000)</f>
      </c>
      <c r="AO1492">
        <f>IF($A1492="","",COUNTIF($W$2:$W$2500,$A1492))</f>
      </c>
      <c r="AP1492">
        <f>IF($A1492="","",SUMIFS($BF$2:$BF$2500,$W$2:$W$2500,$A1492))</f>
      </c>
      <c r="AQ1492">
        <f>IF($A1492="","",SUMIFS($BG$2:$BG$2500,$W$2:$W$2500,$A1492))</f>
      </c>
      <c r="AR1492">
        <f>IF($A1492="","",SUMIFS($BH$2:$BH$2500,$W$2:$W$2500,$A1492))</f>
      </c>
      <c r="AS1492">
        <f>IF($A1492="","",SUMIFS($BI$2:$BI$2500,$W$2:$W$2500,$A1492))</f>
      </c>
      <c r="AT1492">
        <f>IF($A1492="","",SUMIFS($BJ$2:$BJ$2500,$W$2:$W$2500,$A1492))</f>
      </c>
      <c r="AU1492">
        <f>IF($A1492="","",SUMIFS($BK$2:$BK$2500,$W$2:$W$2500,$A1492))</f>
      </c>
      <c r="AV1492">
        <f>IF($A1492="","",SUMIFS($BL$2:$BL$2500,$W$2:$W$2500,$A1492))</f>
      </c>
      <c r="AW1492">
        <f>IF($A1492="","",SUMIFS($BM$2:$BM$2500,$W$2:$W$2500,$A1492))</f>
      </c>
      <c r="AX1492">
        <f>IF($A1492="","",SUMIFS($BN$2:$BN$2500,$W$2:$W$2500,$A1492))</f>
      </c>
      <c r="AY1492">
        <f>IF($A1492="","",SUMIFS($BO$2:$BO$2500,$W$2:$W$2500,$A1492))</f>
      </c>
      <c r="AZ1492">
        <f>IF($A1492="","",SUMIFS($BP$2:$BP$2500,$W$2:$W$2500,$A1492))</f>
      </c>
      <c r="BA1492">
        <f>IF($A1492="","",SUMIFS($BQ$2:$BQ$2500,$W$2:$W$2500,$A1492))</f>
      </c>
      <c r="BB1492">
        <f>IF($A1492="","",SUMIFS($BR$2:$BR$2500,$W$2:$W$2500,$A1492))</f>
      </c>
      <c r="BC1492">
        <f>IF($A1492="","",SUMIFS($BS$2:$BS$2500,$W$2:$W$2500,$A1492))</f>
      </c>
      <c r="BD1492">
        <f>IF($A1492="","",SUMIFS($BT$2:$BT$2500,$W$2:$W$2500,$A1492))</f>
      </c>
      <c r="BF1492">
        <f>IF($Z1492="","",INDEX($AO$2:$AO$2000,$Z1492))</f>
      </c>
      <c r="BG1492">
        <f>IF($Z1492="","",INDEX($AP$2:$AP$2000,$Z1492))</f>
      </c>
      <c r="BH1492">
        <f>IF($Z1492="","",INDEX($AQ$2:$AQ$2000,$Z1492))</f>
      </c>
      <c r="BI1492">
        <f>IF($Z1492="","",INDEX($AR$2:$AR$2000,$Z1492))</f>
      </c>
      <c r="BJ1492">
        <f>IF($Z1492="","",INDEX($AS$2:$AS$2000,$Z1492))</f>
      </c>
      <c r="BK1492">
        <f>IF($Z1492="","",INDEX($AT$2:$AT$2000,$Z1492))</f>
      </c>
      <c r="BL1492">
        <f>IF($Z1492="","",INDEX($AU$2:$AU$2000,$Z1492))</f>
      </c>
      <c r="BM1492">
        <f>IF($Z1492="","",INDEX($AV$2:$AV$2000,$Z1492))</f>
      </c>
      <c r="BN1492">
        <f>IF($Z1492="","",INDEX($AW$2:$AW$2000,$Z1492))</f>
      </c>
      <c r="BO1492">
        <f>IF($Z1492="","",INDEX($AX$2:$AX$2000,$Z1492))</f>
      </c>
      <c r="BP1492">
        <f>IF($Z1492="","",INDEX($AY$2:$AY$2000,$Z1492))</f>
      </c>
      <c r="BQ1492">
        <f>IF($Z1492="","",INDEX($AZ$2:$AZ$2000,$Z1492))</f>
      </c>
      <c r="BR1492">
        <f>IF($Z1492="","",INDEX($BA$2:$BA$2000,$Z1492))</f>
      </c>
      <c r="BS1492">
        <f>IF($Z1492="","",INDEX($BB$2:$BB$2000,$Z1492))</f>
      </c>
      <c r="BT1492">
        <f>IF($Z1492="","",INDEX($BC$2:$BC$2000,$Z1492))</f>
      </c>
      <c r="BV1492">
        <f>IF(OR($A1492="",$P1492&lt;&gt;"Yes",$AH1492="Yes"),"",1+N($AG1492))</f>
      </c>
      <c r="BW1492">
        <f>IF($A1492="","",COUNTIFS($W$2:$W$2500,$A1492,$BZ$2:$BZ$2500,"Yes")+COUNTIFS($X$2:$X$2500,$A1492,$BY$2:$BY$2500,"Yes"))</f>
      </c>
      <c r="BX1492">
        <f>IF(OR($A1492="",$P1492="Yes"),"",IF(N($BW1492)=0,0,1+SUMIFS($CB$2:$CB$2500,$W$2:$W$2500,$A1492)+SUMIFS($CA$2:$CA$2500,$X$2:$X$2500,$A1492)))</f>
      </c>
      <c r="BY1492" t="str">
        <f>IF($Y1492="","",INDEX($AH$2:$AH$2000,$Y1492)&amp;"")</f>
      </c>
      <c r="BZ1492" t="str">
        <f>IF($Z1492="","",INDEX($AH$2:$AH$2000,$Z1492)&amp;"")</f>
      </c>
      <c r="CA1492">
        <f>IF($Y1492="","",INDEX($BV$2:$BV$2000,$Y1492))</f>
      </c>
      <c r="CB1492">
        <f>IF($Z1492="","",INDEX($BV$2:$BV$2000,$Z1492))</f>
      </c>
    </row>
    <row r="1493">
      <c r="A1493" t="str">
        <f>IF(TRIM(INDEX(games!$A:$A,ROW()))="","",TRIM(INDEX(games!$A:$A,ROW())))</f>
      </c>
      <c r="B1493">
        <f>IF(OR($A1493="",INDEX(games!$B:$B,ROW())=""),"",INDEX(games!$B:$B,ROW()))</f>
      </c>
      <c r="C1493" t="str">
        <f>IF(OR($A1493="",INDEX(games!$C:$C,ROW())=""),"",INDEX(games!$C:$C,ROW()))</f>
      </c>
      <c r="D1493">
        <f>IF($A1493="","",COUNTIF($W$2:$W$2500,$A1493)+COUNTIF($X$2:$X$2500,$A1493))</f>
      </c>
      <c r="E1493">
        <f>IF($A1493="","",IFERROR(MATCH($C1493,$R$2:$R$5,0),0))</f>
      </c>
      <c r="F1493">
        <f>IF($A1493="","",MOD(ROW(),34))</f>
      </c>
      <c r="G1493">
        <f>IF($A1493="",NA(),IF($C1493="Action",$B1493,NA()))</f>
      </c>
      <c r="H1493">
        <f>IF($A1493="",NA(),IF($C1493="Action",1+$F1493*0.023,NA()))</f>
      </c>
      <c r="I1493">
        <f>IF($A1493="",NA(),IF($C1493="Strategy",$B1493,NA()))</f>
      </c>
      <c r="J1493">
        <f>IF($A1493="",NA(),IF($C1493="Strategy",2+$F1493*0.023,NA()))</f>
      </c>
      <c r="K1493">
        <f>IF($A1493="",NA(),IF($C1493="Deckbuilder",$B1493,NA()))</f>
      </c>
      <c r="L1493">
        <f>IF($A1493="",NA(),IF($C1493="Deckbuilder",3+$F1493*0.023,NA()))</f>
      </c>
      <c r="M1493">
        <f>IF($A1493="",NA(),IF($C1493="Traditional",$B1493,NA()))</f>
      </c>
      <c r="N1493">
        <f>IF($A1493="",NA(),IF($C1493="Traditional",4+$F1493*0.023,NA()))</f>
      </c>
      <c r="O1493">
        <f>IF($A1493="","",$D1493+ROW()/1000000)</f>
      </c>
      <c r="P1493" t="str">
        <f>IF(OR($A1493="",INDEX(games!$H:$H,ROW())=""),"",INDEX(games!$H:$H,ROW()))</f>
      </c>
      <c r="Q1493">
        <f>IF(OR($A1493="",$P1493&lt;&gt;"Yes"),"",$D1493+ROW()/1000000)</f>
      </c>
      <c r="T1493">
        <f>IF($Y1493="","",INDEX($B$2:$B$2000,$Y1493))</f>
      </c>
      <c r="U1493">
        <f>IF($Z1493="","",INDEX($B$2:$B$2000,$Z1493))</f>
      </c>
      <c r="V1493">
        <f>IF(OR($T1493="",$U1493=""),"",$U1493-$T1493)</f>
      </c>
      <c r="W1493" t="str">
        <f>IF(TRIM(INDEX(connections!$A:$A,ROW()))="","",TRIM(INDEX(connections!$A:$A,ROW())))</f>
      </c>
      <c r="X1493" t="str">
        <f>IF($W1493="","",TRIM(INDEX(connections!$B:$B,ROW())))</f>
      </c>
      <c r="Y1493">
        <f>IF($W1493="","",IFERROR(MATCH($W1493,$A$2:$A$2000,0),""))</f>
      </c>
      <c r="Z1493">
        <f>IF($X1493="","",IFERROR(MATCH($X1493,$A$2:$A$2000,0),""))</f>
      </c>
      <c r="AA1493" t="str">
        <f>IF($Y1493="","",INDEX($P$2:$P$2000,$Y1493))</f>
      </c>
      <c r="AB1493" t="str">
        <f>IF($Z1493="","",INDEX($P$2:$P$2000,$Z1493))</f>
      </c>
      <c r="AC1493">
        <f>IF(AND($AA1493="Yes",$AB1493="Yes"),1,"")</f>
      </c>
      <c r="AD1493">
        <f>IF(OR($Y1493="",$Z1493=""),"",IF(INDEX($C$2:$C$2000,$Y1493)=INDEX($C$2:$C$2000,$Z1493),0,1))</f>
      </c>
      <c r="AE1493">
        <f>IF($AC1493&lt;&gt;1,"",IF(AND(INDEX($AG$2:$AG$2000,$Y1493)=1,INDEX($AG$2:$AG$2000,$Z1493)=1),1,""))</f>
      </c>
      <c r="AG1493">
        <f>IF($A1493="","",COUNTIFS($W$2:$W$2500,$A1493,$AB$2:$AB$2500,"Yes")+COUNTIFS($X$2:$X$2500,$A1493,$AA$2:$AA$2500,"Yes"))</f>
      </c>
      <c r="AH1493" t="str">
        <f>IF(OR($P1493&lt;&gt;"Yes",N($AG1493)=0),"",IF(AND($AG1493=1,COUNTIFS($W$2:$W$2500,$A1493,$AE$2:$AE$2500,1)+COUNTIFS($X$2:$X$2500,$A1493,$AE$2:$AE$2500,1)&gt;0),"","Yes"))</f>
      </c>
      <c r="AI1493">
        <f>IF($AH1493="Yes",$AG1493,"")</f>
      </c>
      <c r="AJ1493">
        <f>IF($AI1493="","",$AI1493+ROW()/1000000)</f>
      </c>
      <c r="AK1493">
        <f>IF(OR($A1493="",$P1493="Yes",N($AG1493)=0),"",$AG1493+ROW()/1000000)</f>
      </c>
      <c r="AL1493" t="str">
        <f>IF($A1493="","",INDEX(games!$J:$J,ROW())&amp;"")</f>
      </c>
      <c r="AM1493">
        <f>IF($A1493="","",SUMPRODUCT($AO1493:$BD1493,'Map Analysis'!$AP$2^{0,1,2,3,4,5,6,7,8,9,10,11,12,13,14,15}))</f>
      </c>
      <c r="AN1493">
        <f>IF($A1493="","",$AM1493+ROW()/10000000)</f>
      </c>
      <c r="AO1493">
        <f>IF($A1493="","",COUNTIF($W$2:$W$2500,$A1493))</f>
      </c>
      <c r="AP1493">
        <f>IF($A1493="","",SUMIFS($BF$2:$BF$2500,$W$2:$W$2500,$A1493))</f>
      </c>
      <c r="AQ1493">
        <f>IF($A1493="","",SUMIFS($BG$2:$BG$2500,$W$2:$W$2500,$A1493))</f>
      </c>
      <c r="AR1493">
        <f>IF($A1493="","",SUMIFS($BH$2:$BH$2500,$W$2:$W$2500,$A1493))</f>
      </c>
      <c r="AS1493">
        <f>IF($A1493="","",SUMIFS($BI$2:$BI$2500,$W$2:$W$2500,$A1493))</f>
      </c>
      <c r="AT1493">
        <f>IF($A1493="","",SUMIFS($BJ$2:$BJ$2500,$W$2:$W$2500,$A1493))</f>
      </c>
      <c r="AU1493">
        <f>IF($A1493="","",SUMIFS($BK$2:$BK$2500,$W$2:$W$2500,$A1493))</f>
      </c>
      <c r="AV1493">
        <f>IF($A1493="","",SUMIFS($BL$2:$BL$2500,$W$2:$W$2500,$A1493))</f>
      </c>
      <c r="AW1493">
        <f>IF($A1493="","",SUMIFS($BM$2:$BM$2500,$W$2:$W$2500,$A1493))</f>
      </c>
      <c r="AX1493">
        <f>IF($A1493="","",SUMIFS($BN$2:$BN$2500,$W$2:$W$2500,$A1493))</f>
      </c>
      <c r="AY1493">
        <f>IF($A1493="","",SUMIFS($BO$2:$BO$2500,$W$2:$W$2500,$A1493))</f>
      </c>
      <c r="AZ1493">
        <f>IF($A1493="","",SUMIFS($BP$2:$BP$2500,$W$2:$W$2500,$A1493))</f>
      </c>
      <c r="BA1493">
        <f>IF($A1493="","",SUMIFS($BQ$2:$BQ$2500,$W$2:$W$2500,$A1493))</f>
      </c>
      <c r="BB1493">
        <f>IF($A1493="","",SUMIFS($BR$2:$BR$2500,$W$2:$W$2500,$A1493))</f>
      </c>
      <c r="BC1493">
        <f>IF($A1493="","",SUMIFS($BS$2:$BS$2500,$W$2:$W$2500,$A1493))</f>
      </c>
      <c r="BD1493">
        <f>IF($A1493="","",SUMIFS($BT$2:$BT$2500,$W$2:$W$2500,$A1493))</f>
      </c>
      <c r="BF1493">
        <f>IF($Z1493="","",INDEX($AO$2:$AO$2000,$Z1493))</f>
      </c>
      <c r="BG1493">
        <f>IF($Z1493="","",INDEX($AP$2:$AP$2000,$Z1493))</f>
      </c>
      <c r="BH1493">
        <f>IF($Z1493="","",INDEX($AQ$2:$AQ$2000,$Z1493))</f>
      </c>
      <c r="BI1493">
        <f>IF($Z1493="","",INDEX($AR$2:$AR$2000,$Z1493))</f>
      </c>
      <c r="BJ1493">
        <f>IF($Z1493="","",INDEX($AS$2:$AS$2000,$Z1493))</f>
      </c>
      <c r="BK1493">
        <f>IF($Z1493="","",INDEX($AT$2:$AT$2000,$Z1493))</f>
      </c>
      <c r="BL1493">
        <f>IF($Z1493="","",INDEX($AU$2:$AU$2000,$Z1493))</f>
      </c>
      <c r="BM1493">
        <f>IF($Z1493="","",INDEX($AV$2:$AV$2000,$Z1493))</f>
      </c>
      <c r="BN1493">
        <f>IF($Z1493="","",INDEX($AW$2:$AW$2000,$Z1493))</f>
      </c>
      <c r="BO1493">
        <f>IF($Z1493="","",INDEX($AX$2:$AX$2000,$Z1493))</f>
      </c>
      <c r="BP1493">
        <f>IF($Z1493="","",INDEX($AY$2:$AY$2000,$Z1493))</f>
      </c>
      <c r="BQ1493">
        <f>IF($Z1493="","",INDEX($AZ$2:$AZ$2000,$Z1493))</f>
      </c>
      <c r="BR1493">
        <f>IF($Z1493="","",INDEX($BA$2:$BA$2000,$Z1493))</f>
      </c>
      <c r="BS1493">
        <f>IF($Z1493="","",INDEX($BB$2:$BB$2000,$Z1493))</f>
      </c>
      <c r="BT1493">
        <f>IF($Z1493="","",INDEX($BC$2:$BC$2000,$Z1493))</f>
      </c>
      <c r="BV1493">
        <f>IF(OR($A1493="",$P1493&lt;&gt;"Yes",$AH1493="Yes"),"",1+N($AG1493))</f>
      </c>
      <c r="BW1493">
        <f>IF($A1493="","",COUNTIFS($W$2:$W$2500,$A1493,$BZ$2:$BZ$2500,"Yes")+COUNTIFS($X$2:$X$2500,$A1493,$BY$2:$BY$2500,"Yes"))</f>
      </c>
      <c r="BX1493">
        <f>IF(OR($A1493="",$P1493="Yes"),"",IF(N($BW1493)=0,0,1+SUMIFS($CB$2:$CB$2500,$W$2:$W$2500,$A1493)+SUMIFS($CA$2:$CA$2500,$X$2:$X$2500,$A1493)))</f>
      </c>
      <c r="BY1493" t="str">
        <f>IF($Y1493="","",INDEX($AH$2:$AH$2000,$Y1493)&amp;"")</f>
      </c>
      <c r="BZ1493" t="str">
        <f>IF($Z1493="","",INDEX($AH$2:$AH$2000,$Z1493)&amp;"")</f>
      </c>
      <c r="CA1493">
        <f>IF($Y1493="","",INDEX($BV$2:$BV$2000,$Y1493))</f>
      </c>
      <c r="CB1493">
        <f>IF($Z1493="","",INDEX($BV$2:$BV$2000,$Z1493))</f>
      </c>
    </row>
    <row r="1494">
      <c r="A1494" t="str">
        <f>IF(TRIM(INDEX(games!$A:$A,ROW()))="","",TRIM(INDEX(games!$A:$A,ROW())))</f>
      </c>
      <c r="B1494">
        <f>IF(OR($A1494="",INDEX(games!$B:$B,ROW())=""),"",INDEX(games!$B:$B,ROW()))</f>
      </c>
      <c r="C1494" t="str">
        <f>IF(OR($A1494="",INDEX(games!$C:$C,ROW())=""),"",INDEX(games!$C:$C,ROW()))</f>
      </c>
      <c r="D1494">
        <f>IF($A1494="","",COUNTIF($W$2:$W$2500,$A1494)+COUNTIF($X$2:$X$2500,$A1494))</f>
      </c>
      <c r="E1494">
        <f>IF($A1494="","",IFERROR(MATCH($C1494,$R$2:$R$5,0),0))</f>
      </c>
      <c r="F1494">
        <f>IF($A1494="","",MOD(ROW(),34))</f>
      </c>
      <c r="G1494">
        <f>IF($A1494="",NA(),IF($C1494="Action",$B1494,NA()))</f>
      </c>
      <c r="H1494">
        <f>IF($A1494="",NA(),IF($C1494="Action",1+$F1494*0.023,NA()))</f>
      </c>
      <c r="I1494">
        <f>IF($A1494="",NA(),IF($C1494="Strategy",$B1494,NA()))</f>
      </c>
      <c r="J1494">
        <f>IF($A1494="",NA(),IF($C1494="Strategy",2+$F1494*0.023,NA()))</f>
      </c>
      <c r="K1494">
        <f>IF($A1494="",NA(),IF($C1494="Deckbuilder",$B1494,NA()))</f>
      </c>
      <c r="L1494">
        <f>IF($A1494="",NA(),IF($C1494="Deckbuilder",3+$F1494*0.023,NA()))</f>
      </c>
      <c r="M1494">
        <f>IF($A1494="",NA(),IF($C1494="Traditional",$B1494,NA()))</f>
      </c>
      <c r="N1494">
        <f>IF($A1494="",NA(),IF($C1494="Traditional",4+$F1494*0.023,NA()))</f>
      </c>
      <c r="O1494">
        <f>IF($A1494="","",$D1494+ROW()/1000000)</f>
      </c>
      <c r="P1494" t="str">
        <f>IF(OR($A1494="",INDEX(games!$H:$H,ROW())=""),"",INDEX(games!$H:$H,ROW()))</f>
      </c>
      <c r="Q1494">
        <f>IF(OR($A1494="",$P1494&lt;&gt;"Yes"),"",$D1494+ROW()/1000000)</f>
      </c>
      <c r="T1494">
        <f>IF($Y1494="","",INDEX($B$2:$B$2000,$Y1494))</f>
      </c>
      <c r="U1494">
        <f>IF($Z1494="","",INDEX($B$2:$B$2000,$Z1494))</f>
      </c>
      <c r="V1494">
        <f>IF(OR($T1494="",$U1494=""),"",$U1494-$T1494)</f>
      </c>
      <c r="W1494" t="str">
        <f>IF(TRIM(INDEX(connections!$A:$A,ROW()))="","",TRIM(INDEX(connections!$A:$A,ROW())))</f>
      </c>
      <c r="X1494" t="str">
        <f>IF($W1494="","",TRIM(INDEX(connections!$B:$B,ROW())))</f>
      </c>
      <c r="Y1494">
        <f>IF($W1494="","",IFERROR(MATCH($W1494,$A$2:$A$2000,0),""))</f>
      </c>
      <c r="Z1494">
        <f>IF($X1494="","",IFERROR(MATCH($X1494,$A$2:$A$2000,0),""))</f>
      </c>
      <c r="AA1494" t="str">
        <f>IF($Y1494="","",INDEX($P$2:$P$2000,$Y1494))</f>
      </c>
      <c r="AB1494" t="str">
        <f>IF($Z1494="","",INDEX($P$2:$P$2000,$Z1494))</f>
      </c>
      <c r="AC1494">
        <f>IF(AND($AA1494="Yes",$AB1494="Yes"),1,"")</f>
      </c>
      <c r="AD1494">
        <f>IF(OR($Y1494="",$Z1494=""),"",IF(INDEX($C$2:$C$2000,$Y1494)=INDEX($C$2:$C$2000,$Z1494),0,1))</f>
      </c>
      <c r="AE1494">
        <f>IF($AC1494&lt;&gt;1,"",IF(AND(INDEX($AG$2:$AG$2000,$Y1494)=1,INDEX($AG$2:$AG$2000,$Z1494)=1),1,""))</f>
      </c>
      <c r="AG1494">
        <f>IF($A1494="","",COUNTIFS($W$2:$W$2500,$A1494,$AB$2:$AB$2500,"Yes")+COUNTIFS($X$2:$X$2500,$A1494,$AA$2:$AA$2500,"Yes"))</f>
      </c>
      <c r="AH1494" t="str">
        <f>IF(OR($P1494&lt;&gt;"Yes",N($AG1494)=0),"",IF(AND($AG1494=1,COUNTIFS($W$2:$W$2500,$A1494,$AE$2:$AE$2500,1)+COUNTIFS($X$2:$X$2500,$A1494,$AE$2:$AE$2500,1)&gt;0),"","Yes"))</f>
      </c>
      <c r="AI1494">
        <f>IF($AH1494="Yes",$AG1494,"")</f>
      </c>
      <c r="AJ1494">
        <f>IF($AI1494="","",$AI1494+ROW()/1000000)</f>
      </c>
      <c r="AK1494">
        <f>IF(OR($A1494="",$P1494="Yes",N($AG1494)=0),"",$AG1494+ROW()/1000000)</f>
      </c>
      <c r="AL1494" t="str">
        <f>IF($A1494="","",INDEX(games!$J:$J,ROW())&amp;"")</f>
      </c>
      <c r="AM1494">
        <f>IF($A1494="","",SUMPRODUCT($AO1494:$BD1494,'Map Analysis'!$AP$2^{0,1,2,3,4,5,6,7,8,9,10,11,12,13,14,15}))</f>
      </c>
      <c r="AN1494">
        <f>IF($A1494="","",$AM1494+ROW()/10000000)</f>
      </c>
      <c r="AO1494">
        <f>IF($A1494="","",COUNTIF($W$2:$W$2500,$A1494))</f>
      </c>
      <c r="AP1494">
        <f>IF($A1494="","",SUMIFS($BF$2:$BF$2500,$W$2:$W$2500,$A1494))</f>
      </c>
      <c r="AQ1494">
        <f>IF($A1494="","",SUMIFS($BG$2:$BG$2500,$W$2:$W$2500,$A1494))</f>
      </c>
      <c r="AR1494">
        <f>IF($A1494="","",SUMIFS($BH$2:$BH$2500,$W$2:$W$2500,$A1494))</f>
      </c>
      <c r="AS1494">
        <f>IF($A1494="","",SUMIFS($BI$2:$BI$2500,$W$2:$W$2500,$A1494))</f>
      </c>
      <c r="AT1494">
        <f>IF($A1494="","",SUMIFS($BJ$2:$BJ$2500,$W$2:$W$2500,$A1494))</f>
      </c>
      <c r="AU1494">
        <f>IF($A1494="","",SUMIFS($BK$2:$BK$2500,$W$2:$W$2500,$A1494))</f>
      </c>
      <c r="AV1494">
        <f>IF($A1494="","",SUMIFS($BL$2:$BL$2500,$W$2:$W$2500,$A1494))</f>
      </c>
      <c r="AW1494">
        <f>IF($A1494="","",SUMIFS($BM$2:$BM$2500,$W$2:$W$2500,$A1494))</f>
      </c>
      <c r="AX1494">
        <f>IF($A1494="","",SUMIFS($BN$2:$BN$2500,$W$2:$W$2500,$A1494))</f>
      </c>
      <c r="AY1494">
        <f>IF($A1494="","",SUMIFS($BO$2:$BO$2500,$W$2:$W$2500,$A1494))</f>
      </c>
      <c r="AZ1494">
        <f>IF($A1494="","",SUMIFS($BP$2:$BP$2500,$W$2:$W$2500,$A1494))</f>
      </c>
      <c r="BA1494">
        <f>IF($A1494="","",SUMIFS($BQ$2:$BQ$2500,$W$2:$W$2500,$A1494))</f>
      </c>
      <c r="BB1494">
        <f>IF($A1494="","",SUMIFS($BR$2:$BR$2500,$W$2:$W$2500,$A1494))</f>
      </c>
      <c r="BC1494">
        <f>IF($A1494="","",SUMIFS($BS$2:$BS$2500,$W$2:$W$2500,$A1494))</f>
      </c>
      <c r="BD1494">
        <f>IF($A1494="","",SUMIFS($BT$2:$BT$2500,$W$2:$W$2500,$A1494))</f>
      </c>
      <c r="BF1494">
        <f>IF($Z1494="","",INDEX($AO$2:$AO$2000,$Z1494))</f>
      </c>
      <c r="BG1494">
        <f>IF($Z1494="","",INDEX($AP$2:$AP$2000,$Z1494))</f>
      </c>
      <c r="BH1494">
        <f>IF($Z1494="","",INDEX($AQ$2:$AQ$2000,$Z1494))</f>
      </c>
      <c r="BI1494">
        <f>IF($Z1494="","",INDEX($AR$2:$AR$2000,$Z1494))</f>
      </c>
      <c r="BJ1494">
        <f>IF($Z1494="","",INDEX($AS$2:$AS$2000,$Z1494))</f>
      </c>
      <c r="BK1494">
        <f>IF($Z1494="","",INDEX($AT$2:$AT$2000,$Z1494))</f>
      </c>
      <c r="BL1494">
        <f>IF($Z1494="","",INDEX($AU$2:$AU$2000,$Z1494))</f>
      </c>
      <c r="BM1494">
        <f>IF($Z1494="","",INDEX($AV$2:$AV$2000,$Z1494))</f>
      </c>
      <c r="BN1494">
        <f>IF($Z1494="","",INDEX($AW$2:$AW$2000,$Z1494))</f>
      </c>
      <c r="BO1494">
        <f>IF($Z1494="","",INDEX($AX$2:$AX$2000,$Z1494))</f>
      </c>
      <c r="BP1494">
        <f>IF($Z1494="","",INDEX($AY$2:$AY$2000,$Z1494))</f>
      </c>
      <c r="BQ1494">
        <f>IF($Z1494="","",INDEX($AZ$2:$AZ$2000,$Z1494))</f>
      </c>
      <c r="BR1494">
        <f>IF($Z1494="","",INDEX($BA$2:$BA$2000,$Z1494))</f>
      </c>
      <c r="BS1494">
        <f>IF($Z1494="","",INDEX($BB$2:$BB$2000,$Z1494))</f>
      </c>
      <c r="BT1494">
        <f>IF($Z1494="","",INDEX($BC$2:$BC$2000,$Z1494))</f>
      </c>
      <c r="BV1494">
        <f>IF(OR($A1494="",$P1494&lt;&gt;"Yes",$AH1494="Yes"),"",1+N($AG1494))</f>
      </c>
      <c r="BW1494">
        <f>IF($A1494="","",COUNTIFS($W$2:$W$2500,$A1494,$BZ$2:$BZ$2500,"Yes")+COUNTIFS($X$2:$X$2500,$A1494,$BY$2:$BY$2500,"Yes"))</f>
      </c>
      <c r="BX1494">
        <f>IF(OR($A1494="",$P1494="Yes"),"",IF(N($BW1494)=0,0,1+SUMIFS($CB$2:$CB$2500,$W$2:$W$2500,$A1494)+SUMIFS($CA$2:$CA$2500,$X$2:$X$2500,$A1494)))</f>
      </c>
      <c r="BY1494" t="str">
        <f>IF($Y1494="","",INDEX($AH$2:$AH$2000,$Y1494)&amp;"")</f>
      </c>
      <c r="BZ1494" t="str">
        <f>IF($Z1494="","",INDEX($AH$2:$AH$2000,$Z1494)&amp;"")</f>
      </c>
      <c r="CA1494">
        <f>IF($Y1494="","",INDEX($BV$2:$BV$2000,$Y1494))</f>
      </c>
      <c r="CB1494">
        <f>IF($Z1494="","",INDEX($BV$2:$BV$2000,$Z1494))</f>
      </c>
    </row>
    <row r="1495">
      <c r="A1495" t="str">
        <f>IF(TRIM(INDEX(games!$A:$A,ROW()))="","",TRIM(INDEX(games!$A:$A,ROW())))</f>
      </c>
      <c r="B1495">
        <f>IF(OR($A1495="",INDEX(games!$B:$B,ROW())=""),"",INDEX(games!$B:$B,ROW()))</f>
      </c>
      <c r="C1495" t="str">
        <f>IF(OR($A1495="",INDEX(games!$C:$C,ROW())=""),"",INDEX(games!$C:$C,ROW()))</f>
      </c>
      <c r="D1495">
        <f>IF($A1495="","",COUNTIF($W$2:$W$2500,$A1495)+COUNTIF($X$2:$X$2500,$A1495))</f>
      </c>
      <c r="E1495">
        <f>IF($A1495="","",IFERROR(MATCH($C1495,$R$2:$R$5,0),0))</f>
      </c>
      <c r="F1495">
        <f>IF($A1495="","",MOD(ROW(),34))</f>
      </c>
      <c r="G1495">
        <f>IF($A1495="",NA(),IF($C1495="Action",$B1495,NA()))</f>
      </c>
      <c r="H1495">
        <f>IF($A1495="",NA(),IF($C1495="Action",1+$F1495*0.023,NA()))</f>
      </c>
      <c r="I1495">
        <f>IF($A1495="",NA(),IF($C1495="Strategy",$B1495,NA()))</f>
      </c>
      <c r="J1495">
        <f>IF($A1495="",NA(),IF($C1495="Strategy",2+$F1495*0.023,NA()))</f>
      </c>
      <c r="K1495">
        <f>IF($A1495="",NA(),IF($C1495="Deckbuilder",$B1495,NA()))</f>
      </c>
      <c r="L1495">
        <f>IF($A1495="",NA(),IF($C1495="Deckbuilder",3+$F1495*0.023,NA()))</f>
      </c>
      <c r="M1495">
        <f>IF($A1495="",NA(),IF($C1495="Traditional",$B1495,NA()))</f>
      </c>
      <c r="N1495">
        <f>IF($A1495="",NA(),IF($C1495="Traditional",4+$F1495*0.023,NA()))</f>
      </c>
      <c r="O1495">
        <f>IF($A1495="","",$D1495+ROW()/1000000)</f>
      </c>
      <c r="P1495" t="str">
        <f>IF(OR($A1495="",INDEX(games!$H:$H,ROW())=""),"",INDEX(games!$H:$H,ROW()))</f>
      </c>
      <c r="Q1495">
        <f>IF(OR($A1495="",$P1495&lt;&gt;"Yes"),"",$D1495+ROW()/1000000)</f>
      </c>
      <c r="T1495">
        <f>IF($Y1495="","",INDEX($B$2:$B$2000,$Y1495))</f>
      </c>
      <c r="U1495">
        <f>IF($Z1495="","",INDEX($B$2:$B$2000,$Z1495))</f>
      </c>
      <c r="V1495">
        <f>IF(OR($T1495="",$U1495=""),"",$U1495-$T1495)</f>
      </c>
      <c r="W1495" t="str">
        <f>IF(TRIM(INDEX(connections!$A:$A,ROW()))="","",TRIM(INDEX(connections!$A:$A,ROW())))</f>
      </c>
      <c r="X1495" t="str">
        <f>IF($W1495="","",TRIM(INDEX(connections!$B:$B,ROW())))</f>
      </c>
      <c r="Y1495">
        <f>IF($W1495="","",IFERROR(MATCH($W1495,$A$2:$A$2000,0),""))</f>
      </c>
      <c r="Z1495">
        <f>IF($X1495="","",IFERROR(MATCH($X1495,$A$2:$A$2000,0),""))</f>
      </c>
      <c r="AA1495" t="str">
        <f>IF($Y1495="","",INDEX($P$2:$P$2000,$Y1495))</f>
      </c>
      <c r="AB1495" t="str">
        <f>IF($Z1495="","",INDEX($P$2:$P$2000,$Z1495))</f>
      </c>
      <c r="AC1495">
        <f>IF(AND($AA1495="Yes",$AB1495="Yes"),1,"")</f>
      </c>
      <c r="AD1495">
        <f>IF(OR($Y1495="",$Z1495=""),"",IF(INDEX($C$2:$C$2000,$Y1495)=INDEX($C$2:$C$2000,$Z1495),0,1))</f>
      </c>
      <c r="AE1495">
        <f>IF($AC1495&lt;&gt;1,"",IF(AND(INDEX($AG$2:$AG$2000,$Y1495)=1,INDEX($AG$2:$AG$2000,$Z1495)=1),1,""))</f>
      </c>
      <c r="AG1495">
        <f>IF($A1495="","",COUNTIFS($W$2:$W$2500,$A1495,$AB$2:$AB$2500,"Yes")+COUNTIFS($X$2:$X$2500,$A1495,$AA$2:$AA$2500,"Yes"))</f>
      </c>
      <c r="AH1495" t="str">
        <f>IF(OR($P1495&lt;&gt;"Yes",N($AG1495)=0),"",IF(AND($AG1495=1,COUNTIFS($W$2:$W$2500,$A1495,$AE$2:$AE$2500,1)+COUNTIFS($X$2:$X$2500,$A1495,$AE$2:$AE$2500,1)&gt;0),"","Yes"))</f>
      </c>
      <c r="AI1495">
        <f>IF($AH1495="Yes",$AG1495,"")</f>
      </c>
      <c r="AJ1495">
        <f>IF($AI1495="","",$AI1495+ROW()/1000000)</f>
      </c>
      <c r="AK1495">
        <f>IF(OR($A1495="",$P1495="Yes",N($AG1495)=0),"",$AG1495+ROW()/1000000)</f>
      </c>
      <c r="AL1495" t="str">
        <f>IF($A1495="","",INDEX(games!$J:$J,ROW())&amp;"")</f>
      </c>
      <c r="AM1495">
        <f>IF($A1495="","",SUMPRODUCT($AO1495:$BD1495,'Map Analysis'!$AP$2^{0,1,2,3,4,5,6,7,8,9,10,11,12,13,14,15}))</f>
      </c>
      <c r="AN1495">
        <f>IF($A1495="","",$AM1495+ROW()/10000000)</f>
      </c>
      <c r="AO1495">
        <f>IF($A1495="","",COUNTIF($W$2:$W$2500,$A1495))</f>
      </c>
      <c r="AP1495">
        <f>IF($A1495="","",SUMIFS($BF$2:$BF$2500,$W$2:$W$2500,$A1495))</f>
      </c>
      <c r="AQ1495">
        <f>IF($A1495="","",SUMIFS($BG$2:$BG$2500,$W$2:$W$2500,$A1495))</f>
      </c>
      <c r="AR1495">
        <f>IF($A1495="","",SUMIFS($BH$2:$BH$2500,$W$2:$W$2500,$A1495))</f>
      </c>
      <c r="AS1495">
        <f>IF($A1495="","",SUMIFS($BI$2:$BI$2500,$W$2:$W$2500,$A1495))</f>
      </c>
      <c r="AT1495">
        <f>IF($A1495="","",SUMIFS($BJ$2:$BJ$2500,$W$2:$W$2500,$A1495))</f>
      </c>
      <c r="AU1495">
        <f>IF($A1495="","",SUMIFS($BK$2:$BK$2500,$W$2:$W$2500,$A1495))</f>
      </c>
      <c r="AV1495">
        <f>IF($A1495="","",SUMIFS($BL$2:$BL$2500,$W$2:$W$2500,$A1495))</f>
      </c>
      <c r="AW1495">
        <f>IF($A1495="","",SUMIFS($BM$2:$BM$2500,$W$2:$W$2500,$A1495))</f>
      </c>
      <c r="AX1495">
        <f>IF($A1495="","",SUMIFS($BN$2:$BN$2500,$W$2:$W$2500,$A1495))</f>
      </c>
      <c r="AY1495">
        <f>IF($A1495="","",SUMIFS($BO$2:$BO$2500,$W$2:$W$2500,$A1495))</f>
      </c>
      <c r="AZ1495">
        <f>IF($A1495="","",SUMIFS($BP$2:$BP$2500,$W$2:$W$2500,$A1495))</f>
      </c>
      <c r="BA1495">
        <f>IF($A1495="","",SUMIFS($BQ$2:$BQ$2500,$W$2:$W$2500,$A1495))</f>
      </c>
      <c r="BB1495">
        <f>IF($A1495="","",SUMIFS($BR$2:$BR$2500,$W$2:$W$2500,$A1495))</f>
      </c>
      <c r="BC1495">
        <f>IF($A1495="","",SUMIFS($BS$2:$BS$2500,$W$2:$W$2500,$A1495))</f>
      </c>
      <c r="BD1495">
        <f>IF($A1495="","",SUMIFS($BT$2:$BT$2500,$W$2:$W$2500,$A1495))</f>
      </c>
      <c r="BF1495">
        <f>IF($Z1495="","",INDEX($AO$2:$AO$2000,$Z1495))</f>
      </c>
      <c r="BG1495">
        <f>IF($Z1495="","",INDEX($AP$2:$AP$2000,$Z1495))</f>
      </c>
      <c r="BH1495">
        <f>IF($Z1495="","",INDEX($AQ$2:$AQ$2000,$Z1495))</f>
      </c>
      <c r="BI1495">
        <f>IF($Z1495="","",INDEX($AR$2:$AR$2000,$Z1495))</f>
      </c>
      <c r="BJ1495">
        <f>IF($Z1495="","",INDEX($AS$2:$AS$2000,$Z1495))</f>
      </c>
      <c r="BK1495">
        <f>IF($Z1495="","",INDEX($AT$2:$AT$2000,$Z1495))</f>
      </c>
      <c r="BL1495">
        <f>IF($Z1495="","",INDEX($AU$2:$AU$2000,$Z1495))</f>
      </c>
      <c r="BM1495">
        <f>IF($Z1495="","",INDEX($AV$2:$AV$2000,$Z1495))</f>
      </c>
      <c r="BN1495">
        <f>IF($Z1495="","",INDEX($AW$2:$AW$2000,$Z1495))</f>
      </c>
      <c r="BO1495">
        <f>IF($Z1495="","",INDEX($AX$2:$AX$2000,$Z1495))</f>
      </c>
      <c r="BP1495">
        <f>IF($Z1495="","",INDEX($AY$2:$AY$2000,$Z1495))</f>
      </c>
      <c r="BQ1495">
        <f>IF($Z1495="","",INDEX($AZ$2:$AZ$2000,$Z1495))</f>
      </c>
      <c r="BR1495">
        <f>IF($Z1495="","",INDEX($BA$2:$BA$2000,$Z1495))</f>
      </c>
      <c r="BS1495">
        <f>IF($Z1495="","",INDEX($BB$2:$BB$2000,$Z1495))</f>
      </c>
      <c r="BT1495">
        <f>IF($Z1495="","",INDEX($BC$2:$BC$2000,$Z1495))</f>
      </c>
      <c r="BV1495">
        <f>IF(OR($A1495="",$P1495&lt;&gt;"Yes",$AH1495="Yes"),"",1+N($AG1495))</f>
      </c>
      <c r="BW1495">
        <f>IF($A1495="","",COUNTIFS($W$2:$W$2500,$A1495,$BZ$2:$BZ$2500,"Yes")+COUNTIFS($X$2:$X$2500,$A1495,$BY$2:$BY$2500,"Yes"))</f>
      </c>
      <c r="BX1495">
        <f>IF(OR($A1495="",$P1495="Yes"),"",IF(N($BW1495)=0,0,1+SUMIFS($CB$2:$CB$2500,$W$2:$W$2500,$A1495)+SUMIFS($CA$2:$CA$2500,$X$2:$X$2500,$A1495)))</f>
      </c>
      <c r="BY1495" t="str">
        <f>IF($Y1495="","",INDEX($AH$2:$AH$2000,$Y1495)&amp;"")</f>
      </c>
      <c r="BZ1495" t="str">
        <f>IF($Z1495="","",INDEX($AH$2:$AH$2000,$Z1495)&amp;"")</f>
      </c>
      <c r="CA1495">
        <f>IF($Y1495="","",INDEX($BV$2:$BV$2000,$Y1495))</f>
      </c>
      <c r="CB1495">
        <f>IF($Z1495="","",INDEX($BV$2:$BV$2000,$Z1495))</f>
      </c>
    </row>
    <row r="1496">
      <c r="A1496" t="str">
        <f>IF(TRIM(INDEX(games!$A:$A,ROW()))="","",TRIM(INDEX(games!$A:$A,ROW())))</f>
      </c>
      <c r="B1496">
        <f>IF(OR($A1496="",INDEX(games!$B:$B,ROW())=""),"",INDEX(games!$B:$B,ROW()))</f>
      </c>
      <c r="C1496" t="str">
        <f>IF(OR($A1496="",INDEX(games!$C:$C,ROW())=""),"",INDEX(games!$C:$C,ROW()))</f>
      </c>
      <c r="D1496">
        <f>IF($A1496="","",COUNTIF($W$2:$W$2500,$A1496)+COUNTIF($X$2:$X$2500,$A1496))</f>
      </c>
      <c r="E1496">
        <f>IF($A1496="","",IFERROR(MATCH($C1496,$R$2:$R$5,0),0))</f>
      </c>
      <c r="F1496">
        <f>IF($A1496="","",MOD(ROW(),34))</f>
      </c>
      <c r="G1496">
        <f>IF($A1496="",NA(),IF($C1496="Action",$B1496,NA()))</f>
      </c>
      <c r="H1496">
        <f>IF($A1496="",NA(),IF($C1496="Action",1+$F1496*0.023,NA()))</f>
      </c>
      <c r="I1496">
        <f>IF($A1496="",NA(),IF($C1496="Strategy",$B1496,NA()))</f>
      </c>
      <c r="J1496">
        <f>IF($A1496="",NA(),IF($C1496="Strategy",2+$F1496*0.023,NA()))</f>
      </c>
      <c r="K1496">
        <f>IF($A1496="",NA(),IF($C1496="Deckbuilder",$B1496,NA()))</f>
      </c>
      <c r="L1496">
        <f>IF($A1496="",NA(),IF($C1496="Deckbuilder",3+$F1496*0.023,NA()))</f>
      </c>
      <c r="M1496">
        <f>IF($A1496="",NA(),IF($C1496="Traditional",$B1496,NA()))</f>
      </c>
      <c r="N1496">
        <f>IF($A1496="",NA(),IF($C1496="Traditional",4+$F1496*0.023,NA()))</f>
      </c>
      <c r="O1496">
        <f>IF($A1496="","",$D1496+ROW()/1000000)</f>
      </c>
      <c r="P1496" t="str">
        <f>IF(OR($A1496="",INDEX(games!$H:$H,ROW())=""),"",INDEX(games!$H:$H,ROW()))</f>
      </c>
      <c r="Q1496">
        <f>IF(OR($A1496="",$P1496&lt;&gt;"Yes"),"",$D1496+ROW()/1000000)</f>
      </c>
      <c r="T1496">
        <f>IF($Y1496="","",INDEX($B$2:$B$2000,$Y1496))</f>
      </c>
      <c r="U1496">
        <f>IF($Z1496="","",INDEX($B$2:$B$2000,$Z1496))</f>
      </c>
      <c r="V1496">
        <f>IF(OR($T1496="",$U1496=""),"",$U1496-$T1496)</f>
      </c>
      <c r="W1496" t="str">
        <f>IF(TRIM(INDEX(connections!$A:$A,ROW()))="","",TRIM(INDEX(connections!$A:$A,ROW())))</f>
      </c>
      <c r="X1496" t="str">
        <f>IF($W1496="","",TRIM(INDEX(connections!$B:$B,ROW())))</f>
      </c>
      <c r="Y1496">
        <f>IF($W1496="","",IFERROR(MATCH($W1496,$A$2:$A$2000,0),""))</f>
      </c>
      <c r="Z1496">
        <f>IF($X1496="","",IFERROR(MATCH($X1496,$A$2:$A$2000,0),""))</f>
      </c>
      <c r="AA1496" t="str">
        <f>IF($Y1496="","",INDEX($P$2:$P$2000,$Y1496))</f>
      </c>
      <c r="AB1496" t="str">
        <f>IF($Z1496="","",INDEX($P$2:$P$2000,$Z1496))</f>
      </c>
      <c r="AC1496">
        <f>IF(AND($AA1496="Yes",$AB1496="Yes"),1,"")</f>
      </c>
      <c r="AD1496">
        <f>IF(OR($Y1496="",$Z1496=""),"",IF(INDEX($C$2:$C$2000,$Y1496)=INDEX($C$2:$C$2000,$Z1496),0,1))</f>
      </c>
      <c r="AE1496">
        <f>IF($AC1496&lt;&gt;1,"",IF(AND(INDEX($AG$2:$AG$2000,$Y1496)=1,INDEX($AG$2:$AG$2000,$Z1496)=1),1,""))</f>
      </c>
      <c r="AG1496">
        <f>IF($A1496="","",COUNTIFS($W$2:$W$2500,$A1496,$AB$2:$AB$2500,"Yes")+COUNTIFS($X$2:$X$2500,$A1496,$AA$2:$AA$2500,"Yes"))</f>
      </c>
      <c r="AH1496" t="str">
        <f>IF(OR($P1496&lt;&gt;"Yes",N($AG1496)=0),"",IF(AND($AG1496=1,COUNTIFS($W$2:$W$2500,$A1496,$AE$2:$AE$2500,1)+COUNTIFS($X$2:$X$2500,$A1496,$AE$2:$AE$2500,1)&gt;0),"","Yes"))</f>
      </c>
      <c r="AI1496">
        <f>IF($AH1496="Yes",$AG1496,"")</f>
      </c>
      <c r="AJ1496">
        <f>IF($AI1496="","",$AI1496+ROW()/1000000)</f>
      </c>
      <c r="AK1496">
        <f>IF(OR($A1496="",$P1496="Yes",N($AG1496)=0),"",$AG1496+ROW()/1000000)</f>
      </c>
      <c r="AL1496" t="str">
        <f>IF($A1496="","",INDEX(games!$J:$J,ROW())&amp;"")</f>
      </c>
      <c r="AM1496">
        <f>IF($A1496="","",SUMPRODUCT($AO1496:$BD1496,'Map Analysis'!$AP$2^{0,1,2,3,4,5,6,7,8,9,10,11,12,13,14,15}))</f>
      </c>
      <c r="AN1496">
        <f>IF($A1496="","",$AM1496+ROW()/10000000)</f>
      </c>
      <c r="AO1496">
        <f>IF($A1496="","",COUNTIF($W$2:$W$2500,$A1496))</f>
      </c>
      <c r="AP1496">
        <f>IF($A1496="","",SUMIFS($BF$2:$BF$2500,$W$2:$W$2500,$A1496))</f>
      </c>
      <c r="AQ1496">
        <f>IF($A1496="","",SUMIFS($BG$2:$BG$2500,$W$2:$W$2500,$A1496))</f>
      </c>
      <c r="AR1496">
        <f>IF($A1496="","",SUMIFS($BH$2:$BH$2500,$W$2:$W$2500,$A1496))</f>
      </c>
      <c r="AS1496">
        <f>IF($A1496="","",SUMIFS($BI$2:$BI$2500,$W$2:$W$2500,$A1496))</f>
      </c>
      <c r="AT1496">
        <f>IF($A1496="","",SUMIFS($BJ$2:$BJ$2500,$W$2:$W$2500,$A1496))</f>
      </c>
      <c r="AU1496">
        <f>IF($A1496="","",SUMIFS($BK$2:$BK$2500,$W$2:$W$2500,$A1496))</f>
      </c>
      <c r="AV1496">
        <f>IF($A1496="","",SUMIFS($BL$2:$BL$2500,$W$2:$W$2500,$A1496))</f>
      </c>
      <c r="AW1496">
        <f>IF($A1496="","",SUMIFS($BM$2:$BM$2500,$W$2:$W$2500,$A1496))</f>
      </c>
      <c r="AX1496">
        <f>IF($A1496="","",SUMIFS($BN$2:$BN$2500,$W$2:$W$2500,$A1496))</f>
      </c>
      <c r="AY1496">
        <f>IF($A1496="","",SUMIFS($BO$2:$BO$2500,$W$2:$W$2500,$A1496))</f>
      </c>
      <c r="AZ1496">
        <f>IF($A1496="","",SUMIFS($BP$2:$BP$2500,$W$2:$W$2500,$A1496))</f>
      </c>
      <c r="BA1496">
        <f>IF($A1496="","",SUMIFS($BQ$2:$BQ$2500,$W$2:$W$2500,$A1496))</f>
      </c>
      <c r="BB1496">
        <f>IF($A1496="","",SUMIFS($BR$2:$BR$2500,$W$2:$W$2500,$A1496))</f>
      </c>
      <c r="BC1496">
        <f>IF($A1496="","",SUMIFS($BS$2:$BS$2500,$W$2:$W$2500,$A1496))</f>
      </c>
      <c r="BD1496">
        <f>IF($A1496="","",SUMIFS($BT$2:$BT$2500,$W$2:$W$2500,$A1496))</f>
      </c>
      <c r="BF1496">
        <f>IF($Z1496="","",INDEX($AO$2:$AO$2000,$Z1496))</f>
      </c>
      <c r="BG1496">
        <f>IF($Z1496="","",INDEX($AP$2:$AP$2000,$Z1496))</f>
      </c>
      <c r="BH1496">
        <f>IF($Z1496="","",INDEX($AQ$2:$AQ$2000,$Z1496))</f>
      </c>
      <c r="BI1496">
        <f>IF($Z1496="","",INDEX($AR$2:$AR$2000,$Z1496))</f>
      </c>
      <c r="BJ1496">
        <f>IF($Z1496="","",INDEX($AS$2:$AS$2000,$Z1496))</f>
      </c>
      <c r="BK1496">
        <f>IF($Z1496="","",INDEX($AT$2:$AT$2000,$Z1496))</f>
      </c>
      <c r="BL1496">
        <f>IF($Z1496="","",INDEX($AU$2:$AU$2000,$Z1496))</f>
      </c>
      <c r="BM1496">
        <f>IF($Z1496="","",INDEX($AV$2:$AV$2000,$Z1496))</f>
      </c>
      <c r="BN1496">
        <f>IF($Z1496="","",INDEX($AW$2:$AW$2000,$Z1496))</f>
      </c>
      <c r="BO1496">
        <f>IF($Z1496="","",INDEX($AX$2:$AX$2000,$Z1496))</f>
      </c>
      <c r="BP1496">
        <f>IF($Z1496="","",INDEX($AY$2:$AY$2000,$Z1496))</f>
      </c>
      <c r="BQ1496">
        <f>IF($Z1496="","",INDEX($AZ$2:$AZ$2000,$Z1496))</f>
      </c>
      <c r="BR1496">
        <f>IF($Z1496="","",INDEX($BA$2:$BA$2000,$Z1496))</f>
      </c>
      <c r="BS1496">
        <f>IF($Z1496="","",INDEX($BB$2:$BB$2000,$Z1496))</f>
      </c>
      <c r="BT1496">
        <f>IF($Z1496="","",INDEX($BC$2:$BC$2000,$Z1496))</f>
      </c>
      <c r="BV1496">
        <f>IF(OR($A1496="",$P1496&lt;&gt;"Yes",$AH1496="Yes"),"",1+N($AG1496))</f>
      </c>
      <c r="BW1496">
        <f>IF($A1496="","",COUNTIFS($W$2:$W$2500,$A1496,$BZ$2:$BZ$2500,"Yes")+COUNTIFS($X$2:$X$2500,$A1496,$BY$2:$BY$2500,"Yes"))</f>
      </c>
      <c r="BX1496">
        <f>IF(OR($A1496="",$P1496="Yes"),"",IF(N($BW1496)=0,0,1+SUMIFS($CB$2:$CB$2500,$W$2:$W$2500,$A1496)+SUMIFS($CA$2:$CA$2500,$X$2:$X$2500,$A1496)))</f>
      </c>
      <c r="BY1496" t="str">
        <f>IF($Y1496="","",INDEX($AH$2:$AH$2000,$Y1496)&amp;"")</f>
      </c>
      <c r="BZ1496" t="str">
        <f>IF($Z1496="","",INDEX($AH$2:$AH$2000,$Z1496)&amp;"")</f>
      </c>
      <c r="CA1496">
        <f>IF($Y1496="","",INDEX($BV$2:$BV$2000,$Y1496))</f>
      </c>
      <c r="CB1496">
        <f>IF($Z1496="","",INDEX($BV$2:$BV$2000,$Z1496))</f>
      </c>
    </row>
    <row r="1497">
      <c r="A1497" t="str">
        <f>IF(TRIM(INDEX(games!$A:$A,ROW()))="","",TRIM(INDEX(games!$A:$A,ROW())))</f>
      </c>
      <c r="B1497">
        <f>IF(OR($A1497="",INDEX(games!$B:$B,ROW())=""),"",INDEX(games!$B:$B,ROW()))</f>
      </c>
      <c r="C1497" t="str">
        <f>IF(OR($A1497="",INDEX(games!$C:$C,ROW())=""),"",INDEX(games!$C:$C,ROW()))</f>
      </c>
      <c r="D1497">
        <f>IF($A1497="","",COUNTIF($W$2:$W$2500,$A1497)+COUNTIF($X$2:$X$2500,$A1497))</f>
      </c>
      <c r="E1497">
        <f>IF($A1497="","",IFERROR(MATCH($C1497,$R$2:$R$5,0),0))</f>
      </c>
      <c r="F1497">
        <f>IF($A1497="","",MOD(ROW(),34))</f>
      </c>
      <c r="G1497">
        <f>IF($A1497="",NA(),IF($C1497="Action",$B1497,NA()))</f>
      </c>
      <c r="H1497">
        <f>IF($A1497="",NA(),IF($C1497="Action",1+$F1497*0.023,NA()))</f>
      </c>
      <c r="I1497">
        <f>IF($A1497="",NA(),IF($C1497="Strategy",$B1497,NA()))</f>
      </c>
      <c r="J1497">
        <f>IF($A1497="",NA(),IF($C1497="Strategy",2+$F1497*0.023,NA()))</f>
      </c>
      <c r="K1497">
        <f>IF($A1497="",NA(),IF($C1497="Deckbuilder",$B1497,NA()))</f>
      </c>
      <c r="L1497">
        <f>IF($A1497="",NA(),IF($C1497="Deckbuilder",3+$F1497*0.023,NA()))</f>
      </c>
      <c r="M1497">
        <f>IF($A1497="",NA(),IF($C1497="Traditional",$B1497,NA()))</f>
      </c>
      <c r="N1497">
        <f>IF($A1497="",NA(),IF($C1497="Traditional",4+$F1497*0.023,NA()))</f>
      </c>
      <c r="O1497">
        <f>IF($A1497="","",$D1497+ROW()/1000000)</f>
      </c>
      <c r="P1497" t="str">
        <f>IF(OR($A1497="",INDEX(games!$H:$H,ROW())=""),"",INDEX(games!$H:$H,ROW()))</f>
      </c>
      <c r="Q1497">
        <f>IF(OR($A1497="",$P1497&lt;&gt;"Yes"),"",$D1497+ROW()/1000000)</f>
      </c>
      <c r="T1497">
        <f>IF($Y1497="","",INDEX($B$2:$B$2000,$Y1497))</f>
      </c>
      <c r="U1497">
        <f>IF($Z1497="","",INDEX($B$2:$B$2000,$Z1497))</f>
      </c>
      <c r="V1497">
        <f>IF(OR($T1497="",$U1497=""),"",$U1497-$T1497)</f>
      </c>
      <c r="W1497" t="str">
        <f>IF(TRIM(INDEX(connections!$A:$A,ROW()))="","",TRIM(INDEX(connections!$A:$A,ROW())))</f>
      </c>
      <c r="X1497" t="str">
        <f>IF($W1497="","",TRIM(INDEX(connections!$B:$B,ROW())))</f>
      </c>
      <c r="Y1497">
        <f>IF($W1497="","",IFERROR(MATCH($W1497,$A$2:$A$2000,0),""))</f>
      </c>
      <c r="Z1497">
        <f>IF($X1497="","",IFERROR(MATCH($X1497,$A$2:$A$2000,0),""))</f>
      </c>
      <c r="AA1497" t="str">
        <f>IF($Y1497="","",INDEX($P$2:$P$2000,$Y1497))</f>
      </c>
      <c r="AB1497" t="str">
        <f>IF($Z1497="","",INDEX($P$2:$P$2000,$Z1497))</f>
      </c>
      <c r="AC1497">
        <f>IF(AND($AA1497="Yes",$AB1497="Yes"),1,"")</f>
      </c>
      <c r="AD1497">
        <f>IF(OR($Y1497="",$Z1497=""),"",IF(INDEX($C$2:$C$2000,$Y1497)=INDEX($C$2:$C$2000,$Z1497),0,1))</f>
      </c>
      <c r="AE1497">
        <f>IF($AC1497&lt;&gt;1,"",IF(AND(INDEX($AG$2:$AG$2000,$Y1497)=1,INDEX($AG$2:$AG$2000,$Z1497)=1),1,""))</f>
      </c>
      <c r="AG1497">
        <f>IF($A1497="","",COUNTIFS($W$2:$W$2500,$A1497,$AB$2:$AB$2500,"Yes")+COUNTIFS($X$2:$X$2500,$A1497,$AA$2:$AA$2500,"Yes"))</f>
      </c>
      <c r="AH1497" t="str">
        <f>IF(OR($P1497&lt;&gt;"Yes",N($AG1497)=0),"",IF(AND($AG1497=1,COUNTIFS($W$2:$W$2500,$A1497,$AE$2:$AE$2500,1)+COUNTIFS($X$2:$X$2500,$A1497,$AE$2:$AE$2500,1)&gt;0),"","Yes"))</f>
      </c>
      <c r="AI1497">
        <f>IF($AH1497="Yes",$AG1497,"")</f>
      </c>
      <c r="AJ1497">
        <f>IF($AI1497="","",$AI1497+ROW()/1000000)</f>
      </c>
      <c r="AK1497">
        <f>IF(OR($A1497="",$P1497="Yes",N($AG1497)=0),"",$AG1497+ROW()/1000000)</f>
      </c>
      <c r="AL1497" t="str">
        <f>IF($A1497="","",INDEX(games!$J:$J,ROW())&amp;"")</f>
      </c>
      <c r="AM1497">
        <f>IF($A1497="","",SUMPRODUCT($AO1497:$BD1497,'Map Analysis'!$AP$2^{0,1,2,3,4,5,6,7,8,9,10,11,12,13,14,15}))</f>
      </c>
      <c r="AN1497">
        <f>IF($A1497="","",$AM1497+ROW()/10000000)</f>
      </c>
      <c r="AO1497">
        <f>IF($A1497="","",COUNTIF($W$2:$W$2500,$A1497))</f>
      </c>
      <c r="AP1497">
        <f>IF($A1497="","",SUMIFS($BF$2:$BF$2500,$W$2:$W$2500,$A1497))</f>
      </c>
      <c r="AQ1497">
        <f>IF($A1497="","",SUMIFS($BG$2:$BG$2500,$W$2:$W$2500,$A1497))</f>
      </c>
      <c r="AR1497">
        <f>IF($A1497="","",SUMIFS($BH$2:$BH$2500,$W$2:$W$2500,$A1497))</f>
      </c>
      <c r="AS1497">
        <f>IF($A1497="","",SUMIFS($BI$2:$BI$2500,$W$2:$W$2500,$A1497))</f>
      </c>
      <c r="AT1497">
        <f>IF($A1497="","",SUMIFS($BJ$2:$BJ$2500,$W$2:$W$2500,$A1497))</f>
      </c>
      <c r="AU1497">
        <f>IF($A1497="","",SUMIFS($BK$2:$BK$2500,$W$2:$W$2500,$A1497))</f>
      </c>
      <c r="AV1497">
        <f>IF($A1497="","",SUMIFS($BL$2:$BL$2500,$W$2:$W$2500,$A1497))</f>
      </c>
      <c r="AW1497">
        <f>IF($A1497="","",SUMIFS($BM$2:$BM$2500,$W$2:$W$2500,$A1497))</f>
      </c>
      <c r="AX1497">
        <f>IF($A1497="","",SUMIFS($BN$2:$BN$2500,$W$2:$W$2500,$A1497))</f>
      </c>
      <c r="AY1497">
        <f>IF($A1497="","",SUMIFS($BO$2:$BO$2500,$W$2:$W$2500,$A1497))</f>
      </c>
      <c r="AZ1497">
        <f>IF($A1497="","",SUMIFS($BP$2:$BP$2500,$W$2:$W$2500,$A1497))</f>
      </c>
      <c r="BA1497">
        <f>IF($A1497="","",SUMIFS($BQ$2:$BQ$2500,$W$2:$W$2500,$A1497))</f>
      </c>
      <c r="BB1497">
        <f>IF($A1497="","",SUMIFS($BR$2:$BR$2500,$W$2:$W$2500,$A1497))</f>
      </c>
      <c r="BC1497">
        <f>IF($A1497="","",SUMIFS($BS$2:$BS$2500,$W$2:$W$2500,$A1497))</f>
      </c>
      <c r="BD1497">
        <f>IF($A1497="","",SUMIFS($BT$2:$BT$2500,$W$2:$W$2500,$A1497))</f>
      </c>
      <c r="BF1497">
        <f>IF($Z1497="","",INDEX($AO$2:$AO$2000,$Z1497))</f>
      </c>
      <c r="BG1497">
        <f>IF($Z1497="","",INDEX($AP$2:$AP$2000,$Z1497))</f>
      </c>
      <c r="BH1497">
        <f>IF($Z1497="","",INDEX($AQ$2:$AQ$2000,$Z1497))</f>
      </c>
      <c r="BI1497">
        <f>IF($Z1497="","",INDEX($AR$2:$AR$2000,$Z1497))</f>
      </c>
      <c r="BJ1497">
        <f>IF($Z1497="","",INDEX($AS$2:$AS$2000,$Z1497))</f>
      </c>
      <c r="BK1497">
        <f>IF($Z1497="","",INDEX($AT$2:$AT$2000,$Z1497))</f>
      </c>
      <c r="BL1497">
        <f>IF($Z1497="","",INDEX($AU$2:$AU$2000,$Z1497))</f>
      </c>
      <c r="BM1497">
        <f>IF($Z1497="","",INDEX($AV$2:$AV$2000,$Z1497))</f>
      </c>
      <c r="BN1497">
        <f>IF($Z1497="","",INDEX($AW$2:$AW$2000,$Z1497))</f>
      </c>
      <c r="BO1497">
        <f>IF($Z1497="","",INDEX($AX$2:$AX$2000,$Z1497))</f>
      </c>
      <c r="BP1497">
        <f>IF($Z1497="","",INDEX($AY$2:$AY$2000,$Z1497))</f>
      </c>
      <c r="BQ1497">
        <f>IF($Z1497="","",INDEX($AZ$2:$AZ$2000,$Z1497))</f>
      </c>
      <c r="BR1497">
        <f>IF($Z1497="","",INDEX($BA$2:$BA$2000,$Z1497))</f>
      </c>
      <c r="BS1497">
        <f>IF($Z1497="","",INDEX($BB$2:$BB$2000,$Z1497))</f>
      </c>
      <c r="BT1497">
        <f>IF($Z1497="","",INDEX($BC$2:$BC$2000,$Z1497))</f>
      </c>
      <c r="BV1497">
        <f>IF(OR($A1497="",$P1497&lt;&gt;"Yes",$AH1497="Yes"),"",1+N($AG1497))</f>
      </c>
      <c r="BW1497">
        <f>IF($A1497="","",COUNTIFS($W$2:$W$2500,$A1497,$BZ$2:$BZ$2500,"Yes")+COUNTIFS($X$2:$X$2500,$A1497,$BY$2:$BY$2500,"Yes"))</f>
      </c>
      <c r="BX1497">
        <f>IF(OR($A1497="",$P1497="Yes"),"",IF(N($BW1497)=0,0,1+SUMIFS($CB$2:$CB$2500,$W$2:$W$2500,$A1497)+SUMIFS($CA$2:$CA$2500,$X$2:$X$2500,$A1497)))</f>
      </c>
      <c r="BY1497" t="str">
        <f>IF($Y1497="","",INDEX($AH$2:$AH$2000,$Y1497)&amp;"")</f>
      </c>
      <c r="BZ1497" t="str">
        <f>IF($Z1497="","",INDEX($AH$2:$AH$2000,$Z1497)&amp;"")</f>
      </c>
      <c r="CA1497">
        <f>IF($Y1497="","",INDEX($BV$2:$BV$2000,$Y1497))</f>
      </c>
      <c r="CB1497">
        <f>IF($Z1497="","",INDEX($BV$2:$BV$2000,$Z1497))</f>
      </c>
    </row>
    <row r="1498">
      <c r="A1498" t="str">
        <f>IF(TRIM(INDEX(games!$A:$A,ROW()))="","",TRIM(INDEX(games!$A:$A,ROW())))</f>
      </c>
      <c r="B1498">
        <f>IF(OR($A1498="",INDEX(games!$B:$B,ROW())=""),"",INDEX(games!$B:$B,ROW()))</f>
      </c>
      <c r="C1498" t="str">
        <f>IF(OR($A1498="",INDEX(games!$C:$C,ROW())=""),"",INDEX(games!$C:$C,ROW()))</f>
      </c>
      <c r="D1498">
        <f>IF($A1498="","",COUNTIF($W$2:$W$2500,$A1498)+COUNTIF($X$2:$X$2500,$A1498))</f>
      </c>
      <c r="E1498">
        <f>IF($A1498="","",IFERROR(MATCH($C1498,$R$2:$R$5,0),0))</f>
      </c>
      <c r="F1498">
        <f>IF($A1498="","",MOD(ROW(),34))</f>
      </c>
      <c r="G1498">
        <f>IF($A1498="",NA(),IF($C1498="Action",$B1498,NA()))</f>
      </c>
      <c r="H1498">
        <f>IF($A1498="",NA(),IF($C1498="Action",1+$F1498*0.023,NA()))</f>
      </c>
      <c r="I1498">
        <f>IF($A1498="",NA(),IF($C1498="Strategy",$B1498,NA()))</f>
      </c>
      <c r="J1498">
        <f>IF($A1498="",NA(),IF($C1498="Strategy",2+$F1498*0.023,NA()))</f>
      </c>
      <c r="K1498">
        <f>IF($A1498="",NA(),IF($C1498="Deckbuilder",$B1498,NA()))</f>
      </c>
      <c r="L1498">
        <f>IF($A1498="",NA(),IF($C1498="Deckbuilder",3+$F1498*0.023,NA()))</f>
      </c>
      <c r="M1498">
        <f>IF($A1498="",NA(),IF($C1498="Traditional",$B1498,NA()))</f>
      </c>
      <c r="N1498">
        <f>IF($A1498="",NA(),IF($C1498="Traditional",4+$F1498*0.023,NA()))</f>
      </c>
      <c r="O1498">
        <f>IF($A1498="","",$D1498+ROW()/1000000)</f>
      </c>
      <c r="P1498" t="str">
        <f>IF(OR($A1498="",INDEX(games!$H:$H,ROW())=""),"",INDEX(games!$H:$H,ROW()))</f>
      </c>
      <c r="Q1498">
        <f>IF(OR($A1498="",$P1498&lt;&gt;"Yes"),"",$D1498+ROW()/1000000)</f>
      </c>
      <c r="T1498">
        <f>IF($Y1498="","",INDEX($B$2:$B$2000,$Y1498))</f>
      </c>
      <c r="U1498">
        <f>IF($Z1498="","",INDEX($B$2:$B$2000,$Z1498))</f>
      </c>
      <c r="V1498">
        <f>IF(OR($T1498="",$U1498=""),"",$U1498-$T1498)</f>
      </c>
      <c r="W1498" t="str">
        <f>IF(TRIM(INDEX(connections!$A:$A,ROW()))="","",TRIM(INDEX(connections!$A:$A,ROW())))</f>
      </c>
      <c r="X1498" t="str">
        <f>IF($W1498="","",TRIM(INDEX(connections!$B:$B,ROW())))</f>
      </c>
      <c r="Y1498">
        <f>IF($W1498="","",IFERROR(MATCH($W1498,$A$2:$A$2000,0),""))</f>
      </c>
      <c r="Z1498">
        <f>IF($X1498="","",IFERROR(MATCH($X1498,$A$2:$A$2000,0),""))</f>
      </c>
      <c r="AA1498" t="str">
        <f>IF($Y1498="","",INDEX($P$2:$P$2000,$Y1498))</f>
      </c>
      <c r="AB1498" t="str">
        <f>IF($Z1498="","",INDEX($P$2:$P$2000,$Z1498))</f>
      </c>
      <c r="AC1498">
        <f>IF(AND($AA1498="Yes",$AB1498="Yes"),1,"")</f>
      </c>
      <c r="AD1498">
        <f>IF(OR($Y1498="",$Z1498=""),"",IF(INDEX($C$2:$C$2000,$Y1498)=INDEX($C$2:$C$2000,$Z1498),0,1))</f>
      </c>
      <c r="AE1498">
        <f>IF($AC1498&lt;&gt;1,"",IF(AND(INDEX($AG$2:$AG$2000,$Y1498)=1,INDEX($AG$2:$AG$2000,$Z1498)=1),1,""))</f>
      </c>
      <c r="AG1498">
        <f>IF($A1498="","",COUNTIFS($W$2:$W$2500,$A1498,$AB$2:$AB$2500,"Yes")+COUNTIFS($X$2:$X$2500,$A1498,$AA$2:$AA$2500,"Yes"))</f>
      </c>
      <c r="AH1498" t="str">
        <f>IF(OR($P1498&lt;&gt;"Yes",N($AG1498)=0),"",IF(AND($AG1498=1,COUNTIFS($W$2:$W$2500,$A1498,$AE$2:$AE$2500,1)+COUNTIFS($X$2:$X$2500,$A1498,$AE$2:$AE$2500,1)&gt;0),"","Yes"))</f>
      </c>
      <c r="AI1498">
        <f>IF($AH1498="Yes",$AG1498,"")</f>
      </c>
      <c r="AJ1498">
        <f>IF($AI1498="","",$AI1498+ROW()/1000000)</f>
      </c>
      <c r="AK1498">
        <f>IF(OR($A1498="",$P1498="Yes",N($AG1498)=0),"",$AG1498+ROW()/1000000)</f>
      </c>
      <c r="AL1498" t="str">
        <f>IF($A1498="","",INDEX(games!$J:$J,ROW())&amp;"")</f>
      </c>
      <c r="AM1498">
        <f>IF($A1498="","",SUMPRODUCT($AO1498:$BD1498,'Map Analysis'!$AP$2^{0,1,2,3,4,5,6,7,8,9,10,11,12,13,14,15}))</f>
      </c>
      <c r="AN1498">
        <f>IF($A1498="","",$AM1498+ROW()/10000000)</f>
      </c>
      <c r="AO1498">
        <f>IF($A1498="","",COUNTIF($W$2:$W$2500,$A1498))</f>
      </c>
      <c r="AP1498">
        <f>IF($A1498="","",SUMIFS($BF$2:$BF$2500,$W$2:$W$2500,$A1498))</f>
      </c>
      <c r="AQ1498">
        <f>IF($A1498="","",SUMIFS($BG$2:$BG$2500,$W$2:$W$2500,$A1498))</f>
      </c>
      <c r="AR1498">
        <f>IF($A1498="","",SUMIFS($BH$2:$BH$2500,$W$2:$W$2500,$A1498))</f>
      </c>
      <c r="AS1498">
        <f>IF($A1498="","",SUMIFS($BI$2:$BI$2500,$W$2:$W$2500,$A1498))</f>
      </c>
      <c r="AT1498">
        <f>IF($A1498="","",SUMIFS($BJ$2:$BJ$2500,$W$2:$W$2500,$A1498))</f>
      </c>
      <c r="AU1498">
        <f>IF($A1498="","",SUMIFS($BK$2:$BK$2500,$W$2:$W$2500,$A1498))</f>
      </c>
      <c r="AV1498">
        <f>IF($A1498="","",SUMIFS($BL$2:$BL$2500,$W$2:$W$2500,$A1498))</f>
      </c>
      <c r="AW1498">
        <f>IF($A1498="","",SUMIFS($BM$2:$BM$2500,$W$2:$W$2500,$A1498))</f>
      </c>
      <c r="AX1498">
        <f>IF($A1498="","",SUMIFS($BN$2:$BN$2500,$W$2:$W$2500,$A1498))</f>
      </c>
      <c r="AY1498">
        <f>IF($A1498="","",SUMIFS($BO$2:$BO$2500,$W$2:$W$2500,$A1498))</f>
      </c>
      <c r="AZ1498">
        <f>IF($A1498="","",SUMIFS($BP$2:$BP$2500,$W$2:$W$2500,$A1498))</f>
      </c>
      <c r="BA1498">
        <f>IF($A1498="","",SUMIFS($BQ$2:$BQ$2500,$W$2:$W$2500,$A1498))</f>
      </c>
      <c r="BB1498">
        <f>IF($A1498="","",SUMIFS($BR$2:$BR$2500,$W$2:$W$2500,$A1498))</f>
      </c>
      <c r="BC1498">
        <f>IF($A1498="","",SUMIFS($BS$2:$BS$2500,$W$2:$W$2500,$A1498))</f>
      </c>
      <c r="BD1498">
        <f>IF($A1498="","",SUMIFS($BT$2:$BT$2500,$W$2:$W$2500,$A1498))</f>
      </c>
      <c r="BF1498">
        <f>IF($Z1498="","",INDEX($AO$2:$AO$2000,$Z1498))</f>
      </c>
      <c r="BG1498">
        <f>IF($Z1498="","",INDEX($AP$2:$AP$2000,$Z1498))</f>
      </c>
      <c r="BH1498">
        <f>IF($Z1498="","",INDEX($AQ$2:$AQ$2000,$Z1498))</f>
      </c>
      <c r="BI1498">
        <f>IF($Z1498="","",INDEX($AR$2:$AR$2000,$Z1498))</f>
      </c>
      <c r="BJ1498">
        <f>IF($Z1498="","",INDEX($AS$2:$AS$2000,$Z1498))</f>
      </c>
      <c r="BK1498">
        <f>IF($Z1498="","",INDEX($AT$2:$AT$2000,$Z1498))</f>
      </c>
      <c r="BL1498">
        <f>IF($Z1498="","",INDEX($AU$2:$AU$2000,$Z1498))</f>
      </c>
      <c r="BM1498">
        <f>IF($Z1498="","",INDEX($AV$2:$AV$2000,$Z1498))</f>
      </c>
      <c r="BN1498">
        <f>IF($Z1498="","",INDEX($AW$2:$AW$2000,$Z1498))</f>
      </c>
      <c r="BO1498">
        <f>IF($Z1498="","",INDEX($AX$2:$AX$2000,$Z1498))</f>
      </c>
      <c r="BP1498">
        <f>IF($Z1498="","",INDEX($AY$2:$AY$2000,$Z1498))</f>
      </c>
      <c r="BQ1498">
        <f>IF($Z1498="","",INDEX($AZ$2:$AZ$2000,$Z1498))</f>
      </c>
      <c r="BR1498">
        <f>IF($Z1498="","",INDEX($BA$2:$BA$2000,$Z1498))</f>
      </c>
      <c r="BS1498">
        <f>IF($Z1498="","",INDEX($BB$2:$BB$2000,$Z1498))</f>
      </c>
      <c r="BT1498">
        <f>IF($Z1498="","",INDEX($BC$2:$BC$2000,$Z1498))</f>
      </c>
      <c r="BV1498">
        <f>IF(OR($A1498="",$P1498&lt;&gt;"Yes",$AH1498="Yes"),"",1+N($AG1498))</f>
      </c>
      <c r="BW1498">
        <f>IF($A1498="","",COUNTIFS($W$2:$W$2500,$A1498,$BZ$2:$BZ$2500,"Yes")+COUNTIFS($X$2:$X$2500,$A1498,$BY$2:$BY$2500,"Yes"))</f>
      </c>
      <c r="BX1498">
        <f>IF(OR($A1498="",$P1498="Yes"),"",IF(N($BW1498)=0,0,1+SUMIFS($CB$2:$CB$2500,$W$2:$W$2500,$A1498)+SUMIFS($CA$2:$CA$2500,$X$2:$X$2500,$A1498)))</f>
      </c>
      <c r="BY1498" t="str">
        <f>IF($Y1498="","",INDEX($AH$2:$AH$2000,$Y1498)&amp;"")</f>
      </c>
      <c r="BZ1498" t="str">
        <f>IF($Z1498="","",INDEX($AH$2:$AH$2000,$Z1498)&amp;"")</f>
      </c>
      <c r="CA1498">
        <f>IF($Y1498="","",INDEX($BV$2:$BV$2000,$Y1498))</f>
      </c>
      <c r="CB1498">
        <f>IF($Z1498="","",INDEX($BV$2:$BV$2000,$Z1498))</f>
      </c>
    </row>
    <row r="1499">
      <c r="A1499" t="str">
        <f>IF(TRIM(INDEX(games!$A:$A,ROW()))="","",TRIM(INDEX(games!$A:$A,ROW())))</f>
      </c>
      <c r="B1499">
        <f>IF(OR($A1499="",INDEX(games!$B:$B,ROW())=""),"",INDEX(games!$B:$B,ROW()))</f>
      </c>
      <c r="C1499" t="str">
        <f>IF(OR($A1499="",INDEX(games!$C:$C,ROW())=""),"",INDEX(games!$C:$C,ROW()))</f>
      </c>
      <c r="D1499">
        <f>IF($A1499="","",COUNTIF($W$2:$W$2500,$A1499)+COUNTIF($X$2:$X$2500,$A1499))</f>
      </c>
      <c r="E1499">
        <f>IF($A1499="","",IFERROR(MATCH($C1499,$R$2:$R$5,0),0))</f>
      </c>
      <c r="F1499">
        <f>IF($A1499="","",MOD(ROW(),34))</f>
      </c>
      <c r="G1499">
        <f>IF($A1499="",NA(),IF($C1499="Action",$B1499,NA()))</f>
      </c>
      <c r="H1499">
        <f>IF($A1499="",NA(),IF($C1499="Action",1+$F1499*0.023,NA()))</f>
      </c>
      <c r="I1499">
        <f>IF($A1499="",NA(),IF($C1499="Strategy",$B1499,NA()))</f>
      </c>
      <c r="J1499">
        <f>IF($A1499="",NA(),IF($C1499="Strategy",2+$F1499*0.023,NA()))</f>
      </c>
      <c r="K1499">
        <f>IF($A1499="",NA(),IF($C1499="Deckbuilder",$B1499,NA()))</f>
      </c>
      <c r="L1499">
        <f>IF($A1499="",NA(),IF($C1499="Deckbuilder",3+$F1499*0.023,NA()))</f>
      </c>
      <c r="M1499">
        <f>IF($A1499="",NA(),IF($C1499="Traditional",$B1499,NA()))</f>
      </c>
      <c r="N1499">
        <f>IF($A1499="",NA(),IF($C1499="Traditional",4+$F1499*0.023,NA()))</f>
      </c>
      <c r="O1499">
        <f>IF($A1499="","",$D1499+ROW()/1000000)</f>
      </c>
      <c r="P1499" t="str">
        <f>IF(OR($A1499="",INDEX(games!$H:$H,ROW())=""),"",INDEX(games!$H:$H,ROW()))</f>
      </c>
      <c r="Q1499">
        <f>IF(OR($A1499="",$P1499&lt;&gt;"Yes"),"",$D1499+ROW()/1000000)</f>
      </c>
      <c r="T1499">
        <f>IF($Y1499="","",INDEX($B$2:$B$2000,$Y1499))</f>
      </c>
      <c r="U1499">
        <f>IF($Z1499="","",INDEX($B$2:$B$2000,$Z1499))</f>
      </c>
      <c r="V1499">
        <f>IF(OR($T1499="",$U1499=""),"",$U1499-$T1499)</f>
      </c>
      <c r="W1499" t="str">
        <f>IF(TRIM(INDEX(connections!$A:$A,ROW()))="","",TRIM(INDEX(connections!$A:$A,ROW())))</f>
      </c>
      <c r="X1499" t="str">
        <f>IF($W1499="","",TRIM(INDEX(connections!$B:$B,ROW())))</f>
      </c>
      <c r="Y1499">
        <f>IF($W1499="","",IFERROR(MATCH($W1499,$A$2:$A$2000,0),""))</f>
      </c>
      <c r="Z1499">
        <f>IF($X1499="","",IFERROR(MATCH($X1499,$A$2:$A$2000,0),""))</f>
      </c>
      <c r="AA1499" t="str">
        <f>IF($Y1499="","",INDEX($P$2:$P$2000,$Y1499))</f>
      </c>
      <c r="AB1499" t="str">
        <f>IF($Z1499="","",INDEX($P$2:$P$2000,$Z1499))</f>
      </c>
      <c r="AC1499">
        <f>IF(AND($AA1499="Yes",$AB1499="Yes"),1,"")</f>
      </c>
      <c r="AD1499">
        <f>IF(OR($Y1499="",$Z1499=""),"",IF(INDEX($C$2:$C$2000,$Y1499)=INDEX($C$2:$C$2000,$Z1499),0,1))</f>
      </c>
      <c r="AE1499">
        <f>IF($AC1499&lt;&gt;1,"",IF(AND(INDEX($AG$2:$AG$2000,$Y1499)=1,INDEX($AG$2:$AG$2000,$Z1499)=1),1,""))</f>
      </c>
      <c r="AG1499">
        <f>IF($A1499="","",COUNTIFS($W$2:$W$2500,$A1499,$AB$2:$AB$2500,"Yes")+COUNTIFS($X$2:$X$2500,$A1499,$AA$2:$AA$2500,"Yes"))</f>
      </c>
      <c r="AH1499" t="str">
        <f>IF(OR($P1499&lt;&gt;"Yes",N($AG1499)=0),"",IF(AND($AG1499=1,COUNTIFS($W$2:$W$2500,$A1499,$AE$2:$AE$2500,1)+COUNTIFS($X$2:$X$2500,$A1499,$AE$2:$AE$2500,1)&gt;0),"","Yes"))</f>
      </c>
      <c r="AI1499">
        <f>IF($AH1499="Yes",$AG1499,"")</f>
      </c>
      <c r="AJ1499">
        <f>IF($AI1499="","",$AI1499+ROW()/1000000)</f>
      </c>
      <c r="AK1499">
        <f>IF(OR($A1499="",$P1499="Yes",N($AG1499)=0),"",$AG1499+ROW()/1000000)</f>
      </c>
      <c r="AL1499" t="str">
        <f>IF($A1499="","",INDEX(games!$J:$J,ROW())&amp;"")</f>
      </c>
      <c r="AM1499">
        <f>IF($A1499="","",SUMPRODUCT($AO1499:$BD1499,'Map Analysis'!$AP$2^{0,1,2,3,4,5,6,7,8,9,10,11,12,13,14,15}))</f>
      </c>
      <c r="AN1499">
        <f>IF($A1499="","",$AM1499+ROW()/10000000)</f>
      </c>
      <c r="AO1499">
        <f>IF($A1499="","",COUNTIF($W$2:$W$2500,$A1499))</f>
      </c>
      <c r="AP1499">
        <f>IF($A1499="","",SUMIFS($BF$2:$BF$2500,$W$2:$W$2500,$A1499))</f>
      </c>
      <c r="AQ1499">
        <f>IF($A1499="","",SUMIFS($BG$2:$BG$2500,$W$2:$W$2500,$A1499))</f>
      </c>
      <c r="AR1499">
        <f>IF($A1499="","",SUMIFS($BH$2:$BH$2500,$W$2:$W$2500,$A1499))</f>
      </c>
      <c r="AS1499">
        <f>IF($A1499="","",SUMIFS($BI$2:$BI$2500,$W$2:$W$2500,$A1499))</f>
      </c>
      <c r="AT1499">
        <f>IF($A1499="","",SUMIFS($BJ$2:$BJ$2500,$W$2:$W$2500,$A1499))</f>
      </c>
      <c r="AU1499">
        <f>IF($A1499="","",SUMIFS($BK$2:$BK$2500,$W$2:$W$2500,$A1499))</f>
      </c>
      <c r="AV1499">
        <f>IF($A1499="","",SUMIFS($BL$2:$BL$2500,$W$2:$W$2500,$A1499))</f>
      </c>
      <c r="AW1499">
        <f>IF($A1499="","",SUMIFS($BM$2:$BM$2500,$W$2:$W$2500,$A1499))</f>
      </c>
      <c r="AX1499">
        <f>IF($A1499="","",SUMIFS($BN$2:$BN$2500,$W$2:$W$2500,$A1499))</f>
      </c>
      <c r="AY1499">
        <f>IF($A1499="","",SUMIFS($BO$2:$BO$2500,$W$2:$W$2500,$A1499))</f>
      </c>
      <c r="AZ1499">
        <f>IF($A1499="","",SUMIFS($BP$2:$BP$2500,$W$2:$W$2500,$A1499))</f>
      </c>
      <c r="BA1499">
        <f>IF($A1499="","",SUMIFS($BQ$2:$BQ$2500,$W$2:$W$2500,$A1499))</f>
      </c>
      <c r="BB1499">
        <f>IF($A1499="","",SUMIFS($BR$2:$BR$2500,$W$2:$W$2500,$A1499))</f>
      </c>
      <c r="BC1499">
        <f>IF($A1499="","",SUMIFS($BS$2:$BS$2500,$W$2:$W$2500,$A1499))</f>
      </c>
      <c r="BD1499">
        <f>IF($A1499="","",SUMIFS($BT$2:$BT$2500,$W$2:$W$2500,$A1499))</f>
      </c>
      <c r="BF1499">
        <f>IF($Z1499="","",INDEX($AO$2:$AO$2000,$Z1499))</f>
      </c>
      <c r="BG1499">
        <f>IF($Z1499="","",INDEX($AP$2:$AP$2000,$Z1499))</f>
      </c>
      <c r="BH1499">
        <f>IF($Z1499="","",INDEX($AQ$2:$AQ$2000,$Z1499))</f>
      </c>
      <c r="BI1499">
        <f>IF($Z1499="","",INDEX($AR$2:$AR$2000,$Z1499))</f>
      </c>
      <c r="BJ1499">
        <f>IF($Z1499="","",INDEX($AS$2:$AS$2000,$Z1499))</f>
      </c>
      <c r="BK1499">
        <f>IF($Z1499="","",INDEX($AT$2:$AT$2000,$Z1499))</f>
      </c>
      <c r="BL1499">
        <f>IF($Z1499="","",INDEX($AU$2:$AU$2000,$Z1499))</f>
      </c>
      <c r="BM1499">
        <f>IF($Z1499="","",INDEX($AV$2:$AV$2000,$Z1499))</f>
      </c>
      <c r="BN1499">
        <f>IF($Z1499="","",INDEX($AW$2:$AW$2000,$Z1499))</f>
      </c>
      <c r="BO1499">
        <f>IF($Z1499="","",INDEX($AX$2:$AX$2000,$Z1499))</f>
      </c>
      <c r="BP1499">
        <f>IF($Z1499="","",INDEX($AY$2:$AY$2000,$Z1499))</f>
      </c>
      <c r="BQ1499">
        <f>IF($Z1499="","",INDEX($AZ$2:$AZ$2000,$Z1499))</f>
      </c>
      <c r="BR1499">
        <f>IF($Z1499="","",INDEX($BA$2:$BA$2000,$Z1499))</f>
      </c>
      <c r="BS1499">
        <f>IF($Z1499="","",INDEX($BB$2:$BB$2000,$Z1499))</f>
      </c>
      <c r="BT1499">
        <f>IF($Z1499="","",INDEX($BC$2:$BC$2000,$Z1499))</f>
      </c>
      <c r="BV1499">
        <f>IF(OR($A1499="",$P1499&lt;&gt;"Yes",$AH1499="Yes"),"",1+N($AG1499))</f>
      </c>
      <c r="BW1499">
        <f>IF($A1499="","",COUNTIFS($W$2:$W$2500,$A1499,$BZ$2:$BZ$2500,"Yes")+COUNTIFS($X$2:$X$2500,$A1499,$BY$2:$BY$2500,"Yes"))</f>
      </c>
      <c r="BX1499">
        <f>IF(OR($A1499="",$P1499="Yes"),"",IF(N($BW1499)=0,0,1+SUMIFS($CB$2:$CB$2500,$W$2:$W$2500,$A1499)+SUMIFS($CA$2:$CA$2500,$X$2:$X$2500,$A1499)))</f>
      </c>
      <c r="BY1499" t="str">
        <f>IF($Y1499="","",INDEX($AH$2:$AH$2000,$Y1499)&amp;"")</f>
      </c>
      <c r="BZ1499" t="str">
        <f>IF($Z1499="","",INDEX($AH$2:$AH$2000,$Z1499)&amp;"")</f>
      </c>
      <c r="CA1499">
        <f>IF($Y1499="","",INDEX($BV$2:$BV$2000,$Y1499))</f>
      </c>
      <c r="CB1499">
        <f>IF($Z1499="","",INDEX($BV$2:$BV$2000,$Z1499))</f>
      </c>
    </row>
    <row r="1500">
      <c r="A1500" t="str">
        <f>IF(TRIM(INDEX(games!$A:$A,ROW()))="","",TRIM(INDEX(games!$A:$A,ROW())))</f>
      </c>
      <c r="B1500">
        <f>IF(OR($A1500="",INDEX(games!$B:$B,ROW())=""),"",INDEX(games!$B:$B,ROW()))</f>
      </c>
      <c r="C1500" t="str">
        <f>IF(OR($A1500="",INDEX(games!$C:$C,ROW())=""),"",INDEX(games!$C:$C,ROW()))</f>
      </c>
      <c r="D1500">
        <f>IF($A1500="","",COUNTIF($W$2:$W$2500,$A1500)+COUNTIF($X$2:$X$2500,$A1500))</f>
      </c>
      <c r="E1500">
        <f>IF($A1500="","",IFERROR(MATCH($C1500,$R$2:$R$5,0),0))</f>
      </c>
      <c r="F1500">
        <f>IF($A1500="","",MOD(ROW(),34))</f>
      </c>
      <c r="G1500">
        <f>IF($A1500="",NA(),IF($C1500="Action",$B1500,NA()))</f>
      </c>
      <c r="H1500">
        <f>IF($A1500="",NA(),IF($C1500="Action",1+$F1500*0.023,NA()))</f>
      </c>
      <c r="I1500">
        <f>IF($A1500="",NA(),IF($C1500="Strategy",$B1500,NA()))</f>
      </c>
      <c r="J1500">
        <f>IF($A1500="",NA(),IF($C1500="Strategy",2+$F1500*0.023,NA()))</f>
      </c>
      <c r="K1500">
        <f>IF($A1500="",NA(),IF($C1500="Deckbuilder",$B1500,NA()))</f>
      </c>
      <c r="L1500">
        <f>IF($A1500="",NA(),IF($C1500="Deckbuilder",3+$F1500*0.023,NA()))</f>
      </c>
      <c r="M1500">
        <f>IF($A1500="",NA(),IF($C1500="Traditional",$B1500,NA()))</f>
      </c>
      <c r="N1500">
        <f>IF($A1500="",NA(),IF($C1500="Traditional",4+$F1500*0.023,NA()))</f>
      </c>
      <c r="O1500">
        <f>IF($A1500="","",$D1500+ROW()/1000000)</f>
      </c>
      <c r="P1500" t="str">
        <f>IF(OR($A1500="",INDEX(games!$H:$H,ROW())=""),"",INDEX(games!$H:$H,ROW()))</f>
      </c>
      <c r="Q1500">
        <f>IF(OR($A1500="",$P1500&lt;&gt;"Yes"),"",$D1500+ROW()/1000000)</f>
      </c>
      <c r="T1500">
        <f>IF($Y1500="","",INDEX($B$2:$B$2000,$Y1500))</f>
      </c>
      <c r="U1500">
        <f>IF($Z1500="","",INDEX($B$2:$B$2000,$Z1500))</f>
      </c>
      <c r="V1500">
        <f>IF(OR($T1500="",$U1500=""),"",$U1500-$T1500)</f>
      </c>
      <c r="W1500" t="str">
        <f>IF(TRIM(INDEX(connections!$A:$A,ROW()))="","",TRIM(INDEX(connections!$A:$A,ROW())))</f>
      </c>
      <c r="X1500" t="str">
        <f>IF($W1500="","",TRIM(INDEX(connections!$B:$B,ROW())))</f>
      </c>
      <c r="Y1500">
        <f>IF($W1500="","",IFERROR(MATCH($W1500,$A$2:$A$2000,0),""))</f>
      </c>
      <c r="Z1500">
        <f>IF($X1500="","",IFERROR(MATCH($X1500,$A$2:$A$2000,0),""))</f>
      </c>
      <c r="AA1500" t="str">
        <f>IF($Y1500="","",INDEX($P$2:$P$2000,$Y1500))</f>
      </c>
      <c r="AB1500" t="str">
        <f>IF($Z1500="","",INDEX($P$2:$P$2000,$Z1500))</f>
      </c>
      <c r="AC1500">
        <f>IF(AND($AA1500="Yes",$AB1500="Yes"),1,"")</f>
      </c>
      <c r="AD1500">
        <f>IF(OR($Y1500="",$Z1500=""),"",IF(INDEX($C$2:$C$2000,$Y1500)=INDEX($C$2:$C$2000,$Z1500),0,1))</f>
      </c>
      <c r="AE1500">
        <f>IF($AC1500&lt;&gt;1,"",IF(AND(INDEX($AG$2:$AG$2000,$Y1500)=1,INDEX($AG$2:$AG$2000,$Z1500)=1),1,""))</f>
      </c>
      <c r="AG1500">
        <f>IF($A1500="","",COUNTIFS($W$2:$W$2500,$A1500,$AB$2:$AB$2500,"Yes")+COUNTIFS($X$2:$X$2500,$A1500,$AA$2:$AA$2500,"Yes"))</f>
      </c>
      <c r="AH1500" t="str">
        <f>IF(OR($P1500&lt;&gt;"Yes",N($AG1500)=0),"",IF(AND($AG1500=1,COUNTIFS($W$2:$W$2500,$A1500,$AE$2:$AE$2500,1)+COUNTIFS($X$2:$X$2500,$A1500,$AE$2:$AE$2500,1)&gt;0),"","Yes"))</f>
      </c>
      <c r="AI1500">
        <f>IF($AH1500="Yes",$AG1500,"")</f>
      </c>
      <c r="AJ1500">
        <f>IF($AI1500="","",$AI1500+ROW()/1000000)</f>
      </c>
      <c r="AK1500">
        <f>IF(OR($A1500="",$P1500="Yes",N($AG1500)=0),"",$AG1500+ROW()/1000000)</f>
      </c>
      <c r="AL1500" t="str">
        <f>IF($A1500="","",INDEX(games!$J:$J,ROW())&amp;"")</f>
      </c>
      <c r="AM1500">
        <f>IF($A1500="","",SUMPRODUCT($AO1500:$BD1500,'Map Analysis'!$AP$2^{0,1,2,3,4,5,6,7,8,9,10,11,12,13,14,15}))</f>
      </c>
      <c r="AN1500">
        <f>IF($A1500="","",$AM1500+ROW()/10000000)</f>
      </c>
      <c r="AO1500">
        <f>IF($A1500="","",COUNTIF($W$2:$W$2500,$A1500))</f>
      </c>
      <c r="AP1500">
        <f>IF($A1500="","",SUMIFS($BF$2:$BF$2500,$W$2:$W$2500,$A1500))</f>
      </c>
      <c r="AQ1500">
        <f>IF($A1500="","",SUMIFS($BG$2:$BG$2500,$W$2:$W$2500,$A1500))</f>
      </c>
      <c r="AR1500">
        <f>IF($A1500="","",SUMIFS($BH$2:$BH$2500,$W$2:$W$2500,$A1500))</f>
      </c>
      <c r="AS1500">
        <f>IF($A1500="","",SUMIFS($BI$2:$BI$2500,$W$2:$W$2500,$A1500))</f>
      </c>
      <c r="AT1500">
        <f>IF($A1500="","",SUMIFS($BJ$2:$BJ$2500,$W$2:$W$2500,$A1500))</f>
      </c>
      <c r="AU1500">
        <f>IF($A1500="","",SUMIFS($BK$2:$BK$2500,$W$2:$W$2500,$A1500))</f>
      </c>
      <c r="AV1500">
        <f>IF($A1500="","",SUMIFS($BL$2:$BL$2500,$W$2:$W$2500,$A1500))</f>
      </c>
      <c r="AW1500">
        <f>IF($A1500="","",SUMIFS($BM$2:$BM$2500,$W$2:$W$2500,$A1500))</f>
      </c>
      <c r="AX1500">
        <f>IF($A1500="","",SUMIFS($BN$2:$BN$2500,$W$2:$W$2500,$A1500))</f>
      </c>
      <c r="AY1500">
        <f>IF($A1500="","",SUMIFS($BO$2:$BO$2500,$W$2:$W$2500,$A1500))</f>
      </c>
      <c r="AZ1500">
        <f>IF($A1500="","",SUMIFS($BP$2:$BP$2500,$W$2:$W$2500,$A1500))</f>
      </c>
      <c r="BA1500">
        <f>IF($A1500="","",SUMIFS($BQ$2:$BQ$2500,$W$2:$W$2500,$A1500))</f>
      </c>
      <c r="BB1500">
        <f>IF($A1500="","",SUMIFS($BR$2:$BR$2500,$W$2:$W$2500,$A1500))</f>
      </c>
      <c r="BC1500">
        <f>IF($A1500="","",SUMIFS($BS$2:$BS$2500,$W$2:$W$2500,$A1500))</f>
      </c>
      <c r="BD1500">
        <f>IF($A1500="","",SUMIFS($BT$2:$BT$2500,$W$2:$W$2500,$A1500))</f>
      </c>
      <c r="BF1500">
        <f>IF($Z1500="","",INDEX($AO$2:$AO$2000,$Z1500))</f>
      </c>
      <c r="BG1500">
        <f>IF($Z1500="","",INDEX($AP$2:$AP$2000,$Z1500))</f>
      </c>
      <c r="BH1500">
        <f>IF($Z1500="","",INDEX($AQ$2:$AQ$2000,$Z1500))</f>
      </c>
      <c r="BI1500">
        <f>IF($Z1500="","",INDEX($AR$2:$AR$2000,$Z1500))</f>
      </c>
      <c r="BJ1500">
        <f>IF($Z1500="","",INDEX($AS$2:$AS$2000,$Z1500))</f>
      </c>
      <c r="BK1500">
        <f>IF($Z1500="","",INDEX($AT$2:$AT$2000,$Z1500))</f>
      </c>
      <c r="BL1500">
        <f>IF($Z1500="","",INDEX($AU$2:$AU$2000,$Z1500))</f>
      </c>
      <c r="BM1500">
        <f>IF($Z1500="","",INDEX($AV$2:$AV$2000,$Z1500))</f>
      </c>
      <c r="BN1500">
        <f>IF($Z1500="","",INDEX($AW$2:$AW$2000,$Z1500))</f>
      </c>
      <c r="BO1500">
        <f>IF($Z1500="","",INDEX($AX$2:$AX$2000,$Z1500))</f>
      </c>
      <c r="BP1500">
        <f>IF($Z1500="","",INDEX($AY$2:$AY$2000,$Z1500))</f>
      </c>
      <c r="BQ1500">
        <f>IF($Z1500="","",INDEX($AZ$2:$AZ$2000,$Z1500))</f>
      </c>
      <c r="BR1500">
        <f>IF($Z1500="","",INDEX($BA$2:$BA$2000,$Z1500))</f>
      </c>
      <c r="BS1500">
        <f>IF($Z1500="","",INDEX($BB$2:$BB$2000,$Z1500))</f>
      </c>
      <c r="BT1500">
        <f>IF($Z1500="","",INDEX($BC$2:$BC$2000,$Z1500))</f>
      </c>
      <c r="BV1500">
        <f>IF(OR($A1500="",$P1500&lt;&gt;"Yes",$AH1500="Yes"),"",1+N($AG1500))</f>
      </c>
      <c r="BW1500">
        <f>IF($A1500="","",COUNTIFS($W$2:$W$2500,$A1500,$BZ$2:$BZ$2500,"Yes")+COUNTIFS($X$2:$X$2500,$A1500,$BY$2:$BY$2500,"Yes"))</f>
      </c>
      <c r="BX1500">
        <f>IF(OR($A1500="",$P1500="Yes"),"",IF(N($BW1500)=0,0,1+SUMIFS($CB$2:$CB$2500,$W$2:$W$2500,$A1500)+SUMIFS($CA$2:$CA$2500,$X$2:$X$2500,$A1500)))</f>
      </c>
      <c r="BY1500" t="str">
        <f>IF($Y1500="","",INDEX($AH$2:$AH$2000,$Y1500)&amp;"")</f>
      </c>
      <c r="BZ1500" t="str">
        <f>IF($Z1500="","",INDEX($AH$2:$AH$2000,$Z1500)&amp;"")</f>
      </c>
      <c r="CA1500">
        <f>IF($Y1500="","",INDEX($BV$2:$BV$2000,$Y1500))</f>
      </c>
      <c r="CB1500">
        <f>IF($Z1500="","",INDEX($BV$2:$BV$2000,$Z1500))</f>
      </c>
    </row>
    <row r="1501">
      <c r="A1501" t="str">
        <f>IF(TRIM(INDEX(games!$A:$A,ROW()))="","",TRIM(INDEX(games!$A:$A,ROW())))</f>
      </c>
      <c r="B1501">
        <f>IF(OR($A1501="",INDEX(games!$B:$B,ROW())=""),"",INDEX(games!$B:$B,ROW()))</f>
      </c>
      <c r="C1501" t="str">
        <f>IF(OR($A1501="",INDEX(games!$C:$C,ROW())=""),"",INDEX(games!$C:$C,ROW()))</f>
      </c>
      <c r="D1501">
        <f>IF($A1501="","",COUNTIF($W$2:$W$2500,$A1501)+COUNTIF($X$2:$X$2500,$A1501))</f>
      </c>
      <c r="E1501">
        <f>IF($A1501="","",IFERROR(MATCH($C1501,$R$2:$R$5,0),0))</f>
      </c>
      <c r="F1501">
        <f>IF($A1501="","",MOD(ROW(),34))</f>
      </c>
      <c r="G1501">
        <f>IF($A1501="",NA(),IF($C1501="Action",$B1501,NA()))</f>
      </c>
      <c r="H1501">
        <f>IF($A1501="",NA(),IF($C1501="Action",1+$F1501*0.023,NA()))</f>
      </c>
      <c r="I1501">
        <f>IF($A1501="",NA(),IF($C1501="Strategy",$B1501,NA()))</f>
      </c>
      <c r="J1501">
        <f>IF($A1501="",NA(),IF($C1501="Strategy",2+$F1501*0.023,NA()))</f>
      </c>
      <c r="K1501">
        <f>IF($A1501="",NA(),IF($C1501="Deckbuilder",$B1501,NA()))</f>
      </c>
      <c r="L1501">
        <f>IF($A1501="",NA(),IF($C1501="Deckbuilder",3+$F1501*0.023,NA()))</f>
      </c>
      <c r="M1501">
        <f>IF($A1501="",NA(),IF($C1501="Traditional",$B1501,NA()))</f>
      </c>
      <c r="N1501">
        <f>IF($A1501="",NA(),IF($C1501="Traditional",4+$F1501*0.023,NA()))</f>
      </c>
      <c r="O1501">
        <f>IF($A1501="","",$D1501+ROW()/1000000)</f>
      </c>
      <c r="P1501" t="str">
        <f>IF(OR($A1501="",INDEX(games!$H:$H,ROW())=""),"",INDEX(games!$H:$H,ROW()))</f>
      </c>
      <c r="Q1501">
        <f>IF(OR($A1501="",$P1501&lt;&gt;"Yes"),"",$D1501+ROW()/1000000)</f>
      </c>
      <c r="T1501">
        <f>IF($Y1501="","",INDEX($B$2:$B$2000,$Y1501))</f>
      </c>
      <c r="U1501">
        <f>IF($Z1501="","",INDEX($B$2:$B$2000,$Z1501))</f>
      </c>
      <c r="V1501">
        <f>IF(OR($T1501="",$U1501=""),"",$U1501-$T1501)</f>
      </c>
      <c r="W1501" t="str">
        <f>IF(TRIM(INDEX(connections!$A:$A,ROW()))="","",TRIM(INDEX(connections!$A:$A,ROW())))</f>
      </c>
      <c r="X1501" t="str">
        <f>IF($W1501="","",TRIM(INDEX(connections!$B:$B,ROW())))</f>
      </c>
      <c r="Y1501">
        <f>IF($W1501="","",IFERROR(MATCH($W1501,$A$2:$A$2000,0),""))</f>
      </c>
      <c r="Z1501">
        <f>IF($X1501="","",IFERROR(MATCH($X1501,$A$2:$A$2000,0),""))</f>
      </c>
      <c r="AA1501" t="str">
        <f>IF($Y1501="","",INDEX($P$2:$P$2000,$Y1501))</f>
      </c>
      <c r="AB1501" t="str">
        <f>IF($Z1501="","",INDEX($P$2:$P$2000,$Z1501))</f>
      </c>
      <c r="AC1501">
        <f>IF(AND($AA1501="Yes",$AB1501="Yes"),1,"")</f>
      </c>
      <c r="AD1501">
        <f>IF(OR($Y1501="",$Z1501=""),"",IF(INDEX($C$2:$C$2000,$Y1501)=INDEX($C$2:$C$2000,$Z1501),0,1))</f>
      </c>
      <c r="AE1501">
        <f>IF($AC1501&lt;&gt;1,"",IF(AND(INDEX($AG$2:$AG$2000,$Y1501)=1,INDEX($AG$2:$AG$2000,$Z1501)=1),1,""))</f>
      </c>
      <c r="AG1501">
        <f>IF($A1501="","",COUNTIFS($W$2:$W$2500,$A1501,$AB$2:$AB$2500,"Yes")+COUNTIFS($X$2:$X$2500,$A1501,$AA$2:$AA$2500,"Yes"))</f>
      </c>
      <c r="AH1501" t="str">
        <f>IF(OR($P1501&lt;&gt;"Yes",N($AG1501)=0),"",IF(AND($AG1501=1,COUNTIFS($W$2:$W$2500,$A1501,$AE$2:$AE$2500,1)+COUNTIFS($X$2:$X$2500,$A1501,$AE$2:$AE$2500,1)&gt;0),"","Yes"))</f>
      </c>
      <c r="AI1501">
        <f>IF($AH1501="Yes",$AG1501,"")</f>
      </c>
      <c r="AJ1501">
        <f>IF($AI1501="","",$AI1501+ROW()/1000000)</f>
      </c>
      <c r="AK1501">
        <f>IF(OR($A1501="",$P1501="Yes",N($AG1501)=0),"",$AG1501+ROW()/1000000)</f>
      </c>
      <c r="AL1501" t="str">
        <f>IF($A1501="","",INDEX(games!$J:$J,ROW())&amp;"")</f>
      </c>
      <c r="AM1501">
        <f>IF($A1501="","",SUMPRODUCT($AO1501:$BD1501,'Map Analysis'!$AP$2^{0,1,2,3,4,5,6,7,8,9,10,11,12,13,14,15}))</f>
      </c>
      <c r="AN1501">
        <f>IF($A1501="","",$AM1501+ROW()/10000000)</f>
      </c>
      <c r="AO1501">
        <f>IF($A1501="","",COUNTIF($W$2:$W$2500,$A1501))</f>
      </c>
      <c r="AP1501">
        <f>IF($A1501="","",SUMIFS($BF$2:$BF$2500,$W$2:$W$2500,$A1501))</f>
      </c>
      <c r="AQ1501">
        <f>IF($A1501="","",SUMIFS($BG$2:$BG$2500,$W$2:$W$2500,$A1501))</f>
      </c>
      <c r="AR1501">
        <f>IF($A1501="","",SUMIFS($BH$2:$BH$2500,$W$2:$W$2500,$A1501))</f>
      </c>
      <c r="AS1501">
        <f>IF($A1501="","",SUMIFS($BI$2:$BI$2500,$W$2:$W$2500,$A1501))</f>
      </c>
      <c r="AT1501">
        <f>IF($A1501="","",SUMIFS($BJ$2:$BJ$2500,$W$2:$W$2500,$A1501))</f>
      </c>
      <c r="AU1501">
        <f>IF($A1501="","",SUMIFS($BK$2:$BK$2500,$W$2:$W$2500,$A1501))</f>
      </c>
      <c r="AV1501">
        <f>IF($A1501="","",SUMIFS($BL$2:$BL$2500,$W$2:$W$2500,$A1501))</f>
      </c>
      <c r="AW1501">
        <f>IF($A1501="","",SUMIFS($BM$2:$BM$2500,$W$2:$W$2500,$A1501))</f>
      </c>
      <c r="AX1501">
        <f>IF($A1501="","",SUMIFS($BN$2:$BN$2500,$W$2:$W$2500,$A1501))</f>
      </c>
      <c r="AY1501">
        <f>IF($A1501="","",SUMIFS($BO$2:$BO$2500,$W$2:$W$2500,$A1501))</f>
      </c>
      <c r="AZ1501">
        <f>IF($A1501="","",SUMIFS($BP$2:$BP$2500,$W$2:$W$2500,$A1501))</f>
      </c>
      <c r="BA1501">
        <f>IF($A1501="","",SUMIFS($BQ$2:$BQ$2500,$W$2:$W$2500,$A1501))</f>
      </c>
      <c r="BB1501">
        <f>IF($A1501="","",SUMIFS($BR$2:$BR$2500,$W$2:$W$2500,$A1501))</f>
      </c>
      <c r="BC1501">
        <f>IF($A1501="","",SUMIFS($BS$2:$BS$2500,$W$2:$W$2500,$A1501))</f>
      </c>
      <c r="BD1501">
        <f>IF($A1501="","",SUMIFS($BT$2:$BT$2500,$W$2:$W$2500,$A1501))</f>
      </c>
      <c r="BF1501">
        <f>IF($Z1501="","",INDEX($AO$2:$AO$2000,$Z1501))</f>
      </c>
      <c r="BG1501">
        <f>IF($Z1501="","",INDEX($AP$2:$AP$2000,$Z1501))</f>
      </c>
      <c r="BH1501">
        <f>IF($Z1501="","",INDEX($AQ$2:$AQ$2000,$Z1501))</f>
      </c>
      <c r="BI1501">
        <f>IF($Z1501="","",INDEX($AR$2:$AR$2000,$Z1501))</f>
      </c>
      <c r="BJ1501">
        <f>IF($Z1501="","",INDEX($AS$2:$AS$2000,$Z1501))</f>
      </c>
      <c r="BK1501">
        <f>IF($Z1501="","",INDEX($AT$2:$AT$2000,$Z1501))</f>
      </c>
      <c r="BL1501">
        <f>IF($Z1501="","",INDEX($AU$2:$AU$2000,$Z1501))</f>
      </c>
      <c r="BM1501">
        <f>IF($Z1501="","",INDEX($AV$2:$AV$2000,$Z1501))</f>
      </c>
      <c r="BN1501">
        <f>IF($Z1501="","",INDEX($AW$2:$AW$2000,$Z1501))</f>
      </c>
      <c r="BO1501">
        <f>IF($Z1501="","",INDEX($AX$2:$AX$2000,$Z1501))</f>
      </c>
      <c r="BP1501">
        <f>IF($Z1501="","",INDEX($AY$2:$AY$2000,$Z1501))</f>
      </c>
      <c r="BQ1501">
        <f>IF($Z1501="","",INDEX($AZ$2:$AZ$2000,$Z1501))</f>
      </c>
      <c r="BR1501">
        <f>IF($Z1501="","",INDEX($BA$2:$BA$2000,$Z1501))</f>
      </c>
      <c r="BS1501">
        <f>IF($Z1501="","",INDEX($BB$2:$BB$2000,$Z1501))</f>
      </c>
      <c r="BT1501">
        <f>IF($Z1501="","",INDEX($BC$2:$BC$2000,$Z1501))</f>
      </c>
      <c r="BV1501">
        <f>IF(OR($A1501="",$P1501&lt;&gt;"Yes",$AH1501="Yes"),"",1+N($AG1501))</f>
      </c>
      <c r="BW1501">
        <f>IF($A1501="","",COUNTIFS($W$2:$W$2500,$A1501,$BZ$2:$BZ$2500,"Yes")+COUNTIFS($X$2:$X$2500,$A1501,$BY$2:$BY$2500,"Yes"))</f>
      </c>
      <c r="BX1501">
        <f>IF(OR($A1501="",$P1501="Yes"),"",IF(N($BW1501)=0,0,1+SUMIFS($CB$2:$CB$2500,$W$2:$W$2500,$A1501)+SUMIFS($CA$2:$CA$2500,$X$2:$X$2500,$A1501)))</f>
      </c>
      <c r="BY1501" t="str">
        <f>IF($Y1501="","",INDEX($AH$2:$AH$2000,$Y1501)&amp;"")</f>
      </c>
      <c r="BZ1501" t="str">
        <f>IF($Z1501="","",INDEX($AH$2:$AH$2000,$Z1501)&amp;"")</f>
      </c>
      <c r="CA1501">
        <f>IF($Y1501="","",INDEX($BV$2:$BV$2000,$Y1501))</f>
      </c>
      <c r="CB1501">
        <f>IF($Z1501="","",INDEX($BV$2:$BV$2000,$Z1501))</f>
      </c>
    </row>
    <row r="1502">
      <c r="A1502" t="str">
        <f>IF(TRIM(INDEX(games!$A:$A,ROW()))="","",TRIM(INDEX(games!$A:$A,ROW())))</f>
      </c>
      <c r="B1502">
        <f>IF(OR($A1502="",INDEX(games!$B:$B,ROW())=""),"",INDEX(games!$B:$B,ROW()))</f>
      </c>
      <c r="C1502" t="str">
        <f>IF(OR($A1502="",INDEX(games!$C:$C,ROW())=""),"",INDEX(games!$C:$C,ROW()))</f>
      </c>
      <c r="D1502">
        <f>IF($A1502="","",COUNTIF($W$2:$W$2500,$A1502)+COUNTIF($X$2:$X$2500,$A1502))</f>
      </c>
      <c r="E1502">
        <f>IF($A1502="","",IFERROR(MATCH($C1502,$R$2:$R$5,0),0))</f>
      </c>
      <c r="F1502">
        <f>IF($A1502="","",MOD(ROW(),34))</f>
      </c>
      <c r="G1502">
        <f>IF($A1502="",NA(),IF($C1502="Action",$B1502,NA()))</f>
      </c>
      <c r="H1502">
        <f>IF($A1502="",NA(),IF($C1502="Action",1+$F1502*0.023,NA()))</f>
      </c>
      <c r="I1502">
        <f>IF($A1502="",NA(),IF($C1502="Strategy",$B1502,NA()))</f>
      </c>
      <c r="J1502">
        <f>IF($A1502="",NA(),IF($C1502="Strategy",2+$F1502*0.023,NA()))</f>
      </c>
      <c r="K1502">
        <f>IF($A1502="",NA(),IF($C1502="Deckbuilder",$B1502,NA()))</f>
      </c>
      <c r="L1502">
        <f>IF($A1502="",NA(),IF($C1502="Deckbuilder",3+$F1502*0.023,NA()))</f>
      </c>
      <c r="M1502">
        <f>IF($A1502="",NA(),IF($C1502="Traditional",$B1502,NA()))</f>
      </c>
      <c r="N1502">
        <f>IF($A1502="",NA(),IF($C1502="Traditional",4+$F1502*0.023,NA()))</f>
      </c>
      <c r="O1502">
        <f>IF($A1502="","",$D1502+ROW()/1000000)</f>
      </c>
      <c r="P1502" t="str">
        <f>IF(OR($A1502="",INDEX(games!$H:$H,ROW())=""),"",INDEX(games!$H:$H,ROW()))</f>
      </c>
      <c r="Q1502">
        <f>IF(OR($A1502="",$P1502&lt;&gt;"Yes"),"",$D1502+ROW()/1000000)</f>
      </c>
      <c r="T1502">
        <f>IF($Y1502="","",INDEX($B$2:$B$2000,$Y1502))</f>
      </c>
      <c r="U1502">
        <f>IF($Z1502="","",INDEX($B$2:$B$2000,$Z1502))</f>
      </c>
      <c r="V1502">
        <f>IF(OR($T1502="",$U1502=""),"",$U1502-$T1502)</f>
      </c>
      <c r="W1502" t="str">
        <f>IF(TRIM(INDEX(connections!$A:$A,ROW()))="","",TRIM(INDEX(connections!$A:$A,ROW())))</f>
      </c>
      <c r="X1502" t="str">
        <f>IF($W1502="","",TRIM(INDEX(connections!$B:$B,ROW())))</f>
      </c>
      <c r="Y1502">
        <f>IF($W1502="","",IFERROR(MATCH($W1502,$A$2:$A$2000,0),""))</f>
      </c>
      <c r="Z1502">
        <f>IF($X1502="","",IFERROR(MATCH($X1502,$A$2:$A$2000,0),""))</f>
      </c>
      <c r="AA1502" t="str">
        <f>IF($Y1502="","",INDEX($P$2:$P$2000,$Y1502))</f>
      </c>
      <c r="AB1502" t="str">
        <f>IF($Z1502="","",INDEX($P$2:$P$2000,$Z1502))</f>
      </c>
      <c r="AC1502">
        <f>IF(AND($AA1502="Yes",$AB1502="Yes"),1,"")</f>
      </c>
      <c r="AD1502">
        <f>IF(OR($Y1502="",$Z1502=""),"",IF(INDEX($C$2:$C$2000,$Y1502)=INDEX($C$2:$C$2000,$Z1502),0,1))</f>
      </c>
      <c r="AE1502">
        <f>IF($AC1502&lt;&gt;1,"",IF(AND(INDEX($AG$2:$AG$2000,$Y1502)=1,INDEX($AG$2:$AG$2000,$Z1502)=1),1,""))</f>
      </c>
      <c r="AG1502">
        <f>IF($A1502="","",COUNTIFS($W$2:$W$2500,$A1502,$AB$2:$AB$2500,"Yes")+COUNTIFS($X$2:$X$2500,$A1502,$AA$2:$AA$2500,"Yes"))</f>
      </c>
      <c r="AH1502" t="str">
        <f>IF(OR($P1502&lt;&gt;"Yes",N($AG1502)=0),"",IF(AND($AG1502=1,COUNTIFS($W$2:$W$2500,$A1502,$AE$2:$AE$2500,1)+COUNTIFS($X$2:$X$2500,$A1502,$AE$2:$AE$2500,1)&gt;0),"","Yes"))</f>
      </c>
      <c r="AI1502">
        <f>IF($AH1502="Yes",$AG1502,"")</f>
      </c>
      <c r="AJ1502">
        <f>IF($AI1502="","",$AI1502+ROW()/1000000)</f>
      </c>
      <c r="AK1502">
        <f>IF(OR($A1502="",$P1502="Yes",N($AG1502)=0),"",$AG1502+ROW()/1000000)</f>
      </c>
      <c r="AL1502" t="str">
        <f>IF($A1502="","",INDEX(games!$J:$J,ROW())&amp;"")</f>
      </c>
      <c r="AM1502">
        <f>IF($A1502="","",SUMPRODUCT($AO1502:$BD1502,'Map Analysis'!$AP$2^{0,1,2,3,4,5,6,7,8,9,10,11,12,13,14,15}))</f>
      </c>
      <c r="AN1502">
        <f>IF($A1502="","",$AM1502+ROW()/10000000)</f>
      </c>
      <c r="AO1502">
        <f>IF($A1502="","",COUNTIF($W$2:$W$2500,$A1502))</f>
      </c>
      <c r="AP1502">
        <f>IF($A1502="","",SUMIFS($BF$2:$BF$2500,$W$2:$W$2500,$A1502))</f>
      </c>
      <c r="AQ1502">
        <f>IF($A1502="","",SUMIFS($BG$2:$BG$2500,$W$2:$W$2500,$A1502))</f>
      </c>
      <c r="AR1502">
        <f>IF($A1502="","",SUMIFS($BH$2:$BH$2500,$W$2:$W$2500,$A1502))</f>
      </c>
      <c r="AS1502">
        <f>IF($A1502="","",SUMIFS($BI$2:$BI$2500,$W$2:$W$2500,$A1502))</f>
      </c>
      <c r="AT1502">
        <f>IF($A1502="","",SUMIFS($BJ$2:$BJ$2500,$W$2:$W$2500,$A1502))</f>
      </c>
      <c r="AU1502">
        <f>IF($A1502="","",SUMIFS($BK$2:$BK$2500,$W$2:$W$2500,$A1502))</f>
      </c>
      <c r="AV1502">
        <f>IF($A1502="","",SUMIFS($BL$2:$BL$2500,$W$2:$W$2500,$A1502))</f>
      </c>
      <c r="AW1502">
        <f>IF($A1502="","",SUMIFS($BM$2:$BM$2500,$W$2:$W$2500,$A1502))</f>
      </c>
      <c r="AX1502">
        <f>IF($A1502="","",SUMIFS($BN$2:$BN$2500,$W$2:$W$2500,$A1502))</f>
      </c>
      <c r="AY1502">
        <f>IF($A1502="","",SUMIFS($BO$2:$BO$2500,$W$2:$W$2500,$A1502))</f>
      </c>
      <c r="AZ1502">
        <f>IF($A1502="","",SUMIFS($BP$2:$BP$2500,$W$2:$W$2500,$A1502))</f>
      </c>
      <c r="BA1502">
        <f>IF($A1502="","",SUMIFS($BQ$2:$BQ$2500,$W$2:$W$2500,$A1502))</f>
      </c>
      <c r="BB1502">
        <f>IF($A1502="","",SUMIFS($BR$2:$BR$2500,$W$2:$W$2500,$A1502))</f>
      </c>
      <c r="BC1502">
        <f>IF($A1502="","",SUMIFS($BS$2:$BS$2500,$W$2:$W$2500,$A1502))</f>
      </c>
      <c r="BD1502">
        <f>IF($A1502="","",SUMIFS($BT$2:$BT$2500,$W$2:$W$2500,$A1502))</f>
      </c>
      <c r="BF1502">
        <f>IF($Z1502="","",INDEX($AO$2:$AO$2000,$Z1502))</f>
      </c>
      <c r="BG1502">
        <f>IF($Z1502="","",INDEX($AP$2:$AP$2000,$Z1502))</f>
      </c>
      <c r="BH1502">
        <f>IF($Z1502="","",INDEX($AQ$2:$AQ$2000,$Z1502))</f>
      </c>
      <c r="BI1502">
        <f>IF($Z1502="","",INDEX($AR$2:$AR$2000,$Z1502))</f>
      </c>
      <c r="BJ1502">
        <f>IF($Z1502="","",INDEX($AS$2:$AS$2000,$Z1502))</f>
      </c>
      <c r="BK1502">
        <f>IF($Z1502="","",INDEX($AT$2:$AT$2000,$Z1502))</f>
      </c>
      <c r="BL1502">
        <f>IF($Z1502="","",INDEX($AU$2:$AU$2000,$Z1502))</f>
      </c>
      <c r="BM1502">
        <f>IF($Z1502="","",INDEX($AV$2:$AV$2000,$Z1502))</f>
      </c>
      <c r="BN1502">
        <f>IF($Z1502="","",INDEX($AW$2:$AW$2000,$Z1502))</f>
      </c>
      <c r="BO1502">
        <f>IF($Z1502="","",INDEX($AX$2:$AX$2000,$Z1502))</f>
      </c>
      <c r="BP1502">
        <f>IF($Z1502="","",INDEX($AY$2:$AY$2000,$Z1502))</f>
      </c>
      <c r="BQ1502">
        <f>IF($Z1502="","",INDEX($AZ$2:$AZ$2000,$Z1502))</f>
      </c>
      <c r="BR1502">
        <f>IF($Z1502="","",INDEX($BA$2:$BA$2000,$Z1502))</f>
      </c>
      <c r="BS1502">
        <f>IF($Z1502="","",INDEX($BB$2:$BB$2000,$Z1502))</f>
      </c>
      <c r="BT1502">
        <f>IF($Z1502="","",INDEX($BC$2:$BC$2000,$Z1502))</f>
      </c>
      <c r="BV1502">
        <f>IF(OR($A1502="",$P1502&lt;&gt;"Yes",$AH1502="Yes"),"",1+N($AG1502))</f>
      </c>
      <c r="BW1502">
        <f>IF($A1502="","",COUNTIFS($W$2:$W$2500,$A1502,$BZ$2:$BZ$2500,"Yes")+COUNTIFS($X$2:$X$2500,$A1502,$BY$2:$BY$2500,"Yes"))</f>
      </c>
      <c r="BX1502">
        <f>IF(OR($A1502="",$P1502="Yes"),"",IF(N($BW1502)=0,0,1+SUMIFS($CB$2:$CB$2500,$W$2:$W$2500,$A1502)+SUMIFS($CA$2:$CA$2500,$X$2:$X$2500,$A1502)))</f>
      </c>
      <c r="BY1502" t="str">
        <f>IF($Y1502="","",INDEX($AH$2:$AH$2000,$Y1502)&amp;"")</f>
      </c>
      <c r="BZ1502" t="str">
        <f>IF($Z1502="","",INDEX($AH$2:$AH$2000,$Z1502)&amp;"")</f>
      </c>
      <c r="CA1502">
        <f>IF($Y1502="","",INDEX($BV$2:$BV$2000,$Y1502))</f>
      </c>
      <c r="CB1502">
        <f>IF($Z1502="","",INDEX($BV$2:$BV$2000,$Z1502))</f>
      </c>
    </row>
    <row r="1503">
      <c r="A1503" t="str">
        <f>IF(TRIM(INDEX(games!$A:$A,ROW()))="","",TRIM(INDEX(games!$A:$A,ROW())))</f>
      </c>
      <c r="B1503">
        <f>IF(OR($A1503="",INDEX(games!$B:$B,ROW())=""),"",INDEX(games!$B:$B,ROW()))</f>
      </c>
      <c r="C1503" t="str">
        <f>IF(OR($A1503="",INDEX(games!$C:$C,ROW())=""),"",INDEX(games!$C:$C,ROW()))</f>
      </c>
      <c r="D1503">
        <f>IF($A1503="","",COUNTIF($W$2:$W$2500,$A1503)+COUNTIF($X$2:$X$2500,$A1503))</f>
      </c>
      <c r="E1503">
        <f>IF($A1503="","",IFERROR(MATCH($C1503,$R$2:$R$5,0),0))</f>
      </c>
      <c r="F1503">
        <f>IF($A1503="","",MOD(ROW(),34))</f>
      </c>
      <c r="G1503">
        <f>IF($A1503="",NA(),IF($C1503="Action",$B1503,NA()))</f>
      </c>
      <c r="H1503">
        <f>IF($A1503="",NA(),IF($C1503="Action",1+$F1503*0.023,NA()))</f>
      </c>
      <c r="I1503">
        <f>IF($A1503="",NA(),IF($C1503="Strategy",$B1503,NA()))</f>
      </c>
      <c r="J1503">
        <f>IF($A1503="",NA(),IF($C1503="Strategy",2+$F1503*0.023,NA()))</f>
      </c>
      <c r="K1503">
        <f>IF($A1503="",NA(),IF($C1503="Deckbuilder",$B1503,NA()))</f>
      </c>
      <c r="L1503">
        <f>IF($A1503="",NA(),IF($C1503="Deckbuilder",3+$F1503*0.023,NA()))</f>
      </c>
      <c r="M1503">
        <f>IF($A1503="",NA(),IF($C1503="Traditional",$B1503,NA()))</f>
      </c>
      <c r="N1503">
        <f>IF($A1503="",NA(),IF($C1503="Traditional",4+$F1503*0.023,NA()))</f>
      </c>
      <c r="O1503">
        <f>IF($A1503="","",$D1503+ROW()/1000000)</f>
      </c>
      <c r="P1503" t="str">
        <f>IF(OR($A1503="",INDEX(games!$H:$H,ROW())=""),"",INDEX(games!$H:$H,ROW()))</f>
      </c>
      <c r="Q1503">
        <f>IF(OR($A1503="",$P1503&lt;&gt;"Yes"),"",$D1503+ROW()/1000000)</f>
      </c>
      <c r="T1503">
        <f>IF($Y1503="","",INDEX($B$2:$B$2000,$Y1503))</f>
      </c>
      <c r="U1503">
        <f>IF($Z1503="","",INDEX($B$2:$B$2000,$Z1503))</f>
      </c>
      <c r="V1503">
        <f>IF(OR($T1503="",$U1503=""),"",$U1503-$T1503)</f>
      </c>
      <c r="W1503" t="str">
        <f>IF(TRIM(INDEX(connections!$A:$A,ROW()))="","",TRIM(INDEX(connections!$A:$A,ROW())))</f>
      </c>
      <c r="X1503" t="str">
        <f>IF($W1503="","",TRIM(INDEX(connections!$B:$B,ROW())))</f>
      </c>
      <c r="Y1503">
        <f>IF($W1503="","",IFERROR(MATCH($W1503,$A$2:$A$2000,0),""))</f>
      </c>
      <c r="Z1503">
        <f>IF($X1503="","",IFERROR(MATCH($X1503,$A$2:$A$2000,0),""))</f>
      </c>
      <c r="AA1503" t="str">
        <f>IF($Y1503="","",INDEX($P$2:$P$2000,$Y1503))</f>
      </c>
      <c r="AB1503" t="str">
        <f>IF($Z1503="","",INDEX($P$2:$P$2000,$Z1503))</f>
      </c>
      <c r="AC1503">
        <f>IF(AND($AA1503="Yes",$AB1503="Yes"),1,"")</f>
      </c>
      <c r="AD1503">
        <f>IF(OR($Y1503="",$Z1503=""),"",IF(INDEX($C$2:$C$2000,$Y1503)=INDEX($C$2:$C$2000,$Z1503),0,1))</f>
      </c>
      <c r="AE1503">
        <f>IF($AC1503&lt;&gt;1,"",IF(AND(INDEX($AG$2:$AG$2000,$Y1503)=1,INDEX($AG$2:$AG$2000,$Z1503)=1),1,""))</f>
      </c>
      <c r="AG1503">
        <f>IF($A1503="","",COUNTIFS($W$2:$W$2500,$A1503,$AB$2:$AB$2500,"Yes")+COUNTIFS($X$2:$X$2500,$A1503,$AA$2:$AA$2500,"Yes"))</f>
      </c>
      <c r="AH1503" t="str">
        <f>IF(OR($P1503&lt;&gt;"Yes",N($AG1503)=0),"",IF(AND($AG1503=1,COUNTIFS($W$2:$W$2500,$A1503,$AE$2:$AE$2500,1)+COUNTIFS($X$2:$X$2500,$A1503,$AE$2:$AE$2500,1)&gt;0),"","Yes"))</f>
      </c>
      <c r="AI1503">
        <f>IF($AH1503="Yes",$AG1503,"")</f>
      </c>
      <c r="AJ1503">
        <f>IF($AI1503="","",$AI1503+ROW()/1000000)</f>
      </c>
      <c r="AK1503">
        <f>IF(OR($A1503="",$P1503="Yes",N($AG1503)=0),"",$AG1503+ROW()/1000000)</f>
      </c>
      <c r="AL1503" t="str">
        <f>IF($A1503="","",INDEX(games!$J:$J,ROW())&amp;"")</f>
      </c>
      <c r="AM1503">
        <f>IF($A1503="","",SUMPRODUCT($AO1503:$BD1503,'Map Analysis'!$AP$2^{0,1,2,3,4,5,6,7,8,9,10,11,12,13,14,15}))</f>
      </c>
      <c r="AN1503">
        <f>IF($A1503="","",$AM1503+ROW()/10000000)</f>
      </c>
      <c r="AO1503">
        <f>IF($A1503="","",COUNTIF($W$2:$W$2500,$A1503))</f>
      </c>
      <c r="AP1503">
        <f>IF($A1503="","",SUMIFS($BF$2:$BF$2500,$W$2:$W$2500,$A1503))</f>
      </c>
      <c r="AQ1503">
        <f>IF($A1503="","",SUMIFS($BG$2:$BG$2500,$W$2:$W$2500,$A1503))</f>
      </c>
      <c r="AR1503">
        <f>IF($A1503="","",SUMIFS($BH$2:$BH$2500,$W$2:$W$2500,$A1503))</f>
      </c>
      <c r="AS1503">
        <f>IF($A1503="","",SUMIFS($BI$2:$BI$2500,$W$2:$W$2500,$A1503))</f>
      </c>
      <c r="AT1503">
        <f>IF($A1503="","",SUMIFS($BJ$2:$BJ$2500,$W$2:$W$2500,$A1503))</f>
      </c>
      <c r="AU1503">
        <f>IF($A1503="","",SUMIFS($BK$2:$BK$2500,$W$2:$W$2500,$A1503))</f>
      </c>
      <c r="AV1503">
        <f>IF($A1503="","",SUMIFS($BL$2:$BL$2500,$W$2:$W$2500,$A1503))</f>
      </c>
      <c r="AW1503">
        <f>IF($A1503="","",SUMIFS($BM$2:$BM$2500,$W$2:$W$2500,$A1503))</f>
      </c>
      <c r="AX1503">
        <f>IF($A1503="","",SUMIFS($BN$2:$BN$2500,$W$2:$W$2500,$A1503))</f>
      </c>
      <c r="AY1503">
        <f>IF($A1503="","",SUMIFS($BO$2:$BO$2500,$W$2:$W$2500,$A1503))</f>
      </c>
      <c r="AZ1503">
        <f>IF($A1503="","",SUMIFS($BP$2:$BP$2500,$W$2:$W$2500,$A1503))</f>
      </c>
      <c r="BA1503">
        <f>IF($A1503="","",SUMIFS($BQ$2:$BQ$2500,$W$2:$W$2500,$A1503))</f>
      </c>
      <c r="BB1503">
        <f>IF($A1503="","",SUMIFS($BR$2:$BR$2500,$W$2:$W$2500,$A1503))</f>
      </c>
      <c r="BC1503">
        <f>IF($A1503="","",SUMIFS($BS$2:$BS$2500,$W$2:$W$2500,$A1503))</f>
      </c>
      <c r="BD1503">
        <f>IF($A1503="","",SUMIFS($BT$2:$BT$2500,$W$2:$W$2500,$A1503))</f>
      </c>
      <c r="BF1503">
        <f>IF($Z1503="","",INDEX($AO$2:$AO$2000,$Z1503))</f>
      </c>
      <c r="BG1503">
        <f>IF($Z1503="","",INDEX($AP$2:$AP$2000,$Z1503))</f>
      </c>
      <c r="BH1503">
        <f>IF($Z1503="","",INDEX($AQ$2:$AQ$2000,$Z1503))</f>
      </c>
      <c r="BI1503">
        <f>IF($Z1503="","",INDEX($AR$2:$AR$2000,$Z1503))</f>
      </c>
      <c r="BJ1503">
        <f>IF($Z1503="","",INDEX($AS$2:$AS$2000,$Z1503))</f>
      </c>
      <c r="BK1503">
        <f>IF($Z1503="","",INDEX($AT$2:$AT$2000,$Z1503))</f>
      </c>
      <c r="BL1503">
        <f>IF($Z1503="","",INDEX($AU$2:$AU$2000,$Z1503))</f>
      </c>
      <c r="BM1503">
        <f>IF($Z1503="","",INDEX($AV$2:$AV$2000,$Z1503))</f>
      </c>
      <c r="BN1503">
        <f>IF($Z1503="","",INDEX($AW$2:$AW$2000,$Z1503))</f>
      </c>
      <c r="BO1503">
        <f>IF($Z1503="","",INDEX($AX$2:$AX$2000,$Z1503))</f>
      </c>
      <c r="BP1503">
        <f>IF($Z1503="","",INDEX($AY$2:$AY$2000,$Z1503))</f>
      </c>
      <c r="BQ1503">
        <f>IF($Z1503="","",INDEX($AZ$2:$AZ$2000,$Z1503))</f>
      </c>
      <c r="BR1503">
        <f>IF($Z1503="","",INDEX($BA$2:$BA$2000,$Z1503))</f>
      </c>
      <c r="BS1503">
        <f>IF($Z1503="","",INDEX($BB$2:$BB$2000,$Z1503))</f>
      </c>
      <c r="BT1503">
        <f>IF($Z1503="","",INDEX($BC$2:$BC$2000,$Z1503))</f>
      </c>
      <c r="BV1503">
        <f>IF(OR($A1503="",$P1503&lt;&gt;"Yes",$AH1503="Yes"),"",1+N($AG1503))</f>
      </c>
      <c r="BW1503">
        <f>IF($A1503="","",COUNTIFS($W$2:$W$2500,$A1503,$BZ$2:$BZ$2500,"Yes")+COUNTIFS($X$2:$X$2500,$A1503,$BY$2:$BY$2500,"Yes"))</f>
      </c>
      <c r="BX1503">
        <f>IF(OR($A1503="",$P1503="Yes"),"",IF(N($BW1503)=0,0,1+SUMIFS($CB$2:$CB$2500,$W$2:$W$2500,$A1503)+SUMIFS($CA$2:$CA$2500,$X$2:$X$2500,$A1503)))</f>
      </c>
      <c r="BY1503" t="str">
        <f>IF($Y1503="","",INDEX($AH$2:$AH$2000,$Y1503)&amp;"")</f>
      </c>
      <c r="BZ1503" t="str">
        <f>IF($Z1503="","",INDEX($AH$2:$AH$2000,$Z1503)&amp;"")</f>
      </c>
      <c r="CA1503">
        <f>IF($Y1503="","",INDEX($BV$2:$BV$2000,$Y1503))</f>
      </c>
      <c r="CB1503">
        <f>IF($Z1503="","",INDEX($BV$2:$BV$2000,$Z1503))</f>
      </c>
    </row>
    <row r="1504">
      <c r="A1504" t="str">
        <f>IF(TRIM(INDEX(games!$A:$A,ROW()))="","",TRIM(INDEX(games!$A:$A,ROW())))</f>
      </c>
      <c r="B1504">
        <f>IF(OR($A1504="",INDEX(games!$B:$B,ROW())=""),"",INDEX(games!$B:$B,ROW()))</f>
      </c>
      <c r="C1504" t="str">
        <f>IF(OR($A1504="",INDEX(games!$C:$C,ROW())=""),"",INDEX(games!$C:$C,ROW()))</f>
      </c>
      <c r="D1504">
        <f>IF($A1504="","",COUNTIF($W$2:$W$2500,$A1504)+COUNTIF($X$2:$X$2500,$A1504))</f>
      </c>
      <c r="E1504">
        <f>IF($A1504="","",IFERROR(MATCH($C1504,$R$2:$R$5,0),0))</f>
      </c>
      <c r="F1504">
        <f>IF($A1504="","",MOD(ROW(),34))</f>
      </c>
      <c r="G1504">
        <f>IF($A1504="",NA(),IF($C1504="Action",$B1504,NA()))</f>
      </c>
      <c r="H1504">
        <f>IF($A1504="",NA(),IF($C1504="Action",1+$F1504*0.023,NA()))</f>
      </c>
      <c r="I1504">
        <f>IF($A1504="",NA(),IF($C1504="Strategy",$B1504,NA()))</f>
      </c>
      <c r="J1504">
        <f>IF($A1504="",NA(),IF($C1504="Strategy",2+$F1504*0.023,NA()))</f>
      </c>
      <c r="K1504">
        <f>IF($A1504="",NA(),IF($C1504="Deckbuilder",$B1504,NA()))</f>
      </c>
      <c r="L1504">
        <f>IF($A1504="",NA(),IF($C1504="Deckbuilder",3+$F1504*0.023,NA()))</f>
      </c>
      <c r="M1504">
        <f>IF($A1504="",NA(),IF($C1504="Traditional",$B1504,NA()))</f>
      </c>
      <c r="N1504">
        <f>IF($A1504="",NA(),IF($C1504="Traditional",4+$F1504*0.023,NA()))</f>
      </c>
      <c r="O1504">
        <f>IF($A1504="","",$D1504+ROW()/1000000)</f>
      </c>
      <c r="P1504" t="str">
        <f>IF(OR($A1504="",INDEX(games!$H:$H,ROW())=""),"",INDEX(games!$H:$H,ROW()))</f>
      </c>
      <c r="Q1504">
        <f>IF(OR($A1504="",$P1504&lt;&gt;"Yes"),"",$D1504+ROW()/1000000)</f>
      </c>
      <c r="T1504">
        <f>IF($Y1504="","",INDEX($B$2:$B$2000,$Y1504))</f>
      </c>
      <c r="U1504">
        <f>IF($Z1504="","",INDEX($B$2:$B$2000,$Z1504))</f>
      </c>
      <c r="V1504">
        <f>IF(OR($T1504="",$U1504=""),"",$U1504-$T1504)</f>
      </c>
      <c r="W1504" t="str">
        <f>IF(TRIM(INDEX(connections!$A:$A,ROW()))="","",TRIM(INDEX(connections!$A:$A,ROW())))</f>
      </c>
      <c r="X1504" t="str">
        <f>IF($W1504="","",TRIM(INDEX(connections!$B:$B,ROW())))</f>
      </c>
      <c r="Y1504">
        <f>IF($W1504="","",IFERROR(MATCH($W1504,$A$2:$A$2000,0),""))</f>
      </c>
      <c r="Z1504">
        <f>IF($X1504="","",IFERROR(MATCH($X1504,$A$2:$A$2000,0),""))</f>
      </c>
      <c r="AA1504" t="str">
        <f>IF($Y1504="","",INDEX($P$2:$P$2000,$Y1504))</f>
      </c>
      <c r="AB1504" t="str">
        <f>IF($Z1504="","",INDEX($P$2:$P$2000,$Z1504))</f>
      </c>
      <c r="AC1504">
        <f>IF(AND($AA1504="Yes",$AB1504="Yes"),1,"")</f>
      </c>
      <c r="AD1504">
        <f>IF(OR($Y1504="",$Z1504=""),"",IF(INDEX($C$2:$C$2000,$Y1504)=INDEX($C$2:$C$2000,$Z1504),0,1))</f>
      </c>
      <c r="AE1504">
        <f>IF($AC1504&lt;&gt;1,"",IF(AND(INDEX($AG$2:$AG$2000,$Y1504)=1,INDEX($AG$2:$AG$2000,$Z1504)=1),1,""))</f>
      </c>
      <c r="AG1504">
        <f>IF($A1504="","",COUNTIFS($W$2:$W$2500,$A1504,$AB$2:$AB$2500,"Yes")+COUNTIFS($X$2:$X$2500,$A1504,$AA$2:$AA$2500,"Yes"))</f>
      </c>
      <c r="AH1504" t="str">
        <f>IF(OR($P1504&lt;&gt;"Yes",N($AG1504)=0),"",IF(AND($AG1504=1,COUNTIFS($W$2:$W$2500,$A1504,$AE$2:$AE$2500,1)+COUNTIFS($X$2:$X$2500,$A1504,$AE$2:$AE$2500,1)&gt;0),"","Yes"))</f>
      </c>
      <c r="AI1504">
        <f>IF($AH1504="Yes",$AG1504,"")</f>
      </c>
      <c r="AJ1504">
        <f>IF($AI1504="","",$AI1504+ROW()/1000000)</f>
      </c>
      <c r="AK1504">
        <f>IF(OR($A1504="",$P1504="Yes",N($AG1504)=0),"",$AG1504+ROW()/1000000)</f>
      </c>
      <c r="AL1504" t="str">
        <f>IF($A1504="","",INDEX(games!$J:$J,ROW())&amp;"")</f>
      </c>
      <c r="AM1504">
        <f>IF($A1504="","",SUMPRODUCT($AO1504:$BD1504,'Map Analysis'!$AP$2^{0,1,2,3,4,5,6,7,8,9,10,11,12,13,14,15}))</f>
      </c>
      <c r="AN1504">
        <f>IF($A1504="","",$AM1504+ROW()/10000000)</f>
      </c>
      <c r="AO1504">
        <f>IF($A1504="","",COUNTIF($W$2:$W$2500,$A1504))</f>
      </c>
      <c r="AP1504">
        <f>IF($A1504="","",SUMIFS($BF$2:$BF$2500,$W$2:$W$2500,$A1504))</f>
      </c>
      <c r="AQ1504">
        <f>IF($A1504="","",SUMIFS($BG$2:$BG$2500,$W$2:$W$2500,$A1504))</f>
      </c>
      <c r="AR1504">
        <f>IF($A1504="","",SUMIFS($BH$2:$BH$2500,$W$2:$W$2500,$A1504))</f>
      </c>
      <c r="AS1504">
        <f>IF($A1504="","",SUMIFS($BI$2:$BI$2500,$W$2:$W$2500,$A1504))</f>
      </c>
      <c r="AT1504">
        <f>IF($A1504="","",SUMIFS($BJ$2:$BJ$2500,$W$2:$W$2500,$A1504))</f>
      </c>
      <c r="AU1504">
        <f>IF($A1504="","",SUMIFS($BK$2:$BK$2500,$W$2:$W$2500,$A1504))</f>
      </c>
      <c r="AV1504">
        <f>IF($A1504="","",SUMIFS($BL$2:$BL$2500,$W$2:$W$2500,$A1504))</f>
      </c>
      <c r="AW1504">
        <f>IF($A1504="","",SUMIFS($BM$2:$BM$2500,$W$2:$W$2500,$A1504))</f>
      </c>
      <c r="AX1504">
        <f>IF($A1504="","",SUMIFS($BN$2:$BN$2500,$W$2:$W$2500,$A1504))</f>
      </c>
      <c r="AY1504">
        <f>IF($A1504="","",SUMIFS($BO$2:$BO$2500,$W$2:$W$2500,$A1504))</f>
      </c>
      <c r="AZ1504">
        <f>IF($A1504="","",SUMIFS($BP$2:$BP$2500,$W$2:$W$2500,$A1504))</f>
      </c>
      <c r="BA1504">
        <f>IF($A1504="","",SUMIFS($BQ$2:$BQ$2500,$W$2:$W$2500,$A1504))</f>
      </c>
      <c r="BB1504">
        <f>IF($A1504="","",SUMIFS($BR$2:$BR$2500,$W$2:$W$2500,$A1504))</f>
      </c>
      <c r="BC1504">
        <f>IF($A1504="","",SUMIFS($BS$2:$BS$2500,$W$2:$W$2500,$A1504))</f>
      </c>
      <c r="BD1504">
        <f>IF($A1504="","",SUMIFS($BT$2:$BT$2500,$W$2:$W$2500,$A1504))</f>
      </c>
      <c r="BF1504">
        <f>IF($Z1504="","",INDEX($AO$2:$AO$2000,$Z1504))</f>
      </c>
      <c r="BG1504">
        <f>IF($Z1504="","",INDEX($AP$2:$AP$2000,$Z1504))</f>
      </c>
      <c r="BH1504">
        <f>IF($Z1504="","",INDEX($AQ$2:$AQ$2000,$Z1504))</f>
      </c>
      <c r="BI1504">
        <f>IF($Z1504="","",INDEX($AR$2:$AR$2000,$Z1504))</f>
      </c>
      <c r="BJ1504">
        <f>IF($Z1504="","",INDEX($AS$2:$AS$2000,$Z1504))</f>
      </c>
      <c r="BK1504">
        <f>IF($Z1504="","",INDEX($AT$2:$AT$2000,$Z1504))</f>
      </c>
      <c r="BL1504">
        <f>IF($Z1504="","",INDEX($AU$2:$AU$2000,$Z1504))</f>
      </c>
      <c r="BM1504">
        <f>IF($Z1504="","",INDEX($AV$2:$AV$2000,$Z1504))</f>
      </c>
      <c r="BN1504">
        <f>IF($Z1504="","",INDEX($AW$2:$AW$2000,$Z1504))</f>
      </c>
      <c r="BO1504">
        <f>IF($Z1504="","",INDEX($AX$2:$AX$2000,$Z1504))</f>
      </c>
      <c r="BP1504">
        <f>IF($Z1504="","",INDEX($AY$2:$AY$2000,$Z1504))</f>
      </c>
      <c r="BQ1504">
        <f>IF($Z1504="","",INDEX($AZ$2:$AZ$2000,$Z1504))</f>
      </c>
      <c r="BR1504">
        <f>IF($Z1504="","",INDEX($BA$2:$BA$2000,$Z1504))</f>
      </c>
      <c r="BS1504">
        <f>IF($Z1504="","",INDEX($BB$2:$BB$2000,$Z1504))</f>
      </c>
      <c r="BT1504">
        <f>IF($Z1504="","",INDEX($BC$2:$BC$2000,$Z1504))</f>
      </c>
      <c r="BV1504">
        <f>IF(OR($A1504="",$P1504&lt;&gt;"Yes",$AH1504="Yes"),"",1+N($AG1504))</f>
      </c>
      <c r="BW1504">
        <f>IF($A1504="","",COUNTIFS($W$2:$W$2500,$A1504,$BZ$2:$BZ$2500,"Yes")+COUNTIFS($X$2:$X$2500,$A1504,$BY$2:$BY$2500,"Yes"))</f>
      </c>
      <c r="BX1504">
        <f>IF(OR($A1504="",$P1504="Yes"),"",IF(N($BW1504)=0,0,1+SUMIFS($CB$2:$CB$2500,$W$2:$W$2500,$A1504)+SUMIFS($CA$2:$CA$2500,$X$2:$X$2500,$A1504)))</f>
      </c>
      <c r="BY1504" t="str">
        <f>IF($Y1504="","",INDEX($AH$2:$AH$2000,$Y1504)&amp;"")</f>
      </c>
      <c r="BZ1504" t="str">
        <f>IF($Z1504="","",INDEX($AH$2:$AH$2000,$Z1504)&amp;"")</f>
      </c>
      <c r="CA1504">
        <f>IF($Y1504="","",INDEX($BV$2:$BV$2000,$Y1504))</f>
      </c>
      <c r="CB1504">
        <f>IF($Z1504="","",INDEX($BV$2:$BV$2000,$Z1504))</f>
      </c>
    </row>
    <row r="1505">
      <c r="A1505" t="str">
        <f>IF(TRIM(INDEX(games!$A:$A,ROW()))="","",TRIM(INDEX(games!$A:$A,ROW())))</f>
      </c>
      <c r="B1505">
        <f>IF(OR($A1505="",INDEX(games!$B:$B,ROW())=""),"",INDEX(games!$B:$B,ROW()))</f>
      </c>
      <c r="C1505" t="str">
        <f>IF(OR($A1505="",INDEX(games!$C:$C,ROW())=""),"",INDEX(games!$C:$C,ROW()))</f>
      </c>
      <c r="D1505">
        <f>IF($A1505="","",COUNTIF($W$2:$W$2500,$A1505)+COUNTIF($X$2:$X$2500,$A1505))</f>
      </c>
      <c r="E1505">
        <f>IF($A1505="","",IFERROR(MATCH($C1505,$R$2:$R$5,0),0))</f>
      </c>
      <c r="F1505">
        <f>IF($A1505="","",MOD(ROW(),34))</f>
      </c>
      <c r="G1505">
        <f>IF($A1505="",NA(),IF($C1505="Action",$B1505,NA()))</f>
      </c>
      <c r="H1505">
        <f>IF($A1505="",NA(),IF($C1505="Action",1+$F1505*0.023,NA()))</f>
      </c>
      <c r="I1505">
        <f>IF($A1505="",NA(),IF($C1505="Strategy",$B1505,NA()))</f>
      </c>
      <c r="J1505">
        <f>IF($A1505="",NA(),IF($C1505="Strategy",2+$F1505*0.023,NA()))</f>
      </c>
      <c r="K1505">
        <f>IF($A1505="",NA(),IF($C1505="Deckbuilder",$B1505,NA()))</f>
      </c>
      <c r="L1505">
        <f>IF($A1505="",NA(),IF($C1505="Deckbuilder",3+$F1505*0.023,NA()))</f>
      </c>
      <c r="M1505">
        <f>IF($A1505="",NA(),IF($C1505="Traditional",$B1505,NA()))</f>
      </c>
      <c r="N1505">
        <f>IF($A1505="",NA(),IF($C1505="Traditional",4+$F1505*0.023,NA()))</f>
      </c>
      <c r="O1505">
        <f>IF($A1505="","",$D1505+ROW()/1000000)</f>
      </c>
      <c r="P1505" t="str">
        <f>IF(OR($A1505="",INDEX(games!$H:$H,ROW())=""),"",INDEX(games!$H:$H,ROW()))</f>
      </c>
      <c r="Q1505">
        <f>IF(OR($A1505="",$P1505&lt;&gt;"Yes"),"",$D1505+ROW()/1000000)</f>
      </c>
      <c r="T1505">
        <f>IF($Y1505="","",INDEX($B$2:$B$2000,$Y1505))</f>
      </c>
      <c r="U1505">
        <f>IF($Z1505="","",INDEX($B$2:$B$2000,$Z1505))</f>
      </c>
      <c r="V1505">
        <f>IF(OR($T1505="",$U1505=""),"",$U1505-$T1505)</f>
      </c>
      <c r="W1505" t="str">
        <f>IF(TRIM(INDEX(connections!$A:$A,ROW()))="","",TRIM(INDEX(connections!$A:$A,ROW())))</f>
      </c>
      <c r="X1505" t="str">
        <f>IF($W1505="","",TRIM(INDEX(connections!$B:$B,ROW())))</f>
      </c>
      <c r="Y1505">
        <f>IF($W1505="","",IFERROR(MATCH($W1505,$A$2:$A$2000,0),""))</f>
      </c>
      <c r="Z1505">
        <f>IF($X1505="","",IFERROR(MATCH($X1505,$A$2:$A$2000,0),""))</f>
      </c>
      <c r="AA1505" t="str">
        <f>IF($Y1505="","",INDEX($P$2:$P$2000,$Y1505))</f>
      </c>
      <c r="AB1505" t="str">
        <f>IF($Z1505="","",INDEX($P$2:$P$2000,$Z1505))</f>
      </c>
      <c r="AC1505">
        <f>IF(AND($AA1505="Yes",$AB1505="Yes"),1,"")</f>
      </c>
      <c r="AD1505">
        <f>IF(OR($Y1505="",$Z1505=""),"",IF(INDEX($C$2:$C$2000,$Y1505)=INDEX($C$2:$C$2000,$Z1505),0,1))</f>
      </c>
      <c r="AE1505">
        <f>IF($AC1505&lt;&gt;1,"",IF(AND(INDEX($AG$2:$AG$2000,$Y1505)=1,INDEX($AG$2:$AG$2000,$Z1505)=1),1,""))</f>
      </c>
      <c r="AG1505">
        <f>IF($A1505="","",COUNTIFS($W$2:$W$2500,$A1505,$AB$2:$AB$2500,"Yes")+COUNTIFS($X$2:$X$2500,$A1505,$AA$2:$AA$2500,"Yes"))</f>
      </c>
      <c r="AH1505" t="str">
        <f>IF(OR($P1505&lt;&gt;"Yes",N($AG1505)=0),"",IF(AND($AG1505=1,COUNTIFS($W$2:$W$2500,$A1505,$AE$2:$AE$2500,1)+COUNTIFS($X$2:$X$2500,$A1505,$AE$2:$AE$2500,1)&gt;0),"","Yes"))</f>
      </c>
      <c r="AI1505">
        <f>IF($AH1505="Yes",$AG1505,"")</f>
      </c>
      <c r="AJ1505">
        <f>IF($AI1505="","",$AI1505+ROW()/1000000)</f>
      </c>
      <c r="AK1505">
        <f>IF(OR($A1505="",$P1505="Yes",N($AG1505)=0),"",$AG1505+ROW()/1000000)</f>
      </c>
      <c r="AL1505" t="str">
        <f>IF($A1505="","",INDEX(games!$J:$J,ROW())&amp;"")</f>
      </c>
      <c r="AM1505">
        <f>IF($A1505="","",SUMPRODUCT($AO1505:$BD1505,'Map Analysis'!$AP$2^{0,1,2,3,4,5,6,7,8,9,10,11,12,13,14,15}))</f>
      </c>
      <c r="AN1505">
        <f>IF($A1505="","",$AM1505+ROW()/10000000)</f>
      </c>
      <c r="AO1505">
        <f>IF($A1505="","",COUNTIF($W$2:$W$2500,$A1505))</f>
      </c>
      <c r="AP1505">
        <f>IF($A1505="","",SUMIFS($BF$2:$BF$2500,$W$2:$W$2500,$A1505))</f>
      </c>
      <c r="AQ1505">
        <f>IF($A1505="","",SUMIFS($BG$2:$BG$2500,$W$2:$W$2500,$A1505))</f>
      </c>
      <c r="AR1505">
        <f>IF($A1505="","",SUMIFS($BH$2:$BH$2500,$W$2:$W$2500,$A1505))</f>
      </c>
      <c r="AS1505">
        <f>IF($A1505="","",SUMIFS($BI$2:$BI$2500,$W$2:$W$2500,$A1505))</f>
      </c>
      <c r="AT1505">
        <f>IF($A1505="","",SUMIFS($BJ$2:$BJ$2500,$W$2:$W$2500,$A1505))</f>
      </c>
      <c r="AU1505">
        <f>IF($A1505="","",SUMIFS($BK$2:$BK$2500,$W$2:$W$2500,$A1505))</f>
      </c>
      <c r="AV1505">
        <f>IF($A1505="","",SUMIFS($BL$2:$BL$2500,$W$2:$W$2500,$A1505))</f>
      </c>
      <c r="AW1505">
        <f>IF($A1505="","",SUMIFS($BM$2:$BM$2500,$W$2:$W$2500,$A1505))</f>
      </c>
      <c r="AX1505">
        <f>IF($A1505="","",SUMIFS($BN$2:$BN$2500,$W$2:$W$2500,$A1505))</f>
      </c>
      <c r="AY1505">
        <f>IF($A1505="","",SUMIFS($BO$2:$BO$2500,$W$2:$W$2500,$A1505))</f>
      </c>
      <c r="AZ1505">
        <f>IF($A1505="","",SUMIFS($BP$2:$BP$2500,$W$2:$W$2500,$A1505))</f>
      </c>
      <c r="BA1505">
        <f>IF($A1505="","",SUMIFS($BQ$2:$BQ$2500,$W$2:$W$2500,$A1505))</f>
      </c>
      <c r="BB1505">
        <f>IF($A1505="","",SUMIFS($BR$2:$BR$2500,$W$2:$W$2500,$A1505))</f>
      </c>
      <c r="BC1505">
        <f>IF($A1505="","",SUMIFS($BS$2:$BS$2500,$W$2:$W$2500,$A1505))</f>
      </c>
      <c r="BD1505">
        <f>IF($A1505="","",SUMIFS($BT$2:$BT$2500,$W$2:$W$2500,$A1505))</f>
      </c>
      <c r="BF1505">
        <f>IF($Z1505="","",INDEX($AO$2:$AO$2000,$Z1505))</f>
      </c>
      <c r="BG1505">
        <f>IF($Z1505="","",INDEX($AP$2:$AP$2000,$Z1505))</f>
      </c>
      <c r="BH1505">
        <f>IF($Z1505="","",INDEX($AQ$2:$AQ$2000,$Z1505))</f>
      </c>
      <c r="BI1505">
        <f>IF($Z1505="","",INDEX($AR$2:$AR$2000,$Z1505))</f>
      </c>
      <c r="BJ1505">
        <f>IF($Z1505="","",INDEX($AS$2:$AS$2000,$Z1505))</f>
      </c>
      <c r="BK1505">
        <f>IF($Z1505="","",INDEX($AT$2:$AT$2000,$Z1505))</f>
      </c>
      <c r="BL1505">
        <f>IF($Z1505="","",INDEX($AU$2:$AU$2000,$Z1505))</f>
      </c>
      <c r="BM1505">
        <f>IF($Z1505="","",INDEX($AV$2:$AV$2000,$Z1505))</f>
      </c>
      <c r="BN1505">
        <f>IF($Z1505="","",INDEX($AW$2:$AW$2000,$Z1505))</f>
      </c>
      <c r="BO1505">
        <f>IF($Z1505="","",INDEX($AX$2:$AX$2000,$Z1505))</f>
      </c>
      <c r="BP1505">
        <f>IF($Z1505="","",INDEX($AY$2:$AY$2000,$Z1505))</f>
      </c>
      <c r="BQ1505">
        <f>IF($Z1505="","",INDEX($AZ$2:$AZ$2000,$Z1505))</f>
      </c>
      <c r="BR1505">
        <f>IF($Z1505="","",INDEX($BA$2:$BA$2000,$Z1505))</f>
      </c>
      <c r="BS1505">
        <f>IF($Z1505="","",INDEX($BB$2:$BB$2000,$Z1505))</f>
      </c>
      <c r="BT1505">
        <f>IF($Z1505="","",INDEX($BC$2:$BC$2000,$Z1505))</f>
      </c>
      <c r="BV1505">
        <f>IF(OR($A1505="",$P1505&lt;&gt;"Yes",$AH1505="Yes"),"",1+N($AG1505))</f>
      </c>
      <c r="BW1505">
        <f>IF($A1505="","",COUNTIFS($W$2:$W$2500,$A1505,$BZ$2:$BZ$2500,"Yes")+COUNTIFS($X$2:$X$2500,$A1505,$BY$2:$BY$2500,"Yes"))</f>
      </c>
      <c r="BX1505">
        <f>IF(OR($A1505="",$P1505="Yes"),"",IF(N($BW1505)=0,0,1+SUMIFS($CB$2:$CB$2500,$W$2:$W$2500,$A1505)+SUMIFS($CA$2:$CA$2500,$X$2:$X$2500,$A1505)))</f>
      </c>
      <c r="BY1505" t="str">
        <f>IF($Y1505="","",INDEX($AH$2:$AH$2000,$Y1505)&amp;"")</f>
      </c>
      <c r="BZ1505" t="str">
        <f>IF($Z1505="","",INDEX($AH$2:$AH$2000,$Z1505)&amp;"")</f>
      </c>
      <c r="CA1505">
        <f>IF($Y1505="","",INDEX($BV$2:$BV$2000,$Y1505))</f>
      </c>
      <c r="CB1505">
        <f>IF($Z1505="","",INDEX($BV$2:$BV$2000,$Z1505))</f>
      </c>
    </row>
    <row r="1506">
      <c r="A1506" t="str">
        <f>IF(TRIM(INDEX(games!$A:$A,ROW()))="","",TRIM(INDEX(games!$A:$A,ROW())))</f>
      </c>
      <c r="B1506">
        <f>IF(OR($A1506="",INDEX(games!$B:$B,ROW())=""),"",INDEX(games!$B:$B,ROW()))</f>
      </c>
      <c r="C1506" t="str">
        <f>IF(OR($A1506="",INDEX(games!$C:$C,ROW())=""),"",INDEX(games!$C:$C,ROW()))</f>
      </c>
      <c r="D1506">
        <f>IF($A1506="","",COUNTIF($W$2:$W$2500,$A1506)+COUNTIF($X$2:$X$2500,$A1506))</f>
      </c>
      <c r="E1506">
        <f>IF($A1506="","",IFERROR(MATCH($C1506,$R$2:$R$5,0),0))</f>
      </c>
      <c r="F1506">
        <f>IF($A1506="","",MOD(ROW(),34))</f>
      </c>
      <c r="G1506">
        <f>IF($A1506="",NA(),IF($C1506="Action",$B1506,NA()))</f>
      </c>
      <c r="H1506">
        <f>IF($A1506="",NA(),IF($C1506="Action",1+$F1506*0.023,NA()))</f>
      </c>
      <c r="I1506">
        <f>IF($A1506="",NA(),IF($C1506="Strategy",$B1506,NA()))</f>
      </c>
      <c r="J1506">
        <f>IF($A1506="",NA(),IF($C1506="Strategy",2+$F1506*0.023,NA()))</f>
      </c>
      <c r="K1506">
        <f>IF($A1506="",NA(),IF($C1506="Deckbuilder",$B1506,NA()))</f>
      </c>
      <c r="L1506">
        <f>IF($A1506="",NA(),IF($C1506="Deckbuilder",3+$F1506*0.023,NA()))</f>
      </c>
      <c r="M1506">
        <f>IF($A1506="",NA(),IF($C1506="Traditional",$B1506,NA()))</f>
      </c>
      <c r="N1506">
        <f>IF($A1506="",NA(),IF($C1506="Traditional",4+$F1506*0.023,NA()))</f>
      </c>
      <c r="O1506">
        <f>IF($A1506="","",$D1506+ROW()/1000000)</f>
      </c>
      <c r="P1506" t="str">
        <f>IF(OR($A1506="",INDEX(games!$H:$H,ROW())=""),"",INDEX(games!$H:$H,ROW()))</f>
      </c>
      <c r="Q1506">
        <f>IF(OR($A1506="",$P1506&lt;&gt;"Yes"),"",$D1506+ROW()/1000000)</f>
      </c>
      <c r="T1506">
        <f>IF($Y1506="","",INDEX($B$2:$B$2000,$Y1506))</f>
      </c>
      <c r="U1506">
        <f>IF($Z1506="","",INDEX($B$2:$B$2000,$Z1506))</f>
      </c>
      <c r="V1506">
        <f>IF(OR($T1506="",$U1506=""),"",$U1506-$T1506)</f>
      </c>
      <c r="W1506" t="str">
        <f>IF(TRIM(INDEX(connections!$A:$A,ROW()))="","",TRIM(INDEX(connections!$A:$A,ROW())))</f>
      </c>
      <c r="X1506" t="str">
        <f>IF($W1506="","",TRIM(INDEX(connections!$B:$B,ROW())))</f>
      </c>
      <c r="Y1506">
        <f>IF($W1506="","",IFERROR(MATCH($W1506,$A$2:$A$2000,0),""))</f>
      </c>
      <c r="Z1506">
        <f>IF($X1506="","",IFERROR(MATCH($X1506,$A$2:$A$2000,0),""))</f>
      </c>
      <c r="AA1506" t="str">
        <f>IF($Y1506="","",INDEX($P$2:$P$2000,$Y1506))</f>
      </c>
      <c r="AB1506" t="str">
        <f>IF($Z1506="","",INDEX($P$2:$P$2000,$Z1506))</f>
      </c>
      <c r="AC1506">
        <f>IF(AND($AA1506="Yes",$AB1506="Yes"),1,"")</f>
      </c>
      <c r="AD1506">
        <f>IF(OR($Y1506="",$Z1506=""),"",IF(INDEX($C$2:$C$2000,$Y1506)=INDEX($C$2:$C$2000,$Z1506),0,1))</f>
      </c>
      <c r="AE1506">
        <f>IF($AC1506&lt;&gt;1,"",IF(AND(INDEX($AG$2:$AG$2000,$Y1506)=1,INDEX($AG$2:$AG$2000,$Z1506)=1),1,""))</f>
      </c>
      <c r="AG1506">
        <f>IF($A1506="","",COUNTIFS($W$2:$W$2500,$A1506,$AB$2:$AB$2500,"Yes")+COUNTIFS($X$2:$X$2500,$A1506,$AA$2:$AA$2500,"Yes"))</f>
      </c>
      <c r="AH1506" t="str">
        <f>IF(OR($P1506&lt;&gt;"Yes",N($AG1506)=0),"",IF(AND($AG1506=1,COUNTIFS($W$2:$W$2500,$A1506,$AE$2:$AE$2500,1)+COUNTIFS($X$2:$X$2500,$A1506,$AE$2:$AE$2500,1)&gt;0),"","Yes"))</f>
      </c>
      <c r="AI1506">
        <f>IF($AH1506="Yes",$AG1506,"")</f>
      </c>
      <c r="AJ1506">
        <f>IF($AI1506="","",$AI1506+ROW()/1000000)</f>
      </c>
      <c r="AK1506">
        <f>IF(OR($A1506="",$P1506="Yes",N($AG1506)=0),"",$AG1506+ROW()/1000000)</f>
      </c>
      <c r="AL1506" t="str">
        <f>IF($A1506="","",INDEX(games!$J:$J,ROW())&amp;"")</f>
      </c>
      <c r="AM1506">
        <f>IF($A1506="","",SUMPRODUCT($AO1506:$BD1506,'Map Analysis'!$AP$2^{0,1,2,3,4,5,6,7,8,9,10,11,12,13,14,15}))</f>
      </c>
      <c r="AN1506">
        <f>IF($A1506="","",$AM1506+ROW()/10000000)</f>
      </c>
      <c r="AO1506">
        <f>IF($A1506="","",COUNTIF($W$2:$W$2500,$A1506))</f>
      </c>
      <c r="AP1506">
        <f>IF($A1506="","",SUMIFS($BF$2:$BF$2500,$W$2:$W$2500,$A1506))</f>
      </c>
      <c r="AQ1506">
        <f>IF($A1506="","",SUMIFS($BG$2:$BG$2500,$W$2:$W$2500,$A1506))</f>
      </c>
      <c r="AR1506">
        <f>IF($A1506="","",SUMIFS($BH$2:$BH$2500,$W$2:$W$2500,$A1506))</f>
      </c>
      <c r="AS1506">
        <f>IF($A1506="","",SUMIFS($BI$2:$BI$2500,$W$2:$W$2500,$A1506))</f>
      </c>
      <c r="AT1506">
        <f>IF($A1506="","",SUMIFS($BJ$2:$BJ$2500,$W$2:$W$2500,$A1506))</f>
      </c>
      <c r="AU1506">
        <f>IF($A1506="","",SUMIFS($BK$2:$BK$2500,$W$2:$W$2500,$A1506))</f>
      </c>
      <c r="AV1506">
        <f>IF($A1506="","",SUMIFS($BL$2:$BL$2500,$W$2:$W$2500,$A1506))</f>
      </c>
      <c r="AW1506">
        <f>IF($A1506="","",SUMIFS($BM$2:$BM$2500,$W$2:$W$2500,$A1506))</f>
      </c>
      <c r="AX1506">
        <f>IF($A1506="","",SUMIFS($BN$2:$BN$2500,$W$2:$W$2500,$A1506))</f>
      </c>
      <c r="AY1506">
        <f>IF($A1506="","",SUMIFS($BO$2:$BO$2500,$W$2:$W$2500,$A1506))</f>
      </c>
      <c r="AZ1506">
        <f>IF($A1506="","",SUMIFS($BP$2:$BP$2500,$W$2:$W$2500,$A1506))</f>
      </c>
      <c r="BA1506">
        <f>IF($A1506="","",SUMIFS($BQ$2:$BQ$2500,$W$2:$W$2500,$A1506))</f>
      </c>
      <c r="BB1506">
        <f>IF($A1506="","",SUMIFS($BR$2:$BR$2500,$W$2:$W$2500,$A1506))</f>
      </c>
      <c r="BC1506">
        <f>IF($A1506="","",SUMIFS($BS$2:$BS$2500,$W$2:$W$2500,$A1506))</f>
      </c>
      <c r="BD1506">
        <f>IF($A1506="","",SUMIFS($BT$2:$BT$2500,$W$2:$W$2500,$A1506))</f>
      </c>
      <c r="BF1506">
        <f>IF($Z1506="","",INDEX($AO$2:$AO$2000,$Z1506))</f>
      </c>
      <c r="BG1506">
        <f>IF($Z1506="","",INDEX($AP$2:$AP$2000,$Z1506))</f>
      </c>
      <c r="BH1506">
        <f>IF($Z1506="","",INDEX($AQ$2:$AQ$2000,$Z1506))</f>
      </c>
      <c r="BI1506">
        <f>IF($Z1506="","",INDEX($AR$2:$AR$2000,$Z1506))</f>
      </c>
      <c r="BJ1506">
        <f>IF($Z1506="","",INDEX($AS$2:$AS$2000,$Z1506))</f>
      </c>
      <c r="BK1506">
        <f>IF($Z1506="","",INDEX($AT$2:$AT$2000,$Z1506))</f>
      </c>
      <c r="BL1506">
        <f>IF($Z1506="","",INDEX($AU$2:$AU$2000,$Z1506))</f>
      </c>
      <c r="BM1506">
        <f>IF($Z1506="","",INDEX($AV$2:$AV$2000,$Z1506))</f>
      </c>
      <c r="BN1506">
        <f>IF($Z1506="","",INDEX($AW$2:$AW$2000,$Z1506))</f>
      </c>
      <c r="BO1506">
        <f>IF($Z1506="","",INDEX($AX$2:$AX$2000,$Z1506))</f>
      </c>
      <c r="BP1506">
        <f>IF($Z1506="","",INDEX($AY$2:$AY$2000,$Z1506))</f>
      </c>
      <c r="BQ1506">
        <f>IF($Z1506="","",INDEX($AZ$2:$AZ$2000,$Z1506))</f>
      </c>
      <c r="BR1506">
        <f>IF($Z1506="","",INDEX($BA$2:$BA$2000,$Z1506))</f>
      </c>
      <c r="BS1506">
        <f>IF($Z1506="","",INDEX($BB$2:$BB$2000,$Z1506))</f>
      </c>
      <c r="BT1506">
        <f>IF($Z1506="","",INDEX($BC$2:$BC$2000,$Z1506))</f>
      </c>
      <c r="BV1506">
        <f>IF(OR($A1506="",$P1506&lt;&gt;"Yes",$AH1506="Yes"),"",1+N($AG1506))</f>
      </c>
      <c r="BW1506">
        <f>IF($A1506="","",COUNTIFS($W$2:$W$2500,$A1506,$BZ$2:$BZ$2500,"Yes")+COUNTIFS($X$2:$X$2500,$A1506,$BY$2:$BY$2500,"Yes"))</f>
      </c>
      <c r="BX1506">
        <f>IF(OR($A1506="",$P1506="Yes"),"",IF(N($BW1506)=0,0,1+SUMIFS($CB$2:$CB$2500,$W$2:$W$2500,$A1506)+SUMIFS($CA$2:$CA$2500,$X$2:$X$2500,$A1506)))</f>
      </c>
      <c r="BY1506" t="str">
        <f>IF($Y1506="","",INDEX($AH$2:$AH$2000,$Y1506)&amp;"")</f>
      </c>
      <c r="BZ1506" t="str">
        <f>IF($Z1506="","",INDEX($AH$2:$AH$2000,$Z1506)&amp;"")</f>
      </c>
      <c r="CA1506">
        <f>IF($Y1506="","",INDEX($BV$2:$BV$2000,$Y1506))</f>
      </c>
      <c r="CB1506">
        <f>IF($Z1506="","",INDEX($BV$2:$BV$2000,$Z1506))</f>
      </c>
    </row>
    <row r="1507">
      <c r="A1507" t="str">
        <f>IF(TRIM(INDEX(games!$A:$A,ROW()))="","",TRIM(INDEX(games!$A:$A,ROW())))</f>
      </c>
      <c r="B1507">
        <f>IF(OR($A1507="",INDEX(games!$B:$B,ROW())=""),"",INDEX(games!$B:$B,ROW()))</f>
      </c>
      <c r="C1507" t="str">
        <f>IF(OR($A1507="",INDEX(games!$C:$C,ROW())=""),"",INDEX(games!$C:$C,ROW()))</f>
      </c>
      <c r="D1507">
        <f>IF($A1507="","",COUNTIF($W$2:$W$2500,$A1507)+COUNTIF($X$2:$X$2500,$A1507))</f>
      </c>
      <c r="E1507">
        <f>IF($A1507="","",IFERROR(MATCH($C1507,$R$2:$R$5,0),0))</f>
      </c>
      <c r="F1507">
        <f>IF($A1507="","",MOD(ROW(),34))</f>
      </c>
      <c r="G1507">
        <f>IF($A1507="",NA(),IF($C1507="Action",$B1507,NA()))</f>
      </c>
      <c r="H1507">
        <f>IF($A1507="",NA(),IF($C1507="Action",1+$F1507*0.023,NA()))</f>
      </c>
      <c r="I1507">
        <f>IF($A1507="",NA(),IF($C1507="Strategy",$B1507,NA()))</f>
      </c>
      <c r="J1507">
        <f>IF($A1507="",NA(),IF($C1507="Strategy",2+$F1507*0.023,NA()))</f>
      </c>
      <c r="K1507">
        <f>IF($A1507="",NA(),IF($C1507="Deckbuilder",$B1507,NA()))</f>
      </c>
      <c r="L1507">
        <f>IF($A1507="",NA(),IF($C1507="Deckbuilder",3+$F1507*0.023,NA()))</f>
      </c>
      <c r="M1507">
        <f>IF($A1507="",NA(),IF($C1507="Traditional",$B1507,NA()))</f>
      </c>
      <c r="N1507">
        <f>IF($A1507="",NA(),IF($C1507="Traditional",4+$F1507*0.023,NA()))</f>
      </c>
      <c r="O1507">
        <f>IF($A1507="","",$D1507+ROW()/1000000)</f>
      </c>
      <c r="P1507" t="str">
        <f>IF(OR($A1507="",INDEX(games!$H:$H,ROW())=""),"",INDEX(games!$H:$H,ROW()))</f>
      </c>
      <c r="Q1507">
        <f>IF(OR($A1507="",$P1507&lt;&gt;"Yes"),"",$D1507+ROW()/1000000)</f>
      </c>
      <c r="T1507">
        <f>IF($Y1507="","",INDEX($B$2:$B$2000,$Y1507))</f>
      </c>
      <c r="U1507">
        <f>IF($Z1507="","",INDEX($B$2:$B$2000,$Z1507))</f>
      </c>
      <c r="V1507">
        <f>IF(OR($T1507="",$U1507=""),"",$U1507-$T1507)</f>
      </c>
      <c r="W1507" t="str">
        <f>IF(TRIM(INDEX(connections!$A:$A,ROW()))="","",TRIM(INDEX(connections!$A:$A,ROW())))</f>
      </c>
      <c r="X1507" t="str">
        <f>IF($W1507="","",TRIM(INDEX(connections!$B:$B,ROW())))</f>
      </c>
      <c r="Y1507">
        <f>IF($W1507="","",IFERROR(MATCH($W1507,$A$2:$A$2000,0),""))</f>
      </c>
      <c r="Z1507">
        <f>IF($X1507="","",IFERROR(MATCH($X1507,$A$2:$A$2000,0),""))</f>
      </c>
      <c r="AA1507" t="str">
        <f>IF($Y1507="","",INDEX($P$2:$P$2000,$Y1507))</f>
      </c>
      <c r="AB1507" t="str">
        <f>IF($Z1507="","",INDEX($P$2:$P$2000,$Z1507))</f>
      </c>
      <c r="AC1507">
        <f>IF(AND($AA1507="Yes",$AB1507="Yes"),1,"")</f>
      </c>
      <c r="AD1507">
        <f>IF(OR($Y1507="",$Z1507=""),"",IF(INDEX($C$2:$C$2000,$Y1507)=INDEX($C$2:$C$2000,$Z1507),0,1))</f>
      </c>
      <c r="AE1507">
        <f>IF($AC1507&lt;&gt;1,"",IF(AND(INDEX($AG$2:$AG$2000,$Y1507)=1,INDEX($AG$2:$AG$2000,$Z1507)=1),1,""))</f>
      </c>
      <c r="AG1507">
        <f>IF($A1507="","",COUNTIFS($W$2:$W$2500,$A1507,$AB$2:$AB$2500,"Yes")+COUNTIFS($X$2:$X$2500,$A1507,$AA$2:$AA$2500,"Yes"))</f>
      </c>
      <c r="AH1507" t="str">
        <f>IF(OR($P1507&lt;&gt;"Yes",N($AG1507)=0),"",IF(AND($AG1507=1,COUNTIFS($W$2:$W$2500,$A1507,$AE$2:$AE$2500,1)+COUNTIFS($X$2:$X$2500,$A1507,$AE$2:$AE$2500,1)&gt;0),"","Yes"))</f>
      </c>
      <c r="AI1507">
        <f>IF($AH1507="Yes",$AG1507,"")</f>
      </c>
      <c r="AJ1507">
        <f>IF($AI1507="","",$AI1507+ROW()/1000000)</f>
      </c>
      <c r="AK1507">
        <f>IF(OR($A1507="",$P1507="Yes",N($AG1507)=0),"",$AG1507+ROW()/1000000)</f>
      </c>
      <c r="AL1507" t="str">
        <f>IF($A1507="","",INDEX(games!$J:$J,ROW())&amp;"")</f>
      </c>
      <c r="AM1507">
        <f>IF($A1507="","",SUMPRODUCT($AO1507:$BD1507,'Map Analysis'!$AP$2^{0,1,2,3,4,5,6,7,8,9,10,11,12,13,14,15}))</f>
      </c>
      <c r="AN1507">
        <f>IF($A1507="","",$AM1507+ROW()/10000000)</f>
      </c>
      <c r="AO1507">
        <f>IF($A1507="","",COUNTIF($W$2:$W$2500,$A1507))</f>
      </c>
      <c r="AP1507">
        <f>IF($A1507="","",SUMIFS($BF$2:$BF$2500,$W$2:$W$2500,$A1507))</f>
      </c>
      <c r="AQ1507">
        <f>IF($A1507="","",SUMIFS($BG$2:$BG$2500,$W$2:$W$2500,$A1507))</f>
      </c>
      <c r="AR1507">
        <f>IF($A1507="","",SUMIFS($BH$2:$BH$2500,$W$2:$W$2500,$A1507))</f>
      </c>
      <c r="AS1507">
        <f>IF($A1507="","",SUMIFS($BI$2:$BI$2500,$W$2:$W$2500,$A1507))</f>
      </c>
      <c r="AT1507">
        <f>IF($A1507="","",SUMIFS($BJ$2:$BJ$2500,$W$2:$W$2500,$A1507))</f>
      </c>
      <c r="AU1507">
        <f>IF($A1507="","",SUMIFS($BK$2:$BK$2500,$W$2:$W$2500,$A1507))</f>
      </c>
      <c r="AV1507">
        <f>IF($A1507="","",SUMIFS($BL$2:$BL$2500,$W$2:$W$2500,$A1507))</f>
      </c>
      <c r="AW1507">
        <f>IF($A1507="","",SUMIFS($BM$2:$BM$2500,$W$2:$W$2500,$A1507))</f>
      </c>
      <c r="AX1507">
        <f>IF($A1507="","",SUMIFS($BN$2:$BN$2500,$W$2:$W$2500,$A1507))</f>
      </c>
      <c r="AY1507">
        <f>IF($A1507="","",SUMIFS($BO$2:$BO$2500,$W$2:$W$2500,$A1507))</f>
      </c>
      <c r="AZ1507">
        <f>IF($A1507="","",SUMIFS($BP$2:$BP$2500,$W$2:$W$2500,$A1507))</f>
      </c>
      <c r="BA1507">
        <f>IF($A1507="","",SUMIFS($BQ$2:$BQ$2500,$W$2:$W$2500,$A1507))</f>
      </c>
      <c r="BB1507">
        <f>IF($A1507="","",SUMIFS($BR$2:$BR$2500,$W$2:$W$2500,$A1507))</f>
      </c>
      <c r="BC1507">
        <f>IF($A1507="","",SUMIFS($BS$2:$BS$2500,$W$2:$W$2500,$A1507))</f>
      </c>
      <c r="BD1507">
        <f>IF($A1507="","",SUMIFS($BT$2:$BT$2500,$W$2:$W$2500,$A1507))</f>
      </c>
      <c r="BF1507">
        <f>IF($Z1507="","",INDEX($AO$2:$AO$2000,$Z1507))</f>
      </c>
      <c r="BG1507">
        <f>IF($Z1507="","",INDEX($AP$2:$AP$2000,$Z1507))</f>
      </c>
      <c r="BH1507">
        <f>IF($Z1507="","",INDEX($AQ$2:$AQ$2000,$Z1507))</f>
      </c>
      <c r="BI1507">
        <f>IF($Z1507="","",INDEX($AR$2:$AR$2000,$Z1507))</f>
      </c>
      <c r="BJ1507">
        <f>IF($Z1507="","",INDEX($AS$2:$AS$2000,$Z1507))</f>
      </c>
      <c r="BK1507">
        <f>IF($Z1507="","",INDEX($AT$2:$AT$2000,$Z1507))</f>
      </c>
      <c r="BL1507">
        <f>IF($Z1507="","",INDEX($AU$2:$AU$2000,$Z1507))</f>
      </c>
      <c r="BM1507">
        <f>IF($Z1507="","",INDEX($AV$2:$AV$2000,$Z1507))</f>
      </c>
      <c r="BN1507">
        <f>IF($Z1507="","",INDEX($AW$2:$AW$2000,$Z1507))</f>
      </c>
      <c r="BO1507">
        <f>IF($Z1507="","",INDEX($AX$2:$AX$2000,$Z1507))</f>
      </c>
      <c r="BP1507">
        <f>IF($Z1507="","",INDEX($AY$2:$AY$2000,$Z1507))</f>
      </c>
      <c r="BQ1507">
        <f>IF($Z1507="","",INDEX($AZ$2:$AZ$2000,$Z1507))</f>
      </c>
      <c r="BR1507">
        <f>IF($Z1507="","",INDEX($BA$2:$BA$2000,$Z1507))</f>
      </c>
      <c r="BS1507">
        <f>IF($Z1507="","",INDEX($BB$2:$BB$2000,$Z1507))</f>
      </c>
      <c r="BT1507">
        <f>IF($Z1507="","",INDEX($BC$2:$BC$2000,$Z1507))</f>
      </c>
      <c r="BV1507">
        <f>IF(OR($A1507="",$P1507&lt;&gt;"Yes",$AH1507="Yes"),"",1+N($AG1507))</f>
      </c>
      <c r="BW1507">
        <f>IF($A1507="","",COUNTIFS($W$2:$W$2500,$A1507,$BZ$2:$BZ$2500,"Yes")+COUNTIFS($X$2:$X$2500,$A1507,$BY$2:$BY$2500,"Yes"))</f>
      </c>
      <c r="BX1507">
        <f>IF(OR($A1507="",$P1507="Yes"),"",IF(N($BW1507)=0,0,1+SUMIFS($CB$2:$CB$2500,$W$2:$W$2500,$A1507)+SUMIFS($CA$2:$CA$2500,$X$2:$X$2500,$A1507)))</f>
      </c>
      <c r="BY1507" t="str">
        <f>IF($Y1507="","",INDEX($AH$2:$AH$2000,$Y1507)&amp;"")</f>
      </c>
      <c r="BZ1507" t="str">
        <f>IF($Z1507="","",INDEX($AH$2:$AH$2000,$Z1507)&amp;"")</f>
      </c>
      <c r="CA1507">
        <f>IF($Y1507="","",INDEX($BV$2:$BV$2000,$Y1507))</f>
      </c>
      <c r="CB1507">
        <f>IF($Z1507="","",INDEX($BV$2:$BV$2000,$Z1507))</f>
      </c>
    </row>
    <row r="1508">
      <c r="A1508" t="str">
        <f>IF(TRIM(INDEX(games!$A:$A,ROW()))="","",TRIM(INDEX(games!$A:$A,ROW())))</f>
      </c>
      <c r="B1508">
        <f>IF(OR($A1508="",INDEX(games!$B:$B,ROW())=""),"",INDEX(games!$B:$B,ROW()))</f>
      </c>
      <c r="C1508" t="str">
        <f>IF(OR($A1508="",INDEX(games!$C:$C,ROW())=""),"",INDEX(games!$C:$C,ROW()))</f>
      </c>
      <c r="D1508">
        <f>IF($A1508="","",COUNTIF($W$2:$W$2500,$A1508)+COUNTIF($X$2:$X$2500,$A1508))</f>
      </c>
      <c r="E1508">
        <f>IF($A1508="","",IFERROR(MATCH($C1508,$R$2:$R$5,0),0))</f>
      </c>
      <c r="F1508">
        <f>IF($A1508="","",MOD(ROW(),34))</f>
      </c>
      <c r="G1508">
        <f>IF($A1508="",NA(),IF($C1508="Action",$B1508,NA()))</f>
      </c>
      <c r="H1508">
        <f>IF($A1508="",NA(),IF($C1508="Action",1+$F1508*0.023,NA()))</f>
      </c>
      <c r="I1508">
        <f>IF($A1508="",NA(),IF($C1508="Strategy",$B1508,NA()))</f>
      </c>
      <c r="J1508">
        <f>IF($A1508="",NA(),IF($C1508="Strategy",2+$F1508*0.023,NA()))</f>
      </c>
      <c r="K1508">
        <f>IF($A1508="",NA(),IF($C1508="Deckbuilder",$B1508,NA()))</f>
      </c>
      <c r="L1508">
        <f>IF($A1508="",NA(),IF($C1508="Deckbuilder",3+$F1508*0.023,NA()))</f>
      </c>
      <c r="M1508">
        <f>IF($A1508="",NA(),IF($C1508="Traditional",$B1508,NA()))</f>
      </c>
      <c r="N1508">
        <f>IF($A1508="",NA(),IF($C1508="Traditional",4+$F1508*0.023,NA()))</f>
      </c>
      <c r="O1508">
        <f>IF($A1508="","",$D1508+ROW()/1000000)</f>
      </c>
      <c r="P1508" t="str">
        <f>IF(OR($A1508="",INDEX(games!$H:$H,ROW())=""),"",INDEX(games!$H:$H,ROW()))</f>
      </c>
      <c r="Q1508">
        <f>IF(OR($A1508="",$P1508&lt;&gt;"Yes"),"",$D1508+ROW()/1000000)</f>
      </c>
      <c r="T1508">
        <f>IF($Y1508="","",INDEX($B$2:$B$2000,$Y1508))</f>
      </c>
      <c r="U1508">
        <f>IF($Z1508="","",INDEX($B$2:$B$2000,$Z1508))</f>
      </c>
      <c r="V1508">
        <f>IF(OR($T1508="",$U1508=""),"",$U1508-$T1508)</f>
      </c>
      <c r="W1508" t="str">
        <f>IF(TRIM(INDEX(connections!$A:$A,ROW()))="","",TRIM(INDEX(connections!$A:$A,ROW())))</f>
      </c>
      <c r="X1508" t="str">
        <f>IF($W1508="","",TRIM(INDEX(connections!$B:$B,ROW())))</f>
      </c>
      <c r="Y1508">
        <f>IF($W1508="","",IFERROR(MATCH($W1508,$A$2:$A$2000,0),""))</f>
      </c>
      <c r="Z1508">
        <f>IF($X1508="","",IFERROR(MATCH($X1508,$A$2:$A$2000,0),""))</f>
      </c>
      <c r="AA1508" t="str">
        <f>IF($Y1508="","",INDEX($P$2:$P$2000,$Y1508))</f>
      </c>
      <c r="AB1508" t="str">
        <f>IF($Z1508="","",INDEX($P$2:$P$2000,$Z1508))</f>
      </c>
      <c r="AC1508">
        <f>IF(AND($AA1508="Yes",$AB1508="Yes"),1,"")</f>
      </c>
      <c r="AD1508">
        <f>IF(OR($Y1508="",$Z1508=""),"",IF(INDEX($C$2:$C$2000,$Y1508)=INDEX($C$2:$C$2000,$Z1508),0,1))</f>
      </c>
      <c r="AE1508">
        <f>IF($AC1508&lt;&gt;1,"",IF(AND(INDEX($AG$2:$AG$2000,$Y1508)=1,INDEX($AG$2:$AG$2000,$Z1508)=1),1,""))</f>
      </c>
      <c r="AG1508">
        <f>IF($A1508="","",COUNTIFS($W$2:$W$2500,$A1508,$AB$2:$AB$2500,"Yes")+COUNTIFS($X$2:$X$2500,$A1508,$AA$2:$AA$2500,"Yes"))</f>
      </c>
      <c r="AH1508" t="str">
        <f>IF(OR($P1508&lt;&gt;"Yes",N($AG1508)=0),"",IF(AND($AG1508=1,COUNTIFS($W$2:$W$2500,$A1508,$AE$2:$AE$2500,1)+COUNTIFS($X$2:$X$2500,$A1508,$AE$2:$AE$2500,1)&gt;0),"","Yes"))</f>
      </c>
      <c r="AI1508">
        <f>IF($AH1508="Yes",$AG1508,"")</f>
      </c>
      <c r="AJ1508">
        <f>IF($AI1508="","",$AI1508+ROW()/1000000)</f>
      </c>
      <c r="AK1508">
        <f>IF(OR($A1508="",$P1508="Yes",N($AG1508)=0),"",$AG1508+ROW()/1000000)</f>
      </c>
      <c r="AL1508" t="str">
        <f>IF($A1508="","",INDEX(games!$J:$J,ROW())&amp;"")</f>
      </c>
      <c r="AM1508">
        <f>IF($A1508="","",SUMPRODUCT($AO1508:$BD1508,'Map Analysis'!$AP$2^{0,1,2,3,4,5,6,7,8,9,10,11,12,13,14,15}))</f>
      </c>
      <c r="AN1508">
        <f>IF($A1508="","",$AM1508+ROW()/10000000)</f>
      </c>
      <c r="AO1508">
        <f>IF($A1508="","",COUNTIF($W$2:$W$2500,$A1508))</f>
      </c>
      <c r="AP1508">
        <f>IF($A1508="","",SUMIFS($BF$2:$BF$2500,$W$2:$W$2500,$A1508))</f>
      </c>
      <c r="AQ1508">
        <f>IF($A1508="","",SUMIFS($BG$2:$BG$2500,$W$2:$W$2500,$A1508))</f>
      </c>
      <c r="AR1508">
        <f>IF($A1508="","",SUMIFS($BH$2:$BH$2500,$W$2:$W$2500,$A1508))</f>
      </c>
      <c r="AS1508">
        <f>IF($A1508="","",SUMIFS($BI$2:$BI$2500,$W$2:$W$2500,$A1508))</f>
      </c>
      <c r="AT1508">
        <f>IF($A1508="","",SUMIFS($BJ$2:$BJ$2500,$W$2:$W$2500,$A1508))</f>
      </c>
      <c r="AU1508">
        <f>IF($A1508="","",SUMIFS($BK$2:$BK$2500,$W$2:$W$2500,$A1508))</f>
      </c>
      <c r="AV1508">
        <f>IF($A1508="","",SUMIFS($BL$2:$BL$2500,$W$2:$W$2500,$A1508))</f>
      </c>
      <c r="AW1508">
        <f>IF($A1508="","",SUMIFS($BM$2:$BM$2500,$W$2:$W$2500,$A1508))</f>
      </c>
      <c r="AX1508">
        <f>IF($A1508="","",SUMIFS($BN$2:$BN$2500,$W$2:$W$2500,$A1508))</f>
      </c>
      <c r="AY1508">
        <f>IF($A1508="","",SUMIFS($BO$2:$BO$2500,$W$2:$W$2500,$A1508))</f>
      </c>
      <c r="AZ1508">
        <f>IF($A1508="","",SUMIFS($BP$2:$BP$2500,$W$2:$W$2500,$A1508))</f>
      </c>
      <c r="BA1508">
        <f>IF($A1508="","",SUMIFS($BQ$2:$BQ$2500,$W$2:$W$2500,$A1508))</f>
      </c>
      <c r="BB1508">
        <f>IF($A1508="","",SUMIFS($BR$2:$BR$2500,$W$2:$W$2500,$A1508))</f>
      </c>
      <c r="BC1508">
        <f>IF($A1508="","",SUMIFS($BS$2:$BS$2500,$W$2:$W$2500,$A1508))</f>
      </c>
      <c r="BD1508">
        <f>IF($A1508="","",SUMIFS($BT$2:$BT$2500,$W$2:$W$2500,$A1508))</f>
      </c>
      <c r="BF1508">
        <f>IF($Z1508="","",INDEX($AO$2:$AO$2000,$Z1508))</f>
      </c>
      <c r="BG1508">
        <f>IF($Z1508="","",INDEX($AP$2:$AP$2000,$Z1508))</f>
      </c>
      <c r="BH1508">
        <f>IF($Z1508="","",INDEX($AQ$2:$AQ$2000,$Z1508))</f>
      </c>
      <c r="BI1508">
        <f>IF($Z1508="","",INDEX($AR$2:$AR$2000,$Z1508))</f>
      </c>
      <c r="BJ1508">
        <f>IF($Z1508="","",INDEX($AS$2:$AS$2000,$Z1508))</f>
      </c>
      <c r="BK1508">
        <f>IF($Z1508="","",INDEX($AT$2:$AT$2000,$Z1508))</f>
      </c>
      <c r="BL1508">
        <f>IF($Z1508="","",INDEX($AU$2:$AU$2000,$Z1508))</f>
      </c>
      <c r="BM1508">
        <f>IF($Z1508="","",INDEX($AV$2:$AV$2000,$Z1508))</f>
      </c>
      <c r="BN1508">
        <f>IF($Z1508="","",INDEX($AW$2:$AW$2000,$Z1508))</f>
      </c>
      <c r="BO1508">
        <f>IF($Z1508="","",INDEX($AX$2:$AX$2000,$Z1508))</f>
      </c>
      <c r="BP1508">
        <f>IF($Z1508="","",INDEX($AY$2:$AY$2000,$Z1508))</f>
      </c>
      <c r="BQ1508">
        <f>IF($Z1508="","",INDEX($AZ$2:$AZ$2000,$Z1508))</f>
      </c>
      <c r="BR1508">
        <f>IF($Z1508="","",INDEX($BA$2:$BA$2000,$Z1508))</f>
      </c>
      <c r="BS1508">
        <f>IF($Z1508="","",INDEX($BB$2:$BB$2000,$Z1508))</f>
      </c>
      <c r="BT1508">
        <f>IF($Z1508="","",INDEX($BC$2:$BC$2000,$Z1508))</f>
      </c>
      <c r="BV1508">
        <f>IF(OR($A1508="",$P1508&lt;&gt;"Yes",$AH1508="Yes"),"",1+N($AG1508))</f>
      </c>
      <c r="BW1508">
        <f>IF($A1508="","",COUNTIFS($W$2:$W$2500,$A1508,$BZ$2:$BZ$2500,"Yes")+COUNTIFS($X$2:$X$2500,$A1508,$BY$2:$BY$2500,"Yes"))</f>
      </c>
      <c r="BX1508">
        <f>IF(OR($A1508="",$P1508="Yes"),"",IF(N($BW1508)=0,0,1+SUMIFS($CB$2:$CB$2500,$W$2:$W$2500,$A1508)+SUMIFS($CA$2:$CA$2500,$X$2:$X$2500,$A1508)))</f>
      </c>
      <c r="BY1508" t="str">
        <f>IF($Y1508="","",INDEX($AH$2:$AH$2000,$Y1508)&amp;"")</f>
      </c>
      <c r="BZ1508" t="str">
        <f>IF($Z1508="","",INDEX($AH$2:$AH$2000,$Z1508)&amp;"")</f>
      </c>
      <c r="CA1508">
        <f>IF($Y1508="","",INDEX($BV$2:$BV$2000,$Y1508))</f>
      </c>
      <c r="CB1508">
        <f>IF($Z1508="","",INDEX($BV$2:$BV$2000,$Z1508))</f>
      </c>
    </row>
    <row r="1509">
      <c r="A1509" t="str">
        <f>IF(TRIM(INDEX(games!$A:$A,ROW()))="","",TRIM(INDEX(games!$A:$A,ROW())))</f>
      </c>
      <c r="B1509">
        <f>IF(OR($A1509="",INDEX(games!$B:$B,ROW())=""),"",INDEX(games!$B:$B,ROW()))</f>
      </c>
      <c r="C1509" t="str">
        <f>IF(OR($A1509="",INDEX(games!$C:$C,ROW())=""),"",INDEX(games!$C:$C,ROW()))</f>
      </c>
      <c r="D1509">
        <f>IF($A1509="","",COUNTIF($W$2:$W$2500,$A1509)+COUNTIF($X$2:$X$2500,$A1509))</f>
      </c>
      <c r="E1509">
        <f>IF($A1509="","",IFERROR(MATCH($C1509,$R$2:$R$5,0),0))</f>
      </c>
      <c r="F1509">
        <f>IF($A1509="","",MOD(ROW(),34))</f>
      </c>
      <c r="G1509">
        <f>IF($A1509="",NA(),IF($C1509="Action",$B1509,NA()))</f>
      </c>
      <c r="H1509">
        <f>IF($A1509="",NA(),IF($C1509="Action",1+$F1509*0.023,NA()))</f>
      </c>
      <c r="I1509">
        <f>IF($A1509="",NA(),IF($C1509="Strategy",$B1509,NA()))</f>
      </c>
      <c r="J1509">
        <f>IF($A1509="",NA(),IF($C1509="Strategy",2+$F1509*0.023,NA()))</f>
      </c>
      <c r="K1509">
        <f>IF($A1509="",NA(),IF($C1509="Deckbuilder",$B1509,NA()))</f>
      </c>
      <c r="L1509">
        <f>IF($A1509="",NA(),IF($C1509="Deckbuilder",3+$F1509*0.023,NA()))</f>
      </c>
      <c r="M1509">
        <f>IF($A1509="",NA(),IF($C1509="Traditional",$B1509,NA()))</f>
      </c>
      <c r="N1509">
        <f>IF($A1509="",NA(),IF($C1509="Traditional",4+$F1509*0.023,NA()))</f>
      </c>
      <c r="O1509">
        <f>IF($A1509="","",$D1509+ROW()/1000000)</f>
      </c>
      <c r="P1509" t="str">
        <f>IF(OR($A1509="",INDEX(games!$H:$H,ROW())=""),"",INDEX(games!$H:$H,ROW()))</f>
      </c>
      <c r="Q1509">
        <f>IF(OR($A1509="",$P1509&lt;&gt;"Yes"),"",$D1509+ROW()/1000000)</f>
      </c>
      <c r="T1509">
        <f>IF($Y1509="","",INDEX($B$2:$B$2000,$Y1509))</f>
      </c>
      <c r="U1509">
        <f>IF($Z1509="","",INDEX($B$2:$B$2000,$Z1509))</f>
      </c>
      <c r="V1509">
        <f>IF(OR($T1509="",$U1509=""),"",$U1509-$T1509)</f>
      </c>
      <c r="W1509" t="str">
        <f>IF(TRIM(INDEX(connections!$A:$A,ROW()))="","",TRIM(INDEX(connections!$A:$A,ROW())))</f>
      </c>
      <c r="X1509" t="str">
        <f>IF($W1509="","",TRIM(INDEX(connections!$B:$B,ROW())))</f>
      </c>
      <c r="Y1509">
        <f>IF($W1509="","",IFERROR(MATCH($W1509,$A$2:$A$2000,0),""))</f>
      </c>
      <c r="Z1509">
        <f>IF($X1509="","",IFERROR(MATCH($X1509,$A$2:$A$2000,0),""))</f>
      </c>
      <c r="AA1509" t="str">
        <f>IF($Y1509="","",INDEX($P$2:$P$2000,$Y1509))</f>
      </c>
      <c r="AB1509" t="str">
        <f>IF($Z1509="","",INDEX($P$2:$P$2000,$Z1509))</f>
      </c>
      <c r="AC1509">
        <f>IF(AND($AA1509="Yes",$AB1509="Yes"),1,"")</f>
      </c>
      <c r="AD1509">
        <f>IF(OR($Y1509="",$Z1509=""),"",IF(INDEX($C$2:$C$2000,$Y1509)=INDEX($C$2:$C$2000,$Z1509),0,1))</f>
      </c>
      <c r="AE1509">
        <f>IF($AC1509&lt;&gt;1,"",IF(AND(INDEX($AG$2:$AG$2000,$Y1509)=1,INDEX($AG$2:$AG$2000,$Z1509)=1),1,""))</f>
      </c>
      <c r="AG1509">
        <f>IF($A1509="","",COUNTIFS($W$2:$W$2500,$A1509,$AB$2:$AB$2500,"Yes")+COUNTIFS($X$2:$X$2500,$A1509,$AA$2:$AA$2500,"Yes"))</f>
      </c>
      <c r="AH1509" t="str">
        <f>IF(OR($P1509&lt;&gt;"Yes",N($AG1509)=0),"",IF(AND($AG1509=1,COUNTIFS($W$2:$W$2500,$A1509,$AE$2:$AE$2500,1)+COUNTIFS($X$2:$X$2500,$A1509,$AE$2:$AE$2500,1)&gt;0),"","Yes"))</f>
      </c>
      <c r="AI1509">
        <f>IF($AH1509="Yes",$AG1509,"")</f>
      </c>
      <c r="AJ1509">
        <f>IF($AI1509="","",$AI1509+ROW()/1000000)</f>
      </c>
      <c r="AK1509">
        <f>IF(OR($A1509="",$P1509="Yes",N($AG1509)=0),"",$AG1509+ROW()/1000000)</f>
      </c>
      <c r="AL1509" t="str">
        <f>IF($A1509="","",INDEX(games!$J:$J,ROW())&amp;"")</f>
      </c>
      <c r="AM1509">
        <f>IF($A1509="","",SUMPRODUCT($AO1509:$BD1509,'Map Analysis'!$AP$2^{0,1,2,3,4,5,6,7,8,9,10,11,12,13,14,15}))</f>
      </c>
      <c r="AN1509">
        <f>IF($A1509="","",$AM1509+ROW()/10000000)</f>
      </c>
      <c r="AO1509">
        <f>IF($A1509="","",COUNTIF($W$2:$W$2500,$A1509))</f>
      </c>
      <c r="AP1509">
        <f>IF($A1509="","",SUMIFS($BF$2:$BF$2500,$W$2:$W$2500,$A1509))</f>
      </c>
      <c r="AQ1509">
        <f>IF($A1509="","",SUMIFS($BG$2:$BG$2500,$W$2:$W$2500,$A1509))</f>
      </c>
      <c r="AR1509">
        <f>IF($A1509="","",SUMIFS($BH$2:$BH$2500,$W$2:$W$2500,$A1509))</f>
      </c>
      <c r="AS1509">
        <f>IF($A1509="","",SUMIFS($BI$2:$BI$2500,$W$2:$W$2500,$A1509))</f>
      </c>
      <c r="AT1509">
        <f>IF($A1509="","",SUMIFS($BJ$2:$BJ$2500,$W$2:$W$2500,$A1509))</f>
      </c>
      <c r="AU1509">
        <f>IF($A1509="","",SUMIFS($BK$2:$BK$2500,$W$2:$W$2500,$A1509))</f>
      </c>
      <c r="AV1509">
        <f>IF($A1509="","",SUMIFS($BL$2:$BL$2500,$W$2:$W$2500,$A1509))</f>
      </c>
      <c r="AW1509">
        <f>IF($A1509="","",SUMIFS($BM$2:$BM$2500,$W$2:$W$2500,$A1509))</f>
      </c>
      <c r="AX1509">
        <f>IF($A1509="","",SUMIFS($BN$2:$BN$2500,$W$2:$W$2500,$A1509))</f>
      </c>
      <c r="AY1509">
        <f>IF($A1509="","",SUMIFS($BO$2:$BO$2500,$W$2:$W$2500,$A1509))</f>
      </c>
      <c r="AZ1509">
        <f>IF($A1509="","",SUMIFS($BP$2:$BP$2500,$W$2:$W$2500,$A1509))</f>
      </c>
      <c r="BA1509">
        <f>IF($A1509="","",SUMIFS($BQ$2:$BQ$2500,$W$2:$W$2500,$A1509))</f>
      </c>
      <c r="BB1509">
        <f>IF($A1509="","",SUMIFS($BR$2:$BR$2500,$W$2:$W$2500,$A1509))</f>
      </c>
      <c r="BC1509">
        <f>IF($A1509="","",SUMIFS($BS$2:$BS$2500,$W$2:$W$2500,$A1509))</f>
      </c>
      <c r="BD1509">
        <f>IF($A1509="","",SUMIFS($BT$2:$BT$2500,$W$2:$W$2500,$A1509))</f>
      </c>
      <c r="BF1509">
        <f>IF($Z1509="","",INDEX($AO$2:$AO$2000,$Z1509))</f>
      </c>
      <c r="BG1509">
        <f>IF($Z1509="","",INDEX($AP$2:$AP$2000,$Z1509))</f>
      </c>
      <c r="BH1509">
        <f>IF($Z1509="","",INDEX($AQ$2:$AQ$2000,$Z1509))</f>
      </c>
      <c r="BI1509">
        <f>IF($Z1509="","",INDEX($AR$2:$AR$2000,$Z1509))</f>
      </c>
      <c r="BJ1509">
        <f>IF($Z1509="","",INDEX($AS$2:$AS$2000,$Z1509))</f>
      </c>
      <c r="BK1509">
        <f>IF($Z1509="","",INDEX($AT$2:$AT$2000,$Z1509))</f>
      </c>
      <c r="BL1509">
        <f>IF($Z1509="","",INDEX($AU$2:$AU$2000,$Z1509))</f>
      </c>
      <c r="BM1509">
        <f>IF($Z1509="","",INDEX($AV$2:$AV$2000,$Z1509))</f>
      </c>
      <c r="BN1509">
        <f>IF($Z1509="","",INDEX($AW$2:$AW$2000,$Z1509))</f>
      </c>
      <c r="BO1509">
        <f>IF($Z1509="","",INDEX($AX$2:$AX$2000,$Z1509))</f>
      </c>
      <c r="BP1509">
        <f>IF($Z1509="","",INDEX($AY$2:$AY$2000,$Z1509))</f>
      </c>
      <c r="BQ1509">
        <f>IF($Z1509="","",INDEX($AZ$2:$AZ$2000,$Z1509))</f>
      </c>
      <c r="BR1509">
        <f>IF($Z1509="","",INDEX($BA$2:$BA$2000,$Z1509))</f>
      </c>
      <c r="BS1509">
        <f>IF($Z1509="","",INDEX($BB$2:$BB$2000,$Z1509))</f>
      </c>
      <c r="BT1509">
        <f>IF($Z1509="","",INDEX($BC$2:$BC$2000,$Z1509))</f>
      </c>
      <c r="BV1509">
        <f>IF(OR($A1509="",$P1509&lt;&gt;"Yes",$AH1509="Yes"),"",1+N($AG1509))</f>
      </c>
      <c r="BW1509">
        <f>IF($A1509="","",COUNTIFS($W$2:$W$2500,$A1509,$BZ$2:$BZ$2500,"Yes")+COUNTIFS($X$2:$X$2500,$A1509,$BY$2:$BY$2500,"Yes"))</f>
      </c>
      <c r="BX1509">
        <f>IF(OR($A1509="",$P1509="Yes"),"",IF(N($BW1509)=0,0,1+SUMIFS($CB$2:$CB$2500,$W$2:$W$2500,$A1509)+SUMIFS($CA$2:$CA$2500,$X$2:$X$2500,$A1509)))</f>
      </c>
      <c r="BY1509" t="str">
        <f>IF($Y1509="","",INDEX($AH$2:$AH$2000,$Y1509)&amp;"")</f>
      </c>
      <c r="BZ1509" t="str">
        <f>IF($Z1509="","",INDEX($AH$2:$AH$2000,$Z1509)&amp;"")</f>
      </c>
      <c r="CA1509">
        <f>IF($Y1509="","",INDEX($BV$2:$BV$2000,$Y1509))</f>
      </c>
      <c r="CB1509">
        <f>IF($Z1509="","",INDEX($BV$2:$BV$2000,$Z1509))</f>
      </c>
    </row>
    <row r="1510">
      <c r="A1510" t="str">
        <f>IF(TRIM(INDEX(games!$A:$A,ROW()))="","",TRIM(INDEX(games!$A:$A,ROW())))</f>
      </c>
      <c r="B1510">
        <f>IF(OR($A1510="",INDEX(games!$B:$B,ROW())=""),"",INDEX(games!$B:$B,ROW()))</f>
      </c>
      <c r="C1510" t="str">
        <f>IF(OR($A1510="",INDEX(games!$C:$C,ROW())=""),"",INDEX(games!$C:$C,ROW()))</f>
      </c>
      <c r="D1510">
        <f>IF($A1510="","",COUNTIF($W$2:$W$2500,$A1510)+COUNTIF($X$2:$X$2500,$A1510))</f>
      </c>
      <c r="E1510">
        <f>IF($A1510="","",IFERROR(MATCH($C1510,$R$2:$R$5,0),0))</f>
      </c>
      <c r="F1510">
        <f>IF($A1510="","",MOD(ROW(),34))</f>
      </c>
      <c r="G1510">
        <f>IF($A1510="",NA(),IF($C1510="Action",$B1510,NA()))</f>
      </c>
      <c r="H1510">
        <f>IF($A1510="",NA(),IF($C1510="Action",1+$F1510*0.023,NA()))</f>
      </c>
      <c r="I1510">
        <f>IF($A1510="",NA(),IF($C1510="Strategy",$B1510,NA()))</f>
      </c>
      <c r="J1510">
        <f>IF($A1510="",NA(),IF($C1510="Strategy",2+$F1510*0.023,NA()))</f>
      </c>
      <c r="K1510">
        <f>IF($A1510="",NA(),IF($C1510="Deckbuilder",$B1510,NA()))</f>
      </c>
      <c r="L1510">
        <f>IF($A1510="",NA(),IF($C1510="Deckbuilder",3+$F1510*0.023,NA()))</f>
      </c>
      <c r="M1510">
        <f>IF($A1510="",NA(),IF($C1510="Traditional",$B1510,NA()))</f>
      </c>
      <c r="N1510">
        <f>IF($A1510="",NA(),IF($C1510="Traditional",4+$F1510*0.023,NA()))</f>
      </c>
      <c r="O1510">
        <f>IF($A1510="","",$D1510+ROW()/1000000)</f>
      </c>
      <c r="P1510" t="str">
        <f>IF(OR($A1510="",INDEX(games!$H:$H,ROW())=""),"",INDEX(games!$H:$H,ROW()))</f>
      </c>
      <c r="Q1510">
        <f>IF(OR($A1510="",$P1510&lt;&gt;"Yes"),"",$D1510+ROW()/1000000)</f>
      </c>
      <c r="T1510">
        <f>IF($Y1510="","",INDEX($B$2:$B$2000,$Y1510))</f>
      </c>
      <c r="U1510">
        <f>IF($Z1510="","",INDEX($B$2:$B$2000,$Z1510))</f>
      </c>
      <c r="V1510">
        <f>IF(OR($T1510="",$U1510=""),"",$U1510-$T1510)</f>
      </c>
      <c r="W1510" t="str">
        <f>IF(TRIM(INDEX(connections!$A:$A,ROW()))="","",TRIM(INDEX(connections!$A:$A,ROW())))</f>
      </c>
      <c r="X1510" t="str">
        <f>IF($W1510="","",TRIM(INDEX(connections!$B:$B,ROW())))</f>
      </c>
      <c r="Y1510">
        <f>IF($W1510="","",IFERROR(MATCH($W1510,$A$2:$A$2000,0),""))</f>
      </c>
      <c r="Z1510">
        <f>IF($X1510="","",IFERROR(MATCH($X1510,$A$2:$A$2000,0),""))</f>
      </c>
      <c r="AA1510" t="str">
        <f>IF($Y1510="","",INDEX($P$2:$P$2000,$Y1510))</f>
      </c>
      <c r="AB1510" t="str">
        <f>IF($Z1510="","",INDEX($P$2:$P$2000,$Z1510))</f>
      </c>
      <c r="AC1510">
        <f>IF(AND($AA1510="Yes",$AB1510="Yes"),1,"")</f>
      </c>
      <c r="AD1510">
        <f>IF(OR($Y1510="",$Z1510=""),"",IF(INDEX($C$2:$C$2000,$Y1510)=INDEX($C$2:$C$2000,$Z1510),0,1))</f>
      </c>
      <c r="AE1510">
        <f>IF($AC1510&lt;&gt;1,"",IF(AND(INDEX($AG$2:$AG$2000,$Y1510)=1,INDEX($AG$2:$AG$2000,$Z1510)=1),1,""))</f>
      </c>
      <c r="AG1510">
        <f>IF($A1510="","",COUNTIFS($W$2:$W$2500,$A1510,$AB$2:$AB$2500,"Yes")+COUNTIFS($X$2:$X$2500,$A1510,$AA$2:$AA$2500,"Yes"))</f>
      </c>
      <c r="AH1510" t="str">
        <f>IF(OR($P1510&lt;&gt;"Yes",N($AG1510)=0),"",IF(AND($AG1510=1,COUNTIFS($W$2:$W$2500,$A1510,$AE$2:$AE$2500,1)+COUNTIFS($X$2:$X$2500,$A1510,$AE$2:$AE$2500,1)&gt;0),"","Yes"))</f>
      </c>
      <c r="AI1510">
        <f>IF($AH1510="Yes",$AG1510,"")</f>
      </c>
      <c r="AJ1510">
        <f>IF($AI1510="","",$AI1510+ROW()/1000000)</f>
      </c>
      <c r="AK1510">
        <f>IF(OR($A1510="",$P1510="Yes",N($AG1510)=0),"",$AG1510+ROW()/1000000)</f>
      </c>
      <c r="AL1510" t="str">
        <f>IF($A1510="","",INDEX(games!$J:$J,ROW())&amp;"")</f>
      </c>
      <c r="AM1510">
        <f>IF($A1510="","",SUMPRODUCT($AO1510:$BD1510,'Map Analysis'!$AP$2^{0,1,2,3,4,5,6,7,8,9,10,11,12,13,14,15}))</f>
      </c>
      <c r="AN1510">
        <f>IF($A1510="","",$AM1510+ROW()/10000000)</f>
      </c>
      <c r="AO1510">
        <f>IF($A1510="","",COUNTIF($W$2:$W$2500,$A1510))</f>
      </c>
      <c r="AP1510">
        <f>IF($A1510="","",SUMIFS($BF$2:$BF$2500,$W$2:$W$2500,$A1510))</f>
      </c>
      <c r="AQ1510">
        <f>IF($A1510="","",SUMIFS($BG$2:$BG$2500,$W$2:$W$2500,$A1510))</f>
      </c>
      <c r="AR1510">
        <f>IF($A1510="","",SUMIFS($BH$2:$BH$2500,$W$2:$W$2500,$A1510))</f>
      </c>
      <c r="AS1510">
        <f>IF($A1510="","",SUMIFS($BI$2:$BI$2500,$W$2:$W$2500,$A1510))</f>
      </c>
      <c r="AT1510">
        <f>IF($A1510="","",SUMIFS($BJ$2:$BJ$2500,$W$2:$W$2500,$A1510))</f>
      </c>
      <c r="AU1510">
        <f>IF($A1510="","",SUMIFS($BK$2:$BK$2500,$W$2:$W$2500,$A1510))</f>
      </c>
      <c r="AV1510">
        <f>IF($A1510="","",SUMIFS($BL$2:$BL$2500,$W$2:$W$2500,$A1510))</f>
      </c>
      <c r="AW1510">
        <f>IF($A1510="","",SUMIFS($BM$2:$BM$2500,$W$2:$W$2500,$A1510))</f>
      </c>
      <c r="AX1510">
        <f>IF($A1510="","",SUMIFS($BN$2:$BN$2500,$W$2:$W$2500,$A1510))</f>
      </c>
      <c r="AY1510">
        <f>IF($A1510="","",SUMIFS($BO$2:$BO$2500,$W$2:$W$2500,$A1510))</f>
      </c>
      <c r="AZ1510">
        <f>IF($A1510="","",SUMIFS($BP$2:$BP$2500,$W$2:$W$2500,$A1510))</f>
      </c>
      <c r="BA1510">
        <f>IF($A1510="","",SUMIFS($BQ$2:$BQ$2500,$W$2:$W$2500,$A1510))</f>
      </c>
      <c r="BB1510">
        <f>IF($A1510="","",SUMIFS($BR$2:$BR$2500,$W$2:$W$2500,$A1510))</f>
      </c>
      <c r="BC1510">
        <f>IF($A1510="","",SUMIFS($BS$2:$BS$2500,$W$2:$W$2500,$A1510))</f>
      </c>
      <c r="BD1510">
        <f>IF($A1510="","",SUMIFS($BT$2:$BT$2500,$W$2:$W$2500,$A1510))</f>
      </c>
      <c r="BF1510">
        <f>IF($Z1510="","",INDEX($AO$2:$AO$2000,$Z1510))</f>
      </c>
      <c r="BG1510">
        <f>IF($Z1510="","",INDEX($AP$2:$AP$2000,$Z1510))</f>
      </c>
      <c r="BH1510">
        <f>IF($Z1510="","",INDEX($AQ$2:$AQ$2000,$Z1510))</f>
      </c>
      <c r="BI1510">
        <f>IF($Z1510="","",INDEX($AR$2:$AR$2000,$Z1510))</f>
      </c>
      <c r="BJ1510">
        <f>IF($Z1510="","",INDEX($AS$2:$AS$2000,$Z1510))</f>
      </c>
      <c r="BK1510">
        <f>IF($Z1510="","",INDEX($AT$2:$AT$2000,$Z1510))</f>
      </c>
      <c r="BL1510">
        <f>IF($Z1510="","",INDEX($AU$2:$AU$2000,$Z1510))</f>
      </c>
      <c r="BM1510">
        <f>IF($Z1510="","",INDEX($AV$2:$AV$2000,$Z1510))</f>
      </c>
      <c r="BN1510">
        <f>IF($Z1510="","",INDEX($AW$2:$AW$2000,$Z1510))</f>
      </c>
      <c r="BO1510">
        <f>IF($Z1510="","",INDEX($AX$2:$AX$2000,$Z1510))</f>
      </c>
      <c r="BP1510">
        <f>IF($Z1510="","",INDEX($AY$2:$AY$2000,$Z1510))</f>
      </c>
      <c r="BQ1510">
        <f>IF($Z1510="","",INDEX($AZ$2:$AZ$2000,$Z1510))</f>
      </c>
      <c r="BR1510">
        <f>IF($Z1510="","",INDEX($BA$2:$BA$2000,$Z1510))</f>
      </c>
      <c r="BS1510">
        <f>IF($Z1510="","",INDEX($BB$2:$BB$2000,$Z1510))</f>
      </c>
      <c r="BT1510">
        <f>IF($Z1510="","",INDEX($BC$2:$BC$2000,$Z1510))</f>
      </c>
      <c r="BV1510">
        <f>IF(OR($A1510="",$P1510&lt;&gt;"Yes",$AH1510="Yes"),"",1+N($AG1510))</f>
      </c>
      <c r="BW1510">
        <f>IF($A1510="","",COUNTIFS($W$2:$W$2500,$A1510,$BZ$2:$BZ$2500,"Yes")+COUNTIFS($X$2:$X$2500,$A1510,$BY$2:$BY$2500,"Yes"))</f>
      </c>
      <c r="BX1510">
        <f>IF(OR($A1510="",$P1510="Yes"),"",IF(N($BW1510)=0,0,1+SUMIFS($CB$2:$CB$2500,$W$2:$W$2500,$A1510)+SUMIFS($CA$2:$CA$2500,$X$2:$X$2500,$A1510)))</f>
      </c>
      <c r="BY1510" t="str">
        <f>IF($Y1510="","",INDEX($AH$2:$AH$2000,$Y1510)&amp;"")</f>
      </c>
      <c r="BZ1510" t="str">
        <f>IF($Z1510="","",INDEX($AH$2:$AH$2000,$Z1510)&amp;"")</f>
      </c>
      <c r="CA1510">
        <f>IF($Y1510="","",INDEX($BV$2:$BV$2000,$Y1510))</f>
      </c>
      <c r="CB1510">
        <f>IF($Z1510="","",INDEX($BV$2:$BV$2000,$Z1510))</f>
      </c>
    </row>
    <row r="1511">
      <c r="A1511" t="str">
        <f>IF(TRIM(INDEX(games!$A:$A,ROW()))="","",TRIM(INDEX(games!$A:$A,ROW())))</f>
      </c>
      <c r="B1511">
        <f>IF(OR($A1511="",INDEX(games!$B:$B,ROW())=""),"",INDEX(games!$B:$B,ROW()))</f>
      </c>
      <c r="C1511" t="str">
        <f>IF(OR($A1511="",INDEX(games!$C:$C,ROW())=""),"",INDEX(games!$C:$C,ROW()))</f>
      </c>
      <c r="D1511">
        <f>IF($A1511="","",COUNTIF($W$2:$W$2500,$A1511)+COUNTIF($X$2:$X$2500,$A1511))</f>
      </c>
      <c r="E1511">
        <f>IF($A1511="","",IFERROR(MATCH($C1511,$R$2:$R$5,0),0))</f>
      </c>
      <c r="F1511">
        <f>IF($A1511="","",MOD(ROW(),34))</f>
      </c>
      <c r="G1511">
        <f>IF($A1511="",NA(),IF($C1511="Action",$B1511,NA()))</f>
      </c>
      <c r="H1511">
        <f>IF($A1511="",NA(),IF($C1511="Action",1+$F1511*0.023,NA()))</f>
      </c>
      <c r="I1511">
        <f>IF($A1511="",NA(),IF($C1511="Strategy",$B1511,NA()))</f>
      </c>
      <c r="J1511">
        <f>IF($A1511="",NA(),IF($C1511="Strategy",2+$F1511*0.023,NA()))</f>
      </c>
      <c r="K1511">
        <f>IF($A1511="",NA(),IF($C1511="Deckbuilder",$B1511,NA()))</f>
      </c>
      <c r="L1511">
        <f>IF($A1511="",NA(),IF($C1511="Deckbuilder",3+$F1511*0.023,NA()))</f>
      </c>
      <c r="M1511">
        <f>IF($A1511="",NA(),IF($C1511="Traditional",$B1511,NA()))</f>
      </c>
      <c r="N1511">
        <f>IF($A1511="",NA(),IF($C1511="Traditional",4+$F1511*0.023,NA()))</f>
      </c>
      <c r="O1511">
        <f>IF($A1511="","",$D1511+ROW()/1000000)</f>
      </c>
      <c r="P1511" t="str">
        <f>IF(OR($A1511="",INDEX(games!$H:$H,ROW())=""),"",INDEX(games!$H:$H,ROW()))</f>
      </c>
      <c r="Q1511">
        <f>IF(OR($A1511="",$P1511&lt;&gt;"Yes"),"",$D1511+ROW()/1000000)</f>
      </c>
      <c r="T1511">
        <f>IF($Y1511="","",INDEX($B$2:$B$2000,$Y1511))</f>
      </c>
      <c r="U1511">
        <f>IF($Z1511="","",INDEX($B$2:$B$2000,$Z1511))</f>
      </c>
      <c r="V1511">
        <f>IF(OR($T1511="",$U1511=""),"",$U1511-$T1511)</f>
      </c>
      <c r="W1511" t="str">
        <f>IF(TRIM(INDEX(connections!$A:$A,ROW()))="","",TRIM(INDEX(connections!$A:$A,ROW())))</f>
      </c>
      <c r="X1511" t="str">
        <f>IF($W1511="","",TRIM(INDEX(connections!$B:$B,ROW())))</f>
      </c>
      <c r="Y1511">
        <f>IF($W1511="","",IFERROR(MATCH($W1511,$A$2:$A$2000,0),""))</f>
      </c>
      <c r="Z1511">
        <f>IF($X1511="","",IFERROR(MATCH($X1511,$A$2:$A$2000,0),""))</f>
      </c>
      <c r="AA1511" t="str">
        <f>IF($Y1511="","",INDEX($P$2:$P$2000,$Y1511))</f>
      </c>
      <c r="AB1511" t="str">
        <f>IF($Z1511="","",INDEX($P$2:$P$2000,$Z1511))</f>
      </c>
      <c r="AC1511">
        <f>IF(AND($AA1511="Yes",$AB1511="Yes"),1,"")</f>
      </c>
      <c r="AD1511">
        <f>IF(OR($Y1511="",$Z1511=""),"",IF(INDEX($C$2:$C$2000,$Y1511)=INDEX($C$2:$C$2000,$Z1511),0,1))</f>
      </c>
      <c r="AE1511">
        <f>IF($AC1511&lt;&gt;1,"",IF(AND(INDEX($AG$2:$AG$2000,$Y1511)=1,INDEX($AG$2:$AG$2000,$Z1511)=1),1,""))</f>
      </c>
      <c r="AG1511">
        <f>IF($A1511="","",COUNTIFS($W$2:$W$2500,$A1511,$AB$2:$AB$2500,"Yes")+COUNTIFS($X$2:$X$2500,$A1511,$AA$2:$AA$2500,"Yes"))</f>
      </c>
      <c r="AH1511" t="str">
        <f>IF(OR($P1511&lt;&gt;"Yes",N($AG1511)=0),"",IF(AND($AG1511=1,COUNTIFS($W$2:$W$2500,$A1511,$AE$2:$AE$2500,1)+COUNTIFS($X$2:$X$2500,$A1511,$AE$2:$AE$2500,1)&gt;0),"","Yes"))</f>
      </c>
      <c r="AI1511">
        <f>IF($AH1511="Yes",$AG1511,"")</f>
      </c>
      <c r="AJ1511">
        <f>IF($AI1511="","",$AI1511+ROW()/1000000)</f>
      </c>
      <c r="AK1511">
        <f>IF(OR($A1511="",$P1511="Yes",N($AG1511)=0),"",$AG1511+ROW()/1000000)</f>
      </c>
      <c r="AL1511" t="str">
        <f>IF($A1511="","",INDEX(games!$J:$J,ROW())&amp;"")</f>
      </c>
      <c r="AM1511">
        <f>IF($A1511="","",SUMPRODUCT($AO1511:$BD1511,'Map Analysis'!$AP$2^{0,1,2,3,4,5,6,7,8,9,10,11,12,13,14,15}))</f>
      </c>
      <c r="AN1511">
        <f>IF($A1511="","",$AM1511+ROW()/10000000)</f>
      </c>
      <c r="AO1511">
        <f>IF($A1511="","",COUNTIF($W$2:$W$2500,$A1511))</f>
      </c>
      <c r="AP1511">
        <f>IF($A1511="","",SUMIFS($BF$2:$BF$2500,$W$2:$W$2500,$A1511))</f>
      </c>
      <c r="AQ1511">
        <f>IF($A1511="","",SUMIFS($BG$2:$BG$2500,$W$2:$W$2500,$A1511))</f>
      </c>
      <c r="AR1511">
        <f>IF($A1511="","",SUMIFS($BH$2:$BH$2500,$W$2:$W$2500,$A1511))</f>
      </c>
      <c r="AS1511">
        <f>IF($A1511="","",SUMIFS($BI$2:$BI$2500,$W$2:$W$2500,$A1511))</f>
      </c>
      <c r="AT1511">
        <f>IF($A1511="","",SUMIFS($BJ$2:$BJ$2500,$W$2:$W$2500,$A1511))</f>
      </c>
      <c r="AU1511">
        <f>IF($A1511="","",SUMIFS($BK$2:$BK$2500,$W$2:$W$2500,$A1511))</f>
      </c>
      <c r="AV1511">
        <f>IF($A1511="","",SUMIFS($BL$2:$BL$2500,$W$2:$W$2500,$A1511))</f>
      </c>
      <c r="AW1511">
        <f>IF($A1511="","",SUMIFS($BM$2:$BM$2500,$W$2:$W$2500,$A1511))</f>
      </c>
      <c r="AX1511">
        <f>IF($A1511="","",SUMIFS($BN$2:$BN$2500,$W$2:$W$2500,$A1511))</f>
      </c>
      <c r="AY1511">
        <f>IF($A1511="","",SUMIFS($BO$2:$BO$2500,$W$2:$W$2500,$A1511))</f>
      </c>
      <c r="AZ1511">
        <f>IF($A1511="","",SUMIFS($BP$2:$BP$2500,$W$2:$W$2500,$A1511))</f>
      </c>
      <c r="BA1511">
        <f>IF($A1511="","",SUMIFS($BQ$2:$BQ$2500,$W$2:$W$2500,$A1511))</f>
      </c>
      <c r="BB1511">
        <f>IF($A1511="","",SUMIFS($BR$2:$BR$2500,$W$2:$W$2500,$A1511))</f>
      </c>
      <c r="BC1511">
        <f>IF($A1511="","",SUMIFS($BS$2:$BS$2500,$W$2:$W$2500,$A1511))</f>
      </c>
      <c r="BD1511">
        <f>IF($A1511="","",SUMIFS($BT$2:$BT$2500,$W$2:$W$2500,$A1511))</f>
      </c>
      <c r="BF1511">
        <f>IF($Z1511="","",INDEX($AO$2:$AO$2000,$Z1511))</f>
      </c>
      <c r="BG1511">
        <f>IF($Z1511="","",INDEX($AP$2:$AP$2000,$Z1511))</f>
      </c>
      <c r="BH1511">
        <f>IF($Z1511="","",INDEX($AQ$2:$AQ$2000,$Z1511))</f>
      </c>
      <c r="BI1511">
        <f>IF($Z1511="","",INDEX($AR$2:$AR$2000,$Z1511))</f>
      </c>
      <c r="BJ1511">
        <f>IF($Z1511="","",INDEX($AS$2:$AS$2000,$Z1511))</f>
      </c>
      <c r="BK1511">
        <f>IF($Z1511="","",INDEX($AT$2:$AT$2000,$Z1511))</f>
      </c>
      <c r="BL1511">
        <f>IF($Z1511="","",INDEX($AU$2:$AU$2000,$Z1511))</f>
      </c>
      <c r="BM1511">
        <f>IF($Z1511="","",INDEX($AV$2:$AV$2000,$Z1511))</f>
      </c>
      <c r="BN1511">
        <f>IF($Z1511="","",INDEX($AW$2:$AW$2000,$Z1511))</f>
      </c>
      <c r="BO1511">
        <f>IF($Z1511="","",INDEX($AX$2:$AX$2000,$Z1511))</f>
      </c>
      <c r="BP1511">
        <f>IF($Z1511="","",INDEX($AY$2:$AY$2000,$Z1511))</f>
      </c>
      <c r="BQ1511">
        <f>IF($Z1511="","",INDEX($AZ$2:$AZ$2000,$Z1511))</f>
      </c>
      <c r="BR1511">
        <f>IF($Z1511="","",INDEX($BA$2:$BA$2000,$Z1511))</f>
      </c>
      <c r="BS1511">
        <f>IF($Z1511="","",INDEX($BB$2:$BB$2000,$Z1511))</f>
      </c>
      <c r="BT1511">
        <f>IF($Z1511="","",INDEX($BC$2:$BC$2000,$Z1511))</f>
      </c>
      <c r="BV1511">
        <f>IF(OR($A1511="",$P1511&lt;&gt;"Yes",$AH1511="Yes"),"",1+N($AG1511))</f>
      </c>
      <c r="BW1511">
        <f>IF($A1511="","",COUNTIFS($W$2:$W$2500,$A1511,$BZ$2:$BZ$2500,"Yes")+COUNTIFS($X$2:$X$2500,$A1511,$BY$2:$BY$2500,"Yes"))</f>
      </c>
      <c r="BX1511">
        <f>IF(OR($A1511="",$P1511="Yes"),"",IF(N($BW1511)=0,0,1+SUMIFS($CB$2:$CB$2500,$W$2:$W$2500,$A1511)+SUMIFS($CA$2:$CA$2500,$X$2:$X$2500,$A1511)))</f>
      </c>
      <c r="BY1511" t="str">
        <f>IF($Y1511="","",INDEX($AH$2:$AH$2000,$Y1511)&amp;"")</f>
      </c>
      <c r="BZ1511" t="str">
        <f>IF($Z1511="","",INDEX($AH$2:$AH$2000,$Z1511)&amp;"")</f>
      </c>
      <c r="CA1511">
        <f>IF($Y1511="","",INDEX($BV$2:$BV$2000,$Y1511))</f>
      </c>
      <c r="CB1511">
        <f>IF($Z1511="","",INDEX($BV$2:$BV$2000,$Z1511))</f>
      </c>
    </row>
    <row r="1512">
      <c r="A1512" t="str">
        <f>IF(TRIM(INDEX(games!$A:$A,ROW()))="","",TRIM(INDEX(games!$A:$A,ROW())))</f>
      </c>
      <c r="B1512">
        <f>IF(OR($A1512="",INDEX(games!$B:$B,ROW())=""),"",INDEX(games!$B:$B,ROW()))</f>
      </c>
      <c r="C1512" t="str">
        <f>IF(OR($A1512="",INDEX(games!$C:$C,ROW())=""),"",INDEX(games!$C:$C,ROW()))</f>
      </c>
      <c r="D1512">
        <f>IF($A1512="","",COUNTIF($W$2:$W$2500,$A1512)+COUNTIF($X$2:$X$2500,$A1512))</f>
      </c>
      <c r="E1512">
        <f>IF($A1512="","",IFERROR(MATCH($C1512,$R$2:$R$5,0),0))</f>
      </c>
      <c r="F1512">
        <f>IF($A1512="","",MOD(ROW(),34))</f>
      </c>
      <c r="G1512">
        <f>IF($A1512="",NA(),IF($C1512="Action",$B1512,NA()))</f>
      </c>
      <c r="H1512">
        <f>IF($A1512="",NA(),IF($C1512="Action",1+$F1512*0.023,NA()))</f>
      </c>
      <c r="I1512">
        <f>IF($A1512="",NA(),IF($C1512="Strategy",$B1512,NA()))</f>
      </c>
      <c r="J1512">
        <f>IF($A1512="",NA(),IF($C1512="Strategy",2+$F1512*0.023,NA()))</f>
      </c>
      <c r="K1512">
        <f>IF($A1512="",NA(),IF($C1512="Deckbuilder",$B1512,NA()))</f>
      </c>
      <c r="L1512">
        <f>IF($A1512="",NA(),IF($C1512="Deckbuilder",3+$F1512*0.023,NA()))</f>
      </c>
      <c r="M1512">
        <f>IF($A1512="",NA(),IF($C1512="Traditional",$B1512,NA()))</f>
      </c>
      <c r="N1512">
        <f>IF($A1512="",NA(),IF($C1512="Traditional",4+$F1512*0.023,NA()))</f>
      </c>
      <c r="O1512">
        <f>IF($A1512="","",$D1512+ROW()/1000000)</f>
      </c>
      <c r="P1512" t="str">
        <f>IF(OR($A1512="",INDEX(games!$H:$H,ROW())=""),"",INDEX(games!$H:$H,ROW()))</f>
      </c>
      <c r="Q1512">
        <f>IF(OR($A1512="",$P1512&lt;&gt;"Yes"),"",$D1512+ROW()/1000000)</f>
      </c>
      <c r="T1512">
        <f>IF($Y1512="","",INDEX($B$2:$B$2000,$Y1512))</f>
      </c>
      <c r="U1512">
        <f>IF($Z1512="","",INDEX($B$2:$B$2000,$Z1512))</f>
      </c>
      <c r="V1512">
        <f>IF(OR($T1512="",$U1512=""),"",$U1512-$T1512)</f>
      </c>
      <c r="W1512" t="str">
        <f>IF(TRIM(INDEX(connections!$A:$A,ROW()))="","",TRIM(INDEX(connections!$A:$A,ROW())))</f>
      </c>
      <c r="X1512" t="str">
        <f>IF($W1512="","",TRIM(INDEX(connections!$B:$B,ROW())))</f>
      </c>
      <c r="Y1512">
        <f>IF($W1512="","",IFERROR(MATCH($W1512,$A$2:$A$2000,0),""))</f>
      </c>
      <c r="Z1512">
        <f>IF($X1512="","",IFERROR(MATCH($X1512,$A$2:$A$2000,0),""))</f>
      </c>
      <c r="AA1512" t="str">
        <f>IF($Y1512="","",INDEX($P$2:$P$2000,$Y1512))</f>
      </c>
      <c r="AB1512" t="str">
        <f>IF($Z1512="","",INDEX($P$2:$P$2000,$Z1512))</f>
      </c>
      <c r="AC1512">
        <f>IF(AND($AA1512="Yes",$AB1512="Yes"),1,"")</f>
      </c>
      <c r="AD1512">
        <f>IF(OR($Y1512="",$Z1512=""),"",IF(INDEX($C$2:$C$2000,$Y1512)=INDEX($C$2:$C$2000,$Z1512),0,1))</f>
      </c>
      <c r="AE1512">
        <f>IF($AC1512&lt;&gt;1,"",IF(AND(INDEX($AG$2:$AG$2000,$Y1512)=1,INDEX($AG$2:$AG$2000,$Z1512)=1),1,""))</f>
      </c>
      <c r="AG1512">
        <f>IF($A1512="","",COUNTIFS($W$2:$W$2500,$A1512,$AB$2:$AB$2500,"Yes")+COUNTIFS($X$2:$X$2500,$A1512,$AA$2:$AA$2500,"Yes"))</f>
      </c>
      <c r="AH1512" t="str">
        <f>IF(OR($P1512&lt;&gt;"Yes",N($AG1512)=0),"",IF(AND($AG1512=1,COUNTIFS($W$2:$W$2500,$A1512,$AE$2:$AE$2500,1)+COUNTIFS($X$2:$X$2500,$A1512,$AE$2:$AE$2500,1)&gt;0),"","Yes"))</f>
      </c>
      <c r="AI1512">
        <f>IF($AH1512="Yes",$AG1512,"")</f>
      </c>
      <c r="AJ1512">
        <f>IF($AI1512="","",$AI1512+ROW()/1000000)</f>
      </c>
      <c r="AK1512">
        <f>IF(OR($A1512="",$P1512="Yes",N($AG1512)=0),"",$AG1512+ROW()/1000000)</f>
      </c>
      <c r="AL1512" t="str">
        <f>IF($A1512="","",INDEX(games!$J:$J,ROW())&amp;"")</f>
      </c>
      <c r="AM1512">
        <f>IF($A1512="","",SUMPRODUCT($AO1512:$BD1512,'Map Analysis'!$AP$2^{0,1,2,3,4,5,6,7,8,9,10,11,12,13,14,15}))</f>
      </c>
      <c r="AN1512">
        <f>IF($A1512="","",$AM1512+ROW()/10000000)</f>
      </c>
      <c r="AO1512">
        <f>IF($A1512="","",COUNTIF($W$2:$W$2500,$A1512))</f>
      </c>
      <c r="AP1512">
        <f>IF($A1512="","",SUMIFS($BF$2:$BF$2500,$W$2:$W$2500,$A1512))</f>
      </c>
      <c r="AQ1512">
        <f>IF($A1512="","",SUMIFS($BG$2:$BG$2500,$W$2:$W$2500,$A1512))</f>
      </c>
      <c r="AR1512">
        <f>IF($A1512="","",SUMIFS($BH$2:$BH$2500,$W$2:$W$2500,$A1512))</f>
      </c>
      <c r="AS1512">
        <f>IF($A1512="","",SUMIFS($BI$2:$BI$2500,$W$2:$W$2500,$A1512))</f>
      </c>
      <c r="AT1512">
        <f>IF($A1512="","",SUMIFS($BJ$2:$BJ$2500,$W$2:$W$2500,$A1512))</f>
      </c>
      <c r="AU1512">
        <f>IF($A1512="","",SUMIFS($BK$2:$BK$2500,$W$2:$W$2500,$A1512))</f>
      </c>
      <c r="AV1512">
        <f>IF($A1512="","",SUMIFS($BL$2:$BL$2500,$W$2:$W$2500,$A1512))</f>
      </c>
      <c r="AW1512">
        <f>IF($A1512="","",SUMIFS($BM$2:$BM$2500,$W$2:$W$2500,$A1512))</f>
      </c>
      <c r="AX1512">
        <f>IF($A1512="","",SUMIFS($BN$2:$BN$2500,$W$2:$W$2500,$A1512))</f>
      </c>
      <c r="AY1512">
        <f>IF($A1512="","",SUMIFS($BO$2:$BO$2500,$W$2:$W$2500,$A1512))</f>
      </c>
      <c r="AZ1512">
        <f>IF($A1512="","",SUMIFS($BP$2:$BP$2500,$W$2:$W$2500,$A1512))</f>
      </c>
      <c r="BA1512">
        <f>IF($A1512="","",SUMIFS($BQ$2:$BQ$2500,$W$2:$W$2500,$A1512))</f>
      </c>
      <c r="BB1512">
        <f>IF($A1512="","",SUMIFS($BR$2:$BR$2500,$W$2:$W$2500,$A1512))</f>
      </c>
      <c r="BC1512">
        <f>IF($A1512="","",SUMIFS($BS$2:$BS$2500,$W$2:$W$2500,$A1512))</f>
      </c>
      <c r="BD1512">
        <f>IF($A1512="","",SUMIFS($BT$2:$BT$2500,$W$2:$W$2500,$A1512))</f>
      </c>
      <c r="BF1512">
        <f>IF($Z1512="","",INDEX($AO$2:$AO$2000,$Z1512))</f>
      </c>
      <c r="BG1512">
        <f>IF($Z1512="","",INDEX($AP$2:$AP$2000,$Z1512))</f>
      </c>
      <c r="BH1512">
        <f>IF($Z1512="","",INDEX($AQ$2:$AQ$2000,$Z1512))</f>
      </c>
      <c r="BI1512">
        <f>IF($Z1512="","",INDEX($AR$2:$AR$2000,$Z1512))</f>
      </c>
      <c r="BJ1512">
        <f>IF($Z1512="","",INDEX($AS$2:$AS$2000,$Z1512))</f>
      </c>
      <c r="BK1512">
        <f>IF($Z1512="","",INDEX($AT$2:$AT$2000,$Z1512))</f>
      </c>
      <c r="BL1512">
        <f>IF($Z1512="","",INDEX($AU$2:$AU$2000,$Z1512))</f>
      </c>
      <c r="BM1512">
        <f>IF($Z1512="","",INDEX($AV$2:$AV$2000,$Z1512))</f>
      </c>
      <c r="BN1512">
        <f>IF($Z1512="","",INDEX($AW$2:$AW$2000,$Z1512))</f>
      </c>
      <c r="BO1512">
        <f>IF($Z1512="","",INDEX($AX$2:$AX$2000,$Z1512))</f>
      </c>
      <c r="BP1512">
        <f>IF($Z1512="","",INDEX($AY$2:$AY$2000,$Z1512))</f>
      </c>
      <c r="BQ1512">
        <f>IF($Z1512="","",INDEX($AZ$2:$AZ$2000,$Z1512))</f>
      </c>
      <c r="BR1512">
        <f>IF($Z1512="","",INDEX($BA$2:$BA$2000,$Z1512))</f>
      </c>
      <c r="BS1512">
        <f>IF($Z1512="","",INDEX($BB$2:$BB$2000,$Z1512))</f>
      </c>
      <c r="BT1512">
        <f>IF($Z1512="","",INDEX($BC$2:$BC$2000,$Z1512))</f>
      </c>
      <c r="BV1512">
        <f>IF(OR($A1512="",$P1512&lt;&gt;"Yes",$AH1512="Yes"),"",1+N($AG1512))</f>
      </c>
      <c r="BW1512">
        <f>IF($A1512="","",COUNTIFS($W$2:$W$2500,$A1512,$BZ$2:$BZ$2500,"Yes")+COUNTIFS($X$2:$X$2500,$A1512,$BY$2:$BY$2500,"Yes"))</f>
      </c>
      <c r="BX1512">
        <f>IF(OR($A1512="",$P1512="Yes"),"",IF(N($BW1512)=0,0,1+SUMIFS($CB$2:$CB$2500,$W$2:$W$2500,$A1512)+SUMIFS($CA$2:$CA$2500,$X$2:$X$2500,$A1512)))</f>
      </c>
      <c r="BY1512" t="str">
        <f>IF($Y1512="","",INDEX($AH$2:$AH$2000,$Y1512)&amp;"")</f>
      </c>
      <c r="BZ1512" t="str">
        <f>IF($Z1512="","",INDEX($AH$2:$AH$2000,$Z1512)&amp;"")</f>
      </c>
      <c r="CA1512">
        <f>IF($Y1512="","",INDEX($BV$2:$BV$2000,$Y1512))</f>
      </c>
      <c r="CB1512">
        <f>IF($Z1512="","",INDEX($BV$2:$BV$2000,$Z1512))</f>
      </c>
    </row>
    <row r="1513">
      <c r="A1513" t="str">
        <f>IF(TRIM(INDEX(games!$A:$A,ROW()))="","",TRIM(INDEX(games!$A:$A,ROW())))</f>
      </c>
      <c r="B1513">
        <f>IF(OR($A1513="",INDEX(games!$B:$B,ROW())=""),"",INDEX(games!$B:$B,ROW()))</f>
      </c>
      <c r="C1513" t="str">
        <f>IF(OR($A1513="",INDEX(games!$C:$C,ROW())=""),"",INDEX(games!$C:$C,ROW()))</f>
      </c>
      <c r="D1513">
        <f>IF($A1513="","",COUNTIF($W$2:$W$2500,$A1513)+COUNTIF($X$2:$X$2500,$A1513))</f>
      </c>
      <c r="E1513">
        <f>IF($A1513="","",IFERROR(MATCH($C1513,$R$2:$R$5,0),0))</f>
      </c>
      <c r="F1513">
        <f>IF($A1513="","",MOD(ROW(),34))</f>
      </c>
      <c r="G1513">
        <f>IF($A1513="",NA(),IF($C1513="Action",$B1513,NA()))</f>
      </c>
      <c r="H1513">
        <f>IF($A1513="",NA(),IF($C1513="Action",1+$F1513*0.023,NA()))</f>
      </c>
      <c r="I1513">
        <f>IF($A1513="",NA(),IF($C1513="Strategy",$B1513,NA()))</f>
      </c>
      <c r="J1513">
        <f>IF($A1513="",NA(),IF($C1513="Strategy",2+$F1513*0.023,NA()))</f>
      </c>
      <c r="K1513">
        <f>IF($A1513="",NA(),IF($C1513="Deckbuilder",$B1513,NA()))</f>
      </c>
      <c r="L1513">
        <f>IF($A1513="",NA(),IF($C1513="Deckbuilder",3+$F1513*0.023,NA()))</f>
      </c>
      <c r="M1513">
        <f>IF($A1513="",NA(),IF($C1513="Traditional",$B1513,NA()))</f>
      </c>
      <c r="N1513">
        <f>IF($A1513="",NA(),IF($C1513="Traditional",4+$F1513*0.023,NA()))</f>
      </c>
      <c r="O1513">
        <f>IF($A1513="","",$D1513+ROW()/1000000)</f>
      </c>
      <c r="P1513" t="str">
        <f>IF(OR($A1513="",INDEX(games!$H:$H,ROW())=""),"",INDEX(games!$H:$H,ROW()))</f>
      </c>
      <c r="Q1513">
        <f>IF(OR($A1513="",$P1513&lt;&gt;"Yes"),"",$D1513+ROW()/1000000)</f>
      </c>
      <c r="T1513">
        <f>IF($Y1513="","",INDEX($B$2:$B$2000,$Y1513))</f>
      </c>
      <c r="U1513">
        <f>IF($Z1513="","",INDEX($B$2:$B$2000,$Z1513))</f>
      </c>
      <c r="V1513">
        <f>IF(OR($T1513="",$U1513=""),"",$U1513-$T1513)</f>
      </c>
      <c r="W1513" t="str">
        <f>IF(TRIM(INDEX(connections!$A:$A,ROW()))="","",TRIM(INDEX(connections!$A:$A,ROW())))</f>
      </c>
      <c r="X1513" t="str">
        <f>IF($W1513="","",TRIM(INDEX(connections!$B:$B,ROW())))</f>
      </c>
      <c r="Y1513">
        <f>IF($W1513="","",IFERROR(MATCH($W1513,$A$2:$A$2000,0),""))</f>
      </c>
      <c r="Z1513">
        <f>IF($X1513="","",IFERROR(MATCH($X1513,$A$2:$A$2000,0),""))</f>
      </c>
      <c r="AA1513" t="str">
        <f>IF($Y1513="","",INDEX($P$2:$P$2000,$Y1513))</f>
      </c>
      <c r="AB1513" t="str">
        <f>IF($Z1513="","",INDEX($P$2:$P$2000,$Z1513))</f>
      </c>
      <c r="AC1513">
        <f>IF(AND($AA1513="Yes",$AB1513="Yes"),1,"")</f>
      </c>
      <c r="AD1513">
        <f>IF(OR($Y1513="",$Z1513=""),"",IF(INDEX($C$2:$C$2000,$Y1513)=INDEX($C$2:$C$2000,$Z1513),0,1))</f>
      </c>
      <c r="AE1513">
        <f>IF($AC1513&lt;&gt;1,"",IF(AND(INDEX($AG$2:$AG$2000,$Y1513)=1,INDEX($AG$2:$AG$2000,$Z1513)=1),1,""))</f>
      </c>
      <c r="AG1513">
        <f>IF($A1513="","",COUNTIFS($W$2:$W$2500,$A1513,$AB$2:$AB$2500,"Yes")+COUNTIFS($X$2:$X$2500,$A1513,$AA$2:$AA$2500,"Yes"))</f>
      </c>
      <c r="AH1513" t="str">
        <f>IF(OR($P1513&lt;&gt;"Yes",N($AG1513)=0),"",IF(AND($AG1513=1,COUNTIFS($W$2:$W$2500,$A1513,$AE$2:$AE$2500,1)+COUNTIFS($X$2:$X$2500,$A1513,$AE$2:$AE$2500,1)&gt;0),"","Yes"))</f>
      </c>
      <c r="AI1513">
        <f>IF($AH1513="Yes",$AG1513,"")</f>
      </c>
      <c r="AJ1513">
        <f>IF($AI1513="","",$AI1513+ROW()/1000000)</f>
      </c>
      <c r="AK1513">
        <f>IF(OR($A1513="",$P1513="Yes",N($AG1513)=0),"",$AG1513+ROW()/1000000)</f>
      </c>
      <c r="AL1513" t="str">
        <f>IF($A1513="","",INDEX(games!$J:$J,ROW())&amp;"")</f>
      </c>
      <c r="AM1513">
        <f>IF($A1513="","",SUMPRODUCT($AO1513:$BD1513,'Map Analysis'!$AP$2^{0,1,2,3,4,5,6,7,8,9,10,11,12,13,14,15}))</f>
      </c>
      <c r="AN1513">
        <f>IF($A1513="","",$AM1513+ROW()/10000000)</f>
      </c>
      <c r="AO1513">
        <f>IF($A1513="","",COUNTIF($W$2:$W$2500,$A1513))</f>
      </c>
      <c r="AP1513">
        <f>IF($A1513="","",SUMIFS($BF$2:$BF$2500,$W$2:$W$2500,$A1513))</f>
      </c>
      <c r="AQ1513">
        <f>IF($A1513="","",SUMIFS($BG$2:$BG$2500,$W$2:$W$2500,$A1513))</f>
      </c>
      <c r="AR1513">
        <f>IF($A1513="","",SUMIFS($BH$2:$BH$2500,$W$2:$W$2500,$A1513))</f>
      </c>
      <c r="AS1513">
        <f>IF($A1513="","",SUMIFS($BI$2:$BI$2500,$W$2:$W$2500,$A1513))</f>
      </c>
      <c r="AT1513">
        <f>IF($A1513="","",SUMIFS($BJ$2:$BJ$2500,$W$2:$W$2500,$A1513))</f>
      </c>
      <c r="AU1513">
        <f>IF($A1513="","",SUMIFS($BK$2:$BK$2500,$W$2:$W$2500,$A1513))</f>
      </c>
      <c r="AV1513">
        <f>IF($A1513="","",SUMIFS($BL$2:$BL$2500,$W$2:$W$2500,$A1513))</f>
      </c>
      <c r="AW1513">
        <f>IF($A1513="","",SUMIFS($BM$2:$BM$2500,$W$2:$W$2500,$A1513))</f>
      </c>
      <c r="AX1513">
        <f>IF($A1513="","",SUMIFS($BN$2:$BN$2500,$W$2:$W$2500,$A1513))</f>
      </c>
      <c r="AY1513">
        <f>IF($A1513="","",SUMIFS($BO$2:$BO$2500,$W$2:$W$2500,$A1513))</f>
      </c>
      <c r="AZ1513">
        <f>IF($A1513="","",SUMIFS($BP$2:$BP$2500,$W$2:$W$2500,$A1513))</f>
      </c>
      <c r="BA1513">
        <f>IF($A1513="","",SUMIFS($BQ$2:$BQ$2500,$W$2:$W$2500,$A1513))</f>
      </c>
      <c r="BB1513">
        <f>IF($A1513="","",SUMIFS($BR$2:$BR$2500,$W$2:$W$2500,$A1513))</f>
      </c>
      <c r="BC1513">
        <f>IF($A1513="","",SUMIFS($BS$2:$BS$2500,$W$2:$W$2500,$A1513))</f>
      </c>
      <c r="BD1513">
        <f>IF($A1513="","",SUMIFS($BT$2:$BT$2500,$W$2:$W$2500,$A1513))</f>
      </c>
      <c r="BF1513">
        <f>IF($Z1513="","",INDEX($AO$2:$AO$2000,$Z1513))</f>
      </c>
      <c r="BG1513">
        <f>IF($Z1513="","",INDEX($AP$2:$AP$2000,$Z1513))</f>
      </c>
      <c r="BH1513">
        <f>IF($Z1513="","",INDEX($AQ$2:$AQ$2000,$Z1513))</f>
      </c>
      <c r="BI1513">
        <f>IF($Z1513="","",INDEX($AR$2:$AR$2000,$Z1513))</f>
      </c>
      <c r="BJ1513">
        <f>IF($Z1513="","",INDEX($AS$2:$AS$2000,$Z1513))</f>
      </c>
      <c r="BK1513">
        <f>IF($Z1513="","",INDEX($AT$2:$AT$2000,$Z1513))</f>
      </c>
      <c r="BL1513">
        <f>IF($Z1513="","",INDEX($AU$2:$AU$2000,$Z1513))</f>
      </c>
      <c r="BM1513">
        <f>IF($Z1513="","",INDEX($AV$2:$AV$2000,$Z1513))</f>
      </c>
      <c r="BN1513">
        <f>IF($Z1513="","",INDEX($AW$2:$AW$2000,$Z1513))</f>
      </c>
      <c r="BO1513">
        <f>IF($Z1513="","",INDEX($AX$2:$AX$2000,$Z1513))</f>
      </c>
      <c r="BP1513">
        <f>IF($Z1513="","",INDEX($AY$2:$AY$2000,$Z1513))</f>
      </c>
      <c r="BQ1513">
        <f>IF($Z1513="","",INDEX($AZ$2:$AZ$2000,$Z1513))</f>
      </c>
      <c r="BR1513">
        <f>IF($Z1513="","",INDEX($BA$2:$BA$2000,$Z1513))</f>
      </c>
      <c r="BS1513">
        <f>IF($Z1513="","",INDEX($BB$2:$BB$2000,$Z1513))</f>
      </c>
      <c r="BT1513">
        <f>IF($Z1513="","",INDEX($BC$2:$BC$2000,$Z1513))</f>
      </c>
      <c r="BV1513">
        <f>IF(OR($A1513="",$P1513&lt;&gt;"Yes",$AH1513="Yes"),"",1+N($AG1513))</f>
      </c>
      <c r="BW1513">
        <f>IF($A1513="","",COUNTIFS($W$2:$W$2500,$A1513,$BZ$2:$BZ$2500,"Yes")+COUNTIFS($X$2:$X$2500,$A1513,$BY$2:$BY$2500,"Yes"))</f>
      </c>
      <c r="BX1513">
        <f>IF(OR($A1513="",$P1513="Yes"),"",IF(N($BW1513)=0,0,1+SUMIFS($CB$2:$CB$2500,$W$2:$W$2500,$A1513)+SUMIFS($CA$2:$CA$2500,$X$2:$X$2500,$A1513)))</f>
      </c>
      <c r="BY1513" t="str">
        <f>IF($Y1513="","",INDEX($AH$2:$AH$2000,$Y1513)&amp;"")</f>
      </c>
      <c r="BZ1513" t="str">
        <f>IF($Z1513="","",INDEX($AH$2:$AH$2000,$Z1513)&amp;"")</f>
      </c>
      <c r="CA1513">
        <f>IF($Y1513="","",INDEX($BV$2:$BV$2000,$Y1513))</f>
      </c>
      <c r="CB1513">
        <f>IF($Z1513="","",INDEX($BV$2:$BV$2000,$Z1513))</f>
      </c>
    </row>
    <row r="1514">
      <c r="A1514" t="str">
        <f>IF(TRIM(INDEX(games!$A:$A,ROW()))="","",TRIM(INDEX(games!$A:$A,ROW())))</f>
      </c>
      <c r="B1514">
        <f>IF(OR($A1514="",INDEX(games!$B:$B,ROW())=""),"",INDEX(games!$B:$B,ROW()))</f>
      </c>
      <c r="C1514" t="str">
        <f>IF(OR($A1514="",INDEX(games!$C:$C,ROW())=""),"",INDEX(games!$C:$C,ROW()))</f>
      </c>
      <c r="D1514">
        <f>IF($A1514="","",COUNTIF($W$2:$W$2500,$A1514)+COUNTIF($X$2:$X$2500,$A1514))</f>
      </c>
      <c r="E1514">
        <f>IF($A1514="","",IFERROR(MATCH($C1514,$R$2:$R$5,0),0))</f>
      </c>
      <c r="F1514">
        <f>IF($A1514="","",MOD(ROW(),34))</f>
      </c>
      <c r="G1514">
        <f>IF($A1514="",NA(),IF($C1514="Action",$B1514,NA()))</f>
      </c>
      <c r="H1514">
        <f>IF($A1514="",NA(),IF($C1514="Action",1+$F1514*0.023,NA()))</f>
      </c>
      <c r="I1514">
        <f>IF($A1514="",NA(),IF($C1514="Strategy",$B1514,NA()))</f>
      </c>
      <c r="J1514">
        <f>IF($A1514="",NA(),IF($C1514="Strategy",2+$F1514*0.023,NA()))</f>
      </c>
      <c r="K1514">
        <f>IF($A1514="",NA(),IF($C1514="Deckbuilder",$B1514,NA()))</f>
      </c>
      <c r="L1514">
        <f>IF($A1514="",NA(),IF($C1514="Deckbuilder",3+$F1514*0.023,NA()))</f>
      </c>
      <c r="M1514">
        <f>IF($A1514="",NA(),IF($C1514="Traditional",$B1514,NA()))</f>
      </c>
      <c r="N1514">
        <f>IF($A1514="",NA(),IF($C1514="Traditional",4+$F1514*0.023,NA()))</f>
      </c>
      <c r="O1514">
        <f>IF($A1514="","",$D1514+ROW()/1000000)</f>
      </c>
      <c r="P1514" t="str">
        <f>IF(OR($A1514="",INDEX(games!$H:$H,ROW())=""),"",INDEX(games!$H:$H,ROW()))</f>
      </c>
      <c r="Q1514">
        <f>IF(OR($A1514="",$P1514&lt;&gt;"Yes"),"",$D1514+ROW()/1000000)</f>
      </c>
      <c r="T1514">
        <f>IF($Y1514="","",INDEX($B$2:$B$2000,$Y1514))</f>
      </c>
      <c r="U1514">
        <f>IF($Z1514="","",INDEX($B$2:$B$2000,$Z1514))</f>
      </c>
      <c r="V1514">
        <f>IF(OR($T1514="",$U1514=""),"",$U1514-$T1514)</f>
      </c>
      <c r="W1514" t="str">
        <f>IF(TRIM(INDEX(connections!$A:$A,ROW()))="","",TRIM(INDEX(connections!$A:$A,ROW())))</f>
      </c>
      <c r="X1514" t="str">
        <f>IF($W1514="","",TRIM(INDEX(connections!$B:$B,ROW())))</f>
      </c>
      <c r="Y1514">
        <f>IF($W1514="","",IFERROR(MATCH($W1514,$A$2:$A$2000,0),""))</f>
      </c>
      <c r="Z1514">
        <f>IF($X1514="","",IFERROR(MATCH($X1514,$A$2:$A$2000,0),""))</f>
      </c>
      <c r="AA1514" t="str">
        <f>IF($Y1514="","",INDEX($P$2:$P$2000,$Y1514))</f>
      </c>
      <c r="AB1514" t="str">
        <f>IF($Z1514="","",INDEX($P$2:$P$2000,$Z1514))</f>
      </c>
      <c r="AC1514">
        <f>IF(AND($AA1514="Yes",$AB1514="Yes"),1,"")</f>
      </c>
      <c r="AD1514">
        <f>IF(OR($Y1514="",$Z1514=""),"",IF(INDEX($C$2:$C$2000,$Y1514)=INDEX($C$2:$C$2000,$Z1514),0,1))</f>
      </c>
      <c r="AE1514">
        <f>IF($AC1514&lt;&gt;1,"",IF(AND(INDEX($AG$2:$AG$2000,$Y1514)=1,INDEX($AG$2:$AG$2000,$Z1514)=1),1,""))</f>
      </c>
      <c r="AG1514">
        <f>IF($A1514="","",COUNTIFS($W$2:$W$2500,$A1514,$AB$2:$AB$2500,"Yes")+COUNTIFS($X$2:$X$2500,$A1514,$AA$2:$AA$2500,"Yes"))</f>
      </c>
      <c r="AH1514" t="str">
        <f>IF(OR($P1514&lt;&gt;"Yes",N($AG1514)=0),"",IF(AND($AG1514=1,COUNTIFS($W$2:$W$2500,$A1514,$AE$2:$AE$2500,1)+COUNTIFS($X$2:$X$2500,$A1514,$AE$2:$AE$2500,1)&gt;0),"","Yes"))</f>
      </c>
      <c r="AI1514">
        <f>IF($AH1514="Yes",$AG1514,"")</f>
      </c>
      <c r="AJ1514">
        <f>IF($AI1514="","",$AI1514+ROW()/1000000)</f>
      </c>
      <c r="AK1514">
        <f>IF(OR($A1514="",$P1514="Yes",N($AG1514)=0),"",$AG1514+ROW()/1000000)</f>
      </c>
      <c r="AL1514" t="str">
        <f>IF($A1514="","",INDEX(games!$J:$J,ROW())&amp;"")</f>
      </c>
      <c r="AM1514">
        <f>IF($A1514="","",SUMPRODUCT($AO1514:$BD1514,'Map Analysis'!$AP$2^{0,1,2,3,4,5,6,7,8,9,10,11,12,13,14,15}))</f>
      </c>
      <c r="AN1514">
        <f>IF($A1514="","",$AM1514+ROW()/10000000)</f>
      </c>
      <c r="AO1514">
        <f>IF($A1514="","",COUNTIF($W$2:$W$2500,$A1514))</f>
      </c>
      <c r="AP1514">
        <f>IF($A1514="","",SUMIFS($BF$2:$BF$2500,$W$2:$W$2500,$A1514))</f>
      </c>
      <c r="AQ1514">
        <f>IF($A1514="","",SUMIFS($BG$2:$BG$2500,$W$2:$W$2500,$A1514))</f>
      </c>
      <c r="AR1514">
        <f>IF($A1514="","",SUMIFS($BH$2:$BH$2500,$W$2:$W$2500,$A1514))</f>
      </c>
      <c r="AS1514">
        <f>IF($A1514="","",SUMIFS($BI$2:$BI$2500,$W$2:$W$2500,$A1514))</f>
      </c>
      <c r="AT1514">
        <f>IF($A1514="","",SUMIFS($BJ$2:$BJ$2500,$W$2:$W$2500,$A1514))</f>
      </c>
      <c r="AU1514">
        <f>IF($A1514="","",SUMIFS($BK$2:$BK$2500,$W$2:$W$2500,$A1514))</f>
      </c>
      <c r="AV1514">
        <f>IF($A1514="","",SUMIFS($BL$2:$BL$2500,$W$2:$W$2500,$A1514))</f>
      </c>
      <c r="AW1514">
        <f>IF($A1514="","",SUMIFS($BM$2:$BM$2500,$W$2:$W$2500,$A1514))</f>
      </c>
      <c r="AX1514">
        <f>IF($A1514="","",SUMIFS($BN$2:$BN$2500,$W$2:$W$2500,$A1514))</f>
      </c>
      <c r="AY1514">
        <f>IF($A1514="","",SUMIFS($BO$2:$BO$2500,$W$2:$W$2500,$A1514))</f>
      </c>
      <c r="AZ1514">
        <f>IF($A1514="","",SUMIFS($BP$2:$BP$2500,$W$2:$W$2500,$A1514))</f>
      </c>
      <c r="BA1514">
        <f>IF($A1514="","",SUMIFS($BQ$2:$BQ$2500,$W$2:$W$2500,$A1514))</f>
      </c>
      <c r="BB1514">
        <f>IF($A1514="","",SUMIFS($BR$2:$BR$2500,$W$2:$W$2500,$A1514))</f>
      </c>
      <c r="BC1514">
        <f>IF($A1514="","",SUMIFS($BS$2:$BS$2500,$W$2:$W$2500,$A1514))</f>
      </c>
      <c r="BD1514">
        <f>IF($A1514="","",SUMIFS($BT$2:$BT$2500,$W$2:$W$2500,$A1514))</f>
      </c>
      <c r="BF1514">
        <f>IF($Z1514="","",INDEX($AO$2:$AO$2000,$Z1514))</f>
      </c>
      <c r="BG1514">
        <f>IF($Z1514="","",INDEX($AP$2:$AP$2000,$Z1514))</f>
      </c>
      <c r="BH1514">
        <f>IF($Z1514="","",INDEX($AQ$2:$AQ$2000,$Z1514))</f>
      </c>
      <c r="BI1514">
        <f>IF($Z1514="","",INDEX($AR$2:$AR$2000,$Z1514))</f>
      </c>
      <c r="BJ1514">
        <f>IF($Z1514="","",INDEX($AS$2:$AS$2000,$Z1514))</f>
      </c>
      <c r="BK1514">
        <f>IF($Z1514="","",INDEX($AT$2:$AT$2000,$Z1514))</f>
      </c>
      <c r="BL1514">
        <f>IF($Z1514="","",INDEX($AU$2:$AU$2000,$Z1514))</f>
      </c>
      <c r="BM1514">
        <f>IF($Z1514="","",INDEX($AV$2:$AV$2000,$Z1514))</f>
      </c>
      <c r="BN1514">
        <f>IF($Z1514="","",INDEX($AW$2:$AW$2000,$Z1514))</f>
      </c>
      <c r="BO1514">
        <f>IF($Z1514="","",INDEX($AX$2:$AX$2000,$Z1514))</f>
      </c>
      <c r="BP1514">
        <f>IF($Z1514="","",INDEX($AY$2:$AY$2000,$Z1514))</f>
      </c>
      <c r="BQ1514">
        <f>IF($Z1514="","",INDEX($AZ$2:$AZ$2000,$Z1514))</f>
      </c>
      <c r="BR1514">
        <f>IF($Z1514="","",INDEX($BA$2:$BA$2000,$Z1514))</f>
      </c>
      <c r="BS1514">
        <f>IF($Z1514="","",INDEX($BB$2:$BB$2000,$Z1514))</f>
      </c>
      <c r="BT1514">
        <f>IF($Z1514="","",INDEX($BC$2:$BC$2000,$Z1514))</f>
      </c>
      <c r="BV1514">
        <f>IF(OR($A1514="",$P1514&lt;&gt;"Yes",$AH1514="Yes"),"",1+N($AG1514))</f>
      </c>
      <c r="BW1514">
        <f>IF($A1514="","",COUNTIFS($W$2:$W$2500,$A1514,$BZ$2:$BZ$2500,"Yes")+COUNTIFS($X$2:$X$2500,$A1514,$BY$2:$BY$2500,"Yes"))</f>
      </c>
      <c r="BX1514">
        <f>IF(OR($A1514="",$P1514="Yes"),"",IF(N($BW1514)=0,0,1+SUMIFS($CB$2:$CB$2500,$W$2:$W$2500,$A1514)+SUMIFS($CA$2:$CA$2500,$X$2:$X$2500,$A1514)))</f>
      </c>
      <c r="BY1514" t="str">
        <f>IF($Y1514="","",INDEX($AH$2:$AH$2000,$Y1514)&amp;"")</f>
      </c>
      <c r="BZ1514" t="str">
        <f>IF($Z1514="","",INDEX($AH$2:$AH$2000,$Z1514)&amp;"")</f>
      </c>
      <c r="CA1514">
        <f>IF($Y1514="","",INDEX($BV$2:$BV$2000,$Y1514))</f>
      </c>
      <c r="CB1514">
        <f>IF($Z1514="","",INDEX($BV$2:$BV$2000,$Z1514))</f>
      </c>
    </row>
    <row r="1515">
      <c r="A1515" t="str">
        <f>IF(TRIM(INDEX(games!$A:$A,ROW()))="","",TRIM(INDEX(games!$A:$A,ROW())))</f>
      </c>
      <c r="B1515">
        <f>IF(OR($A1515="",INDEX(games!$B:$B,ROW())=""),"",INDEX(games!$B:$B,ROW()))</f>
      </c>
      <c r="C1515" t="str">
        <f>IF(OR($A1515="",INDEX(games!$C:$C,ROW())=""),"",INDEX(games!$C:$C,ROW()))</f>
      </c>
      <c r="D1515">
        <f>IF($A1515="","",COUNTIF($W$2:$W$2500,$A1515)+COUNTIF($X$2:$X$2500,$A1515))</f>
      </c>
      <c r="E1515">
        <f>IF($A1515="","",IFERROR(MATCH($C1515,$R$2:$R$5,0),0))</f>
      </c>
      <c r="F1515">
        <f>IF($A1515="","",MOD(ROW(),34))</f>
      </c>
      <c r="G1515">
        <f>IF($A1515="",NA(),IF($C1515="Action",$B1515,NA()))</f>
      </c>
      <c r="H1515">
        <f>IF($A1515="",NA(),IF($C1515="Action",1+$F1515*0.023,NA()))</f>
      </c>
      <c r="I1515">
        <f>IF($A1515="",NA(),IF($C1515="Strategy",$B1515,NA()))</f>
      </c>
      <c r="J1515">
        <f>IF($A1515="",NA(),IF($C1515="Strategy",2+$F1515*0.023,NA()))</f>
      </c>
      <c r="K1515">
        <f>IF($A1515="",NA(),IF($C1515="Deckbuilder",$B1515,NA()))</f>
      </c>
      <c r="L1515">
        <f>IF($A1515="",NA(),IF($C1515="Deckbuilder",3+$F1515*0.023,NA()))</f>
      </c>
      <c r="M1515">
        <f>IF($A1515="",NA(),IF($C1515="Traditional",$B1515,NA()))</f>
      </c>
      <c r="N1515">
        <f>IF($A1515="",NA(),IF($C1515="Traditional",4+$F1515*0.023,NA()))</f>
      </c>
      <c r="O1515">
        <f>IF($A1515="","",$D1515+ROW()/1000000)</f>
      </c>
      <c r="P1515" t="str">
        <f>IF(OR($A1515="",INDEX(games!$H:$H,ROW())=""),"",INDEX(games!$H:$H,ROW()))</f>
      </c>
      <c r="Q1515">
        <f>IF(OR($A1515="",$P1515&lt;&gt;"Yes"),"",$D1515+ROW()/1000000)</f>
      </c>
      <c r="T1515">
        <f>IF($Y1515="","",INDEX($B$2:$B$2000,$Y1515))</f>
      </c>
      <c r="U1515">
        <f>IF($Z1515="","",INDEX($B$2:$B$2000,$Z1515))</f>
      </c>
      <c r="V1515">
        <f>IF(OR($T1515="",$U1515=""),"",$U1515-$T1515)</f>
      </c>
      <c r="W1515" t="str">
        <f>IF(TRIM(INDEX(connections!$A:$A,ROW()))="","",TRIM(INDEX(connections!$A:$A,ROW())))</f>
      </c>
      <c r="X1515" t="str">
        <f>IF($W1515="","",TRIM(INDEX(connections!$B:$B,ROW())))</f>
      </c>
      <c r="Y1515">
        <f>IF($W1515="","",IFERROR(MATCH($W1515,$A$2:$A$2000,0),""))</f>
      </c>
      <c r="Z1515">
        <f>IF($X1515="","",IFERROR(MATCH($X1515,$A$2:$A$2000,0),""))</f>
      </c>
      <c r="AA1515" t="str">
        <f>IF($Y1515="","",INDEX($P$2:$P$2000,$Y1515))</f>
      </c>
      <c r="AB1515" t="str">
        <f>IF($Z1515="","",INDEX($P$2:$P$2000,$Z1515))</f>
      </c>
      <c r="AC1515">
        <f>IF(AND($AA1515="Yes",$AB1515="Yes"),1,"")</f>
      </c>
      <c r="AD1515">
        <f>IF(OR($Y1515="",$Z1515=""),"",IF(INDEX($C$2:$C$2000,$Y1515)=INDEX($C$2:$C$2000,$Z1515),0,1))</f>
      </c>
      <c r="AE1515">
        <f>IF($AC1515&lt;&gt;1,"",IF(AND(INDEX($AG$2:$AG$2000,$Y1515)=1,INDEX($AG$2:$AG$2000,$Z1515)=1),1,""))</f>
      </c>
      <c r="AG1515">
        <f>IF($A1515="","",COUNTIFS($W$2:$W$2500,$A1515,$AB$2:$AB$2500,"Yes")+COUNTIFS($X$2:$X$2500,$A1515,$AA$2:$AA$2500,"Yes"))</f>
      </c>
      <c r="AH1515" t="str">
        <f>IF(OR($P1515&lt;&gt;"Yes",N($AG1515)=0),"",IF(AND($AG1515=1,COUNTIFS($W$2:$W$2500,$A1515,$AE$2:$AE$2500,1)+COUNTIFS($X$2:$X$2500,$A1515,$AE$2:$AE$2500,1)&gt;0),"","Yes"))</f>
      </c>
      <c r="AI1515">
        <f>IF($AH1515="Yes",$AG1515,"")</f>
      </c>
      <c r="AJ1515">
        <f>IF($AI1515="","",$AI1515+ROW()/1000000)</f>
      </c>
      <c r="AK1515">
        <f>IF(OR($A1515="",$P1515="Yes",N($AG1515)=0),"",$AG1515+ROW()/1000000)</f>
      </c>
      <c r="AL1515" t="str">
        <f>IF($A1515="","",INDEX(games!$J:$J,ROW())&amp;"")</f>
      </c>
      <c r="AM1515">
        <f>IF($A1515="","",SUMPRODUCT($AO1515:$BD1515,'Map Analysis'!$AP$2^{0,1,2,3,4,5,6,7,8,9,10,11,12,13,14,15}))</f>
      </c>
      <c r="AN1515">
        <f>IF($A1515="","",$AM1515+ROW()/10000000)</f>
      </c>
      <c r="AO1515">
        <f>IF($A1515="","",COUNTIF($W$2:$W$2500,$A1515))</f>
      </c>
      <c r="AP1515">
        <f>IF($A1515="","",SUMIFS($BF$2:$BF$2500,$W$2:$W$2500,$A1515))</f>
      </c>
      <c r="AQ1515">
        <f>IF($A1515="","",SUMIFS($BG$2:$BG$2500,$W$2:$W$2500,$A1515))</f>
      </c>
      <c r="AR1515">
        <f>IF($A1515="","",SUMIFS($BH$2:$BH$2500,$W$2:$W$2500,$A1515))</f>
      </c>
      <c r="AS1515">
        <f>IF($A1515="","",SUMIFS($BI$2:$BI$2500,$W$2:$W$2500,$A1515))</f>
      </c>
      <c r="AT1515">
        <f>IF($A1515="","",SUMIFS($BJ$2:$BJ$2500,$W$2:$W$2500,$A1515))</f>
      </c>
      <c r="AU1515">
        <f>IF($A1515="","",SUMIFS($BK$2:$BK$2500,$W$2:$W$2500,$A1515))</f>
      </c>
      <c r="AV1515">
        <f>IF($A1515="","",SUMIFS($BL$2:$BL$2500,$W$2:$W$2500,$A1515))</f>
      </c>
      <c r="AW1515">
        <f>IF($A1515="","",SUMIFS($BM$2:$BM$2500,$W$2:$W$2500,$A1515))</f>
      </c>
      <c r="AX1515">
        <f>IF($A1515="","",SUMIFS($BN$2:$BN$2500,$W$2:$W$2500,$A1515))</f>
      </c>
      <c r="AY1515">
        <f>IF($A1515="","",SUMIFS($BO$2:$BO$2500,$W$2:$W$2500,$A1515))</f>
      </c>
      <c r="AZ1515">
        <f>IF($A1515="","",SUMIFS($BP$2:$BP$2500,$W$2:$W$2500,$A1515))</f>
      </c>
      <c r="BA1515">
        <f>IF($A1515="","",SUMIFS($BQ$2:$BQ$2500,$W$2:$W$2500,$A1515))</f>
      </c>
      <c r="BB1515">
        <f>IF($A1515="","",SUMIFS($BR$2:$BR$2500,$W$2:$W$2500,$A1515))</f>
      </c>
      <c r="BC1515">
        <f>IF($A1515="","",SUMIFS($BS$2:$BS$2500,$W$2:$W$2500,$A1515))</f>
      </c>
      <c r="BD1515">
        <f>IF($A1515="","",SUMIFS($BT$2:$BT$2500,$W$2:$W$2500,$A1515))</f>
      </c>
      <c r="BF1515">
        <f>IF($Z1515="","",INDEX($AO$2:$AO$2000,$Z1515))</f>
      </c>
      <c r="BG1515">
        <f>IF($Z1515="","",INDEX($AP$2:$AP$2000,$Z1515))</f>
      </c>
      <c r="BH1515">
        <f>IF($Z1515="","",INDEX($AQ$2:$AQ$2000,$Z1515))</f>
      </c>
      <c r="BI1515">
        <f>IF($Z1515="","",INDEX($AR$2:$AR$2000,$Z1515))</f>
      </c>
      <c r="BJ1515">
        <f>IF($Z1515="","",INDEX($AS$2:$AS$2000,$Z1515))</f>
      </c>
      <c r="BK1515">
        <f>IF($Z1515="","",INDEX($AT$2:$AT$2000,$Z1515))</f>
      </c>
      <c r="BL1515">
        <f>IF($Z1515="","",INDEX($AU$2:$AU$2000,$Z1515))</f>
      </c>
      <c r="BM1515">
        <f>IF($Z1515="","",INDEX($AV$2:$AV$2000,$Z1515))</f>
      </c>
      <c r="BN1515">
        <f>IF($Z1515="","",INDEX($AW$2:$AW$2000,$Z1515))</f>
      </c>
      <c r="BO1515">
        <f>IF($Z1515="","",INDEX($AX$2:$AX$2000,$Z1515))</f>
      </c>
      <c r="BP1515">
        <f>IF($Z1515="","",INDEX($AY$2:$AY$2000,$Z1515))</f>
      </c>
      <c r="BQ1515">
        <f>IF($Z1515="","",INDEX($AZ$2:$AZ$2000,$Z1515))</f>
      </c>
      <c r="BR1515">
        <f>IF($Z1515="","",INDEX($BA$2:$BA$2000,$Z1515))</f>
      </c>
      <c r="BS1515">
        <f>IF($Z1515="","",INDEX($BB$2:$BB$2000,$Z1515))</f>
      </c>
      <c r="BT1515">
        <f>IF($Z1515="","",INDEX($BC$2:$BC$2000,$Z1515))</f>
      </c>
      <c r="BV1515">
        <f>IF(OR($A1515="",$P1515&lt;&gt;"Yes",$AH1515="Yes"),"",1+N($AG1515))</f>
      </c>
      <c r="BW1515">
        <f>IF($A1515="","",COUNTIFS($W$2:$W$2500,$A1515,$BZ$2:$BZ$2500,"Yes")+COUNTIFS($X$2:$X$2500,$A1515,$BY$2:$BY$2500,"Yes"))</f>
      </c>
      <c r="BX1515">
        <f>IF(OR($A1515="",$P1515="Yes"),"",IF(N($BW1515)=0,0,1+SUMIFS($CB$2:$CB$2500,$W$2:$W$2500,$A1515)+SUMIFS($CA$2:$CA$2500,$X$2:$X$2500,$A1515)))</f>
      </c>
      <c r="BY1515" t="str">
        <f>IF($Y1515="","",INDEX($AH$2:$AH$2000,$Y1515)&amp;"")</f>
      </c>
      <c r="BZ1515" t="str">
        <f>IF($Z1515="","",INDEX($AH$2:$AH$2000,$Z1515)&amp;"")</f>
      </c>
      <c r="CA1515">
        <f>IF($Y1515="","",INDEX($BV$2:$BV$2000,$Y1515))</f>
      </c>
      <c r="CB1515">
        <f>IF($Z1515="","",INDEX($BV$2:$BV$2000,$Z1515))</f>
      </c>
    </row>
    <row r="1516">
      <c r="A1516" t="str">
        <f>IF(TRIM(INDEX(games!$A:$A,ROW()))="","",TRIM(INDEX(games!$A:$A,ROW())))</f>
      </c>
      <c r="B1516">
        <f>IF(OR($A1516="",INDEX(games!$B:$B,ROW())=""),"",INDEX(games!$B:$B,ROW()))</f>
      </c>
      <c r="C1516" t="str">
        <f>IF(OR($A1516="",INDEX(games!$C:$C,ROW())=""),"",INDEX(games!$C:$C,ROW()))</f>
      </c>
      <c r="D1516">
        <f>IF($A1516="","",COUNTIF($W$2:$W$2500,$A1516)+COUNTIF($X$2:$X$2500,$A1516))</f>
      </c>
      <c r="E1516">
        <f>IF($A1516="","",IFERROR(MATCH($C1516,$R$2:$R$5,0),0))</f>
      </c>
      <c r="F1516">
        <f>IF($A1516="","",MOD(ROW(),34))</f>
      </c>
      <c r="G1516">
        <f>IF($A1516="",NA(),IF($C1516="Action",$B1516,NA()))</f>
      </c>
      <c r="H1516">
        <f>IF($A1516="",NA(),IF($C1516="Action",1+$F1516*0.023,NA()))</f>
      </c>
      <c r="I1516">
        <f>IF($A1516="",NA(),IF($C1516="Strategy",$B1516,NA()))</f>
      </c>
      <c r="J1516">
        <f>IF($A1516="",NA(),IF($C1516="Strategy",2+$F1516*0.023,NA()))</f>
      </c>
      <c r="K1516">
        <f>IF($A1516="",NA(),IF($C1516="Deckbuilder",$B1516,NA()))</f>
      </c>
      <c r="L1516">
        <f>IF($A1516="",NA(),IF($C1516="Deckbuilder",3+$F1516*0.023,NA()))</f>
      </c>
      <c r="M1516">
        <f>IF($A1516="",NA(),IF($C1516="Traditional",$B1516,NA()))</f>
      </c>
      <c r="N1516">
        <f>IF($A1516="",NA(),IF($C1516="Traditional",4+$F1516*0.023,NA()))</f>
      </c>
      <c r="O1516">
        <f>IF($A1516="","",$D1516+ROW()/1000000)</f>
      </c>
      <c r="P1516" t="str">
        <f>IF(OR($A1516="",INDEX(games!$H:$H,ROW())=""),"",INDEX(games!$H:$H,ROW()))</f>
      </c>
      <c r="Q1516">
        <f>IF(OR($A1516="",$P1516&lt;&gt;"Yes"),"",$D1516+ROW()/1000000)</f>
      </c>
      <c r="T1516">
        <f>IF($Y1516="","",INDEX($B$2:$B$2000,$Y1516))</f>
      </c>
      <c r="U1516">
        <f>IF($Z1516="","",INDEX($B$2:$B$2000,$Z1516))</f>
      </c>
      <c r="V1516">
        <f>IF(OR($T1516="",$U1516=""),"",$U1516-$T1516)</f>
      </c>
      <c r="W1516" t="str">
        <f>IF(TRIM(INDEX(connections!$A:$A,ROW()))="","",TRIM(INDEX(connections!$A:$A,ROW())))</f>
      </c>
      <c r="X1516" t="str">
        <f>IF($W1516="","",TRIM(INDEX(connections!$B:$B,ROW())))</f>
      </c>
      <c r="Y1516">
        <f>IF($W1516="","",IFERROR(MATCH($W1516,$A$2:$A$2000,0),""))</f>
      </c>
      <c r="Z1516">
        <f>IF($X1516="","",IFERROR(MATCH($X1516,$A$2:$A$2000,0),""))</f>
      </c>
      <c r="AA1516" t="str">
        <f>IF($Y1516="","",INDEX($P$2:$P$2000,$Y1516))</f>
      </c>
      <c r="AB1516" t="str">
        <f>IF($Z1516="","",INDEX($P$2:$P$2000,$Z1516))</f>
      </c>
      <c r="AC1516">
        <f>IF(AND($AA1516="Yes",$AB1516="Yes"),1,"")</f>
      </c>
      <c r="AD1516">
        <f>IF(OR($Y1516="",$Z1516=""),"",IF(INDEX($C$2:$C$2000,$Y1516)=INDEX($C$2:$C$2000,$Z1516),0,1))</f>
      </c>
      <c r="AE1516">
        <f>IF($AC1516&lt;&gt;1,"",IF(AND(INDEX($AG$2:$AG$2000,$Y1516)=1,INDEX($AG$2:$AG$2000,$Z1516)=1),1,""))</f>
      </c>
      <c r="AG1516">
        <f>IF($A1516="","",COUNTIFS($W$2:$W$2500,$A1516,$AB$2:$AB$2500,"Yes")+COUNTIFS($X$2:$X$2500,$A1516,$AA$2:$AA$2500,"Yes"))</f>
      </c>
      <c r="AH1516" t="str">
        <f>IF(OR($P1516&lt;&gt;"Yes",N($AG1516)=0),"",IF(AND($AG1516=1,COUNTIFS($W$2:$W$2500,$A1516,$AE$2:$AE$2500,1)+COUNTIFS($X$2:$X$2500,$A1516,$AE$2:$AE$2500,1)&gt;0),"","Yes"))</f>
      </c>
      <c r="AI1516">
        <f>IF($AH1516="Yes",$AG1516,"")</f>
      </c>
      <c r="AJ1516">
        <f>IF($AI1516="","",$AI1516+ROW()/1000000)</f>
      </c>
      <c r="AK1516">
        <f>IF(OR($A1516="",$P1516="Yes",N($AG1516)=0),"",$AG1516+ROW()/1000000)</f>
      </c>
      <c r="AL1516" t="str">
        <f>IF($A1516="","",INDEX(games!$J:$J,ROW())&amp;"")</f>
      </c>
      <c r="AM1516">
        <f>IF($A1516="","",SUMPRODUCT($AO1516:$BD1516,'Map Analysis'!$AP$2^{0,1,2,3,4,5,6,7,8,9,10,11,12,13,14,15}))</f>
      </c>
      <c r="AN1516">
        <f>IF($A1516="","",$AM1516+ROW()/10000000)</f>
      </c>
      <c r="AO1516">
        <f>IF($A1516="","",COUNTIF($W$2:$W$2500,$A1516))</f>
      </c>
      <c r="AP1516">
        <f>IF($A1516="","",SUMIFS($BF$2:$BF$2500,$W$2:$W$2500,$A1516))</f>
      </c>
      <c r="AQ1516">
        <f>IF($A1516="","",SUMIFS($BG$2:$BG$2500,$W$2:$W$2500,$A1516))</f>
      </c>
      <c r="AR1516">
        <f>IF($A1516="","",SUMIFS($BH$2:$BH$2500,$W$2:$W$2500,$A1516))</f>
      </c>
      <c r="AS1516">
        <f>IF($A1516="","",SUMIFS($BI$2:$BI$2500,$W$2:$W$2500,$A1516))</f>
      </c>
      <c r="AT1516">
        <f>IF($A1516="","",SUMIFS($BJ$2:$BJ$2500,$W$2:$W$2500,$A1516))</f>
      </c>
      <c r="AU1516">
        <f>IF($A1516="","",SUMIFS($BK$2:$BK$2500,$W$2:$W$2500,$A1516))</f>
      </c>
      <c r="AV1516">
        <f>IF($A1516="","",SUMIFS($BL$2:$BL$2500,$W$2:$W$2500,$A1516))</f>
      </c>
      <c r="AW1516">
        <f>IF($A1516="","",SUMIFS($BM$2:$BM$2500,$W$2:$W$2500,$A1516))</f>
      </c>
      <c r="AX1516">
        <f>IF($A1516="","",SUMIFS($BN$2:$BN$2500,$W$2:$W$2500,$A1516))</f>
      </c>
      <c r="AY1516">
        <f>IF($A1516="","",SUMIFS($BO$2:$BO$2500,$W$2:$W$2500,$A1516))</f>
      </c>
      <c r="AZ1516">
        <f>IF($A1516="","",SUMIFS($BP$2:$BP$2500,$W$2:$W$2500,$A1516))</f>
      </c>
      <c r="BA1516">
        <f>IF($A1516="","",SUMIFS($BQ$2:$BQ$2500,$W$2:$W$2500,$A1516))</f>
      </c>
      <c r="BB1516">
        <f>IF($A1516="","",SUMIFS($BR$2:$BR$2500,$W$2:$W$2500,$A1516))</f>
      </c>
      <c r="BC1516">
        <f>IF($A1516="","",SUMIFS($BS$2:$BS$2500,$W$2:$W$2500,$A1516))</f>
      </c>
      <c r="BD1516">
        <f>IF($A1516="","",SUMIFS($BT$2:$BT$2500,$W$2:$W$2500,$A1516))</f>
      </c>
      <c r="BF1516">
        <f>IF($Z1516="","",INDEX($AO$2:$AO$2000,$Z1516))</f>
      </c>
      <c r="BG1516">
        <f>IF($Z1516="","",INDEX($AP$2:$AP$2000,$Z1516))</f>
      </c>
      <c r="BH1516">
        <f>IF($Z1516="","",INDEX($AQ$2:$AQ$2000,$Z1516))</f>
      </c>
      <c r="BI1516">
        <f>IF($Z1516="","",INDEX($AR$2:$AR$2000,$Z1516))</f>
      </c>
      <c r="BJ1516">
        <f>IF($Z1516="","",INDEX($AS$2:$AS$2000,$Z1516))</f>
      </c>
      <c r="BK1516">
        <f>IF($Z1516="","",INDEX($AT$2:$AT$2000,$Z1516))</f>
      </c>
      <c r="BL1516">
        <f>IF($Z1516="","",INDEX($AU$2:$AU$2000,$Z1516))</f>
      </c>
      <c r="BM1516">
        <f>IF($Z1516="","",INDEX($AV$2:$AV$2000,$Z1516))</f>
      </c>
      <c r="BN1516">
        <f>IF($Z1516="","",INDEX($AW$2:$AW$2000,$Z1516))</f>
      </c>
      <c r="BO1516">
        <f>IF($Z1516="","",INDEX($AX$2:$AX$2000,$Z1516))</f>
      </c>
      <c r="BP1516">
        <f>IF($Z1516="","",INDEX($AY$2:$AY$2000,$Z1516))</f>
      </c>
      <c r="BQ1516">
        <f>IF($Z1516="","",INDEX($AZ$2:$AZ$2000,$Z1516))</f>
      </c>
      <c r="BR1516">
        <f>IF($Z1516="","",INDEX($BA$2:$BA$2000,$Z1516))</f>
      </c>
      <c r="BS1516">
        <f>IF($Z1516="","",INDEX($BB$2:$BB$2000,$Z1516))</f>
      </c>
      <c r="BT1516">
        <f>IF($Z1516="","",INDEX($BC$2:$BC$2000,$Z1516))</f>
      </c>
      <c r="BV1516">
        <f>IF(OR($A1516="",$P1516&lt;&gt;"Yes",$AH1516="Yes"),"",1+N($AG1516))</f>
      </c>
      <c r="BW1516">
        <f>IF($A1516="","",COUNTIFS($W$2:$W$2500,$A1516,$BZ$2:$BZ$2500,"Yes")+COUNTIFS($X$2:$X$2500,$A1516,$BY$2:$BY$2500,"Yes"))</f>
      </c>
      <c r="BX1516">
        <f>IF(OR($A1516="",$P1516="Yes"),"",IF(N($BW1516)=0,0,1+SUMIFS($CB$2:$CB$2500,$W$2:$W$2500,$A1516)+SUMIFS($CA$2:$CA$2500,$X$2:$X$2500,$A1516)))</f>
      </c>
      <c r="BY1516" t="str">
        <f>IF($Y1516="","",INDEX($AH$2:$AH$2000,$Y1516)&amp;"")</f>
      </c>
      <c r="BZ1516" t="str">
        <f>IF($Z1516="","",INDEX($AH$2:$AH$2000,$Z1516)&amp;"")</f>
      </c>
      <c r="CA1516">
        <f>IF($Y1516="","",INDEX($BV$2:$BV$2000,$Y1516))</f>
      </c>
      <c r="CB1516">
        <f>IF($Z1516="","",INDEX($BV$2:$BV$2000,$Z1516))</f>
      </c>
    </row>
    <row r="1517">
      <c r="A1517" t="str">
        <f>IF(TRIM(INDEX(games!$A:$A,ROW()))="","",TRIM(INDEX(games!$A:$A,ROW())))</f>
      </c>
      <c r="B1517">
        <f>IF(OR($A1517="",INDEX(games!$B:$B,ROW())=""),"",INDEX(games!$B:$B,ROW()))</f>
      </c>
      <c r="C1517" t="str">
        <f>IF(OR($A1517="",INDEX(games!$C:$C,ROW())=""),"",INDEX(games!$C:$C,ROW()))</f>
      </c>
      <c r="D1517">
        <f>IF($A1517="","",COUNTIF($W$2:$W$2500,$A1517)+COUNTIF($X$2:$X$2500,$A1517))</f>
      </c>
      <c r="E1517">
        <f>IF($A1517="","",IFERROR(MATCH($C1517,$R$2:$R$5,0),0))</f>
      </c>
      <c r="F1517">
        <f>IF($A1517="","",MOD(ROW(),34))</f>
      </c>
      <c r="G1517">
        <f>IF($A1517="",NA(),IF($C1517="Action",$B1517,NA()))</f>
      </c>
      <c r="H1517">
        <f>IF($A1517="",NA(),IF($C1517="Action",1+$F1517*0.023,NA()))</f>
      </c>
      <c r="I1517">
        <f>IF($A1517="",NA(),IF($C1517="Strategy",$B1517,NA()))</f>
      </c>
      <c r="J1517">
        <f>IF($A1517="",NA(),IF($C1517="Strategy",2+$F1517*0.023,NA()))</f>
      </c>
      <c r="K1517">
        <f>IF($A1517="",NA(),IF($C1517="Deckbuilder",$B1517,NA()))</f>
      </c>
      <c r="L1517">
        <f>IF($A1517="",NA(),IF($C1517="Deckbuilder",3+$F1517*0.023,NA()))</f>
      </c>
      <c r="M1517">
        <f>IF($A1517="",NA(),IF($C1517="Traditional",$B1517,NA()))</f>
      </c>
      <c r="N1517">
        <f>IF($A1517="",NA(),IF($C1517="Traditional",4+$F1517*0.023,NA()))</f>
      </c>
      <c r="O1517">
        <f>IF($A1517="","",$D1517+ROW()/1000000)</f>
      </c>
      <c r="P1517" t="str">
        <f>IF(OR($A1517="",INDEX(games!$H:$H,ROW())=""),"",INDEX(games!$H:$H,ROW()))</f>
      </c>
      <c r="Q1517">
        <f>IF(OR($A1517="",$P1517&lt;&gt;"Yes"),"",$D1517+ROW()/1000000)</f>
      </c>
      <c r="T1517">
        <f>IF($Y1517="","",INDEX($B$2:$B$2000,$Y1517))</f>
      </c>
      <c r="U1517">
        <f>IF($Z1517="","",INDEX($B$2:$B$2000,$Z1517))</f>
      </c>
      <c r="V1517">
        <f>IF(OR($T1517="",$U1517=""),"",$U1517-$T1517)</f>
      </c>
      <c r="W1517" t="str">
        <f>IF(TRIM(INDEX(connections!$A:$A,ROW()))="","",TRIM(INDEX(connections!$A:$A,ROW())))</f>
      </c>
      <c r="X1517" t="str">
        <f>IF($W1517="","",TRIM(INDEX(connections!$B:$B,ROW())))</f>
      </c>
      <c r="Y1517">
        <f>IF($W1517="","",IFERROR(MATCH($W1517,$A$2:$A$2000,0),""))</f>
      </c>
      <c r="Z1517">
        <f>IF($X1517="","",IFERROR(MATCH($X1517,$A$2:$A$2000,0),""))</f>
      </c>
      <c r="AA1517" t="str">
        <f>IF($Y1517="","",INDEX($P$2:$P$2000,$Y1517))</f>
      </c>
      <c r="AB1517" t="str">
        <f>IF($Z1517="","",INDEX($P$2:$P$2000,$Z1517))</f>
      </c>
      <c r="AC1517">
        <f>IF(AND($AA1517="Yes",$AB1517="Yes"),1,"")</f>
      </c>
      <c r="AD1517">
        <f>IF(OR($Y1517="",$Z1517=""),"",IF(INDEX($C$2:$C$2000,$Y1517)=INDEX($C$2:$C$2000,$Z1517),0,1))</f>
      </c>
      <c r="AE1517">
        <f>IF($AC1517&lt;&gt;1,"",IF(AND(INDEX($AG$2:$AG$2000,$Y1517)=1,INDEX($AG$2:$AG$2000,$Z1517)=1),1,""))</f>
      </c>
      <c r="AG1517">
        <f>IF($A1517="","",COUNTIFS($W$2:$W$2500,$A1517,$AB$2:$AB$2500,"Yes")+COUNTIFS($X$2:$X$2500,$A1517,$AA$2:$AA$2500,"Yes"))</f>
      </c>
      <c r="AH1517" t="str">
        <f>IF(OR($P1517&lt;&gt;"Yes",N($AG1517)=0),"",IF(AND($AG1517=1,COUNTIFS($W$2:$W$2500,$A1517,$AE$2:$AE$2500,1)+COUNTIFS($X$2:$X$2500,$A1517,$AE$2:$AE$2500,1)&gt;0),"","Yes"))</f>
      </c>
      <c r="AI1517">
        <f>IF($AH1517="Yes",$AG1517,"")</f>
      </c>
      <c r="AJ1517">
        <f>IF($AI1517="","",$AI1517+ROW()/1000000)</f>
      </c>
      <c r="AK1517">
        <f>IF(OR($A1517="",$P1517="Yes",N($AG1517)=0),"",$AG1517+ROW()/1000000)</f>
      </c>
      <c r="AL1517" t="str">
        <f>IF($A1517="","",INDEX(games!$J:$J,ROW())&amp;"")</f>
      </c>
      <c r="AM1517">
        <f>IF($A1517="","",SUMPRODUCT($AO1517:$BD1517,'Map Analysis'!$AP$2^{0,1,2,3,4,5,6,7,8,9,10,11,12,13,14,15}))</f>
      </c>
      <c r="AN1517">
        <f>IF($A1517="","",$AM1517+ROW()/10000000)</f>
      </c>
      <c r="AO1517">
        <f>IF($A1517="","",COUNTIF($W$2:$W$2500,$A1517))</f>
      </c>
      <c r="AP1517">
        <f>IF($A1517="","",SUMIFS($BF$2:$BF$2500,$W$2:$W$2500,$A1517))</f>
      </c>
      <c r="AQ1517">
        <f>IF($A1517="","",SUMIFS($BG$2:$BG$2500,$W$2:$W$2500,$A1517))</f>
      </c>
      <c r="AR1517">
        <f>IF($A1517="","",SUMIFS($BH$2:$BH$2500,$W$2:$W$2500,$A1517))</f>
      </c>
      <c r="AS1517">
        <f>IF($A1517="","",SUMIFS($BI$2:$BI$2500,$W$2:$W$2500,$A1517))</f>
      </c>
      <c r="AT1517">
        <f>IF($A1517="","",SUMIFS($BJ$2:$BJ$2500,$W$2:$W$2500,$A1517))</f>
      </c>
      <c r="AU1517">
        <f>IF($A1517="","",SUMIFS($BK$2:$BK$2500,$W$2:$W$2500,$A1517))</f>
      </c>
      <c r="AV1517">
        <f>IF($A1517="","",SUMIFS($BL$2:$BL$2500,$W$2:$W$2500,$A1517))</f>
      </c>
      <c r="AW1517">
        <f>IF($A1517="","",SUMIFS($BM$2:$BM$2500,$W$2:$W$2500,$A1517))</f>
      </c>
      <c r="AX1517">
        <f>IF($A1517="","",SUMIFS($BN$2:$BN$2500,$W$2:$W$2500,$A1517))</f>
      </c>
      <c r="AY1517">
        <f>IF($A1517="","",SUMIFS($BO$2:$BO$2500,$W$2:$W$2500,$A1517))</f>
      </c>
      <c r="AZ1517">
        <f>IF($A1517="","",SUMIFS($BP$2:$BP$2500,$W$2:$W$2500,$A1517))</f>
      </c>
      <c r="BA1517">
        <f>IF($A1517="","",SUMIFS($BQ$2:$BQ$2500,$W$2:$W$2500,$A1517))</f>
      </c>
      <c r="BB1517">
        <f>IF($A1517="","",SUMIFS($BR$2:$BR$2500,$W$2:$W$2500,$A1517))</f>
      </c>
      <c r="BC1517">
        <f>IF($A1517="","",SUMIFS($BS$2:$BS$2500,$W$2:$W$2500,$A1517))</f>
      </c>
      <c r="BD1517">
        <f>IF($A1517="","",SUMIFS($BT$2:$BT$2500,$W$2:$W$2500,$A1517))</f>
      </c>
      <c r="BF1517">
        <f>IF($Z1517="","",INDEX($AO$2:$AO$2000,$Z1517))</f>
      </c>
      <c r="BG1517">
        <f>IF($Z1517="","",INDEX($AP$2:$AP$2000,$Z1517))</f>
      </c>
      <c r="BH1517">
        <f>IF($Z1517="","",INDEX($AQ$2:$AQ$2000,$Z1517))</f>
      </c>
      <c r="BI1517">
        <f>IF($Z1517="","",INDEX($AR$2:$AR$2000,$Z1517))</f>
      </c>
      <c r="BJ1517">
        <f>IF($Z1517="","",INDEX($AS$2:$AS$2000,$Z1517))</f>
      </c>
      <c r="BK1517">
        <f>IF($Z1517="","",INDEX($AT$2:$AT$2000,$Z1517))</f>
      </c>
      <c r="BL1517">
        <f>IF($Z1517="","",INDEX($AU$2:$AU$2000,$Z1517))</f>
      </c>
      <c r="BM1517">
        <f>IF($Z1517="","",INDEX($AV$2:$AV$2000,$Z1517))</f>
      </c>
      <c r="BN1517">
        <f>IF($Z1517="","",INDEX($AW$2:$AW$2000,$Z1517))</f>
      </c>
      <c r="BO1517">
        <f>IF($Z1517="","",INDEX($AX$2:$AX$2000,$Z1517))</f>
      </c>
      <c r="BP1517">
        <f>IF($Z1517="","",INDEX($AY$2:$AY$2000,$Z1517))</f>
      </c>
      <c r="BQ1517">
        <f>IF($Z1517="","",INDEX($AZ$2:$AZ$2000,$Z1517))</f>
      </c>
      <c r="BR1517">
        <f>IF($Z1517="","",INDEX($BA$2:$BA$2000,$Z1517))</f>
      </c>
      <c r="BS1517">
        <f>IF($Z1517="","",INDEX($BB$2:$BB$2000,$Z1517))</f>
      </c>
      <c r="BT1517">
        <f>IF($Z1517="","",INDEX($BC$2:$BC$2000,$Z1517))</f>
      </c>
      <c r="BV1517">
        <f>IF(OR($A1517="",$P1517&lt;&gt;"Yes",$AH1517="Yes"),"",1+N($AG1517))</f>
      </c>
      <c r="BW1517">
        <f>IF($A1517="","",COUNTIFS($W$2:$W$2500,$A1517,$BZ$2:$BZ$2500,"Yes")+COUNTIFS($X$2:$X$2500,$A1517,$BY$2:$BY$2500,"Yes"))</f>
      </c>
      <c r="BX1517">
        <f>IF(OR($A1517="",$P1517="Yes"),"",IF(N($BW1517)=0,0,1+SUMIFS($CB$2:$CB$2500,$W$2:$W$2500,$A1517)+SUMIFS($CA$2:$CA$2500,$X$2:$X$2500,$A1517)))</f>
      </c>
      <c r="BY1517" t="str">
        <f>IF($Y1517="","",INDEX($AH$2:$AH$2000,$Y1517)&amp;"")</f>
      </c>
      <c r="BZ1517" t="str">
        <f>IF($Z1517="","",INDEX($AH$2:$AH$2000,$Z1517)&amp;"")</f>
      </c>
      <c r="CA1517">
        <f>IF($Y1517="","",INDEX($BV$2:$BV$2000,$Y1517))</f>
      </c>
      <c r="CB1517">
        <f>IF($Z1517="","",INDEX($BV$2:$BV$2000,$Z1517))</f>
      </c>
    </row>
    <row r="1518">
      <c r="A1518" t="str">
        <f>IF(TRIM(INDEX(games!$A:$A,ROW()))="","",TRIM(INDEX(games!$A:$A,ROW())))</f>
      </c>
      <c r="B1518">
        <f>IF(OR($A1518="",INDEX(games!$B:$B,ROW())=""),"",INDEX(games!$B:$B,ROW()))</f>
      </c>
      <c r="C1518" t="str">
        <f>IF(OR($A1518="",INDEX(games!$C:$C,ROW())=""),"",INDEX(games!$C:$C,ROW()))</f>
      </c>
      <c r="D1518">
        <f>IF($A1518="","",COUNTIF($W$2:$W$2500,$A1518)+COUNTIF($X$2:$X$2500,$A1518))</f>
      </c>
      <c r="E1518">
        <f>IF($A1518="","",IFERROR(MATCH($C1518,$R$2:$R$5,0),0))</f>
      </c>
      <c r="F1518">
        <f>IF($A1518="","",MOD(ROW(),34))</f>
      </c>
      <c r="G1518">
        <f>IF($A1518="",NA(),IF($C1518="Action",$B1518,NA()))</f>
      </c>
      <c r="H1518">
        <f>IF($A1518="",NA(),IF($C1518="Action",1+$F1518*0.023,NA()))</f>
      </c>
      <c r="I1518">
        <f>IF($A1518="",NA(),IF($C1518="Strategy",$B1518,NA()))</f>
      </c>
      <c r="J1518">
        <f>IF($A1518="",NA(),IF($C1518="Strategy",2+$F1518*0.023,NA()))</f>
      </c>
      <c r="K1518">
        <f>IF($A1518="",NA(),IF($C1518="Deckbuilder",$B1518,NA()))</f>
      </c>
      <c r="L1518">
        <f>IF($A1518="",NA(),IF($C1518="Deckbuilder",3+$F1518*0.023,NA()))</f>
      </c>
      <c r="M1518">
        <f>IF($A1518="",NA(),IF($C1518="Traditional",$B1518,NA()))</f>
      </c>
      <c r="N1518">
        <f>IF($A1518="",NA(),IF($C1518="Traditional",4+$F1518*0.023,NA()))</f>
      </c>
      <c r="O1518">
        <f>IF($A1518="","",$D1518+ROW()/1000000)</f>
      </c>
      <c r="P1518" t="str">
        <f>IF(OR($A1518="",INDEX(games!$H:$H,ROW())=""),"",INDEX(games!$H:$H,ROW()))</f>
      </c>
      <c r="Q1518">
        <f>IF(OR($A1518="",$P1518&lt;&gt;"Yes"),"",$D1518+ROW()/1000000)</f>
      </c>
      <c r="T1518">
        <f>IF($Y1518="","",INDEX($B$2:$B$2000,$Y1518))</f>
      </c>
      <c r="U1518">
        <f>IF($Z1518="","",INDEX($B$2:$B$2000,$Z1518))</f>
      </c>
      <c r="V1518">
        <f>IF(OR($T1518="",$U1518=""),"",$U1518-$T1518)</f>
      </c>
      <c r="W1518" t="str">
        <f>IF(TRIM(INDEX(connections!$A:$A,ROW()))="","",TRIM(INDEX(connections!$A:$A,ROW())))</f>
      </c>
      <c r="X1518" t="str">
        <f>IF($W1518="","",TRIM(INDEX(connections!$B:$B,ROW())))</f>
      </c>
      <c r="Y1518">
        <f>IF($W1518="","",IFERROR(MATCH($W1518,$A$2:$A$2000,0),""))</f>
      </c>
      <c r="Z1518">
        <f>IF($X1518="","",IFERROR(MATCH($X1518,$A$2:$A$2000,0),""))</f>
      </c>
      <c r="AA1518" t="str">
        <f>IF($Y1518="","",INDEX($P$2:$P$2000,$Y1518))</f>
      </c>
      <c r="AB1518" t="str">
        <f>IF($Z1518="","",INDEX($P$2:$P$2000,$Z1518))</f>
      </c>
      <c r="AC1518">
        <f>IF(AND($AA1518="Yes",$AB1518="Yes"),1,"")</f>
      </c>
      <c r="AD1518">
        <f>IF(OR($Y1518="",$Z1518=""),"",IF(INDEX($C$2:$C$2000,$Y1518)=INDEX($C$2:$C$2000,$Z1518),0,1))</f>
      </c>
      <c r="AE1518">
        <f>IF($AC1518&lt;&gt;1,"",IF(AND(INDEX($AG$2:$AG$2000,$Y1518)=1,INDEX($AG$2:$AG$2000,$Z1518)=1),1,""))</f>
      </c>
      <c r="AG1518">
        <f>IF($A1518="","",COUNTIFS($W$2:$W$2500,$A1518,$AB$2:$AB$2500,"Yes")+COUNTIFS($X$2:$X$2500,$A1518,$AA$2:$AA$2500,"Yes"))</f>
      </c>
      <c r="AH1518" t="str">
        <f>IF(OR($P1518&lt;&gt;"Yes",N($AG1518)=0),"",IF(AND($AG1518=1,COUNTIFS($W$2:$W$2500,$A1518,$AE$2:$AE$2500,1)+COUNTIFS($X$2:$X$2500,$A1518,$AE$2:$AE$2500,1)&gt;0),"","Yes"))</f>
      </c>
      <c r="AI1518">
        <f>IF($AH1518="Yes",$AG1518,"")</f>
      </c>
      <c r="AJ1518">
        <f>IF($AI1518="","",$AI1518+ROW()/1000000)</f>
      </c>
      <c r="AK1518">
        <f>IF(OR($A1518="",$P1518="Yes",N($AG1518)=0),"",$AG1518+ROW()/1000000)</f>
      </c>
      <c r="AL1518" t="str">
        <f>IF($A1518="","",INDEX(games!$J:$J,ROW())&amp;"")</f>
      </c>
      <c r="AM1518">
        <f>IF($A1518="","",SUMPRODUCT($AO1518:$BD1518,'Map Analysis'!$AP$2^{0,1,2,3,4,5,6,7,8,9,10,11,12,13,14,15}))</f>
      </c>
      <c r="AN1518">
        <f>IF($A1518="","",$AM1518+ROW()/10000000)</f>
      </c>
      <c r="AO1518">
        <f>IF($A1518="","",COUNTIF($W$2:$W$2500,$A1518))</f>
      </c>
      <c r="AP1518">
        <f>IF($A1518="","",SUMIFS($BF$2:$BF$2500,$W$2:$W$2500,$A1518))</f>
      </c>
      <c r="AQ1518">
        <f>IF($A1518="","",SUMIFS($BG$2:$BG$2500,$W$2:$W$2500,$A1518))</f>
      </c>
      <c r="AR1518">
        <f>IF($A1518="","",SUMIFS($BH$2:$BH$2500,$W$2:$W$2500,$A1518))</f>
      </c>
      <c r="AS1518">
        <f>IF($A1518="","",SUMIFS($BI$2:$BI$2500,$W$2:$W$2500,$A1518))</f>
      </c>
      <c r="AT1518">
        <f>IF($A1518="","",SUMIFS($BJ$2:$BJ$2500,$W$2:$W$2500,$A1518))</f>
      </c>
      <c r="AU1518">
        <f>IF($A1518="","",SUMIFS($BK$2:$BK$2500,$W$2:$W$2500,$A1518))</f>
      </c>
      <c r="AV1518">
        <f>IF($A1518="","",SUMIFS($BL$2:$BL$2500,$W$2:$W$2500,$A1518))</f>
      </c>
      <c r="AW1518">
        <f>IF($A1518="","",SUMIFS($BM$2:$BM$2500,$W$2:$W$2500,$A1518))</f>
      </c>
      <c r="AX1518">
        <f>IF($A1518="","",SUMIFS($BN$2:$BN$2500,$W$2:$W$2500,$A1518))</f>
      </c>
      <c r="AY1518">
        <f>IF($A1518="","",SUMIFS($BO$2:$BO$2500,$W$2:$W$2500,$A1518))</f>
      </c>
      <c r="AZ1518">
        <f>IF($A1518="","",SUMIFS($BP$2:$BP$2500,$W$2:$W$2500,$A1518))</f>
      </c>
      <c r="BA1518">
        <f>IF($A1518="","",SUMIFS($BQ$2:$BQ$2500,$W$2:$W$2500,$A1518))</f>
      </c>
      <c r="BB1518">
        <f>IF($A1518="","",SUMIFS($BR$2:$BR$2500,$W$2:$W$2500,$A1518))</f>
      </c>
      <c r="BC1518">
        <f>IF($A1518="","",SUMIFS($BS$2:$BS$2500,$W$2:$W$2500,$A1518))</f>
      </c>
      <c r="BD1518">
        <f>IF($A1518="","",SUMIFS($BT$2:$BT$2500,$W$2:$W$2500,$A1518))</f>
      </c>
      <c r="BF1518">
        <f>IF($Z1518="","",INDEX($AO$2:$AO$2000,$Z1518))</f>
      </c>
      <c r="BG1518">
        <f>IF($Z1518="","",INDEX($AP$2:$AP$2000,$Z1518))</f>
      </c>
      <c r="BH1518">
        <f>IF($Z1518="","",INDEX($AQ$2:$AQ$2000,$Z1518))</f>
      </c>
      <c r="BI1518">
        <f>IF($Z1518="","",INDEX($AR$2:$AR$2000,$Z1518))</f>
      </c>
      <c r="BJ1518">
        <f>IF($Z1518="","",INDEX($AS$2:$AS$2000,$Z1518))</f>
      </c>
      <c r="BK1518">
        <f>IF($Z1518="","",INDEX($AT$2:$AT$2000,$Z1518))</f>
      </c>
      <c r="BL1518">
        <f>IF($Z1518="","",INDEX($AU$2:$AU$2000,$Z1518))</f>
      </c>
      <c r="BM1518">
        <f>IF($Z1518="","",INDEX($AV$2:$AV$2000,$Z1518))</f>
      </c>
      <c r="BN1518">
        <f>IF($Z1518="","",INDEX($AW$2:$AW$2000,$Z1518))</f>
      </c>
      <c r="BO1518">
        <f>IF($Z1518="","",INDEX($AX$2:$AX$2000,$Z1518))</f>
      </c>
      <c r="BP1518">
        <f>IF($Z1518="","",INDEX($AY$2:$AY$2000,$Z1518))</f>
      </c>
      <c r="BQ1518">
        <f>IF($Z1518="","",INDEX($AZ$2:$AZ$2000,$Z1518))</f>
      </c>
      <c r="BR1518">
        <f>IF($Z1518="","",INDEX($BA$2:$BA$2000,$Z1518))</f>
      </c>
      <c r="BS1518">
        <f>IF($Z1518="","",INDEX($BB$2:$BB$2000,$Z1518))</f>
      </c>
      <c r="BT1518">
        <f>IF($Z1518="","",INDEX($BC$2:$BC$2000,$Z1518))</f>
      </c>
      <c r="BV1518">
        <f>IF(OR($A1518="",$P1518&lt;&gt;"Yes",$AH1518="Yes"),"",1+N($AG1518))</f>
      </c>
      <c r="BW1518">
        <f>IF($A1518="","",COUNTIFS($W$2:$W$2500,$A1518,$BZ$2:$BZ$2500,"Yes")+COUNTIFS($X$2:$X$2500,$A1518,$BY$2:$BY$2500,"Yes"))</f>
      </c>
      <c r="BX1518">
        <f>IF(OR($A1518="",$P1518="Yes"),"",IF(N($BW1518)=0,0,1+SUMIFS($CB$2:$CB$2500,$W$2:$W$2500,$A1518)+SUMIFS($CA$2:$CA$2500,$X$2:$X$2500,$A1518)))</f>
      </c>
      <c r="BY1518" t="str">
        <f>IF($Y1518="","",INDEX($AH$2:$AH$2000,$Y1518)&amp;"")</f>
      </c>
      <c r="BZ1518" t="str">
        <f>IF($Z1518="","",INDEX($AH$2:$AH$2000,$Z1518)&amp;"")</f>
      </c>
      <c r="CA1518">
        <f>IF($Y1518="","",INDEX($BV$2:$BV$2000,$Y1518))</f>
      </c>
      <c r="CB1518">
        <f>IF($Z1518="","",INDEX($BV$2:$BV$2000,$Z1518))</f>
      </c>
    </row>
    <row r="1519">
      <c r="A1519" t="str">
        <f>IF(TRIM(INDEX(games!$A:$A,ROW()))="","",TRIM(INDEX(games!$A:$A,ROW())))</f>
      </c>
      <c r="B1519">
        <f>IF(OR($A1519="",INDEX(games!$B:$B,ROW())=""),"",INDEX(games!$B:$B,ROW()))</f>
      </c>
      <c r="C1519" t="str">
        <f>IF(OR($A1519="",INDEX(games!$C:$C,ROW())=""),"",INDEX(games!$C:$C,ROW()))</f>
      </c>
      <c r="D1519">
        <f>IF($A1519="","",COUNTIF($W$2:$W$2500,$A1519)+COUNTIF($X$2:$X$2500,$A1519))</f>
      </c>
      <c r="E1519">
        <f>IF($A1519="","",IFERROR(MATCH($C1519,$R$2:$R$5,0),0))</f>
      </c>
      <c r="F1519">
        <f>IF($A1519="","",MOD(ROW(),34))</f>
      </c>
      <c r="G1519">
        <f>IF($A1519="",NA(),IF($C1519="Action",$B1519,NA()))</f>
      </c>
      <c r="H1519">
        <f>IF($A1519="",NA(),IF($C1519="Action",1+$F1519*0.023,NA()))</f>
      </c>
      <c r="I1519">
        <f>IF($A1519="",NA(),IF($C1519="Strategy",$B1519,NA()))</f>
      </c>
      <c r="J1519">
        <f>IF($A1519="",NA(),IF($C1519="Strategy",2+$F1519*0.023,NA()))</f>
      </c>
      <c r="K1519">
        <f>IF($A1519="",NA(),IF($C1519="Deckbuilder",$B1519,NA()))</f>
      </c>
      <c r="L1519">
        <f>IF($A1519="",NA(),IF($C1519="Deckbuilder",3+$F1519*0.023,NA()))</f>
      </c>
      <c r="M1519">
        <f>IF($A1519="",NA(),IF($C1519="Traditional",$B1519,NA()))</f>
      </c>
      <c r="N1519">
        <f>IF($A1519="",NA(),IF($C1519="Traditional",4+$F1519*0.023,NA()))</f>
      </c>
      <c r="O1519">
        <f>IF($A1519="","",$D1519+ROW()/1000000)</f>
      </c>
      <c r="P1519" t="str">
        <f>IF(OR($A1519="",INDEX(games!$H:$H,ROW())=""),"",INDEX(games!$H:$H,ROW()))</f>
      </c>
      <c r="Q1519">
        <f>IF(OR($A1519="",$P1519&lt;&gt;"Yes"),"",$D1519+ROW()/1000000)</f>
      </c>
      <c r="T1519">
        <f>IF($Y1519="","",INDEX($B$2:$B$2000,$Y1519))</f>
      </c>
      <c r="U1519">
        <f>IF($Z1519="","",INDEX($B$2:$B$2000,$Z1519))</f>
      </c>
      <c r="V1519">
        <f>IF(OR($T1519="",$U1519=""),"",$U1519-$T1519)</f>
      </c>
      <c r="W1519" t="str">
        <f>IF(TRIM(INDEX(connections!$A:$A,ROW()))="","",TRIM(INDEX(connections!$A:$A,ROW())))</f>
      </c>
      <c r="X1519" t="str">
        <f>IF($W1519="","",TRIM(INDEX(connections!$B:$B,ROW())))</f>
      </c>
      <c r="Y1519">
        <f>IF($W1519="","",IFERROR(MATCH($W1519,$A$2:$A$2000,0),""))</f>
      </c>
      <c r="Z1519">
        <f>IF($X1519="","",IFERROR(MATCH($X1519,$A$2:$A$2000,0),""))</f>
      </c>
      <c r="AA1519" t="str">
        <f>IF($Y1519="","",INDEX($P$2:$P$2000,$Y1519))</f>
      </c>
      <c r="AB1519" t="str">
        <f>IF($Z1519="","",INDEX($P$2:$P$2000,$Z1519))</f>
      </c>
      <c r="AC1519">
        <f>IF(AND($AA1519="Yes",$AB1519="Yes"),1,"")</f>
      </c>
      <c r="AD1519">
        <f>IF(OR($Y1519="",$Z1519=""),"",IF(INDEX($C$2:$C$2000,$Y1519)=INDEX($C$2:$C$2000,$Z1519),0,1))</f>
      </c>
      <c r="AE1519">
        <f>IF($AC1519&lt;&gt;1,"",IF(AND(INDEX($AG$2:$AG$2000,$Y1519)=1,INDEX($AG$2:$AG$2000,$Z1519)=1),1,""))</f>
      </c>
      <c r="AG1519">
        <f>IF($A1519="","",COUNTIFS($W$2:$W$2500,$A1519,$AB$2:$AB$2500,"Yes")+COUNTIFS($X$2:$X$2500,$A1519,$AA$2:$AA$2500,"Yes"))</f>
      </c>
      <c r="AH1519" t="str">
        <f>IF(OR($P1519&lt;&gt;"Yes",N($AG1519)=0),"",IF(AND($AG1519=1,COUNTIFS($W$2:$W$2500,$A1519,$AE$2:$AE$2500,1)+COUNTIFS($X$2:$X$2500,$A1519,$AE$2:$AE$2500,1)&gt;0),"","Yes"))</f>
      </c>
      <c r="AI1519">
        <f>IF($AH1519="Yes",$AG1519,"")</f>
      </c>
      <c r="AJ1519">
        <f>IF($AI1519="","",$AI1519+ROW()/1000000)</f>
      </c>
      <c r="AK1519">
        <f>IF(OR($A1519="",$P1519="Yes",N($AG1519)=0),"",$AG1519+ROW()/1000000)</f>
      </c>
      <c r="AL1519" t="str">
        <f>IF($A1519="","",INDEX(games!$J:$J,ROW())&amp;"")</f>
      </c>
      <c r="AM1519">
        <f>IF($A1519="","",SUMPRODUCT($AO1519:$BD1519,'Map Analysis'!$AP$2^{0,1,2,3,4,5,6,7,8,9,10,11,12,13,14,15}))</f>
      </c>
      <c r="AN1519">
        <f>IF($A1519="","",$AM1519+ROW()/10000000)</f>
      </c>
      <c r="AO1519">
        <f>IF($A1519="","",COUNTIF($W$2:$W$2500,$A1519))</f>
      </c>
      <c r="AP1519">
        <f>IF($A1519="","",SUMIFS($BF$2:$BF$2500,$W$2:$W$2500,$A1519))</f>
      </c>
      <c r="AQ1519">
        <f>IF($A1519="","",SUMIFS($BG$2:$BG$2500,$W$2:$W$2500,$A1519))</f>
      </c>
      <c r="AR1519">
        <f>IF($A1519="","",SUMIFS($BH$2:$BH$2500,$W$2:$W$2500,$A1519))</f>
      </c>
      <c r="AS1519">
        <f>IF($A1519="","",SUMIFS($BI$2:$BI$2500,$W$2:$W$2500,$A1519))</f>
      </c>
      <c r="AT1519">
        <f>IF($A1519="","",SUMIFS($BJ$2:$BJ$2500,$W$2:$W$2500,$A1519))</f>
      </c>
      <c r="AU1519">
        <f>IF($A1519="","",SUMIFS($BK$2:$BK$2500,$W$2:$W$2500,$A1519))</f>
      </c>
      <c r="AV1519">
        <f>IF($A1519="","",SUMIFS($BL$2:$BL$2500,$W$2:$W$2500,$A1519))</f>
      </c>
      <c r="AW1519">
        <f>IF($A1519="","",SUMIFS($BM$2:$BM$2500,$W$2:$W$2500,$A1519))</f>
      </c>
      <c r="AX1519">
        <f>IF($A1519="","",SUMIFS($BN$2:$BN$2500,$W$2:$W$2500,$A1519))</f>
      </c>
      <c r="AY1519">
        <f>IF($A1519="","",SUMIFS($BO$2:$BO$2500,$W$2:$W$2500,$A1519))</f>
      </c>
      <c r="AZ1519">
        <f>IF($A1519="","",SUMIFS($BP$2:$BP$2500,$W$2:$W$2500,$A1519))</f>
      </c>
      <c r="BA1519">
        <f>IF($A1519="","",SUMIFS($BQ$2:$BQ$2500,$W$2:$W$2500,$A1519))</f>
      </c>
      <c r="BB1519">
        <f>IF($A1519="","",SUMIFS($BR$2:$BR$2500,$W$2:$W$2500,$A1519))</f>
      </c>
      <c r="BC1519">
        <f>IF($A1519="","",SUMIFS($BS$2:$BS$2500,$W$2:$W$2500,$A1519))</f>
      </c>
      <c r="BD1519">
        <f>IF($A1519="","",SUMIFS($BT$2:$BT$2500,$W$2:$W$2500,$A1519))</f>
      </c>
      <c r="BF1519">
        <f>IF($Z1519="","",INDEX($AO$2:$AO$2000,$Z1519))</f>
      </c>
      <c r="BG1519">
        <f>IF($Z1519="","",INDEX($AP$2:$AP$2000,$Z1519))</f>
      </c>
      <c r="BH1519">
        <f>IF($Z1519="","",INDEX($AQ$2:$AQ$2000,$Z1519))</f>
      </c>
      <c r="BI1519">
        <f>IF($Z1519="","",INDEX($AR$2:$AR$2000,$Z1519))</f>
      </c>
      <c r="BJ1519">
        <f>IF($Z1519="","",INDEX($AS$2:$AS$2000,$Z1519))</f>
      </c>
      <c r="BK1519">
        <f>IF($Z1519="","",INDEX($AT$2:$AT$2000,$Z1519))</f>
      </c>
      <c r="BL1519">
        <f>IF($Z1519="","",INDEX($AU$2:$AU$2000,$Z1519))</f>
      </c>
      <c r="BM1519">
        <f>IF($Z1519="","",INDEX($AV$2:$AV$2000,$Z1519))</f>
      </c>
      <c r="BN1519">
        <f>IF($Z1519="","",INDEX($AW$2:$AW$2000,$Z1519))</f>
      </c>
      <c r="BO1519">
        <f>IF($Z1519="","",INDEX($AX$2:$AX$2000,$Z1519))</f>
      </c>
      <c r="BP1519">
        <f>IF($Z1519="","",INDEX($AY$2:$AY$2000,$Z1519))</f>
      </c>
      <c r="BQ1519">
        <f>IF($Z1519="","",INDEX($AZ$2:$AZ$2000,$Z1519))</f>
      </c>
      <c r="BR1519">
        <f>IF($Z1519="","",INDEX($BA$2:$BA$2000,$Z1519))</f>
      </c>
      <c r="BS1519">
        <f>IF($Z1519="","",INDEX($BB$2:$BB$2000,$Z1519))</f>
      </c>
      <c r="BT1519">
        <f>IF($Z1519="","",INDEX($BC$2:$BC$2000,$Z1519))</f>
      </c>
      <c r="BV1519">
        <f>IF(OR($A1519="",$P1519&lt;&gt;"Yes",$AH1519="Yes"),"",1+N($AG1519))</f>
      </c>
      <c r="BW1519">
        <f>IF($A1519="","",COUNTIFS($W$2:$W$2500,$A1519,$BZ$2:$BZ$2500,"Yes")+COUNTIFS($X$2:$X$2500,$A1519,$BY$2:$BY$2500,"Yes"))</f>
      </c>
      <c r="BX1519">
        <f>IF(OR($A1519="",$P1519="Yes"),"",IF(N($BW1519)=0,0,1+SUMIFS($CB$2:$CB$2500,$W$2:$W$2500,$A1519)+SUMIFS($CA$2:$CA$2500,$X$2:$X$2500,$A1519)))</f>
      </c>
      <c r="BY1519" t="str">
        <f>IF($Y1519="","",INDEX($AH$2:$AH$2000,$Y1519)&amp;"")</f>
      </c>
      <c r="BZ1519" t="str">
        <f>IF($Z1519="","",INDEX($AH$2:$AH$2000,$Z1519)&amp;"")</f>
      </c>
      <c r="CA1519">
        <f>IF($Y1519="","",INDEX($BV$2:$BV$2000,$Y1519))</f>
      </c>
      <c r="CB1519">
        <f>IF($Z1519="","",INDEX($BV$2:$BV$2000,$Z1519))</f>
      </c>
    </row>
    <row r="1520">
      <c r="A1520" t="str">
        <f>IF(TRIM(INDEX(games!$A:$A,ROW()))="","",TRIM(INDEX(games!$A:$A,ROW())))</f>
      </c>
      <c r="B1520">
        <f>IF(OR($A1520="",INDEX(games!$B:$B,ROW())=""),"",INDEX(games!$B:$B,ROW()))</f>
      </c>
      <c r="C1520" t="str">
        <f>IF(OR($A1520="",INDEX(games!$C:$C,ROW())=""),"",INDEX(games!$C:$C,ROW()))</f>
      </c>
      <c r="D1520">
        <f>IF($A1520="","",COUNTIF($W$2:$W$2500,$A1520)+COUNTIF($X$2:$X$2500,$A1520))</f>
      </c>
      <c r="E1520">
        <f>IF($A1520="","",IFERROR(MATCH($C1520,$R$2:$R$5,0),0))</f>
      </c>
      <c r="F1520">
        <f>IF($A1520="","",MOD(ROW(),34))</f>
      </c>
      <c r="G1520">
        <f>IF($A1520="",NA(),IF($C1520="Action",$B1520,NA()))</f>
      </c>
      <c r="H1520">
        <f>IF($A1520="",NA(),IF($C1520="Action",1+$F1520*0.023,NA()))</f>
      </c>
      <c r="I1520">
        <f>IF($A1520="",NA(),IF($C1520="Strategy",$B1520,NA()))</f>
      </c>
      <c r="J1520">
        <f>IF($A1520="",NA(),IF($C1520="Strategy",2+$F1520*0.023,NA()))</f>
      </c>
      <c r="K1520">
        <f>IF($A1520="",NA(),IF($C1520="Deckbuilder",$B1520,NA()))</f>
      </c>
      <c r="L1520">
        <f>IF($A1520="",NA(),IF($C1520="Deckbuilder",3+$F1520*0.023,NA()))</f>
      </c>
      <c r="M1520">
        <f>IF($A1520="",NA(),IF($C1520="Traditional",$B1520,NA()))</f>
      </c>
      <c r="N1520">
        <f>IF($A1520="",NA(),IF($C1520="Traditional",4+$F1520*0.023,NA()))</f>
      </c>
      <c r="O1520">
        <f>IF($A1520="","",$D1520+ROW()/1000000)</f>
      </c>
      <c r="P1520" t="str">
        <f>IF(OR($A1520="",INDEX(games!$H:$H,ROW())=""),"",INDEX(games!$H:$H,ROW()))</f>
      </c>
      <c r="Q1520">
        <f>IF(OR($A1520="",$P1520&lt;&gt;"Yes"),"",$D1520+ROW()/1000000)</f>
      </c>
      <c r="T1520">
        <f>IF($Y1520="","",INDEX($B$2:$B$2000,$Y1520))</f>
      </c>
      <c r="U1520">
        <f>IF($Z1520="","",INDEX($B$2:$B$2000,$Z1520))</f>
      </c>
      <c r="V1520">
        <f>IF(OR($T1520="",$U1520=""),"",$U1520-$T1520)</f>
      </c>
      <c r="W1520" t="str">
        <f>IF(TRIM(INDEX(connections!$A:$A,ROW()))="","",TRIM(INDEX(connections!$A:$A,ROW())))</f>
      </c>
      <c r="X1520" t="str">
        <f>IF($W1520="","",TRIM(INDEX(connections!$B:$B,ROW())))</f>
      </c>
      <c r="Y1520">
        <f>IF($W1520="","",IFERROR(MATCH($W1520,$A$2:$A$2000,0),""))</f>
      </c>
      <c r="Z1520">
        <f>IF($X1520="","",IFERROR(MATCH($X1520,$A$2:$A$2000,0),""))</f>
      </c>
      <c r="AA1520" t="str">
        <f>IF($Y1520="","",INDEX($P$2:$P$2000,$Y1520))</f>
      </c>
      <c r="AB1520" t="str">
        <f>IF($Z1520="","",INDEX($P$2:$P$2000,$Z1520))</f>
      </c>
      <c r="AC1520">
        <f>IF(AND($AA1520="Yes",$AB1520="Yes"),1,"")</f>
      </c>
      <c r="AD1520">
        <f>IF(OR($Y1520="",$Z1520=""),"",IF(INDEX($C$2:$C$2000,$Y1520)=INDEX($C$2:$C$2000,$Z1520),0,1))</f>
      </c>
      <c r="AE1520">
        <f>IF($AC1520&lt;&gt;1,"",IF(AND(INDEX($AG$2:$AG$2000,$Y1520)=1,INDEX($AG$2:$AG$2000,$Z1520)=1),1,""))</f>
      </c>
      <c r="AG1520">
        <f>IF($A1520="","",COUNTIFS($W$2:$W$2500,$A1520,$AB$2:$AB$2500,"Yes")+COUNTIFS($X$2:$X$2500,$A1520,$AA$2:$AA$2500,"Yes"))</f>
      </c>
      <c r="AH1520" t="str">
        <f>IF(OR($P1520&lt;&gt;"Yes",N($AG1520)=0),"",IF(AND($AG1520=1,COUNTIFS($W$2:$W$2500,$A1520,$AE$2:$AE$2500,1)+COUNTIFS($X$2:$X$2500,$A1520,$AE$2:$AE$2500,1)&gt;0),"","Yes"))</f>
      </c>
      <c r="AI1520">
        <f>IF($AH1520="Yes",$AG1520,"")</f>
      </c>
      <c r="AJ1520">
        <f>IF($AI1520="","",$AI1520+ROW()/1000000)</f>
      </c>
      <c r="AK1520">
        <f>IF(OR($A1520="",$P1520="Yes",N($AG1520)=0),"",$AG1520+ROW()/1000000)</f>
      </c>
      <c r="AL1520" t="str">
        <f>IF($A1520="","",INDEX(games!$J:$J,ROW())&amp;"")</f>
      </c>
      <c r="AM1520">
        <f>IF($A1520="","",SUMPRODUCT($AO1520:$BD1520,'Map Analysis'!$AP$2^{0,1,2,3,4,5,6,7,8,9,10,11,12,13,14,15}))</f>
      </c>
      <c r="AN1520">
        <f>IF($A1520="","",$AM1520+ROW()/10000000)</f>
      </c>
      <c r="AO1520">
        <f>IF($A1520="","",COUNTIF($W$2:$W$2500,$A1520))</f>
      </c>
      <c r="AP1520">
        <f>IF($A1520="","",SUMIFS($BF$2:$BF$2500,$W$2:$W$2500,$A1520))</f>
      </c>
      <c r="AQ1520">
        <f>IF($A1520="","",SUMIFS($BG$2:$BG$2500,$W$2:$W$2500,$A1520))</f>
      </c>
      <c r="AR1520">
        <f>IF($A1520="","",SUMIFS($BH$2:$BH$2500,$W$2:$W$2500,$A1520))</f>
      </c>
      <c r="AS1520">
        <f>IF($A1520="","",SUMIFS($BI$2:$BI$2500,$W$2:$W$2500,$A1520))</f>
      </c>
      <c r="AT1520">
        <f>IF($A1520="","",SUMIFS($BJ$2:$BJ$2500,$W$2:$W$2500,$A1520))</f>
      </c>
      <c r="AU1520">
        <f>IF($A1520="","",SUMIFS($BK$2:$BK$2500,$W$2:$W$2500,$A1520))</f>
      </c>
      <c r="AV1520">
        <f>IF($A1520="","",SUMIFS($BL$2:$BL$2500,$W$2:$W$2500,$A1520))</f>
      </c>
      <c r="AW1520">
        <f>IF($A1520="","",SUMIFS($BM$2:$BM$2500,$W$2:$W$2500,$A1520))</f>
      </c>
      <c r="AX1520">
        <f>IF($A1520="","",SUMIFS($BN$2:$BN$2500,$W$2:$W$2500,$A1520))</f>
      </c>
      <c r="AY1520">
        <f>IF($A1520="","",SUMIFS($BO$2:$BO$2500,$W$2:$W$2500,$A1520))</f>
      </c>
      <c r="AZ1520">
        <f>IF($A1520="","",SUMIFS($BP$2:$BP$2500,$W$2:$W$2500,$A1520))</f>
      </c>
      <c r="BA1520">
        <f>IF($A1520="","",SUMIFS($BQ$2:$BQ$2500,$W$2:$W$2500,$A1520))</f>
      </c>
      <c r="BB1520">
        <f>IF($A1520="","",SUMIFS($BR$2:$BR$2500,$W$2:$W$2500,$A1520))</f>
      </c>
      <c r="BC1520">
        <f>IF($A1520="","",SUMIFS($BS$2:$BS$2500,$W$2:$W$2500,$A1520))</f>
      </c>
      <c r="BD1520">
        <f>IF($A1520="","",SUMIFS($BT$2:$BT$2500,$W$2:$W$2500,$A1520))</f>
      </c>
      <c r="BF1520">
        <f>IF($Z1520="","",INDEX($AO$2:$AO$2000,$Z1520))</f>
      </c>
      <c r="BG1520">
        <f>IF($Z1520="","",INDEX($AP$2:$AP$2000,$Z1520))</f>
      </c>
      <c r="BH1520">
        <f>IF($Z1520="","",INDEX($AQ$2:$AQ$2000,$Z1520))</f>
      </c>
      <c r="BI1520">
        <f>IF($Z1520="","",INDEX($AR$2:$AR$2000,$Z1520))</f>
      </c>
      <c r="BJ1520">
        <f>IF($Z1520="","",INDEX($AS$2:$AS$2000,$Z1520))</f>
      </c>
      <c r="BK1520">
        <f>IF($Z1520="","",INDEX($AT$2:$AT$2000,$Z1520))</f>
      </c>
      <c r="BL1520">
        <f>IF($Z1520="","",INDEX($AU$2:$AU$2000,$Z1520))</f>
      </c>
      <c r="BM1520">
        <f>IF($Z1520="","",INDEX($AV$2:$AV$2000,$Z1520))</f>
      </c>
      <c r="BN1520">
        <f>IF($Z1520="","",INDEX($AW$2:$AW$2000,$Z1520))</f>
      </c>
      <c r="BO1520">
        <f>IF($Z1520="","",INDEX($AX$2:$AX$2000,$Z1520))</f>
      </c>
      <c r="BP1520">
        <f>IF($Z1520="","",INDEX($AY$2:$AY$2000,$Z1520))</f>
      </c>
      <c r="BQ1520">
        <f>IF($Z1520="","",INDEX($AZ$2:$AZ$2000,$Z1520))</f>
      </c>
      <c r="BR1520">
        <f>IF($Z1520="","",INDEX($BA$2:$BA$2000,$Z1520))</f>
      </c>
      <c r="BS1520">
        <f>IF($Z1520="","",INDEX($BB$2:$BB$2000,$Z1520))</f>
      </c>
      <c r="BT1520">
        <f>IF($Z1520="","",INDEX($BC$2:$BC$2000,$Z1520))</f>
      </c>
      <c r="BV1520">
        <f>IF(OR($A1520="",$P1520&lt;&gt;"Yes",$AH1520="Yes"),"",1+N($AG1520))</f>
      </c>
      <c r="BW1520">
        <f>IF($A1520="","",COUNTIFS($W$2:$W$2500,$A1520,$BZ$2:$BZ$2500,"Yes")+COUNTIFS($X$2:$X$2500,$A1520,$BY$2:$BY$2500,"Yes"))</f>
      </c>
      <c r="BX1520">
        <f>IF(OR($A1520="",$P1520="Yes"),"",IF(N($BW1520)=0,0,1+SUMIFS($CB$2:$CB$2500,$W$2:$W$2500,$A1520)+SUMIFS($CA$2:$CA$2500,$X$2:$X$2500,$A1520)))</f>
      </c>
      <c r="BY1520" t="str">
        <f>IF($Y1520="","",INDEX($AH$2:$AH$2000,$Y1520)&amp;"")</f>
      </c>
      <c r="BZ1520" t="str">
        <f>IF($Z1520="","",INDEX($AH$2:$AH$2000,$Z1520)&amp;"")</f>
      </c>
      <c r="CA1520">
        <f>IF($Y1520="","",INDEX($BV$2:$BV$2000,$Y1520))</f>
      </c>
      <c r="CB1520">
        <f>IF($Z1520="","",INDEX($BV$2:$BV$2000,$Z1520))</f>
      </c>
    </row>
    <row r="1521">
      <c r="A1521" t="str">
        <f>IF(TRIM(INDEX(games!$A:$A,ROW()))="","",TRIM(INDEX(games!$A:$A,ROW())))</f>
      </c>
      <c r="B1521">
        <f>IF(OR($A1521="",INDEX(games!$B:$B,ROW())=""),"",INDEX(games!$B:$B,ROW()))</f>
      </c>
      <c r="C1521" t="str">
        <f>IF(OR($A1521="",INDEX(games!$C:$C,ROW())=""),"",INDEX(games!$C:$C,ROW()))</f>
      </c>
      <c r="D1521">
        <f>IF($A1521="","",COUNTIF($W$2:$W$2500,$A1521)+COUNTIF($X$2:$X$2500,$A1521))</f>
      </c>
      <c r="E1521">
        <f>IF($A1521="","",IFERROR(MATCH($C1521,$R$2:$R$5,0),0))</f>
      </c>
      <c r="F1521">
        <f>IF($A1521="","",MOD(ROW(),34))</f>
      </c>
      <c r="G1521">
        <f>IF($A1521="",NA(),IF($C1521="Action",$B1521,NA()))</f>
      </c>
      <c r="H1521">
        <f>IF($A1521="",NA(),IF($C1521="Action",1+$F1521*0.023,NA()))</f>
      </c>
      <c r="I1521">
        <f>IF($A1521="",NA(),IF($C1521="Strategy",$B1521,NA()))</f>
      </c>
      <c r="J1521">
        <f>IF($A1521="",NA(),IF($C1521="Strategy",2+$F1521*0.023,NA()))</f>
      </c>
      <c r="K1521">
        <f>IF($A1521="",NA(),IF($C1521="Deckbuilder",$B1521,NA()))</f>
      </c>
      <c r="L1521">
        <f>IF($A1521="",NA(),IF($C1521="Deckbuilder",3+$F1521*0.023,NA()))</f>
      </c>
      <c r="M1521">
        <f>IF($A1521="",NA(),IF($C1521="Traditional",$B1521,NA()))</f>
      </c>
      <c r="N1521">
        <f>IF($A1521="",NA(),IF($C1521="Traditional",4+$F1521*0.023,NA()))</f>
      </c>
      <c r="O1521">
        <f>IF($A1521="","",$D1521+ROW()/1000000)</f>
      </c>
      <c r="P1521" t="str">
        <f>IF(OR($A1521="",INDEX(games!$H:$H,ROW())=""),"",INDEX(games!$H:$H,ROW()))</f>
      </c>
      <c r="Q1521">
        <f>IF(OR($A1521="",$P1521&lt;&gt;"Yes"),"",$D1521+ROW()/1000000)</f>
      </c>
      <c r="T1521">
        <f>IF($Y1521="","",INDEX($B$2:$B$2000,$Y1521))</f>
      </c>
      <c r="U1521">
        <f>IF($Z1521="","",INDEX($B$2:$B$2000,$Z1521))</f>
      </c>
      <c r="V1521">
        <f>IF(OR($T1521="",$U1521=""),"",$U1521-$T1521)</f>
      </c>
      <c r="W1521" t="str">
        <f>IF(TRIM(INDEX(connections!$A:$A,ROW()))="","",TRIM(INDEX(connections!$A:$A,ROW())))</f>
      </c>
      <c r="X1521" t="str">
        <f>IF($W1521="","",TRIM(INDEX(connections!$B:$B,ROW())))</f>
      </c>
      <c r="Y1521">
        <f>IF($W1521="","",IFERROR(MATCH($W1521,$A$2:$A$2000,0),""))</f>
      </c>
      <c r="Z1521">
        <f>IF($X1521="","",IFERROR(MATCH($X1521,$A$2:$A$2000,0),""))</f>
      </c>
      <c r="AA1521" t="str">
        <f>IF($Y1521="","",INDEX($P$2:$P$2000,$Y1521))</f>
      </c>
      <c r="AB1521" t="str">
        <f>IF($Z1521="","",INDEX($P$2:$P$2000,$Z1521))</f>
      </c>
      <c r="AC1521">
        <f>IF(AND($AA1521="Yes",$AB1521="Yes"),1,"")</f>
      </c>
      <c r="AD1521">
        <f>IF(OR($Y1521="",$Z1521=""),"",IF(INDEX($C$2:$C$2000,$Y1521)=INDEX($C$2:$C$2000,$Z1521),0,1))</f>
      </c>
      <c r="AE1521">
        <f>IF($AC1521&lt;&gt;1,"",IF(AND(INDEX($AG$2:$AG$2000,$Y1521)=1,INDEX($AG$2:$AG$2000,$Z1521)=1),1,""))</f>
      </c>
      <c r="AG1521">
        <f>IF($A1521="","",COUNTIFS($W$2:$W$2500,$A1521,$AB$2:$AB$2500,"Yes")+COUNTIFS($X$2:$X$2500,$A1521,$AA$2:$AA$2500,"Yes"))</f>
      </c>
      <c r="AH1521" t="str">
        <f>IF(OR($P1521&lt;&gt;"Yes",N($AG1521)=0),"",IF(AND($AG1521=1,COUNTIFS($W$2:$W$2500,$A1521,$AE$2:$AE$2500,1)+COUNTIFS($X$2:$X$2500,$A1521,$AE$2:$AE$2500,1)&gt;0),"","Yes"))</f>
      </c>
      <c r="AI1521">
        <f>IF($AH1521="Yes",$AG1521,"")</f>
      </c>
      <c r="AJ1521">
        <f>IF($AI1521="","",$AI1521+ROW()/1000000)</f>
      </c>
      <c r="AK1521">
        <f>IF(OR($A1521="",$P1521="Yes",N($AG1521)=0),"",$AG1521+ROW()/1000000)</f>
      </c>
      <c r="AL1521" t="str">
        <f>IF($A1521="","",INDEX(games!$J:$J,ROW())&amp;"")</f>
      </c>
      <c r="AM1521">
        <f>IF($A1521="","",SUMPRODUCT($AO1521:$BD1521,'Map Analysis'!$AP$2^{0,1,2,3,4,5,6,7,8,9,10,11,12,13,14,15}))</f>
      </c>
      <c r="AN1521">
        <f>IF($A1521="","",$AM1521+ROW()/10000000)</f>
      </c>
      <c r="AO1521">
        <f>IF($A1521="","",COUNTIF($W$2:$W$2500,$A1521))</f>
      </c>
      <c r="AP1521">
        <f>IF($A1521="","",SUMIFS($BF$2:$BF$2500,$W$2:$W$2500,$A1521))</f>
      </c>
      <c r="AQ1521">
        <f>IF($A1521="","",SUMIFS($BG$2:$BG$2500,$W$2:$W$2500,$A1521))</f>
      </c>
      <c r="AR1521">
        <f>IF($A1521="","",SUMIFS($BH$2:$BH$2500,$W$2:$W$2500,$A1521))</f>
      </c>
      <c r="AS1521">
        <f>IF($A1521="","",SUMIFS($BI$2:$BI$2500,$W$2:$W$2500,$A1521))</f>
      </c>
      <c r="AT1521">
        <f>IF($A1521="","",SUMIFS($BJ$2:$BJ$2500,$W$2:$W$2500,$A1521))</f>
      </c>
      <c r="AU1521">
        <f>IF($A1521="","",SUMIFS($BK$2:$BK$2500,$W$2:$W$2500,$A1521))</f>
      </c>
      <c r="AV1521">
        <f>IF($A1521="","",SUMIFS($BL$2:$BL$2500,$W$2:$W$2500,$A1521))</f>
      </c>
      <c r="AW1521">
        <f>IF($A1521="","",SUMIFS($BM$2:$BM$2500,$W$2:$W$2500,$A1521))</f>
      </c>
      <c r="AX1521">
        <f>IF($A1521="","",SUMIFS($BN$2:$BN$2500,$W$2:$W$2500,$A1521))</f>
      </c>
      <c r="AY1521">
        <f>IF($A1521="","",SUMIFS($BO$2:$BO$2500,$W$2:$W$2500,$A1521))</f>
      </c>
      <c r="AZ1521">
        <f>IF($A1521="","",SUMIFS($BP$2:$BP$2500,$W$2:$W$2500,$A1521))</f>
      </c>
      <c r="BA1521">
        <f>IF($A1521="","",SUMIFS($BQ$2:$BQ$2500,$W$2:$W$2500,$A1521))</f>
      </c>
      <c r="BB1521">
        <f>IF($A1521="","",SUMIFS($BR$2:$BR$2500,$W$2:$W$2500,$A1521))</f>
      </c>
      <c r="BC1521">
        <f>IF($A1521="","",SUMIFS($BS$2:$BS$2500,$W$2:$W$2500,$A1521))</f>
      </c>
      <c r="BD1521">
        <f>IF($A1521="","",SUMIFS($BT$2:$BT$2500,$W$2:$W$2500,$A1521))</f>
      </c>
      <c r="BF1521">
        <f>IF($Z1521="","",INDEX($AO$2:$AO$2000,$Z1521))</f>
      </c>
      <c r="BG1521">
        <f>IF($Z1521="","",INDEX($AP$2:$AP$2000,$Z1521))</f>
      </c>
      <c r="BH1521">
        <f>IF($Z1521="","",INDEX($AQ$2:$AQ$2000,$Z1521))</f>
      </c>
      <c r="BI1521">
        <f>IF($Z1521="","",INDEX($AR$2:$AR$2000,$Z1521))</f>
      </c>
      <c r="BJ1521">
        <f>IF($Z1521="","",INDEX($AS$2:$AS$2000,$Z1521))</f>
      </c>
      <c r="BK1521">
        <f>IF($Z1521="","",INDEX($AT$2:$AT$2000,$Z1521))</f>
      </c>
      <c r="BL1521">
        <f>IF($Z1521="","",INDEX($AU$2:$AU$2000,$Z1521))</f>
      </c>
      <c r="BM1521">
        <f>IF($Z1521="","",INDEX($AV$2:$AV$2000,$Z1521))</f>
      </c>
      <c r="BN1521">
        <f>IF($Z1521="","",INDEX($AW$2:$AW$2000,$Z1521))</f>
      </c>
      <c r="BO1521">
        <f>IF($Z1521="","",INDEX($AX$2:$AX$2000,$Z1521))</f>
      </c>
      <c r="BP1521">
        <f>IF($Z1521="","",INDEX($AY$2:$AY$2000,$Z1521))</f>
      </c>
      <c r="BQ1521">
        <f>IF($Z1521="","",INDEX($AZ$2:$AZ$2000,$Z1521))</f>
      </c>
      <c r="BR1521">
        <f>IF($Z1521="","",INDEX($BA$2:$BA$2000,$Z1521))</f>
      </c>
      <c r="BS1521">
        <f>IF($Z1521="","",INDEX($BB$2:$BB$2000,$Z1521))</f>
      </c>
      <c r="BT1521">
        <f>IF($Z1521="","",INDEX($BC$2:$BC$2000,$Z1521))</f>
      </c>
      <c r="BV1521">
        <f>IF(OR($A1521="",$P1521&lt;&gt;"Yes",$AH1521="Yes"),"",1+N($AG1521))</f>
      </c>
      <c r="BW1521">
        <f>IF($A1521="","",COUNTIFS($W$2:$W$2500,$A1521,$BZ$2:$BZ$2500,"Yes")+COUNTIFS($X$2:$X$2500,$A1521,$BY$2:$BY$2500,"Yes"))</f>
      </c>
      <c r="BX1521">
        <f>IF(OR($A1521="",$P1521="Yes"),"",IF(N($BW1521)=0,0,1+SUMIFS($CB$2:$CB$2500,$W$2:$W$2500,$A1521)+SUMIFS($CA$2:$CA$2500,$X$2:$X$2500,$A1521)))</f>
      </c>
      <c r="BY1521" t="str">
        <f>IF($Y1521="","",INDEX($AH$2:$AH$2000,$Y1521)&amp;"")</f>
      </c>
      <c r="BZ1521" t="str">
        <f>IF($Z1521="","",INDEX($AH$2:$AH$2000,$Z1521)&amp;"")</f>
      </c>
      <c r="CA1521">
        <f>IF($Y1521="","",INDEX($BV$2:$BV$2000,$Y1521))</f>
      </c>
      <c r="CB1521">
        <f>IF($Z1521="","",INDEX($BV$2:$BV$2000,$Z1521))</f>
      </c>
    </row>
    <row r="1522">
      <c r="A1522" t="str">
        <f>IF(TRIM(INDEX(games!$A:$A,ROW()))="","",TRIM(INDEX(games!$A:$A,ROW())))</f>
      </c>
      <c r="B1522">
        <f>IF(OR($A1522="",INDEX(games!$B:$B,ROW())=""),"",INDEX(games!$B:$B,ROW()))</f>
      </c>
      <c r="C1522" t="str">
        <f>IF(OR($A1522="",INDEX(games!$C:$C,ROW())=""),"",INDEX(games!$C:$C,ROW()))</f>
      </c>
      <c r="D1522">
        <f>IF($A1522="","",COUNTIF($W$2:$W$2500,$A1522)+COUNTIF($X$2:$X$2500,$A1522))</f>
      </c>
      <c r="E1522">
        <f>IF($A1522="","",IFERROR(MATCH($C1522,$R$2:$R$5,0),0))</f>
      </c>
      <c r="F1522">
        <f>IF($A1522="","",MOD(ROW(),34))</f>
      </c>
      <c r="G1522">
        <f>IF($A1522="",NA(),IF($C1522="Action",$B1522,NA()))</f>
      </c>
      <c r="H1522">
        <f>IF($A1522="",NA(),IF($C1522="Action",1+$F1522*0.023,NA()))</f>
      </c>
      <c r="I1522">
        <f>IF($A1522="",NA(),IF($C1522="Strategy",$B1522,NA()))</f>
      </c>
      <c r="J1522">
        <f>IF($A1522="",NA(),IF($C1522="Strategy",2+$F1522*0.023,NA()))</f>
      </c>
      <c r="K1522">
        <f>IF($A1522="",NA(),IF($C1522="Deckbuilder",$B1522,NA()))</f>
      </c>
      <c r="L1522">
        <f>IF($A1522="",NA(),IF($C1522="Deckbuilder",3+$F1522*0.023,NA()))</f>
      </c>
      <c r="M1522">
        <f>IF($A1522="",NA(),IF($C1522="Traditional",$B1522,NA()))</f>
      </c>
      <c r="N1522">
        <f>IF($A1522="",NA(),IF($C1522="Traditional",4+$F1522*0.023,NA()))</f>
      </c>
      <c r="O1522">
        <f>IF($A1522="","",$D1522+ROW()/1000000)</f>
      </c>
      <c r="P1522" t="str">
        <f>IF(OR($A1522="",INDEX(games!$H:$H,ROW())=""),"",INDEX(games!$H:$H,ROW()))</f>
      </c>
      <c r="Q1522">
        <f>IF(OR($A1522="",$P1522&lt;&gt;"Yes"),"",$D1522+ROW()/1000000)</f>
      </c>
      <c r="T1522">
        <f>IF($Y1522="","",INDEX($B$2:$B$2000,$Y1522))</f>
      </c>
      <c r="U1522">
        <f>IF($Z1522="","",INDEX($B$2:$B$2000,$Z1522))</f>
      </c>
      <c r="V1522">
        <f>IF(OR($T1522="",$U1522=""),"",$U1522-$T1522)</f>
      </c>
      <c r="W1522" t="str">
        <f>IF(TRIM(INDEX(connections!$A:$A,ROW()))="","",TRIM(INDEX(connections!$A:$A,ROW())))</f>
      </c>
      <c r="X1522" t="str">
        <f>IF($W1522="","",TRIM(INDEX(connections!$B:$B,ROW())))</f>
      </c>
      <c r="Y1522">
        <f>IF($W1522="","",IFERROR(MATCH($W1522,$A$2:$A$2000,0),""))</f>
      </c>
      <c r="Z1522">
        <f>IF($X1522="","",IFERROR(MATCH($X1522,$A$2:$A$2000,0),""))</f>
      </c>
      <c r="AA1522" t="str">
        <f>IF($Y1522="","",INDEX($P$2:$P$2000,$Y1522))</f>
      </c>
      <c r="AB1522" t="str">
        <f>IF($Z1522="","",INDEX($P$2:$P$2000,$Z1522))</f>
      </c>
      <c r="AC1522">
        <f>IF(AND($AA1522="Yes",$AB1522="Yes"),1,"")</f>
      </c>
      <c r="AD1522">
        <f>IF(OR($Y1522="",$Z1522=""),"",IF(INDEX($C$2:$C$2000,$Y1522)=INDEX($C$2:$C$2000,$Z1522),0,1))</f>
      </c>
      <c r="AE1522">
        <f>IF($AC1522&lt;&gt;1,"",IF(AND(INDEX($AG$2:$AG$2000,$Y1522)=1,INDEX($AG$2:$AG$2000,$Z1522)=1),1,""))</f>
      </c>
      <c r="AG1522">
        <f>IF($A1522="","",COUNTIFS($W$2:$W$2500,$A1522,$AB$2:$AB$2500,"Yes")+COUNTIFS($X$2:$X$2500,$A1522,$AA$2:$AA$2500,"Yes"))</f>
      </c>
      <c r="AH1522" t="str">
        <f>IF(OR($P1522&lt;&gt;"Yes",N($AG1522)=0),"",IF(AND($AG1522=1,COUNTIFS($W$2:$W$2500,$A1522,$AE$2:$AE$2500,1)+COUNTIFS($X$2:$X$2500,$A1522,$AE$2:$AE$2500,1)&gt;0),"","Yes"))</f>
      </c>
      <c r="AI1522">
        <f>IF($AH1522="Yes",$AG1522,"")</f>
      </c>
      <c r="AJ1522">
        <f>IF($AI1522="","",$AI1522+ROW()/1000000)</f>
      </c>
      <c r="AK1522">
        <f>IF(OR($A1522="",$P1522="Yes",N($AG1522)=0),"",$AG1522+ROW()/1000000)</f>
      </c>
      <c r="AL1522" t="str">
        <f>IF($A1522="","",INDEX(games!$J:$J,ROW())&amp;"")</f>
      </c>
      <c r="AM1522">
        <f>IF($A1522="","",SUMPRODUCT($AO1522:$BD1522,'Map Analysis'!$AP$2^{0,1,2,3,4,5,6,7,8,9,10,11,12,13,14,15}))</f>
      </c>
      <c r="AN1522">
        <f>IF($A1522="","",$AM1522+ROW()/10000000)</f>
      </c>
      <c r="AO1522">
        <f>IF($A1522="","",COUNTIF($W$2:$W$2500,$A1522))</f>
      </c>
      <c r="AP1522">
        <f>IF($A1522="","",SUMIFS($BF$2:$BF$2500,$W$2:$W$2500,$A1522))</f>
      </c>
      <c r="AQ1522">
        <f>IF($A1522="","",SUMIFS($BG$2:$BG$2500,$W$2:$W$2500,$A1522))</f>
      </c>
      <c r="AR1522">
        <f>IF($A1522="","",SUMIFS($BH$2:$BH$2500,$W$2:$W$2500,$A1522))</f>
      </c>
      <c r="AS1522">
        <f>IF($A1522="","",SUMIFS($BI$2:$BI$2500,$W$2:$W$2500,$A1522))</f>
      </c>
      <c r="AT1522">
        <f>IF($A1522="","",SUMIFS($BJ$2:$BJ$2500,$W$2:$W$2500,$A1522))</f>
      </c>
      <c r="AU1522">
        <f>IF($A1522="","",SUMIFS($BK$2:$BK$2500,$W$2:$W$2500,$A1522))</f>
      </c>
      <c r="AV1522">
        <f>IF($A1522="","",SUMIFS($BL$2:$BL$2500,$W$2:$W$2500,$A1522))</f>
      </c>
      <c r="AW1522">
        <f>IF($A1522="","",SUMIFS($BM$2:$BM$2500,$W$2:$W$2500,$A1522))</f>
      </c>
      <c r="AX1522">
        <f>IF($A1522="","",SUMIFS($BN$2:$BN$2500,$W$2:$W$2500,$A1522))</f>
      </c>
      <c r="AY1522">
        <f>IF($A1522="","",SUMIFS($BO$2:$BO$2500,$W$2:$W$2500,$A1522))</f>
      </c>
      <c r="AZ1522">
        <f>IF($A1522="","",SUMIFS($BP$2:$BP$2500,$W$2:$W$2500,$A1522))</f>
      </c>
      <c r="BA1522">
        <f>IF($A1522="","",SUMIFS($BQ$2:$BQ$2500,$W$2:$W$2500,$A1522))</f>
      </c>
      <c r="BB1522">
        <f>IF($A1522="","",SUMIFS($BR$2:$BR$2500,$W$2:$W$2500,$A1522))</f>
      </c>
      <c r="BC1522">
        <f>IF($A1522="","",SUMIFS($BS$2:$BS$2500,$W$2:$W$2500,$A1522))</f>
      </c>
      <c r="BD1522">
        <f>IF($A1522="","",SUMIFS($BT$2:$BT$2500,$W$2:$W$2500,$A1522))</f>
      </c>
      <c r="BF1522">
        <f>IF($Z1522="","",INDEX($AO$2:$AO$2000,$Z1522))</f>
      </c>
      <c r="BG1522">
        <f>IF($Z1522="","",INDEX($AP$2:$AP$2000,$Z1522))</f>
      </c>
      <c r="BH1522">
        <f>IF($Z1522="","",INDEX($AQ$2:$AQ$2000,$Z1522))</f>
      </c>
      <c r="BI1522">
        <f>IF($Z1522="","",INDEX($AR$2:$AR$2000,$Z1522))</f>
      </c>
      <c r="BJ1522">
        <f>IF($Z1522="","",INDEX($AS$2:$AS$2000,$Z1522))</f>
      </c>
      <c r="BK1522">
        <f>IF($Z1522="","",INDEX($AT$2:$AT$2000,$Z1522))</f>
      </c>
      <c r="BL1522">
        <f>IF($Z1522="","",INDEX($AU$2:$AU$2000,$Z1522))</f>
      </c>
      <c r="BM1522">
        <f>IF($Z1522="","",INDEX($AV$2:$AV$2000,$Z1522))</f>
      </c>
      <c r="BN1522">
        <f>IF($Z1522="","",INDEX($AW$2:$AW$2000,$Z1522))</f>
      </c>
      <c r="BO1522">
        <f>IF($Z1522="","",INDEX($AX$2:$AX$2000,$Z1522))</f>
      </c>
      <c r="BP1522">
        <f>IF($Z1522="","",INDEX($AY$2:$AY$2000,$Z1522))</f>
      </c>
      <c r="BQ1522">
        <f>IF($Z1522="","",INDEX($AZ$2:$AZ$2000,$Z1522))</f>
      </c>
      <c r="BR1522">
        <f>IF($Z1522="","",INDEX($BA$2:$BA$2000,$Z1522))</f>
      </c>
      <c r="BS1522">
        <f>IF($Z1522="","",INDEX($BB$2:$BB$2000,$Z1522))</f>
      </c>
      <c r="BT1522">
        <f>IF($Z1522="","",INDEX($BC$2:$BC$2000,$Z1522))</f>
      </c>
      <c r="BV1522">
        <f>IF(OR($A1522="",$P1522&lt;&gt;"Yes",$AH1522="Yes"),"",1+N($AG1522))</f>
      </c>
      <c r="BW1522">
        <f>IF($A1522="","",COUNTIFS($W$2:$W$2500,$A1522,$BZ$2:$BZ$2500,"Yes")+COUNTIFS($X$2:$X$2500,$A1522,$BY$2:$BY$2500,"Yes"))</f>
      </c>
      <c r="BX1522">
        <f>IF(OR($A1522="",$P1522="Yes"),"",IF(N($BW1522)=0,0,1+SUMIFS($CB$2:$CB$2500,$W$2:$W$2500,$A1522)+SUMIFS($CA$2:$CA$2500,$X$2:$X$2500,$A1522)))</f>
      </c>
      <c r="BY1522" t="str">
        <f>IF($Y1522="","",INDEX($AH$2:$AH$2000,$Y1522)&amp;"")</f>
      </c>
      <c r="BZ1522" t="str">
        <f>IF($Z1522="","",INDEX($AH$2:$AH$2000,$Z1522)&amp;"")</f>
      </c>
      <c r="CA1522">
        <f>IF($Y1522="","",INDEX($BV$2:$BV$2000,$Y1522))</f>
      </c>
      <c r="CB1522">
        <f>IF($Z1522="","",INDEX($BV$2:$BV$2000,$Z1522))</f>
      </c>
    </row>
    <row r="1523">
      <c r="A1523" t="str">
        <f>IF(TRIM(INDEX(games!$A:$A,ROW()))="","",TRIM(INDEX(games!$A:$A,ROW())))</f>
      </c>
      <c r="B1523">
        <f>IF(OR($A1523="",INDEX(games!$B:$B,ROW())=""),"",INDEX(games!$B:$B,ROW()))</f>
      </c>
      <c r="C1523" t="str">
        <f>IF(OR($A1523="",INDEX(games!$C:$C,ROW())=""),"",INDEX(games!$C:$C,ROW()))</f>
      </c>
      <c r="D1523">
        <f>IF($A1523="","",COUNTIF($W$2:$W$2500,$A1523)+COUNTIF($X$2:$X$2500,$A1523))</f>
      </c>
      <c r="E1523">
        <f>IF($A1523="","",IFERROR(MATCH($C1523,$R$2:$R$5,0),0))</f>
      </c>
      <c r="F1523">
        <f>IF($A1523="","",MOD(ROW(),34))</f>
      </c>
      <c r="G1523">
        <f>IF($A1523="",NA(),IF($C1523="Action",$B1523,NA()))</f>
      </c>
      <c r="H1523">
        <f>IF($A1523="",NA(),IF($C1523="Action",1+$F1523*0.023,NA()))</f>
      </c>
      <c r="I1523">
        <f>IF($A1523="",NA(),IF($C1523="Strategy",$B1523,NA()))</f>
      </c>
      <c r="J1523">
        <f>IF($A1523="",NA(),IF($C1523="Strategy",2+$F1523*0.023,NA()))</f>
      </c>
      <c r="K1523">
        <f>IF($A1523="",NA(),IF($C1523="Deckbuilder",$B1523,NA()))</f>
      </c>
      <c r="L1523">
        <f>IF($A1523="",NA(),IF($C1523="Deckbuilder",3+$F1523*0.023,NA()))</f>
      </c>
      <c r="M1523">
        <f>IF($A1523="",NA(),IF($C1523="Traditional",$B1523,NA()))</f>
      </c>
      <c r="N1523">
        <f>IF($A1523="",NA(),IF($C1523="Traditional",4+$F1523*0.023,NA()))</f>
      </c>
      <c r="O1523">
        <f>IF($A1523="","",$D1523+ROW()/1000000)</f>
      </c>
      <c r="P1523" t="str">
        <f>IF(OR($A1523="",INDEX(games!$H:$H,ROW())=""),"",INDEX(games!$H:$H,ROW()))</f>
      </c>
      <c r="Q1523">
        <f>IF(OR($A1523="",$P1523&lt;&gt;"Yes"),"",$D1523+ROW()/1000000)</f>
      </c>
      <c r="T1523">
        <f>IF($Y1523="","",INDEX($B$2:$B$2000,$Y1523))</f>
      </c>
      <c r="U1523">
        <f>IF($Z1523="","",INDEX($B$2:$B$2000,$Z1523))</f>
      </c>
      <c r="V1523">
        <f>IF(OR($T1523="",$U1523=""),"",$U1523-$T1523)</f>
      </c>
      <c r="W1523" t="str">
        <f>IF(TRIM(INDEX(connections!$A:$A,ROW()))="","",TRIM(INDEX(connections!$A:$A,ROW())))</f>
      </c>
      <c r="X1523" t="str">
        <f>IF($W1523="","",TRIM(INDEX(connections!$B:$B,ROW())))</f>
      </c>
      <c r="Y1523">
        <f>IF($W1523="","",IFERROR(MATCH($W1523,$A$2:$A$2000,0),""))</f>
      </c>
      <c r="Z1523">
        <f>IF($X1523="","",IFERROR(MATCH($X1523,$A$2:$A$2000,0),""))</f>
      </c>
      <c r="AA1523" t="str">
        <f>IF($Y1523="","",INDEX($P$2:$P$2000,$Y1523))</f>
      </c>
      <c r="AB1523" t="str">
        <f>IF($Z1523="","",INDEX($P$2:$P$2000,$Z1523))</f>
      </c>
      <c r="AC1523">
        <f>IF(AND($AA1523="Yes",$AB1523="Yes"),1,"")</f>
      </c>
      <c r="AD1523">
        <f>IF(OR($Y1523="",$Z1523=""),"",IF(INDEX($C$2:$C$2000,$Y1523)=INDEX($C$2:$C$2000,$Z1523),0,1))</f>
      </c>
      <c r="AE1523">
        <f>IF($AC1523&lt;&gt;1,"",IF(AND(INDEX($AG$2:$AG$2000,$Y1523)=1,INDEX($AG$2:$AG$2000,$Z1523)=1),1,""))</f>
      </c>
      <c r="AG1523">
        <f>IF($A1523="","",COUNTIFS($W$2:$W$2500,$A1523,$AB$2:$AB$2500,"Yes")+COUNTIFS($X$2:$X$2500,$A1523,$AA$2:$AA$2500,"Yes"))</f>
      </c>
      <c r="AH1523" t="str">
        <f>IF(OR($P1523&lt;&gt;"Yes",N($AG1523)=0),"",IF(AND($AG1523=1,COUNTIFS($W$2:$W$2500,$A1523,$AE$2:$AE$2500,1)+COUNTIFS($X$2:$X$2500,$A1523,$AE$2:$AE$2500,1)&gt;0),"","Yes"))</f>
      </c>
      <c r="AI1523">
        <f>IF($AH1523="Yes",$AG1523,"")</f>
      </c>
      <c r="AJ1523">
        <f>IF($AI1523="","",$AI1523+ROW()/1000000)</f>
      </c>
      <c r="AK1523">
        <f>IF(OR($A1523="",$P1523="Yes",N($AG1523)=0),"",$AG1523+ROW()/1000000)</f>
      </c>
      <c r="AL1523" t="str">
        <f>IF($A1523="","",INDEX(games!$J:$J,ROW())&amp;"")</f>
      </c>
      <c r="AM1523">
        <f>IF($A1523="","",SUMPRODUCT($AO1523:$BD1523,'Map Analysis'!$AP$2^{0,1,2,3,4,5,6,7,8,9,10,11,12,13,14,15}))</f>
      </c>
      <c r="AN1523">
        <f>IF($A1523="","",$AM1523+ROW()/10000000)</f>
      </c>
      <c r="AO1523">
        <f>IF($A1523="","",COUNTIF($W$2:$W$2500,$A1523))</f>
      </c>
      <c r="AP1523">
        <f>IF($A1523="","",SUMIFS($BF$2:$BF$2500,$W$2:$W$2500,$A1523))</f>
      </c>
      <c r="AQ1523">
        <f>IF($A1523="","",SUMIFS($BG$2:$BG$2500,$W$2:$W$2500,$A1523))</f>
      </c>
      <c r="AR1523">
        <f>IF($A1523="","",SUMIFS($BH$2:$BH$2500,$W$2:$W$2500,$A1523))</f>
      </c>
      <c r="AS1523">
        <f>IF($A1523="","",SUMIFS($BI$2:$BI$2500,$W$2:$W$2500,$A1523))</f>
      </c>
      <c r="AT1523">
        <f>IF($A1523="","",SUMIFS($BJ$2:$BJ$2500,$W$2:$W$2500,$A1523))</f>
      </c>
      <c r="AU1523">
        <f>IF($A1523="","",SUMIFS($BK$2:$BK$2500,$W$2:$W$2500,$A1523))</f>
      </c>
      <c r="AV1523">
        <f>IF($A1523="","",SUMIFS($BL$2:$BL$2500,$W$2:$W$2500,$A1523))</f>
      </c>
      <c r="AW1523">
        <f>IF($A1523="","",SUMIFS($BM$2:$BM$2500,$W$2:$W$2500,$A1523))</f>
      </c>
      <c r="AX1523">
        <f>IF($A1523="","",SUMIFS($BN$2:$BN$2500,$W$2:$W$2500,$A1523))</f>
      </c>
      <c r="AY1523">
        <f>IF($A1523="","",SUMIFS($BO$2:$BO$2500,$W$2:$W$2500,$A1523))</f>
      </c>
      <c r="AZ1523">
        <f>IF($A1523="","",SUMIFS($BP$2:$BP$2500,$W$2:$W$2500,$A1523))</f>
      </c>
      <c r="BA1523">
        <f>IF($A1523="","",SUMIFS($BQ$2:$BQ$2500,$W$2:$W$2500,$A1523))</f>
      </c>
      <c r="BB1523">
        <f>IF($A1523="","",SUMIFS($BR$2:$BR$2500,$W$2:$W$2500,$A1523))</f>
      </c>
      <c r="BC1523">
        <f>IF($A1523="","",SUMIFS($BS$2:$BS$2500,$W$2:$W$2500,$A1523))</f>
      </c>
      <c r="BD1523">
        <f>IF($A1523="","",SUMIFS($BT$2:$BT$2500,$W$2:$W$2500,$A1523))</f>
      </c>
      <c r="BF1523">
        <f>IF($Z1523="","",INDEX($AO$2:$AO$2000,$Z1523))</f>
      </c>
      <c r="BG1523">
        <f>IF($Z1523="","",INDEX($AP$2:$AP$2000,$Z1523))</f>
      </c>
      <c r="BH1523">
        <f>IF($Z1523="","",INDEX($AQ$2:$AQ$2000,$Z1523))</f>
      </c>
      <c r="BI1523">
        <f>IF($Z1523="","",INDEX($AR$2:$AR$2000,$Z1523))</f>
      </c>
      <c r="BJ1523">
        <f>IF($Z1523="","",INDEX($AS$2:$AS$2000,$Z1523))</f>
      </c>
      <c r="BK1523">
        <f>IF($Z1523="","",INDEX($AT$2:$AT$2000,$Z1523))</f>
      </c>
      <c r="BL1523">
        <f>IF($Z1523="","",INDEX($AU$2:$AU$2000,$Z1523))</f>
      </c>
      <c r="BM1523">
        <f>IF($Z1523="","",INDEX($AV$2:$AV$2000,$Z1523))</f>
      </c>
      <c r="BN1523">
        <f>IF($Z1523="","",INDEX($AW$2:$AW$2000,$Z1523))</f>
      </c>
      <c r="BO1523">
        <f>IF($Z1523="","",INDEX($AX$2:$AX$2000,$Z1523))</f>
      </c>
      <c r="BP1523">
        <f>IF($Z1523="","",INDEX($AY$2:$AY$2000,$Z1523))</f>
      </c>
      <c r="BQ1523">
        <f>IF($Z1523="","",INDEX($AZ$2:$AZ$2000,$Z1523))</f>
      </c>
      <c r="BR1523">
        <f>IF($Z1523="","",INDEX($BA$2:$BA$2000,$Z1523))</f>
      </c>
      <c r="BS1523">
        <f>IF($Z1523="","",INDEX($BB$2:$BB$2000,$Z1523))</f>
      </c>
      <c r="BT1523">
        <f>IF($Z1523="","",INDEX($BC$2:$BC$2000,$Z1523))</f>
      </c>
      <c r="BV1523">
        <f>IF(OR($A1523="",$P1523&lt;&gt;"Yes",$AH1523="Yes"),"",1+N($AG1523))</f>
      </c>
      <c r="BW1523">
        <f>IF($A1523="","",COUNTIFS($W$2:$W$2500,$A1523,$BZ$2:$BZ$2500,"Yes")+COUNTIFS($X$2:$X$2500,$A1523,$BY$2:$BY$2500,"Yes"))</f>
      </c>
      <c r="BX1523">
        <f>IF(OR($A1523="",$P1523="Yes"),"",IF(N($BW1523)=0,0,1+SUMIFS($CB$2:$CB$2500,$W$2:$W$2500,$A1523)+SUMIFS($CA$2:$CA$2500,$X$2:$X$2500,$A1523)))</f>
      </c>
      <c r="BY1523" t="str">
        <f>IF($Y1523="","",INDEX($AH$2:$AH$2000,$Y1523)&amp;"")</f>
      </c>
      <c r="BZ1523" t="str">
        <f>IF($Z1523="","",INDEX($AH$2:$AH$2000,$Z1523)&amp;"")</f>
      </c>
      <c r="CA1523">
        <f>IF($Y1523="","",INDEX($BV$2:$BV$2000,$Y1523))</f>
      </c>
      <c r="CB1523">
        <f>IF($Z1523="","",INDEX($BV$2:$BV$2000,$Z1523))</f>
      </c>
    </row>
    <row r="1524">
      <c r="A1524" t="str">
        <f>IF(TRIM(INDEX(games!$A:$A,ROW()))="","",TRIM(INDEX(games!$A:$A,ROW())))</f>
      </c>
      <c r="B1524">
        <f>IF(OR($A1524="",INDEX(games!$B:$B,ROW())=""),"",INDEX(games!$B:$B,ROW()))</f>
      </c>
      <c r="C1524" t="str">
        <f>IF(OR($A1524="",INDEX(games!$C:$C,ROW())=""),"",INDEX(games!$C:$C,ROW()))</f>
      </c>
      <c r="D1524">
        <f>IF($A1524="","",COUNTIF($W$2:$W$2500,$A1524)+COUNTIF($X$2:$X$2500,$A1524))</f>
      </c>
      <c r="E1524">
        <f>IF($A1524="","",IFERROR(MATCH($C1524,$R$2:$R$5,0),0))</f>
      </c>
      <c r="F1524">
        <f>IF($A1524="","",MOD(ROW(),34))</f>
      </c>
      <c r="G1524">
        <f>IF($A1524="",NA(),IF($C1524="Action",$B1524,NA()))</f>
      </c>
      <c r="H1524">
        <f>IF($A1524="",NA(),IF($C1524="Action",1+$F1524*0.023,NA()))</f>
      </c>
      <c r="I1524">
        <f>IF($A1524="",NA(),IF($C1524="Strategy",$B1524,NA()))</f>
      </c>
      <c r="J1524">
        <f>IF($A1524="",NA(),IF($C1524="Strategy",2+$F1524*0.023,NA()))</f>
      </c>
      <c r="K1524">
        <f>IF($A1524="",NA(),IF($C1524="Deckbuilder",$B1524,NA()))</f>
      </c>
      <c r="L1524">
        <f>IF($A1524="",NA(),IF($C1524="Deckbuilder",3+$F1524*0.023,NA()))</f>
      </c>
      <c r="M1524">
        <f>IF($A1524="",NA(),IF($C1524="Traditional",$B1524,NA()))</f>
      </c>
      <c r="N1524">
        <f>IF($A1524="",NA(),IF($C1524="Traditional",4+$F1524*0.023,NA()))</f>
      </c>
      <c r="O1524">
        <f>IF($A1524="","",$D1524+ROW()/1000000)</f>
      </c>
      <c r="P1524" t="str">
        <f>IF(OR($A1524="",INDEX(games!$H:$H,ROW())=""),"",INDEX(games!$H:$H,ROW()))</f>
      </c>
      <c r="Q1524">
        <f>IF(OR($A1524="",$P1524&lt;&gt;"Yes"),"",$D1524+ROW()/1000000)</f>
      </c>
      <c r="T1524">
        <f>IF($Y1524="","",INDEX($B$2:$B$2000,$Y1524))</f>
      </c>
      <c r="U1524">
        <f>IF($Z1524="","",INDEX($B$2:$B$2000,$Z1524))</f>
      </c>
      <c r="V1524">
        <f>IF(OR($T1524="",$U1524=""),"",$U1524-$T1524)</f>
      </c>
      <c r="W1524" t="str">
        <f>IF(TRIM(INDEX(connections!$A:$A,ROW()))="","",TRIM(INDEX(connections!$A:$A,ROW())))</f>
      </c>
      <c r="X1524" t="str">
        <f>IF($W1524="","",TRIM(INDEX(connections!$B:$B,ROW())))</f>
      </c>
      <c r="Y1524">
        <f>IF($W1524="","",IFERROR(MATCH($W1524,$A$2:$A$2000,0),""))</f>
      </c>
      <c r="Z1524">
        <f>IF($X1524="","",IFERROR(MATCH($X1524,$A$2:$A$2000,0),""))</f>
      </c>
      <c r="AA1524" t="str">
        <f>IF($Y1524="","",INDEX($P$2:$P$2000,$Y1524))</f>
      </c>
      <c r="AB1524" t="str">
        <f>IF($Z1524="","",INDEX($P$2:$P$2000,$Z1524))</f>
      </c>
      <c r="AC1524">
        <f>IF(AND($AA1524="Yes",$AB1524="Yes"),1,"")</f>
      </c>
      <c r="AD1524">
        <f>IF(OR($Y1524="",$Z1524=""),"",IF(INDEX($C$2:$C$2000,$Y1524)=INDEX($C$2:$C$2000,$Z1524),0,1))</f>
      </c>
      <c r="AE1524">
        <f>IF($AC1524&lt;&gt;1,"",IF(AND(INDEX($AG$2:$AG$2000,$Y1524)=1,INDEX($AG$2:$AG$2000,$Z1524)=1),1,""))</f>
      </c>
      <c r="AG1524">
        <f>IF($A1524="","",COUNTIFS($W$2:$W$2500,$A1524,$AB$2:$AB$2500,"Yes")+COUNTIFS($X$2:$X$2500,$A1524,$AA$2:$AA$2500,"Yes"))</f>
      </c>
      <c r="AH1524" t="str">
        <f>IF(OR($P1524&lt;&gt;"Yes",N($AG1524)=0),"",IF(AND($AG1524=1,COUNTIFS($W$2:$W$2500,$A1524,$AE$2:$AE$2500,1)+COUNTIFS($X$2:$X$2500,$A1524,$AE$2:$AE$2500,1)&gt;0),"","Yes"))</f>
      </c>
      <c r="AI1524">
        <f>IF($AH1524="Yes",$AG1524,"")</f>
      </c>
      <c r="AJ1524">
        <f>IF($AI1524="","",$AI1524+ROW()/1000000)</f>
      </c>
      <c r="AK1524">
        <f>IF(OR($A1524="",$P1524="Yes",N($AG1524)=0),"",$AG1524+ROW()/1000000)</f>
      </c>
      <c r="AL1524" t="str">
        <f>IF($A1524="","",INDEX(games!$J:$J,ROW())&amp;"")</f>
      </c>
      <c r="AM1524">
        <f>IF($A1524="","",SUMPRODUCT($AO1524:$BD1524,'Map Analysis'!$AP$2^{0,1,2,3,4,5,6,7,8,9,10,11,12,13,14,15}))</f>
      </c>
      <c r="AN1524">
        <f>IF($A1524="","",$AM1524+ROW()/10000000)</f>
      </c>
      <c r="AO1524">
        <f>IF($A1524="","",COUNTIF($W$2:$W$2500,$A1524))</f>
      </c>
      <c r="AP1524">
        <f>IF($A1524="","",SUMIFS($BF$2:$BF$2500,$W$2:$W$2500,$A1524))</f>
      </c>
      <c r="AQ1524">
        <f>IF($A1524="","",SUMIFS($BG$2:$BG$2500,$W$2:$W$2500,$A1524))</f>
      </c>
      <c r="AR1524">
        <f>IF($A1524="","",SUMIFS($BH$2:$BH$2500,$W$2:$W$2500,$A1524))</f>
      </c>
      <c r="AS1524">
        <f>IF($A1524="","",SUMIFS($BI$2:$BI$2500,$W$2:$W$2500,$A1524))</f>
      </c>
      <c r="AT1524">
        <f>IF($A1524="","",SUMIFS($BJ$2:$BJ$2500,$W$2:$W$2500,$A1524))</f>
      </c>
      <c r="AU1524">
        <f>IF($A1524="","",SUMIFS($BK$2:$BK$2500,$W$2:$W$2500,$A1524))</f>
      </c>
      <c r="AV1524">
        <f>IF($A1524="","",SUMIFS($BL$2:$BL$2500,$W$2:$W$2500,$A1524))</f>
      </c>
      <c r="AW1524">
        <f>IF($A1524="","",SUMIFS($BM$2:$BM$2500,$W$2:$W$2500,$A1524))</f>
      </c>
      <c r="AX1524">
        <f>IF($A1524="","",SUMIFS($BN$2:$BN$2500,$W$2:$W$2500,$A1524))</f>
      </c>
      <c r="AY1524">
        <f>IF($A1524="","",SUMIFS($BO$2:$BO$2500,$W$2:$W$2500,$A1524))</f>
      </c>
      <c r="AZ1524">
        <f>IF($A1524="","",SUMIFS($BP$2:$BP$2500,$W$2:$W$2500,$A1524))</f>
      </c>
      <c r="BA1524">
        <f>IF($A1524="","",SUMIFS($BQ$2:$BQ$2500,$W$2:$W$2500,$A1524))</f>
      </c>
      <c r="BB1524">
        <f>IF($A1524="","",SUMIFS($BR$2:$BR$2500,$W$2:$W$2500,$A1524))</f>
      </c>
      <c r="BC1524">
        <f>IF($A1524="","",SUMIFS($BS$2:$BS$2500,$W$2:$W$2500,$A1524))</f>
      </c>
      <c r="BD1524">
        <f>IF($A1524="","",SUMIFS($BT$2:$BT$2500,$W$2:$W$2500,$A1524))</f>
      </c>
      <c r="BF1524">
        <f>IF($Z1524="","",INDEX($AO$2:$AO$2000,$Z1524))</f>
      </c>
      <c r="BG1524">
        <f>IF($Z1524="","",INDEX($AP$2:$AP$2000,$Z1524))</f>
      </c>
      <c r="BH1524">
        <f>IF($Z1524="","",INDEX($AQ$2:$AQ$2000,$Z1524))</f>
      </c>
      <c r="BI1524">
        <f>IF($Z1524="","",INDEX($AR$2:$AR$2000,$Z1524))</f>
      </c>
      <c r="BJ1524">
        <f>IF($Z1524="","",INDEX($AS$2:$AS$2000,$Z1524))</f>
      </c>
      <c r="BK1524">
        <f>IF($Z1524="","",INDEX($AT$2:$AT$2000,$Z1524))</f>
      </c>
      <c r="BL1524">
        <f>IF($Z1524="","",INDEX($AU$2:$AU$2000,$Z1524))</f>
      </c>
      <c r="BM1524">
        <f>IF($Z1524="","",INDEX($AV$2:$AV$2000,$Z1524))</f>
      </c>
      <c r="BN1524">
        <f>IF($Z1524="","",INDEX($AW$2:$AW$2000,$Z1524))</f>
      </c>
      <c r="BO1524">
        <f>IF($Z1524="","",INDEX($AX$2:$AX$2000,$Z1524))</f>
      </c>
      <c r="BP1524">
        <f>IF($Z1524="","",INDEX($AY$2:$AY$2000,$Z1524))</f>
      </c>
      <c r="BQ1524">
        <f>IF($Z1524="","",INDEX($AZ$2:$AZ$2000,$Z1524))</f>
      </c>
      <c r="BR1524">
        <f>IF($Z1524="","",INDEX($BA$2:$BA$2000,$Z1524))</f>
      </c>
      <c r="BS1524">
        <f>IF($Z1524="","",INDEX($BB$2:$BB$2000,$Z1524))</f>
      </c>
      <c r="BT1524">
        <f>IF($Z1524="","",INDEX($BC$2:$BC$2000,$Z1524))</f>
      </c>
      <c r="BV1524">
        <f>IF(OR($A1524="",$P1524&lt;&gt;"Yes",$AH1524="Yes"),"",1+N($AG1524))</f>
      </c>
      <c r="BW1524">
        <f>IF($A1524="","",COUNTIFS($W$2:$W$2500,$A1524,$BZ$2:$BZ$2500,"Yes")+COUNTIFS($X$2:$X$2500,$A1524,$BY$2:$BY$2500,"Yes"))</f>
      </c>
      <c r="BX1524">
        <f>IF(OR($A1524="",$P1524="Yes"),"",IF(N($BW1524)=0,0,1+SUMIFS($CB$2:$CB$2500,$W$2:$W$2500,$A1524)+SUMIFS($CA$2:$CA$2500,$X$2:$X$2500,$A1524)))</f>
      </c>
      <c r="BY1524" t="str">
        <f>IF($Y1524="","",INDEX($AH$2:$AH$2000,$Y1524)&amp;"")</f>
      </c>
      <c r="BZ1524" t="str">
        <f>IF($Z1524="","",INDEX($AH$2:$AH$2000,$Z1524)&amp;"")</f>
      </c>
      <c r="CA1524">
        <f>IF($Y1524="","",INDEX($BV$2:$BV$2000,$Y1524))</f>
      </c>
      <c r="CB1524">
        <f>IF($Z1524="","",INDEX($BV$2:$BV$2000,$Z1524))</f>
      </c>
    </row>
    <row r="1525">
      <c r="A1525" t="str">
        <f>IF(TRIM(INDEX(games!$A:$A,ROW()))="","",TRIM(INDEX(games!$A:$A,ROW())))</f>
      </c>
      <c r="B1525">
        <f>IF(OR($A1525="",INDEX(games!$B:$B,ROW())=""),"",INDEX(games!$B:$B,ROW()))</f>
      </c>
      <c r="C1525" t="str">
        <f>IF(OR($A1525="",INDEX(games!$C:$C,ROW())=""),"",INDEX(games!$C:$C,ROW()))</f>
      </c>
      <c r="D1525">
        <f>IF($A1525="","",COUNTIF($W$2:$W$2500,$A1525)+COUNTIF($X$2:$X$2500,$A1525))</f>
      </c>
      <c r="E1525">
        <f>IF($A1525="","",IFERROR(MATCH($C1525,$R$2:$R$5,0),0))</f>
      </c>
      <c r="F1525">
        <f>IF($A1525="","",MOD(ROW(),34))</f>
      </c>
      <c r="G1525">
        <f>IF($A1525="",NA(),IF($C1525="Action",$B1525,NA()))</f>
      </c>
      <c r="H1525">
        <f>IF($A1525="",NA(),IF($C1525="Action",1+$F1525*0.023,NA()))</f>
      </c>
      <c r="I1525">
        <f>IF($A1525="",NA(),IF($C1525="Strategy",$B1525,NA()))</f>
      </c>
      <c r="J1525">
        <f>IF($A1525="",NA(),IF($C1525="Strategy",2+$F1525*0.023,NA()))</f>
      </c>
      <c r="K1525">
        <f>IF($A1525="",NA(),IF($C1525="Deckbuilder",$B1525,NA()))</f>
      </c>
      <c r="L1525">
        <f>IF($A1525="",NA(),IF($C1525="Deckbuilder",3+$F1525*0.023,NA()))</f>
      </c>
      <c r="M1525">
        <f>IF($A1525="",NA(),IF($C1525="Traditional",$B1525,NA()))</f>
      </c>
      <c r="N1525">
        <f>IF($A1525="",NA(),IF($C1525="Traditional",4+$F1525*0.023,NA()))</f>
      </c>
      <c r="O1525">
        <f>IF($A1525="","",$D1525+ROW()/1000000)</f>
      </c>
      <c r="P1525" t="str">
        <f>IF(OR($A1525="",INDEX(games!$H:$H,ROW())=""),"",INDEX(games!$H:$H,ROW()))</f>
      </c>
      <c r="Q1525">
        <f>IF(OR($A1525="",$P1525&lt;&gt;"Yes"),"",$D1525+ROW()/1000000)</f>
      </c>
      <c r="T1525">
        <f>IF($Y1525="","",INDEX($B$2:$B$2000,$Y1525))</f>
      </c>
      <c r="U1525">
        <f>IF($Z1525="","",INDEX($B$2:$B$2000,$Z1525))</f>
      </c>
      <c r="V1525">
        <f>IF(OR($T1525="",$U1525=""),"",$U1525-$T1525)</f>
      </c>
      <c r="W1525" t="str">
        <f>IF(TRIM(INDEX(connections!$A:$A,ROW()))="","",TRIM(INDEX(connections!$A:$A,ROW())))</f>
      </c>
      <c r="X1525" t="str">
        <f>IF($W1525="","",TRIM(INDEX(connections!$B:$B,ROW())))</f>
      </c>
      <c r="Y1525">
        <f>IF($W1525="","",IFERROR(MATCH($W1525,$A$2:$A$2000,0),""))</f>
      </c>
      <c r="Z1525">
        <f>IF($X1525="","",IFERROR(MATCH($X1525,$A$2:$A$2000,0),""))</f>
      </c>
      <c r="AA1525" t="str">
        <f>IF($Y1525="","",INDEX($P$2:$P$2000,$Y1525))</f>
      </c>
      <c r="AB1525" t="str">
        <f>IF($Z1525="","",INDEX($P$2:$P$2000,$Z1525))</f>
      </c>
      <c r="AC1525">
        <f>IF(AND($AA1525="Yes",$AB1525="Yes"),1,"")</f>
      </c>
      <c r="AD1525">
        <f>IF(OR($Y1525="",$Z1525=""),"",IF(INDEX($C$2:$C$2000,$Y1525)=INDEX($C$2:$C$2000,$Z1525),0,1))</f>
      </c>
      <c r="AE1525">
        <f>IF($AC1525&lt;&gt;1,"",IF(AND(INDEX($AG$2:$AG$2000,$Y1525)=1,INDEX($AG$2:$AG$2000,$Z1525)=1),1,""))</f>
      </c>
      <c r="AG1525">
        <f>IF($A1525="","",COUNTIFS($W$2:$W$2500,$A1525,$AB$2:$AB$2500,"Yes")+COUNTIFS($X$2:$X$2500,$A1525,$AA$2:$AA$2500,"Yes"))</f>
      </c>
      <c r="AH1525" t="str">
        <f>IF(OR($P1525&lt;&gt;"Yes",N($AG1525)=0),"",IF(AND($AG1525=1,COUNTIFS($W$2:$W$2500,$A1525,$AE$2:$AE$2500,1)+COUNTIFS($X$2:$X$2500,$A1525,$AE$2:$AE$2500,1)&gt;0),"","Yes"))</f>
      </c>
      <c r="AI1525">
        <f>IF($AH1525="Yes",$AG1525,"")</f>
      </c>
      <c r="AJ1525">
        <f>IF($AI1525="","",$AI1525+ROW()/1000000)</f>
      </c>
      <c r="AK1525">
        <f>IF(OR($A1525="",$P1525="Yes",N($AG1525)=0),"",$AG1525+ROW()/1000000)</f>
      </c>
      <c r="AL1525" t="str">
        <f>IF($A1525="","",INDEX(games!$J:$J,ROW())&amp;"")</f>
      </c>
      <c r="AM1525">
        <f>IF($A1525="","",SUMPRODUCT($AO1525:$BD1525,'Map Analysis'!$AP$2^{0,1,2,3,4,5,6,7,8,9,10,11,12,13,14,15}))</f>
      </c>
      <c r="AN1525">
        <f>IF($A1525="","",$AM1525+ROW()/10000000)</f>
      </c>
      <c r="AO1525">
        <f>IF($A1525="","",COUNTIF($W$2:$W$2500,$A1525))</f>
      </c>
      <c r="AP1525">
        <f>IF($A1525="","",SUMIFS($BF$2:$BF$2500,$W$2:$W$2500,$A1525))</f>
      </c>
      <c r="AQ1525">
        <f>IF($A1525="","",SUMIFS($BG$2:$BG$2500,$W$2:$W$2500,$A1525))</f>
      </c>
      <c r="AR1525">
        <f>IF($A1525="","",SUMIFS($BH$2:$BH$2500,$W$2:$W$2500,$A1525))</f>
      </c>
      <c r="AS1525">
        <f>IF($A1525="","",SUMIFS($BI$2:$BI$2500,$W$2:$W$2500,$A1525))</f>
      </c>
      <c r="AT1525">
        <f>IF($A1525="","",SUMIFS($BJ$2:$BJ$2500,$W$2:$W$2500,$A1525))</f>
      </c>
      <c r="AU1525">
        <f>IF($A1525="","",SUMIFS($BK$2:$BK$2500,$W$2:$W$2500,$A1525))</f>
      </c>
      <c r="AV1525">
        <f>IF($A1525="","",SUMIFS($BL$2:$BL$2500,$W$2:$W$2500,$A1525))</f>
      </c>
      <c r="AW1525">
        <f>IF($A1525="","",SUMIFS($BM$2:$BM$2500,$W$2:$W$2500,$A1525))</f>
      </c>
      <c r="AX1525">
        <f>IF($A1525="","",SUMIFS($BN$2:$BN$2500,$W$2:$W$2500,$A1525))</f>
      </c>
      <c r="AY1525">
        <f>IF($A1525="","",SUMIFS($BO$2:$BO$2500,$W$2:$W$2500,$A1525))</f>
      </c>
      <c r="AZ1525">
        <f>IF($A1525="","",SUMIFS($BP$2:$BP$2500,$W$2:$W$2500,$A1525))</f>
      </c>
      <c r="BA1525">
        <f>IF($A1525="","",SUMIFS($BQ$2:$BQ$2500,$W$2:$W$2500,$A1525))</f>
      </c>
      <c r="BB1525">
        <f>IF($A1525="","",SUMIFS($BR$2:$BR$2500,$W$2:$W$2500,$A1525))</f>
      </c>
      <c r="BC1525">
        <f>IF($A1525="","",SUMIFS($BS$2:$BS$2500,$W$2:$W$2500,$A1525))</f>
      </c>
      <c r="BD1525">
        <f>IF($A1525="","",SUMIFS($BT$2:$BT$2500,$W$2:$W$2500,$A1525))</f>
      </c>
      <c r="BF1525">
        <f>IF($Z1525="","",INDEX($AO$2:$AO$2000,$Z1525))</f>
      </c>
      <c r="BG1525">
        <f>IF($Z1525="","",INDEX($AP$2:$AP$2000,$Z1525))</f>
      </c>
      <c r="BH1525">
        <f>IF($Z1525="","",INDEX($AQ$2:$AQ$2000,$Z1525))</f>
      </c>
      <c r="BI1525">
        <f>IF($Z1525="","",INDEX($AR$2:$AR$2000,$Z1525))</f>
      </c>
      <c r="BJ1525">
        <f>IF($Z1525="","",INDEX($AS$2:$AS$2000,$Z1525))</f>
      </c>
      <c r="BK1525">
        <f>IF($Z1525="","",INDEX($AT$2:$AT$2000,$Z1525))</f>
      </c>
      <c r="BL1525">
        <f>IF($Z1525="","",INDEX($AU$2:$AU$2000,$Z1525))</f>
      </c>
      <c r="BM1525">
        <f>IF($Z1525="","",INDEX($AV$2:$AV$2000,$Z1525))</f>
      </c>
      <c r="BN1525">
        <f>IF($Z1525="","",INDEX($AW$2:$AW$2000,$Z1525))</f>
      </c>
      <c r="BO1525">
        <f>IF($Z1525="","",INDEX($AX$2:$AX$2000,$Z1525))</f>
      </c>
      <c r="BP1525">
        <f>IF($Z1525="","",INDEX($AY$2:$AY$2000,$Z1525))</f>
      </c>
      <c r="BQ1525">
        <f>IF($Z1525="","",INDEX($AZ$2:$AZ$2000,$Z1525))</f>
      </c>
      <c r="BR1525">
        <f>IF($Z1525="","",INDEX($BA$2:$BA$2000,$Z1525))</f>
      </c>
      <c r="BS1525">
        <f>IF($Z1525="","",INDEX($BB$2:$BB$2000,$Z1525))</f>
      </c>
      <c r="BT1525">
        <f>IF($Z1525="","",INDEX($BC$2:$BC$2000,$Z1525))</f>
      </c>
      <c r="BV1525">
        <f>IF(OR($A1525="",$P1525&lt;&gt;"Yes",$AH1525="Yes"),"",1+N($AG1525))</f>
      </c>
      <c r="BW1525">
        <f>IF($A1525="","",COUNTIFS($W$2:$W$2500,$A1525,$BZ$2:$BZ$2500,"Yes")+COUNTIFS($X$2:$X$2500,$A1525,$BY$2:$BY$2500,"Yes"))</f>
      </c>
      <c r="BX1525">
        <f>IF(OR($A1525="",$P1525="Yes"),"",IF(N($BW1525)=0,0,1+SUMIFS($CB$2:$CB$2500,$W$2:$W$2500,$A1525)+SUMIFS($CA$2:$CA$2500,$X$2:$X$2500,$A1525)))</f>
      </c>
      <c r="BY1525" t="str">
        <f>IF($Y1525="","",INDEX($AH$2:$AH$2000,$Y1525)&amp;"")</f>
      </c>
      <c r="BZ1525" t="str">
        <f>IF($Z1525="","",INDEX($AH$2:$AH$2000,$Z1525)&amp;"")</f>
      </c>
      <c r="CA1525">
        <f>IF($Y1525="","",INDEX($BV$2:$BV$2000,$Y1525))</f>
      </c>
      <c r="CB1525">
        <f>IF($Z1525="","",INDEX($BV$2:$BV$2000,$Z1525))</f>
      </c>
    </row>
    <row r="1526">
      <c r="A1526" t="str">
        <f>IF(TRIM(INDEX(games!$A:$A,ROW()))="","",TRIM(INDEX(games!$A:$A,ROW())))</f>
      </c>
      <c r="B1526">
        <f>IF(OR($A1526="",INDEX(games!$B:$B,ROW())=""),"",INDEX(games!$B:$B,ROW()))</f>
      </c>
      <c r="C1526" t="str">
        <f>IF(OR($A1526="",INDEX(games!$C:$C,ROW())=""),"",INDEX(games!$C:$C,ROW()))</f>
      </c>
      <c r="D1526">
        <f>IF($A1526="","",COUNTIF($W$2:$W$2500,$A1526)+COUNTIF($X$2:$X$2500,$A1526))</f>
      </c>
      <c r="E1526">
        <f>IF($A1526="","",IFERROR(MATCH($C1526,$R$2:$R$5,0),0))</f>
      </c>
      <c r="F1526">
        <f>IF($A1526="","",MOD(ROW(),34))</f>
      </c>
      <c r="G1526">
        <f>IF($A1526="",NA(),IF($C1526="Action",$B1526,NA()))</f>
      </c>
      <c r="H1526">
        <f>IF($A1526="",NA(),IF($C1526="Action",1+$F1526*0.023,NA()))</f>
      </c>
      <c r="I1526">
        <f>IF($A1526="",NA(),IF($C1526="Strategy",$B1526,NA()))</f>
      </c>
      <c r="J1526">
        <f>IF($A1526="",NA(),IF($C1526="Strategy",2+$F1526*0.023,NA()))</f>
      </c>
      <c r="K1526">
        <f>IF($A1526="",NA(),IF($C1526="Deckbuilder",$B1526,NA()))</f>
      </c>
      <c r="L1526">
        <f>IF($A1526="",NA(),IF($C1526="Deckbuilder",3+$F1526*0.023,NA()))</f>
      </c>
      <c r="M1526">
        <f>IF($A1526="",NA(),IF($C1526="Traditional",$B1526,NA()))</f>
      </c>
      <c r="N1526">
        <f>IF($A1526="",NA(),IF($C1526="Traditional",4+$F1526*0.023,NA()))</f>
      </c>
      <c r="O1526">
        <f>IF($A1526="","",$D1526+ROW()/1000000)</f>
      </c>
      <c r="P1526" t="str">
        <f>IF(OR($A1526="",INDEX(games!$H:$H,ROW())=""),"",INDEX(games!$H:$H,ROW()))</f>
      </c>
      <c r="Q1526">
        <f>IF(OR($A1526="",$P1526&lt;&gt;"Yes"),"",$D1526+ROW()/1000000)</f>
      </c>
      <c r="T1526">
        <f>IF($Y1526="","",INDEX($B$2:$B$2000,$Y1526))</f>
      </c>
      <c r="U1526">
        <f>IF($Z1526="","",INDEX($B$2:$B$2000,$Z1526))</f>
      </c>
      <c r="V1526">
        <f>IF(OR($T1526="",$U1526=""),"",$U1526-$T1526)</f>
      </c>
      <c r="W1526" t="str">
        <f>IF(TRIM(INDEX(connections!$A:$A,ROW()))="","",TRIM(INDEX(connections!$A:$A,ROW())))</f>
      </c>
      <c r="X1526" t="str">
        <f>IF($W1526="","",TRIM(INDEX(connections!$B:$B,ROW())))</f>
      </c>
      <c r="Y1526">
        <f>IF($W1526="","",IFERROR(MATCH($W1526,$A$2:$A$2000,0),""))</f>
      </c>
      <c r="Z1526">
        <f>IF($X1526="","",IFERROR(MATCH($X1526,$A$2:$A$2000,0),""))</f>
      </c>
      <c r="AA1526" t="str">
        <f>IF($Y1526="","",INDEX($P$2:$P$2000,$Y1526))</f>
      </c>
      <c r="AB1526" t="str">
        <f>IF($Z1526="","",INDEX($P$2:$P$2000,$Z1526))</f>
      </c>
      <c r="AC1526">
        <f>IF(AND($AA1526="Yes",$AB1526="Yes"),1,"")</f>
      </c>
      <c r="AD1526">
        <f>IF(OR($Y1526="",$Z1526=""),"",IF(INDEX($C$2:$C$2000,$Y1526)=INDEX($C$2:$C$2000,$Z1526),0,1))</f>
      </c>
      <c r="AE1526">
        <f>IF($AC1526&lt;&gt;1,"",IF(AND(INDEX($AG$2:$AG$2000,$Y1526)=1,INDEX($AG$2:$AG$2000,$Z1526)=1),1,""))</f>
      </c>
      <c r="AG1526">
        <f>IF($A1526="","",COUNTIFS($W$2:$W$2500,$A1526,$AB$2:$AB$2500,"Yes")+COUNTIFS($X$2:$X$2500,$A1526,$AA$2:$AA$2500,"Yes"))</f>
      </c>
      <c r="AH1526" t="str">
        <f>IF(OR($P1526&lt;&gt;"Yes",N($AG1526)=0),"",IF(AND($AG1526=1,COUNTIFS($W$2:$W$2500,$A1526,$AE$2:$AE$2500,1)+COUNTIFS($X$2:$X$2500,$A1526,$AE$2:$AE$2500,1)&gt;0),"","Yes"))</f>
      </c>
      <c r="AI1526">
        <f>IF($AH1526="Yes",$AG1526,"")</f>
      </c>
      <c r="AJ1526">
        <f>IF($AI1526="","",$AI1526+ROW()/1000000)</f>
      </c>
      <c r="AK1526">
        <f>IF(OR($A1526="",$P1526="Yes",N($AG1526)=0),"",$AG1526+ROW()/1000000)</f>
      </c>
      <c r="AL1526" t="str">
        <f>IF($A1526="","",INDEX(games!$J:$J,ROW())&amp;"")</f>
      </c>
      <c r="AM1526">
        <f>IF($A1526="","",SUMPRODUCT($AO1526:$BD1526,'Map Analysis'!$AP$2^{0,1,2,3,4,5,6,7,8,9,10,11,12,13,14,15}))</f>
      </c>
      <c r="AN1526">
        <f>IF($A1526="","",$AM1526+ROW()/10000000)</f>
      </c>
      <c r="AO1526">
        <f>IF($A1526="","",COUNTIF($W$2:$W$2500,$A1526))</f>
      </c>
      <c r="AP1526">
        <f>IF($A1526="","",SUMIFS($BF$2:$BF$2500,$W$2:$W$2500,$A1526))</f>
      </c>
      <c r="AQ1526">
        <f>IF($A1526="","",SUMIFS($BG$2:$BG$2500,$W$2:$W$2500,$A1526))</f>
      </c>
      <c r="AR1526">
        <f>IF($A1526="","",SUMIFS($BH$2:$BH$2500,$W$2:$W$2500,$A1526))</f>
      </c>
      <c r="AS1526">
        <f>IF($A1526="","",SUMIFS($BI$2:$BI$2500,$W$2:$W$2500,$A1526))</f>
      </c>
      <c r="AT1526">
        <f>IF($A1526="","",SUMIFS($BJ$2:$BJ$2500,$W$2:$W$2500,$A1526))</f>
      </c>
      <c r="AU1526">
        <f>IF($A1526="","",SUMIFS($BK$2:$BK$2500,$W$2:$W$2500,$A1526))</f>
      </c>
      <c r="AV1526">
        <f>IF($A1526="","",SUMIFS($BL$2:$BL$2500,$W$2:$W$2500,$A1526))</f>
      </c>
      <c r="AW1526">
        <f>IF($A1526="","",SUMIFS($BM$2:$BM$2500,$W$2:$W$2500,$A1526))</f>
      </c>
      <c r="AX1526">
        <f>IF($A1526="","",SUMIFS($BN$2:$BN$2500,$W$2:$W$2500,$A1526))</f>
      </c>
      <c r="AY1526">
        <f>IF($A1526="","",SUMIFS($BO$2:$BO$2500,$W$2:$W$2500,$A1526))</f>
      </c>
      <c r="AZ1526">
        <f>IF($A1526="","",SUMIFS($BP$2:$BP$2500,$W$2:$W$2500,$A1526))</f>
      </c>
      <c r="BA1526">
        <f>IF($A1526="","",SUMIFS($BQ$2:$BQ$2500,$W$2:$W$2500,$A1526))</f>
      </c>
      <c r="BB1526">
        <f>IF($A1526="","",SUMIFS($BR$2:$BR$2500,$W$2:$W$2500,$A1526))</f>
      </c>
      <c r="BC1526">
        <f>IF($A1526="","",SUMIFS($BS$2:$BS$2500,$W$2:$W$2500,$A1526))</f>
      </c>
      <c r="BD1526">
        <f>IF($A1526="","",SUMIFS($BT$2:$BT$2500,$W$2:$W$2500,$A1526))</f>
      </c>
      <c r="BF1526">
        <f>IF($Z1526="","",INDEX($AO$2:$AO$2000,$Z1526))</f>
      </c>
      <c r="BG1526">
        <f>IF($Z1526="","",INDEX($AP$2:$AP$2000,$Z1526))</f>
      </c>
      <c r="BH1526">
        <f>IF($Z1526="","",INDEX($AQ$2:$AQ$2000,$Z1526))</f>
      </c>
      <c r="BI1526">
        <f>IF($Z1526="","",INDEX($AR$2:$AR$2000,$Z1526))</f>
      </c>
      <c r="BJ1526">
        <f>IF($Z1526="","",INDEX($AS$2:$AS$2000,$Z1526))</f>
      </c>
      <c r="BK1526">
        <f>IF($Z1526="","",INDEX($AT$2:$AT$2000,$Z1526))</f>
      </c>
      <c r="BL1526">
        <f>IF($Z1526="","",INDEX($AU$2:$AU$2000,$Z1526))</f>
      </c>
      <c r="BM1526">
        <f>IF($Z1526="","",INDEX($AV$2:$AV$2000,$Z1526))</f>
      </c>
      <c r="BN1526">
        <f>IF($Z1526="","",INDEX($AW$2:$AW$2000,$Z1526))</f>
      </c>
      <c r="BO1526">
        <f>IF($Z1526="","",INDEX($AX$2:$AX$2000,$Z1526))</f>
      </c>
      <c r="BP1526">
        <f>IF($Z1526="","",INDEX($AY$2:$AY$2000,$Z1526))</f>
      </c>
      <c r="BQ1526">
        <f>IF($Z1526="","",INDEX($AZ$2:$AZ$2000,$Z1526))</f>
      </c>
      <c r="BR1526">
        <f>IF($Z1526="","",INDEX($BA$2:$BA$2000,$Z1526))</f>
      </c>
      <c r="BS1526">
        <f>IF($Z1526="","",INDEX($BB$2:$BB$2000,$Z1526))</f>
      </c>
      <c r="BT1526">
        <f>IF($Z1526="","",INDEX($BC$2:$BC$2000,$Z1526))</f>
      </c>
      <c r="BV1526">
        <f>IF(OR($A1526="",$P1526&lt;&gt;"Yes",$AH1526="Yes"),"",1+N($AG1526))</f>
      </c>
      <c r="BW1526">
        <f>IF($A1526="","",COUNTIFS($W$2:$W$2500,$A1526,$BZ$2:$BZ$2500,"Yes")+COUNTIFS($X$2:$X$2500,$A1526,$BY$2:$BY$2500,"Yes"))</f>
      </c>
      <c r="BX1526">
        <f>IF(OR($A1526="",$P1526="Yes"),"",IF(N($BW1526)=0,0,1+SUMIFS($CB$2:$CB$2500,$W$2:$W$2500,$A1526)+SUMIFS($CA$2:$CA$2500,$X$2:$X$2500,$A1526)))</f>
      </c>
      <c r="BY1526" t="str">
        <f>IF($Y1526="","",INDEX($AH$2:$AH$2000,$Y1526)&amp;"")</f>
      </c>
      <c r="BZ1526" t="str">
        <f>IF($Z1526="","",INDEX($AH$2:$AH$2000,$Z1526)&amp;"")</f>
      </c>
      <c r="CA1526">
        <f>IF($Y1526="","",INDEX($BV$2:$BV$2000,$Y1526))</f>
      </c>
      <c r="CB1526">
        <f>IF($Z1526="","",INDEX($BV$2:$BV$2000,$Z1526))</f>
      </c>
    </row>
    <row r="1527">
      <c r="A1527" t="str">
        <f>IF(TRIM(INDEX(games!$A:$A,ROW()))="","",TRIM(INDEX(games!$A:$A,ROW())))</f>
      </c>
      <c r="B1527">
        <f>IF(OR($A1527="",INDEX(games!$B:$B,ROW())=""),"",INDEX(games!$B:$B,ROW()))</f>
      </c>
      <c r="C1527" t="str">
        <f>IF(OR($A1527="",INDEX(games!$C:$C,ROW())=""),"",INDEX(games!$C:$C,ROW()))</f>
      </c>
      <c r="D1527">
        <f>IF($A1527="","",COUNTIF($W$2:$W$2500,$A1527)+COUNTIF($X$2:$X$2500,$A1527))</f>
      </c>
      <c r="E1527">
        <f>IF($A1527="","",IFERROR(MATCH($C1527,$R$2:$R$5,0),0))</f>
      </c>
      <c r="F1527">
        <f>IF($A1527="","",MOD(ROW(),34))</f>
      </c>
      <c r="G1527">
        <f>IF($A1527="",NA(),IF($C1527="Action",$B1527,NA()))</f>
      </c>
      <c r="H1527">
        <f>IF($A1527="",NA(),IF($C1527="Action",1+$F1527*0.023,NA()))</f>
      </c>
      <c r="I1527">
        <f>IF($A1527="",NA(),IF($C1527="Strategy",$B1527,NA()))</f>
      </c>
      <c r="J1527">
        <f>IF($A1527="",NA(),IF($C1527="Strategy",2+$F1527*0.023,NA()))</f>
      </c>
      <c r="K1527">
        <f>IF($A1527="",NA(),IF($C1527="Deckbuilder",$B1527,NA()))</f>
      </c>
      <c r="L1527">
        <f>IF($A1527="",NA(),IF($C1527="Deckbuilder",3+$F1527*0.023,NA()))</f>
      </c>
      <c r="M1527">
        <f>IF($A1527="",NA(),IF($C1527="Traditional",$B1527,NA()))</f>
      </c>
      <c r="N1527">
        <f>IF($A1527="",NA(),IF($C1527="Traditional",4+$F1527*0.023,NA()))</f>
      </c>
      <c r="O1527">
        <f>IF($A1527="","",$D1527+ROW()/1000000)</f>
      </c>
      <c r="P1527" t="str">
        <f>IF(OR($A1527="",INDEX(games!$H:$H,ROW())=""),"",INDEX(games!$H:$H,ROW()))</f>
      </c>
      <c r="Q1527">
        <f>IF(OR($A1527="",$P1527&lt;&gt;"Yes"),"",$D1527+ROW()/1000000)</f>
      </c>
      <c r="T1527">
        <f>IF($Y1527="","",INDEX($B$2:$B$2000,$Y1527))</f>
      </c>
      <c r="U1527">
        <f>IF($Z1527="","",INDEX($B$2:$B$2000,$Z1527))</f>
      </c>
      <c r="V1527">
        <f>IF(OR($T1527="",$U1527=""),"",$U1527-$T1527)</f>
      </c>
      <c r="W1527" t="str">
        <f>IF(TRIM(INDEX(connections!$A:$A,ROW()))="","",TRIM(INDEX(connections!$A:$A,ROW())))</f>
      </c>
      <c r="X1527" t="str">
        <f>IF($W1527="","",TRIM(INDEX(connections!$B:$B,ROW())))</f>
      </c>
      <c r="Y1527">
        <f>IF($W1527="","",IFERROR(MATCH($W1527,$A$2:$A$2000,0),""))</f>
      </c>
      <c r="Z1527">
        <f>IF($X1527="","",IFERROR(MATCH($X1527,$A$2:$A$2000,0),""))</f>
      </c>
      <c r="AA1527" t="str">
        <f>IF($Y1527="","",INDEX($P$2:$P$2000,$Y1527))</f>
      </c>
      <c r="AB1527" t="str">
        <f>IF($Z1527="","",INDEX($P$2:$P$2000,$Z1527))</f>
      </c>
      <c r="AC1527">
        <f>IF(AND($AA1527="Yes",$AB1527="Yes"),1,"")</f>
      </c>
      <c r="AD1527">
        <f>IF(OR($Y1527="",$Z1527=""),"",IF(INDEX($C$2:$C$2000,$Y1527)=INDEX($C$2:$C$2000,$Z1527),0,1))</f>
      </c>
      <c r="AE1527">
        <f>IF($AC1527&lt;&gt;1,"",IF(AND(INDEX($AG$2:$AG$2000,$Y1527)=1,INDEX($AG$2:$AG$2000,$Z1527)=1),1,""))</f>
      </c>
      <c r="AG1527">
        <f>IF($A1527="","",COUNTIFS($W$2:$W$2500,$A1527,$AB$2:$AB$2500,"Yes")+COUNTIFS($X$2:$X$2500,$A1527,$AA$2:$AA$2500,"Yes"))</f>
      </c>
      <c r="AH1527" t="str">
        <f>IF(OR($P1527&lt;&gt;"Yes",N($AG1527)=0),"",IF(AND($AG1527=1,COUNTIFS($W$2:$W$2500,$A1527,$AE$2:$AE$2500,1)+COUNTIFS($X$2:$X$2500,$A1527,$AE$2:$AE$2500,1)&gt;0),"","Yes"))</f>
      </c>
      <c r="AI1527">
        <f>IF($AH1527="Yes",$AG1527,"")</f>
      </c>
      <c r="AJ1527">
        <f>IF($AI1527="","",$AI1527+ROW()/1000000)</f>
      </c>
      <c r="AK1527">
        <f>IF(OR($A1527="",$P1527="Yes",N($AG1527)=0),"",$AG1527+ROW()/1000000)</f>
      </c>
      <c r="AL1527" t="str">
        <f>IF($A1527="","",INDEX(games!$J:$J,ROW())&amp;"")</f>
      </c>
      <c r="AM1527">
        <f>IF($A1527="","",SUMPRODUCT($AO1527:$BD1527,'Map Analysis'!$AP$2^{0,1,2,3,4,5,6,7,8,9,10,11,12,13,14,15}))</f>
      </c>
      <c r="AN1527">
        <f>IF($A1527="","",$AM1527+ROW()/10000000)</f>
      </c>
      <c r="AO1527">
        <f>IF($A1527="","",COUNTIF($W$2:$W$2500,$A1527))</f>
      </c>
      <c r="AP1527">
        <f>IF($A1527="","",SUMIFS($BF$2:$BF$2500,$W$2:$W$2500,$A1527))</f>
      </c>
      <c r="AQ1527">
        <f>IF($A1527="","",SUMIFS($BG$2:$BG$2500,$W$2:$W$2500,$A1527))</f>
      </c>
      <c r="AR1527">
        <f>IF($A1527="","",SUMIFS($BH$2:$BH$2500,$W$2:$W$2500,$A1527))</f>
      </c>
      <c r="AS1527">
        <f>IF($A1527="","",SUMIFS($BI$2:$BI$2500,$W$2:$W$2500,$A1527))</f>
      </c>
      <c r="AT1527">
        <f>IF($A1527="","",SUMIFS($BJ$2:$BJ$2500,$W$2:$W$2500,$A1527))</f>
      </c>
      <c r="AU1527">
        <f>IF($A1527="","",SUMIFS($BK$2:$BK$2500,$W$2:$W$2500,$A1527))</f>
      </c>
      <c r="AV1527">
        <f>IF($A1527="","",SUMIFS($BL$2:$BL$2500,$W$2:$W$2500,$A1527))</f>
      </c>
      <c r="AW1527">
        <f>IF($A1527="","",SUMIFS($BM$2:$BM$2500,$W$2:$W$2500,$A1527))</f>
      </c>
      <c r="AX1527">
        <f>IF($A1527="","",SUMIFS($BN$2:$BN$2500,$W$2:$W$2500,$A1527))</f>
      </c>
      <c r="AY1527">
        <f>IF($A1527="","",SUMIFS($BO$2:$BO$2500,$W$2:$W$2500,$A1527))</f>
      </c>
      <c r="AZ1527">
        <f>IF($A1527="","",SUMIFS($BP$2:$BP$2500,$W$2:$W$2500,$A1527))</f>
      </c>
      <c r="BA1527">
        <f>IF($A1527="","",SUMIFS($BQ$2:$BQ$2500,$W$2:$W$2500,$A1527))</f>
      </c>
      <c r="BB1527">
        <f>IF($A1527="","",SUMIFS($BR$2:$BR$2500,$W$2:$W$2500,$A1527))</f>
      </c>
      <c r="BC1527">
        <f>IF($A1527="","",SUMIFS($BS$2:$BS$2500,$W$2:$W$2500,$A1527))</f>
      </c>
      <c r="BD1527">
        <f>IF($A1527="","",SUMIFS($BT$2:$BT$2500,$W$2:$W$2500,$A1527))</f>
      </c>
      <c r="BF1527">
        <f>IF($Z1527="","",INDEX($AO$2:$AO$2000,$Z1527))</f>
      </c>
      <c r="BG1527">
        <f>IF($Z1527="","",INDEX($AP$2:$AP$2000,$Z1527))</f>
      </c>
      <c r="BH1527">
        <f>IF($Z1527="","",INDEX($AQ$2:$AQ$2000,$Z1527))</f>
      </c>
      <c r="BI1527">
        <f>IF($Z1527="","",INDEX($AR$2:$AR$2000,$Z1527))</f>
      </c>
      <c r="BJ1527">
        <f>IF($Z1527="","",INDEX($AS$2:$AS$2000,$Z1527))</f>
      </c>
      <c r="BK1527">
        <f>IF($Z1527="","",INDEX($AT$2:$AT$2000,$Z1527))</f>
      </c>
      <c r="BL1527">
        <f>IF($Z1527="","",INDEX($AU$2:$AU$2000,$Z1527))</f>
      </c>
      <c r="BM1527">
        <f>IF($Z1527="","",INDEX($AV$2:$AV$2000,$Z1527))</f>
      </c>
      <c r="BN1527">
        <f>IF($Z1527="","",INDEX($AW$2:$AW$2000,$Z1527))</f>
      </c>
      <c r="BO1527">
        <f>IF($Z1527="","",INDEX($AX$2:$AX$2000,$Z1527))</f>
      </c>
      <c r="BP1527">
        <f>IF($Z1527="","",INDEX($AY$2:$AY$2000,$Z1527))</f>
      </c>
      <c r="BQ1527">
        <f>IF($Z1527="","",INDEX($AZ$2:$AZ$2000,$Z1527))</f>
      </c>
      <c r="BR1527">
        <f>IF($Z1527="","",INDEX($BA$2:$BA$2000,$Z1527))</f>
      </c>
      <c r="BS1527">
        <f>IF($Z1527="","",INDEX($BB$2:$BB$2000,$Z1527))</f>
      </c>
      <c r="BT1527">
        <f>IF($Z1527="","",INDEX($BC$2:$BC$2000,$Z1527))</f>
      </c>
      <c r="BV1527">
        <f>IF(OR($A1527="",$P1527&lt;&gt;"Yes",$AH1527="Yes"),"",1+N($AG1527))</f>
      </c>
      <c r="BW1527">
        <f>IF($A1527="","",COUNTIFS($W$2:$W$2500,$A1527,$BZ$2:$BZ$2500,"Yes")+COUNTIFS($X$2:$X$2500,$A1527,$BY$2:$BY$2500,"Yes"))</f>
      </c>
      <c r="BX1527">
        <f>IF(OR($A1527="",$P1527="Yes"),"",IF(N($BW1527)=0,0,1+SUMIFS($CB$2:$CB$2500,$W$2:$W$2500,$A1527)+SUMIFS($CA$2:$CA$2500,$X$2:$X$2500,$A1527)))</f>
      </c>
      <c r="BY1527" t="str">
        <f>IF($Y1527="","",INDEX($AH$2:$AH$2000,$Y1527)&amp;"")</f>
      </c>
      <c r="BZ1527" t="str">
        <f>IF($Z1527="","",INDEX($AH$2:$AH$2000,$Z1527)&amp;"")</f>
      </c>
      <c r="CA1527">
        <f>IF($Y1527="","",INDEX($BV$2:$BV$2000,$Y1527))</f>
      </c>
      <c r="CB1527">
        <f>IF($Z1527="","",INDEX($BV$2:$BV$2000,$Z1527))</f>
      </c>
    </row>
    <row r="1528">
      <c r="A1528" t="str">
        <f>IF(TRIM(INDEX(games!$A:$A,ROW()))="","",TRIM(INDEX(games!$A:$A,ROW())))</f>
      </c>
      <c r="B1528">
        <f>IF(OR($A1528="",INDEX(games!$B:$B,ROW())=""),"",INDEX(games!$B:$B,ROW()))</f>
      </c>
      <c r="C1528" t="str">
        <f>IF(OR($A1528="",INDEX(games!$C:$C,ROW())=""),"",INDEX(games!$C:$C,ROW()))</f>
      </c>
      <c r="D1528">
        <f>IF($A1528="","",COUNTIF($W$2:$W$2500,$A1528)+COUNTIF($X$2:$X$2500,$A1528))</f>
      </c>
      <c r="E1528">
        <f>IF($A1528="","",IFERROR(MATCH($C1528,$R$2:$R$5,0),0))</f>
      </c>
      <c r="F1528">
        <f>IF($A1528="","",MOD(ROW(),34))</f>
      </c>
      <c r="G1528">
        <f>IF($A1528="",NA(),IF($C1528="Action",$B1528,NA()))</f>
      </c>
      <c r="H1528">
        <f>IF($A1528="",NA(),IF($C1528="Action",1+$F1528*0.023,NA()))</f>
      </c>
      <c r="I1528">
        <f>IF($A1528="",NA(),IF($C1528="Strategy",$B1528,NA()))</f>
      </c>
      <c r="J1528">
        <f>IF($A1528="",NA(),IF($C1528="Strategy",2+$F1528*0.023,NA()))</f>
      </c>
      <c r="K1528">
        <f>IF($A1528="",NA(),IF($C1528="Deckbuilder",$B1528,NA()))</f>
      </c>
      <c r="L1528">
        <f>IF($A1528="",NA(),IF($C1528="Deckbuilder",3+$F1528*0.023,NA()))</f>
      </c>
      <c r="M1528">
        <f>IF($A1528="",NA(),IF($C1528="Traditional",$B1528,NA()))</f>
      </c>
      <c r="N1528">
        <f>IF($A1528="",NA(),IF($C1528="Traditional",4+$F1528*0.023,NA()))</f>
      </c>
      <c r="O1528">
        <f>IF($A1528="","",$D1528+ROW()/1000000)</f>
      </c>
      <c r="P1528" t="str">
        <f>IF(OR($A1528="",INDEX(games!$H:$H,ROW())=""),"",INDEX(games!$H:$H,ROW()))</f>
      </c>
      <c r="Q1528">
        <f>IF(OR($A1528="",$P1528&lt;&gt;"Yes"),"",$D1528+ROW()/1000000)</f>
      </c>
      <c r="T1528">
        <f>IF($Y1528="","",INDEX($B$2:$B$2000,$Y1528))</f>
      </c>
      <c r="U1528">
        <f>IF($Z1528="","",INDEX($B$2:$B$2000,$Z1528))</f>
      </c>
      <c r="V1528">
        <f>IF(OR($T1528="",$U1528=""),"",$U1528-$T1528)</f>
      </c>
      <c r="W1528" t="str">
        <f>IF(TRIM(INDEX(connections!$A:$A,ROW()))="","",TRIM(INDEX(connections!$A:$A,ROW())))</f>
      </c>
      <c r="X1528" t="str">
        <f>IF($W1528="","",TRIM(INDEX(connections!$B:$B,ROW())))</f>
      </c>
      <c r="Y1528">
        <f>IF($W1528="","",IFERROR(MATCH($W1528,$A$2:$A$2000,0),""))</f>
      </c>
      <c r="Z1528">
        <f>IF($X1528="","",IFERROR(MATCH($X1528,$A$2:$A$2000,0),""))</f>
      </c>
      <c r="AA1528" t="str">
        <f>IF($Y1528="","",INDEX($P$2:$P$2000,$Y1528))</f>
      </c>
      <c r="AB1528" t="str">
        <f>IF($Z1528="","",INDEX($P$2:$P$2000,$Z1528))</f>
      </c>
      <c r="AC1528">
        <f>IF(AND($AA1528="Yes",$AB1528="Yes"),1,"")</f>
      </c>
      <c r="AD1528">
        <f>IF(OR($Y1528="",$Z1528=""),"",IF(INDEX($C$2:$C$2000,$Y1528)=INDEX($C$2:$C$2000,$Z1528),0,1))</f>
      </c>
      <c r="AE1528">
        <f>IF($AC1528&lt;&gt;1,"",IF(AND(INDEX($AG$2:$AG$2000,$Y1528)=1,INDEX($AG$2:$AG$2000,$Z1528)=1),1,""))</f>
      </c>
      <c r="AG1528">
        <f>IF($A1528="","",COUNTIFS($W$2:$W$2500,$A1528,$AB$2:$AB$2500,"Yes")+COUNTIFS($X$2:$X$2500,$A1528,$AA$2:$AA$2500,"Yes"))</f>
      </c>
      <c r="AH1528" t="str">
        <f>IF(OR($P1528&lt;&gt;"Yes",N($AG1528)=0),"",IF(AND($AG1528=1,COUNTIFS($W$2:$W$2500,$A1528,$AE$2:$AE$2500,1)+COUNTIFS($X$2:$X$2500,$A1528,$AE$2:$AE$2500,1)&gt;0),"","Yes"))</f>
      </c>
      <c r="AI1528">
        <f>IF($AH1528="Yes",$AG1528,"")</f>
      </c>
      <c r="AJ1528">
        <f>IF($AI1528="","",$AI1528+ROW()/1000000)</f>
      </c>
      <c r="AK1528">
        <f>IF(OR($A1528="",$P1528="Yes",N($AG1528)=0),"",$AG1528+ROW()/1000000)</f>
      </c>
      <c r="AL1528" t="str">
        <f>IF($A1528="","",INDEX(games!$J:$J,ROW())&amp;"")</f>
      </c>
      <c r="AM1528">
        <f>IF($A1528="","",SUMPRODUCT($AO1528:$BD1528,'Map Analysis'!$AP$2^{0,1,2,3,4,5,6,7,8,9,10,11,12,13,14,15}))</f>
      </c>
      <c r="AN1528">
        <f>IF($A1528="","",$AM1528+ROW()/10000000)</f>
      </c>
      <c r="AO1528">
        <f>IF($A1528="","",COUNTIF($W$2:$W$2500,$A1528))</f>
      </c>
      <c r="AP1528">
        <f>IF($A1528="","",SUMIFS($BF$2:$BF$2500,$W$2:$W$2500,$A1528))</f>
      </c>
      <c r="AQ1528">
        <f>IF($A1528="","",SUMIFS($BG$2:$BG$2500,$W$2:$W$2500,$A1528))</f>
      </c>
      <c r="AR1528">
        <f>IF($A1528="","",SUMIFS($BH$2:$BH$2500,$W$2:$W$2500,$A1528))</f>
      </c>
      <c r="AS1528">
        <f>IF($A1528="","",SUMIFS($BI$2:$BI$2500,$W$2:$W$2500,$A1528))</f>
      </c>
      <c r="AT1528">
        <f>IF($A1528="","",SUMIFS($BJ$2:$BJ$2500,$W$2:$W$2500,$A1528))</f>
      </c>
      <c r="AU1528">
        <f>IF($A1528="","",SUMIFS($BK$2:$BK$2500,$W$2:$W$2500,$A1528))</f>
      </c>
      <c r="AV1528">
        <f>IF($A1528="","",SUMIFS($BL$2:$BL$2500,$W$2:$W$2500,$A1528))</f>
      </c>
      <c r="AW1528">
        <f>IF($A1528="","",SUMIFS($BM$2:$BM$2500,$W$2:$W$2500,$A1528))</f>
      </c>
      <c r="AX1528">
        <f>IF($A1528="","",SUMIFS($BN$2:$BN$2500,$W$2:$W$2500,$A1528))</f>
      </c>
      <c r="AY1528">
        <f>IF($A1528="","",SUMIFS($BO$2:$BO$2500,$W$2:$W$2500,$A1528))</f>
      </c>
      <c r="AZ1528">
        <f>IF($A1528="","",SUMIFS($BP$2:$BP$2500,$W$2:$W$2500,$A1528))</f>
      </c>
      <c r="BA1528">
        <f>IF($A1528="","",SUMIFS($BQ$2:$BQ$2500,$W$2:$W$2500,$A1528))</f>
      </c>
      <c r="BB1528">
        <f>IF($A1528="","",SUMIFS($BR$2:$BR$2500,$W$2:$W$2500,$A1528))</f>
      </c>
      <c r="BC1528">
        <f>IF($A1528="","",SUMIFS($BS$2:$BS$2500,$W$2:$W$2500,$A1528))</f>
      </c>
      <c r="BD1528">
        <f>IF($A1528="","",SUMIFS($BT$2:$BT$2500,$W$2:$W$2500,$A1528))</f>
      </c>
      <c r="BF1528">
        <f>IF($Z1528="","",INDEX($AO$2:$AO$2000,$Z1528))</f>
      </c>
      <c r="BG1528">
        <f>IF($Z1528="","",INDEX($AP$2:$AP$2000,$Z1528))</f>
      </c>
      <c r="BH1528">
        <f>IF($Z1528="","",INDEX($AQ$2:$AQ$2000,$Z1528))</f>
      </c>
      <c r="BI1528">
        <f>IF($Z1528="","",INDEX($AR$2:$AR$2000,$Z1528))</f>
      </c>
      <c r="BJ1528">
        <f>IF($Z1528="","",INDEX($AS$2:$AS$2000,$Z1528))</f>
      </c>
      <c r="BK1528">
        <f>IF($Z1528="","",INDEX($AT$2:$AT$2000,$Z1528))</f>
      </c>
      <c r="BL1528">
        <f>IF($Z1528="","",INDEX($AU$2:$AU$2000,$Z1528))</f>
      </c>
      <c r="BM1528">
        <f>IF($Z1528="","",INDEX($AV$2:$AV$2000,$Z1528))</f>
      </c>
      <c r="BN1528">
        <f>IF($Z1528="","",INDEX($AW$2:$AW$2000,$Z1528))</f>
      </c>
      <c r="BO1528">
        <f>IF($Z1528="","",INDEX($AX$2:$AX$2000,$Z1528))</f>
      </c>
      <c r="BP1528">
        <f>IF($Z1528="","",INDEX($AY$2:$AY$2000,$Z1528))</f>
      </c>
      <c r="BQ1528">
        <f>IF($Z1528="","",INDEX($AZ$2:$AZ$2000,$Z1528))</f>
      </c>
      <c r="BR1528">
        <f>IF($Z1528="","",INDEX($BA$2:$BA$2000,$Z1528))</f>
      </c>
      <c r="BS1528">
        <f>IF($Z1528="","",INDEX($BB$2:$BB$2000,$Z1528))</f>
      </c>
      <c r="BT1528">
        <f>IF($Z1528="","",INDEX($BC$2:$BC$2000,$Z1528))</f>
      </c>
      <c r="BV1528">
        <f>IF(OR($A1528="",$P1528&lt;&gt;"Yes",$AH1528="Yes"),"",1+N($AG1528))</f>
      </c>
      <c r="BW1528">
        <f>IF($A1528="","",COUNTIFS($W$2:$W$2500,$A1528,$BZ$2:$BZ$2500,"Yes")+COUNTIFS($X$2:$X$2500,$A1528,$BY$2:$BY$2500,"Yes"))</f>
      </c>
      <c r="BX1528">
        <f>IF(OR($A1528="",$P1528="Yes"),"",IF(N($BW1528)=0,0,1+SUMIFS($CB$2:$CB$2500,$W$2:$W$2500,$A1528)+SUMIFS($CA$2:$CA$2500,$X$2:$X$2500,$A1528)))</f>
      </c>
      <c r="BY1528" t="str">
        <f>IF($Y1528="","",INDEX($AH$2:$AH$2000,$Y1528)&amp;"")</f>
      </c>
      <c r="BZ1528" t="str">
        <f>IF($Z1528="","",INDEX($AH$2:$AH$2000,$Z1528)&amp;"")</f>
      </c>
      <c r="CA1528">
        <f>IF($Y1528="","",INDEX($BV$2:$BV$2000,$Y1528))</f>
      </c>
      <c r="CB1528">
        <f>IF($Z1528="","",INDEX($BV$2:$BV$2000,$Z1528))</f>
      </c>
    </row>
    <row r="1529">
      <c r="A1529" t="str">
        <f>IF(TRIM(INDEX(games!$A:$A,ROW()))="","",TRIM(INDEX(games!$A:$A,ROW())))</f>
      </c>
      <c r="B1529">
        <f>IF(OR($A1529="",INDEX(games!$B:$B,ROW())=""),"",INDEX(games!$B:$B,ROW()))</f>
      </c>
      <c r="C1529" t="str">
        <f>IF(OR($A1529="",INDEX(games!$C:$C,ROW())=""),"",INDEX(games!$C:$C,ROW()))</f>
      </c>
      <c r="D1529">
        <f>IF($A1529="","",COUNTIF($W$2:$W$2500,$A1529)+COUNTIF($X$2:$X$2500,$A1529))</f>
      </c>
      <c r="E1529">
        <f>IF($A1529="","",IFERROR(MATCH($C1529,$R$2:$R$5,0),0))</f>
      </c>
      <c r="F1529">
        <f>IF($A1529="","",MOD(ROW(),34))</f>
      </c>
      <c r="G1529">
        <f>IF($A1529="",NA(),IF($C1529="Action",$B1529,NA()))</f>
      </c>
      <c r="H1529">
        <f>IF($A1529="",NA(),IF($C1529="Action",1+$F1529*0.023,NA()))</f>
      </c>
      <c r="I1529">
        <f>IF($A1529="",NA(),IF($C1529="Strategy",$B1529,NA()))</f>
      </c>
      <c r="J1529">
        <f>IF($A1529="",NA(),IF($C1529="Strategy",2+$F1529*0.023,NA()))</f>
      </c>
      <c r="K1529">
        <f>IF($A1529="",NA(),IF($C1529="Deckbuilder",$B1529,NA()))</f>
      </c>
      <c r="L1529">
        <f>IF($A1529="",NA(),IF($C1529="Deckbuilder",3+$F1529*0.023,NA()))</f>
      </c>
      <c r="M1529">
        <f>IF($A1529="",NA(),IF($C1529="Traditional",$B1529,NA()))</f>
      </c>
      <c r="N1529">
        <f>IF($A1529="",NA(),IF($C1529="Traditional",4+$F1529*0.023,NA()))</f>
      </c>
      <c r="O1529">
        <f>IF($A1529="","",$D1529+ROW()/1000000)</f>
      </c>
      <c r="P1529" t="str">
        <f>IF(OR($A1529="",INDEX(games!$H:$H,ROW())=""),"",INDEX(games!$H:$H,ROW()))</f>
      </c>
      <c r="Q1529">
        <f>IF(OR($A1529="",$P1529&lt;&gt;"Yes"),"",$D1529+ROW()/1000000)</f>
      </c>
      <c r="T1529">
        <f>IF($Y1529="","",INDEX($B$2:$B$2000,$Y1529))</f>
      </c>
      <c r="U1529">
        <f>IF($Z1529="","",INDEX($B$2:$B$2000,$Z1529))</f>
      </c>
      <c r="V1529">
        <f>IF(OR($T1529="",$U1529=""),"",$U1529-$T1529)</f>
      </c>
      <c r="W1529" t="str">
        <f>IF(TRIM(INDEX(connections!$A:$A,ROW()))="","",TRIM(INDEX(connections!$A:$A,ROW())))</f>
      </c>
      <c r="X1529" t="str">
        <f>IF($W1529="","",TRIM(INDEX(connections!$B:$B,ROW())))</f>
      </c>
      <c r="Y1529">
        <f>IF($W1529="","",IFERROR(MATCH($W1529,$A$2:$A$2000,0),""))</f>
      </c>
      <c r="Z1529">
        <f>IF($X1529="","",IFERROR(MATCH($X1529,$A$2:$A$2000,0),""))</f>
      </c>
      <c r="AA1529" t="str">
        <f>IF($Y1529="","",INDEX($P$2:$P$2000,$Y1529))</f>
      </c>
      <c r="AB1529" t="str">
        <f>IF($Z1529="","",INDEX($P$2:$P$2000,$Z1529))</f>
      </c>
      <c r="AC1529">
        <f>IF(AND($AA1529="Yes",$AB1529="Yes"),1,"")</f>
      </c>
      <c r="AD1529">
        <f>IF(OR($Y1529="",$Z1529=""),"",IF(INDEX($C$2:$C$2000,$Y1529)=INDEX($C$2:$C$2000,$Z1529),0,1))</f>
      </c>
      <c r="AE1529">
        <f>IF($AC1529&lt;&gt;1,"",IF(AND(INDEX($AG$2:$AG$2000,$Y1529)=1,INDEX($AG$2:$AG$2000,$Z1529)=1),1,""))</f>
      </c>
      <c r="AG1529">
        <f>IF($A1529="","",COUNTIFS($W$2:$W$2500,$A1529,$AB$2:$AB$2500,"Yes")+COUNTIFS($X$2:$X$2500,$A1529,$AA$2:$AA$2500,"Yes"))</f>
      </c>
      <c r="AH1529" t="str">
        <f>IF(OR($P1529&lt;&gt;"Yes",N($AG1529)=0),"",IF(AND($AG1529=1,COUNTIFS($W$2:$W$2500,$A1529,$AE$2:$AE$2500,1)+COUNTIFS($X$2:$X$2500,$A1529,$AE$2:$AE$2500,1)&gt;0),"","Yes"))</f>
      </c>
      <c r="AI1529">
        <f>IF($AH1529="Yes",$AG1529,"")</f>
      </c>
      <c r="AJ1529">
        <f>IF($AI1529="","",$AI1529+ROW()/1000000)</f>
      </c>
      <c r="AK1529">
        <f>IF(OR($A1529="",$P1529="Yes",N($AG1529)=0),"",$AG1529+ROW()/1000000)</f>
      </c>
      <c r="AL1529" t="str">
        <f>IF($A1529="","",INDEX(games!$J:$J,ROW())&amp;"")</f>
      </c>
      <c r="AM1529">
        <f>IF($A1529="","",SUMPRODUCT($AO1529:$BD1529,'Map Analysis'!$AP$2^{0,1,2,3,4,5,6,7,8,9,10,11,12,13,14,15}))</f>
      </c>
      <c r="AN1529">
        <f>IF($A1529="","",$AM1529+ROW()/10000000)</f>
      </c>
      <c r="AO1529">
        <f>IF($A1529="","",COUNTIF($W$2:$W$2500,$A1529))</f>
      </c>
      <c r="AP1529">
        <f>IF($A1529="","",SUMIFS($BF$2:$BF$2500,$W$2:$W$2500,$A1529))</f>
      </c>
      <c r="AQ1529">
        <f>IF($A1529="","",SUMIFS($BG$2:$BG$2500,$W$2:$W$2500,$A1529))</f>
      </c>
      <c r="AR1529">
        <f>IF($A1529="","",SUMIFS($BH$2:$BH$2500,$W$2:$W$2500,$A1529))</f>
      </c>
      <c r="AS1529">
        <f>IF($A1529="","",SUMIFS($BI$2:$BI$2500,$W$2:$W$2500,$A1529))</f>
      </c>
      <c r="AT1529">
        <f>IF($A1529="","",SUMIFS($BJ$2:$BJ$2500,$W$2:$W$2500,$A1529))</f>
      </c>
      <c r="AU1529">
        <f>IF($A1529="","",SUMIFS($BK$2:$BK$2500,$W$2:$W$2500,$A1529))</f>
      </c>
      <c r="AV1529">
        <f>IF($A1529="","",SUMIFS($BL$2:$BL$2500,$W$2:$W$2500,$A1529))</f>
      </c>
      <c r="AW1529">
        <f>IF($A1529="","",SUMIFS($BM$2:$BM$2500,$W$2:$W$2500,$A1529))</f>
      </c>
      <c r="AX1529">
        <f>IF($A1529="","",SUMIFS($BN$2:$BN$2500,$W$2:$W$2500,$A1529))</f>
      </c>
      <c r="AY1529">
        <f>IF($A1529="","",SUMIFS($BO$2:$BO$2500,$W$2:$W$2500,$A1529))</f>
      </c>
      <c r="AZ1529">
        <f>IF($A1529="","",SUMIFS($BP$2:$BP$2500,$W$2:$W$2500,$A1529))</f>
      </c>
      <c r="BA1529">
        <f>IF($A1529="","",SUMIFS($BQ$2:$BQ$2500,$W$2:$W$2500,$A1529))</f>
      </c>
      <c r="BB1529">
        <f>IF($A1529="","",SUMIFS($BR$2:$BR$2500,$W$2:$W$2500,$A1529))</f>
      </c>
      <c r="BC1529">
        <f>IF($A1529="","",SUMIFS($BS$2:$BS$2500,$W$2:$W$2500,$A1529))</f>
      </c>
      <c r="BD1529">
        <f>IF($A1529="","",SUMIFS($BT$2:$BT$2500,$W$2:$W$2500,$A1529))</f>
      </c>
      <c r="BF1529">
        <f>IF($Z1529="","",INDEX($AO$2:$AO$2000,$Z1529))</f>
      </c>
      <c r="BG1529">
        <f>IF($Z1529="","",INDEX($AP$2:$AP$2000,$Z1529))</f>
      </c>
      <c r="BH1529">
        <f>IF($Z1529="","",INDEX($AQ$2:$AQ$2000,$Z1529))</f>
      </c>
      <c r="BI1529">
        <f>IF($Z1529="","",INDEX($AR$2:$AR$2000,$Z1529))</f>
      </c>
      <c r="BJ1529">
        <f>IF($Z1529="","",INDEX($AS$2:$AS$2000,$Z1529))</f>
      </c>
      <c r="BK1529">
        <f>IF($Z1529="","",INDEX($AT$2:$AT$2000,$Z1529))</f>
      </c>
      <c r="BL1529">
        <f>IF($Z1529="","",INDEX($AU$2:$AU$2000,$Z1529))</f>
      </c>
      <c r="BM1529">
        <f>IF($Z1529="","",INDEX($AV$2:$AV$2000,$Z1529))</f>
      </c>
      <c r="BN1529">
        <f>IF($Z1529="","",INDEX($AW$2:$AW$2000,$Z1529))</f>
      </c>
      <c r="BO1529">
        <f>IF($Z1529="","",INDEX($AX$2:$AX$2000,$Z1529))</f>
      </c>
      <c r="BP1529">
        <f>IF($Z1529="","",INDEX($AY$2:$AY$2000,$Z1529))</f>
      </c>
      <c r="BQ1529">
        <f>IF($Z1529="","",INDEX($AZ$2:$AZ$2000,$Z1529))</f>
      </c>
      <c r="BR1529">
        <f>IF($Z1529="","",INDEX($BA$2:$BA$2000,$Z1529))</f>
      </c>
      <c r="BS1529">
        <f>IF($Z1529="","",INDEX($BB$2:$BB$2000,$Z1529))</f>
      </c>
      <c r="BT1529">
        <f>IF($Z1529="","",INDEX($BC$2:$BC$2000,$Z1529))</f>
      </c>
      <c r="BV1529">
        <f>IF(OR($A1529="",$P1529&lt;&gt;"Yes",$AH1529="Yes"),"",1+N($AG1529))</f>
      </c>
      <c r="BW1529">
        <f>IF($A1529="","",COUNTIFS($W$2:$W$2500,$A1529,$BZ$2:$BZ$2500,"Yes")+COUNTIFS($X$2:$X$2500,$A1529,$BY$2:$BY$2500,"Yes"))</f>
      </c>
      <c r="BX1529">
        <f>IF(OR($A1529="",$P1529="Yes"),"",IF(N($BW1529)=0,0,1+SUMIFS($CB$2:$CB$2500,$W$2:$W$2500,$A1529)+SUMIFS($CA$2:$CA$2500,$X$2:$X$2500,$A1529)))</f>
      </c>
      <c r="BY1529" t="str">
        <f>IF($Y1529="","",INDEX($AH$2:$AH$2000,$Y1529)&amp;"")</f>
      </c>
      <c r="BZ1529" t="str">
        <f>IF($Z1529="","",INDEX($AH$2:$AH$2000,$Z1529)&amp;"")</f>
      </c>
      <c r="CA1529">
        <f>IF($Y1529="","",INDEX($BV$2:$BV$2000,$Y1529))</f>
      </c>
      <c r="CB1529">
        <f>IF($Z1529="","",INDEX($BV$2:$BV$2000,$Z1529))</f>
      </c>
    </row>
    <row r="1530">
      <c r="A1530" t="str">
        <f>IF(TRIM(INDEX(games!$A:$A,ROW()))="","",TRIM(INDEX(games!$A:$A,ROW())))</f>
      </c>
      <c r="B1530">
        <f>IF(OR($A1530="",INDEX(games!$B:$B,ROW())=""),"",INDEX(games!$B:$B,ROW()))</f>
      </c>
      <c r="C1530" t="str">
        <f>IF(OR($A1530="",INDEX(games!$C:$C,ROW())=""),"",INDEX(games!$C:$C,ROW()))</f>
      </c>
      <c r="D1530">
        <f>IF($A1530="","",COUNTIF($W$2:$W$2500,$A1530)+COUNTIF($X$2:$X$2500,$A1530))</f>
      </c>
      <c r="E1530">
        <f>IF($A1530="","",IFERROR(MATCH($C1530,$R$2:$R$5,0),0))</f>
      </c>
      <c r="F1530">
        <f>IF($A1530="","",MOD(ROW(),34))</f>
      </c>
      <c r="G1530">
        <f>IF($A1530="",NA(),IF($C1530="Action",$B1530,NA()))</f>
      </c>
      <c r="H1530">
        <f>IF($A1530="",NA(),IF($C1530="Action",1+$F1530*0.023,NA()))</f>
      </c>
      <c r="I1530">
        <f>IF($A1530="",NA(),IF($C1530="Strategy",$B1530,NA()))</f>
      </c>
      <c r="J1530">
        <f>IF($A1530="",NA(),IF($C1530="Strategy",2+$F1530*0.023,NA()))</f>
      </c>
      <c r="K1530">
        <f>IF($A1530="",NA(),IF($C1530="Deckbuilder",$B1530,NA()))</f>
      </c>
      <c r="L1530">
        <f>IF($A1530="",NA(),IF($C1530="Deckbuilder",3+$F1530*0.023,NA()))</f>
      </c>
      <c r="M1530">
        <f>IF($A1530="",NA(),IF($C1530="Traditional",$B1530,NA()))</f>
      </c>
      <c r="N1530">
        <f>IF($A1530="",NA(),IF($C1530="Traditional",4+$F1530*0.023,NA()))</f>
      </c>
      <c r="O1530">
        <f>IF($A1530="","",$D1530+ROW()/1000000)</f>
      </c>
      <c r="P1530" t="str">
        <f>IF(OR($A1530="",INDEX(games!$H:$H,ROW())=""),"",INDEX(games!$H:$H,ROW()))</f>
      </c>
      <c r="Q1530">
        <f>IF(OR($A1530="",$P1530&lt;&gt;"Yes"),"",$D1530+ROW()/1000000)</f>
      </c>
      <c r="T1530">
        <f>IF($Y1530="","",INDEX($B$2:$B$2000,$Y1530))</f>
      </c>
      <c r="U1530">
        <f>IF($Z1530="","",INDEX($B$2:$B$2000,$Z1530))</f>
      </c>
      <c r="V1530">
        <f>IF(OR($T1530="",$U1530=""),"",$U1530-$T1530)</f>
      </c>
      <c r="W1530" t="str">
        <f>IF(TRIM(INDEX(connections!$A:$A,ROW()))="","",TRIM(INDEX(connections!$A:$A,ROW())))</f>
      </c>
      <c r="X1530" t="str">
        <f>IF($W1530="","",TRIM(INDEX(connections!$B:$B,ROW())))</f>
      </c>
      <c r="Y1530">
        <f>IF($W1530="","",IFERROR(MATCH($W1530,$A$2:$A$2000,0),""))</f>
      </c>
      <c r="Z1530">
        <f>IF($X1530="","",IFERROR(MATCH($X1530,$A$2:$A$2000,0),""))</f>
      </c>
      <c r="AA1530" t="str">
        <f>IF($Y1530="","",INDEX($P$2:$P$2000,$Y1530))</f>
      </c>
      <c r="AB1530" t="str">
        <f>IF($Z1530="","",INDEX($P$2:$P$2000,$Z1530))</f>
      </c>
      <c r="AC1530">
        <f>IF(AND($AA1530="Yes",$AB1530="Yes"),1,"")</f>
      </c>
      <c r="AD1530">
        <f>IF(OR($Y1530="",$Z1530=""),"",IF(INDEX($C$2:$C$2000,$Y1530)=INDEX($C$2:$C$2000,$Z1530),0,1))</f>
      </c>
      <c r="AE1530">
        <f>IF($AC1530&lt;&gt;1,"",IF(AND(INDEX($AG$2:$AG$2000,$Y1530)=1,INDEX($AG$2:$AG$2000,$Z1530)=1),1,""))</f>
      </c>
      <c r="AG1530">
        <f>IF($A1530="","",COUNTIFS($W$2:$W$2500,$A1530,$AB$2:$AB$2500,"Yes")+COUNTIFS($X$2:$X$2500,$A1530,$AA$2:$AA$2500,"Yes"))</f>
      </c>
      <c r="AH1530" t="str">
        <f>IF(OR($P1530&lt;&gt;"Yes",N($AG1530)=0),"",IF(AND($AG1530=1,COUNTIFS($W$2:$W$2500,$A1530,$AE$2:$AE$2500,1)+COUNTIFS($X$2:$X$2500,$A1530,$AE$2:$AE$2500,1)&gt;0),"","Yes"))</f>
      </c>
      <c r="AI1530">
        <f>IF($AH1530="Yes",$AG1530,"")</f>
      </c>
      <c r="AJ1530">
        <f>IF($AI1530="","",$AI1530+ROW()/1000000)</f>
      </c>
      <c r="AK1530">
        <f>IF(OR($A1530="",$P1530="Yes",N($AG1530)=0),"",$AG1530+ROW()/1000000)</f>
      </c>
      <c r="AL1530" t="str">
        <f>IF($A1530="","",INDEX(games!$J:$J,ROW())&amp;"")</f>
      </c>
      <c r="AM1530">
        <f>IF($A1530="","",SUMPRODUCT($AO1530:$BD1530,'Map Analysis'!$AP$2^{0,1,2,3,4,5,6,7,8,9,10,11,12,13,14,15}))</f>
      </c>
      <c r="AN1530">
        <f>IF($A1530="","",$AM1530+ROW()/10000000)</f>
      </c>
      <c r="AO1530">
        <f>IF($A1530="","",COUNTIF($W$2:$W$2500,$A1530))</f>
      </c>
      <c r="AP1530">
        <f>IF($A1530="","",SUMIFS($BF$2:$BF$2500,$W$2:$W$2500,$A1530))</f>
      </c>
      <c r="AQ1530">
        <f>IF($A1530="","",SUMIFS($BG$2:$BG$2500,$W$2:$W$2500,$A1530))</f>
      </c>
      <c r="AR1530">
        <f>IF($A1530="","",SUMIFS($BH$2:$BH$2500,$W$2:$W$2500,$A1530))</f>
      </c>
      <c r="AS1530">
        <f>IF($A1530="","",SUMIFS($BI$2:$BI$2500,$W$2:$W$2500,$A1530))</f>
      </c>
      <c r="AT1530">
        <f>IF($A1530="","",SUMIFS($BJ$2:$BJ$2500,$W$2:$W$2500,$A1530))</f>
      </c>
      <c r="AU1530">
        <f>IF($A1530="","",SUMIFS($BK$2:$BK$2500,$W$2:$W$2500,$A1530))</f>
      </c>
      <c r="AV1530">
        <f>IF($A1530="","",SUMIFS($BL$2:$BL$2500,$W$2:$W$2500,$A1530))</f>
      </c>
      <c r="AW1530">
        <f>IF($A1530="","",SUMIFS($BM$2:$BM$2500,$W$2:$W$2500,$A1530))</f>
      </c>
      <c r="AX1530">
        <f>IF($A1530="","",SUMIFS($BN$2:$BN$2500,$W$2:$W$2500,$A1530))</f>
      </c>
      <c r="AY1530">
        <f>IF($A1530="","",SUMIFS($BO$2:$BO$2500,$W$2:$W$2500,$A1530))</f>
      </c>
      <c r="AZ1530">
        <f>IF($A1530="","",SUMIFS($BP$2:$BP$2500,$W$2:$W$2500,$A1530))</f>
      </c>
      <c r="BA1530">
        <f>IF($A1530="","",SUMIFS($BQ$2:$BQ$2500,$W$2:$W$2500,$A1530))</f>
      </c>
      <c r="BB1530">
        <f>IF($A1530="","",SUMIFS($BR$2:$BR$2500,$W$2:$W$2500,$A1530))</f>
      </c>
      <c r="BC1530">
        <f>IF($A1530="","",SUMIFS($BS$2:$BS$2500,$W$2:$W$2500,$A1530))</f>
      </c>
      <c r="BD1530">
        <f>IF($A1530="","",SUMIFS($BT$2:$BT$2500,$W$2:$W$2500,$A1530))</f>
      </c>
      <c r="BF1530">
        <f>IF($Z1530="","",INDEX($AO$2:$AO$2000,$Z1530))</f>
      </c>
      <c r="BG1530">
        <f>IF($Z1530="","",INDEX($AP$2:$AP$2000,$Z1530))</f>
      </c>
      <c r="BH1530">
        <f>IF($Z1530="","",INDEX($AQ$2:$AQ$2000,$Z1530))</f>
      </c>
      <c r="BI1530">
        <f>IF($Z1530="","",INDEX($AR$2:$AR$2000,$Z1530))</f>
      </c>
      <c r="BJ1530">
        <f>IF($Z1530="","",INDEX($AS$2:$AS$2000,$Z1530))</f>
      </c>
      <c r="BK1530">
        <f>IF($Z1530="","",INDEX($AT$2:$AT$2000,$Z1530))</f>
      </c>
      <c r="BL1530">
        <f>IF($Z1530="","",INDEX($AU$2:$AU$2000,$Z1530))</f>
      </c>
      <c r="BM1530">
        <f>IF($Z1530="","",INDEX($AV$2:$AV$2000,$Z1530))</f>
      </c>
      <c r="BN1530">
        <f>IF($Z1530="","",INDEX($AW$2:$AW$2000,$Z1530))</f>
      </c>
      <c r="BO1530">
        <f>IF($Z1530="","",INDEX($AX$2:$AX$2000,$Z1530))</f>
      </c>
      <c r="BP1530">
        <f>IF($Z1530="","",INDEX($AY$2:$AY$2000,$Z1530))</f>
      </c>
      <c r="BQ1530">
        <f>IF($Z1530="","",INDEX($AZ$2:$AZ$2000,$Z1530))</f>
      </c>
      <c r="BR1530">
        <f>IF($Z1530="","",INDEX($BA$2:$BA$2000,$Z1530))</f>
      </c>
      <c r="BS1530">
        <f>IF($Z1530="","",INDEX($BB$2:$BB$2000,$Z1530))</f>
      </c>
      <c r="BT1530">
        <f>IF($Z1530="","",INDEX($BC$2:$BC$2000,$Z1530))</f>
      </c>
      <c r="BV1530">
        <f>IF(OR($A1530="",$P1530&lt;&gt;"Yes",$AH1530="Yes"),"",1+N($AG1530))</f>
      </c>
      <c r="BW1530">
        <f>IF($A1530="","",COUNTIFS($W$2:$W$2500,$A1530,$BZ$2:$BZ$2500,"Yes")+COUNTIFS($X$2:$X$2500,$A1530,$BY$2:$BY$2500,"Yes"))</f>
      </c>
      <c r="BX1530">
        <f>IF(OR($A1530="",$P1530="Yes"),"",IF(N($BW1530)=0,0,1+SUMIFS($CB$2:$CB$2500,$W$2:$W$2500,$A1530)+SUMIFS($CA$2:$CA$2500,$X$2:$X$2500,$A1530)))</f>
      </c>
      <c r="BY1530" t="str">
        <f>IF($Y1530="","",INDEX($AH$2:$AH$2000,$Y1530)&amp;"")</f>
      </c>
      <c r="BZ1530" t="str">
        <f>IF($Z1530="","",INDEX($AH$2:$AH$2000,$Z1530)&amp;"")</f>
      </c>
      <c r="CA1530">
        <f>IF($Y1530="","",INDEX($BV$2:$BV$2000,$Y1530))</f>
      </c>
      <c r="CB1530">
        <f>IF($Z1530="","",INDEX($BV$2:$BV$2000,$Z1530))</f>
      </c>
    </row>
    <row r="1531">
      <c r="A1531" t="str">
        <f>IF(TRIM(INDEX(games!$A:$A,ROW()))="","",TRIM(INDEX(games!$A:$A,ROW())))</f>
      </c>
      <c r="B1531">
        <f>IF(OR($A1531="",INDEX(games!$B:$B,ROW())=""),"",INDEX(games!$B:$B,ROW()))</f>
      </c>
      <c r="C1531" t="str">
        <f>IF(OR($A1531="",INDEX(games!$C:$C,ROW())=""),"",INDEX(games!$C:$C,ROW()))</f>
      </c>
      <c r="D1531">
        <f>IF($A1531="","",COUNTIF($W$2:$W$2500,$A1531)+COUNTIF($X$2:$X$2500,$A1531))</f>
      </c>
      <c r="E1531">
        <f>IF($A1531="","",IFERROR(MATCH($C1531,$R$2:$R$5,0),0))</f>
      </c>
      <c r="F1531">
        <f>IF($A1531="","",MOD(ROW(),34))</f>
      </c>
      <c r="G1531">
        <f>IF($A1531="",NA(),IF($C1531="Action",$B1531,NA()))</f>
      </c>
      <c r="H1531">
        <f>IF($A1531="",NA(),IF($C1531="Action",1+$F1531*0.023,NA()))</f>
      </c>
      <c r="I1531">
        <f>IF($A1531="",NA(),IF($C1531="Strategy",$B1531,NA()))</f>
      </c>
      <c r="J1531">
        <f>IF($A1531="",NA(),IF($C1531="Strategy",2+$F1531*0.023,NA()))</f>
      </c>
      <c r="K1531">
        <f>IF($A1531="",NA(),IF($C1531="Deckbuilder",$B1531,NA()))</f>
      </c>
      <c r="L1531">
        <f>IF($A1531="",NA(),IF($C1531="Deckbuilder",3+$F1531*0.023,NA()))</f>
      </c>
      <c r="M1531">
        <f>IF($A1531="",NA(),IF($C1531="Traditional",$B1531,NA()))</f>
      </c>
      <c r="N1531">
        <f>IF($A1531="",NA(),IF($C1531="Traditional",4+$F1531*0.023,NA()))</f>
      </c>
      <c r="O1531">
        <f>IF($A1531="","",$D1531+ROW()/1000000)</f>
      </c>
      <c r="P1531" t="str">
        <f>IF(OR($A1531="",INDEX(games!$H:$H,ROW())=""),"",INDEX(games!$H:$H,ROW()))</f>
      </c>
      <c r="Q1531">
        <f>IF(OR($A1531="",$P1531&lt;&gt;"Yes"),"",$D1531+ROW()/1000000)</f>
      </c>
      <c r="T1531">
        <f>IF($Y1531="","",INDEX($B$2:$B$2000,$Y1531))</f>
      </c>
      <c r="U1531">
        <f>IF($Z1531="","",INDEX($B$2:$B$2000,$Z1531))</f>
      </c>
      <c r="V1531">
        <f>IF(OR($T1531="",$U1531=""),"",$U1531-$T1531)</f>
      </c>
      <c r="W1531" t="str">
        <f>IF(TRIM(INDEX(connections!$A:$A,ROW()))="","",TRIM(INDEX(connections!$A:$A,ROW())))</f>
      </c>
      <c r="X1531" t="str">
        <f>IF($W1531="","",TRIM(INDEX(connections!$B:$B,ROW())))</f>
      </c>
      <c r="Y1531">
        <f>IF($W1531="","",IFERROR(MATCH($W1531,$A$2:$A$2000,0),""))</f>
      </c>
      <c r="Z1531">
        <f>IF($X1531="","",IFERROR(MATCH($X1531,$A$2:$A$2000,0),""))</f>
      </c>
      <c r="AA1531" t="str">
        <f>IF($Y1531="","",INDEX($P$2:$P$2000,$Y1531))</f>
      </c>
      <c r="AB1531" t="str">
        <f>IF($Z1531="","",INDEX($P$2:$P$2000,$Z1531))</f>
      </c>
      <c r="AC1531">
        <f>IF(AND($AA1531="Yes",$AB1531="Yes"),1,"")</f>
      </c>
      <c r="AD1531">
        <f>IF(OR($Y1531="",$Z1531=""),"",IF(INDEX($C$2:$C$2000,$Y1531)=INDEX($C$2:$C$2000,$Z1531),0,1))</f>
      </c>
      <c r="AE1531">
        <f>IF($AC1531&lt;&gt;1,"",IF(AND(INDEX($AG$2:$AG$2000,$Y1531)=1,INDEX($AG$2:$AG$2000,$Z1531)=1),1,""))</f>
      </c>
      <c r="AG1531">
        <f>IF($A1531="","",COUNTIFS($W$2:$W$2500,$A1531,$AB$2:$AB$2500,"Yes")+COUNTIFS($X$2:$X$2500,$A1531,$AA$2:$AA$2500,"Yes"))</f>
      </c>
      <c r="AH1531" t="str">
        <f>IF(OR($P1531&lt;&gt;"Yes",N($AG1531)=0),"",IF(AND($AG1531=1,COUNTIFS($W$2:$W$2500,$A1531,$AE$2:$AE$2500,1)+COUNTIFS($X$2:$X$2500,$A1531,$AE$2:$AE$2500,1)&gt;0),"","Yes"))</f>
      </c>
      <c r="AI1531">
        <f>IF($AH1531="Yes",$AG1531,"")</f>
      </c>
      <c r="AJ1531">
        <f>IF($AI1531="","",$AI1531+ROW()/1000000)</f>
      </c>
      <c r="AK1531">
        <f>IF(OR($A1531="",$P1531="Yes",N($AG1531)=0),"",$AG1531+ROW()/1000000)</f>
      </c>
      <c r="AL1531" t="str">
        <f>IF($A1531="","",INDEX(games!$J:$J,ROW())&amp;"")</f>
      </c>
      <c r="AM1531">
        <f>IF($A1531="","",SUMPRODUCT($AO1531:$BD1531,'Map Analysis'!$AP$2^{0,1,2,3,4,5,6,7,8,9,10,11,12,13,14,15}))</f>
      </c>
      <c r="AN1531">
        <f>IF($A1531="","",$AM1531+ROW()/10000000)</f>
      </c>
      <c r="AO1531">
        <f>IF($A1531="","",COUNTIF($W$2:$W$2500,$A1531))</f>
      </c>
      <c r="AP1531">
        <f>IF($A1531="","",SUMIFS($BF$2:$BF$2500,$W$2:$W$2500,$A1531))</f>
      </c>
      <c r="AQ1531">
        <f>IF($A1531="","",SUMIFS($BG$2:$BG$2500,$W$2:$W$2500,$A1531))</f>
      </c>
      <c r="AR1531">
        <f>IF($A1531="","",SUMIFS($BH$2:$BH$2500,$W$2:$W$2500,$A1531))</f>
      </c>
      <c r="AS1531">
        <f>IF($A1531="","",SUMIFS($BI$2:$BI$2500,$W$2:$W$2500,$A1531))</f>
      </c>
      <c r="AT1531">
        <f>IF($A1531="","",SUMIFS($BJ$2:$BJ$2500,$W$2:$W$2500,$A1531))</f>
      </c>
      <c r="AU1531">
        <f>IF($A1531="","",SUMIFS($BK$2:$BK$2500,$W$2:$W$2500,$A1531))</f>
      </c>
      <c r="AV1531">
        <f>IF($A1531="","",SUMIFS($BL$2:$BL$2500,$W$2:$W$2500,$A1531))</f>
      </c>
      <c r="AW1531">
        <f>IF($A1531="","",SUMIFS($BM$2:$BM$2500,$W$2:$W$2500,$A1531))</f>
      </c>
      <c r="AX1531">
        <f>IF($A1531="","",SUMIFS($BN$2:$BN$2500,$W$2:$W$2500,$A1531))</f>
      </c>
      <c r="AY1531">
        <f>IF($A1531="","",SUMIFS($BO$2:$BO$2500,$W$2:$W$2500,$A1531))</f>
      </c>
      <c r="AZ1531">
        <f>IF($A1531="","",SUMIFS($BP$2:$BP$2500,$W$2:$W$2500,$A1531))</f>
      </c>
      <c r="BA1531">
        <f>IF($A1531="","",SUMIFS($BQ$2:$BQ$2500,$W$2:$W$2500,$A1531))</f>
      </c>
      <c r="BB1531">
        <f>IF($A1531="","",SUMIFS($BR$2:$BR$2500,$W$2:$W$2500,$A1531))</f>
      </c>
      <c r="BC1531">
        <f>IF($A1531="","",SUMIFS($BS$2:$BS$2500,$W$2:$W$2500,$A1531))</f>
      </c>
      <c r="BD1531">
        <f>IF($A1531="","",SUMIFS($BT$2:$BT$2500,$W$2:$W$2500,$A1531))</f>
      </c>
      <c r="BF1531">
        <f>IF($Z1531="","",INDEX($AO$2:$AO$2000,$Z1531))</f>
      </c>
      <c r="BG1531">
        <f>IF($Z1531="","",INDEX($AP$2:$AP$2000,$Z1531))</f>
      </c>
      <c r="BH1531">
        <f>IF($Z1531="","",INDEX($AQ$2:$AQ$2000,$Z1531))</f>
      </c>
      <c r="BI1531">
        <f>IF($Z1531="","",INDEX($AR$2:$AR$2000,$Z1531))</f>
      </c>
      <c r="BJ1531">
        <f>IF($Z1531="","",INDEX($AS$2:$AS$2000,$Z1531))</f>
      </c>
      <c r="BK1531">
        <f>IF($Z1531="","",INDEX($AT$2:$AT$2000,$Z1531))</f>
      </c>
      <c r="BL1531">
        <f>IF($Z1531="","",INDEX($AU$2:$AU$2000,$Z1531))</f>
      </c>
      <c r="BM1531">
        <f>IF($Z1531="","",INDEX($AV$2:$AV$2000,$Z1531))</f>
      </c>
      <c r="BN1531">
        <f>IF($Z1531="","",INDEX($AW$2:$AW$2000,$Z1531))</f>
      </c>
      <c r="BO1531">
        <f>IF($Z1531="","",INDEX($AX$2:$AX$2000,$Z1531))</f>
      </c>
      <c r="BP1531">
        <f>IF($Z1531="","",INDEX($AY$2:$AY$2000,$Z1531))</f>
      </c>
      <c r="BQ1531">
        <f>IF($Z1531="","",INDEX($AZ$2:$AZ$2000,$Z1531))</f>
      </c>
      <c r="BR1531">
        <f>IF($Z1531="","",INDEX($BA$2:$BA$2000,$Z1531))</f>
      </c>
      <c r="BS1531">
        <f>IF($Z1531="","",INDEX($BB$2:$BB$2000,$Z1531))</f>
      </c>
      <c r="BT1531">
        <f>IF($Z1531="","",INDEX($BC$2:$BC$2000,$Z1531))</f>
      </c>
      <c r="BV1531">
        <f>IF(OR($A1531="",$P1531&lt;&gt;"Yes",$AH1531="Yes"),"",1+N($AG1531))</f>
      </c>
      <c r="BW1531">
        <f>IF($A1531="","",COUNTIFS($W$2:$W$2500,$A1531,$BZ$2:$BZ$2500,"Yes")+COUNTIFS($X$2:$X$2500,$A1531,$BY$2:$BY$2500,"Yes"))</f>
      </c>
      <c r="BX1531">
        <f>IF(OR($A1531="",$P1531="Yes"),"",IF(N($BW1531)=0,0,1+SUMIFS($CB$2:$CB$2500,$W$2:$W$2500,$A1531)+SUMIFS($CA$2:$CA$2500,$X$2:$X$2500,$A1531)))</f>
      </c>
      <c r="BY1531" t="str">
        <f>IF($Y1531="","",INDEX($AH$2:$AH$2000,$Y1531)&amp;"")</f>
      </c>
      <c r="BZ1531" t="str">
        <f>IF($Z1531="","",INDEX($AH$2:$AH$2000,$Z1531)&amp;"")</f>
      </c>
      <c r="CA1531">
        <f>IF($Y1531="","",INDEX($BV$2:$BV$2000,$Y1531))</f>
      </c>
      <c r="CB1531">
        <f>IF($Z1531="","",INDEX($BV$2:$BV$2000,$Z1531))</f>
      </c>
    </row>
    <row r="1532">
      <c r="A1532" t="str">
        <f>IF(TRIM(INDEX(games!$A:$A,ROW()))="","",TRIM(INDEX(games!$A:$A,ROW())))</f>
      </c>
      <c r="B1532">
        <f>IF(OR($A1532="",INDEX(games!$B:$B,ROW())=""),"",INDEX(games!$B:$B,ROW()))</f>
      </c>
      <c r="C1532" t="str">
        <f>IF(OR($A1532="",INDEX(games!$C:$C,ROW())=""),"",INDEX(games!$C:$C,ROW()))</f>
      </c>
      <c r="D1532">
        <f>IF($A1532="","",COUNTIF($W$2:$W$2500,$A1532)+COUNTIF($X$2:$X$2500,$A1532))</f>
      </c>
      <c r="E1532">
        <f>IF($A1532="","",IFERROR(MATCH($C1532,$R$2:$R$5,0),0))</f>
      </c>
      <c r="F1532">
        <f>IF($A1532="","",MOD(ROW(),34))</f>
      </c>
      <c r="G1532">
        <f>IF($A1532="",NA(),IF($C1532="Action",$B1532,NA()))</f>
      </c>
      <c r="H1532">
        <f>IF($A1532="",NA(),IF($C1532="Action",1+$F1532*0.023,NA()))</f>
      </c>
      <c r="I1532">
        <f>IF($A1532="",NA(),IF($C1532="Strategy",$B1532,NA()))</f>
      </c>
      <c r="J1532">
        <f>IF($A1532="",NA(),IF($C1532="Strategy",2+$F1532*0.023,NA()))</f>
      </c>
      <c r="K1532">
        <f>IF($A1532="",NA(),IF($C1532="Deckbuilder",$B1532,NA()))</f>
      </c>
      <c r="L1532">
        <f>IF($A1532="",NA(),IF($C1532="Deckbuilder",3+$F1532*0.023,NA()))</f>
      </c>
      <c r="M1532">
        <f>IF($A1532="",NA(),IF($C1532="Traditional",$B1532,NA()))</f>
      </c>
      <c r="N1532">
        <f>IF($A1532="",NA(),IF($C1532="Traditional",4+$F1532*0.023,NA()))</f>
      </c>
      <c r="O1532">
        <f>IF($A1532="","",$D1532+ROW()/1000000)</f>
      </c>
      <c r="P1532" t="str">
        <f>IF(OR($A1532="",INDEX(games!$H:$H,ROW())=""),"",INDEX(games!$H:$H,ROW()))</f>
      </c>
      <c r="Q1532">
        <f>IF(OR($A1532="",$P1532&lt;&gt;"Yes"),"",$D1532+ROW()/1000000)</f>
      </c>
      <c r="T1532">
        <f>IF($Y1532="","",INDEX($B$2:$B$2000,$Y1532))</f>
      </c>
      <c r="U1532">
        <f>IF($Z1532="","",INDEX($B$2:$B$2000,$Z1532))</f>
      </c>
      <c r="V1532">
        <f>IF(OR($T1532="",$U1532=""),"",$U1532-$T1532)</f>
      </c>
      <c r="W1532" t="str">
        <f>IF(TRIM(INDEX(connections!$A:$A,ROW()))="","",TRIM(INDEX(connections!$A:$A,ROW())))</f>
      </c>
      <c r="X1532" t="str">
        <f>IF($W1532="","",TRIM(INDEX(connections!$B:$B,ROW())))</f>
      </c>
      <c r="Y1532">
        <f>IF($W1532="","",IFERROR(MATCH($W1532,$A$2:$A$2000,0),""))</f>
      </c>
      <c r="Z1532">
        <f>IF($X1532="","",IFERROR(MATCH($X1532,$A$2:$A$2000,0),""))</f>
      </c>
      <c r="AA1532" t="str">
        <f>IF($Y1532="","",INDEX($P$2:$P$2000,$Y1532))</f>
      </c>
      <c r="AB1532" t="str">
        <f>IF($Z1532="","",INDEX($P$2:$P$2000,$Z1532))</f>
      </c>
      <c r="AC1532">
        <f>IF(AND($AA1532="Yes",$AB1532="Yes"),1,"")</f>
      </c>
      <c r="AD1532">
        <f>IF(OR($Y1532="",$Z1532=""),"",IF(INDEX($C$2:$C$2000,$Y1532)=INDEX($C$2:$C$2000,$Z1532),0,1))</f>
      </c>
      <c r="AE1532">
        <f>IF($AC1532&lt;&gt;1,"",IF(AND(INDEX($AG$2:$AG$2000,$Y1532)=1,INDEX($AG$2:$AG$2000,$Z1532)=1),1,""))</f>
      </c>
      <c r="AG1532">
        <f>IF($A1532="","",COUNTIFS($W$2:$W$2500,$A1532,$AB$2:$AB$2500,"Yes")+COUNTIFS($X$2:$X$2500,$A1532,$AA$2:$AA$2500,"Yes"))</f>
      </c>
      <c r="AH1532" t="str">
        <f>IF(OR($P1532&lt;&gt;"Yes",N($AG1532)=0),"",IF(AND($AG1532=1,COUNTIFS($W$2:$W$2500,$A1532,$AE$2:$AE$2500,1)+COUNTIFS($X$2:$X$2500,$A1532,$AE$2:$AE$2500,1)&gt;0),"","Yes"))</f>
      </c>
      <c r="AI1532">
        <f>IF($AH1532="Yes",$AG1532,"")</f>
      </c>
      <c r="AJ1532">
        <f>IF($AI1532="","",$AI1532+ROW()/1000000)</f>
      </c>
      <c r="AK1532">
        <f>IF(OR($A1532="",$P1532="Yes",N($AG1532)=0),"",$AG1532+ROW()/1000000)</f>
      </c>
      <c r="AL1532" t="str">
        <f>IF($A1532="","",INDEX(games!$J:$J,ROW())&amp;"")</f>
      </c>
      <c r="AM1532">
        <f>IF($A1532="","",SUMPRODUCT($AO1532:$BD1532,'Map Analysis'!$AP$2^{0,1,2,3,4,5,6,7,8,9,10,11,12,13,14,15}))</f>
      </c>
      <c r="AN1532">
        <f>IF($A1532="","",$AM1532+ROW()/10000000)</f>
      </c>
      <c r="AO1532">
        <f>IF($A1532="","",COUNTIF($W$2:$W$2500,$A1532))</f>
      </c>
      <c r="AP1532">
        <f>IF($A1532="","",SUMIFS($BF$2:$BF$2500,$W$2:$W$2500,$A1532))</f>
      </c>
      <c r="AQ1532">
        <f>IF($A1532="","",SUMIFS($BG$2:$BG$2500,$W$2:$W$2500,$A1532))</f>
      </c>
      <c r="AR1532">
        <f>IF($A1532="","",SUMIFS($BH$2:$BH$2500,$W$2:$W$2500,$A1532))</f>
      </c>
      <c r="AS1532">
        <f>IF($A1532="","",SUMIFS($BI$2:$BI$2500,$W$2:$W$2500,$A1532))</f>
      </c>
      <c r="AT1532">
        <f>IF($A1532="","",SUMIFS($BJ$2:$BJ$2500,$W$2:$W$2500,$A1532))</f>
      </c>
      <c r="AU1532">
        <f>IF($A1532="","",SUMIFS($BK$2:$BK$2500,$W$2:$W$2500,$A1532))</f>
      </c>
      <c r="AV1532">
        <f>IF($A1532="","",SUMIFS($BL$2:$BL$2500,$W$2:$W$2500,$A1532))</f>
      </c>
      <c r="AW1532">
        <f>IF($A1532="","",SUMIFS($BM$2:$BM$2500,$W$2:$W$2500,$A1532))</f>
      </c>
      <c r="AX1532">
        <f>IF($A1532="","",SUMIFS($BN$2:$BN$2500,$W$2:$W$2500,$A1532))</f>
      </c>
      <c r="AY1532">
        <f>IF($A1532="","",SUMIFS($BO$2:$BO$2500,$W$2:$W$2500,$A1532))</f>
      </c>
      <c r="AZ1532">
        <f>IF($A1532="","",SUMIFS($BP$2:$BP$2500,$W$2:$W$2500,$A1532))</f>
      </c>
      <c r="BA1532">
        <f>IF($A1532="","",SUMIFS($BQ$2:$BQ$2500,$W$2:$W$2500,$A1532))</f>
      </c>
      <c r="BB1532">
        <f>IF($A1532="","",SUMIFS($BR$2:$BR$2500,$W$2:$W$2500,$A1532))</f>
      </c>
      <c r="BC1532">
        <f>IF($A1532="","",SUMIFS($BS$2:$BS$2500,$W$2:$W$2500,$A1532))</f>
      </c>
      <c r="BD1532">
        <f>IF($A1532="","",SUMIFS($BT$2:$BT$2500,$W$2:$W$2500,$A1532))</f>
      </c>
      <c r="BF1532">
        <f>IF($Z1532="","",INDEX($AO$2:$AO$2000,$Z1532))</f>
      </c>
      <c r="BG1532">
        <f>IF($Z1532="","",INDEX($AP$2:$AP$2000,$Z1532))</f>
      </c>
      <c r="BH1532">
        <f>IF($Z1532="","",INDEX($AQ$2:$AQ$2000,$Z1532))</f>
      </c>
      <c r="BI1532">
        <f>IF($Z1532="","",INDEX($AR$2:$AR$2000,$Z1532))</f>
      </c>
      <c r="BJ1532">
        <f>IF($Z1532="","",INDEX($AS$2:$AS$2000,$Z1532))</f>
      </c>
      <c r="BK1532">
        <f>IF($Z1532="","",INDEX($AT$2:$AT$2000,$Z1532))</f>
      </c>
      <c r="BL1532">
        <f>IF($Z1532="","",INDEX($AU$2:$AU$2000,$Z1532))</f>
      </c>
      <c r="BM1532">
        <f>IF($Z1532="","",INDEX($AV$2:$AV$2000,$Z1532))</f>
      </c>
      <c r="BN1532">
        <f>IF($Z1532="","",INDEX($AW$2:$AW$2000,$Z1532))</f>
      </c>
      <c r="BO1532">
        <f>IF($Z1532="","",INDEX($AX$2:$AX$2000,$Z1532))</f>
      </c>
      <c r="BP1532">
        <f>IF($Z1532="","",INDEX($AY$2:$AY$2000,$Z1532))</f>
      </c>
      <c r="BQ1532">
        <f>IF($Z1532="","",INDEX($AZ$2:$AZ$2000,$Z1532))</f>
      </c>
      <c r="BR1532">
        <f>IF($Z1532="","",INDEX($BA$2:$BA$2000,$Z1532))</f>
      </c>
      <c r="BS1532">
        <f>IF($Z1532="","",INDEX($BB$2:$BB$2000,$Z1532))</f>
      </c>
      <c r="BT1532">
        <f>IF($Z1532="","",INDEX($BC$2:$BC$2000,$Z1532))</f>
      </c>
      <c r="BV1532">
        <f>IF(OR($A1532="",$P1532&lt;&gt;"Yes",$AH1532="Yes"),"",1+N($AG1532))</f>
      </c>
      <c r="BW1532">
        <f>IF($A1532="","",COUNTIFS($W$2:$W$2500,$A1532,$BZ$2:$BZ$2500,"Yes")+COUNTIFS($X$2:$X$2500,$A1532,$BY$2:$BY$2500,"Yes"))</f>
      </c>
      <c r="BX1532">
        <f>IF(OR($A1532="",$P1532="Yes"),"",IF(N($BW1532)=0,0,1+SUMIFS($CB$2:$CB$2500,$W$2:$W$2500,$A1532)+SUMIFS($CA$2:$CA$2500,$X$2:$X$2500,$A1532)))</f>
      </c>
      <c r="BY1532" t="str">
        <f>IF($Y1532="","",INDEX($AH$2:$AH$2000,$Y1532)&amp;"")</f>
      </c>
      <c r="BZ1532" t="str">
        <f>IF($Z1532="","",INDEX($AH$2:$AH$2000,$Z1532)&amp;"")</f>
      </c>
      <c r="CA1532">
        <f>IF($Y1532="","",INDEX($BV$2:$BV$2000,$Y1532))</f>
      </c>
      <c r="CB1532">
        <f>IF($Z1532="","",INDEX($BV$2:$BV$2000,$Z1532))</f>
      </c>
    </row>
    <row r="1533">
      <c r="A1533" t="str">
        <f>IF(TRIM(INDEX(games!$A:$A,ROW()))="","",TRIM(INDEX(games!$A:$A,ROW())))</f>
      </c>
      <c r="B1533">
        <f>IF(OR($A1533="",INDEX(games!$B:$B,ROW())=""),"",INDEX(games!$B:$B,ROW()))</f>
      </c>
      <c r="C1533" t="str">
        <f>IF(OR($A1533="",INDEX(games!$C:$C,ROW())=""),"",INDEX(games!$C:$C,ROW()))</f>
      </c>
      <c r="D1533">
        <f>IF($A1533="","",COUNTIF($W$2:$W$2500,$A1533)+COUNTIF($X$2:$X$2500,$A1533))</f>
      </c>
      <c r="E1533">
        <f>IF($A1533="","",IFERROR(MATCH($C1533,$R$2:$R$5,0),0))</f>
      </c>
      <c r="F1533">
        <f>IF($A1533="","",MOD(ROW(),34))</f>
      </c>
      <c r="G1533">
        <f>IF($A1533="",NA(),IF($C1533="Action",$B1533,NA()))</f>
      </c>
      <c r="H1533">
        <f>IF($A1533="",NA(),IF($C1533="Action",1+$F1533*0.023,NA()))</f>
      </c>
      <c r="I1533">
        <f>IF($A1533="",NA(),IF($C1533="Strategy",$B1533,NA()))</f>
      </c>
      <c r="J1533">
        <f>IF($A1533="",NA(),IF($C1533="Strategy",2+$F1533*0.023,NA()))</f>
      </c>
      <c r="K1533">
        <f>IF($A1533="",NA(),IF($C1533="Deckbuilder",$B1533,NA()))</f>
      </c>
      <c r="L1533">
        <f>IF($A1533="",NA(),IF($C1533="Deckbuilder",3+$F1533*0.023,NA()))</f>
      </c>
      <c r="M1533">
        <f>IF($A1533="",NA(),IF($C1533="Traditional",$B1533,NA()))</f>
      </c>
      <c r="N1533">
        <f>IF($A1533="",NA(),IF($C1533="Traditional",4+$F1533*0.023,NA()))</f>
      </c>
      <c r="O1533">
        <f>IF($A1533="","",$D1533+ROW()/1000000)</f>
      </c>
      <c r="P1533" t="str">
        <f>IF(OR($A1533="",INDEX(games!$H:$H,ROW())=""),"",INDEX(games!$H:$H,ROW()))</f>
      </c>
      <c r="Q1533">
        <f>IF(OR($A1533="",$P1533&lt;&gt;"Yes"),"",$D1533+ROW()/1000000)</f>
      </c>
      <c r="T1533">
        <f>IF($Y1533="","",INDEX($B$2:$B$2000,$Y1533))</f>
      </c>
      <c r="U1533">
        <f>IF($Z1533="","",INDEX($B$2:$B$2000,$Z1533))</f>
      </c>
      <c r="V1533">
        <f>IF(OR($T1533="",$U1533=""),"",$U1533-$T1533)</f>
      </c>
      <c r="W1533" t="str">
        <f>IF(TRIM(INDEX(connections!$A:$A,ROW()))="","",TRIM(INDEX(connections!$A:$A,ROW())))</f>
      </c>
      <c r="X1533" t="str">
        <f>IF($W1533="","",TRIM(INDEX(connections!$B:$B,ROW())))</f>
      </c>
      <c r="Y1533">
        <f>IF($W1533="","",IFERROR(MATCH($W1533,$A$2:$A$2000,0),""))</f>
      </c>
      <c r="Z1533">
        <f>IF($X1533="","",IFERROR(MATCH($X1533,$A$2:$A$2000,0),""))</f>
      </c>
      <c r="AA1533" t="str">
        <f>IF($Y1533="","",INDEX($P$2:$P$2000,$Y1533))</f>
      </c>
      <c r="AB1533" t="str">
        <f>IF($Z1533="","",INDEX($P$2:$P$2000,$Z1533))</f>
      </c>
      <c r="AC1533">
        <f>IF(AND($AA1533="Yes",$AB1533="Yes"),1,"")</f>
      </c>
      <c r="AD1533">
        <f>IF(OR($Y1533="",$Z1533=""),"",IF(INDEX($C$2:$C$2000,$Y1533)=INDEX($C$2:$C$2000,$Z1533),0,1))</f>
      </c>
      <c r="AE1533">
        <f>IF($AC1533&lt;&gt;1,"",IF(AND(INDEX($AG$2:$AG$2000,$Y1533)=1,INDEX($AG$2:$AG$2000,$Z1533)=1),1,""))</f>
      </c>
      <c r="AG1533">
        <f>IF($A1533="","",COUNTIFS($W$2:$W$2500,$A1533,$AB$2:$AB$2500,"Yes")+COUNTIFS($X$2:$X$2500,$A1533,$AA$2:$AA$2500,"Yes"))</f>
      </c>
      <c r="AH1533" t="str">
        <f>IF(OR($P1533&lt;&gt;"Yes",N($AG1533)=0),"",IF(AND($AG1533=1,COUNTIFS($W$2:$W$2500,$A1533,$AE$2:$AE$2500,1)+COUNTIFS($X$2:$X$2500,$A1533,$AE$2:$AE$2500,1)&gt;0),"","Yes"))</f>
      </c>
      <c r="AI1533">
        <f>IF($AH1533="Yes",$AG1533,"")</f>
      </c>
      <c r="AJ1533">
        <f>IF($AI1533="","",$AI1533+ROW()/1000000)</f>
      </c>
      <c r="AK1533">
        <f>IF(OR($A1533="",$P1533="Yes",N($AG1533)=0),"",$AG1533+ROW()/1000000)</f>
      </c>
      <c r="AL1533" t="str">
        <f>IF($A1533="","",INDEX(games!$J:$J,ROW())&amp;"")</f>
      </c>
      <c r="AM1533">
        <f>IF($A1533="","",SUMPRODUCT($AO1533:$BD1533,'Map Analysis'!$AP$2^{0,1,2,3,4,5,6,7,8,9,10,11,12,13,14,15}))</f>
      </c>
      <c r="AN1533">
        <f>IF($A1533="","",$AM1533+ROW()/10000000)</f>
      </c>
      <c r="AO1533">
        <f>IF($A1533="","",COUNTIF($W$2:$W$2500,$A1533))</f>
      </c>
      <c r="AP1533">
        <f>IF($A1533="","",SUMIFS($BF$2:$BF$2500,$W$2:$W$2500,$A1533))</f>
      </c>
      <c r="AQ1533">
        <f>IF($A1533="","",SUMIFS($BG$2:$BG$2500,$W$2:$W$2500,$A1533))</f>
      </c>
      <c r="AR1533">
        <f>IF($A1533="","",SUMIFS($BH$2:$BH$2500,$W$2:$W$2500,$A1533))</f>
      </c>
      <c r="AS1533">
        <f>IF($A1533="","",SUMIFS($BI$2:$BI$2500,$W$2:$W$2500,$A1533))</f>
      </c>
      <c r="AT1533">
        <f>IF($A1533="","",SUMIFS($BJ$2:$BJ$2500,$W$2:$W$2500,$A1533))</f>
      </c>
      <c r="AU1533">
        <f>IF($A1533="","",SUMIFS($BK$2:$BK$2500,$W$2:$W$2500,$A1533))</f>
      </c>
      <c r="AV1533">
        <f>IF($A1533="","",SUMIFS($BL$2:$BL$2500,$W$2:$W$2500,$A1533))</f>
      </c>
      <c r="AW1533">
        <f>IF($A1533="","",SUMIFS($BM$2:$BM$2500,$W$2:$W$2500,$A1533))</f>
      </c>
      <c r="AX1533">
        <f>IF($A1533="","",SUMIFS($BN$2:$BN$2500,$W$2:$W$2500,$A1533))</f>
      </c>
      <c r="AY1533">
        <f>IF($A1533="","",SUMIFS($BO$2:$BO$2500,$W$2:$W$2500,$A1533))</f>
      </c>
      <c r="AZ1533">
        <f>IF($A1533="","",SUMIFS($BP$2:$BP$2500,$W$2:$W$2500,$A1533))</f>
      </c>
      <c r="BA1533">
        <f>IF($A1533="","",SUMIFS($BQ$2:$BQ$2500,$W$2:$W$2500,$A1533))</f>
      </c>
      <c r="BB1533">
        <f>IF($A1533="","",SUMIFS($BR$2:$BR$2500,$W$2:$W$2500,$A1533))</f>
      </c>
      <c r="BC1533">
        <f>IF($A1533="","",SUMIFS($BS$2:$BS$2500,$W$2:$W$2500,$A1533))</f>
      </c>
      <c r="BD1533">
        <f>IF($A1533="","",SUMIFS($BT$2:$BT$2500,$W$2:$W$2500,$A1533))</f>
      </c>
      <c r="BF1533">
        <f>IF($Z1533="","",INDEX($AO$2:$AO$2000,$Z1533))</f>
      </c>
      <c r="BG1533">
        <f>IF($Z1533="","",INDEX($AP$2:$AP$2000,$Z1533))</f>
      </c>
      <c r="BH1533">
        <f>IF($Z1533="","",INDEX($AQ$2:$AQ$2000,$Z1533))</f>
      </c>
      <c r="BI1533">
        <f>IF($Z1533="","",INDEX($AR$2:$AR$2000,$Z1533))</f>
      </c>
      <c r="BJ1533">
        <f>IF($Z1533="","",INDEX($AS$2:$AS$2000,$Z1533))</f>
      </c>
      <c r="BK1533">
        <f>IF($Z1533="","",INDEX($AT$2:$AT$2000,$Z1533))</f>
      </c>
      <c r="BL1533">
        <f>IF($Z1533="","",INDEX($AU$2:$AU$2000,$Z1533))</f>
      </c>
      <c r="BM1533">
        <f>IF($Z1533="","",INDEX($AV$2:$AV$2000,$Z1533))</f>
      </c>
      <c r="BN1533">
        <f>IF($Z1533="","",INDEX($AW$2:$AW$2000,$Z1533))</f>
      </c>
      <c r="BO1533">
        <f>IF($Z1533="","",INDEX($AX$2:$AX$2000,$Z1533))</f>
      </c>
      <c r="BP1533">
        <f>IF($Z1533="","",INDEX($AY$2:$AY$2000,$Z1533))</f>
      </c>
      <c r="BQ1533">
        <f>IF($Z1533="","",INDEX($AZ$2:$AZ$2000,$Z1533))</f>
      </c>
      <c r="BR1533">
        <f>IF($Z1533="","",INDEX($BA$2:$BA$2000,$Z1533))</f>
      </c>
      <c r="BS1533">
        <f>IF($Z1533="","",INDEX($BB$2:$BB$2000,$Z1533))</f>
      </c>
      <c r="BT1533">
        <f>IF($Z1533="","",INDEX($BC$2:$BC$2000,$Z1533))</f>
      </c>
      <c r="BV1533">
        <f>IF(OR($A1533="",$P1533&lt;&gt;"Yes",$AH1533="Yes"),"",1+N($AG1533))</f>
      </c>
      <c r="BW1533">
        <f>IF($A1533="","",COUNTIFS($W$2:$W$2500,$A1533,$BZ$2:$BZ$2500,"Yes")+COUNTIFS($X$2:$X$2500,$A1533,$BY$2:$BY$2500,"Yes"))</f>
      </c>
      <c r="BX1533">
        <f>IF(OR($A1533="",$P1533="Yes"),"",IF(N($BW1533)=0,0,1+SUMIFS($CB$2:$CB$2500,$W$2:$W$2500,$A1533)+SUMIFS($CA$2:$CA$2500,$X$2:$X$2500,$A1533)))</f>
      </c>
      <c r="BY1533" t="str">
        <f>IF($Y1533="","",INDEX($AH$2:$AH$2000,$Y1533)&amp;"")</f>
      </c>
      <c r="BZ1533" t="str">
        <f>IF($Z1533="","",INDEX($AH$2:$AH$2000,$Z1533)&amp;"")</f>
      </c>
      <c r="CA1533">
        <f>IF($Y1533="","",INDEX($BV$2:$BV$2000,$Y1533))</f>
      </c>
      <c r="CB1533">
        <f>IF($Z1533="","",INDEX($BV$2:$BV$2000,$Z1533))</f>
      </c>
    </row>
    <row r="1534">
      <c r="A1534" t="str">
        <f>IF(TRIM(INDEX(games!$A:$A,ROW()))="","",TRIM(INDEX(games!$A:$A,ROW())))</f>
      </c>
      <c r="B1534">
        <f>IF(OR($A1534="",INDEX(games!$B:$B,ROW())=""),"",INDEX(games!$B:$B,ROW()))</f>
      </c>
      <c r="C1534" t="str">
        <f>IF(OR($A1534="",INDEX(games!$C:$C,ROW())=""),"",INDEX(games!$C:$C,ROW()))</f>
      </c>
      <c r="D1534">
        <f>IF($A1534="","",COUNTIF($W$2:$W$2500,$A1534)+COUNTIF($X$2:$X$2500,$A1534))</f>
      </c>
      <c r="E1534">
        <f>IF($A1534="","",IFERROR(MATCH($C1534,$R$2:$R$5,0),0))</f>
      </c>
      <c r="F1534">
        <f>IF($A1534="","",MOD(ROW(),34))</f>
      </c>
      <c r="G1534">
        <f>IF($A1534="",NA(),IF($C1534="Action",$B1534,NA()))</f>
      </c>
      <c r="H1534">
        <f>IF($A1534="",NA(),IF($C1534="Action",1+$F1534*0.023,NA()))</f>
      </c>
      <c r="I1534">
        <f>IF($A1534="",NA(),IF($C1534="Strategy",$B1534,NA()))</f>
      </c>
      <c r="J1534">
        <f>IF($A1534="",NA(),IF($C1534="Strategy",2+$F1534*0.023,NA()))</f>
      </c>
      <c r="K1534">
        <f>IF($A1534="",NA(),IF($C1534="Deckbuilder",$B1534,NA()))</f>
      </c>
      <c r="L1534">
        <f>IF($A1534="",NA(),IF($C1534="Deckbuilder",3+$F1534*0.023,NA()))</f>
      </c>
      <c r="M1534">
        <f>IF($A1534="",NA(),IF($C1534="Traditional",$B1534,NA()))</f>
      </c>
      <c r="N1534">
        <f>IF($A1534="",NA(),IF($C1534="Traditional",4+$F1534*0.023,NA()))</f>
      </c>
      <c r="O1534">
        <f>IF($A1534="","",$D1534+ROW()/1000000)</f>
      </c>
      <c r="P1534" t="str">
        <f>IF(OR($A1534="",INDEX(games!$H:$H,ROW())=""),"",INDEX(games!$H:$H,ROW()))</f>
      </c>
      <c r="Q1534">
        <f>IF(OR($A1534="",$P1534&lt;&gt;"Yes"),"",$D1534+ROW()/1000000)</f>
      </c>
      <c r="T1534">
        <f>IF($Y1534="","",INDEX($B$2:$B$2000,$Y1534))</f>
      </c>
      <c r="U1534">
        <f>IF($Z1534="","",INDEX($B$2:$B$2000,$Z1534))</f>
      </c>
      <c r="V1534">
        <f>IF(OR($T1534="",$U1534=""),"",$U1534-$T1534)</f>
      </c>
      <c r="W1534" t="str">
        <f>IF(TRIM(INDEX(connections!$A:$A,ROW()))="","",TRIM(INDEX(connections!$A:$A,ROW())))</f>
      </c>
      <c r="X1534" t="str">
        <f>IF($W1534="","",TRIM(INDEX(connections!$B:$B,ROW())))</f>
      </c>
      <c r="Y1534">
        <f>IF($W1534="","",IFERROR(MATCH($W1534,$A$2:$A$2000,0),""))</f>
      </c>
      <c r="Z1534">
        <f>IF($X1534="","",IFERROR(MATCH($X1534,$A$2:$A$2000,0),""))</f>
      </c>
      <c r="AA1534" t="str">
        <f>IF($Y1534="","",INDEX($P$2:$P$2000,$Y1534))</f>
      </c>
      <c r="AB1534" t="str">
        <f>IF($Z1534="","",INDEX($P$2:$P$2000,$Z1534))</f>
      </c>
      <c r="AC1534">
        <f>IF(AND($AA1534="Yes",$AB1534="Yes"),1,"")</f>
      </c>
      <c r="AD1534">
        <f>IF(OR($Y1534="",$Z1534=""),"",IF(INDEX($C$2:$C$2000,$Y1534)=INDEX($C$2:$C$2000,$Z1534),0,1))</f>
      </c>
      <c r="AE1534">
        <f>IF($AC1534&lt;&gt;1,"",IF(AND(INDEX($AG$2:$AG$2000,$Y1534)=1,INDEX($AG$2:$AG$2000,$Z1534)=1),1,""))</f>
      </c>
      <c r="AG1534">
        <f>IF($A1534="","",COUNTIFS($W$2:$W$2500,$A1534,$AB$2:$AB$2500,"Yes")+COUNTIFS($X$2:$X$2500,$A1534,$AA$2:$AA$2500,"Yes"))</f>
      </c>
      <c r="AH1534" t="str">
        <f>IF(OR($P1534&lt;&gt;"Yes",N($AG1534)=0),"",IF(AND($AG1534=1,COUNTIFS($W$2:$W$2500,$A1534,$AE$2:$AE$2500,1)+COUNTIFS($X$2:$X$2500,$A1534,$AE$2:$AE$2500,1)&gt;0),"","Yes"))</f>
      </c>
      <c r="AI1534">
        <f>IF($AH1534="Yes",$AG1534,"")</f>
      </c>
      <c r="AJ1534">
        <f>IF($AI1534="","",$AI1534+ROW()/1000000)</f>
      </c>
      <c r="AK1534">
        <f>IF(OR($A1534="",$P1534="Yes",N($AG1534)=0),"",$AG1534+ROW()/1000000)</f>
      </c>
      <c r="AL1534" t="str">
        <f>IF($A1534="","",INDEX(games!$J:$J,ROW())&amp;"")</f>
      </c>
      <c r="AM1534">
        <f>IF($A1534="","",SUMPRODUCT($AO1534:$BD1534,'Map Analysis'!$AP$2^{0,1,2,3,4,5,6,7,8,9,10,11,12,13,14,15}))</f>
      </c>
      <c r="AN1534">
        <f>IF($A1534="","",$AM1534+ROW()/10000000)</f>
      </c>
      <c r="AO1534">
        <f>IF($A1534="","",COUNTIF($W$2:$W$2500,$A1534))</f>
      </c>
      <c r="AP1534">
        <f>IF($A1534="","",SUMIFS($BF$2:$BF$2500,$W$2:$W$2500,$A1534))</f>
      </c>
      <c r="AQ1534">
        <f>IF($A1534="","",SUMIFS($BG$2:$BG$2500,$W$2:$W$2500,$A1534))</f>
      </c>
      <c r="AR1534">
        <f>IF($A1534="","",SUMIFS($BH$2:$BH$2500,$W$2:$W$2500,$A1534))</f>
      </c>
      <c r="AS1534">
        <f>IF($A1534="","",SUMIFS($BI$2:$BI$2500,$W$2:$W$2500,$A1534))</f>
      </c>
      <c r="AT1534">
        <f>IF($A1534="","",SUMIFS($BJ$2:$BJ$2500,$W$2:$W$2500,$A1534))</f>
      </c>
      <c r="AU1534">
        <f>IF($A1534="","",SUMIFS($BK$2:$BK$2500,$W$2:$W$2500,$A1534))</f>
      </c>
      <c r="AV1534">
        <f>IF($A1534="","",SUMIFS($BL$2:$BL$2500,$W$2:$W$2500,$A1534))</f>
      </c>
      <c r="AW1534">
        <f>IF($A1534="","",SUMIFS($BM$2:$BM$2500,$W$2:$W$2500,$A1534))</f>
      </c>
      <c r="AX1534">
        <f>IF($A1534="","",SUMIFS($BN$2:$BN$2500,$W$2:$W$2500,$A1534))</f>
      </c>
      <c r="AY1534">
        <f>IF($A1534="","",SUMIFS($BO$2:$BO$2500,$W$2:$W$2500,$A1534))</f>
      </c>
      <c r="AZ1534">
        <f>IF($A1534="","",SUMIFS($BP$2:$BP$2500,$W$2:$W$2500,$A1534))</f>
      </c>
      <c r="BA1534">
        <f>IF($A1534="","",SUMIFS($BQ$2:$BQ$2500,$W$2:$W$2500,$A1534))</f>
      </c>
      <c r="BB1534">
        <f>IF($A1534="","",SUMIFS($BR$2:$BR$2500,$W$2:$W$2500,$A1534))</f>
      </c>
      <c r="BC1534">
        <f>IF($A1534="","",SUMIFS($BS$2:$BS$2500,$W$2:$W$2500,$A1534))</f>
      </c>
      <c r="BD1534">
        <f>IF($A1534="","",SUMIFS($BT$2:$BT$2500,$W$2:$W$2500,$A1534))</f>
      </c>
      <c r="BF1534">
        <f>IF($Z1534="","",INDEX($AO$2:$AO$2000,$Z1534))</f>
      </c>
      <c r="BG1534">
        <f>IF($Z1534="","",INDEX($AP$2:$AP$2000,$Z1534))</f>
      </c>
      <c r="BH1534">
        <f>IF($Z1534="","",INDEX($AQ$2:$AQ$2000,$Z1534))</f>
      </c>
      <c r="BI1534">
        <f>IF($Z1534="","",INDEX($AR$2:$AR$2000,$Z1534))</f>
      </c>
      <c r="BJ1534">
        <f>IF($Z1534="","",INDEX($AS$2:$AS$2000,$Z1534))</f>
      </c>
      <c r="BK1534">
        <f>IF($Z1534="","",INDEX($AT$2:$AT$2000,$Z1534))</f>
      </c>
      <c r="BL1534">
        <f>IF($Z1534="","",INDEX($AU$2:$AU$2000,$Z1534))</f>
      </c>
      <c r="BM1534">
        <f>IF($Z1534="","",INDEX($AV$2:$AV$2000,$Z1534))</f>
      </c>
      <c r="BN1534">
        <f>IF($Z1534="","",INDEX($AW$2:$AW$2000,$Z1534))</f>
      </c>
      <c r="BO1534">
        <f>IF($Z1534="","",INDEX($AX$2:$AX$2000,$Z1534))</f>
      </c>
      <c r="BP1534">
        <f>IF($Z1534="","",INDEX($AY$2:$AY$2000,$Z1534))</f>
      </c>
      <c r="BQ1534">
        <f>IF($Z1534="","",INDEX($AZ$2:$AZ$2000,$Z1534))</f>
      </c>
      <c r="BR1534">
        <f>IF($Z1534="","",INDEX($BA$2:$BA$2000,$Z1534))</f>
      </c>
      <c r="BS1534">
        <f>IF($Z1534="","",INDEX($BB$2:$BB$2000,$Z1534))</f>
      </c>
      <c r="BT1534">
        <f>IF($Z1534="","",INDEX($BC$2:$BC$2000,$Z1534))</f>
      </c>
      <c r="BV1534">
        <f>IF(OR($A1534="",$P1534&lt;&gt;"Yes",$AH1534="Yes"),"",1+N($AG1534))</f>
      </c>
      <c r="BW1534">
        <f>IF($A1534="","",COUNTIFS($W$2:$W$2500,$A1534,$BZ$2:$BZ$2500,"Yes")+COUNTIFS($X$2:$X$2500,$A1534,$BY$2:$BY$2500,"Yes"))</f>
      </c>
      <c r="BX1534">
        <f>IF(OR($A1534="",$P1534="Yes"),"",IF(N($BW1534)=0,0,1+SUMIFS($CB$2:$CB$2500,$W$2:$W$2500,$A1534)+SUMIFS($CA$2:$CA$2500,$X$2:$X$2500,$A1534)))</f>
      </c>
      <c r="BY1534" t="str">
        <f>IF($Y1534="","",INDEX($AH$2:$AH$2000,$Y1534)&amp;"")</f>
      </c>
      <c r="BZ1534" t="str">
        <f>IF($Z1534="","",INDEX($AH$2:$AH$2000,$Z1534)&amp;"")</f>
      </c>
      <c r="CA1534">
        <f>IF($Y1534="","",INDEX($BV$2:$BV$2000,$Y1534))</f>
      </c>
      <c r="CB1534">
        <f>IF($Z1534="","",INDEX($BV$2:$BV$2000,$Z1534))</f>
      </c>
    </row>
    <row r="1535">
      <c r="A1535" t="str">
        <f>IF(TRIM(INDEX(games!$A:$A,ROW()))="","",TRIM(INDEX(games!$A:$A,ROW())))</f>
      </c>
      <c r="B1535">
        <f>IF(OR($A1535="",INDEX(games!$B:$B,ROW())=""),"",INDEX(games!$B:$B,ROW()))</f>
      </c>
      <c r="C1535" t="str">
        <f>IF(OR($A1535="",INDEX(games!$C:$C,ROW())=""),"",INDEX(games!$C:$C,ROW()))</f>
      </c>
      <c r="D1535">
        <f>IF($A1535="","",COUNTIF($W$2:$W$2500,$A1535)+COUNTIF($X$2:$X$2500,$A1535))</f>
      </c>
      <c r="E1535">
        <f>IF($A1535="","",IFERROR(MATCH($C1535,$R$2:$R$5,0),0))</f>
      </c>
      <c r="F1535">
        <f>IF($A1535="","",MOD(ROW(),34))</f>
      </c>
      <c r="G1535">
        <f>IF($A1535="",NA(),IF($C1535="Action",$B1535,NA()))</f>
      </c>
      <c r="H1535">
        <f>IF($A1535="",NA(),IF($C1535="Action",1+$F1535*0.023,NA()))</f>
      </c>
      <c r="I1535">
        <f>IF($A1535="",NA(),IF($C1535="Strategy",$B1535,NA()))</f>
      </c>
      <c r="J1535">
        <f>IF($A1535="",NA(),IF($C1535="Strategy",2+$F1535*0.023,NA()))</f>
      </c>
      <c r="K1535">
        <f>IF($A1535="",NA(),IF($C1535="Deckbuilder",$B1535,NA()))</f>
      </c>
      <c r="L1535">
        <f>IF($A1535="",NA(),IF($C1535="Deckbuilder",3+$F1535*0.023,NA()))</f>
      </c>
      <c r="M1535">
        <f>IF($A1535="",NA(),IF($C1535="Traditional",$B1535,NA()))</f>
      </c>
      <c r="N1535">
        <f>IF($A1535="",NA(),IF($C1535="Traditional",4+$F1535*0.023,NA()))</f>
      </c>
      <c r="O1535">
        <f>IF($A1535="","",$D1535+ROW()/1000000)</f>
      </c>
      <c r="P1535" t="str">
        <f>IF(OR($A1535="",INDEX(games!$H:$H,ROW())=""),"",INDEX(games!$H:$H,ROW()))</f>
      </c>
      <c r="Q1535">
        <f>IF(OR($A1535="",$P1535&lt;&gt;"Yes"),"",$D1535+ROW()/1000000)</f>
      </c>
      <c r="T1535">
        <f>IF($Y1535="","",INDEX($B$2:$B$2000,$Y1535))</f>
      </c>
      <c r="U1535">
        <f>IF($Z1535="","",INDEX($B$2:$B$2000,$Z1535))</f>
      </c>
      <c r="V1535">
        <f>IF(OR($T1535="",$U1535=""),"",$U1535-$T1535)</f>
      </c>
      <c r="W1535" t="str">
        <f>IF(TRIM(INDEX(connections!$A:$A,ROW()))="","",TRIM(INDEX(connections!$A:$A,ROW())))</f>
      </c>
      <c r="X1535" t="str">
        <f>IF($W1535="","",TRIM(INDEX(connections!$B:$B,ROW())))</f>
      </c>
      <c r="Y1535">
        <f>IF($W1535="","",IFERROR(MATCH($W1535,$A$2:$A$2000,0),""))</f>
      </c>
      <c r="Z1535">
        <f>IF($X1535="","",IFERROR(MATCH($X1535,$A$2:$A$2000,0),""))</f>
      </c>
      <c r="AA1535" t="str">
        <f>IF($Y1535="","",INDEX($P$2:$P$2000,$Y1535))</f>
      </c>
      <c r="AB1535" t="str">
        <f>IF($Z1535="","",INDEX($P$2:$P$2000,$Z1535))</f>
      </c>
      <c r="AC1535">
        <f>IF(AND($AA1535="Yes",$AB1535="Yes"),1,"")</f>
      </c>
      <c r="AD1535">
        <f>IF(OR($Y1535="",$Z1535=""),"",IF(INDEX($C$2:$C$2000,$Y1535)=INDEX($C$2:$C$2000,$Z1535),0,1))</f>
      </c>
      <c r="AE1535">
        <f>IF($AC1535&lt;&gt;1,"",IF(AND(INDEX($AG$2:$AG$2000,$Y1535)=1,INDEX($AG$2:$AG$2000,$Z1535)=1),1,""))</f>
      </c>
      <c r="AG1535">
        <f>IF($A1535="","",COUNTIFS($W$2:$W$2500,$A1535,$AB$2:$AB$2500,"Yes")+COUNTIFS($X$2:$X$2500,$A1535,$AA$2:$AA$2500,"Yes"))</f>
      </c>
      <c r="AH1535" t="str">
        <f>IF(OR($P1535&lt;&gt;"Yes",N($AG1535)=0),"",IF(AND($AG1535=1,COUNTIFS($W$2:$W$2500,$A1535,$AE$2:$AE$2500,1)+COUNTIFS($X$2:$X$2500,$A1535,$AE$2:$AE$2500,1)&gt;0),"","Yes"))</f>
      </c>
      <c r="AI1535">
        <f>IF($AH1535="Yes",$AG1535,"")</f>
      </c>
      <c r="AJ1535">
        <f>IF($AI1535="","",$AI1535+ROW()/1000000)</f>
      </c>
      <c r="AK1535">
        <f>IF(OR($A1535="",$P1535="Yes",N($AG1535)=0),"",$AG1535+ROW()/1000000)</f>
      </c>
      <c r="AL1535" t="str">
        <f>IF($A1535="","",INDEX(games!$J:$J,ROW())&amp;"")</f>
      </c>
      <c r="AM1535">
        <f>IF($A1535="","",SUMPRODUCT($AO1535:$BD1535,'Map Analysis'!$AP$2^{0,1,2,3,4,5,6,7,8,9,10,11,12,13,14,15}))</f>
      </c>
      <c r="AN1535">
        <f>IF($A1535="","",$AM1535+ROW()/10000000)</f>
      </c>
      <c r="AO1535">
        <f>IF($A1535="","",COUNTIF($W$2:$W$2500,$A1535))</f>
      </c>
      <c r="AP1535">
        <f>IF($A1535="","",SUMIFS($BF$2:$BF$2500,$W$2:$W$2500,$A1535))</f>
      </c>
      <c r="AQ1535">
        <f>IF($A1535="","",SUMIFS($BG$2:$BG$2500,$W$2:$W$2500,$A1535))</f>
      </c>
      <c r="AR1535">
        <f>IF($A1535="","",SUMIFS($BH$2:$BH$2500,$W$2:$W$2500,$A1535))</f>
      </c>
      <c r="AS1535">
        <f>IF($A1535="","",SUMIFS($BI$2:$BI$2500,$W$2:$W$2500,$A1535))</f>
      </c>
      <c r="AT1535">
        <f>IF($A1535="","",SUMIFS($BJ$2:$BJ$2500,$W$2:$W$2500,$A1535))</f>
      </c>
      <c r="AU1535">
        <f>IF($A1535="","",SUMIFS($BK$2:$BK$2500,$W$2:$W$2500,$A1535))</f>
      </c>
      <c r="AV1535">
        <f>IF($A1535="","",SUMIFS($BL$2:$BL$2500,$W$2:$W$2500,$A1535))</f>
      </c>
      <c r="AW1535">
        <f>IF($A1535="","",SUMIFS($BM$2:$BM$2500,$W$2:$W$2500,$A1535))</f>
      </c>
      <c r="AX1535">
        <f>IF($A1535="","",SUMIFS($BN$2:$BN$2500,$W$2:$W$2500,$A1535))</f>
      </c>
      <c r="AY1535">
        <f>IF($A1535="","",SUMIFS($BO$2:$BO$2500,$W$2:$W$2500,$A1535))</f>
      </c>
      <c r="AZ1535">
        <f>IF($A1535="","",SUMIFS($BP$2:$BP$2500,$W$2:$W$2500,$A1535))</f>
      </c>
      <c r="BA1535">
        <f>IF($A1535="","",SUMIFS($BQ$2:$BQ$2500,$W$2:$W$2500,$A1535))</f>
      </c>
      <c r="BB1535">
        <f>IF($A1535="","",SUMIFS($BR$2:$BR$2500,$W$2:$W$2500,$A1535))</f>
      </c>
      <c r="BC1535">
        <f>IF($A1535="","",SUMIFS($BS$2:$BS$2500,$W$2:$W$2500,$A1535))</f>
      </c>
      <c r="BD1535">
        <f>IF($A1535="","",SUMIFS($BT$2:$BT$2500,$W$2:$W$2500,$A1535))</f>
      </c>
      <c r="BF1535">
        <f>IF($Z1535="","",INDEX($AO$2:$AO$2000,$Z1535))</f>
      </c>
      <c r="BG1535">
        <f>IF($Z1535="","",INDEX($AP$2:$AP$2000,$Z1535))</f>
      </c>
      <c r="BH1535">
        <f>IF($Z1535="","",INDEX($AQ$2:$AQ$2000,$Z1535))</f>
      </c>
      <c r="BI1535">
        <f>IF($Z1535="","",INDEX($AR$2:$AR$2000,$Z1535))</f>
      </c>
      <c r="BJ1535">
        <f>IF($Z1535="","",INDEX($AS$2:$AS$2000,$Z1535))</f>
      </c>
      <c r="BK1535">
        <f>IF($Z1535="","",INDEX($AT$2:$AT$2000,$Z1535))</f>
      </c>
      <c r="BL1535">
        <f>IF($Z1535="","",INDEX($AU$2:$AU$2000,$Z1535))</f>
      </c>
      <c r="BM1535">
        <f>IF($Z1535="","",INDEX($AV$2:$AV$2000,$Z1535))</f>
      </c>
      <c r="BN1535">
        <f>IF($Z1535="","",INDEX($AW$2:$AW$2000,$Z1535))</f>
      </c>
      <c r="BO1535">
        <f>IF($Z1535="","",INDEX($AX$2:$AX$2000,$Z1535))</f>
      </c>
      <c r="BP1535">
        <f>IF($Z1535="","",INDEX($AY$2:$AY$2000,$Z1535))</f>
      </c>
      <c r="BQ1535">
        <f>IF($Z1535="","",INDEX($AZ$2:$AZ$2000,$Z1535))</f>
      </c>
      <c r="BR1535">
        <f>IF($Z1535="","",INDEX($BA$2:$BA$2000,$Z1535))</f>
      </c>
      <c r="BS1535">
        <f>IF($Z1535="","",INDEX($BB$2:$BB$2000,$Z1535))</f>
      </c>
      <c r="BT1535">
        <f>IF($Z1535="","",INDEX($BC$2:$BC$2000,$Z1535))</f>
      </c>
      <c r="BV1535">
        <f>IF(OR($A1535="",$P1535&lt;&gt;"Yes",$AH1535="Yes"),"",1+N($AG1535))</f>
      </c>
      <c r="BW1535">
        <f>IF($A1535="","",COUNTIFS($W$2:$W$2500,$A1535,$BZ$2:$BZ$2500,"Yes")+COUNTIFS($X$2:$X$2500,$A1535,$BY$2:$BY$2500,"Yes"))</f>
      </c>
      <c r="BX1535">
        <f>IF(OR($A1535="",$P1535="Yes"),"",IF(N($BW1535)=0,0,1+SUMIFS($CB$2:$CB$2500,$W$2:$W$2500,$A1535)+SUMIFS($CA$2:$CA$2500,$X$2:$X$2500,$A1535)))</f>
      </c>
      <c r="BY1535" t="str">
        <f>IF($Y1535="","",INDEX($AH$2:$AH$2000,$Y1535)&amp;"")</f>
      </c>
      <c r="BZ1535" t="str">
        <f>IF($Z1535="","",INDEX($AH$2:$AH$2000,$Z1535)&amp;"")</f>
      </c>
      <c r="CA1535">
        <f>IF($Y1535="","",INDEX($BV$2:$BV$2000,$Y1535))</f>
      </c>
      <c r="CB1535">
        <f>IF($Z1535="","",INDEX($BV$2:$BV$2000,$Z1535))</f>
      </c>
    </row>
    <row r="1536">
      <c r="A1536" t="str">
        <f>IF(TRIM(INDEX(games!$A:$A,ROW()))="","",TRIM(INDEX(games!$A:$A,ROW())))</f>
      </c>
      <c r="B1536">
        <f>IF(OR($A1536="",INDEX(games!$B:$B,ROW())=""),"",INDEX(games!$B:$B,ROW()))</f>
      </c>
      <c r="C1536" t="str">
        <f>IF(OR($A1536="",INDEX(games!$C:$C,ROW())=""),"",INDEX(games!$C:$C,ROW()))</f>
      </c>
      <c r="D1536">
        <f>IF($A1536="","",COUNTIF($W$2:$W$2500,$A1536)+COUNTIF($X$2:$X$2500,$A1536))</f>
      </c>
      <c r="E1536">
        <f>IF($A1536="","",IFERROR(MATCH($C1536,$R$2:$R$5,0),0))</f>
      </c>
      <c r="F1536">
        <f>IF($A1536="","",MOD(ROW(),34))</f>
      </c>
      <c r="G1536">
        <f>IF($A1536="",NA(),IF($C1536="Action",$B1536,NA()))</f>
      </c>
      <c r="H1536">
        <f>IF($A1536="",NA(),IF($C1536="Action",1+$F1536*0.023,NA()))</f>
      </c>
      <c r="I1536">
        <f>IF($A1536="",NA(),IF($C1536="Strategy",$B1536,NA()))</f>
      </c>
      <c r="J1536">
        <f>IF($A1536="",NA(),IF($C1536="Strategy",2+$F1536*0.023,NA()))</f>
      </c>
      <c r="K1536">
        <f>IF($A1536="",NA(),IF($C1536="Deckbuilder",$B1536,NA()))</f>
      </c>
      <c r="L1536">
        <f>IF($A1536="",NA(),IF($C1536="Deckbuilder",3+$F1536*0.023,NA()))</f>
      </c>
      <c r="M1536">
        <f>IF($A1536="",NA(),IF($C1536="Traditional",$B1536,NA()))</f>
      </c>
      <c r="N1536">
        <f>IF($A1536="",NA(),IF($C1536="Traditional",4+$F1536*0.023,NA()))</f>
      </c>
      <c r="O1536">
        <f>IF($A1536="","",$D1536+ROW()/1000000)</f>
      </c>
      <c r="P1536" t="str">
        <f>IF(OR($A1536="",INDEX(games!$H:$H,ROW())=""),"",INDEX(games!$H:$H,ROW()))</f>
      </c>
      <c r="Q1536">
        <f>IF(OR($A1536="",$P1536&lt;&gt;"Yes"),"",$D1536+ROW()/1000000)</f>
      </c>
      <c r="T1536">
        <f>IF($Y1536="","",INDEX($B$2:$B$2000,$Y1536))</f>
      </c>
      <c r="U1536">
        <f>IF($Z1536="","",INDEX($B$2:$B$2000,$Z1536))</f>
      </c>
      <c r="V1536">
        <f>IF(OR($T1536="",$U1536=""),"",$U1536-$T1536)</f>
      </c>
      <c r="W1536" t="str">
        <f>IF(TRIM(INDEX(connections!$A:$A,ROW()))="","",TRIM(INDEX(connections!$A:$A,ROW())))</f>
      </c>
      <c r="X1536" t="str">
        <f>IF($W1536="","",TRIM(INDEX(connections!$B:$B,ROW())))</f>
      </c>
      <c r="Y1536">
        <f>IF($W1536="","",IFERROR(MATCH($W1536,$A$2:$A$2000,0),""))</f>
      </c>
      <c r="Z1536">
        <f>IF($X1536="","",IFERROR(MATCH($X1536,$A$2:$A$2000,0),""))</f>
      </c>
      <c r="AA1536" t="str">
        <f>IF($Y1536="","",INDEX($P$2:$P$2000,$Y1536))</f>
      </c>
      <c r="AB1536" t="str">
        <f>IF($Z1536="","",INDEX($P$2:$P$2000,$Z1536))</f>
      </c>
      <c r="AC1536">
        <f>IF(AND($AA1536="Yes",$AB1536="Yes"),1,"")</f>
      </c>
      <c r="AD1536">
        <f>IF(OR($Y1536="",$Z1536=""),"",IF(INDEX($C$2:$C$2000,$Y1536)=INDEX($C$2:$C$2000,$Z1536),0,1))</f>
      </c>
      <c r="AE1536">
        <f>IF($AC1536&lt;&gt;1,"",IF(AND(INDEX($AG$2:$AG$2000,$Y1536)=1,INDEX($AG$2:$AG$2000,$Z1536)=1),1,""))</f>
      </c>
      <c r="AG1536">
        <f>IF($A1536="","",COUNTIFS($W$2:$W$2500,$A1536,$AB$2:$AB$2500,"Yes")+COUNTIFS($X$2:$X$2500,$A1536,$AA$2:$AA$2500,"Yes"))</f>
      </c>
      <c r="AH1536" t="str">
        <f>IF(OR($P1536&lt;&gt;"Yes",N($AG1536)=0),"",IF(AND($AG1536=1,COUNTIFS($W$2:$W$2500,$A1536,$AE$2:$AE$2500,1)+COUNTIFS($X$2:$X$2500,$A1536,$AE$2:$AE$2500,1)&gt;0),"","Yes"))</f>
      </c>
      <c r="AI1536">
        <f>IF($AH1536="Yes",$AG1536,"")</f>
      </c>
      <c r="AJ1536">
        <f>IF($AI1536="","",$AI1536+ROW()/1000000)</f>
      </c>
      <c r="AK1536">
        <f>IF(OR($A1536="",$P1536="Yes",N($AG1536)=0),"",$AG1536+ROW()/1000000)</f>
      </c>
      <c r="AL1536" t="str">
        <f>IF($A1536="","",INDEX(games!$J:$J,ROW())&amp;"")</f>
      </c>
      <c r="AM1536">
        <f>IF($A1536="","",SUMPRODUCT($AO1536:$BD1536,'Map Analysis'!$AP$2^{0,1,2,3,4,5,6,7,8,9,10,11,12,13,14,15}))</f>
      </c>
      <c r="AN1536">
        <f>IF($A1536="","",$AM1536+ROW()/10000000)</f>
      </c>
      <c r="AO1536">
        <f>IF($A1536="","",COUNTIF($W$2:$W$2500,$A1536))</f>
      </c>
      <c r="AP1536">
        <f>IF($A1536="","",SUMIFS($BF$2:$BF$2500,$W$2:$W$2500,$A1536))</f>
      </c>
      <c r="AQ1536">
        <f>IF($A1536="","",SUMIFS($BG$2:$BG$2500,$W$2:$W$2500,$A1536))</f>
      </c>
      <c r="AR1536">
        <f>IF($A1536="","",SUMIFS($BH$2:$BH$2500,$W$2:$W$2500,$A1536))</f>
      </c>
      <c r="AS1536">
        <f>IF($A1536="","",SUMIFS($BI$2:$BI$2500,$W$2:$W$2500,$A1536))</f>
      </c>
      <c r="AT1536">
        <f>IF($A1536="","",SUMIFS($BJ$2:$BJ$2500,$W$2:$W$2500,$A1536))</f>
      </c>
      <c r="AU1536">
        <f>IF($A1536="","",SUMIFS($BK$2:$BK$2500,$W$2:$W$2500,$A1536))</f>
      </c>
      <c r="AV1536">
        <f>IF($A1536="","",SUMIFS($BL$2:$BL$2500,$W$2:$W$2500,$A1536))</f>
      </c>
      <c r="AW1536">
        <f>IF($A1536="","",SUMIFS($BM$2:$BM$2500,$W$2:$W$2500,$A1536))</f>
      </c>
      <c r="AX1536">
        <f>IF($A1536="","",SUMIFS($BN$2:$BN$2500,$W$2:$W$2500,$A1536))</f>
      </c>
      <c r="AY1536">
        <f>IF($A1536="","",SUMIFS($BO$2:$BO$2500,$W$2:$W$2500,$A1536))</f>
      </c>
      <c r="AZ1536">
        <f>IF($A1536="","",SUMIFS($BP$2:$BP$2500,$W$2:$W$2500,$A1536))</f>
      </c>
      <c r="BA1536">
        <f>IF($A1536="","",SUMIFS($BQ$2:$BQ$2500,$W$2:$W$2500,$A1536))</f>
      </c>
      <c r="BB1536">
        <f>IF($A1536="","",SUMIFS($BR$2:$BR$2500,$W$2:$W$2500,$A1536))</f>
      </c>
      <c r="BC1536">
        <f>IF($A1536="","",SUMIFS($BS$2:$BS$2500,$W$2:$W$2500,$A1536))</f>
      </c>
      <c r="BD1536">
        <f>IF($A1536="","",SUMIFS($BT$2:$BT$2500,$W$2:$W$2500,$A1536))</f>
      </c>
      <c r="BF1536">
        <f>IF($Z1536="","",INDEX($AO$2:$AO$2000,$Z1536))</f>
      </c>
      <c r="BG1536">
        <f>IF($Z1536="","",INDEX($AP$2:$AP$2000,$Z1536))</f>
      </c>
      <c r="BH1536">
        <f>IF($Z1536="","",INDEX($AQ$2:$AQ$2000,$Z1536))</f>
      </c>
      <c r="BI1536">
        <f>IF($Z1536="","",INDEX($AR$2:$AR$2000,$Z1536))</f>
      </c>
      <c r="BJ1536">
        <f>IF($Z1536="","",INDEX($AS$2:$AS$2000,$Z1536))</f>
      </c>
      <c r="BK1536">
        <f>IF($Z1536="","",INDEX($AT$2:$AT$2000,$Z1536))</f>
      </c>
      <c r="BL1536">
        <f>IF($Z1536="","",INDEX($AU$2:$AU$2000,$Z1536))</f>
      </c>
      <c r="BM1536">
        <f>IF($Z1536="","",INDEX($AV$2:$AV$2000,$Z1536))</f>
      </c>
      <c r="BN1536">
        <f>IF($Z1536="","",INDEX($AW$2:$AW$2000,$Z1536))</f>
      </c>
      <c r="BO1536">
        <f>IF($Z1536="","",INDEX($AX$2:$AX$2000,$Z1536))</f>
      </c>
      <c r="BP1536">
        <f>IF($Z1536="","",INDEX($AY$2:$AY$2000,$Z1536))</f>
      </c>
      <c r="BQ1536">
        <f>IF($Z1536="","",INDEX($AZ$2:$AZ$2000,$Z1536))</f>
      </c>
      <c r="BR1536">
        <f>IF($Z1536="","",INDEX($BA$2:$BA$2000,$Z1536))</f>
      </c>
      <c r="BS1536">
        <f>IF($Z1536="","",INDEX($BB$2:$BB$2000,$Z1536))</f>
      </c>
      <c r="BT1536">
        <f>IF($Z1536="","",INDEX($BC$2:$BC$2000,$Z1536))</f>
      </c>
      <c r="BV1536">
        <f>IF(OR($A1536="",$P1536&lt;&gt;"Yes",$AH1536="Yes"),"",1+N($AG1536))</f>
      </c>
      <c r="BW1536">
        <f>IF($A1536="","",COUNTIFS($W$2:$W$2500,$A1536,$BZ$2:$BZ$2500,"Yes")+COUNTIFS($X$2:$X$2500,$A1536,$BY$2:$BY$2500,"Yes"))</f>
      </c>
      <c r="BX1536">
        <f>IF(OR($A1536="",$P1536="Yes"),"",IF(N($BW1536)=0,0,1+SUMIFS($CB$2:$CB$2500,$W$2:$W$2500,$A1536)+SUMIFS($CA$2:$CA$2500,$X$2:$X$2500,$A1536)))</f>
      </c>
      <c r="BY1536" t="str">
        <f>IF($Y1536="","",INDEX($AH$2:$AH$2000,$Y1536)&amp;"")</f>
      </c>
      <c r="BZ1536" t="str">
        <f>IF($Z1536="","",INDEX($AH$2:$AH$2000,$Z1536)&amp;"")</f>
      </c>
      <c r="CA1536">
        <f>IF($Y1536="","",INDEX($BV$2:$BV$2000,$Y1536))</f>
      </c>
      <c r="CB1536">
        <f>IF($Z1536="","",INDEX($BV$2:$BV$2000,$Z1536))</f>
      </c>
    </row>
    <row r="1537">
      <c r="A1537" t="str">
        <f>IF(TRIM(INDEX(games!$A:$A,ROW()))="","",TRIM(INDEX(games!$A:$A,ROW())))</f>
      </c>
      <c r="B1537">
        <f>IF(OR($A1537="",INDEX(games!$B:$B,ROW())=""),"",INDEX(games!$B:$B,ROW()))</f>
      </c>
      <c r="C1537" t="str">
        <f>IF(OR($A1537="",INDEX(games!$C:$C,ROW())=""),"",INDEX(games!$C:$C,ROW()))</f>
      </c>
      <c r="D1537">
        <f>IF($A1537="","",COUNTIF($W$2:$W$2500,$A1537)+COUNTIF($X$2:$X$2500,$A1537))</f>
      </c>
      <c r="E1537">
        <f>IF($A1537="","",IFERROR(MATCH($C1537,$R$2:$R$5,0),0))</f>
      </c>
      <c r="F1537">
        <f>IF($A1537="","",MOD(ROW(),34))</f>
      </c>
      <c r="G1537">
        <f>IF($A1537="",NA(),IF($C1537="Action",$B1537,NA()))</f>
      </c>
      <c r="H1537">
        <f>IF($A1537="",NA(),IF($C1537="Action",1+$F1537*0.023,NA()))</f>
      </c>
      <c r="I1537">
        <f>IF($A1537="",NA(),IF($C1537="Strategy",$B1537,NA()))</f>
      </c>
      <c r="J1537">
        <f>IF($A1537="",NA(),IF($C1537="Strategy",2+$F1537*0.023,NA()))</f>
      </c>
      <c r="K1537">
        <f>IF($A1537="",NA(),IF($C1537="Deckbuilder",$B1537,NA()))</f>
      </c>
      <c r="L1537">
        <f>IF($A1537="",NA(),IF($C1537="Deckbuilder",3+$F1537*0.023,NA()))</f>
      </c>
      <c r="M1537">
        <f>IF($A1537="",NA(),IF($C1537="Traditional",$B1537,NA()))</f>
      </c>
      <c r="N1537">
        <f>IF($A1537="",NA(),IF($C1537="Traditional",4+$F1537*0.023,NA()))</f>
      </c>
      <c r="O1537">
        <f>IF($A1537="","",$D1537+ROW()/1000000)</f>
      </c>
      <c r="P1537" t="str">
        <f>IF(OR($A1537="",INDEX(games!$H:$H,ROW())=""),"",INDEX(games!$H:$H,ROW()))</f>
      </c>
      <c r="Q1537">
        <f>IF(OR($A1537="",$P1537&lt;&gt;"Yes"),"",$D1537+ROW()/1000000)</f>
      </c>
      <c r="T1537">
        <f>IF($Y1537="","",INDEX($B$2:$B$2000,$Y1537))</f>
      </c>
      <c r="U1537">
        <f>IF($Z1537="","",INDEX($B$2:$B$2000,$Z1537))</f>
      </c>
      <c r="V1537">
        <f>IF(OR($T1537="",$U1537=""),"",$U1537-$T1537)</f>
      </c>
      <c r="W1537" t="str">
        <f>IF(TRIM(INDEX(connections!$A:$A,ROW()))="","",TRIM(INDEX(connections!$A:$A,ROW())))</f>
      </c>
      <c r="X1537" t="str">
        <f>IF($W1537="","",TRIM(INDEX(connections!$B:$B,ROW())))</f>
      </c>
      <c r="Y1537">
        <f>IF($W1537="","",IFERROR(MATCH($W1537,$A$2:$A$2000,0),""))</f>
      </c>
      <c r="Z1537">
        <f>IF($X1537="","",IFERROR(MATCH($X1537,$A$2:$A$2000,0),""))</f>
      </c>
      <c r="AA1537" t="str">
        <f>IF($Y1537="","",INDEX($P$2:$P$2000,$Y1537))</f>
      </c>
      <c r="AB1537" t="str">
        <f>IF($Z1537="","",INDEX($P$2:$P$2000,$Z1537))</f>
      </c>
      <c r="AC1537">
        <f>IF(AND($AA1537="Yes",$AB1537="Yes"),1,"")</f>
      </c>
      <c r="AD1537">
        <f>IF(OR($Y1537="",$Z1537=""),"",IF(INDEX($C$2:$C$2000,$Y1537)=INDEX($C$2:$C$2000,$Z1537),0,1))</f>
      </c>
      <c r="AE1537">
        <f>IF($AC1537&lt;&gt;1,"",IF(AND(INDEX($AG$2:$AG$2000,$Y1537)=1,INDEX($AG$2:$AG$2000,$Z1537)=1),1,""))</f>
      </c>
      <c r="AG1537">
        <f>IF($A1537="","",COUNTIFS($W$2:$W$2500,$A1537,$AB$2:$AB$2500,"Yes")+COUNTIFS($X$2:$X$2500,$A1537,$AA$2:$AA$2500,"Yes"))</f>
      </c>
      <c r="AH1537" t="str">
        <f>IF(OR($P1537&lt;&gt;"Yes",N($AG1537)=0),"",IF(AND($AG1537=1,COUNTIFS($W$2:$W$2500,$A1537,$AE$2:$AE$2500,1)+COUNTIFS($X$2:$X$2500,$A1537,$AE$2:$AE$2500,1)&gt;0),"","Yes"))</f>
      </c>
      <c r="AI1537">
        <f>IF($AH1537="Yes",$AG1537,"")</f>
      </c>
      <c r="AJ1537">
        <f>IF($AI1537="","",$AI1537+ROW()/1000000)</f>
      </c>
      <c r="AK1537">
        <f>IF(OR($A1537="",$P1537="Yes",N($AG1537)=0),"",$AG1537+ROW()/1000000)</f>
      </c>
      <c r="AL1537" t="str">
        <f>IF($A1537="","",INDEX(games!$J:$J,ROW())&amp;"")</f>
      </c>
      <c r="AM1537">
        <f>IF($A1537="","",SUMPRODUCT($AO1537:$BD1537,'Map Analysis'!$AP$2^{0,1,2,3,4,5,6,7,8,9,10,11,12,13,14,15}))</f>
      </c>
      <c r="AN1537">
        <f>IF($A1537="","",$AM1537+ROW()/10000000)</f>
      </c>
      <c r="AO1537">
        <f>IF($A1537="","",COUNTIF($W$2:$W$2500,$A1537))</f>
      </c>
      <c r="AP1537">
        <f>IF($A1537="","",SUMIFS($BF$2:$BF$2500,$W$2:$W$2500,$A1537))</f>
      </c>
      <c r="AQ1537">
        <f>IF($A1537="","",SUMIFS($BG$2:$BG$2500,$W$2:$W$2500,$A1537))</f>
      </c>
      <c r="AR1537">
        <f>IF($A1537="","",SUMIFS($BH$2:$BH$2500,$W$2:$W$2500,$A1537))</f>
      </c>
      <c r="AS1537">
        <f>IF($A1537="","",SUMIFS($BI$2:$BI$2500,$W$2:$W$2500,$A1537))</f>
      </c>
      <c r="AT1537">
        <f>IF($A1537="","",SUMIFS($BJ$2:$BJ$2500,$W$2:$W$2500,$A1537))</f>
      </c>
      <c r="AU1537">
        <f>IF($A1537="","",SUMIFS($BK$2:$BK$2500,$W$2:$W$2500,$A1537))</f>
      </c>
      <c r="AV1537">
        <f>IF($A1537="","",SUMIFS($BL$2:$BL$2500,$W$2:$W$2500,$A1537))</f>
      </c>
      <c r="AW1537">
        <f>IF($A1537="","",SUMIFS($BM$2:$BM$2500,$W$2:$W$2500,$A1537))</f>
      </c>
      <c r="AX1537">
        <f>IF($A1537="","",SUMIFS($BN$2:$BN$2500,$W$2:$W$2500,$A1537))</f>
      </c>
      <c r="AY1537">
        <f>IF($A1537="","",SUMIFS($BO$2:$BO$2500,$W$2:$W$2500,$A1537))</f>
      </c>
      <c r="AZ1537">
        <f>IF($A1537="","",SUMIFS($BP$2:$BP$2500,$W$2:$W$2500,$A1537))</f>
      </c>
      <c r="BA1537">
        <f>IF($A1537="","",SUMIFS($BQ$2:$BQ$2500,$W$2:$W$2500,$A1537))</f>
      </c>
      <c r="BB1537">
        <f>IF($A1537="","",SUMIFS($BR$2:$BR$2500,$W$2:$W$2500,$A1537))</f>
      </c>
      <c r="BC1537">
        <f>IF($A1537="","",SUMIFS($BS$2:$BS$2500,$W$2:$W$2500,$A1537))</f>
      </c>
      <c r="BD1537">
        <f>IF($A1537="","",SUMIFS($BT$2:$BT$2500,$W$2:$W$2500,$A1537))</f>
      </c>
      <c r="BF1537">
        <f>IF($Z1537="","",INDEX($AO$2:$AO$2000,$Z1537))</f>
      </c>
      <c r="BG1537">
        <f>IF($Z1537="","",INDEX($AP$2:$AP$2000,$Z1537))</f>
      </c>
      <c r="BH1537">
        <f>IF($Z1537="","",INDEX($AQ$2:$AQ$2000,$Z1537))</f>
      </c>
      <c r="BI1537">
        <f>IF($Z1537="","",INDEX($AR$2:$AR$2000,$Z1537))</f>
      </c>
      <c r="BJ1537">
        <f>IF($Z1537="","",INDEX($AS$2:$AS$2000,$Z1537))</f>
      </c>
      <c r="BK1537">
        <f>IF($Z1537="","",INDEX($AT$2:$AT$2000,$Z1537))</f>
      </c>
      <c r="BL1537">
        <f>IF($Z1537="","",INDEX($AU$2:$AU$2000,$Z1537))</f>
      </c>
      <c r="BM1537">
        <f>IF($Z1537="","",INDEX($AV$2:$AV$2000,$Z1537))</f>
      </c>
      <c r="BN1537">
        <f>IF($Z1537="","",INDEX($AW$2:$AW$2000,$Z1537))</f>
      </c>
      <c r="BO1537">
        <f>IF($Z1537="","",INDEX($AX$2:$AX$2000,$Z1537))</f>
      </c>
      <c r="BP1537">
        <f>IF($Z1537="","",INDEX($AY$2:$AY$2000,$Z1537))</f>
      </c>
      <c r="BQ1537">
        <f>IF($Z1537="","",INDEX($AZ$2:$AZ$2000,$Z1537))</f>
      </c>
      <c r="BR1537">
        <f>IF($Z1537="","",INDEX($BA$2:$BA$2000,$Z1537))</f>
      </c>
      <c r="BS1537">
        <f>IF($Z1537="","",INDEX($BB$2:$BB$2000,$Z1537))</f>
      </c>
      <c r="BT1537">
        <f>IF($Z1537="","",INDEX($BC$2:$BC$2000,$Z1537))</f>
      </c>
      <c r="BV1537">
        <f>IF(OR($A1537="",$P1537&lt;&gt;"Yes",$AH1537="Yes"),"",1+N($AG1537))</f>
      </c>
      <c r="BW1537">
        <f>IF($A1537="","",COUNTIFS($W$2:$W$2500,$A1537,$BZ$2:$BZ$2500,"Yes")+COUNTIFS($X$2:$X$2500,$A1537,$BY$2:$BY$2500,"Yes"))</f>
      </c>
      <c r="BX1537">
        <f>IF(OR($A1537="",$P1537="Yes"),"",IF(N($BW1537)=0,0,1+SUMIFS($CB$2:$CB$2500,$W$2:$W$2500,$A1537)+SUMIFS($CA$2:$CA$2500,$X$2:$X$2500,$A1537)))</f>
      </c>
      <c r="BY1537" t="str">
        <f>IF($Y1537="","",INDEX($AH$2:$AH$2000,$Y1537)&amp;"")</f>
      </c>
      <c r="BZ1537" t="str">
        <f>IF($Z1537="","",INDEX($AH$2:$AH$2000,$Z1537)&amp;"")</f>
      </c>
      <c r="CA1537">
        <f>IF($Y1537="","",INDEX($BV$2:$BV$2000,$Y1537))</f>
      </c>
      <c r="CB1537">
        <f>IF($Z1537="","",INDEX($BV$2:$BV$2000,$Z1537))</f>
      </c>
    </row>
    <row r="1538">
      <c r="A1538" t="str">
        <f>IF(TRIM(INDEX(games!$A:$A,ROW()))="","",TRIM(INDEX(games!$A:$A,ROW())))</f>
      </c>
      <c r="B1538">
        <f>IF(OR($A1538="",INDEX(games!$B:$B,ROW())=""),"",INDEX(games!$B:$B,ROW()))</f>
      </c>
      <c r="C1538" t="str">
        <f>IF(OR($A1538="",INDEX(games!$C:$C,ROW())=""),"",INDEX(games!$C:$C,ROW()))</f>
      </c>
      <c r="D1538">
        <f>IF($A1538="","",COUNTIF($W$2:$W$2500,$A1538)+COUNTIF($X$2:$X$2500,$A1538))</f>
      </c>
      <c r="E1538">
        <f>IF($A1538="","",IFERROR(MATCH($C1538,$R$2:$R$5,0),0))</f>
      </c>
      <c r="F1538">
        <f>IF($A1538="","",MOD(ROW(),34))</f>
      </c>
      <c r="G1538">
        <f>IF($A1538="",NA(),IF($C1538="Action",$B1538,NA()))</f>
      </c>
      <c r="H1538">
        <f>IF($A1538="",NA(),IF($C1538="Action",1+$F1538*0.023,NA()))</f>
      </c>
      <c r="I1538">
        <f>IF($A1538="",NA(),IF($C1538="Strategy",$B1538,NA()))</f>
      </c>
      <c r="J1538">
        <f>IF($A1538="",NA(),IF($C1538="Strategy",2+$F1538*0.023,NA()))</f>
      </c>
      <c r="K1538">
        <f>IF($A1538="",NA(),IF($C1538="Deckbuilder",$B1538,NA()))</f>
      </c>
      <c r="L1538">
        <f>IF($A1538="",NA(),IF($C1538="Deckbuilder",3+$F1538*0.023,NA()))</f>
      </c>
      <c r="M1538">
        <f>IF($A1538="",NA(),IF($C1538="Traditional",$B1538,NA()))</f>
      </c>
      <c r="N1538">
        <f>IF($A1538="",NA(),IF($C1538="Traditional",4+$F1538*0.023,NA()))</f>
      </c>
      <c r="O1538">
        <f>IF($A1538="","",$D1538+ROW()/1000000)</f>
      </c>
      <c r="P1538" t="str">
        <f>IF(OR($A1538="",INDEX(games!$H:$H,ROW())=""),"",INDEX(games!$H:$H,ROW()))</f>
      </c>
      <c r="Q1538">
        <f>IF(OR($A1538="",$P1538&lt;&gt;"Yes"),"",$D1538+ROW()/1000000)</f>
      </c>
      <c r="T1538">
        <f>IF($Y1538="","",INDEX($B$2:$B$2000,$Y1538))</f>
      </c>
      <c r="U1538">
        <f>IF($Z1538="","",INDEX($B$2:$B$2000,$Z1538))</f>
      </c>
      <c r="V1538">
        <f>IF(OR($T1538="",$U1538=""),"",$U1538-$T1538)</f>
      </c>
      <c r="W1538" t="str">
        <f>IF(TRIM(INDEX(connections!$A:$A,ROW()))="","",TRIM(INDEX(connections!$A:$A,ROW())))</f>
      </c>
      <c r="X1538" t="str">
        <f>IF($W1538="","",TRIM(INDEX(connections!$B:$B,ROW())))</f>
      </c>
      <c r="Y1538">
        <f>IF($W1538="","",IFERROR(MATCH($W1538,$A$2:$A$2000,0),""))</f>
      </c>
      <c r="Z1538">
        <f>IF($X1538="","",IFERROR(MATCH($X1538,$A$2:$A$2000,0),""))</f>
      </c>
      <c r="AA1538" t="str">
        <f>IF($Y1538="","",INDEX($P$2:$P$2000,$Y1538))</f>
      </c>
      <c r="AB1538" t="str">
        <f>IF($Z1538="","",INDEX($P$2:$P$2000,$Z1538))</f>
      </c>
      <c r="AC1538">
        <f>IF(AND($AA1538="Yes",$AB1538="Yes"),1,"")</f>
      </c>
      <c r="AD1538">
        <f>IF(OR($Y1538="",$Z1538=""),"",IF(INDEX($C$2:$C$2000,$Y1538)=INDEX($C$2:$C$2000,$Z1538),0,1))</f>
      </c>
      <c r="AE1538">
        <f>IF($AC1538&lt;&gt;1,"",IF(AND(INDEX($AG$2:$AG$2000,$Y1538)=1,INDEX($AG$2:$AG$2000,$Z1538)=1),1,""))</f>
      </c>
      <c r="AG1538">
        <f>IF($A1538="","",COUNTIFS($W$2:$W$2500,$A1538,$AB$2:$AB$2500,"Yes")+COUNTIFS($X$2:$X$2500,$A1538,$AA$2:$AA$2500,"Yes"))</f>
      </c>
      <c r="AH1538" t="str">
        <f>IF(OR($P1538&lt;&gt;"Yes",N($AG1538)=0),"",IF(AND($AG1538=1,COUNTIFS($W$2:$W$2500,$A1538,$AE$2:$AE$2500,1)+COUNTIFS($X$2:$X$2500,$A1538,$AE$2:$AE$2500,1)&gt;0),"","Yes"))</f>
      </c>
      <c r="AI1538">
        <f>IF($AH1538="Yes",$AG1538,"")</f>
      </c>
      <c r="AJ1538">
        <f>IF($AI1538="","",$AI1538+ROW()/1000000)</f>
      </c>
      <c r="AK1538">
        <f>IF(OR($A1538="",$P1538="Yes",N($AG1538)=0),"",$AG1538+ROW()/1000000)</f>
      </c>
      <c r="AL1538" t="str">
        <f>IF($A1538="","",INDEX(games!$J:$J,ROW())&amp;"")</f>
      </c>
      <c r="AM1538">
        <f>IF($A1538="","",SUMPRODUCT($AO1538:$BD1538,'Map Analysis'!$AP$2^{0,1,2,3,4,5,6,7,8,9,10,11,12,13,14,15}))</f>
      </c>
      <c r="AN1538">
        <f>IF($A1538="","",$AM1538+ROW()/10000000)</f>
      </c>
      <c r="AO1538">
        <f>IF($A1538="","",COUNTIF($W$2:$W$2500,$A1538))</f>
      </c>
      <c r="AP1538">
        <f>IF($A1538="","",SUMIFS($BF$2:$BF$2500,$W$2:$W$2500,$A1538))</f>
      </c>
      <c r="AQ1538">
        <f>IF($A1538="","",SUMIFS($BG$2:$BG$2500,$W$2:$W$2500,$A1538))</f>
      </c>
      <c r="AR1538">
        <f>IF($A1538="","",SUMIFS($BH$2:$BH$2500,$W$2:$W$2500,$A1538))</f>
      </c>
      <c r="AS1538">
        <f>IF($A1538="","",SUMIFS($BI$2:$BI$2500,$W$2:$W$2500,$A1538))</f>
      </c>
      <c r="AT1538">
        <f>IF($A1538="","",SUMIFS($BJ$2:$BJ$2500,$W$2:$W$2500,$A1538))</f>
      </c>
      <c r="AU1538">
        <f>IF($A1538="","",SUMIFS($BK$2:$BK$2500,$W$2:$W$2500,$A1538))</f>
      </c>
      <c r="AV1538">
        <f>IF($A1538="","",SUMIFS($BL$2:$BL$2500,$W$2:$W$2500,$A1538))</f>
      </c>
      <c r="AW1538">
        <f>IF($A1538="","",SUMIFS($BM$2:$BM$2500,$W$2:$W$2500,$A1538))</f>
      </c>
      <c r="AX1538">
        <f>IF($A1538="","",SUMIFS($BN$2:$BN$2500,$W$2:$W$2500,$A1538))</f>
      </c>
      <c r="AY1538">
        <f>IF($A1538="","",SUMIFS($BO$2:$BO$2500,$W$2:$W$2500,$A1538))</f>
      </c>
      <c r="AZ1538">
        <f>IF($A1538="","",SUMIFS($BP$2:$BP$2500,$W$2:$W$2500,$A1538))</f>
      </c>
      <c r="BA1538">
        <f>IF($A1538="","",SUMIFS($BQ$2:$BQ$2500,$W$2:$W$2500,$A1538))</f>
      </c>
      <c r="BB1538">
        <f>IF($A1538="","",SUMIFS($BR$2:$BR$2500,$W$2:$W$2500,$A1538))</f>
      </c>
      <c r="BC1538">
        <f>IF($A1538="","",SUMIFS($BS$2:$BS$2500,$W$2:$W$2500,$A1538))</f>
      </c>
      <c r="BD1538">
        <f>IF($A1538="","",SUMIFS($BT$2:$BT$2500,$W$2:$W$2500,$A1538))</f>
      </c>
      <c r="BF1538">
        <f>IF($Z1538="","",INDEX($AO$2:$AO$2000,$Z1538))</f>
      </c>
      <c r="BG1538">
        <f>IF($Z1538="","",INDEX($AP$2:$AP$2000,$Z1538))</f>
      </c>
      <c r="BH1538">
        <f>IF($Z1538="","",INDEX($AQ$2:$AQ$2000,$Z1538))</f>
      </c>
      <c r="BI1538">
        <f>IF($Z1538="","",INDEX($AR$2:$AR$2000,$Z1538))</f>
      </c>
      <c r="BJ1538">
        <f>IF($Z1538="","",INDEX($AS$2:$AS$2000,$Z1538))</f>
      </c>
      <c r="BK1538">
        <f>IF($Z1538="","",INDEX($AT$2:$AT$2000,$Z1538))</f>
      </c>
      <c r="BL1538">
        <f>IF($Z1538="","",INDEX($AU$2:$AU$2000,$Z1538))</f>
      </c>
      <c r="BM1538">
        <f>IF($Z1538="","",INDEX($AV$2:$AV$2000,$Z1538))</f>
      </c>
      <c r="BN1538">
        <f>IF($Z1538="","",INDEX($AW$2:$AW$2000,$Z1538))</f>
      </c>
      <c r="BO1538">
        <f>IF($Z1538="","",INDEX($AX$2:$AX$2000,$Z1538))</f>
      </c>
      <c r="BP1538">
        <f>IF($Z1538="","",INDEX($AY$2:$AY$2000,$Z1538))</f>
      </c>
      <c r="BQ1538">
        <f>IF($Z1538="","",INDEX($AZ$2:$AZ$2000,$Z1538))</f>
      </c>
      <c r="BR1538">
        <f>IF($Z1538="","",INDEX($BA$2:$BA$2000,$Z1538))</f>
      </c>
      <c r="BS1538">
        <f>IF($Z1538="","",INDEX($BB$2:$BB$2000,$Z1538))</f>
      </c>
      <c r="BT1538">
        <f>IF($Z1538="","",INDEX($BC$2:$BC$2000,$Z1538))</f>
      </c>
      <c r="BV1538">
        <f>IF(OR($A1538="",$P1538&lt;&gt;"Yes",$AH1538="Yes"),"",1+N($AG1538))</f>
      </c>
      <c r="BW1538">
        <f>IF($A1538="","",COUNTIFS($W$2:$W$2500,$A1538,$BZ$2:$BZ$2500,"Yes")+COUNTIFS($X$2:$X$2500,$A1538,$BY$2:$BY$2500,"Yes"))</f>
      </c>
      <c r="BX1538">
        <f>IF(OR($A1538="",$P1538="Yes"),"",IF(N($BW1538)=0,0,1+SUMIFS($CB$2:$CB$2500,$W$2:$W$2500,$A1538)+SUMIFS($CA$2:$CA$2500,$X$2:$X$2500,$A1538)))</f>
      </c>
      <c r="BY1538" t="str">
        <f>IF($Y1538="","",INDEX($AH$2:$AH$2000,$Y1538)&amp;"")</f>
      </c>
      <c r="BZ1538" t="str">
        <f>IF($Z1538="","",INDEX($AH$2:$AH$2000,$Z1538)&amp;"")</f>
      </c>
      <c r="CA1538">
        <f>IF($Y1538="","",INDEX($BV$2:$BV$2000,$Y1538))</f>
      </c>
      <c r="CB1538">
        <f>IF($Z1538="","",INDEX($BV$2:$BV$2000,$Z1538))</f>
      </c>
    </row>
    <row r="1539">
      <c r="A1539" t="str">
        <f>IF(TRIM(INDEX(games!$A:$A,ROW()))="","",TRIM(INDEX(games!$A:$A,ROW())))</f>
      </c>
      <c r="B1539">
        <f>IF(OR($A1539="",INDEX(games!$B:$B,ROW())=""),"",INDEX(games!$B:$B,ROW()))</f>
      </c>
      <c r="C1539" t="str">
        <f>IF(OR($A1539="",INDEX(games!$C:$C,ROW())=""),"",INDEX(games!$C:$C,ROW()))</f>
      </c>
      <c r="D1539">
        <f>IF($A1539="","",COUNTIF($W$2:$W$2500,$A1539)+COUNTIF($X$2:$X$2500,$A1539))</f>
      </c>
      <c r="E1539">
        <f>IF($A1539="","",IFERROR(MATCH($C1539,$R$2:$R$5,0),0))</f>
      </c>
      <c r="F1539">
        <f>IF($A1539="","",MOD(ROW(),34))</f>
      </c>
      <c r="G1539">
        <f>IF($A1539="",NA(),IF($C1539="Action",$B1539,NA()))</f>
      </c>
      <c r="H1539">
        <f>IF($A1539="",NA(),IF($C1539="Action",1+$F1539*0.023,NA()))</f>
      </c>
      <c r="I1539">
        <f>IF($A1539="",NA(),IF($C1539="Strategy",$B1539,NA()))</f>
      </c>
      <c r="J1539">
        <f>IF($A1539="",NA(),IF($C1539="Strategy",2+$F1539*0.023,NA()))</f>
      </c>
      <c r="K1539">
        <f>IF($A1539="",NA(),IF($C1539="Deckbuilder",$B1539,NA()))</f>
      </c>
      <c r="L1539">
        <f>IF($A1539="",NA(),IF($C1539="Deckbuilder",3+$F1539*0.023,NA()))</f>
      </c>
      <c r="M1539">
        <f>IF($A1539="",NA(),IF($C1539="Traditional",$B1539,NA()))</f>
      </c>
      <c r="N1539">
        <f>IF($A1539="",NA(),IF($C1539="Traditional",4+$F1539*0.023,NA()))</f>
      </c>
      <c r="O1539">
        <f>IF($A1539="","",$D1539+ROW()/1000000)</f>
      </c>
      <c r="P1539" t="str">
        <f>IF(OR($A1539="",INDEX(games!$H:$H,ROW())=""),"",INDEX(games!$H:$H,ROW()))</f>
      </c>
      <c r="Q1539">
        <f>IF(OR($A1539="",$P1539&lt;&gt;"Yes"),"",$D1539+ROW()/1000000)</f>
      </c>
      <c r="T1539">
        <f>IF($Y1539="","",INDEX($B$2:$B$2000,$Y1539))</f>
      </c>
      <c r="U1539">
        <f>IF($Z1539="","",INDEX($B$2:$B$2000,$Z1539))</f>
      </c>
      <c r="V1539">
        <f>IF(OR($T1539="",$U1539=""),"",$U1539-$T1539)</f>
      </c>
      <c r="W1539" t="str">
        <f>IF(TRIM(INDEX(connections!$A:$A,ROW()))="","",TRIM(INDEX(connections!$A:$A,ROW())))</f>
      </c>
      <c r="X1539" t="str">
        <f>IF($W1539="","",TRIM(INDEX(connections!$B:$B,ROW())))</f>
      </c>
      <c r="Y1539">
        <f>IF($W1539="","",IFERROR(MATCH($W1539,$A$2:$A$2000,0),""))</f>
      </c>
      <c r="Z1539">
        <f>IF($X1539="","",IFERROR(MATCH($X1539,$A$2:$A$2000,0),""))</f>
      </c>
      <c r="AA1539" t="str">
        <f>IF($Y1539="","",INDEX($P$2:$P$2000,$Y1539))</f>
      </c>
      <c r="AB1539" t="str">
        <f>IF($Z1539="","",INDEX($P$2:$P$2000,$Z1539))</f>
      </c>
      <c r="AC1539">
        <f>IF(AND($AA1539="Yes",$AB1539="Yes"),1,"")</f>
      </c>
      <c r="AD1539">
        <f>IF(OR($Y1539="",$Z1539=""),"",IF(INDEX($C$2:$C$2000,$Y1539)=INDEX($C$2:$C$2000,$Z1539),0,1))</f>
      </c>
      <c r="AE1539">
        <f>IF($AC1539&lt;&gt;1,"",IF(AND(INDEX($AG$2:$AG$2000,$Y1539)=1,INDEX($AG$2:$AG$2000,$Z1539)=1),1,""))</f>
      </c>
      <c r="AG1539">
        <f>IF($A1539="","",COUNTIFS($W$2:$W$2500,$A1539,$AB$2:$AB$2500,"Yes")+COUNTIFS($X$2:$X$2500,$A1539,$AA$2:$AA$2500,"Yes"))</f>
      </c>
      <c r="AH1539" t="str">
        <f>IF(OR($P1539&lt;&gt;"Yes",N($AG1539)=0),"",IF(AND($AG1539=1,COUNTIFS($W$2:$W$2500,$A1539,$AE$2:$AE$2500,1)+COUNTIFS($X$2:$X$2500,$A1539,$AE$2:$AE$2500,1)&gt;0),"","Yes"))</f>
      </c>
      <c r="AI1539">
        <f>IF($AH1539="Yes",$AG1539,"")</f>
      </c>
      <c r="AJ1539">
        <f>IF($AI1539="","",$AI1539+ROW()/1000000)</f>
      </c>
      <c r="AK1539">
        <f>IF(OR($A1539="",$P1539="Yes",N($AG1539)=0),"",$AG1539+ROW()/1000000)</f>
      </c>
      <c r="AL1539" t="str">
        <f>IF($A1539="","",INDEX(games!$J:$J,ROW())&amp;"")</f>
      </c>
      <c r="AM1539">
        <f>IF($A1539="","",SUMPRODUCT($AO1539:$BD1539,'Map Analysis'!$AP$2^{0,1,2,3,4,5,6,7,8,9,10,11,12,13,14,15}))</f>
      </c>
      <c r="AN1539">
        <f>IF($A1539="","",$AM1539+ROW()/10000000)</f>
      </c>
      <c r="AO1539">
        <f>IF($A1539="","",COUNTIF($W$2:$W$2500,$A1539))</f>
      </c>
      <c r="AP1539">
        <f>IF($A1539="","",SUMIFS($BF$2:$BF$2500,$W$2:$W$2500,$A1539))</f>
      </c>
      <c r="AQ1539">
        <f>IF($A1539="","",SUMIFS($BG$2:$BG$2500,$W$2:$W$2500,$A1539))</f>
      </c>
      <c r="AR1539">
        <f>IF($A1539="","",SUMIFS($BH$2:$BH$2500,$W$2:$W$2500,$A1539))</f>
      </c>
      <c r="AS1539">
        <f>IF($A1539="","",SUMIFS($BI$2:$BI$2500,$W$2:$W$2500,$A1539))</f>
      </c>
      <c r="AT1539">
        <f>IF($A1539="","",SUMIFS($BJ$2:$BJ$2500,$W$2:$W$2500,$A1539))</f>
      </c>
      <c r="AU1539">
        <f>IF($A1539="","",SUMIFS($BK$2:$BK$2500,$W$2:$W$2500,$A1539))</f>
      </c>
      <c r="AV1539">
        <f>IF($A1539="","",SUMIFS($BL$2:$BL$2500,$W$2:$W$2500,$A1539))</f>
      </c>
      <c r="AW1539">
        <f>IF($A1539="","",SUMIFS($BM$2:$BM$2500,$W$2:$W$2500,$A1539))</f>
      </c>
      <c r="AX1539">
        <f>IF($A1539="","",SUMIFS($BN$2:$BN$2500,$W$2:$W$2500,$A1539))</f>
      </c>
      <c r="AY1539">
        <f>IF($A1539="","",SUMIFS($BO$2:$BO$2500,$W$2:$W$2500,$A1539))</f>
      </c>
      <c r="AZ1539">
        <f>IF($A1539="","",SUMIFS($BP$2:$BP$2500,$W$2:$W$2500,$A1539))</f>
      </c>
      <c r="BA1539">
        <f>IF($A1539="","",SUMIFS($BQ$2:$BQ$2500,$W$2:$W$2500,$A1539))</f>
      </c>
      <c r="BB1539">
        <f>IF($A1539="","",SUMIFS($BR$2:$BR$2500,$W$2:$W$2500,$A1539))</f>
      </c>
      <c r="BC1539">
        <f>IF($A1539="","",SUMIFS($BS$2:$BS$2500,$W$2:$W$2500,$A1539))</f>
      </c>
      <c r="BD1539">
        <f>IF($A1539="","",SUMIFS($BT$2:$BT$2500,$W$2:$W$2500,$A1539))</f>
      </c>
      <c r="BF1539">
        <f>IF($Z1539="","",INDEX($AO$2:$AO$2000,$Z1539))</f>
      </c>
      <c r="BG1539">
        <f>IF($Z1539="","",INDEX($AP$2:$AP$2000,$Z1539))</f>
      </c>
      <c r="BH1539">
        <f>IF($Z1539="","",INDEX($AQ$2:$AQ$2000,$Z1539))</f>
      </c>
      <c r="BI1539">
        <f>IF($Z1539="","",INDEX($AR$2:$AR$2000,$Z1539))</f>
      </c>
      <c r="BJ1539">
        <f>IF($Z1539="","",INDEX($AS$2:$AS$2000,$Z1539))</f>
      </c>
      <c r="BK1539">
        <f>IF($Z1539="","",INDEX($AT$2:$AT$2000,$Z1539))</f>
      </c>
      <c r="BL1539">
        <f>IF($Z1539="","",INDEX($AU$2:$AU$2000,$Z1539))</f>
      </c>
      <c r="BM1539">
        <f>IF($Z1539="","",INDEX($AV$2:$AV$2000,$Z1539))</f>
      </c>
      <c r="BN1539">
        <f>IF($Z1539="","",INDEX($AW$2:$AW$2000,$Z1539))</f>
      </c>
      <c r="BO1539">
        <f>IF($Z1539="","",INDEX($AX$2:$AX$2000,$Z1539))</f>
      </c>
      <c r="BP1539">
        <f>IF($Z1539="","",INDEX($AY$2:$AY$2000,$Z1539))</f>
      </c>
      <c r="BQ1539">
        <f>IF($Z1539="","",INDEX($AZ$2:$AZ$2000,$Z1539))</f>
      </c>
      <c r="BR1539">
        <f>IF($Z1539="","",INDEX($BA$2:$BA$2000,$Z1539))</f>
      </c>
      <c r="BS1539">
        <f>IF($Z1539="","",INDEX($BB$2:$BB$2000,$Z1539))</f>
      </c>
      <c r="BT1539">
        <f>IF($Z1539="","",INDEX($BC$2:$BC$2000,$Z1539))</f>
      </c>
      <c r="BV1539">
        <f>IF(OR($A1539="",$P1539&lt;&gt;"Yes",$AH1539="Yes"),"",1+N($AG1539))</f>
      </c>
      <c r="BW1539">
        <f>IF($A1539="","",COUNTIFS($W$2:$W$2500,$A1539,$BZ$2:$BZ$2500,"Yes")+COUNTIFS($X$2:$X$2500,$A1539,$BY$2:$BY$2500,"Yes"))</f>
      </c>
      <c r="BX1539">
        <f>IF(OR($A1539="",$P1539="Yes"),"",IF(N($BW1539)=0,0,1+SUMIFS($CB$2:$CB$2500,$W$2:$W$2500,$A1539)+SUMIFS($CA$2:$CA$2500,$X$2:$X$2500,$A1539)))</f>
      </c>
      <c r="BY1539" t="str">
        <f>IF($Y1539="","",INDEX($AH$2:$AH$2000,$Y1539)&amp;"")</f>
      </c>
      <c r="BZ1539" t="str">
        <f>IF($Z1539="","",INDEX($AH$2:$AH$2000,$Z1539)&amp;"")</f>
      </c>
      <c r="CA1539">
        <f>IF($Y1539="","",INDEX($BV$2:$BV$2000,$Y1539))</f>
      </c>
      <c r="CB1539">
        <f>IF($Z1539="","",INDEX($BV$2:$BV$2000,$Z1539))</f>
      </c>
    </row>
    <row r="1540">
      <c r="A1540" t="str">
        <f>IF(TRIM(INDEX(games!$A:$A,ROW()))="","",TRIM(INDEX(games!$A:$A,ROW())))</f>
      </c>
      <c r="B1540">
        <f>IF(OR($A1540="",INDEX(games!$B:$B,ROW())=""),"",INDEX(games!$B:$B,ROW()))</f>
      </c>
      <c r="C1540" t="str">
        <f>IF(OR($A1540="",INDEX(games!$C:$C,ROW())=""),"",INDEX(games!$C:$C,ROW()))</f>
      </c>
      <c r="D1540">
        <f>IF($A1540="","",COUNTIF($W$2:$W$2500,$A1540)+COUNTIF($X$2:$X$2500,$A1540))</f>
      </c>
      <c r="E1540">
        <f>IF($A1540="","",IFERROR(MATCH($C1540,$R$2:$R$5,0),0))</f>
      </c>
      <c r="F1540">
        <f>IF($A1540="","",MOD(ROW(),34))</f>
      </c>
      <c r="G1540">
        <f>IF($A1540="",NA(),IF($C1540="Action",$B1540,NA()))</f>
      </c>
      <c r="H1540">
        <f>IF($A1540="",NA(),IF($C1540="Action",1+$F1540*0.023,NA()))</f>
      </c>
      <c r="I1540">
        <f>IF($A1540="",NA(),IF($C1540="Strategy",$B1540,NA()))</f>
      </c>
      <c r="J1540">
        <f>IF($A1540="",NA(),IF($C1540="Strategy",2+$F1540*0.023,NA()))</f>
      </c>
      <c r="K1540">
        <f>IF($A1540="",NA(),IF($C1540="Deckbuilder",$B1540,NA()))</f>
      </c>
      <c r="L1540">
        <f>IF($A1540="",NA(),IF($C1540="Deckbuilder",3+$F1540*0.023,NA()))</f>
      </c>
      <c r="M1540">
        <f>IF($A1540="",NA(),IF($C1540="Traditional",$B1540,NA()))</f>
      </c>
      <c r="N1540">
        <f>IF($A1540="",NA(),IF($C1540="Traditional",4+$F1540*0.023,NA()))</f>
      </c>
      <c r="O1540">
        <f>IF($A1540="","",$D1540+ROW()/1000000)</f>
      </c>
      <c r="P1540" t="str">
        <f>IF(OR($A1540="",INDEX(games!$H:$H,ROW())=""),"",INDEX(games!$H:$H,ROW()))</f>
      </c>
      <c r="Q1540">
        <f>IF(OR($A1540="",$P1540&lt;&gt;"Yes"),"",$D1540+ROW()/1000000)</f>
      </c>
      <c r="T1540">
        <f>IF($Y1540="","",INDEX($B$2:$B$2000,$Y1540))</f>
      </c>
      <c r="U1540">
        <f>IF($Z1540="","",INDEX($B$2:$B$2000,$Z1540))</f>
      </c>
      <c r="V1540">
        <f>IF(OR($T1540="",$U1540=""),"",$U1540-$T1540)</f>
      </c>
      <c r="W1540" t="str">
        <f>IF(TRIM(INDEX(connections!$A:$A,ROW()))="","",TRIM(INDEX(connections!$A:$A,ROW())))</f>
      </c>
      <c r="X1540" t="str">
        <f>IF($W1540="","",TRIM(INDEX(connections!$B:$B,ROW())))</f>
      </c>
      <c r="Y1540">
        <f>IF($W1540="","",IFERROR(MATCH($W1540,$A$2:$A$2000,0),""))</f>
      </c>
      <c r="Z1540">
        <f>IF($X1540="","",IFERROR(MATCH($X1540,$A$2:$A$2000,0),""))</f>
      </c>
      <c r="AA1540" t="str">
        <f>IF($Y1540="","",INDEX($P$2:$P$2000,$Y1540))</f>
      </c>
      <c r="AB1540" t="str">
        <f>IF($Z1540="","",INDEX($P$2:$P$2000,$Z1540))</f>
      </c>
      <c r="AC1540">
        <f>IF(AND($AA1540="Yes",$AB1540="Yes"),1,"")</f>
      </c>
      <c r="AD1540">
        <f>IF(OR($Y1540="",$Z1540=""),"",IF(INDEX($C$2:$C$2000,$Y1540)=INDEX($C$2:$C$2000,$Z1540),0,1))</f>
      </c>
      <c r="AE1540">
        <f>IF($AC1540&lt;&gt;1,"",IF(AND(INDEX($AG$2:$AG$2000,$Y1540)=1,INDEX($AG$2:$AG$2000,$Z1540)=1),1,""))</f>
      </c>
      <c r="AG1540">
        <f>IF($A1540="","",COUNTIFS($W$2:$W$2500,$A1540,$AB$2:$AB$2500,"Yes")+COUNTIFS($X$2:$X$2500,$A1540,$AA$2:$AA$2500,"Yes"))</f>
      </c>
      <c r="AH1540" t="str">
        <f>IF(OR($P1540&lt;&gt;"Yes",N($AG1540)=0),"",IF(AND($AG1540=1,COUNTIFS($W$2:$W$2500,$A1540,$AE$2:$AE$2500,1)+COUNTIFS($X$2:$X$2500,$A1540,$AE$2:$AE$2500,1)&gt;0),"","Yes"))</f>
      </c>
      <c r="AI1540">
        <f>IF($AH1540="Yes",$AG1540,"")</f>
      </c>
      <c r="AJ1540">
        <f>IF($AI1540="","",$AI1540+ROW()/1000000)</f>
      </c>
      <c r="AK1540">
        <f>IF(OR($A1540="",$P1540="Yes",N($AG1540)=0),"",$AG1540+ROW()/1000000)</f>
      </c>
      <c r="AL1540" t="str">
        <f>IF($A1540="","",INDEX(games!$J:$J,ROW())&amp;"")</f>
      </c>
      <c r="AM1540">
        <f>IF($A1540="","",SUMPRODUCT($AO1540:$BD1540,'Map Analysis'!$AP$2^{0,1,2,3,4,5,6,7,8,9,10,11,12,13,14,15}))</f>
      </c>
      <c r="AN1540">
        <f>IF($A1540="","",$AM1540+ROW()/10000000)</f>
      </c>
      <c r="AO1540">
        <f>IF($A1540="","",COUNTIF($W$2:$W$2500,$A1540))</f>
      </c>
      <c r="AP1540">
        <f>IF($A1540="","",SUMIFS($BF$2:$BF$2500,$W$2:$W$2500,$A1540))</f>
      </c>
      <c r="AQ1540">
        <f>IF($A1540="","",SUMIFS($BG$2:$BG$2500,$W$2:$W$2500,$A1540))</f>
      </c>
      <c r="AR1540">
        <f>IF($A1540="","",SUMIFS($BH$2:$BH$2500,$W$2:$W$2500,$A1540))</f>
      </c>
      <c r="AS1540">
        <f>IF($A1540="","",SUMIFS($BI$2:$BI$2500,$W$2:$W$2500,$A1540))</f>
      </c>
      <c r="AT1540">
        <f>IF($A1540="","",SUMIFS($BJ$2:$BJ$2500,$W$2:$W$2500,$A1540))</f>
      </c>
      <c r="AU1540">
        <f>IF($A1540="","",SUMIFS($BK$2:$BK$2500,$W$2:$W$2500,$A1540))</f>
      </c>
      <c r="AV1540">
        <f>IF($A1540="","",SUMIFS($BL$2:$BL$2500,$W$2:$W$2500,$A1540))</f>
      </c>
      <c r="AW1540">
        <f>IF($A1540="","",SUMIFS($BM$2:$BM$2500,$W$2:$W$2500,$A1540))</f>
      </c>
      <c r="AX1540">
        <f>IF($A1540="","",SUMIFS($BN$2:$BN$2500,$W$2:$W$2500,$A1540))</f>
      </c>
      <c r="AY1540">
        <f>IF($A1540="","",SUMIFS($BO$2:$BO$2500,$W$2:$W$2500,$A1540))</f>
      </c>
      <c r="AZ1540">
        <f>IF($A1540="","",SUMIFS($BP$2:$BP$2500,$W$2:$W$2500,$A1540))</f>
      </c>
      <c r="BA1540">
        <f>IF($A1540="","",SUMIFS($BQ$2:$BQ$2500,$W$2:$W$2500,$A1540))</f>
      </c>
      <c r="BB1540">
        <f>IF($A1540="","",SUMIFS($BR$2:$BR$2500,$W$2:$W$2500,$A1540))</f>
      </c>
      <c r="BC1540">
        <f>IF($A1540="","",SUMIFS($BS$2:$BS$2500,$W$2:$W$2500,$A1540))</f>
      </c>
      <c r="BD1540">
        <f>IF($A1540="","",SUMIFS($BT$2:$BT$2500,$W$2:$W$2500,$A1540))</f>
      </c>
      <c r="BF1540">
        <f>IF($Z1540="","",INDEX($AO$2:$AO$2000,$Z1540))</f>
      </c>
      <c r="BG1540">
        <f>IF($Z1540="","",INDEX($AP$2:$AP$2000,$Z1540))</f>
      </c>
      <c r="BH1540">
        <f>IF($Z1540="","",INDEX($AQ$2:$AQ$2000,$Z1540))</f>
      </c>
      <c r="BI1540">
        <f>IF($Z1540="","",INDEX($AR$2:$AR$2000,$Z1540))</f>
      </c>
      <c r="BJ1540">
        <f>IF($Z1540="","",INDEX($AS$2:$AS$2000,$Z1540))</f>
      </c>
      <c r="BK1540">
        <f>IF($Z1540="","",INDEX($AT$2:$AT$2000,$Z1540))</f>
      </c>
      <c r="BL1540">
        <f>IF($Z1540="","",INDEX($AU$2:$AU$2000,$Z1540))</f>
      </c>
      <c r="BM1540">
        <f>IF($Z1540="","",INDEX($AV$2:$AV$2000,$Z1540))</f>
      </c>
      <c r="BN1540">
        <f>IF($Z1540="","",INDEX($AW$2:$AW$2000,$Z1540))</f>
      </c>
      <c r="BO1540">
        <f>IF($Z1540="","",INDEX($AX$2:$AX$2000,$Z1540))</f>
      </c>
      <c r="BP1540">
        <f>IF($Z1540="","",INDEX($AY$2:$AY$2000,$Z1540))</f>
      </c>
      <c r="BQ1540">
        <f>IF($Z1540="","",INDEX($AZ$2:$AZ$2000,$Z1540))</f>
      </c>
      <c r="BR1540">
        <f>IF($Z1540="","",INDEX($BA$2:$BA$2000,$Z1540))</f>
      </c>
      <c r="BS1540">
        <f>IF($Z1540="","",INDEX($BB$2:$BB$2000,$Z1540))</f>
      </c>
      <c r="BT1540">
        <f>IF($Z1540="","",INDEX($BC$2:$BC$2000,$Z1540))</f>
      </c>
      <c r="BV1540">
        <f>IF(OR($A1540="",$P1540&lt;&gt;"Yes",$AH1540="Yes"),"",1+N($AG1540))</f>
      </c>
      <c r="BW1540">
        <f>IF($A1540="","",COUNTIFS($W$2:$W$2500,$A1540,$BZ$2:$BZ$2500,"Yes")+COUNTIFS($X$2:$X$2500,$A1540,$BY$2:$BY$2500,"Yes"))</f>
      </c>
      <c r="BX1540">
        <f>IF(OR($A1540="",$P1540="Yes"),"",IF(N($BW1540)=0,0,1+SUMIFS($CB$2:$CB$2500,$W$2:$W$2500,$A1540)+SUMIFS($CA$2:$CA$2500,$X$2:$X$2500,$A1540)))</f>
      </c>
      <c r="BY1540" t="str">
        <f>IF($Y1540="","",INDEX($AH$2:$AH$2000,$Y1540)&amp;"")</f>
      </c>
      <c r="BZ1540" t="str">
        <f>IF($Z1540="","",INDEX($AH$2:$AH$2000,$Z1540)&amp;"")</f>
      </c>
      <c r="CA1540">
        <f>IF($Y1540="","",INDEX($BV$2:$BV$2000,$Y1540))</f>
      </c>
      <c r="CB1540">
        <f>IF($Z1540="","",INDEX($BV$2:$BV$2000,$Z1540))</f>
      </c>
    </row>
    <row r="1541">
      <c r="A1541" t="str">
        <f>IF(TRIM(INDEX(games!$A:$A,ROW()))="","",TRIM(INDEX(games!$A:$A,ROW())))</f>
      </c>
      <c r="B1541">
        <f>IF(OR($A1541="",INDEX(games!$B:$B,ROW())=""),"",INDEX(games!$B:$B,ROW()))</f>
      </c>
      <c r="C1541" t="str">
        <f>IF(OR($A1541="",INDEX(games!$C:$C,ROW())=""),"",INDEX(games!$C:$C,ROW()))</f>
      </c>
      <c r="D1541">
        <f>IF($A1541="","",COUNTIF($W$2:$W$2500,$A1541)+COUNTIF($X$2:$X$2500,$A1541))</f>
      </c>
      <c r="E1541">
        <f>IF($A1541="","",IFERROR(MATCH($C1541,$R$2:$R$5,0),0))</f>
      </c>
      <c r="F1541">
        <f>IF($A1541="","",MOD(ROW(),34))</f>
      </c>
      <c r="G1541">
        <f>IF($A1541="",NA(),IF($C1541="Action",$B1541,NA()))</f>
      </c>
      <c r="H1541">
        <f>IF($A1541="",NA(),IF($C1541="Action",1+$F1541*0.023,NA()))</f>
      </c>
      <c r="I1541">
        <f>IF($A1541="",NA(),IF($C1541="Strategy",$B1541,NA()))</f>
      </c>
      <c r="J1541">
        <f>IF($A1541="",NA(),IF($C1541="Strategy",2+$F1541*0.023,NA()))</f>
      </c>
      <c r="K1541">
        <f>IF($A1541="",NA(),IF($C1541="Deckbuilder",$B1541,NA()))</f>
      </c>
      <c r="L1541">
        <f>IF($A1541="",NA(),IF($C1541="Deckbuilder",3+$F1541*0.023,NA()))</f>
      </c>
      <c r="M1541">
        <f>IF($A1541="",NA(),IF($C1541="Traditional",$B1541,NA()))</f>
      </c>
      <c r="N1541">
        <f>IF($A1541="",NA(),IF($C1541="Traditional",4+$F1541*0.023,NA()))</f>
      </c>
      <c r="O1541">
        <f>IF($A1541="","",$D1541+ROW()/1000000)</f>
      </c>
      <c r="P1541" t="str">
        <f>IF(OR($A1541="",INDEX(games!$H:$H,ROW())=""),"",INDEX(games!$H:$H,ROW()))</f>
      </c>
      <c r="Q1541">
        <f>IF(OR($A1541="",$P1541&lt;&gt;"Yes"),"",$D1541+ROW()/1000000)</f>
      </c>
      <c r="T1541">
        <f>IF($Y1541="","",INDEX($B$2:$B$2000,$Y1541))</f>
      </c>
      <c r="U1541">
        <f>IF($Z1541="","",INDEX($B$2:$B$2000,$Z1541))</f>
      </c>
      <c r="V1541">
        <f>IF(OR($T1541="",$U1541=""),"",$U1541-$T1541)</f>
      </c>
      <c r="W1541" t="str">
        <f>IF(TRIM(INDEX(connections!$A:$A,ROW()))="","",TRIM(INDEX(connections!$A:$A,ROW())))</f>
      </c>
      <c r="X1541" t="str">
        <f>IF($W1541="","",TRIM(INDEX(connections!$B:$B,ROW())))</f>
      </c>
      <c r="Y1541">
        <f>IF($W1541="","",IFERROR(MATCH($W1541,$A$2:$A$2000,0),""))</f>
      </c>
      <c r="Z1541">
        <f>IF($X1541="","",IFERROR(MATCH($X1541,$A$2:$A$2000,0),""))</f>
      </c>
      <c r="AA1541" t="str">
        <f>IF($Y1541="","",INDEX($P$2:$P$2000,$Y1541))</f>
      </c>
      <c r="AB1541" t="str">
        <f>IF($Z1541="","",INDEX($P$2:$P$2000,$Z1541))</f>
      </c>
      <c r="AC1541">
        <f>IF(AND($AA1541="Yes",$AB1541="Yes"),1,"")</f>
      </c>
      <c r="AD1541">
        <f>IF(OR($Y1541="",$Z1541=""),"",IF(INDEX($C$2:$C$2000,$Y1541)=INDEX($C$2:$C$2000,$Z1541),0,1))</f>
      </c>
      <c r="AE1541">
        <f>IF($AC1541&lt;&gt;1,"",IF(AND(INDEX($AG$2:$AG$2000,$Y1541)=1,INDEX($AG$2:$AG$2000,$Z1541)=1),1,""))</f>
      </c>
      <c r="AG1541">
        <f>IF($A1541="","",COUNTIFS($W$2:$W$2500,$A1541,$AB$2:$AB$2500,"Yes")+COUNTIFS($X$2:$X$2500,$A1541,$AA$2:$AA$2500,"Yes"))</f>
      </c>
      <c r="AH1541" t="str">
        <f>IF(OR($P1541&lt;&gt;"Yes",N($AG1541)=0),"",IF(AND($AG1541=1,COUNTIFS($W$2:$W$2500,$A1541,$AE$2:$AE$2500,1)+COUNTIFS($X$2:$X$2500,$A1541,$AE$2:$AE$2500,1)&gt;0),"","Yes"))</f>
      </c>
      <c r="AI1541">
        <f>IF($AH1541="Yes",$AG1541,"")</f>
      </c>
      <c r="AJ1541">
        <f>IF($AI1541="","",$AI1541+ROW()/1000000)</f>
      </c>
      <c r="AK1541">
        <f>IF(OR($A1541="",$P1541="Yes",N($AG1541)=0),"",$AG1541+ROW()/1000000)</f>
      </c>
      <c r="AL1541" t="str">
        <f>IF($A1541="","",INDEX(games!$J:$J,ROW())&amp;"")</f>
      </c>
      <c r="AM1541">
        <f>IF($A1541="","",SUMPRODUCT($AO1541:$BD1541,'Map Analysis'!$AP$2^{0,1,2,3,4,5,6,7,8,9,10,11,12,13,14,15}))</f>
      </c>
      <c r="AN1541">
        <f>IF($A1541="","",$AM1541+ROW()/10000000)</f>
      </c>
      <c r="AO1541">
        <f>IF($A1541="","",COUNTIF($W$2:$W$2500,$A1541))</f>
      </c>
      <c r="AP1541">
        <f>IF($A1541="","",SUMIFS($BF$2:$BF$2500,$W$2:$W$2500,$A1541))</f>
      </c>
      <c r="AQ1541">
        <f>IF($A1541="","",SUMIFS($BG$2:$BG$2500,$W$2:$W$2500,$A1541))</f>
      </c>
      <c r="AR1541">
        <f>IF($A1541="","",SUMIFS($BH$2:$BH$2500,$W$2:$W$2500,$A1541))</f>
      </c>
      <c r="AS1541">
        <f>IF($A1541="","",SUMIFS($BI$2:$BI$2500,$W$2:$W$2500,$A1541))</f>
      </c>
      <c r="AT1541">
        <f>IF($A1541="","",SUMIFS($BJ$2:$BJ$2500,$W$2:$W$2500,$A1541))</f>
      </c>
      <c r="AU1541">
        <f>IF($A1541="","",SUMIFS($BK$2:$BK$2500,$W$2:$W$2500,$A1541))</f>
      </c>
      <c r="AV1541">
        <f>IF($A1541="","",SUMIFS($BL$2:$BL$2500,$W$2:$W$2500,$A1541))</f>
      </c>
      <c r="AW1541">
        <f>IF($A1541="","",SUMIFS($BM$2:$BM$2500,$W$2:$W$2500,$A1541))</f>
      </c>
      <c r="AX1541">
        <f>IF($A1541="","",SUMIFS($BN$2:$BN$2500,$W$2:$W$2500,$A1541))</f>
      </c>
      <c r="AY1541">
        <f>IF($A1541="","",SUMIFS($BO$2:$BO$2500,$W$2:$W$2500,$A1541))</f>
      </c>
      <c r="AZ1541">
        <f>IF($A1541="","",SUMIFS($BP$2:$BP$2500,$W$2:$W$2500,$A1541))</f>
      </c>
      <c r="BA1541">
        <f>IF($A1541="","",SUMIFS($BQ$2:$BQ$2500,$W$2:$W$2500,$A1541))</f>
      </c>
      <c r="BB1541">
        <f>IF($A1541="","",SUMIFS($BR$2:$BR$2500,$W$2:$W$2500,$A1541))</f>
      </c>
      <c r="BC1541">
        <f>IF($A1541="","",SUMIFS($BS$2:$BS$2500,$W$2:$W$2500,$A1541))</f>
      </c>
      <c r="BD1541">
        <f>IF($A1541="","",SUMIFS($BT$2:$BT$2500,$W$2:$W$2500,$A1541))</f>
      </c>
      <c r="BF1541">
        <f>IF($Z1541="","",INDEX($AO$2:$AO$2000,$Z1541))</f>
      </c>
      <c r="BG1541">
        <f>IF($Z1541="","",INDEX($AP$2:$AP$2000,$Z1541))</f>
      </c>
      <c r="BH1541">
        <f>IF($Z1541="","",INDEX($AQ$2:$AQ$2000,$Z1541))</f>
      </c>
      <c r="BI1541">
        <f>IF($Z1541="","",INDEX($AR$2:$AR$2000,$Z1541))</f>
      </c>
      <c r="BJ1541">
        <f>IF($Z1541="","",INDEX($AS$2:$AS$2000,$Z1541))</f>
      </c>
      <c r="BK1541">
        <f>IF($Z1541="","",INDEX($AT$2:$AT$2000,$Z1541))</f>
      </c>
      <c r="BL1541">
        <f>IF($Z1541="","",INDEX($AU$2:$AU$2000,$Z1541))</f>
      </c>
      <c r="BM1541">
        <f>IF($Z1541="","",INDEX($AV$2:$AV$2000,$Z1541))</f>
      </c>
      <c r="BN1541">
        <f>IF($Z1541="","",INDEX($AW$2:$AW$2000,$Z1541))</f>
      </c>
      <c r="BO1541">
        <f>IF($Z1541="","",INDEX($AX$2:$AX$2000,$Z1541))</f>
      </c>
      <c r="BP1541">
        <f>IF($Z1541="","",INDEX($AY$2:$AY$2000,$Z1541))</f>
      </c>
      <c r="BQ1541">
        <f>IF($Z1541="","",INDEX($AZ$2:$AZ$2000,$Z1541))</f>
      </c>
      <c r="BR1541">
        <f>IF($Z1541="","",INDEX($BA$2:$BA$2000,$Z1541))</f>
      </c>
      <c r="BS1541">
        <f>IF($Z1541="","",INDEX($BB$2:$BB$2000,$Z1541))</f>
      </c>
      <c r="BT1541">
        <f>IF($Z1541="","",INDEX($BC$2:$BC$2000,$Z1541))</f>
      </c>
      <c r="BV1541">
        <f>IF(OR($A1541="",$P1541&lt;&gt;"Yes",$AH1541="Yes"),"",1+N($AG1541))</f>
      </c>
      <c r="BW1541">
        <f>IF($A1541="","",COUNTIFS($W$2:$W$2500,$A1541,$BZ$2:$BZ$2500,"Yes")+COUNTIFS($X$2:$X$2500,$A1541,$BY$2:$BY$2500,"Yes"))</f>
      </c>
      <c r="BX1541">
        <f>IF(OR($A1541="",$P1541="Yes"),"",IF(N($BW1541)=0,0,1+SUMIFS($CB$2:$CB$2500,$W$2:$W$2500,$A1541)+SUMIFS($CA$2:$CA$2500,$X$2:$X$2500,$A1541)))</f>
      </c>
      <c r="BY1541" t="str">
        <f>IF($Y1541="","",INDEX($AH$2:$AH$2000,$Y1541)&amp;"")</f>
      </c>
      <c r="BZ1541" t="str">
        <f>IF($Z1541="","",INDEX($AH$2:$AH$2000,$Z1541)&amp;"")</f>
      </c>
      <c r="CA1541">
        <f>IF($Y1541="","",INDEX($BV$2:$BV$2000,$Y1541))</f>
      </c>
      <c r="CB1541">
        <f>IF($Z1541="","",INDEX($BV$2:$BV$2000,$Z1541))</f>
      </c>
    </row>
    <row r="1542">
      <c r="A1542" t="str">
        <f>IF(TRIM(INDEX(games!$A:$A,ROW()))="","",TRIM(INDEX(games!$A:$A,ROW())))</f>
      </c>
      <c r="B1542">
        <f>IF(OR($A1542="",INDEX(games!$B:$B,ROW())=""),"",INDEX(games!$B:$B,ROW()))</f>
      </c>
      <c r="C1542" t="str">
        <f>IF(OR($A1542="",INDEX(games!$C:$C,ROW())=""),"",INDEX(games!$C:$C,ROW()))</f>
      </c>
      <c r="D1542">
        <f>IF($A1542="","",COUNTIF($W$2:$W$2500,$A1542)+COUNTIF($X$2:$X$2500,$A1542))</f>
      </c>
      <c r="E1542">
        <f>IF($A1542="","",IFERROR(MATCH($C1542,$R$2:$R$5,0),0))</f>
      </c>
      <c r="F1542">
        <f>IF($A1542="","",MOD(ROW(),34))</f>
      </c>
      <c r="G1542">
        <f>IF($A1542="",NA(),IF($C1542="Action",$B1542,NA()))</f>
      </c>
      <c r="H1542">
        <f>IF($A1542="",NA(),IF($C1542="Action",1+$F1542*0.023,NA()))</f>
      </c>
      <c r="I1542">
        <f>IF($A1542="",NA(),IF($C1542="Strategy",$B1542,NA()))</f>
      </c>
      <c r="J1542">
        <f>IF($A1542="",NA(),IF($C1542="Strategy",2+$F1542*0.023,NA()))</f>
      </c>
      <c r="K1542">
        <f>IF($A1542="",NA(),IF($C1542="Deckbuilder",$B1542,NA()))</f>
      </c>
      <c r="L1542">
        <f>IF($A1542="",NA(),IF($C1542="Deckbuilder",3+$F1542*0.023,NA()))</f>
      </c>
      <c r="M1542">
        <f>IF($A1542="",NA(),IF($C1542="Traditional",$B1542,NA()))</f>
      </c>
      <c r="N1542">
        <f>IF($A1542="",NA(),IF($C1542="Traditional",4+$F1542*0.023,NA()))</f>
      </c>
      <c r="O1542">
        <f>IF($A1542="","",$D1542+ROW()/1000000)</f>
      </c>
      <c r="P1542" t="str">
        <f>IF(OR($A1542="",INDEX(games!$H:$H,ROW())=""),"",INDEX(games!$H:$H,ROW()))</f>
      </c>
      <c r="Q1542">
        <f>IF(OR($A1542="",$P1542&lt;&gt;"Yes"),"",$D1542+ROW()/1000000)</f>
      </c>
      <c r="T1542">
        <f>IF($Y1542="","",INDEX($B$2:$B$2000,$Y1542))</f>
      </c>
      <c r="U1542">
        <f>IF($Z1542="","",INDEX($B$2:$B$2000,$Z1542))</f>
      </c>
      <c r="V1542">
        <f>IF(OR($T1542="",$U1542=""),"",$U1542-$T1542)</f>
      </c>
      <c r="W1542" t="str">
        <f>IF(TRIM(INDEX(connections!$A:$A,ROW()))="","",TRIM(INDEX(connections!$A:$A,ROW())))</f>
      </c>
      <c r="X1542" t="str">
        <f>IF($W1542="","",TRIM(INDEX(connections!$B:$B,ROW())))</f>
      </c>
      <c r="Y1542">
        <f>IF($W1542="","",IFERROR(MATCH($W1542,$A$2:$A$2000,0),""))</f>
      </c>
      <c r="Z1542">
        <f>IF($X1542="","",IFERROR(MATCH($X1542,$A$2:$A$2000,0),""))</f>
      </c>
      <c r="AA1542" t="str">
        <f>IF($Y1542="","",INDEX($P$2:$P$2000,$Y1542))</f>
      </c>
      <c r="AB1542" t="str">
        <f>IF($Z1542="","",INDEX($P$2:$P$2000,$Z1542))</f>
      </c>
      <c r="AC1542">
        <f>IF(AND($AA1542="Yes",$AB1542="Yes"),1,"")</f>
      </c>
      <c r="AD1542">
        <f>IF(OR($Y1542="",$Z1542=""),"",IF(INDEX($C$2:$C$2000,$Y1542)=INDEX($C$2:$C$2000,$Z1542),0,1))</f>
      </c>
      <c r="AE1542">
        <f>IF($AC1542&lt;&gt;1,"",IF(AND(INDEX($AG$2:$AG$2000,$Y1542)=1,INDEX($AG$2:$AG$2000,$Z1542)=1),1,""))</f>
      </c>
      <c r="AG1542">
        <f>IF($A1542="","",COUNTIFS($W$2:$W$2500,$A1542,$AB$2:$AB$2500,"Yes")+COUNTIFS($X$2:$X$2500,$A1542,$AA$2:$AA$2500,"Yes"))</f>
      </c>
      <c r="AH1542" t="str">
        <f>IF(OR($P1542&lt;&gt;"Yes",N($AG1542)=0),"",IF(AND($AG1542=1,COUNTIFS($W$2:$W$2500,$A1542,$AE$2:$AE$2500,1)+COUNTIFS($X$2:$X$2500,$A1542,$AE$2:$AE$2500,1)&gt;0),"","Yes"))</f>
      </c>
      <c r="AI1542">
        <f>IF($AH1542="Yes",$AG1542,"")</f>
      </c>
      <c r="AJ1542">
        <f>IF($AI1542="","",$AI1542+ROW()/1000000)</f>
      </c>
      <c r="AK1542">
        <f>IF(OR($A1542="",$P1542="Yes",N($AG1542)=0),"",$AG1542+ROW()/1000000)</f>
      </c>
      <c r="AL1542" t="str">
        <f>IF($A1542="","",INDEX(games!$J:$J,ROW())&amp;"")</f>
      </c>
      <c r="AM1542">
        <f>IF($A1542="","",SUMPRODUCT($AO1542:$BD1542,'Map Analysis'!$AP$2^{0,1,2,3,4,5,6,7,8,9,10,11,12,13,14,15}))</f>
      </c>
      <c r="AN1542">
        <f>IF($A1542="","",$AM1542+ROW()/10000000)</f>
      </c>
      <c r="AO1542">
        <f>IF($A1542="","",COUNTIF($W$2:$W$2500,$A1542))</f>
      </c>
      <c r="AP1542">
        <f>IF($A1542="","",SUMIFS($BF$2:$BF$2500,$W$2:$W$2500,$A1542))</f>
      </c>
      <c r="AQ1542">
        <f>IF($A1542="","",SUMIFS($BG$2:$BG$2500,$W$2:$W$2500,$A1542))</f>
      </c>
      <c r="AR1542">
        <f>IF($A1542="","",SUMIFS($BH$2:$BH$2500,$W$2:$W$2500,$A1542))</f>
      </c>
      <c r="AS1542">
        <f>IF($A1542="","",SUMIFS($BI$2:$BI$2500,$W$2:$W$2500,$A1542))</f>
      </c>
      <c r="AT1542">
        <f>IF($A1542="","",SUMIFS($BJ$2:$BJ$2500,$W$2:$W$2500,$A1542))</f>
      </c>
      <c r="AU1542">
        <f>IF($A1542="","",SUMIFS($BK$2:$BK$2500,$W$2:$W$2500,$A1542))</f>
      </c>
      <c r="AV1542">
        <f>IF($A1542="","",SUMIFS($BL$2:$BL$2500,$W$2:$W$2500,$A1542))</f>
      </c>
      <c r="AW1542">
        <f>IF($A1542="","",SUMIFS($BM$2:$BM$2500,$W$2:$W$2500,$A1542))</f>
      </c>
      <c r="AX1542">
        <f>IF($A1542="","",SUMIFS($BN$2:$BN$2500,$W$2:$W$2500,$A1542))</f>
      </c>
      <c r="AY1542">
        <f>IF($A1542="","",SUMIFS($BO$2:$BO$2500,$W$2:$W$2500,$A1542))</f>
      </c>
      <c r="AZ1542">
        <f>IF($A1542="","",SUMIFS($BP$2:$BP$2500,$W$2:$W$2500,$A1542))</f>
      </c>
      <c r="BA1542">
        <f>IF($A1542="","",SUMIFS($BQ$2:$BQ$2500,$W$2:$W$2500,$A1542))</f>
      </c>
      <c r="BB1542">
        <f>IF($A1542="","",SUMIFS($BR$2:$BR$2500,$W$2:$W$2500,$A1542))</f>
      </c>
      <c r="BC1542">
        <f>IF($A1542="","",SUMIFS($BS$2:$BS$2500,$W$2:$W$2500,$A1542))</f>
      </c>
      <c r="BD1542">
        <f>IF($A1542="","",SUMIFS($BT$2:$BT$2500,$W$2:$W$2500,$A1542))</f>
      </c>
      <c r="BF1542">
        <f>IF($Z1542="","",INDEX($AO$2:$AO$2000,$Z1542))</f>
      </c>
      <c r="BG1542">
        <f>IF($Z1542="","",INDEX($AP$2:$AP$2000,$Z1542))</f>
      </c>
      <c r="BH1542">
        <f>IF($Z1542="","",INDEX($AQ$2:$AQ$2000,$Z1542))</f>
      </c>
      <c r="BI1542">
        <f>IF($Z1542="","",INDEX($AR$2:$AR$2000,$Z1542))</f>
      </c>
      <c r="BJ1542">
        <f>IF($Z1542="","",INDEX($AS$2:$AS$2000,$Z1542))</f>
      </c>
      <c r="BK1542">
        <f>IF($Z1542="","",INDEX($AT$2:$AT$2000,$Z1542))</f>
      </c>
      <c r="BL1542">
        <f>IF($Z1542="","",INDEX($AU$2:$AU$2000,$Z1542))</f>
      </c>
      <c r="BM1542">
        <f>IF($Z1542="","",INDEX($AV$2:$AV$2000,$Z1542))</f>
      </c>
      <c r="BN1542">
        <f>IF($Z1542="","",INDEX($AW$2:$AW$2000,$Z1542))</f>
      </c>
      <c r="BO1542">
        <f>IF($Z1542="","",INDEX($AX$2:$AX$2000,$Z1542))</f>
      </c>
      <c r="BP1542">
        <f>IF($Z1542="","",INDEX($AY$2:$AY$2000,$Z1542))</f>
      </c>
      <c r="BQ1542">
        <f>IF($Z1542="","",INDEX($AZ$2:$AZ$2000,$Z1542))</f>
      </c>
      <c r="BR1542">
        <f>IF($Z1542="","",INDEX($BA$2:$BA$2000,$Z1542))</f>
      </c>
      <c r="BS1542">
        <f>IF($Z1542="","",INDEX($BB$2:$BB$2000,$Z1542))</f>
      </c>
      <c r="BT1542">
        <f>IF($Z1542="","",INDEX($BC$2:$BC$2000,$Z1542))</f>
      </c>
      <c r="BV1542">
        <f>IF(OR($A1542="",$P1542&lt;&gt;"Yes",$AH1542="Yes"),"",1+N($AG1542))</f>
      </c>
      <c r="BW1542">
        <f>IF($A1542="","",COUNTIFS($W$2:$W$2500,$A1542,$BZ$2:$BZ$2500,"Yes")+COUNTIFS($X$2:$X$2500,$A1542,$BY$2:$BY$2500,"Yes"))</f>
      </c>
      <c r="BX1542">
        <f>IF(OR($A1542="",$P1542="Yes"),"",IF(N($BW1542)=0,0,1+SUMIFS($CB$2:$CB$2500,$W$2:$W$2500,$A1542)+SUMIFS($CA$2:$CA$2500,$X$2:$X$2500,$A1542)))</f>
      </c>
      <c r="BY1542" t="str">
        <f>IF($Y1542="","",INDEX($AH$2:$AH$2000,$Y1542)&amp;"")</f>
      </c>
      <c r="BZ1542" t="str">
        <f>IF($Z1542="","",INDEX($AH$2:$AH$2000,$Z1542)&amp;"")</f>
      </c>
      <c r="CA1542">
        <f>IF($Y1542="","",INDEX($BV$2:$BV$2000,$Y1542))</f>
      </c>
      <c r="CB1542">
        <f>IF($Z1542="","",INDEX($BV$2:$BV$2000,$Z1542))</f>
      </c>
    </row>
    <row r="1543">
      <c r="A1543" t="str">
        <f>IF(TRIM(INDEX(games!$A:$A,ROW()))="","",TRIM(INDEX(games!$A:$A,ROW())))</f>
      </c>
      <c r="B1543">
        <f>IF(OR($A1543="",INDEX(games!$B:$B,ROW())=""),"",INDEX(games!$B:$B,ROW()))</f>
      </c>
      <c r="C1543" t="str">
        <f>IF(OR($A1543="",INDEX(games!$C:$C,ROW())=""),"",INDEX(games!$C:$C,ROW()))</f>
      </c>
      <c r="D1543">
        <f>IF($A1543="","",COUNTIF($W$2:$W$2500,$A1543)+COUNTIF($X$2:$X$2500,$A1543))</f>
      </c>
      <c r="E1543">
        <f>IF($A1543="","",IFERROR(MATCH($C1543,$R$2:$R$5,0),0))</f>
      </c>
      <c r="F1543">
        <f>IF($A1543="","",MOD(ROW(),34))</f>
      </c>
      <c r="G1543">
        <f>IF($A1543="",NA(),IF($C1543="Action",$B1543,NA()))</f>
      </c>
      <c r="H1543">
        <f>IF($A1543="",NA(),IF($C1543="Action",1+$F1543*0.023,NA()))</f>
      </c>
      <c r="I1543">
        <f>IF($A1543="",NA(),IF($C1543="Strategy",$B1543,NA()))</f>
      </c>
      <c r="J1543">
        <f>IF($A1543="",NA(),IF($C1543="Strategy",2+$F1543*0.023,NA()))</f>
      </c>
      <c r="K1543">
        <f>IF($A1543="",NA(),IF($C1543="Deckbuilder",$B1543,NA()))</f>
      </c>
      <c r="L1543">
        <f>IF($A1543="",NA(),IF($C1543="Deckbuilder",3+$F1543*0.023,NA()))</f>
      </c>
      <c r="M1543">
        <f>IF($A1543="",NA(),IF($C1543="Traditional",$B1543,NA()))</f>
      </c>
      <c r="N1543">
        <f>IF($A1543="",NA(),IF($C1543="Traditional",4+$F1543*0.023,NA()))</f>
      </c>
      <c r="O1543">
        <f>IF($A1543="","",$D1543+ROW()/1000000)</f>
      </c>
      <c r="P1543" t="str">
        <f>IF(OR($A1543="",INDEX(games!$H:$H,ROW())=""),"",INDEX(games!$H:$H,ROW()))</f>
      </c>
      <c r="Q1543">
        <f>IF(OR($A1543="",$P1543&lt;&gt;"Yes"),"",$D1543+ROW()/1000000)</f>
      </c>
      <c r="T1543">
        <f>IF($Y1543="","",INDEX($B$2:$B$2000,$Y1543))</f>
      </c>
      <c r="U1543">
        <f>IF($Z1543="","",INDEX($B$2:$B$2000,$Z1543))</f>
      </c>
      <c r="V1543">
        <f>IF(OR($T1543="",$U1543=""),"",$U1543-$T1543)</f>
      </c>
      <c r="W1543" t="str">
        <f>IF(TRIM(INDEX(connections!$A:$A,ROW()))="","",TRIM(INDEX(connections!$A:$A,ROW())))</f>
      </c>
      <c r="X1543" t="str">
        <f>IF($W1543="","",TRIM(INDEX(connections!$B:$B,ROW())))</f>
      </c>
      <c r="Y1543">
        <f>IF($W1543="","",IFERROR(MATCH($W1543,$A$2:$A$2000,0),""))</f>
      </c>
      <c r="Z1543">
        <f>IF($X1543="","",IFERROR(MATCH($X1543,$A$2:$A$2000,0),""))</f>
      </c>
      <c r="AA1543" t="str">
        <f>IF($Y1543="","",INDEX($P$2:$P$2000,$Y1543))</f>
      </c>
      <c r="AB1543" t="str">
        <f>IF($Z1543="","",INDEX($P$2:$P$2000,$Z1543))</f>
      </c>
      <c r="AC1543">
        <f>IF(AND($AA1543="Yes",$AB1543="Yes"),1,"")</f>
      </c>
      <c r="AD1543">
        <f>IF(OR($Y1543="",$Z1543=""),"",IF(INDEX($C$2:$C$2000,$Y1543)=INDEX($C$2:$C$2000,$Z1543),0,1))</f>
      </c>
      <c r="AE1543">
        <f>IF($AC1543&lt;&gt;1,"",IF(AND(INDEX($AG$2:$AG$2000,$Y1543)=1,INDEX($AG$2:$AG$2000,$Z1543)=1),1,""))</f>
      </c>
      <c r="AG1543">
        <f>IF($A1543="","",COUNTIFS($W$2:$W$2500,$A1543,$AB$2:$AB$2500,"Yes")+COUNTIFS($X$2:$X$2500,$A1543,$AA$2:$AA$2500,"Yes"))</f>
      </c>
      <c r="AH1543" t="str">
        <f>IF(OR($P1543&lt;&gt;"Yes",N($AG1543)=0),"",IF(AND($AG1543=1,COUNTIFS($W$2:$W$2500,$A1543,$AE$2:$AE$2500,1)+COUNTIFS($X$2:$X$2500,$A1543,$AE$2:$AE$2500,1)&gt;0),"","Yes"))</f>
      </c>
      <c r="AI1543">
        <f>IF($AH1543="Yes",$AG1543,"")</f>
      </c>
      <c r="AJ1543">
        <f>IF($AI1543="","",$AI1543+ROW()/1000000)</f>
      </c>
      <c r="AK1543">
        <f>IF(OR($A1543="",$P1543="Yes",N($AG1543)=0),"",$AG1543+ROW()/1000000)</f>
      </c>
      <c r="AL1543" t="str">
        <f>IF($A1543="","",INDEX(games!$J:$J,ROW())&amp;"")</f>
      </c>
      <c r="AM1543">
        <f>IF($A1543="","",SUMPRODUCT($AO1543:$BD1543,'Map Analysis'!$AP$2^{0,1,2,3,4,5,6,7,8,9,10,11,12,13,14,15}))</f>
      </c>
      <c r="AN1543">
        <f>IF($A1543="","",$AM1543+ROW()/10000000)</f>
      </c>
      <c r="AO1543">
        <f>IF($A1543="","",COUNTIF($W$2:$W$2500,$A1543))</f>
      </c>
      <c r="AP1543">
        <f>IF($A1543="","",SUMIFS($BF$2:$BF$2500,$W$2:$W$2500,$A1543))</f>
      </c>
      <c r="AQ1543">
        <f>IF($A1543="","",SUMIFS($BG$2:$BG$2500,$W$2:$W$2500,$A1543))</f>
      </c>
      <c r="AR1543">
        <f>IF($A1543="","",SUMIFS($BH$2:$BH$2500,$W$2:$W$2500,$A1543))</f>
      </c>
      <c r="AS1543">
        <f>IF($A1543="","",SUMIFS($BI$2:$BI$2500,$W$2:$W$2500,$A1543))</f>
      </c>
      <c r="AT1543">
        <f>IF($A1543="","",SUMIFS($BJ$2:$BJ$2500,$W$2:$W$2500,$A1543))</f>
      </c>
      <c r="AU1543">
        <f>IF($A1543="","",SUMIFS($BK$2:$BK$2500,$W$2:$W$2500,$A1543))</f>
      </c>
      <c r="AV1543">
        <f>IF($A1543="","",SUMIFS($BL$2:$BL$2500,$W$2:$W$2500,$A1543))</f>
      </c>
      <c r="AW1543">
        <f>IF($A1543="","",SUMIFS($BM$2:$BM$2500,$W$2:$W$2500,$A1543))</f>
      </c>
      <c r="AX1543">
        <f>IF($A1543="","",SUMIFS($BN$2:$BN$2500,$W$2:$W$2500,$A1543))</f>
      </c>
      <c r="AY1543">
        <f>IF($A1543="","",SUMIFS($BO$2:$BO$2500,$W$2:$W$2500,$A1543))</f>
      </c>
      <c r="AZ1543">
        <f>IF($A1543="","",SUMIFS($BP$2:$BP$2500,$W$2:$W$2500,$A1543))</f>
      </c>
      <c r="BA1543">
        <f>IF($A1543="","",SUMIFS($BQ$2:$BQ$2500,$W$2:$W$2500,$A1543))</f>
      </c>
      <c r="BB1543">
        <f>IF($A1543="","",SUMIFS($BR$2:$BR$2500,$W$2:$W$2500,$A1543))</f>
      </c>
      <c r="BC1543">
        <f>IF($A1543="","",SUMIFS($BS$2:$BS$2500,$W$2:$W$2500,$A1543))</f>
      </c>
      <c r="BD1543">
        <f>IF($A1543="","",SUMIFS($BT$2:$BT$2500,$W$2:$W$2500,$A1543))</f>
      </c>
      <c r="BF1543">
        <f>IF($Z1543="","",INDEX($AO$2:$AO$2000,$Z1543))</f>
      </c>
      <c r="BG1543">
        <f>IF($Z1543="","",INDEX($AP$2:$AP$2000,$Z1543))</f>
      </c>
      <c r="BH1543">
        <f>IF($Z1543="","",INDEX($AQ$2:$AQ$2000,$Z1543))</f>
      </c>
      <c r="BI1543">
        <f>IF($Z1543="","",INDEX($AR$2:$AR$2000,$Z1543))</f>
      </c>
      <c r="BJ1543">
        <f>IF($Z1543="","",INDEX($AS$2:$AS$2000,$Z1543))</f>
      </c>
      <c r="BK1543">
        <f>IF($Z1543="","",INDEX($AT$2:$AT$2000,$Z1543))</f>
      </c>
      <c r="BL1543">
        <f>IF($Z1543="","",INDEX($AU$2:$AU$2000,$Z1543))</f>
      </c>
      <c r="BM1543">
        <f>IF($Z1543="","",INDEX($AV$2:$AV$2000,$Z1543))</f>
      </c>
      <c r="BN1543">
        <f>IF($Z1543="","",INDEX($AW$2:$AW$2000,$Z1543))</f>
      </c>
      <c r="BO1543">
        <f>IF($Z1543="","",INDEX($AX$2:$AX$2000,$Z1543))</f>
      </c>
      <c r="BP1543">
        <f>IF($Z1543="","",INDEX($AY$2:$AY$2000,$Z1543))</f>
      </c>
      <c r="BQ1543">
        <f>IF($Z1543="","",INDEX($AZ$2:$AZ$2000,$Z1543))</f>
      </c>
      <c r="BR1543">
        <f>IF($Z1543="","",INDEX($BA$2:$BA$2000,$Z1543))</f>
      </c>
      <c r="BS1543">
        <f>IF($Z1543="","",INDEX($BB$2:$BB$2000,$Z1543))</f>
      </c>
      <c r="BT1543">
        <f>IF($Z1543="","",INDEX($BC$2:$BC$2000,$Z1543))</f>
      </c>
      <c r="BV1543">
        <f>IF(OR($A1543="",$P1543&lt;&gt;"Yes",$AH1543="Yes"),"",1+N($AG1543))</f>
      </c>
      <c r="BW1543">
        <f>IF($A1543="","",COUNTIFS($W$2:$W$2500,$A1543,$BZ$2:$BZ$2500,"Yes")+COUNTIFS($X$2:$X$2500,$A1543,$BY$2:$BY$2500,"Yes"))</f>
      </c>
      <c r="BX1543">
        <f>IF(OR($A1543="",$P1543="Yes"),"",IF(N($BW1543)=0,0,1+SUMIFS($CB$2:$CB$2500,$W$2:$W$2500,$A1543)+SUMIFS($CA$2:$CA$2500,$X$2:$X$2500,$A1543)))</f>
      </c>
      <c r="BY1543" t="str">
        <f>IF($Y1543="","",INDEX($AH$2:$AH$2000,$Y1543)&amp;"")</f>
      </c>
      <c r="BZ1543" t="str">
        <f>IF($Z1543="","",INDEX($AH$2:$AH$2000,$Z1543)&amp;"")</f>
      </c>
      <c r="CA1543">
        <f>IF($Y1543="","",INDEX($BV$2:$BV$2000,$Y1543))</f>
      </c>
      <c r="CB1543">
        <f>IF($Z1543="","",INDEX($BV$2:$BV$2000,$Z1543))</f>
      </c>
    </row>
    <row r="1544">
      <c r="A1544" t="str">
        <f>IF(TRIM(INDEX(games!$A:$A,ROW()))="","",TRIM(INDEX(games!$A:$A,ROW())))</f>
      </c>
      <c r="B1544">
        <f>IF(OR($A1544="",INDEX(games!$B:$B,ROW())=""),"",INDEX(games!$B:$B,ROW()))</f>
      </c>
      <c r="C1544" t="str">
        <f>IF(OR($A1544="",INDEX(games!$C:$C,ROW())=""),"",INDEX(games!$C:$C,ROW()))</f>
      </c>
      <c r="D1544">
        <f>IF($A1544="","",COUNTIF($W$2:$W$2500,$A1544)+COUNTIF($X$2:$X$2500,$A1544))</f>
      </c>
      <c r="E1544">
        <f>IF($A1544="","",IFERROR(MATCH($C1544,$R$2:$R$5,0),0))</f>
      </c>
      <c r="F1544">
        <f>IF($A1544="","",MOD(ROW(),34))</f>
      </c>
      <c r="G1544">
        <f>IF($A1544="",NA(),IF($C1544="Action",$B1544,NA()))</f>
      </c>
      <c r="H1544">
        <f>IF($A1544="",NA(),IF($C1544="Action",1+$F1544*0.023,NA()))</f>
      </c>
      <c r="I1544">
        <f>IF($A1544="",NA(),IF($C1544="Strategy",$B1544,NA()))</f>
      </c>
      <c r="J1544">
        <f>IF($A1544="",NA(),IF($C1544="Strategy",2+$F1544*0.023,NA()))</f>
      </c>
      <c r="K1544">
        <f>IF($A1544="",NA(),IF($C1544="Deckbuilder",$B1544,NA()))</f>
      </c>
      <c r="L1544">
        <f>IF($A1544="",NA(),IF($C1544="Deckbuilder",3+$F1544*0.023,NA()))</f>
      </c>
      <c r="M1544">
        <f>IF($A1544="",NA(),IF($C1544="Traditional",$B1544,NA()))</f>
      </c>
      <c r="N1544">
        <f>IF($A1544="",NA(),IF($C1544="Traditional",4+$F1544*0.023,NA()))</f>
      </c>
      <c r="O1544">
        <f>IF($A1544="","",$D1544+ROW()/1000000)</f>
      </c>
      <c r="P1544" t="str">
        <f>IF(OR($A1544="",INDEX(games!$H:$H,ROW())=""),"",INDEX(games!$H:$H,ROW()))</f>
      </c>
      <c r="Q1544">
        <f>IF(OR($A1544="",$P1544&lt;&gt;"Yes"),"",$D1544+ROW()/1000000)</f>
      </c>
      <c r="T1544">
        <f>IF($Y1544="","",INDEX($B$2:$B$2000,$Y1544))</f>
      </c>
      <c r="U1544">
        <f>IF($Z1544="","",INDEX($B$2:$B$2000,$Z1544))</f>
      </c>
      <c r="V1544">
        <f>IF(OR($T1544="",$U1544=""),"",$U1544-$T1544)</f>
      </c>
      <c r="W1544" t="str">
        <f>IF(TRIM(INDEX(connections!$A:$A,ROW()))="","",TRIM(INDEX(connections!$A:$A,ROW())))</f>
      </c>
      <c r="X1544" t="str">
        <f>IF($W1544="","",TRIM(INDEX(connections!$B:$B,ROW())))</f>
      </c>
      <c r="Y1544">
        <f>IF($W1544="","",IFERROR(MATCH($W1544,$A$2:$A$2000,0),""))</f>
      </c>
      <c r="Z1544">
        <f>IF($X1544="","",IFERROR(MATCH($X1544,$A$2:$A$2000,0),""))</f>
      </c>
      <c r="AA1544" t="str">
        <f>IF($Y1544="","",INDEX($P$2:$P$2000,$Y1544))</f>
      </c>
      <c r="AB1544" t="str">
        <f>IF($Z1544="","",INDEX($P$2:$P$2000,$Z1544))</f>
      </c>
      <c r="AC1544">
        <f>IF(AND($AA1544="Yes",$AB1544="Yes"),1,"")</f>
      </c>
      <c r="AD1544">
        <f>IF(OR($Y1544="",$Z1544=""),"",IF(INDEX($C$2:$C$2000,$Y1544)=INDEX($C$2:$C$2000,$Z1544),0,1))</f>
      </c>
      <c r="AE1544">
        <f>IF($AC1544&lt;&gt;1,"",IF(AND(INDEX($AG$2:$AG$2000,$Y1544)=1,INDEX($AG$2:$AG$2000,$Z1544)=1),1,""))</f>
      </c>
      <c r="AG1544">
        <f>IF($A1544="","",COUNTIFS($W$2:$W$2500,$A1544,$AB$2:$AB$2500,"Yes")+COUNTIFS($X$2:$X$2500,$A1544,$AA$2:$AA$2500,"Yes"))</f>
      </c>
      <c r="AH1544" t="str">
        <f>IF(OR($P1544&lt;&gt;"Yes",N($AG1544)=0),"",IF(AND($AG1544=1,COUNTIFS($W$2:$W$2500,$A1544,$AE$2:$AE$2500,1)+COUNTIFS($X$2:$X$2500,$A1544,$AE$2:$AE$2500,1)&gt;0),"","Yes"))</f>
      </c>
      <c r="AI1544">
        <f>IF($AH1544="Yes",$AG1544,"")</f>
      </c>
      <c r="AJ1544">
        <f>IF($AI1544="","",$AI1544+ROW()/1000000)</f>
      </c>
      <c r="AK1544">
        <f>IF(OR($A1544="",$P1544="Yes",N($AG1544)=0),"",$AG1544+ROW()/1000000)</f>
      </c>
      <c r="AL1544" t="str">
        <f>IF($A1544="","",INDEX(games!$J:$J,ROW())&amp;"")</f>
      </c>
      <c r="AM1544">
        <f>IF($A1544="","",SUMPRODUCT($AO1544:$BD1544,'Map Analysis'!$AP$2^{0,1,2,3,4,5,6,7,8,9,10,11,12,13,14,15}))</f>
      </c>
      <c r="AN1544">
        <f>IF($A1544="","",$AM1544+ROW()/10000000)</f>
      </c>
      <c r="AO1544">
        <f>IF($A1544="","",COUNTIF($W$2:$W$2500,$A1544))</f>
      </c>
      <c r="AP1544">
        <f>IF($A1544="","",SUMIFS($BF$2:$BF$2500,$W$2:$W$2500,$A1544))</f>
      </c>
      <c r="AQ1544">
        <f>IF($A1544="","",SUMIFS($BG$2:$BG$2500,$W$2:$W$2500,$A1544))</f>
      </c>
      <c r="AR1544">
        <f>IF($A1544="","",SUMIFS($BH$2:$BH$2500,$W$2:$W$2500,$A1544))</f>
      </c>
      <c r="AS1544">
        <f>IF($A1544="","",SUMIFS($BI$2:$BI$2500,$W$2:$W$2500,$A1544))</f>
      </c>
      <c r="AT1544">
        <f>IF($A1544="","",SUMIFS($BJ$2:$BJ$2500,$W$2:$W$2500,$A1544))</f>
      </c>
      <c r="AU1544">
        <f>IF($A1544="","",SUMIFS($BK$2:$BK$2500,$W$2:$W$2500,$A1544))</f>
      </c>
      <c r="AV1544">
        <f>IF($A1544="","",SUMIFS($BL$2:$BL$2500,$W$2:$W$2500,$A1544))</f>
      </c>
      <c r="AW1544">
        <f>IF($A1544="","",SUMIFS($BM$2:$BM$2500,$W$2:$W$2500,$A1544))</f>
      </c>
      <c r="AX1544">
        <f>IF($A1544="","",SUMIFS($BN$2:$BN$2500,$W$2:$W$2500,$A1544))</f>
      </c>
      <c r="AY1544">
        <f>IF($A1544="","",SUMIFS($BO$2:$BO$2500,$W$2:$W$2500,$A1544))</f>
      </c>
      <c r="AZ1544">
        <f>IF($A1544="","",SUMIFS($BP$2:$BP$2500,$W$2:$W$2500,$A1544))</f>
      </c>
      <c r="BA1544">
        <f>IF($A1544="","",SUMIFS($BQ$2:$BQ$2500,$W$2:$W$2500,$A1544))</f>
      </c>
      <c r="BB1544">
        <f>IF($A1544="","",SUMIFS($BR$2:$BR$2500,$W$2:$W$2500,$A1544))</f>
      </c>
      <c r="BC1544">
        <f>IF($A1544="","",SUMIFS($BS$2:$BS$2500,$W$2:$W$2500,$A1544))</f>
      </c>
      <c r="BD1544">
        <f>IF($A1544="","",SUMIFS($BT$2:$BT$2500,$W$2:$W$2500,$A1544))</f>
      </c>
      <c r="BF1544">
        <f>IF($Z1544="","",INDEX($AO$2:$AO$2000,$Z1544))</f>
      </c>
      <c r="BG1544">
        <f>IF($Z1544="","",INDEX($AP$2:$AP$2000,$Z1544))</f>
      </c>
      <c r="BH1544">
        <f>IF($Z1544="","",INDEX($AQ$2:$AQ$2000,$Z1544))</f>
      </c>
      <c r="BI1544">
        <f>IF($Z1544="","",INDEX($AR$2:$AR$2000,$Z1544))</f>
      </c>
      <c r="BJ1544">
        <f>IF($Z1544="","",INDEX($AS$2:$AS$2000,$Z1544))</f>
      </c>
      <c r="BK1544">
        <f>IF($Z1544="","",INDEX($AT$2:$AT$2000,$Z1544))</f>
      </c>
      <c r="BL1544">
        <f>IF($Z1544="","",INDEX($AU$2:$AU$2000,$Z1544))</f>
      </c>
      <c r="BM1544">
        <f>IF($Z1544="","",INDEX($AV$2:$AV$2000,$Z1544))</f>
      </c>
      <c r="BN1544">
        <f>IF($Z1544="","",INDEX($AW$2:$AW$2000,$Z1544))</f>
      </c>
      <c r="BO1544">
        <f>IF($Z1544="","",INDEX($AX$2:$AX$2000,$Z1544))</f>
      </c>
      <c r="BP1544">
        <f>IF($Z1544="","",INDEX($AY$2:$AY$2000,$Z1544))</f>
      </c>
      <c r="BQ1544">
        <f>IF($Z1544="","",INDEX($AZ$2:$AZ$2000,$Z1544))</f>
      </c>
      <c r="BR1544">
        <f>IF($Z1544="","",INDEX($BA$2:$BA$2000,$Z1544))</f>
      </c>
      <c r="BS1544">
        <f>IF($Z1544="","",INDEX($BB$2:$BB$2000,$Z1544))</f>
      </c>
      <c r="BT1544">
        <f>IF($Z1544="","",INDEX($BC$2:$BC$2000,$Z1544))</f>
      </c>
      <c r="BV1544">
        <f>IF(OR($A1544="",$P1544&lt;&gt;"Yes",$AH1544="Yes"),"",1+N($AG1544))</f>
      </c>
      <c r="BW1544">
        <f>IF($A1544="","",COUNTIFS($W$2:$W$2500,$A1544,$BZ$2:$BZ$2500,"Yes")+COUNTIFS($X$2:$X$2500,$A1544,$BY$2:$BY$2500,"Yes"))</f>
      </c>
      <c r="BX1544">
        <f>IF(OR($A1544="",$P1544="Yes"),"",IF(N($BW1544)=0,0,1+SUMIFS($CB$2:$CB$2500,$W$2:$W$2500,$A1544)+SUMIFS($CA$2:$CA$2500,$X$2:$X$2500,$A1544)))</f>
      </c>
      <c r="BY1544" t="str">
        <f>IF($Y1544="","",INDEX($AH$2:$AH$2000,$Y1544)&amp;"")</f>
      </c>
      <c r="BZ1544" t="str">
        <f>IF($Z1544="","",INDEX($AH$2:$AH$2000,$Z1544)&amp;"")</f>
      </c>
      <c r="CA1544">
        <f>IF($Y1544="","",INDEX($BV$2:$BV$2000,$Y1544))</f>
      </c>
      <c r="CB1544">
        <f>IF($Z1544="","",INDEX($BV$2:$BV$2000,$Z1544))</f>
      </c>
    </row>
    <row r="1545">
      <c r="A1545" t="str">
        <f>IF(TRIM(INDEX(games!$A:$A,ROW()))="","",TRIM(INDEX(games!$A:$A,ROW())))</f>
      </c>
      <c r="B1545">
        <f>IF(OR($A1545="",INDEX(games!$B:$B,ROW())=""),"",INDEX(games!$B:$B,ROW()))</f>
      </c>
      <c r="C1545" t="str">
        <f>IF(OR($A1545="",INDEX(games!$C:$C,ROW())=""),"",INDEX(games!$C:$C,ROW()))</f>
      </c>
      <c r="D1545">
        <f>IF($A1545="","",COUNTIF($W$2:$W$2500,$A1545)+COUNTIF($X$2:$X$2500,$A1545))</f>
      </c>
      <c r="E1545">
        <f>IF($A1545="","",IFERROR(MATCH($C1545,$R$2:$R$5,0),0))</f>
      </c>
      <c r="F1545">
        <f>IF($A1545="","",MOD(ROW(),34))</f>
      </c>
      <c r="G1545">
        <f>IF($A1545="",NA(),IF($C1545="Action",$B1545,NA()))</f>
      </c>
      <c r="H1545">
        <f>IF($A1545="",NA(),IF($C1545="Action",1+$F1545*0.023,NA()))</f>
      </c>
      <c r="I1545">
        <f>IF($A1545="",NA(),IF($C1545="Strategy",$B1545,NA()))</f>
      </c>
      <c r="J1545">
        <f>IF($A1545="",NA(),IF($C1545="Strategy",2+$F1545*0.023,NA()))</f>
      </c>
      <c r="K1545">
        <f>IF($A1545="",NA(),IF($C1545="Deckbuilder",$B1545,NA()))</f>
      </c>
      <c r="L1545">
        <f>IF($A1545="",NA(),IF($C1545="Deckbuilder",3+$F1545*0.023,NA()))</f>
      </c>
      <c r="M1545">
        <f>IF($A1545="",NA(),IF($C1545="Traditional",$B1545,NA()))</f>
      </c>
      <c r="N1545">
        <f>IF($A1545="",NA(),IF($C1545="Traditional",4+$F1545*0.023,NA()))</f>
      </c>
      <c r="O1545">
        <f>IF($A1545="","",$D1545+ROW()/1000000)</f>
      </c>
      <c r="P1545" t="str">
        <f>IF(OR($A1545="",INDEX(games!$H:$H,ROW())=""),"",INDEX(games!$H:$H,ROW()))</f>
      </c>
      <c r="Q1545">
        <f>IF(OR($A1545="",$P1545&lt;&gt;"Yes"),"",$D1545+ROW()/1000000)</f>
      </c>
      <c r="T1545">
        <f>IF($Y1545="","",INDEX($B$2:$B$2000,$Y1545))</f>
      </c>
      <c r="U1545">
        <f>IF($Z1545="","",INDEX($B$2:$B$2000,$Z1545))</f>
      </c>
      <c r="V1545">
        <f>IF(OR($T1545="",$U1545=""),"",$U1545-$T1545)</f>
      </c>
      <c r="W1545" t="str">
        <f>IF(TRIM(INDEX(connections!$A:$A,ROW()))="","",TRIM(INDEX(connections!$A:$A,ROW())))</f>
      </c>
      <c r="X1545" t="str">
        <f>IF($W1545="","",TRIM(INDEX(connections!$B:$B,ROW())))</f>
      </c>
      <c r="Y1545">
        <f>IF($W1545="","",IFERROR(MATCH($W1545,$A$2:$A$2000,0),""))</f>
      </c>
      <c r="Z1545">
        <f>IF($X1545="","",IFERROR(MATCH($X1545,$A$2:$A$2000,0),""))</f>
      </c>
      <c r="AA1545" t="str">
        <f>IF($Y1545="","",INDEX($P$2:$P$2000,$Y1545))</f>
      </c>
      <c r="AB1545" t="str">
        <f>IF($Z1545="","",INDEX($P$2:$P$2000,$Z1545))</f>
      </c>
      <c r="AC1545">
        <f>IF(AND($AA1545="Yes",$AB1545="Yes"),1,"")</f>
      </c>
      <c r="AD1545">
        <f>IF(OR($Y1545="",$Z1545=""),"",IF(INDEX($C$2:$C$2000,$Y1545)=INDEX($C$2:$C$2000,$Z1545),0,1))</f>
      </c>
      <c r="AE1545">
        <f>IF($AC1545&lt;&gt;1,"",IF(AND(INDEX($AG$2:$AG$2000,$Y1545)=1,INDEX($AG$2:$AG$2000,$Z1545)=1),1,""))</f>
      </c>
      <c r="AG1545">
        <f>IF($A1545="","",COUNTIFS($W$2:$W$2500,$A1545,$AB$2:$AB$2500,"Yes")+COUNTIFS($X$2:$X$2500,$A1545,$AA$2:$AA$2500,"Yes"))</f>
      </c>
      <c r="AH1545" t="str">
        <f>IF(OR($P1545&lt;&gt;"Yes",N($AG1545)=0),"",IF(AND($AG1545=1,COUNTIFS($W$2:$W$2500,$A1545,$AE$2:$AE$2500,1)+COUNTIFS($X$2:$X$2500,$A1545,$AE$2:$AE$2500,1)&gt;0),"","Yes"))</f>
      </c>
      <c r="AI1545">
        <f>IF($AH1545="Yes",$AG1545,"")</f>
      </c>
      <c r="AJ1545">
        <f>IF($AI1545="","",$AI1545+ROW()/1000000)</f>
      </c>
      <c r="AK1545">
        <f>IF(OR($A1545="",$P1545="Yes",N($AG1545)=0),"",$AG1545+ROW()/1000000)</f>
      </c>
      <c r="AL1545" t="str">
        <f>IF($A1545="","",INDEX(games!$J:$J,ROW())&amp;"")</f>
      </c>
      <c r="AM1545">
        <f>IF($A1545="","",SUMPRODUCT($AO1545:$BD1545,'Map Analysis'!$AP$2^{0,1,2,3,4,5,6,7,8,9,10,11,12,13,14,15}))</f>
      </c>
      <c r="AN1545">
        <f>IF($A1545="","",$AM1545+ROW()/10000000)</f>
      </c>
      <c r="AO1545">
        <f>IF($A1545="","",COUNTIF($W$2:$W$2500,$A1545))</f>
      </c>
      <c r="AP1545">
        <f>IF($A1545="","",SUMIFS($BF$2:$BF$2500,$W$2:$W$2500,$A1545))</f>
      </c>
      <c r="AQ1545">
        <f>IF($A1545="","",SUMIFS($BG$2:$BG$2500,$W$2:$W$2500,$A1545))</f>
      </c>
      <c r="AR1545">
        <f>IF($A1545="","",SUMIFS($BH$2:$BH$2500,$W$2:$W$2500,$A1545))</f>
      </c>
      <c r="AS1545">
        <f>IF($A1545="","",SUMIFS($BI$2:$BI$2500,$W$2:$W$2500,$A1545))</f>
      </c>
      <c r="AT1545">
        <f>IF($A1545="","",SUMIFS($BJ$2:$BJ$2500,$W$2:$W$2500,$A1545))</f>
      </c>
      <c r="AU1545">
        <f>IF($A1545="","",SUMIFS($BK$2:$BK$2500,$W$2:$W$2500,$A1545))</f>
      </c>
      <c r="AV1545">
        <f>IF($A1545="","",SUMIFS($BL$2:$BL$2500,$W$2:$W$2500,$A1545))</f>
      </c>
      <c r="AW1545">
        <f>IF($A1545="","",SUMIFS($BM$2:$BM$2500,$W$2:$W$2500,$A1545))</f>
      </c>
      <c r="AX1545">
        <f>IF($A1545="","",SUMIFS($BN$2:$BN$2500,$W$2:$W$2500,$A1545))</f>
      </c>
      <c r="AY1545">
        <f>IF($A1545="","",SUMIFS($BO$2:$BO$2500,$W$2:$W$2500,$A1545))</f>
      </c>
      <c r="AZ1545">
        <f>IF($A1545="","",SUMIFS($BP$2:$BP$2500,$W$2:$W$2500,$A1545))</f>
      </c>
      <c r="BA1545">
        <f>IF($A1545="","",SUMIFS($BQ$2:$BQ$2500,$W$2:$W$2500,$A1545))</f>
      </c>
      <c r="BB1545">
        <f>IF($A1545="","",SUMIFS($BR$2:$BR$2500,$W$2:$W$2500,$A1545))</f>
      </c>
      <c r="BC1545">
        <f>IF($A1545="","",SUMIFS($BS$2:$BS$2500,$W$2:$W$2500,$A1545))</f>
      </c>
      <c r="BD1545">
        <f>IF($A1545="","",SUMIFS($BT$2:$BT$2500,$W$2:$W$2500,$A1545))</f>
      </c>
      <c r="BF1545">
        <f>IF($Z1545="","",INDEX($AO$2:$AO$2000,$Z1545))</f>
      </c>
      <c r="BG1545">
        <f>IF($Z1545="","",INDEX($AP$2:$AP$2000,$Z1545))</f>
      </c>
      <c r="BH1545">
        <f>IF($Z1545="","",INDEX($AQ$2:$AQ$2000,$Z1545))</f>
      </c>
      <c r="BI1545">
        <f>IF($Z1545="","",INDEX($AR$2:$AR$2000,$Z1545))</f>
      </c>
      <c r="BJ1545">
        <f>IF($Z1545="","",INDEX($AS$2:$AS$2000,$Z1545))</f>
      </c>
      <c r="BK1545">
        <f>IF($Z1545="","",INDEX($AT$2:$AT$2000,$Z1545))</f>
      </c>
      <c r="BL1545">
        <f>IF($Z1545="","",INDEX($AU$2:$AU$2000,$Z1545))</f>
      </c>
      <c r="BM1545">
        <f>IF($Z1545="","",INDEX($AV$2:$AV$2000,$Z1545))</f>
      </c>
      <c r="BN1545">
        <f>IF($Z1545="","",INDEX($AW$2:$AW$2000,$Z1545))</f>
      </c>
      <c r="BO1545">
        <f>IF($Z1545="","",INDEX($AX$2:$AX$2000,$Z1545))</f>
      </c>
      <c r="BP1545">
        <f>IF($Z1545="","",INDEX($AY$2:$AY$2000,$Z1545))</f>
      </c>
      <c r="BQ1545">
        <f>IF($Z1545="","",INDEX($AZ$2:$AZ$2000,$Z1545))</f>
      </c>
      <c r="BR1545">
        <f>IF($Z1545="","",INDEX($BA$2:$BA$2000,$Z1545))</f>
      </c>
      <c r="BS1545">
        <f>IF($Z1545="","",INDEX($BB$2:$BB$2000,$Z1545))</f>
      </c>
      <c r="BT1545">
        <f>IF($Z1545="","",INDEX($BC$2:$BC$2000,$Z1545))</f>
      </c>
      <c r="BV1545">
        <f>IF(OR($A1545="",$P1545&lt;&gt;"Yes",$AH1545="Yes"),"",1+N($AG1545))</f>
      </c>
      <c r="BW1545">
        <f>IF($A1545="","",COUNTIFS($W$2:$W$2500,$A1545,$BZ$2:$BZ$2500,"Yes")+COUNTIFS($X$2:$X$2500,$A1545,$BY$2:$BY$2500,"Yes"))</f>
      </c>
      <c r="BX1545">
        <f>IF(OR($A1545="",$P1545="Yes"),"",IF(N($BW1545)=0,0,1+SUMIFS($CB$2:$CB$2500,$W$2:$W$2500,$A1545)+SUMIFS($CA$2:$CA$2500,$X$2:$X$2500,$A1545)))</f>
      </c>
      <c r="BY1545" t="str">
        <f>IF($Y1545="","",INDEX($AH$2:$AH$2000,$Y1545)&amp;"")</f>
      </c>
      <c r="BZ1545" t="str">
        <f>IF($Z1545="","",INDEX($AH$2:$AH$2000,$Z1545)&amp;"")</f>
      </c>
      <c r="CA1545">
        <f>IF($Y1545="","",INDEX($BV$2:$BV$2000,$Y1545))</f>
      </c>
      <c r="CB1545">
        <f>IF($Z1545="","",INDEX($BV$2:$BV$2000,$Z1545))</f>
      </c>
    </row>
    <row r="1546">
      <c r="A1546" t="str">
        <f>IF(TRIM(INDEX(games!$A:$A,ROW()))="","",TRIM(INDEX(games!$A:$A,ROW())))</f>
      </c>
      <c r="B1546">
        <f>IF(OR($A1546="",INDEX(games!$B:$B,ROW())=""),"",INDEX(games!$B:$B,ROW()))</f>
      </c>
      <c r="C1546" t="str">
        <f>IF(OR($A1546="",INDEX(games!$C:$C,ROW())=""),"",INDEX(games!$C:$C,ROW()))</f>
      </c>
      <c r="D1546">
        <f>IF($A1546="","",COUNTIF($W$2:$W$2500,$A1546)+COUNTIF($X$2:$X$2500,$A1546))</f>
      </c>
      <c r="E1546">
        <f>IF($A1546="","",IFERROR(MATCH($C1546,$R$2:$R$5,0),0))</f>
      </c>
      <c r="F1546">
        <f>IF($A1546="","",MOD(ROW(),34))</f>
      </c>
      <c r="G1546">
        <f>IF($A1546="",NA(),IF($C1546="Action",$B1546,NA()))</f>
      </c>
      <c r="H1546">
        <f>IF($A1546="",NA(),IF($C1546="Action",1+$F1546*0.023,NA()))</f>
      </c>
      <c r="I1546">
        <f>IF($A1546="",NA(),IF($C1546="Strategy",$B1546,NA()))</f>
      </c>
      <c r="J1546">
        <f>IF($A1546="",NA(),IF($C1546="Strategy",2+$F1546*0.023,NA()))</f>
      </c>
      <c r="K1546">
        <f>IF($A1546="",NA(),IF($C1546="Deckbuilder",$B1546,NA()))</f>
      </c>
      <c r="L1546">
        <f>IF($A1546="",NA(),IF($C1546="Deckbuilder",3+$F1546*0.023,NA()))</f>
      </c>
      <c r="M1546">
        <f>IF($A1546="",NA(),IF($C1546="Traditional",$B1546,NA()))</f>
      </c>
      <c r="N1546">
        <f>IF($A1546="",NA(),IF($C1546="Traditional",4+$F1546*0.023,NA()))</f>
      </c>
      <c r="O1546">
        <f>IF($A1546="","",$D1546+ROW()/1000000)</f>
      </c>
      <c r="P1546" t="str">
        <f>IF(OR($A1546="",INDEX(games!$H:$H,ROW())=""),"",INDEX(games!$H:$H,ROW()))</f>
      </c>
      <c r="Q1546">
        <f>IF(OR($A1546="",$P1546&lt;&gt;"Yes"),"",$D1546+ROW()/1000000)</f>
      </c>
      <c r="T1546">
        <f>IF($Y1546="","",INDEX($B$2:$B$2000,$Y1546))</f>
      </c>
      <c r="U1546">
        <f>IF($Z1546="","",INDEX($B$2:$B$2000,$Z1546))</f>
      </c>
      <c r="V1546">
        <f>IF(OR($T1546="",$U1546=""),"",$U1546-$T1546)</f>
      </c>
      <c r="W1546" t="str">
        <f>IF(TRIM(INDEX(connections!$A:$A,ROW()))="","",TRIM(INDEX(connections!$A:$A,ROW())))</f>
      </c>
      <c r="X1546" t="str">
        <f>IF($W1546="","",TRIM(INDEX(connections!$B:$B,ROW())))</f>
      </c>
      <c r="Y1546">
        <f>IF($W1546="","",IFERROR(MATCH($W1546,$A$2:$A$2000,0),""))</f>
      </c>
      <c r="Z1546">
        <f>IF($X1546="","",IFERROR(MATCH($X1546,$A$2:$A$2000,0),""))</f>
      </c>
      <c r="AA1546" t="str">
        <f>IF($Y1546="","",INDEX($P$2:$P$2000,$Y1546))</f>
      </c>
      <c r="AB1546" t="str">
        <f>IF($Z1546="","",INDEX($P$2:$P$2000,$Z1546))</f>
      </c>
      <c r="AC1546">
        <f>IF(AND($AA1546="Yes",$AB1546="Yes"),1,"")</f>
      </c>
      <c r="AD1546">
        <f>IF(OR($Y1546="",$Z1546=""),"",IF(INDEX($C$2:$C$2000,$Y1546)=INDEX($C$2:$C$2000,$Z1546),0,1))</f>
      </c>
      <c r="AE1546">
        <f>IF($AC1546&lt;&gt;1,"",IF(AND(INDEX($AG$2:$AG$2000,$Y1546)=1,INDEX($AG$2:$AG$2000,$Z1546)=1),1,""))</f>
      </c>
      <c r="AG1546">
        <f>IF($A1546="","",COUNTIFS($W$2:$W$2500,$A1546,$AB$2:$AB$2500,"Yes")+COUNTIFS($X$2:$X$2500,$A1546,$AA$2:$AA$2500,"Yes"))</f>
      </c>
      <c r="AH1546" t="str">
        <f>IF(OR($P1546&lt;&gt;"Yes",N($AG1546)=0),"",IF(AND($AG1546=1,COUNTIFS($W$2:$W$2500,$A1546,$AE$2:$AE$2500,1)+COUNTIFS($X$2:$X$2500,$A1546,$AE$2:$AE$2500,1)&gt;0),"","Yes"))</f>
      </c>
      <c r="AI1546">
        <f>IF($AH1546="Yes",$AG1546,"")</f>
      </c>
      <c r="AJ1546">
        <f>IF($AI1546="","",$AI1546+ROW()/1000000)</f>
      </c>
      <c r="AK1546">
        <f>IF(OR($A1546="",$P1546="Yes",N($AG1546)=0),"",$AG1546+ROW()/1000000)</f>
      </c>
      <c r="AL1546" t="str">
        <f>IF($A1546="","",INDEX(games!$J:$J,ROW())&amp;"")</f>
      </c>
      <c r="AM1546">
        <f>IF($A1546="","",SUMPRODUCT($AO1546:$BD1546,'Map Analysis'!$AP$2^{0,1,2,3,4,5,6,7,8,9,10,11,12,13,14,15}))</f>
      </c>
      <c r="AN1546">
        <f>IF($A1546="","",$AM1546+ROW()/10000000)</f>
      </c>
      <c r="AO1546">
        <f>IF($A1546="","",COUNTIF($W$2:$W$2500,$A1546))</f>
      </c>
      <c r="AP1546">
        <f>IF($A1546="","",SUMIFS($BF$2:$BF$2500,$W$2:$W$2500,$A1546))</f>
      </c>
      <c r="AQ1546">
        <f>IF($A1546="","",SUMIFS($BG$2:$BG$2500,$W$2:$W$2500,$A1546))</f>
      </c>
      <c r="AR1546">
        <f>IF($A1546="","",SUMIFS($BH$2:$BH$2500,$W$2:$W$2500,$A1546))</f>
      </c>
      <c r="AS1546">
        <f>IF($A1546="","",SUMIFS($BI$2:$BI$2500,$W$2:$W$2500,$A1546))</f>
      </c>
      <c r="AT1546">
        <f>IF($A1546="","",SUMIFS($BJ$2:$BJ$2500,$W$2:$W$2500,$A1546))</f>
      </c>
      <c r="AU1546">
        <f>IF($A1546="","",SUMIFS($BK$2:$BK$2500,$W$2:$W$2500,$A1546))</f>
      </c>
      <c r="AV1546">
        <f>IF($A1546="","",SUMIFS($BL$2:$BL$2500,$W$2:$W$2500,$A1546))</f>
      </c>
      <c r="AW1546">
        <f>IF($A1546="","",SUMIFS($BM$2:$BM$2500,$W$2:$W$2500,$A1546))</f>
      </c>
      <c r="AX1546">
        <f>IF($A1546="","",SUMIFS($BN$2:$BN$2500,$W$2:$W$2500,$A1546))</f>
      </c>
      <c r="AY1546">
        <f>IF($A1546="","",SUMIFS($BO$2:$BO$2500,$W$2:$W$2500,$A1546))</f>
      </c>
      <c r="AZ1546">
        <f>IF($A1546="","",SUMIFS($BP$2:$BP$2500,$W$2:$W$2500,$A1546))</f>
      </c>
      <c r="BA1546">
        <f>IF($A1546="","",SUMIFS($BQ$2:$BQ$2500,$W$2:$W$2500,$A1546))</f>
      </c>
      <c r="BB1546">
        <f>IF($A1546="","",SUMIFS($BR$2:$BR$2500,$W$2:$W$2500,$A1546))</f>
      </c>
      <c r="BC1546">
        <f>IF($A1546="","",SUMIFS($BS$2:$BS$2500,$W$2:$W$2500,$A1546))</f>
      </c>
      <c r="BD1546">
        <f>IF($A1546="","",SUMIFS($BT$2:$BT$2500,$W$2:$W$2500,$A1546))</f>
      </c>
      <c r="BF1546">
        <f>IF($Z1546="","",INDEX($AO$2:$AO$2000,$Z1546))</f>
      </c>
      <c r="BG1546">
        <f>IF($Z1546="","",INDEX($AP$2:$AP$2000,$Z1546))</f>
      </c>
      <c r="BH1546">
        <f>IF($Z1546="","",INDEX($AQ$2:$AQ$2000,$Z1546))</f>
      </c>
      <c r="BI1546">
        <f>IF($Z1546="","",INDEX($AR$2:$AR$2000,$Z1546))</f>
      </c>
      <c r="BJ1546">
        <f>IF($Z1546="","",INDEX($AS$2:$AS$2000,$Z1546))</f>
      </c>
      <c r="BK1546">
        <f>IF($Z1546="","",INDEX($AT$2:$AT$2000,$Z1546))</f>
      </c>
      <c r="BL1546">
        <f>IF($Z1546="","",INDEX($AU$2:$AU$2000,$Z1546))</f>
      </c>
      <c r="BM1546">
        <f>IF($Z1546="","",INDEX($AV$2:$AV$2000,$Z1546))</f>
      </c>
      <c r="BN1546">
        <f>IF($Z1546="","",INDEX($AW$2:$AW$2000,$Z1546))</f>
      </c>
      <c r="BO1546">
        <f>IF($Z1546="","",INDEX($AX$2:$AX$2000,$Z1546))</f>
      </c>
      <c r="BP1546">
        <f>IF($Z1546="","",INDEX($AY$2:$AY$2000,$Z1546))</f>
      </c>
      <c r="BQ1546">
        <f>IF($Z1546="","",INDEX($AZ$2:$AZ$2000,$Z1546))</f>
      </c>
      <c r="BR1546">
        <f>IF($Z1546="","",INDEX($BA$2:$BA$2000,$Z1546))</f>
      </c>
      <c r="BS1546">
        <f>IF($Z1546="","",INDEX($BB$2:$BB$2000,$Z1546))</f>
      </c>
      <c r="BT1546">
        <f>IF($Z1546="","",INDEX($BC$2:$BC$2000,$Z1546))</f>
      </c>
      <c r="BV1546">
        <f>IF(OR($A1546="",$P1546&lt;&gt;"Yes",$AH1546="Yes"),"",1+N($AG1546))</f>
      </c>
      <c r="BW1546">
        <f>IF($A1546="","",COUNTIFS($W$2:$W$2500,$A1546,$BZ$2:$BZ$2500,"Yes")+COUNTIFS($X$2:$X$2500,$A1546,$BY$2:$BY$2500,"Yes"))</f>
      </c>
      <c r="BX1546">
        <f>IF(OR($A1546="",$P1546="Yes"),"",IF(N($BW1546)=0,0,1+SUMIFS($CB$2:$CB$2500,$W$2:$W$2500,$A1546)+SUMIFS($CA$2:$CA$2500,$X$2:$X$2500,$A1546)))</f>
      </c>
      <c r="BY1546" t="str">
        <f>IF($Y1546="","",INDEX($AH$2:$AH$2000,$Y1546)&amp;"")</f>
      </c>
      <c r="BZ1546" t="str">
        <f>IF($Z1546="","",INDEX($AH$2:$AH$2000,$Z1546)&amp;"")</f>
      </c>
      <c r="CA1546">
        <f>IF($Y1546="","",INDEX($BV$2:$BV$2000,$Y1546))</f>
      </c>
      <c r="CB1546">
        <f>IF($Z1546="","",INDEX($BV$2:$BV$2000,$Z1546))</f>
      </c>
    </row>
    <row r="1547">
      <c r="A1547" t="str">
        <f>IF(TRIM(INDEX(games!$A:$A,ROW()))="","",TRIM(INDEX(games!$A:$A,ROW())))</f>
      </c>
      <c r="B1547">
        <f>IF(OR($A1547="",INDEX(games!$B:$B,ROW())=""),"",INDEX(games!$B:$B,ROW()))</f>
      </c>
      <c r="C1547" t="str">
        <f>IF(OR($A1547="",INDEX(games!$C:$C,ROW())=""),"",INDEX(games!$C:$C,ROW()))</f>
      </c>
      <c r="D1547">
        <f>IF($A1547="","",COUNTIF($W$2:$W$2500,$A1547)+COUNTIF($X$2:$X$2500,$A1547))</f>
      </c>
      <c r="E1547">
        <f>IF($A1547="","",IFERROR(MATCH($C1547,$R$2:$R$5,0),0))</f>
      </c>
      <c r="F1547">
        <f>IF($A1547="","",MOD(ROW(),34))</f>
      </c>
      <c r="G1547">
        <f>IF($A1547="",NA(),IF($C1547="Action",$B1547,NA()))</f>
      </c>
      <c r="H1547">
        <f>IF($A1547="",NA(),IF($C1547="Action",1+$F1547*0.023,NA()))</f>
      </c>
      <c r="I1547">
        <f>IF($A1547="",NA(),IF($C1547="Strategy",$B1547,NA()))</f>
      </c>
      <c r="J1547">
        <f>IF($A1547="",NA(),IF($C1547="Strategy",2+$F1547*0.023,NA()))</f>
      </c>
      <c r="K1547">
        <f>IF($A1547="",NA(),IF($C1547="Deckbuilder",$B1547,NA()))</f>
      </c>
      <c r="L1547">
        <f>IF($A1547="",NA(),IF($C1547="Deckbuilder",3+$F1547*0.023,NA()))</f>
      </c>
      <c r="M1547">
        <f>IF($A1547="",NA(),IF($C1547="Traditional",$B1547,NA()))</f>
      </c>
      <c r="N1547">
        <f>IF($A1547="",NA(),IF($C1547="Traditional",4+$F1547*0.023,NA()))</f>
      </c>
      <c r="O1547">
        <f>IF($A1547="","",$D1547+ROW()/1000000)</f>
      </c>
      <c r="P1547" t="str">
        <f>IF(OR($A1547="",INDEX(games!$H:$H,ROW())=""),"",INDEX(games!$H:$H,ROW()))</f>
      </c>
      <c r="Q1547">
        <f>IF(OR($A1547="",$P1547&lt;&gt;"Yes"),"",$D1547+ROW()/1000000)</f>
      </c>
      <c r="T1547">
        <f>IF($Y1547="","",INDEX($B$2:$B$2000,$Y1547))</f>
      </c>
      <c r="U1547">
        <f>IF($Z1547="","",INDEX($B$2:$B$2000,$Z1547))</f>
      </c>
      <c r="V1547">
        <f>IF(OR($T1547="",$U1547=""),"",$U1547-$T1547)</f>
      </c>
      <c r="W1547" t="str">
        <f>IF(TRIM(INDEX(connections!$A:$A,ROW()))="","",TRIM(INDEX(connections!$A:$A,ROW())))</f>
      </c>
      <c r="X1547" t="str">
        <f>IF($W1547="","",TRIM(INDEX(connections!$B:$B,ROW())))</f>
      </c>
      <c r="Y1547">
        <f>IF($W1547="","",IFERROR(MATCH($W1547,$A$2:$A$2000,0),""))</f>
      </c>
      <c r="Z1547">
        <f>IF($X1547="","",IFERROR(MATCH($X1547,$A$2:$A$2000,0),""))</f>
      </c>
      <c r="AA1547" t="str">
        <f>IF($Y1547="","",INDEX($P$2:$P$2000,$Y1547))</f>
      </c>
      <c r="AB1547" t="str">
        <f>IF($Z1547="","",INDEX($P$2:$P$2000,$Z1547))</f>
      </c>
      <c r="AC1547">
        <f>IF(AND($AA1547="Yes",$AB1547="Yes"),1,"")</f>
      </c>
      <c r="AD1547">
        <f>IF(OR($Y1547="",$Z1547=""),"",IF(INDEX($C$2:$C$2000,$Y1547)=INDEX($C$2:$C$2000,$Z1547),0,1))</f>
      </c>
      <c r="AE1547">
        <f>IF($AC1547&lt;&gt;1,"",IF(AND(INDEX($AG$2:$AG$2000,$Y1547)=1,INDEX($AG$2:$AG$2000,$Z1547)=1),1,""))</f>
      </c>
      <c r="AG1547">
        <f>IF($A1547="","",COUNTIFS($W$2:$W$2500,$A1547,$AB$2:$AB$2500,"Yes")+COUNTIFS($X$2:$X$2500,$A1547,$AA$2:$AA$2500,"Yes"))</f>
      </c>
      <c r="AH1547" t="str">
        <f>IF(OR($P1547&lt;&gt;"Yes",N($AG1547)=0),"",IF(AND($AG1547=1,COUNTIFS($W$2:$W$2500,$A1547,$AE$2:$AE$2500,1)+COUNTIFS($X$2:$X$2500,$A1547,$AE$2:$AE$2500,1)&gt;0),"","Yes"))</f>
      </c>
      <c r="AI1547">
        <f>IF($AH1547="Yes",$AG1547,"")</f>
      </c>
      <c r="AJ1547">
        <f>IF($AI1547="","",$AI1547+ROW()/1000000)</f>
      </c>
      <c r="AK1547">
        <f>IF(OR($A1547="",$P1547="Yes",N($AG1547)=0),"",$AG1547+ROW()/1000000)</f>
      </c>
      <c r="AL1547" t="str">
        <f>IF($A1547="","",INDEX(games!$J:$J,ROW())&amp;"")</f>
      </c>
      <c r="AM1547">
        <f>IF($A1547="","",SUMPRODUCT($AO1547:$BD1547,'Map Analysis'!$AP$2^{0,1,2,3,4,5,6,7,8,9,10,11,12,13,14,15}))</f>
      </c>
      <c r="AN1547">
        <f>IF($A1547="","",$AM1547+ROW()/10000000)</f>
      </c>
      <c r="AO1547">
        <f>IF($A1547="","",COUNTIF($W$2:$W$2500,$A1547))</f>
      </c>
      <c r="AP1547">
        <f>IF($A1547="","",SUMIFS($BF$2:$BF$2500,$W$2:$W$2500,$A1547))</f>
      </c>
      <c r="AQ1547">
        <f>IF($A1547="","",SUMIFS($BG$2:$BG$2500,$W$2:$W$2500,$A1547))</f>
      </c>
      <c r="AR1547">
        <f>IF($A1547="","",SUMIFS($BH$2:$BH$2500,$W$2:$W$2500,$A1547))</f>
      </c>
      <c r="AS1547">
        <f>IF($A1547="","",SUMIFS($BI$2:$BI$2500,$W$2:$W$2500,$A1547))</f>
      </c>
      <c r="AT1547">
        <f>IF($A1547="","",SUMIFS($BJ$2:$BJ$2500,$W$2:$W$2500,$A1547))</f>
      </c>
      <c r="AU1547">
        <f>IF($A1547="","",SUMIFS($BK$2:$BK$2500,$W$2:$W$2500,$A1547))</f>
      </c>
      <c r="AV1547">
        <f>IF($A1547="","",SUMIFS($BL$2:$BL$2500,$W$2:$W$2500,$A1547))</f>
      </c>
      <c r="AW1547">
        <f>IF($A1547="","",SUMIFS($BM$2:$BM$2500,$W$2:$W$2500,$A1547))</f>
      </c>
      <c r="AX1547">
        <f>IF($A1547="","",SUMIFS($BN$2:$BN$2500,$W$2:$W$2500,$A1547))</f>
      </c>
      <c r="AY1547">
        <f>IF($A1547="","",SUMIFS($BO$2:$BO$2500,$W$2:$W$2500,$A1547))</f>
      </c>
      <c r="AZ1547">
        <f>IF($A1547="","",SUMIFS($BP$2:$BP$2500,$W$2:$W$2500,$A1547))</f>
      </c>
      <c r="BA1547">
        <f>IF($A1547="","",SUMIFS($BQ$2:$BQ$2500,$W$2:$W$2500,$A1547))</f>
      </c>
      <c r="BB1547">
        <f>IF($A1547="","",SUMIFS($BR$2:$BR$2500,$W$2:$W$2500,$A1547))</f>
      </c>
      <c r="BC1547">
        <f>IF($A1547="","",SUMIFS($BS$2:$BS$2500,$W$2:$W$2500,$A1547))</f>
      </c>
      <c r="BD1547">
        <f>IF($A1547="","",SUMIFS($BT$2:$BT$2500,$W$2:$W$2500,$A1547))</f>
      </c>
      <c r="BF1547">
        <f>IF($Z1547="","",INDEX($AO$2:$AO$2000,$Z1547))</f>
      </c>
      <c r="BG1547">
        <f>IF($Z1547="","",INDEX($AP$2:$AP$2000,$Z1547))</f>
      </c>
      <c r="BH1547">
        <f>IF($Z1547="","",INDEX($AQ$2:$AQ$2000,$Z1547))</f>
      </c>
      <c r="BI1547">
        <f>IF($Z1547="","",INDEX($AR$2:$AR$2000,$Z1547))</f>
      </c>
      <c r="BJ1547">
        <f>IF($Z1547="","",INDEX($AS$2:$AS$2000,$Z1547))</f>
      </c>
      <c r="BK1547">
        <f>IF($Z1547="","",INDEX($AT$2:$AT$2000,$Z1547))</f>
      </c>
      <c r="BL1547">
        <f>IF($Z1547="","",INDEX($AU$2:$AU$2000,$Z1547))</f>
      </c>
      <c r="BM1547">
        <f>IF($Z1547="","",INDEX($AV$2:$AV$2000,$Z1547))</f>
      </c>
      <c r="BN1547">
        <f>IF($Z1547="","",INDEX($AW$2:$AW$2000,$Z1547))</f>
      </c>
      <c r="BO1547">
        <f>IF($Z1547="","",INDEX($AX$2:$AX$2000,$Z1547))</f>
      </c>
      <c r="BP1547">
        <f>IF($Z1547="","",INDEX($AY$2:$AY$2000,$Z1547))</f>
      </c>
      <c r="BQ1547">
        <f>IF($Z1547="","",INDEX($AZ$2:$AZ$2000,$Z1547))</f>
      </c>
      <c r="BR1547">
        <f>IF($Z1547="","",INDEX($BA$2:$BA$2000,$Z1547))</f>
      </c>
      <c r="BS1547">
        <f>IF($Z1547="","",INDEX($BB$2:$BB$2000,$Z1547))</f>
      </c>
      <c r="BT1547">
        <f>IF($Z1547="","",INDEX($BC$2:$BC$2000,$Z1547))</f>
      </c>
      <c r="BV1547">
        <f>IF(OR($A1547="",$P1547&lt;&gt;"Yes",$AH1547="Yes"),"",1+N($AG1547))</f>
      </c>
      <c r="BW1547">
        <f>IF($A1547="","",COUNTIFS($W$2:$W$2500,$A1547,$BZ$2:$BZ$2500,"Yes")+COUNTIFS($X$2:$X$2500,$A1547,$BY$2:$BY$2500,"Yes"))</f>
      </c>
      <c r="BX1547">
        <f>IF(OR($A1547="",$P1547="Yes"),"",IF(N($BW1547)=0,0,1+SUMIFS($CB$2:$CB$2500,$W$2:$W$2500,$A1547)+SUMIFS($CA$2:$CA$2500,$X$2:$X$2500,$A1547)))</f>
      </c>
      <c r="BY1547" t="str">
        <f>IF($Y1547="","",INDEX($AH$2:$AH$2000,$Y1547)&amp;"")</f>
      </c>
      <c r="BZ1547" t="str">
        <f>IF($Z1547="","",INDEX($AH$2:$AH$2000,$Z1547)&amp;"")</f>
      </c>
      <c r="CA1547">
        <f>IF($Y1547="","",INDEX($BV$2:$BV$2000,$Y1547))</f>
      </c>
      <c r="CB1547">
        <f>IF($Z1547="","",INDEX($BV$2:$BV$2000,$Z1547))</f>
      </c>
    </row>
    <row r="1548">
      <c r="A1548" t="str">
        <f>IF(TRIM(INDEX(games!$A:$A,ROW()))="","",TRIM(INDEX(games!$A:$A,ROW())))</f>
      </c>
      <c r="B1548">
        <f>IF(OR($A1548="",INDEX(games!$B:$B,ROW())=""),"",INDEX(games!$B:$B,ROW()))</f>
      </c>
      <c r="C1548" t="str">
        <f>IF(OR($A1548="",INDEX(games!$C:$C,ROW())=""),"",INDEX(games!$C:$C,ROW()))</f>
      </c>
      <c r="D1548">
        <f>IF($A1548="","",COUNTIF($W$2:$W$2500,$A1548)+COUNTIF($X$2:$X$2500,$A1548))</f>
      </c>
      <c r="E1548">
        <f>IF($A1548="","",IFERROR(MATCH($C1548,$R$2:$R$5,0),0))</f>
      </c>
      <c r="F1548">
        <f>IF($A1548="","",MOD(ROW(),34))</f>
      </c>
      <c r="G1548">
        <f>IF($A1548="",NA(),IF($C1548="Action",$B1548,NA()))</f>
      </c>
      <c r="H1548">
        <f>IF($A1548="",NA(),IF($C1548="Action",1+$F1548*0.023,NA()))</f>
      </c>
      <c r="I1548">
        <f>IF($A1548="",NA(),IF($C1548="Strategy",$B1548,NA()))</f>
      </c>
      <c r="J1548">
        <f>IF($A1548="",NA(),IF($C1548="Strategy",2+$F1548*0.023,NA()))</f>
      </c>
      <c r="K1548">
        <f>IF($A1548="",NA(),IF($C1548="Deckbuilder",$B1548,NA()))</f>
      </c>
      <c r="L1548">
        <f>IF($A1548="",NA(),IF($C1548="Deckbuilder",3+$F1548*0.023,NA()))</f>
      </c>
      <c r="M1548">
        <f>IF($A1548="",NA(),IF($C1548="Traditional",$B1548,NA()))</f>
      </c>
      <c r="N1548">
        <f>IF($A1548="",NA(),IF($C1548="Traditional",4+$F1548*0.023,NA()))</f>
      </c>
      <c r="O1548">
        <f>IF($A1548="","",$D1548+ROW()/1000000)</f>
      </c>
      <c r="P1548" t="str">
        <f>IF(OR($A1548="",INDEX(games!$H:$H,ROW())=""),"",INDEX(games!$H:$H,ROW()))</f>
      </c>
      <c r="Q1548">
        <f>IF(OR($A1548="",$P1548&lt;&gt;"Yes"),"",$D1548+ROW()/1000000)</f>
      </c>
      <c r="T1548">
        <f>IF($Y1548="","",INDEX($B$2:$B$2000,$Y1548))</f>
      </c>
      <c r="U1548">
        <f>IF($Z1548="","",INDEX($B$2:$B$2000,$Z1548))</f>
      </c>
      <c r="V1548">
        <f>IF(OR($T1548="",$U1548=""),"",$U1548-$T1548)</f>
      </c>
      <c r="W1548" t="str">
        <f>IF(TRIM(INDEX(connections!$A:$A,ROW()))="","",TRIM(INDEX(connections!$A:$A,ROW())))</f>
      </c>
      <c r="X1548" t="str">
        <f>IF($W1548="","",TRIM(INDEX(connections!$B:$B,ROW())))</f>
      </c>
      <c r="Y1548">
        <f>IF($W1548="","",IFERROR(MATCH($W1548,$A$2:$A$2000,0),""))</f>
      </c>
      <c r="Z1548">
        <f>IF($X1548="","",IFERROR(MATCH($X1548,$A$2:$A$2000,0),""))</f>
      </c>
      <c r="AA1548" t="str">
        <f>IF($Y1548="","",INDEX($P$2:$P$2000,$Y1548))</f>
      </c>
      <c r="AB1548" t="str">
        <f>IF($Z1548="","",INDEX($P$2:$P$2000,$Z1548))</f>
      </c>
      <c r="AC1548">
        <f>IF(AND($AA1548="Yes",$AB1548="Yes"),1,"")</f>
      </c>
      <c r="AD1548">
        <f>IF(OR($Y1548="",$Z1548=""),"",IF(INDEX($C$2:$C$2000,$Y1548)=INDEX($C$2:$C$2000,$Z1548),0,1))</f>
      </c>
      <c r="AE1548">
        <f>IF($AC1548&lt;&gt;1,"",IF(AND(INDEX($AG$2:$AG$2000,$Y1548)=1,INDEX($AG$2:$AG$2000,$Z1548)=1),1,""))</f>
      </c>
      <c r="AG1548">
        <f>IF($A1548="","",COUNTIFS($W$2:$W$2500,$A1548,$AB$2:$AB$2500,"Yes")+COUNTIFS($X$2:$X$2500,$A1548,$AA$2:$AA$2500,"Yes"))</f>
      </c>
      <c r="AH1548" t="str">
        <f>IF(OR($P1548&lt;&gt;"Yes",N($AG1548)=0),"",IF(AND($AG1548=1,COUNTIFS($W$2:$W$2500,$A1548,$AE$2:$AE$2500,1)+COUNTIFS($X$2:$X$2500,$A1548,$AE$2:$AE$2500,1)&gt;0),"","Yes"))</f>
      </c>
      <c r="AI1548">
        <f>IF($AH1548="Yes",$AG1548,"")</f>
      </c>
      <c r="AJ1548">
        <f>IF($AI1548="","",$AI1548+ROW()/1000000)</f>
      </c>
      <c r="AK1548">
        <f>IF(OR($A1548="",$P1548="Yes",N($AG1548)=0),"",$AG1548+ROW()/1000000)</f>
      </c>
      <c r="AL1548" t="str">
        <f>IF($A1548="","",INDEX(games!$J:$J,ROW())&amp;"")</f>
      </c>
      <c r="AM1548">
        <f>IF($A1548="","",SUMPRODUCT($AO1548:$BD1548,'Map Analysis'!$AP$2^{0,1,2,3,4,5,6,7,8,9,10,11,12,13,14,15}))</f>
      </c>
      <c r="AN1548">
        <f>IF($A1548="","",$AM1548+ROW()/10000000)</f>
      </c>
      <c r="AO1548">
        <f>IF($A1548="","",COUNTIF($W$2:$W$2500,$A1548))</f>
      </c>
      <c r="AP1548">
        <f>IF($A1548="","",SUMIFS($BF$2:$BF$2500,$W$2:$W$2500,$A1548))</f>
      </c>
      <c r="AQ1548">
        <f>IF($A1548="","",SUMIFS($BG$2:$BG$2500,$W$2:$W$2500,$A1548))</f>
      </c>
      <c r="AR1548">
        <f>IF($A1548="","",SUMIFS($BH$2:$BH$2500,$W$2:$W$2500,$A1548))</f>
      </c>
      <c r="AS1548">
        <f>IF($A1548="","",SUMIFS($BI$2:$BI$2500,$W$2:$W$2500,$A1548))</f>
      </c>
      <c r="AT1548">
        <f>IF($A1548="","",SUMIFS($BJ$2:$BJ$2500,$W$2:$W$2500,$A1548))</f>
      </c>
      <c r="AU1548">
        <f>IF($A1548="","",SUMIFS($BK$2:$BK$2500,$W$2:$W$2500,$A1548))</f>
      </c>
      <c r="AV1548">
        <f>IF($A1548="","",SUMIFS($BL$2:$BL$2500,$W$2:$W$2500,$A1548))</f>
      </c>
      <c r="AW1548">
        <f>IF($A1548="","",SUMIFS($BM$2:$BM$2500,$W$2:$W$2500,$A1548))</f>
      </c>
      <c r="AX1548">
        <f>IF($A1548="","",SUMIFS($BN$2:$BN$2500,$W$2:$W$2500,$A1548))</f>
      </c>
      <c r="AY1548">
        <f>IF($A1548="","",SUMIFS($BO$2:$BO$2500,$W$2:$W$2500,$A1548))</f>
      </c>
      <c r="AZ1548">
        <f>IF($A1548="","",SUMIFS($BP$2:$BP$2500,$W$2:$W$2500,$A1548))</f>
      </c>
      <c r="BA1548">
        <f>IF($A1548="","",SUMIFS($BQ$2:$BQ$2500,$W$2:$W$2500,$A1548))</f>
      </c>
      <c r="BB1548">
        <f>IF($A1548="","",SUMIFS($BR$2:$BR$2500,$W$2:$W$2500,$A1548))</f>
      </c>
      <c r="BC1548">
        <f>IF($A1548="","",SUMIFS($BS$2:$BS$2500,$W$2:$W$2500,$A1548))</f>
      </c>
      <c r="BD1548">
        <f>IF($A1548="","",SUMIFS($BT$2:$BT$2500,$W$2:$W$2500,$A1548))</f>
      </c>
      <c r="BF1548">
        <f>IF($Z1548="","",INDEX($AO$2:$AO$2000,$Z1548))</f>
      </c>
      <c r="BG1548">
        <f>IF($Z1548="","",INDEX($AP$2:$AP$2000,$Z1548))</f>
      </c>
      <c r="BH1548">
        <f>IF($Z1548="","",INDEX($AQ$2:$AQ$2000,$Z1548))</f>
      </c>
      <c r="BI1548">
        <f>IF($Z1548="","",INDEX($AR$2:$AR$2000,$Z1548))</f>
      </c>
      <c r="BJ1548">
        <f>IF($Z1548="","",INDEX($AS$2:$AS$2000,$Z1548))</f>
      </c>
      <c r="BK1548">
        <f>IF($Z1548="","",INDEX($AT$2:$AT$2000,$Z1548))</f>
      </c>
      <c r="BL1548">
        <f>IF($Z1548="","",INDEX($AU$2:$AU$2000,$Z1548))</f>
      </c>
      <c r="BM1548">
        <f>IF($Z1548="","",INDEX($AV$2:$AV$2000,$Z1548))</f>
      </c>
      <c r="BN1548">
        <f>IF($Z1548="","",INDEX($AW$2:$AW$2000,$Z1548))</f>
      </c>
      <c r="BO1548">
        <f>IF($Z1548="","",INDEX($AX$2:$AX$2000,$Z1548))</f>
      </c>
      <c r="BP1548">
        <f>IF($Z1548="","",INDEX($AY$2:$AY$2000,$Z1548))</f>
      </c>
      <c r="BQ1548">
        <f>IF($Z1548="","",INDEX($AZ$2:$AZ$2000,$Z1548))</f>
      </c>
      <c r="BR1548">
        <f>IF($Z1548="","",INDEX($BA$2:$BA$2000,$Z1548))</f>
      </c>
      <c r="BS1548">
        <f>IF($Z1548="","",INDEX($BB$2:$BB$2000,$Z1548))</f>
      </c>
      <c r="BT1548">
        <f>IF($Z1548="","",INDEX($BC$2:$BC$2000,$Z1548))</f>
      </c>
      <c r="BV1548">
        <f>IF(OR($A1548="",$P1548&lt;&gt;"Yes",$AH1548="Yes"),"",1+N($AG1548))</f>
      </c>
      <c r="BW1548">
        <f>IF($A1548="","",COUNTIFS($W$2:$W$2500,$A1548,$BZ$2:$BZ$2500,"Yes")+COUNTIFS($X$2:$X$2500,$A1548,$BY$2:$BY$2500,"Yes"))</f>
      </c>
      <c r="BX1548">
        <f>IF(OR($A1548="",$P1548="Yes"),"",IF(N($BW1548)=0,0,1+SUMIFS($CB$2:$CB$2500,$W$2:$W$2500,$A1548)+SUMIFS($CA$2:$CA$2500,$X$2:$X$2500,$A1548)))</f>
      </c>
      <c r="BY1548" t="str">
        <f>IF($Y1548="","",INDEX($AH$2:$AH$2000,$Y1548)&amp;"")</f>
      </c>
      <c r="BZ1548" t="str">
        <f>IF($Z1548="","",INDEX($AH$2:$AH$2000,$Z1548)&amp;"")</f>
      </c>
      <c r="CA1548">
        <f>IF($Y1548="","",INDEX($BV$2:$BV$2000,$Y1548))</f>
      </c>
      <c r="CB1548">
        <f>IF($Z1548="","",INDEX($BV$2:$BV$2000,$Z1548))</f>
      </c>
    </row>
    <row r="1549">
      <c r="A1549" t="str">
        <f>IF(TRIM(INDEX(games!$A:$A,ROW()))="","",TRIM(INDEX(games!$A:$A,ROW())))</f>
      </c>
      <c r="B1549">
        <f>IF(OR($A1549="",INDEX(games!$B:$B,ROW())=""),"",INDEX(games!$B:$B,ROW()))</f>
      </c>
      <c r="C1549" t="str">
        <f>IF(OR($A1549="",INDEX(games!$C:$C,ROW())=""),"",INDEX(games!$C:$C,ROW()))</f>
      </c>
      <c r="D1549">
        <f>IF($A1549="","",COUNTIF($W$2:$W$2500,$A1549)+COUNTIF($X$2:$X$2500,$A1549))</f>
      </c>
      <c r="E1549">
        <f>IF($A1549="","",IFERROR(MATCH($C1549,$R$2:$R$5,0),0))</f>
      </c>
      <c r="F1549">
        <f>IF($A1549="","",MOD(ROW(),34))</f>
      </c>
      <c r="G1549">
        <f>IF($A1549="",NA(),IF($C1549="Action",$B1549,NA()))</f>
      </c>
      <c r="H1549">
        <f>IF($A1549="",NA(),IF($C1549="Action",1+$F1549*0.023,NA()))</f>
      </c>
      <c r="I1549">
        <f>IF($A1549="",NA(),IF($C1549="Strategy",$B1549,NA()))</f>
      </c>
      <c r="J1549">
        <f>IF($A1549="",NA(),IF($C1549="Strategy",2+$F1549*0.023,NA()))</f>
      </c>
      <c r="K1549">
        <f>IF($A1549="",NA(),IF($C1549="Deckbuilder",$B1549,NA()))</f>
      </c>
      <c r="L1549">
        <f>IF($A1549="",NA(),IF($C1549="Deckbuilder",3+$F1549*0.023,NA()))</f>
      </c>
      <c r="M1549">
        <f>IF($A1549="",NA(),IF($C1549="Traditional",$B1549,NA()))</f>
      </c>
      <c r="N1549">
        <f>IF($A1549="",NA(),IF($C1549="Traditional",4+$F1549*0.023,NA()))</f>
      </c>
      <c r="O1549">
        <f>IF($A1549="","",$D1549+ROW()/1000000)</f>
      </c>
      <c r="P1549" t="str">
        <f>IF(OR($A1549="",INDEX(games!$H:$H,ROW())=""),"",INDEX(games!$H:$H,ROW()))</f>
      </c>
      <c r="Q1549">
        <f>IF(OR($A1549="",$P1549&lt;&gt;"Yes"),"",$D1549+ROW()/1000000)</f>
      </c>
      <c r="T1549">
        <f>IF($Y1549="","",INDEX($B$2:$B$2000,$Y1549))</f>
      </c>
      <c r="U1549">
        <f>IF($Z1549="","",INDEX($B$2:$B$2000,$Z1549))</f>
      </c>
      <c r="V1549">
        <f>IF(OR($T1549="",$U1549=""),"",$U1549-$T1549)</f>
      </c>
      <c r="W1549" t="str">
        <f>IF(TRIM(INDEX(connections!$A:$A,ROW()))="","",TRIM(INDEX(connections!$A:$A,ROW())))</f>
      </c>
      <c r="X1549" t="str">
        <f>IF($W1549="","",TRIM(INDEX(connections!$B:$B,ROW())))</f>
      </c>
      <c r="Y1549">
        <f>IF($W1549="","",IFERROR(MATCH($W1549,$A$2:$A$2000,0),""))</f>
      </c>
      <c r="Z1549">
        <f>IF($X1549="","",IFERROR(MATCH($X1549,$A$2:$A$2000,0),""))</f>
      </c>
      <c r="AA1549" t="str">
        <f>IF($Y1549="","",INDEX($P$2:$P$2000,$Y1549))</f>
      </c>
      <c r="AB1549" t="str">
        <f>IF($Z1549="","",INDEX($P$2:$P$2000,$Z1549))</f>
      </c>
      <c r="AC1549">
        <f>IF(AND($AA1549="Yes",$AB1549="Yes"),1,"")</f>
      </c>
      <c r="AD1549">
        <f>IF(OR($Y1549="",$Z1549=""),"",IF(INDEX($C$2:$C$2000,$Y1549)=INDEX($C$2:$C$2000,$Z1549),0,1))</f>
      </c>
      <c r="AE1549">
        <f>IF($AC1549&lt;&gt;1,"",IF(AND(INDEX($AG$2:$AG$2000,$Y1549)=1,INDEX($AG$2:$AG$2000,$Z1549)=1),1,""))</f>
      </c>
      <c r="AG1549">
        <f>IF($A1549="","",COUNTIFS($W$2:$W$2500,$A1549,$AB$2:$AB$2500,"Yes")+COUNTIFS($X$2:$X$2500,$A1549,$AA$2:$AA$2500,"Yes"))</f>
      </c>
      <c r="AH1549" t="str">
        <f>IF(OR($P1549&lt;&gt;"Yes",N($AG1549)=0),"",IF(AND($AG1549=1,COUNTIFS($W$2:$W$2500,$A1549,$AE$2:$AE$2500,1)+COUNTIFS($X$2:$X$2500,$A1549,$AE$2:$AE$2500,1)&gt;0),"","Yes"))</f>
      </c>
      <c r="AI1549">
        <f>IF($AH1549="Yes",$AG1549,"")</f>
      </c>
      <c r="AJ1549">
        <f>IF($AI1549="","",$AI1549+ROW()/1000000)</f>
      </c>
      <c r="AK1549">
        <f>IF(OR($A1549="",$P1549="Yes",N($AG1549)=0),"",$AG1549+ROW()/1000000)</f>
      </c>
      <c r="AL1549" t="str">
        <f>IF($A1549="","",INDEX(games!$J:$J,ROW())&amp;"")</f>
      </c>
      <c r="AM1549">
        <f>IF($A1549="","",SUMPRODUCT($AO1549:$BD1549,'Map Analysis'!$AP$2^{0,1,2,3,4,5,6,7,8,9,10,11,12,13,14,15}))</f>
      </c>
      <c r="AN1549">
        <f>IF($A1549="","",$AM1549+ROW()/10000000)</f>
      </c>
      <c r="AO1549">
        <f>IF($A1549="","",COUNTIF($W$2:$W$2500,$A1549))</f>
      </c>
      <c r="AP1549">
        <f>IF($A1549="","",SUMIFS($BF$2:$BF$2500,$W$2:$W$2500,$A1549))</f>
      </c>
      <c r="AQ1549">
        <f>IF($A1549="","",SUMIFS($BG$2:$BG$2500,$W$2:$W$2500,$A1549))</f>
      </c>
      <c r="AR1549">
        <f>IF($A1549="","",SUMIFS($BH$2:$BH$2500,$W$2:$W$2500,$A1549))</f>
      </c>
      <c r="AS1549">
        <f>IF($A1549="","",SUMIFS($BI$2:$BI$2500,$W$2:$W$2500,$A1549))</f>
      </c>
      <c r="AT1549">
        <f>IF($A1549="","",SUMIFS($BJ$2:$BJ$2500,$W$2:$W$2500,$A1549))</f>
      </c>
      <c r="AU1549">
        <f>IF($A1549="","",SUMIFS($BK$2:$BK$2500,$W$2:$W$2500,$A1549))</f>
      </c>
      <c r="AV1549">
        <f>IF($A1549="","",SUMIFS($BL$2:$BL$2500,$W$2:$W$2500,$A1549))</f>
      </c>
      <c r="AW1549">
        <f>IF($A1549="","",SUMIFS($BM$2:$BM$2500,$W$2:$W$2500,$A1549))</f>
      </c>
      <c r="AX1549">
        <f>IF($A1549="","",SUMIFS($BN$2:$BN$2500,$W$2:$W$2500,$A1549))</f>
      </c>
      <c r="AY1549">
        <f>IF($A1549="","",SUMIFS($BO$2:$BO$2500,$W$2:$W$2500,$A1549))</f>
      </c>
      <c r="AZ1549">
        <f>IF($A1549="","",SUMIFS($BP$2:$BP$2500,$W$2:$W$2500,$A1549))</f>
      </c>
      <c r="BA1549">
        <f>IF($A1549="","",SUMIFS($BQ$2:$BQ$2500,$W$2:$W$2500,$A1549))</f>
      </c>
      <c r="BB1549">
        <f>IF($A1549="","",SUMIFS($BR$2:$BR$2500,$W$2:$W$2500,$A1549))</f>
      </c>
      <c r="BC1549">
        <f>IF($A1549="","",SUMIFS($BS$2:$BS$2500,$W$2:$W$2500,$A1549))</f>
      </c>
      <c r="BD1549">
        <f>IF($A1549="","",SUMIFS($BT$2:$BT$2500,$W$2:$W$2500,$A1549))</f>
      </c>
      <c r="BF1549">
        <f>IF($Z1549="","",INDEX($AO$2:$AO$2000,$Z1549))</f>
      </c>
      <c r="BG1549">
        <f>IF($Z1549="","",INDEX($AP$2:$AP$2000,$Z1549))</f>
      </c>
      <c r="BH1549">
        <f>IF($Z1549="","",INDEX($AQ$2:$AQ$2000,$Z1549))</f>
      </c>
      <c r="BI1549">
        <f>IF($Z1549="","",INDEX($AR$2:$AR$2000,$Z1549))</f>
      </c>
      <c r="BJ1549">
        <f>IF($Z1549="","",INDEX($AS$2:$AS$2000,$Z1549))</f>
      </c>
      <c r="BK1549">
        <f>IF($Z1549="","",INDEX($AT$2:$AT$2000,$Z1549))</f>
      </c>
      <c r="BL1549">
        <f>IF($Z1549="","",INDEX($AU$2:$AU$2000,$Z1549))</f>
      </c>
      <c r="BM1549">
        <f>IF($Z1549="","",INDEX($AV$2:$AV$2000,$Z1549))</f>
      </c>
      <c r="BN1549">
        <f>IF($Z1549="","",INDEX($AW$2:$AW$2000,$Z1549))</f>
      </c>
      <c r="BO1549">
        <f>IF($Z1549="","",INDEX($AX$2:$AX$2000,$Z1549))</f>
      </c>
      <c r="BP1549">
        <f>IF($Z1549="","",INDEX($AY$2:$AY$2000,$Z1549))</f>
      </c>
      <c r="BQ1549">
        <f>IF($Z1549="","",INDEX($AZ$2:$AZ$2000,$Z1549))</f>
      </c>
      <c r="BR1549">
        <f>IF($Z1549="","",INDEX($BA$2:$BA$2000,$Z1549))</f>
      </c>
      <c r="BS1549">
        <f>IF($Z1549="","",INDEX($BB$2:$BB$2000,$Z1549))</f>
      </c>
      <c r="BT1549">
        <f>IF($Z1549="","",INDEX($BC$2:$BC$2000,$Z1549))</f>
      </c>
      <c r="BV1549">
        <f>IF(OR($A1549="",$P1549&lt;&gt;"Yes",$AH1549="Yes"),"",1+N($AG1549))</f>
      </c>
      <c r="BW1549">
        <f>IF($A1549="","",COUNTIFS($W$2:$W$2500,$A1549,$BZ$2:$BZ$2500,"Yes")+COUNTIFS($X$2:$X$2500,$A1549,$BY$2:$BY$2500,"Yes"))</f>
      </c>
      <c r="BX1549">
        <f>IF(OR($A1549="",$P1549="Yes"),"",IF(N($BW1549)=0,0,1+SUMIFS($CB$2:$CB$2500,$W$2:$W$2500,$A1549)+SUMIFS($CA$2:$CA$2500,$X$2:$X$2500,$A1549)))</f>
      </c>
      <c r="BY1549" t="str">
        <f>IF($Y1549="","",INDEX($AH$2:$AH$2000,$Y1549)&amp;"")</f>
      </c>
      <c r="BZ1549" t="str">
        <f>IF($Z1549="","",INDEX($AH$2:$AH$2000,$Z1549)&amp;"")</f>
      </c>
      <c r="CA1549">
        <f>IF($Y1549="","",INDEX($BV$2:$BV$2000,$Y1549))</f>
      </c>
      <c r="CB1549">
        <f>IF($Z1549="","",INDEX($BV$2:$BV$2000,$Z1549))</f>
      </c>
    </row>
    <row r="1550">
      <c r="A1550" t="str">
        <f>IF(TRIM(INDEX(games!$A:$A,ROW()))="","",TRIM(INDEX(games!$A:$A,ROW())))</f>
      </c>
      <c r="B1550">
        <f>IF(OR($A1550="",INDEX(games!$B:$B,ROW())=""),"",INDEX(games!$B:$B,ROW()))</f>
      </c>
      <c r="C1550" t="str">
        <f>IF(OR($A1550="",INDEX(games!$C:$C,ROW())=""),"",INDEX(games!$C:$C,ROW()))</f>
      </c>
      <c r="D1550">
        <f>IF($A1550="","",COUNTIF($W$2:$W$2500,$A1550)+COUNTIF($X$2:$X$2500,$A1550))</f>
      </c>
      <c r="E1550">
        <f>IF($A1550="","",IFERROR(MATCH($C1550,$R$2:$R$5,0),0))</f>
      </c>
      <c r="F1550">
        <f>IF($A1550="","",MOD(ROW(),34))</f>
      </c>
      <c r="G1550">
        <f>IF($A1550="",NA(),IF($C1550="Action",$B1550,NA()))</f>
      </c>
      <c r="H1550">
        <f>IF($A1550="",NA(),IF($C1550="Action",1+$F1550*0.023,NA()))</f>
      </c>
      <c r="I1550">
        <f>IF($A1550="",NA(),IF($C1550="Strategy",$B1550,NA()))</f>
      </c>
      <c r="J1550">
        <f>IF($A1550="",NA(),IF($C1550="Strategy",2+$F1550*0.023,NA()))</f>
      </c>
      <c r="K1550">
        <f>IF($A1550="",NA(),IF($C1550="Deckbuilder",$B1550,NA()))</f>
      </c>
      <c r="L1550">
        <f>IF($A1550="",NA(),IF($C1550="Deckbuilder",3+$F1550*0.023,NA()))</f>
      </c>
      <c r="M1550">
        <f>IF($A1550="",NA(),IF($C1550="Traditional",$B1550,NA()))</f>
      </c>
      <c r="N1550">
        <f>IF($A1550="",NA(),IF($C1550="Traditional",4+$F1550*0.023,NA()))</f>
      </c>
      <c r="O1550">
        <f>IF($A1550="","",$D1550+ROW()/1000000)</f>
      </c>
      <c r="P1550" t="str">
        <f>IF(OR($A1550="",INDEX(games!$H:$H,ROW())=""),"",INDEX(games!$H:$H,ROW()))</f>
      </c>
      <c r="Q1550">
        <f>IF(OR($A1550="",$P1550&lt;&gt;"Yes"),"",$D1550+ROW()/1000000)</f>
      </c>
      <c r="T1550">
        <f>IF($Y1550="","",INDEX($B$2:$B$2000,$Y1550))</f>
      </c>
      <c r="U1550">
        <f>IF($Z1550="","",INDEX($B$2:$B$2000,$Z1550))</f>
      </c>
      <c r="V1550">
        <f>IF(OR($T1550="",$U1550=""),"",$U1550-$T1550)</f>
      </c>
      <c r="W1550" t="str">
        <f>IF(TRIM(INDEX(connections!$A:$A,ROW()))="","",TRIM(INDEX(connections!$A:$A,ROW())))</f>
      </c>
      <c r="X1550" t="str">
        <f>IF($W1550="","",TRIM(INDEX(connections!$B:$B,ROW())))</f>
      </c>
      <c r="Y1550">
        <f>IF($W1550="","",IFERROR(MATCH($W1550,$A$2:$A$2000,0),""))</f>
      </c>
      <c r="Z1550">
        <f>IF($X1550="","",IFERROR(MATCH($X1550,$A$2:$A$2000,0),""))</f>
      </c>
      <c r="AA1550" t="str">
        <f>IF($Y1550="","",INDEX($P$2:$P$2000,$Y1550))</f>
      </c>
      <c r="AB1550" t="str">
        <f>IF($Z1550="","",INDEX($P$2:$P$2000,$Z1550))</f>
      </c>
      <c r="AC1550">
        <f>IF(AND($AA1550="Yes",$AB1550="Yes"),1,"")</f>
      </c>
      <c r="AD1550">
        <f>IF(OR($Y1550="",$Z1550=""),"",IF(INDEX($C$2:$C$2000,$Y1550)=INDEX($C$2:$C$2000,$Z1550),0,1))</f>
      </c>
      <c r="AE1550">
        <f>IF($AC1550&lt;&gt;1,"",IF(AND(INDEX($AG$2:$AG$2000,$Y1550)=1,INDEX($AG$2:$AG$2000,$Z1550)=1),1,""))</f>
      </c>
      <c r="AG1550">
        <f>IF($A1550="","",COUNTIFS($W$2:$W$2500,$A1550,$AB$2:$AB$2500,"Yes")+COUNTIFS($X$2:$X$2500,$A1550,$AA$2:$AA$2500,"Yes"))</f>
      </c>
      <c r="AH1550" t="str">
        <f>IF(OR($P1550&lt;&gt;"Yes",N($AG1550)=0),"",IF(AND($AG1550=1,COUNTIFS($W$2:$W$2500,$A1550,$AE$2:$AE$2500,1)+COUNTIFS($X$2:$X$2500,$A1550,$AE$2:$AE$2500,1)&gt;0),"","Yes"))</f>
      </c>
      <c r="AI1550">
        <f>IF($AH1550="Yes",$AG1550,"")</f>
      </c>
      <c r="AJ1550">
        <f>IF($AI1550="","",$AI1550+ROW()/1000000)</f>
      </c>
      <c r="AK1550">
        <f>IF(OR($A1550="",$P1550="Yes",N($AG1550)=0),"",$AG1550+ROW()/1000000)</f>
      </c>
      <c r="AL1550" t="str">
        <f>IF($A1550="","",INDEX(games!$J:$J,ROW())&amp;"")</f>
      </c>
      <c r="AM1550">
        <f>IF($A1550="","",SUMPRODUCT($AO1550:$BD1550,'Map Analysis'!$AP$2^{0,1,2,3,4,5,6,7,8,9,10,11,12,13,14,15}))</f>
      </c>
      <c r="AN1550">
        <f>IF($A1550="","",$AM1550+ROW()/10000000)</f>
      </c>
      <c r="AO1550">
        <f>IF($A1550="","",COUNTIF($W$2:$W$2500,$A1550))</f>
      </c>
      <c r="AP1550">
        <f>IF($A1550="","",SUMIFS($BF$2:$BF$2500,$W$2:$W$2500,$A1550))</f>
      </c>
      <c r="AQ1550">
        <f>IF($A1550="","",SUMIFS($BG$2:$BG$2500,$W$2:$W$2500,$A1550))</f>
      </c>
      <c r="AR1550">
        <f>IF($A1550="","",SUMIFS($BH$2:$BH$2500,$W$2:$W$2500,$A1550))</f>
      </c>
      <c r="AS1550">
        <f>IF($A1550="","",SUMIFS($BI$2:$BI$2500,$W$2:$W$2500,$A1550))</f>
      </c>
      <c r="AT1550">
        <f>IF($A1550="","",SUMIFS($BJ$2:$BJ$2500,$W$2:$W$2500,$A1550))</f>
      </c>
      <c r="AU1550">
        <f>IF($A1550="","",SUMIFS($BK$2:$BK$2500,$W$2:$W$2500,$A1550))</f>
      </c>
      <c r="AV1550">
        <f>IF($A1550="","",SUMIFS($BL$2:$BL$2500,$W$2:$W$2500,$A1550))</f>
      </c>
      <c r="AW1550">
        <f>IF($A1550="","",SUMIFS($BM$2:$BM$2500,$W$2:$W$2500,$A1550))</f>
      </c>
      <c r="AX1550">
        <f>IF($A1550="","",SUMIFS($BN$2:$BN$2500,$W$2:$W$2500,$A1550))</f>
      </c>
      <c r="AY1550">
        <f>IF($A1550="","",SUMIFS($BO$2:$BO$2500,$W$2:$W$2500,$A1550))</f>
      </c>
      <c r="AZ1550">
        <f>IF($A1550="","",SUMIFS($BP$2:$BP$2500,$W$2:$W$2500,$A1550))</f>
      </c>
      <c r="BA1550">
        <f>IF($A1550="","",SUMIFS($BQ$2:$BQ$2500,$W$2:$W$2500,$A1550))</f>
      </c>
      <c r="BB1550">
        <f>IF($A1550="","",SUMIFS($BR$2:$BR$2500,$W$2:$W$2500,$A1550))</f>
      </c>
      <c r="BC1550">
        <f>IF($A1550="","",SUMIFS($BS$2:$BS$2500,$W$2:$W$2500,$A1550))</f>
      </c>
      <c r="BD1550">
        <f>IF($A1550="","",SUMIFS($BT$2:$BT$2500,$W$2:$W$2500,$A1550))</f>
      </c>
      <c r="BF1550">
        <f>IF($Z1550="","",INDEX($AO$2:$AO$2000,$Z1550))</f>
      </c>
      <c r="BG1550">
        <f>IF($Z1550="","",INDEX($AP$2:$AP$2000,$Z1550))</f>
      </c>
      <c r="BH1550">
        <f>IF($Z1550="","",INDEX($AQ$2:$AQ$2000,$Z1550))</f>
      </c>
      <c r="BI1550">
        <f>IF($Z1550="","",INDEX($AR$2:$AR$2000,$Z1550))</f>
      </c>
      <c r="BJ1550">
        <f>IF($Z1550="","",INDEX($AS$2:$AS$2000,$Z1550))</f>
      </c>
      <c r="BK1550">
        <f>IF($Z1550="","",INDEX($AT$2:$AT$2000,$Z1550))</f>
      </c>
      <c r="BL1550">
        <f>IF($Z1550="","",INDEX($AU$2:$AU$2000,$Z1550))</f>
      </c>
      <c r="BM1550">
        <f>IF($Z1550="","",INDEX($AV$2:$AV$2000,$Z1550))</f>
      </c>
      <c r="BN1550">
        <f>IF($Z1550="","",INDEX($AW$2:$AW$2000,$Z1550))</f>
      </c>
      <c r="BO1550">
        <f>IF($Z1550="","",INDEX($AX$2:$AX$2000,$Z1550))</f>
      </c>
      <c r="BP1550">
        <f>IF($Z1550="","",INDEX($AY$2:$AY$2000,$Z1550))</f>
      </c>
      <c r="BQ1550">
        <f>IF($Z1550="","",INDEX($AZ$2:$AZ$2000,$Z1550))</f>
      </c>
      <c r="BR1550">
        <f>IF($Z1550="","",INDEX($BA$2:$BA$2000,$Z1550))</f>
      </c>
      <c r="BS1550">
        <f>IF($Z1550="","",INDEX($BB$2:$BB$2000,$Z1550))</f>
      </c>
      <c r="BT1550">
        <f>IF($Z1550="","",INDEX($BC$2:$BC$2000,$Z1550))</f>
      </c>
      <c r="BV1550">
        <f>IF(OR($A1550="",$P1550&lt;&gt;"Yes",$AH1550="Yes"),"",1+N($AG1550))</f>
      </c>
      <c r="BW1550">
        <f>IF($A1550="","",COUNTIFS($W$2:$W$2500,$A1550,$BZ$2:$BZ$2500,"Yes")+COUNTIFS($X$2:$X$2500,$A1550,$BY$2:$BY$2500,"Yes"))</f>
      </c>
      <c r="BX1550">
        <f>IF(OR($A1550="",$P1550="Yes"),"",IF(N($BW1550)=0,0,1+SUMIFS($CB$2:$CB$2500,$W$2:$W$2500,$A1550)+SUMIFS($CA$2:$CA$2500,$X$2:$X$2500,$A1550)))</f>
      </c>
      <c r="BY1550" t="str">
        <f>IF($Y1550="","",INDEX($AH$2:$AH$2000,$Y1550)&amp;"")</f>
      </c>
      <c r="BZ1550" t="str">
        <f>IF($Z1550="","",INDEX($AH$2:$AH$2000,$Z1550)&amp;"")</f>
      </c>
      <c r="CA1550">
        <f>IF($Y1550="","",INDEX($BV$2:$BV$2000,$Y1550))</f>
      </c>
      <c r="CB1550">
        <f>IF($Z1550="","",INDEX($BV$2:$BV$2000,$Z1550))</f>
      </c>
    </row>
    <row r="1551">
      <c r="A1551" t="str">
        <f>IF(TRIM(INDEX(games!$A:$A,ROW()))="","",TRIM(INDEX(games!$A:$A,ROW())))</f>
      </c>
      <c r="B1551">
        <f>IF(OR($A1551="",INDEX(games!$B:$B,ROW())=""),"",INDEX(games!$B:$B,ROW()))</f>
      </c>
      <c r="C1551" t="str">
        <f>IF(OR($A1551="",INDEX(games!$C:$C,ROW())=""),"",INDEX(games!$C:$C,ROW()))</f>
      </c>
      <c r="D1551">
        <f>IF($A1551="","",COUNTIF($W$2:$W$2500,$A1551)+COUNTIF($X$2:$X$2500,$A1551))</f>
      </c>
      <c r="E1551">
        <f>IF($A1551="","",IFERROR(MATCH($C1551,$R$2:$R$5,0),0))</f>
      </c>
      <c r="F1551">
        <f>IF($A1551="","",MOD(ROW(),34))</f>
      </c>
      <c r="G1551">
        <f>IF($A1551="",NA(),IF($C1551="Action",$B1551,NA()))</f>
      </c>
      <c r="H1551">
        <f>IF($A1551="",NA(),IF($C1551="Action",1+$F1551*0.023,NA()))</f>
      </c>
      <c r="I1551">
        <f>IF($A1551="",NA(),IF($C1551="Strategy",$B1551,NA()))</f>
      </c>
      <c r="J1551">
        <f>IF($A1551="",NA(),IF($C1551="Strategy",2+$F1551*0.023,NA()))</f>
      </c>
      <c r="K1551">
        <f>IF($A1551="",NA(),IF($C1551="Deckbuilder",$B1551,NA()))</f>
      </c>
      <c r="L1551">
        <f>IF($A1551="",NA(),IF($C1551="Deckbuilder",3+$F1551*0.023,NA()))</f>
      </c>
      <c r="M1551">
        <f>IF($A1551="",NA(),IF($C1551="Traditional",$B1551,NA()))</f>
      </c>
      <c r="N1551">
        <f>IF($A1551="",NA(),IF($C1551="Traditional",4+$F1551*0.023,NA()))</f>
      </c>
      <c r="O1551">
        <f>IF($A1551="","",$D1551+ROW()/1000000)</f>
      </c>
      <c r="P1551" t="str">
        <f>IF(OR($A1551="",INDEX(games!$H:$H,ROW())=""),"",INDEX(games!$H:$H,ROW()))</f>
      </c>
      <c r="Q1551">
        <f>IF(OR($A1551="",$P1551&lt;&gt;"Yes"),"",$D1551+ROW()/1000000)</f>
      </c>
      <c r="T1551">
        <f>IF($Y1551="","",INDEX($B$2:$B$2000,$Y1551))</f>
      </c>
      <c r="U1551">
        <f>IF($Z1551="","",INDEX($B$2:$B$2000,$Z1551))</f>
      </c>
      <c r="V1551">
        <f>IF(OR($T1551="",$U1551=""),"",$U1551-$T1551)</f>
      </c>
      <c r="W1551" t="str">
        <f>IF(TRIM(INDEX(connections!$A:$A,ROW()))="","",TRIM(INDEX(connections!$A:$A,ROW())))</f>
      </c>
      <c r="X1551" t="str">
        <f>IF($W1551="","",TRIM(INDEX(connections!$B:$B,ROW())))</f>
      </c>
      <c r="Y1551">
        <f>IF($W1551="","",IFERROR(MATCH($W1551,$A$2:$A$2000,0),""))</f>
      </c>
      <c r="Z1551">
        <f>IF($X1551="","",IFERROR(MATCH($X1551,$A$2:$A$2000,0),""))</f>
      </c>
      <c r="AA1551" t="str">
        <f>IF($Y1551="","",INDEX($P$2:$P$2000,$Y1551))</f>
      </c>
      <c r="AB1551" t="str">
        <f>IF($Z1551="","",INDEX($P$2:$P$2000,$Z1551))</f>
      </c>
      <c r="AC1551">
        <f>IF(AND($AA1551="Yes",$AB1551="Yes"),1,"")</f>
      </c>
      <c r="AD1551">
        <f>IF(OR($Y1551="",$Z1551=""),"",IF(INDEX($C$2:$C$2000,$Y1551)=INDEX($C$2:$C$2000,$Z1551),0,1))</f>
      </c>
      <c r="AE1551">
        <f>IF($AC1551&lt;&gt;1,"",IF(AND(INDEX($AG$2:$AG$2000,$Y1551)=1,INDEX($AG$2:$AG$2000,$Z1551)=1),1,""))</f>
      </c>
      <c r="AG1551">
        <f>IF($A1551="","",COUNTIFS($W$2:$W$2500,$A1551,$AB$2:$AB$2500,"Yes")+COUNTIFS($X$2:$X$2500,$A1551,$AA$2:$AA$2500,"Yes"))</f>
      </c>
      <c r="AH1551" t="str">
        <f>IF(OR($P1551&lt;&gt;"Yes",N($AG1551)=0),"",IF(AND($AG1551=1,COUNTIFS($W$2:$W$2500,$A1551,$AE$2:$AE$2500,1)+COUNTIFS($X$2:$X$2500,$A1551,$AE$2:$AE$2500,1)&gt;0),"","Yes"))</f>
      </c>
      <c r="AI1551">
        <f>IF($AH1551="Yes",$AG1551,"")</f>
      </c>
      <c r="AJ1551">
        <f>IF($AI1551="","",$AI1551+ROW()/1000000)</f>
      </c>
      <c r="AK1551">
        <f>IF(OR($A1551="",$P1551="Yes",N($AG1551)=0),"",$AG1551+ROW()/1000000)</f>
      </c>
      <c r="AL1551" t="str">
        <f>IF($A1551="","",INDEX(games!$J:$J,ROW())&amp;"")</f>
      </c>
      <c r="AM1551">
        <f>IF($A1551="","",SUMPRODUCT($AO1551:$BD1551,'Map Analysis'!$AP$2^{0,1,2,3,4,5,6,7,8,9,10,11,12,13,14,15}))</f>
      </c>
      <c r="AN1551">
        <f>IF($A1551="","",$AM1551+ROW()/10000000)</f>
      </c>
      <c r="AO1551">
        <f>IF($A1551="","",COUNTIF($W$2:$W$2500,$A1551))</f>
      </c>
      <c r="AP1551">
        <f>IF($A1551="","",SUMIFS($BF$2:$BF$2500,$W$2:$W$2500,$A1551))</f>
      </c>
      <c r="AQ1551">
        <f>IF($A1551="","",SUMIFS($BG$2:$BG$2500,$W$2:$W$2500,$A1551))</f>
      </c>
      <c r="AR1551">
        <f>IF($A1551="","",SUMIFS($BH$2:$BH$2500,$W$2:$W$2500,$A1551))</f>
      </c>
      <c r="AS1551">
        <f>IF($A1551="","",SUMIFS($BI$2:$BI$2500,$W$2:$W$2500,$A1551))</f>
      </c>
      <c r="AT1551">
        <f>IF($A1551="","",SUMIFS($BJ$2:$BJ$2500,$W$2:$W$2500,$A1551))</f>
      </c>
      <c r="AU1551">
        <f>IF($A1551="","",SUMIFS($BK$2:$BK$2500,$W$2:$W$2500,$A1551))</f>
      </c>
      <c r="AV1551">
        <f>IF($A1551="","",SUMIFS($BL$2:$BL$2500,$W$2:$W$2500,$A1551))</f>
      </c>
      <c r="AW1551">
        <f>IF($A1551="","",SUMIFS($BM$2:$BM$2500,$W$2:$W$2500,$A1551))</f>
      </c>
      <c r="AX1551">
        <f>IF($A1551="","",SUMIFS($BN$2:$BN$2500,$W$2:$W$2500,$A1551))</f>
      </c>
      <c r="AY1551">
        <f>IF($A1551="","",SUMIFS($BO$2:$BO$2500,$W$2:$W$2500,$A1551))</f>
      </c>
      <c r="AZ1551">
        <f>IF($A1551="","",SUMIFS($BP$2:$BP$2500,$W$2:$W$2500,$A1551))</f>
      </c>
      <c r="BA1551">
        <f>IF($A1551="","",SUMIFS($BQ$2:$BQ$2500,$W$2:$W$2500,$A1551))</f>
      </c>
      <c r="BB1551">
        <f>IF($A1551="","",SUMIFS($BR$2:$BR$2500,$W$2:$W$2500,$A1551))</f>
      </c>
      <c r="BC1551">
        <f>IF($A1551="","",SUMIFS($BS$2:$BS$2500,$W$2:$W$2500,$A1551))</f>
      </c>
      <c r="BD1551">
        <f>IF($A1551="","",SUMIFS($BT$2:$BT$2500,$W$2:$W$2500,$A1551))</f>
      </c>
      <c r="BF1551">
        <f>IF($Z1551="","",INDEX($AO$2:$AO$2000,$Z1551))</f>
      </c>
      <c r="BG1551">
        <f>IF($Z1551="","",INDEX($AP$2:$AP$2000,$Z1551))</f>
      </c>
      <c r="BH1551">
        <f>IF($Z1551="","",INDEX($AQ$2:$AQ$2000,$Z1551))</f>
      </c>
      <c r="BI1551">
        <f>IF($Z1551="","",INDEX($AR$2:$AR$2000,$Z1551))</f>
      </c>
      <c r="BJ1551">
        <f>IF($Z1551="","",INDEX($AS$2:$AS$2000,$Z1551))</f>
      </c>
      <c r="BK1551">
        <f>IF($Z1551="","",INDEX($AT$2:$AT$2000,$Z1551))</f>
      </c>
      <c r="BL1551">
        <f>IF($Z1551="","",INDEX($AU$2:$AU$2000,$Z1551))</f>
      </c>
      <c r="BM1551">
        <f>IF($Z1551="","",INDEX($AV$2:$AV$2000,$Z1551))</f>
      </c>
      <c r="BN1551">
        <f>IF($Z1551="","",INDEX($AW$2:$AW$2000,$Z1551))</f>
      </c>
      <c r="BO1551">
        <f>IF($Z1551="","",INDEX($AX$2:$AX$2000,$Z1551))</f>
      </c>
      <c r="BP1551">
        <f>IF($Z1551="","",INDEX($AY$2:$AY$2000,$Z1551))</f>
      </c>
      <c r="BQ1551">
        <f>IF($Z1551="","",INDEX($AZ$2:$AZ$2000,$Z1551))</f>
      </c>
      <c r="BR1551">
        <f>IF($Z1551="","",INDEX($BA$2:$BA$2000,$Z1551))</f>
      </c>
      <c r="BS1551">
        <f>IF($Z1551="","",INDEX($BB$2:$BB$2000,$Z1551))</f>
      </c>
      <c r="BT1551">
        <f>IF($Z1551="","",INDEX($BC$2:$BC$2000,$Z1551))</f>
      </c>
      <c r="BV1551">
        <f>IF(OR($A1551="",$P1551&lt;&gt;"Yes",$AH1551="Yes"),"",1+N($AG1551))</f>
      </c>
      <c r="BW1551">
        <f>IF($A1551="","",COUNTIFS($W$2:$W$2500,$A1551,$BZ$2:$BZ$2500,"Yes")+COUNTIFS($X$2:$X$2500,$A1551,$BY$2:$BY$2500,"Yes"))</f>
      </c>
      <c r="BX1551">
        <f>IF(OR($A1551="",$P1551="Yes"),"",IF(N($BW1551)=0,0,1+SUMIFS($CB$2:$CB$2500,$W$2:$W$2500,$A1551)+SUMIFS($CA$2:$CA$2500,$X$2:$X$2500,$A1551)))</f>
      </c>
      <c r="BY1551" t="str">
        <f>IF($Y1551="","",INDEX($AH$2:$AH$2000,$Y1551)&amp;"")</f>
      </c>
      <c r="BZ1551" t="str">
        <f>IF($Z1551="","",INDEX($AH$2:$AH$2000,$Z1551)&amp;"")</f>
      </c>
      <c r="CA1551">
        <f>IF($Y1551="","",INDEX($BV$2:$BV$2000,$Y1551))</f>
      </c>
      <c r="CB1551">
        <f>IF($Z1551="","",INDEX($BV$2:$BV$2000,$Z1551))</f>
      </c>
    </row>
    <row r="1552">
      <c r="A1552" t="str">
        <f>IF(TRIM(INDEX(games!$A:$A,ROW()))="","",TRIM(INDEX(games!$A:$A,ROW())))</f>
      </c>
      <c r="B1552">
        <f>IF(OR($A1552="",INDEX(games!$B:$B,ROW())=""),"",INDEX(games!$B:$B,ROW()))</f>
      </c>
      <c r="C1552" t="str">
        <f>IF(OR($A1552="",INDEX(games!$C:$C,ROW())=""),"",INDEX(games!$C:$C,ROW()))</f>
      </c>
      <c r="D1552">
        <f>IF($A1552="","",COUNTIF($W$2:$W$2500,$A1552)+COUNTIF($X$2:$X$2500,$A1552))</f>
      </c>
      <c r="E1552">
        <f>IF($A1552="","",IFERROR(MATCH($C1552,$R$2:$R$5,0),0))</f>
      </c>
      <c r="F1552">
        <f>IF($A1552="","",MOD(ROW(),34))</f>
      </c>
      <c r="G1552">
        <f>IF($A1552="",NA(),IF($C1552="Action",$B1552,NA()))</f>
      </c>
      <c r="H1552">
        <f>IF($A1552="",NA(),IF($C1552="Action",1+$F1552*0.023,NA()))</f>
      </c>
      <c r="I1552">
        <f>IF($A1552="",NA(),IF($C1552="Strategy",$B1552,NA()))</f>
      </c>
      <c r="J1552">
        <f>IF($A1552="",NA(),IF($C1552="Strategy",2+$F1552*0.023,NA()))</f>
      </c>
      <c r="K1552">
        <f>IF($A1552="",NA(),IF($C1552="Deckbuilder",$B1552,NA()))</f>
      </c>
      <c r="L1552">
        <f>IF($A1552="",NA(),IF($C1552="Deckbuilder",3+$F1552*0.023,NA()))</f>
      </c>
      <c r="M1552">
        <f>IF($A1552="",NA(),IF($C1552="Traditional",$B1552,NA()))</f>
      </c>
      <c r="N1552">
        <f>IF($A1552="",NA(),IF($C1552="Traditional",4+$F1552*0.023,NA()))</f>
      </c>
      <c r="O1552">
        <f>IF($A1552="","",$D1552+ROW()/1000000)</f>
      </c>
      <c r="P1552" t="str">
        <f>IF(OR($A1552="",INDEX(games!$H:$H,ROW())=""),"",INDEX(games!$H:$H,ROW()))</f>
      </c>
      <c r="Q1552">
        <f>IF(OR($A1552="",$P1552&lt;&gt;"Yes"),"",$D1552+ROW()/1000000)</f>
      </c>
      <c r="T1552">
        <f>IF($Y1552="","",INDEX($B$2:$B$2000,$Y1552))</f>
      </c>
      <c r="U1552">
        <f>IF($Z1552="","",INDEX($B$2:$B$2000,$Z1552))</f>
      </c>
      <c r="V1552">
        <f>IF(OR($T1552="",$U1552=""),"",$U1552-$T1552)</f>
      </c>
      <c r="W1552" t="str">
        <f>IF(TRIM(INDEX(connections!$A:$A,ROW()))="","",TRIM(INDEX(connections!$A:$A,ROW())))</f>
      </c>
      <c r="X1552" t="str">
        <f>IF($W1552="","",TRIM(INDEX(connections!$B:$B,ROW())))</f>
      </c>
      <c r="Y1552">
        <f>IF($W1552="","",IFERROR(MATCH($W1552,$A$2:$A$2000,0),""))</f>
      </c>
      <c r="Z1552">
        <f>IF($X1552="","",IFERROR(MATCH($X1552,$A$2:$A$2000,0),""))</f>
      </c>
      <c r="AA1552" t="str">
        <f>IF($Y1552="","",INDEX($P$2:$P$2000,$Y1552))</f>
      </c>
      <c r="AB1552" t="str">
        <f>IF($Z1552="","",INDEX($P$2:$P$2000,$Z1552))</f>
      </c>
      <c r="AC1552">
        <f>IF(AND($AA1552="Yes",$AB1552="Yes"),1,"")</f>
      </c>
      <c r="AD1552">
        <f>IF(OR($Y1552="",$Z1552=""),"",IF(INDEX($C$2:$C$2000,$Y1552)=INDEX($C$2:$C$2000,$Z1552),0,1))</f>
      </c>
      <c r="AE1552">
        <f>IF($AC1552&lt;&gt;1,"",IF(AND(INDEX($AG$2:$AG$2000,$Y1552)=1,INDEX($AG$2:$AG$2000,$Z1552)=1),1,""))</f>
      </c>
      <c r="AG1552">
        <f>IF($A1552="","",COUNTIFS($W$2:$W$2500,$A1552,$AB$2:$AB$2500,"Yes")+COUNTIFS($X$2:$X$2500,$A1552,$AA$2:$AA$2500,"Yes"))</f>
      </c>
      <c r="AH1552" t="str">
        <f>IF(OR($P1552&lt;&gt;"Yes",N($AG1552)=0),"",IF(AND($AG1552=1,COUNTIFS($W$2:$W$2500,$A1552,$AE$2:$AE$2500,1)+COUNTIFS($X$2:$X$2500,$A1552,$AE$2:$AE$2500,1)&gt;0),"","Yes"))</f>
      </c>
      <c r="AI1552">
        <f>IF($AH1552="Yes",$AG1552,"")</f>
      </c>
      <c r="AJ1552">
        <f>IF($AI1552="","",$AI1552+ROW()/1000000)</f>
      </c>
      <c r="AK1552">
        <f>IF(OR($A1552="",$P1552="Yes",N($AG1552)=0),"",$AG1552+ROW()/1000000)</f>
      </c>
      <c r="AL1552" t="str">
        <f>IF($A1552="","",INDEX(games!$J:$J,ROW())&amp;"")</f>
      </c>
      <c r="AM1552">
        <f>IF($A1552="","",SUMPRODUCT($AO1552:$BD1552,'Map Analysis'!$AP$2^{0,1,2,3,4,5,6,7,8,9,10,11,12,13,14,15}))</f>
      </c>
      <c r="AN1552">
        <f>IF($A1552="","",$AM1552+ROW()/10000000)</f>
      </c>
      <c r="AO1552">
        <f>IF($A1552="","",COUNTIF($W$2:$W$2500,$A1552))</f>
      </c>
      <c r="AP1552">
        <f>IF($A1552="","",SUMIFS($BF$2:$BF$2500,$W$2:$W$2500,$A1552))</f>
      </c>
      <c r="AQ1552">
        <f>IF($A1552="","",SUMIFS($BG$2:$BG$2500,$W$2:$W$2500,$A1552))</f>
      </c>
      <c r="AR1552">
        <f>IF($A1552="","",SUMIFS($BH$2:$BH$2500,$W$2:$W$2500,$A1552))</f>
      </c>
      <c r="AS1552">
        <f>IF($A1552="","",SUMIFS($BI$2:$BI$2500,$W$2:$W$2500,$A1552))</f>
      </c>
      <c r="AT1552">
        <f>IF($A1552="","",SUMIFS($BJ$2:$BJ$2500,$W$2:$W$2500,$A1552))</f>
      </c>
      <c r="AU1552">
        <f>IF($A1552="","",SUMIFS($BK$2:$BK$2500,$W$2:$W$2500,$A1552))</f>
      </c>
      <c r="AV1552">
        <f>IF($A1552="","",SUMIFS($BL$2:$BL$2500,$W$2:$W$2500,$A1552))</f>
      </c>
      <c r="AW1552">
        <f>IF($A1552="","",SUMIFS($BM$2:$BM$2500,$W$2:$W$2500,$A1552))</f>
      </c>
      <c r="AX1552">
        <f>IF($A1552="","",SUMIFS($BN$2:$BN$2500,$W$2:$W$2500,$A1552))</f>
      </c>
      <c r="AY1552">
        <f>IF($A1552="","",SUMIFS($BO$2:$BO$2500,$W$2:$W$2500,$A1552))</f>
      </c>
      <c r="AZ1552">
        <f>IF($A1552="","",SUMIFS($BP$2:$BP$2500,$W$2:$W$2500,$A1552))</f>
      </c>
      <c r="BA1552">
        <f>IF($A1552="","",SUMIFS($BQ$2:$BQ$2500,$W$2:$W$2500,$A1552))</f>
      </c>
      <c r="BB1552">
        <f>IF($A1552="","",SUMIFS($BR$2:$BR$2500,$W$2:$W$2500,$A1552))</f>
      </c>
      <c r="BC1552">
        <f>IF($A1552="","",SUMIFS($BS$2:$BS$2500,$W$2:$W$2500,$A1552))</f>
      </c>
      <c r="BD1552">
        <f>IF($A1552="","",SUMIFS($BT$2:$BT$2500,$W$2:$W$2500,$A1552))</f>
      </c>
      <c r="BF1552">
        <f>IF($Z1552="","",INDEX($AO$2:$AO$2000,$Z1552))</f>
      </c>
      <c r="BG1552">
        <f>IF($Z1552="","",INDEX($AP$2:$AP$2000,$Z1552))</f>
      </c>
      <c r="BH1552">
        <f>IF($Z1552="","",INDEX($AQ$2:$AQ$2000,$Z1552))</f>
      </c>
      <c r="BI1552">
        <f>IF($Z1552="","",INDEX($AR$2:$AR$2000,$Z1552))</f>
      </c>
      <c r="BJ1552">
        <f>IF($Z1552="","",INDEX($AS$2:$AS$2000,$Z1552))</f>
      </c>
      <c r="BK1552">
        <f>IF($Z1552="","",INDEX($AT$2:$AT$2000,$Z1552))</f>
      </c>
      <c r="BL1552">
        <f>IF($Z1552="","",INDEX($AU$2:$AU$2000,$Z1552))</f>
      </c>
      <c r="BM1552">
        <f>IF($Z1552="","",INDEX($AV$2:$AV$2000,$Z1552))</f>
      </c>
      <c r="BN1552">
        <f>IF($Z1552="","",INDEX($AW$2:$AW$2000,$Z1552))</f>
      </c>
      <c r="BO1552">
        <f>IF($Z1552="","",INDEX($AX$2:$AX$2000,$Z1552))</f>
      </c>
      <c r="BP1552">
        <f>IF($Z1552="","",INDEX($AY$2:$AY$2000,$Z1552))</f>
      </c>
      <c r="BQ1552">
        <f>IF($Z1552="","",INDEX($AZ$2:$AZ$2000,$Z1552))</f>
      </c>
      <c r="BR1552">
        <f>IF($Z1552="","",INDEX($BA$2:$BA$2000,$Z1552))</f>
      </c>
      <c r="BS1552">
        <f>IF($Z1552="","",INDEX($BB$2:$BB$2000,$Z1552))</f>
      </c>
      <c r="BT1552">
        <f>IF($Z1552="","",INDEX($BC$2:$BC$2000,$Z1552))</f>
      </c>
      <c r="BV1552">
        <f>IF(OR($A1552="",$P1552&lt;&gt;"Yes",$AH1552="Yes"),"",1+N($AG1552))</f>
      </c>
      <c r="BW1552">
        <f>IF($A1552="","",COUNTIFS($W$2:$W$2500,$A1552,$BZ$2:$BZ$2500,"Yes")+COUNTIFS($X$2:$X$2500,$A1552,$BY$2:$BY$2500,"Yes"))</f>
      </c>
      <c r="BX1552">
        <f>IF(OR($A1552="",$P1552="Yes"),"",IF(N($BW1552)=0,0,1+SUMIFS($CB$2:$CB$2500,$W$2:$W$2500,$A1552)+SUMIFS($CA$2:$CA$2500,$X$2:$X$2500,$A1552)))</f>
      </c>
      <c r="BY1552" t="str">
        <f>IF($Y1552="","",INDEX($AH$2:$AH$2000,$Y1552)&amp;"")</f>
      </c>
      <c r="BZ1552" t="str">
        <f>IF($Z1552="","",INDEX($AH$2:$AH$2000,$Z1552)&amp;"")</f>
      </c>
      <c r="CA1552">
        <f>IF($Y1552="","",INDEX($BV$2:$BV$2000,$Y1552))</f>
      </c>
      <c r="CB1552">
        <f>IF($Z1552="","",INDEX($BV$2:$BV$2000,$Z1552))</f>
      </c>
    </row>
    <row r="1553">
      <c r="A1553" t="str">
        <f>IF(TRIM(INDEX(games!$A:$A,ROW()))="","",TRIM(INDEX(games!$A:$A,ROW())))</f>
      </c>
      <c r="B1553">
        <f>IF(OR($A1553="",INDEX(games!$B:$B,ROW())=""),"",INDEX(games!$B:$B,ROW()))</f>
      </c>
      <c r="C1553" t="str">
        <f>IF(OR($A1553="",INDEX(games!$C:$C,ROW())=""),"",INDEX(games!$C:$C,ROW()))</f>
      </c>
      <c r="D1553">
        <f>IF($A1553="","",COUNTIF($W$2:$W$2500,$A1553)+COUNTIF($X$2:$X$2500,$A1553))</f>
      </c>
      <c r="E1553">
        <f>IF($A1553="","",IFERROR(MATCH($C1553,$R$2:$R$5,0),0))</f>
      </c>
      <c r="F1553">
        <f>IF($A1553="","",MOD(ROW(),34))</f>
      </c>
      <c r="G1553">
        <f>IF($A1553="",NA(),IF($C1553="Action",$B1553,NA()))</f>
      </c>
      <c r="H1553">
        <f>IF($A1553="",NA(),IF($C1553="Action",1+$F1553*0.023,NA()))</f>
      </c>
      <c r="I1553">
        <f>IF($A1553="",NA(),IF($C1553="Strategy",$B1553,NA()))</f>
      </c>
      <c r="J1553">
        <f>IF($A1553="",NA(),IF($C1553="Strategy",2+$F1553*0.023,NA()))</f>
      </c>
      <c r="K1553">
        <f>IF($A1553="",NA(),IF($C1553="Deckbuilder",$B1553,NA()))</f>
      </c>
      <c r="L1553">
        <f>IF($A1553="",NA(),IF($C1553="Deckbuilder",3+$F1553*0.023,NA()))</f>
      </c>
      <c r="M1553">
        <f>IF($A1553="",NA(),IF($C1553="Traditional",$B1553,NA()))</f>
      </c>
      <c r="N1553">
        <f>IF($A1553="",NA(),IF($C1553="Traditional",4+$F1553*0.023,NA()))</f>
      </c>
      <c r="O1553">
        <f>IF($A1553="","",$D1553+ROW()/1000000)</f>
      </c>
      <c r="P1553" t="str">
        <f>IF(OR($A1553="",INDEX(games!$H:$H,ROW())=""),"",INDEX(games!$H:$H,ROW()))</f>
      </c>
      <c r="Q1553">
        <f>IF(OR($A1553="",$P1553&lt;&gt;"Yes"),"",$D1553+ROW()/1000000)</f>
      </c>
      <c r="T1553">
        <f>IF($Y1553="","",INDEX($B$2:$B$2000,$Y1553))</f>
      </c>
      <c r="U1553">
        <f>IF($Z1553="","",INDEX($B$2:$B$2000,$Z1553))</f>
      </c>
      <c r="V1553">
        <f>IF(OR($T1553="",$U1553=""),"",$U1553-$T1553)</f>
      </c>
      <c r="W1553" t="str">
        <f>IF(TRIM(INDEX(connections!$A:$A,ROW()))="","",TRIM(INDEX(connections!$A:$A,ROW())))</f>
      </c>
      <c r="X1553" t="str">
        <f>IF($W1553="","",TRIM(INDEX(connections!$B:$B,ROW())))</f>
      </c>
      <c r="Y1553">
        <f>IF($W1553="","",IFERROR(MATCH($W1553,$A$2:$A$2000,0),""))</f>
      </c>
      <c r="Z1553">
        <f>IF($X1553="","",IFERROR(MATCH($X1553,$A$2:$A$2000,0),""))</f>
      </c>
      <c r="AA1553" t="str">
        <f>IF($Y1553="","",INDEX($P$2:$P$2000,$Y1553))</f>
      </c>
      <c r="AB1553" t="str">
        <f>IF($Z1553="","",INDEX($P$2:$P$2000,$Z1553))</f>
      </c>
      <c r="AC1553">
        <f>IF(AND($AA1553="Yes",$AB1553="Yes"),1,"")</f>
      </c>
      <c r="AD1553">
        <f>IF(OR($Y1553="",$Z1553=""),"",IF(INDEX($C$2:$C$2000,$Y1553)=INDEX($C$2:$C$2000,$Z1553),0,1))</f>
      </c>
      <c r="AE1553">
        <f>IF($AC1553&lt;&gt;1,"",IF(AND(INDEX($AG$2:$AG$2000,$Y1553)=1,INDEX($AG$2:$AG$2000,$Z1553)=1),1,""))</f>
      </c>
      <c r="AG1553">
        <f>IF($A1553="","",COUNTIFS($W$2:$W$2500,$A1553,$AB$2:$AB$2500,"Yes")+COUNTIFS($X$2:$X$2500,$A1553,$AA$2:$AA$2500,"Yes"))</f>
      </c>
      <c r="AH1553" t="str">
        <f>IF(OR($P1553&lt;&gt;"Yes",N($AG1553)=0),"",IF(AND($AG1553=1,COUNTIFS($W$2:$W$2500,$A1553,$AE$2:$AE$2500,1)+COUNTIFS($X$2:$X$2500,$A1553,$AE$2:$AE$2500,1)&gt;0),"","Yes"))</f>
      </c>
      <c r="AI1553">
        <f>IF($AH1553="Yes",$AG1553,"")</f>
      </c>
      <c r="AJ1553">
        <f>IF($AI1553="","",$AI1553+ROW()/1000000)</f>
      </c>
      <c r="AK1553">
        <f>IF(OR($A1553="",$P1553="Yes",N($AG1553)=0),"",$AG1553+ROW()/1000000)</f>
      </c>
      <c r="AL1553" t="str">
        <f>IF($A1553="","",INDEX(games!$J:$J,ROW())&amp;"")</f>
      </c>
      <c r="AM1553">
        <f>IF($A1553="","",SUMPRODUCT($AO1553:$BD1553,'Map Analysis'!$AP$2^{0,1,2,3,4,5,6,7,8,9,10,11,12,13,14,15}))</f>
      </c>
      <c r="AN1553">
        <f>IF($A1553="","",$AM1553+ROW()/10000000)</f>
      </c>
      <c r="AO1553">
        <f>IF($A1553="","",COUNTIF($W$2:$W$2500,$A1553))</f>
      </c>
      <c r="AP1553">
        <f>IF($A1553="","",SUMIFS($BF$2:$BF$2500,$W$2:$W$2500,$A1553))</f>
      </c>
      <c r="AQ1553">
        <f>IF($A1553="","",SUMIFS($BG$2:$BG$2500,$W$2:$W$2500,$A1553))</f>
      </c>
      <c r="AR1553">
        <f>IF($A1553="","",SUMIFS($BH$2:$BH$2500,$W$2:$W$2500,$A1553))</f>
      </c>
      <c r="AS1553">
        <f>IF($A1553="","",SUMIFS($BI$2:$BI$2500,$W$2:$W$2500,$A1553))</f>
      </c>
      <c r="AT1553">
        <f>IF($A1553="","",SUMIFS($BJ$2:$BJ$2500,$W$2:$W$2500,$A1553))</f>
      </c>
      <c r="AU1553">
        <f>IF($A1553="","",SUMIFS($BK$2:$BK$2500,$W$2:$W$2500,$A1553))</f>
      </c>
      <c r="AV1553">
        <f>IF($A1553="","",SUMIFS($BL$2:$BL$2500,$W$2:$W$2500,$A1553))</f>
      </c>
      <c r="AW1553">
        <f>IF($A1553="","",SUMIFS($BM$2:$BM$2500,$W$2:$W$2500,$A1553))</f>
      </c>
      <c r="AX1553">
        <f>IF($A1553="","",SUMIFS($BN$2:$BN$2500,$W$2:$W$2500,$A1553))</f>
      </c>
      <c r="AY1553">
        <f>IF($A1553="","",SUMIFS($BO$2:$BO$2500,$W$2:$W$2500,$A1553))</f>
      </c>
      <c r="AZ1553">
        <f>IF($A1553="","",SUMIFS($BP$2:$BP$2500,$W$2:$W$2500,$A1553))</f>
      </c>
      <c r="BA1553">
        <f>IF($A1553="","",SUMIFS($BQ$2:$BQ$2500,$W$2:$W$2500,$A1553))</f>
      </c>
      <c r="BB1553">
        <f>IF($A1553="","",SUMIFS($BR$2:$BR$2500,$W$2:$W$2500,$A1553))</f>
      </c>
      <c r="BC1553">
        <f>IF($A1553="","",SUMIFS($BS$2:$BS$2500,$W$2:$W$2500,$A1553))</f>
      </c>
      <c r="BD1553">
        <f>IF($A1553="","",SUMIFS($BT$2:$BT$2500,$W$2:$W$2500,$A1553))</f>
      </c>
      <c r="BF1553">
        <f>IF($Z1553="","",INDEX($AO$2:$AO$2000,$Z1553))</f>
      </c>
      <c r="BG1553">
        <f>IF($Z1553="","",INDEX($AP$2:$AP$2000,$Z1553))</f>
      </c>
      <c r="BH1553">
        <f>IF($Z1553="","",INDEX($AQ$2:$AQ$2000,$Z1553))</f>
      </c>
      <c r="BI1553">
        <f>IF($Z1553="","",INDEX($AR$2:$AR$2000,$Z1553))</f>
      </c>
      <c r="BJ1553">
        <f>IF($Z1553="","",INDEX($AS$2:$AS$2000,$Z1553))</f>
      </c>
      <c r="BK1553">
        <f>IF($Z1553="","",INDEX($AT$2:$AT$2000,$Z1553))</f>
      </c>
      <c r="BL1553">
        <f>IF($Z1553="","",INDEX($AU$2:$AU$2000,$Z1553))</f>
      </c>
      <c r="BM1553">
        <f>IF($Z1553="","",INDEX($AV$2:$AV$2000,$Z1553))</f>
      </c>
      <c r="BN1553">
        <f>IF($Z1553="","",INDEX($AW$2:$AW$2000,$Z1553))</f>
      </c>
      <c r="BO1553">
        <f>IF($Z1553="","",INDEX($AX$2:$AX$2000,$Z1553))</f>
      </c>
      <c r="BP1553">
        <f>IF($Z1553="","",INDEX($AY$2:$AY$2000,$Z1553))</f>
      </c>
      <c r="BQ1553">
        <f>IF($Z1553="","",INDEX($AZ$2:$AZ$2000,$Z1553))</f>
      </c>
      <c r="BR1553">
        <f>IF($Z1553="","",INDEX($BA$2:$BA$2000,$Z1553))</f>
      </c>
      <c r="BS1553">
        <f>IF($Z1553="","",INDEX($BB$2:$BB$2000,$Z1553))</f>
      </c>
      <c r="BT1553">
        <f>IF($Z1553="","",INDEX($BC$2:$BC$2000,$Z1553))</f>
      </c>
      <c r="BV1553">
        <f>IF(OR($A1553="",$P1553&lt;&gt;"Yes",$AH1553="Yes"),"",1+N($AG1553))</f>
      </c>
      <c r="BW1553">
        <f>IF($A1553="","",COUNTIFS($W$2:$W$2500,$A1553,$BZ$2:$BZ$2500,"Yes")+COUNTIFS($X$2:$X$2500,$A1553,$BY$2:$BY$2500,"Yes"))</f>
      </c>
      <c r="BX1553">
        <f>IF(OR($A1553="",$P1553="Yes"),"",IF(N($BW1553)=0,0,1+SUMIFS($CB$2:$CB$2500,$W$2:$W$2500,$A1553)+SUMIFS($CA$2:$CA$2500,$X$2:$X$2500,$A1553)))</f>
      </c>
      <c r="BY1553" t="str">
        <f>IF($Y1553="","",INDEX($AH$2:$AH$2000,$Y1553)&amp;"")</f>
      </c>
      <c r="BZ1553" t="str">
        <f>IF($Z1553="","",INDEX($AH$2:$AH$2000,$Z1553)&amp;"")</f>
      </c>
      <c r="CA1553">
        <f>IF($Y1553="","",INDEX($BV$2:$BV$2000,$Y1553))</f>
      </c>
      <c r="CB1553">
        <f>IF($Z1553="","",INDEX($BV$2:$BV$2000,$Z1553))</f>
      </c>
    </row>
    <row r="1554">
      <c r="A1554" t="str">
        <f>IF(TRIM(INDEX(games!$A:$A,ROW()))="","",TRIM(INDEX(games!$A:$A,ROW())))</f>
      </c>
      <c r="B1554">
        <f>IF(OR($A1554="",INDEX(games!$B:$B,ROW())=""),"",INDEX(games!$B:$B,ROW()))</f>
      </c>
      <c r="C1554" t="str">
        <f>IF(OR($A1554="",INDEX(games!$C:$C,ROW())=""),"",INDEX(games!$C:$C,ROW()))</f>
      </c>
      <c r="D1554">
        <f>IF($A1554="","",COUNTIF($W$2:$W$2500,$A1554)+COUNTIF($X$2:$X$2500,$A1554))</f>
      </c>
      <c r="E1554">
        <f>IF($A1554="","",IFERROR(MATCH($C1554,$R$2:$R$5,0),0))</f>
      </c>
      <c r="F1554">
        <f>IF($A1554="","",MOD(ROW(),34))</f>
      </c>
      <c r="G1554">
        <f>IF($A1554="",NA(),IF($C1554="Action",$B1554,NA()))</f>
      </c>
      <c r="H1554">
        <f>IF($A1554="",NA(),IF($C1554="Action",1+$F1554*0.023,NA()))</f>
      </c>
      <c r="I1554">
        <f>IF($A1554="",NA(),IF($C1554="Strategy",$B1554,NA()))</f>
      </c>
      <c r="J1554">
        <f>IF($A1554="",NA(),IF($C1554="Strategy",2+$F1554*0.023,NA()))</f>
      </c>
      <c r="K1554">
        <f>IF($A1554="",NA(),IF($C1554="Deckbuilder",$B1554,NA()))</f>
      </c>
      <c r="L1554">
        <f>IF($A1554="",NA(),IF($C1554="Deckbuilder",3+$F1554*0.023,NA()))</f>
      </c>
      <c r="M1554">
        <f>IF($A1554="",NA(),IF($C1554="Traditional",$B1554,NA()))</f>
      </c>
      <c r="N1554">
        <f>IF($A1554="",NA(),IF($C1554="Traditional",4+$F1554*0.023,NA()))</f>
      </c>
      <c r="O1554">
        <f>IF($A1554="","",$D1554+ROW()/1000000)</f>
      </c>
      <c r="P1554" t="str">
        <f>IF(OR($A1554="",INDEX(games!$H:$H,ROW())=""),"",INDEX(games!$H:$H,ROW()))</f>
      </c>
      <c r="Q1554">
        <f>IF(OR($A1554="",$P1554&lt;&gt;"Yes"),"",$D1554+ROW()/1000000)</f>
      </c>
      <c r="T1554">
        <f>IF($Y1554="","",INDEX($B$2:$B$2000,$Y1554))</f>
      </c>
      <c r="U1554">
        <f>IF($Z1554="","",INDEX($B$2:$B$2000,$Z1554))</f>
      </c>
      <c r="V1554">
        <f>IF(OR($T1554="",$U1554=""),"",$U1554-$T1554)</f>
      </c>
      <c r="W1554" t="str">
        <f>IF(TRIM(INDEX(connections!$A:$A,ROW()))="","",TRIM(INDEX(connections!$A:$A,ROW())))</f>
      </c>
      <c r="X1554" t="str">
        <f>IF($W1554="","",TRIM(INDEX(connections!$B:$B,ROW())))</f>
      </c>
      <c r="Y1554">
        <f>IF($W1554="","",IFERROR(MATCH($W1554,$A$2:$A$2000,0),""))</f>
      </c>
      <c r="Z1554">
        <f>IF($X1554="","",IFERROR(MATCH($X1554,$A$2:$A$2000,0),""))</f>
      </c>
      <c r="AA1554" t="str">
        <f>IF($Y1554="","",INDEX($P$2:$P$2000,$Y1554))</f>
      </c>
      <c r="AB1554" t="str">
        <f>IF($Z1554="","",INDEX($P$2:$P$2000,$Z1554))</f>
      </c>
      <c r="AC1554">
        <f>IF(AND($AA1554="Yes",$AB1554="Yes"),1,"")</f>
      </c>
      <c r="AD1554">
        <f>IF(OR($Y1554="",$Z1554=""),"",IF(INDEX($C$2:$C$2000,$Y1554)=INDEX($C$2:$C$2000,$Z1554),0,1))</f>
      </c>
      <c r="AE1554">
        <f>IF($AC1554&lt;&gt;1,"",IF(AND(INDEX($AG$2:$AG$2000,$Y1554)=1,INDEX($AG$2:$AG$2000,$Z1554)=1),1,""))</f>
      </c>
      <c r="AG1554">
        <f>IF($A1554="","",COUNTIFS($W$2:$W$2500,$A1554,$AB$2:$AB$2500,"Yes")+COUNTIFS($X$2:$X$2500,$A1554,$AA$2:$AA$2500,"Yes"))</f>
      </c>
      <c r="AH1554" t="str">
        <f>IF(OR($P1554&lt;&gt;"Yes",N($AG1554)=0),"",IF(AND($AG1554=1,COUNTIFS($W$2:$W$2500,$A1554,$AE$2:$AE$2500,1)+COUNTIFS($X$2:$X$2500,$A1554,$AE$2:$AE$2500,1)&gt;0),"","Yes"))</f>
      </c>
      <c r="AI1554">
        <f>IF($AH1554="Yes",$AG1554,"")</f>
      </c>
      <c r="AJ1554">
        <f>IF($AI1554="","",$AI1554+ROW()/1000000)</f>
      </c>
      <c r="AK1554">
        <f>IF(OR($A1554="",$P1554="Yes",N($AG1554)=0),"",$AG1554+ROW()/1000000)</f>
      </c>
      <c r="AL1554" t="str">
        <f>IF($A1554="","",INDEX(games!$J:$J,ROW())&amp;"")</f>
      </c>
      <c r="AM1554">
        <f>IF($A1554="","",SUMPRODUCT($AO1554:$BD1554,'Map Analysis'!$AP$2^{0,1,2,3,4,5,6,7,8,9,10,11,12,13,14,15}))</f>
      </c>
      <c r="AN1554">
        <f>IF($A1554="","",$AM1554+ROW()/10000000)</f>
      </c>
      <c r="AO1554">
        <f>IF($A1554="","",COUNTIF($W$2:$W$2500,$A1554))</f>
      </c>
      <c r="AP1554">
        <f>IF($A1554="","",SUMIFS($BF$2:$BF$2500,$W$2:$W$2500,$A1554))</f>
      </c>
      <c r="AQ1554">
        <f>IF($A1554="","",SUMIFS($BG$2:$BG$2500,$W$2:$W$2500,$A1554))</f>
      </c>
      <c r="AR1554">
        <f>IF($A1554="","",SUMIFS($BH$2:$BH$2500,$W$2:$W$2500,$A1554))</f>
      </c>
      <c r="AS1554">
        <f>IF($A1554="","",SUMIFS($BI$2:$BI$2500,$W$2:$W$2500,$A1554))</f>
      </c>
      <c r="AT1554">
        <f>IF($A1554="","",SUMIFS($BJ$2:$BJ$2500,$W$2:$W$2500,$A1554))</f>
      </c>
      <c r="AU1554">
        <f>IF($A1554="","",SUMIFS($BK$2:$BK$2500,$W$2:$W$2500,$A1554))</f>
      </c>
      <c r="AV1554">
        <f>IF($A1554="","",SUMIFS($BL$2:$BL$2500,$W$2:$W$2500,$A1554))</f>
      </c>
      <c r="AW1554">
        <f>IF($A1554="","",SUMIFS($BM$2:$BM$2500,$W$2:$W$2500,$A1554))</f>
      </c>
      <c r="AX1554">
        <f>IF($A1554="","",SUMIFS($BN$2:$BN$2500,$W$2:$W$2500,$A1554))</f>
      </c>
      <c r="AY1554">
        <f>IF($A1554="","",SUMIFS($BO$2:$BO$2500,$W$2:$W$2500,$A1554))</f>
      </c>
      <c r="AZ1554">
        <f>IF($A1554="","",SUMIFS($BP$2:$BP$2500,$W$2:$W$2500,$A1554))</f>
      </c>
      <c r="BA1554">
        <f>IF($A1554="","",SUMIFS($BQ$2:$BQ$2500,$W$2:$W$2500,$A1554))</f>
      </c>
      <c r="BB1554">
        <f>IF($A1554="","",SUMIFS($BR$2:$BR$2500,$W$2:$W$2500,$A1554))</f>
      </c>
      <c r="BC1554">
        <f>IF($A1554="","",SUMIFS($BS$2:$BS$2500,$W$2:$W$2500,$A1554))</f>
      </c>
      <c r="BD1554">
        <f>IF($A1554="","",SUMIFS($BT$2:$BT$2500,$W$2:$W$2500,$A1554))</f>
      </c>
      <c r="BF1554">
        <f>IF($Z1554="","",INDEX($AO$2:$AO$2000,$Z1554))</f>
      </c>
      <c r="BG1554">
        <f>IF($Z1554="","",INDEX($AP$2:$AP$2000,$Z1554))</f>
      </c>
      <c r="BH1554">
        <f>IF($Z1554="","",INDEX($AQ$2:$AQ$2000,$Z1554))</f>
      </c>
      <c r="BI1554">
        <f>IF($Z1554="","",INDEX($AR$2:$AR$2000,$Z1554))</f>
      </c>
      <c r="BJ1554">
        <f>IF($Z1554="","",INDEX($AS$2:$AS$2000,$Z1554))</f>
      </c>
      <c r="BK1554">
        <f>IF($Z1554="","",INDEX($AT$2:$AT$2000,$Z1554))</f>
      </c>
      <c r="BL1554">
        <f>IF($Z1554="","",INDEX($AU$2:$AU$2000,$Z1554))</f>
      </c>
      <c r="BM1554">
        <f>IF($Z1554="","",INDEX($AV$2:$AV$2000,$Z1554))</f>
      </c>
      <c r="BN1554">
        <f>IF($Z1554="","",INDEX($AW$2:$AW$2000,$Z1554))</f>
      </c>
      <c r="BO1554">
        <f>IF($Z1554="","",INDEX($AX$2:$AX$2000,$Z1554))</f>
      </c>
      <c r="BP1554">
        <f>IF($Z1554="","",INDEX($AY$2:$AY$2000,$Z1554))</f>
      </c>
      <c r="BQ1554">
        <f>IF($Z1554="","",INDEX($AZ$2:$AZ$2000,$Z1554))</f>
      </c>
      <c r="BR1554">
        <f>IF($Z1554="","",INDEX($BA$2:$BA$2000,$Z1554))</f>
      </c>
      <c r="BS1554">
        <f>IF($Z1554="","",INDEX($BB$2:$BB$2000,$Z1554))</f>
      </c>
      <c r="BT1554">
        <f>IF($Z1554="","",INDEX($BC$2:$BC$2000,$Z1554))</f>
      </c>
      <c r="BV1554">
        <f>IF(OR($A1554="",$P1554&lt;&gt;"Yes",$AH1554="Yes"),"",1+N($AG1554))</f>
      </c>
      <c r="BW1554">
        <f>IF($A1554="","",COUNTIFS($W$2:$W$2500,$A1554,$BZ$2:$BZ$2500,"Yes")+COUNTIFS($X$2:$X$2500,$A1554,$BY$2:$BY$2500,"Yes"))</f>
      </c>
      <c r="BX1554">
        <f>IF(OR($A1554="",$P1554="Yes"),"",IF(N($BW1554)=0,0,1+SUMIFS($CB$2:$CB$2500,$W$2:$W$2500,$A1554)+SUMIFS($CA$2:$CA$2500,$X$2:$X$2500,$A1554)))</f>
      </c>
      <c r="BY1554" t="str">
        <f>IF($Y1554="","",INDEX($AH$2:$AH$2000,$Y1554)&amp;"")</f>
      </c>
      <c r="BZ1554" t="str">
        <f>IF($Z1554="","",INDEX($AH$2:$AH$2000,$Z1554)&amp;"")</f>
      </c>
      <c r="CA1554">
        <f>IF($Y1554="","",INDEX($BV$2:$BV$2000,$Y1554))</f>
      </c>
      <c r="CB1554">
        <f>IF($Z1554="","",INDEX($BV$2:$BV$2000,$Z1554))</f>
      </c>
    </row>
    <row r="1555">
      <c r="A1555" t="str">
        <f>IF(TRIM(INDEX(games!$A:$A,ROW()))="","",TRIM(INDEX(games!$A:$A,ROW())))</f>
      </c>
      <c r="B1555">
        <f>IF(OR($A1555="",INDEX(games!$B:$B,ROW())=""),"",INDEX(games!$B:$B,ROW()))</f>
      </c>
      <c r="C1555" t="str">
        <f>IF(OR($A1555="",INDEX(games!$C:$C,ROW())=""),"",INDEX(games!$C:$C,ROW()))</f>
      </c>
      <c r="D1555">
        <f>IF($A1555="","",COUNTIF($W$2:$W$2500,$A1555)+COUNTIF($X$2:$X$2500,$A1555))</f>
      </c>
      <c r="E1555">
        <f>IF($A1555="","",IFERROR(MATCH($C1555,$R$2:$R$5,0),0))</f>
      </c>
      <c r="F1555">
        <f>IF($A1555="","",MOD(ROW(),34))</f>
      </c>
      <c r="G1555">
        <f>IF($A1555="",NA(),IF($C1555="Action",$B1555,NA()))</f>
      </c>
      <c r="H1555">
        <f>IF($A1555="",NA(),IF($C1555="Action",1+$F1555*0.023,NA()))</f>
      </c>
      <c r="I1555">
        <f>IF($A1555="",NA(),IF($C1555="Strategy",$B1555,NA()))</f>
      </c>
      <c r="J1555">
        <f>IF($A1555="",NA(),IF($C1555="Strategy",2+$F1555*0.023,NA()))</f>
      </c>
      <c r="K1555">
        <f>IF($A1555="",NA(),IF($C1555="Deckbuilder",$B1555,NA()))</f>
      </c>
      <c r="L1555">
        <f>IF($A1555="",NA(),IF($C1555="Deckbuilder",3+$F1555*0.023,NA()))</f>
      </c>
      <c r="M1555">
        <f>IF($A1555="",NA(),IF($C1555="Traditional",$B1555,NA()))</f>
      </c>
      <c r="N1555">
        <f>IF($A1555="",NA(),IF($C1555="Traditional",4+$F1555*0.023,NA()))</f>
      </c>
      <c r="O1555">
        <f>IF($A1555="","",$D1555+ROW()/1000000)</f>
      </c>
      <c r="P1555" t="str">
        <f>IF(OR($A1555="",INDEX(games!$H:$H,ROW())=""),"",INDEX(games!$H:$H,ROW()))</f>
      </c>
      <c r="Q1555">
        <f>IF(OR($A1555="",$P1555&lt;&gt;"Yes"),"",$D1555+ROW()/1000000)</f>
      </c>
      <c r="T1555">
        <f>IF($Y1555="","",INDEX($B$2:$B$2000,$Y1555))</f>
      </c>
      <c r="U1555">
        <f>IF($Z1555="","",INDEX($B$2:$B$2000,$Z1555))</f>
      </c>
      <c r="V1555">
        <f>IF(OR($T1555="",$U1555=""),"",$U1555-$T1555)</f>
      </c>
      <c r="W1555" t="str">
        <f>IF(TRIM(INDEX(connections!$A:$A,ROW()))="","",TRIM(INDEX(connections!$A:$A,ROW())))</f>
      </c>
      <c r="X1555" t="str">
        <f>IF($W1555="","",TRIM(INDEX(connections!$B:$B,ROW())))</f>
      </c>
      <c r="Y1555">
        <f>IF($W1555="","",IFERROR(MATCH($W1555,$A$2:$A$2000,0),""))</f>
      </c>
      <c r="Z1555">
        <f>IF($X1555="","",IFERROR(MATCH($X1555,$A$2:$A$2000,0),""))</f>
      </c>
      <c r="AA1555" t="str">
        <f>IF($Y1555="","",INDEX($P$2:$P$2000,$Y1555))</f>
      </c>
      <c r="AB1555" t="str">
        <f>IF($Z1555="","",INDEX($P$2:$P$2000,$Z1555))</f>
      </c>
      <c r="AC1555">
        <f>IF(AND($AA1555="Yes",$AB1555="Yes"),1,"")</f>
      </c>
      <c r="AD1555">
        <f>IF(OR($Y1555="",$Z1555=""),"",IF(INDEX($C$2:$C$2000,$Y1555)=INDEX($C$2:$C$2000,$Z1555),0,1))</f>
      </c>
      <c r="AE1555">
        <f>IF($AC1555&lt;&gt;1,"",IF(AND(INDEX($AG$2:$AG$2000,$Y1555)=1,INDEX($AG$2:$AG$2000,$Z1555)=1),1,""))</f>
      </c>
      <c r="AG1555">
        <f>IF($A1555="","",COUNTIFS($W$2:$W$2500,$A1555,$AB$2:$AB$2500,"Yes")+COUNTIFS($X$2:$X$2500,$A1555,$AA$2:$AA$2500,"Yes"))</f>
      </c>
      <c r="AH1555" t="str">
        <f>IF(OR($P1555&lt;&gt;"Yes",N($AG1555)=0),"",IF(AND($AG1555=1,COUNTIFS($W$2:$W$2500,$A1555,$AE$2:$AE$2500,1)+COUNTIFS($X$2:$X$2500,$A1555,$AE$2:$AE$2500,1)&gt;0),"","Yes"))</f>
      </c>
      <c r="AI1555">
        <f>IF($AH1555="Yes",$AG1555,"")</f>
      </c>
      <c r="AJ1555">
        <f>IF($AI1555="","",$AI1555+ROW()/1000000)</f>
      </c>
      <c r="AK1555">
        <f>IF(OR($A1555="",$P1555="Yes",N($AG1555)=0),"",$AG1555+ROW()/1000000)</f>
      </c>
      <c r="AL1555" t="str">
        <f>IF($A1555="","",INDEX(games!$J:$J,ROW())&amp;"")</f>
      </c>
      <c r="AM1555">
        <f>IF($A1555="","",SUMPRODUCT($AO1555:$BD1555,'Map Analysis'!$AP$2^{0,1,2,3,4,5,6,7,8,9,10,11,12,13,14,15}))</f>
      </c>
      <c r="AN1555">
        <f>IF($A1555="","",$AM1555+ROW()/10000000)</f>
      </c>
      <c r="AO1555">
        <f>IF($A1555="","",COUNTIF($W$2:$W$2500,$A1555))</f>
      </c>
      <c r="AP1555">
        <f>IF($A1555="","",SUMIFS($BF$2:$BF$2500,$W$2:$W$2500,$A1555))</f>
      </c>
      <c r="AQ1555">
        <f>IF($A1555="","",SUMIFS($BG$2:$BG$2500,$W$2:$W$2500,$A1555))</f>
      </c>
      <c r="AR1555">
        <f>IF($A1555="","",SUMIFS($BH$2:$BH$2500,$W$2:$W$2500,$A1555))</f>
      </c>
      <c r="AS1555">
        <f>IF($A1555="","",SUMIFS($BI$2:$BI$2500,$W$2:$W$2500,$A1555))</f>
      </c>
      <c r="AT1555">
        <f>IF($A1555="","",SUMIFS($BJ$2:$BJ$2500,$W$2:$W$2500,$A1555))</f>
      </c>
      <c r="AU1555">
        <f>IF($A1555="","",SUMIFS($BK$2:$BK$2500,$W$2:$W$2500,$A1555))</f>
      </c>
      <c r="AV1555">
        <f>IF($A1555="","",SUMIFS($BL$2:$BL$2500,$W$2:$W$2500,$A1555))</f>
      </c>
      <c r="AW1555">
        <f>IF($A1555="","",SUMIFS($BM$2:$BM$2500,$W$2:$W$2500,$A1555))</f>
      </c>
      <c r="AX1555">
        <f>IF($A1555="","",SUMIFS($BN$2:$BN$2500,$W$2:$W$2500,$A1555))</f>
      </c>
      <c r="AY1555">
        <f>IF($A1555="","",SUMIFS($BO$2:$BO$2500,$W$2:$W$2500,$A1555))</f>
      </c>
      <c r="AZ1555">
        <f>IF($A1555="","",SUMIFS($BP$2:$BP$2500,$W$2:$W$2500,$A1555))</f>
      </c>
      <c r="BA1555">
        <f>IF($A1555="","",SUMIFS($BQ$2:$BQ$2500,$W$2:$W$2500,$A1555))</f>
      </c>
      <c r="BB1555">
        <f>IF($A1555="","",SUMIFS($BR$2:$BR$2500,$W$2:$W$2500,$A1555))</f>
      </c>
      <c r="BC1555">
        <f>IF($A1555="","",SUMIFS($BS$2:$BS$2500,$W$2:$W$2500,$A1555))</f>
      </c>
      <c r="BD1555">
        <f>IF($A1555="","",SUMIFS($BT$2:$BT$2500,$W$2:$W$2500,$A1555))</f>
      </c>
      <c r="BF1555">
        <f>IF($Z1555="","",INDEX($AO$2:$AO$2000,$Z1555))</f>
      </c>
      <c r="BG1555">
        <f>IF($Z1555="","",INDEX($AP$2:$AP$2000,$Z1555))</f>
      </c>
      <c r="BH1555">
        <f>IF($Z1555="","",INDEX($AQ$2:$AQ$2000,$Z1555))</f>
      </c>
      <c r="BI1555">
        <f>IF($Z1555="","",INDEX($AR$2:$AR$2000,$Z1555))</f>
      </c>
      <c r="BJ1555">
        <f>IF($Z1555="","",INDEX($AS$2:$AS$2000,$Z1555))</f>
      </c>
      <c r="BK1555">
        <f>IF($Z1555="","",INDEX($AT$2:$AT$2000,$Z1555))</f>
      </c>
      <c r="BL1555">
        <f>IF($Z1555="","",INDEX($AU$2:$AU$2000,$Z1555))</f>
      </c>
      <c r="BM1555">
        <f>IF($Z1555="","",INDEX($AV$2:$AV$2000,$Z1555))</f>
      </c>
      <c r="BN1555">
        <f>IF($Z1555="","",INDEX($AW$2:$AW$2000,$Z1555))</f>
      </c>
      <c r="BO1555">
        <f>IF($Z1555="","",INDEX($AX$2:$AX$2000,$Z1555))</f>
      </c>
      <c r="BP1555">
        <f>IF($Z1555="","",INDEX($AY$2:$AY$2000,$Z1555))</f>
      </c>
      <c r="BQ1555">
        <f>IF($Z1555="","",INDEX($AZ$2:$AZ$2000,$Z1555))</f>
      </c>
      <c r="BR1555">
        <f>IF($Z1555="","",INDEX($BA$2:$BA$2000,$Z1555))</f>
      </c>
      <c r="BS1555">
        <f>IF($Z1555="","",INDEX($BB$2:$BB$2000,$Z1555))</f>
      </c>
      <c r="BT1555">
        <f>IF($Z1555="","",INDEX($BC$2:$BC$2000,$Z1555))</f>
      </c>
      <c r="BV1555">
        <f>IF(OR($A1555="",$P1555&lt;&gt;"Yes",$AH1555="Yes"),"",1+N($AG1555))</f>
      </c>
      <c r="BW1555">
        <f>IF($A1555="","",COUNTIFS($W$2:$W$2500,$A1555,$BZ$2:$BZ$2500,"Yes")+COUNTIFS($X$2:$X$2500,$A1555,$BY$2:$BY$2500,"Yes"))</f>
      </c>
      <c r="BX1555">
        <f>IF(OR($A1555="",$P1555="Yes"),"",IF(N($BW1555)=0,0,1+SUMIFS($CB$2:$CB$2500,$W$2:$W$2500,$A1555)+SUMIFS($CA$2:$CA$2500,$X$2:$X$2500,$A1555)))</f>
      </c>
      <c r="BY1555" t="str">
        <f>IF($Y1555="","",INDEX($AH$2:$AH$2000,$Y1555)&amp;"")</f>
      </c>
      <c r="BZ1555" t="str">
        <f>IF($Z1555="","",INDEX($AH$2:$AH$2000,$Z1555)&amp;"")</f>
      </c>
      <c r="CA1555">
        <f>IF($Y1555="","",INDEX($BV$2:$BV$2000,$Y1555))</f>
      </c>
      <c r="CB1555">
        <f>IF($Z1555="","",INDEX($BV$2:$BV$2000,$Z1555))</f>
      </c>
    </row>
    <row r="1556">
      <c r="A1556" t="str">
        <f>IF(TRIM(INDEX(games!$A:$A,ROW()))="","",TRIM(INDEX(games!$A:$A,ROW())))</f>
      </c>
      <c r="B1556">
        <f>IF(OR($A1556="",INDEX(games!$B:$B,ROW())=""),"",INDEX(games!$B:$B,ROW()))</f>
      </c>
      <c r="C1556" t="str">
        <f>IF(OR($A1556="",INDEX(games!$C:$C,ROW())=""),"",INDEX(games!$C:$C,ROW()))</f>
      </c>
      <c r="D1556">
        <f>IF($A1556="","",COUNTIF($W$2:$W$2500,$A1556)+COUNTIF($X$2:$X$2500,$A1556))</f>
      </c>
      <c r="E1556">
        <f>IF($A1556="","",IFERROR(MATCH($C1556,$R$2:$R$5,0),0))</f>
      </c>
      <c r="F1556">
        <f>IF($A1556="","",MOD(ROW(),34))</f>
      </c>
      <c r="G1556">
        <f>IF($A1556="",NA(),IF($C1556="Action",$B1556,NA()))</f>
      </c>
      <c r="H1556">
        <f>IF($A1556="",NA(),IF($C1556="Action",1+$F1556*0.023,NA()))</f>
      </c>
      <c r="I1556">
        <f>IF($A1556="",NA(),IF($C1556="Strategy",$B1556,NA()))</f>
      </c>
      <c r="J1556">
        <f>IF($A1556="",NA(),IF($C1556="Strategy",2+$F1556*0.023,NA()))</f>
      </c>
      <c r="K1556">
        <f>IF($A1556="",NA(),IF($C1556="Deckbuilder",$B1556,NA()))</f>
      </c>
      <c r="L1556">
        <f>IF($A1556="",NA(),IF($C1556="Deckbuilder",3+$F1556*0.023,NA()))</f>
      </c>
      <c r="M1556">
        <f>IF($A1556="",NA(),IF($C1556="Traditional",$B1556,NA()))</f>
      </c>
      <c r="N1556">
        <f>IF($A1556="",NA(),IF($C1556="Traditional",4+$F1556*0.023,NA()))</f>
      </c>
      <c r="O1556">
        <f>IF($A1556="","",$D1556+ROW()/1000000)</f>
      </c>
      <c r="P1556" t="str">
        <f>IF(OR($A1556="",INDEX(games!$H:$H,ROW())=""),"",INDEX(games!$H:$H,ROW()))</f>
      </c>
      <c r="Q1556">
        <f>IF(OR($A1556="",$P1556&lt;&gt;"Yes"),"",$D1556+ROW()/1000000)</f>
      </c>
      <c r="T1556">
        <f>IF($Y1556="","",INDEX($B$2:$B$2000,$Y1556))</f>
      </c>
      <c r="U1556">
        <f>IF($Z1556="","",INDEX($B$2:$B$2000,$Z1556))</f>
      </c>
      <c r="V1556">
        <f>IF(OR($T1556="",$U1556=""),"",$U1556-$T1556)</f>
      </c>
      <c r="W1556" t="str">
        <f>IF(TRIM(INDEX(connections!$A:$A,ROW()))="","",TRIM(INDEX(connections!$A:$A,ROW())))</f>
      </c>
      <c r="X1556" t="str">
        <f>IF($W1556="","",TRIM(INDEX(connections!$B:$B,ROW())))</f>
      </c>
      <c r="Y1556">
        <f>IF($W1556="","",IFERROR(MATCH($W1556,$A$2:$A$2000,0),""))</f>
      </c>
      <c r="Z1556">
        <f>IF($X1556="","",IFERROR(MATCH($X1556,$A$2:$A$2000,0),""))</f>
      </c>
      <c r="AA1556" t="str">
        <f>IF($Y1556="","",INDEX($P$2:$P$2000,$Y1556))</f>
      </c>
      <c r="AB1556" t="str">
        <f>IF($Z1556="","",INDEX($P$2:$P$2000,$Z1556))</f>
      </c>
      <c r="AC1556">
        <f>IF(AND($AA1556="Yes",$AB1556="Yes"),1,"")</f>
      </c>
      <c r="AD1556">
        <f>IF(OR($Y1556="",$Z1556=""),"",IF(INDEX($C$2:$C$2000,$Y1556)=INDEX($C$2:$C$2000,$Z1556),0,1))</f>
      </c>
      <c r="AE1556">
        <f>IF($AC1556&lt;&gt;1,"",IF(AND(INDEX($AG$2:$AG$2000,$Y1556)=1,INDEX($AG$2:$AG$2000,$Z1556)=1),1,""))</f>
      </c>
      <c r="AG1556">
        <f>IF($A1556="","",COUNTIFS($W$2:$W$2500,$A1556,$AB$2:$AB$2500,"Yes")+COUNTIFS($X$2:$X$2500,$A1556,$AA$2:$AA$2500,"Yes"))</f>
      </c>
      <c r="AH1556" t="str">
        <f>IF(OR($P1556&lt;&gt;"Yes",N($AG1556)=0),"",IF(AND($AG1556=1,COUNTIFS($W$2:$W$2500,$A1556,$AE$2:$AE$2500,1)+COUNTIFS($X$2:$X$2500,$A1556,$AE$2:$AE$2500,1)&gt;0),"","Yes"))</f>
      </c>
      <c r="AI1556">
        <f>IF($AH1556="Yes",$AG1556,"")</f>
      </c>
      <c r="AJ1556">
        <f>IF($AI1556="","",$AI1556+ROW()/1000000)</f>
      </c>
      <c r="AK1556">
        <f>IF(OR($A1556="",$P1556="Yes",N($AG1556)=0),"",$AG1556+ROW()/1000000)</f>
      </c>
      <c r="AL1556" t="str">
        <f>IF($A1556="","",INDEX(games!$J:$J,ROW())&amp;"")</f>
      </c>
      <c r="AM1556">
        <f>IF($A1556="","",SUMPRODUCT($AO1556:$BD1556,'Map Analysis'!$AP$2^{0,1,2,3,4,5,6,7,8,9,10,11,12,13,14,15}))</f>
      </c>
      <c r="AN1556">
        <f>IF($A1556="","",$AM1556+ROW()/10000000)</f>
      </c>
      <c r="AO1556">
        <f>IF($A1556="","",COUNTIF($W$2:$W$2500,$A1556))</f>
      </c>
      <c r="AP1556">
        <f>IF($A1556="","",SUMIFS($BF$2:$BF$2500,$W$2:$W$2500,$A1556))</f>
      </c>
      <c r="AQ1556">
        <f>IF($A1556="","",SUMIFS($BG$2:$BG$2500,$W$2:$W$2500,$A1556))</f>
      </c>
      <c r="AR1556">
        <f>IF($A1556="","",SUMIFS($BH$2:$BH$2500,$W$2:$W$2500,$A1556))</f>
      </c>
      <c r="AS1556">
        <f>IF($A1556="","",SUMIFS($BI$2:$BI$2500,$W$2:$W$2500,$A1556))</f>
      </c>
      <c r="AT1556">
        <f>IF($A1556="","",SUMIFS($BJ$2:$BJ$2500,$W$2:$W$2500,$A1556))</f>
      </c>
      <c r="AU1556">
        <f>IF($A1556="","",SUMIFS($BK$2:$BK$2500,$W$2:$W$2500,$A1556))</f>
      </c>
      <c r="AV1556">
        <f>IF($A1556="","",SUMIFS($BL$2:$BL$2500,$W$2:$W$2500,$A1556))</f>
      </c>
      <c r="AW1556">
        <f>IF($A1556="","",SUMIFS($BM$2:$BM$2500,$W$2:$W$2500,$A1556))</f>
      </c>
      <c r="AX1556">
        <f>IF($A1556="","",SUMIFS($BN$2:$BN$2500,$W$2:$W$2500,$A1556))</f>
      </c>
      <c r="AY1556">
        <f>IF($A1556="","",SUMIFS($BO$2:$BO$2500,$W$2:$W$2500,$A1556))</f>
      </c>
      <c r="AZ1556">
        <f>IF($A1556="","",SUMIFS($BP$2:$BP$2500,$W$2:$W$2500,$A1556))</f>
      </c>
      <c r="BA1556">
        <f>IF($A1556="","",SUMIFS($BQ$2:$BQ$2500,$W$2:$W$2500,$A1556))</f>
      </c>
      <c r="BB1556">
        <f>IF($A1556="","",SUMIFS($BR$2:$BR$2500,$W$2:$W$2500,$A1556))</f>
      </c>
      <c r="BC1556">
        <f>IF($A1556="","",SUMIFS($BS$2:$BS$2500,$W$2:$W$2500,$A1556))</f>
      </c>
      <c r="BD1556">
        <f>IF($A1556="","",SUMIFS($BT$2:$BT$2500,$W$2:$W$2500,$A1556))</f>
      </c>
      <c r="BF1556">
        <f>IF($Z1556="","",INDEX($AO$2:$AO$2000,$Z1556))</f>
      </c>
      <c r="BG1556">
        <f>IF($Z1556="","",INDEX($AP$2:$AP$2000,$Z1556))</f>
      </c>
      <c r="BH1556">
        <f>IF($Z1556="","",INDEX($AQ$2:$AQ$2000,$Z1556))</f>
      </c>
      <c r="BI1556">
        <f>IF($Z1556="","",INDEX($AR$2:$AR$2000,$Z1556))</f>
      </c>
      <c r="BJ1556">
        <f>IF($Z1556="","",INDEX($AS$2:$AS$2000,$Z1556))</f>
      </c>
      <c r="BK1556">
        <f>IF($Z1556="","",INDEX($AT$2:$AT$2000,$Z1556))</f>
      </c>
      <c r="BL1556">
        <f>IF($Z1556="","",INDEX($AU$2:$AU$2000,$Z1556))</f>
      </c>
      <c r="BM1556">
        <f>IF($Z1556="","",INDEX($AV$2:$AV$2000,$Z1556))</f>
      </c>
      <c r="BN1556">
        <f>IF($Z1556="","",INDEX($AW$2:$AW$2000,$Z1556))</f>
      </c>
      <c r="BO1556">
        <f>IF($Z1556="","",INDEX($AX$2:$AX$2000,$Z1556))</f>
      </c>
      <c r="BP1556">
        <f>IF($Z1556="","",INDEX($AY$2:$AY$2000,$Z1556))</f>
      </c>
      <c r="BQ1556">
        <f>IF($Z1556="","",INDEX($AZ$2:$AZ$2000,$Z1556))</f>
      </c>
      <c r="BR1556">
        <f>IF($Z1556="","",INDEX($BA$2:$BA$2000,$Z1556))</f>
      </c>
      <c r="BS1556">
        <f>IF($Z1556="","",INDEX($BB$2:$BB$2000,$Z1556))</f>
      </c>
      <c r="BT1556">
        <f>IF($Z1556="","",INDEX($BC$2:$BC$2000,$Z1556))</f>
      </c>
      <c r="BV1556">
        <f>IF(OR($A1556="",$P1556&lt;&gt;"Yes",$AH1556="Yes"),"",1+N($AG1556))</f>
      </c>
      <c r="BW1556">
        <f>IF($A1556="","",COUNTIFS($W$2:$W$2500,$A1556,$BZ$2:$BZ$2500,"Yes")+COUNTIFS($X$2:$X$2500,$A1556,$BY$2:$BY$2500,"Yes"))</f>
      </c>
      <c r="BX1556">
        <f>IF(OR($A1556="",$P1556="Yes"),"",IF(N($BW1556)=0,0,1+SUMIFS($CB$2:$CB$2500,$W$2:$W$2500,$A1556)+SUMIFS($CA$2:$CA$2500,$X$2:$X$2500,$A1556)))</f>
      </c>
      <c r="BY1556" t="str">
        <f>IF($Y1556="","",INDEX($AH$2:$AH$2000,$Y1556)&amp;"")</f>
      </c>
      <c r="BZ1556" t="str">
        <f>IF($Z1556="","",INDEX($AH$2:$AH$2000,$Z1556)&amp;"")</f>
      </c>
      <c r="CA1556">
        <f>IF($Y1556="","",INDEX($BV$2:$BV$2000,$Y1556))</f>
      </c>
      <c r="CB1556">
        <f>IF($Z1556="","",INDEX($BV$2:$BV$2000,$Z1556))</f>
      </c>
    </row>
    <row r="1557">
      <c r="A1557" t="str">
        <f>IF(TRIM(INDEX(games!$A:$A,ROW()))="","",TRIM(INDEX(games!$A:$A,ROW())))</f>
      </c>
      <c r="B1557">
        <f>IF(OR($A1557="",INDEX(games!$B:$B,ROW())=""),"",INDEX(games!$B:$B,ROW()))</f>
      </c>
      <c r="C1557" t="str">
        <f>IF(OR($A1557="",INDEX(games!$C:$C,ROW())=""),"",INDEX(games!$C:$C,ROW()))</f>
      </c>
      <c r="D1557">
        <f>IF($A1557="","",COUNTIF($W$2:$W$2500,$A1557)+COUNTIF($X$2:$X$2500,$A1557))</f>
      </c>
      <c r="E1557">
        <f>IF($A1557="","",IFERROR(MATCH($C1557,$R$2:$R$5,0),0))</f>
      </c>
      <c r="F1557">
        <f>IF($A1557="","",MOD(ROW(),34))</f>
      </c>
      <c r="G1557">
        <f>IF($A1557="",NA(),IF($C1557="Action",$B1557,NA()))</f>
      </c>
      <c r="H1557">
        <f>IF($A1557="",NA(),IF($C1557="Action",1+$F1557*0.023,NA()))</f>
      </c>
      <c r="I1557">
        <f>IF($A1557="",NA(),IF($C1557="Strategy",$B1557,NA()))</f>
      </c>
      <c r="J1557">
        <f>IF($A1557="",NA(),IF($C1557="Strategy",2+$F1557*0.023,NA()))</f>
      </c>
      <c r="K1557">
        <f>IF($A1557="",NA(),IF($C1557="Deckbuilder",$B1557,NA()))</f>
      </c>
      <c r="L1557">
        <f>IF($A1557="",NA(),IF($C1557="Deckbuilder",3+$F1557*0.023,NA()))</f>
      </c>
      <c r="M1557">
        <f>IF($A1557="",NA(),IF($C1557="Traditional",$B1557,NA()))</f>
      </c>
      <c r="N1557">
        <f>IF($A1557="",NA(),IF($C1557="Traditional",4+$F1557*0.023,NA()))</f>
      </c>
      <c r="O1557">
        <f>IF($A1557="","",$D1557+ROW()/1000000)</f>
      </c>
      <c r="P1557" t="str">
        <f>IF(OR($A1557="",INDEX(games!$H:$H,ROW())=""),"",INDEX(games!$H:$H,ROW()))</f>
      </c>
      <c r="Q1557">
        <f>IF(OR($A1557="",$P1557&lt;&gt;"Yes"),"",$D1557+ROW()/1000000)</f>
      </c>
      <c r="T1557">
        <f>IF($Y1557="","",INDEX($B$2:$B$2000,$Y1557))</f>
      </c>
      <c r="U1557">
        <f>IF($Z1557="","",INDEX($B$2:$B$2000,$Z1557))</f>
      </c>
      <c r="V1557">
        <f>IF(OR($T1557="",$U1557=""),"",$U1557-$T1557)</f>
      </c>
      <c r="W1557" t="str">
        <f>IF(TRIM(INDEX(connections!$A:$A,ROW()))="","",TRIM(INDEX(connections!$A:$A,ROW())))</f>
      </c>
      <c r="X1557" t="str">
        <f>IF($W1557="","",TRIM(INDEX(connections!$B:$B,ROW())))</f>
      </c>
      <c r="Y1557">
        <f>IF($W1557="","",IFERROR(MATCH($W1557,$A$2:$A$2000,0),""))</f>
      </c>
      <c r="Z1557">
        <f>IF($X1557="","",IFERROR(MATCH($X1557,$A$2:$A$2000,0),""))</f>
      </c>
      <c r="AA1557" t="str">
        <f>IF($Y1557="","",INDEX($P$2:$P$2000,$Y1557))</f>
      </c>
      <c r="AB1557" t="str">
        <f>IF($Z1557="","",INDEX($P$2:$P$2000,$Z1557))</f>
      </c>
      <c r="AC1557">
        <f>IF(AND($AA1557="Yes",$AB1557="Yes"),1,"")</f>
      </c>
      <c r="AD1557">
        <f>IF(OR($Y1557="",$Z1557=""),"",IF(INDEX($C$2:$C$2000,$Y1557)=INDEX($C$2:$C$2000,$Z1557),0,1))</f>
      </c>
      <c r="AE1557">
        <f>IF($AC1557&lt;&gt;1,"",IF(AND(INDEX($AG$2:$AG$2000,$Y1557)=1,INDEX($AG$2:$AG$2000,$Z1557)=1),1,""))</f>
      </c>
      <c r="AG1557">
        <f>IF($A1557="","",COUNTIFS($W$2:$W$2500,$A1557,$AB$2:$AB$2500,"Yes")+COUNTIFS($X$2:$X$2500,$A1557,$AA$2:$AA$2500,"Yes"))</f>
      </c>
      <c r="AH1557" t="str">
        <f>IF(OR($P1557&lt;&gt;"Yes",N($AG1557)=0),"",IF(AND($AG1557=1,COUNTIFS($W$2:$W$2500,$A1557,$AE$2:$AE$2500,1)+COUNTIFS($X$2:$X$2500,$A1557,$AE$2:$AE$2500,1)&gt;0),"","Yes"))</f>
      </c>
      <c r="AI1557">
        <f>IF($AH1557="Yes",$AG1557,"")</f>
      </c>
      <c r="AJ1557">
        <f>IF($AI1557="","",$AI1557+ROW()/1000000)</f>
      </c>
      <c r="AK1557">
        <f>IF(OR($A1557="",$P1557="Yes",N($AG1557)=0),"",$AG1557+ROW()/1000000)</f>
      </c>
      <c r="AL1557" t="str">
        <f>IF($A1557="","",INDEX(games!$J:$J,ROW())&amp;"")</f>
      </c>
      <c r="AM1557">
        <f>IF($A1557="","",SUMPRODUCT($AO1557:$BD1557,'Map Analysis'!$AP$2^{0,1,2,3,4,5,6,7,8,9,10,11,12,13,14,15}))</f>
      </c>
      <c r="AN1557">
        <f>IF($A1557="","",$AM1557+ROW()/10000000)</f>
      </c>
      <c r="AO1557">
        <f>IF($A1557="","",COUNTIF($W$2:$W$2500,$A1557))</f>
      </c>
      <c r="AP1557">
        <f>IF($A1557="","",SUMIFS($BF$2:$BF$2500,$W$2:$W$2500,$A1557))</f>
      </c>
      <c r="AQ1557">
        <f>IF($A1557="","",SUMIFS($BG$2:$BG$2500,$W$2:$W$2500,$A1557))</f>
      </c>
      <c r="AR1557">
        <f>IF($A1557="","",SUMIFS($BH$2:$BH$2500,$W$2:$W$2500,$A1557))</f>
      </c>
      <c r="AS1557">
        <f>IF($A1557="","",SUMIFS($BI$2:$BI$2500,$W$2:$W$2500,$A1557))</f>
      </c>
      <c r="AT1557">
        <f>IF($A1557="","",SUMIFS($BJ$2:$BJ$2500,$W$2:$W$2500,$A1557))</f>
      </c>
      <c r="AU1557">
        <f>IF($A1557="","",SUMIFS($BK$2:$BK$2500,$W$2:$W$2500,$A1557))</f>
      </c>
      <c r="AV1557">
        <f>IF($A1557="","",SUMIFS($BL$2:$BL$2500,$W$2:$W$2500,$A1557))</f>
      </c>
      <c r="AW1557">
        <f>IF($A1557="","",SUMIFS($BM$2:$BM$2500,$W$2:$W$2500,$A1557))</f>
      </c>
      <c r="AX1557">
        <f>IF($A1557="","",SUMIFS($BN$2:$BN$2500,$W$2:$W$2500,$A1557))</f>
      </c>
      <c r="AY1557">
        <f>IF($A1557="","",SUMIFS($BO$2:$BO$2500,$W$2:$W$2500,$A1557))</f>
      </c>
      <c r="AZ1557">
        <f>IF($A1557="","",SUMIFS($BP$2:$BP$2500,$W$2:$W$2500,$A1557))</f>
      </c>
      <c r="BA1557">
        <f>IF($A1557="","",SUMIFS($BQ$2:$BQ$2500,$W$2:$W$2500,$A1557))</f>
      </c>
      <c r="BB1557">
        <f>IF($A1557="","",SUMIFS($BR$2:$BR$2500,$W$2:$W$2500,$A1557))</f>
      </c>
      <c r="BC1557">
        <f>IF($A1557="","",SUMIFS($BS$2:$BS$2500,$W$2:$W$2500,$A1557))</f>
      </c>
      <c r="BD1557">
        <f>IF($A1557="","",SUMIFS($BT$2:$BT$2500,$W$2:$W$2500,$A1557))</f>
      </c>
      <c r="BF1557">
        <f>IF($Z1557="","",INDEX($AO$2:$AO$2000,$Z1557))</f>
      </c>
      <c r="BG1557">
        <f>IF($Z1557="","",INDEX($AP$2:$AP$2000,$Z1557))</f>
      </c>
      <c r="BH1557">
        <f>IF($Z1557="","",INDEX($AQ$2:$AQ$2000,$Z1557))</f>
      </c>
      <c r="BI1557">
        <f>IF($Z1557="","",INDEX($AR$2:$AR$2000,$Z1557))</f>
      </c>
      <c r="BJ1557">
        <f>IF($Z1557="","",INDEX($AS$2:$AS$2000,$Z1557))</f>
      </c>
      <c r="BK1557">
        <f>IF($Z1557="","",INDEX($AT$2:$AT$2000,$Z1557))</f>
      </c>
      <c r="BL1557">
        <f>IF($Z1557="","",INDEX($AU$2:$AU$2000,$Z1557))</f>
      </c>
      <c r="BM1557">
        <f>IF($Z1557="","",INDEX($AV$2:$AV$2000,$Z1557))</f>
      </c>
      <c r="BN1557">
        <f>IF($Z1557="","",INDEX($AW$2:$AW$2000,$Z1557))</f>
      </c>
      <c r="BO1557">
        <f>IF($Z1557="","",INDEX($AX$2:$AX$2000,$Z1557))</f>
      </c>
      <c r="BP1557">
        <f>IF($Z1557="","",INDEX($AY$2:$AY$2000,$Z1557))</f>
      </c>
      <c r="BQ1557">
        <f>IF($Z1557="","",INDEX($AZ$2:$AZ$2000,$Z1557))</f>
      </c>
      <c r="BR1557">
        <f>IF($Z1557="","",INDEX($BA$2:$BA$2000,$Z1557))</f>
      </c>
      <c r="BS1557">
        <f>IF($Z1557="","",INDEX($BB$2:$BB$2000,$Z1557))</f>
      </c>
      <c r="BT1557">
        <f>IF($Z1557="","",INDEX($BC$2:$BC$2000,$Z1557))</f>
      </c>
      <c r="BV1557">
        <f>IF(OR($A1557="",$P1557&lt;&gt;"Yes",$AH1557="Yes"),"",1+N($AG1557))</f>
      </c>
      <c r="BW1557">
        <f>IF($A1557="","",COUNTIFS($W$2:$W$2500,$A1557,$BZ$2:$BZ$2500,"Yes")+COUNTIFS($X$2:$X$2500,$A1557,$BY$2:$BY$2500,"Yes"))</f>
      </c>
      <c r="BX1557">
        <f>IF(OR($A1557="",$P1557="Yes"),"",IF(N($BW1557)=0,0,1+SUMIFS($CB$2:$CB$2500,$W$2:$W$2500,$A1557)+SUMIFS($CA$2:$CA$2500,$X$2:$X$2500,$A1557)))</f>
      </c>
      <c r="BY1557" t="str">
        <f>IF($Y1557="","",INDEX($AH$2:$AH$2000,$Y1557)&amp;"")</f>
      </c>
      <c r="BZ1557" t="str">
        <f>IF($Z1557="","",INDEX($AH$2:$AH$2000,$Z1557)&amp;"")</f>
      </c>
      <c r="CA1557">
        <f>IF($Y1557="","",INDEX($BV$2:$BV$2000,$Y1557))</f>
      </c>
      <c r="CB1557">
        <f>IF($Z1557="","",INDEX($BV$2:$BV$2000,$Z1557))</f>
      </c>
    </row>
    <row r="1558">
      <c r="A1558" t="str">
        <f>IF(TRIM(INDEX(games!$A:$A,ROW()))="","",TRIM(INDEX(games!$A:$A,ROW())))</f>
      </c>
      <c r="B1558">
        <f>IF(OR($A1558="",INDEX(games!$B:$B,ROW())=""),"",INDEX(games!$B:$B,ROW()))</f>
      </c>
      <c r="C1558" t="str">
        <f>IF(OR($A1558="",INDEX(games!$C:$C,ROW())=""),"",INDEX(games!$C:$C,ROW()))</f>
      </c>
      <c r="D1558">
        <f>IF($A1558="","",COUNTIF($W$2:$W$2500,$A1558)+COUNTIF($X$2:$X$2500,$A1558))</f>
      </c>
      <c r="E1558">
        <f>IF($A1558="","",IFERROR(MATCH($C1558,$R$2:$R$5,0),0))</f>
      </c>
      <c r="F1558">
        <f>IF($A1558="","",MOD(ROW(),34))</f>
      </c>
      <c r="G1558">
        <f>IF($A1558="",NA(),IF($C1558="Action",$B1558,NA()))</f>
      </c>
      <c r="H1558">
        <f>IF($A1558="",NA(),IF($C1558="Action",1+$F1558*0.023,NA()))</f>
      </c>
      <c r="I1558">
        <f>IF($A1558="",NA(),IF($C1558="Strategy",$B1558,NA()))</f>
      </c>
      <c r="J1558">
        <f>IF($A1558="",NA(),IF($C1558="Strategy",2+$F1558*0.023,NA()))</f>
      </c>
      <c r="K1558">
        <f>IF($A1558="",NA(),IF($C1558="Deckbuilder",$B1558,NA()))</f>
      </c>
      <c r="L1558">
        <f>IF($A1558="",NA(),IF($C1558="Deckbuilder",3+$F1558*0.023,NA()))</f>
      </c>
      <c r="M1558">
        <f>IF($A1558="",NA(),IF($C1558="Traditional",$B1558,NA()))</f>
      </c>
      <c r="N1558">
        <f>IF($A1558="",NA(),IF($C1558="Traditional",4+$F1558*0.023,NA()))</f>
      </c>
      <c r="O1558">
        <f>IF($A1558="","",$D1558+ROW()/1000000)</f>
      </c>
      <c r="P1558" t="str">
        <f>IF(OR($A1558="",INDEX(games!$H:$H,ROW())=""),"",INDEX(games!$H:$H,ROW()))</f>
      </c>
      <c r="Q1558">
        <f>IF(OR($A1558="",$P1558&lt;&gt;"Yes"),"",$D1558+ROW()/1000000)</f>
      </c>
      <c r="T1558">
        <f>IF($Y1558="","",INDEX($B$2:$B$2000,$Y1558))</f>
      </c>
      <c r="U1558">
        <f>IF($Z1558="","",INDEX($B$2:$B$2000,$Z1558))</f>
      </c>
      <c r="V1558">
        <f>IF(OR($T1558="",$U1558=""),"",$U1558-$T1558)</f>
      </c>
      <c r="W1558" t="str">
        <f>IF(TRIM(INDEX(connections!$A:$A,ROW()))="","",TRIM(INDEX(connections!$A:$A,ROW())))</f>
      </c>
      <c r="X1558" t="str">
        <f>IF($W1558="","",TRIM(INDEX(connections!$B:$B,ROW())))</f>
      </c>
      <c r="Y1558">
        <f>IF($W1558="","",IFERROR(MATCH($W1558,$A$2:$A$2000,0),""))</f>
      </c>
      <c r="Z1558">
        <f>IF($X1558="","",IFERROR(MATCH($X1558,$A$2:$A$2000,0),""))</f>
      </c>
      <c r="AA1558" t="str">
        <f>IF($Y1558="","",INDEX($P$2:$P$2000,$Y1558))</f>
      </c>
      <c r="AB1558" t="str">
        <f>IF($Z1558="","",INDEX($P$2:$P$2000,$Z1558))</f>
      </c>
      <c r="AC1558">
        <f>IF(AND($AA1558="Yes",$AB1558="Yes"),1,"")</f>
      </c>
      <c r="AD1558">
        <f>IF(OR($Y1558="",$Z1558=""),"",IF(INDEX($C$2:$C$2000,$Y1558)=INDEX($C$2:$C$2000,$Z1558),0,1))</f>
      </c>
      <c r="AE1558">
        <f>IF($AC1558&lt;&gt;1,"",IF(AND(INDEX($AG$2:$AG$2000,$Y1558)=1,INDEX($AG$2:$AG$2000,$Z1558)=1),1,""))</f>
      </c>
      <c r="AG1558">
        <f>IF($A1558="","",COUNTIFS($W$2:$W$2500,$A1558,$AB$2:$AB$2500,"Yes")+COUNTIFS($X$2:$X$2500,$A1558,$AA$2:$AA$2500,"Yes"))</f>
      </c>
      <c r="AH1558" t="str">
        <f>IF(OR($P1558&lt;&gt;"Yes",N($AG1558)=0),"",IF(AND($AG1558=1,COUNTIFS($W$2:$W$2500,$A1558,$AE$2:$AE$2500,1)+COUNTIFS($X$2:$X$2500,$A1558,$AE$2:$AE$2500,1)&gt;0),"","Yes"))</f>
      </c>
      <c r="AI1558">
        <f>IF($AH1558="Yes",$AG1558,"")</f>
      </c>
      <c r="AJ1558">
        <f>IF($AI1558="","",$AI1558+ROW()/1000000)</f>
      </c>
      <c r="AK1558">
        <f>IF(OR($A1558="",$P1558="Yes",N($AG1558)=0),"",$AG1558+ROW()/1000000)</f>
      </c>
      <c r="AL1558" t="str">
        <f>IF($A1558="","",INDEX(games!$J:$J,ROW())&amp;"")</f>
      </c>
      <c r="AM1558">
        <f>IF($A1558="","",SUMPRODUCT($AO1558:$BD1558,'Map Analysis'!$AP$2^{0,1,2,3,4,5,6,7,8,9,10,11,12,13,14,15}))</f>
      </c>
      <c r="AN1558">
        <f>IF($A1558="","",$AM1558+ROW()/10000000)</f>
      </c>
      <c r="AO1558">
        <f>IF($A1558="","",COUNTIF($W$2:$W$2500,$A1558))</f>
      </c>
      <c r="AP1558">
        <f>IF($A1558="","",SUMIFS($BF$2:$BF$2500,$W$2:$W$2500,$A1558))</f>
      </c>
      <c r="AQ1558">
        <f>IF($A1558="","",SUMIFS($BG$2:$BG$2500,$W$2:$W$2500,$A1558))</f>
      </c>
      <c r="AR1558">
        <f>IF($A1558="","",SUMIFS($BH$2:$BH$2500,$W$2:$W$2500,$A1558))</f>
      </c>
      <c r="AS1558">
        <f>IF($A1558="","",SUMIFS($BI$2:$BI$2500,$W$2:$W$2500,$A1558))</f>
      </c>
      <c r="AT1558">
        <f>IF($A1558="","",SUMIFS($BJ$2:$BJ$2500,$W$2:$W$2500,$A1558))</f>
      </c>
      <c r="AU1558">
        <f>IF($A1558="","",SUMIFS($BK$2:$BK$2500,$W$2:$W$2500,$A1558))</f>
      </c>
      <c r="AV1558">
        <f>IF($A1558="","",SUMIFS($BL$2:$BL$2500,$W$2:$W$2500,$A1558))</f>
      </c>
      <c r="AW1558">
        <f>IF($A1558="","",SUMIFS($BM$2:$BM$2500,$W$2:$W$2500,$A1558))</f>
      </c>
      <c r="AX1558">
        <f>IF($A1558="","",SUMIFS($BN$2:$BN$2500,$W$2:$W$2500,$A1558))</f>
      </c>
      <c r="AY1558">
        <f>IF($A1558="","",SUMIFS($BO$2:$BO$2500,$W$2:$W$2500,$A1558))</f>
      </c>
      <c r="AZ1558">
        <f>IF($A1558="","",SUMIFS($BP$2:$BP$2500,$W$2:$W$2500,$A1558))</f>
      </c>
      <c r="BA1558">
        <f>IF($A1558="","",SUMIFS($BQ$2:$BQ$2500,$W$2:$W$2500,$A1558))</f>
      </c>
      <c r="BB1558">
        <f>IF($A1558="","",SUMIFS($BR$2:$BR$2500,$W$2:$W$2500,$A1558))</f>
      </c>
      <c r="BC1558">
        <f>IF($A1558="","",SUMIFS($BS$2:$BS$2500,$W$2:$W$2500,$A1558))</f>
      </c>
      <c r="BD1558">
        <f>IF($A1558="","",SUMIFS($BT$2:$BT$2500,$W$2:$W$2500,$A1558))</f>
      </c>
      <c r="BF1558">
        <f>IF($Z1558="","",INDEX($AO$2:$AO$2000,$Z1558))</f>
      </c>
      <c r="BG1558">
        <f>IF($Z1558="","",INDEX($AP$2:$AP$2000,$Z1558))</f>
      </c>
      <c r="BH1558">
        <f>IF($Z1558="","",INDEX($AQ$2:$AQ$2000,$Z1558))</f>
      </c>
      <c r="BI1558">
        <f>IF($Z1558="","",INDEX($AR$2:$AR$2000,$Z1558))</f>
      </c>
      <c r="BJ1558">
        <f>IF($Z1558="","",INDEX($AS$2:$AS$2000,$Z1558))</f>
      </c>
      <c r="BK1558">
        <f>IF($Z1558="","",INDEX($AT$2:$AT$2000,$Z1558))</f>
      </c>
      <c r="BL1558">
        <f>IF($Z1558="","",INDEX($AU$2:$AU$2000,$Z1558))</f>
      </c>
      <c r="BM1558">
        <f>IF($Z1558="","",INDEX($AV$2:$AV$2000,$Z1558))</f>
      </c>
      <c r="BN1558">
        <f>IF($Z1558="","",INDEX($AW$2:$AW$2000,$Z1558))</f>
      </c>
      <c r="BO1558">
        <f>IF($Z1558="","",INDEX($AX$2:$AX$2000,$Z1558))</f>
      </c>
      <c r="BP1558">
        <f>IF($Z1558="","",INDEX($AY$2:$AY$2000,$Z1558))</f>
      </c>
      <c r="BQ1558">
        <f>IF($Z1558="","",INDEX($AZ$2:$AZ$2000,$Z1558))</f>
      </c>
      <c r="BR1558">
        <f>IF($Z1558="","",INDEX($BA$2:$BA$2000,$Z1558))</f>
      </c>
      <c r="BS1558">
        <f>IF($Z1558="","",INDEX($BB$2:$BB$2000,$Z1558))</f>
      </c>
      <c r="BT1558">
        <f>IF($Z1558="","",INDEX($BC$2:$BC$2000,$Z1558))</f>
      </c>
      <c r="BV1558">
        <f>IF(OR($A1558="",$P1558&lt;&gt;"Yes",$AH1558="Yes"),"",1+N($AG1558))</f>
      </c>
      <c r="BW1558">
        <f>IF($A1558="","",COUNTIFS($W$2:$W$2500,$A1558,$BZ$2:$BZ$2500,"Yes")+COUNTIFS($X$2:$X$2500,$A1558,$BY$2:$BY$2500,"Yes"))</f>
      </c>
      <c r="BX1558">
        <f>IF(OR($A1558="",$P1558="Yes"),"",IF(N($BW1558)=0,0,1+SUMIFS($CB$2:$CB$2500,$W$2:$W$2500,$A1558)+SUMIFS($CA$2:$CA$2500,$X$2:$X$2500,$A1558)))</f>
      </c>
      <c r="BY1558" t="str">
        <f>IF($Y1558="","",INDEX($AH$2:$AH$2000,$Y1558)&amp;"")</f>
      </c>
      <c r="BZ1558" t="str">
        <f>IF($Z1558="","",INDEX($AH$2:$AH$2000,$Z1558)&amp;"")</f>
      </c>
      <c r="CA1558">
        <f>IF($Y1558="","",INDEX($BV$2:$BV$2000,$Y1558))</f>
      </c>
      <c r="CB1558">
        <f>IF($Z1558="","",INDEX($BV$2:$BV$2000,$Z1558))</f>
      </c>
    </row>
    <row r="1559">
      <c r="A1559" t="str">
        <f>IF(TRIM(INDEX(games!$A:$A,ROW()))="","",TRIM(INDEX(games!$A:$A,ROW())))</f>
      </c>
      <c r="B1559">
        <f>IF(OR($A1559="",INDEX(games!$B:$B,ROW())=""),"",INDEX(games!$B:$B,ROW()))</f>
      </c>
      <c r="C1559" t="str">
        <f>IF(OR($A1559="",INDEX(games!$C:$C,ROW())=""),"",INDEX(games!$C:$C,ROW()))</f>
      </c>
      <c r="D1559">
        <f>IF($A1559="","",COUNTIF($W$2:$W$2500,$A1559)+COUNTIF($X$2:$X$2500,$A1559))</f>
      </c>
      <c r="E1559">
        <f>IF($A1559="","",IFERROR(MATCH($C1559,$R$2:$R$5,0),0))</f>
      </c>
      <c r="F1559">
        <f>IF($A1559="","",MOD(ROW(),34))</f>
      </c>
      <c r="G1559">
        <f>IF($A1559="",NA(),IF($C1559="Action",$B1559,NA()))</f>
      </c>
      <c r="H1559">
        <f>IF($A1559="",NA(),IF($C1559="Action",1+$F1559*0.023,NA()))</f>
      </c>
      <c r="I1559">
        <f>IF($A1559="",NA(),IF($C1559="Strategy",$B1559,NA()))</f>
      </c>
      <c r="J1559">
        <f>IF($A1559="",NA(),IF($C1559="Strategy",2+$F1559*0.023,NA()))</f>
      </c>
      <c r="K1559">
        <f>IF($A1559="",NA(),IF($C1559="Deckbuilder",$B1559,NA()))</f>
      </c>
      <c r="L1559">
        <f>IF($A1559="",NA(),IF($C1559="Deckbuilder",3+$F1559*0.023,NA()))</f>
      </c>
      <c r="M1559">
        <f>IF($A1559="",NA(),IF($C1559="Traditional",$B1559,NA()))</f>
      </c>
      <c r="N1559">
        <f>IF($A1559="",NA(),IF($C1559="Traditional",4+$F1559*0.023,NA()))</f>
      </c>
      <c r="O1559">
        <f>IF($A1559="","",$D1559+ROW()/1000000)</f>
      </c>
      <c r="P1559" t="str">
        <f>IF(OR($A1559="",INDEX(games!$H:$H,ROW())=""),"",INDEX(games!$H:$H,ROW()))</f>
      </c>
      <c r="Q1559">
        <f>IF(OR($A1559="",$P1559&lt;&gt;"Yes"),"",$D1559+ROW()/1000000)</f>
      </c>
      <c r="T1559">
        <f>IF($Y1559="","",INDEX($B$2:$B$2000,$Y1559))</f>
      </c>
      <c r="U1559">
        <f>IF($Z1559="","",INDEX($B$2:$B$2000,$Z1559))</f>
      </c>
      <c r="V1559">
        <f>IF(OR($T1559="",$U1559=""),"",$U1559-$T1559)</f>
      </c>
      <c r="W1559" t="str">
        <f>IF(TRIM(INDEX(connections!$A:$A,ROW()))="","",TRIM(INDEX(connections!$A:$A,ROW())))</f>
      </c>
      <c r="X1559" t="str">
        <f>IF($W1559="","",TRIM(INDEX(connections!$B:$B,ROW())))</f>
      </c>
      <c r="Y1559">
        <f>IF($W1559="","",IFERROR(MATCH($W1559,$A$2:$A$2000,0),""))</f>
      </c>
      <c r="Z1559">
        <f>IF($X1559="","",IFERROR(MATCH($X1559,$A$2:$A$2000,0),""))</f>
      </c>
      <c r="AA1559" t="str">
        <f>IF($Y1559="","",INDEX($P$2:$P$2000,$Y1559))</f>
      </c>
      <c r="AB1559" t="str">
        <f>IF($Z1559="","",INDEX($P$2:$P$2000,$Z1559))</f>
      </c>
      <c r="AC1559">
        <f>IF(AND($AA1559="Yes",$AB1559="Yes"),1,"")</f>
      </c>
      <c r="AD1559">
        <f>IF(OR($Y1559="",$Z1559=""),"",IF(INDEX($C$2:$C$2000,$Y1559)=INDEX($C$2:$C$2000,$Z1559),0,1))</f>
      </c>
      <c r="AE1559">
        <f>IF($AC1559&lt;&gt;1,"",IF(AND(INDEX($AG$2:$AG$2000,$Y1559)=1,INDEX($AG$2:$AG$2000,$Z1559)=1),1,""))</f>
      </c>
      <c r="AG1559">
        <f>IF($A1559="","",COUNTIFS($W$2:$W$2500,$A1559,$AB$2:$AB$2500,"Yes")+COUNTIFS($X$2:$X$2500,$A1559,$AA$2:$AA$2500,"Yes"))</f>
      </c>
      <c r="AH1559" t="str">
        <f>IF(OR($P1559&lt;&gt;"Yes",N($AG1559)=0),"",IF(AND($AG1559=1,COUNTIFS($W$2:$W$2500,$A1559,$AE$2:$AE$2500,1)+COUNTIFS($X$2:$X$2500,$A1559,$AE$2:$AE$2500,1)&gt;0),"","Yes"))</f>
      </c>
      <c r="AI1559">
        <f>IF($AH1559="Yes",$AG1559,"")</f>
      </c>
      <c r="AJ1559">
        <f>IF($AI1559="","",$AI1559+ROW()/1000000)</f>
      </c>
      <c r="AK1559">
        <f>IF(OR($A1559="",$P1559="Yes",N($AG1559)=0),"",$AG1559+ROW()/1000000)</f>
      </c>
      <c r="AL1559" t="str">
        <f>IF($A1559="","",INDEX(games!$J:$J,ROW())&amp;"")</f>
      </c>
      <c r="AM1559">
        <f>IF($A1559="","",SUMPRODUCT($AO1559:$BD1559,'Map Analysis'!$AP$2^{0,1,2,3,4,5,6,7,8,9,10,11,12,13,14,15}))</f>
      </c>
      <c r="AN1559">
        <f>IF($A1559="","",$AM1559+ROW()/10000000)</f>
      </c>
      <c r="AO1559">
        <f>IF($A1559="","",COUNTIF($W$2:$W$2500,$A1559))</f>
      </c>
      <c r="AP1559">
        <f>IF($A1559="","",SUMIFS($BF$2:$BF$2500,$W$2:$W$2500,$A1559))</f>
      </c>
      <c r="AQ1559">
        <f>IF($A1559="","",SUMIFS($BG$2:$BG$2500,$W$2:$W$2500,$A1559))</f>
      </c>
      <c r="AR1559">
        <f>IF($A1559="","",SUMIFS($BH$2:$BH$2500,$W$2:$W$2500,$A1559))</f>
      </c>
      <c r="AS1559">
        <f>IF($A1559="","",SUMIFS($BI$2:$BI$2500,$W$2:$W$2500,$A1559))</f>
      </c>
      <c r="AT1559">
        <f>IF($A1559="","",SUMIFS($BJ$2:$BJ$2500,$W$2:$W$2500,$A1559))</f>
      </c>
      <c r="AU1559">
        <f>IF($A1559="","",SUMIFS($BK$2:$BK$2500,$W$2:$W$2500,$A1559))</f>
      </c>
      <c r="AV1559">
        <f>IF($A1559="","",SUMIFS($BL$2:$BL$2500,$W$2:$W$2500,$A1559))</f>
      </c>
      <c r="AW1559">
        <f>IF($A1559="","",SUMIFS($BM$2:$BM$2500,$W$2:$W$2500,$A1559))</f>
      </c>
      <c r="AX1559">
        <f>IF($A1559="","",SUMIFS($BN$2:$BN$2500,$W$2:$W$2500,$A1559))</f>
      </c>
      <c r="AY1559">
        <f>IF($A1559="","",SUMIFS($BO$2:$BO$2500,$W$2:$W$2500,$A1559))</f>
      </c>
      <c r="AZ1559">
        <f>IF($A1559="","",SUMIFS($BP$2:$BP$2500,$W$2:$W$2500,$A1559))</f>
      </c>
      <c r="BA1559">
        <f>IF($A1559="","",SUMIFS($BQ$2:$BQ$2500,$W$2:$W$2500,$A1559))</f>
      </c>
      <c r="BB1559">
        <f>IF($A1559="","",SUMIFS($BR$2:$BR$2500,$W$2:$W$2500,$A1559))</f>
      </c>
      <c r="BC1559">
        <f>IF($A1559="","",SUMIFS($BS$2:$BS$2500,$W$2:$W$2500,$A1559))</f>
      </c>
      <c r="BD1559">
        <f>IF($A1559="","",SUMIFS($BT$2:$BT$2500,$W$2:$W$2500,$A1559))</f>
      </c>
      <c r="BF1559">
        <f>IF($Z1559="","",INDEX($AO$2:$AO$2000,$Z1559))</f>
      </c>
      <c r="BG1559">
        <f>IF($Z1559="","",INDEX($AP$2:$AP$2000,$Z1559))</f>
      </c>
      <c r="BH1559">
        <f>IF($Z1559="","",INDEX($AQ$2:$AQ$2000,$Z1559))</f>
      </c>
      <c r="BI1559">
        <f>IF($Z1559="","",INDEX($AR$2:$AR$2000,$Z1559))</f>
      </c>
      <c r="BJ1559">
        <f>IF($Z1559="","",INDEX($AS$2:$AS$2000,$Z1559))</f>
      </c>
      <c r="BK1559">
        <f>IF($Z1559="","",INDEX($AT$2:$AT$2000,$Z1559))</f>
      </c>
      <c r="BL1559">
        <f>IF($Z1559="","",INDEX($AU$2:$AU$2000,$Z1559))</f>
      </c>
      <c r="BM1559">
        <f>IF($Z1559="","",INDEX($AV$2:$AV$2000,$Z1559))</f>
      </c>
      <c r="BN1559">
        <f>IF($Z1559="","",INDEX($AW$2:$AW$2000,$Z1559))</f>
      </c>
      <c r="BO1559">
        <f>IF($Z1559="","",INDEX($AX$2:$AX$2000,$Z1559))</f>
      </c>
      <c r="BP1559">
        <f>IF($Z1559="","",INDEX($AY$2:$AY$2000,$Z1559))</f>
      </c>
      <c r="BQ1559">
        <f>IF($Z1559="","",INDEX($AZ$2:$AZ$2000,$Z1559))</f>
      </c>
      <c r="BR1559">
        <f>IF($Z1559="","",INDEX($BA$2:$BA$2000,$Z1559))</f>
      </c>
      <c r="BS1559">
        <f>IF($Z1559="","",INDEX($BB$2:$BB$2000,$Z1559))</f>
      </c>
      <c r="BT1559">
        <f>IF($Z1559="","",INDEX($BC$2:$BC$2000,$Z1559))</f>
      </c>
      <c r="BV1559">
        <f>IF(OR($A1559="",$P1559&lt;&gt;"Yes",$AH1559="Yes"),"",1+N($AG1559))</f>
      </c>
      <c r="BW1559">
        <f>IF($A1559="","",COUNTIFS($W$2:$W$2500,$A1559,$BZ$2:$BZ$2500,"Yes")+COUNTIFS($X$2:$X$2500,$A1559,$BY$2:$BY$2500,"Yes"))</f>
      </c>
      <c r="BX1559">
        <f>IF(OR($A1559="",$P1559="Yes"),"",IF(N($BW1559)=0,0,1+SUMIFS($CB$2:$CB$2500,$W$2:$W$2500,$A1559)+SUMIFS($CA$2:$CA$2500,$X$2:$X$2500,$A1559)))</f>
      </c>
      <c r="BY1559" t="str">
        <f>IF($Y1559="","",INDEX($AH$2:$AH$2000,$Y1559)&amp;"")</f>
      </c>
      <c r="BZ1559" t="str">
        <f>IF($Z1559="","",INDEX($AH$2:$AH$2000,$Z1559)&amp;"")</f>
      </c>
      <c r="CA1559">
        <f>IF($Y1559="","",INDEX($BV$2:$BV$2000,$Y1559))</f>
      </c>
      <c r="CB1559">
        <f>IF($Z1559="","",INDEX($BV$2:$BV$2000,$Z1559))</f>
      </c>
    </row>
    <row r="1560">
      <c r="A1560" t="str">
        <f>IF(TRIM(INDEX(games!$A:$A,ROW()))="","",TRIM(INDEX(games!$A:$A,ROW())))</f>
      </c>
      <c r="B1560">
        <f>IF(OR($A1560="",INDEX(games!$B:$B,ROW())=""),"",INDEX(games!$B:$B,ROW()))</f>
      </c>
      <c r="C1560" t="str">
        <f>IF(OR($A1560="",INDEX(games!$C:$C,ROW())=""),"",INDEX(games!$C:$C,ROW()))</f>
      </c>
      <c r="D1560">
        <f>IF($A1560="","",COUNTIF($W$2:$W$2500,$A1560)+COUNTIF($X$2:$X$2500,$A1560))</f>
      </c>
      <c r="E1560">
        <f>IF($A1560="","",IFERROR(MATCH($C1560,$R$2:$R$5,0),0))</f>
      </c>
      <c r="F1560">
        <f>IF($A1560="","",MOD(ROW(),34))</f>
      </c>
      <c r="G1560">
        <f>IF($A1560="",NA(),IF($C1560="Action",$B1560,NA()))</f>
      </c>
      <c r="H1560">
        <f>IF($A1560="",NA(),IF($C1560="Action",1+$F1560*0.023,NA()))</f>
      </c>
      <c r="I1560">
        <f>IF($A1560="",NA(),IF($C1560="Strategy",$B1560,NA()))</f>
      </c>
      <c r="J1560">
        <f>IF($A1560="",NA(),IF($C1560="Strategy",2+$F1560*0.023,NA()))</f>
      </c>
      <c r="K1560">
        <f>IF($A1560="",NA(),IF($C1560="Deckbuilder",$B1560,NA()))</f>
      </c>
      <c r="L1560">
        <f>IF($A1560="",NA(),IF($C1560="Deckbuilder",3+$F1560*0.023,NA()))</f>
      </c>
      <c r="M1560">
        <f>IF($A1560="",NA(),IF($C1560="Traditional",$B1560,NA()))</f>
      </c>
      <c r="N1560">
        <f>IF($A1560="",NA(),IF($C1560="Traditional",4+$F1560*0.023,NA()))</f>
      </c>
      <c r="O1560">
        <f>IF($A1560="","",$D1560+ROW()/1000000)</f>
      </c>
      <c r="P1560" t="str">
        <f>IF(OR($A1560="",INDEX(games!$H:$H,ROW())=""),"",INDEX(games!$H:$H,ROW()))</f>
      </c>
      <c r="Q1560">
        <f>IF(OR($A1560="",$P1560&lt;&gt;"Yes"),"",$D1560+ROW()/1000000)</f>
      </c>
      <c r="T1560">
        <f>IF($Y1560="","",INDEX($B$2:$B$2000,$Y1560))</f>
      </c>
      <c r="U1560">
        <f>IF($Z1560="","",INDEX($B$2:$B$2000,$Z1560))</f>
      </c>
      <c r="V1560">
        <f>IF(OR($T1560="",$U1560=""),"",$U1560-$T1560)</f>
      </c>
      <c r="W1560" t="str">
        <f>IF(TRIM(INDEX(connections!$A:$A,ROW()))="","",TRIM(INDEX(connections!$A:$A,ROW())))</f>
      </c>
      <c r="X1560" t="str">
        <f>IF($W1560="","",TRIM(INDEX(connections!$B:$B,ROW())))</f>
      </c>
      <c r="Y1560">
        <f>IF($W1560="","",IFERROR(MATCH($W1560,$A$2:$A$2000,0),""))</f>
      </c>
      <c r="Z1560">
        <f>IF($X1560="","",IFERROR(MATCH($X1560,$A$2:$A$2000,0),""))</f>
      </c>
      <c r="AA1560" t="str">
        <f>IF($Y1560="","",INDEX($P$2:$P$2000,$Y1560))</f>
      </c>
      <c r="AB1560" t="str">
        <f>IF($Z1560="","",INDEX($P$2:$P$2000,$Z1560))</f>
      </c>
      <c r="AC1560">
        <f>IF(AND($AA1560="Yes",$AB1560="Yes"),1,"")</f>
      </c>
      <c r="AD1560">
        <f>IF(OR($Y1560="",$Z1560=""),"",IF(INDEX($C$2:$C$2000,$Y1560)=INDEX($C$2:$C$2000,$Z1560),0,1))</f>
      </c>
      <c r="AE1560">
        <f>IF($AC1560&lt;&gt;1,"",IF(AND(INDEX($AG$2:$AG$2000,$Y1560)=1,INDEX($AG$2:$AG$2000,$Z1560)=1),1,""))</f>
      </c>
      <c r="AG1560">
        <f>IF($A1560="","",COUNTIFS($W$2:$W$2500,$A1560,$AB$2:$AB$2500,"Yes")+COUNTIFS($X$2:$X$2500,$A1560,$AA$2:$AA$2500,"Yes"))</f>
      </c>
      <c r="AH1560" t="str">
        <f>IF(OR($P1560&lt;&gt;"Yes",N($AG1560)=0),"",IF(AND($AG1560=1,COUNTIFS($W$2:$W$2500,$A1560,$AE$2:$AE$2500,1)+COUNTIFS($X$2:$X$2500,$A1560,$AE$2:$AE$2500,1)&gt;0),"","Yes"))</f>
      </c>
      <c r="AI1560">
        <f>IF($AH1560="Yes",$AG1560,"")</f>
      </c>
      <c r="AJ1560">
        <f>IF($AI1560="","",$AI1560+ROW()/1000000)</f>
      </c>
      <c r="AK1560">
        <f>IF(OR($A1560="",$P1560="Yes",N($AG1560)=0),"",$AG1560+ROW()/1000000)</f>
      </c>
      <c r="AL1560" t="str">
        <f>IF($A1560="","",INDEX(games!$J:$J,ROW())&amp;"")</f>
      </c>
      <c r="AM1560">
        <f>IF($A1560="","",SUMPRODUCT($AO1560:$BD1560,'Map Analysis'!$AP$2^{0,1,2,3,4,5,6,7,8,9,10,11,12,13,14,15}))</f>
      </c>
      <c r="AN1560">
        <f>IF($A1560="","",$AM1560+ROW()/10000000)</f>
      </c>
      <c r="AO1560">
        <f>IF($A1560="","",COUNTIF($W$2:$W$2500,$A1560))</f>
      </c>
      <c r="AP1560">
        <f>IF($A1560="","",SUMIFS($BF$2:$BF$2500,$W$2:$W$2500,$A1560))</f>
      </c>
      <c r="AQ1560">
        <f>IF($A1560="","",SUMIFS($BG$2:$BG$2500,$W$2:$W$2500,$A1560))</f>
      </c>
      <c r="AR1560">
        <f>IF($A1560="","",SUMIFS($BH$2:$BH$2500,$W$2:$W$2500,$A1560))</f>
      </c>
      <c r="AS1560">
        <f>IF($A1560="","",SUMIFS($BI$2:$BI$2500,$W$2:$W$2500,$A1560))</f>
      </c>
      <c r="AT1560">
        <f>IF($A1560="","",SUMIFS($BJ$2:$BJ$2500,$W$2:$W$2500,$A1560))</f>
      </c>
      <c r="AU1560">
        <f>IF($A1560="","",SUMIFS($BK$2:$BK$2500,$W$2:$W$2500,$A1560))</f>
      </c>
      <c r="AV1560">
        <f>IF($A1560="","",SUMIFS($BL$2:$BL$2500,$W$2:$W$2500,$A1560))</f>
      </c>
      <c r="AW1560">
        <f>IF($A1560="","",SUMIFS($BM$2:$BM$2500,$W$2:$W$2500,$A1560))</f>
      </c>
      <c r="AX1560">
        <f>IF($A1560="","",SUMIFS($BN$2:$BN$2500,$W$2:$W$2500,$A1560))</f>
      </c>
      <c r="AY1560">
        <f>IF($A1560="","",SUMIFS($BO$2:$BO$2500,$W$2:$W$2500,$A1560))</f>
      </c>
      <c r="AZ1560">
        <f>IF($A1560="","",SUMIFS($BP$2:$BP$2500,$W$2:$W$2500,$A1560))</f>
      </c>
      <c r="BA1560">
        <f>IF($A1560="","",SUMIFS($BQ$2:$BQ$2500,$W$2:$W$2500,$A1560))</f>
      </c>
      <c r="BB1560">
        <f>IF($A1560="","",SUMIFS($BR$2:$BR$2500,$W$2:$W$2500,$A1560))</f>
      </c>
      <c r="BC1560">
        <f>IF($A1560="","",SUMIFS($BS$2:$BS$2500,$W$2:$W$2500,$A1560))</f>
      </c>
      <c r="BD1560">
        <f>IF($A1560="","",SUMIFS($BT$2:$BT$2500,$W$2:$W$2500,$A1560))</f>
      </c>
      <c r="BF1560">
        <f>IF($Z1560="","",INDEX($AO$2:$AO$2000,$Z1560))</f>
      </c>
      <c r="BG1560">
        <f>IF($Z1560="","",INDEX($AP$2:$AP$2000,$Z1560))</f>
      </c>
      <c r="BH1560">
        <f>IF($Z1560="","",INDEX($AQ$2:$AQ$2000,$Z1560))</f>
      </c>
      <c r="BI1560">
        <f>IF($Z1560="","",INDEX($AR$2:$AR$2000,$Z1560))</f>
      </c>
      <c r="BJ1560">
        <f>IF($Z1560="","",INDEX($AS$2:$AS$2000,$Z1560))</f>
      </c>
      <c r="BK1560">
        <f>IF($Z1560="","",INDEX($AT$2:$AT$2000,$Z1560))</f>
      </c>
      <c r="BL1560">
        <f>IF($Z1560="","",INDEX($AU$2:$AU$2000,$Z1560))</f>
      </c>
      <c r="BM1560">
        <f>IF($Z1560="","",INDEX($AV$2:$AV$2000,$Z1560))</f>
      </c>
      <c r="BN1560">
        <f>IF($Z1560="","",INDEX($AW$2:$AW$2000,$Z1560))</f>
      </c>
      <c r="BO1560">
        <f>IF($Z1560="","",INDEX($AX$2:$AX$2000,$Z1560))</f>
      </c>
      <c r="BP1560">
        <f>IF($Z1560="","",INDEX($AY$2:$AY$2000,$Z1560))</f>
      </c>
      <c r="BQ1560">
        <f>IF($Z1560="","",INDEX($AZ$2:$AZ$2000,$Z1560))</f>
      </c>
      <c r="BR1560">
        <f>IF($Z1560="","",INDEX($BA$2:$BA$2000,$Z1560))</f>
      </c>
      <c r="BS1560">
        <f>IF($Z1560="","",INDEX($BB$2:$BB$2000,$Z1560))</f>
      </c>
      <c r="BT1560">
        <f>IF($Z1560="","",INDEX($BC$2:$BC$2000,$Z1560))</f>
      </c>
      <c r="BV1560">
        <f>IF(OR($A1560="",$P1560&lt;&gt;"Yes",$AH1560="Yes"),"",1+N($AG1560))</f>
      </c>
      <c r="BW1560">
        <f>IF($A1560="","",COUNTIFS($W$2:$W$2500,$A1560,$BZ$2:$BZ$2500,"Yes")+COUNTIFS($X$2:$X$2500,$A1560,$BY$2:$BY$2500,"Yes"))</f>
      </c>
      <c r="BX1560">
        <f>IF(OR($A1560="",$P1560="Yes"),"",IF(N($BW1560)=0,0,1+SUMIFS($CB$2:$CB$2500,$W$2:$W$2500,$A1560)+SUMIFS($CA$2:$CA$2500,$X$2:$X$2500,$A1560)))</f>
      </c>
      <c r="BY1560" t="str">
        <f>IF($Y1560="","",INDEX($AH$2:$AH$2000,$Y1560)&amp;"")</f>
      </c>
      <c r="BZ1560" t="str">
        <f>IF($Z1560="","",INDEX($AH$2:$AH$2000,$Z1560)&amp;"")</f>
      </c>
      <c r="CA1560">
        <f>IF($Y1560="","",INDEX($BV$2:$BV$2000,$Y1560))</f>
      </c>
      <c r="CB1560">
        <f>IF($Z1560="","",INDEX($BV$2:$BV$2000,$Z1560))</f>
      </c>
    </row>
    <row r="1561">
      <c r="A1561" t="str">
        <f>IF(TRIM(INDEX(games!$A:$A,ROW()))="","",TRIM(INDEX(games!$A:$A,ROW())))</f>
      </c>
      <c r="B1561">
        <f>IF(OR($A1561="",INDEX(games!$B:$B,ROW())=""),"",INDEX(games!$B:$B,ROW()))</f>
      </c>
      <c r="C1561" t="str">
        <f>IF(OR($A1561="",INDEX(games!$C:$C,ROW())=""),"",INDEX(games!$C:$C,ROW()))</f>
      </c>
      <c r="D1561">
        <f>IF($A1561="","",COUNTIF($W$2:$W$2500,$A1561)+COUNTIF($X$2:$X$2500,$A1561))</f>
      </c>
      <c r="E1561">
        <f>IF($A1561="","",IFERROR(MATCH($C1561,$R$2:$R$5,0),0))</f>
      </c>
      <c r="F1561">
        <f>IF($A1561="","",MOD(ROW(),34))</f>
      </c>
      <c r="G1561">
        <f>IF($A1561="",NA(),IF($C1561="Action",$B1561,NA()))</f>
      </c>
      <c r="H1561">
        <f>IF($A1561="",NA(),IF($C1561="Action",1+$F1561*0.023,NA()))</f>
      </c>
      <c r="I1561">
        <f>IF($A1561="",NA(),IF($C1561="Strategy",$B1561,NA()))</f>
      </c>
      <c r="J1561">
        <f>IF($A1561="",NA(),IF($C1561="Strategy",2+$F1561*0.023,NA()))</f>
      </c>
      <c r="K1561">
        <f>IF($A1561="",NA(),IF($C1561="Deckbuilder",$B1561,NA()))</f>
      </c>
      <c r="L1561">
        <f>IF($A1561="",NA(),IF($C1561="Deckbuilder",3+$F1561*0.023,NA()))</f>
      </c>
      <c r="M1561">
        <f>IF($A1561="",NA(),IF($C1561="Traditional",$B1561,NA()))</f>
      </c>
      <c r="N1561">
        <f>IF($A1561="",NA(),IF($C1561="Traditional",4+$F1561*0.023,NA()))</f>
      </c>
      <c r="O1561">
        <f>IF($A1561="","",$D1561+ROW()/1000000)</f>
      </c>
      <c r="P1561" t="str">
        <f>IF(OR($A1561="",INDEX(games!$H:$H,ROW())=""),"",INDEX(games!$H:$H,ROW()))</f>
      </c>
      <c r="Q1561">
        <f>IF(OR($A1561="",$P1561&lt;&gt;"Yes"),"",$D1561+ROW()/1000000)</f>
      </c>
      <c r="T1561">
        <f>IF($Y1561="","",INDEX($B$2:$B$2000,$Y1561))</f>
      </c>
      <c r="U1561">
        <f>IF($Z1561="","",INDEX($B$2:$B$2000,$Z1561))</f>
      </c>
      <c r="V1561">
        <f>IF(OR($T1561="",$U1561=""),"",$U1561-$T1561)</f>
      </c>
      <c r="W1561" t="str">
        <f>IF(TRIM(INDEX(connections!$A:$A,ROW()))="","",TRIM(INDEX(connections!$A:$A,ROW())))</f>
      </c>
      <c r="X1561" t="str">
        <f>IF($W1561="","",TRIM(INDEX(connections!$B:$B,ROW())))</f>
      </c>
      <c r="Y1561">
        <f>IF($W1561="","",IFERROR(MATCH($W1561,$A$2:$A$2000,0),""))</f>
      </c>
      <c r="Z1561">
        <f>IF($X1561="","",IFERROR(MATCH($X1561,$A$2:$A$2000,0),""))</f>
      </c>
      <c r="AA1561" t="str">
        <f>IF($Y1561="","",INDEX($P$2:$P$2000,$Y1561))</f>
      </c>
      <c r="AB1561" t="str">
        <f>IF($Z1561="","",INDEX($P$2:$P$2000,$Z1561))</f>
      </c>
      <c r="AC1561">
        <f>IF(AND($AA1561="Yes",$AB1561="Yes"),1,"")</f>
      </c>
      <c r="AD1561">
        <f>IF(OR($Y1561="",$Z1561=""),"",IF(INDEX($C$2:$C$2000,$Y1561)=INDEX($C$2:$C$2000,$Z1561),0,1))</f>
      </c>
      <c r="AE1561">
        <f>IF($AC1561&lt;&gt;1,"",IF(AND(INDEX($AG$2:$AG$2000,$Y1561)=1,INDEX($AG$2:$AG$2000,$Z1561)=1),1,""))</f>
      </c>
      <c r="AG1561">
        <f>IF($A1561="","",COUNTIFS($W$2:$W$2500,$A1561,$AB$2:$AB$2500,"Yes")+COUNTIFS($X$2:$X$2500,$A1561,$AA$2:$AA$2500,"Yes"))</f>
      </c>
      <c r="AH1561" t="str">
        <f>IF(OR($P1561&lt;&gt;"Yes",N($AG1561)=0),"",IF(AND($AG1561=1,COUNTIFS($W$2:$W$2500,$A1561,$AE$2:$AE$2500,1)+COUNTIFS($X$2:$X$2500,$A1561,$AE$2:$AE$2500,1)&gt;0),"","Yes"))</f>
      </c>
      <c r="AI1561">
        <f>IF($AH1561="Yes",$AG1561,"")</f>
      </c>
      <c r="AJ1561">
        <f>IF($AI1561="","",$AI1561+ROW()/1000000)</f>
      </c>
      <c r="AK1561">
        <f>IF(OR($A1561="",$P1561="Yes",N($AG1561)=0),"",$AG1561+ROW()/1000000)</f>
      </c>
      <c r="AL1561" t="str">
        <f>IF($A1561="","",INDEX(games!$J:$J,ROW())&amp;"")</f>
      </c>
      <c r="AM1561">
        <f>IF($A1561="","",SUMPRODUCT($AO1561:$BD1561,'Map Analysis'!$AP$2^{0,1,2,3,4,5,6,7,8,9,10,11,12,13,14,15}))</f>
      </c>
      <c r="AN1561">
        <f>IF($A1561="","",$AM1561+ROW()/10000000)</f>
      </c>
      <c r="AO1561">
        <f>IF($A1561="","",COUNTIF($W$2:$W$2500,$A1561))</f>
      </c>
      <c r="AP1561">
        <f>IF($A1561="","",SUMIFS($BF$2:$BF$2500,$W$2:$W$2500,$A1561))</f>
      </c>
      <c r="AQ1561">
        <f>IF($A1561="","",SUMIFS($BG$2:$BG$2500,$W$2:$W$2500,$A1561))</f>
      </c>
      <c r="AR1561">
        <f>IF($A1561="","",SUMIFS($BH$2:$BH$2500,$W$2:$W$2500,$A1561))</f>
      </c>
      <c r="AS1561">
        <f>IF($A1561="","",SUMIFS($BI$2:$BI$2500,$W$2:$W$2500,$A1561))</f>
      </c>
      <c r="AT1561">
        <f>IF($A1561="","",SUMIFS($BJ$2:$BJ$2500,$W$2:$W$2500,$A1561))</f>
      </c>
      <c r="AU1561">
        <f>IF($A1561="","",SUMIFS($BK$2:$BK$2500,$W$2:$W$2500,$A1561))</f>
      </c>
      <c r="AV1561">
        <f>IF($A1561="","",SUMIFS($BL$2:$BL$2500,$W$2:$W$2500,$A1561))</f>
      </c>
      <c r="AW1561">
        <f>IF($A1561="","",SUMIFS($BM$2:$BM$2500,$W$2:$W$2500,$A1561))</f>
      </c>
      <c r="AX1561">
        <f>IF($A1561="","",SUMIFS($BN$2:$BN$2500,$W$2:$W$2500,$A1561))</f>
      </c>
      <c r="AY1561">
        <f>IF($A1561="","",SUMIFS($BO$2:$BO$2500,$W$2:$W$2500,$A1561))</f>
      </c>
      <c r="AZ1561">
        <f>IF($A1561="","",SUMIFS($BP$2:$BP$2500,$W$2:$W$2500,$A1561))</f>
      </c>
      <c r="BA1561">
        <f>IF($A1561="","",SUMIFS($BQ$2:$BQ$2500,$W$2:$W$2500,$A1561))</f>
      </c>
      <c r="BB1561">
        <f>IF($A1561="","",SUMIFS($BR$2:$BR$2500,$W$2:$W$2500,$A1561))</f>
      </c>
      <c r="BC1561">
        <f>IF($A1561="","",SUMIFS($BS$2:$BS$2500,$W$2:$W$2500,$A1561))</f>
      </c>
      <c r="BD1561">
        <f>IF($A1561="","",SUMIFS($BT$2:$BT$2500,$W$2:$W$2500,$A1561))</f>
      </c>
      <c r="BF1561">
        <f>IF($Z1561="","",INDEX($AO$2:$AO$2000,$Z1561))</f>
      </c>
      <c r="BG1561">
        <f>IF($Z1561="","",INDEX($AP$2:$AP$2000,$Z1561))</f>
      </c>
      <c r="BH1561">
        <f>IF($Z1561="","",INDEX($AQ$2:$AQ$2000,$Z1561))</f>
      </c>
      <c r="BI1561">
        <f>IF($Z1561="","",INDEX($AR$2:$AR$2000,$Z1561))</f>
      </c>
      <c r="BJ1561">
        <f>IF($Z1561="","",INDEX($AS$2:$AS$2000,$Z1561))</f>
      </c>
      <c r="BK1561">
        <f>IF($Z1561="","",INDEX($AT$2:$AT$2000,$Z1561))</f>
      </c>
      <c r="BL1561">
        <f>IF($Z1561="","",INDEX($AU$2:$AU$2000,$Z1561))</f>
      </c>
      <c r="BM1561">
        <f>IF($Z1561="","",INDEX($AV$2:$AV$2000,$Z1561))</f>
      </c>
      <c r="BN1561">
        <f>IF($Z1561="","",INDEX($AW$2:$AW$2000,$Z1561))</f>
      </c>
      <c r="BO1561">
        <f>IF($Z1561="","",INDEX($AX$2:$AX$2000,$Z1561))</f>
      </c>
      <c r="BP1561">
        <f>IF($Z1561="","",INDEX($AY$2:$AY$2000,$Z1561))</f>
      </c>
      <c r="BQ1561">
        <f>IF($Z1561="","",INDEX($AZ$2:$AZ$2000,$Z1561))</f>
      </c>
      <c r="BR1561">
        <f>IF($Z1561="","",INDEX($BA$2:$BA$2000,$Z1561))</f>
      </c>
      <c r="BS1561">
        <f>IF($Z1561="","",INDEX($BB$2:$BB$2000,$Z1561))</f>
      </c>
      <c r="BT1561">
        <f>IF($Z1561="","",INDEX($BC$2:$BC$2000,$Z1561))</f>
      </c>
      <c r="BV1561">
        <f>IF(OR($A1561="",$P1561&lt;&gt;"Yes",$AH1561="Yes"),"",1+N($AG1561))</f>
      </c>
      <c r="BW1561">
        <f>IF($A1561="","",COUNTIFS($W$2:$W$2500,$A1561,$BZ$2:$BZ$2500,"Yes")+COUNTIFS($X$2:$X$2500,$A1561,$BY$2:$BY$2500,"Yes"))</f>
      </c>
      <c r="BX1561">
        <f>IF(OR($A1561="",$P1561="Yes"),"",IF(N($BW1561)=0,0,1+SUMIFS($CB$2:$CB$2500,$W$2:$W$2500,$A1561)+SUMIFS($CA$2:$CA$2500,$X$2:$X$2500,$A1561)))</f>
      </c>
      <c r="BY1561" t="str">
        <f>IF($Y1561="","",INDEX($AH$2:$AH$2000,$Y1561)&amp;"")</f>
      </c>
      <c r="BZ1561" t="str">
        <f>IF($Z1561="","",INDEX($AH$2:$AH$2000,$Z1561)&amp;"")</f>
      </c>
      <c r="CA1561">
        <f>IF($Y1561="","",INDEX($BV$2:$BV$2000,$Y1561))</f>
      </c>
      <c r="CB1561">
        <f>IF($Z1561="","",INDEX($BV$2:$BV$2000,$Z1561))</f>
      </c>
    </row>
    <row r="1562">
      <c r="A1562" t="str">
        <f>IF(TRIM(INDEX(games!$A:$A,ROW()))="","",TRIM(INDEX(games!$A:$A,ROW())))</f>
      </c>
      <c r="B1562">
        <f>IF(OR($A1562="",INDEX(games!$B:$B,ROW())=""),"",INDEX(games!$B:$B,ROW()))</f>
      </c>
      <c r="C1562" t="str">
        <f>IF(OR($A1562="",INDEX(games!$C:$C,ROW())=""),"",INDEX(games!$C:$C,ROW()))</f>
      </c>
      <c r="D1562">
        <f>IF($A1562="","",COUNTIF($W$2:$W$2500,$A1562)+COUNTIF($X$2:$X$2500,$A1562))</f>
      </c>
      <c r="E1562">
        <f>IF($A1562="","",IFERROR(MATCH($C1562,$R$2:$R$5,0),0))</f>
      </c>
      <c r="F1562">
        <f>IF($A1562="","",MOD(ROW(),34))</f>
      </c>
      <c r="G1562">
        <f>IF($A1562="",NA(),IF($C1562="Action",$B1562,NA()))</f>
      </c>
      <c r="H1562">
        <f>IF($A1562="",NA(),IF($C1562="Action",1+$F1562*0.023,NA()))</f>
      </c>
      <c r="I1562">
        <f>IF($A1562="",NA(),IF($C1562="Strategy",$B1562,NA()))</f>
      </c>
      <c r="J1562">
        <f>IF($A1562="",NA(),IF($C1562="Strategy",2+$F1562*0.023,NA()))</f>
      </c>
      <c r="K1562">
        <f>IF($A1562="",NA(),IF($C1562="Deckbuilder",$B1562,NA()))</f>
      </c>
      <c r="L1562">
        <f>IF($A1562="",NA(),IF($C1562="Deckbuilder",3+$F1562*0.023,NA()))</f>
      </c>
      <c r="M1562">
        <f>IF($A1562="",NA(),IF($C1562="Traditional",$B1562,NA()))</f>
      </c>
      <c r="N1562">
        <f>IF($A1562="",NA(),IF($C1562="Traditional",4+$F1562*0.023,NA()))</f>
      </c>
      <c r="O1562">
        <f>IF($A1562="","",$D1562+ROW()/1000000)</f>
      </c>
      <c r="P1562" t="str">
        <f>IF(OR($A1562="",INDEX(games!$H:$H,ROW())=""),"",INDEX(games!$H:$H,ROW()))</f>
      </c>
      <c r="Q1562">
        <f>IF(OR($A1562="",$P1562&lt;&gt;"Yes"),"",$D1562+ROW()/1000000)</f>
      </c>
      <c r="T1562">
        <f>IF($Y1562="","",INDEX($B$2:$B$2000,$Y1562))</f>
      </c>
      <c r="U1562">
        <f>IF($Z1562="","",INDEX($B$2:$B$2000,$Z1562))</f>
      </c>
      <c r="V1562">
        <f>IF(OR($T1562="",$U1562=""),"",$U1562-$T1562)</f>
      </c>
      <c r="W1562" t="str">
        <f>IF(TRIM(INDEX(connections!$A:$A,ROW()))="","",TRIM(INDEX(connections!$A:$A,ROW())))</f>
      </c>
      <c r="X1562" t="str">
        <f>IF($W1562="","",TRIM(INDEX(connections!$B:$B,ROW())))</f>
      </c>
      <c r="Y1562">
        <f>IF($W1562="","",IFERROR(MATCH($W1562,$A$2:$A$2000,0),""))</f>
      </c>
      <c r="Z1562">
        <f>IF($X1562="","",IFERROR(MATCH($X1562,$A$2:$A$2000,0),""))</f>
      </c>
      <c r="AA1562" t="str">
        <f>IF($Y1562="","",INDEX($P$2:$P$2000,$Y1562))</f>
      </c>
      <c r="AB1562" t="str">
        <f>IF($Z1562="","",INDEX($P$2:$P$2000,$Z1562))</f>
      </c>
      <c r="AC1562">
        <f>IF(AND($AA1562="Yes",$AB1562="Yes"),1,"")</f>
      </c>
      <c r="AD1562">
        <f>IF(OR($Y1562="",$Z1562=""),"",IF(INDEX($C$2:$C$2000,$Y1562)=INDEX($C$2:$C$2000,$Z1562),0,1))</f>
      </c>
      <c r="AE1562">
        <f>IF($AC1562&lt;&gt;1,"",IF(AND(INDEX($AG$2:$AG$2000,$Y1562)=1,INDEX($AG$2:$AG$2000,$Z1562)=1),1,""))</f>
      </c>
      <c r="AG1562">
        <f>IF($A1562="","",COUNTIFS($W$2:$W$2500,$A1562,$AB$2:$AB$2500,"Yes")+COUNTIFS($X$2:$X$2500,$A1562,$AA$2:$AA$2500,"Yes"))</f>
      </c>
      <c r="AH1562" t="str">
        <f>IF(OR($P1562&lt;&gt;"Yes",N($AG1562)=0),"",IF(AND($AG1562=1,COUNTIFS($W$2:$W$2500,$A1562,$AE$2:$AE$2500,1)+COUNTIFS($X$2:$X$2500,$A1562,$AE$2:$AE$2500,1)&gt;0),"","Yes"))</f>
      </c>
      <c r="AI1562">
        <f>IF($AH1562="Yes",$AG1562,"")</f>
      </c>
      <c r="AJ1562">
        <f>IF($AI1562="","",$AI1562+ROW()/1000000)</f>
      </c>
      <c r="AK1562">
        <f>IF(OR($A1562="",$P1562="Yes",N($AG1562)=0),"",$AG1562+ROW()/1000000)</f>
      </c>
      <c r="AL1562" t="str">
        <f>IF($A1562="","",INDEX(games!$J:$J,ROW())&amp;"")</f>
      </c>
      <c r="AM1562">
        <f>IF($A1562="","",SUMPRODUCT($AO1562:$BD1562,'Map Analysis'!$AP$2^{0,1,2,3,4,5,6,7,8,9,10,11,12,13,14,15}))</f>
      </c>
      <c r="AN1562">
        <f>IF($A1562="","",$AM1562+ROW()/10000000)</f>
      </c>
      <c r="AO1562">
        <f>IF($A1562="","",COUNTIF($W$2:$W$2500,$A1562))</f>
      </c>
      <c r="AP1562">
        <f>IF($A1562="","",SUMIFS($BF$2:$BF$2500,$W$2:$W$2500,$A1562))</f>
      </c>
      <c r="AQ1562">
        <f>IF($A1562="","",SUMIFS($BG$2:$BG$2500,$W$2:$W$2500,$A1562))</f>
      </c>
      <c r="AR1562">
        <f>IF($A1562="","",SUMIFS($BH$2:$BH$2500,$W$2:$W$2500,$A1562))</f>
      </c>
      <c r="AS1562">
        <f>IF($A1562="","",SUMIFS($BI$2:$BI$2500,$W$2:$W$2500,$A1562))</f>
      </c>
      <c r="AT1562">
        <f>IF($A1562="","",SUMIFS($BJ$2:$BJ$2500,$W$2:$W$2500,$A1562))</f>
      </c>
      <c r="AU1562">
        <f>IF($A1562="","",SUMIFS($BK$2:$BK$2500,$W$2:$W$2500,$A1562))</f>
      </c>
      <c r="AV1562">
        <f>IF($A1562="","",SUMIFS($BL$2:$BL$2500,$W$2:$W$2500,$A1562))</f>
      </c>
      <c r="AW1562">
        <f>IF($A1562="","",SUMIFS($BM$2:$BM$2500,$W$2:$W$2500,$A1562))</f>
      </c>
      <c r="AX1562">
        <f>IF($A1562="","",SUMIFS($BN$2:$BN$2500,$W$2:$W$2500,$A1562))</f>
      </c>
      <c r="AY1562">
        <f>IF($A1562="","",SUMIFS($BO$2:$BO$2500,$W$2:$W$2500,$A1562))</f>
      </c>
      <c r="AZ1562">
        <f>IF($A1562="","",SUMIFS($BP$2:$BP$2500,$W$2:$W$2500,$A1562))</f>
      </c>
      <c r="BA1562">
        <f>IF($A1562="","",SUMIFS($BQ$2:$BQ$2500,$W$2:$W$2500,$A1562))</f>
      </c>
      <c r="BB1562">
        <f>IF($A1562="","",SUMIFS($BR$2:$BR$2500,$W$2:$W$2500,$A1562))</f>
      </c>
      <c r="BC1562">
        <f>IF($A1562="","",SUMIFS($BS$2:$BS$2500,$W$2:$W$2500,$A1562))</f>
      </c>
      <c r="BD1562">
        <f>IF($A1562="","",SUMIFS($BT$2:$BT$2500,$W$2:$W$2500,$A1562))</f>
      </c>
      <c r="BF1562">
        <f>IF($Z1562="","",INDEX($AO$2:$AO$2000,$Z1562))</f>
      </c>
      <c r="BG1562">
        <f>IF($Z1562="","",INDEX($AP$2:$AP$2000,$Z1562))</f>
      </c>
      <c r="BH1562">
        <f>IF($Z1562="","",INDEX($AQ$2:$AQ$2000,$Z1562))</f>
      </c>
      <c r="BI1562">
        <f>IF($Z1562="","",INDEX($AR$2:$AR$2000,$Z1562))</f>
      </c>
      <c r="BJ1562">
        <f>IF($Z1562="","",INDEX($AS$2:$AS$2000,$Z1562))</f>
      </c>
      <c r="BK1562">
        <f>IF($Z1562="","",INDEX($AT$2:$AT$2000,$Z1562))</f>
      </c>
      <c r="BL1562">
        <f>IF($Z1562="","",INDEX($AU$2:$AU$2000,$Z1562))</f>
      </c>
      <c r="BM1562">
        <f>IF($Z1562="","",INDEX($AV$2:$AV$2000,$Z1562))</f>
      </c>
      <c r="BN1562">
        <f>IF($Z1562="","",INDEX($AW$2:$AW$2000,$Z1562))</f>
      </c>
      <c r="BO1562">
        <f>IF($Z1562="","",INDEX($AX$2:$AX$2000,$Z1562))</f>
      </c>
      <c r="BP1562">
        <f>IF($Z1562="","",INDEX($AY$2:$AY$2000,$Z1562))</f>
      </c>
      <c r="BQ1562">
        <f>IF($Z1562="","",INDEX($AZ$2:$AZ$2000,$Z1562))</f>
      </c>
      <c r="BR1562">
        <f>IF($Z1562="","",INDEX($BA$2:$BA$2000,$Z1562))</f>
      </c>
      <c r="BS1562">
        <f>IF($Z1562="","",INDEX($BB$2:$BB$2000,$Z1562))</f>
      </c>
      <c r="BT1562">
        <f>IF($Z1562="","",INDEX($BC$2:$BC$2000,$Z1562))</f>
      </c>
      <c r="BV1562">
        <f>IF(OR($A1562="",$P1562&lt;&gt;"Yes",$AH1562="Yes"),"",1+N($AG1562))</f>
      </c>
      <c r="BW1562">
        <f>IF($A1562="","",COUNTIFS($W$2:$W$2500,$A1562,$BZ$2:$BZ$2500,"Yes")+COUNTIFS($X$2:$X$2500,$A1562,$BY$2:$BY$2500,"Yes"))</f>
      </c>
      <c r="BX1562">
        <f>IF(OR($A1562="",$P1562="Yes"),"",IF(N($BW1562)=0,0,1+SUMIFS($CB$2:$CB$2500,$W$2:$W$2500,$A1562)+SUMIFS($CA$2:$CA$2500,$X$2:$X$2500,$A1562)))</f>
      </c>
      <c r="BY1562" t="str">
        <f>IF($Y1562="","",INDEX($AH$2:$AH$2000,$Y1562)&amp;"")</f>
      </c>
      <c r="BZ1562" t="str">
        <f>IF($Z1562="","",INDEX($AH$2:$AH$2000,$Z1562)&amp;"")</f>
      </c>
      <c r="CA1562">
        <f>IF($Y1562="","",INDEX($BV$2:$BV$2000,$Y1562))</f>
      </c>
      <c r="CB1562">
        <f>IF($Z1562="","",INDEX($BV$2:$BV$2000,$Z1562))</f>
      </c>
    </row>
    <row r="1563">
      <c r="A1563" t="str">
        <f>IF(TRIM(INDEX(games!$A:$A,ROW()))="","",TRIM(INDEX(games!$A:$A,ROW())))</f>
      </c>
      <c r="B1563">
        <f>IF(OR($A1563="",INDEX(games!$B:$B,ROW())=""),"",INDEX(games!$B:$B,ROW()))</f>
      </c>
      <c r="C1563" t="str">
        <f>IF(OR($A1563="",INDEX(games!$C:$C,ROW())=""),"",INDEX(games!$C:$C,ROW()))</f>
      </c>
      <c r="D1563">
        <f>IF($A1563="","",COUNTIF($W$2:$W$2500,$A1563)+COUNTIF($X$2:$X$2500,$A1563))</f>
      </c>
      <c r="E1563">
        <f>IF($A1563="","",IFERROR(MATCH($C1563,$R$2:$R$5,0),0))</f>
      </c>
      <c r="F1563">
        <f>IF($A1563="","",MOD(ROW(),34))</f>
      </c>
      <c r="G1563">
        <f>IF($A1563="",NA(),IF($C1563="Action",$B1563,NA()))</f>
      </c>
      <c r="H1563">
        <f>IF($A1563="",NA(),IF($C1563="Action",1+$F1563*0.023,NA()))</f>
      </c>
      <c r="I1563">
        <f>IF($A1563="",NA(),IF($C1563="Strategy",$B1563,NA()))</f>
      </c>
      <c r="J1563">
        <f>IF($A1563="",NA(),IF($C1563="Strategy",2+$F1563*0.023,NA()))</f>
      </c>
      <c r="K1563">
        <f>IF($A1563="",NA(),IF($C1563="Deckbuilder",$B1563,NA()))</f>
      </c>
      <c r="L1563">
        <f>IF($A1563="",NA(),IF($C1563="Deckbuilder",3+$F1563*0.023,NA()))</f>
      </c>
      <c r="M1563">
        <f>IF($A1563="",NA(),IF($C1563="Traditional",$B1563,NA()))</f>
      </c>
      <c r="N1563">
        <f>IF($A1563="",NA(),IF($C1563="Traditional",4+$F1563*0.023,NA()))</f>
      </c>
      <c r="O1563">
        <f>IF($A1563="","",$D1563+ROW()/1000000)</f>
      </c>
      <c r="P1563" t="str">
        <f>IF(OR($A1563="",INDEX(games!$H:$H,ROW())=""),"",INDEX(games!$H:$H,ROW()))</f>
      </c>
      <c r="Q1563">
        <f>IF(OR($A1563="",$P1563&lt;&gt;"Yes"),"",$D1563+ROW()/1000000)</f>
      </c>
      <c r="T1563">
        <f>IF($Y1563="","",INDEX($B$2:$B$2000,$Y1563))</f>
      </c>
      <c r="U1563">
        <f>IF($Z1563="","",INDEX($B$2:$B$2000,$Z1563))</f>
      </c>
      <c r="V1563">
        <f>IF(OR($T1563="",$U1563=""),"",$U1563-$T1563)</f>
      </c>
      <c r="W1563" t="str">
        <f>IF(TRIM(INDEX(connections!$A:$A,ROW()))="","",TRIM(INDEX(connections!$A:$A,ROW())))</f>
      </c>
      <c r="X1563" t="str">
        <f>IF($W1563="","",TRIM(INDEX(connections!$B:$B,ROW())))</f>
      </c>
      <c r="Y1563">
        <f>IF($W1563="","",IFERROR(MATCH($W1563,$A$2:$A$2000,0),""))</f>
      </c>
      <c r="Z1563">
        <f>IF($X1563="","",IFERROR(MATCH($X1563,$A$2:$A$2000,0),""))</f>
      </c>
      <c r="AA1563" t="str">
        <f>IF($Y1563="","",INDEX($P$2:$P$2000,$Y1563))</f>
      </c>
      <c r="AB1563" t="str">
        <f>IF($Z1563="","",INDEX($P$2:$P$2000,$Z1563))</f>
      </c>
      <c r="AC1563">
        <f>IF(AND($AA1563="Yes",$AB1563="Yes"),1,"")</f>
      </c>
      <c r="AD1563">
        <f>IF(OR($Y1563="",$Z1563=""),"",IF(INDEX($C$2:$C$2000,$Y1563)=INDEX($C$2:$C$2000,$Z1563),0,1))</f>
      </c>
      <c r="AE1563">
        <f>IF($AC1563&lt;&gt;1,"",IF(AND(INDEX($AG$2:$AG$2000,$Y1563)=1,INDEX($AG$2:$AG$2000,$Z1563)=1),1,""))</f>
      </c>
      <c r="AG1563">
        <f>IF($A1563="","",COUNTIFS($W$2:$W$2500,$A1563,$AB$2:$AB$2500,"Yes")+COUNTIFS($X$2:$X$2500,$A1563,$AA$2:$AA$2500,"Yes"))</f>
      </c>
      <c r="AH1563" t="str">
        <f>IF(OR($P1563&lt;&gt;"Yes",N($AG1563)=0),"",IF(AND($AG1563=1,COUNTIFS($W$2:$W$2500,$A1563,$AE$2:$AE$2500,1)+COUNTIFS($X$2:$X$2500,$A1563,$AE$2:$AE$2500,1)&gt;0),"","Yes"))</f>
      </c>
      <c r="AI1563">
        <f>IF($AH1563="Yes",$AG1563,"")</f>
      </c>
      <c r="AJ1563">
        <f>IF($AI1563="","",$AI1563+ROW()/1000000)</f>
      </c>
      <c r="AK1563">
        <f>IF(OR($A1563="",$P1563="Yes",N($AG1563)=0),"",$AG1563+ROW()/1000000)</f>
      </c>
      <c r="AL1563" t="str">
        <f>IF($A1563="","",INDEX(games!$J:$J,ROW())&amp;"")</f>
      </c>
      <c r="AM1563">
        <f>IF($A1563="","",SUMPRODUCT($AO1563:$BD1563,'Map Analysis'!$AP$2^{0,1,2,3,4,5,6,7,8,9,10,11,12,13,14,15}))</f>
      </c>
      <c r="AN1563">
        <f>IF($A1563="","",$AM1563+ROW()/10000000)</f>
      </c>
      <c r="AO1563">
        <f>IF($A1563="","",COUNTIF($W$2:$W$2500,$A1563))</f>
      </c>
      <c r="AP1563">
        <f>IF($A1563="","",SUMIFS($BF$2:$BF$2500,$W$2:$W$2500,$A1563))</f>
      </c>
      <c r="AQ1563">
        <f>IF($A1563="","",SUMIFS($BG$2:$BG$2500,$W$2:$W$2500,$A1563))</f>
      </c>
      <c r="AR1563">
        <f>IF($A1563="","",SUMIFS($BH$2:$BH$2500,$W$2:$W$2500,$A1563))</f>
      </c>
      <c r="AS1563">
        <f>IF($A1563="","",SUMIFS($BI$2:$BI$2500,$W$2:$W$2500,$A1563))</f>
      </c>
      <c r="AT1563">
        <f>IF($A1563="","",SUMIFS($BJ$2:$BJ$2500,$W$2:$W$2500,$A1563))</f>
      </c>
      <c r="AU1563">
        <f>IF($A1563="","",SUMIFS($BK$2:$BK$2500,$W$2:$W$2500,$A1563))</f>
      </c>
      <c r="AV1563">
        <f>IF($A1563="","",SUMIFS($BL$2:$BL$2500,$W$2:$W$2500,$A1563))</f>
      </c>
      <c r="AW1563">
        <f>IF($A1563="","",SUMIFS($BM$2:$BM$2500,$W$2:$W$2500,$A1563))</f>
      </c>
      <c r="AX1563">
        <f>IF($A1563="","",SUMIFS($BN$2:$BN$2500,$W$2:$W$2500,$A1563))</f>
      </c>
      <c r="AY1563">
        <f>IF($A1563="","",SUMIFS($BO$2:$BO$2500,$W$2:$W$2500,$A1563))</f>
      </c>
      <c r="AZ1563">
        <f>IF($A1563="","",SUMIFS($BP$2:$BP$2500,$W$2:$W$2500,$A1563))</f>
      </c>
      <c r="BA1563">
        <f>IF($A1563="","",SUMIFS($BQ$2:$BQ$2500,$W$2:$W$2500,$A1563))</f>
      </c>
      <c r="BB1563">
        <f>IF($A1563="","",SUMIFS($BR$2:$BR$2500,$W$2:$W$2500,$A1563))</f>
      </c>
      <c r="BC1563">
        <f>IF($A1563="","",SUMIFS($BS$2:$BS$2500,$W$2:$W$2500,$A1563))</f>
      </c>
      <c r="BD1563">
        <f>IF($A1563="","",SUMIFS($BT$2:$BT$2500,$W$2:$W$2500,$A1563))</f>
      </c>
      <c r="BF1563">
        <f>IF($Z1563="","",INDEX($AO$2:$AO$2000,$Z1563))</f>
      </c>
      <c r="BG1563">
        <f>IF($Z1563="","",INDEX($AP$2:$AP$2000,$Z1563))</f>
      </c>
      <c r="BH1563">
        <f>IF($Z1563="","",INDEX($AQ$2:$AQ$2000,$Z1563))</f>
      </c>
      <c r="BI1563">
        <f>IF($Z1563="","",INDEX($AR$2:$AR$2000,$Z1563))</f>
      </c>
      <c r="BJ1563">
        <f>IF($Z1563="","",INDEX($AS$2:$AS$2000,$Z1563))</f>
      </c>
      <c r="BK1563">
        <f>IF($Z1563="","",INDEX($AT$2:$AT$2000,$Z1563))</f>
      </c>
      <c r="BL1563">
        <f>IF($Z1563="","",INDEX($AU$2:$AU$2000,$Z1563))</f>
      </c>
      <c r="BM1563">
        <f>IF($Z1563="","",INDEX($AV$2:$AV$2000,$Z1563))</f>
      </c>
      <c r="BN1563">
        <f>IF($Z1563="","",INDEX($AW$2:$AW$2000,$Z1563))</f>
      </c>
      <c r="BO1563">
        <f>IF($Z1563="","",INDEX($AX$2:$AX$2000,$Z1563))</f>
      </c>
      <c r="BP1563">
        <f>IF($Z1563="","",INDEX($AY$2:$AY$2000,$Z1563))</f>
      </c>
      <c r="BQ1563">
        <f>IF($Z1563="","",INDEX($AZ$2:$AZ$2000,$Z1563))</f>
      </c>
      <c r="BR1563">
        <f>IF($Z1563="","",INDEX($BA$2:$BA$2000,$Z1563))</f>
      </c>
      <c r="BS1563">
        <f>IF($Z1563="","",INDEX($BB$2:$BB$2000,$Z1563))</f>
      </c>
      <c r="BT1563">
        <f>IF($Z1563="","",INDEX($BC$2:$BC$2000,$Z1563))</f>
      </c>
      <c r="BV1563">
        <f>IF(OR($A1563="",$P1563&lt;&gt;"Yes",$AH1563="Yes"),"",1+N($AG1563))</f>
      </c>
      <c r="BW1563">
        <f>IF($A1563="","",COUNTIFS($W$2:$W$2500,$A1563,$BZ$2:$BZ$2500,"Yes")+COUNTIFS($X$2:$X$2500,$A1563,$BY$2:$BY$2500,"Yes"))</f>
      </c>
      <c r="BX1563">
        <f>IF(OR($A1563="",$P1563="Yes"),"",IF(N($BW1563)=0,0,1+SUMIFS($CB$2:$CB$2500,$W$2:$W$2500,$A1563)+SUMIFS($CA$2:$CA$2500,$X$2:$X$2500,$A1563)))</f>
      </c>
      <c r="BY1563" t="str">
        <f>IF($Y1563="","",INDEX($AH$2:$AH$2000,$Y1563)&amp;"")</f>
      </c>
      <c r="BZ1563" t="str">
        <f>IF($Z1563="","",INDEX($AH$2:$AH$2000,$Z1563)&amp;"")</f>
      </c>
      <c r="CA1563">
        <f>IF($Y1563="","",INDEX($BV$2:$BV$2000,$Y1563))</f>
      </c>
      <c r="CB1563">
        <f>IF($Z1563="","",INDEX($BV$2:$BV$2000,$Z1563))</f>
      </c>
    </row>
    <row r="1564">
      <c r="A1564" t="str">
        <f>IF(TRIM(INDEX(games!$A:$A,ROW()))="","",TRIM(INDEX(games!$A:$A,ROW())))</f>
      </c>
      <c r="B1564">
        <f>IF(OR($A1564="",INDEX(games!$B:$B,ROW())=""),"",INDEX(games!$B:$B,ROW()))</f>
      </c>
      <c r="C1564" t="str">
        <f>IF(OR($A1564="",INDEX(games!$C:$C,ROW())=""),"",INDEX(games!$C:$C,ROW()))</f>
      </c>
      <c r="D1564">
        <f>IF($A1564="","",COUNTIF($W$2:$W$2500,$A1564)+COUNTIF($X$2:$X$2500,$A1564))</f>
      </c>
      <c r="E1564">
        <f>IF($A1564="","",IFERROR(MATCH($C1564,$R$2:$R$5,0),0))</f>
      </c>
      <c r="F1564">
        <f>IF($A1564="","",MOD(ROW(),34))</f>
      </c>
      <c r="G1564">
        <f>IF($A1564="",NA(),IF($C1564="Action",$B1564,NA()))</f>
      </c>
      <c r="H1564">
        <f>IF($A1564="",NA(),IF($C1564="Action",1+$F1564*0.023,NA()))</f>
      </c>
      <c r="I1564">
        <f>IF($A1564="",NA(),IF($C1564="Strategy",$B1564,NA()))</f>
      </c>
      <c r="J1564">
        <f>IF($A1564="",NA(),IF($C1564="Strategy",2+$F1564*0.023,NA()))</f>
      </c>
      <c r="K1564">
        <f>IF($A1564="",NA(),IF($C1564="Deckbuilder",$B1564,NA()))</f>
      </c>
      <c r="L1564">
        <f>IF($A1564="",NA(),IF($C1564="Deckbuilder",3+$F1564*0.023,NA()))</f>
      </c>
      <c r="M1564">
        <f>IF($A1564="",NA(),IF($C1564="Traditional",$B1564,NA()))</f>
      </c>
      <c r="N1564">
        <f>IF($A1564="",NA(),IF($C1564="Traditional",4+$F1564*0.023,NA()))</f>
      </c>
      <c r="O1564">
        <f>IF($A1564="","",$D1564+ROW()/1000000)</f>
      </c>
      <c r="P1564" t="str">
        <f>IF(OR($A1564="",INDEX(games!$H:$H,ROW())=""),"",INDEX(games!$H:$H,ROW()))</f>
      </c>
      <c r="Q1564">
        <f>IF(OR($A1564="",$P1564&lt;&gt;"Yes"),"",$D1564+ROW()/1000000)</f>
      </c>
      <c r="T1564">
        <f>IF($Y1564="","",INDEX($B$2:$B$2000,$Y1564))</f>
      </c>
      <c r="U1564">
        <f>IF($Z1564="","",INDEX($B$2:$B$2000,$Z1564))</f>
      </c>
      <c r="V1564">
        <f>IF(OR($T1564="",$U1564=""),"",$U1564-$T1564)</f>
      </c>
      <c r="W1564" t="str">
        <f>IF(TRIM(INDEX(connections!$A:$A,ROW()))="","",TRIM(INDEX(connections!$A:$A,ROW())))</f>
      </c>
      <c r="X1564" t="str">
        <f>IF($W1564="","",TRIM(INDEX(connections!$B:$B,ROW())))</f>
      </c>
      <c r="Y1564">
        <f>IF($W1564="","",IFERROR(MATCH($W1564,$A$2:$A$2000,0),""))</f>
      </c>
      <c r="Z1564">
        <f>IF($X1564="","",IFERROR(MATCH($X1564,$A$2:$A$2000,0),""))</f>
      </c>
      <c r="AA1564" t="str">
        <f>IF($Y1564="","",INDEX($P$2:$P$2000,$Y1564))</f>
      </c>
      <c r="AB1564" t="str">
        <f>IF($Z1564="","",INDEX($P$2:$P$2000,$Z1564))</f>
      </c>
      <c r="AC1564">
        <f>IF(AND($AA1564="Yes",$AB1564="Yes"),1,"")</f>
      </c>
      <c r="AD1564">
        <f>IF(OR($Y1564="",$Z1564=""),"",IF(INDEX($C$2:$C$2000,$Y1564)=INDEX($C$2:$C$2000,$Z1564),0,1))</f>
      </c>
      <c r="AE1564">
        <f>IF($AC1564&lt;&gt;1,"",IF(AND(INDEX($AG$2:$AG$2000,$Y1564)=1,INDEX($AG$2:$AG$2000,$Z1564)=1),1,""))</f>
      </c>
      <c r="AG1564">
        <f>IF($A1564="","",COUNTIFS($W$2:$W$2500,$A1564,$AB$2:$AB$2500,"Yes")+COUNTIFS($X$2:$X$2500,$A1564,$AA$2:$AA$2500,"Yes"))</f>
      </c>
      <c r="AH1564" t="str">
        <f>IF(OR($P1564&lt;&gt;"Yes",N($AG1564)=0),"",IF(AND($AG1564=1,COUNTIFS($W$2:$W$2500,$A1564,$AE$2:$AE$2500,1)+COUNTIFS($X$2:$X$2500,$A1564,$AE$2:$AE$2500,1)&gt;0),"","Yes"))</f>
      </c>
      <c r="AI1564">
        <f>IF($AH1564="Yes",$AG1564,"")</f>
      </c>
      <c r="AJ1564">
        <f>IF($AI1564="","",$AI1564+ROW()/1000000)</f>
      </c>
      <c r="AK1564">
        <f>IF(OR($A1564="",$P1564="Yes",N($AG1564)=0),"",$AG1564+ROW()/1000000)</f>
      </c>
      <c r="AL1564" t="str">
        <f>IF($A1564="","",INDEX(games!$J:$J,ROW())&amp;"")</f>
      </c>
      <c r="AM1564">
        <f>IF($A1564="","",SUMPRODUCT($AO1564:$BD1564,'Map Analysis'!$AP$2^{0,1,2,3,4,5,6,7,8,9,10,11,12,13,14,15}))</f>
      </c>
      <c r="AN1564">
        <f>IF($A1564="","",$AM1564+ROW()/10000000)</f>
      </c>
      <c r="AO1564">
        <f>IF($A1564="","",COUNTIF($W$2:$W$2500,$A1564))</f>
      </c>
      <c r="AP1564">
        <f>IF($A1564="","",SUMIFS($BF$2:$BF$2500,$W$2:$W$2500,$A1564))</f>
      </c>
      <c r="AQ1564">
        <f>IF($A1564="","",SUMIFS($BG$2:$BG$2500,$W$2:$W$2500,$A1564))</f>
      </c>
      <c r="AR1564">
        <f>IF($A1564="","",SUMIFS($BH$2:$BH$2500,$W$2:$W$2500,$A1564))</f>
      </c>
      <c r="AS1564">
        <f>IF($A1564="","",SUMIFS($BI$2:$BI$2500,$W$2:$W$2500,$A1564))</f>
      </c>
      <c r="AT1564">
        <f>IF($A1564="","",SUMIFS($BJ$2:$BJ$2500,$W$2:$W$2500,$A1564))</f>
      </c>
      <c r="AU1564">
        <f>IF($A1564="","",SUMIFS($BK$2:$BK$2500,$W$2:$W$2500,$A1564))</f>
      </c>
      <c r="AV1564">
        <f>IF($A1564="","",SUMIFS($BL$2:$BL$2500,$W$2:$W$2500,$A1564))</f>
      </c>
      <c r="AW1564">
        <f>IF($A1564="","",SUMIFS($BM$2:$BM$2500,$W$2:$W$2500,$A1564))</f>
      </c>
      <c r="AX1564">
        <f>IF($A1564="","",SUMIFS($BN$2:$BN$2500,$W$2:$W$2500,$A1564))</f>
      </c>
      <c r="AY1564">
        <f>IF($A1564="","",SUMIFS($BO$2:$BO$2500,$W$2:$W$2500,$A1564))</f>
      </c>
      <c r="AZ1564">
        <f>IF($A1564="","",SUMIFS($BP$2:$BP$2500,$W$2:$W$2500,$A1564))</f>
      </c>
      <c r="BA1564">
        <f>IF($A1564="","",SUMIFS($BQ$2:$BQ$2500,$W$2:$W$2500,$A1564))</f>
      </c>
      <c r="BB1564">
        <f>IF($A1564="","",SUMIFS($BR$2:$BR$2500,$W$2:$W$2500,$A1564))</f>
      </c>
      <c r="BC1564">
        <f>IF($A1564="","",SUMIFS($BS$2:$BS$2500,$W$2:$W$2500,$A1564))</f>
      </c>
      <c r="BD1564">
        <f>IF($A1564="","",SUMIFS($BT$2:$BT$2500,$W$2:$W$2500,$A1564))</f>
      </c>
      <c r="BF1564">
        <f>IF($Z1564="","",INDEX($AO$2:$AO$2000,$Z1564))</f>
      </c>
      <c r="BG1564">
        <f>IF($Z1564="","",INDEX($AP$2:$AP$2000,$Z1564))</f>
      </c>
      <c r="BH1564">
        <f>IF($Z1564="","",INDEX($AQ$2:$AQ$2000,$Z1564))</f>
      </c>
      <c r="BI1564">
        <f>IF($Z1564="","",INDEX($AR$2:$AR$2000,$Z1564))</f>
      </c>
      <c r="BJ1564">
        <f>IF($Z1564="","",INDEX($AS$2:$AS$2000,$Z1564))</f>
      </c>
      <c r="BK1564">
        <f>IF($Z1564="","",INDEX($AT$2:$AT$2000,$Z1564))</f>
      </c>
      <c r="BL1564">
        <f>IF($Z1564="","",INDEX($AU$2:$AU$2000,$Z1564))</f>
      </c>
      <c r="BM1564">
        <f>IF($Z1564="","",INDEX($AV$2:$AV$2000,$Z1564))</f>
      </c>
      <c r="BN1564">
        <f>IF($Z1564="","",INDEX($AW$2:$AW$2000,$Z1564))</f>
      </c>
      <c r="BO1564">
        <f>IF($Z1564="","",INDEX($AX$2:$AX$2000,$Z1564))</f>
      </c>
      <c r="BP1564">
        <f>IF($Z1564="","",INDEX($AY$2:$AY$2000,$Z1564))</f>
      </c>
      <c r="BQ1564">
        <f>IF($Z1564="","",INDEX($AZ$2:$AZ$2000,$Z1564))</f>
      </c>
      <c r="BR1564">
        <f>IF($Z1564="","",INDEX($BA$2:$BA$2000,$Z1564))</f>
      </c>
      <c r="BS1564">
        <f>IF($Z1564="","",INDEX($BB$2:$BB$2000,$Z1564))</f>
      </c>
      <c r="BT1564">
        <f>IF($Z1564="","",INDEX($BC$2:$BC$2000,$Z1564))</f>
      </c>
      <c r="BV1564">
        <f>IF(OR($A1564="",$P1564&lt;&gt;"Yes",$AH1564="Yes"),"",1+N($AG1564))</f>
      </c>
      <c r="BW1564">
        <f>IF($A1564="","",COUNTIFS($W$2:$W$2500,$A1564,$BZ$2:$BZ$2500,"Yes")+COUNTIFS($X$2:$X$2500,$A1564,$BY$2:$BY$2500,"Yes"))</f>
      </c>
      <c r="BX1564">
        <f>IF(OR($A1564="",$P1564="Yes"),"",IF(N($BW1564)=0,0,1+SUMIFS($CB$2:$CB$2500,$W$2:$W$2500,$A1564)+SUMIFS($CA$2:$CA$2500,$X$2:$X$2500,$A1564)))</f>
      </c>
      <c r="BY1564" t="str">
        <f>IF($Y1564="","",INDEX($AH$2:$AH$2000,$Y1564)&amp;"")</f>
      </c>
      <c r="BZ1564" t="str">
        <f>IF($Z1564="","",INDEX($AH$2:$AH$2000,$Z1564)&amp;"")</f>
      </c>
      <c r="CA1564">
        <f>IF($Y1564="","",INDEX($BV$2:$BV$2000,$Y1564))</f>
      </c>
      <c r="CB1564">
        <f>IF($Z1564="","",INDEX($BV$2:$BV$2000,$Z1564))</f>
      </c>
    </row>
    <row r="1565">
      <c r="A1565" t="str">
        <f>IF(TRIM(INDEX(games!$A:$A,ROW()))="","",TRIM(INDEX(games!$A:$A,ROW())))</f>
      </c>
      <c r="B1565">
        <f>IF(OR($A1565="",INDEX(games!$B:$B,ROW())=""),"",INDEX(games!$B:$B,ROW()))</f>
      </c>
      <c r="C1565" t="str">
        <f>IF(OR($A1565="",INDEX(games!$C:$C,ROW())=""),"",INDEX(games!$C:$C,ROW()))</f>
      </c>
      <c r="D1565">
        <f>IF($A1565="","",COUNTIF($W$2:$W$2500,$A1565)+COUNTIF($X$2:$X$2500,$A1565))</f>
      </c>
      <c r="E1565">
        <f>IF($A1565="","",IFERROR(MATCH($C1565,$R$2:$R$5,0),0))</f>
      </c>
      <c r="F1565">
        <f>IF($A1565="","",MOD(ROW(),34))</f>
      </c>
      <c r="G1565">
        <f>IF($A1565="",NA(),IF($C1565="Action",$B1565,NA()))</f>
      </c>
      <c r="H1565">
        <f>IF($A1565="",NA(),IF($C1565="Action",1+$F1565*0.023,NA()))</f>
      </c>
      <c r="I1565">
        <f>IF($A1565="",NA(),IF($C1565="Strategy",$B1565,NA()))</f>
      </c>
      <c r="J1565">
        <f>IF($A1565="",NA(),IF($C1565="Strategy",2+$F1565*0.023,NA()))</f>
      </c>
      <c r="K1565">
        <f>IF($A1565="",NA(),IF($C1565="Deckbuilder",$B1565,NA()))</f>
      </c>
      <c r="L1565">
        <f>IF($A1565="",NA(),IF($C1565="Deckbuilder",3+$F1565*0.023,NA()))</f>
      </c>
      <c r="M1565">
        <f>IF($A1565="",NA(),IF($C1565="Traditional",$B1565,NA()))</f>
      </c>
      <c r="N1565">
        <f>IF($A1565="",NA(),IF($C1565="Traditional",4+$F1565*0.023,NA()))</f>
      </c>
      <c r="O1565">
        <f>IF($A1565="","",$D1565+ROW()/1000000)</f>
      </c>
      <c r="P1565" t="str">
        <f>IF(OR($A1565="",INDEX(games!$H:$H,ROW())=""),"",INDEX(games!$H:$H,ROW()))</f>
      </c>
      <c r="Q1565">
        <f>IF(OR($A1565="",$P1565&lt;&gt;"Yes"),"",$D1565+ROW()/1000000)</f>
      </c>
      <c r="T1565">
        <f>IF($Y1565="","",INDEX($B$2:$B$2000,$Y1565))</f>
      </c>
      <c r="U1565">
        <f>IF($Z1565="","",INDEX($B$2:$B$2000,$Z1565))</f>
      </c>
      <c r="V1565">
        <f>IF(OR($T1565="",$U1565=""),"",$U1565-$T1565)</f>
      </c>
      <c r="W1565" t="str">
        <f>IF(TRIM(INDEX(connections!$A:$A,ROW()))="","",TRIM(INDEX(connections!$A:$A,ROW())))</f>
      </c>
      <c r="X1565" t="str">
        <f>IF($W1565="","",TRIM(INDEX(connections!$B:$B,ROW())))</f>
      </c>
      <c r="Y1565">
        <f>IF($W1565="","",IFERROR(MATCH($W1565,$A$2:$A$2000,0),""))</f>
      </c>
      <c r="Z1565">
        <f>IF($X1565="","",IFERROR(MATCH($X1565,$A$2:$A$2000,0),""))</f>
      </c>
      <c r="AA1565" t="str">
        <f>IF($Y1565="","",INDEX($P$2:$P$2000,$Y1565))</f>
      </c>
      <c r="AB1565" t="str">
        <f>IF($Z1565="","",INDEX($P$2:$P$2000,$Z1565))</f>
      </c>
      <c r="AC1565">
        <f>IF(AND($AA1565="Yes",$AB1565="Yes"),1,"")</f>
      </c>
      <c r="AD1565">
        <f>IF(OR($Y1565="",$Z1565=""),"",IF(INDEX($C$2:$C$2000,$Y1565)=INDEX($C$2:$C$2000,$Z1565),0,1))</f>
      </c>
      <c r="AE1565">
        <f>IF($AC1565&lt;&gt;1,"",IF(AND(INDEX($AG$2:$AG$2000,$Y1565)=1,INDEX($AG$2:$AG$2000,$Z1565)=1),1,""))</f>
      </c>
      <c r="AG1565">
        <f>IF($A1565="","",COUNTIFS($W$2:$W$2500,$A1565,$AB$2:$AB$2500,"Yes")+COUNTIFS($X$2:$X$2500,$A1565,$AA$2:$AA$2500,"Yes"))</f>
      </c>
      <c r="AH1565" t="str">
        <f>IF(OR($P1565&lt;&gt;"Yes",N($AG1565)=0),"",IF(AND($AG1565=1,COUNTIFS($W$2:$W$2500,$A1565,$AE$2:$AE$2500,1)+COUNTIFS($X$2:$X$2500,$A1565,$AE$2:$AE$2500,1)&gt;0),"","Yes"))</f>
      </c>
      <c r="AI1565">
        <f>IF($AH1565="Yes",$AG1565,"")</f>
      </c>
      <c r="AJ1565">
        <f>IF($AI1565="","",$AI1565+ROW()/1000000)</f>
      </c>
      <c r="AK1565">
        <f>IF(OR($A1565="",$P1565="Yes",N($AG1565)=0),"",$AG1565+ROW()/1000000)</f>
      </c>
      <c r="AL1565" t="str">
        <f>IF($A1565="","",INDEX(games!$J:$J,ROW())&amp;"")</f>
      </c>
      <c r="AM1565">
        <f>IF($A1565="","",SUMPRODUCT($AO1565:$BD1565,'Map Analysis'!$AP$2^{0,1,2,3,4,5,6,7,8,9,10,11,12,13,14,15}))</f>
      </c>
      <c r="AN1565">
        <f>IF($A1565="","",$AM1565+ROW()/10000000)</f>
      </c>
      <c r="AO1565">
        <f>IF($A1565="","",COUNTIF($W$2:$W$2500,$A1565))</f>
      </c>
      <c r="AP1565">
        <f>IF($A1565="","",SUMIFS($BF$2:$BF$2500,$W$2:$W$2500,$A1565))</f>
      </c>
      <c r="AQ1565">
        <f>IF($A1565="","",SUMIFS($BG$2:$BG$2500,$W$2:$W$2500,$A1565))</f>
      </c>
      <c r="AR1565">
        <f>IF($A1565="","",SUMIFS($BH$2:$BH$2500,$W$2:$W$2500,$A1565))</f>
      </c>
      <c r="AS1565">
        <f>IF($A1565="","",SUMIFS($BI$2:$BI$2500,$W$2:$W$2500,$A1565))</f>
      </c>
      <c r="AT1565">
        <f>IF($A1565="","",SUMIFS($BJ$2:$BJ$2500,$W$2:$W$2500,$A1565))</f>
      </c>
      <c r="AU1565">
        <f>IF($A1565="","",SUMIFS($BK$2:$BK$2500,$W$2:$W$2500,$A1565))</f>
      </c>
      <c r="AV1565">
        <f>IF($A1565="","",SUMIFS($BL$2:$BL$2500,$W$2:$W$2500,$A1565))</f>
      </c>
      <c r="AW1565">
        <f>IF($A1565="","",SUMIFS($BM$2:$BM$2500,$W$2:$W$2500,$A1565))</f>
      </c>
      <c r="AX1565">
        <f>IF($A1565="","",SUMIFS($BN$2:$BN$2500,$W$2:$W$2500,$A1565))</f>
      </c>
      <c r="AY1565">
        <f>IF($A1565="","",SUMIFS($BO$2:$BO$2500,$W$2:$W$2500,$A1565))</f>
      </c>
      <c r="AZ1565">
        <f>IF($A1565="","",SUMIFS($BP$2:$BP$2500,$W$2:$W$2500,$A1565))</f>
      </c>
      <c r="BA1565">
        <f>IF($A1565="","",SUMIFS($BQ$2:$BQ$2500,$W$2:$W$2500,$A1565))</f>
      </c>
      <c r="BB1565">
        <f>IF($A1565="","",SUMIFS($BR$2:$BR$2500,$W$2:$W$2500,$A1565))</f>
      </c>
      <c r="BC1565">
        <f>IF($A1565="","",SUMIFS($BS$2:$BS$2500,$W$2:$W$2500,$A1565))</f>
      </c>
      <c r="BD1565">
        <f>IF($A1565="","",SUMIFS($BT$2:$BT$2500,$W$2:$W$2500,$A1565))</f>
      </c>
      <c r="BF1565">
        <f>IF($Z1565="","",INDEX($AO$2:$AO$2000,$Z1565))</f>
      </c>
      <c r="BG1565">
        <f>IF($Z1565="","",INDEX($AP$2:$AP$2000,$Z1565))</f>
      </c>
      <c r="BH1565">
        <f>IF($Z1565="","",INDEX($AQ$2:$AQ$2000,$Z1565))</f>
      </c>
      <c r="BI1565">
        <f>IF($Z1565="","",INDEX($AR$2:$AR$2000,$Z1565))</f>
      </c>
      <c r="BJ1565">
        <f>IF($Z1565="","",INDEX($AS$2:$AS$2000,$Z1565))</f>
      </c>
      <c r="BK1565">
        <f>IF($Z1565="","",INDEX($AT$2:$AT$2000,$Z1565))</f>
      </c>
      <c r="BL1565">
        <f>IF($Z1565="","",INDEX($AU$2:$AU$2000,$Z1565))</f>
      </c>
      <c r="BM1565">
        <f>IF($Z1565="","",INDEX($AV$2:$AV$2000,$Z1565))</f>
      </c>
      <c r="BN1565">
        <f>IF($Z1565="","",INDEX($AW$2:$AW$2000,$Z1565))</f>
      </c>
      <c r="BO1565">
        <f>IF($Z1565="","",INDEX($AX$2:$AX$2000,$Z1565))</f>
      </c>
      <c r="BP1565">
        <f>IF($Z1565="","",INDEX($AY$2:$AY$2000,$Z1565))</f>
      </c>
      <c r="BQ1565">
        <f>IF($Z1565="","",INDEX($AZ$2:$AZ$2000,$Z1565))</f>
      </c>
      <c r="BR1565">
        <f>IF($Z1565="","",INDEX($BA$2:$BA$2000,$Z1565))</f>
      </c>
      <c r="BS1565">
        <f>IF($Z1565="","",INDEX($BB$2:$BB$2000,$Z1565))</f>
      </c>
      <c r="BT1565">
        <f>IF($Z1565="","",INDEX($BC$2:$BC$2000,$Z1565))</f>
      </c>
      <c r="BV1565">
        <f>IF(OR($A1565="",$P1565&lt;&gt;"Yes",$AH1565="Yes"),"",1+N($AG1565))</f>
      </c>
      <c r="BW1565">
        <f>IF($A1565="","",COUNTIFS($W$2:$W$2500,$A1565,$BZ$2:$BZ$2500,"Yes")+COUNTIFS($X$2:$X$2500,$A1565,$BY$2:$BY$2500,"Yes"))</f>
      </c>
      <c r="BX1565">
        <f>IF(OR($A1565="",$P1565="Yes"),"",IF(N($BW1565)=0,0,1+SUMIFS($CB$2:$CB$2500,$W$2:$W$2500,$A1565)+SUMIFS($CA$2:$CA$2500,$X$2:$X$2500,$A1565)))</f>
      </c>
      <c r="BY1565" t="str">
        <f>IF($Y1565="","",INDEX($AH$2:$AH$2000,$Y1565)&amp;"")</f>
      </c>
      <c r="BZ1565" t="str">
        <f>IF($Z1565="","",INDEX($AH$2:$AH$2000,$Z1565)&amp;"")</f>
      </c>
      <c r="CA1565">
        <f>IF($Y1565="","",INDEX($BV$2:$BV$2000,$Y1565))</f>
      </c>
      <c r="CB1565">
        <f>IF($Z1565="","",INDEX($BV$2:$BV$2000,$Z1565))</f>
      </c>
    </row>
    <row r="1566">
      <c r="A1566" t="str">
        <f>IF(TRIM(INDEX(games!$A:$A,ROW()))="","",TRIM(INDEX(games!$A:$A,ROW())))</f>
      </c>
      <c r="B1566">
        <f>IF(OR($A1566="",INDEX(games!$B:$B,ROW())=""),"",INDEX(games!$B:$B,ROW()))</f>
      </c>
      <c r="C1566" t="str">
        <f>IF(OR($A1566="",INDEX(games!$C:$C,ROW())=""),"",INDEX(games!$C:$C,ROW()))</f>
      </c>
      <c r="D1566">
        <f>IF($A1566="","",COUNTIF($W$2:$W$2500,$A1566)+COUNTIF($X$2:$X$2500,$A1566))</f>
      </c>
      <c r="E1566">
        <f>IF($A1566="","",IFERROR(MATCH($C1566,$R$2:$R$5,0),0))</f>
      </c>
      <c r="F1566">
        <f>IF($A1566="","",MOD(ROW(),34))</f>
      </c>
      <c r="G1566">
        <f>IF($A1566="",NA(),IF($C1566="Action",$B1566,NA()))</f>
      </c>
      <c r="H1566">
        <f>IF($A1566="",NA(),IF($C1566="Action",1+$F1566*0.023,NA()))</f>
      </c>
      <c r="I1566">
        <f>IF($A1566="",NA(),IF($C1566="Strategy",$B1566,NA()))</f>
      </c>
      <c r="J1566">
        <f>IF($A1566="",NA(),IF($C1566="Strategy",2+$F1566*0.023,NA()))</f>
      </c>
      <c r="K1566">
        <f>IF($A1566="",NA(),IF($C1566="Deckbuilder",$B1566,NA()))</f>
      </c>
      <c r="L1566">
        <f>IF($A1566="",NA(),IF($C1566="Deckbuilder",3+$F1566*0.023,NA()))</f>
      </c>
      <c r="M1566">
        <f>IF($A1566="",NA(),IF($C1566="Traditional",$B1566,NA()))</f>
      </c>
      <c r="N1566">
        <f>IF($A1566="",NA(),IF($C1566="Traditional",4+$F1566*0.023,NA()))</f>
      </c>
      <c r="O1566">
        <f>IF($A1566="","",$D1566+ROW()/1000000)</f>
      </c>
      <c r="P1566" t="str">
        <f>IF(OR($A1566="",INDEX(games!$H:$H,ROW())=""),"",INDEX(games!$H:$H,ROW()))</f>
      </c>
      <c r="Q1566">
        <f>IF(OR($A1566="",$P1566&lt;&gt;"Yes"),"",$D1566+ROW()/1000000)</f>
      </c>
      <c r="T1566">
        <f>IF($Y1566="","",INDEX($B$2:$B$2000,$Y1566))</f>
      </c>
      <c r="U1566">
        <f>IF($Z1566="","",INDEX($B$2:$B$2000,$Z1566))</f>
      </c>
      <c r="V1566">
        <f>IF(OR($T1566="",$U1566=""),"",$U1566-$T1566)</f>
      </c>
      <c r="W1566" t="str">
        <f>IF(TRIM(INDEX(connections!$A:$A,ROW()))="","",TRIM(INDEX(connections!$A:$A,ROW())))</f>
      </c>
      <c r="X1566" t="str">
        <f>IF($W1566="","",TRIM(INDEX(connections!$B:$B,ROW())))</f>
      </c>
      <c r="Y1566">
        <f>IF($W1566="","",IFERROR(MATCH($W1566,$A$2:$A$2000,0),""))</f>
      </c>
      <c r="Z1566">
        <f>IF($X1566="","",IFERROR(MATCH($X1566,$A$2:$A$2000,0),""))</f>
      </c>
      <c r="AA1566" t="str">
        <f>IF($Y1566="","",INDEX($P$2:$P$2000,$Y1566))</f>
      </c>
      <c r="AB1566" t="str">
        <f>IF($Z1566="","",INDEX($P$2:$P$2000,$Z1566))</f>
      </c>
      <c r="AC1566">
        <f>IF(AND($AA1566="Yes",$AB1566="Yes"),1,"")</f>
      </c>
      <c r="AD1566">
        <f>IF(OR($Y1566="",$Z1566=""),"",IF(INDEX($C$2:$C$2000,$Y1566)=INDEX($C$2:$C$2000,$Z1566),0,1))</f>
      </c>
      <c r="AE1566">
        <f>IF($AC1566&lt;&gt;1,"",IF(AND(INDEX($AG$2:$AG$2000,$Y1566)=1,INDEX($AG$2:$AG$2000,$Z1566)=1),1,""))</f>
      </c>
      <c r="AG1566">
        <f>IF($A1566="","",COUNTIFS($W$2:$W$2500,$A1566,$AB$2:$AB$2500,"Yes")+COUNTIFS($X$2:$X$2500,$A1566,$AA$2:$AA$2500,"Yes"))</f>
      </c>
      <c r="AH1566" t="str">
        <f>IF(OR($P1566&lt;&gt;"Yes",N($AG1566)=0),"",IF(AND($AG1566=1,COUNTIFS($W$2:$W$2500,$A1566,$AE$2:$AE$2500,1)+COUNTIFS($X$2:$X$2500,$A1566,$AE$2:$AE$2500,1)&gt;0),"","Yes"))</f>
      </c>
      <c r="AI1566">
        <f>IF($AH1566="Yes",$AG1566,"")</f>
      </c>
      <c r="AJ1566">
        <f>IF($AI1566="","",$AI1566+ROW()/1000000)</f>
      </c>
      <c r="AK1566">
        <f>IF(OR($A1566="",$P1566="Yes",N($AG1566)=0),"",$AG1566+ROW()/1000000)</f>
      </c>
      <c r="AL1566" t="str">
        <f>IF($A1566="","",INDEX(games!$J:$J,ROW())&amp;"")</f>
      </c>
      <c r="AM1566">
        <f>IF($A1566="","",SUMPRODUCT($AO1566:$BD1566,'Map Analysis'!$AP$2^{0,1,2,3,4,5,6,7,8,9,10,11,12,13,14,15}))</f>
      </c>
      <c r="AN1566">
        <f>IF($A1566="","",$AM1566+ROW()/10000000)</f>
      </c>
      <c r="AO1566">
        <f>IF($A1566="","",COUNTIF($W$2:$W$2500,$A1566))</f>
      </c>
      <c r="AP1566">
        <f>IF($A1566="","",SUMIFS($BF$2:$BF$2500,$W$2:$W$2500,$A1566))</f>
      </c>
      <c r="AQ1566">
        <f>IF($A1566="","",SUMIFS($BG$2:$BG$2500,$W$2:$W$2500,$A1566))</f>
      </c>
      <c r="AR1566">
        <f>IF($A1566="","",SUMIFS($BH$2:$BH$2500,$W$2:$W$2500,$A1566))</f>
      </c>
      <c r="AS1566">
        <f>IF($A1566="","",SUMIFS($BI$2:$BI$2500,$W$2:$W$2500,$A1566))</f>
      </c>
      <c r="AT1566">
        <f>IF($A1566="","",SUMIFS($BJ$2:$BJ$2500,$W$2:$W$2500,$A1566))</f>
      </c>
      <c r="AU1566">
        <f>IF($A1566="","",SUMIFS($BK$2:$BK$2500,$W$2:$W$2500,$A1566))</f>
      </c>
      <c r="AV1566">
        <f>IF($A1566="","",SUMIFS($BL$2:$BL$2500,$W$2:$W$2500,$A1566))</f>
      </c>
      <c r="AW1566">
        <f>IF($A1566="","",SUMIFS($BM$2:$BM$2500,$W$2:$W$2500,$A1566))</f>
      </c>
      <c r="AX1566">
        <f>IF($A1566="","",SUMIFS($BN$2:$BN$2500,$W$2:$W$2500,$A1566))</f>
      </c>
      <c r="AY1566">
        <f>IF($A1566="","",SUMIFS($BO$2:$BO$2500,$W$2:$W$2500,$A1566))</f>
      </c>
      <c r="AZ1566">
        <f>IF($A1566="","",SUMIFS($BP$2:$BP$2500,$W$2:$W$2500,$A1566))</f>
      </c>
      <c r="BA1566">
        <f>IF($A1566="","",SUMIFS($BQ$2:$BQ$2500,$W$2:$W$2500,$A1566))</f>
      </c>
      <c r="BB1566">
        <f>IF($A1566="","",SUMIFS($BR$2:$BR$2500,$W$2:$W$2500,$A1566))</f>
      </c>
      <c r="BC1566">
        <f>IF($A1566="","",SUMIFS($BS$2:$BS$2500,$W$2:$W$2500,$A1566))</f>
      </c>
      <c r="BD1566">
        <f>IF($A1566="","",SUMIFS($BT$2:$BT$2500,$W$2:$W$2500,$A1566))</f>
      </c>
      <c r="BF1566">
        <f>IF($Z1566="","",INDEX($AO$2:$AO$2000,$Z1566))</f>
      </c>
      <c r="BG1566">
        <f>IF($Z1566="","",INDEX($AP$2:$AP$2000,$Z1566))</f>
      </c>
      <c r="BH1566">
        <f>IF($Z1566="","",INDEX($AQ$2:$AQ$2000,$Z1566))</f>
      </c>
      <c r="BI1566">
        <f>IF($Z1566="","",INDEX($AR$2:$AR$2000,$Z1566))</f>
      </c>
      <c r="BJ1566">
        <f>IF($Z1566="","",INDEX($AS$2:$AS$2000,$Z1566))</f>
      </c>
      <c r="BK1566">
        <f>IF($Z1566="","",INDEX($AT$2:$AT$2000,$Z1566))</f>
      </c>
      <c r="BL1566">
        <f>IF($Z1566="","",INDEX($AU$2:$AU$2000,$Z1566))</f>
      </c>
      <c r="BM1566">
        <f>IF($Z1566="","",INDEX($AV$2:$AV$2000,$Z1566))</f>
      </c>
      <c r="BN1566">
        <f>IF($Z1566="","",INDEX($AW$2:$AW$2000,$Z1566))</f>
      </c>
      <c r="BO1566">
        <f>IF($Z1566="","",INDEX($AX$2:$AX$2000,$Z1566))</f>
      </c>
      <c r="BP1566">
        <f>IF($Z1566="","",INDEX($AY$2:$AY$2000,$Z1566))</f>
      </c>
      <c r="BQ1566">
        <f>IF($Z1566="","",INDEX($AZ$2:$AZ$2000,$Z1566))</f>
      </c>
      <c r="BR1566">
        <f>IF($Z1566="","",INDEX($BA$2:$BA$2000,$Z1566))</f>
      </c>
      <c r="BS1566">
        <f>IF($Z1566="","",INDEX($BB$2:$BB$2000,$Z1566))</f>
      </c>
      <c r="BT1566">
        <f>IF($Z1566="","",INDEX($BC$2:$BC$2000,$Z1566))</f>
      </c>
      <c r="BV1566">
        <f>IF(OR($A1566="",$P1566&lt;&gt;"Yes",$AH1566="Yes"),"",1+N($AG1566))</f>
      </c>
      <c r="BW1566">
        <f>IF($A1566="","",COUNTIFS($W$2:$W$2500,$A1566,$BZ$2:$BZ$2500,"Yes")+COUNTIFS($X$2:$X$2500,$A1566,$BY$2:$BY$2500,"Yes"))</f>
      </c>
      <c r="BX1566">
        <f>IF(OR($A1566="",$P1566="Yes"),"",IF(N($BW1566)=0,0,1+SUMIFS($CB$2:$CB$2500,$W$2:$W$2500,$A1566)+SUMIFS($CA$2:$CA$2500,$X$2:$X$2500,$A1566)))</f>
      </c>
      <c r="BY1566" t="str">
        <f>IF($Y1566="","",INDEX($AH$2:$AH$2000,$Y1566)&amp;"")</f>
      </c>
      <c r="BZ1566" t="str">
        <f>IF($Z1566="","",INDEX($AH$2:$AH$2000,$Z1566)&amp;"")</f>
      </c>
      <c r="CA1566">
        <f>IF($Y1566="","",INDEX($BV$2:$BV$2000,$Y1566))</f>
      </c>
      <c r="CB1566">
        <f>IF($Z1566="","",INDEX($BV$2:$BV$2000,$Z1566))</f>
      </c>
    </row>
    <row r="1567">
      <c r="A1567" t="str">
        <f>IF(TRIM(INDEX(games!$A:$A,ROW()))="","",TRIM(INDEX(games!$A:$A,ROW())))</f>
      </c>
      <c r="B1567">
        <f>IF(OR($A1567="",INDEX(games!$B:$B,ROW())=""),"",INDEX(games!$B:$B,ROW()))</f>
      </c>
      <c r="C1567" t="str">
        <f>IF(OR($A1567="",INDEX(games!$C:$C,ROW())=""),"",INDEX(games!$C:$C,ROW()))</f>
      </c>
      <c r="D1567">
        <f>IF($A1567="","",COUNTIF($W$2:$W$2500,$A1567)+COUNTIF($X$2:$X$2500,$A1567))</f>
      </c>
      <c r="E1567">
        <f>IF($A1567="","",IFERROR(MATCH($C1567,$R$2:$R$5,0),0))</f>
      </c>
      <c r="F1567">
        <f>IF($A1567="","",MOD(ROW(),34))</f>
      </c>
      <c r="G1567">
        <f>IF($A1567="",NA(),IF($C1567="Action",$B1567,NA()))</f>
      </c>
      <c r="H1567">
        <f>IF($A1567="",NA(),IF($C1567="Action",1+$F1567*0.023,NA()))</f>
      </c>
      <c r="I1567">
        <f>IF($A1567="",NA(),IF($C1567="Strategy",$B1567,NA()))</f>
      </c>
      <c r="J1567">
        <f>IF($A1567="",NA(),IF($C1567="Strategy",2+$F1567*0.023,NA()))</f>
      </c>
      <c r="K1567">
        <f>IF($A1567="",NA(),IF($C1567="Deckbuilder",$B1567,NA()))</f>
      </c>
      <c r="L1567">
        <f>IF($A1567="",NA(),IF($C1567="Deckbuilder",3+$F1567*0.023,NA()))</f>
      </c>
      <c r="M1567">
        <f>IF($A1567="",NA(),IF($C1567="Traditional",$B1567,NA()))</f>
      </c>
      <c r="N1567">
        <f>IF($A1567="",NA(),IF($C1567="Traditional",4+$F1567*0.023,NA()))</f>
      </c>
      <c r="O1567">
        <f>IF($A1567="","",$D1567+ROW()/1000000)</f>
      </c>
      <c r="P1567" t="str">
        <f>IF(OR($A1567="",INDEX(games!$H:$H,ROW())=""),"",INDEX(games!$H:$H,ROW()))</f>
      </c>
      <c r="Q1567">
        <f>IF(OR($A1567="",$P1567&lt;&gt;"Yes"),"",$D1567+ROW()/1000000)</f>
      </c>
      <c r="T1567">
        <f>IF($Y1567="","",INDEX($B$2:$B$2000,$Y1567))</f>
      </c>
      <c r="U1567">
        <f>IF($Z1567="","",INDEX($B$2:$B$2000,$Z1567))</f>
      </c>
      <c r="V1567">
        <f>IF(OR($T1567="",$U1567=""),"",$U1567-$T1567)</f>
      </c>
      <c r="W1567" t="str">
        <f>IF(TRIM(INDEX(connections!$A:$A,ROW()))="","",TRIM(INDEX(connections!$A:$A,ROW())))</f>
      </c>
      <c r="X1567" t="str">
        <f>IF($W1567="","",TRIM(INDEX(connections!$B:$B,ROW())))</f>
      </c>
      <c r="Y1567">
        <f>IF($W1567="","",IFERROR(MATCH($W1567,$A$2:$A$2000,0),""))</f>
      </c>
      <c r="Z1567">
        <f>IF($X1567="","",IFERROR(MATCH($X1567,$A$2:$A$2000,0),""))</f>
      </c>
      <c r="AA1567" t="str">
        <f>IF($Y1567="","",INDEX($P$2:$P$2000,$Y1567))</f>
      </c>
      <c r="AB1567" t="str">
        <f>IF($Z1567="","",INDEX($P$2:$P$2000,$Z1567))</f>
      </c>
      <c r="AC1567">
        <f>IF(AND($AA1567="Yes",$AB1567="Yes"),1,"")</f>
      </c>
      <c r="AD1567">
        <f>IF(OR($Y1567="",$Z1567=""),"",IF(INDEX($C$2:$C$2000,$Y1567)=INDEX($C$2:$C$2000,$Z1567),0,1))</f>
      </c>
      <c r="AE1567">
        <f>IF($AC1567&lt;&gt;1,"",IF(AND(INDEX($AG$2:$AG$2000,$Y1567)=1,INDEX($AG$2:$AG$2000,$Z1567)=1),1,""))</f>
      </c>
      <c r="AG1567">
        <f>IF($A1567="","",COUNTIFS($W$2:$W$2500,$A1567,$AB$2:$AB$2500,"Yes")+COUNTIFS($X$2:$X$2500,$A1567,$AA$2:$AA$2500,"Yes"))</f>
      </c>
      <c r="AH1567" t="str">
        <f>IF(OR($P1567&lt;&gt;"Yes",N($AG1567)=0),"",IF(AND($AG1567=1,COUNTIFS($W$2:$W$2500,$A1567,$AE$2:$AE$2500,1)+COUNTIFS($X$2:$X$2500,$A1567,$AE$2:$AE$2500,1)&gt;0),"","Yes"))</f>
      </c>
      <c r="AI1567">
        <f>IF($AH1567="Yes",$AG1567,"")</f>
      </c>
      <c r="AJ1567">
        <f>IF($AI1567="","",$AI1567+ROW()/1000000)</f>
      </c>
      <c r="AK1567">
        <f>IF(OR($A1567="",$P1567="Yes",N($AG1567)=0),"",$AG1567+ROW()/1000000)</f>
      </c>
      <c r="AL1567" t="str">
        <f>IF($A1567="","",INDEX(games!$J:$J,ROW())&amp;"")</f>
      </c>
      <c r="AM1567">
        <f>IF($A1567="","",SUMPRODUCT($AO1567:$BD1567,'Map Analysis'!$AP$2^{0,1,2,3,4,5,6,7,8,9,10,11,12,13,14,15}))</f>
      </c>
      <c r="AN1567">
        <f>IF($A1567="","",$AM1567+ROW()/10000000)</f>
      </c>
      <c r="AO1567">
        <f>IF($A1567="","",COUNTIF($W$2:$W$2500,$A1567))</f>
      </c>
      <c r="AP1567">
        <f>IF($A1567="","",SUMIFS($BF$2:$BF$2500,$W$2:$W$2500,$A1567))</f>
      </c>
      <c r="AQ1567">
        <f>IF($A1567="","",SUMIFS($BG$2:$BG$2500,$W$2:$W$2500,$A1567))</f>
      </c>
      <c r="AR1567">
        <f>IF($A1567="","",SUMIFS($BH$2:$BH$2500,$W$2:$W$2500,$A1567))</f>
      </c>
      <c r="AS1567">
        <f>IF($A1567="","",SUMIFS($BI$2:$BI$2500,$W$2:$W$2500,$A1567))</f>
      </c>
      <c r="AT1567">
        <f>IF($A1567="","",SUMIFS($BJ$2:$BJ$2500,$W$2:$W$2500,$A1567))</f>
      </c>
      <c r="AU1567">
        <f>IF($A1567="","",SUMIFS($BK$2:$BK$2500,$W$2:$W$2500,$A1567))</f>
      </c>
      <c r="AV1567">
        <f>IF($A1567="","",SUMIFS($BL$2:$BL$2500,$W$2:$W$2500,$A1567))</f>
      </c>
      <c r="AW1567">
        <f>IF($A1567="","",SUMIFS($BM$2:$BM$2500,$W$2:$W$2500,$A1567))</f>
      </c>
      <c r="AX1567">
        <f>IF($A1567="","",SUMIFS($BN$2:$BN$2500,$W$2:$W$2500,$A1567))</f>
      </c>
      <c r="AY1567">
        <f>IF($A1567="","",SUMIFS($BO$2:$BO$2500,$W$2:$W$2500,$A1567))</f>
      </c>
      <c r="AZ1567">
        <f>IF($A1567="","",SUMIFS($BP$2:$BP$2500,$W$2:$W$2500,$A1567))</f>
      </c>
      <c r="BA1567">
        <f>IF($A1567="","",SUMIFS($BQ$2:$BQ$2500,$W$2:$W$2500,$A1567))</f>
      </c>
      <c r="BB1567">
        <f>IF($A1567="","",SUMIFS($BR$2:$BR$2500,$W$2:$W$2500,$A1567))</f>
      </c>
      <c r="BC1567">
        <f>IF($A1567="","",SUMIFS($BS$2:$BS$2500,$W$2:$W$2500,$A1567))</f>
      </c>
      <c r="BD1567">
        <f>IF($A1567="","",SUMIFS($BT$2:$BT$2500,$W$2:$W$2500,$A1567))</f>
      </c>
      <c r="BF1567">
        <f>IF($Z1567="","",INDEX($AO$2:$AO$2000,$Z1567))</f>
      </c>
      <c r="BG1567">
        <f>IF($Z1567="","",INDEX($AP$2:$AP$2000,$Z1567))</f>
      </c>
      <c r="BH1567">
        <f>IF($Z1567="","",INDEX($AQ$2:$AQ$2000,$Z1567))</f>
      </c>
      <c r="BI1567">
        <f>IF($Z1567="","",INDEX($AR$2:$AR$2000,$Z1567))</f>
      </c>
      <c r="BJ1567">
        <f>IF($Z1567="","",INDEX($AS$2:$AS$2000,$Z1567))</f>
      </c>
      <c r="BK1567">
        <f>IF($Z1567="","",INDEX($AT$2:$AT$2000,$Z1567))</f>
      </c>
      <c r="BL1567">
        <f>IF($Z1567="","",INDEX($AU$2:$AU$2000,$Z1567))</f>
      </c>
      <c r="BM1567">
        <f>IF($Z1567="","",INDEX($AV$2:$AV$2000,$Z1567))</f>
      </c>
      <c r="BN1567">
        <f>IF($Z1567="","",INDEX($AW$2:$AW$2000,$Z1567))</f>
      </c>
      <c r="BO1567">
        <f>IF($Z1567="","",INDEX($AX$2:$AX$2000,$Z1567))</f>
      </c>
      <c r="BP1567">
        <f>IF($Z1567="","",INDEX($AY$2:$AY$2000,$Z1567))</f>
      </c>
      <c r="BQ1567">
        <f>IF($Z1567="","",INDEX($AZ$2:$AZ$2000,$Z1567))</f>
      </c>
      <c r="BR1567">
        <f>IF($Z1567="","",INDEX($BA$2:$BA$2000,$Z1567))</f>
      </c>
      <c r="BS1567">
        <f>IF($Z1567="","",INDEX($BB$2:$BB$2000,$Z1567))</f>
      </c>
      <c r="BT1567">
        <f>IF($Z1567="","",INDEX($BC$2:$BC$2000,$Z1567))</f>
      </c>
      <c r="BV1567">
        <f>IF(OR($A1567="",$P1567&lt;&gt;"Yes",$AH1567="Yes"),"",1+N($AG1567))</f>
      </c>
      <c r="BW1567">
        <f>IF($A1567="","",COUNTIFS($W$2:$W$2500,$A1567,$BZ$2:$BZ$2500,"Yes")+COUNTIFS($X$2:$X$2500,$A1567,$BY$2:$BY$2500,"Yes"))</f>
      </c>
      <c r="BX1567">
        <f>IF(OR($A1567="",$P1567="Yes"),"",IF(N($BW1567)=0,0,1+SUMIFS($CB$2:$CB$2500,$W$2:$W$2500,$A1567)+SUMIFS($CA$2:$CA$2500,$X$2:$X$2500,$A1567)))</f>
      </c>
      <c r="BY1567" t="str">
        <f>IF($Y1567="","",INDEX($AH$2:$AH$2000,$Y1567)&amp;"")</f>
      </c>
      <c r="BZ1567" t="str">
        <f>IF($Z1567="","",INDEX($AH$2:$AH$2000,$Z1567)&amp;"")</f>
      </c>
      <c r="CA1567">
        <f>IF($Y1567="","",INDEX($BV$2:$BV$2000,$Y1567))</f>
      </c>
      <c r="CB1567">
        <f>IF($Z1567="","",INDEX($BV$2:$BV$2000,$Z1567))</f>
      </c>
    </row>
    <row r="1568">
      <c r="A1568" t="str">
        <f>IF(TRIM(INDEX(games!$A:$A,ROW()))="","",TRIM(INDEX(games!$A:$A,ROW())))</f>
      </c>
      <c r="B1568">
        <f>IF(OR($A1568="",INDEX(games!$B:$B,ROW())=""),"",INDEX(games!$B:$B,ROW()))</f>
      </c>
      <c r="C1568" t="str">
        <f>IF(OR($A1568="",INDEX(games!$C:$C,ROW())=""),"",INDEX(games!$C:$C,ROW()))</f>
      </c>
      <c r="D1568">
        <f>IF($A1568="","",COUNTIF($W$2:$W$2500,$A1568)+COUNTIF($X$2:$X$2500,$A1568))</f>
      </c>
      <c r="E1568">
        <f>IF($A1568="","",IFERROR(MATCH($C1568,$R$2:$R$5,0),0))</f>
      </c>
      <c r="F1568">
        <f>IF($A1568="","",MOD(ROW(),34))</f>
      </c>
      <c r="G1568">
        <f>IF($A1568="",NA(),IF($C1568="Action",$B1568,NA()))</f>
      </c>
      <c r="H1568">
        <f>IF($A1568="",NA(),IF($C1568="Action",1+$F1568*0.023,NA()))</f>
      </c>
      <c r="I1568">
        <f>IF($A1568="",NA(),IF($C1568="Strategy",$B1568,NA()))</f>
      </c>
      <c r="J1568">
        <f>IF($A1568="",NA(),IF($C1568="Strategy",2+$F1568*0.023,NA()))</f>
      </c>
      <c r="K1568">
        <f>IF($A1568="",NA(),IF($C1568="Deckbuilder",$B1568,NA()))</f>
      </c>
      <c r="L1568">
        <f>IF($A1568="",NA(),IF($C1568="Deckbuilder",3+$F1568*0.023,NA()))</f>
      </c>
      <c r="M1568">
        <f>IF($A1568="",NA(),IF($C1568="Traditional",$B1568,NA()))</f>
      </c>
      <c r="N1568">
        <f>IF($A1568="",NA(),IF($C1568="Traditional",4+$F1568*0.023,NA()))</f>
      </c>
      <c r="O1568">
        <f>IF($A1568="","",$D1568+ROW()/1000000)</f>
      </c>
      <c r="P1568" t="str">
        <f>IF(OR($A1568="",INDEX(games!$H:$H,ROW())=""),"",INDEX(games!$H:$H,ROW()))</f>
      </c>
      <c r="Q1568">
        <f>IF(OR($A1568="",$P1568&lt;&gt;"Yes"),"",$D1568+ROW()/1000000)</f>
      </c>
      <c r="T1568">
        <f>IF($Y1568="","",INDEX($B$2:$B$2000,$Y1568))</f>
      </c>
      <c r="U1568">
        <f>IF($Z1568="","",INDEX($B$2:$B$2000,$Z1568))</f>
      </c>
      <c r="V1568">
        <f>IF(OR($T1568="",$U1568=""),"",$U1568-$T1568)</f>
      </c>
      <c r="W1568" t="str">
        <f>IF(TRIM(INDEX(connections!$A:$A,ROW()))="","",TRIM(INDEX(connections!$A:$A,ROW())))</f>
      </c>
      <c r="X1568" t="str">
        <f>IF($W1568="","",TRIM(INDEX(connections!$B:$B,ROW())))</f>
      </c>
      <c r="Y1568">
        <f>IF($W1568="","",IFERROR(MATCH($W1568,$A$2:$A$2000,0),""))</f>
      </c>
      <c r="Z1568">
        <f>IF($X1568="","",IFERROR(MATCH($X1568,$A$2:$A$2000,0),""))</f>
      </c>
      <c r="AA1568" t="str">
        <f>IF($Y1568="","",INDEX($P$2:$P$2000,$Y1568))</f>
      </c>
      <c r="AB1568" t="str">
        <f>IF($Z1568="","",INDEX($P$2:$P$2000,$Z1568))</f>
      </c>
      <c r="AC1568">
        <f>IF(AND($AA1568="Yes",$AB1568="Yes"),1,"")</f>
      </c>
      <c r="AD1568">
        <f>IF(OR($Y1568="",$Z1568=""),"",IF(INDEX($C$2:$C$2000,$Y1568)=INDEX($C$2:$C$2000,$Z1568),0,1))</f>
      </c>
      <c r="AE1568">
        <f>IF($AC1568&lt;&gt;1,"",IF(AND(INDEX($AG$2:$AG$2000,$Y1568)=1,INDEX($AG$2:$AG$2000,$Z1568)=1),1,""))</f>
      </c>
      <c r="AG1568">
        <f>IF($A1568="","",COUNTIFS($W$2:$W$2500,$A1568,$AB$2:$AB$2500,"Yes")+COUNTIFS($X$2:$X$2500,$A1568,$AA$2:$AA$2500,"Yes"))</f>
      </c>
      <c r="AH1568" t="str">
        <f>IF(OR($P1568&lt;&gt;"Yes",N($AG1568)=0),"",IF(AND($AG1568=1,COUNTIFS($W$2:$W$2500,$A1568,$AE$2:$AE$2500,1)+COUNTIFS($X$2:$X$2500,$A1568,$AE$2:$AE$2500,1)&gt;0),"","Yes"))</f>
      </c>
      <c r="AI1568">
        <f>IF($AH1568="Yes",$AG1568,"")</f>
      </c>
      <c r="AJ1568">
        <f>IF($AI1568="","",$AI1568+ROW()/1000000)</f>
      </c>
      <c r="AK1568">
        <f>IF(OR($A1568="",$P1568="Yes",N($AG1568)=0),"",$AG1568+ROW()/1000000)</f>
      </c>
      <c r="AL1568" t="str">
        <f>IF($A1568="","",INDEX(games!$J:$J,ROW())&amp;"")</f>
      </c>
      <c r="AM1568">
        <f>IF($A1568="","",SUMPRODUCT($AO1568:$BD1568,'Map Analysis'!$AP$2^{0,1,2,3,4,5,6,7,8,9,10,11,12,13,14,15}))</f>
      </c>
      <c r="AN1568">
        <f>IF($A1568="","",$AM1568+ROW()/10000000)</f>
      </c>
      <c r="AO1568">
        <f>IF($A1568="","",COUNTIF($W$2:$W$2500,$A1568))</f>
      </c>
      <c r="AP1568">
        <f>IF($A1568="","",SUMIFS($BF$2:$BF$2500,$W$2:$W$2500,$A1568))</f>
      </c>
      <c r="AQ1568">
        <f>IF($A1568="","",SUMIFS($BG$2:$BG$2500,$W$2:$W$2500,$A1568))</f>
      </c>
      <c r="AR1568">
        <f>IF($A1568="","",SUMIFS($BH$2:$BH$2500,$W$2:$W$2500,$A1568))</f>
      </c>
      <c r="AS1568">
        <f>IF($A1568="","",SUMIFS($BI$2:$BI$2500,$W$2:$W$2500,$A1568))</f>
      </c>
      <c r="AT1568">
        <f>IF($A1568="","",SUMIFS($BJ$2:$BJ$2500,$W$2:$W$2500,$A1568))</f>
      </c>
      <c r="AU1568">
        <f>IF($A1568="","",SUMIFS($BK$2:$BK$2500,$W$2:$W$2500,$A1568))</f>
      </c>
      <c r="AV1568">
        <f>IF($A1568="","",SUMIFS($BL$2:$BL$2500,$W$2:$W$2500,$A1568))</f>
      </c>
      <c r="AW1568">
        <f>IF($A1568="","",SUMIFS($BM$2:$BM$2500,$W$2:$W$2500,$A1568))</f>
      </c>
      <c r="AX1568">
        <f>IF($A1568="","",SUMIFS($BN$2:$BN$2500,$W$2:$W$2500,$A1568))</f>
      </c>
      <c r="AY1568">
        <f>IF($A1568="","",SUMIFS($BO$2:$BO$2500,$W$2:$W$2500,$A1568))</f>
      </c>
      <c r="AZ1568">
        <f>IF($A1568="","",SUMIFS($BP$2:$BP$2500,$W$2:$W$2500,$A1568))</f>
      </c>
      <c r="BA1568">
        <f>IF($A1568="","",SUMIFS($BQ$2:$BQ$2500,$W$2:$W$2500,$A1568))</f>
      </c>
      <c r="BB1568">
        <f>IF($A1568="","",SUMIFS($BR$2:$BR$2500,$W$2:$W$2500,$A1568))</f>
      </c>
      <c r="BC1568">
        <f>IF($A1568="","",SUMIFS($BS$2:$BS$2500,$W$2:$W$2500,$A1568))</f>
      </c>
      <c r="BD1568">
        <f>IF($A1568="","",SUMIFS($BT$2:$BT$2500,$W$2:$W$2500,$A1568))</f>
      </c>
      <c r="BF1568">
        <f>IF($Z1568="","",INDEX($AO$2:$AO$2000,$Z1568))</f>
      </c>
      <c r="BG1568">
        <f>IF($Z1568="","",INDEX($AP$2:$AP$2000,$Z1568))</f>
      </c>
      <c r="BH1568">
        <f>IF($Z1568="","",INDEX($AQ$2:$AQ$2000,$Z1568))</f>
      </c>
      <c r="BI1568">
        <f>IF($Z1568="","",INDEX($AR$2:$AR$2000,$Z1568))</f>
      </c>
      <c r="BJ1568">
        <f>IF($Z1568="","",INDEX($AS$2:$AS$2000,$Z1568))</f>
      </c>
      <c r="BK1568">
        <f>IF($Z1568="","",INDEX($AT$2:$AT$2000,$Z1568))</f>
      </c>
      <c r="BL1568">
        <f>IF($Z1568="","",INDEX($AU$2:$AU$2000,$Z1568))</f>
      </c>
      <c r="BM1568">
        <f>IF($Z1568="","",INDEX($AV$2:$AV$2000,$Z1568))</f>
      </c>
      <c r="BN1568">
        <f>IF($Z1568="","",INDEX($AW$2:$AW$2000,$Z1568))</f>
      </c>
      <c r="BO1568">
        <f>IF($Z1568="","",INDEX($AX$2:$AX$2000,$Z1568))</f>
      </c>
      <c r="BP1568">
        <f>IF($Z1568="","",INDEX($AY$2:$AY$2000,$Z1568))</f>
      </c>
      <c r="BQ1568">
        <f>IF($Z1568="","",INDEX($AZ$2:$AZ$2000,$Z1568))</f>
      </c>
      <c r="BR1568">
        <f>IF($Z1568="","",INDEX($BA$2:$BA$2000,$Z1568))</f>
      </c>
      <c r="BS1568">
        <f>IF($Z1568="","",INDEX($BB$2:$BB$2000,$Z1568))</f>
      </c>
      <c r="BT1568">
        <f>IF($Z1568="","",INDEX($BC$2:$BC$2000,$Z1568))</f>
      </c>
      <c r="BV1568">
        <f>IF(OR($A1568="",$P1568&lt;&gt;"Yes",$AH1568="Yes"),"",1+N($AG1568))</f>
      </c>
      <c r="BW1568">
        <f>IF($A1568="","",COUNTIFS($W$2:$W$2500,$A1568,$BZ$2:$BZ$2500,"Yes")+COUNTIFS($X$2:$X$2500,$A1568,$BY$2:$BY$2500,"Yes"))</f>
      </c>
      <c r="BX1568">
        <f>IF(OR($A1568="",$P1568="Yes"),"",IF(N($BW1568)=0,0,1+SUMIFS($CB$2:$CB$2500,$W$2:$W$2500,$A1568)+SUMIFS($CA$2:$CA$2500,$X$2:$X$2500,$A1568)))</f>
      </c>
      <c r="BY1568" t="str">
        <f>IF($Y1568="","",INDEX($AH$2:$AH$2000,$Y1568)&amp;"")</f>
      </c>
      <c r="BZ1568" t="str">
        <f>IF($Z1568="","",INDEX($AH$2:$AH$2000,$Z1568)&amp;"")</f>
      </c>
      <c r="CA1568">
        <f>IF($Y1568="","",INDEX($BV$2:$BV$2000,$Y1568))</f>
      </c>
      <c r="CB1568">
        <f>IF($Z1568="","",INDEX($BV$2:$BV$2000,$Z1568))</f>
      </c>
    </row>
    <row r="1569">
      <c r="A1569" t="str">
        <f>IF(TRIM(INDEX(games!$A:$A,ROW()))="","",TRIM(INDEX(games!$A:$A,ROW())))</f>
      </c>
      <c r="B1569">
        <f>IF(OR($A1569="",INDEX(games!$B:$B,ROW())=""),"",INDEX(games!$B:$B,ROW()))</f>
      </c>
      <c r="C1569" t="str">
        <f>IF(OR($A1569="",INDEX(games!$C:$C,ROW())=""),"",INDEX(games!$C:$C,ROW()))</f>
      </c>
      <c r="D1569">
        <f>IF($A1569="","",COUNTIF($W$2:$W$2500,$A1569)+COUNTIF($X$2:$X$2500,$A1569))</f>
      </c>
      <c r="E1569">
        <f>IF($A1569="","",IFERROR(MATCH($C1569,$R$2:$R$5,0),0))</f>
      </c>
      <c r="F1569">
        <f>IF($A1569="","",MOD(ROW(),34))</f>
      </c>
      <c r="G1569">
        <f>IF($A1569="",NA(),IF($C1569="Action",$B1569,NA()))</f>
      </c>
      <c r="H1569">
        <f>IF($A1569="",NA(),IF($C1569="Action",1+$F1569*0.023,NA()))</f>
      </c>
      <c r="I1569">
        <f>IF($A1569="",NA(),IF($C1569="Strategy",$B1569,NA()))</f>
      </c>
      <c r="J1569">
        <f>IF($A1569="",NA(),IF($C1569="Strategy",2+$F1569*0.023,NA()))</f>
      </c>
      <c r="K1569">
        <f>IF($A1569="",NA(),IF($C1569="Deckbuilder",$B1569,NA()))</f>
      </c>
      <c r="L1569">
        <f>IF($A1569="",NA(),IF($C1569="Deckbuilder",3+$F1569*0.023,NA()))</f>
      </c>
      <c r="M1569">
        <f>IF($A1569="",NA(),IF($C1569="Traditional",$B1569,NA()))</f>
      </c>
      <c r="N1569">
        <f>IF($A1569="",NA(),IF($C1569="Traditional",4+$F1569*0.023,NA()))</f>
      </c>
      <c r="O1569">
        <f>IF($A1569="","",$D1569+ROW()/1000000)</f>
      </c>
      <c r="P1569" t="str">
        <f>IF(OR($A1569="",INDEX(games!$H:$H,ROW())=""),"",INDEX(games!$H:$H,ROW()))</f>
      </c>
      <c r="Q1569">
        <f>IF(OR($A1569="",$P1569&lt;&gt;"Yes"),"",$D1569+ROW()/1000000)</f>
      </c>
      <c r="T1569">
        <f>IF($Y1569="","",INDEX($B$2:$B$2000,$Y1569))</f>
      </c>
      <c r="U1569">
        <f>IF($Z1569="","",INDEX($B$2:$B$2000,$Z1569))</f>
      </c>
      <c r="V1569">
        <f>IF(OR($T1569="",$U1569=""),"",$U1569-$T1569)</f>
      </c>
      <c r="W1569" t="str">
        <f>IF(TRIM(INDEX(connections!$A:$A,ROW()))="","",TRIM(INDEX(connections!$A:$A,ROW())))</f>
      </c>
      <c r="X1569" t="str">
        <f>IF($W1569="","",TRIM(INDEX(connections!$B:$B,ROW())))</f>
      </c>
      <c r="Y1569">
        <f>IF($W1569="","",IFERROR(MATCH($W1569,$A$2:$A$2000,0),""))</f>
      </c>
      <c r="Z1569">
        <f>IF($X1569="","",IFERROR(MATCH($X1569,$A$2:$A$2000,0),""))</f>
      </c>
      <c r="AA1569" t="str">
        <f>IF($Y1569="","",INDEX($P$2:$P$2000,$Y1569))</f>
      </c>
      <c r="AB1569" t="str">
        <f>IF($Z1569="","",INDEX($P$2:$P$2000,$Z1569))</f>
      </c>
      <c r="AC1569">
        <f>IF(AND($AA1569="Yes",$AB1569="Yes"),1,"")</f>
      </c>
      <c r="AD1569">
        <f>IF(OR($Y1569="",$Z1569=""),"",IF(INDEX($C$2:$C$2000,$Y1569)=INDEX($C$2:$C$2000,$Z1569),0,1))</f>
      </c>
      <c r="AE1569">
        <f>IF($AC1569&lt;&gt;1,"",IF(AND(INDEX($AG$2:$AG$2000,$Y1569)=1,INDEX($AG$2:$AG$2000,$Z1569)=1),1,""))</f>
      </c>
      <c r="AG1569">
        <f>IF($A1569="","",COUNTIFS($W$2:$W$2500,$A1569,$AB$2:$AB$2500,"Yes")+COUNTIFS($X$2:$X$2500,$A1569,$AA$2:$AA$2500,"Yes"))</f>
      </c>
      <c r="AH1569" t="str">
        <f>IF(OR($P1569&lt;&gt;"Yes",N($AG1569)=0),"",IF(AND($AG1569=1,COUNTIFS($W$2:$W$2500,$A1569,$AE$2:$AE$2500,1)+COUNTIFS($X$2:$X$2500,$A1569,$AE$2:$AE$2500,1)&gt;0),"","Yes"))</f>
      </c>
      <c r="AI1569">
        <f>IF($AH1569="Yes",$AG1569,"")</f>
      </c>
      <c r="AJ1569">
        <f>IF($AI1569="","",$AI1569+ROW()/1000000)</f>
      </c>
      <c r="AK1569">
        <f>IF(OR($A1569="",$P1569="Yes",N($AG1569)=0),"",$AG1569+ROW()/1000000)</f>
      </c>
      <c r="AL1569" t="str">
        <f>IF($A1569="","",INDEX(games!$J:$J,ROW())&amp;"")</f>
      </c>
      <c r="AM1569">
        <f>IF($A1569="","",SUMPRODUCT($AO1569:$BD1569,'Map Analysis'!$AP$2^{0,1,2,3,4,5,6,7,8,9,10,11,12,13,14,15}))</f>
      </c>
      <c r="AN1569">
        <f>IF($A1569="","",$AM1569+ROW()/10000000)</f>
      </c>
      <c r="AO1569">
        <f>IF($A1569="","",COUNTIF($W$2:$W$2500,$A1569))</f>
      </c>
      <c r="AP1569">
        <f>IF($A1569="","",SUMIFS($BF$2:$BF$2500,$W$2:$W$2500,$A1569))</f>
      </c>
      <c r="AQ1569">
        <f>IF($A1569="","",SUMIFS($BG$2:$BG$2500,$W$2:$W$2500,$A1569))</f>
      </c>
      <c r="AR1569">
        <f>IF($A1569="","",SUMIFS($BH$2:$BH$2500,$W$2:$W$2500,$A1569))</f>
      </c>
      <c r="AS1569">
        <f>IF($A1569="","",SUMIFS($BI$2:$BI$2500,$W$2:$W$2500,$A1569))</f>
      </c>
      <c r="AT1569">
        <f>IF($A1569="","",SUMIFS($BJ$2:$BJ$2500,$W$2:$W$2500,$A1569))</f>
      </c>
      <c r="AU1569">
        <f>IF($A1569="","",SUMIFS($BK$2:$BK$2500,$W$2:$W$2500,$A1569))</f>
      </c>
      <c r="AV1569">
        <f>IF($A1569="","",SUMIFS($BL$2:$BL$2500,$W$2:$W$2500,$A1569))</f>
      </c>
      <c r="AW1569">
        <f>IF($A1569="","",SUMIFS($BM$2:$BM$2500,$W$2:$W$2500,$A1569))</f>
      </c>
      <c r="AX1569">
        <f>IF($A1569="","",SUMIFS($BN$2:$BN$2500,$W$2:$W$2500,$A1569))</f>
      </c>
      <c r="AY1569">
        <f>IF($A1569="","",SUMIFS($BO$2:$BO$2500,$W$2:$W$2500,$A1569))</f>
      </c>
      <c r="AZ1569">
        <f>IF($A1569="","",SUMIFS($BP$2:$BP$2500,$W$2:$W$2500,$A1569))</f>
      </c>
      <c r="BA1569">
        <f>IF($A1569="","",SUMIFS($BQ$2:$BQ$2500,$W$2:$W$2500,$A1569))</f>
      </c>
      <c r="BB1569">
        <f>IF($A1569="","",SUMIFS($BR$2:$BR$2500,$W$2:$W$2500,$A1569))</f>
      </c>
      <c r="BC1569">
        <f>IF($A1569="","",SUMIFS($BS$2:$BS$2500,$W$2:$W$2500,$A1569))</f>
      </c>
      <c r="BD1569">
        <f>IF($A1569="","",SUMIFS($BT$2:$BT$2500,$W$2:$W$2500,$A1569))</f>
      </c>
      <c r="BF1569">
        <f>IF($Z1569="","",INDEX($AO$2:$AO$2000,$Z1569))</f>
      </c>
      <c r="BG1569">
        <f>IF($Z1569="","",INDEX($AP$2:$AP$2000,$Z1569))</f>
      </c>
      <c r="BH1569">
        <f>IF($Z1569="","",INDEX($AQ$2:$AQ$2000,$Z1569))</f>
      </c>
      <c r="BI1569">
        <f>IF($Z1569="","",INDEX($AR$2:$AR$2000,$Z1569))</f>
      </c>
      <c r="BJ1569">
        <f>IF($Z1569="","",INDEX($AS$2:$AS$2000,$Z1569))</f>
      </c>
      <c r="BK1569">
        <f>IF($Z1569="","",INDEX($AT$2:$AT$2000,$Z1569))</f>
      </c>
      <c r="BL1569">
        <f>IF($Z1569="","",INDEX($AU$2:$AU$2000,$Z1569))</f>
      </c>
      <c r="BM1569">
        <f>IF($Z1569="","",INDEX($AV$2:$AV$2000,$Z1569))</f>
      </c>
      <c r="BN1569">
        <f>IF($Z1569="","",INDEX($AW$2:$AW$2000,$Z1569))</f>
      </c>
      <c r="BO1569">
        <f>IF($Z1569="","",INDEX($AX$2:$AX$2000,$Z1569))</f>
      </c>
      <c r="BP1569">
        <f>IF($Z1569="","",INDEX($AY$2:$AY$2000,$Z1569))</f>
      </c>
      <c r="BQ1569">
        <f>IF($Z1569="","",INDEX($AZ$2:$AZ$2000,$Z1569))</f>
      </c>
      <c r="BR1569">
        <f>IF($Z1569="","",INDEX($BA$2:$BA$2000,$Z1569))</f>
      </c>
      <c r="BS1569">
        <f>IF($Z1569="","",INDEX($BB$2:$BB$2000,$Z1569))</f>
      </c>
      <c r="BT1569">
        <f>IF($Z1569="","",INDEX($BC$2:$BC$2000,$Z1569))</f>
      </c>
      <c r="BV1569">
        <f>IF(OR($A1569="",$P1569&lt;&gt;"Yes",$AH1569="Yes"),"",1+N($AG1569))</f>
      </c>
      <c r="BW1569">
        <f>IF($A1569="","",COUNTIFS($W$2:$W$2500,$A1569,$BZ$2:$BZ$2500,"Yes")+COUNTIFS($X$2:$X$2500,$A1569,$BY$2:$BY$2500,"Yes"))</f>
      </c>
      <c r="BX1569">
        <f>IF(OR($A1569="",$P1569="Yes"),"",IF(N($BW1569)=0,0,1+SUMIFS($CB$2:$CB$2500,$W$2:$W$2500,$A1569)+SUMIFS($CA$2:$CA$2500,$X$2:$X$2500,$A1569)))</f>
      </c>
      <c r="BY1569" t="str">
        <f>IF($Y1569="","",INDEX($AH$2:$AH$2000,$Y1569)&amp;"")</f>
      </c>
      <c r="BZ1569" t="str">
        <f>IF($Z1569="","",INDEX($AH$2:$AH$2000,$Z1569)&amp;"")</f>
      </c>
      <c r="CA1569">
        <f>IF($Y1569="","",INDEX($BV$2:$BV$2000,$Y1569))</f>
      </c>
      <c r="CB1569">
        <f>IF($Z1569="","",INDEX($BV$2:$BV$2000,$Z1569))</f>
      </c>
    </row>
    <row r="1570">
      <c r="A1570" t="str">
        <f>IF(TRIM(INDEX(games!$A:$A,ROW()))="","",TRIM(INDEX(games!$A:$A,ROW())))</f>
      </c>
      <c r="B1570">
        <f>IF(OR($A1570="",INDEX(games!$B:$B,ROW())=""),"",INDEX(games!$B:$B,ROW()))</f>
      </c>
      <c r="C1570" t="str">
        <f>IF(OR($A1570="",INDEX(games!$C:$C,ROW())=""),"",INDEX(games!$C:$C,ROW()))</f>
      </c>
      <c r="D1570">
        <f>IF($A1570="","",COUNTIF($W$2:$W$2500,$A1570)+COUNTIF($X$2:$X$2500,$A1570))</f>
      </c>
      <c r="E1570">
        <f>IF($A1570="","",IFERROR(MATCH($C1570,$R$2:$R$5,0),0))</f>
      </c>
      <c r="F1570">
        <f>IF($A1570="","",MOD(ROW(),34))</f>
      </c>
      <c r="G1570">
        <f>IF($A1570="",NA(),IF($C1570="Action",$B1570,NA()))</f>
      </c>
      <c r="H1570">
        <f>IF($A1570="",NA(),IF($C1570="Action",1+$F1570*0.023,NA()))</f>
      </c>
      <c r="I1570">
        <f>IF($A1570="",NA(),IF($C1570="Strategy",$B1570,NA()))</f>
      </c>
      <c r="J1570">
        <f>IF($A1570="",NA(),IF($C1570="Strategy",2+$F1570*0.023,NA()))</f>
      </c>
      <c r="K1570">
        <f>IF($A1570="",NA(),IF($C1570="Deckbuilder",$B1570,NA()))</f>
      </c>
      <c r="L1570">
        <f>IF($A1570="",NA(),IF($C1570="Deckbuilder",3+$F1570*0.023,NA()))</f>
      </c>
      <c r="M1570">
        <f>IF($A1570="",NA(),IF($C1570="Traditional",$B1570,NA()))</f>
      </c>
      <c r="N1570">
        <f>IF($A1570="",NA(),IF($C1570="Traditional",4+$F1570*0.023,NA()))</f>
      </c>
      <c r="O1570">
        <f>IF($A1570="","",$D1570+ROW()/1000000)</f>
      </c>
      <c r="P1570" t="str">
        <f>IF(OR($A1570="",INDEX(games!$H:$H,ROW())=""),"",INDEX(games!$H:$H,ROW()))</f>
      </c>
      <c r="Q1570">
        <f>IF(OR($A1570="",$P1570&lt;&gt;"Yes"),"",$D1570+ROW()/1000000)</f>
      </c>
      <c r="T1570">
        <f>IF($Y1570="","",INDEX($B$2:$B$2000,$Y1570))</f>
      </c>
      <c r="U1570">
        <f>IF($Z1570="","",INDEX($B$2:$B$2000,$Z1570))</f>
      </c>
      <c r="V1570">
        <f>IF(OR($T1570="",$U1570=""),"",$U1570-$T1570)</f>
      </c>
      <c r="W1570" t="str">
        <f>IF(TRIM(INDEX(connections!$A:$A,ROW()))="","",TRIM(INDEX(connections!$A:$A,ROW())))</f>
      </c>
      <c r="X1570" t="str">
        <f>IF($W1570="","",TRIM(INDEX(connections!$B:$B,ROW())))</f>
      </c>
      <c r="Y1570">
        <f>IF($W1570="","",IFERROR(MATCH($W1570,$A$2:$A$2000,0),""))</f>
      </c>
      <c r="Z1570">
        <f>IF($X1570="","",IFERROR(MATCH($X1570,$A$2:$A$2000,0),""))</f>
      </c>
      <c r="AA1570" t="str">
        <f>IF($Y1570="","",INDEX($P$2:$P$2000,$Y1570))</f>
      </c>
      <c r="AB1570" t="str">
        <f>IF($Z1570="","",INDEX($P$2:$P$2000,$Z1570))</f>
      </c>
      <c r="AC1570">
        <f>IF(AND($AA1570="Yes",$AB1570="Yes"),1,"")</f>
      </c>
      <c r="AD1570">
        <f>IF(OR($Y1570="",$Z1570=""),"",IF(INDEX($C$2:$C$2000,$Y1570)=INDEX($C$2:$C$2000,$Z1570),0,1))</f>
      </c>
      <c r="AE1570">
        <f>IF($AC1570&lt;&gt;1,"",IF(AND(INDEX($AG$2:$AG$2000,$Y1570)=1,INDEX($AG$2:$AG$2000,$Z1570)=1),1,""))</f>
      </c>
      <c r="AG1570">
        <f>IF($A1570="","",COUNTIFS($W$2:$W$2500,$A1570,$AB$2:$AB$2500,"Yes")+COUNTIFS($X$2:$X$2500,$A1570,$AA$2:$AA$2500,"Yes"))</f>
      </c>
      <c r="AH1570" t="str">
        <f>IF(OR($P1570&lt;&gt;"Yes",N($AG1570)=0),"",IF(AND($AG1570=1,COUNTIFS($W$2:$W$2500,$A1570,$AE$2:$AE$2500,1)+COUNTIFS($X$2:$X$2500,$A1570,$AE$2:$AE$2500,1)&gt;0),"","Yes"))</f>
      </c>
      <c r="AI1570">
        <f>IF($AH1570="Yes",$AG1570,"")</f>
      </c>
      <c r="AJ1570">
        <f>IF($AI1570="","",$AI1570+ROW()/1000000)</f>
      </c>
      <c r="AK1570">
        <f>IF(OR($A1570="",$P1570="Yes",N($AG1570)=0),"",$AG1570+ROW()/1000000)</f>
      </c>
      <c r="AL1570" t="str">
        <f>IF($A1570="","",INDEX(games!$J:$J,ROW())&amp;"")</f>
      </c>
      <c r="AM1570">
        <f>IF($A1570="","",SUMPRODUCT($AO1570:$BD1570,'Map Analysis'!$AP$2^{0,1,2,3,4,5,6,7,8,9,10,11,12,13,14,15}))</f>
      </c>
      <c r="AN1570">
        <f>IF($A1570="","",$AM1570+ROW()/10000000)</f>
      </c>
      <c r="AO1570">
        <f>IF($A1570="","",COUNTIF($W$2:$W$2500,$A1570))</f>
      </c>
      <c r="AP1570">
        <f>IF($A1570="","",SUMIFS($BF$2:$BF$2500,$W$2:$W$2500,$A1570))</f>
      </c>
      <c r="AQ1570">
        <f>IF($A1570="","",SUMIFS($BG$2:$BG$2500,$W$2:$W$2500,$A1570))</f>
      </c>
      <c r="AR1570">
        <f>IF($A1570="","",SUMIFS($BH$2:$BH$2500,$W$2:$W$2500,$A1570))</f>
      </c>
      <c r="AS1570">
        <f>IF($A1570="","",SUMIFS($BI$2:$BI$2500,$W$2:$W$2500,$A1570))</f>
      </c>
      <c r="AT1570">
        <f>IF($A1570="","",SUMIFS($BJ$2:$BJ$2500,$W$2:$W$2500,$A1570))</f>
      </c>
      <c r="AU1570">
        <f>IF($A1570="","",SUMIFS($BK$2:$BK$2500,$W$2:$W$2500,$A1570))</f>
      </c>
      <c r="AV1570">
        <f>IF($A1570="","",SUMIFS($BL$2:$BL$2500,$W$2:$W$2500,$A1570))</f>
      </c>
      <c r="AW1570">
        <f>IF($A1570="","",SUMIFS($BM$2:$BM$2500,$W$2:$W$2500,$A1570))</f>
      </c>
      <c r="AX1570">
        <f>IF($A1570="","",SUMIFS($BN$2:$BN$2500,$W$2:$W$2500,$A1570))</f>
      </c>
      <c r="AY1570">
        <f>IF($A1570="","",SUMIFS($BO$2:$BO$2500,$W$2:$W$2500,$A1570))</f>
      </c>
      <c r="AZ1570">
        <f>IF($A1570="","",SUMIFS($BP$2:$BP$2500,$W$2:$W$2500,$A1570))</f>
      </c>
      <c r="BA1570">
        <f>IF($A1570="","",SUMIFS($BQ$2:$BQ$2500,$W$2:$W$2500,$A1570))</f>
      </c>
      <c r="BB1570">
        <f>IF($A1570="","",SUMIFS($BR$2:$BR$2500,$W$2:$W$2500,$A1570))</f>
      </c>
      <c r="BC1570">
        <f>IF($A1570="","",SUMIFS($BS$2:$BS$2500,$W$2:$W$2500,$A1570))</f>
      </c>
      <c r="BD1570">
        <f>IF($A1570="","",SUMIFS($BT$2:$BT$2500,$W$2:$W$2500,$A1570))</f>
      </c>
      <c r="BF1570">
        <f>IF($Z1570="","",INDEX($AO$2:$AO$2000,$Z1570))</f>
      </c>
      <c r="BG1570">
        <f>IF($Z1570="","",INDEX($AP$2:$AP$2000,$Z1570))</f>
      </c>
      <c r="BH1570">
        <f>IF($Z1570="","",INDEX($AQ$2:$AQ$2000,$Z1570))</f>
      </c>
      <c r="BI1570">
        <f>IF($Z1570="","",INDEX($AR$2:$AR$2000,$Z1570))</f>
      </c>
      <c r="BJ1570">
        <f>IF($Z1570="","",INDEX($AS$2:$AS$2000,$Z1570))</f>
      </c>
      <c r="BK1570">
        <f>IF($Z1570="","",INDEX($AT$2:$AT$2000,$Z1570))</f>
      </c>
      <c r="BL1570">
        <f>IF($Z1570="","",INDEX($AU$2:$AU$2000,$Z1570))</f>
      </c>
      <c r="BM1570">
        <f>IF($Z1570="","",INDEX($AV$2:$AV$2000,$Z1570))</f>
      </c>
      <c r="BN1570">
        <f>IF($Z1570="","",INDEX($AW$2:$AW$2000,$Z1570))</f>
      </c>
      <c r="BO1570">
        <f>IF($Z1570="","",INDEX($AX$2:$AX$2000,$Z1570))</f>
      </c>
      <c r="BP1570">
        <f>IF($Z1570="","",INDEX($AY$2:$AY$2000,$Z1570))</f>
      </c>
      <c r="BQ1570">
        <f>IF($Z1570="","",INDEX($AZ$2:$AZ$2000,$Z1570))</f>
      </c>
      <c r="BR1570">
        <f>IF($Z1570="","",INDEX($BA$2:$BA$2000,$Z1570))</f>
      </c>
      <c r="BS1570">
        <f>IF($Z1570="","",INDEX($BB$2:$BB$2000,$Z1570))</f>
      </c>
      <c r="BT1570">
        <f>IF($Z1570="","",INDEX($BC$2:$BC$2000,$Z1570))</f>
      </c>
      <c r="BV1570">
        <f>IF(OR($A1570="",$P1570&lt;&gt;"Yes",$AH1570="Yes"),"",1+N($AG1570))</f>
      </c>
      <c r="BW1570">
        <f>IF($A1570="","",COUNTIFS($W$2:$W$2500,$A1570,$BZ$2:$BZ$2500,"Yes")+COUNTIFS($X$2:$X$2500,$A1570,$BY$2:$BY$2500,"Yes"))</f>
      </c>
      <c r="BX1570">
        <f>IF(OR($A1570="",$P1570="Yes"),"",IF(N($BW1570)=0,0,1+SUMIFS($CB$2:$CB$2500,$W$2:$W$2500,$A1570)+SUMIFS($CA$2:$CA$2500,$X$2:$X$2500,$A1570)))</f>
      </c>
      <c r="BY1570" t="str">
        <f>IF($Y1570="","",INDEX($AH$2:$AH$2000,$Y1570)&amp;"")</f>
      </c>
      <c r="BZ1570" t="str">
        <f>IF($Z1570="","",INDEX($AH$2:$AH$2000,$Z1570)&amp;"")</f>
      </c>
      <c r="CA1570">
        <f>IF($Y1570="","",INDEX($BV$2:$BV$2000,$Y1570))</f>
      </c>
      <c r="CB1570">
        <f>IF($Z1570="","",INDEX($BV$2:$BV$2000,$Z1570))</f>
      </c>
    </row>
    <row r="1571">
      <c r="A1571" t="str">
        <f>IF(TRIM(INDEX(games!$A:$A,ROW()))="","",TRIM(INDEX(games!$A:$A,ROW())))</f>
      </c>
      <c r="B1571">
        <f>IF(OR($A1571="",INDEX(games!$B:$B,ROW())=""),"",INDEX(games!$B:$B,ROW()))</f>
      </c>
      <c r="C1571" t="str">
        <f>IF(OR($A1571="",INDEX(games!$C:$C,ROW())=""),"",INDEX(games!$C:$C,ROW()))</f>
      </c>
      <c r="D1571">
        <f>IF($A1571="","",COUNTIF($W$2:$W$2500,$A1571)+COUNTIF($X$2:$X$2500,$A1571))</f>
      </c>
      <c r="E1571">
        <f>IF($A1571="","",IFERROR(MATCH($C1571,$R$2:$R$5,0),0))</f>
      </c>
      <c r="F1571">
        <f>IF($A1571="","",MOD(ROW(),34))</f>
      </c>
      <c r="G1571">
        <f>IF($A1571="",NA(),IF($C1571="Action",$B1571,NA()))</f>
      </c>
      <c r="H1571">
        <f>IF($A1571="",NA(),IF($C1571="Action",1+$F1571*0.023,NA()))</f>
      </c>
      <c r="I1571">
        <f>IF($A1571="",NA(),IF($C1571="Strategy",$B1571,NA()))</f>
      </c>
      <c r="J1571">
        <f>IF($A1571="",NA(),IF($C1571="Strategy",2+$F1571*0.023,NA()))</f>
      </c>
      <c r="K1571">
        <f>IF($A1571="",NA(),IF($C1571="Deckbuilder",$B1571,NA()))</f>
      </c>
      <c r="L1571">
        <f>IF($A1571="",NA(),IF($C1571="Deckbuilder",3+$F1571*0.023,NA()))</f>
      </c>
      <c r="M1571">
        <f>IF($A1571="",NA(),IF($C1571="Traditional",$B1571,NA()))</f>
      </c>
      <c r="N1571">
        <f>IF($A1571="",NA(),IF($C1571="Traditional",4+$F1571*0.023,NA()))</f>
      </c>
      <c r="O1571">
        <f>IF($A1571="","",$D1571+ROW()/1000000)</f>
      </c>
      <c r="P1571" t="str">
        <f>IF(OR($A1571="",INDEX(games!$H:$H,ROW())=""),"",INDEX(games!$H:$H,ROW()))</f>
      </c>
      <c r="Q1571">
        <f>IF(OR($A1571="",$P1571&lt;&gt;"Yes"),"",$D1571+ROW()/1000000)</f>
      </c>
      <c r="T1571">
        <f>IF($Y1571="","",INDEX($B$2:$B$2000,$Y1571))</f>
      </c>
      <c r="U1571">
        <f>IF($Z1571="","",INDEX($B$2:$B$2000,$Z1571))</f>
      </c>
      <c r="V1571">
        <f>IF(OR($T1571="",$U1571=""),"",$U1571-$T1571)</f>
      </c>
      <c r="W1571" t="str">
        <f>IF(TRIM(INDEX(connections!$A:$A,ROW()))="","",TRIM(INDEX(connections!$A:$A,ROW())))</f>
      </c>
      <c r="X1571" t="str">
        <f>IF($W1571="","",TRIM(INDEX(connections!$B:$B,ROW())))</f>
      </c>
      <c r="Y1571">
        <f>IF($W1571="","",IFERROR(MATCH($W1571,$A$2:$A$2000,0),""))</f>
      </c>
      <c r="Z1571">
        <f>IF($X1571="","",IFERROR(MATCH($X1571,$A$2:$A$2000,0),""))</f>
      </c>
      <c r="AA1571" t="str">
        <f>IF($Y1571="","",INDEX($P$2:$P$2000,$Y1571))</f>
      </c>
      <c r="AB1571" t="str">
        <f>IF($Z1571="","",INDEX($P$2:$P$2000,$Z1571))</f>
      </c>
      <c r="AC1571">
        <f>IF(AND($AA1571="Yes",$AB1571="Yes"),1,"")</f>
      </c>
      <c r="AD1571">
        <f>IF(OR($Y1571="",$Z1571=""),"",IF(INDEX($C$2:$C$2000,$Y1571)=INDEX($C$2:$C$2000,$Z1571),0,1))</f>
      </c>
      <c r="AE1571">
        <f>IF($AC1571&lt;&gt;1,"",IF(AND(INDEX($AG$2:$AG$2000,$Y1571)=1,INDEX($AG$2:$AG$2000,$Z1571)=1),1,""))</f>
      </c>
      <c r="AG1571">
        <f>IF($A1571="","",COUNTIFS($W$2:$W$2500,$A1571,$AB$2:$AB$2500,"Yes")+COUNTIFS($X$2:$X$2500,$A1571,$AA$2:$AA$2500,"Yes"))</f>
      </c>
      <c r="AH1571" t="str">
        <f>IF(OR($P1571&lt;&gt;"Yes",N($AG1571)=0),"",IF(AND($AG1571=1,COUNTIFS($W$2:$W$2500,$A1571,$AE$2:$AE$2500,1)+COUNTIFS($X$2:$X$2500,$A1571,$AE$2:$AE$2500,1)&gt;0),"","Yes"))</f>
      </c>
      <c r="AI1571">
        <f>IF($AH1571="Yes",$AG1571,"")</f>
      </c>
      <c r="AJ1571">
        <f>IF($AI1571="","",$AI1571+ROW()/1000000)</f>
      </c>
      <c r="AK1571">
        <f>IF(OR($A1571="",$P1571="Yes",N($AG1571)=0),"",$AG1571+ROW()/1000000)</f>
      </c>
      <c r="AL1571" t="str">
        <f>IF($A1571="","",INDEX(games!$J:$J,ROW())&amp;"")</f>
      </c>
      <c r="AM1571">
        <f>IF($A1571="","",SUMPRODUCT($AO1571:$BD1571,'Map Analysis'!$AP$2^{0,1,2,3,4,5,6,7,8,9,10,11,12,13,14,15}))</f>
      </c>
      <c r="AN1571">
        <f>IF($A1571="","",$AM1571+ROW()/10000000)</f>
      </c>
      <c r="AO1571">
        <f>IF($A1571="","",COUNTIF($W$2:$W$2500,$A1571))</f>
      </c>
      <c r="AP1571">
        <f>IF($A1571="","",SUMIFS($BF$2:$BF$2500,$W$2:$W$2500,$A1571))</f>
      </c>
      <c r="AQ1571">
        <f>IF($A1571="","",SUMIFS($BG$2:$BG$2500,$W$2:$W$2500,$A1571))</f>
      </c>
      <c r="AR1571">
        <f>IF($A1571="","",SUMIFS($BH$2:$BH$2500,$W$2:$W$2500,$A1571))</f>
      </c>
      <c r="AS1571">
        <f>IF($A1571="","",SUMIFS($BI$2:$BI$2500,$W$2:$W$2500,$A1571))</f>
      </c>
      <c r="AT1571">
        <f>IF($A1571="","",SUMIFS($BJ$2:$BJ$2500,$W$2:$W$2500,$A1571))</f>
      </c>
      <c r="AU1571">
        <f>IF($A1571="","",SUMIFS($BK$2:$BK$2500,$W$2:$W$2500,$A1571))</f>
      </c>
      <c r="AV1571">
        <f>IF($A1571="","",SUMIFS($BL$2:$BL$2500,$W$2:$W$2500,$A1571))</f>
      </c>
      <c r="AW1571">
        <f>IF($A1571="","",SUMIFS($BM$2:$BM$2500,$W$2:$W$2500,$A1571))</f>
      </c>
      <c r="AX1571">
        <f>IF($A1571="","",SUMIFS($BN$2:$BN$2500,$W$2:$W$2500,$A1571))</f>
      </c>
      <c r="AY1571">
        <f>IF($A1571="","",SUMIFS($BO$2:$BO$2500,$W$2:$W$2500,$A1571))</f>
      </c>
      <c r="AZ1571">
        <f>IF($A1571="","",SUMIFS($BP$2:$BP$2500,$W$2:$W$2500,$A1571))</f>
      </c>
      <c r="BA1571">
        <f>IF($A1571="","",SUMIFS($BQ$2:$BQ$2500,$W$2:$W$2500,$A1571))</f>
      </c>
      <c r="BB1571">
        <f>IF($A1571="","",SUMIFS($BR$2:$BR$2500,$W$2:$W$2500,$A1571))</f>
      </c>
      <c r="BC1571">
        <f>IF($A1571="","",SUMIFS($BS$2:$BS$2500,$W$2:$W$2500,$A1571))</f>
      </c>
      <c r="BD1571">
        <f>IF($A1571="","",SUMIFS($BT$2:$BT$2500,$W$2:$W$2500,$A1571))</f>
      </c>
      <c r="BF1571">
        <f>IF($Z1571="","",INDEX($AO$2:$AO$2000,$Z1571))</f>
      </c>
      <c r="BG1571">
        <f>IF($Z1571="","",INDEX($AP$2:$AP$2000,$Z1571))</f>
      </c>
      <c r="BH1571">
        <f>IF($Z1571="","",INDEX($AQ$2:$AQ$2000,$Z1571))</f>
      </c>
      <c r="BI1571">
        <f>IF($Z1571="","",INDEX($AR$2:$AR$2000,$Z1571))</f>
      </c>
      <c r="BJ1571">
        <f>IF($Z1571="","",INDEX($AS$2:$AS$2000,$Z1571))</f>
      </c>
      <c r="BK1571">
        <f>IF($Z1571="","",INDEX($AT$2:$AT$2000,$Z1571))</f>
      </c>
      <c r="BL1571">
        <f>IF($Z1571="","",INDEX($AU$2:$AU$2000,$Z1571))</f>
      </c>
      <c r="BM1571">
        <f>IF($Z1571="","",INDEX($AV$2:$AV$2000,$Z1571))</f>
      </c>
      <c r="BN1571">
        <f>IF($Z1571="","",INDEX($AW$2:$AW$2000,$Z1571))</f>
      </c>
      <c r="BO1571">
        <f>IF($Z1571="","",INDEX($AX$2:$AX$2000,$Z1571))</f>
      </c>
      <c r="BP1571">
        <f>IF($Z1571="","",INDEX($AY$2:$AY$2000,$Z1571))</f>
      </c>
      <c r="BQ1571">
        <f>IF($Z1571="","",INDEX($AZ$2:$AZ$2000,$Z1571))</f>
      </c>
      <c r="BR1571">
        <f>IF($Z1571="","",INDEX($BA$2:$BA$2000,$Z1571))</f>
      </c>
      <c r="BS1571">
        <f>IF($Z1571="","",INDEX($BB$2:$BB$2000,$Z1571))</f>
      </c>
      <c r="BT1571">
        <f>IF($Z1571="","",INDEX($BC$2:$BC$2000,$Z1571))</f>
      </c>
      <c r="BV1571">
        <f>IF(OR($A1571="",$P1571&lt;&gt;"Yes",$AH1571="Yes"),"",1+N($AG1571))</f>
      </c>
      <c r="BW1571">
        <f>IF($A1571="","",COUNTIFS($W$2:$W$2500,$A1571,$BZ$2:$BZ$2500,"Yes")+COUNTIFS($X$2:$X$2500,$A1571,$BY$2:$BY$2500,"Yes"))</f>
      </c>
      <c r="BX1571">
        <f>IF(OR($A1571="",$P1571="Yes"),"",IF(N($BW1571)=0,0,1+SUMIFS($CB$2:$CB$2500,$W$2:$W$2500,$A1571)+SUMIFS($CA$2:$CA$2500,$X$2:$X$2500,$A1571)))</f>
      </c>
      <c r="BY1571" t="str">
        <f>IF($Y1571="","",INDEX($AH$2:$AH$2000,$Y1571)&amp;"")</f>
      </c>
      <c r="BZ1571" t="str">
        <f>IF($Z1571="","",INDEX($AH$2:$AH$2000,$Z1571)&amp;"")</f>
      </c>
      <c r="CA1571">
        <f>IF($Y1571="","",INDEX($BV$2:$BV$2000,$Y1571))</f>
      </c>
      <c r="CB1571">
        <f>IF($Z1571="","",INDEX($BV$2:$BV$2000,$Z1571))</f>
      </c>
    </row>
    <row r="1572">
      <c r="A1572" t="str">
        <f>IF(TRIM(INDEX(games!$A:$A,ROW()))="","",TRIM(INDEX(games!$A:$A,ROW())))</f>
      </c>
      <c r="B1572">
        <f>IF(OR($A1572="",INDEX(games!$B:$B,ROW())=""),"",INDEX(games!$B:$B,ROW()))</f>
      </c>
      <c r="C1572" t="str">
        <f>IF(OR($A1572="",INDEX(games!$C:$C,ROW())=""),"",INDEX(games!$C:$C,ROW()))</f>
      </c>
      <c r="D1572">
        <f>IF($A1572="","",COUNTIF($W$2:$W$2500,$A1572)+COUNTIF($X$2:$X$2500,$A1572))</f>
      </c>
      <c r="E1572">
        <f>IF($A1572="","",IFERROR(MATCH($C1572,$R$2:$R$5,0),0))</f>
      </c>
      <c r="F1572">
        <f>IF($A1572="","",MOD(ROW(),34))</f>
      </c>
      <c r="G1572">
        <f>IF($A1572="",NA(),IF($C1572="Action",$B1572,NA()))</f>
      </c>
      <c r="H1572">
        <f>IF($A1572="",NA(),IF($C1572="Action",1+$F1572*0.023,NA()))</f>
      </c>
      <c r="I1572">
        <f>IF($A1572="",NA(),IF($C1572="Strategy",$B1572,NA()))</f>
      </c>
      <c r="J1572">
        <f>IF($A1572="",NA(),IF($C1572="Strategy",2+$F1572*0.023,NA()))</f>
      </c>
      <c r="K1572">
        <f>IF($A1572="",NA(),IF($C1572="Deckbuilder",$B1572,NA()))</f>
      </c>
      <c r="L1572">
        <f>IF($A1572="",NA(),IF($C1572="Deckbuilder",3+$F1572*0.023,NA()))</f>
      </c>
      <c r="M1572">
        <f>IF($A1572="",NA(),IF($C1572="Traditional",$B1572,NA()))</f>
      </c>
      <c r="N1572">
        <f>IF($A1572="",NA(),IF($C1572="Traditional",4+$F1572*0.023,NA()))</f>
      </c>
      <c r="O1572">
        <f>IF($A1572="","",$D1572+ROW()/1000000)</f>
      </c>
      <c r="P1572" t="str">
        <f>IF(OR($A1572="",INDEX(games!$H:$H,ROW())=""),"",INDEX(games!$H:$H,ROW()))</f>
      </c>
      <c r="Q1572">
        <f>IF(OR($A1572="",$P1572&lt;&gt;"Yes"),"",$D1572+ROW()/1000000)</f>
      </c>
      <c r="T1572">
        <f>IF($Y1572="","",INDEX($B$2:$B$2000,$Y1572))</f>
      </c>
      <c r="U1572">
        <f>IF($Z1572="","",INDEX($B$2:$B$2000,$Z1572))</f>
      </c>
      <c r="V1572">
        <f>IF(OR($T1572="",$U1572=""),"",$U1572-$T1572)</f>
      </c>
      <c r="W1572" t="str">
        <f>IF(TRIM(INDEX(connections!$A:$A,ROW()))="","",TRIM(INDEX(connections!$A:$A,ROW())))</f>
      </c>
      <c r="X1572" t="str">
        <f>IF($W1572="","",TRIM(INDEX(connections!$B:$B,ROW())))</f>
      </c>
      <c r="Y1572">
        <f>IF($W1572="","",IFERROR(MATCH($W1572,$A$2:$A$2000,0),""))</f>
      </c>
      <c r="Z1572">
        <f>IF($X1572="","",IFERROR(MATCH($X1572,$A$2:$A$2000,0),""))</f>
      </c>
      <c r="AA1572" t="str">
        <f>IF($Y1572="","",INDEX($P$2:$P$2000,$Y1572))</f>
      </c>
      <c r="AB1572" t="str">
        <f>IF($Z1572="","",INDEX($P$2:$P$2000,$Z1572))</f>
      </c>
      <c r="AC1572">
        <f>IF(AND($AA1572="Yes",$AB1572="Yes"),1,"")</f>
      </c>
      <c r="AD1572">
        <f>IF(OR($Y1572="",$Z1572=""),"",IF(INDEX($C$2:$C$2000,$Y1572)=INDEX($C$2:$C$2000,$Z1572),0,1))</f>
      </c>
      <c r="AE1572">
        <f>IF($AC1572&lt;&gt;1,"",IF(AND(INDEX($AG$2:$AG$2000,$Y1572)=1,INDEX($AG$2:$AG$2000,$Z1572)=1),1,""))</f>
      </c>
      <c r="AG1572">
        <f>IF($A1572="","",COUNTIFS($W$2:$W$2500,$A1572,$AB$2:$AB$2500,"Yes")+COUNTIFS($X$2:$X$2500,$A1572,$AA$2:$AA$2500,"Yes"))</f>
      </c>
      <c r="AH1572" t="str">
        <f>IF(OR($P1572&lt;&gt;"Yes",N($AG1572)=0),"",IF(AND($AG1572=1,COUNTIFS($W$2:$W$2500,$A1572,$AE$2:$AE$2500,1)+COUNTIFS($X$2:$X$2500,$A1572,$AE$2:$AE$2500,1)&gt;0),"","Yes"))</f>
      </c>
      <c r="AI1572">
        <f>IF($AH1572="Yes",$AG1572,"")</f>
      </c>
      <c r="AJ1572">
        <f>IF($AI1572="","",$AI1572+ROW()/1000000)</f>
      </c>
      <c r="AK1572">
        <f>IF(OR($A1572="",$P1572="Yes",N($AG1572)=0),"",$AG1572+ROW()/1000000)</f>
      </c>
      <c r="AL1572" t="str">
        <f>IF($A1572="","",INDEX(games!$J:$J,ROW())&amp;"")</f>
      </c>
      <c r="AM1572">
        <f>IF($A1572="","",SUMPRODUCT($AO1572:$BD1572,'Map Analysis'!$AP$2^{0,1,2,3,4,5,6,7,8,9,10,11,12,13,14,15}))</f>
      </c>
      <c r="AN1572">
        <f>IF($A1572="","",$AM1572+ROW()/10000000)</f>
      </c>
      <c r="AO1572">
        <f>IF($A1572="","",COUNTIF($W$2:$W$2500,$A1572))</f>
      </c>
      <c r="AP1572">
        <f>IF($A1572="","",SUMIFS($BF$2:$BF$2500,$W$2:$W$2500,$A1572))</f>
      </c>
      <c r="AQ1572">
        <f>IF($A1572="","",SUMIFS($BG$2:$BG$2500,$W$2:$W$2500,$A1572))</f>
      </c>
      <c r="AR1572">
        <f>IF($A1572="","",SUMIFS($BH$2:$BH$2500,$W$2:$W$2500,$A1572))</f>
      </c>
      <c r="AS1572">
        <f>IF($A1572="","",SUMIFS($BI$2:$BI$2500,$W$2:$W$2500,$A1572))</f>
      </c>
      <c r="AT1572">
        <f>IF($A1572="","",SUMIFS($BJ$2:$BJ$2500,$W$2:$W$2500,$A1572))</f>
      </c>
      <c r="AU1572">
        <f>IF($A1572="","",SUMIFS($BK$2:$BK$2500,$W$2:$W$2500,$A1572))</f>
      </c>
      <c r="AV1572">
        <f>IF($A1572="","",SUMIFS($BL$2:$BL$2500,$W$2:$W$2500,$A1572))</f>
      </c>
      <c r="AW1572">
        <f>IF($A1572="","",SUMIFS($BM$2:$BM$2500,$W$2:$W$2500,$A1572))</f>
      </c>
      <c r="AX1572">
        <f>IF($A1572="","",SUMIFS($BN$2:$BN$2500,$W$2:$W$2500,$A1572))</f>
      </c>
      <c r="AY1572">
        <f>IF($A1572="","",SUMIFS($BO$2:$BO$2500,$W$2:$W$2500,$A1572))</f>
      </c>
      <c r="AZ1572">
        <f>IF($A1572="","",SUMIFS($BP$2:$BP$2500,$W$2:$W$2500,$A1572))</f>
      </c>
      <c r="BA1572">
        <f>IF($A1572="","",SUMIFS($BQ$2:$BQ$2500,$W$2:$W$2500,$A1572))</f>
      </c>
      <c r="BB1572">
        <f>IF($A1572="","",SUMIFS($BR$2:$BR$2500,$W$2:$W$2500,$A1572))</f>
      </c>
      <c r="BC1572">
        <f>IF($A1572="","",SUMIFS($BS$2:$BS$2500,$W$2:$W$2500,$A1572))</f>
      </c>
      <c r="BD1572">
        <f>IF($A1572="","",SUMIFS($BT$2:$BT$2500,$W$2:$W$2500,$A1572))</f>
      </c>
      <c r="BF1572">
        <f>IF($Z1572="","",INDEX($AO$2:$AO$2000,$Z1572))</f>
      </c>
      <c r="BG1572">
        <f>IF($Z1572="","",INDEX($AP$2:$AP$2000,$Z1572))</f>
      </c>
      <c r="BH1572">
        <f>IF($Z1572="","",INDEX($AQ$2:$AQ$2000,$Z1572))</f>
      </c>
      <c r="BI1572">
        <f>IF($Z1572="","",INDEX($AR$2:$AR$2000,$Z1572))</f>
      </c>
      <c r="BJ1572">
        <f>IF($Z1572="","",INDEX($AS$2:$AS$2000,$Z1572))</f>
      </c>
      <c r="BK1572">
        <f>IF($Z1572="","",INDEX($AT$2:$AT$2000,$Z1572))</f>
      </c>
      <c r="BL1572">
        <f>IF($Z1572="","",INDEX($AU$2:$AU$2000,$Z1572))</f>
      </c>
      <c r="BM1572">
        <f>IF($Z1572="","",INDEX($AV$2:$AV$2000,$Z1572))</f>
      </c>
      <c r="BN1572">
        <f>IF($Z1572="","",INDEX($AW$2:$AW$2000,$Z1572))</f>
      </c>
      <c r="BO1572">
        <f>IF($Z1572="","",INDEX($AX$2:$AX$2000,$Z1572))</f>
      </c>
      <c r="BP1572">
        <f>IF($Z1572="","",INDEX($AY$2:$AY$2000,$Z1572))</f>
      </c>
      <c r="BQ1572">
        <f>IF($Z1572="","",INDEX($AZ$2:$AZ$2000,$Z1572))</f>
      </c>
      <c r="BR1572">
        <f>IF($Z1572="","",INDEX($BA$2:$BA$2000,$Z1572))</f>
      </c>
      <c r="BS1572">
        <f>IF($Z1572="","",INDEX($BB$2:$BB$2000,$Z1572))</f>
      </c>
      <c r="BT1572">
        <f>IF($Z1572="","",INDEX($BC$2:$BC$2000,$Z1572))</f>
      </c>
      <c r="BV1572">
        <f>IF(OR($A1572="",$P1572&lt;&gt;"Yes",$AH1572="Yes"),"",1+N($AG1572))</f>
      </c>
      <c r="BW1572">
        <f>IF($A1572="","",COUNTIFS($W$2:$W$2500,$A1572,$BZ$2:$BZ$2500,"Yes")+COUNTIFS($X$2:$X$2500,$A1572,$BY$2:$BY$2500,"Yes"))</f>
      </c>
      <c r="BX1572">
        <f>IF(OR($A1572="",$P1572="Yes"),"",IF(N($BW1572)=0,0,1+SUMIFS($CB$2:$CB$2500,$W$2:$W$2500,$A1572)+SUMIFS($CA$2:$CA$2500,$X$2:$X$2500,$A1572)))</f>
      </c>
      <c r="BY1572" t="str">
        <f>IF($Y1572="","",INDEX($AH$2:$AH$2000,$Y1572)&amp;"")</f>
      </c>
      <c r="BZ1572" t="str">
        <f>IF($Z1572="","",INDEX($AH$2:$AH$2000,$Z1572)&amp;"")</f>
      </c>
      <c r="CA1572">
        <f>IF($Y1572="","",INDEX($BV$2:$BV$2000,$Y1572))</f>
      </c>
      <c r="CB1572">
        <f>IF($Z1572="","",INDEX($BV$2:$BV$2000,$Z1572))</f>
      </c>
    </row>
    <row r="1573">
      <c r="A1573" t="str">
        <f>IF(TRIM(INDEX(games!$A:$A,ROW()))="","",TRIM(INDEX(games!$A:$A,ROW())))</f>
      </c>
      <c r="B1573">
        <f>IF(OR($A1573="",INDEX(games!$B:$B,ROW())=""),"",INDEX(games!$B:$B,ROW()))</f>
      </c>
      <c r="C1573" t="str">
        <f>IF(OR($A1573="",INDEX(games!$C:$C,ROW())=""),"",INDEX(games!$C:$C,ROW()))</f>
      </c>
      <c r="D1573">
        <f>IF($A1573="","",COUNTIF($W$2:$W$2500,$A1573)+COUNTIF($X$2:$X$2500,$A1573))</f>
      </c>
      <c r="E1573">
        <f>IF($A1573="","",IFERROR(MATCH($C1573,$R$2:$R$5,0),0))</f>
      </c>
      <c r="F1573">
        <f>IF($A1573="","",MOD(ROW(),34))</f>
      </c>
      <c r="G1573">
        <f>IF($A1573="",NA(),IF($C1573="Action",$B1573,NA()))</f>
      </c>
      <c r="H1573">
        <f>IF($A1573="",NA(),IF($C1573="Action",1+$F1573*0.023,NA()))</f>
      </c>
      <c r="I1573">
        <f>IF($A1573="",NA(),IF($C1573="Strategy",$B1573,NA()))</f>
      </c>
      <c r="J1573">
        <f>IF($A1573="",NA(),IF($C1573="Strategy",2+$F1573*0.023,NA()))</f>
      </c>
      <c r="K1573">
        <f>IF($A1573="",NA(),IF($C1573="Deckbuilder",$B1573,NA()))</f>
      </c>
      <c r="L1573">
        <f>IF($A1573="",NA(),IF($C1573="Deckbuilder",3+$F1573*0.023,NA()))</f>
      </c>
      <c r="M1573">
        <f>IF($A1573="",NA(),IF($C1573="Traditional",$B1573,NA()))</f>
      </c>
      <c r="N1573">
        <f>IF($A1573="",NA(),IF($C1573="Traditional",4+$F1573*0.023,NA()))</f>
      </c>
      <c r="O1573">
        <f>IF($A1573="","",$D1573+ROW()/1000000)</f>
      </c>
      <c r="P1573" t="str">
        <f>IF(OR($A1573="",INDEX(games!$H:$H,ROW())=""),"",INDEX(games!$H:$H,ROW()))</f>
      </c>
      <c r="Q1573">
        <f>IF(OR($A1573="",$P1573&lt;&gt;"Yes"),"",$D1573+ROW()/1000000)</f>
      </c>
      <c r="T1573">
        <f>IF($Y1573="","",INDEX($B$2:$B$2000,$Y1573))</f>
      </c>
      <c r="U1573">
        <f>IF($Z1573="","",INDEX($B$2:$B$2000,$Z1573))</f>
      </c>
      <c r="V1573">
        <f>IF(OR($T1573="",$U1573=""),"",$U1573-$T1573)</f>
      </c>
      <c r="W1573" t="str">
        <f>IF(TRIM(INDEX(connections!$A:$A,ROW()))="","",TRIM(INDEX(connections!$A:$A,ROW())))</f>
      </c>
      <c r="X1573" t="str">
        <f>IF($W1573="","",TRIM(INDEX(connections!$B:$B,ROW())))</f>
      </c>
      <c r="Y1573">
        <f>IF($W1573="","",IFERROR(MATCH($W1573,$A$2:$A$2000,0),""))</f>
      </c>
      <c r="Z1573">
        <f>IF($X1573="","",IFERROR(MATCH($X1573,$A$2:$A$2000,0),""))</f>
      </c>
      <c r="AA1573" t="str">
        <f>IF($Y1573="","",INDEX($P$2:$P$2000,$Y1573))</f>
      </c>
      <c r="AB1573" t="str">
        <f>IF($Z1573="","",INDEX($P$2:$P$2000,$Z1573))</f>
      </c>
      <c r="AC1573">
        <f>IF(AND($AA1573="Yes",$AB1573="Yes"),1,"")</f>
      </c>
      <c r="AD1573">
        <f>IF(OR($Y1573="",$Z1573=""),"",IF(INDEX($C$2:$C$2000,$Y1573)=INDEX($C$2:$C$2000,$Z1573),0,1))</f>
      </c>
      <c r="AE1573">
        <f>IF($AC1573&lt;&gt;1,"",IF(AND(INDEX($AG$2:$AG$2000,$Y1573)=1,INDEX($AG$2:$AG$2000,$Z1573)=1),1,""))</f>
      </c>
      <c r="AG1573">
        <f>IF($A1573="","",COUNTIFS($W$2:$W$2500,$A1573,$AB$2:$AB$2500,"Yes")+COUNTIFS($X$2:$X$2500,$A1573,$AA$2:$AA$2500,"Yes"))</f>
      </c>
      <c r="AH1573" t="str">
        <f>IF(OR($P1573&lt;&gt;"Yes",N($AG1573)=0),"",IF(AND($AG1573=1,COUNTIFS($W$2:$W$2500,$A1573,$AE$2:$AE$2500,1)+COUNTIFS($X$2:$X$2500,$A1573,$AE$2:$AE$2500,1)&gt;0),"","Yes"))</f>
      </c>
      <c r="AI1573">
        <f>IF($AH1573="Yes",$AG1573,"")</f>
      </c>
      <c r="AJ1573">
        <f>IF($AI1573="","",$AI1573+ROW()/1000000)</f>
      </c>
      <c r="AK1573">
        <f>IF(OR($A1573="",$P1573="Yes",N($AG1573)=0),"",$AG1573+ROW()/1000000)</f>
      </c>
      <c r="AL1573" t="str">
        <f>IF($A1573="","",INDEX(games!$J:$J,ROW())&amp;"")</f>
      </c>
      <c r="AM1573">
        <f>IF($A1573="","",SUMPRODUCT($AO1573:$BD1573,'Map Analysis'!$AP$2^{0,1,2,3,4,5,6,7,8,9,10,11,12,13,14,15}))</f>
      </c>
      <c r="AN1573">
        <f>IF($A1573="","",$AM1573+ROW()/10000000)</f>
      </c>
      <c r="AO1573">
        <f>IF($A1573="","",COUNTIF($W$2:$W$2500,$A1573))</f>
      </c>
      <c r="AP1573">
        <f>IF($A1573="","",SUMIFS($BF$2:$BF$2500,$W$2:$W$2500,$A1573))</f>
      </c>
      <c r="AQ1573">
        <f>IF($A1573="","",SUMIFS($BG$2:$BG$2500,$W$2:$W$2500,$A1573))</f>
      </c>
      <c r="AR1573">
        <f>IF($A1573="","",SUMIFS($BH$2:$BH$2500,$W$2:$W$2500,$A1573))</f>
      </c>
      <c r="AS1573">
        <f>IF($A1573="","",SUMIFS($BI$2:$BI$2500,$W$2:$W$2500,$A1573))</f>
      </c>
      <c r="AT1573">
        <f>IF($A1573="","",SUMIFS($BJ$2:$BJ$2500,$W$2:$W$2500,$A1573))</f>
      </c>
      <c r="AU1573">
        <f>IF($A1573="","",SUMIFS($BK$2:$BK$2500,$W$2:$W$2500,$A1573))</f>
      </c>
      <c r="AV1573">
        <f>IF($A1573="","",SUMIFS($BL$2:$BL$2500,$W$2:$W$2500,$A1573))</f>
      </c>
      <c r="AW1573">
        <f>IF($A1573="","",SUMIFS($BM$2:$BM$2500,$W$2:$W$2500,$A1573))</f>
      </c>
      <c r="AX1573">
        <f>IF($A1573="","",SUMIFS($BN$2:$BN$2500,$W$2:$W$2500,$A1573))</f>
      </c>
      <c r="AY1573">
        <f>IF($A1573="","",SUMIFS($BO$2:$BO$2500,$W$2:$W$2500,$A1573))</f>
      </c>
      <c r="AZ1573">
        <f>IF($A1573="","",SUMIFS($BP$2:$BP$2500,$W$2:$W$2500,$A1573))</f>
      </c>
      <c r="BA1573">
        <f>IF($A1573="","",SUMIFS($BQ$2:$BQ$2500,$W$2:$W$2500,$A1573))</f>
      </c>
      <c r="BB1573">
        <f>IF($A1573="","",SUMIFS($BR$2:$BR$2500,$W$2:$W$2500,$A1573))</f>
      </c>
      <c r="BC1573">
        <f>IF($A1573="","",SUMIFS($BS$2:$BS$2500,$W$2:$W$2500,$A1573))</f>
      </c>
      <c r="BD1573">
        <f>IF($A1573="","",SUMIFS($BT$2:$BT$2500,$W$2:$W$2500,$A1573))</f>
      </c>
      <c r="BF1573">
        <f>IF($Z1573="","",INDEX($AO$2:$AO$2000,$Z1573))</f>
      </c>
      <c r="BG1573">
        <f>IF($Z1573="","",INDEX($AP$2:$AP$2000,$Z1573))</f>
      </c>
      <c r="BH1573">
        <f>IF($Z1573="","",INDEX($AQ$2:$AQ$2000,$Z1573))</f>
      </c>
      <c r="BI1573">
        <f>IF($Z1573="","",INDEX($AR$2:$AR$2000,$Z1573))</f>
      </c>
      <c r="BJ1573">
        <f>IF($Z1573="","",INDEX($AS$2:$AS$2000,$Z1573))</f>
      </c>
      <c r="BK1573">
        <f>IF($Z1573="","",INDEX($AT$2:$AT$2000,$Z1573))</f>
      </c>
      <c r="BL1573">
        <f>IF($Z1573="","",INDEX($AU$2:$AU$2000,$Z1573))</f>
      </c>
      <c r="BM1573">
        <f>IF($Z1573="","",INDEX($AV$2:$AV$2000,$Z1573))</f>
      </c>
      <c r="BN1573">
        <f>IF($Z1573="","",INDEX($AW$2:$AW$2000,$Z1573))</f>
      </c>
      <c r="BO1573">
        <f>IF($Z1573="","",INDEX($AX$2:$AX$2000,$Z1573))</f>
      </c>
      <c r="BP1573">
        <f>IF($Z1573="","",INDEX($AY$2:$AY$2000,$Z1573))</f>
      </c>
      <c r="BQ1573">
        <f>IF($Z1573="","",INDEX($AZ$2:$AZ$2000,$Z1573))</f>
      </c>
      <c r="BR1573">
        <f>IF($Z1573="","",INDEX($BA$2:$BA$2000,$Z1573))</f>
      </c>
      <c r="BS1573">
        <f>IF($Z1573="","",INDEX($BB$2:$BB$2000,$Z1573))</f>
      </c>
      <c r="BT1573">
        <f>IF($Z1573="","",INDEX($BC$2:$BC$2000,$Z1573))</f>
      </c>
      <c r="BV1573">
        <f>IF(OR($A1573="",$P1573&lt;&gt;"Yes",$AH1573="Yes"),"",1+N($AG1573))</f>
      </c>
      <c r="BW1573">
        <f>IF($A1573="","",COUNTIFS($W$2:$W$2500,$A1573,$BZ$2:$BZ$2500,"Yes")+COUNTIFS($X$2:$X$2500,$A1573,$BY$2:$BY$2500,"Yes"))</f>
      </c>
      <c r="BX1573">
        <f>IF(OR($A1573="",$P1573="Yes"),"",IF(N($BW1573)=0,0,1+SUMIFS($CB$2:$CB$2500,$W$2:$W$2500,$A1573)+SUMIFS($CA$2:$CA$2500,$X$2:$X$2500,$A1573)))</f>
      </c>
      <c r="BY1573" t="str">
        <f>IF($Y1573="","",INDEX($AH$2:$AH$2000,$Y1573)&amp;"")</f>
      </c>
      <c r="BZ1573" t="str">
        <f>IF($Z1573="","",INDEX($AH$2:$AH$2000,$Z1573)&amp;"")</f>
      </c>
      <c r="CA1573">
        <f>IF($Y1573="","",INDEX($BV$2:$BV$2000,$Y1573))</f>
      </c>
      <c r="CB1573">
        <f>IF($Z1573="","",INDEX($BV$2:$BV$2000,$Z1573))</f>
      </c>
    </row>
    <row r="1574">
      <c r="A1574" t="str">
        <f>IF(TRIM(INDEX(games!$A:$A,ROW()))="","",TRIM(INDEX(games!$A:$A,ROW())))</f>
      </c>
      <c r="B1574">
        <f>IF(OR($A1574="",INDEX(games!$B:$B,ROW())=""),"",INDEX(games!$B:$B,ROW()))</f>
      </c>
      <c r="C1574" t="str">
        <f>IF(OR($A1574="",INDEX(games!$C:$C,ROW())=""),"",INDEX(games!$C:$C,ROW()))</f>
      </c>
      <c r="D1574">
        <f>IF($A1574="","",COUNTIF($W$2:$W$2500,$A1574)+COUNTIF($X$2:$X$2500,$A1574))</f>
      </c>
      <c r="E1574">
        <f>IF($A1574="","",IFERROR(MATCH($C1574,$R$2:$R$5,0),0))</f>
      </c>
      <c r="F1574">
        <f>IF($A1574="","",MOD(ROW(),34))</f>
      </c>
      <c r="G1574">
        <f>IF($A1574="",NA(),IF($C1574="Action",$B1574,NA()))</f>
      </c>
      <c r="H1574">
        <f>IF($A1574="",NA(),IF($C1574="Action",1+$F1574*0.023,NA()))</f>
      </c>
      <c r="I1574">
        <f>IF($A1574="",NA(),IF($C1574="Strategy",$B1574,NA()))</f>
      </c>
      <c r="J1574">
        <f>IF($A1574="",NA(),IF($C1574="Strategy",2+$F1574*0.023,NA()))</f>
      </c>
      <c r="K1574">
        <f>IF($A1574="",NA(),IF($C1574="Deckbuilder",$B1574,NA()))</f>
      </c>
      <c r="L1574">
        <f>IF($A1574="",NA(),IF($C1574="Deckbuilder",3+$F1574*0.023,NA()))</f>
      </c>
      <c r="M1574">
        <f>IF($A1574="",NA(),IF($C1574="Traditional",$B1574,NA()))</f>
      </c>
      <c r="N1574">
        <f>IF($A1574="",NA(),IF($C1574="Traditional",4+$F1574*0.023,NA()))</f>
      </c>
      <c r="O1574">
        <f>IF($A1574="","",$D1574+ROW()/1000000)</f>
      </c>
      <c r="P1574" t="str">
        <f>IF(OR($A1574="",INDEX(games!$H:$H,ROW())=""),"",INDEX(games!$H:$H,ROW()))</f>
      </c>
      <c r="Q1574">
        <f>IF(OR($A1574="",$P1574&lt;&gt;"Yes"),"",$D1574+ROW()/1000000)</f>
      </c>
      <c r="T1574">
        <f>IF($Y1574="","",INDEX($B$2:$B$2000,$Y1574))</f>
      </c>
      <c r="U1574">
        <f>IF($Z1574="","",INDEX($B$2:$B$2000,$Z1574))</f>
      </c>
      <c r="V1574">
        <f>IF(OR($T1574="",$U1574=""),"",$U1574-$T1574)</f>
      </c>
      <c r="W1574" t="str">
        <f>IF(TRIM(INDEX(connections!$A:$A,ROW()))="","",TRIM(INDEX(connections!$A:$A,ROW())))</f>
      </c>
      <c r="X1574" t="str">
        <f>IF($W1574="","",TRIM(INDEX(connections!$B:$B,ROW())))</f>
      </c>
      <c r="Y1574">
        <f>IF($W1574="","",IFERROR(MATCH($W1574,$A$2:$A$2000,0),""))</f>
      </c>
      <c r="Z1574">
        <f>IF($X1574="","",IFERROR(MATCH($X1574,$A$2:$A$2000,0),""))</f>
      </c>
      <c r="AA1574" t="str">
        <f>IF($Y1574="","",INDEX($P$2:$P$2000,$Y1574))</f>
      </c>
      <c r="AB1574" t="str">
        <f>IF($Z1574="","",INDEX($P$2:$P$2000,$Z1574))</f>
      </c>
      <c r="AC1574">
        <f>IF(AND($AA1574="Yes",$AB1574="Yes"),1,"")</f>
      </c>
      <c r="AD1574">
        <f>IF(OR($Y1574="",$Z1574=""),"",IF(INDEX($C$2:$C$2000,$Y1574)=INDEX($C$2:$C$2000,$Z1574),0,1))</f>
      </c>
      <c r="AE1574">
        <f>IF($AC1574&lt;&gt;1,"",IF(AND(INDEX($AG$2:$AG$2000,$Y1574)=1,INDEX($AG$2:$AG$2000,$Z1574)=1),1,""))</f>
      </c>
      <c r="AG1574">
        <f>IF($A1574="","",COUNTIFS($W$2:$W$2500,$A1574,$AB$2:$AB$2500,"Yes")+COUNTIFS($X$2:$X$2500,$A1574,$AA$2:$AA$2500,"Yes"))</f>
      </c>
      <c r="AH1574" t="str">
        <f>IF(OR($P1574&lt;&gt;"Yes",N($AG1574)=0),"",IF(AND($AG1574=1,COUNTIFS($W$2:$W$2500,$A1574,$AE$2:$AE$2500,1)+COUNTIFS($X$2:$X$2500,$A1574,$AE$2:$AE$2500,1)&gt;0),"","Yes"))</f>
      </c>
      <c r="AI1574">
        <f>IF($AH1574="Yes",$AG1574,"")</f>
      </c>
      <c r="AJ1574">
        <f>IF($AI1574="","",$AI1574+ROW()/1000000)</f>
      </c>
      <c r="AK1574">
        <f>IF(OR($A1574="",$P1574="Yes",N($AG1574)=0),"",$AG1574+ROW()/1000000)</f>
      </c>
      <c r="AL1574" t="str">
        <f>IF($A1574="","",INDEX(games!$J:$J,ROW())&amp;"")</f>
      </c>
      <c r="AM1574">
        <f>IF($A1574="","",SUMPRODUCT($AO1574:$BD1574,'Map Analysis'!$AP$2^{0,1,2,3,4,5,6,7,8,9,10,11,12,13,14,15}))</f>
      </c>
      <c r="AN1574">
        <f>IF($A1574="","",$AM1574+ROW()/10000000)</f>
      </c>
      <c r="AO1574">
        <f>IF($A1574="","",COUNTIF($W$2:$W$2500,$A1574))</f>
      </c>
      <c r="AP1574">
        <f>IF($A1574="","",SUMIFS($BF$2:$BF$2500,$W$2:$W$2500,$A1574))</f>
      </c>
      <c r="AQ1574">
        <f>IF($A1574="","",SUMIFS($BG$2:$BG$2500,$W$2:$W$2500,$A1574))</f>
      </c>
      <c r="AR1574">
        <f>IF($A1574="","",SUMIFS($BH$2:$BH$2500,$W$2:$W$2500,$A1574))</f>
      </c>
      <c r="AS1574">
        <f>IF($A1574="","",SUMIFS($BI$2:$BI$2500,$W$2:$W$2500,$A1574))</f>
      </c>
      <c r="AT1574">
        <f>IF($A1574="","",SUMIFS($BJ$2:$BJ$2500,$W$2:$W$2500,$A1574))</f>
      </c>
      <c r="AU1574">
        <f>IF($A1574="","",SUMIFS($BK$2:$BK$2500,$W$2:$W$2500,$A1574))</f>
      </c>
      <c r="AV1574">
        <f>IF($A1574="","",SUMIFS($BL$2:$BL$2500,$W$2:$W$2500,$A1574))</f>
      </c>
      <c r="AW1574">
        <f>IF($A1574="","",SUMIFS($BM$2:$BM$2500,$W$2:$W$2500,$A1574))</f>
      </c>
      <c r="AX1574">
        <f>IF($A1574="","",SUMIFS($BN$2:$BN$2500,$W$2:$W$2500,$A1574))</f>
      </c>
      <c r="AY1574">
        <f>IF($A1574="","",SUMIFS($BO$2:$BO$2500,$W$2:$W$2500,$A1574))</f>
      </c>
      <c r="AZ1574">
        <f>IF($A1574="","",SUMIFS($BP$2:$BP$2500,$W$2:$W$2500,$A1574))</f>
      </c>
      <c r="BA1574">
        <f>IF($A1574="","",SUMIFS($BQ$2:$BQ$2500,$W$2:$W$2500,$A1574))</f>
      </c>
      <c r="BB1574">
        <f>IF($A1574="","",SUMIFS($BR$2:$BR$2500,$W$2:$W$2500,$A1574))</f>
      </c>
      <c r="BC1574">
        <f>IF($A1574="","",SUMIFS($BS$2:$BS$2500,$W$2:$W$2500,$A1574))</f>
      </c>
      <c r="BD1574">
        <f>IF($A1574="","",SUMIFS($BT$2:$BT$2500,$W$2:$W$2500,$A1574))</f>
      </c>
      <c r="BF1574">
        <f>IF($Z1574="","",INDEX($AO$2:$AO$2000,$Z1574))</f>
      </c>
      <c r="BG1574">
        <f>IF($Z1574="","",INDEX($AP$2:$AP$2000,$Z1574))</f>
      </c>
      <c r="BH1574">
        <f>IF($Z1574="","",INDEX($AQ$2:$AQ$2000,$Z1574))</f>
      </c>
      <c r="BI1574">
        <f>IF($Z1574="","",INDEX($AR$2:$AR$2000,$Z1574))</f>
      </c>
      <c r="BJ1574">
        <f>IF($Z1574="","",INDEX($AS$2:$AS$2000,$Z1574))</f>
      </c>
      <c r="BK1574">
        <f>IF($Z1574="","",INDEX($AT$2:$AT$2000,$Z1574))</f>
      </c>
      <c r="BL1574">
        <f>IF($Z1574="","",INDEX($AU$2:$AU$2000,$Z1574))</f>
      </c>
      <c r="BM1574">
        <f>IF($Z1574="","",INDEX($AV$2:$AV$2000,$Z1574))</f>
      </c>
      <c r="BN1574">
        <f>IF($Z1574="","",INDEX($AW$2:$AW$2000,$Z1574))</f>
      </c>
      <c r="BO1574">
        <f>IF($Z1574="","",INDEX($AX$2:$AX$2000,$Z1574))</f>
      </c>
      <c r="BP1574">
        <f>IF($Z1574="","",INDEX($AY$2:$AY$2000,$Z1574))</f>
      </c>
      <c r="BQ1574">
        <f>IF($Z1574="","",INDEX($AZ$2:$AZ$2000,$Z1574))</f>
      </c>
      <c r="BR1574">
        <f>IF($Z1574="","",INDEX($BA$2:$BA$2000,$Z1574))</f>
      </c>
      <c r="BS1574">
        <f>IF($Z1574="","",INDEX($BB$2:$BB$2000,$Z1574))</f>
      </c>
      <c r="BT1574">
        <f>IF($Z1574="","",INDEX($BC$2:$BC$2000,$Z1574))</f>
      </c>
      <c r="BV1574">
        <f>IF(OR($A1574="",$P1574&lt;&gt;"Yes",$AH1574="Yes"),"",1+N($AG1574))</f>
      </c>
      <c r="BW1574">
        <f>IF($A1574="","",COUNTIFS($W$2:$W$2500,$A1574,$BZ$2:$BZ$2500,"Yes")+COUNTIFS($X$2:$X$2500,$A1574,$BY$2:$BY$2500,"Yes"))</f>
      </c>
      <c r="BX1574">
        <f>IF(OR($A1574="",$P1574="Yes"),"",IF(N($BW1574)=0,0,1+SUMIFS($CB$2:$CB$2500,$W$2:$W$2500,$A1574)+SUMIFS($CA$2:$CA$2500,$X$2:$X$2500,$A1574)))</f>
      </c>
      <c r="BY1574" t="str">
        <f>IF($Y1574="","",INDEX($AH$2:$AH$2000,$Y1574)&amp;"")</f>
      </c>
      <c r="BZ1574" t="str">
        <f>IF($Z1574="","",INDEX($AH$2:$AH$2000,$Z1574)&amp;"")</f>
      </c>
      <c r="CA1574">
        <f>IF($Y1574="","",INDEX($BV$2:$BV$2000,$Y1574))</f>
      </c>
      <c r="CB1574">
        <f>IF($Z1574="","",INDEX($BV$2:$BV$2000,$Z1574))</f>
      </c>
    </row>
    <row r="1575">
      <c r="A1575" t="str">
        <f>IF(TRIM(INDEX(games!$A:$A,ROW()))="","",TRIM(INDEX(games!$A:$A,ROW())))</f>
      </c>
      <c r="B1575">
        <f>IF(OR($A1575="",INDEX(games!$B:$B,ROW())=""),"",INDEX(games!$B:$B,ROW()))</f>
      </c>
      <c r="C1575" t="str">
        <f>IF(OR($A1575="",INDEX(games!$C:$C,ROW())=""),"",INDEX(games!$C:$C,ROW()))</f>
      </c>
      <c r="D1575">
        <f>IF($A1575="","",COUNTIF($W$2:$W$2500,$A1575)+COUNTIF($X$2:$X$2500,$A1575))</f>
      </c>
      <c r="E1575">
        <f>IF($A1575="","",IFERROR(MATCH($C1575,$R$2:$R$5,0),0))</f>
      </c>
      <c r="F1575">
        <f>IF($A1575="","",MOD(ROW(),34))</f>
      </c>
      <c r="G1575">
        <f>IF($A1575="",NA(),IF($C1575="Action",$B1575,NA()))</f>
      </c>
      <c r="H1575">
        <f>IF($A1575="",NA(),IF($C1575="Action",1+$F1575*0.023,NA()))</f>
      </c>
      <c r="I1575">
        <f>IF($A1575="",NA(),IF($C1575="Strategy",$B1575,NA()))</f>
      </c>
      <c r="J1575">
        <f>IF($A1575="",NA(),IF($C1575="Strategy",2+$F1575*0.023,NA()))</f>
      </c>
      <c r="K1575">
        <f>IF($A1575="",NA(),IF($C1575="Deckbuilder",$B1575,NA()))</f>
      </c>
      <c r="L1575">
        <f>IF($A1575="",NA(),IF($C1575="Deckbuilder",3+$F1575*0.023,NA()))</f>
      </c>
      <c r="M1575">
        <f>IF($A1575="",NA(),IF($C1575="Traditional",$B1575,NA()))</f>
      </c>
      <c r="N1575">
        <f>IF($A1575="",NA(),IF($C1575="Traditional",4+$F1575*0.023,NA()))</f>
      </c>
      <c r="O1575">
        <f>IF($A1575="","",$D1575+ROW()/1000000)</f>
      </c>
      <c r="P1575" t="str">
        <f>IF(OR($A1575="",INDEX(games!$H:$H,ROW())=""),"",INDEX(games!$H:$H,ROW()))</f>
      </c>
      <c r="Q1575">
        <f>IF(OR($A1575="",$P1575&lt;&gt;"Yes"),"",$D1575+ROW()/1000000)</f>
      </c>
      <c r="T1575">
        <f>IF($Y1575="","",INDEX($B$2:$B$2000,$Y1575))</f>
      </c>
      <c r="U1575">
        <f>IF($Z1575="","",INDEX($B$2:$B$2000,$Z1575))</f>
      </c>
      <c r="V1575">
        <f>IF(OR($T1575="",$U1575=""),"",$U1575-$T1575)</f>
      </c>
      <c r="W1575" t="str">
        <f>IF(TRIM(INDEX(connections!$A:$A,ROW()))="","",TRIM(INDEX(connections!$A:$A,ROW())))</f>
      </c>
      <c r="X1575" t="str">
        <f>IF($W1575="","",TRIM(INDEX(connections!$B:$B,ROW())))</f>
      </c>
      <c r="Y1575">
        <f>IF($W1575="","",IFERROR(MATCH($W1575,$A$2:$A$2000,0),""))</f>
      </c>
      <c r="Z1575">
        <f>IF($X1575="","",IFERROR(MATCH($X1575,$A$2:$A$2000,0),""))</f>
      </c>
      <c r="AA1575" t="str">
        <f>IF($Y1575="","",INDEX($P$2:$P$2000,$Y1575))</f>
      </c>
      <c r="AB1575" t="str">
        <f>IF($Z1575="","",INDEX($P$2:$P$2000,$Z1575))</f>
      </c>
      <c r="AC1575">
        <f>IF(AND($AA1575="Yes",$AB1575="Yes"),1,"")</f>
      </c>
      <c r="AD1575">
        <f>IF(OR($Y1575="",$Z1575=""),"",IF(INDEX($C$2:$C$2000,$Y1575)=INDEX($C$2:$C$2000,$Z1575),0,1))</f>
      </c>
      <c r="AE1575">
        <f>IF($AC1575&lt;&gt;1,"",IF(AND(INDEX($AG$2:$AG$2000,$Y1575)=1,INDEX($AG$2:$AG$2000,$Z1575)=1),1,""))</f>
      </c>
      <c r="AG1575">
        <f>IF($A1575="","",COUNTIFS($W$2:$W$2500,$A1575,$AB$2:$AB$2500,"Yes")+COUNTIFS($X$2:$X$2500,$A1575,$AA$2:$AA$2500,"Yes"))</f>
      </c>
      <c r="AH1575" t="str">
        <f>IF(OR($P1575&lt;&gt;"Yes",N($AG1575)=0),"",IF(AND($AG1575=1,COUNTIFS($W$2:$W$2500,$A1575,$AE$2:$AE$2500,1)+COUNTIFS($X$2:$X$2500,$A1575,$AE$2:$AE$2500,1)&gt;0),"","Yes"))</f>
      </c>
      <c r="AI1575">
        <f>IF($AH1575="Yes",$AG1575,"")</f>
      </c>
      <c r="AJ1575">
        <f>IF($AI1575="","",$AI1575+ROW()/1000000)</f>
      </c>
      <c r="AK1575">
        <f>IF(OR($A1575="",$P1575="Yes",N($AG1575)=0),"",$AG1575+ROW()/1000000)</f>
      </c>
      <c r="AL1575" t="str">
        <f>IF($A1575="","",INDEX(games!$J:$J,ROW())&amp;"")</f>
      </c>
      <c r="AM1575">
        <f>IF($A1575="","",SUMPRODUCT($AO1575:$BD1575,'Map Analysis'!$AP$2^{0,1,2,3,4,5,6,7,8,9,10,11,12,13,14,15}))</f>
      </c>
      <c r="AN1575">
        <f>IF($A1575="","",$AM1575+ROW()/10000000)</f>
      </c>
      <c r="AO1575">
        <f>IF($A1575="","",COUNTIF($W$2:$W$2500,$A1575))</f>
      </c>
      <c r="AP1575">
        <f>IF($A1575="","",SUMIFS($BF$2:$BF$2500,$W$2:$W$2500,$A1575))</f>
      </c>
      <c r="AQ1575">
        <f>IF($A1575="","",SUMIFS($BG$2:$BG$2500,$W$2:$W$2500,$A1575))</f>
      </c>
      <c r="AR1575">
        <f>IF($A1575="","",SUMIFS($BH$2:$BH$2500,$W$2:$W$2500,$A1575))</f>
      </c>
      <c r="AS1575">
        <f>IF($A1575="","",SUMIFS($BI$2:$BI$2500,$W$2:$W$2500,$A1575))</f>
      </c>
      <c r="AT1575">
        <f>IF($A1575="","",SUMIFS($BJ$2:$BJ$2500,$W$2:$W$2500,$A1575))</f>
      </c>
      <c r="AU1575">
        <f>IF($A1575="","",SUMIFS($BK$2:$BK$2500,$W$2:$W$2500,$A1575))</f>
      </c>
      <c r="AV1575">
        <f>IF($A1575="","",SUMIFS($BL$2:$BL$2500,$W$2:$W$2500,$A1575))</f>
      </c>
      <c r="AW1575">
        <f>IF($A1575="","",SUMIFS($BM$2:$BM$2500,$W$2:$W$2500,$A1575))</f>
      </c>
      <c r="AX1575">
        <f>IF($A1575="","",SUMIFS($BN$2:$BN$2500,$W$2:$W$2500,$A1575))</f>
      </c>
      <c r="AY1575">
        <f>IF($A1575="","",SUMIFS($BO$2:$BO$2500,$W$2:$W$2500,$A1575))</f>
      </c>
      <c r="AZ1575">
        <f>IF($A1575="","",SUMIFS($BP$2:$BP$2500,$W$2:$W$2500,$A1575))</f>
      </c>
      <c r="BA1575">
        <f>IF($A1575="","",SUMIFS($BQ$2:$BQ$2500,$W$2:$W$2500,$A1575))</f>
      </c>
      <c r="BB1575">
        <f>IF($A1575="","",SUMIFS($BR$2:$BR$2500,$W$2:$W$2500,$A1575))</f>
      </c>
      <c r="BC1575">
        <f>IF($A1575="","",SUMIFS($BS$2:$BS$2500,$W$2:$W$2500,$A1575))</f>
      </c>
      <c r="BD1575">
        <f>IF($A1575="","",SUMIFS($BT$2:$BT$2500,$W$2:$W$2500,$A1575))</f>
      </c>
      <c r="BF1575">
        <f>IF($Z1575="","",INDEX($AO$2:$AO$2000,$Z1575))</f>
      </c>
      <c r="BG1575">
        <f>IF($Z1575="","",INDEX($AP$2:$AP$2000,$Z1575))</f>
      </c>
      <c r="BH1575">
        <f>IF($Z1575="","",INDEX($AQ$2:$AQ$2000,$Z1575))</f>
      </c>
      <c r="BI1575">
        <f>IF($Z1575="","",INDEX($AR$2:$AR$2000,$Z1575))</f>
      </c>
      <c r="BJ1575">
        <f>IF($Z1575="","",INDEX($AS$2:$AS$2000,$Z1575))</f>
      </c>
      <c r="BK1575">
        <f>IF($Z1575="","",INDEX($AT$2:$AT$2000,$Z1575))</f>
      </c>
      <c r="BL1575">
        <f>IF($Z1575="","",INDEX($AU$2:$AU$2000,$Z1575))</f>
      </c>
      <c r="BM1575">
        <f>IF($Z1575="","",INDEX($AV$2:$AV$2000,$Z1575))</f>
      </c>
      <c r="BN1575">
        <f>IF($Z1575="","",INDEX($AW$2:$AW$2000,$Z1575))</f>
      </c>
      <c r="BO1575">
        <f>IF($Z1575="","",INDEX($AX$2:$AX$2000,$Z1575))</f>
      </c>
      <c r="BP1575">
        <f>IF($Z1575="","",INDEX($AY$2:$AY$2000,$Z1575))</f>
      </c>
      <c r="BQ1575">
        <f>IF($Z1575="","",INDEX($AZ$2:$AZ$2000,$Z1575))</f>
      </c>
      <c r="BR1575">
        <f>IF($Z1575="","",INDEX($BA$2:$BA$2000,$Z1575))</f>
      </c>
      <c r="BS1575">
        <f>IF($Z1575="","",INDEX($BB$2:$BB$2000,$Z1575))</f>
      </c>
      <c r="BT1575">
        <f>IF($Z1575="","",INDEX($BC$2:$BC$2000,$Z1575))</f>
      </c>
      <c r="BV1575">
        <f>IF(OR($A1575="",$P1575&lt;&gt;"Yes",$AH1575="Yes"),"",1+N($AG1575))</f>
      </c>
      <c r="BW1575">
        <f>IF($A1575="","",COUNTIFS($W$2:$W$2500,$A1575,$BZ$2:$BZ$2500,"Yes")+COUNTIFS($X$2:$X$2500,$A1575,$BY$2:$BY$2500,"Yes"))</f>
      </c>
      <c r="BX1575">
        <f>IF(OR($A1575="",$P1575="Yes"),"",IF(N($BW1575)=0,0,1+SUMIFS($CB$2:$CB$2500,$W$2:$W$2500,$A1575)+SUMIFS($CA$2:$CA$2500,$X$2:$X$2500,$A1575)))</f>
      </c>
      <c r="BY1575" t="str">
        <f>IF($Y1575="","",INDEX($AH$2:$AH$2000,$Y1575)&amp;"")</f>
      </c>
      <c r="BZ1575" t="str">
        <f>IF($Z1575="","",INDEX($AH$2:$AH$2000,$Z1575)&amp;"")</f>
      </c>
      <c r="CA1575">
        <f>IF($Y1575="","",INDEX($BV$2:$BV$2000,$Y1575))</f>
      </c>
      <c r="CB1575">
        <f>IF($Z1575="","",INDEX($BV$2:$BV$2000,$Z1575))</f>
      </c>
    </row>
    <row r="1576">
      <c r="A1576" t="str">
        <f>IF(TRIM(INDEX(games!$A:$A,ROW()))="","",TRIM(INDEX(games!$A:$A,ROW())))</f>
      </c>
      <c r="B1576">
        <f>IF(OR($A1576="",INDEX(games!$B:$B,ROW())=""),"",INDEX(games!$B:$B,ROW()))</f>
      </c>
      <c r="C1576" t="str">
        <f>IF(OR($A1576="",INDEX(games!$C:$C,ROW())=""),"",INDEX(games!$C:$C,ROW()))</f>
      </c>
      <c r="D1576">
        <f>IF($A1576="","",COUNTIF($W$2:$W$2500,$A1576)+COUNTIF($X$2:$X$2500,$A1576))</f>
      </c>
      <c r="E1576">
        <f>IF($A1576="","",IFERROR(MATCH($C1576,$R$2:$R$5,0),0))</f>
      </c>
      <c r="F1576">
        <f>IF($A1576="","",MOD(ROW(),34))</f>
      </c>
      <c r="G1576">
        <f>IF($A1576="",NA(),IF($C1576="Action",$B1576,NA()))</f>
      </c>
      <c r="H1576">
        <f>IF($A1576="",NA(),IF($C1576="Action",1+$F1576*0.023,NA()))</f>
      </c>
      <c r="I1576">
        <f>IF($A1576="",NA(),IF($C1576="Strategy",$B1576,NA()))</f>
      </c>
      <c r="J1576">
        <f>IF($A1576="",NA(),IF($C1576="Strategy",2+$F1576*0.023,NA()))</f>
      </c>
      <c r="K1576">
        <f>IF($A1576="",NA(),IF($C1576="Deckbuilder",$B1576,NA()))</f>
      </c>
      <c r="L1576">
        <f>IF($A1576="",NA(),IF($C1576="Deckbuilder",3+$F1576*0.023,NA()))</f>
      </c>
      <c r="M1576">
        <f>IF($A1576="",NA(),IF($C1576="Traditional",$B1576,NA()))</f>
      </c>
      <c r="N1576">
        <f>IF($A1576="",NA(),IF($C1576="Traditional",4+$F1576*0.023,NA()))</f>
      </c>
      <c r="O1576">
        <f>IF($A1576="","",$D1576+ROW()/1000000)</f>
      </c>
      <c r="P1576" t="str">
        <f>IF(OR($A1576="",INDEX(games!$H:$H,ROW())=""),"",INDEX(games!$H:$H,ROW()))</f>
      </c>
      <c r="Q1576">
        <f>IF(OR($A1576="",$P1576&lt;&gt;"Yes"),"",$D1576+ROW()/1000000)</f>
      </c>
      <c r="T1576">
        <f>IF($Y1576="","",INDEX($B$2:$B$2000,$Y1576))</f>
      </c>
      <c r="U1576">
        <f>IF($Z1576="","",INDEX($B$2:$B$2000,$Z1576))</f>
      </c>
      <c r="V1576">
        <f>IF(OR($T1576="",$U1576=""),"",$U1576-$T1576)</f>
      </c>
      <c r="W1576" t="str">
        <f>IF(TRIM(INDEX(connections!$A:$A,ROW()))="","",TRIM(INDEX(connections!$A:$A,ROW())))</f>
      </c>
      <c r="X1576" t="str">
        <f>IF($W1576="","",TRIM(INDEX(connections!$B:$B,ROW())))</f>
      </c>
      <c r="Y1576">
        <f>IF($W1576="","",IFERROR(MATCH($W1576,$A$2:$A$2000,0),""))</f>
      </c>
      <c r="Z1576">
        <f>IF($X1576="","",IFERROR(MATCH($X1576,$A$2:$A$2000,0),""))</f>
      </c>
      <c r="AA1576" t="str">
        <f>IF($Y1576="","",INDEX($P$2:$P$2000,$Y1576))</f>
      </c>
      <c r="AB1576" t="str">
        <f>IF($Z1576="","",INDEX($P$2:$P$2000,$Z1576))</f>
      </c>
      <c r="AC1576">
        <f>IF(AND($AA1576="Yes",$AB1576="Yes"),1,"")</f>
      </c>
      <c r="AD1576">
        <f>IF(OR($Y1576="",$Z1576=""),"",IF(INDEX($C$2:$C$2000,$Y1576)=INDEX($C$2:$C$2000,$Z1576),0,1))</f>
      </c>
      <c r="AE1576">
        <f>IF($AC1576&lt;&gt;1,"",IF(AND(INDEX($AG$2:$AG$2000,$Y1576)=1,INDEX($AG$2:$AG$2000,$Z1576)=1),1,""))</f>
      </c>
      <c r="AG1576">
        <f>IF($A1576="","",COUNTIFS($W$2:$W$2500,$A1576,$AB$2:$AB$2500,"Yes")+COUNTIFS($X$2:$X$2500,$A1576,$AA$2:$AA$2500,"Yes"))</f>
      </c>
      <c r="AH1576" t="str">
        <f>IF(OR($P1576&lt;&gt;"Yes",N($AG1576)=0),"",IF(AND($AG1576=1,COUNTIFS($W$2:$W$2500,$A1576,$AE$2:$AE$2500,1)+COUNTIFS($X$2:$X$2500,$A1576,$AE$2:$AE$2500,1)&gt;0),"","Yes"))</f>
      </c>
      <c r="AI1576">
        <f>IF($AH1576="Yes",$AG1576,"")</f>
      </c>
      <c r="AJ1576">
        <f>IF($AI1576="","",$AI1576+ROW()/1000000)</f>
      </c>
      <c r="AK1576">
        <f>IF(OR($A1576="",$P1576="Yes",N($AG1576)=0),"",$AG1576+ROW()/1000000)</f>
      </c>
      <c r="AL1576" t="str">
        <f>IF($A1576="","",INDEX(games!$J:$J,ROW())&amp;"")</f>
      </c>
      <c r="AM1576">
        <f>IF($A1576="","",SUMPRODUCT($AO1576:$BD1576,'Map Analysis'!$AP$2^{0,1,2,3,4,5,6,7,8,9,10,11,12,13,14,15}))</f>
      </c>
      <c r="AN1576">
        <f>IF($A1576="","",$AM1576+ROW()/10000000)</f>
      </c>
      <c r="AO1576">
        <f>IF($A1576="","",COUNTIF($W$2:$W$2500,$A1576))</f>
      </c>
      <c r="AP1576">
        <f>IF($A1576="","",SUMIFS($BF$2:$BF$2500,$W$2:$W$2500,$A1576))</f>
      </c>
      <c r="AQ1576">
        <f>IF($A1576="","",SUMIFS($BG$2:$BG$2500,$W$2:$W$2500,$A1576))</f>
      </c>
      <c r="AR1576">
        <f>IF($A1576="","",SUMIFS($BH$2:$BH$2500,$W$2:$W$2500,$A1576))</f>
      </c>
      <c r="AS1576">
        <f>IF($A1576="","",SUMIFS($BI$2:$BI$2500,$W$2:$W$2500,$A1576))</f>
      </c>
      <c r="AT1576">
        <f>IF($A1576="","",SUMIFS($BJ$2:$BJ$2500,$W$2:$W$2500,$A1576))</f>
      </c>
      <c r="AU1576">
        <f>IF($A1576="","",SUMIFS($BK$2:$BK$2500,$W$2:$W$2500,$A1576))</f>
      </c>
      <c r="AV1576">
        <f>IF($A1576="","",SUMIFS($BL$2:$BL$2500,$W$2:$W$2500,$A1576))</f>
      </c>
      <c r="AW1576">
        <f>IF($A1576="","",SUMIFS($BM$2:$BM$2500,$W$2:$W$2500,$A1576))</f>
      </c>
      <c r="AX1576">
        <f>IF($A1576="","",SUMIFS($BN$2:$BN$2500,$W$2:$W$2500,$A1576))</f>
      </c>
      <c r="AY1576">
        <f>IF($A1576="","",SUMIFS($BO$2:$BO$2500,$W$2:$W$2500,$A1576))</f>
      </c>
      <c r="AZ1576">
        <f>IF($A1576="","",SUMIFS($BP$2:$BP$2500,$W$2:$W$2500,$A1576))</f>
      </c>
      <c r="BA1576">
        <f>IF($A1576="","",SUMIFS($BQ$2:$BQ$2500,$W$2:$W$2500,$A1576))</f>
      </c>
      <c r="BB1576">
        <f>IF($A1576="","",SUMIFS($BR$2:$BR$2500,$W$2:$W$2500,$A1576))</f>
      </c>
      <c r="BC1576">
        <f>IF($A1576="","",SUMIFS($BS$2:$BS$2500,$W$2:$W$2500,$A1576))</f>
      </c>
      <c r="BD1576">
        <f>IF($A1576="","",SUMIFS($BT$2:$BT$2500,$W$2:$W$2500,$A1576))</f>
      </c>
      <c r="BF1576">
        <f>IF($Z1576="","",INDEX($AO$2:$AO$2000,$Z1576))</f>
      </c>
      <c r="BG1576">
        <f>IF($Z1576="","",INDEX($AP$2:$AP$2000,$Z1576))</f>
      </c>
      <c r="BH1576">
        <f>IF($Z1576="","",INDEX($AQ$2:$AQ$2000,$Z1576))</f>
      </c>
      <c r="BI1576">
        <f>IF($Z1576="","",INDEX($AR$2:$AR$2000,$Z1576))</f>
      </c>
      <c r="BJ1576">
        <f>IF($Z1576="","",INDEX($AS$2:$AS$2000,$Z1576))</f>
      </c>
      <c r="BK1576">
        <f>IF($Z1576="","",INDEX($AT$2:$AT$2000,$Z1576))</f>
      </c>
      <c r="BL1576">
        <f>IF($Z1576="","",INDEX($AU$2:$AU$2000,$Z1576))</f>
      </c>
      <c r="BM1576">
        <f>IF($Z1576="","",INDEX($AV$2:$AV$2000,$Z1576))</f>
      </c>
      <c r="BN1576">
        <f>IF($Z1576="","",INDEX($AW$2:$AW$2000,$Z1576))</f>
      </c>
      <c r="BO1576">
        <f>IF($Z1576="","",INDEX($AX$2:$AX$2000,$Z1576))</f>
      </c>
      <c r="BP1576">
        <f>IF($Z1576="","",INDEX($AY$2:$AY$2000,$Z1576))</f>
      </c>
      <c r="BQ1576">
        <f>IF($Z1576="","",INDEX($AZ$2:$AZ$2000,$Z1576))</f>
      </c>
      <c r="BR1576">
        <f>IF($Z1576="","",INDEX($BA$2:$BA$2000,$Z1576))</f>
      </c>
      <c r="BS1576">
        <f>IF($Z1576="","",INDEX($BB$2:$BB$2000,$Z1576))</f>
      </c>
      <c r="BT1576">
        <f>IF($Z1576="","",INDEX($BC$2:$BC$2000,$Z1576))</f>
      </c>
      <c r="BV1576">
        <f>IF(OR($A1576="",$P1576&lt;&gt;"Yes",$AH1576="Yes"),"",1+N($AG1576))</f>
      </c>
      <c r="BW1576">
        <f>IF($A1576="","",COUNTIFS($W$2:$W$2500,$A1576,$BZ$2:$BZ$2500,"Yes")+COUNTIFS($X$2:$X$2500,$A1576,$BY$2:$BY$2500,"Yes"))</f>
      </c>
      <c r="BX1576">
        <f>IF(OR($A1576="",$P1576="Yes"),"",IF(N($BW1576)=0,0,1+SUMIFS($CB$2:$CB$2500,$W$2:$W$2500,$A1576)+SUMIFS($CA$2:$CA$2500,$X$2:$X$2500,$A1576)))</f>
      </c>
      <c r="BY1576" t="str">
        <f>IF($Y1576="","",INDEX($AH$2:$AH$2000,$Y1576)&amp;"")</f>
      </c>
      <c r="BZ1576" t="str">
        <f>IF($Z1576="","",INDEX($AH$2:$AH$2000,$Z1576)&amp;"")</f>
      </c>
      <c r="CA1576">
        <f>IF($Y1576="","",INDEX($BV$2:$BV$2000,$Y1576))</f>
      </c>
      <c r="CB1576">
        <f>IF($Z1576="","",INDEX($BV$2:$BV$2000,$Z1576))</f>
      </c>
    </row>
    <row r="1577">
      <c r="A1577" t="str">
        <f>IF(TRIM(INDEX(games!$A:$A,ROW()))="","",TRIM(INDEX(games!$A:$A,ROW())))</f>
      </c>
      <c r="B1577">
        <f>IF(OR($A1577="",INDEX(games!$B:$B,ROW())=""),"",INDEX(games!$B:$B,ROW()))</f>
      </c>
      <c r="C1577" t="str">
        <f>IF(OR($A1577="",INDEX(games!$C:$C,ROW())=""),"",INDEX(games!$C:$C,ROW()))</f>
      </c>
      <c r="D1577">
        <f>IF($A1577="","",COUNTIF($W$2:$W$2500,$A1577)+COUNTIF($X$2:$X$2500,$A1577))</f>
      </c>
      <c r="E1577">
        <f>IF($A1577="","",IFERROR(MATCH($C1577,$R$2:$R$5,0),0))</f>
      </c>
      <c r="F1577">
        <f>IF($A1577="","",MOD(ROW(),34))</f>
      </c>
      <c r="G1577">
        <f>IF($A1577="",NA(),IF($C1577="Action",$B1577,NA()))</f>
      </c>
      <c r="H1577">
        <f>IF($A1577="",NA(),IF($C1577="Action",1+$F1577*0.023,NA()))</f>
      </c>
      <c r="I1577">
        <f>IF($A1577="",NA(),IF($C1577="Strategy",$B1577,NA()))</f>
      </c>
      <c r="J1577">
        <f>IF($A1577="",NA(),IF($C1577="Strategy",2+$F1577*0.023,NA()))</f>
      </c>
      <c r="K1577">
        <f>IF($A1577="",NA(),IF($C1577="Deckbuilder",$B1577,NA()))</f>
      </c>
      <c r="L1577">
        <f>IF($A1577="",NA(),IF($C1577="Deckbuilder",3+$F1577*0.023,NA()))</f>
      </c>
      <c r="M1577">
        <f>IF($A1577="",NA(),IF($C1577="Traditional",$B1577,NA()))</f>
      </c>
      <c r="N1577">
        <f>IF($A1577="",NA(),IF($C1577="Traditional",4+$F1577*0.023,NA()))</f>
      </c>
      <c r="O1577">
        <f>IF($A1577="","",$D1577+ROW()/1000000)</f>
      </c>
      <c r="P1577" t="str">
        <f>IF(OR($A1577="",INDEX(games!$H:$H,ROW())=""),"",INDEX(games!$H:$H,ROW()))</f>
      </c>
      <c r="Q1577">
        <f>IF(OR($A1577="",$P1577&lt;&gt;"Yes"),"",$D1577+ROW()/1000000)</f>
      </c>
      <c r="T1577">
        <f>IF($Y1577="","",INDEX($B$2:$B$2000,$Y1577))</f>
      </c>
      <c r="U1577">
        <f>IF($Z1577="","",INDEX($B$2:$B$2000,$Z1577))</f>
      </c>
      <c r="V1577">
        <f>IF(OR($T1577="",$U1577=""),"",$U1577-$T1577)</f>
      </c>
      <c r="W1577" t="str">
        <f>IF(TRIM(INDEX(connections!$A:$A,ROW()))="","",TRIM(INDEX(connections!$A:$A,ROW())))</f>
      </c>
      <c r="X1577" t="str">
        <f>IF($W1577="","",TRIM(INDEX(connections!$B:$B,ROW())))</f>
      </c>
      <c r="Y1577">
        <f>IF($W1577="","",IFERROR(MATCH($W1577,$A$2:$A$2000,0),""))</f>
      </c>
      <c r="Z1577">
        <f>IF($X1577="","",IFERROR(MATCH($X1577,$A$2:$A$2000,0),""))</f>
      </c>
      <c r="AA1577" t="str">
        <f>IF($Y1577="","",INDEX($P$2:$P$2000,$Y1577))</f>
      </c>
      <c r="AB1577" t="str">
        <f>IF($Z1577="","",INDEX($P$2:$P$2000,$Z1577))</f>
      </c>
      <c r="AC1577">
        <f>IF(AND($AA1577="Yes",$AB1577="Yes"),1,"")</f>
      </c>
      <c r="AD1577">
        <f>IF(OR($Y1577="",$Z1577=""),"",IF(INDEX($C$2:$C$2000,$Y1577)=INDEX($C$2:$C$2000,$Z1577),0,1))</f>
      </c>
      <c r="AE1577">
        <f>IF($AC1577&lt;&gt;1,"",IF(AND(INDEX($AG$2:$AG$2000,$Y1577)=1,INDEX($AG$2:$AG$2000,$Z1577)=1),1,""))</f>
      </c>
      <c r="AG1577">
        <f>IF($A1577="","",COUNTIFS($W$2:$W$2500,$A1577,$AB$2:$AB$2500,"Yes")+COUNTIFS($X$2:$X$2500,$A1577,$AA$2:$AA$2500,"Yes"))</f>
      </c>
      <c r="AH1577" t="str">
        <f>IF(OR($P1577&lt;&gt;"Yes",N($AG1577)=0),"",IF(AND($AG1577=1,COUNTIFS($W$2:$W$2500,$A1577,$AE$2:$AE$2500,1)+COUNTIFS($X$2:$X$2500,$A1577,$AE$2:$AE$2500,1)&gt;0),"","Yes"))</f>
      </c>
      <c r="AI1577">
        <f>IF($AH1577="Yes",$AG1577,"")</f>
      </c>
      <c r="AJ1577">
        <f>IF($AI1577="","",$AI1577+ROW()/1000000)</f>
      </c>
      <c r="AK1577">
        <f>IF(OR($A1577="",$P1577="Yes",N($AG1577)=0),"",$AG1577+ROW()/1000000)</f>
      </c>
      <c r="AL1577" t="str">
        <f>IF($A1577="","",INDEX(games!$J:$J,ROW())&amp;"")</f>
      </c>
      <c r="AM1577">
        <f>IF($A1577="","",SUMPRODUCT($AO1577:$BD1577,'Map Analysis'!$AP$2^{0,1,2,3,4,5,6,7,8,9,10,11,12,13,14,15}))</f>
      </c>
      <c r="AN1577">
        <f>IF($A1577="","",$AM1577+ROW()/10000000)</f>
      </c>
      <c r="AO1577">
        <f>IF($A1577="","",COUNTIF($W$2:$W$2500,$A1577))</f>
      </c>
      <c r="AP1577">
        <f>IF($A1577="","",SUMIFS($BF$2:$BF$2500,$W$2:$W$2500,$A1577))</f>
      </c>
      <c r="AQ1577">
        <f>IF($A1577="","",SUMIFS($BG$2:$BG$2500,$W$2:$W$2500,$A1577))</f>
      </c>
      <c r="AR1577">
        <f>IF($A1577="","",SUMIFS($BH$2:$BH$2500,$W$2:$W$2500,$A1577))</f>
      </c>
      <c r="AS1577">
        <f>IF($A1577="","",SUMIFS($BI$2:$BI$2500,$W$2:$W$2500,$A1577))</f>
      </c>
      <c r="AT1577">
        <f>IF($A1577="","",SUMIFS($BJ$2:$BJ$2500,$W$2:$W$2500,$A1577))</f>
      </c>
      <c r="AU1577">
        <f>IF($A1577="","",SUMIFS($BK$2:$BK$2500,$W$2:$W$2500,$A1577))</f>
      </c>
      <c r="AV1577">
        <f>IF($A1577="","",SUMIFS($BL$2:$BL$2500,$W$2:$W$2500,$A1577))</f>
      </c>
      <c r="AW1577">
        <f>IF($A1577="","",SUMIFS($BM$2:$BM$2500,$W$2:$W$2500,$A1577))</f>
      </c>
      <c r="AX1577">
        <f>IF($A1577="","",SUMIFS($BN$2:$BN$2500,$W$2:$W$2500,$A1577))</f>
      </c>
      <c r="AY1577">
        <f>IF($A1577="","",SUMIFS($BO$2:$BO$2500,$W$2:$W$2500,$A1577))</f>
      </c>
      <c r="AZ1577">
        <f>IF($A1577="","",SUMIFS($BP$2:$BP$2500,$W$2:$W$2500,$A1577))</f>
      </c>
      <c r="BA1577">
        <f>IF($A1577="","",SUMIFS($BQ$2:$BQ$2500,$W$2:$W$2500,$A1577))</f>
      </c>
      <c r="BB1577">
        <f>IF($A1577="","",SUMIFS($BR$2:$BR$2500,$W$2:$W$2500,$A1577))</f>
      </c>
      <c r="BC1577">
        <f>IF($A1577="","",SUMIFS($BS$2:$BS$2500,$W$2:$W$2500,$A1577))</f>
      </c>
      <c r="BD1577">
        <f>IF($A1577="","",SUMIFS($BT$2:$BT$2500,$W$2:$W$2500,$A1577))</f>
      </c>
      <c r="BF1577">
        <f>IF($Z1577="","",INDEX($AO$2:$AO$2000,$Z1577))</f>
      </c>
      <c r="BG1577">
        <f>IF($Z1577="","",INDEX($AP$2:$AP$2000,$Z1577))</f>
      </c>
      <c r="BH1577">
        <f>IF($Z1577="","",INDEX($AQ$2:$AQ$2000,$Z1577))</f>
      </c>
      <c r="BI1577">
        <f>IF($Z1577="","",INDEX($AR$2:$AR$2000,$Z1577))</f>
      </c>
      <c r="BJ1577">
        <f>IF($Z1577="","",INDEX($AS$2:$AS$2000,$Z1577))</f>
      </c>
      <c r="BK1577">
        <f>IF($Z1577="","",INDEX($AT$2:$AT$2000,$Z1577))</f>
      </c>
      <c r="BL1577">
        <f>IF($Z1577="","",INDEX($AU$2:$AU$2000,$Z1577))</f>
      </c>
      <c r="BM1577">
        <f>IF($Z1577="","",INDEX($AV$2:$AV$2000,$Z1577))</f>
      </c>
      <c r="BN1577">
        <f>IF($Z1577="","",INDEX($AW$2:$AW$2000,$Z1577))</f>
      </c>
      <c r="BO1577">
        <f>IF($Z1577="","",INDEX($AX$2:$AX$2000,$Z1577))</f>
      </c>
      <c r="BP1577">
        <f>IF($Z1577="","",INDEX($AY$2:$AY$2000,$Z1577))</f>
      </c>
      <c r="BQ1577">
        <f>IF($Z1577="","",INDEX($AZ$2:$AZ$2000,$Z1577))</f>
      </c>
      <c r="BR1577">
        <f>IF($Z1577="","",INDEX($BA$2:$BA$2000,$Z1577))</f>
      </c>
      <c r="BS1577">
        <f>IF($Z1577="","",INDEX($BB$2:$BB$2000,$Z1577))</f>
      </c>
      <c r="BT1577">
        <f>IF($Z1577="","",INDEX($BC$2:$BC$2000,$Z1577))</f>
      </c>
      <c r="BV1577">
        <f>IF(OR($A1577="",$P1577&lt;&gt;"Yes",$AH1577="Yes"),"",1+N($AG1577))</f>
      </c>
      <c r="BW1577">
        <f>IF($A1577="","",COUNTIFS($W$2:$W$2500,$A1577,$BZ$2:$BZ$2500,"Yes")+COUNTIFS($X$2:$X$2500,$A1577,$BY$2:$BY$2500,"Yes"))</f>
      </c>
      <c r="BX1577">
        <f>IF(OR($A1577="",$P1577="Yes"),"",IF(N($BW1577)=0,0,1+SUMIFS($CB$2:$CB$2500,$W$2:$W$2500,$A1577)+SUMIFS($CA$2:$CA$2500,$X$2:$X$2500,$A1577)))</f>
      </c>
      <c r="BY1577" t="str">
        <f>IF($Y1577="","",INDEX($AH$2:$AH$2000,$Y1577)&amp;"")</f>
      </c>
      <c r="BZ1577" t="str">
        <f>IF($Z1577="","",INDEX($AH$2:$AH$2000,$Z1577)&amp;"")</f>
      </c>
      <c r="CA1577">
        <f>IF($Y1577="","",INDEX($BV$2:$BV$2000,$Y1577))</f>
      </c>
      <c r="CB1577">
        <f>IF($Z1577="","",INDEX($BV$2:$BV$2000,$Z1577))</f>
      </c>
    </row>
    <row r="1578">
      <c r="A1578" t="str">
        <f>IF(TRIM(INDEX(games!$A:$A,ROW()))="","",TRIM(INDEX(games!$A:$A,ROW())))</f>
      </c>
      <c r="B1578">
        <f>IF(OR($A1578="",INDEX(games!$B:$B,ROW())=""),"",INDEX(games!$B:$B,ROW()))</f>
      </c>
      <c r="C1578" t="str">
        <f>IF(OR($A1578="",INDEX(games!$C:$C,ROW())=""),"",INDEX(games!$C:$C,ROW()))</f>
      </c>
      <c r="D1578">
        <f>IF($A1578="","",COUNTIF($W$2:$W$2500,$A1578)+COUNTIF($X$2:$X$2500,$A1578))</f>
      </c>
      <c r="E1578">
        <f>IF($A1578="","",IFERROR(MATCH($C1578,$R$2:$R$5,0),0))</f>
      </c>
      <c r="F1578">
        <f>IF($A1578="","",MOD(ROW(),34))</f>
      </c>
      <c r="G1578">
        <f>IF($A1578="",NA(),IF($C1578="Action",$B1578,NA()))</f>
      </c>
      <c r="H1578">
        <f>IF($A1578="",NA(),IF($C1578="Action",1+$F1578*0.023,NA()))</f>
      </c>
      <c r="I1578">
        <f>IF($A1578="",NA(),IF($C1578="Strategy",$B1578,NA()))</f>
      </c>
      <c r="J1578">
        <f>IF($A1578="",NA(),IF($C1578="Strategy",2+$F1578*0.023,NA()))</f>
      </c>
      <c r="K1578">
        <f>IF($A1578="",NA(),IF($C1578="Deckbuilder",$B1578,NA()))</f>
      </c>
      <c r="L1578">
        <f>IF($A1578="",NA(),IF($C1578="Deckbuilder",3+$F1578*0.023,NA()))</f>
      </c>
      <c r="M1578">
        <f>IF($A1578="",NA(),IF($C1578="Traditional",$B1578,NA()))</f>
      </c>
      <c r="N1578">
        <f>IF($A1578="",NA(),IF($C1578="Traditional",4+$F1578*0.023,NA()))</f>
      </c>
      <c r="O1578">
        <f>IF($A1578="","",$D1578+ROW()/1000000)</f>
      </c>
      <c r="P1578" t="str">
        <f>IF(OR($A1578="",INDEX(games!$H:$H,ROW())=""),"",INDEX(games!$H:$H,ROW()))</f>
      </c>
      <c r="Q1578">
        <f>IF(OR($A1578="",$P1578&lt;&gt;"Yes"),"",$D1578+ROW()/1000000)</f>
      </c>
      <c r="T1578">
        <f>IF($Y1578="","",INDEX($B$2:$B$2000,$Y1578))</f>
      </c>
      <c r="U1578">
        <f>IF($Z1578="","",INDEX($B$2:$B$2000,$Z1578))</f>
      </c>
      <c r="V1578">
        <f>IF(OR($T1578="",$U1578=""),"",$U1578-$T1578)</f>
      </c>
      <c r="W1578" t="str">
        <f>IF(TRIM(INDEX(connections!$A:$A,ROW()))="","",TRIM(INDEX(connections!$A:$A,ROW())))</f>
      </c>
      <c r="X1578" t="str">
        <f>IF($W1578="","",TRIM(INDEX(connections!$B:$B,ROW())))</f>
      </c>
      <c r="Y1578">
        <f>IF($W1578="","",IFERROR(MATCH($W1578,$A$2:$A$2000,0),""))</f>
      </c>
      <c r="Z1578">
        <f>IF($X1578="","",IFERROR(MATCH($X1578,$A$2:$A$2000,0),""))</f>
      </c>
      <c r="AA1578" t="str">
        <f>IF($Y1578="","",INDEX($P$2:$P$2000,$Y1578))</f>
      </c>
      <c r="AB1578" t="str">
        <f>IF($Z1578="","",INDEX($P$2:$P$2000,$Z1578))</f>
      </c>
      <c r="AC1578">
        <f>IF(AND($AA1578="Yes",$AB1578="Yes"),1,"")</f>
      </c>
      <c r="AD1578">
        <f>IF(OR($Y1578="",$Z1578=""),"",IF(INDEX($C$2:$C$2000,$Y1578)=INDEX($C$2:$C$2000,$Z1578),0,1))</f>
      </c>
      <c r="AE1578">
        <f>IF($AC1578&lt;&gt;1,"",IF(AND(INDEX($AG$2:$AG$2000,$Y1578)=1,INDEX($AG$2:$AG$2000,$Z1578)=1),1,""))</f>
      </c>
      <c r="AG1578">
        <f>IF($A1578="","",COUNTIFS($W$2:$W$2500,$A1578,$AB$2:$AB$2500,"Yes")+COUNTIFS($X$2:$X$2500,$A1578,$AA$2:$AA$2500,"Yes"))</f>
      </c>
      <c r="AH1578" t="str">
        <f>IF(OR($P1578&lt;&gt;"Yes",N($AG1578)=0),"",IF(AND($AG1578=1,COUNTIFS($W$2:$W$2500,$A1578,$AE$2:$AE$2500,1)+COUNTIFS($X$2:$X$2500,$A1578,$AE$2:$AE$2500,1)&gt;0),"","Yes"))</f>
      </c>
      <c r="AI1578">
        <f>IF($AH1578="Yes",$AG1578,"")</f>
      </c>
      <c r="AJ1578">
        <f>IF($AI1578="","",$AI1578+ROW()/1000000)</f>
      </c>
      <c r="AK1578">
        <f>IF(OR($A1578="",$P1578="Yes",N($AG1578)=0),"",$AG1578+ROW()/1000000)</f>
      </c>
      <c r="AL1578" t="str">
        <f>IF($A1578="","",INDEX(games!$J:$J,ROW())&amp;"")</f>
      </c>
      <c r="AM1578">
        <f>IF($A1578="","",SUMPRODUCT($AO1578:$BD1578,'Map Analysis'!$AP$2^{0,1,2,3,4,5,6,7,8,9,10,11,12,13,14,15}))</f>
      </c>
      <c r="AN1578">
        <f>IF($A1578="","",$AM1578+ROW()/10000000)</f>
      </c>
      <c r="AO1578">
        <f>IF($A1578="","",COUNTIF($W$2:$W$2500,$A1578))</f>
      </c>
      <c r="AP1578">
        <f>IF($A1578="","",SUMIFS($BF$2:$BF$2500,$W$2:$W$2500,$A1578))</f>
      </c>
      <c r="AQ1578">
        <f>IF($A1578="","",SUMIFS($BG$2:$BG$2500,$W$2:$W$2500,$A1578))</f>
      </c>
      <c r="AR1578">
        <f>IF($A1578="","",SUMIFS($BH$2:$BH$2500,$W$2:$W$2500,$A1578))</f>
      </c>
      <c r="AS1578">
        <f>IF($A1578="","",SUMIFS($BI$2:$BI$2500,$W$2:$W$2500,$A1578))</f>
      </c>
      <c r="AT1578">
        <f>IF($A1578="","",SUMIFS($BJ$2:$BJ$2500,$W$2:$W$2500,$A1578))</f>
      </c>
      <c r="AU1578">
        <f>IF($A1578="","",SUMIFS($BK$2:$BK$2500,$W$2:$W$2500,$A1578))</f>
      </c>
      <c r="AV1578">
        <f>IF($A1578="","",SUMIFS($BL$2:$BL$2500,$W$2:$W$2500,$A1578))</f>
      </c>
      <c r="AW1578">
        <f>IF($A1578="","",SUMIFS($BM$2:$BM$2500,$W$2:$W$2500,$A1578))</f>
      </c>
      <c r="AX1578">
        <f>IF($A1578="","",SUMIFS($BN$2:$BN$2500,$W$2:$W$2500,$A1578))</f>
      </c>
      <c r="AY1578">
        <f>IF($A1578="","",SUMIFS($BO$2:$BO$2500,$W$2:$W$2500,$A1578))</f>
      </c>
      <c r="AZ1578">
        <f>IF($A1578="","",SUMIFS($BP$2:$BP$2500,$W$2:$W$2500,$A1578))</f>
      </c>
      <c r="BA1578">
        <f>IF($A1578="","",SUMIFS($BQ$2:$BQ$2500,$W$2:$W$2500,$A1578))</f>
      </c>
      <c r="BB1578">
        <f>IF($A1578="","",SUMIFS($BR$2:$BR$2500,$W$2:$W$2500,$A1578))</f>
      </c>
      <c r="BC1578">
        <f>IF($A1578="","",SUMIFS($BS$2:$BS$2500,$W$2:$W$2500,$A1578))</f>
      </c>
      <c r="BD1578">
        <f>IF($A1578="","",SUMIFS($BT$2:$BT$2500,$W$2:$W$2500,$A1578))</f>
      </c>
      <c r="BF1578">
        <f>IF($Z1578="","",INDEX($AO$2:$AO$2000,$Z1578))</f>
      </c>
      <c r="BG1578">
        <f>IF($Z1578="","",INDEX($AP$2:$AP$2000,$Z1578))</f>
      </c>
      <c r="BH1578">
        <f>IF($Z1578="","",INDEX($AQ$2:$AQ$2000,$Z1578))</f>
      </c>
      <c r="BI1578">
        <f>IF($Z1578="","",INDEX($AR$2:$AR$2000,$Z1578))</f>
      </c>
      <c r="BJ1578">
        <f>IF($Z1578="","",INDEX($AS$2:$AS$2000,$Z1578))</f>
      </c>
      <c r="BK1578">
        <f>IF($Z1578="","",INDEX($AT$2:$AT$2000,$Z1578))</f>
      </c>
      <c r="BL1578">
        <f>IF($Z1578="","",INDEX($AU$2:$AU$2000,$Z1578))</f>
      </c>
      <c r="BM1578">
        <f>IF($Z1578="","",INDEX($AV$2:$AV$2000,$Z1578))</f>
      </c>
      <c r="BN1578">
        <f>IF($Z1578="","",INDEX($AW$2:$AW$2000,$Z1578))</f>
      </c>
      <c r="BO1578">
        <f>IF($Z1578="","",INDEX($AX$2:$AX$2000,$Z1578))</f>
      </c>
      <c r="BP1578">
        <f>IF($Z1578="","",INDEX($AY$2:$AY$2000,$Z1578))</f>
      </c>
      <c r="BQ1578">
        <f>IF($Z1578="","",INDEX($AZ$2:$AZ$2000,$Z1578))</f>
      </c>
      <c r="BR1578">
        <f>IF($Z1578="","",INDEX($BA$2:$BA$2000,$Z1578))</f>
      </c>
      <c r="BS1578">
        <f>IF($Z1578="","",INDEX($BB$2:$BB$2000,$Z1578))</f>
      </c>
      <c r="BT1578">
        <f>IF($Z1578="","",INDEX($BC$2:$BC$2000,$Z1578))</f>
      </c>
      <c r="BV1578">
        <f>IF(OR($A1578="",$P1578&lt;&gt;"Yes",$AH1578="Yes"),"",1+N($AG1578))</f>
      </c>
      <c r="BW1578">
        <f>IF($A1578="","",COUNTIFS($W$2:$W$2500,$A1578,$BZ$2:$BZ$2500,"Yes")+COUNTIFS($X$2:$X$2500,$A1578,$BY$2:$BY$2500,"Yes"))</f>
      </c>
      <c r="BX1578">
        <f>IF(OR($A1578="",$P1578="Yes"),"",IF(N($BW1578)=0,0,1+SUMIFS($CB$2:$CB$2500,$W$2:$W$2500,$A1578)+SUMIFS($CA$2:$CA$2500,$X$2:$X$2500,$A1578)))</f>
      </c>
      <c r="BY1578" t="str">
        <f>IF($Y1578="","",INDEX($AH$2:$AH$2000,$Y1578)&amp;"")</f>
      </c>
      <c r="BZ1578" t="str">
        <f>IF($Z1578="","",INDEX($AH$2:$AH$2000,$Z1578)&amp;"")</f>
      </c>
      <c r="CA1578">
        <f>IF($Y1578="","",INDEX($BV$2:$BV$2000,$Y1578))</f>
      </c>
      <c r="CB1578">
        <f>IF($Z1578="","",INDEX($BV$2:$BV$2000,$Z1578))</f>
      </c>
    </row>
    <row r="1579">
      <c r="A1579" t="str">
        <f>IF(TRIM(INDEX(games!$A:$A,ROW()))="","",TRIM(INDEX(games!$A:$A,ROW())))</f>
      </c>
      <c r="B1579">
        <f>IF(OR($A1579="",INDEX(games!$B:$B,ROW())=""),"",INDEX(games!$B:$B,ROW()))</f>
      </c>
      <c r="C1579" t="str">
        <f>IF(OR($A1579="",INDEX(games!$C:$C,ROW())=""),"",INDEX(games!$C:$C,ROW()))</f>
      </c>
      <c r="D1579">
        <f>IF($A1579="","",COUNTIF($W$2:$W$2500,$A1579)+COUNTIF($X$2:$X$2500,$A1579))</f>
      </c>
      <c r="E1579">
        <f>IF($A1579="","",IFERROR(MATCH($C1579,$R$2:$R$5,0),0))</f>
      </c>
      <c r="F1579">
        <f>IF($A1579="","",MOD(ROW(),34))</f>
      </c>
      <c r="G1579">
        <f>IF($A1579="",NA(),IF($C1579="Action",$B1579,NA()))</f>
      </c>
      <c r="H1579">
        <f>IF($A1579="",NA(),IF($C1579="Action",1+$F1579*0.023,NA()))</f>
      </c>
      <c r="I1579">
        <f>IF($A1579="",NA(),IF($C1579="Strategy",$B1579,NA()))</f>
      </c>
      <c r="J1579">
        <f>IF($A1579="",NA(),IF($C1579="Strategy",2+$F1579*0.023,NA()))</f>
      </c>
      <c r="K1579">
        <f>IF($A1579="",NA(),IF($C1579="Deckbuilder",$B1579,NA()))</f>
      </c>
      <c r="L1579">
        <f>IF($A1579="",NA(),IF($C1579="Deckbuilder",3+$F1579*0.023,NA()))</f>
      </c>
      <c r="M1579">
        <f>IF($A1579="",NA(),IF($C1579="Traditional",$B1579,NA()))</f>
      </c>
      <c r="N1579">
        <f>IF($A1579="",NA(),IF($C1579="Traditional",4+$F1579*0.023,NA()))</f>
      </c>
      <c r="O1579">
        <f>IF($A1579="","",$D1579+ROW()/1000000)</f>
      </c>
      <c r="P1579" t="str">
        <f>IF(OR($A1579="",INDEX(games!$H:$H,ROW())=""),"",INDEX(games!$H:$H,ROW()))</f>
      </c>
      <c r="Q1579">
        <f>IF(OR($A1579="",$P1579&lt;&gt;"Yes"),"",$D1579+ROW()/1000000)</f>
      </c>
      <c r="T1579">
        <f>IF($Y1579="","",INDEX($B$2:$B$2000,$Y1579))</f>
      </c>
      <c r="U1579">
        <f>IF($Z1579="","",INDEX($B$2:$B$2000,$Z1579))</f>
      </c>
      <c r="V1579">
        <f>IF(OR($T1579="",$U1579=""),"",$U1579-$T1579)</f>
      </c>
      <c r="W1579" t="str">
        <f>IF(TRIM(INDEX(connections!$A:$A,ROW()))="","",TRIM(INDEX(connections!$A:$A,ROW())))</f>
      </c>
      <c r="X1579" t="str">
        <f>IF($W1579="","",TRIM(INDEX(connections!$B:$B,ROW())))</f>
      </c>
      <c r="Y1579">
        <f>IF($W1579="","",IFERROR(MATCH($W1579,$A$2:$A$2000,0),""))</f>
      </c>
      <c r="Z1579">
        <f>IF($X1579="","",IFERROR(MATCH($X1579,$A$2:$A$2000,0),""))</f>
      </c>
      <c r="AA1579" t="str">
        <f>IF($Y1579="","",INDEX($P$2:$P$2000,$Y1579))</f>
      </c>
      <c r="AB1579" t="str">
        <f>IF($Z1579="","",INDEX($P$2:$P$2000,$Z1579))</f>
      </c>
      <c r="AC1579">
        <f>IF(AND($AA1579="Yes",$AB1579="Yes"),1,"")</f>
      </c>
      <c r="AD1579">
        <f>IF(OR($Y1579="",$Z1579=""),"",IF(INDEX($C$2:$C$2000,$Y1579)=INDEX($C$2:$C$2000,$Z1579),0,1))</f>
      </c>
      <c r="AE1579">
        <f>IF($AC1579&lt;&gt;1,"",IF(AND(INDEX($AG$2:$AG$2000,$Y1579)=1,INDEX($AG$2:$AG$2000,$Z1579)=1),1,""))</f>
      </c>
      <c r="AG1579">
        <f>IF($A1579="","",COUNTIFS($W$2:$W$2500,$A1579,$AB$2:$AB$2500,"Yes")+COUNTIFS($X$2:$X$2500,$A1579,$AA$2:$AA$2500,"Yes"))</f>
      </c>
      <c r="AH1579" t="str">
        <f>IF(OR($P1579&lt;&gt;"Yes",N($AG1579)=0),"",IF(AND($AG1579=1,COUNTIFS($W$2:$W$2500,$A1579,$AE$2:$AE$2500,1)+COUNTIFS($X$2:$X$2500,$A1579,$AE$2:$AE$2500,1)&gt;0),"","Yes"))</f>
      </c>
      <c r="AI1579">
        <f>IF($AH1579="Yes",$AG1579,"")</f>
      </c>
      <c r="AJ1579">
        <f>IF($AI1579="","",$AI1579+ROW()/1000000)</f>
      </c>
      <c r="AK1579">
        <f>IF(OR($A1579="",$P1579="Yes",N($AG1579)=0),"",$AG1579+ROW()/1000000)</f>
      </c>
      <c r="AL1579" t="str">
        <f>IF($A1579="","",INDEX(games!$J:$J,ROW())&amp;"")</f>
      </c>
      <c r="AM1579">
        <f>IF($A1579="","",SUMPRODUCT($AO1579:$BD1579,'Map Analysis'!$AP$2^{0,1,2,3,4,5,6,7,8,9,10,11,12,13,14,15}))</f>
      </c>
      <c r="AN1579">
        <f>IF($A1579="","",$AM1579+ROW()/10000000)</f>
      </c>
      <c r="AO1579">
        <f>IF($A1579="","",COUNTIF($W$2:$W$2500,$A1579))</f>
      </c>
      <c r="AP1579">
        <f>IF($A1579="","",SUMIFS($BF$2:$BF$2500,$W$2:$W$2500,$A1579))</f>
      </c>
      <c r="AQ1579">
        <f>IF($A1579="","",SUMIFS($BG$2:$BG$2500,$W$2:$W$2500,$A1579))</f>
      </c>
      <c r="AR1579">
        <f>IF($A1579="","",SUMIFS($BH$2:$BH$2500,$W$2:$W$2500,$A1579))</f>
      </c>
      <c r="AS1579">
        <f>IF($A1579="","",SUMIFS($BI$2:$BI$2500,$W$2:$W$2500,$A1579))</f>
      </c>
      <c r="AT1579">
        <f>IF($A1579="","",SUMIFS($BJ$2:$BJ$2500,$W$2:$W$2500,$A1579))</f>
      </c>
      <c r="AU1579">
        <f>IF($A1579="","",SUMIFS($BK$2:$BK$2500,$W$2:$W$2500,$A1579))</f>
      </c>
      <c r="AV1579">
        <f>IF($A1579="","",SUMIFS($BL$2:$BL$2500,$W$2:$W$2500,$A1579))</f>
      </c>
      <c r="AW1579">
        <f>IF($A1579="","",SUMIFS($BM$2:$BM$2500,$W$2:$W$2500,$A1579))</f>
      </c>
      <c r="AX1579">
        <f>IF($A1579="","",SUMIFS($BN$2:$BN$2500,$W$2:$W$2500,$A1579))</f>
      </c>
      <c r="AY1579">
        <f>IF($A1579="","",SUMIFS($BO$2:$BO$2500,$W$2:$W$2500,$A1579))</f>
      </c>
      <c r="AZ1579">
        <f>IF($A1579="","",SUMIFS($BP$2:$BP$2500,$W$2:$W$2500,$A1579))</f>
      </c>
      <c r="BA1579">
        <f>IF($A1579="","",SUMIFS($BQ$2:$BQ$2500,$W$2:$W$2500,$A1579))</f>
      </c>
      <c r="BB1579">
        <f>IF($A1579="","",SUMIFS($BR$2:$BR$2500,$W$2:$W$2500,$A1579))</f>
      </c>
      <c r="BC1579">
        <f>IF($A1579="","",SUMIFS($BS$2:$BS$2500,$W$2:$W$2500,$A1579))</f>
      </c>
      <c r="BD1579">
        <f>IF($A1579="","",SUMIFS($BT$2:$BT$2500,$W$2:$W$2500,$A1579))</f>
      </c>
      <c r="BF1579">
        <f>IF($Z1579="","",INDEX($AO$2:$AO$2000,$Z1579))</f>
      </c>
      <c r="BG1579">
        <f>IF($Z1579="","",INDEX($AP$2:$AP$2000,$Z1579))</f>
      </c>
      <c r="BH1579">
        <f>IF($Z1579="","",INDEX($AQ$2:$AQ$2000,$Z1579))</f>
      </c>
      <c r="BI1579">
        <f>IF($Z1579="","",INDEX($AR$2:$AR$2000,$Z1579))</f>
      </c>
      <c r="BJ1579">
        <f>IF($Z1579="","",INDEX($AS$2:$AS$2000,$Z1579))</f>
      </c>
      <c r="BK1579">
        <f>IF($Z1579="","",INDEX($AT$2:$AT$2000,$Z1579))</f>
      </c>
      <c r="BL1579">
        <f>IF($Z1579="","",INDEX($AU$2:$AU$2000,$Z1579))</f>
      </c>
      <c r="BM1579">
        <f>IF($Z1579="","",INDEX($AV$2:$AV$2000,$Z1579))</f>
      </c>
      <c r="BN1579">
        <f>IF($Z1579="","",INDEX($AW$2:$AW$2000,$Z1579))</f>
      </c>
      <c r="BO1579">
        <f>IF($Z1579="","",INDEX($AX$2:$AX$2000,$Z1579))</f>
      </c>
      <c r="BP1579">
        <f>IF($Z1579="","",INDEX($AY$2:$AY$2000,$Z1579))</f>
      </c>
      <c r="BQ1579">
        <f>IF($Z1579="","",INDEX($AZ$2:$AZ$2000,$Z1579))</f>
      </c>
      <c r="BR1579">
        <f>IF($Z1579="","",INDEX($BA$2:$BA$2000,$Z1579))</f>
      </c>
      <c r="BS1579">
        <f>IF($Z1579="","",INDEX($BB$2:$BB$2000,$Z1579))</f>
      </c>
      <c r="BT1579">
        <f>IF($Z1579="","",INDEX($BC$2:$BC$2000,$Z1579))</f>
      </c>
      <c r="BV1579">
        <f>IF(OR($A1579="",$P1579&lt;&gt;"Yes",$AH1579="Yes"),"",1+N($AG1579))</f>
      </c>
      <c r="BW1579">
        <f>IF($A1579="","",COUNTIFS($W$2:$W$2500,$A1579,$BZ$2:$BZ$2500,"Yes")+COUNTIFS($X$2:$X$2500,$A1579,$BY$2:$BY$2500,"Yes"))</f>
      </c>
      <c r="BX1579">
        <f>IF(OR($A1579="",$P1579="Yes"),"",IF(N($BW1579)=0,0,1+SUMIFS($CB$2:$CB$2500,$W$2:$W$2500,$A1579)+SUMIFS($CA$2:$CA$2500,$X$2:$X$2500,$A1579)))</f>
      </c>
      <c r="BY1579" t="str">
        <f>IF($Y1579="","",INDEX($AH$2:$AH$2000,$Y1579)&amp;"")</f>
      </c>
      <c r="BZ1579" t="str">
        <f>IF($Z1579="","",INDEX($AH$2:$AH$2000,$Z1579)&amp;"")</f>
      </c>
      <c r="CA1579">
        <f>IF($Y1579="","",INDEX($BV$2:$BV$2000,$Y1579))</f>
      </c>
      <c r="CB1579">
        <f>IF($Z1579="","",INDEX($BV$2:$BV$2000,$Z1579))</f>
      </c>
    </row>
    <row r="1580">
      <c r="A1580" t="str">
        <f>IF(TRIM(INDEX(games!$A:$A,ROW()))="","",TRIM(INDEX(games!$A:$A,ROW())))</f>
      </c>
      <c r="B1580">
        <f>IF(OR($A1580="",INDEX(games!$B:$B,ROW())=""),"",INDEX(games!$B:$B,ROW()))</f>
      </c>
      <c r="C1580" t="str">
        <f>IF(OR($A1580="",INDEX(games!$C:$C,ROW())=""),"",INDEX(games!$C:$C,ROW()))</f>
      </c>
      <c r="D1580">
        <f>IF($A1580="","",COUNTIF($W$2:$W$2500,$A1580)+COUNTIF($X$2:$X$2500,$A1580))</f>
      </c>
      <c r="E1580">
        <f>IF($A1580="","",IFERROR(MATCH($C1580,$R$2:$R$5,0),0))</f>
      </c>
      <c r="F1580">
        <f>IF($A1580="","",MOD(ROW(),34))</f>
      </c>
      <c r="G1580">
        <f>IF($A1580="",NA(),IF($C1580="Action",$B1580,NA()))</f>
      </c>
      <c r="H1580">
        <f>IF($A1580="",NA(),IF($C1580="Action",1+$F1580*0.023,NA()))</f>
      </c>
      <c r="I1580">
        <f>IF($A1580="",NA(),IF($C1580="Strategy",$B1580,NA()))</f>
      </c>
      <c r="J1580">
        <f>IF($A1580="",NA(),IF($C1580="Strategy",2+$F1580*0.023,NA()))</f>
      </c>
      <c r="K1580">
        <f>IF($A1580="",NA(),IF($C1580="Deckbuilder",$B1580,NA()))</f>
      </c>
      <c r="L1580">
        <f>IF($A1580="",NA(),IF($C1580="Deckbuilder",3+$F1580*0.023,NA()))</f>
      </c>
      <c r="M1580">
        <f>IF($A1580="",NA(),IF($C1580="Traditional",$B1580,NA()))</f>
      </c>
      <c r="N1580">
        <f>IF($A1580="",NA(),IF($C1580="Traditional",4+$F1580*0.023,NA()))</f>
      </c>
      <c r="O1580">
        <f>IF($A1580="","",$D1580+ROW()/1000000)</f>
      </c>
      <c r="P1580" t="str">
        <f>IF(OR($A1580="",INDEX(games!$H:$H,ROW())=""),"",INDEX(games!$H:$H,ROW()))</f>
      </c>
      <c r="Q1580">
        <f>IF(OR($A1580="",$P1580&lt;&gt;"Yes"),"",$D1580+ROW()/1000000)</f>
      </c>
      <c r="T1580">
        <f>IF($Y1580="","",INDEX($B$2:$B$2000,$Y1580))</f>
      </c>
      <c r="U1580">
        <f>IF($Z1580="","",INDEX($B$2:$B$2000,$Z1580))</f>
      </c>
      <c r="V1580">
        <f>IF(OR($T1580="",$U1580=""),"",$U1580-$T1580)</f>
      </c>
      <c r="W1580" t="str">
        <f>IF(TRIM(INDEX(connections!$A:$A,ROW()))="","",TRIM(INDEX(connections!$A:$A,ROW())))</f>
      </c>
      <c r="X1580" t="str">
        <f>IF($W1580="","",TRIM(INDEX(connections!$B:$B,ROW())))</f>
      </c>
      <c r="Y1580">
        <f>IF($W1580="","",IFERROR(MATCH($W1580,$A$2:$A$2000,0),""))</f>
      </c>
      <c r="Z1580">
        <f>IF($X1580="","",IFERROR(MATCH($X1580,$A$2:$A$2000,0),""))</f>
      </c>
      <c r="AA1580" t="str">
        <f>IF($Y1580="","",INDEX($P$2:$P$2000,$Y1580))</f>
      </c>
      <c r="AB1580" t="str">
        <f>IF($Z1580="","",INDEX($P$2:$P$2000,$Z1580))</f>
      </c>
      <c r="AC1580">
        <f>IF(AND($AA1580="Yes",$AB1580="Yes"),1,"")</f>
      </c>
      <c r="AD1580">
        <f>IF(OR($Y1580="",$Z1580=""),"",IF(INDEX($C$2:$C$2000,$Y1580)=INDEX($C$2:$C$2000,$Z1580),0,1))</f>
      </c>
      <c r="AE1580">
        <f>IF($AC1580&lt;&gt;1,"",IF(AND(INDEX($AG$2:$AG$2000,$Y1580)=1,INDEX($AG$2:$AG$2000,$Z1580)=1),1,""))</f>
      </c>
      <c r="AG1580">
        <f>IF($A1580="","",COUNTIFS($W$2:$W$2500,$A1580,$AB$2:$AB$2500,"Yes")+COUNTIFS($X$2:$X$2500,$A1580,$AA$2:$AA$2500,"Yes"))</f>
      </c>
      <c r="AH1580" t="str">
        <f>IF(OR($P1580&lt;&gt;"Yes",N($AG1580)=0),"",IF(AND($AG1580=1,COUNTIFS($W$2:$W$2500,$A1580,$AE$2:$AE$2500,1)+COUNTIFS($X$2:$X$2500,$A1580,$AE$2:$AE$2500,1)&gt;0),"","Yes"))</f>
      </c>
      <c r="AI1580">
        <f>IF($AH1580="Yes",$AG1580,"")</f>
      </c>
      <c r="AJ1580">
        <f>IF($AI1580="","",$AI1580+ROW()/1000000)</f>
      </c>
      <c r="AK1580">
        <f>IF(OR($A1580="",$P1580="Yes",N($AG1580)=0),"",$AG1580+ROW()/1000000)</f>
      </c>
      <c r="AL1580" t="str">
        <f>IF($A1580="","",INDEX(games!$J:$J,ROW())&amp;"")</f>
      </c>
      <c r="AM1580">
        <f>IF($A1580="","",SUMPRODUCT($AO1580:$BD1580,'Map Analysis'!$AP$2^{0,1,2,3,4,5,6,7,8,9,10,11,12,13,14,15}))</f>
      </c>
      <c r="AN1580">
        <f>IF($A1580="","",$AM1580+ROW()/10000000)</f>
      </c>
      <c r="AO1580">
        <f>IF($A1580="","",COUNTIF($W$2:$W$2500,$A1580))</f>
      </c>
      <c r="AP1580">
        <f>IF($A1580="","",SUMIFS($BF$2:$BF$2500,$W$2:$W$2500,$A1580))</f>
      </c>
      <c r="AQ1580">
        <f>IF($A1580="","",SUMIFS($BG$2:$BG$2500,$W$2:$W$2500,$A1580))</f>
      </c>
      <c r="AR1580">
        <f>IF($A1580="","",SUMIFS($BH$2:$BH$2500,$W$2:$W$2500,$A1580))</f>
      </c>
      <c r="AS1580">
        <f>IF($A1580="","",SUMIFS($BI$2:$BI$2500,$W$2:$W$2500,$A1580))</f>
      </c>
      <c r="AT1580">
        <f>IF($A1580="","",SUMIFS($BJ$2:$BJ$2500,$W$2:$W$2500,$A1580))</f>
      </c>
      <c r="AU1580">
        <f>IF($A1580="","",SUMIFS($BK$2:$BK$2500,$W$2:$W$2500,$A1580))</f>
      </c>
      <c r="AV1580">
        <f>IF($A1580="","",SUMIFS($BL$2:$BL$2500,$W$2:$W$2500,$A1580))</f>
      </c>
      <c r="AW1580">
        <f>IF($A1580="","",SUMIFS($BM$2:$BM$2500,$W$2:$W$2500,$A1580))</f>
      </c>
      <c r="AX1580">
        <f>IF($A1580="","",SUMIFS($BN$2:$BN$2500,$W$2:$W$2500,$A1580))</f>
      </c>
      <c r="AY1580">
        <f>IF($A1580="","",SUMIFS($BO$2:$BO$2500,$W$2:$W$2500,$A1580))</f>
      </c>
      <c r="AZ1580">
        <f>IF($A1580="","",SUMIFS($BP$2:$BP$2500,$W$2:$W$2500,$A1580))</f>
      </c>
      <c r="BA1580">
        <f>IF($A1580="","",SUMIFS($BQ$2:$BQ$2500,$W$2:$W$2500,$A1580))</f>
      </c>
      <c r="BB1580">
        <f>IF($A1580="","",SUMIFS($BR$2:$BR$2500,$W$2:$W$2500,$A1580))</f>
      </c>
      <c r="BC1580">
        <f>IF($A1580="","",SUMIFS($BS$2:$BS$2500,$W$2:$W$2500,$A1580))</f>
      </c>
      <c r="BD1580">
        <f>IF($A1580="","",SUMIFS($BT$2:$BT$2500,$W$2:$W$2500,$A1580))</f>
      </c>
      <c r="BF1580">
        <f>IF($Z1580="","",INDEX($AO$2:$AO$2000,$Z1580))</f>
      </c>
      <c r="BG1580">
        <f>IF($Z1580="","",INDEX($AP$2:$AP$2000,$Z1580))</f>
      </c>
      <c r="BH1580">
        <f>IF($Z1580="","",INDEX($AQ$2:$AQ$2000,$Z1580))</f>
      </c>
      <c r="BI1580">
        <f>IF($Z1580="","",INDEX($AR$2:$AR$2000,$Z1580))</f>
      </c>
      <c r="BJ1580">
        <f>IF($Z1580="","",INDEX($AS$2:$AS$2000,$Z1580))</f>
      </c>
      <c r="BK1580">
        <f>IF($Z1580="","",INDEX($AT$2:$AT$2000,$Z1580))</f>
      </c>
      <c r="BL1580">
        <f>IF($Z1580="","",INDEX($AU$2:$AU$2000,$Z1580))</f>
      </c>
      <c r="BM1580">
        <f>IF($Z1580="","",INDEX($AV$2:$AV$2000,$Z1580))</f>
      </c>
      <c r="BN1580">
        <f>IF($Z1580="","",INDEX($AW$2:$AW$2000,$Z1580))</f>
      </c>
      <c r="BO1580">
        <f>IF($Z1580="","",INDEX($AX$2:$AX$2000,$Z1580))</f>
      </c>
      <c r="BP1580">
        <f>IF($Z1580="","",INDEX($AY$2:$AY$2000,$Z1580))</f>
      </c>
      <c r="BQ1580">
        <f>IF($Z1580="","",INDEX($AZ$2:$AZ$2000,$Z1580))</f>
      </c>
      <c r="BR1580">
        <f>IF($Z1580="","",INDEX($BA$2:$BA$2000,$Z1580))</f>
      </c>
      <c r="BS1580">
        <f>IF($Z1580="","",INDEX($BB$2:$BB$2000,$Z1580))</f>
      </c>
      <c r="BT1580">
        <f>IF($Z1580="","",INDEX($BC$2:$BC$2000,$Z1580))</f>
      </c>
      <c r="BV1580">
        <f>IF(OR($A1580="",$P1580&lt;&gt;"Yes",$AH1580="Yes"),"",1+N($AG1580))</f>
      </c>
      <c r="BW1580">
        <f>IF($A1580="","",COUNTIFS($W$2:$W$2500,$A1580,$BZ$2:$BZ$2500,"Yes")+COUNTIFS($X$2:$X$2500,$A1580,$BY$2:$BY$2500,"Yes"))</f>
      </c>
      <c r="BX1580">
        <f>IF(OR($A1580="",$P1580="Yes"),"",IF(N($BW1580)=0,0,1+SUMIFS($CB$2:$CB$2500,$W$2:$W$2500,$A1580)+SUMIFS($CA$2:$CA$2500,$X$2:$X$2500,$A1580)))</f>
      </c>
      <c r="BY1580" t="str">
        <f>IF($Y1580="","",INDEX($AH$2:$AH$2000,$Y1580)&amp;"")</f>
      </c>
      <c r="BZ1580" t="str">
        <f>IF($Z1580="","",INDEX($AH$2:$AH$2000,$Z1580)&amp;"")</f>
      </c>
      <c r="CA1580">
        <f>IF($Y1580="","",INDEX($BV$2:$BV$2000,$Y1580))</f>
      </c>
      <c r="CB1580">
        <f>IF($Z1580="","",INDEX($BV$2:$BV$2000,$Z1580))</f>
      </c>
    </row>
    <row r="1581">
      <c r="A1581" t="str">
        <f>IF(TRIM(INDEX(games!$A:$A,ROW()))="","",TRIM(INDEX(games!$A:$A,ROW())))</f>
      </c>
      <c r="B1581">
        <f>IF(OR($A1581="",INDEX(games!$B:$B,ROW())=""),"",INDEX(games!$B:$B,ROW()))</f>
      </c>
      <c r="C1581" t="str">
        <f>IF(OR($A1581="",INDEX(games!$C:$C,ROW())=""),"",INDEX(games!$C:$C,ROW()))</f>
      </c>
      <c r="D1581">
        <f>IF($A1581="","",COUNTIF($W$2:$W$2500,$A1581)+COUNTIF($X$2:$X$2500,$A1581))</f>
      </c>
      <c r="E1581">
        <f>IF($A1581="","",IFERROR(MATCH($C1581,$R$2:$R$5,0),0))</f>
      </c>
      <c r="F1581">
        <f>IF($A1581="","",MOD(ROW(),34))</f>
      </c>
      <c r="G1581">
        <f>IF($A1581="",NA(),IF($C1581="Action",$B1581,NA()))</f>
      </c>
      <c r="H1581">
        <f>IF($A1581="",NA(),IF($C1581="Action",1+$F1581*0.023,NA()))</f>
      </c>
      <c r="I1581">
        <f>IF($A1581="",NA(),IF($C1581="Strategy",$B1581,NA()))</f>
      </c>
      <c r="J1581">
        <f>IF($A1581="",NA(),IF($C1581="Strategy",2+$F1581*0.023,NA()))</f>
      </c>
      <c r="K1581">
        <f>IF($A1581="",NA(),IF($C1581="Deckbuilder",$B1581,NA()))</f>
      </c>
      <c r="L1581">
        <f>IF($A1581="",NA(),IF($C1581="Deckbuilder",3+$F1581*0.023,NA()))</f>
      </c>
      <c r="M1581">
        <f>IF($A1581="",NA(),IF($C1581="Traditional",$B1581,NA()))</f>
      </c>
      <c r="N1581">
        <f>IF($A1581="",NA(),IF($C1581="Traditional",4+$F1581*0.023,NA()))</f>
      </c>
      <c r="O1581">
        <f>IF($A1581="","",$D1581+ROW()/1000000)</f>
      </c>
      <c r="P1581" t="str">
        <f>IF(OR($A1581="",INDEX(games!$H:$H,ROW())=""),"",INDEX(games!$H:$H,ROW()))</f>
      </c>
      <c r="Q1581">
        <f>IF(OR($A1581="",$P1581&lt;&gt;"Yes"),"",$D1581+ROW()/1000000)</f>
      </c>
      <c r="T1581">
        <f>IF($Y1581="","",INDEX($B$2:$B$2000,$Y1581))</f>
      </c>
      <c r="U1581">
        <f>IF($Z1581="","",INDEX($B$2:$B$2000,$Z1581))</f>
      </c>
      <c r="V1581">
        <f>IF(OR($T1581="",$U1581=""),"",$U1581-$T1581)</f>
      </c>
      <c r="W1581" t="str">
        <f>IF(TRIM(INDEX(connections!$A:$A,ROW()))="","",TRIM(INDEX(connections!$A:$A,ROW())))</f>
      </c>
      <c r="X1581" t="str">
        <f>IF($W1581="","",TRIM(INDEX(connections!$B:$B,ROW())))</f>
      </c>
      <c r="Y1581">
        <f>IF($W1581="","",IFERROR(MATCH($W1581,$A$2:$A$2000,0),""))</f>
      </c>
      <c r="Z1581">
        <f>IF($X1581="","",IFERROR(MATCH($X1581,$A$2:$A$2000,0),""))</f>
      </c>
      <c r="AA1581" t="str">
        <f>IF($Y1581="","",INDEX($P$2:$P$2000,$Y1581))</f>
      </c>
      <c r="AB1581" t="str">
        <f>IF($Z1581="","",INDEX($P$2:$P$2000,$Z1581))</f>
      </c>
      <c r="AC1581">
        <f>IF(AND($AA1581="Yes",$AB1581="Yes"),1,"")</f>
      </c>
      <c r="AD1581">
        <f>IF(OR($Y1581="",$Z1581=""),"",IF(INDEX($C$2:$C$2000,$Y1581)=INDEX($C$2:$C$2000,$Z1581),0,1))</f>
      </c>
      <c r="AE1581">
        <f>IF($AC1581&lt;&gt;1,"",IF(AND(INDEX($AG$2:$AG$2000,$Y1581)=1,INDEX($AG$2:$AG$2000,$Z1581)=1),1,""))</f>
      </c>
      <c r="AG1581">
        <f>IF($A1581="","",COUNTIFS($W$2:$W$2500,$A1581,$AB$2:$AB$2500,"Yes")+COUNTIFS($X$2:$X$2500,$A1581,$AA$2:$AA$2500,"Yes"))</f>
      </c>
      <c r="AH1581" t="str">
        <f>IF(OR($P1581&lt;&gt;"Yes",N($AG1581)=0),"",IF(AND($AG1581=1,COUNTIFS($W$2:$W$2500,$A1581,$AE$2:$AE$2500,1)+COUNTIFS($X$2:$X$2500,$A1581,$AE$2:$AE$2500,1)&gt;0),"","Yes"))</f>
      </c>
      <c r="AI1581">
        <f>IF($AH1581="Yes",$AG1581,"")</f>
      </c>
      <c r="AJ1581">
        <f>IF($AI1581="","",$AI1581+ROW()/1000000)</f>
      </c>
      <c r="AK1581">
        <f>IF(OR($A1581="",$P1581="Yes",N($AG1581)=0),"",$AG1581+ROW()/1000000)</f>
      </c>
      <c r="AL1581" t="str">
        <f>IF($A1581="","",INDEX(games!$J:$J,ROW())&amp;"")</f>
      </c>
      <c r="AM1581">
        <f>IF($A1581="","",SUMPRODUCT($AO1581:$BD1581,'Map Analysis'!$AP$2^{0,1,2,3,4,5,6,7,8,9,10,11,12,13,14,15}))</f>
      </c>
      <c r="AN1581">
        <f>IF($A1581="","",$AM1581+ROW()/10000000)</f>
      </c>
      <c r="AO1581">
        <f>IF($A1581="","",COUNTIF($W$2:$W$2500,$A1581))</f>
      </c>
      <c r="AP1581">
        <f>IF($A1581="","",SUMIFS($BF$2:$BF$2500,$W$2:$W$2500,$A1581))</f>
      </c>
      <c r="AQ1581">
        <f>IF($A1581="","",SUMIFS($BG$2:$BG$2500,$W$2:$W$2500,$A1581))</f>
      </c>
      <c r="AR1581">
        <f>IF($A1581="","",SUMIFS($BH$2:$BH$2500,$W$2:$W$2500,$A1581))</f>
      </c>
      <c r="AS1581">
        <f>IF($A1581="","",SUMIFS($BI$2:$BI$2500,$W$2:$W$2500,$A1581))</f>
      </c>
      <c r="AT1581">
        <f>IF($A1581="","",SUMIFS($BJ$2:$BJ$2500,$W$2:$W$2500,$A1581))</f>
      </c>
      <c r="AU1581">
        <f>IF($A1581="","",SUMIFS($BK$2:$BK$2500,$W$2:$W$2500,$A1581))</f>
      </c>
      <c r="AV1581">
        <f>IF($A1581="","",SUMIFS($BL$2:$BL$2500,$W$2:$W$2500,$A1581))</f>
      </c>
      <c r="AW1581">
        <f>IF($A1581="","",SUMIFS($BM$2:$BM$2500,$W$2:$W$2500,$A1581))</f>
      </c>
      <c r="AX1581">
        <f>IF($A1581="","",SUMIFS($BN$2:$BN$2500,$W$2:$W$2500,$A1581))</f>
      </c>
      <c r="AY1581">
        <f>IF($A1581="","",SUMIFS($BO$2:$BO$2500,$W$2:$W$2500,$A1581))</f>
      </c>
      <c r="AZ1581">
        <f>IF($A1581="","",SUMIFS($BP$2:$BP$2500,$W$2:$W$2500,$A1581))</f>
      </c>
      <c r="BA1581">
        <f>IF($A1581="","",SUMIFS($BQ$2:$BQ$2500,$W$2:$W$2500,$A1581))</f>
      </c>
      <c r="BB1581">
        <f>IF($A1581="","",SUMIFS($BR$2:$BR$2500,$W$2:$W$2500,$A1581))</f>
      </c>
      <c r="BC1581">
        <f>IF($A1581="","",SUMIFS($BS$2:$BS$2500,$W$2:$W$2500,$A1581))</f>
      </c>
      <c r="BD1581">
        <f>IF($A1581="","",SUMIFS($BT$2:$BT$2500,$W$2:$W$2500,$A1581))</f>
      </c>
      <c r="BF1581">
        <f>IF($Z1581="","",INDEX($AO$2:$AO$2000,$Z1581))</f>
      </c>
      <c r="BG1581">
        <f>IF($Z1581="","",INDEX($AP$2:$AP$2000,$Z1581))</f>
      </c>
      <c r="BH1581">
        <f>IF($Z1581="","",INDEX($AQ$2:$AQ$2000,$Z1581))</f>
      </c>
      <c r="BI1581">
        <f>IF($Z1581="","",INDEX($AR$2:$AR$2000,$Z1581))</f>
      </c>
      <c r="BJ1581">
        <f>IF($Z1581="","",INDEX($AS$2:$AS$2000,$Z1581))</f>
      </c>
      <c r="BK1581">
        <f>IF($Z1581="","",INDEX($AT$2:$AT$2000,$Z1581))</f>
      </c>
      <c r="BL1581">
        <f>IF($Z1581="","",INDEX($AU$2:$AU$2000,$Z1581))</f>
      </c>
      <c r="BM1581">
        <f>IF($Z1581="","",INDEX($AV$2:$AV$2000,$Z1581))</f>
      </c>
      <c r="BN1581">
        <f>IF($Z1581="","",INDEX($AW$2:$AW$2000,$Z1581))</f>
      </c>
      <c r="BO1581">
        <f>IF($Z1581="","",INDEX($AX$2:$AX$2000,$Z1581))</f>
      </c>
      <c r="BP1581">
        <f>IF($Z1581="","",INDEX($AY$2:$AY$2000,$Z1581))</f>
      </c>
      <c r="BQ1581">
        <f>IF($Z1581="","",INDEX($AZ$2:$AZ$2000,$Z1581))</f>
      </c>
      <c r="BR1581">
        <f>IF($Z1581="","",INDEX($BA$2:$BA$2000,$Z1581))</f>
      </c>
      <c r="BS1581">
        <f>IF($Z1581="","",INDEX($BB$2:$BB$2000,$Z1581))</f>
      </c>
      <c r="BT1581">
        <f>IF($Z1581="","",INDEX($BC$2:$BC$2000,$Z1581))</f>
      </c>
      <c r="BV1581">
        <f>IF(OR($A1581="",$P1581&lt;&gt;"Yes",$AH1581="Yes"),"",1+N($AG1581))</f>
      </c>
      <c r="BW1581">
        <f>IF($A1581="","",COUNTIFS($W$2:$W$2500,$A1581,$BZ$2:$BZ$2500,"Yes")+COUNTIFS($X$2:$X$2500,$A1581,$BY$2:$BY$2500,"Yes"))</f>
      </c>
      <c r="BX1581">
        <f>IF(OR($A1581="",$P1581="Yes"),"",IF(N($BW1581)=0,0,1+SUMIFS($CB$2:$CB$2500,$W$2:$W$2500,$A1581)+SUMIFS($CA$2:$CA$2500,$X$2:$X$2500,$A1581)))</f>
      </c>
      <c r="BY1581" t="str">
        <f>IF($Y1581="","",INDEX($AH$2:$AH$2000,$Y1581)&amp;"")</f>
      </c>
      <c r="BZ1581" t="str">
        <f>IF($Z1581="","",INDEX($AH$2:$AH$2000,$Z1581)&amp;"")</f>
      </c>
      <c r="CA1581">
        <f>IF($Y1581="","",INDEX($BV$2:$BV$2000,$Y1581))</f>
      </c>
      <c r="CB1581">
        <f>IF($Z1581="","",INDEX($BV$2:$BV$2000,$Z1581))</f>
      </c>
    </row>
    <row r="1582">
      <c r="A1582" t="str">
        <f>IF(TRIM(INDEX(games!$A:$A,ROW()))="","",TRIM(INDEX(games!$A:$A,ROW())))</f>
      </c>
      <c r="B1582">
        <f>IF(OR($A1582="",INDEX(games!$B:$B,ROW())=""),"",INDEX(games!$B:$B,ROW()))</f>
      </c>
      <c r="C1582" t="str">
        <f>IF(OR($A1582="",INDEX(games!$C:$C,ROW())=""),"",INDEX(games!$C:$C,ROW()))</f>
      </c>
      <c r="D1582">
        <f>IF($A1582="","",COUNTIF($W$2:$W$2500,$A1582)+COUNTIF($X$2:$X$2500,$A1582))</f>
      </c>
      <c r="E1582">
        <f>IF($A1582="","",IFERROR(MATCH($C1582,$R$2:$R$5,0),0))</f>
      </c>
      <c r="F1582">
        <f>IF($A1582="","",MOD(ROW(),34))</f>
      </c>
      <c r="G1582">
        <f>IF($A1582="",NA(),IF($C1582="Action",$B1582,NA()))</f>
      </c>
      <c r="H1582">
        <f>IF($A1582="",NA(),IF($C1582="Action",1+$F1582*0.023,NA()))</f>
      </c>
      <c r="I1582">
        <f>IF($A1582="",NA(),IF($C1582="Strategy",$B1582,NA()))</f>
      </c>
      <c r="J1582">
        <f>IF($A1582="",NA(),IF($C1582="Strategy",2+$F1582*0.023,NA()))</f>
      </c>
      <c r="K1582">
        <f>IF($A1582="",NA(),IF($C1582="Deckbuilder",$B1582,NA()))</f>
      </c>
      <c r="L1582">
        <f>IF($A1582="",NA(),IF($C1582="Deckbuilder",3+$F1582*0.023,NA()))</f>
      </c>
      <c r="M1582">
        <f>IF($A1582="",NA(),IF($C1582="Traditional",$B1582,NA()))</f>
      </c>
      <c r="N1582">
        <f>IF($A1582="",NA(),IF($C1582="Traditional",4+$F1582*0.023,NA()))</f>
      </c>
      <c r="O1582">
        <f>IF($A1582="","",$D1582+ROW()/1000000)</f>
      </c>
      <c r="P1582" t="str">
        <f>IF(OR($A1582="",INDEX(games!$H:$H,ROW())=""),"",INDEX(games!$H:$H,ROW()))</f>
      </c>
      <c r="Q1582">
        <f>IF(OR($A1582="",$P1582&lt;&gt;"Yes"),"",$D1582+ROW()/1000000)</f>
      </c>
      <c r="T1582">
        <f>IF($Y1582="","",INDEX($B$2:$B$2000,$Y1582))</f>
      </c>
      <c r="U1582">
        <f>IF($Z1582="","",INDEX($B$2:$B$2000,$Z1582))</f>
      </c>
      <c r="V1582">
        <f>IF(OR($T1582="",$U1582=""),"",$U1582-$T1582)</f>
      </c>
      <c r="W1582" t="str">
        <f>IF(TRIM(INDEX(connections!$A:$A,ROW()))="","",TRIM(INDEX(connections!$A:$A,ROW())))</f>
      </c>
      <c r="X1582" t="str">
        <f>IF($W1582="","",TRIM(INDEX(connections!$B:$B,ROW())))</f>
      </c>
      <c r="Y1582">
        <f>IF($W1582="","",IFERROR(MATCH($W1582,$A$2:$A$2000,0),""))</f>
      </c>
      <c r="Z1582">
        <f>IF($X1582="","",IFERROR(MATCH($X1582,$A$2:$A$2000,0),""))</f>
      </c>
      <c r="AA1582" t="str">
        <f>IF($Y1582="","",INDEX($P$2:$P$2000,$Y1582))</f>
      </c>
      <c r="AB1582" t="str">
        <f>IF($Z1582="","",INDEX($P$2:$P$2000,$Z1582))</f>
      </c>
      <c r="AC1582">
        <f>IF(AND($AA1582="Yes",$AB1582="Yes"),1,"")</f>
      </c>
      <c r="AD1582">
        <f>IF(OR($Y1582="",$Z1582=""),"",IF(INDEX($C$2:$C$2000,$Y1582)=INDEX($C$2:$C$2000,$Z1582),0,1))</f>
      </c>
      <c r="AE1582">
        <f>IF($AC1582&lt;&gt;1,"",IF(AND(INDEX($AG$2:$AG$2000,$Y1582)=1,INDEX($AG$2:$AG$2000,$Z1582)=1),1,""))</f>
      </c>
      <c r="AG1582">
        <f>IF($A1582="","",COUNTIFS($W$2:$W$2500,$A1582,$AB$2:$AB$2500,"Yes")+COUNTIFS($X$2:$X$2500,$A1582,$AA$2:$AA$2500,"Yes"))</f>
      </c>
      <c r="AH1582" t="str">
        <f>IF(OR($P1582&lt;&gt;"Yes",N($AG1582)=0),"",IF(AND($AG1582=1,COUNTIFS($W$2:$W$2500,$A1582,$AE$2:$AE$2500,1)+COUNTIFS($X$2:$X$2500,$A1582,$AE$2:$AE$2500,1)&gt;0),"","Yes"))</f>
      </c>
      <c r="AI1582">
        <f>IF($AH1582="Yes",$AG1582,"")</f>
      </c>
      <c r="AJ1582">
        <f>IF($AI1582="","",$AI1582+ROW()/1000000)</f>
      </c>
      <c r="AK1582">
        <f>IF(OR($A1582="",$P1582="Yes",N($AG1582)=0),"",$AG1582+ROW()/1000000)</f>
      </c>
      <c r="AL1582" t="str">
        <f>IF($A1582="","",INDEX(games!$J:$J,ROW())&amp;"")</f>
      </c>
      <c r="AM1582">
        <f>IF($A1582="","",SUMPRODUCT($AO1582:$BD1582,'Map Analysis'!$AP$2^{0,1,2,3,4,5,6,7,8,9,10,11,12,13,14,15}))</f>
      </c>
      <c r="AN1582">
        <f>IF($A1582="","",$AM1582+ROW()/10000000)</f>
      </c>
      <c r="AO1582">
        <f>IF($A1582="","",COUNTIF($W$2:$W$2500,$A1582))</f>
      </c>
      <c r="AP1582">
        <f>IF($A1582="","",SUMIFS($BF$2:$BF$2500,$W$2:$W$2500,$A1582))</f>
      </c>
      <c r="AQ1582">
        <f>IF($A1582="","",SUMIFS($BG$2:$BG$2500,$W$2:$W$2500,$A1582))</f>
      </c>
      <c r="AR1582">
        <f>IF($A1582="","",SUMIFS($BH$2:$BH$2500,$W$2:$W$2500,$A1582))</f>
      </c>
      <c r="AS1582">
        <f>IF($A1582="","",SUMIFS($BI$2:$BI$2500,$W$2:$W$2500,$A1582))</f>
      </c>
      <c r="AT1582">
        <f>IF($A1582="","",SUMIFS($BJ$2:$BJ$2500,$W$2:$W$2500,$A1582))</f>
      </c>
      <c r="AU1582">
        <f>IF($A1582="","",SUMIFS($BK$2:$BK$2500,$W$2:$W$2500,$A1582))</f>
      </c>
      <c r="AV1582">
        <f>IF($A1582="","",SUMIFS($BL$2:$BL$2500,$W$2:$W$2500,$A1582))</f>
      </c>
      <c r="AW1582">
        <f>IF($A1582="","",SUMIFS($BM$2:$BM$2500,$W$2:$W$2500,$A1582))</f>
      </c>
      <c r="AX1582">
        <f>IF($A1582="","",SUMIFS($BN$2:$BN$2500,$W$2:$W$2500,$A1582))</f>
      </c>
      <c r="AY1582">
        <f>IF($A1582="","",SUMIFS($BO$2:$BO$2500,$W$2:$W$2500,$A1582))</f>
      </c>
      <c r="AZ1582">
        <f>IF($A1582="","",SUMIFS($BP$2:$BP$2500,$W$2:$W$2500,$A1582))</f>
      </c>
      <c r="BA1582">
        <f>IF($A1582="","",SUMIFS($BQ$2:$BQ$2500,$W$2:$W$2500,$A1582))</f>
      </c>
      <c r="BB1582">
        <f>IF($A1582="","",SUMIFS($BR$2:$BR$2500,$W$2:$W$2500,$A1582))</f>
      </c>
      <c r="BC1582">
        <f>IF($A1582="","",SUMIFS($BS$2:$BS$2500,$W$2:$W$2500,$A1582))</f>
      </c>
      <c r="BD1582">
        <f>IF($A1582="","",SUMIFS($BT$2:$BT$2500,$W$2:$W$2500,$A1582))</f>
      </c>
      <c r="BF1582">
        <f>IF($Z1582="","",INDEX($AO$2:$AO$2000,$Z1582))</f>
      </c>
      <c r="BG1582">
        <f>IF($Z1582="","",INDEX($AP$2:$AP$2000,$Z1582))</f>
      </c>
      <c r="BH1582">
        <f>IF($Z1582="","",INDEX($AQ$2:$AQ$2000,$Z1582))</f>
      </c>
      <c r="BI1582">
        <f>IF($Z1582="","",INDEX($AR$2:$AR$2000,$Z1582))</f>
      </c>
      <c r="BJ1582">
        <f>IF($Z1582="","",INDEX($AS$2:$AS$2000,$Z1582))</f>
      </c>
      <c r="BK1582">
        <f>IF($Z1582="","",INDEX($AT$2:$AT$2000,$Z1582))</f>
      </c>
      <c r="BL1582">
        <f>IF($Z1582="","",INDEX($AU$2:$AU$2000,$Z1582))</f>
      </c>
      <c r="BM1582">
        <f>IF($Z1582="","",INDEX($AV$2:$AV$2000,$Z1582))</f>
      </c>
      <c r="BN1582">
        <f>IF($Z1582="","",INDEX($AW$2:$AW$2000,$Z1582))</f>
      </c>
      <c r="BO1582">
        <f>IF($Z1582="","",INDEX($AX$2:$AX$2000,$Z1582))</f>
      </c>
      <c r="BP1582">
        <f>IF($Z1582="","",INDEX($AY$2:$AY$2000,$Z1582))</f>
      </c>
      <c r="BQ1582">
        <f>IF($Z1582="","",INDEX($AZ$2:$AZ$2000,$Z1582))</f>
      </c>
      <c r="BR1582">
        <f>IF($Z1582="","",INDEX($BA$2:$BA$2000,$Z1582))</f>
      </c>
      <c r="BS1582">
        <f>IF($Z1582="","",INDEX($BB$2:$BB$2000,$Z1582))</f>
      </c>
      <c r="BT1582">
        <f>IF($Z1582="","",INDEX($BC$2:$BC$2000,$Z1582))</f>
      </c>
      <c r="BV1582">
        <f>IF(OR($A1582="",$P1582&lt;&gt;"Yes",$AH1582="Yes"),"",1+N($AG1582))</f>
      </c>
      <c r="BW1582">
        <f>IF($A1582="","",COUNTIFS($W$2:$W$2500,$A1582,$BZ$2:$BZ$2500,"Yes")+COUNTIFS($X$2:$X$2500,$A1582,$BY$2:$BY$2500,"Yes"))</f>
      </c>
      <c r="BX1582">
        <f>IF(OR($A1582="",$P1582="Yes"),"",IF(N($BW1582)=0,0,1+SUMIFS($CB$2:$CB$2500,$W$2:$W$2500,$A1582)+SUMIFS($CA$2:$CA$2500,$X$2:$X$2500,$A1582)))</f>
      </c>
      <c r="BY1582" t="str">
        <f>IF($Y1582="","",INDEX($AH$2:$AH$2000,$Y1582)&amp;"")</f>
      </c>
      <c r="BZ1582" t="str">
        <f>IF($Z1582="","",INDEX($AH$2:$AH$2000,$Z1582)&amp;"")</f>
      </c>
      <c r="CA1582">
        <f>IF($Y1582="","",INDEX($BV$2:$BV$2000,$Y1582))</f>
      </c>
      <c r="CB1582">
        <f>IF($Z1582="","",INDEX($BV$2:$BV$2000,$Z1582))</f>
      </c>
    </row>
    <row r="1583">
      <c r="A1583" t="str">
        <f>IF(TRIM(INDEX(games!$A:$A,ROW()))="","",TRIM(INDEX(games!$A:$A,ROW())))</f>
      </c>
      <c r="B1583">
        <f>IF(OR($A1583="",INDEX(games!$B:$B,ROW())=""),"",INDEX(games!$B:$B,ROW()))</f>
      </c>
      <c r="C1583" t="str">
        <f>IF(OR($A1583="",INDEX(games!$C:$C,ROW())=""),"",INDEX(games!$C:$C,ROW()))</f>
      </c>
      <c r="D1583">
        <f>IF($A1583="","",COUNTIF($W$2:$W$2500,$A1583)+COUNTIF($X$2:$X$2500,$A1583))</f>
      </c>
      <c r="E1583">
        <f>IF($A1583="","",IFERROR(MATCH($C1583,$R$2:$R$5,0),0))</f>
      </c>
      <c r="F1583">
        <f>IF($A1583="","",MOD(ROW(),34))</f>
      </c>
      <c r="G1583">
        <f>IF($A1583="",NA(),IF($C1583="Action",$B1583,NA()))</f>
      </c>
      <c r="H1583">
        <f>IF($A1583="",NA(),IF($C1583="Action",1+$F1583*0.023,NA()))</f>
      </c>
      <c r="I1583">
        <f>IF($A1583="",NA(),IF($C1583="Strategy",$B1583,NA()))</f>
      </c>
      <c r="J1583">
        <f>IF($A1583="",NA(),IF($C1583="Strategy",2+$F1583*0.023,NA()))</f>
      </c>
      <c r="K1583">
        <f>IF($A1583="",NA(),IF($C1583="Deckbuilder",$B1583,NA()))</f>
      </c>
      <c r="L1583">
        <f>IF($A1583="",NA(),IF($C1583="Deckbuilder",3+$F1583*0.023,NA()))</f>
      </c>
      <c r="M1583">
        <f>IF($A1583="",NA(),IF($C1583="Traditional",$B1583,NA()))</f>
      </c>
      <c r="N1583">
        <f>IF($A1583="",NA(),IF($C1583="Traditional",4+$F1583*0.023,NA()))</f>
      </c>
      <c r="O1583">
        <f>IF($A1583="","",$D1583+ROW()/1000000)</f>
      </c>
      <c r="P1583" t="str">
        <f>IF(OR($A1583="",INDEX(games!$H:$H,ROW())=""),"",INDEX(games!$H:$H,ROW()))</f>
      </c>
      <c r="Q1583">
        <f>IF(OR($A1583="",$P1583&lt;&gt;"Yes"),"",$D1583+ROW()/1000000)</f>
      </c>
      <c r="T1583">
        <f>IF($Y1583="","",INDEX($B$2:$B$2000,$Y1583))</f>
      </c>
      <c r="U1583">
        <f>IF($Z1583="","",INDEX($B$2:$B$2000,$Z1583))</f>
      </c>
      <c r="V1583">
        <f>IF(OR($T1583="",$U1583=""),"",$U1583-$T1583)</f>
      </c>
      <c r="W1583" t="str">
        <f>IF(TRIM(INDEX(connections!$A:$A,ROW()))="","",TRIM(INDEX(connections!$A:$A,ROW())))</f>
      </c>
      <c r="X1583" t="str">
        <f>IF($W1583="","",TRIM(INDEX(connections!$B:$B,ROW())))</f>
      </c>
      <c r="Y1583">
        <f>IF($W1583="","",IFERROR(MATCH($W1583,$A$2:$A$2000,0),""))</f>
      </c>
      <c r="Z1583">
        <f>IF($X1583="","",IFERROR(MATCH($X1583,$A$2:$A$2000,0),""))</f>
      </c>
      <c r="AA1583" t="str">
        <f>IF($Y1583="","",INDEX($P$2:$P$2000,$Y1583))</f>
      </c>
      <c r="AB1583" t="str">
        <f>IF($Z1583="","",INDEX($P$2:$P$2000,$Z1583))</f>
      </c>
      <c r="AC1583">
        <f>IF(AND($AA1583="Yes",$AB1583="Yes"),1,"")</f>
      </c>
      <c r="AD1583">
        <f>IF(OR($Y1583="",$Z1583=""),"",IF(INDEX($C$2:$C$2000,$Y1583)=INDEX($C$2:$C$2000,$Z1583),0,1))</f>
      </c>
      <c r="AE1583">
        <f>IF($AC1583&lt;&gt;1,"",IF(AND(INDEX($AG$2:$AG$2000,$Y1583)=1,INDEX($AG$2:$AG$2000,$Z1583)=1),1,""))</f>
      </c>
      <c r="AG1583">
        <f>IF($A1583="","",COUNTIFS($W$2:$W$2500,$A1583,$AB$2:$AB$2500,"Yes")+COUNTIFS($X$2:$X$2500,$A1583,$AA$2:$AA$2500,"Yes"))</f>
      </c>
      <c r="AH1583" t="str">
        <f>IF(OR($P1583&lt;&gt;"Yes",N($AG1583)=0),"",IF(AND($AG1583=1,COUNTIFS($W$2:$W$2500,$A1583,$AE$2:$AE$2500,1)+COUNTIFS($X$2:$X$2500,$A1583,$AE$2:$AE$2500,1)&gt;0),"","Yes"))</f>
      </c>
      <c r="AI1583">
        <f>IF($AH1583="Yes",$AG1583,"")</f>
      </c>
      <c r="AJ1583">
        <f>IF($AI1583="","",$AI1583+ROW()/1000000)</f>
      </c>
      <c r="AK1583">
        <f>IF(OR($A1583="",$P1583="Yes",N($AG1583)=0),"",$AG1583+ROW()/1000000)</f>
      </c>
      <c r="AL1583" t="str">
        <f>IF($A1583="","",INDEX(games!$J:$J,ROW())&amp;"")</f>
      </c>
      <c r="AM1583">
        <f>IF($A1583="","",SUMPRODUCT($AO1583:$BD1583,'Map Analysis'!$AP$2^{0,1,2,3,4,5,6,7,8,9,10,11,12,13,14,15}))</f>
      </c>
      <c r="AN1583">
        <f>IF($A1583="","",$AM1583+ROW()/10000000)</f>
      </c>
      <c r="AO1583">
        <f>IF($A1583="","",COUNTIF($W$2:$W$2500,$A1583))</f>
      </c>
      <c r="AP1583">
        <f>IF($A1583="","",SUMIFS($BF$2:$BF$2500,$W$2:$W$2500,$A1583))</f>
      </c>
      <c r="AQ1583">
        <f>IF($A1583="","",SUMIFS($BG$2:$BG$2500,$W$2:$W$2500,$A1583))</f>
      </c>
      <c r="AR1583">
        <f>IF($A1583="","",SUMIFS($BH$2:$BH$2500,$W$2:$W$2500,$A1583))</f>
      </c>
      <c r="AS1583">
        <f>IF($A1583="","",SUMIFS($BI$2:$BI$2500,$W$2:$W$2500,$A1583))</f>
      </c>
      <c r="AT1583">
        <f>IF($A1583="","",SUMIFS($BJ$2:$BJ$2500,$W$2:$W$2500,$A1583))</f>
      </c>
      <c r="AU1583">
        <f>IF($A1583="","",SUMIFS($BK$2:$BK$2500,$W$2:$W$2500,$A1583))</f>
      </c>
      <c r="AV1583">
        <f>IF($A1583="","",SUMIFS($BL$2:$BL$2500,$W$2:$W$2500,$A1583))</f>
      </c>
      <c r="AW1583">
        <f>IF($A1583="","",SUMIFS($BM$2:$BM$2500,$W$2:$W$2500,$A1583))</f>
      </c>
      <c r="AX1583">
        <f>IF($A1583="","",SUMIFS($BN$2:$BN$2500,$W$2:$W$2500,$A1583))</f>
      </c>
      <c r="AY1583">
        <f>IF($A1583="","",SUMIFS($BO$2:$BO$2500,$W$2:$W$2500,$A1583))</f>
      </c>
      <c r="AZ1583">
        <f>IF($A1583="","",SUMIFS($BP$2:$BP$2500,$W$2:$W$2500,$A1583))</f>
      </c>
      <c r="BA1583">
        <f>IF($A1583="","",SUMIFS($BQ$2:$BQ$2500,$W$2:$W$2500,$A1583))</f>
      </c>
      <c r="BB1583">
        <f>IF($A1583="","",SUMIFS($BR$2:$BR$2500,$W$2:$W$2500,$A1583))</f>
      </c>
      <c r="BC1583">
        <f>IF($A1583="","",SUMIFS($BS$2:$BS$2500,$W$2:$W$2500,$A1583))</f>
      </c>
      <c r="BD1583">
        <f>IF($A1583="","",SUMIFS($BT$2:$BT$2500,$W$2:$W$2500,$A1583))</f>
      </c>
      <c r="BF1583">
        <f>IF($Z1583="","",INDEX($AO$2:$AO$2000,$Z1583))</f>
      </c>
      <c r="BG1583">
        <f>IF($Z1583="","",INDEX($AP$2:$AP$2000,$Z1583))</f>
      </c>
      <c r="BH1583">
        <f>IF($Z1583="","",INDEX($AQ$2:$AQ$2000,$Z1583))</f>
      </c>
      <c r="BI1583">
        <f>IF($Z1583="","",INDEX($AR$2:$AR$2000,$Z1583))</f>
      </c>
      <c r="BJ1583">
        <f>IF($Z1583="","",INDEX($AS$2:$AS$2000,$Z1583))</f>
      </c>
      <c r="BK1583">
        <f>IF($Z1583="","",INDEX($AT$2:$AT$2000,$Z1583))</f>
      </c>
      <c r="BL1583">
        <f>IF($Z1583="","",INDEX($AU$2:$AU$2000,$Z1583))</f>
      </c>
      <c r="BM1583">
        <f>IF($Z1583="","",INDEX($AV$2:$AV$2000,$Z1583))</f>
      </c>
      <c r="BN1583">
        <f>IF($Z1583="","",INDEX($AW$2:$AW$2000,$Z1583))</f>
      </c>
      <c r="BO1583">
        <f>IF($Z1583="","",INDEX($AX$2:$AX$2000,$Z1583))</f>
      </c>
      <c r="BP1583">
        <f>IF($Z1583="","",INDEX($AY$2:$AY$2000,$Z1583))</f>
      </c>
      <c r="BQ1583">
        <f>IF($Z1583="","",INDEX($AZ$2:$AZ$2000,$Z1583))</f>
      </c>
      <c r="BR1583">
        <f>IF($Z1583="","",INDEX($BA$2:$BA$2000,$Z1583))</f>
      </c>
      <c r="BS1583">
        <f>IF($Z1583="","",INDEX($BB$2:$BB$2000,$Z1583))</f>
      </c>
      <c r="BT1583">
        <f>IF($Z1583="","",INDEX($BC$2:$BC$2000,$Z1583))</f>
      </c>
      <c r="BV1583">
        <f>IF(OR($A1583="",$P1583&lt;&gt;"Yes",$AH1583="Yes"),"",1+N($AG1583))</f>
      </c>
      <c r="BW1583">
        <f>IF($A1583="","",COUNTIFS($W$2:$W$2500,$A1583,$BZ$2:$BZ$2500,"Yes")+COUNTIFS($X$2:$X$2500,$A1583,$BY$2:$BY$2500,"Yes"))</f>
      </c>
      <c r="BX1583">
        <f>IF(OR($A1583="",$P1583="Yes"),"",IF(N($BW1583)=0,0,1+SUMIFS($CB$2:$CB$2500,$W$2:$W$2500,$A1583)+SUMIFS($CA$2:$CA$2500,$X$2:$X$2500,$A1583)))</f>
      </c>
      <c r="BY1583" t="str">
        <f>IF($Y1583="","",INDEX($AH$2:$AH$2000,$Y1583)&amp;"")</f>
      </c>
      <c r="BZ1583" t="str">
        <f>IF($Z1583="","",INDEX($AH$2:$AH$2000,$Z1583)&amp;"")</f>
      </c>
      <c r="CA1583">
        <f>IF($Y1583="","",INDEX($BV$2:$BV$2000,$Y1583))</f>
      </c>
      <c r="CB1583">
        <f>IF($Z1583="","",INDEX($BV$2:$BV$2000,$Z1583))</f>
      </c>
    </row>
    <row r="1584">
      <c r="A1584" t="str">
        <f>IF(TRIM(INDEX(games!$A:$A,ROW()))="","",TRIM(INDEX(games!$A:$A,ROW())))</f>
      </c>
      <c r="B1584">
        <f>IF(OR($A1584="",INDEX(games!$B:$B,ROW())=""),"",INDEX(games!$B:$B,ROW()))</f>
      </c>
      <c r="C1584" t="str">
        <f>IF(OR($A1584="",INDEX(games!$C:$C,ROW())=""),"",INDEX(games!$C:$C,ROW()))</f>
      </c>
      <c r="D1584">
        <f>IF($A1584="","",COUNTIF($W$2:$W$2500,$A1584)+COUNTIF($X$2:$X$2500,$A1584))</f>
      </c>
      <c r="E1584">
        <f>IF($A1584="","",IFERROR(MATCH($C1584,$R$2:$R$5,0),0))</f>
      </c>
      <c r="F1584">
        <f>IF($A1584="","",MOD(ROW(),34))</f>
      </c>
      <c r="G1584">
        <f>IF($A1584="",NA(),IF($C1584="Action",$B1584,NA()))</f>
      </c>
      <c r="H1584">
        <f>IF($A1584="",NA(),IF($C1584="Action",1+$F1584*0.023,NA()))</f>
      </c>
      <c r="I1584">
        <f>IF($A1584="",NA(),IF($C1584="Strategy",$B1584,NA()))</f>
      </c>
      <c r="J1584">
        <f>IF($A1584="",NA(),IF($C1584="Strategy",2+$F1584*0.023,NA()))</f>
      </c>
      <c r="K1584">
        <f>IF($A1584="",NA(),IF($C1584="Deckbuilder",$B1584,NA()))</f>
      </c>
      <c r="L1584">
        <f>IF($A1584="",NA(),IF($C1584="Deckbuilder",3+$F1584*0.023,NA()))</f>
      </c>
      <c r="M1584">
        <f>IF($A1584="",NA(),IF($C1584="Traditional",$B1584,NA()))</f>
      </c>
      <c r="N1584">
        <f>IF($A1584="",NA(),IF($C1584="Traditional",4+$F1584*0.023,NA()))</f>
      </c>
      <c r="O1584">
        <f>IF($A1584="","",$D1584+ROW()/1000000)</f>
      </c>
      <c r="P1584" t="str">
        <f>IF(OR($A1584="",INDEX(games!$H:$H,ROW())=""),"",INDEX(games!$H:$H,ROW()))</f>
      </c>
      <c r="Q1584">
        <f>IF(OR($A1584="",$P1584&lt;&gt;"Yes"),"",$D1584+ROW()/1000000)</f>
      </c>
      <c r="T1584">
        <f>IF($Y1584="","",INDEX($B$2:$B$2000,$Y1584))</f>
      </c>
      <c r="U1584">
        <f>IF($Z1584="","",INDEX($B$2:$B$2000,$Z1584))</f>
      </c>
      <c r="V1584">
        <f>IF(OR($T1584="",$U1584=""),"",$U1584-$T1584)</f>
      </c>
      <c r="W1584" t="str">
        <f>IF(TRIM(INDEX(connections!$A:$A,ROW()))="","",TRIM(INDEX(connections!$A:$A,ROW())))</f>
      </c>
      <c r="X1584" t="str">
        <f>IF($W1584="","",TRIM(INDEX(connections!$B:$B,ROW())))</f>
      </c>
      <c r="Y1584">
        <f>IF($W1584="","",IFERROR(MATCH($W1584,$A$2:$A$2000,0),""))</f>
      </c>
      <c r="Z1584">
        <f>IF($X1584="","",IFERROR(MATCH($X1584,$A$2:$A$2000,0),""))</f>
      </c>
      <c r="AA1584" t="str">
        <f>IF($Y1584="","",INDEX($P$2:$P$2000,$Y1584))</f>
      </c>
      <c r="AB1584" t="str">
        <f>IF($Z1584="","",INDEX($P$2:$P$2000,$Z1584))</f>
      </c>
      <c r="AC1584">
        <f>IF(AND($AA1584="Yes",$AB1584="Yes"),1,"")</f>
      </c>
      <c r="AD1584">
        <f>IF(OR($Y1584="",$Z1584=""),"",IF(INDEX($C$2:$C$2000,$Y1584)=INDEX($C$2:$C$2000,$Z1584),0,1))</f>
      </c>
      <c r="AE1584">
        <f>IF($AC1584&lt;&gt;1,"",IF(AND(INDEX($AG$2:$AG$2000,$Y1584)=1,INDEX($AG$2:$AG$2000,$Z1584)=1),1,""))</f>
      </c>
      <c r="AG1584">
        <f>IF($A1584="","",COUNTIFS($W$2:$W$2500,$A1584,$AB$2:$AB$2500,"Yes")+COUNTIFS($X$2:$X$2500,$A1584,$AA$2:$AA$2500,"Yes"))</f>
      </c>
      <c r="AH1584" t="str">
        <f>IF(OR($P1584&lt;&gt;"Yes",N($AG1584)=0),"",IF(AND($AG1584=1,COUNTIFS($W$2:$W$2500,$A1584,$AE$2:$AE$2500,1)+COUNTIFS($X$2:$X$2500,$A1584,$AE$2:$AE$2500,1)&gt;0),"","Yes"))</f>
      </c>
      <c r="AI1584">
        <f>IF($AH1584="Yes",$AG1584,"")</f>
      </c>
      <c r="AJ1584">
        <f>IF($AI1584="","",$AI1584+ROW()/1000000)</f>
      </c>
      <c r="AK1584">
        <f>IF(OR($A1584="",$P1584="Yes",N($AG1584)=0),"",$AG1584+ROW()/1000000)</f>
      </c>
      <c r="AL1584" t="str">
        <f>IF($A1584="","",INDEX(games!$J:$J,ROW())&amp;"")</f>
      </c>
      <c r="AM1584">
        <f>IF($A1584="","",SUMPRODUCT($AO1584:$BD1584,'Map Analysis'!$AP$2^{0,1,2,3,4,5,6,7,8,9,10,11,12,13,14,15}))</f>
      </c>
      <c r="AN1584">
        <f>IF($A1584="","",$AM1584+ROW()/10000000)</f>
      </c>
      <c r="AO1584">
        <f>IF($A1584="","",COUNTIF($W$2:$W$2500,$A1584))</f>
      </c>
      <c r="AP1584">
        <f>IF($A1584="","",SUMIFS($BF$2:$BF$2500,$W$2:$W$2500,$A1584))</f>
      </c>
      <c r="AQ1584">
        <f>IF($A1584="","",SUMIFS($BG$2:$BG$2500,$W$2:$W$2500,$A1584))</f>
      </c>
      <c r="AR1584">
        <f>IF($A1584="","",SUMIFS($BH$2:$BH$2500,$W$2:$W$2500,$A1584))</f>
      </c>
      <c r="AS1584">
        <f>IF($A1584="","",SUMIFS($BI$2:$BI$2500,$W$2:$W$2500,$A1584))</f>
      </c>
      <c r="AT1584">
        <f>IF($A1584="","",SUMIFS($BJ$2:$BJ$2500,$W$2:$W$2500,$A1584))</f>
      </c>
      <c r="AU1584">
        <f>IF($A1584="","",SUMIFS($BK$2:$BK$2500,$W$2:$W$2500,$A1584))</f>
      </c>
      <c r="AV1584">
        <f>IF($A1584="","",SUMIFS($BL$2:$BL$2500,$W$2:$W$2500,$A1584))</f>
      </c>
      <c r="AW1584">
        <f>IF($A1584="","",SUMIFS($BM$2:$BM$2500,$W$2:$W$2500,$A1584))</f>
      </c>
      <c r="AX1584">
        <f>IF($A1584="","",SUMIFS($BN$2:$BN$2500,$W$2:$W$2500,$A1584))</f>
      </c>
      <c r="AY1584">
        <f>IF($A1584="","",SUMIFS($BO$2:$BO$2500,$W$2:$W$2500,$A1584))</f>
      </c>
      <c r="AZ1584">
        <f>IF($A1584="","",SUMIFS($BP$2:$BP$2500,$W$2:$W$2500,$A1584))</f>
      </c>
      <c r="BA1584">
        <f>IF($A1584="","",SUMIFS($BQ$2:$BQ$2500,$W$2:$W$2500,$A1584))</f>
      </c>
      <c r="BB1584">
        <f>IF($A1584="","",SUMIFS($BR$2:$BR$2500,$W$2:$W$2500,$A1584))</f>
      </c>
      <c r="BC1584">
        <f>IF($A1584="","",SUMIFS($BS$2:$BS$2500,$W$2:$W$2500,$A1584))</f>
      </c>
      <c r="BD1584">
        <f>IF($A1584="","",SUMIFS($BT$2:$BT$2500,$W$2:$W$2500,$A1584))</f>
      </c>
      <c r="BF1584">
        <f>IF($Z1584="","",INDEX($AO$2:$AO$2000,$Z1584))</f>
      </c>
      <c r="BG1584">
        <f>IF($Z1584="","",INDEX($AP$2:$AP$2000,$Z1584))</f>
      </c>
      <c r="BH1584">
        <f>IF($Z1584="","",INDEX($AQ$2:$AQ$2000,$Z1584))</f>
      </c>
      <c r="BI1584">
        <f>IF($Z1584="","",INDEX($AR$2:$AR$2000,$Z1584))</f>
      </c>
      <c r="BJ1584">
        <f>IF($Z1584="","",INDEX($AS$2:$AS$2000,$Z1584))</f>
      </c>
      <c r="BK1584">
        <f>IF($Z1584="","",INDEX($AT$2:$AT$2000,$Z1584))</f>
      </c>
      <c r="BL1584">
        <f>IF($Z1584="","",INDEX($AU$2:$AU$2000,$Z1584))</f>
      </c>
      <c r="BM1584">
        <f>IF($Z1584="","",INDEX($AV$2:$AV$2000,$Z1584))</f>
      </c>
      <c r="BN1584">
        <f>IF($Z1584="","",INDEX($AW$2:$AW$2000,$Z1584))</f>
      </c>
      <c r="BO1584">
        <f>IF($Z1584="","",INDEX($AX$2:$AX$2000,$Z1584))</f>
      </c>
      <c r="BP1584">
        <f>IF($Z1584="","",INDEX($AY$2:$AY$2000,$Z1584))</f>
      </c>
      <c r="BQ1584">
        <f>IF($Z1584="","",INDEX($AZ$2:$AZ$2000,$Z1584))</f>
      </c>
      <c r="BR1584">
        <f>IF($Z1584="","",INDEX($BA$2:$BA$2000,$Z1584))</f>
      </c>
      <c r="BS1584">
        <f>IF($Z1584="","",INDEX($BB$2:$BB$2000,$Z1584))</f>
      </c>
      <c r="BT1584">
        <f>IF($Z1584="","",INDEX($BC$2:$BC$2000,$Z1584))</f>
      </c>
      <c r="BV1584">
        <f>IF(OR($A1584="",$P1584&lt;&gt;"Yes",$AH1584="Yes"),"",1+N($AG1584))</f>
      </c>
      <c r="BW1584">
        <f>IF($A1584="","",COUNTIFS($W$2:$W$2500,$A1584,$BZ$2:$BZ$2500,"Yes")+COUNTIFS($X$2:$X$2500,$A1584,$BY$2:$BY$2500,"Yes"))</f>
      </c>
      <c r="BX1584">
        <f>IF(OR($A1584="",$P1584="Yes"),"",IF(N($BW1584)=0,0,1+SUMIFS($CB$2:$CB$2500,$W$2:$W$2500,$A1584)+SUMIFS($CA$2:$CA$2500,$X$2:$X$2500,$A1584)))</f>
      </c>
      <c r="BY1584" t="str">
        <f>IF($Y1584="","",INDEX($AH$2:$AH$2000,$Y1584)&amp;"")</f>
      </c>
      <c r="BZ1584" t="str">
        <f>IF($Z1584="","",INDEX($AH$2:$AH$2000,$Z1584)&amp;"")</f>
      </c>
      <c r="CA1584">
        <f>IF($Y1584="","",INDEX($BV$2:$BV$2000,$Y1584))</f>
      </c>
      <c r="CB1584">
        <f>IF($Z1584="","",INDEX($BV$2:$BV$2000,$Z1584))</f>
      </c>
    </row>
    <row r="1585">
      <c r="A1585" t="str">
        <f>IF(TRIM(INDEX(games!$A:$A,ROW()))="","",TRIM(INDEX(games!$A:$A,ROW())))</f>
      </c>
      <c r="B1585">
        <f>IF(OR($A1585="",INDEX(games!$B:$B,ROW())=""),"",INDEX(games!$B:$B,ROW()))</f>
      </c>
      <c r="C1585" t="str">
        <f>IF(OR($A1585="",INDEX(games!$C:$C,ROW())=""),"",INDEX(games!$C:$C,ROW()))</f>
      </c>
      <c r="D1585">
        <f>IF($A1585="","",COUNTIF($W$2:$W$2500,$A1585)+COUNTIF($X$2:$X$2500,$A1585))</f>
      </c>
      <c r="E1585">
        <f>IF($A1585="","",IFERROR(MATCH($C1585,$R$2:$R$5,0),0))</f>
      </c>
      <c r="F1585">
        <f>IF($A1585="","",MOD(ROW(),34))</f>
      </c>
      <c r="G1585">
        <f>IF($A1585="",NA(),IF($C1585="Action",$B1585,NA()))</f>
      </c>
      <c r="H1585">
        <f>IF($A1585="",NA(),IF($C1585="Action",1+$F1585*0.023,NA()))</f>
      </c>
      <c r="I1585">
        <f>IF($A1585="",NA(),IF($C1585="Strategy",$B1585,NA()))</f>
      </c>
      <c r="J1585">
        <f>IF($A1585="",NA(),IF($C1585="Strategy",2+$F1585*0.023,NA()))</f>
      </c>
      <c r="K1585">
        <f>IF($A1585="",NA(),IF($C1585="Deckbuilder",$B1585,NA()))</f>
      </c>
      <c r="L1585">
        <f>IF($A1585="",NA(),IF($C1585="Deckbuilder",3+$F1585*0.023,NA()))</f>
      </c>
      <c r="M1585">
        <f>IF($A1585="",NA(),IF($C1585="Traditional",$B1585,NA()))</f>
      </c>
      <c r="N1585">
        <f>IF($A1585="",NA(),IF($C1585="Traditional",4+$F1585*0.023,NA()))</f>
      </c>
      <c r="O1585">
        <f>IF($A1585="","",$D1585+ROW()/1000000)</f>
      </c>
      <c r="P1585" t="str">
        <f>IF(OR($A1585="",INDEX(games!$H:$H,ROW())=""),"",INDEX(games!$H:$H,ROW()))</f>
      </c>
      <c r="Q1585">
        <f>IF(OR($A1585="",$P1585&lt;&gt;"Yes"),"",$D1585+ROW()/1000000)</f>
      </c>
      <c r="T1585">
        <f>IF($Y1585="","",INDEX($B$2:$B$2000,$Y1585))</f>
      </c>
      <c r="U1585">
        <f>IF($Z1585="","",INDEX($B$2:$B$2000,$Z1585))</f>
      </c>
      <c r="V1585">
        <f>IF(OR($T1585="",$U1585=""),"",$U1585-$T1585)</f>
      </c>
      <c r="W1585" t="str">
        <f>IF(TRIM(INDEX(connections!$A:$A,ROW()))="","",TRIM(INDEX(connections!$A:$A,ROW())))</f>
      </c>
      <c r="X1585" t="str">
        <f>IF($W1585="","",TRIM(INDEX(connections!$B:$B,ROW())))</f>
      </c>
      <c r="Y1585">
        <f>IF($W1585="","",IFERROR(MATCH($W1585,$A$2:$A$2000,0),""))</f>
      </c>
      <c r="Z1585">
        <f>IF($X1585="","",IFERROR(MATCH($X1585,$A$2:$A$2000,0),""))</f>
      </c>
      <c r="AA1585" t="str">
        <f>IF($Y1585="","",INDEX($P$2:$P$2000,$Y1585))</f>
      </c>
      <c r="AB1585" t="str">
        <f>IF($Z1585="","",INDEX($P$2:$P$2000,$Z1585))</f>
      </c>
      <c r="AC1585">
        <f>IF(AND($AA1585="Yes",$AB1585="Yes"),1,"")</f>
      </c>
      <c r="AD1585">
        <f>IF(OR($Y1585="",$Z1585=""),"",IF(INDEX($C$2:$C$2000,$Y1585)=INDEX($C$2:$C$2000,$Z1585),0,1))</f>
      </c>
      <c r="AE1585">
        <f>IF($AC1585&lt;&gt;1,"",IF(AND(INDEX($AG$2:$AG$2000,$Y1585)=1,INDEX($AG$2:$AG$2000,$Z1585)=1),1,""))</f>
      </c>
      <c r="AG1585">
        <f>IF($A1585="","",COUNTIFS($W$2:$W$2500,$A1585,$AB$2:$AB$2500,"Yes")+COUNTIFS($X$2:$X$2500,$A1585,$AA$2:$AA$2500,"Yes"))</f>
      </c>
      <c r="AH1585" t="str">
        <f>IF(OR($P1585&lt;&gt;"Yes",N($AG1585)=0),"",IF(AND($AG1585=1,COUNTIFS($W$2:$W$2500,$A1585,$AE$2:$AE$2500,1)+COUNTIFS($X$2:$X$2500,$A1585,$AE$2:$AE$2500,1)&gt;0),"","Yes"))</f>
      </c>
      <c r="AI1585">
        <f>IF($AH1585="Yes",$AG1585,"")</f>
      </c>
      <c r="AJ1585">
        <f>IF($AI1585="","",$AI1585+ROW()/1000000)</f>
      </c>
      <c r="AK1585">
        <f>IF(OR($A1585="",$P1585="Yes",N($AG1585)=0),"",$AG1585+ROW()/1000000)</f>
      </c>
      <c r="AL1585" t="str">
        <f>IF($A1585="","",INDEX(games!$J:$J,ROW())&amp;"")</f>
      </c>
      <c r="AM1585">
        <f>IF($A1585="","",SUMPRODUCT($AO1585:$BD1585,'Map Analysis'!$AP$2^{0,1,2,3,4,5,6,7,8,9,10,11,12,13,14,15}))</f>
      </c>
      <c r="AN1585">
        <f>IF($A1585="","",$AM1585+ROW()/10000000)</f>
      </c>
      <c r="AO1585">
        <f>IF($A1585="","",COUNTIF($W$2:$W$2500,$A1585))</f>
      </c>
      <c r="AP1585">
        <f>IF($A1585="","",SUMIFS($BF$2:$BF$2500,$W$2:$W$2500,$A1585))</f>
      </c>
      <c r="AQ1585">
        <f>IF($A1585="","",SUMIFS($BG$2:$BG$2500,$W$2:$W$2500,$A1585))</f>
      </c>
      <c r="AR1585">
        <f>IF($A1585="","",SUMIFS($BH$2:$BH$2500,$W$2:$W$2500,$A1585))</f>
      </c>
      <c r="AS1585">
        <f>IF($A1585="","",SUMIFS($BI$2:$BI$2500,$W$2:$W$2500,$A1585))</f>
      </c>
      <c r="AT1585">
        <f>IF($A1585="","",SUMIFS($BJ$2:$BJ$2500,$W$2:$W$2500,$A1585))</f>
      </c>
      <c r="AU1585">
        <f>IF($A1585="","",SUMIFS($BK$2:$BK$2500,$W$2:$W$2500,$A1585))</f>
      </c>
      <c r="AV1585">
        <f>IF($A1585="","",SUMIFS($BL$2:$BL$2500,$W$2:$W$2500,$A1585))</f>
      </c>
      <c r="AW1585">
        <f>IF($A1585="","",SUMIFS($BM$2:$BM$2500,$W$2:$W$2500,$A1585))</f>
      </c>
      <c r="AX1585">
        <f>IF($A1585="","",SUMIFS($BN$2:$BN$2500,$W$2:$W$2500,$A1585))</f>
      </c>
      <c r="AY1585">
        <f>IF($A1585="","",SUMIFS($BO$2:$BO$2500,$W$2:$W$2500,$A1585))</f>
      </c>
      <c r="AZ1585">
        <f>IF($A1585="","",SUMIFS($BP$2:$BP$2500,$W$2:$W$2500,$A1585))</f>
      </c>
      <c r="BA1585">
        <f>IF($A1585="","",SUMIFS($BQ$2:$BQ$2500,$W$2:$W$2500,$A1585))</f>
      </c>
      <c r="BB1585">
        <f>IF($A1585="","",SUMIFS($BR$2:$BR$2500,$W$2:$W$2500,$A1585))</f>
      </c>
      <c r="BC1585">
        <f>IF($A1585="","",SUMIFS($BS$2:$BS$2500,$W$2:$W$2500,$A1585))</f>
      </c>
      <c r="BD1585">
        <f>IF($A1585="","",SUMIFS($BT$2:$BT$2500,$W$2:$W$2500,$A1585))</f>
      </c>
      <c r="BF1585">
        <f>IF($Z1585="","",INDEX($AO$2:$AO$2000,$Z1585))</f>
      </c>
      <c r="BG1585">
        <f>IF($Z1585="","",INDEX($AP$2:$AP$2000,$Z1585))</f>
      </c>
      <c r="BH1585">
        <f>IF($Z1585="","",INDEX($AQ$2:$AQ$2000,$Z1585))</f>
      </c>
      <c r="BI1585">
        <f>IF($Z1585="","",INDEX($AR$2:$AR$2000,$Z1585))</f>
      </c>
      <c r="BJ1585">
        <f>IF($Z1585="","",INDEX($AS$2:$AS$2000,$Z1585))</f>
      </c>
      <c r="BK1585">
        <f>IF($Z1585="","",INDEX($AT$2:$AT$2000,$Z1585))</f>
      </c>
      <c r="BL1585">
        <f>IF($Z1585="","",INDEX($AU$2:$AU$2000,$Z1585))</f>
      </c>
      <c r="BM1585">
        <f>IF($Z1585="","",INDEX($AV$2:$AV$2000,$Z1585))</f>
      </c>
      <c r="BN1585">
        <f>IF($Z1585="","",INDEX($AW$2:$AW$2000,$Z1585))</f>
      </c>
      <c r="BO1585">
        <f>IF($Z1585="","",INDEX($AX$2:$AX$2000,$Z1585))</f>
      </c>
      <c r="BP1585">
        <f>IF($Z1585="","",INDEX($AY$2:$AY$2000,$Z1585))</f>
      </c>
      <c r="BQ1585">
        <f>IF($Z1585="","",INDEX($AZ$2:$AZ$2000,$Z1585))</f>
      </c>
      <c r="BR1585">
        <f>IF($Z1585="","",INDEX($BA$2:$BA$2000,$Z1585))</f>
      </c>
      <c r="BS1585">
        <f>IF($Z1585="","",INDEX($BB$2:$BB$2000,$Z1585))</f>
      </c>
      <c r="BT1585">
        <f>IF($Z1585="","",INDEX($BC$2:$BC$2000,$Z1585))</f>
      </c>
      <c r="BV1585">
        <f>IF(OR($A1585="",$P1585&lt;&gt;"Yes",$AH1585="Yes"),"",1+N($AG1585))</f>
      </c>
      <c r="BW1585">
        <f>IF($A1585="","",COUNTIFS($W$2:$W$2500,$A1585,$BZ$2:$BZ$2500,"Yes")+COUNTIFS($X$2:$X$2500,$A1585,$BY$2:$BY$2500,"Yes"))</f>
      </c>
      <c r="BX1585">
        <f>IF(OR($A1585="",$P1585="Yes"),"",IF(N($BW1585)=0,0,1+SUMIFS($CB$2:$CB$2500,$W$2:$W$2500,$A1585)+SUMIFS($CA$2:$CA$2500,$X$2:$X$2500,$A1585)))</f>
      </c>
      <c r="BY1585" t="str">
        <f>IF($Y1585="","",INDEX($AH$2:$AH$2000,$Y1585)&amp;"")</f>
      </c>
      <c r="BZ1585" t="str">
        <f>IF($Z1585="","",INDEX($AH$2:$AH$2000,$Z1585)&amp;"")</f>
      </c>
      <c r="CA1585">
        <f>IF($Y1585="","",INDEX($BV$2:$BV$2000,$Y1585))</f>
      </c>
      <c r="CB1585">
        <f>IF($Z1585="","",INDEX($BV$2:$BV$2000,$Z1585))</f>
      </c>
    </row>
    <row r="1586">
      <c r="A1586" t="str">
        <f>IF(TRIM(INDEX(games!$A:$A,ROW()))="","",TRIM(INDEX(games!$A:$A,ROW())))</f>
      </c>
      <c r="B1586">
        <f>IF(OR($A1586="",INDEX(games!$B:$B,ROW())=""),"",INDEX(games!$B:$B,ROW()))</f>
      </c>
      <c r="C1586" t="str">
        <f>IF(OR($A1586="",INDEX(games!$C:$C,ROW())=""),"",INDEX(games!$C:$C,ROW()))</f>
      </c>
      <c r="D1586">
        <f>IF($A1586="","",COUNTIF($W$2:$W$2500,$A1586)+COUNTIF($X$2:$X$2500,$A1586))</f>
      </c>
      <c r="E1586">
        <f>IF($A1586="","",IFERROR(MATCH($C1586,$R$2:$R$5,0),0))</f>
      </c>
      <c r="F1586">
        <f>IF($A1586="","",MOD(ROW(),34))</f>
      </c>
      <c r="G1586">
        <f>IF($A1586="",NA(),IF($C1586="Action",$B1586,NA()))</f>
      </c>
      <c r="H1586">
        <f>IF($A1586="",NA(),IF($C1586="Action",1+$F1586*0.023,NA()))</f>
      </c>
      <c r="I1586">
        <f>IF($A1586="",NA(),IF($C1586="Strategy",$B1586,NA()))</f>
      </c>
      <c r="J1586">
        <f>IF($A1586="",NA(),IF($C1586="Strategy",2+$F1586*0.023,NA()))</f>
      </c>
      <c r="K1586">
        <f>IF($A1586="",NA(),IF($C1586="Deckbuilder",$B1586,NA()))</f>
      </c>
      <c r="L1586">
        <f>IF($A1586="",NA(),IF($C1586="Deckbuilder",3+$F1586*0.023,NA()))</f>
      </c>
      <c r="M1586">
        <f>IF($A1586="",NA(),IF($C1586="Traditional",$B1586,NA()))</f>
      </c>
      <c r="N1586">
        <f>IF($A1586="",NA(),IF($C1586="Traditional",4+$F1586*0.023,NA()))</f>
      </c>
      <c r="O1586">
        <f>IF($A1586="","",$D1586+ROW()/1000000)</f>
      </c>
      <c r="P1586" t="str">
        <f>IF(OR($A1586="",INDEX(games!$H:$H,ROW())=""),"",INDEX(games!$H:$H,ROW()))</f>
      </c>
      <c r="Q1586">
        <f>IF(OR($A1586="",$P1586&lt;&gt;"Yes"),"",$D1586+ROW()/1000000)</f>
      </c>
      <c r="T1586">
        <f>IF($Y1586="","",INDEX($B$2:$B$2000,$Y1586))</f>
      </c>
      <c r="U1586">
        <f>IF($Z1586="","",INDEX($B$2:$B$2000,$Z1586))</f>
      </c>
      <c r="V1586">
        <f>IF(OR($T1586="",$U1586=""),"",$U1586-$T1586)</f>
      </c>
      <c r="W1586" t="str">
        <f>IF(TRIM(INDEX(connections!$A:$A,ROW()))="","",TRIM(INDEX(connections!$A:$A,ROW())))</f>
      </c>
      <c r="X1586" t="str">
        <f>IF($W1586="","",TRIM(INDEX(connections!$B:$B,ROW())))</f>
      </c>
      <c r="Y1586">
        <f>IF($W1586="","",IFERROR(MATCH($W1586,$A$2:$A$2000,0),""))</f>
      </c>
      <c r="Z1586">
        <f>IF($X1586="","",IFERROR(MATCH($X1586,$A$2:$A$2000,0),""))</f>
      </c>
      <c r="AA1586" t="str">
        <f>IF($Y1586="","",INDEX($P$2:$P$2000,$Y1586))</f>
      </c>
      <c r="AB1586" t="str">
        <f>IF($Z1586="","",INDEX($P$2:$P$2000,$Z1586))</f>
      </c>
      <c r="AC1586">
        <f>IF(AND($AA1586="Yes",$AB1586="Yes"),1,"")</f>
      </c>
      <c r="AD1586">
        <f>IF(OR($Y1586="",$Z1586=""),"",IF(INDEX($C$2:$C$2000,$Y1586)=INDEX($C$2:$C$2000,$Z1586),0,1))</f>
      </c>
      <c r="AE1586">
        <f>IF($AC1586&lt;&gt;1,"",IF(AND(INDEX($AG$2:$AG$2000,$Y1586)=1,INDEX($AG$2:$AG$2000,$Z1586)=1),1,""))</f>
      </c>
      <c r="AG1586">
        <f>IF($A1586="","",COUNTIFS($W$2:$W$2500,$A1586,$AB$2:$AB$2500,"Yes")+COUNTIFS($X$2:$X$2500,$A1586,$AA$2:$AA$2500,"Yes"))</f>
      </c>
      <c r="AH1586" t="str">
        <f>IF(OR($P1586&lt;&gt;"Yes",N($AG1586)=0),"",IF(AND($AG1586=1,COUNTIFS($W$2:$W$2500,$A1586,$AE$2:$AE$2500,1)+COUNTIFS($X$2:$X$2500,$A1586,$AE$2:$AE$2500,1)&gt;0),"","Yes"))</f>
      </c>
      <c r="AI1586">
        <f>IF($AH1586="Yes",$AG1586,"")</f>
      </c>
      <c r="AJ1586">
        <f>IF($AI1586="","",$AI1586+ROW()/1000000)</f>
      </c>
      <c r="AK1586">
        <f>IF(OR($A1586="",$P1586="Yes",N($AG1586)=0),"",$AG1586+ROW()/1000000)</f>
      </c>
      <c r="AL1586" t="str">
        <f>IF($A1586="","",INDEX(games!$J:$J,ROW())&amp;"")</f>
      </c>
      <c r="AM1586">
        <f>IF($A1586="","",SUMPRODUCT($AO1586:$BD1586,'Map Analysis'!$AP$2^{0,1,2,3,4,5,6,7,8,9,10,11,12,13,14,15}))</f>
      </c>
      <c r="AN1586">
        <f>IF($A1586="","",$AM1586+ROW()/10000000)</f>
      </c>
      <c r="AO1586">
        <f>IF($A1586="","",COUNTIF($W$2:$W$2500,$A1586))</f>
      </c>
      <c r="AP1586">
        <f>IF($A1586="","",SUMIFS($BF$2:$BF$2500,$W$2:$W$2500,$A1586))</f>
      </c>
      <c r="AQ1586">
        <f>IF($A1586="","",SUMIFS($BG$2:$BG$2500,$W$2:$W$2500,$A1586))</f>
      </c>
      <c r="AR1586">
        <f>IF($A1586="","",SUMIFS($BH$2:$BH$2500,$W$2:$W$2500,$A1586))</f>
      </c>
      <c r="AS1586">
        <f>IF($A1586="","",SUMIFS($BI$2:$BI$2500,$W$2:$W$2500,$A1586))</f>
      </c>
      <c r="AT1586">
        <f>IF($A1586="","",SUMIFS($BJ$2:$BJ$2500,$W$2:$W$2500,$A1586))</f>
      </c>
      <c r="AU1586">
        <f>IF($A1586="","",SUMIFS($BK$2:$BK$2500,$W$2:$W$2500,$A1586))</f>
      </c>
      <c r="AV1586">
        <f>IF($A1586="","",SUMIFS($BL$2:$BL$2500,$W$2:$W$2500,$A1586))</f>
      </c>
      <c r="AW1586">
        <f>IF($A1586="","",SUMIFS($BM$2:$BM$2500,$W$2:$W$2500,$A1586))</f>
      </c>
      <c r="AX1586">
        <f>IF($A1586="","",SUMIFS($BN$2:$BN$2500,$W$2:$W$2500,$A1586))</f>
      </c>
      <c r="AY1586">
        <f>IF($A1586="","",SUMIFS($BO$2:$BO$2500,$W$2:$W$2500,$A1586))</f>
      </c>
      <c r="AZ1586">
        <f>IF($A1586="","",SUMIFS($BP$2:$BP$2500,$W$2:$W$2500,$A1586))</f>
      </c>
      <c r="BA1586">
        <f>IF($A1586="","",SUMIFS($BQ$2:$BQ$2500,$W$2:$W$2500,$A1586))</f>
      </c>
      <c r="BB1586">
        <f>IF($A1586="","",SUMIFS($BR$2:$BR$2500,$W$2:$W$2500,$A1586))</f>
      </c>
      <c r="BC1586">
        <f>IF($A1586="","",SUMIFS($BS$2:$BS$2500,$W$2:$W$2500,$A1586))</f>
      </c>
      <c r="BD1586">
        <f>IF($A1586="","",SUMIFS($BT$2:$BT$2500,$W$2:$W$2500,$A1586))</f>
      </c>
      <c r="BF1586">
        <f>IF($Z1586="","",INDEX($AO$2:$AO$2000,$Z1586))</f>
      </c>
      <c r="BG1586">
        <f>IF($Z1586="","",INDEX($AP$2:$AP$2000,$Z1586))</f>
      </c>
      <c r="BH1586">
        <f>IF($Z1586="","",INDEX($AQ$2:$AQ$2000,$Z1586))</f>
      </c>
      <c r="BI1586">
        <f>IF($Z1586="","",INDEX($AR$2:$AR$2000,$Z1586))</f>
      </c>
      <c r="BJ1586">
        <f>IF($Z1586="","",INDEX($AS$2:$AS$2000,$Z1586))</f>
      </c>
      <c r="BK1586">
        <f>IF($Z1586="","",INDEX($AT$2:$AT$2000,$Z1586))</f>
      </c>
      <c r="BL1586">
        <f>IF($Z1586="","",INDEX($AU$2:$AU$2000,$Z1586))</f>
      </c>
      <c r="BM1586">
        <f>IF($Z1586="","",INDEX($AV$2:$AV$2000,$Z1586))</f>
      </c>
      <c r="BN1586">
        <f>IF($Z1586="","",INDEX($AW$2:$AW$2000,$Z1586))</f>
      </c>
      <c r="BO1586">
        <f>IF($Z1586="","",INDEX($AX$2:$AX$2000,$Z1586))</f>
      </c>
      <c r="BP1586">
        <f>IF($Z1586="","",INDEX($AY$2:$AY$2000,$Z1586))</f>
      </c>
      <c r="BQ1586">
        <f>IF($Z1586="","",INDEX($AZ$2:$AZ$2000,$Z1586))</f>
      </c>
      <c r="BR1586">
        <f>IF($Z1586="","",INDEX($BA$2:$BA$2000,$Z1586))</f>
      </c>
      <c r="BS1586">
        <f>IF($Z1586="","",INDEX($BB$2:$BB$2000,$Z1586))</f>
      </c>
      <c r="BT1586">
        <f>IF($Z1586="","",INDEX($BC$2:$BC$2000,$Z1586))</f>
      </c>
      <c r="BV1586">
        <f>IF(OR($A1586="",$P1586&lt;&gt;"Yes",$AH1586="Yes"),"",1+N($AG1586))</f>
      </c>
      <c r="BW1586">
        <f>IF($A1586="","",COUNTIFS($W$2:$W$2500,$A1586,$BZ$2:$BZ$2500,"Yes")+COUNTIFS($X$2:$X$2500,$A1586,$BY$2:$BY$2500,"Yes"))</f>
      </c>
      <c r="BX1586">
        <f>IF(OR($A1586="",$P1586="Yes"),"",IF(N($BW1586)=0,0,1+SUMIFS($CB$2:$CB$2500,$W$2:$W$2500,$A1586)+SUMIFS($CA$2:$CA$2500,$X$2:$X$2500,$A1586)))</f>
      </c>
      <c r="BY1586" t="str">
        <f>IF($Y1586="","",INDEX($AH$2:$AH$2000,$Y1586)&amp;"")</f>
      </c>
      <c r="BZ1586" t="str">
        <f>IF($Z1586="","",INDEX($AH$2:$AH$2000,$Z1586)&amp;"")</f>
      </c>
      <c r="CA1586">
        <f>IF($Y1586="","",INDEX($BV$2:$BV$2000,$Y1586))</f>
      </c>
      <c r="CB1586">
        <f>IF($Z1586="","",INDEX($BV$2:$BV$2000,$Z1586))</f>
      </c>
    </row>
    <row r="1587">
      <c r="A1587" t="str">
        <f>IF(TRIM(INDEX(games!$A:$A,ROW()))="","",TRIM(INDEX(games!$A:$A,ROW())))</f>
      </c>
      <c r="B1587">
        <f>IF(OR($A1587="",INDEX(games!$B:$B,ROW())=""),"",INDEX(games!$B:$B,ROW()))</f>
      </c>
      <c r="C1587" t="str">
        <f>IF(OR($A1587="",INDEX(games!$C:$C,ROW())=""),"",INDEX(games!$C:$C,ROW()))</f>
      </c>
      <c r="D1587">
        <f>IF($A1587="","",COUNTIF($W$2:$W$2500,$A1587)+COUNTIF($X$2:$X$2500,$A1587))</f>
      </c>
      <c r="E1587">
        <f>IF($A1587="","",IFERROR(MATCH($C1587,$R$2:$R$5,0),0))</f>
      </c>
      <c r="F1587">
        <f>IF($A1587="","",MOD(ROW(),34))</f>
      </c>
      <c r="G1587">
        <f>IF($A1587="",NA(),IF($C1587="Action",$B1587,NA()))</f>
      </c>
      <c r="H1587">
        <f>IF($A1587="",NA(),IF($C1587="Action",1+$F1587*0.023,NA()))</f>
      </c>
      <c r="I1587">
        <f>IF($A1587="",NA(),IF($C1587="Strategy",$B1587,NA()))</f>
      </c>
      <c r="J1587">
        <f>IF($A1587="",NA(),IF($C1587="Strategy",2+$F1587*0.023,NA()))</f>
      </c>
      <c r="K1587">
        <f>IF($A1587="",NA(),IF($C1587="Deckbuilder",$B1587,NA()))</f>
      </c>
      <c r="L1587">
        <f>IF($A1587="",NA(),IF($C1587="Deckbuilder",3+$F1587*0.023,NA()))</f>
      </c>
      <c r="M1587">
        <f>IF($A1587="",NA(),IF($C1587="Traditional",$B1587,NA()))</f>
      </c>
      <c r="N1587">
        <f>IF($A1587="",NA(),IF($C1587="Traditional",4+$F1587*0.023,NA()))</f>
      </c>
      <c r="O1587">
        <f>IF($A1587="","",$D1587+ROW()/1000000)</f>
      </c>
      <c r="P1587" t="str">
        <f>IF(OR($A1587="",INDEX(games!$H:$H,ROW())=""),"",INDEX(games!$H:$H,ROW()))</f>
      </c>
      <c r="Q1587">
        <f>IF(OR($A1587="",$P1587&lt;&gt;"Yes"),"",$D1587+ROW()/1000000)</f>
      </c>
      <c r="T1587">
        <f>IF($Y1587="","",INDEX($B$2:$B$2000,$Y1587))</f>
      </c>
      <c r="U1587">
        <f>IF($Z1587="","",INDEX($B$2:$B$2000,$Z1587))</f>
      </c>
      <c r="V1587">
        <f>IF(OR($T1587="",$U1587=""),"",$U1587-$T1587)</f>
      </c>
      <c r="W1587" t="str">
        <f>IF(TRIM(INDEX(connections!$A:$A,ROW()))="","",TRIM(INDEX(connections!$A:$A,ROW())))</f>
      </c>
      <c r="X1587" t="str">
        <f>IF($W1587="","",TRIM(INDEX(connections!$B:$B,ROW())))</f>
      </c>
      <c r="Y1587">
        <f>IF($W1587="","",IFERROR(MATCH($W1587,$A$2:$A$2000,0),""))</f>
      </c>
      <c r="Z1587">
        <f>IF($X1587="","",IFERROR(MATCH($X1587,$A$2:$A$2000,0),""))</f>
      </c>
      <c r="AA1587" t="str">
        <f>IF($Y1587="","",INDEX($P$2:$P$2000,$Y1587))</f>
      </c>
      <c r="AB1587" t="str">
        <f>IF($Z1587="","",INDEX($P$2:$P$2000,$Z1587))</f>
      </c>
      <c r="AC1587">
        <f>IF(AND($AA1587="Yes",$AB1587="Yes"),1,"")</f>
      </c>
      <c r="AD1587">
        <f>IF(OR($Y1587="",$Z1587=""),"",IF(INDEX($C$2:$C$2000,$Y1587)=INDEX($C$2:$C$2000,$Z1587),0,1))</f>
      </c>
      <c r="AE1587">
        <f>IF($AC1587&lt;&gt;1,"",IF(AND(INDEX($AG$2:$AG$2000,$Y1587)=1,INDEX($AG$2:$AG$2000,$Z1587)=1),1,""))</f>
      </c>
      <c r="AG1587">
        <f>IF($A1587="","",COUNTIFS($W$2:$W$2500,$A1587,$AB$2:$AB$2500,"Yes")+COUNTIFS($X$2:$X$2500,$A1587,$AA$2:$AA$2500,"Yes"))</f>
      </c>
      <c r="AH1587" t="str">
        <f>IF(OR($P1587&lt;&gt;"Yes",N($AG1587)=0),"",IF(AND($AG1587=1,COUNTIFS($W$2:$W$2500,$A1587,$AE$2:$AE$2500,1)+COUNTIFS($X$2:$X$2500,$A1587,$AE$2:$AE$2500,1)&gt;0),"","Yes"))</f>
      </c>
      <c r="AI1587">
        <f>IF($AH1587="Yes",$AG1587,"")</f>
      </c>
      <c r="AJ1587">
        <f>IF($AI1587="","",$AI1587+ROW()/1000000)</f>
      </c>
      <c r="AK1587">
        <f>IF(OR($A1587="",$P1587="Yes",N($AG1587)=0),"",$AG1587+ROW()/1000000)</f>
      </c>
      <c r="AL1587" t="str">
        <f>IF($A1587="","",INDEX(games!$J:$J,ROW())&amp;"")</f>
      </c>
      <c r="AM1587">
        <f>IF($A1587="","",SUMPRODUCT($AO1587:$BD1587,'Map Analysis'!$AP$2^{0,1,2,3,4,5,6,7,8,9,10,11,12,13,14,15}))</f>
      </c>
      <c r="AN1587">
        <f>IF($A1587="","",$AM1587+ROW()/10000000)</f>
      </c>
      <c r="AO1587">
        <f>IF($A1587="","",COUNTIF($W$2:$W$2500,$A1587))</f>
      </c>
      <c r="AP1587">
        <f>IF($A1587="","",SUMIFS($BF$2:$BF$2500,$W$2:$W$2500,$A1587))</f>
      </c>
      <c r="AQ1587">
        <f>IF($A1587="","",SUMIFS($BG$2:$BG$2500,$W$2:$W$2500,$A1587))</f>
      </c>
      <c r="AR1587">
        <f>IF($A1587="","",SUMIFS($BH$2:$BH$2500,$W$2:$W$2500,$A1587))</f>
      </c>
      <c r="AS1587">
        <f>IF($A1587="","",SUMIFS($BI$2:$BI$2500,$W$2:$W$2500,$A1587))</f>
      </c>
      <c r="AT1587">
        <f>IF($A1587="","",SUMIFS($BJ$2:$BJ$2500,$W$2:$W$2500,$A1587))</f>
      </c>
      <c r="AU1587">
        <f>IF($A1587="","",SUMIFS($BK$2:$BK$2500,$W$2:$W$2500,$A1587))</f>
      </c>
      <c r="AV1587">
        <f>IF($A1587="","",SUMIFS($BL$2:$BL$2500,$W$2:$W$2500,$A1587))</f>
      </c>
      <c r="AW1587">
        <f>IF($A1587="","",SUMIFS($BM$2:$BM$2500,$W$2:$W$2500,$A1587))</f>
      </c>
      <c r="AX1587">
        <f>IF($A1587="","",SUMIFS($BN$2:$BN$2500,$W$2:$W$2500,$A1587))</f>
      </c>
      <c r="AY1587">
        <f>IF($A1587="","",SUMIFS($BO$2:$BO$2500,$W$2:$W$2500,$A1587))</f>
      </c>
      <c r="AZ1587">
        <f>IF($A1587="","",SUMIFS($BP$2:$BP$2500,$W$2:$W$2500,$A1587))</f>
      </c>
      <c r="BA1587">
        <f>IF($A1587="","",SUMIFS($BQ$2:$BQ$2500,$W$2:$W$2500,$A1587))</f>
      </c>
      <c r="BB1587">
        <f>IF($A1587="","",SUMIFS($BR$2:$BR$2500,$W$2:$W$2500,$A1587))</f>
      </c>
      <c r="BC1587">
        <f>IF($A1587="","",SUMIFS($BS$2:$BS$2500,$W$2:$W$2500,$A1587))</f>
      </c>
      <c r="BD1587">
        <f>IF($A1587="","",SUMIFS($BT$2:$BT$2500,$W$2:$W$2500,$A1587))</f>
      </c>
      <c r="BF1587">
        <f>IF($Z1587="","",INDEX($AO$2:$AO$2000,$Z1587))</f>
      </c>
      <c r="BG1587">
        <f>IF($Z1587="","",INDEX($AP$2:$AP$2000,$Z1587))</f>
      </c>
      <c r="BH1587">
        <f>IF($Z1587="","",INDEX($AQ$2:$AQ$2000,$Z1587))</f>
      </c>
      <c r="BI1587">
        <f>IF($Z1587="","",INDEX($AR$2:$AR$2000,$Z1587))</f>
      </c>
      <c r="BJ1587">
        <f>IF($Z1587="","",INDEX($AS$2:$AS$2000,$Z1587))</f>
      </c>
      <c r="BK1587">
        <f>IF($Z1587="","",INDEX($AT$2:$AT$2000,$Z1587))</f>
      </c>
      <c r="BL1587">
        <f>IF($Z1587="","",INDEX($AU$2:$AU$2000,$Z1587))</f>
      </c>
      <c r="BM1587">
        <f>IF($Z1587="","",INDEX($AV$2:$AV$2000,$Z1587))</f>
      </c>
      <c r="BN1587">
        <f>IF($Z1587="","",INDEX($AW$2:$AW$2000,$Z1587))</f>
      </c>
      <c r="BO1587">
        <f>IF($Z1587="","",INDEX($AX$2:$AX$2000,$Z1587))</f>
      </c>
      <c r="BP1587">
        <f>IF($Z1587="","",INDEX($AY$2:$AY$2000,$Z1587))</f>
      </c>
      <c r="BQ1587">
        <f>IF($Z1587="","",INDEX($AZ$2:$AZ$2000,$Z1587))</f>
      </c>
      <c r="BR1587">
        <f>IF($Z1587="","",INDEX($BA$2:$BA$2000,$Z1587))</f>
      </c>
      <c r="BS1587">
        <f>IF($Z1587="","",INDEX($BB$2:$BB$2000,$Z1587))</f>
      </c>
      <c r="BT1587">
        <f>IF($Z1587="","",INDEX($BC$2:$BC$2000,$Z1587))</f>
      </c>
      <c r="BV1587">
        <f>IF(OR($A1587="",$P1587&lt;&gt;"Yes",$AH1587="Yes"),"",1+N($AG1587))</f>
      </c>
      <c r="BW1587">
        <f>IF($A1587="","",COUNTIFS($W$2:$W$2500,$A1587,$BZ$2:$BZ$2500,"Yes")+COUNTIFS($X$2:$X$2500,$A1587,$BY$2:$BY$2500,"Yes"))</f>
      </c>
      <c r="BX1587">
        <f>IF(OR($A1587="",$P1587="Yes"),"",IF(N($BW1587)=0,0,1+SUMIFS($CB$2:$CB$2500,$W$2:$W$2500,$A1587)+SUMIFS($CA$2:$CA$2500,$X$2:$X$2500,$A1587)))</f>
      </c>
      <c r="BY1587" t="str">
        <f>IF($Y1587="","",INDEX($AH$2:$AH$2000,$Y1587)&amp;"")</f>
      </c>
      <c r="BZ1587" t="str">
        <f>IF($Z1587="","",INDEX($AH$2:$AH$2000,$Z1587)&amp;"")</f>
      </c>
      <c r="CA1587">
        <f>IF($Y1587="","",INDEX($BV$2:$BV$2000,$Y1587))</f>
      </c>
      <c r="CB1587">
        <f>IF($Z1587="","",INDEX($BV$2:$BV$2000,$Z1587))</f>
      </c>
    </row>
    <row r="1588">
      <c r="A1588" t="str">
        <f>IF(TRIM(INDEX(games!$A:$A,ROW()))="","",TRIM(INDEX(games!$A:$A,ROW())))</f>
      </c>
      <c r="B1588">
        <f>IF(OR($A1588="",INDEX(games!$B:$B,ROW())=""),"",INDEX(games!$B:$B,ROW()))</f>
      </c>
      <c r="C1588" t="str">
        <f>IF(OR($A1588="",INDEX(games!$C:$C,ROW())=""),"",INDEX(games!$C:$C,ROW()))</f>
      </c>
      <c r="D1588">
        <f>IF($A1588="","",COUNTIF($W$2:$W$2500,$A1588)+COUNTIF($X$2:$X$2500,$A1588))</f>
      </c>
      <c r="E1588">
        <f>IF($A1588="","",IFERROR(MATCH($C1588,$R$2:$R$5,0),0))</f>
      </c>
      <c r="F1588">
        <f>IF($A1588="","",MOD(ROW(),34))</f>
      </c>
      <c r="G1588">
        <f>IF($A1588="",NA(),IF($C1588="Action",$B1588,NA()))</f>
      </c>
      <c r="H1588">
        <f>IF($A1588="",NA(),IF($C1588="Action",1+$F1588*0.023,NA()))</f>
      </c>
      <c r="I1588">
        <f>IF($A1588="",NA(),IF($C1588="Strategy",$B1588,NA()))</f>
      </c>
      <c r="J1588">
        <f>IF($A1588="",NA(),IF($C1588="Strategy",2+$F1588*0.023,NA()))</f>
      </c>
      <c r="K1588">
        <f>IF($A1588="",NA(),IF($C1588="Deckbuilder",$B1588,NA()))</f>
      </c>
      <c r="L1588">
        <f>IF($A1588="",NA(),IF($C1588="Deckbuilder",3+$F1588*0.023,NA()))</f>
      </c>
      <c r="M1588">
        <f>IF($A1588="",NA(),IF($C1588="Traditional",$B1588,NA()))</f>
      </c>
      <c r="N1588">
        <f>IF($A1588="",NA(),IF($C1588="Traditional",4+$F1588*0.023,NA()))</f>
      </c>
      <c r="O1588">
        <f>IF($A1588="","",$D1588+ROW()/1000000)</f>
      </c>
      <c r="P1588" t="str">
        <f>IF(OR($A1588="",INDEX(games!$H:$H,ROW())=""),"",INDEX(games!$H:$H,ROW()))</f>
      </c>
      <c r="Q1588">
        <f>IF(OR($A1588="",$P1588&lt;&gt;"Yes"),"",$D1588+ROW()/1000000)</f>
      </c>
      <c r="T1588">
        <f>IF($Y1588="","",INDEX($B$2:$B$2000,$Y1588))</f>
      </c>
      <c r="U1588">
        <f>IF($Z1588="","",INDEX($B$2:$B$2000,$Z1588))</f>
      </c>
      <c r="V1588">
        <f>IF(OR($T1588="",$U1588=""),"",$U1588-$T1588)</f>
      </c>
      <c r="W1588" t="str">
        <f>IF(TRIM(INDEX(connections!$A:$A,ROW()))="","",TRIM(INDEX(connections!$A:$A,ROW())))</f>
      </c>
      <c r="X1588" t="str">
        <f>IF($W1588="","",TRIM(INDEX(connections!$B:$B,ROW())))</f>
      </c>
      <c r="Y1588">
        <f>IF($W1588="","",IFERROR(MATCH($W1588,$A$2:$A$2000,0),""))</f>
      </c>
      <c r="Z1588">
        <f>IF($X1588="","",IFERROR(MATCH($X1588,$A$2:$A$2000,0),""))</f>
      </c>
      <c r="AA1588" t="str">
        <f>IF($Y1588="","",INDEX($P$2:$P$2000,$Y1588))</f>
      </c>
      <c r="AB1588" t="str">
        <f>IF($Z1588="","",INDEX($P$2:$P$2000,$Z1588))</f>
      </c>
      <c r="AC1588">
        <f>IF(AND($AA1588="Yes",$AB1588="Yes"),1,"")</f>
      </c>
      <c r="AD1588">
        <f>IF(OR($Y1588="",$Z1588=""),"",IF(INDEX($C$2:$C$2000,$Y1588)=INDEX($C$2:$C$2000,$Z1588),0,1))</f>
      </c>
      <c r="AE1588">
        <f>IF($AC1588&lt;&gt;1,"",IF(AND(INDEX($AG$2:$AG$2000,$Y1588)=1,INDEX($AG$2:$AG$2000,$Z1588)=1),1,""))</f>
      </c>
      <c r="AG1588">
        <f>IF($A1588="","",COUNTIFS($W$2:$W$2500,$A1588,$AB$2:$AB$2500,"Yes")+COUNTIFS($X$2:$X$2500,$A1588,$AA$2:$AA$2500,"Yes"))</f>
      </c>
      <c r="AH1588" t="str">
        <f>IF(OR($P1588&lt;&gt;"Yes",N($AG1588)=0),"",IF(AND($AG1588=1,COUNTIFS($W$2:$W$2500,$A1588,$AE$2:$AE$2500,1)+COUNTIFS($X$2:$X$2500,$A1588,$AE$2:$AE$2500,1)&gt;0),"","Yes"))</f>
      </c>
      <c r="AI1588">
        <f>IF($AH1588="Yes",$AG1588,"")</f>
      </c>
      <c r="AJ1588">
        <f>IF($AI1588="","",$AI1588+ROW()/1000000)</f>
      </c>
      <c r="AK1588">
        <f>IF(OR($A1588="",$P1588="Yes",N($AG1588)=0),"",$AG1588+ROW()/1000000)</f>
      </c>
      <c r="AL1588" t="str">
        <f>IF($A1588="","",INDEX(games!$J:$J,ROW())&amp;"")</f>
      </c>
      <c r="AM1588">
        <f>IF($A1588="","",SUMPRODUCT($AO1588:$BD1588,'Map Analysis'!$AP$2^{0,1,2,3,4,5,6,7,8,9,10,11,12,13,14,15}))</f>
      </c>
      <c r="AN1588">
        <f>IF($A1588="","",$AM1588+ROW()/10000000)</f>
      </c>
      <c r="AO1588">
        <f>IF($A1588="","",COUNTIF($W$2:$W$2500,$A1588))</f>
      </c>
      <c r="AP1588">
        <f>IF($A1588="","",SUMIFS($BF$2:$BF$2500,$W$2:$W$2500,$A1588))</f>
      </c>
      <c r="AQ1588">
        <f>IF($A1588="","",SUMIFS($BG$2:$BG$2500,$W$2:$W$2500,$A1588))</f>
      </c>
      <c r="AR1588">
        <f>IF($A1588="","",SUMIFS($BH$2:$BH$2500,$W$2:$W$2500,$A1588))</f>
      </c>
      <c r="AS1588">
        <f>IF($A1588="","",SUMIFS($BI$2:$BI$2500,$W$2:$W$2500,$A1588))</f>
      </c>
      <c r="AT1588">
        <f>IF($A1588="","",SUMIFS($BJ$2:$BJ$2500,$W$2:$W$2500,$A1588))</f>
      </c>
      <c r="AU1588">
        <f>IF($A1588="","",SUMIFS($BK$2:$BK$2500,$W$2:$W$2500,$A1588))</f>
      </c>
      <c r="AV1588">
        <f>IF($A1588="","",SUMIFS($BL$2:$BL$2500,$W$2:$W$2500,$A1588))</f>
      </c>
      <c r="AW1588">
        <f>IF($A1588="","",SUMIFS($BM$2:$BM$2500,$W$2:$W$2500,$A1588))</f>
      </c>
      <c r="AX1588">
        <f>IF($A1588="","",SUMIFS($BN$2:$BN$2500,$W$2:$W$2500,$A1588))</f>
      </c>
      <c r="AY1588">
        <f>IF($A1588="","",SUMIFS($BO$2:$BO$2500,$W$2:$W$2500,$A1588))</f>
      </c>
      <c r="AZ1588">
        <f>IF($A1588="","",SUMIFS($BP$2:$BP$2500,$W$2:$W$2500,$A1588))</f>
      </c>
      <c r="BA1588">
        <f>IF($A1588="","",SUMIFS($BQ$2:$BQ$2500,$W$2:$W$2500,$A1588))</f>
      </c>
      <c r="BB1588">
        <f>IF($A1588="","",SUMIFS($BR$2:$BR$2500,$W$2:$W$2500,$A1588))</f>
      </c>
      <c r="BC1588">
        <f>IF($A1588="","",SUMIFS($BS$2:$BS$2500,$W$2:$W$2500,$A1588))</f>
      </c>
      <c r="BD1588">
        <f>IF($A1588="","",SUMIFS($BT$2:$BT$2500,$W$2:$W$2500,$A1588))</f>
      </c>
      <c r="BF1588">
        <f>IF($Z1588="","",INDEX($AO$2:$AO$2000,$Z1588))</f>
      </c>
      <c r="BG1588">
        <f>IF($Z1588="","",INDEX($AP$2:$AP$2000,$Z1588))</f>
      </c>
      <c r="BH1588">
        <f>IF($Z1588="","",INDEX($AQ$2:$AQ$2000,$Z1588))</f>
      </c>
      <c r="BI1588">
        <f>IF($Z1588="","",INDEX($AR$2:$AR$2000,$Z1588))</f>
      </c>
      <c r="BJ1588">
        <f>IF($Z1588="","",INDEX($AS$2:$AS$2000,$Z1588))</f>
      </c>
      <c r="BK1588">
        <f>IF($Z1588="","",INDEX($AT$2:$AT$2000,$Z1588))</f>
      </c>
      <c r="BL1588">
        <f>IF($Z1588="","",INDEX($AU$2:$AU$2000,$Z1588))</f>
      </c>
      <c r="BM1588">
        <f>IF($Z1588="","",INDEX($AV$2:$AV$2000,$Z1588))</f>
      </c>
      <c r="BN1588">
        <f>IF($Z1588="","",INDEX($AW$2:$AW$2000,$Z1588))</f>
      </c>
      <c r="BO1588">
        <f>IF($Z1588="","",INDEX($AX$2:$AX$2000,$Z1588))</f>
      </c>
      <c r="BP1588">
        <f>IF($Z1588="","",INDEX($AY$2:$AY$2000,$Z1588))</f>
      </c>
      <c r="BQ1588">
        <f>IF($Z1588="","",INDEX($AZ$2:$AZ$2000,$Z1588))</f>
      </c>
      <c r="BR1588">
        <f>IF($Z1588="","",INDEX($BA$2:$BA$2000,$Z1588))</f>
      </c>
      <c r="BS1588">
        <f>IF($Z1588="","",INDEX($BB$2:$BB$2000,$Z1588))</f>
      </c>
      <c r="BT1588">
        <f>IF($Z1588="","",INDEX($BC$2:$BC$2000,$Z1588))</f>
      </c>
      <c r="BV1588">
        <f>IF(OR($A1588="",$P1588&lt;&gt;"Yes",$AH1588="Yes"),"",1+N($AG1588))</f>
      </c>
      <c r="BW1588">
        <f>IF($A1588="","",COUNTIFS($W$2:$W$2500,$A1588,$BZ$2:$BZ$2500,"Yes")+COUNTIFS($X$2:$X$2500,$A1588,$BY$2:$BY$2500,"Yes"))</f>
      </c>
      <c r="BX1588">
        <f>IF(OR($A1588="",$P1588="Yes"),"",IF(N($BW1588)=0,0,1+SUMIFS($CB$2:$CB$2500,$W$2:$W$2500,$A1588)+SUMIFS($CA$2:$CA$2500,$X$2:$X$2500,$A1588)))</f>
      </c>
      <c r="BY1588" t="str">
        <f>IF($Y1588="","",INDEX($AH$2:$AH$2000,$Y1588)&amp;"")</f>
      </c>
      <c r="BZ1588" t="str">
        <f>IF($Z1588="","",INDEX($AH$2:$AH$2000,$Z1588)&amp;"")</f>
      </c>
      <c r="CA1588">
        <f>IF($Y1588="","",INDEX($BV$2:$BV$2000,$Y1588))</f>
      </c>
      <c r="CB1588">
        <f>IF($Z1588="","",INDEX($BV$2:$BV$2000,$Z1588))</f>
      </c>
    </row>
    <row r="1589">
      <c r="A1589" t="str">
        <f>IF(TRIM(INDEX(games!$A:$A,ROW()))="","",TRIM(INDEX(games!$A:$A,ROW())))</f>
      </c>
      <c r="B1589">
        <f>IF(OR($A1589="",INDEX(games!$B:$B,ROW())=""),"",INDEX(games!$B:$B,ROW()))</f>
      </c>
      <c r="C1589" t="str">
        <f>IF(OR($A1589="",INDEX(games!$C:$C,ROW())=""),"",INDEX(games!$C:$C,ROW()))</f>
      </c>
      <c r="D1589">
        <f>IF($A1589="","",COUNTIF($W$2:$W$2500,$A1589)+COUNTIF($X$2:$X$2500,$A1589))</f>
      </c>
      <c r="E1589">
        <f>IF($A1589="","",IFERROR(MATCH($C1589,$R$2:$R$5,0),0))</f>
      </c>
      <c r="F1589">
        <f>IF($A1589="","",MOD(ROW(),34))</f>
      </c>
      <c r="G1589">
        <f>IF($A1589="",NA(),IF($C1589="Action",$B1589,NA()))</f>
      </c>
      <c r="H1589">
        <f>IF($A1589="",NA(),IF($C1589="Action",1+$F1589*0.023,NA()))</f>
      </c>
      <c r="I1589">
        <f>IF($A1589="",NA(),IF($C1589="Strategy",$B1589,NA()))</f>
      </c>
      <c r="J1589">
        <f>IF($A1589="",NA(),IF($C1589="Strategy",2+$F1589*0.023,NA()))</f>
      </c>
      <c r="K1589">
        <f>IF($A1589="",NA(),IF($C1589="Deckbuilder",$B1589,NA()))</f>
      </c>
      <c r="L1589">
        <f>IF($A1589="",NA(),IF($C1589="Deckbuilder",3+$F1589*0.023,NA()))</f>
      </c>
      <c r="M1589">
        <f>IF($A1589="",NA(),IF($C1589="Traditional",$B1589,NA()))</f>
      </c>
      <c r="N1589">
        <f>IF($A1589="",NA(),IF($C1589="Traditional",4+$F1589*0.023,NA()))</f>
      </c>
      <c r="O1589">
        <f>IF($A1589="","",$D1589+ROW()/1000000)</f>
      </c>
      <c r="P1589" t="str">
        <f>IF(OR($A1589="",INDEX(games!$H:$H,ROW())=""),"",INDEX(games!$H:$H,ROW()))</f>
      </c>
      <c r="Q1589">
        <f>IF(OR($A1589="",$P1589&lt;&gt;"Yes"),"",$D1589+ROW()/1000000)</f>
      </c>
      <c r="T1589">
        <f>IF($Y1589="","",INDEX($B$2:$B$2000,$Y1589))</f>
      </c>
      <c r="U1589">
        <f>IF($Z1589="","",INDEX($B$2:$B$2000,$Z1589))</f>
      </c>
      <c r="V1589">
        <f>IF(OR($T1589="",$U1589=""),"",$U1589-$T1589)</f>
      </c>
      <c r="W1589" t="str">
        <f>IF(TRIM(INDEX(connections!$A:$A,ROW()))="","",TRIM(INDEX(connections!$A:$A,ROW())))</f>
      </c>
      <c r="X1589" t="str">
        <f>IF($W1589="","",TRIM(INDEX(connections!$B:$B,ROW())))</f>
      </c>
      <c r="Y1589">
        <f>IF($W1589="","",IFERROR(MATCH($W1589,$A$2:$A$2000,0),""))</f>
      </c>
      <c r="Z1589">
        <f>IF($X1589="","",IFERROR(MATCH($X1589,$A$2:$A$2000,0),""))</f>
      </c>
      <c r="AA1589" t="str">
        <f>IF($Y1589="","",INDEX($P$2:$P$2000,$Y1589))</f>
      </c>
      <c r="AB1589" t="str">
        <f>IF($Z1589="","",INDEX($P$2:$P$2000,$Z1589))</f>
      </c>
      <c r="AC1589">
        <f>IF(AND($AA1589="Yes",$AB1589="Yes"),1,"")</f>
      </c>
      <c r="AD1589">
        <f>IF(OR($Y1589="",$Z1589=""),"",IF(INDEX($C$2:$C$2000,$Y1589)=INDEX($C$2:$C$2000,$Z1589),0,1))</f>
      </c>
      <c r="AE1589">
        <f>IF($AC1589&lt;&gt;1,"",IF(AND(INDEX($AG$2:$AG$2000,$Y1589)=1,INDEX($AG$2:$AG$2000,$Z1589)=1),1,""))</f>
      </c>
      <c r="AG1589">
        <f>IF($A1589="","",COUNTIFS($W$2:$W$2500,$A1589,$AB$2:$AB$2500,"Yes")+COUNTIFS($X$2:$X$2500,$A1589,$AA$2:$AA$2500,"Yes"))</f>
      </c>
      <c r="AH1589" t="str">
        <f>IF(OR($P1589&lt;&gt;"Yes",N($AG1589)=0),"",IF(AND($AG1589=1,COUNTIFS($W$2:$W$2500,$A1589,$AE$2:$AE$2500,1)+COUNTIFS($X$2:$X$2500,$A1589,$AE$2:$AE$2500,1)&gt;0),"","Yes"))</f>
      </c>
      <c r="AI1589">
        <f>IF($AH1589="Yes",$AG1589,"")</f>
      </c>
      <c r="AJ1589">
        <f>IF($AI1589="","",$AI1589+ROW()/1000000)</f>
      </c>
      <c r="AK1589">
        <f>IF(OR($A1589="",$P1589="Yes",N($AG1589)=0),"",$AG1589+ROW()/1000000)</f>
      </c>
      <c r="AL1589" t="str">
        <f>IF($A1589="","",INDEX(games!$J:$J,ROW())&amp;"")</f>
      </c>
      <c r="AM1589">
        <f>IF($A1589="","",SUMPRODUCT($AO1589:$BD1589,'Map Analysis'!$AP$2^{0,1,2,3,4,5,6,7,8,9,10,11,12,13,14,15}))</f>
      </c>
      <c r="AN1589">
        <f>IF($A1589="","",$AM1589+ROW()/10000000)</f>
      </c>
      <c r="AO1589">
        <f>IF($A1589="","",COUNTIF($W$2:$W$2500,$A1589))</f>
      </c>
      <c r="AP1589">
        <f>IF($A1589="","",SUMIFS($BF$2:$BF$2500,$W$2:$W$2500,$A1589))</f>
      </c>
      <c r="AQ1589">
        <f>IF($A1589="","",SUMIFS($BG$2:$BG$2500,$W$2:$W$2500,$A1589))</f>
      </c>
      <c r="AR1589">
        <f>IF($A1589="","",SUMIFS($BH$2:$BH$2500,$W$2:$W$2500,$A1589))</f>
      </c>
      <c r="AS1589">
        <f>IF($A1589="","",SUMIFS($BI$2:$BI$2500,$W$2:$W$2500,$A1589))</f>
      </c>
      <c r="AT1589">
        <f>IF($A1589="","",SUMIFS($BJ$2:$BJ$2500,$W$2:$W$2500,$A1589))</f>
      </c>
      <c r="AU1589">
        <f>IF($A1589="","",SUMIFS($BK$2:$BK$2500,$W$2:$W$2500,$A1589))</f>
      </c>
      <c r="AV1589">
        <f>IF($A1589="","",SUMIFS($BL$2:$BL$2500,$W$2:$W$2500,$A1589))</f>
      </c>
      <c r="AW1589">
        <f>IF($A1589="","",SUMIFS($BM$2:$BM$2500,$W$2:$W$2500,$A1589))</f>
      </c>
      <c r="AX1589">
        <f>IF($A1589="","",SUMIFS($BN$2:$BN$2500,$W$2:$W$2500,$A1589))</f>
      </c>
      <c r="AY1589">
        <f>IF($A1589="","",SUMIFS($BO$2:$BO$2500,$W$2:$W$2500,$A1589))</f>
      </c>
      <c r="AZ1589">
        <f>IF($A1589="","",SUMIFS($BP$2:$BP$2500,$W$2:$W$2500,$A1589))</f>
      </c>
      <c r="BA1589">
        <f>IF($A1589="","",SUMIFS($BQ$2:$BQ$2500,$W$2:$W$2500,$A1589))</f>
      </c>
      <c r="BB1589">
        <f>IF($A1589="","",SUMIFS($BR$2:$BR$2500,$W$2:$W$2500,$A1589))</f>
      </c>
      <c r="BC1589">
        <f>IF($A1589="","",SUMIFS($BS$2:$BS$2500,$W$2:$W$2500,$A1589))</f>
      </c>
      <c r="BD1589">
        <f>IF($A1589="","",SUMIFS($BT$2:$BT$2500,$W$2:$W$2500,$A1589))</f>
      </c>
      <c r="BF1589">
        <f>IF($Z1589="","",INDEX($AO$2:$AO$2000,$Z1589))</f>
      </c>
      <c r="BG1589">
        <f>IF($Z1589="","",INDEX($AP$2:$AP$2000,$Z1589))</f>
      </c>
      <c r="BH1589">
        <f>IF($Z1589="","",INDEX($AQ$2:$AQ$2000,$Z1589))</f>
      </c>
      <c r="BI1589">
        <f>IF($Z1589="","",INDEX($AR$2:$AR$2000,$Z1589))</f>
      </c>
      <c r="BJ1589">
        <f>IF($Z1589="","",INDEX($AS$2:$AS$2000,$Z1589))</f>
      </c>
      <c r="BK1589">
        <f>IF($Z1589="","",INDEX($AT$2:$AT$2000,$Z1589))</f>
      </c>
      <c r="BL1589">
        <f>IF($Z1589="","",INDEX($AU$2:$AU$2000,$Z1589))</f>
      </c>
      <c r="BM1589">
        <f>IF($Z1589="","",INDEX($AV$2:$AV$2000,$Z1589))</f>
      </c>
      <c r="BN1589">
        <f>IF($Z1589="","",INDEX($AW$2:$AW$2000,$Z1589))</f>
      </c>
      <c r="BO1589">
        <f>IF($Z1589="","",INDEX($AX$2:$AX$2000,$Z1589))</f>
      </c>
      <c r="BP1589">
        <f>IF($Z1589="","",INDEX($AY$2:$AY$2000,$Z1589))</f>
      </c>
      <c r="BQ1589">
        <f>IF($Z1589="","",INDEX($AZ$2:$AZ$2000,$Z1589))</f>
      </c>
      <c r="BR1589">
        <f>IF($Z1589="","",INDEX($BA$2:$BA$2000,$Z1589))</f>
      </c>
      <c r="BS1589">
        <f>IF($Z1589="","",INDEX($BB$2:$BB$2000,$Z1589))</f>
      </c>
      <c r="BT1589">
        <f>IF($Z1589="","",INDEX($BC$2:$BC$2000,$Z1589))</f>
      </c>
      <c r="BV1589">
        <f>IF(OR($A1589="",$P1589&lt;&gt;"Yes",$AH1589="Yes"),"",1+N($AG1589))</f>
      </c>
      <c r="BW1589">
        <f>IF($A1589="","",COUNTIFS($W$2:$W$2500,$A1589,$BZ$2:$BZ$2500,"Yes")+COUNTIFS($X$2:$X$2500,$A1589,$BY$2:$BY$2500,"Yes"))</f>
      </c>
      <c r="BX1589">
        <f>IF(OR($A1589="",$P1589="Yes"),"",IF(N($BW1589)=0,0,1+SUMIFS($CB$2:$CB$2500,$W$2:$W$2500,$A1589)+SUMIFS($CA$2:$CA$2500,$X$2:$X$2500,$A1589)))</f>
      </c>
      <c r="BY1589" t="str">
        <f>IF($Y1589="","",INDEX($AH$2:$AH$2000,$Y1589)&amp;"")</f>
      </c>
      <c r="BZ1589" t="str">
        <f>IF($Z1589="","",INDEX($AH$2:$AH$2000,$Z1589)&amp;"")</f>
      </c>
      <c r="CA1589">
        <f>IF($Y1589="","",INDEX($BV$2:$BV$2000,$Y1589))</f>
      </c>
      <c r="CB1589">
        <f>IF($Z1589="","",INDEX($BV$2:$BV$2000,$Z1589))</f>
      </c>
    </row>
    <row r="1590">
      <c r="A1590" t="str">
        <f>IF(TRIM(INDEX(games!$A:$A,ROW()))="","",TRIM(INDEX(games!$A:$A,ROW())))</f>
      </c>
      <c r="B1590">
        <f>IF(OR($A1590="",INDEX(games!$B:$B,ROW())=""),"",INDEX(games!$B:$B,ROW()))</f>
      </c>
      <c r="C1590" t="str">
        <f>IF(OR($A1590="",INDEX(games!$C:$C,ROW())=""),"",INDEX(games!$C:$C,ROW()))</f>
      </c>
      <c r="D1590">
        <f>IF($A1590="","",COUNTIF($W$2:$W$2500,$A1590)+COUNTIF($X$2:$X$2500,$A1590))</f>
      </c>
      <c r="E1590">
        <f>IF($A1590="","",IFERROR(MATCH($C1590,$R$2:$R$5,0),0))</f>
      </c>
      <c r="F1590">
        <f>IF($A1590="","",MOD(ROW(),34))</f>
      </c>
      <c r="G1590">
        <f>IF($A1590="",NA(),IF($C1590="Action",$B1590,NA()))</f>
      </c>
      <c r="H1590">
        <f>IF($A1590="",NA(),IF($C1590="Action",1+$F1590*0.023,NA()))</f>
      </c>
      <c r="I1590">
        <f>IF($A1590="",NA(),IF($C1590="Strategy",$B1590,NA()))</f>
      </c>
      <c r="J1590">
        <f>IF($A1590="",NA(),IF($C1590="Strategy",2+$F1590*0.023,NA()))</f>
      </c>
      <c r="K1590">
        <f>IF($A1590="",NA(),IF($C1590="Deckbuilder",$B1590,NA()))</f>
      </c>
      <c r="L1590">
        <f>IF($A1590="",NA(),IF($C1590="Deckbuilder",3+$F1590*0.023,NA()))</f>
      </c>
      <c r="M1590">
        <f>IF($A1590="",NA(),IF($C1590="Traditional",$B1590,NA()))</f>
      </c>
      <c r="N1590">
        <f>IF($A1590="",NA(),IF($C1590="Traditional",4+$F1590*0.023,NA()))</f>
      </c>
      <c r="O1590">
        <f>IF($A1590="","",$D1590+ROW()/1000000)</f>
      </c>
      <c r="P1590" t="str">
        <f>IF(OR($A1590="",INDEX(games!$H:$H,ROW())=""),"",INDEX(games!$H:$H,ROW()))</f>
      </c>
      <c r="Q1590">
        <f>IF(OR($A1590="",$P1590&lt;&gt;"Yes"),"",$D1590+ROW()/1000000)</f>
      </c>
      <c r="T1590">
        <f>IF($Y1590="","",INDEX($B$2:$B$2000,$Y1590))</f>
      </c>
      <c r="U1590">
        <f>IF($Z1590="","",INDEX($B$2:$B$2000,$Z1590))</f>
      </c>
      <c r="V1590">
        <f>IF(OR($T1590="",$U1590=""),"",$U1590-$T1590)</f>
      </c>
      <c r="W1590" t="str">
        <f>IF(TRIM(INDEX(connections!$A:$A,ROW()))="","",TRIM(INDEX(connections!$A:$A,ROW())))</f>
      </c>
      <c r="X1590" t="str">
        <f>IF($W1590="","",TRIM(INDEX(connections!$B:$B,ROW())))</f>
      </c>
      <c r="Y1590">
        <f>IF($W1590="","",IFERROR(MATCH($W1590,$A$2:$A$2000,0),""))</f>
      </c>
      <c r="Z1590">
        <f>IF($X1590="","",IFERROR(MATCH($X1590,$A$2:$A$2000,0),""))</f>
      </c>
      <c r="AA1590" t="str">
        <f>IF($Y1590="","",INDEX($P$2:$P$2000,$Y1590))</f>
      </c>
      <c r="AB1590" t="str">
        <f>IF($Z1590="","",INDEX($P$2:$P$2000,$Z1590))</f>
      </c>
      <c r="AC1590">
        <f>IF(AND($AA1590="Yes",$AB1590="Yes"),1,"")</f>
      </c>
      <c r="AD1590">
        <f>IF(OR($Y1590="",$Z1590=""),"",IF(INDEX($C$2:$C$2000,$Y1590)=INDEX($C$2:$C$2000,$Z1590),0,1))</f>
      </c>
      <c r="AE1590">
        <f>IF($AC1590&lt;&gt;1,"",IF(AND(INDEX($AG$2:$AG$2000,$Y1590)=1,INDEX($AG$2:$AG$2000,$Z1590)=1),1,""))</f>
      </c>
      <c r="AG1590">
        <f>IF($A1590="","",COUNTIFS($W$2:$W$2500,$A1590,$AB$2:$AB$2500,"Yes")+COUNTIFS($X$2:$X$2500,$A1590,$AA$2:$AA$2500,"Yes"))</f>
      </c>
      <c r="AH1590" t="str">
        <f>IF(OR($P1590&lt;&gt;"Yes",N($AG1590)=0),"",IF(AND($AG1590=1,COUNTIFS($W$2:$W$2500,$A1590,$AE$2:$AE$2500,1)+COUNTIFS($X$2:$X$2500,$A1590,$AE$2:$AE$2500,1)&gt;0),"","Yes"))</f>
      </c>
      <c r="AI1590">
        <f>IF($AH1590="Yes",$AG1590,"")</f>
      </c>
      <c r="AJ1590">
        <f>IF($AI1590="","",$AI1590+ROW()/1000000)</f>
      </c>
      <c r="AK1590">
        <f>IF(OR($A1590="",$P1590="Yes",N($AG1590)=0),"",$AG1590+ROW()/1000000)</f>
      </c>
      <c r="AL1590" t="str">
        <f>IF($A1590="","",INDEX(games!$J:$J,ROW())&amp;"")</f>
      </c>
      <c r="AM1590">
        <f>IF($A1590="","",SUMPRODUCT($AO1590:$BD1590,'Map Analysis'!$AP$2^{0,1,2,3,4,5,6,7,8,9,10,11,12,13,14,15}))</f>
      </c>
      <c r="AN1590">
        <f>IF($A1590="","",$AM1590+ROW()/10000000)</f>
      </c>
      <c r="AO1590">
        <f>IF($A1590="","",COUNTIF($W$2:$W$2500,$A1590))</f>
      </c>
      <c r="AP1590">
        <f>IF($A1590="","",SUMIFS($BF$2:$BF$2500,$W$2:$W$2500,$A1590))</f>
      </c>
      <c r="AQ1590">
        <f>IF($A1590="","",SUMIFS($BG$2:$BG$2500,$W$2:$W$2500,$A1590))</f>
      </c>
      <c r="AR1590">
        <f>IF($A1590="","",SUMIFS($BH$2:$BH$2500,$W$2:$W$2500,$A1590))</f>
      </c>
      <c r="AS1590">
        <f>IF($A1590="","",SUMIFS($BI$2:$BI$2500,$W$2:$W$2500,$A1590))</f>
      </c>
      <c r="AT1590">
        <f>IF($A1590="","",SUMIFS($BJ$2:$BJ$2500,$W$2:$W$2500,$A1590))</f>
      </c>
      <c r="AU1590">
        <f>IF($A1590="","",SUMIFS($BK$2:$BK$2500,$W$2:$W$2500,$A1590))</f>
      </c>
      <c r="AV1590">
        <f>IF($A1590="","",SUMIFS($BL$2:$BL$2500,$W$2:$W$2500,$A1590))</f>
      </c>
      <c r="AW1590">
        <f>IF($A1590="","",SUMIFS($BM$2:$BM$2500,$W$2:$W$2500,$A1590))</f>
      </c>
      <c r="AX1590">
        <f>IF($A1590="","",SUMIFS($BN$2:$BN$2500,$W$2:$W$2500,$A1590))</f>
      </c>
      <c r="AY1590">
        <f>IF($A1590="","",SUMIFS($BO$2:$BO$2500,$W$2:$W$2500,$A1590))</f>
      </c>
      <c r="AZ1590">
        <f>IF($A1590="","",SUMIFS($BP$2:$BP$2500,$W$2:$W$2500,$A1590))</f>
      </c>
      <c r="BA1590">
        <f>IF($A1590="","",SUMIFS($BQ$2:$BQ$2500,$W$2:$W$2500,$A1590))</f>
      </c>
      <c r="BB1590">
        <f>IF($A1590="","",SUMIFS($BR$2:$BR$2500,$W$2:$W$2500,$A1590))</f>
      </c>
      <c r="BC1590">
        <f>IF($A1590="","",SUMIFS($BS$2:$BS$2500,$W$2:$W$2500,$A1590))</f>
      </c>
      <c r="BD1590">
        <f>IF($A1590="","",SUMIFS($BT$2:$BT$2500,$W$2:$W$2500,$A1590))</f>
      </c>
      <c r="BF1590">
        <f>IF($Z1590="","",INDEX($AO$2:$AO$2000,$Z1590))</f>
      </c>
      <c r="BG1590">
        <f>IF($Z1590="","",INDEX($AP$2:$AP$2000,$Z1590))</f>
      </c>
      <c r="BH1590">
        <f>IF($Z1590="","",INDEX($AQ$2:$AQ$2000,$Z1590))</f>
      </c>
      <c r="BI1590">
        <f>IF($Z1590="","",INDEX($AR$2:$AR$2000,$Z1590))</f>
      </c>
      <c r="BJ1590">
        <f>IF($Z1590="","",INDEX($AS$2:$AS$2000,$Z1590))</f>
      </c>
      <c r="BK1590">
        <f>IF($Z1590="","",INDEX($AT$2:$AT$2000,$Z1590))</f>
      </c>
      <c r="BL1590">
        <f>IF($Z1590="","",INDEX($AU$2:$AU$2000,$Z1590))</f>
      </c>
      <c r="BM1590">
        <f>IF($Z1590="","",INDEX($AV$2:$AV$2000,$Z1590))</f>
      </c>
      <c r="BN1590">
        <f>IF($Z1590="","",INDEX($AW$2:$AW$2000,$Z1590))</f>
      </c>
      <c r="BO1590">
        <f>IF($Z1590="","",INDEX($AX$2:$AX$2000,$Z1590))</f>
      </c>
      <c r="BP1590">
        <f>IF($Z1590="","",INDEX($AY$2:$AY$2000,$Z1590))</f>
      </c>
      <c r="BQ1590">
        <f>IF($Z1590="","",INDEX($AZ$2:$AZ$2000,$Z1590))</f>
      </c>
      <c r="BR1590">
        <f>IF($Z1590="","",INDEX($BA$2:$BA$2000,$Z1590))</f>
      </c>
      <c r="BS1590">
        <f>IF($Z1590="","",INDEX($BB$2:$BB$2000,$Z1590))</f>
      </c>
      <c r="BT1590">
        <f>IF($Z1590="","",INDEX($BC$2:$BC$2000,$Z1590))</f>
      </c>
      <c r="BV1590">
        <f>IF(OR($A1590="",$P1590&lt;&gt;"Yes",$AH1590="Yes"),"",1+N($AG1590))</f>
      </c>
      <c r="BW1590">
        <f>IF($A1590="","",COUNTIFS($W$2:$W$2500,$A1590,$BZ$2:$BZ$2500,"Yes")+COUNTIFS($X$2:$X$2500,$A1590,$BY$2:$BY$2500,"Yes"))</f>
      </c>
      <c r="BX1590">
        <f>IF(OR($A1590="",$P1590="Yes"),"",IF(N($BW1590)=0,0,1+SUMIFS($CB$2:$CB$2500,$W$2:$W$2500,$A1590)+SUMIFS($CA$2:$CA$2500,$X$2:$X$2500,$A1590)))</f>
      </c>
      <c r="BY1590" t="str">
        <f>IF($Y1590="","",INDEX($AH$2:$AH$2000,$Y1590)&amp;"")</f>
      </c>
      <c r="BZ1590" t="str">
        <f>IF($Z1590="","",INDEX($AH$2:$AH$2000,$Z1590)&amp;"")</f>
      </c>
      <c r="CA1590">
        <f>IF($Y1590="","",INDEX($BV$2:$BV$2000,$Y1590))</f>
      </c>
      <c r="CB1590">
        <f>IF($Z1590="","",INDEX($BV$2:$BV$2000,$Z1590))</f>
      </c>
    </row>
    <row r="1591">
      <c r="A1591" t="str">
        <f>IF(TRIM(INDEX(games!$A:$A,ROW()))="","",TRIM(INDEX(games!$A:$A,ROW())))</f>
      </c>
      <c r="B1591">
        <f>IF(OR($A1591="",INDEX(games!$B:$B,ROW())=""),"",INDEX(games!$B:$B,ROW()))</f>
      </c>
      <c r="C1591" t="str">
        <f>IF(OR($A1591="",INDEX(games!$C:$C,ROW())=""),"",INDEX(games!$C:$C,ROW()))</f>
      </c>
      <c r="D1591">
        <f>IF($A1591="","",COUNTIF($W$2:$W$2500,$A1591)+COUNTIF($X$2:$X$2500,$A1591))</f>
      </c>
      <c r="E1591">
        <f>IF($A1591="","",IFERROR(MATCH($C1591,$R$2:$R$5,0),0))</f>
      </c>
      <c r="F1591">
        <f>IF($A1591="","",MOD(ROW(),34))</f>
      </c>
      <c r="G1591">
        <f>IF($A1591="",NA(),IF($C1591="Action",$B1591,NA()))</f>
      </c>
      <c r="H1591">
        <f>IF($A1591="",NA(),IF($C1591="Action",1+$F1591*0.023,NA()))</f>
      </c>
      <c r="I1591">
        <f>IF($A1591="",NA(),IF($C1591="Strategy",$B1591,NA()))</f>
      </c>
      <c r="J1591">
        <f>IF($A1591="",NA(),IF($C1591="Strategy",2+$F1591*0.023,NA()))</f>
      </c>
      <c r="K1591">
        <f>IF($A1591="",NA(),IF($C1591="Deckbuilder",$B1591,NA()))</f>
      </c>
      <c r="L1591">
        <f>IF($A1591="",NA(),IF($C1591="Deckbuilder",3+$F1591*0.023,NA()))</f>
      </c>
      <c r="M1591">
        <f>IF($A1591="",NA(),IF($C1591="Traditional",$B1591,NA()))</f>
      </c>
      <c r="N1591">
        <f>IF($A1591="",NA(),IF($C1591="Traditional",4+$F1591*0.023,NA()))</f>
      </c>
      <c r="O1591">
        <f>IF($A1591="","",$D1591+ROW()/1000000)</f>
      </c>
      <c r="P1591" t="str">
        <f>IF(OR($A1591="",INDEX(games!$H:$H,ROW())=""),"",INDEX(games!$H:$H,ROW()))</f>
      </c>
      <c r="Q1591">
        <f>IF(OR($A1591="",$P1591&lt;&gt;"Yes"),"",$D1591+ROW()/1000000)</f>
      </c>
      <c r="T1591">
        <f>IF($Y1591="","",INDEX($B$2:$B$2000,$Y1591))</f>
      </c>
      <c r="U1591">
        <f>IF($Z1591="","",INDEX($B$2:$B$2000,$Z1591))</f>
      </c>
      <c r="V1591">
        <f>IF(OR($T1591="",$U1591=""),"",$U1591-$T1591)</f>
      </c>
      <c r="W1591" t="str">
        <f>IF(TRIM(INDEX(connections!$A:$A,ROW()))="","",TRIM(INDEX(connections!$A:$A,ROW())))</f>
      </c>
      <c r="X1591" t="str">
        <f>IF($W1591="","",TRIM(INDEX(connections!$B:$B,ROW())))</f>
      </c>
      <c r="Y1591">
        <f>IF($W1591="","",IFERROR(MATCH($W1591,$A$2:$A$2000,0),""))</f>
      </c>
      <c r="Z1591">
        <f>IF($X1591="","",IFERROR(MATCH($X1591,$A$2:$A$2000,0),""))</f>
      </c>
      <c r="AA1591" t="str">
        <f>IF($Y1591="","",INDEX($P$2:$P$2000,$Y1591))</f>
      </c>
      <c r="AB1591" t="str">
        <f>IF($Z1591="","",INDEX($P$2:$P$2000,$Z1591))</f>
      </c>
      <c r="AC1591">
        <f>IF(AND($AA1591="Yes",$AB1591="Yes"),1,"")</f>
      </c>
      <c r="AD1591">
        <f>IF(OR($Y1591="",$Z1591=""),"",IF(INDEX($C$2:$C$2000,$Y1591)=INDEX($C$2:$C$2000,$Z1591),0,1))</f>
      </c>
      <c r="AE1591">
        <f>IF($AC1591&lt;&gt;1,"",IF(AND(INDEX($AG$2:$AG$2000,$Y1591)=1,INDEX($AG$2:$AG$2000,$Z1591)=1),1,""))</f>
      </c>
      <c r="AG1591">
        <f>IF($A1591="","",COUNTIFS($W$2:$W$2500,$A1591,$AB$2:$AB$2500,"Yes")+COUNTIFS($X$2:$X$2500,$A1591,$AA$2:$AA$2500,"Yes"))</f>
      </c>
      <c r="AH1591" t="str">
        <f>IF(OR($P1591&lt;&gt;"Yes",N($AG1591)=0),"",IF(AND($AG1591=1,COUNTIFS($W$2:$W$2500,$A1591,$AE$2:$AE$2500,1)+COUNTIFS($X$2:$X$2500,$A1591,$AE$2:$AE$2500,1)&gt;0),"","Yes"))</f>
      </c>
      <c r="AI1591">
        <f>IF($AH1591="Yes",$AG1591,"")</f>
      </c>
      <c r="AJ1591">
        <f>IF($AI1591="","",$AI1591+ROW()/1000000)</f>
      </c>
      <c r="AK1591">
        <f>IF(OR($A1591="",$P1591="Yes",N($AG1591)=0),"",$AG1591+ROW()/1000000)</f>
      </c>
      <c r="AL1591" t="str">
        <f>IF($A1591="","",INDEX(games!$J:$J,ROW())&amp;"")</f>
      </c>
      <c r="AM1591">
        <f>IF($A1591="","",SUMPRODUCT($AO1591:$BD1591,'Map Analysis'!$AP$2^{0,1,2,3,4,5,6,7,8,9,10,11,12,13,14,15}))</f>
      </c>
      <c r="AN1591">
        <f>IF($A1591="","",$AM1591+ROW()/10000000)</f>
      </c>
      <c r="AO1591">
        <f>IF($A1591="","",COUNTIF($W$2:$W$2500,$A1591))</f>
      </c>
      <c r="AP1591">
        <f>IF($A1591="","",SUMIFS($BF$2:$BF$2500,$W$2:$W$2500,$A1591))</f>
      </c>
      <c r="AQ1591">
        <f>IF($A1591="","",SUMIFS($BG$2:$BG$2500,$W$2:$W$2500,$A1591))</f>
      </c>
      <c r="AR1591">
        <f>IF($A1591="","",SUMIFS($BH$2:$BH$2500,$W$2:$W$2500,$A1591))</f>
      </c>
      <c r="AS1591">
        <f>IF($A1591="","",SUMIFS($BI$2:$BI$2500,$W$2:$W$2500,$A1591))</f>
      </c>
      <c r="AT1591">
        <f>IF($A1591="","",SUMIFS($BJ$2:$BJ$2500,$W$2:$W$2500,$A1591))</f>
      </c>
      <c r="AU1591">
        <f>IF($A1591="","",SUMIFS($BK$2:$BK$2500,$W$2:$W$2500,$A1591))</f>
      </c>
      <c r="AV1591">
        <f>IF($A1591="","",SUMIFS($BL$2:$BL$2500,$W$2:$W$2500,$A1591))</f>
      </c>
      <c r="AW1591">
        <f>IF($A1591="","",SUMIFS($BM$2:$BM$2500,$W$2:$W$2500,$A1591))</f>
      </c>
      <c r="AX1591">
        <f>IF($A1591="","",SUMIFS($BN$2:$BN$2500,$W$2:$W$2500,$A1591))</f>
      </c>
      <c r="AY1591">
        <f>IF($A1591="","",SUMIFS($BO$2:$BO$2500,$W$2:$W$2500,$A1591))</f>
      </c>
      <c r="AZ1591">
        <f>IF($A1591="","",SUMIFS($BP$2:$BP$2500,$W$2:$W$2500,$A1591))</f>
      </c>
      <c r="BA1591">
        <f>IF($A1591="","",SUMIFS($BQ$2:$BQ$2500,$W$2:$W$2500,$A1591))</f>
      </c>
      <c r="BB1591">
        <f>IF($A1591="","",SUMIFS($BR$2:$BR$2500,$W$2:$W$2500,$A1591))</f>
      </c>
      <c r="BC1591">
        <f>IF($A1591="","",SUMIFS($BS$2:$BS$2500,$W$2:$W$2500,$A1591))</f>
      </c>
      <c r="BD1591">
        <f>IF($A1591="","",SUMIFS($BT$2:$BT$2500,$W$2:$W$2500,$A1591))</f>
      </c>
      <c r="BF1591">
        <f>IF($Z1591="","",INDEX($AO$2:$AO$2000,$Z1591))</f>
      </c>
      <c r="BG1591">
        <f>IF($Z1591="","",INDEX($AP$2:$AP$2000,$Z1591))</f>
      </c>
      <c r="BH1591">
        <f>IF($Z1591="","",INDEX($AQ$2:$AQ$2000,$Z1591))</f>
      </c>
      <c r="BI1591">
        <f>IF($Z1591="","",INDEX($AR$2:$AR$2000,$Z1591))</f>
      </c>
      <c r="BJ1591">
        <f>IF($Z1591="","",INDEX($AS$2:$AS$2000,$Z1591))</f>
      </c>
      <c r="BK1591">
        <f>IF($Z1591="","",INDEX($AT$2:$AT$2000,$Z1591))</f>
      </c>
      <c r="BL1591">
        <f>IF($Z1591="","",INDEX($AU$2:$AU$2000,$Z1591))</f>
      </c>
      <c r="BM1591">
        <f>IF($Z1591="","",INDEX($AV$2:$AV$2000,$Z1591))</f>
      </c>
      <c r="BN1591">
        <f>IF($Z1591="","",INDEX($AW$2:$AW$2000,$Z1591))</f>
      </c>
      <c r="BO1591">
        <f>IF($Z1591="","",INDEX($AX$2:$AX$2000,$Z1591))</f>
      </c>
      <c r="BP1591">
        <f>IF($Z1591="","",INDEX($AY$2:$AY$2000,$Z1591))</f>
      </c>
      <c r="BQ1591">
        <f>IF($Z1591="","",INDEX($AZ$2:$AZ$2000,$Z1591))</f>
      </c>
      <c r="BR1591">
        <f>IF($Z1591="","",INDEX($BA$2:$BA$2000,$Z1591))</f>
      </c>
      <c r="BS1591">
        <f>IF($Z1591="","",INDEX($BB$2:$BB$2000,$Z1591))</f>
      </c>
      <c r="BT1591">
        <f>IF($Z1591="","",INDEX($BC$2:$BC$2000,$Z1591))</f>
      </c>
      <c r="BV1591">
        <f>IF(OR($A1591="",$P1591&lt;&gt;"Yes",$AH1591="Yes"),"",1+N($AG1591))</f>
      </c>
      <c r="BW1591">
        <f>IF($A1591="","",COUNTIFS($W$2:$W$2500,$A1591,$BZ$2:$BZ$2500,"Yes")+COUNTIFS($X$2:$X$2500,$A1591,$BY$2:$BY$2500,"Yes"))</f>
      </c>
      <c r="BX1591">
        <f>IF(OR($A1591="",$P1591="Yes"),"",IF(N($BW1591)=0,0,1+SUMIFS($CB$2:$CB$2500,$W$2:$W$2500,$A1591)+SUMIFS($CA$2:$CA$2500,$X$2:$X$2500,$A1591)))</f>
      </c>
      <c r="BY1591" t="str">
        <f>IF($Y1591="","",INDEX($AH$2:$AH$2000,$Y1591)&amp;"")</f>
      </c>
      <c r="BZ1591" t="str">
        <f>IF($Z1591="","",INDEX($AH$2:$AH$2000,$Z1591)&amp;"")</f>
      </c>
      <c r="CA1591">
        <f>IF($Y1591="","",INDEX($BV$2:$BV$2000,$Y1591))</f>
      </c>
      <c r="CB1591">
        <f>IF($Z1591="","",INDEX($BV$2:$BV$2000,$Z1591))</f>
      </c>
    </row>
    <row r="1592">
      <c r="A1592" t="str">
        <f>IF(TRIM(INDEX(games!$A:$A,ROW()))="","",TRIM(INDEX(games!$A:$A,ROW())))</f>
      </c>
      <c r="B1592">
        <f>IF(OR($A1592="",INDEX(games!$B:$B,ROW())=""),"",INDEX(games!$B:$B,ROW()))</f>
      </c>
      <c r="C1592" t="str">
        <f>IF(OR($A1592="",INDEX(games!$C:$C,ROW())=""),"",INDEX(games!$C:$C,ROW()))</f>
      </c>
      <c r="D1592">
        <f>IF($A1592="","",COUNTIF($W$2:$W$2500,$A1592)+COUNTIF($X$2:$X$2500,$A1592))</f>
      </c>
      <c r="E1592">
        <f>IF($A1592="","",IFERROR(MATCH($C1592,$R$2:$R$5,0),0))</f>
      </c>
      <c r="F1592">
        <f>IF($A1592="","",MOD(ROW(),34))</f>
      </c>
      <c r="G1592">
        <f>IF($A1592="",NA(),IF($C1592="Action",$B1592,NA()))</f>
      </c>
      <c r="H1592">
        <f>IF($A1592="",NA(),IF($C1592="Action",1+$F1592*0.023,NA()))</f>
      </c>
      <c r="I1592">
        <f>IF($A1592="",NA(),IF($C1592="Strategy",$B1592,NA()))</f>
      </c>
      <c r="J1592">
        <f>IF($A1592="",NA(),IF($C1592="Strategy",2+$F1592*0.023,NA()))</f>
      </c>
      <c r="K1592">
        <f>IF($A1592="",NA(),IF($C1592="Deckbuilder",$B1592,NA()))</f>
      </c>
      <c r="L1592">
        <f>IF($A1592="",NA(),IF($C1592="Deckbuilder",3+$F1592*0.023,NA()))</f>
      </c>
      <c r="M1592">
        <f>IF($A1592="",NA(),IF($C1592="Traditional",$B1592,NA()))</f>
      </c>
      <c r="N1592">
        <f>IF($A1592="",NA(),IF($C1592="Traditional",4+$F1592*0.023,NA()))</f>
      </c>
      <c r="O1592">
        <f>IF($A1592="","",$D1592+ROW()/1000000)</f>
      </c>
      <c r="P1592" t="str">
        <f>IF(OR($A1592="",INDEX(games!$H:$H,ROW())=""),"",INDEX(games!$H:$H,ROW()))</f>
      </c>
      <c r="Q1592">
        <f>IF(OR($A1592="",$P1592&lt;&gt;"Yes"),"",$D1592+ROW()/1000000)</f>
      </c>
      <c r="T1592">
        <f>IF($Y1592="","",INDEX($B$2:$B$2000,$Y1592))</f>
      </c>
      <c r="U1592">
        <f>IF($Z1592="","",INDEX($B$2:$B$2000,$Z1592))</f>
      </c>
      <c r="V1592">
        <f>IF(OR($T1592="",$U1592=""),"",$U1592-$T1592)</f>
      </c>
      <c r="W1592" t="str">
        <f>IF(TRIM(INDEX(connections!$A:$A,ROW()))="","",TRIM(INDEX(connections!$A:$A,ROW())))</f>
      </c>
      <c r="X1592" t="str">
        <f>IF($W1592="","",TRIM(INDEX(connections!$B:$B,ROW())))</f>
      </c>
      <c r="Y1592">
        <f>IF($W1592="","",IFERROR(MATCH($W1592,$A$2:$A$2000,0),""))</f>
      </c>
      <c r="Z1592">
        <f>IF($X1592="","",IFERROR(MATCH($X1592,$A$2:$A$2000,0),""))</f>
      </c>
      <c r="AA1592" t="str">
        <f>IF($Y1592="","",INDEX($P$2:$P$2000,$Y1592))</f>
      </c>
      <c r="AB1592" t="str">
        <f>IF($Z1592="","",INDEX($P$2:$P$2000,$Z1592))</f>
      </c>
      <c r="AC1592">
        <f>IF(AND($AA1592="Yes",$AB1592="Yes"),1,"")</f>
      </c>
      <c r="AD1592">
        <f>IF(OR($Y1592="",$Z1592=""),"",IF(INDEX($C$2:$C$2000,$Y1592)=INDEX($C$2:$C$2000,$Z1592),0,1))</f>
      </c>
      <c r="AE1592">
        <f>IF($AC1592&lt;&gt;1,"",IF(AND(INDEX($AG$2:$AG$2000,$Y1592)=1,INDEX($AG$2:$AG$2000,$Z1592)=1),1,""))</f>
      </c>
      <c r="AG1592">
        <f>IF($A1592="","",COUNTIFS($W$2:$W$2500,$A1592,$AB$2:$AB$2500,"Yes")+COUNTIFS($X$2:$X$2500,$A1592,$AA$2:$AA$2500,"Yes"))</f>
      </c>
      <c r="AH1592" t="str">
        <f>IF(OR($P1592&lt;&gt;"Yes",N($AG1592)=0),"",IF(AND($AG1592=1,COUNTIFS($W$2:$W$2500,$A1592,$AE$2:$AE$2500,1)+COUNTIFS($X$2:$X$2500,$A1592,$AE$2:$AE$2500,1)&gt;0),"","Yes"))</f>
      </c>
      <c r="AI1592">
        <f>IF($AH1592="Yes",$AG1592,"")</f>
      </c>
      <c r="AJ1592">
        <f>IF($AI1592="","",$AI1592+ROW()/1000000)</f>
      </c>
      <c r="AK1592">
        <f>IF(OR($A1592="",$P1592="Yes",N($AG1592)=0),"",$AG1592+ROW()/1000000)</f>
      </c>
      <c r="AL1592" t="str">
        <f>IF($A1592="","",INDEX(games!$J:$J,ROW())&amp;"")</f>
      </c>
      <c r="AM1592">
        <f>IF($A1592="","",SUMPRODUCT($AO1592:$BD1592,'Map Analysis'!$AP$2^{0,1,2,3,4,5,6,7,8,9,10,11,12,13,14,15}))</f>
      </c>
      <c r="AN1592">
        <f>IF($A1592="","",$AM1592+ROW()/10000000)</f>
      </c>
      <c r="AO1592">
        <f>IF($A1592="","",COUNTIF($W$2:$W$2500,$A1592))</f>
      </c>
      <c r="AP1592">
        <f>IF($A1592="","",SUMIFS($BF$2:$BF$2500,$W$2:$W$2500,$A1592))</f>
      </c>
      <c r="AQ1592">
        <f>IF($A1592="","",SUMIFS($BG$2:$BG$2500,$W$2:$W$2500,$A1592))</f>
      </c>
      <c r="AR1592">
        <f>IF($A1592="","",SUMIFS($BH$2:$BH$2500,$W$2:$W$2500,$A1592))</f>
      </c>
      <c r="AS1592">
        <f>IF($A1592="","",SUMIFS($BI$2:$BI$2500,$W$2:$W$2500,$A1592))</f>
      </c>
      <c r="AT1592">
        <f>IF($A1592="","",SUMIFS($BJ$2:$BJ$2500,$W$2:$W$2500,$A1592))</f>
      </c>
      <c r="AU1592">
        <f>IF($A1592="","",SUMIFS($BK$2:$BK$2500,$W$2:$W$2500,$A1592))</f>
      </c>
      <c r="AV1592">
        <f>IF($A1592="","",SUMIFS($BL$2:$BL$2500,$W$2:$W$2500,$A1592))</f>
      </c>
      <c r="AW1592">
        <f>IF($A1592="","",SUMIFS($BM$2:$BM$2500,$W$2:$W$2500,$A1592))</f>
      </c>
      <c r="AX1592">
        <f>IF($A1592="","",SUMIFS($BN$2:$BN$2500,$W$2:$W$2500,$A1592))</f>
      </c>
      <c r="AY1592">
        <f>IF($A1592="","",SUMIFS($BO$2:$BO$2500,$W$2:$W$2500,$A1592))</f>
      </c>
      <c r="AZ1592">
        <f>IF($A1592="","",SUMIFS($BP$2:$BP$2500,$W$2:$W$2500,$A1592))</f>
      </c>
      <c r="BA1592">
        <f>IF($A1592="","",SUMIFS($BQ$2:$BQ$2500,$W$2:$W$2500,$A1592))</f>
      </c>
      <c r="BB1592">
        <f>IF($A1592="","",SUMIFS($BR$2:$BR$2500,$W$2:$W$2500,$A1592))</f>
      </c>
      <c r="BC1592">
        <f>IF($A1592="","",SUMIFS($BS$2:$BS$2500,$W$2:$W$2500,$A1592))</f>
      </c>
      <c r="BD1592">
        <f>IF($A1592="","",SUMIFS($BT$2:$BT$2500,$W$2:$W$2500,$A1592))</f>
      </c>
      <c r="BF1592">
        <f>IF($Z1592="","",INDEX($AO$2:$AO$2000,$Z1592))</f>
      </c>
      <c r="BG1592">
        <f>IF($Z1592="","",INDEX($AP$2:$AP$2000,$Z1592))</f>
      </c>
      <c r="BH1592">
        <f>IF($Z1592="","",INDEX($AQ$2:$AQ$2000,$Z1592))</f>
      </c>
      <c r="BI1592">
        <f>IF($Z1592="","",INDEX($AR$2:$AR$2000,$Z1592))</f>
      </c>
      <c r="BJ1592">
        <f>IF($Z1592="","",INDEX($AS$2:$AS$2000,$Z1592))</f>
      </c>
      <c r="BK1592">
        <f>IF($Z1592="","",INDEX($AT$2:$AT$2000,$Z1592))</f>
      </c>
      <c r="BL1592">
        <f>IF($Z1592="","",INDEX($AU$2:$AU$2000,$Z1592))</f>
      </c>
      <c r="BM1592">
        <f>IF($Z1592="","",INDEX($AV$2:$AV$2000,$Z1592))</f>
      </c>
      <c r="BN1592">
        <f>IF($Z1592="","",INDEX($AW$2:$AW$2000,$Z1592))</f>
      </c>
      <c r="BO1592">
        <f>IF($Z1592="","",INDEX($AX$2:$AX$2000,$Z1592))</f>
      </c>
      <c r="BP1592">
        <f>IF($Z1592="","",INDEX($AY$2:$AY$2000,$Z1592))</f>
      </c>
      <c r="BQ1592">
        <f>IF($Z1592="","",INDEX($AZ$2:$AZ$2000,$Z1592))</f>
      </c>
      <c r="BR1592">
        <f>IF($Z1592="","",INDEX($BA$2:$BA$2000,$Z1592))</f>
      </c>
      <c r="BS1592">
        <f>IF($Z1592="","",INDEX($BB$2:$BB$2000,$Z1592))</f>
      </c>
      <c r="BT1592">
        <f>IF($Z1592="","",INDEX($BC$2:$BC$2000,$Z1592))</f>
      </c>
      <c r="BV1592">
        <f>IF(OR($A1592="",$P1592&lt;&gt;"Yes",$AH1592="Yes"),"",1+N($AG1592))</f>
      </c>
      <c r="BW1592">
        <f>IF($A1592="","",COUNTIFS($W$2:$W$2500,$A1592,$BZ$2:$BZ$2500,"Yes")+COUNTIFS($X$2:$X$2500,$A1592,$BY$2:$BY$2500,"Yes"))</f>
      </c>
      <c r="BX1592">
        <f>IF(OR($A1592="",$P1592="Yes"),"",IF(N($BW1592)=0,0,1+SUMIFS($CB$2:$CB$2500,$W$2:$W$2500,$A1592)+SUMIFS($CA$2:$CA$2500,$X$2:$X$2500,$A1592)))</f>
      </c>
      <c r="BY1592" t="str">
        <f>IF($Y1592="","",INDEX($AH$2:$AH$2000,$Y1592)&amp;"")</f>
      </c>
      <c r="BZ1592" t="str">
        <f>IF($Z1592="","",INDEX($AH$2:$AH$2000,$Z1592)&amp;"")</f>
      </c>
      <c r="CA1592">
        <f>IF($Y1592="","",INDEX($BV$2:$BV$2000,$Y1592))</f>
      </c>
      <c r="CB1592">
        <f>IF($Z1592="","",INDEX($BV$2:$BV$2000,$Z1592))</f>
      </c>
    </row>
    <row r="1593">
      <c r="A1593" t="str">
        <f>IF(TRIM(INDEX(games!$A:$A,ROW()))="","",TRIM(INDEX(games!$A:$A,ROW())))</f>
      </c>
      <c r="B1593">
        <f>IF(OR($A1593="",INDEX(games!$B:$B,ROW())=""),"",INDEX(games!$B:$B,ROW()))</f>
      </c>
      <c r="C1593" t="str">
        <f>IF(OR($A1593="",INDEX(games!$C:$C,ROW())=""),"",INDEX(games!$C:$C,ROW()))</f>
      </c>
      <c r="D1593">
        <f>IF($A1593="","",COUNTIF($W$2:$W$2500,$A1593)+COUNTIF($X$2:$X$2500,$A1593))</f>
      </c>
      <c r="E1593">
        <f>IF($A1593="","",IFERROR(MATCH($C1593,$R$2:$R$5,0),0))</f>
      </c>
      <c r="F1593">
        <f>IF($A1593="","",MOD(ROW(),34))</f>
      </c>
      <c r="G1593">
        <f>IF($A1593="",NA(),IF($C1593="Action",$B1593,NA()))</f>
      </c>
      <c r="H1593">
        <f>IF($A1593="",NA(),IF($C1593="Action",1+$F1593*0.023,NA()))</f>
      </c>
      <c r="I1593">
        <f>IF($A1593="",NA(),IF($C1593="Strategy",$B1593,NA()))</f>
      </c>
      <c r="J1593">
        <f>IF($A1593="",NA(),IF($C1593="Strategy",2+$F1593*0.023,NA()))</f>
      </c>
      <c r="K1593">
        <f>IF($A1593="",NA(),IF($C1593="Deckbuilder",$B1593,NA()))</f>
      </c>
      <c r="L1593">
        <f>IF($A1593="",NA(),IF($C1593="Deckbuilder",3+$F1593*0.023,NA()))</f>
      </c>
      <c r="M1593">
        <f>IF($A1593="",NA(),IF($C1593="Traditional",$B1593,NA()))</f>
      </c>
      <c r="N1593">
        <f>IF($A1593="",NA(),IF($C1593="Traditional",4+$F1593*0.023,NA()))</f>
      </c>
      <c r="O1593">
        <f>IF($A1593="","",$D1593+ROW()/1000000)</f>
      </c>
      <c r="P1593" t="str">
        <f>IF(OR($A1593="",INDEX(games!$H:$H,ROW())=""),"",INDEX(games!$H:$H,ROW()))</f>
      </c>
      <c r="Q1593">
        <f>IF(OR($A1593="",$P1593&lt;&gt;"Yes"),"",$D1593+ROW()/1000000)</f>
      </c>
      <c r="T1593">
        <f>IF($Y1593="","",INDEX($B$2:$B$2000,$Y1593))</f>
      </c>
      <c r="U1593">
        <f>IF($Z1593="","",INDEX($B$2:$B$2000,$Z1593))</f>
      </c>
      <c r="V1593">
        <f>IF(OR($T1593="",$U1593=""),"",$U1593-$T1593)</f>
      </c>
      <c r="W1593" t="str">
        <f>IF(TRIM(INDEX(connections!$A:$A,ROW()))="","",TRIM(INDEX(connections!$A:$A,ROW())))</f>
      </c>
      <c r="X1593" t="str">
        <f>IF($W1593="","",TRIM(INDEX(connections!$B:$B,ROW())))</f>
      </c>
      <c r="Y1593">
        <f>IF($W1593="","",IFERROR(MATCH($W1593,$A$2:$A$2000,0),""))</f>
      </c>
      <c r="Z1593">
        <f>IF($X1593="","",IFERROR(MATCH($X1593,$A$2:$A$2000,0),""))</f>
      </c>
      <c r="AA1593" t="str">
        <f>IF($Y1593="","",INDEX($P$2:$P$2000,$Y1593))</f>
      </c>
      <c r="AB1593" t="str">
        <f>IF($Z1593="","",INDEX($P$2:$P$2000,$Z1593))</f>
      </c>
      <c r="AC1593">
        <f>IF(AND($AA1593="Yes",$AB1593="Yes"),1,"")</f>
      </c>
      <c r="AD1593">
        <f>IF(OR($Y1593="",$Z1593=""),"",IF(INDEX($C$2:$C$2000,$Y1593)=INDEX($C$2:$C$2000,$Z1593),0,1))</f>
      </c>
      <c r="AE1593">
        <f>IF($AC1593&lt;&gt;1,"",IF(AND(INDEX($AG$2:$AG$2000,$Y1593)=1,INDEX($AG$2:$AG$2000,$Z1593)=1),1,""))</f>
      </c>
      <c r="AG1593">
        <f>IF($A1593="","",COUNTIFS($W$2:$W$2500,$A1593,$AB$2:$AB$2500,"Yes")+COUNTIFS($X$2:$X$2500,$A1593,$AA$2:$AA$2500,"Yes"))</f>
      </c>
      <c r="AH1593" t="str">
        <f>IF(OR($P1593&lt;&gt;"Yes",N($AG1593)=0),"",IF(AND($AG1593=1,COUNTIFS($W$2:$W$2500,$A1593,$AE$2:$AE$2500,1)+COUNTIFS($X$2:$X$2500,$A1593,$AE$2:$AE$2500,1)&gt;0),"","Yes"))</f>
      </c>
      <c r="AI1593">
        <f>IF($AH1593="Yes",$AG1593,"")</f>
      </c>
      <c r="AJ1593">
        <f>IF($AI1593="","",$AI1593+ROW()/1000000)</f>
      </c>
      <c r="AK1593">
        <f>IF(OR($A1593="",$P1593="Yes",N($AG1593)=0),"",$AG1593+ROW()/1000000)</f>
      </c>
      <c r="AL1593" t="str">
        <f>IF($A1593="","",INDEX(games!$J:$J,ROW())&amp;"")</f>
      </c>
      <c r="AM1593">
        <f>IF($A1593="","",SUMPRODUCT($AO1593:$BD1593,'Map Analysis'!$AP$2^{0,1,2,3,4,5,6,7,8,9,10,11,12,13,14,15}))</f>
      </c>
      <c r="AN1593">
        <f>IF($A1593="","",$AM1593+ROW()/10000000)</f>
      </c>
      <c r="AO1593">
        <f>IF($A1593="","",COUNTIF($W$2:$W$2500,$A1593))</f>
      </c>
      <c r="AP1593">
        <f>IF($A1593="","",SUMIFS($BF$2:$BF$2500,$W$2:$W$2500,$A1593))</f>
      </c>
      <c r="AQ1593">
        <f>IF($A1593="","",SUMIFS($BG$2:$BG$2500,$W$2:$W$2500,$A1593))</f>
      </c>
      <c r="AR1593">
        <f>IF($A1593="","",SUMIFS($BH$2:$BH$2500,$W$2:$W$2500,$A1593))</f>
      </c>
      <c r="AS1593">
        <f>IF($A1593="","",SUMIFS($BI$2:$BI$2500,$W$2:$W$2500,$A1593))</f>
      </c>
      <c r="AT1593">
        <f>IF($A1593="","",SUMIFS($BJ$2:$BJ$2500,$W$2:$W$2500,$A1593))</f>
      </c>
      <c r="AU1593">
        <f>IF($A1593="","",SUMIFS($BK$2:$BK$2500,$W$2:$W$2500,$A1593))</f>
      </c>
      <c r="AV1593">
        <f>IF($A1593="","",SUMIFS($BL$2:$BL$2500,$W$2:$W$2500,$A1593))</f>
      </c>
      <c r="AW1593">
        <f>IF($A1593="","",SUMIFS($BM$2:$BM$2500,$W$2:$W$2500,$A1593))</f>
      </c>
      <c r="AX1593">
        <f>IF($A1593="","",SUMIFS($BN$2:$BN$2500,$W$2:$W$2500,$A1593))</f>
      </c>
      <c r="AY1593">
        <f>IF($A1593="","",SUMIFS($BO$2:$BO$2500,$W$2:$W$2500,$A1593))</f>
      </c>
      <c r="AZ1593">
        <f>IF($A1593="","",SUMIFS($BP$2:$BP$2500,$W$2:$W$2500,$A1593))</f>
      </c>
      <c r="BA1593">
        <f>IF($A1593="","",SUMIFS($BQ$2:$BQ$2500,$W$2:$W$2500,$A1593))</f>
      </c>
      <c r="BB1593">
        <f>IF($A1593="","",SUMIFS($BR$2:$BR$2500,$W$2:$W$2500,$A1593))</f>
      </c>
      <c r="BC1593">
        <f>IF($A1593="","",SUMIFS($BS$2:$BS$2500,$W$2:$W$2500,$A1593))</f>
      </c>
      <c r="BD1593">
        <f>IF($A1593="","",SUMIFS($BT$2:$BT$2500,$W$2:$W$2500,$A1593))</f>
      </c>
      <c r="BF1593">
        <f>IF($Z1593="","",INDEX($AO$2:$AO$2000,$Z1593))</f>
      </c>
      <c r="BG1593">
        <f>IF($Z1593="","",INDEX($AP$2:$AP$2000,$Z1593))</f>
      </c>
      <c r="BH1593">
        <f>IF($Z1593="","",INDEX($AQ$2:$AQ$2000,$Z1593))</f>
      </c>
      <c r="BI1593">
        <f>IF($Z1593="","",INDEX($AR$2:$AR$2000,$Z1593))</f>
      </c>
      <c r="BJ1593">
        <f>IF($Z1593="","",INDEX($AS$2:$AS$2000,$Z1593))</f>
      </c>
      <c r="BK1593">
        <f>IF($Z1593="","",INDEX($AT$2:$AT$2000,$Z1593))</f>
      </c>
      <c r="BL1593">
        <f>IF($Z1593="","",INDEX($AU$2:$AU$2000,$Z1593))</f>
      </c>
      <c r="BM1593">
        <f>IF($Z1593="","",INDEX($AV$2:$AV$2000,$Z1593))</f>
      </c>
      <c r="BN1593">
        <f>IF($Z1593="","",INDEX($AW$2:$AW$2000,$Z1593))</f>
      </c>
      <c r="BO1593">
        <f>IF($Z1593="","",INDEX($AX$2:$AX$2000,$Z1593))</f>
      </c>
      <c r="BP1593">
        <f>IF($Z1593="","",INDEX($AY$2:$AY$2000,$Z1593))</f>
      </c>
      <c r="BQ1593">
        <f>IF($Z1593="","",INDEX($AZ$2:$AZ$2000,$Z1593))</f>
      </c>
      <c r="BR1593">
        <f>IF($Z1593="","",INDEX($BA$2:$BA$2000,$Z1593))</f>
      </c>
      <c r="BS1593">
        <f>IF($Z1593="","",INDEX($BB$2:$BB$2000,$Z1593))</f>
      </c>
      <c r="BT1593">
        <f>IF($Z1593="","",INDEX($BC$2:$BC$2000,$Z1593))</f>
      </c>
      <c r="BV1593">
        <f>IF(OR($A1593="",$P1593&lt;&gt;"Yes",$AH1593="Yes"),"",1+N($AG1593))</f>
      </c>
      <c r="BW1593">
        <f>IF($A1593="","",COUNTIFS($W$2:$W$2500,$A1593,$BZ$2:$BZ$2500,"Yes")+COUNTIFS($X$2:$X$2500,$A1593,$BY$2:$BY$2500,"Yes"))</f>
      </c>
      <c r="BX1593">
        <f>IF(OR($A1593="",$P1593="Yes"),"",IF(N($BW1593)=0,0,1+SUMIFS($CB$2:$CB$2500,$W$2:$W$2500,$A1593)+SUMIFS($CA$2:$CA$2500,$X$2:$X$2500,$A1593)))</f>
      </c>
      <c r="BY1593" t="str">
        <f>IF($Y1593="","",INDEX($AH$2:$AH$2000,$Y1593)&amp;"")</f>
      </c>
      <c r="BZ1593" t="str">
        <f>IF($Z1593="","",INDEX($AH$2:$AH$2000,$Z1593)&amp;"")</f>
      </c>
      <c r="CA1593">
        <f>IF($Y1593="","",INDEX($BV$2:$BV$2000,$Y1593))</f>
      </c>
      <c r="CB1593">
        <f>IF($Z1593="","",INDEX($BV$2:$BV$2000,$Z1593))</f>
      </c>
    </row>
    <row r="1594">
      <c r="A1594" t="str">
        <f>IF(TRIM(INDEX(games!$A:$A,ROW()))="","",TRIM(INDEX(games!$A:$A,ROW())))</f>
      </c>
      <c r="B1594">
        <f>IF(OR($A1594="",INDEX(games!$B:$B,ROW())=""),"",INDEX(games!$B:$B,ROW()))</f>
      </c>
      <c r="C1594" t="str">
        <f>IF(OR($A1594="",INDEX(games!$C:$C,ROW())=""),"",INDEX(games!$C:$C,ROW()))</f>
      </c>
      <c r="D1594">
        <f>IF($A1594="","",COUNTIF($W$2:$W$2500,$A1594)+COUNTIF($X$2:$X$2500,$A1594))</f>
      </c>
      <c r="E1594">
        <f>IF($A1594="","",IFERROR(MATCH($C1594,$R$2:$R$5,0),0))</f>
      </c>
      <c r="F1594">
        <f>IF($A1594="","",MOD(ROW(),34))</f>
      </c>
      <c r="G1594">
        <f>IF($A1594="",NA(),IF($C1594="Action",$B1594,NA()))</f>
      </c>
      <c r="H1594">
        <f>IF($A1594="",NA(),IF($C1594="Action",1+$F1594*0.023,NA()))</f>
      </c>
      <c r="I1594">
        <f>IF($A1594="",NA(),IF($C1594="Strategy",$B1594,NA()))</f>
      </c>
      <c r="J1594">
        <f>IF($A1594="",NA(),IF($C1594="Strategy",2+$F1594*0.023,NA()))</f>
      </c>
      <c r="K1594">
        <f>IF($A1594="",NA(),IF($C1594="Deckbuilder",$B1594,NA()))</f>
      </c>
      <c r="L1594">
        <f>IF($A1594="",NA(),IF($C1594="Deckbuilder",3+$F1594*0.023,NA()))</f>
      </c>
      <c r="M1594">
        <f>IF($A1594="",NA(),IF($C1594="Traditional",$B1594,NA()))</f>
      </c>
      <c r="N1594">
        <f>IF($A1594="",NA(),IF($C1594="Traditional",4+$F1594*0.023,NA()))</f>
      </c>
      <c r="O1594">
        <f>IF($A1594="","",$D1594+ROW()/1000000)</f>
      </c>
      <c r="P1594" t="str">
        <f>IF(OR($A1594="",INDEX(games!$H:$H,ROW())=""),"",INDEX(games!$H:$H,ROW()))</f>
      </c>
      <c r="Q1594">
        <f>IF(OR($A1594="",$P1594&lt;&gt;"Yes"),"",$D1594+ROW()/1000000)</f>
      </c>
      <c r="T1594">
        <f>IF($Y1594="","",INDEX($B$2:$B$2000,$Y1594))</f>
      </c>
      <c r="U1594">
        <f>IF($Z1594="","",INDEX($B$2:$B$2000,$Z1594))</f>
      </c>
      <c r="V1594">
        <f>IF(OR($T1594="",$U1594=""),"",$U1594-$T1594)</f>
      </c>
      <c r="W1594" t="str">
        <f>IF(TRIM(INDEX(connections!$A:$A,ROW()))="","",TRIM(INDEX(connections!$A:$A,ROW())))</f>
      </c>
      <c r="X1594" t="str">
        <f>IF($W1594="","",TRIM(INDEX(connections!$B:$B,ROW())))</f>
      </c>
      <c r="Y1594">
        <f>IF($W1594="","",IFERROR(MATCH($W1594,$A$2:$A$2000,0),""))</f>
      </c>
      <c r="Z1594">
        <f>IF($X1594="","",IFERROR(MATCH($X1594,$A$2:$A$2000,0),""))</f>
      </c>
      <c r="AA1594" t="str">
        <f>IF($Y1594="","",INDEX($P$2:$P$2000,$Y1594))</f>
      </c>
      <c r="AB1594" t="str">
        <f>IF($Z1594="","",INDEX($P$2:$P$2000,$Z1594))</f>
      </c>
      <c r="AC1594">
        <f>IF(AND($AA1594="Yes",$AB1594="Yes"),1,"")</f>
      </c>
      <c r="AD1594">
        <f>IF(OR($Y1594="",$Z1594=""),"",IF(INDEX($C$2:$C$2000,$Y1594)=INDEX($C$2:$C$2000,$Z1594),0,1))</f>
      </c>
      <c r="AE1594">
        <f>IF($AC1594&lt;&gt;1,"",IF(AND(INDEX($AG$2:$AG$2000,$Y1594)=1,INDEX($AG$2:$AG$2000,$Z1594)=1),1,""))</f>
      </c>
      <c r="AG1594">
        <f>IF($A1594="","",COUNTIFS($W$2:$W$2500,$A1594,$AB$2:$AB$2500,"Yes")+COUNTIFS($X$2:$X$2500,$A1594,$AA$2:$AA$2500,"Yes"))</f>
      </c>
      <c r="AH1594" t="str">
        <f>IF(OR($P1594&lt;&gt;"Yes",N($AG1594)=0),"",IF(AND($AG1594=1,COUNTIFS($W$2:$W$2500,$A1594,$AE$2:$AE$2500,1)+COUNTIFS($X$2:$X$2500,$A1594,$AE$2:$AE$2500,1)&gt;0),"","Yes"))</f>
      </c>
      <c r="AI1594">
        <f>IF($AH1594="Yes",$AG1594,"")</f>
      </c>
      <c r="AJ1594">
        <f>IF($AI1594="","",$AI1594+ROW()/1000000)</f>
      </c>
      <c r="AK1594">
        <f>IF(OR($A1594="",$P1594="Yes",N($AG1594)=0),"",$AG1594+ROW()/1000000)</f>
      </c>
      <c r="AL1594" t="str">
        <f>IF($A1594="","",INDEX(games!$J:$J,ROW())&amp;"")</f>
      </c>
      <c r="AM1594">
        <f>IF($A1594="","",SUMPRODUCT($AO1594:$BD1594,'Map Analysis'!$AP$2^{0,1,2,3,4,5,6,7,8,9,10,11,12,13,14,15}))</f>
      </c>
      <c r="AN1594">
        <f>IF($A1594="","",$AM1594+ROW()/10000000)</f>
      </c>
      <c r="AO1594">
        <f>IF($A1594="","",COUNTIF($W$2:$W$2500,$A1594))</f>
      </c>
      <c r="AP1594">
        <f>IF($A1594="","",SUMIFS($BF$2:$BF$2500,$W$2:$W$2500,$A1594))</f>
      </c>
      <c r="AQ1594">
        <f>IF($A1594="","",SUMIFS($BG$2:$BG$2500,$W$2:$W$2500,$A1594))</f>
      </c>
      <c r="AR1594">
        <f>IF($A1594="","",SUMIFS($BH$2:$BH$2500,$W$2:$W$2500,$A1594))</f>
      </c>
      <c r="AS1594">
        <f>IF($A1594="","",SUMIFS($BI$2:$BI$2500,$W$2:$W$2500,$A1594))</f>
      </c>
      <c r="AT1594">
        <f>IF($A1594="","",SUMIFS($BJ$2:$BJ$2500,$W$2:$W$2500,$A1594))</f>
      </c>
      <c r="AU1594">
        <f>IF($A1594="","",SUMIFS($BK$2:$BK$2500,$W$2:$W$2500,$A1594))</f>
      </c>
      <c r="AV1594">
        <f>IF($A1594="","",SUMIFS($BL$2:$BL$2500,$W$2:$W$2500,$A1594))</f>
      </c>
      <c r="AW1594">
        <f>IF($A1594="","",SUMIFS($BM$2:$BM$2500,$W$2:$W$2500,$A1594))</f>
      </c>
      <c r="AX1594">
        <f>IF($A1594="","",SUMIFS($BN$2:$BN$2500,$W$2:$W$2500,$A1594))</f>
      </c>
      <c r="AY1594">
        <f>IF($A1594="","",SUMIFS($BO$2:$BO$2500,$W$2:$W$2500,$A1594))</f>
      </c>
      <c r="AZ1594">
        <f>IF($A1594="","",SUMIFS($BP$2:$BP$2500,$W$2:$W$2500,$A1594))</f>
      </c>
      <c r="BA1594">
        <f>IF($A1594="","",SUMIFS($BQ$2:$BQ$2500,$W$2:$W$2500,$A1594))</f>
      </c>
      <c r="BB1594">
        <f>IF($A1594="","",SUMIFS($BR$2:$BR$2500,$W$2:$W$2500,$A1594))</f>
      </c>
      <c r="BC1594">
        <f>IF($A1594="","",SUMIFS($BS$2:$BS$2500,$W$2:$W$2500,$A1594))</f>
      </c>
      <c r="BD1594">
        <f>IF($A1594="","",SUMIFS($BT$2:$BT$2500,$W$2:$W$2500,$A1594))</f>
      </c>
      <c r="BF1594">
        <f>IF($Z1594="","",INDEX($AO$2:$AO$2000,$Z1594))</f>
      </c>
      <c r="BG1594">
        <f>IF($Z1594="","",INDEX($AP$2:$AP$2000,$Z1594))</f>
      </c>
      <c r="BH1594">
        <f>IF($Z1594="","",INDEX($AQ$2:$AQ$2000,$Z1594))</f>
      </c>
      <c r="BI1594">
        <f>IF($Z1594="","",INDEX($AR$2:$AR$2000,$Z1594))</f>
      </c>
      <c r="BJ1594">
        <f>IF($Z1594="","",INDEX($AS$2:$AS$2000,$Z1594))</f>
      </c>
      <c r="BK1594">
        <f>IF($Z1594="","",INDEX($AT$2:$AT$2000,$Z1594))</f>
      </c>
      <c r="BL1594">
        <f>IF($Z1594="","",INDEX($AU$2:$AU$2000,$Z1594))</f>
      </c>
      <c r="BM1594">
        <f>IF($Z1594="","",INDEX($AV$2:$AV$2000,$Z1594))</f>
      </c>
      <c r="BN1594">
        <f>IF($Z1594="","",INDEX($AW$2:$AW$2000,$Z1594))</f>
      </c>
      <c r="BO1594">
        <f>IF($Z1594="","",INDEX($AX$2:$AX$2000,$Z1594))</f>
      </c>
      <c r="BP1594">
        <f>IF($Z1594="","",INDEX($AY$2:$AY$2000,$Z1594))</f>
      </c>
      <c r="BQ1594">
        <f>IF($Z1594="","",INDEX($AZ$2:$AZ$2000,$Z1594))</f>
      </c>
      <c r="BR1594">
        <f>IF($Z1594="","",INDEX($BA$2:$BA$2000,$Z1594))</f>
      </c>
      <c r="BS1594">
        <f>IF($Z1594="","",INDEX($BB$2:$BB$2000,$Z1594))</f>
      </c>
      <c r="BT1594">
        <f>IF($Z1594="","",INDEX($BC$2:$BC$2000,$Z1594))</f>
      </c>
      <c r="BV1594">
        <f>IF(OR($A1594="",$P1594&lt;&gt;"Yes",$AH1594="Yes"),"",1+N($AG1594))</f>
      </c>
      <c r="BW1594">
        <f>IF($A1594="","",COUNTIFS($W$2:$W$2500,$A1594,$BZ$2:$BZ$2500,"Yes")+COUNTIFS($X$2:$X$2500,$A1594,$BY$2:$BY$2500,"Yes"))</f>
      </c>
      <c r="BX1594">
        <f>IF(OR($A1594="",$P1594="Yes"),"",IF(N($BW1594)=0,0,1+SUMIFS($CB$2:$CB$2500,$W$2:$W$2500,$A1594)+SUMIFS($CA$2:$CA$2500,$X$2:$X$2500,$A1594)))</f>
      </c>
      <c r="BY1594" t="str">
        <f>IF($Y1594="","",INDEX($AH$2:$AH$2000,$Y1594)&amp;"")</f>
      </c>
      <c r="BZ1594" t="str">
        <f>IF($Z1594="","",INDEX($AH$2:$AH$2000,$Z1594)&amp;"")</f>
      </c>
      <c r="CA1594">
        <f>IF($Y1594="","",INDEX($BV$2:$BV$2000,$Y1594))</f>
      </c>
      <c r="CB1594">
        <f>IF($Z1594="","",INDEX($BV$2:$BV$2000,$Z1594))</f>
      </c>
    </row>
    <row r="1595">
      <c r="A1595" t="str">
        <f>IF(TRIM(INDEX(games!$A:$A,ROW()))="","",TRIM(INDEX(games!$A:$A,ROW())))</f>
      </c>
      <c r="B1595">
        <f>IF(OR($A1595="",INDEX(games!$B:$B,ROW())=""),"",INDEX(games!$B:$B,ROW()))</f>
      </c>
      <c r="C1595" t="str">
        <f>IF(OR($A1595="",INDEX(games!$C:$C,ROW())=""),"",INDEX(games!$C:$C,ROW()))</f>
      </c>
      <c r="D1595">
        <f>IF($A1595="","",COUNTIF($W$2:$W$2500,$A1595)+COUNTIF($X$2:$X$2500,$A1595))</f>
      </c>
      <c r="E1595">
        <f>IF($A1595="","",IFERROR(MATCH($C1595,$R$2:$R$5,0),0))</f>
      </c>
      <c r="F1595">
        <f>IF($A1595="","",MOD(ROW(),34))</f>
      </c>
      <c r="G1595">
        <f>IF($A1595="",NA(),IF($C1595="Action",$B1595,NA()))</f>
      </c>
      <c r="H1595">
        <f>IF($A1595="",NA(),IF($C1595="Action",1+$F1595*0.023,NA()))</f>
      </c>
      <c r="I1595">
        <f>IF($A1595="",NA(),IF($C1595="Strategy",$B1595,NA()))</f>
      </c>
      <c r="J1595">
        <f>IF($A1595="",NA(),IF($C1595="Strategy",2+$F1595*0.023,NA()))</f>
      </c>
      <c r="K1595">
        <f>IF($A1595="",NA(),IF($C1595="Deckbuilder",$B1595,NA()))</f>
      </c>
      <c r="L1595">
        <f>IF($A1595="",NA(),IF($C1595="Deckbuilder",3+$F1595*0.023,NA()))</f>
      </c>
      <c r="M1595">
        <f>IF($A1595="",NA(),IF($C1595="Traditional",$B1595,NA()))</f>
      </c>
      <c r="N1595">
        <f>IF($A1595="",NA(),IF($C1595="Traditional",4+$F1595*0.023,NA()))</f>
      </c>
      <c r="O1595">
        <f>IF($A1595="","",$D1595+ROW()/1000000)</f>
      </c>
      <c r="P1595" t="str">
        <f>IF(OR($A1595="",INDEX(games!$H:$H,ROW())=""),"",INDEX(games!$H:$H,ROW()))</f>
      </c>
      <c r="Q1595">
        <f>IF(OR($A1595="",$P1595&lt;&gt;"Yes"),"",$D1595+ROW()/1000000)</f>
      </c>
      <c r="T1595">
        <f>IF($Y1595="","",INDEX($B$2:$B$2000,$Y1595))</f>
      </c>
      <c r="U1595">
        <f>IF($Z1595="","",INDEX($B$2:$B$2000,$Z1595))</f>
      </c>
      <c r="V1595">
        <f>IF(OR($T1595="",$U1595=""),"",$U1595-$T1595)</f>
      </c>
      <c r="W1595" t="str">
        <f>IF(TRIM(INDEX(connections!$A:$A,ROW()))="","",TRIM(INDEX(connections!$A:$A,ROW())))</f>
      </c>
      <c r="X1595" t="str">
        <f>IF($W1595="","",TRIM(INDEX(connections!$B:$B,ROW())))</f>
      </c>
      <c r="Y1595">
        <f>IF($W1595="","",IFERROR(MATCH($W1595,$A$2:$A$2000,0),""))</f>
      </c>
      <c r="Z1595">
        <f>IF($X1595="","",IFERROR(MATCH($X1595,$A$2:$A$2000,0),""))</f>
      </c>
      <c r="AA1595" t="str">
        <f>IF($Y1595="","",INDEX($P$2:$P$2000,$Y1595))</f>
      </c>
      <c r="AB1595" t="str">
        <f>IF($Z1595="","",INDEX($P$2:$P$2000,$Z1595))</f>
      </c>
      <c r="AC1595">
        <f>IF(AND($AA1595="Yes",$AB1595="Yes"),1,"")</f>
      </c>
      <c r="AD1595">
        <f>IF(OR($Y1595="",$Z1595=""),"",IF(INDEX($C$2:$C$2000,$Y1595)=INDEX($C$2:$C$2000,$Z1595),0,1))</f>
      </c>
      <c r="AE1595">
        <f>IF($AC1595&lt;&gt;1,"",IF(AND(INDEX($AG$2:$AG$2000,$Y1595)=1,INDEX($AG$2:$AG$2000,$Z1595)=1),1,""))</f>
      </c>
      <c r="AG1595">
        <f>IF($A1595="","",COUNTIFS($W$2:$W$2500,$A1595,$AB$2:$AB$2500,"Yes")+COUNTIFS($X$2:$X$2500,$A1595,$AA$2:$AA$2500,"Yes"))</f>
      </c>
      <c r="AH1595" t="str">
        <f>IF(OR($P1595&lt;&gt;"Yes",N($AG1595)=0),"",IF(AND($AG1595=1,COUNTIFS($W$2:$W$2500,$A1595,$AE$2:$AE$2500,1)+COUNTIFS($X$2:$X$2500,$A1595,$AE$2:$AE$2500,1)&gt;0),"","Yes"))</f>
      </c>
      <c r="AI1595">
        <f>IF($AH1595="Yes",$AG1595,"")</f>
      </c>
      <c r="AJ1595">
        <f>IF($AI1595="","",$AI1595+ROW()/1000000)</f>
      </c>
      <c r="AK1595">
        <f>IF(OR($A1595="",$P1595="Yes",N($AG1595)=0),"",$AG1595+ROW()/1000000)</f>
      </c>
      <c r="AL1595" t="str">
        <f>IF($A1595="","",INDEX(games!$J:$J,ROW())&amp;"")</f>
      </c>
      <c r="AM1595">
        <f>IF($A1595="","",SUMPRODUCT($AO1595:$BD1595,'Map Analysis'!$AP$2^{0,1,2,3,4,5,6,7,8,9,10,11,12,13,14,15}))</f>
      </c>
      <c r="AN1595">
        <f>IF($A1595="","",$AM1595+ROW()/10000000)</f>
      </c>
      <c r="AO1595">
        <f>IF($A1595="","",COUNTIF($W$2:$W$2500,$A1595))</f>
      </c>
      <c r="AP1595">
        <f>IF($A1595="","",SUMIFS($BF$2:$BF$2500,$W$2:$W$2500,$A1595))</f>
      </c>
      <c r="AQ1595">
        <f>IF($A1595="","",SUMIFS($BG$2:$BG$2500,$W$2:$W$2500,$A1595))</f>
      </c>
      <c r="AR1595">
        <f>IF($A1595="","",SUMIFS($BH$2:$BH$2500,$W$2:$W$2500,$A1595))</f>
      </c>
      <c r="AS1595">
        <f>IF($A1595="","",SUMIFS($BI$2:$BI$2500,$W$2:$W$2500,$A1595))</f>
      </c>
      <c r="AT1595">
        <f>IF($A1595="","",SUMIFS($BJ$2:$BJ$2500,$W$2:$W$2500,$A1595))</f>
      </c>
      <c r="AU1595">
        <f>IF($A1595="","",SUMIFS($BK$2:$BK$2500,$W$2:$W$2500,$A1595))</f>
      </c>
      <c r="AV1595">
        <f>IF($A1595="","",SUMIFS($BL$2:$BL$2500,$W$2:$W$2500,$A1595))</f>
      </c>
      <c r="AW1595">
        <f>IF($A1595="","",SUMIFS($BM$2:$BM$2500,$W$2:$W$2500,$A1595))</f>
      </c>
      <c r="AX1595">
        <f>IF($A1595="","",SUMIFS($BN$2:$BN$2500,$W$2:$W$2500,$A1595))</f>
      </c>
      <c r="AY1595">
        <f>IF($A1595="","",SUMIFS($BO$2:$BO$2500,$W$2:$W$2500,$A1595))</f>
      </c>
      <c r="AZ1595">
        <f>IF($A1595="","",SUMIFS($BP$2:$BP$2500,$W$2:$W$2500,$A1595))</f>
      </c>
      <c r="BA1595">
        <f>IF($A1595="","",SUMIFS($BQ$2:$BQ$2500,$W$2:$W$2500,$A1595))</f>
      </c>
      <c r="BB1595">
        <f>IF($A1595="","",SUMIFS($BR$2:$BR$2500,$W$2:$W$2500,$A1595))</f>
      </c>
      <c r="BC1595">
        <f>IF($A1595="","",SUMIFS($BS$2:$BS$2500,$W$2:$W$2500,$A1595))</f>
      </c>
      <c r="BD1595">
        <f>IF($A1595="","",SUMIFS($BT$2:$BT$2500,$W$2:$W$2500,$A1595))</f>
      </c>
      <c r="BF1595">
        <f>IF($Z1595="","",INDEX($AO$2:$AO$2000,$Z1595))</f>
      </c>
      <c r="BG1595">
        <f>IF($Z1595="","",INDEX($AP$2:$AP$2000,$Z1595))</f>
      </c>
      <c r="BH1595">
        <f>IF($Z1595="","",INDEX($AQ$2:$AQ$2000,$Z1595))</f>
      </c>
      <c r="BI1595">
        <f>IF($Z1595="","",INDEX($AR$2:$AR$2000,$Z1595))</f>
      </c>
      <c r="BJ1595">
        <f>IF($Z1595="","",INDEX($AS$2:$AS$2000,$Z1595))</f>
      </c>
      <c r="BK1595">
        <f>IF($Z1595="","",INDEX($AT$2:$AT$2000,$Z1595))</f>
      </c>
      <c r="BL1595">
        <f>IF($Z1595="","",INDEX($AU$2:$AU$2000,$Z1595))</f>
      </c>
      <c r="BM1595">
        <f>IF($Z1595="","",INDEX($AV$2:$AV$2000,$Z1595))</f>
      </c>
      <c r="BN1595">
        <f>IF($Z1595="","",INDEX($AW$2:$AW$2000,$Z1595))</f>
      </c>
      <c r="BO1595">
        <f>IF($Z1595="","",INDEX($AX$2:$AX$2000,$Z1595))</f>
      </c>
      <c r="BP1595">
        <f>IF($Z1595="","",INDEX($AY$2:$AY$2000,$Z1595))</f>
      </c>
      <c r="BQ1595">
        <f>IF($Z1595="","",INDEX($AZ$2:$AZ$2000,$Z1595))</f>
      </c>
      <c r="BR1595">
        <f>IF($Z1595="","",INDEX($BA$2:$BA$2000,$Z1595))</f>
      </c>
      <c r="BS1595">
        <f>IF($Z1595="","",INDEX($BB$2:$BB$2000,$Z1595))</f>
      </c>
      <c r="BT1595">
        <f>IF($Z1595="","",INDEX($BC$2:$BC$2000,$Z1595))</f>
      </c>
      <c r="BV1595">
        <f>IF(OR($A1595="",$P1595&lt;&gt;"Yes",$AH1595="Yes"),"",1+N($AG1595))</f>
      </c>
      <c r="BW1595">
        <f>IF($A1595="","",COUNTIFS($W$2:$W$2500,$A1595,$BZ$2:$BZ$2500,"Yes")+COUNTIFS($X$2:$X$2500,$A1595,$BY$2:$BY$2500,"Yes"))</f>
      </c>
      <c r="BX1595">
        <f>IF(OR($A1595="",$P1595="Yes"),"",IF(N($BW1595)=0,0,1+SUMIFS($CB$2:$CB$2500,$W$2:$W$2500,$A1595)+SUMIFS($CA$2:$CA$2500,$X$2:$X$2500,$A1595)))</f>
      </c>
      <c r="BY1595" t="str">
        <f>IF($Y1595="","",INDEX($AH$2:$AH$2000,$Y1595)&amp;"")</f>
      </c>
      <c r="BZ1595" t="str">
        <f>IF($Z1595="","",INDEX($AH$2:$AH$2000,$Z1595)&amp;"")</f>
      </c>
      <c r="CA1595">
        <f>IF($Y1595="","",INDEX($BV$2:$BV$2000,$Y1595))</f>
      </c>
      <c r="CB1595">
        <f>IF($Z1595="","",INDEX($BV$2:$BV$2000,$Z1595))</f>
      </c>
    </row>
    <row r="1596">
      <c r="A1596" t="str">
        <f>IF(TRIM(INDEX(games!$A:$A,ROW()))="","",TRIM(INDEX(games!$A:$A,ROW())))</f>
      </c>
      <c r="B1596">
        <f>IF(OR($A1596="",INDEX(games!$B:$B,ROW())=""),"",INDEX(games!$B:$B,ROW()))</f>
      </c>
      <c r="C1596" t="str">
        <f>IF(OR($A1596="",INDEX(games!$C:$C,ROW())=""),"",INDEX(games!$C:$C,ROW()))</f>
      </c>
      <c r="D1596">
        <f>IF($A1596="","",COUNTIF($W$2:$W$2500,$A1596)+COUNTIF($X$2:$X$2500,$A1596))</f>
      </c>
      <c r="E1596">
        <f>IF($A1596="","",IFERROR(MATCH($C1596,$R$2:$R$5,0),0))</f>
      </c>
      <c r="F1596">
        <f>IF($A1596="","",MOD(ROW(),34))</f>
      </c>
      <c r="G1596">
        <f>IF($A1596="",NA(),IF($C1596="Action",$B1596,NA()))</f>
      </c>
      <c r="H1596">
        <f>IF($A1596="",NA(),IF($C1596="Action",1+$F1596*0.023,NA()))</f>
      </c>
      <c r="I1596">
        <f>IF($A1596="",NA(),IF($C1596="Strategy",$B1596,NA()))</f>
      </c>
      <c r="J1596">
        <f>IF($A1596="",NA(),IF($C1596="Strategy",2+$F1596*0.023,NA()))</f>
      </c>
      <c r="K1596">
        <f>IF($A1596="",NA(),IF($C1596="Deckbuilder",$B1596,NA()))</f>
      </c>
      <c r="L1596">
        <f>IF($A1596="",NA(),IF($C1596="Deckbuilder",3+$F1596*0.023,NA()))</f>
      </c>
      <c r="M1596">
        <f>IF($A1596="",NA(),IF($C1596="Traditional",$B1596,NA()))</f>
      </c>
      <c r="N1596">
        <f>IF($A1596="",NA(),IF($C1596="Traditional",4+$F1596*0.023,NA()))</f>
      </c>
      <c r="O1596">
        <f>IF($A1596="","",$D1596+ROW()/1000000)</f>
      </c>
      <c r="P1596" t="str">
        <f>IF(OR($A1596="",INDEX(games!$H:$H,ROW())=""),"",INDEX(games!$H:$H,ROW()))</f>
      </c>
      <c r="Q1596">
        <f>IF(OR($A1596="",$P1596&lt;&gt;"Yes"),"",$D1596+ROW()/1000000)</f>
      </c>
      <c r="T1596">
        <f>IF($Y1596="","",INDEX($B$2:$B$2000,$Y1596))</f>
      </c>
      <c r="U1596">
        <f>IF($Z1596="","",INDEX($B$2:$B$2000,$Z1596))</f>
      </c>
      <c r="V1596">
        <f>IF(OR($T1596="",$U1596=""),"",$U1596-$T1596)</f>
      </c>
      <c r="W1596" t="str">
        <f>IF(TRIM(INDEX(connections!$A:$A,ROW()))="","",TRIM(INDEX(connections!$A:$A,ROW())))</f>
      </c>
      <c r="X1596" t="str">
        <f>IF($W1596="","",TRIM(INDEX(connections!$B:$B,ROW())))</f>
      </c>
      <c r="Y1596">
        <f>IF($W1596="","",IFERROR(MATCH($W1596,$A$2:$A$2000,0),""))</f>
      </c>
      <c r="Z1596">
        <f>IF($X1596="","",IFERROR(MATCH($X1596,$A$2:$A$2000,0),""))</f>
      </c>
      <c r="AA1596" t="str">
        <f>IF($Y1596="","",INDEX($P$2:$P$2000,$Y1596))</f>
      </c>
      <c r="AB1596" t="str">
        <f>IF($Z1596="","",INDEX($P$2:$P$2000,$Z1596))</f>
      </c>
      <c r="AC1596">
        <f>IF(AND($AA1596="Yes",$AB1596="Yes"),1,"")</f>
      </c>
      <c r="AD1596">
        <f>IF(OR($Y1596="",$Z1596=""),"",IF(INDEX($C$2:$C$2000,$Y1596)=INDEX($C$2:$C$2000,$Z1596),0,1))</f>
      </c>
      <c r="AE1596">
        <f>IF($AC1596&lt;&gt;1,"",IF(AND(INDEX($AG$2:$AG$2000,$Y1596)=1,INDEX($AG$2:$AG$2000,$Z1596)=1),1,""))</f>
      </c>
      <c r="AG1596">
        <f>IF($A1596="","",COUNTIFS($W$2:$W$2500,$A1596,$AB$2:$AB$2500,"Yes")+COUNTIFS($X$2:$X$2500,$A1596,$AA$2:$AA$2500,"Yes"))</f>
      </c>
      <c r="AH1596" t="str">
        <f>IF(OR($P1596&lt;&gt;"Yes",N($AG1596)=0),"",IF(AND($AG1596=1,COUNTIFS($W$2:$W$2500,$A1596,$AE$2:$AE$2500,1)+COUNTIFS($X$2:$X$2500,$A1596,$AE$2:$AE$2500,1)&gt;0),"","Yes"))</f>
      </c>
      <c r="AI1596">
        <f>IF($AH1596="Yes",$AG1596,"")</f>
      </c>
      <c r="AJ1596">
        <f>IF($AI1596="","",$AI1596+ROW()/1000000)</f>
      </c>
      <c r="AK1596">
        <f>IF(OR($A1596="",$P1596="Yes",N($AG1596)=0),"",$AG1596+ROW()/1000000)</f>
      </c>
      <c r="AL1596" t="str">
        <f>IF($A1596="","",INDEX(games!$J:$J,ROW())&amp;"")</f>
      </c>
      <c r="AM1596">
        <f>IF($A1596="","",SUMPRODUCT($AO1596:$BD1596,'Map Analysis'!$AP$2^{0,1,2,3,4,5,6,7,8,9,10,11,12,13,14,15}))</f>
      </c>
      <c r="AN1596">
        <f>IF($A1596="","",$AM1596+ROW()/10000000)</f>
      </c>
      <c r="AO1596">
        <f>IF($A1596="","",COUNTIF($W$2:$W$2500,$A1596))</f>
      </c>
      <c r="AP1596">
        <f>IF($A1596="","",SUMIFS($BF$2:$BF$2500,$W$2:$W$2500,$A1596))</f>
      </c>
      <c r="AQ1596">
        <f>IF($A1596="","",SUMIFS($BG$2:$BG$2500,$W$2:$W$2500,$A1596))</f>
      </c>
      <c r="AR1596">
        <f>IF($A1596="","",SUMIFS($BH$2:$BH$2500,$W$2:$W$2500,$A1596))</f>
      </c>
      <c r="AS1596">
        <f>IF($A1596="","",SUMIFS($BI$2:$BI$2500,$W$2:$W$2500,$A1596))</f>
      </c>
      <c r="AT1596">
        <f>IF($A1596="","",SUMIFS($BJ$2:$BJ$2500,$W$2:$W$2500,$A1596))</f>
      </c>
      <c r="AU1596">
        <f>IF($A1596="","",SUMIFS($BK$2:$BK$2500,$W$2:$W$2500,$A1596))</f>
      </c>
      <c r="AV1596">
        <f>IF($A1596="","",SUMIFS($BL$2:$BL$2500,$W$2:$W$2500,$A1596))</f>
      </c>
      <c r="AW1596">
        <f>IF($A1596="","",SUMIFS($BM$2:$BM$2500,$W$2:$W$2500,$A1596))</f>
      </c>
      <c r="AX1596">
        <f>IF($A1596="","",SUMIFS($BN$2:$BN$2500,$W$2:$W$2500,$A1596))</f>
      </c>
      <c r="AY1596">
        <f>IF($A1596="","",SUMIFS($BO$2:$BO$2500,$W$2:$W$2500,$A1596))</f>
      </c>
      <c r="AZ1596">
        <f>IF($A1596="","",SUMIFS($BP$2:$BP$2500,$W$2:$W$2500,$A1596))</f>
      </c>
      <c r="BA1596">
        <f>IF($A1596="","",SUMIFS($BQ$2:$BQ$2500,$W$2:$W$2500,$A1596))</f>
      </c>
      <c r="BB1596">
        <f>IF($A1596="","",SUMIFS($BR$2:$BR$2500,$W$2:$W$2500,$A1596))</f>
      </c>
      <c r="BC1596">
        <f>IF($A1596="","",SUMIFS($BS$2:$BS$2500,$W$2:$W$2500,$A1596))</f>
      </c>
      <c r="BD1596">
        <f>IF($A1596="","",SUMIFS($BT$2:$BT$2500,$W$2:$W$2500,$A1596))</f>
      </c>
      <c r="BF1596">
        <f>IF($Z1596="","",INDEX($AO$2:$AO$2000,$Z1596))</f>
      </c>
      <c r="BG1596">
        <f>IF($Z1596="","",INDEX($AP$2:$AP$2000,$Z1596))</f>
      </c>
      <c r="BH1596">
        <f>IF($Z1596="","",INDEX($AQ$2:$AQ$2000,$Z1596))</f>
      </c>
      <c r="BI1596">
        <f>IF($Z1596="","",INDEX($AR$2:$AR$2000,$Z1596))</f>
      </c>
      <c r="BJ1596">
        <f>IF($Z1596="","",INDEX($AS$2:$AS$2000,$Z1596))</f>
      </c>
      <c r="BK1596">
        <f>IF($Z1596="","",INDEX($AT$2:$AT$2000,$Z1596))</f>
      </c>
      <c r="BL1596">
        <f>IF($Z1596="","",INDEX($AU$2:$AU$2000,$Z1596))</f>
      </c>
      <c r="BM1596">
        <f>IF($Z1596="","",INDEX($AV$2:$AV$2000,$Z1596))</f>
      </c>
      <c r="BN1596">
        <f>IF($Z1596="","",INDEX($AW$2:$AW$2000,$Z1596))</f>
      </c>
      <c r="BO1596">
        <f>IF($Z1596="","",INDEX($AX$2:$AX$2000,$Z1596))</f>
      </c>
      <c r="BP1596">
        <f>IF($Z1596="","",INDEX($AY$2:$AY$2000,$Z1596))</f>
      </c>
      <c r="BQ1596">
        <f>IF($Z1596="","",INDEX($AZ$2:$AZ$2000,$Z1596))</f>
      </c>
      <c r="BR1596">
        <f>IF($Z1596="","",INDEX($BA$2:$BA$2000,$Z1596))</f>
      </c>
      <c r="BS1596">
        <f>IF($Z1596="","",INDEX($BB$2:$BB$2000,$Z1596))</f>
      </c>
      <c r="BT1596">
        <f>IF($Z1596="","",INDEX($BC$2:$BC$2000,$Z1596))</f>
      </c>
      <c r="BV1596">
        <f>IF(OR($A1596="",$P1596&lt;&gt;"Yes",$AH1596="Yes"),"",1+N($AG1596))</f>
      </c>
      <c r="BW1596">
        <f>IF($A1596="","",COUNTIFS($W$2:$W$2500,$A1596,$BZ$2:$BZ$2500,"Yes")+COUNTIFS($X$2:$X$2500,$A1596,$BY$2:$BY$2500,"Yes"))</f>
      </c>
      <c r="BX1596">
        <f>IF(OR($A1596="",$P1596="Yes"),"",IF(N($BW1596)=0,0,1+SUMIFS($CB$2:$CB$2500,$W$2:$W$2500,$A1596)+SUMIFS($CA$2:$CA$2500,$X$2:$X$2500,$A1596)))</f>
      </c>
      <c r="BY1596" t="str">
        <f>IF($Y1596="","",INDEX($AH$2:$AH$2000,$Y1596)&amp;"")</f>
      </c>
      <c r="BZ1596" t="str">
        <f>IF($Z1596="","",INDEX($AH$2:$AH$2000,$Z1596)&amp;"")</f>
      </c>
      <c r="CA1596">
        <f>IF($Y1596="","",INDEX($BV$2:$BV$2000,$Y1596))</f>
      </c>
      <c r="CB1596">
        <f>IF($Z1596="","",INDEX($BV$2:$BV$2000,$Z1596))</f>
      </c>
    </row>
    <row r="1597">
      <c r="A1597" t="str">
        <f>IF(TRIM(INDEX(games!$A:$A,ROW()))="","",TRIM(INDEX(games!$A:$A,ROW())))</f>
      </c>
      <c r="B1597">
        <f>IF(OR($A1597="",INDEX(games!$B:$B,ROW())=""),"",INDEX(games!$B:$B,ROW()))</f>
      </c>
      <c r="C1597" t="str">
        <f>IF(OR($A1597="",INDEX(games!$C:$C,ROW())=""),"",INDEX(games!$C:$C,ROW()))</f>
      </c>
      <c r="D1597">
        <f>IF($A1597="","",COUNTIF($W$2:$W$2500,$A1597)+COUNTIF($X$2:$X$2500,$A1597))</f>
      </c>
      <c r="E1597">
        <f>IF($A1597="","",IFERROR(MATCH($C1597,$R$2:$R$5,0),0))</f>
      </c>
      <c r="F1597">
        <f>IF($A1597="","",MOD(ROW(),34))</f>
      </c>
      <c r="G1597">
        <f>IF($A1597="",NA(),IF($C1597="Action",$B1597,NA()))</f>
      </c>
      <c r="H1597">
        <f>IF($A1597="",NA(),IF($C1597="Action",1+$F1597*0.023,NA()))</f>
      </c>
      <c r="I1597">
        <f>IF($A1597="",NA(),IF($C1597="Strategy",$B1597,NA()))</f>
      </c>
      <c r="J1597">
        <f>IF($A1597="",NA(),IF($C1597="Strategy",2+$F1597*0.023,NA()))</f>
      </c>
      <c r="K1597">
        <f>IF($A1597="",NA(),IF($C1597="Deckbuilder",$B1597,NA()))</f>
      </c>
      <c r="L1597">
        <f>IF($A1597="",NA(),IF($C1597="Deckbuilder",3+$F1597*0.023,NA()))</f>
      </c>
      <c r="M1597">
        <f>IF($A1597="",NA(),IF($C1597="Traditional",$B1597,NA()))</f>
      </c>
      <c r="N1597">
        <f>IF($A1597="",NA(),IF($C1597="Traditional",4+$F1597*0.023,NA()))</f>
      </c>
      <c r="O1597">
        <f>IF($A1597="","",$D1597+ROW()/1000000)</f>
      </c>
      <c r="P1597" t="str">
        <f>IF(OR($A1597="",INDEX(games!$H:$H,ROW())=""),"",INDEX(games!$H:$H,ROW()))</f>
      </c>
      <c r="Q1597">
        <f>IF(OR($A1597="",$P1597&lt;&gt;"Yes"),"",$D1597+ROW()/1000000)</f>
      </c>
      <c r="T1597">
        <f>IF($Y1597="","",INDEX($B$2:$B$2000,$Y1597))</f>
      </c>
      <c r="U1597">
        <f>IF($Z1597="","",INDEX($B$2:$B$2000,$Z1597))</f>
      </c>
      <c r="V1597">
        <f>IF(OR($T1597="",$U1597=""),"",$U1597-$T1597)</f>
      </c>
      <c r="W1597" t="str">
        <f>IF(TRIM(INDEX(connections!$A:$A,ROW()))="","",TRIM(INDEX(connections!$A:$A,ROW())))</f>
      </c>
      <c r="X1597" t="str">
        <f>IF($W1597="","",TRIM(INDEX(connections!$B:$B,ROW())))</f>
      </c>
      <c r="Y1597">
        <f>IF($W1597="","",IFERROR(MATCH($W1597,$A$2:$A$2000,0),""))</f>
      </c>
      <c r="Z1597">
        <f>IF($X1597="","",IFERROR(MATCH($X1597,$A$2:$A$2000,0),""))</f>
      </c>
      <c r="AA1597" t="str">
        <f>IF($Y1597="","",INDEX($P$2:$P$2000,$Y1597))</f>
      </c>
      <c r="AB1597" t="str">
        <f>IF($Z1597="","",INDEX($P$2:$P$2000,$Z1597))</f>
      </c>
      <c r="AC1597">
        <f>IF(AND($AA1597="Yes",$AB1597="Yes"),1,"")</f>
      </c>
      <c r="AD1597">
        <f>IF(OR($Y1597="",$Z1597=""),"",IF(INDEX($C$2:$C$2000,$Y1597)=INDEX($C$2:$C$2000,$Z1597),0,1))</f>
      </c>
      <c r="AE1597">
        <f>IF($AC1597&lt;&gt;1,"",IF(AND(INDEX($AG$2:$AG$2000,$Y1597)=1,INDEX($AG$2:$AG$2000,$Z1597)=1),1,""))</f>
      </c>
      <c r="AG1597">
        <f>IF($A1597="","",COUNTIFS($W$2:$W$2500,$A1597,$AB$2:$AB$2500,"Yes")+COUNTIFS($X$2:$X$2500,$A1597,$AA$2:$AA$2500,"Yes"))</f>
      </c>
      <c r="AH1597" t="str">
        <f>IF(OR($P1597&lt;&gt;"Yes",N($AG1597)=0),"",IF(AND($AG1597=1,COUNTIFS($W$2:$W$2500,$A1597,$AE$2:$AE$2500,1)+COUNTIFS($X$2:$X$2500,$A1597,$AE$2:$AE$2500,1)&gt;0),"","Yes"))</f>
      </c>
      <c r="AI1597">
        <f>IF($AH1597="Yes",$AG1597,"")</f>
      </c>
      <c r="AJ1597">
        <f>IF($AI1597="","",$AI1597+ROW()/1000000)</f>
      </c>
      <c r="AK1597">
        <f>IF(OR($A1597="",$P1597="Yes",N($AG1597)=0),"",$AG1597+ROW()/1000000)</f>
      </c>
      <c r="AL1597" t="str">
        <f>IF($A1597="","",INDEX(games!$J:$J,ROW())&amp;"")</f>
      </c>
      <c r="AM1597">
        <f>IF($A1597="","",SUMPRODUCT($AO1597:$BD1597,'Map Analysis'!$AP$2^{0,1,2,3,4,5,6,7,8,9,10,11,12,13,14,15}))</f>
      </c>
      <c r="AN1597">
        <f>IF($A1597="","",$AM1597+ROW()/10000000)</f>
      </c>
      <c r="AO1597">
        <f>IF($A1597="","",COUNTIF($W$2:$W$2500,$A1597))</f>
      </c>
      <c r="AP1597">
        <f>IF($A1597="","",SUMIFS($BF$2:$BF$2500,$W$2:$W$2500,$A1597))</f>
      </c>
      <c r="AQ1597">
        <f>IF($A1597="","",SUMIFS($BG$2:$BG$2500,$W$2:$W$2500,$A1597))</f>
      </c>
      <c r="AR1597">
        <f>IF($A1597="","",SUMIFS($BH$2:$BH$2500,$W$2:$W$2500,$A1597))</f>
      </c>
      <c r="AS1597">
        <f>IF($A1597="","",SUMIFS($BI$2:$BI$2500,$W$2:$W$2500,$A1597))</f>
      </c>
      <c r="AT1597">
        <f>IF($A1597="","",SUMIFS($BJ$2:$BJ$2500,$W$2:$W$2500,$A1597))</f>
      </c>
      <c r="AU1597">
        <f>IF($A1597="","",SUMIFS($BK$2:$BK$2500,$W$2:$W$2500,$A1597))</f>
      </c>
      <c r="AV1597">
        <f>IF($A1597="","",SUMIFS($BL$2:$BL$2500,$W$2:$W$2500,$A1597))</f>
      </c>
      <c r="AW1597">
        <f>IF($A1597="","",SUMIFS($BM$2:$BM$2500,$W$2:$W$2500,$A1597))</f>
      </c>
      <c r="AX1597">
        <f>IF($A1597="","",SUMIFS($BN$2:$BN$2500,$W$2:$W$2500,$A1597))</f>
      </c>
      <c r="AY1597">
        <f>IF($A1597="","",SUMIFS($BO$2:$BO$2500,$W$2:$W$2500,$A1597))</f>
      </c>
      <c r="AZ1597">
        <f>IF($A1597="","",SUMIFS($BP$2:$BP$2500,$W$2:$W$2500,$A1597))</f>
      </c>
      <c r="BA1597">
        <f>IF($A1597="","",SUMIFS($BQ$2:$BQ$2500,$W$2:$W$2500,$A1597))</f>
      </c>
      <c r="BB1597">
        <f>IF($A1597="","",SUMIFS($BR$2:$BR$2500,$W$2:$W$2500,$A1597))</f>
      </c>
      <c r="BC1597">
        <f>IF($A1597="","",SUMIFS($BS$2:$BS$2500,$W$2:$W$2500,$A1597))</f>
      </c>
      <c r="BD1597">
        <f>IF($A1597="","",SUMIFS($BT$2:$BT$2500,$W$2:$W$2500,$A1597))</f>
      </c>
      <c r="BF1597">
        <f>IF($Z1597="","",INDEX($AO$2:$AO$2000,$Z1597))</f>
      </c>
      <c r="BG1597">
        <f>IF($Z1597="","",INDEX($AP$2:$AP$2000,$Z1597))</f>
      </c>
      <c r="BH1597">
        <f>IF($Z1597="","",INDEX($AQ$2:$AQ$2000,$Z1597))</f>
      </c>
      <c r="BI1597">
        <f>IF($Z1597="","",INDEX($AR$2:$AR$2000,$Z1597))</f>
      </c>
      <c r="BJ1597">
        <f>IF($Z1597="","",INDEX($AS$2:$AS$2000,$Z1597))</f>
      </c>
      <c r="BK1597">
        <f>IF($Z1597="","",INDEX($AT$2:$AT$2000,$Z1597))</f>
      </c>
      <c r="BL1597">
        <f>IF($Z1597="","",INDEX($AU$2:$AU$2000,$Z1597))</f>
      </c>
      <c r="BM1597">
        <f>IF($Z1597="","",INDEX($AV$2:$AV$2000,$Z1597))</f>
      </c>
      <c r="BN1597">
        <f>IF($Z1597="","",INDEX($AW$2:$AW$2000,$Z1597))</f>
      </c>
      <c r="BO1597">
        <f>IF($Z1597="","",INDEX($AX$2:$AX$2000,$Z1597))</f>
      </c>
      <c r="BP1597">
        <f>IF($Z1597="","",INDEX($AY$2:$AY$2000,$Z1597))</f>
      </c>
      <c r="BQ1597">
        <f>IF($Z1597="","",INDEX($AZ$2:$AZ$2000,$Z1597))</f>
      </c>
      <c r="BR1597">
        <f>IF($Z1597="","",INDEX($BA$2:$BA$2000,$Z1597))</f>
      </c>
      <c r="BS1597">
        <f>IF($Z1597="","",INDEX($BB$2:$BB$2000,$Z1597))</f>
      </c>
      <c r="BT1597">
        <f>IF($Z1597="","",INDEX($BC$2:$BC$2000,$Z1597))</f>
      </c>
      <c r="BV1597">
        <f>IF(OR($A1597="",$P1597&lt;&gt;"Yes",$AH1597="Yes"),"",1+N($AG1597))</f>
      </c>
      <c r="BW1597">
        <f>IF($A1597="","",COUNTIFS($W$2:$W$2500,$A1597,$BZ$2:$BZ$2500,"Yes")+COUNTIFS($X$2:$X$2500,$A1597,$BY$2:$BY$2500,"Yes"))</f>
      </c>
      <c r="BX1597">
        <f>IF(OR($A1597="",$P1597="Yes"),"",IF(N($BW1597)=0,0,1+SUMIFS($CB$2:$CB$2500,$W$2:$W$2500,$A1597)+SUMIFS($CA$2:$CA$2500,$X$2:$X$2500,$A1597)))</f>
      </c>
      <c r="BY1597" t="str">
        <f>IF($Y1597="","",INDEX($AH$2:$AH$2000,$Y1597)&amp;"")</f>
      </c>
      <c r="BZ1597" t="str">
        <f>IF($Z1597="","",INDEX($AH$2:$AH$2000,$Z1597)&amp;"")</f>
      </c>
      <c r="CA1597">
        <f>IF($Y1597="","",INDEX($BV$2:$BV$2000,$Y1597))</f>
      </c>
      <c r="CB1597">
        <f>IF($Z1597="","",INDEX($BV$2:$BV$2000,$Z1597))</f>
      </c>
    </row>
    <row r="1598">
      <c r="A1598" t="str">
        <f>IF(TRIM(INDEX(games!$A:$A,ROW()))="","",TRIM(INDEX(games!$A:$A,ROW())))</f>
      </c>
      <c r="B1598">
        <f>IF(OR($A1598="",INDEX(games!$B:$B,ROW())=""),"",INDEX(games!$B:$B,ROW()))</f>
      </c>
      <c r="C1598" t="str">
        <f>IF(OR($A1598="",INDEX(games!$C:$C,ROW())=""),"",INDEX(games!$C:$C,ROW()))</f>
      </c>
      <c r="D1598">
        <f>IF($A1598="","",COUNTIF($W$2:$W$2500,$A1598)+COUNTIF($X$2:$X$2500,$A1598))</f>
      </c>
      <c r="E1598">
        <f>IF($A1598="","",IFERROR(MATCH($C1598,$R$2:$R$5,0),0))</f>
      </c>
      <c r="F1598">
        <f>IF($A1598="","",MOD(ROW(),34))</f>
      </c>
      <c r="G1598">
        <f>IF($A1598="",NA(),IF($C1598="Action",$B1598,NA()))</f>
      </c>
      <c r="H1598">
        <f>IF($A1598="",NA(),IF($C1598="Action",1+$F1598*0.023,NA()))</f>
      </c>
      <c r="I1598">
        <f>IF($A1598="",NA(),IF($C1598="Strategy",$B1598,NA()))</f>
      </c>
      <c r="J1598">
        <f>IF($A1598="",NA(),IF($C1598="Strategy",2+$F1598*0.023,NA()))</f>
      </c>
      <c r="K1598">
        <f>IF($A1598="",NA(),IF($C1598="Deckbuilder",$B1598,NA()))</f>
      </c>
      <c r="L1598">
        <f>IF($A1598="",NA(),IF($C1598="Deckbuilder",3+$F1598*0.023,NA()))</f>
      </c>
      <c r="M1598">
        <f>IF($A1598="",NA(),IF($C1598="Traditional",$B1598,NA()))</f>
      </c>
      <c r="N1598">
        <f>IF($A1598="",NA(),IF($C1598="Traditional",4+$F1598*0.023,NA()))</f>
      </c>
      <c r="O1598">
        <f>IF($A1598="","",$D1598+ROW()/1000000)</f>
      </c>
      <c r="P1598" t="str">
        <f>IF(OR($A1598="",INDEX(games!$H:$H,ROW())=""),"",INDEX(games!$H:$H,ROW()))</f>
      </c>
      <c r="Q1598">
        <f>IF(OR($A1598="",$P1598&lt;&gt;"Yes"),"",$D1598+ROW()/1000000)</f>
      </c>
      <c r="T1598">
        <f>IF($Y1598="","",INDEX($B$2:$B$2000,$Y1598))</f>
      </c>
      <c r="U1598">
        <f>IF($Z1598="","",INDEX($B$2:$B$2000,$Z1598))</f>
      </c>
      <c r="V1598">
        <f>IF(OR($T1598="",$U1598=""),"",$U1598-$T1598)</f>
      </c>
      <c r="W1598" t="str">
        <f>IF(TRIM(INDEX(connections!$A:$A,ROW()))="","",TRIM(INDEX(connections!$A:$A,ROW())))</f>
      </c>
      <c r="X1598" t="str">
        <f>IF($W1598="","",TRIM(INDEX(connections!$B:$B,ROW())))</f>
      </c>
      <c r="Y1598">
        <f>IF($W1598="","",IFERROR(MATCH($W1598,$A$2:$A$2000,0),""))</f>
      </c>
      <c r="Z1598">
        <f>IF($X1598="","",IFERROR(MATCH($X1598,$A$2:$A$2000,0),""))</f>
      </c>
      <c r="AA1598" t="str">
        <f>IF($Y1598="","",INDEX($P$2:$P$2000,$Y1598))</f>
      </c>
      <c r="AB1598" t="str">
        <f>IF($Z1598="","",INDEX($P$2:$P$2000,$Z1598))</f>
      </c>
      <c r="AC1598">
        <f>IF(AND($AA1598="Yes",$AB1598="Yes"),1,"")</f>
      </c>
      <c r="AD1598">
        <f>IF(OR($Y1598="",$Z1598=""),"",IF(INDEX($C$2:$C$2000,$Y1598)=INDEX($C$2:$C$2000,$Z1598),0,1))</f>
      </c>
      <c r="AE1598">
        <f>IF($AC1598&lt;&gt;1,"",IF(AND(INDEX($AG$2:$AG$2000,$Y1598)=1,INDEX($AG$2:$AG$2000,$Z1598)=1),1,""))</f>
      </c>
      <c r="AG1598">
        <f>IF($A1598="","",COUNTIFS($W$2:$W$2500,$A1598,$AB$2:$AB$2500,"Yes")+COUNTIFS($X$2:$X$2500,$A1598,$AA$2:$AA$2500,"Yes"))</f>
      </c>
      <c r="AH1598" t="str">
        <f>IF(OR($P1598&lt;&gt;"Yes",N($AG1598)=0),"",IF(AND($AG1598=1,COUNTIFS($W$2:$W$2500,$A1598,$AE$2:$AE$2500,1)+COUNTIFS($X$2:$X$2500,$A1598,$AE$2:$AE$2500,1)&gt;0),"","Yes"))</f>
      </c>
      <c r="AI1598">
        <f>IF($AH1598="Yes",$AG1598,"")</f>
      </c>
      <c r="AJ1598">
        <f>IF($AI1598="","",$AI1598+ROW()/1000000)</f>
      </c>
      <c r="AK1598">
        <f>IF(OR($A1598="",$P1598="Yes",N($AG1598)=0),"",$AG1598+ROW()/1000000)</f>
      </c>
      <c r="AL1598" t="str">
        <f>IF($A1598="","",INDEX(games!$J:$J,ROW())&amp;"")</f>
      </c>
      <c r="AM1598">
        <f>IF($A1598="","",SUMPRODUCT($AO1598:$BD1598,'Map Analysis'!$AP$2^{0,1,2,3,4,5,6,7,8,9,10,11,12,13,14,15}))</f>
      </c>
      <c r="AN1598">
        <f>IF($A1598="","",$AM1598+ROW()/10000000)</f>
      </c>
      <c r="AO1598">
        <f>IF($A1598="","",COUNTIF($W$2:$W$2500,$A1598))</f>
      </c>
      <c r="AP1598">
        <f>IF($A1598="","",SUMIFS($BF$2:$BF$2500,$W$2:$W$2500,$A1598))</f>
      </c>
      <c r="AQ1598">
        <f>IF($A1598="","",SUMIFS($BG$2:$BG$2500,$W$2:$W$2500,$A1598))</f>
      </c>
      <c r="AR1598">
        <f>IF($A1598="","",SUMIFS($BH$2:$BH$2500,$W$2:$W$2500,$A1598))</f>
      </c>
      <c r="AS1598">
        <f>IF($A1598="","",SUMIFS($BI$2:$BI$2500,$W$2:$W$2500,$A1598))</f>
      </c>
      <c r="AT1598">
        <f>IF($A1598="","",SUMIFS($BJ$2:$BJ$2500,$W$2:$W$2500,$A1598))</f>
      </c>
      <c r="AU1598">
        <f>IF($A1598="","",SUMIFS($BK$2:$BK$2500,$W$2:$W$2500,$A1598))</f>
      </c>
      <c r="AV1598">
        <f>IF($A1598="","",SUMIFS($BL$2:$BL$2500,$W$2:$W$2500,$A1598))</f>
      </c>
      <c r="AW1598">
        <f>IF($A1598="","",SUMIFS($BM$2:$BM$2500,$W$2:$W$2500,$A1598))</f>
      </c>
      <c r="AX1598">
        <f>IF($A1598="","",SUMIFS($BN$2:$BN$2500,$W$2:$W$2500,$A1598))</f>
      </c>
      <c r="AY1598">
        <f>IF($A1598="","",SUMIFS($BO$2:$BO$2500,$W$2:$W$2500,$A1598))</f>
      </c>
      <c r="AZ1598">
        <f>IF($A1598="","",SUMIFS($BP$2:$BP$2500,$W$2:$W$2500,$A1598))</f>
      </c>
      <c r="BA1598">
        <f>IF($A1598="","",SUMIFS($BQ$2:$BQ$2500,$W$2:$W$2500,$A1598))</f>
      </c>
      <c r="BB1598">
        <f>IF($A1598="","",SUMIFS($BR$2:$BR$2500,$W$2:$W$2500,$A1598))</f>
      </c>
      <c r="BC1598">
        <f>IF($A1598="","",SUMIFS($BS$2:$BS$2500,$W$2:$W$2500,$A1598))</f>
      </c>
      <c r="BD1598">
        <f>IF($A1598="","",SUMIFS($BT$2:$BT$2500,$W$2:$W$2500,$A1598))</f>
      </c>
      <c r="BF1598">
        <f>IF($Z1598="","",INDEX($AO$2:$AO$2000,$Z1598))</f>
      </c>
      <c r="BG1598">
        <f>IF($Z1598="","",INDEX($AP$2:$AP$2000,$Z1598))</f>
      </c>
      <c r="BH1598">
        <f>IF($Z1598="","",INDEX($AQ$2:$AQ$2000,$Z1598))</f>
      </c>
      <c r="BI1598">
        <f>IF($Z1598="","",INDEX($AR$2:$AR$2000,$Z1598))</f>
      </c>
      <c r="BJ1598">
        <f>IF($Z1598="","",INDEX($AS$2:$AS$2000,$Z1598))</f>
      </c>
      <c r="BK1598">
        <f>IF($Z1598="","",INDEX($AT$2:$AT$2000,$Z1598))</f>
      </c>
      <c r="BL1598">
        <f>IF($Z1598="","",INDEX($AU$2:$AU$2000,$Z1598))</f>
      </c>
      <c r="BM1598">
        <f>IF($Z1598="","",INDEX($AV$2:$AV$2000,$Z1598))</f>
      </c>
      <c r="BN1598">
        <f>IF($Z1598="","",INDEX($AW$2:$AW$2000,$Z1598))</f>
      </c>
      <c r="BO1598">
        <f>IF($Z1598="","",INDEX($AX$2:$AX$2000,$Z1598))</f>
      </c>
      <c r="BP1598">
        <f>IF($Z1598="","",INDEX($AY$2:$AY$2000,$Z1598))</f>
      </c>
      <c r="BQ1598">
        <f>IF($Z1598="","",INDEX($AZ$2:$AZ$2000,$Z1598))</f>
      </c>
      <c r="BR1598">
        <f>IF($Z1598="","",INDEX($BA$2:$BA$2000,$Z1598))</f>
      </c>
      <c r="BS1598">
        <f>IF($Z1598="","",INDEX($BB$2:$BB$2000,$Z1598))</f>
      </c>
      <c r="BT1598">
        <f>IF($Z1598="","",INDEX($BC$2:$BC$2000,$Z1598))</f>
      </c>
      <c r="BV1598">
        <f>IF(OR($A1598="",$P1598&lt;&gt;"Yes",$AH1598="Yes"),"",1+N($AG1598))</f>
      </c>
      <c r="BW1598">
        <f>IF($A1598="","",COUNTIFS($W$2:$W$2500,$A1598,$BZ$2:$BZ$2500,"Yes")+COUNTIFS($X$2:$X$2500,$A1598,$BY$2:$BY$2500,"Yes"))</f>
      </c>
      <c r="BX1598">
        <f>IF(OR($A1598="",$P1598="Yes"),"",IF(N($BW1598)=0,0,1+SUMIFS($CB$2:$CB$2500,$W$2:$W$2500,$A1598)+SUMIFS($CA$2:$CA$2500,$X$2:$X$2500,$A1598)))</f>
      </c>
      <c r="BY1598" t="str">
        <f>IF($Y1598="","",INDEX($AH$2:$AH$2000,$Y1598)&amp;"")</f>
      </c>
      <c r="BZ1598" t="str">
        <f>IF($Z1598="","",INDEX($AH$2:$AH$2000,$Z1598)&amp;"")</f>
      </c>
      <c r="CA1598">
        <f>IF($Y1598="","",INDEX($BV$2:$BV$2000,$Y1598))</f>
      </c>
      <c r="CB1598">
        <f>IF($Z1598="","",INDEX($BV$2:$BV$2000,$Z1598))</f>
      </c>
    </row>
    <row r="1599">
      <c r="A1599" t="str">
        <f>IF(TRIM(INDEX(games!$A:$A,ROW()))="","",TRIM(INDEX(games!$A:$A,ROW())))</f>
      </c>
      <c r="B1599">
        <f>IF(OR($A1599="",INDEX(games!$B:$B,ROW())=""),"",INDEX(games!$B:$B,ROW()))</f>
      </c>
      <c r="C1599" t="str">
        <f>IF(OR($A1599="",INDEX(games!$C:$C,ROW())=""),"",INDEX(games!$C:$C,ROW()))</f>
      </c>
      <c r="D1599">
        <f>IF($A1599="","",COUNTIF($W$2:$W$2500,$A1599)+COUNTIF($X$2:$X$2500,$A1599))</f>
      </c>
      <c r="E1599">
        <f>IF($A1599="","",IFERROR(MATCH($C1599,$R$2:$R$5,0),0))</f>
      </c>
      <c r="F1599">
        <f>IF($A1599="","",MOD(ROW(),34))</f>
      </c>
      <c r="G1599">
        <f>IF($A1599="",NA(),IF($C1599="Action",$B1599,NA()))</f>
      </c>
      <c r="H1599">
        <f>IF($A1599="",NA(),IF($C1599="Action",1+$F1599*0.023,NA()))</f>
      </c>
      <c r="I1599">
        <f>IF($A1599="",NA(),IF($C1599="Strategy",$B1599,NA()))</f>
      </c>
      <c r="J1599">
        <f>IF($A1599="",NA(),IF($C1599="Strategy",2+$F1599*0.023,NA()))</f>
      </c>
      <c r="K1599">
        <f>IF($A1599="",NA(),IF($C1599="Deckbuilder",$B1599,NA()))</f>
      </c>
      <c r="L1599">
        <f>IF($A1599="",NA(),IF($C1599="Deckbuilder",3+$F1599*0.023,NA()))</f>
      </c>
      <c r="M1599">
        <f>IF($A1599="",NA(),IF($C1599="Traditional",$B1599,NA()))</f>
      </c>
      <c r="N1599">
        <f>IF($A1599="",NA(),IF($C1599="Traditional",4+$F1599*0.023,NA()))</f>
      </c>
      <c r="O1599">
        <f>IF($A1599="","",$D1599+ROW()/1000000)</f>
      </c>
      <c r="P1599" t="str">
        <f>IF(OR($A1599="",INDEX(games!$H:$H,ROW())=""),"",INDEX(games!$H:$H,ROW()))</f>
      </c>
      <c r="Q1599">
        <f>IF(OR($A1599="",$P1599&lt;&gt;"Yes"),"",$D1599+ROW()/1000000)</f>
      </c>
      <c r="T1599">
        <f>IF($Y1599="","",INDEX($B$2:$B$2000,$Y1599))</f>
      </c>
      <c r="U1599">
        <f>IF($Z1599="","",INDEX($B$2:$B$2000,$Z1599))</f>
      </c>
      <c r="V1599">
        <f>IF(OR($T1599="",$U1599=""),"",$U1599-$T1599)</f>
      </c>
      <c r="W1599" t="str">
        <f>IF(TRIM(INDEX(connections!$A:$A,ROW()))="","",TRIM(INDEX(connections!$A:$A,ROW())))</f>
      </c>
      <c r="X1599" t="str">
        <f>IF($W1599="","",TRIM(INDEX(connections!$B:$B,ROW())))</f>
      </c>
      <c r="Y1599">
        <f>IF($W1599="","",IFERROR(MATCH($W1599,$A$2:$A$2000,0),""))</f>
      </c>
      <c r="Z1599">
        <f>IF($X1599="","",IFERROR(MATCH($X1599,$A$2:$A$2000,0),""))</f>
      </c>
      <c r="AA1599" t="str">
        <f>IF($Y1599="","",INDEX($P$2:$P$2000,$Y1599))</f>
      </c>
      <c r="AB1599" t="str">
        <f>IF($Z1599="","",INDEX($P$2:$P$2000,$Z1599))</f>
      </c>
      <c r="AC1599">
        <f>IF(AND($AA1599="Yes",$AB1599="Yes"),1,"")</f>
      </c>
      <c r="AD1599">
        <f>IF(OR($Y1599="",$Z1599=""),"",IF(INDEX($C$2:$C$2000,$Y1599)=INDEX($C$2:$C$2000,$Z1599),0,1))</f>
      </c>
      <c r="AE1599">
        <f>IF($AC1599&lt;&gt;1,"",IF(AND(INDEX($AG$2:$AG$2000,$Y1599)=1,INDEX($AG$2:$AG$2000,$Z1599)=1),1,""))</f>
      </c>
      <c r="AG1599">
        <f>IF($A1599="","",COUNTIFS($W$2:$W$2500,$A1599,$AB$2:$AB$2500,"Yes")+COUNTIFS($X$2:$X$2500,$A1599,$AA$2:$AA$2500,"Yes"))</f>
      </c>
      <c r="AH1599" t="str">
        <f>IF(OR($P1599&lt;&gt;"Yes",N($AG1599)=0),"",IF(AND($AG1599=1,COUNTIFS($W$2:$W$2500,$A1599,$AE$2:$AE$2500,1)+COUNTIFS($X$2:$X$2500,$A1599,$AE$2:$AE$2500,1)&gt;0),"","Yes"))</f>
      </c>
      <c r="AI1599">
        <f>IF($AH1599="Yes",$AG1599,"")</f>
      </c>
      <c r="AJ1599">
        <f>IF($AI1599="","",$AI1599+ROW()/1000000)</f>
      </c>
      <c r="AK1599">
        <f>IF(OR($A1599="",$P1599="Yes",N($AG1599)=0),"",$AG1599+ROW()/1000000)</f>
      </c>
      <c r="AL1599" t="str">
        <f>IF($A1599="","",INDEX(games!$J:$J,ROW())&amp;"")</f>
      </c>
      <c r="AM1599">
        <f>IF($A1599="","",SUMPRODUCT($AO1599:$BD1599,'Map Analysis'!$AP$2^{0,1,2,3,4,5,6,7,8,9,10,11,12,13,14,15}))</f>
      </c>
      <c r="AN1599">
        <f>IF($A1599="","",$AM1599+ROW()/10000000)</f>
      </c>
      <c r="AO1599">
        <f>IF($A1599="","",COUNTIF($W$2:$W$2500,$A1599))</f>
      </c>
      <c r="AP1599">
        <f>IF($A1599="","",SUMIFS($BF$2:$BF$2500,$W$2:$W$2500,$A1599))</f>
      </c>
      <c r="AQ1599">
        <f>IF($A1599="","",SUMIFS($BG$2:$BG$2500,$W$2:$W$2500,$A1599))</f>
      </c>
      <c r="AR1599">
        <f>IF($A1599="","",SUMIFS($BH$2:$BH$2500,$W$2:$W$2500,$A1599))</f>
      </c>
      <c r="AS1599">
        <f>IF($A1599="","",SUMIFS($BI$2:$BI$2500,$W$2:$W$2500,$A1599))</f>
      </c>
      <c r="AT1599">
        <f>IF($A1599="","",SUMIFS($BJ$2:$BJ$2500,$W$2:$W$2500,$A1599))</f>
      </c>
      <c r="AU1599">
        <f>IF($A1599="","",SUMIFS($BK$2:$BK$2500,$W$2:$W$2500,$A1599))</f>
      </c>
      <c r="AV1599">
        <f>IF($A1599="","",SUMIFS($BL$2:$BL$2500,$W$2:$W$2500,$A1599))</f>
      </c>
      <c r="AW1599">
        <f>IF($A1599="","",SUMIFS($BM$2:$BM$2500,$W$2:$W$2500,$A1599))</f>
      </c>
      <c r="AX1599">
        <f>IF($A1599="","",SUMIFS($BN$2:$BN$2500,$W$2:$W$2500,$A1599))</f>
      </c>
      <c r="AY1599">
        <f>IF($A1599="","",SUMIFS($BO$2:$BO$2500,$W$2:$W$2500,$A1599))</f>
      </c>
      <c r="AZ1599">
        <f>IF($A1599="","",SUMIFS($BP$2:$BP$2500,$W$2:$W$2500,$A1599))</f>
      </c>
      <c r="BA1599">
        <f>IF($A1599="","",SUMIFS($BQ$2:$BQ$2500,$W$2:$W$2500,$A1599))</f>
      </c>
      <c r="BB1599">
        <f>IF($A1599="","",SUMIFS($BR$2:$BR$2500,$W$2:$W$2500,$A1599))</f>
      </c>
      <c r="BC1599">
        <f>IF($A1599="","",SUMIFS($BS$2:$BS$2500,$W$2:$W$2500,$A1599))</f>
      </c>
      <c r="BD1599">
        <f>IF($A1599="","",SUMIFS($BT$2:$BT$2500,$W$2:$W$2500,$A1599))</f>
      </c>
      <c r="BF1599">
        <f>IF($Z1599="","",INDEX($AO$2:$AO$2000,$Z1599))</f>
      </c>
      <c r="BG1599">
        <f>IF($Z1599="","",INDEX($AP$2:$AP$2000,$Z1599))</f>
      </c>
      <c r="BH1599">
        <f>IF($Z1599="","",INDEX($AQ$2:$AQ$2000,$Z1599))</f>
      </c>
      <c r="BI1599">
        <f>IF($Z1599="","",INDEX($AR$2:$AR$2000,$Z1599))</f>
      </c>
      <c r="BJ1599">
        <f>IF($Z1599="","",INDEX($AS$2:$AS$2000,$Z1599))</f>
      </c>
      <c r="BK1599">
        <f>IF($Z1599="","",INDEX($AT$2:$AT$2000,$Z1599))</f>
      </c>
      <c r="BL1599">
        <f>IF($Z1599="","",INDEX($AU$2:$AU$2000,$Z1599))</f>
      </c>
      <c r="BM1599">
        <f>IF($Z1599="","",INDEX($AV$2:$AV$2000,$Z1599))</f>
      </c>
      <c r="BN1599">
        <f>IF($Z1599="","",INDEX($AW$2:$AW$2000,$Z1599))</f>
      </c>
      <c r="BO1599">
        <f>IF($Z1599="","",INDEX($AX$2:$AX$2000,$Z1599))</f>
      </c>
      <c r="BP1599">
        <f>IF($Z1599="","",INDEX($AY$2:$AY$2000,$Z1599))</f>
      </c>
      <c r="BQ1599">
        <f>IF($Z1599="","",INDEX($AZ$2:$AZ$2000,$Z1599))</f>
      </c>
      <c r="BR1599">
        <f>IF($Z1599="","",INDEX($BA$2:$BA$2000,$Z1599))</f>
      </c>
      <c r="BS1599">
        <f>IF($Z1599="","",INDEX($BB$2:$BB$2000,$Z1599))</f>
      </c>
      <c r="BT1599">
        <f>IF($Z1599="","",INDEX($BC$2:$BC$2000,$Z1599))</f>
      </c>
      <c r="BV1599">
        <f>IF(OR($A1599="",$P1599&lt;&gt;"Yes",$AH1599="Yes"),"",1+N($AG1599))</f>
      </c>
      <c r="BW1599">
        <f>IF($A1599="","",COUNTIFS($W$2:$W$2500,$A1599,$BZ$2:$BZ$2500,"Yes")+COUNTIFS($X$2:$X$2500,$A1599,$BY$2:$BY$2500,"Yes"))</f>
      </c>
      <c r="BX1599">
        <f>IF(OR($A1599="",$P1599="Yes"),"",IF(N($BW1599)=0,0,1+SUMIFS($CB$2:$CB$2500,$W$2:$W$2500,$A1599)+SUMIFS($CA$2:$CA$2500,$X$2:$X$2500,$A1599)))</f>
      </c>
      <c r="BY1599" t="str">
        <f>IF($Y1599="","",INDEX($AH$2:$AH$2000,$Y1599)&amp;"")</f>
      </c>
      <c r="BZ1599" t="str">
        <f>IF($Z1599="","",INDEX($AH$2:$AH$2000,$Z1599)&amp;"")</f>
      </c>
      <c r="CA1599">
        <f>IF($Y1599="","",INDEX($BV$2:$BV$2000,$Y1599))</f>
      </c>
      <c r="CB1599">
        <f>IF($Z1599="","",INDEX($BV$2:$BV$2000,$Z1599))</f>
      </c>
    </row>
    <row r="1600">
      <c r="A1600" t="str">
        <f>IF(TRIM(INDEX(games!$A:$A,ROW()))="","",TRIM(INDEX(games!$A:$A,ROW())))</f>
      </c>
      <c r="B1600">
        <f>IF(OR($A1600="",INDEX(games!$B:$B,ROW())=""),"",INDEX(games!$B:$B,ROW()))</f>
      </c>
      <c r="C1600" t="str">
        <f>IF(OR($A1600="",INDEX(games!$C:$C,ROW())=""),"",INDEX(games!$C:$C,ROW()))</f>
      </c>
      <c r="D1600">
        <f>IF($A1600="","",COUNTIF($W$2:$W$2500,$A1600)+COUNTIF($X$2:$X$2500,$A1600))</f>
      </c>
      <c r="E1600">
        <f>IF($A1600="","",IFERROR(MATCH($C1600,$R$2:$R$5,0),0))</f>
      </c>
      <c r="F1600">
        <f>IF($A1600="","",MOD(ROW(),34))</f>
      </c>
      <c r="G1600">
        <f>IF($A1600="",NA(),IF($C1600="Action",$B1600,NA()))</f>
      </c>
      <c r="H1600">
        <f>IF($A1600="",NA(),IF($C1600="Action",1+$F1600*0.023,NA()))</f>
      </c>
      <c r="I1600">
        <f>IF($A1600="",NA(),IF($C1600="Strategy",$B1600,NA()))</f>
      </c>
      <c r="J1600">
        <f>IF($A1600="",NA(),IF($C1600="Strategy",2+$F1600*0.023,NA()))</f>
      </c>
      <c r="K1600">
        <f>IF($A1600="",NA(),IF($C1600="Deckbuilder",$B1600,NA()))</f>
      </c>
      <c r="L1600">
        <f>IF($A1600="",NA(),IF($C1600="Deckbuilder",3+$F1600*0.023,NA()))</f>
      </c>
      <c r="M1600">
        <f>IF($A1600="",NA(),IF($C1600="Traditional",$B1600,NA()))</f>
      </c>
      <c r="N1600">
        <f>IF($A1600="",NA(),IF($C1600="Traditional",4+$F1600*0.023,NA()))</f>
      </c>
      <c r="O1600">
        <f>IF($A1600="","",$D1600+ROW()/1000000)</f>
      </c>
      <c r="P1600" t="str">
        <f>IF(OR($A1600="",INDEX(games!$H:$H,ROW())=""),"",INDEX(games!$H:$H,ROW()))</f>
      </c>
      <c r="Q1600">
        <f>IF(OR($A1600="",$P1600&lt;&gt;"Yes"),"",$D1600+ROW()/1000000)</f>
      </c>
      <c r="T1600">
        <f>IF($Y1600="","",INDEX($B$2:$B$2000,$Y1600))</f>
      </c>
      <c r="U1600">
        <f>IF($Z1600="","",INDEX($B$2:$B$2000,$Z1600))</f>
      </c>
      <c r="V1600">
        <f>IF(OR($T1600="",$U1600=""),"",$U1600-$T1600)</f>
      </c>
      <c r="W1600" t="str">
        <f>IF(TRIM(INDEX(connections!$A:$A,ROW()))="","",TRIM(INDEX(connections!$A:$A,ROW())))</f>
      </c>
      <c r="X1600" t="str">
        <f>IF($W1600="","",TRIM(INDEX(connections!$B:$B,ROW())))</f>
      </c>
      <c r="Y1600">
        <f>IF($W1600="","",IFERROR(MATCH($W1600,$A$2:$A$2000,0),""))</f>
      </c>
      <c r="Z1600">
        <f>IF($X1600="","",IFERROR(MATCH($X1600,$A$2:$A$2000,0),""))</f>
      </c>
      <c r="AA1600" t="str">
        <f>IF($Y1600="","",INDEX($P$2:$P$2000,$Y1600))</f>
      </c>
      <c r="AB1600" t="str">
        <f>IF($Z1600="","",INDEX($P$2:$P$2000,$Z1600))</f>
      </c>
      <c r="AC1600">
        <f>IF(AND($AA1600="Yes",$AB1600="Yes"),1,"")</f>
      </c>
      <c r="AD1600">
        <f>IF(OR($Y1600="",$Z1600=""),"",IF(INDEX($C$2:$C$2000,$Y1600)=INDEX($C$2:$C$2000,$Z1600),0,1))</f>
      </c>
      <c r="AE1600">
        <f>IF($AC1600&lt;&gt;1,"",IF(AND(INDEX($AG$2:$AG$2000,$Y1600)=1,INDEX($AG$2:$AG$2000,$Z1600)=1),1,""))</f>
      </c>
      <c r="AG1600">
        <f>IF($A1600="","",COUNTIFS($W$2:$W$2500,$A1600,$AB$2:$AB$2500,"Yes")+COUNTIFS($X$2:$X$2500,$A1600,$AA$2:$AA$2500,"Yes"))</f>
      </c>
      <c r="AH1600" t="str">
        <f>IF(OR($P1600&lt;&gt;"Yes",N($AG1600)=0),"",IF(AND($AG1600=1,COUNTIFS($W$2:$W$2500,$A1600,$AE$2:$AE$2500,1)+COUNTIFS($X$2:$X$2500,$A1600,$AE$2:$AE$2500,1)&gt;0),"","Yes"))</f>
      </c>
      <c r="AI1600">
        <f>IF($AH1600="Yes",$AG1600,"")</f>
      </c>
      <c r="AJ1600">
        <f>IF($AI1600="","",$AI1600+ROW()/1000000)</f>
      </c>
      <c r="AK1600">
        <f>IF(OR($A1600="",$P1600="Yes",N($AG1600)=0),"",$AG1600+ROW()/1000000)</f>
      </c>
      <c r="AL1600" t="str">
        <f>IF($A1600="","",INDEX(games!$J:$J,ROW())&amp;"")</f>
      </c>
      <c r="AM1600">
        <f>IF($A1600="","",SUMPRODUCT($AO1600:$BD1600,'Map Analysis'!$AP$2^{0,1,2,3,4,5,6,7,8,9,10,11,12,13,14,15}))</f>
      </c>
      <c r="AN1600">
        <f>IF($A1600="","",$AM1600+ROW()/10000000)</f>
      </c>
      <c r="AO1600">
        <f>IF($A1600="","",COUNTIF($W$2:$W$2500,$A1600))</f>
      </c>
      <c r="AP1600">
        <f>IF($A1600="","",SUMIFS($BF$2:$BF$2500,$W$2:$W$2500,$A1600))</f>
      </c>
      <c r="AQ1600">
        <f>IF($A1600="","",SUMIFS($BG$2:$BG$2500,$W$2:$W$2500,$A1600))</f>
      </c>
      <c r="AR1600">
        <f>IF($A1600="","",SUMIFS($BH$2:$BH$2500,$W$2:$W$2500,$A1600))</f>
      </c>
      <c r="AS1600">
        <f>IF($A1600="","",SUMIFS($BI$2:$BI$2500,$W$2:$W$2500,$A1600))</f>
      </c>
      <c r="AT1600">
        <f>IF($A1600="","",SUMIFS($BJ$2:$BJ$2500,$W$2:$W$2500,$A1600))</f>
      </c>
      <c r="AU1600">
        <f>IF($A1600="","",SUMIFS($BK$2:$BK$2500,$W$2:$W$2500,$A1600))</f>
      </c>
      <c r="AV1600">
        <f>IF($A1600="","",SUMIFS($BL$2:$BL$2500,$W$2:$W$2500,$A1600))</f>
      </c>
      <c r="AW1600">
        <f>IF($A1600="","",SUMIFS($BM$2:$BM$2500,$W$2:$W$2500,$A1600))</f>
      </c>
      <c r="AX1600">
        <f>IF($A1600="","",SUMIFS($BN$2:$BN$2500,$W$2:$W$2500,$A1600))</f>
      </c>
      <c r="AY1600">
        <f>IF($A1600="","",SUMIFS($BO$2:$BO$2500,$W$2:$W$2500,$A1600))</f>
      </c>
      <c r="AZ1600">
        <f>IF($A1600="","",SUMIFS($BP$2:$BP$2500,$W$2:$W$2500,$A1600))</f>
      </c>
      <c r="BA1600">
        <f>IF($A1600="","",SUMIFS($BQ$2:$BQ$2500,$W$2:$W$2500,$A1600))</f>
      </c>
      <c r="BB1600">
        <f>IF($A1600="","",SUMIFS($BR$2:$BR$2500,$W$2:$W$2500,$A1600))</f>
      </c>
      <c r="BC1600">
        <f>IF($A1600="","",SUMIFS($BS$2:$BS$2500,$W$2:$W$2500,$A1600))</f>
      </c>
      <c r="BD1600">
        <f>IF($A1600="","",SUMIFS($BT$2:$BT$2500,$W$2:$W$2500,$A1600))</f>
      </c>
      <c r="BF1600">
        <f>IF($Z1600="","",INDEX($AO$2:$AO$2000,$Z1600))</f>
      </c>
      <c r="BG1600">
        <f>IF($Z1600="","",INDEX($AP$2:$AP$2000,$Z1600))</f>
      </c>
      <c r="BH1600">
        <f>IF($Z1600="","",INDEX($AQ$2:$AQ$2000,$Z1600))</f>
      </c>
      <c r="BI1600">
        <f>IF($Z1600="","",INDEX($AR$2:$AR$2000,$Z1600))</f>
      </c>
      <c r="BJ1600">
        <f>IF($Z1600="","",INDEX($AS$2:$AS$2000,$Z1600))</f>
      </c>
      <c r="BK1600">
        <f>IF($Z1600="","",INDEX($AT$2:$AT$2000,$Z1600))</f>
      </c>
      <c r="BL1600">
        <f>IF($Z1600="","",INDEX($AU$2:$AU$2000,$Z1600))</f>
      </c>
      <c r="BM1600">
        <f>IF($Z1600="","",INDEX($AV$2:$AV$2000,$Z1600))</f>
      </c>
      <c r="BN1600">
        <f>IF($Z1600="","",INDEX($AW$2:$AW$2000,$Z1600))</f>
      </c>
      <c r="BO1600">
        <f>IF($Z1600="","",INDEX($AX$2:$AX$2000,$Z1600))</f>
      </c>
      <c r="BP1600">
        <f>IF($Z1600="","",INDEX($AY$2:$AY$2000,$Z1600))</f>
      </c>
      <c r="BQ1600">
        <f>IF($Z1600="","",INDEX($AZ$2:$AZ$2000,$Z1600))</f>
      </c>
      <c r="BR1600">
        <f>IF($Z1600="","",INDEX($BA$2:$BA$2000,$Z1600))</f>
      </c>
      <c r="BS1600">
        <f>IF($Z1600="","",INDEX($BB$2:$BB$2000,$Z1600))</f>
      </c>
      <c r="BT1600">
        <f>IF($Z1600="","",INDEX($BC$2:$BC$2000,$Z1600))</f>
      </c>
      <c r="BV1600">
        <f>IF(OR($A1600="",$P1600&lt;&gt;"Yes",$AH1600="Yes"),"",1+N($AG1600))</f>
      </c>
      <c r="BW1600">
        <f>IF($A1600="","",COUNTIFS($W$2:$W$2500,$A1600,$BZ$2:$BZ$2500,"Yes")+COUNTIFS($X$2:$X$2500,$A1600,$BY$2:$BY$2500,"Yes"))</f>
      </c>
      <c r="BX1600">
        <f>IF(OR($A1600="",$P1600="Yes"),"",IF(N($BW1600)=0,0,1+SUMIFS($CB$2:$CB$2500,$W$2:$W$2500,$A1600)+SUMIFS($CA$2:$CA$2500,$X$2:$X$2500,$A1600)))</f>
      </c>
      <c r="BY1600" t="str">
        <f>IF($Y1600="","",INDEX($AH$2:$AH$2000,$Y1600)&amp;"")</f>
      </c>
      <c r="BZ1600" t="str">
        <f>IF($Z1600="","",INDEX($AH$2:$AH$2000,$Z1600)&amp;"")</f>
      </c>
      <c r="CA1600">
        <f>IF($Y1600="","",INDEX($BV$2:$BV$2000,$Y1600))</f>
      </c>
      <c r="CB1600">
        <f>IF($Z1600="","",INDEX($BV$2:$BV$2000,$Z1600))</f>
      </c>
    </row>
    <row r="1601">
      <c r="A1601" t="str">
        <f>IF(TRIM(INDEX(games!$A:$A,ROW()))="","",TRIM(INDEX(games!$A:$A,ROW())))</f>
      </c>
      <c r="B1601">
        <f>IF(OR($A1601="",INDEX(games!$B:$B,ROW())=""),"",INDEX(games!$B:$B,ROW()))</f>
      </c>
      <c r="C1601" t="str">
        <f>IF(OR($A1601="",INDEX(games!$C:$C,ROW())=""),"",INDEX(games!$C:$C,ROW()))</f>
      </c>
      <c r="D1601">
        <f>IF($A1601="","",COUNTIF($W$2:$W$2500,$A1601)+COUNTIF($X$2:$X$2500,$A1601))</f>
      </c>
      <c r="E1601">
        <f>IF($A1601="","",IFERROR(MATCH($C1601,$R$2:$R$5,0),0))</f>
      </c>
      <c r="F1601">
        <f>IF($A1601="","",MOD(ROW(),34))</f>
      </c>
      <c r="G1601">
        <f>IF($A1601="",NA(),IF($C1601="Action",$B1601,NA()))</f>
      </c>
      <c r="H1601">
        <f>IF($A1601="",NA(),IF($C1601="Action",1+$F1601*0.023,NA()))</f>
      </c>
      <c r="I1601">
        <f>IF($A1601="",NA(),IF($C1601="Strategy",$B1601,NA()))</f>
      </c>
      <c r="J1601">
        <f>IF($A1601="",NA(),IF($C1601="Strategy",2+$F1601*0.023,NA()))</f>
      </c>
      <c r="K1601">
        <f>IF($A1601="",NA(),IF($C1601="Deckbuilder",$B1601,NA()))</f>
      </c>
      <c r="L1601">
        <f>IF($A1601="",NA(),IF($C1601="Deckbuilder",3+$F1601*0.023,NA()))</f>
      </c>
      <c r="M1601">
        <f>IF($A1601="",NA(),IF($C1601="Traditional",$B1601,NA()))</f>
      </c>
      <c r="N1601">
        <f>IF($A1601="",NA(),IF($C1601="Traditional",4+$F1601*0.023,NA()))</f>
      </c>
      <c r="O1601">
        <f>IF($A1601="","",$D1601+ROW()/1000000)</f>
      </c>
      <c r="P1601" t="str">
        <f>IF(OR($A1601="",INDEX(games!$H:$H,ROW())=""),"",INDEX(games!$H:$H,ROW()))</f>
      </c>
      <c r="Q1601">
        <f>IF(OR($A1601="",$P1601&lt;&gt;"Yes"),"",$D1601+ROW()/1000000)</f>
      </c>
      <c r="T1601">
        <f>IF($Y1601="","",INDEX($B$2:$B$2000,$Y1601))</f>
      </c>
      <c r="U1601">
        <f>IF($Z1601="","",INDEX($B$2:$B$2000,$Z1601))</f>
      </c>
      <c r="V1601">
        <f>IF(OR($T1601="",$U1601=""),"",$U1601-$T1601)</f>
      </c>
      <c r="W1601" t="str">
        <f>IF(TRIM(INDEX(connections!$A:$A,ROW()))="","",TRIM(INDEX(connections!$A:$A,ROW())))</f>
      </c>
      <c r="X1601" t="str">
        <f>IF($W1601="","",TRIM(INDEX(connections!$B:$B,ROW())))</f>
      </c>
      <c r="Y1601">
        <f>IF($W1601="","",IFERROR(MATCH($W1601,$A$2:$A$2000,0),""))</f>
      </c>
      <c r="Z1601">
        <f>IF($X1601="","",IFERROR(MATCH($X1601,$A$2:$A$2000,0),""))</f>
      </c>
      <c r="AA1601" t="str">
        <f>IF($Y1601="","",INDEX($P$2:$P$2000,$Y1601))</f>
      </c>
      <c r="AB1601" t="str">
        <f>IF($Z1601="","",INDEX($P$2:$P$2000,$Z1601))</f>
      </c>
      <c r="AC1601">
        <f>IF(AND($AA1601="Yes",$AB1601="Yes"),1,"")</f>
      </c>
      <c r="AD1601">
        <f>IF(OR($Y1601="",$Z1601=""),"",IF(INDEX($C$2:$C$2000,$Y1601)=INDEX($C$2:$C$2000,$Z1601),0,1))</f>
      </c>
      <c r="AE1601">
        <f>IF($AC1601&lt;&gt;1,"",IF(AND(INDEX($AG$2:$AG$2000,$Y1601)=1,INDEX($AG$2:$AG$2000,$Z1601)=1),1,""))</f>
      </c>
      <c r="AG1601">
        <f>IF($A1601="","",COUNTIFS($W$2:$W$2500,$A1601,$AB$2:$AB$2500,"Yes")+COUNTIFS($X$2:$X$2500,$A1601,$AA$2:$AA$2500,"Yes"))</f>
      </c>
      <c r="AH1601" t="str">
        <f>IF(OR($P1601&lt;&gt;"Yes",N($AG1601)=0),"",IF(AND($AG1601=1,COUNTIFS($W$2:$W$2500,$A1601,$AE$2:$AE$2500,1)+COUNTIFS($X$2:$X$2500,$A1601,$AE$2:$AE$2500,1)&gt;0),"","Yes"))</f>
      </c>
      <c r="AI1601">
        <f>IF($AH1601="Yes",$AG1601,"")</f>
      </c>
      <c r="AJ1601">
        <f>IF($AI1601="","",$AI1601+ROW()/1000000)</f>
      </c>
      <c r="AK1601">
        <f>IF(OR($A1601="",$P1601="Yes",N($AG1601)=0),"",$AG1601+ROW()/1000000)</f>
      </c>
      <c r="AL1601" t="str">
        <f>IF($A1601="","",INDEX(games!$J:$J,ROW())&amp;"")</f>
      </c>
      <c r="AM1601">
        <f>IF($A1601="","",SUMPRODUCT($AO1601:$BD1601,'Map Analysis'!$AP$2^{0,1,2,3,4,5,6,7,8,9,10,11,12,13,14,15}))</f>
      </c>
      <c r="AN1601">
        <f>IF($A1601="","",$AM1601+ROW()/10000000)</f>
      </c>
      <c r="AO1601">
        <f>IF($A1601="","",COUNTIF($W$2:$W$2500,$A1601))</f>
      </c>
      <c r="AP1601">
        <f>IF($A1601="","",SUMIFS($BF$2:$BF$2500,$W$2:$W$2500,$A1601))</f>
      </c>
      <c r="AQ1601">
        <f>IF($A1601="","",SUMIFS($BG$2:$BG$2500,$W$2:$W$2500,$A1601))</f>
      </c>
      <c r="AR1601">
        <f>IF($A1601="","",SUMIFS($BH$2:$BH$2500,$W$2:$W$2500,$A1601))</f>
      </c>
      <c r="AS1601">
        <f>IF($A1601="","",SUMIFS($BI$2:$BI$2500,$W$2:$W$2500,$A1601))</f>
      </c>
      <c r="AT1601">
        <f>IF($A1601="","",SUMIFS($BJ$2:$BJ$2500,$W$2:$W$2500,$A1601))</f>
      </c>
      <c r="AU1601">
        <f>IF($A1601="","",SUMIFS($BK$2:$BK$2500,$W$2:$W$2500,$A1601))</f>
      </c>
      <c r="AV1601">
        <f>IF($A1601="","",SUMIFS($BL$2:$BL$2500,$W$2:$W$2500,$A1601))</f>
      </c>
      <c r="AW1601">
        <f>IF($A1601="","",SUMIFS($BM$2:$BM$2500,$W$2:$W$2500,$A1601))</f>
      </c>
      <c r="AX1601">
        <f>IF($A1601="","",SUMIFS($BN$2:$BN$2500,$W$2:$W$2500,$A1601))</f>
      </c>
      <c r="AY1601">
        <f>IF($A1601="","",SUMIFS($BO$2:$BO$2500,$W$2:$W$2500,$A1601))</f>
      </c>
      <c r="AZ1601">
        <f>IF($A1601="","",SUMIFS($BP$2:$BP$2500,$W$2:$W$2500,$A1601))</f>
      </c>
      <c r="BA1601">
        <f>IF($A1601="","",SUMIFS($BQ$2:$BQ$2500,$W$2:$W$2500,$A1601))</f>
      </c>
      <c r="BB1601">
        <f>IF($A1601="","",SUMIFS($BR$2:$BR$2500,$W$2:$W$2500,$A1601))</f>
      </c>
      <c r="BC1601">
        <f>IF($A1601="","",SUMIFS($BS$2:$BS$2500,$W$2:$W$2500,$A1601))</f>
      </c>
      <c r="BD1601">
        <f>IF($A1601="","",SUMIFS($BT$2:$BT$2500,$W$2:$W$2500,$A1601))</f>
      </c>
      <c r="BF1601">
        <f>IF($Z1601="","",INDEX($AO$2:$AO$2000,$Z1601))</f>
      </c>
      <c r="BG1601">
        <f>IF($Z1601="","",INDEX($AP$2:$AP$2000,$Z1601))</f>
      </c>
      <c r="BH1601">
        <f>IF($Z1601="","",INDEX($AQ$2:$AQ$2000,$Z1601))</f>
      </c>
      <c r="BI1601">
        <f>IF($Z1601="","",INDEX($AR$2:$AR$2000,$Z1601))</f>
      </c>
      <c r="BJ1601">
        <f>IF($Z1601="","",INDEX($AS$2:$AS$2000,$Z1601))</f>
      </c>
      <c r="BK1601">
        <f>IF($Z1601="","",INDEX($AT$2:$AT$2000,$Z1601))</f>
      </c>
      <c r="BL1601">
        <f>IF($Z1601="","",INDEX($AU$2:$AU$2000,$Z1601))</f>
      </c>
      <c r="BM1601">
        <f>IF($Z1601="","",INDEX($AV$2:$AV$2000,$Z1601))</f>
      </c>
      <c r="BN1601">
        <f>IF($Z1601="","",INDEX($AW$2:$AW$2000,$Z1601))</f>
      </c>
      <c r="BO1601">
        <f>IF($Z1601="","",INDEX($AX$2:$AX$2000,$Z1601))</f>
      </c>
      <c r="BP1601">
        <f>IF($Z1601="","",INDEX($AY$2:$AY$2000,$Z1601))</f>
      </c>
      <c r="BQ1601">
        <f>IF($Z1601="","",INDEX($AZ$2:$AZ$2000,$Z1601))</f>
      </c>
      <c r="BR1601">
        <f>IF($Z1601="","",INDEX($BA$2:$BA$2000,$Z1601))</f>
      </c>
      <c r="BS1601">
        <f>IF($Z1601="","",INDEX($BB$2:$BB$2000,$Z1601))</f>
      </c>
      <c r="BT1601">
        <f>IF($Z1601="","",INDEX($BC$2:$BC$2000,$Z1601))</f>
      </c>
      <c r="BV1601">
        <f>IF(OR($A1601="",$P1601&lt;&gt;"Yes",$AH1601="Yes"),"",1+N($AG1601))</f>
      </c>
      <c r="BW1601">
        <f>IF($A1601="","",COUNTIFS($W$2:$W$2500,$A1601,$BZ$2:$BZ$2500,"Yes")+COUNTIFS($X$2:$X$2500,$A1601,$BY$2:$BY$2500,"Yes"))</f>
      </c>
      <c r="BX1601">
        <f>IF(OR($A1601="",$P1601="Yes"),"",IF(N($BW1601)=0,0,1+SUMIFS($CB$2:$CB$2500,$W$2:$W$2500,$A1601)+SUMIFS($CA$2:$CA$2500,$X$2:$X$2500,$A1601)))</f>
      </c>
      <c r="BY1601" t="str">
        <f>IF($Y1601="","",INDEX($AH$2:$AH$2000,$Y1601)&amp;"")</f>
      </c>
      <c r="BZ1601" t="str">
        <f>IF($Z1601="","",INDEX($AH$2:$AH$2000,$Z1601)&amp;"")</f>
      </c>
      <c r="CA1601">
        <f>IF($Y1601="","",INDEX($BV$2:$BV$2000,$Y1601))</f>
      </c>
      <c r="CB1601">
        <f>IF($Z1601="","",INDEX($BV$2:$BV$2000,$Z1601))</f>
      </c>
    </row>
    <row r="1602">
      <c r="A1602" t="str">
        <f>IF(TRIM(INDEX(games!$A:$A,ROW()))="","",TRIM(INDEX(games!$A:$A,ROW())))</f>
      </c>
      <c r="B1602">
        <f>IF(OR($A1602="",INDEX(games!$B:$B,ROW())=""),"",INDEX(games!$B:$B,ROW()))</f>
      </c>
      <c r="C1602" t="str">
        <f>IF(OR($A1602="",INDEX(games!$C:$C,ROW())=""),"",INDEX(games!$C:$C,ROW()))</f>
      </c>
      <c r="D1602">
        <f>IF($A1602="","",COUNTIF($W$2:$W$2500,$A1602)+COUNTIF($X$2:$X$2500,$A1602))</f>
      </c>
      <c r="E1602">
        <f>IF($A1602="","",IFERROR(MATCH($C1602,$R$2:$R$5,0),0))</f>
      </c>
      <c r="F1602">
        <f>IF($A1602="","",MOD(ROW(),34))</f>
      </c>
      <c r="G1602">
        <f>IF($A1602="",NA(),IF($C1602="Action",$B1602,NA()))</f>
      </c>
      <c r="H1602">
        <f>IF($A1602="",NA(),IF($C1602="Action",1+$F1602*0.023,NA()))</f>
      </c>
      <c r="I1602">
        <f>IF($A1602="",NA(),IF($C1602="Strategy",$B1602,NA()))</f>
      </c>
      <c r="J1602">
        <f>IF($A1602="",NA(),IF($C1602="Strategy",2+$F1602*0.023,NA()))</f>
      </c>
      <c r="K1602">
        <f>IF($A1602="",NA(),IF($C1602="Deckbuilder",$B1602,NA()))</f>
      </c>
      <c r="L1602">
        <f>IF($A1602="",NA(),IF($C1602="Deckbuilder",3+$F1602*0.023,NA()))</f>
      </c>
      <c r="M1602">
        <f>IF($A1602="",NA(),IF($C1602="Traditional",$B1602,NA()))</f>
      </c>
      <c r="N1602">
        <f>IF($A1602="",NA(),IF($C1602="Traditional",4+$F1602*0.023,NA()))</f>
      </c>
      <c r="O1602">
        <f>IF($A1602="","",$D1602+ROW()/1000000)</f>
      </c>
      <c r="P1602" t="str">
        <f>IF(OR($A1602="",INDEX(games!$H:$H,ROW())=""),"",INDEX(games!$H:$H,ROW()))</f>
      </c>
      <c r="Q1602">
        <f>IF(OR($A1602="",$P1602&lt;&gt;"Yes"),"",$D1602+ROW()/1000000)</f>
      </c>
      <c r="T1602">
        <f>IF($Y1602="","",INDEX($B$2:$B$2000,$Y1602))</f>
      </c>
      <c r="U1602">
        <f>IF($Z1602="","",INDEX($B$2:$B$2000,$Z1602))</f>
      </c>
      <c r="V1602">
        <f>IF(OR($T1602="",$U1602=""),"",$U1602-$T1602)</f>
      </c>
      <c r="W1602" t="str">
        <f>IF(TRIM(INDEX(connections!$A:$A,ROW()))="","",TRIM(INDEX(connections!$A:$A,ROW())))</f>
      </c>
      <c r="X1602" t="str">
        <f>IF($W1602="","",TRIM(INDEX(connections!$B:$B,ROW())))</f>
      </c>
      <c r="Y1602">
        <f>IF($W1602="","",IFERROR(MATCH($W1602,$A$2:$A$2000,0),""))</f>
      </c>
      <c r="Z1602">
        <f>IF($X1602="","",IFERROR(MATCH($X1602,$A$2:$A$2000,0),""))</f>
      </c>
      <c r="AA1602" t="str">
        <f>IF($Y1602="","",INDEX($P$2:$P$2000,$Y1602))</f>
      </c>
      <c r="AB1602" t="str">
        <f>IF($Z1602="","",INDEX($P$2:$P$2000,$Z1602))</f>
      </c>
      <c r="AC1602">
        <f>IF(AND($AA1602="Yes",$AB1602="Yes"),1,"")</f>
      </c>
      <c r="AD1602">
        <f>IF(OR($Y1602="",$Z1602=""),"",IF(INDEX($C$2:$C$2000,$Y1602)=INDEX($C$2:$C$2000,$Z1602),0,1))</f>
      </c>
      <c r="AE1602">
        <f>IF($AC1602&lt;&gt;1,"",IF(AND(INDEX($AG$2:$AG$2000,$Y1602)=1,INDEX($AG$2:$AG$2000,$Z1602)=1),1,""))</f>
      </c>
      <c r="AG1602">
        <f>IF($A1602="","",COUNTIFS($W$2:$W$2500,$A1602,$AB$2:$AB$2500,"Yes")+COUNTIFS($X$2:$X$2500,$A1602,$AA$2:$AA$2500,"Yes"))</f>
      </c>
      <c r="AH1602" t="str">
        <f>IF(OR($P1602&lt;&gt;"Yes",N($AG1602)=0),"",IF(AND($AG1602=1,COUNTIFS($W$2:$W$2500,$A1602,$AE$2:$AE$2500,1)+COUNTIFS($X$2:$X$2500,$A1602,$AE$2:$AE$2500,1)&gt;0),"","Yes"))</f>
      </c>
      <c r="AI1602">
        <f>IF($AH1602="Yes",$AG1602,"")</f>
      </c>
      <c r="AJ1602">
        <f>IF($AI1602="","",$AI1602+ROW()/1000000)</f>
      </c>
      <c r="AK1602">
        <f>IF(OR($A1602="",$P1602="Yes",N($AG1602)=0),"",$AG1602+ROW()/1000000)</f>
      </c>
      <c r="AL1602" t="str">
        <f>IF($A1602="","",INDEX(games!$J:$J,ROW())&amp;"")</f>
      </c>
      <c r="AM1602">
        <f>IF($A1602="","",SUMPRODUCT($AO1602:$BD1602,'Map Analysis'!$AP$2^{0,1,2,3,4,5,6,7,8,9,10,11,12,13,14,15}))</f>
      </c>
      <c r="AN1602">
        <f>IF($A1602="","",$AM1602+ROW()/10000000)</f>
      </c>
      <c r="AO1602">
        <f>IF($A1602="","",COUNTIF($W$2:$W$2500,$A1602))</f>
      </c>
      <c r="AP1602">
        <f>IF($A1602="","",SUMIFS($BF$2:$BF$2500,$W$2:$W$2500,$A1602))</f>
      </c>
      <c r="AQ1602">
        <f>IF($A1602="","",SUMIFS($BG$2:$BG$2500,$W$2:$W$2500,$A1602))</f>
      </c>
      <c r="AR1602">
        <f>IF($A1602="","",SUMIFS($BH$2:$BH$2500,$W$2:$W$2500,$A1602))</f>
      </c>
      <c r="AS1602">
        <f>IF($A1602="","",SUMIFS($BI$2:$BI$2500,$W$2:$W$2500,$A1602))</f>
      </c>
      <c r="AT1602">
        <f>IF($A1602="","",SUMIFS($BJ$2:$BJ$2500,$W$2:$W$2500,$A1602))</f>
      </c>
      <c r="AU1602">
        <f>IF($A1602="","",SUMIFS($BK$2:$BK$2500,$W$2:$W$2500,$A1602))</f>
      </c>
      <c r="AV1602">
        <f>IF($A1602="","",SUMIFS($BL$2:$BL$2500,$W$2:$W$2500,$A1602))</f>
      </c>
      <c r="AW1602">
        <f>IF($A1602="","",SUMIFS($BM$2:$BM$2500,$W$2:$W$2500,$A1602))</f>
      </c>
      <c r="AX1602">
        <f>IF($A1602="","",SUMIFS($BN$2:$BN$2500,$W$2:$W$2500,$A1602))</f>
      </c>
      <c r="AY1602">
        <f>IF($A1602="","",SUMIFS($BO$2:$BO$2500,$W$2:$W$2500,$A1602))</f>
      </c>
      <c r="AZ1602">
        <f>IF($A1602="","",SUMIFS($BP$2:$BP$2500,$W$2:$W$2500,$A1602))</f>
      </c>
      <c r="BA1602">
        <f>IF($A1602="","",SUMIFS($BQ$2:$BQ$2500,$W$2:$W$2500,$A1602))</f>
      </c>
      <c r="BB1602">
        <f>IF($A1602="","",SUMIFS($BR$2:$BR$2500,$W$2:$W$2500,$A1602))</f>
      </c>
      <c r="BC1602">
        <f>IF($A1602="","",SUMIFS($BS$2:$BS$2500,$W$2:$W$2500,$A1602))</f>
      </c>
      <c r="BD1602">
        <f>IF($A1602="","",SUMIFS($BT$2:$BT$2500,$W$2:$W$2500,$A1602))</f>
      </c>
      <c r="BF1602">
        <f>IF($Z1602="","",INDEX($AO$2:$AO$2000,$Z1602))</f>
      </c>
      <c r="BG1602">
        <f>IF($Z1602="","",INDEX($AP$2:$AP$2000,$Z1602))</f>
      </c>
      <c r="BH1602">
        <f>IF($Z1602="","",INDEX($AQ$2:$AQ$2000,$Z1602))</f>
      </c>
      <c r="BI1602">
        <f>IF($Z1602="","",INDEX($AR$2:$AR$2000,$Z1602))</f>
      </c>
      <c r="BJ1602">
        <f>IF($Z1602="","",INDEX($AS$2:$AS$2000,$Z1602))</f>
      </c>
      <c r="BK1602">
        <f>IF($Z1602="","",INDEX($AT$2:$AT$2000,$Z1602))</f>
      </c>
      <c r="BL1602">
        <f>IF($Z1602="","",INDEX($AU$2:$AU$2000,$Z1602))</f>
      </c>
      <c r="BM1602">
        <f>IF($Z1602="","",INDEX($AV$2:$AV$2000,$Z1602))</f>
      </c>
      <c r="BN1602">
        <f>IF($Z1602="","",INDEX($AW$2:$AW$2000,$Z1602))</f>
      </c>
      <c r="BO1602">
        <f>IF($Z1602="","",INDEX($AX$2:$AX$2000,$Z1602))</f>
      </c>
      <c r="BP1602">
        <f>IF($Z1602="","",INDEX($AY$2:$AY$2000,$Z1602))</f>
      </c>
      <c r="BQ1602">
        <f>IF($Z1602="","",INDEX($AZ$2:$AZ$2000,$Z1602))</f>
      </c>
      <c r="BR1602">
        <f>IF($Z1602="","",INDEX($BA$2:$BA$2000,$Z1602))</f>
      </c>
      <c r="BS1602">
        <f>IF($Z1602="","",INDEX($BB$2:$BB$2000,$Z1602))</f>
      </c>
      <c r="BT1602">
        <f>IF($Z1602="","",INDEX($BC$2:$BC$2000,$Z1602))</f>
      </c>
      <c r="BV1602">
        <f>IF(OR($A1602="",$P1602&lt;&gt;"Yes",$AH1602="Yes"),"",1+N($AG1602))</f>
      </c>
      <c r="BW1602">
        <f>IF($A1602="","",COUNTIFS($W$2:$W$2500,$A1602,$BZ$2:$BZ$2500,"Yes")+COUNTIFS($X$2:$X$2500,$A1602,$BY$2:$BY$2500,"Yes"))</f>
      </c>
      <c r="BX1602">
        <f>IF(OR($A1602="",$P1602="Yes"),"",IF(N($BW1602)=0,0,1+SUMIFS($CB$2:$CB$2500,$W$2:$W$2500,$A1602)+SUMIFS($CA$2:$CA$2500,$X$2:$X$2500,$A1602)))</f>
      </c>
      <c r="BY1602" t="str">
        <f>IF($Y1602="","",INDEX($AH$2:$AH$2000,$Y1602)&amp;"")</f>
      </c>
      <c r="BZ1602" t="str">
        <f>IF($Z1602="","",INDEX($AH$2:$AH$2000,$Z1602)&amp;"")</f>
      </c>
      <c r="CA1602">
        <f>IF($Y1602="","",INDEX($BV$2:$BV$2000,$Y1602))</f>
      </c>
      <c r="CB1602">
        <f>IF($Z1602="","",INDEX($BV$2:$BV$2000,$Z1602))</f>
      </c>
    </row>
    <row r="1603">
      <c r="A1603" t="str">
        <f>IF(TRIM(INDEX(games!$A:$A,ROW()))="","",TRIM(INDEX(games!$A:$A,ROW())))</f>
      </c>
      <c r="B1603">
        <f>IF(OR($A1603="",INDEX(games!$B:$B,ROW())=""),"",INDEX(games!$B:$B,ROW()))</f>
      </c>
      <c r="C1603" t="str">
        <f>IF(OR($A1603="",INDEX(games!$C:$C,ROW())=""),"",INDEX(games!$C:$C,ROW()))</f>
      </c>
      <c r="D1603">
        <f>IF($A1603="","",COUNTIF($W$2:$W$2500,$A1603)+COUNTIF($X$2:$X$2500,$A1603))</f>
      </c>
      <c r="E1603">
        <f>IF($A1603="","",IFERROR(MATCH($C1603,$R$2:$R$5,0),0))</f>
      </c>
      <c r="F1603">
        <f>IF($A1603="","",MOD(ROW(),34))</f>
      </c>
      <c r="G1603">
        <f>IF($A1603="",NA(),IF($C1603="Action",$B1603,NA()))</f>
      </c>
      <c r="H1603">
        <f>IF($A1603="",NA(),IF($C1603="Action",1+$F1603*0.023,NA()))</f>
      </c>
      <c r="I1603">
        <f>IF($A1603="",NA(),IF($C1603="Strategy",$B1603,NA()))</f>
      </c>
      <c r="J1603">
        <f>IF($A1603="",NA(),IF($C1603="Strategy",2+$F1603*0.023,NA()))</f>
      </c>
      <c r="K1603">
        <f>IF($A1603="",NA(),IF($C1603="Deckbuilder",$B1603,NA()))</f>
      </c>
      <c r="L1603">
        <f>IF($A1603="",NA(),IF($C1603="Deckbuilder",3+$F1603*0.023,NA()))</f>
      </c>
      <c r="M1603">
        <f>IF($A1603="",NA(),IF($C1603="Traditional",$B1603,NA()))</f>
      </c>
      <c r="N1603">
        <f>IF($A1603="",NA(),IF($C1603="Traditional",4+$F1603*0.023,NA()))</f>
      </c>
      <c r="O1603">
        <f>IF($A1603="","",$D1603+ROW()/1000000)</f>
      </c>
      <c r="P1603" t="str">
        <f>IF(OR($A1603="",INDEX(games!$H:$H,ROW())=""),"",INDEX(games!$H:$H,ROW()))</f>
      </c>
      <c r="Q1603">
        <f>IF(OR($A1603="",$P1603&lt;&gt;"Yes"),"",$D1603+ROW()/1000000)</f>
      </c>
      <c r="T1603">
        <f>IF($Y1603="","",INDEX($B$2:$B$2000,$Y1603))</f>
      </c>
      <c r="U1603">
        <f>IF($Z1603="","",INDEX($B$2:$B$2000,$Z1603))</f>
      </c>
      <c r="V1603">
        <f>IF(OR($T1603="",$U1603=""),"",$U1603-$T1603)</f>
      </c>
      <c r="W1603" t="str">
        <f>IF(TRIM(INDEX(connections!$A:$A,ROW()))="","",TRIM(INDEX(connections!$A:$A,ROW())))</f>
      </c>
      <c r="X1603" t="str">
        <f>IF($W1603="","",TRIM(INDEX(connections!$B:$B,ROW())))</f>
      </c>
      <c r="Y1603">
        <f>IF($W1603="","",IFERROR(MATCH($W1603,$A$2:$A$2000,0),""))</f>
      </c>
      <c r="Z1603">
        <f>IF($X1603="","",IFERROR(MATCH($X1603,$A$2:$A$2000,0),""))</f>
      </c>
      <c r="AA1603" t="str">
        <f>IF($Y1603="","",INDEX($P$2:$P$2000,$Y1603))</f>
      </c>
      <c r="AB1603" t="str">
        <f>IF($Z1603="","",INDEX($P$2:$P$2000,$Z1603))</f>
      </c>
      <c r="AC1603">
        <f>IF(AND($AA1603="Yes",$AB1603="Yes"),1,"")</f>
      </c>
      <c r="AD1603">
        <f>IF(OR($Y1603="",$Z1603=""),"",IF(INDEX($C$2:$C$2000,$Y1603)=INDEX($C$2:$C$2000,$Z1603),0,1))</f>
      </c>
      <c r="AE1603">
        <f>IF($AC1603&lt;&gt;1,"",IF(AND(INDEX($AG$2:$AG$2000,$Y1603)=1,INDEX($AG$2:$AG$2000,$Z1603)=1),1,""))</f>
      </c>
      <c r="AG1603">
        <f>IF($A1603="","",COUNTIFS($W$2:$W$2500,$A1603,$AB$2:$AB$2500,"Yes")+COUNTIFS($X$2:$X$2500,$A1603,$AA$2:$AA$2500,"Yes"))</f>
      </c>
      <c r="AH1603" t="str">
        <f>IF(OR($P1603&lt;&gt;"Yes",N($AG1603)=0),"",IF(AND($AG1603=1,COUNTIFS($W$2:$W$2500,$A1603,$AE$2:$AE$2500,1)+COUNTIFS($X$2:$X$2500,$A1603,$AE$2:$AE$2500,1)&gt;0),"","Yes"))</f>
      </c>
      <c r="AI1603">
        <f>IF($AH1603="Yes",$AG1603,"")</f>
      </c>
      <c r="AJ1603">
        <f>IF($AI1603="","",$AI1603+ROW()/1000000)</f>
      </c>
      <c r="AK1603">
        <f>IF(OR($A1603="",$P1603="Yes",N($AG1603)=0),"",$AG1603+ROW()/1000000)</f>
      </c>
      <c r="AL1603" t="str">
        <f>IF($A1603="","",INDEX(games!$J:$J,ROW())&amp;"")</f>
      </c>
      <c r="AM1603">
        <f>IF($A1603="","",SUMPRODUCT($AO1603:$BD1603,'Map Analysis'!$AP$2^{0,1,2,3,4,5,6,7,8,9,10,11,12,13,14,15}))</f>
      </c>
      <c r="AN1603">
        <f>IF($A1603="","",$AM1603+ROW()/10000000)</f>
      </c>
      <c r="AO1603">
        <f>IF($A1603="","",COUNTIF($W$2:$W$2500,$A1603))</f>
      </c>
      <c r="AP1603">
        <f>IF($A1603="","",SUMIFS($BF$2:$BF$2500,$W$2:$W$2500,$A1603))</f>
      </c>
      <c r="AQ1603">
        <f>IF($A1603="","",SUMIFS($BG$2:$BG$2500,$W$2:$W$2500,$A1603))</f>
      </c>
      <c r="AR1603">
        <f>IF($A1603="","",SUMIFS($BH$2:$BH$2500,$W$2:$W$2500,$A1603))</f>
      </c>
      <c r="AS1603">
        <f>IF($A1603="","",SUMIFS($BI$2:$BI$2500,$W$2:$W$2500,$A1603))</f>
      </c>
      <c r="AT1603">
        <f>IF($A1603="","",SUMIFS($BJ$2:$BJ$2500,$W$2:$W$2500,$A1603))</f>
      </c>
      <c r="AU1603">
        <f>IF($A1603="","",SUMIFS($BK$2:$BK$2500,$W$2:$W$2500,$A1603))</f>
      </c>
      <c r="AV1603">
        <f>IF($A1603="","",SUMIFS($BL$2:$BL$2500,$W$2:$W$2500,$A1603))</f>
      </c>
      <c r="AW1603">
        <f>IF($A1603="","",SUMIFS($BM$2:$BM$2500,$W$2:$W$2500,$A1603))</f>
      </c>
      <c r="AX1603">
        <f>IF($A1603="","",SUMIFS($BN$2:$BN$2500,$W$2:$W$2500,$A1603))</f>
      </c>
      <c r="AY1603">
        <f>IF($A1603="","",SUMIFS($BO$2:$BO$2500,$W$2:$W$2500,$A1603))</f>
      </c>
      <c r="AZ1603">
        <f>IF($A1603="","",SUMIFS($BP$2:$BP$2500,$W$2:$W$2500,$A1603))</f>
      </c>
      <c r="BA1603">
        <f>IF($A1603="","",SUMIFS($BQ$2:$BQ$2500,$W$2:$W$2500,$A1603))</f>
      </c>
      <c r="BB1603">
        <f>IF($A1603="","",SUMIFS($BR$2:$BR$2500,$W$2:$W$2500,$A1603))</f>
      </c>
      <c r="BC1603">
        <f>IF($A1603="","",SUMIFS($BS$2:$BS$2500,$W$2:$W$2500,$A1603))</f>
      </c>
      <c r="BD1603">
        <f>IF($A1603="","",SUMIFS($BT$2:$BT$2500,$W$2:$W$2500,$A1603))</f>
      </c>
      <c r="BF1603">
        <f>IF($Z1603="","",INDEX($AO$2:$AO$2000,$Z1603))</f>
      </c>
      <c r="BG1603">
        <f>IF($Z1603="","",INDEX($AP$2:$AP$2000,$Z1603))</f>
      </c>
      <c r="BH1603">
        <f>IF($Z1603="","",INDEX($AQ$2:$AQ$2000,$Z1603))</f>
      </c>
      <c r="BI1603">
        <f>IF($Z1603="","",INDEX($AR$2:$AR$2000,$Z1603))</f>
      </c>
      <c r="BJ1603">
        <f>IF($Z1603="","",INDEX($AS$2:$AS$2000,$Z1603))</f>
      </c>
      <c r="BK1603">
        <f>IF($Z1603="","",INDEX($AT$2:$AT$2000,$Z1603))</f>
      </c>
      <c r="BL1603">
        <f>IF($Z1603="","",INDEX($AU$2:$AU$2000,$Z1603))</f>
      </c>
      <c r="BM1603">
        <f>IF($Z1603="","",INDEX($AV$2:$AV$2000,$Z1603))</f>
      </c>
      <c r="BN1603">
        <f>IF($Z1603="","",INDEX($AW$2:$AW$2000,$Z1603))</f>
      </c>
      <c r="BO1603">
        <f>IF($Z1603="","",INDEX($AX$2:$AX$2000,$Z1603))</f>
      </c>
      <c r="BP1603">
        <f>IF($Z1603="","",INDEX($AY$2:$AY$2000,$Z1603))</f>
      </c>
      <c r="BQ1603">
        <f>IF($Z1603="","",INDEX($AZ$2:$AZ$2000,$Z1603))</f>
      </c>
      <c r="BR1603">
        <f>IF($Z1603="","",INDEX($BA$2:$BA$2000,$Z1603))</f>
      </c>
      <c r="BS1603">
        <f>IF($Z1603="","",INDEX($BB$2:$BB$2000,$Z1603))</f>
      </c>
      <c r="BT1603">
        <f>IF($Z1603="","",INDEX($BC$2:$BC$2000,$Z1603))</f>
      </c>
      <c r="BV1603">
        <f>IF(OR($A1603="",$P1603&lt;&gt;"Yes",$AH1603="Yes"),"",1+N($AG1603))</f>
      </c>
      <c r="BW1603">
        <f>IF($A1603="","",COUNTIFS($W$2:$W$2500,$A1603,$BZ$2:$BZ$2500,"Yes")+COUNTIFS($X$2:$X$2500,$A1603,$BY$2:$BY$2500,"Yes"))</f>
      </c>
      <c r="BX1603">
        <f>IF(OR($A1603="",$P1603="Yes"),"",IF(N($BW1603)=0,0,1+SUMIFS($CB$2:$CB$2500,$W$2:$W$2500,$A1603)+SUMIFS($CA$2:$CA$2500,$X$2:$X$2500,$A1603)))</f>
      </c>
      <c r="BY1603" t="str">
        <f>IF($Y1603="","",INDEX($AH$2:$AH$2000,$Y1603)&amp;"")</f>
      </c>
      <c r="BZ1603" t="str">
        <f>IF($Z1603="","",INDEX($AH$2:$AH$2000,$Z1603)&amp;"")</f>
      </c>
      <c r="CA1603">
        <f>IF($Y1603="","",INDEX($BV$2:$BV$2000,$Y1603))</f>
      </c>
      <c r="CB1603">
        <f>IF($Z1603="","",INDEX($BV$2:$BV$2000,$Z1603))</f>
      </c>
    </row>
    <row r="1604">
      <c r="A1604" t="str">
        <f>IF(TRIM(INDEX(games!$A:$A,ROW()))="","",TRIM(INDEX(games!$A:$A,ROW())))</f>
      </c>
      <c r="B1604">
        <f>IF(OR($A1604="",INDEX(games!$B:$B,ROW())=""),"",INDEX(games!$B:$B,ROW()))</f>
      </c>
      <c r="C1604" t="str">
        <f>IF(OR($A1604="",INDEX(games!$C:$C,ROW())=""),"",INDEX(games!$C:$C,ROW()))</f>
      </c>
      <c r="D1604">
        <f>IF($A1604="","",COUNTIF($W$2:$W$2500,$A1604)+COUNTIF($X$2:$X$2500,$A1604))</f>
      </c>
      <c r="E1604">
        <f>IF($A1604="","",IFERROR(MATCH($C1604,$R$2:$R$5,0),0))</f>
      </c>
      <c r="F1604">
        <f>IF($A1604="","",MOD(ROW(),34))</f>
      </c>
      <c r="G1604">
        <f>IF($A1604="",NA(),IF($C1604="Action",$B1604,NA()))</f>
      </c>
      <c r="H1604">
        <f>IF($A1604="",NA(),IF($C1604="Action",1+$F1604*0.023,NA()))</f>
      </c>
      <c r="I1604">
        <f>IF($A1604="",NA(),IF($C1604="Strategy",$B1604,NA()))</f>
      </c>
      <c r="J1604">
        <f>IF($A1604="",NA(),IF($C1604="Strategy",2+$F1604*0.023,NA()))</f>
      </c>
      <c r="K1604">
        <f>IF($A1604="",NA(),IF($C1604="Deckbuilder",$B1604,NA()))</f>
      </c>
      <c r="L1604">
        <f>IF($A1604="",NA(),IF($C1604="Deckbuilder",3+$F1604*0.023,NA()))</f>
      </c>
      <c r="M1604">
        <f>IF($A1604="",NA(),IF($C1604="Traditional",$B1604,NA()))</f>
      </c>
      <c r="N1604">
        <f>IF($A1604="",NA(),IF($C1604="Traditional",4+$F1604*0.023,NA()))</f>
      </c>
      <c r="O1604">
        <f>IF($A1604="","",$D1604+ROW()/1000000)</f>
      </c>
      <c r="P1604" t="str">
        <f>IF(OR($A1604="",INDEX(games!$H:$H,ROW())=""),"",INDEX(games!$H:$H,ROW()))</f>
      </c>
      <c r="Q1604">
        <f>IF(OR($A1604="",$P1604&lt;&gt;"Yes"),"",$D1604+ROW()/1000000)</f>
      </c>
      <c r="T1604">
        <f>IF($Y1604="","",INDEX($B$2:$B$2000,$Y1604))</f>
      </c>
      <c r="U1604">
        <f>IF($Z1604="","",INDEX($B$2:$B$2000,$Z1604))</f>
      </c>
      <c r="V1604">
        <f>IF(OR($T1604="",$U1604=""),"",$U1604-$T1604)</f>
      </c>
      <c r="W1604" t="str">
        <f>IF(TRIM(INDEX(connections!$A:$A,ROW()))="","",TRIM(INDEX(connections!$A:$A,ROW())))</f>
      </c>
      <c r="X1604" t="str">
        <f>IF($W1604="","",TRIM(INDEX(connections!$B:$B,ROW())))</f>
      </c>
      <c r="Y1604">
        <f>IF($W1604="","",IFERROR(MATCH($W1604,$A$2:$A$2000,0),""))</f>
      </c>
      <c r="Z1604">
        <f>IF($X1604="","",IFERROR(MATCH($X1604,$A$2:$A$2000,0),""))</f>
      </c>
      <c r="AA1604" t="str">
        <f>IF($Y1604="","",INDEX($P$2:$P$2000,$Y1604))</f>
      </c>
      <c r="AB1604" t="str">
        <f>IF($Z1604="","",INDEX($P$2:$P$2000,$Z1604))</f>
      </c>
      <c r="AC1604">
        <f>IF(AND($AA1604="Yes",$AB1604="Yes"),1,"")</f>
      </c>
      <c r="AD1604">
        <f>IF(OR($Y1604="",$Z1604=""),"",IF(INDEX($C$2:$C$2000,$Y1604)=INDEX($C$2:$C$2000,$Z1604),0,1))</f>
      </c>
      <c r="AE1604">
        <f>IF($AC1604&lt;&gt;1,"",IF(AND(INDEX($AG$2:$AG$2000,$Y1604)=1,INDEX($AG$2:$AG$2000,$Z1604)=1),1,""))</f>
      </c>
      <c r="AG1604">
        <f>IF($A1604="","",COUNTIFS($W$2:$W$2500,$A1604,$AB$2:$AB$2500,"Yes")+COUNTIFS($X$2:$X$2500,$A1604,$AA$2:$AA$2500,"Yes"))</f>
      </c>
      <c r="AH1604" t="str">
        <f>IF(OR($P1604&lt;&gt;"Yes",N($AG1604)=0),"",IF(AND($AG1604=1,COUNTIFS($W$2:$W$2500,$A1604,$AE$2:$AE$2500,1)+COUNTIFS($X$2:$X$2500,$A1604,$AE$2:$AE$2500,1)&gt;0),"","Yes"))</f>
      </c>
      <c r="AI1604">
        <f>IF($AH1604="Yes",$AG1604,"")</f>
      </c>
      <c r="AJ1604">
        <f>IF($AI1604="","",$AI1604+ROW()/1000000)</f>
      </c>
      <c r="AK1604">
        <f>IF(OR($A1604="",$P1604="Yes",N($AG1604)=0),"",$AG1604+ROW()/1000000)</f>
      </c>
      <c r="AL1604" t="str">
        <f>IF($A1604="","",INDEX(games!$J:$J,ROW())&amp;"")</f>
      </c>
      <c r="AM1604">
        <f>IF($A1604="","",SUMPRODUCT($AO1604:$BD1604,'Map Analysis'!$AP$2^{0,1,2,3,4,5,6,7,8,9,10,11,12,13,14,15}))</f>
      </c>
      <c r="AN1604">
        <f>IF($A1604="","",$AM1604+ROW()/10000000)</f>
      </c>
      <c r="AO1604">
        <f>IF($A1604="","",COUNTIF($W$2:$W$2500,$A1604))</f>
      </c>
      <c r="AP1604">
        <f>IF($A1604="","",SUMIFS($BF$2:$BF$2500,$W$2:$W$2500,$A1604))</f>
      </c>
      <c r="AQ1604">
        <f>IF($A1604="","",SUMIFS($BG$2:$BG$2500,$W$2:$W$2500,$A1604))</f>
      </c>
      <c r="AR1604">
        <f>IF($A1604="","",SUMIFS($BH$2:$BH$2500,$W$2:$W$2500,$A1604))</f>
      </c>
      <c r="AS1604">
        <f>IF($A1604="","",SUMIFS($BI$2:$BI$2500,$W$2:$W$2500,$A1604))</f>
      </c>
      <c r="AT1604">
        <f>IF($A1604="","",SUMIFS($BJ$2:$BJ$2500,$W$2:$W$2500,$A1604))</f>
      </c>
      <c r="AU1604">
        <f>IF($A1604="","",SUMIFS($BK$2:$BK$2500,$W$2:$W$2500,$A1604))</f>
      </c>
      <c r="AV1604">
        <f>IF($A1604="","",SUMIFS($BL$2:$BL$2500,$W$2:$W$2500,$A1604))</f>
      </c>
      <c r="AW1604">
        <f>IF($A1604="","",SUMIFS($BM$2:$BM$2500,$W$2:$W$2500,$A1604))</f>
      </c>
      <c r="AX1604">
        <f>IF($A1604="","",SUMIFS($BN$2:$BN$2500,$W$2:$W$2500,$A1604))</f>
      </c>
      <c r="AY1604">
        <f>IF($A1604="","",SUMIFS($BO$2:$BO$2500,$W$2:$W$2500,$A1604))</f>
      </c>
      <c r="AZ1604">
        <f>IF($A1604="","",SUMIFS($BP$2:$BP$2500,$W$2:$W$2500,$A1604))</f>
      </c>
      <c r="BA1604">
        <f>IF($A1604="","",SUMIFS($BQ$2:$BQ$2500,$W$2:$W$2500,$A1604))</f>
      </c>
      <c r="BB1604">
        <f>IF($A1604="","",SUMIFS($BR$2:$BR$2500,$W$2:$W$2500,$A1604))</f>
      </c>
      <c r="BC1604">
        <f>IF($A1604="","",SUMIFS($BS$2:$BS$2500,$W$2:$W$2500,$A1604))</f>
      </c>
      <c r="BD1604">
        <f>IF($A1604="","",SUMIFS($BT$2:$BT$2500,$W$2:$W$2500,$A1604))</f>
      </c>
      <c r="BF1604">
        <f>IF($Z1604="","",INDEX($AO$2:$AO$2000,$Z1604))</f>
      </c>
      <c r="BG1604">
        <f>IF($Z1604="","",INDEX($AP$2:$AP$2000,$Z1604))</f>
      </c>
      <c r="BH1604">
        <f>IF($Z1604="","",INDEX($AQ$2:$AQ$2000,$Z1604))</f>
      </c>
      <c r="BI1604">
        <f>IF($Z1604="","",INDEX($AR$2:$AR$2000,$Z1604))</f>
      </c>
      <c r="BJ1604">
        <f>IF($Z1604="","",INDEX($AS$2:$AS$2000,$Z1604))</f>
      </c>
      <c r="BK1604">
        <f>IF($Z1604="","",INDEX($AT$2:$AT$2000,$Z1604))</f>
      </c>
      <c r="BL1604">
        <f>IF($Z1604="","",INDEX($AU$2:$AU$2000,$Z1604))</f>
      </c>
      <c r="BM1604">
        <f>IF($Z1604="","",INDEX($AV$2:$AV$2000,$Z1604))</f>
      </c>
      <c r="BN1604">
        <f>IF($Z1604="","",INDEX($AW$2:$AW$2000,$Z1604))</f>
      </c>
      <c r="BO1604">
        <f>IF($Z1604="","",INDEX($AX$2:$AX$2000,$Z1604))</f>
      </c>
      <c r="BP1604">
        <f>IF($Z1604="","",INDEX($AY$2:$AY$2000,$Z1604))</f>
      </c>
      <c r="BQ1604">
        <f>IF($Z1604="","",INDEX($AZ$2:$AZ$2000,$Z1604))</f>
      </c>
      <c r="BR1604">
        <f>IF($Z1604="","",INDEX($BA$2:$BA$2000,$Z1604))</f>
      </c>
      <c r="BS1604">
        <f>IF($Z1604="","",INDEX($BB$2:$BB$2000,$Z1604))</f>
      </c>
      <c r="BT1604">
        <f>IF($Z1604="","",INDEX($BC$2:$BC$2000,$Z1604))</f>
      </c>
      <c r="BV1604">
        <f>IF(OR($A1604="",$P1604&lt;&gt;"Yes",$AH1604="Yes"),"",1+N($AG1604))</f>
      </c>
      <c r="BW1604">
        <f>IF($A1604="","",COUNTIFS($W$2:$W$2500,$A1604,$BZ$2:$BZ$2500,"Yes")+COUNTIFS($X$2:$X$2500,$A1604,$BY$2:$BY$2500,"Yes"))</f>
      </c>
      <c r="BX1604">
        <f>IF(OR($A1604="",$P1604="Yes"),"",IF(N($BW1604)=0,0,1+SUMIFS($CB$2:$CB$2500,$W$2:$W$2500,$A1604)+SUMIFS($CA$2:$CA$2500,$X$2:$X$2500,$A1604)))</f>
      </c>
      <c r="BY1604" t="str">
        <f>IF($Y1604="","",INDEX($AH$2:$AH$2000,$Y1604)&amp;"")</f>
      </c>
      <c r="BZ1604" t="str">
        <f>IF($Z1604="","",INDEX($AH$2:$AH$2000,$Z1604)&amp;"")</f>
      </c>
      <c r="CA1604">
        <f>IF($Y1604="","",INDEX($BV$2:$BV$2000,$Y1604))</f>
      </c>
      <c r="CB1604">
        <f>IF($Z1604="","",INDEX($BV$2:$BV$2000,$Z1604))</f>
      </c>
    </row>
    <row r="1605">
      <c r="A1605" t="str">
        <f>IF(TRIM(INDEX(games!$A:$A,ROW()))="","",TRIM(INDEX(games!$A:$A,ROW())))</f>
      </c>
      <c r="B1605">
        <f>IF(OR($A1605="",INDEX(games!$B:$B,ROW())=""),"",INDEX(games!$B:$B,ROW()))</f>
      </c>
      <c r="C1605" t="str">
        <f>IF(OR($A1605="",INDEX(games!$C:$C,ROW())=""),"",INDEX(games!$C:$C,ROW()))</f>
      </c>
      <c r="D1605">
        <f>IF($A1605="","",COUNTIF($W$2:$W$2500,$A1605)+COUNTIF($X$2:$X$2500,$A1605))</f>
      </c>
      <c r="E1605">
        <f>IF($A1605="","",IFERROR(MATCH($C1605,$R$2:$R$5,0),0))</f>
      </c>
      <c r="F1605">
        <f>IF($A1605="","",MOD(ROW(),34))</f>
      </c>
      <c r="G1605">
        <f>IF($A1605="",NA(),IF($C1605="Action",$B1605,NA()))</f>
      </c>
      <c r="H1605">
        <f>IF($A1605="",NA(),IF($C1605="Action",1+$F1605*0.023,NA()))</f>
      </c>
      <c r="I1605">
        <f>IF($A1605="",NA(),IF($C1605="Strategy",$B1605,NA()))</f>
      </c>
      <c r="J1605">
        <f>IF($A1605="",NA(),IF($C1605="Strategy",2+$F1605*0.023,NA()))</f>
      </c>
      <c r="K1605">
        <f>IF($A1605="",NA(),IF($C1605="Deckbuilder",$B1605,NA()))</f>
      </c>
      <c r="L1605">
        <f>IF($A1605="",NA(),IF($C1605="Deckbuilder",3+$F1605*0.023,NA()))</f>
      </c>
      <c r="M1605">
        <f>IF($A1605="",NA(),IF($C1605="Traditional",$B1605,NA()))</f>
      </c>
      <c r="N1605">
        <f>IF($A1605="",NA(),IF($C1605="Traditional",4+$F1605*0.023,NA()))</f>
      </c>
      <c r="O1605">
        <f>IF($A1605="","",$D1605+ROW()/1000000)</f>
      </c>
      <c r="P1605" t="str">
        <f>IF(OR($A1605="",INDEX(games!$H:$H,ROW())=""),"",INDEX(games!$H:$H,ROW()))</f>
      </c>
      <c r="Q1605">
        <f>IF(OR($A1605="",$P1605&lt;&gt;"Yes"),"",$D1605+ROW()/1000000)</f>
      </c>
      <c r="T1605">
        <f>IF($Y1605="","",INDEX($B$2:$B$2000,$Y1605))</f>
      </c>
      <c r="U1605">
        <f>IF($Z1605="","",INDEX($B$2:$B$2000,$Z1605))</f>
      </c>
      <c r="V1605">
        <f>IF(OR($T1605="",$U1605=""),"",$U1605-$T1605)</f>
      </c>
      <c r="W1605" t="str">
        <f>IF(TRIM(INDEX(connections!$A:$A,ROW()))="","",TRIM(INDEX(connections!$A:$A,ROW())))</f>
      </c>
      <c r="X1605" t="str">
        <f>IF($W1605="","",TRIM(INDEX(connections!$B:$B,ROW())))</f>
      </c>
      <c r="Y1605">
        <f>IF($W1605="","",IFERROR(MATCH($W1605,$A$2:$A$2000,0),""))</f>
      </c>
      <c r="Z1605">
        <f>IF($X1605="","",IFERROR(MATCH($X1605,$A$2:$A$2000,0),""))</f>
      </c>
      <c r="AA1605" t="str">
        <f>IF($Y1605="","",INDEX($P$2:$P$2000,$Y1605))</f>
      </c>
      <c r="AB1605" t="str">
        <f>IF($Z1605="","",INDEX($P$2:$P$2000,$Z1605))</f>
      </c>
      <c r="AC1605">
        <f>IF(AND($AA1605="Yes",$AB1605="Yes"),1,"")</f>
      </c>
      <c r="AD1605">
        <f>IF(OR($Y1605="",$Z1605=""),"",IF(INDEX($C$2:$C$2000,$Y1605)=INDEX($C$2:$C$2000,$Z1605),0,1))</f>
      </c>
      <c r="AE1605">
        <f>IF($AC1605&lt;&gt;1,"",IF(AND(INDEX($AG$2:$AG$2000,$Y1605)=1,INDEX($AG$2:$AG$2000,$Z1605)=1),1,""))</f>
      </c>
      <c r="AG1605">
        <f>IF($A1605="","",COUNTIFS($W$2:$W$2500,$A1605,$AB$2:$AB$2500,"Yes")+COUNTIFS($X$2:$X$2500,$A1605,$AA$2:$AA$2500,"Yes"))</f>
      </c>
      <c r="AH1605" t="str">
        <f>IF(OR($P1605&lt;&gt;"Yes",N($AG1605)=0),"",IF(AND($AG1605=1,COUNTIFS($W$2:$W$2500,$A1605,$AE$2:$AE$2500,1)+COUNTIFS($X$2:$X$2500,$A1605,$AE$2:$AE$2500,1)&gt;0),"","Yes"))</f>
      </c>
      <c r="AI1605">
        <f>IF($AH1605="Yes",$AG1605,"")</f>
      </c>
      <c r="AJ1605">
        <f>IF($AI1605="","",$AI1605+ROW()/1000000)</f>
      </c>
      <c r="AK1605">
        <f>IF(OR($A1605="",$P1605="Yes",N($AG1605)=0),"",$AG1605+ROW()/1000000)</f>
      </c>
      <c r="AL1605" t="str">
        <f>IF($A1605="","",INDEX(games!$J:$J,ROW())&amp;"")</f>
      </c>
      <c r="AM1605">
        <f>IF($A1605="","",SUMPRODUCT($AO1605:$BD1605,'Map Analysis'!$AP$2^{0,1,2,3,4,5,6,7,8,9,10,11,12,13,14,15}))</f>
      </c>
      <c r="AN1605">
        <f>IF($A1605="","",$AM1605+ROW()/10000000)</f>
      </c>
      <c r="AO1605">
        <f>IF($A1605="","",COUNTIF($W$2:$W$2500,$A1605))</f>
      </c>
      <c r="AP1605">
        <f>IF($A1605="","",SUMIFS($BF$2:$BF$2500,$W$2:$W$2500,$A1605))</f>
      </c>
      <c r="AQ1605">
        <f>IF($A1605="","",SUMIFS($BG$2:$BG$2500,$W$2:$W$2500,$A1605))</f>
      </c>
      <c r="AR1605">
        <f>IF($A1605="","",SUMIFS($BH$2:$BH$2500,$W$2:$W$2500,$A1605))</f>
      </c>
      <c r="AS1605">
        <f>IF($A1605="","",SUMIFS($BI$2:$BI$2500,$W$2:$W$2500,$A1605))</f>
      </c>
      <c r="AT1605">
        <f>IF($A1605="","",SUMIFS($BJ$2:$BJ$2500,$W$2:$W$2500,$A1605))</f>
      </c>
      <c r="AU1605">
        <f>IF($A1605="","",SUMIFS($BK$2:$BK$2500,$W$2:$W$2500,$A1605))</f>
      </c>
      <c r="AV1605">
        <f>IF($A1605="","",SUMIFS($BL$2:$BL$2500,$W$2:$W$2500,$A1605))</f>
      </c>
      <c r="AW1605">
        <f>IF($A1605="","",SUMIFS($BM$2:$BM$2500,$W$2:$W$2500,$A1605))</f>
      </c>
      <c r="AX1605">
        <f>IF($A1605="","",SUMIFS($BN$2:$BN$2500,$W$2:$W$2500,$A1605))</f>
      </c>
      <c r="AY1605">
        <f>IF($A1605="","",SUMIFS($BO$2:$BO$2500,$W$2:$W$2500,$A1605))</f>
      </c>
      <c r="AZ1605">
        <f>IF($A1605="","",SUMIFS($BP$2:$BP$2500,$W$2:$W$2500,$A1605))</f>
      </c>
      <c r="BA1605">
        <f>IF($A1605="","",SUMIFS($BQ$2:$BQ$2500,$W$2:$W$2500,$A1605))</f>
      </c>
      <c r="BB1605">
        <f>IF($A1605="","",SUMIFS($BR$2:$BR$2500,$W$2:$W$2500,$A1605))</f>
      </c>
      <c r="BC1605">
        <f>IF($A1605="","",SUMIFS($BS$2:$BS$2500,$W$2:$W$2500,$A1605))</f>
      </c>
      <c r="BD1605">
        <f>IF($A1605="","",SUMIFS($BT$2:$BT$2500,$W$2:$W$2500,$A1605))</f>
      </c>
      <c r="BF1605">
        <f>IF($Z1605="","",INDEX($AO$2:$AO$2000,$Z1605))</f>
      </c>
      <c r="BG1605">
        <f>IF($Z1605="","",INDEX($AP$2:$AP$2000,$Z1605))</f>
      </c>
      <c r="BH1605">
        <f>IF($Z1605="","",INDEX($AQ$2:$AQ$2000,$Z1605))</f>
      </c>
      <c r="BI1605">
        <f>IF($Z1605="","",INDEX($AR$2:$AR$2000,$Z1605))</f>
      </c>
      <c r="BJ1605">
        <f>IF($Z1605="","",INDEX($AS$2:$AS$2000,$Z1605))</f>
      </c>
      <c r="BK1605">
        <f>IF($Z1605="","",INDEX($AT$2:$AT$2000,$Z1605))</f>
      </c>
      <c r="BL1605">
        <f>IF($Z1605="","",INDEX($AU$2:$AU$2000,$Z1605))</f>
      </c>
      <c r="BM1605">
        <f>IF($Z1605="","",INDEX($AV$2:$AV$2000,$Z1605))</f>
      </c>
      <c r="BN1605">
        <f>IF($Z1605="","",INDEX($AW$2:$AW$2000,$Z1605))</f>
      </c>
      <c r="BO1605">
        <f>IF($Z1605="","",INDEX($AX$2:$AX$2000,$Z1605))</f>
      </c>
      <c r="BP1605">
        <f>IF($Z1605="","",INDEX($AY$2:$AY$2000,$Z1605))</f>
      </c>
      <c r="BQ1605">
        <f>IF($Z1605="","",INDEX($AZ$2:$AZ$2000,$Z1605))</f>
      </c>
      <c r="BR1605">
        <f>IF($Z1605="","",INDEX($BA$2:$BA$2000,$Z1605))</f>
      </c>
      <c r="BS1605">
        <f>IF($Z1605="","",INDEX($BB$2:$BB$2000,$Z1605))</f>
      </c>
      <c r="BT1605">
        <f>IF($Z1605="","",INDEX($BC$2:$BC$2000,$Z1605))</f>
      </c>
      <c r="BV1605">
        <f>IF(OR($A1605="",$P1605&lt;&gt;"Yes",$AH1605="Yes"),"",1+N($AG1605))</f>
      </c>
      <c r="BW1605">
        <f>IF($A1605="","",COUNTIFS($W$2:$W$2500,$A1605,$BZ$2:$BZ$2500,"Yes")+COUNTIFS($X$2:$X$2500,$A1605,$BY$2:$BY$2500,"Yes"))</f>
      </c>
      <c r="BX1605">
        <f>IF(OR($A1605="",$P1605="Yes"),"",IF(N($BW1605)=0,0,1+SUMIFS($CB$2:$CB$2500,$W$2:$W$2500,$A1605)+SUMIFS($CA$2:$CA$2500,$X$2:$X$2500,$A1605)))</f>
      </c>
      <c r="BY1605" t="str">
        <f>IF($Y1605="","",INDEX($AH$2:$AH$2000,$Y1605)&amp;"")</f>
      </c>
      <c r="BZ1605" t="str">
        <f>IF($Z1605="","",INDEX($AH$2:$AH$2000,$Z1605)&amp;"")</f>
      </c>
      <c r="CA1605">
        <f>IF($Y1605="","",INDEX($BV$2:$BV$2000,$Y1605))</f>
      </c>
      <c r="CB1605">
        <f>IF($Z1605="","",INDEX($BV$2:$BV$2000,$Z1605))</f>
      </c>
    </row>
    <row r="1606">
      <c r="A1606" t="str">
        <f>IF(TRIM(INDEX(games!$A:$A,ROW()))="","",TRIM(INDEX(games!$A:$A,ROW())))</f>
      </c>
      <c r="B1606">
        <f>IF(OR($A1606="",INDEX(games!$B:$B,ROW())=""),"",INDEX(games!$B:$B,ROW()))</f>
      </c>
      <c r="C1606" t="str">
        <f>IF(OR($A1606="",INDEX(games!$C:$C,ROW())=""),"",INDEX(games!$C:$C,ROW()))</f>
      </c>
      <c r="D1606">
        <f>IF($A1606="","",COUNTIF($W$2:$W$2500,$A1606)+COUNTIF($X$2:$X$2500,$A1606))</f>
      </c>
      <c r="E1606">
        <f>IF($A1606="","",IFERROR(MATCH($C1606,$R$2:$R$5,0),0))</f>
      </c>
      <c r="F1606">
        <f>IF($A1606="","",MOD(ROW(),34))</f>
      </c>
      <c r="G1606">
        <f>IF($A1606="",NA(),IF($C1606="Action",$B1606,NA()))</f>
      </c>
      <c r="H1606">
        <f>IF($A1606="",NA(),IF($C1606="Action",1+$F1606*0.023,NA()))</f>
      </c>
      <c r="I1606">
        <f>IF($A1606="",NA(),IF($C1606="Strategy",$B1606,NA()))</f>
      </c>
      <c r="J1606">
        <f>IF($A1606="",NA(),IF($C1606="Strategy",2+$F1606*0.023,NA()))</f>
      </c>
      <c r="K1606">
        <f>IF($A1606="",NA(),IF($C1606="Deckbuilder",$B1606,NA()))</f>
      </c>
      <c r="L1606">
        <f>IF($A1606="",NA(),IF($C1606="Deckbuilder",3+$F1606*0.023,NA()))</f>
      </c>
      <c r="M1606">
        <f>IF($A1606="",NA(),IF($C1606="Traditional",$B1606,NA()))</f>
      </c>
      <c r="N1606">
        <f>IF($A1606="",NA(),IF($C1606="Traditional",4+$F1606*0.023,NA()))</f>
      </c>
      <c r="O1606">
        <f>IF($A1606="","",$D1606+ROW()/1000000)</f>
      </c>
      <c r="P1606" t="str">
        <f>IF(OR($A1606="",INDEX(games!$H:$H,ROW())=""),"",INDEX(games!$H:$H,ROW()))</f>
      </c>
      <c r="Q1606">
        <f>IF(OR($A1606="",$P1606&lt;&gt;"Yes"),"",$D1606+ROW()/1000000)</f>
      </c>
      <c r="T1606">
        <f>IF($Y1606="","",INDEX($B$2:$B$2000,$Y1606))</f>
      </c>
      <c r="U1606">
        <f>IF($Z1606="","",INDEX($B$2:$B$2000,$Z1606))</f>
      </c>
      <c r="V1606">
        <f>IF(OR($T1606="",$U1606=""),"",$U1606-$T1606)</f>
      </c>
      <c r="W1606" t="str">
        <f>IF(TRIM(INDEX(connections!$A:$A,ROW()))="","",TRIM(INDEX(connections!$A:$A,ROW())))</f>
      </c>
      <c r="X1606" t="str">
        <f>IF($W1606="","",TRIM(INDEX(connections!$B:$B,ROW())))</f>
      </c>
      <c r="Y1606">
        <f>IF($W1606="","",IFERROR(MATCH($W1606,$A$2:$A$2000,0),""))</f>
      </c>
      <c r="Z1606">
        <f>IF($X1606="","",IFERROR(MATCH($X1606,$A$2:$A$2000,0),""))</f>
      </c>
      <c r="AA1606" t="str">
        <f>IF($Y1606="","",INDEX($P$2:$P$2000,$Y1606))</f>
      </c>
      <c r="AB1606" t="str">
        <f>IF($Z1606="","",INDEX($P$2:$P$2000,$Z1606))</f>
      </c>
      <c r="AC1606">
        <f>IF(AND($AA1606="Yes",$AB1606="Yes"),1,"")</f>
      </c>
      <c r="AD1606">
        <f>IF(OR($Y1606="",$Z1606=""),"",IF(INDEX($C$2:$C$2000,$Y1606)=INDEX($C$2:$C$2000,$Z1606),0,1))</f>
      </c>
      <c r="AE1606">
        <f>IF($AC1606&lt;&gt;1,"",IF(AND(INDEX($AG$2:$AG$2000,$Y1606)=1,INDEX($AG$2:$AG$2000,$Z1606)=1),1,""))</f>
      </c>
      <c r="AG1606">
        <f>IF($A1606="","",COUNTIFS($W$2:$W$2500,$A1606,$AB$2:$AB$2500,"Yes")+COUNTIFS($X$2:$X$2500,$A1606,$AA$2:$AA$2500,"Yes"))</f>
      </c>
      <c r="AH1606" t="str">
        <f>IF(OR($P1606&lt;&gt;"Yes",N($AG1606)=0),"",IF(AND($AG1606=1,COUNTIFS($W$2:$W$2500,$A1606,$AE$2:$AE$2500,1)+COUNTIFS($X$2:$X$2500,$A1606,$AE$2:$AE$2500,1)&gt;0),"","Yes"))</f>
      </c>
      <c r="AI1606">
        <f>IF($AH1606="Yes",$AG1606,"")</f>
      </c>
      <c r="AJ1606">
        <f>IF($AI1606="","",$AI1606+ROW()/1000000)</f>
      </c>
      <c r="AK1606">
        <f>IF(OR($A1606="",$P1606="Yes",N($AG1606)=0),"",$AG1606+ROW()/1000000)</f>
      </c>
      <c r="AL1606" t="str">
        <f>IF($A1606="","",INDEX(games!$J:$J,ROW())&amp;"")</f>
      </c>
      <c r="AM1606">
        <f>IF($A1606="","",SUMPRODUCT($AO1606:$BD1606,'Map Analysis'!$AP$2^{0,1,2,3,4,5,6,7,8,9,10,11,12,13,14,15}))</f>
      </c>
      <c r="AN1606">
        <f>IF($A1606="","",$AM1606+ROW()/10000000)</f>
      </c>
      <c r="AO1606">
        <f>IF($A1606="","",COUNTIF($W$2:$W$2500,$A1606))</f>
      </c>
      <c r="AP1606">
        <f>IF($A1606="","",SUMIFS($BF$2:$BF$2500,$W$2:$W$2500,$A1606))</f>
      </c>
      <c r="AQ1606">
        <f>IF($A1606="","",SUMIFS($BG$2:$BG$2500,$W$2:$W$2500,$A1606))</f>
      </c>
      <c r="AR1606">
        <f>IF($A1606="","",SUMIFS($BH$2:$BH$2500,$W$2:$W$2500,$A1606))</f>
      </c>
      <c r="AS1606">
        <f>IF($A1606="","",SUMIFS($BI$2:$BI$2500,$W$2:$W$2500,$A1606))</f>
      </c>
      <c r="AT1606">
        <f>IF($A1606="","",SUMIFS($BJ$2:$BJ$2500,$W$2:$W$2500,$A1606))</f>
      </c>
      <c r="AU1606">
        <f>IF($A1606="","",SUMIFS($BK$2:$BK$2500,$W$2:$W$2500,$A1606))</f>
      </c>
      <c r="AV1606">
        <f>IF($A1606="","",SUMIFS($BL$2:$BL$2500,$W$2:$W$2500,$A1606))</f>
      </c>
      <c r="AW1606">
        <f>IF($A1606="","",SUMIFS($BM$2:$BM$2500,$W$2:$W$2500,$A1606))</f>
      </c>
      <c r="AX1606">
        <f>IF($A1606="","",SUMIFS($BN$2:$BN$2500,$W$2:$W$2500,$A1606))</f>
      </c>
      <c r="AY1606">
        <f>IF($A1606="","",SUMIFS($BO$2:$BO$2500,$W$2:$W$2500,$A1606))</f>
      </c>
      <c r="AZ1606">
        <f>IF($A1606="","",SUMIFS($BP$2:$BP$2500,$W$2:$W$2500,$A1606))</f>
      </c>
      <c r="BA1606">
        <f>IF($A1606="","",SUMIFS($BQ$2:$BQ$2500,$W$2:$W$2500,$A1606))</f>
      </c>
      <c r="BB1606">
        <f>IF($A1606="","",SUMIFS($BR$2:$BR$2500,$W$2:$W$2500,$A1606))</f>
      </c>
      <c r="BC1606">
        <f>IF($A1606="","",SUMIFS($BS$2:$BS$2500,$W$2:$W$2500,$A1606))</f>
      </c>
      <c r="BD1606">
        <f>IF($A1606="","",SUMIFS($BT$2:$BT$2500,$W$2:$W$2500,$A1606))</f>
      </c>
      <c r="BF1606">
        <f>IF($Z1606="","",INDEX($AO$2:$AO$2000,$Z1606))</f>
      </c>
      <c r="BG1606">
        <f>IF($Z1606="","",INDEX($AP$2:$AP$2000,$Z1606))</f>
      </c>
      <c r="BH1606">
        <f>IF($Z1606="","",INDEX($AQ$2:$AQ$2000,$Z1606))</f>
      </c>
      <c r="BI1606">
        <f>IF($Z1606="","",INDEX($AR$2:$AR$2000,$Z1606))</f>
      </c>
      <c r="BJ1606">
        <f>IF($Z1606="","",INDEX($AS$2:$AS$2000,$Z1606))</f>
      </c>
      <c r="BK1606">
        <f>IF($Z1606="","",INDEX($AT$2:$AT$2000,$Z1606))</f>
      </c>
      <c r="BL1606">
        <f>IF($Z1606="","",INDEX($AU$2:$AU$2000,$Z1606))</f>
      </c>
      <c r="BM1606">
        <f>IF($Z1606="","",INDEX($AV$2:$AV$2000,$Z1606))</f>
      </c>
      <c r="BN1606">
        <f>IF($Z1606="","",INDEX($AW$2:$AW$2000,$Z1606))</f>
      </c>
      <c r="BO1606">
        <f>IF($Z1606="","",INDEX($AX$2:$AX$2000,$Z1606))</f>
      </c>
      <c r="BP1606">
        <f>IF($Z1606="","",INDEX($AY$2:$AY$2000,$Z1606))</f>
      </c>
      <c r="BQ1606">
        <f>IF($Z1606="","",INDEX($AZ$2:$AZ$2000,$Z1606))</f>
      </c>
      <c r="BR1606">
        <f>IF($Z1606="","",INDEX($BA$2:$BA$2000,$Z1606))</f>
      </c>
      <c r="BS1606">
        <f>IF($Z1606="","",INDEX($BB$2:$BB$2000,$Z1606))</f>
      </c>
      <c r="BT1606">
        <f>IF($Z1606="","",INDEX($BC$2:$BC$2000,$Z1606))</f>
      </c>
      <c r="BV1606">
        <f>IF(OR($A1606="",$P1606&lt;&gt;"Yes",$AH1606="Yes"),"",1+N($AG1606))</f>
      </c>
      <c r="BW1606">
        <f>IF($A1606="","",COUNTIFS($W$2:$W$2500,$A1606,$BZ$2:$BZ$2500,"Yes")+COUNTIFS($X$2:$X$2500,$A1606,$BY$2:$BY$2500,"Yes"))</f>
      </c>
      <c r="BX1606">
        <f>IF(OR($A1606="",$P1606="Yes"),"",IF(N($BW1606)=0,0,1+SUMIFS($CB$2:$CB$2500,$W$2:$W$2500,$A1606)+SUMIFS($CA$2:$CA$2500,$X$2:$X$2500,$A1606)))</f>
      </c>
      <c r="BY1606" t="str">
        <f>IF($Y1606="","",INDEX($AH$2:$AH$2000,$Y1606)&amp;"")</f>
      </c>
      <c r="BZ1606" t="str">
        <f>IF($Z1606="","",INDEX($AH$2:$AH$2000,$Z1606)&amp;"")</f>
      </c>
      <c r="CA1606">
        <f>IF($Y1606="","",INDEX($BV$2:$BV$2000,$Y1606))</f>
      </c>
      <c r="CB1606">
        <f>IF($Z1606="","",INDEX($BV$2:$BV$2000,$Z1606))</f>
      </c>
    </row>
    <row r="1607">
      <c r="A1607" t="str">
        <f>IF(TRIM(INDEX(games!$A:$A,ROW()))="","",TRIM(INDEX(games!$A:$A,ROW())))</f>
      </c>
      <c r="B1607">
        <f>IF(OR($A1607="",INDEX(games!$B:$B,ROW())=""),"",INDEX(games!$B:$B,ROW()))</f>
      </c>
      <c r="C1607" t="str">
        <f>IF(OR($A1607="",INDEX(games!$C:$C,ROW())=""),"",INDEX(games!$C:$C,ROW()))</f>
      </c>
      <c r="D1607">
        <f>IF($A1607="","",COUNTIF($W$2:$W$2500,$A1607)+COUNTIF($X$2:$X$2500,$A1607))</f>
      </c>
      <c r="E1607">
        <f>IF($A1607="","",IFERROR(MATCH($C1607,$R$2:$R$5,0),0))</f>
      </c>
      <c r="F1607">
        <f>IF($A1607="","",MOD(ROW(),34))</f>
      </c>
      <c r="G1607">
        <f>IF($A1607="",NA(),IF($C1607="Action",$B1607,NA()))</f>
      </c>
      <c r="H1607">
        <f>IF($A1607="",NA(),IF($C1607="Action",1+$F1607*0.023,NA()))</f>
      </c>
      <c r="I1607">
        <f>IF($A1607="",NA(),IF($C1607="Strategy",$B1607,NA()))</f>
      </c>
      <c r="J1607">
        <f>IF($A1607="",NA(),IF($C1607="Strategy",2+$F1607*0.023,NA()))</f>
      </c>
      <c r="K1607">
        <f>IF($A1607="",NA(),IF($C1607="Deckbuilder",$B1607,NA()))</f>
      </c>
      <c r="L1607">
        <f>IF($A1607="",NA(),IF($C1607="Deckbuilder",3+$F1607*0.023,NA()))</f>
      </c>
      <c r="M1607">
        <f>IF($A1607="",NA(),IF($C1607="Traditional",$B1607,NA()))</f>
      </c>
      <c r="N1607">
        <f>IF($A1607="",NA(),IF($C1607="Traditional",4+$F1607*0.023,NA()))</f>
      </c>
      <c r="O1607">
        <f>IF($A1607="","",$D1607+ROW()/1000000)</f>
      </c>
      <c r="P1607" t="str">
        <f>IF(OR($A1607="",INDEX(games!$H:$H,ROW())=""),"",INDEX(games!$H:$H,ROW()))</f>
      </c>
      <c r="Q1607">
        <f>IF(OR($A1607="",$P1607&lt;&gt;"Yes"),"",$D1607+ROW()/1000000)</f>
      </c>
      <c r="T1607">
        <f>IF($Y1607="","",INDEX($B$2:$B$2000,$Y1607))</f>
      </c>
      <c r="U1607">
        <f>IF($Z1607="","",INDEX($B$2:$B$2000,$Z1607))</f>
      </c>
      <c r="V1607">
        <f>IF(OR($T1607="",$U1607=""),"",$U1607-$T1607)</f>
      </c>
      <c r="W1607" t="str">
        <f>IF(TRIM(INDEX(connections!$A:$A,ROW()))="","",TRIM(INDEX(connections!$A:$A,ROW())))</f>
      </c>
      <c r="X1607" t="str">
        <f>IF($W1607="","",TRIM(INDEX(connections!$B:$B,ROW())))</f>
      </c>
      <c r="Y1607">
        <f>IF($W1607="","",IFERROR(MATCH($W1607,$A$2:$A$2000,0),""))</f>
      </c>
      <c r="Z1607">
        <f>IF($X1607="","",IFERROR(MATCH($X1607,$A$2:$A$2000,0),""))</f>
      </c>
      <c r="AA1607" t="str">
        <f>IF($Y1607="","",INDEX($P$2:$P$2000,$Y1607))</f>
      </c>
      <c r="AB1607" t="str">
        <f>IF($Z1607="","",INDEX($P$2:$P$2000,$Z1607))</f>
      </c>
      <c r="AC1607">
        <f>IF(AND($AA1607="Yes",$AB1607="Yes"),1,"")</f>
      </c>
      <c r="AD1607">
        <f>IF(OR($Y1607="",$Z1607=""),"",IF(INDEX($C$2:$C$2000,$Y1607)=INDEX($C$2:$C$2000,$Z1607),0,1))</f>
      </c>
      <c r="AE1607">
        <f>IF($AC1607&lt;&gt;1,"",IF(AND(INDEX($AG$2:$AG$2000,$Y1607)=1,INDEX($AG$2:$AG$2000,$Z1607)=1),1,""))</f>
      </c>
      <c r="AG1607">
        <f>IF($A1607="","",COUNTIFS($W$2:$W$2500,$A1607,$AB$2:$AB$2500,"Yes")+COUNTIFS($X$2:$X$2500,$A1607,$AA$2:$AA$2500,"Yes"))</f>
      </c>
      <c r="AH1607" t="str">
        <f>IF(OR($P1607&lt;&gt;"Yes",N($AG1607)=0),"",IF(AND($AG1607=1,COUNTIFS($W$2:$W$2500,$A1607,$AE$2:$AE$2500,1)+COUNTIFS($X$2:$X$2500,$A1607,$AE$2:$AE$2500,1)&gt;0),"","Yes"))</f>
      </c>
      <c r="AI1607">
        <f>IF($AH1607="Yes",$AG1607,"")</f>
      </c>
      <c r="AJ1607">
        <f>IF($AI1607="","",$AI1607+ROW()/1000000)</f>
      </c>
      <c r="AK1607">
        <f>IF(OR($A1607="",$P1607="Yes",N($AG1607)=0),"",$AG1607+ROW()/1000000)</f>
      </c>
      <c r="AL1607" t="str">
        <f>IF($A1607="","",INDEX(games!$J:$J,ROW())&amp;"")</f>
      </c>
      <c r="AM1607">
        <f>IF($A1607="","",SUMPRODUCT($AO1607:$BD1607,'Map Analysis'!$AP$2^{0,1,2,3,4,5,6,7,8,9,10,11,12,13,14,15}))</f>
      </c>
      <c r="AN1607">
        <f>IF($A1607="","",$AM1607+ROW()/10000000)</f>
      </c>
      <c r="AO1607">
        <f>IF($A1607="","",COUNTIF($W$2:$W$2500,$A1607))</f>
      </c>
      <c r="AP1607">
        <f>IF($A1607="","",SUMIFS($BF$2:$BF$2500,$W$2:$W$2500,$A1607))</f>
      </c>
      <c r="AQ1607">
        <f>IF($A1607="","",SUMIFS($BG$2:$BG$2500,$W$2:$W$2500,$A1607))</f>
      </c>
      <c r="AR1607">
        <f>IF($A1607="","",SUMIFS($BH$2:$BH$2500,$W$2:$W$2500,$A1607))</f>
      </c>
      <c r="AS1607">
        <f>IF($A1607="","",SUMIFS($BI$2:$BI$2500,$W$2:$W$2500,$A1607))</f>
      </c>
      <c r="AT1607">
        <f>IF($A1607="","",SUMIFS($BJ$2:$BJ$2500,$W$2:$W$2500,$A1607))</f>
      </c>
      <c r="AU1607">
        <f>IF($A1607="","",SUMIFS($BK$2:$BK$2500,$W$2:$W$2500,$A1607))</f>
      </c>
      <c r="AV1607">
        <f>IF($A1607="","",SUMIFS($BL$2:$BL$2500,$W$2:$W$2500,$A1607))</f>
      </c>
      <c r="AW1607">
        <f>IF($A1607="","",SUMIFS($BM$2:$BM$2500,$W$2:$W$2500,$A1607))</f>
      </c>
      <c r="AX1607">
        <f>IF($A1607="","",SUMIFS($BN$2:$BN$2500,$W$2:$W$2500,$A1607))</f>
      </c>
      <c r="AY1607">
        <f>IF($A1607="","",SUMIFS($BO$2:$BO$2500,$W$2:$W$2500,$A1607))</f>
      </c>
      <c r="AZ1607">
        <f>IF($A1607="","",SUMIFS($BP$2:$BP$2500,$W$2:$W$2500,$A1607))</f>
      </c>
      <c r="BA1607">
        <f>IF($A1607="","",SUMIFS($BQ$2:$BQ$2500,$W$2:$W$2500,$A1607))</f>
      </c>
      <c r="BB1607">
        <f>IF($A1607="","",SUMIFS($BR$2:$BR$2500,$W$2:$W$2500,$A1607))</f>
      </c>
      <c r="BC1607">
        <f>IF($A1607="","",SUMIFS($BS$2:$BS$2500,$W$2:$W$2500,$A1607))</f>
      </c>
      <c r="BD1607">
        <f>IF($A1607="","",SUMIFS($BT$2:$BT$2500,$W$2:$W$2500,$A1607))</f>
      </c>
      <c r="BF1607">
        <f>IF($Z1607="","",INDEX($AO$2:$AO$2000,$Z1607))</f>
      </c>
      <c r="BG1607">
        <f>IF($Z1607="","",INDEX($AP$2:$AP$2000,$Z1607))</f>
      </c>
      <c r="BH1607">
        <f>IF($Z1607="","",INDEX($AQ$2:$AQ$2000,$Z1607))</f>
      </c>
      <c r="BI1607">
        <f>IF($Z1607="","",INDEX($AR$2:$AR$2000,$Z1607))</f>
      </c>
      <c r="BJ1607">
        <f>IF($Z1607="","",INDEX($AS$2:$AS$2000,$Z1607))</f>
      </c>
      <c r="BK1607">
        <f>IF($Z1607="","",INDEX($AT$2:$AT$2000,$Z1607))</f>
      </c>
      <c r="BL1607">
        <f>IF($Z1607="","",INDEX($AU$2:$AU$2000,$Z1607))</f>
      </c>
      <c r="BM1607">
        <f>IF($Z1607="","",INDEX($AV$2:$AV$2000,$Z1607))</f>
      </c>
      <c r="BN1607">
        <f>IF($Z1607="","",INDEX($AW$2:$AW$2000,$Z1607))</f>
      </c>
      <c r="BO1607">
        <f>IF($Z1607="","",INDEX($AX$2:$AX$2000,$Z1607))</f>
      </c>
      <c r="BP1607">
        <f>IF($Z1607="","",INDEX($AY$2:$AY$2000,$Z1607))</f>
      </c>
      <c r="BQ1607">
        <f>IF($Z1607="","",INDEX($AZ$2:$AZ$2000,$Z1607))</f>
      </c>
      <c r="BR1607">
        <f>IF($Z1607="","",INDEX($BA$2:$BA$2000,$Z1607))</f>
      </c>
      <c r="BS1607">
        <f>IF($Z1607="","",INDEX($BB$2:$BB$2000,$Z1607))</f>
      </c>
      <c r="BT1607">
        <f>IF($Z1607="","",INDEX($BC$2:$BC$2000,$Z1607))</f>
      </c>
      <c r="BV1607">
        <f>IF(OR($A1607="",$P1607&lt;&gt;"Yes",$AH1607="Yes"),"",1+N($AG1607))</f>
      </c>
      <c r="BW1607">
        <f>IF($A1607="","",COUNTIFS($W$2:$W$2500,$A1607,$BZ$2:$BZ$2500,"Yes")+COUNTIFS($X$2:$X$2500,$A1607,$BY$2:$BY$2500,"Yes"))</f>
      </c>
      <c r="BX1607">
        <f>IF(OR($A1607="",$P1607="Yes"),"",IF(N($BW1607)=0,0,1+SUMIFS($CB$2:$CB$2500,$W$2:$W$2500,$A1607)+SUMIFS($CA$2:$CA$2500,$X$2:$X$2500,$A1607)))</f>
      </c>
      <c r="BY1607" t="str">
        <f>IF($Y1607="","",INDEX($AH$2:$AH$2000,$Y1607)&amp;"")</f>
      </c>
      <c r="BZ1607" t="str">
        <f>IF($Z1607="","",INDEX($AH$2:$AH$2000,$Z1607)&amp;"")</f>
      </c>
      <c r="CA1607">
        <f>IF($Y1607="","",INDEX($BV$2:$BV$2000,$Y1607))</f>
      </c>
      <c r="CB1607">
        <f>IF($Z1607="","",INDEX($BV$2:$BV$2000,$Z1607))</f>
      </c>
    </row>
    <row r="1608">
      <c r="A1608" t="str">
        <f>IF(TRIM(INDEX(games!$A:$A,ROW()))="","",TRIM(INDEX(games!$A:$A,ROW())))</f>
      </c>
      <c r="B1608">
        <f>IF(OR($A1608="",INDEX(games!$B:$B,ROW())=""),"",INDEX(games!$B:$B,ROW()))</f>
      </c>
      <c r="C1608" t="str">
        <f>IF(OR($A1608="",INDEX(games!$C:$C,ROW())=""),"",INDEX(games!$C:$C,ROW()))</f>
      </c>
      <c r="D1608">
        <f>IF($A1608="","",COUNTIF($W$2:$W$2500,$A1608)+COUNTIF($X$2:$X$2500,$A1608))</f>
      </c>
      <c r="E1608">
        <f>IF($A1608="","",IFERROR(MATCH($C1608,$R$2:$R$5,0),0))</f>
      </c>
      <c r="F1608">
        <f>IF($A1608="","",MOD(ROW(),34))</f>
      </c>
      <c r="G1608">
        <f>IF($A1608="",NA(),IF($C1608="Action",$B1608,NA()))</f>
      </c>
      <c r="H1608">
        <f>IF($A1608="",NA(),IF($C1608="Action",1+$F1608*0.023,NA()))</f>
      </c>
      <c r="I1608">
        <f>IF($A1608="",NA(),IF($C1608="Strategy",$B1608,NA()))</f>
      </c>
      <c r="J1608">
        <f>IF($A1608="",NA(),IF($C1608="Strategy",2+$F1608*0.023,NA()))</f>
      </c>
      <c r="K1608">
        <f>IF($A1608="",NA(),IF($C1608="Deckbuilder",$B1608,NA()))</f>
      </c>
      <c r="L1608">
        <f>IF($A1608="",NA(),IF($C1608="Deckbuilder",3+$F1608*0.023,NA()))</f>
      </c>
      <c r="M1608">
        <f>IF($A1608="",NA(),IF($C1608="Traditional",$B1608,NA()))</f>
      </c>
      <c r="N1608">
        <f>IF($A1608="",NA(),IF($C1608="Traditional",4+$F1608*0.023,NA()))</f>
      </c>
      <c r="O1608">
        <f>IF($A1608="","",$D1608+ROW()/1000000)</f>
      </c>
      <c r="P1608" t="str">
        <f>IF(OR($A1608="",INDEX(games!$H:$H,ROW())=""),"",INDEX(games!$H:$H,ROW()))</f>
      </c>
      <c r="Q1608">
        <f>IF(OR($A1608="",$P1608&lt;&gt;"Yes"),"",$D1608+ROW()/1000000)</f>
      </c>
      <c r="T1608">
        <f>IF($Y1608="","",INDEX($B$2:$B$2000,$Y1608))</f>
      </c>
      <c r="U1608">
        <f>IF($Z1608="","",INDEX($B$2:$B$2000,$Z1608))</f>
      </c>
      <c r="V1608">
        <f>IF(OR($T1608="",$U1608=""),"",$U1608-$T1608)</f>
      </c>
      <c r="W1608" t="str">
        <f>IF(TRIM(INDEX(connections!$A:$A,ROW()))="","",TRIM(INDEX(connections!$A:$A,ROW())))</f>
      </c>
      <c r="X1608" t="str">
        <f>IF($W1608="","",TRIM(INDEX(connections!$B:$B,ROW())))</f>
      </c>
      <c r="Y1608">
        <f>IF($W1608="","",IFERROR(MATCH($W1608,$A$2:$A$2000,0),""))</f>
      </c>
      <c r="Z1608">
        <f>IF($X1608="","",IFERROR(MATCH($X1608,$A$2:$A$2000,0),""))</f>
      </c>
      <c r="AA1608" t="str">
        <f>IF($Y1608="","",INDEX($P$2:$P$2000,$Y1608))</f>
      </c>
      <c r="AB1608" t="str">
        <f>IF($Z1608="","",INDEX($P$2:$P$2000,$Z1608))</f>
      </c>
      <c r="AC1608">
        <f>IF(AND($AA1608="Yes",$AB1608="Yes"),1,"")</f>
      </c>
      <c r="AD1608">
        <f>IF(OR($Y1608="",$Z1608=""),"",IF(INDEX($C$2:$C$2000,$Y1608)=INDEX($C$2:$C$2000,$Z1608),0,1))</f>
      </c>
      <c r="AE1608">
        <f>IF($AC1608&lt;&gt;1,"",IF(AND(INDEX($AG$2:$AG$2000,$Y1608)=1,INDEX($AG$2:$AG$2000,$Z1608)=1),1,""))</f>
      </c>
      <c r="AG1608">
        <f>IF($A1608="","",COUNTIFS($W$2:$W$2500,$A1608,$AB$2:$AB$2500,"Yes")+COUNTIFS($X$2:$X$2500,$A1608,$AA$2:$AA$2500,"Yes"))</f>
      </c>
      <c r="AH1608" t="str">
        <f>IF(OR($P1608&lt;&gt;"Yes",N($AG1608)=0),"",IF(AND($AG1608=1,COUNTIFS($W$2:$W$2500,$A1608,$AE$2:$AE$2500,1)+COUNTIFS($X$2:$X$2500,$A1608,$AE$2:$AE$2500,1)&gt;0),"","Yes"))</f>
      </c>
      <c r="AI1608">
        <f>IF($AH1608="Yes",$AG1608,"")</f>
      </c>
      <c r="AJ1608">
        <f>IF($AI1608="","",$AI1608+ROW()/1000000)</f>
      </c>
      <c r="AK1608">
        <f>IF(OR($A1608="",$P1608="Yes",N($AG1608)=0),"",$AG1608+ROW()/1000000)</f>
      </c>
      <c r="AL1608" t="str">
        <f>IF($A1608="","",INDEX(games!$J:$J,ROW())&amp;"")</f>
      </c>
      <c r="AM1608">
        <f>IF($A1608="","",SUMPRODUCT($AO1608:$BD1608,'Map Analysis'!$AP$2^{0,1,2,3,4,5,6,7,8,9,10,11,12,13,14,15}))</f>
      </c>
      <c r="AN1608">
        <f>IF($A1608="","",$AM1608+ROW()/10000000)</f>
      </c>
      <c r="AO1608">
        <f>IF($A1608="","",COUNTIF($W$2:$W$2500,$A1608))</f>
      </c>
      <c r="AP1608">
        <f>IF($A1608="","",SUMIFS($BF$2:$BF$2500,$W$2:$W$2500,$A1608))</f>
      </c>
      <c r="AQ1608">
        <f>IF($A1608="","",SUMIFS($BG$2:$BG$2500,$W$2:$W$2500,$A1608))</f>
      </c>
      <c r="AR1608">
        <f>IF($A1608="","",SUMIFS($BH$2:$BH$2500,$W$2:$W$2500,$A1608))</f>
      </c>
      <c r="AS1608">
        <f>IF($A1608="","",SUMIFS($BI$2:$BI$2500,$W$2:$W$2500,$A1608))</f>
      </c>
      <c r="AT1608">
        <f>IF($A1608="","",SUMIFS($BJ$2:$BJ$2500,$W$2:$W$2500,$A1608))</f>
      </c>
      <c r="AU1608">
        <f>IF($A1608="","",SUMIFS($BK$2:$BK$2500,$W$2:$W$2500,$A1608))</f>
      </c>
      <c r="AV1608">
        <f>IF($A1608="","",SUMIFS($BL$2:$BL$2500,$W$2:$W$2500,$A1608))</f>
      </c>
      <c r="AW1608">
        <f>IF($A1608="","",SUMIFS($BM$2:$BM$2500,$W$2:$W$2500,$A1608))</f>
      </c>
      <c r="AX1608">
        <f>IF($A1608="","",SUMIFS($BN$2:$BN$2500,$W$2:$W$2500,$A1608))</f>
      </c>
      <c r="AY1608">
        <f>IF($A1608="","",SUMIFS($BO$2:$BO$2500,$W$2:$W$2500,$A1608))</f>
      </c>
      <c r="AZ1608">
        <f>IF($A1608="","",SUMIFS($BP$2:$BP$2500,$W$2:$W$2500,$A1608))</f>
      </c>
      <c r="BA1608">
        <f>IF($A1608="","",SUMIFS($BQ$2:$BQ$2500,$W$2:$W$2500,$A1608))</f>
      </c>
      <c r="BB1608">
        <f>IF($A1608="","",SUMIFS($BR$2:$BR$2500,$W$2:$W$2500,$A1608))</f>
      </c>
      <c r="BC1608">
        <f>IF($A1608="","",SUMIFS($BS$2:$BS$2500,$W$2:$W$2500,$A1608))</f>
      </c>
      <c r="BD1608">
        <f>IF($A1608="","",SUMIFS($BT$2:$BT$2500,$W$2:$W$2500,$A1608))</f>
      </c>
      <c r="BF1608">
        <f>IF($Z1608="","",INDEX($AO$2:$AO$2000,$Z1608))</f>
      </c>
      <c r="BG1608">
        <f>IF($Z1608="","",INDEX($AP$2:$AP$2000,$Z1608))</f>
      </c>
      <c r="BH1608">
        <f>IF($Z1608="","",INDEX($AQ$2:$AQ$2000,$Z1608))</f>
      </c>
      <c r="BI1608">
        <f>IF($Z1608="","",INDEX($AR$2:$AR$2000,$Z1608))</f>
      </c>
      <c r="BJ1608">
        <f>IF($Z1608="","",INDEX($AS$2:$AS$2000,$Z1608))</f>
      </c>
      <c r="BK1608">
        <f>IF($Z1608="","",INDEX($AT$2:$AT$2000,$Z1608))</f>
      </c>
      <c r="BL1608">
        <f>IF($Z1608="","",INDEX($AU$2:$AU$2000,$Z1608))</f>
      </c>
      <c r="BM1608">
        <f>IF($Z1608="","",INDEX($AV$2:$AV$2000,$Z1608))</f>
      </c>
      <c r="BN1608">
        <f>IF($Z1608="","",INDEX($AW$2:$AW$2000,$Z1608))</f>
      </c>
      <c r="BO1608">
        <f>IF($Z1608="","",INDEX($AX$2:$AX$2000,$Z1608))</f>
      </c>
      <c r="BP1608">
        <f>IF($Z1608="","",INDEX($AY$2:$AY$2000,$Z1608))</f>
      </c>
      <c r="BQ1608">
        <f>IF($Z1608="","",INDEX($AZ$2:$AZ$2000,$Z1608))</f>
      </c>
      <c r="BR1608">
        <f>IF($Z1608="","",INDEX($BA$2:$BA$2000,$Z1608))</f>
      </c>
      <c r="BS1608">
        <f>IF($Z1608="","",INDEX($BB$2:$BB$2000,$Z1608))</f>
      </c>
      <c r="BT1608">
        <f>IF($Z1608="","",INDEX($BC$2:$BC$2000,$Z1608))</f>
      </c>
      <c r="BV1608">
        <f>IF(OR($A1608="",$P1608&lt;&gt;"Yes",$AH1608="Yes"),"",1+N($AG1608))</f>
      </c>
      <c r="BW1608">
        <f>IF($A1608="","",COUNTIFS($W$2:$W$2500,$A1608,$BZ$2:$BZ$2500,"Yes")+COUNTIFS($X$2:$X$2500,$A1608,$BY$2:$BY$2500,"Yes"))</f>
      </c>
      <c r="BX1608">
        <f>IF(OR($A1608="",$P1608="Yes"),"",IF(N($BW1608)=0,0,1+SUMIFS($CB$2:$CB$2500,$W$2:$W$2500,$A1608)+SUMIFS($CA$2:$CA$2500,$X$2:$X$2500,$A1608)))</f>
      </c>
      <c r="BY1608" t="str">
        <f>IF($Y1608="","",INDEX($AH$2:$AH$2000,$Y1608)&amp;"")</f>
      </c>
      <c r="BZ1608" t="str">
        <f>IF($Z1608="","",INDEX($AH$2:$AH$2000,$Z1608)&amp;"")</f>
      </c>
      <c r="CA1608">
        <f>IF($Y1608="","",INDEX($BV$2:$BV$2000,$Y1608))</f>
      </c>
      <c r="CB1608">
        <f>IF($Z1608="","",INDEX($BV$2:$BV$2000,$Z1608))</f>
      </c>
    </row>
    <row r="1609">
      <c r="A1609" t="str">
        <f>IF(TRIM(INDEX(games!$A:$A,ROW()))="","",TRIM(INDEX(games!$A:$A,ROW())))</f>
      </c>
      <c r="B1609">
        <f>IF(OR($A1609="",INDEX(games!$B:$B,ROW())=""),"",INDEX(games!$B:$B,ROW()))</f>
      </c>
      <c r="C1609" t="str">
        <f>IF(OR($A1609="",INDEX(games!$C:$C,ROW())=""),"",INDEX(games!$C:$C,ROW()))</f>
      </c>
      <c r="D1609">
        <f>IF($A1609="","",COUNTIF($W$2:$W$2500,$A1609)+COUNTIF($X$2:$X$2500,$A1609))</f>
      </c>
      <c r="E1609">
        <f>IF($A1609="","",IFERROR(MATCH($C1609,$R$2:$R$5,0),0))</f>
      </c>
      <c r="F1609">
        <f>IF($A1609="","",MOD(ROW(),34))</f>
      </c>
      <c r="G1609">
        <f>IF($A1609="",NA(),IF($C1609="Action",$B1609,NA()))</f>
      </c>
      <c r="H1609">
        <f>IF($A1609="",NA(),IF($C1609="Action",1+$F1609*0.023,NA()))</f>
      </c>
      <c r="I1609">
        <f>IF($A1609="",NA(),IF($C1609="Strategy",$B1609,NA()))</f>
      </c>
      <c r="J1609">
        <f>IF($A1609="",NA(),IF($C1609="Strategy",2+$F1609*0.023,NA()))</f>
      </c>
      <c r="K1609">
        <f>IF($A1609="",NA(),IF($C1609="Deckbuilder",$B1609,NA()))</f>
      </c>
      <c r="L1609">
        <f>IF($A1609="",NA(),IF($C1609="Deckbuilder",3+$F1609*0.023,NA()))</f>
      </c>
      <c r="M1609">
        <f>IF($A1609="",NA(),IF($C1609="Traditional",$B1609,NA()))</f>
      </c>
      <c r="N1609">
        <f>IF($A1609="",NA(),IF($C1609="Traditional",4+$F1609*0.023,NA()))</f>
      </c>
      <c r="O1609">
        <f>IF($A1609="","",$D1609+ROW()/1000000)</f>
      </c>
      <c r="P1609" t="str">
        <f>IF(OR($A1609="",INDEX(games!$H:$H,ROW())=""),"",INDEX(games!$H:$H,ROW()))</f>
      </c>
      <c r="Q1609">
        <f>IF(OR($A1609="",$P1609&lt;&gt;"Yes"),"",$D1609+ROW()/1000000)</f>
      </c>
      <c r="T1609">
        <f>IF($Y1609="","",INDEX($B$2:$B$2000,$Y1609))</f>
      </c>
      <c r="U1609">
        <f>IF($Z1609="","",INDEX($B$2:$B$2000,$Z1609))</f>
      </c>
      <c r="V1609">
        <f>IF(OR($T1609="",$U1609=""),"",$U1609-$T1609)</f>
      </c>
      <c r="W1609" t="str">
        <f>IF(TRIM(INDEX(connections!$A:$A,ROW()))="","",TRIM(INDEX(connections!$A:$A,ROW())))</f>
      </c>
      <c r="X1609" t="str">
        <f>IF($W1609="","",TRIM(INDEX(connections!$B:$B,ROW())))</f>
      </c>
      <c r="Y1609">
        <f>IF($W1609="","",IFERROR(MATCH($W1609,$A$2:$A$2000,0),""))</f>
      </c>
      <c r="Z1609">
        <f>IF($X1609="","",IFERROR(MATCH($X1609,$A$2:$A$2000,0),""))</f>
      </c>
      <c r="AA1609" t="str">
        <f>IF($Y1609="","",INDEX($P$2:$P$2000,$Y1609))</f>
      </c>
      <c r="AB1609" t="str">
        <f>IF($Z1609="","",INDEX($P$2:$P$2000,$Z1609))</f>
      </c>
      <c r="AC1609">
        <f>IF(AND($AA1609="Yes",$AB1609="Yes"),1,"")</f>
      </c>
      <c r="AD1609">
        <f>IF(OR($Y1609="",$Z1609=""),"",IF(INDEX($C$2:$C$2000,$Y1609)=INDEX($C$2:$C$2000,$Z1609),0,1))</f>
      </c>
      <c r="AE1609">
        <f>IF($AC1609&lt;&gt;1,"",IF(AND(INDEX($AG$2:$AG$2000,$Y1609)=1,INDEX($AG$2:$AG$2000,$Z1609)=1),1,""))</f>
      </c>
      <c r="AG1609">
        <f>IF($A1609="","",COUNTIFS($W$2:$W$2500,$A1609,$AB$2:$AB$2500,"Yes")+COUNTIFS($X$2:$X$2500,$A1609,$AA$2:$AA$2500,"Yes"))</f>
      </c>
      <c r="AH1609" t="str">
        <f>IF(OR($P1609&lt;&gt;"Yes",N($AG1609)=0),"",IF(AND($AG1609=1,COUNTIFS($W$2:$W$2500,$A1609,$AE$2:$AE$2500,1)+COUNTIFS($X$2:$X$2500,$A1609,$AE$2:$AE$2500,1)&gt;0),"","Yes"))</f>
      </c>
      <c r="AI1609">
        <f>IF($AH1609="Yes",$AG1609,"")</f>
      </c>
      <c r="AJ1609">
        <f>IF($AI1609="","",$AI1609+ROW()/1000000)</f>
      </c>
      <c r="AK1609">
        <f>IF(OR($A1609="",$P1609="Yes",N($AG1609)=0),"",$AG1609+ROW()/1000000)</f>
      </c>
      <c r="AL1609" t="str">
        <f>IF($A1609="","",INDEX(games!$J:$J,ROW())&amp;"")</f>
      </c>
      <c r="AM1609">
        <f>IF($A1609="","",SUMPRODUCT($AO1609:$BD1609,'Map Analysis'!$AP$2^{0,1,2,3,4,5,6,7,8,9,10,11,12,13,14,15}))</f>
      </c>
      <c r="AN1609">
        <f>IF($A1609="","",$AM1609+ROW()/10000000)</f>
      </c>
      <c r="AO1609">
        <f>IF($A1609="","",COUNTIF($W$2:$W$2500,$A1609))</f>
      </c>
      <c r="AP1609">
        <f>IF($A1609="","",SUMIFS($BF$2:$BF$2500,$W$2:$W$2500,$A1609))</f>
      </c>
      <c r="AQ1609">
        <f>IF($A1609="","",SUMIFS($BG$2:$BG$2500,$W$2:$W$2500,$A1609))</f>
      </c>
      <c r="AR1609">
        <f>IF($A1609="","",SUMIFS($BH$2:$BH$2500,$W$2:$W$2500,$A1609))</f>
      </c>
      <c r="AS1609">
        <f>IF($A1609="","",SUMIFS($BI$2:$BI$2500,$W$2:$W$2500,$A1609))</f>
      </c>
      <c r="AT1609">
        <f>IF($A1609="","",SUMIFS($BJ$2:$BJ$2500,$W$2:$W$2500,$A1609))</f>
      </c>
      <c r="AU1609">
        <f>IF($A1609="","",SUMIFS($BK$2:$BK$2500,$W$2:$W$2500,$A1609))</f>
      </c>
      <c r="AV1609">
        <f>IF($A1609="","",SUMIFS($BL$2:$BL$2500,$W$2:$W$2500,$A1609))</f>
      </c>
      <c r="AW1609">
        <f>IF($A1609="","",SUMIFS($BM$2:$BM$2500,$W$2:$W$2500,$A1609))</f>
      </c>
      <c r="AX1609">
        <f>IF($A1609="","",SUMIFS($BN$2:$BN$2500,$W$2:$W$2500,$A1609))</f>
      </c>
      <c r="AY1609">
        <f>IF($A1609="","",SUMIFS($BO$2:$BO$2500,$W$2:$W$2500,$A1609))</f>
      </c>
      <c r="AZ1609">
        <f>IF($A1609="","",SUMIFS($BP$2:$BP$2500,$W$2:$W$2500,$A1609))</f>
      </c>
      <c r="BA1609">
        <f>IF($A1609="","",SUMIFS($BQ$2:$BQ$2500,$W$2:$W$2500,$A1609))</f>
      </c>
      <c r="BB1609">
        <f>IF($A1609="","",SUMIFS($BR$2:$BR$2500,$W$2:$W$2500,$A1609))</f>
      </c>
      <c r="BC1609">
        <f>IF($A1609="","",SUMIFS($BS$2:$BS$2500,$W$2:$W$2500,$A1609))</f>
      </c>
      <c r="BD1609">
        <f>IF($A1609="","",SUMIFS($BT$2:$BT$2500,$W$2:$W$2500,$A1609))</f>
      </c>
      <c r="BF1609">
        <f>IF($Z1609="","",INDEX($AO$2:$AO$2000,$Z1609))</f>
      </c>
      <c r="BG1609">
        <f>IF($Z1609="","",INDEX($AP$2:$AP$2000,$Z1609))</f>
      </c>
      <c r="BH1609">
        <f>IF($Z1609="","",INDEX($AQ$2:$AQ$2000,$Z1609))</f>
      </c>
      <c r="BI1609">
        <f>IF($Z1609="","",INDEX($AR$2:$AR$2000,$Z1609))</f>
      </c>
      <c r="BJ1609">
        <f>IF($Z1609="","",INDEX($AS$2:$AS$2000,$Z1609))</f>
      </c>
      <c r="BK1609">
        <f>IF($Z1609="","",INDEX($AT$2:$AT$2000,$Z1609))</f>
      </c>
      <c r="BL1609">
        <f>IF($Z1609="","",INDEX($AU$2:$AU$2000,$Z1609))</f>
      </c>
      <c r="BM1609">
        <f>IF($Z1609="","",INDEX($AV$2:$AV$2000,$Z1609))</f>
      </c>
      <c r="BN1609">
        <f>IF($Z1609="","",INDEX($AW$2:$AW$2000,$Z1609))</f>
      </c>
      <c r="BO1609">
        <f>IF($Z1609="","",INDEX($AX$2:$AX$2000,$Z1609))</f>
      </c>
      <c r="BP1609">
        <f>IF($Z1609="","",INDEX($AY$2:$AY$2000,$Z1609))</f>
      </c>
      <c r="BQ1609">
        <f>IF($Z1609="","",INDEX($AZ$2:$AZ$2000,$Z1609))</f>
      </c>
      <c r="BR1609">
        <f>IF($Z1609="","",INDEX($BA$2:$BA$2000,$Z1609))</f>
      </c>
      <c r="BS1609">
        <f>IF($Z1609="","",INDEX($BB$2:$BB$2000,$Z1609))</f>
      </c>
      <c r="BT1609">
        <f>IF($Z1609="","",INDEX($BC$2:$BC$2000,$Z1609))</f>
      </c>
      <c r="BV1609">
        <f>IF(OR($A1609="",$P1609&lt;&gt;"Yes",$AH1609="Yes"),"",1+N($AG1609))</f>
      </c>
      <c r="BW1609">
        <f>IF($A1609="","",COUNTIFS($W$2:$W$2500,$A1609,$BZ$2:$BZ$2500,"Yes")+COUNTIFS($X$2:$X$2500,$A1609,$BY$2:$BY$2500,"Yes"))</f>
      </c>
      <c r="BX1609">
        <f>IF(OR($A1609="",$P1609="Yes"),"",IF(N($BW1609)=0,0,1+SUMIFS($CB$2:$CB$2500,$W$2:$W$2500,$A1609)+SUMIFS($CA$2:$CA$2500,$X$2:$X$2500,$A1609)))</f>
      </c>
      <c r="BY1609" t="str">
        <f>IF($Y1609="","",INDEX($AH$2:$AH$2000,$Y1609)&amp;"")</f>
      </c>
      <c r="BZ1609" t="str">
        <f>IF($Z1609="","",INDEX($AH$2:$AH$2000,$Z1609)&amp;"")</f>
      </c>
      <c r="CA1609">
        <f>IF($Y1609="","",INDEX($BV$2:$BV$2000,$Y1609))</f>
      </c>
      <c r="CB1609">
        <f>IF($Z1609="","",INDEX($BV$2:$BV$2000,$Z1609))</f>
      </c>
    </row>
    <row r="1610">
      <c r="A1610" t="str">
        <f>IF(TRIM(INDEX(games!$A:$A,ROW()))="","",TRIM(INDEX(games!$A:$A,ROW())))</f>
      </c>
      <c r="B1610">
        <f>IF(OR($A1610="",INDEX(games!$B:$B,ROW())=""),"",INDEX(games!$B:$B,ROW()))</f>
      </c>
      <c r="C1610" t="str">
        <f>IF(OR($A1610="",INDEX(games!$C:$C,ROW())=""),"",INDEX(games!$C:$C,ROW()))</f>
      </c>
      <c r="D1610">
        <f>IF($A1610="","",COUNTIF($W$2:$W$2500,$A1610)+COUNTIF($X$2:$X$2500,$A1610))</f>
      </c>
      <c r="E1610">
        <f>IF($A1610="","",IFERROR(MATCH($C1610,$R$2:$R$5,0),0))</f>
      </c>
      <c r="F1610">
        <f>IF($A1610="","",MOD(ROW(),34))</f>
      </c>
      <c r="G1610">
        <f>IF($A1610="",NA(),IF($C1610="Action",$B1610,NA()))</f>
      </c>
      <c r="H1610">
        <f>IF($A1610="",NA(),IF($C1610="Action",1+$F1610*0.023,NA()))</f>
      </c>
      <c r="I1610">
        <f>IF($A1610="",NA(),IF($C1610="Strategy",$B1610,NA()))</f>
      </c>
      <c r="J1610">
        <f>IF($A1610="",NA(),IF($C1610="Strategy",2+$F1610*0.023,NA()))</f>
      </c>
      <c r="K1610">
        <f>IF($A1610="",NA(),IF($C1610="Deckbuilder",$B1610,NA()))</f>
      </c>
      <c r="L1610">
        <f>IF($A1610="",NA(),IF($C1610="Deckbuilder",3+$F1610*0.023,NA()))</f>
      </c>
      <c r="M1610">
        <f>IF($A1610="",NA(),IF($C1610="Traditional",$B1610,NA()))</f>
      </c>
      <c r="N1610">
        <f>IF($A1610="",NA(),IF($C1610="Traditional",4+$F1610*0.023,NA()))</f>
      </c>
      <c r="O1610">
        <f>IF($A1610="","",$D1610+ROW()/1000000)</f>
      </c>
      <c r="P1610" t="str">
        <f>IF(OR($A1610="",INDEX(games!$H:$H,ROW())=""),"",INDEX(games!$H:$H,ROW()))</f>
      </c>
      <c r="Q1610">
        <f>IF(OR($A1610="",$P1610&lt;&gt;"Yes"),"",$D1610+ROW()/1000000)</f>
      </c>
      <c r="T1610">
        <f>IF($Y1610="","",INDEX($B$2:$B$2000,$Y1610))</f>
      </c>
      <c r="U1610">
        <f>IF($Z1610="","",INDEX($B$2:$B$2000,$Z1610))</f>
      </c>
      <c r="V1610">
        <f>IF(OR($T1610="",$U1610=""),"",$U1610-$T1610)</f>
      </c>
      <c r="W1610" t="str">
        <f>IF(TRIM(INDEX(connections!$A:$A,ROW()))="","",TRIM(INDEX(connections!$A:$A,ROW())))</f>
      </c>
      <c r="X1610" t="str">
        <f>IF($W1610="","",TRIM(INDEX(connections!$B:$B,ROW())))</f>
      </c>
      <c r="Y1610">
        <f>IF($W1610="","",IFERROR(MATCH($W1610,$A$2:$A$2000,0),""))</f>
      </c>
      <c r="Z1610">
        <f>IF($X1610="","",IFERROR(MATCH($X1610,$A$2:$A$2000,0),""))</f>
      </c>
      <c r="AA1610" t="str">
        <f>IF($Y1610="","",INDEX($P$2:$P$2000,$Y1610))</f>
      </c>
      <c r="AB1610" t="str">
        <f>IF($Z1610="","",INDEX($P$2:$P$2000,$Z1610))</f>
      </c>
      <c r="AC1610">
        <f>IF(AND($AA1610="Yes",$AB1610="Yes"),1,"")</f>
      </c>
      <c r="AD1610">
        <f>IF(OR($Y1610="",$Z1610=""),"",IF(INDEX($C$2:$C$2000,$Y1610)=INDEX($C$2:$C$2000,$Z1610),0,1))</f>
      </c>
      <c r="AE1610">
        <f>IF($AC1610&lt;&gt;1,"",IF(AND(INDEX($AG$2:$AG$2000,$Y1610)=1,INDEX($AG$2:$AG$2000,$Z1610)=1),1,""))</f>
      </c>
      <c r="AG1610">
        <f>IF($A1610="","",COUNTIFS($W$2:$W$2500,$A1610,$AB$2:$AB$2500,"Yes")+COUNTIFS($X$2:$X$2500,$A1610,$AA$2:$AA$2500,"Yes"))</f>
      </c>
      <c r="AH1610" t="str">
        <f>IF(OR($P1610&lt;&gt;"Yes",N($AG1610)=0),"",IF(AND($AG1610=1,COUNTIFS($W$2:$W$2500,$A1610,$AE$2:$AE$2500,1)+COUNTIFS($X$2:$X$2500,$A1610,$AE$2:$AE$2500,1)&gt;0),"","Yes"))</f>
      </c>
      <c r="AI1610">
        <f>IF($AH1610="Yes",$AG1610,"")</f>
      </c>
      <c r="AJ1610">
        <f>IF($AI1610="","",$AI1610+ROW()/1000000)</f>
      </c>
      <c r="AK1610">
        <f>IF(OR($A1610="",$P1610="Yes",N($AG1610)=0),"",$AG1610+ROW()/1000000)</f>
      </c>
      <c r="AL1610" t="str">
        <f>IF($A1610="","",INDEX(games!$J:$J,ROW())&amp;"")</f>
      </c>
      <c r="AM1610">
        <f>IF($A1610="","",SUMPRODUCT($AO1610:$BD1610,'Map Analysis'!$AP$2^{0,1,2,3,4,5,6,7,8,9,10,11,12,13,14,15}))</f>
      </c>
      <c r="AN1610">
        <f>IF($A1610="","",$AM1610+ROW()/10000000)</f>
      </c>
      <c r="AO1610">
        <f>IF($A1610="","",COUNTIF($W$2:$W$2500,$A1610))</f>
      </c>
      <c r="AP1610">
        <f>IF($A1610="","",SUMIFS($BF$2:$BF$2500,$W$2:$W$2500,$A1610))</f>
      </c>
      <c r="AQ1610">
        <f>IF($A1610="","",SUMIFS($BG$2:$BG$2500,$W$2:$W$2500,$A1610))</f>
      </c>
      <c r="AR1610">
        <f>IF($A1610="","",SUMIFS($BH$2:$BH$2500,$W$2:$W$2500,$A1610))</f>
      </c>
      <c r="AS1610">
        <f>IF($A1610="","",SUMIFS($BI$2:$BI$2500,$W$2:$W$2500,$A1610))</f>
      </c>
      <c r="AT1610">
        <f>IF($A1610="","",SUMIFS($BJ$2:$BJ$2500,$W$2:$W$2500,$A1610))</f>
      </c>
      <c r="AU1610">
        <f>IF($A1610="","",SUMIFS($BK$2:$BK$2500,$W$2:$W$2500,$A1610))</f>
      </c>
      <c r="AV1610">
        <f>IF($A1610="","",SUMIFS($BL$2:$BL$2500,$W$2:$W$2500,$A1610))</f>
      </c>
      <c r="AW1610">
        <f>IF($A1610="","",SUMIFS($BM$2:$BM$2500,$W$2:$W$2500,$A1610))</f>
      </c>
      <c r="AX1610">
        <f>IF($A1610="","",SUMIFS($BN$2:$BN$2500,$W$2:$W$2500,$A1610))</f>
      </c>
      <c r="AY1610">
        <f>IF($A1610="","",SUMIFS($BO$2:$BO$2500,$W$2:$W$2500,$A1610))</f>
      </c>
      <c r="AZ1610">
        <f>IF($A1610="","",SUMIFS($BP$2:$BP$2500,$W$2:$W$2500,$A1610))</f>
      </c>
      <c r="BA1610">
        <f>IF($A1610="","",SUMIFS($BQ$2:$BQ$2500,$W$2:$W$2500,$A1610))</f>
      </c>
      <c r="BB1610">
        <f>IF($A1610="","",SUMIFS($BR$2:$BR$2500,$W$2:$W$2500,$A1610))</f>
      </c>
      <c r="BC1610">
        <f>IF($A1610="","",SUMIFS($BS$2:$BS$2500,$W$2:$W$2500,$A1610))</f>
      </c>
      <c r="BD1610">
        <f>IF($A1610="","",SUMIFS($BT$2:$BT$2500,$W$2:$W$2500,$A1610))</f>
      </c>
      <c r="BF1610">
        <f>IF($Z1610="","",INDEX($AO$2:$AO$2000,$Z1610))</f>
      </c>
      <c r="BG1610">
        <f>IF($Z1610="","",INDEX($AP$2:$AP$2000,$Z1610))</f>
      </c>
      <c r="BH1610">
        <f>IF($Z1610="","",INDEX($AQ$2:$AQ$2000,$Z1610))</f>
      </c>
      <c r="BI1610">
        <f>IF($Z1610="","",INDEX($AR$2:$AR$2000,$Z1610))</f>
      </c>
      <c r="BJ1610">
        <f>IF($Z1610="","",INDEX($AS$2:$AS$2000,$Z1610))</f>
      </c>
      <c r="BK1610">
        <f>IF($Z1610="","",INDEX($AT$2:$AT$2000,$Z1610))</f>
      </c>
      <c r="BL1610">
        <f>IF($Z1610="","",INDEX($AU$2:$AU$2000,$Z1610))</f>
      </c>
      <c r="BM1610">
        <f>IF($Z1610="","",INDEX($AV$2:$AV$2000,$Z1610))</f>
      </c>
      <c r="BN1610">
        <f>IF($Z1610="","",INDEX($AW$2:$AW$2000,$Z1610))</f>
      </c>
      <c r="BO1610">
        <f>IF($Z1610="","",INDEX($AX$2:$AX$2000,$Z1610))</f>
      </c>
      <c r="BP1610">
        <f>IF($Z1610="","",INDEX($AY$2:$AY$2000,$Z1610))</f>
      </c>
      <c r="BQ1610">
        <f>IF($Z1610="","",INDEX($AZ$2:$AZ$2000,$Z1610))</f>
      </c>
      <c r="BR1610">
        <f>IF($Z1610="","",INDEX($BA$2:$BA$2000,$Z1610))</f>
      </c>
      <c r="BS1610">
        <f>IF($Z1610="","",INDEX($BB$2:$BB$2000,$Z1610))</f>
      </c>
      <c r="BT1610">
        <f>IF($Z1610="","",INDEX($BC$2:$BC$2000,$Z1610))</f>
      </c>
      <c r="BV1610">
        <f>IF(OR($A1610="",$P1610&lt;&gt;"Yes",$AH1610="Yes"),"",1+N($AG1610))</f>
      </c>
      <c r="BW1610">
        <f>IF($A1610="","",COUNTIFS($W$2:$W$2500,$A1610,$BZ$2:$BZ$2500,"Yes")+COUNTIFS($X$2:$X$2500,$A1610,$BY$2:$BY$2500,"Yes"))</f>
      </c>
      <c r="BX1610">
        <f>IF(OR($A1610="",$P1610="Yes"),"",IF(N($BW1610)=0,0,1+SUMIFS($CB$2:$CB$2500,$W$2:$W$2500,$A1610)+SUMIFS($CA$2:$CA$2500,$X$2:$X$2500,$A1610)))</f>
      </c>
      <c r="BY1610" t="str">
        <f>IF($Y1610="","",INDEX($AH$2:$AH$2000,$Y1610)&amp;"")</f>
      </c>
      <c r="BZ1610" t="str">
        <f>IF($Z1610="","",INDEX($AH$2:$AH$2000,$Z1610)&amp;"")</f>
      </c>
      <c r="CA1610">
        <f>IF($Y1610="","",INDEX($BV$2:$BV$2000,$Y1610))</f>
      </c>
      <c r="CB1610">
        <f>IF($Z1610="","",INDEX($BV$2:$BV$2000,$Z1610))</f>
      </c>
    </row>
    <row r="1611">
      <c r="A1611" t="str">
        <f>IF(TRIM(INDEX(games!$A:$A,ROW()))="","",TRIM(INDEX(games!$A:$A,ROW())))</f>
      </c>
      <c r="B1611">
        <f>IF(OR($A1611="",INDEX(games!$B:$B,ROW())=""),"",INDEX(games!$B:$B,ROW()))</f>
      </c>
      <c r="C1611" t="str">
        <f>IF(OR($A1611="",INDEX(games!$C:$C,ROW())=""),"",INDEX(games!$C:$C,ROW()))</f>
      </c>
      <c r="D1611">
        <f>IF($A1611="","",COUNTIF($W$2:$W$2500,$A1611)+COUNTIF($X$2:$X$2500,$A1611))</f>
      </c>
      <c r="E1611">
        <f>IF($A1611="","",IFERROR(MATCH($C1611,$R$2:$R$5,0),0))</f>
      </c>
      <c r="F1611">
        <f>IF($A1611="","",MOD(ROW(),34))</f>
      </c>
      <c r="G1611">
        <f>IF($A1611="",NA(),IF($C1611="Action",$B1611,NA()))</f>
      </c>
      <c r="H1611">
        <f>IF($A1611="",NA(),IF($C1611="Action",1+$F1611*0.023,NA()))</f>
      </c>
      <c r="I1611">
        <f>IF($A1611="",NA(),IF($C1611="Strategy",$B1611,NA()))</f>
      </c>
      <c r="J1611">
        <f>IF($A1611="",NA(),IF($C1611="Strategy",2+$F1611*0.023,NA()))</f>
      </c>
      <c r="K1611">
        <f>IF($A1611="",NA(),IF($C1611="Deckbuilder",$B1611,NA()))</f>
      </c>
      <c r="L1611">
        <f>IF($A1611="",NA(),IF($C1611="Deckbuilder",3+$F1611*0.023,NA()))</f>
      </c>
      <c r="M1611">
        <f>IF($A1611="",NA(),IF($C1611="Traditional",$B1611,NA()))</f>
      </c>
      <c r="N1611">
        <f>IF($A1611="",NA(),IF($C1611="Traditional",4+$F1611*0.023,NA()))</f>
      </c>
      <c r="O1611">
        <f>IF($A1611="","",$D1611+ROW()/1000000)</f>
      </c>
      <c r="P1611" t="str">
        <f>IF(OR($A1611="",INDEX(games!$H:$H,ROW())=""),"",INDEX(games!$H:$H,ROW()))</f>
      </c>
      <c r="Q1611">
        <f>IF(OR($A1611="",$P1611&lt;&gt;"Yes"),"",$D1611+ROW()/1000000)</f>
      </c>
      <c r="T1611">
        <f>IF($Y1611="","",INDEX($B$2:$B$2000,$Y1611))</f>
      </c>
      <c r="U1611">
        <f>IF($Z1611="","",INDEX($B$2:$B$2000,$Z1611))</f>
      </c>
      <c r="V1611">
        <f>IF(OR($T1611="",$U1611=""),"",$U1611-$T1611)</f>
      </c>
      <c r="W1611" t="str">
        <f>IF(TRIM(INDEX(connections!$A:$A,ROW()))="","",TRIM(INDEX(connections!$A:$A,ROW())))</f>
      </c>
      <c r="X1611" t="str">
        <f>IF($W1611="","",TRIM(INDEX(connections!$B:$B,ROW())))</f>
      </c>
      <c r="Y1611">
        <f>IF($W1611="","",IFERROR(MATCH($W1611,$A$2:$A$2000,0),""))</f>
      </c>
      <c r="Z1611">
        <f>IF($X1611="","",IFERROR(MATCH($X1611,$A$2:$A$2000,0),""))</f>
      </c>
      <c r="AA1611" t="str">
        <f>IF($Y1611="","",INDEX($P$2:$P$2000,$Y1611))</f>
      </c>
      <c r="AB1611" t="str">
        <f>IF($Z1611="","",INDEX($P$2:$P$2000,$Z1611))</f>
      </c>
      <c r="AC1611">
        <f>IF(AND($AA1611="Yes",$AB1611="Yes"),1,"")</f>
      </c>
      <c r="AD1611">
        <f>IF(OR($Y1611="",$Z1611=""),"",IF(INDEX($C$2:$C$2000,$Y1611)=INDEX($C$2:$C$2000,$Z1611),0,1))</f>
      </c>
      <c r="AE1611">
        <f>IF($AC1611&lt;&gt;1,"",IF(AND(INDEX($AG$2:$AG$2000,$Y1611)=1,INDEX($AG$2:$AG$2000,$Z1611)=1),1,""))</f>
      </c>
      <c r="AG1611">
        <f>IF($A1611="","",COUNTIFS($W$2:$W$2500,$A1611,$AB$2:$AB$2500,"Yes")+COUNTIFS($X$2:$X$2500,$A1611,$AA$2:$AA$2500,"Yes"))</f>
      </c>
      <c r="AH1611" t="str">
        <f>IF(OR($P1611&lt;&gt;"Yes",N($AG1611)=0),"",IF(AND($AG1611=1,COUNTIFS($W$2:$W$2500,$A1611,$AE$2:$AE$2500,1)+COUNTIFS($X$2:$X$2500,$A1611,$AE$2:$AE$2500,1)&gt;0),"","Yes"))</f>
      </c>
      <c r="AI1611">
        <f>IF($AH1611="Yes",$AG1611,"")</f>
      </c>
      <c r="AJ1611">
        <f>IF($AI1611="","",$AI1611+ROW()/1000000)</f>
      </c>
      <c r="AK1611">
        <f>IF(OR($A1611="",$P1611="Yes",N($AG1611)=0),"",$AG1611+ROW()/1000000)</f>
      </c>
      <c r="AL1611" t="str">
        <f>IF($A1611="","",INDEX(games!$J:$J,ROW())&amp;"")</f>
      </c>
      <c r="AM1611">
        <f>IF($A1611="","",SUMPRODUCT($AO1611:$BD1611,'Map Analysis'!$AP$2^{0,1,2,3,4,5,6,7,8,9,10,11,12,13,14,15}))</f>
      </c>
      <c r="AN1611">
        <f>IF($A1611="","",$AM1611+ROW()/10000000)</f>
      </c>
      <c r="AO1611">
        <f>IF($A1611="","",COUNTIF($W$2:$W$2500,$A1611))</f>
      </c>
      <c r="AP1611">
        <f>IF($A1611="","",SUMIFS($BF$2:$BF$2500,$W$2:$W$2500,$A1611))</f>
      </c>
      <c r="AQ1611">
        <f>IF($A1611="","",SUMIFS($BG$2:$BG$2500,$W$2:$W$2500,$A1611))</f>
      </c>
      <c r="AR1611">
        <f>IF($A1611="","",SUMIFS($BH$2:$BH$2500,$W$2:$W$2500,$A1611))</f>
      </c>
      <c r="AS1611">
        <f>IF($A1611="","",SUMIFS($BI$2:$BI$2500,$W$2:$W$2500,$A1611))</f>
      </c>
      <c r="AT1611">
        <f>IF($A1611="","",SUMIFS($BJ$2:$BJ$2500,$W$2:$W$2500,$A1611))</f>
      </c>
      <c r="AU1611">
        <f>IF($A1611="","",SUMIFS($BK$2:$BK$2500,$W$2:$W$2500,$A1611))</f>
      </c>
      <c r="AV1611">
        <f>IF($A1611="","",SUMIFS($BL$2:$BL$2500,$W$2:$W$2500,$A1611))</f>
      </c>
      <c r="AW1611">
        <f>IF($A1611="","",SUMIFS($BM$2:$BM$2500,$W$2:$W$2500,$A1611))</f>
      </c>
      <c r="AX1611">
        <f>IF($A1611="","",SUMIFS($BN$2:$BN$2500,$W$2:$W$2500,$A1611))</f>
      </c>
      <c r="AY1611">
        <f>IF($A1611="","",SUMIFS($BO$2:$BO$2500,$W$2:$W$2500,$A1611))</f>
      </c>
      <c r="AZ1611">
        <f>IF($A1611="","",SUMIFS($BP$2:$BP$2500,$W$2:$W$2500,$A1611))</f>
      </c>
      <c r="BA1611">
        <f>IF($A1611="","",SUMIFS($BQ$2:$BQ$2500,$W$2:$W$2500,$A1611))</f>
      </c>
      <c r="BB1611">
        <f>IF($A1611="","",SUMIFS($BR$2:$BR$2500,$W$2:$W$2500,$A1611))</f>
      </c>
      <c r="BC1611">
        <f>IF($A1611="","",SUMIFS($BS$2:$BS$2500,$W$2:$W$2500,$A1611))</f>
      </c>
      <c r="BD1611">
        <f>IF($A1611="","",SUMIFS($BT$2:$BT$2500,$W$2:$W$2500,$A1611))</f>
      </c>
      <c r="BF1611">
        <f>IF($Z1611="","",INDEX($AO$2:$AO$2000,$Z1611))</f>
      </c>
      <c r="BG1611">
        <f>IF($Z1611="","",INDEX($AP$2:$AP$2000,$Z1611))</f>
      </c>
      <c r="BH1611">
        <f>IF($Z1611="","",INDEX($AQ$2:$AQ$2000,$Z1611))</f>
      </c>
      <c r="BI1611">
        <f>IF($Z1611="","",INDEX($AR$2:$AR$2000,$Z1611))</f>
      </c>
      <c r="BJ1611">
        <f>IF($Z1611="","",INDEX($AS$2:$AS$2000,$Z1611))</f>
      </c>
      <c r="BK1611">
        <f>IF($Z1611="","",INDEX($AT$2:$AT$2000,$Z1611))</f>
      </c>
      <c r="BL1611">
        <f>IF($Z1611="","",INDEX($AU$2:$AU$2000,$Z1611))</f>
      </c>
      <c r="BM1611">
        <f>IF($Z1611="","",INDEX($AV$2:$AV$2000,$Z1611))</f>
      </c>
      <c r="BN1611">
        <f>IF($Z1611="","",INDEX($AW$2:$AW$2000,$Z1611))</f>
      </c>
      <c r="BO1611">
        <f>IF($Z1611="","",INDEX($AX$2:$AX$2000,$Z1611))</f>
      </c>
      <c r="BP1611">
        <f>IF($Z1611="","",INDEX($AY$2:$AY$2000,$Z1611))</f>
      </c>
      <c r="BQ1611">
        <f>IF($Z1611="","",INDEX($AZ$2:$AZ$2000,$Z1611))</f>
      </c>
      <c r="BR1611">
        <f>IF($Z1611="","",INDEX($BA$2:$BA$2000,$Z1611))</f>
      </c>
      <c r="BS1611">
        <f>IF($Z1611="","",INDEX($BB$2:$BB$2000,$Z1611))</f>
      </c>
      <c r="BT1611">
        <f>IF($Z1611="","",INDEX($BC$2:$BC$2000,$Z1611))</f>
      </c>
      <c r="BV1611">
        <f>IF(OR($A1611="",$P1611&lt;&gt;"Yes",$AH1611="Yes"),"",1+N($AG1611))</f>
      </c>
      <c r="BW1611">
        <f>IF($A1611="","",COUNTIFS($W$2:$W$2500,$A1611,$BZ$2:$BZ$2500,"Yes")+COUNTIFS($X$2:$X$2500,$A1611,$BY$2:$BY$2500,"Yes"))</f>
      </c>
      <c r="BX1611">
        <f>IF(OR($A1611="",$P1611="Yes"),"",IF(N($BW1611)=0,0,1+SUMIFS($CB$2:$CB$2500,$W$2:$W$2500,$A1611)+SUMIFS($CA$2:$CA$2500,$X$2:$X$2500,$A1611)))</f>
      </c>
      <c r="BY1611" t="str">
        <f>IF($Y1611="","",INDEX($AH$2:$AH$2000,$Y1611)&amp;"")</f>
      </c>
      <c r="BZ1611" t="str">
        <f>IF($Z1611="","",INDEX($AH$2:$AH$2000,$Z1611)&amp;"")</f>
      </c>
      <c r="CA1611">
        <f>IF($Y1611="","",INDEX($BV$2:$BV$2000,$Y1611))</f>
      </c>
      <c r="CB1611">
        <f>IF($Z1611="","",INDEX($BV$2:$BV$2000,$Z1611))</f>
      </c>
    </row>
    <row r="1612">
      <c r="A1612" t="str">
        <f>IF(TRIM(INDEX(games!$A:$A,ROW()))="","",TRIM(INDEX(games!$A:$A,ROW())))</f>
      </c>
      <c r="B1612">
        <f>IF(OR($A1612="",INDEX(games!$B:$B,ROW())=""),"",INDEX(games!$B:$B,ROW()))</f>
      </c>
      <c r="C1612" t="str">
        <f>IF(OR($A1612="",INDEX(games!$C:$C,ROW())=""),"",INDEX(games!$C:$C,ROW()))</f>
      </c>
      <c r="D1612">
        <f>IF($A1612="","",COUNTIF($W$2:$W$2500,$A1612)+COUNTIF($X$2:$X$2500,$A1612))</f>
      </c>
      <c r="E1612">
        <f>IF($A1612="","",IFERROR(MATCH($C1612,$R$2:$R$5,0),0))</f>
      </c>
      <c r="F1612">
        <f>IF($A1612="","",MOD(ROW(),34))</f>
      </c>
      <c r="G1612">
        <f>IF($A1612="",NA(),IF($C1612="Action",$B1612,NA()))</f>
      </c>
      <c r="H1612">
        <f>IF($A1612="",NA(),IF($C1612="Action",1+$F1612*0.023,NA()))</f>
      </c>
      <c r="I1612">
        <f>IF($A1612="",NA(),IF($C1612="Strategy",$B1612,NA()))</f>
      </c>
      <c r="J1612">
        <f>IF($A1612="",NA(),IF($C1612="Strategy",2+$F1612*0.023,NA()))</f>
      </c>
      <c r="K1612">
        <f>IF($A1612="",NA(),IF($C1612="Deckbuilder",$B1612,NA()))</f>
      </c>
      <c r="L1612">
        <f>IF($A1612="",NA(),IF($C1612="Deckbuilder",3+$F1612*0.023,NA()))</f>
      </c>
      <c r="M1612">
        <f>IF($A1612="",NA(),IF($C1612="Traditional",$B1612,NA()))</f>
      </c>
      <c r="N1612">
        <f>IF($A1612="",NA(),IF($C1612="Traditional",4+$F1612*0.023,NA()))</f>
      </c>
      <c r="O1612">
        <f>IF($A1612="","",$D1612+ROW()/1000000)</f>
      </c>
      <c r="P1612" t="str">
        <f>IF(OR($A1612="",INDEX(games!$H:$H,ROW())=""),"",INDEX(games!$H:$H,ROW()))</f>
      </c>
      <c r="Q1612">
        <f>IF(OR($A1612="",$P1612&lt;&gt;"Yes"),"",$D1612+ROW()/1000000)</f>
      </c>
      <c r="T1612">
        <f>IF($Y1612="","",INDEX($B$2:$B$2000,$Y1612))</f>
      </c>
      <c r="U1612">
        <f>IF($Z1612="","",INDEX($B$2:$B$2000,$Z1612))</f>
      </c>
      <c r="V1612">
        <f>IF(OR($T1612="",$U1612=""),"",$U1612-$T1612)</f>
      </c>
      <c r="W1612" t="str">
        <f>IF(TRIM(INDEX(connections!$A:$A,ROW()))="","",TRIM(INDEX(connections!$A:$A,ROW())))</f>
      </c>
      <c r="X1612" t="str">
        <f>IF($W1612="","",TRIM(INDEX(connections!$B:$B,ROW())))</f>
      </c>
      <c r="Y1612">
        <f>IF($W1612="","",IFERROR(MATCH($W1612,$A$2:$A$2000,0),""))</f>
      </c>
      <c r="Z1612">
        <f>IF($X1612="","",IFERROR(MATCH($X1612,$A$2:$A$2000,0),""))</f>
      </c>
      <c r="AA1612" t="str">
        <f>IF($Y1612="","",INDEX($P$2:$P$2000,$Y1612))</f>
      </c>
      <c r="AB1612" t="str">
        <f>IF($Z1612="","",INDEX($P$2:$P$2000,$Z1612))</f>
      </c>
      <c r="AC1612">
        <f>IF(AND($AA1612="Yes",$AB1612="Yes"),1,"")</f>
      </c>
      <c r="AD1612">
        <f>IF(OR($Y1612="",$Z1612=""),"",IF(INDEX($C$2:$C$2000,$Y1612)=INDEX($C$2:$C$2000,$Z1612),0,1))</f>
      </c>
      <c r="AE1612">
        <f>IF($AC1612&lt;&gt;1,"",IF(AND(INDEX($AG$2:$AG$2000,$Y1612)=1,INDEX($AG$2:$AG$2000,$Z1612)=1),1,""))</f>
      </c>
      <c r="AG1612">
        <f>IF($A1612="","",COUNTIFS($W$2:$W$2500,$A1612,$AB$2:$AB$2500,"Yes")+COUNTIFS($X$2:$X$2500,$A1612,$AA$2:$AA$2500,"Yes"))</f>
      </c>
      <c r="AH1612" t="str">
        <f>IF(OR($P1612&lt;&gt;"Yes",N($AG1612)=0),"",IF(AND($AG1612=1,COUNTIFS($W$2:$W$2500,$A1612,$AE$2:$AE$2500,1)+COUNTIFS($X$2:$X$2500,$A1612,$AE$2:$AE$2500,1)&gt;0),"","Yes"))</f>
      </c>
      <c r="AI1612">
        <f>IF($AH1612="Yes",$AG1612,"")</f>
      </c>
      <c r="AJ1612">
        <f>IF($AI1612="","",$AI1612+ROW()/1000000)</f>
      </c>
      <c r="AK1612">
        <f>IF(OR($A1612="",$P1612="Yes",N($AG1612)=0),"",$AG1612+ROW()/1000000)</f>
      </c>
      <c r="AL1612" t="str">
        <f>IF($A1612="","",INDEX(games!$J:$J,ROW())&amp;"")</f>
      </c>
      <c r="AM1612">
        <f>IF($A1612="","",SUMPRODUCT($AO1612:$BD1612,'Map Analysis'!$AP$2^{0,1,2,3,4,5,6,7,8,9,10,11,12,13,14,15}))</f>
      </c>
      <c r="AN1612">
        <f>IF($A1612="","",$AM1612+ROW()/10000000)</f>
      </c>
      <c r="AO1612">
        <f>IF($A1612="","",COUNTIF($W$2:$W$2500,$A1612))</f>
      </c>
      <c r="AP1612">
        <f>IF($A1612="","",SUMIFS($BF$2:$BF$2500,$W$2:$W$2500,$A1612))</f>
      </c>
      <c r="AQ1612">
        <f>IF($A1612="","",SUMIFS($BG$2:$BG$2500,$W$2:$W$2500,$A1612))</f>
      </c>
      <c r="AR1612">
        <f>IF($A1612="","",SUMIFS($BH$2:$BH$2500,$W$2:$W$2500,$A1612))</f>
      </c>
      <c r="AS1612">
        <f>IF($A1612="","",SUMIFS($BI$2:$BI$2500,$W$2:$W$2500,$A1612))</f>
      </c>
      <c r="AT1612">
        <f>IF($A1612="","",SUMIFS($BJ$2:$BJ$2500,$W$2:$W$2500,$A1612))</f>
      </c>
      <c r="AU1612">
        <f>IF($A1612="","",SUMIFS($BK$2:$BK$2500,$W$2:$W$2500,$A1612))</f>
      </c>
      <c r="AV1612">
        <f>IF($A1612="","",SUMIFS($BL$2:$BL$2500,$W$2:$W$2500,$A1612))</f>
      </c>
      <c r="AW1612">
        <f>IF($A1612="","",SUMIFS($BM$2:$BM$2500,$W$2:$W$2500,$A1612))</f>
      </c>
      <c r="AX1612">
        <f>IF($A1612="","",SUMIFS($BN$2:$BN$2500,$W$2:$W$2500,$A1612))</f>
      </c>
      <c r="AY1612">
        <f>IF($A1612="","",SUMIFS($BO$2:$BO$2500,$W$2:$W$2500,$A1612))</f>
      </c>
      <c r="AZ1612">
        <f>IF($A1612="","",SUMIFS($BP$2:$BP$2500,$W$2:$W$2500,$A1612))</f>
      </c>
      <c r="BA1612">
        <f>IF($A1612="","",SUMIFS($BQ$2:$BQ$2500,$W$2:$W$2500,$A1612))</f>
      </c>
      <c r="BB1612">
        <f>IF($A1612="","",SUMIFS($BR$2:$BR$2500,$W$2:$W$2500,$A1612))</f>
      </c>
      <c r="BC1612">
        <f>IF($A1612="","",SUMIFS($BS$2:$BS$2500,$W$2:$W$2500,$A1612))</f>
      </c>
      <c r="BD1612">
        <f>IF($A1612="","",SUMIFS($BT$2:$BT$2500,$W$2:$W$2500,$A1612))</f>
      </c>
      <c r="BF1612">
        <f>IF($Z1612="","",INDEX($AO$2:$AO$2000,$Z1612))</f>
      </c>
      <c r="BG1612">
        <f>IF($Z1612="","",INDEX($AP$2:$AP$2000,$Z1612))</f>
      </c>
      <c r="BH1612">
        <f>IF($Z1612="","",INDEX($AQ$2:$AQ$2000,$Z1612))</f>
      </c>
      <c r="BI1612">
        <f>IF($Z1612="","",INDEX($AR$2:$AR$2000,$Z1612))</f>
      </c>
      <c r="BJ1612">
        <f>IF($Z1612="","",INDEX($AS$2:$AS$2000,$Z1612))</f>
      </c>
      <c r="BK1612">
        <f>IF($Z1612="","",INDEX($AT$2:$AT$2000,$Z1612))</f>
      </c>
      <c r="BL1612">
        <f>IF($Z1612="","",INDEX($AU$2:$AU$2000,$Z1612))</f>
      </c>
      <c r="BM1612">
        <f>IF($Z1612="","",INDEX($AV$2:$AV$2000,$Z1612))</f>
      </c>
      <c r="BN1612">
        <f>IF($Z1612="","",INDEX($AW$2:$AW$2000,$Z1612))</f>
      </c>
      <c r="BO1612">
        <f>IF($Z1612="","",INDEX($AX$2:$AX$2000,$Z1612))</f>
      </c>
      <c r="BP1612">
        <f>IF($Z1612="","",INDEX($AY$2:$AY$2000,$Z1612))</f>
      </c>
      <c r="BQ1612">
        <f>IF($Z1612="","",INDEX($AZ$2:$AZ$2000,$Z1612))</f>
      </c>
      <c r="BR1612">
        <f>IF($Z1612="","",INDEX($BA$2:$BA$2000,$Z1612))</f>
      </c>
      <c r="BS1612">
        <f>IF($Z1612="","",INDEX($BB$2:$BB$2000,$Z1612))</f>
      </c>
      <c r="BT1612">
        <f>IF($Z1612="","",INDEX($BC$2:$BC$2000,$Z1612))</f>
      </c>
      <c r="BV1612">
        <f>IF(OR($A1612="",$P1612&lt;&gt;"Yes",$AH1612="Yes"),"",1+N($AG1612))</f>
      </c>
      <c r="BW1612">
        <f>IF($A1612="","",COUNTIFS($W$2:$W$2500,$A1612,$BZ$2:$BZ$2500,"Yes")+COUNTIFS($X$2:$X$2500,$A1612,$BY$2:$BY$2500,"Yes"))</f>
      </c>
      <c r="BX1612">
        <f>IF(OR($A1612="",$P1612="Yes"),"",IF(N($BW1612)=0,0,1+SUMIFS($CB$2:$CB$2500,$W$2:$W$2500,$A1612)+SUMIFS($CA$2:$CA$2500,$X$2:$X$2500,$A1612)))</f>
      </c>
      <c r="BY1612" t="str">
        <f>IF($Y1612="","",INDEX($AH$2:$AH$2000,$Y1612)&amp;"")</f>
      </c>
      <c r="BZ1612" t="str">
        <f>IF($Z1612="","",INDEX($AH$2:$AH$2000,$Z1612)&amp;"")</f>
      </c>
      <c r="CA1612">
        <f>IF($Y1612="","",INDEX($BV$2:$BV$2000,$Y1612))</f>
      </c>
      <c r="CB1612">
        <f>IF($Z1612="","",INDEX($BV$2:$BV$2000,$Z1612))</f>
      </c>
    </row>
    <row r="1613">
      <c r="A1613" t="str">
        <f>IF(TRIM(INDEX(games!$A:$A,ROW()))="","",TRIM(INDEX(games!$A:$A,ROW())))</f>
      </c>
      <c r="B1613">
        <f>IF(OR($A1613="",INDEX(games!$B:$B,ROW())=""),"",INDEX(games!$B:$B,ROW()))</f>
      </c>
      <c r="C1613" t="str">
        <f>IF(OR($A1613="",INDEX(games!$C:$C,ROW())=""),"",INDEX(games!$C:$C,ROW()))</f>
      </c>
      <c r="D1613">
        <f>IF($A1613="","",COUNTIF($W$2:$W$2500,$A1613)+COUNTIF($X$2:$X$2500,$A1613))</f>
      </c>
      <c r="E1613">
        <f>IF($A1613="","",IFERROR(MATCH($C1613,$R$2:$R$5,0),0))</f>
      </c>
      <c r="F1613">
        <f>IF($A1613="","",MOD(ROW(),34))</f>
      </c>
      <c r="G1613">
        <f>IF($A1613="",NA(),IF($C1613="Action",$B1613,NA()))</f>
      </c>
      <c r="H1613">
        <f>IF($A1613="",NA(),IF($C1613="Action",1+$F1613*0.023,NA()))</f>
      </c>
      <c r="I1613">
        <f>IF($A1613="",NA(),IF($C1613="Strategy",$B1613,NA()))</f>
      </c>
      <c r="J1613">
        <f>IF($A1613="",NA(),IF($C1613="Strategy",2+$F1613*0.023,NA()))</f>
      </c>
      <c r="K1613">
        <f>IF($A1613="",NA(),IF($C1613="Deckbuilder",$B1613,NA()))</f>
      </c>
      <c r="L1613">
        <f>IF($A1613="",NA(),IF($C1613="Deckbuilder",3+$F1613*0.023,NA()))</f>
      </c>
      <c r="M1613">
        <f>IF($A1613="",NA(),IF($C1613="Traditional",$B1613,NA()))</f>
      </c>
      <c r="N1613">
        <f>IF($A1613="",NA(),IF($C1613="Traditional",4+$F1613*0.023,NA()))</f>
      </c>
      <c r="O1613">
        <f>IF($A1613="","",$D1613+ROW()/1000000)</f>
      </c>
      <c r="P1613" t="str">
        <f>IF(OR($A1613="",INDEX(games!$H:$H,ROW())=""),"",INDEX(games!$H:$H,ROW()))</f>
      </c>
      <c r="Q1613">
        <f>IF(OR($A1613="",$P1613&lt;&gt;"Yes"),"",$D1613+ROW()/1000000)</f>
      </c>
      <c r="T1613">
        <f>IF($Y1613="","",INDEX($B$2:$B$2000,$Y1613))</f>
      </c>
      <c r="U1613">
        <f>IF($Z1613="","",INDEX($B$2:$B$2000,$Z1613))</f>
      </c>
      <c r="V1613">
        <f>IF(OR($T1613="",$U1613=""),"",$U1613-$T1613)</f>
      </c>
      <c r="W1613" t="str">
        <f>IF(TRIM(INDEX(connections!$A:$A,ROW()))="","",TRIM(INDEX(connections!$A:$A,ROW())))</f>
      </c>
      <c r="X1613" t="str">
        <f>IF($W1613="","",TRIM(INDEX(connections!$B:$B,ROW())))</f>
      </c>
      <c r="Y1613">
        <f>IF($W1613="","",IFERROR(MATCH($W1613,$A$2:$A$2000,0),""))</f>
      </c>
      <c r="Z1613">
        <f>IF($X1613="","",IFERROR(MATCH($X1613,$A$2:$A$2000,0),""))</f>
      </c>
      <c r="AA1613" t="str">
        <f>IF($Y1613="","",INDEX($P$2:$P$2000,$Y1613))</f>
      </c>
      <c r="AB1613" t="str">
        <f>IF($Z1613="","",INDEX($P$2:$P$2000,$Z1613))</f>
      </c>
      <c r="AC1613">
        <f>IF(AND($AA1613="Yes",$AB1613="Yes"),1,"")</f>
      </c>
      <c r="AD1613">
        <f>IF(OR($Y1613="",$Z1613=""),"",IF(INDEX($C$2:$C$2000,$Y1613)=INDEX($C$2:$C$2000,$Z1613),0,1))</f>
      </c>
      <c r="AE1613">
        <f>IF($AC1613&lt;&gt;1,"",IF(AND(INDEX($AG$2:$AG$2000,$Y1613)=1,INDEX($AG$2:$AG$2000,$Z1613)=1),1,""))</f>
      </c>
      <c r="AG1613">
        <f>IF($A1613="","",COUNTIFS($W$2:$W$2500,$A1613,$AB$2:$AB$2500,"Yes")+COUNTIFS($X$2:$X$2500,$A1613,$AA$2:$AA$2500,"Yes"))</f>
      </c>
      <c r="AH1613" t="str">
        <f>IF(OR($P1613&lt;&gt;"Yes",N($AG1613)=0),"",IF(AND($AG1613=1,COUNTIFS($W$2:$W$2500,$A1613,$AE$2:$AE$2500,1)+COUNTIFS($X$2:$X$2500,$A1613,$AE$2:$AE$2500,1)&gt;0),"","Yes"))</f>
      </c>
      <c r="AI1613">
        <f>IF($AH1613="Yes",$AG1613,"")</f>
      </c>
      <c r="AJ1613">
        <f>IF($AI1613="","",$AI1613+ROW()/1000000)</f>
      </c>
      <c r="AK1613">
        <f>IF(OR($A1613="",$P1613="Yes",N($AG1613)=0),"",$AG1613+ROW()/1000000)</f>
      </c>
      <c r="AL1613" t="str">
        <f>IF($A1613="","",INDEX(games!$J:$J,ROW())&amp;"")</f>
      </c>
      <c r="AM1613">
        <f>IF($A1613="","",SUMPRODUCT($AO1613:$BD1613,'Map Analysis'!$AP$2^{0,1,2,3,4,5,6,7,8,9,10,11,12,13,14,15}))</f>
      </c>
      <c r="AN1613">
        <f>IF($A1613="","",$AM1613+ROW()/10000000)</f>
      </c>
      <c r="AO1613">
        <f>IF($A1613="","",COUNTIF($W$2:$W$2500,$A1613))</f>
      </c>
      <c r="AP1613">
        <f>IF($A1613="","",SUMIFS($BF$2:$BF$2500,$W$2:$W$2500,$A1613))</f>
      </c>
      <c r="AQ1613">
        <f>IF($A1613="","",SUMIFS($BG$2:$BG$2500,$W$2:$W$2500,$A1613))</f>
      </c>
      <c r="AR1613">
        <f>IF($A1613="","",SUMIFS($BH$2:$BH$2500,$W$2:$W$2500,$A1613))</f>
      </c>
      <c r="AS1613">
        <f>IF($A1613="","",SUMIFS($BI$2:$BI$2500,$W$2:$W$2500,$A1613))</f>
      </c>
      <c r="AT1613">
        <f>IF($A1613="","",SUMIFS($BJ$2:$BJ$2500,$W$2:$W$2500,$A1613))</f>
      </c>
      <c r="AU1613">
        <f>IF($A1613="","",SUMIFS($BK$2:$BK$2500,$W$2:$W$2500,$A1613))</f>
      </c>
      <c r="AV1613">
        <f>IF($A1613="","",SUMIFS($BL$2:$BL$2500,$W$2:$W$2500,$A1613))</f>
      </c>
      <c r="AW1613">
        <f>IF($A1613="","",SUMIFS($BM$2:$BM$2500,$W$2:$W$2500,$A1613))</f>
      </c>
      <c r="AX1613">
        <f>IF($A1613="","",SUMIFS($BN$2:$BN$2500,$W$2:$W$2500,$A1613))</f>
      </c>
      <c r="AY1613">
        <f>IF($A1613="","",SUMIFS($BO$2:$BO$2500,$W$2:$W$2500,$A1613))</f>
      </c>
      <c r="AZ1613">
        <f>IF($A1613="","",SUMIFS($BP$2:$BP$2500,$W$2:$W$2500,$A1613))</f>
      </c>
      <c r="BA1613">
        <f>IF($A1613="","",SUMIFS($BQ$2:$BQ$2500,$W$2:$W$2500,$A1613))</f>
      </c>
      <c r="BB1613">
        <f>IF($A1613="","",SUMIFS($BR$2:$BR$2500,$W$2:$W$2500,$A1613))</f>
      </c>
      <c r="BC1613">
        <f>IF($A1613="","",SUMIFS($BS$2:$BS$2500,$W$2:$W$2500,$A1613))</f>
      </c>
      <c r="BD1613">
        <f>IF($A1613="","",SUMIFS($BT$2:$BT$2500,$W$2:$W$2500,$A1613))</f>
      </c>
      <c r="BF1613">
        <f>IF($Z1613="","",INDEX($AO$2:$AO$2000,$Z1613))</f>
      </c>
      <c r="BG1613">
        <f>IF($Z1613="","",INDEX($AP$2:$AP$2000,$Z1613))</f>
      </c>
      <c r="BH1613">
        <f>IF($Z1613="","",INDEX($AQ$2:$AQ$2000,$Z1613))</f>
      </c>
      <c r="BI1613">
        <f>IF($Z1613="","",INDEX($AR$2:$AR$2000,$Z1613))</f>
      </c>
      <c r="BJ1613">
        <f>IF($Z1613="","",INDEX($AS$2:$AS$2000,$Z1613))</f>
      </c>
      <c r="BK1613">
        <f>IF($Z1613="","",INDEX($AT$2:$AT$2000,$Z1613))</f>
      </c>
      <c r="BL1613">
        <f>IF($Z1613="","",INDEX($AU$2:$AU$2000,$Z1613))</f>
      </c>
      <c r="BM1613">
        <f>IF($Z1613="","",INDEX($AV$2:$AV$2000,$Z1613))</f>
      </c>
      <c r="BN1613">
        <f>IF($Z1613="","",INDEX($AW$2:$AW$2000,$Z1613))</f>
      </c>
      <c r="BO1613">
        <f>IF($Z1613="","",INDEX($AX$2:$AX$2000,$Z1613))</f>
      </c>
      <c r="BP1613">
        <f>IF($Z1613="","",INDEX($AY$2:$AY$2000,$Z1613))</f>
      </c>
      <c r="BQ1613">
        <f>IF($Z1613="","",INDEX($AZ$2:$AZ$2000,$Z1613))</f>
      </c>
      <c r="BR1613">
        <f>IF($Z1613="","",INDEX($BA$2:$BA$2000,$Z1613))</f>
      </c>
      <c r="BS1613">
        <f>IF($Z1613="","",INDEX($BB$2:$BB$2000,$Z1613))</f>
      </c>
      <c r="BT1613">
        <f>IF($Z1613="","",INDEX($BC$2:$BC$2000,$Z1613))</f>
      </c>
      <c r="BV1613">
        <f>IF(OR($A1613="",$P1613&lt;&gt;"Yes",$AH1613="Yes"),"",1+N($AG1613))</f>
      </c>
      <c r="BW1613">
        <f>IF($A1613="","",COUNTIFS($W$2:$W$2500,$A1613,$BZ$2:$BZ$2500,"Yes")+COUNTIFS($X$2:$X$2500,$A1613,$BY$2:$BY$2500,"Yes"))</f>
      </c>
      <c r="BX1613">
        <f>IF(OR($A1613="",$P1613="Yes"),"",IF(N($BW1613)=0,0,1+SUMIFS($CB$2:$CB$2500,$W$2:$W$2500,$A1613)+SUMIFS($CA$2:$CA$2500,$X$2:$X$2500,$A1613)))</f>
      </c>
      <c r="BY1613" t="str">
        <f>IF($Y1613="","",INDEX($AH$2:$AH$2000,$Y1613)&amp;"")</f>
      </c>
      <c r="BZ1613" t="str">
        <f>IF($Z1613="","",INDEX($AH$2:$AH$2000,$Z1613)&amp;"")</f>
      </c>
      <c r="CA1613">
        <f>IF($Y1613="","",INDEX($BV$2:$BV$2000,$Y1613))</f>
      </c>
      <c r="CB1613">
        <f>IF($Z1613="","",INDEX($BV$2:$BV$2000,$Z1613))</f>
      </c>
    </row>
    <row r="1614">
      <c r="A1614" t="str">
        <f>IF(TRIM(INDEX(games!$A:$A,ROW()))="","",TRIM(INDEX(games!$A:$A,ROW())))</f>
      </c>
      <c r="B1614">
        <f>IF(OR($A1614="",INDEX(games!$B:$B,ROW())=""),"",INDEX(games!$B:$B,ROW()))</f>
      </c>
      <c r="C1614" t="str">
        <f>IF(OR($A1614="",INDEX(games!$C:$C,ROW())=""),"",INDEX(games!$C:$C,ROW()))</f>
      </c>
      <c r="D1614">
        <f>IF($A1614="","",COUNTIF($W$2:$W$2500,$A1614)+COUNTIF($X$2:$X$2500,$A1614))</f>
      </c>
      <c r="E1614">
        <f>IF($A1614="","",IFERROR(MATCH($C1614,$R$2:$R$5,0),0))</f>
      </c>
      <c r="F1614">
        <f>IF($A1614="","",MOD(ROW(),34))</f>
      </c>
      <c r="G1614">
        <f>IF($A1614="",NA(),IF($C1614="Action",$B1614,NA()))</f>
      </c>
      <c r="H1614">
        <f>IF($A1614="",NA(),IF($C1614="Action",1+$F1614*0.023,NA()))</f>
      </c>
      <c r="I1614">
        <f>IF($A1614="",NA(),IF($C1614="Strategy",$B1614,NA()))</f>
      </c>
      <c r="J1614">
        <f>IF($A1614="",NA(),IF($C1614="Strategy",2+$F1614*0.023,NA()))</f>
      </c>
      <c r="K1614">
        <f>IF($A1614="",NA(),IF($C1614="Deckbuilder",$B1614,NA()))</f>
      </c>
      <c r="L1614">
        <f>IF($A1614="",NA(),IF($C1614="Deckbuilder",3+$F1614*0.023,NA()))</f>
      </c>
      <c r="M1614">
        <f>IF($A1614="",NA(),IF($C1614="Traditional",$B1614,NA()))</f>
      </c>
      <c r="N1614">
        <f>IF($A1614="",NA(),IF($C1614="Traditional",4+$F1614*0.023,NA()))</f>
      </c>
      <c r="O1614">
        <f>IF($A1614="","",$D1614+ROW()/1000000)</f>
      </c>
      <c r="P1614" t="str">
        <f>IF(OR($A1614="",INDEX(games!$H:$H,ROW())=""),"",INDEX(games!$H:$H,ROW()))</f>
      </c>
      <c r="Q1614">
        <f>IF(OR($A1614="",$P1614&lt;&gt;"Yes"),"",$D1614+ROW()/1000000)</f>
      </c>
      <c r="T1614">
        <f>IF($Y1614="","",INDEX($B$2:$B$2000,$Y1614))</f>
      </c>
      <c r="U1614">
        <f>IF($Z1614="","",INDEX($B$2:$B$2000,$Z1614))</f>
      </c>
      <c r="V1614">
        <f>IF(OR($T1614="",$U1614=""),"",$U1614-$T1614)</f>
      </c>
      <c r="W1614" t="str">
        <f>IF(TRIM(INDEX(connections!$A:$A,ROW()))="","",TRIM(INDEX(connections!$A:$A,ROW())))</f>
      </c>
      <c r="X1614" t="str">
        <f>IF($W1614="","",TRIM(INDEX(connections!$B:$B,ROW())))</f>
      </c>
      <c r="Y1614">
        <f>IF($W1614="","",IFERROR(MATCH($W1614,$A$2:$A$2000,0),""))</f>
      </c>
      <c r="Z1614">
        <f>IF($X1614="","",IFERROR(MATCH($X1614,$A$2:$A$2000,0),""))</f>
      </c>
      <c r="AA1614" t="str">
        <f>IF($Y1614="","",INDEX($P$2:$P$2000,$Y1614))</f>
      </c>
      <c r="AB1614" t="str">
        <f>IF($Z1614="","",INDEX($P$2:$P$2000,$Z1614))</f>
      </c>
      <c r="AC1614">
        <f>IF(AND($AA1614="Yes",$AB1614="Yes"),1,"")</f>
      </c>
      <c r="AD1614">
        <f>IF(OR($Y1614="",$Z1614=""),"",IF(INDEX($C$2:$C$2000,$Y1614)=INDEX($C$2:$C$2000,$Z1614),0,1))</f>
      </c>
      <c r="AE1614">
        <f>IF($AC1614&lt;&gt;1,"",IF(AND(INDEX($AG$2:$AG$2000,$Y1614)=1,INDEX($AG$2:$AG$2000,$Z1614)=1),1,""))</f>
      </c>
      <c r="AG1614">
        <f>IF($A1614="","",COUNTIFS($W$2:$W$2500,$A1614,$AB$2:$AB$2500,"Yes")+COUNTIFS($X$2:$X$2500,$A1614,$AA$2:$AA$2500,"Yes"))</f>
      </c>
      <c r="AH1614" t="str">
        <f>IF(OR($P1614&lt;&gt;"Yes",N($AG1614)=0),"",IF(AND($AG1614=1,COUNTIFS($W$2:$W$2500,$A1614,$AE$2:$AE$2500,1)+COUNTIFS($X$2:$X$2500,$A1614,$AE$2:$AE$2500,1)&gt;0),"","Yes"))</f>
      </c>
      <c r="AI1614">
        <f>IF($AH1614="Yes",$AG1614,"")</f>
      </c>
      <c r="AJ1614">
        <f>IF($AI1614="","",$AI1614+ROW()/1000000)</f>
      </c>
      <c r="AK1614">
        <f>IF(OR($A1614="",$P1614="Yes",N($AG1614)=0),"",$AG1614+ROW()/1000000)</f>
      </c>
      <c r="AL1614" t="str">
        <f>IF($A1614="","",INDEX(games!$J:$J,ROW())&amp;"")</f>
      </c>
      <c r="AM1614">
        <f>IF($A1614="","",SUMPRODUCT($AO1614:$BD1614,'Map Analysis'!$AP$2^{0,1,2,3,4,5,6,7,8,9,10,11,12,13,14,15}))</f>
      </c>
      <c r="AN1614">
        <f>IF($A1614="","",$AM1614+ROW()/10000000)</f>
      </c>
      <c r="AO1614">
        <f>IF($A1614="","",COUNTIF($W$2:$W$2500,$A1614))</f>
      </c>
      <c r="AP1614">
        <f>IF($A1614="","",SUMIFS($BF$2:$BF$2500,$W$2:$W$2500,$A1614))</f>
      </c>
      <c r="AQ1614">
        <f>IF($A1614="","",SUMIFS($BG$2:$BG$2500,$W$2:$W$2500,$A1614))</f>
      </c>
      <c r="AR1614">
        <f>IF($A1614="","",SUMIFS($BH$2:$BH$2500,$W$2:$W$2500,$A1614))</f>
      </c>
      <c r="AS1614">
        <f>IF($A1614="","",SUMIFS($BI$2:$BI$2500,$W$2:$W$2500,$A1614))</f>
      </c>
      <c r="AT1614">
        <f>IF($A1614="","",SUMIFS($BJ$2:$BJ$2500,$W$2:$W$2500,$A1614))</f>
      </c>
      <c r="AU1614">
        <f>IF($A1614="","",SUMIFS($BK$2:$BK$2500,$W$2:$W$2500,$A1614))</f>
      </c>
      <c r="AV1614">
        <f>IF($A1614="","",SUMIFS($BL$2:$BL$2500,$W$2:$W$2500,$A1614))</f>
      </c>
      <c r="AW1614">
        <f>IF($A1614="","",SUMIFS($BM$2:$BM$2500,$W$2:$W$2500,$A1614))</f>
      </c>
      <c r="AX1614">
        <f>IF($A1614="","",SUMIFS($BN$2:$BN$2500,$W$2:$W$2500,$A1614))</f>
      </c>
      <c r="AY1614">
        <f>IF($A1614="","",SUMIFS($BO$2:$BO$2500,$W$2:$W$2500,$A1614))</f>
      </c>
      <c r="AZ1614">
        <f>IF($A1614="","",SUMIFS($BP$2:$BP$2500,$W$2:$W$2500,$A1614))</f>
      </c>
      <c r="BA1614">
        <f>IF($A1614="","",SUMIFS($BQ$2:$BQ$2500,$W$2:$W$2500,$A1614))</f>
      </c>
      <c r="BB1614">
        <f>IF($A1614="","",SUMIFS($BR$2:$BR$2500,$W$2:$W$2500,$A1614))</f>
      </c>
      <c r="BC1614">
        <f>IF($A1614="","",SUMIFS($BS$2:$BS$2500,$W$2:$W$2500,$A1614))</f>
      </c>
      <c r="BD1614">
        <f>IF($A1614="","",SUMIFS($BT$2:$BT$2500,$W$2:$W$2500,$A1614))</f>
      </c>
      <c r="BF1614">
        <f>IF($Z1614="","",INDEX($AO$2:$AO$2000,$Z1614))</f>
      </c>
      <c r="BG1614">
        <f>IF($Z1614="","",INDEX($AP$2:$AP$2000,$Z1614))</f>
      </c>
      <c r="BH1614">
        <f>IF($Z1614="","",INDEX($AQ$2:$AQ$2000,$Z1614))</f>
      </c>
      <c r="BI1614">
        <f>IF($Z1614="","",INDEX($AR$2:$AR$2000,$Z1614))</f>
      </c>
      <c r="BJ1614">
        <f>IF($Z1614="","",INDEX($AS$2:$AS$2000,$Z1614))</f>
      </c>
      <c r="BK1614">
        <f>IF($Z1614="","",INDEX($AT$2:$AT$2000,$Z1614))</f>
      </c>
      <c r="BL1614">
        <f>IF($Z1614="","",INDEX($AU$2:$AU$2000,$Z1614))</f>
      </c>
      <c r="BM1614">
        <f>IF($Z1614="","",INDEX($AV$2:$AV$2000,$Z1614))</f>
      </c>
      <c r="BN1614">
        <f>IF($Z1614="","",INDEX($AW$2:$AW$2000,$Z1614))</f>
      </c>
      <c r="BO1614">
        <f>IF($Z1614="","",INDEX($AX$2:$AX$2000,$Z1614))</f>
      </c>
      <c r="BP1614">
        <f>IF($Z1614="","",INDEX($AY$2:$AY$2000,$Z1614))</f>
      </c>
      <c r="BQ1614">
        <f>IF($Z1614="","",INDEX($AZ$2:$AZ$2000,$Z1614))</f>
      </c>
      <c r="BR1614">
        <f>IF($Z1614="","",INDEX($BA$2:$BA$2000,$Z1614))</f>
      </c>
      <c r="BS1614">
        <f>IF($Z1614="","",INDEX($BB$2:$BB$2000,$Z1614))</f>
      </c>
      <c r="BT1614">
        <f>IF($Z1614="","",INDEX($BC$2:$BC$2000,$Z1614))</f>
      </c>
      <c r="BV1614">
        <f>IF(OR($A1614="",$P1614&lt;&gt;"Yes",$AH1614="Yes"),"",1+N($AG1614))</f>
      </c>
      <c r="BW1614">
        <f>IF($A1614="","",COUNTIFS($W$2:$W$2500,$A1614,$BZ$2:$BZ$2500,"Yes")+COUNTIFS($X$2:$X$2500,$A1614,$BY$2:$BY$2500,"Yes"))</f>
      </c>
      <c r="BX1614">
        <f>IF(OR($A1614="",$P1614="Yes"),"",IF(N($BW1614)=0,0,1+SUMIFS($CB$2:$CB$2500,$W$2:$W$2500,$A1614)+SUMIFS($CA$2:$CA$2500,$X$2:$X$2500,$A1614)))</f>
      </c>
      <c r="BY1614" t="str">
        <f>IF($Y1614="","",INDEX($AH$2:$AH$2000,$Y1614)&amp;"")</f>
      </c>
      <c r="BZ1614" t="str">
        <f>IF($Z1614="","",INDEX($AH$2:$AH$2000,$Z1614)&amp;"")</f>
      </c>
      <c r="CA1614">
        <f>IF($Y1614="","",INDEX($BV$2:$BV$2000,$Y1614))</f>
      </c>
      <c r="CB1614">
        <f>IF($Z1614="","",INDEX($BV$2:$BV$2000,$Z1614))</f>
      </c>
    </row>
    <row r="1615">
      <c r="A1615" t="str">
        <f>IF(TRIM(INDEX(games!$A:$A,ROW()))="","",TRIM(INDEX(games!$A:$A,ROW())))</f>
      </c>
      <c r="B1615">
        <f>IF(OR($A1615="",INDEX(games!$B:$B,ROW())=""),"",INDEX(games!$B:$B,ROW()))</f>
      </c>
      <c r="C1615" t="str">
        <f>IF(OR($A1615="",INDEX(games!$C:$C,ROW())=""),"",INDEX(games!$C:$C,ROW()))</f>
      </c>
      <c r="D1615">
        <f>IF($A1615="","",COUNTIF($W$2:$W$2500,$A1615)+COUNTIF($X$2:$X$2500,$A1615))</f>
      </c>
      <c r="E1615">
        <f>IF($A1615="","",IFERROR(MATCH($C1615,$R$2:$R$5,0),0))</f>
      </c>
      <c r="F1615">
        <f>IF($A1615="","",MOD(ROW(),34))</f>
      </c>
      <c r="G1615">
        <f>IF($A1615="",NA(),IF($C1615="Action",$B1615,NA()))</f>
      </c>
      <c r="H1615">
        <f>IF($A1615="",NA(),IF($C1615="Action",1+$F1615*0.023,NA()))</f>
      </c>
      <c r="I1615">
        <f>IF($A1615="",NA(),IF($C1615="Strategy",$B1615,NA()))</f>
      </c>
      <c r="J1615">
        <f>IF($A1615="",NA(),IF($C1615="Strategy",2+$F1615*0.023,NA()))</f>
      </c>
      <c r="K1615">
        <f>IF($A1615="",NA(),IF($C1615="Deckbuilder",$B1615,NA()))</f>
      </c>
      <c r="L1615">
        <f>IF($A1615="",NA(),IF($C1615="Deckbuilder",3+$F1615*0.023,NA()))</f>
      </c>
      <c r="M1615">
        <f>IF($A1615="",NA(),IF($C1615="Traditional",$B1615,NA()))</f>
      </c>
      <c r="N1615">
        <f>IF($A1615="",NA(),IF($C1615="Traditional",4+$F1615*0.023,NA()))</f>
      </c>
      <c r="O1615">
        <f>IF($A1615="","",$D1615+ROW()/1000000)</f>
      </c>
      <c r="P1615" t="str">
        <f>IF(OR($A1615="",INDEX(games!$H:$H,ROW())=""),"",INDEX(games!$H:$H,ROW()))</f>
      </c>
      <c r="Q1615">
        <f>IF(OR($A1615="",$P1615&lt;&gt;"Yes"),"",$D1615+ROW()/1000000)</f>
      </c>
      <c r="T1615">
        <f>IF($Y1615="","",INDEX($B$2:$B$2000,$Y1615))</f>
      </c>
      <c r="U1615">
        <f>IF($Z1615="","",INDEX($B$2:$B$2000,$Z1615))</f>
      </c>
      <c r="V1615">
        <f>IF(OR($T1615="",$U1615=""),"",$U1615-$T1615)</f>
      </c>
      <c r="W1615" t="str">
        <f>IF(TRIM(INDEX(connections!$A:$A,ROW()))="","",TRIM(INDEX(connections!$A:$A,ROW())))</f>
      </c>
      <c r="X1615" t="str">
        <f>IF($W1615="","",TRIM(INDEX(connections!$B:$B,ROW())))</f>
      </c>
      <c r="Y1615">
        <f>IF($W1615="","",IFERROR(MATCH($W1615,$A$2:$A$2000,0),""))</f>
      </c>
      <c r="Z1615">
        <f>IF($X1615="","",IFERROR(MATCH($X1615,$A$2:$A$2000,0),""))</f>
      </c>
      <c r="AA1615" t="str">
        <f>IF($Y1615="","",INDEX($P$2:$P$2000,$Y1615))</f>
      </c>
      <c r="AB1615" t="str">
        <f>IF($Z1615="","",INDEX($P$2:$P$2000,$Z1615))</f>
      </c>
      <c r="AC1615">
        <f>IF(AND($AA1615="Yes",$AB1615="Yes"),1,"")</f>
      </c>
      <c r="AD1615">
        <f>IF(OR($Y1615="",$Z1615=""),"",IF(INDEX($C$2:$C$2000,$Y1615)=INDEX($C$2:$C$2000,$Z1615),0,1))</f>
      </c>
      <c r="AE1615">
        <f>IF($AC1615&lt;&gt;1,"",IF(AND(INDEX($AG$2:$AG$2000,$Y1615)=1,INDEX($AG$2:$AG$2000,$Z1615)=1),1,""))</f>
      </c>
      <c r="AG1615">
        <f>IF($A1615="","",COUNTIFS($W$2:$W$2500,$A1615,$AB$2:$AB$2500,"Yes")+COUNTIFS($X$2:$X$2500,$A1615,$AA$2:$AA$2500,"Yes"))</f>
      </c>
      <c r="AH1615" t="str">
        <f>IF(OR($P1615&lt;&gt;"Yes",N($AG1615)=0),"",IF(AND($AG1615=1,COUNTIFS($W$2:$W$2500,$A1615,$AE$2:$AE$2500,1)+COUNTIFS($X$2:$X$2500,$A1615,$AE$2:$AE$2500,1)&gt;0),"","Yes"))</f>
      </c>
      <c r="AI1615">
        <f>IF($AH1615="Yes",$AG1615,"")</f>
      </c>
      <c r="AJ1615">
        <f>IF($AI1615="","",$AI1615+ROW()/1000000)</f>
      </c>
      <c r="AK1615">
        <f>IF(OR($A1615="",$P1615="Yes",N($AG1615)=0),"",$AG1615+ROW()/1000000)</f>
      </c>
      <c r="AL1615" t="str">
        <f>IF($A1615="","",INDEX(games!$J:$J,ROW())&amp;"")</f>
      </c>
      <c r="AM1615">
        <f>IF($A1615="","",SUMPRODUCT($AO1615:$BD1615,'Map Analysis'!$AP$2^{0,1,2,3,4,5,6,7,8,9,10,11,12,13,14,15}))</f>
      </c>
      <c r="AN1615">
        <f>IF($A1615="","",$AM1615+ROW()/10000000)</f>
      </c>
      <c r="AO1615">
        <f>IF($A1615="","",COUNTIF($W$2:$W$2500,$A1615))</f>
      </c>
      <c r="AP1615">
        <f>IF($A1615="","",SUMIFS($BF$2:$BF$2500,$W$2:$W$2500,$A1615))</f>
      </c>
      <c r="AQ1615">
        <f>IF($A1615="","",SUMIFS($BG$2:$BG$2500,$W$2:$W$2500,$A1615))</f>
      </c>
      <c r="AR1615">
        <f>IF($A1615="","",SUMIFS($BH$2:$BH$2500,$W$2:$W$2500,$A1615))</f>
      </c>
      <c r="AS1615">
        <f>IF($A1615="","",SUMIFS($BI$2:$BI$2500,$W$2:$W$2500,$A1615))</f>
      </c>
      <c r="AT1615">
        <f>IF($A1615="","",SUMIFS($BJ$2:$BJ$2500,$W$2:$W$2500,$A1615))</f>
      </c>
      <c r="AU1615">
        <f>IF($A1615="","",SUMIFS($BK$2:$BK$2500,$W$2:$W$2500,$A1615))</f>
      </c>
      <c r="AV1615">
        <f>IF($A1615="","",SUMIFS($BL$2:$BL$2500,$W$2:$W$2500,$A1615))</f>
      </c>
      <c r="AW1615">
        <f>IF($A1615="","",SUMIFS($BM$2:$BM$2500,$W$2:$W$2500,$A1615))</f>
      </c>
      <c r="AX1615">
        <f>IF($A1615="","",SUMIFS($BN$2:$BN$2500,$W$2:$W$2500,$A1615))</f>
      </c>
      <c r="AY1615">
        <f>IF($A1615="","",SUMIFS($BO$2:$BO$2500,$W$2:$W$2500,$A1615))</f>
      </c>
      <c r="AZ1615">
        <f>IF($A1615="","",SUMIFS($BP$2:$BP$2500,$W$2:$W$2500,$A1615))</f>
      </c>
      <c r="BA1615">
        <f>IF($A1615="","",SUMIFS($BQ$2:$BQ$2500,$W$2:$W$2500,$A1615))</f>
      </c>
      <c r="BB1615">
        <f>IF($A1615="","",SUMIFS($BR$2:$BR$2500,$W$2:$W$2500,$A1615))</f>
      </c>
      <c r="BC1615">
        <f>IF($A1615="","",SUMIFS($BS$2:$BS$2500,$W$2:$W$2500,$A1615))</f>
      </c>
      <c r="BD1615">
        <f>IF($A1615="","",SUMIFS($BT$2:$BT$2500,$W$2:$W$2500,$A1615))</f>
      </c>
      <c r="BF1615">
        <f>IF($Z1615="","",INDEX($AO$2:$AO$2000,$Z1615))</f>
      </c>
      <c r="BG1615">
        <f>IF($Z1615="","",INDEX($AP$2:$AP$2000,$Z1615))</f>
      </c>
      <c r="BH1615">
        <f>IF($Z1615="","",INDEX($AQ$2:$AQ$2000,$Z1615))</f>
      </c>
      <c r="BI1615">
        <f>IF($Z1615="","",INDEX($AR$2:$AR$2000,$Z1615))</f>
      </c>
      <c r="BJ1615">
        <f>IF($Z1615="","",INDEX($AS$2:$AS$2000,$Z1615))</f>
      </c>
      <c r="BK1615">
        <f>IF($Z1615="","",INDEX($AT$2:$AT$2000,$Z1615))</f>
      </c>
      <c r="BL1615">
        <f>IF($Z1615="","",INDEX($AU$2:$AU$2000,$Z1615))</f>
      </c>
      <c r="BM1615">
        <f>IF($Z1615="","",INDEX($AV$2:$AV$2000,$Z1615))</f>
      </c>
      <c r="BN1615">
        <f>IF($Z1615="","",INDEX($AW$2:$AW$2000,$Z1615))</f>
      </c>
      <c r="BO1615">
        <f>IF($Z1615="","",INDEX($AX$2:$AX$2000,$Z1615))</f>
      </c>
      <c r="BP1615">
        <f>IF($Z1615="","",INDEX($AY$2:$AY$2000,$Z1615))</f>
      </c>
      <c r="BQ1615">
        <f>IF($Z1615="","",INDEX($AZ$2:$AZ$2000,$Z1615))</f>
      </c>
      <c r="BR1615">
        <f>IF($Z1615="","",INDEX($BA$2:$BA$2000,$Z1615))</f>
      </c>
      <c r="BS1615">
        <f>IF($Z1615="","",INDEX($BB$2:$BB$2000,$Z1615))</f>
      </c>
      <c r="BT1615">
        <f>IF($Z1615="","",INDEX($BC$2:$BC$2000,$Z1615))</f>
      </c>
      <c r="BV1615">
        <f>IF(OR($A1615="",$P1615&lt;&gt;"Yes",$AH1615="Yes"),"",1+N($AG1615))</f>
      </c>
      <c r="BW1615">
        <f>IF($A1615="","",COUNTIFS($W$2:$W$2500,$A1615,$BZ$2:$BZ$2500,"Yes")+COUNTIFS($X$2:$X$2500,$A1615,$BY$2:$BY$2500,"Yes"))</f>
      </c>
      <c r="BX1615">
        <f>IF(OR($A1615="",$P1615="Yes"),"",IF(N($BW1615)=0,0,1+SUMIFS($CB$2:$CB$2500,$W$2:$W$2500,$A1615)+SUMIFS($CA$2:$CA$2500,$X$2:$X$2500,$A1615)))</f>
      </c>
      <c r="BY1615" t="str">
        <f>IF($Y1615="","",INDEX($AH$2:$AH$2000,$Y1615)&amp;"")</f>
      </c>
      <c r="BZ1615" t="str">
        <f>IF($Z1615="","",INDEX($AH$2:$AH$2000,$Z1615)&amp;"")</f>
      </c>
      <c r="CA1615">
        <f>IF($Y1615="","",INDEX($BV$2:$BV$2000,$Y1615))</f>
      </c>
      <c r="CB1615">
        <f>IF($Z1615="","",INDEX($BV$2:$BV$2000,$Z1615))</f>
      </c>
    </row>
    <row r="1616">
      <c r="A1616" t="str">
        <f>IF(TRIM(INDEX(games!$A:$A,ROW()))="","",TRIM(INDEX(games!$A:$A,ROW())))</f>
      </c>
      <c r="B1616">
        <f>IF(OR($A1616="",INDEX(games!$B:$B,ROW())=""),"",INDEX(games!$B:$B,ROW()))</f>
      </c>
      <c r="C1616" t="str">
        <f>IF(OR($A1616="",INDEX(games!$C:$C,ROW())=""),"",INDEX(games!$C:$C,ROW()))</f>
      </c>
      <c r="D1616">
        <f>IF($A1616="","",COUNTIF($W$2:$W$2500,$A1616)+COUNTIF($X$2:$X$2500,$A1616))</f>
      </c>
      <c r="E1616">
        <f>IF($A1616="","",IFERROR(MATCH($C1616,$R$2:$R$5,0),0))</f>
      </c>
      <c r="F1616">
        <f>IF($A1616="","",MOD(ROW(),34))</f>
      </c>
      <c r="G1616">
        <f>IF($A1616="",NA(),IF($C1616="Action",$B1616,NA()))</f>
      </c>
      <c r="H1616">
        <f>IF($A1616="",NA(),IF($C1616="Action",1+$F1616*0.023,NA()))</f>
      </c>
      <c r="I1616">
        <f>IF($A1616="",NA(),IF($C1616="Strategy",$B1616,NA()))</f>
      </c>
      <c r="J1616">
        <f>IF($A1616="",NA(),IF($C1616="Strategy",2+$F1616*0.023,NA()))</f>
      </c>
      <c r="K1616">
        <f>IF($A1616="",NA(),IF($C1616="Deckbuilder",$B1616,NA()))</f>
      </c>
      <c r="L1616">
        <f>IF($A1616="",NA(),IF($C1616="Deckbuilder",3+$F1616*0.023,NA()))</f>
      </c>
      <c r="M1616">
        <f>IF($A1616="",NA(),IF($C1616="Traditional",$B1616,NA()))</f>
      </c>
      <c r="N1616">
        <f>IF($A1616="",NA(),IF($C1616="Traditional",4+$F1616*0.023,NA()))</f>
      </c>
      <c r="O1616">
        <f>IF($A1616="","",$D1616+ROW()/1000000)</f>
      </c>
      <c r="P1616" t="str">
        <f>IF(OR($A1616="",INDEX(games!$H:$H,ROW())=""),"",INDEX(games!$H:$H,ROW()))</f>
      </c>
      <c r="Q1616">
        <f>IF(OR($A1616="",$P1616&lt;&gt;"Yes"),"",$D1616+ROW()/1000000)</f>
      </c>
      <c r="T1616">
        <f>IF($Y1616="","",INDEX($B$2:$B$2000,$Y1616))</f>
      </c>
      <c r="U1616">
        <f>IF($Z1616="","",INDEX($B$2:$B$2000,$Z1616))</f>
      </c>
      <c r="V1616">
        <f>IF(OR($T1616="",$U1616=""),"",$U1616-$T1616)</f>
      </c>
      <c r="W1616" t="str">
        <f>IF(TRIM(INDEX(connections!$A:$A,ROW()))="","",TRIM(INDEX(connections!$A:$A,ROW())))</f>
      </c>
      <c r="X1616" t="str">
        <f>IF($W1616="","",TRIM(INDEX(connections!$B:$B,ROW())))</f>
      </c>
      <c r="Y1616">
        <f>IF($W1616="","",IFERROR(MATCH($W1616,$A$2:$A$2000,0),""))</f>
      </c>
      <c r="Z1616">
        <f>IF($X1616="","",IFERROR(MATCH($X1616,$A$2:$A$2000,0),""))</f>
      </c>
      <c r="AA1616" t="str">
        <f>IF($Y1616="","",INDEX($P$2:$P$2000,$Y1616))</f>
      </c>
      <c r="AB1616" t="str">
        <f>IF($Z1616="","",INDEX($P$2:$P$2000,$Z1616))</f>
      </c>
      <c r="AC1616">
        <f>IF(AND($AA1616="Yes",$AB1616="Yes"),1,"")</f>
      </c>
      <c r="AD1616">
        <f>IF(OR($Y1616="",$Z1616=""),"",IF(INDEX($C$2:$C$2000,$Y1616)=INDEX($C$2:$C$2000,$Z1616),0,1))</f>
      </c>
      <c r="AE1616">
        <f>IF($AC1616&lt;&gt;1,"",IF(AND(INDEX($AG$2:$AG$2000,$Y1616)=1,INDEX($AG$2:$AG$2000,$Z1616)=1),1,""))</f>
      </c>
      <c r="AG1616">
        <f>IF($A1616="","",COUNTIFS($W$2:$W$2500,$A1616,$AB$2:$AB$2500,"Yes")+COUNTIFS($X$2:$X$2500,$A1616,$AA$2:$AA$2500,"Yes"))</f>
      </c>
      <c r="AH1616" t="str">
        <f>IF(OR($P1616&lt;&gt;"Yes",N($AG1616)=0),"",IF(AND($AG1616=1,COUNTIFS($W$2:$W$2500,$A1616,$AE$2:$AE$2500,1)+COUNTIFS($X$2:$X$2500,$A1616,$AE$2:$AE$2500,1)&gt;0),"","Yes"))</f>
      </c>
      <c r="AI1616">
        <f>IF($AH1616="Yes",$AG1616,"")</f>
      </c>
      <c r="AJ1616">
        <f>IF($AI1616="","",$AI1616+ROW()/1000000)</f>
      </c>
      <c r="AK1616">
        <f>IF(OR($A1616="",$P1616="Yes",N($AG1616)=0),"",$AG1616+ROW()/1000000)</f>
      </c>
      <c r="AL1616" t="str">
        <f>IF($A1616="","",INDEX(games!$J:$J,ROW())&amp;"")</f>
      </c>
      <c r="AM1616">
        <f>IF($A1616="","",SUMPRODUCT($AO1616:$BD1616,'Map Analysis'!$AP$2^{0,1,2,3,4,5,6,7,8,9,10,11,12,13,14,15}))</f>
      </c>
      <c r="AN1616">
        <f>IF($A1616="","",$AM1616+ROW()/10000000)</f>
      </c>
      <c r="AO1616">
        <f>IF($A1616="","",COUNTIF($W$2:$W$2500,$A1616))</f>
      </c>
      <c r="AP1616">
        <f>IF($A1616="","",SUMIFS($BF$2:$BF$2500,$W$2:$W$2500,$A1616))</f>
      </c>
      <c r="AQ1616">
        <f>IF($A1616="","",SUMIFS($BG$2:$BG$2500,$W$2:$W$2500,$A1616))</f>
      </c>
      <c r="AR1616">
        <f>IF($A1616="","",SUMIFS($BH$2:$BH$2500,$W$2:$W$2500,$A1616))</f>
      </c>
      <c r="AS1616">
        <f>IF($A1616="","",SUMIFS($BI$2:$BI$2500,$W$2:$W$2500,$A1616))</f>
      </c>
      <c r="AT1616">
        <f>IF($A1616="","",SUMIFS($BJ$2:$BJ$2500,$W$2:$W$2500,$A1616))</f>
      </c>
      <c r="AU1616">
        <f>IF($A1616="","",SUMIFS($BK$2:$BK$2500,$W$2:$W$2500,$A1616))</f>
      </c>
      <c r="AV1616">
        <f>IF($A1616="","",SUMIFS($BL$2:$BL$2500,$W$2:$W$2500,$A1616))</f>
      </c>
      <c r="AW1616">
        <f>IF($A1616="","",SUMIFS($BM$2:$BM$2500,$W$2:$W$2500,$A1616))</f>
      </c>
      <c r="AX1616">
        <f>IF($A1616="","",SUMIFS($BN$2:$BN$2500,$W$2:$W$2500,$A1616))</f>
      </c>
      <c r="AY1616">
        <f>IF($A1616="","",SUMIFS($BO$2:$BO$2500,$W$2:$W$2500,$A1616))</f>
      </c>
      <c r="AZ1616">
        <f>IF($A1616="","",SUMIFS($BP$2:$BP$2500,$W$2:$W$2500,$A1616))</f>
      </c>
      <c r="BA1616">
        <f>IF($A1616="","",SUMIFS($BQ$2:$BQ$2500,$W$2:$W$2500,$A1616))</f>
      </c>
      <c r="BB1616">
        <f>IF($A1616="","",SUMIFS($BR$2:$BR$2500,$W$2:$W$2500,$A1616))</f>
      </c>
      <c r="BC1616">
        <f>IF($A1616="","",SUMIFS($BS$2:$BS$2500,$W$2:$W$2500,$A1616))</f>
      </c>
      <c r="BD1616">
        <f>IF($A1616="","",SUMIFS($BT$2:$BT$2500,$W$2:$W$2500,$A1616))</f>
      </c>
      <c r="BF1616">
        <f>IF($Z1616="","",INDEX($AO$2:$AO$2000,$Z1616))</f>
      </c>
      <c r="BG1616">
        <f>IF($Z1616="","",INDEX($AP$2:$AP$2000,$Z1616))</f>
      </c>
      <c r="BH1616">
        <f>IF($Z1616="","",INDEX($AQ$2:$AQ$2000,$Z1616))</f>
      </c>
      <c r="BI1616">
        <f>IF($Z1616="","",INDEX($AR$2:$AR$2000,$Z1616))</f>
      </c>
      <c r="BJ1616">
        <f>IF($Z1616="","",INDEX($AS$2:$AS$2000,$Z1616))</f>
      </c>
      <c r="BK1616">
        <f>IF($Z1616="","",INDEX($AT$2:$AT$2000,$Z1616))</f>
      </c>
      <c r="BL1616">
        <f>IF($Z1616="","",INDEX($AU$2:$AU$2000,$Z1616))</f>
      </c>
      <c r="BM1616">
        <f>IF($Z1616="","",INDEX($AV$2:$AV$2000,$Z1616))</f>
      </c>
      <c r="BN1616">
        <f>IF($Z1616="","",INDEX($AW$2:$AW$2000,$Z1616))</f>
      </c>
      <c r="BO1616">
        <f>IF($Z1616="","",INDEX($AX$2:$AX$2000,$Z1616))</f>
      </c>
      <c r="BP1616">
        <f>IF($Z1616="","",INDEX($AY$2:$AY$2000,$Z1616))</f>
      </c>
      <c r="BQ1616">
        <f>IF($Z1616="","",INDEX($AZ$2:$AZ$2000,$Z1616))</f>
      </c>
      <c r="BR1616">
        <f>IF($Z1616="","",INDEX($BA$2:$BA$2000,$Z1616))</f>
      </c>
      <c r="BS1616">
        <f>IF($Z1616="","",INDEX($BB$2:$BB$2000,$Z1616))</f>
      </c>
      <c r="BT1616">
        <f>IF($Z1616="","",INDEX($BC$2:$BC$2000,$Z1616))</f>
      </c>
      <c r="BV1616">
        <f>IF(OR($A1616="",$P1616&lt;&gt;"Yes",$AH1616="Yes"),"",1+N($AG1616))</f>
      </c>
      <c r="BW1616">
        <f>IF($A1616="","",COUNTIFS($W$2:$W$2500,$A1616,$BZ$2:$BZ$2500,"Yes")+COUNTIFS($X$2:$X$2500,$A1616,$BY$2:$BY$2500,"Yes"))</f>
      </c>
      <c r="BX1616">
        <f>IF(OR($A1616="",$P1616="Yes"),"",IF(N($BW1616)=0,0,1+SUMIFS($CB$2:$CB$2500,$W$2:$W$2500,$A1616)+SUMIFS($CA$2:$CA$2500,$X$2:$X$2500,$A1616)))</f>
      </c>
      <c r="BY1616" t="str">
        <f>IF($Y1616="","",INDEX($AH$2:$AH$2000,$Y1616)&amp;"")</f>
      </c>
      <c r="BZ1616" t="str">
        <f>IF($Z1616="","",INDEX($AH$2:$AH$2000,$Z1616)&amp;"")</f>
      </c>
      <c r="CA1616">
        <f>IF($Y1616="","",INDEX($BV$2:$BV$2000,$Y1616))</f>
      </c>
      <c r="CB1616">
        <f>IF($Z1616="","",INDEX($BV$2:$BV$2000,$Z1616))</f>
      </c>
    </row>
    <row r="1617">
      <c r="A1617" t="str">
        <f>IF(TRIM(INDEX(games!$A:$A,ROW()))="","",TRIM(INDEX(games!$A:$A,ROW())))</f>
      </c>
      <c r="B1617">
        <f>IF(OR($A1617="",INDEX(games!$B:$B,ROW())=""),"",INDEX(games!$B:$B,ROW()))</f>
      </c>
      <c r="C1617" t="str">
        <f>IF(OR($A1617="",INDEX(games!$C:$C,ROW())=""),"",INDEX(games!$C:$C,ROW()))</f>
      </c>
      <c r="D1617">
        <f>IF($A1617="","",COUNTIF($W$2:$W$2500,$A1617)+COUNTIF($X$2:$X$2500,$A1617))</f>
      </c>
      <c r="E1617">
        <f>IF($A1617="","",IFERROR(MATCH($C1617,$R$2:$R$5,0),0))</f>
      </c>
      <c r="F1617">
        <f>IF($A1617="","",MOD(ROW(),34))</f>
      </c>
      <c r="G1617">
        <f>IF($A1617="",NA(),IF($C1617="Action",$B1617,NA()))</f>
      </c>
      <c r="H1617">
        <f>IF($A1617="",NA(),IF($C1617="Action",1+$F1617*0.023,NA()))</f>
      </c>
      <c r="I1617">
        <f>IF($A1617="",NA(),IF($C1617="Strategy",$B1617,NA()))</f>
      </c>
      <c r="J1617">
        <f>IF($A1617="",NA(),IF($C1617="Strategy",2+$F1617*0.023,NA()))</f>
      </c>
      <c r="K1617">
        <f>IF($A1617="",NA(),IF($C1617="Deckbuilder",$B1617,NA()))</f>
      </c>
      <c r="L1617">
        <f>IF($A1617="",NA(),IF($C1617="Deckbuilder",3+$F1617*0.023,NA()))</f>
      </c>
      <c r="M1617">
        <f>IF($A1617="",NA(),IF($C1617="Traditional",$B1617,NA()))</f>
      </c>
      <c r="N1617">
        <f>IF($A1617="",NA(),IF($C1617="Traditional",4+$F1617*0.023,NA()))</f>
      </c>
      <c r="O1617">
        <f>IF($A1617="","",$D1617+ROW()/1000000)</f>
      </c>
      <c r="P1617" t="str">
        <f>IF(OR($A1617="",INDEX(games!$H:$H,ROW())=""),"",INDEX(games!$H:$H,ROW()))</f>
      </c>
      <c r="Q1617">
        <f>IF(OR($A1617="",$P1617&lt;&gt;"Yes"),"",$D1617+ROW()/1000000)</f>
      </c>
      <c r="T1617">
        <f>IF($Y1617="","",INDEX($B$2:$B$2000,$Y1617))</f>
      </c>
      <c r="U1617">
        <f>IF($Z1617="","",INDEX($B$2:$B$2000,$Z1617))</f>
      </c>
      <c r="V1617">
        <f>IF(OR($T1617="",$U1617=""),"",$U1617-$T1617)</f>
      </c>
      <c r="W1617" t="str">
        <f>IF(TRIM(INDEX(connections!$A:$A,ROW()))="","",TRIM(INDEX(connections!$A:$A,ROW())))</f>
      </c>
      <c r="X1617" t="str">
        <f>IF($W1617="","",TRIM(INDEX(connections!$B:$B,ROW())))</f>
      </c>
      <c r="Y1617">
        <f>IF($W1617="","",IFERROR(MATCH($W1617,$A$2:$A$2000,0),""))</f>
      </c>
      <c r="Z1617">
        <f>IF($X1617="","",IFERROR(MATCH($X1617,$A$2:$A$2000,0),""))</f>
      </c>
      <c r="AA1617" t="str">
        <f>IF($Y1617="","",INDEX($P$2:$P$2000,$Y1617))</f>
      </c>
      <c r="AB1617" t="str">
        <f>IF($Z1617="","",INDEX($P$2:$P$2000,$Z1617))</f>
      </c>
      <c r="AC1617">
        <f>IF(AND($AA1617="Yes",$AB1617="Yes"),1,"")</f>
      </c>
      <c r="AD1617">
        <f>IF(OR($Y1617="",$Z1617=""),"",IF(INDEX($C$2:$C$2000,$Y1617)=INDEX($C$2:$C$2000,$Z1617),0,1))</f>
      </c>
      <c r="AE1617">
        <f>IF($AC1617&lt;&gt;1,"",IF(AND(INDEX($AG$2:$AG$2000,$Y1617)=1,INDEX($AG$2:$AG$2000,$Z1617)=1),1,""))</f>
      </c>
      <c r="AG1617">
        <f>IF($A1617="","",COUNTIFS($W$2:$W$2500,$A1617,$AB$2:$AB$2500,"Yes")+COUNTIFS($X$2:$X$2500,$A1617,$AA$2:$AA$2500,"Yes"))</f>
      </c>
      <c r="AH1617" t="str">
        <f>IF(OR($P1617&lt;&gt;"Yes",N($AG1617)=0),"",IF(AND($AG1617=1,COUNTIFS($W$2:$W$2500,$A1617,$AE$2:$AE$2500,1)+COUNTIFS($X$2:$X$2500,$A1617,$AE$2:$AE$2500,1)&gt;0),"","Yes"))</f>
      </c>
      <c r="AI1617">
        <f>IF($AH1617="Yes",$AG1617,"")</f>
      </c>
      <c r="AJ1617">
        <f>IF($AI1617="","",$AI1617+ROW()/1000000)</f>
      </c>
      <c r="AK1617">
        <f>IF(OR($A1617="",$P1617="Yes",N($AG1617)=0),"",$AG1617+ROW()/1000000)</f>
      </c>
      <c r="AL1617" t="str">
        <f>IF($A1617="","",INDEX(games!$J:$J,ROW())&amp;"")</f>
      </c>
      <c r="AM1617">
        <f>IF($A1617="","",SUMPRODUCT($AO1617:$BD1617,'Map Analysis'!$AP$2^{0,1,2,3,4,5,6,7,8,9,10,11,12,13,14,15}))</f>
      </c>
      <c r="AN1617">
        <f>IF($A1617="","",$AM1617+ROW()/10000000)</f>
      </c>
      <c r="AO1617">
        <f>IF($A1617="","",COUNTIF($W$2:$W$2500,$A1617))</f>
      </c>
      <c r="AP1617">
        <f>IF($A1617="","",SUMIFS($BF$2:$BF$2500,$W$2:$W$2500,$A1617))</f>
      </c>
      <c r="AQ1617">
        <f>IF($A1617="","",SUMIFS($BG$2:$BG$2500,$W$2:$W$2500,$A1617))</f>
      </c>
      <c r="AR1617">
        <f>IF($A1617="","",SUMIFS($BH$2:$BH$2500,$W$2:$W$2500,$A1617))</f>
      </c>
      <c r="AS1617">
        <f>IF($A1617="","",SUMIFS($BI$2:$BI$2500,$W$2:$W$2500,$A1617))</f>
      </c>
      <c r="AT1617">
        <f>IF($A1617="","",SUMIFS($BJ$2:$BJ$2500,$W$2:$W$2500,$A1617))</f>
      </c>
      <c r="AU1617">
        <f>IF($A1617="","",SUMIFS($BK$2:$BK$2500,$W$2:$W$2500,$A1617))</f>
      </c>
      <c r="AV1617">
        <f>IF($A1617="","",SUMIFS($BL$2:$BL$2500,$W$2:$W$2500,$A1617))</f>
      </c>
      <c r="AW1617">
        <f>IF($A1617="","",SUMIFS($BM$2:$BM$2500,$W$2:$W$2500,$A1617))</f>
      </c>
      <c r="AX1617">
        <f>IF($A1617="","",SUMIFS($BN$2:$BN$2500,$W$2:$W$2500,$A1617))</f>
      </c>
      <c r="AY1617">
        <f>IF($A1617="","",SUMIFS($BO$2:$BO$2500,$W$2:$W$2500,$A1617))</f>
      </c>
      <c r="AZ1617">
        <f>IF($A1617="","",SUMIFS($BP$2:$BP$2500,$W$2:$W$2500,$A1617))</f>
      </c>
      <c r="BA1617">
        <f>IF($A1617="","",SUMIFS($BQ$2:$BQ$2500,$W$2:$W$2500,$A1617))</f>
      </c>
      <c r="BB1617">
        <f>IF($A1617="","",SUMIFS($BR$2:$BR$2500,$W$2:$W$2500,$A1617))</f>
      </c>
      <c r="BC1617">
        <f>IF($A1617="","",SUMIFS($BS$2:$BS$2500,$W$2:$W$2500,$A1617))</f>
      </c>
      <c r="BD1617">
        <f>IF($A1617="","",SUMIFS($BT$2:$BT$2500,$W$2:$W$2500,$A1617))</f>
      </c>
      <c r="BF1617">
        <f>IF($Z1617="","",INDEX($AO$2:$AO$2000,$Z1617))</f>
      </c>
      <c r="BG1617">
        <f>IF($Z1617="","",INDEX($AP$2:$AP$2000,$Z1617))</f>
      </c>
      <c r="BH1617">
        <f>IF($Z1617="","",INDEX($AQ$2:$AQ$2000,$Z1617))</f>
      </c>
      <c r="BI1617">
        <f>IF($Z1617="","",INDEX($AR$2:$AR$2000,$Z1617))</f>
      </c>
      <c r="BJ1617">
        <f>IF($Z1617="","",INDEX($AS$2:$AS$2000,$Z1617))</f>
      </c>
      <c r="BK1617">
        <f>IF($Z1617="","",INDEX($AT$2:$AT$2000,$Z1617))</f>
      </c>
      <c r="BL1617">
        <f>IF($Z1617="","",INDEX($AU$2:$AU$2000,$Z1617))</f>
      </c>
      <c r="BM1617">
        <f>IF($Z1617="","",INDEX($AV$2:$AV$2000,$Z1617))</f>
      </c>
      <c r="BN1617">
        <f>IF($Z1617="","",INDEX($AW$2:$AW$2000,$Z1617))</f>
      </c>
      <c r="BO1617">
        <f>IF($Z1617="","",INDEX($AX$2:$AX$2000,$Z1617))</f>
      </c>
      <c r="BP1617">
        <f>IF($Z1617="","",INDEX($AY$2:$AY$2000,$Z1617))</f>
      </c>
      <c r="BQ1617">
        <f>IF($Z1617="","",INDEX($AZ$2:$AZ$2000,$Z1617))</f>
      </c>
      <c r="BR1617">
        <f>IF($Z1617="","",INDEX($BA$2:$BA$2000,$Z1617))</f>
      </c>
      <c r="BS1617">
        <f>IF($Z1617="","",INDEX($BB$2:$BB$2000,$Z1617))</f>
      </c>
      <c r="BT1617">
        <f>IF($Z1617="","",INDEX($BC$2:$BC$2000,$Z1617))</f>
      </c>
      <c r="BV1617">
        <f>IF(OR($A1617="",$P1617&lt;&gt;"Yes",$AH1617="Yes"),"",1+N($AG1617))</f>
      </c>
      <c r="BW1617">
        <f>IF($A1617="","",COUNTIFS($W$2:$W$2500,$A1617,$BZ$2:$BZ$2500,"Yes")+COUNTIFS($X$2:$X$2500,$A1617,$BY$2:$BY$2500,"Yes"))</f>
      </c>
      <c r="BX1617">
        <f>IF(OR($A1617="",$P1617="Yes"),"",IF(N($BW1617)=0,0,1+SUMIFS($CB$2:$CB$2500,$W$2:$W$2500,$A1617)+SUMIFS($CA$2:$CA$2500,$X$2:$X$2500,$A1617)))</f>
      </c>
      <c r="BY1617" t="str">
        <f>IF($Y1617="","",INDEX($AH$2:$AH$2000,$Y1617)&amp;"")</f>
      </c>
      <c r="BZ1617" t="str">
        <f>IF($Z1617="","",INDEX($AH$2:$AH$2000,$Z1617)&amp;"")</f>
      </c>
      <c r="CA1617">
        <f>IF($Y1617="","",INDEX($BV$2:$BV$2000,$Y1617))</f>
      </c>
      <c r="CB1617">
        <f>IF($Z1617="","",INDEX($BV$2:$BV$2000,$Z1617))</f>
      </c>
    </row>
    <row r="1618">
      <c r="A1618" t="str">
        <f>IF(TRIM(INDEX(games!$A:$A,ROW()))="","",TRIM(INDEX(games!$A:$A,ROW())))</f>
      </c>
      <c r="B1618">
        <f>IF(OR($A1618="",INDEX(games!$B:$B,ROW())=""),"",INDEX(games!$B:$B,ROW()))</f>
      </c>
      <c r="C1618" t="str">
        <f>IF(OR($A1618="",INDEX(games!$C:$C,ROW())=""),"",INDEX(games!$C:$C,ROW()))</f>
      </c>
      <c r="D1618">
        <f>IF($A1618="","",COUNTIF($W$2:$W$2500,$A1618)+COUNTIF($X$2:$X$2500,$A1618))</f>
      </c>
      <c r="E1618">
        <f>IF($A1618="","",IFERROR(MATCH($C1618,$R$2:$R$5,0),0))</f>
      </c>
      <c r="F1618">
        <f>IF($A1618="","",MOD(ROW(),34))</f>
      </c>
      <c r="G1618">
        <f>IF($A1618="",NA(),IF($C1618="Action",$B1618,NA()))</f>
      </c>
      <c r="H1618">
        <f>IF($A1618="",NA(),IF($C1618="Action",1+$F1618*0.023,NA()))</f>
      </c>
      <c r="I1618">
        <f>IF($A1618="",NA(),IF($C1618="Strategy",$B1618,NA()))</f>
      </c>
      <c r="J1618">
        <f>IF($A1618="",NA(),IF($C1618="Strategy",2+$F1618*0.023,NA()))</f>
      </c>
      <c r="K1618">
        <f>IF($A1618="",NA(),IF($C1618="Deckbuilder",$B1618,NA()))</f>
      </c>
      <c r="L1618">
        <f>IF($A1618="",NA(),IF($C1618="Deckbuilder",3+$F1618*0.023,NA()))</f>
      </c>
      <c r="M1618">
        <f>IF($A1618="",NA(),IF($C1618="Traditional",$B1618,NA()))</f>
      </c>
      <c r="N1618">
        <f>IF($A1618="",NA(),IF($C1618="Traditional",4+$F1618*0.023,NA()))</f>
      </c>
      <c r="O1618">
        <f>IF($A1618="","",$D1618+ROW()/1000000)</f>
      </c>
      <c r="P1618" t="str">
        <f>IF(OR($A1618="",INDEX(games!$H:$H,ROW())=""),"",INDEX(games!$H:$H,ROW()))</f>
      </c>
      <c r="Q1618">
        <f>IF(OR($A1618="",$P1618&lt;&gt;"Yes"),"",$D1618+ROW()/1000000)</f>
      </c>
      <c r="T1618">
        <f>IF($Y1618="","",INDEX($B$2:$B$2000,$Y1618))</f>
      </c>
      <c r="U1618">
        <f>IF($Z1618="","",INDEX($B$2:$B$2000,$Z1618))</f>
      </c>
      <c r="V1618">
        <f>IF(OR($T1618="",$U1618=""),"",$U1618-$T1618)</f>
      </c>
      <c r="W1618" t="str">
        <f>IF(TRIM(INDEX(connections!$A:$A,ROW()))="","",TRIM(INDEX(connections!$A:$A,ROW())))</f>
      </c>
      <c r="X1618" t="str">
        <f>IF($W1618="","",TRIM(INDEX(connections!$B:$B,ROW())))</f>
      </c>
      <c r="Y1618">
        <f>IF($W1618="","",IFERROR(MATCH($W1618,$A$2:$A$2000,0),""))</f>
      </c>
      <c r="Z1618">
        <f>IF($X1618="","",IFERROR(MATCH($X1618,$A$2:$A$2000,0),""))</f>
      </c>
      <c r="AA1618" t="str">
        <f>IF($Y1618="","",INDEX($P$2:$P$2000,$Y1618))</f>
      </c>
      <c r="AB1618" t="str">
        <f>IF($Z1618="","",INDEX($P$2:$P$2000,$Z1618))</f>
      </c>
      <c r="AC1618">
        <f>IF(AND($AA1618="Yes",$AB1618="Yes"),1,"")</f>
      </c>
      <c r="AD1618">
        <f>IF(OR($Y1618="",$Z1618=""),"",IF(INDEX($C$2:$C$2000,$Y1618)=INDEX($C$2:$C$2000,$Z1618),0,1))</f>
      </c>
      <c r="AE1618">
        <f>IF($AC1618&lt;&gt;1,"",IF(AND(INDEX($AG$2:$AG$2000,$Y1618)=1,INDEX($AG$2:$AG$2000,$Z1618)=1),1,""))</f>
      </c>
      <c r="AG1618">
        <f>IF($A1618="","",COUNTIFS($W$2:$W$2500,$A1618,$AB$2:$AB$2500,"Yes")+COUNTIFS($X$2:$X$2500,$A1618,$AA$2:$AA$2500,"Yes"))</f>
      </c>
      <c r="AH1618" t="str">
        <f>IF(OR($P1618&lt;&gt;"Yes",N($AG1618)=0),"",IF(AND($AG1618=1,COUNTIFS($W$2:$W$2500,$A1618,$AE$2:$AE$2500,1)+COUNTIFS($X$2:$X$2500,$A1618,$AE$2:$AE$2500,1)&gt;0),"","Yes"))</f>
      </c>
      <c r="AI1618">
        <f>IF($AH1618="Yes",$AG1618,"")</f>
      </c>
      <c r="AJ1618">
        <f>IF($AI1618="","",$AI1618+ROW()/1000000)</f>
      </c>
      <c r="AK1618">
        <f>IF(OR($A1618="",$P1618="Yes",N($AG1618)=0),"",$AG1618+ROW()/1000000)</f>
      </c>
      <c r="AL1618" t="str">
        <f>IF($A1618="","",INDEX(games!$J:$J,ROW())&amp;"")</f>
      </c>
      <c r="AM1618">
        <f>IF($A1618="","",SUMPRODUCT($AO1618:$BD1618,'Map Analysis'!$AP$2^{0,1,2,3,4,5,6,7,8,9,10,11,12,13,14,15}))</f>
      </c>
      <c r="AN1618">
        <f>IF($A1618="","",$AM1618+ROW()/10000000)</f>
      </c>
      <c r="AO1618">
        <f>IF($A1618="","",COUNTIF($W$2:$W$2500,$A1618))</f>
      </c>
      <c r="AP1618">
        <f>IF($A1618="","",SUMIFS($BF$2:$BF$2500,$W$2:$W$2500,$A1618))</f>
      </c>
      <c r="AQ1618">
        <f>IF($A1618="","",SUMIFS($BG$2:$BG$2500,$W$2:$W$2500,$A1618))</f>
      </c>
      <c r="AR1618">
        <f>IF($A1618="","",SUMIFS($BH$2:$BH$2500,$W$2:$W$2500,$A1618))</f>
      </c>
      <c r="AS1618">
        <f>IF($A1618="","",SUMIFS($BI$2:$BI$2500,$W$2:$W$2500,$A1618))</f>
      </c>
      <c r="AT1618">
        <f>IF($A1618="","",SUMIFS($BJ$2:$BJ$2500,$W$2:$W$2500,$A1618))</f>
      </c>
      <c r="AU1618">
        <f>IF($A1618="","",SUMIFS($BK$2:$BK$2500,$W$2:$W$2500,$A1618))</f>
      </c>
      <c r="AV1618">
        <f>IF($A1618="","",SUMIFS($BL$2:$BL$2500,$W$2:$W$2500,$A1618))</f>
      </c>
      <c r="AW1618">
        <f>IF($A1618="","",SUMIFS($BM$2:$BM$2500,$W$2:$W$2500,$A1618))</f>
      </c>
      <c r="AX1618">
        <f>IF($A1618="","",SUMIFS($BN$2:$BN$2500,$W$2:$W$2500,$A1618))</f>
      </c>
      <c r="AY1618">
        <f>IF($A1618="","",SUMIFS($BO$2:$BO$2500,$W$2:$W$2500,$A1618))</f>
      </c>
      <c r="AZ1618">
        <f>IF($A1618="","",SUMIFS($BP$2:$BP$2500,$W$2:$W$2500,$A1618))</f>
      </c>
      <c r="BA1618">
        <f>IF($A1618="","",SUMIFS($BQ$2:$BQ$2500,$W$2:$W$2500,$A1618))</f>
      </c>
      <c r="BB1618">
        <f>IF($A1618="","",SUMIFS($BR$2:$BR$2500,$W$2:$W$2500,$A1618))</f>
      </c>
      <c r="BC1618">
        <f>IF($A1618="","",SUMIFS($BS$2:$BS$2500,$W$2:$W$2500,$A1618))</f>
      </c>
      <c r="BD1618">
        <f>IF($A1618="","",SUMIFS($BT$2:$BT$2500,$W$2:$W$2500,$A1618))</f>
      </c>
      <c r="BF1618">
        <f>IF($Z1618="","",INDEX($AO$2:$AO$2000,$Z1618))</f>
      </c>
      <c r="BG1618">
        <f>IF($Z1618="","",INDEX($AP$2:$AP$2000,$Z1618))</f>
      </c>
      <c r="BH1618">
        <f>IF($Z1618="","",INDEX($AQ$2:$AQ$2000,$Z1618))</f>
      </c>
      <c r="BI1618">
        <f>IF($Z1618="","",INDEX($AR$2:$AR$2000,$Z1618))</f>
      </c>
      <c r="BJ1618">
        <f>IF($Z1618="","",INDEX($AS$2:$AS$2000,$Z1618))</f>
      </c>
      <c r="BK1618">
        <f>IF($Z1618="","",INDEX($AT$2:$AT$2000,$Z1618))</f>
      </c>
      <c r="BL1618">
        <f>IF($Z1618="","",INDEX($AU$2:$AU$2000,$Z1618))</f>
      </c>
      <c r="BM1618">
        <f>IF($Z1618="","",INDEX($AV$2:$AV$2000,$Z1618))</f>
      </c>
      <c r="BN1618">
        <f>IF($Z1618="","",INDEX($AW$2:$AW$2000,$Z1618))</f>
      </c>
      <c r="BO1618">
        <f>IF($Z1618="","",INDEX($AX$2:$AX$2000,$Z1618))</f>
      </c>
      <c r="BP1618">
        <f>IF($Z1618="","",INDEX($AY$2:$AY$2000,$Z1618))</f>
      </c>
      <c r="BQ1618">
        <f>IF($Z1618="","",INDEX($AZ$2:$AZ$2000,$Z1618))</f>
      </c>
      <c r="BR1618">
        <f>IF($Z1618="","",INDEX($BA$2:$BA$2000,$Z1618))</f>
      </c>
      <c r="BS1618">
        <f>IF($Z1618="","",INDEX($BB$2:$BB$2000,$Z1618))</f>
      </c>
      <c r="BT1618">
        <f>IF($Z1618="","",INDEX($BC$2:$BC$2000,$Z1618))</f>
      </c>
      <c r="BV1618">
        <f>IF(OR($A1618="",$P1618&lt;&gt;"Yes",$AH1618="Yes"),"",1+N($AG1618))</f>
      </c>
      <c r="BW1618">
        <f>IF($A1618="","",COUNTIFS($W$2:$W$2500,$A1618,$BZ$2:$BZ$2500,"Yes")+COUNTIFS($X$2:$X$2500,$A1618,$BY$2:$BY$2500,"Yes"))</f>
      </c>
      <c r="BX1618">
        <f>IF(OR($A1618="",$P1618="Yes"),"",IF(N($BW1618)=0,0,1+SUMIFS($CB$2:$CB$2500,$W$2:$W$2500,$A1618)+SUMIFS($CA$2:$CA$2500,$X$2:$X$2500,$A1618)))</f>
      </c>
      <c r="BY1618" t="str">
        <f>IF($Y1618="","",INDEX($AH$2:$AH$2000,$Y1618)&amp;"")</f>
      </c>
      <c r="BZ1618" t="str">
        <f>IF($Z1618="","",INDEX($AH$2:$AH$2000,$Z1618)&amp;"")</f>
      </c>
      <c r="CA1618">
        <f>IF($Y1618="","",INDEX($BV$2:$BV$2000,$Y1618))</f>
      </c>
      <c r="CB1618">
        <f>IF($Z1618="","",INDEX($BV$2:$BV$2000,$Z1618))</f>
      </c>
    </row>
    <row r="1619">
      <c r="A1619" t="str">
        <f>IF(TRIM(INDEX(games!$A:$A,ROW()))="","",TRIM(INDEX(games!$A:$A,ROW())))</f>
      </c>
      <c r="B1619">
        <f>IF(OR($A1619="",INDEX(games!$B:$B,ROW())=""),"",INDEX(games!$B:$B,ROW()))</f>
      </c>
      <c r="C1619" t="str">
        <f>IF(OR($A1619="",INDEX(games!$C:$C,ROW())=""),"",INDEX(games!$C:$C,ROW()))</f>
      </c>
      <c r="D1619">
        <f>IF($A1619="","",COUNTIF($W$2:$W$2500,$A1619)+COUNTIF($X$2:$X$2500,$A1619))</f>
      </c>
      <c r="E1619">
        <f>IF($A1619="","",IFERROR(MATCH($C1619,$R$2:$R$5,0),0))</f>
      </c>
      <c r="F1619">
        <f>IF($A1619="","",MOD(ROW(),34))</f>
      </c>
      <c r="G1619">
        <f>IF($A1619="",NA(),IF($C1619="Action",$B1619,NA()))</f>
      </c>
      <c r="H1619">
        <f>IF($A1619="",NA(),IF($C1619="Action",1+$F1619*0.023,NA()))</f>
      </c>
      <c r="I1619">
        <f>IF($A1619="",NA(),IF($C1619="Strategy",$B1619,NA()))</f>
      </c>
      <c r="J1619">
        <f>IF($A1619="",NA(),IF($C1619="Strategy",2+$F1619*0.023,NA()))</f>
      </c>
      <c r="K1619">
        <f>IF($A1619="",NA(),IF($C1619="Deckbuilder",$B1619,NA()))</f>
      </c>
      <c r="L1619">
        <f>IF($A1619="",NA(),IF($C1619="Deckbuilder",3+$F1619*0.023,NA()))</f>
      </c>
      <c r="M1619">
        <f>IF($A1619="",NA(),IF($C1619="Traditional",$B1619,NA()))</f>
      </c>
      <c r="N1619">
        <f>IF($A1619="",NA(),IF($C1619="Traditional",4+$F1619*0.023,NA()))</f>
      </c>
      <c r="O1619">
        <f>IF($A1619="","",$D1619+ROW()/1000000)</f>
      </c>
      <c r="P1619" t="str">
        <f>IF(OR($A1619="",INDEX(games!$H:$H,ROW())=""),"",INDEX(games!$H:$H,ROW()))</f>
      </c>
      <c r="Q1619">
        <f>IF(OR($A1619="",$P1619&lt;&gt;"Yes"),"",$D1619+ROW()/1000000)</f>
      </c>
      <c r="T1619">
        <f>IF($Y1619="","",INDEX($B$2:$B$2000,$Y1619))</f>
      </c>
      <c r="U1619">
        <f>IF($Z1619="","",INDEX($B$2:$B$2000,$Z1619))</f>
      </c>
      <c r="V1619">
        <f>IF(OR($T1619="",$U1619=""),"",$U1619-$T1619)</f>
      </c>
      <c r="W1619" t="str">
        <f>IF(TRIM(INDEX(connections!$A:$A,ROW()))="","",TRIM(INDEX(connections!$A:$A,ROW())))</f>
      </c>
      <c r="X1619" t="str">
        <f>IF($W1619="","",TRIM(INDEX(connections!$B:$B,ROW())))</f>
      </c>
      <c r="Y1619">
        <f>IF($W1619="","",IFERROR(MATCH($W1619,$A$2:$A$2000,0),""))</f>
      </c>
      <c r="Z1619">
        <f>IF($X1619="","",IFERROR(MATCH($X1619,$A$2:$A$2000,0),""))</f>
      </c>
      <c r="AA1619" t="str">
        <f>IF($Y1619="","",INDEX($P$2:$P$2000,$Y1619))</f>
      </c>
      <c r="AB1619" t="str">
        <f>IF($Z1619="","",INDEX($P$2:$P$2000,$Z1619))</f>
      </c>
      <c r="AC1619">
        <f>IF(AND($AA1619="Yes",$AB1619="Yes"),1,"")</f>
      </c>
      <c r="AD1619">
        <f>IF(OR($Y1619="",$Z1619=""),"",IF(INDEX($C$2:$C$2000,$Y1619)=INDEX($C$2:$C$2000,$Z1619),0,1))</f>
      </c>
      <c r="AE1619">
        <f>IF($AC1619&lt;&gt;1,"",IF(AND(INDEX($AG$2:$AG$2000,$Y1619)=1,INDEX($AG$2:$AG$2000,$Z1619)=1),1,""))</f>
      </c>
      <c r="AG1619">
        <f>IF($A1619="","",COUNTIFS($W$2:$W$2500,$A1619,$AB$2:$AB$2500,"Yes")+COUNTIFS($X$2:$X$2500,$A1619,$AA$2:$AA$2500,"Yes"))</f>
      </c>
      <c r="AH1619" t="str">
        <f>IF(OR($P1619&lt;&gt;"Yes",N($AG1619)=0),"",IF(AND($AG1619=1,COUNTIFS($W$2:$W$2500,$A1619,$AE$2:$AE$2500,1)+COUNTIFS($X$2:$X$2500,$A1619,$AE$2:$AE$2500,1)&gt;0),"","Yes"))</f>
      </c>
      <c r="AI1619">
        <f>IF($AH1619="Yes",$AG1619,"")</f>
      </c>
      <c r="AJ1619">
        <f>IF($AI1619="","",$AI1619+ROW()/1000000)</f>
      </c>
      <c r="AK1619">
        <f>IF(OR($A1619="",$P1619="Yes",N($AG1619)=0),"",$AG1619+ROW()/1000000)</f>
      </c>
      <c r="AL1619" t="str">
        <f>IF($A1619="","",INDEX(games!$J:$J,ROW())&amp;"")</f>
      </c>
      <c r="AM1619">
        <f>IF($A1619="","",SUMPRODUCT($AO1619:$BD1619,'Map Analysis'!$AP$2^{0,1,2,3,4,5,6,7,8,9,10,11,12,13,14,15}))</f>
      </c>
      <c r="AN1619">
        <f>IF($A1619="","",$AM1619+ROW()/10000000)</f>
      </c>
      <c r="AO1619">
        <f>IF($A1619="","",COUNTIF($W$2:$W$2500,$A1619))</f>
      </c>
      <c r="AP1619">
        <f>IF($A1619="","",SUMIFS($BF$2:$BF$2500,$W$2:$W$2500,$A1619))</f>
      </c>
      <c r="AQ1619">
        <f>IF($A1619="","",SUMIFS($BG$2:$BG$2500,$W$2:$W$2500,$A1619))</f>
      </c>
      <c r="AR1619">
        <f>IF($A1619="","",SUMIFS($BH$2:$BH$2500,$W$2:$W$2500,$A1619))</f>
      </c>
      <c r="AS1619">
        <f>IF($A1619="","",SUMIFS($BI$2:$BI$2500,$W$2:$W$2500,$A1619))</f>
      </c>
      <c r="AT1619">
        <f>IF($A1619="","",SUMIFS($BJ$2:$BJ$2500,$W$2:$W$2500,$A1619))</f>
      </c>
      <c r="AU1619">
        <f>IF($A1619="","",SUMIFS($BK$2:$BK$2500,$W$2:$W$2500,$A1619))</f>
      </c>
      <c r="AV1619">
        <f>IF($A1619="","",SUMIFS($BL$2:$BL$2500,$W$2:$W$2500,$A1619))</f>
      </c>
      <c r="AW1619">
        <f>IF($A1619="","",SUMIFS($BM$2:$BM$2500,$W$2:$W$2500,$A1619))</f>
      </c>
      <c r="AX1619">
        <f>IF($A1619="","",SUMIFS($BN$2:$BN$2500,$W$2:$W$2500,$A1619))</f>
      </c>
      <c r="AY1619">
        <f>IF($A1619="","",SUMIFS($BO$2:$BO$2500,$W$2:$W$2500,$A1619))</f>
      </c>
      <c r="AZ1619">
        <f>IF($A1619="","",SUMIFS($BP$2:$BP$2500,$W$2:$W$2500,$A1619))</f>
      </c>
      <c r="BA1619">
        <f>IF($A1619="","",SUMIFS($BQ$2:$BQ$2500,$W$2:$W$2500,$A1619))</f>
      </c>
      <c r="BB1619">
        <f>IF($A1619="","",SUMIFS($BR$2:$BR$2500,$W$2:$W$2500,$A1619))</f>
      </c>
      <c r="BC1619">
        <f>IF($A1619="","",SUMIFS($BS$2:$BS$2500,$W$2:$W$2500,$A1619))</f>
      </c>
      <c r="BD1619">
        <f>IF($A1619="","",SUMIFS($BT$2:$BT$2500,$W$2:$W$2500,$A1619))</f>
      </c>
      <c r="BF1619">
        <f>IF($Z1619="","",INDEX($AO$2:$AO$2000,$Z1619))</f>
      </c>
      <c r="BG1619">
        <f>IF($Z1619="","",INDEX($AP$2:$AP$2000,$Z1619))</f>
      </c>
      <c r="BH1619">
        <f>IF($Z1619="","",INDEX($AQ$2:$AQ$2000,$Z1619))</f>
      </c>
      <c r="BI1619">
        <f>IF($Z1619="","",INDEX($AR$2:$AR$2000,$Z1619))</f>
      </c>
      <c r="BJ1619">
        <f>IF($Z1619="","",INDEX($AS$2:$AS$2000,$Z1619))</f>
      </c>
      <c r="BK1619">
        <f>IF($Z1619="","",INDEX($AT$2:$AT$2000,$Z1619))</f>
      </c>
      <c r="BL1619">
        <f>IF($Z1619="","",INDEX($AU$2:$AU$2000,$Z1619))</f>
      </c>
      <c r="BM1619">
        <f>IF($Z1619="","",INDEX($AV$2:$AV$2000,$Z1619))</f>
      </c>
      <c r="BN1619">
        <f>IF($Z1619="","",INDEX($AW$2:$AW$2000,$Z1619))</f>
      </c>
      <c r="BO1619">
        <f>IF($Z1619="","",INDEX($AX$2:$AX$2000,$Z1619))</f>
      </c>
      <c r="BP1619">
        <f>IF($Z1619="","",INDEX($AY$2:$AY$2000,$Z1619))</f>
      </c>
      <c r="BQ1619">
        <f>IF($Z1619="","",INDEX($AZ$2:$AZ$2000,$Z1619))</f>
      </c>
      <c r="BR1619">
        <f>IF($Z1619="","",INDEX($BA$2:$BA$2000,$Z1619))</f>
      </c>
      <c r="BS1619">
        <f>IF($Z1619="","",INDEX($BB$2:$BB$2000,$Z1619))</f>
      </c>
      <c r="BT1619">
        <f>IF($Z1619="","",INDEX($BC$2:$BC$2000,$Z1619))</f>
      </c>
      <c r="BV1619">
        <f>IF(OR($A1619="",$P1619&lt;&gt;"Yes",$AH1619="Yes"),"",1+N($AG1619))</f>
      </c>
      <c r="BW1619">
        <f>IF($A1619="","",COUNTIFS($W$2:$W$2500,$A1619,$BZ$2:$BZ$2500,"Yes")+COUNTIFS($X$2:$X$2500,$A1619,$BY$2:$BY$2500,"Yes"))</f>
      </c>
      <c r="BX1619">
        <f>IF(OR($A1619="",$P1619="Yes"),"",IF(N($BW1619)=0,0,1+SUMIFS($CB$2:$CB$2500,$W$2:$W$2500,$A1619)+SUMIFS($CA$2:$CA$2500,$X$2:$X$2500,$A1619)))</f>
      </c>
      <c r="BY1619" t="str">
        <f>IF($Y1619="","",INDEX($AH$2:$AH$2000,$Y1619)&amp;"")</f>
      </c>
      <c r="BZ1619" t="str">
        <f>IF($Z1619="","",INDEX($AH$2:$AH$2000,$Z1619)&amp;"")</f>
      </c>
      <c r="CA1619">
        <f>IF($Y1619="","",INDEX($BV$2:$BV$2000,$Y1619))</f>
      </c>
      <c r="CB1619">
        <f>IF($Z1619="","",INDEX($BV$2:$BV$2000,$Z1619))</f>
      </c>
    </row>
    <row r="1620">
      <c r="A1620" t="str">
        <f>IF(TRIM(INDEX(games!$A:$A,ROW()))="","",TRIM(INDEX(games!$A:$A,ROW())))</f>
      </c>
      <c r="B1620">
        <f>IF(OR($A1620="",INDEX(games!$B:$B,ROW())=""),"",INDEX(games!$B:$B,ROW()))</f>
      </c>
      <c r="C1620" t="str">
        <f>IF(OR($A1620="",INDEX(games!$C:$C,ROW())=""),"",INDEX(games!$C:$C,ROW()))</f>
      </c>
      <c r="D1620">
        <f>IF($A1620="","",COUNTIF($W$2:$W$2500,$A1620)+COUNTIF($X$2:$X$2500,$A1620))</f>
      </c>
      <c r="E1620">
        <f>IF($A1620="","",IFERROR(MATCH($C1620,$R$2:$R$5,0),0))</f>
      </c>
      <c r="F1620">
        <f>IF($A1620="","",MOD(ROW(),34))</f>
      </c>
      <c r="G1620">
        <f>IF($A1620="",NA(),IF($C1620="Action",$B1620,NA()))</f>
      </c>
      <c r="H1620">
        <f>IF($A1620="",NA(),IF($C1620="Action",1+$F1620*0.023,NA()))</f>
      </c>
      <c r="I1620">
        <f>IF($A1620="",NA(),IF($C1620="Strategy",$B1620,NA()))</f>
      </c>
      <c r="J1620">
        <f>IF($A1620="",NA(),IF($C1620="Strategy",2+$F1620*0.023,NA()))</f>
      </c>
      <c r="K1620">
        <f>IF($A1620="",NA(),IF($C1620="Deckbuilder",$B1620,NA()))</f>
      </c>
      <c r="L1620">
        <f>IF($A1620="",NA(),IF($C1620="Deckbuilder",3+$F1620*0.023,NA()))</f>
      </c>
      <c r="M1620">
        <f>IF($A1620="",NA(),IF($C1620="Traditional",$B1620,NA()))</f>
      </c>
      <c r="N1620">
        <f>IF($A1620="",NA(),IF($C1620="Traditional",4+$F1620*0.023,NA()))</f>
      </c>
      <c r="O1620">
        <f>IF($A1620="","",$D1620+ROW()/1000000)</f>
      </c>
      <c r="P1620" t="str">
        <f>IF(OR($A1620="",INDEX(games!$H:$H,ROW())=""),"",INDEX(games!$H:$H,ROW()))</f>
      </c>
      <c r="Q1620">
        <f>IF(OR($A1620="",$P1620&lt;&gt;"Yes"),"",$D1620+ROW()/1000000)</f>
      </c>
      <c r="T1620">
        <f>IF($Y1620="","",INDEX($B$2:$B$2000,$Y1620))</f>
      </c>
      <c r="U1620">
        <f>IF($Z1620="","",INDEX($B$2:$B$2000,$Z1620))</f>
      </c>
      <c r="V1620">
        <f>IF(OR($T1620="",$U1620=""),"",$U1620-$T1620)</f>
      </c>
      <c r="W1620" t="str">
        <f>IF(TRIM(INDEX(connections!$A:$A,ROW()))="","",TRIM(INDEX(connections!$A:$A,ROW())))</f>
      </c>
      <c r="X1620" t="str">
        <f>IF($W1620="","",TRIM(INDEX(connections!$B:$B,ROW())))</f>
      </c>
      <c r="Y1620">
        <f>IF($W1620="","",IFERROR(MATCH($W1620,$A$2:$A$2000,0),""))</f>
      </c>
      <c r="Z1620">
        <f>IF($X1620="","",IFERROR(MATCH($X1620,$A$2:$A$2000,0),""))</f>
      </c>
      <c r="AA1620" t="str">
        <f>IF($Y1620="","",INDEX($P$2:$P$2000,$Y1620))</f>
      </c>
      <c r="AB1620" t="str">
        <f>IF($Z1620="","",INDEX($P$2:$P$2000,$Z1620))</f>
      </c>
      <c r="AC1620">
        <f>IF(AND($AA1620="Yes",$AB1620="Yes"),1,"")</f>
      </c>
      <c r="AD1620">
        <f>IF(OR($Y1620="",$Z1620=""),"",IF(INDEX($C$2:$C$2000,$Y1620)=INDEX($C$2:$C$2000,$Z1620),0,1))</f>
      </c>
      <c r="AE1620">
        <f>IF($AC1620&lt;&gt;1,"",IF(AND(INDEX($AG$2:$AG$2000,$Y1620)=1,INDEX($AG$2:$AG$2000,$Z1620)=1),1,""))</f>
      </c>
      <c r="AG1620">
        <f>IF($A1620="","",COUNTIFS($W$2:$W$2500,$A1620,$AB$2:$AB$2500,"Yes")+COUNTIFS($X$2:$X$2500,$A1620,$AA$2:$AA$2500,"Yes"))</f>
      </c>
      <c r="AH1620" t="str">
        <f>IF(OR($P1620&lt;&gt;"Yes",N($AG1620)=0),"",IF(AND($AG1620=1,COUNTIFS($W$2:$W$2500,$A1620,$AE$2:$AE$2500,1)+COUNTIFS($X$2:$X$2500,$A1620,$AE$2:$AE$2500,1)&gt;0),"","Yes"))</f>
      </c>
      <c r="AI1620">
        <f>IF($AH1620="Yes",$AG1620,"")</f>
      </c>
      <c r="AJ1620">
        <f>IF($AI1620="","",$AI1620+ROW()/1000000)</f>
      </c>
      <c r="AK1620">
        <f>IF(OR($A1620="",$P1620="Yes",N($AG1620)=0),"",$AG1620+ROW()/1000000)</f>
      </c>
      <c r="AL1620" t="str">
        <f>IF($A1620="","",INDEX(games!$J:$J,ROW())&amp;"")</f>
      </c>
      <c r="AM1620">
        <f>IF($A1620="","",SUMPRODUCT($AO1620:$BD1620,'Map Analysis'!$AP$2^{0,1,2,3,4,5,6,7,8,9,10,11,12,13,14,15}))</f>
      </c>
      <c r="AN1620">
        <f>IF($A1620="","",$AM1620+ROW()/10000000)</f>
      </c>
      <c r="AO1620">
        <f>IF($A1620="","",COUNTIF($W$2:$W$2500,$A1620))</f>
      </c>
      <c r="AP1620">
        <f>IF($A1620="","",SUMIFS($BF$2:$BF$2500,$W$2:$W$2500,$A1620))</f>
      </c>
      <c r="AQ1620">
        <f>IF($A1620="","",SUMIFS($BG$2:$BG$2500,$W$2:$W$2500,$A1620))</f>
      </c>
      <c r="AR1620">
        <f>IF($A1620="","",SUMIFS($BH$2:$BH$2500,$W$2:$W$2500,$A1620))</f>
      </c>
      <c r="AS1620">
        <f>IF($A1620="","",SUMIFS($BI$2:$BI$2500,$W$2:$W$2500,$A1620))</f>
      </c>
      <c r="AT1620">
        <f>IF($A1620="","",SUMIFS($BJ$2:$BJ$2500,$W$2:$W$2500,$A1620))</f>
      </c>
      <c r="AU1620">
        <f>IF($A1620="","",SUMIFS($BK$2:$BK$2500,$W$2:$W$2500,$A1620))</f>
      </c>
      <c r="AV1620">
        <f>IF($A1620="","",SUMIFS($BL$2:$BL$2500,$W$2:$W$2500,$A1620))</f>
      </c>
      <c r="AW1620">
        <f>IF($A1620="","",SUMIFS($BM$2:$BM$2500,$W$2:$W$2500,$A1620))</f>
      </c>
      <c r="AX1620">
        <f>IF($A1620="","",SUMIFS($BN$2:$BN$2500,$W$2:$W$2500,$A1620))</f>
      </c>
      <c r="AY1620">
        <f>IF($A1620="","",SUMIFS($BO$2:$BO$2500,$W$2:$W$2500,$A1620))</f>
      </c>
      <c r="AZ1620">
        <f>IF($A1620="","",SUMIFS($BP$2:$BP$2500,$W$2:$W$2500,$A1620))</f>
      </c>
      <c r="BA1620">
        <f>IF($A1620="","",SUMIFS($BQ$2:$BQ$2500,$W$2:$W$2500,$A1620))</f>
      </c>
      <c r="BB1620">
        <f>IF($A1620="","",SUMIFS($BR$2:$BR$2500,$W$2:$W$2500,$A1620))</f>
      </c>
      <c r="BC1620">
        <f>IF($A1620="","",SUMIFS($BS$2:$BS$2500,$W$2:$W$2500,$A1620))</f>
      </c>
      <c r="BD1620">
        <f>IF($A1620="","",SUMIFS($BT$2:$BT$2500,$W$2:$W$2500,$A1620))</f>
      </c>
      <c r="BF1620">
        <f>IF($Z1620="","",INDEX($AO$2:$AO$2000,$Z1620))</f>
      </c>
      <c r="BG1620">
        <f>IF($Z1620="","",INDEX($AP$2:$AP$2000,$Z1620))</f>
      </c>
      <c r="BH1620">
        <f>IF($Z1620="","",INDEX($AQ$2:$AQ$2000,$Z1620))</f>
      </c>
      <c r="BI1620">
        <f>IF($Z1620="","",INDEX($AR$2:$AR$2000,$Z1620))</f>
      </c>
      <c r="BJ1620">
        <f>IF($Z1620="","",INDEX($AS$2:$AS$2000,$Z1620))</f>
      </c>
      <c r="BK1620">
        <f>IF($Z1620="","",INDEX($AT$2:$AT$2000,$Z1620))</f>
      </c>
      <c r="BL1620">
        <f>IF($Z1620="","",INDEX($AU$2:$AU$2000,$Z1620))</f>
      </c>
      <c r="BM1620">
        <f>IF($Z1620="","",INDEX($AV$2:$AV$2000,$Z1620))</f>
      </c>
      <c r="BN1620">
        <f>IF($Z1620="","",INDEX($AW$2:$AW$2000,$Z1620))</f>
      </c>
      <c r="BO1620">
        <f>IF($Z1620="","",INDEX($AX$2:$AX$2000,$Z1620))</f>
      </c>
      <c r="BP1620">
        <f>IF($Z1620="","",INDEX($AY$2:$AY$2000,$Z1620))</f>
      </c>
      <c r="BQ1620">
        <f>IF($Z1620="","",INDEX($AZ$2:$AZ$2000,$Z1620))</f>
      </c>
      <c r="BR1620">
        <f>IF($Z1620="","",INDEX($BA$2:$BA$2000,$Z1620))</f>
      </c>
      <c r="BS1620">
        <f>IF($Z1620="","",INDEX($BB$2:$BB$2000,$Z1620))</f>
      </c>
      <c r="BT1620">
        <f>IF($Z1620="","",INDEX($BC$2:$BC$2000,$Z1620))</f>
      </c>
      <c r="BV1620">
        <f>IF(OR($A1620="",$P1620&lt;&gt;"Yes",$AH1620="Yes"),"",1+N($AG1620))</f>
      </c>
      <c r="BW1620">
        <f>IF($A1620="","",COUNTIFS($W$2:$W$2500,$A1620,$BZ$2:$BZ$2500,"Yes")+COUNTIFS($X$2:$X$2500,$A1620,$BY$2:$BY$2500,"Yes"))</f>
      </c>
      <c r="BX1620">
        <f>IF(OR($A1620="",$P1620="Yes"),"",IF(N($BW1620)=0,0,1+SUMIFS($CB$2:$CB$2500,$W$2:$W$2500,$A1620)+SUMIFS($CA$2:$CA$2500,$X$2:$X$2500,$A1620)))</f>
      </c>
      <c r="BY1620" t="str">
        <f>IF($Y1620="","",INDEX($AH$2:$AH$2000,$Y1620)&amp;"")</f>
      </c>
      <c r="BZ1620" t="str">
        <f>IF($Z1620="","",INDEX($AH$2:$AH$2000,$Z1620)&amp;"")</f>
      </c>
      <c r="CA1620">
        <f>IF($Y1620="","",INDEX($BV$2:$BV$2000,$Y1620))</f>
      </c>
      <c r="CB1620">
        <f>IF($Z1620="","",INDEX($BV$2:$BV$2000,$Z1620))</f>
      </c>
    </row>
    <row r="1621">
      <c r="A1621" t="str">
        <f>IF(TRIM(INDEX(games!$A:$A,ROW()))="","",TRIM(INDEX(games!$A:$A,ROW())))</f>
      </c>
      <c r="B1621">
        <f>IF(OR($A1621="",INDEX(games!$B:$B,ROW())=""),"",INDEX(games!$B:$B,ROW()))</f>
      </c>
      <c r="C1621" t="str">
        <f>IF(OR($A1621="",INDEX(games!$C:$C,ROW())=""),"",INDEX(games!$C:$C,ROW()))</f>
      </c>
      <c r="D1621">
        <f>IF($A1621="","",COUNTIF($W$2:$W$2500,$A1621)+COUNTIF($X$2:$X$2500,$A1621))</f>
      </c>
      <c r="E1621">
        <f>IF($A1621="","",IFERROR(MATCH($C1621,$R$2:$R$5,0),0))</f>
      </c>
      <c r="F1621">
        <f>IF($A1621="","",MOD(ROW(),34))</f>
      </c>
      <c r="G1621">
        <f>IF($A1621="",NA(),IF($C1621="Action",$B1621,NA()))</f>
      </c>
      <c r="H1621">
        <f>IF($A1621="",NA(),IF($C1621="Action",1+$F1621*0.023,NA()))</f>
      </c>
      <c r="I1621">
        <f>IF($A1621="",NA(),IF($C1621="Strategy",$B1621,NA()))</f>
      </c>
      <c r="J1621">
        <f>IF($A1621="",NA(),IF($C1621="Strategy",2+$F1621*0.023,NA()))</f>
      </c>
      <c r="K1621">
        <f>IF($A1621="",NA(),IF($C1621="Deckbuilder",$B1621,NA()))</f>
      </c>
      <c r="L1621">
        <f>IF($A1621="",NA(),IF($C1621="Deckbuilder",3+$F1621*0.023,NA()))</f>
      </c>
      <c r="M1621">
        <f>IF($A1621="",NA(),IF($C1621="Traditional",$B1621,NA()))</f>
      </c>
      <c r="N1621">
        <f>IF($A1621="",NA(),IF($C1621="Traditional",4+$F1621*0.023,NA()))</f>
      </c>
      <c r="O1621">
        <f>IF($A1621="","",$D1621+ROW()/1000000)</f>
      </c>
      <c r="P1621" t="str">
        <f>IF(OR($A1621="",INDEX(games!$H:$H,ROW())=""),"",INDEX(games!$H:$H,ROW()))</f>
      </c>
      <c r="Q1621">
        <f>IF(OR($A1621="",$P1621&lt;&gt;"Yes"),"",$D1621+ROW()/1000000)</f>
      </c>
      <c r="T1621">
        <f>IF($Y1621="","",INDEX($B$2:$B$2000,$Y1621))</f>
      </c>
      <c r="U1621">
        <f>IF($Z1621="","",INDEX($B$2:$B$2000,$Z1621))</f>
      </c>
      <c r="V1621">
        <f>IF(OR($T1621="",$U1621=""),"",$U1621-$T1621)</f>
      </c>
      <c r="W1621" t="str">
        <f>IF(TRIM(INDEX(connections!$A:$A,ROW()))="","",TRIM(INDEX(connections!$A:$A,ROW())))</f>
      </c>
      <c r="X1621" t="str">
        <f>IF($W1621="","",TRIM(INDEX(connections!$B:$B,ROW())))</f>
      </c>
      <c r="Y1621">
        <f>IF($W1621="","",IFERROR(MATCH($W1621,$A$2:$A$2000,0),""))</f>
      </c>
      <c r="Z1621">
        <f>IF($X1621="","",IFERROR(MATCH($X1621,$A$2:$A$2000,0),""))</f>
      </c>
      <c r="AA1621" t="str">
        <f>IF($Y1621="","",INDEX($P$2:$P$2000,$Y1621))</f>
      </c>
      <c r="AB1621" t="str">
        <f>IF($Z1621="","",INDEX($P$2:$P$2000,$Z1621))</f>
      </c>
      <c r="AC1621">
        <f>IF(AND($AA1621="Yes",$AB1621="Yes"),1,"")</f>
      </c>
      <c r="AD1621">
        <f>IF(OR($Y1621="",$Z1621=""),"",IF(INDEX($C$2:$C$2000,$Y1621)=INDEX($C$2:$C$2000,$Z1621),0,1))</f>
      </c>
      <c r="AE1621">
        <f>IF($AC1621&lt;&gt;1,"",IF(AND(INDEX($AG$2:$AG$2000,$Y1621)=1,INDEX($AG$2:$AG$2000,$Z1621)=1),1,""))</f>
      </c>
      <c r="AG1621">
        <f>IF($A1621="","",COUNTIFS($W$2:$W$2500,$A1621,$AB$2:$AB$2500,"Yes")+COUNTIFS($X$2:$X$2500,$A1621,$AA$2:$AA$2500,"Yes"))</f>
      </c>
      <c r="AH1621" t="str">
        <f>IF(OR($P1621&lt;&gt;"Yes",N($AG1621)=0),"",IF(AND($AG1621=1,COUNTIFS($W$2:$W$2500,$A1621,$AE$2:$AE$2500,1)+COUNTIFS($X$2:$X$2500,$A1621,$AE$2:$AE$2500,1)&gt;0),"","Yes"))</f>
      </c>
      <c r="AI1621">
        <f>IF($AH1621="Yes",$AG1621,"")</f>
      </c>
      <c r="AJ1621">
        <f>IF($AI1621="","",$AI1621+ROW()/1000000)</f>
      </c>
      <c r="AK1621">
        <f>IF(OR($A1621="",$P1621="Yes",N($AG1621)=0),"",$AG1621+ROW()/1000000)</f>
      </c>
      <c r="AL1621" t="str">
        <f>IF($A1621="","",INDEX(games!$J:$J,ROW())&amp;"")</f>
      </c>
      <c r="AM1621">
        <f>IF($A1621="","",SUMPRODUCT($AO1621:$BD1621,'Map Analysis'!$AP$2^{0,1,2,3,4,5,6,7,8,9,10,11,12,13,14,15}))</f>
      </c>
      <c r="AN1621">
        <f>IF($A1621="","",$AM1621+ROW()/10000000)</f>
      </c>
      <c r="AO1621">
        <f>IF($A1621="","",COUNTIF($W$2:$W$2500,$A1621))</f>
      </c>
      <c r="AP1621">
        <f>IF($A1621="","",SUMIFS($BF$2:$BF$2500,$W$2:$W$2500,$A1621))</f>
      </c>
      <c r="AQ1621">
        <f>IF($A1621="","",SUMIFS($BG$2:$BG$2500,$W$2:$W$2500,$A1621))</f>
      </c>
      <c r="AR1621">
        <f>IF($A1621="","",SUMIFS($BH$2:$BH$2500,$W$2:$W$2500,$A1621))</f>
      </c>
      <c r="AS1621">
        <f>IF($A1621="","",SUMIFS($BI$2:$BI$2500,$W$2:$W$2500,$A1621))</f>
      </c>
      <c r="AT1621">
        <f>IF($A1621="","",SUMIFS($BJ$2:$BJ$2500,$W$2:$W$2500,$A1621))</f>
      </c>
      <c r="AU1621">
        <f>IF($A1621="","",SUMIFS($BK$2:$BK$2500,$W$2:$W$2500,$A1621))</f>
      </c>
      <c r="AV1621">
        <f>IF($A1621="","",SUMIFS($BL$2:$BL$2500,$W$2:$W$2500,$A1621))</f>
      </c>
      <c r="AW1621">
        <f>IF($A1621="","",SUMIFS($BM$2:$BM$2500,$W$2:$W$2500,$A1621))</f>
      </c>
      <c r="AX1621">
        <f>IF($A1621="","",SUMIFS($BN$2:$BN$2500,$W$2:$W$2500,$A1621))</f>
      </c>
      <c r="AY1621">
        <f>IF($A1621="","",SUMIFS($BO$2:$BO$2500,$W$2:$W$2500,$A1621))</f>
      </c>
      <c r="AZ1621">
        <f>IF($A1621="","",SUMIFS($BP$2:$BP$2500,$W$2:$W$2500,$A1621))</f>
      </c>
      <c r="BA1621">
        <f>IF($A1621="","",SUMIFS($BQ$2:$BQ$2500,$W$2:$W$2500,$A1621))</f>
      </c>
      <c r="BB1621">
        <f>IF($A1621="","",SUMIFS($BR$2:$BR$2500,$W$2:$W$2500,$A1621))</f>
      </c>
      <c r="BC1621">
        <f>IF($A1621="","",SUMIFS($BS$2:$BS$2500,$W$2:$W$2500,$A1621))</f>
      </c>
      <c r="BD1621">
        <f>IF($A1621="","",SUMIFS($BT$2:$BT$2500,$W$2:$W$2500,$A1621))</f>
      </c>
      <c r="BF1621">
        <f>IF($Z1621="","",INDEX($AO$2:$AO$2000,$Z1621))</f>
      </c>
      <c r="BG1621">
        <f>IF($Z1621="","",INDEX($AP$2:$AP$2000,$Z1621))</f>
      </c>
      <c r="BH1621">
        <f>IF($Z1621="","",INDEX($AQ$2:$AQ$2000,$Z1621))</f>
      </c>
      <c r="BI1621">
        <f>IF($Z1621="","",INDEX($AR$2:$AR$2000,$Z1621))</f>
      </c>
      <c r="BJ1621">
        <f>IF($Z1621="","",INDEX($AS$2:$AS$2000,$Z1621))</f>
      </c>
      <c r="BK1621">
        <f>IF($Z1621="","",INDEX($AT$2:$AT$2000,$Z1621))</f>
      </c>
      <c r="BL1621">
        <f>IF($Z1621="","",INDEX($AU$2:$AU$2000,$Z1621))</f>
      </c>
      <c r="BM1621">
        <f>IF($Z1621="","",INDEX($AV$2:$AV$2000,$Z1621))</f>
      </c>
      <c r="BN1621">
        <f>IF($Z1621="","",INDEX($AW$2:$AW$2000,$Z1621))</f>
      </c>
      <c r="BO1621">
        <f>IF($Z1621="","",INDEX($AX$2:$AX$2000,$Z1621))</f>
      </c>
      <c r="BP1621">
        <f>IF($Z1621="","",INDEX($AY$2:$AY$2000,$Z1621))</f>
      </c>
      <c r="BQ1621">
        <f>IF($Z1621="","",INDEX($AZ$2:$AZ$2000,$Z1621))</f>
      </c>
      <c r="BR1621">
        <f>IF($Z1621="","",INDEX($BA$2:$BA$2000,$Z1621))</f>
      </c>
      <c r="BS1621">
        <f>IF($Z1621="","",INDEX($BB$2:$BB$2000,$Z1621))</f>
      </c>
      <c r="BT1621">
        <f>IF($Z1621="","",INDEX($BC$2:$BC$2000,$Z1621))</f>
      </c>
      <c r="BV1621">
        <f>IF(OR($A1621="",$P1621&lt;&gt;"Yes",$AH1621="Yes"),"",1+N($AG1621))</f>
      </c>
      <c r="BW1621">
        <f>IF($A1621="","",COUNTIFS($W$2:$W$2500,$A1621,$BZ$2:$BZ$2500,"Yes")+COUNTIFS($X$2:$X$2500,$A1621,$BY$2:$BY$2500,"Yes"))</f>
      </c>
      <c r="BX1621">
        <f>IF(OR($A1621="",$P1621="Yes"),"",IF(N($BW1621)=0,0,1+SUMIFS($CB$2:$CB$2500,$W$2:$W$2500,$A1621)+SUMIFS($CA$2:$CA$2500,$X$2:$X$2500,$A1621)))</f>
      </c>
      <c r="BY1621" t="str">
        <f>IF($Y1621="","",INDEX($AH$2:$AH$2000,$Y1621)&amp;"")</f>
      </c>
      <c r="BZ1621" t="str">
        <f>IF($Z1621="","",INDEX($AH$2:$AH$2000,$Z1621)&amp;"")</f>
      </c>
      <c r="CA1621">
        <f>IF($Y1621="","",INDEX($BV$2:$BV$2000,$Y1621))</f>
      </c>
      <c r="CB1621">
        <f>IF($Z1621="","",INDEX($BV$2:$BV$2000,$Z1621))</f>
      </c>
    </row>
    <row r="1622">
      <c r="A1622" t="str">
        <f>IF(TRIM(INDEX(games!$A:$A,ROW()))="","",TRIM(INDEX(games!$A:$A,ROW())))</f>
      </c>
      <c r="B1622">
        <f>IF(OR($A1622="",INDEX(games!$B:$B,ROW())=""),"",INDEX(games!$B:$B,ROW()))</f>
      </c>
      <c r="C1622" t="str">
        <f>IF(OR($A1622="",INDEX(games!$C:$C,ROW())=""),"",INDEX(games!$C:$C,ROW()))</f>
      </c>
      <c r="D1622">
        <f>IF($A1622="","",COUNTIF($W$2:$W$2500,$A1622)+COUNTIF($X$2:$X$2500,$A1622))</f>
      </c>
      <c r="E1622">
        <f>IF($A1622="","",IFERROR(MATCH($C1622,$R$2:$R$5,0),0))</f>
      </c>
      <c r="F1622">
        <f>IF($A1622="","",MOD(ROW(),34))</f>
      </c>
      <c r="G1622">
        <f>IF($A1622="",NA(),IF($C1622="Action",$B1622,NA()))</f>
      </c>
      <c r="H1622">
        <f>IF($A1622="",NA(),IF($C1622="Action",1+$F1622*0.023,NA()))</f>
      </c>
      <c r="I1622">
        <f>IF($A1622="",NA(),IF($C1622="Strategy",$B1622,NA()))</f>
      </c>
      <c r="J1622">
        <f>IF($A1622="",NA(),IF($C1622="Strategy",2+$F1622*0.023,NA()))</f>
      </c>
      <c r="K1622">
        <f>IF($A1622="",NA(),IF($C1622="Deckbuilder",$B1622,NA()))</f>
      </c>
      <c r="L1622">
        <f>IF($A1622="",NA(),IF($C1622="Deckbuilder",3+$F1622*0.023,NA()))</f>
      </c>
      <c r="M1622">
        <f>IF($A1622="",NA(),IF($C1622="Traditional",$B1622,NA()))</f>
      </c>
      <c r="N1622">
        <f>IF($A1622="",NA(),IF($C1622="Traditional",4+$F1622*0.023,NA()))</f>
      </c>
      <c r="O1622">
        <f>IF($A1622="","",$D1622+ROW()/1000000)</f>
      </c>
      <c r="P1622" t="str">
        <f>IF(OR($A1622="",INDEX(games!$H:$H,ROW())=""),"",INDEX(games!$H:$H,ROW()))</f>
      </c>
      <c r="Q1622">
        <f>IF(OR($A1622="",$P1622&lt;&gt;"Yes"),"",$D1622+ROW()/1000000)</f>
      </c>
      <c r="T1622">
        <f>IF($Y1622="","",INDEX($B$2:$B$2000,$Y1622))</f>
      </c>
      <c r="U1622">
        <f>IF($Z1622="","",INDEX($B$2:$B$2000,$Z1622))</f>
      </c>
      <c r="V1622">
        <f>IF(OR($T1622="",$U1622=""),"",$U1622-$T1622)</f>
      </c>
      <c r="W1622" t="str">
        <f>IF(TRIM(INDEX(connections!$A:$A,ROW()))="","",TRIM(INDEX(connections!$A:$A,ROW())))</f>
      </c>
      <c r="X1622" t="str">
        <f>IF($W1622="","",TRIM(INDEX(connections!$B:$B,ROW())))</f>
      </c>
      <c r="Y1622">
        <f>IF($W1622="","",IFERROR(MATCH($W1622,$A$2:$A$2000,0),""))</f>
      </c>
      <c r="Z1622">
        <f>IF($X1622="","",IFERROR(MATCH($X1622,$A$2:$A$2000,0),""))</f>
      </c>
      <c r="AA1622" t="str">
        <f>IF($Y1622="","",INDEX($P$2:$P$2000,$Y1622))</f>
      </c>
      <c r="AB1622" t="str">
        <f>IF($Z1622="","",INDEX($P$2:$P$2000,$Z1622))</f>
      </c>
      <c r="AC1622">
        <f>IF(AND($AA1622="Yes",$AB1622="Yes"),1,"")</f>
      </c>
      <c r="AD1622">
        <f>IF(OR($Y1622="",$Z1622=""),"",IF(INDEX($C$2:$C$2000,$Y1622)=INDEX($C$2:$C$2000,$Z1622),0,1))</f>
      </c>
      <c r="AE1622">
        <f>IF($AC1622&lt;&gt;1,"",IF(AND(INDEX($AG$2:$AG$2000,$Y1622)=1,INDEX($AG$2:$AG$2000,$Z1622)=1),1,""))</f>
      </c>
      <c r="AG1622">
        <f>IF($A1622="","",COUNTIFS($W$2:$W$2500,$A1622,$AB$2:$AB$2500,"Yes")+COUNTIFS($X$2:$X$2500,$A1622,$AA$2:$AA$2500,"Yes"))</f>
      </c>
      <c r="AH1622" t="str">
        <f>IF(OR($P1622&lt;&gt;"Yes",N($AG1622)=0),"",IF(AND($AG1622=1,COUNTIFS($W$2:$W$2500,$A1622,$AE$2:$AE$2500,1)+COUNTIFS($X$2:$X$2500,$A1622,$AE$2:$AE$2500,1)&gt;0),"","Yes"))</f>
      </c>
      <c r="AI1622">
        <f>IF($AH1622="Yes",$AG1622,"")</f>
      </c>
      <c r="AJ1622">
        <f>IF($AI1622="","",$AI1622+ROW()/1000000)</f>
      </c>
      <c r="AK1622">
        <f>IF(OR($A1622="",$P1622="Yes",N($AG1622)=0),"",$AG1622+ROW()/1000000)</f>
      </c>
      <c r="AL1622" t="str">
        <f>IF($A1622="","",INDEX(games!$J:$J,ROW())&amp;"")</f>
      </c>
      <c r="AM1622">
        <f>IF($A1622="","",SUMPRODUCT($AO1622:$BD1622,'Map Analysis'!$AP$2^{0,1,2,3,4,5,6,7,8,9,10,11,12,13,14,15}))</f>
      </c>
      <c r="AN1622">
        <f>IF($A1622="","",$AM1622+ROW()/10000000)</f>
      </c>
      <c r="AO1622">
        <f>IF($A1622="","",COUNTIF($W$2:$W$2500,$A1622))</f>
      </c>
      <c r="AP1622">
        <f>IF($A1622="","",SUMIFS($BF$2:$BF$2500,$W$2:$W$2500,$A1622))</f>
      </c>
      <c r="AQ1622">
        <f>IF($A1622="","",SUMIFS($BG$2:$BG$2500,$W$2:$W$2500,$A1622))</f>
      </c>
      <c r="AR1622">
        <f>IF($A1622="","",SUMIFS($BH$2:$BH$2500,$W$2:$W$2500,$A1622))</f>
      </c>
      <c r="AS1622">
        <f>IF($A1622="","",SUMIFS($BI$2:$BI$2500,$W$2:$W$2500,$A1622))</f>
      </c>
      <c r="AT1622">
        <f>IF($A1622="","",SUMIFS($BJ$2:$BJ$2500,$W$2:$W$2500,$A1622))</f>
      </c>
      <c r="AU1622">
        <f>IF($A1622="","",SUMIFS($BK$2:$BK$2500,$W$2:$W$2500,$A1622))</f>
      </c>
      <c r="AV1622">
        <f>IF($A1622="","",SUMIFS($BL$2:$BL$2500,$W$2:$W$2500,$A1622))</f>
      </c>
      <c r="AW1622">
        <f>IF($A1622="","",SUMIFS($BM$2:$BM$2500,$W$2:$W$2500,$A1622))</f>
      </c>
      <c r="AX1622">
        <f>IF($A1622="","",SUMIFS($BN$2:$BN$2500,$W$2:$W$2500,$A1622))</f>
      </c>
      <c r="AY1622">
        <f>IF($A1622="","",SUMIFS($BO$2:$BO$2500,$W$2:$W$2500,$A1622))</f>
      </c>
      <c r="AZ1622">
        <f>IF($A1622="","",SUMIFS($BP$2:$BP$2500,$W$2:$W$2500,$A1622))</f>
      </c>
      <c r="BA1622">
        <f>IF($A1622="","",SUMIFS($BQ$2:$BQ$2500,$W$2:$W$2500,$A1622))</f>
      </c>
      <c r="BB1622">
        <f>IF($A1622="","",SUMIFS($BR$2:$BR$2500,$W$2:$W$2500,$A1622))</f>
      </c>
      <c r="BC1622">
        <f>IF($A1622="","",SUMIFS($BS$2:$BS$2500,$W$2:$W$2500,$A1622))</f>
      </c>
      <c r="BD1622">
        <f>IF($A1622="","",SUMIFS($BT$2:$BT$2500,$W$2:$W$2500,$A1622))</f>
      </c>
      <c r="BF1622">
        <f>IF($Z1622="","",INDEX($AO$2:$AO$2000,$Z1622))</f>
      </c>
      <c r="BG1622">
        <f>IF($Z1622="","",INDEX($AP$2:$AP$2000,$Z1622))</f>
      </c>
      <c r="BH1622">
        <f>IF($Z1622="","",INDEX($AQ$2:$AQ$2000,$Z1622))</f>
      </c>
      <c r="BI1622">
        <f>IF($Z1622="","",INDEX($AR$2:$AR$2000,$Z1622))</f>
      </c>
      <c r="BJ1622">
        <f>IF($Z1622="","",INDEX($AS$2:$AS$2000,$Z1622))</f>
      </c>
      <c r="BK1622">
        <f>IF($Z1622="","",INDEX($AT$2:$AT$2000,$Z1622))</f>
      </c>
      <c r="BL1622">
        <f>IF($Z1622="","",INDEX($AU$2:$AU$2000,$Z1622))</f>
      </c>
      <c r="BM1622">
        <f>IF($Z1622="","",INDEX($AV$2:$AV$2000,$Z1622))</f>
      </c>
      <c r="BN1622">
        <f>IF($Z1622="","",INDEX($AW$2:$AW$2000,$Z1622))</f>
      </c>
      <c r="BO1622">
        <f>IF($Z1622="","",INDEX($AX$2:$AX$2000,$Z1622))</f>
      </c>
      <c r="BP1622">
        <f>IF($Z1622="","",INDEX($AY$2:$AY$2000,$Z1622))</f>
      </c>
      <c r="BQ1622">
        <f>IF($Z1622="","",INDEX($AZ$2:$AZ$2000,$Z1622))</f>
      </c>
      <c r="BR1622">
        <f>IF($Z1622="","",INDEX($BA$2:$BA$2000,$Z1622))</f>
      </c>
      <c r="BS1622">
        <f>IF($Z1622="","",INDEX($BB$2:$BB$2000,$Z1622))</f>
      </c>
      <c r="BT1622">
        <f>IF($Z1622="","",INDEX($BC$2:$BC$2000,$Z1622))</f>
      </c>
      <c r="BV1622">
        <f>IF(OR($A1622="",$P1622&lt;&gt;"Yes",$AH1622="Yes"),"",1+N($AG1622))</f>
      </c>
      <c r="BW1622">
        <f>IF($A1622="","",COUNTIFS($W$2:$W$2500,$A1622,$BZ$2:$BZ$2500,"Yes")+COUNTIFS($X$2:$X$2500,$A1622,$BY$2:$BY$2500,"Yes"))</f>
      </c>
      <c r="BX1622">
        <f>IF(OR($A1622="",$P1622="Yes"),"",IF(N($BW1622)=0,0,1+SUMIFS($CB$2:$CB$2500,$W$2:$W$2500,$A1622)+SUMIFS($CA$2:$CA$2500,$X$2:$X$2500,$A1622)))</f>
      </c>
      <c r="BY1622" t="str">
        <f>IF($Y1622="","",INDEX($AH$2:$AH$2000,$Y1622)&amp;"")</f>
      </c>
      <c r="BZ1622" t="str">
        <f>IF($Z1622="","",INDEX($AH$2:$AH$2000,$Z1622)&amp;"")</f>
      </c>
      <c r="CA1622">
        <f>IF($Y1622="","",INDEX($BV$2:$BV$2000,$Y1622))</f>
      </c>
      <c r="CB1622">
        <f>IF($Z1622="","",INDEX($BV$2:$BV$2000,$Z1622))</f>
      </c>
    </row>
    <row r="1623">
      <c r="A1623" t="str">
        <f>IF(TRIM(INDEX(games!$A:$A,ROW()))="","",TRIM(INDEX(games!$A:$A,ROW())))</f>
      </c>
      <c r="B1623">
        <f>IF(OR($A1623="",INDEX(games!$B:$B,ROW())=""),"",INDEX(games!$B:$B,ROW()))</f>
      </c>
      <c r="C1623" t="str">
        <f>IF(OR($A1623="",INDEX(games!$C:$C,ROW())=""),"",INDEX(games!$C:$C,ROW()))</f>
      </c>
      <c r="D1623">
        <f>IF($A1623="","",COUNTIF($W$2:$W$2500,$A1623)+COUNTIF($X$2:$X$2500,$A1623))</f>
      </c>
      <c r="E1623">
        <f>IF($A1623="","",IFERROR(MATCH($C1623,$R$2:$R$5,0),0))</f>
      </c>
      <c r="F1623">
        <f>IF($A1623="","",MOD(ROW(),34))</f>
      </c>
      <c r="G1623">
        <f>IF($A1623="",NA(),IF($C1623="Action",$B1623,NA()))</f>
      </c>
      <c r="H1623">
        <f>IF($A1623="",NA(),IF($C1623="Action",1+$F1623*0.023,NA()))</f>
      </c>
      <c r="I1623">
        <f>IF($A1623="",NA(),IF($C1623="Strategy",$B1623,NA()))</f>
      </c>
      <c r="J1623">
        <f>IF($A1623="",NA(),IF($C1623="Strategy",2+$F1623*0.023,NA()))</f>
      </c>
      <c r="K1623">
        <f>IF($A1623="",NA(),IF($C1623="Deckbuilder",$B1623,NA()))</f>
      </c>
      <c r="L1623">
        <f>IF($A1623="",NA(),IF($C1623="Deckbuilder",3+$F1623*0.023,NA()))</f>
      </c>
      <c r="M1623">
        <f>IF($A1623="",NA(),IF($C1623="Traditional",$B1623,NA()))</f>
      </c>
      <c r="N1623">
        <f>IF($A1623="",NA(),IF($C1623="Traditional",4+$F1623*0.023,NA()))</f>
      </c>
      <c r="O1623">
        <f>IF($A1623="","",$D1623+ROW()/1000000)</f>
      </c>
      <c r="P1623" t="str">
        <f>IF(OR($A1623="",INDEX(games!$H:$H,ROW())=""),"",INDEX(games!$H:$H,ROW()))</f>
      </c>
      <c r="Q1623">
        <f>IF(OR($A1623="",$P1623&lt;&gt;"Yes"),"",$D1623+ROW()/1000000)</f>
      </c>
      <c r="T1623">
        <f>IF($Y1623="","",INDEX($B$2:$B$2000,$Y1623))</f>
      </c>
      <c r="U1623">
        <f>IF($Z1623="","",INDEX($B$2:$B$2000,$Z1623))</f>
      </c>
      <c r="V1623">
        <f>IF(OR($T1623="",$U1623=""),"",$U1623-$T1623)</f>
      </c>
      <c r="W1623" t="str">
        <f>IF(TRIM(INDEX(connections!$A:$A,ROW()))="","",TRIM(INDEX(connections!$A:$A,ROW())))</f>
      </c>
      <c r="X1623" t="str">
        <f>IF($W1623="","",TRIM(INDEX(connections!$B:$B,ROW())))</f>
      </c>
      <c r="Y1623">
        <f>IF($W1623="","",IFERROR(MATCH($W1623,$A$2:$A$2000,0),""))</f>
      </c>
      <c r="Z1623">
        <f>IF($X1623="","",IFERROR(MATCH($X1623,$A$2:$A$2000,0),""))</f>
      </c>
      <c r="AA1623" t="str">
        <f>IF($Y1623="","",INDEX($P$2:$P$2000,$Y1623))</f>
      </c>
      <c r="AB1623" t="str">
        <f>IF($Z1623="","",INDEX($P$2:$P$2000,$Z1623))</f>
      </c>
      <c r="AC1623">
        <f>IF(AND($AA1623="Yes",$AB1623="Yes"),1,"")</f>
      </c>
      <c r="AD1623">
        <f>IF(OR($Y1623="",$Z1623=""),"",IF(INDEX($C$2:$C$2000,$Y1623)=INDEX($C$2:$C$2000,$Z1623),0,1))</f>
      </c>
      <c r="AE1623">
        <f>IF($AC1623&lt;&gt;1,"",IF(AND(INDEX($AG$2:$AG$2000,$Y1623)=1,INDEX($AG$2:$AG$2000,$Z1623)=1),1,""))</f>
      </c>
      <c r="AG1623">
        <f>IF($A1623="","",COUNTIFS($W$2:$W$2500,$A1623,$AB$2:$AB$2500,"Yes")+COUNTIFS($X$2:$X$2500,$A1623,$AA$2:$AA$2500,"Yes"))</f>
      </c>
      <c r="AH1623" t="str">
        <f>IF(OR($P1623&lt;&gt;"Yes",N($AG1623)=0),"",IF(AND($AG1623=1,COUNTIFS($W$2:$W$2500,$A1623,$AE$2:$AE$2500,1)+COUNTIFS($X$2:$X$2500,$A1623,$AE$2:$AE$2500,1)&gt;0),"","Yes"))</f>
      </c>
      <c r="AI1623">
        <f>IF($AH1623="Yes",$AG1623,"")</f>
      </c>
      <c r="AJ1623">
        <f>IF($AI1623="","",$AI1623+ROW()/1000000)</f>
      </c>
      <c r="AK1623">
        <f>IF(OR($A1623="",$P1623="Yes",N($AG1623)=0),"",$AG1623+ROW()/1000000)</f>
      </c>
      <c r="AL1623" t="str">
        <f>IF($A1623="","",INDEX(games!$J:$J,ROW())&amp;"")</f>
      </c>
      <c r="AM1623">
        <f>IF($A1623="","",SUMPRODUCT($AO1623:$BD1623,'Map Analysis'!$AP$2^{0,1,2,3,4,5,6,7,8,9,10,11,12,13,14,15}))</f>
      </c>
      <c r="AN1623">
        <f>IF($A1623="","",$AM1623+ROW()/10000000)</f>
      </c>
      <c r="AO1623">
        <f>IF($A1623="","",COUNTIF($W$2:$W$2500,$A1623))</f>
      </c>
      <c r="AP1623">
        <f>IF($A1623="","",SUMIFS($BF$2:$BF$2500,$W$2:$W$2500,$A1623))</f>
      </c>
      <c r="AQ1623">
        <f>IF($A1623="","",SUMIFS($BG$2:$BG$2500,$W$2:$W$2500,$A1623))</f>
      </c>
      <c r="AR1623">
        <f>IF($A1623="","",SUMIFS($BH$2:$BH$2500,$W$2:$W$2500,$A1623))</f>
      </c>
      <c r="AS1623">
        <f>IF($A1623="","",SUMIFS($BI$2:$BI$2500,$W$2:$W$2500,$A1623))</f>
      </c>
      <c r="AT1623">
        <f>IF($A1623="","",SUMIFS($BJ$2:$BJ$2500,$W$2:$W$2500,$A1623))</f>
      </c>
      <c r="AU1623">
        <f>IF($A1623="","",SUMIFS($BK$2:$BK$2500,$W$2:$W$2500,$A1623))</f>
      </c>
      <c r="AV1623">
        <f>IF($A1623="","",SUMIFS($BL$2:$BL$2500,$W$2:$W$2500,$A1623))</f>
      </c>
      <c r="AW1623">
        <f>IF($A1623="","",SUMIFS($BM$2:$BM$2500,$W$2:$W$2500,$A1623))</f>
      </c>
      <c r="AX1623">
        <f>IF($A1623="","",SUMIFS($BN$2:$BN$2500,$W$2:$W$2500,$A1623))</f>
      </c>
      <c r="AY1623">
        <f>IF($A1623="","",SUMIFS($BO$2:$BO$2500,$W$2:$W$2500,$A1623))</f>
      </c>
      <c r="AZ1623">
        <f>IF($A1623="","",SUMIFS($BP$2:$BP$2500,$W$2:$W$2500,$A1623))</f>
      </c>
      <c r="BA1623">
        <f>IF($A1623="","",SUMIFS($BQ$2:$BQ$2500,$W$2:$W$2500,$A1623))</f>
      </c>
      <c r="BB1623">
        <f>IF($A1623="","",SUMIFS($BR$2:$BR$2500,$W$2:$W$2500,$A1623))</f>
      </c>
      <c r="BC1623">
        <f>IF($A1623="","",SUMIFS($BS$2:$BS$2500,$W$2:$W$2500,$A1623))</f>
      </c>
      <c r="BD1623">
        <f>IF($A1623="","",SUMIFS($BT$2:$BT$2500,$W$2:$W$2500,$A1623))</f>
      </c>
      <c r="BF1623">
        <f>IF($Z1623="","",INDEX($AO$2:$AO$2000,$Z1623))</f>
      </c>
      <c r="BG1623">
        <f>IF($Z1623="","",INDEX($AP$2:$AP$2000,$Z1623))</f>
      </c>
      <c r="BH1623">
        <f>IF($Z1623="","",INDEX($AQ$2:$AQ$2000,$Z1623))</f>
      </c>
      <c r="BI1623">
        <f>IF($Z1623="","",INDEX($AR$2:$AR$2000,$Z1623))</f>
      </c>
      <c r="BJ1623">
        <f>IF($Z1623="","",INDEX($AS$2:$AS$2000,$Z1623))</f>
      </c>
      <c r="BK1623">
        <f>IF($Z1623="","",INDEX($AT$2:$AT$2000,$Z1623))</f>
      </c>
      <c r="BL1623">
        <f>IF($Z1623="","",INDEX($AU$2:$AU$2000,$Z1623))</f>
      </c>
      <c r="BM1623">
        <f>IF($Z1623="","",INDEX($AV$2:$AV$2000,$Z1623))</f>
      </c>
      <c r="BN1623">
        <f>IF($Z1623="","",INDEX($AW$2:$AW$2000,$Z1623))</f>
      </c>
      <c r="BO1623">
        <f>IF($Z1623="","",INDEX($AX$2:$AX$2000,$Z1623))</f>
      </c>
      <c r="BP1623">
        <f>IF($Z1623="","",INDEX($AY$2:$AY$2000,$Z1623))</f>
      </c>
      <c r="BQ1623">
        <f>IF($Z1623="","",INDEX($AZ$2:$AZ$2000,$Z1623))</f>
      </c>
      <c r="BR1623">
        <f>IF($Z1623="","",INDEX($BA$2:$BA$2000,$Z1623))</f>
      </c>
      <c r="BS1623">
        <f>IF($Z1623="","",INDEX($BB$2:$BB$2000,$Z1623))</f>
      </c>
      <c r="BT1623">
        <f>IF($Z1623="","",INDEX($BC$2:$BC$2000,$Z1623))</f>
      </c>
      <c r="BV1623">
        <f>IF(OR($A1623="",$P1623&lt;&gt;"Yes",$AH1623="Yes"),"",1+N($AG1623))</f>
      </c>
      <c r="BW1623">
        <f>IF($A1623="","",COUNTIFS($W$2:$W$2500,$A1623,$BZ$2:$BZ$2500,"Yes")+COUNTIFS($X$2:$X$2500,$A1623,$BY$2:$BY$2500,"Yes"))</f>
      </c>
      <c r="BX1623">
        <f>IF(OR($A1623="",$P1623="Yes"),"",IF(N($BW1623)=0,0,1+SUMIFS($CB$2:$CB$2500,$W$2:$W$2500,$A1623)+SUMIFS($CA$2:$CA$2500,$X$2:$X$2500,$A1623)))</f>
      </c>
      <c r="BY1623" t="str">
        <f>IF($Y1623="","",INDEX($AH$2:$AH$2000,$Y1623)&amp;"")</f>
      </c>
      <c r="BZ1623" t="str">
        <f>IF($Z1623="","",INDEX($AH$2:$AH$2000,$Z1623)&amp;"")</f>
      </c>
      <c r="CA1623">
        <f>IF($Y1623="","",INDEX($BV$2:$BV$2000,$Y1623))</f>
      </c>
      <c r="CB1623">
        <f>IF($Z1623="","",INDEX($BV$2:$BV$2000,$Z1623))</f>
      </c>
    </row>
    <row r="1624">
      <c r="A1624" t="str">
        <f>IF(TRIM(INDEX(games!$A:$A,ROW()))="","",TRIM(INDEX(games!$A:$A,ROW())))</f>
      </c>
      <c r="B1624">
        <f>IF(OR($A1624="",INDEX(games!$B:$B,ROW())=""),"",INDEX(games!$B:$B,ROW()))</f>
      </c>
      <c r="C1624" t="str">
        <f>IF(OR($A1624="",INDEX(games!$C:$C,ROW())=""),"",INDEX(games!$C:$C,ROW()))</f>
      </c>
      <c r="D1624">
        <f>IF($A1624="","",COUNTIF($W$2:$W$2500,$A1624)+COUNTIF($X$2:$X$2500,$A1624))</f>
      </c>
      <c r="E1624">
        <f>IF($A1624="","",IFERROR(MATCH($C1624,$R$2:$R$5,0),0))</f>
      </c>
      <c r="F1624">
        <f>IF($A1624="","",MOD(ROW(),34))</f>
      </c>
      <c r="G1624">
        <f>IF($A1624="",NA(),IF($C1624="Action",$B1624,NA()))</f>
      </c>
      <c r="H1624">
        <f>IF($A1624="",NA(),IF($C1624="Action",1+$F1624*0.023,NA()))</f>
      </c>
      <c r="I1624">
        <f>IF($A1624="",NA(),IF($C1624="Strategy",$B1624,NA()))</f>
      </c>
      <c r="J1624">
        <f>IF($A1624="",NA(),IF($C1624="Strategy",2+$F1624*0.023,NA()))</f>
      </c>
      <c r="K1624">
        <f>IF($A1624="",NA(),IF($C1624="Deckbuilder",$B1624,NA()))</f>
      </c>
      <c r="L1624">
        <f>IF($A1624="",NA(),IF($C1624="Deckbuilder",3+$F1624*0.023,NA()))</f>
      </c>
      <c r="M1624">
        <f>IF($A1624="",NA(),IF($C1624="Traditional",$B1624,NA()))</f>
      </c>
      <c r="N1624">
        <f>IF($A1624="",NA(),IF($C1624="Traditional",4+$F1624*0.023,NA()))</f>
      </c>
      <c r="O1624">
        <f>IF($A1624="","",$D1624+ROW()/1000000)</f>
      </c>
      <c r="P1624" t="str">
        <f>IF(OR($A1624="",INDEX(games!$H:$H,ROW())=""),"",INDEX(games!$H:$H,ROW()))</f>
      </c>
      <c r="Q1624">
        <f>IF(OR($A1624="",$P1624&lt;&gt;"Yes"),"",$D1624+ROW()/1000000)</f>
      </c>
      <c r="T1624">
        <f>IF($Y1624="","",INDEX($B$2:$B$2000,$Y1624))</f>
      </c>
      <c r="U1624">
        <f>IF($Z1624="","",INDEX($B$2:$B$2000,$Z1624))</f>
      </c>
      <c r="V1624">
        <f>IF(OR($T1624="",$U1624=""),"",$U1624-$T1624)</f>
      </c>
      <c r="W1624" t="str">
        <f>IF(TRIM(INDEX(connections!$A:$A,ROW()))="","",TRIM(INDEX(connections!$A:$A,ROW())))</f>
      </c>
      <c r="X1624" t="str">
        <f>IF($W1624="","",TRIM(INDEX(connections!$B:$B,ROW())))</f>
      </c>
      <c r="Y1624">
        <f>IF($W1624="","",IFERROR(MATCH($W1624,$A$2:$A$2000,0),""))</f>
      </c>
      <c r="Z1624">
        <f>IF($X1624="","",IFERROR(MATCH($X1624,$A$2:$A$2000,0),""))</f>
      </c>
      <c r="AA1624" t="str">
        <f>IF($Y1624="","",INDEX($P$2:$P$2000,$Y1624))</f>
      </c>
      <c r="AB1624" t="str">
        <f>IF($Z1624="","",INDEX($P$2:$P$2000,$Z1624))</f>
      </c>
      <c r="AC1624">
        <f>IF(AND($AA1624="Yes",$AB1624="Yes"),1,"")</f>
      </c>
      <c r="AD1624">
        <f>IF(OR($Y1624="",$Z1624=""),"",IF(INDEX($C$2:$C$2000,$Y1624)=INDEX($C$2:$C$2000,$Z1624),0,1))</f>
      </c>
      <c r="AE1624">
        <f>IF($AC1624&lt;&gt;1,"",IF(AND(INDEX($AG$2:$AG$2000,$Y1624)=1,INDEX($AG$2:$AG$2000,$Z1624)=1),1,""))</f>
      </c>
      <c r="AG1624">
        <f>IF($A1624="","",COUNTIFS($W$2:$W$2500,$A1624,$AB$2:$AB$2500,"Yes")+COUNTIFS($X$2:$X$2500,$A1624,$AA$2:$AA$2500,"Yes"))</f>
      </c>
      <c r="AH1624" t="str">
        <f>IF(OR($P1624&lt;&gt;"Yes",N($AG1624)=0),"",IF(AND($AG1624=1,COUNTIFS($W$2:$W$2500,$A1624,$AE$2:$AE$2500,1)+COUNTIFS($X$2:$X$2500,$A1624,$AE$2:$AE$2500,1)&gt;0),"","Yes"))</f>
      </c>
      <c r="AI1624">
        <f>IF($AH1624="Yes",$AG1624,"")</f>
      </c>
      <c r="AJ1624">
        <f>IF($AI1624="","",$AI1624+ROW()/1000000)</f>
      </c>
      <c r="AK1624">
        <f>IF(OR($A1624="",$P1624="Yes",N($AG1624)=0),"",$AG1624+ROW()/1000000)</f>
      </c>
      <c r="AL1624" t="str">
        <f>IF($A1624="","",INDEX(games!$J:$J,ROW())&amp;"")</f>
      </c>
      <c r="AM1624">
        <f>IF($A1624="","",SUMPRODUCT($AO1624:$BD1624,'Map Analysis'!$AP$2^{0,1,2,3,4,5,6,7,8,9,10,11,12,13,14,15}))</f>
      </c>
      <c r="AN1624">
        <f>IF($A1624="","",$AM1624+ROW()/10000000)</f>
      </c>
      <c r="AO1624">
        <f>IF($A1624="","",COUNTIF($W$2:$W$2500,$A1624))</f>
      </c>
      <c r="AP1624">
        <f>IF($A1624="","",SUMIFS($BF$2:$BF$2500,$W$2:$W$2500,$A1624))</f>
      </c>
      <c r="AQ1624">
        <f>IF($A1624="","",SUMIFS($BG$2:$BG$2500,$W$2:$W$2500,$A1624))</f>
      </c>
      <c r="AR1624">
        <f>IF($A1624="","",SUMIFS($BH$2:$BH$2500,$W$2:$W$2500,$A1624))</f>
      </c>
      <c r="AS1624">
        <f>IF($A1624="","",SUMIFS($BI$2:$BI$2500,$W$2:$W$2500,$A1624))</f>
      </c>
      <c r="AT1624">
        <f>IF($A1624="","",SUMIFS($BJ$2:$BJ$2500,$W$2:$W$2500,$A1624))</f>
      </c>
      <c r="AU1624">
        <f>IF($A1624="","",SUMIFS($BK$2:$BK$2500,$W$2:$W$2500,$A1624))</f>
      </c>
      <c r="AV1624">
        <f>IF($A1624="","",SUMIFS($BL$2:$BL$2500,$W$2:$W$2500,$A1624))</f>
      </c>
      <c r="AW1624">
        <f>IF($A1624="","",SUMIFS($BM$2:$BM$2500,$W$2:$W$2500,$A1624))</f>
      </c>
      <c r="AX1624">
        <f>IF($A1624="","",SUMIFS($BN$2:$BN$2500,$W$2:$W$2500,$A1624))</f>
      </c>
      <c r="AY1624">
        <f>IF($A1624="","",SUMIFS($BO$2:$BO$2500,$W$2:$W$2500,$A1624))</f>
      </c>
      <c r="AZ1624">
        <f>IF($A1624="","",SUMIFS($BP$2:$BP$2500,$W$2:$W$2500,$A1624))</f>
      </c>
      <c r="BA1624">
        <f>IF($A1624="","",SUMIFS($BQ$2:$BQ$2500,$W$2:$W$2500,$A1624))</f>
      </c>
      <c r="BB1624">
        <f>IF($A1624="","",SUMIFS($BR$2:$BR$2500,$W$2:$W$2500,$A1624))</f>
      </c>
      <c r="BC1624">
        <f>IF($A1624="","",SUMIFS($BS$2:$BS$2500,$W$2:$W$2500,$A1624))</f>
      </c>
      <c r="BD1624">
        <f>IF($A1624="","",SUMIFS($BT$2:$BT$2500,$W$2:$W$2500,$A1624))</f>
      </c>
      <c r="BF1624">
        <f>IF($Z1624="","",INDEX($AO$2:$AO$2000,$Z1624))</f>
      </c>
      <c r="BG1624">
        <f>IF($Z1624="","",INDEX($AP$2:$AP$2000,$Z1624))</f>
      </c>
      <c r="BH1624">
        <f>IF($Z1624="","",INDEX($AQ$2:$AQ$2000,$Z1624))</f>
      </c>
      <c r="BI1624">
        <f>IF($Z1624="","",INDEX($AR$2:$AR$2000,$Z1624))</f>
      </c>
      <c r="BJ1624">
        <f>IF($Z1624="","",INDEX($AS$2:$AS$2000,$Z1624))</f>
      </c>
      <c r="BK1624">
        <f>IF($Z1624="","",INDEX($AT$2:$AT$2000,$Z1624))</f>
      </c>
      <c r="BL1624">
        <f>IF($Z1624="","",INDEX($AU$2:$AU$2000,$Z1624))</f>
      </c>
      <c r="BM1624">
        <f>IF($Z1624="","",INDEX($AV$2:$AV$2000,$Z1624))</f>
      </c>
      <c r="BN1624">
        <f>IF($Z1624="","",INDEX($AW$2:$AW$2000,$Z1624))</f>
      </c>
      <c r="BO1624">
        <f>IF($Z1624="","",INDEX($AX$2:$AX$2000,$Z1624))</f>
      </c>
      <c r="BP1624">
        <f>IF($Z1624="","",INDEX($AY$2:$AY$2000,$Z1624))</f>
      </c>
      <c r="BQ1624">
        <f>IF($Z1624="","",INDEX($AZ$2:$AZ$2000,$Z1624))</f>
      </c>
      <c r="BR1624">
        <f>IF($Z1624="","",INDEX($BA$2:$BA$2000,$Z1624))</f>
      </c>
      <c r="BS1624">
        <f>IF($Z1624="","",INDEX($BB$2:$BB$2000,$Z1624))</f>
      </c>
      <c r="BT1624">
        <f>IF($Z1624="","",INDEX($BC$2:$BC$2000,$Z1624))</f>
      </c>
      <c r="BV1624">
        <f>IF(OR($A1624="",$P1624&lt;&gt;"Yes",$AH1624="Yes"),"",1+N($AG1624))</f>
      </c>
      <c r="BW1624">
        <f>IF($A1624="","",COUNTIFS($W$2:$W$2500,$A1624,$BZ$2:$BZ$2500,"Yes")+COUNTIFS($X$2:$X$2500,$A1624,$BY$2:$BY$2500,"Yes"))</f>
      </c>
      <c r="BX1624">
        <f>IF(OR($A1624="",$P1624="Yes"),"",IF(N($BW1624)=0,0,1+SUMIFS($CB$2:$CB$2500,$W$2:$W$2500,$A1624)+SUMIFS($CA$2:$CA$2500,$X$2:$X$2500,$A1624)))</f>
      </c>
      <c r="BY1624" t="str">
        <f>IF($Y1624="","",INDEX($AH$2:$AH$2000,$Y1624)&amp;"")</f>
      </c>
      <c r="BZ1624" t="str">
        <f>IF($Z1624="","",INDEX($AH$2:$AH$2000,$Z1624)&amp;"")</f>
      </c>
      <c r="CA1624">
        <f>IF($Y1624="","",INDEX($BV$2:$BV$2000,$Y1624))</f>
      </c>
      <c r="CB1624">
        <f>IF($Z1624="","",INDEX($BV$2:$BV$2000,$Z1624))</f>
      </c>
    </row>
    <row r="1625">
      <c r="A1625" t="str">
        <f>IF(TRIM(INDEX(games!$A:$A,ROW()))="","",TRIM(INDEX(games!$A:$A,ROW())))</f>
      </c>
      <c r="B1625">
        <f>IF(OR($A1625="",INDEX(games!$B:$B,ROW())=""),"",INDEX(games!$B:$B,ROW()))</f>
      </c>
      <c r="C1625" t="str">
        <f>IF(OR($A1625="",INDEX(games!$C:$C,ROW())=""),"",INDEX(games!$C:$C,ROW()))</f>
      </c>
      <c r="D1625">
        <f>IF($A1625="","",COUNTIF($W$2:$W$2500,$A1625)+COUNTIF($X$2:$X$2500,$A1625))</f>
      </c>
      <c r="E1625">
        <f>IF($A1625="","",IFERROR(MATCH($C1625,$R$2:$R$5,0),0))</f>
      </c>
      <c r="F1625">
        <f>IF($A1625="","",MOD(ROW(),34))</f>
      </c>
      <c r="G1625">
        <f>IF($A1625="",NA(),IF($C1625="Action",$B1625,NA()))</f>
      </c>
      <c r="H1625">
        <f>IF($A1625="",NA(),IF($C1625="Action",1+$F1625*0.023,NA()))</f>
      </c>
      <c r="I1625">
        <f>IF($A1625="",NA(),IF($C1625="Strategy",$B1625,NA()))</f>
      </c>
      <c r="J1625">
        <f>IF($A1625="",NA(),IF($C1625="Strategy",2+$F1625*0.023,NA()))</f>
      </c>
      <c r="K1625">
        <f>IF($A1625="",NA(),IF($C1625="Deckbuilder",$B1625,NA()))</f>
      </c>
      <c r="L1625">
        <f>IF($A1625="",NA(),IF($C1625="Deckbuilder",3+$F1625*0.023,NA()))</f>
      </c>
      <c r="M1625">
        <f>IF($A1625="",NA(),IF($C1625="Traditional",$B1625,NA()))</f>
      </c>
      <c r="N1625">
        <f>IF($A1625="",NA(),IF($C1625="Traditional",4+$F1625*0.023,NA()))</f>
      </c>
      <c r="O1625">
        <f>IF($A1625="","",$D1625+ROW()/1000000)</f>
      </c>
      <c r="P1625" t="str">
        <f>IF(OR($A1625="",INDEX(games!$H:$H,ROW())=""),"",INDEX(games!$H:$H,ROW()))</f>
      </c>
      <c r="Q1625">
        <f>IF(OR($A1625="",$P1625&lt;&gt;"Yes"),"",$D1625+ROW()/1000000)</f>
      </c>
      <c r="T1625">
        <f>IF($Y1625="","",INDEX($B$2:$B$2000,$Y1625))</f>
      </c>
      <c r="U1625">
        <f>IF($Z1625="","",INDEX($B$2:$B$2000,$Z1625))</f>
      </c>
      <c r="V1625">
        <f>IF(OR($T1625="",$U1625=""),"",$U1625-$T1625)</f>
      </c>
      <c r="W1625" t="str">
        <f>IF(TRIM(INDEX(connections!$A:$A,ROW()))="","",TRIM(INDEX(connections!$A:$A,ROW())))</f>
      </c>
      <c r="X1625" t="str">
        <f>IF($W1625="","",TRIM(INDEX(connections!$B:$B,ROW())))</f>
      </c>
      <c r="Y1625">
        <f>IF($W1625="","",IFERROR(MATCH($W1625,$A$2:$A$2000,0),""))</f>
      </c>
      <c r="Z1625">
        <f>IF($X1625="","",IFERROR(MATCH($X1625,$A$2:$A$2000,0),""))</f>
      </c>
      <c r="AA1625" t="str">
        <f>IF($Y1625="","",INDEX($P$2:$P$2000,$Y1625))</f>
      </c>
      <c r="AB1625" t="str">
        <f>IF($Z1625="","",INDEX($P$2:$P$2000,$Z1625))</f>
      </c>
      <c r="AC1625">
        <f>IF(AND($AA1625="Yes",$AB1625="Yes"),1,"")</f>
      </c>
      <c r="AD1625">
        <f>IF(OR($Y1625="",$Z1625=""),"",IF(INDEX($C$2:$C$2000,$Y1625)=INDEX($C$2:$C$2000,$Z1625),0,1))</f>
      </c>
      <c r="AE1625">
        <f>IF($AC1625&lt;&gt;1,"",IF(AND(INDEX($AG$2:$AG$2000,$Y1625)=1,INDEX($AG$2:$AG$2000,$Z1625)=1),1,""))</f>
      </c>
      <c r="AG1625">
        <f>IF($A1625="","",COUNTIFS($W$2:$W$2500,$A1625,$AB$2:$AB$2500,"Yes")+COUNTIFS($X$2:$X$2500,$A1625,$AA$2:$AA$2500,"Yes"))</f>
      </c>
      <c r="AH1625" t="str">
        <f>IF(OR($P1625&lt;&gt;"Yes",N($AG1625)=0),"",IF(AND($AG1625=1,COUNTIFS($W$2:$W$2500,$A1625,$AE$2:$AE$2500,1)+COUNTIFS($X$2:$X$2500,$A1625,$AE$2:$AE$2500,1)&gt;0),"","Yes"))</f>
      </c>
      <c r="AI1625">
        <f>IF($AH1625="Yes",$AG1625,"")</f>
      </c>
      <c r="AJ1625">
        <f>IF($AI1625="","",$AI1625+ROW()/1000000)</f>
      </c>
      <c r="AK1625">
        <f>IF(OR($A1625="",$P1625="Yes",N($AG1625)=0),"",$AG1625+ROW()/1000000)</f>
      </c>
      <c r="AL1625" t="str">
        <f>IF($A1625="","",INDEX(games!$J:$J,ROW())&amp;"")</f>
      </c>
      <c r="AM1625">
        <f>IF($A1625="","",SUMPRODUCT($AO1625:$BD1625,'Map Analysis'!$AP$2^{0,1,2,3,4,5,6,7,8,9,10,11,12,13,14,15}))</f>
      </c>
      <c r="AN1625">
        <f>IF($A1625="","",$AM1625+ROW()/10000000)</f>
      </c>
      <c r="AO1625">
        <f>IF($A1625="","",COUNTIF($W$2:$W$2500,$A1625))</f>
      </c>
      <c r="AP1625">
        <f>IF($A1625="","",SUMIFS($BF$2:$BF$2500,$W$2:$W$2500,$A1625))</f>
      </c>
      <c r="AQ1625">
        <f>IF($A1625="","",SUMIFS($BG$2:$BG$2500,$W$2:$W$2500,$A1625))</f>
      </c>
      <c r="AR1625">
        <f>IF($A1625="","",SUMIFS($BH$2:$BH$2500,$W$2:$W$2500,$A1625))</f>
      </c>
      <c r="AS1625">
        <f>IF($A1625="","",SUMIFS($BI$2:$BI$2500,$W$2:$W$2500,$A1625))</f>
      </c>
      <c r="AT1625">
        <f>IF($A1625="","",SUMIFS($BJ$2:$BJ$2500,$W$2:$W$2500,$A1625))</f>
      </c>
      <c r="AU1625">
        <f>IF($A1625="","",SUMIFS($BK$2:$BK$2500,$W$2:$W$2500,$A1625))</f>
      </c>
      <c r="AV1625">
        <f>IF($A1625="","",SUMIFS($BL$2:$BL$2500,$W$2:$W$2500,$A1625))</f>
      </c>
      <c r="AW1625">
        <f>IF($A1625="","",SUMIFS($BM$2:$BM$2500,$W$2:$W$2500,$A1625))</f>
      </c>
      <c r="AX1625">
        <f>IF($A1625="","",SUMIFS($BN$2:$BN$2500,$W$2:$W$2500,$A1625))</f>
      </c>
      <c r="AY1625">
        <f>IF($A1625="","",SUMIFS($BO$2:$BO$2500,$W$2:$W$2500,$A1625))</f>
      </c>
      <c r="AZ1625">
        <f>IF($A1625="","",SUMIFS($BP$2:$BP$2500,$W$2:$W$2500,$A1625))</f>
      </c>
      <c r="BA1625">
        <f>IF($A1625="","",SUMIFS($BQ$2:$BQ$2500,$W$2:$W$2500,$A1625))</f>
      </c>
      <c r="BB1625">
        <f>IF($A1625="","",SUMIFS($BR$2:$BR$2500,$W$2:$W$2500,$A1625))</f>
      </c>
      <c r="BC1625">
        <f>IF($A1625="","",SUMIFS($BS$2:$BS$2500,$W$2:$W$2500,$A1625))</f>
      </c>
      <c r="BD1625">
        <f>IF($A1625="","",SUMIFS($BT$2:$BT$2500,$W$2:$W$2500,$A1625))</f>
      </c>
      <c r="BF1625">
        <f>IF($Z1625="","",INDEX($AO$2:$AO$2000,$Z1625))</f>
      </c>
      <c r="BG1625">
        <f>IF($Z1625="","",INDEX($AP$2:$AP$2000,$Z1625))</f>
      </c>
      <c r="BH1625">
        <f>IF($Z1625="","",INDEX($AQ$2:$AQ$2000,$Z1625))</f>
      </c>
      <c r="BI1625">
        <f>IF($Z1625="","",INDEX($AR$2:$AR$2000,$Z1625))</f>
      </c>
      <c r="BJ1625">
        <f>IF($Z1625="","",INDEX($AS$2:$AS$2000,$Z1625))</f>
      </c>
      <c r="BK1625">
        <f>IF($Z1625="","",INDEX($AT$2:$AT$2000,$Z1625))</f>
      </c>
      <c r="BL1625">
        <f>IF($Z1625="","",INDEX($AU$2:$AU$2000,$Z1625))</f>
      </c>
      <c r="BM1625">
        <f>IF($Z1625="","",INDEX($AV$2:$AV$2000,$Z1625))</f>
      </c>
      <c r="BN1625">
        <f>IF($Z1625="","",INDEX($AW$2:$AW$2000,$Z1625))</f>
      </c>
      <c r="BO1625">
        <f>IF($Z1625="","",INDEX($AX$2:$AX$2000,$Z1625))</f>
      </c>
      <c r="BP1625">
        <f>IF($Z1625="","",INDEX($AY$2:$AY$2000,$Z1625))</f>
      </c>
      <c r="BQ1625">
        <f>IF($Z1625="","",INDEX($AZ$2:$AZ$2000,$Z1625))</f>
      </c>
      <c r="BR1625">
        <f>IF($Z1625="","",INDEX($BA$2:$BA$2000,$Z1625))</f>
      </c>
      <c r="BS1625">
        <f>IF($Z1625="","",INDEX($BB$2:$BB$2000,$Z1625))</f>
      </c>
      <c r="BT1625">
        <f>IF($Z1625="","",INDEX($BC$2:$BC$2000,$Z1625))</f>
      </c>
      <c r="BV1625">
        <f>IF(OR($A1625="",$P1625&lt;&gt;"Yes",$AH1625="Yes"),"",1+N($AG1625))</f>
      </c>
      <c r="BW1625">
        <f>IF($A1625="","",COUNTIFS($W$2:$W$2500,$A1625,$BZ$2:$BZ$2500,"Yes")+COUNTIFS($X$2:$X$2500,$A1625,$BY$2:$BY$2500,"Yes"))</f>
      </c>
      <c r="BX1625">
        <f>IF(OR($A1625="",$P1625="Yes"),"",IF(N($BW1625)=0,0,1+SUMIFS($CB$2:$CB$2500,$W$2:$W$2500,$A1625)+SUMIFS($CA$2:$CA$2500,$X$2:$X$2500,$A1625)))</f>
      </c>
      <c r="BY1625" t="str">
        <f>IF($Y1625="","",INDEX($AH$2:$AH$2000,$Y1625)&amp;"")</f>
      </c>
      <c r="BZ1625" t="str">
        <f>IF($Z1625="","",INDEX($AH$2:$AH$2000,$Z1625)&amp;"")</f>
      </c>
      <c r="CA1625">
        <f>IF($Y1625="","",INDEX($BV$2:$BV$2000,$Y1625))</f>
      </c>
      <c r="CB1625">
        <f>IF($Z1625="","",INDEX($BV$2:$BV$2000,$Z1625))</f>
      </c>
    </row>
    <row r="1626">
      <c r="A1626" t="str">
        <f>IF(TRIM(INDEX(games!$A:$A,ROW()))="","",TRIM(INDEX(games!$A:$A,ROW())))</f>
      </c>
      <c r="B1626">
        <f>IF(OR($A1626="",INDEX(games!$B:$B,ROW())=""),"",INDEX(games!$B:$B,ROW()))</f>
      </c>
      <c r="C1626" t="str">
        <f>IF(OR($A1626="",INDEX(games!$C:$C,ROW())=""),"",INDEX(games!$C:$C,ROW()))</f>
      </c>
      <c r="D1626">
        <f>IF($A1626="","",COUNTIF($W$2:$W$2500,$A1626)+COUNTIF($X$2:$X$2500,$A1626))</f>
      </c>
      <c r="E1626">
        <f>IF($A1626="","",IFERROR(MATCH($C1626,$R$2:$R$5,0),0))</f>
      </c>
      <c r="F1626">
        <f>IF($A1626="","",MOD(ROW(),34))</f>
      </c>
      <c r="G1626">
        <f>IF($A1626="",NA(),IF($C1626="Action",$B1626,NA()))</f>
      </c>
      <c r="H1626">
        <f>IF($A1626="",NA(),IF($C1626="Action",1+$F1626*0.023,NA()))</f>
      </c>
      <c r="I1626">
        <f>IF($A1626="",NA(),IF($C1626="Strategy",$B1626,NA()))</f>
      </c>
      <c r="J1626">
        <f>IF($A1626="",NA(),IF($C1626="Strategy",2+$F1626*0.023,NA()))</f>
      </c>
      <c r="K1626">
        <f>IF($A1626="",NA(),IF($C1626="Deckbuilder",$B1626,NA()))</f>
      </c>
      <c r="L1626">
        <f>IF($A1626="",NA(),IF($C1626="Deckbuilder",3+$F1626*0.023,NA()))</f>
      </c>
      <c r="M1626">
        <f>IF($A1626="",NA(),IF($C1626="Traditional",$B1626,NA()))</f>
      </c>
      <c r="N1626">
        <f>IF($A1626="",NA(),IF($C1626="Traditional",4+$F1626*0.023,NA()))</f>
      </c>
      <c r="O1626">
        <f>IF($A1626="","",$D1626+ROW()/1000000)</f>
      </c>
      <c r="P1626" t="str">
        <f>IF(OR($A1626="",INDEX(games!$H:$H,ROW())=""),"",INDEX(games!$H:$H,ROW()))</f>
      </c>
      <c r="Q1626">
        <f>IF(OR($A1626="",$P1626&lt;&gt;"Yes"),"",$D1626+ROW()/1000000)</f>
      </c>
      <c r="T1626">
        <f>IF($Y1626="","",INDEX($B$2:$B$2000,$Y1626))</f>
      </c>
      <c r="U1626">
        <f>IF($Z1626="","",INDEX($B$2:$B$2000,$Z1626))</f>
      </c>
      <c r="V1626">
        <f>IF(OR($T1626="",$U1626=""),"",$U1626-$T1626)</f>
      </c>
      <c r="W1626" t="str">
        <f>IF(TRIM(INDEX(connections!$A:$A,ROW()))="","",TRIM(INDEX(connections!$A:$A,ROW())))</f>
      </c>
      <c r="X1626" t="str">
        <f>IF($W1626="","",TRIM(INDEX(connections!$B:$B,ROW())))</f>
      </c>
      <c r="Y1626">
        <f>IF($W1626="","",IFERROR(MATCH($W1626,$A$2:$A$2000,0),""))</f>
      </c>
      <c r="Z1626">
        <f>IF($X1626="","",IFERROR(MATCH($X1626,$A$2:$A$2000,0),""))</f>
      </c>
      <c r="AA1626" t="str">
        <f>IF($Y1626="","",INDEX($P$2:$P$2000,$Y1626))</f>
      </c>
      <c r="AB1626" t="str">
        <f>IF($Z1626="","",INDEX($P$2:$P$2000,$Z1626))</f>
      </c>
      <c r="AC1626">
        <f>IF(AND($AA1626="Yes",$AB1626="Yes"),1,"")</f>
      </c>
      <c r="AD1626">
        <f>IF(OR($Y1626="",$Z1626=""),"",IF(INDEX($C$2:$C$2000,$Y1626)=INDEX($C$2:$C$2000,$Z1626),0,1))</f>
      </c>
      <c r="AE1626">
        <f>IF($AC1626&lt;&gt;1,"",IF(AND(INDEX($AG$2:$AG$2000,$Y1626)=1,INDEX($AG$2:$AG$2000,$Z1626)=1),1,""))</f>
      </c>
      <c r="AG1626">
        <f>IF($A1626="","",COUNTIFS($W$2:$W$2500,$A1626,$AB$2:$AB$2500,"Yes")+COUNTIFS($X$2:$X$2500,$A1626,$AA$2:$AA$2500,"Yes"))</f>
      </c>
      <c r="AH1626" t="str">
        <f>IF(OR($P1626&lt;&gt;"Yes",N($AG1626)=0),"",IF(AND($AG1626=1,COUNTIFS($W$2:$W$2500,$A1626,$AE$2:$AE$2500,1)+COUNTIFS($X$2:$X$2500,$A1626,$AE$2:$AE$2500,1)&gt;0),"","Yes"))</f>
      </c>
      <c r="AI1626">
        <f>IF($AH1626="Yes",$AG1626,"")</f>
      </c>
      <c r="AJ1626">
        <f>IF($AI1626="","",$AI1626+ROW()/1000000)</f>
      </c>
      <c r="AK1626">
        <f>IF(OR($A1626="",$P1626="Yes",N($AG1626)=0),"",$AG1626+ROW()/1000000)</f>
      </c>
      <c r="AL1626" t="str">
        <f>IF($A1626="","",INDEX(games!$J:$J,ROW())&amp;"")</f>
      </c>
      <c r="AM1626">
        <f>IF($A1626="","",SUMPRODUCT($AO1626:$BD1626,'Map Analysis'!$AP$2^{0,1,2,3,4,5,6,7,8,9,10,11,12,13,14,15}))</f>
      </c>
      <c r="AN1626">
        <f>IF($A1626="","",$AM1626+ROW()/10000000)</f>
      </c>
      <c r="AO1626">
        <f>IF($A1626="","",COUNTIF($W$2:$W$2500,$A1626))</f>
      </c>
      <c r="AP1626">
        <f>IF($A1626="","",SUMIFS($BF$2:$BF$2500,$W$2:$W$2500,$A1626))</f>
      </c>
      <c r="AQ1626">
        <f>IF($A1626="","",SUMIFS($BG$2:$BG$2500,$W$2:$W$2500,$A1626))</f>
      </c>
      <c r="AR1626">
        <f>IF($A1626="","",SUMIFS($BH$2:$BH$2500,$W$2:$W$2500,$A1626))</f>
      </c>
      <c r="AS1626">
        <f>IF($A1626="","",SUMIFS($BI$2:$BI$2500,$W$2:$W$2500,$A1626))</f>
      </c>
      <c r="AT1626">
        <f>IF($A1626="","",SUMIFS($BJ$2:$BJ$2500,$W$2:$W$2500,$A1626))</f>
      </c>
      <c r="AU1626">
        <f>IF($A1626="","",SUMIFS($BK$2:$BK$2500,$W$2:$W$2500,$A1626))</f>
      </c>
      <c r="AV1626">
        <f>IF($A1626="","",SUMIFS($BL$2:$BL$2500,$W$2:$W$2500,$A1626))</f>
      </c>
      <c r="AW1626">
        <f>IF($A1626="","",SUMIFS($BM$2:$BM$2500,$W$2:$W$2500,$A1626))</f>
      </c>
      <c r="AX1626">
        <f>IF($A1626="","",SUMIFS($BN$2:$BN$2500,$W$2:$W$2500,$A1626))</f>
      </c>
      <c r="AY1626">
        <f>IF($A1626="","",SUMIFS($BO$2:$BO$2500,$W$2:$W$2500,$A1626))</f>
      </c>
      <c r="AZ1626">
        <f>IF($A1626="","",SUMIFS($BP$2:$BP$2500,$W$2:$W$2500,$A1626))</f>
      </c>
      <c r="BA1626">
        <f>IF($A1626="","",SUMIFS($BQ$2:$BQ$2500,$W$2:$W$2500,$A1626))</f>
      </c>
      <c r="BB1626">
        <f>IF($A1626="","",SUMIFS($BR$2:$BR$2500,$W$2:$W$2500,$A1626))</f>
      </c>
      <c r="BC1626">
        <f>IF($A1626="","",SUMIFS($BS$2:$BS$2500,$W$2:$W$2500,$A1626))</f>
      </c>
      <c r="BD1626">
        <f>IF($A1626="","",SUMIFS($BT$2:$BT$2500,$W$2:$W$2500,$A1626))</f>
      </c>
      <c r="BF1626">
        <f>IF($Z1626="","",INDEX($AO$2:$AO$2000,$Z1626))</f>
      </c>
      <c r="BG1626">
        <f>IF($Z1626="","",INDEX($AP$2:$AP$2000,$Z1626))</f>
      </c>
      <c r="BH1626">
        <f>IF($Z1626="","",INDEX($AQ$2:$AQ$2000,$Z1626))</f>
      </c>
      <c r="BI1626">
        <f>IF($Z1626="","",INDEX($AR$2:$AR$2000,$Z1626))</f>
      </c>
      <c r="BJ1626">
        <f>IF($Z1626="","",INDEX($AS$2:$AS$2000,$Z1626))</f>
      </c>
      <c r="BK1626">
        <f>IF($Z1626="","",INDEX($AT$2:$AT$2000,$Z1626))</f>
      </c>
      <c r="BL1626">
        <f>IF($Z1626="","",INDEX($AU$2:$AU$2000,$Z1626))</f>
      </c>
      <c r="BM1626">
        <f>IF($Z1626="","",INDEX($AV$2:$AV$2000,$Z1626))</f>
      </c>
      <c r="BN1626">
        <f>IF($Z1626="","",INDEX($AW$2:$AW$2000,$Z1626))</f>
      </c>
      <c r="BO1626">
        <f>IF($Z1626="","",INDEX($AX$2:$AX$2000,$Z1626))</f>
      </c>
      <c r="BP1626">
        <f>IF($Z1626="","",INDEX($AY$2:$AY$2000,$Z1626))</f>
      </c>
      <c r="BQ1626">
        <f>IF($Z1626="","",INDEX($AZ$2:$AZ$2000,$Z1626))</f>
      </c>
      <c r="BR1626">
        <f>IF($Z1626="","",INDEX($BA$2:$BA$2000,$Z1626))</f>
      </c>
      <c r="BS1626">
        <f>IF($Z1626="","",INDEX($BB$2:$BB$2000,$Z1626))</f>
      </c>
      <c r="BT1626">
        <f>IF($Z1626="","",INDEX($BC$2:$BC$2000,$Z1626))</f>
      </c>
      <c r="BV1626">
        <f>IF(OR($A1626="",$P1626&lt;&gt;"Yes",$AH1626="Yes"),"",1+N($AG1626))</f>
      </c>
      <c r="BW1626">
        <f>IF($A1626="","",COUNTIFS($W$2:$W$2500,$A1626,$BZ$2:$BZ$2500,"Yes")+COUNTIFS($X$2:$X$2500,$A1626,$BY$2:$BY$2500,"Yes"))</f>
      </c>
      <c r="BX1626">
        <f>IF(OR($A1626="",$P1626="Yes"),"",IF(N($BW1626)=0,0,1+SUMIFS($CB$2:$CB$2500,$W$2:$W$2500,$A1626)+SUMIFS($CA$2:$CA$2500,$X$2:$X$2500,$A1626)))</f>
      </c>
      <c r="BY1626" t="str">
        <f>IF($Y1626="","",INDEX($AH$2:$AH$2000,$Y1626)&amp;"")</f>
      </c>
      <c r="BZ1626" t="str">
        <f>IF($Z1626="","",INDEX($AH$2:$AH$2000,$Z1626)&amp;"")</f>
      </c>
      <c r="CA1626">
        <f>IF($Y1626="","",INDEX($BV$2:$BV$2000,$Y1626))</f>
      </c>
      <c r="CB1626">
        <f>IF($Z1626="","",INDEX($BV$2:$BV$2000,$Z1626))</f>
      </c>
    </row>
    <row r="1627">
      <c r="A1627" t="str">
        <f>IF(TRIM(INDEX(games!$A:$A,ROW()))="","",TRIM(INDEX(games!$A:$A,ROW())))</f>
      </c>
      <c r="B1627">
        <f>IF(OR($A1627="",INDEX(games!$B:$B,ROW())=""),"",INDEX(games!$B:$B,ROW()))</f>
      </c>
      <c r="C1627" t="str">
        <f>IF(OR($A1627="",INDEX(games!$C:$C,ROW())=""),"",INDEX(games!$C:$C,ROW()))</f>
      </c>
      <c r="D1627">
        <f>IF($A1627="","",COUNTIF($W$2:$W$2500,$A1627)+COUNTIF($X$2:$X$2500,$A1627))</f>
      </c>
      <c r="E1627">
        <f>IF($A1627="","",IFERROR(MATCH($C1627,$R$2:$R$5,0),0))</f>
      </c>
      <c r="F1627">
        <f>IF($A1627="","",MOD(ROW(),34))</f>
      </c>
      <c r="G1627">
        <f>IF($A1627="",NA(),IF($C1627="Action",$B1627,NA()))</f>
      </c>
      <c r="H1627">
        <f>IF($A1627="",NA(),IF($C1627="Action",1+$F1627*0.023,NA()))</f>
      </c>
      <c r="I1627">
        <f>IF($A1627="",NA(),IF($C1627="Strategy",$B1627,NA()))</f>
      </c>
      <c r="J1627">
        <f>IF($A1627="",NA(),IF($C1627="Strategy",2+$F1627*0.023,NA()))</f>
      </c>
      <c r="K1627">
        <f>IF($A1627="",NA(),IF($C1627="Deckbuilder",$B1627,NA()))</f>
      </c>
      <c r="L1627">
        <f>IF($A1627="",NA(),IF($C1627="Deckbuilder",3+$F1627*0.023,NA()))</f>
      </c>
      <c r="M1627">
        <f>IF($A1627="",NA(),IF($C1627="Traditional",$B1627,NA()))</f>
      </c>
      <c r="N1627">
        <f>IF($A1627="",NA(),IF($C1627="Traditional",4+$F1627*0.023,NA()))</f>
      </c>
      <c r="O1627">
        <f>IF($A1627="","",$D1627+ROW()/1000000)</f>
      </c>
      <c r="P1627" t="str">
        <f>IF(OR($A1627="",INDEX(games!$H:$H,ROW())=""),"",INDEX(games!$H:$H,ROW()))</f>
      </c>
      <c r="Q1627">
        <f>IF(OR($A1627="",$P1627&lt;&gt;"Yes"),"",$D1627+ROW()/1000000)</f>
      </c>
      <c r="T1627">
        <f>IF($Y1627="","",INDEX($B$2:$B$2000,$Y1627))</f>
      </c>
      <c r="U1627">
        <f>IF($Z1627="","",INDEX($B$2:$B$2000,$Z1627))</f>
      </c>
      <c r="V1627">
        <f>IF(OR($T1627="",$U1627=""),"",$U1627-$T1627)</f>
      </c>
      <c r="W1627" t="str">
        <f>IF(TRIM(INDEX(connections!$A:$A,ROW()))="","",TRIM(INDEX(connections!$A:$A,ROW())))</f>
      </c>
      <c r="X1627" t="str">
        <f>IF($W1627="","",TRIM(INDEX(connections!$B:$B,ROW())))</f>
      </c>
      <c r="Y1627">
        <f>IF($W1627="","",IFERROR(MATCH($W1627,$A$2:$A$2000,0),""))</f>
      </c>
      <c r="Z1627">
        <f>IF($X1627="","",IFERROR(MATCH($X1627,$A$2:$A$2000,0),""))</f>
      </c>
      <c r="AA1627" t="str">
        <f>IF($Y1627="","",INDEX($P$2:$P$2000,$Y1627))</f>
      </c>
      <c r="AB1627" t="str">
        <f>IF($Z1627="","",INDEX($P$2:$P$2000,$Z1627))</f>
      </c>
      <c r="AC1627">
        <f>IF(AND($AA1627="Yes",$AB1627="Yes"),1,"")</f>
      </c>
      <c r="AD1627">
        <f>IF(OR($Y1627="",$Z1627=""),"",IF(INDEX($C$2:$C$2000,$Y1627)=INDEX($C$2:$C$2000,$Z1627),0,1))</f>
      </c>
      <c r="AE1627">
        <f>IF($AC1627&lt;&gt;1,"",IF(AND(INDEX($AG$2:$AG$2000,$Y1627)=1,INDEX($AG$2:$AG$2000,$Z1627)=1),1,""))</f>
      </c>
      <c r="AG1627">
        <f>IF($A1627="","",COUNTIFS($W$2:$W$2500,$A1627,$AB$2:$AB$2500,"Yes")+COUNTIFS($X$2:$X$2500,$A1627,$AA$2:$AA$2500,"Yes"))</f>
      </c>
      <c r="AH1627" t="str">
        <f>IF(OR($P1627&lt;&gt;"Yes",N($AG1627)=0),"",IF(AND($AG1627=1,COUNTIFS($W$2:$W$2500,$A1627,$AE$2:$AE$2500,1)+COUNTIFS($X$2:$X$2500,$A1627,$AE$2:$AE$2500,1)&gt;0),"","Yes"))</f>
      </c>
      <c r="AI1627">
        <f>IF($AH1627="Yes",$AG1627,"")</f>
      </c>
      <c r="AJ1627">
        <f>IF($AI1627="","",$AI1627+ROW()/1000000)</f>
      </c>
      <c r="AK1627">
        <f>IF(OR($A1627="",$P1627="Yes",N($AG1627)=0),"",$AG1627+ROW()/1000000)</f>
      </c>
      <c r="AL1627" t="str">
        <f>IF($A1627="","",INDEX(games!$J:$J,ROW())&amp;"")</f>
      </c>
      <c r="AM1627">
        <f>IF($A1627="","",SUMPRODUCT($AO1627:$BD1627,'Map Analysis'!$AP$2^{0,1,2,3,4,5,6,7,8,9,10,11,12,13,14,15}))</f>
      </c>
      <c r="AN1627">
        <f>IF($A1627="","",$AM1627+ROW()/10000000)</f>
      </c>
      <c r="AO1627">
        <f>IF($A1627="","",COUNTIF($W$2:$W$2500,$A1627))</f>
      </c>
      <c r="AP1627">
        <f>IF($A1627="","",SUMIFS($BF$2:$BF$2500,$W$2:$W$2500,$A1627))</f>
      </c>
      <c r="AQ1627">
        <f>IF($A1627="","",SUMIFS($BG$2:$BG$2500,$W$2:$W$2500,$A1627))</f>
      </c>
      <c r="AR1627">
        <f>IF($A1627="","",SUMIFS($BH$2:$BH$2500,$W$2:$W$2500,$A1627))</f>
      </c>
      <c r="AS1627">
        <f>IF($A1627="","",SUMIFS($BI$2:$BI$2500,$W$2:$W$2500,$A1627))</f>
      </c>
      <c r="AT1627">
        <f>IF($A1627="","",SUMIFS($BJ$2:$BJ$2500,$W$2:$W$2500,$A1627))</f>
      </c>
      <c r="AU1627">
        <f>IF($A1627="","",SUMIFS($BK$2:$BK$2500,$W$2:$W$2500,$A1627))</f>
      </c>
      <c r="AV1627">
        <f>IF($A1627="","",SUMIFS($BL$2:$BL$2500,$W$2:$W$2500,$A1627))</f>
      </c>
      <c r="AW1627">
        <f>IF($A1627="","",SUMIFS($BM$2:$BM$2500,$W$2:$W$2500,$A1627))</f>
      </c>
      <c r="AX1627">
        <f>IF($A1627="","",SUMIFS($BN$2:$BN$2500,$W$2:$W$2500,$A1627))</f>
      </c>
      <c r="AY1627">
        <f>IF($A1627="","",SUMIFS($BO$2:$BO$2500,$W$2:$W$2500,$A1627))</f>
      </c>
      <c r="AZ1627">
        <f>IF($A1627="","",SUMIFS($BP$2:$BP$2500,$W$2:$W$2500,$A1627))</f>
      </c>
      <c r="BA1627">
        <f>IF($A1627="","",SUMIFS($BQ$2:$BQ$2500,$W$2:$W$2500,$A1627))</f>
      </c>
      <c r="BB1627">
        <f>IF($A1627="","",SUMIFS($BR$2:$BR$2500,$W$2:$W$2500,$A1627))</f>
      </c>
      <c r="BC1627">
        <f>IF($A1627="","",SUMIFS($BS$2:$BS$2500,$W$2:$W$2500,$A1627))</f>
      </c>
      <c r="BD1627">
        <f>IF($A1627="","",SUMIFS($BT$2:$BT$2500,$W$2:$W$2500,$A1627))</f>
      </c>
      <c r="BF1627">
        <f>IF($Z1627="","",INDEX($AO$2:$AO$2000,$Z1627))</f>
      </c>
      <c r="BG1627">
        <f>IF($Z1627="","",INDEX($AP$2:$AP$2000,$Z1627))</f>
      </c>
      <c r="BH1627">
        <f>IF($Z1627="","",INDEX($AQ$2:$AQ$2000,$Z1627))</f>
      </c>
      <c r="BI1627">
        <f>IF($Z1627="","",INDEX($AR$2:$AR$2000,$Z1627))</f>
      </c>
      <c r="BJ1627">
        <f>IF($Z1627="","",INDEX($AS$2:$AS$2000,$Z1627))</f>
      </c>
      <c r="BK1627">
        <f>IF($Z1627="","",INDEX($AT$2:$AT$2000,$Z1627))</f>
      </c>
      <c r="BL1627">
        <f>IF($Z1627="","",INDEX($AU$2:$AU$2000,$Z1627))</f>
      </c>
      <c r="BM1627">
        <f>IF($Z1627="","",INDEX($AV$2:$AV$2000,$Z1627))</f>
      </c>
      <c r="BN1627">
        <f>IF($Z1627="","",INDEX($AW$2:$AW$2000,$Z1627))</f>
      </c>
      <c r="BO1627">
        <f>IF($Z1627="","",INDEX($AX$2:$AX$2000,$Z1627))</f>
      </c>
      <c r="BP1627">
        <f>IF($Z1627="","",INDEX($AY$2:$AY$2000,$Z1627))</f>
      </c>
      <c r="BQ1627">
        <f>IF($Z1627="","",INDEX($AZ$2:$AZ$2000,$Z1627))</f>
      </c>
      <c r="BR1627">
        <f>IF($Z1627="","",INDEX($BA$2:$BA$2000,$Z1627))</f>
      </c>
      <c r="BS1627">
        <f>IF($Z1627="","",INDEX($BB$2:$BB$2000,$Z1627))</f>
      </c>
      <c r="BT1627">
        <f>IF($Z1627="","",INDEX($BC$2:$BC$2000,$Z1627))</f>
      </c>
      <c r="BV1627">
        <f>IF(OR($A1627="",$P1627&lt;&gt;"Yes",$AH1627="Yes"),"",1+N($AG1627))</f>
      </c>
      <c r="BW1627">
        <f>IF($A1627="","",COUNTIFS($W$2:$W$2500,$A1627,$BZ$2:$BZ$2500,"Yes")+COUNTIFS($X$2:$X$2500,$A1627,$BY$2:$BY$2500,"Yes"))</f>
      </c>
      <c r="BX1627">
        <f>IF(OR($A1627="",$P1627="Yes"),"",IF(N($BW1627)=0,0,1+SUMIFS($CB$2:$CB$2500,$W$2:$W$2500,$A1627)+SUMIFS($CA$2:$CA$2500,$X$2:$X$2500,$A1627)))</f>
      </c>
      <c r="BY1627" t="str">
        <f>IF($Y1627="","",INDEX($AH$2:$AH$2000,$Y1627)&amp;"")</f>
      </c>
      <c r="BZ1627" t="str">
        <f>IF($Z1627="","",INDEX($AH$2:$AH$2000,$Z1627)&amp;"")</f>
      </c>
      <c r="CA1627">
        <f>IF($Y1627="","",INDEX($BV$2:$BV$2000,$Y1627))</f>
      </c>
      <c r="CB1627">
        <f>IF($Z1627="","",INDEX($BV$2:$BV$2000,$Z1627))</f>
      </c>
    </row>
    <row r="1628">
      <c r="A1628" t="str">
        <f>IF(TRIM(INDEX(games!$A:$A,ROW()))="","",TRIM(INDEX(games!$A:$A,ROW())))</f>
      </c>
      <c r="B1628">
        <f>IF(OR($A1628="",INDEX(games!$B:$B,ROW())=""),"",INDEX(games!$B:$B,ROW()))</f>
      </c>
      <c r="C1628" t="str">
        <f>IF(OR($A1628="",INDEX(games!$C:$C,ROW())=""),"",INDEX(games!$C:$C,ROW()))</f>
      </c>
      <c r="D1628">
        <f>IF($A1628="","",COUNTIF($W$2:$W$2500,$A1628)+COUNTIF($X$2:$X$2500,$A1628))</f>
      </c>
      <c r="E1628">
        <f>IF($A1628="","",IFERROR(MATCH($C1628,$R$2:$R$5,0),0))</f>
      </c>
      <c r="F1628">
        <f>IF($A1628="","",MOD(ROW(),34))</f>
      </c>
      <c r="G1628">
        <f>IF($A1628="",NA(),IF($C1628="Action",$B1628,NA()))</f>
      </c>
      <c r="H1628">
        <f>IF($A1628="",NA(),IF($C1628="Action",1+$F1628*0.023,NA()))</f>
      </c>
      <c r="I1628">
        <f>IF($A1628="",NA(),IF($C1628="Strategy",$B1628,NA()))</f>
      </c>
      <c r="J1628">
        <f>IF($A1628="",NA(),IF($C1628="Strategy",2+$F1628*0.023,NA()))</f>
      </c>
      <c r="K1628">
        <f>IF($A1628="",NA(),IF($C1628="Deckbuilder",$B1628,NA()))</f>
      </c>
      <c r="L1628">
        <f>IF($A1628="",NA(),IF($C1628="Deckbuilder",3+$F1628*0.023,NA()))</f>
      </c>
      <c r="M1628">
        <f>IF($A1628="",NA(),IF($C1628="Traditional",$B1628,NA()))</f>
      </c>
      <c r="N1628">
        <f>IF($A1628="",NA(),IF($C1628="Traditional",4+$F1628*0.023,NA()))</f>
      </c>
      <c r="O1628">
        <f>IF($A1628="","",$D1628+ROW()/1000000)</f>
      </c>
      <c r="P1628" t="str">
        <f>IF(OR($A1628="",INDEX(games!$H:$H,ROW())=""),"",INDEX(games!$H:$H,ROW()))</f>
      </c>
      <c r="Q1628">
        <f>IF(OR($A1628="",$P1628&lt;&gt;"Yes"),"",$D1628+ROW()/1000000)</f>
      </c>
      <c r="T1628">
        <f>IF($Y1628="","",INDEX($B$2:$B$2000,$Y1628))</f>
      </c>
      <c r="U1628">
        <f>IF($Z1628="","",INDEX($B$2:$B$2000,$Z1628))</f>
      </c>
      <c r="V1628">
        <f>IF(OR($T1628="",$U1628=""),"",$U1628-$T1628)</f>
      </c>
      <c r="W1628" t="str">
        <f>IF(TRIM(INDEX(connections!$A:$A,ROW()))="","",TRIM(INDEX(connections!$A:$A,ROW())))</f>
      </c>
      <c r="X1628" t="str">
        <f>IF($W1628="","",TRIM(INDEX(connections!$B:$B,ROW())))</f>
      </c>
      <c r="Y1628">
        <f>IF($W1628="","",IFERROR(MATCH($W1628,$A$2:$A$2000,0),""))</f>
      </c>
      <c r="Z1628">
        <f>IF($X1628="","",IFERROR(MATCH($X1628,$A$2:$A$2000,0),""))</f>
      </c>
      <c r="AA1628" t="str">
        <f>IF($Y1628="","",INDEX($P$2:$P$2000,$Y1628))</f>
      </c>
      <c r="AB1628" t="str">
        <f>IF($Z1628="","",INDEX($P$2:$P$2000,$Z1628))</f>
      </c>
      <c r="AC1628">
        <f>IF(AND($AA1628="Yes",$AB1628="Yes"),1,"")</f>
      </c>
      <c r="AD1628">
        <f>IF(OR($Y1628="",$Z1628=""),"",IF(INDEX($C$2:$C$2000,$Y1628)=INDEX($C$2:$C$2000,$Z1628),0,1))</f>
      </c>
      <c r="AE1628">
        <f>IF($AC1628&lt;&gt;1,"",IF(AND(INDEX($AG$2:$AG$2000,$Y1628)=1,INDEX($AG$2:$AG$2000,$Z1628)=1),1,""))</f>
      </c>
      <c r="AG1628">
        <f>IF($A1628="","",COUNTIFS($W$2:$W$2500,$A1628,$AB$2:$AB$2500,"Yes")+COUNTIFS($X$2:$X$2500,$A1628,$AA$2:$AA$2500,"Yes"))</f>
      </c>
      <c r="AH1628" t="str">
        <f>IF(OR($P1628&lt;&gt;"Yes",N($AG1628)=0),"",IF(AND($AG1628=1,COUNTIFS($W$2:$W$2500,$A1628,$AE$2:$AE$2500,1)+COUNTIFS($X$2:$X$2500,$A1628,$AE$2:$AE$2500,1)&gt;0),"","Yes"))</f>
      </c>
      <c r="AI1628">
        <f>IF($AH1628="Yes",$AG1628,"")</f>
      </c>
      <c r="AJ1628">
        <f>IF($AI1628="","",$AI1628+ROW()/1000000)</f>
      </c>
      <c r="AK1628">
        <f>IF(OR($A1628="",$P1628="Yes",N($AG1628)=0),"",$AG1628+ROW()/1000000)</f>
      </c>
      <c r="AL1628" t="str">
        <f>IF($A1628="","",INDEX(games!$J:$J,ROW())&amp;"")</f>
      </c>
      <c r="AM1628">
        <f>IF($A1628="","",SUMPRODUCT($AO1628:$BD1628,'Map Analysis'!$AP$2^{0,1,2,3,4,5,6,7,8,9,10,11,12,13,14,15}))</f>
      </c>
      <c r="AN1628">
        <f>IF($A1628="","",$AM1628+ROW()/10000000)</f>
      </c>
      <c r="AO1628">
        <f>IF($A1628="","",COUNTIF($W$2:$W$2500,$A1628))</f>
      </c>
      <c r="AP1628">
        <f>IF($A1628="","",SUMIFS($BF$2:$BF$2500,$W$2:$W$2500,$A1628))</f>
      </c>
      <c r="AQ1628">
        <f>IF($A1628="","",SUMIFS($BG$2:$BG$2500,$W$2:$W$2500,$A1628))</f>
      </c>
      <c r="AR1628">
        <f>IF($A1628="","",SUMIFS($BH$2:$BH$2500,$W$2:$W$2500,$A1628))</f>
      </c>
      <c r="AS1628">
        <f>IF($A1628="","",SUMIFS($BI$2:$BI$2500,$W$2:$W$2500,$A1628))</f>
      </c>
      <c r="AT1628">
        <f>IF($A1628="","",SUMIFS($BJ$2:$BJ$2500,$W$2:$W$2500,$A1628))</f>
      </c>
      <c r="AU1628">
        <f>IF($A1628="","",SUMIFS($BK$2:$BK$2500,$W$2:$W$2500,$A1628))</f>
      </c>
      <c r="AV1628">
        <f>IF($A1628="","",SUMIFS($BL$2:$BL$2500,$W$2:$W$2500,$A1628))</f>
      </c>
      <c r="AW1628">
        <f>IF($A1628="","",SUMIFS($BM$2:$BM$2500,$W$2:$W$2500,$A1628))</f>
      </c>
      <c r="AX1628">
        <f>IF($A1628="","",SUMIFS($BN$2:$BN$2500,$W$2:$W$2500,$A1628))</f>
      </c>
      <c r="AY1628">
        <f>IF($A1628="","",SUMIFS($BO$2:$BO$2500,$W$2:$W$2500,$A1628))</f>
      </c>
      <c r="AZ1628">
        <f>IF($A1628="","",SUMIFS($BP$2:$BP$2500,$W$2:$W$2500,$A1628))</f>
      </c>
      <c r="BA1628">
        <f>IF($A1628="","",SUMIFS($BQ$2:$BQ$2500,$W$2:$W$2500,$A1628))</f>
      </c>
      <c r="BB1628">
        <f>IF($A1628="","",SUMIFS($BR$2:$BR$2500,$W$2:$W$2500,$A1628))</f>
      </c>
      <c r="BC1628">
        <f>IF($A1628="","",SUMIFS($BS$2:$BS$2500,$W$2:$W$2500,$A1628))</f>
      </c>
      <c r="BD1628">
        <f>IF($A1628="","",SUMIFS($BT$2:$BT$2500,$W$2:$W$2500,$A1628))</f>
      </c>
      <c r="BF1628">
        <f>IF($Z1628="","",INDEX($AO$2:$AO$2000,$Z1628))</f>
      </c>
      <c r="BG1628">
        <f>IF($Z1628="","",INDEX($AP$2:$AP$2000,$Z1628))</f>
      </c>
      <c r="BH1628">
        <f>IF($Z1628="","",INDEX($AQ$2:$AQ$2000,$Z1628))</f>
      </c>
      <c r="BI1628">
        <f>IF($Z1628="","",INDEX($AR$2:$AR$2000,$Z1628))</f>
      </c>
      <c r="BJ1628">
        <f>IF($Z1628="","",INDEX($AS$2:$AS$2000,$Z1628))</f>
      </c>
      <c r="BK1628">
        <f>IF($Z1628="","",INDEX($AT$2:$AT$2000,$Z1628))</f>
      </c>
      <c r="BL1628">
        <f>IF($Z1628="","",INDEX($AU$2:$AU$2000,$Z1628))</f>
      </c>
      <c r="BM1628">
        <f>IF($Z1628="","",INDEX($AV$2:$AV$2000,$Z1628))</f>
      </c>
      <c r="BN1628">
        <f>IF($Z1628="","",INDEX($AW$2:$AW$2000,$Z1628))</f>
      </c>
      <c r="BO1628">
        <f>IF($Z1628="","",INDEX($AX$2:$AX$2000,$Z1628))</f>
      </c>
      <c r="BP1628">
        <f>IF($Z1628="","",INDEX($AY$2:$AY$2000,$Z1628))</f>
      </c>
      <c r="BQ1628">
        <f>IF($Z1628="","",INDEX($AZ$2:$AZ$2000,$Z1628))</f>
      </c>
      <c r="BR1628">
        <f>IF($Z1628="","",INDEX($BA$2:$BA$2000,$Z1628))</f>
      </c>
      <c r="BS1628">
        <f>IF($Z1628="","",INDEX($BB$2:$BB$2000,$Z1628))</f>
      </c>
      <c r="BT1628">
        <f>IF($Z1628="","",INDEX($BC$2:$BC$2000,$Z1628))</f>
      </c>
      <c r="BV1628">
        <f>IF(OR($A1628="",$P1628&lt;&gt;"Yes",$AH1628="Yes"),"",1+N($AG1628))</f>
      </c>
      <c r="BW1628">
        <f>IF($A1628="","",COUNTIFS($W$2:$W$2500,$A1628,$BZ$2:$BZ$2500,"Yes")+COUNTIFS($X$2:$X$2500,$A1628,$BY$2:$BY$2500,"Yes"))</f>
      </c>
      <c r="BX1628">
        <f>IF(OR($A1628="",$P1628="Yes"),"",IF(N($BW1628)=0,0,1+SUMIFS($CB$2:$CB$2500,$W$2:$W$2500,$A1628)+SUMIFS($CA$2:$CA$2500,$X$2:$X$2500,$A1628)))</f>
      </c>
      <c r="BY1628" t="str">
        <f>IF($Y1628="","",INDEX($AH$2:$AH$2000,$Y1628)&amp;"")</f>
      </c>
      <c r="BZ1628" t="str">
        <f>IF($Z1628="","",INDEX($AH$2:$AH$2000,$Z1628)&amp;"")</f>
      </c>
      <c r="CA1628">
        <f>IF($Y1628="","",INDEX($BV$2:$BV$2000,$Y1628))</f>
      </c>
      <c r="CB1628">
        <f>IF($Z1628="","",INDEX($BV$2:$BV$2000,$Z1628))</f>
      </c>
    </row>
    <row r="1629">
      <c r="A1629" t="str">
        <f>IF(TRIM(INDEX(games!$A:$A,ROW()))="","",TRIM(INDEX(games!$A:$A,ROW())))</f>
      </c>
      <c r="B1629">
        <f>IF(OR($A1629="",INDEX(games!$B:$B,ROW())=""),"",INDEX(games!$B:$B,ROW()))</f>
      </c>
      <c r="C1629" t="str">
        <f>IF(OR($A1629="",INDEX(games!$C:$C,ROW())=""),"",INDEX(games!$C:$C,ROW()))</f>
      </c>
      <c r="D1629">
        <f>IF($A1629="","",COUNTIF($W$2:$W$2500,$A1629)+COUNTIF($X$2:$X$2500,$A1629))</f>
      </c>
      <c r="E1629">
        <f>IF($A1629="","",IFERROR(MATCH($C1629,$R$2:$R$5,0),0))</f>
      </c>
      <c r="F1629">
        <f>IF($A1629="","",MOD(ROW(),34))</f>
      </c>
      <c r="G1629">
        <f>IF($A1629="",NA(),IF($C1629="Action",$B1629,NA()))</f>
      </c>
      <c r="H1629">
        <f>IF($A1629="",NA(),IF($C1629="Action",1+$F1629*0.023,NA()))</f>
      </c>
      <c r="I1629">
        <f>IF($A1629="",NA(),IF($C1629="Strategy",$B1629,NA()))</f>
      </c>
      <c r="J1629">
        <f>IF($A1629="",NA(),IF($C1629="Strategy",2+$F1629*0.023,NA()))</f>
      </c>
      <c r="K1629">
        <f>IF($A1629="",NA(),IF($C1629="Deckbuilder",$B1629,NA()))</f>
      </c>
      <c r="L1629">
        <f>IF($A1629="",NA(),IF($C1629="Deckbuilder",3+$F1629*0.023,NA()))</f>
      </c>
      <c r="M1629">
        <f>IF($A1629="",NA(),IF($C1629="Traditional",$B1629,NA()))</f>
      </c>
      <c r="N1629">
        <f>IF($A1629="",NA(),IF($C1629="Traditional",4+$F1629*0.023,NA()))</f>
      </c>
      <c r="O1629">
        <f>IF($A1629="","",$D1629+ROW()/1000000)</f>
      </c>
      <c r="P1629" t="str">
        <f>IF(OR($A1629="",INDEX(games!$H:$H,ROW())=""),"",INDEX(games!$H:$H,ROW()))</f>
      </c>
      <c r="Q1629">
        <f>IF(OR($A1629="",$P1629&lt;&gt;"Yes"),"",$D1629+ROW()/1000000)</f>
      </c>
      <c r="T1629">
        <f>IF($Y1629="","",INDEX($B$2:$B$2000,$Y1629))</f>
      </c>
      <c r="U1629">
        <f>IF($Z1629="","",INDEX($B$2:$B$2000,$Z1629))</f>
      </c>
      <c r="V1629">
        <f>IF(OR($T1629="",$U1629=""),"",$U1629-$T1629)</f>
      </c>
      <c r="W1629" t="str">
        <f>IF(TRIM(INDEX(connections!$A:$A,ROW()))="","",TRIM(INDEX(connections!$A:$A,ROW())))</f>
      </c>
      <c r="X1629" t="str">
        <f>IF($W1629="","",TRIM(INDEX(connections!$B:$B,ROW())))</f>
      </c>
      <c r="Y1629">
        <f>IF($W1629="","",IFERROR(MATCH($W1629,$A$2:$A$2000,0),""))</f>
      </c>
      <c r="Z1629">
        <f>IF($X1629="","",IFERROR(MATCH($X1629,$A$2:$A$2000,0),""))</f>
      </c>
      <c r="AA1629" t="str">
        <f>IF($Y1629="","",INDEX($P$2:$P$2000,$Y1629))</f>
      </c>
      <c r="AB1629" t="str">
        <f>IF($Z1629="","",INDEX($P$2:$P$2000,$Z1629))</f>
      </c>
      <c r="AC1629">
        <f>IF(AND($AA1629="Yes",$AB1629="Yes"),1,"")</f>
      </c>
      <c r="AD1629">
        <f>IF(OR($Y1629="",$Z1629=""),"",IF(INDEX($C$2:$C$2000,$Y1629)=INDEX($C$2:$C$2000,$Z1629),0,1))</f>
      </c>
      <c r="AE1629">
        <f>IF($AC1629&lt;&gt;1,"",IF(AND(INDEX($AG$2:$AG$2000,$Y1629)=1,INDEX($AG$2:$AG$2000,$Z1629)=1),1,""))</f>
      </c>
      <c r="AG1629">
        <f>IF($A1629="","",COUNTIFS($W$2:$W$2500,$A1629,$AB$2:$AB$2500,"Yes")+COUNTIFS($X$2:$X$2500,$A1629,$AA$2:$AA$2500,"Yes"))</f>
      </c>
      <c r="AH1629" t="str">
        <f>IF(OR($P1629&lt;&gt;"Yes",N($AG1629)=0),"",IF(AND($AG1629=1,COUNTIFS($W$2:$W$2500,$A1629,$AE$2:$AE$2500,1)+COUNTIFS($X$2:$X$2500,$A1629,$AE$2:$AE$2500,1)&gt;0),"","Yes"))</f>
      </c>
      <c r="AI1629">
        <f>IF($AH1629="Yes",$AG1629,"")</f>
      </c>
      <c r="AJ1629">
        <f>IF($AI1629="","",$AI1629+ROW()/1000000)</f>
      </c>
      <c r="AK1629">
        <f>IF(OR($A1629="",$P1629="Yes",N($AG1629)=0),"",$AG1629+ROW()/1000000)</f>
      </c>
      <c r="AL1629" t="str">
        <f>IF($A1629="","",INDEX(games!$J:$J,ROW())&amp;"")</f>
      </c>
      <c r="AM1629">
        <f>IF($A1629="","",SUMPRODUCT($AO1629:$BD1629,'Map Analysis'!$AP$2^{0,1,2,3,4,5,6,7,8,9,10,11,12,13,14,15}))</f>
      </c>
      <c r="AN1629">
        <f>IF($A1629="","",$AM1629+ROW()/10000000)</f>
      </c>
      <c r="AO1629">
        <f>IF($A1629="","",COUNTIF($W$2:$W$2500,$A1629))</f>
      </c>
      <c r="AP1629">
        <f>IF($A1629="","",SUMIFS($BF$2:$BF$2500,$W$2:$W$2500,$A1629))</f>
      </c>
      <c r="AQ1629">
        <f>IF($A1629="","",SUMIFS($BG$2:$BG$2500,$W$2:$W$2500,$A1629))</f>
      </c>
      <c r="AR1629">
        <f>IF($A1629="","",SUMIFS($BH$2:$BH$2500,$W$2:$W$2500,$A1629))</f>
      </c>
      <c r="AS1629">
        <f>IF($A1629="","",SUMIFS($BI$2:$BI$2500,$W$2:$W$2500,$A1629))</f>
      </c>
      <c r="AT1629">
        <f>IF($A1629="","",SUMIFS($BJ$2:$BJ$2500,$W$2:$W$2500,$A1629))</f>
      </c>
      <c r="AU1629">
        <f>IF($A1629="","",SUMIFS($BK$2:$BK$2500,$W$2:$W$2500,$A1629))</f>
      </c>
      <c r="AV1629">
        <f>IF($A1629="","",SUMIFS($BL$2:$BL$2500,$W$2:$W$2500,$A1629))</f>
      </c>
      <c r="AW1629">
        <f>IF($A1629="","",SUMIFS($BM$2:$BM$2500,$W$2:$W$2500,$A1629))</f>
      </c>
      <c r="AX1629">
        <f>IF($A1629="","",SUMIFS($BN$2:$BN$2500,$W$2:$W$2500,$A1629))</f>
      </c>
      <c r="AY1629">
        <f>IF($A1629="","",SUMIFS($BO$2:$BO$2500,$W$2:$W$2500,$A1629))</f>
      </c>
      <c r="AZ1629">
        <f>IF($A1629="","",SUMIFS($BP$2:$BP$2500,$W$2:$W$2500,$A1629))</f>
      </c>
      <c r="BA1629">
        <f>IF($A1629="","",SUMIFS($BQ$2:$BQ$2500,$W$2:$W$2500,$A1629))</f>
      </c>
      <c r="BB1629">
        <f>IF($A1629="","",SUMIFS($BR$2:$BR$2500,$W$2:$W$2500,$A1629))</f>
      </c>
      <c r="BC1629">
        <f>IF($A1629="","",SUMIFS($BS$2:$BS$2500,$W$2:$W$2500,$A1629))</f>
      </c>
      <c r="BD1629">
        <f>IF($A1629="","",SUMIFS($BT$2:$BT$2500,$W$2:$W$2500,$A1629))</f>
      </c>
      <c r="BF1629">
        <f>IF($Z1629="","",INDEX($AO$2:$AO$2000,$Z1629))</f>
      </c>
      <c r="BG1629">
        <f>IF($Z1629="","",INDEX($AP$2:$AP$2000,$Z1629))</f>
      </c>
      <c r="BH1629">
        <f>IF($Z1629="","",INDEX($AQ$2:$AQ$2000,$Z1629))</f>
      </c>
      <c r="BI1629">
        <f>IF($Z1629="","",INDEX($AR$2:$AR$2000,$Z1629))</f>
      </c>
      <c r="BJ1629">
        <f>IF($Z1629="","",INDEX($AS$2:$AS$2000,$Z1629))</f>
      </c>
      <c r="BK1629">
        <f>IF($Z1629="","",INDEX($AT$2:$AT$2000,$Z1629))</f>
      </c>
      <c r="BL1629">
        <f>IF($Z1629="","",INDEX($AU$2:$AU$2000,$Z1629))</f>
      </c>
      <c r="BM1629">
        <f>IF($Z1629="","",INDEX($AV$2:$AV$2000,$Z1629))</f>
      </c>
      <c r="BN1629">
        <f>IF($Z1629="","",INDEX($AW$2:$AW$2000,$Z1629))</f>
      </c>
      <c r="BO1629">
        <f>IF($Z1629="","",INDEX($AX$2:$AX$2000,$Z1629))</f>
      </c>
      <c r="BP1629">
        <f>IF($Z1629="","",INDEX($AY$2:$AY$2000,$Z1629))</f>
      </c>
      <c r="BQ1629">
        <f>IF($Z1629="","",INDEX($AZ$2:$AZ$2000,$Z1629))</f>
      </c>
      <c r="BR1629">
        <f>IF($Z1629="","",INDEX($BA$2:$BA$2000,$Z1629))</f>
      </c>
      <c r="BS1629">
        <f>IF($Z1629="","",INDEX($BB$2:$BB$2000,$Z1629))</f>
      </c>
      <c r="BT1629">
        <f>IF($Z1629="","",INDEX($BC$2:$BC$2000,$Z1629))</f>
      </c>
      <c r="BV1629">
        <f>IF(OR($A1629="",$P1629&lt;&gt;"Yes",$AH1629="Yes"),"",1+N($AG1629))</f>
      </c>
      <c r="BW1629">
        <f>IF($A1629="","",COUNTIFS($W$2:$W$2500,$A1629,$BZ$2:$BZ$2500,"Yes")+COUNTIFS($X$2:$X$2500,$A1629,$BY$2:$BY$2500,"Yes"))</f>
      </c>
      <c r="BX1629">
        <f>IF(OR($A1629="",$P1629="Yes"),"",IF(N($BW1629)=0,0,1+SUMIFS($CB$2:$CB$2500,$W$2:$W$2500,$A1629)+SUMIFS($CA$2:$CA$2500,$X$2:$X$2500,$A1629)))</f>
      </c>
      <c r="BY1629" t="str">
        <f>IF($Y1629="","",INDEX($AH$2:$AH$2000,$Y1629)&amp;"")</f>
      </c>
      <c r="BZ1629" t="str">
        <f>IF($Z1629="","",INDEX($AH$2:$AH$2000,$Z1629)&amp;"")</f>
      </c>
      <c r="CA1629">
        <f>IF($Y1629="","",INDEX($BV$2:$BV$2000,$Y1629))</f>
      </c>
      <c r="CB1629">
        <f>IF($Z1629="","",INDEX($BV$2:$BV$2000,$Z1629))</f>
      </c>
    </row>
    <row r="1630">
      <c r="A1630" t="str">
        <f>IF(TRIM(INDEX(games!$A:$A,ROW()))="","",TRIM(INDEX(games!$A:$A,ROW())))</f>
      </c>
      <c r="B1630">
        <f>IF(OR($A1630="",INDEX(games!$B:$B,ROW())=""),"",INDEX(games!$B:$B,ROW()))</f>
      </c>
      <c r="C1630" t="str">
        <f>IF(OR($A1630="",INDEX(games!$C:$C,ROW())=""),"",INDEX(games!$C:$C,ROW()))</f>
      </c>
      <c r="D1630">
        <f>IF($A1630="","",COUNTIF($W$2:$W$2500,$A1630)+COUNTIF($X$2:$X$2500,$A1630))</f>
      </c>
      <c r="E1630">
        <f>IF($A1630="","",IFERROR(MATCH($C1630,$R$2:$R$5,0),0))</f>
      </c>
      <c r="F1630">
        <f>IF($A1630="","",MOD(ROW(),34))</f>
      </c>
      <c r="G1630">
        <f>IF($A1630="",NA(),IF($C1630="Action",$B1630,NA()))</f>
      </c>
      <c r="H1630">
        <f>IF($A1630="",NA(),IF($C1630="Action",1+$F1630*0.023,NA()))</f>
      </c>
      <c r="I1630">
        <f>IF($A1630="",NA(),IF($C1630="Strategy",$B1630,NA()))</f>
      </c>
      <c r="J1630">
        <f>IF($A1630="",NA(),IF($C1630="Strategy",2+$F1630*0.023,NA()))</f>
      </c>
      <c r="K1630">
        <f>IF($A1630="",NA(),IF($C1630="Deckbuilder",$B1630,NA()))</f>
      </c>
      <c r="L1630">
        <f>IF($A1630="",NA(),IF($C1630="Deckbuilder",3+$F1630*0.023,NA()))</f>
      </c>
      <c r="M1630">
        <f>IF($A1630="",NA(),IF($C1630="Traditional",$B1630,NA()))</f>
      </c>
      <c r="N1630">
        <f>IF($A1630="",NA(),IF($C1630="Traditional",4+$F1630*0.023,NA()))</f>
      </c>
      <c r="O1630">
        <f>IF($A1630="","",$D1630+ROW()/1000000)</f>
      </c>
      <c r="P1630" t="str">
        <f>IF(OR($A1630="",INDEX(games!$H:$H,ROW())=""),"",INDEX(games!$H:$H,ROW()))</f>
      </c>
      <c r="Q1630">
        <f>IF(OR($A1630="",$P1630&lt;&gt;"Yes"),"",$D1630+ROW()/1000000)</f>
      </c>
      <c r="T1630">
        <f>IF($Y1630="","",INDEX($B$2:$B$2000,$Y1630))</f>
      </c>
      <c r="U1630">
        <f>IF($Z1630="","",INDEX($B$2:$B$2000,$Z1630))</f>
      </c>
      <c r="V1630">
        <f>IF(OR($T1630="",$U1630=""),"",$U1630-$T1630)</f>
      </c>
      <c r="W1630" t="str">
        <f>IF(TRIM(INDEX(connections!$A:$A,ROW()))="","",TRIM(INDEX(connections!$A:$A,ROW())))</f>
      </c>
      <c r="X1630" t="str">
        <f>IF($W1630="","",TRIM(INDEX(connections!$B:$B,ROW())))</f>
      </c>
      <c r="Y1630">
        <f>IF($W1630="","",IFERROR(MATCH($W1630,$A$2:$A$2000,0),""))</f>
      </c>
      <c r="Z1630">
        <f>IF($X1630="","",IFERROR(MATCH($X1630,$A$2:$A$2000,0),""))</f>
      </c>
      <c r="AA1630" t="str">
        <f>IF($Y1630="","",INDEX($P$2:$P$2000,$Y1630))</f>
      </c>
      <c r="AB1630" t="str">
        <f>IF($Z1630="","",INDEX($P$2:$P$2000,$Z1630))</f>
      </c>
      <c r="AC1630">
        <f>IF(AND($AA1630="Yes",$AB1630="Yes"),1,"")</f>
      </c>
      <c r="AD1630">
        <f>IF(OR($Y1630="",$Z1630=""),"",IF(INDEX($C$2:$C$2000,$Y1630)=INDEX($C$2:$C$2000,$Z1630),0,1))</f>
      </c>
      <c r="AE1630">
        <f>IF($AC1630&lt;&gt;1,"",IF(AND(INDEX($AG$2:$AG$2000,$Y1630)=1,INDEX($AG$2:$AG$2000,$Z1630)=1),1,""))</f>
      </c>
      <c r="AG1630">
        <f>IF($A1630="","",COUNTIFS($W$2:$W$2500,$A1630,$AB$2:$AB$2500,"Yes")+COUNTIFS($X$2:$X$2500,$A1630,$AA$2:$AA$2500,"Yes"))</f>
      </c>
      <c r="AH1630" t="str">
        <f>IF(OR($P1630&lt;&gt;"Yes",N($AG1630)=0),"",IF(AND($AG1630=1,COUNTIFS($W$2:$W$2500,$A1630,$AE$2:$AE$2500,1)+COUNTIFS($X$2:$X$2500,$A1630,$AE$2:$AE$2500,1)&gt;0),"","Yes"))</f>
      </c>
      <c r="AI1630">
        <f>IF($AH1630="Yes",$AG1630,"")</f>
      </c>
      <c r="AJ1630">
        <f>IF($AI1630="","",$AI1630+ROW()/1000000)</f>
      </c>
      <c r="AK1630">
        <f>IF(OR($A1630="",$P1630="Yes",N($AG1630)=0),"",$AG1630+ROW()/1000000)</f>
      </c>
      <c r="AL1630" t="str">
        <f>IF($A1630="","",INDEX(games!$J:$J,ROW())&amp;"")</f>
      </c>
      <c r="AM1630">
        <f>IF($A1630="","",SUMPRODUCT($AO1630:$BD1630,'Map Analysis'!$AP$2^{0,1,2,3,4,5,6,7,8,9,10,11,12,13,14,15}))</f>
      </c>
      <c r="AN1630">
        <f>IF($A1630="","",$AM1630+ROW()/10000000)</f>
      </c>
      <c r="AO1630">
        <f>IF($A1630="","",COUNTIF($W$2:$W$2500,$A1630))</f>
      </c>
      <c r="AP1630">
        <f>IF($A1630="","",SUMIFS($BF$2:$BF$2500,$W$2:$W$2500,$A1630))</f>
      </c>
      <c r="AQ1630">
        <f>IF($A1630="","",SUMIFS($BG$2:$BG$2500,$W$2:$W$2500,$A1630))</f>
      </c>
      <c r="AR1630">
        <f>IF($A1630="","",SUMIFS($BH$2:$BH$2500,$W$2:$W$2500,$A1630))</f>
      </c>
      <c r="AS1630">
        <f>IF($A1630="","",SUMIFS($BI$2:$BI$2500,$W$2:$W$2500,$A1630))</f>
      </c>
      <c r="AT1630">
        <f>IF($A1630="","",SUMIFS($BJ$2:$BJ$2500,$W$2:$W$2500,$A1630))</f>
      </c>
      <c r="AU1630">
        <f>IF($A1630="","",SUMIFS($BK$2:$BK$2500,$W$2:$W$2500,$A1630))</f>
      </c>
      <c r="AV1630">
        <f>IF($A1630="","",SUMIFS($BL$2:$BL$2500,$W$2:$W$2500,$A1630))</f>
      </c>
      <c r="AW1630">
        <f>IF($A1630="","",SUMIFS($BM$2:$BM$2500,$W$2:$W$2500,$A1630))</f>
      </c>
      <c r="AX1630">
        <f>IF($A1630="","",SUMIFS($BN$2:$BN$2500,$W$2:$W$2500,$A1630))</f>
      </c>
      <c r="AY1630">
        <f>IF($A1630="","",SUMIFS($BO$2:$BO$2500,$W$2:$W$2500,$A1630))</f>
      </c>
      <c r="AZ1630">
        <f>IF($A1630="","",SUMIFS($BP$2:$BP$2500,$W$2:$W$2500,$A1630))</f>
      </c>
      <c r="BA1630">
        <f>IF($A1630="","",SUMIFS($BQ$2:$BQ$2500,$W$2:$W$2500,$A1630))</f>
      </c>
      <c r="BB1630">
        <f>IF($A1630="","",SUMIFS($BR$2:$BR$2500,$W$2:$W$2500,$A1630))</f>
      </c>
      <c r="BC1630">
        <f>IF($A1630="","",SUMIFS($BS$2:$BS$2500,$W$2:$W$2500,$A1630))</f>
      </c>
      <c r="BD1630">
        <f>IF($A1630="","",SUMIFS($BT$2:$BT$2500,$W$2:$W$2500,$A1630))</f>
      </c>
      <c r="BF1630">
        <f>IF($Z1630="","",INDEX($AO$2:$AO$2000,$Z1630))</f>
      </c>
      <c r="BG1630">
        <f>IF($Z1630="","",INDEX($AP$2:$AP$2000,$Z1630))</f>
      </c>
      <c r="BH1630">
        <f>IF($Z1630="","",INDEX($AQ$2:$AQ$2000,$Z1630))</f>
      </c>
      <c r="BI1630">
        <f>IF($Z1630="","",INDEX($AR$2:$AR$2000,$Z1630))</f>
      </c>
      <c r="BJ1630">
        <f>IF($Z1630="","",INDEX($AS$2:$AS$2000,$Z1630))</f>
      </c>
      <c r="BK1630">
        <f>IF($Z1630="","",INDEX($AT$2:$AT$2000,$Z1630))</f>
      </c>
      <c r="BL1630">
        <f>IF($Z1630="","",INDEX($AU$2:$AU$2000,$Z1630))</f>
      </c>
      <c r="BM1630">
        <f>IF($Z1630="","",INDEX($AV$2:$AV$2000,$Z1630))</f>
      </c>
      <c r="BN1630">
        <f>IF($Z1630="","",INDEX($AW$2:$AW$2000,$Z1630))</f>
      </c>
      <c r="BO1630">
        <f>IF($Z1630="","",INDEX($AX$2:$AX$2000,$Z1630))</f>
      </c>
      <c r="BP1630">
        <f>IF($Z1630="","",INDEX($AY$2:$AY$2000,$Z1630))</f>
      </c>
      <c r="BQ1630">
        <f>IF($Z1630="","",INDEX($AZ$2:$AZ$2000,$Z1630))</f>
      </c>
      <c r="BR1630">
        <f>IF($Z1630="","",INDEX($BA$2:$BA$2000,$Z1630))</f>
      </c>
      <c r="BS1630">
        <f>IF($Z1630="","",INDEX($BB$2:$BB$2000,$Z1630))</f>
      </c>
      <c r="BT1630">
        <f>IF($Z1630="","",INDEX($BC$2:$BC$2000,$Z1630))</f>
      </c>
      <c r="BV1630">
        <f>IF(OR($A1630="",$P1630&lt;&gt;"Yes",$AH1630="Yes"),"",1+N($AG1630))</f>
      </c>
      <c r="BW1630">
        <f>IF($A1630="","",COUNTIFS($W$2:$W$2500,$A1630,$BZ$2:$BZ$2500,"Yes")+COUNTIFS($X$2:$X$2500,$A1630,$BY$2:$BY$2500,"Yes"))</f>
      </c>
      <c r="BX1630">
        <f>IF(OR($A1630="",$P1630="Yes"),"",IF(N($BW1630)=0,0,1+SUMIFS($CB$2:$CB$2500,$W$2:$W$2500,$A1630)+SUMIFS($CA$2:$CA$2500,$X$2:$X$2500,$A1630)))</f>
      </c>
      <c r="BY1630" t="str">
        <f>IF($Y1630="","",INDEX($AH$2:$AH$2000,$Y1630)&amp;"")</f>
      </c>
      <c r="BZ1630" t="str">
        <f>IF($Z1630="","",INDEX($AH$2:$AH$2000,$Z1630)&amp;"")</f>
      </c>
      <c r="CA1630">
        <f>IF($Y1630="","",INDEX($BV$2:$BV$2000,$Y1630))</f>
      </c>
      <c r="CB1630">
        <f>IF($Z1630="","",INDEX($BV$2:$BV$2000,$Z1630))</f>
      </c>
    </row>
    <row r="1631">
      <c r="A1631" t="str">
        <f>IF(TRIM(INDEX(games!$A:$A,ROW()))="","",TRIM(INDEX(games!$A:$A,ROW())))</f>
      </c>
      <c r="B1631">
        <f>IF(OR($A1631="",INDEX(games!$B:$B,ROW())=""),"",INDEX(games!$B:$B,ROW()))</f>
      </c>
      <c r="C1631" t="str">
        <f>IF(OR($A1631="",INDEX(games!$C:$C,ROW())=""),"",INDEX(games!$C:$C,ROW()))</f>
      </c>
      <c r="D1631">
        <f>IF($A1631="","",COUNTIF($W$2:$W$2500,$A1631)+COUNTIF($X$2:$X$2500,$A1631))</f>
      </c>
      <c r="E1631">
        <f>IF($A1631="","",IFERROR(MATCH($C1631,$R$2:$R$5,0),0))</f>
      </c>
      <c r="F1631">
        <f>IF($A1631="","",MOD(ROW(),34))</f>
      </c>
      <c r="G1631">
        <f>IF($A1631="",NA(),IF($C1631="Action",$B1631,NA()))</f>
      </c>
      <c r="H1631">
        <f>IF($A1631="",NA(),IF($C1631="Action",1+$F1631*0.023,NA()))</f>
      </c>
      <c r="I1631">
        <f>IF($A1631="",NA(),IF($C1631="Strategy",$B1631,NA()))</f>
      </c>
      <c r="J1631">
        <f>IF($A1631="",NA(),IF($C1631="Strategy",2+$F1631*0.023,NA()))</f>
      </c>
      <c r="K1631">
        <f>IF($A1631="",NA(),IF($C1631="Deckbuilder",$B1631,NA()))</f>
      </c>
      <c r="L1631">
        <f>IF($A1631="",NA(),IF($C1631="Deckbuilder",3+$F1631*0.023,NA()))</f>
      </c>
      <c r="M1631">
        <f>IF($A1631="",NA(),IF($C1631="Traditional",$B1631,NA()))</f>
      </c>
      <c r="N1631">
        <f>IF($A1631="",NA(),IF($C1631="Traditional",4+$F1631*0.023,NA()))</f>
      </c>
      <c r="O1631">
        <f>IF($A1631="","",$D1631+ROW()/1000000)</f>
      </c>
      <c r="P1631" t="str">
        <f>IF(OR($A1631="",INDEX(games!$H:$H,ROW())=""),"",INDEX(games!$H:$H,ROW()))</f>
      </c>
      <c r="Q1631">
        <f>IF(OR($A1631="",$P1631&lt;&gt;"Yes"),"",$D1631+ROW()/1000000)</f>
      </c>
      <c r="T1631">
        <f>IF($Y1631="","",INDEX($B$2:$B$2000,$Y1631))</f>
      </c>
      <c r="U1631">
        <f>IF($Z1631="","",INDEX($B$2:$B$2000,$Z1631))</f>
      </c>
      <c r="V1631">
        <f>IF(OR($T1631="",$U1631=""),"",$U1631-$T1631)</f>
      </c>
      <c r="W1631" t="str">
        <f>IF(TRIM(INDEX(connections!$A:$A,ROW()))="","",TRIM(INDEX(connections!$A:$A,ROW())))</f>
      </c>
      <c r="X1631" t="str">
        <f>IF($W1631="","",TRIM(INDEX(connections!$B:$B,ROW())))</f>
      </c>
      <c r="Y1631">
        <f>IF($W1631="","",IFERROR(MATCH($W1631,$A$2:$A$2000,0),""))</f>
      </c>
      <c r="Z1631">
        <f>IF($X1631="","",IFERROR(MATCH($X1631,$A$2:$A$2000,0),""))</f>
      </c>
      <c r="AA1631" t="str">
        <f>IF($Y1631="","",INDEX($P$2:$P$2000,$Y1631))</f>
      </c>
      <c r="AB1631" t="str">
        <f>IF($Z1631="","",INDEX($P$2:$P$2000,$Z1631))</f>
      </c>
      <c r="AC1631">
        <f>IF(AND($AA1631="Yes",$AB1631="Yes"),1,"")</f>
      </c>
      <c r="AD1631">
        <f>IF(OR($Y1631="",$Z1631=""),"",IF(INDEX($C$2:$C$2000,$Y1631)=INDEX($C$2:$C$2000,$Z1631),0,1))</f>
      </c>
      <c r="AE1631">
        <f>IF($AC1631&lt;&gt;1,"",IF(AND(INDEX($AG$2:$AG$2000,$Y1631)=1,INDEX($AG$2:$AG$2000,$Z1631)=1),1,""))</f>
      </c>
      <c r="AG1631">
        <f>IF($A1631="","",COUNTIFS($W$2:$W$2500,$A1631,$AB$2:$AB$2500,"Yes")+COUNTIFS($X$2:$X$2500,$A1631,$AA$2:$AA$2500,"Yes"))</f>
      </c>
      <c r="AH1631" t="str">
        <f>IF(OR($P1631&lt;&gt;"Yes",N($AG1631)=0),"",IF(AND($AG1631=1,COUNTIFS($W$2:$W$2500,$A1631,$AE$2:$AE$2500,1)+COUNTIFS($X$2:$X$2500,$A1631,$AE$2:$AE$2500,1)&gt;0),"","Yes"))</f>
      </c>
      <c r="AI1631">
        <f>IF($AH1631="Yes",$AG1631,"")</f>
      </c>
      <c r="AJ1631">
        <f>IF($AI1631="","",$AI1631+ROW()/1000000)</f>
      </c>
      <c r="AK1631">
        <f>IF(OR($A1631="",$P1631="Yes",N($AG1631)=0),"",$AG1631+ROW()/1000000)</f>
      </c>
      <c r="AL1631" t="str">
        <f>IF($A1631="","",INDEX(games!$J:$J,ROW())&amp;"")</f>
      </c>
      <c r="AM1631">
        <f>IF($A1631="","",SUMPRODUCT($AO1631:$BD1631,'Map Analysis'!$AP$2^{0,1,2,3,4,5,6,7,8,9,10,11,12,13,14,15}))</f>
      </c>
      <c r="AN1631">
        <f>IF($A1631="","",$AM1631+ROW()/10000000)</f>
      </c>
      <c r="AO1631">
        <f>IF($A1631="","",COUNTIF($W$2:$W$2500,$A1631))</f>
      </c>
      <c r="AP1631">
        <f>IF($A1631="","",SUMIFS($BF$2:$BF$2500,$W$2:$W$2500,$A1631))</f>
      </c>
      <c r="AQ1631">
        <f>IF($A1631="","",SUMIFS($BG$2:$BG$2500,$W$2:$W$2500,$A1631))</f>
      </c>
      <c r="AR1631">
        <f>IF($A1631="","",SUMIFS($BH$2:$BH$2500,$W$2:$W$2500,$A1631))</f>
      </c>
      <c r="AS1631">
        <f>IF($A1631="","",SUMIFS($BI$2:$BI$2500,$W$2:$W$2500,$A1631))</f>
      </c>
      <c r="AT1631">
        <f>IF($A1631="","",SUMIFS($BJ$2:$BJ$2500,$W$2:$W$2500,$A1631))</f>
      </c>
      <c r="AU1631">
        <f>IF($A1631="","",SUMIFS($BK$2:$BK$2500,$W$2:$W$2500,$A1631))</f>
      </c>
      <c r="AV1631">
        <f>IF($A1631="","",SUMIFS($BL$2:$BL$2500,$W$2:$W$2500,$A1631))</f>
      </c>
      <c r="AW1631">
        <f>IF($A1631="","",SUMIFS($BM$2:$BM$2500,$W$2:$W$2500,$A1631))</f>
      </c>
      <c r="AX1631">
        <f>IF($A1631="","",SUMIFS($BN$2:$BN$2500,$W$2:$W$2500,$A1631))</f>
      </c>
      <c r="AY1631">
        <f>IF($A1631="","",SUMIFS($BO$2:$BO$2500,$W$2:$W$2500,$A1631))</f>
      </c>
      <c r="AZ1631">
        <f>IF($A1631="","",SUMIFS($BP$2:$BP$2500,$W$2:$W$2500,$A1631))</f>
      </c>
      <c r="BA1631">
        <f>IF($A1631="","",SUMIFS($BQ$2:$BQ$2500,$W$2:$W$2500,$A1631))</f>
      </c>
      <c r="BB1631">
        <f>IF($A1631="","",SUMIFS($BR$2:$BR$2500,$W$2:$W$2500,$A1631))</f>
      </c>
      <c r="BC1631">
        <f>IF($A1631="","",SUMIFS($BS$2:$BS$2500,$W$2:$W$2500,$A1631))</f>
      </c>
      <c r="BD1631">
        <f>IF($A1631="","",SUMIFS($BT$2:$BT$2500,$W$2:$W$2500,$A1631))</f>
      </c>
      <c r="BF1631">
        <f>IF($Z1631="","",INDEX($AO$2:$AO$2000,$Z1631))</f>
      </c>
      <c r="BG1631">
        <f>IF($Z1631="","",INDEX($AP$2:$AP$2000,$Z1631))</f>
      </c>
      <c r="BH1631">
        <f>IF($Z1631="","",INDEX($AQ$2:$AQ$2000,$Z1631))</f>
      </c>
      <c r="BI1631">
        <f>IF($Z1631="","",INDEX($AR$2:$AR$2000,$Z1631))</f>
      </c>
      <c r="BJ1631">
        <f>IF($Z1631="","",INDEX($AS$2:$AS$2000,$Z1631))</f>
      </c>
      <c r="BK1631">
        <f>IF($Z1631="","",INDEX($AT$2:$AT$2000,$Z1631))</f>
      </c>
      <c r="BL1631">
        <f>IF($Z1631="","",INDEX($AU$2:$AU$2000,$Z1631))</f>
      </c>
      <c r="BM1631">
        <f>IF($Z1631="","",INDEX($AV$2:$AV$2000,$Z1631))</f>
      </c>
      <c r="BN1631">
        <f>IF($Z1631="","",INDEX($AW$2:$AW$2000,$Z1631))</f>
      </c>
      <c r="BO1631">
        <f>IF($Z1631="","",INDEX($AX$2:$AX$2000,$Z1631))</f>
      </c>
      <c r="BP1631">
        <f>IF($Z1631="","",INDEX($AY$2:$AY$2000,$Z1631))</f>
      </c>
      <c r="BQ1631">
        <f>IF($Z1631="","",INDEX($AZ$2:$AZ$2000,$Z1631))</f>
      </c>
      <c r="BR1631">
        <f>IF($Z1631="","",INDEX($BA$2:$BA$2000,$Z1631))</f>
      </c>
      <c r="BS1631">
        <f>IF($Z1631="","",INDEX($BB$2:$BB$2000,$Z1631))</f>
      </c>
      <c r="BT1631">
        <f>IF($Z1631="","",INDEX($BC$2:$BC$2000,$Z1631))</f>
      </c>
      <c r="BV1631">
        <f>IF(OR($A1631="",$P1631&lt;&gt;"Yes",$AH1631="Yes"),"",1+N($AG1631))</f>
      </c>
      <c r="BW1631">
        <f>IF($A1631="","",COUNTIFS($W$2:$W$2500,$A1631,$BZ$2:$BZ$2500,"Yes")+COUNTIFS($X$2:$X$2500,$A1631,$BY$2:$BY$2500,"Yes"))</f>
      </c>
      <c r="BX1631">
        <f>IF(OR($A1631="",$P1631="Yes"),"",IF(N($BW1631)=0,0,1+SUMIFS($CB$2:$CB$2500,$W$2:$W$2500,$A1631)+SUMIFS($CA$2:$CA$2500,$X$2:$X$2500,$A1631)))</f>
      </c>
      <c r="BY1631" t="str">
        <f>IF($Y1631="","",INDEX($AH$2:$AH$2000,$Y1631)&amp;"")</f>
      </c>
      <c r="BZ1631" t="str">
        <f>IF($Z1631="","",INDEX($AH$2:$AH$2000,$Z1631)&amp;"")</f>
      </c>
      <c r="CA1631">
        <f>IF($Y1631="","",INDEX($BV$2:$BV$2000,$Y1631))</f>
      </c>
      <c r="CB1631">
        <f>IF($Z1631="","",INDEX($BV$2:$BV$2000,$Z1631))</f>
      </c>
    </row>
    <row r="1632">
      <c r="A1632" t="str">
        <f>IF(TRIM(INDEX(games!$A:$A,ROW()))="","",TRIM(INDEX(games!$A:$A,ROW())))</f>
      </c>
      <c r="B1632">
        <f>IF(OR($A1632="",INDEX(games!$B:$B,ROW())=""),"",INDEX(games!$B:$B,ROW()))</f>
      </c>
      <c r="C1632" t="str">
        <f>IF(OR($A1632="",INDEX(games!$C:$C,ROW())=""),"",INDEX(games!$C:$C,ROW()))</f>
      </c>
      <c r="D1632">
        <f>IF($A1632="","",COUNTIF($W$2:$W$2500,$A1632)+COUNTIF($X$2:$X$2500,$A1632))</f>
      </c>
      <c r="E1632">
        <f>IF($A1632="","",IFERROR(MATCH($C1632,$R$2:$R$5,0),0))</f>
      </c>
      <c r="F1632">
        <f>IF($A1632="","",MOD(ROW(),34))</f>
      </c>
      <c r="G1632">
        <f>IF($A1632="",NA(),IF($C1632="Action",$B1632,NA()))</f>
      </c>
      <c r="H1632">
        <f>IF($A1632="",NA(),IF($C1632="Action",1+$F1632*0.023,NA()))</f>
      </c>
      <c r="I1632">
        <f>IF($A1632="",NA(),IF($C1632="Strategy",$B1632,NA()))</f>
      </c>
      <c r="J1632">
        <f>IF($A1632="",NA(),IF($C1632="Strategy",2+$F1632*0.023,NA()))</f>
      </c>
      <c r="K1632">
        <f>IF($A1632="",NA(),IF($C1632="Deckbuilder",$B1632,NA()))</f>
      </c>
      <c r="L1632">
        <f>IF($A1632="",NA(),IF($C1632="Deckbuilder",3+$F1632*0.023,NA()))</f>
      </c>
      <c r="M1632">
        <f>IF($A1632="",NA(),IF($C1632="Traditional",$B1632,NA()))</f>
      </c>
      <c r="N1632">
        <f>IF($A1632="",NA(),IF($C1632="Traditional",4+$F1632*0.023,NA()))</f>
      </c>
      <c r="O1632">
        <f>IF($A1632="","",$D1632+ROW()/1000000)</f>
      </c>
      <c r="P1632" t="str">
        <f>IF(OR($A1632="",INDEX(games!$H:$H,ROW())=""),"",INDEX(games!$H:$H,ROW()))</f>
      </c>
      <c r="Q1632">
        <f>IF(OR($A1632="",$P1632&lt;&gt;"Yes"),"",$D1632+ROW()/1000000)</f>
      </c>
      <c r="T1632">
        <f>IF($Y1632="","",INDEX($B$2:$B$2000,$Y1632))</f>
      </c>
      <c r="U1632">
        <f>IF($Z1632="","",INDEX($B$2:$B$2000,$Z1632))</f>
      </c>
      <c r="V1632">
        <f>IF(OR($T1632="",$U1632=""),"",$U1632-$T1632)</f>
      </c>
      <c r="W1632" t="str">
        <f>IF(TRIM(INDEX(connections!$A:$A,ROW()))="","",TRIM(INDEX(connections!$A:$A,ROW())))</f>
      </c>
      <c r="X1632" t="str">
        <f>IF($W1632="","",TRIM(INDEX(connections!$B:$B,ROW())))</f>
      </c>
      <c r="Y1632">
        <f>IF($W1632="","",IFERROR(MATCH($W1632,$A$2:$A$2000,0),""))</f>
      </c>
      <c r="Z1632">
        <f>IF($X1632="","",IFERROR(MATCH($X1632,$A$2:$A$2000,0),""))</f>
      </c>
      <c r="AA1632" t="str">
        <f>IF($Y1632="","",INDEX($P$2:$P$2000,$Y1632))</f>
      </c>
      <c r="AB1632" t="str">
        <f>IF($Z1632="","",INDEX($P$2:$P$2000,$Z1632))</f>
      </c>
      <c r="AC1632">
        <f>IF(AND($AA1632="Yes",$AB1632="Yes"),1,"")</f>
      </c>
      <c r="AD1632">
        <f>IF(OR($Y1632="",$Z1632=""),"",IF(INDEX($C$2:$C$2000,$Y1632)=INDEX($C$2:$C$2000,$Z1632),0,1))</f>
      </c>
      <c r="AE1632">
        <f>IF($AC1632&lt;&gt;1,"",IF(AND(INDEX($AG$2:$AG$2000,$Y1632)=1,INDEX($AG$2:$AG$2000,$Z1632)=1),1,""))</f>
      </c>
      <c r="AG1632">
        <f>IF($A1632="","",COUNTIFS($W$2:$W$2500,$A1632,$AB$2:$AB$2500,"Yes")+COUNTIFS($X$2:$X$2500,$A1632,$AA$2:$AA$2500,"Yes"))</f>
      </c>
      <c r="AH1632" t="str">
        <f>IF(OR($P1632&lt;&gt;"Yes",N($AG1632)=0),"",IF(AND($AG1632=1,COUNTIFS($W$2:$W$2500,$A1632,$AE$2:$AE$2500,1)+COUNTIFS($X$2:$X$2500,$A1632,$AE$2:$AE$2500,1)&gt;0),"","Yes"))</f>
      </c>
      <c r="AI1632">
        <f>IF($AH1632="Yes",$AG1632,"")</f>
      </c>
      <c r="AJ1632">
        <f>IF($AI1632="","",$AI1632+ROW()/1000000)</f>
      </c>
      <c r="AK1632">
        <f>IF(OR($A1632="",$P1632="Yes",N($AG1632)=0),"",$AG1632+ROW()/1000000)</f>
      </c>
      <c r="AL1632" t="str">
        <f>IF($A1632="","",INDEX(games!$J:$J,ROW())&amp;"")</f>
      </c>
      <c r="AM1632">
        <f>IF($A1632="","",SUMPRODUCT($AO1632:$BD1632,'Map Analysis'!$AP$2^{0,1,2,3,4,5,6,7,8,9,10,11,12,13,14,15}))</f>
      </c>
      <c r="AN1632">
        <f>IF($A1632="","",$AM1632+ROW()/10000000)</f>
      </c>
      <c r="AO1632">
        <f>IF($A1632="","",COUNTIF($W$2:$W$2500,$A1632))</f>
      </c>
      <c r="AP1632">
        <f>IF($A1632="","",SUMIFS($BF$2:$BF$2500,$W$2:$W$2500,$A1632))</f>
      </c>
      <c r="AQ1632">
        <f>IF($A1632="","",SUMIFS($BG$2:$BG$2500,$W$2:$W$2500,$A1632))</f>
      </c>
      <c r="AR1632">
        <f>IF($A1632="","",SUMIFS($BH$2:$BH$2500,$W$2:$W$2500,$A1632))</f>
      </c>
      <c r="AS1632">
        <f>IF($A1632="","",SUMIFS($BI$2:$BI$2500,$W$2:$W$2500,$A1632))</f>
      </c>
      <c r="AT1632">
        <f>IF($A1632="","",SUMIFS($BJ$2:$BJ$2500,$W$2:$W$2500,$A1632))</f>
      </c>
      <c r="AU1632">
        <f>IF($A1632="","",SUMIFS($BK$2:$BK$2500,$W$2:$W$2500,$A1632))</f>
      </c>
      <c r="AV1632">
        <f>IF($A1632="","",SUMIFS($BL$2:$BL$2500,$W$2:$W$2500,$A1632))</f>
      </c>
      <c r="AW1632">
        <f>IF($A1632="","",SUMIFS($BM$2:$BM$2500,$W$2:$W$2500,$A1632))</f>
      </c>
      <c r="AX1632">
        <f>IF($A1632="","",SUMIFS($BN$2:$BN$2500,$W$2:$W$2500,$A1632))</f>
      </c>
      <c r="AY1632">
        <f>IF($A1632="","",SUMIFS($BO$2:$BO$2500,$W$2:$W$2500,$A1632))</f>
      </c>
      <c r="AZ1632">
        <f>IF($A1632="","",SUMIFS($BP$2:$BP$2500,$W$2:$W$2500,$A1632))</f>
      </c>
      <c r="BA1632">
        <f>IF($A1632="","",SUMIFS($BQ$2:$BQ$2500,$W$2:$W$2500,$A1632))</f>
      </c>
      <c r="BB1632">
        <f>IF($A1632="","",SUMIFS($BR$2:$BR$2500,$W$2:$W$2500,$A1632))</f>
      </c>
      <c r="BC1632">
        <f>IF($A1632="","",SUMIFS($BS$2:$BS$2500,$W$2:$W$2500,$A1632))</f>
      </c>
      <c r="BD1632">
        <f>IF($A1632="","",SUMIFS($BT$2:$BT$2500,$W$2:$W$2500,$A1632))</f>
      </c>
      <c r="BF1632">
        <f>IF($Z1632="","",INDEX($AO$2:$AO$2000,$Z1632))</f>
      </c>
      <c r="BG1632">
        <f>IF($Z1632="","",INDEX($AP$2:$AP$2000,$Z1632))</f>
      </c>
      <c r="BH1632">
        <f>IF($Z1632="","",INDEX($AQ$2:$AQ$2000,$Z1632))</f>
      </c>
      <c r="BI1632">
        <f>IF($Z1632="","",INDEX($AR$2:$AR$2000,$Z1632))</f>
      </c>
      <c r="BJ1632">
        <f>IF($Z1632="","",INDEX($AS$2:$AS$2000,$Z1632))</f>
      </c>
      <c r="BK1632">
        <f>IF($Z1632="","",INDEX($AT$2:$AT$2000,$Z1632))</f>
      </c>
      <c r="BL1632">
        <f>IF($Z1632="","",INDEX($AU$2:$AU$2000,$Z1632))</f>
      </c>
      <c r="BM1632">
        <f>IF($Z1632="","",INDEX($AV$2:$AV$2000,$Z1632))</f>
      </c>
      <c r="BN1632">
        <f>IF($Z1632="","",INDEX($AW$2:$AW$2000,$Z1632))</f>
      </c>
      <c r="BO1632">
        <f>IF($Z1632="","",INDEX($AX$2:$AX$2000,$Z1632))</f>
      </c>
      <c r="BP1632">
        <f>IF($Z1632="","",INDEX($AY$2:$AY$2000,$Z1632))</f>
      </c>
      <c r="BQ1632">
        <f>IF($Z1632="","",INDEX($AZ$2:$AZ$2000,$Z1632))</f>
      </c>
      <c r="BR1632">
        <f>IF($Z1632="","",INDEX($BA$2:$BA$2000,$Z1632))</f>
      </c>
      <c r="BS1632">
        <f>IF($Z1632="","",INDEX($BB$2:$BB$2000,$Z1632))</f>
      </c>
      <c r="BT1632">
        <f>IF($Z1632="","",INDEX($BC$2:$BC$2000,$Z1632))</f>
      </c>
      <c r="BV1632">
        <f>IF(OR($A1632="",$P1632&lt;&gt;"Yes",$AH1632="Yes"),"",1+N($AG1632))</f>
      </c>
      <c r="BW1632">
        <f>IF($A1632="","",COUNTIFS($W$2:$W$2500,$A1632,$BZ$2:$BZ$2500,"Yes")+COUNTIFS($X$2:$X$2500,$A1632,$BY$2:$BY$2500,"Yes"))</f>
      </c>
      <c r="BX1632">
        <f>IF(OR($A1632="",$P1632="Yes"),"",IF(N($BW1632)=0,0,1+SUMIFS($CB$2:$CB$2500,$W$2:$W$2500,$A1632)+SUMIFS($CA$2:$CA$2500,$X$2:$X$2500,$A1632)))</f>
      </c>
      <c r="BY1632" t="str">
        <f>IF($Y1632="","",INDEX($AH$2:$AH$2000,$Y1632)&amp;"")</f>
      </c>
      <c r="BZ1632" t="str">
        <f>IF($Z1632="","",INDEX($AH$2:$AH$2000,$Z1632)&amp;"")</f>
      </c>
      <c r="CA1632">
        <f>IF($Y1632="","",INDEX($BV$2:$BV$2000,$Y1632))</f>
      </c>
      <c r="CB1632">
        <f>IF($Z1632="","",INDEX($BV$2:$BV$2000,$Z1632))</f>
      </c>
    </row>
    <row r="1633">
      <c r="A1633" t="str">
        <f>IF(TRIM(INDEX(games!$A:$A,ROW()))="","",TRIM(INDEX(games!$A:$A,ROW())))</f>
      </c>
      <c r="B1633">
        <f>IF(OR($A1633="",INDEX(games!$B:$B,ROW())=""),"",INDEX(games!$B:$B,ROW()))</f>
      </c>
      <c r="C1633" t="str">
        <f>IF(OR($A1633="",INDEX(games!$C:$C,ROW())=""),"",INDEX(games!$C:$C,ROW()))</f>
      </c>
      <c r="D1633">
        <f>IF($A1633="","",COUNTIF($W$2:$W$2500,$A1633)+COUNTIF($X$2:$X$2500,$A1633))</f>
      </c>
      <c r="E1633">
        <f>IF($A1633="","",IFERROR(MATCH($C1633,$R$2:$R$5,0),0))</f>
      </c>
      <c r="F1633">
        <f>IF($A1633="","",MOD(ROW(),34))</f>
      </c>
      <c r="G1633">
        <f>IF($A1633="",NA(),IF($C1633="Action",$B1633,NA()))</f>
      </c>
      <c r="H1633">
        <f>IF($A1633="",NA(),IF($C1633="Action",1+$F1633*0.023,NA()))</f>
      </c>
      <c r="I1633">
        <f>IF($A1633="",NA(),IF($C1633="Strategy",$B1633,NA()))</f>
      </c>
      <c r="J1633">
        <f>IF($A1633="",NA(),IF($C1633="Strategy",2+$F1633*0.023,NA()))</f>
      </c>
      <c r="K1633">
        <f>IF($A1633="",NA(),IF($C1633="Deckbuilder",$B1633,NA()))</f>
      </c>
      <c r="L1633">
        <f>IF($A1633="",NA(),IF($C1633="Deckbuilder",3+$F1633*0.023,NA()))</f>
      </c>
      <c r="M1633">
        <f>IF($A1633="",NA(),IF($C1633="Traditional",$B1633,NA()))</f>
      </c>
      <c r="N1633">
        <f>IF($A1633="",NA(),IF($C1633="Traditional",4+$F1633*0.023,NA()))</f>
      </c>
      <c r="O1633">
        <f>IF($A1633="","",$D1633+ROW()/1000000)</f>
      </c>
      <c r="P1633" t="str">
        <f>IF(OR($A1633="",INDEX(games!$H:$H,ROW())=""),"",INDEX(games!$H:$H,ROW()))</f>
      </c>
      <c r="Q1633">
        <f>IF(OR($A1633="",$P1633&lt;&gt;"Yes"),"",$D1633+ROW()/1000000)</f>
      </c>
      <c r="T1633">
        <f>IF($Y1633="","",INDEX($B$2:$B$2000,$Y1633))</f>
      </c>
      <c r="U1633">
        <f>IF($Z1633="","",INDEX($B$2:$B$2000,$Z1633))</f>
      </c>
      <c r="V1633">
        <f>IF(OR($T1633="",$U1633=""),"",$U1633-$T1633)</f>
      </c>
      <c r="W1633" t="str">
        <f>IF(TRIM(INDEX(connections!$A:$A,ROW()))="","",TRIM(INDEX(connections!$A:$A,ROW())))</f>
      </c>
      <c r="X1633" t="str">
        <f>IF($W1633="","",TRIM(INDEX(connections!$B:$B,ROW())))</f>
      </c>
      <c r="Y1633">
        <f>IF($W1633="","",IFERROR(MATCH($W1633,$A$2:$A$2000,0),""))</f>
      </c>
      <c r="Z1633">
        <f>IF($X1633="","",IFERROR(MATCH($X1633,$A$2:$A$2000,0),""))</f>
      </c>
      <c r="AA1633" t="str">
        <f>IF($Y1633="","",INDEX($P$2:$P$2000,$Y1633))</f>
      </c>
      <c r="AB1633" t="str">
        <f>IF($Z1633="","",INDEX($P$2:$P$2000,$Z1633))</f>
      </c>
      <c r="AC1633">
        <f>IF(AND($AA1633="Yes",$AB1633="Yes"),1,"")</f>
      </c>
      <c r="AD1633">
        <f>IF(OR($Y1633="",$Z1633=""),"",IF(INDEX($C$2:$C$2000,$Y1633)=INDEX($C$2:$C$2000,$Z1633),0,1))</f>
      </c>
      <c r="AE1633">
        <f>IF($AC1633&lt;&gt;1,"",IF(AND(INDEX($AG$2:$AG$2000,$Y1633)=1,INDEX($AG$2:$AG$2000,$Z1633)=1),1,""))</f>
      </c>
      <c r="AG1633">
        <f>IF($A1633="","",COUNTIFS($W$2:$W$2500,$A1633,$AB$2:$AB$2500,"Yes")+COUNTIFS($X$2:$X$2500,$A1633,$AA$2:$AA$2500,"Yes"))</f>
      </c>
      <c r="AH1633" t="str">
        <f>IF(OR($P1633&lt;&gt;"Yes",N($AG1633)=0),"",IF(AND($AG1633=1,COUNTIFS($W$2:$W$2500,$A1633,$AE$2:$AE$2500,1)+COUNTIFS($X$2:$X$2500,$A1633,$AE$2:$AE$2500,1)&gt;0),"","Yes"))</f>
      </c>
      <c r="AI1633">
        <f>IF($AH1633="Yes",$AG1633,"")</f>
      </c>
      <c r="AJ1633">
        <f>IF($AI1633="","",$AI1633+ROW()/1000000)</f>
      </c>
      <c r="AK1633">
        <f>IF(OR($A1633="",$P1633="Yes",N($AG1633)=0),"",$AG1633+ROW()/1000000)</f>
      </c>
      <c r="AL1633" t="str">
        <f>IF($A1633="","",INDEX(games!$J:$J,ROW())&amp;"")</f>
      </c>
      <c r="AM1633">
        <f>IF($A1633="","",SUMPRODUCT($AO1633:$BD1633,'Map Analysis'!$AP$2^{0,1,2,3,4,5,6,7,8,9,10,11,12,13,14,15}))</f>
      </c>
      <c r="AN1633">
        <f>IF($A1633="","",$AM1633+ROW()/10000000)</f>
      </c>
      <c r="AO1633">
        <f>IF($A1633="","",COUNTIF($W$2:$W$2500,$A1633))</f>
      </c>
      <c r="AP1633">
        <f>IF($A1633="","",SUMIFS($BF$2:$BF$2500,$W$2:$W$2500,$A1633))</f>
      </c>
      <c r="AQ1633">
        <f>IF($A1633="","",SUMIFS($BG$2:$BG$2500,$W$2:$W$2500,$A1633))</f>
      </c>
      <c r="AR1633">
        <f>IF($A1633="","",SUMIFS($BH$2:$BH$2500,$W$2:$W$2500,$A1633))</f>
      </c>
      <c r="AS1633">
        <f>IF($A1633="","",SUMIFS($BI$2:$BI$2500,$W$2:$W$2500,$A1633))</f>
      </c>
      <c r="AT1633">
        <f>IF($A1633="","",SUMIFS($BJ$2:$BJ$2500,$W$2:$W$2500,$A1633))</f>
      </c>
      <c r="AU1633">
        <f>IF($A1633="","",SUMIFS($BK$2:$BK$2500,$W$2:$W$2500,$A1633))</f>
      </c>
      <c r="AV1633">
        <f>IF($A1633="","",SUMIFS($BL$2:$BL$2500,$W$2:$W$2500,$A1633))</f>
      </c>
      <c r="AW1633">
        <f>IF($A1633="","",SUMIFS($BM$2:$BM$2500,$W$2:$W$2500,$A1633))</f>
      </c>
      <c r="AX1633">
        <f>IF($A1633="","",SUMIFS($BN$2:$BN$2500,$W$2:$W$2500,$A1633))</f>
      </c>
      <c r="AY1633">
        <f>IF($A1633="","",SUMIFS($BO$2:$BO$2500,$W$2:$W$2500,$A1633))</f>
      </c>
      <c r="AZ1633">
        <f>IF($A1633="","",SUMIFS($BP$2:$BP$2500,$W$2:$W$2500,$A1633))</f>
      </c>
      <c r="BA1633">
        <f>IF($A1633="","",SUMIFS($BQ$2:$BQ$2500,$W$2:$W$2500,$A1633))</f>
      </c>
      <c r="BB1633">
        <f>IF($A1633="","",SUMIFS($BR$2:$BR$2500,$W$2:$W$2500,$A1633))</f>
      </c>
      <c r="BC1633">
        <f>IF($A1633="","",SUMIFS($BS$2:$BS$2500,$W$2:$W$2500,$A1633))</f>
      </c>
      <c r="BD1633">
        <f>IF($A1633="","",SUMIFS($BT$2:$BT$2500,$W$2:$W$2500,$A1633))</f>
      </c>
      <c r="BF1633">
        <f>IF($Z1633="","",INDEX($AO$2:$AO$2000,$Z1633))</f>
      </c>
      <c r="BG1633">
        <f>IF($Z1633="","",INDEX($AP$2:$AP$2000,$Z1633))</f>
      </c>
      <c r="BH1633">
        <f>IF($Z1633="","",INDEX($AQ$2:$AQ$2000,$Z1633))</f>
      </c>
      <c r="BI1633">
        <f>IF($Z1633="","",INDEX($AR$2:$AR$2000,$Z1633))</f>
      </c>
      <c r="BJ1633">
        <f>IF($Z1633="","",INDEX($AS$2:$AS$2000,$Z1633))</f>
      </c>
      <c r="BK1633">
        <f>IF($Z1633="","",INDEX($AT$2:$AT$2000,$Z1633))</f>
      </c>
      <c r="BL1633">
        <f>IF($Z1633="","",INDEX($AU$2:$AU$2000,$Z1633))</f>
      </c>
      <c r="BM1633">
        <f>IF($Z1633="","",INDEX($AV$2:$AV$2000,$Z1633))</f>
      </c>
      <c r="BN1633">
        <f>IF($Z1633="","",INDEX($AW$2:$AW$2000,$Z1633))</f>
      </c>
      <c r="BO1633">
        <f>IF($Z1633="","",INDEX($AX$2:$AX$2000,$Z1633))</f>
      </c>
      <c r="BP1633">
        <f>IF($Z1633="","",INDEX($AY$2:$AY$2000,$Z1633))</f>
      </c>
      <c r="BQ1633">
        <f>IF($Z1633="","",INDEX($AZ$2:$AZ$2000,$Z1633))</f>
      </c>
      <c r="BR1633">
        <f>IF($Z1633="","",INDEX($BA$2:$BA$2000,$Z1633))</f>
      </c>
      <c r="BS1633">
        <f>IF($Z1633="","",INDEX($BB$2:$BB$2000,$Z1633))</f>
      </c>
      <c r="BT1633">
        <f>IF($Z1633="","",INDEX($BC$2:$BC$2000,$Z1633))</f>
      </c>
      <c r="BV1633">
        <f>IF(OR($A1633="",$P1633&lt;&gt;"Yes",$AH1633="Yes"),"",1+N($AG1633))</f>
      </c>
      <c r="BW1633">
        <f>IF($A1633="","",COUNTIFS($W$2:$W$2500,$A1633,$BZ$2:$BZ$2500,"Yes")+COUNTIFS($X$2:$X$2500,$A1633,$BY$2:$BY$2500,"Yes"))</f>
      </c>
      <c r="BX1633">
        <f>IF(OR($A1633="",$P1633="Yes"),"",IF(N($BW1633)=0,0,1+SUMIFS($CB$2:$CB$2500,$W$2:$W$2500,$A1633)+SUMIFS($CA$2:$CA$2500,$X$2:$X$2500,$A1633)))</f>
      </c>
      <c r="BY1633" t="str">
        <f>IF($Y1633="","",INDEX($AH$2:$AH$2000,$Y1633)&amp;"")</f>
      </c>
      <c r="BZ1633" t="str">
        <f>IF($Z1633="","",INDEX($AH$2:$AH$2000,$Z1633)&amp;"")</f>
      </c>
      <c r="CA1633">
        <f>IF($Y1633="","",INDEX($BV$2:$BV$2000,$Y1633))</f>
      </c>
      <c r="CB1633">
        <f>IF($Z1633="","",INDEX($BV$2:$BV$2000,$Z1633))</f>
      </c>
    </row>
    <row r="1634">
      <c r="A1634" t="str">
        <f>IF(TRIM(INDEX(games!$A:$A,ROW()))="","",TRIM(INDEX(games!$A:$A,ROW())))</f>
      </c>
      <c r="B1634">
        <f>IF(OR($A1634="",INDEX(games!$B:$B,ROW())=""),"",INDEX(games!$B:$B,ROW()))</f>
      </c>
      <c r="C1634" t="str">
        <f>IF(OR($A1634="",INDEX(games!$C:$C,ROW())=""),"",INDEX(games!$C:$C,ROW()))</f>
      </c>
      <c r="D1634">
        <f>IF($A1634="","",COUNTIF($W$2:$W$2500,$A1634)+COUNTIF($X$2:$X$2500,$A1634))</f>
      </c>
      <c r="E1634">
        <f>IF($A1634="","",IFERROR(MATCH($C1634,$R$2:$R$5,0),0))</f>
      </c>
      <c r="F1634">
        <f>IF($A1634="","",MOD(ROW(),34))</f>
      </c>
      <c r="G1634">
        <f>IF($A1634="",NA(),IF($C1634="Action",$B1634,NA()))</f>
      </c>
      <c r="H1634">
        <f>IF($A1634="",NA(),IF($C1634="Action",1+$F1634*0.023,NA()))</f>
      </c>
      <c r="I1634">
        <f>IF($A1634="",NA(),IF($C1634="Strategy",$B1634,NA()))</f>
      </c>
      <c r="J1634">
        <f>IF($A1634="",NA(),IF($C1634="Strategy",2+$F1634*0.023,NA()))</f>
      </c>
      <c r="K1634">
        <f>IF($A1634="",NA(),IF($C1634="Deckbuilder",$B1634,NA()))</f>
      </c>
      <c r="L1634">
        <f>IF($A1634="",NA(),IF($C1634="Deckbuilder",3+$F1634*0.023,NA()))</f>
      </c>
      <c r="M1634">
        <f>IF($A1634="",NA(),IF($C1634="Traditional",$B1634,NA()))</f>
      </c>
      <c r="N1634">
        <f>IF($A1634="",NA(),IF($C1634="Traditional",4+$F1634*0.023,NA()))</f>
      </c>
      <c r="O1634">
        <f>IF($A1634="","",$D1634+ROW()/1000000)</f>
      </c>
      <c r="P1634" t="str">
        <f>IF(OR($A1634="",INDEX(games!$H:$H,ROW())=""),"",INDEX(games!$H:$H,ROW()))</f>
      </c>
      <c r="Q1634">
        <f>IF(OR($A1634="",$P1634&lt;&gt;"Yes"),"",$D1634+ROW()/1000000)</f>
      </c>
      <c r="T1634">
        <f>IF($Y1634="","",INDEX($B$2:$B$2000,$Y1634))</f>
      </c>
      <c r="U1634">
        <f>IF($Z1634="","",INDEX($B$2:$B$2000,$Z1634))</f>
      </c>
      <c r="V1634">
        <f>IF(OR($T1634="",$U1634=""),"",$U1634-$T1634)</f>
      </c>
      <c r="W1634" t="str">
        <f>IF(TRIM(INDEX(connections!$A:$A,ROW()))="","",TRIM(INDEX(connections!$A:$A,ROW())))</f>
      </c>
      <c r="X1634" t="str">
        <f>IF($W1634="","",TRIM(INDEX(connections!$B:$B,ROW())))</f>
      </c>
      <c r="Y1634">
        <f>IF($W1634="","",IFERROR(MATCH($W1634,$A$2:$A$2000,0),""))</f>
      </c>
      <c r="Z1634">
        <f>IF($X1634="","",IFERROR(MATCH($X1634,$A$2:$A$2000,0),""))</f>
      </c>
      <c r="AA1634" t="str">
        <f>IF($Y1634="","",INDEX($P$2:$P$2000,$Y1634))</f>
      </c>
      <c r="AB1634" t="str">
        <f>IF($Z1634="","",INDEX($P$2:$P$2000,$Z1634))</f>
      </c>
      <c r="AC1634">
        <f>IF(AND($AA1634="Yes",$AB1634="Yes"),1,"")</f>
      </c>
      <c r="AD1634">
        <f>IF(OR($Y1634="",$Z1634=""),"",IF(INDEX($C$2:$C$2000,$Y1634)=INDEX($C$2:$C$2000,$Z1634),0,1))</f>
      </c>
      <c r="AE1634">
        <f>IF($AC1634&lt;&gt;1,"",IF(AND(INDEX($AG$2:$AG$2000,$Y1634)=1,INDEX($AG$2:$AG$2000,$Z1634)=1),1,""))</f>
      </c>
      <c r="AG1634">
        <f>IF($A1634="","",COUNTIFS($W$2:$W$2500,$A1634,$AB$2:$AB$2500,"Yes")+COUNTIFS($X$2:$X$2500,$A1634,$AA$2:$AA$2500,"Yes"))</f>
      </c>
      <c r="AH1634" t="str">
        <f>IF(OR($P1634&lt;&gt;"Yes",N($AG1634)=0),"",IF(AND($AG1634=1,COUNTIFS($W$2:$W$2500,$A1634,$AE$2:$AE$2500,1)+COUNTIFS($X$2:$X$2500,$A1634,$AE$2:$AE$2500,1)&gt;0),"","Yes"))</f>
      </c>
      <c r="AI1634">
        <f>IF($AH1634="Yes",$AG1634,"")</f>
      </c>
      <c r="AJ1634">
        <f>IF($AI1634="","",$AI1634+ROW()/1000000)</f>
      </c>
      <c r="AK1634">
        <f>IF(OR($A1634="",$P1634="Yes",N($AG1634)=0),"",$AG1634+ROW()/1000000)</f>
      </c>
      <c r="AL1634" t="str">
        <f>IF($A1634="","",INDEX(games!$J:$J,ROW())&amp;"")</f>
      </c>
      <c r="AM1634">
        <f>IF($A1634="","",SUMPRODUCT($AO1634:$BD1634,'Map Analysis'!$AP$2^{0,1,2,3,4,5,6,7,8,9,10,11,12,13,14,15}))</f>
      </c>
      <c r="AN1634">
        <f>IF($A1634="","",$AM1634+ROW()/10000000)</f>
      </c>
      <c r="AO1634">
        <f>IF($A1634="","",COUNTIF($W$2:$W$2500,$A1634))</f>
      </c>
      <c r="AP1634">
        <f>IF($A1634="","",SUMIFS($BF$2:$BF$2500,$W$2:$W$2500,$A1634))</f>
      </c>
      <c r="AQ1634">
        <f>IF($A1634="","",SUMIFS($BG$2:$BG$2500,$W$2:$W$2500,$A1634))</f>
      </c>
      <c r="AR1634">
        <f>IF($A1634="","",SUMIFS($BH$2:$BH$2500,$W$2:$W$2500,$A1634))</f>
      </c>
      <c r="AS1634">
        <f>IF($A1634="","",SUMIFS($BI$2:$BI$2500,$W$2:$W$2500,$A1634))</f>
      </c>
      <c r="AT1634">
        <f>IF($A1634="","",SUMIFS($BJ$2:$BJ$2500,$W$2:$W$2500,$A1634))</f>
      </c>
      <c r="AU1634">
        <f>IF($A1634="","",SUMIFS($BK$2:$BK$2500,$W$2:$W$2500,$A1634))</f>
      </c>
      <c r="AV1634">
        <f>IF($A1634="","",SUMIFS($BL$2:$BL$2500,$W$2:$W$2500,$A1634))</f>
      </c>
      <c r="AW1634">
        <f>IF($A1634="","",SUMIFS($BM$2:$BM$2500,$W$2:$W$2500,$A1634))</f>
      </c>
      <c r="AX1634">
        <f>IF($A1634="","",SUMIFS($BN$2:$BN$2500,$W$2:$W$2500,$A1634))</f>
      </c>
      <c r="AY1634">
        <f>IF($A1634="","",SUMIFS($BO$2:$BO$2500,$W$2:$W$2500,$A1634))</f>
      </c>
      <c r="AZ1634">
        <f>IF($A1634="","",SUMIFS($BP$2:$BP$2500,$W$2:$W$2500,$A1634))</f>
      </c>
      <c r="BA1634">
        <f>IF($A1634="","",SUMIFS($BQ$2:$BQ$2500,$W$2:$W$2500,$A1634))</f>
      </c>
      <c r="BB1634">
        <f>IF($A1634="","",SUMIFS($BR$2:$BR$2500,$W$2:$W$2500,$A1634))</f>
      </c>
      <c r="BC1634">
        <f>IF($A1634="","",SUMIFS($BS$2:$BS$2500,$W$2:$W$2500,$A1634))</f>
      </c>
      <c r="BD1634">
        <f>IF($A1634="","",SUMIFS($BT$2:$BT$2500,$W$2:$W$2500,$A1634))</f>
      </c>
      <c r="BF1634">
        <f>IF($Z1634="","",INDEX($AO$2:$AO$2000,$Z1634))</f>
      </c>
      <c r="BG1634">
        <f>IF($Z1634="","",INDEX($AP$2:$AP$2000,$Z1634))</f>
      </c>
      <c r="BH1634">
        <f>IF($Z1634="","",INDEX($AQ$2:$AQ$2000,$Z1634))</f>
      </c>
      <c r="BI1634">
        <f>IF($Z1634="","",INDEX($AR$2:$AR$2000,$Z1634))</f>
      </c>
      <c r="BJ1634">
        <f>IF($Z1634="","",INDEX($AS$2:$AS$2000,$Z1634))</f>
      </c>
      <c r="BK1634">
        <f>IF($Z1634="","",INDEX($AT$2:$AT$2000,$Z1634))</f>
      </c>
      <c r="BL1634">
        <f>IF($Z1634="","",INDEX($AU$2:$AU$2000,$Z1634))</f>
      </c>
      <c r="BM1634">
        <f>IF($Z1634="","",INDEX($AV$2:$AV$2000,$Z1634))</f>
      </c>
      <c r="BN1634">
        <f>IF($Z1634="","",INDEX($AW$2:$AW$2000,$Z1634))</f>
      </c>
      <c r="BO1634">
        <f>IF($Z1634="","",INDEX($AX$2:$AX$2000,$Z1634))</f>
      </c>
      <c r="BP1634">
        <f>IF($Z1634="","",INDEX($AY$2:$AY$2000,$Z1634))</f>
      </c>
      <c r="BQ1634">
        <f>IF($Z1634="","",INDEX($AZ$2:$AZ$2000,$Z1634))</f>
      </c>
      <c r="BR1634">
        <f>IF($Z1634="","",INDEX($BA$2:$BA$2000,$Z1634))</f>
      </c>
      <c r="BS1634">
        <f>IF($Z1634="","",INDEX($BB$2:$BB$2000,$Z1634))</f>
      </c>
      <c r="BT1634">
        <f>IF($Z1634="","",INDEX($BC$2:$BC$2000,$Z1634))</f>
      </c>
      <c r="BV1634">
        <f>IF(OR($A1634="",$P1634&lt;&gt;"Yes",$AH1634="Yes"),"",1+N($AG1634))</f>
      </c>
      <c r="BW1634">
        <f>IF($A1634="","",COUNTIFS($W$2:$W$2500,$A1634,$BZ$2:$BZ$2500,"Yes")+COUNTIFS($X$2:$X$2500,$A1634,$BY$2:$BY$2500,"Yes"))</f>
      </c>
      <c r="BX1634">
        <f>IF(OR($A1634="",$P1634="Yes"),"",IF(N($BW1634)=0,0,1+SUMIFS($CB$2:$CB$2500,$W$2:$W$2500,$A1634)+SUMIFS($CA$2:$CA$2500,$X$2:$X$2500,$A1634)))</f>
      </c>
      <c r="BY1634" t="str">
        <f>IF($Y1634="","",INDEX($AH$2:$AH$2000,$Y1634)&amp;"")</f>
      </c>
      <c r="BZ1634" t="str">
        <f>IF($Z1634="","",INDEX($AH$2:$AH$2000,$Z1634)&amp;"")</f>
      </c>
      <c r="CA1634">
        <f>IF($Y1634="","",INDEX($BV$2:$BV$2000,$Y1634))</f>
      </c>
      <c r="CB1634">
        <f>IF($Z1634="","",INDEX($BV$2:$BV$2000,$Z1634))</f>
      </c>
    </row>
    <row r="1635">
      <c r="A1635" t="str">
        <f>IF(TRIM(INDEX(games!$A:$A,ROW()))="","",TRIM(INDEX(games!$A:$A,ROW())))</f>
      </c>
      <c r="B1635">
        <f>IF(OR($A1635="",INDEX(games!$B:$B,ROW())=""),"",INDEX(games!$B:$B,ROW()))</f>
      </c>
      <c r="C1635" t="str">
        <f>IF(OR($A1635="",INDEX(games!$C:$C,ROW())=""),"",INDEX(games!$C:$C,ROW()))</f>
      </c>
      <c r="D1635">
        <f>IF($A1635="","",COUNTIF($W$2:$W$2500,$A1635)+COUNTIF($X$2:$X$2500,$A1635))</f>
      </c>
      <c r="E1635">
        <f>IF($A1635="","",IFERROR(MATCH($C1635,$R$2:$R$5,0),0))</f>
      </c>
      <c r="F1635">
        <f>IF($A1635="","",MOD(ROW(),34))</f>
      </c>
      <c r="G1635">
        <f>IF($A1635="",NA(),IF($C1635="Action",$B1635,NA()))</f>
      </c>
      <c r="H1635">
        <f>IF($A1635="",NA(),IF($C1635="Action",1+$F1635*0.023,NA()))</f>
      </c>
      <c r="I1635">
        <f>IF($A1635="",NA(),IF($C1635="Strategy",$B1635,NA()))</f>
      </c>
      <c r="J1635">
        <f>IF($A1635="",NA(),IF($C1635="Strategy",2+$F1635*0.023,NA()))</f>
      </c>
      <c r="K1635">
        <f>IF($A1635="",NA(),IF($C1635="Deckbuilder",$B1635,NA()))</f>
      </c>
      <c r="L1635">
        <f>IF($A1635="",NA(),IF($C1635="Deckbuilder",3+$F1635*0.023,NA()))</f>
      </c>
      <c r="M1635">
        <f>IF($A1635="",NA(),IF($C1635="Traditional",$B1635,NA()))</f>
      </c>
      <c r="N1635">
        <f>IF($A1635="",NA(),IF($C1635="Traditional",4+$F1635*0.023,NA()))</f>
      </c>
      <c r="O1635">
        <f>IF($A1635="","",$D1635+ROW()/1000000)</f>
      </c>
      <c r="P1635" t="str">
        <f>IF(OR($A1635="",INDEX(games!$H:$H,ROW())=""),"",INDEX(games!$H:$H,ROW()))</f>
      </c>
      <c r="Q1635">
        <f>IF(OR($A1635="",$P1635&lt;&gt;"Yes"),"",$D1635+ROW()/1000000)</f>
      </c>
      <c r="T1635">
        <f>IF($Y1635="","",INDEX($B$2:$B$2000,$Y1635))</f>
      </c>
      <c r="U1635">
        <f>IF($Z1635="","",INDEX($B$2:$B$2000,$Z1635))</f>
      </c>
      <c r="V1635">
        <f>IF(OR($T1635="",$U1635=""),"",$U1635-$T1635)</f>
      </c>
      <c r="W1635" t="str">
        <f>IF(TRIM(INDEX(connections!$A:$A,ROW()))="","",TRIM(INDEX(connections!$A:$A,ROW())))</f>
      </c>
      <c r="X1635" t="str">
        <f>IF($W1635="","",TRIM(INDEX(connections!$B:$B,ROW())))</f>
      </c>
      <c r="Y1635">
        <f>IF($W1635="","",IFERROR(MATCH($W1635,$A$2:$A$2000,0),""))</f>
      </c>
      <c r="Z1635">
        <f>IF($X1635="","",IFERROR(MATCH($X1635,$A$2:$A$2000,0),""))</f>
      </c>
      <c r="AA1635" t="str">
        <f>IF($Y1635="","",INDEX($P$2:$P$2000,$Y1635))</f>
      </c>
      <c r="AB1635" t="str">
        <f>IF($Z1635="","",INDEX($P$2:$P$2000,$Z1635))</f>
      </c>
      <c r="AC1635">
        <f>IF(AND($AA1635="Yes",$AB1635="Yes"),1,"")</f>
      </c>
      <c r="AD1635">
        <f>IF(OR($Y1635="",$Z1635=""),"",IF(INDEX($C$2:$C$2000,$Y1635)=INDEX($C$2:$C$2000,$Z1635),0,1))</f>
      </c>
      <c r="AE1635">
        <f>IF($AC1635&lt;&gt;1,"",IF(AND(INDEX($AG$2:$AG$2000,$Y1635)=1,INDEX($AG$2:$AG$2000,$Z1635)=1),1,""))</f>
      </c>
      <c r="AG1635">
        <f>IF($A1635="","",COUNTIFS($W$2:$W$2500,$A1635,$AB$2:$AB$2500,"Yes")+COUNTIFS($X$2:$X$2500,$A1635,$AA$2:$AA$2500,"Yes"))</f>
      </c>
      <c r="AH1635" t="str">
        <f>IF(OR($P1635&lt;&gt;"Yes",N($AG1635)=0),"",IF(AND($AG1635=1,COUNTIFS($W$2:$W$2500,$A1635,$AE$2:$AE$2500,1)+COUNTIFS($X$2:$X$2500,$A1635,$AE$2:$AE$2500,1)&gt;0),"","Yes"))</f>
      </c>
      <c r="AI1635">
        <f>IF($AH1635="Yes",$AG1635,"")</f>
      </c>
      <c r="AJ1635">
        <f>IF($AI1635="","",$AI1635+ROW()/1000000)</f>
      </c>
      <c r="AK1635">
        <f>IF(OR($A1635="",$P1635="Yes",N($AG1635)=0),"",$AG1635+ROW()/1000000)</f>
      </c>
      <c r="AL1635" t="str">
        <f>IF($A1635="","",INDEX(games!$J:$J,ROW())&amp;"")</f>
      </c>
      <c r="AM1635">
        <f>IF($A1635="","",SUMPRODUCT($AO1635:$BD1635,'Map Analysis'!$AP$2^{0,1,2,3,4,5,6,7,8,9,10,11,12,13,14,15}))</f>
      </c>
      <c r="AN1635">
        <f>IF($A1635="","",$AM1635+ROW()/10000000)</f>
      </c>
      <c r="AO1635">
        <f>IF($A1635="","",COUNTIF($W$2:$W$2500,$A1635))</f>
      </c>
      <c r="AP1635">
        <f>IF($A1635="","",SUMIFS($BF$2:$BF$2500,$W$2:$W$2500,$A1635))</f>
      </c>
      <c r="AQ1635">
        <f>IF($A1635="","",SUMIFS($BG$2:$BG$2500,$W$2:$W$2500,$A1635))</f>
      </c>
      <c r="AR1635">
        <f>IF($A1635="","",SUMIFS($BH$2:$BH$2500,$W$2:$W$2500,$A1635))</f>
      </c>
      <c r="AS1635">
        <f>IF($A1635="","",SUMIFS($BI$2:$BI$2500,$W$2:$W$2500,$A1635))</f>
      </c>
      <c r="AT1635">
        <f>IF($A1635="","",SUMIFS($BJ$2:$BJ$2500,$W$2:$W$2500,$A1635))</f>
      </c>
      <c r="AU1635">
        <f>IF($A1635="","",SUMIFS($BK$2:$BK$2500,$W$2:$W$2500,$A1635))</f>
      </c>
      <c r="AV1635">
        <f>IF($A1635="","",SUMIFS($BL$2:$BL$2500,$W$2:$W$2500,$A1635))</f>
      </c>
      <c r="AW1635">
        <f>IF($A1635="","",SUMIFS($BM$2:$BM$2500,$W$2:$W$2500,$A1635))</f>
      </c>
      <c r="AX1635">
        <f>IF($A1635="","",SUMIFS($BN$2:$BN$2500,$W$2:$W$2500,$A1635))</f>
      </c>
      <c r="AY1635">
        <f>IF($A1635="","",SUMIFS($BO$2:$BO$2500,$W$2:$W$2500,$A1635))</f>
      </c>
      <c r="AZ1635">
        <f>IF($A1635="","",SUMIFS($BP$2:$BP$2500,$W$2:$W$2500,$A1635))</f>
      </c>
      <c r="BA1635">
        <f>IF($A1635="","",SUMIFS($BQ$2:$BQ$2500,$W$2:$W$2500,$A1635))</f>
      </c>
      <c r="BB1635">
        <f>IF($A1635="","",SUMIFS($BR$2:$BR$2500,$W$2:$W$2500,$A1635))</f>
      </c>
      <c r="BC1635">
        <f>IF($A1635="","",SUMIFS($BS$2:$BS$2500,$W$2:$W$2500,$A1635))</f>
      </c>
      <c r="BD1635">
        <f>IF($A1635="","",SUMIFS($BT$2:$BT$2500,$W$2:$W$2500,$A1635))</f>
      </c>
      <c r="BF1635">
        <f>IF($Z1635="","",INDEX($AO$2:$AO$2000,$Z1635))</f>
      </c>
      <c r="BG1635">
        <f>IF($Z1635="","",INDEX($AP$2:$AP$2000,$Z1635))</f>
      </c>
      <c r="BH1635">
        <f>IF($Z1635="","",INDEX($AQ$2:$AQ$2000,$Z1635))</f>
      </c>
      <c r="BI1635">
        <f>IF($Z1635="","",INDEX($AR$2:$AR$2000,$Z1635))</f>
      </c>
      <c r="BJ1635">
        <f>IF($Z1635="","",INDEX($AS$2:$AS$2000,$Z1635))</f>
      </c>
      <c r="BK1635">
        <f>IF($Z1635="","",INDEX($AT$2:$AT$2000,$Z1635))</f>
      </c>
      <c r="BL1635">
        <f>IF($Z1635="","",INDEX($AU$2:$AU$2000,$Z1635))</f>
      </c>
      <c r="BM1635">
        <f>IF($Z1635="","",INDEX($AV$2:$AV$2000,$Z1635))</f>
      </c>
      <c r="BN1635">
        <f>IF($Z1635="","",INDEX($AW$2:$AW$2000,$Z1635))</f>
      </c>
      <c r="BO1635">
        <f>IF($Z1635="","",INDEX($AX$2:$AX$2000,$Z1635))</f>
      </c>
      <c r="BP1635">
        <f>IF($Z1635="","",INDEX($AY$2:$AY$2000,$Z1635))</f>
      </c>
      <c r="BQ1635">
        <f>IF($Z1635="","",INDEX($AZ$2:$AZ$2000,$Z1635))</f>
      </c>
      <c r="BR1635">
        <f>IF($Z1635="","",INDEX($BA$2:$BA$2000,$Z1635))</f>
      </c>
      <c r="BS1635">
        <f>IF($Z1635="","",INDEX($BB$2:$BB$2000,$Z1635))</f>
      </c>
      <c r="BT1635">
        <f>IF($Z1635="","",INDEX($BC$2:$BC$2000,$Z1635))</f>
      </c>
      <c r="BV1635">
        <f>IF(OR($A1635="",$P1635&lt;&gt;"Yes",$AH1635="Yes"),"",1+N($AG1635))</f>
      </c>
      <c r="BW1635">
        <f>IF($A1635="","",COUNTIFS($W$2:$W$2500,$A1635,$BZ$2:$BZ$2500,"Yes")+COUNTIFS($X$2:$X$2500,$A1635,$BY$2:$BY$2500,"Yes"))</f>
      </c>
      <c r="BX1635">
        <f>IF(OR($A1635="",$P1635="Yes"),"",IF(N($BW1635)=0,0,1+SUMIFS($CB$2:$CB$2500,$W$2:$W$2500,$A1635)+SUMIFS($CA$2:$CA$2500,$X$2:$X$2500,$A1635)))</f>
      </c>
      <c r="BY1635" t="str">
        <f>IF($Y1635="","",INDEX($AH$2:$AH$2000,$Y1635)&amp;"")</f>
      </c>
      <c r="BZ1635" t="str">
        <f>IF($Z1635="","",INDEX($AH$2:$AH$2000,$Z1635)&amp;"")</f>
      </c>
      <c r="CA1635">
        <f>IF($Y1635="","",INDEX($BV$2:$BV$2000,$Y1635))</f>
      </c>
      <c r="CB1635">
        <f>IF($Z1635="","",INDEX($BV$2:$BV$2000,$Z1635))</f>
      </c>
    </row>
    <row r="1636">
      <c r="A1636" t="str">
        <f>IF(TRIM(INDEX(games!$A:$A,ROW()))="","",TRIM(INDEX(games!$A:$A,ROW())))</f>
      </c>
      <c r="B1636">
        <f>IF(OR($A1636="",INDEX(games!$B:$B,ROW())=""),"",INDEX(games!$B:$B,ROW()))</f>
      </c>
      <c r="C1636" t="str">
        <f>IF(OR($A1636="",INDEX(games!$C:$C,ROW())=""),"",INDEX(games!$C:$C,ROW()))</f>
      </c>
      <c r="D1636">
        <f>IF($A1636="","",COUNTIF($W$2:$W$2500,$A1636)+COUNTIF($X$2:$X$2500,$A1636))</f>
      </c>
      <c r="E1636">
        <f>IF($A1636="","",IFERROR(MATCH($C1636,$R$2:$R$5,0),0))</f>
      </c>
      <c r="F1636">
        <f>IF($A1636="","",MOD(ROW(),34))</f>
      </c>
      <c r="G1636">
        <f>IF($A1636="",NA(),IF($C1636="Action",$B1636,NA()))</f>
      </c>
      <c r="H1636">
        <f>IF($A1636="",NA(),IF($C1636="Action",1+$F1636*0.023,NA()))</f>
      </c>
      <c r="I1636">
        <f>IF($A1636="",NA(),IF($C1636="Strategy",$B1636,NA()))</f>
      </c>
      <c r="J1636">
        <f>IF($A1636="",NA(),IF($C1636="Strategy",2+$F1636*0.023,NA()))</f>
      </c>
      <c r="K1636">
        <f>IF($A1636="",NA(),IF($C1636="Deckbuilder",$B1636,NA()))</f>
      </c>
      <c r="L1636">
        <f>IF($A1636="",NA(),IF($C1636="Deckbuilder",3+$F1636*0.023,NA()))</f>
      </c>
      <c r="M1636">
        <f>IF($A1636="",NA(),IF($C1636="Traditional",$B1636,NA()))</f>
      </c>
      <c r="N1636">
        <f>IF($A1636="",NA(),IF($C1636="Traditional",4+$F1636*0.023,NA()))</f>
      </c>
      <c r="O1636">
        <f>IF($A1636="","",$D1636+ROW()/1000000)</f>
      </c>
      <c r="P1636" t="str">
        <f>IF(OR($A1636="",INDEX(games!$H:$H,ROW())=""),"",INDEX(games!$H:$H,ROW()))</f>
      </c>
      <c r="Q1636">
        <f>IF(OR($A1636="",$P1636&lt;&gt;"Yes"),"",$D1636+ROW()/1000000)</f>
      </c>
      <c r="T1636">
        <f>IF($Y1636="","",INDEX($B$2:$B$2000,$Y1636))</f>
      </c>
      <c r="U1636">
        <f>IF($Z1636="","",INDEX($B$2:$B$2000,$Z1636))</f>
      </c>
      <c r="V1636">
        <f>IF(OR($T1636="",$U1636=""),"",$U1636-$T1636)</f>
      </c>
      <c r="W1636" t="str">
        <f>IF(TRIM(INDEX(connections!$A:$A,ROW()))="","",TRIM(INDEX(connections!$A:$A,ROW())))</f>
      </c>
      <c r="X1636" t="str">
        <f>IF($W1636="","",TRIM(INDEX(connections!$B:$B,ROW())))</f>
      </c>
      <c r="Y1636">
        <f>IF($W1636="","",IFERROR(MATCH($W1636,$A$2:$A$2000,0),""))</f>
      </c>
      <c r="Z1636">
        <f>IF($X1636="","",IFERROR(MATCH($X1636,$A$2:$A$2000,0),""))</f>
      </c>
      <c r="AA1636" t="str">
        <f>IF($Y1636="","",INDEX($P$2:$P$2000,$Y1636))</f>
      </c>
      <c r="AB1636" t="str">
        <f>IF($Z1636="","",INDEX($P$2:$P$2000,$Z1636))</f>
      </c>
      <c r="AC1636">
        <f>IF(AND($AA1636="Yes",$AB1636="Yes"),1,"")</f>
      </c>
      <c r="AD1636">
        <f>IF(OR($Y1636="",$Z1636=""),"",IF(INDEX($C$2:$C$2000,$Y1636)=INDEX($C$2:$C$2000,$Z1636),0,1))</f>
      </c>
      <c r="AE1636">
        <f>IF($AC1636&lt;&gt;1,"",IF(AND(INDEX($AG$2:$AG$2000,$Y1636)=1,INDEX($AG$2:$AG$2000,$Z1636)=1),1,""))</f>
      </c>
      <c r="AG1636">
        <f>IF($A1636="","",COUNTIFS($W$2:$W$2500,$A1636,$AB$2:$AB$2500,"Yes")+COUNTIFS($X$2:$X$2500,$A1636,$AA$2:$AA$2500,"Yes"))</f>
      </c>
      <c r="AH1636" t="str">
        <f>IF(OR($P1636&lt;&gt;"Yes",N($AG1636)=0),"",IF(AND($AG1636=1,COUNTIFS($W$2:$W$2500,$A1636,$AE$2:$AE$2500,1)+COUNTIFS($X$2:$X$2500,$A1636,$AE$2:$AE$2500,1)&gt;0),"","Yes"))</f>
      </c>
      <c r="AI1636">
        <f>IF($AH1636="Yes",$AG1636,"")</f>
      </c>
      <c r="AJ1636">
        <f>IF($AI1636="","",$AI1636+ROW()/1000000)</f>
      </c>
      <c r="AK1636">
        <f>IF(OR($A1636="",$P1636="Yes",N($AG1636)=0),"",$AG1636+ROW()/1000000)</f>
      </c>
      <c r="AL1636" t="str">
        <f>IF($A1636="","",INDEX(games!$J:$J,ROW())&amp;"")</f>
      </c>
      <c r="AM1636">
        <f>IF($A1636="","",SUMPRODUCT($AO1636:$BD1636,'Map Analysis'!$AP$2^{0,1,2,3,4,5,6,7,8,9,10,11,12,13,14,15}))</f>
      </c>
      <c r="AN1636">
        <f>IF($A1636="","",$AM1636+ROW()/10000000)</f>
      </c>
      <c r="AO1636">
        <f>IF($A1636="","",COUNTIF($W$2:$W$2500,$A1636))</f>
      </c>
      <c r="AP1636">
        <f>IF($A1636="","",SUMIFS($BF$2:$BF$2500,$W$2:$W$2500,$A1636))</f>
      </c>
      <c r="AQ1636">
        <f>IF($A1636="","",SUMIFS($BG$2:$BG$2500,$W$2:$W$2500,$A1636))</f>
      </c>
      <c r="AR1636">
        <f>IF($A1636="","",SUMIFS($BH$2:$BH$2500,$W$2:$W$2500,$A1636))</f>
      </c>
      <c r="AS1636">
        <f>IF($A1636="","",SUMIFS($BI$2:$BI$2500,$W$2:$W$2500,$A1636))</f>
      </c>
      <c r="AT1636">
        <f>IF($A1636="","",SUMIFS($BJ$2:$BJ$2500,$W$2:$W$2500,$A1636))</f>
      </c>
      <c r="AU1636">
        <f>IF($A1636="","",SUMIFS($BK$2:$BK$2500,$W$2:$W$2500,$A1636))</f>
      </c>
      <c r="AV1636">
        <f>IF($A1636="","",SUMIFS($BL$2:$BL$2500,$W$2:$W$2500,$A1636))</f>
      </c>
      <c r="AW1636">
        <f>IF($A1636="","",SUMIFS($BM$2:$BM$2500,$W$2:$W$2500,$A1636))</f>
      </c>
      <c r="AX1636">
        <f>IF($A1636="","",SUMIFS($BN$2:$BN$2500,$W$2:$W$2500,$A1636))</f>
      </c>
      <c r="AY1636">
        <f>IF($A1636="","",SUMIFS($BO$2:$BO$2500,$W$2:$W$2500,$A1636))</f>
      </c>
      <c r="AZ1636">
        <f>IF($A1636="","",SUMIFS($BP$2:$BP$2500,$W$2:$W$2500,$A1636))</f>
      </c>
      <c r="BA1636">
        <f>IF($A1636="","",SUMIFS($BQ$2:$BQ$2500,$W$2:$W$2500,$A1636))</f>
      </c>
      <c r="BB1636">
        <f>IF($A1636="","",SUMIFS($BR$2:$BR$2500,$W$2:$W$2500,$A1636))</f>
      </c>
      <c r="BC1636">
        <f>IF($A1636="","",SUMIFS($BS$2:$BS$2500,$W$2:$W$2500,$A1636))</f>
      </c>
      <c r="BD1636">
        <f>IF($A1636="","",SUMIFS($BT$2:$BT$2500,$W$2:$W$2500,$A1636))</f>
      </c>
      <c r="BF1636">
        <f>IF($Z1636="","",INDEX($AO$2:$AO$2000,$Z1636))</f>
      </c>
      <c r="BG1636">
        <f>IF($Z1636="","",INDEX($AP$2:$AP$2000,$Z1636))</f>
      </c>
      <c r="BH1636">
        <f>IF($Z1636="","",INDEX($AQ$2:$AQ$2000,$Z1636))</f>
      </c>
      <c r="BI1636">
        <f>IF($Z1636="","",INDEX($AR$2:$AR$2000,$Z1636))</f>
      </c>
      <c r="BJ1636">
        <f>IF($Z1636="","",INDEX($AS$2:$AS$2000,$Z1636))</f>
      </c>
      <c r="BK1636">
        <f>IF($Z1636="","",INDEX($AT$2:$AT$2000,$Z1636))</f>
      </c>
      <c r="BL1636">
        <f>IF($Z1636="","",INDEX($AU$2:$AU$2000,$Z1636))</f>
      </c>
      <c r="BM1636">
        <f>IF($Z1636="","",INDEX($AV$2:$AV$2000,$Z1636))</f>
      </c>
      <c r="BN1636">
        <f>IF($Z1636="","",INDEX($AW$2:$AW$2000,$Z1636))</f>
      </c>
      <c r="BO1636">
        <f>IF($Z1636="","",INDEX($AX$2:$AX$2000,$Z1636))</f>
      </c>
      <c r="BP1636">
        <f>IF($Z1636="","",INDEX($AY$2:$AY$2000,$Z1636))</f>
      </c>
      <c r="BQ1636">
        <f>IF($Z1636="","",INDEX($AZ$2:$AZ$2000,$Z1636))</f>
      </c>
      <c r="BR1636">
        <f>IF($Z1636="","",INDEX($BA$2:$BA$2000,$Z1636))</f>
      </c>
      <c r="BS1636">
        <f>IF($Z1636="","",INDEX($BB$2:$BB$2000,$Z1636))</f>
      </c>
      <c r="BT1636">
        <f>IF($Z1636="","",INDEX($BC$2:$BC$2000,$Z1636))</f>
      </c>
      <c r="BV1636">
        <f>IF(OR($A1636="",$P1636&lt;&gt;"Yes",$AH1636="Yes"),"",1+N($AG1636))</f>
      </c>
      <c r="BW1636">
        <f>IF($A1636="","",COUNTIFS($W$2:$W$2500,$A1636,$BZ$2:$BZ$2500,"Yes")+COUNTIFS($X$2:$X$2500,$A1636,$BY$2:$BY$2500,"Yes"))</f>
      </c>
      <c r="BX1636">
        <f>IF(OR($A1636="",$P1636="Yes"),"",IF(N($BW1636)=0,0,1+SUMIFS($CB$2:$CB$2500,$W$2:$W$2500,$A1636)+SUMIFS($CA$2:$CA$2500,$X$2:$X$2500,$A1636)))</f>
      </c>
      <c r="BY1636" t="str">
        <f>IF($Y1636="","",INDEX($AH$2:$AH$2000,$Y1636)&amp;"")</f>
      </c>
      <c r="BZ1636" t="str">
        <f>IF($Z1636="","",INDEX($AH$2:$AH$2000,$Z1636)&amp;"")</f>
      </c>
      <c r="CA1636">
        <f>IF($Y1636="","",INDEX($BV$2:$BV$2000,$Y1636))</f>
      </c>
      <c r="CB1636">
        <f>IF($Z1636="","",INDEX($BV$2:$BV$2000,$Z1636))</f>
      </c>
    </row>
    <row r="1637">
      <c r="A1637" t="str">
        <f>IF(TRIM(INDEX(games!$A:$A,ROW()))="","",TRIM(INDEX(games!$A:$A,ROW())))</f>
      </c>
      <c r="B1637">
        <f>IF(OR($A1637="",INDEX(games!$B:$B,ROW())=""),"",INDEX(games!$B:$B,ROW()))</f>
      </c>
      <c r="C1637" t="str">
        <f>IF(OR($A1637="",INDEX(games!$C:$C,ROW())=""),"",INDEX(games!$C:$C,ROW()))</f>
      </c>
      <c r="D1637">
        <f>IF($A1637="","",COUNTIF($W$2:$W$2500,$A1637)+COUNTIF($X$2:$X$2500,$A1637))</f>
      </c>
      <c r="E1637">
        <f>IF($A1637="","",IFERROR(MATCH($C1637,$R$2:$R$5,0),0))</f>
      </c>
      <c r="F1637">
        <f>IF($A1637="","",MOD(ROW(),34))</f>
      </c>
      <c r="G1637">
        <f>IF($A1637="",NA(),IF($C1637="Action",$B1637,NA()))</f>
      </c>
      <c r="H1637">
        <f>IF($A1637="",NA(),IF($C1637="Action",1+$F1637*0.023,NA()))</f>
      </c>
      <c r="I1637">
        <f>IF($A1637="",NA(),IF($C1637="Strategy",$B1637,NA()))</f>
      </c>
      <c r="J1637">
        <f>IF($A1637="",NA(),IF($C1637="Strategy",2+$F1637*0.023,NA()))</f>
      </c>
      <c r="K1637">
        <f>IF($A1637="",NA(),IF($C1637="Deckbuilder",$B1637,NA()))</f>
      </c>
      <c r="L1637">
        <f>IF($A1637="",NA(),IF($C1637="Deckbuilder",3+$F1637*0.023,NA()))</f>
      </c>
      <c r="M1637">
        <f>IF($A1637="",NA(),IF($C1637="Traditional",$B1637,NA()))</f>
      </c>
      <c r="N1637">
        <f>IF($A1637="",NA(),IF($C1637="Traditional",4+$F1637*0.023,NA()))</f>
      </c>
      <c r="O1637">
        <f>IF($A1637="","",$D1637+ROW()/1000000)</f>
      </c>
      <c r="P1637" t="str">
        <f>IF(OR($A1637="",INDEX(games!$H:$H,ROW())=""),"",INDEX(games!$H:$H,ROW()))</f>
      </c>
      <c r="Q1637">
        <f>IF(OR($A1637="",$P1637&lt;&gt;"Yes"),"",$D1637+ROW()/1000000)</f>
      </c>
      <c r="T1637">
        <f>IF($Y1637="","",INDEX($B$2:$B$2000,$Y1637))</f>
      </c>
      <c r="U1637">
        <f>IF($Z1637="","",INDEX($B$2:$B$2000,$Z1637))</f>
      </c>
      <c r="V1637">
        <f>IF(OR($T1637="",$U1637=""),"",$U1637-$T1637)</f>
      </c>
      <c r="W1637" t="str">
        <f>IF(TRIM(INDEX(connections!$A:$A,ROW()))="","",TRIM(INDEX(connections!$A:$A,ROW())))</f>
      </c>
      <c r="X1637" t="str">
        <f>IF($W1637="","",TRIM(INDEX(connections!$B:$B,ROW())))</f>
      </c>
      <c r="Y1637">
        <f>IF($W1637="","",IFERROR(MATCH($W1637,$A$2:$A$2000,0),""))</f>
      </c>
      <c r="Z1637">
        <f>IF($X1637="","",IFERROR(MATCH($X1637,$A$2:$A$2000,0),""))</f>
      </c>
      <c r="AA1637" t="str">
        <f>IF($Y1637="","",INDEX($P$2:$P$2000,$Y1637))</f>
      </c>
      <c r="AB1637" t="str">
        <f>IF($Z1637="","",INDEX($P$2:$P$2000,$Z1637))</f>
      </c>
      <c r="AC1637">
        <f>IF(AND($AA1637="Yes",$AB1637="Yes"),1,"")</f>
      </c>
      <c r="AD1637">
        <f>IF(OR($Y1637="",$Z1637=""),"",IF(INDEX($C$2:$C$2000,$Y1637)=INDEX($C$2:$C$2000,$Z1637),0,1))</f>
      </c>
      <c r="AE1637">
        <f>IF($AC1637&lt;&gt;1,"",IF(AND(INDEX($AG$2:$AG$2000,$Y1637)=1,INDEX($AG$2:$AG$2000,$Z1637)=1),1,""))</f>
      </c>
      <c r="AG1637">
        <f>IF($A1637="","",COUNTIFS($W$2:$W$2500,$A1637,$AB$2:$AB$2500,"Yes")+COUNTIFS($X$2:$X$2500,$A1637,$AA$2:$AA$2500,"Yes"))</f>
      </c>
      <c r="AH1637" t="str">
        <f>IF(OR($P1637&lt;&gt;"Yes",N($AG1637)=0),"",IF(AND($AG1637=1,COUNTIFS($W$2:$W$2500,$A1637,$AE$2:$AE$2500,1)+COUNTIFS($X$2:$X$2500,$A1637,$AE$2:$AE$2500,1)&gt;0),"","Yes"))</f>
      </c>
      <c r="AI1637">
        <f>IF($AH1637="Yes",$AG1637,"")</f>
      </c>
      <c r="AJ1637">
        <f>IF($AI1637="","",$AI1637+ROW()/1000000)</f>
      </c>
      <c r="AK1637">
        <f>IF(OR($A1637="",$P1637="Yes",N($AG1637)=0),"",$AG1637+ROW()/1000000)</f>
      </c>
      <c r="AL1637" t="str">
        <f>IF($A1637="","",INDEX(games!$J:$J,ROW())&amp;"")</f>
      </c>
      <c r="AM1637">
        <f>IF($A1637="","",SUMPRODUCT($AO1637:$BD1637,'Map Analysis'!$AP$2^{0,1,2,3,4,5,6,7,8,9,10,11,12,13,14,15}))</f>
      </c>
      <c r="AN1637">
        <f>IF($A1637="","",$AM1637+ROW()/10000000)</f>
      </c>
      <c r="AO1637">
        <f>IF($A1637="","",COUNTIF($W$2:$W$2500,$A1637))</f>
      </c>
      <c r="AP1637">
        <f>IF($A1637="","",SUMIFS($BF$2:$BF$2500,$W$2:$W$2500,$A1637))</f>
      </c>
      <c r="AQ1637">
        <f>IF($A1637="","",SUMIFS($BG$2:$BG$2500,$W$2:$W$2500,$A1637))</f>
      </c>
      <c r="AR1637">
        <f>IF($A1637="","",SUMIFS($BH$2:$BH$2500,$W$2:$W$2500,$A1637))</f>
      </c>
      <c r="AS1637">
        <f>IF($A1637="","",SUMIFS($BI$2:$BI$2500,$W$2:$W$2500,$A1637))</f>
      </c>
      <c r="AT1637">
        <f>IF($A1637="","",SUMIFS($BJ$2:$BJ$2500,$W$2:$W$2500,$A1637))</f>
      </c>
      <c r="AU1637">
        <f>IF($A1637="","",SUMIFS($BK$2:$BK$2500,$W$2:$W$2500,$A1637))</f>
      </c>
      <c r="AV1637">
        <f>IF($A1637="","",SUMIFS($BL$2:$BL$2500,$W$2:$W$2500,$A1637))</f>
      </c>
      <c r="AW1637">
        <f>IF($A1637="","",SUMIFS($BM$2:$BM$2500,$W$2:$W$2500,$A1637))</f>
      </c>
      <c r="AX1637">
        <f>IF($A1637="","",SUMIFS($BN$2:$BN$2500,$W$2:$W$2500,$A1637))</f>
      </c>
      <c r="AY1637">
        <f>IF($A1637="","",SUMIFS($BO$2:$BO$2500,$W$2:$W$2500,$A1637))</f>
      </c>
      <c r="AZ1637">
        <f>IF($A1637="","",SUMIFS($BP$2:$BP$2500,$W$2:$W$2500,$A1637))</f>
      </c>
      <c r="BA1637">
        <f>IF($A1637="","",SUMIFS($BQ$2:$BQ$2500,$W$2:$W$2500,$A1637))</f>
      </c>
      <c r="BB1637">
        <f>IF($A1637="","",SUMIFS($BR$2:$BR$2500,$W$2:$W$2500,$A1637))</f>
      </c>
      <c r="BC1637">
        <f>IF($A1637="","",SUMIFS($BS$2:$BS$2500,$W$2:$W$2500,$A1637))</f>
      </c>
      <c r="BD1637">
        <f>IF($A1637="","",SUMIFS($BT$2:$BT$2500,$W$2:$W$2500,$A1637))</f>
      </c>
      <c r="BF1637">
        <f>IF($Z1637="","",INDEX($AO$2:$AO$2000,$Z1637))</f>
      </c>
      <c r="BG1637">
        <f>IF($Z1637="","",INDEX($AP$2:$AP$2000,$Z1637))</f>
      </c>
      <c r="BH1637">
        <f>IF($Z1637="","",INDEX($AQ$2:$AQ$2000,$Z1637))</f>
      </c>
      <c r="BI1637">
        <f>IF($Z1637="","",INDEX($AR$2:$AR$2000,$Z1637))</f>
      </c>
      <c r="BJ1637">
        <f>IF($Z1637="","",INDEX($AS$2:$AS$2000,$Z1637))</f>
      </c>
      <c r="BK1637">
        <f>IF($Z1637="","",INDEX($AT$2:$AT$2000,$Z1637))</f>
      </c>
      <c r="BL1637">
        <f>IF($Z1637="","",INDEX($AU$2:$AU$2000,$Z1637))</f>
      </c>
      <c r="BM1637">
        <f>IF($Z1637="","",INDEX($AV$2:$AV$2000,$Z1637))</f>
      </c>
      <c r="BN1637">
        <f>IF($Z1637="","",INDEX($AW$2:$AW$2000,$Z1637))</f>
      </c>
      <c r="BO1637">
        <f>IF($Z1637="","",INDEX($AX$2:$AX$2000,$Z1637))</f>
      </c>
      <c r="BP1637">
        <f>IF($Z1637="","",INDEX($AY$2:$AY$2000,$Z1637))</f>
      </c>
      <c r="BQ1637">
        <f>IF($Z1637="","",INDEX($AZ$2:$AZ$2000,$Z1637))</f>
      </c>
      <c r="BR1637">
        <f>IF($Z1637="","",INDEX($BA$2:$BA$2000,$Z1637))</f>
      </c>
      <c r="BS1637">
        <f>IF($Z1637="","",INDEX($BB$2:$BB$2000,$Z1637))</f>
      </c>
      <c r="BT1637">
        <f>IF($Z1637="","",INDEX($BC$2:$BC$2000,$Z1637))</f>
      </c>
      <c r="BV1637">
        <f>IF(OR($A1637="",$P1637&lt;&gt;"Yes",$AH1637="Yes"),"",1+N($AG1637))</f>
      </c>
      <c r="BW1637">
        <f>IF($A1637="","",COUNTIFS($W$2:$W$2500,$A1637,$BZ$2:$BZ$2500,"Yes")+COUNTIFS($X$2:$X$2500,$A1637,$BY$2:$BY$2500,"Yes"))</f>
      </c>
      <c r="BX1637">
        <f>IF(OR($A1637="",$P1637="Yes"),"",IF(N($BW1637)=0,0,1+SUMIFS($CB$2:$CB$2500,$W$2:$W$2500,$A1637)+SUMIFS($CA$2:$CA$2500,$X$2:$X$2500,$A1637)))</f>
      </c>
      <c r="BY1637" t="str">
        <f>IF($Y1637="","",INDEX($AH$2:$AH$2000,$Y1637)&amp;"")</f>
      </c>
      <c r="BZ1637" t="str">
        <f>IF($Z1637="","",INDEX($AH$2:$AH$2000,$Z1637)&amp;"")</f>
      </c>
      <c r="CA1637">
        <f>IF($Y1637="","",INDEX($BV$2:$BV$2000,$Y1637))</f>
      </c>
      <c r="CB1637">
        <f>IF($Z1637="","",INDEX($BV$2:$BV$2000,$Z1637))</f>
      </c>
    </row>
    <row r="1638">
      <c r="A1638" t="str">
        <f>IF(TRIM(INDEX(games!$A:$A,ROW()))="","",TRIM(INDEX(games!$A:$A,ROW())))</f>
      </c>
      <c r="B1638">
        <f>IF(OR($A1638="",INDEX(games!$B:$B,ROW())=""),"",INDEX(games!$B:$B,ROW()))</f>
      </c>
      <c r="C1638" t="str">
        <f>IF(OR($A1638="",INDEX(games!$C:$C,ROW())=""),"",INDEX(games!$C:$C,ROW()))</f>
      </c>
      <c r="D1638">
        <f>IF($A1638="","",COUNTIF($W$2:$W$2500,$A1638)+COUNTIF($X$2:$X$2500,$A1638))</f>
      </c>
      <c r="E1638">
        <f>IF($A1638="","",IFERROR(MATCH($C1638,$R$2:$R$5,0),0))</f>
      </c>
      <c r="F1638">
        <f>IF($A1638="","",MOD(ROW(),34))</f>
      </c>
      <c r="G1638">
        <f>IF($A1638="",NA(),IF($C1638="Action",$B1638,NA()))</f>
      </c>
      <c r="H1638">
        <f>IF($A1638="",NA(),IF($C1638="Action",1+$F1638*0.023,NA()))</f>
      </c>
      <c r="I1638">
        <f>IF($A1638="",NA(),IF($C1638="Strategy",$B1638,NA()))</f>
      </c>
      <c r="J1638">
        <f>IF($A1638="",NA(),IF($C1638="Strategy",2+$F1638*0.023,NA()))</f>
      </c>
      <c r="K1638">
        <f>IF($A1638="",NA(),IF($C1638="Deckbuilder",$B1638,NA()))</f>
      </c>
      <c r="L1638">
        <f>IF($A1638="",NA(),IF($C1638="Deckbuilder",3+$F1638*0.023,NA()))</f>
      </c>
      <c r="M1638">
        <f>IF($A1638="",NA(),IF($C1638="Traditional",$B1638,NA()))</f>
      </c>
      <c r="N1638">
        <f>IF($A1638="",NA(),IF($C1638="Traditional",4+$F1638*0.023,NA()))</f>
      </c>
      <c r="O1638">
        <f>IF($A1638="","",$D1638+ROW()/1000000)</f>
      </c>
      <c r="P1638" t="str">
        <f>IF(OR($A1638="",INDEX(games!$H:$H,ROW())=""),"",INDEX(games!$H:$H,ROW()))</f>
      </c>
      <c r="Q1638">
        <f>IF(OR($A1638="",$P1638&lt;&gt;"Yes"),"",$D1638+ROW()/1000000)</f>
      </c>
      <c r="T1638">
        <f>IF($Y1638="","",INDEX($B$2:$B$2000,$Y1638))</f>
      </c>
      <c r="U1638">
        <f>IF($Z1638="","",INDEX($B$2:$B$2000,$Z1638))</f>
      </c>
      <c r="V1638">
        <f>IF(OR($T1638="",$U1638=""),"",$U1638-$T1638)</f>
      </c>
      <c r="W1638" t="str">
        <f>IF(TRIM(INDEX(connections!$A:$A,ROW()))="","",TRIM(INDEX(connections!$A:$A,ROW())))</f>
      </c>
      <c r="X1638" t="str">
        <f>IF($W1638="","",TRIM(INDEX(connections!$B:$B,ROW())))</f>
      </c>
      <c r="Y1638">
        <f>IF($W1638="","",IFERROR(MATCH($W1638,$A$2:$A$2000,0),""))</f>
      </c>
      <c r="Z1638">
        <f>IF($X1638="","",IFERROR(MATCH($X1638,$A$2:$A$2000,0),""))</f>
      </c>
      <c r="AA1638" t="str">
        <f>IF($Y1638="","",INDEX($P$2:$P$2000,$Y1638))</f>
      </c>
      <c r="AB1638" t="str">
        <f>IF($Z1638="","",INDEX($P$2:$P$2000,$Z1638))</f>
      </c>
      <c r="AC1638">
        <f>IF(AND($AA1638="Yes",$AB1638="Yes"),1,"")</f>
      </c>
      <c r="AD1638">
        <f>IF(OR($Y1638="",$Z1638=""),"",IF(INDEX($C$2:$C$2000,$Y1638)=INDEX($C$2:$C$2000,$Z1638),0,1))</f>
      </c>
      <c r="AE1638">
        <f>IF($AC1638&lt;&gt;1,"",IF(AND(INDEX($AG$2:$AG$2000,$Y1638)=1,INDEX($AG$2:$AG$2000,$Z1638)=1),1,""))</f>
      </c>
      <c r="AG1638">
        <f>IF($A1638="","",COUNTIFS($W$2:$W$2500,$A1638,$AB$2:$AB$2500,"Yes")+COUNTIFS($X$2:$X$2500,$A1638,$AA$2:$AA$2500,"Yes"))</f>
      </c>
      <c r="AH1638" t="str">
        <f>IF(OR($P1638&lt;&gt;"Yes",N($AG1638)=0),"",IF(AND($AG1638=1,COUNTIFS($W$2:$W$2500,$A1638,$AE$2:$AE$2500,1)+COUNTIFS($X$2:$X$2500,$A1638,$AE$2:$AE$2500,1)&gt;0),"","Yes"))</f>
      </c>
      <c r="AI1638">
        <f>IF($AH1638="Yes",$AG1638,"")</f>
      </c>
      <c r="AJ1638">
        <f>IF($AI1638="","",$AI1638+ROW()/1000000)</f>
      </c>
      <c r="AK1638">
        <f>IF(OR($A1638="",$P1638="Yes",N($AG1638)=0),"",$AG1638+ROW()/1000000)</f>
      </c>
      <c r="AL1638" t="str">
        <f>IF($A1638="","",INDEX(games!$J:$J,ROW())&amp;"")</f>
      </c>
      <c r="AM1638">
        <f>IF($A1638="","",SUMPRODUCT($AO1638:$BD1638,'Map Analysis'!$AP$2^{0,1,2,3,4,5,6,7,8,9,10,11,12,13,14,15}))</f>
      </c>
      <c r="AN1638">
        <f>IF($A1638="","",$AM1638+ROW()/10000000)</f>
      </c>
      <c r="AO1638">
        <f>IF($A1638="","",COUNTIF($W$2:$W$2500,$A1638))</f>
      </c>
      <c r="AP1638">
        <f>IF($A1638="","",SUMIFS($BF$2:$BF$2500,$W$2:$W$2500,$A1638))</f>
      </c>
      <c r="AQ1638">
        <f>IF($A1638="","",SUMIFS($BG$2:$BG$2500,$W$2:$W$2500,$A1638))</f>
      </c>
      <c r="AR1638">
        <f>IF($A1638="","",SUMIFS($BH$2:$BH$2500,$W$2:$W$2500,$A1638))</f>
      </c>
      <c r="AS1638">
        <f>IF($A1638="","",SUMIFS($BI$2:$BI$2500,$W$2:$W$2500,$A1638))</f>
      </c>
      <c r="AT1638">
        <f>IF($A1638="","",SUMIFS($BJ$2:$BJ$2500,$W$2:$W$2500,$A1638))</f>
      </c>
      <c r="AU1638">
        <f>IF($A1638="","",SUMIFS($BK$2:$BK$2500,$W$2:$W$2500,$A1638))</f>
      </c>
      <c r="AV1638">
        <f>IF($A1638="","",SUMIFS($BL$2:$BL$2500,$W$2:$W$2500,$A1638))</f>
      </c>
      <c r="AW1638">
        <f>IF($A1638="","",SUMIFS($BM$2:$BM$2500,$W$2:$W$2500,$A1638))</f>
      </c>
      <c r="AX1638">
        <f>IF($A1638="","",SUMIFS($BN$2:$BN$2500,$W$2:$W$2500,$A1638))</f>
      </c>
      <c r="AY1638">
        <f>IF($A1638="","",SUMIFS($BO$2:$BO$2500,$W$2:$W$2500,$A1638))</f>
      </c>
      <c r="AZ1638">
        <f>IF($A1638="","",SUMIFS($BP$2:$BP$2500,$W$2:$W$2500,$A1638))</f>
      </c>
      <c r="BA1638">
        <f>IF($A1638="","",SUMIFS($BQ$2:$BQ$2500,$W$2:$W$2500,$A1638))</f>
      </c>
      <c r="BB1638">
        <f>IF($A1638="","",SUMIFS($BR$2:$BR$2500,$W$2:$W$2500,$A1638))</f>
      </c>
      <c r="BC1638">
        <f>IF($A1638="","",SUMIFS($BS$2:$BS$2500,$W$2:$W$2500,$A1638))</f>
      </c>
      <c r="BD1638">
        <f>IF($A1638="","",SUMIFS($BT$2:$BT$2500,$W$2:$W$2500,$A1638))</f>
      </c>
      <c r="BF1638">
        <f>IF($Z1638="","",INDEX($AO$2:$AO$2000,$Z1638))</f>
      </c>
      <c r="BG1638">
        <f>IF($Z1638="","",INDEX($AP$2:$AP$2000,$Z1638))</f>
      </c>
      <c r="BH1638">
        <f>IF($Z1638="","",INDEX($AQ$2:$AQ$2000,$Z1638))</f>
      </c>
      <c r="BI1638">
        <f>IF($Z1638="","",INDEX($AR$2:$AR$2000,$Z1638))</f>
      </c>
      <c r="BJ1638">
        <f>IF($Z1638="","",INDEX($AS$2:$AS$2000,$Z1638))</f>
      </c>
      <c r="BK1638">
        <f>IF($Z1638="","",INDEX($AT$2:$AT$2000,$Z1638))</f>
      </c>
      <c r="BL1638">
        <f>IF($Z1638="","",INDEX($AU$2:$AU$2000,$Z1638))</f>
      </c>
      <c r="BM1638">
        <f>IF($Z1638="","",INDEX($AV$2:$AV$2000,$Z1638))</f>
      </c>
      <c r="BN1638">
        <f>IF($Z1638="","",INDEX($AW$2:$AW$2000,$Z1638))</f>
      </c>
      <c r="BO1638">
        <f>IF($Z1638="","",INDEX($AX$2:$AX$2000,$Z1638))</f>
      </c>
      <c r="BP1638">
        <f>IF($Z1638="","",INDEX($AY$2:$AY$2000,$Z1638))</f>
      </c>
      <c r="BQ1638">
        <f>IF($Z1638="","",INDEX($AZ$2:$AZ$2000,$Z1638))</f>
      </c>
      <c r="BR1638">
        <f>IF($Z1638="","",INDEX($BA$2:$BA$2000,$Z1638))</f>
      </c>
      <c r="BS1638">
        <f>IF($Z1638="","",INDEX($BB$2:$BB$2000,$Z1638))</f>
      </c>
      <c r="BT1638">
        <f>IF($Z1638="","",INDEX($BC$2:$BC$2000,$Z1638))</f>
      </c>
      <c r="BV1638">
        <f>IF(OR($A1638="",$P1638&lt;&gt;"Yes",$AH1638="Yes"),"",1+N($AG1638))</f>
      </c>
      <c r="BW1638">
        <f>IF($A1638="","",COUNTIFS($W$2:$W$2500,$A1638,$BZ$2:$BZ$2500,"Yes")+COUNTIFS($X$2:$X$2500,$A1638,$BY$2:$BY$2500,"Yes"))</f>
      </c>
      <c r="BX1638">
        <f>IF(OR($A1638="",$P1638="Yes"),"",IF(N($BW1638)=0,0,1+SUMIFS($CB$2:$CB$2500,$W$2:$W$2500,$A1638)+SUMIFS($CA$2:$CA$2500,$X$2:$X$2500,$A1638)))</f>
      </c>
      <c r="BY1638" t="str">
        <f>IF($Y1638="","",INDEX($AH$2:$AH$2000,$Y1638)&amp;"")</f>
      </c>
      <c r="BZ1638" t="str">
        <f>IF($Z1638="","",INDEX($AH$2:$AH$2000,$Z1638)&amp;"")</f>
      </c>
      <c r="CA1638">
        <f>IF($Y1638="","",INDEX($BV$2:$BV$2000,$Y1638))</f>
      </c>
      <c r="CB1638">
        <f>IF($Z1638="","",INDEX($BV$2:$BV$2000,$Z1638))</f>
      </c>
    </row>
    <row r="1639">
      <c r="A1639" t="str">
        <f>IF(TRIM(INDEX(games!$A:$A,ROW()))="","",TRIM(INDEX(games!$A:$A,ROW())))</f>
      </c>
      <c r="B1639">
        <f>IF(OR($A1639="",INDEX(games!$B:$B,ROW())=""),"",INDEX(games!$B:$B,ROW()))</f>
      </c>
      <c r="C1639" t="str">
        <f>IF(OR($A1639="",INDEX(games!$C:$C,ROW())=""),"",INDEX(games!$C:$C,ROW()))</f>
      </c>
      <c r="D1639">
        <f>IF($A1639="","",COUNTIF($W$2:$W$2500,$A1639)+COUNTIF($X$2:$X$2500,$A1639))</f>
      </c>
      <c r="E1639">
        <f>IF($A1639="","",IFERROR(MATCH($C1639,$R$2:$R$5,0),0))</f>
      </c>
      <c r="F1639">
        <f>IF($A1639="","",MOD(ROW(),34))</f>
      </c>
      <c r="G1639">
        <f>IF($A1639="",NA(),IF($C1639="Action",$B1639,NA()))</f>
      </c>
      <c r="H1639">
        <f>IF($A1639="",NA(),IF($C1639="Action",1+$F1639*0.023,NA()))</f>
      </c>
      <c r="I1639">
        <f>IF($A1639="",NA(),IF($C1639="Strategy",$B1639,NA()))</f>
      </c>
      <c r="J1639">
        <f>IF($A1639="",NA(),IF($C1639="Strategy",2+$F1639*0.023,NA()))</f>
      </c>
      <c r="K1639">
        <f>IF($A1639="",NA(),IF($C1639="Deckbuilder",$B1639,NA()))</f>
      </c>
      <c r="L1639">
        <f>IF($A1639="",NA(),IF($C1639="Deckbuilder",3+$F1639*0.023,NA()))</f>
      </c>
      <c r="M1639">
        <f>IF($A1639="",NA(),IF($C1639="Traditional",$B1639,NA()))</f>
      </c>
      <c r="N1639">
        <f>IF($A1639="",NA(),IF($C1639="Traditional",4+$F1639*0.023,NA()))</f>
      </c>
      <c r="O1639">
        <f>IF($A1639="","",$D1639+ROW()/1000000)</f>
      </c>
      <c r="P1639" t="str">
        <f>IF(OR($A1639="",INDEX(games!$H:$H,ROW())=""),"",INDEX(games!$H:$H,ROW()))</f>
      </c>
      <c r="Q1639">
        <f>IF(OR($A1639="",$P1639&lt;&gt;"Yes"),"",$D1639+ROW()/1000000)</f>
      </c>
      <c r="T1639">
        <f>IF($Y1639="","",INDEX($B$2:$B$2000,$Y1639))</f>
      </c>
      <c r="U1639">
        <f>IF($Z1639="","",INDEX($B$2:$B$2000,$Z1639))</f>
      </c>
      <c r="V1639">
        <f>IF(OR($T1639="",$U1639=""),"",$U1639-$T1639)</f>
      </c>
      <c r="W1639" t="str">
        <f>IF(TRIM(INDEX(connections!$A:$A,ROW()))="","",TRIM(INDEX(connections!$A:$A,ROW())))</f>
      </c>
      <c r="X1639" t="str">
        <f>IF($W1639="","",TRIM(INDEX(connections!$B:$B,ROW())))</f>
      </c>
      <c r="Y1639">
        <f>IF($W1639="","",IFERROR(MATCH($W1639,$A$2:$A$2000,0),""))</f>
      </c>
      <c r="Z1639">
        <f>IF($X1639="","",IFERROR(MATCH($X1639,$A$2:$A$2000,0),""))</f>
      </c>
      <c r="AA1639" t="str">
        <f>IF($Y1639="","",INDEX($P$2:$P$2000,$Y1639))</f>
      </c>
      <c r="AB1639" t="str">
        <f>IF($Z1639="","",INDEX($P$2:$P$2000,$Z1639))</f>
      </c>
      <c r="AC1639">
        <f>IF(AND($AA1639="Yes",$AB1639="Yes"),1,"")</f>
      </c>
      <c r="AD1639">
        <f>IF(OR($Y1639="",$Z1639=""),"",IF(INDEX($C$2:$C$2000,$Y1639)=INDEX($C$2:$C$2000,$Z1639),0,1))</f>
      </c>
      <c r="AE1639">
        <f>IF($AC1639&lt;&gt;1,"",IF(AND(INDEX($AG$2:$AG$2000,$Y1639)=1,INDEX($AG$2:$AG$2000,$Z1639)=1),1,""))</f>
      </c>
      <c r="AG1639">
        <f>IF($A1639="","",COUNTIFS($W$2:$W$2500,$A1639,$AB$2:$AB$2500,"Yes")+COUNTIFS($X$2:$X$2500,$A1639,$AA$2:$AA$2500,"Yes"))</f>
      </c>
      <c r="AH1639" t="str">
        <f>IF(OR($P1639&lt;&gt;"Yes",N($AG1639)=0),"",IF(AND($AG1639=1,COUNTIFS($W$2:$W$2500,$A1639,$AE$2:$AE$2500,1)+COUNTIFS($X$2:$X$2500,$A1639,$AE$2:$AE$2500,1)&gt;0),"","Yes"))</f>
      </c>
      <c r="AI1639">
        <f>IF($AH1639="Yes",$AG1639,"")</f>
      </c>
      <c r="AJ1639">
        <f>IF($AI1639="","",$AI1639+ROW()/1000000)</f>
      </c>
      <c r="AK1639">
        <f>IF(OR($A1639="",$P1639="Yes",N($AG1639)=0),"",$AG1639+ROW()/1000000)</f>
      </c>
      <c r="AL1639" t="str">
        <f>IF($A1639="","",INDEX(games!$J:$J,ROW())&amp;"")</f>
      </c>
      <c r="AM1639">
        <f>IF($A1639="","",SUMPRODUCT($AO1639:$BD1639,'Map Analysis'!$AP$2^{0,1,2,3,4,5,6,7,8,9,10,11,12,13,14,15}))</f>
      </c>
      <c r="AN1639">
        <f>IF($A1639="","",$AM1639+ROW()/10000000)</f>
      </c>
      <c r="AO1639">
        <f>IF($A1639="","",COUNTIF($W$2:$W$2500,$A1639))</f>
      </c>
      <c r="AP1639">
        <f>IF($A1639="","",SUMIFS($BF$2:$BF$2500,$W$2:$W$2500,$A1639))</f>
      </c>
      <c r="AQ1639">
        <f>IF($A1639="","",SUMIFS($BG$2:$BG$2500,$W$2:$W$2500,$A1639))</f>
      </c>
      <c r="AR1639">
        <f>IF($A1639="","",SUMIFS($BH$2:$BH$2500,$W$2:$W$2500,$A1639))</f>
      </c>
      <c r="AS1639">
        <f>IF($A1639="","",SUMIFS($BI$2:$BI$2500,$W$2:$W$2500,$A1639))</f>
      </c>
      <c r="AT1639">
        <f>IF($A1639="","",SUMIFS($BJ$2:$BJ$2500,$W$2:$W$2500,$A1639))</f>
      </c>
      <c r="AU1639">
        <f>IF($A1639="","",SUMIFS($BK$2:$BK$2500,$W$2:$W$2500,$A1639))</f>
      </c>
      <c r="AV1639">
        <f>IF($A1639="","",SUMIFS($BL$2:$BL$2500,$W$2:$W$2500,$A1639))</f>
      </c>
      <c r="AW1639">
        <f>IF($A1639="","",SUMIFS($BM$2:$BM$2500,$W$2:$W$2500,$A1639))</f>
      </c>
      <c r="AX1639">
        <f>IF($A1639="","",SUMIFS($BN$2:$BN$2500,$W$2:$W$2500,$A1639))</f>
      </c>
      <c r="AY1639">
        <f>IF($A1639="","",SUMIFS($BO$2:$BO$2500,$W$2:$W$2500,$A1639))</f>
      </c>
      <c r="AZ1639">
        <f>IF($A1639="","",SUMIFS($BP$2:$BP$2500,$W$2:$W$2500,$A1639))</f>
      </c>
      <c r="BA1639">
        <f>IF($A1639="","",SUMIFS($BQ$2:$BQ$2500,$W$2:$W$2500,$A1639))</f>
      </c>
      <c r="BB1639">
        <f>IF($A1639="","",SUMIFS($BR$2:$BR$2500,$W$2:$W$2500,$A1639))</f>
      </c>
      <c r="BC1639">
        <f>IF($A1639="","",SUMIFS($BS$2:$BS$2500,$W$2:$W$2500,$A1639))</f>
      </c>
      <c r="BD1639">
        <f>IF($A1639="","",SUMIFS($BT$2:$BT$2500,$W$2:$W$2500,$A1639))</f>
      </c>
      <c r="BF1639">
        <f>IF($Z1639="","",INDEX($AO$2:$AO$2000,$Z1639))</f>
      </c>
      <c r="BG1639">
        <f>IF($Z1639="","",INDEX($AP$2:$AP$2000,$Z1639))</f>
      </c>
      <c r="BH1639">
        <f>IF($Z1639="","",INDEX($AQ$2:$AQ$2000,$Z1639))</f>
      </c>
      <c r="BI1639">
        <f>IF($Z1639="","",INDEX($AR$2:$AR$2000,$Z1639))</f>
      </c>
      <c r="BJ1639">
        <f>IF($Z1639="","",INDEX($AS$2:$AS$2000,$Z1639))</f>
      </c>
      <c r="BK1639">
        <f>IF($Z1639="","",INDEX($AT$2:$AT$2000,$Z1639))</f>
      </c>
      <c r="BL1639">
        <f>IF($Z1639="","",INDEX($AU$2:$AU$2000,$Z1639))</f>
      </c>
      <c r="BM1639">
        <f>IF($Z1639="","",INDEX($AV$2:$AV$2000,$Z1639))</f>
      </c>
      <c r="BN1639">
        <f>IF($Z1639="","",INDEX($AW$2:$AW$2000,$Z1639))</f>
      </c>
      <c r="BO1639">
        <f>IF($Z1639="","",INDEX($AX$2:$AX$2000,$Z1639))</f>
      </c>
      <c r="BP1639">
        <f>IF($Z1639="","",INDEX($AY$2:$AY$2000,$Z1639))</f>
      </c>
      <c r="BQ1639">
        <f>IF($Z1639="","",INDEX($AZ$2:$AZ$2000,$Z1639))</f>
      </c>
      <c r="BR1639">
        <f>IF($Z1639="","",INDEX($BA$2:$BA$2000,$Z1639))</f>
      </c>
      <c r="BS1639">
        <f>IF($Z1639="","",INDEX($BB$2:$BB$2000,$Z1639))</f>
      </c>
      <c r="BT1639">
        <f>IF($Z1639="","",INDEX($BC$2:$BC$2000,$Z1639))</f>
      </c>
      <c r="BV1639">
        <f>IF(OR($A1639="",$P1639&lt;&gt;"Yes",$AH1639="Yes"),"",1+N($AG1639))</f>
      </c>
      <c r="BW1639">
        <f>IF($A1639="","",COUNTIFS($W$2:$W$2500,$A1639,$BZ$2:$BZ$2500,"Yes")+COUNTIFS($X$2:$X$2500,$A1639,$BY$2:$BY$2500,"Yes"))</f>
      </c>
      <c r="BX1639">
        <f>IF(OR($A1639="",$P1639="Yes"),"",IF(N($BW1639)=0,0,1+SUMIFS($CB$2:$CB$2500,$W$2:$W$2500,$A1639)+SUMIFS($CA$2:$CA$2500,$X$2:$X$2500,$A1639)))</f>
      </c>
      <c r="BY1639" t="str">
        <f>IF($Y1639="","",INDEX($AH$2:$AH$2000,$Y1639)&amp;"")</f>
      </c>
      <c r="BZ1639" t="str">
        <f>IF($Z1639="","",INDEX($AH$2:$AH$2000,$Z1639)&amp;"")</f>
      </c>
      <c r="CA1639">
        <f>IF($Y1639="","",INDEX($BV$2:$BV$2000,$Y1639))</f>
      </c>
      <c r="CB1639">
        <f>IF($Z1639="","",INDEX($BV$2:$BV$2000,$Z1639))</f>
      </c>
    </row>
    <row r="1640">
      <c r="A1640" t="str">
        <f>IF(TRIM(INDEX(games!$A:$A,ROW()))="","",TRIM(INDEX(games!$A:$A,ROW())))</f>
      </c>
      <c r="B1640">
        <f>IF(OR($A1640="",INDEX(games!$B:$B,ROW())=""),"",INDEX(games!$B:$B,ROW()))</f>
      </c>
      <c r="C1640" t="str">
        <f>IF(OR($A1640="",INDEX(games!$C:$C,ROW())=""),"",INDEX(games!$C:$C,ROW()))</f>
      </c>
      <c r="D1640">
        <f>IF($A1640="","",COUNTIF($W$2:$W$2500,$A1640)+COUNTIF($X$2:$X$2500,$A1640))</f>
      </c>
      <c r="E1640">
        <f>IF($A1640="","",IFERROR(MATCH($C1640,$R$2:$R$5,0),0))</f>
      </c>
      <c r="F1640">
        <f>IF($A1640="","",MOD(ROW(),34))</f>
      </c>
      <c r="G1640">
        <f>IF($A1640="",NA(),IF($C1640="Action",$B1640,NA()))</f>
      </c>
      <c r="H1640">
        <f>IF($A1640="",NA(),IF($C1640="Action",1+$F1640*0.023,NA()))</f>
      </c>
      <c r="I1640">
        <f>IF($A1640="",NA(),IF($C1640="Strategy",$B1640,NA()))</f>
      </c>
      <c r="J1640">
        <f>IF($A1640="",NA(),IF($C1640="Strategy",2+$F1640*0.023,NA()))</f>
      </c>
      <c r="K1640">
        <f>IF($A1640="",NA(),IF($C1640="Deckbuilder",$B1640,NA()))</f>
      </c>
      <c r="L1640">
        <f>IF($A1640="",NA(),IF($C1640="Deckbuilder",3+$F1640*0.023,NA()))</f>
      </c>
      <c r="M1640">
        <f>IF($A1640="",NA(),IF($C1640="Traditional",$B1640,NA()))</f>
      </c>
      <c r="N1640">
        <f>IF($A1640="",NA(),IF($C1640="Traditional",4+$F1640*0.023,NA()))</f>
      </c>
      <c r="O1640">
        <f>IF($A1640="","",$D1640+ROW()/1000000)</f>
      </c>
      <c r="P1640" t="str">
        <f>IF(OR($A1640="",INDEX(games!$H:$H,ROW())=""),"",INDEX(games!$H:$H,ROW()))</f>
      </c>
      <c r="Q1640">
        <f>IF(OR($A1640="",$P1640&lt;&gt;"Yes"),"",$D1640+ROW()/1000000)</f>
      </c>
      <c r="T1640">
        <f>IF($Y1640="","",INDEX($B$2:$B$2000,$Y1640))</f>
      </c>
      <c r="U1640">
        <f>IF($Z1640="","",INDEX($B$2:$B$2000,$Z1640))</f>
      </c>
      <c r="V1640">
        <f>IF(OR($T1640="",$U1640=""),"",$U1640-$T1640)</f>
      </c>
      <c r="W1640" t="str">
        <f>IF(TRIM(INDEX(connections!$A:$A,ROW()))="","",TRIM(INDEX(connections!$A:$A,ROW())))</f>
      </c>
      <c r="X1640" t="str">
        <f>IF($W1640="","",TRIM(INDEX(connections!$B:$B,ROW())))</f>
      </c>
      <c r="Y1640">
        <f>IF($W1640="","",IFERROR(MATCH($W1640,$A$2:$A$2000,0),""))</f>
      </c>
      <c r="Z1640">
        <f>IF($X1640="","",IFERROR(MATCH($X1640,$A$2:$A$2000,0),""))</f>
      </c>
      <c r="AA1640" t="str">
        <f>IF($Y1640="","",INDEX($P$2:$P$2000,$Y1640))</f>
      </c>
      <c r="AB1640" t="str">
        <f>IF($Z1640="","",INDEX($P$2:$P$2000,$Z1640))</f>
      </c>
      <c r="AC1640">
        <f>IF(AND($AA1640="Yes",$AB1640="Yes"),1,"")</f>
      </c>
      <c r="AD1640">
        <f>IF(OR($Y1640="",$Z1640=""),"",IF(INDEX($C$2:$C$2000,$Y1640)=INDEX($C$2:$C$2000,$Z1640),0,1))</f>
      </c>
      <c r="AE1640">
        <f>IF($AC1640&lt;&gt;1,"",IF(AND(INDEX($AG$2:$AG$2000,$Y1640)=1,INDEX($AG$2:$AG$2000,$Z1640)=1),1,""))</f>
      </c>
      <c r="AG1640">
        <f>IF($A1640="","",COUNTIFS($W$2:$W$2500,$A1640,$AB$2:$AB$2500,"Yes")+COUNTIFS($X$2:$X$2500,$A1640,$AA$2:$AA$2500,"Yes"))</f>
      </c>
      <c r="AH1640" t="str">
        <f>IF(OR($P1640&lt;&gt;"Yes",N($AG1640)=0),"",IF(AND($AG1640=1,COUNTIFS($W$2:$W$2500,$A1640,$AE$2:$AE$2500,1)+COUNTIFS($X$2:$X$2500,$A1640,$AE$2:$AE$2500,1)&gt;0),"","Yes"))</f>
      </c>
      <c r="AI1640">
        <f>IF($AH1640="Yes",$AG1640,"")</f>
      </c>
      <c r="AJ1640">
        <f>IF($AI1640="","",$AI1640+ROW()/1000000)</f>
      </c>
      <c r="AK1640">
        <f>IF(OR($A1640="",$P1640="Yes",N($AG1640)=0),"",$AG1640+ROW()/1000000)</f>
      </c>
      <c r="AL1640" t="str">
        <f>IF($A1640="","",INDEX(games!$J:$J,ROW())&amp;"")</f>
      </c>
      <c r="AM1640">
        <f>IF($A1640="","",SUMPRODUCT($AO1640:$BD1640,'Map Analysis'!$AP$2^{0,1,2,3,4,5,6,7,8,9,10,11,12,13,14,15}))</f>
      </c>
      <c r="AN1640">
        <f>IF($A1640="","",$AM1640+ROW()/10000000)</f>
      </c>
      <c r="AO1640">
        <f>IF($A1640="","",COUNTIF($W$2:$W$2500,$A1640))</f>
      </c>
      <c r="AP1640">
        <f>IF($A1640="","",SUMIFS($BF$2:$BF$2500,$W$2:$W$2500,$A1640))</f>
      </c>
      <c r="AQ1640">
        <f>IF($A1640="","",SUMIFS($BG$2:$BG$2500,$W$2:$W$2500,$A1640))</f>
      </c>
      <c r="AR1640">
        <f>IF($A1640="","",SUMIFS($BH$2:$BH$2500,$W$2:$W$2500,$A1640))</f>
      </c>
      <c r="AS1640">
        <f>IF($A1640="","",SUMIFS($BI$2:$BI$2500,$W$2:$W$2500,$A1640))</f>
      </c>
      <c r="AT1640">
        <f>IF($A1640="","",SUMIFS($BJ$2:$BJ$2500,$W$2:$W$2500,$A1640))</f>
      </c>
      <c r="AU1640">
        <f>IF($A1640="","",SUMIFS($BK$2:$BK$2500,$W$2:$W$2500,$A1640))</f>
      </c>
      <c r="AV1640">
        <f>IF($A1640="","",SUMIFS($BL$2:$BL$2500,$W$2:$W$2500,$A1640))</f>
      </c>
      <c r="AW1640">
        <f>IF($A1640="","",SUMIFS($BM$2:$BM$2500,$W$2:$W$2500,$A1640))</f>
      </c>
      <c r="AX1640">
        <f>IF($A1640="","",SUMIFS($BN$2:$BN$2500,$W$2:$W$2500,$A1640))</f>
      </c>
      <c r="AY1640">
        <f>IF($A1640="","",SUMIFS($BO$2:$BO$2500,$W$2:$W$2500,$A1640))</f>
      </c>
      <c r="AZ1640">
        <f>IF($A1640="","",SUMIFS($BP$2:$BP$2500,$W$2:$W$2500,$A1640))</f>
      </c>
      <c r="BA1640">
        <f>IF($A1640="","",SUMIFS($BQ$2:$BQ$2500,$W$2:$W$2500,$A1640))</f>
      </c>
      <c r="BB1640">
        <f>IF($A1640="","",SUMIFS($BR$2:$BR$2500,$W$2:$W$2500,$A1640))</f>
      </c>
      <c r="BC1640">
        <f>IF($A1640="","",SUMIFS($BS$2:$BS$2500,$W$2:$W$2500,$A1640))</f>
      </c>
      <c r="BD1640">
        <f>IF($A1640="","",SUMIFS($BT$2:$BT$2500,$W$2:$W$2500,$A1640))</f>
      </c>
      <c r="BF1640">
        <f>IF($Z1640="","",INDEX($AO$2:$AO$2000,$Z1640))</f>
      </c>
      <c r="BG1640">
        <f>IF($Z1640="","",INDEX($AP$2:$AP$2000,$Z1640))</f>
      </c>
      <c r="BH1640">
        <f>IF($Z1640="","",INDEX($AQ$2:$AQ$2000,$Z1640))</f>
      </c>
      <c r="BI1640">
        <f>IF($Z1640="","",INDEX($AR$2:$AR$2000,$Z1640))</f>
      </c>
      <c r="BJ1640">
        <f>IF($Z1640="","",INDEX($AS$2:$AS$2000,$Z1640))</f>
      </c>
      <c r="BK1640">
        <f>IF($Z1640="","",INDEX($AT$2:$AT$2000,$Z1640))</f>
      </c>
      <c r="BL1640">
        <f>IF($Z1640="","",INDEX($AU$2:$AU$2000,$Z1640))</f>
      </c>
      <c r="BM1640">
        <f>IF($Z1640="","",INDEX($AV$2:$AV$2000,$Z1640))</f>
      </c>
      <c r="BN1640">
        <f>IF($Z1640="","",INDEX($AW$2:$AW$2000,$Z1640))</f>
      </c>
      <c r="BO1640">
        <f>IF($Z1640="","",INDEX($AX$2:$AX$2000,$Z1640))</f>
      </c>
      <c r="BP1640">
        <f>IF($Z1640="","",INDEX($AY$2:$AY$2000,$Z1640))</f>
      </c>
      <c r="BQ1640">
        <f>IF($Z1640="","",INDEX($AZ$2:$AZ$2000,$Z1640))</f>
      </c>
      <c r="BR1640">
        <f>IF($Z1640="","",INDEX($BA$2:$BA$2000,$Z1640))</f>
      </c>
      <c r="BS1640">
        <f>IF($Z1640="","",INDEX($BB$2:$BB$2000,$Z1640))</f>
      </c>
      <c r="BT1640">
        <f>IF($Z1640="","",INDEX($BC$2:$BC$2000,$Z1640))</f>
      </c>
      <c r="BV1640">
        <f>IF(OR($A1640="",$P1640&lt;&gt;"Yes",$AH1640="Yes"),"",1+N($AG1640))</f>
      </c>
      <c r="BW1640">
        <f>IF($A1640="","",COUNTIFS($W$2:$W$2500,$A1640,$BZ$2:$BZ$2500,"Yes")+COUNTIFS($X$2:$X$2500,$A1640,$BY$2:$BY$2500,"Yes"))</f>
      </c>
      <c r="BX1640">
        <f>IF(OR($A1640="",$P1640="Yes"),"",IF(N($BW1640)=0,0,1+SUMIFS($CB$2:$CB$2500,$W$2:$W$2500,$A1640)+SUMIFS($CA$2:$CA$2500,$X$2:$X$2500,$A1640)))</f>
      </c>
      <c r="BY1640" t="str">
        <f>IF($Y1640="","",INDEX($AH$2:$AH$2000,$Y1640)&amp;"")</f>
      </c>
      <c r="BZ1640" t="str">
        <f>IF($Z1640="","",INDEX($AH$2:$AH$2000,$Z1640)&amp;"")</f>
      </c>
      <c r="CA1640">
        <f>IF($Y1640="","",INDEX($BV$2:$BV$2000,$Y1640))</f>
      </c>
      <c r="CB1640">
        <f>IF($Z1640="","",INDEX($BV$2:$BV$2000,$Z1640))</f>
      </c>
    </row>
    <row r="1641">
      <c r="A1641" t="str">
        <f>IF(TRIM(INDEX(games!$A:$A,ROW()))="","",TRIM(INDEX(games!$A:$A,ROW())))</f>
      </c>
      <c r="B1641">
        <f>IF(OR($A1641="",INDEX(games!$B:$B,ROW())=""),"",INDEX(games!$B:$B,ROW()))</f>
      </c>
      <c r="C1641" t="str">
        <f>IF(OR($A1641="",INDEX(games!$C:$C,ROW())=""),"",INDEX(games!$C:$C,ROW()))</f>
      </c>
      <c r="D1641">
        <f>IF($A1641="","",COUNTIF($W$2:$W$2500,$A1641)+COUNTIF($X$2:$X$2500,$A1641))</f>
      </c>
      <c r="E1641">
        <f>IF($A1641="","",IFERROR(MATCH($C1641,$R$2:$R$5,0),0))</f>
      </c>
      <c r="F1641">
        <f>IF($A1641="","",MOD(ROW(),34))</f>
      </c>
      <c r="G1641">
        <f>IF($A1641="",NA(),IF($C1641="Action",$B1641,NA()))</f>
      </c>
      <c r="H1641">
        <f>IF($A1641="",NA(),IF($C1641="Action",1+$F1641*0.023,NA()))</f>
      </c>
      <c r="I1641">
        <f>IF($A1641="",NA(),IF($C1641="Strategy",$B1641,NA()))</f>
      </c>
      <c r="J1641">
        <f>IF($A1641="",NA(),IF($C1641="Strategy",2+$F1641*0.023,NA()))</f>
      </c>
      <c r="K1641">
        <f>IF($A1641="",NA(),IF($C1641="Deckbuilder",$B1641,NA()))</f>
      </c>
      <c r="L1641">
        <f>IF($A1641="",NA(),IF($C1641="Deckbuilder",3+$F1641*0.023,NA()))</f>
      </c>
      <c r="M1641">
        <f>IF($A1641="",NA(),IF($C1641="Traditional",$B1641,NA()))</f>
      </c>
      <c r="N1641">
        <f>IF($A1641="",NA(),IF($C1641="Traditional",4+$F1641*0.023,NA()))</f>
      </c>
      <c r="O1641">
        <f>IF($A1641="","",$D1641+ROW()/1000000)</f>
      </c>
      <c r="P1641" t="str">
        <f>IF(OR($A1641="",INDEX(games!$H:$H,ROW())=""),"",INDEX(games!$H:$H,ROW()))</f>
      </c>
      <c r="Q1641">
        <f>IF(OR($A1641="",$P1641&lt;&gt;"Yes"),"",$D1641+ROW()/1000000)</f>
      </c>
      <c r="T1641">
        <f>IF($Y1641="","",INDEX($B$2:$B$2000,$Y1641))</f>
      </c>
      <c r="U1641">
        <f>IF($Z1641="","",INDEX($B$2:$B$2000,$Z1641))</f>
      </c>
      <c r="V1641">
        <f>IF(OR($T1641="",$U1641=""),"",$U1641-$T1641)</f>
      </c>
      <c r="W1641" t="str">
        <f>IF(TRIM(INDEX(connections!$A:$A,ROW()))="","",TRIM(INDEX(connections!$A:$A,ROW())))</f>
      </c>
      <c r="X1641" t="str">
        <f>IF($W1641="","",TRIM(INDEX(connections!$B:$B,ROW())))</f>
      </c>
      <c r="Y1641">
        <f>IF($W1641="","",IFERROR(MATCH($W1641,$A$2:$A$2000,0),""))</f>
      </c>
      <c r="Z1641">
        <f>IF($X1641="","",IFERROR(MATCH($X1641,$A$2:$A$2000,0),""))</f>
      </c>
      <c r="AA1641" t="str">
        <f>IF($Y1641="","",INDEX($P$2:$P$2000,$Y1641))</f>
      </c>
      <c r="AB1641" t="str">
        <f>IF($Z1641="","",INDEX($P$2:$P$2000,$Z1641))</f>
      </c>
      <c r="AC1641">
        <f>IF(AND($AA1641="Yes",$AB1641="Yes"),1,"")</f>
      </c>
      <c r="AD1641">
        <f>IF(OR($Y1641="",$Z1641=""),"",IF(INDEX($C$2:$C$2000,$Y1641)=INDEX($C$2:$C$2000,$Z1641),0,1))</f>
      </c>
      <c r="AE1641">
        <f>IF($AC1641&lt;&gt;1,"",IF(AND(INDEX($AG$2:$AG$2000,$Y1641)=1,INDEX($AG$2:$AG$2000,$Z1641)=1),1,""))</f>
      </c>
      <c r="AG1641">
        <f>IF($A1641="","",COUNTIFS($W$2:$W$2500,$A1641,$AB$2:$AB$2500,"Yes")+COUNTIFS($X$2:$X$2500,$A1641,$AA$2:$AA$2500,"Yes"))</f>
      </c>
      <c r="AH1641" t="str">
        <f>IF(OR($P1641&lt;&gt;"Yes",N($AG1641)=0),"",IF(AND($AG1641=1,COUNTIFS($W$2:$W$2500,$A1641,$AE$2:$AE$2500,1)+COUNTIFS($X$2:$X$2500,$A1641,$AE$2:$AE$2500,1)&gt;0),"","Yes"))</f>
      </c>
      <c r="AI1641">
        <f>IF($AH1641="Yes",$AG1641,"")</f>
      </c>
      <c r="AJ1641">
        <f>IF($AI1641="","",$AI1641+ROW()/1000000)</f>
      </c>
      <c r="AK1641">
        <f>IF(OR($A1641="",$P1641="Yes",N($AG1641)=0),"",$AG1641+ROW()/1000000)</f>
      </c>
      <c r="AL1641" t="str">
        <f>IF($A1641="","",INDEX(games!$J:$J,ROW())&amp;"")</f>
      </c>
      <c r="AM1641">
        <f>IF($A1641="","",SUMPRODUCT($AO1641:$BD1641,'Map Analysis'!$AP$2^{0,1,2,3,4,5,6,7,8,9,10,11,12,13,14,15}))</f>
      </c>
      <c r="AN1641">
        <f>IF($A1641="","",$AM1641+ROW()/10000000)</f>
      </c>
      <c r="AO1641">
        <f>IF($A1641="","",COUNTIF($W$2:$W$2500,$A1641))</f>
      </c>
      <c r="AP1641">
        <f>IF($A1641="","",SUMIFS($BF$2:$BF$2500,$W$2:$W$2500,$A1641))</f>
      </c>
      <c r="AQ1641">
        <f>IF($A1641="","",SUMIFS($BG$2:$BG$2500,$W$2:$W$2500,$A1641))</f>
      </c>
      <c r="AR1641">
        <f>IF($A1641="","",SUMIFS($BH$2:$BH$2500,$W$2:$W$2500,$A1641))</f>
      </c>
      <c r="AS1641">
        <f>IF($A1641="","",SUMIFS($BI$2:$BI$2500,$W$2:$W$2500,$A1641))</f>
      </c>
      <c r="AT1641">
        <f>IF($A1641="","",SUMIFS($BJ$2:$BJ$2500,$W$2:$W$2500,$A1641))</f>
      </c>
      <c r="AU1641">
        <f>IF($A1641="","",SUMIFS($BK$2:$BK$2500,$W$2:$W$2500,$A1641))</f>
      </c>
      <c r="AV1641">
        <f>IF($A1641="","",SUMIFS($BL$2:$BL$2500,$W$2:$W$2500,$A1641))</f>
      </c>
      <c r="AW1641">
        <f>IF($A1641="","",SUMIFS($BM$2:$BM$2500,$W$2:$W$2500,$A1641))</f>
      </c>
      <c r="AX1641">
        <f>IF($A1641="","",SUMIFS($BN$2:$BN$2500,$W$2:$W$2500,$A1641))</f>
      </c>
      <c r="AY1641">
        <f>IF($A1641="","",SUMIFS($BO$2:$BO$2500,$W$2:$W$2500,$A1641))</f>
      </c>
      <c r="AZ1641">
        <f>IF($A1641="","",SUMIFS($BP$2:$BP$2500,$W$2:$W$2500,$A1641))</f>
      </c>
      <c r="BA1641">
        <f>IF($A1641="","",SUMIFS($BQ$2:$BQ$2500,$W$2:$W$2500,$A1641))</f>
      </c>
      <c r="BB1641">
        <f>IF($A1641="","",SUMIFS($BR$2:$BR$2500,$W$2:$W$2500,$A1641))</f>
      </c>
      <c r="BC1641">
        <f>IF($A1641="","",SUMIFS($BS$2:$BS$2500,$W$2:$W$2500,$A1641))</f>
      </c>
      <c r="BD1641">
        <f>IF($A1641="","",SUMIFS($BT$2:$BT$2500,$W$2:$W$2500,$A1641))</f>
      </c>
      <c r="BF1641">
        <f>IF($Z1641="","",INDEX($AO$2:$AO$2000,$Z1641))</f>
      </c>
      <c r="BG1641">
        <f>IF($Z1641="","",INDEX($AP$2:$AP$2000,$Z1641))</f>
      </c>
      <c r="BH1641">
        <f>IF($Z1641="","",INDEX($AQ$2:$AQ$2000,$Z1641))</f>
      </c>
      <c r="BI1641">
        <f>IF($Z1641="","",INDEX($AR$2:$AR$2000,$Z1641))</f>
      </c>
      <c r="BJ1641">
        <f>IF($Z1641="","",INDEX($AS$2:$AS$2000,$Z1641))</f>
      </c>
      <c r="BK1641">
        <f>IF($Z1641="","",INDEX($AT$2:$AT$2000,$Z1641))</f>
      </c>
      <c r="BL1641">
        <f>IF($Z1641="","",INDEX($AU$2:$AU$2000,$Z1641))</f>
      </c>
      <c r="BM1641">
        <f>IF($Z1641="","",INDEX($AV$2:$AV$2000,$Z1641))</f>
      </c>
      <c r="BN1641">
        <f>IF($Z1641="","",INDEX($AW$2:$AW$2000,$Z1641))</f>
      </c>
      <c r="BO1641">
        <f>IF($Z1641="","",INDEX($AX$2:$AX$2000,$Z1641))</f>
      </c>
      <c r="BP1641">
        <f>IF($Z1641="","",INDEX($AY$2:$AY$2000,$Z1641))</f>
      </c>
      <c r="BQ1641">
        <f>IF($Z1641="","",INDEX($AZ$2:$AZ$2000,$Z1641))</f>
      </c>
      <c r="BR1641">
        <f>IF($Z1641="","",INDEX($BA$2:$BA$2000,$Z1641))</f>
      </c>
      <c r="BS1641">
        <f>IF($Z1641="","",INDEX($BB$2:$BB$2000,$Z1641))</f>
      </c>
      <c r="BT1641">
        <f>IF($Z1641="","",INDEX($BC$2:$BC$2000,$Z1641))</f>
      </c>
      <c r="BV1641">
        <f>IF(OR($A1641="",$P1641&lt;&gt;"Yes",$AH1641="Yes"),"",1+N($AG1641))</f>
      </c>
      <c r="BW1641">
        <f>IF($A1641="","",COUNTIFS($W$2:$W$2500,$A1641,$BZ$2:$BZ$2500,"Yes")+COUNTIFS($X$2:$X$2500,$A1641,$BY$2:$BY$2500,"Yes"))</f>
      </c>
      <c r="BX1641">
        <f>IF(OR($A1641="",$P1641="Yes"),"",IF(N($BW1641)=0,0,1+SUMIFS($CB$2:$CB$2500,$W$2:$W$2500,$A1641)+SUMIFS($CA$2:$CA$2500,$X$2:$X$2500,$A1641)))</f>
      </c>
      <c r="BY1641" t="str">
        <f>IF($Y1641="","",INDEX($AH$2:$AH$2000,$Y1641)&amp;"")</f>
      </c>
      <c r="BZ1641" t="str">
        <f>IF($Z1641="","",INDEX($AH$2:$AH$2000,$Z1641)&amp;"")</f>
      </c>
      <c r="CA1641">
        <f>IF($Y1641="","",INDEX($BV$2:$BV$2000,$Y1641))</f>
      </c>
      <c r="CB1641">
        <f>IF($Z1641="","",INDEX($BV$2:$BV$2000,$Z1641))</f>
      </c>
    </row>
    <row r="1642">
      <c r="A1642" t="str">
        <f>IF(TRIM(INDEX(games!$A:$A,ROW()))="","",TRIM(INDEX(games!$A:$A,ROW())))</f>
      </c>
      <c r="B1642">
        <f>IF(OR($A1642="",INDEX(games!$B:$B,ROW())=""),"",INDEX(games!$B:$B,ROW()))</f>
      </c>
      <c r="C1642" t="str">
        <f>IF(OR($A1642="",INDEX(games!$C:$C,ROW())=""),"",INDEX(games!$C:$C,ROW()))</f>
      </c>
      <c r="D1642">
        <f>IF($A1642="","",COUNTIF($W$2:$W$2500,$A1642)+COUNTIF($X$2:$X$2500,$A1642))</f>
      </c>
      <c r="E1642">
        <f>IF($A1642="","",IFERROR(MATCH($C1642,$R$2:$R$5,0),0))</f>
      </c>
      <c r="F1642">
        <f>IF($A1642="","",MOD(ROW(),34))</f>
      </c>
      <c r="G1642">
        <f>IF($A1642="",NA(),IF($C1642="Action",$B1642,NA()))</f>
      </c>
      <c r="H1642">
        <f>IF($A1642="",NA(),IF($C1642="Action",1+$F1642*0.023,NA()))</f>
      </c>
      <c r="I1642">
        <f>IF($A1642="",NA(),IF($C1642="Strategy",$B1642,NA()))</f>
      </c>
      <c r="J1642">
        <f>IF($A1642="",NA(),IF($C1642="Strategy",2+$F1642*0.023,NA()))</f>
      </c>
      <c r="K1642">
        <f>IF($A1642="",NA(),IF($C1642="Deckbuilder",$B1642,NA()))</f>
      </c>
      <c r="L1642">
        <f>IF($A1642="",NA(),IF($C1642="Deckbuilder",3+$F1642*0.023,NA()))</f>
      </c>
      <c r="M1642">
        <f>IF($A1642="",NA(),IF($C1642="Traditional",$B1642,NA()))</f>
      </c>
      <c r="N1642">
        <f>IF($A1642="",NA(),IF($C1642="Traditional",4+$F1642*0.023,NA()))</f>
      </c>
      <c r="O1642">
        <f>IF($A1642="","",$D1642+ROW()/1000000)</f>
      </c>
      <c r="P1642" t="str">
        <f>IF(OR($A1642="",INDEX(games!$H:$H,ROW())=""),"",INDEX(games!$H:$H,ROW()))</f>
      </c>
      <c r="Q1642">
        <f>IF(OR($A1642="",$P1642&lt;&gt;"Yes"),"",$D1642+ROW()/1000000)</f>
      </c>
      <c r="T1642">
        <f>IF($Y1642="","",INDEX($B$2:$B$2000,$Y1642))</f>
      </c>
      <c r="U1642">
        <f>IF($Z1642="","",INDEX($B$2:$B$2000,$Z1642))</f>
      </c>
      <c r="V1642">
        <f>IF(OR($T1642="",$U1642=""),"",$U1642-$T1642)</f>
      </c>
      <c r="W1642" t="str">
        <f>IF(TRIM(INDEX(connections!$A:$A,ROW()))="","",TRIM(INDEX(connections!$A:$A,ROW())))</f>
      </c>
      <c r="X1642" t="str">
        <f>IF($W1642="","",TRIM(INDEX(connections!$B:$B,ROW())))</f>
      </c>
      <c r="Y1642">
        <f>IF($W1642="","",IFERROR(MATCH($W1642,$A$2:$A$2000,0),""))</f>
      </c>
      <c r="Z1642">
        <f>IF($X1642="","",IFERROR(MATCH($X1642,$A$2:$A$2000,0),""))</f>
      </c>
      <c r="AA1642" t="str">
        <f>IF($Y1642="","",INDEX($P$2:$P$2000,$Y1642))</f>
      </c>
      <c r="AB1642" t="str">
        <f>IF($Z1642="","",INDEX($P$2:$P$2000,$Z1642))</f>
      </c>
      <c r="AC1642">
        <f>IF(AND($AA1642="Yes",$AB1642="Yes"),1,"")</f>
      </c>
      <c r="AD1642">
        <f>IF(OR($Y1642="",$Z1642=""),"",IF(INDEX($C$2:$C$2000,$Y1642)=INDEX($C$2:$C$2000,$Z1642),0,1))</f>
      </c>
      <c r="AE1642">
        <f>IF($AC1642&lt;&gt;1,"",IF(AND(INDEX($AG$2:$AG$2000,$Y1642)=1,INDEX($AG$2:$AG$2000,$Z1642)=1),1,""))</f>
      </c>
      <c r="AG1642">
        <f>IF($A1642="","",COUNTIFS($W$2:$W$2500,$A1642,$AB$2:$AB$2500,"Yes")+COUNTIFS($X$2:$X$2500,$A1642,$AA$2:$AA$2500,"Yes"))</f>
      </c>
      <c r="AH1642" t="str">
        <f>IF(OR($P1642&lt;&gt;"Yes",N($AG1642)=0),"",IF(AND($AG1642=1,COUNTIFS($W$2:$W$2500,$A1642,$AE$2:$AE$2500,1)+COUNTIFS($X$2:$X$2500,$A1642,$AE$2:$AE$2500,1)&gt;0),"","Yes"))</f>
      </c>
      <c r="AI1642">
        <f>IF($AH1642="Yes",$AG1642,"")</f>
      </c>
      <c r="AJ1642">
        <f>IF($AI1642="","",$AI1642+ROW()/1000000)</f>
      </c>
      <c r="AK1642">
        <f>IF(OR($A1642="",$P1642="Yes",N($AG1642)=0),"",$AG1642+ROW()/1000000)</f>
      </c>
      <c r="AL1642" t="str">
        <f>IF($A1642="","",INDEX(games!$J:$J,ROW())&amp;"")</f>
      </c>
      <c r="AM1642">
        <f>IF($A1642="","",SUMPRODUCT($AO1642:$BD1642,'Map Analysis'!$AP$2^{0,1,2,3,4,5,6,7,8,9,10,11,12,13,14,15}))</f>
      </c>
      <c r="AN1642">
        <f>IF($A1642="","",$AM1642+ROW()/10000000)</f>
      </c>
      <c r="AO1642">
        <f>IF($A1642="","",COUNTIF($W$2:$W$2500,$A1642))</f>
      </c>
      <c r="AP1642">
        <f>IF($A1642="","",SUMIFS($BF$2:$BF$2500,$W$2:$W$2500,$A1642))</f>
      </c>
      <c r="AQ1642">
        <f>IF($A1642="","",SUMIFS($BG$2:$BG$2500,$W$2:$W$2500,$A1642))</f>
      </c>
      <c r="AR1642">
        <f>IF($A1642="","",SUMIFS($BH$2:$BH$2500,$W$2:$W$2500,$A1642))</f>
      </c>
      <c r="AS1642">
        <f>IF($A1642="","",SUMIFS($BI$2:$BI$2500,$W$2:$W$2500,$A1642))</f>
      </c>
      <c r="AT1642">
        <f>IF($A1642="","",SUMIFS($BJ$2:$BJ$2500,$W$2:$W$2500,$A1642))</f>
      </c>
      <c r="AU1642">
        <f>IF($A1642="","",SUMIFS($BK$2:$BK$2500,$W$2:$W$2500,$A1642))</f>
      </c>
      <c r="AV1642">
        <f>IF($A1642="","",SUMIFS($BL$2:$BL$2500,$W$2:$W$2500,$A1642))</f>
      </c>
      <c r="AW1642">
        <f>IF($A1642="","",SUMIFS($BM$2:$BM$2500,$W$2:$W$2500,$A1642))</f>
      </c>
      <c r="AX1642">
        <f>IF($A1642="","",SUMIFS($BN$2:$BN$2500,$W$2:$W$2500,$A1642))</f>
      </c>
      <c r="AY1642">
        <f>IF($A1642="","",SUMIFS($BO$2:$BO$2500,$W$2:$W$2500,$A1642))</f>
      </c>
      <c r="AZ1642">
        <f>IF($A1642="","",SUMIFS($BP$2:$BP$2500,$W$2:$W$2500,$A1642))</f>
      </c>
      <c r="BA1642">
        <f>IF($A1642="","",SUMIFS($BQ$2:$BQ$2500,$W$2:$W$2500,$A1642))</f>
      </c>
      <c r="BB1642">
        <f>IF($A1642="","",SUMIFS($BR$2:$BR$2500,$W$2:$W$2500,$A1642))</f>
      </c>
      <c r="BC1642">
        <f>IF($A1642="","",SUMIFS($BS$2:$BS$2500,$W$2:$W$2500,$A1642))</f>
      </c>
      <c r="BD1642">
        <f>IF($A1642="","",SUMIFS($BT$2:$BT$2500,$W$2:$W$2500,$A1642))</f>
      </c>
      <c r="BF1642">
        <f>IF($Z1642="","",INDEX($AO$2:$AO$2000,$Z1642))</f>
      </c>
      <c r="BG1642">
        <f>IF($Z1642="","",INDEX($AP$2:$AP$2000,$Z1642))</f>
      </c>
      <c r="BH1642">
        <f>IF($Z1642="","",INDEX($AQ$2:$AQ$2000,$Z1642))</f>
      </c>
      <c r="BI1642">
        <f>IF($Z1642="","",INDEX($AR$2:$AR$2000,$Z1642))</f>
      </c>
      <c r="BJ1642">
        <f>IF($Z1642="","",INDEX($AS$2:$AS$2000,$Z1642))</f>
      </c>
      <c r="BK1642">
        <f>IF($Z1642="","",INDEX($AT$2:$AT$2000,$Z1642))</f>
      </c>
      <c r="BL1642">
        <f>IF($Z1642="","",INDEX($AU$2:$AU$2000,$Z1642))</f>
      </c>
      <c r="BM1642">
        <f>IF($Z1642="","",INDEX($AV$2:$AV$2000,$Z1642))</f>
      </c>
      <c r="BN1642">
        <f>IF($Z1642="","",INDEX($AW$2:$AW$2000,$Z1642))</f>
      </c>
      <c r="BO1642">
        <f>IF($Z1642="","",INDEX($AX$2:$AX$2000,$Z1642))</f>
      </c>
      <c r="BP1642">
        <f>IF($Z1642="","",INDEX($AY$2:$AY$2000,$Z1642))</f>
      </c>
      <c r="BQ1642">
        <f>IF($Z1642="","",INDEX($AZ$2:$AZ$2000,$Z1642))</f>
      </c>
      <c r="BR1642">
        <f>IF($Z1642="","",INDEX($BA$2:$BA$2000,$Z1642))</f>
      </c>
      <c r="BS1642">
        <f>IF($Z1642="","",INDEX($BB$2:$BB$2000,$Z1642))</f>
      </c>
      <c r="BT1642">
        <f>IF($Z1642="","",INDEX($BC$2:$BC$2000,$Z1642))</f>
      </c>
      <c r="BV1642">
        <f>IF(OR($A1642="",$P1642&lt;&gt;"Yes",$AH1642="Yes"),"",1+N($AG1642))</f>
      </c>
      <c r="BW1642">
        <f>IF($A1642="","",COUNTIFS($W$2:$W$2500,$A1642,$BZ$2:$BZ$2500,"Yes")+COUNTIFS($X$2:$X$2500,$A1642,$BY$2:$BY$2500,"Yes"))</f>
      </c>
      <c r="BX1642">
        <f>IF(OR($A1642="",$P1642="Yes"),"",IF(N($BW1642)=0,0,1+SUMIFS($CB$2:$CB$2500,$W$2:$W$2500,$A1642)+SUMIFS($CA$2:$CA$2500,$X$2:$X$2500,$A1642)))</f>
      </c>
      <c r="BY1642" t="str">
        <f>IF($Y1642="","",INDEX($AH$2:$AH$2000,$Y1642)&amp;"")</f>
      </c>
      <c r="BZ1642" t="str">
        <f>IF($Z1642="","",INDEX($AH$2:$AH$2000,$Z1642)&amp;"")</f>
      </c>
      <c r="CA1642">
        <f>IF($Y1642="","",INDEX($BV$2:$BV$2000,$Y1642))</f>
      </c>
      <c r="CB1642">
        <f>IF($Z1642="","",INDEX($BV$2:$BV$2000,$Z1642))</f>
      </c>
    </row>
    <row r="1643">
      <c r="A1643" t="str">
        <f>IF(TRIM(INDEX(games!$A:$A,ROW()))="","",TRIM(INDEX(games!$A:$A,ROW())))</f>
      </c>
      <c r="B1643">
        <f>IF(OR($A1643="",INDEX(games!$B:$B,ROW())=""),"",INDEX(games!$B:$B,ROW()))</f>
      </c>
      <c r="C1643" t="str">
        <f>IF(OR($A1643="",INDEX(games!$C:$C,ROW())=""),"",INDEX(games!$C:$C,ROW()))</f>
      </c>
      <c r="D1643">
        <f>IF($A1643="","",COUNTIF($W$2:$W$2500,$A1643)+COUNTIF($X$2:$X$2500,$A1643))</f>
      </c>
      <c r="E1643">
        <f>IF($A1643="","",IFERROR(MATCH($C1643,$R$2:$R$5,0),0))</f>
      </c>
      <c r="F1643">
        <f>IF($A1643="","",MOD(ROW(),34))</f>
      </c>
      <c r="G1643">
        <f>IF($A1643="",NA(),IF($C1643="Action",$B1643,NA()))</f>
      </c>
      <c r="H1643">
        <f>IF($A1643="",NA(),IF($C1643="Action",1+$F1643*0.023,NA()))</f>
      </c>
      <c r="I1643">
        <f>IF($A1643="",NA(),IF($C1643="Strategy",$B1643,NA()))</f>
      </c>
      <c r="J1643">
        <f>IF($A1643="",NA(),IF($C1643="Strategy",2+$F1643*0.023,NA()))</f>
      </c>
      <c r="K1643">
        <f>IF($A1643="",NA(),IF($C1643="Deckbuilder",$B1643,NA()))</f>
      </c>
      <c r="L1643">
        <f>IF($A1643="",NA(),IF($C1643="Deckbuilder",3+$F1643*0.023,NA()))</f>
      </c>
      <c r="M1643">
        <f>IF($A1643="",NA(),IF($C1643="Traditional",$B1643,NA()))</f>
      </c>
      <c r="N1643">
        <f>IF($A1643="",NA(),IF($C1643="Traditional",4+$F1643*0.023,NA()))</f>
      </c>
      <c r="O1643">
        <f>IF($A1643="","",$D1643+ROW()/1000000)</f>
      </c>
      <c r="P1643" t="str">
        <f>IF(OR($A1643="",INDEX(games!$H:$H,ROW())=""),"",INDEX(games!$H:$H,ROW()))</f>
      </c>
      <c r="Q1643">
        <f>IF(OR($A1643="",$P1643&lt;&gt;"Yes"),"",$D1643+ROW()/1000000)</f>
      </c>
      <c r="T1643">
        <f>IF($Y1643="","",INDEX($B$2:$B$2000,$Y1643))</f>
      </c>
      <c r="U1643">
        <f>IF($Z1643="","",INDEX($B$2:$B$2000,$Z1643))</f>
      </c>
      <c r="V1643">
        <f>IF(OR($T1643="",$U1643=""),"",$U1643-$T1643)</f>
      </c>
      <c r="W1643" t="str">
        <f>IF(TRIM(INDEX(connections!$A:$A,ROW()))="","",TRIM(INDEX(connections!$A:$A,ROW())))</f>
      </c>
      <c r="X1643" t="str">
        <f>IF($W1643="","",TRIM(INDEX(connections!$B:$B,ROW())))</f>
      </c>
      <c r="Y1643">
        <f>IF($W1643="","",IFERROR(MATCH($W1643,$A$2:$A$2000,0),""))</f>
      </c>
      <c r="Z1643">
        <f>IF($X1643="","",IFERROR(MATCH($X1643,$A$2:$A$2000,0),""))</f>
      </c>
      <c r="AA1643" t="str">
        <f>IF($Y1643="","",INDEX($P$2:$P$2000,$Y1643))</f>
      </c>
      <c r="AB1643" t="str">
        <f>IF($Z1643="","",INDEX($P$2:$P$2000,$Z1643))</f>
      </c>
      <c r="AC1643">
        <f>IF(AND($AA1643="Yes",$AB1643="Yes"),1,"")</f>
      </c>
      <c r="AD1643">
        <f>IF(OR($Y1643="",$Z1643=""),"",IF(INDEX($C$2:$C$2000,$Y1643)=INDEX($C$2:$C$2000,$Z1643),0,1))</f>
      </c>
      <c r="AE1643">
        <f>IF($AC1643&lt;&gt;1,"",IF(AND(INDEX($AG$2:$AG$2000,$Y1643)=1,INDEX($AG$2:$AG$2000,$Z1643)=1),1,""))</f>
      </c>
      <c r="AG1643">
        <f>IF($A1643="","",COUNTIFS($W$2:$W$2500,$A1643,$AB$2:$AB$2500,"Yes")+COUNTIFS($X$2:$X$2500,$A1643,$AA$2:$AA$2500,"Yes"))</f>
      </c>
      <c r="AH1643" t="str">
        <f>IF(OR($P1643&lt;&gt;"Yes",N($AG1643)=0),"",IF(AND($AG1643=1,COUNTIFS($W$2:$W$2500,$A1643,$AE$2:$AE$2500,1)+COUNTIFS($X$2:$X$2500,$A1643,$AE$2:$AE$2500,1)&gt;0),"","Yes"))</f>
      </c>
      <c r="AI1643">
        <f>IF($AH1643="Yes",$AG1643,"")</f>
      </c>
      <c r="AJ1643">
        <f>IF($AI1643="","",$AI1643+ROW()/1000000)</f>
      </c>
      <c r="AK1643">
        <f>IF(OR($A1643="",$P1643="Yes",N($AG1643)=0),"",$AG1643+ROW()/1000000)</f>
      </c>
      <c r="AL1643" t="str">
        <f>IF($A1643="","",INDEX(games!$J:$J,ROW())&amp;"")</f>
      </c>
      <c r="AM1643">
        <f>IF($A1643="","",SUMPRODUCT($AO1643:$BD1643,'Map Analysis'!$AP$2^{0,1,2,3,4,5,6,7,8,9,10,11,12,13,14,15}))</f>
      </c>
      <c r="AN1643">
        <f>IF($A1643="","",$AM1643+ROW()/10000000)</f>
      </c>
      <c r="AO1643">
        <f>IF($A1643="","",COUNTIF($W$2:$W$2500,$A1643))</f>
      </c>
      <c r="AP1643">
        <f>IF($A1643="","",SUMIFS($BF$2:$BF$2500,$W$2:$W$2500,$A1643))</f>
      </c>
      <c r="AQ1643">
        <f>IF($A1643="","",SUMIFS($BG$2:$BG$2500,$W$2:$W$2500,$A1643))</f>
      </c>
      <c r="AR1643">
        <f>IF($A1643="","",SUMIFS($BH$2:$BH$2500,$W$2:$W$2500,$A1643))</f>
      </c>
      <c r="AS1643">
        <f>IF($A1643="","",SUMIFS($BI$2:$BI$2500,$W$2:$W$2500,$A1643))</f>
      </c>
      <c r="AT1643">
        <f>IF($A1643="","",SUMIFS($BJ$2:$BJ$2500,$W$2:$W$2500,$A1643))</f>
      </c>
      <c r="AU1643">
        <f>IF($A1643="","",SUMIFS($BK$2:$BK$2500,$W$2:$W$2500,$A1643))</f>
      </c>
      <c r="AV1643">
        <f>IF($A1643="","",SUMIFS($BL$2:$BL$2500,$W$2:$W$2500,$A1643))</f>
      </c>
      <c r="AW1643">
        <f>IF($A1643="","",SUMIFS($BM$2:$BM$2500,$W$2:$W$2500,$A1643))</f>
      </c>
      <c r="AX1643">
        <f>IF($A1643="","",SUMIFS($BN$2:$BN$2500,$W$2:$W$2500,$A1643))</f>
      </c>
      <c r="AY1643">
        <f>IF($A1643="","",SUMIFS($BO$2:$BO$2500,$W$2:$W$2500,$A1643))</f>
      </c>
      <c r="AZ1643">
        <f>IF($A1643="","",SUMIFS($BP$2:$BP$2500,$W$2:$W$2500,$A1643))</f>
      </c>
      <c r="BA1643">
        <f>IF($A1643="","",SUMIFS($BQ$2:$BQ$2500,$W$2:$W$2500,$A1643))</f>
      </c>
      <c r="BB1643">
        <f>IF($A1643="","",SUMIFS($BR$2:$BR$2500,$W$2:$W$2500,$A1643))</f>
      </c>
      <c r="BC1643">
        <f>IF($A1643="","",SUMIFS($BS$2:$BS$2500,$W$2:$W$2500,$A1643))</f>
      </c>
      <c r="BD1643">
        <f>IF($A1643="","",SUMIFS($BT$2:$BT$2500,$W$2:$W$2500,$A1643))</f>
      </c>
      <c r="BF1643">
        <f>IF($Z1643="","",INDEX($AO$2:$AO$2000,$Z1643))</f>
      </c>
      <c r="BG1643">
        <f>IF($Z1643="","",INDEX($AP$2:$AP$2000,$Z1643))</f>
      </c>
      <c r="BH1643">
        <f>IF($Z1643="","",INDEX($AQ$2:$AQ$2000,$Z1643))</f>
      </c>
      <c r="BI1643">
        <f>IF($Z1643="","",INDEX($AR$2:$AR$2000,$Z1643))</f>
      </c>
      <c r="BJ1643">
        <f>IF($Z1643="","",INDEX($AS$2:$AS$2000,$Z1643))</f>
      </c>
      <c r="BK1643">
        <f>IF($Z1643="","",INDEX($AT$2:$AT$2000,$Z1643))</f>
      </c>
      <c r="BL1643">
        <f>IF($Z1643="","",INDEX($AU$2:$AU$2000,$Z1643))</f>
      </c>
      <c r="BM1643">
        <f>IF($Z1643="","",INDEX($AV$2:$AV$2000,$Z1643))</f>
      </c>
      <c r="BN1643">
        <f>IF($Z1643="","",INDEX($AW$2:$AW$2000,$Z1643))</f>
      </c>
      <c r="BO1643">
        <f>IF($Z1643="","",INDEX($AX$2:$AX$2000,$Z1643))</f>
      </c>
      <c r="BP1643">
        <f>IF($Z1643="","",INDEX($AY$2:$AY$2000,$Z1643))</f>
      </c>
      <c r="BQ1643">
        <f>IF($Z1643="","",INDEX($AZ$2:$AZ$2000,$Z1643))</f>
      </c>
      <c r="BR1643">
        <f>IF($Z1643="","",INDEX($BA$2:$BA$2000,$Z1643))</f>
      </c>
      <c r="BS1643">
        <f>IF($Z1643="","",INDEX($BB$2:$BB$2000,$Z1643))</f>
      </c>
      <c r="BT1643">
        <f>IF($Z1643="","",INDEX($BC$2:$BC$2000,$Z1643))</f>
      </c>
      <c r="BV1643">
        <f>IF(OR($A1643="",$P1643&lt;&gt;"Yes",$AH1643="Yes"),"",1+N($AG1643))</f>
      </c>
      <c r="BW1643">
        <f>IF($A1643="","",COUNTIFS($W$2:$W$2500,$A1643,$BZ$2:$BZ$2500,"Yes")+COUNTIFS($X$2:$X$2500,$A1643,$BY$2:$BY$2500,"Yes"))</f>
      </c>
      <c r="BX1643">
        <f>IF(OR($A1643="",$P1643="Yes"),"",IF(N($BW1643)=0,0,1+SUMIFS($CB$2:$CB$2500,$W$2:$W$2500,$A1643)+SUMIFS($CA$2:$CA$2500,$X$2:$X$2500,$A1643)))</f>
      </c>
      <c r="BY1643" t="str">
        <f>IF($Y1643="","",INDEX($AH$2:$AH$2000,$Y1643)&amp;"")</f>
      </c>
      <c r="BZ1643" t="str">
        <f>IF($Z1643="","",INDEX($AH$2:$AH$2000,$Z1643)&amp;"")</f>
      </c>
      <c r="CA1643">
        <f>IF($Y1643="","",INDEX($BV$2:$BV$2000,$Y1643))</f>
      </c>
      <c r="CB1643">
        <f>IF($Z1643="","",INDEX($BV$2:$BV$2000,$Z1643))</f>
      </c>
    </row>
    <row r="1644">
      <c r="A1644" t="str">
        <f>IF(TRIM(INDEX(games!$A:$A,ROW()))="","",TRIM(INDEX(games!$A:$A,ROW())))</f>
      </c>
      <c r="B1644">
        <f>IF(OR($A1644="",INDEX(games!$B:$B,ROW())=""),"",INDEX(games!$B:$B,ROW()))</f>
      </c>
      <c r="C1644" t="str">
        <f>IF(OR($A1644="",INDEX(games!$C:$C,ROW())=""),"",INDEX(games!$C:$C,ROW()))</f>
      </c>
      <c r="D1644">
        <f>IF($A1644="","",COUNTIF($W$2:$W$2500,$A1644)+COUNTIF($X$2:$X$2500,$A1644))</f>
      </c>
      <c r="E1644">
        <f>IF($A1644="","",IFERROR(MATCH($C1644,$R$2:$R$5,0),0))</f>
      </c>
      <c r="F1644">
        <f>IF($A1644="","",MOD(ROW(),34))</f>
      </c>
      <c r="G1644">
        <f>IF($A1644="",NA(),IF($C1644="Action",$B1644,NA()))</f>
      </c>
      <c r="H1644">
        <f>IF($A1644="",NA(),IF($C1644="Action",1+$F1644*0.023,NA()))</f>
      </c>
      <c r="I1644">
        <f>IF($A1644="",NA(),IF($C1644="Strategy",$B1644,NA()))</f>
      </c>
      <c r="J1644">
        <f>IF($A1644="",NA(),IF($C1644="Strategy",2+$F1644*0.023,NA()))</f>
      </c>
      <c r="K1644">
        <f>IF($A1644="",NA(),IF($C1644="Deckbuilder",$B1644,NA()))</f>
      </c>
      <c r="L1644">
        <f>IF($A1644="",NA(),IF($C1644="Deckbuilder",3+$F1644*0.023,NA()))</f>
      </c>
      <c r="M1644">
        <f>IF($A1644="",NA(),IF($C1644="Traditional",$B1644,NA()))</f>
      </c>
      <c r="N1644">
        <f>IF($A1644="",NA(),IF($C1644="Traditional",4+$F1644*0.023,NA()))</f>
      </c>
      <c r="O1644">
        <f>IF($A1644="","",$D1644+ROW()/1000000)</f>
      </c>
      <c r="P1644" t="str">
        <f>IF(OR($A1644="",INDEX(games!$H:$H,ROW())=""),"",INDEX(games!$H:$H,ROW()))</f>
      </c>
      <c r="Q1644">
        <f>IF(OR($A1644="",$P1644&lt;&gt;"Yes"),"",$D1644+ROW()/1000000)</f>
      </c>
      <c r="T1644">
        <f>IF($Y1644="","",INDEX($B$2:$B$2000,$Y1644))</f>
      </c>
      <c r="U1644">
        <f>IF($Z1644="","",INDEX($B$2:$B$2000,$Z1644))</f>
      </c>
      <c r="V1644">
        <f>IF(OR($T1644="",$U1644=""),"",$U1644-$T1644)</f>
      </c>
      <c r="W1644" t="str">
        <f>IF(TRIM(INDEX(connections!$A:$A,ROW()))="","",TRIM(INDEX(connections!$A:$A,ROW())))</f>
      </c>
      <c r="X1644" t="str">
        <f>IF($W1644="","",TRIM(INDEX(connections!$B:$B,ROW())))</f>
      </c>
      <c r="Y1644">
        <f>IF($W1644="","",IFERROR(MATCH($W1644,$A$2:$A$2000,0),""))</f>
      </c>
      <c r="Z1644">
        <f>IF($X1644="","",IFERROR(MATCH($X1644,$A$2:$A$2000,0),""))</f>
      </c>
      <c r="AA1644" t="str">
        <f>IF($Y1644="","",INDEX($P$2:$P$2000,$Y1644))</f>
      </c>
      <c r="AB1644" t="str">
        <f>IF($Z1644="","",INDEX($P$2:$P$2000,$Z1644))</f>
      </c>
      <c r="AC1644">
        <f>IF(AND($AA1644="Yes",$AB1644="Yes"),1,"")</f>
      </c>
      <c r="AD1644">
        <f>IF(OR($Y1644="",$Z1644=""),"",IF(INDEX($C$2:$C$2000,$Y1644)=INDEX($C$2:$C$2000,$Z1644),0,1))</f>
      </c>
      <c r="AE1644">
        <f>IF($AC1644&lt;&gt;1,"",IF(AND(INDEX($AG$2:$AG$2000,$Y1644)=1,INDEX($AG$2:$AG$2000,$Z1644)=1),1,""))</f>
      </c>
      <c r="AG1644">
        <f>IF($A1644="","",COUNTIFS($W$2:$W$2500,$A1644,$AB$2:$AB$2500,"Yes")+COUNTIFS($X$2:$X$2500,$A1644,$AA$2:$AA$2500,"Yes"))</f>
      </c>
      <c r="AH1644" t="str">
        <f>IF(OR($P1644&lt;&gt;"Yes",N($AG1644)=0),"",IF(AND($AG1644=1,COUNTIFS($W$2:$W$2500,$A1644,$AE$2:$AE$2500,1)+COUNTIFS($X$2:$X$2500,$A1644,$AE$2:$AE$2500,1)&gt;0),"","Yes"))</f>
      </c>
      <c r="AI1644">
        <f>IF($AH1644="Yes",$AG1644,"")</f>
      </c>
      <c r="AJ1644">
        <f>IF($AI1644="","",$AI1644+ROW()/1000000)</f>
      </c>
      <c r="AK1644">
        <f>IF(OR($A1644="",$P1644="Yes",N($AG1644)=0),"",$AG1644+ROW()/1000000)</f>
      </c>
      <c r="AL1644" t="str">
        <f>IF($A1644="","",INDEX(games!$J:$J,ROW())&amp;"")</f>
      </c>
      <c r="AM1644">
        <f>IF($A1644="","",SUMPRODUCT($AO1644:$BD1644,'Map Analysis'!$AP$2^{0,1,2,3,4,5,6,7,8,9,10,11,12,13,14,15}))</f>
      </c>
      <c r="AN1644">
        <f>IF($A1644="","",$AM1644+ROW()/10000000)</f>
      </c>
      <c r="AO1644">
        <f>IF($A1644="","",COUNTIF($W$2:$W$2500,$A1644))</f>
      </c>
      <c r="AP1644">
        <f>IF($A1644="","",SUMIFS($BF$2:$BF$2500,$W$2:$W$2500,$A1644))</f>
      </c>
      <c r="AQ1644">
        <f>IF($A1644="","",SUMIFS($BG$2:$BG$2500,$W$2:$W$2500,$A1644))</f>
      </c>
      <c r="AR1644">
        <f>IF($A1644="","",SUMIFS($BH$2:$BH$2500,$W$2:$W$2500,$A1644))</f>
      </c>
      <c r="AS1644">
        <f>IF($A1644="","",SUMIFS($BI$2:$BI$2500,$W$2:$W$2500,$A1644))</f>
      </c>
      <c r="AT1644">
        <f>IF($A1644="","",SUMIFS($BJ$2:$BJ$2500,$W$2:$W$2500,$A1644))</f>
      </c>
      <c r="AU1644">
        <f>IF($A1644="","",SUMIFS($BK$2:$BK$2500,$W$2:$W$2500,$A1644))</f>
      </c>
      <c r="AV1644">
        <f>IF($A1644="","",SUMIFS($BL$2:$BL$2500,$W$2:$W$2500,$A1644))</f>
      </c>
      <c r="AW1644">
        <f>IF($A1644="","",SUMIFS($BM$2:$BM$2500,$W$2:$W$2500,$A1644))</f>
      </c>
      <c r="AX1644">
        <f>IF($A1644="","",SUMIFS($BN$2:$BN$2500,$W$2:$W$2500,$A1644))</f>
      </c>
      <c r="AY1644">
        <f>IF($A1644="","",SUMIFS($BO$2:$BO$2500,$W$2:$W$2500,$A1644))</f>
      </c>
      <c r="AZ1644">
        <f>IF($A1644="","",SUMIFS($BP$2:$BP$2500,$W$2:$W$2500,$A1644))</f>
      </c>
      <c r="BA1644">
        <f>IF($A1644="","",SUMIFS($BQ$2:$BQ$2500,$W$2:$W$2500,$A1644))</f>
      </c>
      <c r="BB1644">
        <f>IF($A1644="","",SUMIFS($BR$2:$BR$2500,$W$2:$W$2500,$A1644))</f>
      </c>
      <c r="BC1644">
        <f>IF($A1644="","",SUMIFS($BS$2:$BS$2500,$W$2:$W$2500,$A1644))</f>
      </c>
      <c r="BD1644">
        <f>IF($A1644="","",SUMIFS($BT$2:$BT$2500,$W$2:$W$2500,$A1644))</f>
      </c>
      <c r="BF1644">
        <f>IF($Z1644="","",INDEX($AO$2:$AO$2000,$Z1644))</f>
      </c>
      <c r="BG1644">
        <f>IF($Z1644="","",INDEX($AP$2:$AP$2000,$Z1644))</f>
      </c>
      <c r="BH1644">
        <f>IF($Z1644="","",INDEX($AQ$2:$AQ$2000,$Z1644))</f>
      </c>
      <c r="BI1644">
        <f>IF($Z1644="","",INDEX($AR$2:$AR$2000,$Z1644))</f>
      </c>
      <c r="BJ1644">
        <f>IF($Z1644="","",INDEX($AS$2:$AS$2000,$Z1644))</f>
      </c>
      <c r="BK1644">
        <f>IF($Z1644="","",INDEX($AT$2:$AT$2000,$Z1644))</f>
      </c>
      <c r="BL1644">
        <f>IF($Z1644="","",INDEX($AU$2:$AU$2000,$Z1644))</f>
      </c>
      <c r="BM1644">
        <f>IF($Z1644="","",INDEX($AV$2:$AV$2000,$Z1644))</f>
      </c>
      <c r="BN1644">
        <f>IF($Z1644="","",INDEX($AW$2:$AW$2000,$Z1644))</f>
      </c>
      <c r="BO1644">
        <f>IF($Z1644="","",INDEX($AX$2:$AX$2000,$Z1644))</f>
      </c>
      <c r="BP1644">
        <f>IF($Z1644="","",INDEX($AY$2:$AY$2000,$Z1644))</f>
      </c>
      <c r="BQ1644">
        <f>IF($Z1644="","",INDEX($AZ$2:$AZ$2000,$Z1644))</f>
      </c>
      <c r="BR1644">
        <f>IF($Z1644="","",INDEX($BA$2:$BA$2000,$Z1644))</f>
      </c>
      <c r="BS1644">
        <f>IF($Z1644="","",INDEX($BB$2:$BB$2000,$Z1644))</f>
      </c>
      <c r="BT1644">
        <f>IF($Z1644="","",INDEX($BC$2:$BC$2000,$Z1644))</f>
      </c>
      <c r="BV1644">
        <f>IF(OR($A1644="",$P1644&lt;&gt;"Yes",$AH1644="Yes"),"",1+N($AG1644))</f>
      </c>
      <c r="BW1644">
        <f>IF($A1644="","",COUNTIFS($W$2:$W$2500,$A1644,$BZ$2:$BZ$2500,"Yes")+COUNTIFS($X$2:$X$2500,$A1644,$BY$2:$BY$2500,"Yes"))</f>
      </c>
      <c r="BX1644">
        <f>IF(OR($A1644="",$P1644="Yes"),"",IF(N($BW1644)=0,0,1+SUMIFS($CB$2:$CB$2500,$W$2:$W$2500,$A1644)+SUMIFS($CA$2:$CA$2500,$X$2:$X$2500,$A1644)))</f>
      </c>
      <c r="BY1644" t="str">
        <f>IF($Y1644="","",INDEX($AH$2:$AH$2000,$Y1644)&amp;"")</f>
      </c>
      <c r="BZ1644" t="str">
        <f>IF($Z1644="","",INDEX($AH$2:$AH$2000,$Z1644)&amp;"")</f>
      </c>
      <c r="CA1644">
        <f>IF($Y1644="","",INDEX($BV$2:$BV$2000,$Y1644))</f>
      </c>
      <c r="CB1644">
        <f>IF($Z1644="","",INDEX($BV$2:$BV$2000,$Z1644))</f>
      </c>
    </row>
    <row r="1645">
      <c r="A1645" t="str">
        <f>IF(TRIM(INDEX(games!$A:$A,ROW()))="","",TRIM(INDEX(games!$A:$A,ROW())))</f>
      </c>
      <c r="B1645">
        <f>IF(OR($A1645="",INDEX(games!$B:$B,ROW())=""),"",INDEX(games!$B:$B,ROW()))</f>
      </c>
      <c r="C1645" t="str">
        <f>IF(OR($A1645="",INDEX(games!$C:$C,ROW())=""),"",INDEX(games!$C:$C,ROW()))</f>
      </c>
      <c r="D1645">
        <f>IF($A1645="","",COUNTIF($W$2:$W$2500,$A1645)+COUNTIF($X$2:$X$2500,$A1645))</f>
      </c>
      <c r="E1645">
        <f>IF($A1645="","",IFERROR(MATCH($C1645,$R$2:$R$5,0),0))</f>
      </c>
      <c r="F1645">
        <f>IF($A1645="","",MOD(ROW(),34))</f>
      </c>
      <c r="G1645">
        <f>IF($A1645="",NA(),IF($C1645="Action",$B1645,NA()))</f>
      </c>
      <c r="H1645">
        <f>IF($A1645="",NA(),IF($C1645="Action",1+$F1645*0.023,NA()))</f>
      </c>
      <c r="I1645">
        <f>IF($A1645="",NA(),IF($C1645="Strategy",$B1645,NA()))</f>
      </c>
      <c r="J1645">
        <f>IF($A1645="",NA(),IF($C1645="Strategy",2+$F1645*0.023,NA()))</f>
      </c>
      <c r="K1645">
        <f>IF($A1645="",NA(),IF($C1645="Deckbuilder",$B1645,NA()))</f>
      </c>
      <c r="L1645">
        <f>IF($A1645="",NA(),IF($C1645="Deckbuilder",3+$F1645*0.023,NA()))</f>
      </c>
      <c r="M1645">
        <f>IF($A1645="",NA(),IF($C1645="Traditional",$B1645,NA()))</f>
      </c>
      <c r="N1645">
        <f>IF($A1645="",NA(),IF($C1645="Traditional",4+$F1645*0.023,NA()))</f>
      </c>
      <c r="O1645">
        <f>IF($A1645="","",$D1645+ROW()/1000000)</f>
      </c>
      <c r="P1645" t="str">
        <f>IF(OR($A1645="",INDEX(games!$H:$H,ROW())=""),"",INDEX(games!$H:$H,ROW()))</f>
      </c>
      <c r="Q1645">
        <f>IF(OR($A1645="",$P1645&lt;&gt;"Yes"),"",$D1645+ROW()/1000000)</f>
      </c>
      <c r="T1645">
        <f>IF($Y1645="","",INDEX($B$2:$B$2000,$Y1645))</f>
      </c>
      <c r="U1645">
        <f>IF($Z1645="","",INDEX($B$2:$B$2000,$Z1645))</f>
      </c>
      <c r="V1645">
        <f>IF(OR($T1645="",$U1645=""),"",$U1645-$T1645)</f>
      </c>
      <c r="W1645" t="str">
        <f>IF(TRIM(INDEX(connections!$A:$A,ROW()))="","",TRIM(INDEX(connections!$A:$A,ROW())))</f>
      </c>
      <c r="X1645" t="str">
        <f>IF($W1645="","",TRIM(INDEX(connections!$B:$B,ROW())))</f>
      </c>
      <c r="Y1645">
        <f>IF($W1645="","",IFERROR(MATCH($W1645,$A$2:$A$2000,0),""))</f>
      </c>
      <c r="Z1645">
        <f>IF($X1645="","",IFERROR(MATCH($X1645,$A$2:$A$2000,0),""))</f>
      </c>
      <c r="AA1645" t="str">
        <f>IF($Y1645="","",INDEX($P$2:$P$2000,$Y1645))</f>
      </c>
      <c r="AB1645" t="str">
        <f>IF($Z1645="","",INDEX($P$2:$P$2000,$Z1645))</f>
      </c>
      <c r="AC1645">
        <f>IF(AND($AA1645="Yes",$AB1645="Yes"),1,"")</f>
      </c>
      <c r="AD1645">
        <f>IF(OR($Y1645="",$Z1645=""),"",IF(INDEX($C$2:$C$2000,$Y1645)=INDEX($C$2:$C$2000,$Z1645),0,1))</f>
      </c>
      <c r="AE1645">
        <f>IF($AC1645&lt;&gt;1,"",IF(AND(INDEX($AG$2:$AG$2000,$Y1645)=1,INDEX($AG$2:$AG$2000,$Z1645)=1),1,""))</f>
      </c>
      <c r="AG1645">
        <f>IF($A1645="","",COUNTIFS($W$2:$W$2500,$A1645,$AB$2:$AB$2500,"Yes")+COUNTIFS($X$2:$X$2500,$A1645,$AA$2:$AA$2500,"Yes"))</f>
      </c>
      <c r="AH1645" t="str">
        <f>IF(OR($P1645&lt;&gt;"Yes",N($AG1645)=0),"",IF(AND($AG1645=1,COUNTIFS($W$2:$W$2500,$A1645,$AE$2:$AE$2500,1)+COUNTIFS($X$2:$X$2500,$A1645,$AE$2:$AE$2500,1)&gt;0),"","Yes"))</f>
      </c>
      <c r="AI1645">
        <f>IF($AH1645="Yes",$AG1645,"")</f>
      </c>
      <c r="AJ1645">
        <f>IF($AI1645="","",$AI1645+ROW()/1000000)</f>
      </c>
      <c r="AK1645">
        <f>IF(OR($A1645="",$P1645="Yes",N($AG1645)=0),"",$AG1645+ROW()/1000000)</f>
      </c>
      <c r="AL1645" t="str">
        <f>IF($A1645="","",INDEX(games!$J:$J,ROW())&amp;"")</f>
      </c>
      <c r="AM1645">
        <f>IF($A1645="","",SUMPRODUCT($AO1645:$BD1645,'Map Analysis'!$AP$2^{0,1,2,3,4,5,6,7,8,9,10,11,12,13,14,15}))</f>
      </c>
      <c r="AN1645">
        <f>IF($A1645="","",$AM1645+ROW()/10000000)</f>
      </c>
      <c r="AO1645">
        <f>IF($A1645="","",COUNTIF($W$2:$W$2500,$A1645))</f>
      </c>
      <c r="AP1645">
        <f>IF($A1645="","",SUMIFS($BF$2:$BF$2500,$W$2:$W$2500,$A1645))</f>
      </c>
      <c r="AQ1645">
        <f>IF($A1645="","",SUMIFS($BG$2:$BG$2500,$W$2:$W$2500,$A1645))</f>
      </c>
      <c r="AR1645">
        <f>IF($A1645="","",SUMIFS($BH$2:$BH$2500,$W$2:$W$2500,$A1645))</f>
      </c>
      <c r="AS1645">
        <f>IF($A1645="","",SUMIFS($BI$2:$BI$2500,$W$2:$W$2500,$A1645))</f>
      </c>
      <c r="AT1645">
        <f>IF($A1645="","",SUMIFS($BJ$2:$BJ$2500,$W$2:$W$2500,$A1645))</f>
      </c>
      <c r="AU1645">
        <f>IF($A1645="","",SUMIFS($BK$2:$BK$2500,$W$2:$W$2500,$A1645))</f>
      </c>
      <c r="AV1645">
        <f>IF($A1645="","",SUMIFS($BL$2:$BL$2500,$W$2:$W$2500,$A1645))</f>
      </c>
      <c r="AW1645">
        <f>IF($A1645="","",SUMIFS($BM$2:$BM$2500,$W$2:$W$2500,$A1645))</f>
      </c>
      <c r="AX1645">
        <f>IF($A1645="","",SUMIFS($BN$2:$BN$2500,$W$2:$W$2500,$A1645))</f>
      </c>
      <c r="AY1645">
        <f>IF($A1645="","",SUMIFS($BO$2:$BO$2500,$W$2:$W$2500,$A1645))</f>
      </c>
      <c r="AZ1645">
        <f>IF($A1645="","",SUMIFS($BP$2:$BP$2500,$W$2:$W$2500,$A1645))</f>
      </c>
      <c r="BA1645">
        <f>IF($A1645="","",SUMIFS($BQ$2:$BQ$2500,$W$2:$W$2500,$A1645))</f>
      </c>
      <c r="BB1645">
        <f>IF($A1645="","",SUMIFS($BR$2:$BR$2500,$W$2:$W$2500,$A1645))</f>
      </c>
      <c r="BC1645">
        <f>IF($A1645="","",SUMIFS($BS$2:$BS$2500,$W$2:$W$2500,$A1645))</f>
      </c>
      <c r="BD1645">
        <f>IF($A1645="","",SUMIFS($BT$2:$BT$2500,$W$2:$W$2500,$A1645))</f>
      </c>
      <c r="BF1645">
        <f>IF($Z1645="","",INDEX($AO$2:$AO$2000,$Z1645))</f>
      </c>
      <c r="BG1645">
        <f>IF($Z1645="","",INDEX($AP$2:$AP$2000,$Z1645))</f>
      </c>
      <c r="BH1645">
        <f>IF($Z1645="","",INDEX($AQ$2:$AQ$2000,$Z1645))</f>
      </c>
      <c r="BI1645">
        <f>IF($Z1645="","",INDEX($AR$2:$AR$2000,$Z1645))</f>
      </c>
      <c r="BJ1645">
        <f>IF($Z1645="","",INDEX($AS$2:$AS$2000,$Z1645))</f>
      </c>
      <c r="BK1645">
        <f>IF($Z1645="","",INDEX($AT$2:$AT$2000,$Z1645))</f>
      </c>
      <c r="BL1645">
        <f>IF($Z1645="","",INDEX($AU$2:$AU$2000,$Z1645))</f>
      </c>
      <c r="BM1645">
        <f>IF($Z1645="","",INDEX($AV$2:$AV$2000,$Z1645))</f>
      </c>
      <c r="BN1645">
        <f>IF($Z1645="","",INDEX($AW$2:$AW$2000,$Z1645))</f>
      </c>
      <c r="BO1645">
        <f>IF($Z1645="","",INDEX($AX$2:$AX$2000,$Z1645))</f>
      </c>
      <c r="BP1645">
        <f>IF($Z1645="","",INDEX($AY$2:$AY$2000,$Z1645))</f>
      </c>
      <c r="BQ1645">
        <f>IF($Z1645="","",INDEX($AZ$2:$AZ$2000,$Z1645))</f>
      </c>
      <c r="BR1645">
        <f>IF($Z1645="","",INDEX($BA$2:$BA$2000,$Z1645))</f>
      </c>
      <c r="BS1645">
        <f>IF($Z1645="","",INDEX($BB$2:$BB$2000,$Z1645))</f>
      </c>
      <c r="BT1645">
        <f>IF($Z1645="","",INDEX($BC$2:$BC$2000,$Z1645))</f>
      </c>
      <c r="BV1645">
        <f>IF(OR($A1645="",$P1645&lt;&gt;"Yes",$AH1645="Yes"),"",1+N($AG1645))</f>
      </c>
      <c r="BW1645">
        <f>IF($A1645="","",COUNTIFS($W$2:$W$2500,$A1645,$BZ$2:$BZ$2500,"Yes")+COUNTIFS($X$2:$X$2500,$A1645,$BY$2:$BY$2500,"Yes"))</f>
      </c>
      <c r="BX1645">
        <f>IF(OR($A1645="",$P1645="Yes"),"",IF(N($BW1645)=0,0,1+SUMIFS($CB$2:$CB$2500,$W$2:$W$2500,$A1645)+SUMIFS($CA$2:$CA$2500,$X$2:$X$2500,$A1645)))</f>
      </c>
      <c r="BY1645" t="str">
        <f>IF($Y1645="","",INDEX($AH$2:$AH$2000,$Y1645)&amp;"")</f>
      </c>
      <c r="BZ1645" t="str">
        <f>IF($Z1645="","",INDEX($AH$2:$AH$2000,$Z1645)&amp;"")</f>
      </c>
      <c r="CA1645">
        <f>IF($Y1645="","",INDEX($BV$2:$BV$2000,$Y1645))</f>
      </c>
      <c r="CB1645">
        <f>IF($Z1645="","",INDEX($BV$2:$BV$2000,$Z1645))</f>
      </c>
    </row>
    <row r="1646">
      <c r="A1646" t="str">
        <f>IF(TRIM(INDEX(games!$A:$A,ROW()))="","",TRIM(INDEX(games!$A:$A,ROW())))</f>
      </c>
      <c r="B1646">
        <f>IF(OR($A1646="",INDEX(games!$B:$B,ROW())=""),"",INDEX(games!$B:$B,ROW()))</f>
      </c>
      <c r="C1646" t="str">
        <f>IF(OR($A1646="",INDEX(games!$C:$C,ROW())=""),"",INDEX(games!$C:$C,ROW()))</f>
      </c>
      <c r="D1646">
        <f>IF($A1646="","",COUNTIF($W$2:$W$2500,$A1646)+COUNTIF($X$2:$X$2500,$A1646))</f>
      </c>
      <c r="E1646">
        <f>IF($A1646="","",IFERROR(MATCH($C1646,$R$2:$R$5,0),0))</f>
      </c>
      <c r="F1646">
        <f>IF($A1646="","",MOD(ROW(),34))</f>
      </c>
      <c r="G1646">
        <f>IF($A1646="",NA(),IF($C1646="Action",$B1646,NA()))</f>
      </c>
      <c r="H1646">
        <f>IF($A1646="",NA(),IF($C1646="Action",1+$F1646*0.023,NA()))</f>
      </c>
      <c r="I1646">
        <f>IF($A1646="",NA(),IF($C1646="Strategy",$B1646,NA()))</f>
      </c>
      <c r="J1646">
        <f>IF($A1646="",NA(),IF($C1646="Strategy",2+$F1646*0.023,NA()))</f>
      </c>
      <c r="K1646">
        <f>IF($A1646="",NA(),IF($C1646="Deckbuilder",$B1646,NA()))</f>
      </c>
      <c r="L1646">
        <f>IF($A1646="",NA(),IF($C1646="Deckbuilder",3+$F1646*0.023,NA()))</f>
      </c>
      <c r="M1646">
        <f>IF($A1646="",NA(),IF($C1646="Traditional",$B1646,NA()))</f>
      </c>
      <c r="N1646">
        <f>IF($A1646="",NA(),IF($C1646="Traditional",4+$F1646*0.023,NA()))</f>
      </c>
      <c r="O1646">
        <f>IF($A1646="","",$D1646+ROW()/1000000)</f>
      </c>
      <c r="P1646" t="str">
        <f>IF(OR($A1646="",INDEX(games!$H:$H,ROW())=""),"",INDEX(games!$H:$H,ROW()))</f>
      </c>
      <c r="Q1646">
        <f>IF(OR($A1646="",$P1646&lt;&gt;"Yes"),"",$D1646+ROW()/1000000)</f>
      </c>
      <c r="T1646">
        <f>IF($Y1646="","",INDEX($B$2:$B$2000,$Y1646))</f>
      </c>
      <c r="U1646">
        <f>IF($Z1646="","",INDEX($B$2:$B$2000,$Z1646))</f>
      </c>
      <c r="V1646">
        <f>IF(OR($T1646="",$U1646=""),"",$U1646-$T1646)</f>
      </c>
      <c r="W1646" t="str">
        <f>IF(TRIM(INDEX(connections!$A:$A,ROW()))="","",TRIM(INDEX(connections!$A:$A,ROW())))</f>
      </c>
      <c r="X1646" t="str">
        <f>IF($W1646="","",TRIM(INDEX(connections!$B:$B,ROW())))</f>
      </c>
      <c r="Y1646">
        <f>IF($W1646="","",IFERROR(MATCH($W1646,$A$2:$A$2000,0),""))</f>
      </c>
      <c r="Z1646">
        <f>IF($X1646="","",IFERROR(MATCH($X1646,$A$2:$A$2000,0),""))</f>
      </c>
      <c r="AA1646" t="str">
        <f>IF($Y1646="","",INDEX($P$2:$P$2000,$Y1646))</f>
      </c>
      <c r="AB1646" t="str">
        <f>IF($Z1646="","",INDEX($P$2:$P$2000,$Z1646))</f>
      </c>
      <c r="AC1646">
        <f>IF(AND($AA1646="Yes",$AB1646="Yes"),1,"")</f>
      </c>
      <c r="AD1646">
        <f>IF(OR($Y1646="",$Z1646=""),"",IF(INDEX($C$2:$C$2000,$Y1646)=INDEX($C$2:$C$2000,$Z1646),0,1))</f>
      </c>
      <c r="AE1646">
        <f>IF($AC1646&lt;&gt;1,"",IF(AND(INDEX($AG$2:$AG$2000,$Y1646)=1,INDEX($AG$2:$AG$2000,$Z1646)=1),1,""))</f>
      </c>
      <c r="AG1646">
        <f>IF($A1646="","",COUNTIFS($W$2:$W$2500,$A1646,$AB$2:$AB$2500,"Yes")+COUNTIFS($X$2:$X$2500,$A1646,$AA$2:$AA$2500,"Yes"))</f>
      </c>
      <c r="AH1646" t="str">
        <f>IF(OR($P1646&lt;&gt;"Yes",N($AG1646)=0),"",IF(AND($AG1646=1,COUNTIFS($W$2:$W$2500,$A1646,$AE$2:$AE$2500,1)+COUNTIFS($X$2:$X$2500,$A1646,$AE$2:$AE$2500,1)&gt;0),"","Yes"))</f>
      </c>
      <c r="AI1646">
        <f>IF($AH1646="Yes",$AG1646,"")</f>
      </c>
      <c r="AJ1646">
        <f>IF($AI1646="","",$AI1646+ROW()/1000000)</f>
      </c>
      <c r="AK1646">
        <f>IF(OR($A1646="",$P1646="Yes",N($AG1646)=0),"",$AG1646+ROW()/1000000)</f>
      </c>
      <c r="AL1646" t="str">
        <f>IF($A1646="","",INDEX(games!$J:$J,ROW())&amp;"")</f>
      </c>
      <c r="AM1646">
        <f>IF($A1646="","",SUMPRODUCT($AO1646:$BD1646,'Map Analysis'!$AP$2^{0,1,2,3,4,5,6,7,8,9,10,11,12,13,14,15}))</f>
      </c>
      <c r="AN1646">
        <f>IF($A1646="","",$AM1646+ROW()/10000000)</f>
      </c>
      <c r="AO1646">
        <f>IF($A1646="","",COUNTIF($W$2:$W$2500,$A1646))</f>
      </c>
      <c r="AP1646">
        <f>IF($A1646="","",SUMIFS($BF$2:$BF$2500,$W$2:$W$2500,$A1646))</f>
      </c>
      <c r="AQ1646">
        <f>IF($A1646="","",SUMIFS($BG$2:$BG$2500,$W$2:$W$2500,$A1646))</f>
      </c>
      <c r="AR1646">
        <f>IF($A1646="","",SUMIFS($BH$2:$BH$2500,$W$2:$W$2500,$A1646))</f>
      </c>
      <c r="AS1646">
        <f>IF($A1646="","",SUMIFS($BI$2:$BI$2500,$W$2:$W$2500,$A1646))</f>
      </c>
      <c r="AT1646">
        <f>IF($A1646="","",SUMIFS($BJ$2:$BJ$2500,$W$2:$W$2500,$A1646))</f>
      </c>
      <c r="AU1646">
        <f>IF($A1646="","",SUMIFS($BK$2:$BK$2500,$W$2:$W$2500,$A1646))</f>
      </c>
      <c r="AV1646">
        <f>IF($A1646="","",SUMIFS($BL$2:$BL$2500,$W$2:$W$2500,$A1646))</f>
      </c>
      <c r="AW1646">
        <f>IF($A1646="","",SUMIFS($BM$2:$BM$2500,$W$2:$W$2500,$A1646))</f>
      </c>
      <c r="AX1646">
        <f>IF($A1646="","",SUMIFS($BN$2:$BN$2500,$W$2:$W$2500,$A1646))</f>
      </c>
      <c r="AY1646">
        <f>IF($A1646="","",SUMIFS($BO$2:$BO$2500,$W$2:$W$2500,$A1646))</f>
      </c>
      <c r="AZ1646">
        <f>IF($A1646="","",SUMIFS($BP$2:$BP$2500,$W$2:$W$2500,$A1646))</f>
      </c>
      <c r="BA1646">
        <f>IF($A1646="","",SUMIFS($BQ$2:$BQ$2500,$W$2:$W$2500,$A1646))</f>
      </c>
      <c r="BB1646">
        <f>IF($A1646="","",SUMIFS($BR$2:$BR$2500,$W$2:$W$2500,$A1646))</f>
      </c>
      <c r="BC1646">
        <f>IF($A1646="","",SUMIFS($BS$2:$BS$2500,$W$2:$W$2500,$A1646))</f>
      </c>
      <c r="BD1646">
        <f>IF($A1646="","",SUMIFS($BT$2:$BT$2500,$W$2:$W$2500,$A1646))</f>
      </c>
      <c r="BF1646">
        <f>IF($Z1646="","",INDEX($AO$2:$AO$2000,$Z1646))</f>
      </c>
      <c r="BG1646">
        <f>IF($Z1646="","",INDEX($AP$2:$AP$2000,$Z1646))</f>
      </c>
      <c r="BH1646">
        <f>IF($Z1646="","",INDEX($AQ$2:$AQ$2000,$Z1646))</f>
      </c>
      <c r="BI1646">
        <f>IF($Z1646="","",INDEX($AR$2:$AR$2000,$Z1646))</f>
      </c>
      <c r="BJ1646">
        <f>IF($Z1646="","",INDEX($AS$2:$AS$2000,$Z1646))</f>
      </c>
      <c r="BK1646">
        <f>IF($Z1646="","",INDEX($AT$2:$AT$2000,$Z1646))</f>
      </c>
      <c r="BL1646">
        <f>IF($Z1646="","",INDEX($AU$2:$AU$2000,$Z1646))</f>
      </c>
      <c r="BM1646">
        <f>IF($Z1646="","",INDEX($AV$2:$AV$2000,$Z1646))</f>
      </c>
      <c r="BN1646">
        <f>IF($Z1646="","",INDEX($AW$2:$AW$2000,$Z1646))</f>
      </c>
      <c r="BO1646">
        <f>IF($Z1646="","",INDEX($AX$2:$AX$2000,$Z1646))</f>
      </c>
      <c r="BP1646">
        <f>IF($Z1646="","",INDEX($AY$2:$AY$2000,$Z1646))</f>
      </c>
      <c r="BQ1646">
        <f>IF($Z1646="","",INDEX($AZ$2:$AZ$2000,$Z1646))</f>
      </c>
      <c r="BR1646">
        <f>IF($Z1646="","",INDEX($BA$2:$BA$2000,$Z1646))</f>
      </c>
      <c r="BS1646">
        <f>IF($Z1646="","",INDEX($BB$2:$BB$2000,$Z1646))</f>
      </c>
      <c r="BT1646">
        <f>IF($Z1646="","",INDEX($BC$2:$BC$2000,$Z1646))</f>
      </c>
      <c r="BV1646">
        <f>IF(OR($A1646="",$P1646&lt;&gt;"Yes",$AH1646="Yes"),"",1+N($AG1646))</f>
      </c>
      <c r="BW1646">
        <f>IF($A1646="","",COUNTIFS($W$2:$W$2500,$A1646,$BZ$2:$BZ$2500,"Yes")+COUNTIFS($X$2:$X$2500,$A1646,$BY$2:$BY$2500,"Yes"))</f>
      </c>
      <c r="BX1646">
        <f>IF(OR($A1646="",$P1646="Yes"),"",IF(N($BW1646)=0,0,1+SUMIFS($CB$2:$CB$2500,$W$2:$W$2500,$A1646)+SUMIFS($CA$2:$CA$2500,$X$2:$X$2500,$A1646)))</f>
      </c>
      <c r="BY1646" t="str">
        <f>IF($Y1646="","",INDEX($AH$2:$AH$2000,$Y1646)&amp;"")</f>
      </c>
      <c r="BZ1646" t="str">
        <f>IF($Z1646="","",INDEX($AH$2:$AH$2000,$Z1646)&amp;"")</f>
      </c>
      <c r="CA1646">
        <f>IF($Y1646="","",INDEX($BV$2:$BV$2000,$Y1646))</f>
      </c>
      <c r="CB1646">
        <f>IF($Z1646="","",INDEX($BV$2:$BV$2000,$Z1646))</f>
      </c>
    </row>
    <row r="1647">
      <c r="A1647" t="str">
        <f>IF(TRIM(INDEX(games!$A:$A,ROW()))="","",TRIM(INDEX(games!$A:$A,ROW())))</f>
      </c>
      <c r="B1647">
        <f>IF(OR($A1647="",INDEX(games!$B:$B,ROW())=""),"",INDEX(games!$B:$B,ROW()))</f>
      </c>
      <c r="C1647" t="str">
        <f>IF(OR($A1647="",INDEX(games!$C:$C,ROW())=""),"",INDEX(games!$C:$C,ROW()))</f>
      </c>
      <c r="D1647">
        <f>IF($A1647="","",COUNTIF($W$2:$W$2500,$A1647)+COUNTIF($X$2:$X$2500,$A1647))</f>
      </c>
      <c r="E1647">
        <f>IF($A1647="","",IFERROR(MATCH($C1647,$R$2:$R$5,0),0))</f>
      </c>
      <c r="F1647">
        <f>IF($A1647="","",MOD(ROW(),34))</f>
      </c>
      <c r="G1647">
        <f>IF($A1647="",NA(),IF($C1647="Action",$B1647,NA()))</f>
      </c>
      <c r="H1647">
        <f>IF($A1647="",NA(),IF($C1647="Action",1+$F1647*0.023,NA()))</f>
      </c>
      <c r="I1647">
        <f>IF($A1647="",NA(),IF($C1647="Strategy",$B1647,NA()))</f>
      </c>
      <c r="J1647">
        <f>IF($A1647="",NA(),IF($C1647="Strategy",2+$F1647*0.023,NA()))</f>
      </c>
      <c r="K1647">
        <f>IF($A1647="",NA(),IF($C1647="Deckbuilder",$B1647,NA()))</f>
      </c>
      <c r="L1647">
        <f>IF($A1647="",NA(),IF($C1647="Deckbuilder",3+$F1647*0.023,NA()))</f>
      </c>
      <c r="M1647">
        <f>IF($A1647="",NA(),IF($C1647="Traditional",$B1647,NA()))</f>
      </c>
      <c r="N1647">
        <f>IF($A1647="",NA(),IF($C1647="Traditional",4+$F1647*0.023,NA()))</f>
      </c>
      <c r="O1647">
        <f>IF($A1647="","",$D1647+ROW()/1000000)</f>
      </c>
      <c r="P1647" t="str">
        <f>IF(OR($A1647="",INDEX(games!$H:$H,ROW())=""),"",INDEX(games!$H:$H,ROW()))</f>
      </c>
      <c r="Q1647">
        <f>IF(OR($A1647="",$P1647&lt;&gt;"Yes"),"",$D1647+ROW()/1000000)</f>
      </c>
      <c r="T1647">
        <f>IF($Y1647="","",INDEX($B$2:$B$2000,$Y1647))</f>
      </c>
      <c r="U1647">
        <f>IF($Z1647="","",INDEX($B$2:$B$2000,$Z1647))</f>
      </c>
      <c r="V1647">
        <f>IF(OR($T1647="",$U1647=""),"",$U1647-$T1647)</f>
      </c>
      <c r="W1647" t="str">
        <f>IF(TRIM(INDEX(connections!$A:$A,ROW()))="","",TRIM(INDEX(connections!$A:$A,ROW())))</f>
      </c>
      <c r="X1647" t="str">
        <f>IF($W1647="","",TRIM(INDEX(connections!$B:$B,ROW())))</f>
      </c>
      <c r="Y1647">
        <f>IF($W1647="","",IFERROR(MATCH($W1647,$A$2:$A$2000,0),""))</f>
      </c>
      <c r="Z1647">
        <f>IF($X1647="","",IFERROR(MATCH($X1647,$A$2:$A$2000,0),""))</f>
      </c>
      <c r="AA1647" t="str">
        <f>IF($Y1647="","",INDEX($P$2:$P$2000,$Y1647))</f>
      </c>
      <c r="AB1647" t="str">
        <f>IF($Z1647="","",INDEX($P$2:$P$2000,$Z1647))</f>
      </c>
      <c r="AC1647">
        <f>IF(AND($AA1647="Yes",$AB1647="Yes"),1,"")</f>
      </c>
      <c r="AD1647">
        <f>IF(OR($Y1647="",$Z1647=""),"",IF(INDEX($C$2:$C$2000,$Y1647)=INDEX($C$2:$C$2000,$Z1647),0,1))</f>
      </c>
      <c r="AE1647">
        <f>IF($AC1647&lt;&gt;1,"",IF(AND(INDEX($AG$2:$AG$2000,$Y1647)=1,INDEX($AG$2:$AG$2000,$Z1647)=1),1,""))</f>
      </c>
      <c r="AG1647">
        <f>IF($A1647="","",COUNTIFS($W$2:$W$2500,$A1647,$AB$2:$AB$2500,"Yes")+COUNTIFS($X$2:$X$2500,$A1647,$AA$2:$AA$2500,"Yes"))</f>
      </c>
      <c r="AH1647" t="str">
        <f>IF(OR($P1647&lt;&gt;"Yes",N($AG1647)=0),"",IF(AND($AG1647=1,COUNTIFS($W$2:$W$2500,$A1647,$AE$2:$AE$2500,1)+COUNTIFS($X$2:$X$2500,$A1647,$AE$2:$AE$2500,1)&gt;0),"","Yes"))</f>
      </c>
      <c r="AI1647">
        <f>IF($AH1647="Yes",$AG1647,"")</f>
      </c>
      <c r="AJ1647">
        <f>IF($AI1647="","",$AI1647+ROW()/1000000)</f>
      </c>
      <c r="AK1647">
        <f>IF(OR($A1647="",$P1647="Yes",N($AG1647)=0),"",$AG1647+ROW()/1000000)</f>
      </c>
      <c r="AL1647" t="str">
        <f>IF($A1647="","",INDEX(games!$J:$J,ROW())&amp;"")</f>
      </c>
      <c r="AM1647">
        <f>IF($A1647="","",SUMPRODUCT($AO1647:$BD1647,'Map Analysis'!$AP$2^{0,1,2,3,4,5,6,7,8,9,10,11,12,13,14,15}))</f>
      </c>
      <c r="AN1647">
        <f>IF($A1647="","",$AM1647+ROW()/10000000)</f>
      </c>
      <c r="AO1647">
        <f>IF($A1647="","",COUNTIF($W$2:$W$2500,$A1647))</f>
      </c>
      <c r="AP1647">
        <f>IF($A1647="","",SUMIFS($BF$2:$BF$2500,$W$2:$W$2500,$A1647))</f>
      </c>
      <c r="AQ1647">
        <f>IF($A1647="","",SUMIFS($BG$2:$BG$2500,$W$2:$W$2500,$A1647))</f>
      </c>
      <c r="AR1647">
        <f>IF($A1647="","",SUMIFS($BH$2:$BH$2500,$W$2:$W$2500,$A1647))</f>
      </c>
      <c r="AS1647">
        <f>IF($A1647="","",SUMIFS($BI$2:$BI$2500,$W$2:$W$2500,$A1647))</f>
      </c>
      <c r="AT1647">
        <f>IF($A1647="","",SUMIFS($BJ$2:$BJ$2500,$W$2:$W$2500,$A1647))</f>
      </c>
      <c r="AU1647">
        <f>IF($A1647="","",SUMIFS($BK$2:$BK$2500,$W$2:$W$2500,$A1647))</f>
      </c>
      <c r="AV1647">
        <f>IF($A1647="","",SUMIFS($BL$2:$BL$2500,$W$2:$W$2500,$A1647))</f>
      </c>
      <c r="AW1647">
        <f>IF($A1647="","",SUMIFS($BM$2:$BM$2500,$W$2:$W$2500,$A1647))</f>
      </c>
      <c r="AX1647">
        <f>IF($A1647="","",SUMIFS($BN$2:$BN$2500,$W$2:$W$2500,$A1647))</f>
      </c>
      <c r="AY1647">
        <f>IF($A1647="","",SUMIFS($BO$2:$BO$2500,$W$2:$W$2500,$A1647))</f>
      </c>
      <c r="AZ1647">
        <f>IF($A1647="","",SUMIFS($BP$2:$BP$2500,$W$2:$W$2500,$A1647))</f>
      </c>
      <c r="BA1647">
        <f>IF($A1647="","",SUMIFS($BQ$2:$BQ$2500,$W$2:$W$2500,$A1647))</f>
      </c>
      <c r="BB1647">
        <f>IF($A1647="","",SUMIFS($BR$2:$BR$2500,$W$2:$W$2500,$A1647))</f>
      </c>
      <c r="BC1647">
        <f>IF($A1647="","",SUMIFS($BS$2:$BS$2500,$W$2:$W$2500,$A1647))</f>
      </c>
      <c r="BD1647">
        <f>IF($A1647="","",SUMIFS($BT$2:$BT$2500,$W$2:$W$2500,$A1647))</f>
      </c>
      <c r="BF1647">
        <f>IF($Z1647="","",INDEX($AO$2:$AO$2000,$Z1647))</f>
      </c>
      <c r="BG1647">
        <f>IF($Z1647="","",INDEX($AP$2:$AP$2000,$Z1647))</f>
      </c>
      <c r="BH1647">
        <f>IF($Z1647="","",INDEX($AQ$2:$AQ$2000,$Z1647))</f>
      </c>
      <c r="BI1647">
        <f>IF($Z1647="","",INDEX($AR$2:$AR$2000,$Z1647))</f>
      </c>
      <c r="BJ1647">
        <f>IF($Z1647="","",INDEX($AS$2:$AS$2000,$Z1647))</f>
      </c>
      <c r="BK1647">
        <f>IF($Z1647="","",INDEX($AT$2:$AT$2000,$Z1647))</f>
      </c>
      <c r="BL1647">
        <f>IF($Z1647="","",INDEX($AU$2:$AU$2000,$Z1647))</f>
      </c>
      <c r="BM1647">
        <f>IF($Z1647="","",INDEX($AV$2:$AV$2000,$Z1647))</f>
      </c>
      <c r="BN1647">
        <f>IF($Z1647="","",INDEX($AW$2:$AW$2000,$Z1647))</f>
      </c>
      <c r="BO1647">
        <f>IF($Z1647="","",INDEX($AX$2:$AX$2000,$Z1647))</f>
      </c>
      <c r="BP1647">
        <f>IF($Z1647="","",INDEX($AY$2:$AY$2000,$Z1647))</f>
      </c>
      <c r="BQ1647">
        <f>IF($Z1647="","",INDEX($AZ$2:$AZ$2000,$Z1647))</f>
      </c>
      <c r="BR1647">
        <f>IF($Z1647="","",INDEX($BA$2:$BA$2000,$Z1647))</f>
      </c>
      <c r="BS1647">
        <f>IF($Z1647="","",INDEX($BB$2:$BB$2000,$Z1647))</f>
      </c>
      <c r="BT1647">
        <f>IF($Z1647="","",INDEX($BC$2:$BC$2000,$Z1647))</f>
      </c>
      <c r="BV1647">
        <f>IF(OR($A1647="",$P1647&lt;&gt;"Yes",$AH1647="Yes"),"",1+N($AG1647))</f>
      </c>
      <c r="BW1647">
        <f>IF($A1647="","",COUNTIFS($W$2:$W$2500,$A1647,$BZ$2:$BZ$2500,"Yes")+COUNTIFS($X$2:$X$2500,$A1647,$BY$2:$BY$2500,"Yes"))</f>
      </c>
      <c r="BX1647">
        <f>IF(OR($A1647="",$P1647="Yes"),"",IF(N($BW1647)=0,0,1+SUMIFS($CB$2:$CB$2500,$W$2:$W$2500,$A1647)+SUMIFS($CA$2:$CA$2500,$X$2:$X$2500,$A1647)))</f>
      </c>
      <c r="BY1647" t="str">
        <f>IF($Y1647="","",INDEX($AH$2:$AH$2000,$Y1647)&amp;"")</f>
      </c>
      <c r="BZ1647" t="str">
        <f>IF($Z1647="","",INDEX($AH$2:$AH$2000,$Z1647)&amp;"")</f>
      </c>
      <c r="CA1647">
        <f>IF($Y1647="","",INDEX($BV$2:$BV$2000,$Y1647))</f>
      </c>
      <c r="CB1647">
        <f>IF($Z1647="","",INDEX($BV$2:$BV$2000,$Z1647))</f>
      </c>
    </row>
    <row r="1648">
      <c r="A1648" t="str">
        <f>IF(TRIM(INDEX(games!$A:$A,ROW()))="","",TRIM(INDEX(games!$A:$A,ROW())))</f>
      </c>
      <c r="B1648">
        <f>IF(OR($A1648="",INDEX(games!$B:$B,ROW())=""),"",INDEX(games!$B:$B,ROW()))</f>
      </c>
      <c r="C1648" t="str">
        <f>IF(OR($A1648="",INDEX(games!$C:$C,ROW())=""),"",INDEX(games!$C:$C,ROW()))</f>
      </c>
      <c r="D1648">
        <f>IF($A1648="","",COUNTIF($W$2:$W$2500,$A1648)+COUNTIF($X$2:$X$2500,$A1648))</f>
      </c>
      <c r="E1648">
        <f>IF($A1648="","",IFERROR(MATCH($C1648,$R$2:$R$5,0),0))</f>
      </c>
      <c r="F1648">
        <f>IF($A1648="","",MOD(ROW(),34))</f>
      </c>
      <c r="G1648">
        <f>IF($A1648="",NA(),IF($C1648="Action",$B1648,NA()))</f>
      </c>
      <c r="H1648">
        <f>IF($A1648="",NA(),IF($C1648="Action",1+$F1648*0.023,NA()))</f>
      </c>
      <c r="I1648">
        <f>IF($A1648="",NA(),IF($C1648="Strategy",$B1648,NA()))</f>
      </c>
      <c r="J1648">
        <f>IF($A1648="",NA(),IF($C1648="Strategy",2+$F1648*0.023,NA()))</f>
      </c>
      <c r="K1648">
        <f>IF($A1648="",NA(),IF($C1648="Deckbuilder",$B1648,NA()))</f>
      </c>
      <c r="L1648">
        <f>IF($A1648="",NA(),IF($C1648="Deckbuilder",3+$F1648*0.023,NA()))</f>
      </c>
      <c r="M1648">
        <f>IF($A1648="",NA(),IF($C1648="Traditional",$B1648,NA()))</f>
      </c>
      <c r="N1648">
        <f>IF($A1648="",NA(),IF($C1648="Traditional",4+$F1648*0.023,NA()))</f>
      </c>
      <c r="O1648">
        <f>IF($A1648="","",$D1648+ROW()/1000000)</f>
      </c>
      <c r="P1648" t="str">
        <f>IF(OR($A1648="",INDEX(games!$H:$H,ROW())=""),"",INDEX(games!$H:$H,ROW()))</f>
      </c>
      <c r="Q1648">
        <f>IF(OR($A1648="",$P1648&lt;&gt;"Yes"),"",$D1648+ROW()/1000000)</f>
      </c>
      <c r="T1648">
        <f>IF($Y1648="","",INDEX($B$2:$B$2000,$Y1648))</f>
      </c>
      <c r="U1648">
        <f>IF($Z1648="","",INDEX($B$2:$B$2000,$Z1648))</f>
      </c>
      <c r="V1648">
        <f>IF(OR($T1648="",$U1648=""),"",$U1648-$T1648)</f>
      </c>
      <c r="W1648" t="str">
        <f>IF(TRIM(INDEX(connections!$A:$A,ROW()))="","",TRIM(INDEX(connections!$A:$A,ROW())))</f>
      </c>
      <c r="X1648" t="str">
        <f>IF($W1648="","",TRIM(INDEX(connections!$B:$B,ROW())))</f>
      </c>
      <c r="Y1648">
        <f>IF($W1648="","",IFERROR(MATCH($W1648,$A$2:$A$2000,0),""))</f>
      </c>
      <c r="Z1648">
        <f>IF($X1648="","",IFERROR(MATCH($X1648,$A$2:$A$2000,0),""))</f>
      </c>
      <c r="AA1648" t="str">
        <f>IF($Y1648="","",INDEX($P$2:$P$2000,$Y1648))</f>
      </c>
      <c r="AB1648" t="str">
        <f>IF($Z1648="","",INDEX($P$2:$P$2000,$Z1648))</f>
      </c>
      <c r="AC1648">
        <f>IF(AND($AA1648="Yes",$AB1648="Yes"),1,"")</f>
      </c>
      <c r="AD1648">
        <f>IF(OR($Y1648="",$Z1648=""),"",IF(INDEX($C$2:$C$2000,$Y1648)=INDEX($C$2:$C$2000,$Z1648),0,1))</f>
      </c>
      <c r="AE1648">
        <f>IF($AC1648&lt;&gt;1,"",IF(AND(INDEX($AG$2:$AG$2000,$Y1648)=1,INDEX($AG$2:$AG$2000,$Z1648)=1),1,""))</f>
      </c>
      <c r="AG1648">
        <f>IF($A1648="","",COUNTIFS($W$2:$W$2500,$A1648,$AB$2:$AB$2500,"Yes")+COUNTIFS($X$2:$X$2500,$A1648,$AA$2:$AA$2500,"Yes"))</f>
      </c>
      <c r="AH1648" t="str">
        <f>IF(OR($P1648&lt;&gt;"Yes",N($AG1648)=0),"",IF(AND($AG1648=1,COUNTIFS($W$2:$W$2500,$A1648,$AE$2:$AE$2500,1)+COUNTIFS($X$2:$X$2500,$A1648,$AE$2:$AE$2500,1)&gt;0),"","Yes"))</f>
      </c>
      <c r="AI1648">
        <f>IF($AH1648="Yes",$AG1648,"")</f>
      </c>
      <c r="AJ1648">
        <f>IF($AI1648="","",$AI1648+ROW()/1000000)</f>
      </c>
      <c r="AK1648">
        <f>IF(OR($A1648="",$P1648="Yes",N($AG1648)=0),"",$AG1648+ROW()/1000000)</f>
      </c>
      <c r="AL1648" t="str">
        <f>IF($A1648="","",INDEX(games!$J:$J,ROW())&amp;"")</f>
      </c>
      <c r="AM1648">
        <f>IF($A1648="","",SUMPRODUCT($AO1648:$BD1648,'Map Analysis'!$AP$2^{0,1,2,3,4,5,6,7,8,9,10,11,12,13,14,15}))</f>
      </c>
      <c r="AN1648">
        <f>IF($A1648="","",$AM1648+ROW()/10000000)</f>
      </c>
      <c r="AO1648">
        <f>IF($A1648="","",COUNTIF($W$2:$W$2500,$A1648))</f>
      </c>
      <c r="AP1648">
        <f>IF($A1648="","",SUMIFS($BF$2:$BF$2500,$W$2:$W$2500,$A1648))</f>
      </c>
      <c r="AQ1648">
        <f>IF($A1648="","",SUMIFS($BG$2:$BG$2500,$W$2:$W$2500,$A1648))</f>
      </c>
      <c r="AR1648">
        <f>IF($A1648="","",SUMIFS($BH$2:$BH$2500,$W$2:$W$2500,$A1648))</f>
      </c>
      <c r="AS1648">
        <f>IF($A1648="","",SUMIFS($BI$2:$BI$2500,$W$2:$W$2500,$A1648))</f>
      </c>
      <c r="AT1648">
        <f>IF($A1648="","",SUMIFS($BJ$2:$BJ$2500,$W$2:$W$2500,$A1648))</f>
      </c>
      <c r="AU1648">
        <f>IF($A1648="","",SUMIFS($BK$2:$BK$2500,$W$2:$W$2500,$A1648))</f>
      </c>
      <c r="AV1648">
        <f>IF($A1648="","",SUMIFS($BL$2:$BL$2500,$W$2:$W$2500,$A1648))</f>
      </c>
      <c r="AW1648">
        <f>IF($A1648="","",SUMIFS($BM$2:$BM$2500,$W$2:$W$2500,$A1648))</f>
      </c>
      <c r="AX1648">
        <f>IF($A1648="","",SUMIFS($BN$2:$BN$2500,$W$2:$W$2500,$A1648))</f>
      </c>
      <c r="AY1648">
        <f>IF($A1648="","",SUMIFS($BO$2:$BO$2500,$W$2:$W$2500,$A1648))</f>
      </c>
      <c r="AZ1648">
        <f>IF($A1648="","",SUMIFS($BP$2:$BP$2500,$W$2:$W$2500,$A1648))</f>
      </c>
      <c r="BA1648">
        <f>IF($A1648="","",SUMIFS($BQ$2:$BQ$2500,$W$2:$W$2500,$A1648))</f>
      </c>
      <c r="BB1648">
        <f>IF($A1648="","",SUMIFS($BR$2:$BR$2500,$W$2:$W$2500,$A1648))</f>
      </c>
      <c r="BC1648">
        <f>IF($A1648="","",SUMIFS($BS$2:$BS$2500,$W$2:$W$2500,$A1648))</f>
      </c>
      <c r="BD1648">
        <f>IF($A1648="","",SUMIFS($BT$2:$BT$2500,$W$2:$W$2500,$A1648))</f>
      </c>
      <c r="BF1648">
        <f>IF($Z1648="","",INDEX($AO$2:$AO$2000,$Z1648))</f>
      </c>
      <c r="BG1648">
        <f>IF($Z1648="","",INDEX($AP$2:$AP$2000,$Z1648))</f>
      </c>
      <c r="BH1648">
        <f>IF($Z1648="","",INDEX($AQ$2:$AQ$2000,$Z1648))</f>
      </c>
      <c r="BI1648">
        <f>IF($Z1648="","",INDEX($AR$2:$AR$2000,$Z1648))</f>
      </c>
      <c r="BJ1648">
        <f>IF($Z1648="","",INDEX($AS$2:$AS$2000,$Z1648))</f>
      </c>
      <c r="BK1648">
        <f>IF($Z1648="","",INDEX($AT$2:$AT$2000,$Z1648))</f>
      </c>
      <c r="BL1648">
        <f>IF($Z1648="","",INDEX($AU$2:$AU$2000,$Z1648))</f>
      </c>
      <c r="BM1648">
        <f>IF($Z1648="","",INDEX($AV$2:$AV$2000,$Z1648))</f>
      </c>
      <c r="BN1648">
        <f>IF($Z1648="","",INDEX($AW$2:$AW$2000,$Z1648))</f>
      </c>
      <c r="BO1648">
        <f>IF($Z1648="","",INDEX($AX$2:$AX$2000,$Z1648))</f>
      </c>
      <c r="BP1648">
        <f>IF($Z1648="","",INDEX($AY$2:$AY$2000,$Z1648))</f>
      </c>
      <c r="BQ1648">
        <f>IF($Z1648="","",INDEX($AZ$2:$AZ$2000,$Z1648))</f>
      </c>
      <c r="BR1648">
        <f>IF($Z1648="","",INDEX($BA$2:$BA$2000,$Z1648))</f>
      </c>
      <c r="BS1648">
        <f>IF($Z1648="","",INDEX($BB$2:$BB$2000,$Z1648))</f>
      </c>
      <c r="BT1648">
        <f>IF($Z1648="","",INDEX($BC$2:$BC$2000,$Z1648))</f>
      </c>
      <c r="BV1648">
        <f>IF(OR($A1648="",$P1648&lt;&gt;"Yes",$AH1648="Yes"),"",1+N($AG1648))</f>
      </c>
      <c r="BW1648">
        <f>IF($A1648="","",COUNTIFS($W$2:$W$2500,$A1648,$BZ$2:$BZ$2500,"Yes")+COUNTIFS($X$2:$X$2500,$A1648,$BY$2:$BY$2500,"Yes"))</f>
      </c>
      <c r="BX1648">
        <f>IF(OR($A1648="",$P1648="Yes"),"",IF(N($BW1648)=0,0,1+SUMIFS($CB$2:$CB$2500,$W$2:$W$2500,$A1648)+SUMIFS($CA$2:$CA$2500,$X$2:$X$2500,$A1648)))</f>
      </c>
      <c r="BY1648" t="str">
        <f>IF($Y1648="","",INDEX($AH$2:$AH$2000,$Y1648)&amp;"")</f>
      </c>
      <c r="BZ1648" t="str">
        <f>IF($Z1648="","",INDEX($AH$2:$AH$2000,$Z1648)&amp;"")</f>
      </c>
      <c r="CA1648">
        <f>IF($Y1648="","",INDEX($BV$2:$BV$2000,$Y1648))</f>
      </c>
      <c r="CB1648">
        <f>IF($Z1648="","",INDEX($BV$2:$BV$2000,$Z1648))</f>
      </c>
    </row>
    <row r="1649">
      <c r="A1649" t="str">
        <f>IF(TRIM(INDEX(games!$A:$A,ROW()))="","",TRIM(INDEX(games!$A:$A,ROW())))</f>
      </c>
      <c r="B1649">
        <f>IF(OR($A1649="",INDEX(games!$B:$B,ROW())=""),"",INDEX(games!$B:$B,ROW()))</f>
      </c>
      <c r="C1649" t="str">
        <f>IF(OR($A1649="",INDEX(games!$C:$C,ROW())=""),"",INDEX(games!$C:$C,ROW()))</f>
      </c>
      <c r="D1649">
        <f>IF($A1649="","",COUNTIF($W$2:$W$2500,$A1649)+COUNTIF($X$2:$X$2500,$A1649))</f>
      </c>
      <c r="E1649">
        <f>IF($A1649="","",IFERROR(MATCH($C1649,$R$2:$R$5,0),0))</f>
      </c>
      <c r="F1649">
        <f>IF($A1649="","",MOD(ROW(),34))</f>
      </c>
      <c r="G1649">
        <f>IF($A1649="",NA(),IF($C1649="Action",$B1649,NA()))</f>
      </c>
      <c r="H1649">
        <f>IF($A1649="",NA(),IF($C1649="Action",1+$F1649*0.023,NA()))</f>
      </c>
      <c r="I1649">
        <f>IF($A1649="",NA(),IF($C1649="Strategy",$B1649,NA()))</f>
      </c>
      <c r="J1649">
        <f>IF($A1649="",NA(),IF($C1649="Strategy",2+$F1649*0.023,NA()))</f>
      </c>
      <c r="K1649">
        <f>IF($A1649="",NA(),IF($C1649="Deckbuilder",$B1649,NA()))</f>
      </c>
      <c r="L1649">
        <f>IF($A1649="",NA(),IF($C1649="Deckbuilder",3+$F1649*0.023,NA()))</f>
      </c>
      <c r="M1649">
        <f>IF($A1649="",NA(),IF($C1649="Traditional",$B1649,NA()))</f>
      </c>
      <c r="N1649">
        <f>IF($A1649="",NA(),IF($C1649="Traditional",4+$F1649*0.023,NA()))</f>
      </c>
      <c r="O1649">
        <f>IF($A1649="","",$D1649+ROW()/1000000)</f>
      </c>
      <c r="P1649" t="str">
        <f>IF(OR($A1649="",INDEX(games!$H:$H,ROW())=""),"",INDEX(games!$H:$H,ROW()))</f>
      </c>
      <c r="Q1649">
        <f>IF(OR($A1649="",$P1649&lt;&gt;"Yes"),"",$D1649+ROW()/1000000)</f>
      </c>
      <c r="T1649">
        <f>IF($Y1649="","",INDEX($B$2:$B$2000,$Y1649))</f>
      </c>
      <c r="U1649">
        <f>IF($Z1649="","",INDEX($B$2:$B$2000,$Z1649))</f>
      </c>
      <c r="V1649">
        <f>IF(OR($T1649="",$U1649=""),"",$U1649-$T1649)</f>
      </c>
      <c r="W1649" t="str">
        <f>IF(TRIM(INDEX(connections!$A:$A,ROW()))="","",TRIM(INDEX(connections!$A:$A,ROW())))</f>
      </c>
      <c r="X1649" t="str">
        <f>IF($W1649="","",TRIM(INDEX(connections!$B:$B,ROW())))</f>
      </c>
      <c r="Y1649">
        <f>IF($W1649="","",IFERROR(MATCH($W1649,$A$2:$A$2000,0),""))</f>
      </c>
      <c r="Z1649">
        <f>IF($X1649="","",IFERROR(MATCH($X1649,$A$2:$A$2000,0),""))</f>
      </c>
      <c r="AA1649" t="str">
        <f>IF($Y1649="","",INDEX($P$2:$P$2000,$Y1649))</f>
      </c>
      <c r="AB1649" t="str">
        <f>IF($Z1649="","",INDEX($P$2:$P$2000,$Z1649))</f>
      </c>
      <c r="AC1649">
        <f>IF(AND($AA1649="Yes",$AB1649="Yes"),1,"")</f>
      </c>
      <c r="AD1649">
        <f>IF(OR($Y1649="",$Z1649=""),"",IF(INDEX($C$2:$C$2000,$Y1649)=INDEX($C$2:$C$2000,$Z1649),0,1))</f>
      </c>
      <c r="AE1649">
        <f>IF($AC1649&lt;&gt;1,"",IF(AND(INDEX($AG$2:$AG$2000,$Y1649)=1,INDEX($AG$2:$AG$2000,$Z1649)=1),1,""))</f>
      </c>
      <c r="AG1649">
        <f>IF($A1649="","",COUNTIFS($W$2:$W$2500,$A1649,$AB$2:$AB$2500,"Yes")+COUNTIFS($X$2:$X$2500,$A1649,$AA$2:$AA$2500,"Yes"))</f>
      </c>
      <c r="AH1649" t="str">
        <f>IF(OR($P1649&lt;&gt;"Yes",N($AG1649)=0),"",IF(AND($AG1649=1,COUNTIFS($W$2:$W$2500,$A1649,$AE$2:$AE$2500,1)+COUNTIFS($X$2:$X$2500,$A1649,$AE$2:$AE$2500,1)&gt;0),"","Yes"))</f>
      </c>
      <c r="AI1649">
        <f>IF($AH1649="Yes",$AG1649,"")</f>
      </c>
      <c r="AJ1649">
        <f>IF($AI1649="","",$AI1649+ROW()/1000000)</f>
      </c>
      <c r="AK1649">
        <f>IF(OR($A1649="",$P1649="Yes",N($AG1649)=0),"",$AG1649+ROW()/1000000)</f>
      </c>
      <c r="AL1649" t="str">
        <f>IF($A1649="","",INDEX(games!$J:$J,ROW())&amp;"")</f>
      </c>
      <c r="AM1649">
        <f>IF($A1649="","",SUMPRODUCT($AO1649:$BD1649,'Map Analysis'!$AP$2^{0,1,2,3,4,5,6,7,8,9,10,11,12,13,14,15}))</f>
      </c>
      <c r="AN1649">
        <f>IF($A1649="","",$AM1649+ROW()/10000000)</f>
      </c>
      <c r="AO1649">
        <f>IF($A1649="","",COUNTIF($W$2:$W$2500,$A1649))</f>
      </c>
      <c r="AP1649">
        <f>IF($A1649="","",SUMIFS($BF$2:$BF$2500,$W$2:$W$2500,$A1649))</f>
      </c>
      <c r="AQ1649">
        <f>IF($A1649="","",SUMIFS($BG$2:$BG$2500,$W$2:$W$2500,$A1649))</f>
      </c>
      <c r="AR1649">
        <f>IF($A1649="","",SUMIFS($BH$2:$BH$2500,$W$2:$W$2500,$A1649))</f>
      </c>
      <c r="AS1649">
        <f>IF($A1649="","",SUMIFS($BI$2:$BI$2500,$W$2:$W$2500,$A1649))</f>
      </c>
      <c r="AT1649">
        <f>IF($A1649="","",SUMIFS($BJ$2:$BJ$2500,$W$2:$W$2500,$A1649))</f>
      </c>
      <c r="AU1649">
        <f>IF($A1649="","",SUMIFS($BK$2:$BK$2500,$W$2:$W$2500,$A1649))</f>
      </c>
      <c r="AV1649">
        <f>IF($A1649="","",SUMIFS($BL$2:$BL$2500,$W$2:$W$2500,$A1649))</f>
      </c>
      <c r="AW1649">
        <f>IF($A1649="","",SUMIFS($BM$2:$BM$2500,$W$2:$W$2500,$A1649))</f>
      </c>
      <c r="AX1649">
        <f>IF($A1649="","",SUMIFS($BN$2:$BN$2500,$W$2:$W$2500,$A1649))</f>
      </c>
      <c r="AY1649">
        <f>IF($A1649="","",SUMIFS($BO$2:$BO$2500,$W$2:$W$2500,$A1649))</f>
      </c>
      <c r="AZ1649">
        <f>IF($A1649="","",SUMIFS($BP$2:$BP$2500,$W$2:$W$2500,$A1649))</f>
      </c>
      <c r="BA1649">
        <f>IF($A1649="","",SUMIFS($BQ$2:$BQ$2500,$W$2:$W$2500,$A1649))</f>
      </c>
      <c r="BB1649">
        <f>IF($A1649="","",SUMIFS($BR$2:$BR$2500,$W$2:$W$2500,$A1649))</f>
      </c>
      <c r="BC1649">
        <f>IF($A1649="","",SUMIFS($BS$2:$BS$2500,$W$2:$W$2500,$A1649))</f>
      </c>
      <c r="BD1649">
        <f>IF($A1649="","",SUMIFS($BT$2:$BT$2500,$W$2:$W$2500,$A1649))</f>
      </c>
      <c r="BF1649">
        <f>IF($Z1649="","",INDEX($AO$2:$AO$2000,$Z1649))</f>
      </c>
      <c r="BG1649">
        <f>IF($Z1649="","",INDEX($AP$2:$AP$2000,$Z1649))</f>
      </c>
      <c r="BH1649">
        <f>IF($Z1649="","",INDEX($AQ$2:$AQ$2000,$Z1649))</f>
      </c>
      <c r="BI1649">
        <f>IF($Z1649="","",INDEX($AR$2:$AR$2000,$Z1649))</f>
      </c>
      <c r="BJ1649">
        <f>IF($Z1649="","",INDEX($AS$2:$AS$2000,$Z1649))</f>
      </c>
      <c r="BK1649">
        <f>IF($Z1649="","",INDEX($AT$2:$AT$2000,$Z1649))</f>
      </c>
      <c r="BL1649">
        <f>IF($Z1649="","",INDEX($AU$2:$AU$2000,$Z1649))</f>
      </c>
      <c r="BM1649">
        <f>IF($Z1649="","",INDEX($AV$2:$AV$2000,$Z1649))</f>
      </c>
      <c r="BN1649">
        <f>IF($Z1649="","",INDEX($AW$2:$AW$2000,$Z1649))</f>
      </c>
      <c r="BO1649">
        <f>IF($Z1649="","",INDEX($AX$2:$AX$2000,$Z1649))</f>
      </c>
      <c r="BP1649">
        <f>IF($Z1649="","",INDEX($AY$2:$AY$2000,$Z1649))</f>
      </c>
      <c r="BQ1649">
        <f>IF($Z1649="","",INDEX($AZ$2:$AZ$2000,$Z1649))</f>
      </c>
      <c r="BR1649">
        <f>IF($Z1649="","",INDEX($BA$2:$BA$2000,$Z1649))</f>
      </c>
      <c r="BS1649">
        <f>IF($Z1649="","",INDEX($BB$2:$BB$2000,$Z1649))</f>
      </c>
      <c r="BT1649">
        <f>IF($Z1649="","",INDEX($BC$2:$BC$2000,$Z1649))</f>
      </c>
      <c r="BV1649">
        <f>IF(OR($A1649="",$P1649&lt;&gt;"Yes",$AH1649="Yes"),"",1+N($AG1649))</f>
      </c>
      <c r="BW1649">
        <f>IF($A1649="","",COUNTIFS($W$2:$W$2500,$A1649,$BZ$2:$BZ$2500,"Yes")+COUNTIFS($X$2:$X$2500,$A1649,$BY$2:$BY$2500,"Yes"))</f>
      </c>
      <c r="BX1649">
        <f>IF(OR($A1649="",$P1649="Yes"),"",IF(N($BW1649)=0,0,1+SUMIFS($CB$2:$CB$2500,$W$2:$W$2500,$A1649)+SUMIFS($CA$2:$CA$2500,$X$2:$X$2500,$A1649)))</f>
      </c>
      <c r="BY1649" t="str">
        <f>IF($Y1649="","",INDEX($AH$2:$AH$2000,$Y1649)&amp;"")</f>
      </c>
      <c r="BZ1649" t="str">
        <f>IF($Z1649="","",INDEX($AH$2:$AH$2000,$Z1649)&amp;"")</f>
      </c>
      <c r="CA1649">
        <f>IF($Y1649="","",INDEX($BV$2:$BV$2000,$Y1649))</f>
      </c>
      <c r="CB1649">
        <f>IF($Z1649="","",INDEX($BV$2:$BV$2000,$Z1649))</f>
      </c>
    </row>
    <row r="1650">
      <c r="A1650" t="str">
        <f>IF(TRIM(INDEX(games!$A:$A,ROW()))="","",TRIM(INDEX(games!$A:$A,ROW())))</f>
      </c>
      <c r="B1650">
        <f>IF(OR($A1650="",INDEX(games!$B:$B,ROW())=""),"",INDEX(games!$B:$B,ROW()))</f>
      </c>
      <c r="C1650" t="str">
        <f>IF(OR($A1650="",INDEX(games!$C:$C,ROW())=""),"",INDEX(games!$C:$C,ROW()))</f>
      </c>
      <c r="D1650">
        <f>IF($A1650="","",COUNTIF($W$2:$W$2500,$A1650)+COUNTIF($X$2:$X$2500,$A1650))</f>
      </c>
      <c r="E1650">
        <f>IF($A1650="","",IFERROR(MATCH($C1650,$R$2:$R$5,0),0))</f>
      </c>
      <c r="F1650">
        <f>IF($A1650="","",MOD(ROW(),34))</f>
      </c>
      <c r="G1650">
        <f>IF($A1650="",NA(),IF($C1650="Action",$B1650,NA()))</f>
      </c>
      <c r="H1650">
        <f>IF($A1650="",NA(),IF($C1650="Action",1+$F1650*0.023,NA()))</f>
      </c>
      <c r="I1650">
        <f>IF($A1650="",NA(),IF($C1650="Strategy",$B1650,NA()))</f>
      </c>
      <c r="J1650">
        <f>IF($A1650="",NA(),IF($C1650="Strategy",2+$F1650*0.023,NA()))</f>
      </c>
      <c r="K1650">
        <f>IF($A1650="",NA(),IF($C1650="Deckbuilder",$B1650,NA()))</f>
      </c>
      <c r="L1650">
        <f>IF($A1650="",NA(),IF($C1650="Deckbuilder",3+$F1650*0.023,NA()))</f>
      </c>
      <c r="M1650">
        <f>IF($A1650="",NA(),IF($C1650="Traditional",$B1650,NA()))</f>
      </c>
      <c r="N1650">
        <f>IF($A1650="",NA(),IF($C1650="Traditional",4+$F1650*0.023,NA()))</f>
      </c>
      <c r="O1650">
        <f>IF($A1650="","",$D1650+ROW()/1000000)</f>
      </c>
      <c r="P1650" t="str">
        <f>IF(OR($A1650="",INDEX(games!$H:$H,ROW())=""),"",INDEX(games!$H:$H,ROW()))</f>
      </c>
      <c r="Q1650">
        <f>IF(OR($A1650="",$P1650&lt;&gt;"Yes"),"",$D1650+ROW()/1000000)</f>
      </c>
      <c r="T1650">
        <f>IF($Y1650="","",INDEX($B$2:$B$2000,$Y1650))</f>
      </c>
      <c r="U1650">
        <f>IF($Z1650="","",INDEX($B$2:$B$2000,$Z1650))</f>
      </c>
      <c r="V1650">
        <f>IF(OR($T1650="",$U1650=""),"",$U1650-$T1650)</f>
      </c>
      <c r="W1650" t="str">
        <f>IF(TRIM(INDEX(connections!$A:$A,ROW()))="","",TRIM(INDEX(connections!$A:$A,ROW())))</f>
      </c>
      <c r="X1650" t="str">
        <f>IF($W1650="","",TRIM(INDEX(connections!$B:$B,ROW())))</f>
      </c>
      <c r="Y1650">
        <f>IF($W1650="","",IFERROR(MATCH($W1650,$A$2:$A$2000,0),""))</f>
      </c>
      <c r="Z1650">
        <f>IF($X1650="","",IFERROR(MATCH($X1650,$A$2:$A$2000,0),""))</f>
      </c>
      <c r="AA1650" t="str">
        <f>IF($Y1650="","",INDEX($P$2:$P$2000,$Y1650))</f>
      </c>
      <c r="AB1650" t="str">
        <f>IF($Z1650="","",INDEX($P$2:$P$2000,$Z1650))</f>
      </c>
      <c r="AC1650">
        <f>IF(AND($AA1650="Yes",$AB1650="Yes"),1,"")</f>
      </c>
      <c r="AD1650">
        <f>IF(OR($Y1650="",$Z1650=""),"",IF(INDEX($C$2:$C$2000,$Y1650)=INDEX($C$2:$C$2000,$Z1650),0,1))</f>
      </c>
      <c r="AE1650">
        <f>IF($AC1650&lt;&gt;1,"",IF(AND(INDEX($AG$2:$AG$2000,$Y1650)=1,INDEX($AG$2:$AG$2000,$Z1650)=1),1,""))</f>
      </c>
      <c r="AG1650">
        <f>IF($A1650="","",COUNTIFS($W$2:$W$2500,$A1650,$AB$2:$AB$2500,"Yes")+COUNTIFS($X$2:$X$2500,$A1650,$AA$2:$AA$2500,"Yes"))</f>
      </c>
      <c r="AH1650" t="str">
        <f>IF(OR($P1650&lt;&gt;"Yes",N($AG1650)=0),"",IF(AND($AG1650=1,COUNTIFS($W$2:$W$2500,$A1650,$AE$2:$AE$2500,1)+COUNTIFS($X$2:$X$2500,$A1650,$AE$2:$AE$2500,1)&gt;0),"","Yes"))</f>
      </c>
      <c r="AI1650">
        <f>IF($AH1650="Yes",$AG1650,"")</f>
      </c>
      <c r="AJ1650">
        <f>IF($AI1650="","",$AI1650+ROW()/1000000)</f>
      </c>
      <c r="AK1650">
        <f>IF(OR($A1650="",$P1650="Yes",N($AG1650)=0),"",$AG1650+ROW()/1000000)</f>
      </c>
      <c r="AL1650" t="str">
        <f>IF($A1650="","",INDEX(games!$J:$J,ROW())&amp;"")</f>
      </c>
      <c r="AM1650">
        <f>IF($A1650="","",SUMPRODUCT($AO1650:$BD1650,'Map Analysis'!$AP$2^{0,1,2,3,4,5,6,7,8,9,10,11,12,13,14,15}))</f>
      </c>
      <c r="AN1650">
        <f>IF($A1650="","",$AM1650+ROW()/10000000)</f>
      </c>
      <c r="AO1650">
        <f>IF($A1650="","",COUNTIF($W$2:$W$2500,$A1650))</f>
      </c>
      <c r="AP1650">
        <f>IF($A1650="","",SUMIFS($BF$2:$BF$2500,$W$2:$W$2500,$A1650))</f>
      </c>
      <c r="AQ1650">
        <f>IF($A1650="","",SUMIFS($BG$2:$BG$2500,$W$2:$W$2500,$A1650))</f>
      </c>
      <c r="AR1650">
        <f>IF($A1650="","",SUMIFS($BH$2:$BH$2500,$W$2:$W$2500,$A1650))</f>
      </c>
      <c r="AS1650">
        <f>IF($A1650="","",SUMIFS($BI$2:$BI$2500,$W$2:$W$2500,$A1650))</f>
      </c>
      <c r="AT1650">
        <f>IF($A1650="","",SUMIFS($BJ$2:$BJ$2500,$W$2:$W$2500,$A1650))</f>
      </c>
      <c r="AU1650">
        <f>IF($A1650="","",SUMIFS($BK$2:$BK$2500,$W$2:$W$2500,$A1650))</f>
      </c>
      <c r="AV1650">
        <f>IF($A1650="","",SUMIFS($BL$2:$BL$2500,$W$2:$W$2500,$A1650))</f>
      </c>
      <c r="AW1650">
        <f>IF($A1650="","",SUMIFS($BM$2:$BM$2500,$W$2:$W$2500,$A1650))</f>
      </c>
      <c r="AX1650">
        <f>IF($A1650="","",SUMIFS($BN$2:$BN$2500,$W$2:$W$2500,$A1650))</f>
      </c>
      <c r="AY1650">
        <f>IF($A1650="","",SUMIFS($BO$2:$BO$2500,$W$2:$W$2500,$A1650))</f>
      </c>
      <c r="AZ1650">
        <f>IF($A1650="","",SUMIFS($BP$2:$BP$2500,$W$2:$W$2500,$A1650))</f>
      </c>
      <c r="BA1650">
        <f>IF($A1650="","",SUMIFS($BQ$2:$BQ$2500,$W$2:$W$2500,$A1650))</f>
      </c>
      <c r="BB1650">
        <f>IF($A1650="","",SUMIFS($BR$2:$BR$2500,$W$2:$W$2500,$A1650))</f>
      </c>
      <c r="BC1650">
        <f>IF($A1650="","",SUMIFS($BS$2:$BS$2500,$W$2:$W$2500,$A1650))</f>
      </c>
      <c r="BD1650">
        <f>IF($A1650="","",SUMIFS($BT$2:$BT$2500,$W$2:$W$2500,$A1650))</f>
      </c>
      <c r="BF1650">
        <f>IF($Z1650="","",INDEX($AO$2:$AO$2000,$Z1650))</f>
      </c>
      <c r="BG1650">
        <f>IF($Z1650="","",INDEX($AP$2:$AP$2000,$Z1650))</f>
      </c>
      <c r="BH1650">
        <f>IF($Z1650="","",INDEX($AQ$2:$AQ$2000,$Z1650))</f>
      </c>
      <c r="BI1650">
        <f>IF($Z1650="","",INDEX($AR$2:$AR$2000,$Z1650))</f>
      </c>
      <c r="BJ1650">
        <f>IF($Z1650="","",INDEX($AS$2:$AS$2000,$Z1650))</f>
      </c>
      <c r="BK1650">
        <f>IF($Z1650="","",INDEX($AT$2:$AT$2000,$Z1650))</f>
      </c>
      <c r="BL1650">
        <f>IF($Z1650="","",INDEX($AU$2:$AU$2000,$Z1650))</f>
      </c>
      <c r="BM1650">
        <f>IF($Z1650="","",INDEX($AV$2:$AV$2000,$Z1650))</f>
      </c>
      <c r="BN1650">
        <f>IF($Z1650="","",INDEX($AW$2:$AW$2000,$Z1650))</f>
      </c>
      <c r="BO1650">
        <f>IF($Z1650="","",INDEX($AX$2:$AX$2000,$Z1650))</f>
      </c>
      <c r="BP1650">
        <f>IF($Z1650="","",INDEX($AY$2:$AY$2000,$Z1650))</f>
      </c>
      <c r="BQ1650">
        <f>IF($Z1650="","",INDEX($AZ$2:$AZ$2000,$Z1650))</f>
      </c>
      <c r="BR1650">
        <f>IF($Z1650="","",INDEX($BA$2:$BA$2000,$Z1650))</f>
      </c>
      <c r="BS1650">
        <f>IF($Z1650="","",INDEX($BB$2:$BB$2000,$Z1650))</f>
      </c>
      <c r="BT1650">
        <f>IF($Z1650="","",INDEX($BC$2:$BC$2000,$Z1650))</f>
      </c>
      <c r="BV1650">
        <f>IF(OR($A1650="",$P1650&lt;&gt;"Yes",$AH1650="Yes"),"",1+N($AG1650))</f>
      </c>
      <c r="BW1650">
        <f>IF($A1650="","",COUNTIFS($W$2:$W$2500,$A1650,$BZ$2:$BZ$2500,"Yes")+COUNTIFS($X$2:$X$2500,$A1650,$BY$2:$BY$2500,"Yes"))</f>
      </c>
      <c r="BX1650">
        <f>IF(OR($A1650="",$P1650="Yes"),"",IF(N($BW1650)=0,0,1+SUMIFS($CB$2:$CB$2500,$W$2:$W$2500,$A1650)+SUMIFS($CA$2:$CA$2500,$X$2:$X$2500,$A1650)))</f>
      </c>
      <c r="BY1650" t="str">
        <f>IF($Y1650="","",INDEX($AH$2:$AH$2000,$Y1650)&amp;"")</f>
      </c>
      <c r="BZ1650" t="str">
        <f>IF($Z1650="","",INDEX($AH$2:$AH$2000,$Z1650)&amp;"")</f>
      </c>
      <c r="CA1650">
        <f>IF($Y1650="","",INDEX($BV$2:$BV$2000,$Y1650))</f>
      </c>
      <c r="CB1650">
        <f>IF($Z1650="","",INDEX($BV$2:$BV$2000,$Z1650))</f>
      </c>
    </row>
    <row r="1651">
      <c r="A1651" t="str">
        <f>IF(TRIM(INDEX(games!$A:$A,ROW()))="","",TRIM(INDEX(games!$A:$A,ROW())))</f>
      </c>
      <c r="B1651">
        <f>IF(OR($A1651="",INDEX(games!$B:$B,ROW())=""),"",INDEX(games!$B:$B,ROW()))</f>
      </c>
      <c r="C1651" t="str">
        <f>IF(OR($A1651="",INDEX(games!$C:$C,ROW())=""),"",INDEX(games!$C:$C,ROW()))</f>
      </c>
      <c r="D1651">
        <f>IF($A1651="","",COUNTIF($W$2:$W$2500,$A1651)+COUNTIF($X$2:$X$2500,$A1651))</f>
      </c>
      <c r="E1651">
        <f>IF($A1651="","",IFERROR(MATCH($C1651,$R$2:$R$5,0),0))</f>
      </c>
      <c r="F1651">
        <f>IF($A1651="","",MOD(ROW(),34))</f>
      </c>
      <c r="G1651">
        <f>IF($A1651="",NA(),IF($C1651="Action",$B1651,NA()))</f>
      </c>
      <c r="H1651">
        <f>IF($A1651="",NA(),IF($C1651="Action",1+$F1651*0.023,NA()))</f>
      </c>
      <c r="I1651">
        <f>IF($A1651="",NA(),IF($C1651="Strategy",$B1651,NA()))</f>
      </c>
      <c r="J1651">
        <f>IF($A1651="",NA(),IF($C1651="Strategy",2+$F1651*0.023,NA()))</f>
      </c>
      <c r="K1651">
        <f>IF($A1651="",NA(),IF($C1651="Deckbuilder",$B1651,NA()))</f>
      </c>
      <c r="L1651">
        <f>IF($A1651="",NA(),IF($C1651="Deckbuilder",3+$F1651*0.023,NA()))</f>
      </c>
      <c r="M1651">
        <f>IF($A1651="",NA(),IF($C1651="Traditional",$B1651,NA()))</f>
      </c>
      <c r="N1651">
        <f>IF($A1651="",NA(),IF($C1651="Traditional",4+$F1651*0.023,NA()))</f>
      </c>
      <c r="O1651">
        <f>IF($A1651="","",$D1651+ROW()/1000000)</f>
      </c>
      <c r="P1651" t="str">
        <f>IF(OR($A1651="",INDEX(games!$H:$H,ROW())=""),"",INDEX(games!$H:$H,ROW()))</f>
      </c>
      <c r="Q1651">
        <f>IF(OR($A1651="",$P1651&lt;&gt;"Yes"),"",$D1651+ROW()/1000000)</f>
      </c>
      <c r="T1651">
        <f>IF($Y1651="","",INDEX($B$2:$B$2000,$Y1651))</f>
      </c>
      <c r="U1651">
        <f>IF($Z1651="","",INDEX($B$2:$B$2000,$Z1651))</f>
      </c>
      <c r="V1651">
        <f>IF(OR($T1651="",$U1651=""),"",$U1651-$T1651)</f>
      </c>
      <c r="W1651" t="str">
        <f>IF(TRIM(INDEX(connections!$A:$A,ROW()))="","",TRIM(INDEX(connections!$A:$A,ROW())))</f>
      </c>
      <c r="X1651" t="str">
        <f>IF($W1651="","",TRIM(INDEX(connections!$B:$B,ROW())))</f>
      </c>
      <c r="Y1651">
        <f>IF($W1651="","",IFERROR(MATCH($W1651,$A$2:$A$2000,0),""))</f>
      </c>
      <c r="Z1651">
        <f>IF($X1651="","",IFERROR(MATCH($X1651,$A$2:$A$2000,0),""))</f>
      </c>
      <c r="AA1651" t="str">
        <f>IF($Y1651="","",INDEX($P$2:$P$2000,$Y1651))</f>
      </c>
      <c r="AB1651" t="str">
        <f>IF($Z1651="","",INDEX($P$2:$P$2000,$Z1651))</f>
      </c>
      <c r="AC1651">
        <f>IF(AND($AA1651="Yes",$AB1651="Yes"),1,"")</f>
      </c>
      <c r="AD1651">
        <f>IF(OR($Y1651="",$Z1651=""),"",IF(INDEX($C$2:$C$2000,$Y1651)=INDEX($C$2:$C$2000,$Z1651),0,1))</f>
      </c>
      <c r="AE1651">
        <f>IF($AC1651&lt;&gt;1,"",IF(AND(INDEX($AG$2:$AG$2000,$Y1651)=1,INDEX($AG$2:$AG$2000,$Z1651)=1),1,""))</f>
      </c>
      <c r="AG1651">
        <f>IF($A1651="","",COUNTIFS($W$2:$W$2500,$A1651,$AB$2:$AB$2500,"Yes")+COUNTIFS($X$2:$X$2500,$A1651,$AA$2:$AA$2500,"Yes"))</f>
      </c>
      <c r="AH1651" t="str">
        <f>IF(OR($P1651&lt;&gt;"Yes",N($AG1651)=0),"",IF(AND($AG1651=1,COUNTIFS($W$2:$W$2500,$A1651,$AE$2:$AE$2500,1)+COUNTIFS($X$2:$X$2500,$A1651,$AE$2:$AE$2500,1)&gt;0),"","Yes"))</f>
      </c>
      <c r="AI1651">
        <f>IF($AH1651="Yes",$AG1651,"")</f>
      </c>
      <c r="AJ1651">
        <f>IF($AI1651="","",$AI1651+ROW()/1000000)</f>
      </c>
      <c r="AK1651">
        <f>IF(OR($A1651="",$P1651="Yes",N($AG1651)=0),"",$AG1651+ROW()/1000000)</f>
      </c>
      <c r="AL1651" t="str">
        <f>IF($A1651="","",INDEX(games!$J:$J,ROW())&amp;"")</f>
      </c>
      <c r="AM1651">
        <f>IF($A1651="","",SUMPRODUCT($AO1651:$BD1651,'Map Analysis'!$AP$2^{0,1,2,3,4,5,6,7,8,9,10,11,12,13,14,15}))</f>
      </c>
      <c r="AN1651">
        <f>IF($A1651="","",$AM1651+ROW()/10000000)</f>
      </c>
      <c r="AO1651">
        <f>IF($A1651="","",COUNTIF($W$2:$W$2500,$A1651))</f>
      </c>
      <c r="AP1651">
        <f>IF($A1651="","",SUMIFS($BF$2:$BF$2500,$W$2:$W$2500,$A1651))</f>
      </c>
      <c r="AQ1651">
        <f>IF($A1651="","",SUMIFS($BG$2:$BG$2500,$W$2:$W$2500,$A1651))</f>
      </c>
      <c r="AR1651">
        <f>IF($A1651="","",SUMIFS($BH$2:$BH$2500,$W$2:$W$2500,$A1651))</f>
      </c>
      <c r="AS1651">
        <f>IF($A1651="","",SUMIFS($BI$2:$BI$2500,$W$2:$W$2500,$A1651))</f>
      </c>
      <c r="AT1651">
        <f>IF($A1651="","",SUMIFS($BJ$2:$BJ$2500,$W$2:$W$2500,$A1651))</f>
      </c>
      <c r="AU1651">
        <f>IF($A1651="","",SUMIFS($BK$2:$BK$2500,$W$2:$W$2500,$A1651))</f>
      </c>
      <c r="AV1651">
        <f>IF($A1651="","",SUMIFS($BL$2:$BL$2500,$W$2:$W$2500,$A1651))</f>
      </c>
      <c r="AW1651">
        <f>IF($A1651="","",SUMIFS($BM$2:$BM$2500,$W$2:$W$2500,$A1651))</f>
      </c>
      <c r="AX1651">
        <f>IF($A1651="","",SUMIFS($BN$2:$BN$2500,$W$2:$W$2500,$A1651))</f>
      </c>
      <c r="AY1651">
        <f>IF($A1651="","",SUMIFS($BO$2:$BO$2500,$W$2:$W$2500,$A1651))</f>
      </c>
      <c r="AZ1651">
        <f>IF($A1651="","",SUMIFS($BP$2:$BP$2500,$W$2:$W$2500,$A1651))</f>
      </c>
      <c r="BA1651">
        <f>IF($A1651="","",SUMIFS($BQ$2:$BQ$2500,$W$2:$W$2500,$A1651))</f>
      </c>
      <c r="BB1651">
        <f>IF($A1651="","",SUMIFS($BR$2:$BR$2500,$W$2:$W$2500,$A1651))</f>
      </c>
      <c r="BC1651">
        <f>IF($A1651="","",SUMIFS($BS$2:$BS$2500,$W$2:$W$2500,$A1651))</f>
      </c>
      <c r="BD1651">
        <f>IF($A1651="","",SUMIFS($BT$2:$BT$2500,$W$2:$W$2500,$A1651))</f>
      </c>
      <c r="BF1651">
        <f>IF($Z1651="","",INDEX($AO$2:$AO$2000,$Z1651))</f>
      </c>
      <c r="BG1651">
        <f>IF($Z1651="","",INDEX($AP$2:$AP$2000,$Z1651))</f>
      </c>
      <c r="BH1651">
        <f>IF($Z1651="","",INDEX($AQ$2:$AQ$2000,$Z1651))</f>
      </c>
      <c r="BI1651">
        <f>IF($Z1651="","",INDEX($AR$2:$AR$2000,$Z1651))</f>
      </c>
      <c r="BJ1651">
        <f>IF($Z1651="","",INDEX($AS$2:$AS$2000,$Z1651))</f>
      </c>
      <c r="BK1651">
        <f>IF($Z1651="","",INDEX($AT$2:$AT$2000,$Z1651))</f>
      </c>
      <c r="BL1651">
        <f>IF($Z1651="","",INDEX($AU$2:$AU$2000,$Z1651))</f>
      </c>
      <c r="BM1651">
        <f>IF($Z1651="","",INDEX($AV$2:$AV$2000,$Z1651))</f>
      </c>
      <c r="BN1651">
        <f>IF($Z1651="","",INDEX($AW$2:$AW$2000,$Z1651))</f>
      </c>
      <c r="BO1651">
        <f>IF($Z1651="","",INDEX($AX$2:$AX$2000,$Z1651))</f>
      </c>
      <c r="BP1651">
        <f>IF($Z1651="","",INDEX($AY$2:$AY$2000,$Z1651))</f>
      </c>
      <c r="BQ1651">
        <f>IF($Z1651="","",INDEX($AZ$2:$AZ$2000,$Z1651))</f>
      </c>
      <c r="BR1651">
        <f>IF($Z1651="","",INDEX($BA$2:$BA$2000,$Z1651))</f>
      </c>
      <c r="BS1651">
        <f>IF($Z1651="","",INDEX($BB$2:$BB$2000,$Z1651))</f>
      </c>
      <c r="BT1651">
        <f>IF($Z1651="","",INDEX($BC$2:$BC$2000,$Z1651))</f>
      </c>
      <c r="BV1651">
        <f>IF(OR($A1651="",$P1651&lt;&gt;"Yes",$AH1651="Yes"),"",1+N($AG1651))</f>
      </c>
      <c r="BW1651">
        <f>IF($A1651="","",COUNTIFS($W$2:$W$2500,$A1651,$BZ$2:$BZ$2500,"Yes")+COUNTIFS($X$2:$X$2500,$A1651,$BY$2:$BY$2500,"Yes"))</f>
      </c>
      <c r="BX1651">
        <f>IF(OR($A1651="",$P1651="Yes"),"",IF(N($BW1651)=0,0,1+SUMIFS($CB$2:$CB$2500,$W$2:$W$2500,$A1651)+SUMIFS($CA$2:$CA$2500,$X$2:$X$2500,$A1651)))</f>
      </c>
      <c r="BY1651" t="str">
        <f>IF($Y1651="","",INDEX($AH$2:$AH$2000,$Y1651)&amp;"")</f>
      </c>
      <c r="BZ1651" t="str">
        <f>IF($Z1651="","",INDEX($AH$2:$AH$2000,$Z1651)&amp;"")</f>
      </c>
      <c r="CA1651">
        <f>IF($Y1651="","",INDEX($BV$2:$BV$2000,$Y1651))</f>
      </c>
      <c r="CB1651">
        <f>IF($Z1651="","",INDEX($BV$2:$BV$2000,$Z1651))</f>
      </c>
    </row>
    <row r="1652">
      <c r="A1652" t="str">
        <f>IF(TRIM(INDEX(games!$A:$A,ROW()))="","",TRIM(INDEX(games!$A:$A,ROW())))</f>
      </c>
      <c r="B1652">
        <f>IF(OR($A1652="",INDEX(games!$B:$B,ROW())=""),"",INDEX(games!$B:$B,ROW()))</f>
      </c>
      <c r="C1652" t="str">
        <f>IF(OR($A1652="",INDEX(games!$C:$C,ROW())=""),"",INDEX(games!$C:$C,ROW()))</f>
      </c>
      <c r="D1652">
        <f>IF($A1652="","",COUNTIF($W$2:$W$2500,$A1652)+COUNTIF($X$2:$X$2500,$A1652))</f>
      </c>
      <c r="E1652">
        <f>IF($A1652="","",IFERROR(MATCH($C1652,$R$2:$R$5,0),0))</f>
      </c>
      <c r="F1652">
        <f>IF($A1652="","",MOD(ROW(),34))</f>
      </c>
      <c r="G1652">
        <f>IF($A1652="",NA(),IF($C1652="Action",$B1652,NA()))</f>
      </c>
      <c r="H1652">
        <f>IF($A1652="",NA(),IF($C1652="Action",1+$F1652*0.023,NA()))</f>
      </c>
      <c r="I1652">
        <f>IF($A1652="",NA(),IF($C1652="Strategy",$B1652,NA()))</f>
      </c>
      <c r="J1652">
        <f>IF($A1652="",NA(),IF($C1652="Strategy",2+$F1652*0.023,NA()))</f>
      </c>
      <c r="K1652">
        <f>IF($A1652="",NA(),IF($C1652="Deckbuilder",$B1652,NA()))</f>
      </c>
      <c r="L1652">
        <f>IF($A1652="",NA(),IF($C1652="Deckbuilder",3+$F1652*0.023,NA()))</f>
      </c>
      <c r="M1652">
        <f>IF($A1652="",NA(),IF($C1652="Traditional",$B1652,NA()))</f>
      </c>
      <c r="N1652">
        <f>IF($A1652="",NA(),IF($C1652="Traditional",4+$F1652*0.023,NA()))</f>
      </c>
      <c r="O1652">
        <f>IF($A1652="","",$D1652+ROW()/1000000)</f>
      </c>
      <c r="P1652" t="str">
        <f>IF(OR($A1652="",INDEX(games!$H:$H,ROW())=""),"",INDEX(games!$H:$H,ROW()))</f>
      </c>
      <c r="Q1652">
        <f>IF(OR($A1652="",$P1652&lt;&gt;"Yes"),"",$D1652+ROW()/1000000)</f>
      </c>
      <c r="T1652">
        <f>IF($Y1652="","",INDEX($B$2:$B$2000,$Y1652))</f>
      </c>
      <c r="U1652">
        <f>IF($Z1652="","",INDEX($B$2:$B$2000,$Z1652))</f>
      </c>
      <c r="V1652">
        <f>IF(OR($T1652="",$U1652=""),"",$U1652-$T1652)</f>
      </c>
      <c r="W1652" t="str">
        <f>IF(TRIM(INDEX(connections!$A:$A,ROW()))="","",TRIM(INDEX(connections!$A:$A,ROW())))</f>
      </c>
      <c r="X1652" t="str">
        <f>IF($W1652="","",TRIM(INDEX(connections!$B:$B,ROW())))</f>
      </c>
      <c r="Y1652">
        <f>IF($W1652="","",IFERROR(MATCH($W1652,$A$2:$A$2000,0),""))</f>
      </c>
      <c r="Z1652">
        <f>IF($X1652="","",IFERROR(MATCH($X1652,$A$2:$A$2000,0),""))</f>
      </c>
      <c r="AA1652" t="str">
        <f>IF($Y1652="","",INDEX($P$2:$P$2000,$Y1652))</f>
      </c>
      <c r="AB1652" t="str">
        <f>IF($Z1652="","",INDEX($P$2:$P$2000,$Z1652))</f>
      </c>
      <c r="AC1652">
        <f>IF(AND($AA1652="Yes",$AB1652="Yes"),1,"")</f>
      </c>
      <c r="AD1652">
        <f>IF(OR($Y1652="",$Z1652=""),"",IF(INDEX($C$2:$C$2000,$Y1652)=INDEX($C$2:$C$2000,$Z1652),0,1))</f>
      </c>
      <c r="AE1652">
        <f>IF($AC1652&lt;&gt;1,"",IF(AND(INDEX($AG$2:$AG$2000,$Y1652)=1,INDEX($AG$2:$AG$2000,$Z1652)=1),1,""))</f>
      </c>
      <c r="AG1652">
        <f>IF($A1652="","",COUNTIFS($W$2:$W$2500,$A1652,$AB$2:$AB$2500,"Yes")+COUNTIFS($X$2:$X$2500,$A1652,$AA$2:$AA$2500,"Yes"))</f>
      </c>
      <c r="AH1652" t="str">
        <f>IF(OR($P1652&lt;&gt;"Yes",N($AG1652)=0),"",IF(AND($AG1652=1,COUNTIFS($W$2:$W$2500,$A1652,$AE$2:$AE$2500,1)+COUNTIFS($X$2:$X$2500,$A1652,$AE$2:$AE$2500,1)&gt;0),"","Yes"))</f>
      </c>
      <c r="AI1652">
        <f>IF($AH1652="Yes",$AG1652,"")</f>
      </c>
      <c r="AJ1652">
        <f>IF($AI1652="","",$AI1652+ROW()/1000000)</f>
      </c>
      <c r="AK1652">
        <f>IF(OR($A1652="",$P1652="Yes",N($AG1652)=0),"",$AG1652+ROW()/1000000)</f>
      </c>
      <c r="AL1652" t="str">
        <f>IF($A1652="","",INDEX(games!$J:$J,ROW())&amp;"")</f>
      </c>
      <c r="AM1652">
        <f>IF($A1652="","",SUMPRODUCT($AO1652:$BD1652,'Map Analysis'!$AP$2^{0,1,2,3,4,5,6,7,8,9,10,11,12,13,14,15}))</f>
      </c>
      <c r="AN1652">
        <f>IF($A1652="","",$AM1652+ROW()/10000000)</f>
      </c>
      <c r="AO1652">
        <f>IF($A1652="","",COUNTIF($W$2:$W$2500,$A1652))</f>
      </c>
      <c r="AP1652">
        <f>IF($A1652="","",SUMIFS($BF$2:$BF$2500,$W$2:$W$2500,$A1652))</f>
      </c>
      <c r="AQ1652">
        <f>IF($A1652="","",SUMIFS($BG$2:$BG$2500,$W$2:$W$2500,$A1652))</f>
      </c>
      <c r="AR1652">
        <f>IF($A1652="","",SUMIFS($BH$2:$BH$2500,$W$2:$W$2500,$A1652))</f>
      </c>
      <c r="AS1652">
        <f>IF($A1652="","",SUMIFS($BI$2:$BI$2500,$W$2:$W$2500,$A1652))</f>
      </c>
      <c r="AT1652">
        <f>IF($A1652="","",SUMIFS($BJ$2:$BJ$2500,$W$2:$W$2500,$A1652))</f>
      </c>
      <c r="AU1652">
        <f>IF($A1652="","",SUMIFS($BK$2:$BK$2500,$W$2:$W$2500,$A1652))</f>
      </c>
      <c r="AV1652">
        <f>IF($A1652="","",SUMIFS($BL$2:$BL$2500,$W$2:$W$2500,$A1652))</f>
      </c>
      <c r="AW1652">
        <f>IF($A1652="","",SUMIFS($BM$2:$BM$2500,$W$2:$W$2500,$A1652))</f>
      </c>
      <c r="AX1652">
        <f>IF($A1652="","",SUMIFS($BN$2:$BN$2500,$W$2:$W$2500,$A1652))</f>
      </c>
      <c r="AY1652">
        <f>IF($A1652="","",SUMIFS($BO$2:$BO$2500,$W$2:$W$2500,$A1652))</f>
      </c>
      <c r="AZ1652">
        <f>IF($A1652="","",SUMIFS($BP$2:$BP$2500,$W$2:$W$2500,$A1652))</f>
      </c>
      <c r="BA1652">
        <f>IF($A1652="","",SUMIFS($BQ$2:$BQ$2500,$W$2:$W$2500,$A1652))</f>
      </c>
      <c r="BB1652">
        <f>IF($A1652="","",SUMIFS($BR$2:$BR$2500,$W$2:$W$2500,$A1652))</f>
      </c>
      <c r="BC1652">
        <f>IF($A1652="","",SUMIFS($BS$2:$BS$2500,$W$2:$W$2500,$A1652))</f>
      </c>
      <c r="BD1652">
        <f>IF($A1652="","",SUMIFS($BT$2:$BT$2500,$W$2:$W$2500,$A1652))</f>
      </c>
      <c r="BF1652">
        <f>IF($Z1652="","",INDEX($AO$2:$AO$2000,$Z1652))</f>
      </c>
      <c r="BG1652">
        <f>IF($Z1652="","",INDEX($AP$2:$AP$2000,$Z1652))</f>
      </c>
      <c r="BH1652">
        <f>IF($Z1652="","",INDEX($AQ$2:$AQ$2000,$Z1652))</f>
      </c>
      <c r="BI1652">
        <f>IF($Z1652="","",INDEX($AR$2:$AR$2000,$Z1652))</f>
      </c>
      <c r="BJ1652">
        <f>IF($Z1652="","",INDEX($AS$2:$AS$2000,$Z1652))</f>
      </c>
      <c r="BK1652">
        <f>IF($Z1652="","",INDEX($AT$2:$AT$2000,$Z1652))</f>
      </c>
      <c r="BL1652">
        <f>IF($Z1652="","",INDEX($AU$2:$AU$2000,$Z1652))</f>
      </c>
      <c r="BM1652">
        <f>IF($Z1652="","",INDEX($AV$2:$AV$2000,$Z1652))</f>
      </c>
      <c r="BN1652">
        <f>IF($Z1652="","",INDEX($AW$2:$AW$2000,$Z1652))</f>
      </c>
      <c r="BO1652">
        <f>IF($Z1652="","",INDEX($AX$2:$AX$2000,$Z1652))</f>
      </c>
      <c r="BP1652">
        <f>IF($Z1652="","",INDEX($AY$2:$AY$2000,$Z1652))</f>
      </c>
      <c r="BQ1652">
        <f>IF($Z1652="","",INDEX($AZ$2:$AZ$2000,$Z1652))</f>
      </c>
      <c r="BR1652">
        <f>IF($Z1652="","",INDEX($BA$2:$BA$2000,$Z1652))</f>
      </c>
      <c r="BS1652">
        <f>IF($Z1652="","",INDEX($BB$2:$BB$2000,$Z1652))</f>
      </c>
      <c r="BT1652">
        <f>IF($Z1652="","",INDEX($BC$2:$BC$2000,$Z1652))</f>
      </c>
      <c r="BV1652">
        <f>IF(OR($A1652="",$P1652&lt;&gt;"Yes",$AH1652="Yes"),"",1+N($AG1652))</f>
      </c>
      <c r="BW1652">
        <f>IF($A1652="","",COUNTIFS($W$2:$W$2500,$A1652,$BZ$2:$BZ$2500,"Yes")+COUNTIFS($X$2:$X$2500,$A1652,$BY$2:$BY$2500,"Yes"))</f>
      </c>
      <c r="BX1652">
        <f>IF(OR($A1652="",$P1652="Yes"),"",IF(N($BW1652)=0,0,1+SUMIFS($CB$2:$CB$2500,$W$2:$W$2500,$A1652)+SUMIFS($CA$2:$CA$2500,$X$2:$X$2500,$A1652)))</f>
      </c>
      <c r="BY1652" t="str">
        <f>IF($Y1652="","",INDEX($AH$2:$AH$2000,$Y1652)&amp;"")</f>
      </c>
      <c r="BZ1652" t="str">
        <f>IF($Z1652="","",INDEX($AH$2:$AH$2000,$Z1652)&amp;"")</f>
      </c>
      <c r="CA1652">
        <f>IF($Y1652="","",INDEX($BV$2:$BV$2000,$Y1652))</f>
      </c>
      <c r="CB1652">
        <f>IF($Z1652="","",INDEX($BV$2:$BV$2000,$Z1652))</f>
      </c>
    </row>
    <row r="1653">
      <c r="A1653" t="str">
        <f>IF(TRIM(INDEX(games!$A:$A,ROW()))="","",TRIM(INDEX(games!$A:$A,ROW())))</f>
      </c>
      <c r="B1653">
        <f>IF(OR($A1653="",INDEX(games!$B:$B,ROW())=""),"",INDEX(games!$B:$B,ROW()))</f>
      </c>
      <c r="C1653" t="str">
        <f>IF(OR($A1653="",INDEX(games!$C:$C,ROW())=""),"",INDEX(games!$C:$C,ROW()))</f>
      </c>
      <c r="D1653">
        <f>IF($A1653="","",COUNTIF($W$2:$W$2500,$A1653)+COUNTIF($X$2:$X$2500,$A1653))</f>
      </c>
      <c r="E1653">
        <f>IF($A1653="","",IFERROR(MATCH($C1653,$R$2:$R$5,0),0))</f>
      </c>
      <c r="F1653">
        <f>IF($A1653="","",MOD(ROW(),34))</f>
      </c>
      <c r="G1653">
        <f>IF($A1653="",NA(),IF($C1653="Action",$B1653,NA()))</f>
      </c>
      <c r="H1653">
        <f>IF($A1653="",NA(),IF($C1653="Action",1+$F1653*0.023,NA()))</f>
      </c>
      <c r="I1653">
        <f>IF($A1653="",NA(),IF($C1653="Strategy",$B1653,NA()))</f>
      </c>
      <c r="J1653">
        <f>IF($A1653="",NA(),IF($C1653="Strategy",2+$F1653*0.023,NA()))</f>
      </c>
      <c r="K1653">
        <f>IF($A1653="",NA(),IF($C1653="Deckbuilder",$B1653,NA()))</f>
      </c>
      <c r="L1653">
        <f>IF($A1653="",NA(),IF($C1653="Deckbuilder",3+$F1653*0.023,NA()))</f>
      </c>
      <c r="M1653">
        <f>IF($A1653="",NA(),IF($C1653="Traditional",$B1653,NA()))</f>
      </c>
      <c r="N1653">
        <f>IF($A1653="",NA(),IF($C1653="Traditional",4+$F1653*0.023,NA()))</f>
      </c>
      <c r="O1653">
        <f>IF($A1653="","",$D1653+ROW()/1000000)</f>
      </c>
      <c r="P1653" t="str">
        <f>IF(OR($A1653="",INDEX(games!$H:$H,ROW())=""),"",INDEX(games!$H:$H,ROW()))</f>
      </c>
      <c r="Q1653">
        <f>IF(OR($A1653="",$P1653&lt;&gt;"Yes"),"",$D1653+ROW()/1000000)</f>
      </c>
      <c r="T1653">
        <f>IF($Y1653="","",INDEX($B$2:$B$2000,$Y1653))</f>
      </c>
      <c r="U1653">
        <f>IF($Z1653="","",INDEX($B$2:$B$2000,$Z1653))</f>
      </c>
      <c r="V1653">
        <f>IF(OR($T1653="",$U1653=""),"",$U1653-$T1653)</f>
      </c>
      <c r="W1653" t="str">
        <f>IF(TRIM(INDEX(connections!$A:$A,ROW()))="","",TRIM(INDEX(connections!$A:$A,ROW())))</f>
      </c>
      <c r="X1653" t="str">
        <f>IF($W1653="","",TRIM(INDEX(connections!$B:$B,ROW())))</f>
      </c>
      <c r="Y1653">
        <f>IF($W1653="","",IFERROR(MATCH($W1653,$A$2:$A$2000,0),""))</f>
      </c>
      <c r="Z1653">
        <f>IF($X1653="","",IFERROR(MATCH($X1653,$A$2:$A$2000,0),""))</f>
      </c>
      <c r="AA1653" t="str">
        <f>IF($Y1653="","",INDEX($P$2:$P$2000,$Y1653))</f>
      </c>
      <c r="AB1653" t="str">
        <f>IF($Z1653="","",INDEX($P$2:$P$2000,$Z1653))</f>
      </c>
      <c r="AC1653">
        <f>IF(AND($AA1653="Yes",$AB1653="Yes"),1,"")</f>
      </c>
      <c r="AD1653">
        <f>IF(OR($Y1653="",$Z1653=""),"",IF(INDEX($C$2:$C$2000,$Y1653)=INDEX($C$2:$C$2000,$Z1653),0,1))</f>
      </c>
      <c r="AE1653">
        <f>IF($AC1653&lt;&gt;1,"",IF(AND(INDEX($AG$2:$AG$2000,$Y1653)=1,INDEX($AG$2:$AG$2000,$Z1653)=1),1,""))</f>
      </c>
      <c r="AG1653">
        <f>IF($A1653="","",COUNTIFS($W$2:$W$2500,$A1653,$AB$2:$AB$2500,"Yes")+COUNTIFS($X$2:$X$2500,$A1653,$AA$2:$AA$2500,"Yes"))</f>
      </c>
      <c r="AH1653" t="str">
        <f>IF(OR($P1653&lt;&gt;"Yes",N($AG1653)=0),"",IF(AND($AG1653=1,COUNTIFS($W$2:$W$2500,$A1653,$AE$2:$AE$2500,1)+COUNTIFS($X$2:$X$2500,$A1653,$AE$2:$AE$2500,1)&gt;0),"","Yes"))</f>
      </c>
      <c r="AI1653">
        <f>IF($AH1653="Yes",$AG1653,"")</f>
      </c>
      <c r="AJ1653">
        <f>IF($AI1653="","",$AI1653+ROW()/1000000)</f>
      </c>
      <c r="AK1653">
        <f>IF(OR($A1653="",$P1653="Yes",N($AG1653)=0),"",$AG1653+ROW()/1000000)</f>
      </c>
      <c r="AL1653" t="str">
        <f>IF($A1653="","",INDEX(games!$J:$J,ROW())&amp;"")</f>
      </c>
      <c r="AM1653">
        <f>IF($A1653="","",SUMPRODUCT($AO1653:$BD1653,'Map Analysis'!$AP$2^{0,1,2,3,4,5,6,7,8,9,10,11,12,13,14,15}))</f>
      </c>
      <c r="AN1653">
        <f>IF($A1653="","",$AM1653+ROW()/10000000)</f>
      </c>
      <c r="AO1653">
        <f>IF($A1653="","",COUNTIF($W$2:$W$2500,$A1653))</f>
      </c>
      <c r="AP1653">
        <f>IF($A1653="","",SUMIFS($BF$2:$BF$2500,$W$2:$W$2500,$A1653))</f>
      </c>
      <c r="AQ1653">
        <f>IF($A1653="","",SUMIFS($BG$2:$BG$2500,$W$2:$W$2500,$A1653))</f>
      </c>
      <c r="AR1653">
        <f>IF($A1653="","",SUMIFS($BH$2:$BH$2500,$W$2:$W$2500,$A1653))</f>
      </c>
      <c r="AS1653">
        <f>IF($A1653="","",SUMIFS($BI$2:$BI$2500,$W$2:$W$2500,$A1653))</f>
      </c>
      <c r="AT1653">
        <f>IF($A1653="","",SUMIFS($BJ$2:$BJ$2500,$W$2:$W$2500,$A1653))</f>
      </c>
      <c r="AU1653">
        <f>IF($A1653="","",SUMIFS($BK$2:$BK$2500,$W$2:$W$2500,$A1653))</f>
      </c>
      <c r="AV1653">
        <f>IF($A1653="","",SUMIFS($BL$2:$BL$2500,$W$2:$W$2500,$A1653))</f>
      </c>
      <c r="AW1653">
        <f>IF($A1653="","",SUMIFS($BM$2:$BM$2500,$W$2:$W$2500,$A1653))</f>
      </c>
      <c r="AX1653">
        <f>IF($A1653="","",SUMIFS($BN$2:$BN$2500,$W$2:$W$2500,$A1653))</f>
      </c>
      <c r="AY1653">
        <f>IF($A1653="","",SUMIFS($BO$2:$BO$2500,$W$2:$W$2500,$A1653))</f>
      </c>
      <c r="AZ1653">
        <f>IF($A1653="","",SUMIFS($BP$2:$BP$2500,$W$2:$W$2500,$A1653))</f>
      </c>
      <c r="BA1653">
        <f>IF($A1653="","",SUMIFS($BQ$2:$BQ$2500,$W$2:$W$2500,$A1653))</f>
      </c>
      <c r="BB1653">
        <f>IF($A1653="","",SUMIFS($BR$2:$BR$2500,$W$2:$W$2500,$A1653))</f>
      </c>
      <c r="BC1653">
        <f>IF($A1653="","",SUMIFS($BS$2:$BS$2500,$W$2:$W$2500,$A1653))</f>
      </c>
      <c r="BD1653">
        <f>IF($A1653="","",SUMIFS($BT$2:$BT$2500,$W$2:$W$2500,$A1653))</f>
      </c>
      <c r="BF1653">
        <f>IF($Z1653="","",INDEX($AO$2:$AO$2000,$Z1653))</f>
      </c>
      <c r="BG1653">
        <f>IF($Z1653="","",INDEX($AP$2:$AP$2000,$Z1653))</f>
      </c>
      <c r="BH1653">
        <f>IF($Z1653="","",INDEX($AQ$2:$AQ$2000,$Z1653))</f>
      </c>
      <c r="BI1653">
        <f>IF($Z1653="","",INDEX($AR$2:$AR$2000,$Z1653))</f>
      </c>
      <c r="BJ1653">
        <f>IF($Z1653="","",INDEX($AS$2:$AS$2000,$Z1653))</f>
      </c>
      <c r="BK1653">
        <f>IF($Z1653="","",INDEX($AT$2:$AT$2000,$Z1653))</f>
      </c>
      <c r="BL1653">
        <f>IF($Z1653="","",INDEX($AU$2:$AU$2000,$Z1653))</f>
      </c>
      <c r="BM1653">
        <f>IF($Z1653="","",INDEX($AV$2:$AV$2000,$Z1653))</f>
      </c>
      <c r="BN1653">
        <f>IF($Z1653="","",INDEX($AW$2:$AW$2000,$Z1653))</f>
      </c>
      <c r="BO1653">
        <f>IF($Z1653="","",INDEX($AX$2:$AX$2000,$Z1653))</f>
      </c>
      <c r="BP1653">
        <f>IF($Z1653="","",INDEX($AY$2:$AY$2000,$Z1653))</f>
      </c>
      <c r="BQ1653">
        <f>IF($Z1653="","",INDEX($AZ$2:$AZ$2000,$Z1653))</f>
      </c>
      <c r="BR1653">
        <f>IF($Z1653="","",INDEX($BA$2:$BA$2000,$Z1653))</f>
      </c>
      <c r="BS1653">
        <f>IF($Z1653="","",INDEX($BB$2:$BB$2000,$Z1653))</f>
      </c>
      <c r="BT1653">
        <f>IF($Z1653="","",INDEX($BC$2:$BC$2000,$Z1653))</f>
      </c>
      <c r="BV1653">
        <f>IF(OR($A1653="",$P1653&lt;&gt;"Yes",$AH1653="Yes"),"",1+N($AG1653))</f>
      </c>
      <c r="BW1653">
        <f>IF($A1653="","",COUNTIFS($W$2:$W$2500,$A1653,$BZ$2:$BZ$2500,"Yes")+COUNTIFS($X$2:$X$2500,$A1653,$BY$2:$BY$2500,"Yes"))</f>
      </c>
      <c r="BX1653">
        <f>IF(OR($A1653="",$P1653="Yes"),"",IF(N($BW1653)=0,0,1+SUMIFS($CB$2:$CB$2500,$W$2:$W$2500,$A1653)+SUMIFS($CA$2:$CA$2500,$X$2:$X$2500,$A1653)))</f>
      </c>
      <c r="BY1653" t="str">
        <f>IF($Y1653="","",INDEX($AH$2:$AH$2000,$Y1653)&amp;"")</f>
      </c>
      <c r="BZ1653" t="str">
        <f>IF($Z1653="","",INDEX($AH$2:$AH$2000,$Z1653)&amp;"")</f>
      </c>
      <c r="CA1653">
        <f>IF($Y1653="","",INDEX($BV$2:$BV$2000,$Y1653))</f>
      </c>
      <c r="CB1653">
        <f>IF($Z1653="","",INDEX($BV$2:$BV$2000,$Z1653))</f>
      </c>
    </row>
    <row r="1654">
      <c r="A1654" t="str">
        <f>IF(TRIM(INDEX(games!$A:$A,ROW()))="","",TRIM(INDEX(games!$A:$A,ROW())))</f>
      </c>
      <c r="B1654">
        <f>IF(OR($A1654="",INDEX(games!$B:$B,ROW())=""),"",INDEX(games!$B:$B,ROW()))</f>
      </c>
      <c r="C1654" t="str">
        <f>IF(OR($A1654="",INDEX(games!$C:$C,ROW())=""),"",INDEX(games!$C:$C,ROW()))</f>
      </c>
      <c r="D1654">
        <f>IF($A1654="","",COUNTIF($W$2:$W$2500,$A1654)+COUNTIF($X$2:$X$2500,$A1654))</f>
      </c>
      <c r="E1654">
        <f>IF($A1654="","",IFERROR(MATCH($C1654,$R$2:$R$5,0),0))</f>
      </c>
      <c r="F1654">
        <f>IF($A1654="","",MOD(ROW(),34))</f>
      </c>
      <c r="G1654">
        <f>IF($A1654="",NA(),IF($C1654="Action",$B1654,NA()))</f>
      </c>
      <c r="H1654">
        <f>IF($A1654="",NA(),IF($C1654="Action",1+$F1654*0.023,NA()))</f>
      </c>
      <c r="I1654">
        <f>IF($A1654="",NA(),IF($C1654="Strategy",$B1654,NA()))</f>
      </c>
      <c r="J1654">
        <f>IF($A1654="",NA(),IF($C1654="Strategy",2+$F1654*0.023,NA()))</f>
      </c>
      <c r="K1654">
        <f>IF($A1654="",NA(),IF($C1654="Deckbuilder",$B1654,NA()))</f>
      </c>
      <c r="L1654">
        <f>IF($A1654="",NA(),IF($C1654="Deckbuilder",3+$F1654*0.023,NA()))</f>
      </c>
      <c r="M1654">
        <f>IF($A1654="",NA(),IF($C1654="Traditional",$B1654,NA()))</f>
      </c>
      <c r="N1654">
        <f>IF($A1654="",NA(),IF($C1654="Traditional",4+$F1654*0.023,NA()))</f>
      </c>
      <c r="O1654">
        <f>IF($A1654="","",$D1654+ROW()/1000000)</f>
      </c>
      <c r="P1654" t="str">
        <f>IF(OR($A1654="",INDEX(games!$H:$H,ROW())=""),"",INDEX(games!$H:$H,ROW()))</f>
      </c>
      <c r="Q1654">
        <f>IF(OR($A1654="",$P1654&lt;&gt;"Yes"),"",$D1654+ROW()/1000000)</f>
      </c>
      <c r="T1654">
        <f>IF($Y1654="","",INDEX($B$2:$B$2000,$Y1654))</f>
      </c>
      <c r="U1654">
        <f>IF($Z1654="","",INDEX($B$2:$B$2000,$Z1654))</f>
      </c>
      <c r="V1654">
        <f>IF(OR($T1654="",$U1654=""),"",$U1654-$T1654)</f>
      </c>
      <c r="W1654" t="str">
        <f>IF(TRIM(INDEX(connections!$A:$A,ROW()))="","",TRIM(INDEX(connections!$A:$A,ROW())))</f>
      </c>
      <c r="X1654" t="str">
        <f>IF($W1654="","",TRIM(INDEX(connections!$B:$B,ROW())))</f>
      </c>
      <c r="Y1654">
        <f>IF($W1654="","",IFERROR(MATCH($W1654,$A$2:$A$2000,0),""))</f>
      </c>
      <c r="Z1654">
        <f>IF($X1654="","",IFERROR(MATCH($X1654,$A$2:$A$2000,0),""))</f>
      </c>
      <c r="AA1654" t="str">
        <f>IF($Y1654="","",INDEX($P$2:$P$2000,$Y1654))</f>
      </c>
      <c r="AB1654" t="str">
        <f>IF($Z1654="","",INDEX($P$2:$P$2000,$Z1654))</f>
      </c>
      <c r="AC1654">
        <f>IF(AND($AA1654="Yes",$AB1654="Yes"),1,"")</f>
      </c>
      <c r="AD1654">
        <f>IF(OR($Y1654="",$Z1654=""),"",IF(INDEX($C$2:$C$2000,$Y1654)=INDEX($C$2:$C$2000,$Z1654),0,1))</f>
      </c>
      <c r="AE1654">
        <f>IF($AC1654&lt;&gt;1,"",IF(AND(INDEX($AG$2:$AG$2000,$Y1654)=1,INDEX($AG$2:$AG$2000,$Z1654)=1),1,""))</f>
      </c>
      <c r="AG1654">
        <f>IF($A1654="","",COUNTIFS($W$2:$W$2500,$A1654,$AB$2:$AB$2500,"Yes")+COUNTIFS($X$2:$X$2500,$A1654,$AA$2:$AA$2500,"Yes"))</f>
      </c>
      <c r="AH1654" t="str">
        <f>IF(OR($P1654&lt;&gt;"Yes",N($AG1654)=0),"",IF(AND($AG1654=1,COUNTIFS($W$2:$W$2500,$A1654,$AE$2:$AE$2500,1)+COUNTIFS($X$2:$X$2500,$A1654,$AE$2:$AE$2500,1)&gt;0),"","Yes"))</f>
      </c>
      <c r="AI1654">
        <f>IF($AH1654="Yes",$AG1654,"")</f>
      </c>
      <c r="AJ1654">
        <f>IF($AI1654="","",$AI1654+ROW()/1000000)</f>
      </c>
      <c r="AK1654">
        <f>IF(OR($A1654="",$P1654="Yes",N($AG1654)=0),"",$AG1654+ROW()/1000000)</f>
      </c>
      <c r="AL1654" t="str">
        <f>IF($A1654="","",INDEX(games!$J:$J,ROW())&amp;"")</f>
      </c>
      <c r="AM1654">
        <f>IF($A1654="","",SUMPRODUCT($AO1654:$BD1654,'Map Analysis'!$AP$2^{0,1,2,3,4,5,6,7,8,9,10,11,12,13,14,15}))</f>
      </c>
      <c r="AN1654">
        <f>IF($A1654="","",$AM1654+ROW()/10000000)</f>
      </c>
      <c r="AO1654">
        <f>IF($A1654="","",COUNTIF($W$2:$W$2500,$A1654))</f>
      </c>
      <c r="AP1654">
        <f>IF($A1654="","",SUMIFS($BF$2:$BF$2500,$W$2:$W$2500,$A1654))</f>
      </c>
      <c r="AQ1654">
        <f>IF($A1654="","",SUMIFS($BG$2:$BG$2500,$W$2:$W$2500,$A1654))</f>
      </c>
      <c r="AR1654">
        <f>IF($A1654="","",SUMIFS($BH$2:$BH$2500,$W$2:$W$2500,$A1654))</f>
      </c>
      <c r="AS1654">
        <f>IF($A1654="","",SUMIFS($BI$2:$BI$2500,$W$2:$W$2500,$A1654))</f>
      </c>
      <c r="AT1654">
        <f>IF($A1654="","",SUMIFS($BJ$2:$BJ$2500,$W$2:$W$2500,$A1654))</f>
      </c>
      <c r="AU1654">
        <f>IF($A1654="","",SUMIFS($BK$2:$BK$2500,$W$2:$W$2500,$A1654))</f>
      </c>
      <c r="AV1654">
        <f>IF($A1654="","",SUMIFS($BL$2:$BL$2500,$W$2:$W$2500,$A1654))</f>
      </c>
      <c r="AW1654">
        <f>IF($A1654="","",SUMIFS($BM$2:$BM$2500,$W$2:$W$2500,$A1654))</f>
      </c>
      <c r="AX1654">
        <f>IF($A1654="","",SUMIFS($BN$2:$BN$2500,$W$2:$W$2500,$A1654))</f>
      </c>
      <c r="AY1654">
        <f>IF($A1654="","",SUMIFS($BO$2:$BO$2500,$W$2:$W$2500,$A1654))</f>
      </c>
      <c r="AZ1654">
        <f>IF($A1654="","",SUMIFS($BP$2:$BP$2500,$W$2:$W$2500,$A1654))</f>
      </c>
      <c r="BA1654">
        <f>IF($A1654="","",SUMIFS($BQ$2:$BQ$2500,$W$2:$W$2500,$A1654))</f>
      </c>
      <c r="BB1654">
        <f>IF($A1654="","",SUMIFS($BR$2:$BR$2500,$W$2:$W$2500,$A1654))</f>
      </c>
      <c r="BC1654">
        <f>IF($A1654="","",SUMIFS($BS$2:$BS$2500,$W$2:$W$2500,$A1654))</f>
      </c>
      <c r="BD1654">
        <f>IF($A1654="","",SUMIFS($BT$2:$BT$2500,$W$2:$W$2500,$A1654))</f>
      </c>
      <c r="BF1654">
        <f>IF($Z1654="","",INDEX($AO$2:$AO$2000,$Z1654))</f>
      </c>
      <c r="BG1654">
        <f>IF($Z1654="","",INDEX($AP$2:$AP$2000,$Z1654))</f>
      </c>
      <c r="BH1654">
        <f>IF($Z1654="","",INDEX($AQ$2:$AQ$2000,$Z1654))</f>
      </c>
      <c r="BI1654">
        <f>IF($Z1654="","",INDEX($AR$2:$AR$2000,$Z1654))</f>
      </c>
      <c r="BJ1654">
        <f>IF($Z1654="","",INDEX($AS$2:$AS$2000,$Z1654))</f>
      </c>
      <c r="BK1654">
        <f>IF($Z1654="","",INDEX($AT$2:$AT$2000,$Z1654))</f>
      </c>
      <c r="BL1654">
        <f>IF($Z1654="","",INDEX($AU$2:$AU$2000,$Z1654))</f>
      </c>
      <c r="BM1654">
        <f>IF($Z1654="","",INDEX($AV$2:$AV$2000,$Z1654))</f>
      </c>
      <c r="BN1654">
        <f>IF($Z1654="","",INDEX($AW$2:$AW$2000,$Z1654))</f>
      </c>
      <c r="BO1654">
        <f>IF($Z1654="","",INDEX($AX$2:$AX$2000,$Z1654))</f>
      </c>
      <c r="BP1654">
        <f>IF($Z1654="","",INDEX($AY$2:$AY$2000,$Z1654))</f>
      </c>
      <c r="BQ1654">
        <f>IF($Z1654="","",INDEX($AZ$2:$AZ$2000,$Z1654))</f>
      </c>
      <c r="BR1654">
        <f>IF($Z1654="","",INDEX($BA$2:$BA$2000,$Z1654))</f>
      </c>
      <c r="BS1654">
        <f>IF($Z1654="","",INDEX($BB$2:$BB$2000,$Z1654))</f>
      </c>
      <c r="BT1654">
        <f>IF($Z1654="","",INDEX($BC$2:$BC$2000,$Z1654))</f>
      </c>
      <c r="BV1654">
        <f>IF(OR($A1654="",$P1654&lt;&gt;"Yes",$AH1654="Yes"),"",1+N($AG1654))</f>
      </c>
      <c r="BW1654">
        <f>IF($A1654="","",COUNTIFS($W$2:$W$2500,$A1654,$BZ$2:$BZ$2500,"Yes")+COUNTIFS($X$2:$X$2500,$A1654,$BY$2:$BY$2500,"Yes"))</f>
      </c>
      <c r="BX1654">
        <f>IF(OR($A1654="",$P1654="Yes"),"",IF(N($BW1654)=0,0,1+SUMIFS($CB$2:$CB$2500,$W$2:$W$2500,$A1654)+SUMIFS($CA$2:$CA$2500,$X$2:$X$2500,$A1654)))</f>
      </c>
      <c r="BY1654" t="str">
        <f>IF($Y1654="","",INDEX($AH$2:$AH$2000,$Y1654)&amp;"")</f>
      </c>
      <c r="BZ1654" t="str">
        <f>IF($Z1654="","",INDEX($AH$2:$AH$2000,$Z1654)&amp;"")</f>
      </c>
      <c r="CA1654">
        <f>IF($Y1654="","",INDEX($BV$2:$BV$2000,$Y1654))</f>
      </c>
      <c r="CB1654">
        <f>IF($Z1654="","",INDEX($BV$2:$BV$2000,$Z1654))</f>
      </c>
    </row>
    <row r="1655">
      <c r="A1655" t="str">
        <f>IF(TRIM(INDEX(games!$A:$A,ROW()))="","",TRIM(INDEX(games!$A:$A,ROW())))</f>
      </c>
      <c r="B1655">
        <f>IF(OR($A1655="",INDEX(games!$B:$B,ROW())=""),"",INDEX(games!$B:$B,ROW()))</f>
      </c>
      <c r="C1655" t="str">
        <f>IF(OR($A1655="",INDEX(games!$C:$C,ROW())=""),"",INDEX(games!$C:$C,ROW()))</f>
      </c>
      <c r="D1655">
        <f>IF($A1655="","",COUNTIF($W$2:$W$2500,$A1655)+COUNTIF($X$2:$X$2500,$A1655))</f>
      </c>
      <c r="E1655">
        <f>IF($A1655="","",IFERROR(MATCH($C1655,$R$2:$R$5,0),0))</f>
      </c>
      <c r="F1655">
        <f>IF($A1655="","",MOD(ROW(),34))</f>
      </c>
      <c r="G1655">
        <f>IF($A1655="",NA(),IF($C1655="Action",$B1655,NA()))</f>
      </c>
      <c r="H1655">
        <f>IF($A1655="",NA(),IF($C1655="Action",1+$F1655*0.023,NA()))</f>
      </c>
      <c r="I1655">
        <f>IF($A1655="",NA(),IF($C1655="Strategy",$B1655,NA()))</f>
      </c>
      <c r="J1655">
        <f>IF($A1655="",NA(),IF($C1655="Strategy",2+$F1655*0.023,NA()))</f>
      </c>
      <c r="K1655">
        <f>IF($A1655="",NA(),IF($C1655="Deckbuilder",$B1655,NA()))</f>
      </c>
      <c r="L1655">
        <f>IF($A1655="",NA(),IF($C1655="Deckbuilder",3+$F1655*0.023,NA()))</f>
      </c>
      <c r="M1655">
        <f>IF($A1655="",NA(),IF($C1655="Traditional",$B1655,NA()))</f>
      </c>
      <c r="N1655">
        <f>IF($A1655="",NA(),IF($C1655="Traditional",4+$F1655*0.023,NA()))</f>
      </c>
      <c r="O1655">
        <f>IF($A1655="","",$D1655+ROW()/1000000)</f>
      </c>
      <c r="P1655" t="str">
        <f>IF(OR($A1655="",INDEX(games!$H:$H,ROW())=""),"",INDEX(games!$H:$H,ROW()))</f>
      </c>
      <c r="Q1655">
        <f>IF(OR($A1655="",$P1655&lt;&gt;"Yes"),"",$D1655+ROW()/1000000)</f>
      </c>
      <c r="T1655">
        <f>IF($Y1655="","",INDEX($B$2:$B$2000,$Y1655))</f>
      </c>
      <c r="U1655">
        <f>IF($Z1655="","",INDEX($B$2:$B$2000,$Z1655))</f>
      </c>
      <c r="V1655">
        <f>IF(OR($T1655="",$U1655=""),"",$U1655-$T1655)</f>
      </c>
      <c r="W1655" t="str">
        <f>IF(TRIM(INDEX(connections!$A:$A,ROW()))="","",TRIM(INDEX(connections!$A:$A,ROW())))</f>
      </c>
      <c r="X1655" t="str">
        <f>IF($W1655="","",TRIM(INDEX(connections!$B:$B,ROW())))</f>
      </c>
      <c r="Y1655">
        <f>IF($W1655="","",IFERROR(MATCH($W1655,$A$2:$A$2000,0),""))</f>
      </c>
      <c r="Z1655">
        <f>IF($X1655="","",IFERROR(MATCH($X1655,$A$2:$A$2000,0),""))</f>
      </c>
      <c r="AA1655" t="str">
        <f>IF($Y1655="","",INDEX($P$2:$P$2000,$Y1655))</f>
      </c>
      <c r="AB1655" t="str">
        <f>IF($Z1655="","",INDEX($P$2:$P$2000,$Z1655))</f>
      </c>
      <c r="AC1655">
        <f>IF(AND($AA1655="Yes",$AB1655="Yes"),1,"")</f>
      </c>
      <c r="AD1655">
        <f>IF(OR($Y1655="",$Z1655=""),"",IF(INDEX($C$2:$C$2000,$Y1655)=INDEX($C$2:$C$2000,$Z1655),0,1))</f>
      </c>
      <c r="AE1655">
        <f>IF($AC1655&lt;&gt;1,"",IF(AND(INDEX($AG$2:$AG$2000,$Y1655)=1,INDEX($AG$2:$AG$2000,$Z1655)=1),1,""))</f>
      </c>
      <c r="AG1655">
        <f>IF($A1655="","",COUNTIFS($W$2:$W$2500,$A1655,$AB$2:$AB$2500,"Yes")+COUNTIFS($X$2:$X$2500,$A1655,$AA$2:$AA$2500,"Yes"))</f>
      </c>
      <c r="AH1655" t="str">
        <f>IF(OR($P1655&lt;&gt;"Yes",N($AG1655)=0),"",IF(AND($AG1655=1,COUNTIFS($W$2:$W$2500,$A1655,$AE$2:$AE$2500,1)+COUNTIFS($X$2:$X$2500,$A1655,$AE$2:$AE$2500,1)&gt;0),"","Yes"))</f>
      </c>
      <c r="AI1655">
        <f>IF($AH1655="Yes",$AG1655,"")</f>
      </c>
      <c r="AJ1655">
        <f>IF($AI1655="","",$AI1655+ROW()/1000000)</f>
      </c>
      <c r="AK1655">
        <f>IF(OR($A1655="",$P1655="Yes",N($AG1655)=0),"",$AG1655+ROW()/1000000)</f>
      </c>
      <c r="AL1655" t="str">
        <f>IF($A1655="","",INDEX(games!$J:$J,ROW())&amp;"")</f>
      </c>
      <c r="AM1655">
        <f>IF($A1655="","",SUMPRODUCT($AO1655:$BD1655,'Map Analysis'!$AP$2^{0,1,2,3,4,5,6,7,8,9,10,11,12,13,14,15}))</f>
      </c>
      <c r="AN1655">
        <f>IF($A1655="","",$AM1655+ROW()/10000000)</f>
      </c>
      <c r="AO1655">
        <f>IF($A1655="","",COUNTIF($W$2:$W$2500,$A1655))</f>
      </c>
      <c r="AP1655">
        <f>IF($A1655="","",SUMIFS($BF$2:$BF$2500,$W$2:$W$2500,$A1655))</f>
      </c>
      <c r="AQ1655">
        <f>IF($A1655="","",SUMIFS($BG$2:$BG$2500,$W$2:$W$2500,$A1655))</f>
      </c>
      <c r="AR1655">
        <f>IF($A1655="","",SUMIFS($BH$2:$BH$2500,$W$2:$W$2500,$A1655))</f>
      </c>
      <c r="AS1655">
        <f>IF($A1655="","",SUMIFS($BI$2:$BI$2500,$W$2:$W$2500,$A1655))</f>
      </c>
      <c r="AT1655">
        <f>IF($A1655="","",SUMIFS($BJ$2:$BJ$2500,$W$2:$W$2500,$A1655))</f>
      </c>
      <c r="AU1655">
        <f>IF($A1655="","",SUMIFS($BK$2:$BK$2500,$W$2:$W$2500,$A1655))</f>
      </c>
      <c r="AV1655">
        <f>IF($A1655="","",SUMIFS($BL$2:$BL$2500,$W$2:$W$2500,$A1655))</f>
      </c>
      <c r="AW1655">
        <f>IF($A1655="","",SUMIFS($BM$2:$BM$2500,$W$2:$W$2500,$A1655))</f>
      </c>
      <c r="AX1655">
        <f>IF($A1655="","",SUMIFS($BN$2:$BN$2500,$W$2:$W$2500,$A1655))</f>
      </c>
      <c r="AY1655">
        <f>IF($A1655="","",SUMIFS($BO$2:$BO$2500,$W$2:$W$2500,$A1655))</f>
      </c>
      <c r="AZ1655">
        <f>IF($A1655="","",SUMIFS($BP$2:$BP$2500,$W$2:$W$2500,$A1655))</f>
      </c>
      <c r="BA1655">
        <f>IF($A1655="","",SUMIFS($BQ$2:$BQ$2500,$W$2:$W$2500,$A1655))</f>
      </c>
      <c r="BB1655">
        <f>IF($A1655="","",SUMIFS($BR$2:$BR$2500,$W$2:$W$2500,$A1655))</f>
      </c>
      <c r="BC1655">
        <f>IF($A1655="","",SUMIFS($BS$2:$BS$2500,$W$2:$W$2500,$A1655))</f>
      </c>
      <c r="BD1655">
        <f>IF($A1655="","",SUMIFS($BT$2:$BT$2500,$W$2:$W$2500,$A1655))</f>
      </c>
      <c r="BF1655">
        <f>IF($Z1655="","",INDEX($AO$2:$AO$2000,$Z1655))</f>
      </c>
      <c r="BG1655">
        <f>IF($Z1655="","",INDEX($AP$2:$AP$2000,$Z1655))</f>
      </c>
      <c r="BH1655">
        <f>IF($Z1655="","",INDEX($AQ$2:$AQ$2000,$Z1655))</f>
      </c>
      <c r="BI1655">
        <f>IF($Z1655="","",INDEX($AR$2:$AR$2000,$Z1655))</f>
      </c>
      <c r="BJ1655">
        <f>IF($Z1655="","",INDEX($AS$2:$AS$2000,$Z1655))</f>
      </c>
      <c r="BK1655">
        <f>IF($Z1655="","",INDEX($AT$2:$AT$2000,$Z1655))</f>
      </c>
      <c r="BL1655">
        <f>IF($Z1655="","",INDEX($AU$2:$AU$2000,$Z1655))</f>
      </c>
      <c r="BM1655">
        <f>IF($Z1655="","",INDEX($AV$2:$AV$2000,$Z1655))</f>
      </c>
      <c r="BN1655">
        <f>IF($Z1655="","",INDEX($AW$2:$AW$2000,$Z1655))</f>
      </c>
      <c r="BO1655">
        <f>IF($Z1655="","",INDEX($AX$2:$AX$2000,$Z1655))</f>
      </c>
      <c r="BP1655">
        <f>IF($Z1655="","",INDEX($AY$2:$AY$2000,$Z1655))</f>
      </c>
      <c r="BQ1655">
        <f>IF($Z1655="","",INDEX($AZ$2:$AZ$2000,$Z1655))</f>
      </c>
      <c r="BR1655">
        <f>IF($Z1655="","",INDEX($BA$2:$BA$2000,$Z1655))</f>
      </c>
      <c r="BS1655">
        <f>IF($Z1655="","",INDEX($BB$2:$BB$2000,$Z1655))</f>
      </c>
      <c r="BT1655">
        <f>IF($Z1655="","",INDEX($BC$2:$BC$2000,$Z1655))</f>
      </c>
      <c r="BV1655">
        <f>IF(OR($A1655="",$P1655&lt;&gt;"Yes",$AH1655="Yes"),"",1+N($AG1655))</f>
      </c>
      <c r="BW1655">
        <f>IF($A1655="","",COUNTIFS($W$2:$W$2500,$A1655,$BZ$2:$BZ$2500,"Yes")+COUNTIFS($X$2:$X$2500,$A1655,$BY$2:$BY$2500,"Yes"))</f>
      </c>
      <c r="BX1655">
        <f>IF(OR($A1655="",$P1655="Yes"),"",IF(N($BW1655)=0,0,1+SUMIFS($CB$2:$CB$2500,$W$2:$W$2500,$A1655)+SUMIFS($CA$2:$CA$2500,$X$2:$X$2500,$A1655)))</f>
      </c>
      <c r="BY1655" t="str">
        <f>IF($Y1655="","",INDEX($AH$2:$AH$2000,$Y1655)&amp;"")</f>
      </c>
      <c r="BZ1655" t="str">
        <f>IF($Z1655="","",INDEX($AH$2:$AH$2000,$Z1655)&amp;"")</f>
      </c>
      <c r="CA1655">
        <f>IF($Y1655="","",INDEX($BV$2:$BV$2000,$Y1655))</f>
      </c>
      <c r="CB1655">
        <f>IF($Z1655="","",INDEX($BV$2:$BV$2000,$Z1655))</f>
      </c>
    </row>
    <row r="1656">
      <c r="A1656" t="str">
        <f>IF(TRIM(INDEX(games!$A:$A,ROW()))="","",TRIM(INDEX(games!$A:$A,ROW())))</f>
      </c>
      <c r="B1656">
        <f>IF(OR($A1656="",INDEX(games!$B:$B,ROW())=""),"",INDEX(games!$B:$B,ROW()))</f>
      </c>
      <c r="C1656" t="str">
        <f>IF(OR($A1656="",INDEX(games!$C:$C,ROW())=""),"",INDEX(games!$C:$C,ROW()))</f>
      </c>
      <c r="D1656">
        <f>IF($A1656="","",COUNTIF($W$2:$W$2500,$A1656)+COUNTIF($X$2:$X$2500,$A1656))</f>
      </c>
      <c r="E1656">
        <f>IF($A1656="","",IFERROR(MATCH($C1656,$R$2:$R$5,0),0))</f>
      </c>
      <c r="F1656">
        <f>IF($A1656="","",MOD(ROW(),34))</f>
      </c>
      <c r="G1656">
        <f>IF($A1656="",NA(),IF($C1656="Action",$B1656,NA()))</f>
      </c>
      <c r="H1656">
        <f>IF($A1656="",NA(),IF($C1656="Action",1+$F1656*0.023,NA()))</f>
      </c>
      <c r="I1656">
        <f>IF($A1656="",NA(),IF($C1656="Strategy",$B1656,NA()))</f>
      </c>
      <c r="J1656">
        <f>IF($A1656="",NA(),IF($C1656="Strategy",2+$F1656*0.023,NA()))</f>
      </c>
      <c r="K1656">
        <f>IF($A1656="",NA(),IF($C1656="Deckbuilder",$B1656,NA()))</f>
      </c>
      <c r="L1656">
        <f>IF($A1656="",NA(),IF($C1656="Deckbuilder",3+$F1656*0.023,NA()))</f>
      </c>
      <c r="M1656">
        <f>IF($A1656="",NA(),IF($C1656="Traditional",$B1656,NA()))</f>
      </c>
      <c r="N1656">
        <f>IF($A1656="",NA(),IF($C1656="Traditional",4+$F1656*0.023,NA()))</f>
      </c>
      <c r="O1656">
        <f>IF($A1656="","",$D1656+ROW()/1000000)</f>
      </c>
      <c r="P1656" t="str">
        <f>IF(OR($A1656="",INDEX(games!$H:$H,ROW())=""),"",INDEX(games!$H:$H,ROW()))</f>
      </c>
      <c r="Q1656">
        <f>IF(OR($A1656="",$P1656&lt;&gt;"Yes"),"",$D1656+ROW()/1000000)</f>
      </c>
      <c r="T1656">
        <f>IF($Y1656="","",INDEX($B$2:$B$2000,$Y1656))</f>
      </c>
      <c r="U1656">
        <f>IF($Z1656="","",INDEX($B$2:$B$2000,$Z1656))</f>
      </c>
      <c r="V1656">
        <f>IF(OR($T1656="",$U1656=""),"",$U1656-$T1656)</f>
      </c>
      <c r="W1656" t="str">
        <f>IF(TRIM(INDEX(connections!$A:$A,ROW()))="","",TRIM(INDEX(connections!$A:$A,ROW())))</f>
      </c>
      <c r="X1656" t="str">
        <f>IF($W1656="","",TRIM(INDEX(connections!$B:$B,ROW())))</f>
      </c>
      <c r="Y1656">
        <f>IF($W1656="","",IFERROR(MATCH($W1656,$A$2:$A$2000,0),""))</f>
      </c>
      <c r="Z1656">
        <f>IF($X1656="","",IFERROR(MATCH($X1656,$A$2:$A$2000,0),""))</f>
      </c>
      <c r="AA1656" t="str">
        <f>IF($Y1656="","",INDEX($P$2:$P$2000,$Y1656))</f>
      </c>
      <c r="AB1656" t="str">
        <f>IF($Z1656="","",INDEX($P$2:$P$2000,$Z1656))</f>
      </c>
      <c r="AC1656">
        <f>IF(AND($AA1656="Yes",$AB1656="Yes"),1,"")</f>
      </c>
      <c r="AD1656">
        <f>IF(OR($Y1656="",$Z1656=""),"",IF(INDEX($C$2:$C$2000,$Y1656)=INDEX($C$2:$C$2000,$Z1656),0,1))</f>
      </c>
      <c r="AE1656">
        <f>IF($AC1656&lt;&gt;1,"",IF(AND(INDEX($AG$2:$AG$2000,$Y1656)=1,INDEX($AG$2:$AG$2000,$Z1656)=1),1,""))</f>
      </c>
      <c r="AG1656">
        <f>IF($A1656="","",COUNTIFS($W$2:$W$2500,$A1656,$AB$2:$AB$2500,"Yes")+COUNTIFS($X$2:$X$2500,$A1656,$AA$2:$AA$2500,"Yes"))</f>
      </c>
      <c r="AH1656" t="str">
        <f>IF(OR($P1656&lt;&gt;"Yes",N($AG1656)=0),"",IF(AND($AG1656=1,COUNTIFS($W$2:$W$2500,$A1656,$AE$2:$AE$2500,1)+COUNTIFS($X$2:$X$2500,$A1656,$AE$2:$AE$2500,1)&gt;0),"","Yes"))</f>
      </c>
      <c r="AI1656">
        <f>IF($AH1656="Yes",$AG1656,"")</f>
      </c>
      <c r="AJ1656">
        <f>IF($AI1656="","",$AI1656+ROW()/1000000)</f>
      </c>
      <c r="AK1656">
        <f>IF(OR($A1656="",$P1656="Yes",N($AG1656)=0),"",$AG1656+ROW()/1000000)</f>
      </c>
      <c r="AL1656" t="str">
        <f>IF($A1656="","",INDEX(games!$J:$J,ROW())&amp;"")</f>
      </c>
      <c r="AM1656">
        <f>IF($A1656="","",SUMPRODUCT($AO1656:$BD1656,'Map Analysis'!$AP$2^{0,1,2,3,4,5,6,7,8,9,10,11,12,13,14,15}))</f>
      </c>
      <c r="AN1656">
        <f>IF($A1656="","",$AM1656+ROW()/10000000)</f>
      </c>
      <c r="AO1656">
        <f>IF($A1656="","",COUNTIF($W$2:$W$2500,$A1656))</f>
      </c>
      <c r="AP1656">
        <f>IF($A1656="","",SUMIFS($BF$2:$BF$2500,$W$2:$W$2500,$A1656))</f>
      </c>
      <c r="AQ1656">
        <f>IF($A1656="","",SUMIFS($BG$2:$BG$2500,$W$2:$W$2500,$A1656))</f>
      </c>
      <c r="AR1656">
        <f>IF($A1656="","",SUMIFS($BH$2:$BH$2500,$W$2:$W$2500,$A1656))</f>
      </c>
      <c r="AS1656">
        <f>IF($A1656="","",SUMIFS($BI$2:$BI$2500,$W$2:$W$2500,$A1656))</f>
      </c>
      <c r="AT1656">
        <f>IF($A1656="","",SUMIFS($BJ$2:$BJ$2500,$W$2:$W$2500,$A1656))</f>
      </c>
      <c r="AU1656">
        <f>IF($A1656="","",SUMIFS($BK$2:$BK$2500,$W$2:$W$2500,$A1656))</f>
      </c>
      <c r="AV1656">
        <f>IF($A1656="","",SUMIFS($BL$2:$BL$2500,$W$2:$W$2500,$A1656))</f>
      </c>
      <c r="AW1656">
        <f>IF($A1656="","",SUMIFS($BM$2:$BM$2500,$W$2:$W$2500,$A1656))</f>
      </c>
      <c r="AX1656">
        <f>IF($A1656="","",SUMIFS($BN$2:$BN$2500,$W$2:$W$2500,$A1656))</f>
      </c>
      <c r="AY1656">
        <f>IF($A1656="","",SUMIFS($BO$2:$BO$2500,$W$2:$W$2500,$A1656))</f>
      </c>
      <c r="AZ1656">
        <f>IF($A1656="","",SUMIFS($BP$2:$BP$2500,$W$2:$W$2500,$A1656))</f>
      </c>
      <c r="BA1656">
        <f>IF($A1656="","",SUMIFS($BQ$2:$BQ$2500,$W$2:$W$2500,$A1656))</f>
      </c>
      <c r="BB1656">
        <f>IF($A1656="","",SUMIFS($BR$2:$BR$2500,$W$2:$W$2500,$A1656))</f>
      </c>
      <c r="BC1656">
        <f>IF($A1656="","",SUMIFS($BS$2:$BS$2500,$W$2:$W$2500,$A1656))</f>
      </c>
      <c r="BD1656">
        <f>IF($A1656="","",SUMIFS($BT$2:$BT$2500,$W$2:$W$2500,$A1656))</f>
      </c>
      <c r="BF1656">
        <f>IF($Z1656="","",INDEX($AO$2:$AO$2000,$Z1656))</f>
      </c>
      <c r="BG1656">
        <f>IF($Z1656="","",INDEX($AP$2:$AP$2000,$Z1656))</f>
      </c>
      <c r="BH1656">
        <f>IF($Z1656="","",INDEX($AQ$2:$AQ$2000,$Z1656))</f>
      </c>
      <c r="BI1656">
        <f>IF($Z1656="","",INDEX($AR$2:$AR$2000,$Z1656))</f>
      </c>
      <c r="BJ1656">
        <f>IF($Z1656="","",INDEX($AS$2:$AS$2000,$Z1656))</f>
      </c>
      <c r="BK1656">
        <f>IF($Z1656="","",INDEX($AT$2:$AT$2000,$Z1656))</f>
      </c>
      <c r="BL1656">
        <f>IF($Z1656="","",INDEX($AU$2:$AU$2000,$Z1656))</f>
      </c>
      <c r="BM1656">
        <f>IF($Z1656="","",INDEX($AV$2:$AV$2000,$Z1656))</f>
      </c>
      <c r="BN1656">
        <f>IF($Z1656="","",INDEX($AW$2:$AW$2000,$Z1656))</f>
      </c>
      <c r="BO1656">
        <f>IF($Z1656="","",INDEX($AX$2:$AX$2000,$Z1656))</f>
      </c>
      <c r="BP1656">
        <f>IF($Z1656="","",INDEX($AY$2:$AY$2000,$Z1656))</f>
      </c>
      <c r="BQ1656">
        <f>IF($Z1656="","",INDEX($AZ$2:$AZ$2000,$Z1656))</f>
      </c>
      <c r="BR1656">
        <f>IF($Z1656="","",INDEX($BA$2:$BA$2000,$Z1656))</f>
      </c>
      <c r="BS1656">
        <f>IF($Z1656="","",INDEX($BB$2:$BB$2000,$Z1656))</f>
      </c>
      <c r="BT1656">
        <f>IF($Z1656="","",INDEX($BC$2:$BC$2000,$Z1656))</f>
      </c>
      <c r="BV1656">
        <f>IF(OR($A1656="",$P1656&lt;&gt;"Yes",$AH1656="Yes"),"",1+N($AG1656))</f>
      </c>
      <c r="BW1656">
        <f>IF($A1656="","",COUNTIFS($W$2:$W$2500,$A1656,$BZ$2:$BZ$2500,"Yes")+COUNTIFS($X$2:$X$2500,$A1656,$BY$2:$BY$2500,"Yes"))</f>
      </c>
      <c r="BX1656">
        <f>IF(OR($A1656="",$P1656="Yes"),"",IF(N($BW1656)=0,0,1+SUMIFS($CB$2:$CB$2500,$W$2:$W$2500,$A1656)+SUMIFS($CA$2:$CA$2500,$X$2:$X$2500,$A1656)))</f>
      </c>
      <c r="BY1656" t="str">
        <f>IF($Y1656="","",INDEX($AH$2:$AH$2000,$Y1656)&amp;"")</f>
      </c>
      <c r="BZ1656" t="str">
        <f>IF($Z1656="","",INDEX($AH$2:$AH$2000,$Z1656)&amp;"")</f>
      </c>
      <c r="CA1656">
        <f>IF($Y1656="","",INDEX($BV$2:$BV$2000,$Y1656))</f>
      </c>
      <c r="CB1656">
        <f>IF($Z1656="","",INDEX($BV$2:$BV$2000,$Z1656))</f>
      </c>
    </row>
    <row r="1657">
      <c r="A1657" t="str">
        <f>IF(TRIM(INDEX(games!$A:$A,ROW()))="","",TRIM(INDEX(games!$A:$A,ROW())))</f>
      </c>
      <c r="B1657">
        <f>IF(OR($A1657="",INDEX(games!$B:$B,ROW())=""),"",INDEX(games!$B:$B,ROW()))</f>
      </c>
      <c r="C1657" t="str">
        <f>IF(OR($A1657="",INDEX(games!$C:$C,ROW())=""),"",INDEX(games!$C:$C,ROW()))</f>
      </c>
      <c r="D1657">
        <f>IF($A1657="","",COUNTIF($W$2:$W$2500,$A1657)+COUNTIF($X$2:$X$2500,$A1657))</f>
      </c>
      <c r="E1657">
        <f>IF($A1657="","",IFERROR(MATCH($C1657,$R$2:$R$5,0),0))</f>
      </c>
      <c r="F1657">
        <f>IF($A1657="","",MOD(ROW(),34))</f>
      </c>
      <c r="G1657">
        <f>IF($A1657="",NA(),IF($C1657="Action",$B1657,NA()))</f>
      </c>
      <c r="H1657">
        <f>IF($A1657="",NA(),IF($C1657="Action",1+$F1657*0.023,NA()))</f>
      </c>
      <c r="I1657">
        <f>IF($A1657="",NA(),IF($C1657="Strategy",$B1657,NA()))</f>
      </c>
      <c r="J1657">
        <f>IF($A1657="",NA(),IF($C1657="Strategy",2+$F1657*0.023,NA()))</f>
      </c>
      <c r="K1657">
        <f>IF($A1657="",NA(),IF($C1657="Deckbuilder",$B1657,NA()))</f>
      </c>
      <c r="L1657">
        <f>IF($A1657="",NA(),IF($C1657="Deckbuilder",3+$F1657*0.023,NA()))</f>
      </c>
      <c r="M1657">
        <f>IF($A1657="",NA(),IF($C1657="Traditional",$B1657,NA()))</f>
      </c>
      <c r="N1657">
        <f>IF($A1657="",NA(),IF($C1657="Traditional",4+$F1657*0.023,NA()))</f>
      </c>
      <c r="O1657">
        <f>IF($A1657="","",$D1657+ROW()/1000000)</f>
      </c>
      <c r="P1657" t="str">
        <f>IF(OR($A1657="",INDEX(games!$H:$H,ROW())=""),"",INDEX(games!$H:$H,ROW()))</f>
      </c>
      <c r="Q1657">
        <f>IF(OR($A1657="",$P1657&lt;&gt;"Yes"),"",$D1657+ROW()/1000000)</f>
      </c>
      <c r="T1657">
        <f>IF($Y1657="","",INDEX($B$2:$B$2000,$Y1657))</f>
      </c>
      <c r="U1657">
        <f>IF($Z1657="","",INDEX($B$2:$B$2000,$Z1657))</f>
      </c>
      <c r="V1657">
        <f>IF(OR($T1657="",$U1657=""),"",$U1657-$T1657)</f>
      </c>
      <c r="W1657" t="str">
        <f>IF(TRIM(INDEX(connections!$A:$A,ROW()))="","",TRIM(INDEX(connections!$A:$A,ROW())))</f>
      </c>
      <c r="X1657" t="str">
        <f>IF($W1657="","",TRIM(INDEX(connections!$B:$B,ROW())))</f>
      </c>
      <c r="Y1657">
        <f>IF($W1657="","",IFERROR(MATCH($W1657,$A$2:$A$2000,0),""))</f>
      </c>
      <c r="Z1657">
        <f>IF($X1657="","",IFERROR(MATCH($X1657,$A$2:$A$2000,0),""))</f>
      </c>
      <c r="AA1657" t="str">
        <f>IF($Y1657="","",INDEX($P$2:$P$2000,$Y1657))</f>
      </c>
      <c r="AB1657" t="str">
        <f>IF($Z1657="","",INDEX($P$2:$P$2000,$Z1657))</f>
      </c>
      <c r="AC1657">
        <f>IF(AND($AA1657="Yes",$AB1657="Yes"),1,"")</f>
      </c>
      <c r="AD1657">
        <f>IF(OR($Y1657="",$Z1657=""),"",IF(INDEX($C$2:$C$2000,$Y1657)=INDEX($C$2:$C$2000,$Z1657),0,1))</f>
      </c>
      <c r="AE1657">
        <f>IF($AC1657&lt;&gt;1,"",IF(AND(INDEX($AG$2:$AG$2000,$Y1657)=1,INDEX($AG$2:$AG$2000,$Z1657)=1),1,""))</f>
      </c>
      <c r="AG1657">
        <f>IF($A1657="","",COUNTIFS($W$2:$W$2500,$A1657,$AB$2:$AB$2500,"Yes")+COUNTIFS($X$2:$X$2500,$A1657,$AA$2:$AA$2500,"Yes"))</f>
      </c>
      <c r="AH1657" t="str">
        <f>IF(OR($P1657&lt;&gt;"Yes",N($AG1657)=0),"",IF(AND($AG1657=1,COUNTIFS($W$2:$W$2500,$A1657,$AE$2:$AE$2500,1)+COUNTIFS($X$2:$X$2500,$A1657,$AE$2:$AE$2500,1)&gt;0),"","Yes"))</f>
      </c>
      <c r="AI1657">
        <f>IF($AH1657="Yes",$AG1657,"")</f>
      </c>
      <c r="AJ1657">
        <f>IF($AI1657="","",$AI1657+ROW()/1000000)</f>
      </c>
      <c r="AK1657">
        <f>IF(OR($A1657="",$P1657="Yes",N($AG1657)=0),"",$AG1657+ROW()/1000000)</f>
      </c>
      <c r="AL1657" t="str">
        <f>IF($A1657="","",INDEX(games!$J:$J,ROW())&amp;"")</f>
      </c>
      <c r="AM1657">
        <f>IF($A1657="","",SUMPRODUCT($AO1657:$BD1657,'Map Analysis'!$AP$2^{0,1,2,3,4,5,6,7,8,9,10,11,12,13,14,15}))</f>
      </c>
      <c r="AN1657">
        <f>IF($A1657="","",$AM1657+ROW()/10000000)</f>
      </c>
      <c r="AO1657">
        <f>IF($A1657="","",COUNTIF($W$2:$W$2500,$A1657))</f>
      </c>
      <c r="AP1657">
        <f>IF($A1657="","",SUMIFS($BF$2:$BF$2500,$W$2:$W$2500,$A1657))</f>
      </c>
      <c r="AQ1657">
        <f>IF($A1657="","",SUMIFS($BG$2:$BG$2500,$W$2:$W$2500,$A1657))</f>
      </c>
      <c r="AR1657">
        <f>IF($A1657="","",SUMIFS($BH$2:$BH$2500,$W$2:$W$2500,$A1657))</f>
      </c>
      <c r="AS1657">
        <f>IF($A1657="","",SUMIFS($BI$2:$BI$2500,$W$2:$W$2500,$A1657))</f>
      </c>
      <c r="AT1657">
        <f>IF($A1657="","",SUMIFS($BJ$2:$BJ$2500,$W$2:$W$2500,$A1657))</f>
      </c>
      <c r="AU1657">
        <f>IF($A1657="","",SUMIFS($BK$2:$BK$2500,$W$2:$W$2500,$A1657))</f>
      </c>
      <c r="AV1657">
        <f>IF($A1657="","",SUMIFS($BL$2:$BL$2500,$W$2:$W$2500,$A1657))</f>
      </c>
      <c r="AW1657">
        <f>IF($A1657="","",SUMIFS($BM$2:$BM$2500,$W$2:$W$2500,$A1657))</f>
      </c>
      <c r="AX1657">
        <f>IF($A1657="","",SUMIFS($BN$2:$BN$2500,$W$2:$W$2500,$A1657))</f>
      </c>
      <c r="AY1657">
        <f>IF($A1657="","",SUMIFS($BO$2:$BO$2500,$W$2:$W$2500,$A1657))</f>
      </c>
      <c r="AZ1657">
        <f>IF($A1657="","",SUMIFS($BP$2:$BP$2500,$W$2:$W$2500,$A1657))</f>
      </c>
      <c r="BA1657">
        <f>IF($A1657="","",SUMIFS($BQ$2:$BQ$2500,$W$2:$W$2500,$A1657))</f>
      </c>
      <c r="BB1657">
        <f>IF($A1657="","",SUMIFS($BR$2:$BR$2500,$W$2:$W$2500,$A1657))</f>
      </c>
      <c r="BC1657">
        <f>IF($A1657="","",SUMIFS($BS$2:$BS$2500,$W$2:$W$2500,$A1657))</f>
      </c>
      <c r="BD1657">
        <f>IF($A1657="","",SUMIFS($BT$2:$BT$2500,$W$2:$W$2500,$A1657))</f>
      </c>
      <c r="BF1657">
        <f>IF($Z1657="","",INDEX($AO$2:$AO$2000,$Z1657))</f>
      </c>
      <c r="BG1657">
        <f>IF($Z1657="","",INDEX($AP$2:$AP$2000,$Z1657))</f>
      </c>
      <c r="BH1657">
        <f>IF($Z1657="","",INDEX($AQ$2:$AQ$2000,$Z1657))</f>
      </c>
      <c r="BI1657">
        <f>IF($Z1657="","",INDEX($AR$2:$AR$2000,$Z1657))</f>
      </c>
      <c r="BJ1657">
        <f>IF($Z1657="","",INDEX($AS$2:$AS$2000,$Z1657))</f>
      </c>
      <c r="BK1657">
        <f>IF($Z1657="","",INDEX($AT$2:$AT$2000,$Z1657))</f>
      </c>
      <c r="BL1657">
        <f>IF($Z1657="","",INDEX($AU$2:$AU$2000,$Z1657))</f>
      </c>
      <c r="BM1657">
        <f>IF($Z1657="","",INDEX($AV$2:$AV$2000,$Z1657))</f>
      </c>
      <c r="BN1657">
        <f>IF($Z1657="","",INDEX($AW$2:$AW$2000,$Z1657))</f>
      </c>
      <c r="BO1657">
        <f>IF($Z1657="","",INDEX($AX$2:$AX$2000,$Z1657))</f>
      </c>
      <c r="BP1657">
        <f>IF($Z1657="","",INDEX($AY$2:$AY$2000,$Z1657))</f>
      </c>
      <c r="BQ1657">
        <f>IF($Z1657="","",INDEX($AZ$2:$AZ$2000,$Z1657))</f>
      </c>
      <c r="BR1657">
        <f>IF($Z1657="","",INDEX($BA$2:$BA$2000,$Z1657))</f>
      </c>
      <c r="BS1657">
        <f>IF($Z1657="","",INDEX($BB$2:$BB$2000,$Z1657))</f>
      </c>
      <c r="BT1657">
        <f>IF($Z1657="","",INDEX($BC$2:$BC$2000,$Z1657))</f>
      </c>
      <c r="BV1657">
        <f>IF(OR($A1657="",$P1657&lt;&gt;"Yes",$AH1657="Yes"),"",1+N($AG1657))</f>
      </c>
      <c r="BW1657">
        <f>IF($A1657="","",COUNTIFS($W$2:$W$2500,$A1657,$BZ$2:$BZ$2500,"Yes")+COUNTIFS($X$2:$X$2500,$A1657,$BY$2:$BY$2500,"Yes"))</f>
      </c>
      <c r="BX1657">
        <f>IF(OR($A1657="",$P1657="Yes"),"",IF(N($BW1657)=0,0,1+SUMIFS($CB$2:$CB$2500,$W$2:$W$2500,$A1657)+SUMIFS($CA$2:$CA$2500,$X$2:$X$2500,$A1657)))</f>
      </c>
      <c r="BY1657" t="str">
        <f>IF($Y1657="","",INDEX($AH$2:$AH$2000,$Y1657)&amp;"")</f>
      </c>
      <c r="BZ1657" t="str">
        <f>IF($Z1657="","",INDEX($AH$2:$AH$2000,$Z1657)&amp;"")</f>
      </c>
      <c r="CA1657">
        <f>IF($Y1657="","",INDEX($BV$2:$BV$2000,$Y1657))</f>
      </c>
      <c r="CB1657">
        <f>IF($Z1657="","",INDEX($BV$2:$BV$2000,$Z1657))</f>
      </c>
    </row>
    <row r="1658">
      <c r="A1658" t="str">
        <f>IF(TRIM(INDEX(games!$A:$A,ROW()))="","",TRIM(INDEX(games!$A:$A,ROW())))</f>
      </c>
      <c r="B1658">
        <f>IF(OR($A1658="",INDEX(games!$B:$B,ROW())=""),"",INDEX(games!$B:$B,ROW()))</f>
      </c>
      <c r="C1658" t="str">
        <f>IF(OR($A1658="",INDEX(games!$C:$C,ROW())=""),"",INDEX(games!$C:$C,ROW()))</f>
      </c>
      <c r="D1658">
        <f>IF($A1658="","",COUNTIF($W$2:$W$2500,$A1658)+COUNTIF($X$2:$X$2500,$A1658))</f>
      </c>
      <c r="E1658">
        <f>IF($A1658="","",IFERROR(MATCH($C1658,$R$2:$R$5,0),0))</f>
      </c>
      <c r="F1658">
        <f>IF($A1658="","",MOD(ROW(),34))</f>
      </c>
      <c r="G1658">
        <f>IF($A1658="",NA(),IF($C1658="Action",$B1658,NA()))</f>
      </c>
      <c r="H1658">
        <f>IF($A1658="",NA(),IF($C1658="Action",1+$F1658*0.023,NA()))</f>
      </c>
      <c r="I1658">
        <f>IF($A1658="",NA(),IF($C1658="Strategy",$B1658,NA()))</f>
      </c>
      <c r="J1658">
        <f>IF($A1658="",NA(),IF($C1658="Strategy",2+$F1658*0.023,NA()))</f>
      </c>
      <c r="K1658">
        <f>IF($A1658="",NA(),IF($C1658="Deckbuilder",$B1658,NA()))</f>
      </c>
      <c r="L1658">
        <f>IF($A1658="",NA(),IF($C1658="Deckbuilder",3+$F1658*0.023,NA()))</f>
      </c>
      <c r="M1658">
        <f>IF($A1658="",NA(),IF($C1658="Traditional",$B1658,NA()))</f>
      </c>
      <c r="N1658">
        <f>IF($A1658="",NA(),IF($C1658="Traditional",4+$F1658*0.023,NA()))</f>
      </c>
      <c r="O1658">
        <f>IF($A1658="","",$D1658+ROW()/1000000)</f>
      </c>
      <c r="P1658" t="str">
        <f>IF(OR($A1658="",INDEX(games!$H:$H,ROW())=""),"",INDEX(games!$H:$H,ROW()))</f>
      </c>
      <c r="Q1658">
        <f>IF(OR($A1658="",$P1658&lt;&gt;"Yes"),"",$D1658+ROW()/1000000)</f>
      </c>
      <c r="T1658">
        <f>IF($Y1658="","",INDEX($B$2:$B$2000,$Y1658))</f>
      </c>
      <c r="U1658">
        <f>IF($Z1658="","",INDEX($B$2:$B$2000,$Z1658))</f>
      </c>
      <c r="V1658">
        <f>IF(OR($T1658="",$U1658=""),"",$U1658-$T1658)</f>
      </c>
      <c r="W1658" t="str">
        <f>IF(TRIM(INDEX(connections!$A:$A,ROW()))="","",TRIM(INDEX(connections!$A:$A,ROW())))</f>
      </c>
      <c r="X1658" t="str">
        <f>IF($W1658="","",TRIM(INDEX(connections!$B:$B,ROW())))</f>
      </c>
      <c r="Y1658">
        <f>IF($W1658="","",IFERROR(MATCH($W1658,$A$2:$A$2000,0),""))</f>
      </c>
      <c r="Z1658">
        <f>IF($X1658="","",IFERROR(MATCH($X1658,$A$2:$A$2000,0),""))</f>
      </c>
      <c r="AA1658" t="str">
        <f>IF($Y1658="","",INDEX($P$2:$P$2000,$Y1658))</f>
      </c>
      <c r="AB1658" t="str">
        <f>IF($Z1658="","",INDEX($P$2:$P$2000,$Z1658))</f>
      </c>
      <c r="AC1658">
        <f>IF(AND($AA1658="Yes",$AB1658="Yes"),1,"")</f>
      </c>
      <c r="AD1658">
        <f>IF(OR($Y1658="",$Z1658=""),"",IF(INDEX($C$2:$C$2000,$Y1658)=INDEX($C$2:$C$2000,$Z1658),0,1))</f>
      </c>
      <c r="AE1658">
        <f>IF($AC1658&lt;&gt;1,"",IF(AND(INDEX($AG$2:$AG$2000,$Y1658)=1,INDEX($AG$2:$AG$2000,$Z1658)=1),1,""))</f>
      </c>
      <c r="AG1658">
        <f>IF($A1658="","",COUNTIFS($W$2:$W$2500,$A1658,$AB$2:$AB$2500,"Yes")+COUNTIFS($X$2:$X$2500,$A1658,$AA$2:$AA$2500,"Yes"))</f>
      </c>
      <c r="AH1658" t="str">
        <f>IF(OR($P1658&lt;&gt;"Yes",N($AG1658)=0),"",IF(AND($AG1658=1,COUNTIFS($W$2:$W$2500,$A1658,$AE$2:$AE$2500,1)+COUNTIFS($X$2:$X$2500,$A1658,$AE$2:$AE$2500,1)&gt;0),"","Yes"))</f>
      </c>
      <c r="AI1658">
        <f>IF($AH1658="Yes",$AG1658,"")</f>
      </c>
      <c r="AJ1658">
        <f>IF($AI1658="","",$AI1658+ROW()/1000000)</f>
      </c>
      <c r="AK1658">
        <f>IF(OR($A1658="",$P1658="Yes",N($AG1658)=0),"",$AG1658+ROW()/1000000)</f>
      </c>
      <c r="AL1658" t="str">
        <f>IF($A1658="","",INDEX(games!$J:$J,ROW())&amp;"")</f>
      </c>
      <c r="AM1658">
        <f>IF($A1658="","",SUMPRODUCT($AO1658:$BD1658,'Map Analysis'!$AP$2^{0,1,2,3,4,5,6,7,8,9,10,11,12,13,14,15}))</f>
      </c>
      <c r="AN1658">
        <f>IF($A1658="","",$AM1658+ROW()/10000000)</f>
      </c>
      <c r="AO1658">
        <f>IF($A1658="","",COUNTIF($W$2:$W$2500,$A1658))</f>
      </c>
      <c r="AP1658">
        <f>IF($A1658="","",SUMIFS($BF$2:$BF$2500,$W$2:$W$2500,$A1658))</f>
      </c>
      <c r="AQ1658">
        <f>IF($A1658="","",SUMIFS($BG$2:$BG$2500,$W$2:$W$2500,$A1658))</f>
      </c>
      <c r="AR1658">
        <f>IF($A1658="","",SUMIFS($BH$2:$BH$2500,$W$2:$W$2500,$A1658))</f>
      </c>
      <c r="AS1658">
        <f>IF($A1658="","",SUMIFS($BI$2:$BI$2500,$W$2:$W$2500,$A1658))</f>
      </c>
      <c r="AT1658">
        <f>IF($A1658="","",SUMIFS($BJ$2:$BJ$2500,$W$2:$W$2500,$A1658))</f>
      </c>
      <c r="AU1658">
        <f>IF($A1658="","",SUMIFS($BK$2:$BK$2500,$W$2:$W$2500,$A1658))</f>
      </c>
      <c r="AV1658">
        <f>IF($A1658="","",SUMIFS($BL$2:$BL$2500,$W$2:$W$2500,$A1658))</f>
      </c>
      <c r="AW1658">
        <f>IF($A1658="","",SUMIFS($BM$2:$BM$2500,$W$2:$W$2500,$A1658))</f>
      </c>
      <c r="AX1658">
        <f>IF($A1658="","",SUMIFS($BN$2:$BN$2500,$W$2:$W$2500,$A1658))</f>
      </c>
      <c r="AY1658">
        <f>IF($A1658="","",SUMIFS($BO$2:$BO$2500,$W$2:$W$2500,$A1658))</f>
      </c>
      <c r="AZ1658">
        <f>IF($A1658="","",SUMIFS($BP$2:$BP$2500,$W$2:$W$2500,$A1658))</f>
      </c>
      <c r="BA1658">
        <f>IF($A1658="","",SUMIFS($BQ$2:$BQ$2500,$W$2:$W$2500,$A1658))</f>
      </c>
      <c r="BB1658">
        <f>IF($A1658="","",SUMIFS($BR$2:$BR$2500,$W$2:$W$2500,$A1658))</f>
      </c>
      <c r="BC1658">
        <f>IF($A1658="","",SUMIFS($BS$2:$BS$2500,$W$2:$W$2500,$A1658))</f>
      </c>
      <c r="BD1658">
        <f>IF($A1658="","",SUMIFS($BT$2:$BT$2500,$W$2:$W$2500,$A1658))</f>
      </c>
      <c r="BF1658">
        <f>IF($Z1658="","",INDEX($AO$2:$AO$2000,$Z1658))</f>
      </c>
      <c r="BG1658">
        <f>IF($Z1658="","",INDEX($AP$2:$AP$2000,$Z1658))</f>
      </c>
      <c r="BH1658">
        <f>IF($Z1658="","",INDEX($AQ$2:$AQ$2000,$Z1658))</f>
      </c>
      <c r="BI1658">
        <f>IF($Z1658="","",INDEX($AR$2:$AR$2000,$Z1658))</f>
      </c>
      <c r="BJ1658">
        <f>IF($Z1658="","",INDEX($AS$2:$AS$2000,$Z1658))</f>
      </c>
      <c r="BK1658">
        <f>IF($Z1658="","",INDEX($AT$2:$AT$2000,$Z1658))</f>
      </c>
      <c r="BL1658">
        <f>IF($Z1658="","",INDEX($AU$2:$AU$2000,$Z1658))</f>
      </c>
      <c r="BM1658">
        <f>IF($Z1658="","",INDEX($AV$2:$AV$2000,$Z1658))</f>
      </c>
      <c r="BN1658">
        <f>IF($Z1658="","",INDEX($AW$2:$AW$2000,$Z1658))</f>
      </c>
      <c r="BO1658">
        <f>IF($Z1658="","",INDEX($AX$2:$AX$2000,$Z1658))</f>
      </c>
      <c r="BP1658">
        <f>IF($Z1658="","",INDEX($AY$2:$AY$2000,$Z1658))</f>
      </c>
      <c r="BQ1658">
        <f>IF($Z1658="","",INDEX($AZ$2:$AZ$2000,$Z1658))</f>
      </c>
      <c r="BR1658">
        <f>IF($Z1658="","",INDEX($BA$2:$BA$2000,$Z1658))</f>
      </c>
      <c r="BS1658">
        <f>IF($Z1658="","",INDEX($BB$2:$BB$2000,$Z1658))</f>
      </c>
      <c r="BT1658">
        <f>IF($Z1658="","",INDEX($BC$2:$BC$2000,$Z1658))</f>
      </c>
      <c r="BV1658">
        <f>IF(OR($A1658="",$P1658&lt;&gt;"Yes",$AH1658="Yes"),"",1+N($AG1658))</f>
      </c>
      <c r="BW1658">
        <f>IF($A1658="","",COUNTIFS($W$2:$W$2500,$A1658,$BZ$2:$BZ$2500,"Yes")+COUNTIFS($X$2:$X$2500,$A1658,$BY$2:$BY$2500,"Yes"))</f>
      </c>
      <c r="BX1658">
        <f>IF(OR($A1658="",$P1658="Yes"),"",IF(N($BW1658)=0,0,1+SUMIFS($CB$2:$CB$2500,$W$2:$W$2500,$A1658)+SUMIFS($CA$2:$CA$2500,$X$2:$X$2500,$A1658)))</f>
      </c>
      <c r="BY1658" t="str">
        <f>IF($Y1658="","",INDEX($AH$2:$AH$2000,$Y1658)&amp;"")</f>
      </c>
      <c r="BZ1658" t="str">
        <f>IF($Z1658="","",INDEX($AH$2:$AH$2000,$Z1658)&amp;"")</f>
      </c>
      <c r="CA1658">
        <f>IF($Y1658="","",INDEX($BV$2:$BV$2000,$Y1658))</f>
      </c>
      <c r="CB1658">
        <f>IF($Z1658="","",INDEX($BV$2:$BV$2000,$Z1658))</f>
      </c>
    </row>
    <row r="1659">
      <c r="A1659" t="str">
        <f>IF(TRIM(INDEX(games!$A:$A,ROW()))="","",TRIM(INDEX(games!$A:$A,ROW())))</f>
      </c>
      <c r="B1659">
        <f>IF(OR($A1659="",INDEX(games!$B:$B,ROW())=""),"",INDEX(games!$B:$B,ROW()))</f>
      </c>
      <c r="C1659" t="str">
        <f>IF(OR($A1659="",INDEX(games!$C:$C,ROW())=""),"",INDEX(games!$C:$C,ROW()))</f>
      </c>
      <c r="D1659">
        <f>IF($A1659="","",COUNTIF($W$2:$W$2500,$A1659)+COUNTIF($X$2:$X$2500,$A1659))</f>
      </c>
      <c r="E1659">
        <f>IF($A1659="","",IFERROR(MATCH($C1659,$R$2:$R$5,0),0))</f>
      </c>
      <c r="F1659">
        <f>IF($A1659="","",MOD(ROW(),34))</f>
      </c>
      <c r="G1659">
        <f>IF($A1659="",NA(),IF($C1659="Action",$B1659,NA()))</f>
      </c>
      <c r="H1659">
        <f>IF($A1659="",NA(),IF($C1659="Action",1+$F1659*0.023,NA()))</f>
      </c>
      <c r="I1659">
        <f>IF($A1659="",NA(),IF($C1659="Strategy",$B1659,NA()))</f>
      </c>
      <c r="J1659">
        <f>IF($A1659="",NA(),IF($C1659="Strategy",2+$F1659*0.023,NA()))</f>
      </c>
      <c r="K1659">
        <f>IF($A1659="",NA(),IF($C1659="Deckbuilder",$B1659,NA()))</f>
      </c>
      <c r="L1659">
        <f>IF($A1659="",NA(),IF($C1659="Deckbuilder",3+$F1659*0.023,NA()))</f>
      </c>
      <c r="M1659">
        <f>IF($A1659="",NA(),IF($C1659="Traditional",$B1659,NA()))</f>
      </c>
      <c r="N1659">
        <f>IF($A1659="",NA(),IF($C1659="Traditional",4+$F1659*0.023,NA()))</f>
      </c>
      <c r="O1659">
        <f>IF($A1659="","",$D1659+ROW()/1000000)</f>
      </c>
      <c r="P1659" t="str">
        <f>IF(OR($A1659="",INDEX(games!$H:$H,ROW())=""),"",INDEX(games!$H:$H,ROW()))</f>
      </c>
      <c r="Q1659">
        <f>IF(OR($A1659="",$P1659&lt;&gt;"Yes"),"",$D1659+ROW()/1000000)</f>
      </c>
      <c r="T1659">
        <f>IF($Y1659="","",INDEX($B$2:$B$2000,$Y1659))</f>
      </c>
      <c r="U1659">
        <f>IF($Z1659="","",INDEX($B$2:$B$2000,$Z1659))</f>
      </c>
      <c r="V1659">
        <f>IF(OR($T1659="",$U1659=""),"",$U1659-$T1659)</f>
      </c>
      <c r="W1659" t="str">
        <f>IF(TRIM(INDEX(connections!$A:$A,ROW()))="","",TRIM(INDEX(connections!$A:$A,ROW())))</f>
      </c>
      <c r="X1659" t="str">
        <f>IF($W1659="","",TRIM(INDEX(connections!$B:$B,ROW())))</f>
      </c>
      <c r="Y1659">
        <f>IF($W1659="","",IFERROR(MATCH($W1659,$A$2:$A$2000,0),""))</f>
      </c>
      <c r="Z1659">
        <f>IF($X1659="","",IFERROR(MATCH($X1659,$A$2:$A$2000,0),""))</f>
      </c>
      <c r="AA1659" t="str">
        <f>IF($Y1659="","",INDEX($P$2:$P$2000,$Y1659))</f>
      </c>
      <c r="AB1659" t="str">
        <f>IF($Z1659="","",INDEX($P$2:$P$2000,$Z1659))</f>
      </c>
      <c r="AC1659">
        <f>IF(AND($AA1659="Yes",$AB1659="Yes"),1,"")</f>
      </c>
      <c r="AD1659">
        <f>IF(OR($Y1659="",$Z1659=""),"",IF(INDEX($C$2:$C$2000,$Y1659)=INDEX($C$2:$C$2000,$Z1659),0,1))</f>
      </c>
      <c r="AE1659">
        <f>IF($AC1659&lt;&gt;1,"",IF(AND(INDEX($AG$2:$AG$2000,$Y1659)=1,INDEX($AG$2:$AG$2000,$Z1659)=1),1,""))</f>
      </c>
      <c r="AG1659">
        <f>IF($A1659="","",COUNTIFS($W$2:$W$2500,$A1659,$AB$2:$AB$2500,"Yes")+COUNTIFS($X$2:$X$2500,$A1659,$AA$2:$AA$2500,"Yes"))</f>
      </c>
      <c r="AH1659" t="str">
        <f>IF(OR($P1659&lt;&gt;"Yes",N($AG1659)=0),"",IF(AND($AG1659=1,COUNTIFS($W$2:$W$2500,$A1659,$AE$2:$AE$2500,1)+COUNTIFS($X$2:$X$2500,$A1659,$AE$2:$AE$2500,1)&gt;0),"","Yes"))</f>
      </c>
      <c r="AI1659">
        <f>IF($AH1659="Yes",$AG1659,"")</f>
      </c>
      <c r="AJ1659">
        <f>IF($AI1659="","",$AI1659+ROW()/1000000)</f>
      </c>
      <c r="AK1659">
        <f>IF(OR($A1659="",$P1659="Yes",N($AG1659)=0),"",$AG1659+ROW()/1000000)</f>
      </c>
      <c r="AL1659" t="str">
        <f>IF($A1659="","",INDEX(games!$J:$J,ROW())&amp;"")</f>
      </c>
      <c r="AM1659">
        <f>IF($A1659="","",SUMPRODUCT($AO1659:$BD1659,'Map Analysis'!$AP$2^{0,1,2,3,4,5,6,7,8,9,10,11,12,13,14,15}))</f>
      </c>
      <c r="AN1659">
        <f>IF($A1659="","",$AM1659+ROW()/10000000)</f>
      </c>
      <c r="AO1659">
        <f>IF($A1659="","",COUNTIF($W$2:$W$2500,$A1659))</f>
      </c>
      <c r="AP1659">
        <f>IF($A1659="","",SUMIFS($BF$2:$BF$2500,$W$2:$W$2500,$A1659))</f>
      </c>
      <c r="AQ1659">
        <f>IF($A1659="","",SUMIFS($BG$2:$BG$2500,$W$2:$W$2500,$A1659))</f>
      </c>
      <c r="AR1659">
        <f>IF($A1659="","",SUMIFS($BH$2:$BH$2500,$W$2:$W$2500,$A1659))</f>
      </c>
      <c r="AS1659">
        <f>IF($A1659="","",SUMIFS($BI$2:$BI$2500,$W$2:$W$2500,$A1659))</f>
      </c>
      <c r="AT1659">
        <f>IF($A1659="","",SUMIFS($BJ$2:$BJ$2500,$W$2:$W$2500,$A1659))</f>
      </c>
      <c r="AU1659">
        <f>IF($A1659="","",SUMIFS($BK$2:$BK$2500,$W$2:$W$2500,$A1659))</f>
      </c>
      <c r="AV1659">
        <f>IF($A1659="","",SUMIFS($BL$2:$BL$2500,$W$2:$W$2500,$A1659))</f>
      </c>
      <c r="AW1659">
        <f>IF($A1659="","",SUMIFS($BM$2:$BM$2500,$W$2:$W$2500,$A1659))</f>
      </c>
      <c r="AX1659">
        <f>IF($A1659="","",SUMIFS($BN$2:$BN$2500,$W$2:$W$2500,$A1659))</f>
      </c>
      <c r="AY1659">
        <f>IF($A1659="","",SUMIFS($BO$2:$BO$2500,$W$2:$W$2500,$A1659))</f>
      </c>
      <c r="AZ1659">
        <f>IF($A1659="","",SUMIFS($BP$2:$BP$2500,$W$2:$W$2500,$A1659))</f>
      </c>
      <c r="BA1659">
        <f>IF($A1659="","",SUMIFS($BQ$2:$BQ$2500,$W$2:$W$2500,$A1659))</f>
      </c>
      <c r="BB1659">
        <f>IF($A1659="","",SUMIFS($BR$2:$BR$2500,$W$2:$W$2500,$A1659))</f>
      </c>
      <c r="BC1659">
        <f>IF($A1659="","",SUMIFS($BS$2:$BS$2500,$W$2:$W$2500,$A1659))</f>
      </c>
      <c r="BD1659">
        <f>IF($A1659="","",SUMIFS($BT$2:$BT$2500,$W$2:$W$2500,$A1659))</f>
      </c>
      <c r="BF1659">
        <f>IF($Z1659="","",INDEX($AO$2:$AO$2000,$Z1659))</f>
      </c>
      <c r="BG1659">
        <f>IF($Z1659="","",INDEX($AP$2:$AP$2000,$Z1659))</f>
      </c>
      <c r="BH1659">
        <f>IF($Z1659="","",INDEX($AQ$2:$AQ$2000,$Z1659))</f>
      </c>
      <c r="BI1659">
        <f>IF($Z1659="","",INDEX($AR$2:$AR$2000,$Z1659))</f>
      </c>
      <c r="BJ1659">
        <f>IF($Z1659="","",INDEX($AS$2:$AS$2000,$Z1659))</f>
      </c>
      <c r="BK1659">
        <f>IF($Z1659="","",INDEX($AT$2:$AT$2000,$Z1659))</f>
      </c>
      <c r="BL1659">
        <f>IF($Z1659="","",INDEX($AU$2:$AU$2000,$Z1659))</f>
      </c>
      <c r="BM1659">
        <f>IF($Z1659="","",INDEX($AV$2:$AV$2000,$Z1659))</f>
      </c>
      <c r="BN1659">
        <f>IF($Z1659="","",INDEX($AW$2:$AW$2000,$Z1659))</f>
      </c>
      <c r="BO1659">
        <f>IF($Z1659="","",INDEX($AX$2:$AX$2000,$Z1659))</f>
      </c>
      <c r="BP1659">
        <f>IF($Z1659="","",INDEX($AY$2:$AY$2000,$Z1659))</f>
      </c>
      <c r="BQ1659">
        <f>IF($Z1659="","",INDEX($AZ$2:$AZ$2000,$Z1659))</f>
      </c>
      <c r="BR1659">
        <f>IF($Z1659="","",INDEX($BA$2:$BA$2000,$Z1659))</f>
      </c>
      <c r="BS1659">
        <f>IF($Z1659="","",INDEX($BB$2:$BB$2000,$Z1659))</f>
      </c>
      <c r="BT1659">
        <f>IF($Z1659="","",INDEX($BC$2:$BC$2000,$Z1659))</f>
      </c>
      <c r="BV1659">
        <f>IF(OR($A1659="",$P1659&lt;&gt;"Yes",$AH1659="Yes"),"",1+N($AG1659))</f>
      </c>
      <c r="BW1659">
        <f>IF($A1659="","",COUNTIFS($W$2:$W$2500,$A1659,$BZ$2:$BZ$2500,"Yes")+COUNTIFS($X$2:$X$2500,$A1659,$BY$2:$BY$2500,"Yes"))</f>
      </c>
      <c r="BX1659">
        <f>IF(OR($A1659="",$P1659="Yes"),"",IF(N($BW1659)=0,0,1+SUMIFS($CB$2:$CB$2500,$W$2:$W$2500,$A1659)+SUMIFS($CA$2:$CA$2500,$X$2:$X$2500,$A1659)))</f>
      </c>
      <c r="BY1659" t="str">
        <f>IF($Y1659="","",INDEX($AH$2:$AH$2000,$Y1659)&amp;"")</f>
      </c>
      <c r="BZ1659" t="str">
        <f>IF($Z1659="","",INDEX($AH$2:$AH$2000,$Z1659)&amp;"")</f>
      </c>
      <c r="CA1659">
        <f>IF($Y1659="","",INDEX($BV$2:$BV$2000,$Y1659))</f>
      </c>
      <c r="CB1659">
        <f>IF($Z1659="","",INDEX($BV$2:$BV$2000,$Z1659))</f>
      </c>
    </row>
    <row r="1660">
      <c r="A1660" t="str">
        <f>IF(TRIM(INDEX(games!$A:$A,ROW()))="","",TRIM(INDEX(games!$A:$A,ROW())))</f>
      </c>
      <c r="B1660">
        <f>IF(OR($A1660="",INDEX(games!$B:$B,ROW())=""),"",INDEX(games!$B:$B,ROW()))</f>
      </c>
      <c r="C1660" t="str">
        <f>IF(OR($A1660="",INDEX(games!$C:$C,ROW())=""),"",INDEX(games!$C:$C,ROW()))</f>
      </c>
      <c r="D1660">
        <f>IF($A1660="","",COUNTIF($W$2:$W$2500,$A1660)+COUNTIF($X$2:$X$2500,$A1660))</f>
      </c>
      <c r="E1660">
        <f>IF($A1660="","",IFERROR(MATCH($C1660,$R$2:$R$5,0),0))</f>
      </c>
      <c r="F1660">
        <f>IF($A1660="","",MOD(ROW(),34))</f>
      </c>
      <c r="G1660">
        <f>IF($A1660="",NA(),IF($C1660="Action",$B1660,NA()))</f>
      </c>
      <c r="H1660">
        <f>IF($A1660="",NA(),IF($C1660="Action",1+$F1660*0.023,NA()))</f>
      </c>
      <c r="I1660">
        <f>IF($A1660="",NA(),IF($C1660="Strategy",$B1660,NA()))</f>
      </c>
      <c r="J1660">
        <f>IF($A1660="",NA(),IF($C1660="Strategy",2+$F1660*0.023,NA()))</f>
      </c>
      <c r="K1660">
        <f>IF($A1660="",NA(),IF($C1660="Deckbuilder",$B1660,NA()))</f>
      </c>
      <c r="L1660">
        <f>IF($A1660="",NA(),IF($C1660="Deckbuilder",3+$F1660*0.023,NA()))</f>
      </c>
      <c r="M1660">
        <f>IF($A1660="",NA(),IF($C1660="Traditional",$B1660,NA()))</f>
      </c>
      <c r="N1660">
        <f>IF($A1660="",NA(),IF($C1660="Traditional",4+$F1660*0.023,NA()))</f>
      </c>
      <c r="O1660">
        <f>IF($A1660="","",$D1660+ROW()/1000000)</f>
      </c>
      <c r="P1660" t="str">
        <f>IF(OR($A1660="",INDEX(games!$H:$H,ROW())=""),"",INDEX(games!$H:$H,ROW()))</f>
      </c>
      <c r="Q1660">
        <f>IF(OR($A1660="",$P1660&lt;&gt;"Yes"),"",$D1660+ROW()/1000000)</f>
      </c>
      <c r="T1660">
        <f>IF($Y1660="","",INDEX($B$2:$B$2000,$Y1660))</f>
      </c>
      <c r="U1660">
        <f>IF($Z1660="","",INDEX($B$2:$B$2000,$Z1660))</f>
      </c>
      <c r="V1660">
        <f>IF(OR($T1660="",$U1660=""),"",$U1660-$T1660)</f>
      </c>
      <c r="W1660" t="str">
        <f>IF(TRIM(INDEX(connections!$A:$A,ROW()))="","",TRIM(INDEX(connections!$A:$A,ROW())))</f>
      </c>
      <c r="X1660" t="str">
        <f>IF($W1660="","",TRIM(INDEX(connections!$B:$B,ROW())))</f>
      </c>
      <c r="Y1660">
        <f>IF($W1660="","",IFERROR(MATCH($W1660,$A$2:$A$2000,0),""))</f>
      </c>
      <c r="Z1660">
        <f>IF($X1660="","",IFERROR(MATCH($X1660,$A$2:$A$2000,0),""))</f>
      </c>
      <c r="AA1660" t="str">
        <f>IF($Y1660="","",INDEX($P$2:$P$2000,$Y1660))</f>
      </c>
      <c r="AB1660" t="str">
        <f>IF($Z1660="","",INDEX($P$2:$P$2000,$Z1660))</f>
      </c>
      <c r="AC1660">
        <f>IF(AND($AA1660="Yes",$AB1660="Yes"),1,"")</f>
      </c>
      <c r="AD1660">
        <f>IF(OR($Y1660="",$Z1660=""),"",IF(INDEX($C$2:$C$2000,$Y1660)=INDEX($C$2:$C$2000,$Z1660),0,1))</f>
      </c>
      <c r="AE1660">
        <f>IF($AC1660&lt;&gt;1,"",IF(AND(INDEX($AG$2:$AG$2000,$Y1660)=1,INDEX($AG$2:$AG$2000,$Z1660)=1),1,""))</f>
      </c>
      <c r="AG1660">
        <f>IF($A1660="","",COUNTIFS($W$2:$W$2500,$A1660,$AB$2:$AB$2500,"Yes")+COUNTIFS($X$2:$X$2500,$A1660,$AA$2:$AA$2500,"Yes"))</f>
      </c>
      <c r="AH1660" t="str">
        <f>IF(OR($P1660&lt;&gt;"Yes",N($AG1660)=0),"",IF(AND($AG1660=1,COUNTIFS($W$2:$W$2500,$A1660,$AE$2:$AE$2500,1)+COUNTIFS($X$2:$X$2500,$A1660,$AE$2:$AE$2500,1)&gt;0),"","Yes"))</f>
      </c>
      <c r="AI1660">
        <f>IF($AH1660="Yes",$AG1660,"")</f>
      </c>
      <c r="AJ1660">
        <f>IF($AI1660="","",$AI1660+ROW()/1000000)</f>
      </c>
      <c r="AK1660">
        <f>IF(OR($A1660="",$P1660="Yes",N($AG1660)=0),"",$AG1660+ROW()/1000000)</f>
      </c>
      <c r="AL1660" t="str">
        <f>IF($A1660="","",INDEX(games!$J:$J,ROW())&amp;"")</f>
      </c>
      <c r="AM1660">
        <f>IF($A1660="","",SUMPRODUCT($AO1660:$BD1660,'Map Analysis'!$AP$2^{0,1,2,3,4,5,6,7,8,9,10,11,12,13,14,15}))</f>
      </c>
      <c r="AN1660">
        <f>IF($A1660="","",$AM1660+ROW()/10000000)</f>
      </c>
      <c r="AO1660">
        <f>IF($A1660="","",COUNTIF($W$2:$W$2500,$A1660))</f>
      </c>
      <c r="AP1660">
        <f>IF($A1660="","",SUMIFS($BF$2:$BF$2500,$W$2:$W$2500,$A1660))</f>
      </c>
      <c r="AQ1660">
        <f>IF($A1660="","",SUMIFS($BG$2:$BG$2500,$W$2:$W$2500,$A1660))</f>
      </c>
      <c r="AR1660">
        <f>IF($A1660="","",SUMIFS($BH$2:$BH$2500,$W$2:$W$2500,$A1660))</f>
      </c>
      <c r="AS1660">
        <f>IF($A1660="","",SUMIFS($BI$2:$BI$2500,$W$2:$W$2500,$A1660))</f>
      </c>
      <c r="AT1660">
        <f>IF($A1660="","",SUMIFS($BJ$2:$BJ$2500,$W$2:$W$2500,$A1660))</f>
      </c>
      <c r="AU1660">
        <f>IF($A1660="","",SUMIFS($BK$2:$BK$2500,$W$2:$W$2500,$A1660))</f>
      </c>
      <c r="AV1660">
        <f>IF($A1660="","",SUMIFS($BL$2:$BL$2500,$W$2:$W$2500,$A1660))</f>
      </c>
      <c r="AW1660">
        <f>IF($A1660="","",SUMIFS($BM$2:$BM$2500,$W$2:$W$2500,$A1660))</f>
      </c>
      <c r="AX1660">
        <f>IF($A1660="","",SUMIFS($BN$2:$BN$2500,$W$2:$W$2500,$A1660))</f>
      </c>
      <c r="AY1660">
        <f>IF($A1660="","",SUMIFS($BO$2:$BO$2500,$W$2:$W$2500,$A1660))</f>
      </c>
      <c r="AZ1660">
        <f>IF($A1660="","",SUMIFS($BP$2:$BP$2500,$W$2:$W$2500,$A1660))</f>
      </c>
      <c r="BA1660">
        <f>IF($A1660="","",SUMIFS($BQ$2:$BQ$2500,$W$2:$W$2500,$A1660))</f>
      </c>
      <c r="BB1660">
        <f>IF($A1660="","",SUMIFS($BR$2:$BR$2500,$W$2:$W$2500,$A1660))</f>
      </c>
      <c r="BC1660">
        <f>IF($A1660="","",SUMIFS($BS$2:$BS$2500,$W$2:$W$2500,$A1660))</f>
      </c>
      <c r="BD1660">
        <f>IF($A1660="","",SUMIFS($BT$2:$BT$2500,$W$2:$W$2500,$A1660))</f>
      </c>
      <c r="BF1660">
        <f>IF($Z1660="","",INDEX($AO$2:$AO$2000,$Z1660))</f>
      </c>
      <c r="BG1660">
        <f>IF($Z1660="","",INDEX($AP$2:$AP$2000,$Z1660))</f>
      </c>
      <c r="BH1660">
        <f>IF($Z1660="","",INDEX($AQ$2:$AQ$2000,$Z1660))</f>
      </c>
      <c r="BI1660">
        <f>IF($Z1660="","",INDEX($AR$2:$AR$2000,$Z1660))</f>
      </c>
      <c r="BJ1660">
        <f>IF($Z1660="","",INDEX($AS$2:$AS$2000,$Z1660))</f>
      </c>
      <c r="BK1660">
        <f>IF($Z1660="","",INDEX($AT$2:$AT$2000,$Z1660))</f>
      </c>
      <c r="BL1660">
        <f>IF($Z1660="","",INDEX($AU$2:$AU$2000,$Z1660))</f>
      </c>
      <c r="BM1660">
        <f>IF($Z1660="","",INDEX($AV$2:$AV$2000,$Z1660))</f>
      </c>
      <c r="BN1660">
        <f>IF($Z1660="","",INDEX($AW$2:$AW$2000,$Z1660))</f>
      </c>
      <c r="BO1660">
        <f>IF($Z1660="","",INDEX($AX$2:$AX$2000,$Z1660))</f>
      </c>
      <c r="BP1660">
        <f>IF($Z1660="","",INDEX($AY$2:$AY$2000,$Z1660))</f>
      </c>
      <c r="BQ1660">
        <f>IF($Z1660="","",INDEX($AZ$2:$AZ$2000,$Z1660))</f>
      </c>
      <c r="BR1660">
        <f>IF($Z1660="","",INDEX($BA$2:$BA$2000,$Z1660))</f>
      </c>
      <c r="BS1660">
        <f>IF($Z1660="","",INDEX($BB$2:$BB$2000,$Z1660))</f>
      </c>
      <c r="BT1660">
        <f>IF($Z1660="","",INDEX($BC$2:$BC$2000,$Z1660))</f>
      </c>
      <c r="BV1660">
        <f>IF(OR($A1660="",$P1660&lt;&gt;"Yes",$AH1660="Yes"),"",1+N($AG1660))</f>
      </c>
      <c r="BW1660">
        <f>IF($A1660="","",COUNTIFS($W$2:$W$2500,$A1660,$BZ$2:$BZ$2500,"Yes")+COUNTIFS($X$2:$X$2500,$A1660,$BY$2:$BY$2500,"Yes"))</f>
      </c>
      <c r="BX1660">
        <f>IF(OR($A1660="",$P1660="Yes"),"",IF(N($BW1660)=0,0,1+SUMIFS($CB$2:$CB$2500,$W$2:$W$2500,$A1660)+SUMIFS($CA$2:$CA$2500,$X$2:$X$2500,$A1660)))</f>
      </c>
      <c r="BY1660" t="str">
        <f>IF($Y1660="","",INDEX($AH$2:$AH$2000,$Y1660)&amp;"")</f>
      </c>
      <c r="BZ1660" t="str">
        <f>IF($Z1660="","",INDEX($AH$2:$AH$2000,$Z1660)&amp;"")</f>
      </c>
      <c r="CA1660">
        <f>IF($Y1660="","",INDEX($BV$2:$BV$2000,$Y1660))</f>
      </c>
      <c r="CB1660">
        <f>IF($Z1660="","",INDEX($BV$2:$BV$2000,$Z1660))</f>
      </c>
    </row>
    <row r="1661">
      <c r="A1661" t="str">
        <f>IF(TRIM(INDEX(games!$A:$A,ROW()))="","",TRIM(INDEX(games!$A:$A,ROW())))</f>
      </c>
      <c r="B1661">
        <f>IF(OR($A1661="",INDEX(games!$B:$B,ROW())=""),"",INDEX(games!$B:$B,ROW()))</f>
      </c>
      <c r="C1661" t="str">
        <f>IF(OR($A1661="",INDEX(games!$C:$C,ROW())=""),"",INDEX(games!$C:$C,ROW()))</f>
      </c>
      <c r="D1661">
        <f>IF($A1661="","",COUNTIF($W$2:$W$2500,$A1661)+COUNTIF($X$2:$X$2500,$A1661))</f>
      </c>
      <c r="E1661">
        <f>IF($A1661="","",IFERROR(MATCH($C1661,$R$2:$R$5,0),0))</f>
      </c>
      <c r="F1661">
        <f>IF($A1661="","",MOD(ROW(),34))</f>
      </c>
      <c r="G1661">
        <f>IF($A1661="",NA(),IF($C1661="Action",$B1661,NA()))</f>
      </c>
      <c r="H1661">
        <f>IF($A1661="",NA(),IF($C1661="Action",1+$F1661*0.023,NA()))</f>
      </c>
      <c r="I1661">
        <f>IF($A1661="",NA(),IF($C1661="Strategy",$B1661,NA()))</f>
      </c>
      <c r="J1661">
        <f>IF($A1661="",NA(),IF($C1661="Strategy",2+$F1661*0.023,NA()))</f>
      </c>
      <c r="K1661">
        <f>IF($A1661="",NA(),IF($C1661="Deckbuilder",$B1661,NA()))</f>
      </c>
      <c r="L1661">
        <f>IF($A1661="",NA(),IF($C1661="Deckbuilder",3+$F1661*0.023,NA()))</f>
      </c>
      <c r="M1661">
        <f>IF($A1661="",NA(),IF($C1661="Traditional",$B1661,NA()))</f>
      </c>
      <c r="N1661">
        <f>IF($A1661="",NA(),IF($C1661="Traditional",4+$F1661*0.023,NA()))</f>
      </c>
      <c r="O1661">
        <f>IF($A1661="","",$D1661+ROW()/1000000)</f>
      </c>
      <c r="P1661" t="str">
        <f>IF(OR($A1661="",INDEX(games!$H:$H,ROW())=""),"",INDEX(games!$H:$H,ROW()))</f>
      </c>
      <c r="Q1661">
        <f>IF(OR($A1661="",$P1661&lt;&gt;"Yes"),"",$D1661+ROW()/1000000)</f>
      </c>
      <c r="T1661">
        <f>IF($Y1661="","",INDEX($B$2:$B$2000,$Y1661))</f>
      </c>
      <c r="U1661">
        <f>IF($Z1661="","",INDEX($B$2:$B$2000,$Z1661))</f>
      </c>
      <c r="V1661">
        <f>IF(OR($T1661="",$U1661=""),"",$U1661-$T1661)</f>
      </c>
      <c r="W1661" t="str">
        <f>IF(TRIM(INDEX(connections!$A:$A,ROW()))="","",TRIM(INDEX(connections!$A:$A,ROW())))</f>
      </c>
      <c r="X1661" t="str">
        <f>IF($W1661="","",TRIM(INDEX(connections!$B:$B,ROW())))</f>
      </c>
      <c r="Y1661">
        <f>IF($W1661="","",IFERROR(MATCH($W1661,$A$2:$A$2000,0),""))</f>
      </c>
      <c r="Z1661">
        <f>IF($X1661="","",IFERROR(MATCH($X1661,$A$2:$A$2000,0),""))</f>
      </c>
      <c r="AA1661" t="str">
        <f>IF($Y1661="","",INDEX($P$2:$P$2000,$Y1661))</f>
      </c>
      <c r="AB1661" t="str">
        <f>IF($Z1661="","",INDEX($P$2:$P$2000,$Z1661))</f>
      </c>
      <c r="AC1661">
        <f>IF(AND($AA1661="Yes",$AB1661="Yes"),1,"")</f>
      </c>
      <c r="AD1661">
        <f>IF(OR($Y1661="",$Z1661=""),"",IF(INDEX($C$2:$C$2000,$Y1661)=INDEX($C$2:$C$2000,$Z1661),0,1))</f>
      </c>
      <c r="AE1661">
        <f>IF($AC1661&lt;&gt;1,"",IF(AND(INDEX($AG$2:$AG$2000,$Y1661)=1,INDEX($AG$2:$AG$2000,$Z1661)=1),1,""))</f>
      </c>
      <c r="AG1661">
        <f>IF($A1661="","",COUNTIFS($W$2:$W$2500,$A1661,$AB$2:$AB$2500,"Yes")+COUNTIFS($X$2:$X$2500,$A1661,$AA$2:$AA$2500,"Yes"))</f>
      </c>
      <c r="AH1661" t="str">
        <f>IF(OR($P1661&lt;&gt;"Yes",N($AG1661)=0),"",IF(AND($AG1661=1,COUNTIFS($W$2:$W$2500,$A1661,$AE$2:$AE$2500,1)+COUNTIFS($X$2:$X$2500,$A1661,$AE$2:$AE$2500,1)&gt;0),"","Yes"))</f>
      </c>
      <c r="AI1661">
        <f>IF($AH1661="Yes",$AG1661,"")</f>
      </c>
      <c r="AJ1661">
        <f>IF($AI1661="","",$AI1661+ROW()/1000000)</f>
      </c>
      <c r="AK1661">
        <f>IF(OR($A1661="",$P1661="Yes",N($AG1661)=0),"",$AG1661+ROW()/1000000)</f>
      </c>
      <c r="AL1661" t="str">
        <f>IF($A1661="","",INDEX(games!$J:$J,ROW())&amp;"")</f>
      </c>
      <c r="AM1661">
        <f>IF($A1661="","",SUMPRODUCT($AO1661:$BD1661,'Map Analysis'!$AP$2^{0,1,2,3,4,5,6,7,8,9,10,11,12,13,14,15}))</f>
      </c>
      <c r="AN1661">
        <f>IF($A1661="","",$AM1661+ROW()/10000000)</f>
      </c>
      <c r="AO1661">
        <f>IF($A1661="","",COUNTIF($W$2:$W$2500,$A1661))</f>
      </c>
      <c r="AP1661">
        <f>IF($A1661="","",SUMIFS($BF$2:$BF$2500,$W$2:$W$2500,$A1661))</f>
      </c>
      <c r="AQ1661">
        <f>IF($A1661="","",SUMIFS($BG$2:$BG$2500,$W$2:$W$2500,$A1661))</f>
      </c>
      <c r="AR1661">
        <f>IF($A1661="","",SUMIFS($BH$2:$BH$2500,$W$2:$W$2500,$A1661))</f>
      </c>
      <c r="AS1661">
        <f>IF($A1661="","",SUMIFS($BI$2:$BI$2500,$W$2:$W$2500,$A1661))</f>
      </c>
      <c r="AT1661">
        <f>IF($A1661="","",SUMIFS($BJ$2:$BJ$2500,$W$2:$W$2500,$A1661))</f>
      </c>
      <c r="AU1661">
        <f>IF($A1661="","",SUMIFS($BK$2:$BK$2500,$W$2:$W$2500,$A1661))</f>
      </c>
      <c r="AV1661">
        <f>IF($A1661="","",SUMIFS($BL$2:$BL$2500,$W$2:$W$2500,$A1661))</f>
      </c>
      <c r="AW1661">
        <f>IF($A1661="","",SUMIFS($BM$2:$BM$2500,$W$2:$W$2500,$A1661))</f>
      </c>
      <c r="AX1661">
        <f>IF($A1661="","",SUMIFS($BN$2:$BN$2500,$W$2:$W$2500,$A1661))</f>
      </c>
      <c r="AY1661">
        <f>IF($A1661="","",SUMIFS($BO$2:$BO$2500,$W$2:$W$2500,$A1661))</f>
      </c>
      <c r="AZ1661">
        <f>IF($A1661="","",SUMIFS($BP$2:$BP$2500,$W$2:$W$2500,$A1661))</f>
      </c>
      <c r="BA1661">
        <f>IF($A1661="","",SUMIFS($BQ$2:$BQ$2500,$W$2:$W$2500,$A1661))</f>
      </c>
      <c r="BB1661">
        <f>IF($A1661="","",SUMIFS($BR$2:$BR$2500,$W$2:$W$2500,$A1661))</f>
      </c>
      <c r="BC1661">
        <f>IF($A1661="","",SUMIFS($BS$2:$BS$2500,$W$2:$W$2500,$A1661))</f>
      </c>
      <c r="BD1661">
        <f>IF($A1661="","",SUMIFS($BT$2:$BT$2500,$W$2:$W$2500,$A1661))</f>
      </c>
      <c r="BF1661">
        <f>IF($Z1661="","",INDEX($AO$2:$AO$2000,$Z1661))</f>
      </c>
      <c r="BG1661">
        <f>IF($Z1661="","",INDEX($AP$2:$AP$2000,$Z1661))</f>
      </c>
      <c r="BH1661">
        <f>IF($Z1661="","",INDEX($AQ$2:$AQ$2000,$Z1661))</f>
      </c>
      <c r="BI1661">
        <f>IF($Z1661="","",INDEX($AR$2:$AR$2000,$Z1661))</f>
      </c>
      <c r="BJ1661">
        <f>IF($Z1661="","",INDEX($AS$2:$AS$2000,$Z1661))</f>
      </c>
      <c r="BK1661">
        <f>IF($Z1661="","",INDEX($AT$2:$AT$2000,$Z1661))</f>
      </c>
      <c r="BL1661">
        <f>IF($Z1661="","",INDEX($AU$2:$AU$2000,$Z1661))</f>
      </c>
      <c r="BM1661">
        <f>IF($Z1661="","",INDEX($AV$2:$AV$2000,$Z1661))</f>
      </c>
      <c r="BN1661">
        <f>IF($Z1661="","",INDEX($AW$2:$AW$2000,$Z1661))</f>
      </c>
      <c r="BO1661">
        <f>IF($Z1661="","",INDEX($AX$2:$AX$2000,$Z1661))</f>
      </c>
      <c r="BP1661">
        <f>IF($Z1661="","",INDEX($AY$2:$AY$2000,$Z1661))</f>
      </c>
      <c r="BQ1661">
        <f>IF($Z1661="","",INDEX($AZ$2:$AZ$2000,$Z1661))</f>
      </c>
      <c r="BR1661">
        <f>IF($Z1661="","",INDEX($BA$2:$BA$2000,$Z1661))</f>
      </c>
      <c r="BS1661">
        <f>IF($Z1661="","",INDEX($BB$2:$BB$2000,$Z1661))</f>
      </c>
      <c r="BT1661">
        <f>IF($Z1661="","",INDEX($BC$2:$BC$2000,$Z1661))</f>
      </c>
      <c r="BV1661">
        <f>IF(OR($A1661="",$P1661&lt;&gt;"Yes",$AH1661="Yes"),"",1+N($AG1661))</f>
      </c>
      <c r="BW1661">
        <f>IF($A1661="","",COUNTIFS($W$2:$W$2500,$A1661,$BZ$2:$BZ$2500,"Yes")+COUNTIFS($X$2:$X$2500,$A1661,$BY$2:$BY$2500,"Yes"))</f>
      </c>
      <c r="BX1661">
        <f>IF(OR($A1661="",$P1661="Yes"),"",IF(N($BW1661)=0,0,1+SUMIFS($CB$2:$CB$2500,$W$2:$W$2500,$A1661)+SUMIFS($CA$2:$CA$2500,$X$2:$X$2500,$A1661)))</f>
      </c>
      <c r="BY1661" t="str">
        <f>IF($Y1661="","",INDEX($AH$2:$AH$2000,$Y1661)&amp;"")</f>
      </c>
      <c r="BZ1661" t="str">
        <f>IF($Z1661="","",INDEX($AH$2:$AH$2000,$Z1661)&amp;"")</f>
      </c>
      <c r="CA1661">
        <f>IF($Y1661="","",INDEX($BV$2:$BV$2000,$Y1661))</f>
      </c>
      <c r="CB1661">
        <f>IF($Z1661="","",INDEX($BV$2:$BV$2000,$Z1661))</f>
      </c>
    </row>
    <row r="1662">
      <c r="A1662" t="str">
        <f>IF(TRIM(INDEX(games!$A:$A,ROW()))="","",TRIM(INDEX(games!$A:$A,ROW())))</f>
      </c>
      <c r="B1662">
        <f>IF(OR($A1662="",INDEX(games!$B:$B,ROW())=""),"",INDEX(games!$B:$B,ROW()))</f>
      </c>
      <c r="C1662" t="str">
        <f>IF(OR($A1662="",INDEX(games!$C:$C,ROW())=""),"",INDEX(games!$C:$C,ROW()))</f>
      </c>
      <c r="D1662">
        <f>IF($A1662="","",COUNTIF($W$2:$W$2500,$A1662)+COUNTIF($X$2:$X$2500,$A1662))</f>
      </c>
      <c r="E1662">
        <f>IF($A1662="","",IFERROR(MATCH($C1662,$R$2:$R$5,0),0))</f>
      </c>
      <c r="F1662">
        <f>IF($A1662="","",MOD(ROW(),34))</f>
      </c>
      <c r="G1662">
        <f>IF($A1662="",NA(),IF($C1662="Action",$B1662,NA()))</f>
      </c>
      <c r="H1662">
        <f>IF($A1662="",NA(),IF($C1662="Action",1+$F1662*0.023,NA()))</f>
      </c>
      <c r="I1662">
        <f>IF($A1662="",NA(),IF($C1662="Strategy",$B1662,NA()))</f>
      </c>
      <c r="J1662">
        <f>IF($A1662="",NA(),IF($C1662="Strategy",2+$F1662*0.023,NA()))</f>
      </c>
      <c r="K1662">
        <f>IF($A1662="",NA(),IF($C1662="Deckbuilder",$B1662,NA()))</f>
      </c>
      <c r="L1662">
        <f>IF($A1662="",NA(),IF($C1662="Deckbuilder",3+$F1662*0.023,NA()))</f>
      </c>
      <c r="M1662">
        <f>IF($A1662="",NA(),IF($C1662="Traditional",$B1662,NA()))</f>
      </c>
      <c r="N1662">
        <f>IF($A1662="",NA(),IF($C1662="Traditional",4+$F1662*0.023,NA()))</f>
      </c>
      <c r="O1662">
        <f>IF($A1662="","",$D1662+ROW()/1000000)</f>
      </c>
      <c r="P1662" t="str">
        <f>IF(OR($A1662="",INDEX(games!$H:$H,ROW())=""),"",INDEX(games!$H:$H,ROW()))</f>
      </c>
      <c r="Q1662">
        <f>IF(OR($A1662="",$P1662&lt;&gt;"Yes"),"",$D1662+ROW()/1000000)</f>
      </c>
      <c r="T1662">
        <f>IF($Y1662="","",INDEX($B$2:$B$2000,$Y1662))</f>
      </c>
      <c r="U1662">
        <f>IF($Z1662="","",INDEX($B$2:$B$2000,$Z1662))</f>
      </c>
      <c r="V1662">
        <f>IF(OR($T1662="",$U1662=""),"",$U1662-$T1662)</f>
      </c>
      <c r="W1662" t="str">
        <f>IF(TRIM(INDEX(connections!$A:$A,ROW()))="","",TRIM(INDEX(connections!$A:$A,ROW())))</f>
      </c>
      <c r="X1662" t="str">
        <f>IF($W1662="","",TRIM(INDEX(connections!$B:$B,ROW())))</f>
      </c>
      <c r="Y1662">
        <f>IF($W1662="","",IFERROR(MATCH($W1662,$A$2:$A$2000,0),""))</f>
      </c>
      <c r="Z1662">
        <f>IF($X1662="","",IFERROR(MATCH($X1662,$A$2:$A$2000,0),""))</f>
      </c>
      <c r="AA1662" t="str">
        <f>IF($Y1662="","",INDEX($P$2:$P$2000,$Y1662))</f>
      </c>
      <c r="AB1662" t="str">
        <f>IF($Z1662="","",INDEX($P$2:$P$2000,$Z1662))</f>
      </c>
      <c r="AC1662">
        <f>IF(AND($AA1662="Yes",$AB1662="Yes"),1,"")</f>
      </c>
      <c r="AD1662">
        <f>IF(OR($Y1662="",$Z1662=""),"",IF(INDEX($C$2:$C$2000,$Y1662)=INDEX($C$2:$C$2000,$Z1662),0,1))</f>
      </c>
      <c r="AE1662">
        <f>IF($AC1662&lt;&gt;1,"",IF(AND(INDEX($AG$2:$AG$2000,$Y1662)=1,INDEX($AG$2:$AG$2000,$Z1662)=1),1,""))</f>
      </c>
      <c r="AG1662">
        <f>IF($A1662="","",COUNTIFS($W$2:$W$2500,$A1662,$AB$2:$AB$2500,"Yes")+COUNTIFS($X$2:$X$2500,$A1662,$AA$2:$AA$2500,"Yes"))</f>
      </c>
      <c r="AH1662" t="str">
        <f>IF(OR($P1662&lt;&gt;"Yes",N($AG1662)=0),"",IF(AND($AG1662=1,COUNTIFS($W$2:$W$2500,$A1662,$AE$2:$AE$2500,1)+COUNTIFS($X$2:$X$2500,$A1662,$AE$2:$AE$2500,1)&gt;0),"","Yes"))</f>
      </c>
      <c r="AI1662">
        <f>IF($AH1662="Yes",$AG1662,"")</f>
      </c>
      <c r="AJ1662">
        <f>IF($AI1662="","",$AI1662+ROW()/1000000)</f>
      </c>
      <c r="AK1662">
        <f>IF(OR($A1662="",$P1662="Yes",N($AG1662)=0),"",$AG1662+ROW()/1000000)</f>
      </c>
      <c r="AL1662" t="str">
        <f>IF($A1662="","",INDEX(games!$J:$J,ROW())&amp;"")</f>
      </c>
      <c r="AM1662">
        <f>IF($A1662="","",SUMPRODUCT($AO1662:$BD1662,'Map Analysis'!$AP$2^{0,1,2,3,4,5,6,7,8,9,10,11,12,13,14,15}))</f>
      </c>
      <c r="AN1662">
        <f>IF($A1662="","",$AM1662+ROW()/10000000)</f>
      </c>
      <c r="AO1662">
        <f>IF($A1662="","",COUNTIF($W$2:$W$2500,$A1662))</f>
      </c>
      <c r="AP1662">
        <f>IF($A1662="","",SUMIFS($BF$2:$BF$2500,$W$2:$W$2500,$A1662))</f>
      </c>
      <c r="AQ1662">
        <f>IF($A1662="","",SUMIFS($BG$2:$BG$2500,$W$2:$W$2500,$A1662))</f>
      </c>
      <c r="AR1662">
        <f>IF($A1662="","",SUMIFS($BH$2:$BH$2500,$W$2:$W$2500,$A1662))</f>
      </c>
      <c r="AS1662">
        <f>IF($A1662="","",SUMIFS($BI$2:$BI$2500,$W$2:$W$2500,$A1662))</f>
      </c>
      <c r="AT1662">
        <f>IF($A1662="","",SUMIFS($BJ$2:$BJ$2500,$W$2:$W$2500,$A1662))</f>
      </c>
      <c r="AU1662">
        <f>IF($A1662="","",SUMIFS($BK$2:$BK$2500,$W$2:$W$2500,$A1662))</f>
      </c>
      <c r="AV1662">
        <f>IF($A1662="","",SUMIFS($BL$2:$BL$2500,$W$2:$W$2500,$A1662))</f>
      </c>
      <c r="AW1662">
        <f>IF($A1662="","",SUMIFS($BM$2:$BM$2500,$W$2:$W$2500,$A1662))</f>
      </c>
      <c r="AX1662">
        <f>IF($A1662="","",SUMIFS($BN$2:$BN$2500,$W$2:$W$2500,$A1662))</f>
      </c>
      <c r="AY1662">
        <f>IF($A1662="","",SUMIFS($BO$2:$BO$2500,$W$2:$W$2500,$A1662))</f>
      </c>
      <c r="AZ1662">
        <f>IF($A1662="","",SUMIFS($BP$2:$BP$2500,$W$2:$W$2500,$A1662))</f>
      </c>
      <c r="BA1662">
        <f>IF($A1662="","",SUMIFS($BQ$2:$BQ$2500,$W$2:$W$2500,$A1662))</f>
      </c>
      <c r="BB1662">
        <f>IF($A1662="","",SUMIFS($BR$2:$BR$2500,$W$2:$W$2500,$A1662))</f>
      </c>
      <c r="BC1662">
        <f>IF($A1662="","",SUMIFS($BS$2:$BS$2500,$W$2:$W$2500,$A1662))</f>
      </c>
      <c r="BD1662">
        <f>IF($A1662="","",SUMIFS($BT$2:$BT$2500,$W$2:$W$2500,$A1662))</f>
      </c>
      <c r="BF1662">
        <f>IF($Z1662="","",INDEX($AO$2:$AO$2000,$Z1662))</f>
      </c>
      <c r="BG1662">
        <f>IF($Z1662="","",INDEX($AP$2:$AP$2000,$Z1662))</f>
      </c>
      <c r="BH1662">
        <f>IF($Z1662="","",INDEX($AQ$2:$AQ$2000,$Z1662))</f>
      </c>
      <c r="BI1662">
        <f>IF($Z1662="","",INDEX($AR$2:$AR$2000,$Z1662))</f>
      </c>
      <c r="BJ1662">
        <f>IF($Z1662="","",INDEX($AS$2:$AS$2000,$Z1662))</f>
      </c>
      <c r="BK1662">
        <f>IF($Z1662="","",INDEX($AT$2:$AT$2000,$Z1662))</f>
      </c>
      <c r="BL1662">
        <f>IF($Z1662="","",INDEX($AU$2:$AU$2000,$Z1662))</f>
      </c>
      <c r="BM1662">
        <f>IF($Z1662="","",INDEX($AV$2:$AV$2000,$Z1662))</f>
      </c>
      <c r="BN1662">
        <f>IF($Z1662="","",INDEX($AW$2:$AW$2000,$Z1662))</f>
      </c>
      <c r="BO1662">
        <f>IF($Z1662="","",INDEX($AX$2:$AX$2000,$Z1662))</f>
      </c>
      <c r="BP1662">
        <f>IF($Z1662="","",INDEX($AY$2:$AY$2000,$Z1662))</f>
      </c>
      <c r="BQ1662">
        <f>IF($Z1662="","",INDEX($AZ$2:$AZ$2000,$Z1662))</f>
      </c>
      <c r="BR1662">
        <f>IF($Z1662="","",INDEX($BA$2:$BA$2000,$Z1662))</f>
      </c>
      <c r="BS1662">
        <f>IF($Z1662="","",INDEX($BB$2:$BB$2000,$Z1662))</f>
      </c>
      <c r="BT1662">
        <f>IF($Z1662="","",INDEX($BC$2:$BC$2000,$Z1662))</f>
      </c>
      <c r="BV1662">
        <f>IF(OR($A1662="",$P1662&lt;&gt;"Yes",$AH1662="Yes"),"",1+N($AG1662))</f>
      </c>
      <c r="BW1662">
        <f>IF($A1662="","",COUNTIFS($W$2:$W$2500,$A1662,$BZ$2:$BZ$2500,"Yes")+COUNTIFS($X$2:$X$2500,$A1662,$BY$2:$BY$2500,"Yes"))</f>
      </c>
      <c r="BX1662">
        <f>IF(OR($A1662="",$P1662="Yes"),"",IF(N($BW1662)=0,0,1+SUMIFS($CB$2:$CB$2500,$W$2:$W$2500,$A1662)+SUMIFS($CA$2:$CA$2500,$X$2:$X$2500,$A1662)))</f>
      </c>
      <c r="BY1662" t="str">
        <f>IF($Y1662="","",INDEX($AH$2:$AH$2000,$Y1662)&amp;"")</f>
      </c>
      <c r="BZ1662" t="str">
        <f>IF($Z1662="","",INDEX($AH$2:$AH$2000,$Z1662)&amp;"")</f>
      </c>
      <c r="CA1662">
        <f>IF($Y1662="","",INDEX($BV$2:$BV$2000,$Y1662))</f>
      </c>
      <c r="CB1662">
        <f>IF($Z1662="","",INDEX($BV$2:$BV$2000,$Z1662))</f>
      </c>
    </row>
    <row r="1663">
      <c r="A1663" t="str">
        <f>IF(TRIM(INDEX(games!$A:$A,ROW()))="","",TRIM(INDEX(games!$A:$A,ROW())))</f>
      </c>
      <c r="B1663">
        <f>IF(OR($A1663="",INDEX(games!$B:$B,ROW())=""),"",INDEX(games!$B:$B,ROW()))</f>
      </c>
      <c r="C1663" t="str">
        <f>IF(OR($A1663="",INDEX(games!$C:$C,ROW())=""),"",INDEX(games!$C:$C,ROW()))</f>
      </c>
      <c r="D1663">
        <f>IF($A1663="","",COUNTIF($W$2:$W$2500,$A1663)+COUNTIF($X$2:$X$2500,$A1663))</f>
      </c>
      <c r="E1663">
        <f>IF($A1663="","",IFERROR(MATCH($C1663,$R$2:$R$5,0),0))</f>
      </c>
      <c r="F1663">
        <f>IF($A1663="","",MOD(ROW(),34))</f>
      </c>
      <c r="G1663">
        <f>IF($A1663="",NA(),IF($C1663="Action",$B1663,NA()))</f>
      </c>
      <c r="H1663">
        <f>IF($A1663="",NA(),IF($C1663="Action",1+$F1663*0.023,NA()))</f>
      </c>
      <c r="I1663">
        <f>IF($A1663="",NA(),IF($C1663="Strategy",$B1663,NA()))</f>
      </c>
      <c r="J1663">
        <f>IF($A1663="",NA(),IF($C1663="Strategy",2+$F1663*0.023,NA()))</f>
      </c>
      <c r="K1663">
        <f>IF($A1663="",NA(),IF($C1663="Deckbuilder",$B1663,NA()))</f>
      </c>
      <c r="L1663">
        <f>IF($A1663="",NA(),IF($C1663="Deckbuilder",3+$F1663*0.023,NA()))</f>
      </c>
      <c r="M1663">
        <f>IF($A1663="",NA(),IF($C1663="Traditional",$B1663,NA()))</f>
      </c>
      <c r="N1663">
        <f>IF($A1663="",NA(),IF($C1663="Traditional",4+$F1663*0.023,NA()))</f>
      </c>
      <c r="O1663">
        <f>IF($A1663="","",$D1663+ROW()/1000000)</f>
      </c>
      <c r="P1663" t="str">
        <f>IF(OR($A1663="",INDEX(games!$H:$H,ROW())=""),"",INDEX(games!$H:$H,ROW()))</f>
      </c>
      <c r="Q1663">
        <f>IF(OR($A1663="",$P1663&lt;&gt;"Yes"),"",$D1663+ROW()/1000000)</f>
      </c>
      <c r="T1663">
        <f>IF($Y1663="","",INDEX($B$2:$B$2000,$Y1663))</f>
      </c>
      <c r="U1663">
        <f>IF($Z1663="","",INDEX($B$2:$B$2000,$Z1663))</f>
      </c>
      <c r="V1663">
        <f>IF(OR($T1663="",$U1663=""),"",$U1663-$T1663)</f>
      </c>
      <c r="W1663" t="str">
        <f>IF(TRIM(INDEX(connections!$A:$A,ROW()))="","",TRIM(INDEX(connections!$A:$A,ROW())))</f>
      </c>
      <c r="X1663" t="str">
        <f>IF($W1663="","",TRIM(INDEX(connections!$B:$B,ROW())))</f>
      </c>
      <c r="Y1663">
        <f>IF($W1663="","",IFERROR(MATCH($W1663,$A$2:$A$2000,0),""))</f>
      </c>
      <c r="Z1663">
        <f>IF($X1663="","",IFERROR(MATCH($X1663,$A$2:$A$2000,0),""))</f>
      </c>
      <c r="AA1663" t="str">
        <f>IF($Y1663="","",INDEX($P$2:$P$2000,$Y1663))</f>
      </c>
      <c r="AB1663" t="str">
        <f>IF($Z1663="","",INDEX($P$2:$P$2000,$Z1663))</f>
      </c>
      <c r="AC1663">
        <f>IF(AND($AA1663="Yes",$AB1663="Yes"),1,"")</f>
      </c>
      <c r="AD1663">
        <f>IF(OR($Y1663="",$Z1663=""),"",IF(INDEX($C$2:$C$2000,$Y1663)=INDEX($C$2:$C$2000,$Z1663),0,1))</f>
      </c>
      <c r="AE1663">
        <f>IF($AC1663&lt;&gt;1,"",IF(AND(INDEX($AG$2:$AG$2000,$Y1663)=1,INDEX($AG$2:$AG$2000,$Z1663)=1),1,""))</f>
      </c>
      <c r="AG1663">
        <f>IF($A1663="","",COUNTIFS($W$2:$W$2500,$A1663,$AB$2:$AB$2500,"Yes")+COUNTIFS($X$2:$X$2500,$A1663,$AA$2:$AA$2500,"Yes"))</f>
      </c>
      <c r="AH1663" t="str">
        <f>IF(OR($P1663&lt;&gt;"Yes",N($AG1663)=0),"",IF(AND($AG1663=1,COUNTIFS($W$2:$W$2500,$A1663,$AE$2:$AE$2500,1)+COUNTIFS($X$2:$X$2500,$A1663,$AE$2:$AE$2500,1)&gt;0),"","Yes"))</f>
      </c>
      <c r="AI1663">
        <f>IF($AH1663="Yes",$AG1663,"")</f>
      </c>
      <c r="AJ1663">
        <f>IF($AI1663="","",$AI1663+ROW()/1000000)</f>
      </c>
      <c r="AK1663">
        <f>IF(OR($A1663="",$P1663="Yes",N($AG1663)=0),"",$AG1663+ROW()/1000000)</f>
      </c>
      <c r="AL1663" t="str">
        <f>IF($A1663="","",INDEX(games!$J:$J,ROW())&amp;"")</f>
      </c>
      <c r="AM1663">
        <f>IF($A1663="","",SUMPRODUCT($AO1663:$BD1663,'Map Analysis'!$AP$2^{0,1,2,3,4,5,6,7,8,9,10,11,12,13,14,15}))</f>
      </c>
      <c r="AN1663">
        <f>IF($A1663="","",$AM1663+ROW()/10000000)</f>
      </c>
      <c r="AO1663">
        <f>IF($A1663="","",COUNTIF($W$2:$W$2500,$A1663))</f>
      </c>
      <c r="AP1663">
        <f>IF($A1663="","",SUMIFS($BF$2:$BF$2500,$W$2:$W$2500,$A1663))</f>
      </c>
      <c r="AQ1663">
        <f>IF($A1663="","",SUMIFS($BG$2:$BG$2500,$W$2:$W$2500,$A1663))</f>
      </c>
      <c r="AR1663">
        <f>IF($A1663="","",SUMIFS($BH$2:$BH$2500,$W$2:$W$2500,$A1663))</f>
      </c>
      <c r="AS1663">
        <f>IF($A1663="","",SUMIFS($BI$2:$BI$2500,$W$2:$W$2500,$A1663))</f>
      </c>
      <c r="AT1663">
        <f>IF($A1663="","",SUMIFS($BJ$2:$BJ$2500,$W$2:$W$2500,$A1663))</f>
      </c>
      <c r="AU1663">
        <f>IF($A1663="","",SUMIFS($BK$2:$BK$2500,$W$2:$W$2500,$A1663))</f>
      </c>
      <c r="AV1663">
        <f>IF($A1663="","",SUMIFS($BL$2:$BL$2500,$W$2:$W$2500,$A1663))</f>
      </c>
      <c r="AW1663">
        <f>IF($A1663="","",SUMIFS($BM$2:$BM$2500,$W$2:$W$2500,$A1663))</f>
      </c>
      <c r="AX1663">
        <f>IF($A1663="","",SUMIFS($BN$2:$BN$2500,$W$2:$W$2500,$A1663))</f>
      </c>
      <c r="AY1663">
        <f>IF($A1663="","",SUMIFS($BO$2:$BO$2500,$W$2:$W$2500,$A1663))</f>
      </c>
      <c r="AZ1663">
        <f>IF($A1663="","",SUMIFS($BP$2:$BP$2500,$W$2:$W$2500,$A1663))</f>
      </c>
      <c r="BA1663">
        <f>IF($A1663="","",SUMIFS($BQ$2:$BQ$2500,$W$2:$W$2500,$A1663))</f>
      </c>
      <c r="BB1663">
        <f>IF($A1663="","",SUMIFS($BR$2:$BR$2500,$W$2:$W$2500,$A1663))</f>
      </c>
      <c r="BC1663">
        <f>IF($A1663="","",SUMIFS($BS$2:$BS$2500,$W$2:$W$2500,$A1663))</f>
      </c>
      <c r="BD1663">
        <f>IF($A1663="","",SUMIFS($BT$2:$BT$2500,$W$2:$W$2500,$A1663))</f>
      </c>
      <c r="BF1663">
        <f>IF($Z1663="","",INDEX($AO$2:$AO$2000,$Z1663))</f>
      </c>
      <c r="BG1663">
        <f>IF($Z1663="","",INDEX($AP$2:$AP$2000,$Z1663))</f>
      </c>
      <c r="BH1663">
        <f>IF($Z1663="","",INDEX($AQ$2:$AQ$2000,$Z1663))</f>
      </c>
      <c r="BI1663">
        <f>IF($Z1663="","",INDEX($AR$2:$AR$2000,$Z1663))</f>
      </c>
      <c r="BJ1663">
        <f>IF($Z1663="","",INDEX($AS$2:$AS$2000,$Z1663))</f>
      </c>
      <c r="BK1663">
        <f>IF($Z1663="","",INDEX($AT$2:$AT$2000,$Z1663))</f>
      </c>
      <c r="BL1663">
        <f>IF($Z1663="","",INDEX($AU$2:$AU$2000,$Z1663))</f>
      </c>
      <c r="BM1663">
        <f>IF($Z1663="","",INDEX($AV$2:$AV$2000,$Z1663))</f>
      </c>
      <c r="BN1663">
        <f>IF($Z1663="","",INDEX($AW$2:$AW$2000,$Z1663))</f>
      </c>
      <c r="BO1663">
        <f>IF($Z1663="","",INDEX($AX$2:$AX$2000,$Z1663))</f>
      </c>
      <c r="BP1663">
        <f>IF($Z1663="","",INDEX($AY$2:$AY$2000,$Z1663))</f>
      </c>
      <c r="BQ1663">
        <f>IF($Z1663="","",INDEX($AZ$2:$AZ$2000,$Z1663))</f>
      </c>
      <c r="BR1663">
        <f>IF($Z1663="","",INDEX($BA$2:$BA$2000,$Z1663))</f>
      </c>
      <c r="BS1663">
        <f>IF($Z1663="","",INDEX($BB$2:$BB$2000,$Z1663))</f>
      </c>
      <c r="BT1663">
        <f>IF($Z1663="","",INDEX($BC$2:$BC$2000,$Z1663))</f>
      </c>
      <c r="BV1663">
        <f>IF(OR($A1663="",$P1663&lt;&gt;"Yes",$AH1663="Yes"),"",1+N($AG1663))</f>
      </c>
      <c r="BW1663">
        <f>IF($A1663="","",COUNTIFS($W$2:$W$2500,$A1663,$BZ$2:$BZ$2500,"Yes")+COUNTIFS($X$2:$X$2500,$A1663,$BY$2:$BY$2500,"Yes"))</f>
      </c>
      <c r="BX1663">
        <f>IF(OR($A1663="",$P1663="Yes"),"",IF(N($BW1663)=0,0,1+SUMIFS($CB$2:$CB$2500,$W$2:$W$2500,$A1663)+SUMIFS($CA$2:$CA$2500,$X$2:$X$2500,$A1663)))</f>
      </c>
      <c r="BY1663" t="str">
        <f>IF($Y1663="","",INDEX($AH$2:$AH$2000,$Y1663)&amp;"")</f>
      </c>
      <c r="BZ1663" t="str">
        <f>IF($Z1663="","",INDEX($AH$2:$AH$2000,$Z1663)&amp;"")</f>
      </c>
      <c r="CA1663">
        <f>IF($Y1663="","",INDEX($BV$2:$BV$2000,$Y1663))</f>
      </c>
      <c r="CB1663">
        <f>IF($Z1663="","",INDEX($BV$2:$BV$2000,$Z1663))</f>
      </c>
    </row>
    <row r="1664">
      <c r="A1664" t="str">
        <f>IF(TRIM(INDEX(games!$A:$A,ROW()))="","",TRIM(INDEX(games!$A:$A,ROW())))</f>
      </c>
      <c r="B1664">
        <f>IF(OR($A1664="",INDEX(games!$B:$B,ROW())=""),"",INDEX(games!$B:$B,ROW()))</f>
      </c>
      <c r="C1664" t="str">
        <f>IF(OR($A1664="",INDEX(games!$C:$C,ROW())=""),"",INDEX(games!$C:$C,ROW()))</f>
      </c>
      <c r="D1664">
        <f>IF($A1664="","",COUNTIF($W$2:$W$2500,$A1664)+COUNTIF($X$2:$X$2500,$A1664))</f>
      </c>
      <c r="E1664">
        <f>IF($A1664="","",IFERROR(MATCH($C1664,$R$2:$R$5,0),0))</f>
      </c>
      <c r="F1664">
        <f>IF($A1664="","",MOD(ROW(),34))</f>
      </c>
      <c r="G1664">
        <f>IF($A1664="",NA(),IF($C1664="Action",$B1664,NA()))</f>
      </c>
      <c r="H1664">
        <f>IF($A1664="",NA(),IF($C1664="Action",1+$F1664*0.023,NA()))</f>
      </c>
      <c r="I1664">
        <f>IF($A1664="",NA(),IF($C1664="Strategy",$B1664,NA()))</f>
      </c>
      <c r="J1664">
        <f>IF($A1664="",NA(),IF($C1664="Strategy",2+$F1664*0.023,NA()))</f>
      </c>
      <c r="K1664">
        <f>IF($A1664="",NA(),IF($C1664="Deckbuilder",$B1664,NA()))</f>
      </c>
      <c r="L1664">
        <f>IF($A1664="",NA(),IF($C1664="Deckbuilder",3+$F1664*0.023,NA()))</f>
      </c>
      <c r="M1664">
        <f>IF($A1664="",NA(),IF($C1664="Traditional",$B1664,NA()))</f>
      </c>
      <c r="N1664">
        <f>IF($A1664="",NA(),IF($C1664="Traditional",4+$F1664*0.023,NA()))</f>
      </c>
      <c r="O1664">
        <f>IF($A1664="","",$D1664+ROW()/1000000)</f>
      </c>
      <c r="P1664" t="str">
        <f>IF(OR($A1664="",INDEX(games!$H:$H,ROW())=""),"",INDEX(games!$H:$H,ROW()))</f>
      </c>
      <c r="Q1664">
        <f>IF(OR($A1664="",$P1664&lt;&gt;"Yes"),"",$D1664+ROW()/1000000)</f>
      </c>
      <c r="T1664">
        <f>IF($Y1664="","",INDEX($B$2:$B$2000,$Y1664))</f>
      </c>
      <c r="U1664">
        <f>IF($Z1664="","",INDEX($B$2:$B$2000,$Z1664))</f>
      </c>
      <c r="V1664">
        <f>IF(OR($T1664="",$U1664=""),"",$U1664-$T1664)</f>
      </c>
      <c r="W1664" t="str">
        <f>IF(TRIM(INDEX(connections!$A:$A,ROW()))="","",TRIM(INDEX(connections!$A:$A,ROW())))</f>
      </c>
      <c r="X1664" t="str">
        <f>IF($W1664="","",TRIM(INDEX(connections!$B:$B,ROW())))</f>
      </c>
      <c r="Y1664">
        <f>IF($W1664="","",IFERROR(MATCH($W1664,$A$2:$A$2000,0),""))</f>
      </c>
      <c r="Z1664">
        <f>IF($X1664="","",IFERROR(MATCH($X1664,$A$2:$A$2000,0),""))</f>
      </c>
      <c r="AA1664" t="str">
        <f>IF($Y1664="","",INDEX($P$2:$P$2000,$Y1664))</f>
      </c>
      <c r="AB1664" t="str">
        <f>IF($Z1664="","",INDEX($P$2:$P$2000,$Z1664))</f>
      </c>
      <c r="AC1664">
        <f>IF(AND($AA1664="Yes",$AB1664="Yes"),1,"")</f>
      </c>
      <c r="AD1664">
        <f>IF(OR($Y1664="",$Z1664=""),"",IF(INDEX($C$2:$C$2000,$Y1664)=INDEX($C$2:$C$2000,$Z1664),0,1))</f>
      </c>
      <c r="AE1664">
        <f>IF($AC1664&lt;&gt;1,"",IF(AND(INDEX($AG$2:$AG$2000,$Y1664)=1,INDEX($AG$2:$AG$2000,$Z1664)=1),1,""))</f>
      </c>
      <c r="AG1664">
        <f>IF($A1664="","",COUNTIFS($W$2:$W$2500,$A1664,$AB$2:$AB$2500,"Yes")+COUNTIFS($X$2:$X$2500,$A1664,$AA$2:$AA$2500,"Yes"))</f>
      </c>
      <c r="AH1664" t="str">
        <f>IF(OR($P1664&lt;&gt;"Yes",N($AG1664)=0),"",IF(AND($AG1664=1,COUNTIFS($W$2:$W$2500,$A1664,$AE$2:$AE$2500,1)+COUNTIFS($X$2:$X$2500,$A1664,$AE$2:$AE$2500,1)&gt;0),"","Yes"))</f>
      </c>
      <c r="AI1664">
        <f>IF($AH1664="Yes",$AG1664,"")</f>
      </c>
      <c r="AJ1664">
        <f>IF($AI1664="","",$AI1664+ROW()/1000000)</f>
      </c>
      <c r="AK1664">
        <f>IF(OR($A1664="",$P1664="Yes",N($AG1664)=0),"",$AG1664+ROW()/1000000)</f>
      </c>
      <c r="AL1664" t="str">
        <f>IF($A1664="","",INDEX(games!$J:$J,ROW())&amp;"")</f>
      </c>
      <c r="AM1664">
        <f>IF($A1664="","",SUMPRODUCT($AO1664:$BD1664,'Map Analysis'!$AP$2^{0,1,2,3,4,5,6,7,8,9,10,11,12,13,14,15}))</f>
      </c>
      <c r="AN1664">
        <f>IF($A1664="","",$AM1664+ROW()/10000000)</f>
      </c>
      <c r="AO1664">
        <f>IF($A1664="","",COUNTIF($W$2:$W$2500,$A1664))</f>
      </c>
      <c r="AP1664">
        <f>IF($A1664="","",SUMIFS($BF$2:$BF$2500,$W$2:$W$2500,$A1664))</f>
      </c>
      <c r="AQ1664">
        <f>IF($A1664="","",SUMIFS($BG$2:$BG$2500,$W$2:$W$2500,$A1664))</f>
      </c>
      <c r="AR1664">
        <f>IF($A1664="","",SUMIFS($BH$2:$BH$2500,$W$2:$W$2500,$A1664))</f>
      </c>
      <c r="AS1664">
        <f>IF($A1664="","",SUMIFS($BI$2:$BI$2500,$W$2:$W$2500,$A1664))</f>
      </c>
      <c r="AT1664">
        <f>IF($A1664="","",SUMIFS($BJ$2:$BJ$2500,$W$2:$W$2500,$A1664))</f>
      </c>
      <c r="AU1664">
        <f>IF($A1664="","",SUMIFS($BK$2:$BK$2500,$W$2:$W$2500,$A1664))</f>
      </c>
      <c r="AV1664">
        <f>IF($A1664="","",SUMIFS($BL$2:$BL$2500,$W$2:$W$2500,$A1664))</f>
      </c>
      <c r="AW1664">
        <f>IF($A1664="","",SUMIFS($BM$2:$BM$2500,$W$2:$W$2500,$A1664))</f>
      </c>
      <c r="AX1664">
        <f>IF($A1664="","",SUMIFS($BN$2:$BN$2500,$W$2:$W$2500,$A1664))</f>
      </c>
      <c r="AY1664">
        <f>IF($A1664="","",SUMIFS($BO$2:$BO$2500,$W$2:$W$2500,$A1664))</f>
      </c>
      <c r="AZ1664">
        <f>IF($A1664="","",SUMIFS($BP$2:$BP$2500,$W$2:$W$2500,$A1664))</f>
      </c>
      <c r="BA1664">
        <f>IF($A1664="","",SUMIFS($BQ$2:$BQ$2500,$W$2:$W$2500,$A1664))</f>
      </c>
      <c r="BB1664">
        <f>IF($A1664="","",SUMIFS($BR$2:$BR$2500,$W$2:$W$2500,$A1664))</f>
      </c>
      <c r="BC1664">
        <f>IF($A1664="","",SUMIFS($BS$2:$BS$2500,$W$2:$W$2500,$A1664))</f>
      </c>
      <c r="BD1664">
        <f>IF($A1664="","",SUMIFS($BT$2:$BT$2500,$W$2:$W$2500,$A1664))</f>
      </c>
      <c r="BF1664">
        <f>IF($Z1664="","",INDEX($AO$2:$AO$2000,$Z1664))</f>
      </c>
      <c r="BG1664">
        <f>IF($Z1664="","",INDEX($AP$2:$AP$2000,$Z1664))</f>
      </c>
      <c r="BH1664">
        <f>IF($Z1664="","",INDEX($AQ$2:$AQ$2000,$Z1664))</f>
      </c>
      <c r="BI1664">
        <f>IF($Z1664="","",INDEX($AR$2:$AR$2000,$Z1664))</f>
      </c>
      <c r="BJ1664">
        <f>IF($Z1664="","",INDEX($AS$2:$AS$2000,$Z1664))</f>
      </c>
      <c r="BK1664">
        <f>IF($Z1664="","",INDEX($AT$2:$AT$2000,$Z1664))</f>
      </c>
      <c r="BL1664">
        <f>IF($Z1664="","",INDEX($AU$2:$AU$2000,$Z1664))</f>
      </c>
      <c r="BM1664">
        <f>IF($Z1664="","",INDEX($AV$2:$AV$2000,$Z1664))</f>
      </c>
      <c r="BN1664">
        <f>IF($Z1664="","",INDEX($AW$2:$AW$2000,$Z1664))</f>
      </c>
      <c r="BO1664">
        <f>IF($Z1664="","",INDEX($AX$2:$AX$2000,$Z1664))</f>
      </c>
      <c r="BP1664">
        <f>IF($Z1664="","",INDEX($AY$2:$AY$2000,$Z1664))</f>
      </c>
      <c r="BQ1664">
        <f>IF($Z1664="","",INDEX($AZ$2:$AZ$2000,$Z1664))</f>
      </c>
      <c r="BR1664">
        <f>IF($Z1664="","",INDEX($BA$2:$BA$2000,$Z1664))</f>
      </c>
      <c r="BS1664">
        <f>IF($Z1664="","",INDEX($BB$2:$BB$2000,$Z1664))</f>
      </c>
      <c r="BT1664">
        <f>IF($Z1664="","",INDEX($BC$2:$BC$2000,$Z1664))</f>
      </c>
      <c r="BV1664">
        <f>IF(OR($A1664="",$P1664&lt;&gt;"Yes",$AH1664="Yes"),"",1+N($AG1664))</f>
      </c>
      <c r="BW1664">
        <f>IF($A1664="","",COUNTIFS($W$2:$W$2500,$A1664,$BZ$2:$BZ$2500,"Yes")+COUNTIFS($X$2:$X$2500,$A1664,$BY$2:$BY$2500,"Yes"))</f>
      </c>
      <c r="BX1664">
        <f>IF(OR($A1664="",$P1664="Yes"),"",IF(N($BW1664)=0,0,1+SUMIFS($CB$2:$CB$2500,$W$2:$W$2500,$A1664)+SUMIFS($CA$2:$CA$2500,$X$2:$X$2500,$A1664)))</f>
      </c>
      <c r="BY1664" t="str">
        <f>IF($Y1664="","",INDEX($AH$2:$AH$2000,$Y1664)&amp;"")</f>
      </c>
      <c r="BZ1664" t="str">
        <f>IF($Z1664="","",INDEX($AH$2:$AH$2000,$Z1664)&amp;"")</f>
      </c>
      <c r="CA1664">
        <f>IF($Y1664="","",INDEX($BV$2:$BV$2000,$Y1664))</f>
      </c>
      <c r="CB1664">
        <f>IF($Z1664="","",INDEX($BV$2:$BV$2000,$Z1664))</f>
      </c>
    </row>
    <row r="1665">
      <c r="A1665" t="str">
        <f>IF(TRIM(INDEX(games!$A:$A,ROW()))="","",TRIM(INDEX(games!$A:$A,ROW())))</f>
      </c>
      <c r="B1665">
        <f>IF(OR($A1665="",INDEX(games!$B:$B,ROW())=""),"",INDEX(games!$B:$B,ROW()))</f>
      </c>
      <c r="C1665" t="str">
        <f>IF(OR($A1665="",INDEX(games!$C:$C,ROW())=""),"",INDEX(games!$C:$C,ROW()))</f>
      </c>
      <c r="D1665">
        <f>IF($A1665="","",COUNTIF($W$2:$W$2500,$A1665)+COUNTIF($X$2:$X$2500,$A1665))</f>
      </c>
      <c r="E1665">
        <f>IF($A1665="","",IFERROR(MATCH($C1665,$R$2:$R$5,0),0))</f>
      </c>
      <c r="F1665">
        <f>IF($A1665="","",MOD(ROW(),34))</f>
      </c>
      <c r="G1665">
        <f>IF($A1665="",NA(),IF($C1665="Action",$B1665,NA()))</f>
      </c>
      <c r="H1665">
        <f>IF($A1665="",NA(),IF($C1665="Action",1+$F1665*0.023,NA()))</f>
      </c>
      <c r="I1665">
        <f>IF($A1665="",NA(),IF($C1665="Strategy",$B1665,NA()))</f>
      </c>
      <c r="J1665">
        <f>IF($A1665="",NA(),IF($C1665="Strategy",2+$F1665*0.023,NA()))</f>
      </c>
      <c r="K1665">
        <f>IF($A1665="",NA(),IF($C1665="Deckbuilder",$B1665,NA()))</f>
      </c>
      <c r="L1665">
        <f>IF($A1665="",NA(),IF($C1665="Deckbuilder",3+$F1665*0.023,NA()))</f>
      </c>
      <c r="M1665">
        <f>IF($A1665="",NA(),IF($C1665="Traditional",$B1665,NA()))</f>
      </c>
      <c r="N1665">
        <f>IF($A1665="",NA(),IF($C1665="Traditional",4+$F1665*0.023,NA()))</f>
      </c>
      <c r="O1665">
        <f>IF($A1665="","",$D1665+ROW()/1000000)</f>
      </c>
      <c r="P1665" t="str">
        <f>IF(OR($A1665="",INDEX(games!$H:$H,ROW())=""),"",INDEX(games!$H:$H,ROW()))</f>
      </c>
      <c r="Q1665">
        <f>IF(OR($A1665="",$P1665&lt;&gt;"Yes"),"",$D1665+ROW()/1000000)</f>
      </c>
      <c r="T1665">
        <f>IF($Y1665="","",INDEX($B$2:$B$2000,$Y1665))</f>
      </c>
      <c r="U1665">
        <f>IF($Z1665="","",INDEX($B$2:$B$2000,$Z1665))</f>
      </c>
      <c r="V1665">
        <f>IF(OR($T1665="",$U1665=""),"",$U1665-$T1665)</f>
      </c>
      <c r="W1665" t="str">
        <f>IF(TRIM(INDEX(connections!$A:$A,ROW()))="","",TRIM(INDEX(connections!$A:$A,ROW())))</f>
      </c>
      <c r="X1665" t="str">
        <f>IF($W1665="","",TRIM(INDEX(connections!$B:$B,ROW())))</f>
      </c>
      <c r="Y1665">
        <f>IF($W1665="","",IFERROR(MATCH($W1665,$A$2:$A$2000,0),""))</f>
      </c>
      <c r="Z1665">
        <f>IF($X1665="","",IFERROR(MATCH($X1665,$A$2:$A$2000,0),""))</f>
      </c>
      <c r="AA1665" t="str">
        <f>IF($Y1665="","",INDEX($P$2:$P$2000,$Y1665))</f>
      </c>
      <c r="AB1665" t="str">
        <f>IF($Z1665="","",INDEX($P$2:$P$2000,$Z1665))</f>
      </c>
      <c r="AC1665">
        <f>IF(AND($AA1665="Yes",$AB1665="Yes"),1,"")</f>
      </c>
      <c r="AD1665">
        <f>IF(OR($Y1665="",$Z1665=""),"",IF(INDEX($C$2:$C$2000,$Y1665)=INDEX($C$2:$C$2000,$Z1665),0,1))</f>
      </c>
      <c r="AE1665">
        <f>IF($AC1665&lt;&gt;1,"",IF(AND(INDEX($AG$2:$AG$2000,$Y1665)=1,INDEX($AG$2:$AG$2000,$Z1665)=1),1,""))</f>
      </c>
      <c r="AG1665">
        <f>IF($A1665="","",COUNTIFS($W$2:$W$2500,$A1665,$AB$2:$AB$2500,"Yes")+COUNTIFS($X$2:$X$2500,$A1665,$AA$2:$AA$2500,"Yes"))</f>
      </c>
      <c r="AH1665" t="str">
        <f>IF(OR($P1665&lt;&gt;"Yes",N($AG1665)=0),"",IF(AND($AG1665=1,COUNTIFS($W$2:$W$2500,$A1665,$AE$2:$AE$2500,1)+COUNTIFS($X$2:$X$2500,$A1665,$AE$2:$AE$2500,1)&gt;0),"","Yes"))</f>
      </c>
      <c r="AI1665">
        <f>IF($AH1665="Yes",$AG1665,"")</f>
      </c>
      <c r="AJ1665">
        <f>IF($AI1665="","",$AI1665+ROW()/1000000)</f>
      </c>
      <c r="AK1665">
        <f>IF(OR($A1665="",$P1665="Yes",N($AG1665)=0),"",$AG1665+ROW()/1000000)</f>
      </c>
      <c r="AL1665" t="str">
        <f>IF($A1665="","",INDEX(games!$J:$J,ROW())&amp;"")</f>
      </c>
      <c r="AM1665">
        <f>IF($A1665="","",SUMPRODUCT($AO1665:$BD1665,'Map Analysis'!$AP$2^{0,1,2,3,4,5,6,7,8,9,10,11,12,13,14,15}))</f>
      </c>
      <c r="AN1665">
        <f>IF($A1665="","",$AM1665+ROW()/10000000)</f>
      </c>
      <c r="AO1665">
        <f>IF($A1665="","",COUNTIF($W$2:$W$2500,$A1665))</f>
      </c>
      <c r="AP1665">
        <f>IF($A1665="","",SUMIFS($BF$2:$BF$2500,$W$2:$W$2500,$A1665))</f>
      </c>
      <c r="AQ1665">
        <f>IF($A1665="","",SUMIFS($BG$2:$BG$2500,$W$2:$W$2500,$A1665))</f>
      </c>
      <c r="AR1665">
        <f>IF($A1665="","",SUMIFS($BH$2:$BH$2500,$W$2:$W$2500,$A1665))</f>
      </c>
      <c r="AS1665">
        <f>IF($A1665="","",SUMIFS($BI$2:$BI$2500,$W$2:$W$2500,$A1665))</f>
      </c>
      <c r="AT1665">
        <f>IF($A1665="","",SUMIFS($BJ$2:$BJ$2500,$W$2:$W$2500,$A1665))</f>
      </c>
      <c r="AU1665">
        <f>IF($A1665="","",SUMIFS($BK$2:$BK$2500,$W$2:$W$2500,$A1665))</f>
      </c>
      <c r="AV1665">
        <f>IF($A1665="","",SUMIFS($BL$2:$BL$2500,$W$2:$W$2500,$A1665))</f>
      </c>
      <c r="AW1665">
        <f>IF($A1665="","",SUMIFS($BM$2:$BM$2500,$W$2:$W$2500,$A1665))</f>
      </c>
      <c r="AX1665">
        <f>IF($A1665="","",SUMIFS($BN$2:$BN$2500,$W$2:$W$2500,$A1665))</f>
      </c>
      <c r="AY1665">
        <f>IF($A1665="","",SUMIFS($BO$2:$BO$2500,$W$2:$W$2500,$A1665))</f>
      </c>
      <c r="AZ1665">
        <f>IF($A1665="","",SUMIFS($BP$2:$BP$2500,$W$2:$W$2500,$A1665))</f>
      </c>
      <c r="BA1665">
        <f>IF($A1665="","",SUMIFS($BQ$2:$BQ$2500,$W$2:$W$2500,$A1665))</f>
      </c>
      <c r="BB1665">
        <f>IF($A1665="","",SUMIFS($BR$2:$BR$2500,$W$2:$W$2500,$A1665))</f>
      </c>
      <c r="BC1665">
        <f>IF($A1665="","",SUMIFS($BS$2:$BS$2500,$W$2:$W$2500,$A1665))</f>
      </c>
      <c r="BD1665">
        <f>IF($A1665="","",SUMIFS($BT$2:$BT$2500,$W$2:$W$2500,$A1665))</f>
      </c>
      <c r="BF1665">
        <f>IF($Z1665="","",INDEX($AO$2:$AO$2000,$Z1665))</f>
      </c>
      <c r="BG1665">
        <f>IF($Z1665="","",INDEX($AP$2:$AP$2000,$Z1665))</f>
      </c>
      <c r="BH1665">
        <f>IF($Z1665="","",INDEX($AQ$2:$AQ$2000,$Z1665))</f>
      </c>
      <c r="BI1665">
        <f>IF($Z1665="","",INDEX($AR$2:$AR$2000,$Z1665))</f>
      </c>
      <c r="BJ1665">
        <f>IF($Z1665="","",INDEX($AS$2:$AS$2000,$Z1665))</f>
      </c>
      <c r="BK1665">
        <f>IF($Z1665="","",INDEX($AT$2:$AT$2000,$Z1665))</f>
      </c>
      <c r="BL1665">
        <f>IF($Z1665="","",INDEX($AU$2:$AU$2000,$Z1665))</f>
      </c>
      <c r="BM1665">
        <f>IF($Z1665="","",INDEX($AV$2:$AV$2000,$Z1665))</f>
      </c>
      <c r="BN1665">
        <f>IF($Z1665="","",INDEX($AW$2:$AW$2000,$Z1665))</f>
      </c>
      <c r="BO1665">
        <f>IF($Z1665="","",INDEX($AX$2:$AX$2000,$Z1665))</f>
      </c>
      <c r="BP1665">
        <f>IF($Z1665="","",INDEX($AY$2:$AY$2000,$Z1665))</f>
      </c>
      <c r="BQ1665">
        <f>IF($Z1665="","",INDEX($AZ$2:$AZ$2000,$Z1665))</f>
      </c>
      <c r="BR1665">
        <f>IF($Z1665="","",INDEX($BA$2:$BA$2000,$Z1665))</f>
      </c>
      <c r="BS1665">
        <f>IF($Z1665="","",INDEX($BB$2:$BB$2000,$Z1665))</f>
      </c>
      <c r="BT1665">
        <f>IF($Z1665="","",INDEX($BC$2:$BC$2000,$Z1665))</f>
      </c>
      <c r="BV1665">
        <f>IF(OR($A1665="",$P1665&lt;&gt;"Yes",$AH1665="Yes"),"",1+N($AG1665))</f>
      </c>
      <c r="BW1665">
        <f>IF($A1665="","",COUNTIFS($W$2:$W$2500,$A1665,$BZ$2:$BZ$2500,"Yes")+COUNTIFS($X$2:$X$2500,$A1665,$BY$2:$BY$2500,"Yes"))</f>
      </c>
      <c r="BX1665">
        <f>IF(OR($A1665="",$P1665="Yes"),"",IF(N($BW1665)=0,0,1+SUMIFS($CB$2:$CB$2500,$W$2:$W$2500,$A1665)+SUMIFS($CA$2:$CA$2500,$X$2:$X$2500,$A1665)))</f>
      </c>
      <c r="BY1665" t="str">
        <f>IF($Y1665="","",INDEX($AH$2:$AH$2000,$Y1665)&amp;"")</f>
      </c>
      <c r="BZ1665" t="str">
        <f>IF($Z1665="","",INDEX($AH$2:$AH$2000,$Z1665)&amp;"")</f>
      </c>
      <c r="CA1665">
        <f>IF($Y1665="","",INDEX($BV$2:$BV$2000,$Y1665))</f>
      </c>
      <c r="CB1665">
        <f>IF($Z1665="","",INDEX($BV$2:$BV$2000,$Z1665))</f>
      </c>
    </row>
    <row r="1666">
      <c r="A1666" t="str">
        <f>IF(TRIM(INDEX(games!$A:$A,ROW()))="","",TRIM(INDEX(games!$A:$A,ROW())))</f>
      </c>
      <c r="B1666">
        <f>IF(OR($A1666="",INDEX(games!$B:$B,ROW())=""),"",INDEX(games!$B:$B,ROW()))</f>
      </c>
      <c r="C1666" t="str">
        <f>IF(OR($A1666="",INDEX(games!$C:$C,ROW())=""),"",INDEX(games!$C:$C,ROW()))</f>
      </c>
      <c r="D1666">
        <f>IF($A1666="","",COUNTIF($W$2:$W$2500,$A1666)+COUNTIF($X$2:$X$2500,$A1666))</f>
      </c>
      <c r="E1666">
        <f>IF($A1666="","",IFERROR(MATCH($C1666,$R$2:$R$5,0),0))</f>
      </c>
      <c r="F1666">
        <f>IF($A1666="","",MOD(ROW(),34))</f>
      </c>
      <c r="G1666">
        <f>IF($A1666="",NA(),IF($C1666="Action",$B1666,NA()))</f>
      </c>
      <c r="H1666">
        <f>IF($A1666="",NA(),IF($C1666="Action",1+$F1666*0.023,NA()))</f>
      </c>
      <c r="I1666">
        <f>IF($A1666="",NA(),IF($C1666="Strategy",$B1666,NA()))</f>
      </c>
      <c r="J1666">
        <f>IF($A1666="",NA(),IF($C1666="Strategy",2+$F1666*0.023,NA()))</f>
      </c>
      <c r="K1666">
        <f>IF($A1666="",NA(),IF($C1666="Deckbuilder",$B1666,NA()))</f>
      </c>
      <c r="L1666">
        <f>IF($A1666="",NA(),IF($C1666="Deckbuilder",3+$F1666*0.023,NA()))</f>
      </c>
      <c r="M1666">
        <f>IF($A1666="",NA(),IF($C1666="Traditional",$B1666,NA()))</f>
      </c>
      <c r="N1666">
        <f>IF($A1666="",NA(),IF($C1666="Traditional",4+$F1666*0.023,NA()))</f>
      </c>
      <c r="O1666">
        <f>IF($A1666="","",$D1666+ROW()/1000000)</f>
      </c>
      <c r="P1666" t="str">
        <f>IF(OR($A1666="",INDEX(games!$H:$H,ROW())=""),"",INDEX(games!$H:$H,ROW()))</f>
      </c>
      <c r="Q1666">
        <f>IF(OR($A1666="",$P1666&lt;&gt;"Yes"),"",$D1666+ROW()/1000000)</f>
      </c>
      <c r="T1666">
        <f>IF($Y1666="","",INDEX($B$2:$B$2000,$Y1666))</f>
      </c>
      <c r="U1666">
        <f>IF($Z1666="","",INDEX($B$2:$B$2000,$Z1666))</f>
      </c>
      <c r="V1666">
        <f>IF(OR($T1666="",$U1666=""),"",$U1666-$T1666)</f>
      </c>
      <c r="W1666" t="str">
        <f>IF(TRIM(INDEX(connections!$A:$A,ROW()))="","",TRIM(INDEX(connections!$A:$A,ROW())))</f>
      </c>
      <c r="X1666" t="str">
        <f>IF($W1666="","",TRIM(INDEX(connections!$B:$B,ROW())))</f>
      </c>
      <c r="Y1666">
        <f>IF($W1666="","",IFERROR(MATCH($W1666,$A$2:$A$2000,0),""))</f>
      </c>
      <c r="Z1666">
        <f>IF($X1666="","",IFERROR(MATCH($X1666,$A$2:$A$2000,0),""))</f>
      </c>
      <c r="AA1666" t="str">
        <f>IF($Y1666="","",INDEX($P$2:$P$2000,$Y1666))</f>
      </c>
      <c r="AB1666" t="str">
        <f>IF($Z1666="","",INDEX($P$2:$P$2000,$Z1666))</f>
      </c>
      <c r="AC1666">
        <f>IF(AND($AA1666="Yes",$AB1666="Yes"),1,"")</f>
      </c>
      <c r="AD1666">
        <f>IF(OR($Y1666="",$Z1666=""),"",IF(INDEX($C$2:$C$2000,$Y1666)=INDEX($C$2:$C$2000,$Z1666),0,1))</f>
      </c>
      <c r="AE1666">
        <f>IF($AC1666&lt;&gt;1,"",IF(AND(INDEX($AG$2:$AG$2000,$Y1666)=1,INDEX($AG$2:$AG$2000,$Z1666)=1),1,""))</f>
      </c>
      <c r="AG1666">
        <f>IF($A1666="","",COUNTIFS($W$2:$W$2500,$A1666,$AB$2:$AB$2500,"Yes")+COUNTIFS($X$2:$X$2500,$A1666,$AA$2:$AA$2500,"Yes"))</f>
      </c>
      <c r="AH1666" t="str">
        <f>IF(OR($P1666&lt;&gt;"Yes",N($AG1666)=0),"",IF(AND($AG1666=1,COUNTIFS($W$2:$W$2500,$A1666,$AE$2:$AE$2500,1)+COUNTIFS($X$2:$X$2500,$A1666,$AE$2:$AE$2500,1)&gt;0),"","Yes"))</f>
      </c>
      <c r="AI1666">
        <f>IF($AH1666="Yes",$AG1666,"")</f>
      </c>
      <c r="AJ1666">
        <f>IF($AI1666="","",$AI1666+ROW()/1000000)</f>
      </c>
      <c r="AK1666">
        <f>IF(OR($A1666="",$P1666="Yes",N($AG1666)=0),"",$AG1666+ROW()/1000000)</f>
      </c>
      <c r="AL1666" t="str">
        <f>IF($A1666="","",INDEX(games!$J:$J,ROW())&amp;"")</f>
      </c>
      <c r="AM1666">
        <f>IF($A1666="","",SUMPRODUCT($AO1666:$BD1666,'Map Analysis'!$AP$2^{0,1,2,3,4,5,6,7,8,9,10,11,12,13,14,15}))</f>
      </c>
      <c r="AN1666">
        <f>IF($A1666="","",$AM1666+ROW()/10000000)</f>
      </c>
      <c r="AO1666">
        <f>IF($A1666="","",COUNTIF($W$2:$W$2500,$A1666))</f>
      </c>
      <c r="AP1666">
        <f>IF($A1666="","",SUMIFS($BF$2:$BF$2500,$W$2:$W$2500,$A1666))</f>
      </c>
      <c r="AQ1666">
        <f>IF($A1666="","",SUMIFS($BG$2:$BG$2500,$W$2:$W$2500,$A1666))</f>
      </c>
      <c r="AR1666">
        <f>IF($A1666="","",SUMIFS($BH$2:$BH$2500,$W$2:$W$2500,$A1666))</f>
      </c>
      <c r="AS1666">
        <f>IF($A1666="","",SUMIFS($BI$2:$BI$2500,$W$2:$W$2500,$A1666))</f>
      </c>
      <c r="AT1666">
        <f>IF($A1666="","",SUMIFS($BJ$2:$BJ$2500,$W$2:$W$2500,$A1666))</f>
      </c>
      <c r="AU1666">
        <f>IF($A1666="","",SUMIFS($BK$2:$BK$2500,$W$2:$W$2500,$A1666))</f>
      </c>
      <c r="AV1666">
        <f>IF($A1666="","",SUMIFS($BL$2:$BL$2500,$W$2:$W$2500,$A1666))</f>
      </c>
      <c r="AW1666">
        <f>IF($A1666="","",SUMIFS($BM$2:$BM$2500,$W$2:$W$2500,$A1666))</f>
      </c>
      <c r="AX1666">
        <f>IF($A1666="","",SUMIFS($BN$2:$BN$2500,$W$2:$W$2500,$A1666))</f>
      </c>
      <c r="AY1666">
        <f>IF($A1666="","",SUMIFS($BO$2:$BO$2500,$W$2:$W$2500,$A1666))</f>
      </c>
      <c r="AZ1666">
        <f>IF($A1666="","",SUMIFS($BP$2:$BP$2500,$W$2:$W$2500,$A1666))</f>
      </c>
      <c r="BA1666">
        <f>IF($A1666="","",SUMIFS($BQ$2:$BQ$2500,$W$2:$W$2500,$A1666))</f>
      </c>
      <c r="BB1666">
        <f>IF($A1666="","",SUMIFS($BR$2:$BR$2500,$W$2:$W$2500,$A1666))</f>
      </c>
      <c r="BC1666">
        <f>IF($A1666="","",SUMIFS($BS$2:$BS$2500,$W$2:$W$2500,$A1666))</f>
      </c>
      <c r="BD1666">
        <f>IF($A1666="","",SUMIFS($BT$2:$BT$2500,$W$2:$W$2500,$A1666))</f>
      </c>
      <c r="BF1666">
        <f>IF($Z1666="","",INDEX($AO$2:$AO$2000,$Z1666))</f>
      </c>
      <c r="BG1666">
        <f>IF($Z1666="","",INDEX($AP$2:$AP$2000,$Z1666))</f>
      </c>
      <c r="BH1666">
        <f>IF($Z1666="","",INDEX($AQ$2:$AQ$2000,$Z1666))</f>
      </c>
      <c r="BI1666">
        <f>IF($Z1666="","",INDEX($AR$2:$AR$2000,$Z1666))</f>
      </c>
      <c r="BJ1666">
        <f>IF($Z1666="","",INDEX($AS$2:$AS$2000,$Z1666))</f>
      </c>
      <c r="BK1666">
        <f>IF($Z1666="","",INDEX($AT$2:$AT$2000,$Z1666))</f>
      </c>
      <c r="BL1666">
        <f>IF($Z1666="","",INDEX($AU$2:$AU$2000,$Z1666))</f>
      </c>
      <c r="BM1666">
        <f>IF($Z1666="","",INDEX($AV$2:$AV$2000,$Z1666))</f>
      </c>
      <c r="BN1666">
        <f>IF($Z1666="","",INDEX($AW$2:$AW$2000,$Z1666))</f>
      </c>
      <c r="BO1666">
        <f>IF($Z1666="","",INDEX($AX$2:$AX$2000,$Z1666))</f>
      </c>
      <c r="BP1666">
        <f>IF($Z1666="","",INDEX($AY$2:$AY$2000,$Z1666))</f>
      </c>
      <c r="BQ1666">
        <f>IF($Z1666="","",INDEX($AZ$2:$AZ$2000,$Z1666))</f>
      </c>
      <c r="BR1666">
        <f>IF($Z1666="","",INDEX($BA$2:$BA$2000,$Z1666))</f>
      </c>
      <c r="BS1666">
        <f>IF($Z1666="","",INDEX($BB$2:$BB$2000,$Z1666))</f>
      </c>
      <c r="BT1666">
        <f>IF($Z1666="","",INDEX($BC$2:$BC$2000,$Z1666))</f>
      </c>
      <c r="BV1666">
        <f>IF(OR($A1666="",$P1666&lt;&gt;"Yes",$AH1666="Yes"),"",1+N($AG1666))</f>
      </c>
      <c r="BW1666">
        <f>IF($A1666="","",COUNTIFS($W$2:$W$2500,$A1666,$BZ$2:$BZ$2500,"Yes")+COUNTIFS($X$2:$X$2500,$A1666,$BY$2:$BY$2500,"Yes"))</f>
      </c>
      <c r="BX1666">
        <f>IF(OR($A1666="",$P1666="Yes"),"",IF(N($BW1666)=0,0,1+SUMIFS($CB$2:$CB$2500,$W$2:$W$2500,$A1666)+SUMIFS($CA$2:$CA$2500,$X$2:$X$2500,$A1666)))</f>
      </c>
      <c r="BY1666" t="str">
        <f>IF($Y1666="","",INDEX($AH$2:$AH$2000,$Y1666)&amp;"")</f>
      </c>
      <c r="BZ1666" t="str">
        <f>IF($Z1666="","",INDEX($AH$2:$AH$2000,$Z1666)&amp;"")</f>
      </c>
      <c r="CA1666">
        <f>IF($Y1666="","",INDEX($BV$2:$BV$2000,$Y1666))</f>
      </c>
      <c r="CB1666">
        <f>IF($Z1666="","",INDEX($BV$2:$BV$2000,$Z1666))</f>
      </c>
    </row>
    <row r="1667">
      <c r="A1667" t="str">
        <f>IF(TRIM(INDEX(games!$A:$A,ROW()))="","",TRIM(INDEX(games!$A:$A,ROW())))</f>
      </c>
      <c r="B1667">
        <f>IF(OR($A1667="",INDEX(games!$B:$B,ROW())=""),"",INDEX(games!$B:$B,ROW()))</f>
      </c>
      <c r="C1667" t="str">
        <f>IF(OR($A1667="",INDEX(games!$C:$C,ROW())=""),"",INDEX(games!$C:$C,ROW()))</f>
      </c>
      <c r="D1667">
        <f>IF($A1667="","",COUNTIF($W$2:$W$2500,$A1667)+COUNTIF($X$2:$X$2500,$A1667))</f>
      </c>
      <c r="E1667">
        <f>IF($A1667="","",IFERROR(MATCH($C1667,$R$2:$R$5,0),0))</f>
      </c>
      <c r="F1667">
        <f>IF($A1667="","",MOD(ROW(),34))</f>
      </c>
      <c r="G1667">
        <f>IF($A1667="",NA(),IF($C1667="Action",$B1667,NA()))</f>
      </c>
      <c r="H1667">
        <f>IF($A1667="",NA(),IF($C1667="Action",1+$F1667*0.023,NA()))</f>
      </c>
      <c r="I1667">
        <f>IF($A1667="",NA(),IF($C1667="Strategy",$B1667,NA()))</f>
      </c>
      <c r="J1667">
        <f>IF($A1667="",NA(),IF($C1667="Strategy",2+$F1667*0.023,NA()))</f>
      </c>
      <c r="K1667">
        <f>IF($A1667="",NA(),IF($C1667="Deckbuilder",$B1667,NA()))</f>
      </c>
      <c r="L1667">
        <f>IF($A1667="",NA(),IF($C1667="Deckbuilder",3+$F1667*0.023,NA()))</f>
      </c>
      <c r="M1667">
        <f>IF($A1667="",NA(),IF($C1667="Traditional",$B1667,NA()))</f>
      </c>
      <c r="N1667">
        <f>IF($A1667="",NA(),IF($C1667="Traditional",4+$F1667*0.023,NA()))</f>
      </c>
      <c r="O1667">
        <f>IF($A1667="","",$D1667+ROW()/1000000)</f>
      </c>
      <c r="P1667" t="str">
        <f>IF(OR($A1667="",INDEX(games!$H:$H,ROW())=""),"",INDEX(games!$H:$H,ROW()))</f>
      </c>
      <c r="Q1667">
        <f>IF(OR($A1667="",$P1667&lt;&gt;"Yes"),"",$D1667+ROW()/1000000)</f>
      </c>
      <c r="T1667">
        <f>IF($Y1667="","",INDEX($B$2:$B$2000,$Y1667))</f>
      </c>
      <c r="U1667">
        <f>IF($Z1667="","",INDEX($B$2:$B$2000,$Z1667))</f>
      </c>
      <c r="V1667">
        <f>IF(OR($T1667="",$U1667=""),"",$U1667-$T1667)</f>
      </c>
      <c r="W1667" t="str">
        <f>IF(TRIM(INDEX(connections!$A:$A,ROW()))="","",TRIM(INDEX(connections!$A:$A,ROW())))</f>
      </c>
      <c r="X1667" t="str">
        <f>IF($W1667="","",TRIM(INDEX(connections!$B:$B,ROW())))</f>
      </c>
      <c r="Y1667">
        <f>IF($W1667="","",IFERROR(MATCH($W1667,$A$2:$A$2000,0),""))</f>
      </c>
      <c r="Z1667">
        <f>IF($X1667="","",IFERROR(MATCH($X1667,$A$2:$A$2000,0),""))</f>
      </c>
      <c r="AA1667" t="str">
        <f>IF($Y1667="","",INDEX($P$2:$P$2000,$Y1667))</f>
      </c>
      <c r="AB1667" t="str">
        <f>IF($Z1667="","",INDEX($P$2:$P$2000,$Z1667))</f>
      </c>
      <c r="AC1667">
        <f>IF(AND($AA1667="Yes",$AB1667="Yes"),1,"")</f>
      </c>
      <c r="AD1667">
        <f>IF(OR($Y1667="",$Z1667=""),"",IF(INDEX($C$2:$C$2000,$Y1667)=INDEX($C$2:$C$2000,$Z1667),0,1))</f>
      </c>
      <c r="AE1667">
        <f>IF($AC1667&lt;&gt;1,"",IF(AND(INDEX($AG$2:$AG$2000,$Y1667)=1,INDEX($AG$2:$AG$2000,$Z1667)=1),1,""))</f>
      </c>
      <c r="AG1667">
        <f>IF($A1667="","",COUNTIFS($W$2:$W$2500,$A1667,$AB$2:$AB$2500,"Yes")+COUNTIFS($X$2:$X$2500,$A1667,$AA$2:$AA$2500,"Yes"))</f>
      </c>
      <c r="AH1667" t="str">
        <f>IF(OR($P1667&lt;&gt;"Yes",N($AG1667)=0),"",IF(AND($AG1667=1,COUNTIFS($W$2:$W$2500,$A1667,$AE$2:$AE$2500,1)+COUNTIFS($X$2:$X$2500,$A1667,$AE$2:$AE$2500,1)&gt;0),"","Yes"))</f>
      </c>
      <c r="AI1667">
        <f>IF($AH1667="Yes",$AG1667,"")</f>
      </c>
      <c r="AJ1667">
        <f>IF($AI1667="","",$AI1667+ROW()/1000000)</f>
      </c>
      <c r="AK1667">
        <f>IF(OR($A1667="",$P1667="Yes",N($AG1667)=0),"",$AG1667+ROW()/1000000)</f>
      </c>
      <c r="AL1667" t="str">
        <f>IF($A1667="","",INDEX(games!$J:$J,ROW())&amp;"")</f>
      </c>
      <c r="AM1667">
        <f>IF($A1667="","",SUMPRODUCT($AO1667:$BD1667,'Map Analysis'!$AP$2^{0,1,2,3,4,5,6,7,8,9,10,11,12,13,14,15}))</f>
      </c>
      <c r="AN1667">
        <f>IF($A1667="","",$AM1667+ROW()/10000000)</f>
      </c>
      <c r="AO1667">
        <f>IF($A1667="","",COUNTIF($W$2:$W$2500,$A1667))</f>
      </c>
      <c r="AP1667">
        <f>IF($A1667="","",SUMIFS($BF$2:$BF$2500,$W$2:$W$2500,$A1667))</f>
      </c>
      <c r="AQ1667">
        <f>IF($A1667="","",SUMIFS($BG$2:$BG$2500,$W$2:$W$2500,$A1667))</f>
      </c>
      <c r="AR1667">
        <f>IF($A1667="","",SUMIFS($BH$2:$BH$2500,$W$2:$W$2500,$A1667))</f>
      </c>
      <c r="AS1667">
        <f>IF($A1667="","",SUMIFS($BI$2:$BI$2500,$W$2:$W$2500,$A1667))</f>
      </c>
      <c r="AT1667">
        <f>IF($A1667="","",SUMIFS($BJ$2:$BJ$2500,$W$2:$W$2500,$A1667))</f>
      </c>
      <c r="AU1667">
        <f>IF($A1667="","",SUMIFS($BK$2:$BK$2500,$W$2:$W$2500,$A1667))</f>
      </c>
      <c r="AV1667">
        <f>IF($A1667="","",SUMIFS($BL$2:$BL$2500,$W$2:$W$2500,$A1667))</f>
      </c>
      <c r="AW1667">
        <f>IF($A1667="","",SUMIFS($BM$2:$BM$2500,$W$2:$W$2500,$A1667))</f>
      </c>
      <c r="AX1667">
        <f>IF($A1667="","",SUMIFS($BN$2:$BN$2500,$W$2:$W$2500,$A1667))</f>
      </c>
      <c r="AY1667">
        <f>IF($A1667="","",SUMIFS($BO$2:$BO$2500,$W$2:$W$2500,$A1667))</f>
      </c>
      <c r="AZ1667">
        <f>IF($A1667="","",SUMIFS($BP$2:$BP$2500,$W$2:$W$2500,$A1667))</f>
      </c>
      <c r="BA1667">
        <f>IF($A1667="","",SUMIFS($BQ$2:$BQ$2500,$W$2:$W$2500,$A1667))</f>
      </c>
      <c r="BB1667">
        <f>IF($A1667="","",SUMIFS($BR$2:$BR$2500,$W$2:$W$2500,$A1667))</f>
      </c>
      <c r="BC1667">
        <f>IF($A1667="","",SUMIFS($BS$2:$BS$2500,$W$2:$W$2500,$A1667))</f>
      </c>
      <c r="BD1667">
        <f>IF($A1667="","",SUMIFS($BT$2:$BT$2500,$W$2:$W$2500,$A1667))</f>
      </c>
      <c r="BF1667">
        <f>IF($Z1667="","",INDEX($AO$2:$AO$2000,$Z1667))</f>
      </c>
      <c r="BG1667">
        <f>IF($Z1667="","",INDEX($AP$2:$AP$2000,$Z1667))</f>
      </c>
      <c r="BH1667">
        <f>IF($Z1667="","",INDEX($AQ$2:$AQ$2000,$Z1667))</f>
      </c>
      <c r="BI1667">
        <f>IF($Z1667="","",INDEX($AR$2:$AR$2000,$Z1667))</f>
      </c>
      <c r="BJ1667">
        <f>IF($Z1667="","",INDEX($AS$2:$AS$2000,$Z1667))</f>
      </c>
      <c r="BK1667">
        <f>IF($Z1667="","",INDEX($AT$2:$AT$2000,$Z1667))</f>
      </c>
      <c r="BL1667">
        <f>IF($Z1667="","",INDEX($AU$2:$AU$2000,$Z1667))</f>
      </c>
      <c r="BM1667">
        <f>IF($Z1667="","",INDEX($AV$2:$AV$2000,$Z1667))</f>
      </c>
      <c r="BN1667">
        <f>IF($Z1667="","",INDEX($AW$2:$AW$2000,$Z1667))</f>
      </c>
      <c r="BO1667">
        <f>IF($Z1667="","",INDEX($AX$2:$AX$2000,$Z1667))</f>
      </c>
      <c r="BP1667">
        <f>IF($Z1667="","",INDEX($AY$2:$AY$2000,$Z1667))</f>
      </c>
      <c r="BQ1667">
        <f>IF($Z1667="","",INDEX($AZ$2:$AZ$2000,$Z1667))</f>
      </c>
      <c r="BR1667">
        <f>IF($Z1667="","",INDEX($BA$2:$BA$2000,$Z1667))</f>
      </c>
      <c r="BS1667">
        <f>IF($Z1667="","",INDEX($BB$2:$BB$2000,$Z1667))</f>
      </c>
      <c r="BT1667">
        <f>IF($Z1667="","",INDEX($BC$2:$BC$2000,$Z1667))</f>
      </c>
      <c r="BV1667">
        <f>IF(OR($A1667="",$P1667&lt;&gt;"Yes",$AH1667="Yes"),"",1+N($AG1667))</f>
      </c>
      <c r="BW1667">
        <f>IF($A1667="","",COUNTIFS($W$2:$W$2500,$A1667,$BZ$2:$BZ$2500,"Yes")+COUNTIFS($X$2:$X$2500,$A1667,$BY$2:$BY$2500,"Yes"))</f>
      </c>
      <c r="BX1667">
        <f>IF(OR($A1667="",$P1667="Yes"),"",IF(N($BW1667)=0,0,1+SUMIFS($CB$2:$CB$2500,$W$2:$W$2500,$A1667)+SUMIFS($CA$2:$CA$2500,$X$2:$X$2500,$A1667)))</f>
      </c>
      <c r="BY1667" t="str">
        <f>IF($Y1667="","",INDEX($AH$2:$AH$2000,$Y1667)&amp;"")</f>
      </c>
      <c r="BZ1667" t="str">
        <f>IF($Z1667="","",INDEX($AH$2:$AH$2000,$Z1667)&amp;"")</f>
      </c>
      <c r="CA1667">
        <f>IF($Y1667="","",INDEX($BV$2:$BV$2000,$Y1667))</f>
      </c>
      <c r="CB1667">
        <f>IF($Z1667="","",INDEX($BV$2:$BV$2000,$Z1667))</f>
      </c>
    </row>
    <row r="1668">
      <c r="A1668" t="str">
        <f>IF(TRIM(INDEX(games!$A:$A,ROW()))="","",TRIM(INDEX(games!$A:$A,ROW())))</f>
      </c>
      <c r="B1668">
        <f>IF(OR($A1668="",INDEX(games!$B:$B,ROW())=""),"",INDEX(games!$B:$B,ROW()))</f>
      </c>
      <c r="C1668" t="str">
        <f>IF(OR($A1668="",INDEX(games!$C:$C,ROW())=""),"",INDEX(games!$C:$C,ROW()))</f>
      </c>
      <c r="D1668">
        <f>IF($A1668="","",COUNTIF($W$2:$W$2500,$A1668)+COUNTIF($X$2:$X$2500,$A1668))</f>
      </c>
      <c r="E1668">
        <f>IF($A1668="","",IFERROR(MATCH($C1668,$R$2:$R$5,0),0))</f>
      </c>
      <c r="F1668">
        <f>IF($A1668="","",MOD(ROW(),34))</f>
      </c>
      <c r="G1668">
        <f>IF($A1668="",NA(),IF($C1668="Action",$B1668,NA()))</f>
      </c>
      <c r="H1668">
        <f>IF($A1668="",NA(),IF($C1668="Action",1+$F1668*0.023,NA()))</f>
      </c>
      <c r="I1668">
        <f>IF($A1668="",NA(),IF($C1668="Strategy",$B1668,NA()))</f>
      </c>
      <c r="J1668">
        <f>IF($A1668="",NA(),IF($C1668="Strategy",2+$F1668*0.023,NA()))</f>
      </c>
      <c r="K1668">
        <f>IF($A1668="",NA(),IF($C1668="Deckbuilder",$B1668,NA()))</f>
      </c>
      <c r="L1668">
        <f>IF($A1668="",NA(),IF($C1668="Deckbuilder",3+$F1668*0.023,NA()))</f>
      </c>
      <c r="M1668">
        <f>IF($A1668="",NA(),IF($C1668="Traditional",$B1668,NA()))</f>
      </c>
      <c r="N1668">
        <f>IF($A1668="",NA(),IF($C1668="Traditional",4+$F1668*0.023,NA()))</f>
      </c>
      <c r="O1668">
        <f>IF($A1668="","",$D1668+ROW()/1000000)</f>
      </c>
      <c r="P1668" t="str">
        <f>IF(OR($A1668="",INDEX(games!$H:$H,ROW())=""),"",INDEX(games!$H:$H,ROW()))</f>
      </c>
      <c r="Q1668">
        <f>IF(OR($A1668="",$P1668&lt;&gt;"Yes"),"",$D1668+ROW()/1000000)</f>
      </c>
      <c r="T1668">
        <f>IF($Y1668="","",INDEX($B$2:$B$2000,$Y1668))</f>
      </c>
      <c r="U1668">
        <f>IF($Z1668="","",INDEX($B$2:$B$2000,$Z1668))</f>
      </c>
      <c r="V1668">
        <f>IF(OR($T1668="",$U1668=""),"",$U1668-$T1668)</f>
      </c>
      <c r="W1668" t="str">
        <f>IF(TRIM(INDEX(connections!$A:$A,ROW()))="","",TRIM(INDEX(connections!$A:$A,ROW())))</f>
      </c>
      <c r="X1668" t="str">
        <f>IF($W1668="","",TRIM(INDEX(connections!$B:$B,ROW())))</f>
      </c>
      <c r="Y1668">
        <f>IF($W1668="","",IFERROR(MATCH($W1668,$A$2:$A$2000,0),""))</f>
      </c>
      <c r="Z1668">
        <f>IF($X1668="","",IFERROR(MATCH($X1668,$A$2:$A$2000,0),""))</f>
      </c>
      <c r="AA1668" t="str">
        <f>IF($Y1668="","",INDEX($P$2:$P$2000,$Y1668))</f>
      </c>
      <c r="AB1668" t="str">
        <f>IF($Z1668="","",INDEX($P$2:$P$2000,$Z1668))</f>
      </c>
      <c r="AC1668">
        <f>IF(AND($AA1668="Yes",$AB1668="Yes"),1,"")</f>
      </c>
      <c r="AD1668">
        <f>IF(OR($Y1668="",$Z1668=""),"",IF(INDEX($C$2:$C$2000,$Y1668)=INDEX($C$2:$C$2000,$Z1668),0,1))</f>
      </c>
      <c r="AE1668">
        <f>IF($AC1668&lt;&gt;1,"",IF(AND(INDEX($AG$2:$AG$2000,$Y1668)=1,INDEX($AG$2:$AG$2000,$Z1668)=1),1,""))</f>
      </c>
      <c r="AG1668">
        <f>IF($A1668="","",COUNTIFS($W$2:$W$2500,$A1668,$AB$2:$AB$2500,"Yes")+COUNTIFS($X$2:$X$2500,$A1668,$AA$2:$AA$2500,"Yes"))</f>
      </c>
      <c r="AH1668" t="str">
        <f>IF(OR($P1668&lt;&gt;"Yes",N($AG1668)=0),"",IF(AND($AG1668=1,COUNTIFS($W$2:$W$2500,$A1668,$AE$2:$AE$2500,1)+COUNTIFS($X$2:$X$2500,$A1668,$AE$2:$AE$2500,1)&gt;0),"","Yes"))</f>
      </c>
      <c r="AI1668">
        <f>IF($AH1668="Yes",$AG1668,"")</f>
      </c>
      <c r="AJ1668">
        <f>IF($AI1668="","",$AI1668+ROW()/1000000)</f>
      </c>
      <c r="AK1668">
        <f>IF(OR($A1668="",$P1668="Yes",N($AG1668)=0),"",$AG1668+ROW()/1000000)</f>
      </c>
      <c r="AL1668" t="str">
        <f>IF($A1668="","",INDEX(games!$J:$J,ROW())&amp;"")</f>
      </c>
      <c r="AM1668">
        <f>IF($A1668="","",SUMPRODUCT($AO1668:$BD1668,'Map Analysis'!$AP$2^{0,1,2,3,4,5,6,7,8,9,10,11,12,13,14,15}))</f>
      </c>
      <c r="AN1668">
        <f>IF($A1668="","",$AM1668+ROW()/10000000)</f>
      </c>
      <c r="AO1668">
        <f>IF($A1668="","",COUNTIF($W$2:$W$2500,$A1668))</f>
      </c>
      <c r="AP1668">
        <f>IF($A1668="","",SUMIFS($BF$2:$BF$2500,$W$2:$W$2500,$A1668))</f>
      </c>
      <c r="AQ1668">
        <f>IF($A1668="","",SUMIFS($BG$2:$BG$2500,$W$2:$W$2500,$A1668))</f>
      </c>
      <c r="AR1668">
        <f>IF($A1668="","",SUMIFS($BH$2:$BH$2500,$W$2:$W$2500,$A1668))</f>
      </c>
      <c r="AS1668">
        <f>IF($A1668="","",SUMIFS($BI$2:$BI$2500,$W$2:$W$2500,$A1668))</f>
      </c>
      <c r="AT1668">
        <f>IF($A1668="","",SUMIFS($BJ$2:$BJ$2500,$W$2:$W$2500,$A1668))</f>
      </c>
      <c r="AU1668">
        <f>IF($A1668="","",SUMIFS($BK$2:$BK$2500,$W$2:$W$2500,$A1668))</f>
      </c>
      <c r="AV1668">
        <f>IF($A1668="","",SUMIFS($BL$2:$BL$2500,$W$2:$W$2500,$A1668))</f>
      </c>
      <c r="AW1668">
        <f>IF($A1668="","",SUMIFS($BM$2:$BM$2500,$W$2:$W$2500,$A1668))</f>
      </c>
      <c r="AX1668">
        <f>IF($A1668="","",SUMIFS($BN$2:$BN$2500,$W$2:$W$2500,$A1668))</f>
      </c>
      <c r="AY1668">
        <f>IF($A1668="","",SUMIFS($BO$2:$BO$2500,$W$2:$W$2500,$A1668))</f>
      </c>
      <c r="AZ1668">
        <f>IF($A1668="","",SUMIFS($BP$2:$BP$2500,$W$2:$W$2500,$A1668))</f>
      </c>
      <c r="BA1668">
        <f>IF($A1668="","",SUMIFS($BQ$2:$BQ$2500,$W$2:$W$2500,$A1668))</f>
      </c>
      <c r="BB1668">
        <f>IF($A1668="","",SUMIFS($BR$2:$BR$2500,$W$2:$W$2500,$A1668))</f>
      </c>
      <c r="BC1668">
        <f>IF($A1668="","",SUMIFS($BS$2:$BS$2500,$W$2:$W$2500,$A1668))</f>
      </c>
      <c r="BD1668">
        <f>IF($A1668="","",SUMIFS($BT$2:$BT$2500,$W$2:$W$2500,$A1668))</f>
      </c>
      <c r="BF1668">
        <f>IF($Z1668="","",INDEX($AO$2:$AO$2000,$Z1668))</f>
      </c>
      <c r="BG1668">
        <f>IF($Z1668="","",INDEX($AP$2:$AP$2000,$Z1668))</f>
      </c>
      <c r="BH1668">
        <f>IF($Z1668="","",INDEX($AQ$2:$AQ$2000,$Z1668))</f>
      </c>
      <c r="BI1668">
        <f>IF($Z1668="","",INDEX($AR$2:$AR$2000,$Z1668))</f>
      </c>
      <c r="BJ1668">
        <f>IF($Z1668="","",INDEX($AS$2:$AS$2000,$Z1668))</f>
      </c>
      <c r="BK1668">
        <f>IF($Z1668="","",INDEX($AT$2:$AT$2000,$Z1668))</f>
      </c>
      <c r="BL1668">
        <f>IF($Z1668="","",INDEX($AU$2:$AU$2000,$Z1668))</f>
      </c>
      <c r="BM1668">
        <f>IF($Z1668="","",INDEX($AV$2:$AV$2000,$Z1668))</f>
      </c>
      <c r="BN1668">
        <f>IF($Z1668="","",INDEX($AW$2:$AW$2000,$Z1668))</f>
      </c>
      <c r="BO1668">
        <f>IF($Z1668="","",INDEX($AX$2:$AX$2000,$Z1668))</f>
      </c>
      <c r="BP1668">
        <f>IF($Z1668="","",INDEX($AY$2:$AY$2000,$Z1668))</f>
      </c>
      <c r="BQ1668">
        <f>IF($Z1668="","",INDEX($AZ$2:$AZ$2000,$Z1668))</f>
      </c>
      <c r="BR1668">
        <f>IF($Z1668="","",INDEX($BA$2:$BA$2000,$Z1668))</f>
      </c>
      <c r="BS1668">
        <f>IF($Z1668="","",INDEX($BB$2:$BB$2000,$Z1668))</f>
      </c>
      <c r="BT1668">
        <f>IF($Z1668="","",INDEX($BC$2:$BC$2000,$Z1668))</f>
      </c>
      <c r="BV1668">
        <f>IF(OR($A1668="",$P1668&lt;&gt;"Yes",$AH1668="Yes"),"",1+N($AG1668))</f>
      </c>
      <c r="BW1668">
        <f>IF($A1668="","",COUNTIFS($W$2:$W$2500,$A1668,$BZ$2:$BZ$2500,"Yes")+COUNTIFS($X$2:$X$2500,$A1668,$BY$2:$BY$2500,"Yes"))</f>
      </c>
      <c r="BX1668">
        <f>IF(OR($A1668="",$P1668="Yes"),"",IF(N($BW1668)=0,0,1+SUMIFS($CB$2:$CB$2500,$W$2:$W$2500,$A1668)+SUMIFS($CA$2:$CA$2500,$X$2:$X$2500,$A1668)))</f>
      </c>
      <c r="BY1668" t="str">
        <f>IF($Y1668="","",INDEX($AH$2:$AH$2000,$Y1668)&amp;"")</f>
      </c>
      <c r="BZ1668" t="str">
        <f>IF($Z1668="","",INDEX($AH$2:$AH$2000,$Z1668)&amp;"")</f>
      </c>
      <c r="CA1668">
        <f>IF($Y1668="","",INDEX($BV$2:$BV$2000,$Y1668))</f>
      </c>
      <c r="CB1668">
        <f>IF($Z1668="","",INDEX($BV$2:$BV$2000,$Z1668))</f>
      </c>
    </row>
    <row r="1669">
      <c r="A1669" t="str">
        <f>IF(TRIM(INDEX(games!$A:$A,ROW()))="","",TRIM(INDEX(games!$A:$A,ROW())))</f>
      </c>
      <c r="B1669">
        <f>IF(OR($A1669="",INDEX(games!$B:$B,ROW())=""),"",INDEX(games!$B:$B,ROW()))</f>
      </c>
      <c r="C1669" t="str">
        <f>IF(OR($A1669="",INDEX(games!$C:$C,ROW())=""),"",INDEX(games!$C:$C,ROW()))</f>
      </c>
      <c r="D1669">
        <f>IF($A1669="","",COUNTIF($W$2:$W$2500,$A1669)+COUNTIF($X$2:$X$2500,$A1669))</f>
      </c>
      <c r="E1669">
        <f>IF($A1669="","",IFERROR(MATCH($C1669,$R$2:$R$5,0),0))</f>
      </c>
      <c r="F1669">
        <f>IF($A1669="","",MOD(ROW(),34))</f>
      </c>
      <c r="G1669">
        <f>IF($A1669="",NA(),IF($C1669="Action",$B1669,NA()))</f>
      </c>
      <c r="H1669">
        <f>IF($A1669="",NA(),IF($C1669="Action",1+$F1669*0.023,NA()))</f>
      </c>
      <c r="I1669">
        <f>IF($A1669="",NA(),IF($C1669="Strategy",$B1669,NA()))</f>
      </c>
      <c r="J1669">
        <f>IF($A1669="",NA(),IF($C1669="Strategy",2+$F1669*0.023,NA()))</f>
      </c>
      <c r="K1669">
        <f>IF($A1669="",NA(),IF($C1669="Deckbuilder",$B1669,NA()))</f>
      </c>
      <c r="L1669">
        <f>IF($A1669="",NA(),IF($C1669="Deckbuilder",3+$F1669*0.023,NA()))</f>
      </c>
      <c r="M1669">
        <f>IF($A1669="",NA(),IF($C1669="Traditional",$B1669,NA()))</f>
      </c>
      <c r="N1669">
        <f>IF($A1669="",NA(),IF($C1669="Traditional",4+$F1669*0.023,NA()))</f>
      </c>
      <c r="O1669">
        <f>IF($A1669="","",$D1669+ROW()/1000000)</f>
      </c>
      <c r="P1669" t="str">
        <f>IF(OR($A1669="",INDEX(games!$H:$H,ROW())=""),"",INDEX(games!$H:$H,ROW()))</f>
      </c>
      <c r="Q1669">
        <f>IF(OR($A1669="",$P1669&lt;&gt;"Yes"),"",$D1669+ROW()/1000000)</f>
      </c>
      <c r="T1669">
        <f>IF($Y1669="","",INDEX($B$2:$B$2000,$Y1669))</f>
      </c>
      <c r="U1669">
        <f>IF($Z1669="","",INDEX($B$2:$B$2000,$Z1669))</f>
      </c>
      <c r="V1669">
        <f>IF(OR($T1669="",$U1669=""),"",$U1669-$T1669)</f>
      </c>
      <c r="W1669" t="str">
        <f>IF(TRIM(INDEX(connections!$A:$A,ROW()))="","",TRIM(INDEX(connections!$A:$A,ROW())))</f>
      </c>
      <c r="X1669" t="str">
        <f>IF($W1669="","",TRIM(INDEX(connections!$B:$B,ROW())))</f>
      </c>
      <c r="Y1669">
        <f>IF($W1669="","",IFERROR(MATCH($W1669,$A$2:$A$2000,0),""))</f>
      </c>
      <c r="Z1669">
        <f>IF($X1669="","",IFERROR(MATCH($X1669,$A$2:$A$2000,0),""))</f>
      </c>
      <c r="AA1669" t="str">
        <f>IF($Y1669="","",INDEX($P$2:$P$2000,$Y1669))</f>
      </c>
      <c r="AB1669" t="str">
        <f>IF($Z1669="","",INDEX($P$2:$P$2000,$Z1669))</f>
      </c>
      <c r="AC1669">
        <f>IF(AND($AA1669="Yes",$AB1669="Yes"),1,"")</f>
      </c>
      <c r="AD1669">
        <f>IF(OR($Y1669="",$Z1669=""),"",IF(INDEX($C$2:$C$2000,$Y1669)=INDEX($C$2:$C$2000,$Z1669),0,1))</f>
      </c>
      <c r="AE1669">
        <f>IF($AC1669&lt;&gt;1,"",IF(AND(INDEX($AG$2:$AG$2000,$Y1669)=1,INDEX($AG$2:$AG$2000,$Z1669)=1),1,""))</f>
      </c>
      <c r="AG1669">
        <f>IF($A1669="","",COUNTIFS($W$2:$W$2500,$A1669,$AB$2:$AB$2500,"Yes")+COUNTIFS($X$2:$X$2500,$A1669,$AA$2:$AA$2500,"Yes"))</f>
      </c>
      <c r="AH1669" t="str">
        <f>IF(OR($P1669&lt;&gt;"Yes",N($AG1669)=0),"",IF(AND($AG1669=1,COUNTIFS($W$2:$W$2500,$A1669,$AE$2:$AE$2500,1)+COUNTIFS($X$2:$X$2500,$A1669,$AE$2:$AE$2500,1)&gt;0),"","Yes"))</f>
      </c>
      <c r="AI1669">
        <f>IF($AH1669="Yes",$AG1669,"")</f>
      </c>
      <c r="AJ1669">
        <f>IF($AI1669="","",$AI1669+ROW()/1000000)</f>
      </c>
      <c r="AK1669">
        <f>IF(OR($A1669="",$P1669="Yes",N($AG1669)=0),"",$AG1669+ROW()/1000000)</f>
      </c>
      <c r="AL1669" t="str">
        <f>IF($A1669="","",INDEX(games!$J:$J,ROW())&amp;"")</f>
      </c>
      <c r="AM1669">
        <f>IF($A1669="","",SUMPRODUCT($AO1669:$BD1669,'Map Analysis'!$AP$2^{0,1,2,3,4,5,6,7,8,9,10,11,12,13,14,15}))</f>
      </c>
      <c r="AN1669">
        <f>IF($A1669="","",$AM1669+ROW()/10000000)</f>
      </c>
      <c r="AO1669">
        <f>IF($A1669="","",COUNTIF($W$2:$W$2500,$A1669))</f>
      </c>
      <c r="AP1669">
        <f>IF($A1669="","",SUMIFS($BF$2:$BF$2500,$W$2:$W$2500,$A1669))</f>
      </c>
      <c r="AQ1669">
        <f>IF($A1669="","",SUMIFS($BG$2:$BG$2500,$W$2:$W$2500,$A1669))</f>
      </c>
      <c r="AR1669">
        <f>IF($A1669="","",SUMIFS($BH$2:$BH$2500,$W$2:$W$2500,$A1669))</f>
      </c>
      <c r="AS1669">
        <f>IF($A1669="","",SUMIFS($BI$2:$BI$2500,$W$2:$W$2500,$A1669))</f>
      </c>
      <c r="AT1669">
        <f>IF($A1669="","",SUMIFS($BJ$2:$BJ$2500,$W$2:$W$2500,$A1669))</f>
      </c>
      <c r="AU1669">
        <f>IF($A1669="","",SUMIFS($BK$2:$BK$2500,$W$2:$W$2500,$A1669))</f>
      </c>
      <c r="AV1669">
        <f>IF($A1669="","",SUMIFS($BL$2:$BL$2500,$W$2:$W$2500,$A1669))</f>
      </c>
      <c r="AW1669">
        <f>IF($A1669="","",SUMIFS($BM$2:$BM$2500,$W$2:$W$2500,$A1669))</f>
      </c>
      <c r="AX1669">
        <f>IF($A1669="","",SUMIFS($BN$2:$BN$2500,$W$2:$W$2500,$A1669))</f>
      </c>
      <c r="AY1669">
        <f>IF($A1669="","",SUMIFS($BO$2:$BO$2500,$W$2:$W$2500,$A1669))</f>
      </c>
      <c r="AZ1669">
        <f>IF($A1669="","",SUMIFS($BP$2:$BP$2500,$W$2:$W$2500,$A1669))</f>
      </c>
      <c r="BA1669">
        <f>IF($A1669="","",SUMIFS($BQ$2:$BQ$2500,$W$2:$W$2500,$A1669))</f>
      </c>
      <c r="BB1669">
        <f>IF($A1669="","",SUMIFS($BR$2:$BR$2500,$W$2:$W$2500,$A1669))</f>
      </c>
      <c r="BC1669">
        <f>IF($A1669="","",SUMIFS($BS$2:$BS$2500,$W$2:$W$2500,$A1669))</f>
      </c>
      <c r="BD1669">
        <f>IF($A1669="","",SUMIFS($BT$2:$BT$2500,$W$2:$W$2500,$A1669))</f>
      </c>
      <c r="BF1669">
        <f>IF($Z1669="","",INDEX($AO$2:$AO$2000,$Z1669))</f>
      </c>
      <c r="BG1669">
        <f>IF($Z1669="","",INDEX($AP$2:$AP$2000,$Z1669))</f>
      </c>
      <c r="BH1669">
        <f>IF($Z1669="","",INDEX($AQ$2:$AQ$2000,$Z1669))</f>
      </c>
      <c r="BI1669">
        <f>IF($Z1669="","",INDEX($AR$2:$AR$2000,$Z1669))</f>
      </c>
      <c r="BJ1669">
        <f>IF($Z1669="","",INDEX($AS$2:$AS$2000,$Z1669))</f>
      </c>
      <c r="BK1669">
        <f>IF($Z1669="","",INDEX($AT$2:$AT$2000,$Z1669))</f>
      </c>
      <c r="BL1669">
        <f>IF($Z1669="","",INDEX($AU$2:$AU$2000,$Z1669))</f>
      </c>
      <c r="BM1669">
        <f>IF($Z1669="","",INDEX($AV$2:$AV$2000,$Z1669))</f>
      </c>
      <c r="BN1669">
        <f>IF($Z1669="","",INDEX($AW$2:$AW$2000,$Z1669))</f>
      </c>
      <c r="BO1669">
        <f>IF($Z1669="","",INDEX($AX$2:$AX$2000,$Z1669))</f>
      </c>
      <c r="BP1669">
        <f>IF($Z1669="","",INDEX($AY$2:$AY$2000,$Z1669))</f>
      </c>
      <c r="BQ1669">
        <f>IF($Z1669="","",INDEX($AZ$2:$AZ$2000,$Z1669))</f>
      </c>
      <c r="BR1669">
        <f>IF($Z1669="","",INDEX($BA$2:$BA$2000,$Z1669))</f>
      </c>
      <c r="BS1669">
        <f>IF($Z1669="","",INDEX($BB$2:$BB$2000,$Z1669))</f>
      </c>
      <c r="BT1669">
        <f>IF($Z1669="","",INDEX($BC$2:$BC$2000,$Z1669))</f>
      </c>
      <c r="BV1669">
        <f>IF(OR($A1669="",$P1669&lt;&gt;"Yes",$AH1669="Yes"),"",1+N($AG1669))</f>
      </c>
      <c r="BW1669">
        <f>IF($A1669="","",COUNTIFS($W$2:$W$2500,$A1669,$BZ$2:$BZ$2500,"Yes")+COUNTIFS($X$2:$X$2500,$A1669,$BY$2:$BY$2500,"Yes"))</f>
      </c>
      <c r="BX1669">
        <f>IF(OR($A1669="",$P1669="Yes"),"",IF(N($BW1669)=0,0,1+SUMIFS($CB$2:$CB$2500,$W$2:$W$2500,$A1669)+SUMIFS($CA$2:$CA$2500,$X$2:$X$2500,$A1669)))</f>
      </c>
      <c r="BY1669" t="str">
        <f>IF($Y1669="","",INDEX($AH$2:$AH$2000,$Y1669)&amp;"")</f>
      </c>
      <c r="BZ1669" t="str">
        <f>IF($Z1669="","",INDEX($AH$2:$AH$2000,$Z1669)&amp;"")</f>
      </c>
      <c r="CA1669">
        <f>IF($Y1669="","",INDEX($BV$2:$BV$2000,$Y1669))</f>
      </c>
      <c r="CB1669">
        <f>IF($Z1669="","",INDEX($BV$2:$BV$2000,$Z1669))</f>
      </c>
    </row>
    <row r="1670">
      <c r="A1670" t="str">
        <f>IF(TRIM(INDEX(games!$A:$A,ROW()))="","",TRIM(INDEX(games!$A:$A,ROW())))</f>
      </c>
      <c r="B1670">
        <f>IF(OR($A1670="",INDEX(games!$B:$B,ROW())=""),"",INDEX(games!$B:$B,ROW()))</f>
      </c>
      <c r="C1670" t="str">
        <f>IF(OR($A1670="",INDEX(games!$C:$C,ROW())=""),"",INDEX(games!$C:$C,ROW()))</f>
      </c>
      <c r="D1670">
        <f>IF($A1670="","",COUNTIF($W$2:$W$2500,$A1670)+COUNTIF($X$2:$X$2500,$A1670))</f>
      </c>
      <c r="E1670">
        <f>IF($A1670="","",IFERROR(MATCH($C1670,$R$2:$R$5,0),0))</f>
      </c>
      <c r="F1670">
        <f>IF($A1670="","",MOD(ROW(),34))</f>
      </c>
      <c r="G1670">
        <f>IF($A1670="",NA(),IF($C1670="Action",$B1670,NA()))</f>
      </c>
      <c r="H1670">
        <f>IF($A1670="",NA(),IF($C1670="Action",1+$F1670*0.023,NA()))</f>
      </c>
      <c r="I1670">
        <f>IF($A1670="",NA(),IF($C1670="Strategy",$B1670,NA()))</f>
      </c>
      <c r="J1670">
        <f>IF($A1670="",NA(),IF($C1670="Strategy",2+$F1670*0.023,NA()))</f>
      </c>
      <c r="K1670">
        <f>IF($A1670="",NA(),IF($C1670="Deckbuilder",$B1670,NA()))</f>
      </c>
      <c r="L1670">
        <f>IF($A1670="",NA(),IF($C1670="Deckbuilder",3+$F1670*0.023,NA()))</f>
      </c>
      <c r="M1670">
        <f>IF($A1670="",NA(),IF($C1670="Traditional",$B1670,NA()))</f>
      </c>
      <c r="N1670">
        <f>IF($A1670="",NA(),IF($C1670="Traditional",4+$F1670*0.023,NA()))</f>
      </c>
      <c r="O1670">
        <f>IF($A1670="","",$D1670+ROW()/1000000)</f>
      </c>
      <c r="P1670" t="str">
        <f>IF(OR($A1670="",INDEX(games!$H:$H,ROW())=""),"",INDEX(games!$H:$H,ROW()))</f>
      </c>
      <c r="Q1670">
        <f>IF(OR($A1670="",$P1670&lt;&gt;"Yes"),"",$D1670+ROW()/1000000)</f>
      </c>
      <c r="T1670">
        <f>IF($Y1670="","",INDEX($B$2:$B$2000,$Y1670))</f>
      </c>
      <c r="U1670">
        <f>IF($Z1670="","",INDEX($B$2:$B$2000,$Z1670))</f>
      </c>
      <c r="V1670">
        <f>IF(OR($T1670="",$U1670=""),"",$U1670-$T1670)</f>
      </c>
      <c r="W1670" t="str">
        <f>IF(TRIM(INDEX(connections!$A:$A,ROW()))="","",TRIM(INDEX(connections!$A:$A,ROW())))</f>
      </c>
      <c r="X1670" t="str">
        <f>IF($W1670="","",TRIM(INDEX(connections!$B:$B,ROW())))</f>
      </c>
      <c r="Y1670">
        <f>IF($W1670="","",IFERROR(MATCH($W1670,$A$2:$A$2000,0),""))</f>
      </c>
      <c r="Z1670">
        <f>IF($X1670="","",IFERROR(MATCH($X1670,$A$2:$A$2000,0),""))</f>
      </c>
      <c r="AA1670" t="str">
        <f>IF($Y1670="","",INDEX($P$2:$P$2000,$Y1670))</f>
      </c>
      <c r="AB1670" t="str">
        <f>IF($Z1670="","",INDEX($P$2:$P$2000,$Z1670))</f>
      </c>
      <c r="AC1670">
        <f>IF(AND($AA1670="Yes",$AB1670="Yes"),1,"")</f>
      </c>
      <c r="AD1670">
        <f>IF(OR($Y1670="",$Z1670=""),"",IF(INDEX($C$2:$C$2000,$Y1670)=INDEX($C$2:$C$2000,$Z1670),0,1))</f>
      </c>
      <c r="AE1670">
        <f>IF($AC1670&lt;&gt;1,"",IF(AND(INDEX($AG$2:$AG$2000,$Y1670)=1,INDEX($AG$2:$AG$2000,$Z1670)=1),1,""))</f>
      </c>
      <c r="AG1670">
        <f>IF($A1670="","",COUNTIFS($W$2:$W$2500,$A1670,$AB$2:$AB$2500,"Yes")+COUNTIFS($X$2:$X$2500,$A1670,$AA$2:$AA$2500,"Yes"))</f>
      </c>
      <c r="AH1670" t="str">
        <f>IF(OR($P1670&lt;&gt;"Yes",N($AG1670)=0),"",IF(AND($AG1670=1,COUNTIFS($W$2:$W$2500,$A1670,$AE$2:$AE$2500,1)+COUNTIFS($X$2:$X$2500,$A1670,$AE$2:$AE$2500,1)&gt;0),"","Yes"))</f>
      </c>
      <c r="AI1670">
        <f>IF($AH1670="Yes",$AG1670,"")</f>
      </c>
      <c r="AJ1670">
        <f>IF($AI1670="","",$AI1670+ROW()/1000000)</f>
      </c>
      <c r="AK1670">
        <f>IF(OR($A1670="",$P1670="Yes",N($AG1670)=0),"",$AG1670+ROW()/1000000)</f>
      </c>
      <c r="AL1670" t="str">
        <f>IF($A1670="","",INDEX(games!$J:$J,ROW())&amp;"")</f>
      </c>
      <c r="AM1670">
        <f>IF($A1670="","",SUMPRODUCT($AO1670:$BD1670,'Map Analysis'!$AP$2^{0,1,2,3,4,5,6,7,8,9,10,11,12,13,14,15}))</f>
      </c>
      <c r="AN1670">
        <f>IF($A1670="","",$AM1670+ROW()/10000000)</f>
      </c>
      <c r="AO1670">
        <f>IF($A1670="","",COUNTIF($W$2:$W$2500,$A1670))</f>
      </c>
      <c r="AP1670">
        <f>IF($A1670="","",SUMIFS($BF$2:$BF$2500,$W$2:$W$2500,$A1670))</f>
      </c>
      <c r="AQ1670">
        <f>IF($A1670="","",SUMIFS($BG$2:$BG$2500,$W$2:$W$2500,$A1670))</f>
      </c>
      <c r="AR1670">
        <f>IF($A1670="","",SUMIFS($BH$2:$BH$2500,$W$2:$W$2500,$A1670))</f>
      </c>
      <c r="AS1670">
        <f>IF($A1670="","",SUMIFS($BI$2:$BI$2500,$W$2:$W$2500,$A1670))</f>
      </c>
      <c r="AT1670">
        <f>IF($A1670="","",SUMIFS($BJ$2:$BJ$2500,$W$2:$W$2500,$A1670))</f>
      </c>
      <c r="AU1670">
        <f>IF($A1670="","",SUMIFS($BK$2:$BK$2500,$W$2:$W$2500,$A1670))</f>
      </c>
      <c r="AV1670">
        <f>IF($A1670="","",SUMIFS($BL$2:$BL$2500,$W$2:$W$2500,$A1670))</f>
      </c>
      <c r="AW1670">
        <f>IF($A1670="","",SUMIFS($BM$2:$BM$2500,$W$2:$W$2500,$A1670))</f>
      </c>
      <c r="AX1670">
        <f>IF($A1670="","",SUMIFS($BN$2:$BN$2500,$W$2:$W$2500,$A1670))</f>
      </c>
      <c r="AY1670">
        <f>IF($A1670="","",SUMIFS($BO$2:$BO$2500,$W$2:$W$2500,$A1670))</f>
      </c>
      <c r="AZ1670">
        <f>IF($A1670="","",SUMIFS($BP$2:$BP$2500,$W$2:$W$2500,$A1670))</f>
      </c>
      <c r="BA1670">
        <f>IF($A1670="","",SUMIFS($BQ$2:$BQ$2500,$W$2:$W$2500,$A1670))</f>
      </c>
      <c r="BB1670">
        <f>IF($A1670="","",SUMIFS($BR$2:$BR$2500,$W$2:$W$2500,$A1670))</f>
      </c>
      <c r="BC1670">
        <f>IF($A1670="","",SUMIFS($BS$2:$BS$2500,$W$2:$W$2500,$A1670))</f>
      </c>
      <c r="BD1670">
        <f>IF($A1670="","",SUMIFS($BT$2:$BT$2500,$W$2:$W$2500,$A1670))</f>
      </c>
      <c r="BF1670">
        <f>IF($Z1670="","",INDEX($AO$2:$AO$2000,$Z1670))</f>
      </c>
      <c r="BG1670">
        <f>IF($Z1670="","",INDEX($AP$2:$AP$2000,$Z1670))</f>
      </c>
      <c r="BH1670">
        <f>IF($Z1670="","",INDEX($AQ$2:$AQ$2000,$Z1670))</f>
      </c>
      <c r="BI1670">
        <f>IF($Z1670="","",INDEX($AR$2:$AR$2000,$Z1670))</f>
      </c>
      <c r="BJ1670">
        <f>IF($Z1670="","",INDEX($AS$2:$AS$2000,$Z1670))</f>
      </c>
      <c r="BK1670">
        <f>IF($Z1670="","",INDEX($AT$2:$AT$2000,$Z1670))</f>
      </c>
      <c r="BL1670">
        <f>IF($Z1670="","",INDEX($AU$2:$AU$2000,$Z1670))</f>
      </c>
      <c r="BM1670">
        <f>IF($Z1670="","",INDEX($AV$2:$AV$2000,$Z1670))</f>
      </c>
      <c r="BN1670">
        <f>IF($Z1670="","",INDEX($AW$2:$AW$2000,$Z1670))</f>
      </c>
      <c r="BO1670">
        <f>IF($Z1670="","",INDEX($AX$2:$AX$2000,$Z1670))</f>
      </c>
      <c r="BP1670">
        <f>IF($Z1670="","",INDEX($AY$2:$AY$2000,$Z1670))</f>
      </c>
      <c r="BQ1670">
        <f>IF($Z1670="","",INDEX($AZ$2:$AZ$2000,$Z1670))</f>
      </c>
      <c r="BR1670">
        <f>IF($Z1670="","",INDEX($BA$2:$BA$2000,$Z1670))</f>
      </c>
      <c r="BS1670">
        <f>IF($Z1670="","",INDEX($BB$2:$BB$2000,$Z1670))</f>
      </c>
      <c r="BT1670">
        <f>IF($Z1670="","",INDEX($BC$2:$BC$2000,$Z1670))</f>
      </c>
      <c r="BV1670">
        <f>IF(OR($A1670="",$P1670&lt;&gt;"Yes",$AH1670="Yes"),"",1+N($AG1670))</f>
      </c>
      <c r="BW1670">
        <f>IF($A1670="","",COUNTIFS($W$2:$W$2500,$A1670,$BZ$2:$BZ$2500,"Yes")+COUNTIFS($X$2:$X$2500,$A1670,$BY$2:$BY$2500,"Yes"))</f>
      </c>
      <c r="BX1670">
        <f>IF(OR($A1670="",$P1670="Yes"),"",IF(N($BW1670)=0,0,1+SUMIFS($CB$2:$CB$2500,$W$2:$W$2500,$A1670)+SUMIFS($CA$2:$CA$2500,$X$2:$X$2500,$A1670)))</f>
      </c>
      <c r="BY1670" t="str">
        <f>IF($Y1670="","",INDEX($AH$2:$AH$2000,$Y1670)&amp;"")</f>
      </c>
      <c r="BZ1670" t="str">
        <f>IF($Z1670="","",INDEX($AH$2:$AH$2000,$Z1670)&amp;"")</f>
      </c>
      <c r="CA1670">
        <f>IF($Y1670="","",INDEX($BV$2:$BV$2000,$Y1670))</f>
      </c>
      <c r="CB1670">
        <f>IF($Z1670="","",INDEX($BV$2:$BV$2000,$Z1670))</f>
      </c>
    </row>
    <row r="1671">
      <c r="A1671" t="str">
        <f>IF(TRIM(INDEX(games!$A:$A,ROW()))="","",TRIM(INDEX(games!$A:$A,ROW())))</f>
      </c>
      <c r="B1671">
        <f>IF(OR($A1671="",INDEX(games!$B:$B,ROW())=""),"",INDEX(games!$B:$B,ROW()))</f>
      </c>
      <c r="C1671" t="str">
        <f>IF(OR($A1671="",INDEX(games!$C:$C,ROW())=""),"",INDEX(games!$C:$C,ROW()))</f>
      </c>
      <c r="D1671">
        <f>IF($A1671="","",COUNTIF($W$2:$W$2500,$A1671)+COUNTIF($X$2:$X$2500,$A1671))</f>
      </c>
      <c r="E1671">
        <f>IF($A1671="","",IFERROR(MATCH($C1671,$R$2:$R$5,0),0))</f>
      </c>
      <c r="F1671">
        <f>IF($A1671="","",MOD(ROW(),34))</f>
      </c>
      <c r="G1671">
        <f>IF($A1671="",NA(),IF($C1671="Action",$B1671,NA()))</f>
      </c>
      <c r="H1671">
        <f>IF($A1671="",NA(),IF($C1671="Action",1+$F1671*0.023,NA()))</f>
      </c>
      <c r="I1671">
        <f>IF($A1671="",NA(),IF($C1671="Strategy",$B1671,NA()))</f>
      </c>
      <c r="J1671">
        <f>IF($A1671="",NA(),IF($C1671="Strategy",2+$F1671*0.023,NA()))</f>
      </c>
      <c r="K1671">
        <f>IF($A1671="",NA(),IF($C1671="Deckbuilder",$B1671,NA()))</f>
      </c>
      <c r="L1671">
        <f>IF($A1671="",NA(),IF($C1671="Deckbuilder",3+$F1671*0.023,NA()))</f>
      </c>
      <c r="M1671">
        <f>IF($A1671="",NA(),IF($C1671="Traditional",$B1671,NA()))</f>
      </c>
      <c r="N1671">
        <f>IF($A1671="",NA(),IF($C1671="Traditional",4+$F1671*0.023,NA()))</f>
      </c>
      <c r="O1671">
        <f>IF($A1671="","",$D1671+ROW()/1000000)</f>
      </c>
      <c r="P1671" t="str">
        <f>IF(OR($A1671="",INDEX(games!$H:$H,ROW())=""),"",INDEX(games!$H:$H,ROW()))</f>
      </c>
      <c r="Q1671">
        <f>IF(OR($A1671="",$P1671&lt;&gt;"Yes"),"",$D1671+ROW()/1000000)</f>
      </c>
      <c r="T1671">
        <f>IF($Y1671="","",INDEX($B$2:$B$2000,$Y1671))</f>
      </c>
      <c r="U1671">
        <f>IF($Z1671="","",INDEX($B$2:$B$2000,$Z1671))</f>
      </c>
      <c r="V1671">
        <f>IF(OR($T1671="",$U1671=""),"",$U1671-$T1671)</f>
      </c>
      <c r="W1671" t="str">
        <f>IF(TRIM(INDEX(connections!$A:$A,ROW()))="","",TRIM(INDEX(connections!$A:$A,ROW())))</f>
      </c>
      <c r="X1671" t="str">
        <f>IF($W1671="","",TRIM(INDEX(connections!$B:$B,ROW())))</f>
      </c>
      <c r="Y1671">
        <f>IF($W1671="","",IFERROR(MATCH($W1671,$A$2:$A$2000,0),""))</f>
      </c>
      <c r="Z1671">
        <f>IF($X1671="","",IFERROR(MATCH($X1671,$A$2:$A$2000,0),""))</f>
      </c>
      <c r="AA1671" t="str">
        <f>IF($Y1671="","",INDEX($P$2:$P$2000,$Y1671))</f>
      </c>
      <c r="AB1671" t="str">
        <f>IF($Z1671="","",INDEX($P$2:$P$2000,$Z1671))</f>
      </c>
      <c r="AC1671">
        <f>IF(AND($AA1671="Yes",$AB1671="Yes"),1,"")</f>
      </c>
      <c r="AD1671">
        <f>IF(OR($Y1671="",$Z1671=""),"",IF(INDEX($C$2:$C$2000,$Y1671)=INDEX($C$2:$C$2000,$Z1671),0,1))</f>
      </c>
      <c r="AE1671">
        <f>IF($AC1671&lt;&gt;1,"",IF(AND(INDEX($AG$2:$AG$2000,$Y1671)=1,INDEX($AG$2:$AG$2000,$Z1671)=1),1,""))</f>
      </c>
      <c r="AG1671">
        <f>IF($A1671="","",COUNTIFS($W$2:$W$2500,$A1671,$AB$2:$AB$2500,"Yes")+COUNTIFS($X$2:$X$2500,$A1671,$AA$2:$AA$2500,"Yes"))</f>
      </c>
      <c r="AH1671" t="str">
        <f>IF(OR($P1671&lt;&gt;"Yes",N($AG1671)=0),"",IF(AND($AG1671=1,COUNTIFS($W$2:$W$2500,$A1671,$AE$2:$AE$2500,1)+COUNTIFS($X$2:$X$2500,$A1671,$AE$2:$AE$2500,1)&gt;0),"","Yes"))</f>
      </c>
      <c r="AI1671">
        <f>IF($AH1671="Yes",$AG1671,"")</f>
      </c>
      <c r="AJ1671">
        <f>IF($AI1671="","",$AI1671+ROW()/1000000)</f>
      </c>
      <c r="AK1671">
        <f>IF(OR($A1671="",$P1671="Yes",N($AG1671)=0),"",$AG1671+ROW()/1000000)</f>
      </c>
      <c r="AL1671" t="str">
        <f>IF($A1671="","",INDEX(games!$J:$J,ROW())&amp;"")</f>
      </c>
      <c r="AM1671">
        <f>IF($A1671="","",SUMPRODUCT($AO1671:$BD1671,'Map Analysis'!$AP$2^{0,1,2,3,4,5,6,7,8,9,10,11,12,13,14,15}))</f>
      </c>
      <c r="AN1671">
        <f>IF($A1671="","",$AM1671+ROW()/10000000)</f>
      </c>
      <c r="AO1671">
        <f>IF($A1671="","",COUNTIF($W$2:$W$2500,$A1671))</f>
      </c>
      <c r="AP1671">
        <f>IF($A1671="","",SUMIFS($BF$2:$BF$2500,$W$2:$W$2500,$A1671))</f>
      </c>
      <c r="AQ1671">
        <f>IF($A1671="","",SUMIFS($BG$2:$BG$2500,$W$2:$W$2500,$A1671))</f>
      </c>
      <c r="AR1671">
        <f>IF($A1671="","",SUMIFS($BH$2:$BH$2500,$W$2:$W$2500,$A1671))</f>
      </c>
      <c r="AS1671">
        <f>IF($A1671="","",SUMIFS($BI$2:$BI$2500,$W$2:$W$2500,$A1671))</f>
      </c>
      <c r="AT1671">
        <f>IF($A1671="","",SUMIFS($BJ$2:$BJ$2500,$W$2:$W$2500,$A1671))</f>
      </c>
      <c r="AU1671">
        <f>IF($A1671="","",SUMIFS($BK$2:$BK$2500,$W$2:$W$2500,$A1671))</f>
      </c>
      <c r="AV1671">
        <f>IF($A1671="","",SUMIFS($BL$2:$BL$2500,$W$2:$W$2500,$A1671))</f>
      </c>
      <c r="AW1671">
        <f>IF($A1671="","",SUMIFS($BM$2:$BM$2500,$W$2:$W$2500,$A1671))</f>
      </c>
      <c r="AX1671">
        <f>IF($A1671="","",SUMIFS($BN$2:$BN$2500,$W$2:$W$2500,$A1671))</f>
      </c>
      <c r="AY1671">
        <f>IF($A1671="","",SUMIFS($BO$2:$BO$2500,$W$2:$W$2500,$A1671))</f>
      </c>
      <c r="AZ1671">
        <f>IF($A1671="","",SUMIFS($BP$2:$BP$2500,$W$2:$W$2500,$A1671))</f>
      </c>
      <c r="BA1671">
        <f>IF($A1671="","",SUMIFS($BQ$2:$BQ$2500,$W$2:$W$2500,$A1671))</f>
      </c>
      <c r="BB1671">
        <f>IF($A1671="","",SUMIFS($BR$2:$BR$2500,$W$2:$W$2500,$A1671))</f>
      </c>
      <c r="BC1671">
        <f>IF($A1671="","",SUMIFS($BS$2:$BS$2500,$W$2:$W$2500,$A1671))</f>
      </c>
      <c r="BD1671">
        <f>IF($A1671="","",SUMIFS($BT$2:$BT$2500,$W$2:$W$2500,$A1671))</f>
      </c>
      <c r="BF1671">
        <f>IF($Z1671="","",INDEX($AO$2:$AO$2000,$Z1671))</f>
      </c>
      <c r="BG1671">
        <f>IF($Z1671="","",INDEX($AP$2:$AP$2000,$Z1671))</f>
      </c>
      <c r="BH1671">
        <f>IF($Z1671="","",INDEX($AQ$2:$AQ$2000,$Z1671))</f>
      </c>
      <c r="BI1671">
        <f>IF($Z1671="","",INDEX($AR$2:$AR$2000,$Z1671))</f>
      </c>
      <c r="BJ1671">
        <f>IF($Z1671="","",INDEX($AS$2:$AS$2000,$Z1671))</f>
      </c>
      <c r="BK1671">
        <f>IF($Z1671="","",INDEX($AT$2:$AT$2000,$Z1671))</f>
      </c>
      <c r="BL1671">
        <f>IF($Z1671="","",INDEX($AU$2:$AU$2000,$Z1671))</f>
      </c>
      <c r="BM1671">
        <f>IF($Z1671="","",INDEX($AV$2:$AV$2000,$Z1671))</f>
      </c>
      <c r="BN1671">
        <f>IF($Z1671="","",INDEX($AW$2:$AW$2000,$Z1671))</f>
      </c>
      <c r="BO1671">
        <f>IF($Z1671="","",INDEX($AX$2:$AX$2000,$Z1671))</f>
      </c>
      <c r="BP1671">
        <f>IF($Z1671="","",INDEX($AY$2:$AY$2000,$Z1671))</f>
      </c>
      <c r="BQ1671">
        <f>IF($Z1671="","",INDEX($AZ$2:$AZ$2000,$Z1671))</f>
      </c>
      <c r="BR1671">
        <f>IF($Z1671="","",INDEX($BA$2:$BA$2000,$Z1671))</f>
      </c>
      <c r="BS1671">
        <f>IF($Z1671="","",INDEX($BB$2:$BB$2000,$Z1671))</f>
      </c>
      <c r="BT1671">
        <f>IF($Z1671="","",INDEX($BC$2:$BC$2000,$Z1671))</f>
      </c>
      <c r="BV1671">
        <f>IF(OR($A1671="",$P1671&lt;&gt;"Yes",$AH1671="Yes"),"",1+N($AG1671))</f>
      </c>
      <c r="BW1671">
        <f>IF($A1671="","",COUNTIFS($W$2:$W$2500,$A1671,$BZ$2:$BZ$2500,"Yes")+COUNTIFS($X$2:$X$2500,$A1671,$BY$2:$BY$2500,"Yes"))</f>
      </c>
      <c r="BX1671">
        <f>IF(OR($A1671="",$P1671="Yes"),"",IF(N($BW1671)=0,0,1+SUMIFS($CB$2:$CB$2500,$W$2:$W$2500,$A1671)+SUMIFS($CA$2:$CA$2500,$X$2:$X$2500,$A1671)))</f>
      </c>
      <c r="BY1671" t="str">
        <f>IF($Y1671="","",INDEX($AH$2:$AH$2000,$Y1671)&amp;"")</f>
      </c>
      <c r="BZ1671" t="str">
        <f>IF($Z1671="","",INDEX($AH$2:$AH$2000,$Z1671)&amp;"")</f>
      </c>
      <c r="CA1671">
        <f>IF($Y1671="","",INDEX($BV$2:$BV$2000,$Y1671))</f>
      </c>
      <c r="CB1671">
        <f>IF($Z1671="","",INDEX($BV$2:$BV$2000,$Z1671))</f>
      </c>
    </row>
    <row r="1672">
      <c r="A1672" t="str">
        <f>IF(TRIM(INDEX(games!$A:$A,ROW()))="","",TRIM(INDEX(games!$A:$A,ROW())))</f>
      </c>
      <c r="B1672">
        <f>IF(OR($A1672="",INDEX(games!$B:$B,ROW())=""),"",INDEX(games!$B:$B,ROW()))</f>
      </c>
      <c r="C1672" t="str">
        <f>IF(OR($A1672="",INDEX(games!$C:$C,ROW())=""),"",INDEX(games!$C:$C,ROW()))</f>
      </c>
      <c r="D1672">
        <f>IF($A1672="","",COUNTIF($W$2:$W$2500,$A1672)+COUNTIF($X$2:$X$2500,$A1672))</f>
      </c>
      <c r="E1672">
        <f>IF($A1672="","",IFERROR(MATCH($C1672,$R$2:$R$5,0),0))</f>
      </c>
      <c r="F1672">
        <f>IF($A1672="","",MOD(ROW(),34))</f>
      </c>
      <c r="G1672">
        <f>IF($A1672="",NA(),IF($C1672="Action",$B1672,NA()))</f>
      </c>
      <c r="H1672">
        <f>IF($A1672="",NA(),IF($C1672="Action",1+$F1672*0.023,NA()))</f>
      </c>
      <c r="I1672">
        <f>IF($A1672="",NA(),IF($C1672="Strategy",$B1672,NA()))</f>
      </c>
      <c r="J1672">
        <f>IF($A1672="",NA(),IF($C1672="Strategy",2+$F1672*0.023,NA()))</f>
      </c>
      <c r="K1672">
        <f>IF($A1672="",NA(),IF($C1672="Deckbuilder",$B1672,NA()))</f>
      </c>
      <c r="L1672">
        <f>IF($A1672="",NA(),IF($C1672="Deckbuilder",3+$F1672*0.023,NA()))</f>
      </c>
      <c r="M1672">
        <f>IF($A1672="",NA(),IF($C1672="Traditional",$B1672,NA()))</f>
      </c>
      <c r="N1672">
        <f>IF($A1672="",NA(),IF($C1672="Traditional",4+$F1672*0.023,NA()))</f>
      </c>
      <c r="O1672">
        <f>IF($A1672="","",$D1672+ROW()/1000000)</f>
      </c>
      <c r="P1672" t="str">
        <f>IF(OR($A1672="",INDEX(games!$H:$H,ROW())=""),"",INDEX(games!$H:$H,ROW()))</f>
      </c>
      <c r="Q1672">
        <f>IF(OR($A1672="",$P1672&lt;&gt;"Yes"),"",$D1672+ROW()/1000000)</f>
      </c>
      <c r="T1672">
        <f>IF($Y1672="","",INDEX($B$2:$B$2000,$Y1672))</f>
      </c>
      <c r="U1672">
        <f>IF($Z1672="","",INDEX($B$2:$B$2000,$Z1672))</f>
      </c>
      <c r="V1672">
        <f>IF(OR($T1672="",$U1672=""),"",$U1672-$T1672)</f>
      </c>
      <c r="W1672" t="str">
        <f>IF(TRIM(INDEX(connections!$A:$A,ROW()))="","",TRIM(INDEX(connections!$A:$A,ROW())))</f>
      </c>
      <c r="X1672" t="str">
        <f>IF($W1672="","",TRIM(INDEX(connections!$B:$B,ROW())))</f>
      </c>
      <c r="Y1672">
        <f>IF($W1672="","",IFERROR(MATCH($W1672,$A$2:$A$2000,0),""))</f>
      </c>
      <c r="Z1672">
        <f>IF($X1672="","",IFERROR(MATCH($X1672,$A$2:$A$2000,0),""))</f>
      </c>
      <c r="AA1672" t="str">
        <f>IF($Y1672="","",INDEX($P$2:$P$2000,$Y1672))</f>
      </c>
      <c r="AB1672" t="str">
        <f>IF($Z1672="","",INDEX($P$2:$P$2000,$Z1672))</f>
      </c>
      <c r="AC1672">
        <f>IF(AND($AA1672="Yes",$AB1672="Yes"),1,"")</f>
      </c>
      <c r="AD1672">
        <f>IF(OR($Y1672="",$Z1672=""),"",IF(INDEX($C$2:$C$2000,$Y1672)=INDEX($C$2:$C$2000,$Z1672),0,1))</f>
      </c>
      <c r="AE1672">
        <f>IF($AC1672&lt;&gt;1,"",IF(AND(INDEX($AG$2:$AG$2000,$Y1672)=1,INDEX($AG$2:$AG$2000,$Z1672)=1),1,""))</f>
      </c>
      <c r="AG1672">
        <f>IF($A1672="","",COUNTIFS($W$2:$W$2500,$A1672,$AB$2:$AB$2500,"Yes")+COUNTIFS($X$2:$X$2500,$A1672,$AA$2:$AA$2500,"Yes"))</f>
      </c>
      <c r="AH1672" t="str">
        <f>IF(OR($P1672&lt;&gt;"Yes",N($AG1672)=0),"",IF(AND($AG1672=1,COUNTIFS($W$2:$W$2500,$A1672,$AE$2:$AE$2500,1)+COUNTIFS($X$2:$X$2500,$A1672,$AE$2:$AE$2500,1)&gt;0),"","Yes"))</f>
      </c>
      <c r="AI1672">
        <f>IF($AH1672="Yes",$AG1672,"")</f>
      </c>
      <c r="AJ1672">
        <f>IF($AI1672="","",$AI1672+ROW()/1000000)</f>
      </c>
      <c r="AK1672">
        <f>IF(OR($A1672="",$P1672="Yes",N($AG1672)=0),"",$AG1672+ROW()/1000000)</f>
      </c>
      <c r="AL1672" t="str">
        <f>IF($A1672="","",INDEX(games!$J:$J,ROW())&amp;"")</f>
      </c>
      <c r="AM1672">
        <f>IF($A1672="","",SUMPRODUCT($AO1672:$BD1672,'Map Analysis'!$AP$2^{0,1,2,3,4,5,6,7,8,9,10,11,12,13,14,15}))</f>
      </c>
      <c r="AN1672">
        <f>IF($A1672="","",$AM1672+ROW()/10000000)</f>
      </c>
      <c r="AO1672">
        <f>IF($A1672="","",COUNTIF($W$2:$W$2500,$A1672))</f>
      </c>
      <c r="AP1672">
        <f>IF($A1672="","",SUMIFS($BF$2:$BF$2500,$W$2:$W$2500,$A1672))</f>
      </c>
      <c r="AQ1672">
        <f>IF($A1672="","",SUMIFS($BG$2:$BG$2500,$W$2:$W$2500,$A1672))</f>
      </c>
      <c r="AR1672">
        <f>IF($A1672="","",SUMIFS($BH$2:$BH$2500,$W$2:$W$2500,$A1672))</f>
      </c>
      <c r="AS1672">
        <f>IF($A1672="","",SUMIFS($BI$2:$BI$2500,$W$2:$W$2500,$A1672))</f>
      </c>
      <c r="AT1672">
        <f>IF($A1672="","",SUMIFS($BJ$2:$BJ$2500,$W$2:$W$2500,$A1672))</f>
      </c>
      <c r="AU1672">
        <f>IF($A1672="","",SUMIFS($BK$2:$BK$2500,$W$2:$W$2500,$A1672))</f>
      </c>
      <c r="AV1672">
        <f>IF($A1672="","",SUMIFS($BL$2:$BL$2500,$W$2:$W$2500,$A1672))</f>
      </c>
      <c r="AW1672">
        <f>IF($A1672="","",SUMIFS($BM$2:$BM$2500,$W$2:$W$2500,$A1672))</f>
      </c>
      <c r="AX1672">
        <f>IF($A1672="","",SUMIFS($BN$2:$BN$2500,$W$2:$W$2500,$A1672))</f>
      </c>
      <c r="AY1672">
        <f>IF($A1672="","",SUMIFS($BO$2:$BO$2500,$W$2:$W$2500,$A1672))</f>
      </c>
      <c r="AZ1672">
        <f>IF($A1672="","",SUMIFS($BP$2:$BP$2500,$W$2:$W$2500,$A1672))</f>
      </c>
      <c r="BA1672">
        <f>IF($A1672="","",SUMIFS($BQ$2:$BQ$2500,$W$2:$W$2500,$A1672))</f>
      </c>
      <c r="BB1672">
        <f>IF($A1672="","",SUMIFS($BR$2:$BR$2500,$W$2:$W$2500,$A1672))</f>
      </c>
      <c r="BC1672">
        <f>IF($A1672="","",SUMIFS($BS$2:$BS$2500,$W$2:$W$2500,$A1672))</f>
      </c>
      <c r="BD1672">
        <f>IF($A1672="","",SUMIFS($BT$2:$BT$2500,$W$2:$W$2500,$A1672))</f>
      </c>
      <c r="BF1672">
        <f>IF($Z1672="","",INDEX($AO$2:$AO$2000,$Z1672))</f>
      </c>
      <c r="BG1672">
        <f>IF($Z1672="","",INDEX($AP$2:$AP$2000,$Z1672))</f>
      </c>
      <c r="BH1672">
        <f>IF($Z1672="","",INDEX($AQ$2:$AQ$2000,$Z1672))</f>
      </c>
      <c r="BI1672">
        <f>IF($Z1672="","",INDEX($AR$2:$AR$2000,$Z1672))</f>
      </c>
      <c r="BJ1672">
        <f>IF($Z1672="","",INDEX($AS$2:$AS$2000,$Z1672))</f>
      </c>
      <c r="BK1672">
        <f>IF($Z1672="","",INDEX($AT$2:$AT$2000,$Z1672))</f>
      </c>
      <c r="BL1672">
        <f>IF($Z1672="","",INDEX($AU$2:$AU$2000,$Z1672))</f>
      </c>
      <c r="BM1672">
        <f>IF($Z1672="","",INDEX($AV$2:$AV$2000,$Z1672))</f>
      </c>
      <c r="BN1672">
        <f>IF($Z1672="","",INDEX($AW$2:$AW$2000,$Z1672))</f>
      </c>
      <c r="BO1672">
        <f>IF($Z1672="","",INDEX($AX$2:$AX$2000,$Z1672))</f>
      </c>
      <c r="BP1672">
        <f>IF($Z1672="","",INDEX($AY$2:$AY$2000,$Z1672))</f>
      </c>
      <c r="BQ1672">
        <f>IF($Z1672="","",INDEX($AZ$2:$AZ$2000,$Z1672))</f>
      </c>
      <c r="BR1672">
        <f>IF($Z1672="","",INDEX($BA$2:$BA$2000,$Z1672))</f>
      </c>
      <c r="BS1672">
        <f>IF($Z1672="","",INDEX($BB$2:$BB$2000,$Z1672))</f>
      </c>
      <c r="BT1672">
        <f>IF($Z1672="","",INDEX($BC$2:$BC$2000,$Z1672))</f>
      </c>
      <c r="BV1672">
        <f>IF(OR($A1672="",$P1672&lt;&gt;"Yes",$AH1672="Yes"),"",1+N($AG1672))</f>
      </c>
      <c r="BW1672">
        <f>IF($A1672="","",COUNTIFS($W$2:$W$2500,$A1672,$BZ$2:$BZ$2500,"Yes")+COUNTIFS($X$2:$X$2500,$A1672,$BY$2:$BY$2500,"Yes"))</f>
      </c>
      <c r="BX1672">
        <f>IF(OR($A1672="",$P1672="Yes"),"",IF(N($BW1672)=0,0,1+SUMIFS($CB$2:$CB$2500,$W$2:$W$2500,$A1672)+SUMIFS($CA$2:$CA$2500,$X$2:$X$2500,$A1672)))</f>
      </c>
      <c r="BY1672" t="str">
        <f>IF($Y1672="","",INDEX($AH$2:$AH$2000,$Y1672)&amp;"")</f>
      </c>
      <c r="BZ1672" t="str">
        <f>IF($Z1672="","",INDEX($AH$2:$AH$2000,$Z1672)&amp;"")</f>
      </c>
      <c r="CA1672">
        <f>IF($Y1672="","",INDEX($BV$2:$BV$2000,$Y1672))</f>
      </c>
      <c r="CB1672">
        <f>IF($Z1672="","",INDEX($BV$2:$BV$2000,$Z1672))</f>
      </c>
    </row>
    <row r="1673">
      <c r="A1673" t="str">
        <f>IF(TRIM(INDEX(games!$A:$A,ROW()))="","",TRIM(INDEX(games!$A:$A,ROW())))</f>
      </c>
      <c r="B1673">
        <f>IF(OR($A1673="",INDEX(games!$B:$B,ROW())=""),"",INDEX(games!$B:$B,ROW()))</f>
      </c>
      <c r="C1673" t="str">
        <f>IF(OR($A1673="",INDEX(games!$C:$C,ROW())=""),"",INDEX(games!$C:$C,ROW()))</f>
      </c>
      <c r="D1673">
        <f>IF($A1673="","",COUNTIF($W$2:$W$2500,$A1673)+COUNTIF($X$2:$X$2500,$A1673))</f>
      </c>
      <c r="E1673">
        <f>IF($A1673="","",IFERROR(MATCH($C1673,$R$2:$R$5,0),0))</f>
      </c>
      <c r="F1673">
        <f>IF($A1673="","",MOD(ROW(),34))</f>
      </c>
      <c r="G1673">
        <f>IF($A1673="",NA(),IF($C1673="Action",$B1673,NA()))</f>
      </c>
      <c r="H1673">
        <f>IF($A1673="",NA(),IF($C1673="Action",1+$F1673*0.023,NA()))</f>
      </c>
      <c r="I1673">
        <f>IF($A1673="",NA(),IF($C1673="Strategy",$B1673,NA()))</f>
      </c>
      <c r="J1673">
        <f>IF($A1673="",NA(),IF($C1673="Strategy",2+$F1673*0.023,NA()))</f>
      </c>
      <c r="K1673">
        <f>IF($A1673="",NA(),IF($C1673="Deckbuilder",$B1673,NA()))</f>
      </c>
      <c r="L1673">
        <f>IF($A1673="",NA(),IF($C1673="Deckbuilder",3+$F1673*0.023,NA()))</f>
      </c>
      <c r="M1673">
        <f>IF($A1673="",NA(),IF($C1673="Traditional",$B1673,NA()))</f>
      </c>
      <c r="N1673">
        <f>IF($A1673="",NA(),IF($C1673="Traditional",4+$F1673*0.023,NA()))</f>
      </c>
      <c r="O1673">
        <f>IF($A1673="","",$D1673+ROW()/1000000)</f>
      </c>
      <c r="P1673" t="str">
        <f>IF(OR($A1673="",INDEX(games!$H:$H,ROW())=""),"",INDEX(games!$H:$H,ROW()))</f>
      </c>
      <c r="Q1673">
        <f>IF(OR($A1673="",$P1673&lt;&gt;"Yes"),"",$D1673+ROW()/1000000)</f>
      </c>
      <c r="T1673">
        <f>IF($Y1673="","",INDEX($B$2:$B$2000,$Y1673))</f>
      </c>
      <c r="U1673">
        <f>IF($Z1673="","",INDEX($B$2:$B$2000,$Z1673))</f>
      </c>
      <c r="V1673">
        <f>IF(OR($T1673="",$U1673=""),"",$U1673-$T1673)</f>
      </c>
      <c r="W1673" t="str">
        <f>IF(TRIM(INDEX(connections!$A:$A,ROW()))="","",TRIM(INDEX(connections!$A:$A,ROW())))</f>
      </c>
      <c r="X1673" t="str">
        <f>IF($W1673="","",TRIM(INDEX(connections!$B:$B,ROW())))</f>
      </c>
      <c r="Y1673">
        <f>IF($W1673="","",IFERROR(MATCH($W1673,$A$2:$A$2000,0),""))</f>
      </c>
      <c r="Z1673">
        <f>IF($X1673="","",IFERROR(MATCH($X1673,$A$2:$A$2000,0),""))</f>
      </c>
      <c r="AA1673" t="str">
        <f>IF($Y1673="","",INDEX($P$2:$P$2000,$Y1673))</f>
      </c>
      <c r="AB1673" t="str">
        <f>IF($Z1673="","",INDEX($P$2:$P$2000,$Z1673))</f>
      </c>
      <c r="AC1673">
        <f>IF(AND($AA1673="Yes",$AB1673="Yes"),1,"")</f>
      </c>
      <c r="AD1673">
        <f>IF(OR($Y1673="",$Z1673=""),"",IF(INDEX($C$2:$C$2000,$Y1673)=INDEX($C$2:$C$2000,$Z1673),0,1))</f>
      </c>
      <c r="AE1673">
        <f>IF($AC1673&lt;&gt;1,"",IF(AND(INDEX($AG$2:$AG$2000,$Y1673)=1,INDEX($AG$2:$AG$2000,$Z1673)=1),1,""))</f>
      </c>
      <c r="AG1673">
        <f>IF($A1673="","",COUNTIFS($W$2:$W$2500,$A1673,$AB$2:$AB$2500,"Yes")+COUNTIFS($X$2:$X$2500,$A1673,$AA$2:$AA$2500,"Yes"))</f>
      </c>
      <c r="AH1673" t="str">
        <f>IF(OR($P1673&lt;&gt;"Yes",N($AG1673)=0),"",IF(AND($AG1673=1,COUNTIFS($W$2:$W$2500,$A1673,$AE$2:$AE$2500,1)+COUNTIFS($X$2:$X$2500,$A1673,$AE$2:$AE$2500,1)&gt;0),"","Yes"))</f>
      </c>
      <c r="AI1673">
        <f>IF($AH1673="Yes",$AG1673,"")</f>
      </c>
      <c r="AJ1673">
        <f>IF($AI1673="","",$AI1673+ROW()/1000000)</f>
      </c>
      <c r="AK1673">
        <f>IF(OR($A1673="",$P1673="Yes",N($AG1673)=0),"",$AG1673+ROW()/1000000)</f>
      </c>
      <c r="AL1673" t="str">
        <f>IF($A1673="","",INDEX(games!$J:$J,ROW())&amp;"")</f>
      </c>
      <c r="AM1673">
        <f>IF($A1673="","",SUMPRODUCT($AO1673:$BD1673,'Map Analysis'!$AP$2^{0,1,2,3,4,5,6,7,8,9,10,11,12,13,14,15}))</f>
      </c>
      <c r="AN1673">
        <f>IF($A1673="","",$AM1673+ROW()/10000000)</f>
      </c>
      <c r="AO1673">
        <f>IF($A1673="","",COUNTIF($W$2:$W$2500,$A1673))</f>
      </c>
      <c r="AP1673">
        <f>IF($A1673="","",SUMIFS($BF$2:$BF$2500,$W$2:$W$2500,$A1673))</f>
      </c>
      <c r="AQ1673">
        <f>IF($A1673="","",SUMIFS($BG$2:$BG$2500,$W$2:$W$2500,$A1673))</f>
      </c>
      <c r="AR1673">
        <f>IF($A1673="","",SUMIFS($BH$2:$BH$2500,$W$2:$W$2500,$A1673))</f>
      </c>
      <c r="AS1673">
        <f>IF($A1673="","",SUMIFS($BI$2:$BI$2500,$W$2:$W$2500,$A1673))</f>
      </c>
      <c r="AT1673">
        <f>IF($A1673="","",SUMIFS($BJ$2:$BJ$2500,$W$2:$W$2500,$A1673))</f>
      </c>
      <c r="AU1673">
        <f>IF($A1673="","",SUMIFS($BK$2:$BK$2500,$W$2:$W$2500,$A1673))</f>
      </c>
      <c r="AV1673">
        <f>IF($A1673="","",SUMIFS($BL$2:$BL$2500,$W$2:$W$2500,$A1673))</f>
      </c>
      <c r="AW1673">
        <f>IF($A1673="","",SUMIFS($BM$2:$BM$2500,$W$2:$W$2500,$A1673))</f>
      </c>
      <c r="AX1673">
        <f>IF($A1673="","",SUMIFS($BN$2:$BN$2500,$W$2:$W$2500,$A1673))</f>
      </c>
      <c r="AY1673">
        <f>IF($A1673="","",SUMIFS($BO$2:$BO$2500,$W$2:$W$2500,$A1673))</f>
      </c>
      <c r="AZ1673">
        <f>IF($A1673="","",SUMIFS($BP$2:$BP$2500,$W$2:$W$2500,$A1673))</f>
      </c>
      <c r="BA1673">
        <f>IF($A1673="","",SUMIFS($BQ$2:$BQ$2500,$W$2:$W$2500,$A1673))</f>
      </c>
      <c r="BB1673">
        <f>IF($A1673="","",SUMIFS($BR$2:$BR$2500,$W$2:$W$2500,$A1673))</f>
      </c>
      <c r="BC1673">
        <f>IF($A1673="","",SUMIFS($BS$2:$BS$2500,$W$2:$W$2500,$A1673))</f>
      </c>
      <c r="BD1673">
        <f>IF($A1673="","",SUMIFS($BT$2:$BT$2500,$W$2:$W$2500,$A1673))</f>
      </c>
      <c r="BF1673">
        <f>IF($Z1673="","",INDEX($AO$2:$AO$2000,$Z1673))</f>
      </c>
      <c r="BG1673">
        <f>IF($Z1673="","",INDEX($AP$2:$AP$2000,$Z1673))</f>
      </c>
      <c r="BH1673">
        <f>IF($Z1673="","",INDEX($AQ$2:$AQ$2000,$Z1673))</f>
      </c>
      <c r="BI1673">
        <f>IF($Z1673="","",INDEX($AR$2:$AR$2000,$Z1673))</f>
      </c>
      <c r="BJ1673">
        <f>IF($Z1673="","",INDEX($AS$2:$AS$2000,$Z1673))</f>
      </c>
      <c r="BK1673">
        <f>IF($Z1673="","",INDEX($AT$2:$AT$2000,$Z1673))</f>
      </c>
      <c r="BL1673">
        <f>IF($Z1673="","",INDEX($AU$2:$AU$2000,$Z1673))</f>
      </c>
      <c r="BM1673">
        <f>IF($Z1673="","",INDEX($AV$2:$AV$2000,$Z1673))</f>
      </c>
      <c r="BN1673">
        <f>IF($Z1673="","",INDEX($AW$2:$AW$2000,$Z1673))</f>
      </c>
      <c r="BO1673">
        <f>IF($Z1673="","",INDEX($AX$2:$AX$2000,$Z1673))</f>
      </c>
      <c r="BP1673">
        <f>IF($Z1673="","",INDEX($AY$2:$AY$2000,$Z1673))</f>
      </c>
      <c r="BQ1673">
        <f>IF($Z1673="","",INDEX($AZ$2:$AZ$2000,$Z1673))</f>
      </c>
      <c r="BR1673">
        <f>IF($Z1673="","",INDEX($BA$2:$BA$2000,$Z1673))</f>
      </c>
      <c r="BS1673">
        <f>IF($Z1673="","",INDEX($BB$2:$BB$2000,$Z1673))</f>
      </c>
      <c r="BT1673">
        <f>IF($Z1673="","",INDEX($BC$2:$BC$2000,$Z1673))</f>
      </c>
      <c r="BV1673">
        <f>IF(OR($A1673="",$P1673&lt;&gt;"Yes",$AH1673="Yes"),"",1+N($AG1673))</f>
      </c>
      <c r="BW1673">
        <f>IF($A1673="","",COUNTIFS($W$2:$W$2500,$A1673,$BZ$2:$BZ$2500,"Yes")+COUNTIFS($X$2:$X$2500,$A1673,$BY$2:$BY$2500,"Yes"))</f>
      </c>
      <c r="BX1673">
        <f>IF(OR($A1673="",$P1673="Yes"),"",IF(N($BW1673)=0,0,1+SUMIFS($CB$2:$CB$2500,$W$2:$W$2500,$A1673)+SUMIFS($CA$2:$CA$2500,$X$2:$X$2500,$A1673)))</f>
      </c>
      <c r="BY1673" t="str">
        <f>IF($Y1673="","",INDEX($AH$2:$AH$2000,$Y1673)&amp;"")</f>
      </c>
      <c r="BZ1673" t="str">
        <f>IF($Z1673="","",INDEX($AH$2:$AH$2000,$Z1673)&amp;"")</f>
      </c>
      <c r="CA1673">
        <f>IF($Y1673="","",INDEX($BV$2:$BV$2000,$Y1673))</f>
      </c>
      <c r="CB1673">
        <f>IF($Z1673="","",INDEX($BV$2:$BV$2000,$Z1673))</f>
      </c>
    </row>
    <row r="1674">
      <c r="A1674" t="str">
        <f>IF(TRIM(INDEX(games!$A:$A,ROW()))="","",TRIM(INDEX(games!$A:$A,ROW())))</f>
      </c>
      <c r="B1674">
        <f>IF(OR($A1674="",INDEX(games!$B:$B,ROW())=""),"",INDEX(games!$B:$B,ROW()))</f>
      </c>
      <c r="C1674" t="str">
        <f>IF(OR($A1674="",INDEX(games!$C:$C,ROW())=""),"",INDEX(games!$C:$C,ROW()))</f>
      </c>
      <c r="D1674">
        <f>IF($A1674="","",COUNTIF($W$2:$W$2500,$A1674)+COUNTIF($X$2:$X$2500,$A1674))</f>
      </c>
      <c r="E1674">
        <f>IF($A1674="","",IFERROR(MATCH($C1674,$R$2:$R$5,0),0))</f>
      </c>
      <c r="F1674">
        <f>IF($A1674="","",MOD(ROW(),34))</f>
      </c>
      <c r="G1674">
        <f>IF($A1674="",NA(),IF($C1674="Action",$B1674,NA()))</f>
      </c>
      <c r="H1674">
        <f>IF($A1674="",NA(),IF($C1674="Action",1+$F1674*0.023,NA()))</f>
      </c>
      <c r="I1674">
        <f>IF($A1674="",NA(),IF($C1674="Strategy",$B1674,NA()))</f>
      </c>
      <c r="J1674">
        <f>IF($A1674="",NA(),IF($C1674="Strategy",2+$F1674*0.023,NA()))</f>
      </c>
      <c r="K1674">
        <f>IF($A1674="",NA(),IF($C1674="Deckbuilder",$B1674,NA()))</f>
      </c>
      <c r="L1674">
        <f>IF($A1674="",NA(),IF($C1674="Deckbuilder",3+$F1674*0.023,NA()))</f>
      </c>
      <c r="M1674">
        <f>IF($A1674="",NA(),IF($C1674="Traditional",$B1674,NA()))</f>
      </c>
      <c r="N1674">
        <f>IF($A1674="",NA(),IF($C1674="Traditional",4+$F1674*0.023,NA()))</f>
      </c>
      <c r="O1674">
        <f>IF($A1674="","",$D1674+ROW()/1000000)</f>
      </c>
      <c r="P1674" t="str">
        <f>IF(OR($A1674="",INDEX(games!$H:$H,ROW())=""),"",INDEX(games!$H:$H,ROW()))</f>
      </c>
      <c r="Q1674">
        <f>IF(OR($A1674="",$P1674&lt;&gt;"Yes"),"",$D1674+ROW()/1000000)</f>
      </c>
      <c r="T1674">
        <f>IF($Y1674="","",INDEX($B$2:$B$2000,$Y1674))</f>
      </c>
      <c r="U1674">
        <f>IF($Z1674="","",INDEX($B$2:$B$2000,$Z1674))</f>
      </c>
      <c r="V1674">
        <f>IF(OR($T1674="",$U1674=""),"",$U1674-$T1674)</f>
      </c>
      <c r="W1674" t="str">
        <f>IF(TRIM(INDEX(connections!$A:$A,ROW()))="","",TRIM(INDEX(connections!$A:$A,ROW())))</f>
      </c>
      <c r="X1674" t="str">
        <f>IF($W1674="","",TRIM(INDEX(connections!$B:$B,ROW())))</f>
      </c>
      <c r="Y1674">
        <f>IF($W1674="","",IFERROR(MATCH($W1674,$A$2:$A$2000,0),""))</f>
      </c>
      <c r="Z1674">
        <f>IF($X1674="","",IFERROR(MATCH($X1674,$A$2:$A$2000,0),""))</f>
      </c>
      <c r="AA1674" t="str">
        <f>IF($Y1674="","",INDEX($P$2:$P$2000,$Y1674))</f>
      </c>
      <c r="AB1674" t="str">
        <f>IF($Z1674="","",INDEX($P$2:$P$2000,$Z1674))</f>
      </c>
      <c r="AC1674">
        <f>IF(AND($AA1674="Yes",$AB1674="Yes"),1,"")</f>
      </c>
      <c r="AD1674">
        <f>IF(OR($Y1674="",$Z1674=""),"",IF(INDEX($C$2:$C$2000,$Y1674)=INDEX($C$2:$C$2000,$Z1674),0,1))</f>
      </c>
      <c r="AE1674">
        <f>IF($AC1674&lt;&gt;1,"",IF(AND(INDEX($AG$2:$AG$2000,$Y1674)=1,INDEX($AG$2:$AG$2000,$Z1674)=1),1,""))</f>
      </c>
      <c r="AG1674">
        <f>IF($A1674="","",COUNTIFS($W$2:$W$2500,$A1674,$AB$2:$AB$2500,"Yes")+COUNTIFS($X$2:$X$2500,$A1674,$AA$2:$AA$2500,"Yes"))</f>
      </c>
      <c r="AH1674" t="str">
        <f>IF(OR($P1674&lt;&gt;"Yes",N($AG1674)=0),"",IF(AND($AG1674=1,COUNTIFS($W$2:$W$2500,$A1674,$AE$2:$AE$2500,1)+COUNTIFS($X$2:$X$2500,$A1674,$AE$2:$AE$2500,1)&gt;0),"","Yes"))</f>
      </c>
      <c r="AI1674">
        <f>IF($AH1674="Yes",$AG1674,"")</f>
      </c>
      <c r="AJ1674">
        <f>IF($AI1674="","",$AI1674+ROW()/1000000)</f>
      </c>
      <c r="AK1674">
        <f>IF(OR($A1674="",$P1674="Yes",N($AG1674)=0),"",$AG1674+ROW()/1000000)</f>
      </c>
      <c r="AL1674" t="str">
        <f>IF($A1674="","",INDEX(games!$J:$J,ROW())&amp;"")</f>
      </c>
      <c r="AM1674">
        <f>IF($A1674="","",SUMPRODUCT($AO1674:$BD1674,'Map Analysis'!$AP$2^{0,1,2,3,4,5,6,7,8,9,10,11,12,13,14,15}))</f>
      </c>
      <c r="AN1674">
        <f>IF($A1674="","",$AM1674+ROW()/10000000)</f>
      </c>
      <c r="AO1674">
        <f>IF($A1674="","",COUNTIF($W$2:$W$2500,$A1674))</f>
      </c>
      <c r="AP1674">
        <f>IF($A1674="","",SUMIFS($BF$2:$BF$2500,$W$2:$W$2500,$A1674))</f>
      </c>
      <c r="AQ1674">
        <f>IF($A1674="","",SUMIFS($BG$2:$BG$2500,$W$2:$W$2500,$A1674))</f>
      </c>
      <c r="AR1674">
        <f>IF($A1674="","",SUMIFS($BH$2:$BH$2500,$W$2:$W$2500,$A1674))</f>
      </c>
      <c r="AS1674">
        <f>IF($A1674="","",SUMIFS($BI$2:$BI$2500,$W$2:$W$2500,$A1674))</f>
      </c>
      <c r="AT1674">
        <f>IF($A1674="","",SUMIFS($BJ$2:$BJ$2500,$W$2:$W$2500,$A1674))</f>
      </c>
      <c r="AU1674">
        <f>IF($A1674="","",SUMIFS($BK$2:$BK$2500,$W$2:$W$2500,$A1674))</f>
      </c>
      <c r="AV1674">
        <f>IF($A1674="","",SUMIFS($BL$2:$BL$2500,$W$2:$W$2500,$A1674))</f>
      </c>
      <c r="AW1674">
        <f>IF($A1674="","",SUMIFS($BM$2:$BM$2500,$W$2:$W$2500,$A1674))</f>
      </c>
      <c r="AX1674">
        <f>IF($A1674="","",SUMIFS($BN$2:$BN$2500,$W$2:$W$2500,$A1674))</f>
      </c>
      <c r="AY1674">
        <f>IF($A1674="","",SUMIFS($BO$2:$BO$2500,$W$2:$W$2500,$A1674))</f>
      </c>
      <c r="AZ1674">
        <f>IF($A1674="","",SUMIFS($BP$2:$BP$2500,$W$2:$W$2500,$A1674))</f>
      </c>
      <c r="BA1674">
        <f>IF($A1674="","",SUMIFS($BQ$2:$BQ$2500,$W$2:$W$2500,$A1674))</f>
      </c>
      <c r="BB1674">
        <f>IF($A1674="","",SUMIFS($BR$2:$BR$2500,$W$2:$W$2500,$A1674))</f>
      </c>
      <c r="BC1674">
        <f>IF($A1674="","",SUMIFS($BS$2:$BS$2500,$W$2:$W$2500,$A1674))</f>
      </c>
      <c r="BD1674">
        <f>IF($A1674="","",SUMIFS($BT$2:$BT$2500,$W$2:$W$2500,$A1674))</f>
      </c>
      <c r="BF1674">
        <f>IF($Z1674="","",INDEX($AO$2:$AO$2000,$Z1674))</f>
      </c>
      <c r="BG1674">
        <f>IF($Z1674="","",INDEX($AP$2:$AP$2000,$Z1674))</f>
      </c>
      <c r="BH1674">
        <f>IF($Z1674="","",INDEX($AQ$2:$AQ$2000,$Z1674))</f>
      </c>
      <c r="BI1674">
        <f>IF($Z1674="","",INDEX($AR$2:$AR$2000,$Z1674))</f>
      </c>
      <c r="BJ1674">
        <f>IF($Z1674="","",INDEX($AS$2:$AS$2000,$Z1674))</f>
      </c>
      <c r="BK1674">
        <f>IF($Z1674="","",INDEX($AT$2:$AT$2000,$Z1674))</f>
      </c>
      <c r="BL1674">
        <f>IF($Z1674="","",INDEX($AU$2:$AU$2000,$Z1674))</f>
      </c>
      <c r="BM1674">
        <f>IF($Z1674="","",INDEX($AV$2:$AV$2000,$Z1674))</f>
      </c>
      <c r="BN1674">
        <f>IF($Z1674="","",INDEX($AW$2:$AW$2000,$Z1674))</f>
      </c>
      <c r="BO1674">
        <f>IF($Z1674="","",INDEX($AX$2:$AX$2000,$Z1674))</f>
      </c>
      <c r="BP1674">
        <f>IF($Z1674="","",INDEX($AY$2:$AY$2000,$Z1674))</f>
      </c>
      <c r="BQ1674">
        <f>IF($Z1674="","",INDEX($AZ$2:$AZ$2000,$Z1674))</f>
      </c>
      <c r="BR1674">
        <f>IF($Z1674="","",INDEX($BA$2:$BA$2000,$Z1674))</f>
      </c>
      <c r="BS1674">
        <f>IF($Z1674="","",INDEX($BB$2:$BB$2000,$Z1674))</f>
      </c>
      <c r="BT1674">
        <f>IF($Z1674="","",INDEX($BC$2:$BC$2000,$Z1674))</f>
      </c>
      <c r="BV1674">
        <f>IF(OR($A1674="",$P1674&lt;&gt;"Yes",$AH1674="Yes"),"",1+N($AG1674))</f>
      </c>
      <c r="BW1674">
        <f>IF($A1674="","",COUNTIFS($W$2:$W$2500,$A1674,$BZ$2:$BZ$2500,"Yes")+COUNTIFS($X$2:$X$2500,$A1674,$BY$2:$BY$2500,"Yes"))</f>
      </c>
      <c r="BX1674">
        <f>IF(OR($A1674="",$P1674="Yes"),"",IF(N($BW1674)=0,0,1+SUMIFS($CB$2:$CB$2500,$W$2:$W$2500,$A1674)+SUMIFS($CA$2:$CA$2500,$X$2:$X$2500,$A1674)))</f>
      </c>
      <c r="BY1674" t="str">
        <f>IF($Y1674="","",INDEX($AH$2:$AH$2000,$Y1674)&amp;"")</f>
      </c>
      <c r="BZ1674" t="str">
        <f>IF($Z1674="","",INDEX($AH$2:$AH$2000,$Z1674)&amp;"")</f>
      </c>
      <c r="CA1674">
        <f>IF($Y1674="","",INDEX($BV$2:$BV$2000,$Y1674))</f>
      </c>
      <c r="CB1674">
        <f>IF($Z1674="","",INDEX($BV$2:$BV$2000,$Z1674))</f>
      </c>
    </row>
    <row r="1675">
      <c r="A1675" t="str">
        <f>IF(TRIM(INDEX(games!$A:$A,ROW()))="","",TRIM(INDEX(games!$A:$A,ROW())))</f>
      </c>
      <c r="B1675">
        <f>IF(OR($A1675="",INDEX(games!$B:$B,ROW())=""),"",INDEX(games!$B:$B,ROW()))</f>
      </c>
      <c r="C1675" t="str">
        <f>IF(OR($A1675="",INDEX(games!$C:$C,ROW())=""),"",INDEX(games!$C:$C,ROW()))</f>
      </c>
      <c r="D1675">
        <f>IF($A1675="","",COUNTIF($W$2:$W$2500,$A1675)+COUNTIF($X$2:$X$2500,$A1675))</f>
      </c>
      <c r="E1675">
        <f>IF($A1675="","",IFERROR(MATCH($C1675,$R$2:$R$5,0),0))</f>
      </c>
      <c r="F1675">
        <f>IF($A1675="","",MOD(ROW(),34))</f>
      </c>
      <c r="G1675">
        <f>IF($A1675="",NA(),IF($C1675="Action",$B1675,NA()))</f>
      </c>
      <c r="H1675">
        <f>IF($A1675="",NA(),IF($C1675="Action",1+$F1675*0.023,NA()))</f>
      </c>
      <c r="I1675">
        <f>IF($A1675="",NA(),IF($C1675="Strategy",$B1675,NA()))</f>
      </c>
      <c r="J1675">
        <f>IF($A1675="",NA(),IF($C1675="Strategy",2+$F1675*0.023,NA()))</f>
      </c>
      <c r="K1675">
        <f>IF($A1675="",NA(),IF($C1675="Deckbuilder",$B1675,NA()))</f>
      </c>
      <c r="L1675">
        <f>IF($A1675="",NA(),IF($C1675="Deckbuilder",3+$F1675*0.023,NA()))</f>
      </c>
      <c r="M1675">
        <f>IF($A1675="",NA(),IF($C1675="Traditional",$B1675,NA()))</f>
      </c>
      <c r="N1675">
        <f>IF($A1675="",NA(),IF($C1675="Traditional",4+$F1675*0.023,NA()))</f>
      </c>
      <c r="O1675">
        <f>IF($A1675="","",$D1675+ROW()/1000000)</f>
      </c>
      <c r="P1675" t="str">
        <f>IF(OR($A1675="",INDEX(games!$H:$H,ROW())=""),"",INDEX(games!$H:$H,ROW()))</f>
      </c>
      <c r="Q1675">
        <f>IF(OR($A1675="",$P1675&lt;&gt;"Yes"),"",$D1675+ROW()/1000000)</f>
      </c>
      <c r="T1675">
        <f>IF($Y1675="","",INDEX($B$2:$B$2000,$Y1675))</f>
      </c>
      <c r="U1675">
        <f>IF($Z1675="","",INDEX($B$2:$B$2000,$Z1675))</f>
      </c>
      <c r="V1675">
        <f>IF(OR($T1675="",$U1675=""),"",$U1675-$T1675)</f>
      </c>
      <c r="W1675" t="str">
        <f>IF(TRIM(INDEX(connections!$A:$A,ROW()))="","",TRIM(INDEX(connections!$A:$A,ROW())))</f>
      </c>
      <c r="X1675" t="str">
        <f>IF($W1675="","",TRIM(INDEX(connections!$B:$B,ROW())))</f>
      </c>
      <c r="Y1675">
        <f>IF($W1675="","",IFERROR(MATCH($W1675,$A$2:$A$2000,0),""))</f>
      </c>
      <c r="Z1675">
        <f>IF($X1675="","",IFERROR(MATCH($X1675,$A$2:$A$2000,0),""))</f>
      </c>
      <c r="AA1675" t="str">
        <f>IF($Y1675="","",INDEX($P$2:$P$2000,$Y1675))</f>
      </c>
      <c r="AB1675" t="str">
        <f>IF($Z1675="","",INDEX($P$2:$P$2000,$Z1675))</f>
      </c>
      <c r="AC1675">
        <f>IF(AND($AA1675="Yes",$AB1675="Yes"),1,"")</f>
      </c>
      <c r="AD1675">
        <f>IF(OR($Y1675="",$Z1675=""),"",IF(INDEX($C$2:$C$2000,$Y1675)=INDEX($C$2:$C$2000,$Z1675),0,1))</f>
      </c>
      <c r="AE1675">
        <f>IF($AC1675&lt;&gt;1,"",IF(AND(INDEX($AG$2:$AG$2000,$Y1675)=1,INDEX($AG$2:$AG$2000,$Z1675)=1),1,""))</f>
      </c>
      <c r="AG1675">
        <f>IF($A1675="","",COUNTIFS($W$2:$W$2500,$A1675,$AB$2:$AB$2500,"Yes")+COUNTIFS($X$2:$X$2500,$A1675,$AA$2:$AA$2500,"Yes"))</f>
      </c>
      <c r="AH1675" t="str">
        <f>IF(OR($P1675&lt;&gt;"Yes",N($AG1675)=0),"",IF(AND($AG1675=1,COUNTIFS($W$2:$W$2500,$A1675,$AE$2:$AE$2500,1)+COUNTIFS($X$2:$X$2500,$A1675,$AE$2:$AE$2500,1)&gt;0),"","Yes"))</f>
      </c>
      <c r="AI1675">
        <f>IF($AH1675="Yes",$AG1675,"")</f>
      </c>
      <c r="AJ1675">
        <f>IF($AI1675="","",$AI1675+ROW()/1000000)</f>
      </c>
      <c r="AK1675">
        <f>IF(OR($A1675="",$P1675="Yes",N($AG1675)=0),"",$AG1675+ROW()/1000000)</f>
      </c>
      <c r="AL1675" t="str">
        <f>IF($A1675="","",INDEX(games!$J:$J,ROW())&amp;"")</f>
      </c>
      <c r="AM1675">
        <f>IF($A1675="","",SUMPRODUCT($AO1675:$BD1675,'Map Analysis'!$AP$2^{0,1,2,3,4,5,6,7,8,9,10,11,12,13,14,15}))</f>
      </c>
      <c r="AN1675">
        <f>IF($A1675="","",$AM1675+ROW()/10000000)</f>
      </c>
      <c r="AO1675">
        <f>IF($A1675="","",COUNTIF($W$2:$W$2500,$A1675))</f>
      </c>
      <c r="AP1675">
        <f>IF($A1675="","",SUMIFS($BF$2:$BF$2500,$W$2:$W$2500,$A1675))</f>
      </c>
      <c r="AQ1675">
        <f>IF($A1675="","",SUMIFS($BG$2:$BG$2500,$W$2:$W$2500,$A1675))</f>
      </c>
      <c r="AR1675">
        <f>IF($A1675="","",SUMIFS($BH$2:$BH$2500,$W$2:$W$2500,$A1675))</f>
      </c>
      <c r="AS1675">
        <f>IF($A1675="","",SUMIFS($BI$2:$BI$2500,$W$2:$W$2500,$A1675))</f>
      </c>
      <c r="AT1675">
        <f>IF($A1675="","",SUMIFS($BJ$2:$BJ$2500,$W$2:$W$2500,$A1675))</f>
      </c>
      <c r="AU1675">
        <f>IF($A1675="","",SUMIFS($BK$2:$BK$2500,$W$2:$W$2500,$A1675))</f>
      </c>
      <c r="AV1675">
        <f>IF($A1675="","",SUMIFS($BL$2:$BL$2500,$W$2:$W$2500,$A1675))</f>
      </c>
      <c r="AW1675">
        <f>IF($A1675="","",SUMIFS($BM$2:$BM$2500,$W$2:$W$2500,$A1675))</f>
      </c>
      <c r="AX1675">
        <f>IF($A1675="","",SUMIFS($BN$2:$BN$2500,$W$2:$W$2500,$A1675))</f>
      </c>
      <c r="AY1675">
        <f>IF($A1675="","",SUMIFS($BO$2:$BO$2500,$W$2:$W$2500,$A1675))</f>
      </c>
      <c r="AZ1675">
        <f>IF($A1675="","",SUMIFS($BP$2:$BP$2500,$W$2:$W$2500,$A1675))</f>
      </c>
      <c r="BA1675">
        <f>IF($A1675="","",SUMIFS($BQ$2:$BQ$2500,$W$2:$W$2500,$A1675))</f>
      </c>
      <c r="BB1675">
        <f>IF($A1675="","",SUMIFS($BR$2:$BR$2500,$W$2:$W$2500,$A1675))</f>
      </c>
      <c r="BC1675">
        <f>IF($A1675="","",SUMIFS($BS$2:$BS$2500,$W$2:$W$2500,$A1675))</f>
      </c>
      <c r="BD1675">
        <f>IF($A1675="","",SUMIFS($BT$2:$BT$2500,$W$2:$W$2500,$A1675))</f>
      </c>
      <c r="BF1675">
        <f>IF($Z1675="","",INDEX($AO$2:$AO$2000,$Z1675))</f>
      </c>
      <c r="BG1675">
        <f>IF($Z1675="","",INDEX($AP$2:$AP$2000,$Z1675))</f>
      </c>
      <c r="BH1675">
        <f>IF($Z1675="","",INDEX($AQ$2:$AQ$2000,$Z1675))</f>
      </c>
      <c r="BI1675">
        <f>IF($Z1675="","",INDEX($AR$2:$AR$2000,$Z1675))</f>
      </c>
      <c r="BJ1675">
        <f>IF($Z1675="","",INDEX($AS$2:$AS$2000,$Z1675))</f>
      </c>
      <c r="BK1675">
        <f>IF($Z1675="","",INDEX($AT$2:$AT$2000,$Z1675))</f>
      </c>
      <c r="BL1675">
        <f>IF($Z1675="","",INDEX($AU$2:$AU$2000,$Z1675))</f>
      </c>
      <c r="BM1675">
        <f>IF($Z1675="","",INDEX($AV$2:$AV$2000,$Z1675))</f>
      </c>
      <c r="BN1675">
        <f>IF($Z1675="","",INDEX($AW$2:$AW$2000,$Z1675))</f>
      </c>
      <c r="BO1675">
        <f>IF($Z1675="","",INDEX($AX$2:$AX$2000,$Z1675))</f>
      </c>
      <c r="BP1675">
        <f>IF($Z1675="","",INDEX($AY$2:$AY$2000,$Z1675))</f>
      </c>
      <c r="BQ1675">
        <f>IF($Z1675="","",INDEX($AZ$2:$AZ$2000,$Z1675))</f>
      </c>
      <c r="BR1675">
        <f>IF($Z1675="","",INDEX($BA$2:$BA$2000,$Z1675))</f>
      </c>
      <c r="BS1675">
        <f>IF($Z1675="","",INDEX($BB$2:$BB$2000,$Z1675))</f>
      </c>
      <c r="BT1675">
        <f>IF($Z1675="","",INDEX($BC$2:$BC$2000,$Z1675))</f>
      </c>
      <c r="BV1675">
        <f>IF(OR($A1675="",$P1675&lt;&gt;"Yes",$AH1675="Yes"),"",1+N($AG1675))</f>
      </c>
      <c r="BW1675">
        <f>IF($A1675="","",COUNTIFS($W$2:$W$2500,$A1675,$BZ$2:$BZ$2500,"Yes")+COUNTIFS($X$2:$X$2500,$A1675,$BY$2:$BY$2500,"Yes"))</f>
      </c>
      <c r="BX1675">
        <f>IF(OR($A1675="",$P1675="Yes"),"",IF(N($BW1675)=0,0,1+SUMIFS($CB$2:$CB$2500,$W$2:$W$2500,$A1675)+SUMIFS($CA$2:$CA$2500,$X$2:$X$2500,$A1675)))</f>
      </c>
      <c r="BY1675" t="str">
        <f>IF($Y1675="","",INDEX($AH$2:$AH$2000,$Y1675)&amp;"")</f>
      </c>
      <c r="BZ1675" t="str">
        <f>IF($Z1675="","",INDEX($AH$2:$AH$2000,$Z1675)&amp;"")</f>
      </c>
      <c r="CA1675">
        <f>IF($Y1675="","",INDEX($BV$2:$BV$2000,$Y1675))</f>
      </c>
      <c r="CB1675">
        <f>IF($Z1675="","",INDEX($BV$2:$BV$2000,$Z1675))</f>
      </c>
    </row>
    <row r="1676">
      <c r="A1676" t="str">
        <f>IF(TRIM(INDEX(games!$A:$A,ROW()))="","",TRIM(INDEX(games!$A:$A,ROW())))</f>
      </c>
      <c r="B1676">
        <f>IF(OR($A1676="",INDEX(games!$B:$B,ROW())=""),"",INDEX(games!$B:$B,ROW()))</f>
      </c>
      <c r="C1676" t="str">
        <f>IF(OR($A1676="",INDEX(games!$C:$C,ROW())=""),"",INDEX(games!$C:$C,ROW()))</f>
      </c>
      <c r="D1676">
        <f>IF($A1676="","",COUNTIF($W$2:$W$2500,$A1676)+COUNTIF($X$2:$X$2500,$A1676))</f>
      </c>
      <c r="E1676">
        <f>IF($A1676="","",IFERROR(MATCH($C1676,$R$2:$R$5,0),0))</f>
      </c>
      <c r="F1676">
        <f>IF($A1676="","",MOD(ROW(),34))</f>
      </c>
      <c r="G1676">
        <f>IF($A1676="",NA(),IF($C1676="Action",$B1676,NA()))</f>
      </c>
      <c r="H1676">
        <f>IF($A1676="",NA(),IF($C1676="Action",1+$F1676*0.023,NA()))</f>
      </c>
      <c r="I1676">
        <f>IF($A1676="",NA(),IF($C1676="Strategy",$B1676,NA()))</f>
      </c>
      <c r="J1676">
        <f>IF($A1676="",NA(),IF($C1676="Strategy",2+$F1676*0.023,NA()))</f>
      </c>
      <c r="K1676">
        <f>IF($A1676="",NA(),IF($C1676="Deckbuilder",$B1676,NA()))</f>
      </c>
      <c r="L1676">
        <f>IF($A1676="",NA(),IF($C1676="Deckbuilder",3+$F1676*0.023,NA()))</f>
      </c>
      <c r="M1676">
        <f>IF($A1676="",NA(),IF($C1676="Traditional",$B1676,NA()))</f>
      </c>
      <c r="N1676">
        <f>IF($A1676="",NA(),IF($C1676="Traditional",4+$F1676*0.023,NA()))</f>
      </c>
      <c r="O1676">
        <f>IF($A1676="","",$D1676+ROW()/1000000)</f>
      </c>
      <c r="P1676" t="str">
        <f>IF(OR($A1676="",INDEX(games!$H:$H,ROW())=""),"",INDEX(games!$H:$H,ROW()))</f>
      </c>
      <c r="Q1676">
        <f>IF(OR($A1676="",$P1676&lt;&gt;"Yes"),"",$D1676+ROW()/1000000)</f>
      </c>
      <c r="T1676">
        <f>IF($Y1676="","",INDEX($B$2:$B$2000,$Y1676))</f>
      </c>
      <c r="U1676">
        <f>IF($Z1676="","",INDEX($B$2:$B$2000,$Z1676))</f>
      </c>
      <c r="V1676">
        <f>IF(OR($T1676="",$U1676=""),"",$U1676-$T1676)</f>
      </c>
      <c r="W1676" t="str">
        <f>IF(TRIM(INDEX(connections!$A:$A,ROW()))="","",TRIM(INDEX(connections!$A:$A,ROW())))</f>
      </c>
      <c r="X1676" t="str">
        <f>IF($W1676="","",TRIM(INDEX(connections!$B:$B,ROW())))</f>
      </c>
      <c r="Y1676">
        <f>IF($W1676="","",IFERROR(MATCH($W1676,$A$2:$A$2000,0),""))</f>
      </c>
      <c r="Z1676">
        <f>IF($X1676="","",IFERROR(MATCH($X1676,$A$2:$A$2000,0),""))</f>
      </c>
      <c r="AA1676" t="str">
        <f>IF($Y1676="","",INDEX($P$2:$P$2000,$Y1676))</f>
      </c>
      <c r="AB1676" t="str">
        <f>IF($Z1676="","",INDEX($P$2:$P$2000,$Z1676))</f>
      </c>
      <c r="AC1676">
        <f>IF(AND($AA1676="Yes",$AB1676="Yes"),1,"")</f>
      </c>
      <c r="AD1676">
        <f>IF(OR($Y1676="",$Z1676=""),"",IF(INDEX($C$2:$C$2000,$Y1676)=INDEX($C$2:$C$2000,$Z1676),0,1))</f>
      </c>
      <c r="AE1676">
        <f>IF($AC1676&lt;&gt;1,"",IF(AND(INDEX($AG$2:$AG$2000,$Y1676)=1,INDEX($AG$2:$AG$2000,$Z1676)=1),1,""))</f>
      </c>
      <c r="AG1676">
        <f>IF($A1676="","",COUNTIFS($W$2:$W$2500,$A1676,$AB$2:$AB$2500,"Yes")+COUNTIFS($X$2:$X$2500,$A1676,$AA$2:$AA$2500,"Yes"))</f>
      </c>
      <c r="AH1676" t="str">
        <f>IF(OR($P1676&lt;&gt;"Yes",N($AG1676)=0),"",IF(AND($AG1676=1,COUNTIFS($W$2:$W$2500,$A1676,$AE$2:$AE$2500,1)+COUNTIFS($X$2:$X$2500,$A1676,$AE$2:$AE$2500,1)&gt;0),"","Yes"))</f>
      </c>
      <c r="AI1676">
        <f>IF($AH1676="Yes",$AG1676,"")</f>
      </c>
      <c r="AJ1676">
        <f>IF($AI1676="","",$AI1676+ROW()/1000000)</f>
      </c>
      <c r="AK1676">
        <f>IF(OR($A1676="",$P1676="Yes",N($AG1676)=0),"",$AG1676+ROW()/1000000)</f>
      </c>
      <c r="AL1676" t="str">
        <f>IF($A1676="","",INDEX(games!$J:$J,ROW())&amp;"")</f>
      </c>
      <c r="AM1676">
        <f>IF($A1676="","",SUMPRODUCT($AO1676:$BD1676,'Map Analysis'!$AP$2^{0,1,2,3,4,5,6,7,8,9,10,11,12,13,14,15}))</f>
      </c>
      <c r="AN1676">
        <f>IF($A1676="","",$AM1676+ROW()/10000000)</f>
      </c>
      <c r="AO1676">
        <f>IF($A1676="","",COUNTIF($W$2:$W$2500,$A1676))</f>
      </c>
      <c r="AP1676">
        <f>IF($A1676="","",SUMIFS($BF$2:$BF$2500,$W$2:$W$2500,$A1676))</f>
      </c>
      <c r="AQ1676">
        <f>IF($A1676="","",SUMIFS($BG$2:$BG$2500,$W$2:$W$2500,$A1676))</f>
      </c>
      <c r="AR1676">
        <f>IF($A1676="","",SUMIFS($BH$2:$BH$2500,$W$2:$W$2500,$A1676))</f>
      </c>
      <c r="AS1676">
        <f>IF($A1676="","",SUMIFS($BI$2:$BI$2500,$W$2:$W$2500,$A1676))</f>
      </c>
      <c r="AT1676">
        <f>IF($A1676="","",SUMIFS($BJ$2:$BJ$2500,$W$2:$W$2500,$A1676))</f>
      </c>
      <c r="AU1676">
        <f>IF($A1676="","",SUMIFS($BK$2:$BK$2500,$W$2:$W$2500,$A1676))</f>
      </c>
      <c r="AV1676">
        <f>IF($A1676="","",SUMIFS($BL$2:$BL$2500,$W$2:$W$2500,$A1676))</f>
      </c>
      <c r="AW1676">
        <f>IF($A1676="","",SUMIFS($BM$2:$BM$2500,$W$2:$W$2500,$A1676))</f>
      </c>
      <c r="AX1676">
        <f>IF($A1676="","",SUMIFS($BN$2:$BN$2500,$W$2:$W$2500,$A1676))</f>
      </c>
      <c r="AY1676">
        <f>IF($A1676="","",SUMIFS($BO$2:$BO$2500,$W$2:$W$2500,$A1676))</f>
      </c>
      <c r="AZ1676">
        <f>IF($A1676="","",SUMIFS($BP$2:$BP$2500,$W$2:$W$2500,$A1676))</f>
      </c>
      <c r="BA1676">
        <f>IF($A1676="","",SUMIFS($BQ$2:$BQ$2500,$W$2:$W$2500,$A1676))</f>
      </c>
      <c r="BB1676">
        <f>IF($A1676="","",SUMIFS($BR$2:$BR$2500,$W$2:$W$2500,$A1676))</f>
      </c>
      <c r="BC1676">
        <f>IF($A1676="","",SUMIFS($BS$2:$BS$2500,$W$2:$W$2500,$A1676))</f>
      </c>
      <c r="BD1676">
        <f>IF($A1676="","",SUMIFS($BT$2:$BT$2500,$W$2:$W$2500,$A1676))</f>
      </c>
      <c r="BF1676">
        <f>IF($Z1676="","",INDEX($AO$2:$AO$2000,$Z1676))</f>
      </c>
      <c r="BG1676">
        <f>IF($Z1676="","",INDEX($AP$2:$AP$2000,$Z1676))</f>
      </c>
      <c r="BH1676">
        <f>IF($Z1676="","",INDEX($AQ$2:$AQ$2000,$Z1676))</f>
      </c>
      <c r="BI1676">
        <f>IF($Z1676="","",INDEX($AR$2:$AR$2000,$Z1676))</f>
      </c>
      <c r="BJ1676">
        <f>IF($Z1676="","",INDEX($AS$2:$AS$2000,$Z1676))</f>
      </c>
      <c r="BK1676">
        <f>IF($Z1676="","",INDEX($AT$2:$AT$2000,$Z1676))</f>
      </c>
      <c r="BL1676">
        <f>IF($Z1676="","",INDEX($AU$2:$AU$2000,$Z1676))</f>
      </c>
      <c r="BM1676">
        <f>IF($Z1676="","",INDEX($AV$2:$AV$2000,$Z1676))</f>
      </c>
      <c r="BN1676">
        <f>IF($Z1676="","",INDEX($AW$2:$AW$2000,$Z1676))</f>
      </c>
      <c r="BO1676">
        <f>IF($Z1676="","",INDEX($AX$2:$AX$2000,$Z1676))</f>
      </c>
      <c r="BP1676">
        <f>IF($Z1676="","",INDEX($AY$2:$AY$2000,$Z1676))</f>
      </c>
      <c r="BQ1676">
        <f>IF($Z1676="","",INDEX($AZ$2:$AZ$2000,$Z1676))</f>
      </c>
      <c r="BR1676">
        <f>IF($Z1676="","",INDEX($BA$2:$BA$2000,$Z1676))</f>
      </c>
      <c r="BS1676">
        <f>IF($Z1676="","",INDEX($BB$2:$BB$2000,$Z1676))</f>
      </c>
      <c r="BT1676">
        <f>IF($Z1676="","",INDEX($BC$2:$BC$2000,$Z1676))</f>
      </c>
      <c r="BV1676">
        <f>IF(OR($A1676="",$P1676&lt;&gt;"Yes",$AH1676="Yes"),"",1+N($AG1676))</f>
      </c>
      <c r="BW1676">
        <f>IF($A1676="","",COUNTIFS($W$2:$W$2500,$A1676,$BZ$2:$BZ$2500,"Yes")+COUNTIFS($X$2:$X$2500,$A1676,$BY$2:$BY$2500,"Yes"))</f>
      </c>
      <c r="BX1676">
        <f>IF(OR($A1676="",$P1676="Yes"),"",IF(N($BW1676)=0,0,1+SUMIFS($CB$2:$CB$2500,$W$2:$W$2500,$A1676)+SUMIFS($CA$2:$CA$2500,$X$2:$X$2500,$A1676)))</f>
      </c>
      <c r="BY1676" t="str">
        <f>IF($Y1676="","",INDEX($AH$2:$AH$2000,$Y1676)&amp;"")</f>
      </c>
      <c r="BZ1676" t="str">
        <f>IF($Z1676="","",INDEX($AH$2:$AH$2000,$Z1676)&amp;"")</f>
      </c>
      <c r="CA1676">
        <f>IF($Y1676="","",INDEX($BV$2:$BV$2000,$Y1676))</f>
      </c>
      <c r="CB1676">
        <f>IF($Z1676="","",INDEX($BV$2:$BV$2000,$Z1676))</f>
      </c>
    </row>
    <row r="1677">
      <c r="A1677" t="str">
        <f>IF(TRIM(INDEX(games!$A:$A,ROW()))="","",TRIM(INDEX(games!$A:$A,ROW())))</f>
      </c>
      <c r="B1677">
        <f>IF(OR($A1677="",INDEX(games!$B:$B,ROW())=""),"",INDEX(games!$B:$B,ROW()))</f>
      </c>
      <c r="C1677" t="str">
        <f>IF(OR($A1677="",INDEX(games!$C:$C,ROW())=""),"",INDEX(games!$C:$C,ROW()))</f>
      </c>
      <c r="D1677">
        <f>IF($A1677="","",COUNTIF($W$2:$W$2500,$A1677)+COUNTIF($X$2:$X$2500,$A1677))</f>
      </c>
      <c r="E1677">
        <f>IF($A1677="","",IFERROR(MATCH($C1677,$R$2:$R$5,0),0))</f>
      </c>
      <c r="F1677">
        <f>IF($A1677="","",MOD(ROW(),34))</f>
      </c>
      <c r="G1677">
        <f>IF($A1677="",NA(),IF($C1677="Action",$B1677,NA()))</f>
      </c>
      <c r="H1677">
        <f>IF($A1677="",NA(),IF($C1677="Action",1+$F1677*0.023,NA()))</f>
      </c>
      <c r="I1677">
        <f>IF($A1677="",NA(),IF($C1677="Strategy",$B1677,NA()))</f>
      </c>
      <c r="J1677">
        <f>IF($A1677="",NA(),IF($C1677="Strategy",2+$F1677*0.023,NA()))</f>
      </c>
      <c r="K1677">
        <f>IF($A1677="",NA(),IF($C1677="Deckbuilder",$B1677,NA()))</f>
      </c>
      <c r="L1677">
        <f>IF($A1677="",NA(),IF($C1677="Deckbuilder",3+$F1677*0.023,NA()))</f>
      </c>
      <c r="M1677">
        <f>IF($A1677="",NA(),IF($C1677="Traditional",$B1677,NA()))</f>
      </c>
      <c r="N1677">
        <f>IF($A1677="",NA(),IF($C1677="Traditional",4+$F1677*0.023,NA()))</f>
      </c>
      <c r="O1677">
        <f>IF($A1677="","",$D1677+ROW()/1000000)</f>
      </c>
      <c r="P1677" t="str">
        <f>IF(OR($A1677="",INDEX(games!$H:$H,ROW())=""),"",INDEX(games!$H:$H,ROW()))</f>
      </c>
      <c r="Q1677">
        <f>IF(OR($A1677="",$P1677&lt;&gt;"Yes"),"",$D1677+ROW()/1000000)</f>
      </c>
      <c r="T1677">
        <f>IF($Y1677="","",INDEX($B$2:$B$2000,$Y1677))</f>
      </c>
      <c r="U1677">
        <f>IF($Z1677="","",INDEX($B$2:$B$2000,$Z1677))</f>
      </c>
      <c r="V1677">
        <f>IF(OR($T1677="",$U1677=""),"",$U1677-$T1677)</f>
      </c>
      <c r="W1677" t="str">
        <f>IF(TRIM(INDEX(connections!$A:$A,ROW()))="","",TRIM(INDEX(connections!$A:$A,ROW())))</f>
      </c>
      <c r="X1677" t="str">
        <f>IF($W1677="","",TRIM(INDEX(connections!$B:$B,ROW())))</f>
      </c>
      <c r="Y1677">
        <f>IF($W1677="","",IFERROR(MATCH($W1677,$A$2:$A$2000,0),""))</f>
      </c>
      <c r="Z1677">
        <f>IF($X1677="","",IFERROR(MATCH($X1677,$A$2:$A$2000,0),""))</f>
      </c>
      <c r="AA1677" t="str">
        <f>IF($Y1677="","",INDEX($P$2:$P$2000,$Y1677))</f>
      </c>
      <c r="AB1677" t="str">
        <f>IF($Z1677="","",INDEX($P$2:$P$2000,$Z1677))</f>
      </c>
      <c r="AC1677">
        <f>IF(AND($AA1677="Yes",$AB1677="Yes"),1,"")</f>
      </c>
      <c r="AD1677">
        <f>IF(OR($Y1677="",$Z1677=""),"",IF(INDEX($C$2:$C$2000,$Y1677)=INDEX($C$2:$C$2000,$Z1677),0,1))</f>
      </c>
      <c r="AE1677">
        <f>IF($AC1677&lt;&gt;1,"",IF(AND(INDEX($AG$2:$AG$2000,$Y1677)=1,INDEX($AG$2:$AG$2000,$Z1677)=1),1,""))</f>
      </c>
      <c r="AG1677">
        <f>IF($A1677="","",COUNTIFS($W$2:$W$2500,$A1677,$AB$2:$AB$2500,"Yes")+COUNTIFS($X$2:$X$2500,$A1677,$AA$2:$AA$2500,"Yes"))</f>
      </c>
      <c r="AH1677" t="str">
        <f>IF(OR($P1677&lt;&gt;"Yes",N($AG1677)=0),"",IF(AND($AG1677=1,COUNTIFS($W$2:$W$2500,$A1677,$AE$2:$AE$2500,1)+COUNTIFS($X$2:$X$2500,$A1677,$AE$2:$AE$2500,1)&gt;0),"","Yes"))</f>
      </c>
      <c r="AI1677">
        <f>IF($AH1677="Yes",$AG1677,"")</f>
      </c>
      <c r="AJ1677">
        <f>IF($AI1677="","",$AI1677+ROW()/1000000)</f>
      </c>
      <c r="AK1677">
        <f>IF(OR($A1677="",$P1677="Yes",N($AG1677)=0),"",$AG1677+ROW()/1000000)</f>
      </c>
      <c r="AL1677" t="str">
        <f>IF($A1677="","",INDEX(games!$J:$J,ROW())&amp;"")</f>
      </c>
      <c r="AM1677">
        <f>IF($A1677="","",SUMPRODUCT($AO1677:$BD1677,'Map Analysis'!$AP$2^{0,1,2,3,4,5,6,7,8,9,10,11,12,13,14,15}))</f>
      </c>
      <c r="AN1677">
        <f>IF($A1677="","",$AM1677+ROW()/10000000)</f>
      </c>
      <c r="AO1677">
        <f>IF($A1677="","",COUNTIF($W$2:$W$2500,$A1677))</f>
      </c>
      <c r="AP1677">
        <f>IF($A1677="","",SUMIFS($BF$2:$BF$2500,$W$2:$W$2500,$A1677))</f>
      </c>
      <c r="AQ1677">
        <f>IF($A1677="","",SUMIFS($BG$2:$BG$2500,$W$2:$W$2500,$A1677))</f>
      </c>
      <c r="AR1677">
        <f>IF($A1677="","",SUMIFS($BH$2:$BH$2500,$W$2:$W$2500,$A1677))</f>
      </c>
      <c r="AS1677">
        <f>IF($A1677="","",SUMIFS($BI$2:$BI$2500,$W$2:$W$2500,$A1677))</f>
      </c>
      <c r="AT1677">
        <f>IF($A1677="","",SUMIFS($BJ$2:$BJ$2500,$W$2:$W$2500,$A1677))</f>
      </c>
      <c r="AU1677">
        <f>IF($A1677="","",SUMIFS($BK$2:$BK$2500,$W$2:$W$2500,$A1677))</f>
      </c>
      <c r="AV1677">
        <f>IF($A1677="","",SUMIFS($BL$2:$BL$2500,$W$2:$W$2500,$A1677))</f>
      </c>
      <c r="AW1677">
        <f>IF($A1677="","",SUMIFS($BM$2:$BM$2500,$W$2:$W$2500,$A1677))</f>
      </c>
      <c r="AX1677">
        <f>IF($A1677="","",SUMIFS($BN$2:$BN$2500,$W$2:$W$2500,$A1677))</f>
      </c>
      <c r="AY1677">
        <f>IF($A1677="","",SUMIFS($BO$2:$BO$2500,$W$2:$W$2500,$A1677))</f>
      </c>
      <c r="AZ1677">
        <f>IF($A1677="","",SUMIFS($BP$2:$BP$2500,$W$2:$W$2500,$A1677))</f>
      </c>
      <c r="BA1677">
        <f>IF($A1677="","",SUMIFS($BQ$2:$BQ$2500,$W$2:$W$2500,$A1677))</f>
      </c>
      <c r="BB1677">
        <f>IF($A1677="","",SUMIFS($BR$2:$BR$2500,$W$2:$W$2500,$A1677))</f>
      </c>
      <c r="BC1677">
        <f>IF($A1677="","",SUMIFS($BS$2:$BS$2500,$W$2:$W$2500,$A1677))</f>
      </c>
      <c r="BD1677">
        <f>IF($A1677="","",SUMIFS($BT$2:$BT$2500,$W$2:$W$2500,$A1677))</f>
      </c>
      <c r="BF1677">
        <f>IF($Z1677="","",INDEX($AO$2:$AO$2000,$Z1677))</f>
      </c>
      <c r="BG1677">
        <f>IF($Z1677="","",INDEX($AP$2:$AP$2000,$Z1677))</f>
      </c>
      <c r="BH1677">
        <f>IF($Z1677="","",INDEX($AQ$2:$AQ$2000,$Z1677))</f>
      </c>
      <c r="BI1677">
        <f>IF($Z1677="","",INDEX($AR$2:$AR$2000,$Z1677))</f>
      </c>
      <c r="BJ1677">
        <f>IF($Z1677="","",INDEX($AS$2:$AS$2000,$Z1677))</f>
      </c>
      <c r="BK1677">
        <f>IF($Z1677="","",INDEX($AT$2:$AT$2000,$Z1677))</f>
      </c>
      <c r="BL1677">
        <f>IF($Z1677="","",INDEX($AU$2:$AU$2000,$Z1677))</f>
      </c>
      <c r="BM1677">
        <f>IF($Z1677="","",INDEX($AV$2:$AV$2000,$Z1677))</f>
      </c>
      <c r="BN1677">
        <f>IF($Z1677="","",INDEX($AW$2:$AW$2000,$Z1677))</f>
      </c>
      <c r="BO1677">
        <f>IF($Z1677="","",INDEX($AX$2:$AX$2000,$Z1677))</f>
      </c>
      <c r="BP1677">
        <f>IF($Z1677="","",INDEX($AY$2:$AY$2000,$Z1677))</f>
      </c>
      <c r="BQ1677">
        <f>IF($Z1677="","",INDEX($AZ$2:$AZ$2000,$Z1677))</f>
      </c>
      <c r="BR1677">
        <f>IF($Z1677="","",INDEX($BA$2:$BA$2000,$Z1677))</f>
      </c>
      <c r="BS1677">
        <f>IF($Z1677="","",INDEX($BB$2:$BB$2000,$Z1677))</f>
      </c>
      <c r="BT1677">
        <f>IF($Z1677="","",INDEX($BC$2:$BC$2000,$Z1677))</f>
      </c>
      <c r="BV1677">
        <f>IF(OR($A1677="",$P1677&lt;&gt;"Yes",$AH1677="Yes"),"",1+N($AG1677))</f>
      </c>
      <c r="BW1677">
        <f>IF($A1677="","",COUNTIFS($W$2:$W$2500,$A1677,$BZ$2:$BZ$2500,"Yes")+COUNTIFS($X$2:$X$2500,$A1677,$BY$2:$BY$2500,"Yes"))</f>
      </c>
      <c r="BX1677">
        <f>IF(OR($A1677="",$P1677="Yes"),"",IF(N($BW1677)=0,0,1+SUMIFS($CB$2:$CB$2500,$W$2:$W$2500,$A1677)+SUMIFS($CA$2:$CA$2500,$X$2:$X$2500,$A1677)))</f>
      </c>
      <c r="BY1677" t="str">
        <f>IF($Y1677="","",INDEX($AH$2:$AH$2000,$Y1677)&amp;"")</f>
      </c>
      <c r="BZ1677" t="str">
        <f>IF($Z1677="","",INDEX($AH$2:$AH$2000,$Z1677)&amp;"")</f>
      </c>
      <c r="CA1677">
        <f>IF($Y1677="","",INDEX($BV$2:$BV$2000,$Y1677))</f>
      </c>
      <c r="CB1677">
        <f>IF($Z1677="","",INDEX($BV$2:$BV$2000,$Z1677))</f>
      </c>
    </row>
    <row r="1678">
      <c r="A1678" t="str">
        <f>IF(TRIM(INDEX(games!$A:$A,ROW()))="","",TRIM(INDEX(games!$A:$A,ROW())))</f>
      </c>
      <c r="B1678">
        <f>IF(OR($A1678="",INDEX(games!$B:$B,ROW())=""),"",INDEX(games!$B:$B,ROW()))</f>
      </c>
      <c r="C1678" t="str">
        <f>IF(OR($A1678="",INDEX(games!$C:$C,ROW())=""),"",INDEX(games!$C:$C,ROW()))</f>
      </c>
      <c r="D1678">
        <f>IF($A1678="","",COUNTIF($W$2:$W$2500,$A1678)+COUNTIF($X$2:$X$2500,$A1678))</f>
      </c>
      <c r="E1678">
        <f>IF($A1678="","",IFERROR(MATCH($C1678,$R$2:$R$5,0),0))</f>
      </c>
      <c r="F1678">
        <f>IF($A1678="","",MOD(ROW(),34))</f>
      </c>
      <c r="G1678">
        <f>IF($A1678="",NA(),IF($C1678="Action",$B1678,NA()))</f>
      </c>
      <c r="H1678">
        <f>IF($A1678="",NA(),IF($C1678="Action",1+$F1678*0.023,NA()))</f>
      </c>
      <c r="I1678">
        <f>IF($A1678="",NA(),IF($C1678="Strategy",$B1678,NA()))</f>
      </c>
      <c r="J1678">
        <f>IF($A1678="",NA(),IF($C1678="Strategy",2+$F1678*0.023,NA()))</f>
      </c>
      <c r="K1678">
        <f>IF($A1678="",NA(),IF($C1678="Deckbuilder",$B1678,NA()))</f>
      </c>
      <c r="L1678">
        <f>IF($A1678="",NA(),IF($C1678="Deckbuilder",3+$F1678*0.023,NA()))</f>
      </c>
      <c r="M1678">
        <f>IF($A1678="",NA(),IF($C1678="Traditional",$B1678,NA()))</f>
      </c>
      <c r="N1678">
        <f>IF($A1678="",NA(),IF($C1678="Traditional",4+$F1678*0.023,NA()))</f>
      </c>
      <c r="O1678">
        <f>IF($A1678="","",$D1678+ROW()/1000000)</f>
      </c>
      <c r="P1678" t="str">
        <f>IF(OR($A1678="",INDEX(games!$H:$H,ROW())=""),"",INDEX(games!$H:$H,ROW()))</f>
      </c>
      <c r="Q1678">
        <f>IF(OR($A1678="",$P1678&lt;&gt;"Yes"),"",$D1678+ROW()/1000000)</f>
      </c>
      <c r="T1678">
        <f>IF($Y1678="","",INDEX($B$2:$B$2000,$Y1678))</f>
      </c>
      <c r="U1678">
        <f>IF($Z1678="","",INDEX($B$2:$B$2000,$Z1678))</f>
      </c>
      <c r="V1678">
        <f>IF(OR($T1678="",$U1678=""),"",$U1678-$T1678)</f>
      </c>
      <c r="W1678" t="str">
        <f>IF(TRIM(INDEX(connections!$A:$A,ROW()))="","",TRIM(INDEX(connections!$A:$A,ROW())))</f>
      </c>
      <c r="X1678" t="str">
        <f>IF($W1678="","",TRIM(INDEX(connections!$B:$B,ROW())))</f>
      </c>
      <c r="Y1678">
        <f>IF($W1678="","",IFERROR(MATCH($W1678,$A$2:$A$2000,0),""))</f>
      </c>
      <c r="Z1678">
        <f>IF($X1678="","",IFERROR(MATCH($X1678,$A$2:$A$2000,0),""))</f>
      </c>
      <c r="AA1678" t="str">
        <f>IF($Y1678="","",INDEX($P$2:$P$2000,$Y1678))</f>
      </c>
      <c r="AB1678" t="str">
        <f>IF($Z1678="","",INDEX($P$2:$P$2000,$Z1678))</f>
      </c>
      <c r="AC1678">
        <f>IF(AND($AA1678="Yes",$AB1678="Yes"),1,"")</f>
      </c>
      <c r="AD1678">
        <f>IF(OR($Y1678="",$Z1678=""),"",IF(INDEX($C$2:$C$2000,$Y1678)=INDEX($C$2:$C$2000,$Z1678),0,1))</f>
      </c>
      <c r="AE1678">
        <f>IF($AC1678&lt;&gt;1,"",IF(AND(INDEX($AG$2:$AG$2000,$Y1678)=1,INDEX($AG$2:$AG$2000,$Z1678)=1),1,""))</f>
      </c>
      <c r="AG1678">
        <f>IF($A1678="","",COUNTIFS($W$2:$W$2500,$A1678,$AB$2:$AB$2500,"Yes")+COUNTIFS($X$2:$X$2500,$A1678,$AA$2:$AA$2500,"Yes"))</f>
      </c>
      <c r="AH1678" t="str">
        <f>IF(OR($P1678&lt;&gt;"Yes",N($AG1678)=0),"",IF(AND($AG1678=1,COUNTIFS($W$2:$W$2500,$A1678,$AE$2:$AE$2500,1)+COUNTIFS($X$2:$X$2500,$A1678,$AE$2:$AE$2500,1)&gt;0),"","Yes"))</f>
      </c>
      <c r="AI1678">
        <f>IF($AH1678="Yes",$AG1678,"")</f>
      </c>
      <c r="AJ1678">
        <f>IF($AI1678="","",$AI1678+ROW()/1000000)</f>
      </c>
      <c r="AK1678">
        <f>IF(OR($A1678="",$P1678="Yes",N($AG1678)=0),"",$AG1678+ROW()/1000000)</f>
      </c>
      <c r="AL1678" t="str">
        <f>IF($A1678="","",INDEX(games!$J:$J,ROW())&amp;"")</f>
      </c>
      <c r="AM1678">
        <f>IF($A1678="","",SUMPRODUCT($AO1678:$BD1678,'Map Analysis'!$AP$2^{0,1,2,3,4,5,6,7,8,9,10,11,12,13,14,15}))</f>
      </c>
      <c r="AN1678">
        <f>IF($A1678="","",$AM1678+ROW()/10000000)</f>
      </c>
      <c r="AO1678">
        <f>IF($A1678="","",COUNTIF($W$2:$W$2500,$A1678))</f>
      </c>
      <c r="AP1678">
        <f>IF($A1678="","",SUMIFS($BF$2:$BF$2500,$W$2:$W$2500,$A1678))</f>
      </c>
      <c r="AQ1678">
        <f>IF($A1678="","",SUMIFS($BG$2:$BG$2500,$W$2:$W$2500,$A1678))</f>
      </c>
      <c r="AR1678">
        <f>IF($A1678="","",SUMIFS($BH$2:$BH$2500,$W$2:$W$2500,$A1678))</f>
      </c>
      <c r="AS1678">
        <f>IF($A1678="","",SUMIFS($BI$2:$BI$2500,$W$2:$W$2500,$A1678))</f>
      </c>
      <c r="AT1678">
        <f>IF($A1678="","",SUMIFS($BJ$2:$BJ$2500,$W$2:$W$2500,$A1678))</f>
      </c>
      <c r="AU1678">
        <f>IF($A1678="","",SUMIFS($BK$2:$BK$2500,$W$2:$W$2500,$A1678))</f>
      </c>
      <c r="AV1678">
        <f>IF($A1678="","",SUMIFS($BL$2:$BL$2500,$W$2:$W$2500,$A1678))</f>
      </c>
      <c r="AW1678">
        <f>IF($A1678="","",SUMIFS($BM$2:$BM$2500,$W$2:$W$2500,$A1678))</f>
      </c>
      <c r="AX1678">
        <f>IF($A1678="","",SUMIFS($BN$2:$BN$2500,$W$2:$W$2500,$A1678))</f>
      </c>
      <c r="AY1678">
        <f>IF($A1678="","",SUMIFS($BO$2:$BO$2500,$W$2:$W$2500,$A1678))</f>
      </c>
      <c r="AZ1678">
        <f>IF($A1678="","",SUMIFS($BP$2:$BP$2500,$W$2:$W$2500,$A1678))</f>
      </c>
      <c r="BA1678">
        <f>IF($A1678="","",SUMIFS($BQ$2:$BQ$2500,$W$2:$W$2500,$A1678))</f>
      </c>
      <c r="BB1678">
        <f>IF($A1678="","",SUMIFS($BR$2:$BR$2500,$W$2:$W$2500,$A1678))</f>
      </c>
      <c r="BC1678">
        <f>IF($A1678="","",SUMIFS($BS$2:$BS$2500,$W$2:$W$2500,$A1678))</f>
      </c>
      <c r="BD1678">
        <f>IF($A1678="","",SUMIFS($BT$2:$BT$2500,$W$2:$W$2500,$A1678))</f>
      </c>
      <c r="BF1678">
        <f>IF($Z1678="","",INDEX($AO$2:$AO$2000,$Z1678))</f>
      </c>
      <c r="BG1678">
        <f>IF($Z1678="","",INDEX($AP$2:$AP$2000,$Z1678))</f>
      </c>
      <c r="BH1678">
        <f>IF($Z1678="","",INDEX($AQ$2:$AQ$2000,$Z1678))</f>
      </c>
      <c r="BI1678">
        <f>IF($Z1678="","",INDEX($AR$2:$AR$2000,$Z1678))</f>
      </c>
      <c r="BJ1678">
        <f>IF($Z1678="","",INDEX($AS$2:$AS$2000,$Z1678))</f>
      </c>
      <c r="BK1678">
        <f>IF($Z1678="","",INDEX($AT$2:$AT$2000,$Z1678))</f>
      </c>
      <c r="BL1678">
        <f>IF($Z1678="","",INDEX($AU$2:$AU$2000,$Z1678))</f>
      </c>
      <c r="BM1678">
        <f>IF($Z1678="","",INDEX($AV$2:$AV$2000,$Z1678))</f>
      </c>
      <c r="BN1678">
        <f>IF($Z1678="","",INDEX($AW$2:$AW$2000,$Z1678))</f>
      </c>
      <c r="BO1678">
        <f>IF($Z1678="","",INDEX($AX$2:$AX$2000,$Z1678))</f>
      </c>
      <c r="BP1678">
        <f>IF($Z1678="","",INDEX($AY$2:$AY$2000,$Z1678))</f>
      </c>
      <c r="BQ1678">
        <f>IF($Z1678="","",INDEX($AZ$2:$AZ$2000,$Z1678))</f>
      </c>
      <c r="BR1678">
        <f>IF($Z1678="","",INDEX($BA$2:$BA$2000,$Z1678))</f>
      </c>
      <c r="BS1678">
        <f>IF($Z1678="","",INDEX($BB$2:$BB$2000,$Z1678))</f>
      </c>
      <c r="BT1678">
        <f>IF($Z1678="","",INDEX($BC$2:$BC$2000,$Z1678))</f>
      </c>
      <c r="BV1678">
        <f>IF(OR($A1678="",$P1678&lt;&gt;"Yes",$AH1678="Yes"),"",1+N($AG1678))</f>
      </c>
      <c r="BW1678">
        <f>IF($A1678="","",COUNTIFS($W$2:$W$2500,$A1678,$BZ$2:$BZ$2500,"Yes")+COUNTIFS($X$2:$X$2500,$A1678,$BY$2:$BY$2500,"Yes"))</f>
      </c>
      <c r="BX1678">
        <f>IF(OR($A1678="",$P1678="Yes"),"",IF(N($BW1678)=0,0,1+SUMIFS($CB$2:$CB$2500,$W$2:$W$2500,$A1678)+SUMIFS($CA$2:$CA$2500,$X$2:$X$2500,$A1678)))</f>
      </c>
      <c r="BY1678" t="str">
        <f>IF($Y1678="","",INDEX($AH$2:$AH$2000,$Y1678)&amp;"")</f>
      </c>
      <c r="BZ1678" t="str">
        <f>IF($Z1678="","",INDEX($AH$2:$AH$2000,$Z1678)&amp;"")</f>
      </c>
      <c r="CA1678">
        <f>IF($Y1678="","",INDEX($BV$2:$BV$2000,$Y1678))</f>
      </c>
      <c r="CB1678">
        <f>IF($Z1678="","",INDEX($BV$2:$BV$2000,$Z1678))</f>
      </c>
    </row>
    <row r="1679">
      <c r="A1679" t="str">
        <f>IF(TRIM(INDEX(games!$A:$A,ROW()))="","",TRIM(INDEX(games!$A:$A,ROW())))</f>
      </c>
      <c r="B1679">
        <f>IF(OR($A1679="",INDEX(games!$B:$B,ROW())=""),"",INDEX(games!$B:$B,ROW()))</f>
      </c>
      <c r="C1679" t="str">
        <f>IF(OR($A1679="",INDEX(games!$C:$C,ROW())=""),"",INDEX(games!$C:$C,ROW()))</f>
      </c>
      <c r="D1679">
        <f>IF($A1679="","",COUNTIF($W$2:$W$2500,$A1679)+COUNTIF($X$2:$X$2500,$A1679))</f>
      </c>
      <c r="E1679">
        <f>IF($A1679="","",IFERROR(MATCH($C1679,$R$2:$R$5,0),0))</f>
      </c>
      <c r="F1679">
        <f>IF($A1679="","",MOD(ROW(),34))</f>
      </c>
      <c r="G1679">
        <f>IF($A1679="",NA(),IF($C1679="Action",$B1679,NA()))</f>
      </c>
      <c r="H1679">
        <f>IF($A1679="",NA(),IF($C1679="Action",1+$F1679*0.023,NA()))</f>
      </c>
      <c r="I1679">
        <f>IF($A1679="",NA(),IF($C1679="Strategy",$B1679,NA()))</f>
      </c>
      <c r="J1679">
        <f>IF($A1679="",NA(),IF($C1679="Strategy",2+$F1679*0.023,NA()))</f>
      </c>
      <c r="K1679">
        <f>IF($A1679="",NA(),IF($C1679="Deckbuilder",$B1679,NA()))</f>
      </c>
      <c r="L1679">
        <f>IF($A1679="",NA(),IF($C1679="Deckbuilder",3+$F1679*0.023,NA()))</f>
      </c>
      <c r="M1679">
        <f>IF($A1679="",NA(),IF($C1679="Traditional",$B1679,NA()))</f>
      </c>
      <c r="N1679">
        <f>IF($A1679="",NA(),IF($C1679="Traditional",4+$F1679*0.023,NA()))</f>
      </c>
      <c r="O1679">
        <f>IF($A1679="","",$D1679+ROW()/1000000)</f>
      </c>
      <c r="P1679" t="str">
        <f>IF(OR($A1679="",INDEX(games!$H:$H,ROW())=""),"",INDEX(games!$H:$H,ROW()))</f>
      </c>
      <c r="Q1679">
        <f>IF(OR($A1679="",$P1679&lt;&gt;"Yes"),"",$D1679+ROW()/1000000)</f>
      </c>
      <c r="T1679">
        <f>IF($Y1679="","",INDEX($B$2:$B$2000,$Y1679))</f>
      </c>
      <c r="U1679">
        <f>IF($Z1679="","",INDEX($B$2:$B$2000,$Z1679))</f>
      </c>
      <c r="V1679">
        <f>IF(OR($T1679="",$U1679=""),"",$U1679-$T1679)</f>
      </c>
      <c r="W1679" t="str">
        <f>IF(TRIM(INDEX(connections!$A:$A,ROW()))="","",TRIM(INDEX(connections!$A:$A,ROW())))</f>
      </c>
      <c r="X1679" t="str">
        <f>IF($W1679="","",TRIM(INDEX(connections!$B:$B,ROW())))</f>
      </c>
      <c r="Y1679">
        <f>IF($W1679="","",IFERROR(MATCH($W1679,$A$2:$A$2000,0),""))</f>
      </c>
      <c r="Z1679">
        <f>IF($X1679="","",IFERROR(MATCH($X1679,$A$2:$A$2000,0),""))</f>
      </c>
      <c r="AA1679" t="str">
        <f>IF($Y1679="","",INDEX($P$2:$P$2000,$Y1679))</f>
      </c>
      <c r="AB1679" t="str">
        <f>IF($Z1679="","",INDEX($P$2:$P$2000,$Z1679))</f>
      </c>
      <c r="AC1679">
        <f>IF(AND($AA1679="Yes",$AB1679="Yes"),1,"")</f>
      </c>
      <c r="AD1679">
        <f>IF(OR($Y1679="",$Z1679=""),"",IF(INDEX($C$2:$C$2000,$Y1679)=INDEX($C$2:$C$2000,$Z1679),0,1))</f>
      </c>
      <c r="AE1679">
        <f>IF($AC1679&lt;&gt;1,"",IF(AND(INDEX($AG$2:$AG$2000,$Y1679)=1,INDEX($AG$2:$AG$2000,$Z1679)=1),1,""))</f>
      </c>
      <c r="AG1679">
        <f>IF($A1679="","",COUNTIFS($W$2:$W$2500,$A1679,$AB$2:$AB$2500,"Yes")+COUNTIFS($X$2:$X$2500,$A1679,$AA$2:$AA$2500,"Yes"))</f>
      </c>
      <c r="AH1679" t="str">
        <f>IF(OR($P1679&lt;&gt;"Yes",N($AG1679)=0),"",IF(AND($AG1679=1,COUNTIFS($W$2:$W$2500,$A1679,$AE$2:$AE$2500,1)+COUNTIFS($X$2:$X$2500,$A1679,$AE$2:$AE$2500,1)&gt;0),"","Yes"))</f>
      </c>
      <c r="AI1679">
        <f>IF($AH1679="Yes",$AG1679,"")</f>
      </c>
      <c r="AJ1679">
        <f>IF($AI1679="","",$AI1679+ROW()/1000000)</f>
      </c>
      <c r="AK1679">
        <f>IF(OR($A1679="",$P1679="Yes",N($AG1679)=0),"",$AG1679+ROW()/1000000)</f>
      </c>
      <c r="AL1679" t="str">
        <f>IF($A1679="","",INDEX(games!$J:$J,ROW())&amp;"")</f>
      </c>
      <c r="AM1679">
        <f>IF($A1679="","",SUMPRODUCT($AO1679:$BD1679,'Map Analysis'!$AP$2^{0,1,2,3,4,5,6,7,8,9,10,11,12,13,14,15}))</f>
      </c>
      <c r="AN1679">
        <f>IF($A1679="","",$AM1679+ROW()/10000000)</f>
      </c>
      <c r="AO1679">
        <f>IF($A1679="","",COUNTIF($W$2:$W$2500,$A1679))</f>
      </c>
      <c r="AP1679">
        <f>IF($A1679="","",SUMIFS($BF$2:$BF$2500,$W$2:$W$2500,$A1679))</f>
      </c>
      <c r="AQ1679">
        <f>IF($A1679="","",SUMIFS($BG$2:$BG$2500,$W$2:$W$2500,$A1679))</f>
      </c>
      <c r="AR1679">
        <f>IF($A1679="","",SUMIFS($BH$2:$BH$2500,$W$2:$W$2500,$A1679))</f>
      </c>
      <c r="AS1679">
        <f>IF($A1679="","",SUMIFS($BI$2:$BI$2500,$W$2:$W$2500,$A1679))</f>
      </c>
      <c r="AT1679">
        <f>IF($A1679="","",SUMIFS($BJ$2:$BJ$2500,$W$2:$W$2500,$A1679))</f>
      </c>
      <c r="AU1679">
        <f>IF($A1679="","",SUMIFS($BK$2:$BK$2500,$W$2:$W$2500,$A1679))</f>
      </c>
      <c r="AV1679">
        <f>IF($A1679="","",SUMIFS($BL$2:$BL$2500,$W$2:$W$2500,$A1679))</f>
      </c>
      <c r="AW1679">
        <f>IF($A1679="","",SUMIFS($BM$2:$BM$2500,$W$2:$W$2500,$A1679))</f>
      </c>
      <c r="AX1679">
        <f>IF($A1679="","",SUMIFS($BN$2:$BN$2500,$W$2:$W$2500,$A1679))</f>
      </c>
      <c r="AY1679">
        <f>IF($A1679="","",SUMIFS($BO$2:$BO$2500,$W$2:$W$2500,$A1679))</f>
      </c>
      <c r="AZ1679">
        <f>IF($A1679="","",SUMIFS($BP$2:$BP$2500,$W$2:$W$2500,$A1679))</f>
      </c>
      <c r="BA1679">
        <f>IF($A1679="","",SUMIFS($BQ$2:$BQ$2500,$W$2:$W$2500,$A1679))</f>
      </c>
      <c r="BB1679">
        <f>IF($A1679="","",SUMIFS($BR$2:$BR$2500,$W$2:$W$2500,$A1679))</f>
      </c>
      <c r="BC1679">
        <f>IF($A1679="","",SUMIFS($BS$2:$BS$2500,$W$2:$W$2500,$A1679))</f>
      </c>
      <c r="BD1679">
        <f>IF($A1679="","",SUMIFS($BT$2:$BT$2500,$W$2:$W$2500,$A1679))</f>
      </c>
      <c r="BF1679">
        <f>IF($Z1679="","",INDEX($AO$2:$AO$2000,$Z1679))</f>
      </c>
      <c r="BG1679">
        <f>IF($Z1679="","",INDEX($AP$2:$AP$2000,$Z1679))</f>
      </c>
      <c r="BH1679">
        <f>IF($Z1679="","",INDEX($AQ$2:$AQ$2000,$Z1679))</f>
      </c>
      <c r="BI1679">
        <f>IF($Z1679="","",INDEX($AR$2:$AR$2000,$Z1679))</f>
      </c>
      <c r="BJ1679">
        <f>IF($Z1679="","",INDEX($AS$2:$AS$2000,$Z1679))</f>
      </c>
      <c r="BK1679">
        <f>IF($Z1679="","",INDEX($AT$2:$AT$2000,$Z1679))</f>
      </c>
      <c r="BL1679">
        <f>IF($Z1679="","",INDEX($AU$2:$AU$2000,$Z1679))</f>
      </c>
      <c r="BM1679">
        <f>IF($Z1679="","",INDEX($AV$2:$AV$2000,$Z1679))</f>
      </c>
      <c r="BN1679">
        <f>IF($Z1679="","",INDEX($AW$2:$AW$2000,$Z1679))</f>
      </c>
      <c r="BO1679">
        <f>IF($Z1679="","",INDEX($AX$2:$AX$2000,$Z1679))</f>
      </c>
      <c r="BP1679">
        <f>IF($Z1679="","",INDEX($AY$2:$AY$2000,$Z1679))</f>
      </c>
      <c r="BQ1679">
        <f>IF($Z1679="","",INDEX($AZ$2:$AZ$2000,$Z1679))</f>
      </c>
      <c r="BR1679">
        <f>IF($Z1679="","",INDEX($BA$2:$BA$2000,$Z1679))</f>
      </c>
      <c r="BS1679">
        <f>IF($Z1679="","",INDEX($BB$2:$BB$2000,$Z1679))</f>
      </c>
      <c r="BT1679">
        <f>IF($Z1679="","",INDEX($BC$2:$BC$2000,$Z1679))</f>
      </c>
      <c r="BV1679">
        <f>IF(OR($A1679="",$P1679&lt;&gt;"Yes",$AH1679="Yes"),"",1+N($AG1679))</f>
      </c>
      <c r="BW1679">
        <f>IF($A1679="","",COUNTIFS($W$2:$W$2500,$A1679,$BZ$2:$BZ$2500,"Yes")+COUNTIFS($X$2:$X$2500,$A1679,$BY$2:$BY$2500,"Yes"))</f>
      </c>
      <c r="BX1679">
        <f>IF(OR($A1679="",$P1679="Yes"),"",IF(N($BW1679)=0,0,1+SUMIFS($CB$2:$CB$2500,$W$2:$W$2500,$A1679)+SUMIFS($CA$2:$CA$2500,$X$2:$X$2500,$A1679)))</f>
      </c>
      <c r="BY1679" t="str">
        <f>IF($Y1679="","",INDEX($AH$2:$AH$2000,$Y1679)&amp;"")</f>
      </c>
      <c r="BZ1679" t="str">
        <f>IF($Z1679="","",INDEX($AH$2:$AH$2000,$Z1679)&amp;"")</f>
      </c>
      <c r="CA1679">
        <f>IF($Y1679="","",INDEX($BV$2:$BV$2000,$Y1679))</f>
      </c>
      <c r="CB1679">
        <f>IF($Z1679="","",INDEX($BV$2:$BV$2000,$Z1679))</f>
      </c>
    </row>
    <row r="1680">
      <c r="A1680" t="str">
        <f>IF(TRIM(INDEX(games!$A:$A,ROW()))="","",TRIM(INDEX(games!$A:$A,ROW())))</f>
      </c>
      <c r="B1680">
        <f>IF(OR($A1680="",INDEX(games!$B:$B,ROW())=""),"",INDEX(games!$B:$B,ROW()))</f>
      </c>
      <c r="C1680" t="str">
        <f>IF(OR($A1680="",INDEX(games!$C:$C,ROW())=""),"",INDEX(games!$C:$C,ROW()))</f>
      </c>
      <c r="D1680">
        <f>IF($A1680="","",COUNTIF($W$2:$W$2500,$A1680)+COUNTIF($X$2:$X$2500,$A1680))</f>
      </c>
      <c r="E1680">
        <f>IF($A1680="","",IFERROR(MATCH($C1680,$R$2:$R$5,0),0))</f>
      </c>
      <c r="F1680">
        <f>IF($A1680="","",MOD(ROW(),34))</f>
      </c>
      <c r="G1680">
        <f>IF($A1680="",NA(),IF($C1680="Action",$B1680,NA()))</f>
      </c>
      <c r="H1680">
        <f>IF($A1680="",NA(),IF($C1680="Action",1+$F1680*0.023,NA()))</f>
      </c>
      <c r="I1680">
        <f>IF($A1680="",NA(),IF($C1680="Strategy",$B1680,NA()))</f>
      </c>
      <c r="J1680">
        <f>IF($A1680="",NA(),IF($C1680="Strategy",2+$F1680*0.023,NA()))</f>
      </c>
      <c r="K1680">
        <f>IF($A1680="",NA(),IF($C1680="Deckbuilder",$B1680,NA()))</f>
      </c>
      <c r="L1680">
        <f>IF($A1680="",NA(),IF($C1680="Deckbuilder",3+$F1680*0.023,NA()))</f>
      </c>
      <c r="M1680">
        <f>IF($A1680="",NA(),IF($C1680="Traditional",$B1680,NA()))</f>
      </c>
      <c r="N1680">
        <f>IF($A1680="",NA(),IF($C1680="Traditional",4+$F1680*0.023,NA()))</f>
      </c>
      <c r="O1680">
        <f>IF($A1680="","",$D1680+ROW()/1000000)</f>
      </c>
      <c r="P1680" t="str">
        <f>IF(OR($A1680="",INDEX(games!$H:$H,ROW())=""),"",INDEX(games!$H:$H,ROW()))</f>
      </c>
      <c r="Q1680">
        <f>IF(OR($A1680="",$P1680&lt;&gt;"Yes"),"",$D1680+ROW()/1000000)</f>
      </c>
      <c r="T1680">
        <f>IF($Y1680="","",INDEX($B$2:$B$2000,$Y1680))</f>
      </c>
      <c r="U1680">
        <f>IF($Z1680="","",INDEX($B$2:$B$2000,$Z1680))</f>
      </c>
      <c r="V1680">
        <f>IF(OR($T1680="",$U1680=""),"",$U1680-$T1680)</f>
      </c>
      <c r="W1680" t="str">
        <f>IF(TRIM(INDEX(connections!$A:$A,ROW()))="","",TRIM(INDEX(connections!$A:$A,ROW())))</f>
      </c>
      <c r="X1680" t="str">
        <f>IF($W1680="","",TRIM(INDEX(connections!$B:$B,ROW())))</f>
      </c>
      <c r="Y1680">
        <f>IF($W1680="","",IFERROR(MATCH($W1680,$A$2:$A$2000,0),""))</f>
      </c>
      <c r="Z1680">
        <f>IF($X1680="","",IFERROR(MATCH($X1680,$A$2:$A$2000,0),""))</f>
      </c>
      <c r="AA1680" t="str">
        <f>IF($Y1680="","",INDEX($P$2:$P$2000,$Y1680))</f>
      </c>
      <c r="AB1680" t="str">
        <f>IF($Z1680="","",INDEX($P$2:$P$2000,$Z1680))</f>
      </c>
      <c r="AC1680">
        <f>IF(AND($AA1680="Yes",$AB1680="Yes"),1,"")</f>
      </c>
      <c r="AD1680">
        <f>IF(OR($Y1680="",$Z1680=""),"",IF(INDEX($C$2:$C$2000,$Y1680)=INDEX($C$2:$C$2000,$Z1680),0,1))</f>
      </c>
      <c r="AE1680">
        <f>IF($AC1680&lt;&gt;1,"",IF(AND(INDEX($AG$2:$AG$2000,$Y1680)=1,INDEX($AG$2:$AG$2000,$Z1680)=1),1,""))</f>
      </c>
      <c r="AG1680">
        <f>IF($A1680="","",COUNTIFS($W$2:$W$2500,$A1680,$AB$2:$AB$2500,"Yes")+COUNTIFS($X$2:$X$2500,$A1680,$AA$2:$AA$2500,"Yes"))</f>
      </c>
      <c r="AH1680" t="str">
        <f>IF(OR($P1680&lt;&gt;"Yes",N($AG1680)=0),"",IF(AND($AG1680=1,COUNTIFS($W$2:$W$2500,$A1680,$AE$2:$AE$2500,1)+COUNTIFS($X$2:$X$2500,$A1680,$AE$2:$AE$2500,1)&gt;0),"","Yes"))</f>
      </c>
      <c r="AI1680">
        <f>IF($AH1680="Yes",$AG1680,"")</f>
      </c>
      <c r="AJ1680">
        <f>IF($AI1680="","",$AI1680+ROW()/1000000)</f>
      </c>
      <c r="AK1680">
        <f>IF(OR($A1680="",$P1680="Yes",N($AG1680)=0),"",$AG1680+ROW()/1000000)</f>
      </c>
      <c r="AL1680" t="str">
        <f>IF($A1680="","",INDEX(games!$J:$J,ROW())&amp;"")</f>
      </c>
      <c r="AM1680">
        <f>IF($A1680="","",SUMPRODUCT($AO1680:$BD1680,'Map Analysis'!$AP$2^{0,1,2,3,4,5,6,7,8,9,10,11,12,13,14,15}))</f>
      </c>
      <c r="AN1680">
        <f>IF($A1680="","",$AM1680+ROW()/10000000)</f>
      </c>
      <c r="AO1680">
        <f>IF($A1680="","",COUNTIF($W$2:$W$2500,$A1680))</f>
      </c>
      <c r="AP1680">
        <f>IF($A1680="","",SUMIFS($BF$2:$BF$2500,$W$2:$W$2500,$A1680))</f>
      </c>
      <c r="AQ1680">
        <f>IF($A1680="","",SUMIFS($BG$2:$BG$2500,$W$2:$W$2500,$A1680))</f>
      </c>
      <c r="AR1680">
        <f>IF($A1680="","",SUMIFS($BH$2:$BH$2500,$W$2:$W$2500,$A1680))</f>
      </c>
      <c r="AS1680">
        <f>IF($A1680="","",SUMIFS($BI$2:$BI$2500,$W$2:$W$2500,$A1680))</f>
      </c>
      <c r="AT1680">
        <f>IF($A1680="","",SUMIFS($BJ$2:$BJ$2500,$W$2:$W$2500,$A1680))</f>
      </c>
      <c r="AU1680">
        <f>IF($A1680="","",SUMIFS($BK$2:$BK$2500,$W$2:$W$2500,$A1680))</f>
      </c>
      <c r="AV1680">
        <f>IF($A1680="","",SUMIFS($BL$2:$BL$2500,$W$2:$W$2500,$A1680))</f>
      </c>
      <c r="AW1680">
        <f>IF($A1680="","",SUMIFS($BM$2:$BM$2500,$W$2:$W$2500,$A1680))</f>
      </c>
      <c r="AX1680">
        <f>IF($A1680="","",SUMIFS($BN$2:$BN$2500,$W$2:$W$2500,$A1680))</f>
      </c>
      <c r="AY1680">
        <f>IF($A1680="","",SUMIFS($BO$2:$BO$2500,$W$2:$W$2500,$A1680))</f>
      </c>
      <c r="AZ1680">
        <f>IF($A1680="","",SUMIFS($BP$2:$BP$2500,$W$2:$W$2500,$A1680))</f>
      </c>
      <c r="BA1680">
        <f>IF($A1680="","",SUMIFS($BQ$2:$BQ$2500,$W$2:$W$2500,$A1680))</f>
      </c>
      <c r="BB1680">
        <f>IF($A1680="","",SUMIFS($BR$2:$BR$2500,$W$2:$W$2500,$A1680))</f>
      </c>
      <c r="BC1680">
        <f>IF($A1680="","",SUMIFS($BS$2:$BS$2500,$W$2:$W$2500,$A1680))</f>
      </c>
      <c r="BD1680">
        <f>IF($A1680="","",SUMIFS($BT$2:$BT$2500,$W$2:$W$2500,$A1680))</f>
      </c>
      <c r="BF1680">
        <f>IF($Z1680="","",INDEX($AO$2:$AO$2000,$Z1680))</f>
      </c>
      <c r="BG1680">
        <f>IF($Z1680="","",INDEX($AP$2:$AP$2000,$Z1680))</f>
      </c>
      <c r="BH1680">
        <f>IF($Z1680="","",INDEX($AQ$2:$AQ$2000,$Z1680))</f>
      </c>
      <c r="BI1680">
        <f>IF($Z1680="","",INDEX($AR$2:$AR$2000,$Z1680))</f>
      </c>
      <c r="BJ1680">
        <f>IF($Z1680="","",INDEX($AS$2:$AS$2000,$Z1680))</f>
      </c>
      <c r="BK1680">
        <f>IF($Z1680="","",INDEX($AT$2:$AT$2000,$Z1680))</f>
      </c>
      <c r="BL1680">
        <f>IF($Z1680="","",INDEX($AU$2:$AU$2000,$Z1680))</f>
      </c>
      <c r="BM1680">
        <f>IF($Z1680="","",INDEX($AV$2:$AV$2000,$Z1680))</f>
      </c>
      <c r="BN1680">
        <f>IF($Z1680="","",INDEX($AW$2:$AW$2000,$Z1680))</f>
      </c>
      <c r="BO1680">
        <f>IF($Z1680="","",INDEX($AX$2:$AX$2000,$Z1680))</f>
      </c>
      <c r="BP1680">
        <f>IF($Z1680="","",INDEX($AY$2:$AY$2000,$Z1680))</f>
      </c>
      <c r="BQ1680">
        <f>IF($Z1680="","",INDEX($AZ$2:$AZ$2000,$Z1680))</f>
      </c>
      <c r="BR1680">
        <f>IF($Z1680="","",INDEX($BA$2:$BA$2000,$Z1680))</f>
      </c>
      <c r="BS1680">
        <f>IF($Z1680="","",INDEX($BB$2:$BB$2000,$Z1680))</f>
      </c>
      <c r="BT1680">
        <f>IF($Z1680="","",INDEX($BC$2:$BC$2000,$Z1680))</f>
      </c>
      <c r="BV1680">
        <f>IF(OR($A1680="",$P1680&lt;&gt;"Yes",$AH1680="Yes"),"",1+N($AG1680))</f>
      </c>
      <c r="BW1680">
        <f>IF($A1680="","",COUNTIFS($W$2:$W$2500,$A1680,$BZ$2:$BZ$2500,"Yes")+COUNTIFS($X$2:$X$2500,$A1680,$BY$2:$BY$2500,"Yes"))</f>
      </c>
      <c r="BX1680">
        <f>IF(OR($A1680="",$P1680="Yes"),"",IF(N($BW1680)=0,0,1+SUMIFS($CB$2:$CB$2500,$W$2:$W$2500,$A1680)+SUMIFS($CA$2:$CA$2500,$X$2:$X$2500,$A1680)))</f>
      </c>
      <c r="BY1680" t="str">
        <f>IF($Y1680="","",INDEX($AH$2:$AH$2000,$Y1680)&amp;"")</f>
      </c>
      <c r="BZ1680" t="str">
        <f>IF($Z1680="","",INDEX($AH$2:$AH$2000,$Z1680)&amp;"")</f>
      </c>
      <c r="CA1680">
        <f>IF($Y1680="","",INDEX($BV$2:$BV$2000,$Y1680))</f>
      </c>
      <c r="CB1680">
        <f>IF($Z1680="","",INDEX($BV$2:$BV$2000,$Z1680))</f>
      </c>
    </row>
    <row r="1681">
      <c r="A1681" t="str">
        <f>IF(TRIM(INDEX(games!$A:$A,ROW()))="","",TRIM(INDEX(games!$A:$A,ROW())))</f>
      </c>
      <c r="B1681">
        <f>IF(OR($A1681="",INDEX(games!$B:$B,ROW())=""),"",INDEX(games!$B:$B,ROW()))</f>
      </c>
      <c r="C1681" t="str">
        <f>IF(OR($A1681="",INDEX(games!$C:$C,ROW())=""),"",INDEX(games!$C:$C,ROW()))</f>
      </c>
      <c r="D1681">
        <f>IF($A1681="","",COUNTIF($W$2:$W$2500,$A1681)+COUNTIF($X$2:$X$2500,$A1681))</f>
      </c>
      <c r="E1681">
        <f>IF($A1681="","",IFERROR(MATCH($C1681,$R$2:$R$5,0),0))</f>
      </c>
      <c r="F1681">
        <f>IF($A1681="","",MOD(ROW(),34))</f>
      </c>
      <c r="G1681">
        <f>IF($A1681="",NA(),IF($C1681="Action",$B1681,NA()))</f>
      </c>
      <c r="H1681">
        <f>IF($A1681="",NA(),IF($C1681="Action",1+$F1681*0.023,NA()))</f>
      </c>
      <c r="I1681">
        <f>IF($A1681="",NA(),IF($C1681="Strategy",$B1681,NA()))</f>
      </c>
      <c r="J1681">
        <f>IF($A1681="",NA(),IF($C1681="Strategy",2+$F1681*0.023,NA()))</f>
      </c>
      <c r="K1681">
        <f>IF($A1681="",NA(),IF($C1681="Deckbuilder",$B1681,NA()))</f>
      </c>
      <c r="L1681">
        <f>IF($A1681="",NA(),IF($C1681="Deckbuilder",3+$F1681*0.023,NA()))</f>
      </c>
      <c r="M1681">
        <f>IF($A1681="",NA(),IF($C1681="Traditional",$B1681,NA()))</f>
      </c>
      <c r="N1681">
        <f>IF($A1681="",NA(),IF($C1681="Traditional",4+$F1681*0.023,NA()))</f>
      </c>
      <c r="O1681">
        <f>IF($A1681="","",$D1681+ROW()/1000000)</f>
      </c>
      <c r="P1681" t="str">
        <f>IF(OR($A1681="",INDEX(games!$H:$H,ROW())=""),"",INDEX(games!$H:$H,ROW()))</f>
      </c>
      <c r="Q1681">
        <f>IF(OR($A1681="",$P1681&lt;&gt;"Yes"),"",$D1681+ROW()/1000000)</f>
      </c>
      <c r="T1681">
        <f>IF($Y1681="","",INDEX($B$2:$B$2000,$Y1681))</f>
      </c>
      <c r="U1681">
        <f>IF($Z1681="","",INDEX($B$2:$B$2000,$Z1681))</f>
      </c>
      <c r="V1681">
        <f>IF(OR($T1681="",$U1681=""),"",$U1681-$T1681)</f>
      </c>
      <c r="W1681" t="str">
        <f>IF(TRIM(INDEX(connections!$A:$A,ROW()))="","",TRIM(INDEX(connections!$A:$A,ROW())))</f>
      </c>
      <c r="X1681" t="str">
        <f>IF($W1681="","",TRIM(INDEX(connections!$B:$B,ROW())))</f>
      </c>
      <c r="Y1681">
        <f>IF($W1681="","",IFERROR(MATCH($W1681,$A$2:$A$2000,0),""))</f>
      </c>
      <c r="Z1681">
        <f>IF($X1681="","",IFERROR(MATCH($X1681,$A$2:$A$2000,0),""))</f>
      </c>
      <c r="AA1681" t="str">
        <f>IF($Y1681="","",INDEX($P$2:$P$2000,$Y1681))</f>
      </c>
      <c r="AB1681" t="str">
        <f>IF($Z1681="","",INDEX($P$2:$P$2000,$Z1681))</f>
      </c>
      <c r="AC1681">
        <f>IF(AND($AA1681="Yes",$AB1681="Yes"),1,"")</f>
      </c>
      <c r="AD1681">
        <f>IF(OR($Y1681="",$Z1681=""),"",IF(INDEX($C$2:$C$2000,$Y1681)=INDEX($C$2:$C$2000,$Z1681),0,1))</f>
      </c>
      <c r="AE1681">
        <f>IF($AC1681&lt;&gt;1,"",IF(AND(INDEX($AG$2:$AG$2000,$Y1681)=1,INDEX($AG$2:$AG$2000,$Z1681)=1),1,""))</f>
      </c>
      <c r="AG1681">
        <f>IF($A1681="","",COUNTIFS($W$2:$W$2500,$A1681,$AB$2:$AB$2500,"Yes")+COUNTIFS($X$2:$X$2500,$A1681,$AA$2:$AA$2500,"Yes"))</f>
      </c>
      <c r="AH1681" t="str">
        <f>IF(OR($P1681&lt;&gt;"Yes",N($AG1681)=0),"",IF(AND($AG1681=1,COUNTIFS($W$2:$W$2500,$A1681,$AE$2:$AE$2500,1)+COUNTIFS($X$2:$X$2500,$A1681,$AE$2:$AE$2500,1)&gt;0),"","Yes"))</f>
      </c>
      <c r="AI1681">
        <f>IF($AH1681="Yes",$AG1681,"")</f>
      </c>
      <c r="AJ1681">
        <f>IF($AI1681="","",$AI1681+ROW()/1000000)</f>
      </c>
      <c r="AK1681">
        <f>IF(OR($A1681="",$P1681="Yes",N($AG1681)=0),"",$AG1681+ROW()/1000000)</f>
      </c>
      <c r="AL1681" t="str">
        <f>IF($A1681="","",INDEX(games!$J:$J,ROW())&amp;"")</f>
      </c>
      <c r="AM1681">
        <f>IF($A1681="","",SUMPRODUCT($AO1681:$BD1681,'Map Analysis'!$AP$2^{0,1,2,3,4,5,6,7,8,9,10,11,12,13,14,15}))</f>
      </c>
      <c r="AN1681">
        <f>IF($A1681="","",$AM1681+ROW()/10000000)</f>
      </c>
      <c r="AO1681">
        <f>IF($A1681="","",COUNTIF($W$2:$W$2500,$A1681))</f>
      </c>
      <c r="AP1681">
        <f>IF($A1681="","",SUMIFS($BF$2:$BF$2500,$W$2:$W$2500,$A1681))</f>
      </c>
      <c r="AQ1681">
        <f>IF($A1681="","",SUMIFS($BG$2:$BG$2500,$W$2:$W$2500,$A1681))</f>
      </c>
      <c r="AR1681">
        <f>IF($A1681="","",SUMIFS($BH$2:$BH$2500,$W$2:$W$2500,$A1681))</f>
      </c>
      <c r="AS1681">
        <f>IF($A1681="","",SUMIFS($BI$2:$BI$2500,$W$2:$W$2500,$A1681))</f>
      </c>
      <c r="AT1681">
        <f>IF($A1681="","",SUMIFS($BJ$2:$BJ$2500,$W$2:$W$2500,$A1681))</f>
      </c>
      <c r="AU1681">
        <f>IF($A1681="","",SUMIFS($BK$2:$BK$2500,$W$2:$W$2500,$A1681))</f>
      </c>
      <c r="AV1681">
        <f>IF($A1681="","",SUMIFS($BL$2:$BL$2500,$W$2:$W$2500,$A1681))</f>
      </c>
      <c r="AW1681">
        <f>IF($A1681="","",SUMIFS($BM$2:$BM$2500,$W$2:$W$2500,$A1681))</f>
      </c>
      <c r="AX1681">
        <f>IF($A1681="","",SUMIFS($BN$2:$BN$2500,$W$2:$W$2500,$A1681))</f>
      </c>
      <c r="AY1681">
        <f>IF($A1681="","",SUMIFS($BO$2:$BO$2500,$W$2:$W$2500,$A1681))</f>
      </c>
      <c r="AZ1681">
        <f>IF($A1681="","",SUMIFS($BP$2:$BP$2500,$W$2:$W$2500,$A1681))</f>
      </c>
      <c r="BA1681">
        <f>IF($A1681="","",SUMIFS($BQ$2:$BQ$2500,$W$2:$W$2500,$A1681))</f>
      </c>
      <c r="BB1681">
        <f>IF($A1681="","",SUMIFS($BR$2:$BR$2500,$W$2:$W$2500,$A1681))</f>
      </c>
      <c r="BC1681">
        <f>IF($A1681="","",SUMIFS($BS$2:$BS$2500,$W$2:$W$2500,$A1681))</f>
      </c>
      <c r="BD1681">
        <f>IF($A1681="","",SUMIFS($BT$2:$BT$2500,$W$2:$W$2500,$A1681))</f>
      </c>
      <c r="BF1681">
        <f>IF($Z1681="","",INDEX($AO$2:$AO$2000,$Z1681))</f>
      </c>
      <c r="BG1681">
        <f>IF($Z1681="","",INDEX($AP$2:$AP$2000,$Z1681))</f>
      </c>
      <c r="BH1681">
        <f>IF($Z1681="","",INDEX($AQ$2:$AQ$2000,$Z1681))</f>
      </c>
      <c r="BI1681">
        <f>IF($Z1681="","",INDEX($AR$2:$AR$2000,$Z1681))</f>
      </c>
      <c r="BJ1681">
        <f>IF($Z1681="","",INDEX($AS$2:$AS$2000,$Z1681))</f>
      </c>
      <c r="BK1681">
        <f>IF($Z1681="","",INDEX($AT$2:$AT$2000,$Z1681))</f>
      </c>
      <c r="BL1681">
        <f>IF($Z1681="","",INDEX($AU$2:$AU$2000,$Z1681))</f>
      </c>
      <c r="BM1681">
        <f>IF($Z1681="","",INDEX($AV$2:$AV$2000,$Z1681))</f>
      </c>
      <c r="BN1681">
        <f>IF($Z1681="","",INDEX($AW$2:$AW$2000,$Z1681))</f>
      </c>
      <c r="BO1681">
        <f>IF($Z1681="","",INDEX($AX$2:$AX$2000,$Z1681))</f>
      </c>
      <c r="BP1681">
        <f>IF($Z1681="","",INDEX($AY$2:$AY$2000,$Z1681))</f>
      </c>
      <c r="BQ1681">
        <f>IF($Z1681="","",INDEX($AZ$2:$AZ$2000,$Z1681))</f>
      </c>
      <c r="BR1681">
        <f>IF($Z1681="","",INDEX($BA$2:$BA$2000,$Z1681))</f>
      </c>
      <c r="BS1681">
        <f>IF($Z1681="","",INDEX($BB$2:$BB$2000,$Z1681))</f>
      </c>
      <c r="BT1681">
        <f>IF($Z1681="","",INDEX($BC$2:$BC$2000,$Z1681))</f>
      </c>
      <c r="BV1681">
        <f>IF(OR($A1681="",$P1681&lt;&gt;"Yes",$AH1681="Yes"),"",1+N($AG1681))</f>
      </c>
      <c r="BW1681">
        <f>IF($A1681="","",COUNTIFS($W$2:$W$2500,$A1681,$BZ$2:$BZ$2500,"Yes")+COUNTIFS($X$2:$X$2500,$A1681,$BY$2:$BY$2500,"Yes"))</f>
      </c>
      <c r="BX1681">
        <f>IF(OR($A1681="",$P1681="Yes"),"",IF(N($BW1681)=0,0,1+SUMIFS($CB$2:$CB$2500,$W$2:$W$2500,$A1681)+SUMIFS($CA$2:$CA$2500,$X$2:$X$2500,$A1681)))</f>
      </c>
      <c r="BY1681" t="str">
        <f>IF($Y1681="","",INDEX($AH$2:$AH$2000,$Y1681)&amp;"")</f>
      </c>
      <c r="BZ1681" t="str">
        <f>IF($Z1681="","",INDEX($AH$2:$AH$2000,$Z1681)&amp;"")</f>
      </c>
      <c r="CA1681">
        <f>IF($Y1681="","",INDEX($BV$2:$BV$2000,$Y1681))</f>
      </c>
      <c r="CB1681">
        <f>IF($Z1681="","",INDEX($BV$2:$BV$2000,$Z1681))</f>
      </c>
    </row>
    <row r="1682">
      <c r="A1682" t="str">
        <f>IF(TRIM(INDEX(games!$A:$A,ROW()))="","",TRIM(INDEX(games!$A:$A,ROW())))</f>
      </c>
      <c r="B1682">
        <f>IF(OR($A1682="",INDEX(games!$B:$B,ROW())=""),"",INDEX(games!$B:$B,ROW()))</f>
      </c>
      <c r="C1682" t="str">
        <f>IF(OR($A1682="",INDEX(games!$C:$C,ROW())=""),"",INDEX(games!$C:$C,ROW()))</f>
      </c>
      <c r="D1682">
        <f>IF($A1682="","",COUNTIF($W$2:$W$2500,$A1682)+COUNTIF($X$2:$X$2500,$A1682))</f>
      </c>
      <c r="E1682">
        <f>IF($A1682="","",IFERROR(MATCH($C1682,$R$2:$R$5,0),0))</f>
      </c>
      <c r="F1682">
        <f>IF($A1682="","",MOD(ROW(),34))</f>
      </c>
      <c r="G1682">
        <f>IF($A1682="",NA(),IF($C1682="Action",$B1682,NA()))</f>
      </c>
      <c r="H1682">
        <f>IF($A1682="",NA(),IF($C1682="Action",1+$F1682*0.023,NA()))</f>
      </c>
      <c r="I1682">
        <f>IF($A1682="",NA(),IF($C1682="Strategy",$B1682,NA()))</f>
      </c>
      <c r="J1682">
        <f>IF($A1682="",NA(),IF($C1682="Strategy",2+$F1682*0.023,NA()))</f>
      </c>
      <c r="K1682">
        <f>IF($A1682="",NA(),IF($C1682="Deckbuilder",$B1682,NA()))</f>
      </c>
      <c r="L1682">
        <f>IF($A1682="",NA(),IF($C1682="Deckbuilder",3+$F1682*0.023,NA()))</f>
      </c>
      <c r="M1682">
        <f>IF($A1682="",NA(),IF($C1682="Traditional",$B1682,NA()))</f>
      </c>
      <c r="N1682">
        <f>IF($A1682="",NA(),IF($C1682="Traditional",4+$F1682*0.023,NA()))</f>
      </c>
      <c r="O1682">
        <f>IF($A1682="","",$D1682+ROW()/1000000)</f>
      </c>
      <c r="P1682" t="str">
        <f>IF(OR($A1682="",INDEX(games!$H:$H,ROW())=""),"",INDEX(games!$H:$H,ROW()))</f>
      </c>
      <c r="Q1682">
        <f>IF(OR($A1682="",$P1682&lt;&gt;"Yes"),"",$D1682+ROW()/1000000)</f>
      </c>
      <c r="T1682">
        <f>IF($Y1682="","",INDEX($B$2:$B$2000,$Y1682))</f>
      </c>
      <c r="U1682">
        <f>IF($Z1682="","",INDEX($B$2:$B$2000,$Z1682))</f>
      </c>
      <c r="V1682">
        <f>IF(OR($T1682="",$U1682=""),"",$U1682-$T1682)</f>
      </c>
      <c r="W1682" t="str">
        <f>IF(TRIM(INDEX(connections!$A:$A,ROW()))="","",TRIM(INDEX(connections!$A:$A,ROW())))</f>
      </c>
      <c r="X1682" t="str">
        <f>IF($W1682="","",TRIM(INDEX(connections!$B:$B,ROW())))</f>
      </c>
      <c r="Y1682">
        <f>IF($W1682="","",IFERROR(MATCH($W1682,$A$2:$A$2000,0),""))</f>
      </c>
      <c r="Z1682">
        <f>IF($X1682="","",IFERROR(MATCH($X1682,$A$2:$A$2000,0),""))</f>
      </c>
      <c r="AA1682" t="str">
        <f>IF($Y1682="","",INDEX($P$2:$P$2000,$Y1682))</f>
      </c>
      <c r="AB1682" t="str">
        <f>IF($Z1682="","",INDEX($P$2:$P$2000,$Z1682))</f>
      </c>
      <c r="AC1682">
        <f>IF(AND($AA1682="Yes",$AB1682="Yes"),1,"")</f>
      </c>
      <c r="AD1682">
        <f>IF(OR($Y1682="",$Z1682=""),"",IF(INDEX($C$2:$C$2000,$Y1682)=INDEX($C$2:$C$2000,$Z1682),0,1))</f>
      </c>
      <c r="AE1682">
        <f>IF($AC1682&lt;&gt;1,"",IF(AND(INDEX($AG$2:$AG$2000,$Y1682)=1,INDEX($AG$2:$AG$2000,$Z1682)=1),1,""))</f>
      </c>
      <c r="AG1682">
        <f>IF($A1682="","",COUNTIFS($W$2:$W$2500,$A1682,$AB$2:$AB$2500,"Yes")+COUNTIFS($X$2:$X$2500,$A1682,$AA$2:$AA$2500,"Yes"))</f>
      </c>
      <c r="AH1682" t="str">
        <f>IF(OR($P1682&lt;&gt;"Yes",N($AG1682)=0),"",IF(AND($AG1682=1,COUNTIFS($W$2:$W$2500,$A1682,$AE$2:$AE$2500,1)+COUNTIFS($X$2:$X$2500,$A1682,$AE$2:$AE$2500,1)&gt;0),"","Yes"))</f>
      </c>
      <c r="AI1682">
        <f>IF($AH1682="Yes",$AG1682,"")</f>
      </c>
      <c r="AJ1682">
        <f>IF($AI1682="","",$AI1682+ROW()/1000000)</f>
      </c>
      <c r="AK1682">
        <f>IF(OR($A1682="",$P1682="Yes",N($AG1682)=0),"",$AG1682+ROW()/1000000)</f>
      </c>
      <c r="AL1682" t="str">
        <f>IF($A1682="","",INDEX(games!$J:$J,ROW())&amp;"")</f>
      </c>
      <c r="AM1682">
        <f>IF($A1682="","",SUMPRODUCT($AO1682:$BD1682,'Map Analysis'!$AP$2^{0,1,2,3,4,5,6,7,8,9,10,11,12,13,14,15}))</f>
      </c>
      <c r="AN1682">
        <f>IF($A1682="","",$AM1682+ROW()/10000000)</f>
      </c>
      <c r="AO1682">
        <f>IF($A1682="","",COUNTIF($W$2:$W$2500,$A1682))</f>
      </c>
      <c r="AP1682">
        <f>IF($A1682="","",SUMIFS($BF$2:$BF$2500,$W$2:$W$2500,$A1682))</f>
      </c>
      <c r="AQ1682">
        <f>IF($A1682="","",SUMIFS($BG$2:$BG$2500,$W$2:$W$2500,$A1682))</f>
      </c>
      <c r="AR1682">
        <f>IF($A1682="","",SUMIFS($BH$2:$BH$2500,$W$2:$W$2500,$A1682))</f>
      </c>
      <c r="AS1682">
        <f>IF($A1682="","",SUMIFS($BI$2:$BI$2500,$W$2:$W$2500,$A1682))</f>
      </c>
      <c r="AT1682">
        <f>IF($A1682="","",SUMIFS($BJ$2:$BJ$2500,$W$2:$W$2500,$A1682))</f>
      </c>
      <c r="AU1682">
        <f>IF($A1682="","",SUMIFS($BK$2:$BK$2500,$W$2:$W$2500,$A1682))</f>
      </c>
      <c r="AV1682">
        <f>IF($A1682="","",SUMIFS($BL$2:$BL$2500,$W$2:$W$2500,$A1682))</f>
      </c>
      <c r="AW1682">
        <f>IF($A1682="","",SUMIFS($BM$2:$BM$2500,$W$2:$W$2500,$A1682))</f>
      </c>
      <c r="AX1682">
        <f>IF($A1682="","",SUMIFS($BN$2:$BN$2500,$W$2:$W$2500,$A1682))</f>
      </c>
      <c r="AY1682">
        <f>IF($A1682="","",SUMIFS($BO$2:$BO$2500,$W$2:$W$2500,$A1682))</f>
      </c>
      <c r="AZ1682">
        <f>IF($A1682="","",SUMIFS($BP$2:$BP$2500,$W$2:$W$2500,$A1682))</f>
      </c>
      <c r="BA1682">
        <f>IF($A1682="","",SUMIFS($BQ$2:$BQ$2500,$W$2:$W$2500,$A1682))</f>
      </c>
      <c r="BB1682">
        <f>IF($A1682="","",SUMIFS($BR$2:$BR$2500,$W$2:$W$2500,$A1682))</f>
      </c>
      <c r="BC1682">
        <f>IF($A1682="","",SUMIFS($BS$2:$BS$2500,$W$2:$W$2500,$A1682))</f>
      </c>
      <c r="BD1682">
        <f>IF($A1682="","",SUMIFS($BT$2:$BT$2500,$W$2:$W$2500,$A1682))</f>
      </c>
      <c r="BF1682">
        <f>IF($Z1682="","",INDEX($AO$2:$AO$2000,$Z1682))</f>
      </c>
      <c r="BG1682">
        <f>IF($Z1682="","",INDEX($AP$2:$AP$2000,$Z1682))</f>
      </c>
      <c r="BH1682">
        <f>IF($Z1682="","",INDEX($AQ$2:$AQ$2000,$Z1682))</f>
      </c>
      <c r="BI1682">
        <f>IF($Z1682="","",INDEX($AR$2:$AR$2000,$Z1682))</f>
      </c>
      <c r="BJ1682">
        <f>IF($Z1682="","",INDEX($AS$2:$AS$2000,$Z1682))</f>
      </c>
      <c r="BK1682">
        <f>IF($Z1682="","",INDEX($AT$2:$AT$2000,$Z1682))</f>
      </c>
      <c r="BL1682">
        <f>IF($Z1682="","",INDEX($AU$2:$AU$2000,$Z1682))</f>
      </c>
      <c r="BM1682">
        <f>IF($Z1682="","",INDEX($AV$2:$AV$2000,$Z1682))</f>
      </c>
      <c r="BN1682">
        <f>IF($Z1682="","",INDEX($AW$2:$AW$2000,$Z1682))</f>
      </c>
      <c r="BO1682">
        <f>IF($Z1682="","",INDEX($AX$2:$AX$2000,$Z1682))</f>
      </c>
      <c r="BP1682">
        <f>IF($Z1682="","",INDEX($AY$2:$AY$2000,$Z1682))</f>
      </c>
      <c r="BQ1682">
        <f>IF($Z1682="","",INDEX($AZ$2:$AZ$2000,$Z1682))</f>
      </c>
      <c r="BR1682">
        <f>IF($Z1682="","",INDEX($BA$2:$BA$2000,$Z1682))</f>
      </c>
      <c r="BS1682">
        <f>IF($Z1682="","",INDEX($BB$2:$BB$2000,$Z1682))</f>
      </c>
      <c r="BT1682">
        <f>IF($Z1682="","",INDEX($BC$2:$BC$2000,$Z1682))</f>
      </c>
      <c r="BV1682">
        <f>IF(OR($A1682="",$P1682&lt;&gt;"Yes",$AH1682="Yes"),"",1+N($AG1682))</f>
      </c>
      <c r="BW1682">
        <f>IF($A1682="","",COUNTIFS($W$2:$W$2500,$A1682,$BZ$2:$BZ$2500,"Yes")+COUNTIFS($X$2:$X$2500,$A1682,$BY$2:$BY$2500,"Yes"))</f>
      </c>
      <c r="BX1682">
        <f>IF(OR($A1682="",$P1682="Yes"),"",IF(N($BW1682)=0,0,1+SUMIFS($CB$2:$CB$2500,$W$2:$W$2500,$A1682)+SUMIFS($CA$2:$CA$2500,$X$2:$X$2500,$A1682)))</f>
      </c>
      <c r="BY1682" t="str">
        <f>IF($Y1682="","",INDEX($AH$2:$AH$2000,$Y1682)&amp;"")</f>
      </c>
      <c r="BZ1682" t="str">
        <f>IF($Z1682="","",INDEX($AH$2:$AH$2000,$Z1682)&amp;"")</f>
      </c>
      <c r="CA1682">
        <f>IF($Y1682="","",INDEX($BV$2:$BV$2000,$Y1682))</f>
      </c>
      <c r="CB1682">
        <f>IF($Z1682="","",INDEX($BV$2:$BV$2000,$Z1682))</f>
      </c>
    </row>
    <row r="1683">
      <c r="A1683" t="str">
        <f>IF(TRIM(INDEX(games!$A:$A,ROW()))="","",TRIM(INDEX(games!$A:$A,ROW())))</f>
      </c>
      <c r="B1683">
        <f>IF(OR($A1683="",INDEX(games!$B:$B,ROW())=""),"",INDEX(games!$B:$B,ROW()))</f>
      </c>
      <c r="C1683" t="str">
        <f>IF(OR($A1683="",INDEX(games!$C:$C,ROW())=""),"",INDEX(games!$C:$C,ROW()))</f>
      </c>
      <c r="D1683">
        <f>IF($A1683="","",COUNTIF($W$2:$W$2500,$A1683)+COUNTIF($X$2:$X$2500,$A1683))</f>
      </c>
      <c r="E1683">
        <f>IF($A1683="","",IFERROR(MATCH($C1683,$R$2:$R$5,0),0))</f>
      </c>
      <c r="F1683">
        <f>IF($A1683="","",MOD(ROW(),34))</f>
      </c>
      <c r="G1683">
        <f>IF($A1683="",NA(),IF($C1683="Action",$B1683,NA()))</f>
      </c>
      <c r="H1683">
        <f>IF($A1683="",NA(),IF($C1683="Action",1+$F1683*0.023,NA()))</f>
      </c>
      <c r="I1683">
        <f>IF($A1683="",NA(),IF($C1683="Strategy",$B1683,NA()))</f>
      </c>
      <c r="J1683">
        <f>IF($A1683="",NA(),IF($C1683="Strategy",2+$F1683*0.023,NA()))</f>
      </c>
      <c r="K1683">
        <f>IF($A1683="",NA(),IF($C1683="Deckbuilder",$B1683,NA()))</f>
      </c>
      <c r="L1683">
        <f>IF($A1683="",NA(),IF($C1683="Deckbuilder",3+$F1683*0.023,NA()))</f>
      </c>
      <c r="M1683">
        <f>IF($A1683="",NA(),IF($C1683="Traditional",$B1683,NA()))</f>
      </c>
      <c r="N1683">
        <f>IF($A1683="",NA(),IF($C1683="Traditional",4+$F1683*0.023,NA()))</f>
      </c>
      <c r="O1683">
        <f>IF($A1683="","",$D1683+ROW()/1000000)</f>
      </c>
      <c r="P1683" t="str">
        <f>IF(OR($A1683="",INDEX(games!$H:$H,ROW())=""),"",INDEX(games!$H:$H,ROW()))</f>
      </c>
      <c r="Q1683">
        <f>IF(OR($A1683="",$P1683&lt;&gt;"Yes"),"",$D1683+ROW()/1000000)</f>
      </c>
      <c r="T1683">
        <f>IF($Y1683="","",INDEX($B$2:$B$2000,$Y1683))</f>
      </c>
      <c r="U1683">
        <f>IF($Z1683="","",INDEX($B$2:$B$2000,$Z1683))</f>
      </c>
      <c r="V1683">
        <f>IF(OR($T1683="",$U1683=""),"",$U1683-$T1683)</f>
      </c>
      <c r="W1683" t="str">
        <f>IF(TRIM(INDEX(connections!$A:$A,ROW()))="","",TRIM(INDEX(connections!$A:$A,ROW())))</f>
      </c>
      <c r="X1683" t="str">
        <f>IF($W1683="","",TRIM(INDEX(connections!$B:$B,ROW())))</f>
      </c>
      <c r="Y1683">
        <f>IF($W1683="","",IFERROR(MATCH($W1683,$A$2:$A$2000,0),""))</f>
      </c>
      <c r="Z1683">
        <f>IF($X1683="","",IFERROR(MATCH($X1683,$A$2:$A$2000,0),""))</f>
      </c>
      <c r="AA1683" t="str">
        <f>IF($Y1683="","",INDEX($P$2:$P$2000,$Y1683))</f>
      </c>
      <c r="AB1683" t="str">
        <f>IF($Z1683="","",INDEX($P$2:$P$2000,$Z1683))</f>
      </c>
      <c r="AC1683">
        <f>IF(AND($AA1683="Yes",$AB1683="Yes"),1,"")</f>
      </c>
      <c r="AD1683">
        <f>IF(OR($Y1683="",$Z1683=""),"",IF(INDEX($C$2:$C$2000,$Y1683)=INDEX($C$2:$C$2000,$Z1683),0,1))</f>
      </c>
      <c r="AE1683">
        <f>IF($AC1683&lt;&gt;1,"",IF(AND(INDEX($AG$2:$AG$2000,$Y1683)=1,INDEX($AG$2:$AG$2000,$Z1683)=1),1,""))</f>
      </c>
      <c r="AG1683">
        <f>IF($A1683="","",COUNTIFS($W$2:$W$2500,$A1683,$AB$2:$AB$2500,"Yes")+COUNTIFS($X$2:$X$2500,$A1683,$AA$2:$AA$2500,"Yes"))</f>
      </c>
      <c r="AH1683" t="str">
        <f>IF(OR($P1683&lt;&gt;"Yes",N($AG1683)=0),"",IF(AND($AG1683=1,COUNTIFS($W$2:$W$2500,$A1683,$AE$2:$AE$2500,1)+COUNTIFS($X$2:$X$2500,$A1683,$AE$2:$AE$2500,1)&gt;0),"","Yes"))</f>
      </c>
      <c r="AI1683">
        <f>IF($AH1683="Yes",$AG1683,"")</f>
      </c>
      <c r="AJ1683">
        <f>IF($AI1683="","",$AI1683+ROW()/1000000)</f>
      </c>
      <c r="AK1683">
        <f>IF(OR($A1683="",$P1683="Yes",N($AG1683)=0),"",$AG1683+ROW()/1000000)</f>
      </c>
      <c r="AL1683" t="str">
        <f>IF($A1683="","",INDEX(games!$J:$J,ROW())&amp;"")</f>
      </c>
      <c r="AM1683">
        <f>IF($A1683="","",SUMPRODUCT($AO1683:$BD1683,'Map Analysis'!$AP$2^{0,1,2,3,4,5,6,7,8,9,10,11,12,13,14,15}))</f>
      </c>
      <c r="AN1683">
        <f>IF($A1683="","",$AM1683+ROW()/10000000)</f>
      </c>
      <c r="AO1683">
        <f>IF($A1683="","",COUNTIF($W$2:$W$2500,$A1683))</f>
      </c>
      <c r="AP1683">
        <f>IF($A1683="","",SUMIFS($BF$2:$BF$2500,$W$2:$W$2500,$A1683))</f>
      </c>
      <c r="AQ1683">
        <f>IF($A1683="","",SUMIFS($BG$2:$BG$2500,$W$2:$W$2500,$A1683))</f>
      </c>
      <c r="AR1683">
        <f>IF($A1683="","",SUMIFS($BH$2:$BH$2500,$W$2:$W$2500,$A1683))</f>
      </c>
      <c r="AS1683">
        <f>IF($A1683="","",SUMIFS($BI$2:$BI$2500,$W$2:$W$2500,$A1683))</f>
      </c>
      <c r="AT1683">
        <f>IF($A1683="","",SUMIFS($BJ$2:$BJ$2500,$W$2:$W$2500,$A1683))</f>
      </c>
      <c r="AU1683">
        <f>IF($A1683="","",SUMIFS($BK$2:$BK$2500,$W$2:$W$2500,$A1683))</f>
      </c>
      <c r="AV1683">
        <f>IF($A1683="","",SUMIFS($BL$2:$BL$2500,$W$2:$W$2500,$A1683))</f>
      </c>
      <c r="AW1683">
        <f>IF($A1683="","",SUMIFS($BM$2:$BM$2500,$W$2:$W$2500,$A1683))</f>
      </c>
      <c r="AX1683">
        <f>IF($A1683="","",SUMIFS($BN$2:$BN$2500,$W$2:$W$2500,$A1683))</f>
      </c>
      <c r="AY1683">
        <f>IF($A1683="","",SUMIFS($BO$2:$BO$2500,$W$2:$W$2500,$A1683))</f>
      </c>
      <c r="AZ1683">
        <f>IF($A1683="","",SUMIFS($BP$2:$BP$2500,$W$2:$W$2500,$A1683))</f>
      </c>
      <c r="BA1683">
        <f>IF($A1683="","",SUMIFS($BQ$2:$BQ$2500,$W$2:$W$2500,$A1683))</f>
      </c>
      <c r="BB1683">
        <f>IF($A1683="","",SUMIFS($BR$2:$BR$2500,$W$2:$W$2500,$A1683))</f>
      </c>
      <c r="BC1683">
        <f>IF($A1683="","",SUMIFS($BS$2:$BS$2500,$W$2:$W$2500,$A1683))</f>
      </c>
      <c r="BD1683">
        <f>IF($A1683="","",SUMIFS($BT$2:$BT$2500,$W$2:$W$2500,$A1683))</f>
      </c>
      <c r="BF1683">
        <f>IF($Z1683="","",INDEX($AO$2:$AO$2000,$Z1683))</f>
      </c>
      <c r="BG1683">
        <f>IF($Z1683="","",INDEX($AP$2:$AP$2000,$Z1683))</f>
      </c>
      <c r="BH1683">
        <f>IF($Z1683="","",INDEX($AQ$2:$AQ$2000,$Z1683))</f>
      </c>
      <c r="BI1683">
        <f>IF($Z1683="","",INDEX($AR$2:$AR$2000,$Z1683))</f>
      </c>
      <c r="BJ1683">
        <f>IF($Z1683="","",INDEX($AS$2:$AS$2000,$Z1683))</f>
      </c>
      <c r="BK1683">
        <f>IF($Z1683="","",INDEX($AT$2:$AT$2000,$Z1683))</f>
      </c>
      <c r="BL1683">
        <f>IF($Z1683="","",INDEX($AU$2:$AU$2000,$Z1683))</f>
      </c>
      <c r="BM1683">
        <f>IF($Z1683="","",INDEX($AV$2:$AV$2000,$Z1683))</f>
      </c>
      <c r="BN1683">
        <f>IF($Z1683="","",INDEX($AW$2:$AW$2000,$Z1683))</f>
      </c>
      <c r="BO1683">
        <f>IF($Z1683="","",INDEX($AX$2:$AX$2000,$Z1683))</f>
      </c>
      <c r="BP1683">
        <f>IF($Z1683="","",INDEX($AY$2:$AY$2000,$Z1683))</f>
      </c>
      <c r="BQ1683">
        <f>IF($Z1683="","",INDEX($AZ$2:$AZ$2000,$Z1683))</f>
      </c>
      <c r="BR1683">
        <f>IF($Z1683="","",INDEX($BA$2:$BA$2000,$Z1683))</f>
      </c>
      <c r="BS1683">
        <f>IF($Z1683="","",INDEX($BB$2:$BB$2000,$Z1683))</f>
      </c>
      <c r="BT1683">
        <f>IF($Z1683="","",INDEX($BC$2:$BC$2000,$Z1683))</f>
      </c>
      <c r="BV1683">
        <f>IF(OR($A1683="",$P1683&lt;&gt;"Yes",$AH1683="Yes"),"",1+N($AG1683))</f>
      </c>
      <c r="BW1683">
        <f>IF($A1683="","",COUNTIFS($W$2:$W$2500,$A1683,$BZ$2:$BZ$2500,"Yes")+COUNTIFS($X$2:$X$2500,$A1683,$BY$2:$BY$2500,"Yes"))</f>
      </c>
      <c r="BX1683">
        <f>IF(OR($A1683="",$P1683="Yes"),"",IF(N($BW1683)=0,0,1+SUMIFS($CB$2:$CB$2500,$W$2:$W$2500,$A1683)+SUMIFS($CA$2:$CA$2500,$X$2:$X$2500,$A1683)))</f>
      </c>
      <c r="BY1683" t="str">
        <f>IF($Y1683="","",INDEX($AH$2:$AH$2000,$Y1683)&amp;"")</f>
      </c>
      <c r="BZ1683" t="str">
        <f>IF($Z1683="","",INDEX($AH$2:$AH$2000,$Z1683)&amp;"")</f>
      </c>
      <c r="CA1683">
        <f>IF($Y1683="","",INDEX($BV$2:$BV$2000,$Y1683))</f>
      </c>
      <c r="CB1683">
        <f>IF($Z1683="","",INDEX($BV$2:$BV$2000,$Z1683))</f>
      </c>
    </row>
    <row r="1684">
      <c r="A1684" t="str">
        <f>IF(TRIM(INDEX(games!$A:$A,ROW()))="","",TRIM(INDEX(games!$A:$A,ROW())))</f>
      </c>
      <c r="B1684">
        <f>IF(OR($A1684="",INDEX(games!$B:$B,ROW())=""),"",INDEX(games!$B:$B,ROW()))</f>
      </c>
      <c r="C1684" t="str">
        <f>IF(OR($A1684="",INDEX(games!$C:$C,ROW())=""),"",INDEX(games!$C:$C,ROW()))</f>
      </c>
      <c r="D1684">
        <f>IF($A1684="","",COUNTIF($W$2:$W$2500,$A1684)+COUNTIF($X$2:$X$2500,$A1684))</f>
      </c>
      <c r="E1684">
        <f>IF($A1684="","",IFERROR(MATCH($C1684,$R$2:$R$5,0),0))</f>
      </c>
      <c r="F1684">
        <f>IF($A1684="","",MOD(ROW(),34))</f>
      </c>
      <c r="G1684">
        <f>IF($A1684="",NA(),IF($C1684="Action",$B1684,NA()))</f>
      </c>
      <c r="H1684">
        <f>IF($A1684="",NA(),IF($C1684="Action",1+$F1684*0.023,NA()))</f>
      </c>
      <c r="I1684">
        <f>IF($A1684="",NA(),IF($C1684="Strategy",$B1684,NA()))</f>
      </c>
      <c r="J1684">
        <f>IF($A1684="",NA(),IF($C1684="Strategy",2+$F1684*0.023,NA()))</f>
      </c>
      <c r="K1684">
        <f>IF($A1684="",NA(),IF($C1684="Deckbuilder",$B1684,NA()))</f>
      </c>
      <c r="L1684">
        <f>IF($A1684="",NA(),IF($C1684="Deckbuilder",3+$F1684*0.023,NA()))</f>
      </c>
      <c r="M1684">
        <f>IF($A1684="",NA(),IF($C1684="Traditional",$B1684,NA()))</f>
      </c>
      <c r="N1684">
        <f>IF($A1684="",NA(),IF($C1684="Traditional",4+$F1684*0.023,NA()))</f>
      </c>
      <c r="O1684">
        <f>IF($A1684="","",$D1684+ROW()/1000000)</f>
      </c>
      <c r="P1684" t="str">
        <f>IF(OR($A1684="",INDEX(games!$H:$H,ROW())=""),"",INDEX(games!$H:$H,ROW()))</f>
      </c>
      <c r="Q1684">
        <f>IF(OR($A1684="",$P1684&lt;&gt;"Yes"),"",$D1684+ROW()/1000000)</f>
      </c>
      <c r="T1684">
        <f>IF($Y1684="","",INDEX($B$2:$B$2000,$Y1684))</f>
      </c>
      <c r="U1684">
        <f>IF($Z1684="","",INDEX($B$2:$B$2000,$Z1684))</f>
      </c>
      <c r="V1684">
        <f>IF(OR($T1684="",$U1684=""),"",$U1684-$T1684)</f>
      </c>
      <c r="W1684" t="str">
        <f>IF(TRIM(INDEX(connections!$A:$A,ROW()))="","",TRIM(INDEX(connections!$A:$A,ROW())))</f>
      </c>
      <c r="X1684" t="str">
        <f>IF($W1684="","",TRIM(INDEX(connections!$B:$B,ROW())))</f>
      </c>
      <c r="Y1684">
        <f>IF($W1684="","",IFERROR(MATCH($W1684,$A$2:$A$2000,0),""))</f>
      </c>
      <c r="Z1684">
        <f>IF($X1684="","",IFERROR(MATCH($X1684,$A$2:$A$2000,0),""))</f>
      </c>
      <c r="AA1684" t="str">
        <f>IF($Y1684="","",INDEX($P$2:$P$2000,$Y1684))</f>
      </c>
      <c r="AB1684" t="str">
        <f>IF($Z1684="","",INDEX($P$2:$P$2000,$Z1684))</f>
      </c>
      <c r="AC1684">
        <f>IF(AND($AA1684="Yes",$AB1684="Yes"),1,"")</f>
      </c>
      <c r="AD1684">
        <f>IF(OR($Y1684="",$Z1684=""),"",IF(INDEX($C$2:$C$2000,$Y1684)=INDEX($C$2:$C$2000,$Z1684),0,1))</f>
      </c>
      <c r="AE1684">
        <f>IF($AC1684&lt;&gt;1,"",IF(AND(INDEX($AG$2:$AG$2000,$Y1684)=1,INDEX($AG$2:$AG$2000,$Z1684)=1),1,""))</f>
      </c>
      <c r="AG1684">
        <f>IF($A1684="","",COUNTIFS($W$2:$W$2500,$A1684,$AB$2:$AB$2500,"Yes")+COUNTIFS($X$2:$X$2500,$A1684,$AA$2:$AA$2500,"Yes"))</f>
      </c>
      <c r="AH1684" t="str">
        <f>IF(OR($P1684&lt;&gt;"Yes",N($AG1684)=0),"",IF(AND($AG1684=1,COUNTIFS($W$2:$W$2500,$A1684,$AE$2:$AE$2500,1)+COUNTIFS($X$2:$X$2500,$A1684,$AE$2:$AE$2500,1)&gt;0),"","Yes"))</f>
      </c>
      <c r="AI1684">
        <f>IF($AH1684="Yes",$AG1684,"")</f>
      </c>
      <c r="AJ1684">
        <f>IF($AI1684="","",$AI1684+ROW()/1000000)</f>
      </c>
      <c r="AK1684">
        <f>IF(OR($A1684="",$P1684="Yes",N($AG1684)=0),"",$AG1684+ROW()/1000000)</f>
      </c>
      <c r="AL1684" t="str">
        <f>IF($A1684="","",INDEX(games!$J:$J,ROW())&amp;"")</f>
      </c>
      <c r="AM1684">
        <f>IF($A1684="","",SUMPRODUCT($AO1684:$BD1684,'Map Analysis'!$AP$2^{0,1,2,3,4,5,6,7,8,9,10,11,12,13,14,15}))</f>
      </c>
      <c r="AN1684">
        <f>IF($A1684="","",$AM1684+ROW()/10000000)</f>
      </c>
      <c r="AO1684">
        <f>IF($A1684="","",COUNTIF($W$2:$W$2500,$A1684))</f>
      </c>
      <c r="AP1684">
        <f>IF($A1684="","",SUMIFS($BF$2:$BF$2500,$W$2:$W$2500,$A1684))</f>
      </c>
      <c r="AQ1684">
        <f>IF($A1684="","",SUMIFS($BG$2:$BG$2500,$W$2:$W$2500,$A1684))</f>
      </c>
      <c r="AR1684">
        <f>IF($A1684="","",SUMIFS($BH$2:$BH$2500,$W$2:$W$2500,$A1684))</f>
      </c>
      <c r="AS1684">
        <f>IF($A1684="","",SUMIFS($BI$2:$BI$2500,$W$2:$W$2500,$A1684))</f>
      </c>
      <c r="AT1684">
        <f>IF($A1684="","",SUMIFS($BJ$2:$BJ$2500,$W$2:$W$2500,$A1684))</f>
      </c>
      <c r="AU1684">
        <f>IF($A1684="","",SUMIFS($BK$2:$BK$2500,$W$2:$W$2500,$A1684))</f>
      </c>
      <c r="AV1684">
        <f>IF($A1684="","",SUMIFS($BL$2:$BL$2500,$W$2:$W$2500,$A1684))</f>
      </c>
      <c r="AW1684">
        <f>IF($A1684="","",SUMIFS($BM$2:$BM$2500,$W$2:$W$2500,$A1684))</f>
      </c>
      <c r="AX1684">
        <f>IF($A1684="","",SUMIFS($BN$2:$BN$2500,$W$2:$W$2500,$A1684))</f>
      </c>
      <c r="AY1684">
        <f>IF($A1684="","",SUMIFS($BO$2:$BO$2500,$W$2:$W$2500,$A1684))</f>
      </c>
      <c r="AZ1684">
        <f>IF($A1684="","",SUMIFS($BP$2:$BP$2500,$W$2:$W$2500,$A1684))</f>
      </c>
      <c r="BA1684">
        <f>IF($A1684="","",SUMIFS($BQ$2:$BQ$2500,$W$2:$W$2500,$A1684))</f>
      </c>
      <c r="BB1684">
        <f>IF($A1684="","",SUMIFS($BR$2:$BR$2500,$W$2:$W$2500,$A1684))</f>
      </c>
      <c r="BC1684">
        <f>IF($A1684="","",SUMIFS($BS$2:$BS$2500,$W$2:$W$2500,$A1684))</f>
      </c>
      <c r="BD1684">
        <f>IF($A1684="","",SUMIFS($BT$2:$BT$2500,$W$2:$W$2500,$A1684))</f>
      </c>
      <c r="BF1684">
        <f>IF($Z1684="","",INDEX($AO$2:$AO$2000,$Z1684))</f>
      </c>
      <c r="BG1684">
        <f>IF($Z1684="","",INDEX($AP$2:$AP$2000,$Z1684))</f>
      </c>
      <c r="BH1684">
        <f>IF($Z1684="","",INDEX($AQ$2:$AQ$2000,$Z1684))</f>
      </c>
      <c r="BI1684">
        <f>IF($Z1684="","",INDEX($AR$2:$AR$2000,$Z1684))</f>
      </c>
      <c r="BJ1684">
        <f>IF($Z1684="","",INDEX($AS$2:$AS$2000,$Z1684))</f>
      </c>
      <c r="BK1684">
        <f>IF($Z1684="","",INDEX($AT$2:$AT$2000,$Z1684))</f>
      </c>
      <c r="BL1684">
        <f>IF($Z1684="","",INDEX($AU$2:$AU$2000,$Z1684))</f>
      </c>
      <c r="BM1684">
        <f>IF($Z1684="","",INDEX($AV$2:$AV$2000,$Z1684))</f>
      </c>
      <c r="BN1684">
        <f>IF($Z1684="","",INDEX($AW$2:$AW$2000,$Z1684))</f>
      </c>
      <c r="BO1684">
        <f>IF($Z1684="","",INDEX($AX$2:$AX$2000,$Z1684))</f>
      </c>
      <c r="BP1684">
        <f>IF($Z1684="","",INDEX($AY$2:$AY$2000,$Z1684))</f>
      </c>
      <c r="BQ1684">
        <f>IF($Z1684="","",INDEX($AZ$2:$AZ$2000,$Z1684))</f>
      </c>
      <c r="BR1684">
        <f>IF($Z1684="","",INDEX($BA$2:$BA$2000,$Z1684))</f>
      </c>
      <c r="BS1684">
        <f>IF($Z1684="","",INDEX($BB$2:$BB$2000,$Z1684))</f>
      </c>
      <c r="BT1684">
        <f>IF($Z1684="","",INDEX($BC$2:$BC$2000,$Z1684))</f>
      </c>
      <c r="BV1684">
        <f>IF(OR($A1684="",$P1684&lt;&gt;"Yes",$AH1684="Yes"),"",1+N($AG1684))</f>
      </c>
      <c r="BW1684">
        <f>IF($A1684="","",COUNTIFS($W$2:$W$2500,$A1684,$BZ$2:$BZ$2500,"Yes")+COUNTIFS($X$2:$X$2500,$A1684,$BY$2:$BY$2500,"Yes"))</f>
      </c>
      <c r="BX1684">
        <f>IF(OR($A1684="",$P1684="Yes"),"",IF(N($BW1684)=0,0,1+SUMIFS($CB$2:$CB$2500,$W$2:$W$2500,$A1684)+SUMIFS($CA$2:$CA$2500,$X$2:$X$2500,$A1684)))</f>
      </c>
      <c r="BY1684" t="str">
        <f>IF($Y1684="","",INDEX($AH$2:$AH$2000,$Y1684)&amp;"")</f>
      </c>
      <c r="BZ1684" t="str">
        <f>IF($Z1684="","",INDEX($AH$2:$AH$2000,$Z1684)&amp;"")</f>
      </c>
      <c r="CA1684">
        <f>IF($Y1684="","",INDEX($BV$2:$BV$2000,$Y1684))</f>
      </c>
      <c r="CB1684">
        <f>IF($Z1684="","",INDEX($BV$2:$BV$2000,$Z1684))</f>
      </c>
    </row>
    <row r="1685">
      <c r="A1685" t="str">
        <f>IF(TRIM(INDEX(games!$A:$A,ROW()))="","",TRIM(INDEX(games!$A:$A,ROW())))</f>
      </c>
      <c r="B1685">
        <f>IF(OR($A1685="",INDEX(games!$B:$B,ROW())=""),"",INDEX(games!$B:$B,ROW()))</f>
      </c>
      <c r="C1685" t="str">
        <f>IF(OR($A1685="",INDEX(games!$C:$C,ROW())=""),"",INDEX(games!$C:$C,ROW()))</f>
      </c>
      <c r="D1685">
        <f>IF($A1685="","",COUNTIF($W$2:$W$2500,$A1685)+COUNTIF($X$2:$X$2500,$A1685))</f>
      </c>
      <c r="E1685">
        <f>IF($A1685="","",IFERROR(MATCH($C1685,$R$2:$R$5,0),0))</f>
      </c>
      <c r="F1685">
        <f>IF($A1685="","",MOD(ROW(),34))</f>
      </c>
      <c r="G1685">
        <f>IF($A1685="",NA(),IF($C1685="Action",$B1685,NA()))</f>
      </c>
      <c r="H1685">
        <f>IF($A1685="",NA(),IF($C1685="Action",1+$F1685*0.023,NA()))</f>
      </c>
      <c r="I1685">
        <f>IF($A1685="",NA(),IF($C1685="Strategy",$B1685,NA()))</f>
      </c>
      <c r="J1685">
        <f>IF($A1685="",NA(),IF($C1685="Strategy",2+$F1685*0.023,NA()))</f>
      </c>
      <c r="K1685">
        <f>IF($A1685="",NA(),IF($C1685="Deckbuilder",$B1685,NA()))</f>
      </c>
      <c r="L1685">
        <f>IF($A1685="",NA(),IF($C1685="Deckbuilder",3+$F1685*0.023,NA()))</f>
      </c>
      <c r="M1685">
        <f>IF($A1685="",NA(),IF($C1685="Traditional",$B1685,NA()))</f>
      </c>
      <c r="N1685">
        <f>IF($A1685="",NA(),IF($C1685="Traditional",4+$F1685*0.023,NA()))</f>
      </c>
      <c r="O1685">
        <f>IF($A1685="","",$D1685+ROW()/1000000)</f>
      </c>
      <c r="P1685" t="str">
        <f>IF(OR($A1685="",INDEX(games!$H:$H,ROW())=""),"",INDEX(games!$H:$H,ROW()))</f>
      </c>
      <c r="Q1685">
        <f>IF(OR($A1685="",$P1685&lt;&gt;"Yes"),"",$D1685+ROW()/1000000)</f>
      </c>
      <c r="T1685">
        <f>IF($Y1685="","",INDEX($B$2:$B$2000,$Y1685))</f>
      </c>
      <c r="U1685">
        <f>IF($Z1685="","",INDEX($B$2:$B$2000,$Z1685))</f>
      </c>
      <c r="V1685">
        <f>IF(OR($T1685="",$U1685=""),"",$U1685-$T1685)</f>
      </c>
      <c r="W1685" t="str">
        <f>IF(TRIM(INDEX(connections!$A:$A,ROW()))="","",TRIM(INDEX(connections!$A:$A,ROW())))</f>
      </c>
      <c r="X1685" t="str">
        <f>IF($W1685="","",TRIM(INDEX(connections!$B:$B,ROW())))</f>
      </c>
      <c r="Y1685">
        <f>IF($W1685="","",IFERROR(MATCH($W1685,$A$2:$A$2000,0),""))</f>
      </c>
      <c r="Z1685">
        <f>IF($X1685="","",IFERROR(MATCH($X1685,$A$2:$A$2000,0),""))</f>
      </c>
      <c r="AA1685" t="str">
        <f>IF($Y1685="","",INDEX($P$2:$P$2000,$Y1685))</f>
      </c>
      <c r="AB1685" t="str">
        <f>IF($Z1685="","",INDEX($P$2:$P$2000,$Z1685))</f>
      </c>
      <c r="AC1685">
        <f>IF(AND($AA1685="Yes",$AB1685="Yes"),1,"")</f>
      </c>
      <c r="AD1685">
        <f>IF(OR($Y1685="",$Z1685=""),"",IF(INDEX($C$2:$C$2000,$Y1685)=INDEX($C$2:$C$2000,$Z1685),0,1))</f>
      </c>
      <c r="AE1685">
        <f>IF($AC1685&lt;&gt;1,"",IF(AND(INDEX($AG$2:$AG$2000,$Y1685)=1,INDEX($AG$2:$AG$2000,$Z1685)=1),1,""))</f>
      </c>
      <c r="AG1685">
        <f>IF($A1685="","",COUNTIFS($W$2:$W$2500,$A1685,$AB$2:$AB$2500,"Yes")+COUNTIFS($X$2:$X$2500,$A1685,$AA$2:$AA$2500,"Yes"))</f>
      </c>
      <c r="AH1685" t="str">
        <f>IF(OR($P1685&lt;&gt;"Yes",N($AG1685)=0),"",IF(AND($AG1685=1,COUNTIFS($W$2:$W$2500,$A1685,$AE$2:$AE$2500,1)+COUNTIFS($X$2:$X$2500,$A1685,$AE$2:$AE$2500,1)&gt;0),"","Yes"))</f>
      </c>
      <c r="AI1685">
        <f>IF($AH1685="Yes",$AG1685,"")</f>
      </c>
      <c r="AJ1685">
        <f>IF($AI1685="","",$AI1685+ROW()/1000000)</f>
      </c>
      <c r="AK1685">
        <f>IF(OR($A1685="",$P1685="Yes",N($AG1685)=0),"",$AG1685+ROW()/1000000)</f>
      </c>
      <c r="AL1685" t="str">
        <f>IF($A1685="","",INDEX(games!$J:$J,ROW())&amp;"")</f>
      </c>
      <c r="AM1685">
        <f>IF($A1685="","",SUMPRODUCT($AO1685:$BD1685,'Map Analysis'!$AP$2^{0,1,2,3,4,5,6,7,8,9,10,11,12,13,14,15}))</f>
      </c>
      <c r="AN1685">
        <f>IF($A1685="","",$AM1685+ROW()/10000000)</f>
      </c>
      <c r="AO1685">
        <f>IF($A1685="","",COUNTIF($W$2:$W$2500,$A1685))</f>
      </c>
      <c r="AP1685">
        <f>IF($A1685="","",SUMIFS($BF$2:$BF$2500,$W$2:$W$2500,$A1685))</f>
      </c>
      <c r="AQ1685">
        <f>IF($A1685="","",SUMIFS($BG$2:$BG$2500,$W$2:$W$2500,$A1685))</f>
      </c>
      <c r="AR1685">
        <f>IF($A1685="","",SUMIFS($BH$2:$BH$2500,$W$2:$W$2500,$A1685))</f>
      </c>
      <c r="AS1685">
        <f>IF($A1685="","",SUMIFS($BI$2:$BI$2500,$W$2:$W$2500,$A1685))</f>
      </c>
      <c r="AT1685">
        <f>IF($A1685="","",SUMIFS($BJ$2:$BJ$2500,$W$2:$W$2500,$A1685))</f>
      </c>
      <c r="AU1685">
        <f>IF($A1685="","",SUMIFS($BK$2:$BK$2500,$W$2:$W$2500,$A1685))</f>
      </c>
      <c r="AV1685">
        <f>IF($A1685="","",SUMIFS($BL$2:$BL$2500,$W$2:$W$2500,$A1685))</f>
      </c>
      <c r="AW1685">
        <f>IF($A1685="","",SUMIFS($BM$2:$BM$2500,$W$2:$W$2500,$A1685))</f>
      </c>
      <c r="AX1685">
        <f>IF($A1685="","",SUMIFS($BN$2:$BN$2500,$W$2:$W$2500,$A1685))</f>
      </c>
      <c r="AY1685">
        <f>IF($A1685="","",SUMIFS($BO$2:$BO$2500,$W$2:$W$2500,$A1685))</f>
      </c>
      <c r="AZ1685">
        <f>IF($A1685="","",SUMIFS($BP$2:$BP$2500,$W$2:$W$2500,$A1685))</f>
      </c>
      <c r="BA1685">
        <f>IF($A1685="","",SUMIFS($BQ$2:$BQ$2500,$W$2:$W$2500,$A1685))</f>
      </c>
      <c r="BB1685">
        <f>IF($A1685="","",SUMIFS($BR$2:$BR$2500,$W$2:$W$2500,$A1685))</f>
      </c>
      <c r="BC1685">
        <f>IF($A1685="","",SUMIFS($BS$2:$BS$2500,$W$2:$W$2500,$A1685))</f>
      </c>
      <c r="BD1685">
        <f>IF($A1685="","",SUMIFS($BT$2:$BT$2500,$W$2:$W$2500,$A1685))</f>
      </c>
      <c r="BF1685">
        <f>IF($Z1685="","",INDEX($AO$2:$AO$2000,$Z1685))</f>
      </c>
      <c r="BG1685">
        <f>IF($Z1685="","",INDEX($AP$2:$AP$2000,$Z1685))</f>
      </c>
      <c r="BH1685">
        <f>IF($Z1685="","",INDEX($AQ$2:$AQ$2000,$Z1685))</f>
      </c>
      <c r="BI1685">
        <f>IF($Z1685="","",INDEX($AR$2:$AR$2000,$Z1685))</f>
      </c>
      <c r="BJ1685">
        <f>IF($Z1685="","",INDEX($AS$2:$AS$2000,$Z1685))</f>
      </c>
      <c r="BK1685">
        <f>IF($Z1685="","",INDEX($AT$2:$AT$2000,$Z1685))</f>
      </c>
      <c r="BL1685">
        <f>IF($Z1685="","",INDEX($AU$2:$AU$2000,$Z1685))</f>
      </c>
      <c r="BM1685">
        <f>IF($Z1685="","",INDEX($AV$2:$AV$2000,$Z1685))</f>
      </c>
      <c r="BN1685">
        <f>IF($Z1685="","",INDEX($AW$2:$AW$2000,$Z1685))</f>
      </c>
      <c r="BO1685">
        <f>IF($Z1685="","",INDEX($AX$2:$AX$2000,$Z1685))</f>
      </c>
      <c r="BP1685">
        <f>IF($Z1685="","",INDEX($AY$2:$AY$2000,$Z1685))</f>
      </c>
      <c r="BQ1685">
        <f>IF($Z1685="","",INDEX($AZ$2:$AZ$2000,$Z1685))</f>
      </c>
      <c r="BR1685">
        <f>IF($Z1685="","",INDEX($BA$2:$BA$2000,$Z1685))</f>
      </c>
      <c r="BS1685">
        <f>IF($Z1685="","",INDEX($BB$2:$BB$2000,$Z1685))</f>
      </c>
      <c r="BT1685">
        <f>IF($Z1685="","",INDEX($BC$2:$BC$2000,$Z1685))</f>
      </c>
      <c r="BV1685">
        <f>IF(OR($A1685="",$P1685&lt;&gt;"Yes",$AH1685="Yes"),"",1+N($AG1685))</f>
      </c>
      <c r="BW1685">
        <f>IF($A1685="","",COUNTIFS($W$2:$W$2500,$A1685,$BZ$2:$BZ$2500,"Yes")+COUNTIFS($X$2:$X$2500,$A1685,$BY$2:$BY$2500,"Yes"))</f>
      </c>
      <c r="BX1685">
        <f>IF(OR($A1685="",$P1685="Yes"),"",IF(N($BW1685)=0,0,1+SUMIFS($CB$2:$CB$2500,$W$2:$W$2500,$A1685)+SUMIFS($CA$2:$CA$2500,$X$2:$X$2500,$A1685)))</f>
      </c>
      <c r="BY1685" t="str">
        <f>IF($Y1685="","",INDEX($AH$2:$AH$2000,$Y1685)&amp;"")</f>
      </c>
      <c r="BZ1685" t="str">
        <f>IF($Z1685="","",INDEX($AH$2:$AH$2000,$Z1685)&amp;"")</f>
      </c>
      <c r="CA1685">
        <f>IF($Y1685="","",INDEX($BV$2:$BV$2000,$Y1685))</f>
      </c>
      <c r="CB1685">
        <f>IF($Z1685="","",INDEX($BV$2:$BV$2000,$Z1685))</f>
      </c>
    </row>
    <row r="1686">
      <c r="A1686" t="str">
        <f>IF(TRIM(INDEX(games!$A:$A,ROW()))="","",TRIM(INDEX(games!$A:$A,ROW())))</f>
      </c>
      <c r="B1686">
        <f>IF(OR($A1686="",INDEX(games!$B:$B,ROW())=""),"",INDEX(games!$B:$B,ROW()))</f>
      </c>
      <c r="C1686" t="str">
        <f>IF(OR($A1686="",INDEX(games!$C:$C,ROW())=""),"",INDEX(games!$C:$C,ROW()))</f>
      </c>
      <c r="D1686">
        <f>IF($A1686="","",COUNTIF($W$2:$W$2500,$A1686)+COUNTIF($X$2:$X$2500,$A1686))</f>
      </c>
      <c r="E1686">
        <f>IF($A1686="","",IFERROR(MATCH($C1686,$R$2:$R$5,0),0))</f>
      </c>
      <c r="F1686">
        <f>IF($A1686="","",MOD(ROW(),34))</f>
      </c>
      <c r="G1686">
        <f>IF($A1686="",NA(),IF($C1686="Action",$B1686,NA()))</f>
      </c>
      <c r="H1686">
        <f>IF($A1686="",NA(),IF($C1686="Action",1+$F1686*0.023,NA()))</f>
      </c>
      <c r="I1686">
        <f>IF($A1686="",NA(),IF($C1686="Strategy",$B1686,NA()))</f>
      </c>
      <c r="J1686">
        <f>IF($A1686="",NA(),IF($C1686="Strategy",2+$F1686*0.023,NA()))</f>
      </c>
      <c r="K1686">
        <f>IF($A1686="",NA(),IF($C1686="Deckbuilder",$B1686,NA()))</f>
      </c>
      <c r="L1686">
        <f>IF($A1686="",NA(),IF($C1686="Deckbuilder",3+$F1686*0.023,NA()))</f>
      </c>
      <c r="M1686">
        <f>IF($A1686="",NA(),IF($C1686="Traditional",$B1686,NA()))</f>
      </c>
      <c r="N1686">
        <f>IF($A1686="",NA(),IF($C1686="Traditional",4+$F1686*0.023,NA()))</f>
      </c>
      <c r="O1686">
        <f>IF($A1686="","",$D1686+ROW()/1000000)</f>
      </c>
      <c r="P1686" t="str">
        <f>IF(OR($A1686="",INDEX(games!$H:$H,ROW())=""),"",INDEX(games!$H:$H,ROW()))</f>
      </c>
      <c r="Q1686">
        <f>IF(OR($A1686="",$P1686&lt;&gt;"Yes"),"",$D1686+ROW()/1000000)</f>
      </c>
      <c r="T1686">
        <f>IF($Y1686="","",INDEX($B$2:$B$2000,$Y1686))</f>
      </c>
      <c r="U1686">
        <f>IF($Z1686="","",INDEX($B$2:$B$2000,$Z1686))</f>
      </c>
      <c r="V1686">
        <f>IF(OR($T1686="",$U1686=""),"",$U1686-$T1686)</f>
      </c>
      <c r="W1686" t="str">
        <f>IF(TRIM(INDEX(connections!$A:$A,ROW()))="","",TRIM(INDEX(connections!$A:$A,ROW())))</f>
      </c>
      <c r="X1686" t="str">
        <f>IF($W1686="","",TRIM(INDEX(connections!$B:$B,ROW())))</f>
      </c>
      <c r="Y1686">
        <f>IF($W1686="","",IFERROR(MATCH($W1686,$A$2:$A$2000,0),""))</f>
      </c>
      <c r="Z1686">
        <f>IF($X1686="","",IFERROR(MATCH($X1686,$A$2:$A$2000,0),""))</f>
      </c>
      <c r="AA1686" t="str">
        <f>IF($Y1686="","",INDEX($P$2:$P$2000,$Y1686))</f>
      </c>
      <c r="AB1686" t="str">
        <f>IF($Z1686="","",INDEX($P$2:$P$2000,$Z1686))</f>
      </c>
      <c r="AC1686">
        <f>IF(AND($AA1686="Yes",$AB1686="Yes"),1,"")</f>
      </c>
      <c r="AD1686">
        <f>IF(OR($Y1686="",$Z1686=""),"",IF(INDEX($C$2:$C$2000,$Y1686)=INDEX($C$2:$C$2000,$Z1686),0,1))</f>
      </c>
      <c r="AE1686">
        <f>IF($AC1686&lt;&gt;1,"",IF(AND(INDEX($AG$2:$AG$2000,$Y1686)=1,INDEX($AG$2:$AG$2000,$Z1686)=1),1,""))</f>
      </c>
      <c r="AG1686">
        <f>IF($A1686="","",COUNTIFS($W$2:$W$2500,$A1686,$AB$2:$AB$2500,"Yes")+COUNTIFS($X$2:$X$2500,$A1686,$AA$2:$AA$2500,"Yes"))</f>
      </c>
      <c r="AH1686" t="str">
        <f>IF(OR($P1686&lt;&gt;"Yes",N($AG1686)=0),"",IF(AND($AG1686=1,COUNTIFS($W$2:$W$2500,$A1686,$AE$2:$AE$2500,1)+COUNTIFS($X$2:$X$2500,$A1686,$AE$2:$AE$2500,1)&gt;0),"","Yes"))</f>
      </c>
      <c r="AI1686">
        <f>IF($AH1686="Yes",$AG1686,"")</f>
      </c>
      <c r="AJ1686">
        <f>IF($AI1686="","",$AI1686+ROW()/1000000)</f>
      </c>
      <c r="AK1686">
        <f>IF(OR($A1686="",$P1686="Yes",N($AG1686)=0),"",$AG1686+ROW()/1000000)</f>
      </c>
      <c r="AL1686" t="str">
        <f>IF($A1686="","",INDEX(games!$J:$J,ROW())&amp;"")</f>
      </c>
      <c r="AM1686">
        <f>IF($A1686="","",SUMPRODUCT($AO1686:$BD1686,'Map Analysis'!$AP$2^{0,1,2,3,4,5,6,7,8,9,10,11,12,13,14,15}))</f>
      </c>
      <c r="AN1686">
        <f>IF($A1686="","",$AM1686+ROW()/10000000)</f>
      </c>
      <c r="AO1686">
        <f>IF($A1686="","",COUNTIF($W$2:$W$2500,$A1686))</f>
      </c>
      <c r="AP1686">
        <f>IF($A1686="","",SUMIFS($BF$2:$BF$2500,$W$2:$W$2500,$A1686))</f>
      </c>
      <c r="AQ1686">
        <f>IF($A1686="","",SUMIFS($BG$2:$BG$2500,$W$2:$W$2500,$A1686))</f>
      </c>
      <c r="AR1686">
        <f>IF($A1686="","",SUMIFS($BH$2:$BH$2500,$W$2:$W$2500,$A1686))</f>
      </c>
      <c r="AS1686">
        <f>IF($A1686="","",SUMIFS($BI$2:$BI$2500,$W$2:$W$2500,$A1686))</f>
      </c>
      <c r="AT1686">
        <f>IF($A1686="","",SUMIFS($BJ$2:$BJ$2500,$W$2:$W$2500,$A1686))</f>
      </c>
      <c r="AU1686">
        <f>IF($A1686="","",SUMIFS($BK$2:$BK$2500,$W$2:$W$2500,$A1686))</f>
      </c>
      <c r="AV1686">
        <f>IF($A1686="","",SUMIFS($BL$2:$BL$2500,$W$2:$W$2500,$A1686))</f>
      </c>
      <c r="AW1686">
        <f>IF($A1686="","",SUMIFS($BM$2:$BM$2500,$W$2:$W$2500,$A1686))</f>
      </c>
      <c r="AX1686">
        <f>IF($A1686="","",SUMIFS($BN$2:$BN$2500,$W$2:$W$2500,$A1686))</f>
      </c>
      <c r="AY1686">
        <f>IF($A1686="","",SUMIFS($BO$2:$BO$2500,$W$2:$W$2500,$A1686))</f>
      </c>
      <c r="AZ1686">
        <f>IF($A1686="","",SUMIFS($BP$2:$BP$2500,$W$2:$W$2500,$A1686))</f>
      </c>
      <c r="BA1686">
        <f>IF($A1686="","",SUMIFS($BQ$2:$BQ$2500,$W$2:$W$2500,$A1686))</f>
      </c>
      <c r="BB1686">
        <f>IF($A1686="","",SUMIFS($BR$2:$BR$2500,$W$2:$W$2500,$A1686))</f>
      </c>
      <c r="BC1686">
        <f>IF($A1686="","",SUMIFS($BS$2:$BS$2500,$W$2:$W$2500,$A1686))</f>
      </c>
      <c r="BD1686">
        <f>IF($A1686="","",SUMIFS($BT$2:$BT$2500,$W$2:$W$2500,$A1686))</f>
      </c>
      <c r="BF1686">
        <f>IF($Z1686="","",INDEX($AO$2:$AO$2000,$Z1686))</f>
      </c>
      <c r="BG1686">
        <f>IF($Z1686="","",INDEX($AP$2:$AP$2000,$Z1686))</f>
      </c>
      <c r="BH1686">
        <f>IF($Z1686="","",INDEX($AQ$2:$AQ$2000,$Z1686))</f>
      </c>
      <c r="BI1686">
        <f>IF($Z1686="","",INDEX($AR$2:$AR$2000,$Z1686))</f>
      </c>
      <c r="BJ1686">
        <f>IF($Z1686="","",INDEX($AS$2:$AS$2000,$Z1686))</f>
      </c>
      <c r="BK1686">
        <f>IF($Z1686="","",INDEX($AT$2:$AT$2000,$Z1686))</f>
      </c>
      <c r="BL1686">
        <f>IF($Z1686="","",INDEX($AU$2:$AU$2000,$Z1686))</f>
      </c>
      <c r="BM1686">
        <f>IF($Z1686="","",INDEX($AV$2:$AV$2000,$Z1686))</f>
      </c>
      <c r="BN1686">
        <f>IF($Z1686="","",INDEX($AW$2:$AW$2000,$Z1686))</f>
      </c>
      <c r="BO1686">
        <f>IF($Z1686="","",INDEX($AX$2:$AX$2000,$Z1686))</f>
      </c>
      <c r="BP1686">
        <f>IF($Z1686="","",INDEX($AY$2:$AY$2000,$Z1686))</f>
      </c>
      <c r="BQ1686">
        <f>IF($Z1686="","",INDEX($AZ$2:$AZ$2000,$Z1686))</f>
      </c>
      <c r="BR1686">
        <f>IF($Z1686="","",INDEX($BA$2:$BA$2000,$Z1686))</f>
      </c>
      <c r="BS1686">
        <f>IF($Z1686="","",INDEX($BB$2:$BB$2000,$Z1686))</f>
      </c>
      <c r="BT1686">
        <f>IF($Z1686="","",INDEX($BC$2:$BC$2000,$Z1686))</f>
      </c>
      <c r="BV1686">
        <f>IF(OR($A1686="",$P1686&lt;&gt;"Yes",$AH1686="Yes"),"",1+N($AG1686))</f>
      </c>
      <c r="BW1686">
        <f>IF($A1686="","",COUNTIFS($W$2:$W$2500,$A1686,$BZ$2:$BZ$2500,"Yes")+COUNTIFS($X$2:$X$2500,$A1686,$BY$2:$BY$2500,"Yes"))</f>
      </c>
      <c r="BX1686">
        <f>IF(OR($A1686="",$P1686="Yes"),"",IF(N($BW1686)=0,0,1+SUMIFS($CB$2:$CB$2500,$W$2:$W$2500,$A1686)+SUMIFS($CA$2:$CA$2500,$X$2:$X$2500,$A1686)))</f>
      </c>
      <c r="BY1686" t="str">
        <f>IF($Y1686="","",INDEX($AH$2:$AH$2000,$Y1686)&amp;"")</f>
      </c>
      <c r="BZ1686" t="str">
        <f>IF($Z1686="","",INDEX($AH$2:$AH$2000,$Z1686)&amp;"")</f>
      </c>
      <c r="CA1686">
        <f>IF($Y1686="","",INDEX($BV$2:$BV$2000,$Y1686))</f>
      </c>
      <c r="CB1686">
        <f>IF($Z1686="","",INDEX($BV$2:$BV$2000,$Z1686))</f>
      </c>
    </row>
    <row r="1687">
      <c r="A1687" t="str">
        <f>IF(TRIM(INDEX(games!$A:$A,ROW()))="","",TRIM(INDEX(games!$A:$A,ROW())))</f>
      </c>
      <c r="B1687">
        <f>IF(OR($A1687="",INDEX(games!$B:$B,ROW())=""),"",INDEX(games!$B:$B,ROW()))</f>
      </c>
      <c r="C1687" t="str">
        <f>IF(OR($A1687="",INDEX(games!$C:$C,ROW())=""),"",INDEX(games!$C:$C,ROW()))</f>
      </c>
      <c r="D1687">
        <f>IF($A1687="","",COUNTIF($W$2:$W$2500,$A1687)+COUNTIF($X$2:$X$2500,$A1687))</f>
      </c>
      <c r="E1687">
        <f>IF($A1687="","",IFERROR(MATCH($C1687,$R$2:$R$5,0),0))</f>
      </c>
      <c r="F1687">
        <f>IF($A1687="","",MOD(ROW(),34))</f>
      </c>
      <c r="G1687">
        <f>IF($A1687="",NA(),IF($C1687="Action",$B1687,NA()))</f>
      </c>
      <c r="H1687">
        <f>IF($A1687="",NA(),IF($C1687="Action",1+$F1687*0.023,NA()))</f>
      </c>
      <c r="I1687">
        <f>IF($A1687="",NA(),IF($C1687="Strategy",$B1687,NA()))</f>
      </c>
      <c r="J1687">
        <f>IF($A1687="",NA(),IF($C1687="Strategy",2+$F1687*0.023,NA()))</f>
      </c>
      <c r="K1687">
        <f>IF($A1687="",NA(),IF($C1687="Deckbuilder",$B1687,NA()))</f>
      </c>
      <c r="L1687">
        <f>IF($A1687="",NA(),IF($C1687="Deckbuilder",3+$F1687*0.023,NA()))</f>
      </c>
      <c r="M1687">
        <f>IF($A1687="",NA(),IF($C1687="Traditional",$B1687,NA()))</f>
      </c>
      <c r="N1687">
        <f>IF($A1687="",NA(),IF($C1687="Traditional",4+$F1687*0.023,NA()))</f>
      </c>
      <c r="O1687">
        <f>IF($A1687="","",$D1687+ROW()/1000000)</f>
      </c>
      <c r="P1687" t="str">
        <f>IF(OR($A1687="",INDEX(games!$H:$H,ROW())=""),"",INDEX(games!$H:$H,ROW()))</f>
      </c>
      <c r="Q1687">
        <f>IF(OR($A1687="",$P1687&lt;&gt;"Yes"),"",$D1687+ROW()/1000000)</f>
      </c>
      <c r="T1687">
        <f>IF($Y1687="","",INDEX($B$2:$B$2000,$Y1687))</f>
      </c>
      <c r="U1687">
        <f>IF($Z1687="","",INDEX($B$2:$B$2000,$Z1687))</f>
      </c>
      <c r="V1687">
        <f>IF(OR($T1687="",$U1687=""),"",$U1687-$T1687)</f>
      </c>
      <c r="W1687" t="str">
        <f>IF(TRIM(INDEX(connections!$A:$A,ROW()))="","",TRIM(INDEX(connections!$A:$A,ROW())))</f>
      </c>
      <c r="X1687" t="str">
        <f>IF($W1687="","",TRIM(INDEX(connections!$B:$B,ROW())))</f>
      </c>
      <c r="Y1687">
        <f>IF($W1687="","",IFERROR(MATCH($W1687,$A$2:$A$2000,0),""))</f>
      </c>
      <c r="Z1687">
        <f>IF($X1687="","",IFERROR(MATCH($X1687,$A$2:$A$2000,0),""))</f>
      </c>
      <c r="AA1687" t="str">
        <f>IF($Y1687="","",INDEX($P$2:$P$2000,$Y1687))</f>
      </c>
      <c r="AB1687" t="str">
        <f>IF($Z1687="","",INDEX($P$2:$P$2000,$Z1687))</f>
      </c>
      <c r="AC1687">
        <f>IF(AND($AA1687="Yes",$AB1687="Yes"),1,"")</f>
      </c>
      <c r="AD1687">
        <f>IF(OR($Y1687="",$Z1687=""),"",IF(INDEX($C$2:$C$2000,$Y1687)=INDEX($C$2:$C$2000,$Z1687),0,1))</f>
      </c>
      <c r="AE1687">
        <f>IF($AC1687&lt;&gt;1,"",IF(AND(INDEX($AG$2:$AG$2000,$Y1687)=1,INDEX($AG$2:$AG$2000,$Z1687)=1),1,""))</f>
      </c>
      <c r="AG1687">
        <f>IF($A1687="","",COUNTIFS($W$2:$W$2500,$A1687,$AB$2:$AB$2500,"Yes")+COUNTIFS($X$2:$X$2500,$A1687,$AA$2:$AA$2500,"Yes"))</f>
      </c>
      <c r="AH1687" t="str">
        <f>IF(OR($P1687&lt;&gt;"Yes",N($AG1687)=0),"",IF(AND($AG1687=1,COUNTIFS($W$2:$W$2500,$A1687,$AE$2:$AE$2500,1)+COUNTIFS($X$2:$X$2500,$A1687,$AE$2:$AE$2500,1)&gt;0),"","Yes"))</f>
      </c>
      <c r="AI1687">
        <f>IF($AH1687="Yes",$AG1687,"")</f>
      </c>
      <c r="AJ1687">
        <f>IF($AI1687="","",$AI1687+ROW()/1000000)</f>
      </c>
      <c r="AK1687">
        <f>IF(OR($A1687="",$P1687="Yes",N($AG1687)=0),"",$AG1687+ROW()/1000000)</f>
      </c>
      <c r="AL1687" t="str">
        <f>IF($A1687="","",INDEX(games!$J:$J,ROW())&amp;"")</f>
      </c>
      <c r="AM1687">
        <f>IF($A1687="","",SUMPRODUCT($AO1687:$BD1687,'Map Analysis'!$AP$2^{0,1,2,3,4,5,6,7,8,9,10,11,12,13,14,15}))</f>
      </c>
      <c r="AN1687">
        <f>IF($A1687="","",$AM1687+ROW()/10000000)</f>
      </c>
      <c r="AO1687">
        <f>IF($A1687="","",COUNTIF($W$2:$W$2500,$A1687))</f>
      </c>
      <c r="AP1687">
        <f>IF($A1687="","",SUMIFS($BF$2:$BF$2500,$W$2:$W$2500,$A1687))</f>
      </c>
      <c r="AQ1687">
        <f>IF($A1687="","",SUMIFS($BG$2:$BG$2500,$W$2:$W$2500,$A1687))</f>
      </c>
      <c r="AR1687">
        <f>IF($A1687="","",SUMIFS($BH$2:$BH$2500,$W$2:$W$2500,$A1687))</f>
      </c>
      <c r="AS1687">
        <f>IF($A1687="","",SUMIFS($BI$2:$BI$2500,$W$2:$W$2500,$A1687))</f>
      </c>
      <c r="AT1687">
        <f>IF($A1687="","",SUMIFS($BJ$2:$BJ$2500,$W$2:$W$2500,$A1687))</f>
      </c>
      <c r="AU1687">
        <f>IF($A1687="","",SUMIFS($BK$2:$BK$2500,$W$2:$W$2500,$A1687))</f>
      </c>
      <c r="AV1687">
        <f>IF($A1687="","",SUMIFS($BL$2:$BL$2500,$W$2:$W$2500,$A1687))</f>
      </c>
      <c r="AW1687">
        <f>IF($A1687="","",SUMIFS($BM$2:$BM$2500,$W$2:$W$2500,$A1687))</f>
      </c>
      <c r="AX1687">
        <f>IF($A1687="","",SUMIFS($BN$2:$BN$2500,$W$2:$W$2500,$A1687))</f>
      </c>
      <c r="AY1687">
        <f>IF($A1687="","",SUMIFS($BO$2:$BO$2500,$W$2:$W$2500,$A1687))</f>
      </c>
      <c r="AZ1687">
        <f>IF($A1687="","",SUMIFS($BP$2:$BP$2500,$W$2:$W$2500,$A1687))</f>
      </c>
      <c r="BA1687">
        <f>IF($A1687="","",SUMIFS($BQ$2:$BQ$2500,$W$2:$W$2500,$A1687))</f>
      </c>
      <c r="BB1687">
        <f>IF($A1687="","",SUMIFS($BR$2:$BR$2500,$W$2:$W$2500,$A1687))</f>
      </c>
      <c r="BC1687">
        <f>IF($A1687="","",SUMIFS($BS$2:$BS$2500,$W$2:$W$2500,$A1687))</f>
      </c>
      <c r="BD1687">
        <f>IF($A1687="","",SUMIFS($BT$2:$BT$2500,$W$2:$W$2500,$A1687))</f>
      </c>
      <c r="BF1687">
        <f>IF($Z1687="","",INDEX($AO$2:$AO$2000,$Z1687))</f>
      </c>
      <c r="BG1687">
        <f>IF($Z1687="","",INDEX($AP$2:$AP$2000,$Z1687))</f>
      </c>
      <c r="BH1687">
        <f>IF($Z1687="","",INDEX($AQ$2:$AQ$2000,$Z1687))</f>
      </c>
      <c r="BI1687">
        <f>IF($Z1687="","",INDEX($AR$2:$AR$2000,$Z1687))</f>
      </c>
      <c r="BJ1687">
        <f>IF($Z1687="","",INDEX($AS$2:$AS$2000,$Z1687))</f>
      </c>
      <c r="BK1687">
        <f>IF($Z1687="","",INDEX($AT$2:$AT$2000,$Z1687))</f>
      </c>
      <c r="BL1687">
        <f>IF($Z1687="","",INDEX($AU$2:$AU$2000,$Z1687))</f>
      </c>
      <c r="BM1687">
        <f>IF($Z1687="","",INDEX($AV$2:$AV$2000,$Z1687))</f>
      </c>
      <c r="BN1687">
        <f>IF($Z1687="","",INDEX($AW$2:$AW$2000,$Z1687))</f>
      </c>
      <c r="BO1687">
        <f>IF($Z1687="","",INDEX($AX$2:$AX$2000,$Z1687))</f>
      </c>
      <c r="BP1687">
        <f>IF($Z1687="","",INDEX($AY$2:$AY$2000,$Z1687))</f>
      </c>
      <c r="BQ1687">
        <f>IF($Z1687="","",INDEX($AZ$2:$AZ$2000,$Z1687))</f>
      </c>
      <c r="BR1687">
        <f>IF($Z1687="","",INDEX($BA$2:$BA$2000,$Z1687))</f>
      </c>
      <c r="BS1687">
        <f>IF($Z1687="","",INDEX($BB$2:$BB$2000,$Z1687))</f>
      </c>
      <c r="BT1687">
        <f>IF($Z1687="","",INDEX($BC$2:$BC$2000,$Z1687))</f>
      </c>
      <c r="BV1687">
        <f>IF(OR($A1687="",$P1687&lt;&gt;"Yes",$AH1687="Yes"),"",1+N($AG1687))</f>
      </c>
      <c r="BW1687">
        <f>IF($A1687="","",COUNTIFS($W$2:$W$2500,$A1687,$BZ$2:$BZ$2500,"Yes")+COUNTIFS($X$2:$X$2500,$A1687,$BY$2:$BY$2500,"Yes"))</f>
      </c>
      <c r="BX1687">
        <f>IF(OR($A1687="",$P1687="Yes"),"",IF(N($BW1687)=0,0,1+SUMIFS($CB$2:$CB$2500,$W$2:$W$2500,$A1687)+SUMIFS($CA$2:$CA$2500,$X$2:$X$2500,$A1687)))</f>
      </c>
      <c r="BY1687" t="str">
        <f>IF($Y1687="","",INDEX($AH$2:$AH$2000,$Y1687)&amp;"")</f>
      </c>
      <c r="BZ1687" t="str">
        <f>IF($Z1687="","",INDEX($AH$2:$AH$2000,$Z1687)&amp;"")</f>
      </c>
      <c r="CA1687">
        <f>IF($Y1687="","",INDEX($BV$2:$BV$2000,$Y1687))</f>
      </c>
      <c r="CB1687">
        <f>IF($Z1687="","",INDEX($BV$2:$BV$2000,$Z1687))</f>
      </c>
    </row>
    <row r="1688">
      <c r="A1688" t="str">
        <f>IF(TRIM(INDEX(games!$A:$A,ROW()))="","",TRIM(INDEX(games!$A:$A,ROW())))</f>
      </c>
      <c r="B1688">
        <f>IF(OR($A1688="",INDEX(games!$B:$B,ROW())=""),"",INDEX(games!$B:$B,ROW()))</f>
      </c>
      <c r="C1688" t="str">
        <f>IF(OR($A1688="",INDEX(games!$C:$C,ROW())=""),"",INDEX(games!$C:$C,ROW()))</f>
      </c>
      <c r="D1688">
        <f>IF($A1688="","",COUNTIF($W$2:$W$2500,$A1688)+COUNTIF($X$2:$X$2500,$A1688))</f>
      </c>
      <c r="E1688">
        <f>IF($A1688="","",IFERROR(MATCH($C1688,$R$2:$R$5,0),0))</f>
      </c>
      <c r="F1688">
        <f>IF($A1688="","",MOD(ROW(),34))</f>
      </c>
      <c r="G1688">
        <f>IF($A1688="",NA(),IF($C1688="Action",$B1688,NA()))</f>
      </c>
      <c r="H1688">
        <f>IF($A1688="",NA(),IF($C1688="Action",1+$F1688*0.023,NA()))</f>
      </c>
      <c r="I1688">
        <f>IF($A1688="",NA(),IF($C1688="Strategy",$B1688,NA()))</f>
      </c>
      <c r="J1688">
        <f>IF($A1688="",NA(),IF($C1688="Strategy",2+$F1688*0.023,NA()))</f>
      </c>
      <c r="K1688">
        <f>IF($A1688="",NA(),IF($C1688="Deckbuilder",$B1688,NA()))</f>
      </c>
      <c r="L1688">
        <f>IF($A1688="",NA(),IF($C1688="Deckbuilder",3+$F1688*0.023,NA()))</f>
      </c>
      <c r="M1688">
        <f>IF($A1688="",NA(),IF($C1688="Traditional",$B1688,NA()))</f>
      </c>
      <c r="N1688">
        <f>IF($A1688="",NA(),IF($C1688="Traditional",4+$F1688*0.023,NA()))</f>
      </c>
      <c r="O1688">
        <f>IF($A1688="","",$D1688+ROW()/1000000)</f>
      </c>
      <c r="P1688" t="str">
        <f>IF(OR($A1688="",INDEX(games!$H:$H,ROW())=""),"",INDEX(games!$H:$H,ROW()))</f>
      </c>
      <c r="Q1688">
        <f>IF(OR($A1688="",$P1688&lt;&gt;"Yes"),"",$D1688+ROW()/1000000)</f>
      </c>
      <c r="T1688">
        <f>IF($Y1688="","",INDEX($B$2:$B$2000,$Y1688))</f>
      </c>
      <c r="U1688">
        <f>IF($Z1688="","",INDEX($B$2:$B$2000,$Z1688))</f>
      </c>
      <c r="V1688">
        <f>IF(OR($T1688="",$U1688=""),"",$U1688-$T1688)</f>
      </c>
      <c r="W1688" t="str">
        <f>IF(TRIM(INDEX(connections!$A:$A,ROW()))="","",TRIM(INDEX(connections!$A:$A,ROW())))</f>
      </c>
      <c r="X1688" t="str">
        <f>IF($W1688="","",TRIM(INDEX(connections!$B:$B,ROW())))</f>
      </c>
      <c r="Y1688">
        <f>IF($W1688="","",IFERROR(MATCH($W1688,$A$2:$A$2000,0),""))</f>
      </c>
      <c r="Z1688">
        <f>IF($X1688="","",IFERROR(MATCH($X1688,$A$2:$A$2000,0),""))</f>
      </c>
      <c r="AA1688" t="str">
        <f>IF($Y1688="","",INDEX($P$2:$P$2000,$Y1688))</f>
      </c>
      <c r="AB1688" t="str">
        <f>IF($Z1688="","",INDEX($P$2:$P$2000,$Z1688))</f>
      </c>
      <c r="AC1688">
        <f>IF(AND($AA1688="Yes",$AB1688="Yes"),1,"")</f>
      </c>
      <c r="AD1688">
        <f>IF(OR($Y1688="",$Z1688=""),"",IF(INDEX($C$2:$C$2000,$Y1688)=INDEX($C$2:$C$2000,$Z1688),0,1))</f>
      </c>
      <c r="AE1688">
        <f>IF($AC1688&lt;&gt;1,"",IF(AND(INDEX($AG$2:$AG$2000,$Y1688)=1,INDEX($AG$2:$AG$2000,$Z1688)=1),1,""))</f>
      </c>
      <c r="AG1688">
        <f>IF($A1688="","",COUNTIFS($W$2:$W$2500,$A1688,$AB$2:$AB$2500,"Yes")+COUNTIFS($X$2:$X$2500,$A1688,$AA$2:$AA$2500,"Yes"))</f>
      </c>
      <c r="AH1688" t="str">
        <f>IF(OR($P1688&lt;&gt;"Yes",N($AG1688)=0),"",IF(AND($AG1688=1,COUNTIFS($W$2:$W$2500,$A1688,$AE$2:$AE$2500,1)+COUNTIFS($X$2:$X$2500,$A1688,$AE$2:$AE$2500,1)&gt;0),"","Yes"))</f>
      </c>
      <c r="AI1688">
        <f>IF($AH1688="Yes",$AG1688,"")</f>
      </c>
      <c r="AJ1688">
        <f>IF($AI1688="","",$AI1688+ROW()/1000000)</f>
      </c>
      <c r="AK1688">
        <f>IF(OR($A1688="",$P1688="Yes",N($AG1688)=0),"",$AG1688+ROW()/1000000)</f>
      </c>
      <c r="AL1688" t="str">
        <f>IF($A1688="","",INDEX(games!$J:$J,ROW())&amp;"")</f>
      </c>
      <c r="AM1688">
        <f>IF($A1688="","",SUMPRODUCT($AO1688:$BD1688,'Map Analysis'!$AP$2^{0,1,2,3,4,5,6,7,8,9,10,11,12,13,14,15}))</f>
      </c>
      <c r="AN1688">
        <f>IF($A1688="","",$AM1688+ROW()/10000000)</f>
      </c>
      <c r="AO1688">
        <f>IF($A1688="","",COUNTIF($W$2:$W$2500,$A1688))</f>
      </c>
      <c r="AP1688">
        <f>IF($A1688="","",SUMIFS($BF$2:$BF$2500,$W$2:$W$2500,$A1688))</f>
      </c>
      <c r="AQ1688">
        <f>IF($A1688="","",SUMIFS($BG$2:$BG$2500,$W$2:$W$2500,$A1688))</f>
      </c>
      <c r="AR1688">
        <f>IF($A1688="","",SUMIFS($BH$2:$BH$2500,$W$2:$W$2500,$A1688))</f>
      </c>
      <c r="AS1688">
        <f>IF($A1688="","",SUMIFS($BI$2:$BI$2500,$W$2:$W$2500,$A1688))</f>
      </c>
      <c r="AT1688">
        <f>IF($A1688="","",SUMIFS($BJ$2:$BJ$2500,$W$2:$W$2500,$A1688))</f>
      </c>
      <c r="AU1688">
        <f>IF($A1688="","",SUMIFS($BK$2:$BK$2500,$W$2:$W$2500,$A1688))</f>
      </c>
      <c r="AV1688">
        <f>IF($A1688="","",SUMIFS($BL$2:$BL$2500,$W$2:$W$2500,$A1688))</f>
      </c>
      <c r="AW1688">
        <f>IF($A1688="","",SUMIFS($BM$2:$BM$2500,$W$2:$W$2500,$A1688))</f>
      </c>
      <c r="AX1688">
        <f>IF($A1688="","",SUMIFS($BN$2:$BN$2500,$W$2:$W$2500,$A1688))</f>
      </c>
      <c r="AY1688">
        <f>IF($A1688="","",SUMIFS($BO$2:$BO$2500,$W$2:$W$2500,$A1688))</f>
      </c>
      <c r="AZ1688">
        <f>IF($A1688="","",SUMIFS($BP$2:$BP$2500,$W$2:$W$2500,$A1688))</f>
      </c>
      <c r="BA1688">
        <f>IF($A1688="","",SUMIFS($BQ$2:$BQ$2500,$W$2:$W$2500,$A1688))</f>
      </c>
      <c r="BB1688">
        <f>IF($A1688="","",SUMIFS($BR$2:$BR$2500,$W$2:$W$2500,$A1688))</f>
      </c>
      <c r="BC1688">
        <f>IF($A1688="","",SUMIFS($BS$2:$BS$2500,$W$2:$W$2500,$A1688))</f>
      </c>
      <c r="BD1688">
        <f>IF($A1688="","",SUMIFS($BT$2:$BT$2500,$W$2:$W$2500,$A1688))</f>
      </c>
      <c r="BF1688">
        <f>IF($Z1688="","",INDEX($AO$2:$AO$2000,$Z1688))</f>
      </c>
      <c r="BG1688">
        <f>IF($Z1688="","",INDEX($AP$2:$AP$2000,$Z1688))</f>
      </c>
      <c r="BH1688">
        <f>IF($Z1688="","",INDEX($AQ$2:$AQ$2000,$Z1688))</f>
      </c>
      <c r="BI1688">
        <f>IF($Z1688="","",INDEX($AR$2:$AR$2000,$Z1688))</f>
      </c>
      <c r="BJ1688">
        <f>IF($Z1688="","",INDEX($AS$2:$AS$2000,$Z1688))</f>
      </c>
      <c r="BK1688">
        <f>IF($Z1688="","",INDEX($AT$2:$AT$2000,$Z1688))</f>
      </c>
      <c r="BL1688">
        <f>IF($Z1688="","",INDEX($AU$2:$AU$2000,$Z1688))</f>
      </c>
      <c r="BM1688">
        <f>IF($Z1688="","",INDEX($AV$2:$AV$2000,$Z1688))</f>
      </c>
      <c r="BN1688">
        <f>IF($Z1688="","",INDEX($AW$2:$AW$2000,$Z1688))</f>
      </c>
      <c r="BO1688">
        <f>IF($Z1688="","",INDEX($AX$2:$AX$2000,$Z1688))</f>
      </c>
      <c r="BP1688">
        <f>IF($Z1688="","",INDEX($AY$2:$AY$2000,$Z1688))</f>
      </c>
      <c r="BQ1688">
        <f>IF($Z1688="","",INDEX($AZ$2:$AZ$2000,$Z1688))</f>
      </c>
      <c r="BR1688">
        <f>IF($Z1688="","",INDEX($BA$2:$BA$2000,$Z1688))</f>
      </c>
      <c r="BS1688">
        <f>IF($Z1688="","",INDEX($BB$2:$BB$2000,$Z1688))</f>
      </c>
      <c r="BT1688">
        <f>IF($Z1688="","",INDEX($BC$2:$BC$2000,$Z1688))</f>
      </c>
      <c r="BV1688">
        <f>IF(OR($A1688="",$P1688&lt;&gt;"Yes",$AH1688="Yes"),"",1+N($AG1688))</f>
      </c>
      <c r="BW1688">
        <f>IF($A1688="","",COUNTIFS($W$2:$W$2500,$A1688,$BZ$2:$BZ$2500,"Yes")+COUNTIFS($X$2:$X$2500,$A1688,$BY$2:$BY$2500,"Yes"))</f>
      </c>
      <c r="BX1688">
        <f>IF(OR($A1688="",$P1688="Yes"),"",IF(N($BW1688)=0,0,1+SUMIFS($CB$2:$CB$2500,$W$2:$W$2500,$A1688)+SUMIFS($CA$2:$CA$2500,$X$2:$X$2500,$A1688)))</f>
      </c>
      <c r="BY1688" t="str">
        <f>IF($Y1688="","",INDEX($AH$2:$AH$2000,$Y1688)&amp;"")</f>
      </c>
      <c r="BZ1688" t="str">
        <f>IF($Z1688="","",INDEX($AH$2:$AH$2000,$Z1688)&amp;"")</f>
      </c>
      <c r="CA1688">
        <f>IF($Y1688="","",INDEX($BV$2:$BV$2000,$Y1688))</f>
      </c>
      <c r="CB1688">
        <f>IF($Z1688="","",INDEX($BV$2:$BV$2000,$Z1688))</f>
      </c>
    </row>
    <row r="1689">
      <c r="A1689" t="str">
        <f>IF(TRIM(INDEX(games!$A:$A,ROW()))="","",TRIM(INDEX(games!$A:$A,ROW())))</f>
      </c>
      <c r="B1689">
        <f>IF(OR($A1689="",INDEX(games!$B:$B,ROW())=""),"",INDEX(games!$B:$B,ROW()))</f>
      </c>
      <c r="C1689" t="str">
        <f>IF(OR($A1689="",INDEX(games!$C:$C,ROW())=""),"",INDEX(games!$C:$C,ROW()))</f>
      </c>
      <c r="D1689">
        <f>IF($A1689="","",COUNTIF($W$2:$W$2500,$A1689)+COUNTIF($X$2:$X$2500,$A1689))</f>
      </c>
      <c r="E1689">
        <f>IF($A1689="","",IFERROR(MATCH($C1689,$R$2:$R$5,0),0))</f>
      </c>
      <c r="F1689">
        <f>IF($A1689="","",MOD(ROW(),34))</f>
      </c>
      <c r="G1689">
        <f>IF($A1689="",NA(),IF($C1689="Action",$B1689,NA()))</f>
      </c>
      <c r="H1689">
        <f>IF($A1689="",NA(),IF($C1689="Action",1+$F1689*0.023,NA()))</f>
      </c>
      <c r="I1689">
        <f>IF($A1689="",NA(),IF($C1689="Strategy",$B1689,NA()))</f>
      </c>
      <c r="J1689">
        <f>IF($A1689="",NA(),IF($C1689="Strategy",2+$F1689*0.023,NA()))</f>
      </c>
      <c r="K1689">
        <f>IF($A1689="",NA(),IF($C1689="Deckbuilder",$B1689,NA()))</f>
      </c>
      <c r="L1689">
        <f>IF($A1689="",NA(),IF($C1689="Deckbuilder",3+$F1689*0.023,NA()))</f>
      </c>
      <c r="M1689">
        <f>IF($A1689="",NA(),IF($C1689="Traditional",$B1689,NA()))</f>
      </c>
      <c r="N1689">
        <f>IF($A1689="",NA(),IF($C1689="Traditional",4+$F1689*0.023,NA()))</f>
      </c>
      <c r="O1689">
        <f>IF($A1689="","",$D1689+ROW()/1000000)</f>
      </c>
      <c r="P1689" t="str">
        <f>IF(OR($A1689="",INDEX(games!$H:$H,ROW())=""),"",INDEX(games!$H:$H,ROW()))</f>
      </c>
      <c r="Q1689">
        <f>IF(OR($A1689="",$P1689&lt;&gt;"Yes"),"",$D1689+ROW()/1000000)</f>
      </c>
      <c r="T1689">
        <f>IF($Y1689="","",INDEX($B$2:$B$2000,$Y1689))</f>
      </c>
      <c r="U1689">
        <f>IF($Z1689="","",INDEX($B$2:$B$2000,$Z1689))</f>
      </c>
      <c r="V1689">
        <f>IF(OR($T1689="",$U1689=""),"",$U1689-$T1689)</f>
      </c>
      <c r="W1689" t="str">
        <f>IF(TRIM(INDEX(connections!$A:$A,ROW()))="","",TRIM(INDEX(connections!$A:$A,ROW())))</f>
      </c>
      <c r="X1689" t="str">
        <f>IF($W1689="","",TRIM(INDEX(connections!$B:$B,ROW())))</f>
      </c>
      <c r="Y1689">
        <f>IF($W1689="","",IFERROR(MATCH($W1689,$A$2:$A$2000,0),""))</f>
      </c>
      <c r="Z1689">
        <f>IF($X1689="","",IFERROR(MATCH($X1689,$A$2:$A$2000,0),""))</f>
      </c>
      <c r="AA1689" t="str">
        <f>IF($Y1689="","",INDEX($P$2:$P$2000,$Y1689))</f>
      </c>
      <c r="AB1689" t="str">
        <f>IF($Z1689="","",INDEX($P$2:$P$2000,$Z1689))</f>
      </c>
      <c r="AC1689">
        <f>IF(AND($AA1689="Yes",$AB1689="Yes"),1,"")</f>
      </c>
      <c r="AD1689">
        <f>IF(OR($Y1689="",$Z1689=""),"",IF(INDEX($C$2:$C$2000,$Y1689)=INDEX($C$2:$C$2000,$Z1689),0,1))</f>
      </c>
      <c r="AE1689">
        <f>IF($AC1689&lt;&gt;1,"",IF(AND(INDEX($AG$2:$AG$2000,$Y1689)=1,INDEX($AG$2:$AG$2000,$Z1689)=1),1,""))</f>
      </c>
      <c r="AG1689">
        <f>IF($A1689="","",COUNTIFS($W$2:$W$2500,$A1689,$AB$2:$AB$2500,"Yes")+COUNTIFS($X$2:$X$2500,$A1689,$AA$2:$AA$2500,"Yes"))</f>
      </c>
      <c r="AH1689" t="str">
        <f>IF(OR($P1689&lt;&gt;"Yes",N($AG1689)=0),"",IF(AND($AG1689=1,COUNTIFS($W$2:$W$2500,$A1689,$AE$2:$AE$2500,1)+COUNTIFS($X$2:$X$2500,$A1689,$AE$2:$AE$2500,1)&gt;0),"","Yes"))</f>
      </c>
      <c r="AI1689">
        <f>IF($AH1689="Yes",$AG1689,"")</f>
      </c>
      <c r="AJ1689">
        <f>IF($AI1689="","",$AI1689+ROW()/1000000)</f>
      </c>
      <c r="AK1689">
        <f>IF(OR($A1689="",$P1689="Yes",N($AG1689)=0),"",$AG1689+ROW()/1000000)</f>
      </c>
      <c r="AL1689" t="str">
        <f>IF($A1689="","",INDEX(games!$J:$J,ROW())&amp;"")</f>
      </c>
      <c r="AM1689">
        <f>IF($A1689="","",SUMPRODUCT($AO1689:$BD1689,'Map Analysis'!$AP$2^{0,1,2,3,4,5,6,7,8,9,10,11,12,13,14,15}))</f>
      </c>
      <c r="AN1689">
        <f>IF($A1689="","",$AM1689+ROW()/10000000)</f>
      </c>
      <c r="AO1689">
        <f>IF($A1689="","",COUNTIF($W$2:$W$2500,$A1689))</f>
      </c>
      <c r="AP1689">
        <f>IF($A1689="","",SUMIFS($BF$2:$BF$2500,$W$2:$W$2500,$A1689))</f>
      </c>
      <c r="AQ1689">
        <f>IF($A1689="","",SUMIFS($BG$2:$BG$2500,$W$2:$W$2500,$A1689))</f>
      </c>
      <c r="AR1689">
        <f>IF($A1689="","",SUMIFS($BH$2:$BH$2500,$W$2:$W$2500,$A1689))</f>
      </c>
      <c r="AS1689">
        <f>IF($A1689="","",SUMIFS($BI$2:$BI$2500,$W$2:$W$2500,$A1689))</f>
      </c>
      <c r="AT1689">
        <f>IF($A1689="","",SUMIFS($BJ$2:$BJ$2500,$W$2:$W$2500,$A1689))</f>
      </c>
      <c r="AU1689">
        <f>IF($A1689="","",SUMIFS($BK$2:$BK$2500,$W$2:$W$2500,$A1689))</f>
      </c>
      <c r="AV1689">
        <f>IF($A1689="","",SUMIFS($BL$2:$BL$2500,$W$2:$W$2500,$A1689))</f>
      </c>
      <c r="AW1689">
        <f>IF($A1689="","",SUMIFS($BM$2:$BM$2500,$W$2:$W$2500,$A1689))</f>
      </c>
      <c r="AX1689">
        <f>IF($A1689="","",SUMIFS($BN$2:$BN$2500,$W$2:$W$2500,$A1689))</f>
      </c>
      <c r="AY1689">
        <f>IF($A1689="","",SUMIFS($BO$2:$BO$2500,$W$2:$W$2500,$A1689))</f>
      </c>
      <c r="AZ1689">
        <f>IF($A1689="","",SUMIFS($BP$2:$BP$2500,$W$2:$W$2500,$A1689))</f>
      </c>
      <c r="BA1689">
        <f>IF($A1689="","",SUMIFS($BQ$2:$BQ$2500,$W$2:$W$2500,$A1689))</f>
      </c>
      <c r="BB1689">
        <f>IF($A1689="","",SUMIFS($BR$2:$BR$2500,$W$2:$W$2500,$A1689))</f>
      </c>
      <c r="BC1689">
        <f>IF($A1689="","",SUMIFS($BS$2:$BS$2500,$W$2:$W$2500,$A1689))</f>
      </c>
      <c r="BD1689">
        <f>IF($A1689="","",SUMIFS($BT$2:$BT$2500,$W$2:$W$2500,$A1689))</f>
      </c>
      <c r="BF1689">
        <f>IF($Z1689="","",INDEX($AO$2:$AO$2000,$Z1689))</f>
      </c>
      <c r="BG1689">
        <f>IF($Z1689="","",INDEX($AP$2:$AP$2000,$Z1689))</f>
      </c>
      <c r="BH1689">
        <f>IF($Z1689="","",INDEX($AQ$2:$AQ$2000,$Z1689))</f>
      </c>
      <c r="BI1689">
        <f>IF($Z1689="","",INDEX($AR$2:$AR$2000,$Z1689))</f>
      </c>
      <c r="BJ1689">
        <f>IF($Z1689="","",INDEX($AS$2:$AS$2000,$Z1689))</f>
      </c>
      <c r="BK1689">
        <f>IF($Z1689="","",INDEX($AT$2:$AT$2000,$Z1689))</f>
      </c>
      <c r="BL1689">
        <f>IF($Z1689="","",INDEX($AU$2:$AU$2000,$Z1689))</f>
      </c>
      <c r="BM1689">
        <f>IF($Z1689="","",INDEX($AV$2:$AV$2000,$Z1689))</f>
      </c>
      <c r="BN1689">
        <f>IF($Z1689="","",INDEX($AW$2:$AW$2000,$Z1689))</f>
      </c>
      <c r="BO1689">
        <f>IF($Z1689="","",INDEX($AX$2:$AX$2000,$Z1689))</f>
      </c>
      <c r="BP1689">
        <f>IF($Z1689="","",INDEX($AY$2:$AY$2000,$Z1689))</f>
      </c>
      <c r="BQ1689">
        <f>IF($Z1689="","",INDEX($AZ$2:$AZ$2000,$Z1689))</f>
      </c>
      <c r="BR1689">
        <f>IF($Z1689="","",INDEX($BA$2:$BA$2000,$Z1689))</f>
      </c>
      <c r="BS1689">
        <f>IF($Z1689="","",INDEX($BB$2:$BB$2000,$Z1689))</f>
      </c>
      <c r="BT1689">
        <f>IF($Z1689="","",INDEX($BC$2:$BC$2000,$Z1689))</f>
      </c>
      <c r="BV1689">
        <f>IF(OR($A1689="",$P1689&lt;&gt;"Yes",$AH1689="Yes"),"",1+N($AG1689))</f>
      </c>
      <c r="BW1689">
        <f>IF($A1689="","",COUNTIFS($W$2:$W$2500,$A1689,$BZ$2:$BZ$2500,"Yes")+COUNTIFS($X$2:$X$2500,$A1689,$BY$2:$BY$2500,"Yes"))</f>
      </c>
      <c r="BX1689">
        <f>IF(OR($A1689="",$P1689="Yes"),"",IF(N($BW1689)=0,0,1+SUMIFS($CB$2:$CB$2500,$W$2:$W$2500,$A1689)+SUMIFS($CA$2:$CA$2500,$X$2:$X$2500,$A1689)))</f>
      </c>
      <c r="BY1689" t="str">
        <f>IF($Y1689="","",INDEX($AH$2:$AH$2000,$Y1689)&amp;"")</f>
      </c>
      <c r="BZ1689" t="str">
        <f>IF($Z1689="","",INDEX($AH$2:$AH$2000,$Z1689)&amp;"")</f>
      </c>
      <c r="CA1689">
        <f>IF($Y1689="","",INDEX($BV$2:$BV$2000,$Y1689))</f>
      </c>
      <c r="CB1689">
        <f>IF($Z1689="","",INDEX($BV$2:$BV$2000,$Z1689))</f>
      </c>
    </row>
    <row r="1690">
      <c r="A1690" t="str">
        <f>IF(TRIM(INDEX(games!$A:$A,ROW()))="","",TRIM(INDEX(games!$A:$A,ROW())))</f>
      </c>
      <c r="B1690">
        <f>IF(OR($A1690="",INDEX(games!$B:$B,ROW())=""),"",INDEX(games!$B:$B,ROW()))</f>
      </c>
      <c r="C1690" t="str">
        <f>IF(OR($A1690="",INDEX(games!$C:$C,ROW())=""),"",INDEX(games!$C:$C,ROW()))</f>
      </c>
      <c r="D1690">
        <f>IF($A1690="","",COUNTIF($W$2:$W$2500,$A1690)+COUNTIF($X$2:$X$2500,$A1690))</f>
      </c>
      <c r="E1690">
        <f>IF($A1690="","",IFERROR(MATCH($C1690,$R$2:$R$5,0),0))</f>
      </c>
      <c r="F1690">
        <f>IF($A1690="","",MOD(ROW(),34))</f>
      </c>
      <c r="G1690">
        <f>IF($A1690="",NA(),IF($C1690="Action",$B1690,NA()))</f>
      </c>
      <c r="H1690">
        <f>IF($A1690="",NA(),IF($C1690="Action",1+$F1690*0.023,NA()))</f>
      </c>
      <c r="I1690">
        <f>IF($A1690="",NA(),IF($C1690="Strategy",$B1690,NA()))</f>
      </c>
      <c r="J1690">
        <f>IF($A1690="",NA(),IF($C1690="Strategy",2+$F1690*0.023,NA()))</f>
      </c>
      <c r="K1690">
        <f>IF($A1690="",NA(),IF($C1690="Deckbuilder",$B1690,NA()))</f>
      </c>
      <c r="L1690">
        <f>IF($A1690="",NA(),IF($C1690="Deckbuilder",3+$F1690*0.023,NA()))</f>
      </c>
      <c r="M1690">
        <f>IF($A1690="",NA(),IF($C1690="Traditional",$B1690,NA()))</f>
      </c>
      <c r="N1690">
        <f>IF($A1690="",NA(),IF($C1690="Traditional",4+$F1690*0.023,NA()))</f>
      </c>
      <c r="O1690">
        <f>IF($A1690="","",$D1690+ROW()/1000000)</f>
      </c>
      <c r="P1690" t="str">
        <f>IF(OR($A1690="",INDEX(games!$H:$H,ROW())=""),"",INDEX(games!$H:$H,ROW()))</f>
      </c>
      <c r="Q1690">
        <f>IF(OR($A1690="",$P1690&lt;&gt;"Yes"),"",$D1690+ROW()/1000000)</f>
      </c>
      <c r="T1690">
        <f>IF($Y1690="","",INDEX($B$2:$B$2000,$Y1690))</f>
      </c>
      <c r="U1690">
        <f>IF($Z1690="","",INDEX($B$2:$B$2000,$Z1690))</f>
      </c>
      <c r="V1690">
        <f>IF(OR($T1690="",$U1690=""),"",$U1690-$T1690)</f>
      </c>
      <c r="W1690" t="str">
        <f>IF(TRIM(INDEX(connections!$A:$A,ROW()))="","",TRIM(INDEX(connections!$A:$A,ROW())))</f>
      </c>
      <c r="X1690" t="str">
        <f>IF($W1690="","",TRIM(INDEX(connections!$B:$B,ROW())))</f>
      </c>
      <c r="Y1690">
        <f>IF($W1690="","",IFERROR(MATCH($W1690,$A$2:$A$2000,0),""))</f>
      </c>
      <c r="Z1690">
        <f>IF($X1690="","",IFERROR(MATCH($X1690,$A$2:$A$2000,0),""))</f>
      </c>
      <c r="AA1690" t="str">
        <f>IF($Y1690="","",INDEX($P$2:$P$2000,$Y1690))</f>
      </c>
      <c r="AB1690" t="str">
        <f>IF($Z1690="","",INDEX($P$2:$P$2000,$Z1690))</f>
      </c>
      <c r="AC1690">
        <f>IF(AND($AA1690="Yes",$AB1690="Yes"),1,"")</f>
      </c>
      <c r="AD1690">
        <f>IF(OR($Y1690="",$Z1690=""),"",IF(INDEX($C$2:$C$2000,$Y1690)=INDEX($C$2:$C$2000,$Z1690),0,1))</f>
      </c>
      <c r="AE1690">
        <f>IF($AC1690&lt;&gt;1,"",IF(AND(INDEX($AG$2:$AG$2000,$Y1690)=1,INDEX($AG$2:$AG$2000,$Z1690)=1),1,""))</f>
      </c>
      <c r="AG1690">
        <f>IF($A1690="","",COUNTIFS($W$2:$W$2500,$A1690,$AB$2:$AB$2500,"Yes")+COUNTIFS($X$2:$X$2500,$A1690,$AA$2:$AA$2500,"Yes"))</f>
      </c>
      <c r="AH1690" t="str">
        <f>IF(OR($P1690&lt;&gt;"Yes",N($AG1690)=0),"",IF(AND($AG1690=1,COUNTIFS($W$2:$W$2500,$A1690,$AE$2:$AE$2500,1)+COUNTIFS($X$2:$X$2500,$A1690,$AE$2:$AE$2500,1)&gt;0),"","Yes"))</f>
      </c>
      <c r="AI1690">
        <f>IF($AH1690="Yes",$AG1690,"")</f>
      </c>
      <c r="AJ1690">
        <f>IF($AI1690="","",$AI1690+ROW()/1000000)</f>
      </c>
      <c r="AK1690">
        <f>IF(OR($A1690="",$P1690="Yes",N($AG1690)=0),"",$AG1690+ROW()/1000000)</f>
      </c>
      <c r="AL1690" t="str">
        <f>IF($A1690="","",INDEX(games!$J:$J,ROW())&amp;"")</f>
      </c>
      <c r="AM1690">
        <f>IF($A1690="","",SUMPRODUCT($AO1690:$BD1690,'Map Analysis'!$AP$2^{0,1,2,3,4,5,6,7,8,9,10,11,12,13,14,15}))</f>
      </c>
      <c r="AN1690">
        <f>IF($A1690="","",$AM1690+ROW()/10000000)</f>
      </c>
      <c r="AO1690">
        <f>IF($A1690="","",COUNTIF($W$2:$W$2500,$A1690))</f>
      </c>
      <c r="AP1690">
        <f>IF($A1690="","",SUMIFS($BF$2:$BF$2500,$W$2:$W$2500,$A1690))</f>
      </c>
      <c r="AQ1690">
        <f>IF($A1690="","",SUMIFS($BG$2:$BG$2500,$W$2:$W$2500,$A1690))</f>
      </c>
      <c r="AR1690">
        <f>IF($A1690="","",SUMIFS($BH$2:$BH$2500,$W$2:$W$2500,$A1690))</f>
      </c>
      <c r="AS1690">
        <f>IF($A1690="","",SUMIFS($BI$2:$BI$2500,$W$2:$W$2500,$A1690))</f>
      </c>
      <c r="AT1690">
        <f>IF($A1690="","",SUMIFS($BJ$2:$BJ$2500,$W$2:$W$2500,$A1690))</f>
      </c>
      <c r="AU1690">
        <f>IF($A1690="","",SUMIFS($BK$2:$BK$2500,$W$2:$W$2500,$A1690))</f>
      </c>
      <c r="AV1690">
        <f>IF($A1690="","",SUMIFS($BL$2:$BL$2500,$W$2:$W$2500,$A1690))</f>
      </c>
      <c r="AW1690">
        <f>IF($A1690="","",SUMIFS($BM$2:$BM$2500,$W$2:$W$2500,$A1690))</f>
      </c>
      <c r="AX1690">
        <f>IF($A1690="","",SUMIFS($BN$2:$BN$2500,$W$2:$W$2500,$A1690))</f>
      </c>
      <c r="AY1690">
        <f>IF($A1690="","",SUMIFS($BO$2:$BO$2500,$W$2:$W$2500,$A1690))</f>
      </c>
      <c r="AZ1690">
        <f>IF($A1690="","",SUMIFS($BP$2:$BP$2500,$W$2:$W$2500,$A1690))</f>
      </c>
      <c r="BA1690">
        <f>IF($A1690="","",SUMIFS($BQ$2:$BQ$2500,$W$2:$W$2500,$A1690))</f>
      </c>
      <c r="BB1690">
        <f>IF($A1690="","",SUMIFS($BR$2:$BR$2500,$W$2:$W$2500,$A1690))</f>
      </c>
      <c r="BC1690">
        <f>IF($A1690="","",SUMIFS($BS$2:$BS$2500,$W$2:$W$2500,$A1690))</f>
      </c>
      <c r="BD1690">
        <f>IF($A1690="","",SUMIFS($BT$2:$BT$2500,$W$2:$W$2500,$A1690))</f>
      </c>
      <c r="BF1690">
        <f>IF($Z1690="","",INDEX($AO$2:$AO$2000,$Z1690))</f>
      </c>
      <c r="BG1690">
        <f>IF($Z1690="","",INDEX($AP$2:$AP$2000,$Z1690))</f>
      </c>
      <c r="BH1690">
        <f>IF($Z1690="","",INDEX($AQ$2:$AQ$2000,$Z1690))</f>
      </c>
      <c r="BI1690">
        <f>IF($Z1690="","",INDEX($AR$2:$AR$2000,$Z1690))</f>
      </c>
      <c r="BJ1690">
        <f>IF($Z1690="","",INDEX($AS$2:$AS$2000,$Z1690))</f>
      </c>
      <c r="BK1690">
        <f>IF($Z1690="","",INDEX($AT$2:$AT$2000,$Z1690))</f>
      </c>
      <c r="BL1690">
        <f>IF($Z1690="","",INDEX($AU$2:$AU$2000,$Z1690))</f>
      </c>
      <c r="BM1690">
        <f>IF($Z1690="","",INDEX($AV$2:$AV$2000,$Z1690))</f>
      </c>
      <c r="BN1690">
        <f>IF($Z1690="","",INDEX($AW$2:$AW$2000,$Z1690))</f>
      </c>
      <c r="BO1690">
        <f>IF($Z1690="","",INDEX($AX$2:$AX$2000,$Z1690))</f>
      </c>
      <c r="BP1690">
        <f>IF($Z1690="","",INDEX($AY$2:$AY$2000,$Z1690))</f>
      </c>
      <c r="BQ1690">
        <f>IF($Z1690="","",INDEX($AZ$2:$AZ$2000,$Z1690))</f>
      </c>
      <c r="BR1690">
        <f>IF($Z1690="","",INDEX($BA$2:$BA$2000,$Z1690))</f>
      </c>
      <c r="BS1690">
        <f>IF($Z1690="","",INDEX($BB$2:$BB$2000,$Z1690))</f>
      </c>
      <c r="BT1690">
        <f>IF($Z1690="","",INDEX($BC$2:$BC$2000,$Z1690))</f>
      </c>
      <c r="BV1690">
        <f>IF(OR($A1690="",$P1690&lt;&gt;"Yes",$AH1690="Yes"),"",1+N($AG1690))</f>
      </c>
      <c r="BW1690">
        <f>IF($A1690="","",COUNTIFS($W$2:$W$2500,$A1690,$BZ$2:$BZ$2500,"Yes")+COUNTIFS($X$2:$X$2500,$A1690,$BY$2:$BY$2500,"Yes"))</f>
      </c>
      <c r="BX1690">
        <f>IF(OR($A1690="",$P1690="Yes"),"",IF(N($BW1690)=0,0,1+SUMIFS($CB$2:$CB$2500,$W$2:$W$2500,$A1690)+SUMIFS($CA$2:$CA$2500,$X$2:$X$2500,$A1690)))</f>
      </c>
      <c r="BY1690" t="str">
        <f>IF($Y1690="","",INDEX($AH$2:$AH$2000,$Y1690)&amp;"")</f>
      </c>
      <c r="BZ1690" t="str">
        <f>IF($Z1690="","",INDEX($AH$2:$AH$2000,$Z1690)&amp;"")</f>
      </c>
      <c r="CA1690">
        <f>IF($Y1690="","",INDEX($BV$2:$BV$2000,$Y1690))</f>
      </c>
      <c r="CB1690">
        <f>IF($Z1690="","",INDEX($BV$2:$BV$2000,$Z1690))</f>
      </c>
    </row>
    <row r="1691">
      <c r="A1691" t="str">
        <f>IF(TRIM(INDEX(games!$A:$A,ROW()))="","",TRIM(INDEX(games!$A:$A,ROW())))</f>
      </c>
      <c r="B1691">
        <f>IF(OR($A1691="",INDEX(games!$B:$B,ROW())=""),"",INDEX(games!$B:$B,ROW()))</f>
      </c>
      <c r="C1691" t="str">
        <f>IF(OR($A1691="",INDEX(games!$C:$C,ROW())=""),"",INDEX(games!$C:$C,ROW()))</f>
      </c>
      <c r="D1691">
        <f>IF($A1691="","",COUNTIF($W$2:$W$2500,$A1691)+COUNTIF($X$2:$X$2500,$A1691))</f>
      </c>
      <c r="E1691">
        <f>IF($A1691="","",IFERROR(MATCH($C1691,$R$2:$R$5,0),0))</f>
      </c>
      <c r="F1691">
        <f>IF($A1691="","",MOD(ROW(),34))</f>
      </c>
      <c r="G1691">
        <f>IF($A1691="",NA(),IF($C1691="Action",$B1691,NA()))</f>
      </c>
      <c r="H1691">
        <f>IF($A1691="",NA(),IF($C1691="Action",1+$F1691*0.023,NA()))</f>
      </c>
      <c r="I1691">
        <f>IF($A1691="",NA(),IF($C1691="Strategy",$B1691,NA()))</f>
      </c>
      <c r="J1691">
        <f>IF($A1691="",NA(),IF($C1691="Strategy",2+$F1691*0.023,NA()))</f>
      </c>
      <c r="K1691">
        <f>IF($A1691="",NA(),IF($C1691="Deckbuilder",$B1691,NA()))</f>
      </c>
      <c r="L1691">
        <f>IF($A1691="",NA(),IF($C1691="Deckbuilder",3+$F1691*0.023,NA()))</f>
      </c>
      <c r="M1691">
        <f>IF($A1691="",NA(),IF($C1691="Traditional",$B1691,NA()))</f>
      </c>
      <c r="N1691">
        <f>IF($A1691="",NA(),IF($C1691="Traditional",4+$F1691*0.023,NA()))</f>
      </c>
      <c r="O1691">
        <f>IF($A1691="","",$D1691+ROW()/1000000)</f>
      </c>
      <c r="P1691" t="str">
        <f>IF(OR($A1691="",INDEX(games!$H:$H,ROW())=""),"",INDEX(games!$H:$H,ROW()))</f>
      </c>
      <c r="Q1691">
        <f>IF(OR($A1691="",$P1691&lt;&gt;"Yes"),"",$D1691+ROW()/1000000)</f>
      </c>
      <c r="T1691">
        <f>IF($Y1691="","",INDEX($B$2:$B$2000,$Y1691))</f>
      </c>
      <c r="U1691">
        <f>IF($Z1691="","",INDEX($B$2:$B$2000,$Z1691))</f>
      </c>
      <c r="V1691">
        <f>IF(OR($T1691="",$U1691=""),"",$U1691-$T1691)</f>
      </c>
      <c r="W1691" t="str">
        <f>IF(TRIM(INDEX(connections!$A:$A,ROW()))="","",TRIM(INDEX(connections!$A:$A,ROW())))</f>
      </c>
      <c r="X1691" t="str">
        <f>IF($W1691="","",TRIM(INDEX(connections!$B:$B,ROW())))</f>
      </c>
      <c r="Y1691">
        <f>IF($W1691="","",IFERROR(MATCH($W1691,$A$2:$A$2000,0),""))</f>
      </c>
      <c r="Z1691">
        <f>IF($X1691="","",IFERROR(MATCH($X1691,$A$2:$A$2000,0),""))</f>
      </c>
      <c r="AA1691" t="str">
        <f>IF($Y1691="","",INDEX($P$2:$P$2000,$Y1691))</f>
      </c>
      <c r="AB1691" t="str">
        <f>IF($Z1691="","",INDEX($P$2:$P$2000,$Z1691))</f>
      </c>
      <c r="AC1691">
        <f>IF(AND($AA1691="Yes",$AB1691="Yes"),1,"")</f>
      </c>
      <c r="AD1691">
        <f>IF(OR($Y1691="",$Z1691=""),"",IF(INDEX($C$2:$C$2000,$Y1691)=INDEX($C$2:$C$2000,$Z1691),0,1))</f>
      </c>
      <c r="AE1691">
        <f>IF($AC1691&lt;&gt;1,"",IF(AND(INDEX($AG$2:$AG$2000,$Y1691)=1,INDEX($AG$2:$AG$2000,$Z1691)=1),1,""))</f>
      </c>
      <c r="AG1691">
        <f>IF($A1691="","",COUNTIFS($W$2:$W$2500,$A1691,$AB$2:$AB$2500,"Yes")+COUNTIFS($X$2:$X$2500,$A1691,$AA$2:$AA$2500,"Yes"))</f>
      </c>
      <c r="AH1691" t="str">
        <f>IF(OR($P1691&lt;&gt;"Yes",N($AG1691)=0),"",IF(AND($AG1691=1,COUNTIFS($W$2:$W$2500,$A1691,$AE$2:$AE$2500,1)+COUNTIFS($X$2:$X$2500,$A1691,$AE$2:$AE$2500,1)&gt;0),"","Yes"))</f>
      </c>
      <c r="AI1691">
        <f>IF($AH1691="Yes",$AG1691,"")</f>
      </c>
      <c r="AJ1691">
        <f>IF($AI1691="","",$AI1691+ROW()/1000000)</f>
      </c>
      <c r="AK1691">
        <f>IF(OR($A1691="",$P1691="Yes",N($AG1691)=0),"",$AG1691+ROW()/1000000)</f>
      </c>
      <c r="AL1691" t="str">
        <f>IF($A1691="","",INDEX(games!$J:$J,ROW())&amp;"")</f>
      </c>
      <c r="AM1691">
        <f>IF($A1691="","",SUMPRODUCT($AO1691:$BD1691,'Map Analysis'!$AP$2^{0,1,2,3,4,5,6,7,8,9,10,11,12,13,14,15}))</f>
      </c>
      <c r="AN1691">
        <f>IF($A1691="","",$AM1691+ROW()/10000000)</f>
      </c>
      <c r="AO1691">
        <f>IF($A1691="","",COUNTIF($W$2:$W$2500,$A1691))</f>
      </c>
      <c r="AP1691">
        <f>IF($A1691="","",SUMIFS($BF$2:$BF$2500,$W$2:$W$2500,$A1691))</f>
      </c>
      <c r="AQ1691">
        <f>IF($A1691="","",SUMIFS($BG$2:$BG$2500,$W$2:$W$2500,$A1691))</f>
      </c>
      <c r="AR1691">
        <f>IF($A1691="","",SUMIFS($BH$2:$BH$2500,$W$2:$W$2500,$A1691))</f>
      </c>
      <c r="AS1691">
        <f>IF($A1691="","",SUMIFS($BI$2:$BI$2500,$W$2:$W$2500,$A1691))</f>
      </c>
      <c r="AT1691">
        <f>IF($A1691="","",SUMIFS($BJ$2:$BJ$2500,$W$2:$W$2500,$A1691))</f>
      </c>
      <c r="AU1691">
        <f>IF($A1691="","",SUMIFS($BK$2:$BK$2500,$W$2:$W$2500,$A1691))</f>
      </c>
      <c r="AV1691">
        <f>IF($A1691="","",SUMIFS($BL$2:$BL$2500,$W$2:$W$2500,$A1691))</f>
      </c>
      <c r="AW1691">
        <f>IF($A1691="","",SUMIFS($BM$2:$BM$2500,$W$2:$W$2500,$A1691))</f>
      </c>
      <c r="AX1691">
        <f>IF($A1691="","",SUMIFS($BN$2:$BN$2500,$W$2:$W$2500,$A1691))</f>
      </c>
      <c r="AY1691">
        <f>IF($A1691="","",SUMIFS($BO$2:$BO$2500,$W$2:$W$2500,$A1691))</f>
      </c>
      <c r="AZ1691">
        <f>IF($A1691="","",SUMIFS($BP$2:$BP$2500,$W$2:$W$2500,$A1691))</f>
      </c>
      <c r="BA1691">
        <f>IF($A1691="","",SUMIFS($BQ$2:$BQ$2500,$W$2:$W$2500,$A1691))</f>
      </c>
      <c r="BB1691">
        <f>IF($A1691="","",SUMIFS($BR$2:$BR$2500,$W$2:$W$2500,$A1691))</f>
      </c>
      <c r="BC1691">
        <f>IF($A1691="","",SUMIFS($BS$2:$BS$2500,$W$2:$W$2500,$A1691))</f>
      </c>
      <c r="BD1691">
        <f>IF($A1691="","",SUMIFS($BT$2:$BT$2500,$W$2:$W$2500,$A1691))</f>
      </c>
      <c r="BF1691">
        <f>IF($Z1691="","",INDEX($AO$2:$AO$2000,$Z1691))</f>
      </c>
      <c r="BG1691">
        <f>IF($Z1691="","",INDEX($AP$2:$AP$2000,$Z1691))</f>
      </c>
      <c r="BH1691">
        <f>IF($Z1691="","",INDEX($AQ$2:$AQ$2000,$Z1691))</f>
      </c>
      <c r="BI1691">
        <f>IF($Z1691="","",INDEX($AR$2:$AR$2000,$Z1691))</f>
      </c>
      <c r="BJ1691">
        <f>IF($Z1691="","",INDEX($AS$2:$AS$2000,$Z1691))</f>
      </c>
      <c r="BK1691">
        <f>IF($Z1691="","",INDEX($AT$2:$AT$2000,$Z1691))</f>
      </c>
      <c r="BL1691">
        <f>IF($Z1691="","",INDEX($AU$2:$AU$2000,$Z1691))</f>
      </c>
      <c r="BM1691">
        <f>IF($Z1691="","",INDEX($AV$2:$AV$2000,$Z1691))</f>
      </c>
      <c r="BN1691">
        <f>IF($Z1691="","",INDEX($AW$2:$AW$2000,$Z1691))</f>
      </c>
      <c r="BO1691">
        <f>IF($Z1691="","",INDEX($AX$2:$AX$2000,$Z1691))</f>
      </c>
      <c r="BP1691">
        <f>IF($Z1691="","",INDEX($AY$2:$AY$2000,$Z1691))</f>
      </c>
      <c r="BQ1691">
        <f>IF($Z1691="","",INDEX($AZ$2:$AZ$2000,$Z1691))</f>
      </c>
      <c r="BR1691">
        <f>IF($Z1691="","",INDEX($BA$2:$BA$2000,$Z1691))</f>
      </c>
      <c r="BS1691">
        <f>IF($Z1691="","",INDEX($BB$2:$BB$2000,$Z1691))</f>
      </c>
      <c r="BT1691">
        <f>IF($Z1691="","",INDEX($BC$2:$BC$2000,$Z1691))</f>
      </c>
      <c r="BV1691">
        <f>IF(OR($A1691="",$P1691&lt;&gt;"Yes",$AH1691="Yes"),"",1+N($AG1691))</f>
      </c>
      <c r="BW1691">
        <f>IF($A1691="","",COUNTIFS($W$2:$W$2500,$A1691,$BZ$2:$BZ$2500,"Yes")+COUNTIFS($X$2:$X$2500,$A1691,$BY$2:$BY$2500,"Yes"))</f>
      </c>
      <c r="BX1691">
        <f>IF(OR($A1691="",$P1691="Yes"),"",IF(N($BW1691)=0,0,1+SUMIFS($CB$2:$CB$2500,$W$2:$W$2500,$A1691)+SUMIFS($CA$2:$CA$2500,$X$2:$X$2500,$A1691)))</f>
      </c>
      <c r="BY1691" t="str">
        <f>IF($Y1691="","",INDEX($AH$2:$AH$2000,$Y1691)&amp;"")</f>
      </c>
      <c r="BZ1691" t="str">
        <f>IF($Z1691="","",INDEX($AH$2:$AH$2000,$Z1691)&amp;"")</f>
      </c>
      <c r="CA1691">
        <f>IF($Y1691="","",INDEX($BV$2:$BV$2000,$Y1691))</f>
      </c>
      <c r="CB1691">
        <f>IF($Z1691="","",INDEX($BV$2:$BV$2000,$Z1691))</f>
      </c>
    </row>
    <row r="1692">
      <c r="A1692" t="str">
        <f>IF(TRIM(INDEX(games!$A:$A,ROW()))="","",TRIM(INDEX(games!$A:$A,ROW())))</f>
      </c>
      <c r="B1692">
        <f>IF(OR($A1692="",INDEX(games!$B:$B,ROW())=""),"",INDEX(games!$B:$B,ROW()))</f>
      </c>
      <c r="C1692" t="str">
        <f>IF(OR($A1692="",INDEX(games!$C:$C,ROW())=""),"",INDEX(games!$C:$C,ROW()))</f>
      </c>
      <c r="D1692">
        <f>IF($A1692="","",COUNTIF($W$2:$W$2500,$A1692)+COUNTIF($X$2:$X$2500,$A1692))</f>
      </c>
      <c r="E1692">
        <f>IF($A1692="","",IFERROR(MATCH($C1692,$R$2:$R$5,0),0))</f>
      </c>
      <c r="F1692">
        <f>IF($A1692="","",MOD(ROW(),34))</f>
      </c>
      <c r="G1692">
        <f>IF($A1692="",NA(),IF($C1692="Action",$B1692,NA()))</f>
      </c>
      <c r="H1692">
        <f>IF($A1692="",NA(),IF($C1692="Action",1+$F1692*0.023,NA()))</f>
      </c>
      <c r="I1692">
        <f>IF($A1692="",NA(),IF($C1692="Strategy",$B1692,NA()))</f>
      </c>
      <c r="J1692">
        <f>IF($A1692="",NA(),IF($C1692="Strategy",2+$F1692*0.023,NA()))</f>
      </c>
      <c r="K1692">
        <f>IF($A1692="",NA(),IF($C1692="Deckbuilder",$B1692,NA()))</f>
      </c>
      <c r="L1692">
        <f>IF($A1692="",NA(),IF($C1692="Deckbuilder",3+$F1692*0.023,NA()))</f>
      </c>
      <c r="M1692">
        <f>IF($A1692="",NA(),IF($C1692="Traditional",$B1692,NA()))</f>
      </c>
      <c r="N1692">
        <f>IF($A1692="",NA(),IF($C1692="Traditional",4+$F1692*0.023,NA()))</f>
      </c>
      <c r="O1692">
        <f>IF($A1692="","",$D1692+ROW()/1000000)</f>
      </c>
      <c r="P1692" t="str">
        <f>IF(OR($A1692="",INDEX(games!$H:$H,ROW())=""),"",INDEX(games!$H:$H,ROW()))</f>
      </c>
      <c r="Q1692">
        <f>IF(OR($A1692="",$P1692&lt;&gt;"Yes"),"",$D1692+ROW()/1000000)</f>
      </c>
      <c r="T1692">
        <f>IF($Y1692="","",INDEX($B$2:$B$2000,$Y1692))</f>
      </c>
      <c r="U1692">
        <f>IF($Z1692="","",INDEX($B$2:$B$2000,$Z1692))</f>
      </c>
      <c r="V1692">
        <f>IF(OR($T1692="",$U1692=""),"",$U1692-$T1692)</f>
      </c>
      <c r="W1692" t="str">
        <f>IF(TRIM(INDEX(connections!$A:$A,ROW()))="","",TRIM(INDEX(connections!$A:$A,ROW())))</f>
      </c>
      <c r="X1692" t="str">
        <f>IF($W1692="","",TRIM(INDEX(connections!$B:$B,ROW())))</f>
      </c>
      <c r="Y1692">
        <f>IF($W1692="","",IFERROR(MATCH($W1692,$A$2:$A$2000,0),""))</f>
      </c>
      <c r="Z1692">
        <f>IF($X1692="","",IFERROR(MATCH($X1692,$A$2:$A$2000,0),""))</f>
      </c>
      <c r="AA1692" t="str">
        <f>IF($Y1692="","",INDEX($P$2:$P$2000,$Y1692))</f>
      </c>
      <c r="AB1692" t="str">
        <f>IF($Z1692="","",INDEX($P$2:$P$2000,$Z1692))</f>
      </c>
      <c r="AC1692">
        <f>IF(AND($AA1692="Yes",$AB1692="Yes"),1,"")</f>
      </c>
      <c r="AD1692">
        <f>IF(OR($Y1692="",$Z1692=""),"",IF(INDEX($C$2:$C$2000,$Y1692)=INDEX($C$2:$C$2000,$Z1692),0,1))</f>
      </c>
      <c r="AE1692">
        <f>IF($AC1692&lt;&gt;1,"",IF(AND(INDEX($AG$2:$AG$2000,$Y1692)=1,INDEX($AG$2:$AG$2000,$Z1692)=1),1,""))</f>
      </c>
      <c r="AG1692">
        <f>IF($A1692="","",COUNTIFS($W$2:$W$2500,$A1692,$AB$2:$AB$2500,"Yes")+COUNTIFS($X$2:$X$2500,$A1692,$AA$2:$AA$2500,"Yes"))</f>
      </c>
      <c r="AH1692" t="str">
        <f>IF(OR($P1692&lt;&gt;"Yes",N($AG1692)=0),"",IF(AND($AG1692=1,COUNTIFS($W$2:$W$2500,$A1692,$AE$2:$AE$2500,1)+COUNTIFS($X$2:$X$2500,$A1692,$AE$2:$AE$2500,1)&gt;0),"","Yes"))</f>
      </c>
      <c r="AI1692">
        <f>IF($AH1692="Yes",$AG1692,"")</f>
      </c>
      <c r="AJ1692">
        <f>IF($AI1692="","",$AI1692+ROW()/1000000)</f>
      </c>
      <c r="AK1692">
        <f>IF(OR($A1692="",$P1692="Yes",N($AG1692)=0),"",$AG1692+ROW()/1000000)</f>
      </c>
      <c r="AL1692" t="str">
        <f>IF($A1692="","",INDEX(games!$J:$J,ROW())&amp;"")</f>
      </c>
      <c r="AM1692">
        <f>IF($A1692="","",SUMPRODUCT($AO1692:$BD1692,'Map Analysis'!$AP$2^{0,1,2,3,4,5,6,7,8,9,10,11,12,13,14,15}))</f>
      </c>
      <c r="AN1692">
        <f>IF($A1692="","",$AM1692+ROW()/10000000)</f>
      </c>
      <c r="AO1692">
        <f>IF($A1692="","",COUNTIF($W$2:$W$2500,$A1692))</f>
      </c>
      <c r="AP1692">
        <f>IF($A1692="","",SUMIFS($BF$2:$BF$2500,$W$2:$W$2500,$A1692))</f>
      </c>
      <c r="AQ1692">
        <f>IF($A1692="","",SUMIFS($BG$2:$BG$2500,$W$2:$W$2500,$A1692))</f>
      </c>
      <c r="AR1692">
        <f>IF($A1692="","",SUMIFS($BH$2:$BH$2500,$W$2:$W$2500,$A1692))</f>
      </c>
      <c r="AS1692">
        <f>IF($A1692="","",SUMIFS($BI$2:$BI$2500,$W$2:$W$2500,$A1692))</f>
      </c>
      <c r="AT1692">
        <f>IF($A1692="","",SUMIFS($BJ$2:$BJ$2500,$W$2:$W$2500,$A1692))</f>
      </c>
      <c r="AU1692">
        <f>IF($A1692="","",SUMIFS($BK$2:$BK$2500,$W$2:$W$2500,$A1692))</f>
      </c>
      <c r="AV1692">
        <f>IF($A1692="","",SUMIFS($BL$2:$BL$2500,$W$2:$W$2500,$A1692))</f>
      </c>
      <c r="AW1692">
        <f>IF($A1692="","",SUMIFS($BM$2:$BM$2500,$W$2:$W$2500,$A1692))</f>
      </c>
      <c r="AX1692">
        <f>IF($A1692="","",SUMIFS($BN$2:$BN$2500,$W$2:$W$2500,$A1692))</f>
      </c>
      <c r="AY1692">
        <f>IF($A1692="","",SUMIFS($BO$2:$BO$2500,$W$2:$W$2500,$A1692))</f>
      </c>
      <c r="AZ1692">
        <f>IF($A1692="","",SUMIFS($BP$2:$BP$2500,$W$2:$W$2500,$A1692))</f>
      </c>
      <c r="BA1692">
        <f>IF($A1692="","",SUMIFS($BQ$2:$BQ$2500,$W$2:$W$2500,$A1692))</f>
      </c>
      <c r="BB1692">
        <f>IF($A1692="","",SUMIFS($BR$2:$BR$2500,$W$2:$W$2500,$A1692))</f>
      </c>
      <c r="BC1692">
        <f>IF($A1692="","",SUMIFS($BS$2:$BS$2500,$W$2:$W$2500,$A1692))</f>
      </c>
      <c r="BD1692">
        <f>IF($A1692="","",SUMIFS($BT$2:$BT$2500,$W$2:$W$2500,$A1692))</f>
      </c>
      <c r="BF1692">
        <f>IF($Z1692="","",INDEX($AO$2:$AO$2000,$Z1692))</f>
      </c>
      <c r="BG1692">
        <f>IF($Z1692="","",INDEX($AP$2:$AP$2000,$Z1692))</f>
      </c>
      <c r="BH1692">
        <f>IF($Z1692="","",INDEX($AQ$2:$AQ$2000,$Z1692))</f>
      </c>
      <c r="BI1692">
        <f>IF($Z1692="","",INDEX($AR$2:$AR$2000,$Z1692))</f>
      </c>
      <c r="BJ1692">
        <f>IF($Z1692="","",INDEX($AS$2:$AS$2000,$Z1692))</f>
      </c>
      <c r="BK1692">
        <f>IF($Z1692="","",INDEX($AT$2:$AT$2000,$Z1692))</f>
      </c>
      <c r="BL1692">
        <f>IF($Z1692="","",INDEX($AU$2:$AU$2000,$Z1692))</f>
      </c>
      <c r="BM1692">
        <f>IF($Z1692="","",INDEX($AV$2:$AV$2000,$Z1692))</f>
      </c>
      <c r="BN1692">
        <f>IF($Z1692="","",INDEX($AW$2:$AW$2000,$Z1692))</f>
      </c>
      <c r="BO1692">
        <f>IF($Z1692="","",INDEX($AX$2:$AX$2000,$Z1692))</f>
      </c>
      <c r="BP1692">
        <f>IF($Z1692="","",INDEX($AY$2:$AY$2000,$Z1692))</f>
      </c>
      <c r="BQ1692">
        <f>IF($Z1692="","",INDEX($AZ$2:$AZ$2000,$Z1692))</f>
      </c>
      <c r="BR1692">
        <f>IF($Z1692="","",INDEX($BA$2:$BA$2000,$Z1692))</f>
      </c>
      <c r="BS1692">
        <f>IF($Z1692="","",INDEX($BB$2:$BB$2000,$Z1692))</f>
      </c>
      <c r="BT1692">
        <f>IF($Z1692="","",INDEX($BC$2:$BC$2000,$Z1692))</f>
      </c>
      <c r="BV1692">
        <f>IF(OR($A1692="",$P1692&lt;&gt;"Yes",$AH1692="Yes"),"",1+N($AG1692))</f>
      </c>
      <c r="BW1692">
        <f>IF($A1692="","",COUNTIFS($W$2:$W$2500,$A1692,$BZ$2:$BZ$2500,"Yes")+COUNTIFS($X$2:$X$2500,$A1692,$BY$2:$BY$2500,"Yes"))</f>
      </c>
      <c r="BX1692">
        <f>IF(OR($A1692="",$P1692="Yes"),"",IF(N($BW1692)=0,0,1+SUMIFS($CB$2:$CB$2500,$W$2:$W$2500,$A1692)+SUMIFS($CA$2:$CA$2500,$X$2:$X$2500,$A1692)))</f>
      </c>
      <c r="BY1692" t="str">
        <f>IF($Y1692="","",INDEX($AH$2:$AH$2000,$Y1692)&amp;"")</f>
      </c>
      <c r="BZ1692" t="str">
        <f>IF($Z1692="","",INDEX($AH$2:$AH$2000,$Z1692)&amp;"")</f>
      </c>
      <c r="CA1692">
        <f>IF($Y1692="","",INDEX($BV$2:$BV$2000,$Y1692))</f>
      </c>
      <c r="CB1692">
        <f>IF($Z1692="","",INDEX($BV$2:$BV$2000,$Z1692))</f>
      </c>
    </row>
    <row r="1693">
      <c r="A1693" t="str">
        <f>IF(TRIM(INDEX(games!$A:$A,ROW()))="","",TRIM(INDEX(games!$A:$A,ROW())))</f>
      </c>
      <c r="B1693">
        <f>IF(OR($A1693="",INDEX(games!$B:$B,ROW())=""),"",INDEX(games!$B:$B,ROW()))</f>
      </c>
      <c r="C1693" t="str">
        <f>IF(OR($A1693="",INDEX(games!$C:$C,ROW())=""),"",INDEX(games!$C:$C,ROW()))</f>
      </c>
      <c r="D1693">
        <f>IF($A1693="","",COUNTIF($W$2:$W$2500,$A1693)+COUNTIF($X$2:$X$2500,$A1693))</f>
      </c>
      <c r="E1693">
        <f>IF($A1693="","",IFERROR(MATCH($C1693,$R$2:$R$5,0),0))</f>
      </c>
      <c r="F1693">
        <f>IF($A1693="","",MOD(ROW(),34))</f>
      </c>
      <c r="G1693">
        <f>IF($A1693="",NA(),IF($C1693="Action",$B1693,NA()))</f>
      </c>
      <c r="H1693">
        <f>IF($A1693="",NA(),IF($C1693="Action",1+$F1693*0.023,NA()))</f>
      </c>
      <c r="I1693">
        <f>IF($A1693="",NA(),IF($C1693="Strategy",$B1693,NA()))</f>
      </c>
      <c r="J1693">
        <f>IF($A1693="",NA(),IF($C1693="Strategy",2+$F1693*0.023,NA()))</f>
      </c>
      <c r="K1693">
        <f>IF($A1693="",NA(),IF($C1693="Deckbuilder",$B1693,NA()))</f>
      </c>
      <c r="L1693">
        <f>IF($A1693="",NA(),IF($C1693="Deckbuilder",3+$F1693*0.023,NA()))</f>
      </c>
      <c r="M1693">
        <f>IF($A1693="",NA(),IF($C1693="Traditional",$B1693,NA()))</f>
      </c>
      <c r="N1693">
        <f>IF($A1693="",NA(),IF($C1693="Traditional",4+$F1693*0.023,NA()))</f>
      </c>
      <c r="O1693">
        <f>IF($A1693="","",$D1693+ROW()/1000000)</f>
      </c>
      <c r="P1693" t="str">
        <f>IF(OR($A1693="",INDEX(games!$H:$H,ROW())=""),"",INDEX(games!$H:$H,ROW()))</f>
      </c>
      <c r="Q1693">
        <f>IF(OR($A1693="",$P1693&lt;&gt;"Yes"),"",$D1693+ROW()/1000000)</f>
      </c>
      <c r="T1693">
        <f>IF($Y1693="","",INDEX($B$2:$B$2000,$Y1693))</f>
      </c>
      <c r="U1693">
        <f>IF($Z1693="","",INDEX($B$2:$B$2000,$Z1693))</f>
      </c>
      <c r="V1693">
        <f>IF(OR($T1693="",$U1693=""),"",$U1693-$T1693)</f>
      </c>
      <c r="W1693" t="str">
        <f>IF(TRIM(INDEX(connections!$A:$A,ROW()))="","",TRIM(INDEX(connections!$A:$A,ROW())))</f>
      </c>
      <c r="X1693" t="str">
        <f>IF($W1693="","",TRIM(INDEX(connections!$B:$B,ROW())))</f>
      </c>
      <c r="Y1693">
        <f>IF($W1693="","",IFERROR(MATCH($W1693,$A$2:$A$2000,0),""))</f>
      </c>
      <c r="Z1693">
        <f>IF($X1693="","",IFERROR(MATCH($X1693,$A$2:$A$2000,0),""))</f>
      </c>
      <c r="AA1693" t="str">
        <f>IF($Y1693="","",INDEX($P$2:$P$2000,$Y1693))</f>
      </c>
      <c r="AB1693" t="str">
        <f>IF($Z1693="","",INDEX($P$2:$P$2000,$Z1693))</f>
      </c>
      <c r="AC1693">
        <f>IF(AND($AA1693="Yes",$AB1693="Yes"),1,"")</f>
      </c>
      <c r="AD1693">
        <f>IF(OR($Y1693="",$Z1693=""),"",IF(INDEX($C$2:$C$2000,$Y1693)=INDEX($C$2:$C$2000,$Z1693),0,1))</f>
      </c>
      <c r="AE1693">
        <f>IF($AC1693&lt;&gt;1,"",IF(AND(INDEX($AG$2:$AG$2000,$Y1693)=1,INDEX($AG$2:$AG$2000,$Z1693)=1),1,""))</f>
      </c>
      <c r="AG1693">
        <f>IF($A1693="","",COUNTIFS($W$2:$W$2500,$A1693,$AB$2:$AB$2500,"Yes")+COUNTIFS($X$2:$X$2500,$A1693,$AA$2:$AA$2500,"Yes"))</f>
      </c>
      <c r="AH1693" t="str">
        <f>IF(OR($P1693&lt;&gt;"Yes",N($AG1693)=0),"",IF(AND($AG1693=1,COUNTIFS($W$2:$W$2500,$A1693,$AE$2:$AE$2500,1)+COUNTIFS($X$2:$X$2500,$A1693,$AE$2:$AE$2500,1)&gt;0),"","Yes"))</f>
      </c>
      <c r="AI1693">
        <f>IF($AH1693="Yes",$AG1693,"")</f>
      </c>
      <c r="AJ1693">
        <f>IF($AI1693="","",$AI1693+ROW()/1000000)</f>
      </c>
      <c r="AK1693">
        <f>IF(OR($A1693="",$P1693="Yes",N($AG1693)=0),"",$AG1693+ROW()/1000000)</f>
      </c>
      <c r="AL1693" t="str">
        <f>IF($A1693="","",INDEX(games!$J:$J,ROW())&amp;"")</f>
      </c>
      <c r="AM1693">
        <f>IF($A1693="","",SUMPRODUCT($AO1693:$BD1693,'Map Analysis'!$AP$2^{0,1,2,3,4,5,6,7,8,9,10,11,12,13,14,15}))</f>
      </c>
      <c r="AN1693">
        <f>IF($A1693="","",$AM1693+ROW()/10000000)</f>
      </c>
      <c r="AO1693">
        <f>IF($A1693="","",COUNTIF($W$2:$W$2500,$A1693))</f>
      </c>
      <c r="AP1693">
        <f>IF($A1693="","",SUMIFS($BF$2:$BF$2500,$W$2:$W$2500,$A1693))</f>
      </c>
      <c r="AQ1693">
        <f>IF($A1693="","",SUMIFS($BG$2:$BG$2500,$W$2:$W$2500,$A1693))</f>
      </c>
      <c r="AR1693">
        <f>IF($A1693="","",SUMIFS($BH$2:$BH$2500,$W$2:$W$2500,$A1693))</f>
      </c>
      <c r="AS1693">
        <f>IF($A1693="","",SUMIFS($BI$2:$BI$2500,$W$2:$W$2500,$A1693))</f>
      </c>
      <c r="AT1693">
        <f>IF($A1693="","",SUMIFS($BJ$2:$BJ$2500,$W$2:$W$2500,$A1693))</f>
      </c>
      <c r="AU1693">
        <f>IF($A1693="","",SUMIFS($BK$2:$BK$2500,$W$2:$W$2500,$A1693))</f>
      </c>
      <c r="AV1693">
        <f>IF($A1693="","",SUMIFS($BL$2:$BL$2500,$W$2:$W$2500,$A1693))</f>
      </c>
      <c r="AW1693">
        <f>IF($A1693="","",SUMIFS($BM$2:$BM$2500,$W$2:$W$2500,$A1693))</f>
      </c>
      <c r="AX1693">
        <f>IF($A1693="","",SUMIFS($BN$2:$BN$2500,$W$2:$W$2500,$A1693))</f>
      </c>
      <c r="AY1693">
        <f>IF($A1693="","",SUMIFS($BO$2:$BO$2500,$W$2:$W$2500,$A1693))</f>
      </c>
      <c r="AZ1693">
        <f>IF($A1693="","",SUMIFS($BP$2:$BP$2500,$W$2:$W$2500,$A1693))</f>
      </c>
      <c r="BA1693">
        <f>IF($A1693="","",SUMIFS($BQ$2:$BQ$2500,$W$2:$W$2500,$A1693))</f>
      </c>
      <c r="BB1693">
        <f>IF($A1693="","",SUMIFS($BR$2:$BR$2500,$W$2:$W$2500,$A1693))</f>
      </c>
      <c r="BC1693">
        <f>IF($A1693="","",SUMIFS($BS$2:$BS$2500,$W$2:$W$2500,$A1693))</f>
      </c>
      <c r="BD1693">
        <f>IF($A1693="","",SUMIFS($BT$2:$BT$2500,$W$2:$W$2500,$A1693))</f>
      </c>
      <c r="BF1693">
        <f>IF($Z1693="","",INDEX($AO$2:$AO$2000,$Z1693))</f>
      </c>
      <c r="BG1693">
        <f>IF($Z1693="","",INDEX($AP$2:$AP$2000,$Z1693))</f>
      </c>
      <c r="BH1693">
        <f>IF($Z1693="","",INDEX($AQ$2:$AQ$2000,$Z1693))</f>
      </c>
      <c r="BI1693">
        <f>IF($Z1693="","",INDEX($AR$2:$AR$2000,$Z1693))</f>
      </c>
      <c r="BJ1693">
        <f>IF($Z1693="","",INDEX($AS$2:$AS$2000,$Z1693))</f>
      </c>
      <c r="BK1693">
        <f>IF($Z1693="","",INDEX($AT$2:$AT$2000,$Z1693))</f>
      </c>
      <c r="BL1693">
        <f>IF($Z1693="","",INDEX($AU$2:$AU$2000,$Z1693))</f>
      </c>
      <c r="BM1693">
        <f>IF($Z1693="","",INDEX($AV$2:$AV$2000,$Z1693))</f>
      </c>
      <c r="BN1693">
        <f>IF($Z1693="","",INDEX($AW$2:$AW$2000,$Z1693))</f>
      </c>
      <c r="BO1693">
        <f>IF($Z1693="","",INDEX($AX$2:$AX$2000,$Z1693))</f>
      </c>
      <c r="BP1693">
        <f>IF($Z1693="","",INDEX($AY$2:$AY$2000,$Z1693))</f>
      </c>
      <c r="BQ1693">
        <f>IF($Z1693="","",INDEX($AZ$2:$AZ$2000,$Z1693))</f>
      </c>
      <c r="BR1693">
        <f>IF($Z1693="","",INDEX($BA$2:$BA$2000,$Z1693))</f>
      </c>
      <c r="BS1693">
        <f>IF($Z1693="","",INDEX($BB$2:$BB$2000,$Z1693))</f>
      </c>
      <c r="BT1693">
        <f>IF($Z1693="","",INDEX($BC$2:$BC$2000,$Z1693))</f>
      </c>
      <c r="BV1693">
        <f>IF(OR($A1693="",$P1693&lt;&gt;"Yes",$AH1693="Yes"),"",1+N($AG1693))</f>
      </c>
      <c r="BW1693">
        <f>IF($A1693="","",COUNTIFS($W$2:$W$2500,$A1693,$BZ$2:$BZ$2500,"Yes")+COUNTIFS($X$2:$X$2500,$A1693,$BY$2:$BY$2500,"Yes"))</f>
      </c>
      <c r="BX1693">
        <f>IF(OR($A1693="",$P1693="Yes"),"",IF(N($BW1693)=0,0,1+SUMIFS($CB$2:$CB$2500,$W$2:$W$2500,$A1693)+SUMIFS($CA$2:$CA$2500,$X$2:$X$2500,$A1693)))</f>
      </c>
      <c r="BY1693" t="str">
        <f>IF($Y1693="","",INDEX($AH$2:$AH$2000,$Y1693)&amp;"")</f>
      </c>
      <c r="BZ1693" t="str">
        <f>IF($Z1693="","",INDEX($AH$2:$AH$2000,$Z1693)&amp;"")</f>
      </c>
      <c r="CA1693">
        <f>IF($Y1693="","",INDEX($BV$2:$BV$2000,$Y1693))</f>
      </c>
      <c r="CB1693">
        <f>IF($Z1693="","",INDEX($BV$2:$BV$2000,$Z1693))</f>
      </c>
    </row>
    <row r="1694">
      <c r="A1694" t="str">
        <f>IF(TRIM(INDEX(games!$A:$A,ROW()))="","",TRIM(INDEX(games!$A:$A,ROW())))</f>
      </c>
      <c r="B1694">
        <f>IF(OR($A1694="",INDEX(games!$B:$B,ROW())=""),"",INDEX(games!$B:$B,ROW()))</f>
      </c>
      <c r="C1694" t="str">
        <f>IF(OR($A1694="",INDEX(games!$C:$C,ROW())=""),"",INDEX(games!$C:$C,ROW()))</f>
      </c>
      <c r="D1694">
        <f>IF($A1694="","",COUNTIF($W$2:$W$2500,$A1694)+COUNTIF($X$2:$X$2500,$A1694))</f>
      </c>
      <c r="E1694">
        <f>IF($A1694="","",IFERROR(MATCH($C1694,$R$2:$R$5,0),0))</f>
      </c>
      <c r="F1694">
        <f>IF($A1694="","",MOD(ROW(),34))</f>
      </c>
      <c r="G1694">
        <f>IF($A1694="",NA(),IF($C1694="Action",$B1694,NA()))</f>
      </c>
      <c r="H1694">
        <f>IF($A1694="",NA(),IF($C1694="Action",1+$F1694*0.023,NA()))</f>
      </c>
      <c r="I1694">
        <f>IF($A1694="",NA(),IF($C1694="Strategy",$B1694,NA()))</f>
      </c>
      <c r="J1694">
        <f>IF($A1694="",NA(),IF($C1694="Strategy",2+$F1694*0.023,NA()))</f>
      </c>
      <c r="K1694">
        <f>IF($A1694="",NA(),IF($C1694="Deckbuilder",$B1694,NA()))</f>
      </c>
      <c r="L1694">
        <f>IF($A1694="",NA(),IF($C1694="Deckbuilder",3+$F1694*0.023,NA()))</f>
      </c>
      <c r="M1694">
        <f>IF($A1694="",NA(),IF($C1694="Traditional",$B1694,NA()))</f>
      </c>
      <c r="N1694">
        <f>IF($A1694="",NA(),IF($C1694="Traditional",4+$F1694*0.023,NA()))</f>
      </c>
      <c r="O1694">
        <f>IF($A1694="","",$D1694+ROW()/1000000)</f>
      </c>
      <c r="P1694" t="str">
        <f>IF(OR($A1694="",INDEX(games!$H:$H,ROW())=""),"",INDEX(games!$H:$H,ROW()))</f>
      </c>
      <c r="Q1694">
        <f>IF(OR($A1694="",$P1694&lt;&gt;"Yes"),"",$D1694+ROW()/1000000)</f>
      </c>
      <c r="T1694">
        <f>IF($Y1694="","",INDEX($B$2:$B$2000,$Y1694))</f>
      </c>
      <c r="U1694">
        <f>IF($Z1694="","",INDEX($B$2:$B$2000,$Z1694))</f>
      </c>
      <c r="V1694">
        <f>IF(OR($T1694="",$U1694=""),"",$U1694-$T1694)</f>
      </c>
      <c r="W1694" t="str">
        <f>IF(TRIM(INDEX(connections!$A:$A,ROW()))="","",TRIM(INDEX(connections!$A:$A,ROW())))</f>
      </c>
      <c r="X1694" t="str">
        <f>IF($W1694="","",TRIM(INDEX(connections!$B:$B,ROW())))</f>
      </c>
      <c r="Y1694">
        <f>IF($W1694="","",IFERROR(MATCH($W1694,$A$2:$A$2000,0),""))</f>
      </c>
      <c r="Z1694">
        <f>IF($X1694="","",IFERROR(MATCH($X1694,$A$2:$A$2000,0),""))</f>
      </c>
      <c r="AA1694" t="str">
        <f>IF($Y1694="","",INDEX($P$2:$P$2000,$Y1694))</f>
      </c>
      <c r="AB1694" t="str">
        <f>IF($Z1694="","",INDEX($P$2:$P$2000,$Z1694))</f>
      </c>
      <c r="AC1694">
        <f>IF(AND($AA1694="Yes",$AB1694="Yes"),1,"")</f>
      </c>
      <c r="AD1694">
        <f>IF(OR($Y1694="",$Z1694=""),"",IF(INDEX($C$2:$C$2000,$Y1694)=INDEX($C$2:$C$2000,$Z1694),0,1))</f>
      </c>
      <c r="AE1694">
        <f>IF($AC1694&lt;&gt;1,"",IF(AND(INDEX($AG$2:$AG$2000,$Y1694)=1,INDEX($AG$2:$AG$2000,$Z1694)=1),1,""))</f>
      </c>
      <c r="AG1694">
        <f>IF($A1694="","",COUNTIFS($W$2:$W$2500,$A1694,$AB$2:$AB$2500,"Yes")+COUNTIFS($X$2:$X$2500,$A1694,$AA$2:$AA$2500,"Yes"))</f>
      </c>
      <c r="AH1694" t="str">
        <f>IF(OR($P1694&lt;&gt;"Yes",N($AG1694)=0),"",IF(AND($AG1694=1,COUNTIFS($W$2:$W$2500,$A1694,$AE$2:$AE$2500,1)+COUNTIFS($X$2:$X$2500,$A1694,$AE$2:$AE$2500,1)&gt;0),"","Yes"))</f>
      </c>
      <c r="AI1694">
        <f>IF($AH1694="Yes",$AG1694,"")</f>
      </c>
      <c r="AJ1694">
        <f>IF($AI1694="","",$AI1694+ROW()/1000000)</f>
      </c>
      <c r="AK1694">
        <f>IF(OR($A1694="",$P1694="Yes",N($AG1694)=0),"",$AG1694+ROW()/1000000)</f>
      </c>
      <c r="AL1694" t="str">
        <f>IF($A1694="","",INDEX(games!$J:$J,ROW())&amp;"")</f>
      </c>
      <c r="AM1694">
        <f>IF($A1694="","",SUMPRODUCT($AO1694:$BD1694,'Map Analysis'!$AP$2^{0,1,2,3,4,5,6,7,8,9,10,11,12,13,14,15}))</f>
      </c>
      <c r="AN1694">
        <f>IF($A1694="","",$AM1694+ROW()/10000000)</f>
      </c>
      <c r="AO1694">
        <f>IF($A1694="","",COUNTIF($W$2:$W$2500,$A1694))</f>
      </c>
      <c r="AP1694">
        <f>IF($A1694="","",SUMIFS($BF$2:$BF$2500,$W$2:$W$2500,$A1694))</f>
      </c>
      <c r="AQ1694">
        <f>IF($A1694="","",SUMIFS($BG$2:$BG$2500,$W$2:$W$2500,$A1694))</f>
      </c>
      <c r="AR1694">
        <f>IF($A1694="","",SUMIFS($BH$2:$BH$2500,$W$2:$W$2500,$A1694))</f>
      </c>
      <c r="AS1694">
        <f>IF($A1694="","",SUMIFS($BI$2:$BI$2500,$W$2:$W$2500,$A1694))</f>
      </c>
      <c r="AT1694">
        <f>IF($A1694="","",SUMIFS($BJ$2:$BJ$2500,$W$2:$W$2500,$A1694))</f>
      </c>
      <c r="AU1694">
        <f>IF($A1694="","",SUMIFS($BK$2:$BK$2500,$W$2:$W$2500,$A1694))</f>
      </c>
      <c r="AV1694">
        <f>IF($A1694="","",SUMIFS($BL$2:$BL$2500,$W$2:$W$2500,$A1694))</f>
      </c>
      <c r="AW1694">
        <f>IF($A1694="","",SUMIFS($BM$2:$BM$2500,$W$2:$W$2500,$A1694))</f>
      </c>
      <c r="AX1694">
        <f>IF($A1694="","",SUMIFS($BN$2:$BN$2500,$W$2:$W$2500,$A1694))</f>
      </c>
      <c r="AY1694">
        <f>IF($A1694="","",SUMIFS($BO$2:$BO$2500,$W$2:$W$2500,$A1694))</f>
      </c>
      <c r="AZ1694">
        <f>IF($A1694="","",SUMIFS($BP$2:$BP$2500,$W$2:$W$2500,$A1694))</f>
      </c>
      <c r="BA1694">
        <f>IF($A1694="","",SUMIFS($BQ$2:$BQ$2500,$W$2:$W$2500,$A1694))</f>
      </c>
      <c r="BB1694">
        <f>IF($A1694="","",SUMIFS($BR$2:$BR$2500,$W$2:$W$2500,$A1694))</f>
      </c>
      <c r="BC1694">
        <f>IF($A1694="","",SUMIFS($BS$2:$BS$2500,$W$2:$W$2500,$A1694))</f>
      </c>
      <c r="BD1694">
        <f>IF($A1694="","",SUMIFS($BT$2:$BT$2500,$W$2:$W$2500,$A1694))</f>
      </c>
      <c r="BF1694">
        <f>IF($Z1694="","",INDEX($AO$2:$AO$2000,$Z1694))</f>
      </c>
      <c r="BG1694">
        <f>IF($Z1694="","",INDEX($AP$2:$AP$2000,$Z1694))</f>
      </c>
      <c r="BH1694">
        <f>IF($Z1694="","",INDEX($AQ$2:$AQ$2000,$Z1694))</f>
      </c>
      <c r="BI1694">
        <f>IF($Z1694="","",INDEX($AR$2:$AR$2000,$Z1694))</f>
      </c>
      <c r="BJ1694">
        <f>IF($Z1694="","",INDEX($AS$2:$AS$2000,$Z1694))</f>
      </c>
      <c r="BK1694">
        <f>IF($Z1694="","",INDEX($AT$2:$AT$2000,$Z1694))</f>
      </c>
      <c r="BL1694">
        <f>IF($Z1694="","",INDEX($AU$2:$AU$2000,$Z1694))</f>
      </c>
      <c r="BM1694">
        <f>IF($Z1694="","",INDEX($AV$2:$AV$2000,$Z1694))</f>
      </c>
      <c r="BN1694">
        <f>IF($Z1694="","",INDEX($AW$2:$AW$2000,$Z1694))</f>
      </c>
      <c r="BO1694">
        <f>IF($Z1694="","",INDEX($AX$2:$AX$2000,$Z1694))</f>
      </c>
      <c r="BP1694">
        <f>IF($Z1694="","",INDEX($AY$2:$AY$2000,$Z1694))</f>
      </c>
      <c r="BQ1694">
        <f>IF($Z1694="","",INDEX($AZ$2:$AZ$2000,$Z1694))</f>
      </c>
      <c r="BR1694">
        <f>IF($Z1694="","",INDEX($BA$2:$BA$2000,$Z1694))</f>
      </c>
      <c r="BS1694">
        <f>IF($Z1694="","",INDEX($BB$2:$BB$2000,$Z1694))</f>
      </c>
      <c r="BT1694">
        <f>IF($Z1694="","",INDEX($BC$2:$BC$2000,$Z1694))</f>
      </c>
      <c r="BV1694">
        <f>IF(OR($A1694="",$P1694&lt;&gt;"Yes",$AH1694="Yes"),"",1+N($AG1694))</f>
      </c>
      <c r="BW1694">
        <f>IF($A1694="","",COUNTIFS($W$2:$W$2500,$A1694,$BZ$2:$BZ$2500,"Yes")+COUNTIFS($X$2:$X$2500,$A1694,$BY$2:$BY$2500,"Yes"))</f>
      </c>
      <c r="BX1694">
        <f>IF(OR($A1694="",$P1694="Yes"),"",IF(N($BW1694)=0,0,1+SUMIFS($CB$2:$CB$2500,$W$2:$W$2500,$A1694)+SUMIFS($CA$2:$CA$2500,$X$2:$X$2500,$A1694)))</f>
      </c>
      <c r="BY1694" t="str">
        <f>IF($Y1694="","",INDEX($AH$2:$AH$2000,$Y1694)&amp;"")</f>
      </c>
      <c r="BZ1694" t="str">
        <f>IF($Z1694="","",INDEX($AH$2:$AH$2000,$Z1694)&amp;"")</f>
      </c>
      <c r="CA1694">
        <f>IF($Y1694="","",INDEX($BV$2:$BV$2000,$Y1694))</f>
      </c>
      <c r="CB1694">
        <f>IF($Z1694="","",INDEX($BV$2:$BV$2000,$Z1694))</f>
      </c>
    </row>
    <row r="1695">
      <c r="A1695" t="str">
        <f>IF(TRIM(INDEX(games!$A:$A,ROW()))="","",TRIM(INDEX(games!$A:$A,ROW())))</f>
      </c>
      <c r="B1695">
        <f>IF(OR($A1695="",INDEX(games!$B:$B,ROW())=""),"",INDEX(games!$B:$B,ROW()))</f>
      </c>
      <c r="C1695" t="str">
        <f>IF(OR($A1695="",INDEX(games!$C:$C,ROW())=""),"",INDEX(games!$C:$C,ROW()))</f>
      </c>
      <c r="D1695">
        <f>IF($A1695="","",COUNTIF($W$2:$W$2500,$A1695)+COUNTIF($X$2:$X$2500,$A1695))</f>
      </c>
      <c r="E1695">
        <f>IF($A1695="","",IFERROR(MATCH($C1695,$R$2:$R$5,0),0))</f>
      </c>
      <c r="F1695">
        <f>IF($A1695="","",MOD(ROW(),34))</f>
      </c>
      <c r="G1695">
        <f>IF($A1695="",NA(),IF($C1695="Action",$B1695,NA()))</f>
      </c>
      <c r="H1695">
        <f>IF($A1695="",NA(),IF($C1695="Action",1+$F1695*0.023,NA()))</f>
      </c>
      <c r="I1695">
        <f>IF($A1695="",NA(),IF($C1695="Strategy",$B1695,NA()))</f>
      </c>
      <c r="J1695">
        <f>IF($A1695="",NA(),IF($C1695="Strategy",2+$F1695*0.023,NA()))</f>
      </c>
      <c r="K1695">
        <f>IF($A1695="",NA(),IF($C1695="Deckbuilder",$B1695,NA()))</f>
      </c>
      <c r="L1695">
        <f>IF($A1695="",NA(),IF($C1695="Deckbuilder",3+$F1695*0.023,NA()))</f>
      </c>
      <c r="M1695">
        <f>IF($A1695="",NA(),IF($C1695="Traditional",$B1695,NA()))</f>
      </c>
      <c r="N1695">
        <f>IF($A1695="",NA(),IF($C1695="Traditional",4+$F1695*0.023,NA()))</f>
      </c>
      <c r="O1695">
        <f>IF($A1695="","",$D1695+ROW()/1000000)</f>
      </c>
      <c r="P1695" t="str">
        <f>IF(OR($A1695="",INDEX(games!$H:$H,ROW())=""),"",INDEX(games!$H:$H,ROW()))</f>
      </c>
      <c r="Q1695">
        <f>IF(OR($A1695="",$P1695&lt;&gt;"Yes"),"",$D1695+ROW()/1000000)</f>
      </c>
      <c r="T1695">
        <f>IF($Y1695="","",INDEX($B$2:$B$2000,$Y1695))</f>
      </c>
      <c r="U1695">
        <f>IF($Z1695="","",INDEX($B$2:$B$2000,$Z1695))</f>
      </c>
      <c r="V1695">
        <f>IF(OR($T1695="",$U1695=""),"",$U1695-$T1695)</f>
      </c>
      <c r="W1695" t="str">
        <f>IF(TRIM(INDEX(connections!$A:$A,ROW()))="","",TRIM(INDEX(connections!$A:$A,ROW())))</f>
      </c>
      <c r="X1695" t="str">
        <f>IF($W1695="","",TRIM(INDEX(connections!$B:$B,ROW())))</f>
      </c>
      <c r="Y1695">
        <f>IF($W1695="","",IFERROR(MATCH($W1695,$A$2:$A$2000,0),""))</f>
      </c>
      <c r="Z1695">
        <f>IF($X1695="","",IFERROR(MATCH($X1695,$A$2:$A$2000,0),""))</f>
      </c>
      <c r="AA1695" t="str">
        <f>IF($Y1695="","",INDEX($P$2:$P$2000,$Y1695))</f>
      </c>
      <c r="AB1695" t="str">
        <f>IF($Z1695="","",INDEX($P$2:$P$2000,$Z1695))</f>
      </c>
      <c r="AC1695">
        <f>IF(AND($AA1695="Yes",$AB1695="Yes"),1,"")</f>
      </c>
      <c r="AD1695">
        <f>IF(OR($Y1695="",$Z1695=""),"",IF(INDEX($C$2:$C$2000,$Y1695)=INDEX($C$2:$C$2000,$Z1695),0,1))</f>
      </c>
      <c r="AE1695">
        <f>IF($AC1695&lt;&gt;1,"",IF(AND(INDEX($AG$2:$AG$2000,$Y1695)=1,INDEX($AG$2:$AG$2000,$Z1695)=1),1,""))</f>
      </c>
      <c r="AG1695">
        <f>IF($A1695="","",COUNTIFS($W$2:$W$2500,$A1695,$AB$2:$AB$2500,"Yes")+COUNTIFS($X$2:$X$2500,$A1695,$AA$2:$AA$2500,"Yes"))</f>
      </c>
      <c r="AH1695" t="str">
        <f>IF(OR($P1695&lt;&gt;"Yes",N($AG1695)=0),"",IF(AND($AG1695=1,COUNTIFS($W$2:$W$2500,$A1695,$AE$2:$AE$2500,1)+COUNTIFS($X$2:$X$2500,$A1695,$AE$2:$AE$2500,1)&gt;0),"","Yes"))</f>
      </c>
      <c r="AI1695">
        <f>IF($AH1695="Yes",$AG1695,"")</f>
      </c>
      <c r="AJ1695">
        <f>IF($AI1695="","",$AI1695+ROW()/1000000)</f>
      </c>
      <c r="AK1695">
        <f>IF(OR($A1695="",$P1695="Yes",N($AG1695)=0),"",$AG1695+ROW()/1000000)</f>
      </c>
      <c r="AL1695" t="str">
        <f>IF($A1695="","",INDEX(games!$J:$J,ROW())&amp;"")</f>
      </c>
      <c r="AM1695">
        <f>IF($A1695="","",SUMPRODUCT($AO1695:$BD1695,'Map Analysis'!$AP$2^{0,1,2,3,4,5,6,7,8,9,10,11,12,13,14,15}))</f>
      </c>
      <c r="AN1695">
        <f>IF($A1695="","",$AM1695+ROW()/10000000)</f>
      </c>
      <c r="AO1695">
        <f>IF($A1695="","",COUNTIF($W$2:$W$2500,$A1695))</f>
      </c>
      <c r="AP1695">
        <f>IF($A1695="","",SUMIFS($BF$2:$BF$2500,$W$2:$W$2500,$A1695))</f>
      </c>
      <c r="AQ1695">
        <f>IF($A1695="","",SUMIFS($BG$2:$BG$2500,$W$2:$W$2500,$A1695))</f>
      </c>
      <c r="AR1695">
        <f>IF($A1695="","",SUMIFS($BH$2:$BH$2500,$W$2:$W$2500,$A1695))</f>
      </c>
      <c r="AS1695">
        <f>IF($A1695="","",SUMIFS($BI$2:$BI$2500,$W$2:$W$2500,$A1695))</f>
      </c>
      <c r="AT1695">
        <f>IF($A1695="","",SUMIFS($BJ$2:$BJ$2500,$W$2:$W$2500,$A1695))</f>
      </c>
      <c r="AU1695">
        <f>IF($A1695="","",SUMIFS($BK$2:$BK$2500,$W$2:$W$2500,$A1695))</f>
      </c>
      <c r="AV1695">
        <f>IF($A1695="","",SUMIFS($BL$2:$BL$2500,$W$2:$W$2500,$A1695))</f>
      </c>
      <c r="AW1695">
        <f>IF($A1695="","",SUMIFS($BM$2:$BM$2500,$W$2:$W$2500,$A1695))</f>
      </c>
      <c r="AX1695">
        <f>IF($A1695="","",SUMIFS($BN$2:$BN$2500,$W$2:$W$2500,$A1695))</f>
      </c>
      <c r="AY1695">
        <f>IF($A1695="","",SUMIFS($BO$2:$BO$2500,$W$2:$W$2500,$A1695))</f>
      </c>
      <c r="AZ1695">
        <f>IF($A1695="","",SUMIFS($BP$2:$BP$2500,$W$2:$W$2500,$A1695))</f>
      </c>
      <c r="BA1695">
        <f>IF($A1695="","",SUMIFS($BQ$2:$BQ$2500,$W$2:$W$2500,$A1695))</f>
      </c>
      <c r="BB1695">
        <f>IF($A1695="","",SUMIFS($BR$2:$BR$2500,$W$2:$W$2500,$A1695))</f>
      </c>
      <c r="BC1695">
        <f>IF($A1695="","",SUMIFS($BS$2:$BS$2500,$W$2:$W$2500,$A1695))</f>
      </c>
      <c r="BD1695">
        <f>IF($A1695="","",SUMIFS($BT$2:$BT$2500,$W$2:$W$2500,$A1695))</f>
      </c>
      <c r="BF1695">
        <f>IF($Z1695="","",INDEX($AO$2:$AO$2000,$Z1695))</f>
      </c>
      <c r="BG1695">
        <f>IF($Z1695="","",INDEX($AP$2:$AP$2000,$Z1695))</f>
      </c>
      <c r="BH1695">
        <f>IF($Z1695="","",INDEX($AQ$2:$AQ$2000,$Z1695))</f>
      </c>
      <c r="BI1695">
        <f>IF($Z1695="","",INDEX($AR$2:$AR$2000,$Z1695))</f>
      </c>
      <c r="BJ1695">
        <f>IF($Z1695="","",INDEX($AS$2:$AS$2000,$Z1695))</f>
      </c>
      <c r="BK1695">
        <f>IF($Z1695="","",INDEX($AT$2:$AT$2000,$Z1695))</f>
      </c>
      <c r="BL1695">
        <f>IF($Z1695="","",INDEX($AU$2:$AU$2000,$Z1695))</f>
      </c>
      <c r="BM1695">
        <f>IF($Z1695="","",INDEX($AV$2:$AV$2000,$Z1695))</f>
      </c>
      <c r="BN1695">
        <f>IF($Z1695="","",INDEX($AW$2:$AW$2000,$Z1695))</f>
      </c>
      <c r="BO1695">
        <f>IF($Z1695="","",INDEX($AX$2:$AX$2000,$Z1695))</f>
      </c>
      <c r="BP1695">
        <f>IF($Z1695="","",INDEX($AY$2:$AY$2000,$Z1695))</f>
      </c>
      <c r="BQ1695">
        <f>IF($Z1695="","",INDEX($AZ$2:$AZ$2000,$Z1695))</f>
      </c>
      <c r="BR1695">
        <f>IF($Z1695="","",INDEX($BA$2:$BA$2000,$Z1695))</f>
      </c>
      <c r="BS1695">
        <f>IF($Z1695="","",INDEX($BB$2:$BB$2000,$Z1695))</f>
      </c>
      <c r="BT1695">
        <f>IF($Z1695="","",INDEX($BC$2:$BC$2000,$Z1695))</f>
      </c>
      <c r="BV1695">
        <f>IF(OR($A1695="",$P1695&lt;&gt;"Yes",$AH1695="Yes"),"",1+N($AG1695))</f>
      </c>
      <c r="BW1695">
        <f>IF($A1695="","",COUNTIFS($W$2:$W$2500,$A1695,$BZ$2:$BZ$2500,"Yes")+COUNTIFS($X$2:$X$2500,$A1695,$BY$2:$BY$2500,"Yes"))</f>
      </c>
      <c r="BX1695">
        <f>IF(OR($A1695="",$P1695="Yes"),"",IF(N($BW1695)=0,0,1+SUMIFS($CB$2:$CB$2500,$W$2:$W$2500,$A1695)+SUMIFS($CA$2:$CA$2500,$X$2:$X$2500,$A1695)))</f>
      </c>
      <c r="BY1695" t="str">
        <f>IF($Y1695="","",INDEX($AH$2:$AH$2000,$Y1695)&amp;"")</f>
      </c>
      <c r="BZ1695" t="str">
        <f>IF($Z1695="","",INDEX($AH$2:$AH$2000,$Z1695)&amp;"")</f>
      </c>
      <c r="CA1695">
        <f>IF($Y1695="","",INDEX($BV$2:$BV$2000,$Y1695))</f>
      </c>
      <c r="CB1695">
        <f>IF($Z1695="","",INDEX($BV$2:$BV$2000,$Z1695))</f>
      </c>
    </row>
    <row r="1696">
      <c r="A1696" t="str">
        <f>IF(TRIM(INDEX(games!$A:$A,ROW()))="","",TRIM(INDEX(games!$A:$A,ROW())))</f>
      </c>
      <c r="B1696">
        <f>IF(OR($A1696="",INDEX(games!$B:$B,ROW())=""),"",INDEX(games!$B:$B,ROW()))</f>
      </c>
      <c r="C1696" t="str">
        <f>IF(OR($A1696="",INDEX(games!$C:$C,ROW())=""),"",INDEX(games!$C:$C,ROW()))</f>
      </c>
      <c r="D1696">
        <f>IF($A1696="","",COUNTIF($W$2:$W$2500,$A1696)+COUNTIF($X$2:$X$2500,$A1696))</f>
      </c>
      <c r="E1696">
        <f>IF($A1696="","",IFERROR(MATCH($C1696,$R$2:$R$5,0),0))</f>
      </c>
      <c r="F1696">
        <f>IF($A1696="","",MOD(ROW(),34))</f>
      </c>
      <c r="G1696">
        <f>IF($A1696="",NA(),IF($C1696="Action",$B1696,NA()))</f>
      </c>
      <c r="H1696">
        <f>IF($A1696="",NA(),IF($C1696="Action",1+$F1696*0.023,NA()))</f>
      </c>
      <c r="I1696">
        <f>IF($A1696="",NA(),IF($C1696="Strategy",$B1696,NA()))</f>
      </c>
      <c r="J1696">
        <f>IF($A1696="",NA(),IF($C1696="Strategy",2+$F1696*0.023,NA()))</f>
      </c>
      <c r="K1696">
        <f>IF($A1696="",NA(),IF($C1696="Deckbuilder",$B1696,NA()))</f>
      </c>
      <c r="L1696">
        <f>IF($A1696="",NA(),IF($C1696="Deckbuilder",3+$F1696*0.023,NA()))</f>
      </c>
      <c r="M1696">
        <f>IF($A1696="",NA(),IF($C1696="Traditional",$B1696,NA()))</f>
      </c>
      <c r="N1696">
        <f>IF($A1696="",NA(),IF($C1696="Traditional",4+$F1696*0.023,NA()))</f>
      </c>
      <c r="O1696">
        <f>IF($A1696="","",$D1696+ROW()/1000000)</f>
      </c>
      <c r="P1696" t="str">
        <f>IF(OR($A1696="",INDEX(games!$H:$H,ROW())=""),"",INDEX(games!$H:$H,ROW()))</f>
      </c>
      <c r="Q1696">
        <f>IF(OR($A1696="",$P1696&lt;&gt;"Yes"),"",$D1696+ROW()/1000000)</f>
      </c>
      <c r="T1696">
        <f>IF($Y1696="","",INDEX($B$2:$B$2000,$Y1696))</f>
      </c>
      <c r="U1696">
        <f>IF($Z1696="","",INDEX($B$2:$B$2000,$Z1696))</f>
      </c>
      <c r="V1696">
        <f>IF(OR($T1696="",$U1696=""),"",$U1696-$T1696)</f>
      </c>
      <c r="W1696" t="str">
        <f>IF(TRIM(INDEX(connections!$A:$A,ROW()))="","",TRIM(INDEX(connections!$A:$A,ROW())))</f>
      </c>
      <c r="X1696" t="str">
        <f>IF($W1696="","",TRIM(INDEX(connections!$B:$B,ROW())))</f>
      </c>
      <c r="Y1696">
        <f>IF($W1696="","",IFERROR(MATCH($W1696,$A$2:$A$2000,0),""))</f>
      </c>
      <c r="Z1696">
        <f>IF($X1696="","",IFERROR(MATCH($X1696,$A$2:$A$2000,0),""))</f>
      </c>
      <c r="AA1696" t="str">
        <f>IF($Y1696="","",INDEX($P$2:$P$2000,$Y1696))</f>
      </c>
      <c r="AB1696" t="str">
        <f>IF($Z1696="","",INDEX($P$2:$P$2000,$Z1696))</f>
      </c>
      <c r="AC1696">
        <f>IF(AND($AA1696="Yes",$AB1696="Yes"),1,"")</f>
      </c>
      <c r="AD1696">
        <f>IF(OR($Y1696="",$Z1696=""),"",IF(INDEX($C$2:$C$2000,$Y1696)=INDEX($C$2:$C$2000,$Z1696),0,1))</f>
      </c>
      <c r="AE1696">
        <f>IF($AC1696&lt;&gt;1,"",IF(AND(INDEX($AG$2:$AG$2000,$Y1696)=1,INDEX($AG$2:$AG$2000,$Z1696)=1),1,""))</f>
      </c>
      <c r="AG1696">
        <f>IF($A1696="","",COUNTIFS($W$2:$W$2500,$A1696,$AB$2:$AB$2500,"Yes")+COUNTIFS($X$2:$X$2500,$A1696,$AA$2:$AA$2500,"Yes"))</f>
      </c>
      <c r="AH1696" t="str">
        <f>IF(OR($P1696&lt;&gt;"Yes",N($AG1696)=0),"",IF(AND($AG1696=1,COUNTIFS($W$2:$W$2500,$A1696,$AE$2:$AE$2500,1)+COUNTIFS($X$2:$X$2500,$A1696,$AE$2:$AE$2500,1)&gt;0),"","Yes"))</f>
      </c>
      <c r="AI1696">
        <f>IF($AH1696="Yes",$AG1696,"")</f>
      </c>
      <c r="AJ1696">
        <f>IF($AI1696="","",$AI1696+ROW()/1000000)</f>
      </c>
      <c r="AK1696">
        <f>IF(OR($A1696="",$P1696="Yes",N($AG1696)=0),"",$AG1696+ROW()/1000000)</f>
      </c>
      <c r="AL1696" t="str">
        <f>IF($A1696="","",INDEX(games!$J:$J,ROW())&amp;"")</f>
      </c>
      <c r="AM1696">
        <f>IF($A1696="","",SUMPRODUCT($AO1696:$BD1696,'Map Analysis'!$AP$2^{0,1,2,3,4,5,6,7,8,9,10,11,12,13,14,15}))</f>
      </c>
      <c r="AN1696">
        <f>IF($A1696="","",$AM1696+ROW()/10000000)</f>
      </c>
      <c r="AO1696">
        <f>IF($A1696="","",COUNTIF($W$2:$W$2500,$A1696))</f>
      </c>
      <c r="AP1696">
        <f>IF($A1696="","",SUMIFS($BF$2:$BF$2500,$W$2:$W$2500,$A1696))</f>
      </c>
      <c r="AQ1696">
        <f>IF($A1696="","",SUMIFS($BG$2:$BG$2500,$W$2:$W$2500,$A1696))</f>
      </c>
      <c r="AR1696">
        <f>IF($A1696="","",SUMIFS($BH$2:$BH$2500,$W$2:$W$2500,$A1696))</f>
      </c>
      <c r="AS1696">
        <f>IF($A1696="","",SUMIFS($BI$2:$BI$2500,$W$2:$W$2500,$A1696))</f>
      </c>
      <c r="AT1696">
        <f>IF($A1696="","",SUMIFS($BJ$2:$BJ$2500,$W$2:$W$2500,$A1696))</f>
      </c>
      <c r="AU1696">
        <f>IF($A1696="","",SUMIFS($BK$2:$BK$2500,$W$2:$W$2500,$A1696))</f>
      </c>
      <c r="AV1696">
        <f>IF($A1696="","",SUMIFS($BL$2:$BL$2500,$W$2:$W$2500,$A1696))</f>
      </c>
      <c r="AW1696">
        <f>IF($A1696="","",SUMIFS($BM$2:$BM$2500,$W$2:$W$2500,$A1696))</f>
      </c>
      <c r="AX1696">
        <f>IF($A1696="","",SUMIFS($BN$2:$BN$2500,$W$2:$W$2500,$A1696))</f>
      </c>
      <c r="AY1696">
        <f>IF($A1696="","",SUMIFS($BO$2:$BO$2500,$W$2:$W$2500,$A1696))</f>
      </c>
      <c r="AZ1696">
        <f>IF($A1696="","",SUMIFS($BP$2:$BP$2500,$W$2:$W$2500,$A1696))</f>
      </c>
      <c r="BA1696">
        <f>IF($A1696="","",SUMIFS($BQ$2:$BQ$2500,$W$2:$W$2500,$A1696))</f>
      </c>
      <c r="BB1696">
        <f>IF($A1696="","",SUMIFS($BR$2:$BR$2500,$W$2:$W$2500,$A1696))</f>
      </c>
      <c r="BC1696">
        <f>IF($A1696="","",SUMIFS($BS$2:$BS$2500,$W$2:$W$2500,$A1696))</f>
      </c>
      <c r="BD1696">
        <f>IF($A1696="","",SUMIFS($BT$2:$BT$2500,$W$2:$W$2500,$A1696))</f>
      </c>
      <c r="BF1696">
        <f>IF($Z1696="","",INDEX($AO$2:$AO$2000,$Z1696))</f>
      </c>
      <c r="BG1696">
        <f>IF($Z1696="","",INDEX($AP$2:$AP$2000,$Z1696))</f>
      </c>
      <c r="BH1696">
        <f>IF($Z1696="","",INDEX($AQ$2:$AQ$2000,$Z1696))</f>
      </c>
      <c r="BI1696">
        <f>IF($Z1696="","",INDEX($AR$2:$AR$2000,$Z1696))</f>
      </c>
      <c r="BJ1696">
        <f>IF($Z1696="","",INDEX($AS$2:$AS$2000,$Z1696))</f>
      </c>
      <c r="BK1696">
        <f>IF($Z1696="","",INDEX($AT$2:$AT$2000,$Z1696))</f>
      </c>
      <c r="BL1696">
        <f>IF($Z1696="","",INDEX($AU$2:$AU$2000,$Z1696))</f>
      </c>
      <c r="BM1696">
        <f>IF($Z1696="","",INDEX($AV$2:$AV$2000,$Z1696))</f>
      </c>
      <c r="BN1696">
        <f>IF($Z1696="","",INDEX($AW$2:$AW$2000,$Z1696))</f>
      </c>
      <c r="BO1696">
        <f>IF($Z1696="","",INDEX($AX$2:$AX$2000,$Z1696))</f>
      </c>
      <c r="BP1696">
        <f>IF($Z1696="","",INDEX($AY$2:$AY$2000,$Z1696))</f>
      </c>
      <c r="BQ1696">
        <f>IF($Z1696="","",INDEX($AZ$2:$AZ$2000,$Z1696))</f>
      </c>
      <c r="BR1696">
        <f>IF($Z1696="","",INDEX($BA$2:$BA$2000,$Z1696))</f>
      </c>
      <c r="BS1696">
        <f>IF($Z1696="","",INDEX($BB$2:$BB$2000,$Z1696))</f>
      </c>
      <c r="BT1696">
        <f>IF($Z1696="","",INDEX($BC$2:$BC$2000,$Z1696))</f>
      </c>
      <c r="BV1696">
        <f>IF(OR($A1696="",$P1696&lt;&gt;"Yes",$AH1696="Yes"),"",1+N($AG1696))</f>
      </c>
      <c r="BW1696">
        <f>IF($A1696="","",COUNTIFS($W$2:$W$2500,$A1696,$BZ$2:$BZ$2500,"Yes")+COUNTIFS($X$2:$X$2500,$A1696,$BY$2:$BY$2500,"Yes"))</f>
      </c>
      <c r="BX1696">
        <f>IF(OR($A1696="",$P1696="Yes"),"",IF(N($BW1696)=0,0,1+SUMIFS($CB$2:$CB$2500,$W$2:$W$2500,$A1696)+SUMIFS($CA$2:$CA$2500,$X$2:$X$2500,$A1696)))</f>
      </c>
      <c r="BY1696" t="str">
        <f>IF($Y1696="","",INDEX($AH$2:$AH$2000,$Y1696)&amp;"")</f>
      </c>
      <c r="BZ1696" t="str">
        <f>IF($Z1696="","",INDEX($AH$2:$AH$2000,$Z1696)&amp;"")</f>
      </c>
      <c r="CA1696">
        <f>IF($Y1696="","",INDEX($BV$2:$BV$2000,$Y1696))</f>
      </c>
      <c r="CB1696">
        <f>IF($Z1696="","",INDEX($BV$2:$BV$2000,$Z1696))</f>
      </c>
    </row>
    <row r="1697">
      <c r="A1697" t="str">
        <f>IF(TRIM(INDEX(games!$A:$A,ROW()))="","",TRIM(INDEX(games!$A:$A,ROW())))</f>
      </c>
      <c r="B1697">
        <f>IF(OR($A1697="",INDEX(games!$B:$B,ROW())=""),"",INDEX(games!$B:$B,ROW()))</f>
      </c>
      <c r="C1697" t="str">
        <f>IF(OR($A1697="",INDEX(games!$C:$C,ROW())=""),"",INDEX(games!$C:$C,ROW()))</f>
      </c>
      <c r="D1697">
        <f>IF($A1697="","",COUNTIF($W$2:$W$2500,$A1697)+COUNTIF($X$2:$X$2500,$A1697))</f>
      </c>
      <c r="E1697">
        <f>IF($A1697="","",IFERROR(MATCH($C1697,$R$2:$R$5,0),0))</f>
      </c>
      <c r="F1697">
        <f>IF($A1697="","",MOD(ROW(),34))</f>
      </c>
      <c r="G1697">
        <f>IF($A1697="",NA(),IF($C1697="Action",$B1697,NA()))</f>
      </c>
      <c r="H1697">
        <f>IF($A1697="",NA(),IF($C1697="Action",1+$F1697*0.023,NA()))</f>
      </c>
      <c r="I1697">
        <f>IF($A1697="",NA(),IF($C1697="Strategy",$B1697,NA()))</f>
      </c>
      <c r="J1697">
        <f>IF($A1697="",NA(),IF($C1697="Strategy",2+$F1697*0.023,NA()))</f>
      </c>
      <c r="K1697">
        <f>IF($A1697="",NA(),IF($C1697="Deckbuilder",$B1697,NA()))</f>
      </c>
      <c r="L1697">
        <f>IF($A1697="",NA(),IF($C1697="Deckbuilder",3+$F1697*0.023,NA()))</f>
      </c>
      <c r="M1697">
        <f>IF($A1697="",NA(),IF($C1697="Traditional",$B1697,NA()))</f>
      </c>
      <c r="N1697">
        <f>IF($A1697="",NA(),IF($C1697="Traditional",4+$F1697*0.023,NA()))</f>
      </c>
      <c r="O1697">
        <f>IF($A1697="","",$D1697+ROW()/1000000)</f>
      </c>
      <c r="P1697" t="str">
        <f>IF(OR($A1697="",INDEX(games!$H:$H,ROW())=""),"",INDEX(games!$H:$H,ROW()))</f>
      </c>
      <c r="Q1697">
        <f>IF(OR($A1697="",$P1697&lt;&gt;"Yes"),"",$D1697+ROW()/1000000)</f>
      </c>
      <c r="T1697">
        <f>IF($Y1697="","",INDEX($B$2:$B$2000,$Y1697))</f>
      </c>
      <c r="U1697">
        <f>IF($Z1697="","",INDEX($B$2:$B$2000,$Z1697))</f>
      </c>
      <c r="V1697">
        <f>IF(OR($T1697="",$U1697=""),"",$U1697-$T1697)</f>
      </c>
      <c r="W1697" t="str">
        <f>IF(TRIM(INDEX(connections!$A:$A,ROW()))="","",TRIM(INDEX(connections!$A:$A,ROW())))</f>
      </c>
      <c r="X1697" t="str">
        <f>IF($W1697="","",TRIM(INDEX(connections!$B:$B,ROW())))</f>
      </c>
      <c r="Y1697">
        <f>IF($W1697="","",IFERROR(MATCH($W1697,$A$2:$A$2000,0),""))</f>
      </c>
      <c r="Z1697">
        <f>IF($X1697="","",IFERROR(MATCH($X1697,$A$2:$A$2000,0),""))</f>
      </c>
      <c r="AA1697" t="str">
        <f>IF($Y1697="","",INDEX($P$2:$P$2000,$Y1697))</f>
      </c>
      <c r="AB1697" t="str">
        <f>IF($Z1697="","",INDEX($P$2:$P$2000,$Z1697))</f>
      </c>
      <c r="AC1697">
        <f>IF(AND($AA1697="Yes",$AB1697="Yes"),1,"")</f>
      </c>
      <c r="AD1697">
        <f>IF(OR($Y1697="",$Z1697=""),"",IF(INDEX($C$2:$C$2000,$Y1697)=INDEX($C$2:$C$2000,$Z1697),0,1))</f>
      </c>
      <c r="AE1697">
        <f>IF($AC1697&lt;&gt;1,"",IF(AND(INDEX($AG$2:$AG$2000,$Y1697)=1,INDEX($AG$2:$AG$2000,$Z1697)=1),1,""))</f>
      </c>
      <c r="AG1697">
        <f>IF($A1697="","",COUNTIFS($W$2:$W$2500,$A1697,$AB$2:$AB$2500,"Yes")+COUNTIFS($X$2:$X$2500,$A1697,$AA$2:$AA$2500,"Yes"))</f>
      </c>
      <c r="AH1697" t="str">
        <f>IF(OR($P1697&lt;&gt;"Yes",N($AG1697)=0),"",IF(AND($AG1697=1,COUNTIFS($W$2:$W$2500,$A1697,$AE$2:$AE$2500,1)+COUNTIFS($X$2:$X$2500,$A1697,$AE$2:$AE$2500,1)&gt;0),"","Yes"))</f>
      </c>
      <c r="AI1697">
        <f>IF($AH1697="Yes",$AG1697,"")</f>
      </c>
      <c r="AJ1697">
        <f>IF($AI1697="","",$AI1697+ROW()/1000000)</f>
      </c>
      <c r="AK1697">
        <f>IF(OR($A1697="",$P1697="Yes",N($AG1697)=0),"",$AG1697+ROW()/1000000)</f>
      </c>
      <c r="AL1697" t="str">
        <f>IF($A1697="","",INDEX(games!$J:$J,ROW())&amp;"")</f>
      </c>
      <c r="AM1697">
        <f>IF($A1697="","",SUMPRODUCT($AO1697:$BD1697,'Map Analysis'!$AP$2^{0,1,2,3,4,5,6,7,8,9,10,11,12,13,14,15}))</f>
      </c>
      <c r="AN1697">
        <f>IF($A1697="","",$AM1697+ROW()/10000000)</f>
      </c>
      <c r="AO1697">
        <f>IF($A1697="","",COUNTIF($W$2:$W$2500,$A1697))</f>
      </c>
      <c r="AP1697">
        <f>IF($A1697="","",SUMIFS($BF$2:$BF$2500,$W$2:$W$2500,$A1697))</f>
      </c>
      <c r="AQ1697">
        <f>IF($A1697="","",SUMIFS($BG$2:$BG$2500,$W$2:$W$2500,$A1697))</f>
      </c>
      <c r="AR1697">
        <f>IF($A1697="","",SUMIFS($BH$2:$BH$2500,$W$2:$W$2500,$A1697))</f>
      </c>
      <c r="AS1697">
        <f>IF($A1697="","",SUMIFS($BI$2:$BI$2500,$W$2:$W$2500,$A1697))</f>
      </c>
      <c r="AT1697">
        <f>IF($A1697="","",SUMIFS($BJ$2:$BJ$2500,$W$2:$W$2500,$A1697))</f>
      </c>
      <c r="AU1697">
        <f>IF($A1697="","",SUMIFS($BK$2:$BK$2500,$W$2:$W$2500,$A1697))</f>
      </c>
      <c r="AV1697">
        <f>IF($A1697="","",SUMIFS($BL$2:$BL$2500,$W$2:$W$2500,$A1697))</f>
      </c>
      <c r="AW1697">
        <f>IF($A1697="","",SUMIFS($BM$2:$BM$2500,$W$2:$W$2500,$A1697))</f>
      </c>
      <c r="AX1697">
        <f>IF($A1697="","",SUMIFS($BN$2:$BN$2500,$W$2:$W$2500,$A1697))</f>
      </c>
      <c r="AY1697">
        <f>IF($A1697="","",SUMIFS($BO$2:$BO$2500,$W$2:$W$2500,$A1697))</f>
      </c>
      <c r="AZ1697">
        <f>IF($A1697="","",SUMIFS($BP$2:$BP$2500,$W$2:$W$2500,$A1697))</f>
      </c>
      <c r="BA1697">
        <f>IF($A1697="","",SUMIFS($BQ$2:$BQ$2500,$W$2:$W$2500,$A1697))</f>
      </c>
      <c r="BB1697">
        <f>IF($A1697="","",SUMIFS($BR$2:$BR$2500,$W$2:$W$2500,$A1697))</f>
      </c>
      <c r="BC1697">
        <f>IF($A1697="","",SUMIFS($BS$2:$BS$2500,$W$2:$W$2500,$A1697))</f>
      </c>
      <c r="BD1697">
        <f>IF($A1697="","",SUMIFS($BT$2:$BT$2500,$W$2:$W$2500,$A1697))</f>
      </c>
      <c r="BF1697">
        <f>IF($Z1697="","",INDEX($AO$2:$AO$2000,$Z1697))</f>
      </c>
      <c r="BG1697">
        <f>IF($Z1697="","",INDEX($AP$2:$AP$2000,$Z1697))</f>
      </c>
      <c r="BH1697">
        <f>IF($Z1697="","",INDEX($AQ$2:$AQ$2000,$Z1697))</f>
      </c>
      <c r="BI1697">
        <f>IF($Z1697="","",INDEX($AR$2:$AR$2000,$Z1697))</f>
      </c>
      <c r="BJ1697">
        <f>IF($Z1697="","",INDEX($AS$2:$AS$2000,$Z1697))</f>
      </c>
      <c r="BK1697">
        <f>IF($Z1697="","",INDEX($AT$2:$AT$2000,$Z1697))</f>
      </c>
      <c r="BL1697">
        <f>IF($Z1697="","",INDEX($AU$2:$AU$2000,$Z1697))</f>
      </c>
      <c r="BM1697">
        <f>IF($Z1697="","",INDEX($AV$2:$AV$2000,$Z1697))</f>
      </c>
      <c r="BN1697">
        <f>IF($Z1697="","",INDEX($AW$2:$AW$2000,$Z1697))</f>
      </c>
      <c r="BO1697">
        <f>IF($Z1697="","",INDEX($AX$2:$AX$2000,$Z1697))</f>
      </c>
      <c r="BP1697">
        <f>IF($Z1697="","",INDEX($AY$2:$AY$2000,$Z1697))</f>
      </c>
      <c r="BQ1697">
        <f>IF($Z1697="","",INDEX($AZ$2:$AZ$2000,$Z1697))</f>
      </c>
      <c r="BR1697">
        <f>IF($Z1697="","",INDEX($BA$2:$BA$2000,$Z1697))</f>
      </c>
      <c r="BS1697">
        <f>IF($Z1697="","",INDEX($BB$2:$BB$2000,$Z1697))</f>
      </c>
      <c r="BT1697">
        <f>IF($Z1697="","",INDEX($BC$2:$BC$2000,$Z1697))</f>
      </c>
      <c r="BV1697">
        <f>IF(OR($A1697="",$P1697&lt;&gt;"Yes",$AH1697="Yes"),"",1+N($AG1697))</f>
      </c>
      <c r="BW1697">
        <f>IF($A1697="","",COUNTIFS($W$2:$W$2500,$A1697,$BZ$2:$BZ$2500,"Yes")+COUNTIFS($X$2:$X$2500,$A1697,$BY$2:$BY$2500,"Yes"))</f>
      </c>
      <c r="BX1697">
        <f>IF(OR($A1697="",$P1697="Yes"),"",IF(N($BW1697)=0,0,1+SUMIFS($CB$2:$CB$2500,$W$2:$W$2500,$A1697)+SUMIFS($CA$2:$CA$2500,$X$2:$X$2500,$A1697)))</f>
      </c>
      <c r="BY1697" t="str">
        <f>IF($Y1697="","",INDEX($AH$2:$AH$2000,$Y1697)&amp;"")</f>
      </c>
      <c r="BZ1697" t="str">
        <f>IF($Z1697="","",INDEX($AH$2:$AH$2000,$Z1697)&amp;"")</f>
      </c>
      <c r="CA1697">
        <f>IF($Y1697="","",INDEX($BV$2:$BV$2000,$Y1697))</f>
      </c>
      <c r="CB1697">
        <f>IF($Z1697="","",INDEX($BV$2:$BV$2000,$Z1697))</f>
      </c>
    </row>
    <row r="1698">
      <c r="A1698" t="str">
        <f>IF(TRIM(INDEX(games!$A:$A,ROW()))="","",TRIM(INDEX(games!$A:$A,ROW())))</f>
      </c>
      <c r="B1698">
        <f>IF(OR($A1698="",INDEX(games!$B:$B,ROW())=""),"",INDEX(games!$B:$B,ROW()))</f>
      </c>
      <c r="C1698" t="str">
        <f>IF(OR($A1698="",INDEX(games!$C:$C,ROW())=""),"",INDEX(games!$C:$C,ROW()))</f>
      </c>
      <c r="D1698">
        <f>IF($A1698="","",COUNTIF($W$2:$W$2500,$A1698)+COUNTIF($X$2:$X$2500,$A1698))</f>
      </c>
      <c r="E1698">
        <f>IF($A1698="","",IFERROR(MATCH($C1698,$R$2:$R$5,0),0))</f>
      </c>
      <c r="F1698">
        <f>IF($A1698="","",MOD(ROW(),34))</f>
      </c>
      <c r="G1698">
        <f>IF($A1698="",NA(),IF($C1698="Action",$B1698,NA()))</f>
      </c>
      <c r="H1698">
        <f>IF($A1698="",NA(),IF($C1698="Action",1+$F1698*0.023,NA()))</f>
      </c>
      <c r="I1698">
        <f>IF($A1698="",NA(),IF($C1698="Strategy",$B1698,NA()))</f>
      </c>
      <c r="J1698">
        <f>IF($A1698="",NA(),IF($C1698="Strategy",2+$F1698*0.023,NA()))</f>
      </c>
      <c r="K1698">
        <f>IF($A1698="",NA(),IF($C1698="Deckbuilder",$B1698,NA()))</f>
      </c>
      <c r="L1698">
        <f>IF($A1698="",NA(),IF($C1698="Deckbuilder",3+$F1698*0.023,NA()))</f>
      </c>
      <c r="M1698">
        <f>IF($A1698="",NA(),IF($C1698="Traditional",$B1698,NA()))</f>
      </c>
      <c r="N1698">
        <f>IF($A1698="",NA(),IF($C1698="Traditional",4+$F1698*0.023,NA()))</f>
      </c>
      <c r="O1698">
        <f>IF($A1698="","",$D1698+ROW()/1000000)</f>
      </c>
      <c r="P1698" t="str">
        <f>IF(OR($A1698="",INDEX(games!$H:$H,ROW())=""),"",INDEX(games!$H:$H,ROW()))</f>
      </c>
      <c r="Q1698">
        <f>IF(OR($A1698="",$P1698&lt;&gt;"Yes"),"",$D1698+ROW()/1000000)</f>
      </c>
      <c r="T1698">
        <f>IF($Y1698="","",INDEX($B$2:$B$2000,$Y1698))</f>
      </c>
      <c r="U1698">
        <f>IF($Z1698="","",INDEX($B$2:$B$2000,$Z1698))</f>
      </c>
      <c r="V1698">
        <f>IF(OR($T1698="",$U1698=""),"",$U1698-$T1698)</f>
      </c>
      <c r="W1698" t="str">
        <f>IF(TRIM(INDEX(connections!$A:$A,ROW()))="","",TRIM(INDEX(connections!$A:$A,ROW())))</f>
      </c>
      <c r="X1698" t="str">
        <f>IF($W1698="","",TRIM(INDEX(connections!$B:$B,ROW())))</f>
      </c>
      <c r="Y1698">
        <f>IF($W1698="","",IFERROR(MATCH($W1698,$A$2:$A$2000,0),""))</f>
      </c>
      <c r="Z1698">
        <f>IF($X1698="","",IFERROR(MATCH($X1698,$A$2:$A$2000,0),""))</f>
      </c>
      <c r="AA1698" t="str">
        <f>IF($Y1698="","",INDEX($P$2:$P$2000,$Y1698))</f>
      </c>
      <c r="AB1698" t="str">
        <f>IF($Z1698="","",INDEX($P$2:$P$2000,$Z1698))</f>
      </c>
      <c r="AC1698">
        <f>IF(AND($AA1698="Yes",$AB1698="Yes"),1,"")</f>
      </c>
      <c r="AD1698">
        <f>IF(OR($Y1698="",$Z1698=""),"",IF(INDEX($C$2:$C$2000,$Y1698)=INDEX($C$2:$C$2000,$Z1698),0,1))</f>
      </c>
      <c r="AE1698">
        <f>IF($AC1698&lt;&gt;1,"",IF(AND(INDEX($AG$2:$AG$2000,$Y1698)=1,INDEX($AG$2:$AG$2000,$Z1698)=1),1,""))</f>
      </c>
      <c r="AG1698">
        <f>IF($A1698="","",COUNTIFS($W$2:$W$2500,$A1698,$AB$2:$AB$2500,"Yes")+COUNTIFS($X$2:$X$2500,$A1698,$AA$2:$AA$2500,"Yes"))</f>
      </c>
      <c r="AH1698" t="str">
        <f>IF(OR($P1698&lt;&gt;"Yes",N($AG1698)=0),"",IF(AND($AG1698=1,COUNTIFS($W$2:$W$2500,$A1698,$AE$2:$AE$2500,1)+COUNTIFS($X$2:$X$2500,$A1698,$AE$2:$AE$2500,1)&gt;0),"","Yes"))</f>
      </c>
      <c r="AI1698">
        <f>IF($AH1698="Yes",$AG1698,"")</f>
      </c>
      <c r="AJ1698">
        <f>IF($AI1698="","",$AI1698+ROW()/1000000)</f>
      </c>
      <c r="AK1698">
        <f>IF(OR($A1698="",$P1698="Yes",N($AG1698)=0),"",$AG1698+ROW()/1000000)</f>
      </c>
      <c r="AL1698" t="str">
        <f>IF($A1698="","",INDEX(games!$J:$J,ROW())&amp;"")</f>
      </c>
      <c r="AM1698">
        <f>IF($A1698="","",SUMPRODUCT($AO1698:$BD1698,'Map Analysis'!$AP$2^{0,1,2,3,4,5,6,7,8,9,10,11,12,13,14,15}))</f>
      </c>
      <c r="AN1698">
        <f>IF($A1698="","",$AM1698+ROW()/10000000)</f>
      </c>
      <c r="AO1698">
        <f>IF($A1698="","",COUNTIF($W$2:$W$2500,$A1698))</f>
      </c>
      <c r="AP1698">
        <f>IF($A1698="","",SUMIFS($BF$2:$BF$2500,$W$2:$W$2500,$A1698))</f>
      </c>
      <c r="AQ1698">
        <f>IF($A1698="","",SUMIFS($BG$2:$BG$2500,$W$2:$W$2500,$A1698))</f>
      </c>
      <c r="AR1698">
        <f>IF($A1698="","",SUMIFS($BH$2:$BH$2500,$W$2:$W$2500,$A1698))</f>
      </c>
      <c r="AS1698">
        <f>IF($A1698="","",SUMIFS($BI$2:$BI$2500,$W$2:$W$2500,$A1698))</f>
      </c>
      <c r="AT1698">
        <f>IF($A1698="","",SUMIFS($BJ$2:$BJ$2500,$W$2:$W$2500,$A1698))</f>
      </c>
      <c r="AU1698">
        <f>IF($A1698="","",SUMIFS($BK$2:$BK$2500,$W$2:$W$2500,$A1698))</f>
      </c>
      <c r="AV1698">
        <f>IF($A1698="","",SUMIFS($BL$2:$BL$2500,$W$2:$W$2500,$A1698))</f>
      </c>
      <c r="AW1698">
        <f>IF($A1698="","",SUMIFS($BM$2:$BM$2500,$W$2:$W$2500,$A1698))</f>
      </c>
      <c r="AX1698">
        <f>IF($A1698="","",SUMIFS($BN$2:$BN$2500,$W$2:$W$2500,$A1698))</f>
      </c>
      <c r="AY1698">
        <f>IF($A1698="","",SUMIFS($BO$2:$BO$2500,$W$2:$W$2500,$A1698))</f>
      </c>
      <c r="AZ1698">
        <f>IF($A1698="","",SUMIFS($BP$2:$BP$2500,$W$2:$W$2500,$A1698))</f>
      </c>
      <c r="BA1698">
        <f>IF($A1698="","",SUMIFS($BQ$2:$BQ$2500,$W$2:$W$2500,$A1698))</f>
      </c>
      <c r="BB1698">
        <f>IF($A1698="","",SUMIFS($BR$2:$BR$2500,$W$2:$W$2500,$A1698))</f>
      </c>
      <c r="BC1698">
        <f>IF($A1698="","",SUMIFS($BS$2:$BS$2500,$W$2:$W$2500,$A1698))</f>
      </c>
      <c r="BD1698">
        <f>IF($A1698="","",SUMIFS($BT$2:$BT$2500,$W$2:$W$2500,$A1698))</f>
      </c>
      <c r="BF1698">
        <f>IF($Z1698="","",INDEX($AO$2:$AO$2000,$Z1698))</f>
      </c>
      <c r="BG1698">
        <f>IF($Z1698="","",INDEX($AP$2:$AP$2000,$Z1698))</f>
      </c>
      <c r="BH1698">
        <f>IF($Z1698="","",INDEX($AQ$2:$AQ$2000,$Z1698))</f>
      </c>
      <c r="BI1698">
        <f>IF($Z1698="","",INDEX($AR$2:$AR$2000,$Z1698))</f>
      </c>
      <c r="BJ1698">
        <f>IF($Z1698="","",INDEX($AS$2:$AS$2000,$Z1698))</f>
      </c>
      <c r="BK1698">
        <f>IF($Z1698="","",INDEX($AT$2:$AT$2000,$Z1698))</f>
      </c>
      <c r="BL1698">
        <f>IF($Z1698="","",INDEX($AU$2:$AU$2000,$Z1698))</f>
      </c>
      <c r="BM1698">
        <f>IF($Z1698="","",INDEX($AV$2:$AV$2000,$Z1698))</f>
      </c>
      <c r="BN1698">
        <f>IF($Z1698="","",INDEX($AW$2:$AW$2000,$Z1698))</f>
      </c>
      <c r="BO1698">
        <f>IF($Z1698="","",INDEX($AX$2:$AX$2000,$Z1698))</f>
      </c>
      <c r="BP1698">
        <f>IF($Z1698="","",INDEX($AY$2:$AY$2000,$Z1698))</f>
      </c>
      <c r="BQ1698">
        <f>IF($Z1698="","",INDEX($AZ$2:$AZ$2000,$Z1698))</f>
      </c>
      <c r="BR1698">
        <f>IF($Z1698="","",INDEX($BA$2:$BA$2000,$Z1698))</f>
      </c>
      <c r="BS1698">
        <f>IF($Z1698="","",INDEX($BB$2:$BB$2000,$Z1698))</f>
      </c>
      <c r="BT1698">
        <f>IF($Z1698="","",INDEX($BC$2:$BC$2000,$Z1698))</f>
      </c>
      <c r="BV1698">
        <f>IF(OR($A1698="",$P1698&lt;&gt;"Yes",$AH1698="Yes"),"",1+N($AG1698))</f>
      </c>
      <c r="BW1698">
        <f>IF($A1698="","",COUNTIFS($W$2:$W$2500,$A1698,$BZ$2:$BZ$2500,"Yes")+COUNTIFS($X$2:$X$2500,$A1698,$BY$2:$BY$2500,"Yes"))</f>
      </c>
      <c r="BX1698">
        <f>IF(OR($A1698="",$P1698="Yes"),"",IF(N($BW1698)=0,0,1+SUMIFS($CB$2:$CB$2500,$W$2:$W$2500,$A1698)+SUMIFS($CA$2:$CA$2500,$X$2:$X$2500,$A1698)))</f>
      </c>
      <c r="BY1698" t="str">
        <f>IF($Y1698="","",INDEX($AH$2:$AH$2000,$Y1698)&amp;"")</f>
      </c>
      <c r="BZ1698" t="str">
        <f>IF($Z1698="","",INDEX($AH$2:$AH$2000,$Z1698)&amp;"")</f>
      </c>
      <c r="CA1698">
        <f>IF($Y1698="","",INDEX($BV$2:$BV$2000,$Y1698))</f>
      </c>
      <c r="CB1698">
        <f>IF($Z1698="","",INDEX($BV$2:$BV$2000,$Z1698))</f>
      </c>
    </row>
    <row r="1699">
      <c r="A1699" t="str">
        <f>IF(TRIM(INDEX(games!$A:$A,ROW()))="","",TRIM(INDEX(games!$A:$A,ROW())))</f>
      </c>
      <c r="B1699">
        <f>IF(OR($A1699="",INDEX(games!$B:$B,ROW())=""),"",INDEX(games!$B:$B,ROW()))</f>
      </c>
      <c r="C1699" t="str">
        <f>IF(OR($A1699="",INDEX(games!$C:$C,ROW())=""),"",INDEX(games!$C:$C,ROW()))</f>
      </c>
      <c r="D1699">
        <f>IF($A1699="","",COUNTIF($W$2:$W$2500,$A1699)+COUNTIF($X$2:$X$2500,$A1699))</f>
      </c>
      <c r="E1699">
        <f>IF($A1699="","",IFERROR(MATCH($C1699,$R$2:$R$5,0),0))</f>
      </c>
      <c r="F1699">
        <f>IF($A1699="","",MOD(ROW(),34))</f>
      </c>
      <c r="G1699">
        <f>IF($A1699="",NA(),IF($C1699="Action",$B1699,NA()))</f>
      </c>
      <c r="H1699">
        <f>IF($A1699="",NA(),IF($C1699="Action",1+$F1699*0.023,NA()))</f>
      </c>
      <c r="I1699">
        <f>IF($A1699="",NA(),IF($C1699="Strategy",$B1699,NA()))</f>
      </c>
      <c r="J1699">
        <f>IF($A1699="",NA(),IF($C1699="Strategy",2+$F1699*0.023,NA()))</f>
      </c>
      <c r="K1699">
        <f>IF($A1699="",NA(),IF($C1699="Deckbuilder",$B1699,NA()))</f>
      </c>
      <c r="L1699">
        <f>IF($A1699="",NA(),IF($C1699="Deckbuilder",3+$F1699*0.023,NA()))</f>
      </c>
      <c r="M1699">
        <f>IF($A1699="",NA(),IF($C1699="Traditional",$B1699,NA()))</f>
      </c>
      <c r="N1699">
        <f>IF($A1699="",NA(),IF($C1699="Traditional",4+$F1699*0.023,NA()))</f>
      </c>
      <c r="O1699">
        <f>IF($A1699="","",$D1699+ROW()/1000000)</f>
      </c>
      <c r="P1699" t="str">
        <f>IF(OR($A1699="",INDEX(games!$H:$H,ROW())=""),"",INDEX(games!$H:$H,ROW()))</f>
      </c>
      <c r="Q1699">
        <f>IF(OR($A1699="",$P1699&lt;&gt;"Yes"),"",$D1699+ROW()/1000000)</f>
      </c>
      <c r="T1699">
        <f>IF($Y1699="","",INDEX($B$2:$B$2000,$Y1699))</f>
      </c>
      <c r="U1699">
        <f>IF($Z1699="","",INDEX($B$2:$B$2000,$Z1699))</f>
      </c>
      <c r="V1699">
        <f>IF(OR($T1699="",$U1699=""),"",$U1699-$T1699)</f>
      </c>
      <c r="W1699" t="str">
        <f>IF(TRIM(INDEX(connections!$A:$A,ROW()))="","",TRIM(INDEX(connections!$A:$A,ROW())))</f>
      </c>
      <c r="X1699" t="str">
        <f>IF($W1699="","",TRIM(INDEX(connections!$B:$B,ROW())))</f>
      </c>
      <c r="Y1699">
        <f>IF($W1699="","",IFERROR(MATCH($W1699,$A$2:$A$2000,0),""))</f>
      </c>
      <c r="Z1699">
        <f>IF($X1699="","",IFERROR(MATCH($X1699,$A$2:$A$2000,0),""))</f>
      </c>
      <c r="AA1699" t="str">
        <f>IF($Y1699="","",INDEX($P$2:$P$2000,$Y1699))</f>
      </c>
      <c r="AB1699" t="str">
        <f>IF($Z1699="","",INDEX($P$2:$P$2000,$Z1699))</f>
      </c>
      <c r="AC1699">
        <f>IF(AND($AA1699="Yes",$AB1699="Yes"),1,"")</f>
      </c>
      <c r="AD1699">
        <f>IF(OR($Y1699="",$Z1699=""),"",IF(INDEX($C$2:$C$2000,$Y1699)=INDEX($C$2:$C$2000,$Z1699),0,1))</f>
      </c>
      <c r="AE1699">
        <f>IF($AC1699&lt;&gt;1,"",IF(AND(INDEX($AG$2:$AG$2000,$Y1699)=1,INDEX($AG$2:$AG$2000,$Z1699)=1),1,""))</f>
      </c>
      <c r="AG1699">
        <f>IF($A1699="","",COUNTIFS($W$2:$W$2500,$A1699,$AB$2:$AB$2500,"Yes")+COUNTIFS($X$2:$X$2500,$A1699,$AA$2:$AA$2500,"Yes"))</f>
      </c>
      <c r="AH1699" t="str">
        <f>IF(OR($P1699&lt;&gt;"Yes",N($AG1699)=0),"",IF(AND($AG1699=1,COUNTIFS($W$2:$W$2500,$A1699,$AE$2:$AE$2500,1)+COUNTIFS($X$2:$X$2500,$A1699,$AE$2:$AE$2500,1)&gt;0),"","Yes"))</f>
      </c>
      <c r="AI1699">
        <f>IF($AH1699="Yes",$AG1699,"")</f>
      </c>
      <c r="AJ1699">
        <f>IF($AI1699="","",$AI1699+ROW()/1000000)</f>
      </c>
      <c r="AK1699">
        <f>IF(OR($A1699="",$P1699="Yes",N($AG1699)=0),"",$AG1699+ROW()/1000000)</f>
      </c>
      <c r="AL1699" t="str">
        <f>IF($A1699="","",INDEX(games!$J:$J,ROW())&amp;"")</f>
      </c>
      <c r="AM1699">
        <f>IF($A1699="","",SUMPRODUCT($AO1699:$BD1699,'Map Analysis'!$AP$2^{0,1,2,3,4,5,6,7,8,9,10,11,12,13,14,15}))</f>
      </c>
      <c r="AN1699">
        <f>IF($A1699="","",$AM1699+ROW()/10000000)</f>
      </c>
      <c r="AO1699">
        <f>IF($A1699="","",COUNTIF($W$2:$W$2500,$A1699))</f>
      </c>
      <c r="AP1699">
        <f>IF($A1699="","",SUMIFS($BF$2:$BF$2500,$W$2:$W$2500,$A1699))</f>
      </c>
      <c r="AQ1699">
        <f>IF($A1699="","",SUMIFS($BG$2:$BG$2500,$W$2:$W$2500,$A1699))</f>
      </c>
      <c r="AR1699">
        <f>IF($A1699="","",SUMIFS($BH$2:$BH$2500,$W$2:$W$2500,$A1699))</f>
      </c>
      <c r="AS1699">
        <f>IF($A1699="","",SUMIFS($BI$2:$BI$2500,$W$2:$W$2500,$A1699))</f>
      </c>
      <c r="AT1699">
        <f>IF($A1699="","",SUMIFS($BJ$2:$BJ$2500,$W$2:$W$2500,$A1699))</f>
      </c>
      <c r="AU1699">
        <f>IF($A1699="","",SUMIFS($BK$2:$BK$2500,$W$2:$W$2500,$A1699))</f>
      </c>
      <c r="AV1699">
        <f>IF($A1699="","",SUMIFS($BL$2:$BL$2500,$W$2:$W$2500,$A1699))</f>
      </c>
      <c r="AW1699">
        <f>IF($A1699="","",SUMIFS($BM$2:$BM$2500,$W$2:$W$2500,$A1699))</f>
      </c>
      <c r="AX1699">
        <f>IF($A1699="","",SUMIFS($BN$2:$BN$2500,$W$2:$W$2500,$A1699))</f>
      </c>
      <c r="AY1699">
        <f>IF($A1699="","",SUMIFS($BO$2:$BO$2500,$W$2:$W$2500,$A1699))</f>
      </c>
      <c r="AZ1699">
        <f>IF($A1699="","",SUMIFS($BP$2:$BP$2500,$W$2:$W$2500,$A1699))</f>
      </c>
      <c r="BA1699">
        <f>IF($A1699="","",SUMIFS($BQ$2:$BQ$2500,$W$2:$W$2500,$A1699))</f>
      </c>
      <c r="BB1699">
        <f>IF($A1699="","",SUMIFS($BR$2:$BR$2500,$W$2:$W$2500,$A1699))</f>
      </c>
      <c r="BC1699">
        <f>IF($A1699="","",SUMIFS($BS$2:$BS$2500,$W$2:$W$2500,$A1699))</f>
      </c>
      <c r="BD1699">
        <f>IF($A1699="","",SUMIFS($BT$2:$BT$2500,$W$2:$W$2500,$A1699))</f>
      </c>
      <c r="BF1699">
        <f>IF($Z1699="","",INDEX($AO$2:$AO$2000,$Z1699))</f>
      </c>
      <c r="BG1699">
        <f>IF($Z1699="","",INDEX($AP$2:$AP$2000,$Z1699))</f>
      </c>
      <c r="BH1699">
        <f>IF($Z1699="","",INDEX($AQ$2:$AQ$2000,$Z1699))</f>
      </c>
      <c r="BI1699">
        <f>IF($Z1699="","",INDEX($AR$2:$AR$2000,$Z1699))</f>
      </c>
      <c r="BJ1699">
        <f>IF($Z1699="","",INDEX($AS$2:$AS$2000,$Z1699))</f>
      </c>
      <c r="BK1699">
        <f>IF($Z1699="","",INDEX($AT$2:$AT$2000,$Z1699))</f>
      </c>
      <c r="BL1699">
        <f>IF($Z1699="","",INDEX($AU$2:$AU$2000,$Z1699))</f>
      </c>
      <c r="BM1699">
        <f>IF($Z1699="","",INDEX($AV$2:$AV$2000,$Z1699))</f>
      </c>
      <c r="BN1699">
        <f>IF($Z1699="","",INDEX($AW$2:$AW$2000,$Z1699))</f>
      </c>
      <c r="BO1699">
        <f>IF($Z1699="","",INDEX($AX$2:$AX$2000,$Z1699))</f>
      </c>
      <c r="BP1699">
        <f>IF($Z1699="","",INDEX($AY$2:$AY$2000,$Z1699))</f>
      </c>
      <c r="BQ1699">
        <f>IF($Z1699="","",INDEX($AZ$2:$AZ$2000,$Z1699))</f>
      </c>
      <c r="BR1699">
        <f>IF($Z1699="","",INDEX($BA$2:$BA$2000,$Z1699))</f>
      </c>
      <c r="BS1699">
        <f>IF($Z1699="","",INDEX($BB$2:$BB$2000,$Z1699))</f>
      </c>
      <c r="BT1699">
        <f>IF($Z1699="","",INDEX($BC$2:$BC$2000,$Z1699))</f>
      </c>
      <c r="BV1699">
        <f>IF(OR($A1699="",$P1699&lt;&gt;"Yes",$AH1699="Yes"),"",1+N($AG1699))</f>
      </c>
      <c r="BW1699">
        <f>IF($A1699="","",COUNTIFS($W$2:$W$2500,$A1699,$BZ$2:$BZ$2500,"Yes")+COUNTIFS($X$2:$X$2500,$A1699,$BY$2:$BY$2500,"Yes"))</f>
      </c>
      <c r="BX1699">
        <f>IF(OR($A1699="",$P1699="Yes"),"",IF(N($BW1699)=0,0,1+SUMIFS($CB$2:$CB$2500,$W$2:$W$2500,$A1699)+SUMIFS($CA$2:$CA$2500,$X$2:$X$2500,$A1699)))</f>
      </c>
      <c r="BY1699" t="str">
        <f>IF($Y1699="","",INDEX($AH$2:$AH$2000,$Y1699)&amp;"")</f>
      </c>
      <c r="BZ1699" t="str">
        <f>IF($Z1699="","",INDEX($AH$2:$AH$2000,$Z1699)&amp;"")</f>
      </c>
      <c r="CA1699">
        <f>IF($Y1699="","",INDEX($BV$2:$BV$2000,$Y1699))</f>
      </c>
      <c r="CB1699">
        <f>IF($Z1699="","",INDEX($BV$2:$BV$2000,$Z1699))</f>
      </c>
    </row>
    <row r="1700">
      <c r="A1700" t="str">
        <f>IF(TRIM(INDEX(games!$A:$A,ROW()))="","",TRIM(INDEX(games!$A:$A,ROW())))</f>
      </c>
      <c r="B1700">
        <f>IF(OR($A1700="",INDEX(games!$B:$B,ROW())=""),"",INDEX(games!$B:$B,ROW()))</f>
      </c>
      <c r="C1700" t="str">
        <f>IF(OR($A1700="",INDEX(games!$C:$C,ROW())=""),"",INDEX(games!$C:$C,ROW()))</f>
      </c>
      <c r="D1700">
        <f>IF($A1700="","",COUNTIF($W$2:$W$2500,$A1700)+COUNTIF($X$2:$X$2500,$A1700))</f>
      </c>
      <c r="E1700">
        <f>IF($A1700="","",IFERROR(MATCH($C1700,$R$2:$R$5,0),0))</f>
      </c>
      <c r="F1700">
        <f>IF($A1700="","",MOD(ROW(),34))</f>
      </c>
      <c r="G1700">
        <f>IF($A1700="",NA(),IF($C1700="Action",$B1700,NA()))</f>
      </c>
      <c r="H1700">
        <f>IF($A1700="",NA(),IF($C1700="Action",1+$F1700*0.023,NA()))</f>
      </c>
      <c r="I1700">
        <f>IF($A1700="",NA(),IF($C1700="Strategy",$B1700,NA()))</f>
      </c>
      <c r="J1700">
        <f>IF($A1700="",NA(),IF($C1700="Strategy",2+$F1700*0.023,NA()))</f>
      </c>
      <c r="K1700">
        <f>IF($A1700="",NA(),IF($C1700="Deckbuilder",$B1700,NA()))</f>
      </c>
      <c r="L1700">
        <f>IF($A1700="",NA(),IF($C1700="Deckbuilder",3+$F1700*0.023,NA()))</f>
      </c>
      <c r="M1700">
        <f>IF($A1700="",NA(),IF($C1700="Traditional",$B1700,NA()))</f>
      </c>
      <c r="N1700">
        <f>IF($A1700="",NA(),IF($C1700="Traditional",4+$F1700*0.023,NA()))</f>
      </c>
      <c r="O1700">
        <f>IF($A1700="","",$D1700+ROW()/1000000)</f>
      </c>
      <c r="P1700" t="str">
        <f>IF(OR($A1700="",INDEX(games!$H:$H,ROW())=""),"",INDEX(games!$H:$H,ROW()))</f>
      </c>
      <c r="Q1700">
        <f>IF(OR($A1700="",$P1700&lt;&gt;"Yes"),"",$D1700+ROW()/1000000)</f>
      </c>
      <c r="T1700">
        <f>IF($Y1700="","",INDEX($B$2:$B$2000,$Y1700))</f>
      </c>
      <c r="U1700">
        <f>IF($Z1700="","",INDEX($B$2:$B$2000,$Z1700))</f>
      </c>
      <c r="V1700">
        <f>IF(OR($T1700="",$U1700=""),"",$U1700-$T1700)</f>
      </c>
      <c r="W1700" t="str">
        <f>IF(TRIM(INDEX(connections!$A:$A,ROW()))="","",TRIM(INDEX(connections!$A:$A,ROW())))</f>
      </c>
      <c r="X1700" t="str">
        <f>IF($W1700="","",TRIM(INDEX(connections!$B:$B,ROW())))</f>
      </c>
      <c r="Y1700">
        <f>IF($W1700="","",IFERROR(MATCH($W1700,$A$2:$A$2000,0),""))</f>
      </c>
      <c r="Z1700">
        <f>IF($X1700="","",IFERROR(MATCH($X1700,$A$2:$A$2000,0),""))</f>
      </c>
      <c r="AA1700" t="str">
        <f>IF($Y1700="","",INDEX($P$2:$P$2000,$Y1700))</f>
      </c>
      <c r="AB1700" t="str">
        <f>IF($Z1700="","",INDEX($P$2:$P$2000,$Z1700))</f>
      </c>
      <c r="AC1700">
        <f>IF(AND($AA1700="Yes",$AB1700="Yes"),1,"")</f>
      </c>
      <c r="AD1700">
        <f>IF(OR($Y1700="",$Z1700=""),"",IF(INDEX($C$2:$C$2000,$Y1700)=INDEX($C$2:$C$2000,$Z1700),0,1))</f>
      </c>
      <c r="AE1700">
        <f>IF($AC1700&lt;&gt;1,"",IF(AND(INDEX($AG$2:$AG$2000,$Y1700)=1,INDEX($AG$2:$AG$2000,$Z1700)=1),1,""))</f>
      </c>
      <c r="AG1700">
        <f>IF($A1700="","",COUNTIFS($W$2:$W$2500,$A1700,$AB$2:$AB$2500,"Yes")+COUNTIFS($X$2:$X$2500,$A1700,$AA$2:$AA$2500,"Yes"))</f>
      </c>
      <c r="AH1700" t="str">
        <f>IF(OR($P1700&lt;&gt;"Yes",N($AG1700)=0),"",IF(AND($AG1700=1,COUNTIFS($W$2:$W$2500,$A1700,$AE$2:$AE$2500,1)+COUNTIFS($X$2:$X$2500,$A1700,$AE$2:$AE$2500,1)&gt;0),"","Yes"))</f>
      </c>
      <c r="AI1700">
        <f>IF($AH1700="Yes",$AG1700,"")</f>
      </c>
      <c r="AJ1700">
        <f>IF($AI1700="","",$AI1700+ROW()/1000000)</f>
      </c>
      <c r="AK1700">
        <f>IF(OR($A1700="",$P1700="Yes",N($AG1700)=0),"",$AG1700+ROW()/1000000)</f>
      </c>
      <c r="AL1700" t="str">
        <f>IF($A1700="","",INDEX(games!$J:$J,ROW())&amp;"")</f>
      </c>
      <c r="AM1700">
        <f>IF($A1700="","",SUMPRODUCT($AO1700:$BD1700,'Map Analysis'!$AP$2^{0,1,2,3,4,5,6,7,8,9,10,11,12,13,14,15}))</f>
      </c>
      <c r="AN1700">
        <f>IF($A1700="","",$AM1700+ROW()/10000000)</f>
      </c>
      <c r="AO1700">
        <f>IF($A1700="","",COUNTIF($W$2:$W$2500,$A1700))</f>
      </c>
      <c r="AP1700">
        <f>IF($A1700="","",SUMIFS($BF$2:$BF$2500,$W$2:$W$2500,$A1700))</f>
      </c>
      <c r="AQ1700">
        <f>IF($A1700="","",SUMIFS($BG$2:$BG$2500,$W$2:$W$2500,$A1700))</f>
      </c>
      <c r="AR1700">
        <f>IF($A1700="","",SUMIFS($BH$2:$BH$2500,$W$2:$W$2500,$A1700))</f>
      </c>
      <c r="AS1700">
        <f>IF($A1700="","",SUMIFS($BI$2:$BI$2500,$W$2:$W$2500,$A1700))</f>
      </c>
      <c r="AT1700">
        <f>IF($A1700="","",SUMIFS($BJ$2:$BJ$2500,$W$2:$W$2500,$A1700))</f>
      </c>
      <c r="AU1700">
        <f>IF($A1700="","",SUMIFS($BK$2:$BK$2500,$W$2:$W$2500,$A1700))</f>
      </c>
      <c r="AV1700">
        <f>IF($A1700="","",SUMIFS($BL$2:$BL$2500,$W$2:$W$2500,$A1700))</f>
      </c>
      <c r="AW1700">
        <f>IF($A1700="","",SUMIFS($BM$2:$BM$2500,$W$2:$W$2500,$A1700))</f>
      </c>
      <c r="AX1700">
        <f>IF($A1700="","",SUMIFS($BN$2:$BN$2500,$W$2:$W$2500,$A1700))</f>
      </c>
      <c r="AY1700">
        <f>IF($A1700="","",SUMIFS($BO$2:$BO$2500,$W$2:$W$2500,$A1700))</f>
      </c>
      <c r="AZ1700">
        <f>IF($A1700="","",SUMIFS($BP$2:$BP$2500,$W$2:$W$2500,$A1700))</f>
      </c>
      <c r="BA1700">
        <f>IF($A1700="","",SUMIFS($BQ$2:$BQ$2500,$W$2:$W$2500,$A1700))</f>
      </c>
      <c r="BB1700">
        <f>IF($A1700="","",SUMIFS($BR$2:$BR$2500,$W$2:$W$2500,$A1700))</f>
      </c>
      <c r="BC1700">
        <f>IF($A1700="","",SUMIFS($BS$2:$BS$2500,$W$2:$W$2500,$A1700))</f>
      </c>
      <c r="BD1700">
        <f>IF($A1700="","",SUMIFS($BT$2:$BT$2500,$W$2:$W$2500,$A1700))</f>
      </c>
      <c r="BF1700">
        <f>IF($Z1700="","",INDEX($AO$2:$AO$2000,$Z1700))</f>
      </c>
      <c r="BG1700">
        <f>IF($Z1700="","",INDEX($AP$2:$AP$2000,$Z1700))</f>
      </c>
      <c r="BH1700">
        <f>IF($Z1700="","",INDEX($AQ$2:$AQ$2000,$Z1700))</f>
      </c>
      <c r="BI1700">
        <f>IF($Z1700="","",INDEX($AR$2:$AR$2000,$Z1700))</f>
      </c>
      <c r="BJ1700">
        <f>IF($Z1700="","",INDEX($AS$2:$AS$2000,$Z1700))</f>
      </c>
      <c r="BK1700">
        <f>IF($Z1700="","",INDEX($AT$2:$AT$2000,$Z1700))</f>
      </c>
      <c r="BL1700">
        <f>IF($Z1700="","",INDEX($AU$2:$AU$2000,$Z1700))</f>
      </c>
      <c r="BM1700">
        <f>IF($Z1700="","",INDEX($AV$2:$AV$2000,$Z1700))</f>
      </c>
      <c r="BN1700">
        <f>IF($Z1700="","",INDEX($AW$2:$AW$2000,$Z1700))</f>
      </c>
      <c r="BO1700">
        <f>IF($Z1700="","",INDEX($AX$2:$AX$2000,$Z1700))</f>
      </c>
      <c r="BP1700">
        <f>IF($Z1700="","",INDEX($AY$2:$AY$2000,$Z1700))</f>
      </c>
      <c r="BQ1700">
        <f>IF($Z1700="","",INDEX($AZ$2:$AZ$2000,$Z1700))</f>
      </c>
      <c r="BR1700">
        <f>IF($Z1700="","",INDEX($BA$2:$BA$2000,$Z1700))</f>
      </c>
      <c r="BS1700">
        <f>IF($Z1700="","",INDEX($BB$2:$BB$2000,$Z1700))</f>
      </c>
      <c r="BT1700">
        <f>IF($Z1700="","",INDEX($BC$2:$BC$2000,$Z1700))</f>
      </c>
      <c r="BV1700">
        <f>IF(OR($A1700="",$P1700&lt;&gt;"Yes",$AH1700="Yes"),"",1+N($AG1700))</f>
      </c>
      <c r="BW1700">
        <f>IF($A1700="","",COUNTIFS($W$2:$W$2500,$A1700,$BZ$2:$BZ$2500,"Yes")+COUNTIFS($X$2:$X$2500,$A1700,$BY$2:$BY$2500,"Yes"))</f>
      </c>
      <c r="BX1700">
        <f>IF(OR($A1700="",$P1700="Yes"),"",IF(N($BW1700)=0,0,1+SUMIFS($CB$2:$CB$2500,$W$2:$W$2500,$A1700)+SUMIFS($CA$2:$CA$2500,$X$2:$X$2500,$A1700)))</f>
      </c>
      <c r="BY1700" t="str">
        <f>IF($Y1700="","",INDEX($AH$2:$AH$2000,$Y1700)&amp;"")</f>
      </c>
      <c r="BZ1700" t="str">
        <f>IF($Z1700="","",INDEX($AH$2:$AH$2000,$Z1700)&amp;"")</f>
      </c>
      <c r="CA1700">
        <f>IF($Y1700="","",INDEX($BV$2:$BV$2000,$Y1700))</f>
      </c>
      <c r="CB1700">
        <f>IF($Z1700="","",INDEX($BV$2:$BV$2000,$Z1700))</f>
      </c>
    </row>
    <row r="1701">
      <c r="A1701" t="str">
        <f>IF(TRIM(INDEX(games!$A:$A,ROW()))="","",TRIM(INDEX(games!$A:$A,ROW())))</f>
      </c>
      <c r="B1701">
        <f>IF(OR($A1701="",INDEX(games!$B:$B,ROW())=""),"",INDEX(games!$B:$B,ROW()))</f>
      </c>
      <c r="C1701" t="str">
        <f>IF(OR($A1701="",INDEX(games!$C:$C,ROW())=""),"",INDEX(games!$C:$C,ROW()))</f>
      </c>
      <c r="D1701">
        <f>IF($A1701="","",COUNTIF($W$2:$W$2500,$A1701)+COUNTIF($X$2:$X$2500,$A1701))</f>
      </c>
      <c r="E1701">
        <f>IF($A1701="","",IFERROR(MATCH($C1701,$R$2:$R$5,0),0))</f>
      </c>
      <c r="F1701">
        <f>IF($A1701="","",MOD(ROW(),34))</f>
      </c>
      <c r="G1701">
        <f>IF($A1701="",NA(),IF($C1701="Action",$B1701,NA()))</f>
      </c>
      <c r="H1701">
        <f>IF($A1701="",NA(),IF($C1701="Action",1+$F1701*0.023,NA()))</f>
      </c>
      <c r="I1701">
        <f>IF($A1701="",NA(),IF($C1701="Strategy",$B1701,NA()))</f>
      </c>
      <c r="J1701">
        <f>IF($A1701="",NA(),IF($C1701="Strategy",2+$F1701*0.023,NA()))</f>
      </c>
      <c r="K1701">
        <f>IF($A1701="",NA(),IF($C1701="Deckbuilder",$B1701,NA()))</f>
      </c>
      <c r="L1701">
        <f>IF($A1701="",NA(),IF($C1701="Deckbuilder",3+$F1701*0.023,NA()))</f>
      </c>
      <c r="M1701">
        <f>IF($A1701="",NA(),IF($C1701="Traditional",$B1701,NA()))</f>
      </c>
      <c r="N1701">
        <f>IF($A1701="",NA(),IF($C1701="Traditional",4+$F1701*0.023,NA()))</f>
      </c>
      <c r="O1701">
        <f>IF($A1701="","",$D1701+ROW()/1000000)</f>
      </c>
      <c r="P1701" t="str">
        <f>IF(OR($A1701="",INDEX(games!$H:$H,ROW())=""),"",INDEX(games!$H:$H,ROW()))</f>
      </c>
      <c r="Q1701">
        <f>IF(OR($A1701="",$P1701&lt;&gt;"Yes"),"",$D1701+ROW()/1000000)</f>
      </c>
      <c r="T1701">
        <f>IF($Y1701="","",INDEX($B$2:$B$2000,$Y1701))</f>
      </c>
      <c r="U1701">
        <f>IF($Z1701="","",INDEX($B$2:$B$2000,$Z1701))</f>
      </c>
      <c r="V1701">
        <f>IF(OR($T1701="",$U1701=""),"",$U1701-$T1701)</f>
      </c>
      <c r="W1701" t="str">
        <f>IF(TRIM(INDEX(connections!$A:$A,ROW()))="","",TRIM(INDEX(connections!$A:$A,ROW())))</f>
      </c>
      <c r="X1701" t="str">
        <f>IF($W1701="","",TRIM(INDEX(connections!$B:$B,ROW())))</f>
      </c>
      <c r="Y1701">
        <f>IF($W1701="","",IFERROR(MATCH($W1701,$A$2:$A$2000,0),""))</f>
      </c>
      <c r="Z1701">
        <f>IF($X1701="","",IFERROR(MATCH($X1701,$A$2:$A$2000,0),""))</f>
      </c>
      <c r="AA1701" t="str">
        <f>IF($Y1701="","",INDEX($P$2:$P$2000,$Y1701))</f>
      </c>
      <c r="AB1701" t="str">
        <f>IF($Z1701="","",INDEX($P$2:$P$2000,$Z1701))</f>
      </c>
      <c r="AC1701">
        <f>IF(AND($AA1701="Yes",$AB1701="Yes"),1,"")</f>
      </c>
      <c r="AD1701">
        <f>IF(OR($Y1701="",$Z1701=""),"",IF(INDEX($C$2:$C$2000,$Y1701)=INDEX($C$2:$C$2000,$Z1701),0,1))</f>
      </c>
      <c r="AE1701">
        <f>IF($AC1701&lt;&gt;1,"",IF(AND(INDEX($AG$2:$AG$2000,$Y1701)=1,INDEX($AG$2:$AG$2000,$Z1701)=1),1,""))</f>
      </c>
      <c r="AG1701">
        <f>IF($A1701="","",COUNTIFS($W$2:$W$2500,$A1701,$AB$2:$AB$2500,"Yes")+COUNTIFS($X$2:$X$2500,$A1701,$AA$2:$AA$2500,"Yes"))</f>
      </c>
      <c r="AH1701" t="str">
        <f>IF(OR($P1701&lt;&gt;"Yes",N($AG1701)=0),"",IF(AND($AG1701=1,COUNTIFS($W$2:$W$2500,$A1701,$AE$2:$AE$2500,1)+COUNTIFS($X$2:$X$2500,$A1701,$AE$2:$AE$2500,1)&gt;0),"","Yes"))</f>
      </c>
      <c r="AI1701">
        <f>IF($AH1701="Yes",$AG1701,"")</f>
      </c>
      <c r="AJ1701">
        <f>IF($AI1701="","",$AI1701+ROW()/1000000)</f>
      </c>
      <c r="AK1701">
        <f>IF(OR($A1701="",$P1701="Yes",N($AG1701)=0),"",$AG1701+ROW()/1000000)</f>
      </c>
      <c r="AL1701" t="str">
        <f>IF($A1701="","",INDEX(games!$J:$J,ROW())&amp;"")</f>
      </c>
      <c r="AM1701">
        <f>IF($A1701="","",SUMPRODUCT($AO1701:$BD1701,'Map Analysis'!$AP$2^{0,1,2,3,4,5,6,7,8,9,10,11,12,13,14,15}))</f>
      </c>
      <c r="AN1701">
        <f>IF($A1701="","",$AM1701+ROW()/10000000)</f>
      </c>
      <c r="AO1701">
        <f>IF($A1701="","",COUNTIF($W$2:$W$2500,$A1701))</f>
      </c>
      <c r="AP1701">
        <f>IF($A1701="","",SUMIFS($BF$2:$BF$2500,$W$2:$W$2500,$A1701))</f>
      </c>
      <c r="AQ1701">
        <f>IF($A1701="","",SUMIFS($BG$2:$BG$2500,$W$2:$W$2500,$A1701))</f>
      </c>
      <c r="AR1701">
        <f>IF($A1701="","",SUMIFS($BH$2:$BH$2500,$W$2:$W$2500,$A1701))</f>
      </c>
      <c r="AS1701">
        <f>IF($A1701="","",SUMIFS($BI$2:$BI$2500,$W$2:$W$2500,$A1701))</f>
      </c>
      <c r="AT1701">
        <f>IF($A1701="","",SUMIFS($BJ$2:$BJ$2500,$W$2:$W$2500,$A1701))</f>
      </c>
      <c r="AU1701">
        <f>IF($A1701="","",SUMIFS($BK$2:$BK$2500,$W$2:$W$2500,$A1701))</f>
      </c>
      <c r="AV1701">
        <f>IF($A1701="","",SUMIFS($BL$2:$BL$2500,$W$2:$W$2500,$A1701))</f>
      </c>
      <c r="AW1701">
        <f>IF($A1701="","",SUMIFS($BM$2:$BM$2500,$W$2:$W$2500,$A1701))</f>
      </c>
      <c r="AX1701">
        <f>IF($A1701="","",SUMIFS($BN$2:$BN$2500,$W$2:$W$2500,$A1701))</f>
      </c>
      <c r="AY1701">
        <f>IF($A1701="","",SUMIFS($BO$2:$BO$2500,$W$2:$W$2500,$A1701))</f>
      </c>
      <c r="AZ1701">
        <f>IF($A1701="","",SUMIFS($BP$2:$BP$2500,$W$2:$W$2500,$A1701))</f>
      </c>
      <c r="BA1701">
        <f>IF($A1701="","",SUMIFS($BQ$2:$BQ$2500,$W$2:$W$2500,$A1701))</f>
      </c>
      <c r="BB1701">
        <f>IF($A1701="","",SUMIFS($BR$2:$BR$2500,$W$2:$W$2500,$A1701))</f>
      </c>
      <c r="BC1701">
        <f>IF($A1701="","",SUMIFS($BS$2:$BS$2500,$W$2:$W$2500,$A1701))</f>
      </c>
      <c r="BD1701">
        <f>IF($A1701="","",SUMIFS($BT$2:$BT$2500,$W$2:$W$2500,$A1701))</f>
      </c>
      <c r="BF1701">
        <f>IF($Z1701="","",INDEX($AO$2:$AO$2000,$Z1701))</f>
      </c>
      <c r="BG1701">
        <f>IF($Z1701="","",INDEX($AP$2:$AP$2000,$Z1701))</f>
      </c>
      <c r="BH1701">
        <f>IF($Z1701="","",INDEX($AQ$2:$AQ$2000,$Z1701))</f>
      </c>
      <c r="BI1701">
        <f>IF($Z1701="","",INDEX($AR$2:$AR$2000,$Z1701))</f>
      </c>
      <c r="BJ1701">
        <f>IF($Z1701="","",INDEX($AS$2:$AS$2000,$Z1701))</f>
      </c>
      <c r="BK1701">
        <f>IF($Z1701="","",INDEX($AT$2:$AT$2000,$Z1701))</f>
      </c>
      <c r="BL1701">
        <f>IF($Z1701="","",INDEX($AU$2:$AU$2000,$Z1701))</f>
      </c>
      <c r="BM1701">
        <f>IF($Z1701="","",INDEX($AV$2:$AV$2000,$Z1701))</f>
      </c>
      <c r="BN1701">
        <f>IF($Z1701="","",INDEX($AW$2:$AW$2000,$Z1701))</f>
      </c>
      <c r="BO1701">
        <f>IF($Z1701="","",INDEX($AX$2:$AX$2000,$Z1701))</f>
      </c>
      <c r="BP1701">
        <f>IF($Z1701="","",INDEX($AY$2:$AY$2000,$Z1701))</f>
      </c>
      <c r="BQ1701">
        <f>IF($Z1701="","",INDEX($AZ$2:$AZ$2000,$Z1701))</f>
      </c>
      <c r="BR1701">
        <f>IF($Z1701="","",INDEX($BA$2:$BA$2000,$Z1701))</f>
      </c>
      <c r="BS1701">
        <f>IF($Z1701="","",INDEX($BB$2:$BB$2000,$Z1701))</f>
      </c>
      <c r="BT1701">
        <f>IF($Z1701="","",INDEX($BC$2:$BC$2000,$Z1701))</f>
      </c>
      <c r="BV1701">
        <f>IF(OR($A1701="",$P1701&lt;&gt;"Yes",$AH1701="Yes"),"",1+N($AG1701))</f>
      </c>
      <c r="BW1701">
        <f>IF($A1701="","",COUNTIFS($W$2:$W$2500,$A1701,$BZ$2:$BZ$2500,"Yes")+COUNTIFS($X$2:$X$2500,$A1701,$BY$2:$BY$2500,"Yes"))</f>
      </c>
      <c r="BX1701">
        <f>IF(OR($A1701="",$P1701="Yes"),"",IF(N($BW1701)=0,0,1+SUMIFS($CB$2:$CB$2500,$W$2:$W$2500,$A1701)+SUMIFS($CA$2:$CA$2500,$X$2:$X$2500,$A1701)))</f>
      </c>
      <c r="BY1701" t="str">
        <f>IF($Y1701="","",INDEX($AH$2:$AH$2000,$Y1701)&amp;"")</f>
      </c>
      <c r="BZ1701" t="str">
        <f>IF($Z1701="","",INDEX($AH$2:$AH$2000,$Z1701)&amp;"")</f>
      </c>
      <c r="CA1701">
        <f>IF($Y1701="","",INDEX($BV$2:$BV$2000,$Y1701))</f>
      </c>
      <c r="CB1701">
        <f>IF($Z1701="","",INDEX($BV$2:$BV$2000,$Z1701))</f>
      </c>
    </row>
    <row r="1702">
      <c r="A1702" t="str">
        <f>IF(TRIM(INDEX(games!$A:$A,ROW()))="","",TRIM(INDEX(games!$A:$A,ROW())))</f>
      </c>
      <c r="B1702">
        <f>IF(OR($A1702="",INDEX(games!$B:$B,ROW())=""),"",INDEX(games!$B:$B,ROW()))</f>
      </c>
      <c r="C1702" t="str">
        <f>IF(OR($A1702="",INDEX(games!$C:$C,ROW())=""),"",INDEX(games!$C:$C,ROW()))</f>
      </c>
      <c r="D1702">
        <f>IF($A1702="","",COUNTIF($W$2:$W$2500,$A1702)+COUNTIF($X$2:$X$2500,$A1702))</f>
      </c>
      <c r="E1702">
        <f>IF($A1702="","",IFERROR(MATCH($C1702,$R$2:$R$5,0),0))</f>
      </c>
      <c r="F1702">
        <f>IF($A1702="","",MOD(ROW(),34))</f>
      </c>
      <c r="G1702">
        <f>IF($A1702="",NA(),IF($C1702="Action",$B1702,NA()))</f>
      </c>
      <c r="H1702">
        <f>IF($A1702="",NA(),IF($C1702="Action",1+$F1702*0.023,NA()))</f>
      </c>
      <c r="I1702">
        <f>IF($A1702="",NA(),IF($C1702="Strategy",$B1702,NA()))</f>
      </c>
      <c r="J1702">
        <f>IF($A1702="",NA(),IF($C1702="Strategy",2+$F1702*0.023,NA()))</f>
      </c>
      <c r="K1702">
        <f>IF($A1702="",NA(),IF($C1702="Deckbuilder",$B1702,NA()))</f>
      </c>
      <c r="L1702">
        <f>IF($A1702="",NA(),IF($C1702="Deckbuilder",3+$F1702*0.023,NA()))</f>
      </c>
      <c r="M1702">
        <f>IF($A1702="",NA(),IF($C1702="Traditional",$B1702,NA()))</f>
      </c>
      <c r="N1702">
        <f>IF($A1702="",NA(),IF($C1702="Traditional",4+$F1702*0.023,NA()))</f>
      </c>
      <c r="O1702">
        <f>IF($A1702="","",$D1702+ROW()/1000000)</f>
      </c>
      <c r="P1702" t="str">
        <f>IF(OR($A1702="",INDEX(games!$H:$H,ROW())=""),"",INDEX(games!$H:$H,ROW()))</f>
      </c>
      <c r="Q1702">
        <f>IF(OR($A1702="",$P1702&lt;&gt;"Yes"),"",$D1702+ROW()/1000000)</f>
      </c>
      <c r="T1702">
        <f>IF($Y1702="","",INDEX($B$2:$B$2000,$Y1702))</f>
      </c>
      <c r="U1702">
        <f>IF($Z1702="","",INDEX($B$2:$B$2000,$Z1702))</f>
      </c>
      <c r="V1702">
        <f>IF(OR($T1702="",$U1702=""),"",$U1702-$T1702)</f>
      </c>
      <c r="W1702" t="str">
        <f>IF(TRIM(INDEX(connections!$A:$A,ROW()))="","",TRIM(INDEX(connections!$A:$A,ROW())))</f>
      </c>
      <c r="X1702" t="str">
        <f>IF($W1702="","",TRIM(INDEX(connections!$B:$B,ROW())))</f>
      </c>
      <c r="Y1702">
        <f>IF($W1702="","",IFERROR(MATCH($W1702,$A$2:$A$2000,0),""))</f>
      </c>
      <c r="Z1702">
        <f>IF($X1702="","",IFERROR(MATCH($X1702,$A$2:$A$2000,0),""))</f>
      </c>
      <c r="AA1702" t="str">
        <f>IF($Y1702="","",INDEX($P$2:$P$2000,$Y1702))</f>
      </c>
      <c r="AB1702" t="str">
        <f>IF($Z1702="","",INDEX($P$2:$P$2000,$Z1702))</f>
      </c>
      <c r="AC1702">
        <f>IF(AND($AA1702="Yes",$AB1702="Yes"),1,"")</f>
      </c>
      <c r="AD1702">
        <f>IF(OR($Y1702="",$Z1702=""),"",IF(INDEX($C$2:$C$2000,$Y1702)=INDEX($C$2:$C$2000,$Z1702),0,1))</f>
      </c>
      <c r="AE1702">
        <f>IF($AC1702&lt;&gt;1,"",IF(AND(INDEX($AG$2:$AG$2000,$Y1702)=1,INDEX($AG$2:$AG$2000,$Z1702)=1),1,""))</f>
      </c>
      <c r="AG1702">
        <f>IF($A1702="","",COUNTIFS($W$2:$W$2500,$A1702,$AB$2:$AB$2500,"Yes")+COUNTIFS($X$2:$X$2500,$A1702,$AA$2:$AA$2500,"Yes"))</f>
      </c>
      <c r="AH1702" t="str">
        <f>IF(OR($P1702&lt;&gt;"Yes",N($AG1702)=0),"",IF(AND($AG1702=1,COUNTIFS($W$2:$W$2500,$A1702,$AE$2:$AE$2500,1)+COUNTIFS($X$2:$X$2500,$A1702,$AE$2:$AE$2500,1)&gt;0),"","Yes"))</f>
      </c>
      <c r="AI1702">
        <f>IF($AH1702="Yes",$AG1702,"")</f>
      </c>
      <c r="AJ1702">
        <f>IF($AI1702="","",$AI1702+ROW()/1000000)</f>
      </c>
      <c r="AK1702">
        <f>IF(OR($A1702="",$P1702="Yes",N($AG1702)=0),"",$AG1702+ROW()/1000000)</f>
      </c>
      <c r="AL1702" t="str">
        <f>IF($A1702="","",INDEX(games!$J:$J,ROW())&amp;"")</f>
      </c>
      <c r="AM1702">
        <f>IF($A1702="","",SUMPRODUCT($AO1702:$BD1702,'Map Analysis'!$AP$2^{0,1,2,3,4,5,6,7,8,9,10,11,12,13,14,15}))</f>
      </c>
      <c r="AN1702">
        <f>IF($A1702="","",$AM1702+ROW()/10000000)</f>
      </c>
      <c r="AO1702">
        <f>IF($A1702="","",COUNTIF($W$2:$W$2500,$A1702))</f>
      </c>
      <c r="AP1702">
        <f>IF($A1702="","",SUMIFS($BF$2:$BF$2500,$W$2:$W$2500,$A1702))</f>
      </c>
      <c r="AQ1702">
        <f>IF($A1702="","",SUMIFS($BG$2:$BG$2500,$W$2:$W$2500,$A1702))</f>
      </c>
      <c r="AR1702">
        <f>IF($A1702="","",SUMIFS($BH$2:$BH$2500,$W$2:$W$2500,$A1702))</f>
      </c>
      <c r="AS1702">
        <f>IF($A1702="","",SUMIFS($BI$2:$BI$2500,$W$2:$W$2500,$A1702))</f>
      </c>
      <c r="AT1702">
        <f>IF($A1702="","",SUMIFS($BJ$2:$BJ$2500,$W$2:$W$2500,$A1702))</f>
      </c>
      <c r="AU1702">
        <f>IF($A1702="","",SUMIFS($BK$2:$BK$2500,$W$2:$W$2500,$A1702))</f>
      </c>
      <c r="AV1702">
        <f>IF($A1702="","",SUMIFS($BL$2:$BL$2500,$W$2:$W$2500,$A1702))</f>
      </c>
      <c r="AW1702">
        <f>IF($A1702="","",SUMIFS($BM$2:$BM$2500,$W$2:$W$2500,$A1702))</f>
      </c>
      <c r="AX1702">
        <f>IF($A1702="","",SUMIFS($BN$2:$BN$2500,$W$2:$W$2500,$A1702))</f>
      </c>
      <c r="AY1702">
        <f>IF($A1702="","",SUMIFS($BO$2:$BO$2500,$W$2:$W$2500,$A1702))</f>
      </c>
      <c r="AZ1702">
        <f>IF($A1702="","",SUMIFS($BP$2:$BP$2500,$W$2:$W$2500,$A1702))</f>
      </c>
      <c r="BA1702">
        <f>IF($A1702="","",SUMIFS($BQ$2:$BQ$2500,$W$2:$W$2500,$A1702))</f>
      </c>
      <c r="BB1702">
        <f>IF($A1702="","",SUMIFS($BR$2:$BR$2500,$W$2:$W$2500,$A1702))</f>
      </c>
      <c r="BC1702">
        <f>IF($A1702="","",SUMIFS($BS$2:$BS$2500,$W$2:$W$2500,$A1702))</f>
      </c>
      <c r="BD1702">
        <f>IF($A1702="","",SUMIFS($BT$2:$BT$2500,$W$2:$W$2500,$A1702))</f>
      </c>
      <c r="BF1702">
        <f>IF($Z1702="","",INDEX($AO$2:$AO$2000,$Z1702))</f>
      </c>
      <c r="BG1702">
        <f>IF($Z1702="","",INDEX($AP$2:$AP$2000,$Z1702))</f>
      </c>
      <c r="BH1702">
        <f>IF($Z1702="","",INDEX($AQ$2:$AQ$2000,$Z1702))</f>
      </c>
      <c r="BI1702">
        <f>IF($Z1702="","",INDEX($AR$2:$AR$2000,$Z1702))</f>
      </c>
      <c r="BJ1702">
        <f>IF($Z1702="","",INDEX($AS$2:$AS$2000,$Z1702))</f>
      </c>
      <c r="BK1702">
        <f>IF($Z1702="","",INDEX($AT$2:$AT$2000,$Z1702))</f>
      </c>
      <c r="BL1702">
        <f>IF($Z1702="","",INDEX($AU$2:$AU$2000,$Z1702))</f>
      </c>
      <c r="BM1702">
        <f>IF($Z1702="","",INDEX($AV$2:$AV$2000,$Z1702))</f>
      </c>
      <c r="BN1702">
        <f>IF($Z1702="","",INDEX($AW$2:$AW$2000,$Z1702))</f>
      </c>
      <c r="BO1702">
        <f>IF($Z1702="","",INDEX($AX$2:$AX$2000,$Z1702))</f>
      </c>
      <c r="BP1702">
        <f>IF($Z1702="","",INDEX($AY$2:$AY$2000,$Z1702))</f>
      </c>
      <c r="BQ1702">
        <f>IF($Z1702="","",INDEX($AZ$2:$AZ$2000,$Z1702))</f>
      </c>
      <c r="BR1702">
        <f>IF($Z1702="","",INDEX($BA$2:$BA$2000,$Z1702))</f>
      </c>
      <c r="BS1702">
        <f>IF($Z1702="","",INDEX($BB$2:$BB$2000,$Z1702))</f>
      </c>
      <c r="BT1702">
        <f>IF($Z1702="","",INDEX($BC$2:$BC$2000,$Z1702))</f>
      </c>
      <c r="BV1702">
        <f>IF(OR($A1702="",$P1702&lt;&gt;"Yes",$AH1702="Yes"),"",1+N($AG1702))</f>
      </c>
      <c r="BW1702">
        <f>IF($A1702="","",COUNTIFS($W$2:$W$2500,$A1702,$BZ$2:$BZ$2500,"Yes")+COUNTIFS($X$2:$X$2500,$A1702,$BY$2:$BY$2500,"Yes"))</f>
      </c>
      <c r="BX1702">
        <f>IF(OR($A1702="",$P1702="Yes"),"",IF(N($BW1702)=0,0,1+SUMIFS($CB$2:$CB$2500,$W$2:$W$2500,$A1702)+SUMIFS($CA$2:$CA$2500,$X$2:$X$2500,$A1702)))</f>
      </c>
      <c r="BY1702" t="str">
        <f>IF($Y1702="","",INDEX($AH$2:$AH$2000,$Y1702)&amp;"")</f>
      </c>
      <c r="BZ1702" t="str">
        <f>IF($Z1702="","",INDEX($AH$2:$AH$2000,$Z1702)&amp;"")</f>
      </c>
      <c r="CA1702">
        <f>IF($Y1702="","",INDEX($BV$2:$BV$2000,$Y1702))</f>
      </c>
      <c r="CB1702">
        <f>IF($Z1702="","",INDEX($BV$2:$BV$2000,$Z1702))</f>
      </c>
    </row>
    <row r="1703">
      <c r="A1703" t="str">
        <f>IF(TRIM(INDEX(games!$A:$A,ROW()))="","",TRIM(INDEX(games!$A:$A,ROW())))</f>
      </c>
      <c r="B1703">
        <f>IF(OR($A1703="",INDEX(games!$B:$B,ROW())=""),"",INDEX(games!$B:$B,ROW()))</f>
      </c>
      <c r="C1703" t="str">
        <f>IF(OR($A1703="",INDEX(games!$C:$C,ROW())=""),"",INDEX(games!$C:$C,ROW()))</f>
      </c>
      <c r="D1703">
        <f>IF($A1703="","",COUNTIF($W$2:$W$2500,$A1703)+COUNTIF($X$2:$X$2500,$A1703))</f>
      </c>
      <c r="E1703">
        <f>IF($A1703="","",IFERROR(MATCH($C1703,$R$2:$R$5,0),0))</f>
      </c>
      <c r="F1703">
        <f>IF($A1703="","",MOD(ROW(),34))</f>
      </c>
      <c r="G1703">
        <f>IF($A1703="",NA(),IF($C1703="Action",$B1703,NA()))</f>
      </c>
      <c r="H1703">
        <f>IF($A1703="",NA(),IF($C1703="Action",1+$F1703*0.023,NA()))</f>
      </c>
      <c r="I1703">
        <f>IF($A1703="",NA(),IF($C1703="Strategy",$B1703,NA()))</f>
      </c>
      <c r="J1703">
        <f>IF($A1703="",NA(),IF($C1703="Strategy",2+$F1703*0.023,NA()))</f>
      </c>
      <c r="K1703">
        <f>IF($A1703="",NA(),IF($C1703="Deckbuilder",$B1703,NA()))</f>
      </c>
      <c r="L1703">
        <f>IF($A1703="",NA(),IF($C1703="Deckbuilder",3+$F1703*0.023,NA()))</f>
      </c>
      <c r="M1703">
        <f>IF($A1703="",NA(),IF($C1703="Traditional",$B1703,NA()))</f>
      </c>
      <c r="N1703">
        <f>IF($A1703="",NA(),IF($C1703="Traditional",4+$F1703*0.023,NA()))</f>
      </c>
      <c r="O1703">
        <f>IF($A1703="","",$D1703+ROW()/1000000)</f>
      </c>
      <c r="P1703" t="str">
        <f>IF(OR($A1703="",INDEX(games!$H:$H,ROW())=""),"",INDEX(games!$H:$H,ROW()))</f>
      </c>
      <c r="Q1703">
        <f>IF(OR($A1703="",$P1703&lt;&gt;"Yes"),"",$D1703+ROW()/1000000)</f>
      </c>
      <c r="T1703">
        <f>IF($Y1703="","",INDEX($B$2:$B$2000,$Y1703))</f>
      </c>
      <c r="U1703">
        <f>IF($Z1703="","",INDEX($B$2:$B$2000,$Z1703))</f>
      </c>
      <c r="V1703">
        <f>IF(OR($T1703="",$U1703=""),"",$U1703-$T1703)</f>
      </c>
      <c r="W1703" t="str">
        <f>IF(TRIM(INDEX(connections!$A:$A,ROW()))="","",TRIM(INDEX(connections!$A:$A,ROW())))</f>
      </c>
      <c r="X1703" t="str">
        <f>IF($W1703="","",TRIM(INDEX(connections!$B:$B,ROW())))</f>
      </c>
      <c r="Y1703">
        <f>IF($W1703="","",IFERROR(MATCH($W1703,$A$2:$A$2000,0),""))</f>
      </c>
      <c r="Z1703">
        <f>IF($X1703="","",IFERROR(MATCH($X1703,$A$2:$A$2000,0),""))</f>
      </c>
      <c r="AA1703" t="str">
        <f>IF($Y1703="","",INDEX($P$2:$P$2000,$Y1703))</f>
      </c>
      <c r="AB1703" t="str">
        <f>IF($Z1703="","",INDEX($P$2:$P$2000,$Z1703))</f>
      </c>
      <c r="AC1703">
        <f>IF(AND($AA1703="Yes",$AB1703="Yes"),1,"")</f>
      </c>
      <c r="AD1703">
        <f>IF(OR($Y1703="",$Z1703=""),"",IF(INDEX($C$2:$C$2000,$Y1703)=INDEX($C$2:$C$2000,$Z1703),0,1))</f>
      </c>
      <c r="AE1703">
        <f>IF($AC1703&lt;&gt;1,"",IF(AND(INDEX($AG$2:$AG$2000,$Y1703)=1,INDEX($AG$2:$AG$2000,$Z1703)=1),1,""))</f>
      </c>
      <c r="AG1703">
        <f>IF($A1703="","",COUNTIFS($W$2:$W$2500,$A1703,$AB$2:$AB$2500,"Yes")+COUNTIFS($X$2:$X$2500,$A1703,$AA$2:$AA$2500,"Yes"))</f>
      </c>
      <c r="AH1703" t="str">
        <f>IF(OR($P1703&lt;&gt;"Yes",N($AG1703)=0),"",IF(AND($AG1703=1,COUNTIFS($W$2:$W$2500,$A1703,$AE$2:$AE$2500,1)+COUNTIFS($X$2:$X$2500,$A1703,$AE$2:$AE$2500,1)&gt;0),"","Yes"))</f>
      </c>
      <c r="AI1703">
        <f>IF($AH1703="Yes",$AG1703,"")</f>
      </c>
      <c r="AJ1703">
        <f>IF($AI1703="","",$AI1703+ROW()/1000000)</f>
      </c>
      <c r="AK1703">
        <f>IF(OR($A1703="",$P1703="Yes",N($AG1703)=0),"",$AG1703+ROW()/1000000)</f>
      </c>
      <c r="AL1703" t="str">
        <f>IF($A1703="","",INDEX(games!$J:$J,ROW())&amp;"")</f>
      </c>
      <c r="AM1703">
        <f>IF($A1703="","",SUMPRODUCT($AO1703:$BD1703,'Map Analysis'!$AP$2^{0,1,2,3,4,5,6,7,8,9,10,11,12,13,14,15}))</f>
      </c>
      <c r="AN1703">
        <f>IF($A1703="","",$AM1703+ROW()/10000000)</f>
      </c>
      <c r="AO1703">
        <f>IF($A1703="","",COUNTIF($W$2:$W$2500,$A1703))</f>
      </c>
      <c r="AP1703">
        <f>IF($A1703="","",SUMIFS($BF$2:$BF$2500,$W$2:$W$2500,$A1703))</f>
      </c>
      <c r="AQ1703">
        <f>IF($A1703="","",SUMIFS($BG$2:$BG$2500,$W$2:$W$2500,$A1703))</f>
      </c>
      <c r="AR1703">
        <f>IF($A1703="","",SUMIFS($BH$2:$BH$2500,$W$2:$W$2500,$A1703))</f>
      </c>
      <c r="AS1703">
        <f>IF($A1703="","",SUMIFS($BI$2:$BI$2500,$W$2:$W$2500,$A1703))</f>
      </c>
      <c r="AT1703">
        <f>IF($A1703="","",SUMIFS($BJ$2:$BJ$2500,$W$2:$W$2500,$A1703))</f>
      </c>
      <c r="AU1703">
        <f>IF($A1703="","",SUMIFS($BK$2:$BK$2500,$W$2:$W$2500,$A1703))</f>
      </c>
      <c r="AV1703">
        <f>IF($A1703="","",SUMIFS($BL$2:$BL$2500,$W$2:$W$2500,$A1703))</f>
      </c>
      <c r="AW1703">
        <f>IF($A1703="","",SUMIFS($BM$2:$BM$2500,$W$2:$W$2500,$A1703))</f>
      </c>
      <c r="AX1703">
        <f>IF($A1703="","",SUMIFS($BN$2:$BN$2500,$W$2:$W$2500,$A1703))</f>
      </c>
      <c r="AY1703">
        <f>IF($A1703="","",SUMIFS($BO$2:$BO$2500,$W$2:$W$2500,$A1703))</f>
      </c>
      <c r="AZ1703">
        <f>IF($A1703="","",SUMIFS($BP$2:$BP$2500,$W$2:$W$2500,$A1703))</f>
      </c>
      <c r="BA1703">
        <f>IF($A1703="","",SUMIFS($BQ$2:$BQ$2500,$W$2:$W$2500,$A1703))</f>
      </c>
      <c r="BB1703">
        <f>IF($A1703="","",SUMIFS($BR$2:$BR$2500,$W$2:$W$2500,$A1703))</f>
      </c>
      <c r="BC1703">
        <f>IF($A1703="","",SUMIFS($BS$2:$BS$2500,$W$2:$W$2500,$A1703))</f>
      </c>
      <c r="BD1703">
        <f>IF($A1703="","",SUMIFS($BT$2:$BT$2500,$W$2:$W$2500,$A1703))</f>
      </c>
      <c r="BF1703">
        <f>IF($Z1703="","",INDEX($AO$2:$AO$2000,$Z1703))</f>
      </c>
      <c r="BG1703">
        <f>IF($Z1703="","",INDEX($AP$2:$AP$2000,$Z1703))</f>
      </c>
      <c r="BH1703">
        <f>IF($Z1703="","",INDEX($AQ$2:$AQ$2000,$Z1703))</f>
      </c>
      <c r="BI1703">
        <f>IF($Z1703="","",INDEX($AR$2:$AR$2000,$Z1703))</f>
      </c>
      <c r="BJ1703">
        <f>IF($Z1703="","",INDEX($AS$2:$AS$2000,$Z1703))</f>
      </c>
      <c r="BK1703">
        <f>IF($Z1703="","",INDEX($AT$2:$AT$2000,$Z1703))</f>
      </c>
      <c r="BL1703">
        <f>IF($Z1703="","",INDEX($AU$2:$AU$2000,$Z1703))</f>
      </c>
      <c r="BM1703">
        <f>IF($Z1703="","",INDEX($AV$2:$AV$2000,$Z1703))</f>
      </c>
      <c r="BN1703">
        <f>IF($Z1703="","",INDEX($AW$2:$AW$2000,$Z1703))</f>
      </c>
      <c r="BO1703">
        <f>IF($Z1703="","",INDEX($AX$2:$AX$2000,$Z1703))</f>
      </c>
      <c r="BP1703">
        <f>IF($Z1703="","",INDEX($AY$2:$AY$2000,$Z1703))</f>
      </c>
      <c r="BQ1703">
        <f>IF($Z1703="","",INDEX($AZ$2:$AZ$2000,$Z1703))</f>
      </c>
      <c r="BR1703">
        <f>IF($Z1703="","",INDEX($BA$2:$BA$2000,$Z1703))</f>
      </c>
      <c r="BS1703">
        <f>IF($Z1703="","",INDEX($BB$2:$BB$2000,$Z1703))</f>
      </c>
      <c r="BT1703">
        <f>IF($Z1703="","",INDEX($BC$2:$BC$2000,$Z1703))</f>
      </c>
      <c r="BV1703">
        <f>IF(OR($A1703="",$P1703&lt;&gt;"Yes",$AH1703="Yes"),"",1+N($AG1703))</f>
      </c>
      <c r="BW1703">
        <f>IF($A1703="","",COUNTIFS($W$2:$W$2500,$A1703,$BZ$2:$BZ$2500,"Yes")+COUNTIFS($X$2:$X$2500,$A1703,$BY$2:$BY$2500,"Yes"))</f>
      </c>
      <c r="BX1703">
        <f>IF(OR($A1703="",$P1703="Yes"),"",IF(N($BW1703)=0,0,1+SUMIFS($CB$2:$CB$2500,$W$2:$W$2500,$A1703)+SUMIFS($CA$2:$CA$2500,$X$2:$X$2500,$A1703)))</f>
      </c>
      <c r="BY1703" t="str">
        <f>IF($Y1703="","",INDEX($AH$2:$AH$2000,$Y1703)&amp;"")</f>
      </c>
      <c r="BZ1703" t="str">
        <f>IF($Z1703="","",INDEX($AH$2:$AH$2000,$Z1703)&amp;"")</f>
      </c>
      <c r="CA1703">
        <f>IF($Y1703="","",INDEX($BV$2:$BV$2000,$Y1703))</f>
      </c>
      <c r="CB1703">
        <f>IF($Z1703="","",INDEX($BV$2:$BV$2000,$Z1703))</f>
      </c>
    </row>
    <row r="1704">
      <c r="A1704" t="str">
        <f>IF(TRIM(INDEX(games!$A:$A,ROW()))="","",TRIM(INDEX(games!$A:$A,ROW())))</f>
      </c>
      <c r="B1704">
        <f>IF(OR($A1704="",INDEX(games!$B:$B,ROW())=""),"",INDEX(games!$B:$B,ROW()))</f>
      </c>
      <c r="C1704" t="str">
        <f>IF(OR($A1704="",INDEX(games!$C:$C,ROW())=""),"",INDEX(games!$C:$C,ROW()))</f>
      </c>
      <c r="D1704">
        <f>IF($A1704="","",COUNTIF($W$2:$W$2500,$A1704)+COUNTIF($X$2:$X$2500,$A1704))</f>
      </c>
      <c r="E1704">
        <f>IF($A1704="","",IFERROR(MATCH($C1704,$R$2:$R$5,0),0))</f>
      </c>
      <c r="F1704">
        <f>IF($A1704="","",MOD(ROW(),34))</f>
      </c>
      <c r="G1704">
        <f>IF($A1704="",NA(),IF($C1704="Action",$B1704,NA()))</f>
      </c>
      <c r="H1704">
        <f>IF($A1704="",NA(),IF($C1704="Action",1+$F1704*0.023,NA()))</f>
      </c>
      <c r="I1704">
        <f>IF($A1704="",NA(),IF($C1704="Strategy",$B1704,NA()))</f>
      </c>
      <c r="J1704">
        <f>IF($A1704="",NA(),IF($C1704="Strategy",2+$F1704*0.023,NA()))</f>
      </c>
      <c r="K1704">
        <f>IF($A1704="",NA(),IF($C1704="Deckbuilder",$B1704,NA()))</f>
      </c>
      <c r="L1704">
        <f>IF($A1704="",NA(),IF($C1704="Deckbuilder",3+$F1704*0.023,NA()))</f>
      </c>
      <c r="M1704">
        <f>IF($A1704="",NA(),IF($C1704="Traditional",$B1704,NA()))</f>
      </c>
      <c r="N1704">
        <f>IF($A1704="",NA(),IF($C1704="Traditional",4+$F1704*0.023,NA()))</f>
      </c>
      <c r="O1704">
        <f>IF($A1704="","",$D1704+ROW()/1000000)</f>
      </c>
      <c r="P1704" t="str">
        <f>IF(OR($A1704="",INDEX(games!$H:$H,ROW())=""),"",INDEX(games!$H:$H,ROW()))</f>
      </c>
      <c r="Q1704">
        <f>IF(OR($A1704="",$P1704&lt;&gt;"Yes"),"",$D1704+ROW()/1000000)</f>
      </c>
      <c r="T1704">
        <f>IF($Y1704="","",INDEX($B$2:$B$2000,$Y1704))</f>
      </c>
      <c r="U1704">
        <f>IF($Z1704="","",INDEX($B$2:$B$2000,$Z1704))</f>
      </c>
      <c r="V1704">
        <f>IF(OR($T1704="",$U1704=""),"",$U1704-$T1704)</f>
      </c>
      <c r="W1704" t="str">
        <f>IF(TRIM(INDEX(connections!$A:$A,ROW()))="","",TRIM(INDEX(connections!$A:$A,ROW())))</f>
      </c>
      <c r="X1704" t="str">
        <f>IF($W1704="","",TRIM(INDEX(connections!$B:$B,ROW())))</f>
      </c>
      <c r="Y1704">
        <f>IF($W1704="","",IFERROR(MATCH($W1704,$A$2:$A$2000,0),""))</f>
      </c>
      <c r="Z1704">
        <f>IF($X1704="","",IFERROR(MATCH($X1704,$A$2:$A$2000,0),""))</f>
      </c>
      <c r="AA1704" t="str">
        <f>IF($Y1704="","",INDEX($P$2:$P$2000,$Y1704))</f>
      </c>
      <c r="AB1704" t="str">
        <f>IF($Z1704="","",INDEX($P$2:$P$2000,$Z1704))</f>
      </c>
      <c r="AC1704">
        <f>IF(AND($AA1704="Yes",$AB1704="Yes"),1,"")</f>
      </c>
      <c r="AD1704">
        <f>IF(OR($Y1704="",$Z1704=""),"",IF(INDEX($C$2:$C$2000,$Y1704)=INDEX($C$2:$C$2000,$Z1704),0,1))</f>
      </c>
      <c r="AE1704">
        <f>IF($AC1704&lt;&gt;1,"",IF(AND(INDEX($AG$2:$AG$2000,$Y1704)=1,INDEX($AG$2:$AG$2000,$Z1704)=1),1,""))</f>
      </c>
      <c r="AG1704">
        <f>IF($A1704="","",COUNTIFS($W$2:$W$2500,$A1704,$AB$2:$AB$2500,"Yes")+COUNTIFS($X$2:$X$2500,$A1704,$AA$2:$AA$2500,"Yes"))</f>
      </c>
      <c r="AH1704" t="str">
        <f>IF(OR($P1704&lt;&gt;"Yes",N($AG1704)=0),"",IF(AND($AG1704=1,COUNTIFS($W$2:$W$2500,$A1704,$AE$2:$AE$2500,1)+COUNTIFS($X$2:$X$2500,$A1704,$AE$2:$AE$2500,1)&gt;0),"","Yes"))</f>
      </c>
      <c r="AI1704">
        <f>IF($AH1704="Yes",$AG1704,"")</f>
      </c>
      <c r="AJ1704">
        <f>IF($AI1704="","",$AI1704+ROW()/1000000)</f>
      </c>
      <c r="AK1704">
        <f>IF(OR($A1704="",$P1704="Yes",N($AG1704)=0),"",$AG1704+ROW()/1000000)</f>
      </c>
      <c r="AL1704" t="str">
        <f>IF($A1704="","",INDEX(games!$J:$J,ROW())&amp;"")</f>
      </c>
      <c r="AM1704">
        <f>IF($A1704="","",SUMPRODUCT($AO1704:$BD1704,'Map Analysis'!$AP$2^{0,1,2,3,4,5,6,7,8,9,10,11,12,13,14,15}))</f>
      </c>
      <c r="AN1704">
        <f>IF($A1704="","",$AM1704+ROW()/10000000)</f>
      </c>
      <c r="AO1704">
        <f>IF($A1704="","",COUNTIF($W$2:$W$2500,$A1704))</f>
      </c>
      <c r="AP1704">
        <f>IF($A1704="","",SUMIFS($BF$2:$BF$2500,$W$2:$W$2500,$A1704))</f>
      </c>
      <c r="AQ1704">
        <f>IF($A1704="","",SUMIFS($BG$2:$BG$2500,$W$2:$W$2500,$A1704))</f>
      </c>
      <c r="AR1704">
        <f>IF($A1704="","",SUMIFS($BH$2:$BH$2500,$W$2:$W$2500,$A1704))</f>
      </c>
      <c r="AS1704">
        <f>IF($A1704="","",SUMIFS($BI$2:$BI$2500,$W$2:$W$2500,$A1704))</f>
      </c>
      <c r="AT1704">
        <f>IF($A1704="","",SUMIFS($BJ$2:$BJ$2500,$W$2:$W$2500,$A1704))</f>
      </c>
      <c r="AU1704">
        <f>IF($A1704="","",SUMIFS($BK$2:$BK$2500,$W$2:$W$2500,$A1704))</f>
      </c>
      <c r="AV1704">
        <f>IF($A1704="","",SUMIFS($BL$2:$BL$2500,$W$2:$W$2500,$A1704))</f>
      </c>
      <c r="AW1704">
        <f>IF($A1704="","",SUMIFS($BM$2:$BM$2500,$W$2:$W$2500,$A1704))</f>
      </c>
      <c r="AX1704">
        <f>IF($A1704="","",SUMIFS($BN$2:$BN$2500,$W$2:$W$2500,$A1704))</f>
      </c>
      <c r="AY1704">
        <f>IF($A1704="","",SUMIFS($BO$2:$BO$2500,$W$2:$W$2500,$A1704))</f>
      </c>
      <c r="AZ1704">
        <f>IF($A1704="","",SUMIFS($BP$2:$BP$2500,$W$2:$W$2500,$A1704))</f>
      </c>
      <c r="BA1704">
        <f>IF($A1704="","",SUMIFS($BQ$2:$BQ$2500,$W$2:$W$2500,$A1704))</f>
      </c>
      <c r="BB1704">
        <f>IF($A1704="","",SUMIFS($BR$2:$BR$2500,$W$2:$W$2500,$A1704))</f>
      </c>
      <c r="BC1704">
        <f>IF($A1704="","",SUMIFS($BS$2:$BS$2500,$W$2:$W$2500,$A1704))</f>
      </c>
      <c r="BD1704">
        <f>IF($A1704="","",SUMIFS($BT$2:$BT$2500,$W$2:$W$2500,$A1704))</f>
      </c>
      <c r="BF1704">
        <f>IF($Z1704="","",INDEX($AO$2:$AO$2000,$Z1704))</f>
      </c>
      <c r="BG1704">
        <f>IF($Z1704="","",INDEX($AP$2:$AP$2000,$Z1704))</f>
      </c>
      <c r="BH1704">
        <f>IF($Z1704="","",INDEX($AQ$2:$AQ$2000,$Z1704))</f>
      </c>
      <c r="BI1704">
        <f>IF($Z1704="","",INDEX($AR$2:$AR$2000,$Z1704))</f>
      </c>
      <c r="BJ1704">
        <f>IF($Z1704="","",INDEX($AS$2:$AS$2000,$Z1704))</f>
      </c>
      <c r="BK1704">
        <f>IF($Z1704="","",INDEX($AT$2:$AT$2000,$Z1704))</f>
      </c>
      <c r="BL1704">
        <f>IF($Z1704="","",INDEX($AU$2:$AU$2000,$Z1704))</f>
      </c>
      <c r="BM1704">
        <f>IF($Z1704="","",INDEX($AV$2:$AV$2000,$Z1704))</f>
      </c>
      <c r="BN1704">
        <f>IF($Z1704="","",INDEX($AW$2:$AW$2000,$Z1704))</f>
      </c>
      <c r="BO1704">
        <f>IF($Z1704="","",INDEX($AX$2:$AX$2000,$Z1704))</f>
      </c>
      <c r="BP1704">
        <f>IF($Z1704="","",INDEX($AY$2:$AY$2000,$Z1704))</f>
      </c>
      <c r="BQ1704">
        <f>IF($Z1704="","",INDEX($AZ$2:$AZ$2000,$Z1704))</f>
      </c>
      <c r="BR1704">
        <f>IF($Z1704="","",INDEX($BA$2:$BA$2000,$Z1704))</f>
      </c>
      <c r="BS1704">
        <f>IF($Z1704="","",INDEX($BB$2:$BB$2000,$Z1704))</f>
      </c>
      <c r="BT1704">
        <f>IF($Z1704="","",INDEX($BC$2:$BC$2000,$Z1704))</f>
      </c>
      <c r="BV1704">
        <f>IF(OR($A1704="",$P1704&lt;&gt;"Yes",$AH1704="Yes"),"",1+N($AG1704))</f>
      </c>
      <c r="BW1704">
        <f>IF($A1704="","",COUNTIFS($W$2:$W$2500,$A1704,$BZ$2:$BZ$2500,"Yes")+COUNTIFS($X$2:$X$2500,$A1704,$BY$2:$BY$2500,"Yes"))</f>
      </c>
      <c r="BX1704">
        <f>IF(OR($A1704="",$P1704="Yes"),"",IF(N($BW1704)=0,0,1+SUMIFS($CB$2:$CB$2500,$W$2:$W$2500,$A1704)+SUMIFS($CA$2:$CA$2500,$X$2:$X$2500,$A1704)))</f>
      </c>
      <c r="BY1704" t="str">
        <f>IF($Y1704="","",INDEX($AH$2:$AH$2000,$Y1704)&amp;"")</f>
      </c>
      <c r="BZ1704" t="str">
        <f>IF($Z1704="","",INDEX($AH$2:$AH$2000,$Z1704)&amp;"")</f>
      </c>
      <c r="CA1704">
        <f>IF($Y1704="","",INDEX($BV$2:$BV$2000,$Y1704))</f>
      </c>
      <c r="CB1704">
        <f>IF($Z1704="","",INDEX($BV$2:$BV$2000,$Z1704))</f>
      </c>
    </row>
    <row r="1705">
      <c r="A1705" t="str">
        <f>IF(TRIM(INDEX(games!$A:$A,ROW()))="","",TRIM(INDEX(games!$A:$A,ROW())))</f>
      </c>
      <c r="B1705">
        <f>IF(OR($A1705="",INDEX(games!$B:$B,ROW())=""),"",INDEX(games!$B:$B,ROW()))</f>
      </c>
      <c r="C1705" t="str">
        <f>IF(OR($A1705="",INDEX(games!$C:$C,ROW())=""),"",INDEX(games!$C:$C,ROW()))</f>
      </c>
      <c r="D1705">
        <f>IF($A1705="","",COUNTIF($W$2:$W$2500,$A1705)+COUNTIF($X$2:$X$2500,$A1705))</f>
      </c>
      <c r="E1705">
        <f>IF($A1705="","",IFERROR(MATCH($C1705,$R$2:$R$5,0),0))</f>
      </c>
      <c r="F1705">
        <f>IF($A1705="","",MOD(ROW(),34))</f>
      </c>
      <c r="G1705">
        <f>IF($A1705="",NA(),IF($C1705="Action",$B1705,NA()))</f>
      </c>
      <c r="H1705">
        <f>IF($A1705="",NA(),IF($C1705="Action",1+$F1705*0.023,NA()))</f>
      </c>
      <c r="I1705">
        <f>IF($A1705="",NA(),IF($C1705="Strategy",$B1705,NA()))</f>
      </c>
      <c r="J1705">
        <f>IF($A1705="",NA(),IF($C1705="Strategy",2+$F1705*0.023,NA()))</f>
      </c>
      <c r="K1705">
        <f>IF($A1705="",NA(),IF($C1705="Deckbuilder",$B1705,NA()))</f>
      </c>
      <c r="L1705">
        <f>IF($A1705="",NA(),IF($C1705="Deckbuilder",3+$F1705*0.023,NA()))</f>
      </c>
      <c r="M1705">
        <f>IF($A1705="",NA(),IF($C1705="Traditional",$B1705,NA()))</f>
      </c>
      <c r="N1705">
        <f>IF($A1705="",NA(),IF($C1705="Traditional",4+$F1705*0.023,NA()))</f>
      </c>
      <c r="O1705">
        <f>IF($A1705="","",$D1705+ROW()/1000000)</f>
      </c>
      <c r="P1705" t="str">
        <f>IF(OR($A1705="",INDEX(games!$H:$H,ROW())=""),"",INDEX(games!$H:$H,ROW()))</f>
      </c>
      <c r="Q1705">
        <f>IF(OR($A1705="",$P1705&lt;&gt;"Yes"),"",$D1705+ROW()/1000000)</f>
      </c>
      <c r="T1705">
        <f>IF($Y1705="","",INDEX($B$2:$B$2000,$Y1705))</f>
      </c>
      <c r="U1705">
        <f>IF($Z1705="","",INDEX($B$2:$B$2000,$Z1705))</f>
      </c>
      <c r="V1705">
        <f>IF(OR($T1705="",$U1705=""),"",$U1705-$T1705)</f>
      </c>
      <c r="W1705" t="str">
        <f>IF(TRIM(INDEX(connections!$A:$A,ROW()))="","",TRIM(INDEX(connections!$A:$A,ROW())))</f>
      </c>
      <c r="X1705" t="str">
        <f>IF($W1705="","",TRIM(INDEX(connections!$B:$B,ROW())))</f>
      </c>
      <c r="Y1705">
        <f>IF($W1705="","",IFERROR(MATCH($W1705,$A$2:$A$2000,0),""))</f>
      </c>
      <c r="Z1705">
        <f>IF($X1705="","",IFERROR(MATCH($X1705,$A$2:$A$2000,0),""))</f>
      </c>
      <c r="AA1705" t="str">
        <f>IF($Y1705="","",INDEX($P$2:$P$2000,$Y1705))</f>
      </c>
      <c r="AB1705" t="str">
        <f>IF($Z1705="","",INDEX($P$2:$P$2000,$Z1705))</f>
      </c>
      <c r="AC1705">
        <f>IF(AND($AA1705="Yes",$AB1705="Yes"),1,"")</f>
      </c>
      <c r="AD1705">
        <f>IF(OR($Y1705="",$Z1705=""),"",IF(INDEX($C$2:$C$2000,$Y1705)=INDEX($C$2:$C$2000,$Z1705),0,1))</f>
      </c>
      <c r="AE1705">
        <f>IF($AC1705&lt;&gt;1,"",IF(AND(INDEX($AG$2:$AG$2000,$Y1705)=1,INDEX($AG$2:$AG$2000,$Z1705)=1),1,""))</f>
      </c>
      <c r="AG1705">
        <f>IF($A1705="","",COUNTIFS($W$2:$W$2500,$A1705,$AB$2:$AB$2500,"Yes")+COUNTIFS($X$2:$X$2500,$A1705,$AA$2:$AA$2500,"Yes"))</f>
      </c>
      <c r="AH1705" t="str">
        <f>IF(OR($P1705&lt;&gt;"Yes",N($AG1705)=0),"",IF(AND($AG1705=1,COUNTIFS($W$2:$W$2500,$A1705,$AE$2:$AE$2500,1)+COUNTIFS($X$2:$X$2500,$A1705,$AE$2:$AE$2500,1)&gt;0),"","Yes"))</f>
      </c>
      <c r="AI1705">
        <f>IF($AH1705="Yes",$AG1705,"")</f>
      </c>
      <c r="AJ1705">
        <f>IF($AI1705="","",$AI1705+ROW()/1000000)</f>
      </c>
      <c r="AK1705">
        <f>IF(OR($A1705="",$P1705="Yes",N($AG1705)=0),"",$AG1705+ROW()/1000000)</f>
      </c>
      <c r="AL1705" t="str">
        <f>IF($A1705="","",INDEX(games!$J:$J,ROW())&amp;"")</f>
      </c>
      <c r="AM1705">
        <f>IF($A1705="","",SUMPRODUCT($AO1705:$BD1705,'Map Analysis'!$AP$2^{0,1,2,3,4,5,6,7,8,9,10,11,12,13,14,15}))</f>
      </c>
      <c r="AN1705">
        <f>IF($A1705="","",$AM1705+ROW()/10000000)</f>
      </c>
      <c r="AO1705">
        <f>IF($A1705="","",COUNTIF($W$2:$W$2500,$A1705))</f>
      </c>
      <c r="AP1705">
        <f>IF($A1705="","",SUMIFS($BF$2:$BF$2500,$W$2:$W$2500,$A1705))</f>
      </c>
      <c r="AQ1705">
        <f>IF($A1705="","",SUMIFS($BG$2:$BG$2500,$W$2:$W$2500,$A1705))</f>
      </c>
      <c r="AR1705">
        <f>IF($A1705="","",SUMIFS($BH$2:$BH$2500,$W$2:$W$2500,$A1705))</f>
      </c>
      <c r="AS1705">
        <f>IF($A1705="","",SUMIFS($BI$2:$BI$2500,$W$2:$W$2500,$A1705))</f>
      </c>
      <c r="AT1705">
        <f>IF($A1705="","",SUMIFS($BJ$2:$BJ$2500,$W$2:$W$2500,$A1705))</f>
      </c>
      <c r="AU1705">
        <f>IF($A1705="","",SUMIFS($BK$2:$BK$2500,$W$2:$W$2500,$A1705))</f>
      </c>
      <c r="AV1705">
        <f>IF($A1705="","",SUMIFS($BL$2:$BL$2500,$W$2:$W$2500,$A1705))</f>
      </c>
      <c r="AW1705">
        <f>IF($A1705="","",SUMIFS($BM$2:$BM$2500,$W$2:$W$2500,$A1705))</f>
      </c>
      <c r="AX1705">
        <f>IF($A1705="","",SUMIFS($BN$2:$BN$2500,$W$2:$W$2500,$A1705))</f>
      </c>
      <c r="AY1705">
        <f>IF($A1705="","",SUMIFS($BO$2:$BO$2500,$W$2:$W$2500,$A1705))</f>
      </c>
      <c r="AZ1705">
        <f>IF($A1705="","",SUMIFS($BP$2:$BP$2500,$W$2:$W$2500,$A1705))</f>
      </c>
      <c r="BA1705">
        <f>IF($A1705="","",SUMIFS($BQ$2:$BQ$2500,$W$2:$W$2500,$A1705))</f>
      </c>
      <c r="BB1705">
        <f>IF($A1705="","",SUMIFS($BR$2:$BR$2500,$W$2:$W$2500,$A1705))</f>
      </c>
      <c r="BC1705">
        <f>IF($A1705="","",SUMIFS($BS$2:$BS$2500,$W$2:$W$2500,$A1705))</f>
      </c>
      <c r="BD1705">
        <f>IF($A1705="","",SUMIFS($BT$2:$BT$2500,$W$2:$W$2500,$A1705))</f>
      </c>
      <c r="BF1705">
        <f>IF($Z1705="","",INDEX($AO$2:$AO$2000,$Z1705))</f>
      </c>
      <c r="BG1705">
        <f>IF($Z1705="","",INDEX($AP$2:$AP$2000,$Z1705))</f>
      </c>
      <c r="BH1705">
        <f>IF($Z1705="","",INDEX($AQ$2:$AQ$2000,$Z1705))</f>
      </c>
      <c r="BI1705">
        <f>IF($Z1705="","",INDEX($AR$2:$AR$2000,$Z1705))</f>
      </c>
      <c r="BJ1705">
        <f>IF($Z1705="","",INDEX($AS$2:$AS$2000,$Z1705))</f>
      </c>
      <c r="BK1705">
        <f>IF($Z1705="","",INDEX($AT$2:$AT$2000,$Z1705))</f>
      </c>
      <c r="BL1705">
        <f>IF($Z1705="","",INDEX($AU$2:$AU$2000,$Z1705))</f>
      </c>
      <c r="BM1705">
        <f>IF($Z1705="","",INDEX($AV$2:$AV$2000,$Z1705))</f>
      </c>
      <c r="BN1705">
        <f>IF($Z1705="","",INDEX($AW$2:$AW$2000,$Z1705))</f>
      </c>
      <c r="BO1705">
        <f>IF($Z1705="","",INDEX($AX$2:$AX$2000,$Z1705))</f>
      </c>
      <c r="BP1705">
        <f>IF($Z1705="","",INDEX($AY$2:$AY$2000,$Z1705))</f>
      </c>
      <c r="BQ1705">
        <f>IF($Z1705="","",INDEX($AZ$2:$AZ$2000,$Z1705))</f>
      </c>
      <c r="BR1705">
        <f>IF($Z1705="","",INDEX($BA$2:$BA$2000,$Z1705))</f>
      </c>
      <c r="BS1705">
        <f>IF($Z1705="","",INDEX($BB$2:$BB$2000,$Z1705))</f>
      </c>
      <c r="BT1705">
        <f>IF($Z1705="","",INDEX($BC$2:$BC$2000,$Z1705))</f>
      </c>
      <c r="BV1705">
        <f>IF(OR($A1705="",$P1705&lt;&gt;"Yes",$AH1705="Yes"),"",1+N($AG1705))</f>
      </c>
      <c r="BW1705">
        <f>IF($A1705="","",COUNTIFS($W$2:$W$2500,$A1705,$BZ$2:$BZ$2500,"Yes")+COUNTIFS($X$2:$X$2500,$A1705,$BY$2:$BY$2500,"Yes"))</f>
      </c>
      <c r="BX1705">
        <f>IF(OR($A1705="",$P1705="Yes"),"",IF(N($BW1705)=0,0,1+SUMIFS($CB$2:$CB$2500,$W$2:$W$2500,$A1705)+SUMIFS($CA$2:$CA$2500,$X$2:$X$2500,$A1705)))</f>
      </c>
      <c r="BY1705" t="str">
        <f>IF($Y1705="","",INDEX($AH$2:$AH$2000,$Y1705)&amp;"")</f>
      </c>
      <c r="BZ1705" t="str">
        <f>IF($Z1705="","",INDEX($AH$2:$AH$2000,$Z1705)&amp;"")</f>
      </c>
      <c r="CA1705">
        <f>IF($Y1705="","",INDEX($BV$2:$BV$2000,$Y1705))</f>
      </c>
      <c r="CB1705">
        <f>IF($Z1705="","",INDEX($BV$2:$BV$2000,$Z1705))</f>
      </c>
    </row>
    <row r="1706">
      <c r="A1706" t="str">
        <f>IF(TRIM(INDEX(games!$A:$A,ROW()))="","",TRIM(INDEX(games!$A:$A,ROW())))</f>
      </c>
      <c r="B1706">
        <f>IF(OR($A1706="",INDEX(games!$B:$B,ROW())=""),"",INDEX(games!$B:$B,ROW()))</f>
      </c>
      <c r="C1706" t="str">
        <f>IF(OR($A1706="",INDEX(games!$C:$C,ROW())=""),"",INDEX(games!$C:$C,ROW()))</f>
      </c>
      <c r="D1706">
        <f>IF($A1706="","",COUNTIF($W$2:$W$2500,$A1706)+COUNTIF($X$2:$X$2500,$A1706))</f>
      </c>
      <c r="E1706">
        <f>IF($A1706="","",IFERROR(MATCH($C1706,$R$2:$R$5,0),0))</f>
      </c>
      <c r="F1706">
        <f>IF($A1706="","",MOD(ROW(),34))</f>
      </c>
      <c r="G1706">
        <f>IF($A1706="",NA(),IF($C1706="Action",$B1706,NA()))</f>
      </c>
      <c r="H1706">
        <f>IF($A1706="",NA(),IF($C1706="Action",1+$F1706*0.023,NA()))</f>
      </c>
      <c r="I1706">
        <f>IF($A1706="",NA(),IF($C1706="Strategy",$B1706,NA()))</f>
      </c>
      <c r="J1706">
        <f>IF($A1706="",NA(),IF($C1706="Strategy",2+$F1706*0.023,NA()))</f>
      </c>
      <c r="K1706">
        <f>IF($A1706="",NA(),IF($C1706="Deckbuilder",$B1706,NA()))</f>
      </c>
      <c r="L1706">
        <f>IF($A1706="",NA(),IF($C1706="Deckbuilder",3+$F1706*0.023,NA()))</f>
      </c>
      <c r="M1706">
        <f>IF($A1706="",NA(),IF($C1706="Traditional",$B1706,NA()))</f>
      </c>
      <c r="N1706">
        <f>IF($A1706="",NA(),IF($C1706="Traditional",4+$F1706*0.023,NA()))</f>
      </c>
      <c r="O1706">
        <f>IF($A1706="","",$D1706+ROW()/1000000)</f>
      </c>
      <c r="P1706" t="str">
        <f>IF(OR($A1706="",INDEX(games!$H:$H,ROW())=""),"",INDEX(games!$H:$H,ROW()))</f>
      </c>
      <c r="Q1706">
        <f>IF(OR($A1706="",$P1706&lt;&gt;"Yes"),"",$D1706+ROW()/1000000)</f>
      </c>
      <c r="T1706">
        <f>IF($Y1706="","",INDEX($B$2:$B$2000,$Y1706))</f>
      </c>
      <c r="U1706">
        <f>IF($Z1706="","",INDEX($B$2:$B$2000,$Z1706))</f>
      </c>
      <c r="V1706">
        <f>IF(OR($T1706="",$U1706=""),"",$U1706-$T1706)</f>
      </c>
      <c r="W1706" t="str">
        <f>IF(TRIM(INDEX(connections!$A:$A,ROW()))="","",TRIM(INDEX(connections!$A:$A,ROW())))</f>
      </c>
      <c r="X1706" t="str">
        <f>IF($W1706="","",TRIM(INDEX(connections!$B:$B,ROW())))</f>
      </c>
      <c r="Y1706">
        <f>IF($W1706="","",IFERROR(MATCH($W1706,$A$2:$A$2000,0),""))</f>
      </c>
      <c r="Z1706">
        <f>IF($X1706="","",IFERROR(MATCH($X1706,$A$2:$A$2000,0),""))</f>
      </c>
      <c r="AA1706" t="str">
        <f>IF($Y1706="","",INDEX($P$2:$P$2000,$Y1706))</f>
      </c>
      <c r="AB1706" t="str">
        <f>IF($Z1706="","",INDEX($P$2:$P$2000,$Z1706))</f>
      </c>
      <c r="AC1706">
        <f>IF(AND($AA1706="Yes",$AB1706="Yes"),1,"")</f>
      </c>
      <c r="AD1706">
        <f>IF(OR($Y1706="",$Z1706=""),"",IF(INDEX($C$2:$C$2000,$Y1706)=INDEX($C$2:$C$2000,$Z1706),0,1))</f>
      </c>
      <c r="AE1706">
        <f>IF($AC1706&lt;&gt;1,"",IF(AND(INDEX($AG$2:$AG$2000,$Y1706)=1,INDEX($AG$2:$AG$2000,$Z1706)=1),1,""))</f>
      </c>
      <c r="AG1706">
        <f>IF($A1706="","",COUNTIFS($W$2:$W$2500,$A1706,$AB$2:$AB$2500,"Yes")+COUNTIFS($X$2:$X$2500,$A1706,$AA$2:$AA$2500,"Yes"))</f>
      </c>
      <c r="AH1706" t="str">
        <f>IF(OR($P1706&lt;&gt;"Yes",N($AG1706)=0),"",IF(AND($AG1706=1,COUNTIFS($W$2:$W$2500,$A1706,$AE$2:$AE$2500,1)+COUNTIFS($X$2:$X$2500,$A1706,$AE$2:$AE$2500,1)&gt;0),"","Yes"))</f>
      </c>
      <c r="AI1706">
        <f>IF($AH1706="Yes",$AG1706,"")</f>
      </c>
      <c r="AJ1706">
        <f>IF($AI1706="","",$AI1706+ROW()/1000000)</f>
      </c>
      <c r="AK1706">
        <f>IF(OR($A1706="",$P1706="Yes",N($AG1706)=0),"",$AG1706+ROW()/1000000)</f>
      </c>
      <c r="AL1706" t="str">
        <f>IF($A1706="","",INDEX(games!$J:$J,ROW())&amp;"")</f>
      </c>
      <c r="AM1706">
        <f>IF($A1706="","",SUMPRODUCT($AO1706:$BD1706,'Map Analysis'!$AP$2^{0,1,2,3,4,5,6,7,8,9,10,11,12,13,14,15}))</f>
      </c>
      <c r="AN1706">
        <f>IF($A1706="","",$AM1706+ROW()/10000000)</f>
      </c>
      <c r="AO1706">
        <f>IF($A1706="","",COUNTIF($W$2:$W$2500,$A1706))</f>
      </c>
      <c r="AP1706">
        <f>IF($A1706="","",SUMIFS($BF$2:$BF$2500,$W$2:$W$2500,$A1706))</f>
      </c>
      <c r="AQ1706">
        <f>IF($A1706="","",SUMIFS($BG$2:$BG$2500,$W$2:$W$2500,$A1706))</f>
      </c>
      <c r="AR1706">
        <f>IF($A1706="","",SUMIFS($BH$2:$BH$2500,$W$2:$W$2500,$A1706))</f>
      </c>
      <c r="AS1706">
        <f>IF($A1706="","",SUMIFS($BI$2:$BI$2500,$W$2:$W$2500,$A1706))</f>
      </c>
      <c r="AT1706">
        <f>IF($A1706="","",SUMIFS($BJ$2:$BJ$2500,$W$2:$W$2500,$A1706))</f>
      </c>
      <c r="AU1706">
        <f>IF($A1706="","",SUMIFS($BK$2:$BK$2500,$W$2:$W$2500,$A1706))</f>
      </c>
      <c r="AV1706">
        <f>IF($A1706="","",SUMIFS($BL$2:$BL$2500,$W$2:$W$2500,$A1706))</f>
      </c>
      <c r="AW1706">
        <f>IF($A1706="","",SUMIFS($BM$2:$BM$2500,$W$2:$W$2500,$A1706))</f>
      </c>
      <c r="AX1706">
        <f>IF($A1706="","",SUMIFS($BN$2:$BN$2500,$W$2:$W$2500,$A1706))</f>
      </c>
      <c r="AY1706">
        <f>IF($A1706="","",SUMIFS($BO$2:$BO$2500,$W$2:$W$2500,$A1706))</f>
      </c>
      <c r="AZ1706">
        <f>IF($A1706="","",SUMIFS($BP$2:$BP$2500,$W$2:$W$2500,$A1706))</f>
      </c>
      <c r="BA1706">
        <f>IF($A1706="","",SUMIFS($BQ$2:$BQ$2500,$W$2:$W$2500,$A1706))</f>
      </c>
      <c r="BB1706">
        <f>IF($A1706="","",SUMIFS($BR$2:$BR$2500,$W$2:$W$2500,$A1706))</f>
      </c>
      <c r="BC1706">
        <f>IF($A1706="","",SUMIFS($BS$2:$BS$2500,$W$2:$W$2500,$A1706))</f>
      </c>
      <c r="BD1706">
        <f>IF($A1706="","",SUMIFS($BT$2:$BT$2500,$W$2:$W$2500,$A1706))</f>
      </c>
      <c r="BF1706">
        <f>IF($Z1706="","",INDEX($AO$2:$AO$2000,$Z1706))</f>
      </c>
      <c r="BG1706">
        <f>IF($Z1706="","",INDEX($AP$2:$AP$2000,$Z1706))</f>
      </c>
      <c r="BH1706">
        <f>IF($Z1706="","",INDEX($AQ$2:$AQ$2000,$Z1706))</f>
      </c>
      <c r="BI1706">
        <f>IF($Z1706="","",INDEX($AR$2:$AR$2000,$Z1706))</f>
      </c>
      <c r="BJ1706">
        <f>IF($Z1706="","",INDEX($AS$2:$AS$2000,$Z1706))</f>
      </c>
      <c r="BK1706">
        <f>IF($Z1706="","",INDEX($AT$2:$AT$2000,$Z1706))</f>
      </c>
      <c r="BL1706">
        <f>IF($Z1706="","",INDEX($AU$2:$AU$2000,$Z1706))</f>
      </c>
      <c r="BM1706">
        <f>IF($Z1706="","",INDEX($AV$2:$AV$2000,$Z1706))</f>
      </c>
      <c r="BN1706">
        <f>IF($Z1706="","",INDEX($AW$2:$AW$2000,$Z1706))</f>
      </c>
      <c r="BO1706">
        <f>IF($Z1706="","",INDEX($AX$2:$AX$2000,$Z1706))</f>
      </c>
      <c r="BP1706">
        <f>IF($Z1706="","",INDEX($AY$2:$AY$2000,$Z1706))</f>
      </c>
      <c r="BQ1706">
        <f>IF($Z1706="","",INDEX($AZ$2:$AZ$2000,$Z1706))</f>
      </c>
      <c r="BR1706">
        <f>IF($Z1706="","",INDEX($BA$2:$BA$2000,$Z1706))</f>
      </c>
      <c r="BS1706">
        <f>IF($Z1706="","",INDEX($BB$2:$BB$2000,$Z1706))</f>
      </c>
      <c r="BT1706">
        <f>IF($Z1706="","",INDEX($BC$2:$BC$2000,$Z1706))</f>
      </c>
      <c r="BV1706">
        <f>IF(OR($A1706="",$P1706&lt;&gt;"Yes",$AH1706="Yes"),"",1+N($AG1706))</f>
      </c>
      <c r="BW1706">
        <f>IF($A1706="","",COUNTIFS($W$2:$W$2500,$A1706,$BZ$2:$BZ$2500,"Yes")+COUNTIFS($X$2:$X$2500,$A1706,$BY$2:$BY$2500,"Yes"))</f>
      </c>
      <c r="BX1706">
        <f>IF(OR($A1706="",$P1706="Yes"),"",IF(N($BW1706)=0,0,1+SUMIFS($CB$2:$CB$2500,$W$2:$W$2500,$A1706)+SUMIFS($CA$2:$CA$2500,$X$2:$X$2500,$A1706)))</f>
      </c>
      <c r="BY1706" t="str">
        <f>IF($Y1706="","",INDEX($AH$2:$AH$2000,$Y1706)&amp;"")</f>
      </c>
      <c r="BZ1706" t="str">
        <f>IF($Z1706="","",INDEX($AH$2:$AH$2000,$Z1706)&amp;"")</f>
      </c>
      <c r="CA1706">
        <f>IF($Y1706="","",INDEX($BV$2:$BV$2000,$Y1706))</f>
      </c>
      <c r="CB1706">
        <f>IF($Z1706="","",INDEX($BV$2:$BV$2000,$Z1706))</f>
      </c>
    </row>
    <row r="1707">
      <c r="A1707" t="str">
        <f>IF(TRIM(INDEX(games!$A:$A,ROW()))="","",TRIM(INDEX(games!$A:$A,ROW())))</f>
      </c>
      <c r="B1707">
        <f>IF(OR($A1707="",INDEX(games!$B:$B,ROW())=""),"",INDEX(games!$B:$B,ROW()))</f>
      </c>
      <c r="C1707" t="str">
        <f>IF(OR($A1707="",INDEX(games!$C:$C,ROW())=""),"",INDEX(games!$C:$C,ROW()))</f>
      </c>
      <c r="D1707">
        <f>IF($A1707="","",COUNTIF($W$2:$W$2500,$A1707)+COUNTIF($X$2:$X$2500,$A1707))</f>
      </c>
      <c r="E1707">
        <f>IF($A1707="","",IFERROR(MATCH($C1707,$R$2:$R$5,0),0))</f>
      </c>
      <c r="F1707">
        <f>IF($A1707="","",MOD(ROW(),34))</f>
      </c>
      <c r="G1707">
        <f>IF($A1707="",NA(),IF($C1707="Action",$B1707,NA()))</f>
      </c>
      <c r="H1707">
        <f>IF($A1707="",NA(),IF($C1707="Action",1+$F1707*0.023,NA()))</f>
      </c>
      <c r="I1707">
        <f>IF($A1707="",NA(),IF($C1707="Strategy",$B1707,NA()))</f>
      </c>
      <c r="J1707">
        <f>IF($A1707="",NA(),IF($C1707="Strategy",2+$F1707*0.023,NA()))</f>
      </c>
      <c r="K1707">
        <f>IF($A1707="",NA(),IF($C1707="Deckbuilder",$B1707,NA()))</f>
      </c>
      <c r="L1707">
        <f>IF($A1707="",NA(),IF($C1707="Deckbuilder",3+$F1707*0.023,NA()))</f>
      </c>
      <c r="M1707">
        <f>IF($A1707="",NA(),IF($C1707="Traditional",$B1707,NA()))</f>
      </c>
      <c r="N1707">
        <f>IF($A1707="",NA(),IF($C1707="Traditional",4+$F1707*0.023,NA()))</f>
      </c>
      <c r="O1707">
        <f>IF($A1707="","",$D1707+ROW()/1000000)</f>
      </c>
      <c r="P1707" t="str">
        <f>IF(OR($A1707="",INDEX(games!$H:$H,ROW())=""),"",INDEX(games!$H:$H,ROW()))</f>
      </c>
      <c r="Q1707">
        <f>IF(OR($A1707="",$P1707&lt;&gt;"Yes"),"",$D1707+ROW()/1000000)</f>
      </c>
      <c r="T1707">
        <f>IF($Y1707="","",INDEX($B$2:$B$2000,$Y1707))</f>
      </c>
      <c r="U1707">
        <f>IF($Z1707="","",INDEX($B$2:$B$2000,$Z1707))</f>
      </c>
      <c r="V1707">
        <f>IF(OR($T1707="",$U1707=""),"",$U1707-$T1707)</f>
      </c>
      <c r="W1707" t="str">
        <f>IF(TRIM(INDEX(connections!$A:$A,ROW()))="","",TRIM(INDEX(connections!$A:$A,ROW())))</f>
      </c>
      <c r="X1707" t="str">
        <f>IF($W1707="","",TRIM(INDEX(connections!$B:$B,ROW())))</f>
      </c>
      <c r="Y1707">
        <f>IF($W1707="","",IFERROR(MATCH($W1707,$A$2:$A$2000,0),""))</f>
      </c>
      <c r="Z1707">
        <f>IF($X1707="","",IFERROR(MATCH($X1707,$A$2:$A$2000,0),""))</f>
      </c>
      <c r="AA1707" t="str">
        <f>IF($Y1707="","",INDEX($P$2:$P$2000,$Y1707))</f>
      </c>
      <c r="AB1707" t="str">
        <f>IF($Z1707="","",INDEX($P$2:$P$2000,$Z1707))</f>
      </c>
      <c r="AC1707">
        <f>IF(AND($AA1707="Yes",$AB1707="Yes"),1,"")</f>
      </c>
      <c r="AD1707">
        <f>IF(OR($Y1707="",$Z1707=""),"",IF(INDEX($C$2:$C$2000,$Y1707)=INDEX($C$2:$C$2000,$Z1707),0,1))</f>
      </c>
      <c r="AE1707">
        <f>IF($AC1707&lt;&gt;1,"",IF(AND(INDEX($AG$2:$AG$2000,$Y1707)=1,INDEX($AG$2:$AG$2000,$Z1707)=1),1,""))</f>
      </c>
      <c r="AG1707">
        <f>IF($A1707="","",COUNTIFS($W$2:$W$2500,$A1707,$AB$2:$AB$2500,"Yes")+COUNTIFS($X$2:$X$2500,$A1707,$AA$2:$AA$2500,"Yes"))</f>
      </c>
      <c r="AH1707" t="str">
        <f>IF(OR($P1707&lt;&gt;"Yes",N($AG1707)=0),"",IF(AND($AG1707=1,COUNTIFS($W$2:$W$2500,$A1707,$AE$2:$AE$2500,1)+COUNTIFS($X$2:$X$2500,$A1707,$AE$2:$AE$2500,1)&gt;0),"","Yes"))</f>
      </c>
      <c r="AI1707">
        <f>IF($AH1707="Yes",$AG1707,"")</f>
      </c>
      <c r="AJ1707">
        <f>IF($AI1707="","",$AI1707+ROW()/1000000)</f>
      </c>
      <c r="AK1707">
        <f>IF(OR($A1707="",$P1707="Yes",N($AG1707)=0),"",$AG1707+ROW()/1000000)</f>
      </c>
      <c r="AL1707" t="str">
        <f>IF($A1707="","",INDEX(games!$J:$J,ROW())&amp;"")</f>
      </c>
      <c r="AM1707">
        <f>IF($A1707="","",SUMPRODUCT($AO1707:$BD1707,'Map Analysis'!$AP$2^{0,1,2,3,4,5,6,7,8,9,10,11,12,13,14,15}))</f>
      </c>
      <c r="AN1707">
        <f>IF($A1707="","",$AM1707+ROW()/10000000)</f>
      </c>
      <c r="AO1707">
        <f>IF($A1707="","",COUNTIF($W$2:$W$2500,$A1707))</f>
      </c>
      <c r="AP1707">
        <f>IF($A1707="","",SUMIFS($BF$2:$BF$2500,$W$2:$W$2500,$A1707))</f>
      </c>
      <c r="AQ1707">
        <f>IF($A1707="","",SUMIFS($BG$2:$BG$2500,$W$2:$W$2500,$A1707))</f>
      </c>
      <c r="AR1707">
        <f>IF($A1707="","",SUMIFS($BH$2:$BH$2500,$W$2:$W$2500,$A1707))</f>
      </c>
      <c r="AS1707">
        <f>IF($A1707="","",SUMIFS($BI$2:$BI$2500,$W$2:$W$2500,$A1707))</f>
      </c>
      <c r="AT1707">
        <f>IF($A1707="","",SUMIFS($BJ$2:$BJ$2500,$W$2:$W$2500,$A1707))</f>
      </c>
      <c r="AU1707">
        <f>IF($A1707="","",SUMIFS($BK$2:$BK$2500,$W$2:$W$2500,$A1707))</f>
      </c>
      <c r="AV1707">
        <f>IF($A1707="","",SUMIFS($BL$2:$BL$2500,$W$2:$W$2500,$A1707))</f>
      </c>
      <c r="AW1707">
        <f>IF($A1707="","",SUMIFS($BM$2:$BM$2500,$W$2:$W$2500,$A1707))</f>
      </c>
      <c r="AX1707">
        <f>IF($A1707="","",SUMIFS($BN$2:$BN$2500,$W$2:$W$2500,$A1707))</f>
      </c>
      <c r="AY1707">
        <f>IF($A1707="","",SUMIFS($BO$2:$BO$2500,$W$2:$W$2500,$A1707))</f>
      </c>
      <c r="AZ1707">
        <f>IF($A1707="","",SUMIFS($BP$2:$BP$2500,$W$2:$W$2500,$A1707))</f>
      </c>
      <c r="BA1707">
        <f>IF($A1707="","",SUMIFS($BQ$2:$BQ$2500,$W$2:$W$2500,$A1707))</f>
      </c>
      <c r="BB1707">
        <f>IF($A1707="","",SUMIFS($BR$2:$BR$2500,$W$2:$W$2500,$A1707))</f>
      </c>
      <c r="BC1707">
        <f>IF($A1707="","",SUMIFS($BS$2:$BS$2500,$W$2:$W$2500,$A1707))</f>
      </c>
      <c r="BD1707">
        <f>IF($A1707="","",SUMIFS($BT$2:$BT$2500,$W$2:$W$2500,$A1707))</f>
      </c>
      <c r="BF1707">
        <f>IF($Z1707="","",INDEX($AO$2:$AO$2000,$Z1707))</f>
      </c>
      <c r="BG1707">
        <f>IF($Z1707="","",INDEX($AP$2:$AP$2000,$Z1707))</f>
      </c>
      <c r="BH1707">
        <f>IF($Z1707="","",INDEX($AQ$2:$AQ$2000,$Z1707))</f>
      </c>
      <c r="BI1707">
        <f>IF($Z1707="","",INDEX($AR$2:$AR$2000,$Z1707))</f>
      </c>
      <c r="BJ1707">
        <f>IF($Z1707="","",INDEX($AS$2:$AS$2000,$Z1707))</f>
      </c>
      <c r="BK1707">
        <f>IF($Z1707="","",INDEX($AT$2:$AT$2000,$Z1707))</f>
      </c>
      <c r="BL1707">
        <f>IF($Z1707="","",INDEX($AU$2:$AU$2000,$Z1707))</f>
      </c>
      <c r="BM1707">
        <f>IF($Z1707="","",INDEX($AV$2:$AV$2000,$Z1707))</f>
      </c>
      <c r="BN1707">
        <f>IF($Z1707="","",INDEX($AW$2:$AW$2000,$Z1707))</f>
      </c>
      <c r="BO1707">
        <f>IF($Z1707="","",INDEX($AX$2:$AX$2000,$Z1707))</f>
      </c>
      <c r="BP1707">
        <f>IF($Z1707="","",INDEX($AY$2:$AY$2000,$Z1707))</f>
      </c>
      <c r="BQ1707">
        <f>IF($Z1707="","",INDEX($AZ$2:$AZ$2000,$Z1707))</f>
      </c>
      <c r="BR1707">
        <f>IF($Z1707="","",INDEX($BA$2:$BA$2000,$Z1707))</f>
      </c>
      <c r="BS1707">
        <f>IF($Z1707="","",INDEX($BB$2:$BB$2000,$Z1707))</f>
      </c>
      <c r="BT1707">
        <f>IF($Z1707="","",INDEX($BC$2:$BC$2000,$Z1707))</f>
      </c>
      <c r="BV1707">
        <f>IF(OR($A1707="",$P1707&lt;&gt;"Yes",$AH1707="Yes"),"",1+N($AG1707))</f>
      </c>
      <c r="BW1707">
        <f>IF($A1707="","",COUNTIFS($W$2:$W$2500,$A1707,$BZ$2:$BZ$2500,"Yes")+COUNTIFS($X$2:$X$2500,$A1707,$BY$2:$BY$2500,"Yes"))</f>
      </c>
      <c r="BX1707">
        <f>IF(OR($A1707="",$P1707="Yes"),"",IF(N($BW1707)=0,0,1+SUMIFS($CB$2:$CB$2500,$W$2:$W$2500,$A1707)+SUMIFS($CA$2:$CA$2500,$X$2:$X$2500,$A1707)))</f>
      </c>
      <c r="BY1707" t="str">
        <f>IF($Y1707="","",INDEX($AH$2:$AH$2000,$Y1707)&amp;"")</f>
      </c>
      <c r="BZ1707" t="str">
        <f>IF($Z1707="","",INDEX($AH$2:$AH$2000,$Z1707)&amp;"")</f>
      </c>
      <c r="CA1707">
        <f>IF($Y1707="","",INDEX($BV$2:$BV$2000,$Y1707))</f>
      </c>
      <c r="CB1707">
        <f>IF($Z1707="","",INDEX($BV$2:$BV$2000,$Z1707))</f>
      </c>
    </row>
    <row r="1708">
      <c r="A1708" t="str">
        <f>IF(TRIM(INDEX(games!$A:$A,ROW()))="","",TRIM(INDEX(games!$A:$A,ROW())))</f>
      </c>
      <c r="B1708">
        <f>IF(OR($A1708="",INDEX(games!$B:$B,ROW())=""),"",INDEX(games!$B:$B,ROW()))</f>
      </c>
      <c r="C1708" t="str">
        <f>IF(OR($A1708="",INDEX(games!$C:$C,ROW())=""),"",INDEX(games!$C:$C,ROW()))</f>
      </c>
      <c r="D1708">
        <f>IF($A1708="","",COUNTIF($W$2:$W$2500,$A1708)+COUNTIF($X$2:$X$2500,$A1708))</f>
      </c>
      <c r="E1708">
        <f>IF($A1708="","",IFERROR(MATCH($C1708,$R$2:$R$5,0),0))</f>
      </c>
      <c r="F1708">
        <f>IF($A1708="","",MOD(ROW(),34))</f>
      </c>
      <c r="G1708">
        <f>IF($A1708="",NA(),IF($C1708="Action",$B1708,NA()))</f>
      </c>
      <c r="H1708">
        <f>IF($A1708="",NA(),IF($C1708="Action",1+$F1708*0.023,NA()))</f>
      </c>
      <c r="I1708">
        <f>IF($A1708="",NA(),IF($C1708="Strategy",$B1708,NA()))</f>
      </c>
      <c r="J1708">
        <f>IF($A1708="",NA(),IF($C1708="Strategy",2+$F1708*0.023,NA()))</f>
      </c>
      <c r="K1708">
        <f>IF($A1708="",NA(),IF($C1708="Deckbuilder",$B1708,NA()))</f>
      </c>
      <c r="L1708">
        <f>IF($A1708="",NA(),IF($C1708="Deckbuilder",3+$F1708*0.023,NA()))</f>
      </c>
      <c r="M1708">
        <f>IF($A1708="",NA(),IF($C1708="Traditional",$B1708,NA()))</f>
      </c>
      <c r="N1708">
        <f>IF($A1708="",NA(),IF($C1708="Traditional",4+$F1708*0.023,NA()))</f>
      </c>
      <c r="O1708">
        <f>IF($A1708="","",$D1708+ROW()/1000000)</f>
      </c>
      <c r="P1708" t="str">
        <f>IF(OR($A1708="",INDEX(games!$H:$H,ROW())=""),"",INDEX(games!$H:$H,ROW()))</f>
      </c>
      <c r="Q1708">
        <f>IF(OR($A1708="",$P1708&lt;&gt;"Yes"),"",$D1708+ROW()/1000000)</f>
      </c>
      <c r="T1708">
        <f>IF($Y1708="","",INDEX($B$2:$B$2000,$Y1708))</f>
      </c>
      <c r="U1708">
        <f>IF($Z1708="","",INDEX($B$2:$B$2000,$Z1708))</f>
      </c>
      <c r="V1708">
        <f>IF(OR($T1708="",$U1708=""),"",$U1708-$T1708)</f>
      </c>
      <c r="W1708" t="str">
        <f>IF(TRIM(INDEX(connections!$A:$A,ROW()))="","",TRIM(INDEX(connections!$A:$A,ROW())))</f>
      </c>
      <c r="X1708" t="str">
        <f>IF($W1708="","",TRIM(INDEX(connections!$B:$B,ROW())))</f>
      </c>
      <c r="Y1708">
        <f>IF($W1708="","",IFERROR(MATCH($W1708,$A$2:$A$2000,0),""))</f>
      </c>
      <c r="Z1708">
        <f>IF($X1708="","",IFERROR(MATCH($X1708,$A$2:$A$2000,0),""))</f>
      </c>
      <c r="AA1708" t="str">
        <f>IF($Y1708="","",INDEX($P$2:$P$2000,$Y1708))</f>
      </c>
      <c r="AB1708" t="str">
        <f>IF($Z1708="","",INDEX($P$2:$P$2000,$Z1708))</f>
      </c>
      <c r="AC1708">
        <f>IF(AND($AA1708="Yes",$AB1708="Yes"),1,"")</f>
      </c>
      <c r="AD1708">
        <f>IF(OR($Y1708="",$Z1708=""),"",IF(INDEX($C$2:$C$2000,$Y1708)=INDEX($C$2:$C$2000,$Z1708),0,1))</f>
      </c>
      <c r="AE1708">
        <f>IF($AC1708&lt;&gt;1,"",IF(AND(INDEX($AG$2:$AG$2000,$Y1708)=1,INDEX($AG$2:$AG$2000,$Z1708)=1),1,""))</f>
      </c>
      <c r="AG1708">
        <f>IF($A1708="","",COUNTIFS($W$2:$W$2500,$A1708,$AB$2:$AB$2500,"Yes")+COUNTIFS($X$2:$X$2500,$A1708,$AA$2:$AA$2500,"Yes"))</f>
      </c>
      <c r="AH1708" t="str">
        <f>IF(OR($P1708&lt;&gt;"Yes",N($AG1708)=0),"",IF(AND($AG1708=1,COUNTIFS($W$2:$W$2500,$A1708,$AE$2:$AE$2500,1)+COUNTIFS($X$2:$X$2500,$A1708,$AE$2:$AE$2500,1)&gt;0),"","Yes"))</f>
      </c>
      <c r="AI1708">
        <f>IF($AH1708="Yes",$AG1708,"")</f>
      </c>
      <c r="AJ1708">
        <f>IF($AI1708="","",$AI1708+ROW()/1000000)</f>
      </c>
      <c r="AK1708">
        <f>IF(OR($A1708="",$P1708="Yes",N($AG1708)=0),"",$AG1708+ROW()/1000000)</f>
      </c>
      <c r="AL1708" t="str">
        <f>IF($A1708="","",INDEX(games!$J:$J,ROW())&amp;"")</f>
      </c>
      <c r="AM1708">
        <f>IF($A1708="","",SUMPRODUCT($AO1708:$BD1708,'Map Analysis'!$AP$2^{0,1,2,3,4,5,6,7,8,9,10,11,12,13,14,15}))</f>
      </c>
      <c r="AN1708">
        <f>IF($A1708="","",$AM1708+ROW()/10000000)</f>
      </c>
      <c r="AO1708">
        <f>IF($A1708="","",COUNTIF($W$2:$W$2500,$A1708))</f>
      </c>
      <c r="AP1708">
        <f>IF($A1708="","",SUMIFS($BF$2:$BF$2500,$W$2:$W$2500,$A1708))</f>
      </c>
      <c r="AQ1708">
        <f>IF($A1708="","",SUMIFS($BG$2:$BG$2500,$W$2:$W$2500,$A1708))</f>
      </c>
      <c r="AR1708">
        <f>IF($A1708="","",SUMIFS($BH$2:$BH$2500,$W$2:$W$2500,$A1708))</f>
      </c>
      <c r="AS1708">
        <f>IF($A1708="","",SUMIFS($BI$2:$BI$2500,$W$2:$W$2500,$A1708))</f>
      </c>
      <c r="AT1708">
        <f>IF($A1708="","",SUMIFS($BJ$2:$BJ$2500,$W$2:$W$2500,$A1708))</f>
      </c>
      <c r="AU1708">
        <f>IF($A1708="","",SUMIFS($BK$2:$BK$2500,$W$2:$W$2500,$A1708))</f>
      </c>
      <c r="AV1708">
        <f>IF($A1708="","",SUMIFS($BL$2:$BL$2500,$W$2:$W$2500,$A1708))</f>
      </c>
      <c r="AW1708">
        <f>IF($A1708="","",SUMIFS($BM$2:$BM$2500,$W$2:$W$2500,$A1708))</f>
      </c>
      <c r="AX1708">
        <f>IF($A1708="","",SUMIFS($BN$2:$BN$2500,$W$2:$W$2500,$A1708))</f>
      </c>
      <c r="AY1708">
        <f>IF($A1708="","",SUMIFS($BO$2:$BO$2500,$W$2:$W$2500,$A1708))</f>
      </c>
      <c r="AZ1708">
        <f>IF($A1708="","",SUMIFS($BP$2:$BP$2500,$W$2:$W$2500,$A1708))</f>
      </c>
      <c r="BA1708">
        <f>IF($A1708="","",SUMIFS($BQ$2:$BQ$2500,$W$2:$W$2500,$A1708))</f>
      </c>
      <c r="BB1708">
        <f>IF($A1708="","",SUMIFS($BR$2:$BR$2500,$W$2:$W$2500,$A1708))</f>
      </c>
      <c r="BC1708">
        <f>IF($A1708="","",SUMIFS($BS$2:$BS$2500,$W$2:$W$2500,$A1708))</f>
      </c>
      <c r="BD1708">
        <f>IF($A1708="","",SUMIFS($BT$2:$BT$2500,$W$2:$W$2500,$A1708))</f>
      </c>
      <c r="BF1708">
        <f>IF($Z1708="","",INDEX($AO$2:$AO$2000,$Z1708))</f>
      </c>
      <c r="BG1708">
        <f>IF($Z1708="","",INDEX($AP$2:$AP$2000,$Z1708))</f>
      </c>
      <c r="BH1708">
        <f>IF($Z1708="","",INDEX($AQ$2:$AQ$2000,$Z1708))</f>
      </c>
      <c r="BI1708">
        <f>IF($Z1708="","",INDEX($AR$2:$AR$2000,$Z1708))</f>
      </c>
      <c r="BJ1708">
        <f>IF($Z1708="","",INDEX($AS$2:$AS$2000,$Z1708))</f>
      </c>
      <c r="BK1708">
        <f>IF($Z1708="","",INDEX($AT$2:$AT$2000,$Z1708))</f>
      </c>
      <c r="BL1708">
        <f>IF($Z1708="","",INDEX($AU$2:$AU$2000,$Z1708))</f>
      </c>
      <c r="BM1708">
        <f>IF($Z1708="","",INDEX($AV$2:$AV$2000,$Z1708))</f>
      </c>
      <c r="BN1708">
        <f>IF($Z1708="","",INDEX($AW$2:$AW$2000,$Z1708))</f>
      </c>
      <c r="BO1708">
        <f>IF($Z1708="","",INDEX($AX$2:$AX$2000,$Z1708))</f>
      </c>
      <c r="BP1708">
        <f>IF($Z1708="","",INDEX($AY$2:$AY$2000,$Z1708))</f>
      </c>
      <c r="BQ1708">
        <f>IF($Z1708="","",INDEX($AZ$2:$AZ$2000,$Z1708))</f>
      </c>
      <c r="BR1708">
        <f>IF($Z1708="","",INDEX($BA$2:$BA$2000,$Z1708))</f>
      </c>
      <c r="BS1708">
        <f>IF($Z1708="","",INDEX($BB$2:$BB$2000,$Z1708))</f>
      </c>
      <c r="BT1708">
        <f>IF($Z1708="","",INDEX($BC$2:$BC$2000,$Z1708))</f>
      </c>
      <c r="BV1708">
        <f>IF(OR($A1708="",$P1708&lt;&gt;"Yes",$AH1708="Yes"),"",1+N($AG1708))</f>
      </c>
      <c r="BW1708">
        <f>IF($A1708="","",COUNTIFS($W$2:$W$2500,$A1708,$BZ$2:$BZ$2500,"Yes")+COUNTIFS($X$2:$X$2500,$A1708,$BY$2:$BY$2500,"Yes"))</f>
      </c>
      <c r="BX1708">
        <f>IF(OR($A1708="",$P1708="Yes"),"",IF(N($BW1708)=0,0,1+SUMIFS($CB$2:$CB$2500,$W$2:$W$2500,$A1708)+SUMIFS($CA$2:$CA$2500,$X$2:$X$2500,$A1708)))</f>
      </c>
      <c r="BY1708" t="str">
        <f>IF($Y1708="","",INDEX($AH$2:$AH$2000,$Y1708)&amp;"")</f>
      </c>
      <c r="BZ1708" t="str">
        <f>IF($Z1708="","",INDEX($AH$2:$AH$2000,$Z1708)&amp;"")</f>
      </c>
      <c r="CA1708">
        <f>IF($Y1708="","",INDEX($BV$2:$BV$2000,$Y1708))</f>
      </c>
      <c r="CB1708">
        <f>IF($Z1708="","",INDEX($BV$2:$BV$2000,$Z1708))</f>
      </c>
    </row>
    <row r="1709">
      <c r="A1709" t="str">
        <f>IF(TRIM(INDEX(games!$A:$A,ROW()))="","",TRIM(INDEX(games!$A:$A,ROW())))</f>
      </c>
      <c r="B1709">
        <f>IF(OR($A1709="",INDEX(games!$B:$B,ROW())=""),"",INDEX(games!$B:$B,ROW()))</f>
      </c>
      <c r="C1709" t="str">
        <f>IF(OR($A1709="",INDEX(games!$C:$C,ROW())=""),"",INDEX(games!$C:$C,ROW()))</f>
      </c>
      <c r="D1709">
        <f>IF($A1709="","",COUNTIF($W$2:$W$2500,$A1709)+COUNTIF($X$2:$X$2500,$A1709))</f>
      </c>
      <c r="E1709">
        <f>IF($A1709="","",IFERROR(MATCH($C1709,$R$2:$R$5,0),0))</f>
      </c>
      <c r="F1709">
        <f>IF($A1709="","",MOD(ROW(),34))</f>
      </c>
      <c r="G1709">
        <f>IF($A1709="",NA(),IF($C1709="Action",$B1709,NA()))</f>
      </c>
      <c r="H1709">
        <f>IF($A1709="",NA(),IF($C1709="Action",1+$F1709*0.023,NA()))</f>
      </c>
      <c r="I1709">
        <f>IF($A1709="",NA(),IF($C1709="Strategy",$B1709,NA()))</f>
      </c>
      <c r="J1709">
        <f>IF($A1709="",NA(),IF($C1709="Strategy",2+$F1709*0.023,NA()))</f>
      </c>
      <c r="K1709">
        <f>IF($A1709="",NA(),IF($C1709="Deckbuilder",$B1709,NA()))</f>
      </c>
      <c r="L1709">
        <f>IF($A1709="",NA(),IF($C1709="Deckbuilder",3+$F1709*0.023,NA()))</f>
      </c>
      <c r="M1709">
        <f>IF($A1709="",NA(),IF($C1709="Traditional",$B1709,NA()))</f>
      </c>
      <c r="N1709">
        <f>IF($A1709="",NA(),IF($C1709="Traditional",4+$F1709*0.023,NA()))</f>
      </c>
      <c r="O1709">
        <f>IF($A1709="","",$D1709+ROW()/1000000)</f>
      </c>
      <c r="P1709" t="str">
        <f>IF(OR($A1709="",INDEX(games!$H:$H,ROW())=""),"",INDEX(games!$H:$H,ROW()))</f>
      </c>
      <c r="Q1709">
        <f>IF(OR($A1709="",$P1709&lt;&gt;"Yes"),"",$D1709+ROW()/1000000)</f>
      </c>
      <c r="T1709">
        <f>IF($Y1709="","",INDEX($B$2:$B$2000,$Y1709))</f>
      </c>
      <c r="U1709">
        <f>IF($Z1709="","",INDEX($B$2:$B$2000,$Z1709))</f>
      </c>
      <c r="V1709">
        <f>IF(OR($T1709="",$U1709=""),"",$U1709-$T1709)</f>
      </c>
      <c r="W1709" t="str">
        <f>IF(TRIM(INDEX(connections!$A:$A,ROW()))="","",TRIM(INDEX(connections!$A:$A,ROW())))</f>
      </c>
      <c r="X1709" t="str">
        <f>IF($W1709="","",TRIM(INDEX(connections!$B:$B,ROW())))</f>
      </c>
      <c r="Y1709">
        <f>IF($W1709="","",IFERROR(MATCH($W1709,$A$2:$A$2000,0),""))</f>
      </c>
      <c r="Z1709">
        <f>IF($X1709="","",IFERROR(MATCH($X1709,$A$2:$A$2000,0),""))</f>
      </c>
      <c r="AA1709" t="str">
        <f>IF($Y1709="","",INDEX($P$2:$P$2000,$Y1709))</f>
      </c>
      <c r="AB1709" t="str">
        <f>IF($Z1709="","",INDEX($P$2:$P$2000,$Z1709))</f>
      </c>
      <c r="AC1709">
        <f>IF(AND($AA1709="Yes",$AB1709="Yes"),1,"")</f>
      </c>
      <c r="AD1709">
        <f>IF(OR($Y1709="",$Z1709=""),"",IF(INDEX($C$2:$C$2000,$Y1709)=INDEX($C$2:$C$2000,$Z1709),0,1))</f>
      </c>
      <c r="AE1709">
        <f>IF($AC1709&lt;&gt;1,"",IF(AND(INDEX($AG$2:$AG$2000,$Y1709)=1,INDEX($AG$2:$AG$2000,$Z1709)=1),1,""))</f>
      </c>
      <c r="AG1709">
        <f>IF($A1709="","",COUNTIFS($W$2:$W$2500,$A1709,$AB$2:$AB$2500,"Yes")+COUNTIFS($X$2:$X$2500,$A1709,$AA$2:$AA$2500,"Yes"))</f>
      </c>
      <c r="AH1709" t="str">
        <f>IF(OR($P1709&lt;&gt;"Yes",N($AG1709)=0),"",IF(AND($AG1709=1,COUNTIFS($W$2:$W$2500,$A1709,$AE$2:$AE$2500,1)+COUNTIFS($X$2:$X$2500,$A1709,$AE$2:$AE$2500,1)&gt;0),"","Yes"))</f>
      </c>
      <c r="AI1709">
        <f>IF($AH1709="Yes",$AG1709,"")</f>
      </c>
      <c r="AJ1709">
        <f>IF($AI1709="","",$AI1709+ROW()/1000000)</f>
      </c>
      <c r="AK1709">
        <f>IF(OR($A1709="",$P1709="Yes",N($AG1709)=0),"",$AG1709+ROW()/1000000)</f>
      </c>
      <c r="AL1709" t="str">
        <f>IF($A1709="","",INDEX(games!$J:$J,ROW())&amp;"")</f>
      </c>
      <c r="AM1709">
        <f>IF($A1709="","",SUMPRODUCT($AO1709:$BD1709,'Map Analysis'!$AP$2^{0,1,2,3,4,5,6,7,8,9,10,11,12,13,14,15}))</f>
      </c>
      <c r="AN1709">
        <f>IF($A1709="","",$AM1709+ROW()/10000000)</f>
      </c>
      <c r="AO1709">
        <f>IF($A1709="","",COUNTIF($W$2:$W$2500,$A1709))</f>
      </c>
      <c r="AP1709">
        <f>IF($A1709="","",SUMIFS($BF$2:$BF$2500,$W$2:$W$2500,$A1709))</f>
      </c>
      <c r="AQ1709">
        <f>IF($A1709="","",SUMIFS($BG$2:$BG$2500,$W$2:$W$2500,$A1709))</f>
      </c>
      <c r="AR1709">
        <f>IF($A1709="","",SUMIFS($BH$2:$BH$2500,$W$2:$W$2500,$A1709))</f>
      </c>
      <c r="AS1709">
        <f>IF($A1709="","",SUMIFS($BI$2:$BI$2500,$W$2:$W$2500,$A1709))</f>
      </c>
      <c r="AT1709">
        <f>IF($A1709="","",SUMIFS($BJ$2:$BJ$2500,$W$2:$W$2500,$A1709))</f>
      </c>
      <c r="AU1709">
        <f>IF($A1709="","",SUMIFS($BK$2:$BK$2500,$W$2:$W$2500,$A1709))</f>
      </c>
      <c r="AV1709">
        <f>IF($A1709="","",SUMIFS($BL$2:$BL$2500,$W$2:$W$2500,$A1709))</f>
      </c>
      <c r="AW1709">
        <f>IF($A1709="","",SUMIFS($BM$2:$BM$2500,$W$2:$W$2500,$A1709))</f>
      </c>
      <c r="AX1709">
        <f>IF($A1709="","",SUMIFS($BN$2:$BN$2500,$W$2:$W$2500,$A1709))</f>
      </c>
      <c r="AY1709">
        <f>IF($A1709="","",SUMIFS($BO$2:$BO$2500,$W$2:$W$2500,$A1709))</f>
      </c>
      <c r="AZ1709">
        <f>IF($A1709="","",SUMIFS($BP$2:$BP$2500,$W$2:$W$2500,$A1709))</f>
      </c>
      <c r="BA1709">
        <f>IF($A1709="","",SUMIFS($BQ$2:$BQ$2500,$W$2:$W$2500,$A1709))</f>
      </c>
      <c r="BB1709">
        <f>IF($A1709="","",SUMIFS($BR$2:$BR$2500,$W$2:$W$2500,$A1709))</f>
      </c>
      <c r="BC1709">
        <f>IF($A1709="","",SUMIFS($BS$2:$BS$2500,$W$2:$W$2500,$A1709))</f>
      </c>
      <c r="BD1709">
        <f>IF($A1709="","",SUMIFS($BT$2:$BT$2500,$W$2:$W$2500,$A1709))</f>
      </c>
      <c r="BF1709">
        <f>IF($Z1709="","",INDEX($AO$2:$AO$2000,$Z1709))</f>
      </c>
      <c r="BG1709">
        <f>IF($Z1709="","",INDEX($AP$2:$AP$2000,$Z1709))</f>
      </c>
      <c r="BH1709">
        <f>IF($Z1709="","",INDEX($AQ$2:$AQ$2000,$Z1709))</f>
      </c>
      <c r="BI1709">
        <f>IF($Z1709="","",INDEX($AR$2:$AR$2000,$Z1709))</f>
      </c>
      <c r="BJ1709">
        <f>IF($Z1709="","",INDEX($AS$2:$AS$2000,$Z1709))</f>
      </c>
      <c r="BK1709">
        <f>IF($Z1709="","",INDEX($AT$2:$AT$2000,$Z1709))</f>
      </c>
      <c r="BL1709">
        <f>IF($Z1709="","",INDEX($AU$2:$AU$2000,$Z1709))</f>
      </c>
      <c r="BM1709">
        <f>IF($Z1709="","",INDEX($AV$2:$AV$2000,$Z1709))</f>
      </c>
      <c r="BN1709">
        <f>IF($Z1709="","",INDEX($AW$2:$AW$2000,$Z1709))</f>
      </c>
      <c r="BO1709">
        <f>IF($Z1709="","",INDEX($AX$2:$AX$2000,$Z1709))</f>
      </c>
      <c r="BP1709">
        <f>IF($Z1709="","",INDEX($AY$2:$AY$2000,$Z1709))</f>
      </c>
      <c r="BQ1709">
        <f>IF($Z1709="","",INDEX($AZ$2:$AZ$2000,$Z1709))</f>
      </c>
      <c r="BR1709">
        <f>IF($Z1709="","",INDEX($BA$2:$BA$2000,$Z1709))</f>
      </c>
      <c r="BS1709">
        <f>IF($Z1709="","",INDEX($BB$2:$BB$2000,$Z1709))</f>
      </c>
      <c r="BT1709">
        <f>IF($Z1709="","",INDEX($BC$2:$BC$2000,$Z1709))</f>
      </c>
      <c r="BV1709">
        <f>IF(OR($A1709="",$P1709&lt;&gt;"Yes",$AH1709="Yes"),"",1+N($AG1709))</f>
      </c>
      <c r="BW1709">
        <f>IF($A1709="","",COUNTIFS($W$2:$W$2500,$A1709,$BZ$2:$BZ$2500,"Yes")+COUNTIFS($X$2:$X$2500,$A1709,$BY$2:$BY$2500,"Yes"))</f>
      </c>
      <c r="BX1709">
        <f>IF(OR($A1709="",$P1709="Yes"),"",IF(N($BW1709)=0,0,1+SUMIFS($CB$2:$CB$2500,$W$2:$W$2500,$A1709)+SUMIFS($CA$2:$CA$2500,$X$2:$X$2500,$A1709)))</f>
      </c>
      <c r="BY1709" t="str">
        <f>IF($Y1709="","",INDEX($AH$2:$AH$2000,$Y1709)&amp;"")</f>
      </c>
      <c r="BZ1709" t="str">
        <f>IF($Z1709="","",INDEX($AH$2:$AH$2000,$Z1709)&amp;"")</f>
      </c>
      <c r="CA1709">
        <f>IF($Y1709="","",INDEX($BV$2:$BV$2000,$Y1709))</f>
      </c>
      <c r="CB1709">
        <f>IF($Z1709="","",INDEX($BV$2:$BV$2000,$Z1709))</f>
      </c>
    </row>
    <row r="1710">
      <c r="A1710" t="str">
        <f>IF(TRIM(INDEX(games!$A:$A,ROW()))="","",TRIM(INDEX(games!$A:$A,ROW())))</f>
      </c>
      <c r="B1710">
        <f>IF(OR($A1710="",INDEX(games!$B:$B,ROW())=""),"",INDEX(games!$B:$B,ROW()))</f>
      </c>
      <c r="C1710" t="str">
        <f>IF(OR($A1710="",INDEX(games!$C:$C,ROW())=""),"",INDEX(games!$C:$C,ROW()))</f>
      </c>
      <c r="D1710">
        <f>IF($A1710="","",COUNTIF($W$2:$W$2500,$A1710)+COUNTIF($X$2:$X$2500,$A1710))</f>
      </c>
      <c r="E1710">
        <f>IF($A1710="","",IFERROR(MATCH($C1710,$R$2:$R$5,0),0))</f>
      </c>
      <c r="F1710">
        <f>IF($A1710="","",MOD(ROW(),34))</f>
      </c>
      <c r="G1710">
        <f>IF($A1710="",NA(),IF($C1710="Action",$B1710,NA()))</f>
      </c>
      <c r="H1710">
        <f>IF($A1710="",NA(),IF($C1710="Action",1+$F1710*0.023,NA()))</f>
      </c>
      <c r="I1710">
        <f>IF($A1710="",NA(),IF($C1710="Strategy",$B1710,NA()))</f>
      </c>
      <c r="J1710">
        <f>IF($A1710="",NA(),IF($C1710="Strategy",2+$F1710*0.023,NA()))</f>
      </c>
      <c r="K1710">
        <f>IF($A1710="",NA(),IF($C1710="Deckbuilder",$B1710,NA()))</f>
      </c>
      <c r="L1710">
        <f>IF($A1710="",NA(),IF($C1710="Deckbuilder",3+$F1710*0.023,NA()))</f>
      </c>
      <c r="M1710">
        <f>IF($A1710="",NA(),IF($C1710="Traditional",$B1710,NA()))</f>
      </c>
      <c r="N1710">
        <f>IF($A1710="",NA(),IF($C1710="Traditional",4+$F1710*0.023,NA()))</f>
      </c>
      <c r="O1710">
        <f>IF($A1710="","",$D1710+ROW()/1000000)</f>
      </c>
      <c r="P1710" t="str">
        <f>IF(OR($A1710="",INDEX(games!$H:$H,ROW())=""),"",INDEX(games!$H:$H,ROW()))</f>
      </c>
      <c r="Q1710">
        <f>IF(OR($A1710="",$P1710&lt;&gt;"Yes"),"",$D1710+ROW()/1000000)</f>
      </c>
      <c r="T1710">
        <f>IF($Y1710="","",INDEX($B$2:$B$2000,$Y1710))</f>
      </c>
      <c r="U1710">
        <f>IF($Z1710="","",INDEX($B$2:$B$2000,$Z1710))</f>
      </c>
      <c r="V1710">
        <f>IF(OR($T1710="",$U1710=""),"",$U1710-$T1710)</f>
      </c>
      <c r="W1710" t="str">
        <f>IF(TRIM(INDEX(connections!$A:$A,ROW()))="","",TRIM(INDEX(connections!$A:$A,ROW())))</f>
      </c>
      <c r="X1710" t="str">
        <f>IF($W1710="","",TRIM(INDEX(connections!$B:$B,ROW())))</f>
      </c>
      <c r="Y1710">
        <f>IF($W1710="","",IFERROR(MATCH($W1710,$A$2:$A$2000,0),""))</f>
      </c>
      <c r="Z1710">
        <f>IF($X1710="","",IFERROR(MATCH($X1710,$A$2:$A$2000,0),""))</f>
      </c>
      <c r="AA1710" t="str">
        <f>IF($Y1710="","",INDEX($P$2:$P$2000,$Y1710))</f>
      </c>
      <c r="AB1710" t="str">
        <f>IF($Z1710="","",INDEX($P$2:$P$2000,$Z1710))</f>
      </c>
      <c r="AC1710">
        <f>IF(AND($AA1710="Yes",$AB1710="Yes"),1,"")</f>
      </c>
      <c r="AD1710">
        <f>IF(OR($Y1710="",$Z1710=""),"",IF(INDEX($C$2:$C$2000,$Y1710)=INDEX($C$2:$C$2000,$Z1710),0,1))</f>
      </c>
      <c r="AE1710">
        <f>IF($AC1710&lt;&gt;1,"",IF(AND(INDEX($AG$2:$AG$2000,$Y1710)=1,INDEX($AG$2:$AG$2000,$Z1710)=1),1,""))</f>
      </c>
      <c r="AG1710">
        <f>IF($A1710="","",COUNTIFS($W$2:$W$2500,$A1710,$AB$2:$AB$2500,"Yes")+COUNTIFS($X$2:$X$2500,$A1710,$AA$2:$AA$2500,"Yes"))</f>
      </c>
      <c r="AH1710" t="str">
        <f>IF(OR($P1710&lt;&gt;"Yes",N($AG1710)=0),"",IF(AND($AG1710=1,COUNTIFS($W$2:$W$2500,$A1710,$AE$2:$AE$2500,1)+COUNTIFS($X$2:$X$2500,$A1710,$AE$2:$AE$2500,1)&gt;0),"","Yes"))</f>
      </c>
      <c r="AI1710">
        <f>IF($AH1710="Yes",$AG1710,"")</f>
      </c>
      <c r="AJ1710">
        <f>IF($AI1710="","",$AI1710+ROW()/1000000)</f>
      </c>
      <c r="AK1710">
        <f>IF(OR($A1710="",$P1710="Yes",N($AG1710)=0),"",$AG1710+ROW()/1000000)</f>
      </c>
      <c r="AL1710" t="str">
        <f>IF($A1710="","",INDEX(games!$J:$J,ROW())&amp;"")</f>
      </c>
      <c r="AM1710">
        <f>IF($A1710="","",SUMPRODUCT($AO1710:$BD1710,'Map Analysis'!$AP$2^{0,1,2,3,4,5,6,7,8,9,10,11,12,13,14,15}))</f>
      </c>
      <c r="AN1710">
        <f>IF($A1710="","",$AM1710+ROW()/10000000)</f>
      </c>
      <c r="AO1710">
        <f>IF($A1710="","",COUNTIF($W$2:$W$2500,$A1710))</f>
      </c>
      <c r="AP1710">
        <f>IF($A1710="","",SUMIFS($BF$2:$BF$2500,$W$2:$W$2500,$A1710))</f>
      </c>
      <c r="AQ1710">
        <f>IF($A1710="","",SUMIFS($BG$2:$BG$2500,$W$2:$W$2500,$A1710))</f>
      </c>
      <c r="AR1710">
        <f>IF($A1710="","",SUMIFS($BH$2:$BH$2500,$W$2:$W$2500,$A1710))</f>
      </c>
      <c r="AS1710">
        <f>IF($A1710="","",SUMIFS($BI$2:$BI$2500,$W$2:$W$2500,$A1710))</f>
      </c>
      <c r="AT1710">
        <f>IF($A1710="","",SUMIFS($BJ$2:$BJ$2500,$W$2:$W$2500,$A1710))</f>
      </c>
      <c r="AU1710">
        <f>IF($A1710="","",SUMIFS($BK$2:$BK$2500,$W$2:$W$2500,$A1710))</f>
      </c>
      <c r="AV1710">
        <f>IF($A1710="","",SUMIFS($BL$2:$BL$2500,$W$2:$W$2500,$A1710))</f>
      </c>
      <c r="AW1710">
        <f>IF($A1710="","",SUMIFS($BM$2:$BM$2500,$W$2:$W$2500,$A1710))</f>
      </c>
      <c r="AX1710">
        <f>IF($A1710="","",SUMIFS($BN$2:$BN$2500,$W$2:$W$2500,$A1710))</f>
      </c>
      <c r="AY1710">
        <f>IF($A1710="","",SUMIFS($BO$2:$BO$2500,$W$2:$W$2500,$A1710))</f>
      </c>
      <c r="AZ1710">
        <f>IF($A1710="","",SUMIFS($BP$2:$BP$2500,$W$2:$W$2500,$A1710))</f>
      </c>
      <c r="BA1710">
        <f>IF($A1710="","",SUMIFS($BQ$2:$BQ$2500,$W$2:$W$2500,$A1710))</f>
      </c>
      <c r="BB1710">
        <f>IF($A1710="","",SUMIFS($BR$2:$BR$2500,$W$2:$W$2500,$A1710))</f>
      </c>
      <c r="BC1710">
        <f>IF($A1710="","",SUMIFS($BS$2:$BS$2500,$W$2:$W$2500,$A1710))</f>
      </c>
      <c r="BD1710">
        <f>IF($A1710="","",SUMIFS($BT$2:$BT$2500,$W$2:$W$2500,$A1710))</f>
      </c>
      <c r="BF1710">
        <f>IF($Z1710="","",INDEX($AO$2:$AO$2000,$Z1710))</f>
      </c>
      <c r="BG1710">
        <f>IF($Z1710="","",INDEX($AP$2:$AP$2000,$Z1710))</f>
      </c>
      <c r="BH1710">
        <f>IF($Z1710="","",INDEX($AQ$2:$AQ$2000,$Z1710))</f>
      </c>
      <c r="BI1710">
        <f>IF($Z1710="","",INDEX($AR$2:$AR$2000,$Z1710))</f>
      </c>
      <c r="BJ1710">
        <f>IF($Z1710="","",INDEX($AS$2:$AS$2000,$Z1710))</f>
      </c>
      <c r="BK1710">
        <f>IF($Z1710="","",INDEX($AT$2:$AT$2000,$Z1710))</f>
      </c>
      <c r="BL1710">
        <f>IF($Z1710="","",INDEX($AU$2:$AU$2000,$Z1710))</f>
      </c>
      <c r="BM1710">
        <f>IF($Z1710="","",INDEX($AV$2:$AV$2000,$Z1710))</f>
      </c>
      <c r="BN1710">
        <f>IF($Z1710="","",INDEX($AW$2:$AW$2000,$Z1710))</f>
      </c>
      <c r="BO1710">
        <f>IF($Z1710="","",INDEX($AX$2:$AX$2000,$Z1710))</f>
      </c>
      <c r="BP1710">
        <f>IF($Z1710="","",INDEX($AY$2:$AY$2000,$Z1710))</f>
      </c>
      <c r="BQ1710">
        <f>IF($Z1710="","",INDEX($AZ$2:$AZ$2000,$Z1710))</f>
      </c>
      <c r="BR1710">
        <f>IF($Z1710="","",INDEX($BA$2:$BA$2000,$Z1710))</f>
      </c>
      <c r="BS1710">
        <f>IF($Z1710="","",INDEX($BB$2:$BB$2000,$Z1710))</f>
      </c>
      <c r="BT1710">
        <f>IF($Z1710="","",INDEX($BC$2:$BC$2000,$Z1710))</f>
      </c>
      <c r="BV1710">
        <f>IF(OR($A1710="",$P1710&lt;&gt;"Yes",$AH1710="Yes"),"",1+N($AG1710))</f>
      </c>
      <c r="BW1710">
        <f>IF($A1710="","",COUNTIFS($W$2:$W$2500,$A1710,$BZ$2:$BZ$2500,"Yes")+COUNTIFS($X$2:$X$2500,$A1710,$BY$2:$BY$2500,"Yes"))</f>
      </c>
      <c r="BX1710">
        <f>IF(OR($A1710="",$P1710="Yes"),"",IF(N($BW1710)=0,0,1+SUMIFS($CB$2:$CB$2500,$W$2:$W$2500,$A1710)+SUMIFS($CA$2:$CA$2500,$X$2:$X$2500,$A1710)))</f>
      </c>
      <c r="BY1710" t="str">
        <f>IF($Y1710="","",INDEX($AH$2:$AH$2000,$Y1710)&amp;"")</f>
      </c>
      <c r="BZ1710" t="str">
        <f>IF($Z1710="","",INDEX($AH$2:$AH$2000,$Z1710)&amp;"")</f>
      </c>
      <c r="CA1710">
        <f>IF($Y1710="","",INDEX($BV$2:$BV$2000,$Y1710))</f>
      </c>
      <c r="CB1710">
        <f>IF($Z1710="","",INDEX($BV$2:$BV$2000,$Z1710))</f>
      </c>
    </row>
    <row r="1711">
      <c r="A1711" t="str">
        <f>IF(TRIM(INDEX(games!$A:$A,ROW()))="","",TRIM(INDEX(games!$A:$A,ROW())))</f>
      </c>
      <c r="B1711">
        <f>IF(OR($A1711="",INDEX(games!$B:$B,ROW())=""),"",INDEX(games!$B:$B,ROW()))</f>
      </c>
      <c r="C1711" t="str">
        <f>IF(OR($A1711="",INDEX(games!$C:$C,ROW())=""),"",INDEX(games!$C:$C,ROW()))</f>
      </c>
      <c r="D1711">
        <f>IF($A1711="","",COUNTIF($W$2:$W$2500,$A1711)+COUNTIF($X$2:$X$2500,$A1711))</f>
      </c>
      <c r="E1711">
        <f>IF($A1711="","",IFERROR(MATCH($C1711,$R$2:$R$5,0),0))</f>
      </c>
      <c r="F1711">
        <f>IF($A1711="","",MOD(ROW(),34))</f>
      </c>
      <c r="G1711">
        <f>IF($A1711="",NA(),IF($C1711="Action",$B1711,NA()))</f>
      </c>
      <c r="H1711">
        <f>IF($A1711="",NA(),IF($C1711="Action",1+$F1711*0.023,NA()))</f>
      </c>
      <c r="I1711">
        <f>IF($A1711="",NA(),IF($C1711="Strategy",$B1711,NA()))</f>
      </c>
      <c r="J1711">
        <f>IF($A1711="",NA(),IF($C1711="Strategy",2+$F1711*0.023,NA()))</f>
      </c>
      <c r="K1711">
        <f>IF($A1711="",NA(),IF($C1711="Deckbuilder",$B1711,NA()))</f>
      </c>
      <c r="L1711">
        <f>IF($A1711="",NA(),IF($C1711="Deckbuilder",3+$F1711*0.023,NA()))</f>
      </c>
      <c r="M1711">
        <f>IF($A1711="",NA(),IF($C1711="Traditional",$B1711,NA()))</f>
      </c>
      <c r="N1711">
        <f>IF($A1711="",NA(),IF($C1711="Traditional",4+$F1711*0.023,NA()))</f>
      </c>
      <c r="O1711">
        <f>IF($A1711="","",$D1711+ROW()/1000000)</f>
      </c>
      <c r="P1711" t="str">
        <f>IF(OR($A1711="",INDEX(games!$H:$H,ROW())=""),"",INDEX(games!$H:$H,ROW()))</f>
      </c>
      <c r="Q1711">
        <f>IF(OR($A1711="",$P1711&lt;&gt;"Yes"),"",$D1711+ROW()/1000000)</f>
      </c>
      <c r="T1711">
        <f>IF($Y1711="","",INDEX($B$2:$B$2000,$Y1711))</f>
      </c>
      <c r="U1711">
        <f>IF($Z1711="","",INDEX($B$2:$B$2000,$Z1711))</f>
      </c>
      <c r="V1711">
        <f>IF(OR($T1711="",$U1711=""),"",$U1711-$T1711)</f>
      </c>
      <c r="W1711" t="str">
        <f>IF(TRIM(INDEX(connections!$A:$A,ROW()))="","",TRIM(INDEX(connections!$A:$A,ROW())))</f>
      </c>
      <c r="X1711" t="str">
        <f>IF($W1711="","",TRIM(INDEX(connections!$B:$B,ROW())))</f>
      </c>
      <c r="Y1711">
        <f>IF($W1711="","",IFERROR(MATCH($W1711,$A$2:$A$2000,0),""))</f>
      </c>
      <c r="Z1711">
        <f>IF($X1711="","",IFERROR(MATCH($X1711,$A$2:$A$2000,0),""))</f>
      </c>
      <c r="AA1711" t="str">
        <f>IF($Y1711="","",INDEX($P$2:$P$2000,$Y1711))</f>
      </c>
      <c r="AB1711" t="str">
        <f>IF($Z1711="","",INDEX($P$2:$P$2000,$Z1711))</f>
      </c>
      <c r="AC1711">
        <f>IF(AND($AA1711="Yes",$AB1711="Yes"),1,"")</f>
      </c>
      <c r="AD1711">
        <f>IF(OR($Y1711="",$Z1711=""),"",IF(INDEX($C$2:$C$2000,$Y1711)=INDEX($C$2:$C$2000,$Z1711),0,1))</f>
      </c>
      <c r="AE1711">
        <f>IF($AC1711&lt;&gt;1,"",IF(AND(INDEX($AG$2:$AG$2000,$Y1711)=1,INDEX($AG$2:$AG$2000,$Z1711)=1),1,""))</f>
      </c>
      <c r="AG1711">
        <f>IF($A1711="","",COUNTIFS($W$2:$W$2500,$A1711,$AB$2:$AB$2500,"Yes")+COUNTIFS($X$2:$X$2500,$A1711,$AA$2:$AA$2500,"Yes"))</f>
      </c>
      <c r="AH1711" t="str">
        <f>IF(OR($P1711&lt;&gt;"Yes",N($AG1711)=0),"",IF(AND($AG1711=1,COUNTIFS($W$2:$W$2500,$A1711,$AE$2:$AE$2500,1)+COUNTIFS($X$2:$X$2500,$A1711,$AE$2:$AE$2500,1)&gt;0),"","Yes"))</f>
      </c>
      <c r="AI1711">
        <f>IF($AH1711="Yes",$AG1711,"")</f>
      </c>
      <c r="AJ1711">
        <f>IF($AI1711="","",$AI1711+ROW()/1000000)</f>
      </c>
      <c r="AK1711">
        <f>IF(OR($A1711="",$P1711="Yes",N($AG1711)=0),"",$AG1711+ROW()/1000000)</f>
      </c>
      <c r="AL1711" t="str">
        <f>IF($A1711="","",INDEX(games!$J:$J,ROW())&amp;"")</f>
      </c>
      <c r="AM1711">
        <f>IF($A1711="","",SUMPRODUCT($AO1711:$BD1711,'Map Analysis'!$AP$2^{0,1,2,3,4,5,6,7,8,9,10,11,12,13,14,15}))</f>
      </c>
      <c r="AN1711">
        <f>IF($A1711="","",$AM1711+ROW()/10000000)</f>
      </c>
      <c r="AO1711">
        <f>IF($A1711="","",COUNTIF($W$2:$W$2500,$A1711))</f>
      </c>
      <c r="AP1711">
        <f>IF($A1711="","",SUMIFS($BF$2:$BF$2500,$W$2:$W$2500,$A1711))</f>
      </c>
      <c r="AQ1711">
        <f>IF($A1711="","",SUMIFS($BG$2:$BG$2500,$W$2:$W$2500,$A1711))</f>
      </c>
      <c r="AR1711">
        <f>IF($A1711="","",SUMIFS($BH$2:$BH$2500,$W$2:$W$2500,$A1711))</f>
      </c>
      <c r="AS1711">
        <f>IF($A1711="","",SUMIFS($BI$2:$BI$2500,$W$2:$W$2500,$A1711))</f>
      </c>
      <c r="AT1711">
        <f>IF($A1711="","",SUMIFS($BJ$2:$BJ$2500,$W$2:$W$2500,$A1711))</f>
      </c>
      <c r="AU1711">
        <f>IF($A1711="","",SUMIFS($BK$2:$BK$2500,$W$2:$W$2500,$A1711))</f>
      </c>
      <c r="AV1711">
        <f>IF($A1711="","",SUMIFS($BL$2:$BL$2500,$W$2:$W$2500,$A1711))</f>
      </c>
      <c r="AW1711">
        <f>IF($A1711="","",SUMIFS($BM$2:$BM$2500,$W$2:$W$2500,$A1711))</f>
      </c>
      <c r="AX1711">
        <f>IF($A1711="","",SUMIFS($BN$2:$BN$2500,$W$2:$W$2500,$A1711))</f>
      </c>
      <c r="AY1711">
        <f>IF($A1711="","",SUMIFS($BO$2:$BO$2500,$W$2:$W$2500,$A1711))</f>
      </c>
      <c r="AZ1711">
        <f>IF($A1711="","",SUMIFS($BP$2:$BP$2500,$W$2:$W$2500,$A1711))</f>
      </c>
      <c r="BA1711">
        <f>IF($A1711="","",SUMIFS($BQ$2:$BQ$2500,$W$2:$W$2500,$A1711))</f>
      </c>
      <c r="BB1711">
        <f>IF($A1711="","",SUMIFS($BR$2:$BR$2500,$W$2:$W$2500,$A1711))</f>
      </c>
      <c r="BC1711">
        <f>IF($A1711="","",SUMIFS($BS$2:$BS$2500,$W$2:$W$2500,$A1711))</f>
      </c>
      <c r="BD1711">
        <f>IF($A1711="","",SUMIFS($BT$2:$BT$2500,$W$2:$W$2500,$A1711))</f>
      </c>
      <c r="BF1711">
        <f>IF($Z1711="","",INDEX($AO$2:$AO$2000,$Z1711))</f>
      </c>
      <c r="BG1711">
        <f>IF($Z1711="","",INDEX($AP$2:$AP$2000,$Z1711))</f>
      </c>
      <c r="BH1711">
        <f>IF($Z1711="","",INDEX($AQ$2:$AQ$2000,$Z1711))</f>
      </c>
      <c r="BI1711">
        <f>IF($Z1711="","",INDEX($AR$2:$AR$2000,$Z1711))</f>
      </c>
      <c r="BJ1711">
        <f>IF($Z1711="","",INDEX($AS$2:$AS$2000,$Z1711))</f>
      </c>
      <c r="BK1711">
        <f>IF($Z1711="","",INDEX($AT$2:$AT$2000,$Z1711))</f>
      </c>
      <c r="BL1711">
        <f>IF($Z1711="","",INDEX($AU$2:$AU$2000,$Z1711))</f>
      </c>
      <c r="BM1711">
        <f>IF($Z1711="","",INDEX($AV$2:$AV$2000,$Z1711))</f>
      </c>
      <c r="BN1711">
        <f>IF($Z1711="","",INDEX($AW$2:$AW$2000,$Z1711))</f>
      </c>
      <c r="BO1711">
        <f>IF($Z1711="","",INDEX($AX$2:$AX$2000,$Z1711))</f>
      </c>
      <c r="BP1711">
        <f>IF($Z1711="","",INDEX($AY$2:$AY$2000,$Z1711))</f>
      </c>
      <c r="BQ1711">
        <f>IF($Z1711="","",INDEX($AZ$2:$AZ$2000,$Z1711))</f>
      </c>
      <c r="BR1711">
        <f>IF($Z1711="","",INDEX($BA$2:$BA$2000,$Z1711))</f>
      </c>
      <c r="BS1711">
        <f>IF($Z1711="","",INDEX($BB$2:$BB$2000,$Z1711))</f>
      </c>
      <c r="BT1711">
        <f>IF($Z1711="","",INDEX($BC$2:$BC$2000,$Z1711))</f>
      </c>
      <c r="BV1711">
        <f>IF(OR($A1711="",$P1711&lt;&gt;"Yes",$AH1711="Yes"),"",1+N($AG1711))</f>
      </c>
      <c r="BW1711">
        <f>IF($A1711="","",COUNTIFS($W$2:$W$2500,$A1711,$BZ$2:$BZ$2500,"Yes")+COUNTIFS($X$2:$X$2500,$A1711,$BY$2:$BY$2500,"Yes"))</f>
      </c>
      <c r="BX1711">
        <f>IF(OR($A1711="",$P1711="Yes"),"",IF(N($BW1711)=0,0,1+SUMIFS($CB$2:$CB$2500,$W$2:$W$2500,$A1711)+SUMIFS($CA$2:$CA$2500,$X$2:$X$2500,$A1711)))</f>
      </c>
      <c r="BY1711" t="str">
        <f>IF($Y1711="","",INDEX($AH$2:$AH$2000,$Y1711)&amp;"")</f>
      </c>
      <c r="BZ1711" t="str">
        <f>IF($Z1711="","",INDEX($AH$2:$AH$2000,$Z1711)&amp;"")</f>
      </c>
      <c r="CA1711">
        <f>IF($Y1711="","",INDEX($BV$2:$BV$2000,$Y1711))</f>
      </c>
      <c r="CB1711">
        <f>IF($Z1711="","",INDEX($BV$2:$BV$2000,$Z1711))</f>
      </c>
    </row>
    <row r="1712">
      <c r="A1712" t="str">
        <f>IF(TRIM(INDEX(games!$A:$A,ROW()))="","",TRIM(INDEX(games!$A:$A,ROW())))</f>
      </c>
      <c r="B1712">
        <f>IF(OR($A1712="",INDEX(games!$B:$B,ROW())=""),"",INDEX(games!$B:$B,ROW()))</f>
      </c>
      <c r="C1712" t="str">
        <f>IF(OR($A1712="",INDEX(games!$C:$C,ROW())=""),"",INDEX(games!$C:$C,ROW()))</f>
      </c>
      <c r="D1712">
        <f>IF($A1712="","",COUNTIF($W$2:$W$2500,$A1712)+COUNTIF($X$2:$X$2500,$A1712))</f>
      </c>
      <c r="E1712">
        <f>IF($A1712="","",IFERROR(MATCH($C1712,$R$2:$R$5,0),0))</f>
      </c>
      <c r="F1712">
        <f>IF($A1712="","",MOD(ROW(),34))</f>
      </c>
      <c r="G1712">
        <f>IF($A1712="",NA(),IF($C1712="Action",$B1712,NA()))</f>
      </c>
      <c r="H1712">
        <f>IF($A1712="",NA(),IF($C1712="Action",1+$F1712*0.023,NA()))</f>
      </c>
      <c r="I1712">
        <f>IF($A1712="",NA(),IF($C1712="Strategy",$B1712,NA()))</f>
      </c>
      <c r="J1712">
        <f>IF($A1712="",NA(),IF($C1712="Strategy",2+$F1712*0.023,NA()))</f>
      </c>
      <c r="K1712">
        <f>IF($A1712="",NA(),IF($C1712="Deckbuilder",$B1712,NA()))</f>
      </c>
      <c r="L1712">
        <f>IF($A1712="",NA(),IF($C1712="Deckbuilder",3+$F1712*0.023,NA()))</f>
      </c>
      <c r="M1712">
        <f>IF($A1712="",NA(),IF($C1712="Traditional",$B1712,NA()))</f>
      </c>
      <c r="N1712">
        <f>IF($A1712="",NA(),IF($C1712="Traditional",4+$F1712*0.023,NA()))</f>
      </c>
      <c r="O1712">
        <f>IF($A1712="","",$D1712+ROW()/1000000)</f>
      </c>
      <c r="P1712" t="str">
        <f>IF(OR($A1712="",INDEX(games!$H:$H,ROW())=""),"",INDEX(games!$H:$H,ROW()))</f>
      </c>
      <c r="Q1712">
        <f>IF(OR($A1712="",$P1712&lt;&gt;"Yes"),"",$D1712+ROW()/1000000)</f>
      </c>
      <c r="T1712">
        <f>IF($Y1712="","",INDEX($B$2:$B$2000,$Y1712))</f>
      </c>
      <c r="U1712">
        <f>IF($Z1712="","",INDEX($B$2:$B$2000,$Z1712))</f>
      </c>
      <c r="V1712">
        <f>IF(OR($T1712="",$U1712=""),"",$U1712-$T1712)</f>
      </c>
      <c r="W1712" t="str">
        <f>IF(TRIM(INDEX(connections!$A:$A,ROW()))="","",TRIM(INDEX(connections!$A:$A,ROW())))</f>
      </c>
      <c r="X1712" t="str">
        <f>IF($W1712="","",TRIM(INDEX(connections!$B:$B,ROW())))</f>
      </c>
      <c r="Y1712">
        <f>IF($W1712="","",IFERROR(MATCH($W1712,$A$2:$A$2000,0),""))</f>
      </c>
      <c r="Z1712">
        <f>IF($X1712="","",IFERROR(MATCH($X1712,$A$2:$A$2000,0),""))</f>
      </c>
      <c r="AA1712" t="str">
        <f>IF($Y1712="","",INDEX($P$2:$P$2000,$Y1712))</f>
      </c>
      <c r="AB1712" t="str">
        <f>IF($Z1712="","",INDEX($P$2:$P$2000,$Z1712))</f>
      </c>
      <c r="AC1712">
        <f>IF(AND($AA1712="Yes",$AB1712="Yes"),1,"")</f>
      </c>
      <c r="AD1712">
        <f>IF(OR($Y1712="",$Z1712=""),"",IF(INDEX($C$2:$C$2000,$Y1712)=INDEX($C$2:$C$2000,$Z1712),0,1))</f>
      </c>
      <c r="AE1712">
        <f>IF($AC1712&lt;&gt;1,"",IF(AND(INDEX($AG$2:$AG$2000,$Y1712)=1,INDEX($AG$2:$AG$2000,$Z1712)=1),1,""))</f>
      </c>
      <c r="AG1712">
        <f>IF($A1712="","",COUNTIFS($W$2:$W$2500,$A1712,$AB$2:$AB$2500,"Yes")+COUNTIFS($X$2:$X$2500,$A1712,$AA$2:$AA$2500,"Yes"))</f>
      </c>
      <c r="AH1712" t="str">
        <f>IF(OR($P1712&lt;&gt;"Yes",N($AG1712)=0),"",IF(AND($AG1712=1,COUNTIFS($W$2:$W$2500,$A1712,$AE$2:$AE$2500,1)+COUNTIFS($X$2:$X$2500,$A1712,$AE$2:$AE$2500,1)&gt;0),"","Yes"))</f>
      </c>
      <c r="AI1712">
        <f>IF($AH1712="Yes",$AG1712,"")</f>
      </c>
      <c r="AJ1712">
        <f>IF($AI1712="","",$AI1712+ROW()/1000000)</f>
      </c>
      <c r="AK1712">
        <f>IF(OR($A1712="",$P1712="Yes",N($AG1712)=0),"",$AG1712+ROW()/1000000)</f>
      </c>
      <c r="AL1712" t="str">
        <f>IF($A1712="","",INDEX(games!$J:$J,ROW())&amp;"")</f>
      </c>
      <c r="AM1712">
        <f>IF($A1712="","",SUMPRODUCT($AO1712:$BD1712,'Map Analysis'!$AP$2^{0,1,2,3,4,5,6,7,8,9,10,11,12,13,14,15}))</f>
      </c>
      <c r="AN1712">
        <f>IF($A1712="","",$AM1712+ROW()/10000000)</f>
      </c>
      <c r="AO1712">
        <f>IF($A1712="","",COUNTIF($W$2:$W$2500,$A1712))</f>
      </c>
      <c r="AP1712">
        <f>IF($A1712="","",SUMIFS($BF$2:$BF$2500,$W$2:$W$2500,$A1712))</f>
      </c>
      <c r="AQ1712">
        <f>IF($A1712="","",SUMIFS($BG$2:$BG$2500,$W$2:$W$2500,$A1712))</f>
      </c>
      <c r="AR1712">
        <f>IF($A1712="","",SUMIFS($BH$2:$BH$2500,$W$2:$W$2500,$A1712))</f>
      </c>
      <c r="AS1712">
        <f>IF($A1712="","",SUMIFS($BI$2:$BI$2500,$W$2:$W$2500,$A1712))</f>
      </c>
      <c r="AT1712">
        <f>IF($A1712="","",SUMIFS($BJ$2:$BJ$2500,$W$2:$W$2500,$A1712))</f>
      </c>
      <c r="AU1712">
        <f>IF($A1712="","",SUMIFS($BK$2:$BK$2500,$W$2:$W$2500,$A1712))</f>
      </c>
      <c r="AV1712">
        <f>IF($A1712="","",SUMIFS($BL$2:$BL$2500,$W$2:$W$2500,$A1712))</f>
      </c>
      <c r="AW1712">
        <f>IF($A1712="","",SUMIFS($BM$2:$BM$2500,$W$2:$W$2500,$A1712))</f>
      </c>
      <c r="AX1712">
        <f>IF($A1712="","",SUMIFS($BN$2:$BN$2500,$W$2:$W$2500,$A1712))</f>
      </c>
      <c r="AY1712">
        <f>IF($A1712="","",SUMIFS($BO$2:$BO$2500,$W$2:$W$2500,$A1712))</f>
      </c>
      <c r="AZ1712">
        <f>IF($A1712="","",SUMIFS($BP$2:$BP$2500,$W$2:$W$2500,$A1712))</f>
      </c>
      <c r="BA1712">
        <f>IF($A1712="","",SUMIFS($BQ$2:$BQ$2500,$W$2:$W$2500,$A1712))</f>
      </c>
      <c r="BB1712">
        <f>IF($A1712="","",SUMIFS($BR$2:$BR$2500,$W$2:$W$2500,$A1712))</f>
      </c>
      <c r="BC1712">
        <f>IF($A1712="","",SUMIFS($BS$2:$BS$2500,$W$2:$W$2500,$A1712))</f>
      </c>
      <c r="BD1712">
        <f>IF($A1712="","",SUMIFS($BT$2:$BT$2500,$W$2:$W$2500,$A1712))</f>
      </c>
      <c r="BF1712">
        <f>IF($Z1712="","",INDEX($AO$2:$AO$2000,$Z1712))</f>
      </c>
      <c r="BG1712">
        <f>IF($Z1712="","",INDEX($AP$2:$AP$2000,$Z1712))</f>
      </c>
      <c r="BH1712">
        <f>IF($Z1712="","",INDEX($AQ$2:$AQ$2000,$Z1712))</f>
      </c>
      <c r="BI1712">
        <f>IF($Z1712="","",INDEX($AR$2:$AR$2000,$Z1712))</f>
      </c>
      <c r="BJ1712">
        <f>IF($Z1712="","",INDEX($AS$2:$AS$2000,$Z1712))</f>
      </c>
      <c r="BK1712">
        <f>IF($Z1712="","",INDEX($AT$2:$AT$2000,$Z1712))</f>
      </c>
      <c r="BL1712">
        <f>IF($Z1712="","",INDEX($AU$2:$AU$2000,$Z1712))</f>
      </c>
      <c r="BM1712">
        <f>IF($Z1712="","",INDEX($AV$2:$AV$2000,$Z1712))</f>
      </c>
      <c r="BN1712">
        <f>IF($Z1712="","",INDEX($AW$2:$AW$2000,$Z1712))</f>
      </c>
      <c r="BO1712">
        <f>IF($Z1712="","",INDEX($AX$2:$AX$2000,$Z1712))</f>
      </c>
      <c r="BP1712">
        <f>IF($Z1712="","",INDEX($AY$2:$AY$2000,$Z1712))</f>
      </c>
      <c r="BQ1712">
        <f>IF($Z1712="","",INDEX($AZ$2:$AZ$2000,$Z1712))</f>
      </c>
      <c r="BR1712">
        <f>IF($Z1712="","",INDEX($BA$2:$BA$2000,$Z1712))</f>
      </c>
      <c r="BS1712">
        <f>IF($Z1712="","",INDEX($BB$2:$BB$2000,$Z1712))</f>
      </c>
      <c r="BT1712">
        <f>IF($Z1712="","",INDEX($BC$2:$BC$2000,$Z1712))</f>
      </c>
      <c r="BV1712">
        <f>IF(OR($A1712="",$P1712&lt;&gt;"Yes",$AH1712="Yes"),"",1+N($AG1712))</f>
      </c>
      <c r="BW1712">
        <f>IF($A1712="","",COUNTIFS($W$2:$W$2500,$A1712,$BZ$2:$BZ$2500,"Yes")+COUNTIFS($X$2:$X$2500,$A1712,$BY$2:$BY$2500,"Yes"))</f>
      </c>
      <c r="BX1712">
        <f>IF(OR($A1712="",$P1712="Yes"),"",IF(N($BW1712)=0,0,1+SUMIFS($CB$2:$CB$2500,$W$2:$W$2500,$A1712)+SUMIFS($CA$2:$CA$2500,$X$2:$X$2500,$A1712)))</f>
      </c>
      <c r="BY1712" t="str">
        <f>IF($Y1712="","",INDEX($AH$2:$AH$2000,$Y1712)&amp;"")</f>
      </c>
      <c r="BZ1712" t="str">
        <f>IF($Z1712="","",INDEX($AH$2:$AH$2000,$Z1712)&amp;"")</f>
      </c>
      <c r="CA1712">
        <f>IF($Y1712="","",INDEX($BV$2:$BV$2000,$Y1712))</f>
      </c>
      <c r="CB1712">
        <f>IF($Z1712="","",INDEX($BV$2:$BV$2000,$Z1712))</f>
      </c>
    </row>
    <row r="1713">
      <c r="A1713" t="str">
        <f>IF(TRIM(INDEX(games!$A:$A,ROW()))="","",TRIM(INDEX(games!$A:$A,ROW())))</f>
      </c>
      <c r="B1713">
        <f>IF(OR($A1713="",INDEX(games!$B:$B,ROW())=""),"",INDEX(games!$B:$B,ROW()))</f>
      </c>
      <c r="C1713" t="str">
        <f>IF(OR($A1713="",INDEX(games!$C:$C,ROW())=""),"",INDEX(games!$C:$C,ROW()))</f>
      </c>
      <c r="D1713">
        <f>IF($A1713="","",COUNTIF($W$2:$W$2500,$A1713)+COUNTIF($X$2:$X$2500,$A1713))</f>
      </c>
      <c r="E1713">
        <f>IF($A1713="","",IFERROR(MATCH($C1713,$R$2:$R$5,0),0))</f>
      </c>
      <c r="F1713">
        <f>IF($A1713="","",MOD(ROW(),34))</f>
      </c>
      <c r="G1713">
        <f>IF($A1713="",NA(),IF($C1713="Action",$B1713,NA()))</f>
      </c>
      <c r="H1713">
        <f>IF($A1713="",NA(),IF($C1713="Action",1+$F1713*0.023,NA()))</f>
      </c>
      <c r="I1713">
        <f>IF($A1713="",NA(),IF($C1713="Strategy",$B1713,NA()))</f>
      </c>
      <c r="J1713">
        <f>IF($A1713="",NA(),IF($C1713="Strategy",2+$F1713*0.023,NA()))</f>
      </c>
      <c r="K1713">
        <f>IF($A1713="",NA(),IF($C1713="Deckbuilder",$B1713,NA()))</f>
      </c>
      <c r="L1713">
        <f>IF($A1713="",NA(),IF($C1713="Deckbuilder",3+$F1713*0.023,NA()))</f>
      </c>
      <c r="M1713">
        <f>IF($A1713="",NA(),IF($C1713="Traditional",$B1713,NA()))</f>
      </c>
      <c r="N1713">
        <f>IF($A1713="",NA(),IF($C1713="Traditional",4+$F1713*0.023,NA()))</f>
      </c>
      <c r="O1713">
        <f>IF($A1713="","",$D1713+ROW()/1000000)</f>
      </c>
      <c r="P1713" t="str">
        <f>IF(OR($A1713="",INDEX(games!$H:$H,ROW())=""),"",INDEX(games!$H:$H,ROW()))</f>
      </c>
      <c r="Q1713">
        <f>IF(OR($A1713="",$P1713&lt;&gt;"Yes"),"",$D1713+ROW()/1000000)</f>
      </c>
      <c r="T1713">
        <f>IF($Y1713="","",INDEX($B$2:$B$2000,$Y1713))</f>
      </c>
      <c r="U1713">
        <f>IF($Z1713="","",INDEX($B$2:$B$2000,$Z1713))</f>
      </c>
      <c r="V1713">
        <f>IF(OR($T1713="",$U1713=""),"",$U1713-$T1713)</f>
      </c>
      <c r="W1713" t="str">
        <f>IF(TRIM(INDEX(connections!$A:$A,ROW()))="","",TRIM(INDEX(connections!$A:$A,ROW())))</f>
      </c>
      <c r="X1713" t="str">
        <f>IF($W1713="","",TRIM(INDEX(connections!$B:$B,ROW())))</f>
      </c>
      <c r="Y1713">
        <f>IF($W1713="","",IFERROR(MATCH($W1713,$A$2:$A$2000,0),""))</f>
      </c>
      <c r="Z1713">
        <f>IF($X1713="","",IFERROR(MATCH($X1713,$A$2:$A$2000,0),""))</f>
      </c>
      <c r="AA1713" t="str">
        <f>IF($Y1713="","",INDEX($P$2:$P$2000,$Y1713))</f>
      </c>
      <c r="AB1713" t="str">
        <f>IF($Z1713="","",INDEX($P$2:$P$2000,$Z1713))</f>
      </c>
      <c r="AC1713">
        <f>IF(AND($AA1713="Yes",$AB1713="Yes"),1,"")</f>
      </c>
      <c r="AD1713">
        <f>IF(OR($Y1713="",$Z1713=""),"",IF(INDEX($C$2:$C$2000,$Y1713)=INDEX($C$2:$C$2000,$Z1713),0,1))</f>
      </c>
      <c r="AE1713">
        <f>IF($AC1713&lt;&gt;1,"",IF(AND(INDEX($AG$2:$AG$2000,$Y1713)=1,INDEX($AG$2:$AG$2000,$Z1713)=1),1,""))</f>
      </c>
      <c r="AG1713">
        <f>IF($A1713="","",COUNTIFS($W$2:$W$2500,$A1713,$AB$2:$AB$2500,"Yes")+COUNTIFS($X$2:$X$2500,$A1713,$AA$2:$AA$2500,"Yes"))</f>
      </c>
      <c r="AH1713" t="str">
        <f>IF(OR($P1713&lt;&gt;"Yes",N($AG1713)=0),"",IF(AND($AG1713=1,COUNTIFS($W$2:$W$2500,$A1713,$AE$2:$AE$2500,1)+COUNTIFS($X$2:$X$2500,$A1713,$AE$2:$AE$2500,1)&gt;0),"","Yes"))</f>
      </c>
      <c r="AI1713">
        <f>IF($AH1713="Yes",$AG1713,"")</f>
      </c>
      <c r="AJ1713">
        <f>IF($AI1713="","",$AI1713+ROW()/1000000)</f>
      </c>
      <c r="AK1713">
        <f>IF(OR($A1713="",$P1713="Yes",N($AG1713)=0),"",$AG1713+ROW()/1000000)</f>
      </c>
      <c r="AL1713" t="str">
        <f>IF($A1713="","",INDEX(games!$J:$J,ROW())&amp;"")</f>
      </c>
      <c r="AM1713">
        <f>IF($A1713="","",SUMPRODUCT($AO1713:$BD1713,'Map Analysis'!$AP$2^{0,1,2,3,4,5,6,7,8,9,10,11,12,13,14,15}))</f>
      </c>
      <c r="AN1713">
        <f>IF($A1713="","",$AM1713+ROW()/10000000)</f>
      </c>
      <c r="AO1713">
        <f>IF($A1713="","",COUNTIF($W$2:$W$2500,$A1713))</f>
      </c>
      <c r="AP1713">
        <f>IF($A1713="","",SUMIFS($BF$2:$BF$2500,$W$2:$W$2500,$A1713))</f>
      </c>
      <c r="AQ1713">
        <f>IF($A1713="","",SUMIFS($BG$2:$BG$2500,$W$2:$W$2500,$A1713))</f>
      </c>
      <c r="AR1713">
        <f>IF($A1713="","",SUMIFS($BH$2:$BH$2500,$W$2:$W$2500,$A1713))</f>
      </c>
      <c r="AS1713">
        <f>IF($A1713="","",SUMIFS($BI$2:$BI$2500,$W$2:$W$2500,$A1713))</f>
      </c>
      <c r="AT1713">
        <f>IF($A1713="","",SUMIFS($BJ$2:$BJ$2500,$W$2:$W$2500,$A1713))</f>
      </c>
      <c r="AU1713">
        <f>IF($A1713="","",SUMIFS($BK$2:$BK$2500,$W$2:$W$2500,$A1713))</f>
      </c>
      <c r="AV1713">
        <f>IF($A1713="","",SUMIFS($BL$2:$BL$2500,$W$2:$W$2500,$A1713))</f>
      </c>
      <c r="AW1713">
        <f>IF($A1713="","",SUMIFS($BM$2:$BM$2500,$W$2:$W$2500,$A1713))</f>
      </c>
      <c r="AX1713">
        <f>IF($A1713="","",SUMIFS($BN$2:$BN$2500,$W$2:$W$2500,$A1713))</f>
      </c>
      <c r="AY1713">
        <f>IF($A1713="","",SUMIFS($BO$2:$BO$2500,$W$2:$W$2500,$A1713))</f>
      </c>
      <c r="AZ1713">
        <f>IF($A1713="","",SUMIFS($BP$2:$BP$2500,$W$2:$W$2500,$A1713))</f>
      </c>
      <c r="BA1713">
        <f>IF($A1713="","",SUMIFS($BQ$2:$BQ$2500,$W$2:$W$2500,$A1713))</f>
      </c>
      <c r="BB1713">
        <f>IF($A1713="","",SUMIFS($BR$2:$BR$2500,$W$2:$W$2500,$A1713))</f>
      </c>
      <c r="BC1713">
        <f>IF($A1713="","",SUMIFS($BS$2:$BS$2500,$W$2:$W$2500,$A1713))</f>
      </c>
      <c r="BD1713">
        <f>IF($A1713="","",SUMIFS($BT$2:$BT$2500,$W$2:$W$2500,$A1713))</f>
      </c>
      <c r="BF1713">
        <f>IF($Z1713="","",INDEX($AO$2:$AO$2000,$Z1713))</f>
      </c>
      <c r="BG1713">
        <f>IF($Z1713="","",INDEX($AP$2:$AP$2000,$Z1713))</f>
      </c>
      <c r="BH1713">
        <f>IF($Z1713="","",INDEX($AQ$2:$AQ$2000,$Z1713))</f>
      </c>
      <c r="BI1713">
        <f>IF($Z1713="","",INDEX($AR$2:$AR$2000,$Z1713))</f>
      </c>
      <c r="BJ1713">
        <f>IF($Z1713="","",INDEX($AS$2:$AS$2000,$Z1713))</f>
      </c>
      <c r="BK1713">
        <f>IF($Z1713="","",INDEX($AT$2:$AT$2000,$Z1713))</f>
      </c>
      <c r="BL1713">
        <f>IF($Z1713="","",INDEX($AU$2:$AU$2000,$Z1713))</f>
      </c>
      <c r="BM1713">
        <f>IF($Z1713="","",INDEX($AV$2:$AV$2000,$Z1713))</f>
      </c>
      <c r="BN1713">
        <f>IF($Z1713="","",INDEX($AW$2:$AW$2000,$Z1713))</f>
      </c>
      <c r="BO1713">
        <f>IF($Z1713="","",INDEX($AX$2:$AX$2000,$Z1713))</f>
      </c>
      <c r="BP1713">
        <f>IF($Z1713="","",INDEX($AY$2:$AY$2000,$Z1713))</f>
      </c>
      <c r="BQ1713">
        <f>IF($Z1713="","",INDEX($AZ$2:$AZ$2000,$Z1713))</f>
      </c>
      <c r="BR1713">
        <f>IF($Z1713="","",INDEX($BA$2:$BA$2000,$Z1713))</f>
      </c>
      <c r="BS1713">
        <f>IF($Z1713="","",INDEX($BB$2:$BB$2000,$Z1713))</f>
      </c>
      <c r="BT1713">
        <f>IF($Z1713="","",INDEX($BC$2:$BC$2000,$Z1713))</f>
      </c>
      <c r="BV1713">
        <f>IF(OR($A1713="",$P1713&lt;&gt;"Yes",$AH1713="Yes"),"",1+N($AG1713))</f>
      </c>
      <c r="BW1713">
        <f>IF($A1713="","",COUNTIFS($W$2:$W$2500,$A1713,$BZ$2:$BZ$2500,"Yes")+COUNTIFS($X$2:$X$2500,$A1713,$BY$2:$BY$2500,"Yes"))</f>
      </c>
      <c r="BX1713">
        <f>IF(OR($A1713="",$P1713="Yes"),"",IF(N($BW1713)=0,0,1+SUMIFS($CB$2:$CB$2500,$W$2:$W$2500,$A1713)+SUMIFS($CA$2:$CA$2500,$X$2:$X$2500,$A1713)))</f>
      </c>
      <c r="BY1713" t="str">
        <f>IF($Y1713="","",INDEX($AH$2:$AH$2000,$Y1713)&amp;"")</f>
      </c>
      <c r="BZ1713" t="str">
        <f>IF($Z1713="","",INDEX($AH$2:$AH$2000,$Z1713)&amp;"")</f>
      </c>
      <c r="CA1713">
        <f>IF($Y1713="","",INDEX($BV$2:$BV$2000,$Y1713))</f>
      </c>
      <c r="CB1713">
        <f>IF($Z1713="","",INDEX($BV$2:$BV$2000,$Z1713))</f>
      </c>
    </row>
    <row r="1714">
      <c r="A1714" t="str">
        <f>IF(TRIM(INDEX(games!$A:$A,ROW()))="","",TRIM(INDEX(games!$A:$A,ROW())))</f>
      </c>
      <c r="B1714">
        <f>IF(OR($A1714="",INDEX(games!$B:$B,ROW())=""),"",INDEX(games!$B:$B,ROW()))</f>
      </c>
      <c r="C1714" t="str">
        <f>IF(OR($A1714="",INDEX(games!$C:$C,ROW())=""),"",INDEX(games!$C:$C,ROW()))</f>
      </c>
      <c r="D1714">
        <f>IF($A1714="","",COUNTIF($W$2:$W$2500,$A1714)+COUNTIF($X$2:$X$2500,$A1714))</f>
      </c>
      <c r="E1714">
        <f>IF($A1714="","",IFERROR(MATCH($C1714,$R$2:$R$5,0),0))</f>
      </c>
      <c r="F1714">
        <f>IF($A1714="","",MOD(ROW(),34))</f>
      </c>
      <c r="G1714">
        <f>IF($A1714="",NA(),IF($C1714="Action",$B1714,NA()))</f>
      </c>
      <c r="H1714">
        <f>IF($A1714="",NA(),IF($C1714="Action",1+$F1714*0.023,NA()))</f>
      </c>
      <c r="I1714">
        <f>IF($A1714="",NA(),IF($C1714="Strategy",$B1714,NA()))</f>
      </c>
      <c r="J1714">
        <f>IF($A1714="",NA(),IF($C1714="Strategy",2+$F1714*0.023,NA()))</f>
      </c>
      <c r="K1714">
        <f>IF($A1714="",NA(),IF($C1714="Deckbuilder",$B1714,NA()))</f>
      </c>
      <c r="L1714">
        <f>IF($A1714="",NA(),IF($C1714="Deckbuilder",3+$F1714*0.023,NA()))</f>
      </c>
      <c r="M1714">
        <f>IF($A1714="",NA(),IF($C1714="Traditional",$B1714,NA()))</f>
      </c>
      <c r="N1714">
        <f>IF($A1714="",NA(),IF($C1714="Traditional",4+$F1714*0.023,NA()))</f>
      </c>
      <c r="O1714">
        <f>IF($A1714="","",$D1714+ROW()/1000000)</f>
      </c>
      <c r="P1714" t="str">
        <f>IF(OR($A1714="",INDEX(games!$H:$H,ROW())=""),"",INDEX(games!$H:$H,ROW()))</f>
      </c>
      <c r="Q1714">
        <f>IF(OR($A1714="",$P1714&lt;&gt;"Yes"),"",$D1714+ROW()/1000000)</f>
      </c>
      <c r="T1714">
        <f>IF($Y1714="","",INDEX($B$2:$B$2000,$Y1714))</f>
      </c>
      <c r="U1714">
        <f>IF($Z1714="","",INDEX($B$2:$B$2000,$Z1714))</f>
      </c>
      <c r="V1714">
        <f>IF(OR($T1714="",$U1714=""),"",$U1714-$T1714)</f>
      </c>
      <c r="W1714" t="str">
        <f>IF(TRIM(INDEX(connections!$A:$A,ROW()))="","",TRIM(INDEX(connections!$A:$A,ROW())))</f>
      </c>
      <c r="X1714" t="str">
        <f>IF($W1714="","",TRIM(INDEX(connections!$B:$B,ROW())))</f>
      </c>
      <c r="Y1714">
        <f>IF($W1714="","",IFERROR(MATCH($W1714,$A$2:$A$2000,0),""))</f>
      </c>
      <c r="Z1714">
        <f>IF($X1714="","",IFERROR(MATCH($X1714,$A$2:$A$2000,0),""))</f>
      </c>
      <c r="AA1714" t="str">
        <f>IF($Y1714="","",INDEX($P$2:$P$2000,$Y1714))</f>
      </c>
      <c r="AB1714" t="str">
        <f>IF($Z1714="","",INDEX($P$2:$P$2000,$Z1714))</f>
      </c>
      <c r="AC1714">
        <f>IF(AND($AA1714="Yes",$AB1714="Yes"),1,"")</f>
      </c>
      <c r="AD1714">
        <f>IF(OR($Y1714="",$Z1714=""),"",IF(INDEX($C$2:$C$2000,$Y1714)=INDEX($C$2:$C$2000,$Z1714),0,1))</f>
      </c>
      <c r="AE1714">
        <f>IF($AC1714&lt;&gt;1,"",IF(AND(INDEX($AG$2:$AG$2000,$Y1714)=1,INDEX($AG$2:$AG$2000,$Z1714)=1),1,""))</f>
      </c>
      <c r="AG1714">
        <f>IF($A1714="","",COUNTIFS($W$2:$W$2500,$A1714,$AB$2:$AB$2500,"Yes")+COUNTIFS($X$2:$X$2500,$A1714,$AA$2:$AA$2500,"Yes"))</f>
      </c>
      <c r="AH1714" t="str">
        <f>IF(OR($P1714&lt;&gt;"Yes",N($AG1714)=0),"",IF(AND($AG1714=1,COUNTIFS($W$2:$W$2500,$A1714,$AE$2:$AE$2500,1)+COUNTIFS($X$2:$X$2500,$A1714,$AE$2:$AE$2500,1)&gt;0),"","Yes"))</f>
      </c>
      <c r="AI1714">
        <f>IF($AH1714="Yes",$AG1714,"")</f>
      </c>
      <c r="AJ1714">
        <f>IF($AI1714="","",$AI1714+ROW()/1000000)</f>
      </c>
      <c r="AK1714">
        <f>IF(OR($A1714="",$P1714="Yes",N($AG1714)=0),"",$AG1714+ROW()/1000000)</f>
      </c>
      <c r="AL1714" t="str">
        <f>IF($A1714="","",INDEX(games!$J:$J,ROW())&amp;"")</f>
      </c>
      <c r="AM1714">
        <f>IF($A1714="","",SUMPRODUCT($AO1714:$BD1714,'Map Analysis'!$AP$2^{0,1,2,3,4,5,6,7,8,9,10,11,12,13,14,15}))</f>
      </c>
      <c r="AN1714">
        <f>IF($A1714="","",$AM1714+ROW()/10000000)</f>
      </c>
      <c r="AO1714">
        <f>IF($A1714="","",COUNTIF($W$2:$W$2500,$A1714))</f>
      </c>
      <c r="AP1714">
        <f>IF($A1714="","",SUMIFS($BF$2:$BF$2500,$W$2:$W$2500,$A1714))</f>
      </c>
      <c r="AQ1714">
        <f>IF($A1714="","",SUMIFS($BG$2:$BG$2500,$W$2:$W$2500,$A1714))</f>
      </c>
      <c r="AR1714">
        <f>IF($A1714="","",SUMIFS($BH$2:$BH$2500,$W$2:$W$2500,$A1714))</f>
      </c>
      <c r="AS1714">
        <f>IF($A1714="","",SUMIFS($BI$2:$BI$2500,$W$2:$W$2500,$A1714))</f>
      </c>
      <c r="AT1714">
        <f>IF($A1714="","",SUMIFS($BJ$2:$BJ$2500,$W$2:$W$2500,$A1714))</f>
      </c>
      <c r="AU1714">
        <f>IF($A1714="","",SUMIFS($BK$2:$BK$2500,$W$2:$W$2500,$A1714))</f>
      </c>
      <c r="AV1714">
        <f>IF($A1714="","",SUMIFS($BL$2:$BL$2500,$W$2:$W$2500,$A1714))</f>
      </c>
      <c r="AW1714">
        <f>IF($A1714="","",SUMIFS($BM$2:$BM$2500,$W$2:$W$2500,$A1714))</f>
      </c>
      <c r="AX1714">
        <f>IF($A1714="","",SUMIFS($BN$2:$BN$2500,$W$2:$W$2500,$A1714))</f>
      </c>
      <c r="AY1714">
        <f>IF($A1714="","",SUMIFS($BO$2:$BO$2500,$W$2:$W$2500,$A1714))</f>
      </c>
      <c r="AZ1714">
        <f>IF($A1714="","",SUMIFS($BP$2:$BP$2500,$W$2:$W$2500,$A1714))</f>
      </c>
      <c r="BA1714">
        <f>IF($A1714="","",SUMIFS($BQ$2:$BQ$2500,$W$2:$W$2500,$A1714))</f>
      </c>
      <c r="BB1714">
        <f>IF($A1714="","",SUMIFS($BR$2:$BR$2500,$W$2:$W$2500,$A1714))</f>
      </c>
      <c r="BC1714">
        <f>IF($A1714="","",SUMIFS($BS$2:$BS$2500,$W$2:$W$2500,$A1714))</f>
      </c>
      <c r="BD1714">
        <f>IF($A1714="","",SUMIFS($BT$2:$BT$2500,$W$2:$W$2500,$A1714))</f>
      </c>
      <c r="BF1714">
        <f>IF($Z1714="","",INDEX($AO$2:$AO$2000,$Z1714))</f>
      </c>
      <c r="BG1714">
        <f>IF($Z1714="","",INDEX($AP$2:$AP$2000,$Z1714))</f>
      </c>
      <c r="BH1714">
        <f>IF($Z1714="","",INDEX($AQ$2:$AQ$2000,$Z1714))</f>
      </c>
      <c r="BI1714">
        <f>IF($Z1714="","",INDEX($AR$2:$AR$2000,$Z1714))</f>
      </c>
      <c r="BJ1714">
        <f>IF($Z1714="","",INDEX($AS$2:$AS$2000,$Z1714))</f>
      </c>
      <c r="BK1714">
        <f>IF($Z1714="","",INDEX($AT$2:$AT$2000,$Z1714))</f>
      </c>
      <c r="BL1714">
        <f>IF($Z1714="","",INDEX($AU$2:$AU$2000,$Z1714))</f>
      </c>
      <c r="BM1714">
        <f>IF($Z1714="","",INDEX($AV$2:$AV$2000,$Z1714))</f>
      </c>
      <c r="BN1714">
        <f>IF($Z1714="","",INDEX($AW$2:$AW$2000,$Z1714))</f>
      </c>
      <c r="BO1714">
        <f>IF($Z1714="","",INDEX($AX$2:$AX$2000,$Z1714))</f>
      </c>
      <c r="BP1714">
        <f>IF($Z1714="","",INDEX($AY$2:$AY$2000,$Z1714))</f>
      </c>
      <c r="BQ1714">
        <f>IF($Z1714="","",INDEX($AZ$2:$AZ$2000,$Z1714))</f>
      </c>
      <c r="BR1714">
        <f>IF($Z1714="","",INDEX($BA$2:$BA$2000,$Z1714))</f>
      </c>
      <c r="BS1714">
        <f>IF($Z1714="","",INDEX($BB$2:$BB$2000,$Z1714))</f>
      </c>
      <c r="BT1714">
        <f>IF($Z1714="","",INDEX($BC$2:$BC$2000,$Z1714))</f>
      </c>
      <c r="BV1714">
        <f>IF(OR($A1714="",$P1714&lt;&gt;"Yes",$AH1714="Yes"),"",1+N($AG1714))</f>
      </c>
      <c r="BW1714">
        <f>IF($A1714="","",COUNTIFS($W$2:$W$2500,$A1714,$BZ$2:$BZ$2500,"Yes")+COUNTIFS($X$2:$X$2500,$A1714,$BY$2:$BY$2500,"Yes"))</f>
      </c>
      <c r="BX1714">
        <f>IF(OR($A1714="",$P1714="Yes"),"",IF(N($BW1714)=0,0,1+SUMIFS($CB$2:$CB$2500,$W$2:$W$2500,$A1714)+SUMIFS($CA$2:$CA$2500,$X$2:$X$2500,$A1714)))</f>
      </c>
      <c r="BY1714" t="str">
        <f>IF($Y1714="","",INDEX($AH$2:$AH$2000,$Y1714)&amp;"")</f>
      </c>
      <c r="BZ1714" t="str">
        <f>IF($Z1714="","",INDEX($AH$2:$AH$2000,$Z1714)&amp;"")</f>
      </c>
      <c r="CA1714">
        <f>IF($Y1714="","",INDEX($BV$2:$BV$2000,$Y1714))</f>
      </c>
      <c r="CB1714">
        <f>IF($Z1714="","",INDEX($BV$2:$BV$2000,$Z1714))</f>
      </c>
    </row>
    <row r="1715">
      <c r="A1715" t="str">
        <f>IF(TRIM(INDEX(games!$A:$A,ROW()))="","",TRIM(INDEX(games!$A:$A,ROW())))</f>
      </c>
      <c r="B1715">
        <f>IF(OR($A1715="",INDEX(games!$B:$B,ROW())=""),"",INDEX(games!$B:$B,ROW()))</f>
      </c>
      <c r="C1715" t="str">
        <f>IF(OR($A1715="",INDEX(games!$C:$C,ROW())=""),"",INDEX(games!$C:$C,ROW()))</f>
      </c>
      <c r="D1715">
        <f>IF($A1715="","",COUNTIF($W$2:$W$2500,$A1715)+COUNTIF($X$2:$X$2500,$A1715))</f>
      </c>
      <c r="E1715">
        <f>IF($A1715="","",IFERROR(MATCH($C1715,$R$2:$R$5,0),0))</f>
      </c>
      <c r="F1715">
        <f>IF($A1715="","",MOD(ROW(),34))</f>
      </c>
      <c r="G1715">
        <f>IF($A1715="",NA(),IF($C1715="Action",$B1715,NA()))</f>
      </c>
      <c r="H1715">
        <f>IF($A1715="",NA(),IF($C1715="Action",1+$F1715*0.023,NA()))</f>
      </c>
      <c r="I1715">
        <f>IF($A1715="",NA(),IF($C1715="Strategy",$B1715,NA()))</f>
      </c>
      <c r="J1715">
        <f>IF($A1715="",NA(),IF($C1715="Strategy",2+$F1715*0.023,NA()))</f>
      </c>
      <c r="K1715">
        <f>IF($A1715="",NA(),IF($C1715="Deckbuilder",$B1715,NA()))</f>
      </c>
      <c r="L1715">
        <f>IF($A1715="",NA(),IF($C1715="Deckbuilder",3+$F1715*0.023,NA()))</f>
      </c>
      <c r="M1715">
        <f>IF($A1715="",NA(),IF($C1715="Traditional",$B1715,NA()))</f>
      </c>
      <c r="N1715">
        <f>IF($A1715="",NA(),IF($C1715="Traditional",4+$F1715*0.023,NA()))</f>
      </c>
      <c r="O1715">
        <f>IF($A1715="","",$D1715+ROW()/1000000)</f>
      </c>
      <c r="P1715" t="str">
        <f>IF(OR($A1715="",INDEX(games!$H:$H,ROW())=""),"",INDEX(games!$H:$H,ROW()))</f>
      </c>
      <c r="Q1715">
        <f>IF(OR($A1715="",$P1715&lt;&gt;"Yes"),"",$D1715+ROW()/1000000)</f>
      </c>
      <c r="T1715">
        <f>IF($Y1715="","",INDEX($B$2:$B$2000,$Y1715))</f>
      </c>
      <c r="U1715">
        <f>IF($Z1715="","",INDEX($B$2:$B$2000,$Z1715))</f>
      </c>
      <c r="V1715">
        <f>IF(OR($T1715="",$U1715=""),"",$U1715-$T1715)</f>
      </c>
      <c r="W1715" t="str">
        <f>IF(TRIM(INDEX(connections!$A:$A,ROW()))="","",TRIM(INDEX(connections!$A:$A,ROW())))</f>
      </c>
      <c r="X1715" t="str">
        <f>IF($W1715="","",TRIM(INDEX(connections!$B:$B,ROW())))</f>
      </c>
      <c r="Y1715">
        <f>IF($W1715="","",IFERROR(MATCH($W1715,$A$2:$A$2000,0),""))</f>
      </c>
      <c r="Z1715">
        <f>IF($X1715="","",IFERROR(MATCH($X1715,$A$2:$A$2000,0),""))</f>
      </c>
      <c r="AA1715" t="str">
        <f>IF($Y1715="","",INDEX($P$2:$P$2000,$Y1715))</f>
      </c>
      <c r="AB1715" t="str">
        <f>IF($Z1715="","",INDEX($P$2:$P$2000,$Z1715))</f>
      </c>
      <c r="AC1715">
        <f>IF(AND($AA1715="Yes",$AB1715="Yes"),1,"")</f>
      </c>
      <c r="AD1715">
        <f>IF(OR($Y1715="",$Z1715=""),"",IF(INDEX($C$2:$C$2000,$Y1715)=INDEX($C$2:$C$2000,$Z1715),0,1))</f>
      </c>
      <c r="AE1715">
        <f>IF($AC1715&lt;&gt;1,"",IF(AND(INDEX($AG$2:$AG$2000,$Y1715)=1,INDEX($AG$2:$AG$2000,$Z1715)=1),1,""))</f>
      </c>
      <c r="AG1715">
        <f>IF($A1715="","",COUNTIFS($W$2:$W$2500,$A1715,$AB$2:$AB$2500,"Yes")+COUNTIFS($X$2:$X$2500,$A1715,$AA$2:$AA$2500,"Yes"))</f>
      </c>
      <c r="AH1715" t="str">
        <f>IF(OR($P1715&lt;&gt;"Yes",N($AG1715)=0),"",IF(AND($AG1715=1,COUNTIFS($W$2:$W$2500,$A1715,$AE$2:$AE$2500,1)+COUNTIFS($X$2:$X$2500,$A1715,$AE$2:$AE$2500,1)&gt;0),"","Yes"))</f>
      </c>
      <c r="AI1715">
        <f>IF($AH1715="Yes",$AG1715,"")</f>
      </c>
      <c r="AJ1715">
        <f>IF($AI1715="","",$AI1715+ROW()/1000000)</f>
      </c>
      <c r="AK1715">
        <f>IF(OR($A1715="",$P1715="Yes",N($AG1715)=0),"",$AG1715+ROW()/1000000)</f>
      </c>
      <c r="AL1715" t="str">
        <f>IF($A1715="","",INDEX(games!$J:$J,ROW())&amp;"")</f>
      </c>
      <c r="AM1715">
        <f>IF($A1715="","",SUMPRODUCT($AO1715:$BD1715,'Map Analysis'!$AP$2^{0,1,2,3,4,5,6,7,8,9,10,11,12,13,14,15}))</f>
      </c>
      <c r="AN1715">
        <f>IF($A1715="","",$AM1715+ROW()/10000000)</f>
      </c>
      <c r="AO1715">
        <f>IF($A1715="","",COUNTIF($W$2:$W$2500,$A1715))</f>
      </c>
      <c r="AP1715">
        <f>IF($A1715="","",SUMIFS($BF$2:$BF$2500,$W$2:$W$2500,$A1715))</f>
      </c>
      <c r="AQ1715">
        <f>IF($A1715="","",SUMIFS($BG$2:$BG$2500,$W$2:$W$2500,$A1715))</f>
      </c>
      <c r="AR1715">
        <f>IF($A1715="","",SUMIFS($BH$2:$BH$2500,$W$2:$W$2500,$A1715))</f>
      </c>
      <c r="AS1715">
        <f>IF($A1715="","",SUMIFS($BI$2:$BI$2500,$W$2:$W$2500,$A1715))</f>
      </c>
      <c r="AT1715">
        <f>IF($A1715="","",SUMIFS($BJ$2:$BJ$2500,$W$2:$W$2500,$A1715))</f>
      </c>
      <c r="AU1715">
        <f>IF($A1715="","",SUMIFS($BK$2:$BK$2500,$W$2:$W$2500,$A1715))</f>
      </c>
      <c r="AV1715">
        <f>IF($A1715="","",SUMIFS($BL$2:$BL$2500,$W$2:$W$2500,$A1715))</f>
      </c>
      <c r="AW1715">
        <f>IF($A1715="","",SUMIFS($BM$2:$BM$2500,$W$2:$W$2500,$A1715))</f>
      </c>
      <c r="AX1715">
        <f>IF($A1715="","",SUMIFS($BN$2:$BN$2500,$W$2:$W$2500,$A1715))</f>
      </c>
      <c r="AY1715">
        <f>IF($A1715="","",SUMIFS($BO$2:$BO$2500,$W$2:$W$2500,$A1715))</f>
      </c>
      <c r="AZ1715">
        <f>IF($A1715="","",SUMIFS($BP$2:$BP$2500,$W$2:$W$2500,$A1715))</f>
      </c>
      <c r="BA1715">
        <f>IF($A1715="","",SUMIFS($BQ$2:$BQ$2500,$W$2:$W$2500,$A1715))</f>
      </c>
      <c r="BB1715">
        <f>IF($A1715="","",SUMIFS($BR$2:$BR$2500,$W$2:$W$2500,$A1715))</f>
      </c>
      <c r="BC1715">
        <f>IF($A1715="","",SUMIFS($BS$2:$BS$2500,$W$2:$W$2500,$A1715))</f>
      </c>
      <c r="BD1715">
        <f>IF($A1715="","",SUMIFS($BT$2:$BT$2500,$W$2:$W$2500,$A1715))</f>
      </c>
      <c r="BF1715">
        <f>IF($Z1715="","",INDEX($AO$2:$AO$2000,$Z1715))</f>
      </c>
      <c r="BG1715">
        <f>IF($Z1715="","",INDEX($AP$2:$AP$2000,$Z1715))</f>
      </c>
      <c r="BH1715">
        <f>IF($Z1715="","",INDEX($AQ$2:$AQ$2000,$Z1715))</f>
      </c>
      <c r="BI1715">
        <f>IF($Z1715="","",INDEX($AR$2:$AR$2000,$Z1715))</f>
      </c>
      <c r="BJ1715">
        <f>IF($Z1715="","",INDEX($AS$2:$AS$2000,$Z1715))</f>
      </c>
      <c r="BK1715">
        <f>IF($Z1715="","",INDEX($AT$2:$AT$2000,$Z1715))</f>
      </c>
      <c r="BL1715">
        <f>IF($Z1715="","",INDEX($AU$2:$AU$2000,$Z1715))</f>
      </c>
      <c r="BM1715">
        <f>IF($Z1715="","",INDEX($AV$2:$AV$2000,$Z1715))</f>
      </c>
      <c r="BN1715">
        <f>IF($Z1715="","",INDEX($AW$2:$AW$2000,$Z1715))</f>
      </c>
      <c r="BO1715">
        <f>IF($Z1715="","",INDEX($AX$2:$AX$2000,$Z1715))</f>
      </c>
      <c r="BP1715">
        <f>IF($Z1715="","",INDEX($AY$2:$AY$2000,$Z1715))</f>
      </c>
      <c r="BQ1715">
        <f>IF($Z1715="","",INDEX($AZ$2:$AZ$2000,$Z1715))</f>
      </c>
      <c r="BR1715">
        <f>IF($Z1715="","",INDEX($BA$2:$BA$2000,$Z1715))</f>
      </c>
      <c r="BS1715">
        <f>IF($Z1715="","",INDEX($BB$2:$BB$2000,$Z1715))</f>
      </c>
      <c r="BT1715">
        <f>IF($Z1715="","",INDEX($BC$2:$BC$2000,$Z1715))</f>
      </c>
      <c r="BV1715">
        <f>IF(OR($A1715="",$P1715&lt;&gt;"Yes",$AH1715="Yes"),"",1+N($AG1715))</f>
      </c>
      <c r="BW1715">
        <f>IF($A1715="","",COUNTIFS($W$2:$W$2500,$A1715,$BZ$2:$BZ$2500,"Yes")+COUNTIFS($X$2:$X$2500,$A1715,$BY$2:$BY$2500,"Yes"))</f>
      </c>
      <c r="BX1715">
        <f>IF(OR($A1715="",$P1715="Yes"),"",IF(N($BW1715)=0,0,1+SUMIFS($CB$2:$CB$2500,$W$2:$W$2500,$A1715)+SUMIFS($CA$2:$CA$2500,$X$2:$X$2500,$A1715)))</f>
      </c>
      <c r="BY1715" t="str">
        <f>IF($Y1715="","",INDEX($AH$2:$AH$2000,$Y1715)&amp;"")</f>
      </c>
      <c r="BZ1715" t="str">
        <f>IF($Z1715="","",INDEX($AH$2:$AH$2000,$Z1715)&amp;"")</f>
      </c>
      <c r="CA1715">
        <f>IF($Y1715="","",INDEX($BV$2:$BV$2000,$Y1715))</f>
      </c>
      <c r="CB1715">
        <f>IF($Z1715="","",INDEX($BV$2:$BV$2000,$Z1715))</f>
      </c>
    </row>
    <row r="1716">
      <c r="A1716" t="str">
        <f>IF(TRIM(INDEX(games!$A:$A,ROW()))="","",TRIM(INDEX(games!$A:$A,ROW())))</f>
      </c>
      <c r="B1716">
        <f>IF(OR($A1716="",INDEX(games!$B:$B,ROW())=""),"",INDEX(games!$B:$B,ROW()))</f>
      </c>
      <c r="C1716" t="str">
        <f>IF(OR($A1716="",INDEX(games!$C:$C,ROW())=""),"",INDEX(games!$C:$C,ROW()))</f>
      </c>
      <c r="D1716">
        <f>IF($A1716="","",COUNTIF($W$2:$W$2500,$A1716)+COUNTIF($X$2:$X$2500,$A1716))</f>
      </c>
      <c r="E1716">
        <f>IF($A1716="","",IFERROR(MATCH($C1716,$R$2:$R$5,0),0))</f>
      </c>
      <c r="F1716">
        <f>IF($A1716="","",MOD(ROW(),34))</f>
      </c>
      <c r="G1716">
        <f>IF($A1716="",NA(),IF($C1716="Action",$B1716,NA()))</f>
      </c>
      <c r="H1716">
        <f>IF($A1716="",NA(),IF($C1716="Action",1+$F1716*0.023,NA()))</f>
      </c>
      <c r="I1716">
        <f>IF($A1716="",NA(),IF($C1716="Strategy",$B1716,NA()))</f>
      </c>
      <c r="J1716">
        <f>IF($A1716="",NA(),IF($C1716="Strategy",2+$F1716*0.023,NA()))</f>
      </c>
      <c r="K1716">
        <f>IF($A1716="",NA(),IF($C1716="Deckbuilder",$B1716,NA()))</f>
      </c>
      <c r="L1716">
        <f>IF($A1716="",NA(),IF($C1716="Deckbuilder",3+$F1716*0.023,NA()))</f>
      </c>
      <c r="M1716">
        <f>IF($A1716="",NA(),IF($C1716="Traditional",$B1716,NA()))</f>
      </c>
      <c r="N1716">
        <f>IF($A1716="",NA(),IF($C1716="Traditional",4+$F1716*0.023,NA()))</f>
      </c>
      <c r="O1716">
        <f>IF($A1716="","",$D1716+ROW()/1000000)</f>
      </c>
      <c r="P1716" t="str">
        <f>IF(OR($A1716="",INDEX(games!$H:$H,ROW())=""),"",INDEX(games!$H:$H,ROW()))</f>
      </c>
      <c r="Q1716">
        <f>IF(OR($A1716="",$P1716&lt;&gt;"Yes"),"",$D1716+ROW()/1000000)</f>
      </c>
      <c r="T1716">
        <f>IF($Y1716="","",INDEX($B$2:$B$2000,$Y1716))</f>
      </c>
      <c r="U1716">
        <f>IF($Z1716="","",INDEX($B$2:$B$2000,$Z1716))</f>
      </c>
      <c r="V1716">
        <f>IF(OR($T1716="",$U1716=""),"",$U1716-$T1716)</f>
      </c>
      <c r="W1716" t="str">
        <f>IF(TRIM(INDEX(connections!$A:$A,ROW()))="","",TRIM(INDEX(connections!$A:$A,ROW())))</f>
      </c>
      <c r="X1716" t="str">
        <f>IF($W1716="","",TRIM(INDEX(connections!$B:$B,ROW())))</f>
      </c>
      <c r="Y1716">
        <f>IF($W1716="","",IFERROR(MATCH($W1716,$A$2:$A$2000,0),""))</f>
      </c>
      <c r="Z1716">
        <f>IF($X1716="","",IFERROR(MATCH($X1716,$A$2:$A$2000,0),""))</f>
      </c>
      <c r="AA1716" t="str">
        <f>IF($Y1716="","",INDEX($P$2:$P$2000,$Y1716))</f>
      </c>
      <c r="AB1716" t="str">
        <f>IF($Z1716="","",INDEX($P$2:$P$2000,$Z1716))</f>
      </c>
      <c r="AC1716">
        <f>IF(AND($AA1716="Yes",$AB1716="Yes"),1,"")</f>
      </c>
      <c r="AD1716">
        <f>IF(OR($Y1716="",$Z1716=""),"",IF(INDEX($C$2:$C$2000,$Y1716)=INDEX($C$2:$C$2000,$Z1716),0,1))</f>
      </c>
      <c r="AE1716">
        <f>IF($AC1716&lt;&gt;1,"",IF(AND(INDEX($AG$2:$AG$2000,$Y1716)=1,INDEX($AG$2:$AG$2000,$Z1716)=1),1,""))</f>
      </c>
      <c r="AG1716">
        <f>IF($A1716="","",COUNTIFS($W$2:$W$2500,$A1716,$AB$2:$AB$2500,"Yes")+COUNTIFS($X$2:$X$2500,$A1716,$AA$2:$AA$2500,"Yes"))</f>
      </c>
      <c r="AH1716" t="str">
        <f>IF(OR($P1716&lt;&gt;"Yes",N($AG1716)=0),"",IF(AND($AG1716=1,COUNTIFS($W$2:$W$2500,$A1716,$AE$2:$AE$2500,1)+COUNTIFS($X$2:$X$2500,$A1716,$AE$2:$AE$2500,1)&gt;0),"","Yes"))</f>
      </c>
      <c r="AI1716">
        <f>IF($AH1716="Yes",$AG1716,"")</f>
      </c>
      <c r="AJ1716">
        <f>IF($AI1716="","",$AI1716+ROW()/1000000)</f>
      </c>
      <c r="AK1716">
        <f>IF(OR($A1716="",$P1716="Yes",N($AG1716)=0),"",$AG1716+ROW()/1000000)</f>
      </c>
      <c r="AL1716" t="str">
        <f>IF($A1716="","",INDEX(games!$J:$J,ROW())&amp;"")</f>
      </c>
      <c r="AM1716">
        <f>IF($A1716="","",SUMPRODUCT($AO1716:$BD1716,'Map Analysis'!$AP$2^{0,1,2,3,4,5,6,7,8,9,10,11,12,13,14,15}))</f>
      </c>
      <c r="AN1716">
        <f>IF($A1716="","",$AM1716+ROW()/10000000)</f>
      </c>
      <c r="AO1716">
        <f>IF($A1716="","",COUNTIF($W$2:$W$2500,$A1716))</f>
      </c>
      <c r="AP1716">
        <f>IF($A1716="","",SUMIFS($BF$2:$BF$2500,$W$2:$W$2500,$A1716))</f>
      </c>
      <c r="AQ1716">
        <f>IF($A1716="","",SUMIFS($BG$2:$BG$2500,$W$2:$W$2500,$A1716))</f>
      </c>
      <c r="AR1716">
        <f>IF($A1716="","",SUMIFS($BH$2:$BH$2500,$W$2:$W$2500,$A1716))</f>
      </c>
      <c r="AS1716">
        <f>IF($A1716="","",SUMIFS($BI$2:$BI$2500,$W$2:$W$2500,$A1716))</f>
      </c>
      <c r="AT1716">
        <f>IF($A1716="","",SUMIFS($BJ$2:$BJ$2500,$W$2:$W$2500,$A1716))</f>
      </c>
      <c r="AU1716">
        <f>IF($A1716="","",SUMIFS($BK$2:$BK$2500,$W$2:$W$2500,$A1716))</f>
      </c>
      <c r="AV1716">
        <f>IF($A1716="","",SUMIFS($BL$2:$BL$2500,$W$2:$W$2500,$A1716))</f>
      </c>
      <c r="AW1716">
        <f>IF($A1716="","",SUMIFS($BM$2:$BM$2500,$W$2:$W$2500,$A1716))</f>
      </c>
      <c r="AX1716">
        <f>IF($A1716="","",SUMIFS($BN$2:$BN$2500,$W$2:$W$2500,$A1716))</f>
      </c>
      <c r="AY1716">
        <f>IF($A1716="","",SUMIFS($BO$2:$BO$2500,$W$2:$W$2500,$A1716))</f>
      </c>
      <c r="AZ1716">
        <f>IF($A1716="","",SUMIFS($BP$2:$BP$2500,$W$2:$W$2500,$A1716))</f>
      </c>
      <c r="BA1716">
        <f>IF($A1716="","",SUMIFS($BQ$2:$BQ$2500,$W$2:$W$2500,$A1716))</f>
      </c>
      <c r="BB1716">
        <f>IF($A1716="","",SUMIFS($BR$2:$BR$2500,$W$2:$W$2500,$A1716))</f>
      </c>
      <c r="BC1716">
        <f>IF($A1716="","",SUMIFS($BS$2:$BS$2500,$W$2:$W$2500,$A1716))</f>
      </c>
      <c r="BD1716">
        <f>IF($A1716="","",SUMIFS($BT$2:$BT$2500,$W$2:$W$2500,$A1716))</f>
      </c>
      <c r="BF1716">
        <f>IF($Z1716="","",INDEX($AO$2:$AO$2000,$Z1716))</f>
      </c>
      <c r="BG1716">
        <f>IF($Z1716="","",INDEX($AP$2:$AP$2000,$Z1716))</f>
      </c>
      <c r="BH1716">
        <f>IF($Z1716="","",INDEX($AQ$2:$AQ$2000,$Z1716))</f>
      </c>
      <c r="BI1716">
        <f>IF($Z1716="","",INDEX($AR$2:$AR$2000,$Z1716))</f>
      </c>
      <c r="BJ1716">
        <f>IF($Z1716="","",INDEX($AS$2:$AS$2000,$Z1716))</f>
      </c>
      <c r="BK1716">
        <f>IF($Z1716="","",INDEX($AT$2:$AT$2000,$Z1716))</f>
      </c>
      <c r="BL1716">
        <f>IF($Z1716="","",INDEX($AU$2:$AU$2000,$Z1716))</f>
      </c>
      <c r="BM1716">
        <f>IF($Z1716="","",INDEX($AV$2:$AV$2000,$Z1716))</f>
      </c>
      <c r="BN1716">
        <f>IF($Z1716="","",INDEX($AW$2:$AW$2000,$Z1716))</f>
      </c>
      <c r="BO1716">
        <f>IF($Z1716="","",INDEX($AX$2:$AX$2000,$Z1716))</f>
      </c>
      <c r="BP1716">
        <f>IF($Z1716="","",INDEX($AY$2:$AY$2000,$Z1716))</f>
      </c>
      <c r="BQ1716">
        <f>IF($Z1716="","",INDEX($AZ$2:$AZ$2000,$Z1716))</f>
      </c>
      <c r="BR1716">
        <f>IF($Z1716="","",INDEX($BA$2:$BA$2000,$Z1716))</f>
      </c>
      <c r="BS1716">
        <f>IF($Z1716="","",INDEX($BB$2:$BB$2000,$Z1716))</f>
      </c>
      <c r="BT1716">
        <f>IF($Z1716="","",INDEX($BC$2:$BC$2000,$Z1716))</f>
      </c>
      <c r="BV1716">
        <f>IF(OR($A1716="",$P1716&lt;&gt;"Yes",$AH1716="Yes"),"",1+N($AG1716))</f>
      </c>
      <c r="BW1716">
        <f>IF($A1716="","",COUNTIFS($W$2:$W$2500,$A1716,$BZ$2:$BZ$2500,"Yes")+COUNTIFS($X$2:$X$2500,$A1716,$BY$2:$BY$2500,"Yes"))</f>
      </c>
      <c r="BX1716">
        <f>IF(OR($A1716="",$P1716="Yes"),"",IF(N($BW1716)=0,0,1+SUMIFS($CB$2:$CB$2500,$W$2:$W$2500,$A1716)+SUMIFS($CA$2:$CA$2500,$X$2:$X$2500,$A1716)))</f>
      </c>
      <c r="BY1716" t="str">
        <f>IF($Y1716="","",INDEX($AH$2:$AH$2000,$Y1716)&amp;"")</f>
      </c>
      <c r="BZ1716" t="str">
        <f>IF($Z1716="","",INDEX($AH$2:$AH$2000,$Z1716)&amp;"")</f>
      </c>
      <c r="CA1716">
        <f>IF($Y1716="","",INDEX($BV$2:$BV$2000,$Y1716))</f>
      </c>
      <c r="CB1716">
        <f>IF($Z1716="","",INDEX($BV$2:$BV$2000,$Z1716))</f>
      </c>
    </row>
    <row r="1717">
      <c r="A1717" t="str">
        <f>IF(TRIM(INDEX(games!$A:$A,ROW()))="","",TRIM(INDEX(games!$A:$A,ROW())))</f>
      </c>
      <c r="B1717">
        <f>IF(OR($A1717="",INDEX(games!$B:$B,ROW())=""),"",INDEX(games!$B:$B,ROW()))</f>
      </c>
      <c r="C1717" t="str">
        <f>IF(OR($A1717="",INDEX(games!$C:$C,ROW())=""),"",INDEX(games!$C:$C,ROW()))</f>
      </c>
      <c r="D1717">
        <f>IF($A1717="","",COUNTIF($W$2:$W$2500,$A1717)+COUNTIF($X$2:$X$2500,$A1717))</f>
      </c>
      <c r="E1717">
        <f>IF($A1717="","",IFERROR(MATCH($C1717,$R$2:$R$5,0),0))</f>
      </c>
      <c r="F1717">
        <f>IF($A1717="","",MOD(ROW(),34))</f>
      </c>
      <c r="G1717">
        <f>IF($A1717="",NA(),IF($C1717="Action",$B1717,NA()))</f>
      </c>
      <c r="H1717">
        <f>IF($A1717="",NA(),IF($C1717="Action",1+$F1717*0.023,NA()))</f>
      </c>
      <c r="I1717">
        <f>IF($A1717="",NA(),IF($C1717="Strategy",$B1717,NA()))</f>
      </c>
      <c r="J1717">
        <f>IF($A1717="",NA(),IF($C1717="Strategy",2+$F1717*0.023,NA()))</f>
      </c>
      <c r="K1717">
        <f>IF($A1717="",NA(),IF($C1717="Deckbuilder",$B1717,NA()))</f>
      </c>
      <c r="L1717">
        <f>IF($A1717="",NA(),IF($C1717="Deckbuilder",3+$F1717*0.023,NA()))</f>
      </c>
      <c r="M1717">
        <f>IF($A1717="",NA(),IF($C1717="Traditional",$B1717,NA()))</f>
      </c>
      <c r="N1717">
        <f>IF($A1717="",NA(),IF($C1717="Traditional",4+$F1717*0.023,NA()))</f>
      </c>
      <c r="O1717">
        <f>IF($A1717="","",$D1717+ROW()/1000000)</f>
      </c>
      <c r="P1717" t="str">
        <f>IF(OR($A1717="",INDEX(games!$H:$H,ROW())=""),"",INDEX(games!$H:$H,ROW()))</f>
      </c>
      <c r="Q1717">
        <f>IF(OR($A1717="",$P1717&lt;&gt;"Yes"),"",$D1717+ROW()/1000000)</f>
      </c>
      <c r="T1717">
        <f>IF($Y1717="","",INDEX($B$2:$B$2000,$Y1717))</f>
      </c>
      <c r="U1717">
        <f>IF($Z1717="","",INDEX($B$2:$B$2000,$Z1717))</f>
      </c>
      <c r="V1717">
        <f>IF(OR($T1717="",$U1717=""),"",$U1717-$T1717)</f>
      </c>
      <c r="W1717" t="str">
        <f>IF(TRIM(INDEX(connections!$A:$A,ROW()))="","",TRIM(INDEX(connections!$A:$A,ROW())))</f>
      </c>
      <c r="X1717" t="str">
        <f>IF($W1717="","",TRIM(INDEX(connections!$B:$B,ROW())))</f>
      </c>
      <c r="Y1717">
        <f>IF($W1717="","",IFERROR(MATCH($W1717,$A$2:$A$2000,0),""))</f>
      </c>
      <c r="Z1717">
        <f>IF($X1717="","",IFERROR(MATCH($X1717,$A$2:$A$2000,0),""))</f>
      </c>
      <c r="AA1717" t="str">
        <f>IF($Y1717="","",INDEX($P$2:$P$2000,$Y1717))</f>
      </c>
      <c r="AB1717" t="str">
        <f>IF($Z1717="","",INDEX($P$2:$P$2000,$Z1717))</f>
      </c>
      <c r="AC1717">
        <f>IF(AND($AA1717="Yes",$AB1717="Yes"),1,"")</f>
      </c>
      <c r="AD1717">
        <f>IF(OR($Y1717="",$Z1717=""),"",IF(INDEX($C$2:$C$2000,$Y1717)=INDEX($C$2:$C$2000,$Z1717),0,1))</f>
      </c>
      <c r="AE1717">
        <f>IF($AC1717&lt;&gt;1,"",IF(AND(INDEX($AG$2:$AG$2000,$Y1717)=1,INDEX($AG$2:$AG$2000,$Z1717)=1),1,""))</f>
      </c>
      <c r="AG1717">
        <f>IF($A1717="","",COUNTIFS($W$2:$W$2500,$A1717,$AB$2:$AB$2500,"Yes")+COUNTIFS($X$2:$X$2500,$A1717,$AA$2:$AA$2500,"Yes"))</f>
      </c>
      <c r="AH1717" t="str">
        <f>IF(OR($P1717&lt;&gt;"Yes",N($AG1717)=0),"",IF(AND($AG1717=1,COUNTIFS($W$2:$W$2500,$A1717,$AE$2:$AE$2500,1)+COUNTIFS($X$2:$X$2500,$A1717,$AE$2:$AE$2500,1)&gt;0),"","Yes"))</f>
      </c>
      <c r="AI1717">
        <f>IF($AH1717="Yes",$AG1717,"")</f>
      </c>
      <c r="AJ1717">
        <f>IF($AI1717="","",$AI1717+ROW()/1000000)</f>
      </c>
      <c r="AK1717">
        <f>IF(OR($A1717="",$P1717="Yes",N($AG1717)=0),"",$AG1717+ROW()/1000000)</f>
      </c>
      <c r="AL1717" t="str">
        <f>IF($A1717="","",INDEX(games!$J:$J,ROW())&amp;"")</f>
      </c>
      <c r="AM1717">
        <f>IF($A1717="","",SUMPRODUCT($AO1717:$BD1717,'Map Analysis'!$AP$2^{0,1,2,3,4,5,6,7,8,9,10,11,12,13,14,15}))</f>
      </c>
      <c r="AN1717">
        <f>IF($A1717="","",$AM1717+ROW()/10000000)</f>
      </c>
      <c r="AO1717">
        <f>IF($A1717="","",COUNTIF($W$2:$W$2500,$A1717))</f>
      </c>
      <c r="AP1717">
        <f>IF($A1717="","",SUMIFS($BF$2:$BF$2500,$W$2:$W$2500,$A1717))</f>
      </c>
      <c r="AQ1717">
        <f>IF($A1717="","",SUMIFS($BG$2:$BG$2500,$W$2:$W$2500,$A1717))</f>
      </c>
      <c r="AR1717">
        <f>IF($A1717="","",SUMIFS($BH$2:$BH$2500,$W$2:$W$2500,$A1717))</f>
      </c>
      <c r="AS1717">
        <f>IF($A1717="","",SUMIFS($BI$2:$BI$2500,$W$2:$W$2500,$A1717))</f>
      </c>
      <c r="AT1717">
        <f>IF($A1717="","",SUMIFS($BJ$2:$BJ$2500,$W$2:$W$2500,$A1717))</f>
      </c>
      <c r="AU1717">
        <f>IF($A1717="","",SUMIFS($BK$2:$BK$2500,$W$2:$W$2500,$A1717))</f>
      </c>
      <c r="AV1717">
        <f>IF($A1717="","",SUMIFS($BL$2:$BL$2500,$W$2:$W$2500,$A1717))</f>
      </c>
      <c r="AW1717">
        <f>IF($A1717="","",SUMIFS($BM$2:$BM$2500,$W$2:$W$2500,$A1717))</f>
      </c>
      <c r="AX1717">
        <f>IF($A1717="","",SUMIFS($BN$2:$BN$2500,$W$2:$W$2500,$A1717))</f>
      </c>
      <c r="AY1717">
        <f>IF($A1717="","",SUMIFS($BO$2:$BO$2500,$W$2:$W$2500,$A1717))</f>
      </c>
      <c r="AZ1717">
        <f>IF($A1717="","",SUMIFS($BP$2:$BP$2500,$W$2:$W$2500,$A1717))</f>
      </c>
      <c r="BA1717">
        <f>IF($A1717="","",SUMIFS($BQ$2:$BQ$2500,$W$2:$W$2500,$A1717))</f>
      </c>
      <c r="BB1717">
        <f>IF($A1717="","",SUMIFS($BR$2:$BR$2500,$W$2:$W$2500,$A1717))</f>
      </c>
      <c r="BC1717">
        <f>IF($A1717="","",SUMIFS($BS$2:$BS$2500,$W$2:$W$2500,$A1717))</f>
      </c>
      <c r="BD1717">
        <f>IF($A1717="","",SUMIFS($BT$2:$BT$2500,$W$2:$W$2500,$A1717))</f>
      </c>
      <c r="BF1717">
        <f>IF($Z1717="","",INDEX($AO$2:$AO$2000,$Z1717))</f>
      </c>
      <c r="BG1717">
        <f>IF($Z1717="","",INDEX($AP$2:$AP$2000,$Z1717))</f>
      </c>
      <c r="BH1717">
        <f>IF($Z1717="","",INDEX($AQ$2:$AQ$2000,$Z1717))</f>
      </c>
      <c r="BI1717">
        <f>IF($Z1717="","",INDEX($AR$2:$AR$2000,$Z1717))</f>
      </c>
      <c r="BJ1717">
        <f>IF($Z1717="","",INDEX($AS$2:$AS$2000,$Z1717))</f>
      </c>
      <c r="BK1717">
        <f>IF($Z1717="","",INDEX($AT$2:$AT$2000,$Z1717))</f>
      </c>
      <c r="BL1717">
        <f>IF($Z1717="","",INDEX($AU$2:$AU$2000,$Z1717))</f>
      </c>
      <c r="BM1717">
        <f>IF($Z1717="","",INDEX($AV$2:$AV$2000,$Z1717))</f>
      </c>
      <c r="BN1717">
        <f>IF($Z1717="","",INDEX($AW$2:$AW$2000,$Z1717))</f>
      </c>
      <c r="BO1717">
        <f>IF($Z1717="","",INDEX($AX$2:$AX$2000,$Z1717))</f>
      </c>
      <c r="BP1717">
        <f>IF($Z1717="","",INDEX($AY$2:$AY$2000,$Z1717))</f>
      </c>
      <c r="BQ1717">
        <f>IF($Z1717="","",INDEX($AZ$2:$AZ$2000,$Z1717))</f>
      </c>
      <c r="BR1717">
        <f>IF($Z1717="","",INDEX($BA$2:$BA$2000,$Z1717))</f>
      </c>
      <c r="BS1717">
        <f>IF($Z1717="","",INDEX($BB$2:$BB$2000,$Z1717))</f>
      </c>
      <c r="BT1717">
        <f>IF($Z1717="","",INDEX($BC$2:$BC$2000,$Z1717))</f>
      </c>
      <c r="BV1717">
        <f>IF(OR($A1717="",$P1717&lt;&gt;"Yes",$AH1717="Yes"),"",1+N($AG1717))</f>
      </c>
      <c r="BW1717">
        <f>IF($A1717="","",COUNTIFS($W$2:$W$2500,$A1717,$BZ$2:$BZ$2500,"Yes")+COUNTIFS($X$2:$X$2500,$A1717,$BY$2:$BY$2500,"Yes"))</f>
      </c>
      <c r="BX1717">
        <f>IF(OR($A1717="",$P1717="Yes"),"",IF(N($BW1717)=0,0,1+SUMIFS($CB$2:$CB$2500,$W$2:$W$2500,$A1717)+SUMIFS($CA$2:$CA$2500,$X$2:$X$2500,$A1717)))</f>
      </c>
      <c r="BY1717" t="str">
        <f>IF($Y1717="","",INDEX($AH$2:$AH$2000,$Y1717)&amp;"")</f>
      </c>
      <c r="BZ1717" t="str">
        <f>IF($Z1717="","",INDEX($AH$2:$AH$2000,$Z1717)&amp;"")</f>
      </c>
      <c r="CA1717">
        <f>IF($Y1717="","",INDEX($BV$2:$BV$2000,$Y1717))</f>
      </c>
      <c r="CB1717">
        <f>IF($Z1717="","",INDEX($BV$2:$BV$2000,$Z1717))</f>
      </c>
    </row>
    <row r="1718">
      <c r="A1718" t="str">
        <f>IF(TRIM(INDEX(games!$A:$A,ROW()))="","",TRIM(INDEX(games!$A:$A,ROW())))</f>
      </c>
      <c r="B1718">
        <f>IF(OR($A1718="",INDEX(games!$B:$B,ROW())=""),"",INDEX(games!$B:$B,ROW()))</f>
      </c>
      <c r="C1718" t="str">
        <f>IF(OR($A1718="",INDEX(games!$C:$C,ROW())=""),"",INDEX(games!$C:$C,ROW()))</f>
      </c>
      <c r="D1718">
        <f>IF($A1718="","",COUNTIF($W$2:$W$2500,$A1718)+COUNTIF($X$2:$X$2500,$A1718))</f>
      </c>
      <c r="E1718">
        <f>IF($A1718="","",IFERROR(MATCH($C1718,$R$2:$R$5,0),0))</f>
      </c>
      <c r="F1718">
        <f>IF($A1718="","",MOD(ROW(),34))</f>
      </c>
      <c r="G1718">
        <f>IF($A1718="",NA(),IF($C1718="Action",$B1718,NA()))</f>
      </c>
      <c r="H1718">
        <f>IF($A1718="",NA(),IF($C1718="Action",1+$F1718*0.023,NA()))</f>
      </c>
      <c r="I1718">
        <f>IF($A1718="",NA(),IF($C1718="Strategy",$B1718,NA()))</f>
      </c>
      <c r="J1718">
        <f>IF($A1718="",NA(),IF($C1718="Strategy",2+$F1718*0.023,NA()))</f>
      </c>
      <c r="K1718">
        <f>IF($A1718="",NA(),IF($C1718="Deckbuilder",$B1718,NA()))</f>
      </c>
      <c r="L1718">
        <f>IF($A1718="",NA(),IF($C1718="Deckbuilder",3+$F1718*0.023,NA()))</f>
      </c>
      <c r="M1718">
        <f>IF($A1718="",NA(),IF($C1718="Traditional",$B1718,NA()))</f>
      </c>
      <c r="N1718">
        <f>IF($A1718="",NA(),IF($C1718="Traditional",4+$F1718*0.023,NA()))</f>
      </c>
      <c r="O1718">
        <f>IF($A1718="","",$D1718+ROW()/1000000)</f>
      </c>
      <c r="P1718" t="str">
        <f>IF(OR($A1718="",INDEX(games!$H:$H,ROW())=""),"",INDEX(games!$H:$H,ROW()))</f>
      </c>
      <c r="Q1718">
        <f>IF(OR($A1718="",$P1718&lt;&gt;"Yes"),"",$D1718+ROW()/1000000)</f>
      </c>
      <c r="T1718">
        <f>IF($Y1718="","",INDEX($B$2:$B$2000,$Y1718))</f>
      </c>
      <c r="U1718">
        <f>IF($Z1718="","",INDEX($B$2:$B$2000,$Z1718))</f>
      </c>
      <c r="V1718">
        <f>IF(OR($T1718="",$U1718=""),"",$U1718-$T1718)</f>
      </c>
      <c r="W1718" t="str">
        <f>IF(TRIM(INDEX(connections!$A:$A,ROW()))="","",TRIM(INDEX(connections!$A:$A,ROW())))</f>
      </c>
      <c r="X1718" t="str">
        <f>IF($W1718="","",TRIM(INDEX(connections!$B:$B,ROW())))</f>
      </c>
      <c r="Y1718">
        <f>IF($W1718="","",IFERROR(MATCH($W1718,$A$2:$A$2000,0),""))</f>
      </c>
      <c r="Z1718">
        <f>IF($X1718="","",IFERROR(MATCH($X1718,$A$2:$A$2000,0),""))</f>
      </c>
      <c r="AA1718" t="str">
        <f>IF($Y1718="","",INDEX($P$2:$P$2000,$Y1718))</f>
      </c>
      <c r="AB1718" t="str">
        <f>IF($Z1718="","",INDEX($P$2:$P$2000,$Z1718))</f>
      </c>
      <c r="AC1718">
        <f>IF(AND($AA1718="Yes",$AB1718="Yes"),1,"")</f>
      </c>
      <c r="AD1718">
        <f>IF(OR($Y1718="",$Z1718=""),"",IF(INDEX($C$2:$C$2000,$Y1718)=INDEX($C$2:$C$2000,$Z1718),0,1))</f>
      </c>
      <c r="AE1718">
        <f>IF($AC1718&lt;&gt;1,"",IF(AND(INDEX($AG$2:$AG$2000,$Y1718)=1,INDEX($AG$2:$AG$2000,$Z1718)=1),1,""))</f>
      </c>
      <c r="AG1718">
        <f>IF($A1718="","",COUNTIFS($W$2:$W$2500,$A1718,$AB$2:$AB$2500,"Yes")+COUNTIFS($X$2:$X$2500,$A1718,$AA$2:$AA$2500,"Yes"))</f>
      </c>
      <c r="AH1718" t="str">
        <f>IF(OR($P1718&lt;&gt;"Yes",N($AG1718)=0),"",IF(AND($AG1718=1,COUNTIFS($W$2:$W$2500,$A1718,$AE$2:$AE$2500,1)+COUNTIFS($X$2:$X$2500,$A1718,$AE$2:$AE$2500,1)&gt;0),"","Yes"))</f>
      </c>
      <c r="AI1718">
        <f>IF($AH1718="Yes",$AG1718,"")</f>
      </c>
      <c r="AJ1718">
        <f>IF($AI1718="","",$AI1718+ROW()/1000000)</f>
      </c>
      <c r="AK1718">
        <f>IF(OR($A1718="",$P1718="Yes",N($AG1718)=0),"",$AG1718+ROW()/1000000)</f>
      </c>
      <c r="AL1718" t="str">
        <f>IF($A1718="","",INDEX(games!$J:$J,ROW())&amp;"")</f>
      </c>
      <c r="AM1718">
        <f>IF($A1718="","",SUMPRODUCT($AO1718:$BD1718,'Map Analysis'!$AP$2^{0,1,2,3,4,5,6,7,8,9,10,11,12,13,14,15}))</f>
      </c>
      <c r="AN1718">
        <f>IF($A1718="","",$AM1718+ROW()/10000000)</f>
      </c>
      <c r="AO1718">
        <f>IF($A1718="","",COUNTIF($W$2:$W$2500,$A1718))</f>
      </c>
      <c r="AP1718">
        <f>IF($A1718="","",SUMIFS($BF$2:$BF$2500,$W$2:$W$2500,$A1718))</f>
      </c>
      <c r="AQ1718">
        <f>IF($A1718="","",SUMIFS($BG$2:$BG$2500,$W$2:$W$2500,$A1718))</f>
      </c>
      <c r="AR1718">
        <f>IF($A1718="","",SUMIFS($BH$2:$BH$2500,$W$2:$W$2500,$A1718))</f>
      </c>
      <c r="AS1718">
        <f>IF($A1718="","",SUMIFS($BI$2:$BI$2500,$W$2:$W$2500,$A1718))</f>
      </c>
      <c r="AT1718">
        <f>IF($A1718="","",SUMIFS($BJ$2:$BJ$2500,$W$2:$W$2500,$A1718))</f>
      </c>
      <c r="AU1718">
        <f>IF($A1718="","",SUMIFS($BK$2:$BK$2500,$W$2:$W$2500,$A1718))</f>
      </c>
      <c r="AV1718">
        <f>IF($A1718="","",SUMIFS($BL$2:$BL$2500,$W$2:$W$2500,$A1718))</f>
      </c>
      <c r="AW1718">
        <f>IF($A1718="","",SUMIFS($BM$2:$BM$2500,$W$2:$W$2500,$A1718))</f>
      </c>
      <c r="AX1718">
        <f>IF($A1718="","",SUMIFS($BN$2:$BN$2500,$W$2:$W$2500,$A1718))</f>
      </c>
      <c r="AY1718">
        <f>IF($A1718="","",SUMIFS($BO$2:$BO$2500,$W$2:$W$2500,$A1718))</f>
      </c>
      <c r="AZ1718">
        <f>IF($A1718="","",SUMIFS($BP$2:$BP$2500,$W$2:$W$2500,$A1718))</f>
      </c>
      <c r="BA1718">
        <f>IF($A1718="","",SUMIFS($BQ$2:$BQ$2500,$W$2:$W$2500,$A1718))</f>
      </c>
      <c r="BB1718">
        <f>IF($A1718="","",SUMIFS($BR$2:$BR$2500,$W$2:$W$2500,$A1718))</f>
      </c>
      <c r="BC1718">
        <f>IF($A1718="","",SUMIFS($BS$2:$BS$2500,$W$2:$W$2500,$A1718))</f>
      </c>
      <c r="BD1718">
        <f>IF($A1718="","",SUMIFS($BT$2:$BT$2500,$W$2:$W$2500,$A1718))</f>
      </c>
      <c r="BF1718">
        <f>IF($Z1718="","",INDEX($AO$2:$AO$2000,$Z1718))</f>
      </c>
      <c r="BG1718">
        <f>IF($Z1718="","",INDEX($AP$2:$AP$2000,$Z1718))</f>
      </c>
      <c r="BH1718">
        <f>IF($Z1718="","",INDEX($AQ$2:$AQ$2000,$Z1718))</f>
      </c>
      <c r="BI1718">
        <f>IF($Z1718="","",INDEX($AR$2:$AR$2000,$Z1718))</f>
      </c>
      <c r="BJ1718">
        <f>IF($Z1718="","",INDEX($AS$2:$AS$2000,$Z1718))</f>
      </c>
      <c r="BK1718">
        <f>IF($Z1718="","",INDEX($AT$2:$AT$2000,$Z1718))</f>
      </c>
      <c r="BL1718">
        <f>IF($Z1718="","",INDEX($AU$2:$AU$2000,$Z1718))</f>
      </c>
      <c r="BM1718">
        <f>IF($Z1718="","",INDEX($AV$2:$AV$2000,$Z1718))</f>
      </c>
      <c r="BN1718">
        <f>IF($Z1718="","",INDEX($AW$2:$AW$2000,$Z1718))</f>
      </c>
      <c r="BO1718">
        <f>IF($Z1718="","",INDEX($AX$2:$AX$2000,$Z1718))</f>
      </c>
      <c r="BP1718">
        <f>IF($Z1718="","",INDEX($AY$2:$AY$2000,$Z1718))</f>
      </c>
      <c r="BQ1718">
        <f>IF($Z1718="","",INDEX($AZ$2:$AZ$2000,$Z1718))</f>
      </c>
      <c r="BR1718">
        <f>IF($Z1718="","",INDEX($BA$2:$BA$2000,$Z1718))</f>
      </c>
      <c r="BS1718">
        <f>IF($Z1718="","",INDEX($BB$2:$BB$2000,$Z1718))</f>
      </c>
      <c r="BT1718">
        <f>IF($Z1718="","",INDEX($BC$2:$BC$2000,$Z1718))</f>
      </c>
      <c r="BV1718">
        <f>IF(OR($A1718="",$P1718&lt;&gt;"Yes",$AH1718="Yes"),"",1+N($AG1718))</f>
      </c>
      <c r="BW1718">
        <f>IF($A1718="","",COUNTIFS($W$2:$W$2500,$A1718,$BZ$2:$BZ$2500,"Yes")+COUNTIFS($X$2:$X$2500,$A1718,$BY$2:$BY$2500,"Yes"))</f>
      </c>
      <c r="BX1718">
        <f>IF(OR($A1718="",$P1718="Yes"),"",IF(N($BW1718)=0,0,1+SUMIFS($CB$2:$CB$2500,$W$2:$W$2500,$A1718)+SUMIFS($CA$2:$CA$2500,$X$2:$X$2500,$A1718)))</f>
      </c>
      <c r="BY1718" t="str">
        <f>IF($Y1718="","",INDEX($AH$2:$AH$2000,$Y1718)&amp;"")</f>
      </c>
      <c r="BZ1718" t="str">
        <f>IF($Z1718="","",INDEX($AH$2:$AH$2000,$Z1718)&amp;"")</f>
      </c>
      <c r="CA1718">
        <f>IF($Y1718="","",INDEX($BV$2:$BV$2000,$Y1718))</f>
      </c>
      <c r="CB1718">
        <f>IF($Z1718="","",INDEX($BV$2:$BV$2000,$Z1718))</f>
      </c>
    </row>
    <row r="1719">
      <c r="A1719" t="str">
        <f>IF(TRIM(INDEX(games!$A:$A,ROW()))="","",TRIM(INDEX(games!$A:$A,ROW())))</f>
      </c>
      <c r="B1719">
        <f>IF(OR($A1719="",INDEX(games!$B:$B,ROW())=""),"",INDEX(games!$B:$B,ROW()))</f>
      </c>
      <c r="C1719" t="str">
        <f>IF(OR($A1719="",INDEX(games!$C:$C,ROW())=""),"",INDEX(games!$C:$C,ROW()))</f>
      </c>
      <c r="D1719">
        <f>IF($A1719="","",COUNTIF($W$2:$W$2500,$A1719)+COUNTIF($X$2:$X$2500,$A1719))</f>
      </c>
      <c r="E1719">
        <f>IF($A1719="","",IFERROR(MATCH($C1719,$R$2:$R$5,0),0))</f>
      </c>
      <c r="F1719">
        <f>IF($A1719="","",MOD(ROW(),34))</f>
      </c>
      <c r="G1719">
        <f>IF($A1719="",NA(),IF($C1719="Action",$B1719,NA()))</f>
      </c>
      <c r="H1719">
        <f>IF($A1719="",NA(),IF($C1719="Action",1+$F1719*0.023,NA()))</f>
      </c>
      <c r="I1719">
        <f>IF($A1719="",NA(),IF($C1719="Strategy",$B1719,NA()))</f>
      </c>
      <c r="J1719">
        <f>IF($A1719="",NA(),IF($C1719="Strategy",2+$F1719*0.023,NA()))</f>
      </c>
      <c r="K1719">
        <f>IF($A1719="",NA(),IF($C1719="Deckbuilder",$B1719,NA()))</f>
      </c>
      <c r="L1719">
        <f>IF($A1719="",NA(),IF($C1719="Deckbuilder",3+$F1719*0.023,NA()))</f>
      </c>
      <c r="M1719">
        <f>IF($A1719="",NA(),IF($C1719="Traditional",$B1719,NA()))</f>
      </c>
      <c r="N1719">
        <f>IF($A1719="",NA(),IF($C1719="Traditional",4+$F1719*0.023,NA()))</f>
      </c>
      <c r="O1719">
        <f>IF($A1719="","",$D1719+ROW()/1000000)</f>
      </c>
      <c r="P1719" t="str">
        <f>IF(OR($A1719="",INDEX(games!$H:$H,ROW())=""),"",INDEX(games!$H:$H,ROW()))</f>
      </c>
      <c r="Q1719">
        <f>IF(OR($A1719="",$P1719&lt;&gt;"Yes"),"",$D1719+ROW()/1000000)</f>
      </c>
      <c r="T1719">
        <f>IF($Y1719="","",INDEX($B$2:$B$2000,$Y1719))</f>
      </c>
      <c r="U1719">
        <f>IF($Z1719="","",INDEX($B$2:$B$2000,$Z1719))</f>
      </c>
      <c r="V1719">
        <f>IF(OR($T1719="",$U1719=""),"",$U1719-$T1719)</f>
      </c>
      <c r="W1719" t="str">
        <f>IF(TRIM(INDEX(connections!$A:$A,ROW()))="","",TRIM(INDEX(connections!$A:$A,ROW())))</f>
      </c>
      <c r="X1719" t="str">
        <f>IF($W1719="","",TRIM(INDEX(connections!$B:$B,ROW())))</f>
      </c>
      <c r="Y1719">
        <f>IF($W1719="","",IFERROR(MATCH($W1719,$A$2:$A$2000,0),""))</f>
      </c>
      <c r="Z1719">
        <f>IF($X1719="","",IFERROR(MATCH($X1719,$A$2:$A$2000,0),""))</f>
      </c>
      <c r="AA1719" t="str">
        <f>IF($Y1719="","",INDEX($P$2:$P$2000,$Y1719))</f>
      </c>
      <c r="AB1719" t="str">
        <f>IF($Z1719="","",INDEX($P$2:$P$2000,$Z1719))</f>
      </c>
      <c r="AC1719">
        <f>IF(AND($AA1719="Yes",$AB1719="Yes"),1,"")</f>
      </c>
      <c r="AD1719">
        <f>IF(OR($Y1719="",$Z1719=""),"",IF(INDEX($C$2:$C$2000,$Y1719)=INDEX($C$2:$C$2000,$Z1719),0,1))</f>
      </c>
      <c r="AE1719">
        <f>IF($AC1719&lt;&gt;1,"",IF(AND(INDEX($AG$2:$AG$2000,$Y1719)=1,INDEX($AG$2:$AG$2000,$Z1719)=1),1,""))</f>
      </c>
      <c r="AG1719">
        <f>IF($A1719="","",COUNTIFS($W$2:$W$2500,$A1719,$AB$2:$AB$2500,"Yes")+COUNTIFS($X$2:$X$2500,$A1719,$AA$2:$AA$2500,"Yes"))</f>
      </c>
      <c r="AH1719" t="str">
        <f>IF(OR($P1719&lt;&gt;"Yes",N($AG1719)=0),"",IF(AND($AG1719=1,COUNTIFS($W$2:$W$2500,$A1719,$AE$2:$AE$2500,1)+COUNTIFS($X$2:$X$2500,$A1719,$AE$2:$AE$2500,1)&gt;0),"","Yes"))</f>
      </c>
      <c r="AI1719">
        <f>IF($AH1719="Yes",$AG1719,"")</f>
      </c>
      <c r="AJ1719">
        <f>IF($AI1719="","",$AI1719+ROW()/1000000)</f>
      </c>
      <c r="AK1719">
        <f>IF(OR($A1719="",$P1719="Yes",N($AG1719)=0),"",$AG1719+ROW()/1000000)</f>
      </c>
      <c r="AL1719" t="str">
        <f>IF($A1719="","",INDEX(games!$J:$J,ROW())&amp;"")</f>
      </c>
      <c r="AM1719">
        <f>IF($A1719="","",SUMPRODUCT($AO1719:$BD1719,'Map Analysis'!$AP$2^{0,1,2,3,4,5,6,7,8,9,10,11,12,13,14,15}))</f>
      </c>
      <c r="AN1719">
        <f>IF($A1719="","",$AM1719+ROW()/10000000)</f>
      </c>
      <c r="AO1719">
        <f>IF($A1719="","",COUNTIF($W$2:$W$2500,$A1719))</f>
      </c>
      <c r="AP1719">
        <f>IF($A1719="","",SUMIFS($BF$2:$BF$2500,$W$2:$W$2500,$A1719))</f>
      </c>
      <c r="AQ1719">
        <f>IF($A1719="","",SUMIFS($BG$2:$BG$2500,$W$2:$W$2500,$A1719))</f>
      </c>
      <c r="AR1719">
        <f>IF($A1719="","",SUMIFS($BH$2:$BH$2500,$W$2:$W$2500,$A1719))</f>
      </c>
      <c r="AS1719">
        <f>IF($A1719="","",SUMIFS($BI$2:$BI$2500,$W$2:$W$2500,$A1719))</f>
      </c>
      <c r="AT1719">
        <f>IF($A1719="","",SUMIFS($BJ$2:$BJ$2500,$W$2:$W$2500,$A1719))</f>
      </c>
      <c r="AU1719">
        <f>IF($A1719="","",SUMIFS($BK$2:$BK$2500,$W$2:$W$2500,$A1719))</f>
      </c>
      <c r="AV1719">
        <f>IF($A1719="","",SUMIFS($BL$2:$BL$2500,$W$2:$W$2500,$A1719))</f>
      </c>
      <c r="AW1719">
        <f>IF($A1719="","",SUMIFS($BM$2:$BM$2500,$W$2:$W$2500,$A1719))</f>
      </c>
      <c r="AX1719">
        <f>IF($A1719="","",SUMIFS($BN$2:$BN$2500,$W$2:$W$2500,$A1719))</f>
      </c>
      <c r="AY1719">
        <f>IF($A1719="","",SUMIFS($BO$2:$BO$2500,$W$2:$W$2500,$A1719))</f>
      </c>
      <c r="AZ1719">
        <f>IF($A1719="","",SUMIFS($BP$2:$BP$2500,$W$2:$W$2500,$A1719))</f>
      </c>
      <c r="BA1719">
        <f>IF($A1719="","",SUMIFS($BQ$2:$BQ$2500,$W$2:$W$2500,$A1719))</f>
      </c>
      <c r="BB1719">
        <f>IF($A1719="","",SUMIFS($BR$2:$BR$2500,$W$2:$W$2500,$A1719))</f>
      </c>
      <c r="BC1719">
        <f>IF($A1719="","",SUMIFS($BS$2:$BS$2500,$W$2:$W$2500,$A1719))</f>
      </c>
      <c r="BD1719">
        <f>IF($A1719="","",SUMIFS($BT$2:$BT$2500,$W$2:$W$2500,$A1719))</f>
      </c>
      <c r="BF1719">
        <f>IF($Z1719="","",INDEX($AO$2:$AO$2000,$Z1719))</f>
      </c>
      <c r="BG1719">
        <f>IF($Z1719="","",INDEX($AP$2:$AP$2000,$Z1719))</f>
      </c>
      <c r="BH1719">
        <f>IF($Z1719="","",INDEX($AQ$2:$AQ$2000,$Z1719))</f>
      </c>
      <c r="BI1719">
        <f>IF($Z1719="","",INDEX($AR$2:$AR$2000,$Z1719))</f>
      </c>
      <c r="BJ1719">
        <f>IF($Z1719="","",INDEX($AS$2:$AS$2000,$Z1719))</f>
      </c>
      <c r="BK1719">
        <f>IF($Z1719="","",INDEX($AT$2:$AT$2000,$Z1719))</f>
      </c>
      <c r="BL1719">
        <f>IF($Z1719="","",INDEX($AU$2:$AU$2000,$Z1719))</f>
      </c>
      <c r="BM1719">
        <f>IF($Z1719="","",INDEX($AV$2:$AV$2000,$Z1719))</f>
      </c>
      <c r="BN1719">
        <f>IF($Z1719="","",INDEX($AW$2:$AW$2000,$Z1719))</f>
      </c>
      <c r="BO1719">
        <f>IF($Z1719="","",INDEX($AX$2:$AX$2000,$Z1719))</f>
      </c>
      <c r="BP1719">
        <f>IF($Z1719="","",INDEX($AY$2:$AY$2000,$Z1719))</f>
      </c>
      <c r="BQ1719">
        <f>IF($Z1719="","",INDEX($AZ$2:$AZ$2000,$Z1719))</f>
      </c>
      <c r="BR1719">
        <f>IF($Z1719="","",INDEX($BA$2:$BA$2000,$Z1719))</f>
      </c>
      <c r="BS1719">
        <f>IF($Z1719="","",INDEX($BB$2:$BB$2000,$Z1719))</f>
      </c>
      <c r="BT1719">
        <f>IF($Z1719="","",INDEX($BC$2:$BC$2000,$Z1719))</f>
      </c>
      <c r="BV1719">
        <f>IF(OR($A1719="",$P1719&lt;&gt;"Yes",$AH1719="Yes"),"",1+N($AG1719))</f>
      </c>
      <c r="BW1719">
        <f>IF($A1719="","",COUNTIFS($W$2:$W$2500,$A1719,$BZ$2:$BZ$2500,"Yes")+COUNTIFS($X$2:$X$2500,$A1719,$BY$2:$BY$2500,"Yes"))</f>
      </c>
      <c r="BX1719">
        <f>IF(OR($A1719="",$P1719="Yes"),"",IF(N($BW1719)=0,0,1+SUMIFS($CB$2:$CB$2500,$W$2:$W$2500,$A1719)+SUMIFS($CA$2:$CA$2500,$X$2:$X$2500,$A1719)))</f>
      </c>
      <c r="BY1719" t="str">
        <f>IF($Y1719="","",INDEX($AH$2:$AH$2000,$Y1719)&amp;"")</f>
      </c>
      <c r="BZ1719" t="str">
        <f>IF($Z1719="","",INDEX($AH$2:$AH$2000,$Z1719)&amp;"")</f>
      </c>
      <c r="CA1719">
        <f>IF($Y1719="","",INDEX($BV$2:$BV$2000,$Y1719))</f>
      </c>
      <c r="CB1719">
        <f>IF($Z1719="","",INDEX($BV$2:$BV$2000,$Z1719))</f>
      </c>
    </row>
    <row r="1720">
      <c r="A1720" t="str">
        <f>IF(TRIM(INDEX(games!$A:$A,ROW()))="","",TRIM(INDEX(games!$A:$A,ROW())))</f>
      </c>
      <c r="B1720">
        <f>IF(OR($A1720="",INDEX(games!$B:$B,ROW())=""),"",INDEX(games!$B:$B,ROW()))</f>
      </c>
      <c r="C1720" t="str">
        <f>IF(OR($A1720="",INDEX(games!$C:$C,ROW())=""),"",INDEX(games!$C:$C,ROW()))</f>
      </c>
      <c r="D1720">
        <f>IF($A1720="","",COUNTIF($W$2:$W$2500,$A1720)+COUNTIF($X$2:$X$2500,$A1720))</f>
      </c>
      <c r="E1720">
        <f>IF($A1720="","",IFERROR(MATCH($C1720,$R$2:$R$5,0),0))</f>
      </c>
      <c r="F1720">
        <f>IF($A1720="","",MOD(ROW(),34))</f>
      </c>
      <c r="G1720">
        <f>IF($A1720="",NA(),IF($C1720="Action",$B1720,NA()))</f>
      </c>
      <c r="H1720">
        <f>IF($A1720="",NA(),IF($C1720="Action",1+$F1720*0.023,NA()))</f>
      </c>
      <c r="I1720">
        <f>IF($A1720="",NA(),IF($C1720="Strategy",$B1720,NA()))</f>
      </c>
      <c r="J1720">
        <f>IF($A1720="",NA(),IF($C1720="Strategy",2+$F1720*0.023,NA()))</f>
      </c>
      <c r="K1720">
        <f>IF($A1720="",NA(),IF($C1720="Deckbuilder",$B1720,NA()))</f>
      </c>
      <c r="L1720">
        <f>IF($A1720="",NA(),IF($C1720="Deckbuilder",3+$F1720*0.023,NA()))</f>
      </c>
      <c r="M1720">
        <f>IF($A1720="",NA(),IF($C1720="Traditional",$B1720,NA()))</f>
      </c>
      <c r="N1720">
        <f>IF($A1720="",NA(),IF($C1720="Traditional",4+$F1720*0.023,NA()))</f>
      </c>
      <c r="O1720">
        <f>IF($A1720="","",$D1720+ROW()/1000000)</f>
      </c>
      <c r="P1720" t="str">
        <f>IF(OR($A1720="",INDEX(games!$H:$H,ROW())=""),"",INDEX(games!$H:$H,ROW()))</f>
      </c>
      <c r="Q1720">
        <f>IF(OR($A1720="",$P1720&lt;&gt;"Yes"),"",$D1720+ROW()/1000000)</f>
      </c>
      <c r="T1720">
        <f>IF($Y1720="","",INDEX($B$2:$B$2000,$Y1720))</f>
      </c>
      <c r="U1720">
        <f>IF($Z1720="","",INDEX($B$2:$B$2000,$Z1720))</f>
      </c>
      <c r="V1720">
        <f>IF(OR($T1720="",$U1720=""),"",$U1720-$T1720)</f>
      </c>
      <c r="W1720" t="str">
        <f>IF(TRIM(INDEX(connections!$A:$A,ROW()))="","",TRIM(INDEX(connections!$A:$A,ROW())))</f>
      </c>
      <c r="X1720" t="str">
        <f>IF($W1720="","",TRIM(INDEX(connections!$B:$B,ROW())))</f>
      </c>
      <c r="Y1720">
        <f>IF($W1720="","",IFERROR(MATCH($W1720,$A$2:$A$2000,0),""))</f>
      </c>
      <c r="Z1720">
        <f>IF($X1720="","",IFERROR(MATCH($X1720,$A$2:$A$2000,0),""))</f>
      </c>
      <c r="AA1720" t="str">
        <f>IF($Y1720="","",INDEX($P$2:$P$2000,$Y1720))</f>
      </c>
      <c r="AB1720" t="str">
        <f>IF($Z1720="","",INDEX($P$2:$P$2000,$Z1720))</f>
      </c>
      <c r="AC1720">
        <f>IF(AND($AA1720="Yes",$AB1720="Yes"),1,"")</f>
      </c>
      <c r="AD1720">
        <f>IF(OR($Y1720="",$Z1720=""),"",IF(INDEX($C$2:$C$2000,$Y1720)=INDEX($C$2:$C$2000,$Z1720),0,1))</f>
      </c>
      <c r="AE1720">
        <f>IF($AC1720&lt;&gt;1,"",IF(AND(INDEX($AG$2:$AG$2000,$Y1720)=1,INDEX($AG$2:$AG$2000,$Z1720)=1),1,""))</f>
      </c>
      <c r="AG1720">
        <f>IF($A1720="","",COUNTIFS($W$2:$W$2500,$A1720,$AB$2:$AB$2500,"Yes")+COUNTIFS($X$2:$X$2500,$A1720,$AA$2:$AA$2500,"Yes"))</f>
      </c>
      <c r="AH1720" t="str">
        <f>IF(OR($P1720&lt;&gt;"Yes",N($AG1720)=0),"",IF(AND($AG1720=1,COUNTIFS($W$2:$W$2500,$A1720,$AE$2:$AE$2500,1)+COUNTIFS($X$2:$X$2500,$A1720,$AE$2:$AE$2500,1)&gt;0),"","Yes"))</f>
      </c>
      <c r="AI1720">
        <f>IF($AH1720="Yes",$AG1720,"")</f>
      </c>
      <c r="AJ1720">
        <f>IF($AI1720="","",$AI1720+ROW()/1000000)</f>
      </c>
      <c r="AK1720">
        <f>IF(OR($A1720="",$P1720="Yes",N($AG1720)=0),"",$AG1720+ROW()/1000000)</f>
      </c>
      <c r="AL1720" t="str">
        <f>IF($A1720="","",INDEX(games!$J:$J,ROW())&amp;"")</f>
      </c>
      <c r="AM1720">
        <f>IF($A1720="","",SUMPRODUCT($AO1720:$BD1720,'Map Analysis'!$AP$2^{0,1,2,3,4,5,6,7,8,9,10,11,12,13,14,15}))</f>
      </c>
      <c r="AN1720">
        <f>IF($A1720="","",$AM1720+ROW()/10000000)</f>
      </c>
      <c r="AO1720">
        <f>IF($A1720="","",COUNTIF($W$2:$W$2500,$A1720))</f>
      </c>
      <c r="AP1720">
        <f>IF($A1720="","",SUMIFS($BF$2:$BF$2500,$W$2:$W$2500,$A1720))</f>
      </c>
      <c r="AQ1720">
        <f>IF($A1720="","",SUMIFS($BG$2:$BG$2500,$W$2:$W$2500,$A1720))</f>
      </c>
      <c r="AR1720">
        <f>IF($A1720="","",SUMIFS($BH$2:$BH$2500,$W$2:$W$2500,$A1720))</f>
      </c>
      <c r="AS1720">
        <f>IF($A1720="","",SUMIFS($BI$2:$BI$2500,$W$2:$W$2500,$A1720))</f>
      </c>
      <c r="AT1720">
        <f>IF($A1720="","",SUMIFS($BJ$2:$BJ$2500,$W$2:$W$2500,$A1720))</f>
      </c>
      <c r="AU1720">
        <f>IF($A1720="","",SUMIFS($BK$2:$BK$2500,$W$2:$W$2500,$A1720))</f>
      </c>
      <c r="AV1720">
        <f>IF($A1720="","",SUMIFS($BL$2:$BL$2500,$W$2:$W$2500,$A1720))</f>
      </c>
      <c r="AW1720">
        <f>IF($A1720="","",SUMIFS($BM$2:$BM$2500,$W$2:$W$2500,$A1720))</f>
      </c>
      <c r="AX1720">
        <f>IF($A1720="","",SUMIFS($BN$2:$BN$2500,$W$2:$W$2500,$A1720))</f>
      </c>
      <c r="AY1720">
        <f>IF($A1720="","",SUMIFS($BO$2:$BO$2500,$W$2:$W$2500,$A1720))</f>
      </c>
      <c r="AZ1720">
        <f>IF($A1720="","",SUMIFS($BP$2:$BP$2500,$W$2:$W$2500,$A1720))</f>
      </c>
      <c r="BA1720">
        <f>IF($A1720="","",SUMIFS($BQ$2:$BQ$2500,$W$2:$W$2500,$A1720))</f>
      </c>
      <c r="BB1720">
        <f>IF($A1720="","",SUMIFS($BR$2:$BR$2500,$W$2:$W$2500,$A1720))</f>
      </c>
      <c r="BC1720">
        <f>IF($A1720="","",SUMIFS($BS$2:$BS$2500,$W$2:$W$2500,$A1720))</f>
      </c>
      <c r="BD1720">
        <f>IF($A1720="","",SUMIFS($BT$2:$BT$2500,$W$2:$W$2500,$A1720))</f>
      </c>
      <c r="BF1720">
        <f>IF($Z1720="","",INDEX($AO$2:$AO$2000,$Z1720))</f>
      </c>
      <c r="BG1720">
        <f>IF($Z1720="","",INDEX($AP$2:$AP$2000,$Z1720))</f>
      </c>
      <c r="BH1720">
        <f>IF($Z1720="","",INDEX($AQ$2:$AQ$2000,$Z1720))</f>
      </c>
      <c r="BI1720">
        <f>IF($Z1720="","",INDEX($AR$2:$AR$2000,$Z1720))</f>
      </c>
      <c r="BJ1720">
        <f>IF($Z1720="","",INDEX($AS$2:$AS$2000,$Z1720))</f>
      </c>
      <c r="BK1720">
        <f>IF($Z1720="","",INDEX($AT$2:$AT$2000,$Z1720))</f>
      </c>
      <c r="BL1720">
        <f>IF($Z1720="","",INDEX($AU$2:$AU$2000,$Z1720))</f>
      </c>
      <c r="BM1720">
        <f>IF($Z1720="","",INDEX($AV$2:$AV$2000,$Z1720))</f>
      </c>
      <c r="BN1720">
        <f>IF($Z1720="","",INDEX($AW$2:$AW$2000,$Z1720))</f>
      </c>
      <c r="BO1720">
        <f>IF($Z1720="","",INDEX($AX$2:$AX$2000,$Z1720))</f>
      </c>
      <c r="BP1720">
        <f>IF($Z1720="","",INDEX($AY$2:$AY$2000,$Z1720))</f>
      </c>
      <c r="BQ1720">
        <f>IF($Z1720="","",INDEX($AZ$2:$AZ$2000,$Z1720))</f>
      </c>
      <c r="BR1720">
        <f>IF($Z1720="","",INDEX($BA$2:$BA$2000,$Z1720))</f>
      </c>
      <c r="BS1720">
        <f>IF($Z1720="","",INDEX($BB$2:$BB$2000,$Z1720))</f>
      </c>
      <c r="BT1720">
        <f>IF($Z1720="","",INDEX($BC$2:$BC$2000,$Z1720))</f>
      </c>
      <c r="BV1720">
        <f>IF(OR($A1720="",$P1720&lt;&gt;"Yes",$AH1720="Yes"),"",1+N($AG1720))</f>
      </c>
      <c r="BW1720">
        <f>IF($A1720="","",COUNTIFS($W$2:$W$2500,$A1720,$BZ$2:$BZ$2500,"Yes")+COUNTIFS($X$2:$X$2500,$A1720,$BY$2:$BY$2500,"Yes"))</f>
      </c>
      <c r="BX1720">
        <f>IF(OR($A1720="",$P1720="Yes"),"",IF(N($BW1720)=0,0,1+SUMIFS($CB$2:$CB$2500,$W$2:$W$2500,$A1720)+SUMIFS($CA$2:$CA$2500,$X$2:$X$2500,$A1720)))</f>
      </c>
      <c r="BY1720" t="str">
        <f>IF($Y1720="","",INDEX($AH$2:$AH$2000,$Y1720)&amp;"")</f>
      </c>
      <c r="BZ1720" t="str">
        <f>IF($Z1720="","",INDEX($AH$2:$AH$2000,$Z1720)&amp;"")</f>
      </c>
      <c r="CA1720">
        <f>IF($Y1720="","",INDEX($BV$2:$BV$2000,$Y1720))</f>
      </c>
      <c r="CB1720">
        <f>IF($Z1720="","",INDEX($BV$2:$BV$2000,$Z1720))</f>
      </c>
    </row>
    <row r="1721">
      <c r="A1721" t="str">
        <f>IF(TRIM(INDEX(games!$A:$A,ROW()))="","",TRIM(INDEX(games!$A:$A,ROW())))</f>
      </c>
      <c r="B1721">
        <f>IF(OR($A1721="",INDEX(games!$B:$B,ROW())=""),"",INDEX(games!$B:$B,ROW()))</f>
      </c>
      <c r="C1721" t="str">
        <f>IF(OR($A1721="",INDEX(games!$C:$C,ROW())=""),"",INDEX(games!$C:$C,ROW()))</f>
      </c>
      <c r="D1721">
        <f>IF($A1721="","",COUNTIF($W$2:$W$2500,$A1721)+COUNTIF($X$2:$X$2500,$A1721))</f>
      </c>
      <c r="E1721">
        <f>IF($A1721="","",IFERROR(MATCH($C1721,$R$2:$R$5,0),0))</f>
      </c>
      <c r="F1721">
        <f>IF($A1721="","",MOD(ROW(),34))</f>
      </c>
      <c r="G1721">
        <f>IF($A1721="",NA(),IF($C1721="Action",$B1721,NA()))</f>
      </c>
      <c r="H1721">
        <f>IF($A1721="",NA(),IF($C1721="Action",1+$F1721*0.023,NA()))</f>
      </c>
      <c r="I1721">
        <f>IF($A1721="",NA(),IF($C1721="Strategy",$B1721,NA()))</f>
      </c>
      <c r="J1721">
        <f>IF($A1721="",NA(),IF($C1721="Strategy",2+$F1721*0.023,NA()))</f>
      </c>
      <c r="K1721">
        <f>IF($A1721="",NA(),IF($C1721="Deckbuilder",$B1721,NA()))</f>
      </c>
      <c r="L1721">
        <f>IF($A1721="",NA(),IF($C1721="Deckbuilder",3+$F1721*0.023,NA()))</f>
      </c>
      <c r="M1721">
        <f>IF($A1721="",NA(),IF($C1721="Traditional",$B1721,NA()))</f>
      </c>
      <c r="N1721">
        <f>IF($A1721="",NA(),IF($C1721="Traditional",4+$F1721*0.023,NA()))</f>
      </c>
      <c r="O1721">
        <f>IF($A1721="","",$D1721+ROW()/1000000)</f>
      </c>
      <c r="P1721" t="str">
        <f>IF(OR($A1721="",INDEX(games!$H:$H,ROW())=""),"",INDEX(games!$H:$H,ROW()))</f>
      </c>
      <c r="Q1721">
        <f>IF(OR($A1721="",$P1721&lt;&gt;"Yes"),"",$D1721+ROW()/1000000)</f>
      </c>
      <c r="T1721">
        <f>IF($Y1721="","",INDEX($B$2:$B$2000,$Y1721))</f>
      </c>
      <c r="U1721">
        <f>IF($Z1721="","",INDEX($B$2:$B$2000,$Z1721))</f>
      </c>
      <c r="V1721">
        <f>IF(OR($T1721="",$U1721=""),"",$U1721-$T1721)</f>
      </c>
      <c r="W1721" t="str">
        <f>IF(TRIM(INDEX(connections!$A:$A,ROW()))="","",TRIM(INDEX(connections!$A:$A,ROW())))</f>
      </c>
      <c r="X1721" t="str">
        <f>IF($W1721="","",TRIM(INDEX(connections!$B:$B,ROW())))</f>
      </c>
      <c r="Y1721">
        <f>IF($W1721="","",IFERROR(MATCH($W1721,$A$2:$A$2000,0),""))</f>
      </c>
      <c r="Z1721">
        <f>IF($X1721="","",IFERROR(MATCH($X1721,$A$2:$A$2000,0),""))</f>
      </c>
      <c r="AA1721" t="str">
        <f>IF($Y1721="","",INDEX($P$2:$P$2000,$Y1721))</f>
      </c>
      <c r="AB1721" t="str">
        <f>IF($Z1721="","",INDEX($P$2:$P$2000,$Z1721))</f>
      </c>
      <c r="AC1721">
        <f>IF(AND($AA1721="Yes",$AB1721="Yes"),1,"")</f>
      </c>
      <c r="AD1721">
        <f>IF(OR($Y1721="",$Z1721=""),"",IF(INDEX($C$2:$C$2000,$Y1721)=INDEX($C$2:$C$2000,$Z1721),0,1))</f>
      </c>
      <c r="AE1721">
        <f>IF($AC1721&lt;&gt;1,"",IF(AND(INDEX($AG$2:$AG$2000,$Y1721)=1,INDEX($AG$2:$AG$2000,$Z1721)=1),1,""))</f>
      </c>
      <c r="AG1721">
        <f>IF($A1721="","",COUNTIFS($W$2:$W$2500,$A1721,$AB$2:$AB$2500,"Yes")+COUNTIFS($X$2:$X$2500,$A1721,$AA$2:$AA$2500,"Yes"))</f>
      </c>
      <c r="AH1721" t="str">
        <f>IF(OR($P1721&lt;&gt;"Yes",N($AG1721)=0),"",IF(AND($AG1721=1,COUNTIFS($W$2:$W$2500,$A1721,$AE$2:$AE$2500,1)+COUNTIFS($X$2:$X$2500,$A1721,$AE$2:$AE$2500,1)&gt;0),"","Yes"))</f>
      </c>
      <c r="AI1721">
        <f>IF($AH1721="Yes",$AG1721,"")</f>
      </c>
      <c r="AJ1721">
        <f>IF($AI1721="","",$AI1721+ROW()/1000000)</f>
      </c>
      <c r="AK1721">
        <f>IF(OR($A1721="",$P1721="Yes",N($AG1721)=0),"",$AG1721+ROW()/1000000)</f>
      </c>
      <c r="AL1721" t="str">
        <f>IF($A1721="","",INDEX(games!$J:$J,ROW())&amp;"")</f>
      </c>
      <c r="AM1721">
        <f>IF($A1721="","",SUMPRODUCT($AO1721:$BD1721,'Map Analysis'!$AP$2^{0,1,2,3,4,5,6,7,8,9,10,11,12,13,14,15}))</f>
      </c>
      <c r="AN1721">
        <f>IF($A1721="","",$AM1721+ROW()/10000000)</f>
      </c>
      <c r="AO1721">
        <f>IF($A1721="","",COUNTIF($W$2:$W$2500,$A1721))</f>
      </c>
      <c r="AP1721">
        <f>IF($A1721="","",SUMIFS($BF$2:$BF$2500,$W$2:$W$2500,$A1721))</f>
      </c>
      <c r="AQ1721">
        <f>IF($A1721="","",SUMIFS($BG$2:$BG$2500,$W$2:$W$2500,$A1721))</f>
      </c>
      <c r="AR1721">
        <f>IF($A1721="","",SUMIFS($BH$2:$BH$2500,$W$2:$W$2500,$A1721))</f>
      </c>
      <c r="AS1721">
        <f>IF($A1721="","",SUMIFS($BI$2:$BI$2500,$W$2:$W$2500,$A1721))</f>
      </c>
      <c r="AT1721">
        <f>IF($A1721="","",SUMIFS($BJ$2:$BJ$2500,$W$2:$W$2500,$A1721))</f>
      </c>
      <c r="AU1721">
        <f>IF($A1721="","",SUMIFS($BK$2:$BK$2500,$W$2:$W$2500,$A1721))</f>
      </c>
      <c r="AV1721">
        <f>IF($A1721="","",SUMIFS($BL$2:$BL$2500,$W$2:$W$2500,$A1721))</f>
      </c>
      <c r="AW1721">
        <f>IF($A1721="","",SUMIFS($BM$2:$BM$2500,$W$2:$W$2500,$A1721))</f>
      </c>
      <c r="AX1721">
        <f>IF($A1721="","",SUMIFS($BN$2:$BN$2500,$W$2:$W$2500,$A1721))</f>
      </c>
      <c r="AY1721">
        <f>IF($A1721="","",SUMIFS($BO$2:$BO$2500,$W$2:$W$2500,$A1721))</f>
      </c>
      <c r="AZ1721">
        <f>IF($A1721="","",SUMIFS($BP$2:$BP$2500,$W$2:$W$2500,$A1721))</f>
      </c>
      <c r="BA1721">
        <f>IF($A1721="","",SUMIFS($BQ$2:$BQ$2500,$W$2:$W$2500,$A1721))</f>
      </c>
      <c r="BB1721">
        <f>IF($A1721="","",SUMIFS($BR$2:$BR$2500,$W$2:$W$2500,$A1721))</f>
      </c>
      <c r="BC1721">
        <f>IF($A1721="","",SUMIFS($BS$2:$BS$2500,$W$2:$W$2500,$A1721))</f>
      </c>
      <c r="BD1721">
        <f>IF($A1721="","",SUMIFS($BT$2:$BT$2500,$W$2:$W$2500,$A1721))</f>
      </c>
      <c r="BF1721">
        <f>IF($Z1721="","",INDEX($AO$2:$AO$2000,$Z1721))</f>
      </c>
      <c r="BG1721">
        <f>IF($Z1721="","",INDEX($AP$2:$AP$2000,$Z1721))</f>
      </c>
      <c r="BH1721">
        <f>IF($Z1721="","",INDEX($AQ$2:$AQ$2000,$Z1721))</f>
      </c>
      <c r="BI1721">
        <f>IF($Z1721="","",INDEX($AR$2:$AR$2000,$Z1721))</f>
      </c>
      <c r="BJ1721">
        <f>IF($Z1721="","",INDEX($AS$2:$AS$2000,$Z1721))</f>
      </c>
      <c r="BK1721">
        <f>IF($Z1721="","",INDEX($AT$2:$AT$2000,$Z1721))</f>
      </c>
      <c r="BL1721">
        <f>IF($Z1721="","",INDEX($AU$2:$AU$2000,$Z1721))</f>
      </c>
      <c r="BM1721">
        <f>IF($Z1721="","",INDEX($AV$2:$AV$2000,$Z1721))</f>
      </c>
      <c r="BN1721">
        <f>IF($Z1721="","",INDEX($AW$2:$AW$2000,$Z1721))</f>
      </c>
      <c r="BO1721">
        <f>IF($Z1721="","",INDEX($AX$2:$AX$2000,$Z1721))</f>
      </c>
      <c r="BP1721">
        <f>IF($Z1721="","",INDEX($AY$2:$AY$2000,$Z1721))</f>
      </c>
      <c r="BQ1721">
        <f>IF($Z1721="","",INDEX($AZ$2:$AZ$2000,$Z1721))</f>
      </c>
      <c r="BR1721">
        <f>IF($Z1721="","",INDEX($BA$2:$BA$2000,$Z1721))</f>
      </c>
      <c r="BS1721">
        <f>IF($Z1721="","",INDEX($BB$2:$BB$2000,$Z1721))</f>
      </c>
      <c r="BT1721">
        <f>IF($Z1721="","",INDEX($BC$2:$BC$2000,$Z1721))</f>
      </c>
      <c r="BV1721">
        <f>IF(OR($A1721="",$P1721&lt;&gt;"Yes",$AH1721="Yes"),"",1+N($AG1721))</f>
      </c>
      <c r="BW1721">
        <f>IF($A1721="","",COUNTIFS($W$2:$W$2500,$A1721,$BZ$2:$BZ$2500,"Yes")+COUNTIFS($X$2:$X$2500,$A1721,$BY$2:$BY$2500,"Yes"))</f>
      </c>
      <c r="BX1721">
        <f>IF(OR($A1721="",$P1721="Yes"),"",IF(N($BW1721)=0,0,1+SUMIFS($CB$2:$CB$2500,$W$2:$W$2500,$A1721)+SUMIFS($CA$2:$CA$2500,$X$2:$X$2500,$A1721)))</f>
      </c>
      <c r="BY1721" t="str">
        <f>IF($Y1721="","",INDEX($AH$2:$AH$2000,$Y1721)&amp;"")</f>
      </c>
      <c r="BZ1721" t="str">
        <f>IF($Z1721="","",INDEX($AH$2:$AH$2000,$Z1721)&amp;"")</f>
      </c>
      <c r="CA1721">
        <f>IF($Y1721="","",INDEX($BV$2:$BV$2000,$Y1721))</f>
      </c>
      <c r="CB1721">
        <f>IF($Z1721="","",INDEX($BV$2:$BV$2000,$Z1721))</f>
      </c>
    </row>
    <row r="1722">
      <c r="A1722" t="str">
        <f>IF(TRIM(INDEX(games!$A:$A,ROW()))="","",TRIM(INDEX(games!$A:$A,ROW())))</f>
      </c>
      <c r="B1722">
        <f>IF(OR($A1722="",INDEX(games!$B:$B,ROW())=""),"",INDEX(games!$B:$B,ROW()))</f>
      </c>
      <c r="C1722" t="str">
        <f>IF(OR($A1722="",INDEX(games!$C:$C,ROW())=""),"",INDEX(games!$C:$C,ROW()))</f>
      </c>
      <c r="D1722">
        <f>IF($A1722="","",COUNTIF($W$2:$W$2500,$A1722)+COUNTIF($X$2:$X$2500,$A1722))</f>
      </c>
      <c r="E1722">
        <f>IF($A1722="","",IFERROR(MATCH($C1722,$R$2:$R$5,0),0))</f>
      </c>
      <c r="F1722">
        <f>IF($A1722="","",MOD(ROW(),34))</f>
      </c>
      <c r="G1722">
        <f>IF($A1722="",NA(),IF($C1722="Action",$B1722,NA()))</f>
      </c>
      <c r="H1722">
        <f>IF($A1722="",NA(),IF($C1722="Action",1+$F1722*0.023,NA()))</f>
      </c>
      <c r="I1722">
        <f>IF($A1722="",NA(),IF($C1722="Strategy",$B1722,NA()))</f>
      </c>
      <c r="J1722">
        <f>IF($A1722="",NA(),IF($C1722="Strategy",2+$F1722*0.023,NA()))</f>
      </c>
      <c r="K1722">
        <f>IF($A1722="",NA(),IF($C1722="Deckbuilder",$B1722,NA()))</f>
      </c>
      <c r="L1722">
        <f>IF($A1722="",NA(),IF($C1722="Deckbuilder",3+$F1722*0.023,NA()))</f>
      </c>
      <c r="M1722">
        <f>IF($A1722="",NA(),IF($C1722="Traditional",$B1722,NA()))</f>
      </c>
      <c r="N1722">
        <f>IF($A1722="",NA(),IF($C1722="Traditional",4+$F1722*0.023,NA()))</f>
      </c>
      <c r="O1722">
        <f>IF($A1722="","",$D1722+ROW()/1000000)</f>
      </c>
      <c r="P1722" t="str">
        <f>IF(OR($A1722="",INDEX(games!$H:$H,ROW())=""),"",INDEX(games!$H:$H,ROW()))</f>
      </c>
      <c r="Q1722">
        <f>IF(OR($A1722="",$P1722&lt;&gt;"Yes"),"",$D1722+ROW()/1000000)</f>
      </c>
      <c r="T1722">
        <f>IF($Y1722="","",INDEX($B$2:$B$2000,$Y1722))</f>
      </c>
      <c r="U1722">
        <f>IF($Z1722="","",INDEX($B$2:$B$2000,$Z1722))</f>
      </c>
      <c r="V1722">
        <f>IF(OR($T1722="",$U1722=""),"",$U1722-$T1722)</f>
      </c>
      <c r="W1722" t="str">
        <f>IF(TRIM(INDEX(connections!$A:$A,ROW()))="","",TRIM(INDEX(connections!$A:$A,ROW())))</f>
      </c>
      <c r="X1722" t="str">
        <f>IF($W1722="","",TRIM(INDEX(connections!$B:$B,ROW())))</f>
      </c>
      <c r="Y1722">
        <f>IF($W1722="","",IFERROR(MATCH($W1722,$A$2:$A$2000,0),""))</f>
      </c>
      <c r="Z1722">
        <f>IF($X1722="","",IFERROR(MATCH($X1722,$A$2:$A$2000,0),""))</f>
      </c>
      <c r="AA1722" t="str">
        <f>IF($Y1722="","",INDEX($P$2:$P$2000,$Y1722))</f>
      </c>
      <c r="AB1722" t="str">
        <f>IF($Z1722="","",INDEX($P$2:$P$2000,$Z1722))</f>
      </c>
      <c r="AC1722">
        <f>IF(AND($AA1722="Yes",$AB1722="Yes"),1,"")</f>
      </c>
      <c r="AD1722">
        <f>IF(OR($Y1722="",$Z1722=""),"",IF(INDEX($C$2:$C$2000,$Y1722)=INDEX($C$2:$C$2000,$Z1722),0,1))</f>
      </c>
      <c r="AE1722">
        <f>IF($AC1722&lt;&gt;1,"",IF(AND(INDEX($AG$2:$AG$2000,$Y1722)=1,INDEX($AG$2:$AG$2000,$Z1722)=1),1,""))</f>
      </c>
      <c r="AG1722">
        <f>IF($A1722="","",COUNTIFS($W$2:$W$2500,$A1722,$AB$2:$AB$2500,"Yes")+COUNTIFS($X$2:$X$2500,$A1722,$AA$2:$AA$2500,"Yes"))</f>
      </c>
      <c r="AH1722" t="str">
        <f>IF(OR($P1722&lt;&gt;"Yes",N($AG1722)=0),"",IF(AND($AG1722=1,COUNTIFS($W$2:$W$2500,$A1722,$AE$2:$AE$2500,1)+COUNTIFS($X$2:$X$2500,$A1722,$AE$2:$AE$2500,1)&gt;0),"","Yes"))</f>
      </c>
      <c r="AI1722">
        <f>IF($AH1722="Yes",$AG1722,"")</f>
      </c>
      <c r="AJ1722">
        <f>IF($AI1722="","",$AI1722+ROW()/1000000)</f>
      </c>
      <c r="AK1722">
        <f>IF(OR($A1722="",$P1722="Yes",N($AG1722)=0),"",$AG1722+ROW()/1000000)</f>
      </c>
      <c r="AL1722" t="str">
        <f>IF($A1722="","",INDEX(games!$J:$J,ROW())&amp;"")</f>
      </c>
      <c r="AM1722">
        <f>IF($A1722="","",SUMPRODUCT($AO1722:$BD1722,'Map Analysis'!$AP$2^{0,1,2,3,4,5,6,7,8,9,10,11,12,13,14,15}))</f>
      </c>
      <c r="AN1722">
        <f>IF($A1722="","",$AM1722+ROW()/10000000)</f>
      </c>
      <c r="AO1722">
        <f>IF($A1722="","",COUNTIF($W$2:$W$2500,$A1722))</f>
      </c>
      <c r="AP1722">
        <f>IF($A1722="","",SUMIFS($BF$2:$BF$2500,$W$2:$W$2500,$A1722))</f>
      </c>
      <c r="AQ1722">
        <f>IF($A1722="","",SUMIFS($BG$2:$BG$2500,$W$2:$W$2500,$A1722))</f>
      </c>
      <c r="AR1722">
        <f>IF($A1722="","",SUMIFS($BH$2:$BH$2500,$W$2:$W$2500,$A1722))</f>
      </c>
      <c r="AS1722">
        <f>IF($A1722="","",SUMIFS($BI$2:$BI$2500,$W$2:$W$2500,$A1722))</f>
      </c>
      <c r="AT1722">
        <f>IF($A1722="","",SUMIFS($BJ$2:$BJ$2500,$W$2:$W$2500,$A1722))</f>
      </c>
      <c r="AU1722">
        <f>IF($A1722="","",SUMIFS($BK$2:$BK$2500,$W$2:$W$2500,$A1722))</f>
      </c>
      <c r="AV1722">
        <f>IF($A1722="","",SUMIFS($BL$2:$BL$2500,$W$2:$W$2500,$A1722))</f>
      </c>
      <c r="AW1722">
        <f>IF($A1722="","",SUMIFS($BM$2:$BM$2500,$W$2:$W$2500,$A1722))</f>
      </c>
      <c r="AX1722">
        <f>IF($A1722="","",SUMIFS($BN$2:$BN$2500,$W$2:$W$2500,$A1722))</f>
      </c>
      <c r="AY1722">
        <f>IF($A1722="","",SUMIFS($BO$2:$BO$2500,$W$2:$W$2500,$A1722))</f>
      </c>
      <c r="AZ1722">
        <f>IF($A1722="","",SUMIFS($BP$2:$BP$2500,$W$2:$W$2500,$A1722))</f>
      </c>
      <c r="BA1722">
        <f>IF($A1722="","",SUMIFS($BQ$2:$BQ$2500,$W$2:$W$2500,$A1722))</f>
      </c>
      <c r="BB1722">
        <f>IF($A1722="","",SUMIFS($BR$2:$BR$2500,$W$2:$W$2500,$A1722))</f>
      </c>
      <c r="BC1722">
        <f>IF($A1722="","",SUMIFS($BS$2:$BS$2500,$W$2:$W$2500,$A1722))</f>
      </c>
      <c r="BD1722">
        <f>IF($A1722="","",SUMIFS($BT$2:$BT$2500,$W$2:$W$2500,$A1722))</f>
      </c>
      <c r="BF1722">
        <f>IF($Z1722="","",INDEX($AO$2:$AO$2000,$Z1722))</f>
      </c>
      <c r="BG1722">
        <f>IF($Z1722="","",INDEX($AP$2:$AP$2000,$Z1722))</f>
      </c>
      <c r="BH1722">
        <f>IF($Z1722="","",INDEX($AQ$2:$AQ$2000,$Z1722))</f>
      </c>
      <c r="BI1722">
        <f>IF($Z1722="","",INDEX($AR$2:$AR$2000,$Z1722))</f>
      </c>
      <c r="BJ1722">
        <f>IF($Z1722="","",INDEX($AS$2:$AS$2000,$Z1722))</f>
      </c>
      <c r="BK1722">
        <f>IF($Z1722="","",INDEX($AT$2:$AT$2000,$Z1722))</f>
      </c>
      <c r="BL1722">
        <f>IF($Z1722="","",INDEX($AU$2:$AU$2000,$Z1722))</f>
      </c>
      <c r="BM1722">
        <f>IF($Z1722="","",INDEX($AV$2:$AV$2000,$Z1722))</f>
      </c>
      <c r="BN1722">
        <f>IF($Z1722="","",INDEX($AW$2:$AW$2000,$Z1722))</f>
      </c>
      <c r="BO1722">
        <f>IF($Z1722="","",INDEX($AX$2:$AX$2000,$Z1722))</f>
      </c>
      <c r="BP1722">
        <f>IF($Z1722="","",INDEX($AY$2:$AY$2000,$Z1722))</f>
      </c>
      <c r="BQ1722">
        <f>IF($Z1722="","",INDEX($AZ$2:$AZ$2000,$Z1722))</f>
      </c>
      <c r="BR1722">
        <f>IF($Z1722="","",INDEX($BA$2:$BA$2000,$Z1722))</f>
      </c>
      <c r="BS1722">
        <f>IF($Z1722="","",INDEX($BB$2:$BB$2000,$Z1722))</f>
      </c>
      <c r="BT1722">
        <f>IF($Z1722="","",INDEX($BC$2:$BC$2000,$Z1722))</f>
      </c>
      <c r="BV1722">
        <f>IF(OR($A1722="",$P1722&lt;&gt;"Yes",$AH1722="Yes"),"",1+N($AG1722))</f>
      </c>
      <c r="BW1722">
        <f>IF($A1722="","",COUNTIFS($W$2:$W$2500,$A1722,$BZ$2:$BZ$2500,"Yes")+COUNTIFS($X$2:$X$2500,$A1722,$BY$2:$BY$2500,"Yes"))</f>
      </c>
      <c r="BX1722">
        <f>IF(OR($A1722="",$P1722="Yes"),"",IF(N($BW1722)=0,0,1+SUMIFS($CB$2:$CB$2500,$W$2:$W$2500,$A1722)+SUMIFS($CA$2:$CA$2500,$X$2:$X$2500,$A1722)))</f>
      </c>
      <c r="BY1722" t="str">
        <f>IF($Y1722="","",INDEX($AH$2:$AH$2000,$Y1722)&amp;"")</f>
      </c>
      <c r="BZ1722" t="str">
        <f>IF($Z1722="","",INDEX($AH$2:$AH$2000,$Z1722)&amp;"")</f>
      </c>
      <c r="CA1722">
        <f>IF($Y1722="","",INDEX($BV$2:$BV$2000,$Y1722))</f>
      </c>
      <c r="CB1722">
        <f>IF($Z1722="","",INDEX($BV$2:$BV$2000,$Z1722))</f>
      </c>
    </row>
    <row r="1723">
      <c r="A1723" t="str">
        <f>IF(TRIM(INDEX(games!$A:$A,ROW()))="","",TRIM(INDEX(games!$A:$A,ROW())))</f>
      </c>
      <c r="B1723">
        <f>IF(OR($A1723="",INDEX(games!$B:$B,ROW())=""),"",INDEX(games!$B:$B,ROW()))</f>
      </c>
      <c r="C1723" t="str">
        <f>IF(OR($A1723="",INDEX(games!$C:$C,ROW())=""),"",INDEX(games!$C:$C,ROW()))</f>
      </c>
      <c r="D1723">
        <f>IF($A1723="","",COUNTIF($W$2:$W$2500,$A1723)+COUNTIF($X$2:$X$2500,$A1723))</f>
      </c>
      <c r="E1723">
        <f>IF($A1723="","",IFERROR(MATCH($C1723,$R$2:$R$5,0),0))</f>
      </c>
      <c r="F1723">
        <f>IF($A1723="","",MOD(ROW(),34))</f>
      </c>
      <c r="G1723">
        <f>IF($A1723="",NA(),IF($C1723="Action",$B1723,NA()))</f>
      </c>
      <c r="H1723">
        <f>IF($A1723="",NA(),IF($C1723="Action",1+$F1723*0.023,NA()))</f>
      </c>
      <c r="I1723">
        <f>IF($A1723="",NA(),IF($C1723="Strategy",$B1723,NA()))</f>
      </c>
      <c r="J1723">
        <f>IF($A1723="",NA(),IF($C1723="Strategy",2+$F1723*0.023,NA()))</f>
      </c>
      <c r="K1723">
        <f>IF($A1723="",NA(),IF($C1723="Deckbuilder",$B1723,NA()))</f>
      </c>
      <c r="L1723">
        <f>IF($A1723="",NA(),IF($C1723="Deckbuilder",3+$F1723*0.023,NA()))</f>
      </c>
      <c r="M1723">
        <f>IF($A1723="",NA(),IF($C1723="Traditional",$B1723,NA()))</f>
      </c>
      <c r="N1723">
        <f>IF($A1723="",NA(),IF($C1723="Traditional",4+$F1723*0.023,NA()))</f>
      </c>
      <c r="O1723">
        <f>IF($A1723="","",$D1723+ROW()/1000000)</f>
      </c>
      <c r="P1723" t="str">
        <f>IF(OR($A1723="",INDEX(games!$H:$H,ROW())=""),"",INDEX(games!$H:$H,ROW()))</f>
      </c>
      <c r="Q1723">
        <f>IF(OR($A1723="",$P1723&lt;&gt;"Yes"),"",$D1723+ROW()/1000000)</f>
      </c>
      <c r="T1723">
        <f>IF($Y1723="","",INDEX($B$2:$B$2000,$Y1723))</f>
      </c>
      <c r="U1723">
        <f>IF($Z1723="","",INDEX($B$2:$B$2000,$Z1723))</f>
      </c>
      <c r="V1723">
        <f>IF(OR($T1723="",$U1723=""),"",$U1723-$T1723)</f>
      </c>
      <c r="W1723" t="str">
        <f>IF(TRIM(INDEX(connections!$A:$A,ROW()))="","",TRIM(INDEX(connections!$A:$A,ROW())))</f>
      </c>
      <c r="X1723" t="str">
        <f>IF($W1723="","",TRIM(INDEX(connections!$B:$B,ROW())))</f>
      </c>
      <c r="Y1723">
        <f>IF($W1723="","",IFERROR(MATCH($W1723,$A$2:$A$2000,0),""))</f>
      </c>
      <c r="Z1723">
        <f>IF($X1723="","",IFERROR(MATCH($X1723,$A$2:$A$2000,0),""))</f>
      </c>
      <c r="AA1723" t="str">
        <f>IF($Y1723="","",INDEX($P$2:$P$2000,$Y1723))</f>
      </c>
      <c r="AB1723" t="str">
        <f>IF($Z1723="","",INDEX($P$2:$P$2000,$Z1723))</f>
      </c>
      <c r="AC1723">
        <f>IF(AND($AA1723="Yes",$AB1723="Yes"),1,"")</f>
      </c>
      <c r="AD1723">
        <f>IF(OR($Y1723="",$Z1723=""),"",IF(INDEX($C$2:$C$2000,$Y1723)=INDEX($C$2:$C$2000,$Z1723),0,1))</f>
      </c>
      <c r="AE1723">
        <f>IF($AC1723&lt;&gt;1,"",IF(AND(INDEX($AG$2:$AG$2000,$Y1723)=1,INDEX($AG$2:$AG$2000,$Z1723)=1),1,""))</f>
      </c>
      <c r="AG1723">
        <f>IF($A1723="","",COUNTIFS($W$2:$W$2500,$A1723,$AB$2:$AB$2500,"Yes")+COUNTIFS($X$2:$X$2500,$A1723,$AA$2:$AA$2500,"Yes"))</f>
      </c>
      <c r="AH1723" t="str">
        <f>IF(OR($P1723&lt;&gt;"Yes",N($AG1723)=0),"",IF(AND($AG1723=1,COUNTIFS($W$2:$W$2500,$A1723,$AE$2:$AE$2500,1)+COUNTIFS($X$2:$X$2500,$A1723,$AE$2:$AE$2500,1)&gt;0),"","Yes"))</f>
      </c>
      <c r="AI1723">
        <f>IF($AH1723="Yes",$AG1723,"")</f>
      </c>
      <c r="AJ1723">
        <f>IF($AI1723="","",$AI1723+ROW()/1000000)</f>
      </c>
      <c r="AK1723">
        <f>IF(OR($A1723="",$P1723="Yes",N($AG1723)=0),"",$AG1723+ROW()/1000000)</f>
      </c>
      <c r="AL1723" t="str">
        <f>IF($A1723="","",INDEX(games!$J:$J,ROW())&amp;"")</f>
      </c>
      <c r="AM1723">
        <f>IF($A1723="","",SUMPRODUCT($AO1723:$BD1723,'Map Analysis'!$AP$2^{0,1,2,3,4,5,6,7,8,9,10,11,12,13,14,15}))</f>
      </c>
      <c r="AN1723">
        <f>IF($A1723="","",$AM1723+ROW()/10000000)</f>
      </c>
      <c r="AO1723">
        <f>IF($A1723="","",COUNTIF($W$2:$W$2500,$A1723))</f>
      </c>
      <c r="AP1723">
        <f>IF($A1723="","",SUMIFS($BF$2:$BF$2500,$W$2:$W$2500,$A1723))</f>
      </c>
      <c r="AQ1723">
        <f>IF($A1723="","",SUMIFS($BG$2:$BG$2500,$W$2:$W$2500,$A1723))</f>
      </c>
      <c r="AR1723">
        <f>IF($A1723="","",SUMIFS($BH$2:$BH$2500,$W$2:$W$2500,$A1723))</f>
      </c>
      <c r="AS1723">
        <f>IF($A1723="","",SUMIFS($BI$2:$BI$2500,$W$2:$W$2500,$A1723))</f>
      </c>
      <c r="AT1723">
        <f>IF($A1723="","",SUMIFS($BJ$2:$BJ$2500,$W$2:$W$2500,$A1723))</f>
      </c>
      <c r="AU1723">
        <f>IF($A1723="","",SUMIFS($BK$2:$BK$2500,$W$2:$W$2500,$A1723))</f>
      </c>
      <c r="AV1723">
        <f>IF($A1723="","",SUMIFS($BL$2:$BL$2500,$W$2:$W$2500,$A1723))</f>
      </c>
      <c r="AW1723">
        <f>IF($A1723="","",SUMIFS($BM$2:$BM$2500,$W$2:$W$2500,$A1723))</f>
      </c>
      <c r="AX1723">
        <f>IF($A1723="","",SUMIFS($BN$2:$BN$2500,$W$2:$W$2500,$A1723))</f>
      </c>
      <c r="AY1723">
        <f>IF($A1723="","",SUMIFS($BO$2:$BO$2500,$W$2:$W$2500,$A1723))</f>
      </c>
      <c r="AZ1723">
        <f>IF($A1723="","",SUMIFS($BP$2:$BP$2500,$W$2:$W$2500,$A1723))</f>
      </c>
      <c r="BA1723">
        <f>IF($A1723="","",SUMIFS($BQ$2:$BQ$2500,$W$2:$W$2500,$A1723))</f>
      </c>
      <c r="BB1723">
        <f>IF($A1723="","",SUMIFS($BR$2:$BR$2500,$W$2:$W$2500,$A1723))</f>
      </c>
      <c r="BC1723">
        <f>IF($A1723="","",SUMIFS($BS$2:$BS$2500,$W$2:$W$2500,$A1723))</f>
      </c>
      <c r="BD1723">
        <f>IF($A1723="","",SUMIFS($BT$2:$BT$2500,$W$2:$W$2500,$A1723))</f>
      </c>
      <c r="BF1723">
        <f>IF($Z1723="","",INDEX($AO$2:$AO$2000,$Z1723))</f>
      </c>
      <c r="BG1723">
        <f>IF($Z1723="","",INDEX($AP$2:$AP$2000,$Z1723))</f>
      </c>
      <c r="BH1723">
        <f>IF($Z1723="","",INDEX($AQ$2:$AQ$2000,$Z1723))</f>
      </c>
      <c r="BI1723">
        <f>IF($Z1723="","",INDEX($AR$2:$AR$2000,$Z1723))</f>
      </c>
      <c r="BJ1723">
        <f>IF($Z1723="","",INDEX($AS$2:$AS$2000,$Z1723))</f>
      </c>
      <c r="BK1723">
        <f>IF($Z1723="","",INDEX($AT$2:$AT$2000,$Z1723))</f>
      </c>
      <c r="BL1723">
        <f>IF($Z1723="","",INDEX($AU$2:$AU$2000,$Z1723))</f>
      </c>
      <c r="BM1723">
        <f>IF($Z1723="","",INDEX($AV$2:$AV$2000,$Z1723))</f>
      </c>
      <c r="BN1723">
        <f>IF($Z1723="","",INDEX($AW$2:$AW$2000,$Z1723))</f>
      </c>
      <c r="BO1723">
        <f>IF($Z1723="","",INDEX($AX$2:$AX$2000,$Z1723))</f>
      </c>
      <c r="BP1723">
        <f>IF($Z1723="","",INDEX($AY$2:$AY$2000,$Z1723))</f>
      </c>
      <c r="BQ1723">
        <f>IF($Z1723="","",INDEX($AZ$2:$AZ$2000,$Z1723))</f>
      </c>
      <c r="BR1723">
        <f>IF($Z1723="","",INDEX($BA$2:$BA$2000,$Z1723))</f>
      </c>
      <c r="BS1723">
        <f>IF($Z1723="","",INDEX($BB$2:$BB$2000,$Z1723))</f>
      </c>
      <c r="BT1723">
        <f>IF($Z1723="","",INDEX($BC$2:$BC$2000,$Z1723))</f>
      </c>
      <c r="BV1723">
        <f>IF(OR($A1723="",$P1723&lt;&gt;"Yes",$AH1723="Yes"),"",1+N($AG1723))</f>
      </c>
      <c r="BW1723">
        <f>IF($A1723="","",COUNTIFS($W$2:$W$2500,$A1723,$BZ$2:$BZ$2500,"Yes")+COUNTIFS($X$2:$X$2500,$A1723,$BY$2:$BY$2500,"Yes"))</f>
      </c>
      <c r="BX1723">
        <f>IF(OR($A1723="",$P1723="Yes"),"",IF(N($BW1723)=0,0,1+SUMIFS($CB$2:$CB$2500,$W$2:$W$2500,$A1723)+SUMIFS($CA$2:$CA$2500,$X$2:$X$2500,$A1723)))</f>
      </c>
      <c r="BY1723" t="str">
        <f>IF($Y1723="","",INDEX($AH$2:$AH$2000,$Y1723)&amp;"")</f>
      </c>
      <c r="BZ1723" t="str">
        <f>IF($Z1723="","",INDEX($AH$2:$AH$2000,$Z1723)&amp;"")</f>
      </c>
      <c r="CA1723">
        <f>IF($Y1723="","",INDEX($BV$2:$BV$2000,$Y1723))</f>
      </c>
      <c r="CB1723">
        <f>IF($Z1723="","",INDEX($BV$2:$BV$2000,$Z1723))</f>
      </c>
    </row>
    <row r="1724">
      <c r="A1724" t="str">
        <f>IF(TRIM(INDEX(games!$A:$A,ROW()))="","",TRIM(INDEX(games!$A:$A,ROW())))</f>
      </c>
      <c r="B1724">
        <f>IF(OR($A1724="",INDEX(games!$B:$B,ROW())=""),"",INDEX(games!$B:$B,ROW()))</f>
      </c>
      <c r="C1724" t="str">
        <f>IF(OR($A1724="",INDEX(games!$C:$C,ROW())=""),"",INDEX(games!$C:$C,ROW()))</f>
      </c>
      <c r="D1724">
        <f>IF($A1724="","",COUNTIF($W$2:$W$2500,$A1724)+COUNTIF($X$2:$X$2500,$A1724))</f>
      </c>
      <c r="E1724">
        <f>IF($A1724="","",IFERROR(MATCH($C1724,$R$2:$R$5,0),0))</f>
      </c>
      <c r="F1724">
        <f>IF($A1724="","",MOD(ROW(),34))</f>
      </c>
      <c r="G1724">
        <f>IF($A1724="",NA(),IF($C1724="Action",$B1724,NA()))</f>
      </c>
      <c r="H1724">
        <f>IF($A1724="",NA(),IF($C1724="Action",1+$F1724*0.023,NA()))</f>
      </c>
      <c r="I1724">
        <f>IF($A1724="",NA(),IF($C1724="Strategy",$B1724,NA()))</f>
      </c>
      <c r="J1724">
        <f>IF($A1724="",NA(),IF($C1724="Strategy",2+$F1724*0.023,NA()))</f>
      </c>
      <c r="K1724">
        <f>IF($A1724="",NA(),IF($C1724="Deckbuilder",$B1724,NA()))</f>
      </c>
      <c r="L1724">
        <f>IF($A1724="",NA(),IF($C1724="Deckbuilder",3+$F1724*0.023,NA()))</f>
      </c>
      <c r="M1724">
        <f>IF($A1724="",NA(),IF($C1724="Traditional",$B1724,NA()))</f>
      </c>
      <c r="N1724">
        <f>IF($A1724="",NA(),IF($C1724="Traditional",4+$F1724*0.023,NA()))</f>
      </c>
      <c r="O1724">
        <f>IF($A1724="","",$D1724+ROW()/1000000)</f>
      </c>
      <c r="P1724" t="str">
        <f>IF(OR($A1724="",INDEX(games!$H:$H,ROW())=""),"",INDEX(games!$H:$H,ROW()))</f>
      </c>
      <c r="Q1724">
        <f>IF(OR($A1724="",$P1724&lt;&gt;"Yes"),"",$D1724+ROW()/1000000)</f>
      </c>
      <c r="T1724">
        <f>IF($Y1724="","",INDEX($B$2:$B$2000,$Y1724))</f>
      </c>
      <c r="U1724">
        <f>IF($Z1724="","",INDEX($B$2:$B$2000,$Z1724))</f>
      </c>
      <c r="V1724">
        <f>IF(OR($T1724="",$U1724=""),"",$U1724-$T1724)</f>
      </c>
      <c r="W1724" t="str">
        <f>IF(TRIM(INDEX(connections!$A:$A,ROW()))="","",TRIM(INDEX(connections!$A:$A,ROW())))</f>
      </c>
      <c r="X1724" t="str">
        <f>IF($W1724="","",TRIM(INDEX(connections!$B:$B,ROW())))</f>
      </c>
      <c r="Y1724">
        <f>IF($W1724="","",IFERROR(MATCH($W1724,$A$2:$A$2000,0),""))</f>
      </c>
      <c r="Z1724">
        <f>IF($X1724="","",IFERROR(MATCH($X1724,$A$2:$A$2000,0),""))</f>
      </c>
      <c r="AA1724" t="str">
        <f>IF($Y1724="","",INDEX($P$2:$P$2000,$Y1724))</f>
      </c>
      <c r="AB1724" t="str">
        <f>IF($Z1724="","",INDEX($P$2:$P$2000,$Z1724))</f>
      </c>
      <c r="AC1724">
        <f>IF(AND($AA1724="Yes",$AB1724="Yes"),1,"")</f>
      </c>
      <c r="AD1724">
        <f>IF(OR($Y1724="",$Z1724=""),"",IF(INDEX($C$2:$C$2000,$Y1724)=INDEX($C$2:$C$2000,$Z1724),0,1))</f>
      </c>
      <c r="AE1724">
        <f>IF($AC1724&lt;&gt;1,"",IF(AND(INDEX($AG$2:$AG$2000,$Y1724)=1,INDEX($AG$2:$AG$2000,$Z1724)=1),1,""))</f>
      </c>
      <c r="AG1724">
        <f>IF($A1724="","",COUNTIFS($W$2:$W$2500,$A1724,$AB$2:$AB$2500,"Yes")+COUNTIFS($X$2:$X$2500,$A1724,$AA$2:$AA$2500,"Yes"))</f>
      </c>
      <c r="AH1724" t="str">
        <f>IF(OR($P1724&lt;&gt;"Yes",N($AG1724)=0),"",IF(AND($AG1724=1,COUNTIFS($W$2:$W$2500,$A1724,$AE$2:$AE$2500,1)+COUNTIFS($X$2:$X$2500,$A1724,$AE$2:$AE$2500,1)&gt;0),"","Yes"))</f>
      </c>
      <c r="AI1724">
        <f>IF($AH1724="Yes",$AG1724,"")</f>
      </c>
      <c r="AJ1724">
        <f>IF($AI1724="","",$AI1724+ROW()/1000000)</f>
      </c>
      <c r="AK1724">
        <f>IF(OR($A1724="",$P1724="Yes",N($AG1724)=0),"",$AG1724+ROW()/1000000)</f>
      </c>
      <c r="AL1724" t="str">
        <f>IF($A1724="","",INDEX(games!$J:$J,ROW())&amp;"")</f>
      </c>
      <c r="AM1724">
        <f>IF($A1724="","",SUMPRODUCT($AO1724:$BD1724,'Map Analysis'!$AP$2^{0,1,2,3,4,5,6,7,8,9,10,11,12,13,14,15}))</f>
      </c>
      <c r="AN1724">
        <f>IF($A1724="","",$AM1724+ROW()/10000000)</f>
      </c>
      <c r="AO1724">
        <f>IF($A1724="","",COUNTIF($W$2:$W$2500,$A1724))</f>
      </c>
      <c r="AP1724">
        <f>IF($A1724="","",SUMIFS($BF$2:$BF$2500,$W$2:$W$2500,$A1724))</f>
      </c>
      <c r="AQ1724">
        <f>IF($A1724="","",SUMIFS($BG$2:$BG$2500,$W$2:$W$2500,$A1724))</f>
      </c>
      <c r="AR1724">
        <f>IF($A1724="","",SUMIFS($BH$2:$BH$2500,$W$2:$W$2500,$A1724))</f>
      </c>
      <c r="AS1724">
        <f>IF($A1724="","",SUMIFS($BI$2:$BI$2500,$W$2:$W$2500,$A1724))</f>
      </c>
      <c r="AT1724">
        <f>IF($A1724="","",SUMIFS($BJ$2:$BJ$2500,$W$2:$W$2500,$A1724))</f>
      </c>
      <c r="AU1724">
        <f>IF($A1724="","",SUMIFS($BK$2:$BK$2500,$W$2:$W$2500,$A1724))</f>
      </c>
      <c r="AV1724">
        <f>IF($A1724="","",SUMIFS($BL$2:$BL$2500,$W$2:$W$2500,$A1724))</f>
      </c>
      <c r="AW1724">
        <f>IF($A1724="","",SUMIFS($BM$2:$BM$2500,$W$2:$W$2500,$A1724))</f>
      </c>
      <c r="AX1724">
        <f>IF($A1724="","",SUMIFS($BN$2:$BN$2500,$W$2:$W$2500,$A1724))</f>
      </c>
      <c r="AY1724">
        <f>IF($A1724="","",SUMIFS($BO$2:$BO$2500,$W$2:$W$2500,$A1724))</f>
      </c>
      <c r="AZ1724">
        <f>IF($A1724="","",SUMIFS($BP$2:$BP$2500,$W$2:$W$2500,$A1724))</f>
      </c>
      <c r="BA1724">
        <f>IF($A1724="","",SUMIFS($BQ$2:$BQ$2500,$W$2:$W$2500,$A1724))</f>
      </c>
      <c r="BB1724">
        <f>IF($A1724="","",SUMIFS($BR$2:$BR$2500,$W$2:$W$2500,$A1724))</f>
      </c>
      <c r="BC1724">
        <f>IF($A1724="","",SUMIFS($BS$2:$BS$2500,$W$2:$W$2500,$A1724))</f>
      </c>
      <c r="BD1724">
        <f>IF($A1724="","",SUMIFS($BT$2:$BT$2500,$W$2:$W$2500,$A1724))</f>
      </c>
      <c r="BF1724">
        <f>IF($Z1724="","",INDEX($AO$2:$AO$2000,$Z1724))</f>
      </c>
      <c r="BG1724">
        <f>IF($Z1724="","",INDEX($AP$2:$AP$2000,$Z1724))</f>
      </c>
      <c r="BH1724">
        <f>IF($Z1724="","",INDEX($AQ$2:$AQ$2000,$Z1724))</f>
      </c>
      <c r="BI1724">
        <f>IF($Z1724="","",INDEX($AR$2:$AR$2000,$Z1724))</f>
      </c>
      <c r="BJ1724">
        <f>IF($Z1724="","",INDEX($AS$2:$AS$2000,$Z1724))</f>
      </c>
      <c r="BK1724">
        <f>IF($Z1724="","",INDEX($AT$2:$AT$2000,$Z1724))</f>
      </c>
      <c r="BL1724">
        <f>IF($Z1724="","",INDEX($AU$2:$AU$2000,$Z1724))</f>
      </c>
      <c r="BM1724">
        <f>IF($Z1724="","",INDEX($AV$2:$AV$2000,$Z1724))</f>
      </c>
      <c r="BN1724">
        <f>IF($Z1724="","",INDEX($AW$2:$AW$2000,$Z1724))</f>
      </c>
      <c r="BO1724">
        <f>IF($Z1724="","",INDEX($AX$2:$AX$2000,$Z1724))</f>
      </c>
      <c r="BP1724">
        <f>IF($Z1724="","",INDEX($AY$2:$AY$2000,$Z1724))</f>
      </c>
      <c r="BQ1724">
        <f>IF($Z1724="","",INDEX($AZ$2:$AZ$2000,$Z1724))</f>
      </c>
      <c r="BR1724">
        <f>IF($Z1724="","",INDEX($BA$2:$BA$2000,$Z1724))</f>
      </c>
      <c r="BS1724">
        <f>IF($Z1724="","",INDEX($BB$2:$BB$2000,$Z1724))</f>
      </c>
      <c r="BT1724">
        <f>IF($Z1724="","",INDEX($BC$2:$BC$2000,$Z1724))</f>
      </c>
      <c r="BV1724">
        <f>IF(OR($A1724="",$P1724&lt;&gt;"Yes",$AH1724="Yes"),"",1+N($AG1724))</f>
      </c>
      <c r="BW1724">
        <f>IF($A1724="","",COUNTIFS($W$2:$W$2500,$A1724,$BZ$2:$BZ$2500,"Yes")+COUNTIFS($X$2:$X$2500,$A1724,$BY$2:$BY$2500,"Yes"))</f>
      </c>
      <c r="BX1724">
        <f>IF(OR($A1724="",$P1724="Yes"),"",IF(N($BW1724)=0,0,1+SUMIFS($CB$2:$CB$2500,$W$2:$W$2500,$A1724)+SUMIFS($CA$2:$CA$2500,$X$2:$X$2500,$A1724)))</f>
      </c>
      <c r="BY1724" t="str">
        <f>IF($Y1724="","",INDEX($AH$2:$AH$2000,$Y1724)&amp;"")</f>
      </c>
      <c r="BZ1724" t="str">
        <f>IF($Z1724="","",INDEX($AH$2:$AH$2000,$Z1724)&amp;"")</f>
      </c>
      <c r="CA1724">
        <f>IF($Y1724="","",INDEX($BV$2:$BV$2000,$Y1724))</f>
      </c>
      <c r="CB1724">
        <f>IF($Z1724="","",INDEX($BV$2:$BV$2000,$Z1724))</f>
      </c>
    </row>
    <row r="1725">
      <c r="A1725" t="str">
        <f>IF(TRIM(INDEX(games!$A:$A,ROW()))="","",TRIM(INDEX(games!$A:$A,ROW())))</f>
      </c>
      <c r="B1725">
        <f>IF(OR($A1725="",INDEX(games!$B:$B,ROW())=""),"",INDEX(games!$B:$B,ROW()))</f>
      </c>
      <c r="C1725" t="str">
        <f>IF(OR($A1725="",INDEX(games!$C:$C,ROW())=""),"",INDEX(games!$C:$C,ROW()))</f>
      </c>
      <c r="D1725">
        <f>IF($A1725="","",COUNTIF($W$2:$W$2500,$A1725)+COUNTIF($X$2:$X$2500,$A1725))</f>
      </c>
      <c r="E1725">
        <f>IF($A1725="","",IFERROR(MATCH($C1725,$R$2:$R$5,0),0))</f>
      </c>
      <c r="F1725">
        <f>IF($A1725="","",MOD(ROW(),34))</f>
      </c>
      <c r="G1725">
        <f>IF($A1725="",NA(),IF($C1725="Action",$B1725,NA()))</f>
      </c>
      <c r="H1725">
        <f>IF($A1725="",NA(),IF($C1725="Action",1+$F1725*0.023,NA()))</f>
      </c>
      <c r="I1725">
        <f>IF($A1725="",NA(),IF($C1725="Strategy",$B1725,NA()))</f>
      </c>
      <c r="J1725">
        <f>IF($A1725="",NA(),IF($C1725="Strategy",2+$F1725*0.023,NA()))</f>
      </c>
      <c r="K1725">
        <f>IF($A1725="",NA(),IF($C1725="Deckbuilder",$B1725,NA()))</f>
      </c>
      <c r="L1725">
        <f>IF($A1725="",NA(),IF($C1725="Deckbuilder",3+$F1725*0.023,NA()))</f>
      </c>
      <c r="M1725">
        <f>IF($A1725="",NA(),IF($C1725="Traditional",$B1725,NA()))</f>
      </c>
      <c r="N1725">
        <f>IF($A1725="",NA(),IF($C1725="Traditional",4+$F1725*0.023,NA()))</f>
      </c>
      <c r="O1725">
        <f>IF($A1725="","",$D1725+ROW()/1000000)</f>
      </c>
      <c r="P1725" t="str">
        <f>IF(OR($A1725="",INDEX(games!$H:$H,ROW())=""),"",INDEX(games!$H:$H,ROW()))</f>
      </c>
      <c r="Q1725">
        <f>IF(OR($A1725="",$P1725&lt;&gt;"Yes"),"",$D1725+ROW()/1000000)</f>
      </c>
      <c r="T1725">
        <f>IF($Y1725="","",INDEX($B$2:$B$2000,$Y1725))</f>
      </c>
      <c r="U1725">
        <f>IF($Z1725="","",INDEX($B$2:$B$2000,$Z1725))</f>
      </c>
      <c r="V1725">
        <f>IF(OR($T1725="",$U1725=""),"",$U1725-$T1725)</f>
      </c>
      <c r="W1725" t="str">
        <f>IF(TRIM(INDEX(connections!$A:$A,ROW()))="","",TRIM(INDEX(connections!$A:$A,ROW())))</f>
      </c>
      <c r="X1725" t="str">
        <f>IF($W1725="","",TRIM(INDEX(connections!$B:$B,ROW())))</f>
      </c>
      <c r="Y1725">
        <f>IF($W1725="","",IFERROR(MATCH($W1725,$A$2:$A$2000,0),""))</f>
      </c>
      <c r="Z1725">
        <f>IF($X1725="","",IFERROR(MATCH($X1725,$A$2:$A$2000,0),""))</f>
      </c>
      <c r="AA1725" t="str">
        <f>IF($Y1725="","",INDEX($P$2:$P$2000,$Y1725))</f>
      </c>
      <c r="AB1725" t="str">
        <f>IF($Z1725="","",INDEX($P$2:$P$2000,$Z1725))</f>
      </c>
      <c r="AC1725">
        <f>IF(AND($AA1725="Yes",$AB1725="Yes"),1,"")</f>
      </c>
      <c r="AD1725">
        <f>IF(OR($Y1725="",$Z1725=""),"",IF(INDEX($C$2:$C$2000,$Y1725)=INDEX($C$2:$C$2000,$Z1725),0,1))</f>
      </c>
      <c r="AE1725">
        <f>IF($AC1725&lt;&gt;1,"",IF(AND(INDEX($AG$2:$AG$2000,$Y1725)=1,INDEX($AG$2:$AG$2000,$Z1725)=1),1,""))</f>
      </c>
      <c r="AG1725">
        <f>IF($A1725="","",COUNTIFS($W$2:$W$2500,$A1725,$AB$2:$AB$2500,"Yes")+COUNTIFS($X$2:$X$2500,$A1725,$AA$2:$AA$2500,"Yes"))</f>
      </c>
      <c r="AH1725" t="str">
        <f>IF(OR($P1725&lt;&gt;"Yes",N($AG1725)=0),"",IF(AND($AG1725=1,COUNTIFS($W$2:$W$2500,$A1725,$AE$2:$AE$2500,1)+COUNTIFS($X$2:$X$2500,$A1725,$AE$2:$AE$2500,1)&gt;0),"","Yes"))</f>
      </c>
      <c r="AI1725">
        <f>IF($AH1725="Yes",$AG1725,"")</f>
      </c>
      <c r="AJ1725">
        <f>IF($AI1725="","",$AI1725+ROW()/1000000)</f>
      </c>
      <c r="AK1725">
        <f>IF(OR($A1725="",$P1725="Yes",N($AG1725)=0),"",$AG1725+ROW()/1000000)</f>
      </c>
      <c r="AL1725" t="str">
        <f>IF($A1725="","",INDEX(games!$J:$J,ROW())&amp;"")</f>
      </c>
      <c r="AM1725">
        <f>IF($A1725="","",SUMPRODUCT($AO1725:$BD1725,'Map Analysis'!$AP$2^{0,1,2,3,4,5,6,7,8,9,10,11,12,13,14,15}))</f>
      </c>
      <c r="AN1725">
        <f>IF($A1725="","",$AM1725+ROW()/10000000)</f>
      </c>
      <c r="AO1725">
        <f>IF($A1725="","",COUNTIF($W$2:$W$2500,$A1725))</f>
      </c>
      <c r="AP1725">
        <f>IF($A1725="","",SUMIFS($BF$2:$BF$2500,$W$2:$W$2500,$A1725))</f>
      </c>
      <c r="AQ1725">
        <f>IF($A1725="","",SUMIFS($BG$2:$BG$2500,$W$2:$W$2500,$A1725))</f>
      </c>
      <c r="AR1725">
        <f>IF($A1725="","",SUMIFS($BH$2:$BH$2500,$W$2:$W$2500,$A1725))</f>
      </c>
      <c r="AS1725">
        <f>IF($A1725="","",SUMIFS($BI$2:$BI$2500,$W$2:$W$2500,$A1725))</f>
      </c>
      <c r="AT1725">
        <f>IF($A1725="","",SUMIFS($BJ$2:$BJ$2500,$W$2:$W$2500,$A1725))</f>
      </c>
      <c r="AU1725">
        <f>IF($A1725="","",SUMIFS($BK$2:$BK$2500,$W$2:$W$2500,$A1725))</f>
      </c>
      <c r="AV1725">
        <f>IF($A1725="","",SUMIFS($BL$2:$BL$2500,$W$2:$W$2500,$A1725))</f>
      </c>
      <c r="AW1725">
        <f>IF($A1725="","",SUMIFS($BM$2:$BM$2500,$W$2:$W$2500,$A1725))</f>
      </c>
      <c r="AX1725">
        <f>IF($A1725="","",SUMIFS($BN$2:$BN$2500,$W$2:$W$2500,$A1725))</f>
      </c>
      <c r="AY1725">
        <f>IF($A1725="","",SUMIFS($BO$2:$BO$2500,$W$2:$W$2500,$A1725))</f>
      </c>
      <c r="AZ1725">
        <f>IF($A1725="","",SUMIFS($BP$2:$BP$2500,$W$2:$W$2500,$A1725))</f>
      </c>
      <c r="BA1725">
        <f>IF($A1725="","",SUMIFS($BQ$2:$BQ$2500,$W$2:$W$2500,$A1725))</f>
      </c>
      <c r="BB1725">
        <f>IF($A1725="","",SUMIFS($BR$2:$BR$2500,$W$2:$W$2500,$A1725))</f>
      </c>
      <c r="BC1725">
        <f>IF($A1725="","",SUMIFS($BS$2:$BS$2500,$W$2:$W$2500,$A1725))</f>
      </c>
      <c r="BD1725">
        <f>IF($A1725="","",SUMIFS($BT$2:$BT$2500,$W$2:$W$2500,$A1725))</f>
      </c>
      <c r="BF1725">
        <f>IF($Z1725="","",INDEX($AO$2:$AO$2000,$Z1725))</f>
      </c>
      <c r="BG1725">
        <f>IF($Z1725="","",INDEX($AP$2:$AP$2000,$Z1725))</f>
      </c>
      <c r="BH1725">
        <f>IF($Z1725="","",INDEX($AQ$2:$AQ$2000,$Z1725))</f>
      </c>
      <c r="BI1725">
        <f>IF($Z1725="","",INDEX($AR$2:$AR$2000,$Z1725))</f>
      </c>
      <c r="BJ1725">
        <f>IF($Z1725="","",INDEX($AS$2:$AS$2000,$Z1725))</f>
      </c>
      <c r="BK1725">
        <f>IF($Z1725="","",INDEX($AT$2:$AT$2000,$Z1725))</f>
      </c>
      <c r="BL1725">
        <f>IF($Z1725="","",INDEX($AU$2:$AU$2000,$Z1725))</f>
      </c>
      <c r="BM1725">
        <f>IF($Z1725="","",INDEX($AV$2:$AV$2000,$Z1725))</f>
      </c>
      <c r="BN1725">
        <f>IF($Z1725="","",INDEX($AW$2:$AW$2000,$Z1725))</f>
      </c>
      <c r="BO1725">
        <f>IF($Z1725="","",INDEX($AX$2:$AX$2000,$Z1725))</f>
      </c>
      <c r="BP1725">
        <f>IF($Z1725="","",INDEX($AY$2:$AY$2000,$Z1725))</f>
      </c>
      <c r="BQ1725">
        <f>IF($Z1725="","",INDEX($AZ$2:$AZ$2000,$Z1725))</f>
      </c>
      <c r="BR1725">
        <f>IF($Z1725="","",INDEX($BA$2:$BA$2000,$Z1725))</f>
      </c>
      <c r="BS1725">
        <f>IF($Z1725="","",INDEX($BB$2:$BB$2000,$Z1725))</f>
      </c>
      <c r="BT1725">
        <f>IF($Z1725="","",INDEX($BC$2:$BC$2000,$Z1725))</f>
      </c>
      <c r="BV1725">
        <f>IF(OR($A1725="",$P1725&lt;&gt;"Yes",$AH1725="Yes"),"",1+N($AG1725))</f>
      </c>
      <c r="BW1725">
        <f>IF($A1725="","",COUNTIFS($W$2:$W$2500,$A1725,$BZ$2:$BZ$2500,"Yes")+COUNTIFS($X$2:$X$2500,$A1725,$BY$2:$BY$2500,"Yes"))</f>
      </c>
      <c r="BX1725">
        <f>IF(OR($A1725="",$P1725="Yes"),"",IF(N($BW1725)=0,0,1+SUMIFS($CB$2:$CB$2500,$W$2:$W$2500,$A1725)+SUMIFS($CA$2:$CA$2500,$X$2:$X$2500,$A1725)))</f>
      </c>
      <c r="BY1725" t="str">
        <f>IF($Y1725="","",INDEX($AH$2:$AH$2000,$Y1725)&amp;"")</f>
      </c>
      <c r="BZ1725" t="str">
        <f>IF($Z1725="","",INDEX($AH$2:$AH$2000,$Z1725)&amp;"")</f>
      </c>
      <c r="CA1725">
        <f>IF($Y1725="","",INDEX($BV$2:$BV$2000,$Y1725))</f>
      </c>
      <c r="CB1725">
        <f>IF($Z1725="","",INDEX($BV$2:$BV$2000,$Z1725))</f>
      </c>
    </row>
    <row r="1726">
      <c r="A1726" t="str">
        <f>IF(TRIM(INDEX(games!$A:$A,ROW()))="","",TRIM(INDEX(games!$A:$A,ROW())))</f>
      </c>
      <c r="B1726">
        <f>IF(OR($A1726="",INDEX(games!$B:$B,ROW())=""),"",INDEX(games!$B:$B,ROW()))</f>
      </c>
      <c r="C1726" t="str">
        <f>IF(OR($A1726="",INDEX(games!$C:$C,ROW())=""),"",INDEX(games!$C:$C,ROW()))</f>
      </c>
      <c r="D1726">
        <f>IF($A1726="","",COUNTIF($W$2:$W$2500,$A1726)+COUNTIF($X$2:$X$2500,$A1726))</f>
      </c>
      <c r="E1726">
        <f>IF($A1726="","",IFERROR(MATCH($C1726,$R$2:$R$5,0),0))</f>
      </c>
      <c r="F1726">
        <f>IF($A1726="","",MOD(ROW(),34))</f>
      </c>
      <c r="G1726">
        <f>IF($A1726="",NA(),IF($C1726="Action",$B1726,NA()))</f>
      </c>
      <c r="H1726">
        <f>IF($A1726="",NA(),IF($C1726="Action",1+$F1726*0.023,NA()))</f>
      </c>
      <c r="I1726">
        <f>IF($A1726="",NA(),IF($C1726="Strategy",$B1726,NA()))</f>
      </c>
      <c r="J1726">
        <f>IF($A1726="",NA(),IF($C1726="Strategy",2+$F1726*0.023,NA()))</f>
      </c>
      <c r="K1726">
        <f>IF($A1726="",NA(),IF($C1726="Deckbuilder",$B1726,NA()))</f>
      </c>
      <c r="L1726">
        <f>IF($A1726="",NA(),IF($C1726="Deckbuilder",3+$F1726*0.023,NA()))</f>
      </c>
      <c r="M1726">
        <f>IF($A1726="",NA(),IF($C1726="Traditional",$B1726,NA()))</f>
      </c>
      <c r="N1726">
        <f>IF($A1726="",NA(),IF($C1726="Traditional",4+$F1726*0.023,NA()))</f>
      </c>
      <c r="O1726">
        <f>IF($A1726="","",$D1726+ROW()/1000000)</f>
      </c>
      <c r="P1726" t="str">
        <f>IF(OR($A1726="",INDEX(games!$H:$H,ROW())=""),"",INDEX(games!$H:$H,ROW()))</f>
      </c>
      <c r="Q1726">
        <f>IF(OR($A1726="",$P1726&lt;&gt;"Yes"),"",$D1726+ROW()/1000000)</f>
      </c>
      <c r="T1726">
        <f>IF($Y1726="","",INDEX($B$2:$B$2000,$Y1726))</f>
      </c>
      <c r="U1726">
        <f>IF($Z1726="","",INDEX($B$2:$B$2000,$Z1726))</f>
      </c>
      <c r="V1726">
        <f>IF(OR($T1726="",$U1726=""),"",$U1726-$T1726)</f>
      </c>
      <c r="W1726" t="str">
        <f>IF(TRIM(INDEX(connections!$A:$A,ROW()))="","",TRIM(INDEX(connections!$A:$A,ROW())))</f>
      </c>
      <c r="X1726" t="str">
        <f>IF($W1726="","",TRIM(INDEX(connections!$B:$B,ROW())))</f>
      </c>
      <c r="Y1726">
        <f>IF($W1726="","",IFERROR(MATCH($W1726,$A$2:$A$2000,0),""))</f>
      </c>
      <c r="Z1726">
        <f>IF($X1726="","",IFERROR(MATCH($X1726,$A$2:$A$2000,0),""))</f>
      </c>
      <c r="AA1726" t="str">
        <f>IF($Y1726="","",INDEX($P$2:$P$2000,$Y1726))</f>
      </c>
      <c r="AB1726" t="str">
        <f>IF($Z1726="","",INDEX($P$2:$P$2000,$Z1726))</f>
      </c>
      <c r="AC1726">
        <f>IF(AND($AA1726="Yes",$AB1726="Yes"),1,"")</f>
      </c>
      <c r="AD1726">
        <f>IF(OR($Y1726="",$Z1726=""),"",IF(INDEX($C$2:$C$2000,$Y1726)=INDEX($C$2:$C$2000,$Z1726),0,1))</f>
      </c>
      <c r="AE1726">
        <f>IF($AC1726&lt;&gt;1,"",IF(AND(INDEX($AG$2:$AG$2000,$Y1726)=1,INDEX($AG$2:$AG$2000,$Z1726)=1),1,""))</f>
      </c>
      <c r="AG1726">
        <f>IF($A1726="","",COUNTIFS($W$2:$W$2500,$A1726,$AB$2:$AB$2500,"Yes")+COUNTIFS($X$2:$X$2500,$A1726,$AA$2:$AA$2500,"Yes"))</f>
      </c>
      <c r="AH1726" t="str">
        <f>IF(OR($P1726&lt;&gt;"Yes",N($AG1726)=0),"",IF(AND($AG1726=1,COUNTIFS($W$2:$W$2500,$A1726,$AE$2:$AE$2500,1)+COUNTIFS($X$2:$X$2500,$A1726,$AE$2:$AE$2500,1)&gt;0),"","Yes"))</f>
      </c>
      <c r="AI1726">
        <f>IF($AH1726="Yes",$AG1726,"")</f>
      </c>
      <c r="AJ1726">
        <f>IF($AI1726="","",$AI1726+ROW()/1000000)</f>
      </c>
      <c r="AK1726">
        <f>IF(OR($A1726="",$P1726="Yes",N($AG1726)=0),"",$AG1726+ROW()/1000000)</f>
      </c>
      <c r="AL1726" t="str">
        <f>IF($A1726="","",INDEX(games!$J:$J,ROW())&amp;"")</f>
      </c>
      <c r="AM1726">
        <f>IF($A1726="","",SUMPRODUCT($AO1726:$BD1726,'Map Analysis'!$AP$2^{0,1,2,3,4,5,6,7,8,9,10,11,12,13,14,15}))</f>
      </c>
      <c r="AN1726">
        <f>IF($A1726="","",$AM1726+ROW()/10000000)</f>
      </c>
      <c r="AO1726">
        <f>IF($A1726="","",COUNTIF($W$2:$W$2500,$A1726))</f>
      </c>
      <c r="AP1726">
        <f>IF($A1726="","",SUMIFS($BF$2:$BF$2500,$W$2:$W$2500,$A1726))</f>
      </c>
      <c r="AQ1726">
        <f>IF($A1726="","",SUMIFS($BG$2:$BG$2500,$W$2:$W$2500,$A1726))</f>
      </c>
      <c r="AR1726">
        <f>IF($A1726="","",SUMIFS($BH$2:$BH$2500,$W$2:$W$2500,$A1726))</f>
      </c>
      <c r="AS1726">
        <f>IF($A1726="","",SUMIFS($BI$2:$BI$2500,$W$2:$W$2500,$A1726))</f>
      </c>
      <c r="AT1726">
        <f>IF($A1726="","",SUMIFS($BJ$2:$BJ$2500,$W$2:$W$2500,$A1726))</f>
      </c>
      <c r="AU1726">
        <f>IF($A1726="","",SUMIFS($BK$2:$BK$2500,$W$2:$W$2500,$A1726))</f>
      </c>
      <c r="AV1726">
        <f>IF($A1726="","",SUMIFS($BL$2:$BL$2500,$W$2:$W$2500,$A1726))</f>
      </c>
      <c r="AW1726">
        <f>IF($A1726="","",SUMIFS($BM$2:$BM$2500,$W$2:$W$2500,$A1726))</f>
      </c>
      <c r="AX1726">
        <f>IF($A1726="","",SUMIFS($BN$2:$BN$2500,$W$2:$W$2500,$A1726))</f>
      </c>
      <c r="AY1726">
        <f>IF($A1726="","",SUMIFS($BO$2:$BO$2500,$W$2:$W$2500,$A1726))</f>
      </c>
      <c r="AZ1726">
        <f>IF($A1726="","",SUMIFS($BP$2:$BP$2500,$W$2:$W$2500,$A1726))</f>
      </c>
      <c r="BA1726">
        <f>IF($A1726="","",SUMIFS($BQ$2:$BQ$2500,$W$2:$W$2500,$A1726))</f>
      </c>
      <c r="BB1726">
        <f>IF($A1726="","",SUMIFS($BR$2:$BR$2500,$W$2:$W$2500,$A1726))</f>
      </c>
      <c r="BC1726">
        <f>IF($A1726="","",SUMIFS($BS$2:$BS$2500,$W$2:$W$2500,$A1726))</f>
      </c>
      <c r="BD1726">
        <f>IF($A1726="","",SUMIFS($BT$2:$BT$2500,$W$2:$W$2500,$A1726))</f>
      </c>
      <c r="BF1726">
        <f>IF($Z1726="","",INDEX($AO$2:$AO$2000,$Z1726))</f>
      </c>
      <c r="BG1726">
        <f>IF($Z1726="","",INDEX($AP$2:$AP$2000,$Z1726))</f>
      </c>
      <c r="BH1726">
        <f>IF($Z1726="","",INDEX($AQ$2:$AQ$2000,$Z1726))</f>
      </c>
      <c r="BI1726">
        <f>IF($Z1726="","",INDEX($AR$2:$AR$2000,$Z1726))</f>
      </c>
      <c r="BJ1726">
        <f>IF($Z1726="","",INDEX($AS$2:$AS$2000,$Z1726))</f>
      </c>
      <c r="BK1726">
        <f>IF($Z1726="","",INDEX($AT$2:$AT$2000,$Z1726))</f>
      </c>
      <c r="BL1726">
        <f>IF($Z1726="","",INDEX($AU$2:$AU$2000,$Z1726))</f>
      </c>
      <c r="BM1726">
        <f>IF($Z1726="","",INDEX($AV$2:$AV$2000,$Z1726))</f>
      </c>
      <c r="BN1726">
        <f>IF($Z1726="","",INDEX($AW$2:$AW$2000,$Z1726))</f>
      </c>
      <c r="BO1726">
        <f>IF($Z1726="","",INDEX($AX$2:$AX$2000,$Z1726))</f>
      </c>
      <c r="BP1726">
        <f>IF($Z1726="","",INDEX($AY$2:$AY$2000,$Z1726))</f>
      </c>
      <c r="BQ1726">
        <f>IF($Z1726="","",INDEX($AZ$2:$AZ$2000,$Z1726))</f>
      </c>
      <c r="BR1726">
        <f>IF($Z1726="","",INDEX($BA$2:$BA$2000,$Z1726))</f>
      </c>
      <c r="BS1726">
        <f>IF($Z1726="","",INDEX($BB$2:$BB$2000,$Z1726))</f>
      </c>
      <c r="BT1726">
        <f>IF($Z1726="","",INDEX($BC$2:$BC$2000,$Z1726))</f>
      </c>
      <c r="BV1726">
        <f>IF(OR($A1726="",$P1726&lt;&gt;"Yes",$AH1726="Yes"),"",1+N($AG1726))</f>
      </c>
      <c r="BW1726">
        <f>IF($A1726="","",COUNTIFS($W$2:$W$2500,$A1726,$BZ$2:$BZ$2500,"Yes")+COUNTIFS($X$2:$X$2500,$A1726,$BY$2:$BY$2500,"Yes"))</f>
      </c>
      <c r="BX1726">
        <f>IF(OR($A1726="",$P1726="Yes"),"",IF(N($BW1726)=0,0,1+SUMIFS($CB$2:$CB$2500,$W$2:$W$2500,$A1726)+SUMIFS($CA$2:$CA$2500,$X$2:$X$2500,$A1726)))</f>
      </c>
      <c r="BY1726" t="str">
        <f>IF($Y1726="","",INDEX($AH$2:$AH$2000,$Y1726)&amp;"")</f>
      </c>
      <c r="BZ1726" t="str">
        <f>IF($Z1726="","",INDEX($AH$2:$AH$2000,$Z1726)&amp;"")</f>
      </c>
      <c r="CA1726">
        <f>IF($Y1726="","",INDEX($BV$2:$BV$2000,$Y1726))</f>
      </c>
      <c r="CB1726">
        <f>IF($Z1726="","",INDEX($BV$2:$BV$2000,$Z1726))</f>
      </c>
    </row>
    <row r="1727">
      <c r="A1727" t="str">
        <f>IF(TRIM(INDEX(games!$A:$A,ROW()))="","",TRIM(INDEX(games!$A:$A,ROW())))</f>
      </c>
      <c r="B1727">
        <f>IF(OR($A1727="",INDEX(games!$B:$B,ROW())=""),"",INDEX(games!$B:$B,ROW()))</f>
      </c>
      <c r="C1727" t="str">
        <f>IF(OR($A1727="",INDEX(games!$C:$C,ROW())=""),"",INDEX(games!$C:$C,ROW()))</f>
      </c>
      <c r="D1727">
        <f>IF($A1727="","",COUNTIF($W$2:$W$2500,$A1727)+COUNTIF($X$2:$X$2500,$A1727))</f>
      </c>
      <c r="E1727">
        <f>IF($A1727="","",IFERROR(MATCH($C1727,$R$2:$R$5,0),0))</f>
      </c>
      <c r="F1727">
        <f>IF($A1727="","",MOD(ROW(),34))</f>
      </c>
      <c r="G1727">
        <f>IF($A1727="",NA(),IF($C1727="Action",$B1727,NA()))</f>
      </c>
      <c r="H1727">
        <f>IF($A1727="",NA(),IF($C1727="Action",1+$F1727*0.023,NA()))</f>
      </c>
      <c r="I1727">
        <f>IF($A1727="",NA(),IF($C1727="Strategy",$B1727,NA()))</f>
      </c>
      <c r="J1727">
        <f>IF($A1727="",NA(),IF($C1727="Strategy",2+$F1727*0.023,NA()))</f>
      </c>
      <c r="K1727">
        <f>IF($A1727="",NA(),IF($C1727="Deckbuilder",$B1727,NA()))</f>
      </c>
      <c r="L1727">
        <f>IF($A1727="",NA(),IF($C1727="Deckbuilder",3+$F1727*0.023,NA()))</f>
      </c>
      <c r="M1727">
        <f>IF($A1727="",NA(),IF($C1727="Traditional",$B1727,NA()))</f>
      </c>
      <c r="N1727">
        <f>IF($A1727="",NA(),IF($C1727="Traditional",4+$F1727*0.023,NA()))</f>
      </c>
      <c r="O1727">
        <f>IF($A1727="","",$D1727+ROW()/1000000)</f>
      </c>
      <c r="P1727" t="str">
        <f>IF(OR($A1727="",INDEX(games!$H:$H,ROW())=""),"",INDEX(games!$H:$H,ROW()))</f>
      </c>
      <c r="Q1727">
        <f>IF(OR($A1727="",$P1727&lt;&gt;"Yes"),"",$D1727+ROW()/1000000)</f>
      </c>
      <c r="T1727">
        <f>IF($Y1727="","",INDEX($B$2:$B$2000,$Y1727))</f>
      </c>
      <c r="U1727">
        <f>IF($Z1727="","",INDEX($B$2:$B$2000,$Z1727))</f>
      </c>
      <c r="V1727">
        <f>IF(OR($T1727="",$U1727=""),"",$U1727-$T1727)</f>
      </c>
      <c r="W1727" t="str">
        <f>IF(TRIM(INDEX(connections!$A:$A,ROW()))="","",TRIM(INDEX(connections!$A:$A,ROW())))</f>
      </c>
      <c r="X1727" t="str">
        <f>IF($W1727="","",TRIM(INDEX(connections!$B:$B,ROW())))</f>
      </c>
      <c r="Y1727">
        <f>IF($W1727="","",IFERROR(MATCH($W1727,$A$2:$A$2000,0),""))</f>
      </c>
      <c r="Z1727">
        <f>IF($X1727="","",IFERROR(MATCH($X1727,$A$2:$A$2000,0),""))</f>
      </c>
      <c r="AA1727" t="str">
        <f>IF($Y1727="","",INDEX($P$2:$P$2000,$Y1727))</f>
      </c>
      <c r="AB1727" t="str">
        <f>IF($Z1727="","",INDEX($P$2:$P$2000,$Z1727))</f>
      </c>
      <c r="AC1727">
        <f>IF(AND($AA1727="Yes",$AB1727="Yes"),1,"")</f>
      </c>
      <c r="AD1727">
        <f>IF(OR($Y1727="",$Z1727=""),"",IF(INDEX($C$2:$C$2000,$Y1727)=INDEX($C$2:$C$2000,$Z1727),0,1))</f>
      </c>
      <c r="AE1727">
        <f>IF($AC1727&lt;&gt;1,"",IF(AND(INDEX($AG$2:$AG$2000,$Y1727)=1,INDEX($AG$2:$AG$2000,$Z1727)=1),1,""))</f>
      </c>
      <c r="AG1727">
        <f>IF($A1727="","",COUNTIFS($W$2:$W$2500,$A1727,$AB$2:$AB$2500,"Yes")+COUNTIFS($X$2:$X$2500,$A1727,$AA$2:$AA$2500,"Yes"))</f>
      </c>
      <c r="AH1727" t="str">
        <f>IF(OR($P1727&lt;&gt;"Yes",N($AG1727)=0),"",IF(AND($AG1727=1,COUNTIFS($W$2:$W$2500,$A1727,$AE$2:$AE$2500,1)+COUNTIFS($X$2:$X$2500,$A1727,$AE$2:$AE$2500,1)&gt;0),"","Yes"))</f>
      </c>
      <c r="AI1727">
        <f>IF($AH1727="Yes",$AG1727,"")</f>
      </c>
      <c r="AJ1727">
        <f>IF($AI1727="","",$AI1727+ROW()/1000000)</f>
      </c>
      <c r="AK1727">
        <f>IF(OR($A1727="",$P1727="Yes",N($AG1727)=0),"",$AG1727+ROW()/1000000)</f>
      </c>
      <c r="AL1727" t="str">
        <f>IF($A1727="","",INDEX(games!$J:$J,ROW())&amp;"")</f>
      </c>
      <c r="AM1727">
        <f>IF($A1727="","",SUMPRODUCT($AO1727:$BD1727,'Map Analysis'!$AP$2^{0,1,2,3,4,5,6,7,8,9,10,11,12,13,14,15}))</f>
      </c>
      <c r="AN1727">
        <f>IF($A1727="","",$AM1727+ROW()/10000000)</f>
      </c>
      <c r="AO1727">
        <f>IF($A1727="","",COUNTIF($W$2:$W$2500,$A1727))</f>
      </c>
      <c r="AP1727">
        <f>IF($A1727="","",SUMIFS($BF$2:$BF$2500,$W$2:$W$2500,$A1727))</f>
      </c>
      <c r="AQ1727">
        <f>IF($A1727="","",SUMIFS($BG$2:$BG$2500,$W$2:$W$2500,$A1727))</f>
      </c>
      <c r="AR1727">
        <f>IF($A1727="","",SUMIFS($BH$2:$BH$2500,$W$2:$W$2500,$A1727))</f>
      </c>
      <c r="AS1727">
        <f>IF($A1727="","",SUMIFS($BI$2:$BI$2500,$W$2:$W$2500,$A1727))</f>
      </c>
      <c r="AT1727">
        <f>IF($A1727="","",SUMIFS($BJ$2:$BJ$2500,$W$2:$W$2500,$A1727))</f>
      </c>
      <c r="AU1727">
        <f>IF($A1727="","",SUMIFS($BK$2:$BK$2500,$W$2:$W$2500,$A1727))</f>
      </c>
      <c r="AV1727">
        <f>IF($A1727="","",SUMIFS($BL$2:$BL$2500,$W$2:$W$2500,$A1727))</f>
      </c>
      <c r="AW1727">
        <f>IF($A1727="","",SUMIFS($BM$2:$BM$2500,$W$2:$W$2500,$A1727))</f>
      </c>
      <c r="AX1727">
        <f>IF($A1727="","",SUMIFS($BN$2:$BN$2500,$W$2:$W$2500,$A1727))</f>
      </c>
      <c r="AY1727">
        <f>IF($A1727="","",SUMIFS($BO$2:$BO$2500,$W$2:$W$2500,$A1727))</f>
      </c>
      <c r="AZ1727">
        <f>IF($A1727="","",SUMIFS($BP$2:$BP$2500,$W$2:$W$2500,$A1727))</f>
      </c>
      <c r="BA1727">
        <f>IF($A1727="","",SUMIFS($BQ$2:$BQ$2500,$W$2:$W$2500,$A1727))</f>
      </c>
      <c r="BB1727">
        <f>IF($A1727="","",SUMIFS($BR$2:$BR$2500,$W$2:$W$2500,$A1727))</f>
      </c>
      <c r="BC1727">
        <f>IF($A1727="","",SUMIFS($BS$2:$BS$2500,$W$2:$W$2500,$A1727))</f>
      </c>
      <c r="BD1727">
        <f>IF($A1727="","",SUMIFS($BT$2:$BT$2500,$W$2:$W$2500,$A1727))</f>
      </c>
      <c r="BF1727">
        <f>IF($Z1727="","",INDEX($AO$2:$AO$2000,$Z1727))</f>
      </c>
      <c r="BG1727">
        <f>IF($Z1727="","",INDEX($AP$2:$AP$2000,$Z1727))</f>
      </c>
      <c r="BH1727">
        <f>IF($Z1727="","",INDEX($AQ$2:$AQ$2000,$Z1727))</f>
      </c>
      <c r="BI1727">
        <f>IF($Z1727="","",INDEX($AR$2:$AR$2000,$Z1727))</f>
      </c>
      <c r="BJ1727">
        <f>IF($Z1727="","",INDEX($AS$2:$AS$2000,$Z1727))</f>
      </c>
      <c r="BK1727">
        <f>IF($Z1727="","",INDEX($AT$2:$AT$2000,$Z1727))</f>
      </c>
      <c r="BL1727">
        <f>IF($Z1727="","",INDEX($AU$2:$AU$2000,$Z1727))</f>
      </c>
      <c r="BM1727">
        <f>IF($Z1727="","",INDEX($AV$2:$AV$2000,$Z1727))</f>
      </c>
      <c r="BN1727">
        <f>IF($Z1727="","",INDEX($AW$2:$AW$2000,$Z1727))</f>
      </c>
      <c r="BO1727">
        <f>IF($Z1727="","",INDEX($AX$2:$AX$2000,$Z1727))</f>
      </c>
      <c r="BP1727">
        <f>IF($Z1727="","",INDEX($AY$2:$AY$2000,$Z1727))</f>
      </c>
      <c r="BQ1727">
        <f>IF($Z1727="","",INDEX($AZ$2:$AZ$2000,$Z1727))</f>
      </c>
      <c r="BR1727">
        <f>IF($Z1727="","",INDEX($BA$2:$BA$2000,$Z1727))</f>
      </c>
      <c r="BS1727">
        <f>IF($Z1727="","",INDEX($BB$2:$BB$2000,$Z1727))</f>
      </c>
      <c r="BT1727">
        <f>IF($Z1727="","",INDEX($BC$2:$BC$2000,$Z1727))</f>
      </c>
      <c r="BV1727">
        <f>IF(OR($A1727="",$P1727&lt;&gt;"Yes",$AH1727="Yes"),"",1+N($AG1727))</f>
      </c>
      <c r="BW1727">
        <f>IF($A1727="","",COUNTIFS($W$2:$W$2500,$A1727,$BZ$2:$BZ$2500,"Yes")+COUNTIFS($X$2:$X$2500,$A1727,$BY$2:$BY$2500,"Yes"))</f>
      </c>
      <c r="BX1727">
        <f>IF(OR($A1727="",$P1727="Yes"),"",IF(N($BW1727)=0,0,1+SUMIFS($CB$2:$CB$2500,$W$2:$W$2500,$A1727)+SUMIFS($CA$2:$CA$2500,$X$2:$X$2500,$A1727)))</f>
      </c>
      <c r="BY1727" t="str">
        <f>IF($Y1727="","",INDEX($AH$2:$AH$2000,$Y1727)&amp;"")</f>
      </c>
      <c r="BZ1727" t="str">
        <f>IF($Z1727="","",INDEX($AH$2:$AH$2000,$Z1727)&amp;"")</f>
      </c>
      <c r="CA1727">
        <f>IF($Y1727="","",INDEX($BV$2:$BV$2000,$Y1727))</f>
      </c>
      <c r="CB1727">
        <f>IF($Z1727="","",INDEX($BV$2:$BV$2000,$Z1727))</f>
      </c>
    </row>
    <row r="1728">
      <c r="A1728" t="str">
        <f>IF(TRIM(INDEX(games!$A:$A,ROW()))="","",TRIM(INDEX(games!$A:$A,ROW())))</f>
      </c>
      <c r="B1728">
        <f>IF(OR($A1728="",INDEX(games!$B:$B,ROW())=""),"",INDEX(games!$B:$B,ROW()))</f>
      </c>
      <c r="C1728" t="str">
        <f>IF(OR($A1728="",INDEX(games!$C:$C,ROW())=""),"",INDEX(games!$C:$C,ROW()))</f>
      </c>
      <c r="D1728">
        <f>IF($A1728="","",COUNTIF($W$2:$W$2500,$A1728)+COUNTIF($X$2:$X$2500,$A1728))</f>
      </c>
      <c r="E1728">
        <f>IF($A1728="","",IFERROR(MATCH($C1728,$R$2:$R$5,0),0))</f>
      </c>
      <c r="F1728">
        <f>IF($A1728="","",MOD(ROW(),34))</f>
      </c>
      <c r="G1728">
        <f>IF($A1728="",NA(),IF($C1728="Action",$B1728,NA()))</f>
      </c>
      <c r="H1728">
        <f>IF($A1728="",NA(),IF($C1728="Action",1+$F1728*0.023,NA()))</f>
      </c>
      <c r="I1728">
        <f>IF($A1728="",NA(),IF($C1728="Strategy",$B1728,NA()))</f>
      </c>
      <c r="J1728">
        <f>IF($A1728="",NA(),IF($C1728="Strategy",2+$F1728*0.023,NA()))</f>
      </c>
      <c r="K1728">
        <f>IF($A1728="",NA(),IF($C1728="Deckbuilder",$B1728,NA()))</f>
      </c>
      <c r="L1728">
        <f>IF($A1728="",NA(),IF($C1728="Deckbuilder",3+$F1728*0.023,NA()))</f>
      </c>
      <c r="M1728">
        <f>IF($A1728="",NA(),IF($C1728="Traditional",$B1728,NA()))</f>
      </c>
      <c r="N1728">
        <f>IF($A1728="",NA(),IF($C1728="Traditional",4+$F1728*0.023,NA()))</f>
      </c>
      <c r="O1728">
        <f>IF($A1728="","",$D1728+ROW()/1000000)</f>
      </c>
      <c r="P1728" t="str">
        <f>IF(OR($A1728="",INDEX(games!$H:$H,ROW())=""),"",INDEX(games!$H:$H,ROW()))</f>
      </c>
      <c r="Q1728">
        <f>IF(OR($A1728="",$P1728&lt;&gt;"Yes"),"",$D1728+ROW()/1000000)</f>
      </c>
      <c r="T1728">
        <f>IF($Y1728="","",INDEX($B$2:$B$2000,$Y1728))</f>
      </c>
      <c r="U1728">
        <f>IF($Z1728="","",INDEX($B$2:$B$2000,$Z1728))</f>
      </c>
      <c r="V1728">
        <f>IF(OR($T1728="",$U1728=""),"",$U1728-$T1728)</f>
      </c>
      <c r="W1728" t="str">
        <f>IF(TRIM(INDEX(connections!$A:$A,ROW()))="","",TRIM(INDEX(connections!$A:$A,ROW())))</f>
      </c>
      <c r="X1728" t="str">
        <f>IF($W1728="","",TRIM(INDEX(connections!$B:$B,ROW())))</f>
      </c>
      <c r="Y1728">
        <f>IF($W1728="","",IFERROR(MATCH($W1728,$A$2:$A$2000,0),""))</f>
      </c>
      <c r="Z1728">
        <f>IF($X1728="","",IFERROR(MATCH($X1728,$A$2:$A$2000,0),""))</f>
      </c>
      <c r="AA1728" t="str">
        <f>IF($Y1728="","",INDEX($P$2:$P$2000,$Y1728))</f>
      </c>
      <c r="AB1728" t="str">
        <f>IF($Z1728="","",INDEX($P$2:$P$2000,$Z1728))</f>
      </c>
      <c r="AC1728">
        <f>IF(AND($AA1728="Yes",$AB1728="Yes"),1,"")</f>
      </c>
      <c r="AD1728">
        <f>IF(OR($Y1728="",$Z1728=""),"",IF(INDEX($C$2:$C$2000,$Y1728)=INDEX($C$2:$C$2000,$Z1728),0,1))</f>
      </c>
      <c r="AE1728">
        <f>IF($AC1728&lt;&gt;1,"",IF(AND(INDEX($AG$2:$AG$2000,$Y1728)=1,INDEX($AG$2:$AG$2000,$Z1728)=1),1,""))</f>
      </c>
      <c r="AG1728">
        <f>IF($A1728="","",COUNTIFS($W$2:$W$2500,$A1728,$AB$2:$AB$2500,"Yes")+COUNTIFS($X$2:$X$2500,$A1728,$AA$2:$AA$2500,"Yes"))</f>
      </c>
      <c r="AH1728" t="str">
        <f>IF(OR($P1728&lt;&gt;"Yes",N($AG1728)=0),"",IF(AND($AG1728=1,COUNTIFS($W$2:$W$2500,$A1728,$AE$2:$AE$2500,1)+COUNTIFS($X$2:$X$2500,$A1728,$AE$2:$AE$2500,1)&gt;0),"","Yes"))</f>
      </c>
      <c r="AI1728">
        <f>IF($AH1728="Yes",$AG1728,"")</f>
      </c>
      <c r="AJ1728">
        <f>IF($AI1728="","",$AI1728+ROW()/1000000)</f>
      </c>
      <c r="AK1728">
        <f>IF(OR($A1728="",$P1728="Yes",N($AG1728)=0),"",$AG1728+ROW()/1000000)</f>
      </c>
      <c r="AL1728" t="str">
        <f>IF($A1728="","",INDEX(games!$J:$J,ROW())&amp;"")</f>
      </c>
      <c r="AM1728">
        <f>IF($A1728="","",SUMPRODUCT($AO1728:$BD1728,'Map Analysis'!$AP$2^{0,1,2,3,4,5,6,7,8,9,10,11,12,13,14,15}))</f>
      </c>
      <c r="AN1728">
        <f>IF($A1728="","",$AM1728+ROW()/10000000)</f>
      </c>
      <c r="AO1728">
        <f>IF($A1728="","",COUNTIF($W$2:$W$2500,$A1728))</f>
      </c>
      <c r="AP1728">
        <f>IF($A1728="","",SUMIFS($BF$2:$BF$2500,$W$2:$W$2500,$A1728))</f>
      </c>
      <c r="AQ1728">
        <f>IF($A1728="","",SUMIFS($BG$2:$BG$2500,$W$2:$W$2500,$A1728))</f>
      </c>
      <c r="AR1728">
        <f>IF($A1728="","",SUMIFS($BH$2:$BH$2500,$W$2:$W$2500,$A1728))</f>
      </c>
      <c r="AS1728">
        <f>IF($A1728="","",SUMIFS($BI$2:$BI$2500,$W$2:$W$2500,$A1728))</f>
      </c>
      <c r="AT1728">
        <f>IF($A1728="","",SUMIFS($BJ$2:$BJ$2500,$W$2:$W$2500,$A1728))</f>
      </c>
      <c r="AU1728">
        <f>IF($A1728="","",SUMIFS($BK$2:$BK$2500,$W$2:$W$2500,$A1728))</f>
      </c>
      <c r="AV1728">
        <f>IF($A1728="","",SUMIFS($BL$2:$BL$2500,$W$2:$W$2500,$A1728))</f>
      </c>
      <c r="AW1728">
        <f>IF($A1728="","",SUMIFS($BM$2:$BM$2500,$W$2:$W$2500,$A1728))</f>
      </c>
      <c r="AX1728">
        <f>IF($A1728="","",SUMIFS($BN$2:$BN$2500,$W$2:$W$2500,$A1728))</f>
      </c>
      <c r="AY1728">
        <f>IF($A1728="","",SUMIFS($BO$2:$BO$2500,$W$2:$W$2500,$A1728))</f>
      </c>
      <c r="AZ1728">
        <f>IF($A1728="","",SUMIFS($BP$2:$BP$2500,$W$2:$W$2500,$A1728))</f>
      </c>
      <c r="BA1728">
        <f>IF($A1728="","",SUMIFS($BQ$2:$BQ$2500,$W$2:$W$2500,$A1728))</f>
      </c>
      <c r="BB1728">
        <f>IF($A1728="","",SUMIFS($BR$2:$BR$2500,$W$2:$W$2500,$A1728))</f>
      </c>
      <c r="BC1728">
        <f>IF($A1728="","",SUMIFS($BS$2:$BS$2500,$W$2:$W$2500,$A1728))</f>
      </c>
      <c r="BD1728">
        <f>IF($A1728="","",SUMIFS($BT$2:$BT$2500,$W$2:$W$2500,$A1728))</f>
      </c>
      <c r="BF1728">
        <f>IF($Z1728="","",INDEX($AO$2:$AO$2000,$Z1728))</f>
      </c>
      <c r="BG1728">
        <f>IF($Z1728="","",INDEX($AP$2:$AP$2000,$Z1728))</f>
      </c>
      <c r="BH1728">
        <f>IF($Z1728="","",INDEX($AQ$2:$AQ$2000,$Z1728))</f>
      </c>
      <c r="BI1728">
        <f>IF($Z1728="","",INDEX($AR$2:$AR$2000,$Z1728))</f>
      </c>
      <c r="BJ1728">
        <f>IF($Z1728="","",INDEX($AS$2:$AS$2000,$Z1728))</f>
      </c>
      <c r="BK1728">
        <f>IF($Z1728="","",INDEX($AT$2:$AT$2000,$Z1728))</f>
      </c>
      <c r="BL1728">
        <f>IF($Z1728="","",INDEX($AU$2:$AU$2000,$Z1728))</f>
      </c>
      <c r="BM1728">
        <f>IF($Z1728="","",INDEX($AV$2:$AV$2000,$Z1728))</f>
      </c>
      <c r="BN1728">
        <f>IF($Z1728="","",INDEX($AW$2:$AW$2000,$Z1728))</f>
      </c>
      <c r="BO1728">
        <f>IF($Z1728="","",INDEX($AX$2:$AX$2000,$Z1728))</f>
      </c>
      <c r="BP1728">
        <f>IF($Z1728="","",INDEX($AY$2:$AY$2000,$Z1728))</f>
      </c>
      <c r="BQ1728">
        <f>IF($Z1728="","",INDEX($AZ$2:$AZ$2000,$Z1728))</f>
      </c>
      <c r="BR1728">
        <f>IF($Z1728="","",INDEX($BA$2:$BA$2000,$Z1728))</f>
      </c>
      <c r="BS1728">
        <f>IF($Z1728="","",INDEX($BB$2:$BB$2000,$Z1728))</f>
      </c>
      <c r="BT1728">
        <f>IF($Z1728="","",INDEX($BC$2:$BC$2000,$Z1728))</f>
      </c>
      <c r="BV1728">
        <f>IF(OR($A1728="",$P1728&lt;&gt;"Yes",$AH1728="Yes"),"",1+N($AG1728))</f>
      </c>
      <c r="BW1728">
        <f>IF($A1728="","",COUNTIFS($W$2:$W$2500,$A1728,$BZ$2:$BZ$2500,"Yes")+COUNTIFS($X$2:$X$2500,$A1728,$BY$2:$BY$2500,"Yes"))</f>
      </c>
      <c r="BX1728">
        <f>IF(OR($A1728="",$P1728="Yes"),"",IF(N($BW1728)=0,0,1+SUMIFS($CB$2:$CB$2500,$W$2:$W$2500,$A1728)+SUMIFS($CA$2:$CA$2500,$X$2:$X$2500,$A1728)))</f>
      </c>
      <c r="BY1728" t="str">
        <f>IF($Y1728="","",INDEX($AH$2:$AH$2000,$Y1728)&amp;"")</f>
      </c>
      <c r="BZ1728" t="str">
        <f>IF($Z1728="","",INDEX($AH$2:$AH$2000,$Z1728)&amp;"")</f>
      </c>
      <c r="CA1728">
        <f>IF($Y1728="","",INDEX($BV$2:$BV$2000,$Y1728))</f>
      </c>
      <c r="CB1728">
        <f>IF($Z1728="","",INDEX($BV$2:$BV$2000,$Z1728))</f>
      </c>
    </row>
    <row r="1729">
      <c r="A1729" t="str">
        <f>IF(TRIM(INDEX(games!$A:$A,ROW()))="","",TRIM(INDEX(games!$A:$A,ROW())))</f>
      </c>
      <c r="B1729">
        <f>IF(OR($A1729="",INDEX(games!$B:$B,ROW())=""),"",INDEX(games!$B:$B,ROW()))</f>
      </c>
      <c r="C1729" t="str">
        <f>IF(OR($A1729="",INDEX(games!$C:$C,ROW())=""),"",INDEX(games!$C:$C,ROW()))</f>
      </c>
      <c r="D1729">
        <f>IF($A1729="","",COUNTIF($W$2:$W$2500,$A1729)+COUNTIF($X$2:$X$2500,$A1729))</f>
      </c>
      <c r="E1729">
        <f>IF($A1729="","",IFERROR(MATCH($C1729,$R$2:$R$5,0),0))</f>
      </c>
      <c r="F1729">
        <f>IF($A1729="","",MOD(ROW(),34))</f>
      </c>
      <c r="G1729">
        <f>IF($A1729="",NA(),IF($C1729="Action",$B1729,NA()))</f>
      </c>
      <c r="H1729">
        <f>IF($A1729="",NA(),IF($C1729="Action",1+$F1729*0.023,NA()))</f>
      </c>
      <c r="I1729">
        <f>IF($A1729="",NA(),IF($C1729="Strategy",$B1729,NA()))</f>
      </c>
      <c r="J1729">
        <f>IF($A1729="",NA(),IF($C1729="Strategy",2+$F1729*0.023,NA()))</f>
      </c>
      <c r="K1729">
        <f>IF($A1729="",NA(),IF($C1729="Deckbuilder",$B1729,NA()))</f>
      </c>
      <c r="L1729">
        <f>IF($A1729="",NA(),IF($C1729="Deckbuilder",3+$F1729*0.023,NA()))</f>
      </c>
      <c r="M1729">
        <f>IF($A1729="",NA(),IF($C1729="Traditional",$B1729,NA()))</f>
      </c>
      <c r="N1729">
        <f>IF($A1729="",NA(),IF($C1729="Traditional",4+$F1729*0.023,NA()))</f>
      </c>
      <c r="O1729">
        <f>IF($A1729="","",$D1729+ROW()/1000000)</f>
      </c>
      <c r="P1729" t="str">
        <f>IF(OR($A1729="",INDEX(games!$H:$H,ROW())=""),"",INDEX(games!$H:$H,ROW()))</f>
      </c>
      <c r="Q1729">
        <f>IF(OR($A1729="",$P1729&lt;&gt;"Yes"),"",$D1729+ROW()/1000000)</f>
      </c>
      <c r="T1729">
        <f>IF($Y1729="","",INDEX($B$2:$B$2000,$Y1729))</f>
      </c>
      <c r="U1729">
        <f>IF($Z1729="","",INDEX($B$2:$B$2000,$Z1729))</f>
      </c>
      <c r="V1729">
        <f>IF(OR($T1729="",$U1729=""),"",$U1729-$T1729)</f>
      </c>
      <c r="W1729" t="str">
        <f>IF(TRIM(INDEX(connections!$A:$A,ROW()))="","",TRIM(INDEX(connections!$A:$A,ROW())))</f>
      </c>
      <c r="X1729" t="str">
        <f>IF($W1729="","",TRIM(INDEX(connections!$B:$B,ROW())))</f>
      </c>
      <c r="Y1729">
        <f>IF($W1729="","",IFERROR(MATCH($W1729,$A$2:$A$2000,0),""))</f>
      </c>
      <c r="Z1729">
        <f>IF($X1729="","",IFERROR(MATCH($X1729,$A$2:$A$2000,0),""))</f>
      </c>
      <c r="AA1729" t="str">
        <f>IF($Y1729="","",INDEX($P$2:$P$2000,$Y1729))</f>
      </c>
      <c r="AB1729" t="str">
        <f>IF($Z1729="","",INDEX($P$2:$P$2000,$Z1729))</f>
      </c>
      <c r="AC1729">
        <f>IF(AND($AA1729="Yes",$AB1729="Yes"),1,"")</f>
      </c>
      <c r="AD1729">
        <f>IF(OR($Y1729="",$Z1729=""),"",IF(INDEX($C$2:$C$2000,$Y1729)=INDEX($C$2:$C$2000,$Z1729),0,1))</f>
      </c>
      <c r="AE1729">
        <f>IF($AC1729&lt;&gt;1,"",IF(AND(INDEX($AG$2:$AG$2000,$Y1729)=1,INDEX($AG$2:$AG$2000,$Z1729)=1),1,""))</f>
      </c>
      <c r="AG1729">
        <f>IF($A1729="","",COUNTIFS($W$2:$W$2500,$A1729,$AB$2:$AB$2500,"Yes")+COUNTIFS($X$2:$X$2500,$A1729,$AA$2:$AA$2500,"Yes"))</f>
      </c>
      <c r="AH1729" t="str">
        <f>IF(OR($P1729&lt;&gt;"Yes",N($AG1729)=0),"",IF(AND($AG1729=1,COUNTIFS($W$2:$W$2500,$A1729,$AE$2:$AE$2500,1)+COUNTIFS($X$2:$X$2500,$A1729,$AE$2:$AE$2500,1)&gt;0),"","Yes"))</f>
      </c>
      <c r="AI1729">
        <f>IF($AH1729="Yes",$AG1729,"")</f>
      </c>
      <c r="AJ1729">
        <f>IF($AI1729="","",$AI1729+ROW()/1000000)</f>
      </c>
      <c r="AK1729">
        <f>IF(OR($A1729="",$P1729="Yes",N($AG1729)=0),"",$AG1729+ROW()/1000000)</f>
      </c>
      <c r="AL1729" t="str">
        <f>IF($A1729="","",INDEX(games!$J:$J,ROW())&amp;"")</f>
      </c>
      <c r="AM1729">
        <f>IF($A1729="","",SUMPRODUCT($AO1729:$BD1729,'Map Analysis'!$AP$2^{0,1,2,3,4,5,6,7,8,9,10,11,12,13,14,15}))</f>
      </c>
      <c r="AN1729">
        <f>IF($A1729="","",$AM1729+ROW()/10000000)</f>
      </c>
      <c r="AO1729">
        <f>IF($A1729="","",COUNTIF($W$2:$W$2500,$A1729))</f>
      </c>
      <c r="AP1729">
        <f>IF($A1729="","",SUMIFS($BF$2:$BF$2500,$W$2:$W$2500,$A1729))</f>
      </c>
      <c r="AQ1729">
        <f>IF($A1729="","",SUMIFS($BG$2:$BG$2500,$W$2:$W$2500,$A1729))</f>
      </c>
      <c r="AR1729">
        <f>IF($A1729="","",SUMIFS($BH$2:$BH$2500,$W$2:$W$2500,$A1729))</f>
      </c>
      <c r="AS1729">
        <f>IF($A1729="","",SUMIFS($BI$2:$BI$2500,$W$2:$W$2500,$A1729))</f>
      </c>
      <c r="AT1729">
        <f>IF($A1729="","",SUMIFS($BJ$2:$BJ$2500,$W$2:$W$2500,$A1729))</f>
      </c>
      <c r="AU1729">
        <f>IF($A1729="","",SUMIFS($BK$2:$BK$2500,$W$2:$W$2500,$A1729))</f>
      </c>
      <c r="AV1729">
        <f>IF($A1729="","",SUMIFS($BL$2:$BL$2500,$W$2:$W$2500,$A1729))</f>
      </c>
      <c r="AW1729">
        <f>IF($A1729="","",SUMIFS($BM$2:$BM$2500,$W$2:$W$2500,$A1729))</f>
      </c>
      <c r="AX1729">
        <f>IF($A1729="","",SUMIFS($BN$2:$BN$2500,$W$2:$W$2500,$A1729))</f>
      </c>
      <c r="AY1729">
        <f>IF($A1729="","",SUMIFS($BO$2:$BO$2500,$W$2:$W$2500,$A1729))</f>
      </c>
      <c r="AZ1729">
        <f>IF($A1729="","",SUMIFS($BP$2:$BP$2500,$W$2:$W$2500,$A1729))</f>
      </c>
      <c r="BA1729">
        <f>IF($A1729="","",SUMIFS($BQ$2:$BQ$2500,$W$2:$W$2500,$A1729))</f>
      </c>
      <c r="BB1729">
        <f>IF($A1729="","",SUMIFS($BR$2:$BR$2500,$W$2:$W$2500,$A1729))</f>
      </c>
      <c r="BC1729">
        <f>IF($A1729="","",SUMIFS($BS$2:$BS$2500,$W$2:$W$2500,$A1729))</f>
      </c>
      <c r="BD1729">
        <f>IF($A1729="","",SUMIFS($BT$2:$BT$2500,$W$2:$W$2500,$A1729))</f>
      </c>
      <c r="BF1729">
        <f>IF($Z1729="","",INDEX($AO$2:$AO$2000,$Z1729))</f>
      </c>
      <c r="BG1729">
        <f>IF($Z1729="","",INDEX($AP$2:$AP$2000,$Z1729))</f>
      </c>
      <c r="BH1729">
        <f>IF($Z1729="","",INDEX($AQ$2:$AQ$2000,$Z1729))</f>
      </c>
      <c r="BI1729">
        <f>IF($Z1729="","",INDEX($AR$2:$AR$2000,$Z1729))</f>
      </c>
      <c r="BJ1729">
        <f>IF($Z1729="","",INDEX($AS$2:$AS$2000,$Z1729))</f>
      </c>
      <c r="BK1729">
        <f>IF($Z1729="","",INDEX($AT$2:$AT$2000,$Z1729))</f>
      </c>
      <c r="BL1729">
        <f>IF($Z1729="","",INDEX($AU$2:$AU$2000,$Z1729))</f>
      </c>
      <c r="BM1729">
        <f>IF($Z1729="","",INDEX($AV$2:$AV$2000,$Z1729))</f>
      </c>
      <c r="BN1729">
        <f>IF($Z1729="","",INDEX($AW$2:$AW$2000,$Z1729))</f>
      </c>
      <c r="BO1729">
        <f>IF($Z1729="","",INDEX($AX$2:$AX$2000,$Z1729))</f>
      </c>
      <c r="BP1729">
        <f>IF($Z1729="","",INDEX($AY$2:$AY$2000,$Z1729))</f>
      </c>
      <c r="BQ1729">
        <f>IF($Z1729="","",INDEX($AZ$2:$AZ$2000,$Z1729))</f>
      </c>
      <c r="BR1729">
        <f>IF($Z1729="","",INDEX($BA$2:$BA$2000,$Z1729))</f>
      </c>
      <c r="BS1729">
        <f>IF($Z1729="","",INDEX($BB$2:$BB$2000,$Z1729))</f>
      </c>
      <c r="BT1729">
        <f>IF($Z1729="","",INDEX($BC$2:$BC$2000,$Z1729))</f>
      </c>
      <c r="BV1729">
        <f>IF(OR($A1729="",$P1729&lt;&gt;"Yes",$AH1729="Yes"),"",1+N($AG1729))</f>
      </c>
      <c r="BW1729">
        <f>IF($A1729="","",COUNTIFS($W$2:$W$2500,$A1729,$BZ$2:$BZ$2500,"Yes")+COUNTIFS($X$2:$X$2500,$A1729,$BY$2:$BY$2500,"Yes"))</f>
      </c>
      <c r="BX1729">
        <f>IF(OR($A1729="",$P1729="Yes"),"",IF(N($BW1729)=0,0,1+SUMIFS($CB$2:$CB$2500,$W$2:$W$2500,$A1729)+SUMIFS($CA$2:$CA$2500,$X$2:$X$2500,$A1729)))</f>
      </c>
      <c r="BY1729" t="str">
        <f>IF($Y1729="","",INDEX($AH$2:$AH$2000,$Y1729)&amp;"")</f>
      </c>
      <c r="BZ1729" t="str">
        <f>IF($Z1729="","",INDEX($AH$2:$AH$2000,$Z1729)&amp;"")</f>
      </c>
      <c r="CA1729">
        <f>IF($Y1729="","",INDEX($BV$2:$BV$2000,$Y1729))</f>
      </c>
      <c r="CB1729">
        <f>IF($Z1729="","",INDEX($BV$2:$BV$2000,$Z1729))</f>
      </c>
    </row>
    <row r="1730">
      <c r="A1730" t="str">
        <f>IF(TRIM(INDEX(games!$A:$A,ROW()))="","",TRIM(INDEX(games!$A:$A,ROW())))</f>
      </c>
      <c r="B1730">
        <f>IF(OR($A1730="",INDEX(games!$B:$B,ROW())=""),"",INDEX(games!$B:$B,ROW()))</f>
      </c>
      <c r="C1730" t="str">
        <f>IF(OR($A1730="",INDEX(games!$C:$C,ROW())=""),"",INDEX(games!$C:$C,ROW()))</f>
      </c>
      <c r="D1730">
        <f>IF($A1730="","",COUNTIF($W$2:$W$2500,$A1730)+COUNTIF($X$2:$X$2500,$A1730))</f>
      </c>
      <c r="E1730">
        <f>IF($A1730="","",IFERROR(MATCH($C1730,$R$2:$R$5,0),0))</f>
      </c>
      <c r="F1730">
        <f>IF($A1730="","",MOD(ROW(),34))</f>
      </c>
      <c r="G1730">
        <f>IF($A1730="",NA(),IF($C1730="Action",$B1730,NA()))</f>
      </c>
      <c r="H1730">
        <f>IF($A1730="",NA(),IF($C1730="Action",1+$F1730*0.023,NA()))</f>
      </c>
      <c r="I1730">
        <f>IF($A1730="",NA(),IF($C1730="Strategy",$B1730,NA()))</f>
      </c>
      <c r="J1730">
        <f>IF($A1730="",NA(),IF($C1730="Strategy",2+$F1730*0.023,NA()))</f>
      </c>
      <c r="K1730">
        <f>IF($A1730="",NA(),IF($C1730="Deckbuilder",$B1730,NA()))</f>
      </c>
      <c r="L1730">
        <f>IF($A1730="",NA(),IF($C1730="Deckbuilder",3+$F1730*0.023,NA()))</f>
      </c>
      <c r="M1730">
        <f>IF($A1730="",NA(),IF($C1730="Traditional",$B1730,NA()))</f>
      </c>
      <c r="N1730">
        <f>IF($A1730="",NA(),IF($C1730="Traditional",4+$F1730*0.023,NA()))</f>
      </c>
      <c r="O1730">
        <f>IF($A1730="","",$D1730+ROW()/1000000)</f>
      </c>
      <c r="P1730" t="str">
        <f>IF(OR($A1730="",INDEX(games!$H:$H,ROW())=""),"",INDEX(games!$H:$H,ROW()))</f>
      </c>
      <c r="Q1730">
        <f>IF(OR($A1730="",$P1730&lt;&gt;"Yes"),"",$D1730+ROW()/1000000)</f>
      </c>
      <c r="T1730">
        <f>IF($Y1730="","",INDEX($B$2:$B$2000,$Y1730))</f>
      </c>
      <c r="U1730">
        <f>IF($Z1730="","",INDEX($B$2:$B$2000,$Z1730))</f>
      </c>
      <c r="V1730">
        <f>IF(OR($T1730="",$U1730=""),"",$U1730-$T1730)</f>
      </c>
      <c r="W1730" t="str">
        <f>IF(TRIM(INDEX(connections!$A:$A,ROW()))="","",TRIM(INDEX(connections!$A:$A,ROW())))</f>
      </c>
      <c r="X1730" t="str">
        <f>IF($W1730="","",TRIM(INDEX(connections!$B:$B,ROW())))</f>
      </c>
      <c r="Y1730">
        <f>IF($W1730="","",IFERROR(MATCH($W1730,$A$2:$A$2000,0),""))</f>
      </c>
      <c r="Z1730">
        <f>IF($X1730="","",IFERROR(MATCH($X1730,$A$2:$A$2000,0),""))</f>
      </c>
      <c r="AA1730" t="str">
        <f>IF($Y1730="","",INDEX($P$2:$P$2000,$Y1730))</f>
      </c>
      <c r="AB1730" t="str">
        <f>IF($Z1730="","",INDEX($P$2:$P$2000,$Z1730))</f>
      </c>
      <c r="AC1730">
        <f>IF(AND($AA1730="Yes",$AB1730="Yes"),1,"")</f>
      </c>
      <c r="AD1730">
        <f>IF(OR($Y1730="",$Z1730=""),"",IF(INDEX($C$2:$C$2000,$Y1730)=INDEX($C$2:$C$2000,$Z1730),0,1))</f>
      </c>
      <c r="AE1730">
        <f>IF($AC1730&lt;&gt;1,"",IF(AND(INDEX($AG$2:$AG$2000,$Y1730)=1,INDEX($AG$2:$AG$2000,$Z1730)=1),1,""))</f>
      </c>
      <c r="AG1730">
        <f>IF($A1730="","",COUNTIFS($W$2:$W$2500,$A1730,$AB$2:$AB$2500,"Yes")+COUNTIFS($X$2:$X$2500,$A1730,$AA$2:$AA$2500,"Yes"))</f>
      </c>
      <c r="AH1730" t="str">
        <f>IF(OR($P1730&lt;&gt;"Yes",N($AG1730)=0),"",IF(AND($AG1730=1,COUNTIFS($W$2:$W$2500,$A1730,$AE$2:$AE$2500,1)+COUNTIFS($X$2:$X$2500,$A1730,$AE$2:$AE$2500,1)&gt;0),"","Yes"))</f>
      </c>
      <c r="AI1730">
        <f>IF($AH1730="Yes",$AG1730,"")</f>
      </c>
      <c r="AJ1730">
        <f>IF($AI1730="","",$AI1730+ROW()/1000000)</f>
      </c>
      <c r="AK1730">
        <f>IF(OR($A1730="",$P1730="Yes",N($AG1730)=0),"",$AG1730+ROW()/1000000)</f>
      </c>
      <c r="AL1730" t="str">
        <f>IF($A1730="","",INDEX(games!$J:$J,ROW())&amp;"")</f>
      </c>
      <c r="AM1730">
        <f>IF($A1730="","",SUMPRODUCT($AO1730:$BD1730,'Map Analysis'!$AP$2^{0,1,2,3,4,5,6,7,8,9,10,11,12,13,14,15}))</f>
      </c>
      <c r="AN1730">
        <f>IF($A1730="","",$AM1730+ROW()/10000000)</f>
      </c>
      <c r="AO1730">
        <f>IF($A1730="","",COUNTIF($W$2:$W$2500,$A1730))</f>
      </c>
      <c r="AP1730">
        <f>IF($A1730="","",SUMIFS($BF$2:$BF$2500,$W$2:$W$2500,$A1730))</f>
      </c>
      <c r="AQ1730">
        <f>IF($A1730="","",SUMIFS($BG$2:$BG$2500,$W$2:$W$2500,$A1730))</f>
      </c>
      <c r="AR1730">
        <f>IF($A1730="","",SUMIFS($BH$2:$BH$2500,$W$2:$W$2500,$A1730))</f>
      </c>
      <c r="AS1730">
        <f>IF($A1730="","",SUMIFS($BI$2:$BI$2500,$W$2:$W$2500,$A1730))</f>
      </c>
      <c r="AT1730">
        <f>IF($A1730="","",SUMIFS($BJ$2:$BJ$2500,$W$2:$W$2500,$A1730))</f>
      </c>
      <c r="AU1730">
        <f>IF($A1730="","",SUMIFS($BK$2:$BK$2500,$W$2:$W$2500,$A1730))</f>
      </c>
      <c r="AV1730">
        <f>IF($A1730="","",SUMIFS($BL$2:$BL$2500,$W$2:$W$2500,$A1730))</f>
      </c>
      <c r="AW1730">
        <f>IF($A1730="","",SUMIFS($BM$2:$BM$2500,$W$2:$W$2500,$A1730))</f>
      </c>
      <c r="AX1730">
        <f>IF($A1730="","",SUMIFS($BN$2:$BN$2500,$W$2:$W$2500,$A1730))</f>
      </c>
      <c r="AY1730">
        <f>IF($A1730="","",SUMIFS($BO$2:$BO$2500,$W$2:$W$2500,$A1730))</f>
      </c>
      <c r="AZ1730">
        <f>IF($A1730="","",SUMIFS($BP$2:$BP$2500,$W$2:$W$2500,$A1730))</f>
      </c>
      <c r="BA1730">
        <f>IF($A1730="","",SUMIFS($BQ$2:$BQ$2500,$W$2:$W$2500,$A1730))</f>
      </c>
      <c r="BB1730">
        <f>IF($A1730="","",SUMIFS($BR$2:$BR$2500,$W$2:$W$2500,$A1730))</f>
      </c>
      <c r="BC1730">
        <f>IF($A1730="","",SUMIFS($BS$2:$BS$2500,$W$2:$W$2500,$A1730))</f>
      </c>
      <c r="BD1730">
        <f>IF($A1730="","",SUMIFS($BT$2:$BT$2500,$W$2:$W$2500,$A1730))</f>
      </c>
      <c r="BF1730">
        <f>IF($Z1730="","",INDEX($AO$2:$AO$2000,$Z1730))</f>
      </c>
      <c r="BG1730">
        <f>IF($Z1730="","",INDEX($AP$2:$AP$2000,$Z1730))</f>
      </c>
      <c r="BH1730">
        <f>IF($Z1730="","",INDEX($AQ$2:$AQ$2000,$Z1730))</f>
      </c>
      <c r="BI1730">
        <f>IF($Z1730="","",INDEX($AR$2:$AR$2000,$Z1730))</f>
      </c>
      <c r="BJ1730">
        <f>IF($Z1730="","",INDEX($AS$2:$AS$2000,$Z1730))</f>
      </c>
      <c r="BK1730">
        <f>IF($Z1730="","",INDEX($AT$2:$AT$2000,$Z1730))</f>
      </c>
      <c r="BL1730">
        <f>IF($Z1730="","",INDEX($AU$2:$AU$2000,$Z1730))</f>
      </c>
      <c r="BM1730">
        <f>IF($Z1730="","",INDEX($AV$2:$AV$2000,$Z1730))</f>
      </c>
      <c r="BN1730">
        <f>IF($Z1730="","",INDEX($AW$2:$AW$2000,$Z1730))</f>
      </c>
      <c r="BO1730">
        <f>IF($Z1730="","",INDEX($AX$2:$AX$2000,$Z1730))</f>
      </c>
      <c r="BP1730">
        <f>IF($Z1730="","",INDEX($AY$2:$AY$2000,$Z1730))</f>
      </c>
      <c r="BQ1730">
        <f>IF($Z1730="","",INDEX($AZ$2:$AZ$2000,$Z1730))</f>
      </c>
      <c r="BR1730">
        <f>IF($Z1730="","",INDEX($BA$2:$BA$2000,$Z1730))</f>
      </c>
      <c r="BS1730">
        <f>IF($Z1730="","",INDEX($BB$2:$BB$2000,$Z1730))</f>
      </c>
      <c r="BT1730">
        <f>IF($Z1730="","",INDEX($BC$2:$BC$2000,$Z1730))</f>
      </c>
      <c r="BV1730">
        <f>IF(OR($A1730="",$P1730&lt;&gt;"Yes",$AH1730="Yes"),"",1+N($AG1730))</f>
      </c>
      <c r="BW1730">
        <f>IF($A1730="","",COUNTIFS($W$2:$W$2500,$A1730,$BZ$2:$BZ$2500,"Yes")+COUNTIFS($X$2:$X$2500,$A1730,$BY$2:$BY$2500,"Yes"))</f>
      </c>
      <c r="BX1730">
        <f>IF(OR($A1730="",$P1730="Yes"),"",IF(N($BW1730)=0,0,1+SUMIFS($CB$2:$CB$2500,$W$2:$W$2500,$A1730)+SUMIFS($CA$2:$CA$2500,$X$2:$X$2500,$A1730)))</f>
      </c>
      <c r="BY1730" t="str">
        <f>IF($Y1730="","",INDEX($AH$2:$AH$2000,$Y1730)&amp;"")</f>
      </c>
      <c r="BZ1730" t="str">
        <f>IF($Z1730="","",INDEX($AH$2:$AH$2000,$Z1730)&amp;"")</f>
      </c>
      <c r="CA1730">
        <f>IF($Y1730="","",INDEX($BV$2:$BV$2000,$Y1730))</f>
      </c>
      <c r="CB1730">
        <f>IF($Z1730="","",INDEX($BV$2:$BV$2000,$Z1730))</f>
      </c>
    </row>
    <row r="1731">
      <c r="A1731" t="str">
        <f>IF(TRIM(INDEX(games!$A:$A,ROW()))="","",TRIM(INDEX(games!$A:$A,ROW())))</f>
      </c>
      <c r="B1731">
        <f>IF(OR($A1731="",INDEX(games!$B:$B,ROW())=""),"",INDEX(games!$B:$B,ROW()))</f>
      </c>
      <c r="C1731" t="str">
        <f>IF(OR($A1731="",INDEX(games!$C:$C,ROW())=""),"",INDEX(games!$C:$C,ROW()))</f>
      </c>
      <c r="D1731">
        <f>IF($A1731="","",COUNTIF($W$2:$W$2500,$A1731)+COUNTIF($X$2:$X$2500,$A1731))</f>
      </c>
      <c r="E1731">
        <f>IF($A1731="","",IFERROR(MATCH($C1731,$R$2:$R$5,0),0))</f>
      </c>
      <c r="F1731">
        <f>IF($A1731="","",MOD(ROW(),34))</f>
      </c>
      <c r="G1731">
        <f>IF($A1731="",NA(),IF($C1731="Action",$B1731,NA()))</f>
      </c>
      <c r="H1731">
        <f>IF($A1731="",NA(),IF($C1731="Action",1+$F1731*0.023,NA()))</f>
      </c>
      <c r="I1731">
        <f>IF($A1731="",NA(),IF($C1731="Strategy",$B1731,NA()))</f>
      </c>
      <c r="J1731">
        <f>IF($A1731="",NA(),IF($C1731="Strategy",2+$F1731*0.023,NA()))</f>
      </c>
      <c r="K1731">
        <f>IF($A1731="",NA(),IF($C1731="Deckbuilder",$B1731,NA()))</f>
      </c>
      <c r="L1731">
        <f>IF($A1731="",NA(),IF($C1731="Deckbuilder",3+$F1731*0.023,NA()))</f>
      </c>
      <c r="M1731">
        <f>IF($A1731="",NA(),IF($C1731="Traditional",$B1731,NA()))</f>
      </c>
      <c r="N1731">
        <f>IF($A1731="",NA(),IF($C1731="Traditional",4+$F1731*0.023,NA()))</f>
      </c>
      <c r="O1731">
        <f>IF($A1731="","",$D1731+ROW()/1000000)</f>
      </c>
      <c r="P1731" t="str">
        <f>IF(OR($A1731="",INDEX(games!$H:$H,ROW())=""),"",INDEX(games!$H:$H,ROW()))</f>
      </c>
      <c r="Q1731">
        <f>IF(OR($A1731="",$P1731&lt;&gt;"Yes"),"",$D1731+ROW()/1000000)</f>
      </c>
      <c r="T1731">
        <f>IF($Y1731="","",INDEX($B$2:$B$2000,$Y1731))</f>
      </c>
      <c r="U1731">
        <f>IF($Z1731="","",INDEX($B$2:$B$2000,$Z1731))</f>
      </c>
      <c r="V1731">
        <f>IF(OR($T1731="",$U1731=""),"",$U1731-$T1731)</f>
      </c>
      <c r="W1731" t="str">
        <f>IF(TRIM(INDEX(connections!$A:$A,ROW()))="","",TRIM(INDEX(connections!$A:$A,ROW())))</f>
      </c>
      <c r="X1731" t="str">
        <f>IF($W1731="","",TRIM(INDEX(connections!$B:$B,ROW())))</f>
      </c>
      <c r="Y1731">
        <f>IF($W1731="","",IFERROR(MATCH($W1731,$A$2:$A$2000,0),""))</f>
      </c>
      <c r="Z1731">
        <f>IF($X1731="","",IFERROR(MATCH($X1731,$A$2:$A$2000,0),""))</f>
      </c>
      <c r="AA1731" t="str">
        <f>IF($Y1731="","",INDEX($P$2:$P$2000,$Y1731))</f>
      </c>
      <c r="AB1731" t="str">
        <f>IF($Z1731="","",INDEX($P$2:$P$2000,$Z1731))</f>
      </c>
      <c r="AC1731">
        <f>IF(AND($AA1731="Yes",$AB1731="Yes"),1,"")</f>
      </c>
      <c r="AD1731">
        <f>IF(OR($Y1731="",$Z1731=""),"",IF(INDEX($C$2:$C$2000,$Y1731)=INDEX($C$2:$C$2000,$Z1731),0,1))</f>
      </c>
      <c r="AE1731">
        <f>IF($AC1731&lt;&gt;1,"",IF(AND(INDEX($AG$2:$AG$2000,$Y1731)=1,INDEX($AG$2:$AG$2000,$Z1731)=1),1,""))</f>
      </c>
      <c r="AG1731">
        <f>IF($A1731="","",COUNTIFS($W$2:$W$2500,$A1731,$AB$2:$AB$2500,"Yes")+COUNTIFS($X$2:$X$2500,$A1731,$AA$2:$AA$2500,"Yes"))</f>
      </c>
      <c r="AH1731" t="str">
        <f>IF(OR($P1731&lt;&gt;"Yes",N($AG1731)=0),"",IF(AND($AG1731=1,COUNTIFS($W$2:$W$2500,$A1731,$AE$2:$AE$2500,1)+COUNTIFS($X$2:$X$2500,$A1731,$AE$2:$AE$2500,1)&gt;0),"","Yes"))</f>
      </c>
      <c r="AI1731">
        <f>IF($AH1731="Yes",$AG1731,"")</f>
      </c>
      <c r="AJ1731">
        <f>IF($AI1731="","",$AI1731+ROW()/1000000)</f>
      </c>
      <c r="AK1731">
        <f>IF(OR($A1731="",$P1731="Yes",N($AG1731)=0),"",$AG1731+ROW()/1000000)</f>
      </c>
      <c r="AL1731" t="str">
        <f>IF($A1731="","",INDEX(games!$J:$J,ROW())&amp;"")</f>
      </c>
      <c r="AM1731">
        <f>IF($A1731="","",SUMPRODUCT($AO1731:$BD1731,'Map Analysis'!$AP$2^{0,1,2,3,4,5,6,7,8,9,10,11,12,13,14,15}))</f>
      </c>
      <c r="AN1731">
        <f>IF($A1731="","",$AM1731+ROW()/10000000)</f>
      </c>
      <c r="AO1731">
        <f>IF($A1731="","",COUNTIF($W$2:$W$2500,$A1731))</f>
      </c>
      <c r="AP1731">
        <f>IF($A1731="","",SUMIFS($BF$2:$BF$2500,$W$2:$W$2500,$A1731))</f>
      </c>
      <c r="AQ1731">
        <f>IF($A1731="","",SUMIFS($BG$2:$BG$2500,$W$2:$W$2500,$A1731))</f>
      </c>
      <c r="AR1731">
        <f>IF($A1731="","",SUMIFS($BH$2:$BH$2500,$W$2:$W$2500,$A1731))</f>
      </c>
      <c r="AS1731">
        <f>IF($A1731="","",SUMIFS($BI$2:$BI$2500,$W$2:$W$2500,$A1731))</f>
      </c>
      <c r="AT1731">
        <f>IF($A1731="","",SUMIFS($BJ$2:$BJ$2500,$W$2:$W$2500,$A1731))</f>
      </c>
      <c r="AU1731">
        <f>IF($A1731="","",SUMIFS($BK$2:$BK$2500,$W$2:$W$2500,$A1731))</f>
      </c>
      <c r="AV1731">
        <f>IF($A1731="","",SUMIFS($BL$2:$BL$2500,$W$2:$W$2500,$A1731))</f>
      </c>
      <c r="AW1731">
        <f>IF($A1731="","",SUMIFS($BM$2:$BM$2500,$W$2:$W$2500,$A1731))</f>
      </c>
      <c r="AX1731">
        <f>IF($A1731="","",SUMIFS($BN$2:$BN$2500,$W$2:$W$2500,$A1731))</f>
      </c>
      <c r="AY1731">
        <f>IF($A1731="","",SUMIFS($BO$2:$BO$2500,$W$2:$W$2500,$A1731))</f>
      </c>
      <c r="AZ1731">
        <f>IF($A1731="","",SUMIFS($BP$2:$BP$2500,$W$2:$W$2500,$A1731))</f>
      </c>
      <c r="BA1731">
        <f>IF($A1731="","",SUMIFS($BQ$2:$BQ$2500,$W$2:$W$2500,$A1731))</f>
      </c>
      <c r="BB1731">
        <f>IF($A1731="","",SUMIFS($BR$2:$BR$2500,$W$2:$W$2500,$A1731))</f>
      </c>
      <c r="BC1731">
        <f>IF($A1731="","",SUMIFS($BS$2:$BS$2500,$W$2:$W$2500,$A1731))</f>
      </c>
      <c r="BD1731">
        <f>IF($A1731="","",SUMIFS($BT$2:$BT$2500,$W$2:$W$2500,$A1731))</f>
      </c>
      <c r="BF1731">
        <f>IF($Z1731="","",INDEX($AO$2:$AO$2000,$Z1731))</f>
      </c>
      <c r="BG1731">
        <f>IF($Z1731="","",INDEX($AP$2:$AP$2000,$Z1731))</f>
      </c>
      <c r="BH1731">
        <f>IF($Z1731="","",INDEX($AQ$2:$AQ$2000,$Z1731))</f>
      </c>
      <c r="BI1731">
        <f>IF($Z1731="","",INDEX($AR$2:$AR$2000,$Z1731))</f>
      </c>
      <c r="BJ1731">
        <f>IF($Z1731="","",INDEX($AS$2:$AS$2000,$Z1731))</f>
      </c>
      <c r="BK1731">
        <f>IF($Z1731="","",INDEX($AT$2:$AT$2000,$Z1731))</f>
      </c>
      <c r="BL1731">
        <f>IF($Z1731="","",INDEX($AU$2:$AU$2000,$Z1731))</f>
      </c>
      <c r="BM1731">
        <f>IF($Z1731="","",INDEX($AV$2:$AV$2000,$Z1731))</f>
      </c>
      <c r="BN1731">
        <f>IF($Z1731="","",INDEX($AW$2:$AW$2000,$Z1731))</f>
      </c>
      <c r="BO1731">
        <f>IF($Z1731="","",INDEX($AX$2:$AX$2000,$Z1731))</f>
      </c>
      <c r="BP1731">
        <f>IF($Z1731="","",INDEX($AY$2:$AY$2000,$Z1731))</f>
      </c>
      <c r="BQ1731">
        <f>IF($Z1731="","",INDEX($AZ$2:$AZ$2000,$Z1731))</f>
      </c>
      <c r="BR1731">
        <f>IF($Z1731="","",INDEX($BA$2:$BA$2000,$Z1731))</f>
      </c>
      <c r="BS1731">
        <f>IF($Z1731="","",INDEX($BB$2:$BB$2000,$Z1731))</f>
      </c>
      <c r="BT1731">
        <f>IF($Z1731="","",INDEX($BC$2:$BC$2000,$Z1731))</f>
      </c>
      <c r="BV1731">
        <f>IF(OR($A1731="",$P1731&lt;&gt;"Yes",$AH1731="Yes"),"",1+N($AG1731))</f>
      </c>
      <c r="BW1731">
        <f>IF($A1731="","",COUNTIFS($W$2:$W$2500,$A1731,$BZ$2:$BZ$2500,"Yes")+COUNTIFS($X$2:$X$2500,$A1731,$BY$2:$BY$2500,"Yes"))</f>
      </c>
      <c r="BX1731">
        <f>IF(OR($A1731="",$P1731="Yes"),"",IF(N($BW1731)=0,0,1+SUMIFS($CB$2:$CB$2500,$W$2:$W$2500,$A1731)+SUMIFS($CA$2:$CA$2500,$X$2:$X$2500,$A1731)))</f>
      </c>
      <c r="BY1731" t="str">
        <f>IF($Y1731="","",INDEX($AH$2:$AH$2000,$Y1731)&amp;"")</f>
      </c>
      <c r="BZ1731" t="str">
        <f>IF($Z1731="","",INDEX($AH$2:$AH$2000,$Z1731)&amp;"")</f>
      </c>
      <c r="CA1731">
        <f>IF($Y1731="","",INDEX($BV$2:$BV$2000,$Y1731))</f>
      </c>
      <c r="CB1731">
        <f>IF($Z1731="","",INDEX($BV$2:$BV$2000,$Z1731))</f>
      </c>
    </row>
    <row r="1732">
      <c r="A1732" t="str">
        <f>IF(TRIM(INDEX(games!$A:$A,ROW()))="","",TRIM(INDEX(games!$A:$A,ROW())))</f>
      </c>
      <c r="B1732">
        <f>IF(OR($A1732="",INDEX(games!$B:$B,ROW())=""),"",INDEX(games!$B:$B,ROW()))</f>
      </c>
      <c r="C1732" t="str">
        <f>IF(OR($A1732="",INDEX(games!$C:$C,ROW())=""),"",INDEX(games!$C:$C,ROW()))</f>
      </c>
      <c r="D1732">
        <f>IF($A1732="","",COUNTIF($W$2:$W$2500,$A1732)+COUNTIF($X$2:$X$2500,$A1732))</f>
      </c>
      <c r="E1732">
        <f>IF($A1732="","",IFERROR(MATCH($C1732,$R$2:$R$5,0),0))</f>
      </c>
      <c r="F1732">
        <f>IF($A1732="","",MOD(ROW(),34))</f>
      </c>
      <c r="G1732">
        <f>IF($A1732="",NA(),IF($C1732="Action",$B1732,NA()))</f>
      </c>
      <c r="H1732">
        <f>IF($A1732="",NA(),IF($C1732="Action",1+$F1732*0.023,NA()))</f>
      </c>
      <c r="I1732">
        <f>IF($A1732="",NA(),IF($C1732="Strategy",$B1732,NA()))</f>
      </c>
      <c r="J1732">
        <f>IF($A1732="",NA(),IF($C1732="Strategy",2+$F1732*0.023,NA()))</f>
      </c>
      <c r="K1732">
        <f>IF($A1732="",NA(),IF($C1732="Deckbuilder",$B1732,NA()))</f>
      </c>
      <c r="L1732">
        <f>IF($A1732="",NA(),IF($C1732="Deckbuilder",3+$F1732*0.023,NA()))</f>
      </c>
      <c r="M1732">
        <f>IF($A1732="",NA(),IF($C1732="Traditional",$B1732,NA()))</f>
      </c>
      <c r="N1732">
        <f>IF($A1732="",NA(),IF($C1732="Traditional",4+$F1732*0.023,NA()))</f>
      </c>
      <c r="O1732">
        <f>IF($A1732="","",$D1732+ROW()/1000000)</f>
      </c>
      <c r="P1732" t="str">
        <f>IF(OR($A1732="",INDEX(games!$H:$H,ROW())=""),"",INDEX(games!$H:$H,ROW()))</f>
      </c>
      <c r="Q1732">
        <f>IF(OR($A1732="",$P1732&lt;&gt;"Yes"),"",$D1732+ROW()/1000000)</f>
      </c>
      <c r="T1732">
        <f>IF($Y1732="","",INDEX($B$2:$B$2000,$Y1732))</f>
      </c>
      <c r="U1732">
        <f>IF($Z1732="","",INDEX($B$2:$B$2000,$Z1732))</f>
      </c>
      <c r="V1732">
        <f>IF(OR($T1732="",$U1732=""),"",$U1732-$T1732)</f>
      </c>
      <c r="W1732" t="str">
        <f>IF(TRIM(INDEX(connections!$A:$A,ROW()))="","",TRIM(INDEX(connections!$A:$A,ROW())))</f>
      </c>
      <c r="X1732" t="str">
        <f>IF($W1732="","",TRIM(INDEX(connections!$B:$B,ROW())))</f>
      </c>
      <c r="Y1732">
        <f>IF($W1732="","",IFERROR(MATCH($W1732,$A$2:$A$2000,0),""))</f>
      </c>
      <c r="Z1732">
        <f>IF($X1732="","",IFERROR(MATCH($X1732,$A$2:$A$2000,0),""))</f>
      </c>
      <c r="AA1732" t="str">
        <f>IF($Y1732="","",INDEX($P$2:$P$2000,$Y1732))</f>
      </c>
      <c r="AB1732" t="str">
        <f>IF($Z1732="","",INDEX($P$2:$P$2000,$Z1732))</f>
      </c>
      <c r="AC1732">
        <f>IF(AND($AA1732="Yes",$AB1732="Yes"),1,"")</f>
      </c>
      <c r="AD1732">
        <f>IF(OR($Y1732="",$Z1732=""),"",IF(INDEX($C$2:$C$2000,$Y1732)=INDEX($C$2:$C$2000,$Z1732),0,1))</f>
      </c>
      <c r="AE1732">
        <f>IF($AC1732&lt;&gt;1,"",IF(AND(INDEX($AG$2:$AG$2000,$Y1732)=1,INDEX($AG$2:$AG$2000,$Z1732)=1),1,""))</f>
      </c>
      <c r="AG1732">
        <f>IF($A1732="","",COUNTIFS($W$2:$W$2500,$A1732,$AB$2:$AB$2500,"Yes")+COUNTIFS($X$2:$X$2500,$A1732,$AA$2:$AA$2500,"Yes"))</f>
      </c>
      <c r="AH1732" t="str">
        <f>IF(OR($P1732&lt;&gt;"Yes",N($AG1732)=0),"",IF(AND($AG1732=1,COUNTIFS($W$2:$W$2500,$A1732,$AE$2:$AE$2500,1)+COUNTIFS($X$2:$X$2500,$A1732,$AE$2:$AE$2500,1)&gt;0),"","Yes"))</f>
      </c>
      <c r="AI1732">
        <f>IF($AH1732="Yes",$AG1732,"")</f>
      </c>
      <c r="AJ1732">
        <f>IF($AI1732="","",$AI1732+ROW()/1000000)</f>
      </c>
      <c r="AK1732">
        <f>IF(OR($A1732="",$P1732="Yes",N($AG1732)=0),"",$AG1732+ROW()/1000000)</f>
      </c>
      <c r="AL1732" t="str">
        <f>IF($A1732="","",INDEX(games!$J:$J,ROW())&amp;"")</f>
      </c>
      <c r="AM1732">
        <f>IF($A1732="","",SUMPRODUCT($AO1732:$BD1732,'Map Analysis'!$AP$2^{0,1,2,3,4,5,6,7,8,9,10,11,12,13,14,15}))</f>
      </c>
      <c r="AN1732">
        <f>IF($A1732="","",$AM1732+ROW()/10000000)</f>
      </c>
      <c r="AO1732">
        <f>IF($A1732="","",COUNTIF($W$2:$W$2500,$A1732))</f>
      </c>
      <c r="AP1732">
        <f>IF($A1732="","",SUMIFS($BF$2:$BF$2500,$W$2:$W$2500,$A1732))</f>
      </c>
      <c r="AQ1732">
        <f>IF($A1732="","",SUMIFS($BG$2:$BG$2500,$W$2:$W$2500,$A1732))</f>
      </c>
      <c r="AR1732">
        <f>IF($A1732="","",SUMIFS($BH$2:$BH$2500,$W$2:$W$2500,$A1732))</f>
      </c>
      <c r="AS1732">
        <f>IF($A1732="","",SUMIFS($BI$2:$BI$2500,$W$2:$W$2500,$A1732))</f>
      </c>
      <c r="AT1732">
        <f>IF($A1732="","",SUMIFS($BJ$2:$BJ$2500,$W$2:$W$2500,$A1732))</f>
      </c>
      <c r="AU1732">
        <f>IF($A1732="","",SUMIFS($BK$2:$BK$2500,$W$2:$W$2500,$A1732))</f>
      </c>
      <c r="AV1732">
        <f>IF($A1732="","",SUMIFS($BL$2:$BL$2500,$W$2:$W$2500,$A1732))</f>
      </c>
      <c r="AW1732">
        <f>IF($A1732="","",SUMIFS($BM$2:$BM$2500,$W$2:$W$2500,$A1732))</f>
      </c>
      <c r="AX1732">
        <f>IF($A1732="","",SUMIFS($BN$2:$BN$2500,$W$2:$W$2500,$A1732))</f>
      </c>
      <c r="AY1732">
        <f>IF($A1732="","",SUMIFS($BO$2:$BO$2500,$W$2:$W$2500,$A1732))</f>
      </c>
      <c r="AZ1732">
        <f>IF($A1732="","",SUMIFS($BP$2:$BP$2500,$W$2:$W$2500,$A1732))</f>
      </c>
      <c r="BA1732">
        <f>IF($A1732="","",SUMIFS($BQ$2:$BQ$2500,$W$2:$W$2500,$A1732))</f>
      </c>
      <c r="BB1732">
        <f>IF($A1732="","",SUMIFS($BR$2:$BR$2500,$W$2:$W$2500,$A1732))</f>
      </c>
      <c r="BC1732">
        <f>IF($A1732="","",SUMIFS($BS$2:$BS$2500,$W$2:$W$2500,$A1732))</f>
      </c>
      <c r="BD1732">
        <f>IF($A1732="","",SUMIFS($BT$2:$BT$2500,$W$2:$W$2500,$A1732))</f>
      </c>
      <c r="BF1732">
        <f>IF($Z1732="","",INDEX($AO$2:$AO$2000,$Z1732))</f>
      </c>
      <c r="BG1732">
        <f>IF($Z1732="","",INDEX($AP$2:$AP$2000,$Z1732))</f>
      </c>
      <c r="BH1732">
        <f>IF($Z1732="","",INDEX($AQ$2:$AQ$2000,$Z1732))</f>
      </c>
      <c r="BI1732">
        <f>IF($Z1732="","",INDEX($AR$2:$AR$2000,$Z1732))</f>
      </c>
      <c r="BJ1732">
        <f>IF($Z1732="","",INDEX($AS$2:$AS$2000,$Z1732))</f>
      </c>
      <c r="BK1732">
        <f>IF($Z1732="","",INDEX($AT$2:$AT$2000,$Z1732))</f>
      </c>
      <c r="BL1732">
        <f>IF($Z1732="","",INDEX($AU$2:$AU$2000,$Z1732))</f>
      </c>
      <c r="BM1732">
        <f>IF($Z1732="","",INDEX($AV$2:$AV$2000,$Z1732))</f>
      </c>
      <c r="BN1732">
        <f>IF($Z1732="","",INDEX($AW$2:$AW$2000,$Z1732))</f>
      </c>
      <c r="BO1732">
        <f>IF($Z1732="","",INDEX($AX$2:$AX$2000,$Z1732))</f>
      </c>
      <c r="BP1732">
        <f>IF($Z1732="","",INDEX($AY$2:$AY$2000,$Z1732))</f>
      </c>
      <c r="BQ1732">
        <f>IF($Z1732="","",INDEX($AZ$2:$AZ$2000,$Z1732))</f>
      </c>
      <c r="BR1732">
        <f>IF($Z1732="","",INDEX($BA$2:$BA$2000,$Z1732))</f>
      </c>
      <c r="BS1732">
        <f>IF($Z1732="","",INDEX($BB$2:$BB$2000,$Z1732))</f>
      </c>
      <c r="BT1732">
        <f>IF($Z1732="","",INDEX($BC$2:$BC$2000,$Z1732))</f>
      </c>
      <c r="BV1732">
        <f>IF(OR($A1732="",$P1732&lt;&gt;"Yes",$AH1732="Yes"),"",1+N($AG1732))</f>
      </c>
      <c r="BW1732">
        <f>IF($A1732="","",COUNTIFS($W$2:$W$2500,$A1732,$BZ$2:$BZ$2500,"Yes")+COUNTIFS($X$2:$X$2500,$A1732,$BY$2:$BY$2500,"Yes"))</f>
      </c>
      <c r="BX1732">
        <f>IF(OR($A1732="",$P1732="Yes"),"",IF(N($BW1732)=0,0,1+SUMIFS($CB$2:$CB$2500,$W$2:$W$2500,$A1732)+SUMIFS($CA$2:$CA$2500,$X$2:$X$2500,$A1732)))</f>
      </c>
      <c r="BY1732" t="str">
        <f>IF($Y1732="","",INDEX($AH$2:$AH$2000,$Y1732)&amp;"")</f>
      </c>
      <c r="BZ1732" t="str">
        <f>IF($Z1732="","",INDEX($AH$2:$AH$2000,$Z1732)&amp;"")</f>
      </c>
      <c r="CA1732">
        <f>IF($Y1732="","",INDEX($BV$2:$BV$2000,$Y1732))</f>
      </c>
      <c r="CB1732">
        <f>IF($Z1732="","",INDEX($BV$2:$BV$2000,$Z1732))</f>
      </c>
    </row>
    <row r="1733">
      <c r="A1733" t="str">
        <f>IF(TRIM(INDEX(games!$A:$A,ROW()))="","",TRIM(INDEX(games!$A:$A,ROW())))</f>
      </c>
      <c r="B1733">
        <f>IF(OR($A1733="",INDEX(games!$B:$B,ROW())=""),"",INDEX(games!$B:$B,ROW()))</f>
      </c>
      <c r="C1733" t="str">
        <f>IF(OR($A1733="",INDEX(games!$C:$C,ROW())=""),"",INDEX(games!$C:$C,ROW()))</f>
      </c>
      <c r="D1733">
        <f>IF($A1733="","",COUNTIF($W$2:$W$2500,$A1733)+COUNTIF($X$2:$X$2500,$A1733))</f>
      </c>
      <c r="E1733">
        <f>IF($A1733="","",IFERROR(MATCH($C1733,$R$2:$R$5,0),0))</f>
      </c>
      <c r="F1733">
        <f>IF($A1733="","",MOD(ROW(),34))</f>
      </c>
      <c r="G1733">
        <f>IF($A1733="",NA(),IF($C1733="Action",$B1733,NA()))</f>
      </c>
      <c r="H1733">
        <f>IF($A1733="",NA(),IF($C1733="Action",1+$F1733*0.023,NA()))</f>
      </c>
      <c r="I1733">
        <f>IF($A1733="",NA(),IF($C1733="Strategy",$B1733,NA()))</f>
      </c>
      <c r="J1733">
        <f>IF($A1733="",NA(),IF($C1733="Strategy",2+$F1733*0.023,NA()))</f>
      </c>
      <c r="K1733">
        <f>IF($A1733="",NA(),IF($C1733="Deckbuilder",$B1733,NA()))</f>
      </c>
      <c r="L1733">
        <f>IF($A1733="",NA(),IF($C1733="Deckbuilder",3+$F1733*0.023,NA()))</f>
      </c>
      <c r="M1733">
        <f>IF($A1733="",NA(),IF($C1733="Traditional",$B1733,NA()))</f>
      </c>
      <c r="N1733">
        <f>IF($A1733="",NA(),IF($C1733="Traditional",4+$F1733*0.023,NA()))</f>
      </c>
      <c r="O1733">
        <f>IF($A1733="","",$D1733+ROW()/1000000)</f>
      </c>
      <c r="P1733" t="str">
        <f>IF(OR($A1733="",INDEX(games!$H:$H,ROW())=""),"",INDEX(games!$H:$H,ROW()))</f>
      </c>
      <c r="Q1733">
        <f>IF(OR($A1733="",$P1733&lt;&gt;"Yes"),"",$D1733+ROW()/1000000)</f>
      </c>
      <c r="T1733">
        <f>IF($Y1733="","",INDEX($B$2:$B$2000,$Y1733))</f>
      </c>
      <c r="U1733">
        <f>IF($Z1733="","",INDEX($B$2:$B$2000,$Z1733))</f>
      </c>
      <c r="V1733">
        <f>IF(OR($T1733="",$U1733=""),"",$U1733-$T1733)</f>
      </c>
      <c r="W1733" t="str">
        <f>IF(TRIM(INDEX(connections!$A:$A,ROW()))="","",TRIM(INDEX(connections!$A:$A,ROW())))</f>
      </c>
      <c r="X1733" t="str">
        <f>IF($W1733="","",TRIM(INDEX(connections!$B:$B,ROW())))</f>
      </c>
      <c r="Y1733">
        <f>IF($W1733="","",IFERROR(MATCH($W1733,$A$2:$A$2000,0),""))</f>
      </c>
      <c r="Z1733">
        <f>IF($X1733="","",IFERROR(MATCH($X1733,$A$2:$A$2000,0),""))</f>
      </c>
      <c r="AA1733" t="str">
        <f>IF($Y1733="","",INDEX($P$2:$P$2000,$Y1733))</f>
      </c>
      <c r="AB1733" t="str">
        <f>IF($Z1733="","",INDEX($P$2:$P$2000,$Z1733))</f>
      </c>
      <c r="AC1733">
        <f>IF(AND($AA1733="Yes",$AB1733="Yes"),1,"")</f>
      </c>
      <c r="AD1733">
        <f>IF(OR($Y1733="",$Z1733=""),"",IF(INDEX($C$2:$C$2000,$Y1733)=INDEX($C$2:$C$2000,$Z1733),0,1))</f>
      </c>
      <c r="AE1733">
        <f>IF($AC1733&lt;&gt;1,"",IF(AND(INDEX($AG$2:$AG$2000,$Y1733)=1,INDEX($AG$2:$AG$2000,$Z1733)=1),1,""))</f>
      </c>
      <c r="AG1733">
        <f>IF($A1733="","",COUNTIFS($W$2:$W$2500,$A1733,$AB$2:$AB$2500,"Yes")+COUNTIFS($X$2:$X$2500,$A1733,$AA$2:$AA$2500,"Yes"))</f>
      </c>
      <c r="AH1733" t="str">
        <f>IF(OR($P1733&lt;&gt;"Yes",N($AG1733)=0),"",IF(AND($AG1733=1,COUNTIFS($W$2:$W$2500,$A1733,$AE$2:$AE$2500,1)+COUNTIFS($X$2:$X$2500,$A1733,$AE$2:$AE$2500,1)&gt;0),"","Yes"))</f>
      </c>
      <c r="AI1733">
        <f>IF($AH1733="Yes",$AG1733,"")</f>
      </c>
      <c r="AJ1733">
        <f>IF($AI1733="","",$AI1733+ROW()/1000000)</f>
      </c>
      <c r="AK1733">
        <f>IF(OR($A1733="",$P1733="Yes",N($AG1733)=0),"",$AG1733+ROW()/1000000)</f>
      </c>
      <c r="AL1733" t="str">
        <f>IF($A1733="","",INDEX(games!$J:$J,ROW())&amp;"")</f>
      </c>
      <c r="AM1733">
        <f>IF($A1733="","",SUMPRODUCT($AO1733:$BD1733,'Map Analysis'!$AP$2^{0,1,2,3,4,5,6,7,8,9,10,11,12,13,14,15}))</f>
      </c>
      <c r="AN1733">
        <f>IF($A1733="","",$AM1733+ROW()/10000000)</f>
      </c>
      <c r="AO1733">
        <f>IF($A1733="","",COUNTIF($W$2:$W$2500,$A1733))</f>
      </c>
      <c r="AP1733">
        <f>IF($A1733="","",SUMIFS($BF$2:$BF$2500,$W$2:$W$2500,$A1733))</f>
      </c>
      <c r="AQ1733">
        <f>IF($A1733="","",SUMIFS($BG$2:$BG$2500,$W$2:$W$2500,$A1733))</f>
      </c>
      <c r="AR1733">
        <f>IF($A1733="","",SUMIFS($BH$2:$BH$2500,$W$2:$W$2500,$A1733))</f>
      </c>
      <c r="AS1733">
        <f>IF($A1733="","",SUMIFS($BI$2:$BI$2500,$W$2:$W$2500,$A1733))</f>
      </c>
      <c r="AT1733">
        <f>IF($A1733="","",SUMIFS($BJ$2:$BJ$2500,$W$2:$W$2500,$A1733))</f>
      </c>
      <c r="AU1733">
        <f>IF($A1733="","",SUMIFS($BK$2:$BK$2500,$W$2:$W$2500,$A1733))</f>
      </c>
      <c r="AV1733">
        <f>IF($A1733="","",SUMIFS($BL$2:$BL$2500,$W$2:$W$2500,$A1733))</f>
      </c>
      <c r="AW1733">
        <f>IF($A1733="","",SUMIFS($BM$2:$BM$2500,$W$2:$W$2500,$A1733))</f>
      </c>
      <c r="AX1733">
        <f>IF($A1733="","",SUMIFS($BN$2:$BN$2500,$W$2:$W$2500,$A1733))</f>
      </c>
      <c r="AY1733">
        <f>IF($A1733="","",SUMIFS($BO$2:$BO$2500,$W$2:$W$2500,$A1733))</f>
      </c>
      <c r="AZ1733">
        <f>IF($A1733="","",SUMIFS($BP$2:$BP$2500,$W$2:$W$2500,$A1733))</f>
      </c>
      <c r="BA1733">
        <f>IF($A1733="","",SUMIFS($BQ$2:$BQ$2500,$W$2:$W$2500,$A1733))</f>
      </c>
      <c r="BB1733">
        <f>IF($A1733="","",SUMIFS($BR$2:$BR$2500,$W$2:$W$2500,$A1733))</f>
      </c>
      <c r="BC1733">
        <f>IF($A1733="","",SUMIFS($BS$2:$BS$2500,$W$2:$W$2500,$A1733))</f>
      </c>
      <c r="BD1733">
        <f>IF($A1733="","",SUMIFS($BT$2:$BT$2500,$W$2:$W$2500,$A1733))</f>
      </c>
      <c r="BF1733">
        <f>IF($Z1733="","",INDEX($AO$2:$AO$2000,$Z1733))</f>
      </c>
      <c r="BG1733">
        <f>IF($Z1733="","",INDEX($AP$2:$AP$2000,$Z1733))</f>
      </c>
      <c r="BH1733">
        <f>IF($Z1733="","",INDEX($AQ$2:$AQ$2000,$Z1733))</f>
      </c>
      <c r="BI1733">
        <f>IF($Z1733="","",INDEX($AR$2:$AR$2000,$Z1733))</f>
      </c>
      <c r="BJ1733">
        <f>IF($Z1733="","",INDEX($AS$2:$AS$2000,$Z1733))</f>
      </c>
      <c r="BK1733">
        <f>IF($Z1733="","",INDEX($AT$2:$AT$2000,$Z1733))</f>
      </c>
      <c r="BL1733">
        <f>IF($Z1733="","",INDEX($AU$2:$AU$2000,$Z1733))</f>
      </c>
      <c r="BM1733">
        <f>IF($Z1733="","",INDEX($AV$2:$AV$2000,$Z1733))</f>
      </c>
      <c r="BN1733">
        <f>IF($Z1733="","",INDEX($AW$2:$AW$2000,$Z1733))</f>
      </c>
      <c r="BO1733">
        <f>IF($Z1733="","",INDEX($AX$2:$AX$2000,$Z1733))</f>
      </c>
      <c r="BP1733">
        <f>IF($Z1733="","",INDEX($AY$2:$AY$2000,$Z1733))</f>
      </c>
      <c r="BQ1733">
        <f>IF($Z1733="","",INDEX($AZ$2:$AZ$2000,$Z1733))</f>
      </c>
      <c r="BR1733">
        <f>IF($Z1733="","",INDEX($BA$2:$BA$2000,$Z1733))</f>
      </c>
      <c r="BS1733">
        <f>IF($Z1733="","",INDEX($BB$2:$BB$2000,$Z1733))</f>
      </c>
      <c r="BT1733">
        <f>IF($Z1733="","",INDEX($BC$2:$BC$2000,$Z1733))</f>
      </c>
      <c r="BV1733">
        <f>IF(OR($A1733="",$P1733&lt;&gt;"Yes",$AH1733="Yes"),"",1+N($AG1733))</f>
      </c>
      <c r="BW1733">
        <f>IF($A1733="","",COUNTIFS($W$2:$W$2500,$A1733,$BZ$2:$BZ$2500,"Yes")+COUNTIFS($X$2:$X$2500,$A1733,$BY$2:$BY$2500,"Yes"))</f>
      </c>
      <c r="BX1733">
        <f>IF(OR($A1733="",$P1733="Yes"),"",IF(N($BW1733)=0,0,1+SUMIFS($CB$2:$CB$2500,$W$2:$W$2500,$A1733)+SUMIFS($CA$2:$CA$2500,$X$2:$X$2500,$A1733)))</f>
      </c>
      <c r="BY1733" t="str">
        <f>IF($Y1733="","",INDEX($AH$2:$AH$2000,$Y1733)&amp;"")</f>
      </c>
      <c r="BZ1733" t="str">
        <f>IF($Z1733="","",INDEX($AH$2:$AH$2000,$Z1733)&amp;"")</f>
      </c>
      <c r="CA1733">
        <f>IF($Y1733="","",INDEX($BV$2:$BV$2000,$Y1733))</f>
      </c>
      <c r="CB1733">
        <f>IF($Z1733="","",INDEX($BV$2:$BV$2000,$Z1733))</f>
      </c>
    </row>
    <row r="1734">
      <c r="A1734" t="str">
        <f>IF(TRIM(INDEX(games!$A:$A,ROW()))="","",TRIM(INDEX(games!$A:$A,ROW())))</f>
      </c>
      <c r="B1734">
        <f>IF(OR($A1734="",INDEX(games!$B:$B,ROW())=""),"",INDEX(games!$B:$B,ROW()))</f>
      </c>
      <c r="C1734" t="str">
        <f>IF(OR($A1734="",INDEX(games!$C:$C,ROW())=""),"",INDEX(games!$C:$C,ROW()))</f>
      </c>
      <c r="D1734">
        <f>IF($A1734="","",COUNTIF($W$2:$W$2500,$A1734)+COUNTIF($X$2:$X$2500,$A1734))</f>
      </c>
      <c r="E1734">
        <f>IF($A1734="","",IFERROR(MATCH($C1734,$R$2:$R$5,0),0))</f>
      </c>
      <c r="F1734">
        <f>IF($A1734="","",MOD(ROW(),34))</f>
      </c>
      <c r="G1734">
        <f>IF($A1734="",NA(),IF($C1734="Action",$B1734,NA()))</f>
      </c>
      <c r="H1734">
        <f>IF($A1734="",NA(),IF($C1734="Action",1+$F1734*0.023,NA()))</f>
      </c>
      <c r="I1734">
        <f>IF($A1734="",NA(),IF($C1734="Strategy",$B1734,NA()))</f>
      </c>
      <c r="J1734">
        <f>IF($A1734="",NA(),IF($C1734="Strategy",2+$F1734*0.023,NA()))</f>
      </c>
      <c r="K1734">
        <f>IF($A1734="",NA(),IF($C1734="Deckbuilder",$B1734,NA()))</f>
      </c>
      <c r="L1734">
        <f>IF($A1734="",NA(),IF($C1734="Deckbuilder",3+$F1734*0.023,NA()))</f>
      </c>
      <c r="M1734">
        <f>IF($A1734="",NA(),IF($C1734="Traditional",$B1734,NA()))</f>
      </c>
      <c r="N1734">
        <f>IF($A1734="",NA(),IF($C1734="Traditional",4+$F1734*0.023,NA()))</f>
      </c>
      <c r="O1734">
        <f>IF($A1734="","",$D1734+ROW()/1000000)</f>
      </c>
      <c r="P1734" t="str">
        <f>IF(OR($A1734="",INDEX(games!$H:$H,ROW())=""),"",INDEX(games!$H:$H,ROW()))</f>
      </c>
      <c r="Q1734">
        <f>IF(OR($A1734="",$P1734&lt;&gt;"Yes"),"",$D1734+ROW()/1000000)</f>
      </c>
      <c r="T1734">
        <f>IF($Y1734="","",INDEX($B$2:$B$2000,$Y1734))</f>
      </c>
      <c r="U1734">
        <f>IF($Z1734="","",INDEX($B$2:$B$2000,$Z1734))</f>
      </c>
      <c r="V1734">
        <f>IF(OR($T1734="",$U1734=""),"",$U1734-$T1734)</f>
      </c>
      <c r="W1734" t="str">
        <f>IF(TRIM(INDEX(connections!$A:$A,ROW()))="","",TRIM(INDEX(connections!$A:$A,ROW())))</f>
      </c>
      <c r="X1734" t="str">
        <f>IF($W1734="","",TRIM(INDEX(connections!$B:$B,ROW())))</f>
      </c>
      <c r="Y1734">
        <f>IF($W1734="","",IFERROR(MATCH($W1734,$A$2:$A$2000,0),""))</f>
      </c>
      <c r="Z1734">
        <f>IF($X1734="","",IFERROR(MATCH($X1734,$A$2:$A$2000,0),""))</f>
      </c>
      <c r="AA1734" t="str">
        <f>IF($Y1734="","",INDEX($P$2:$P$2000,$Y1734))</f>
      </c>
      <c r="AB1734" t="str">
        <f>IF($Z1734="","",INDEX($P$2:$P$2000,$Z1734))</f>
      </c>
      <c r="AC1734">
        <f>IF(AND($AA1734="Yes",$AB1734="Yes"),1,"")</f>
      </c>
      <c r="AD1734">
        <f>IF(OR($Y1734="",$Z1734=""),"",IF(INDEX($C$2:$C$2000,$Y1734)=INDEX($C$2:$C$2000,$Z1734),0,1))</f>
      </c>
      <c r="AE1734">
        <f>IF($AC1734&lt;&gt;1,"",IF(AND(INDEX($AG$2:$AG$2000,$Y1734)=1,INDEX($AG$2:$AG$2000,$Z1734)=1),1,""))</f>
      </c>
      <c r="AG1734">
        <f>IF($A1734="","",COUNTIFS($W$2:$W$2500,$A1734,$AB$2:$AB$2500,"Yes")+COUNTIFS($X$2:$X$2500,$A1734,$AA$2:$AA$2500,"Yes"))</f>
      </c>
      <c r="AH1734" t="str">
        <f>IF(OR($P1734&lt;&gt;"Yes",N($AG1734)=0),"",IF(AND($AG1734=1,COUNTIFS($W$2:$W$2500,$A1734,$AE$2:$AE$2500,1)+COUNTIFS($X$2:$X$2500,$A1734,$AE$2:$AE$2500,1)&gt;0),"","Yes"))</f>
      </c>
      <c r="AI1734">
        <f>IF($AH1734="Yes",$AG1734,"")</f>
      </c>
      <c r="AJ1734">
        <f>IF($AI1734="","",$AI1734+ROW()/1000000)</f>
      </c>
      <c r="AK1734">
        <f>IF(OR($A1734="",$P1734="Yes",N($AG1734)=0),"",$AG1734+ROW()/1000000)</f>
      </c>
      <c r="AL1734" t="str">
        <f>IF($A1734="","",INDEX(games!$J:$J,ROW())&amp;"")</f>
      </c>
      <c r="AM1734">
        <f>IF($A1734="","",SUMPRODUCT($AO1734:$BD1734,'Map Analysis'!$AP$2^{0,1,2,3,4,5,6,7,8,9,10,11,12,13,14,15}))</f>
      </c>
      <c r="AN1734">
        <f>IF($A1734="","",$AM1734+ROW()/10000000)</f>
      </c>
      <c r="AO1734">
        <f>IF($A1734="","",COUNTIF($W$2:$W$2500,$A1734))</f>
      </c>
      <c r="AP1734">
        <f>IF($A1734="","",SUMIFS($BF$2:$BF$2500,$W$2:$W$2500,$A1734))</f>
      </c>
      <c r="AQ1734">
        <f>IF($A1734="","",SUMIFS($BG$2:$BG$2500,$W$2:$W$2500,$A1734))</f>
      </c>
      <c r="AR1734">
        <f>IF($A1734="","",SUMIFS($BH$2:$BH$2500,$W$2:$W$2500,$A1734))</f>
      </c>
      <c r="AS1734">
        <f>IF($A1734="","",SUMIFS($BI$2:$BI$2500,$W$2:$W$2500,$A1734))</f>
      </c>
      <c r="AT1734">
        <f>IF($A1734="","",SUMIFS($BJ$2:$BJ$2500,$W$2:$W$2500,$A1734))</f>
      </c>
      <c r="AU1734">
        <f>IF($A1734="","",SUMIFS($BK$2:$BK$2500,$W$2:$W$2500,$A1734))</f>
      </c>
      <c r="AV1734">
        <f>IF($A1734="","",SUMIFS($BL$2:$BL$2500,$W$2:$W$2500,$A1734))</f>
      </c>
      <c r="AW1734">
        <f>IF($A1734="","",SUMIFS($BM$2:$BM$2500,$W$2:$W$2500,$A1734))</f>
      </c>
      <c r="AX1734">
        <f>IF($A1734="","",SUMIFS($BN$2:$BN$2500,$W$2:$W$2500,$A1734))</f>
      </c>
      <c r="AY1734">
        <f>IF($A1734="","",SUMIFS($BO$2:$BO$2500,$W$2:$W$2500,$A1734))</f>
      </c>
      <c r="AZ1734">
        <f>IF($A1734="","",SUMIFS($BP$2:$BP$2500,$W$2:$W$2500,$A1734))</f>
      </c>
      <c r="BA1734">
        <f>IF($A1734="","",SUMIFS($BQ$2:$BQ$2500,$W$2:$W$2500,$A1734))</f>
      </c>
      <c r="BB1734">
        <f>IF($A1734="","",SUMIFS($BR$2:$BR$2500,$W$2:$W$2500,$A1734))</f>
      </c>
      <c r="BC1734">
        <f>IF($A1734="","",SUMIFS($BS$2:$BS$2500,$W$2:$W$2500,$A1734))</f>
      </c>
      <c r="BD1734">
        <f>IF($A1734="","",SUMIFS($BT$2:$BT$2500,$W$2:$W$2500,$A1734))</f>
      </c>
      <c r="BF1734">
        <f>IF($Z1734="","",INDEX($AO$2:$AO$2000,$Z1734))</f>
      </c>
      <c r="BG1734">
        <f>IF($Z1734="","",INDEX($AP$2:$AP$2000,$Z1734))</f>
      </c>
      <c r="BH1734">
        <f>IF($Z1734="","",INDEX($AQ$2:$AQ$2000,$Z1734))</f>
      </c>
      <c r="BI1734">
        <f>IF($Z1734="","",INDEX($AR$2:$AR$2000,$Z1734))</f>
      </c>
      <c r="BJ1734">
        <f>IF($Z1734="","",INDEX($AS$2:$AS$2000,$Z1734))</f>
      </c>
      <c r="BK1734">
        <f>IF($Z1734="","",INDEX($AT$2:$AT$2000,$Z1734))</f>
      </c>
      <c r="BL1734">
        <f>IF($Z1734="","",INDEX($AU$2:$AU$2000,$Z1734))</f>
      </c>
      <c r="BM1734">
        <f>IF($Z1734="","",INDEX($AV$2:$AV$2000,$Z1734))</f>
      </c>
      <c r="BN1734">
        <f>IF($Z1734="","",INDEX($AW$2:$AW$2000,$Z1734))</f>
      </c>
      <c r="BO1734">
        <f>IF($Z1734="","",INDEX($AX$2:$AX$2000,$Z1734))</f>
      </c>
      <c r="BP1734">
        <f>IF($Z1734="","",INDEX($AY$2:$AY$2000,$Z1734))</f>
      </c>
      <c r="BQ1734">
        <f>IF($Z1734="","",INDEX($AZ$2:$AZ$2000,$Z1734))</f>
      </c>
      <c r="BR1734">
        <f>IF($Z1734="","",INDEX($BA$2:$BA$2000,$Z1734))</f>
      </c>
      <c r="BS1734">
        <f>IF($Z1734="","",INDEX($BB$2:$BB$2000,$Z1734))</f>
      </c>
      <c r="BT1734">
        <f>IF($Z1734="","",INDEX($BC$2:$BC$2000,$Z1734))</f>
      </c>
      <c r="BV1734">
        <f>IF(OR($A1734="",$P1734&lt;&gt;"Yes",$AH1734="Yes"),"",1+N($AG1734))</f>
      </c>
      <c r="BW1734">
        <f>IF($A1734="","",COUNTIFS($W$2:$W$2500,$A1734,$BZ$2:$BZ$2500,"Yes")+COUNTIFS($X$2:$X$2500,$A1734,$BY$2:$BY$2500,"Yes"))</f>
      </c>
      <c r="BX1734">
        <f>IF(OR($A1734="",$P1734="Yes"),"",IF(N($BW1734)=0,0,1+SUMIFS($CB$2:$CB$2500,$W$2:$W$2500,$A1734)+SUMIFS($CA$2:$CA$2500,$X$2:$X$2500,$A1734)))</f>
      </c>
      <c r="BY1734" t="str">
        <f>IF($Y1734="","",INDEX($AH$2:$AH$2000,$Y1734)&amp;"")</f>
      </c>
      <c r="BZ1734" t="str">
        <f>IF($Z1734="","",INDEX($AH$2:$AH$2000,$Z1734)&amp;"")</f>
      </c>
      <c r="CA1734">
        <f>IF($Y1734="","",INDEX($BV$2:$BV$2000,$Y1734))</f>
      </c>
      <c r="CB1734">
        <f>IF($Z1734="","",INDEX($BV$2:$BV$2000,$Z1734))</f>
      </c>
    </row>
    <row r="1735">
      <c r="A1735" t="str">
        <f>IF(TRIM(INDEX(games!$A:$A,ROW()))="","",TRIM(INDEX(games!$A:$A,ROW())))</f>
      </c>
      <c r="B1735">
        <f>IF(OR($A1735="",INDEX(games!$B:$B,ROW())=""),"",INDEX(games!$B:$B,ROW()))</f>
      </c>
      <c r="C1735" t="str">
        <f>IF(OR($A1735="",INDEX(games!$C:$C,ROW())=""),"",INDEX(games!$C:$C,ROW()))</f>
      </c>
      <c r="D1735">
        <f>IF($A1735="","",COUNTIF($W$2:$W$2500,$A1735)+COUNTIF($X$2:$X$2500,$A1735))</f>
      </c>
      <c r="E1735">
        <f>IF($A1735="","",IFERROR(MATCH($C1735,$R$2:$R$5,0),0))</f>
      </c>
      <c r="F1735">
        <f>IF($A1735="","",MOD(ROW(),34))</f>
      </c>
      <c r="G1735">
        <f>IF($A1735="",NA(),IF($C1735="Action",$B1735,NA()))</f>
      </c>
      <c r="H1735">
        <f>IF($A1735="",NA(),IF($C1735="Action",1+$F1735*0.023,NA()))</f>
      </c>
      <c r="I1735">
        <f>IF($A1735="",NA(),IF($C1735="Strategy",$B1735,NA()))</f>
      </c>
      <c r="J1735">
        <f>IF($A1735="",NA(),IF($C1735="Strategy",2+$F1735*0.023,NA()))</f>
      </c>
      <c r="K1735">
        <f>IF($A1735="",NA(),IF($C1735="Deckbuilder",$B1735,NA()))</f>
      </c>
      <c r="L1735">
        <f>IF($A1735="",NA(),IF($C1735="Deckbuilder",3+$F1735*0.023,NA()))</f>
      </c>
      <c r="M1735">
        <f>IF($A1735="",NA(),IF($C1735="Traditional",$B1735,NA()))</f>
      </c>
      <c r="N1735">
        <f>IF($A1735="",NA(),IF($C1735="Traditional",4+$F1735*0.023,NA()))</f>
      </c>
      <c r="O1735">
        <f>IF($A1735="","",$D1735+ROW()/1000000)</f>
      </c>
      <c r="P1735" t="str">
        <f>IF(OR($A1735="",INDEX(games!$H:$H,ROW())=""),"",INDEX(games!$H:$H,ROW()))</f>
      </c>
      <c r="Q1735">
        <f>IF(OR($A1735="",$P1735&lt;&gt;"Yes"),"",$D1735+ROW()/1000000)</f>
      </c>
      <c r="T1735">
        <f>IF($Y1735="","",INDEX($B$2:$B$2000,$Y1735))</f>
      </c>
      <c r="U1735">
        <f>IF($Z1735="","",INDEX($B$2:$B$2000,$Z1735))</f>
      </c>
      <c r="V1735">
        <f>IF(OR($T1735="",$U1735=""),"",$U1735-$T1735)</f>
      </c>
      <c r="W1735" t="str">
        <f>IF(TRIM(INDEX(connections!$A:$A,ROW()))="","",TRIM(INDEX(connections!$A:$A,ROW())))</f>
      </c>
      <c r="X1735" t="str">
        <f>IF($W1735="","",TRIM(INDEX(connections!$B:$B,ROW())))</f>
      </c>
      <c r="Y1735">
        <f>IF($W1735="","",IFERROR(MATCH($W1735,$A$2:$A$2000,0),""))</f>
      </c>
      <c r="Z1735">
        <f>IF($X1735="","",IFERROR(MATCH($X1735,$A$2:$A$2000,0),""))</f>
      </c>
      <c r="AA1735" t="str">
        <f>IF($Y1735="","",INDEX($P$2:$P$2000,$Y1735))</f>
      </c>
      <c r="AB1735" t="str">
        <f>IF($Z1735="","",INDEX($P$2:$P$2000,$Z1735))</f>
      </c>
      <c r="AC1735">
        <f>IF(AND($AA1735="Yes",$AB1735="Yes"),1,"")</f>
      </c>
      <c r="AD1735">
        <f>IF(OR($Y1735="",$Z1735=""),"",IF(INDEX($C$2:$C$2000,$Y1735)=INDEX($C$2:$C$2000,$Z1735),0,1))</f>
      </c>
      <c r="AE1735">
        <f>IF($AC1735&lt;&gt;1,"",IF(AND(INDEX($AG$2:$AG$2000,$Y1735)=1,INDEX($AG$2:$AG$2000,$Z1735)=1),1,""))</f>
      </c>
      <c r="AG1735">
        <f>IF($A1735="","",COUNTIFS($W$2:$W$2500,$A1735,$AB$2:$AB$2500,"Yes")+COUNTIFS($X$2:$X$2500,$A1735,$AA$2:$AA$2500,"Yes"))</f>
      </c>
      <c r="AH1735" t="str">
        <f>IF(OR($P1735&lt;&gt;"Yes",N($AG1735)=0),"",IF(AND($AG1735=1,COUNTIFS($W$2:$W$2500,$A1735,$AE$2:$AE$2500,1)+COUNTIFS($X$2:$X$2500,$A1735,$AE$2:$AE$2500,1)&gt;0),"","Yes"))</f>
      </c>
      <c r="AI1735">
        <f>IF($AH1735="Yes",$AG1735,"")</f>
      </c>
      <c r="AJ1735">
        <f>IF($AI1735="","",$AI1735+ROW()/1000000)</f>
      </c>
      <c r="AK1735">
        <f>IF(OR($A1735="",$P1735="Yes",N($AG1735)=0),"",$AG1735+ROW()/1000000)</f>
      </c>
      <c r="AL1735" t="str">
        <f>IF($A1735="","",INDEX(games!$J:$J,ROW())&amp;"")</f>
      </c>
      <c r="AM1735">
        <f>IF($A1735="","",SUMPRODUCT($AO1735:$BD1735,'Map Analysis'!$AP$2^{0,1,2,3,4,5,6,7,8,9,10,11,12,13,14,15}))</f>
      </c>
      <c r="AN1735">
        <f>IF($A1735="","",$AM1735+ROW()/10000000)</f>
      </c>
      <c r="AO1735">
        <f>IF($A1735="","",COUNTIF($W$2:$W$2500,$A1735))</f>
      </c>
      <c r="AP1735">
        <f>IF($A1735="","",SUMIFS($BF$2:$BF$2500,$W$2:$W$2500,$A1735))</f>
      </c>
      <c r="AQ1735">
        <f>IF($A1735="","",SUMIFS($BG$2:$BG$2500,$W$2:$W$2500,$A1735))</f>
      </c>
      <c r="AR1735">
        <f>IF($A1735="","",SUMIFS($BH$2:$BH$2500,$W$2:$W$2500,$A1735))</f>
      </c>
      <c r="AS1735">
        <f>IF($A1735="","",SUMIFS($BI$2:$BI$2500,$W$2:$W$2500,$A1735))</f>
      </c>
      <c r="AT1735">
        <f>IF($A1735="","",SUMIFS($BJ$2:$BJ$2500,$W$2:$W$2500,$A1735))</f>
      </c>
      <c r="AU1735">
        <f>IF($A1735="","",SUMIFS($BK$2:$BK$2500,$W$2:$W$2500,$A1735))</f>
      </c>
      <c r="AV1735">
        <f>IF($A1735="","",SUMIFS($BL$2:$BL$2500,$W$2:$W$2500,$A1735))</f>
      </c>
      <c r="AW1735">
        <f>IF($A1735="","",SUMIFS($BM$2:$BM$2500,$W$2:$W$2500,$A1735))</f>
      </c>
      <c r="AX1735">
        <f>IF($A1735="","",SUMIFS($BN$2:$BN$2500,$W$2:$W$2500,$A1735))</f>
      </c>
      <c r="AY1735">
        <f>IF($A1735="","",SUMIFS($BO$2:$BO$2500,$W$2:$W$2500,$A1735))</f>
      </c>
      <c r="AZ1735">
        <f>IF($A1735="","",SUMIFS($BP$2:$BP$2500,$W$2:$W$2500,$A1735))</f>
      </c>
      <c r="BA1735">
        <f>IF($A1735="","",SUMIFS($BQ$2:$BQ$2500,$W$2:$W$2500,$A1735))</f>
      </c>
      <c r="BB1735">
        <f>IF($A1735="","",SUMIFS($BR$2:$BR$2500,$W$2:$W$2500,$A1735))</f>
      </c>
      <c r="BC1735">
        <f>IF($A1735="","",SUMIFS($BS$2:$BS$2500,$W$2:$W$2500,$A1735))</f>
      </c>
      <c r="BD1735">
        <f>IF($A1735="","",SUMIFS($BT$2:$BT$2500,$W$2:$W$2500,$A1735))</f>
      </c>
      <c r="BF1735">
        <f>IF($Z1735="","",INDEX($AO$2:$AO$2000,$Z1735))</f>
      </c>
      <c r="BG1735">
        <f>IF($Z1735="","",INDEX($AP$2:$AP$2000,$Z1735))</f>
      </c>
      <c r="BH1735">
        <f>IF($Z1735="","",INDEX($AQ$2:$AQ$2000,$Z1735))</f>
      </c>
      <c r="BI1735">
        <f>IF($Z1735="","",INDEX($AR$2:$AR$2000,$Z1735))</f>
      </c>
      <c r="BJ1735">
        <f>IF($Z1735="","",INDEX($AS$2:$AS$2000,$Z1735))</f>
      </c>
      <c r="BK1735">
        <f>IF($Z1735="","",INDEX($AT$2:$AT$2000,$Z1735))</f>
      </c>
      <c r="BL1735">
        <f>IF($Z1735="","",INDEX($AU$2:$AU$2000,$Z1735))</f>
      </c>
      <c r="BM1735">
        <f>IF($Z1735="","",INDEX($AV$2:$AV$2000,$Z1735))</f>
      </c>
      <c r="BN1735">
        <f>IF($Z1735="","",INDEX($AW$2:$AW$2000,$Z1735))</f>
      </c>
      <c r="BO1735">
        <f>IF($Z1735="","",INDEX($AX$2:$AX$2000,$Z1735))</f>
      </c>
      <c r="BP1735">
        <f>IF($Z1735="","",INDEX($AY$2:$AY$2000,$Z1735))</f>
      </c>
      <c r="BQ1735">
        <f>IF($Z1735="","",INDEX($AZ$2:$AZ$2000,$Z1735))</f>
      </c>
      <c r="BR1735">
        <f>IF($Z1735="","",INDEX($BA$2:$BA$2000,$Z1735))</f>
      </c>
      <c r="BS1735">
        <f>IF($Z1735="","",INDEX($BB$2:$BB$2000,$Z1735))</f>
      </c>
      <c r="BT1735">
        <f>IF($Z1735="","",INDEX($BC$2:$BC$2000,$Z1735))</f>
      </c>
      <c r="BV1735">
        <f>IF(OR($A1735="",$P1735&lt;&gt;"Yes",$AH1735="Yes"),"",1+N($AG1735))</f>
      </c>
      <c r="BW1735">
        <f>IF($A1735="","",COUNTIFS($W$2:$W$2500,$A1735,$BZ$2:$BZ$2500,"Yes")+COUNTIFS($X$2:$X$2500,$A1735,$BY$2:$BY$2500,"Yes"))</f>
      </c>
      <c r="BX1735">
        <f>IF(OR($A1735="",$P1735="Yes"),"",IF(N($BW1735)=0,0,1+SUMIFS($CB$2:$CB$2500,$W$2:$W$2500,$A1735)+SUMIFS($CA$2:$CA$2500,$X$2:$X$2500,$A1735)))</f>
      </c>
      <c r="BY1735" t="str">
        <f>IF($Y1735="","",INDEX($AH$2:$AH$2000,$Y1735)&amp;"")</f>
      </c>
      <c r="BZ1735" t="str">
        <f>IF($Z1735="","",INDEX($AH$2:$AH$2000,$Z1735)&amp;"")</f>
      </c>
      <c r="CA1735">
        <f>IF($Y1735="","",INDEX($BV$2:$BV$2000,$Y1735))</f>
      </c>
      <c r="CB1735">
        <f>IF($Z1735="","",INDEX($BV$2:$BV$2000,$Z1735))</f>
      </c>
    </row>
    <row r="1736">
      <c r="A1736" t="str">
        <f>IF(TRIM(INDEX(games!$A:$A,ROW()))="","",TRIM(INDEX(games!$A:$A,ROW())))</f>
      </c>
      <c r="B1736">
        <f>IF(OR($A1736="",INDEX(games!$B:$B,ROW())=""),"",INDEX(games!$B:$B,ROW()))</f>
      </c>
      <c r="C1736" t="str">
        <f>IF(OR($A1736="",INDEX(games!$C:$C,ROW())=""),"",INDEX(games!$C:$C,ROW()))</f>
      </c>
      <c r="D1736">
        <f>IF($A1736="","",COUNTIF($W$2:$W$2500,$A1736)+COUNTIF($X$2:$X$2500,$A1736))</f>
      </c>
      <c r="E1736">
        <f>IF($A1736="","",IFERROR(MATCH($C1736,$R$2:$R$5,0),0))</f>
      </c>
      <c r="F1736">
        <f>IF($A1736="","",MOD(ROW(),34))</f>
      </c>
      <c r="G1736">
        <f>IF($A1736="",NA(),IF($C1736="Action",$B1736,NA()))</f>
      </c>
      <c r="H1736">
        <f>IF($A1736="",NA(),IF($C1736="Action",1+$F1736*0.023,NA()))</f>
      </c>
      <c r="I1736">
        <f>IF($A1736="",NA(),IF($C1736="Strategy",$B1736,NA()))</f>
      </c>
      <c r="J1736">
        <f>IF($A1736="",NA(),IF($C1736="Strategy",2+$F1736*0.023,NA()))</f>
      </c>
      <c r="K1736">
        <f>IF($A1736="",NA(),IF($C1736="Deckbuilder",$B1736,NA()))</f>
      </c>
      <c r="L1736">
        <f>IF($A1736="",NA(),IF($C1736="Deckbuilder",3+$F1736*0.023,NA()))</f>
      </c>
      <c r="M1736">
        <f>IF($A1736="",NA(),IF($C1736="Traditional",$B1736,NA()))</f>
      </c>
      <c r="N1736">
        <f>IF($A1736="",NA(),IF($C1736="Traditional",4+$F1736*0.023,NA()))</f>
      </c>
      <c r="O1736">
        <f>IF($A1736="","",$D1736+ROW()/1000000)</f>
      </c>
      <c r="P1736" t="str">
        <f>IF(OR($A1736="",INDEX(games!$H:$H,ROW())=""),"",INDEX(games!$H:$H,ROW()))</f>
      </c>
      <c r="Q1736">
        <f>IF(OR($A1736="",$P1736&lt;&gt;"Yes"),"",$D1736+ROW()/1000000)</f>
      </c>
      <c r="T1736">
        <f>IF($Y1736="","",INDEX($B$2:$B$2000,$Y1736))</f>
      </c>
      <c r="U1736">
        <f>IF($Z1736="","",INDEX($B$2:$B$2000,$Z1736))</f>
      </c>
      <c r="V1736">
        <f>IF(OR($T1736="",$U1736=""),"",$U1736-$T1736)</f>
      </c>
      <c r="W1736" t="str">
        <f>IF(TRIM(INDEX(connections!$A:$A,ROW()))="","",TRIM(INDEX(connections!$A:$A,ROW())))</f>
      </c>
      <c r="X1736" t="str">
        <f>IF($W1736="","",TRIM(INDEX(connections!$B:$B,ROW())))</f>
      </c>
      <c r="Y1736">
        <f>IF($W1736="","",IFERROR(MATCH($W1736,$A$2:$A$2000,0),""))</f>
      </c>
      <c r="Z1736">
        <f>IF($X1736="","",IFERROR(MATCH($X1736,$A$2:$A$2000,0),""))</f>
      </c>
      <c r="AA1736" t="str">
        <f>IF($Y1736="","",INDEX($P$2:$P$2000,$Y1736))</f>
      </c>
      <c r="AB1736" t="str">
        <f>IF($Z1736="","",INDEX($P$2:$P$2000,$Z1736))</f>
      </c>
      <c r="AC1736">
        <f>IF(AND($AA1736="Yes",$AB1736="Yes"),1,"")</f>
      </c>
      <c r="AD1736">
        <f>IF(OR($Y1736="",$Z1736=""),"",IF(INDEX($C$2:$C$2000,$Y1736)=INDEX($C$2:$C$2000,$Z1736),0,1))</f>
      </c>
      <c r="AE1736">
        <f>IF($AC1736&lt;&gt;1,"",IF(AND(INDEX($AG$2:$AG$2000,$Y1736)=1,INDEX($AG$2:$AG$2000,$Z1736)=1),1,""))</f>
      </c>
      <c r="AG1736">
        <f>IF($A1736="","",COUNTIFS($W$2:$W$2500,$A1736,$AB$2:$AB$2500,"Yes")+COUNTIFS($X$2:$X$2500,$A1736,$AA$2:$AA$2500,"Yes"))</f>
      </c>
      <c r="AH1736" t="str">
        <f>IF(OR($P1736&lt;&gt;"Yes",N($AG1736)=0),"",IF(AND($AG1736=1,COUNTIFS($W$2:$W$2500,$A1736,$AE$2:$AE$2500,1)+COUNTIFS($X$2:$X$2500,$A1736,$AE$2:$AE$2500,1)&gt;0),"","Yes"))</f>
      </c>
      <c r="AI1736">
        <f>IF($AH1736="Yes",$AG1736,"")</f>
      </c>
      <c r="AJ1736">
        <f>IF($AI1736="","",$AI1736+ROW()/1000000)</f>
      </c>
      <c r="AK1736">
        <f>IF(OR($A1736="",$P1736="Yes",N($AG1736)=0),"",$AG1736+ROW()/1000000)</f>
      </c>
      <c r="AL1736" t="str">
        <f>IF($A1736="","",INDEX(games!$J:$J,ROW())&amp;"")</f>
      </c>
      <c r="AM1736">
        <f>IF($A1736="","",SUMPRODUCT($AO1736:$BD1736,'Map Analysis'!$AP$2^{0,1,2,3,4,5,6,7,8,9,10,11,12,13,14,15}))</f>
      </c>
      <c r="AN1736">
        <f>IF($A1736="","",$AM1736+ROW()/10000000)</f>
      </c>
      <c r="AO1736">
        <f>IF($A1736="","",COUNTIF($W$2:$W$2500,$A1736))</f>
      </c>
      <c r="AP1736">
        <f>IF($A1736="","",SUMIFS($BF$2:$BF$2500,$W$2:$W$2500,$A1736))</f>
      </c>
      <c r="AQ1736">
        <f>IF($A1736="","",SUMIFS($BG$2:$BG$2500,$W$2:$W$2500,$A1736))</f>
      </c>
      <c r="AR1736">
        <f>IF($A1736="","",SUMIFS($BH$2:$BH$2500,$W$2:$W$2500,$A1736))</f>
      </c>
      <c r="AS1736">
        <f>IF($A1736="","",SUMIFS($BI$2:$BI$2500,$W$2:$W$2500,$A1736))</f>
      </c>
      <c r="AT1736">
        <f>IF($A1736="","",SUMIFS($BJ$2:$BJ$2500,$W$2:$W$2500,$A1736))</f>
      </c>
      <c r="AU1736">
        <f>IF($A1736="","",SUMIFS($BK$2:$BK$2500,$W$2:$W$2500,$A1736))</f>
      </c>
      <c r="AV1736">
        <f>IF($A1736="","",SUMIFS($BL$2:$BL$2500,$W$2:$W$2500,$A1736))</f>
      </c>
      <c r="AW1736">
        <f>IF($A1736="","",SUMIFS($BM$2:$BM$2500,$W$2:$W$2500,$A1736))</f>
      </c>
      <c r="AX1736">
        <f>IF($A1736="","",SUMIFS($BN$2:$BN$2500,$W$2:$W$2500,$A1736))</f>
      </c>
      <c r="AY1736">
        <f>IF($A1736="","",SUMIFS($BO$2:$BO$2500,$W$2:$W$2500,$A1736))</f>
      </c>
      <c r="AZ1736">
        <f>IF($A1736="","",SUMIFS($BP$2:$BP$2500,$W$2:$W$2500,$A1736))</f>
      </c>
      <c r="BA1736">
        <f>IF($A1736="","",SUMIFS($BQ$2:$BQ$2500,$W$2:$W$2500,$A1736))</f>
      </c>
      <c r="BB1736">
        <f>IF($A1736="","",SUMIFS($BR$2:$BR$2500,$W$2:$W$2500,$A1736))</f>
      </c>
      <c r="BC1736">
        <f>IF($A1736="","",SUMIFS($BS$2:$BS$2500,$W$2:$W$2500,$A1736))</f>
      </c>
      <c r="BD1736">
        <f>IF($A1736="","",SUMIFS($BT$2:$BT$2500,$W$2:$W$2500,$A1736))</f>
      </c>
      <c r="BF1736">
        <f>IF($Z1736="","",INDEX($AO$2:$AO$2000,$Z1736))</f>
      </c>
      <c r="BG1736">
        <f>IF($Z1736="","",INDEX($AP$2:$AP$2000,$Z1736))</f>
      </c>
      <c r="BH1736">
        <f>IF($Z1736="","",INDEX($AQ$2:$AQ$2000,$Z1736))</f>
      </c>
      <c r="BI1736">
        <f>IF($Z1736="","",INDEX($AR$2:$AR$2000,$Z1736))</f>
      </c>
      <c r="BJ1736">
        <f>IF($Z1736="","",INDEX($AS$2:$AS$2000,$Z1736))</f>
      </c>
      <c r="BK1736">
        <f>IF($Z1736="","",INDEX($AT$2:$AT$2000,$Z1736))</f>
      </c>
      <c r="BL1736">
        <f>IF($Z1736="","",INDEX($AU$2:$AU$2000,$Z1736))</f>
      </c>
      <c r="BM1736">
        <f>IF($Z1736="","",INDEX($AV$2:$AV$2000,$Z1736))</f>
      </c>
      <c r="BN1736">
        <f>IF($Z1736="","",INDEX($AW$2:$AW$2000,$Z1736))</f>
      </c>
      <c r="BO1736">
        <f>IF($Z1736="","",INDEX($AX$2:$AX$2000,$Z1736))</f>
      </c>
      <c r="BP1736">
        <f>IF($Z1736="","",INDEX($AY$2:$AY$2000,$Z1736))</f>
      </c>
      <c r="BQ1736">
        <f>IF($Z1736="","",INDEX($AZ$2:$AZ$2000,$Z1736))</f>
      </c>
      <c r="BR1736">
        <f>IF($Z1736="","",INDEX($BA$2:$BA$2000,$Z1736))</f>
      </c>
      <c r="BS1736">
        <f>IF($Z1736="","",INDEX($BB$2:$BB$2000,$Z1736))</f>
      </c>
      <c r="BT1736">
        <f>IF($Z1736="","",INDEX($BC$2:$BC$2000,$Z1736))</f>
      </c>
      <c r="BV1736">
        <f>IF(OR($A1736="",$P1736&lt;&gt;"Yes",$AH1736="Yes"),"",1+N($AG1736))</f>
      </c>
      <c r="BW1736">
        <f>IF($A1736="","",COUNTIFS($W$2:$W$2500,$A1736,$BZ$2:$BZ$2500,"Yes")+COUNTIFS($X$2:$X$2500,$A1736,$BY$2:$BY$2500,"Yes"))</f>
      </c>
      <c r="BX1736">
        <f>IF(OR($A1736="",$P1736="Yes"),"",IF(N($BW1736)=0,0,1+SUMIFS($CB$2:$CB$2500,$W$2:$W$2500,$A1736)+SUMIFS($CA$2:$CA$2500,$X$2:$X$2500,$A1736)))</f>
      </c>
      <c r="BY1736" t="str">
        <f>IF($Y1736="","",INDEX($AH$2:$AH$2000,$Y1736)&amp;"")</f>
      </c>
      <c r="BZ1736" t="str">
        <f>IF($Z1736="","",INDEX($AH$2:$AH$2000,$Z1736)&amp;"")</f>
      </c>
      <c r="CA1736">
        <f>IF($Y1736="","",INDEX($BV$2:$BV$2000,$Y1736))</f>
      </c>
      <c r="CB1736">
        <f>IF($Z1736="","",INDEX($BV$2:$BV$2000,$Z1736))</f>
      </c>
    </row>
    <row r="1737">
      <c r="A1737" t="str">
        <f>IF(TRIM(INDEX(games!$A:$A,ROW()))="","",TRIM(INDEX(games!$A:$A,ROW())))</f>
      </c>
      <c r="B1737">
        <f>IF(OR($A1737="",INDEX(games!$B:$B,ROW())=""),"",INDEX(games!$B:$B,ROW()))</f>
      </c>
      <c r="C1737" t="str">
        <f>IF(OR($A1737="",INDEX(games!$C:$C,ROW())=""),"",INDEX(games!$C:$C,ROW()))</f>
      </c>
      <c r="D1737">
        <f>IF($A1737="","",COUNTIF($W$2:$W$2500,$A1737)+COUNTIF($X$2:$X$2500,$A1737))</f>
      </c>
      <c r="E1737">
        <f>IF($A1737="","",IFERROR(MATCH($C1737,$R$2:$R$5,0),0))</f>
      </c>
      <c r="F1737">
        <f>IF($A1737="","",MOD(ROW(),34))</f>
      </c>
      <c r="G1737">
        <f>IF($A1737="",NA(),IF($C1737="Action",$B1737,NA()))</f>
      </c>
      <c r="H1737">
        <f>IF($A1737="",NA(),IF($C1737="Action",1+$F1737*0.023,NA()))</f>
      </c>
      <c r="I1737">
        <f>IF($A1737="",NA(),IF($C1737="Strategy",$B1737,NA()))</f>
      </c>
      <c r="J1737">
        <f>IF($A1737="",NA(),IF($C1737="Strategy",2+$F1737*0.023,NA()))</f>
      </c>
      <c r="K1737">
        <f>IF($A1737="",NA(),IF($C1737="Deckbuilder",$B1737,NA()))</f>
      </c>
      <c r="L1737">
        <f>IF($A1737="",NA(),IF($C1737="Deckbuilder",3+$F1737*0.023,NA()))</f>
      </c>
      <c r="M1737">
        <f>IF($A1737="",NA(),IF($C1737="Traditional",$B1737,NA()))</f>
      </c>
      <c r="N1737">
        <f>IF($A1737="",NA(),IF($C1737="Traditional",4+$F1737*0.023,NA()))</f>
      </c>
      <c r="O1737">
        <f>IF($A1737="","",$D1737+ROW()/1000000)</f>
      </c>
      <c r="P1737" t="str">
        <f>IF(OR($A1737="",INDEX(games!$H:$H,ROW())=""),"",INDEX(games!$H:$H,ROW()))</f>
      </c>
      <c r="Q1737">
        <f>IF(OR($A1737="",$P1737&lt;&gt;"Yes"),"",$D1737+ROW()/1000000)</f>
      </c>
      <c r="T1737">
        <f>IF($Y1737="","",INDEX($B$2:$B$2000,$Y1737))</f>
      </c>
      <c r="U1737">
        <f>IF($Z1737="","",INDEX($B$2:$B$2000,$Z1737))</f>
      </c>
      <c r="V1737">
        <f>IF(OR($T1737="",$U1737=""),"",$U1737-$T1737)</f>
      </c>
      <c r="W1737" t="str">
        <f>IF(TRIM(INDEX(connections!$A:$A,ROW()))="","",TRIM(INDEX(connections!$A:$A,ROW())))</f>
      </c>
      <c r="X1737" t="str">
        <f>IF($W1737="","",TRIM(INDEX(connections!$B:$B,ROW())))</f>
      </c>
      <c r="Y1737">
        <f>IF($W1737="","",IFERROR(MATCH($W1737,$A$2:$A$2000,0),""))</f>
      </c>
      <c r="Z1737">
        <f>IF($X1737="","",IFERROR(MATCH($X1737,$A$2:$A$2000,0),""))</f>
      </c>
      <c r="AA1737" t="str">
        <f>IF($Y1737="","",INDEX($P$2:$P$2000,$Y1737))</f>
      </c>
      <c r="AB1737" t="str">
        <f>IF($Z1737="","",INDEX($P$2:$P$2000,$Z1737))</f>
      </c>
      <c r="AC1737">
        <f>IF(AND($AA1737="Yes",$AB1737="Yes"),1,"")</f>
      </c>
      <c r="AD1737">
        <f>IF(OR($Y1737="",$Z1737=""),"",IF(INDEX($C$2:$C$2000,$Y1737)=INDEX($C$2:$C$2000,$Z1737),0,1))</f>
      </c>
      <c r="AE1737">
        <f>IF($AC1737&lt;&gt;1,"",IF(AND(INDEX($AG$2:$AG$2000,$Y1737)=1,INDEX($AG$2:$AG$2000,$Z1737)=1),1,""))</f>
      </c>
      <c r="AG1737">
        <f>IF($A1737="","",COUNTIFS($W$2:$W$2500,$A1737,$AB$2:$AB$2500,"Yes")+COUNTIFS($X$2:$X$2500,$A1737,$AA$2:$AA$2500,"Yes"))</f>
      </c>
      <c r="AH1737" t="str">
        <f>IF(OR($P1737&lt;&gt;"Yes",N($AG1737)=0),"",IF(AND($AG1737=1,COUNTIFS($W$2:$W$2500,$A1737,$AE$2:$AE$2500,1)+COUNTIFS($X$2:$X$2500,$A1737,$AE$2:$AE$2500,1)&gt;0),"","Yes"))</f>
      </c>
      <c r="AI1737">
        <f>IF($AH1737="Yes",$AG1737,"")</f>
      </c>
      <c r="AJ1737">
        <f>IF($AI1737="","",$AI1737+ROW()/1000000)</f>
      </c>
      <c r="AK1737">
        <f>IF(OR($A1737="",$P1737="Yes",N($AG1737)=0),"",$AG1737+ROW()/1000000)</f>
      </c>
      <c r="AL1737" t="str">
        <f>IF($A1737="","",INDEX(games!$J:$J,ROW())&amp;"")</f>
      </c>
      <c r="AM1737">
        <f>IF($A1737="","",SUMPRODUCT($AO1737:$BD1737,'Map Analysis'!$AP$2^{0,1,2,3,4,5,6,7,8,9,10,11,12,13,14,15}))</f>
      </c>
      <c r="AN1737">
        <f>IF($A1737="","",$AM1737+ROW()/10000000)</f>
      </c>
      <c r="AO1737">
        <f>IF($A1737="","",COUNTIF($W$2:$W$2500,$A1737))</f>
      </c>
      <c r="AP1737">
        <f>IF($A1737="","",SUMIFS($BF$2:$BF$2500,$W$2:$W$2500,$A1737))</f>
      </c>
      <c r="AQ1737">
        <f>IF($A1737="","",SUMIFS($BG$2:$BG$2500,$W$2:$W$2500,$A1737))</f>
      </c>
      <c r="AR1737">
        <f>IF($A1737="","",SUMIFS($BH$2:$BH$2500,$W$2:$W$2500,$A1737))</f>
      </c>
      <c r="AS1737">
        <f>IF($A1737="","",SUMIFS($BI$2:$BI$2500,$W$2:$W$2500,$A1737))</f>
      </c>
      <c r="AT1737">
        <f>IF($A1737="","",SUMIFS($BJ$2:$BJ$2500,$W$2:$W$2500,$A1737))</f>
      </c>
      <c r="AU1737">
        <f>IF($A1737="","",SUMIFS($BK$2:$BK$2500,$W$2:$W$2500,$A1737))</f>
      </c>
      <c r="AV1737">
        <f>IF($A1737="","",SUMIFS($BL$2:$BL$2500,$W$2:$W$2500,$A1737))</f>
      </c>
      <c r="AW1737">
        <f>IF($A1737="","",SUMIFS($BM$2:$BM$2500,$W$2:$W$2500,$A1737))</f>
      </c>
      <c r="AX1737">
        <f>IF($A1737="","",SUMIFS($BN$2:$BN$2500,$W$2:$W$2500,$A1737))</f>
      </c>
      <c r="AY1737">
        <f>IF($A1737="","",SUMIFS($BO$2:$BO$2500,$W$2:$W$2500,$A1737))</f>
      </c>
      <c r="AZ1737">
        <f>IF($A1737="","",SUMIFS($BP$2:$BP$2500,$W$2:$W$2500,$A1737))</f>
      </c>
      <c r="BA1737">
        <f>IF($A1737="","",SUMIFS($BQ$2:$BQ$2500,$W$2:$W$2500,$A1737))</f>
      </c>
      <c r="BB1737">
        <f>IF($A1737="","",SUMIFS($BR$2:$BR$2500,$W$2:$W$2500,$A1737))</f>
      </c>
      <c r="BC1737">
        <f>IF($A1737="","",SUMIFS($BS$2:$BS$2500,$W$2:$W$2500,$A1737))</f>
      </c>
      <c r="BD1737">
        <f>IF($A1737="","",SUMIFS($BT$2:$BT$2500,$W$2:$W$2500,$A1737))</f>
      </c>
      <c r="BF1737">
        <f>IF($Z1737="","",INDEX($AO$2:$AO$2000,$Z1737))</f>
      </c>
      <c r="BG1737">
        <f>IF($Z1737="","",INDEX($AP$2:$AP$2000,$Z1737))</f>
      </c>
      <c r="BH1737">
        <f>IF($Z1737="","",INDEX($AQ$2:$AQ$2000,$Z1737))</f>
      </c>
      <c r="BI1737">
        <f>IF($Z1737="","",INDEX($AR$2:$AR$2000,$Z1737))</f>
      </c>
      <c r="BJ1737">
        <f>IF($Z1737="","",INDEX($AS$2:$AS$2000,$Z1737))</f>
      </c>
      <c r="BK1737">
        <f>IF($Z1737="","",INDEX($AT$2:$AT$2000,$Z1737))</f>
      </c>
      <c r="BL1737">
        <f>IF($Z1737="","",INDEX($AU$2:$AU$2000,$Z1737))</f>
      </c>
      <c r="BM1737">
        <f>IF($Z1737="","",INDEX($AV$2:$AV$2000,$Z1737))</f>
      </c>
      <c r="BN1737">
        <f>IF($Z1737="","",INDEX($AW$2:$AW$2000,$Z1737))</f>
      </c>
      <c r="BO1737">
        <f>IF($Z1737="","",INDEX($AX$2:$AX$2000,$Z1737))</f>
      </c>
      <c r="BP1737">
        <f>IF($Z1737="","",INDEX($AY$2:$AY$2000,$Z1737))</f>
      </c>
      <c r="BQ1737">
        <f>IF($Z1737="","",INDEX($AZ$2:$AZ$2000,$Z1737))</f>
      </c>
      <c r="BR1737">
        <f>IF($Z1737="","",INDEX($BA$2:$BA$2000,$Z1737))</f>
      </c>
      <c r="BS1737">
        <f>IF($Z1737="","",INDEX($BB$2:$BB$2000,$Z1737))</f>
      </c>
      <c r="BT1737">
        <f>IF($Z1737="","",INDEX($BC$2:$BC$2000,$Z1737))</f>
      </c>
      <c r="BV1737">
        <f>IF(OR($A1737="",$P1737&lt;&gt;"Yes",$AH1737="Yes"),"",1+N($AG1737))</f>
      </c>
      <c r="BW1737">
        <f>IF($A1737="","",COUNTIFS($W$2:$W$2500,$A1737,$BZ$2:$BZ$2500,"Yes")+COUNTIFS($X$2:$X$2500,$A1737,$BY$2:$BY$2500,"Yes"))</f>
      </c>
      <c r="BX1737">
        <f>IF(OR($A1737="",$P1737="Yes"),"",IF(N($BW1737)=0,0,1+SUMIFS($CB$2:$CB$2500,$W$2:$W$2500,$A1737)+SUMIFS($CA$2:$CA$2500,$X$2:$X$2500,$A1737)))</f>
      </c>
      <c r="BY1737" t="str">
        <f>IF($Y1737="","",INDEX($AH$2:$AH$2000,$Y1737)&amp;"")</f>
      </c>
      <c r="BZ1737" t="str">
        <f>IF($Z1737="","",INDEX($AH$2:$AH$2000,$Z1737)&amp;"")</f>
      </c>
      <c r="CA1737">
        <f>IF($Y1737="","",INDEX($BV$2:$BV$2000,$Y1737))</f>
      </c>
      <c r="CB1737">
        <f>IF($Z1737="","",INDEX($BV$2:$BV$2000,$Z1737))</f>
      </c>
    </row>
    <row r="1738">
      <c r="A1738" t="str">
        <f>IF(TRIM(INDEX(games!$A:$A,ROW()))="","",TRIM(INDEX(games!$A:$A,ROW())))</f>
      </c>
      <c r="B1738">
        <f>IF(OR($A1738="",INDEX(games!$B:$B,ROW())=""),"",INDEX(games!$B:$B,ROW()))</f>
      </c>
      <c r="C1738" t="str">
        <f>IF(OR($A1738="",INDEX(games!$C:$C,ROW())=""),"",INDEX(games!$C:$C,ROW()))</f>
      </c>
      <c r="D1738">
        <f>IF($A1738="","",COUNTIF($W$2:$W$2500,$A1738)+COUNTIF($X$2:$X$2500,$A1738))</f>
      </c>
      <c r="E1738">
        <f>IF($A1738="","",IFERROR(MATCH($C1738,$R$2:$R$5,0),0))</f>
      </c>
      <c r="F1738">
        <f>IF($A1738="","",MOD(ROW(),34))</f>
      </c>
      <c r="G1738">
        <f>IF($A1738="",NA(),IF($C1738="Action",$B1738,NA()))</f>
      </c>
      <c r="H1738">
        <f>IF($A1738="",NA(),IF($C1738="Action",1+$F1738*0.023,NA()))</f>
      </c>
      <c r="I1738">
        <f>IF($A1738="",NA(),IF($C1738="Strategy",$B1738,NA()))</f>
      </c>
      <c r="J1738">
        <f>IF($A1738="",NA(),IF($C1738="Strategy",2+$F1738*0.023,NA()))</f>
      </c>
      <c r="K1738">
        <f>IF($A1738="",NA(),IF($C1738="Deckbuilder",$B1738,NA()))</f>
      </c>
      <c r="L1738">
        <f>IF($A1738="",NA(),IF($C1738="Deckbuilder",3+$F1738*0.023,NA()))</f>
      </c>
      <c r="M1738">
        <f>IF($A1738="",NA(),IF($C1738="Traditional",$B1738,NA()))</f>
      </c>
      <c r="N1738">
        <f>IF($A1738="",NA(),IF($C1738="Traditional",4+$F1738*0.023,NA()))</f>
      </c>
      <c r="O1738">
        <f>IF($A1738="","",$D1738+ROW()/1000000)</f>
      </c>
      <c r="P1738" t="str">
        <f>IF(OR($A1738="",INDEX(games!$H:$H,ROW())=""),"",INDEX(games!$H:$H,ROW()))</f>
      </c>
      <c r="Q1738">
        <f>IF(OR($A1738="",$P1738&lt;&gt;"Yes"),"",$D1738+ROW()/1000000)</f>
      </c>
      <c r="T1738">
        <f>IF($Y1738="","",INDEX($B$2:$B$2000,$Y1738))</f>
      </c>
      <c r="U1738">
        <f>IF($Z1738="","",INDEX($B$2:$B$2000,$Z1738))</f>
      </c>
      <c r="V1738">
        <f>IF(OR($T1738="",$U1738=""),"",$U1738-$T1738)</f>
      </c>
      <c r="W1738" t="str">
        <f>IF(TRIM(INDEX(connections!$A:$A,ROW()))="","",TRIM(INDEX(connections!$A:$A,ROW())))</f>
      </c>
      <c r="X1738" t="str">
        <f>IF($W1738="","",TRIM(INDEX(connections!$B:$B,ROW())))</f>
      </c>
      <c r="Y1738">
        <f>IF($W1738="","",IFERROR(MATCH($W1738,$A$2:$A$2000,0),""))</f>
      </c>
      <c r="Z1738">
        <f>IF($X1738="","",IFERROR(MATCH($X1738,$A$2:$A$2000,0),""))</f>
      </c>
      <c r="AA1738" t="str">
        <f>IF($Y1738="","",INDEX($P$2:$P$2000,$Y1738))</f>
      </c>
      <c r="AB1738" t="str">
        <f>IF($Z1738="","",INDEX($P$2:$P$2000,$Z1738))</f>
      </c>
      <c r="AC1738">
        <f>IF(AND($AA1738="Yes",$AB1738="Yes"),1,"")</f>
      </c>
      <c r="AD1738">
        <f>IF(OR($Y1738="",$Z1738=""),"",IF(INDEX($C$2:$C$2000,$Y1738)=INDEX($C$2:$C$2000,$Z1738),0,1))</f>
      </c>
      <c r="AE1738">
        <f>IF($AC1738&lt;&gt;1,"",IF(AND(INDEX($AG$2:$AG$2000,$Y1738)=1,INDEX($AG$2:$AG$2000,$Z1738)=1),1,""))</f>
      </c>
      <c r="AG1738">
        <f>IF($A1738="","",COUNTIFS($W$2:$W$2500,$A1738,$AB$2:$AB$2500,"Yes")+COUNTIFS($X$2:$X$2500,$A1738,$AA$2:$AA$2500,"Yes"))</f>
      </c>
      <c r="AH1738" t="str">
        <f>IF(OR($P1738&lt;&gt;"Yes",N($AG1738)=0),"",IF(AND($AG1738=1,COUNTIFS($W$2:$W$2500,$A1738,$AE$2:$AE$2500,1)+COUNTIFS($X$2:$X$2500,$A1738,$AE$2:$AE$2500,1)&gt;0),"","Yes"))</f>
      </c>
      <c r="AI1738">
        <f>IF($AH1738="Yes",$AG1738,"")</f>
      </c>
      <c r="AJ1738">
        <f>IF($AI1738="","",$AI1738+ROW()/1000000)</f>
      </c>
      <c r="AK1738">
        <f>IF(OR($A1738="",$P1738="Yes",N($AG1738)=0),"",$AG1738+ROW()/1000000)</f>
      </c>
      <c r="AL1738" t="str">
        <f>IF($A1738="","",INDEX(games!$J:$J,ROW())&amp;"")</f>
      </c>
      <c r="AM1738">
        <f>IF($A1738="","",SUMPRODUCT($AO1738:$BD1738,'Map Analysis'!$AP$2^{0,1,2,3,4,5,6,7,8,9,10,11,12,13,14,15}))</f>
      </c>
      <c r="AN1738">
        <f>IF($A1738="","",$AM1738+ROW()/10000000)</f>
      </c>
      <c r="AO1738">
        <f>IF($A1738="","",COUNTIF($W$2:$W$2500,$A1738))</f>
      </c>
      <c r="AP1738">
        <f>IF($A1738="","",SUMIFS($BF$2:$BF$2500,$W$2:$W$2500,$A1738))</f>
      </c>
      <c r="AQ1738">
        <f>IF($A1738="","",SUMIFS($BG$2:$BG$2500,$W$2:$W$2500,$A1738))</f>
      </c>
      <c r="AR1738">
        <f>IF($A1738="","",SUMIFS($BH$2:$BH$2500,$W$2:$W$2500,$A1738))</f>
      </c>
      <c r="AS1738">
        <f>IF($A1738="","",SUMIFS($BI$2:$BI$2500,$W$2:$W$2500,$A1738))</f>
      </c>
      <c r="AT1738">
        <f>IF($A1738="","",SUMIFS($BJ$2:$BJ$2500,$W$2:$W$2500,$A1738))</f>
      </c>
      <c r="AU1738">
        <f>IF($A1738="","",SUMIFS($BK$2:$BK$2500,$W$2:$W$2500,$A1738))</f>
      </c>
      <c r="AV1738">
        <f>IF($A1738="","",SUMIFS($BL$2:$BL$2500,$W$2:$W$2500,$A1738))</f>
      </c>
      <c r="AW1738">
        <f>IF($A1738="","",SUMIFS($BM$2:$BM$2500,$W$2:$W$2500,$A1738))</f>
      </c>
      <c r="AX1738">
        <f>IF($A1738="","",SUMIFS($BN$2:$BN$2500,$W$2:$W$2500,$A1738))</f>
      </c>
      <c r="AY1738">
        <f>IF($A1738="","",SUMIFS($BO$2:$BO$2500,$W$2:$W$2500,$A1738))</f>
      </c>
      <c r="AZ1738">
        <f>IF($A1738="","",SUMIFS($BP$2:$BP$2500,$W$2:$W$2500,$A1738))</f>
      </c>
      <c r="BA1738">
        <f>IF($A1738="","",SUMIFS($BQ$2:$BQ$2500,$W$2:$W$2500,$A1738))</f>
      </c>
      <c r="BB1738">
        <f>IF($A1738="","",SUMIFS($BR$2:$BR$2500,$W$2:$W$2500,$A1738))</f>
      </c>
      <c r="BC1738">
        <f>IF($A1738="","",SUMIFS($BS$2:$BS$2500,$W$2:$W$2500,$A1738))</f>
      </c>
      <c r="BD1738">
        <f>IF($A1738="","",SUMIFS($BT$2:$BT$2500,$W$2:$W$2500,$A1738))</f>
      </c>
      <c r="BF1738">
        <f>IF($Z1738="","",INDEX($AO$2:$AO$2000,$Z1738))</f>
      </c>
      <c r="BG1738">
        <f>IF($Z1738="","",INDEX($AP$2:$AP$2000,$Z1738))</f>
      </c>
      <c r="BH1738">
        <f>IF($Z1738="","",INDEX($AQ$2:$AQ$2000,$Z1738))</f>
      </c>
      <c r="BI1738">
        <f>IF($Z1738="","",INDEX($AR$2:$AR$2000,$Z1738))</f>
      </c>
      <c r="BJ1738">
        <f>IF($Z1738="","",INDEX($AS$2:$AS$2000,$Z1738))</f>
      </c>
      <c r="BK1738">
        <f>IF($Z1738="","",INDEX($AT$2:$AT$2000,$Z1738))</f>
      </c>
      <c r="BL1738">
        <f>IF($Z1738="","",INDEX($AU$2:$AU$2000,$Z1738))</f>
      </c>
      <c r="BM1738">
        <f>IF($Z1738="","",INDEX($AV$2:$AV$2000,$Z1738))</f>
      </c>
      <c r="BN1738">
        <f>IF($Z1738="","",INDEX($AW$2:$AW$2000,$Z1738))</f>
      </c>
      <c r="BO1738">
        <f>IF($Z1738="","",INDEX($AX$2:$AX$2000,$Z1738))</f>
      </c>
      <c r="BP1738">
        <f>IF($Z1738="","",INDEX($AY$2:$AY$2000,$Z1738))</f>
      </c>
      <c r="BQ1738">
        <f>IF($Z1738="","",INDEX($AZ$2:$AZ$2000,$Z1738))</f>
      </c>
      <c r="BR1738">
        <f>IF($Z1738="","",INDEX($BA$2:$BA$2000,$Z1738))</f>
      </c>
      <c r="BS1738">
        <f>IF($Z1738="","",INDEX($BB$2:$BB$2000,$Z1738))</f>
      </c>
      <c r="BT1738">
        <f>IF($Z1738="","",INDEX($BC$2:$BC$2000,$Z1738))</f>
      </c>
      <c r="BV1738">
        <f>IF(OR($A1738="",$P1738&lt;&gt;"Yes",$AH1738="Yes"),"",1+N($AG1738))</f>
      </c>
      <c r="BW1738">
        <f>IF($A1738="","",COUNTIFS($W$2:$W$2500,$A1738,$BZ$2:$BZ$2500,"Yes")+COUNTIFS($X$2:$X$2500,$A1738,$BY$2:$BY$2500,"Yes"))</f>
      </c>
      <c r="BX1738">
        <f>IF(OR($A1738="",$P1738="Yes"),"",IF(N($BW1738)=0,0,1+SUMIFS($CB$2:$CB$2500,$W$2:$W$2500,$A1738)+SUMIFS($CA$2:$CA$2500,$X$2:$X$2500,$A1738)))</f>
      </c>
      <c r="BY1738" t="str">
        <f>IF($Y1738="","",INDEX($AH$2:$AH$2000,$Y1738)&amp;"")</f>
      </c>
      <c r="BZ1738" t="str">
        <f>IF($Z1738="","",INDEX($AH$2:$AH$2000,$Z1738)&amp;"")</f>
      </c>
      <c r="CA1738">
        <f>IF($Y1738="","",INDEX($BV$2:$BV$2000,$Y1738))</f>
      </c>
      <c r="CB1738">
        <f>IF($Z1738="","",INDEX($BV$2:$BV$2000,$Z1738))</f>
      </c>
    </row>
    <row r="1739">
      <c r="A1739" t="str">
        <f>IF(TRIM(INDEX(games!$A:$A,ROW()))="","",TRIM(INDEX(games!$A:$A,ROW())))</f>
      </c>
      <c r="B1739">
        <f>IF(OR($A1739="",INDEX(games!$B:$B,ROW())=""),"",INDEX(games!$B:$B,ROW()))</f>
      </c>
      <c r="C1739" t="str">
        <f>IF(OR($A1739="",INDEX(games!$C:$C,ROW())=""),"",INDEX(games!$C:$C,ROW()))</f>
      </c>
      <c r="D1739">
        <f>IF($A1739="","",COUNTIF($W$2:$W$2500,$A1739)+COUNTIF($X$2:$X$2500,$A1739))</f>
      </c>
      <c r="E1739">
        <f>IF($A1739="","",IFERROR(MATCH($C1739,$R$2:$R$5,0),0))</f>
      </c>
      <c r="F1739">
        <f>IF($A1739="","",MOD(ROW(),34))</f>
      </c>
      <c r="G1739">
        <f>IF($A1739="",NA(),IF($C1739="Action",$B1739,NA()))</f>
      </c>
      <c r="H1739">
        <f>IF($A1739="",NA(),IF($C1739="Action",1+$F1739*0.023,NA()))</f>
      </c>
      <c r="I1739">
        <f>IF($A1739="",NA(),IF($C1739="Strategy",$B1739,NA()))</f>
      </c>
      <c r="J1739">
        <f>IF($A1739="",NA(),IF($C1739="Strategy",2+$F1739*0.023,NA()))</f>
      </c>
      <c r="K1739">
        <f>IF($A1739="",NA(),IF($C1739="Deckbuilder",$B1739,NA()))</f>
      </c>
      <c r="L1739">
        <f>IF($A1739="",NA(),IF($C1739="Deckbuilder",3+$F1739*0.023,NA()))</f>
      </c>
      <c r="M1739">
        <f>IF($A1739="",NA(),IF($C1739="Traditional",$B1739,NA()))</f>
      </c>
      <c r="N1739">
        <f>IF($A1739="",NA(),IF($C1739="Traditional",4+$F1739*0.023,NA()))</f>
      </c>
      <c r="O1739">
        <f>IF($A1739="","",$D1739+ROW()/1000000)</f>
      </c>
      <c r="P1739" t="str">
        <f>IF(OR($A1739="",INDEX(games!$H:$H,ROW())=""),"",INDEX(games!$H:$H,ROW()))</f>
      </c>
      <c r="Q1739">
        <f>IF(OR($A1739="",$P1739&lt;&gt;"Yes"),"",$D1739+ROW()/1000000)</f>
      </c>
      <c r="T1739">
        <f>IF($Y1739="","",INDEX($B$2:$B$2000,$Y1739))</f>
      </c>
      <c r="U1739">
        <f>IF($Z1739="","",INDEX($B$2:$B$2000,$Z1739))</f>
      </c>
      <c r="V1739">
        <f>IF(OR($T1739="",$U1739=""),"",$U1739-$T1739)</f>
      </c>
      <c r="W1739" t="str">
        <f>IF(TRIM(INDEX(connections!$A:$A,ROW()))="","",TRIM(INDEX(connections!$A:$A,ROW())))</f>
      </c>
      <c r="X1739" t="str">
        <f>IF($W1739="","",TRIM(INDEX(connections!$B:$B,ROW())))</f>
      </c>
      <c r="Y1739">
        <f>IF($W1739="","",IFERROR(MATCH($W1739,$A$2:$A$2000,0),""))</f>
      </c>
      <c r="Z1739">
        <f>IF($X1739="","",IFERROR(MATCH($X1739,$A$2:$A$2000,0),""))</f>
      </c>
      <c r="AA1739" t="str">
        <f>IF($Y1739="","",INDEX($P$2:$P$2000,$Y1739))</f>
      </c>
      <c r="AB1739" t="str">
        <f>IF($Z1739="","",INDEX($P$2:$P$2000,$Z1739))</f>
      </c>
      <c r="AC1739">
        <f>IF(AND($AA1739="Yes",$AB1739="Yes"),1,"")</f>
      </c>
      <c r="AD1739">
        <f>IF(OR($Y1739="",$Z1739=""),"",IF(INDEX($C$2:$C$2000,$Y1739)=INDEX($C$2:$C$2000,$Z1739),0,1))</f>
      </c>
      <c r="AE1739">
        <f>IF($AC1739&lt;&gt;1,"",IF(AND(INDEX($AG$2:$AG$2000,$Y1739)=1,INDEX($AG$2:$AG$2000,$Z1739)=1),1,""))</f>
      </c>
      <c r="AG1739">
        <f>IF($A1739="","",COUNTIFS($W$2:$W$2500,$A1739,$AB$2:$AB$2500,"Yes")+COUNTIFS($X$2:$X$2500,$A1739,$AA$2:$AA$2500,"Yes"))</f>
      </c>
      <c r="AH1739" t="str">
        <f>IF(OR($P1739&lt;&gt;"Yes",N($AG1739)=0),"",IF(AND($AG1739=1,COUNTIFS($W$2:$W$2500,$A1739,$AE$2:$AE$2500,1)+COUNTIFS($X$2:$X$2500,$A1739,$AE$2:$AE$2500,1)&gt;0),"","Yes"))</f>
      </c>
      <c r="AI1739">
        <f>IF($AH1739="Yes",$AG1739,"")</f>
      </c>
      <c r="AJ1739">
        <f>IF($AI1739="","",$AI1739+ROW()/1000000)</f>
      </c>
      <c r="AK1739">
        <f>IF(OR($A1739="",$P1739="Yes",N($AG1739)=0),"",$AG1739+ROW()/1000000)</f>
      </c>
      <c r="AL1739" t="str">
        <f>IF($A1739="","",INDEX(games!$J:$J,ROW())&amp;"")</f>
      </c>
      <c r="AM1739">
        <f>IF($A1739="","",SUMPRODUCT($AO1739:$BD1739,'Map Analysis'!$AP$2^{0,1,2,3,4,5,6,7,8,9,10,11,12,13,14,15}))</f>
      </c>
      <c r="AN1739">
        <f>IF($A1739="","",$AM1739+ROW()/10000000)</f>
      </c>
      <c r="AO1739">
        <f>IF($A1739="","",COUNTIF($W$2:$W$2500,$A1739))</f>
      </c>
      <c r="AP1739">
        <f>IF($A1739="","",SUMIFS($BF$2:$BF$2500,$W$2:$W$2500,$A1739))</f>
      </c>
      <c r="AQ1739">
        <f>IF($A1739="","",SUMIFS($BG$2:$BG$2500,$W$2:$W$2500,$A1739))</f>
      </c>
      <c r="AR1739">
        <f>IF($A1739="","",SUMIFS($BH$2:$BH$2500,$W$2:$W$2500,$A1739))</f>
      </c>
      <c r="AS1739">
        <f>IF($A1739="","",SUMIFS($BI$2:$BI$2500,$W$2:$W$2500,$A1739))</f>
      </c>
      <c r="AT1739">
        <f>IF($A1739="","",SUMIFS($BJ$2:$BJ$2500,$W$2:$W$2500,$A1739))</f>
      </c>
      <c r="AU1739">
        <f>IF($A1739="","",SUMIFS($BK$2:$BK$2500,$W$2:$W$2500,$A1739))</f>
      </c>
      <c r="AV1739">
        <f>IF($A1739="","",SUMIFS($BL$2:$BL$2500,$W$2:$W$2500,$A1739))</f>
      </c>
      <c r="AW1739">
        <f>IF($A1739="","",SUMIFS($BM$2:$BM$2500,$W$2:$W$2500,$A1739))</f>
      </c>
      <c r="AX1739">
        <f>IF($A1739="","",SUMIFS($BN$2:$BN$2500,$W$2:$W$2500,$A1739))</f>
      </c>
      <c r="AY1739">
        <f>IF($A1739="","",SUMIFS($BO$2:$BO$2500,$W$2:$W$2500,$A1739))</f>
      </c>
      <c r="AZ1739">
        <f>IF($A1739="","",SUMIFS($BP$2:$BP$2500,$W$2:$W$2500,$A1739))</f>
      </c>
      <c r="BA1739">
        <f>IF($A1739="","",SUMIFS($BQ$2:$BQ$2500,$W$2:$W$2500,$A1739))</f>
      </c>
      <c r="BB1739">
        <f>IF($A1739="","",SUMIFS($BR$2:$BR$2500,$W$2:$W$2500,$A1739))</f>
      </c>
      <c r="BC1739">
        <f>IF($A1739="","",SUMIFS($BS$2:$BS$2500,$W$2:$W$2500,$A1739))</f>
      </c>
      <c r="BD1739">
        <f>IF($A1739="","",SUMIFS($BT$2:$BT$2500,$W$2:$W$2500,$A1739))</f>
      </c>
      <c r="BF1739">
        <f>IF($Z1739="","",INDEX($AO$2:$AO$2000,$Z1739))</f>
      </c>
      <c r="BG1739">
        <f>IF($Z1739="","",INDEX($AP$2:$AP$2000,$Z1739))</f>
      </c>
      <c r="BH1739">
        <f>IF($Z1739="","",INDEX($AQ$2:$AQ$2000,$Z1739))</f>
      </c>
      <c r="BI1739">
        <f>IF($Z1739="","",INDEX($AR$2:$AR$2000,$Z1739))</f>
      </c>
      <c r="BJ1739">
        <f>IF($Z1739="","",INDEX($AS$2:$AS$2000,$Z1739))</f>
      </c>
      <c r="BK1739">
        <f>IF($Z1739="","",INDEX($AT$2:$AT$2000,$Z1739))</f>
      </c>
      <c r="BL1739">
        <f>IF($Z1739="","",INDEX($AU$2:$AU$2000,$Z1739))</f>
      </c>
      <c r="BM1739">
        <f>IF($Z1739="","",INDEX($AV$2:$AV$2000,$Z1739))</f>
      </c>
      <c r="BN1739">
        <f>IF($Z1739="","",INDEX($AW$2:$AW$2000,$Z1739))</f>
      </c>
      <c r="BO1739">
        <f>IF($Z1739="","",INDEX($AX$2:$AX$2000,$Z1739))</f>
      </c>
      <c r="BP1739">
        <f>IF($Z1739="","",INDEX($AY$2:$AY$2000,$Z1739))</f>
      </c>
      <c r="BQ1739">
        <f>IF($Z1739="","",INDEX($AZ$2:$AZ$2000,$Z1739))</f>
      </c>
      <c r="BR1739">
        <f>IF($Z1739="","",INDEX($BA$2:$BA$2000,$Z1739))</f>
      </c>
      <c r="BS1739">
        <f>IF($Z1739="","",INDEX($BB$2:$BB$2000,$Z1739))</f>
      </c>
      <c r="BT1739">
        <f>IF($Z1739="","",INDEX($BC$2:$BC$2000,$Z1739))</f>
      </c>
      <c r="BV1739">
        <f>IF(OR($A1739="",$P1739&lt;&gt;"Yes",$AH1739="Yes"),"",1+N($AG1739))</f>
      </c>
      <c r="BW1739">
        <f>IF($A1739="","",COUNTIFS($W$2:$W$2500,$A1739,$BZ$2:$BZ$2500,"Yes")+COUNTIFS($X$2:$X$2500,$A1739,$BY$2:$BY$2500,"Yes"))</f>
      </c>
      <c r="BX1739">
        <f>IF(OR($A1739="",$P1739="Yes"),"",IF(N($BW1739)=0,0,1+SUMIFS($CB$2:$CB$2500,$W$2:$W$2500,$A1739)+SUMIFS($CA$2:$CA$2500,$X$2:$X$2500,$A1739)))</f>
      </c>
      <c r="BY1739" t="str">
        <f>IF($Y1739="","",INDEX($AH$2:$AH$2000,$Y1739)&amp;"")</f>
      </c>
      <c r="BZ1739" t="str">
        <f>IF($Z1739="","",INDEX($AH$2:$AH$2000,$Z1739)&amp;"")</f>
      </c>
      <c r="CA1739">
        <f>IF($Y1739="","",INDEX($BV$2:$BV$2000,$Y1739))</f>
      </c>
      <c r="CB1739">
        <f>IF($Z1739="","",INDEX($BV$2:$BV$2000,$Z1739))</f>
      </c>
    </row>
    <row r="1740">
      <c r="A1740" t="str">
        <f>IF(TRIM(INDEX(games!$A:$A,ROW()))="","",TRIM(INDEX(games!$A:$A,ROW())))</f>
      </c>
      <c r="B1740">
        <f>IF(OR($A1740="",INDEX(games!$B:$B,ROW())=""),"",INDEX(games!$B:$B,ROW()))</f>
      </c>
      <c r="C1740" t="str">
        <f>IF(OR($A1740="",INDEX(games!$C:$C,ROW())=""),"",INDEX(games!$C:$C,ROW()))</f>
      </c>
      <c r="D1740">
        <f>IF($A1740="","",COUNTIF($W$2:$W$2500,$A1740)+COUNTIF($X$2:$X$2500,$A1740))</f>
      </c>
      <c r="E1740">
        <f>IF($A1740="","",IFERROR(MATCH($C1740,$R$2:$R$5,0),0))</f>
      </c>
      <c r="F1740">
        <f>IF($A1740="","",MOD(ROW(),34))</f>
      </c>
      <c r="G1740">
        <f>IF($A1740="",NA(),IF($C1740="Action",$B1740,NA()))</f>
      </c>
      <c r="H1740">
        <f>IF($A1740="",NA(),IF($C1740="Action",1+$F1740*0.023,NA()))</f>
      </c>
      <c r="I1740">
        <f>IF($A1740="",NA(),IF($C1740="Strategy",$B1740,NA()))</f>
      </c>
      <c r="J1740">
        <f>IF($A1740="",NA(),IF($C1740="Strategy",2+$F1740*0.023,NA()))</f>
      </c>
      <c r="K1740">
        <f>IF($A1740="",NA(),IF($C1740="Deckbuilder",$B1740,NA()))</f>
      </c>
      <c r="L1740">
        <f>IF($A1740="",NA(),IF($C1740="Deckbuilder",3+$F1740*0.023,NA()))</f>
      </c>
      <c r="M1740">
        <f>IF($A1740="",NA(),IF($C1740="Traditional",$B1740,NA()))</f>
      </c>
      <c r="N1740">
        <f>IF($A1740="",NA(),IF($C1740="Traditional",4+$F1740*0.023,NA()))</f>
      </c>
      <c r="O1740">
        <f>IF($A1740="","",$D1740+ROW()/1000000)</f>
      </c>
      <c r="P1740" t="str">
        <f>IF(OR($A1740="",INDEX(games!$H:$H,ROW())=""),"",INDEX(games!$H:$H,ROW()))</f>
      </c>
      <c r="Q1740">
        <f>IF(OR($A1740="",$P1740&lt;&gt;"Yes"),"",$D1740+ROW()/1000000)</f>
      </c>
      <c r="T1740">
        <f>IF($Y1740="","",INDEX($B$2:$B$2000,$Y1740))</f>
      </c>
      <c r="U1740">
        <f>IF($Z1740="","",INDEX($B$2:$B$2000,$Z1740))</f>
      </c>
      <c r="V1740">
        <f>IF(OR($T1740="",$U1740=""),"",$U1740-$T1740)</f>
      </c>
      <c r="W1740" t="str">
        <f>IF(TRIM(INDEX(connections!$A:$A,ROW()))="","",TRIM(INDEX(connections!$A:$A,ROW())))</f>
      </c>
      <c r="X1740" t="str">
        <f>IF($W1740="","",TRIM(INDEX(connections!$B:$B,ROW())))</f>
      </c>
      <c r="Y1740">
        <f>IF($W1740="","",IFERROR(MATCH($W1740,$A$2:$A$2000,0),""))</f>
      </c>
      <c r="Z1740">
        <f>IF($X1740="","",IFERROR(MATCH($X1740,$A$2:$A$2000,0),""))</f>
      </c>
      <c r="AA1740" t="str">
        <f>IF($Y1740="","",INDEX($P$2:$P$2000,$Y1740))</f>
      </c>
      <c r="AB1740" t="str">
        <f>IF($Z1740="","",INDEX($P$2:$P$2000,$Z1740))</f>
      </c>
      <c r="AC1740">
        <f>IF(AND($AA1740="Yes",$AB1740="Yes"),1,"")</f>
      </c>
      <c r="AD1740">
        <f>IF(OR($Y1740="",$Z1740=""),"",IF(INDEX($C$2:$C$2000,$Y1740)=INDEX($C$2:$C$2000,$Z1740),0,1))</f>
      </c>
      <c r="AE1740">
        <f>IF($AC1740&lt;&gt;1,"",IF(AND(INDEX($AG$2:$AG$2000,$Y1740)=1,INDEX($AG$2:$AG$2000,$Z1740)=1),1,""))</f>
      </c>
      <c r="AG1740">
        <f>IF($A1740="","",COUNTIFS($W$2:$W$2500,$A1740,$AB$2:$AB$2500,"Yes")+COUNTIFS($X$2:$X$2500,$A1740,$AA$2:$AA$2500,"Yes"))</f>
      </c>
      <c r="AH1740" t="str">
        <f>IF(OR($P1740&lt;&gt;"Yes",N($AG1740)=0),"",IF(AND($AG1740=1,COUNTIFS($W$2:$W$2500,$A1740,$AE$2:$AE$2500,1)+COUNTIFS($X$2:$X$2500,$A1740,$AE$2:$AE$2500,1)&gt;0),"","Yes"))</f>
      </c>
      <c r="AI1740">
        <f>IF($AH1740="Yes",$AG1740,"")</f>
      </c>
      <c r="AJ1740">
        <f>IF($AI1740="","",$AI1740+ROW()/1000000)</f>
      </c>
      <c r="AK1740">
        <f>IF(OR($A1740="",$P1740="Yes",N($AG1740)=0),"",$AG1740+ROW()/1000000)</f>
      </c>
      <c r="AL1740" t="str">
        <f>IF($A1740="","",INDEX(games!$J:$J,ROW())&amp;"")</f>
      </c>
      <c r="AM1740">
        <f>IF($A1740="","",SUMPRODUCT($AO1740:$BD1740,'Map Analysis'!$AP$2^{0,1,2,3,4,5,6,7,8,9,10,11,12,13,14,15}))</f>
      </c>
      <c r="AN1740">
        <f>IF($A1740="","",$AM1740+ROW()/10000000)</f>
      </c>
      <c r="AO1740">
        <f>IF($A1740="","",COUNTIF($W$2:$W$2500,$A1740))</f>
      </c>
      <c r="AP1740">
        <f>IF($A1740="","",SUMIFS($BF$2:$BF$2500,$W$2:$W$2500,$A1740))</f>
      </c>
      <c r="AQ1740">
        <f>IF($A1740="","",SUMIFS($BG$2:$BG$2500,$W$2:$W$2500,$A1740))</f>
      </c>
      <c r="AR1740">
        <f>IF($A1740="","",SUMIFS($BH$2:$BH$2500,$W$2:$W$2500,$A1740))</f>
      </c>
      <c r="AS1740">
        <f>IF($A1740="","",SUMIFS($BI$2:$BI$2500,$W$2:$W$2500,$A1740))</f>
      </c>
      <c r="AT1740">
        <f>IF($A1740="","",SUMIFS($BJ$2:$BJ$2500,$W$2:$W$2500,$A1740))</f>
      </c>
      <c r="AU1740">
        <f>IF($A1740="","",SUMIFS($BK$2:$BK$2500,$W$2:$W$2500,$A1740))</f>
      </c>
      <c r="AV1740">
        <f>IF($A1740="","",SUMIFS($BL$2:$BL$2500,$W$2:$W$2500,$A1740))</f>
      </c>
      <c r="AW1740">
        <f>IF($A1740="","",SUMIFS($BM$2:$BM$2500,$W$2:$W$2500,$A1740))</f>
      </c>
      <c r="AX1740">
        <f>IF($A1740="","",SUMIFS($BN$2:$BN$2500,$W$2:$W$2500,$A1740))</f>
      </c>
      <c r="AY1740">
        <f>IF($A1740="","",SUMIFS($BO$2:$BO$2500,$W$2:$W$2500,$A1740))</f>
      </c>
      <c r="AZ1740">
        <f>IF($A1740="","",SUMIFS($BP$2:$BP$2500,$W$2:$W$2500,$A1740))</f>
      </c>
      <c r="BA1740">
        <f>IF($A1740="","",SUMIFS($BQ$2:$BQ$2500,$W$2:$W$2500,$A1740))</f>
      </c>
      <c r="BB1740">
        <f>IF($A1740="","",SUMIFS($BR$2:$BR$2500,$W$2:$W$2500,$A1740))</f>
      </c>
      <c r="BC1740">
        <f>IF($A1740="","",SUMIFS($BS$2:$BS$2500,$W$2:$W$2500,$A1740))</f>
      </c>
      <c r="BD1740">
        <f>IF($A1740="","",SUMIFS($BT$2:$BT$2500,$W$2:$W$2500,$A1740))</f>
      </c>
      <c r="BF1740">
        <f>IF($Z1740="","",INDEX($AO$2:$AO$2000,$Z1740))</f>
      </c>
      <c r="BG1740">
        <f>IF($Z1740="","",INDEX($AP$2:$AP$2000,$Z1740))</f>
      </c>
      <c r="BH1740">
        <f>IF($Z1740="","",INDEX($AQ$2:$AQ$2000,$Z1740))</f>
      </c>
      <c r="BI1740">
        <f>IF($Z1740="","",INDEX($AR$2:$AR$2000,$Z1740))</f>
      </c>
      <c r="BJ1740">
        <f>IF($Z1740="","",INDEX($AS$2:$AS$2000,$Z1740))</f>
      </c>
      <c r="BK1740">
        <f>IF($Z1740="","",INDEX($AT$2:$AT$2000,$Z1740))</f>
      </c>
      <c r="BL1740">
        <f>IF($Z1740="","",INDEX($AU$2:$AU$2000,$Z1740))</f>
      </c>
      <c r="BM1740">
        <f>IF($Z1740="","",INDEX($AV$2:$AV$2000,$Z1740))</f>
      </c>
      <c r="BN1740">
        <f>IF($Z1740="","",INDEX($AW$2:$AW$2000,$Z1740))</f>
      </c>
      <c r="BO1740">
        <f>IF($Z1740="","",INDEX($AX$2:$AX$2000,$Z1740))</f>
      </c>
      <c r="BP1740">
        <f>IF($Z1740="","",INDEX($AY$2:$AY$2000,$Z1740))</f>
      </c>
      <c r="BQ1740">
        <f>IF($Z1740="","",INDEX($AZ$2:$AZ$2000,$Z1740))</f>
      </c>
      <c r="BR1740">
        <f>IF($Z1740="","",INDEX($BA$2:$BA$2000,$Z1740))</f>
      </c>
      <c r="BS1740">
        <f>IF($Z1740="","",INDEX($BB$2:$BB$2000,$Z1740))</f>
      </c>
      <c r="BT1740">
        <f>IF($Z1740="","",INDEX($BC$2:$BC$2000,$Z1740))</f>
      </c>
      <c r="BV1740">
        <f>IF(OR($A1740="",$P1740&lt;&gt;"Yes",$AH1740="Yes"),"",1+N($AG1740))</f>
      </c>
      <c r="BW1740">
        <f>IF($A1740="","",COUNTIFS($W$2:$W$2500,$A1740,$BZ$2:$BZ$2500,"Yes")+COUNTIFS($X$2:$X$2500,$A1740,$BY$2:$BY$2500,"Yes"))</f>
      </c>
      <c r="BX1740">
        <f>IF(OR($A1740="",$P1740="Yes"),"",IF(N($BW1740)=0,0,1+SUMIFS($CB$2:$CB$2500,$W$2:$W$2500,$A1740)+SUMIFS($CA$2:$CA$2500,$X$2:$X$2500,$A1740)))</f>
      </c>
      <c r="BY1740" t="str">
        <f>IF($Y1740="","",INDEX($AH$2:$AH$2000,$Y1740)&amp;"")</f>
      </c>
      <c r="BZ1740" t="str">
        <f>IF($Z1740="","",INDEX($AH$2:$AH$2000,$Z1740)&amp;"")</f>
      </c>
      <c r="CA1740">
        <f>IF($Y1740="","",INDEX($BV$2:$BV$2000,$Y1740))</f>
      </c>
      <c r="CB1740">
        <f>IF($Z1740="","",INDEX($BV$2:$BV$2000,$Z1740))</f>
      </c>
    </row>
    <row r="1741">
      <c r="A1741" t="str">
        <f>IF(TRIM(INDEX(games!$A:$A,ROW()))="","",TRIM(INDEX(games!$A:$A,ROW())))</f>
      </c>
      <c r="B1741">
        <f>IF(OR($A1741="",INDEX(games!$B:$B,ROW())=""),"",INDEX(games!$B:$B,ROW()))</f>
      </c>
      <c r="C1741" t="str">
        <f>IF(OR($A1741="",INDEX(games!$C:$C,ROW())=""),"",INDEX(games!$C:$C,ROW()))</f>
      </c>
      <c r="D1741">
        <f>IF($A1741="","",COUNTIF($W$2:$W$2500,$A1741)+COUNTIF($X$2:$X$2500,$A1741))</f>
      </c>
      <c r="E1741">
        <f>IF($A1741="","",IFERROR(MATCH($C1741,$R$2:$R$5,0),0))</f>
      </c>
      <c r="F1741">
        <f>IF($A1741="","",MOD(ROW(),34))</f>
      </c>
      <c r="G1741">
        <f>IF($A1741="",NA(),IF($C1741="Action",$B1741,NA()))</f>
      </c>
      <c r="H1741">
        <f>IF($A1741="",NA(),IF($C1741="Action",1+$F1741*0.023,NA()))</f>
      </c>
      <c r="I1741">
        <f>IF($A1741="",NA(),IF($C1741="Strategy",$B1741,NA()))</f>
      </c>
      <c r="J1741">
        <f>IF($A1741="",NA(),IF($C1741="Strategy",2+$F1741*0.023,NA()))</f>
      </c>
      <c r="K1741">
        <f>IF($A1741="",NA(),IF($C1741="Deckbuilder",$B1741,NA()))</f>
      </c>
      <c r="L1741">
        <f>IF($A1741="",NA(),IF($C1741="Deckbuilder",3+$F1741*0.023,NA()))</f>
      </c>
      <c r="M1741">
        <f>IF($A1741="",NA(),IF($C1741="Traditional",$B1741,NA()))</f>
      </c>
      <c r="N1741">
        <f>IF($A1741="",NA(),IF($C1741="Traditional",4+$F1741*0.023,NA()))</f>
      </c>
      <c r="O1741">
        <f>IF($A1741="","",$D1741+ROW()/1000000)</f>
      </c>
      <c r="P1741" t="str">
        <f>IF(OR($A1741="",INDEX(games!$H:$H,ROW())=""),"",INDEX(games!$H:$H,ROW()))</f>
      </c>
      <c r="Q1741">
        <f>IF(OR($A1741="",$P1741&lt;&gt;"Yes"),"",$D1741+ROW()/1000000)</f>
      </c>
      <c r="T1741">
        <f>IF($Y1741="","",INDEX($B$2:$B$2000,$Y1741))</f>
      </c>
      <c r="U1741">
        <f>IF($Z1741="","",INDEX($B$2:$B$2000,$Z1741))</f>
      </c>
      <c r="V1741">
        <f>IF(OR($T1741="",$U1741=""),"",$U1741-$T1741)</f>
      </c>
      <c r="W1741" t="str">
        <f>IF(TRIM(INDEX(connections!$A:$A,ROW()))="","",TRIM(INDEX(connections!$A:$A,ROW())))</f>
      </c>
      <c r="X1741" t="str">
        <f>IF($W1741="","",TRIM(INDEX(connections!$B:$B,ROW())))</f>
      </c>
      <c r="Y1741">
        <f>IF($W1741="","",IFERROR(MATCH($W1741,$A$2:$A$2000,0),""))</f>
      </c>
      <c r="Z1741">
        <f>IF($X1741="","",IFERROR(MATCH($X1741,$A$2:$A$2000,0),""))</f>
      </c>
      <c r="AA1741" t="str">
        <f>IF($Y1741="","",INDEX($P$2:$P$2000,$Y1741))</f>
      </c>
      <c r="AB1741" t="str">
        <f>IF($Z1741="","",INDEX($P$2:$P$2000,$Z1741))</f>
      </c>
      <c r="AC1741">
        <f>IF(AND($AA1741="Yes",$AB1741="Yes"),1,"")</f>
      </c>
      <c r="AD1741">
        <f>IF(OR($Y1741="",$Z1741=""),"",IF(INDEX($C$2:$C$2000,$Y1741)=INDEX($C$2:$C$2000,$Z1741),0,1))</f>
      </c>
      <c r="AE1741">
        <f>IF($AC1741&lt;&gt;1,"",IF(AND(INDEX($AG$2:$AG$2000,$Y1741)=1,INDEX($AG$2:$AG$2000,$Z1741)=1),1,""))</f>
      </c>
      <c r="AG1741">
        <f>IF($A1741="","",COUNTIFS($W$2:$W$2500,$A1741,$AB$2:$AB$2500,"Yes")+COUNTIFS($X$2:$X$2500,$A1741,$AA$2:$AA$2500,"Yes"))</f>
      </c>
      <c r="AH1741" t="str">
        <f>IF(OR($P1741&lt;&gt;"Yes",N($AG1741)=0),"",IF(AND($AG1741=1,COUNTIFS($W$2:$W$2500,$A1741,$AE$2:$AE$2500,1)+COUNTIFS($X$2:$X$2500,$A1741,$AE$2:$AE$2500,1)&gt;0),"","Yes"))</f>
      </c>
      <c r="AI1741">
        <f>IF($AH1741="Yes",$AG1741,"")</f>
      </c>
      <c r="AJ1741">
        <f>IF($AI1741="","",$AI1741+ROW()/1000000)</f>
      </c>
      <c r="AK1741">
        <f>IF(OR($A1741="",$P1741="Yes",N($AG1741)=0),"",$AG1741+ROW()/1000000)</f>
      </c>
      <c r="AL1741" t="str">
        <f>IF($A1741="","",INDEX(games!$J:$J,ROW())&amp;"")</f>
      </c>
      <c r="AM1741">
        <f>IF($A1741="","",SUMPRODUCT($AO1741:$BD1741,'Map Analysis'!$AP$2^{0,1,2,3,4,5,6,7,8,9,10,11,12,13,14,15}))</f>
      </c>
      <c r="AN1741">
        <f>IF($A1741="","",$AM1741+ROW()/10000000)</f>
      </c>
      <c r="AO1741">
        <f>IF($A1741="","",COUNTIF($W$2:$W$2500,$A1741))</f>
      </c>
      <c r="AP1741">
        <f>IF($A1741="","",SUMIFS($BF$2:$BF$2500,$W$2:$W$2500,$A1741))</f>
      </c>
      <c r="AQ1741">
        <f>IF($A1741="","",SUMIFS($BG$2:$BG$2500,$W$2:$W$2500,$A1741))</f>
      </c>
      <c r="AR1741">
        <f>IF($A1741="","",SUMIFS($BH$2:$BH$2500,$W$2:$W$2500,$A1741))</f>
      </c>
      <c r="AS1741">
        <f>IF($A1741="","",SUMIFS($BI$2:$BI$2500,$W$2:$W$2500,$A1741))</f>
      </c>
      <c r="AT1741">
        <f>IF($A1741="","",SUMIFS($BJ$2:$BJ$2500,$W$2:$W$2500,$A1741))</f>
      </c>
      <c r="AU1741">
        <f>IF($A1741="","",SUMIFS($BK$2:$BK$2500,$W$2:$W$2500,$A1741))</f>
      </c>
      <c r="AV1741">
        <f>IF($A1741="","",SUMIFS($BL$2:$BL$2500,$W$2:$W$2500,$A1741))</f>
      </c>
      <c r="AW1741">
        <f>IF($A1741="","",SUMIFS($BM$2:$BM$2500,$W$2:$W$2500,$A1741))</f>
      </c>
      <c r="AX1741">
        <f>IF($A1741="","",SUMIFS($BN$2:$BN$2500,$W$2:$W$2500,$A1741))</f>
      </c>
      <c r="AY1741">
        <f>IF($A1741="","",SUMIFS($BO$2:$BO$2500,$W$2:$W$2500,$A1741))</f>
      </c>
      <c r="AZ1741">
        <f>IF($A1741="","",SUMIFS($BP$2:$BP$2500,$W$2:$W$2500,$A1741))</f>
      </c>
      <c r="BA1741">
        <f>IF($A1741="","",SUMIFS($BQ$2:$BQ$2500,$W$2:$W$2500,$A1741))</f>
      </c>
      <c r="BB1741">
        <f>IF($A1741="","",SUMIFS($BR$2:$BR$2500,$W$2:$W$2500,$A1741))</f>
      </c>
      <c r="BC1741">
        <f>IF($A1741="","",SUMIFS($BS$2:$BS$2500,$W$2:$W$2500,$A1741))</f>
      </c>
      <c r="BD1741">
        <f>IF($A1741="","",SUMIFS($BT$2:$BT$2500,$W$2:$W$2500,$A1741))</f>
      </c>
      <c r="BF1741">
        <f>IF($Z1741="","",INDEX($AO$2:$AO$2000,$Z1741))</f>
      </c>
      <c r="BG1741">
        <f>IF($Z1741="","",INDEX($AP$2:$AP$2000,$Z1741))</f>
      </c>
      <c r="BH1741">
        <f>IF($Z1741="","",INDEX($AQ$2:$AQ$2000,$Z1741))</f>
      </c>
      <c r="BI1741">
        <f>IF($Z1741="","",INDEX($AR$2:$AR$2000,$Z1741))</f>
      </c>
      <c r="BJ1741">
        <f>IF($Z1741="","",INDEX($AS$2:$AS$2000,$Z1741))</f>
      </c>
      <c r="BK1741">
        <f>IF($Z1741="","",INDEX($AT$2:$AT$2000,$Z1741))</f>
      </c>
      <c r="BL1741">
        <f>IF($Z1741="","",INDEX($AU$2:$AU$2000,$Z1741))</f>
      </c>
      <c r="BM1741">
        <f>IF($Z1741="","",INDEX($AV$2:$AV$2000,$Z1741))</f>
      </c>
      <c r="BN1741">
        <f>IF($Z1741="","",INDEX($AW$2:$AW$2000,$Z1741))</f>
      </c>
      <c r="BO1741">
        <f>IF($Z1741="","",INDEX($AX$2:$AX$2000,$Z1741))</f>
      </c>
      <c r="BP1741">
        <f>IF($Z1741="","",INDEX($AY$2:$AY$2000,$Z1741))</f>
      </c>
      <c r="BQ1741">
        <f>IF($Z1741="","",INDEX($AZ$2:$AZ$2000,$Z1741))</f>
      </c>
      <c r="BR1741">
        <f>IF($Z1741="","",INDEX($BA$2:$BA$2000,$Z1741))</f>
      </c>
      <c r="BS1741">
        <f>IF($Z1741="","",INDEX($BB$2:$BB$2000,$Z1741))</f>
      </c>
      <c r="BT1741">
        <f>IF($Z1741="","",INDEX($BC$2:$BC$2000,$Z1741))</f>
      </c>
      <c r="BV1741">
        <f>IF(OR($A1741="",$P1741&lt;&gt;"Yes",$AH1741="Yes"),"",1+N($AG1741))</f>
      </c>
      <c r="BW1741">
        <f>IF($A1741="","",COUNTIFS($W$2:$W$2500,$A1741,$BZ$2:$BZ$2500,"Yes")+COUNTIFS($X$2:$X$2500,$A1741,$BY$2:$BY$2500,"Yes"))</f>
      </c>
      <c r="BX1741">
        <f>IF(OR($A1741="",$P1741="Yes"),"",IF(N($BW1741)=0,0,1+SUMIFS($CB$2:$CB$2500,$W$2:$W$2500,$A1741)+SUMIFS($CA$2:$CA$2500,$X$2:$X$2500,$A1741)))</f>
      </c>
      <c r="BY1741" t="str">
        <f>IF($Y1741="","",INDEX($AH$2:$AH$2000,$Y1741)&amp;"")</f>
      </c>
      <c r="BZ1741" t="str">
        <f>IF($Z1741="","",INDEX($AH$2:$AH$2000,$Z1741)&amp;"")</f>
      </c>
      <c r="CA1741">
        <f>IF($Y1741="","",INDEX($BV$2:$BV$2000,$Y1741))</f>
      </c>
      <c r="CB1741">
        <f>IF($Z1741="","",INDEX($BV$2:$BV$2000,$Z1741))</f>
      </c>
    </row>
    <row r="1742">
      <c r="A1742" t="str">
        <f>IF(TRIM(INDEX(games!$A:$A,ROW()))="","",TRIM(INDEX(games!$A:$A,ROW())))</f>
      </c>
      <c r="B1742">
        <f>IF(OR($A1742="",INDEX(games!$B:$B,ROW())=""),"",INDEX(games!$B:$B,ROW()))</f>
      </c>
      <c r="C1742" t="str">
        <f>IF(OR($A1742="",INDEX(games!$C:$C,ROW())=""),"",INDEX(games!$C:$C,ROW()))</f>
      </c>
      <c r="D1742">
        <f>IF($A1742="","",COUNTIF($W$2:$W$2500,$A1742)+COUNTIF($X$2:$X$2500,$A1742))</f>
      </c>
      <c r="E1742">
        <f>IF($A1742="","",IFERROR(MATCH($C1742,$R$2:$R$5,0),0))</f>
      </c>
      <c r="F1742">
        <f>IF($A1742="","",MOD(ROW(),34))</f>
      </c>
      <c r="G1742">
        <f>IF($A1742="",NA(),IF($C1742="Action",$B1742,NA()))</f>
      </c>
      <c r="H1742">
        <f>IF($A1742="",NA(),IF($C1742="Action",1+$F1742*0.023,NA()))</f>
      </c>
      <c r="I1742">
        <f>IF($A1742="",NA(),IF($C1742="Strategy",$B1742,NA()))</f>
      </c>
      <c r="J1742">
        <f>IF($A1742="",NA(),IF($C1742="Strategy",2+$F1742*0.023,NA()))</f>
      </c>
      <c r="K1742">
        <f>IF($A1742="",NA(),IF($C1742="Deckbuilder",$B1742,NA()))</f>
      </c>
      <c r="L1742">
        <f>IF($A1742="",NA(),IF($C1742="Deckbuilder",3+$F1742*0.023,NA()))</f>
      </c>
      <c r="M1742">
        <f>IF($A1742="",NA(),IF($C1742="Traditional",$B1742,NA()))</f>
      </c>
      <c r="N1742">
        <f>IF($A1742="",NA(),IF($C1742="Traditional",4+$F1742*0.023,NA()))</f>
      </c>
      <c r="O1742">
        <f>IF($A1742="","",$D1742+ROW()/1000000)</f>
      </c>
      <c r="P1742" t="str">
        <f>IF(OR($A1742="",INDEX(games!$H:$H,ROW())=""),"",INDEX(games!$H:$H,ROW()))</f>
      </c>
      <c r="Q1742">
        <f>IF(OR($A1742="",$P1742&lt;&gt;"Yes"),"",$D1742+ROW()/1000000)</f>
      </c>
      <c r="T1742">
        <f>IF($Y1742="","",INDEX($B$2:$B$2000,$Y1742))</f>
      </c>
      <c r="U1742">
        <f>IF($Z1742="","",INDEX($B$2:$B$2000,$Z1742))</f>
      </c>
      <c r="V1742">
        <f>IF(OR($T1742="",$U1742=""),"",$U1742-$T1742)</f>
      </c>
      <c r="W1742" t="str">
        <f>IF(TRIM(INDEX(connections!$A:$A,ROW()))="","",TRIM(INDEX(connections!$A:$A,ROW())))</f>
      </c>
      <c r="X1742" t="str">
        <f>IF($W1742="","",TRIM(INDEX(connections!$B:$B,ROW())))</f>
      </c>
      <c r="Y1742">
        <f>IF($W1742="","",IFERROR(MATCH($W1742,$A$2:$A$2000,0),""))</f>
      </c>
      <c r="Z1742">
        <f>IF($X1742="","",IFERROR(MATCH($X1742,$A$2:$A$2000,0),""))</f>
      </c>
      <c r="AA1742" t="str">
        <f>IF($Y1742="","",INDEX($P$2:$P$2000,$Y1742))</f>
      </c>
      <c r="AB1742" t="str">
        <f>IF($Z1742="","",INDEX($P$2:$P$2000,$Z1742))</f>
      </c>
      <c r="AC1742">
        <f>IF(AND($AA1742="Yes",$AB1742="Yes"),1,"")</f>
      </c>
      <c r="AD1742">
        <f>IF(OR($Y1742="",$Z1742=""),"",IF(INDEX($C$2:$C$2000,$Y1742)=INDEX($C$2:$C$2000,$Z1742),0,1))</f>
      </c>
      <c r="AE1742">
        <f>IF($AC1742&lt;&gt;1,"",IF(AND(INDEX($AG$2:$AG$2000,$Y1742)=1,INDEX($AG$2:$AG$2000,$Z1742)=1),1,""))</f>
      </c>
      <c r="AG1742">
        <f>IF($A1742="","",COUNTIFS($W$2:$W$2500,$A1742,$AB$2:$AB$2500,"Yes")+COUNTIFS($X$2:$X$2500,$A1742,$AA$2:$AA$2500,"Yes"))</f>
      </c>
      <c r="AH1742" t="str">
        <f>IF(OR($P1742&lt;&gt;"Yes",N($AG1742)=0),"",IF(AND($AG1742=1,COUNTIFS($W$2:$W$2500,$A1742,$AE$2:$AE$2500,1)+COUNTIFS($X$2:$X$2500,$A1742,$AE$2:$AE$2500,1)&gt;0),"","Yes"))</f>
      </c>
      <c r="AI1742">
        <f>IF($AH1742="Yes",$AG1742,"")</f>
      </c>
      <c r="AJ1742">
        <f>IF($AI1742="","",$AI1742+ROW()/1000000)</f>
      </c>
      <c r="AK1742">
        <f>IF(OR($A1742="",$P1742="Yes",N($AG1742)=0),"",$AG1742+ROW()/1000000)</f>
      </c>
      <c r="AL1742" t="str">
        <f>IF($A1742="","",INDEX(games!$J:$J,ROW())&amp;"")</f>
      </c>
      <c r="AM1742">
        <f>IF($A1742="","",SUMPRODUCT($AO1742:$BD1742,'Map Analysis'!$AP$2^{0,1,2,3,4,5,6,7,8,9,10,11,12,13,14,15}))</f>
      </c>
      <c r="AN1742">
        <f>IF($A1742="","",$AM1742+ROW()/10000000)</f>
      </c>
      <c r="AO1742">
        <f>IF($A1742="","",COUNTIF($W$2:$W$2500,$A1742))</f>
      </c>
      <c r="AP1742">
        <f>IF($A1742="","",SUMIFS($BF$2:$BF$2500,$W$2:$W$2500,$A1742))</f>
      </c>
      <c r="AQ1742">
        <f>IF($A1742="","",SUMIFS($BG$2:$BG$2500,$W$2:$W$2500,$A1742))</f>
      </c>
      <c r="AR1742">
        <f>IF($A1742="","",SUMIFS($BH$2:$BH$2500,$W$2:$W$2500,$A1742))</f>
      </c>
      <c r="AS1742">
        <f>IF($A1742="","",SUMIFS($BI$2:$BI$2500,$W$2:$W$2500,$A1742))</f>
      </c>
      <c r="AT1742">
        <f>IF($A1742="","",SUMIFS($BJ$2:$BJ$2500,$W$2:$W$2500,$A1742))</f>
      </c>
      <c r="AU1742">
        <f>IF($A1742="","",SUMIFS($BK$2:$BK$2500,$W$2:$W$2500,$A1742))</f>
      </c>
      <c r="AV1742">
        <f>IF($A1742="","",SUMIFS($BL$2:$BL$2500,$W$2:$W$2500,$A1742))</f>
      </c>
      <c r="AW1742">
        <f>IF($A1742="","",SUMIFS($BM$2:$BM$2500,$W$2:$W$2500,$A1742))</f>
      </c>
      <c r="AX1742">
        <f>IF($A1742="","",SUMIFS($BN$2:$BN$2500,$W$2:$W$2500,$A1742))</f>
      </c>
      <c r="AY1742">
        <f>IF($A1742="","",SUMIFS($BO$2:$BO$2500,$W$2:$W$2500,$A1742))</f>
      </c>
      <c r="AZ1742">
        <f>IF($A1742="","",SUMIFS($BP$2:$BP$2500,$W$2:$W$2500,$A1742))</f>
      </c>
      <c r="BA1742">
        <f>IF($A1742="","",SUMIFS($BQ$2:$BQ$2500,$W$2:$W$2500,$A1742))</f>
      </c>
      <c r="BB1742">
        <f>IF($A1742="","",SUMIFS($BR$2:$BR$2500,$W$2:$W$2500,$A1742))</f>
      </c>
      <c r="BC1742">
        <f>IF($A1742="","",SUMIFS($BS$2:$BS$2500,$W$2:$W$2500,$A1742))</f>
      </c>
      <c r="BD1742">
        <f>IF($A1742="","",SUMIFS($BT$2:$BT$2500,$W$2:$W$2500,$A1742))</f>
      </c>
      <c r="BF1742">
        <f>IF($Z1742="","",INDEX($AO$2:$AO$2000,$Z1742))</f>
      </c>
      <c r="BG1742">
        <f>IF($Z1742="","",INDEX($AP$2:$AP$2000,$Z1742))</f>
      </c>
      <c r="BH1742">
        <f>IF($Z1742="","",INDEX($AQ$2:$AQ$2000,$Z1742))</f>
      </c>
      <c r="BI1742">
        <f>IF($Z1742="","",INDEX($AR$2:$AR$2000,$Z1742))</f>
      </c>
      <c r="BJ1742">
        <f>IF($Z1742="","",INDEX($AS$2:$AS$2000,$Z1742))</f>
      </c>
      <c r="BK1742">
        <f>IF($Z1742="","",INDEX($AT$2:$AT$2000,$Z1742))</f>
      </c>
      <c r="BL1742">
        <f>IF($Z1742="","",INDEX($AU$2:$AU$2000,$Z1742))</f>
      </c>
      <c r="BM1742">
        <f>IF($Z1742="","",INDEX($AV$2:$AV$2000,$Z1742))</f>
      </c>
      <c r="BN1742">
        <f>IF($Z1742="","",INDEX($AW$2:$AW$2000,$Z1742))</f>
      </c>
      <c r="BO1742">
        <f>IF($Z1742="","",INDEX($AX$2:$AX$2000,$Z1742))</f>
      </c>
      <c r="BP1742">
        <f>IF($Z1742="","",INDEX($AY$2:$AY$2000,$Z1742))</f>
      </c>
      <c r="BQ1742">
        <f>IF($Z1742="","",INDEX($AZ$2:$AZ$2000,$Z1742))</f>
      </c>
      <c r="BR1742">
        <f>IF($Z1742="","",INDEX($BA$2:$BA$2000,$Z1742))</f>
      </c>
      <c r="BS1742">
        <f>IF($Z1742="","",INDEX($BB$2:$BB$2000,$Z1742))</f>
      </c>
      <c r="BT1742">
        <f>IF($Z1742="","",INDEX($BC$2:$BC$2000,$Z1742))</f>
      </c>
      <c r="BV1742">
        <f>IF(OR($A1742="",$P1742&lt;&gt;"Yes",$AH1742="Yes"),"",1+N($AG1742))</f>
      </c>
      <c r="BW1742">
        <f>IF($A1742="","",COUNTIFS($W$2:$W$2500,$A1742,$BZ$2:$BZ$2500,"Yes")+COUNTIFS($X$2:$X$2500,$A1742,$BY$2:$BY$2500,"Yes"))</f>
      </c>
      <c r="BX1742">
        <f>IF(OR($A1742="",$P1742="Yes"),"",IF(N($BW1742)=0,0,1+SUMIFS($CB$2:$CB$2500,$W$2:$W$2500,$A1742)+SUMIFS($CA$2:$CA$2500,$X$2:$X$2500,$A1742)))</f>
      </c>
      <c r="BY1742" t="str">
        <f>IF($Y1742="","",INDEX($AH$2:$AH$2000,$Y1742)&amp;"")</f>
      </c>
      <c r="BZ1742" t="str">
        <f>IF($Z1742="","",INDEX($AH$2:$AH$2000,$Z1742)&amp;"")</f>
      </c>
      <c r="CA1742">
        <f>IF($Y1742="","",INDEX($BV$2:$BV$2000,$Y1742))</f>
      </c>
      <c r="CB1742">
        <f>IF($Z1742="","",INDEX($BV$2:$BV$2000,$Z1742))</f>
      </c>
    </row>
    <row r="1743">
      <c r="A1743" t="str">
        <f>IF(TRIM(INDEX(games!$A:$A,ROW()))="","",TRIM(INDEX(games!$A:$A,ROW())))</f>
      </c>
      <c r="B1743">
        <f>IF(OR($A1743="",INDEX(games!$B:$B,ROW())=""),"",INDEX(games!$B:$B,ROW()))</f>
      </c>
      <c r="C1743" t="str">
        <f>IF(OR($A1743="",INDEX(games!$C:$C,ROW())=""),"",INDEX(games!$C:$C,ROW()))</f>
      </c>
      <c r="D1743">
        <f>IF($A1743="","",COUNTIF($W$2:$W$2500,$A1743)+COUNTIF($X$2:$X$2500,$A1743))</f>
      </c>
      <c r="E1743">
        <f>IF($A1743="","",IFERROR(MATCH($C1743,$R$2:$R$5,0),0))</f>
      </c>
      <c r="F1743">
        <f>IF($A1743="","",MOD(ROW(),34))</f>
      </c>
      <c r="G1743">
        <f>IF($A1743="",NA(),IF($C1743="Action",$B1743,NA()))</f>
      </c>
      <c r="H1743">
        <f>IF($A1743="",NA(),IF($C1743="Action",1+$F1743*0.023,NA()))</f>
      </c>
      <c r="I1743">
        <f>IF($A1743="",NA(),IF($C1743="Strategy",$B1743,NA()))</f>
      </c>
      <c r="J1743">
        <f>IF($A1743="",NA(),IF($C1743="Strategy",2+$F1743*0.023,NA()))</f>
      </c>
      <c r="K1743">
        <f>IF($A1743="",NA(),IF($C1743="Deckbuilder",$B1743,NA()))</f>
      </c>
      <c r="L1743">
        <f>IF($A1743="",NA(),IF($C1743="Deckbuilder",3+$F1743*0.023,NA()))</f>
      </c>
      <c r="M1743">
        <f>IF($A1743="",NA(),IF($C1743="Traditional",$B1743,NA()))</f>
      </c>
      <c r="N1743">
        <f>IF($A1743="",NA(),IF($C1743="Traditional",4+$F1743*0.023,NA()))</f>
      </c>
      <c r="O1743">
        <f>IF($A1743="","",$D1743+ROW()/1000000)</f>
      </c>
      <c r="P1743" t="str">
        <f>IF(OR($A1743="",INDEX(games!$H:$H,ROW())=""),"",INDEX(games!$H:$H,ROW()))</f>
      </c>
      <c r="Q1743">
        <f>IF(OR($A1743="",$P1743&lt;&gt;"Yes"),"",$D1743+ROW()/1000000)</f>
      </c>
      <c r="T1743">
        <f>IF($Y1743="","",INDEX($B$2:$B$2000,$Y1743))</f>
      </c>
      <c r="U1743">
        <f>IF($Z1743="","",INDEX($B$2:$B$2000,$Z1743))</f>
      </c>
      <c r="V1743">
        <f>IF(OR($T1743="",$U1743=""),"",$U1743-$T1743)</f>
      </c>
      <c r="W1743" t="str">
        <f>IF(TRIM(INDEX(connections!$A:$A,ROW()))="","",TRIM(INDEX(connections!$A:$A,ROW())))</f>
      </c>
      <c r="X1743" t="str">
        <f>IF($W1743="","",TRIM(INDEX(connections!$B:$B,ROW())))</f>
      </c>
      <c r="Y1743">
        <f>IF($W1743="","",IFERROR(MATCH($W1743,$A$2:$A$2000,0),""))</f>
      </c>
      <c r="Z1743">
        <f>IF($X1743="","",IFERROR(MATCH($X1743,$A$2:$A$2000,0),""))</f>
      </c>
      <c r="AA1743" t="str">
        <f>IF($Y1743="","",INDEX($P$2:$P$2000,$Y1743))</f>
      </c>
      <c r="AB1743" t="str">
        <f>IF($Z1743="","",INDEX($P$2:$P$2000,$Z1743))</f>
      </c>
      <c r="AC1743">
        <f>IF(AND($AA1743="Yes",$AB1743="Yes"),1,"")</f>
      </c>
      <c r="AD1743">
        <f>IF(OR($Y1743="",$Z1743=""),"",IF(INDEX($C$2:$C$2000,$Y1743)=INDEX($C$2:$C$2000,$Z1743),0,1))</f>
      </c>
      <c r="AE1743">
        <f>IF($AC1743&lt;&gt;1,"",IF(AND(INDEX($AG$2:$AG$2000,$Y1743)=1,INDEX($AG$2:$AG$2000,$Z1743)=1),1,""))</f>
      </c>
      <c r="AG1743">
        <f>IF($A1743="","",COUNTIFS($W$2:$W$2500,$A1743,$AB$2:$AB$2500,"Yes")+COUNTIFS($X$2:$X$2500,$A1743,$AA$2:$AA$2500,"Yes"))</f>
      </c>
      <c r="AH1743" t="str">
        <f>IF(OR($P1743&lt;&gt;"Yes",N($AG1743)=0),"",IF(AND($AG1743=1,COUNTIFS($W$2:$W$2500,$A1743,$AE$2:$AE$2500,1)+COUNTIFS($X$2:$X$2500,$A1743,$AE$2:$AE$2500,1)&gt;0),"","Yes"))</f>
      </c>
      <c r="AI1743">
        <f>IF($AH1743="Yes",$AG1743,"")</f>
      </c>
      <c r="AJ1743">
        <f>IF($AI1743="","",$AI1743+ROW()/1000000)</f>
      </c>
      <c r="AK1743">
        <f>IF(OR($A1743="",$P1743="Yes",N($AG1743)=0),"",$AG1743+ROW()/1000000)</f>
      </c>
      <c r="AL1743" t="str">
        <f>IF($A1743="","",INDEX(games!$J:$J,ROW())&amp;"")</f>
      </c>
      <c r="AM1743">
        <f>IF($A1743="","",SUMPRODUCT($AO1743:$BD1743,'Map Analysis'!$AP$2^{0,1,2,3,4,5,6,7,8,9,10,11,12,13,14,15}))</f>
      </c>
      <c r="AN1743">
        <f>IF($A1743="","",$AM1743+ROW()/10000000)</f>
      </c>
      <c r="AO1743">
        <f>IF($A1743="","",COUNTIF($W$2:$W$2500,$A1743))</f>
      </c>
      <c r="AP1743">
        <f>IF($A1743="","",SUMIFS($BF$2:$BF$2500,$W$2:$W$2500,$A1743))</f>
      </c>
      <c r="AQ1743">
        <f>IF($A1743="","",SUMIFS($BG$2:$BG$2500,$W$2:$W$2500,$A1743))</f>
      </c>
      <c r="AR1743">
        <f>IF($A1743="","",SUMIFS($BH$2:$BH$2500,$W$2:$W$2500,$A1743))</f>
      </c>
      <c r="AS1743">
        <f>IF($A1743="","",SUMIFS($BI$2:$BI$2500,$W$2:$W$2500,$A1743))</f>
      </c>
      <c r="AT1743">
        <f>IF($A1743="","",SUMIFS($BJ$2:$BJ$2500,$W$2:$W$2500,$A1743))</f>
      </c>
      <c r="AU1743">
        <f>IF($A1743="","",SUMIFS($BK$2:$BK$2500,$W$2:$W$2500,$A1743))</f>
      </c>
      <c r="AV1743">
        <f>IF($A1743="","",SUMIFS($BL$2:$BL$2500,$W$2:$W$2500,$A1743))</f>
      </c>
      <c r="AW1743">
        <f>IF($A1743="","",SUMIFS($BM$2:$BM$2500,$W$2:$W$2500,$A1743))</f>
      </c>
      <c r="AX1743">
        <f>IF($A1743="","",SUMIFS($BN$2:$BN$2500,$W$2:$W$2500,$A1743))</f>
      </c>
      <c r="AY1743">
        <f>IF($A1743="","",SUMIFS($BO$2:$BO$2500,$W$2:$W$2500,$A1743))</f>
      </c>
      <c r="AZ1743">
        <f>IF($A1743="","",SUMIFS($BP$2:$BP$2500,$W$2:$W$2500,$A1743))</f>
      </c>
      <c r="BA1743">
        <f>IF($A1743="","",SUMIFS($BQ$2:$BQ$2500,$W$2:$W$2500,$A1743))</f>
      </c>
      <c r="BB1743">
        <f>IF($A1743="","",SUMIFS($BR$2:$BR$2500,$W$2:$W$2500,$A1743))</f>
      </c>
      <c r="BC1743">
        <f>IF($A1743="","",SUMIFS($BS$2:$BS$2500,$W$2:$W$2500,$A1743))</f>
      </c>
      <c r="BD1743">
        <f>IF($A1743="","",SUMIFS($BT$2:$BT$2500,$W$2:$W$2500,$A1743))</f>
      </c>
      <c r="BF1743">
        <f>IF($Z1743="","",INDEX($AO$2:$AO$2000,$Z1743))</f>
      </c>
      <c r="BG1743">
        <f>IF($Z1743="","",INDEX($AP$2:$AP$2000,$Z1743))</f>
      </c>
      <c r="BH1743">
        <f>IF($Z1743="","",INDEX($AQ$2:$AQ$2000,$Z1743))</f>
      </c>
      <c r="BI1743">
        <f>IF($Z1743="","",INDEX($AR$2:$AR$2000,$Z1743))</f>
      </c>
      <c r="BJ1743">
        <f>IF($Z1743="","",INDEX($AS$2:$AS$2000,$Z1743))</f>
      </c>
      <c r="BK1743">
        <f>IF($Z1743="","",INDEX($AT$2:$AT$2000,$Z1743))</f>
      </c>
      <c r="BL1743">
        <f>IF($Z1743="","",INDEX($AU$2:$AU$2000,$Z1743))</f>
      </c>
      <c r="BM1743">
        <f>IF($Z1743="","",INDEX($AV$2:$AV$2000,$Z1743))</f>
      </c>
      <c r="BN1743">
        <f>IF($Z1743="","",INDEX($AW$2:$AW$2000,$Z1743))</f>
      </c>
      <c r="BO1743">
        <f>IF($Z1743="","",INDEX($AX$2:$AX$2000,$Z1743))</f>
      </c>
      <c r="BP1743">
        <f>IF($Z1743="","",INDEX($AY$2:$AY$2000,$Z1743))</f>
      </c>
      <c r="BQ1743">
        <f>IF($Z1743="","",INDEX($AZ$2:$AZ$2000,$Z1743))</f>
      </c>
      <c r="BR1743">
        <f>IF($Z1743="","",INDEX($BA$2:$BA$2000,$Z1743))</f>
      </c>
      <c r="BS1743">
        <f>IF($Z1743="","",INDEX($BB$2:$BB$2000,$Z1743))</f>
      </c>
      <c r="BT1743">
        <f>IF($Z1743="","",INDEX($BC$2:$BC$2000,$Z1743))</f>
      </c>
      <c r="BV1743">
        <f>IF(OR($A1743="",$P1743&lt;&gt;"Yes",$AH1743="Yes"),"",1+N($AG1743))</f>
      </c>
      <c r="BW1743">
        <f>IF($A1743="","",COUNTIFS($W$2:$W$2500,$A1743,$BZ$2:$BZ$2500,"Yes")+COUNTIFS($X$2:$X$2500,$A1743,$BY$2:$BY$2500,"Yes"))</f>
      </c>
      <c r="BX1743">
        <f>IF(OR($A1743="",$P1743="Yes"),"",IF(N($BW1743)=0,0,1+SUMIFS($CB$2:$CB$2500,$W$2:$W$2500,$A1743)+SUMIFS($CA$2:$CA$2500,$X$2:$X$2500,$A1743)))</f>
      </c>
      <c r="BY1743" t="str">
        <f>IF($Y1743="","",INDEX($AH$2:$AH$2000,$Y1743)&amp;"")</f>
      </c>
      <c r="BZ1743" t="str">
        <f>IF($Z1743="","",INDEX($AH$2:$AH$2000,$Z1743)&amp;"")</f>
      </c>
      <c r="CA1743">
        <f>IF($Y1743="","",INDEX($BV$2:$BV$2000,$Y1743))</f>
      </c>
      <c r="CB1743">
        <f>IF($Z1743="","",INDEX($BV$2:$BV$2000,$Z1743))</f>
      </c>
    </row>
    <row r="1744">
      <c r="A1744" t="str">
        <f>IF(TRIM(INDEX(games!$A:$A,ROW()))="","",TRIM(INDEX(games!$A:$A,ROW())))</f>
      </c>
      <c r="B1744">
        <f>IF(OR($A1744="",INDEX(games!$B:$B,ROW())=""),"",INDEX(games!$B:$B,ROW()))</f>
      </c>
      <c r="C1744" t="str">
        <f>IF(OR($A1744="",INDEX(games!$C:$C,ROW())=""),"",INDEX(games!$C:$C,ROW()))</f>
      </c>
      <c r="D1744">
        <f>IF($A1744="","",COUNTIF($W$2:$W$2500,$A1744)+COUNTIF($X$2:$X$2500,$A1744))</f>
      </c>
      <c r="E1744">
        <f>IF($A1744="","",IFERROR(MATCH($C1744,$R$2:$R$5,0),0))</f>
      </c>
      <c r="F1744">
        <f>IF($A1744="","",MOD(ROW(),34))</f>
      </c>
      <c r="G1744">
        <f>IF($A1744="",NA(),IF($C1744="Action",$B1744,NA()))</f>
      </c>
      <c r="H1744">
        <f>IF($A1744="",NA(),IF($C1744="Action",1+$F1744*0.023,NA()))</f>
      </c>
      <c r="I1744">
        <f>IF($A1744="",NA(),IF($C1744="Strategy",$B1744,NA()))</f>
      </c>
      <c r="J1744">
        <f>IF($A1744="",NA(),IF($C1744="Strategy",2+$F1744*0.023,NA()))</f>
      </c>
      <c r="K1744">
        <f>IF($A1744="",NA(),IF($C1744="Deckbuilder",$B1744,NA()))</f>
      </c>
      <c r="L1744">
        <f>IF($A1744="",NA(),IF($C1744="Deckbuilder",3+$F1744*0.023,NA()))</f>
      </c>
      <c r="M1744">
        <f>IF($A1744="",NA(),IF($C1744="Traditional",$B1744,NA()))</f>
      </c>
      <c r="N1744">
        <f>IF($A1744="",NA(),IF($C1744="Traditional",4+$F1744*0.023,NA()))</f>
      </c>
      <c r="O1744">
        <f>IF($A1744="","",$D1744+ROW()/1000000)</f>
      </c>
      <c r="P1744" t="str">
        <f>IF(OR($A1744="",INDEX(games!$H:$H,ROW())=""),"",INDEX(games!$H:$H,ROW()))</f>
      </c>
      <c r="Q1744">
        <f>IF(OR($A1744="",$P1744&lt;&gt;"Yes"),"",$D1744+ROW()/1000000)</f>
      </c>
      <c r="T1744">
        <f>IF($Y1744="","",INDEX($B$2:$B$2000,$Y1744))</f>
      </c>
      <c r="U1744">
        <f>IF($Z1744="","",INDEX($B$2:$B$2000,$Z1744))</f>
      </c>
      <c r="V1744">
        <f>IF(OR($T1744="",$U1744=""),"",$U1744-$T1744)</f>
      </c>
      <c r="W1744" t="str">
        <f>IF(TRIM(INDEX(connections!$A:$A,ROW()))="","",TRIM(INDEX(connections!$A:$A,ROW())))</f>
      </c>
      <c r="X1744" t="str">
        <f>IF($W1744="","",TRIM(INDEX(connections!$B:$B,ROW())))</f>
      </c>
      <c r="Y1744">
        <f>IF($W1744="","",IFERROR(MATCH($W1744,$A$2:$A$2000,0),""))</f>
      </c>
      <c r="Z1744">
        <f>IF($X1744="","",IFERROR(MATCH($X1744,$A$2:$A$2000,0),""))</f>
      </c>
      <c r="AA1744" t="str">
        <f>IF($Y1744="","",INDEX($P$2:$P$2000,$Y1744))</f>
      </c>
      <c r="AB1744" t="str">
        <f>IF($Z1744="","",INDEX($P$2:$P$2000,$Z1744))</f>
      </c>
      <c r="AC1744">
        <f>IF(AND($AA1744="Yes",$AB1744="Yes"),1,"")</f>
      </c>
      <c r="AD1744">
        <f>IF(OR($Y1744="",$Z1744=""),"",IF(INDEX($C$2:$C$2000,$Y1744)=INDEX($C$2:$C$2000,$Z1744),0,1))</f>
      </c>
      <c r="AE1744">
        <f>IF($AC1744&lt;&gt;1,"",IF(AND(INDEX($AG$2:$AG$2000,$Y1744)=1,INDEX($AG$2:$AG$2000,$Z1744)=1),1,""))</f>
      </c>
      <c r="AG1744">
        <f>IF($A1744="","",COUNTIFS($W$2:$W$2500,$A1744,$AB$2:$AB$2500,"Yes")+COUNTIFS($X$2:$X$2500,$A1744,$AA$2:$AA$2500,"Yes"))</f>
      </c>
      <c r="AH1744" t="str">
        <f>IF(OR($P1744&lt;&gt;"Yes",N($AG1744)=0),"",IF(AND($AG1744=1,COUNTIFS($W$2:$W$2500,$A1744,$AE$2:$AE$2500,1)+COUNTIFS($X$2:$X$2500,$A1744,$AE$2:$AE$2500,1)&gt;0),"","Yes"))</f>
      </c>
      <c r="AI1744">
        <f>IF($AH1744="Yes",$AG1744,"")</f>
      </c>
      <c r="AJ1744">
        <f>IF($AI1744="","",$AI1744+ROW()/1000000)</f>
      </c>
      <c r="AK1744">
        <f>IF(OR($A1744="",$P1744="Yes",N($AG1744)=0),"",$AG1744+ROW()/1000000)</f>
      </c>
      <c r="AL1744" t="str">
        <f>IF($A1744="","",INDEX(games!$J:$J,ROW())&amp;"")</f>
      </c>
      <c r="AM1744">
        <f>IF($A1744="","",SUMPRODUCT($AO1744:$BD1744,'Map Analysis'!$AP$2^{0,1,2,3,4,5,6,7,8,9,10,11,12,13,14,15}))</f>
      </c>
      <c r="AN1744">
        <f>IF($A1744="","",$AM1744+ROW()/10000000)</f>
      </c>
      <c r="AO1744">
        <f>IF($A1744="","",COUNTIF($W$2:$W$2500,$A1744))</f>
      </c>
      <c r="AP1744">
        <f>IF($A1744="","",SUMIFS($BF$2:$BF$2500,$W$2:$W$2500,$A1744))</f>
      </c>
      <c r="AQ1744">
        <f>IF($A1744="","",SUMIFS($BG$2:$BG$2500,$W$2:$W$2500,$A1744))</f>
      </c>
      <c r="AR1744">
        <f>IF($A1744="","",SUMIFS($BH$2:$BH$2500,$W$2:$W$2500,$A1744))</f>
      </c>
      <c r="AS1744">
        <f>IF($A1744="","",SUMIFS($BI$2:$BI$2500,$W$2:$W$2500,$A1744))</f>
      </c>
      <c r="AT1744">
        <f>IF($A1744="","",SUMIFS($BJ$2:$BJ$2500,$W$2:$W$2500,$A1744))</f>
      </c>
      <c r="AU1744">
        <f>IF($A1744="","",SUMIFS($BK$2:$BK$2500,$W$2:$W$2500,$A1744))</f>
      </c>
      <c r="AV1744">
        <f>IF($A1744="","",SUMIFS($BL$2:$BL$2500,$W$2:$W$2500,$A1744))</f>
      </c>
      <c r="AW1744">
        <f>IF($A1744="","",SUMIFS($BM$2:$BM$2500,$W$2:$W$2500,$A1744))</f>
      </c>
      <c r="AX1744">
        <f>IF($A1744="","",SUMIFS($BN$2:$BN$2500,$W$2:$W$2500,$A1744))</f>
      </c>
      <c r="AY1744">
        <f>IF($A1744="","",SUMIFS($BO$2:$BO$2500,$W$2:$W$2500,$A1744))</f>
      </c>
      <c r="AZ1744">
        <f>IF($A1744="","",SUMIFS($BP$2:$BP$2500,$W$2:$W$2500,$A1744))</f>
      </c>
      <c r="BA1744">
        <f>IF($A1744="","",SUMIFS($BQ$2:$BQ$2500,$W$2:$W$2500,$A1744))</f>
      </c>
      <c r="BB1744">
        <f>IF($A1744="","",SUMIFS($BR$2:$BR$2500,$W$2:$W$2500,$A1744))</f>
      </c>
      <c r="BC1744">
        <f>IF($A1744="","",SUMIFS($BS$2:$BS$2500,$W$2:$W$2500,$A1744))</f>
      </c>
      <c r="BD1744">
        <f>IF($A1744="","",SUMIFS($BT$2:$BT$2500,$W$2:$W$2500,$A1744))</f>
      </c>
      <c r="BF1744">
        <f>IF($Z1744="","",INDEX($AO$2:$AO$2000,$Z1744))</f>
      </c>
      <c r="BG1744">
        <f>IF($Z1744="","",INDEX($AP$2:$AP$2000,$Z1744))</f>
      </c>
      <c r="BH1744">
        <f>IF($Z1744="","",INDEX($AQ$2:$AQ$2000,$Z1744))</f>
      </c>
      <c r="BI1744">
        <f>IF($Z1744="","",INDEX($AR$2:$AR$2000,$Z1744))</f>
      </c>
      <c r="BJ1744">
        <f>IF($Z1744="","",INDEX($AS$2:$AS$2000,$Z1744))</f>
      </c>
      <c r="BK1744">
        <f>IF($Z1744="","",INDEX($AT$2:$AT$2000,$Z1744))</f>
      </c>
      <c r="BL1744">
        <f>IF($Z1744="","",INDEX($AU$2:$AU$2000,$Z1744))</f>
      </c>
      <c r="BM1744">
        <f>IF($Z1744="","",INDEX($AV$2:$AV$2000,$Z1744))</f>
      </c>
      <c r="BN1744">
        <f>IF($Z1744="","",INDEX($AW$2:$AW$2000,$Z1744))</f>
      </c>
      <c r="BO1744">
        <f>IF($Z1744="","",INDEX($AX$2:$AX$2000,$Z1744))</f>
      </c>
      <c r="BP1744">
        <f>IF($Z1744="","",INDEX($AY$2:$AY$2000,$Z1744))</f>
      </c>
      <c r="BQ1744">
        <f>IF($Z1744="","",INDEX($AZ$2:$AZ$2000,$Z1744))</f>
      </c>
      <c r="BR1744">
        <f>IF($Z1744="","",INDEX($BA$2:$BA$2000,$Z1744))</f>
      </c>
      <c r="BS1744">
        <f>IF($Z1744="","",INDEX($BB$2:$BB$2000,$Z1744))</f>
      </c>
      <c r="BT1744">
        <f>IF($Z1744="","",INDEX($BC$2:$BC$2000,$Z1744))</f>
      </c>
      <c r="BV1744">
        <f>IF(OR($A1744="",$P1744&lt;&gt;"Yes",$AH1744="Yes"),"",1+N($AG1744))</f>
      </c>
      <c r="BW1744">
        <f>IF($A1744="","",COUNTIFS($W$2:$W$2500,$A1744,$BZ$2:$BZ$2500,"Yes")+COUNTIFS($X$2:$X$2500,$A1744,$BY$2:$BY$2500,"Yes"))</f>
      </c>
      <c r="BX1744">
        <f>IF(OR($A1744="",$P1744="Yes"),"",IF(N($BW1744)=0,0,1+SUMIFS($CB$2:$CB$2500,$W$2:$W$2500,$A1744)+SUMIFS($CA$2:$CA$2500,$X$2:$X$2500,$A1744)))</f>
      </c>
      <c r="BY1744" t="str">
        <f>IF($Y1744="","",INDEX($AH$2:$AH$2000,$Y1744)&amp;"")</f>
      </c>
      <c r="BZ1744" t="str">
        <f>IF($Z1744="","",INDEX($AH$2:$AH$2000,$Z1744)&amp;"")</f>
      </c>
      <c r="CA1744">
        <f>IF($Y1744="","",INDEX($BV$2:$BV$2000,$Y1744))</f>
      </c>
      <c r="CB1744">
        <f>IF($Z1744="","",INDEX($BV$2:$BV$2000,$Z1744))</f>
      </c>
    </row>
    <row r="1745">
      <c r="A1745" t="str">
        <f>IF(TRIM(INDEX(games!$A:$A,ROW()))="","",TRIM(INDEX(games!$A:$A,ROW())))</f>
      </c>
      <c r="B1745">
        <f>IF(OR($A1745="",INDEX(games!$B:$B,ROW())=""),"",INDEX(games!$B:$B,ROW()))</f>
      </c>
      <c r="C1745" t="str">
        <f>IF(OR($A1745="",INDEX(games!$C:$C,ROW())=""),"",INDEX(games!$C:$C,ROW()))</f>
      </c>
      <c r="D1745">
        <f>IF($A1745="","",COUNTIF($W$2:$W$2500,$A1745)+COUNTIF($X$2:$X$2500,$A1745))</f>
      </c>
      <c r="E1745">
        <f>IF($A1745="","",IFERROR(MATCH($C1745,$R$2:$R$5,0),0))</f>
      </c>
      <c r="F1745">
        <f>IF($A1745="","",MOD(ROW(),34))</f>
      </c>
      <c r="G1745">
        <f>IF($A1745="",NA(),IF($C1745="Action",$B1745,NA()))</f>
      </c>
      <c r="H1745">
        <f>IF($A1745="",NA(),IF($C1745="Action",1+$F1745*0.023,NA()))</f>
      </c>
      <c r="I1745">
        <f>IF($A1745="",NA(),IF($C1745="Strategy",$B1745,NA()))</f>
      </c>
      <c r="J1745">
        <f>IF($A1745="",NA(),IF($C1745="Strategy",2+$F1745*0.023,NA()))</f>
      </c>
      <c r="K1745">
        <f>IF($A1745="",NA(),IF($C1745="Deckbuilder",$B1745,NA()))</f>
      </c>
      <c r="L1745">
        <f>IF($A1745="",NA(),IF($C1745="Deckbuilder",3+$F1745*0.023,NA()))</f>
      </c>
      <c r="M1745">
        <f>IF($A1745="",NA(),IF($C1745="Traditional",$B1745,NA()))</f>
      </c>
      <c r="N1745">
        <f>IF($A1745="",NA(),IF($C1745="Traditional",4+$F1745*0.023,NA()))</f>
      </c>
      <c r="O1745">
        <f>IF($A1745="","",$D1745+ROW()/1000000)</f>
      </c>
      <c r="P1745" t="str">
        <f>IF(OR($A1745="",INDEX(games!$H:$H,ROW())=""),"",INDEX(games!$H:$H,ROW()))</f>
      </c>
      <c r="Q1745">
        <f>IF(OR($A1745="",$P1745&lt;&gt;"Yes"),"",$D1745+ROW()/1000000)</f>
      </c>
      <c r="T1745">
        <f>IF($Y1745="","",INDEX($B$2:$B$2000,$Y1745))</f>
      </c>
      <c r="U1745">
        <f>IF($Z1745="","",INDEX($B$2:$B$2000,$Z1745))</f>
      </c>
      <c r="V1745">
        <f>IF(OR($T1745="",$U1745=""),"",$U1745-$T1745)</f>
      </c>
      <c r="W1745" t="str">
        <f>IF(TRIM(INDEX(connections!$A:$A,ROW()))="","",TRIM(INDEX(connections!$A:$A,ROW())))</f>
      </c>
      <c r="X1745" t="str">
        <f>IF($W1745="","",TRIM(INDEX(connections!$B:$B,ROW())))</f>
      </c>
      <c r="Y1745">
        <f>IF($W1745="","",IFERROR(MATCH($W1745,$A$2:$A$2000,0),""))</f>
      </c>
      <c r="Z1745">
        <f>IF($X1745="","",IFERROR(MATCH($X1745,$A$2:$A$2000,0),""))</f>
      </c>
      <c r="AA1745" t="str">
        <f>IF($Y1745="","",INDEX($P$2:$P$2000,$Y1745))</f>
      </c>
      <c r="AB1745" t="str">
        <f>IF($Z1745="","",INDEX($P$2:$P$2000,$Z1745))</f>
      </c>
      <c r="AC1745">
        <f>IF(AND($AA1745="Yes",$AB1745="Yes"),1,"")</f>
      </c>
      <c r="AD1745">
        <f>IF(OR($Y1745="",$Z1745=""),"",IF(INDEX($C$2:$C$2000,$Y1745)=INDEX($C$2:$C$2000,$Z1745),0,1))</f>
      </c>
      <c r="AE1745">
        <f>IF($AC1745&lt;&gt;1,"",IF(AND(INDEX($AG$2:$AG$2000,$Y1745)=1,INDEX($AG$2:$AG$2000,$Z1745)=1),1,""))</f>
      </c>
      <c r="AG1745">
        <f>IF($A1745="","",COUNTIFS($W$2:$W$2500,$A1745,$AB$2:$AB$2500,"Yes")+COUNTIFS($X$2:$X$2500,$A1745,$AA$2:$AA$2500,"Yes"))</f>
      </c>
      <c r="AH1745" t="str">
        <f>IF(OR($P1745&lt;&gt;"Yes",N($AG1745)=0),"",IF(AND($AG1745=1,COUNTIFS($W$2:$W$2500,$A1745,$AE$2:$AE$2500,1)+COUNTIFS($X$2:$X$2500,$A1745,$AE$2:$AE$2500,1)&gt;0),"","Yes"))</f>
      </c>
      <c r="AI1745">
        <f>IF($AH1745="Yes",$AG1745,"")</f>
      </c>
      <c r="AJ1745">
        <f>IF($AI1745="","",$AI1745+ROW()/1000000)</f>
      </c>
      <c r="AK1745">
        <f>IF(OR($A1745="",$P1745="Yes",N($AG1745)=0),"",$AG1745+ROW()/1000000)</f>
      </c>
      <c r="AL1745" t="str">
        <f>IF($A1745="","",INDEX(games!$J:$J,ROW())&amp;"")</f>
      </c>
      <c r="AM1745">
        <f>IF($A1745="","",SUMPRODUCT($AO1745:$BD1745,'Map Analysis'!$AP$2^{0,1,2,3,4,5,6,7,8,9,10,11,12,13,14,15}))</f>
      </c>
      <c r="AN1745">
        <f>IF($A1745="","",$AM1745+ROW()/10000000)</f>
      </c>
      <c r="AO1745">
        <f>IF($A1745="","",COUNTIF($W$2:$W$2500,$A1745))</f>
      </c>
      <c r="AP1745">
        <f>IF($A1745="","",SUMIFS($BF$2:$BF$2500,$W$2:$W$2500,$A1745))</f>
      </c>
      <c r="AQ1745">
        <f>IF($A1745="","",SUMIFS($BG$2:$BG$2500,$W$2:$W$2500,$A1745))</f>
      </c>
      <c r="AR1745">
        <f>IF($A1745="","",SUMIFS($BH$2:$BH$2500,$W$2:$W$2500,$A1745))</f>
      </c>
      <c r="AS1745">
        <f>IF($A1745="","",SUMIFS($BI$2:$BI$2500,$W$2:$W$2500,$A1745))</f>
      </c>
      <c r="AT1745">
        <f>IF($A1745="","",SUMIFS($BJ$2:$BJ$2500,$W$2:$W$2500,$A1745))</f>
      </c>
      <c r="AU1745">
        <f>IF($A1745="","",SUMIFS($BK$2:$BK$2500,$W$2:$W$2500,$A1745))</f>
      </c>
      <c r="AV1745">
        <f>IF($A1745="","",SUMIFS($BL$2:$BL$2500,$W$2:$W$2500,$A1745))</f>
      </c>
      <c r="AW1745">
        <f>IF($A1745="","",SUMIFS($BM$2:$BM$2500,$W$2:$W$2500,$A1745))</f>
      </c>
      <c r="AX1745">
        <f>IF($A1745="","",SUMIFS($BN$2:$BN$2500,$W$2:$W$2500,$A1745))</f>
      </c>
      <c r="AY1745">
        <f>IF($A1745="","",SUMIFS($BO$2:$BO$2500,$W$2:$W$2500,$A1745))</f>
      </c>
      <c r="AZ1745">
        <f>IF($A1745="","",SUMIFS($BP$2:$BP$2500,$W$2:$W$2500,$A1745))</f>
      </c>
      <c r="BA1745">
        <f>IF($A1745="","",SUMIFS($BQ$2:$BQ$2500,$W$2:$W$2500,$A1745))</f>
      </c>
      <c r="BB1745">
        <f>IF($A1745="","",SUMIFS($BR$2:$BR$2500,$W$2:$W$2500,$A1745))</f>
      </c>
      <c r="BC1745">
        <f>IF($A1745="","",SUMIFS($BS$2:$BS$2500,$W$2:$W$2500,$A1745))</f>
      </c>
      <c r="BD1745">
        <f>IF($A1745="","",SUMIFS($BT$2:$BT$2500,$W$2:$W$2500,$A1745))</f>
      </c>
      <c r="BF1745">
        <f>IF($Z1745="","",INDEX($AO$2:$AO$2000,$Z1745))</f>
      </c>
      <c r="BG1745">
        <f>IF($Z1745="","",INDEX($AP$2:$AP$2000,$Z1745))</f>
      </c>
      <c r="BH1745">
        <f>IF($Z1745="","",INDEX($AQ$2:$AQ$2000,$Z1745))</f>
      </c>
      <c r="BI1745">
        <f>IF($Z1745="","",INDEX($AR$2:$AR$2000,$Z1745))</f>
      </c>
      <c r="BJ1745">
        <f>IF($Z1745="","",INDEX($AS$2:$AS$2000,$Z1745))</f>
      </c>
      <c r="BK1745">
        <f>IF($Z1745="","",INDEX($AT$2:$AT$2000,$Z1745))</f>
      </c>
      <c r="BL1745">
        <f>IF($Z1745="","",INDEX($AU$2:$AU$2000,$Z1745))</f>
      </c>
      <c r="BM1745">
        <f>IF($Z1745="","",INDEX($AV$2:$AV$2000,$Z1745))</f>
      </c>
      <c r="BN1745">
        <f>IF($Z1745="","",INDEX($AW$2:$AW$2000,$Z1745))</f>
      </c>
      <c r="BO1745">
        <f>IF($Z1745="","",INDEX($AX$2:$AX$2000,$Z1745))</f>
      </c>
      <c r="BP1745">
        <f>IF($Z1745="","",INDEX($AY$2:$AY$2000,$Z1745))</f>
      </c>
      <c r="BQ1745">
        <f>IF($Z1745="","",INDEX($AZ$2:$AZ$2000,$Z1745))</f>
      </c>
      <c r="BR1745">
        <f>IF($Z1745="","",INDEX($BA$2:$BA$2000,$Z1745))</f>
      </c>
      <c r="BS1745">
        <f>IF($Z1745="","",INDEX($BB$2:$BB$2000,$Z1745))</f>
      </c>
      <c r="BT1745">
        <f>IF($Z1745="","",INDEX($BC$2:$BC$2000,$Z1745))</f>
      </c>
      <c r="BV1745">
        <f>IF(OR($A1745="",$P1745&lt;&gt;"Yes",$AH1745="Yes"),"",1+N($AG1745))</f>
      </c>
      <c r="BW1745">
        <f>IF($A1745="","",COUNTIFS($W$2:$W$2500,$A1745,$BZ$2:$BZ$2500,"Yes")+COUNTIFS($X$2:$X$2500,$A1745,$BY$2:$BY$2500,"Yes"))</f>
      </c>
      <c r="BX1745">
        <f>IF(OR($A1745="",$P1745="Yes"),"",IF(N($BW1745)=0,0,1+SUMIFS($CB$2:$CB$2500,$W$2:$W$2500,$A1745)+SUMIFS($CA$2:$CA$2500,$X$2:$X$2500,$A1745)))</f>
      </c>
      <c r="BY1745" t="str">
        <f>IF($Y1745="","",INDEX($AH$2:$AH$2000,$Y1745)&amp;"")</f>
      </c>
      <c r="BZ1745" t="str">
        <f>IF($Z1745="","",INDEX($AH$2:$AH$2000,$Z1745)&amp;"")</f>
      </c>
      <c r="CA1745">
        <f>IF($Y1745="","",INDEX($BV$2:$BV$2000,$Y1745))</f>
      </c>
      <c r="CB1745">
        <f>IF($Z1745="","",INDEX($BV$2:$BV$2000,$Z1745))</f>
      </c>
    </row>
    <row r="1746">
      <c r="A1746" t="str">
        <f>IF(TRIM(INDEX(games!$A:$A,ROW()))="","",TRIM(INDEX(games!$A:$A,ROW())))</f>
      </c>
      <c r="B1746">
        <f>IF(OR($A1746="",INDEX(games!$B:$B,ROW())=""),"",INDEX(games!$B:$B,ROW()))</f>
      </c>
      <c r="C1746" t="str">
        <f>IF(OR($A1746="",INDEX(games!$C:$C,ROW())=""),"",INDEX(games!$C:$C,ROW()))</f>
      </c>
      <c r="D1746">
        <f>IF($A1746="","",COUNTIF($W$2:$W$2500,$A1746)+COUNTIF($X$2:$X$2500,$A1746))</f>
      </c>
      <c r="E1746">
        <f>IF($A1746="","",IFERROR(MATCH($C1746,$R$2:$R$5,0),0))</f>
      </c>
      <c r="F1746">
        <f>IF($A1746="","",MOD(ROW(),34))</f>
      </c>
      <c r="G1746">
        <f>IF($A1746="",NA(),IF($C1746="Action",$B1746,NA()))</f>
      </c>
      <c r="H1746">
        <f>IF($A1746="",NA(),IF($C1746="Action",1+$F1746*0.023,NA()))</f>
      </c>
      <c r="I1746">
        <f>IF($A1746="",NA(),IF($C1746="Strategy",$B1746,NA()))</f>
      </c>
      <c r="J1746">
        <f>IF($A1746="",NA(),IF($C1746="Strategy",2+$F1746*0.023,NA()))</f>
      </c>
      <c r="K1746">
        <f>IF($A1746="",NA(),IF($C1746="Deckbuilder",$B1746,NA()))</f>
      </c>
      <c r="L1746">
        <f>IF($A1746="",NA(),IF($C1746="Deckbuilder",3+$F1746*0.023,NA()))</f>
      </c>
      <c r="M1746">
        <f>IF($A1746="",NA(),IF($C1746="Traditional",$B1746,NA()))</f>
      </c>
      <c r="N1746">
        <f>IF($A1746="",NA(),IF($C1746="Traditional",4+$F1746*0.023,NA()))</f>
      </c>
      <c r="O1746">
        <f>IF($A1746="","",$D1746+ROW()/1000000)</f>
      </c>
      <c r="P1746" t="str">
        <f>IF(OR($A1746="",INDEX(games!$H:$H,ROW())=""),"",INDEX(games!$H:$H,ROW()))</f>
      </c>
      <c r="Q1746">
        <f>IF(OR($A1746="",$P1746&lt;&gt;"Yes"),"",$D1746+ROW()/1000000)</f>
      </c>
      <c r="T1746">
        <f>IF($Y1746="","",INDEX($B$2:$B$2000,$Y1746))</f>
      </c>
      <c r="U1746">
        <f>IF($Z1746="","",INDEX($B$2:$B$2000,$Z1746))</f>
      </c>
      <c r="V1746">
        <f>IF(OR($T1746="",$U1746=""),"",$U1746-$T1746)</f>
      </c>
      <c r="W1746" t="str">
        <f>IF(TRIM(INDEX(connections!$A:$A,ROW()))="","",TRIM(INDEX(connections!$A:$A,ROW())))</f>
      </c>
      <c r="X1746" t="str">
        <f>IF($W1746="","",TRIM(INDEX(connections!$B:$B,ROW())))</f>
      </c>
      <c r="Y1746">
        <f>IF($W1746="","",IFERROR(MATCH($W1746,$A$2:$A$2000,0),""))</f>
      </c>
      <c r="Z1746">
        <f>IF($X1746="","",IFERROR(MATCH($X1746,$A$2:$A$2000,0),""))</f>
      </c>
      <c r="AA1746" t="str">
        <f>IF($Y1746="","",INDEX($P$2:$P$2000,$Y1746))</f>
      </c>
      <c r="AB1746" t="str">
        <f>IF($Z1746="","",INDEX($P$2:$P$2000,$Z1746))</f>
      </c>
      <c r="AC1746">
        <f>IF(AND($AA1746="Yes",$AB1746="Yes"),1,"")</f>
      </c>
      <c r="AD1746">
        <f>IF(OR($Y1746="",$Z1746=""),"",IF(INDEX($C$2:$C$2000,$Y1746)=INDEX($C$2:$C$2000,$Z1746),0,1))</f>
      </c>
      <c r="AE1746">
        <f>IF($AC1746&lt;&gt;1,"",IF(AND(INDEX($AG$2:$AG$2000,$Y1746)=1,INDEX($AG$2:$AG$2000,$Z1746)=1),1,""))</f>
      </c>
      <c r="AG1746">
        <f>IF($A1746="","",COUNTIFS($W$2:$W$2500,$A1746,$AB$2:$AB$2500,"Yes")+COUNTIFS($X$2:$X$2500,$A1746,$AA$2:$AA$2500,"Yes"))</f>
      </c>
      <c r="AH1746" t="str">
        <f>IF(OR($P1746&lt;&gt;"Yes",N($AG1746)=0),"",IF(AND($AG1746=1,COUNTIFS($W$2:$W$2500,$A1746,$AE$2:$AE$2500,1)+COUNTIFS($X$2:$X$2500,$A1746,$AE$2:$AE$2500,1)&gt;0),"","Yes"))</f>
      </c>
      <c r="AI1746">
        <f>IF($AH1746="Yes",$AG1746,"")</f>
      </c>
      <c r="AJ1746">
        <f>IF($AI1746="","",$AI1746+ROW()/1000000)</f>
      </c>
      <c r="AK1746">
        <f>IF(OR($A1746="",$P1746="Yes",N($AG1746)=0),"",$AG1746+ROW()/1000000)</f>
      </c>
      <c r="AL1746" t="str">
        <f>IF($A1746="","",INDEX(games!$J:$J,ROW())&amp;"")</f>
      </c>
      <c r="AM1746">
        <f>IF($A1746="","",SUMPRODUCT($AO1746:$BD1746,'Map Analysis'!$AP$2^{0,1,2,3,4,5,6,7,8,9,10,11,12,13,14,15}))</f>
      </c>
      <c r="AN1746">
        <f>IF($A1746="","",$AM1746+ROW()/10000000)</f>
      </c>
      <c r="AO1746">
        <f>IF($A1746="","",COUNTIF($W$2:$W$2500,$A1746))</f>
      </c>
      <c r="AP1746">
        <f>IF($A1746="","",SUMIFS($BF$2:$BF$2500,$W$2:$W$2500,$A1746))</f>
      </c>
      <c r="AQ1746">
        <f>IF($A1746="","",SUMIFS($BG$2:$BG$2500,$W$2:$W$2500,$A1746))</f>
      </c>
      <c r="AR1746">
        <f>IF($A1746="","",SUMIFS($BH$2:$BH$2500,$W$2:$W$2500,$A1746))</f>
      </c>
      <c r="AS1746">
        <f>IF($A1746="","",SUMIFS($BI$2:$BI$2500,$W$2:$W$2500,$A1746))</f>
      </c>
      <c r="AT1746">
        <f>IF($A1746="","",SUMIFS($BJ$2:$BJ$2500,$W$2:$W$2500,$A1746))</f>
      </c>
      <c r="AU1746">
        <f>IF($A1746="","",SUMIFS($BK$2:$BK$2500,$W$2:$W$2500,$A1746))</f>
      </c>
      <c r="AV1746">
        <f>IF($A1746="","",SUMIFS($BL$2:$BL$2500,$W$2:$W$2500,$A1746))</f>
      </c>
      <c r="AW1746">
        <f>IF($A1746="","",SUMIFS($BM$2:$BM$2500,$W$2:$W$2500,$A1746))</f>
      </c>
      <c r="AX1746">
        <f>IF($A1746="","",SUMIFS($BN$2:$BN$2500,$W$2:$W$2500,$A1746))</f>
      </c>
      <c r="AY1746">
        <f>IF($A1746="","",SUMIFS($BO$2:$BO$2500,$W$2:$W$2500,$A1746))</f>
      </c>
      <c r="AZ1746">
        <f>IF($A1746="","",SUMIFS($BP$2:$BP$2500,$W$2:$W$2500,$A1746))</f>
      </c>
      <c r="BA1746">
        <f>IF($A1746="","",SUMIFS($BQ$2:$BQ$2500,$W$2:$W$2500,$A1746))</f>
      </c>
      <c r="BB1746">
        <f>IF($A1746="","",SUMIFS($BR$2:$BR$2500,$W$2:$W$2500,$A1746))</f>
      </c>
      <c r="BC1746">
        <f>IF($A1746="","",SUMIFS($BS$2:$BS$2500,$W$2:$W$2500,$A1746))</f>
      </c>
      <c r="BD1746">
        <f>IF($A1746="","",SUMIFS($BT$2:$BT$2500,$W$2:$W$2500,$A1746))</f>
      </c>
      <c r="BF1746">
        <f>IF($Z1746="","",INDEX($AO$2:$AO$2000,$Z1746))</f>
      </c>
      <c r="BG1746">
        <f>IF($Z1746="","",INDEX($AP$2:$AP$2000,$Z1746))</f>
      </c>
      <c r="BH1746">
        <f>IF($Z1746="","",INDEX($AQ$2:$AQ$2000,$Z1746))</f>
      </c>
      <c r="BI1746">
        <f>IF($Z1746="","",INDEX($AR$2:$AR$2000,$Z1746))</f>
      </c>
      <c r="BJ1746">
        <f>IF($Z1746="","",INDEX($AS$2:$AS$2000,$Z1746))</f>
      </c>
      <c r="BK1746">
        <f>IF($Z1746="","",INDEX($AT$2:$AT$2000,$Z1746))</f>
      </c>
      <c r="BL1746">
        <f>IF($Z1746="","",INDEX($AU$2:$AU$2000,$Z1746))</f>
      </c>
      <c r="BM1746">
        <f>IF($Z1746="","",INDEX($AV$2:$AV$2000,$Z1746))</f>
      </c>
      <c r="BN1746">
        <f>IF($Z1746="","",INDEX($AW$2:$AW$2000,$Z1746))</f>
      </c>
      <c r="BO1746">
        <f>IF($Z1746="","",INDEX($AX$2:$AX$2000,$Z1746))</f>
      </c>
      <c r="BP1746">
        <f>IF($Z1746="","",INDEX($AY$2:$AY$2000,$Z1746))</f>
      </c>
      <c r="BQ1746">
        <f>IF($Z1746="","",INDEX($AZ$2:$AZ$2000,$Z1746))</f>
      </c>
      <c r="BR1746">
        <f>IF($Z1746="","",INDEX($BA$2:$BA$2000,$Z1746))</f>
      </c>
      <c r="BS1746">
        <f>IF($Z1746="","",INDEX($BB$2:$BB$2000,$Z1746))</f>
      </c>
      <c r="BT1746">
        <f>IF($Z1746="","",INDEX($BC$2:$BC$2000,$Z1746))</f>
      </c>
      <c r="BV1746">
        <f>IF(OR($A1746="",$P1746&lt;&gt;"Yes",$AH1746="Yes"),"",1+N($AG1746))</f>
      </c>
      <c r="BW1746">
        <f>IF($A1746="","",COUNTIFS($W$2:$W$2500,$A1746,$BZ$2:$BZ$2500,"Yes")+COUNTIFS($X$2:$X$2500,$A1746,$BY$2:$BY$2500,"Yes"))</f>
      </c>
      <c r="BX1746">
        <f>IF(OR($A1746="",$P1746="Yes"),"",IF(N($BW1746)=0,0,1+SUMIFS($CB$2:$CB$2500,$W$2:$W$2500,$A1746)+SUMIFS($CA$2:$CA$2500,$X$2:$X$2500,$A1746)))</f>
      </c>
      <c r="BY1746" t="str">
        <f>IF($Y1746="","",INDEX($AH$2:$AH$2000,$Y1746)&amp;"")</f>
      </c>
      <c r="BZ1746" t="str">
        <f>IF($Z1746="","",INDEX($AH$2:$AH$2000,$Z1746)&amp;"")</f>
      </c>
      <c r="CA1746">
        <f>IF($Y1746="","",INDEX($BV$2:$BV$2000,$Y1746))</f>
      </c>
      <c r="CB1746">
        <f>IF($Z1746="","",INDEX($BV$2:$BV$2000,$Z1746))</f>
      </c>
    </row>
    <row r="1747">
      <c r="A1747" t="str">
        <f>IF(TRIM(INDEX(games!$A:$A,ROW()))="","",TRIM(INDEX(games!$A:$A,ROW())))</f>
      </c>
      <c r="B1747">
        <f>IF(OR($A1747="",INDEX(games!$B:$B,ROW())=""),"",INDEX(games!$B:$B,ROW()))</f>
      </c>
      <c r="C1747" t="str">
        <f>IF(OR($A1747="",INDEX(games!$C:$C,ROW())=""),"",INDEX(games!$C:$C,ROW()))</f>
      </c>
      <c r="D1747">
        <f>IF($A1747="","",COUNTIF($W$2:$W$2500,$A1747)+COUNTIF($X$2:$X$2500,$A1747))</f>
      </c>
      <c r="E1747">
        <f>IF($A1747="","",IFERROR(MATCH($C1747,$R$2:$R$5,0),0))</f>
      </c>
      <c r="F1747">
        <f>IF($A1747="","",MOD(ROW(),34))</f>
      </c>
      <c r="G1747">
        <f>IF($A1747="",NA(),IF($C1747="Action",$B1747,NA()))</f>
      </c>
      <c r="H1747">
        <f>IF($A1747="",NA(),IF($C1747="Action",1+$F1747*0.023,NA()))</f>
      </c>
      <c r="I1747">
        <f>IF($A1747="",NA(),IF($C1747="Strategy",$B1747,NA()))</f>
      </c>
      <c r="J1747">
        <f>IF($A1747="",NA(),IF($C1747="Strategy",2+$F1747*0.023,NA()))</f>
      </c>
      <c r="K1747">
        <f>IF($A1747="",NA(),IF($C1747="Deckbuilder",$B1747,NA()))</f>
      </c>
      <c r="L1747">
        <f>IF($A1747="",NA(),IF($C1747="Deckbuilder",3+$F1747*0.023,NA()))</f>
      </c>
      <c r="M1747">
        <f>IF($A1747="",NA(),IF($C1747="Traditional",$B1747,NA()))</f>
      </c>
      <c r="N1747">
        <f>IF($A1747="",NA(),IF($C1747="Traditional",4+$F1747*0.023,NA()))</f>
      </c>
      <c r="O1747">
        <f>IF($A1747="","",$D1747+ROW()/1000000)</f>
      </c>
      <c r="P1747" t="str">
        <f>IF(OR($A1747="",INDEX(games!$H:$H,ROW())=""),"",INDEX(games!$H:$H,ROW()))</f>
      </c>
      <c r="Q1747">
        <f>IF(OR($A1747="",$P1747&lt;&gt;"Yes"),"",$D1747+ROW()/1000000)</f>
      </c>
      <c r="T1747">
        <f>IF($Y1747="","",INDEX($B$2:$B$2000,$Y1747))</f>
      </c>
      <c r="U1747">
        <f>IF($Z1747="","",INDEX($B$2:$B$2000,$Z1747))</f>
      </c>
      <c r="V1747">
        <f>IF(OR($T1747="",$U1747=""),"",$U1747-$T1747)</f>
      </c>
      <c r="W1747" t="str">
        <f>IF(TRIM(INDEX(connections!$A:$A,ROW()))="","",TRIM(INDEX(connections!$A:$A,ROW())))</f>
      </c>
      <c r="X1747" t="str">
        <f>IF($W1747="","",TRIM(INDEX(connections!$B:$B,ROW())))</f>
      </c>
      <c r="Y1747">
        <f>IF($W1747="","",IFERROR(MATCH($W1747,$A$2:$A$2000,0),""))</f>
      </c>
      <c r="Z1747">
        <f>IF($X1747="","",IFERROR(MATCH($X1747,$A$2:$A$2000,0),""))</f>
      </c>
      <c r="AA1747" t="str">
        <f>IF($Y1747="","",INDEX($P$2:$P$2000,$Y1747))</f>
      </c>
      <c r="AB1747" t="str">
        <f>IF($Z1747="","",INDEX($P$2:$P$2000,$Z1747))</f>
      </c>
      <c r="AC1747">
        <f>IF(AND($AA1747="Yes",$AB1747="Yes"),1,"")</f>
      </c>
      <c r="AD1747">
        <f>IF(OR($Y1747="",$Z1747=""),"",IF(INDEX($C$2:$C$2000,$Y1747)=INDEX($C$2:$C$2000,$Z1747),0,1))</f>
      </c>
      <c r="AE1747">
        <f>IF($AC1747&lt;&gt;1,"",IF(AND(INDEX($AG$2:$AG$2000,$Y1747)=1,INDEX($AG$2:$AG$2000,$Z1747)=1),1,""))</f>
      </c>
      <c r="AG1747">
        <f>IF($A1747="","",COUNTIFS($W$2:$W$2500,$A1747,$AB$2:$AB$2500,"Yes")+COUNTIFS($X$2:$X$2500,$A1747,$AA$2:$AA$2500,"Yes"))</f>
      </c>
      <c r="AH1747" t="str">
        <f>IF(OR($P1747&lt;&gt;"Yes",N($AG1747)=0),"",IF(AND($AG1747=1,COUNTIFS($W$2:$W$2500,$A1747,$AE$2:$AE$2500,1)+COUNTIFS($X$2:$X$2500,$A1747,$AE$2:$AE$2500,1)&gt;0),"","Yes"))</f>
      </c>
      <c r="AI1747">
        <f>IF($AH1747="Yes",$AG1747,"")</f>
      </c>
      <c r="AJ1747">
        <f>IF($AI1747="","",$AI1747+ROW()/1000000)</f>
      </c>
      <c r="AK1747">
        <f>IF(OR($A1747="",$P1747="Yes",N($AG1747)=0),"",$AG1747+ROW()/1000000)</f>
      </c>
      <c r="AL1747" t="str">
        <f>IF($A1747="","",INDEX(games!$J:$J,ROW())&amp;"")</f>
      </c>
      <c r="AM1747">
        <f>IF($A1747="","",SUMPRODUCT($AO1747:$BD1747,'Map Analysis'!$AP$2^{0,1,2,3,4,5,6,7,8,9,10,11,12,13,14,15}))</f>
      </c>
      <c r="AN1747">
        <f>IF($A1747="","",$AM1747+ROW()/10000000)</f>
      </c>
      <c r="AO1747">
        <f>IF($A1747="","",COUNTIF($W$2:$W$2500,$A1747))</f>
      </c>
      <c r="AP1747">
        <f>IF($A1747="","",SUMIFS($BF$2:$BF$2500,$W$2:$W$2500,$A1747))</f>
      </c>
      <c r="AQ1747">
        <f>IF($A1747="","",SUMIFS($BG$2:$BG$2500,$W$2:$W$2500,$A1747))</f>
      </c>
      <c r="AR1747">
        <f>IF($A1747="","",SUMIFS($BH$2:$BH$2500,$W$2:$W$2500,$A1747))</f>
      </c>
      <c r="AS1747">
        <f>IF($A1747="","",SUMIFS($BI$2:$BI$2500,$W$2:$W$2500,$A1747))</f>
      </c>
      <c r="AT1747">
        <f>IF($A1747="","",SUMIFS($BJ$2:$BJ$2500,$W$2:$W$2500,$A1747))</f>
      </c>
      <c r="AU1747">
        <f>IF($A1747="","",SUMIFS($BK$2:$BK$2500,$W$2:$W$2500,$A1747))</f>
      </c>
      <c r="AV1747">
        <f>IF($A1747="","",SUMIFS($BL$2:$BL$2500,$W$2:$W$2500,$A1747))</f>
      </c>
      <c r="AW1747">
        <f>IF($A1747="","",SUMIFS($BM$2:$BM$2500,$W$2:$W$2500,$A1747))</f>
      </c>
      <c r="AX1747">
        <f>IF($A1747="","",SUMIFS($BN$2:$BN$2500,$W$2:$W$2500,$A1747))</f>
      </c>
      <c r="AY1747">
        <f>IF($A1747="","",SUMIFS($BO$2:$BO$2500,$W$2:$W$2500,$A1747))</f>
      </c>
      <c r="AZ1747">
        <f>IF($A1747="","",SUMIFS($BP$2:$BP$2500,$W$2:$W$2500,$A1747))</f>
      </c>
      <c r="BA1747">
        <f>IF($A1747="","",SUMIFS($BQ$2:$BQ$2500,$W$2:$W$2500,$A1747))</f>
      </c>
      <c r="BB1747">
        <f>IF($A1747="","",SUMIFS($BR$2:$BR$2500,$W$2:$W$2500,$A1747))</f>
      </c>
      <c r="BC1747">
        <f>IF($A1747="","",SUMIFS($BS$2:$BS$2500,$W$2:$W$2500,$A1747))</f>
      </c>
      <c r="BD1747">
        <f>IF($A1747="","",SUMIFS($BT$2:$BT$2500,$W$2:$W$2500,$A1747))</f>
      </c>
      <c r="BF1747">
        <f>IF($Z1747="","",INDEX($AO$2:$AO$2000,$Z1747))</f>
      </c>
      <c r="BG1747">
        <f>IF($Z1747="","",INDEX($AP$2:$AP$2000,$Z1747))</f>
      </c>
      <c r="BH1747">
        <f>IF($Z1747="","",INDEX($AQ$2:$AQ$2000,$Z1747))</f>
      </c>
      <c r="BI1747">
        <f>IF($Z1747="","",INDEX($AR$2:$AR$2000,$Z1747))</f>
      </c>
      <c r="BJ1747">
        <f>IF($Z1747="","",INDEX($AS$2:$AS$2000,$Z1747))</f>
      </c>
      <c r="BK1747">
        <f>IF($Z1747="","",INDEX($AT$2:$AT$2000,$Z1747))</f>
      </c>
      <c r="BL1747">
        <f>IF($Z1747="","",INDEX($AU$2:$AU$2000,$Z1747))</f>
      </c>
      <c r="BM1747">
        <f>IF($Z1747="","",INDEX($AV$2:$AV$2000,$Z1747))</f>
      </c>
      <c r="BN1747">
        <f>IF($Z1747="","",INDEX($AW$2:$AW$2000,$Z1747))</f>
      </c>
      <c r="BO1747">
        <f>IF($Z1747="","",INDEX($AX$2:$AX$2000,$Z1747))</f>
      </c>
      <c r="BP1747">
        <f>IF($Z1747="","",INDEX($AY$2:$AY$2000,$Z1747))</f>
      </c>
      <c r="BQ1747">
        <f>IF($Z1747="","",INDEX($AZ$2:$AZ$2000,$Z1747))</f>
      </c>
      <c r="BR1747">
        <f>IF($Z1747="","",INDEX($BA$2:$BA$2000,$Z1747))</f>
      </c>
      <c r="BS1747">
        <f>IF($Z1747="","",INDEX($BB$2:$BB$2000,$Z1747))</f>
      </c>
      <c r="BT1747">
        <f>IF($Z1747="","",INDEX($BC$2:$BC$2000,$Z1747))</f>
      </c>
      <c r="BV1747">
        <f>IF(OR($A1747="",$P1747&lt;&gt;"Yes",$AH1747="Yes"),"",1+N($AG1747))</f>
      </c>
      <c r="BW1747">
        <f>IF($A1747="","",COUNTIFS($W$2:$W$2500,$A1747,$BZ$2:$BZ$2500,"Yes")+COUNTIFS($X$2:$X$2500,$A1747,$BY$2:$BY$2500,"Yes"))</f>
      </c>
      <c r="BX1747">
        <f>IF(OR($A1747="",$P1747="Yes"),"",IF(N($BW1747)=0,0,1+SUMIFS($CB$2:$CB$2500,$W$2:$W$2500,$A1747)+SUMIFS($CA$2:$CA$2500,$X$2:$X$2500,$A1747)))</f>
      </c>
      <c r="BY1747" t="str">
        <f>IF($Y1747="","",INDEX($AH$2:$AH$2000,$Y1747)&amp;"")</f>
      </c>
      <c r="BZ1747" t="str">
        <f>IF($Z1747="","",INDEX($AH$2:$AH$2000,$Z1747)&amp;"")</f>
      </c>
      <c r="CA1747">
        <f>IF($Y1747="","",INDEX($BV$2:$BV$2000,$Y1747))</f>
      </c>
      <c r="CB1747">
        <f>IF($Z1747="","",INDEX($BV$2:$BV$2000,$Z1747))</f>
      </c>
    </row>
    <row r="1748">
      <c r="A1748" t="str">
        <f>IF(TRIM(INDEX(games!$A:$A,ROW()))="","",TRIM(INDEX(games!$A:$A,ROW())))</f>
      </c>
      <c r="B1748">
        <f>IF(OR($A1748="",INDEX(games!$B:$B,ROW())=""),"",INDEX(games!$B:$B,ROW()))</f>
      </c>
      <c r="C1748" t="str">
        <f>IF(OR($A1748="",INDEX(games!$C:$C,ROW())=""),"",INDEX(games!$C:$C,ROW()))</f>
      </c>
      <c r="D1748">
        <f>IF($A1748="","",COUNTIF($W$2:$W$2500,$A1748)+COUNTIF($X$2:$X$2500,$A1748))</f>
      </c>
      <c r="E1748">
        <f>IF($A1748="","",IFERROR(MATCH($C1748,$R$2:$R$5,0),0))</f>
      </c>
      <c r="F1748">
        <f>IF($A1748="","",MOD(ROW(),34))</f>
      </c>
      <c r="G1748">
        <f>IF($A1748="",NA(),IF($C1748="Action",$B1748,NA()))</f>
      </c>
      <c r="H1748">
        <f>IF($A1748="",NA(),IF($C1748="Action",1+$F1748*0.023,NA()))</f>
      </c>
      <c r="I1748">
        <f>IF($A1748="",NA(),IF($C1748="Strategy",$B1748,NA()))</f>
      </c>
      <c r="J1748">
        <f>IF($A1748="",NA(),IF($C1748="Strategy",2+$F1748*0.023,NA()))</f>
      </c>
      <c r="K1748">
        <f>IF($A1748="",NA(),IF($C1748="Deckbuilder",$B1748,NA()))</f>
      </c>
      <c r="L1748">
        <f>IF($A1748="",NA(),IF($C1748="Deckbuilder",3+$F1748*0.023,NA()))</f>
      </c>
      <c r="M1748">
        <f>IF($A1748="",NA(),IF($C1748="Traditional",$B1748,NA()))</f>
      </c>
      <c r="N1748">
        <f>IF($A1748="",NA(),IF($C1748="Traditional",4+$F1748*0.023,NA()))</f>
      </c>
      <c r="O1748">
        <f>IF($A1748="","",$D1748+ROW()/1000000)</f>
      </c>
      <c r="P1748" t="str">
        <f>IF(OR($A1748="",INDEX(games!$H:$H,ROW())=""),"",INDEX(games!$H:$H,ROW()))</f>
      </c>
      <c r="Q1748">
        <f>IF(OR($A1748="",$P1748&lt;&gt;"Yes"),"",$D1748+ROW()/1000000)</f>
      </c>
      <c r="T1748">
        <f>IF($Y1748="","",INDEX($B$2:$B$2000,$Y1748))</f>
      </c>
      <c r="U1748">
        <f>IF($Z1748="","",INDEX($B$2:$B$2000,$Z1748))</f>
      </c>
      <c r="V1748">
        <f>IF(OR($T1748="",$U1748=""),"",$U1748-$T1748)</f>
      </c>
      <c r="W1748" t="str">
        <f>IF(TRIM(INDEX(connections!$A:$A,ROW()))="","",TRIM(INDEX(connections!$A:$A,ROW())))</f>
      </c>
      <c r="X1748" t="str">
        <f>IF($W1748="","",TRIM(INDEX(connections!$B:$B,ROW())))</f>
      </c>
      <c r="Y1748">
        <f>IF($W1748="","",IFERROR(MATCH($W1748,$A$2:$A$2000,0),""))</f>
      </c>
      <c r="Z1748">
        <f>IF($X1748="","",IFERROR(MATCH($X1748,$A$2:$A$2000,0),""))</f>
      </c>
      <c r="AA1748" t="str">
        <f>IF($Y1748="","",INDEX($P$2:$P$2000,$Y1748))</f>
      </c>
      <c r="AB1748" t="str">
        <f>IF($Z1748="","",INDEX($P$2:$P$2000,$Z1748))</f>
      </c>
      <c r="AC1748">
        <f>IF(AND($AA1748="Yes",$AB1748="Yes"),1,"")</f>
      </c>
      <c r="AD1748">
        <f>IF(OR($Y1748="",$Z1748=""),"",IF(INDEX($C$2:$C$2000,$Y1748)=INDEX($C$2:$C$2000,$Z1748),0,1))</f>
      </c>
      <c r="AE1748">
        <f>IF($AC1748&lt;&gt;1,"",IF(AND(INDEX($AG$2:$AG$2000,$Y1748)=1,INDEX($AG$2:$AG$2000,$Z1748)=1),1,""))</f>
      </c>
      <c r="AG1748">
        <f>IF($A1748="","",COUNTIFS($W$2:$W$2500,$A1748,$AB$2:$AB$2500,"Yes")+COUNTIFS($X$2:$X$2500,$A1748,$AA$2:$AA$2500,"Yes"))</f>
      </c>
      <c r="AH1748" t="str">
        <f>IF(OR($P1748&lt;&gt;"Yes",N($AG1748)=0),"",IF(AND($AG1748=1,COUNTIFS($W$2:$W$2500,$A1748,$AE$2:$AE$2500,1)+COUNTIFS($X$2:$X$2500,$A1748,$AE$2:$AE$2500,1)&gt;0),"","Yes"))</f>
      </c>
      <c r="AI1748">
        <f>IF($AH1748="Yes",$AG1748,"")</f>
      </c>
      <c r="AJ1748">
        <f>IF($AI1748="","",$AI1748+ROW()/1000000)</f>
      </c>
      <c r="AK1748">
        <f>IF(OR($A1748="",$P1748="Yes",N($AG1748)=0),"",$AG1748+ROW()/1000000)</f>
      </c>
      <c r="AL1748" t="str">
        <f>IF($A1748="","",INDEX(games!$J:$J,ROW())&amp;"")</f>
      </c>
      <c r="AM1748">
        <f>IF($A1748="","",SUMPRODUCT($AO1748:$BD1748,'Map Analysis'!$AP$2^{0,1,2,3,4,5,6,7,8,9,10,11,12,13,14,15}))</f>
      </c>
      <c r="AN1748">
        <f>IF($A1748="","",$AM1748+ROW()/10000000)</f>
      </c>
      <c r="AO1748">
        <f>IF($A1748="","",COUNTIF($W$2:$W$2500,$A1748))</f>
      </c>
      <c r="AP1748">
        <f>IF($A1748="","",SUMIFS($BF$2:$BF$2500,$W$2:$W$2500,$A1748))</f>
      </c>
      <c r="AQ1748">
        <f>IF($A1748="","",SUMIFS($BG$2:$BG$2500,$W$2:$W$2500,$A1748))</f>
      </c>
      <c r="AR1748">
        <f>IF($A1748="","",SUMIFS($BH$2:$BH$2500,$W$2:$W$2500,$A1748))</f>
      </c>
      <c r="AS1748">
        <f>IF($A1748="","",SUMIFS($BI$2:$BI$2500,$W$2:$W$2500,$A1748))</f>
      </c>
      <c r="AT1748">
        <f>IF($A1748="","",SUMIFS($BJ$2:$BJ$2500,$W$2:$W$2500,$A1748))</f>
      </c>
      <c r="AU1748">
        <f>IF($A1748="","",SUMIFS($BK$2:$BK$2500,$W$2:$W$2500,$A1748))</f>
      </c>
      <c r="AV1748">
        <f>IF($A1748="","",SUMIFS($BL$2:$BL$2500,$W$2:$W$2500,$A1748))</f>
      </c>
      <c r="AW1748">
        <f>IF($A1748="","",SUMIFS($BM$2:$BM$2500,$W$2:$W$2500,$A1748))</f>
      </c>
      <c r="AX1748">
        <f>IF($A1748="","",SUMIFS($BN$2:$BN$2500,$W$2:$W$2500,$A1748))</f>
      </c>
      <c r="AY1748">
        <f>IF($A1748="","",SUMIFS($BO$2:$BO$2500,$W$2:$W$2500,$A1748))</f>
      </c>
      <c r="AZ1748">
        <f>IF($A1748="","",SUMIFS($BP$2:$BP$2500,$W$2:$W$2500,$A1748))</f>
      </c>
      <c r="BA1748">
        <f>IF($A1748="","",SUMIFS($BQ$2:$BQ$2500,$W$2:$W$2500,$A1748))</f>
      </c>
      <c r="BB1748">
        <f>IF($A1748="","",SUMIFS($BR$2:$BR$2500,$W$2:$W$2500,$A1748))</f>
      </c>
      <c r="BC1748">
        <f>IF($A1748="","",SUMIFS($BS$2:$BS$2500,$W$2:$W$2500,$A1748))</f>
      </c>
      <c r="BD1748">
        <f>IF($A1748="","",SUMIFS($BT$2:$BT$2500,$W$2:$W$2500,$A1748))</f>
      </c>
      <c r="BF1748">
        <f>IF($Z1748="","",INDEX($AO$2:$AO$2000,$Z1748))</f>
      </c>
      <c r="BG1748">
        <f>IF($Z1748="","",INDEX($AP$2:$AP$2000,$Z1748))</f>
      </c>
      <c r="BH1748">
        <f>IF($Z1748="","",INDEX($AQ$2:$AQ$2000,$Z1748))</f>
      </c>
      <c r="BI1748">
        <f>IF($Z1748="","",INDEX($AR$2:$AR$2000,$Z1748))</f>
      </c>
      <c r="BJ1748">
        <f>IF($Z1748="","",INDEX($AS$2:$AS$2000,$Z1748))</f>
      </c>
      <c r="BK1748">
        <f>IF($Z1748="","",INDEX($AT$2:$AT$2000,$Z1748))</f>
      </c>
      <c r="BL1748">
        <f>IF($Z1748="","",INDEX($AU$2:$AU$2000,$Z1748))</f>
      </c>
      <c r="BM1748">
        <f>IF($Z1748="","",INDEX($AV$2:$AV$2000,$Z1748))</f>
      </c>
      <c r="BN1748">
        <f>IF($Z1748="","",INDEX($AW$2:$AW$2000,$Z1748))</f>
      </c>
      <c r="BO1748">
        <f>IF($Z1748="","",INDEX($AX$2:$AX$2000,$Z1748))</f>
      </c>
      <c r="BP1748">
        <f>IF($Z1748="","",INDEX($AY$2:$AY$2000,$Z1748))</f>
      </c>
      <c r="BQ1748">
        <f>IF($Z1748="","",INDEX($AZ$2:$AZ$2000,$Z1748))</f>
      </c>
      <c r="BR1748">
        <f>IF($Z1748="","",INDEX($BA$2:$BA$2000,$Z1748))</f>
      </c>
      <c r="BS1748">
        <f>IF($Z1748="","",INDEX($BB$2:$BB$2000,$Z1748))</f>
      </c>
      <c r="BT1748">
        <f>IF($Z1748="","",INDEX($BC$2:$BC$2000,$Z1748))</f>
      </c>
      <c r="BV1748">
        <f>IF(OR($A1748="",$P1748&lt;&gt;"Yes",$AH1748="Yes"),"",1+N($AG1748))</f>
      </c>
      <c r="BW1748">
        <f>IF($A1748="","",COUNTIFS($W$2:$W$2500,$A1748,$BZ$2:$BZ$2500,"Yes")+COUNTIFS($X$2:$X$2500,$A1748,$BY$2:$BY$2500,"Yes"))</f>
      </c>
      <c r="BX1748">
        <f>IF(OR($A1748="",$P1748="Yes"),"",IF(N($BW1748)=0,0,1+SUMIFS($CB$2:$CB$2500,$W$2:$W$2500,$A1748)+SUMIFS($CA$2:$CA$2500,$X$2:$X$2500,$A1748)))</f>
      </c>
      <c r="BY1748" t="str">
        <f>IF($Y1748="","",INDEX($AH$2:$AH$2000,$Y1748)&amp;"")</f>
      </c>
      <c r="BZ1748" t="str">
        <f>IF($Z1748="","",INDEX($AH$2:$AH$2000,$Z1748)&amp;"")</f>
      </c>
      <c r="CA1748">
        <f>IF($Y1748="","",INDEX($BV$2:$BV$2000,$Y1748))</f>
      </c>
      <c r="CB1748">
        <f>IF($Z1748="","",INDEX($BV$2:$BV$2000,$Z1748))</f>
      </c>
    </row>
    <row r="1749">
      <c r="A1749" t="str">
        <f>IF(TRIM(INDEX(games!$A:$A,ROW()))="","",TRIM(INDEX(games!$A:$A,ROW())))</f>
      </c>
      <c r="B1749">
        <f>IF(OR($A1749="",INDEX(games!$B:$B,ROW())=""),"",INDEX(games!$B:$B,ROW()))</f>
      </c>
      <c r="C1749" t="str">
        <f>IF(OR($A1749="",INDEX(games!$C:$C,ROW())=""),"",INDEX(games!$C:$C,ROW()))</f>
      </c>
      <c r="D1749">
        <f>IF($A1749="","",COUNTIF($W$2:$W$2500,$A1749)+COUNTIF($X$2:$X$2500,$A1749))</f>
      </c>
      <c r="E1749">
        <f>IF($A1749="","",IFERROR(MATCH($C1749,$R$2:$R$5,0),0))</f>
      </c>
      <c r="F1749">
        <f>IF($A1749="","",MOD(ROW(),34))</f>
      </c>
      <c r="G1749">
        <f>IF($A1749="",NA(),IF($C1749="Action",$B1749,NA()))</f>
      </c>
      <c r="H1749">
        <f>IF($A1749="",NA(),IF($C1749="Action",1+$F1749*0.023,NA()))</f>
      </c>
      <c r="I1749">
        <f>IF($A1749="",NA(),IF($C1749="Strategy",$B1749,NA()))</f>
      </c>
      <c r="J1749">
        <f>IF($A1749="",NA(),IF($C1749="Strategy",2+$F1749*0.023,NA()))</f>
      </c>
      <c r="K1749">
        <f>IF($A1749="",NA(),IF($C1749="Deckbuilder",$B1749,NA()))</f>
      </c>
      <c r="L1749">
        <f>IF($A1749="",NA(),IF($C1749="Deckbuilder",3+$F1749*0.023,NA()))</f>
      </c>
      <c r="M1749">
        <f>IF($A1749="",NA(),IF($C1749="Traditional",$B1749,NA()))</f>
      </c>
      <c r="N1749">
        <f>IF($A1749="",NA(),IF($C1749="Traditional",4+$F1749*0.023,NA()))</f>
      </c>
      <c r="O1749">
        <f>IF($A1749="","",$D1749+ROW()/1000000)</f>
      </c>
      <c r="P1749" t="str">
        <f>IF(OR($A1749="",INDEX(games!$H:$H,ROW())=""),"",INDEX(games!$H:$H,ROW()))</f>
      </c>
      <c r="Q1749">
        <f>IF(OR($A1749="",$P1749&lt;&gt;"Yes"),"",$D1749+ROW()/1000000)</f>
      </c>
      <c r="T1749">
        <f>IF($Y1749="","",INDEX($B$2:$B$2000,$Y1749))</f>
      </c>
      <c r="U1749">
        <f>IF($Z1749="","",INDEX($B$2:$B$2000,$Z1749))</f>
      </c>
      <c r="V1749">
        <f>IF(OR($T1749="",$U1749=""),"",$U1749-$T1749)</f>
      </c>
      <c r="W1749" t="str">
        <f>IF(TRIM(INDEX(connections!$A:$A,ROW()))="","",TRIM(INDEX(connections!$A:$A,ROW())))</f>
      </c>
      <c r="X1749" t="str">
        <f>IF($W1749="","",TRIM(INDEX(connections!$B:$B,ROW())))</f>
      </c>
      <c r="Y1749">
        <f>IF($W1749="","",IFERROR(MATCH($W1749,$A$2:$A$2000,0),""))</f>
      </c>
      <c r="Z1749">
        <f>IF($X1749="","",IFERROR(MATCH($X1749,$A$2:$A$2000,0),""))</f>
      </c>
      <c r="AA1749" t="str">
        <f>IF($Y1749="","",INDEX($P$2:$P$2000,$Y1749))</f>
      </c>
      <c r="AB1749" t="str">
        <f>IF($Z1749="","",INDEX($P$2:$P$2000,$Z1749))</f>
      </c>
      <c r="AC1749">
        <f>IF(AND($AA1749="Yes",$AB1749="Yes"),1,"")</f>
      </c>
      <c r="AD1749">
        <f>IF(OR($Y1749="",$Z1749=""),"",IF(INDEX($C$2:$C$2000,$Y1749)=INDEX($C$2:$C$2000,$Z1749),0,1))</f>
      </c>
      <c r="AE1749">
        <f>IF($AC1749&lt;&gt;1,"",IF(AND(INDEX($AG$2:$AG$2000,$Y1749)=1,INDEX($AG$2:$AG$2000,$Z1749)=1),1,""))</f>
      </c>
      <c r="AG1749">
        <f>IF($A1749="","",COUNTIFS($W$2:$W$2500,$A1749,$AB$2:$AB$2500,"Yes")+COUNTIFS($X$2:$X$2500,$A1749,$AA$2:$AA$2500,"Yes"))</f>
      </c>
      <c r="AH1749" t="str">
        <f>IF(OR($P1749&lt;&gt;"Yes",N($AG1749)=0),"",IF(AND($AG1749=1,COUNTIFS($W$2:$W$2500,$A1749,$AE$2:$AE$2500,1)+COUNTIFS($X$2:$X$2500,$A1749,$AE$2:$AE$2500,1)&gt;0),"","Yes"))</f>
      </c>
      <c r="AI1749">
        <f>IF($AH1749="Yes",$AG1749,"")</f>
      </c>
      <c r="AJ1749">
        <f>IF($AI1749="","",$AI1749+ROW()/1000000)</f>
      </c>
      <c r="AK1749">
        <f>IF(OR($A1749="",$P1749="Yes",N($AG1749)=0),"",$AG1749+ROW()/1000000)</f>
      </c>
      <c r="AL1749" t="str">
        <f>IF($A1749="","",INDEX(games!$J:$J,ROW())&amp;"")</f>
      </c>
      <c r="AM1749">
        <f>IF($A1749="","",SUMPRODUCT($AO1749:$BD1749,'Map Analysis'!$AP$2^{0,1,2,3,4,5,6,7,8,9,10,11,12,13,14,15}))</f>
      </c>
      <c r="AN1749">
        <f>IF($A1749="","",$AM1749+ROW()/10000000)</f>
      </c>
      <c r="AO1749">
        <f>IF($A1749="","",COUNTIF($W$2:$W$2500,$A1749))</f>
      </c>
      <c r="AP1749">
        <f>IF($A1749="","",SUMIFS($BF$2:$BF$2500,$W$2:$W$2500,$A1749))</f>
      </c>
      <c r="AQ1749">
        <f>IF($A1749="","",SUMIFS($BG$2:$BG$2500,$W$2:$W$2500,$A1749))</f>
      </c>
      <c r="AR1749">
        <f>IF($A1749="","",SUMIFS($BH$2:$BH$2500,$W$2:$W$2500,$A1749))</f>
      </c>
      <c r="AS1749">
        <f>IF($A1749="","",SUMIFS($BI$2:$BI$2500,$W$2:$W$2500,$A1749))</f>
      </c>
      <c r="AT1749">
        <f>IF($A1749="","",SUMIFS($BJ$2:$BJ$2500,$W$2:$W$2500,$A1749))</f>
      </c>
      <c r="AU1749">
        <f>IF($A1749="","",SUMIFS($BK$2:$BK$2500,$W$2:$W$2500,$A1749))</f>
      </c>
      <c r="AV1749">
        <f>IF($A1749="","",SUMIFS($BL$2:$BL$2500,$W$2:$W$2500,$A1749))</f>
      </c>
      <c r="AW1749">
        <f>IF($A1749="","",SUMIFS($BM$2:$BM$2500,$W$2:$W$2500,$A1749))</f>
      </c>
      <c r="AX1749">
        <f>IF($A1749="","",SUMIFS($BN$2:$BN$2500,$W$2:$W$2500,$A1749))</f>
      </c>
      <c r="AY1749">
        <f>IF($A1749="","",SUMIFS($BO$2:$BO$2500,$W$2:$W$2500,$A1749))</f>
      </c>
      <c r="AZ1749">
        <f>IF($A1749="","",SUMIFS($BP$2:$BP$2500,$W$2:$W$2500,$A1749))</f>
      </c>
      <c r="BA1749">
        <f>IF($A1749="","",SUMIFS($BQ$2:$BQ$2500,$W$2:$W$2500,$A1749))</f>
      </c>
      <c r="BB1749">
        <f>IF($A1749="","",SUMIFS($BR$2:$BR$2500,$W$2:$W$2500,$A1749))</f>
      </c>
      <c r="BC1749">
        <f>IF($A1749="","",SUMIFS($BS$2:$BS$2500,$W$2:$W$2500,$A1749))</f>
      </c>
      <c r="BD1749">
        <f>IF($A1749="","",SUMIFS($BT$2:$BT$2500,$W$2:$W$2500,$A1749))</f>
      </c>
      <c r="BF1749">
        <f>IF($Z1749="","",INDEX($AO$2:$AO$2000,$Z1749))</f>
      </c>
      <c r="BG1749">
        <f>IF($Z1749="","",INDEX($AP$2:$AP$2000,$Z1749))</f>
      </c>
      <c r="BH1749">
        <f>IF($Z1749="","",INDEX($AQ$2:$AQ$2000,$Z1749))</f>
      </c>
      <c r="BI1749">
        <f>IF($Z1749="","",INDEX($AR$2:$AR$2000,$Z1749))</f>
      </c>
      <c r="BJ1749">
        <f>IF($Z1749="","",INDEX($AS$2:$AS$2000,$Z1749))</f>
      </c>
      <c r="BK1749">
        <f>IF($Z1749="","",INDEX($AT$2:$AT$2000,$Z1749))</f>
      </c>
      <c r="BL1749">
        <f>IF($Z1749="","",INDEX($AU$2:$AU$2000,$Z1749))</f>
      </c>
      <c r="BM1749">
        <f>IF($Z1749="","",INDEX($AV$2:$AV$2000,$Z1749))</f>
      </c>
      <c r="BN1749">
        <f>IF($Z1749="","",INDEX($AW$2:$AW$2000,$Z1749))</f>
      </c>
      <c r="BO1749">
        <f>IF($Z1749="","",INDEX($AX$2:$AX$2000,$Z1749))</f>
      </c>
      <c r="BP1749">
        <f>IF($Z1749="","",INDEX($AY$2:$AY$2000,$Z1749))</f>
      </c>
      <c r="BQ1749">
        <f>IF($Z1749="","",INDEX($AZ$2:$AZ$2000,$Z1749))</f>
      </c>
      <c r="BR1749">
        <f>IF($Z1749="","",INDEX($BA$2:$BA$2000,$Z1749))</f>
      </c>
      <c r="BS1749">
        <f>IF($Z1749="","",INDEX($BB$2:$BB$2000,$Z1749))</f>
      </c>
      <c r="BT1749">
        <f>IF($Z1749="","",INDEX($BC$2:$BC$2000,$Z1749))</f>
      </c>
      <c r="BV1749">
        <f>IF(OR($A1749="",$P1749&lt;&gt;"Yes",$AH1749="Yes"),"",1+N($AG1749))</f>
      </c>
      <c r="BW1749">
        <f>IF($A1749="","",COUNTIFS($W$2:$W$2500,$A1749,$BZ$2:$BZ$2500,"Yes")+COUNTIFS($X$2:$X$2500,$A1749,$BY$2:$BY$2500,"Yes"))</f>
      </c>
      <c r="BX1749">
        <f>IF(OR($A1749="",$P1749="Yes"),"",IF(N($BW1749)=0,0,1+SUMIFS($CB$2:$CB$2500,$W$2:$W$2500,$A1749)+SUMIFS($CA$2:$CA$2500,$X$2:$X$2500,$A1749)))</f>
      </c>
      <c r="BY1749" t="str">
        <f>IF($Y1749="","",INDEX($AH$2:$AH$2000,$Y1749)&amp;"")</f>
      </c>
      <c r="BZ1749" t="str">
        <f>IF($Z1749="","",INDEX($AH$2:$AH$2000,$Z1749)&amp;"")</f>
      </c>
      <c r="CA1749">
        <f>IF($Y1749="","",INDEX($BV$2:$BV$2000,$Y1749))</f>
      </c>
      <c r="CB1749">
        <f>IF($Z1749="","",INDEX($BV$2:$BV$2000,$Z1749))</f>
      </c>
    </row>
    <row r="1750">
      <c r="A1750" t="str">
        <f>IF(TRIM(INDEX(games!$A:$A,ROW()))="","",TRIM(INDEX(games!$A:$A,ROW())))</f>
      </c>
      <c r="B1750">
        <f>IF(OR($A1750="",INDEX(games!$B:$B,ROW())=""),"",INDEX(games!$B:$B,ROW()))</f>
      </c>
      <c r="C1750" t="str">
        <f>IF(OR($A1750="",INDEX(games!$C:$C,ROW())=""),"",INDEX(games!$C:$C,ROW()))</f>
      </c>
      <c r="D1750">
        <f>IF($A1750="","",COUNTIF($W$2:$W$2500,$A1750)+COUNTIF($X$2:$X$2500,$A1750))</f>
      </c>
      <c r="E1750">
        <f>IF($A1750="","",IFERROR(MATCH($C1750,$R$2:$R$5,0),0))</f>
      </c>
      <c r="F1750">
        <f>IF($A1750="","",MOD(ROW(),34))</f>
      </c>
      <c r="G1750">
        <f>IF($A1750="",NA(),IF($C1750="Action",$B1750,NA()))</f>
      </c>
      <c r="H1750">
        <f>IF($A1750="",NA(),IF($C1750="Action",1+$F1750*0.023,NA()))</f>
      </c>
      <c r="I1750">
        <f>IF($A1750="",NA(),IF($C1750="Strategy",$B1750,NA()))</f>
      </c>
      <c r="J1750">
        <f>IF($A1750="",NA(),IF($C1750="Strategy",2+$F1750*0.023,NA()))</f>
      </c>
      <c r="K1750">
        <f>IF($A1750="",NA(),IF($C1750="Deckbuilder",$B1750,NA()))</f>
      </c>
      <c r="L1750">
        <f>IF($A1750="",NA(),IF($C1750="Deckbuilder",3+$F1750*0.023,NA()))</f>
      </c>
      <c r="M1750">
        <f>IF($A1750="",NA(),IF($C1750="Traditional",$B1750,NA()))</f>
      </c>
      <c r="N1750">
        <f>IF($A1750="",NA(),IF($C1750="Traditional",4+$F1750*0.023,NA()))</f>
      </c>
      <c r="O1750">
        <f>IF($A1750="","",$D1750+ROW()/1000000)</f>
      </c>
      <c r="P1750" t="str">
        <f>IF(OR($A1750="",INDEX(games!$H:$H,ROW())=""),"",INDEX(games!$H:$H,ROW()))</f>
      </c>
      <c r="Q1750">
        <f>IF(OR($A1750="",$P1750&lt;&gt;"Yes"),"",$D1750+ROW()/1000000)</f>
      </c>
      <c r="T1750">
        <f>IF($Y1750="","",INDEX($B$2:$B$2000,$Y1750))</f>
      </c>
      <c r="U1750">
        <f>IF($Z1750="","",INDEX($B$2:$B$2000,$Z1750))</f>
      </c>
      <c r="V1750">
        <f>IF(OR($T1750="",$U1750=""),"",$U1750-$T1750)</f>
      </c>
      <c r="W1750" t="str">
        <f>IF(TRIM(INDEX(connections!$A:$A,ROW()))="","",TRIM(INDEX(connections!$A:$A,ROW())))</f>
      </c>
      <c r="X1750" t="str">
        <f>IF($W1750="","",TRIM(INDEX(connections!$B:$B,ROW())))</f>
      </c>
      <c r="Y1750">
        <f>IF($W1750="","",IFERROR(MATCH($W1750,$A$2:$A$2000,0),""))</f>
      </c>
      <c r="Z1750">
        <f>IF($X1750="","",IFERROR(MATCH($X1750,$A$2:$A$2000,0),""))</f>
      </c>
      <c r="AA1750" t="str">
        <f>IF($Y1750="","",INDEX($P$2:$P$2000,$Y1750))</f>
      </c>
      <c r="AB1750" t="str">
        <f>IF($Z1750="","",INDEX($P$2:$P$2000,$Z1750))</f>
      </c>
      <c r="AC1750">
        <f>IF(AND($AA1750="Yes",$AB1750="Yes"),1,"")</f>
      </c>
      <c r="AD1750">
        <f>IF(OR($Y1750="",$Z1750=""),"",IF(INDEX($C$2:$C$2000,$Y1750)=INDEX($C$2:$C$2000,$Z1750),0,1))</f>
      </c>
      <c r="AE1750">
        <f>IF($AC1750&lt;&gt;1,"",IF(AND(INDEX($AG$2:$AG$2000,$Y1750)=1,INDEX($AG$2:$AG$2000,$Z1750)=1),1,""))</f>
      </c>
      <c r="AG1750">
        <f>IF($A1750="","",COUNTIFS($W$2:$W$2500,$A1750,$AB$2:$AB$2500,"Yes")+COUNTIFS($X$2:$X$2500,$A1750,$AA$2:$AA$2500,"Yes"))</f>
      </c>
      <c r="AH1750" t="str">
        <f>IF(OR($P1750&lt;&gt;"Yes",N($AG1750)=0),"",IF(AND($AG1750=1,COUNTIFS($W$2:$W$2500,$A1750,$AE$2:$AE$2500,1)+COUNTIFS($X$2:$X$2500,$A1750,$AE$2:$AE$2500,1)&gt;0),"","Yes"))</f>
      </c>
      <c r="AI1750">
        <f>IF($AH1750="Yes",$AG1750,"")</f>
      </c>
      <c r="AJ1750">
        <f>IF($AI1750="","",$AI1750+ROW()/1000000)</f>
      </c>
      <c r="AK1750">
        <f>IF(OR($A1750="",$P1750="Yes",N($AG1750)=0),"",$AG1750+ROW()/1000000)</f>
      </c>
      <c r="AL1750" t="str">
        <f>IF($A1750="","",INDEX(games!$J:$J,ROW())&amp;"")</f>
      </c>
      <c r="AM1750">
        <f>IF($A1750="","",SUMPRODUCT($AO1750:$BD1750,'Map Analysis'!$AP$2^{0,1,2,3,4,5,6,7,8,9,10,11,12,13,14,15}))</f>
      </c>
      <c r="AN1750">
        <f>IF($A1750="","",$AM1750+ROW()/10000000)</f>
      </c>
      <c r="AO1750">
        <f>IF($A1750="","",COUNTIF($W$2:$W$2500,$A1750))</f>
      </c>
      <c r="AP1750">
        <f>IF($A1750="","",SUMIFS($BF$2:$BF$2500,$W$2:$W$2500,$A1750))</f>
      </c>
      <c r="AQ1750">
        <f>IF($A1750="","",SUMIFS($BG$2:$BG$2500,$W$2:$W$2500,$A1750))</f>
      </c>
      <c r="AR1750">
        <f>IF($A1750="","",SUMIFS($BH$2:$BH$2500,$W$2:$W$2500,$A1750))</f>
      </c>
      <c r="AS1750">
        <f>IF($A1750="","",SUMIFS($BI$2:$BI$2500,$W$2:$W$2500,$A1750))</f>
      </c>
      <c r="AT1750">
        <f>IF($A1750="","",SUMIFS($BJ$2:$BJ$2500,$W$2:$W$2500,$A1750))</f>
      </c>
      <c r="AU1750">
        <f>IF($A1750="","",SUMIFS($BK$2:$BK$2500,$W$2:$W$2500,$A1750))</f>
      </c>
      <c r="AV1750">
        <f>IF($A1750="","",SUMIFS($BL$2:$BL$2500,$W$2:$W$2500,$A1750))</f>
      </c>
      <c r="AW1750">
        <f>IF($A1750="","",SUMIFS($BM$2:$BM$2500,$W$2:$W$2500,$A1750))</f>
      </c>
      <c r="AX1750">
        <f>IF($A1750="","",SUMIFS($BN$2:$BN$2500,$W$2:$W$2500,$A1750))</f>
      </c>
      <c r="AY1750">
        <f>IF($A1750="","",SUMIFS($BO$2:$BO$2500,$W$2:$W$2500,$A1750))</f>
      </c>
      <c r="AZ1750">
        <f>IF($A1750="","",SUMIFS($BP$2:$BP$2500,$W$2:$W$2500,$A1750))</f>
      </c>
      <c r="BA1750">
        <f>IF($A1750="","",SUMIFS($BQ$2:$BQ$2500,$W$2:$W$2500,$A1750))</f>
      </c>
      <c r="BB1750">
        <f>IF($A1750="","",SUMIFS($BR$2:$BR$2500,$W$2:$W$2500,$A1750))</f>
      </c>
      <c r="BC1750">
        <f>IF($A1750="","",SUMIFS($BS$2:$BS$2500,$W$2:$W$2500,$A1750))</f>
      </c>
      <c r="BD1750">
        <f>IF($A1750="","",SUMIFS($BT$2:$BT$2500,$W$2:$W$2500,$A1750))</f>
      </c>
      <c r="BF1750">
        <f>IF($Z1750="","",INDEX($AO$2:$AO$2000,$Z1750))</f>
      </c>
      <c r="BG1750">
        <f>IF($Z1750="","",INDEX($AP$2:$AP$2000,$Z1750))</f>
      </c>
      <c r="BH1750">
        <f>IF($Z1750="","",INDEX($AQ$2:$AQ$2000,$Z1750))</f>
      </c>
      <c r="BI1750">
        <f>IF($Z1750="","",INDEX($AR$2:$AR$2000,$Z1750))</f>
      </c>
      <c r="BJ1750">
        <f>IF($Z1750="","",INDEX($AS$2:$AS$2000,$Z1750))</f>
      </c>
      <c r="BK1750">
        <f>IF($Z1750="","",INDEX($AT$2:$AT$2000,$Z1750))</f>
      </c>
      <c r="BL1750">
        <f>IF($Z1750="","",INDEX($AU$2:$AU$2000,$Z1750))</f>
      </c>
      <c r="BM1750">
        <f>IF($Z1750="","",INDEX($AV$2:$AV$2000,$Z1750))</f>
      </c>
      <c r="BN1750">
        <f>IF($Z1750="","",INDEX($AW$2:$AW$2000,$Z1750))</f>
      </c>
      <c r="BO1750">
        <f>IF($Z1750="","",INDEX($AX$2:$AX$2000,$Z1750))</f>
      </c>
      <c r="BP1750">
        <f>IF($Z1750="","",INDEX($AY$2:$AY$2000,$Z1750))</f>
      </c>
      <c r="BQ1750">
        <f>IF($Z1750="","",INDEX($AZ$2:$AZ$2000,$Z1750))</f>
      </c>
      <c r="BR1750">
        <f>IF($Z1750="","",INDEX($BA$2:$BA$2000,$Z1750))</f>
      </c>
      <c r="BS1750">
        <f>IF($Z1750="","",INDEX($BB$2:$BB$2000,$Z1750))</f>
      </c>
      <c r="BT1750">
        <f>IF($Z1750="","",INDEX($BC$2:$BC$2000,$Z1750))</f>
      </c>
      <c r="BV1750">
        <f>IF(OR($A1750="",$P1750&lt;&gt;"Yes",$AH1750="Yes"),"",1+N($AG1750))</f>
      </c>
      <c r="BW1750">
        <f>IF($A1750="","",COUNTIFS($W$2:$W$2500,$A1750,$BZ$2:$BZ$2500,"Yes")+COUNTIFS($X$2:$X$2500,$A1750,$BY$2:$BY$2500,"Yes"))</f>
      </c>
      <c r="BX1750">
        <f>IF(OR($A1750="",$P1750="Yes"),"",IF(N($BW1750)=0,0,1+SUMIFS($CB$2:$CB$2500,$W$2:$W$2500,$A1750)+SUMIFS($CA$2:$CA$2500,$X$2:$X$2500,$A1750)))</f>
      </c>
      <c r="BY1750" t="str">
        <f>IF($Y1750="","",INDEX($AH$2:$AH$2000,$Y1750)&amp;"")</f>
      </c>
      <c r="BZ1750" t="str">
        <f>IF($Z1750="","",INDEX($AH$2:$AH$2000,$Z1750)&amp;"")</f>
      </c>
      <c r="CA1750">
        <f>IF($Y1750="","",INDEX($BV$2:$BV$2000,$Y1750))</f>
      </c>
      <c r="CB1750">
        <f>IF($Z1750="","",INDEX($BV$2:$BV$2000,$Z1750))</f>
      </c>
    </row>
    <row r="1751">
      <c r="A1751" t="str">
        <f>IF(TRIM(INDEX(games!$A:$A,ROW()))="","",TRIM(INDEX(games!$A:$A,ROW())))</f>
      </c>
      <c r="B1751">
        <f>IF(OR($A1751="",INDEX(games!$B:$B,ROW())=""),"",INDEX(games!$B:$B,ROW()))</f>
      </c>
      <c r="C1751" t="str">
        <f>IF(OR($A1751="",INDEX(games!$C:$C,ROW())=""),"",INDEX(games!$C:$C,ROW()))</f>
      </c>
      <c r="D1751">
        <f>IF($A1751="","",COUNTIF($W$2:$W$2500,$A1751)+COUNTIF($X$2:$X$2500,$A1751))</f>
      </c>
      <c r="E1751">
        <f>IF($A1751="","",IFERROR(MATCH($C1751,$R$2:$R$5,0),0))</f>
      </c>
      <c r="F1751">
        <f>IF($A1751="","",MOD(ROW(),34))</f>
      </c>
      <c r="G1751">
        <f>IF($A1751="",NA(),IF($C1751="Action",$B1751,NA()))</f>
      </c>
      <c r="H1751">
        <f>IF($A1751="",NA(),IF($C1751="Action",1+$F1751*0.023,NA()))</f>
      </c>
      <c r="I1751">
        <f>IF($A1751="",NA(),IF($C1751="Strategy",$B1751,NA()))</f>
      </c>
      <c r="J1751">
        <f>IF($A1751="",NA(),IF($C1751="Strategy",2+$F1751*0.023,NA()))</f>
      </c>
      <c r="K1751">
        <f>IF($A1751="",NA(),IF($C1751="Deckbuilder",$B1751,NA()))</f>
      </c>
      <c r="L1751">
        <f>IF($A1751="",NA(),IF($C1751="Deckbuilder",3+$F1751*0.023,NA()))</f>
      </c>
      <c r="M1751">
        <f>IF($A1751="",NA(),IF($C1751="Traditional",$B1751,NA()))</f>
      </c>
      <c r="N1751">
        <f>IF($A1751="",NA(),IF($C1751="Traditional",4+$F1751*0.023,NA()))</f>
      </c>
      <c r="O1751">
        <f>IF($A1751="","",$D1751+ROW()/1000000)</f>
      </c>
      <c r="P1751" t="str">
        <f>IF(OR($A1751="",INDEX(games!$H:$H,ROW())=""),"",INDEX(games!$H:$H,ROW()))</f>
      </c>
      <c r="Q1751">
        <f>IF(OR($A1751="",$P1751&lt;&gt;"Yes"),"",$D1751+ROW()/1000000)</f>
      </c>
      <c r="T1751">
        <f>IF($Y1751="","",INDEX($B$2:$B$2000,$Y1751))</f>
      </c>
      <c r="U1751">
        <f>IF($Z1751="","",INDEX($B$2:$B$2000,$Z1751))</f>
      </c>
      <c r="V1751">
        <f>IF(OR($T1751="",$U1751=""),"",$U1751-$T1751)</f>
      </c>
      <c r="W1751" t="str">
        <f>IF(TRIM(INDEX(connections!$A:$A,ROW()))="","",TRIM(INDEX(connections!$A:$A,ROW())))</f>
      </c>
      <c r="X1751" t="str">
        <f>IF($W1751="","",TRIM(INDEX(connections!$B:$B,ROW())))</f>
      </c>
      <c r="Y1751">
        <f>IF($W1751="","",IFERROR(MATCH($W1751,$A$2:$A$2000,0),""))</f>
      </c>
      <c r="Z1751">
        <f>IF($X1751="","",IFERROR(MATCH($X1751,$A$2:$A$2000,0),""))</f>
      </c>
      <c r="AA1751" t="str">
        <f>IF($Y1751="","",INDEX($P$2:$P$2000,$Y1751))</f>
      </c>
      <c r="AB1751" t="str">
        <f>IF($Z1751="","",INDEX($P$2:$P$2000,$Z1751))</f>
      </c>
      <c r="AC1751">
        <f>IF(AND($AA1751="Yes",$AB1751="Yes"),1,"")</f>
      </c>
      <c r="AD1751">
        <f>IF(OR($Y1751="",$Z1751=""),"",IF(INDEX($C$2:$C$2000,$Y1751)=INDEX($C$2:$C$2000,$Z1751),0,1))</f>
      </c>
      <c r="AE1751">
        <f>IF($AC1751&lt;&gt;1,"",IF(AND(INDEX($AG$2:$AG$2000,$Y1751)=1,INDEX($AG$2:$AG$2000,$Z1751)=1),1,""))</f>
      </c>
      <c r="AG1751">
        <f>IF($A1751="","",COUNTIFS($W$2:$W$2500,$A1751,$AB$2:$AB$2500,"Yes")+COUNTIFS($X$2:$X$2500,$A1751,$AA$2:$AA$2500,"Yes"))</f>
      </c>
      <c r="AH1751" t="str">
        <f>IF(OR($P1751&lt;&gt;"Yes",N($AG1751)=0),"",IF(AND($AG1751=1,COUNTIFS($W$2:$W$2500,$A1751,$AE$2:$AE$2500,1)+COUNTIFS($X$2:$X$2500,$A1751,$AE$2:$AE$2500,1)&gt;0),"","Yes"))</f>
      </c>
      <c r="AI1751">
        <f>IF($AH1751="Yes",$AG1751,"")</f>
      </c>
      <c r="AJ1751">
        <f>IF($AI1751="","",$AI1751+ROW()/1000000)</f>
      </c>
      <c r="AK1751">
        <f>IF(OR($A1751="",$P1751="Yes",N($AG1751)=0),"",$AG1751+ROW()/1000000)</f>
      </c>
      <c r="AL1751" t="str">
        <f>IF($A1751="","",INDEX(games!$J:$J,ROW())&amp;"")</f>
      </c>
      <c r="AM1751">
        <f>IF($A1751="","",SUMPRODUCT($AO1751:$BD1751,'Map Analysis'!$AP$2^{0,1,2,3,4,5,6,7,8,9,10,11,12,13,14,15}))</f>
      </c>
      <c r="AN1751">
        <f>IF($A1751="","",$AM1751+ROW()/10000000)</f>
      </c>
      <c r="AO1751">
        <f>IF($A1751="","",COUNTIF($W$2:$W$2500,$A1751))</f>
      </c>
      <c r="AP1751">
        <f>IF($A1751="","",SUMIFS($BF$2:$BF$2500,$W$2:$W$2500,$A1751))</f>
      </c>
      <c r="AQ1751">
        <f>IF($A1751="","",SUMIFS($BG$2:$BG$2500,$W$2:$W$2500,$A1751))</f>
      </c>
      <c r="AR1751">
        <f>IF($A1751="","",SUMIFS($BH$2:$BH$2500,$W$2:$W$2500,$A1751))</f>
      </c>
      <c r="AS1751">
        <f>IF($A1751="","",SUMIFS($BI$2:$BI$2500,$W$2:$W$2500,$A1751))</f>
      </c>
      <c r="AT1751">
        <f>IF($A1751="","",SUMIFS($BJ$2:$BJ$2500,$W$2:$W$2500,$A1751))</f>
      </c>
      <c r="AU1751">
        <f>IF($A1751="","",SUMIFS($BK$2:$BK$2500,$W$2:$W$2500,$A1751))</f>
      </c>
      <c r="AV1751">
        <f>IF($A1751="","",SUMIFS($BL$2:$BL$2500,$W$2:$W$2500,$A1751))</f>
      </c>
      <c r="AW1751">
        <f>IF($A1751="","",SUMIFS($BM$2:$BM$2500,$W$2:$W$2500,$A1751))</f>
      </c>
      <c r="AX1751">
        <f>IF($A1751="","",SUMIFS($BN$2:$BN$2500,$W$2:$W$2500,$A1751))</f>
      </c>
      <c r="AY1751">
        <f>IF($A1751="","",SUMIFS($BO$2:$BO$2500,$W$2:$W$2500,$A1751))</f>
      </c>
      <c r="AZ1751">
        <f>IF($A1751="","",SUMIFS($BP$2:$BP$2500,$W$2:$W$2500,$A1751))</f>
      </c>
      <c r="BA1751">
        <f>IF($A1751="","",SUMIFS($BQ$2:$BQ$2500,$W$2:$W$2500,$A1751))</f>
      </c>
      <c r="BB1751">
        <f>IF($A1751="","",SUMIFS($BR$2:$BR$2500,$W$2:$W$2500,$A1751))</f>
      </c>
      <c r="BC1751">
        <f>IF($A1751="","",SUMIFS($BS$2:$BS$2500,$W$2:$W$2500,$A1751))</f>
      </c>
      <c r="BD1751">
        <f>IF($A1751="","",SUMIFS($BT$2:$BT$2500,$W$2:$W$2500,$A1751))</f>
      </c>
      <c r="BF1751">
        <f>IF($Z1751="","",INDEX($AO$2:$AO$2000,$Z1751))</f>
      </c>
      <c r="BG1751">
        <f>IF($Z1751="","",INDEX($AP$2:$AP$2000,$Z1751))</f>
      </c>
      <c r="BH1751">
        <f>IF($Z1751="","",INDEX($AQ$2:$AQ$2000,$Z1751))</f>
      </c>
      <c r="BI1751">
        <f>IF($Z1751="","",INDEX($AR$2:$AR$2000,$Z1751))</f>
      </c>
      <c r="BJ1751">
        <f>IF($Z1751="","",INDEX($AS$2:$AS$2000,$Z1751))</f>
      </c>
      <c r="BK1751">
        <f>IF($Z1751="","",INDEX($AT$2:$AT$2000,$Z1751))</f>
      </c>
      <c r="BL1751">
        <f>IF($Z1751="","",INDEX($AU$2:$AU$2000,$Z1751))</f>
      </c>
      <c r="BM1751">
        <f>IF($Z1751="","",INDEX($AV$2:$AV$2000,$Z1751))</f>
      </c>
      <c r="BN1751">
        <f>IF($Z1751="","",INDEX($AW$2:$AW$2000,$Z1751))</f>
      </c>
      <c r="BO1751">
        <f>IF($Z1751="","",INDEX($AX$2:$AX$2000,$Z1751))</f>
      </c>
      <c r="BP1751">
        <f>IF($Z1751="","",INDEX($AY$2:$AY$2000,$Z1751))</f>
      </c>
      <c r="BQ1751">
        <f>IF($Z1751="","",INDEX($AZ$2:$AZ$2000,$Z1751))</f>
      </c>
      <c r="BR1751">
        <f>IF($Z1751="","",INDEX($BA$2:$BA$2000,$Z1751))</f>
      </c>
      <c r="BS1751">
        <f>IF($Z1751="","",INDEX($BB$2:$BB$2000,$Z1751))</f>
      </c>
      <c r="BT1751">
        <f>IF($Z1751="","",INDEX($BC$2:$BC$2000,$Z1751))</f>
      </c>
      <c r="BV1751">
        <f>IF(OR($A1751="",$P1751&lt;&gt;"Yes",$AH1751="Yes"),"",1+N($AG1751))</f>
      </c>
      <c r="BW1751">
        <f>IF($A1751="","",COUNTIFS($W$2:$W$2500,$A1751,$BZ$2:$BZ$2500,"Yes")+COUNTIFS($X$2:$X$2500,$A1751,$BY$2:$BY$2500,"Yes"))</f>
      </c>
      <c r="BX1751">
        <f>IF(OR($A1751="",$P1751="Yes"),"",IF(N($BW1751)=0,0,1+SUMIFS($CB$2:$CB$2500,$W$2:$W$2500,$A1751)+SUMIFS($CA$2:$CA$2500,$X$2:$X$2500,$A1751)))</f>
      </c>
      <c r="BY1751" t="str">
        <f>IF($Y1751="","",INDEX($AH$2:$AH$2000,$Y1751)&amp;"")</f>
      </c>
      <c r="BZ1751" t="str">
        <f>IF($Z1751="","",INDEX($AH$2:$AH$2000,$Z1751)&amp;"")</f>
      </c>
      <c r="CA1751">
        <f>IF($Y1751="","",INDEX($BV$2:$BV$2000,$Y1751))</f>
      </c>
      <c r="CB1751">
        <f>IF($Z1751="","",INDEX($BV$2:$BV$2000,$Z1751))</f>
      </c>
    </row>
    <row r="1752">
      <c r="A1752" t="str">
        <f>IF(TRIM(INDEX(games!$A:$A,ROW()))="","",TRIM(INDEX(games!$A:$A,ROW())))</f>
      </c>
      <c r="B1752">
        <f>IF(OR($A1752="",INDEX(games!$B:$B,ROW())=""),"",INDEX(games!$B:$B,ROW()))</f>
      </c>
      <c r="C1752" t="str">
        <f>IF(OR($A1752="",INDEX(games!$C:$C,ROW())=""),"",INDEX(games!$C:$C,ROW()))</f>
      </c>
      <c r="D1752">
        <f>IF($A1752="","",COUNTIF($W$2:$W$2500,$A1752)+COUNTIF($X$2:$X$2500,$A1752))</f>
      </c>
      <c r="E1752">
        <f>IF($A1752="","",IFERROR(MATCH($C1752,$R$2:$R$5,0),0))</f>
      </c>
      <c r="F1752">
        <f>IF($A1752="","",MOD(ROW(),34))</f>
      </c>
      <c r="G1752">
        <f>IF($A1752="",NA(),IF($C1752="Action",$B1752,NA()))</f>
      </c>
      <c r="H1752">
        <f>IF($A1752="",NA(),IF($C1752="Action",1+$F1752*0.023,NA()))</f>
      </c>
      <c r="I1752">
        <f>IF($A1752="",NA(),IF($C1752="Strategy",$B1752,NA()))</f>
      </c>
      <c r="J1752">
        <f>IF($A1752="",NA(),IF($C1752="Strategy",2+$F1752*0.023,NA()))</f>
      </c>
      <c r="K1752">
        <f>IF($A1752="",NA(),IF($C1752="Deckbuilder",$B1752,NA()))</f>
      </c>
      <c r="L1752">
        <f>IF($A1752="",NA(),IF($C1752="Deckbuilder",3+$F1752*0.023,NA()))</f>
      </c>
      <c r="M1752">
        <f>IF($A1752="",NA(),IF($C1752="Traditional",$B1752,NA()))</f>
      </c>
      <c r="N1752">
        <f>IF($A1752="",NA(),IF($C1752="Traditional",4+$F1752*0.023,NA()))</f>
      </c>
      <c r="O1752">
        <f>IF($A1752="","",$D1752+ROW()/1000000)</f>
      </c>
      <c r="P1752" t="str">
        <f>IF(OR($A1752="",INDEX(games!$H:$H,ROW())=""),"",INDEX(games!$H:$H,ROW()))</f>
      </c>
      <c r="Q1752">
        <f>IF(OR($A1752="",$P1752&lt;&gt;"Yes"),"",$D1752+ROW()/1000000)</f>
      </c>
      <c r="T1752">
        <f>IF($Y1752="","",INDEX($B$2:$B$2000,$Y1752))</f>
      </c>
      <c r="U1752">
        <f>IF($Z1752="","",INDEX($B$2:$B$2000,$Z1752))</f>
      </c>
      <c r="V1752">
        <f>IF(OR($T1752="",$U1752=""),"",$U1752-$T1752)</f>
      </c>
      <c r="W1752" t="str">
        <f>IF(TRIM(INDEX(connections!$A:$A,ROW()))="","",TRIM(INDEX(connections!$A:$A,ROW())))</f>
      </c>
      <c r="X1752" t="str">
        <f>IF($W1752="","",TRIM(INDEX(connections!$B:$B,ROW())))</f>
      </c>
      <c r="Y1752">
        <f>IF($W1752="","",IFERROR(MATCH($W1752,$A$2:$A$2000,0),""))</f>
      </c>
      <c r="Z1752">
        <f>IF($X1752="","",IFERROR(MATCH($X1752,$A$2:$A$2000,0),""))</f>
      </c>
      <c r="AA1752" t="str">
        <f>IF($Y1752="","",INDEX($P$2:$P$2000,$Y1752))</f>
      </c>
      <c r="AB1752" t="str">
        <f>IF($Z1752="","",INDEX($P$2:$P$2000,$Z1752))</f>
      </c>
      <c r="AC1752">
        <f>IF(AND($AA1752="Yes",$AB1752="Yes"),1,"")</f>
      </c>
      <c r="AD1752">
        <f>IF(OR($Y1752="",$Z1752=""),"",IF(INDEX($C$2:$C$2000,$Y1752)=INDEX($C$2:$C$2000,$Z1752),0,1))</f>
      </c>
      <c r="AE1752">
        <f>IF($AC1752&lt;&gt;1,"",IF(AND(INDEX($AG$2:$AG$2000,$Y1752)=1,INDEX($AG$2:$AG$2000,$Z1752)=1),1,""))</f>
      </c>
      <c r="AG1752">
        <f>IF($A1752="","",COUNTIFS($W$2:$W$2500,$A1752,$AB$2:$AB$2500,"Yes")+COUNTIFS($X$2:$X$2500,$A1752,$AA$2:$AA$2500,"Yes"))</f>
      </c>
      <c r="AH1752" t="str">
        <f>IF(OR($P1752&lt;&gt;"Yes",N($AG1752)=0),"",IF(AND($AG1752=1,COUNTIFS($W$2:$W$2500,$A1752,$AE$2:$AE$2500,1)+COUNTIFS($X$2:$X$2500,$A1752,$AE$2:$AE$2500,1)&gt;0),"","Yes"))</f>
      </c>
      <c r="AI1752">
        <f>IF($AH1752="Yes",$AG1752,"")</f>
      </c>
      <c r="AJ1752">
        <f>IF($AI1752="","",$AI1752+ROW()/1000000)</f>
      </c>
      <c r="AK1752">
        <f>IF(OR($A1752="",$P1752="Yes",N($AG1752)=0),"",$AG1752+ROW()/1000000)</f>
      </c>
      <c r="AL1752" t="str">
        <f>IF($A1752="","",INDEX(games!$J:$J,ROW())&amp;"")</f>
      </c>
      <c r="AM1752">
        <f>IF($A1752="","",SUMPRODUCT($AO1752:$BD1752,'Map Analysis'!$AP$2^{0,1,2,3,4,5,6,7,8,9,10,11,12,13,14,15}))</f>
      </c>
      <c r="AN1752">
        <f>IF($A1752="","",$AM1752+ROW()/10000000)</f>
      </c>
      <c r="AO1752">
        <f>IF($A1752="","",COUNTIF($W$2:$W$2500,$A1752))</f>
      </c>
      <c r="AP1752">
        <f>IF($A1752="","",SUMIFS($BF$2:$BF$2500,$W$2:$W$2500,$A1752))</f>
      </c>
      <c r="AQ1752">
        <f>IF($A1752="","",SUMIFS($BG$2:$BG$2500,$W$2:$W$2500,$A1752))</f>
      </c>
      <c r="AR1752">
        <f>IF($A1752="","",SUMIFS($BH$2:$BH$2500,$W$2:$W$2500,$A1752))</f>
      </c>
      <c r="AS1752">
        <f>IF($A1752="","",SUMIFS($BI$2:$BI$2500,$W$2:$W$2500,$A1752))</f>
      </c>
      <c r="AT1752">
        <f>IF($A1752="","",SUMIFS($BJ$2:$BJ$2500,$W$2:$W$2500,$A1752))</f>
      </c>
      <c r="AU1752">
        <f>IF($A1752="","",SUMIFS($BK$2:$BK$2500,$W$2:$W$2500,$A1752))</f>
      </c>
      <c r="AV1752">
        <f>IF($A1752="","",SUMIFS($BL$2:$BL$2500,$W$2:$W$2500,$A1752))</f>
      </c>
      <c r="AW1752">
        <f>IF($A1752="","",SUMIFS($BM$2:$BM$2500,$W$2:$W$2500,$A1752))</f>
      </c>
      <c r="AX1752">
        <f>IF($A1752="","",SUMIFS($BN$2:$BN$2500,$W$2:$W$2500,$A1752))</f>
      </c>
      <c r="AY1752">
        <f>IF($A1752="","",SUMIFS($BO$2:$BO$2500,$W$2:$W$2500,$A1752))</f>
      </c>
      <c r="AZ1752">
        <f>IF($A1752="","",SUMIFS($BP$2:$BP$2500,$W$2:$W$2500,$A1752))</f>
      </c>
      <c r="BA1752">
        <f>IF($A1752="","",SUMIFS($BQ$2:$BQ$2500,$W$2:$W$2500,$A1752))</f>
      </c>
      <c r="BB1752">
        <f>IF($A1752="","",SUMIFS($BR$2:$BR$2500,$W$2:$W$2500,$A1752))</f>
      </c>
      <c r="BC1752">
        <f>IF($A1752="","",SUMIFS($BS$2:$BS$2500,$W$2:$W$2500,$A1752))</f>
      </c>
      <c r="BD1752">
        <f>IF($A1752="","",SUMIFS($BT$2:$BT$2500,$W$2:$W$2500,$A1752))</f>
      </c>
      <c r="BF1752">
        <f>IF($Z1752="","",INDEX($AO$2:$AO$2000,$Z1752))</f>
      </c>
      <c r="BG1752">
        <f>IF($Z1752="","",INDEX($AP$2:$AP$2000,$Z1752))</f>
      </c>
      <c r="BH1752">
        <f>IF($Z1752="","",INDEX($AQ$2:$AQ$2000,$Z1752))</f>
      </c>
      <c r="BI1752">
        <f>IF($Z1752="","",INDEX($AR$2:$AR$2000,$Z1752))</f>
      </c>
      <c r="BJ1752">
        <f>IF($Z1752="","",INDEX($AS$2:$AS$2000,$Z1752))</f>
      </c>
      <c r="BK1752">
        <f>IF($Z1752="","",INDEX($AT$2:$AT$2000,$Z1752))</f>
      </c>
      <c r="BL1752">
        <f>IF($Z1752="","",INDEX($AU$2:$AU$2000,$Z1752))</f>
      </c>
      <c r="BM1752">
        <f>IF($Z1752="","",INDEX($AV$2:$AV$2000,$Z1752))</f>
      </c>
      <c r="BN1752">
        <f>IF($Z1752="","",INDEX($AW$2:$AW$2000,$Z1752))</f>
      </c>
      <c r="BO1752">
        <f>IF($Z1752="","",INDEX($AX$2:$AX$2000,$Z1752))</f>
      </c>
      <c r="BP1752">
        <f>IF($Z1752="","",INDEX($AY$2:$AY$2000,$Z1752))</f>
      </c>
      <c r="BQ1752">
        <f>IF($Z1752="","",INDEX($AZ$2:$AZ$2000,$Z1752))</f>
      </c>
      <c r="BR1752">
        <f>IF($Z1752="","",INDEX($BA$2:$BA$2000,$Z1752))</f>
      </c>
      <c r="BS1752">
        <f>IF($Z1752="","",INDEX($BB$2:$BB$2000,$Z1752))</f>
      </c>
      <c r="BT1752">
        <f>IF($Z1752="","",INDEX($BC$2:$BC$2000,$Z1752))</f>
      </c>
      <c r="BV1752">
        <f>IF(OR($A1752="",$P1752&lt;&gt;"Yes",$AH1752="Yes"),"",1+N($AG1752))</f>
      </c>
      <c r="BW1752">
        <f>IF($A1752="","",COUNTIFS($W$2:$W$2500,$A1752,$BZ$2:$BZ$2500,"Yes")+COUNTIFS($X$2:$X$2500,$A1752,$BY$2:$BY$2500,"Yes"))</f>
      </c>
      <c r="BX1752">
        <f>IF(OR($A1752="",$P1752="Yes"),"",IF(N($BW1752)=0,0,1+SUMIFS($CB$2:$CB$2500,$W$2:$W$2500,$A1752)+SUMIFS($CA$2:$CA$2500,$X$2:$X$2500,$A1752)))</f>
      </c>
      <c r="BY1752" t="str">
        <f>IF($Y1752="","",INDEX($AH$2:$AH$2000,$Y1752)&amp;"")</f>
      </c>
      <c r="BZ1752" t="str">
        <f>IF($Z1752="","",INDEX($AH$2:$AH$2000,$Z1752)&amp;"")</f>
      </c>
      <c r="CA1752">
        <f>IF($Y1752="","",INDEX($BV$2:$BV$2000,$Y1752))</f>
      </c>
      <c r="CB1752">
        <f>IF($Z1752="","",INDEX($BV$2:$BV$2000,$Z1752))</f>
      </c>
    </row>
    <row r="1753">
      <c r="A1753" t="str">
        <f>IF(TRIM(INDEX(games!$A:$A,ROW()))="","",TRIM(INDEX(games!$A:$A,ROW())))</f>
      </c>
      <c r="B1753">
        <f>IF(OR($A1753="",INDEX(games!$B:$B,ROW())=""),"",INDEX(games!$B:$B,ROW()))</f>
      </c>
      <c r="C1753" t="str">
        <f>IF(OR($A1753="",INDEX(games!$C:$C,ROW())=""),"",INDEX(games!$C:$C,ROW()))</f>
      </c>
      <c r="D1753">
        <f>IF($A1753="","",COUNTIF($W$2:$W$2500,$A1753)+COUNTIF($X$2:$X$2500,$A1753))</f>
      </c>
      <c r="E1753">
        <f>IF($A1753="","",IFERROR(MATCH($C1753,$R$2:$R$5,0),0))</f>
      </c>
      <c r="F1753">
        <f>IF($A1753="","",MOD(ROW(),34))</f>
      </c>
      <c r="G1753">
        <f>IF($A1753="",NA(),IF($C1753="Action",$B1753,NA()))</f>
      </c>
      <c r="H1753">
        <f>IF($A1753="",NA(),IF($C1753="Action",1+$F1753*0.023,NA()))</f>
      </c>
      <c r="I1753">
        <f>IF($A1753="",NA(),IF($C1753="Strategy",$B1753,NA()))</f>
      </c>
      <c r="J1753">
        <f>IF($A1753="",NA(),IF($C1753="Strategy",2+$F1753*0.023,NA()))</f>
      </c>
      <c r="K1753">
        <f>IF($A1753="",NA(),IF($C1753="Deckbuilder",$B1753,NA()))</f>
      </c>
      <c r="L1753">
        <f>IF($A1753="",NA(),IF($C1753="Deckbuilder",3+$F1753*0.023,NA()))</f>
      </c>
      <c r="M1753">
        <f>IF($A1753="",NA(),IF($C1753="Traditional",$B1753,NA()))</f>
      </c>
      <c r="N1753">
        <f>IF($A1753="",NA(),IF($C1753="Traditional",4+$F1753*0.023,NA()))</f>
      </c>
      <c r="O1753">
        <f>IF($A1753="","",$D1753+ROW()/1000000)</f>
      </c>
      <c r="P1753" t="str">
        <f>IF(OR($A1753="",INDEX(games!$H:$H,ROW())=""),"",INDEX(games!$H:$H,ROW()))</f>
      </c>
      <c r="Q1753">
        <f>IF(OR($A1753="",$P1753&lt;&gt;"Yes"),"",$D1753+ROW()/1000000)</f>
      </c>
      <c r="T1753">
        <f>IF($Y1753="","",INDEX($B$2:$B$2000,$Y1753))</f>
      </c>
      <c r="U1753">
        <f>IF($Z1753="","",INDEX($B$2:$B$2000,$Z1753))</f>
      </c>
      <c r="V1753">
        <f>IF(OR($T1753="",$U1753=""),"",$U1753-$T1753)</f>
      </c>
      <c r="W1753" t="str">
        <f>IF(TRIM(INDEX(connections!$A:$A,ROW()))="","",TRIM(INDEX(connections!$A:$A,ROW())))</f>
      </c>
      <c r="X1753" t="str">
        <f>IF($W1753="","",TRIM(INDEX(connections!$B:$B,ROW())))</f>
      </c>
      <c r="Y1753">
        <f>IF($W1753="","",IFERROR(MATCH($W1753,$A$2:$A$2000,0),""))</f>
      </c>
      <c r="Z1753">
        <f>IF($X1753="","",IFERROR(MATCH($X1753,$A$2:$A$2000,0),""))</f>
      </c>
      <c r="AA1753" t="str">
        <f>IF($Y1753="","",INDEX($P$2:$P$2000,$Y1753))</f>
      </c>
      <c r="AB1753" t="str">
        <f>IF($Z1753="","",INDEX($P$2:$P$2000,$Z1753))</f>
      </c>
      <c r="AC1753">
        <f>IF(AND($AA1753="Yes",$AB1753="Yes"),1,"")</f>
      </c>
      <c r="AD1753">
        <f>IF(OR($Y1753="",$Z1753=""),"",IF(INDEX($C$2:$C$2000,$Y1753)=INDEX($C$2:$C$2000,$Z1753),0,1))</f>
      </c>
      <c r="AE1753">
        <f>IF($AC1753&lt;&gt;1,"",IF(AND(INDEX($AG$2:$AG$2000,$Y1753)=1,INDEX($AG$2:$AG$2000,$Z1753)=1),1,""))</f>
      </c>
      <c r="AG1753">
        <f>IF($A1753="","",COUNTIFS($W$2:$W$2500,$A1753,$AB$2:$AB$2500,"Yes")+COUNTIFS($X$2:$X$2500,$A1753,$AA$2:$AA$2500,"Yes"))</f>
      </c>
      <c r="AH1753" t="str">
        <f>IF(OR($P1753&lt;&gt;"Yes",N($AG1753)=0),"",IF(AND($AG1753=1,COUNTIFS($W$2:$W$2500,$A1753,$AE$2:$AE$2500,1)+COUNTIFS($X$2:$X$2500,$A1753,$AE$2:$AE$2500,1)&gt;0),"","Yes"))</f>
      </c>
      <c r="AI1753">
        <f>IF($AH1753="Yes",$AG1753,"")</f>
      </c>
      <c r="AJ1753">
        <f>IF($AI1753="","",$AI1753+ROW()/1000000)</f>
      </c>
      <c r="AK1753">
        <f>IF(OR($A1753="",$P1753="Yes",N($AG1753)=0),"",$AG1753+ROW()/1000000)</f>
      </c>
      <c r="AL1753" t="str">
        <f>IF($A1753="","",INDEX(games!$J:$J,ROW())&amp;"")</f>
      </c>
      <c r="AM1753">
        <f>IF($A1753="","",SUMPRODUCT($AO1753:$BD1753,'Map Analysis'!$AP$2^{0,1,2,3,4,5,6,7,8,9,10,11,12,13,14,15}))</f>
      </c>
      <c r="AN1753">
        <f>IF($A1753="","",$AM1753+ROW()/10000000)</f>
      </c>
      <c r="AO1753">
        <f>IF($A1753="","",COUNTIF($W$2:$W$2500,$A1753))</f>
      </c>
      <c r="AP1753">
        <f>IF($A1753="","",SUMIFS($BF$2:$BF$2500,$W$2:$W$2500,$A1753))</f>
      </c>
      <c r="AQ1753">
        <f>IF($A1753="","",SUMIFS($BG$2:$BG$2500,$W$2:$W$2500,$A1753))</f>
      </c>
      <c r="AR1753">
        <f>IF($A1753="","",SUMIFS($BH$2:$BH$2500,$W$2:$W$2500,$A1753))</f>
      </c>
      <c r="AS1753">
        <f>IF($A1753="","",SUMIFS($BI$2:$BI$2500,$W$2:$W$2500,$A1753))</f>
      </c>
      <c r="AT1753">
        <f>IF($A1753="","",SUMIFS($BJ$2:$BJ$2500,$W$2:$W$2500,$A1753))</f>
      </c>
      <c r="AU1753">
        <f>IF($A1753="","",SUMIFS($BK$2:$BK$2500,$W$2:$W$2500,$A1753))</f>
      </c>
      <c r="AV1753">
        <f>IF($A1753="","",SUMIFS($BL$2:$BL$2500,$W$2:$W$2500,$A1753))</f>
      </c>
      <c r="AW1753">
        <f>IF($A1753="","",SUMIFS($BM$2:$BM$2500,$W$2:$W$2500,$A1753))</f>
      </c>
      <c r="AX1753">
        <f>IF($A1753="","",SUMIFS($BN$2:$BN$2500,$W$2:$W$2500,$A1753))</f>
      </c>
      <c r="AY1753">
        <f>IF($A1753="","",SUMIFS($BO$2:$BO$2500,$W$2:$W$2500,$A1753))</f>
      </c>
      <c r="AZ1753">
        <f>IF($A1753="","",SUMIFS($BP$2:$BP$2500,$W$2:$W$2500,$A1753))</f>
      </c>
      <c r="BA1753">
        <f>IF($A1753="","",SUMIFS($BQ$2:$BQ$2500,$W$2:$W$2500,$A1753))</f>
      </c>
      <c r="BB1753">
        <f>IF($A1753="","",SUMIFS($BR$2:$BR$2500,$W$2:$W$2500,$A1753))</f>
      </c>
      <c r="BC1753">
        <f>IF($A1753="","",SUMIFS($BS$2:$BS$2500,$W$2:$W$2500,$A1753))</f>
      </c>
      <c r="BD1753">
        <f>IF($A1753="","",SUMIFS($BT$2:$BT$2500,$W$2:$W$2500,$A1753))</f>
      </c>
      <c r="BF1753">
        <f>IF($Z1753="","",INDEX($AO$2:$AO$2000,$Z1753))</f>
      </c>
      <c r="BG1753">
        <f>IF($Z1753="","",INDEX($AP$2:$AP$2000,$Z1753))</f>
      </c>
      <c r="BH1753">
        <f>IF($Z1753="","",INDEX($AQ$2:$AQ$2000,$Z1753))</f>
      </c>
      <c r="BI1753">
        <f>IF($Z1753="","",INDEX($AR$2:$AR$2000,$Z1753))</f>
      </c>
      <c r="BJ1753">
        <f>IF($Z1753="","",INDEX($AS$2:$AS$2000,$Z1753))</f>
      </c>
      <c r="BK1753">
        <f>IF($Z1753="","",INDEX($AT$2:$AT$2000,$Z1753))</f>
      </c>
      <c r="BL1753">
        <f>IF($Z1753="","",INDEX($AU$2:$AU$2000,$Z1753))</f>
      </c>
      <c r="BM1753">
        <f>IF($Z1753="","",INDEX($AV$2:$AV$2000,$Z1753))</f>
      </c>
      <c r="BN1753">
        <f>IF($Z1753="","",INDEX($AW$2:$AW$2000,$Z1753))</f>
      </c>
      <c r="BO1753">
        <f>IF($Z1753="","",INDEX($AX$2:$AX$2000,$Z1753))</f>
      </c>
      <c r="BP1753">
        <f>IF($Z1753="","",INDEX($AY$2:$AY$2000,$Z1753))</f>
      </c>
      <c r="BQ1753">
        <f>IF($Z1753="","",INDEX($AZ$2:$AZ$2000,$Z1753))</f>
      </c>
      <c r="BR1753">
        <f>IF($Z1753="","",INDEX($BA$2:$BA$2000,$Z1753))</f>
      </c>
      <c r="BS1753">
        <f>IF($Z1753="","",INDEX($BB$2:$BB$2000,$Z1753))</f>
      </c>
      <c r="BT1753">
        <f>IF($Z1753="","",INDEX($BC$2:$BC$2000,$Z1753))</f>
      </c>
      <c r="BV1753">
        <f>IF(OR($A1753="",$P1753&lt;&gt;"Yes",$AH1753="Yes"),"",1+N($AG1753))</f>
      </c>
      <c r="BW1753">
        <f>IF($A1753="","",COUNTIFS($W$2:$W$2500,$A1753,$BZ$2:$BZ$2500,"Yes")+COUNTIFS($X$2:$X$2500,$A1753,$BY$2:$BY$2500,"Yes"))</f>
      </c>
      <c r="BX1753">
        <f>IF(OR($A1753="",$P1753="Yes"),"",IF(N($BW1753)=0,0,1+SUMIFS($CB$2:$CB$2500,$W$2:$W$2500,$A1753)+SUMIFS($CA$2:$CA$2500,$X$2:$X$2500,$A1753)))</f>
      </c>
      <c r="BY1753" t="str">
        <f>IF($Y1753="","",INDEX($AH$2:$AH$2000,$Y1753)&amp;"")</f>
      </c>
      <c r="BZ1753" t="str">
        <f>IF($Z1753="","",INDEX($AH$2:$AH$2000,$Z1753)&amp;"")</f>
      </c>
      <c r="CA1753">
        <f>IF($Y1753="","",INDEX($BV$2:$BV$2000,$Y1753))</f>
      </c>
      <c r="CB1753">
        <f>IF($Z1753="","",INDEX($BV$2:$BV$2000,$Z1753))</f>
      </c>
    </row>
    <row r="1754">
      <c r="A1754" t="str">
        <f>IF(TRIM(INDEX(games!$A:$A,ROW()))="","",TRIM(INDEX(games!$A:$A,ROW())))</f>
      </c>
      <c r="B1754">
        <f>IF(OR($A1754="",INDEX(games!$B:$B,ROW())=""),"",INDEX(games!$B:$B,ROW()))</f>
      </c>
      <c r="C1754" t="str">
        <f>IF(OR($A1754="",INDEX(games!$C:$C,ROW())=""),"",INDEX(games!$C:$C,ROW()))</f>
      </c>
      <c r="D1754">
        <f>IF($A1754="","",COUNTIF($W$2:$W$2500,$A1754)+COUNTIF($X$2:$X$2500,$A1754))</f>
      </c>
      <c r="E1754">
        <f>IF($A1754="","",IFERROR(MATCH($C1754,$R$2:$R$5,0),0))</f>
      </c>
      <c r="F1754">
        <f>IF($A1754="","",MOD(ROW(),34))</f>
      </c>
      <c r="G1754">
        <f>IF($A1754="",NA(),IF($C1754="Action",$B1754,NA()))</f>
      </c>
      <c r="H1754">
        <f>IF($A1754="",NA(),IF($C1754="Action",1+$F1754*0.023,NA()))</f>
      </c>
      <c r="I1754">
        <f>IF($A1754="",NA(),IF($C1754="Strategy",$B1754,NA()))</f>
      </c>
      <c r="J1754">
        <f>IF($A1754="",NA(),IF($C1754="Strategy",2+$F1754*0.023,NA()))</f>
      </c>
      <c r="K1754">
        <f>IF($A1754="",NA(),IF($C1754="Deckbuilder",$B1754,NA()))</f>
      </c>
      <c r="L1754">
        <f>IF($A1754="",NA(),IF($C1754="Deckbuilder",3+$F1754*0.023,NA()))</f>
      </c>
      <c r="M1754">
        <f>IF($A1754="",NA(),IF($C1754="Traditional",$B1754,NA()))</f>
      </c>
      <c r="N1754">
        <f>IF($A1754="",NA(),IF($C1754="Traditional",4+$F1754*0.023,NA()))</f>
      </c>
      <c r="O1754">
        <f>IF($A1754="","",$D1754+ROW()/1000000)</f>
      </c>
      <c r="P1754" t="str">
        <f>IF(OR($A1754="",INDEX(games!$H:$H,ROW())=""),"",INDEX(games!$H:$H,ROW()))</f>
      </c>
      <c r="Q1754">
        <f>IF(OR($A1754="",$P1754&lt;&gt;"Yes"),"",$D1754+ROW()/1000000)</f>
      </c>
      <c r="T1754">
        <f>IF($Y1754="","",INDEX($B$2:$B$2000,$Y1754))</f>
      </c>
      <c r="U1754">
        <f>IF($Z1754="","",INDEX($B$2:$B$2000,$Z1754))</f>
      </c>
      <c r="V1754">
        <f>IF(OR($T1754="",$U1754=""),"",$U1754-$T1754)</f>
      </c>
      <c r="W1754" t="str">
        <f>IF(TRIM(INDEX(connections!$A:$A,ROW()))="","",TRIM(INDEX(connections!$A:$A,ROW())))</f>
      </c>
      <c r="X1754" t="str">
        <f>IF($W1754="","",TRIM(INDEX(connections!$B:$B,ROW())))</f>
      </c>
      <c r="Y1754">
        <f>IF($W1754="","",IFERROR(MATCH($W1754,$A$2:$A$2000,0),""))</f>
      </c>
      <c r="Z1754">
        <f>IF($X1754="","",IFERROR(MATCH($X1754,$A$2:$A$2000,0),""))</f>
      </c>
      <c r="AA1754" t="str">
        <f>IF($Y1754="","",INDEX($P$2:$P$2000,$Y1754))</f>
      </c>
      <c r="AB1754" t="str">
        <f>IF($Z1754="","",INDEX($P$2:$P$2000,$Z1754))</f>
      </c>
      <c r="AC1754">
        <f>IF(AND($AA1754="Yes",$AB1754="Yes"),1,"")</f>
      </c>
      <c r="AD1754">
        <f>IF(OR($Y1754="",$Z1754=""),"",IF(INDEX($C$2:$C$2000,$Y1754)=INDEX($C$2:$C$2000,$Z1754),0,1))</f>
      </c>
      <c r="AE1754">
        <f>IF($AC1754&lt;&gt;1,"",IF(AND(INDEX($AG$2:$AG$2000,$Y1754)=1,INDEX($AG$2:$AG$2000,$Z1754)=1),1,""))</f>
      </c>
      <c r="AG1754">
        <f>IF($A1754="","",COUNTIFS($W$2:$W$2500,$A1754,$AB$2:$AB$2500,"Yes")+COUNTIFS($X$2:$X$2500,$A1754,$AA$2:$AA$2500,"Yes"))</f>
      </c>
      <c r="AH1754" t="str">
        <f>IF(OR($P1754&lt;&gt;"Yes",N($AG1754)=0),"",IF(AND($AG1754=1,COUNTIFS($W$2:$W$2500,$A1754,$AE$2:$AE$2500,1)+COUNTIFS($X$2:$X$2500,$A1754,$AE$2:$AE$2500,1)&gt;0),"","Yes"))</f>
      </c>
      <c r="AI1754">
        <f>IF($AH1754="Yes",$AG1754,"")</f>
      </c>
      <c r="AJ1754">
        <f>IF($AI1754="","",$AI1754+ROW()/1000000)</f>
      </c>
      <c r="AK1754">
        <f>IF(OR($A1754="",$P1754="Yes",N($AG1754)=0),"",$AG1754+ROW()/1000000)</f>
      </c>
      <c r="AL1754" t="str">
        <f>IF($A1754="","",INDEX(games!$J:$J,ROW())&amp;"")</f>
      </c>
      <c r="AM1754">
        <f>IF($A1754="","",SUMPRODUCT($AO1754:$BD1754,'Map Analysis'!$AP$2^{0,1,2,3,4,5,6,7,8,9,10,11,12,13,14,15}))</f>
      </c>
      <c r="AN1754">
        <f>IF($A1754="","",$AM1754+ROW()/10000000)</f>
      </c>
      <c r="AO1754">
        <f>IF($A1754="","",COUNTIF($W$2:$W$2500,$A1754))</f>
      </c>
      <c r="AP1754">
        <f>IF($A1754="","",SUMIFS($BF$2:$BF$2500,$W$2:$W$2500,$A1754))</f>
      </c>
      <c r="AQ1754">
        <f>IF($A1754="","",SUMIFS($BG$2:$BG$2500,$W$2:$W$2500,$A1754))</f>
      </c>
      <c r="AR1754">
        <f>IF($A1754="","",SUMIFS($BH$2:$BH$2500,$W$2:$W$2500,$A1754))</f>
      </c>
      <c r="AS1754">
        <f>IF($A1754="","",SUMIFS($BI$2:$BI$2500,$W$2:$W$2500,$A1754))</f>
      </c>
      <c r="AT1754">
        <f>IF($A1754="","",SUMIFS($BJ$2:$BJ$2500,$W$2:$W$2500,$A1754))</f>
      </c>
      <c r="AU1754">
        <f>IF($A1754="","",SUMIFS($BK$2:$BK$2500,$W$2:$W$2500,$A1754))</f>
      </c>
      <c r="AV1754">
        <f>IF($A1754="","",SUMIFS($BL$2:$BL$2500,$W$2:$W$2500,$A1754))</f>
      </c>
      <c r="AW1754">
        <f>IF($A1754="","",SUMIFS($BM$2:$BM$2500,$W$2:$W$2500,$A1754))</f>
      </c>
      <c r="AX1754">
        <f>IF($A1754="","",SUMIFS($BN$2:$BN$2500,$W$2:$W$2500,$A1754))</f>
      </c>
      <c r="AY1754">
        <f>IF($A1754="","",SUMIFS($BO$2:$BO$2500,$W$2:$W$2500,$A1754))</f>
      </c>
      <c r="AZ1754">
        <f>IF($A1754="","",SUMIFS($BP$2:$BP$2500,$W$2:$W$2500,$A1754))</f>
      </c>
      <c r="BA1754">
        <f>IF($A1754="","",SUMIFS($BQ$2:$BQ$2500,$W$2:$W$2500,$A1754))</f>
      </c>
      <c r="BB1754">
        <f>IF($A1754="","",SUMIFS($BR$2:$BR$2500,$W$2:$W$2500,$A1754))</f>
      </c>
      <c r="BC1754">
        <f>IF($A1754="","",SUMIFS($BS$2:$BS$2500,$W$2:$W$2500,$A1754))</f>
      </c>
      <c r="BD1754">
        <f>IF($A1754="","",SUMIFS($BT$2:$BT$2500,$W$2:$W$2500,$A1754))</f>
      </c>
      <c r="BF1754">
        <f>IF($Z1754="","",INDEX($AO$2:$AO$2000,$Z1754))</f>
      </c>
      <c r="BG1754">
        <f>IF($Z1754="","",INDEX($AP$2:$AP$2000,$Z1754))</f>
      </c>
      <c r="BH1754">
        <f>IF($Z1754="","",INDEX($AQ$2:$AQ$2000,$Z1754))</f>
      </c>
      <c r="BI1754">
        <f>IF($Z1754="","",INDEX($AR$2:$AR$2000,$Z1754))</f>
      </c>
      <c r="BJ1754">
        <f>IF($Z1754="","",INDEX($AS$2:$AS$2000,$Z1754))</f>
      </c>
      <c r="BK1754">
        <f>IF($Z1754="","",INDEX($AT$2:$AT$2000,$Z1754))</f>
      </c>
      <c r="BL1754">
        <f>IF($Z1754="","",INDEX($AU$2:$AU$2000,$Z1754))</f>
      </c>
      <c r="BM1754">
        <f>IF($Z1754="","",INDEX($AV$2:$AV$2000,$Z1754))</f>
      </c>
      <c r="BN1754">
        <f>IF($Z1754="","",INDEX($AW$2:$AW$2000,$Z1754))</f>
      </c>
      <c r="BO1754">
        <f>IF($Z1754="","",INDEX($AX$2:$AX$2000,$Z1754))</f>
      </c>
      <c r="BP1754">
        <f>IF($Z1754="","",INDEX($AY$2:$AY$2000,$Z1754))</f>
      </c>
      <c r="BQ1754">
        <f>IF($Z1754="","",INDEX($AZ$2:$AZ$2000,$Z1754))</f>
      </c>
      <c r="BR1754">
        <f>IF($Z1754="","",INDEX($BA$2:$BA$2000,$Z1754))</f>
      </c>
      <c r="BS1754">
        <f>IF($Z1754="","",INDEX($BB$2:$BB$2000,$Z1754))</f>
      </c>
      <c r="BT1754">
        <f>IF($Z1754="","",INDEX($BC$2:$BC$2000,$Z1754))</f>
      </c>
      <c r="BV1754">
        <f>IF(OR($A1754="",$P1754&lt;&gt;"Yes",$AH1754="Yes"),"",1+N($AG1754))</f>
      </c>
      <c r="BW1754">
        <f>IF($A1754="","",COUNTIFS($W$2:$W$2500,$A1754,$BZ$2:$BZ$2500,"Yes")+COUNTIFS($X$2:$X$2500,$A1754,$BY$2:$BY$2500,"Yes"))</f>
      </c>
      <c r="BX1754">
        <f>IF(OR($A1754="",$P1754="Yes"),"",IF(N($BW1754)=0,0,1+SUMIFS($CB$2:$CB$2500,$W$2:$W$2500,$A1754)+SUMIFS($CA$2:$CA$2500,$X$2:$X$2500,$A1754)))</f>
      </c>
      <c r="BY1754" t="str">
        <f>IF($Y1754="","",INDEX($AH$2:$AH$2000,$Y1754)&amp;"")</f>
      </c>
      <c r="BZ1754" t="str">
        <f>IF($Z1754="","",INDEX($AH$2:$AH$2000,$Z1754)&amp;"")</f>
      </c>
      <c r="CA1754">
        <f>IF($Y1754="","",INDEX($BV$2:$BV$2000,$Y1754))</f>
      </c>
      <c r="CB1754">
        <f>IF($Z1754="","",INDEX($BV$2:$BV$2000,$Z1754))</f>
      </c>
    </row>
    <row r="1755">
      <c r="A1755" t="str">
        <f>IF(TRIM(INDEX(games!$A:$A,ROW()))="","",TRIM(INDEX(games!$A:$A,ROW())))</f>
      </c>
      <c r="B1755">
        <f>IF(OR($A1755="",INDEX(games!$B:$B,ROW())=""),"",INDEX(games!$B:$B,ROW()))</f>
      </c>
      <c r="C1755" t="str">
        <f>IF(OR($A1755="",INDEX(games!$C:$C,ROW())=""),"",INDEX(games!$C:$C,ROW()))</f>
      </c>
      <c r="D1755">
        <f>IF($A1755="","",COUNTIF($W$2:$W$2500,$A1755)+COUNTIF($X$2:$X$2500,$A1755))</f>
      </c>
      <c r="E1755">
        <f>IF($A1755="","",IFERROR(MATCH($C1755,$R$2:$R$5,0),0))</f>
      </c>
      <c r="F1755">
        <f>IF($A1755="","",MOD(ROW(),34))</f>
      </c>
      <c r="G1755">
        <f>IF($A1755="",NA(),IF($C1755="Action",$B1755,NA()))</f>
      </c>
      <c r="H1755">
        <f>IF($A1755="",NA(),IF($C1755="Action",1+$F1755*0.023,NA()))</f>
      </c>
      <c r="I1755">
        <f>IF($A1755="",NA(),IF($C1755="Strategy",$B1755,NA()))</f>
      </c>
      <c r="J1755">
        <f>IF($A1755="",NA(),IF($C1755="Strategy",2+$F1755*0.023,NA()))</f>
      </c>
      <c r="K1755">
        <f>IF($A1755="",NA(),IF($C1755="Deckbuilder",$B1755,NA()))</f>
      </c>
      <c r="L1755">
        <f>IF($A1755="",NA(),IF($C1755="Deckbuilder",3+$F1755*0.023,NA()))</f>
      </c>
      <c r="M1755">
        <f>IF($A1755="",NA(),IF($C1755="Traditional",$B1755,NA()))</f>
      </c>
      <c r="N1755">
        <f>IF($A1755="",NA(),IF($C1755="Traditional",4+$F1755*0.023,NA()))</f>
      </c>
      <c r="O1755">
        <f>IF($A1755="","",$D1755+ROW()/1000000)</f>
      </c>
      <c r="P1755" t="str">
        <f>IF(OR($A1755="",INDEX(games!$H:$H,ROW())=""),"",INDEX(games!$H:$H,ROW()))</f>
      </c>
      <c r="Q1755">
        <f>IF(OR($A1755="",$P1755&lt;&gt;"Yes"),"",$D1755+ROW()/1000000)</f>
      </c>
      <c r="T1755">
        <f>IF($Y1755="","",INDEX($B$2:$B$2000,$Y1755))</f>
      </c>
      <c r="U1755">
        <f>IF($Z1755="","",INDEX($B$2:$B$2000,$Z1755))</f>
      </c>
      <c r="V1755">
        <f>IF(OR($T1755="",$U1755=""),"",$U1755-$T1755)</f>
      </c>
      <c r="W1755" t="str">
        <f>IF(TRIM(INDEX(connections!$A:$A,ROW()))="","",TRIM(INDEX(connections!$A:$A,ROW())))</f>
      </c>
      <c r="X1755" t="str">
        <f>IF($W1755="","",TRIM(INDEX(connections!$B:$B,ROW())))</f>
      </c>
      <c r="Y1755">
        <f>IF($W1755="","",IFERROR(MATCH($W1755,$A$2:$A$2000,0),""))</f>
      </c>
      <c r="Z1755">
        <f>IF($X1755="","",IFERROR(MATCH($X1755,$A$2:$A$2000,0),""))</f>
      </c>
      <c r="AA1755" t="str">
        <f>IF($Y1755="","",INDEX($P$2:$P$2000,$Y1755))</f>
      </c>
      <c r="AB1755" t="str">
        <f>IF($Z1755="","",INDEX($P$2:$P$2000,$Z1755))</f>
      </c>
      <c r="AC1755">
        <f>IF(AND($AA1755="Yes",$AB1755="Yes"),1,"")</f>
      </c>
      <c r="AD1755">
        <f>IF(OR($Y1755="",$Z1755=""),"",IF(INDEX($C$2:$C$2000,$Y1755)=INDEX($C$2:$C$2000,$Z1755),0,1))</f>
      </c>
      <c r="AE1755">
        <f>IF($AC1755&lt;&gt;1,"",IF(AND(INDEX($AG$2:$AG$2000,$Y1755)=1,INDEX($AG$2:$AG$2000,$Z1755)=1),1,""))</f>
      </c>
      <c r="AG1755">
        <f>IF($A1755="","",COUNTIFS($W$2:$W$2500,$A1755,$AB$2:$AB$2500,"Yes")+COUNTIFS($X$2:$X$2500,$A1755,$AA$2:$AA$2500,"Yes"))</f>
      </c>
      <c r="AH1755" t="str">
        <f>IF(OR($P1755&lt;&gt;"Yes",N($AG1755)=0),"",IF(AND($AG1755=1,COUNTIFS($W$2:$W$2500,$A1755,$AE$2:$AE$2500,1)+COUNTIFS($X$2:$X$2500,$A1755,$AE$2:$AE$2500,1)&gt;0),"","Yes"))</f>
      </c>
      <c r="AI1755">
        <f>IF($AH1755="Yes",$AG1755,"")</f>
      </c>
      <c r="AJ1755">
        <f>IF($AI1755="","",$AI1755+ROW()/1000000)</f>
      </c>
      <c r="AK1755">
        <f>IF(OR($A1755="",$P1755="Yes",N($AG1755)=0),"",$AG1755+ROW()/1000000)</f>
      </c>
      <c r="AL1755" t="str">
        <f>IF($A1755="","",INDEX(games!$J:$J,ROW())&amp;"")</f>
      </c>
      <c r="AM1755">
        <f>IF($A1755="","",SUMPRODUCT($AO1755:$BD1755,'Map Analysis'!$AP$2^{0,1,2,3,4,5,6,7,8,9,10,11,12,13,14,15}))</f>
      </c>
      <c r="AN1755">
        <f>IF($A1755="","",$AM1755+ROW()/10000000)</f>
      </c>
      <c r="AO1755">
        <f>IF($A1755="","",COUNTIF($W$2:$W$2500,$A1755))</f>
      </c>
      <c r="AP1755">
        <f>IF($A1755="","",SUMIFS($BF$2:$BF$2500,$W$2:$W$2500,$A1755))</f>
      </c>
      <c r="AQ1755">
        <f>IF($A1755="","",SUMIFS($BG$2:$BG$2500,$W$2:$W$2500,$A1755))</f>
      </c>
      <c r="AR1755">
        <f>IF($A1755="","",SUMIFS($BH$2:$BH$2500,$W$2:$W$2500,$A1755))</f>
      </c>
      <c r="AS1755">
        <f>IF($A1755="","",SUMIFS($BI$2:$BI$2500,$W$2:$W$2500,$A1755))</f>
      </c>
      <c r="AT1755">
        <f>IF($A1755="","",SUMIFS($BJ$2:$BJ$2500,$W$2:$W$2500,$A1755))</f>
      </c>
      <c r="AU1755">
        <f>IF($A1755="","",SUMIFS($BK$2:$BK$2500,$W$2:$W$2500,$A1755))</f>
      </c>
      <c r="AV1755">
        <f>IF($A1755="","",SUMIFS($BL$2:$BL$2500,$W$2:$W$2500,$A1755))</f>
      </c>
      <c r="AW1755">
        <f>IF($A1755="","",SUMIFS($BM$2:$BM$2500,$W$2:$W$2500,$A1755))</f>
      </c>
      <c r="AX1755">
        <f>IF($A1755="","",SUMIFS($BN$2:$BN$2500,$W$2:$W$2500,$A1755))</f>
      </c>
      <c r="AY1755">
        <f>IF($A1755="","",SUMIFS($BO$2:$BO$2500,$W$2:$W$2500,$A1755))</f>
      </c>
      <c r="AZ1755">
        <f>IF($A1755="","",SUMIFS($BP$2:$BP$2500,$W$2:$W$2500,$A1755))</f>
      </c>
      <c r="BA1755">
        <f>IF($A1755="","",SUMIFS($BQ$2:$BQ$2500,$W$2:$W$2500,$A1755))</f>
      </c>
      <c r="BB1755">
        <f>IF($A1755="","",SUMIFS($BR$2:$BR$2500,$W$2:$W$2500,$A1755))</f>
      </c>
      <c r="BC1755">
        <f>IF($A1755="","",SUMIFS($BS$2:$BS$2500,$W$2:$W$2500,$A1755))</f>
      </c>
      <c r="BD1755">
        <f>IF($A1755="","",SUMIFS($BT$2:$BT$2500,$W$2:$W$2500,$A1755))</f>
      </c>
      <c r="BF1755">
        <f>IF($Z1755="","",INDEX($AO$2:$AO$2000,$Z1755))</f>
      </c>
      <c r="BG1755">
        <f>IF($Z1755="","",INDEX($AP$2:$AP$2000,$Z1755))</f>
      </c>
      <c r="BH1755">
        <f>IF($Z1755="","",INDEX($AQ$2:$AQ$2000,$Z1755))</f>
      </c>
      <c r="BI1755">
        <f>IF($Z1755="","",INDEX($AR$2:$AR$2000,$Z1755))</f>
      </c>
      <c r="BJ1755">
        <f>IF($Z1755="","",INDEX($AS$2:$AS$2000,$Z1755))</f>
      </c>
      <c r="BK1755">
        <f>IF($Z1755="","",INDEX($AT$2:$AT$2000,$Z1755))</f>
      </c>
      <c r="BL1755">
        <f>IF($Z1755="","",INDEX($AU$2:$AU$2000,$Z1755))</f>
      </c>
      <c r="BM1755">
        <f>IF($Z1755="","",INDEX($AV$2:$AV$2000,$Z1755))</f>
      </c>
      <c r="BN1755">
        <f>IF($Z1755="","",INDEX($AW$2:$AW$2000,$Z1755))</f>
      </c>
      <c r="BO1755">
        <f>IF($Z1755="","",INDEX($AX$2:$AX$2000,$Z1755))</f>
      </c>
      <c r="BP1755">
        <f>IF($Z1755="","",INDEX($AY$2:$AY$2000,$Z1755))</f>
      </c>
      <c r="BQ1755">
        <f>IF($Z1755="","",INDEX($AZ$2:$AZ$2000,$Z1755))</f>
      </c>
      <c r="BR1755">
        <f>IF($Z1755="","",INDEX($BA$2:$BA$2000,$Z1755))</f>
      </c>
      <c r="BS1755">
        <f>IF($Z1755="","",INDEX($BB$2:$BB$2000,$Z1755))</f>
      </c>
      <c r="BT1755">
        <f>IF($Z1755="","",INDEX($BC$2:$BC$2000,$Z1755))</f>
      </c>
      <c r="BV1755">
        <f>IF(OR($A1755="",$P1755&lt;&gt;"Yes",$AH1755="Yes"),"",1+N($AG1755))</f>
      </c>
      <c r="BW1755">
        <f>IF($A1755="","",COUNTIFS($W$2:$W$2500,$A1755,$BZ$2:$BZ$2500,"Yes")+COUNTIFS($X$2:$X$2500,$A1755,$BY$2:$BY$2500,"Yes"))</f>
      </c>
      <c r="BX1755">
        <f>IF(OR($A1755="",$P1755="Yes"),"",IF(N($BW1755)=0,0,1+SUMIFS($CB$2:$CB$2500,$W$2:$W$2500,$A1755)+SUMIFS($CA$2:$CA$2500,$X$2:$X$2500,$A1755)))</f>
      </c>
      <c r="BY1755" t="str">
        <f>IF($Y1755="","",INDEX($AH$2:$AH$2000,$Y1755)&amp;"")</f>
      </c>
      <c r="BZ1755" t="str">
        <f>IF($Z1755="","",INDEX($AH$2:$AH$2000,$Z1755)&amp;"")</f>
      </c>
      <c r="CA1755">
        <f>IF($Y1755="","",INDEX($BV$2:$BV$2000,$Y1755))</f>
      </c>
      <c r="CB1755">
        <f>IF($Z1755="","",INDEX($BV$2:$BV$2000,$Z1755))</f>
      </c>
    </row>
    <row r="1756">
      <c r="A1756" t="str">
        <f>IF(TRIM(INDEX(games!$A:$A,ROW()))="","",TRIM(INDEX(games!$A:$A,ROW())))</f>
      </c>
      <c r="B1756">
        <f>IF(OR($A1756="",INDEX(games!$B:$B,ROW())=""),"",INDEX(games!$B:$B,ROW()))</f>
      </c>
      <c r="C1756" t="str">
        <f>IF(OR($A1756="",INDEX(games!$C:$C,ROW())=""),"",INDEX(games!$C:$C,ROW()))</f>
      </c>
      <c r="D1756">
        <f>IF($A1756="","",COUNTIF($W$2:$W$2500,$A1756)+COUNTIF($X$2:$X$2500,$A1756))</f>
      </c>
      <c r="E1756">
        <f>IF($A1756="","",IFERROR(MATCH($C1756,$R$2:$R$5,0),0))</f>
      </c>
      <c r="F1756">
        <f>IF($A1756="","",MOD(ROW(),34))</f>
      </c>
      <c r="G1756">
        <f>IF($A1756="",NA(),IF($C1756="Action",$B1756,NA()))</f>
      </c>
      <c r="H1756">
        <f>IF($A1756="",NA(),IF($C1756="Action",1+$F1756*0.023,NA()))</f>
      </c>
      <c r="I1756">
        <f>IF($A1756="",NA(),IF($C1756="Strategy",$B1756,NA()))</f>
      </c>
      <c r="J1756">
        <f>IF($A1756="",NA(),IF($C1756="Strategy",2+$F1756*0.023,NA()))</f>
      </c>
      <c r="K1756">
        <f>IF($A1756="",NA(),IF($C1756="Deckbuilder",$B1756,NA()))</f>
      </c>
      <c r="L1756">
        <f>IF($A1756="",NA(),IF($C1756="Deckbuilder",3+$F1756*0.023,NA()))</f>
      </c>
      <c r="M1756">
        <f>IF($A1756="",NA(),IF($C1756="Traditional",$B1756,NA()))</f>
      </c>
      <c r="N1756">
        <f>IF($A1756="",NA(),IF($C1756="Traditional",4+$F1756*0.023,NA()))</f>
      </c>
      <c r="O1756">
        <f>IF($A1756="","",$D1756+ROW()/1000000)</f>
      </c>
      <c r="P1756" t="str">
        <f>IF(OR($A1756="",INDEX(games!$H:$H,ROW())=""),"",INDEX(games!$H:$H,ROW()))</f>
      </c>
      <c r="Q1756">
        <f>IF(OR($A1756="",$P1756&lt;&gt;"Yes"),"",$D1756+ROW()/1000000)</f>
      </c>
      <c r="T1756">
        <f>IF($Y1756="","",INDEX($B$2:$B$2000,$Y1756))</f>
      </c>
      <c r="U1756">
        <f>IF($Z1756="","",INDEX($B$2:$B$2000,$Z1756))</f>
      </c>
      <c r="V1756">
        <f>IF(OR($T1756="",$U1756=""),"",$U1756-$T1756)</f>
      </c>
      <c r="W1756" t="str">
        <f>IF(TRIM(INDEX(connections!$A:$A,ROW()))="","",TRIM(INDEX(connections!$A:$A,ROW())))</f>
      </c>
      <c r="X1756" t="str">
        <f>IF($W1756="","",TRIM(INDEX(connections!$B:$B,ROW())))</f>
      </c>
      <c r="Y1756">
        <f>IF($W1756="","",IFERROR(MATCH($W1756,$A$2:$A$2000,0),""))</f>
      </c>
      <c r="Z1756">
        <f>IF($X1756="","",IFERROR(MATCH($X1756,$A$2:$A$2000,0),""))</f>
      </c>
      <c r="AA1756" t="str">
        <f>IF($Y1756="","",INDEX($P$2:$P$2000,$Y1756))</f>
      </c>
      <c r="AB1756" t="str">
        <f>IF($Z1756="","",INDEX($P$2:$P$2000,$Z1756))</f>
      </c>
      <c r="AC1756">
        <f>IF(AND($AA1756="Yes",$AB1756="Yes"),1,"")</f>
      </c>
      <c r="AD1756">
        <f>IF(OR($Y1756="",$Z1756=""),"",IF(INDEX($C$2:$C$2000,$Y1756)=INDEX($C$2:$C$2000,$Z1756),0,1))</f>
      </c>
      <c r="AE1756">
        <f>IF($AC1756&lt;&gt;1,"",IF(AND(INDEX($AG$2:$AG$2000,$Y1756)=1,INDEX($AG$2:$AG$2000,$Z1756)=1),1,""))</f>
      </c>
      <c r="AG1756">
        <f>IF($A1756="","",COUNTIFS($W$2:$W$2500,$A1756,$AB$2:$AB$2500,"Yes")+COUNTIFS($X$2:$X$2500,$A1756,$AA$2:$AA$2500,"Yes"))</f>
      </c>
      <c r="AH1756" t="str">
        <f>IF(OR($P1756&lt;&gt;"Yes",N($AG1756)=0),"",IF(AND($AG1756=1,COUNTIFS($W$2:$W$2500,$A1756,$AE$2:$AE$2500,1)+COUNTIFS($X$2:$X$2500,$A1756,$AE$2:$AE$2500,1)&gt;0),"","Yes"))</f>
      </c>
      <c r="AI1756">
        <f>IF($AH1756="Yes",$AG1756,"")</f>
      </c>
      <c r="AJ1756">
        <f>IF($AI1756="","",$AI1756+ROW()/1000000)</f>
      </c>
      <c r="AK1756">
        <f>IF(OR($A1756="",$P1756="Yes",N($AG1756)=0),"",$AG1756+ROW()/1000000)</f>
      </c>
      <c r="AL1756" t="str">
        <f>IF($A1756="","",INDEX(games!$J:$J,ROW())&amp;"")</f>
      </c>
      <c r="AM1756">
        <f>IF($A1756="","",SUMPRODUCT($AO1756:$BD1756,'Map Analysis'!$AP$2^{0,1,2,3,4,5,6,7,8,9,10,11,12,13,14,15}))</f>
      </c>
      <c r="AN1756">
        <f>IF($A1756="","",$AM1756+ROW()/10000000)</f>
      </c>
      <c r="AO1756">
        <f>IF($A1756="","",COUNTIF($W$2:$W$2500,$A1756))</f>
      </c>
      <c r="AP1756">
        <f>IF($A1756="","",SUMIFS($BF$2:$BF$2500,$W$2:$W$2500,$A1756))</f>
      </c>
      <c r="AQ1756">
        <f>IF($A1756="","",SUMIFS($BG$2:$BG$2500,$W$2:$W$2500,$A1756))</f>
      </c>
      <c r="AR1756">
        <f>IF($A1756="","",SUMIFS($BH$2:$BH$2500,$W$2:$W$2500,$A1756))</f>
      </c>
      <c r="AS1756">
        <f>IF($A1756="","",SUMIFS($BI$2:$BI$2500,$W$2:$W$2500,$A1756))</f>
      </c>
      <c r="AT1756">
        <f>IF($A1756="","",SUMIFS($BJ$2:$BJ$2500,$W$2:$W$2500,$A1756))</f>
      </c>
      <c r="AU1756">
        <f>IF($A1756="","",SUMIFS($BK$2:$BK$2500,$W$2:$W$2500,$A1756))</f>
      </c>
      <c r="AV1756">
        <f>IF($A1756="","",SUMIFS($BL$2:$BL$2500,$W$2:$W$2500,$A1756))</f>
      </c>
      <c r="AW1756">
        <f>IF($A1756="","",SUMIFS($BM$2:$BM$2500,$W$2:$W$2500,$A1756))</f>
      </c>
      <c r="AX1756">
        <f>IF($A1756="","",SUMIFS($BN$2:$BN$2500,$W$2:$W$2500,$A1756))</f>
      </c>
      <c r="AY1756">
        <f>IF($A1756="","",SUMIFS($BO$2:$BO$2500,$W$2:$W$2500,$A1756))</f>
      </c>
      <c r="AZ1756">
        <f>IF($A1756="","",SUMIFS($BP$2:$BP$2500,$W$2:$W$2500,$A1756))</f>
      </c>
      <c r="BA1756">
        <f>IF($A1756="","",SUMIFS($BQ$2:$BQ$2500,$W$2:$W$2500,$A1756))</f>
      </c>
      <c r="BB1756">
        <f>IF($A1756="","",SUMIFS($BR$2:$BR$2500,$W$2:$W$2500,$A1756))</f>
      </c>
      <c r="BC1756">
        <f>IF($A1756="","",SUMIFS($BS$2:$BS$2500,$W$2:$W$2500,$A1756))</f>
      </c>
      <c r="BD1756">
        <f>IF($A1756="","",SUMIFS($BT$2:$BT$2500,$W$2:$W$2500,$A1756))</f>
      </c>
      <c r="BF1756">
        <f>IF($Z1756="","",INDEX($AO$2:$AO$2000,$Z1756))</f>
      </c>
      <c r="BG1756">
        <f>IF($Z1756="","",INDEX($AP$2:$AP$2000,$Z1756))</f>
      </c>
      <c r="BH1756">
        <f>IF($Z1756="","",INDEX($AQ$2:$AQ$2000,$Z1756))</f>
      </c>
      <c r="BI1756">
        <f>IF($Z1756="","",INDEX($AR$2:$AR$2000,$Z1756))</f>
      </c>
      <c r="BJ1756">
        <f>IF($Z1756="","",INDEX($AS$2:$AS$2000,$Z1756))</f>
      </c>
      <c r="BK1756">
        <f>IF($Z1756="","",INDEX($AT$2:$AT$2000,$Z1756))</f>
      </c>
      <c r="BL1756">
        <f>IF($Z1756="","",INDEX($AU$2:$AU$2000,$Z1756))</f>
      </c>
      <c r="BM1756">
        <f>IF($Z1756="","",INDEX($AV$2:$AV$2000,$Z1756))</f>
      </c>
      <c r="BN1756">
        <f>IF($Z1756="","",INDEX($AW$2:$AW$2000,$Z1756))</f>
      </c>
      <c r="BO1756">
        <f>IF($Z1756="","",INDEX($AX$2:$AX$2000,$Z1756))</f>
      </c>
      <c r="BP1756">
        <f>IF($Z1756="","",INDEX($AY$2:$AY$2000,$Z1756))</f>
      </c>
      <c r="BQ1756">
        <f>IF($Z1756="","",INDEX($AZ$2:$AZ$2000,$Z1756))</f>
      </c>
      <c r="BR1756">
        <f>IF($Z1756="","",INDEX($BA$2:$BA$2000,$Z1756))</f>
      </c>
      <c r="BS1756">
        <f>IF($Z1756="","",INDEX($BB$2:$BB$2000,$Z1756))</f>
      </c>
      <c r="BT1756">
        <f>IF($Z1756="","",INDEX($BC$2:$BC$2000,$Z1756))</f>
      </c>
      <c r="BV1756">
        <f>IF(OR($A1756="",$P1756&lt;&gt;"Yes",$AH1756="Yes"),"",1+N($AG1756))</f>
      </c>
      <c r="BW1756">
        <f>IF($A1756="","",COUNTIFS($W$2:$W$2500,$A1756,$BZ$2:$BZ$2500,"Yes")+COUNTIFS($X$2:$X$2500,$A1756,$BY$2:$BY$2500,"Yes"))</f>
      </c>
      <c r="BX1756">
        <f>IF(OR($A1756="",$P1756="Yes"),"",IF(N($BW1756)=0,0,1+SUMIFS($CB$2:$CB$2500,$W$2:$W$2500,$A1756)+SUMIFS($CA$2:$CA$2500,$X$2:$X$2500,$A1756)))</f>
      </c>
      <c r="BY1756" t="str">
        <f>IF($Y1756="","",INDEX($AH$2:$AH$2000,$Y1756)&amp;"")</f>
      </c>
      <c r="BZ1756" t="str">
        <f>IF($Z1756="","",INDEX($AH$2:$AH$2000,$Z1756)&amp;"")</f>
      </c>
      <c r="CA1756">
        <f>IF($Y1756="","",INDEX($BV$2:$BV$2000,$Y1756))</f>
      </c>
      <c r="CB1756">
        <f>IF($Z1756="","",INDEX($BV$2:$BV$2000,$Z1756))</f>
      </c>
    </row>
    <row r="1757">
      <c r="A1757" t="str">
        <f>IF(TRIM(INDEX(games!$A:$A,ROW()))="","",TRIM(INDEX(games!$A:$A,ROW())))</f>
      </c>
      <c r="B1757">
        <f>IF(OR($A1757="",INDEX(games!$B:$B,ROW())=""),"",INDEX(games!$B:$B,ROW()))</f>
      </c>
      <c r="C1757" t="str">
        <f>IF(OR($A1757="",INDEX(games!$C:$C,ROW())=""),"",INDEX(games!$C:$C,ROW()))</f>
      </c>
      <c r="D1757">
        <f>IF($A1757="","",COUNTIF($W$2:$W$2500,$A1757)+COUNTIF($X$2:$X$2500,$A1757))</f>
      </c>
      <c r="E1757">
        <f>IF($A1757="","",IFERROR(MATCH($C1757,$R$2:$R$5,0),0))</f>
      </c>
      <c r="F1757">
        <f>IF($A1757="","",MOD(ROW(),34))</f>
      </c>
      <c r="G1757">
        <f>IF($A1757="",NA(),IF($C1757="Action",$B1757,NA()))</f>
      </c>
      <c r="H1757">
        <f>IF($A1757="",NA(),IF($C1757="Action",1+$F1757*0.023,NA()))</f>
      </c>
      <c r="I1757">
        <f>IF($A1757="",NA(),IF($C1757="Strategy",$B1757,NA()))</f>
      </c>
      <c r="J1757">
        <f>IF($A1757="",NA(),IF($C1757="Strategy",2+$F1757*0.023,NA()))</f>
      </c>
      <c r="K1757">
        <f>IF($A1757="",NA(),IF($C1757="Deckbuilder",$B1757,NA()))</f>
      </c>
      <c r="L1757">
        <f>IF($A1757="",NA(),IF($C1757="Deckbuilder",3+$F1757*0.023,NA()))</f>
      </c>
      <c r="M1757">
        <f>IF($A1757="",NA(),IF($C1757="Traditional",$B1757,NA()))</f>
      </c>
      <c r="N1757">
        <f>IF($A1757="",NA(),IF($C1757="Traditional",4+$F1757*0.023,NA()))</f>
      </c>
      <c r="O1757">
        <f>IF($A1757="","",$D1757+ROW()/1000000)</f>
      </c>
      <c r="P1757" t="str">
        <f>IF(OR($A1757="",INDEX(games!$H:$H,ROW())=""),"",INDEX(games!$H:$H,ROW()))</f>
      </c>
      <c r="Q1757">
        <f>IF(OR($A1757="",$P1757&lt;&gt;"Yes"),"",$D1757+ROW()/1000000)</f>
      </c>
      <c r="T1757">
        <f>IF($Y1757="","",INDEX($B$2:$B$2000,$Y1757))</f>
      </c>
      <c r="U1757">
        <f>IF($Z1757="","",INDEX($B$2:$B$2000,$Z1757))</f>
      </c>
      <c r="V1757">
        <f>IF(OR($T1757="",$U1757=""),"",$U1757-$T1757)</f>
      </c>
      <c r="W1757" t="str">
        <f>IF(TRIM(INDEX(connections!$A:$A,ROW()))="","",TRIM(INDEX(connections!$A:$A,ROW())))</f>
      </c>
      <c r="X1757" t="str">
        <f>IF($W1757="","",TRIM(INDEX(connections!$B:$B,ROW())))</f>
      </c>
      <c r="Y1757">
        <f>IF($W1757="","",IFERROR(MATCH($W1757,$A$2:$A$2000,0),""))</f>
      </c>
      <c r="Z1757">
        <f>IF($X1757="","",IFERROR(MATCH($X1757,$A$2:$A$2000,0),""))</f>
      </c>
      <c r="AA1757" t="str">
        <f>IF($Y1757="","",INDEX($P$2:$P$2000,$Y1757))</f>
      </c>
      <c r="AB1757" t="str">
        <f>IF($Z1757="","",INDEX($P$2:$P$2000,$Z1757))</f>
      </c>
      <c r="AC1757">
        <f>IF(AND($AA1757="Yes",$AB1757="Yes"),1,"")</f>
      </c>
      <c r="AD1757">
        <f>IF(OR($Y1757="",$Z1757=""),"",IF(INDEX($C$2:$C$2000,$Y1757)=INDEX($C$2:$C$2000,$Z1757),0,1))</f>
      </c>
      <c r="AE1757">
        <f>IF($AC1757&lt;&gt;1,"",IF(AND(INDEX($AG$2:$AG$2000,$Y1757)=1,INDEX($AG$2:$AG$2000,$Z1757)=1),1,""))</f>
      </c>
      <c r="AG1757">
        <f>IF($A1757="","",COUNTIFS($W$2:$W$2500,$A1757,$AB$2:$AB$2500,"Yes")+COUNTIFS($X$2:$X$2500,$A1757,$AA$2:$AA$2500,"Yes"))</f>
      </c>
      <c r="AH1757" t="str">
        <f>IF(OR($P1757&lt;&gt;"Yes",N($AG1757)=0),"",IF(AND($AG1757=1,COUNTIFS($W$2:$W$2500,$A1757,$AE$2:$AE$2500,1)+COUNTIFS($X$2:$X$2500,$A1757,$AE$2:$AE$2500,1)&gt;0),"","Yes"))</f>
      </c>
      <c r="AI1757">
        <f>IF($AH1757="Yes",$AG1757,"")</f>
      </c>
      <c r="AJ1757">
        <f>IF($AI1757="","",$AI1757+ROW()/1000000)</f>
      </c>
      <c r="AK1757">
        <f>IF(OR($A1757="",$P1757="Yes",N($AG1757)=0),"",$AG1757+ROW()/1000000)</f>
      </c>
      <c r="AL1757" t="str">
        <f>IF($A1757="","",INDEX(games!$J:$J,ROW())&amp;"")</f>
      </c>
      <c r="AM1757">
        <f>IF($A1757="","",SUMPRODUCT($AO1757:$BD1757,'Map Analysis'!$AP$2^{0,1,2,3,4,5,6,7,8,9,10,11,12,13,14,15}))</f>
      </c>
      <c r="AN1757">
        <f>IF($A1757="","",$AM1757+ROW()/10000000)</f>
      </c>
      <c r="AO1757">
        <f>IF($A1757="","",COUNTIF($W$2:$W$2500,$A1757))</f>
      </c>
      <c r="AP1757">
        <f>IF($A1757="","",SUMIFS($BF$2:$BF$2500,$W$2:$W$2500,$A1757))</f>
      </c>
      <c r="AQ1757">
        <f>IF($A1757="","",SUMIFS($BG$2:$BG$2500,$W$2:$W$2500,$A1757))</f>
      </c>
      <c r="AR1757">
        <f>IF($A1757="","",SUMIFS($BH$2:$BH$2500,$W$2:$W$2500,$A1757))</f>
      </c>
      <c r="AS1757">
        <f>IF($A1757="","",SUMIFS($BI$2:$BI$2500,$W$2:$W$2500,$A1757))</f>
      </c>
      <c r="AT1757">
        <f>IF($A1757="","",SUMIFS($BJ$2:$BJ$2500,$W$2:$W$2500,$A1757))</f>
      </c>
      <c r="AU1757">
        <f>IF($A1757="","",SUMIFS($BK$2:$BK$2500,$W$2:$W$2500,$A1757))</f>
      </c>
      <c r="AV1757">
        <f>IF($A1757="","",SUMIFS($BL$2:$BL$2500,$W$2:$W$2500,$A1757))</f>
      </c>
      <c r="AW1757">
        <f>IF($A1757="","",SUMIFS($BM$2:$BM$2500,$W$2:$W$2500,$A1757))</f>
      </c>
      <c r="AX1757">
        <f>IF($A1757="","",SUMIFS($BN$2:$BN$2500,$W$2:$W$2500,$A1757))</f>
      </c>
      <c r="AY1757">
        <f>IF($A1757="","",SUMIFS($BO$2:$BO$2500,$W$2:$W$2500,$A1757))</f>
      </c>
      <c r="AZ1757">
        <f>IF($A1757="","",SUMIFS($BP$2:$BP$2500,$W$2:$W$2500,$A1757))</f>
      </c>
      <c r="BA1757">
        <f>IF($A1757="","",SUMIFS($BQ$2:$BQ$2500,$W$2:$W$2500,$A1757))</f>
      </c>
      <c r="BB1757">
        <f>IF($A1757="","",SUMIFS($BR$2:$BR$2500,$W$2:$W$2500,$A1757))</f>
      </c>
      <c r="BC1757">
        <f>IF($A1757="","",SUMIFS($BS$2:$BS$2500,$W$2:$W$2500,$A1757))</f>
      </c>
      <c r="BD1757">
        <f>IF($A1757="","",SUMIFS($BT$2:$BT$2500,$W$2:$W$2500,$A1757))</f>
      </c>
      <c r="BF1757">
        <f>IF($Z1757="","",INDEX($AO$2:$AO$2000,$Z1757))</f>
      </c>
      <c r="BG1757">
        <f>IF($Z1757="","",INDEX($AP$2:$AP$2000,$Z1757))</f>
      </c>
      <c r="BH1757">
        <f>IF($Z1757="","",INDEX($AQ$2:$AQ$2000,$Z1757))</f>
      </c>
      <c r="BI1757">
        <f>IF($Z1757="","",INDEX($AR$2:$AR$2000,$Z1757))</f>
      </c>
      <c r="BJ1757">
        <f>IF($Z1757="","",INDEX($AS$2:$AS$2000,$Z1757))</f>
      </c>
      <c r="BK1757">
        <f>IF($Z1757="","",INDEX($AT$2:$AT$2000,$Z1757))</f>
      </c>
      <c r="BL1757">
        <f>IF($Z1757="","",INDEX($AU$2:$AU$2000,$Z1757))</f>
      </c>
      <c r="BM1757">
        <f>IF($Z1757="","",INDEX($AV$2:$AV$2000,$Z1757))</f>
      </c>
      <c r="BN1757">
        <f>IF($Z1757="","",INDEX($AW$2:$AW$2000,$Z1757))</f>
      </c>
      <c r="BO1757">
        <f>IF($Z1757="","",INDEX($AX$2:$AX$2000,$Z1757))</f>
      </c>
      <c r="BP1757">
        <f>IF($Z1757="","",INDEX($AY$2:$AY$2000,$Z1757))</f>
      </c>
      <c r="BQ1757">
        <f>IF($Z1757="","",INDEX($AZ$2:$AZ$2000,$Z1757))</f>
      </c>
      <c r="BR1757">
        <f>IF($Z1757="","",INDEX($BA$2:$BA$2000,$Z1757))</f>
      </c>
      <c r="BS1757">
        <f>IF($Z1757="","",INDEX($BB$2:$BB$2000,$Z1757))</f>
      </c>
      <c r="BT1757">
        <f>IF($Z1757="","",INDEX($BC$2:$BC$2000,$Z1757))</f>
      </c>
      <c r="BV1757">
        <f>IF(OR($A1757="",$P1757&lt;&gt;"Yes",$AH1757="Yes"),"",1+N($AG1757))</f>
      </c>
      <c r="BW1757">
        <f>IF($A1757="","",COUNTIFS($W$2:$W$2500,$A1757,$BZ$2:$BZ$2500,"Yes")+COUNTIFS($X$2:$X$2500,$A1757,$BY$2:$BY$2500,"Yes"))</f>
      </c>
      <c r="BX1757">
        <f>IF(OR($A1757="",$P1757="Yes"),"",IF(N($BW1757)=0,0,1+SUMIFS($CB$2:$CB$2500,$W$2:$W$2500,$A1757)+SUMIFS($CA$2:$CA$2500,$X$2:$X$2500,$A1757)))</f>
      </c>
      <c r="BY1757" t="str">
        <f>IF($Y1757="","",INDEX($AH$2:$AH$2000,$Y1757)&amp;"")</f>
      </c>
      <c r="BZ1757" t="str">
        <f>IF($Z1757="","",INDEX($AH$2:$AH$2000,$Z1757)&amp;"")</f>
      </c>
      <c r="CA1757">
        <f>IF($Y1757="","",INDEX($BV$2:$BV$2000,$Y1757))</f>
      </c>
      <c r="CB1757">
        <f>IF($Z1757="","",INDEX($BV$2:$BV$2000,$Z1757))</f>
      </c>
    </row>
    <row r="1758">
      <c r="A1758" t="str">
        <f>IF(TRIM(INDEX(games!$A:$A,ROW()))="","",TRIM(INDEX(games!$A:$A,ROW())))</f>
      </c>
      <c r="B1758">
        <f>IF(OR($A1758="",INDEX(games!$B:$B,ROW())=""),"",INDEX(games!$B:$B,ROW()))</f>
      </c>
      <c r="C1758" t="str">
        <f>IF(OR($A1758="",INDEX(games!$C:$C,ROW())=""),"",INDEX(games!$C:$C,ROW()))</f>
      </c>
      <c r="D1758">
        <f>IF($A1758="","",COUNTIF($W$2:$W$2500,$A1758)+COUNTIF($X$2:$X$2500,$A1758))</f>
      </c>
      <c r="E1758">
        <f>IF($A1758="","",IFERROR(MATCH($C1758,$R$2:$R$5,0),0))</f>
      </c>
      <c r="F1758">
        <f>IF($A1758="","",MOD(ROW(),34))</f>
      </c>
      <c r="G1758">
        <f>IF($A1758="",NA(),IF($C1758="Action",$B1758,NA()))</f>
      </c>
      <c r="H1758">
        <f>IF($A1758="",NA(),IF($C1758="Action",1+$F1758*0.023,NA()))</f>
      </c>
      <c r="I1758">
        <f>IF($A1758="",NA(),IF($C1758="Strategy",$B1758,NA()))</f>
      </c>
      <c r="J1758">
        <f>IF($A1758="",NA(),IF($C1758="Strategy",2+$F1758*0.023,NA()))</f>
      </c>
      <c r="K1758">
        <f>IF($A1758="",NA(),IF($C1758="Deckbuilder",$B1758,NA()))</f>
      </c>
      <c r="L1758">
        <f>IF($A1758="",NA(),IF($C1758="Deckbuilder",3+$F1758*0.023,NA()))</f>
      </c>
      <c r="M1758">
        <f>IF($A1758="",NA(),IF($C1758="Traditional",$B1758,NA()))</f>
      </c>
      <c r="N1758">
        <f>IF($A1758="",NA(),IF($C1758="Traditional",4+$F1758*0.023,NA()))</f>
      </c>
      <c r="O1758">
        <f>IF($A1758="","",$D1758+ROW()/1000000)</f>
      </c>
      <c r="P1758" t="str">
        <f>IF(OR($A1758="",INDEX(games!$H:$H,ROW())=""),"",INDEX(games!$H:$H,ROW()))</f>
      </c>
      <c r="Q1758">
        <f>IF(OR($A1758="",$P1758&lt;&gt;"Yes"),"",$D1758+ROW()/1000000)</f>
      </c>
      <c r="T1758">
        <f>IF($Y1758="","",INDEX($B$2:$B$2000,$Y1758))</f>
      </c>
      <c r="U1758">
        <f>IF($Z1758="","",INDEX($B$2:$B$2000,$Z1758))</f>
      </c>
      <c r="V1758">
        <f>IF(OR($T1758="",$U1758=""),"",$U1758-$T1758)</f>
      </c>
      <c r="W1758" t="str">
        <f>IF(TRIM(INDEX(connections!$A:$A,ROW()))="","",TRIM(INDEX(connections!$A:$A,ROW())))</f>
      </c>
      <c r="X1758" t="str">
        <f>IF($W1758="","",TRIM(INDEX(connections!$B:$B,ROW())))</f>
      </c>
      <c r="Y1758">
        <f>IF($W1758="","",IFERROR(MATCH($W1758,$A$2:$A$2000,0),""))</f>
      </c>
      <c r="Z1758">
        <f>IF($X1758="","",IFERROR(MATCH($X1758,$A$2:$A$2000,0),""))</f>
      </c>
      <c r="AA1758" t="str">
        <f>IF($Y1758="","",INDEX($P$2:$P$2000,$Y1758))</f>
      </c>
      <c r="AB1758" t="str">
        <f>IF($Z1758="","",INDEX($P$2:$P$2000,$Z1758))</f>
      </c>
      <c r="AC1758">
        <f>IF(AND($AA1758="Yes",$AB1758="Yes"),1,"")</f>
      </c>
      <c r="AD1758">
        <f>IF(OR($Y1758="",$Z1758=""),"",IF(INDEX($C$2:$C$2000,$Y1758)=INDEX($C$2:$C$2000,$Z1758),0,1))</f>
      </c>
      <c r="AE1758">
        <f>IF($AC1758&lt;&gt;1,"",IF(AND(INDEX($AG$2:$AG$2000,$Y1758)=1,INDEX($AG$2:$AG$2000,$Z1758)=1),1,""))</f>
      </c>
      <c r="AG1758">
        <f>IF($A1758="","",COUNTIFS($W$2:$W$2500,$A1758,$AB$2:$AB$2500,"Yes")+COUNTIFS($X$2:$X$2500,$A1758,$AA$2:$AA$2500,"Yes"))</f>
      </c>
      <c r="AH1758" t="str">
        <f>IF(OR($P1758&lt;&gt;"Yes",N($AG1758)=0),"",IF(AND($AG1758=1,COUNTIFS($W$2:$W$2500,$A1758,$AE$2:$AE$2500,1)+COUNTIFS($X$2:$X$2500,$A1758,$AE$2:$AE$2500,1)&gt;0),"","Yes"))</f>
      </c>
      <c r="AI1758">
        <f>IF($AH1758="Yes",$AG1758,"")</f>
      </c>
      <c r="AJ1758">
        <f>IF($AI1758="","",$AI1758+ROW()/1000000)</f>
      </c>
      <c r="AK1758">
        <f>IF(OR($A1758="",$P1758="Yes",N($AG1758)=0),"",$AG1758+ROW()/1000000)</f>
      </c>
      <c r="AL1758" t="str">
        <f>IF($A1758="","",INDEX(games!$J:$J,ROW())&amp;"")</f>
      </c>
      <c r="AM1758">
        <f>IF($A1758="","",SUMPRODUCT($AO1758:$BD1758,'Map Analysis'!$AP$2^{0,1,2,3,4,5,6,7,8,9,10,11,12,13,14,15}))</f>
      </c>
      <c r="AN1758">
        <f>IF($A1758="","",$AM1758+ROW()/10000000)</f>
      </c>
      <c r="AO1758">
        <f>IF($A1758="","",COUNTIF($W$2:$W$2500,$A1758))</f>
      </c>
      <c r="AP1758">
        <f>IF($A1758="","",SUMIFS($BF$2:$BF$2500,$W$2:$W$2500,$A1758))</f>
      </c>
      <c r="AQ1758">
        <f>IF($A1758="","",SUMIFS($BG$2:$BG$2500,$W$2:$W$2500,$A1758))</f>
      </c>
      <c r="AR1758">
        <f>IF($A1758="","",SUMIFS($BH$2:$BH$2500,$W$2:$W$2500,$A1758))</f>
      </c>
      <c r="AS1758">
        <f>IF($A1758="","",SUMIFS($BI$2:$BI$2500,$W$2:$W$2500,$A1758))</f>
      </c>
      <c r="AT1758">
        <f>IF($A1758="","",SUMIFS($BJ$2:$BJ$2500,$W$2:$W$2500,$A1758))</f>
      </c>
      <c r="AU1758">
        <f>IF($A1758="","",SUMIFS($BK$2:$BK$2500,$W$2:$W$2500,$A1758))</f>
      </c>
      <c r="AV1758">
        <f>IF($A1758="","",SUMIFS($BL$2:$BL$2500,$W$2:$W$2500,$A1758))</f>
      </c>
      <c r="AW1758">
        <f>IF($A1758="","",SUMIFS($BM$2:$BM$2500,$W$2:$W$2500,$A1758))</f>
      </c>
      <c r="AX1758">
        <f>IF($A1758="","",SUMIFS($BN$2:$BN$2500,$W$2:$W$2500,$A1758))</f>
      </c>
      <c r="AY1758">
        <f>IF($A1758="","",SUMIFS($BO$2:$BO$2500,$W$2:$W$2500,$A1758))</f>
      </c>
      <c r="AZ1758">
        <f>IF($A1758="","",SUMIFS($BP$2:$BP$2500,$W$2:$W$2500,$A1758))</f>
      </c>
      <c r="BA1758">
        <f>IF($A1758="","",SUMIFS($BQ$2:$BQ$2500,$W$2:$W$2500,$A1758))</f>
      </c>
      <c r="BB1758">
        <f>IF($A1758="","",SUMIFS($BR$2:$BR$2500,$W$2:$W$2500,$A1758))</f>
      </c>
      <c r="BC1758">
        <f>IF($A1758="","",SUMIFS($BS$2:$BS$2500,$W$2:$W$2500,$A1758))</f>
      </c>
      <c r="BD1758">
        <f>IF($A1758="","",SUMIFS($BT$2:$BT$2500,$W$2:$W$2500,$A1758))</f>
      </c>
      <c r="BF1758">
        <f>IF($Z1758="","",INDEX($AO$2:$AO$2000,$Z1758))</f>
      </c>
      <c r="BG1758">
        <f>IF($Z1758="","",INDEX($AP$2:$AP$2000,$Z1758))</f>
      </c>
      <c r="BH1758">
        <f>IF($Z1758="","",INDEX($AQ$2:$AQ$2000,$Z1758))</f>
      </c>
      <c r="BI1758">
        <f>IF($Z1758="","",INDEX($AR$2:$AR$2000,$Z1758))</f>
      </c>
      <c r="BJ1758">
        <f>IF($Z1758="","",INDEX($AS$2:$AS$2000,$Z1758))</f>
      </c>
      <c r="BK1758">
        <f>IF($Z1758="","",INDEX($AT$2:$AT$2000,$Z1758))</f>
      </c>
      <c r="BL1758">
        <f>IF($Z1758="","",INDEX($AU$2:$AU$2000,$Z1758))</f>
      </c>
      <c r="BM1758">
        <f>IF($Z1758="","",INDEX($AV$2:$AV$2000,$Z1758))</f>
      </c>
      <c r="BN1758">
        <f>IF($Z1758="","",INDEX($AW$2:$AW$2000,$Z1758))</f>
      </c>
      <c r="BO1758">
        <f>IF($Z1758="","",INDEX($AX$2:$AX$2000,$Z1758))</f>
      </c>
      <c r="BP1758">
        <f>IF($Z1758="","",INDEX($AY$2:$AY$2000,$Z1758))</f>
      </c>
      <c r="BQ1758">
        <f>IF($Z1758="","",INDEX($AZ$2:$AZ$2000,$Z1758))</f>
      </c>
      <c r="BR1758">
        <f>IF($Z1758="","",INDEX($BA$2:$BA$2000,$Z1758))</f>
      </c>
      <c r="BS1758">
        <f>IF($Z1758="","",INDEX($BB$2:$BB$2000,$Z1758))</f>
      </c>
      <c r="BT1758">
        <f>IF($Z1758="","",INDEX($BC$2:$BC$2000,$Z1758))</f>
      </c>
      <c r="BV1758">
        <f>IF(OR($A1758="",$P1758&lt;&gt;"Yes",$AH1758="Yes"),"",1+N($AG1758))</f>
      </c>
      <c r="BW1758">
        <f>IF($A1758="","",COUNTIFS($W$2:$W$2500,$A1758,$BZ$2:$BZ$2500,"Yes")+COUNTIFS($X$2:$X$2500,$A1758,$BY$2:$BY$2500,"Yes"))</f>
      </c>
      <c r="BX1758">
        <f>IF(OR($A1758="",$P1758="Yes"),"",IF(N($BW1758)=0,0,1+SUMIFS($CB$2:$CB$2500,$W$2:$W$2500,$A1758)+SUMIFS($CA$2:$CA$2500,$X$2:$X$2500,$A1758)))</f>
      </c>
      <c r="BY1758" t="str">
        <f>IF($Y1758="","",INDEX($AH$2:$AH$2000,$Y1758)&amp;"")</f>
      </c>
      <c r="BZ1758" t="str">
        <f>IF($Z1758="","",INDEX($AH$2:$AH$2000,$Z1758)&amp;"")</f>
      </c>
      <c r="CA1758">
        <f>IF($Y1758="","",INDEX($BV$2:$BV$2000,$Y1758))</f>
      </c>
      <c r="CB1758">
        <f>IF($Z1758="","",INDEX($BV$2:$BV$2000,$Z1758))</f>
      </c>
    </row>
    <row r="1759">
      <c r="A1759" t="str">
        <f>IF(TRIM(INDEX(games!$A:$A,ROW()))="","",TRIM(INDEX(games!$A:$A,ROW())))</f>
      </c>
      <c r="B1759">
        <f>IF(OR($A1759="",INDEX(games!$B:$B,ROW())=""),"",INDEX(games!$B:$B,ROW()))</f>
      </c>
      <c r="C1759" t="str">
        <f>IF(OR($A1759="",INDEX(games!$C:$C,ROW())=""),"",INDEX(games!$C:$C,ROW()))</f>
      </c>
      <c r="D1759">
        <f>IF($A1759="","",COUNTIF($W$2:$W$2500,$A1759)+COUNTIF($X$2:$X$2500,$A1759))</f>
      </c>
      <c r="E1759">
        <f>IF($A1759="","",IFERROR(MATCH($C1759,$R$2:$R$5,0),0))</f>
      </c>
      <c r="F1759">
        <f>IF($A1759="","",MOD(ROW(),34))</f>
      </c>
      <c r="G1759">
        <f>IF($A1759="",NA(),IF($C1759="Action",$B1759,NA()))</f>
      </c>
      <c r="H1759">
        <f>IF($A1759="",NA(),IF($C1759="Action",1+$F1759*0.023,NA()))</f>
      </c>
      <c r="I1759">
        <f>IF($A1759="",NA(),IF($C1759="Strategy",$B1759,NA()))</f>
      </c>
      <c r="J1759">
        <f>IF($A1759="",NA(),IF($C1759="Strategy",2+$F1759*0.023,NA()))</f>
      </c>
      <c r="K1759">
        <f>IF($A1759="",NA(),IF($C1759="Deckbuilder",$B1759,NA()))</f>
      </c>
      <c r="L1759">
        <f>IF($A1759="",NA(),IF($C1759="Deckbuilder",3+$F1759*0.023,NA()))</f>
      </c>
      <c r="M1759">
        <f>IF($A1759="",NA(),IF($C1759="Traditional",$B1759,NA()))</f>
      </c>
      <c r="N1759">
        <f>IF($A1759="",NA(),IF($C1759="Traditional",4+$F1759*0.023,NA()))</f>
      </c>
      <c r="O1759">
        <f>IF($A1759="","",$D1759+ROW()/1000000)</f>
      </c>
      <c r="P1759" t="str">
        <f>IF(OR($A1759="",INDEX(games!$H:$H,ROW())=""),"",INDEX(games!$H:$H,ROW()))</f>
      </c>
      <c r="Q1759">
        <f>IF(OR($A1759="",$P1759&lt;&gt;"Yes"),"",$D1759+ROW()/1000000)</f>
      </c>
      <c r="T1759">
        <f>IF($Y1759="","",INDEX($B$2:$B$2000,$Y1759))</f>
      </c>
      <c r="U1759">
        <f>IF($Z1759="","",INDEX($B$2:$B$2000,$Z1759))</f>
      </c>
      <c r="V1759">
        <f>IF(OR($T1759="",$U1759=""),"",$U1759-$T1759)</f>
      </c>
      <c r="W1759" t="str">
        <f>IF(TRIM(INDEX(connections!$A:$A,ROW()))="","",TRIM(INDEX(connections!$A:$A,ROW())))</f>
      </c>
      <c r="X1759" t="str">
        <f>IF($W1759="","",TRIM(INDEX(connections!$B:$B,ROW())))</f>
      </c>
      <c r="Y1759">
        <f>IF($W1759="","",IFERROR(MATCH($W1759,$A$2:$A$2000,0),""))</f>
      </c>
      <c r="Z1759">
        <f>IF($X1759="","",IFERROR(MATCH($X1759,$A$2:$A$2000,0),""))</f>
      </c>
      <c r="AA1759" t="str">
        <f>IF($Y1759="","",INDEX($P$2:$P$2000,$Y1759))</f>
      </c>
      <c r="AB1759" t="str">
        <f>IF($Z1759="","",INDEX($P$2:$P$2000,$Z1759))</f>
      </c>
      <c r="AC1759">
        <f>IF(AND($AA1759="Yes",$AB1759="Yes"),1,"")</f>
      </c>
      <c r="AD1759">
        <f>IF(OR($Y1759="",$Z1759=""),"",IF(INDEX($C$2:$C$2000,$Y1759)=INDEX($C$2:$C$2000,$Z1759),0,1))</f>
      </c>
      <c r="AE1759">
        <f>IF($AC1759&lt;&gt;1,"",IF(AND(INDEX($AG$2:$AG$2000,$Y1759)=1,INDEX($AG$2:$AG$2000,$Z1759)=1),1,""))</f>
      </c>
      <c r="AG1759">
        <f>IF($A1759="","",COUNTIFS($W$2:$W$2500,$A1759,$AB$2:$AB$2500,"Yes")+COUNTIFS($X$2:$X$2500,$A1759,$AA$2:$AA$2500,"Yes"))</f>
      </c>
      <c r="AH1759" t="str">
        <f>IF(OR($P1759&lt;&gt;"Yes",N($AG1759)=0),"",IF(AND($AG1759=1,COUNTIFS($W$2:$W$2500,$A1759,$AE$2:$AE$2500,1)+COUNTIFS($X$2:$X$2500,$A1759,$AE$2:$AE$2500,1)&gt;0),"","Yes"))</f>
      </c>
      <c r="AI1759">
        <f>IF($AH1759="Yes",$AG1759,"")</f>
      </c>
      <c r="AJ1759">
        <f>IF($AI1759="","",$AI1759+ROW()/1000000)</f>
      </c>
      <c r="AK1759">
        <f>IF(OR($A1759="",$P1759="Yes",N($AG1759)=0),"",$AG1759+ROW()/1000000)</f>
      </c>
      <c r="AL1759" t="str">
        <f>IF($A1759="","",INDEX(games!$J:$J,ROW())&amp;"")</f>
      </c>
      <c r="AM1759">
        <f>IF($A1759="","",SUMPRODUCT($AO1759:$BD1759,'Map Analysis'!$AP$2^{0,1,2,3,4,5,6,7,8,9,10,11,12,13,14,15}))</f>
      </c>
      <c r="AN1759">
        <f>IF($A1759="","",$AM1759+ROW()/10000000)</f>
      </c>
      <c r="AO1759">
        <f>IF($A1759="","",COUNTIF($W$2:$W$2500,$A1759))</f>
      </c>
      <c r="AP1759">
        <f>IF($A1759="","",SUMIFS($BF$2:$BF$2500,$W$2:$W$2500,$A1759))</f>
      </c>
      <c r="AQ1759">
        <f>IF($A1759="","",SUMIFS($BG$2:$BG$2500,$W$2:$W$2500,$A1759))</f>
      </c>
      <c r="AR1759">
        <f>IF($A1759="","",SUMIFS($BH$2:$BH$2500,$W$2:$W$2500,$A1759))</f>
      </c>
      <c r="AS1759">
        <f>IF($A1759="","",SUMIFS($BI$2:$BI$2500,$W$2:$W$2500,$A1759))</f>
      </c>
      <c r="AT1759">
        <f>IF($A1759="","",SUMIFS($BJ$2:$BJ$2500,$W$2:$W$2500,$A1759))</f>
      </c>
      <c r="AU1759">
        <f>IF($A1759="","",SUMIFS($BK$2:$BK$2500,$W$2:$W$2500,$A1759))</f>
      </c>
      <c r="AV1759">
        <f>IF($A1759="","",SUMIFS($BL$2:$BL$2500,$W$2:$W$2500,$A1759))</f>
      </c>
      <c r="AW1759">
        <f>IF($A1759="","",SUMIFS($BM$2:$BM$2500,$W$2:$W$2500,$A1759))</f>
      </c>
      <c r="AX1759">
        <f>IF($A1759="","",SUMIFS($BN$2:$BN$2500,$W$2:$W$2500,$A1759))</f>
      </c>
      <c r="AY1759">
        <f>IF($A1759="","",SUMIFS($BO$2:$BO$2500,$W$2:$W$2500,$A1759))</f>
      </c>
      <c r="AZ1759">
        <f>IF($A1759="","",SUMIFS($BP$2:$BP$2500,$W$2:$W$2500,$A1759))</f>
      </c>
      <c r="BA1759">
        <f>IF($A1759="","",SUMIFS($BQ$2:$BQ$2500,$W$2:$W$2500,$A1759))</f>
      </c>
      <c r="BB1759">
        <f>IF($A1759="","",SUMIFS($BR$2:$BR$2500,$W$2:$W$2500,$A1759))</f>
      </c>
      <c r="BC1759">
        <f>IF($A1759="","",SUMIFS($BS$2:$BS$2500,$W$2:$W$2500,$A1759))</f>
      </c>
      <c r="BD1759">
        <f>IF($A1759="","",SUMIFS($BT$2:$BT$2500,$W$2:$W$2500,$A1759))</f>
      </c>
      <c r="BF1759">
        <f>IF($Z1759="","",INDEX($AO$2:$AO$2000,$Z1759))</f>
      </c>
      <c r="BG1759">
        <f>IF($Z1759="","",INDEX($AP$2:$AP$2000,$Z1759))</f>
      </c>
      <c r="BH1759">
        <f>IF($Z1759="","",INDEX($AQ$2:$AQ$2000,$Z1759))</f>
      </c>
      <c r="BI1759">
        <f>IF($Z1759="","",INDEX($AR$2:$AR$2000,$Z1759))</f>
      </c>
      <c r="BJ1759">
        <f>IF($Z1759="","",INDEX($AS$2:$AS$2000,$Z1759))</f>
      </c>
      <c r="BK1759">
        <f>IF($Z1759="","",INDEX($AT$2:$AT$2000,$Z1759))</f>
      </c>
      <c r="BL1759">
        <f>IF($Z1759="","",INDEX($AU$2:$AU$2000,$Z1759))</f>
      </c>
      <c r="BM1759">
        <f>IF($Z1759="","",INDEX($AV$2:$AV$2000,$Z1759))</f>
      </c>
      <c r="BN1759">
        <f>IF($Z1759="","",INDEX($AW$2:$AW$2000,$Z1759))</f>
      </c>
      <c r="BO1759">
        <f>IF($Z1759="","",INDEX($AX$2:$AX$2000,$Z1759))</f>
      </c>
      <c r="BP1759">
        <f>IF($Z1759="","",INDEX($AY$2:$AY$2000,$Z1759))</f>
      </c>
      <c r="BQ1759">
        <f>IF($Z1759="","",INDEX($AZ$2:$AZ$2000,$Z1759))</f>
      </c>
      <c r="BR1759">
        <f>IF($Z1759="","",INDEX($BA$2:$BA$2000,$Z1759))</f>
      </c>
      <c r="BS1759">
        <f>IF($Z1759="","",INDEX($BB$2:$BB$2000,$Z1759))</f>
      </c>
      <c r="BT1759">
        <f>IF($Z1759="","",INDEX($BC$2:$BC$2000,$Z1759))</f>
      </c>
      <c r="BV1759">
        <f>IF(OR($A1759="",$P1759&lt;&gt;"Yes",$AH1759="Yes"),"",1+N($AG1759))</f>
      </c>
      <c r="BW1759">
        <f>IF($A1759="","",COUNTIFS($W$2:$W$2500,$A1759,$BZ$2:$BZ$2500,"Yes")+COUNTIFS($X$2:$X$2500,$A1759,$BY$2:$BY$2500,"Yes"))</f>
      </c>
      <c r="BX1759">
        <f>IF(OR($A1759="",$P1759="Yes"),"",IF(N($BW1759)=0,0,1+SUMIFS($CB$2:$CB$2500,$W$2:$W$2500,$A1759)+SUMIFS($CA$2:$CA$2500,$X$2:$X$2500,$A1759)))</f>
      </c>
      <c r="BY1759" t="str">
        <f>IF($Y1759="","",INDEX($AH$2:$AH$2000,$Y1759)&amp;"")</f>
      </c>
      <c r="BZ1759" t="str">
        <f>IF($Z1759="","",INDEX($AH$2:$AH$2000,$Z1759)&amp;"")</f>
      </c>
      <c r="CA1759">
        <f>IF($Y1759="","",INDEX($BV$2:$BV$2000,$Y1759))</f>
      </c>
      <c r="CB1759">
        <f>IF($Z1759="","",INDEX($BV$2:$BV$2000,$Z1759))</f>
      </c>
    </row>
    <row r="1760">
      <c r="A1760" t="str">
        <f>IF(TRIM(INDEX(games!$A:$A,ROW()))="","",TRIM(INDEX(games!$A:$A,ROW())))</f>
      </c>
      <c r="B1760">
        <f>IF(OR($A1760="",INDEX(games!$B:$B,ROW())=""),"",INDEX(games!$B:$B,ROW()))</f>
      </c>
      <c r="C1760" t="str">
        <f>IF(OR($A1760="",INDEX(games!$C:$C,ROW())=""),"",INDEX(games!$C:$C,ROW()))</f>
      </c>
      <c r="D1760">
        <f>IF($A1760="","",COUNTIF($W$2:$W$2500,$A1760)+COUNTIF($X$2:$X$2500,$A1760))</f>
      </c>
      <c r="E1760">
        <f>IF($A1760="","",IFERROR(MATCH($C1760,$R$2:$R$5,0),0))</f>
      </c>
      <c r="F1760">
        <f>IF($A1760="","",MOD(ROW(),34))</f>
      </c>
      <c r="G1760">
        <f>IF($A1760="",NA(),IF($C1760="Action",$B1760,NA()))</f>
      </c>
      <c r="H1760">
        <f>IF($A1760="",NA(),IF($C1760="Action",1+$F1760*0.023,NA()))</f>
      </c>
      <c r="I1760">
        <f>IF($A1760="",NA(),IF($C1760="Strategy",$B1760,NA()))</f>
      </c>
      <c r="J1760">
        <f>IF($A1760="",NA(),IF($C1760="Strategy",2+$F1760*0.023,NA()))</f>
      </c>
      <c r="K1760">
        <f>IF($A1760="",NA(),IF($C1760="Deckbuilder",$B1760,NA()))</f>
      </c>
      <c r="L1760">
        <f>IF($A1760="",NA(),IF($C1760="Deckbuilder",3+$F1760*0.023,NA()))</f>
      </c>
      <c r="M1760">
        <f>IF($A1760="",NA(),IF($C1760="Traditional",$B1760,NA()))</f>
      </c>
      <c r="N1760">
        <f>IF($A1760="",NA(),IF($C1760="Traditional",4+$F1760*0.023,NA()))</f>
      </c>
      <c r="O1760">
        <f>IF($A1760="","",$D1760+ROW()/1000000)</f>
      </c>
      <c r="P1760" t="str">
        <f>IF(OR($A1760="",INDEX(games!$H:$H,ROW())=""),"",INDEX(games!$H:$H,ROW()))</f>
      </c>
      <c r="Q1760">
        <f>IF(OR($A1760="",$P1760&lt;&gt;"Yes"),"",$D1760+ROW()/1000000)</f>
      </c>
      <c r="T1760">
        <f>IF($Y1760="","",INDEX($B$2:$B$2000,$Y1760))</f>
      </c>
      <c r="U1760">
        <f>IF($Z1760="","",INDEX($B$2:$B$2000,$Z1760))</f>
      </c>
      <c r="V1760">
        <f>IF(OR($T1760="",$U1760=""),"",$U1760-$T1760)</f>
      </c>
      <c r="W1760" t="str">
        <f>IF(TRIM(INDEX(connections!$A:$A,ROW()))="","",TRIM(INDEX(connections!$A:$A,ROW())))</f>
      </c>
      <c r="X1760" t="str">
        <f>IF($W1760="","",TRIM(INDEX(connections!$B:$B,ROW())))</f>
      </c>
      <c r="Y1760">
        <f>IF($W1760="","",IFERROR(MATCH($W1760,$A$2:$A$2000,0),""))</f>
      </c>
      <c r="Z1760">
        <f>IF($X1760="","",IFERROR(MATCH($X1760,$A$2:$A$2000,0),""))</f>
      </c>
      <c r="AA1760" t="str">
        <f>IF($Y1760="","",INDEX($P$2:$P$2000,$Y1760))</f>
      </c>
      <c r="AB1760" t="str">
        <f>IF($Z1760="","",INDEX($P$2:$P$2000,$Z1760))</f>
      </c>
      <c r="AC1760">
        <f>IF(AND($AA1760="Yes",$AB1760="Yes"),1,"")</f>
      </c>
      <c r="AD1760">
        <f>IF(OR($Y1760="",$Z1760=""),"",IF(INDEX($C$2:$C$2000,$Y1760)=INDEX($C$2:$C$2000,$Z1760),0,1))</f>
      </c>
      <c r="AE1760">
        <f>IF($AC1760&lt;&gt;1,"",IF(AND(INDEX($AG$2:$AG$2000,$Y1760)=1,INDEX($AG$2:$AG$2000,$Z1760)=1),1,""))</f>
      </c>
      <c r="AG1760">
        <f>IF($A1760="","",COUNTIFS($W$2:$W$2500,$A1760,$AB$2:$AB$2500,"Yes")+COUNTIFS($X$2:$X$2500,$A1760,$AA$2:$AA$2500,"Yes"))</f>
      </c>
      <c r="AH1760" t="str">
        <f>IF(OR($P1760&lt;&gt;"Yes",N($AG1760)=0),"",IF(AND($AG1760=1,COUNTIFS($W$2:$W$2500,$A1760,$AE$2:$AE$2500,1)+COUNTIFS($X$2:$X$2500,$A1760,$AE$2:$AE$2500,1)&gt;0),"","Yes"))</f>
      </c>
      <c r="AI1760">
        <f>IF($AH1760="Yes",$AG1760,"")</f>
      </c>
      <c r="AJ1760">
        <f>IF($AI1760="","",$AI1760+ROW()/1000000)</f>
      </c>
      <c r="AK1760">
        <f>IF(OR($A1760="",$P1760="Yes",N($AG1760)=0),"",$AG1760+ROW()/1000000)</f>
      </c>
      <c r="AL1760" t="str">
        <f>IF($A1760="","",INDEX(games!$J:$J,ROW())&amp;"")</f>
      </c>
      <c r="AM1760">
        <f>IF($A1760="","",SUMPRODUCT($AO1760:$BD1760,'Map Analysis'!$AP$2^{0,1,2,3,4,5,6,7,8,9,10,11,12,13,14,15}))</f>
      </c>
      <c r="AN1760">
        <f>IF($A1760="","",$AM1760+ROW()/10000000)</f>
      </c>
      <c r="AO1760">
        <f>IF($A1760="","",COUNTIF($W$2:$W$2500,$A1760))</f>
      </c>
      <c r="AP1760">
        <f>IF($A1760="","",SUMIFS($BF$2:$BF$2500,$W$2:$W$2500,$A1760))</f>
      </c>
      <c r="AQ1760">
        <f>IF($A1760="","",SUMIFS($BG$2:$BG$2500,$W$2:$W$2500,$A1760))</f>
      </c>
      <c r="AR1760">
        <f>IF($A1760="","",SUMIFS($BH$2:$BH$2500,$W$2:$W$2500,$A1760))</f>
      </c>
      <c r="AS1760">
        <f>IF($A1760="","",SUMIFS($BI$2:$BI$2500,$W$2:$W$2500,$A1760))</f>
      </c>
      <c r="AT1760">
        <f>IF($A1760="","",SUMIFS($BJ$2:$BJ$2500,$W$2:$W$2500,$A1760))</f>
      </c>
      <c r="AU1760">
        <f>IF($A1760="","",SUMIFS($BK$2:$BK$2500,$W$2:$W$2500,$A1760))</f>
      </c>
      <c r="AV1760">
        <f>IF($A1760="","",SUMIFS($BL$2:$BL$2500,$W$2:$W$2500,$A1760))</f>
      </c>
      <c r="AW1760">
        <f>IF($A1760="","",SUMIFS($BM$2:$BM$2500,$W$2:$W$2500,$A1760))</f>
      </c>
      <c r="AX1760">
        <f>IF($A1760="","",SUMIFS($BN$2:$BN$2500,$W$2:$W$2500,$A1760))</f>
      </c>
      <c r="AY1760">
        <f>IF($A1760="","",SUMIFS($BO$2:$BO$2500,$W$2:$W$2500,$A1760))</f>
      </c>
      <c r="AZ1760">
        <f>IF($A1760="","",SUMIFS($BP$2:$BP$2500,$W$2:$W$2500,$A1760))</f>
      </c>
      <c r="BA1760">
        <f>IF($A1760="","",SUMIFS($BQ$2:$BQ$2500,$W$2:$W$2500,$A1760))</f>
      </c>
      <c r="BB1760">
        <f>IF($A1760="","",SUMIFS($BR$2:$BR$2500,$W$2:$W$2500,$A1760))</f>
      </c>
      <c r="BC1760">
        <f>IF($A1760="","",SUMIFS($BS$2:$BS$2500,$W$2:$W$2500,$A1760))</f>
      </c>
      <c r="BD1760">
        <f>IF($A1760="","",SUMIFS($BT$2:$BT$2500,$W$2:$W$2500,$A1760))</f>
      </c>
      <c r="BF1760">
        <f>IF($Z1760="","",INDEX($AO$2:$AO$2000,$Z1760))</f>
      </c>
      <c r="BG1760">
        <f>IF($Z1760="","",INDEX($AP$2:$AP$2000,$Z1760))</f>
      </c>
      <c r="BH1760">
        <f>IF($Z1760="","",INDEX($AQ$2:$AQ$2000,$Z1760))</f>
      </c>
      <c r="BI1760">
        <f>IF($Z1760="","",INDEX($AR$2:$AR$2000,$Z1760))</f>
      </c>
      <c r="BJ1760">
        <f>IF($Z1760="","",INDEX($AS$2:$AS$2000,$Z1760))</f>
      </c>
      <c r="BK1760">
        <f>IF($Z1760="","",INDEX($AT$2:$AT$2000,$Z1760))</f>
      </c>
      <c r="BL1760">
        <f>IF($Z1760="","",INDEX($AU$2:$AU$2000,$Z1760))</f>
      </c>
      <c r="BM1760">
        <f>IF($Z1760="","",INDEX($AV$2:$AV$2000,$Z1760))</f>
      </c>
      <c r="BN1760">
        <f>IF($Z1760="","",INDEX($AW$2:$AW$2000,$Z1760))</f>
      </c>
      <c r="BO1760">
        <f>IF($Z1760="","",INDEX($AX$2:$AX$2000,$Z1760))</f>
      </c>
      <c r="BP1760">
        <f>IF($Z1760="","",INDEX($AY$2:$AY$2000,$Z1760))</f>
      </c>
      <c r="BQ1760">
        <f>IF($Z1760="","",INDEX($AZ$2:$AZ$2000,$Z1760))</f>
      </c>
      <c r="BR1760">
        <f>IF($Z1760="","",INDEX($BA$2:$BA$2000,$Z1760))</f>
      </c>
      <c r="BS1760">
        <f>IF($Z1760="","",INDEX($BB$2:$BB$2000,$Z1760))</f>
      </c>
      <c r="BT1760">
        <f>IF($Z1760="","",INDEX($BC$2:$BC$2000,$Z1760))</f>
      </c>
      <c r="BV1760">
        <f>IF(OR($A1760="",$P1760&lt;&gt;"Yes",$AH1760="Yes"),"",1+N($AG1760))</f>
      </c>
      <c r="BW1760">
        <f>IF($A1760="","",COUNTIFS($W$2:$W$2500,$A1760,$BZ$2:$BZ$2500,"Yes")+COUNTIFS($X$2:$X$2500,$A1760,$BY$2:$BY$2500,"Yes"))</f>
      </c>
      <c r="BX1760">
        <f>IF(OR($A1760="",$P1760="Yes"),"",IF(N($BW1760)=0,0,1+SUMIFS($CB$2:$CB$2500,$W$2:$W$2500,$A1760)+SUMIFS($CA$2:$CA$2500,$X$2:$X$2500,$A1760)))</f>
      </c>
      <c r="BY1760" t="str">
        <f>IF($Y1760="","",INDEX($AH$2:$AH$2000,$Y1760)&amp;"")</f>
      </c>
      <c r="BZ1760" t="str">
        <f>IF($Z1760="","",INDEX($AH$2:$AH$2000,$Z1760)&amp;"")</f>
      </c>
      <c r="CA1760">
        <f>IF($Y1760="","",INDEX($BV$2:$BV$2000,$Y1760))</f>
      </c>
      <c r="CB1760">
        <f>IF($Z1760="","",INDEX($BV$2:$BV$2000,$Z1760))</f>
      </c>
    </row>
    <row r="1761">
      <c r="A1761" t="str">
        <f>IF(TRIM(INDEX(games!$A:$A,ROW()))="","",TRIM(INDEX(games!$A:$A,ROW())))</f>
      </c>
      <c r="B1761">
        <f>IF(OR($A1761="",INDEX(games!$B:$B,ROW())=""),"",INDEX(games!$B:$B,ROW()))</f>
      </c>
      <c r="C1761" t="str">
        <f>IF(OR($A1761="",INDEX(games!$C:$C,ROW())=""),"",INDEX(games!$C:$C,ROW()))</f>
      </c>
      <c r="D1761">
        <f>IF($A1761="","",COUNTIF($W$2:$W$2500,$A1761)+COUNTIF($X$2:$X$2500,$A1761))</f>
      </c>
      <c r="E1761">
        <f>IF($A1761="","",IFERROR(MATCH($C1761,$R$2:$R$5,0),0))</f>
      </c>
      <c r="F1761">
        <f>IF($A1761="","",MOD(ROW(),34))</f>
      </c>
      <c r="G1761">
        <f>IF($A1761="",NA(),IF($C1761="Action",$B1761,NA()))</f>
      </c>
      <c r="H1761">
        <f>IF($A1761="",NA(),IF($C1761="Action",1+$F1761*0.023,NA()))</f>
      </c>
      <c r="I1761">
        <f>IF($A1761="",NA(),IF($C1761="Strategy",$B1761,NA()))</f>
      </c>
      <c r="J1761">
        <f>IF($A1761="",NA(),IF($C1761="Strategy",2+$F1761*0.023,NA()))</f>
      </c>
      <c r="K1761">
        <f>IF($A1761="",NA(),IF($C1761="Deckbuilder",$B1761,NA()))</f>
      </c>
      <c r="L1761">
        <f>IF($A1761="",NA(),IF($C1761="Deckbuilder",3+$F1761*0.023,NA()))</f>
      </c>
      <c r="M1761">
        <f>IF($A1761="",NA(),IF($C1761="Traditional",$B1761,NA()))</f>
      </c>
      <c r="N1761">
        <f>IF($A1761="",NA(),IF($C1761="Traditional",4+$F1761*0.023,NA()))</f>
      </c>
      <c r="O1761">
        <f>IF($A1761="","",$D1761+ROW()/1000000)</f>
      </c>
      <c r="P1761" t="str">
        <f>IF(OR($A1761="",INDEX(games!$H:$H,ROW())=""),"",INDEX(games!$H:$H,ROW()))</f>
      </c>
      <c r="Q1761">
        <f>IF(OR($A1761="",$P1761&lt;&gt;"Yes"),"",$D1761+ROW()/1000000)</f>
      </c>
      <c r="T1761">
        <f>IF($Y1761="","",INDEX($B$2:$B$2000,$Y1761))</f>
      </c>
      <c r="U1761">
        <f>IF($Z1761="","",INDEX($B$2:$B$2000,$Z1761))</f>
      </c>
      <c r="V1761">
        <f>IF(OR($T1761="",$U1761=""),"",$U1761-$T1761)</f>
      </c>
      <c r="W1761" t="str">
        <f>IF(TRIM(INDEX(connections!$A:$A,ROW()))="","",TRIM(INDEX(connections!$A:$A,ROW())))</f>
      </c>
      <c r="X1761" t="str">
        <f>IF($W1761="","",TRIM(INDEX(connections!$B:$B,ROW())))</f>
      </c>
      <c r="Y1761">
        <f>IF($W1761="","",IFERROR(MATCH($W1761,$A$2:$A$2000,0),""))</f>
      </c>
      <c r="Z1761">
        <f>IF($X1761="","",IFERROR(MATCH($X1761,$A$2:$A$2000,0),""))</f>
      </c>
      <c r="AA1761" t="str">
        <f>IF($Y1761="","",INDEX($P$2:$P$2000,$Y1761))</f>
      </c>
      <c r="AB1761" t="str">
        <f>IF($Z1761="","",INDEX($P$2:$P$2000,$Z1761))</f>
      </c>
      <c r="AC1761">
        <f>IF(AND($AA1761="Yes",$AB1761="Yes"),1,"")</f>
      </c>
      <c r="AD1761">
        <f>IF(OR($Y1761="",$Z1761=""),"",IF(INDEX($C$2:$C$2000,$Y1761)=INDEX($C$2:$C$2000,$Z1761),0,1))</f>
      </c>
      <c r="AE1761">
        <f>IF($AC1761&lt;&gt;1,"",IF(AND(INDEX($AG$2:$AG$2000,$Y1761)=1,INDEX($AG$2:$AG$2000,$Z1761)=1),1,""))</f>
      </c>
      <c r="AG1761">
        <f>IF($A1761="","",COUNTIFS($W$2:$W$2500,$A1761,$AB$2:$AB$2500,"Yes")+COUNTIFS($X$2:$X$2500,$A1761,$AA$2:$AA$2500,"Yes"))</f>
      </c>
      <c r="AH1761" t="str">
        <f>IF(OR($P1761&lt;&gt;"Yes",N($AG1761)=0),"",IF(AND($AG1761=1,COUNTIFS($W$2:$W$2500,$A1761,$AE$2:$AE$2500,1)+COUNTIFS($X$2:$X$2500,$A1761,$AE$2:$AE$2500,1)&gt;0),"","Yes"))</f>
      </c>
      <c r="AI1761">
        <f>IF($AH1761="Yes",$AG1761,"")</f>
      </c>
      <c r="AJ1761">
        <f>IF($AI1761="","",$AI1761+ROW()/1000000)</f>
      </c>
      <c r="AK1761">
        <f>IF(OR($A1761="",$P1761="Yes",N($AG1761)=0),"",$AG1761+ROW()/1000000)</f>
      </c>
      <c r="AL1761" t="str">
        <f>IF($A1761="","",INDEX(games!$J:$J,ROW())&amp;"")</f>
      </c>
      <c r="AM1761">
        <f>IF($A1761="","",SUMPRODUCT($AO1761:$BD1761,'Map Analysis'!$AP$2^{0,1,2,3,4,5,6,7,8,9,10,11,12,13,14,15}))</f>
      </c>
      <c r="AN1761">
        <f>IF($A1761="","",$AM1761+ROW()/10000000)</f>
      </c>
      <c r="AO1761">
        <f>IF($A1761="","",COUNTIF($W$2:$W$2500,$A1761))</f>
      </c>
      <c r="AP1761">
        <f>IF($A1761="","",SUMIFS($BF$2:$BF$2500,$W$2:$W$2500,$A1761))</f>
      </c>
      <c r="AQ1761">
        <f>IF($A1761="","",SUMIFS($BG$2:$BG$2500,$W$2:$W$2500,$A1761))</f>
      </c>
      <c r="AR1761">
        <f>IF($A1761="","",SUMIFS($BH$2:$BH$2500,$W$2:$W$2500,$A1761))</f>
      </c>
      <c r="AS1761">
        <f>IF($A1761="","",SUMIFS($BI$2:$BI$2500,$W$2:$W$2500,$A1761))</f>
      </c>
      <c r="AT1761">
        <f>IF($A1761="","",SUMIFS($BJ$2:$BJ$2500,$W$2:$W$2500,$A1761))</f>
      </c>
      <c r="AU1761">
        <f>IF($A1761="","",SUMIFS($BK$2:$BK$2500,$W$2:$W$2500,$A1761))</f>
      </c>
      <c r="AV1761">
        <f>IF($A1761="","",SUMIFS($BL$2:$BL$2500,$W$2:$W$2500,$A1761))</f>
      </c>
      <c r="AW1761">
        <f>IF($A1761="","",SUMIFS($BM$2:$BM$2500,$W$2:$W$2500,$A1761))</f>
      </c>
      <c r="AX1761">
        <f>IF($A1761="","",SUMIFS($BN$2:$BN$2500,$W$2:$W$2500,$A1761))</f>
      </c>
      <c r="AY1761">
        <f>IF($A1761="","",SUMIFS($BO$2:$BO$2500,$W$2:$W$2500,$A1761))</f>
      </c>
      <c r="AZ1761">
        <f>IF($A1761="","",SUMIFS($BP$2:$BP$2500,$W$2:$W$2500,$A1761))</f>
      </c>
      <c r="BA1761">
        <f>IF($A1761="","",SUMIFS($BQ$2:$BQ$2500,$W$2:$W$2500,$A1761))</f>
      </c>
      <c r="BB1761">
        <f>IF($A1761="","",SUMIFS($BR$2:$BR$2500,$W$2:$W$2500,$A1761))</f>
      </c>
      <c r="BC1761">
        <f>IF($A1761="","",SUMIFS($BS$2:$BS$2500,$W$2:$W$2500,$A1761))</f>
      </c>
      <c r="BD1761">
        <f>IF($A1761="","",SUMIFS($BT$2:$BT$2500,$W$2:$W$2500,$A1761))</f>
      </c>
      <c r="BF1761">
        <f>IF($Z1761="","",INDEX($AO$2:$AO$2000,$Z1761))</f>
      </c>
      <c r="BG1761">
        <f>IF($Z1761="","",INDEX($AP$2:$AP$2000,$Z1761))</f>
      </c>
      <c r="BH1761">
        <f>IF($Z1761="","",INDEX($AQ$2:$AQ$2000,$Z1761))</f>
      </c>
      <c r="BI1761">
        <f>IF($Z1761="","",INDEX($AR$2:$AR$2000,$Z1761))</f>
      </c>
      <c r="BJ1761">
        <f>IF($Z1761="","",INDEX($AS$2:$AS$2000,$Z1761))</f>
      </c>
      <c r="BK1761">
        <f>IF($Z1761="","",INDEX($AT$2:$AT$2000,$Z1761))</f>
      </c>
      <c r="BL1761">
        <f>IF($Z1761="","",INDEX($AU$2:$AU$2000,$Z1761))</f>
      </c>
      <c r="BM1761">
        <f>IF($Z1761="","",INDEX($AV$2:$AV$2000,$Z1761))</f>
      </c>
      <c r="BN1761">
        <f>IF($Z1761="","",INDEX($AW$2:$AW$2000,$Z1761))</f>
      </c>
      <c r="BO1761">
        <f>IF($Z1761="","",INDEX($AX$2:$AX$2000,$Z1761))</f>
      </c>
      <c r="BP1761">
        <f>IF($Z1761="","",INDEX($AY$2:$AY$2000,$Z1761))</f>
      </c>
      <c r="BQ1761">
        <f>IF($Z1761="","",INDEX($AZ$2:$AZ$2000,$Z1761))</f>
      </c>
      <c r="BR1761">
        <f>IF($Z1761="","",INDEX($BA$2:$BA$2000,$Z1761))</f>
      </c>
      <c r="BS1761">
        <f>IF($Z1761="","",INDEX($BB$2:$BB$2000,$Z1761))</f>
      </c>
      <c r="BT1761">
        <f>IF($Z1761="","",INDEX($BC$2:$BC$2000,$Z1761))</f>
      </c>
      <c r="BV1761">
        <f>IF(OR($A1761="",$P1761&lt;&gt;"Yes",$AH1761="Yes"),"",1+N($AG1761))</f>
      </c>
      <c r="BW1761">
        <f>IF($A1761="","",COUNTIFS($W$2:$W$2500,$A1761,$BZ$2:$BZ$2500,"Yes")+COUNTIFS($X$2:$X$2500,$A1761,$BY$2:$BY$2500,"Yes"))</f>
      </c>
      <c r="BX1761">
        <f>IF(OR($A1761="",$P1761="Yes"),"",IF(N($BW1761)=0,0,1+SUMIFS($CB$2:$CB$2500,$W$2:$W$2500,$A1761)+SUMIFS($CA$2:$CA$2500,$X$2:$X$2500,$A1761)))</f>
      </c>
      <c r="BY1761" t="str">
        <f>IF($Y1761="","",INDEX($AH$2:$AH$2000,$Y1761)&amp;"")</f>
      </c>
      <c r="BZ1761" t="str">
        <f>IF($Z1761="","",INDEX($AH$2:$AH$2000,$Z1761)&amp;"")</f>
      </c>
      <c r="CA1761">
        <f>IF($Y1761="","",INDEX($BV$2:$BV$2000,$Y1761))</f>
      </c>
      <c r="CB1761">
        <f>IF($Z1761="","",INDEX($BV$2:$BV$2000,$Z1761))</f>
      </c>
    </row>
    <row r="1762">
      <c r="A1762" t="str">
        <f>IF(TRIM(INDEX(games!$A:$A,ROW()))="","",TRIM(INDEX(games!$A:$A,ROW())))</f>
      </c>
      <c r="B1762">
        <f>IF(OR($A1762="",INDEX(games!$B:$B,ROW())=""),"",INDEX(games!$B:$B,ROW()))</f>
      </c>
      <c r="C1762" t="str">
        <f>IF(OR($A1762="",INDEX(games!$C:$C,ROW())=""),"",INDEX(games!$C:$C,ROW()))</f>
      </c>
      <c r="D1762">
        <f>IF($A1762="","",COUNTIF($W$2:$W$2500,$A1762)+COUNTIF($X$2:$X$2500,$A1762))</f>
      </c>
      <c r="E1762">
        <f>IF($A1762="","",IFERROR(MATCH($C1762,$R$2:$R$5,0),0))</f>
      </c>
      <c r="F1762">
        <f>IF($A1762="","",MOD(ROW(),34))</f>
      </c>
      <c r="G1762">
        <f>IF($A1762="",NA(),IF($C1762="Action",$B1762,NA()))</f>
      </c>
      <c r="H1762">
        <f>IF($A1762="",NA(),IF($C1762="Action",1+$F1762*0.023,NA()))</f>
      </c>
      <c r="I1762">
        <f>IF($A1762="",NA(),IF($C1762="Strategy",$B1762,NA()))</f>
      </c>
      <c r="J1762">
        <f>IF($A1762="",NA(),IF($C1762="Strategy",2+$F1762*0.023,NA()))</f>
      </c>
      <c r="K1762">
        <f>IF($A1762="",NA(),IF($C1762="Deckbuilder",$B1762,NA()))</f>
      </c>
      <c r="L1762">
        <f>IF($A1762="",NA(),IF($C1762="Deckbuilder",3+$F1762*0.023,NA()))</f>
      </c>
      <c r="M1762">
        <f>IF($A1762="",NA(),IF($C1762="Traditional",$B1762,NA()))</f>
      </c>
      <c r="N1762">
        <f>IF($A1762="",NA(),IF($C1762="Traditional",4+$F1762*0.023,NA()))</f>
      </c>
      <c r="O1762">
        <f>IF($A1762="","",$D1762+ROW()/1000000)</f>
      </c>
      <c r="P1762" t="str">
        <f>IF(OR($A1762="",INDEX(games!$H:$H,ROW())=""),"",INDEX(games!$H:$H,ROW()))</f>
      </c>
      <c r="Q1762">
        <f>IF(OR($A1762="",$P1762&lt;&gt;"Yes"),"",$D1762+ROW()/1000000)</f>
      </c>
      <c r="T1762">
        <f>IF($Y1762="","",INDEX($B$2:$B$2000,$Y1762))</f>
      </c>
      <c r="U1762">
        <f>IF($Z1762="","",INDEX($B$2:$B$2000,$Z1762))</f>
      </c>
      <c r="V1762">
        <f>IF(OR($T1762="",$U1762=""),"",$U1762-$T1762)</f>
      </c>
      <c r="W1762" t="str">
        <f>IF(TRIM(INDEX(connections!$A:$A,ROW()))="","",TRIM(INDEX(connections!$A:$A,ROW())))</f>
      </c>
      <c r="X1762" t="str">
        <f>IF($W1762="","",TRIM(INDEX(connections!$B:$B,ROW())))</f>
      </c>
      <c r="Y1762">
        <f>IF($W1762="","",IFERROR(MATCH($W1762,$A$2:$A$2000,0),""))</f>
      </c>
      <c r="Z1762">
        <f>IF($X1762="","",IFERROR(MATCH($X1762,$A$2:$A$2000,0),""))</f>
      </c>
      <c r="AA1762" t="str">
        <f>IF($Y1762="","",INDEX($P$2:$P$2000,$Y1762))</f>
      </c>
      <c r="AB1762" t="str">
        <f>IF($Z1762="","",INDEX($P$2:$P$2000,$Z1762))</f>
      </c>
      <c r="AC1762">
        <f>IF(AND($AA1762="Yes",$AB1762="Yes"),1,"")</f>
      </c>
      <c r="AD1762">
        <f>IF(OR($Y1762="",$Z1762=""),"",IF(INDEX($C$2:$C$2000,$Y1762)=INDEX($C$2:$C$2000,$Z1762),0,1))</f>
      </c>
      <c r="AE1762">
        <f>IF($AC1762&lt;&gt;1,"",IF(AND(INDEX($AG$2:$AG$2000,$Y1762)=1,INDEX($AG$2:$AG$2000,$Z1762)=1),1,""))</f>
      </c>
      <c r="AG1762">
        <f>IF($A1762="","",COUNTIFS($W$2:$W$2500,$A1762,$AB$2:$AB$2500,"Yes")+COUNTIFS($X$2:$X$2500,$A1762,$AA$2:$AA$2500,"Yes"))</f>
      </c>
      <c r="AH1762" t="str">
        <f>IF(OR($P1762&lt;&gt;"Yes",N($AG1762)=0),"",IF(AND($AG1762=1,COUNTIFS($W$2:$W$2500,$A1762,$AE$2:$AE$2500,1)+COUNTIFS($X$2:$X$2500,$A1762,$AE$2:$AE$2500,1)&gt;0),"","Yes"))</f>
      </c>
      <c r="AI1762">
        <f>IF($AH1762="Yes",$AG1762,"")</f>
      </c>
      <c r="AJ1762">
        <f>IF($AI1762="","",$AI1762+ROW()/1000000)</f>
      </c>
      <c r="AK1762">
        <f>IF(OR($A1762="",$P1762="Yes",N($AG1762)=0),"",$AG1762+ROW()/1000000)</f>
      </c>
      <c r="AL1762" t="str">
        <f>IF($A1762="","",INDEX(games!$J:$J,ROW())&amp;"")</f>
      </c>
      <c r="AM1762">
        <f>IF($A1762="","",SUMPRODUCT($AO1762:$BD1762,'Map Analysis'!$AP$2^{0,1,2,3,4,5,6,7,8,9,10,11,12,13,14,15}))</f>
      </c>
      <c r="AN1762">
        <f>IF($A1762="","",$AM1762+ROW()/10000000)</f>
      </c>
      <c r="AO1762">
        <f>IF($A1762="","",COUNTIF($W$2:$W$2500,$A1762))</f>
      </c>
      <c r="AP1762">
        <f>IF($A1762="","",SUMIFS($BF$2:$BF$2500,$W$2:$W$2500,$A1762))</f>
      </c>
      <c r="AQ1762">
        <f>IF($A1762="","",SUMIFS($BG$2:$BG$2500,$W$2:$W$2500,$A1762))</f>
      </c>
      <c r="AR1762">
        <f>IF($A1762="","",SUMIFS($BH$2:$BH$2500,$W$2:$W$2500,$A1762))</f>
      </c>
      <c r="AS1762">
        <f>IF($A1762="","",SUMIFS($BI$2:$BI$2500,$W$2:$W$2500,$A1762))</f>
      </c>
      <c r="AT1762">
        <f>IF($A1762="","",SUMIFS($BJ$2:$BJ$2500,$W$2:$W$2500,$A1762))</f>
      </c>
      <c r="AU1762">
        <f>IF($A1762="","",SUMIFS($BK$2:$BK$2500,$W$2:$W$2500,$A1762))</f>
      </c>
      <c r="AV1762">
        <f>IF($A1762="","",SUMIFS($BL$2:$BL$2500,$W$2:$W$2500,$A1762))</f>
      </c>
      <c r="AW1762">
        <f>IF($A1762="","",SUMIFS($BM$2:$BM$2500,$W$2:$W$2500,$A1762))</f>
      </c>
      <c r="AX1762">
        <f>IF($A1762="","",SUMIFS($BN$2:$BN$2500,$W$2:$W$2500,$A1762))</f>
      </c>
      <c r="AY1762">
        <f>IF($A1762="","",SUMIFS($BO$2:$BO$2500,$W$2:$W$2500,$A1762))</f>
      </c>
      <c r="AZ1762">
        <f>IF($A1762="","",SUMIFS($BP$2:$BP$2500,$W$2:$W$2500,$A1762))</f>
      </c>
      <c r="BA1762">
        <f>IF($A1762="","",SUMIFS($BQ$2:$BQ$2500,$W$2:$W$2500,$A1762))</f>
      </c>
      <c r="BB1762">
        <f>IF($A1762="","",SUMIFS($BR$2:$BR$2500,$W$2:$W$2500,$A1762))</f>
      </c>
      <c r="BC1762">
        <f>IF($A1762="","",SUMIFS($BS$2:$BS$2500,$W$2:$W$2500,$A1762))</f>
      </c>
      <c r="BD1762">
        <f>IF($A1762="","",SUMIFS($BT$2:$BT$2500,$W$2:$W$2500,$A1762))</f>
      </c>
      <c r="BF1762">
        <f>IF($Z1762="","",INDEX($AO$2:$AO$2000,$Z1762))</f>
      </c>
      <c r="BG1762">
        <f>IF($Z1762="","",INDEX($AP$2:$AP$2000,$Z1762))</f>
      </c>
      <c r="BH1762">
        <f>IF($Z1762="","",INDEX($AQ$2:$AQ$2000,$Z1762))</f>
      </c>
      <c r="BI1762">
        <f>IF($Z1762="","",INDEX($AR$2:$AR$2000,$Z1762))</f>
      </c>
      <c r="BJ1762">
        <f>IF($Z1762="","",INDEX($AS$2:$AS$2000,$Z1762))</f>
      </c>
      <c r="BK1762">
        <f>IF($Z1762="","",INDEX($AT$2:$AT$2000,$Z1762))</f>
      </c>
      <c r="BL1762">
        <f>IF($Z1762="","",INDEX($AU$2:$AU$2000,$Z1762))</f>
      </c>
      <c r="BM1762">
        <f>IF($Z1762="","",INDEX($AV$2:$AV$2000,$Z1762))</f>
      </c>
      <c r="BN1762">
        <f>IF($Z1762="","",INDEX($AW$2:$AW$2000,$Z1762))</f>
      </c>
      <c r="BO1762">
        <f>IF($Z1762="","",INDEX($AX$2:$AX$2000,$Z1762))</f>
      </c>
      <c r="BP1762">
        <f>IF($Z1762="","",INDEX($AY$2:$AY$2000,$Z1762))</f>
      </c>
      <c r="BQ1762">
        <f>IF($Z1762="","",INDEX($AZ$2:$AZ$2000,$Z1762))</f>
      </c>
      <c r="BR1762">
        <f>IF($Z1762="","",INDEX($BA$2:$BA$2000,$Z1762))</f>
      </c>
      <c r="BS1762">
        <f>IF($Z1762="","",INDEX($BB$2:$BB$2000,$Z1762))</f>
      </c>
      <c r="BT1762">
        <f>IF($Z1762="","",INDEX($BC$2:$BC$2000,$Z1762))</f>
      </c>
      <c r="BV1762">
        <f>IF(OR($A1762="",$P1762&lt;&gt;"Yes",$AH1762="Yes"),"",1+N($AG1762))</f>
      </c>
      <c r="BW1762">
        <f>IF($A1762="","",COUNTIFS($W$2:$W$2500,$A1762,$BZ$2:$BZ$2500,"Yes")+COUNTIFS($X$2:$X$2500,$A1762,$BY$2:$BY$2500,"Yes"))</f>
      </c>
      <c r="BX1762">
        <f>IF(OR($A1762="",$P1762="Yes"),"",IF(N($BW1762)=0,0,1+SUMIFS($CB$2:$CB$2500,$W$2:$W$2500,$A1762)+SUMIFS($CA$2:$CA$2500,$X$2:$X$2500,$A1762)))</f>
      </c>
      <c r="BY1762" t="str">
        <f>IF($Y1762="","",INDEX($AH$2:$AH$2000,$Y1762)&amp;"")</f>
      </c>
      <c r="BZ1762" t="str">
        <f>IF($Z1762="","",INDEX($AH$2:$AH$2000,$Z1762)&amp;"")</f>
      </c>
      <c r="CA1762">
        <f>IF($Y1762="","",INDEX($BV$2:$BV$2000,$Y1762))</f>
      </c>
      <c r="CB1762">
        <f>IF($Z1762="","",INDEX($BV$2:$BV$2000,$Z1762))</f>
      </c>
    </row>
    <row r="1763">
      <c r="A1763" t="str">
        <f>IF(TRIM(INDEX(games!$A:$A,ROW()))="","",TRIM(INDEX(games!$A:$A,ROW())))</f>
      </c>
      <c r="B1763">
        <f>IF(OR($A1763="",INDEX(games!$B:$B,ROW())=""),"",INDEX(games!$B:$B,ROW()))</f>
      </c>
      <c r="C1763" t="str">
        <f>IF(OR($A1763="",INDEX(games!$C:$C,ROW())=""),"",INDEX(games!$C:$C,ROW()))</f>
      </c>
      <c r="D1763">
        <f>IF($A1763="","",COUNTIF($W$2:$W$2500,$A1763)+COUNTIF($X$2:$X$2500,$A1763))</f>
      </c>
      <c r="E1763">
        <f>IF($A1763="","",IFERROR(MATCH($C1763,$R$2:$R$5,0),0))</f>
      </c>
      <c r="F1763">
        <f>IF($A1763="","",MOD(ROW(),34))</f>
      </c>
      <c r="G1763">
        <f>IF($A1763="",NA(),IF($C1763="Action",$B1763,NA()))</f>
      </c>
      <c r="H1763">
        <f>IF($A1763="",NA(),IF($C1763="Action",1+$F1763*0.023,NA()))</f>
      </c>
      <c r="I1763">
        <f>IF($A1763="",NA(),IF($C1763="Strategy",$B1763,NA()))</f>
      </c>
      <c r="J1763">
        <f>IF($A1763="",NA(),IF($C1763="Strategy",2+$F1763*0.023,NA()))</f>
      </c>
      <c r="K1763">
        <f>IF($A1763="",NA(),IF($C1763="Deckbuilder",$B1763,NA()))</f>
      </c>
      <c r="L1763">
        <f>IF($A1763="",NA(),IF($C1763="Deckbuilder",3+$F1763*0.023,NA()))</f>
      </c>
      <c r="M1763">
        <f>IF($A1763="",NA(),IF($C1763="Traditional",$B1763,NA()))</f>
      </c>
      <c r="N1763">
        <f>IF($A1763="",NA(),IF($C1763="Traditional",4+$F1763*0.023,NA()))</f>
      </c>
      <c r="O1763">
        <f>IF($A1763="","",$D1763+ROW()/1000000)</f>
      </c>
      <c r="P1763" t="str">
        <f>IF(OR($A1763="",INDEX(games!$H:$H,ROW())=""),"",INDEX(games!$H:$H,ROW()))</f>
      </c>
      <c r="Q1763">
        <f>IF(OR($A1763="",$P1763&lt;&gt;"Yes"),"",$D1763+ROW()/1000000)</f>
      </c>
      <c r="T1763">
        <f>IF($Y1763="","",INDEX($B$2:$B$2000,$Y1763))</f>
      </c>
      <c r="U1763">
        <f>IF($Z1763="","",INDEX($B$2:$B$2000,$Z1763))</f>
      </c>
      <c r="V1763">
        <f>IF(OR($T1763="",$U1763=""),"",$U1763-$T1763)</f>
      </c>
      <c r="W1763" t="str">
        <f>IF(TRIM(INDEX(connections!$A:$A,ROW()))="","",TRIM(INDEX(connections!$A:$A,ROW())))</f>
      </c>
      <c r="X1763" t="str">
        <f>IF($W1763="","",TRIM(INDEX(connections!$B:$B,ROW())))</f>
      </c>
      <c r="Y1763">
        <f>IF($W1763="","",IFERROR(MATCH($W1763,$A$2:$A$2000,0),""))</f>
      </c>
      <c r="Z1763">
        <f>IF($X1763="","",IFERROR(MATCH($X1763,$A$2:$A$2000,0),""))</f>
      </c>
      <c r="AA1763" t="str">
        <f>IF($Y1763="","",INDEX($P$2:$P$2000,$Y1763))</f>
      </c>
      <c r="AB1763" t="str">
        <f>IF($Z1763="","",INDEX($P$2:$P$2000,$Z1763))</f>
      </c>
      <c r="AC1763">
        <f>IF(AND($AA1763="Yes",$AB1763="Yes"),1,"")</f>
      </c>
      <c r="AD1763">
        <f>IF(OR($Y1763="",$Z1763=""),"",IF(INDEX($C$2:$C$2000,$Y1763)=INDEX($C$2:$C$2000,$Z1763),0,1))</f>
      </c>
      <c r="AE1763">
        <f>IF($AC1763&lt;&gt;1,"",IF(AND(INDEX($AG$2:$AG$2000,$Y1763)=1,INDEX($AG$2:$AG$2000,$Z1763)=1),1,""))</f>
      </c>
      <c r="AG1763">
        <f>IF($A1763="","",COUNTIFS($W$2:$W$2500,$A1763,$AB$2:$AB$2500,"Yes")+COUNTIFS($X$2:$X$2500,$A1763,$AA$2:$AA$2500,"Yes"))</f>
      </c>
      <c r="AH1763" t="str">
        <f>IF(OR($P1763&lt;&gt;"Yes",N($AG1763)=0),"",IF(AND($AG1763=1,COUNTIFS($W$2:$W$2500,$A1763,$AE$2:$AE$2500,1)+COUNTIFS($X$2:$X$2500,$A1763,$AE$2:$AE$2500,1)&gt;0),"","Yes"))</f>
      </c>
      <c r="AI1763">
        <f>IF($AH1763="Yes",$AG1763,"")</f>
      </c>
      <c r="AJ1763">
        <f>IF($AI1763="","",$AI1763+ROW()/1000000)</f>
      </c>
      <c r="AK1763">
        <f>IF(OR($A1763="",$P1763="Yes",N($AG1763)=0),"",$AG1763+ROW()/1000000)</f>
      </c>
      <c r="AL1763" t="str">
        <f>IF($A1763="","",INDEX(games!$J:$J,ROW())&amp;"")</f>
      </c>
      <c r="AM1763">
        <f>IF($A1763="","",SUMPRODUCT($AO1763:$BD1763,'Map Analysis'!$AP$2^{0,1,2,3,4,5,6,7,8,9,10,11,12,13,14,15}))</f>
      </c>
      <c r="AN1763">
        <f>IF($A1763="","",$AM1763+ROW()/10000000)</f>
      </c>
      <c r="AO1763">
        <f>IF($A1763="","",COUNTIF($W$2:$W$2500,$A1763))</f>
      </c>
      <c r="AP1763">
        <f>IF($A1763="","",SUMIFS($BF$2:$BF$2500,$W$2:$W$2500,$A1763))</f>
      </c>
      <c r="AQ1763">
        <f>IF($A1763="","",SUMIFS($BG$2:$BG$2500,$W$2:$W$2500,$A1763))</f>
      </c>
      <c r="AR1763">
        <f>IF($A1763="","",SUMIFS($BH$2:$BH$2500,$W$2:$W$2500,$A1763))</f>
      </c>
      <c r="AS1763">
        <f>IF($A1763="","",SUMIFS($BI$2:$BI$2500,$W$2:$W$2500,$A1763))</f>
      </c>
      <c r="AT1763">
        <f>IF($A1763="","",SUMIFS($BJ$2:$BJ$2500,$W$2:$W$2500,$A1763))</f>
      </c>
      <c r="AU1763">
        <f>IF($A1763="","",SUMIFS($BK$2:$BK$2500,$W$2:$W$2500,$A1763))</f>
      </c>
      <c r="AV1763">
        <f>IF($A1763="","",SUMIFS($BL$2:$BL$2500,$W$2:$W$2500,$A1763))</f>
      </c>
      <c r="AW1763">
        <f>IF($A1763="","",SUMIFS($BM$2:$BM$2500,$W$2:$W$2500,$A1763))</f>
      </c>
      <c r="AX1763">
        <f>IF($A1763="","",SUMIFS($BN$2:$BN$2500,$W$2:$W$2500,$A1763))</f>
      </c>
      <c r="AY1763">
        <f>IF($A1763="","",SUMIFS($BO$2:$BO$2500,$W$2:$W$2500,$A1763))</f>
      </c>
      <c r="AZ1763">
        <f>IF($A1763="","",SUMIFS($BP$2:$BP$2500,$W$2:$W$2500,$A1763))</f>
      </c>
      <c r="BA1763">
        <f>IF($A1763="","",SUMIFS($BQ$2:$BQ$2500,$W$2:$W$2500,$A1763))</f>
      </c>
      <c r="BB1763">
        <f>IF($A1763="","",SUMIFS($BR$2:$BR$2500,$W$2:$W$2500,$A1763))</f>
      </c>
      <c r="BC1763">
        <f>IF($A1763="","",SUMIFS($BS$2:$BS$2500,$W$2:$W$2500,$A1763))</f>
      </c>
      <c r="BD1763">
        <f>IF($A1763="","",SUMIFS($BT$2:$BT$2500,$W$2:$W$2500,$A1763))</f>
      </c>
      <c r="BF1763">
        <f>IF($Z1763="","",INDEX($AO$2:$AO$2000,$Z1763))</f>
      </c>
      <c r="BG1763">
        <f>IF($Z1763="","",INDEX($AP$2:$AP$2000,$Z1763))</f>
      </c>
      <c r="BH1763">
        <f>IF($Z1763="","",INDEX($AQ$2:$AQ$2000,$Z1763))</f>
      </c>
      <c r="BI1763">
        <f>IF($Z1763="","",INDEX($AR$2:$AR$2000,$Z1763))</f>
      </c>
      <c r="BJ1763">
        <f>IF($Z1763="","",INDEX($AS$2:$AS$2000,$Z1763))</f>
      </c>
      <c r="BK1763">
        <f>IF($Z1763="","",INDEX($AT$2:$AT$2000,$Z1763))</f>
      </c>
      <c r="BL1763">
        <f>IF($Z1763="","",INDEX($AU$2:$AU$2000,$Z1763))</f>
      </c>
      <c r="BM1763">
        <f>IF($Z1763="","",INDEX($AV$2:$AV$2000,$Z1763))</f>
      </c>
      <c r="BN1763">
        <f>IF($Z1763="","",INDEX($AW$2:$AW$2000,$Z1763))</f>
      </c>
      <c r="BO1763">
        <f>IF($Z1763="","",INDEX($AX$2:$AX$2000,$Z1763))</f>
      </c>
      <c r="BP1763">
        <f>IF($Z1763="","",INDEX($AY$2:$AY$2000,$Z1763))</f>
      </c>
      <c r="BQ1763">
        <f>IF($Z1763="","",INDEX($AZ$2:$AZ$2000,$Z1763))</f>
      </c>
      <c r="BR1763">
        <f>IF($Z1763="","",INDEX($BA$2:$BA$2000,$Z1763))</f>
      </c>
      <c r="BS1763">
        <f>IF($Z1763="","",INDEX($BB$2:$BB$2000,$Z1763))</f>
      </c>
      <c r="BT1763">
        <f>IF($Z1763="","",INDEX($BC$2:$BC$2000,$Z1763))</f>
      </c>
      <c r="BV1763">
        <f>IF(OR($A1763="",$P1763&lt;&gt;"Yes",$AH1763="Yes"),"",1+N($AG1763))</f>
      </c>
      <c r="BW1763">
        <f>IF($A1763="","",COUNTIFS($W$2:$W$2500,$A1763,$BZ$2:$BZ$2500,"Yes")+COUNTIFS($X$2:$X$2500,$A1763,$BY$2:$BY$2500,"Yes"))</f>
      </c>
      <c r="BX1763">
        <f>IF(OR($A1763="",$P1763="Yes"),"",IF(N($BW1763)=0,0,1+SUMIFS($CB$2:$CB$2500,$W$2:$W$2500,$A1763)+SUMIFS($CA$2:$CA$2500,$X$2:$X$2500,$A1763)))</f>
      </c>
      <c r="BY1763" t="str">
        <f>IF($Y1763="","",INDEX($AH$2:$AH$2000,$Y1763)&amp;"")</f>
      </c>
      <c r="BZ1763" t="str">
        <f>IF($Z1763="","",INDEX($AH$2:$AH$2000,$Z1763)&amp;"")</f>
      </c>
      <c r="CA1763">
        <f>IF($Y1763="","",INDEX($BV$2:$BV$2000,$Y1763))</f>
      </c>
      <c r="CB1763">
        <f>IF($Z1763="","",INDEX($BV$2:$BV$2000,$Z1763))</f>
      </c>
    </row>
    <row r="1764">
      <c r="A1764" t="str">
        <f>IF(TRIM(INDEX(games!$A:$A,ROW()))="","",TRIM(INDEX(games!$A:$A,ROW())))</f>
      </c>
      <c r="B1764">
        <f>IF(OR($A1764="",INDEX(games!$B:$B,ROW())=""),"",INDEX(games!$B:$B,ROW()))</f>
      </c>
      <c r="C1764" t="str">
        <f>IF(OR($A1764="",INDEX(games!$C:$C,ROW())=""),"",INDEX(games!$C:$C,ROW()))</f>
      </c>
      <c r="D1764">
        <f>IF($A1764="","",COUNTIF($W$2:$W$2500,$A1764)+COUNTIF($X$2:$X$2500,$A1764))</f>
      </c>
      <c r="E1764">
        <f>IF($A1764="","",IFERROR(MATCH($C1764,$R$2:$R$5,0),0))</f>
      </c>
      <c r="F1764">
        <f>IF($A1764="","",MOD(ROW(),34))</f>
      </c>
      <c r="G1764">
        <f>IF($A1764="",NA(),IF($C1764="Action",$B1764,NA()))</f>
      </c>
      <c r="H1764">
        <f>IF($A1764="",NA(),IF($C1764="Action",1+$F1764*0.023,NA()))</f>
      </c>
      <c r="I1764">
        <f>IF($A1764="",NA(),IF($C1764="Strategy",$B1764,NA()))</f>
      </c>
      <c r="J1764">
        <f>IF($A1764="",NA(),IF($C1764="Strategy",2+$F1764*0.023,NA()))</f>
      </c>
      <c r="K1764">
        <f>IF($A1764="",NA(),IF($C1764="Deckbuilder",$B1764,NA()))</f>
      </c>
      <c r="L1764">
        <f>IF($A1764="",NA(),IF($C1764="Deckbuilder",3+$F1764*0.023,NA()))</f>
      </c>
      <c r="M1764">
        <f>IF($A1764="",NA(),IF($C1764="Traditional",$B1764,NA()))</f>
      </c>
      <c r="N1764">
        <f>IF($A1764="",NA(),IF($C1764="Traditional",4+$F1764*0.023,NA()))</f>
      </c>
      <c r="O1764">
        <f>IF($A1764="","",$D1764+ROW()/1000000)</f>
      </c>
      <c r="P1764" t="str">
        <f>IF(OR($A1764="",INDEX(games!$H:$H,ROW())=""),"",INDEX(games!$H:$H,ROW()))</f>
      </c>
      <c r="Q1764">
        <f>IF(OR($A1764="",$P1764&lt;&gt;"Yes"),"",$D1764+ROW()/1000000)</f>
      </c>
      <c r="T1764">
        <f>IF($Y1764="","",INDEX($B$2:$B$2000,$Y1764))</f>
      </c>
      <c r="U1764">
        <f>IF($Z1764="","",INDEX($B$2:$B$2000,$Z1764))</f>
      </c>
      <c r="V1764">
        <f>IF(OR($T1764="",$U1764=""),"",$U1764-$T1764)</f>
      </c>
      <c r="W1764" t="str">
        <f>IF(TRIM(INDEX(connections!$A:$A,ROW()))="","",TRIM(INDEX(connections!$A:$A,ROW())))</f>
      </c>
      <c r="X1764" t="str">
        <f>IF($W1764="","",TRIM(INDEX(connections!$B:$B,ROW())))</f>
      </c>
      <c r="Y1764">
        <f>IF($W1764="","",IFERROR(MATCH($W1764,$A$2:$A$2000,0),""))</f>
      </c>
      <c r="Z1764">
        <f>IF($X1764="","",IFERROR(MATCH($X1764,$A$2:$A$2000,0),""))</f>
      </c>
      <c r="AA1764" t="str">
        <f>IF($Y1764="","",INDEX($P$2:$P$2000,$Y1764))</f>
      </c>
      <c r="AB1764" t="str">
        <f>IF($Z1764="","",INDEX($P$2:$P$2000,$Z1764))</f>
      </c>
      <c r="AC1764">
        <f>IF(AND($AA1764="Yes",$AB1764="Yes"),1,"")</f>
      </c>
      <c r="AD1764">
        <f>IF(OR($Y1764="",$Z1764=""),"",IF(INDEX($C$2:$C$2000,$Y1764)=INDEX($C$2:$C$2000,$Z1764),0,1))</f>
      </c>
      <c r="AE1764">
        <f>IF($AC1764&lt;&gt;1,"",IF(AND(INDEX($AG$2:$AG$2000,$Y1764)=1,INDEX($AG$2:$AG$2000,$Z1764)=1),1,""))</f>
      </c>
      <c r="AG1764">
        <f>IF($A1764="","",COUNTIFS($W$2:$W$2500,$A1764,$AB$2:$AB$2500,"Yes")+COUNTIFS($X$2:$X$2500,$A1764,$AA$2:$AA$2500,"Yes"))</f>
      </c>
      <c r="AH1764" t="str">
        <f>IF(OR($P1764&lt;&gt;"Yes",N($AG1764)=0),"",IF(AND($AG1764=1,COUNTIFS($W$2:$W$2500,$A1764,$AE$2:$AE$2500,1)+COUNTIFS($X$2:$X$2500,$A1764,$AE$2:$AE$2500,1)&gt;0),"","Yes"))</f>
      </c>
      <c r="AI1764">
        <f>IF($AH1764="Yes",$AG1764,"")</f>
      </c>
      <c r="AJ1764">
        <f>IF($AI1764="","",$AI1764+ROW()/1000000)</f>
      </c>
      <c r="AK1764">
        <f>IF(OR($A1764="",$P1764="Yes",N($AG1764)=0),"",$AG1764+ROW()/1000000)</f>
      </c>
      <c r="AL1764" t="str">
        <f>IF($A1764="","",INDEX(games!$J:$J,ROW())&amp;"")</f>
      </c>
      <c r="AM1764">
        <f>IF($A1764="","",SUMPRODUCT($AO1764:$BD1764,'Map Analysis'!$AP$2^{0,1,2,3,4,5,6,7,8,9,10,11,12,13,14,15}))</f>
      </c>
      <c r="AN1764">
        <f>IF($A1764="","",$AM1764+ROW()/10000000)</f>
      </c>
      <c r="AO1764">
        <f>IF($A1764="","",COUNTIF($W$2:$W$2500,$A1764))</f>
      </c>
      <c r="AP1764">
        <f>IF($A1764="","",SUMIFS($BF$2:$BF$2500,$W$2:$W$2500,$A1764))</f>
      </c>
      <c r="AQ1764">
        <f>IF($A1764="","",SUMIFS($BG$2:$BG$2500,$W$2:$W$2500,$A1764))</f>
      </c>
      <c r="AR1764">
        <f>IF($A1764="","",SUMIFS($BH$2:$BH$2500,$W$2:$W$2500,$A1764))</f>
      </c>
      <c r="AS1764">
        <f>IF($A1764="","",SUMIFS($BI$2:$BI$2500,$W$2:$W$2500,$A1764))</f>
      </c>
      <c r="AT1764">
        <f>IF($A1764="","",SUMIFS($BJ$2:$BJ$2500,$W$2:$W$2500,$A1764))</f>
      </c>
      <c r="AU1764">
        <f>IF($A1764="","",SUMIFS($BK$2:$BK$2500,$W$2:$W$2500,$A1764))</f>
      </c>
      <c r="AV1764">
        <f>IF($A1764="","",SUMIFS($BL$2:$BL$2500,$W$2:$W$2500,$A1764))</f>
      </c>
      <c r="AW1764">
        <f>IF($A1764="","",SUMIFS($BM$2:$BM$2500,$W$2:$W$2500,$A1764))</f>
      </c>
      <c r="AX1764">
        <f>IF($A1764="","",SUMIFS($BN$2:$BN$2500,$W$2:$W$2500,$A1764))</f>
      </c>
      <c r="AY1764">
        <f>IF($A1764="","",SUMIFS($BO$2:$BO$2500,$W$2:$W$2500,$A1764))</f>
      </c>
      <c r="AZ1764">
        <f>IF($A1764="","",SUMIFS($BP$2:$BP$2500,$W$2:$W$2500,$A1764))</f>
      </c>
      <c r="BA1764">
        <f>IF($A1764="","",SUMIFS($BQ$2:$BQ$2500,$W$2:$W$2500,$A1764))</f>
      </c>
      <c r="BB1764">
        <f>IF($A1764="","",SUMIFS($BR$2:$BR$2500,$W$2:$W$2500,$A1764))</f>
      </c>
      <c r="BC1764">
        <f>IF($A1764="","",SUMIFS($BS$2:$BS$2500,$W$2:$W$2500,$A1764))</f>
      </c>
      <c r="BD1764">
        <f>IF($A1764="","",SUMIFS($BT$2:$BT$2500,$W$2:$W$2500,$A1764))</f>
      </c>
      <c r="BF1764">
        <f>IF($Z1764="","",INDEX($AO$2:$AO$2000,$Z1764))</f>
      </c>
      <c r="BG1764">
        <f>IF($Z1764="","",INDEX($AP$2:$AP$2000,$Z1764))</f>
      </c>
      <c r="BH1764">
        <f>IF($Z1764="","",INDEX($AQ$2:$AQ$2000,$Z1764))</f>
      </c>
      <c r="BI1764">
        <f>IF($Z1764="","",INDEX($AR$2:$AR$2000,$Z1764))</f>
      </c>
      <c r="BJ1764">
        <f>IF($Z1764="","",INDEX($AS$2:$AS$2000,$Z1764))</f>
      </c>
      <c r="BK1764">
        <f>IF($Z1764="","",INDEX($AT$2:$AT$2000,$Z1764))</f>
      </c>
      <c r="BL1764">
        <f>IF($Z1764="","",INDEX($AU$2:$AU$2000,$Z1764))</f>
      </c>
      <c r="BM1764">
        <f>IF($Z1764="","",INDEX($AV$2:$AV$2000,$Z1764))</f>
      </c>
      <c r="BN1764">
        <f>IF($Z1764="","",INDEX($AW$2:$AW$2000,$Z1764))</f>
      </c>
      <c r="BO1764">
        <f>IF($Z1764="","",INDEX($AX$2:$AX$2000,$Z1764))</f>
      </c>
      <c r="BP1764">
        <f>IF($Z1764="","",INDEX($AY$2:$AY$2000,$Z1764))</f>
      </c>
      <c r="BQ1764">
        <f>IF($Z1764="","",INDEX($AZ$2:$AZ$2000,$Z1764))</f>
      </c>
      <c r="BR1764">
        <f>IF($Z1764="","",INDEX($BA$2:$BA$2000,$Z1764))</f>
      </c>
      <c r="BS1764">
        <f>IF($Z1764="","",INDEX($BB$2:$BB$2000,$Z1764))</f>
      </c>
      <c r="BT1764">
        <f>IF($Z1764="","",INDEX($BC$2:$BC$2000,$Z1764))</f>
      </c>
      <c r="BV1764">
        <f>IF(OR($A1764="",$P1764&lt;&gt;"Yes",$AH1764="Yes"),"",1+N($AG1764))</f>
      </c>
      <c r="BW1764">
        <f>IF($A1764="","",COUNTIFS($W$2:$W$2500,$A1764,$BZ$2:$BZ$2500,"Yes")+COUNTIFS($X$2:$X$2500,$A1764,$BY$2:$BY$2500,"Yes"))</f>
      </c>
      <c r="BX1764">
        <f>IF(OR($A1764="",$P1764="Yes"),"",IF(N($BW1764)=0,0,1+SUMIFS($CB$2:$CB$2500,$W$2:$W$2500,$A1764)+SUMIFS($CA$2:$CA$2500,$X$2:$X$2500,$A1764)))</f>
      </c>
      <c r="BY1764" t="str">
        <f>IF($Y1764="","",INDEX($AH$2:$AH$2000,$Y1764)&amp;"")</f>
      </c>
      <c r="BZ1764" t="str">
        <f>IF($Z1764="","",INDEX($AH$2:$AH$2000,$Z1764)&amp;"")</f>
      </c>
      <c r="CA1764">
        <f>IF($Y1764="","",INDEX($BV$2:$BV$2000,$Y1764))</f>
      </c>
      <c r="CB1764">
        <f>IF($Z1764="","",INDEX($BV$2:$BV$2000,$Z1764))</f>
      </c>
    </row>
    <row r="1765">
      <c r="A1765" t="str">
        <f>IF(TRIM(INDEX(games!$A:$A,ROW()))="","",TRIM(INDEX(games!$A:$A,ROW())))</f>
      </c>
      <c r="B1765">
        <f>IF(OR($A1765="",INDEX(games!$B:$B,ROW())=""),"",INDEX(games!$B:$B,ROW()))</f>
      </c>
      <c r="C1765" t="str">
        <f>IF(OR($A1765="",INDEX(games!$C:$C,ROW())=""),"",INDEX(games!$C:$C,ROW()))</f>
      </c>
      <c r="D1765">
        <f>IF($A1765="","",COUNTIF($W$2:$W$2500,$A1765)+COUNTIF($X$2:$X$2500,$A1765))</f>
      </c>
      <c r="E1765">
        <f>IF($A1765="","",IFERROR(MATCH($C1765,$R$2:$R$5,0),0))</f>
      </c>
      <c r="F1765">
        <f>IF($A1765="","",MOD(ROW(),34))</f>
      </c>
      <c r="G1765">
        <f>IF($A1765="",NA(),IF($C1765="Action",$B1765,NA()))</f>
      </c>
      <c r="H1765">
        <f>IF($A1765="",NA(),IF($C1765="Action",1+$F1765*0.023,NA()))</f>
      </c>
      <c r="I1765">
        <f>IF($A1765="",NA(),IF($C1765="Strategy",$B1765,NA()))</f>
      </c>
      <c r="J1765">
        <f>IF($A1765="",NA(),IF($C1765="Strategy",2+$F1765*0.023,NA()))</f>
      </c>
      <c r="K1765">
        <f>IF($A1765="",NA(),IF($C1765="Deckbuilder",$B1765,NA()))</f>
      </c>
      <c r="L1765">
        <f>IF($A1765="",NA(),IF($C1765="Deckbuilder",3+$F1765*0.023,NA()))</f>
      </c>
      <c r="M1765">
        <f>IF($A1765="",NA(),IF($C1765="Traditional",$B1765,NA()))</f>
      </c>
      <c r="N1765">
        <f>IF($A1765="",NA(),IF($C1765="Traditional",4+$F1765*0.023,NA()))</f>
      </c>
      <c r="O1765">
        <f>IF($A1765="","",$D1765+ROW()/1000000)</f>
      </c>
      <c r="P1765" t="str">
        <f>IF(OR($A1765="",INDEX(games!$H:$H,ROW())=""),"",INDEX(games!$H:$H,ROW()))</f>
      </c>
      <c r="Q1765">
        <f>IF(OR($A1765="",$P1765&lt;&gt;"Yes"),"",$D1765+ROW()/1000000)</f>
      </c>
      <c r="T1765">
        <f>IF($Y1765="","",INDEX($B$2:$B$2000,$Y1765))</f>
      </c>
      <c r="U1765">
        <f>IF($Z1765="","",INDEX($B$2:$B$2000,$Z1765))</f>
      </c>
      <c r="V1765">
        <f>IF(OR($T1765="",$U1765=""),"",$U1765-$T1765)</f>
      </c>
      <c r="W1765" t="str">
        <f>IF(TRIM(INDEX(connections!$A:$A,ROW()))="","",TRIM(INDEX(connections!$A:$A,ROW())))</f>
      </c>
      <c r="X1765" t="str">
        <f>IF($W1765="","",TRIM(INDEX(connections!$B:$B,ROW())))</f>
      </c>
      <c r="Y1765">
        <f>IF($W1765="","",IFERROR(MATCH($W1765,$A$2:$A$2000,0),""))</f>
      </c>
      <c r="Z1765">
        <f>IF($X1765="","",IFERROR(MATCH($X1765,$A$2:$A$2000,0),""))</f>
      </c>
      <c r="AA1765" t="str">
        <f>IF($Y1765="","",INDEX($P$2:$P$2000,$Y1765))</f>
      </c>
      <c r="AB1765" t="str">
        <f>IF($Z1765="","",INDEX($P$2:$P$2000,$Z1765))</f>
      </c>
      <c r="AC1765">
        <f>IF(AND($AA1765="Yes",$AB1765="Yes"),1,"")</f>
      </c>
      <c r="AD1765">
        <f>IF(OR($Y1765="",$Z1765=""),"",IF(INDEX($C$2:$C$2000,$Y1765)=INDEX($C$2:$C$2000,$Z1765),0,1))</f>
      </c>
      <c r="AE1765">
        <f>IF($AC1765&lt;&gt;1,"",IF(AND(INDEX($AG$2:$AG$2000,$Y1765)=1,INDEX($AG$2:$AG$2000,$Z1765)=1),1,""))</f>
      </c>
      <c r="AG1765">
        <f>IF($A1765="","",COUNTIFS($W$2:$W$2500,$A1765,$AB$2:$AB$2500,"Yes")+COUNTIFS($X$2:$X$2500,$A1765,$AA$2:$AA$2500,"Yes"))</f>
      </c>
      <c r="AH1765" t="str">
        <f>IF(OR($P1765&lt;&gt;"Yes",N($AG1765)=0),"",IF(AND($AG1765=1,COUNTIFS($W$2:$W$2500,$A1765,$AE$2:$AE$2500,1)+COUNTIFS($X$2:$X$2500,$A1765,$AE$2:$AE$2500,1)&gt;0),"","Yes"))</f>
      </c>
      <c r="AI1765">
        <f>IF($AH1765="Yes",$AG1765,"")</f>
      </c>
      <c r="AJ1765">
        <f>IF($AI1765="","",$AI1765+ROW()/1000000)</f>
      </c>
      <c r="AK1765">
        <f>IF(OR($A1765="",$P1765="Yes",N($AG1765)=0),"",$AG1765+ROW()/1000000)</f>
      </c>
      <c r="AL1765" t="str">
        <f>IF($A1765="","",INDEX(games!$J:$J,ROW())&amp;"")</f>
      </c>
      <c r="AM1765">
        <f>IF($A1765="","",SUMPRODUCT($AO1765:$BD1765,'Map Analysis'!$AP$2^{0,1,2,3,4,5,6,7,8,9,10,11,12,13,14,15}))</f>
      </c>
      <c r="AN1765">
        <f>IF($A1765="","",$AM1765+ROW()/10000000)</f>
      </c>
      <c r="AO1765">
        <f>IF($A1765="","",COUNTIF($W$2:$W$2500,$A1765))</f>
      </c>
      <c r="AP1765">
        <f>IF($A1765="","",SUMIFS($BF$2:$BF$2500,$W$2:$W$2500,$A1765))</f>
      </c>
      <c r="AQ1765">
        <f>IF($A1765="","",SUMIFS($BG$2:$BG$2500,$W$2:$W$2500,$A1765))</f>
      </c>
      <c r="AR1765">
        <f>IF($A1765="","",SUMIFS($BH$2:$BH$2500,$W$2:$W$2500,$A1765))</f>
      </c>
      <c r="AS1765">
        <f>IF($A1765="","",SUMIFS($BI$2:$BI$2500,$W$2:$W$2500,$A1765))</f>
      </c>
      <c r="AT1765">
        <f>IF($A1765="","",SUMIFS($BJ$2:$BJ$2500,$W$2:$W$2500,$A1765))</f>
      </c>
      <c r="AU1765">
        <f>IF($A1765="","",SUMIFS($BK$2:$BK$2500,$W$2:$W$2500,$A1765))</f>
      </c>
      <c r="AV1765">
        <f>IF($A1765="","",SUMIFS($BL$2:$BL$2500,$W$2:$W$2500,$A1765))</f>
      </c>
      <c r="AW1765">
        <f>IF($A1765="","",SUMIFS($BM$2:$BM$2500,$W$2:$W$2500,$A1765))</f>
      </c>
      <c r="AX1765">
        <f>IF($A1765="","",SUMIFS($BN$2:$BN$2500,$W$2:$W$2500,$A1765))</f>
      </c>
      <c r="AY1765">
        <f>IF($A1765="","",SUMIFS($BO$2:$BO$2500,$W$2:$W$2500,$A1765))</f>
      </c>
      <c r="AZ1765">
        <f>IF($A1765="","",SUMIFS($BP$2:$BP$2500,$W$2:$W$2500,$A1765))</f>
      </c>
      <c r="BA1765">
        <f>IF($A1765="","",SUMIFS($BQ$2:$BQ$2500,$W$2:$W$2500,$A1765))</f>
      </c>
      <c r="BB1765">
        <f>IF($A1765="","",SUMIFS($BR$2:$BR$2500,$W$2:$W$2500,$A1765))</f>
      </c>
      <c r="BC1765">
        <f>IF($A1765="","",SUMIFS($BS$2:$BS$2500,$W$2:$W$2500,$A1765))</f>
      </c>
      <c r="BD1765">
        <f>IF($A1765="","",SUMIFS($BT$2:$BT$2500,$W$2:$W$2500,$A1765))</f>
      </c>
      <c r="BF1765">
        <f>IF($Z1765="","",INDEX($AO$2:$AO$2000,$Z1765))</f>
      </c>
      <c r="BG1765">
        <f>IF($Z1765="","",INDEX($AP$2:$AP$2000,$Z1765))</f>
      </c>
      <c r="BH1765">
        <f>IF($Z1765="","",INDEX($AQ$2:$AQ$2000,$Z1765))</f>
      </c>
      <c r="BI1765">
        <f>IF($Z1765="","",INDEX($AR$2:$AR$2000,$Z1765))</f>
      </c>
      <c r="BJ1765">
        <f>IF($Z1765="","",INDEX($AS$2:$AS$2000,$Z1765))</f>
      </c>
      <c r="BK1765">
        <f>IF($Z1765="","",INDEX($AT$2:$AT$2000,$Z1765))</f>
      </c>
      <c r="BL1765">
        <f>IF($Z1765="","",INDEX($AU$2:$AU$2000,$Z1765))</f>
      </c>
      <c r="BM1765">
        <f>IF($Z1765="","",INDEX($AV$2:$AV$2000,$Z1765))</f>
      </c>
      <c r="BN1765">
        <f>IF($Z1765="","",INDEX($AW$2:$AW$2000,$Z1765))</f>
      </c>
      <c r="BO1765">
        <f>IF($Z1765="","",INDEX($AX$2:$AX$2000,$Z1765))</f>
      </c>
      <c r="BP1765">
        <f>IF($Z1765="","",INDEX($AY$2:$AY$2000,$Z1765))</f>
      </c>
      <c r="BQ1765">
        <f>IF($Z1765="","",INDEX($AZ$2:$AZ$2000,$Z1765))</f>
      </c>
      <c r="BR1765">
        <f>IF($Z1765="","",INDEX($BA$2:$BA$2000,$Z1765))</f>
      </c>
      <c r="BS1765">
        <f>IF($Z1765="","",INDEX($BB$2:$BB$2000,$Z1765))</f>
      </c>
      <c r="BT1765">
        <f>IF($Z1765="","",INDEX($BC$2:$BC$2000,$Z1765))</f>
      </c>
      <c r="BV1765">
        <f>IF(OR($A1765="",$P1765&lt;&gt;"Yes",$AH1765="Yes"),"",1+N($AG1765))</f>
      </c>
      <c r="BW1765">
        <f>IF($A1765="","",COUNTIFS($W$2:$W$2500,$A1765,$BZ$2:$BZ$2500,"Yes")+COUNTIFS($X$2:$X$2500,$A1765,$BY$2:$BY$2500,"Yes"))</f>
      </c>
      <c r="BX1765">
        <f>IF(OR($A1765="",$P1765="Yes"),"",IF(N($BW1765)=0,0,1+SUMIFS($CB$2:$CB$2500,$W$2:$W$2500,$A1765)+SUMIFS($CA$2:$CA$2500,$X$2:$X$2500,$A1765)))</f>
      </c>
      <c r="BY1765" t="str">
        <f>IF($Y1765="","",INDEX($AH$2:$AH$2000,$Y1765)&amp;"")</f>
      </c>
      <c r="BZ1765" t="str">
        <f>IF($Z1765="","",INDEX($AH$2:$AH$2000,$Z1765)&amp;"")</f>
      </c>
      <c r="CA1765">
        <f>IF($Y1765="","",INDEX($BV$2:$BV$2000,$Y1765))</f>
      </c>
      <c r="CB1765">
        <f>IF($Z1765="","",INDEX($BV$2:$BV$2000,$Z1765))</f>
      </c>
    </row>
    <row r="1766">
      <c r="A1766" t="str">
        <f>IF(TRIM(INDEX(games!$A:$A,ROW()))="","",TRIM(INDEX(games!$A:$A,ROW())))</f>
      </c>
      <c r="B1766">
        <f>IF(OR($A1766="",INDEX(games!$B:$B,ROW())=""),"",INDEX(games!$B:$B,ROW()))</f>
      </c>
      <c r="C1766" t="str">
        <f>IF(OR($A1766="",INDEX(games!$C:$C,ROW())=""),"",INDEX(games!$C:$C,ROW()))</f>
      </c>
      <c r="D1766">
        <f>IF($A1766="","",COUNTIF($W$2:$W$2500,$A1766)+COUNTIF($X$2:$X$2500,$A1766))</f>
      </c>
      <c r="E1766">
        <f>IF($A1766="","",IFERROR(MATCH($C1766,$R$2:$R$5,0),0))</f>
      </c>
      <c r="F1766">
        <f>IF($A1766="","",MOD(ROW(),34))</f>
      </c>
      <c r="G1766">
        <f>IF($A1766="",NA(),IF($C1766="Action",$B1766,NA()))</f>
      </c>
      <c r="H1766">
        <f>IF($A1766="",NA(),IF($C1766="Action",1+$F1766*0.023,NA()))</f>
      </c>
      <c r="I1766">
        <f>IF($A1766="",NA(),IF($C1766="Strategy",$B1766,NA()))</f>
      </c>
      <c r="J1766">
        <f>IF($A1766="",NA(),IF($C1766="Strategy",2+$F1766*0.023,NA()))</f>
      </c>
      <c r="K1766">
        <f>IF($A1766="",NA(),IF($C1766="Deckbuilder",$B1766,NA()))</f>
      </c>
      <c r="L1766">
        <f>IF($A1766="",NA(),IF($C1766="Deckbuilder",3+$F1766*0.023,NA()))</f>
      </c>
      <c r="M1766">
        <f>IF($A1766="",NA(),IF($C1766="Traditional",$B1766,NA()))</f>
      </c>
      <c r="N1766">
        <f>IF($A1766="",NA(),IF($C1766="Traditional",4+$F1766*0.023,NA()))</f>
      </c>
      <c r="O1766">
        <f>IF($A1766="","",$D1766+ROW()/1000000)</f>
      </c>
      <c r="P1766" t="str">
        <f>IF(OR($A1766="",INDEX(games!$H:$H,ROW())=""),"",INDEX(games!$H:$H,ROW()))</f>
      </c>
      <c r="Q1766">
        <f>IF(OR($A1766="",$P1766&lt;&gt;"Yes"),"",$D1766+ROW()/1000000)</f>
      </c>
      <c r="T1766">
        <f>IF($Y1766="","",INDEX($B$2:$B$2000,$Y1766))</f>
      </c>
      <c r="U1766">
        <f>IF($Z1766="","",INDEX($B$2:$B$2000,$Z1766))</f>
      </c>
      <c r="V1766">
        <f>IF(OR($T1766="",$U1766=""),"",$U1766-$T1766)</f>
      </c>
      <c r="W1766" t="str">
        <f>IF(TRIM(INDEX(connections!$A:$A,ROW()))="","",TRIM(INDEX(connections!$A:$A,ROW())))</f>
      </c>
      <c r="X1766" t="str">
        <f>IF($W1766="","",TRIM(INDEX(connections!$B:$B,ROW())))</f>
      </c>
      <c r="Y1766">
        <f>IF($W1766="","",IFERROR(MATCH($W1766,$A$2:$A$2000,0),""))</f>
      </c>
      <c r="Z1766">
        <f>IF($X1766="","",IFERROR(MATCH($X1766,$A$2:$A$2000,0),""))</f>
      </c>
      <c r="AA1766" t="str">
        <f>IF($Y1766="","",INDEX($P$2:$P$2000,$Y1766))</f>
      </c>
      <c r="AB1766" t="str">
        <f>IF($Z1766="","",INDEX($P$2:$P$2000,$Z1766))</f>
      </c>
      <c r="AC1766">
        <f>IF(AND($AA1766="Yes",$AB1766="Yes"),1,"")</f>
      </c>
      <c r="AD1766">
        <f>IF(OR($Y1766="",$Z1766=""),"",IF(INDEX($C$2:$C$2000,$Y1766)=INDEX($C$2:$C$2000,$Z1766),0,1))</f>
      </c>
      <c r="AE1766">
        <f>IF($AC1766&lt;&gt;1,"",IF(AND(INDEX($AG$2:$AG$2000,$Y1766)=1,INDEX($AG$2:$AG$2000,$Z1766)=1),1,""))</f>
      </c>
      <c r="AG1766">
        <f>IF($A1766="","",COUNTIFS($W$2:$W$2500,$A1766,$AB$2:$AB$2500,"Yes")+COUNTIFS($X$2:$X$2500,$A1766,$AA$2:$AA$2500,"Yes"))</f>
      </c>
      <c r="AH1766" t="str">
        <f>IF(OR($P1766&lt;&gt;"Yes",N($AG1766)=0),"",IF(AND($AG1766=1,COUNTIFS($W$2:$W$2500,$A1766,$AE$2:$AE$2500,1)+COUNTIFS($X$2:$X$2500,$A1766,$AE$2:$AE$2500,1)&gt;0),"","Yes"))</f>
      </c>
      <c r="AI1766">
        <f>IF($AH1766="Yes",$AG1766,"")</f>
      </c>
      <c r="AJ1766">
        <f>IF($AI1766="","",$AI1766+ROW()/1000000)</f>
      </c>
      <c r="AK1766">
        <f>IF(OR($A1766="",$P1766="Yes",N($AG1766)=0),"",$AG1766+ROW()/1000000)</f>
      </c>
      <c r="AL1766" t="str">
        <f>IF($A1766="","",INDEX(games!$J:$J,ROW())&amp;"")</f>
      </c>
      <c r="AM1766">
        <f>IF($A1766="","",SUMPRODUCT($AO1766:$BD1766,'Map Analysis'!$AP$2^{0,1,2,3,4,5,6,7,8,9,10,11,12,13,14,15}))</f>
      </c>
      <c r="AN1766">
        <f>IF($A1766="","",$AM1766+ROW()/10000000)</f>
      </c>
      <c r="AO1766">
        <f>IF($A1766="","",COUNTIF($W$2:$W$2500,$A1766))</f>
      </c>
      <c r="AP1766">
        <f>IF($A1766="","",SUMIFS($BF$2:$BF$2500,$W$2:$W$2500,$A1766))</f>
      </c>
      <c r="AQ1766">
        <f>IF($A1766="","",SUMIFS($BG$2:$BG$2500,$W$2:$W$2500,$A1766))</f>
      </c>
      <c r="AR1766">
        <f>IF($A1766="","",SUMIFS($BH$2:$BH$2500,$W$2:$W$2500,$A1766))</f>
      </c>
      <c r="AS1766">
        <f>IF($A1766="","",SUMIFS($BI$2:$BI$2500,$W$2:$W$2500,$A1766))</f>
      </c>
      <c r="AT1766">
        <f>IF($A1766="","",SUMIFS($BJ$2:$BJ$2500,$W$2:$W$2500,$A1766))</f>
      </c>
      <c r="AU1766">
        <f>IF($A1766="","",SUMIFS($BK$2:$BK$2500,$W$2:$W$2500,$A1766))</f>
      </c>
      <c r="AV1766">
        <f>IF($A1766="","",SUMIFS($BL$2:$BL$2500,$W$2:$W$2500,$A1766))</f>
      </c>
      <c r="AW1766">
        <f>IF($A1766="","",SUMIFS($BM$2:$BM$2500,$W$2:$W$2500,$A1766))</f>
      </c>
      <c r="AX1766">
        <f>IF($A1766="","",SUMIFS($BN$2:$BN$2500,$W$2:$W$2500,$A1766))</f>
      </c>
      <c r="AY1766">
        <f>IF($A1766="","",SUMIFS($BO$2:$BO$2500,$W$2:$W$2500,$A1766))</f>
      </c>
      <c r="AZ1766">
        <f>IF($A1766="","",SUMIFS($BP$2:$BP$2500,$W$2:$W$2500,$A1766))</f>
      </c>
      <c r="BA1766">
        <f>IF($A1766="","",SUMIFS($BQ$2:$BQ$2500,$W$2:$W$2500,$A1766))</f>
      </c>
      <c r="BB1766">
        <f>IF($A1766="","",SUMIFS($BR$2:$BR$2500,$W$2:$W$2500,$A1766))</f>
      </c>
      <c r="BC1766">
        <f>IF($A1766="","",SUMIFS($BS$2:$BS$2500,$W$2:$W$2500,$A1766))</f>
      </c>
      <c r="BD1766">
        <f>IF($A1766="","",SUMIFS($BT$2:$BT$2500,$W$2:$W$2500,$A1766))</f>
      </c>
      <c r="BF1766">
        <f>IF($Z1766="","",INDEX($AO$2:$AO$2000,$Z1766))</f>
      </c>
      <c r="BG1766">
        <f>IF($Z1766="","",INDEX($AP$2:$AP$2000,$Z1766))</f>
      </c>
      <c r="BH1766">
        <f>IF($Z1766="","",INDEX($AQ$2:$AQ$2000,$Z1766))</f>
      </c>
      <c r="BI1766">
        <f>IF($Z1766="","",INDEX($AR$2:$AR$2000,$Z1766))</f>
      </c>
      <c r="BJ1766">
        <f>IF($Z1766="","",INDEX($AS$2:$AS$2000,$Z1766))</f>
      </c>
      <c r="BK1766">
        <f>IF($Z1766="","",INDEX($AT$2:$AT$2000,$Z1766))</f>
      </c>
      <c r="BL1766">
        <f>IF($Z1766="","",INDEX($AU$2:$AU$2000,$Z1766))</f>
      </c>
      <c r="BM1766">
        <f>IF($Z1766="","",INDEX($AV$2:$AV$2000,$Z1766))</f>
      </c>
      <c r="BN1766">
        <f>IF($Z1766="","",INDEX($AW$2:$AW$2000,$Z1766))</f>
      </c>
      <c r="BO1766">
        <f>IF($Z1766="","",INDEX($AX$2:$AX$2000,$Z1766))</f>
      </c>
      <c r="BP1766">
        <f>IF($Z1766="","",INDEX($AY$2:$AY$2000,$Z1766))</f>
      </c>
      <c r="BQ1766">
        <f>IF($Z1766="","",INDEX($AZ$2:$AZ$2000,$Z1766))</f>
      </c>
      <c r="BR1766">
        <f>IF($Z1766="","",INDEX($BA$2:$BA$2000,$Z1766))</f>
      </c>
      <c r="BS1766">
        <f>IF($Z1766="","",INDEX($BB$2:$BB$2000,$Z1766))</f>
      </c>
      <c r="BT1766">
        <f>IF($Z1766="","",INDEX($BC$2:$BC$2000,$Z1766))</f>
      </c>
      <c r="BV1766">
        <f>IF(OR($A1766="",$P1766&lt;&gt;"Yes",$AH1766="Yes"),"",1+N($AG1766))</f>
      </c>
      <c r="BW1766">
        <f>IF($A1766="","",COUNTIFS($W$2:$W$2500,$A1766,$BZ$2:$BZ$2500,"Yes")+COUNTIFS($X$2:$X$2500,$A1766,$BY$2:$BY$2500,"Yes"))</f>
      </c>
      <c r="BX1766">
        <f>IF(OR($A1766="",$P1766="Yes"),"",IF(N($BW1766)=0,0,1+SUMIFS($CB$2:$CB$2500,$W$2:$W$2500,$A1766)+SUMIFS($CA$2:$CA$2500,$X$2:$X$2500,$A1766)))</f>
      </c>
      <c r="BY1766" t="str">
        <f>IF($Y1766="","",INDEX($AH$2:$AH$2000,$Y1766)&amp;"")</f>
      </c>
      <c r="BZ1766" t="str">
        <f>IF($Z1766="","",INDEX($AH$2:$AH$2000,$Z1766)&amp;"")</f>
      </c>
      <c r="CA1766">
        <f>IF($Y1766="","",INDEX($BV$2:$BV$2000,$Y1766))</f>
      </c>
      <c r="CB1766">
        <f>IF($Z1766="","",INDEX($BV$2:$BV$2000,$Z1766))</f>
      </c>
    </row>
    <row r="1767">
      <c r="A1767" t="str">
        <f>IF(TRIM(INDEX(games!$A:$A,ROW()))="","",TRIM(INDEX(games!$A:$A,ROW())))</f>
      </c>
      <c r="B1767">
        <f>IF(OR($A1767="",INDEX(games!$B:$B,ROW())=""),"",INDEX(games!$B:$B,ROW()))</f>
      </c>
      <c r="C1767" t="str">
        <f>IF(OR($A1767="",INDEX(games!$C:$C,ROW())=""),"",INDEX(games!$C:$C,ROW()))</f>
      </c>
      <c r="D1767">
        <f>IF($A1767="","",COUNTIF($W$2:$W$2500,$A1767)+COUNTIF($X$2:$X$2500,$A1767))</f>
      </c>
      <c r="E1767">
        <f>IF($A1767="","",IFERROR(MATCH($C1767,$R$2:$R$5,0),0))</f>
      </c>
      <c r="F1767">
        <f>IF($A1767="","",MOD(ROW(),34))</f>
      </c>
      <c r="G1767">
        <f>IF($A1767="",NA(),IF($C1767="Action",$B1767,NA()))</f>
      </c>
      <c r="H1767">
        <f>IF($A1767="",NA(),IF($C1767="Action",1+$F1767*0.023,NA()))</f>
      </c>
      <c r="I1767">
        <f>IF($A1767="",NA(),IF($C1767="Strategy",$B1767,NA()))</f>
      </c>
      <c r="J1767">
        <f>IF($A1767="",NA(),IF($C1767="Strategy",2+$F1767*0.023,NA()))</f>
      </c>
      <c r="K1767">
        <f>IF($A1767="",NA(),IF($C1767="Deckbuilder",$B1767,NA()))</f>
      </c>
      <c r="L1767">
        <f>IF($A1767="",NA(),IF($C1767="Deckbuilder",3+$F1767*0.023,NA()))</f>
      </c>
      <c r="M1767">
        <f>IF($A1767="",NA(),IF($C1767="Traditional",$B1767,NA()))</f>
      </c>
      <c r="N1767">
        <f>IF($A1767="",NA(),IF($C1767="Traditional",4+$F1767*0.023,NA()))</f>
      </c>
      <c r="O1767">
        <f>IF($A1767="","",$D1767+ROW()/1000000)</f>
      </c>
      <c r="P1767" t="str">
        <f>IF(OR($A1767="",INDEX(games!$H:$H,ROW())=""),"",INDEX(games!$H:$H,ROW()))</f>
      </c>
      <c r="Q1767">
        <f>IF(OR($A1767="",$P1767&lt;&gt;"Yes"),"",$D1767+ROW()/1000000)</f>
      </c>
      <c r="T1767">
        <f>IF($Y1767="","",INDEX($B$2:$B$2000,$Y1767))</f>
      </c>
      <c r="U1767">
        <f>IF($Z1767="","",INDEX($B$2:$B$2000,$Z1767))</f>
      </c>
      <c r="V1767">
        <f>IF(OR($T1767="",$U1767=""),"",$U1767-$T1767)</f>
      </c>
      <c r="W1767" t="str">
        <f>IF(TRIM(INDEX(connections!$A:$A,ROW()))="","",TRIM(INDEX(connections!$A:$A,ROW())))</f>
      </c>
      <c r="X1767" t="str">
        <f>IF($W1767="","",TRIM(INDEX(connections!$B:$B,ROW())))</f>
      </c>
      <c r="Y1767">
        <f>IF($W1767="","",IFERROR(MATCH($W1767,$A$2:$A$2000,0),""))</f>
      </c>
      <c r="Z1767">
        <f>IF($X1767="","",IFERROR(MATCH($X1767,$A$2:$A$2000,0),""))</f>
      </c>
      <c r="AA1767" t="str">
        <f>IF($Y1767="","",INDEX($P$2:$P$2000,$Y1767))</f>
      </c>
      <c r="AB1767" t="str">
        <f>IF($Z1767="","",INDEX($P$2:$P$2000,$Z1767))</f>
      </c>
      <c r="AC1767">
        <f>IF(AND($AA1767="Yes",$AB1767="Yes"),1,"")</f>
      </c>
      <c r="AD1767">
        <f>IF(OR($Y1767="",$Z1767=""),"",IF(INDEX($C$2:$C$2000,$Y1767)=INDEX($C$2:$C$2000,$Z1767),0,1))</f>
      </c>
      <c r="AE1767">
        <f>IF($AC1767&lt;&gt;1,"",IF(AND(INDEX($AG$2:$AG$2000,$Y1767)=1,INDEX($AG$2:$AG$2000,$Z1767)=1),1,""))</f>
      </c>
      <c r="AG1767">
        <f>IF($A1767="","",COUNTIFS($W$2:$W$2500,$A1767,$AB$2:$AB$2500,"Yes")+COUNTIFS($X$2:$X$2500,$A1767,$AA$2:$AA$2500,"Yes"))</f>
      </c>
      <c r="AH1767" t="str">
        <f>IF(OR($P1767&lt;&gt;"Yes",N($AG1767)=0),"",IF(AND($AG1767=1,COUNTIFS($W$2:$W$2500,$A1767,$AE$2:$AE$2500,1)+COUNTIFS($X$2:$X$2500,$A1767,$AE$2:$AE$2500,1)&gt;0),"","Yes"))</f>
      </c>
      <c r="AI1767">
        <f>IF($AH1767="Yes",$AG1767,"")</f>
      </c>
      <c r="AJ1767">
        <f>IF($AI1767="","",$AI1767+ROW()/1000000)</f>
      </c>
      <c r="AK1767">
        <f>IF(OR($A1767="",$P1767="Yes",N($AG1767)=0),"",$AG1767+ROW()/1000000)</f>
      </c>
      <c r="AL1767" t="str">
        <f>IF($A1767="","",INDEX(games!$J:$J,ROW())&amp;"")</f>
      </c>
      <c r="AM1767">
        <f>IF($A1767="","",SUMPRODUCT($AO1767:$BD1767,'Map Analysis'!$AP$2^{0,1,2,3,4,5,6,7,8,9,10,11,12,13,14,15}))</f>
      </c>
      <c r="AN1767">
        <f>IF($A1767="","",$AM1767+ROW()/10000000)</f>
      </c>
      <c r="AO1767">
        <f>IF($A1767="","",COUNTIF($W$2:$W$2500,$A1767))</f>
      </c>
      <c r="AP1767">
        <f>IF($A1767="","",SUMIFS($BF$2:$BF$2500,$W$2:$W$2500,$A1767))</f>
      </c>
      <c r="AQ1767">
        <f>IF($A1767="","",SUMIFS($BG$2:$BG$2500,$W$2:$W$2500,$A1767))</f>
      </c>
      <c r="AR1767">
        <f>IF($A1767="","",SUMIFS($BH$2:$BH$2500,$W$2:$W$2500,$A1767))</f>
      </c>
      <c r="AS1767">
        <f>IF($A1767="","",SUMIFS($BI$2:$BI$2500,$W$2:$W$2500,$A1767))</f>
      </c>
      <c r="AT1767">
        <f>IF($A1767="","",SUMIFS($BJ$2:$BJ$2500,$W$2:$W$2500,$A1767))</f>
      </c>
      <c r="AU1767">
        <f>IF($A1767="","",SUMIFS($BK$2:$BK$2500,$W$2:$W$2500,$A1767))</f>
      </c>
      <c r="AV1767">
        <f>IF($A1767="","",SUMIFS($BL$2:$BL$2500,$W$2:$W$2500,$A1767))</f>
      </c>
      <c r="AW1767">
        <f>IF($A1767="","",SUMIFS($BM$2:$BM$2500,$W$2:$W$2500,$A1767))</f>
      </c>
      <c r="AX1767">
        <f>IF($A1767="","",SUMIFS($BN$2:$BN$2500,$W$2:$W$2500,$A1767))</f>
      </c>
      <c r="AY1767">
        <f>IF($A1767="","",SUMIFS($BO$2:$BO$2500,$W$2:$W$2500,$A1767))</f>
      </c>
      <c r="AZ1767">
        <f>IF($A1767="","",SUMIFS($BP$2:$BP$2500,$W$2:$W$2500,$A1767))</f>
      </c>
      <c r="BA1767">
        <f>IF($A1767="","",SUMIFS($BQ$2:$BQ$2500,$W$2:$W$2500,$A1767))</f>
      </c>
      <c r="BB1767">
        <f>IF($A1767="","",SUMIFS($BR$2:$BR$2500,$W$2:$W$2500,$A1767))</f>
      </c>
      <c r="BC1767">
        <f>IF($A1767="","",SUMIFS($BS$2:$BS$2500,$W$2:$W$2500,$A1767))</f>
      </c>
      <c r="BD1767">
        <f>IF($A1767="","",SUMIFS($BT$2:$BT$2500,$W$2:$W$2500,$A1767))</f>
      </c>
      <c r="BF1767">
        <f>IF($Z1767="","",INDEX($AO$2:$AO$2000,$Z1767))</f>
      </c>
      <c r="BG1767">
        <f>IF($Z1767="","",INDEX($AP$2:$AP$2000,$Z1767))</f>
      </c>
      <c r="BH1767">
        <f>IF($Z1767="","",INDEX($AQ$2:$AQ$2000,$Z1767))</f>
      </c>
      <c r="BI1767">
        <f>IF($Z1767="","",INDEX($AR$2:$AR$2000,$Z1767))</f>
      </c>
      <c r="BJ1767">
        <f>IF($Z1767="","",INDEX($AS$2:$AS$2000,$Z1767))</f>
      </c>
      <c r="BK1767">
        <f>IF($Z1767="","",INDEX($AT$2:$AT$2000,$Z1767))</f>
      </c>
      <c r="BL1767">
        <f>IF($Z1767="","",INDEX($AU$2:$AU$2000,$Z1767))</f>
      </c>
      <c r="BM1767">
        <f>IF($Z1767="","",INDEX($AV$2:$AV$2000,$Z1767))</f>
      </c>
      <c r="BN1767">
        <f>IF($Z1767="","",INDEX($AW$2:$AW$2000,$Z1767))</f>
      </c>
      <c r="BO1767">
        <f>IF($Z1767="","",INDEX($AX$2:$AX$2000,$Z1767))</f>
      </c>
      <c r="BP1767">
        <f>IF($Z1767="","",INDEX($AY$2:$AY$2000,$Z1767))</f>
      </c>
      <c r="BQ1767">
        <f>IF($Z1767="","",INDEX($AZ$2:$AZ$2000,$Z1767))</f>
      </c>
      <c r="BR1767">
        <f>IF($Z1767="","",INDEX($BA$2:$BA$2000,$Z1767))</f>
      </c>
      <c r="BS1767">
        <f>IF($Z1767="","",INDEX($BB$2:$BB$2000,$Z1767))</f>
      </c>
      <c r="BT1767">
        <f>IF($Z1767="","",INDEX($BC$2:$BC$2000,$Z1767))</f>
      </c>
      <c r="BV1767">
        <f>IF(OR($A1767="",$P1767&lt;&gt;"Yes",$AH1767="Yes"),"",1+N($AG1767))</f>
      </c>
      <c r="BW1767">
        <f>IF($A1767="","",COUNTIFS($W$2:$W$2500,$A1767,$BZ$2:$BZ$2500,"Yes")+COUNTIFS($X$2:$X$2500,$A1767,$BY$2:$BY$2500,"Yes"))</f>
      </c>
      <c r="BX1767">
        <f>IF(OR($A1767="",$P1767="Yes"),"",IF(N($BW1767)=0,0,1+SUMIFS($CB$2:$CB$2500,$W$2:$W$2500,$A1767)+SUMIFS($CA$2:$CA$2500,$X$2:$X$2500,$A1767)))</f>
      </c>
      <c r="BY1767" t="str">
        <f>IF($Y1767="","",INDEX($AH$2:$AH$2000,$Y1767)&amp;"")</f>
      </c>
      <c r="BZ1767" t="str">
        <f>IF($Z1767="","",INDEX($AH$2:$AH$2000,$Z1767)&amp;"")</f>
      </c>
      <c r="CA1767">
        <f>IF($Y1767="","",INDEX($BV$2:$BV$2000,$Y1767))</f>
      </c>
      <c r="CB1767">
        <f>IF($Z1767="","",INDEX($BV$2:$BV$2000,$Z1767))</f>
      </c>
    </row>
    <row r="1768">
      <c r="A1768" t="str">
        <f>IF(TRIM(INDEX(games!$A:$A,ROW()))="","",TRIM(INDEX(games!$A:$A,ROW())))</f>
      </c>
      <c r="B1768">
        <f>IF(OR($A1768="",INDEX(games!$B:$B,ROW())=""),"",INDEX(games!$B:$B,ROW()))</f>
      </c>
      <c r="C1768" t="str">
        <f>IF(OR($A1768="",INDEX(games!$C:$C,ROW())=""),"",INDEX(games!$C:$C,ROW()))</f>
      </c>
      <c r="D1768">
        <f>IF($A1768="","",COUNTIF($W$2:$W$2500,$A1768)+COUNTIF($X$2:$X$2500,$A1768))</f>
      </c>
      <c r="E1768">
        <f>IF($A1768="","",IFERROR(MATCH($C1768,$R$2:$R$5,0),0))</f>
      </c>
      <c r="F1768">
        <f>IF($A1768="","",MOD(ROW(),34))</f>
      </c>
      <c r="G1768">
        <f>IF($A1768="",NA(),IF($C1768="Action",$B1768,NA()))</f>
      </c>
      <c r="H1768">
        <f>IF($A1768="",NA(),IF($C1768="Action",1+$F1768*0.023,NA()))</f>
      </c>
      <c r="I1768">
        <f>IF($A1768="",NA(),IF($C1768="Strategy",$B1768,NA()))</f>
      </c>
      <c r="J1768">
        <f>IF($A1768="",NA(),IF($C1768="Strategy",2+$F1768*0.023,NA()))</f>
      </c>
      <c r="K1768">
        <f>IF($A1768="",NA(),IF($C1768="Deckbuilder",$B1768,NA()))</f>
      </c>
      <c r="L1768">
        <f>IF($A1768="",NA(),IF($C1768="Deckbuilder",3+$F1768*0.023,NA()))</f>
      </c>
      <c r="M1768">
        <f>IF($A1768="",NA(),IF($C1768="Traditional",$B1768,NA()))</f>
      </c>
      <c r="N1768">
        <f>IF($A1768="",NA(),IF($C1768="Traditional",4+$F1768*0.023,NA()))</f>
      </c>
      <c r="O1768">
        <f>IF($A1768="","",$D1768+ROW()/1000000)</f>
      </c>
      <c r="P1768" t="str">
        <f>IF(OR($A1768="",INDEX(games!$H:$H,ROW())=""),"",INDEX(games!$H:$H,ROW()))</f>
      </c>
      <c r="Q1768">
        <f>IF(OR($A1768="",$P1768&lt;&gt;"Yes"),"",$D1768+ROW()/1000000)</f>
      </c>
      <c r="T1768">
        <f>IF($Y1768="","",INDEX($B$2:$B$2000,$Y1768))</f>
      </c>
      <c r="U1768">
        <f>IF($Z1768="","",INDEX($B$2:$B$2000,$Z1768))</f>
      </c>
      <c r="V1768">
        <f>IF(OR($T1768="",$U1768=""),"",$U1768-$T1768)</f>
      </c>
      <c r="W1768" t="str">
        <f>IF(TRIM(INDEX(connections!$A:$A,ROW()))="","",TRIM(INDEX(connections!$A:$A,ROW())))</f>
      </c>
      <c r="X1768" t="str">
        <f>IF($W1768="","",TRIM(INDEX(connections!$B:$B,ROW())))</f>
      </c>
      <c r="Y1768">
        <f>IF($W1768="","",IFERROR(MATCH($W1768,$A$2:$A$2000,0),""))</f>
      </c>
      <c r="Z1768">
        <f>IF($X1768="","",IFERROR(MATCH($X1768,$A$2:$A$2000,0),""))</f>
      </c>
      <c r="AA1768" t="str">
        <f>IF($Y1768="","",INDEX($P$2:$P$2000,$Y1768))</f>
      </c>
      <c r="AB1768" t="str">
        <f>IF($Z1768="","",INDEX($P$2:$P$2000,$Z1768))</f>
      </c>
      <c r="AC1768">
        <f>IF(AND($AA1768="Yes",$AB1768="Yes"),1,"")</f>
      </c>
      <c r="AD1768">
        <f>IF(OR($Y1768="",$Z1768=""),"",IF(INDEX($C$2:$C$2000,$Y1768)=INDEX($C$2:$C$2000,$Z1768),0,1))</f>
      </c>
      <c r="AE1768">
        <f>IF($AC1768&lt;&gt;1,"",IF(AND(INDEX($AG$2:$AG$2000,$Y1768)=1,INDEX($AG$2:$AG$2000,$Z1768)=1),1,""))</f>
      </c>
      <c r="AG1768">
        <f>IF($A1768="","",COUNTIFS($W$2:$W$2500,$A1768,$AB$2:$AB$2500,"Yes")+COUNTIFS($X$2:$X$2500,$A1768,$AA$2:$AA$2500,"Yes"))</f>
      </c>
      <c r="AH1768" t="str">
        <f>IF(OR($P1768&lt;&gt;"Yes",N($AG1768)=0),"",IF(AND($AG1768=1,COUNTIFS($W$2:$W$2500,$A1768,$AE$2:$AE$2500,1)+COUNTIFS($X$2:$X$2500,$A1768,$AE$2:$AE$2500,1)&gt;0),"","Yes"))</f>
      </c>
      <c r="AI1768">
        <f>IF($AH1768="Yes",$AG1768,"")</f>
      </c>
      <c r="AJ1768">
        <f>IF($AI1768="","",$AI1768+ROW()/1000000)</f>
      </c>
      <c r="AK1768">
        <f>IF(OR($A1768="",$P1768="Yes",N($AG1768)=0),"",$AG1768+ROW()/1000000)</f>
      </c>
      <c r="AL1768" t="str">
        <f>IF($A1768="","",INDEX(games!$J:$J,ROW())&amp;"")</f>
      </c>
      <c r="AM1768">
        <f>IF($A1768="","",SUMPRODUCT($AO1768:$BD1768,'Map Analysis'!$AP$2^{0,1,2,3,4,5,6,7,8,9,10,11,12,13,14,15}))</f>
      </c>
      <c r="AN1768">
        <f>IF($A1768="","",$AM1768+ROW()/10000000)</f>
      </c>
      <c r="AO1768">
        <f>IF($A1768="","",COUNTIF($W$2:$W$2500,$A1768))</f>
      </c>
      <c r="AP1768">
        <f>IF($A1768="","",SUMIFS($BF$2:$BF$2500,$W$2:$W$2500,$A1768))</f>
      </c>
      <c r="AQ1768">
        <f>IF($A1768="","",SUMIFS($BG$2:$BG$2500,$W$2:$W$2500,$A1768))</f>
      </c>
      <c r="AR1768">
        <f>IF($A1768="","",SUMIFS($BH$2:$BH$2500,$W$2:$W$2500,$A1768))</f>
      </c>
      <c r="AS1768">
        <f>IF($A1768="","",SUMIFS($BI$2:$BI$2500,$W$2:$W$2500,$A1768))</f>
      </c>
      <c r="AT1768">
        <f>IF($A1768="","",SUMIFS($BJ$2:$BJ$2500,$W$2:$W$2500,$A1768))</f>
      </c>
      <c r="AU1768">
        <f>IF($A1768="","",SUMIFS($BK$2:$BK$2500,$W$2:$W$2500,$A1768))</f>
      </c>
      <c r="AV1768">
        <f>IF($A1768="","",SUMIFS($BL$2:$BL$2500,$W$2:$W$2500,$A1768))</f>
      </c>
      <c r="AW1768">
        <f>IF($A1768="","",SUMIFS($BM$2:$BM$2500,$W$2:$W$2500,$A1768))</f>
      </c>
      <c r="AX1768">
        <f>IF($A1768="","",SUMIFS($BN$2:$BN$2500,$W$2:$W$2500,$A1768))</f>
      </c>
      <c r="AY1768">
        <f>IF($A1768="","",SUMIFS($BO$2:$BO$2500,$W$2:$W$2500,$A1768))</f>
      </c>
      <c r="AZ1768">
        <f>IF($A1768="","",SUMIFS($BP$2:$BP$2500,$W$2:$W$2500,$A1768))</f>
      </c>
      <c r="BA1768">
        <f>IF($A1768="","",SUMIFS($BQ$2:$BQ$2500,$W$2:$W$2500,$A1768))</f>
      </c>
      <c r="BB1768">
        <f>IF($A1768="","",SUMIFS($BR$2:$BR$2500,$W$2:$W$2500,$A1768))</f>
      </c>
      <c r="BC1768">
        <f>IF($A1768="","",SUMIFS($BS$2:$BS$2500,$W$2:$W$2500,$A1768))</f>
      </c>
      <c r="BD1768">
        <f>IF($A1768="","",SUMIFS($BT$2:$BT$2500,$W$2:$W$2500,$A1768))</f>
      </c>
      <c r="BF1768">
        <f>IF($Z1768="","",INDEX($AO$2:$AO$2000,$Z1768))</f>
      </c>
      <c r="BG1768">
        <f>IF($Z1768="","",INDEX($AP$2:$AP$2000,$Z1768))</f>
      </c>
      <c r="BH1768">
        <f>IF($Z1768="","",INDEX($AQ$2:$AQ$2000,$Z1768))</f>
      </c>
      <c r="BI1768">
        <f>IF($Z1768="","",INDEX($AR$2:$AR$2000,$Z1768))</f>
      </c>
      <c r="BJ1768">
        <f>IF($Z1768="","",INDEX($AS$2:$AS$2000,$Z1768))</f>
      </c>
      <c r="BK1768">
        <f>IF($Z1768="","",INDEX($AT$2:$AT$2000,$Z1768))</f>
      </c>
      <c r="BL1768">
        <f>IF($Z1768="","",INDEX($AU$2:$AU$2000,$Z1768))</f>
      </c>
      <c r="BM1768">
        <f>IF($Z1768="","",INDEX($AV$2:$AV$2000,$Z1768))</f>
      </c>
      <c r="BN1768">
        <f>IF($Z1768="","",INDEX($AW$2:$AW$2000,$Z1768))</f>
      </c>
      <c r="BO1768">
        <f>IF($Z1768="","",INDEX($AX$2:$AX$2000,$Z1768))</f>
      </c>
      <c r="BP1768">
        <f>IF($Z1768="","",INDEX($AY$2:$AY$2000,$Z1768))</f>
      </c>
      <c r="BQ1768">
        <f>IF($Z1768="","",INDEX($AZ$2:$AZ$2000,$Z1768))</f>
      </c>
      <c r="BR1768">
        <f>IF($Z1768="","",INDEX($BA$2:$BA$2000,$Z1768))</f>
      </c>
      <c r="BS1768">
        <f>IF($Z1768="","",INDEX($BB$2:$BB$2000,$Z1768))</f>
      </c>
      <c r="BT1768">
        <f>IF($Z1768="","",INDEX($BC$2:$BC$2000,$Z1768))</f>
      </c>
      <c r="BV1768">
        <f>IF(OR($A1768="",$P1768&lt;&gt;"Yes",$AH1768="Yes"),"",1+N($AG1768))</f>
      </c>
      <c r="BW1768">
        <f>IF($A1768="","",COUNTIFS($W$2:$W$2500,$A1768,$BZ$2:$BZ$2500,"Yes")+COUNTIFS($X$2:$X$2500,$A1768,$BY$2:$BY$2500,"Yes"))</f>
      </c>
      <c r="BX1768">
        <f>IF(OR($A1768="",$P1768="Yes"),"",IF(N($BW1768)=0,0,1+SUMIFS($CB$2:$CB$2500,$W$2:$W$2500,$A1768)+SUMIFS($CA$2:$CA$2500,$X$2:$X$2500,$A1768)))</f>
      </c>
      <c r="BY1768" t="str">
        <f>IF($Y1768="","",INDEX($AH$2:$AH$2000,$Y1768)&amp;"")</f>
      </c>
      <c r="BZ1768" t="str">
        <f>IF($Z1768="","",INDEX($AH$2:$AH$2000,$Z1768)&amp;"")</f>
      </c>
      <c r="CA1768">
        <f>IF($Y1768="","",INDEX($BV$2:$BV$2000,$Y1768))</f>
      </c>
      <c r="CB1768">
        <f>IF($Z1768="","",INDEX($BV$2:$BV$2000,$Z1768))</f>
      </c>
    </row>
    <row r="1769">
      <c r="A1769" t="str">
        <f>IF(TRIM(INDEX(games!$A:$A,ROW()))="","",TRIM(INDEX(games!$A:$A,ROW())))</f>
      </c>
      <c r="B1769">
        <f>IF(OR($A1769="",INDEX(games!$B:$B,ROW())=""),"",INDEX(games!$B:$B,ROW()))</f>
      </c>
      <c r="C1769" t="str">
        <f>IF(OR($A1769="",INDEX(games!$C:$C,ROW())=""),"",INDEX(games!$C:$C,ROW()))</f>
      </c>
      <c r="D1769">
        <f>IF($A1769="","",COUNTIF($W$2:$W$2500,$A1769)+COUNTIF($X$2:$X$2500,$A1769))</f>
      </c>
      <c r="E1769">
        <f>IF($A1769="","",IFERROR(MATCH($C1769,$R$2:$R$5,0),0))</f>
      </c>
      <c r="F1769">
        <f>IF($A1769="","",MOD(ROW(),34))</f>
      </c>
      <c r="G1769">
        <f>IF($A1769="",NA(),IF($C1769="Action",$B1769,NA()))</f>
      </c>
      <c r="H1769">
        <f>IF($A1769="",NA(),IF($C1769="Action",1+$F1769*0.023,NA()))</f>
      </c>
      <c r="I1769">
        <f>IF($A1769="",NA(),IF($C1769="Strategy",$B1769,NA()))</f>
      </c>
      <c r="J1769">
        <f>IF($A1769="",NA(),IF($C1769="Strategy",2+$F1769*0.023,NA()))</f>
      </c>
      <c r="K1769">
        <f>IF($A1769="",NA(),IF($C1769="Deckbuilder",$B1769,NA()))</f>
      </c>
      <c r="L1769">
        <f>IF($A1769="",NA(),IF($C1769="Deckbuilder",3+$F1769*0.023,NA()))</f>
      </c>
      <c r="M1769">
        <f>IF($A1769="",NA(),IF($C1769="Traditional",$B1769,NA()))</f>
      </c>
      <c r="N1769">
        <f>IF($A1769="",NA(),IF($C1769="Traditional",4+$F1769*0.023,NA()))</f>
      </c>
      <c r="O1769">
        <f>IF($A1769="","",$D1769+ROW()/1000000)</f>
      </c>
      <c r="P1769" t="str">
        <f>IF(OR($A1769="",INDEX(games!$H:$H,ROW())=""),"",INDEX(games!$H:$H,ROW()))</f>
      </c>
      <c r="Q1769">
        <f>IF(OR($A1769="",$P1769&lt;&gt;"Yes"),"",$D1769+ROW()/1000000)</f>
      </c>
      <c r="T1769">
        <f>IF($Y1769="","",INDEX($B$2:$B$2000,$Y1769))</f>
      </c>
      <c r="U1769">
        <f>IF($Z1769="","",INDEX($B$2:$B$2000,$Z1769))</f>
      </c>
      <c r="V1769">
        <f>IF(OR($T1769="",$U1769=""),"",$U1769-$T1769)</f>
      </c>
      <c r="W1769" t="str">
        <f>IF(TRIM(INDEX(connections!$A:$A,ROW()))="","",TRIM(INDEX(connections!$A:$A,ROW())))</f>
      </c>
      <c r="X1769" t="str">
        <f>IF($W1769="","",TRIM(INDEX(connections!$B:$B,ROW())))</f>
      </c>
      <c r="Y1769">
        <f>IF($W1769="","",IFERROR(MATCH($W1769,$A$2:$A$2000,0),""))</f>
      </c>
      <c r="Z1769">
        <f>IF($X1769="","",IFERROR(MATCH($X1769,$A$2:$A$2000,0),""))</f>
      </c>
      <c r="AA1769" t="str">
        <f>IF($Y1769="","",INDEX($P$2:$P$2000,$Y1769))</f>
      </c>
      <c r="AB1769" t="str">
        <f>IF($Z1769="","",INDEX($P$2:$P$2000,$Z1769))</f>
      </c>
      <c r="AC1769">
        <f>IF(AND($AA1769="Yes",$AB1769="Yes"),1,"")</f>
      </c>
      <c r="AD1769">
        <f>IF(OR($Y1769="",$Z1769=""),"",IF(INDEX($C$2:$C$2000,$Y1769)=INDEX($C$2:$C$2000,$Z1769),0,1))</f>
      </c>
      <c r="AE1769">
        <f>IF($AC1769&lt;&gt;1,"",IF(AND(INDEX($AG$2:$AG$2000,$Y1769)=1,INDEX($AG$2:$AG$2000,$Z1769)=1),1,""))</f>
      </c>
      <c r="AG1769">
        <f>IF($A1769="","",COUNTIFS($W$2:$W$2500,$A1769,$AB$2:$AB$2500,"Yes")+COUNTIFS($X$2:$X$2500,$A1769,$AA$2:$AA$2500,"Yes"))</f>
      </c>
      <c r="AH1769" t="str">
        <f>IF(OR($P1769&lt;&gt;"Yes",N($AG1769)=0),"",IF(AND($AG1769=1,COUNTIFS($W$2:$W$2500,$A1769,$AE$2:$AE$2500,1)+COUNTIFS($X$2:$X$2500,$A1769,$AE$2:$AE$2500,1)&gt;0),"","Yes"))</f>
      </c>
      <c r="AI1769">
        <f>IF($AH1769="Yes",$AG1769,"")</f>
      </c>
      <c r="AJ1769">
        <f>IF($AI1769="","",$AI1769+ROW()/1000000)</f>
      </c>
      <c r="AK1769">
        <f>IF(OR($A1769="",$P1769="Yes",N($AG1769)=0),"",$AG1769+ROW()/1000000)</f>
      </c>
      <c r="AL1769" t="str">
        <f>IF($A1769="","",INDEX(games!$J:$J,ROW())&amp;"")</f>
      </c>
      <c r="AM1769">
        <f>IF($A1769="","",SUMPRODUCT($AO1769:$BD1769,'Map Analysis'!$AP$2^{0,1,2,3,4,5,6,7,8,9,10,11,12,13,14,15}))</f>
      </c>
      <c r="AN1769">
        <f>IF($A1769="","",$AM1769+ROW()/10000000)</f>
      </c>
      <c r="AO1769">
        <f>IF($A1769="","",COUNTIF($W$2:$W$2500,$A1769))</f>
      </c>
      <c r="AP1769">
        <f>IF($A1769="","",SUMIFS($BF$2:$BF$2500,$W$2:$W$2500,$A1769))</f>
      </c>
      <c r="AQ1769">
        <f>IF($A1769="","",SUMIFS($BG$2:$BG$2500,$W$2:$W$2500,$A1769))</f>
      </c>
      <c r="AR1769">
        <f>IF($A1769="","",SUMIFS($BH$2:$BH$2500,$W$2:$W$2500,$A1769))</f>
      </c>
      <c r="AS1769">
        <f>IF($A1769="","",SUMIFS($BI$2:$BI$2500,$W$2:$W$2500,$A1769))</f>
      </c>
      <c r="AT1769">
        <f>IF($A1769="","",SUMIFS($BJ$2:$BJ$2500,$W$2:$W$2500,$A1769))</f>
      </c>
      <c r="AU1769">
        <f>IF($A1769="","",SUMIFS($BK$2:$BK$2500,$W$2:$W$2500,$A1769))</f>
      </c>
      <c r="AV1769">
        <f>IF($A1769="","",SUMIFS($BL$2:$BL$2500,$W$2:$W$2500,$A1769))</f>
      </c>
      <c r="AW1769">
        <f>IF($A1769="","",SUMIFS($BM$2:$BM$2500,$W$2:$W$2500,$A1769))</f>
      </c>
      <c r="AX1769">
        <f>IF($A1769="","",SUMIFS($BN$2:$BN$2500,$W$2:$W$2500,$A1769))</f>
      </c>
      <c r="AY1769">
        <f>IF($A1769="","",SUMIFS($BO$2:$BO$2500,$W$2:$W$2500,$A1769))</f>
      </c>
      <c r="AZ1769">
        <f>IF($A1769="","",SUMIFS($BP$2:$BP$2500,$W$2:$W$2500,$A1769))</f>
      </c>
      <c r="BA1769">
        <f>IF($A1769="","",SUMIFS($BQ$2:$BQ$2500,$W$2:$W$2500,$A1769))</f>
      </c>
      <c r="BB1769">
        <f>IF($A1769="","",SUMIFS($BR$2:$BR$2500,$W$2:$W$2500,$A1769))</f>
      </c>
      <c r="BC1769">
        <f>IF($A1769="","",SUMIFS($BS$2:$BS$2500,$W$2:$W$2500,$A1769))</f>
      </c>
      <c r="BD1769">
        <f>IF($A1769="","",SUMIFS($BT$2:$BT$2500,$W$2:$W$2500,$A1769))</f>
      </c>
      <c r="BF1769">
        <f>IF($Z1769="","",INDEX($AO$2:$AO$2000,$Z1769))</f>
      </c>
      <c r="BG1769">
        <f>IF($Z1769="","",INDEX($AP$2:$AP$2000,$Z1769))</f>
      </c>
      <c r="BH1769">
        <f>IF($Z1769="","",INDEX($AQ$2:$AQ$2000,$Z1769))</f>
      </c>
      <c r="BI1769">
        <f>IF($Z1769="","",INDEX($AR$2:$AR$2000,$Z1769))</f>
      </c>
      <c r="BJ1769">
        <f>IF($Z1769="","",INDEX($AS$2:$AS$2000,$Z1769))</f>
      </c>
      <c r="BK1769">
        <f>IF($Z1769="","",INDEX($AT$2:$AT$2000,$Z1769))</f>
      </c>
      <c r="BL1769">
        <f>IF($Z1769="","",INDEX($AU$2:$AU$2000,$Z1769))</f>
      </c>
      <c r="BM1769">
        <f>IF($Z1769="","",INDEX($AV$2:$AV$2000,$Z1769))</f>
      </c>
      <c r="BN1769">
        <f>IF($Z1769="","",INDEX($AW$2:$AW$2000,$Z1769))</f>
      </c>
      <c r="BO1769">
        <f>IF($Z1769="","",INDEX($AX$2:$AX$2000,$Z1769))</f>
      </c>
      <c r="BP1769">
        <f>IF($Z1769="","",INDEX($AY$2:$AY$2000,$Z1769))</f>
      </c>
      <c r="BQ1769">
        <f>IF($Z1769="","",INDEX($AZ$2:$AZ$2000,$Z1769))</f>
      </c>
      <c r="BR1769">
        <f>IF($Z1769="","",INDEX($BA$2:$BA$2000,$Z1769))</f>
      </c>
      <c r="BS1769">
        <f>IF($Z1769="","",INDEX($BB$2:$BB$2000,$Z1769))</f>
      </c>
      <c r="BT1769">
        <f>IF($Z1769="","",INDEX($BC$2:$BC$2000,$Z1769))</f>
      </c>
      <c r="BV1769">
        <f>IF(OR($A1769="",$P1769&lt;&gt;"Yes",$AH1769="Yes"),"",1+N($AG1769))</f>
      </c>
      <c r="BW1769">
        <f>IF($A1769="","",COUNTIFS($W$2:$W$2500,$A1769,$BZ$2:$BZ$2500,"Yes")+COUNTIFS($X$2:$X$2500,$A1769,$BY$2:$BY$2500,"Yes"))</f>
      </c>
      <c r="BX1769">
        <f>IF(OR($A1769="",$P1769="Yes"),"",IF(N($BW1769)=0,0,1+SUMIFS($CB$2:$CB$2500,$W$2:$W$2500,$A1769)+SUMIFS($CA$2:$CA$2500,$X$2:$X$2500,$A1769)))</f>
      </c>
      <c r="BY1769" t="str">
        <f>IF($Y1769="","",INDEX($AH$2:$AH$2000,$Y1769)&amp;"")</f>
      </c>
      <c r="BZ1769" t="str">
        <f>IF($Z1769="","",INDEX($AH$2:$AH$2000,$Z1769)&amp;"")</f>
      </c>
      <c r="CA1769">
        <f>IF($Y1769="","",INDEX($BV$2:$BV$2000,$Y1769))</f>
      </c>
      <c r="CB1769">
        <f>IF($Z1769="","",INDEX($BV$2:$BV$2000,$Z1769))</f>
      </c>
    </row>
    <row r="1770">
      <c r="A1770" t="str">
        <f>IF(TRIM(INDEX(games!$A:$A,ROW()))="","",TRIM(INDEX(games!$A:$A,ROW())))</f>
      </c>
      <c r="B1770">
        <f>IF(OR($A1770="",INDEX(games!$B:$B,ROW())=""),"",INDEX(games!$B:$B,ROW()))</f>
      </c>
      <c r="C1770" t="str">
        <f>IF(OR($A1770="",INDEX(games!$C:$C,ROW())=""),"",INDEX(games!$C:$C,ROW()))</f>
      </c>
      <c r="D1770">
        <f>IF($A1770="","",COUNTIF($W$2:$W$2500,$A1770)+COUNTIF($X$2:$X$2500,$A1770))</f>
      </c>
      <c r="E1770">
        <f>IF($A1770="","",IFERROR(MATCH($C1770,$R$2:$R$5,0),0))</f>
      </c>
      <c r="F1770">
        <f>IF($A1770="","",MOD(ROW(),34))</f>
      </c>
      <c r="G1770">
        <f>IF($A1770="",NA(),IF($C1770="Action",$B1770,NA()))</f>
      </c>
      <c r="H1770">
        <f>IF($A1770="",NA(),IF($C1770="Action",1+$F1770*0.023,NA()))</f>
      </c>
      <c r="I1770">
        <f>IF($A1770="",NA(),IF($C1770="Strategy",$B1770,NA()))</f>
      </c>
      <c r="J1770">
        <f>IF($A1770="",NA(),IF($C1770="Strategy",2+$F1770*0.023,NA()))</f>
      </c>
      <c r="K1770">
        <f>IF($A1770="",NA(),IF($C1770="Deckbuilder",$B1770,NA()))</f>
      </c>
      <c r="L1770">
        <f>IF($A1770="",NA(),IF($C1770="Deckbuilder",3+$F1770*0.023,NA()))</f>
      </c>
      <c r="M1770">
        <f>IF($A1770="",NA(),IF($C1770="Traditional",$B1770,NA()))</f>
      </c>
      <c r="N1770">
        <f>IF($A1770="",NA(),IF($C1770="Traditional",4+$F1770*0.023,NA()))</f>
      </c>
      <c r="O1770">
        <f>IF($A1770="","",$D1770+ROW()/1000000)</f>
      </c>
      <c r="P1770" t="str">
        <f>IF(OR($A1770="",INDEX(games!$H:$H,ROW())=""),"",INDEX(games!$H:$H,ROW()))</f>
      </c>
      <c r="Q1770">
        <f>IF(OR($A1770="",$P1770&lt;&gt;"Yes"),"",$D1770+ROW()/1000000)</f>
      </c>
      <c r="T1770">
        <f>IF($Y1770="","",INDEX($B$2:$B$2000,$Y1770))</f>
      </c>
      <c r="U1770">
        <f>IF($Z1770="","",INDEX($B$2:$B$2000,$Z1770))</f>
      </c>
      <c r="V1770">
        <f>IF(OR($T1770="",$U1770=""),"",$U1770-$T1770)</f>
      </c>
      <c r="W1770" t="str">
        <f>IF(TRIM(INDEX(connections!$A:$A,ROW()))="","",TRIM(INDEX(connections!$A:$A,ROW())))</f>
      </c>
      <c r="X1770" t="str">
        <f>IF($W1770="","",TRIM(INDEX(connections!$B:$B,ROW())))</f>
      </c>
      <c r="Y1770">
        <f>IF($W1770="","",IFERROR(MATCH($W1770,$A$2:$A$2000,0),""))</f>
      </c>
      <c r="Z1770">
        <f>IF($X1770="","",IFERROR(MATCH($X1770,$A$2:$A$2000,0),""))</f>
      </c>
      <c r="AA1770" t="str">
        <f>IF($Y1770="","",INDEX($P$2:$P$2000,$Y1770))</f>
      </c>
      <c r="AB1770" t="str">
        <f>IF($Z1770="","",INDEX($P$2:$P$2000,$Z1770))</f>
      </c>
      <c r="AC1770">
        <f>IF(AND($AA1770="Yes",$AB1770="Yes"),1,"")</f>
      </c>
      <c r="AD1770">
        <f>IF(OR($Y1770="",$Z1770=""),"",IF(INDEX($C$2:$C$2000,$Y1770)=INDEX($C$2:$C$2000,$Z1770),0,1))</f>
      </c>
      <c r="AE1770">
        <f>IF($AC1770&lt;&gt;1,"",IF(AND(INDEX($AG$2:$AG$2000,$Y1770)=1,INDEX($AG$2:$AG$2000,$Z1770)=1),1,""))</f>
      </c>
      <c r="AG1770">
        <f>IF($A1770="","",COUNTIFS($W$2:$W$2500,$A1770,$AB$2:$AB$2500,"Yes")+COUNTIFS($X$2:$X$2500,$A1770,$AA$2:$AA$2500,"Yes"))</f>
      </c>
      <c r="AH1770" t="str">
        <f>IF(OR($P1770&lt;&gt;"Yes",N($AG1770)=0),"",IF(AND($AG1770=1,COUNTIFS($W$2:$W$2500,$A1770,$AE$2:$AE$2500,1)+COUNTIFS($X$2:$X$2500,$A1770,$AE$2:$AE$2500,1)&gt;0),"","Yes"))</f>
      </c>
      <c r="AI1770">
        <f>IF($AH1770="Yes",$AG1770,"")</f>
      </c>
      <c r="AJ1770">
        <f>IF($AI1770="","",$AI1770+ROW()/1000000)</f>
      </c>
      <c r="AK1770">
        <f>IF(OR($A1770="",$P1770="Yes",N($AG1770)=0),"",$AG1770+ROW()/1000000)</f>
      </c>
      <c r="AL1770" t="str">
        <f>IF($A1770="","",INDEX(games!$J:$J,ROW())&amp;"")</f>
      </c>
      <c r="AM1770">
        <f>IF($A1770="","",SUMPRODUCT($AO1770:$BD1770,'Map Analysis'!$AP$2^{0,1,2,3,4,5,6,7,8,9,10,11,12,13,14,15}))</f>
      </c>
      <c r="AN1770">
        <f>IF($A1770="","",$AM1770+ROW()/10000000)</f>
      </c>
      <c r="AO1770">
        <f>IF($A1770="","",COUNTIF($W$2:$W$2500,$A1770))</f>
      </c>
      <c r="AP1770">
        <f>IF($A1770="","",SUMIFS($BF$2:$BF$2500,$W$2:$W$2500,$A1770))</f>
      </c>
      <c r="AQ1770">
        <f>IF($A1770="","",SUMIFS($BG$2:$BG$2500,$W$2:$W$2500,$A1770))</f>
      </c>
      <c r="AR1770">
        <f>IF($A1770="","",SUMIFS($BH$2:$BH$2500,$W$2:$W$2500,$A1770))</f>
      </c>
      <c r="AS1770">
        <f>IF($A1770="","",SUMIFS($BI$2:$BI$2500,$W$2:$W$2500,$A1770))</f>
      </c>
      <c r="AT1770">
        <f>IF($A1770="","",SUMIFS($BJ$2:$BJ$2500,$W$2:$W$2500,$A1770))</f>
      </c>
      <c r="AU1770">
        <f>IF($A1770="","",SUMIFS($BK$2:$BK$2500,$W$2:$W$2500,$A1770))</f>
      </c>
      <c r="AV1770">
        <f>IF($A1770="","",SUMIFS($BL$2:$BL$2500,$W$2:$W$2500,$A1770))</f>
      </c>
      <c r="AW1770">
        <f>IF($A1770="","",SUMIFS($BM$2:$BM$2500,$W$2:$W$2500,$A1770))</f>
      </c>
      <c r="AX1770">
        <f>IF($A1770="","",SUMIFS($BN$2:$BN$2500,$W$2:$W$2500,$A1770))</f>
      </c>
      <c r="AY1770">
        <f>IF($A1770="","",SUMIFS($BO$2:$BO$2500,$W$2:$W$2500,$A1770))</f>
      </c>
      <c r="AZ1770">
        <f>IF($A1770="","",SUMIFS($BP$2:$BP$2500,$W$2:$W$2500,$A1770))</f>
      </c>
      <c r="BA1770">
        <f>IF($A1770="","",SUMIFS($BQ$2:$BQ$2500,$W$2:$W$2500,$A1770))</f>
      </c>
      <c r="BB1770">
        <f>IF($A1770="","",SUMIFS($BR$2:$BR$2500,$W$2:$W$2500,$A1770))</f>
      </c>
      <c r="BC1770">
        <f>IF($A1770="","",SUMIFS($BS$2:$BS$2500,$W$2:$W$2500,$A1770))</f>
      </c>
      <c r="BD1770">
        <f>IF($A1770="","",SUMIFS($BT$2:$BT$2500,$W$2:$W$2500,$A1770))</f>
      </c>
      <c r="BF1770">
        <f>IF($Z1770="","",INDEX($AO$2:$AO$2000,$Z1770))</f>
      </c>
      <c r="BG1770">
        <f>IF($Z1770="","",INDEX($AP$2:$AP$2000,$Z1770))</f>
      </c>
      <c r="BH1770">
        <f>IF($Z1770="","",INDEX($AQ$2:$AQ$2000,$Z1770))</f>
      </c>
      <c r="BI1770">
        <f>IF($Z1770="","",INDEX($AR$2:$AR$2000,$Z1770))</f>
      </c>
      <c r="BJ1770">
        <f>IF($Z1770="","",INDEX($AS$2:$AS$2000,$Z1770))</f>
      </c>
      <c r="BK1770">
        <f>IF($Z1770="","",INDEX($AT$2:$AT$2000,$Z1770))</f>
      </c>
      <c r="BL1770">
        <f>IF($Z1770="","",INDEX($AU$2:$AU$2000,$Z1770))</f>
      </c>
      <c r="BM1770">
        <f>IF($Z1770="","",INDEX($AV$2:$AV$2000,$Z1770))</f>
      </c>
      <c r="BN1770">
        <f>IF($Z1770="","",INDEX($AW$2:$AW$2000,$Z1770))</f>
      </c>
      <c r="BO1770">
        <f>IF($Z1770="","",INDEX($AX$2:$AX$2000,$Z1770))</f>
      </c>
      <c r="BP1770">
        <f>IF($Z1770="","",INDEX($AY$2:$AY$2000,$Z1770))</f>
      </c>
      <c r="BQ1770">
        <f>IF($Z1770="","",INDEX($AZ$2:$AZ$2000,$Z1770))</f>
      </c>
      <c r="BR1770">
        <f>IF($Z1770="","",INDEX($BA$2:$BA$2000,$Z1770))</f>
      </c>
      <c r="BS1770">
        <f>IF($Z1770="","",INDEX($BB$2:$BB$2000,$Z1770))</f>
      </c>
      <c r="BT1770">
        <f>IF($Z1770="","",INDEX($BC$2:$BC$2000,$Z1770))</f>
      </c>
      <c r="BV1770">
        <f>IF(OR($A1770="",$P1770&lt;&gt;"Yes",$AH1770="Yes"),"",1+N($AG1770))</f>
      </c>
      <c r="BW1770">
        <f>IF($A1770="","",COUNTIFS($W$2:$W$2500,$A1770,$BZ$2:$BZ$2500,"Yes")+COUNTIFS($X$2:$X$2500,$A1770,$BY$2:$BY$2500,"Yes"))</f>
      </c>
      <c r="BX1770">
        <f>IF(OR($A1770="",$P1770="Yes"),"",IF(N($BW1770)=0,0,1+SUMIFS($CB$2:$CB$2500,$W$2:$W$2500,$A1770)+SUMIFS($CA$2:$CA$2500,$X$2:$X$2500,$A1770)))</f>
      </c>
      <c r="BY1770" t="str">
        <f>IF($Y1770="","",INDEX($AH$2:$AH$2000,$Y1770)&amp;"")</f>
      </c>
      <c r="BZ1770" t="str">
        <f>IF($Z1770="","",INDEX($AH$2:$AH$2000,$Z1770)&amp;"")</f>
      </c>
      <c r="CA1770">
        <f>IF($Y1770="","",INDEX($BV$2:$BV$2000,$Y1770))</f>
      </c>
      <c r="CB1770">
        <f>IF($Z1770="","",INDEX($BV$2:$BV$2000,$Z1770))</f>
      </c>
    </row>
    <row r="1771">
      <c r="A1771" t="str">
        <f>IF(TRIM(INDEX(games!$A:$A,ROW()))="","",TRIM(INDEX(games!$A:$A,ROW())))</f>
      </c>
      <c r="B1771">
        <f>IF(OR($A1771="",INDEX(games!$B:$B,ROW())=""),"",INDEX(games!$B:$B,ROW()))</f>
      </c>
      <c r="C1771" t="str">
        <f>IF(OR($A1771="",INDEX(games!$C:$C,ROW())=""),"",INDEX(games!$C:$C,ROW()))</f>
      </c>
      <c r="D1771">
        <f>IF($A1771="","",COUNTIF($W$2:$W$2500,$A1771)+COUNTIF($X$2:$X$2500,$A1771))</f>
      </c>
      <c r="E1771">
        <f>IF($A1771="","",IFERROR(MATCH($C1771,$R$2:$R$5,0),0))</f>
      </c>
      <c r="F1771">
        <f>IF($A1771="","",MOD(ROW(),34))</f>
      </c>
      <c r="G1771">
        <f>IF($A1771="",NA(),IF($C1771="Action",$B1771,NA()))</f>
      </c>
      <c r="H1771">
        <f>IF($A1771="",NA(),IF($C1771="Action",1+$F1771*0.023,NA()))</f>
      </c>
      <c r="I1771">
        <f>IF($A1771="",NA(),IF($C1771="Strategy",$B1771,NA()))</f>
      </c>
      <c r="J1771">
        <f>IF($A1771="",NA(),IF($C1771="Strategy",2+$F1771*0.023,NA()))</f>
      </c>
      <c r="K1771">
        <f>IF($A1771="",NA(),IF($C1771="Deckbuilder",$B1771,NA()))</f>
      </c>
      <c r="L1771">
        <f>IF($A1771="",NA(),IF($C1771="Deckbuilder",3+$F1771*0.023,NA()))</f>
      </c>
      <c r="M1771">
        <f>IF($A1771="",NA(),IF($C1771="Traditional",$B1771,NA()))</f>
      </c>
      <c r="N1771">
        <f>IF($A1771="",NA(),IF($C1771="Traditional",4+$F1771*0.023,NA()))</f>
      </c>
      <c r="O1771">
        <f>IF($A1771="","",$D1771+ROW()/1000000)</f>
      </c>
      <c r="P1771" t="str">
        <f>IF(OR($A1771="",INDEX(games!$H:$H,ROW())=""),"",INDEX(games!$H:$H,ROW()))</f>
      </c>
      <c r="Q1771">
        <f>IF(OR($A1771="",$P1771&lt;&gt;"Yes"),"",$D1771+ROW()/1000000)</f>
      </c>
      <c r="T1771">
        <f>IF($Y1771="","",INDEX($B$2:$B$2000,$Y1771))</f>
      </c>
      <c r="U1771">
        <f>IF($Z1771="","",INDEX($B$2:$B$2000,$Z1771))</f>
      </c>
      <c r="V1771">
        <f>IF(OR($T1771="",$U1771=""),"",$U1771-$T1771)</f>
      </c>
      <c r="W1771" t="str">
        <f>IF(TRIM(INDEX(connections!$A:$A,ROW()))="","",TRIM(INDEX(connections!$A:$A,ROW())))</f>
      </c>
      <c r="X1771" t="str">
        <f>IF($W1771="","",TRIM(INDEX(connections!$B:$B,ROW())))</f>
      </c>
      <c r="Y1771">
        <f>IF($W1771="","",IFERROR(MATCH($W1771,$A$2:$A$2000,0),""))</f>
      </c>
      <c r="Z1771">
        <f>IF($X1771="","",IFERROR(MATCH($X1771,$A$2:$A$2000,0),""))</f>
      </c>
      <c r="AA1771" t="str">
        <f>IF($Y1771="","",INDEX($P$2:$P$2000,$Y1771))</f>
      </c>
      <c r="AB1771" t="str">
        <f>IF($Z1771="","",INDEX($P$2:$P$2000,$Z1771))</f>
      </c>
      <c r="AC1771">
        <f>IF(AND($AA1771="Yes",$AB1771="Yes"),1,"")</f>
      </c>
      <c r="AD1771">
        <f>IF(OR($Y1771="",$Z1771=""),"",IF(INDEX($C$2:$C$2000,$Y1771)=INDEX($C$2:$C$2000,$Z1771),0,1))</f>
      </c>
      <c r="AE1771">
        <f>IF($AC1771&lt;&gt;1,"",IF(AND(INDEX($AG$2:$AG$2000,$Y1771)=1,INDEX($AG$2:$AG$2000,$Z1771)=1),1,""))</f>
      </c>
      <c r="AG1771">
        <f>IF($A1771="","",COUNTIFS($W$2:$W$2500,$A1771,$AB$2:$AB$2500,"Yes")+COUNTIFS($X$2:$X$2500,$A1771,$AA$2:$AA$2500,"Yes"))</f>
      </c>
      <c r="AH1771" t="str">
        <f>IF(OR($P1771&lt;&gt;"Yes",N($AG1771)=0),"",IF(AND($AG1771=1,COUNTIFS($W$2:$W$2500,$A1771,$AE$2:$AE$2500,1)+COUNTIFS($X$2:$X$2500,$A1771,$AE$2:$AE$2500,1)&gt;0),"","Yes"))</f>
      </c>
      <c r="AI1771">
        <f>IF($AH1771="Yes",$AG1771,"")</f>
      </c>
      <c r="AJ1771">
        <f>IF($AI1771="","",$AI1771+ROW()/1000000)</f>
      </c>
      <c r="AK1771">
        <f>IF(OR($A1771="",$P1771="Yes",N($AG1771)=0),"",$AG1771+ROW()/1000000)</f>
      </c>
      <c r="AL1771" t="str">
        <f>IF($A1771="","",INDEX(games!$J:$J,ROW())&amp;"")</f>
      </c>
      <c r="AM1771">
        <f>IF($A1771="","",SUMPRODUCT($AO1771:$BD1771,'Map Analysis'!$AP$2^{0,1,2,3,4,5,6,7,8,9,10,11,12,13,14,15}))</f>
      </c>
      <c r="AN1771">
        <f>IF($A1771="","",$AM1771+ROW()/10000000)</f>
      </c>
      <c r="AO1771">
        <f>IF($A1771="","",COUNTIF($W$2:$W$2500,$A1771))</f>
      </c>
      <c r="AP1771">
        <f>IF($A1771="","",SUMIFS($BF$2:$BF$2500,$W$2:$W$2500,$A1771))</f>
      </c>
      <c r="AQ1771">
        <f>IF($A1771="","",SUMIFS($BG$2:$BG$2500,$W$2:$W$2500,$A1771))</f>
      </c>
      <c r="AR1771">
        <f>IF($A1771="","",SUMIFS($BH$2:$BH$2500,$W$2:$W$2500,$A1771))</f>
      </c>
      <c r="AS1771">
        <f>IF($A1771="","",SUMIFS($BI$2:$BI$2500,$W$2:$W$2500,$A1771))</f>
      </c>
      <c r="AT1771">
        <f>IF($A1771="","",SUMIFS($BJ$2:$BJ$2500,$W$2:$W$2500,$A1771))</f>
      </c>
      <c r="AU1771">
        <f>IF($A1771="","",SUMIFS($BK$2:$BK$2500,$W$2:$W$2500,$A1771))</f>
      </c>
      <c r="AV1771">
        <f>IF($A1771="","",SUMIFS($BL$2:$BL$2500,$W$2:$W$2500,$A1771))</f>
      </c>
      <c r="AW1771">
        <f>IF($A1771="","",SUMIFS($BM$2:$BM$2500,$W$2:$W$2500,$A1771))</f>
      </c>
      <c r="AX1771">
        <f>IF($A1771="","",SUMIFS($BN$2:$BN$2500,$W$2:$W$2500,$A1771))</f>
      </c>
      <c r="AY1771">
        <f>IF($A1771="","",SUMIFS($BO$2:$BO$2500,$W$2:$W$2500,$A1771))</f>
      </c>
      <c r="AZ1771">
        <f>IF($A1771="","",SUMIFS($BP$2:$BP$2500,$W$2:$W$2500,$A1771))</f>
      </c>
      <c r="BA1771">
        <f>IF($A1771="","",SUMIFS($BQ$2:$BQ$2500,$W$2:$W$2500,$A1771))</f>
      </c>
      <c r="BB1771">
        <f>IF($A1771="","",SUMIFS($BR$2:$BR$2500,$W$2:$W$2500,$A1771))</f>
      </c>
      <c r="BC1771">
        <f>IF($A1771="","",SUMIFS($BS$2:$BS$2500,$W$2:$W$2500,$A1771))</f>
      </c>
      <c r="BD1771">
        <f>IF($A1771="","",SUMIFS($BT$2:$BT$2500,$W$2:$W$2500,$A1771))</f>
      </c>
      <c r="BF1771">
        <f>IF($Z1771="","",INDEX($AO$2:$AO$2000,$Z1771))</f>
      </c>
      <c r="BG1771">
        <f>IF($Z1771="","",INDEX($AP$2:$AP$2000,$Z1771))</f>
      </c>
      <c r="BH1771">
        <f>IF($Z1771="","",INDEX($AQ$2:$AQ$2000,$Z1771))</f>
      </c>
      <c r="BI1771">
        <f>IF($Z1771="","",INDEX($AR$2:$AR$2000,$Z1771))</f>
      </c>
      <c r="BJ1771">
        <f>IF($Z1771="","",INDEX($AS$2:$AS$2000,$Z1771))</f>
      </c>
      <c r="BK1771">
        <f>IF($Z1771="","",INDEX($AT$2:$AT$2000,$Z1771))</f>
      </c>
      <c r="BL1771">
        <f>IF($Z1771="","",INDEX($AU$2:$AU$2000,$Z1771))</f>
      </c>
      <c r="BM1771">
        <f>IF($Z1771="","",INDEX($AV$2:$AV$2000,$Z1771))</f>
      </c>
      <c r="BN1771">
        <f>IF($Z1771="","",INDEX($AW$2:$AW$2000,$Z1771))</f>
      </c>
      <c r="BO1771">
        <f>IF($Z1771="","",INDEX($AX$2:$AX$2000,$Z1771))</f>
      </c>
      <c r="BP1771">
        <f>IF($Z1771="","",INDEX($AY$2:$AY$2000,$Z1771))</f>
      </c>
      <c r="BQ1771">
        <f>IF($Z1771="","",INDEX($AZ$2:$AZ$2000,$Z1771))</f>
      </c>
      <c r="BR1771">
        <f>IF($Z1771="","",INDEX($BA$2:$BA$2000,$Z1771))</f>
      </c>
      <c r="BS1771">
        <f>IF($Z1771="","",INDEX($BB$2:$BB$2000,$Z1771))</f>
      </c>
      <c r="BT1771">
        <f>IF($Z1771="","",INDEX($BC$2:$BC$2000,$Z1771))</f>
      </c>
      <c r="BV1771">
        <f>IF(OR($A1771="",$P1771&lt;&gt;"Yes",$AH1771="Yes"),"",1+N($AG1771))</f>
      </c>
      <c r="BW1771">
        <f>IF($A1771="","",COUNTIFS($W$2:$W$2500,$A1771,$BZ$2:$BZ$2500,"Yes")+COUNTIFS($X$2:$X$2500,$A1771,$BY$2:$BY$2500,"Yes"))</f>
      </c>
      <c r="BX1771">
        <f>IF(OR($A1771="",$P1771="Yes"),"",IF(N($BW1771)=0,0,1+SUMIFS($CB$2:$CB$2500,$W$2:$W$2500,$A1771)+SUMIFS($CA$2:$CA$2500,$X$2:$X$2500,$A1771)))</f>
      </c>
      <c r="BY1771" t="str">
        <f>IF($Y1771="","",INDEX($AH$2:$AH$2000,$Y1771)&amp;"")</f>
      </c>
      <c r="BZ1771" t="str">
        <f>IF($Z1771="","",INDEX($AH$2:$AH$2000,$Z1771)&amp;"")</f>
      </c>
      <c r="CA1771">
        <f>IF($Y1771="","",INDEX($BV$2:$BV$2000,$Y1771))</f>
      </c>
      <c r="CB1771">
        <f>IF($Z1771="","",INDEX($BV$2:$BV$2000,$Z1771))</f>
      </c>
    </row>
    <row r="1772">
      <c r="A1772" t="str">
        <f>IF(TRIM(INDEX(games!$A:$A,ROW()))="","",TRIM(INDEX(games!$A:$A,ROW())))</f>
      </c>
      <c r="B1772">
        <f>IF(OR($A1772="",INDEX(games!$B:$B,ROW())=""),"",INDEX(games!$B:$B,ROW()))</f>
      </c>
      <c r="C1772" t="str">
        <f>IF(OR($A1772="",INDEX(games!$C:$C,ROW())=""),"",INDEX(games!$C:$C,ROW()))</f>
      </c>
      <c r="D1772">
        <f>IF($A1772="","",COUNTIF($W$2:$W$2500,$A1772)+COUNTIF($X$2:$X$2500,$A1772))</f>
      </c>
      <c r="E1772">
        <f>IF($A1772="","",IFERROR(MATCH($C1772,$R$2:$R$5,0),0))</f>
      </c>
      <c r="F1772">
        <f>IF($A1772="","",MOD(ROW(),34))</f>
      </c>
      <c r="G1772">
        <f>IF($A1772="",NA(),IF($C1772="Action",$B1772,NA()))</f>
      </c>
      <c r="H1772">
        <f>IF($A1772="",NA(),IF($C1772="Action",1+$F1772*0.023,NA()))</f>
      </c>
      <c r="I1772">
        <f>IF($A1772="",NA(),IF($C1772="Strategy",$B1772,NA()))</f>
      </c>
      <c r="J1772">
        <f>IF($A1772="",NA(),IF($C1772="Strategy",2+$F1772*0.023,NA()))</f>
      </c>
      <c r="K1772">
        <f>IF($A1772="",NA(),IF($C1772="Deckbuilder",$B1772,NA()))</f>
      </c>
      <c r="L1772">
        <f>IF($A1772="",NA(),IF($C1772="Deckbuilder",3+$F1772*0.023,NA()))</f>
      </c>
      <c r="M1772">
        <f>IF($A1772="",NA(),IF($C1772="Traditional",$B1772,NA()))</f>
      </c>
      <c r="N1772">
        <f>IF($A1772="",NA(),IF($C1772="Traditional",4+$F1772*0.023,NA()))</f>
      </c>
      <c r="O1772">
        <f>IF($A1772="","",$D1772+ROW()/1000000)</f>
      </c>
      <c r="P1772" t="str">
        <f>IF(OR($A1772="",INDEX(games!$H:$H,ROW())=""),"",INDEX(games!$H:$H,ROW()))</f>
      </c>
      <c r="Q1772">
        <f>IF(OR($A1772="",$P1772&lt;&gt;"Yes"),"",$D1772+ROW()/1000000)</f>
      </c>
      <c r="T1772">
        <f>IF($Y1772="","",INDEX($B$2:$B$2000,$Y1772))</f>
      </c>
      <c r="U1772">
        <f>IF($Z1772="","",INDEX($B$2:$B$2000,$Z1772))</f>
      </c>
      <c r="V1772">
        <f>IF(OR($T1772="",$U1772=""),"",$U1772-$T1772)</f>
      </c>
      <c r="W1772" t="str">
        <f>IF(TRIM(INDEX(connections!$A:$A,ROW()))="","",TRIM(INDEX(connections!$A:$A,ROW())))</f>
      </c>
      <c r="X1772" t="str">
        <f>IF($W1772="","",TRIM(INDEX(connections!$B:$B,ROW())))</f>
      </c>
      <c r="Y1772">
        <f>IF($W1772="","",IFERROR(MATCH($W1772,$A$2:$A$2000,0),""))</f>
      </c>
      <c r="Z1772">
        <f>IF($X1772="","",IFERROR(MATCH($X1772,$A$2:$A$2000,0),""))</f>
      </c>
      <c r="AA1772" t="str">
        <f>IF($Y1772="","",INDEX($P$2:$P$2000,$Y1772))</f>
      </c>
      <c r="AB1772" t="str">
        <f>IF($Z1772="","",INDEX($P$2:$P$2000,$Z1772))</f>
      </c>
      <c r="AC1772">
        <f>IF(AND($AA1772="Yes",$AB1772="Yes"),1,"")</f>
      </c>
      <c r="AD1772">
        <f>IF(OR($Y1772="",$Z1772=""),"",IF(INDEX($C$2:$C$2000,$Y1772)=INDEX($C$2:$C$2000,$Z1772),0,1))</f>
      </c>
      <c r="AE1772">
        <f>IF($AC1772&lt;&gt;1,"",IF(AND(INDEX($AG$2:$AG$2000,$Y1772)=1,INDEX($AG$2:$AG$2000,$Z1772)=1),1,""))</f>
      </c>
      <c r="AG1772">
        <f>IF($A1772="","",COUNTIFS($W$2:$W$2500,$A1772,$AB$2:$AB$2500,"Yes")+COUNTIFS($X$2:$X$2500,$A1772,$AA$2:$AA$2500,"Yes"))</f>
      </c>
      <c r="AH1772" t="str">
        <f>IF(OR($P1772&lt;&gt;"Yes",N($AG1772)=0),"",IF(AND($AG1772=1,COUNTIFS($W$2:$W$2500,$A1772,$AE$2:$AE$2500,1)+COUNTIFS($X$2:$X$2500,$A1772,$AE$2:$AE$2500,1)&gt;0),"","Yes"))</f>
      </c>
      <c r="AI1772">
        <f>IF($AH1772="Yes",$AG1772,"")</f>
      </c>
      <c r="AJ1772">
        <f>IF($AI1772="","",$AI1772+ROW()/1000000)</f>
      </c>
      <c r="AK1772">
        <f>IF(OR($A1772="",$P1772="Yes",N($AG1772)=0),"",$AG1772+ROW()/1000000)</f>
      </c>
      <c r="AL1772" t="str">
        <f>IF($A1772="","",INDEX(games!$J:$J,ROW())&amp;"")</f>
      </c>
      <c r="AM1772">
        <f>IF($A1772="","",SUMPRODUCT($AO1772:$BD1772,'Map Analysis'!$AP$2^{0,1,2,3,4,5,6,7,8,9,10,11,12,13,14,15}))</f>
      </c>
      <c r="AN1772">
        <f>IF($A1772="","",$AM1772+ROW()/10000000)</f>
      </c>
      <c r="AO1772">
        <f>IF($A1772="","",COUNTIF($W$2:$W$2500,$A1772))</f>
      </c>
      <c r="AP1772">
        <f>IF($A1772="","",SUMIFS($BF$2:$BF$2500,$W$2:$W$2500,$A1772))</f>
      </c>
      <c r="AQ1772">
        <f>IF($A1772="","",SUMIFS($BG$2:$BG$2500,$W$2:$W$2500,$A1772))</f>
      </c>
      <c r="AR1772">
        <f>IF($A1772="","",SUMIFS($BH$2:$BH$2500,$W$2:$W$2500,$A1772))</f>
      </c>
      <c r="AS1772">
        <f>IF($A1772="","",SUMIFS($BI$2:$BI$2500,$W$2:$W$2500,$A1772))</f>
      </c>
      <c r="AT1772">
        <f>IF($A1772="","",SUMIFS($BJ$2:$BJ$2500,$W$2:$W$2500,$A1772))</f>
      </c>
      <c r="AU1772">
        <f>IF($A1772="","",SUMIFS($BK$2:$BK$2500,$W$2:$W$2500,$A1772))</f>
      </c>
      <c r="AV1772">
        <f>IF($A1772="","",SUMIFS($BL$2:$BL$2500,$W$2:$W$2500,$A1772))</f>
      </c>
      <c r="AW1772">
        <f>IF($A1772="","",SUMIFS($BM$2:$BM$2500,$W$2:$W$2500,$A1772))</f>
      </c>
      <c r="AX1772">
        <f>IF($A1772="","",SUMIFS($BN$2:$BN$2500,$W$2:$W$2500,$A1772))</f>
      </c>
      <c r="AY1772">
        <f>IF($A1772="","",SUMIFS($BO$2:$BO$2500,$W$2:$W$2500,$A1772))</f>
      </c>
      <c r="AZ1772">
        <f>IF($A1772="","",SUMIFS($BP$2:$BP$2500,$W$2:$W$2500,$A1772))</f>
      </c>
      <c r="BA1772">
        <f>IF($A1772="","",SUMIFS($BQ$2:$BQ$2500,$W$2:$W$2500,$A1772))</f>
      </c>
      <c r="BB1772">
        <f>IF($A1772="","",SUMIFS($BR$2:$BR$2500,$W$2:$W$2500,$A1772))</f>
      </c>
      <c r="BC1772">
        <f>IF($A1772="","",SUMIFS($BS$2:$BS$2500,$W$2:$W$2500,$A1772))</f>
      </c>
      <c r="BD1772">
        <f>IF($A1772="","",SUMIFS($BT$2:$BT$2500,$W$2:$W$2500,$A1772))</f>
      </c>
      <c r="BF1772">
        <f>IF($Z1772="","",INDEX($AO$2:$AO$2000,$Z1772))</f>
      </c>
      <c r="BG1772">
        <f>IF($Z1772="","",INDEX($AP$2:$AP$2000,$Z1772))</f>
      </c>
      <c r="BH1772">
        <f>IF($Z1772="","",INDEX($AQ$2:$AQ$2000,$Z1772))</f>
      </c>
      <c r="BI1772">
        <f>IF($Z1772="","",INDEX($AR$2:$AR$2000,$Z1772))</f>
      </c>
      <c r="BJ1772">
        <f>IF($Z1772="","",INDEX($AS$2:$AS$2000,$Z1772))</f>
      </c>
      <c r="BK1772">
        <f>IF($Z1772="","",INDEX($AT$2:$AT$2000,$Z1772))</f>
      </c>
      <c r="BL1772">
        <f>IF($Z1772="","",INDEX($AU$2:$AU$2000,$Z1772))</f>
      </c>
      <c r="BM1772">
        <f>IF($Z1772="","",INDEX($AV$2:$AV$2000,$Z1772))</f>
      </c>
      <c r="BN1772">
        <f>IF($Z1772="","",INDEX($AW$2:$AW$2000,$Z1772))</f>
      </c>
      <c r="BO1772">
        <f>IF($Z1772="","",INDEX($AX$2:$AX$2000,$Z1772))</f>
      </c>
      <c r="BP1772">
        <f>IF($Z1772="","",INDEX($AY$2:$AY$2000,$Z1772))</f>
      </c>
      <c r="BQ1772">
        <f>IF($Z1772="","",INDEX($AZ$2:$AZ$2000,$Z1772))</f>
      </c>
      <c r="BR1772">
        <f>IF($Z1772="","",INDEX($BA$2:$BA$2000,$Z1772))</f>
      </c>
      <c r="BS1772">
        <f>IF($Z1772="","",INDEX($BB$2:$BB$2000,$Z1772))</f>
      </c>
      <c r="BT1772">
        <f>IF($Z1772="","",INDEX($BC$2:$BC$2000,$Z1772))</f>
      </c>
      <c r="BV1772">
        <f>IF(OR($A1772="",$P1772&lt;&gt;"Yes",$AH1772="Yes"),"",1+N($AG1772))</f>
      </c>
      <c r="BW1772">
        <f>IF($A1772="","",COUNTIFS($W$2:$W$2500,$A1772,$BZ$2:$BZ$2500,"Yes")+COUNTIFS($X$2:$X$2500,$A1772,$BY$2:$BY$2500,"Yes"))</f>
      </c>
      <c r="BX1772">
        <f>IF(OR($A1772="",$P1772="Yes"),"",IF(N($BW1772)=0,0,1+SUMIFS($CB$2:$CB$2500,$W$2:$W$2500,$A1772)+SUMIFS($CA$2:$CA$2500,$X$2:$X$2500,$A1772)))</f>
      </c>
      <c r="BY1772" t="str">
        <f>IF($Y1772="","",INDEX($AH$2:$AH$2000,$Y1772)&amp;"")</f>
      </c>
      <c r="BZ1772" t="str">
        <f>IF($Z1772="","",INDEX($AH$2:$AH$2000,$Z1772)&amp;"")</f>
      </c>
      <c r="CA1772">
        <f>IF($Y1772="","",INDEX($BV$2:$BV$2000,$Y1772))</f>
      </c>
      <c r="CB1772">
        <f>IF($Z1772="","",INDEX($BV$2:$BV$2000,$Z1772))</f>
      </c>
    </row>
    <row r="1773">
      <c r="A1773" t="str">
        <f>IF(TRIM(INDEX(games!$A:$A,ROW()))="","",TRIM(INDEX(games!$A:$A,ROW())))</f>
      </c>
      <c r="B1773">
        <f>IF(OR($A1773="",INDEX(games!$B:$B,ROW())=""),"",INDEX(games!$B:$B,ROW()))</f>
      </c>
      <c r="C1773" t="str">
        <f>IF(OR($A1773="",INDEX(games!$C:$C,ROW())=""),"",INDEX(games!$C:$C,ROW()))</f>
      </c>
      <c r="D1773">
        <f>IF($A1773="","",COUNTIF($W$2:$W$2500,$A1773)+COUNTIF($X$2:$X$2500,$A1773))</f>
      </c>
      <c r="E1773">
        <f>IF($A1773="","",IFERROR(MATCH($C1773,$R$2:$R$5,0),0))</f>
      </c>
      <c r="F1773">
        <f>IF($A1773="","",MOD(ROW(),34))</f>
      </c>
      <c r="G1773">
        <f>IF($A1773="",NA(),IF($C1773="Action",$B1773,NA()))</f>
      </c>
      <c r="H1773">
        <f>IF($A1773="",NA(),IF($C1773="Action",1+$F1773*0.023,NA()))</f>
      </c>
      <c r="I1773">
        <f>IF($A1773="",NA(),IF($C1773="Strategy",$B1773,NA()))</f>
      </c>
      <c r="J1773">
        <f>IF($A1773="",NA(),IF($C1773="Strategy",2+$F1773*0.023,NA()))</f>
      </c>
      <c r="K1773">
        <f>IF($A1773="",NA(),IF($C1773="Deckbuilder",$B1773,NA()))</f>
      </c>
      <c r="L1773">
        <f>IF($A1773="",NA(),IF($C1773="Deckbuilder",3+$F1773*0.023,NA()))</f>
      </c>
      <c r="M1773">
        <f>IF($A1773="",NA(),IF($C1773="Traditional",$B1773,NA()))</f>
      </c>
      <c r="N1773">
        <f>IF($A1773="",NA(),IF($C1773="Traditional",4+$F1773*0.023,NA()))</f>
      </c>
      <c r="O1773">
        <f>IF($A1773="","",$D1773+ROW()/1000000)</f>
      </c>
      <c r="P1773" t="str">
        <f>IF(OR($A1773="",INDEX(games!$H:$H,ROW())=""),"",INDEX(games!$H:$H,ROW()))</f>
      </c>
      <c r="Q1773">
        <f>IF(OR($A1773="",$P1773&lt;&gt;"Yes"),"",$D1773+ROW()/1000000)</f>
      </c>
      <c r="T1773">
        <f>IF($Y1773="","",INDEX($B$2:$B$2000,$Y1773))</f>
      </c>
      <c r="U1773">
        <f>IF($Z1773="","",INDEX($B$2:$B$2000,$Z1773))</f>
      </c>
      <c r="V1773">
        <f>IF(OR($T1773="",$U1773=""),"",$U1773-$T1773)</f>
      </c>
      <c r="W1773" t="str">
        <f>IF(TRIM(INDEX(connections!$A:$A,ROW()))="","",TRIM(INDEX(connections!$A:$A,ROW())))</f>
      </c>
      <c r="X1773" t="str">
        <f>IF($W1773="","",TRIM(INDEX(connections!$B:$B,ROW())))</f>
      </c>
      <c r="Y1773">
        <f>IF($W1773="","",IFERROR(MATCH($W1773,$A$2:$A$2000,0),""))</f>
      </c>
      <c r="Z1773">
        <f>IF($X1773="","",IFERROR(MATCH($X1773,$A$2:$A$2000,0),""))</f>
      </c>
      <c r="AA1773" t="str">
        <f>IF($Y1773="","",INDEX($P$2:$P$2000,$Y1773))</f>
      </c>
      <c r="AB1773" t="str">
        <f>IF($Z1773="","",INDEX($P$2:$P$2000,$Z1773))</f>
      </c>
      <c r="AC1773">
        <f>IF(AND($AA1773="Yes",$AB1773="Yes"),1,"")</f>
      </c>
      <c r="AD1773">
        <f>IF(OR($Y1773="",$Z1773=""),"",IF(INDEX($C$2:$C$2000,$Y1773)=INDEX($C$2:$C$2000,$Z1773),0,1))</f>
      </c>
      <c r="AE1773">
        <f>IF($AC1773&lt;&gt;1,"",IF(AND(INDEX($AG$2:$AG$2000,$Y1773)=1,INDEX($AG$2:$AG$2000,$Z1773)=1),1,""))</f>
      </c>
      <c r="AG1773">
        <f>IF($A1773="","",COUNTIFS($W$2:$W$2500,$A1773,$AB$2:$AB$2500,"Yes")+COUNTIFS($X$2:$X$2500,$A1773,$AA$2:$AA$2500,"Yes"))</f>
      </c>
      <c r="AH1773" t="str">
        <f>IF(OR($P1773&lt;&gt;"Yes",N($AG1773)=0),"",IF(AND($AG1773=1,COUNTIFS($W$2:$W$2500,$A1773,$AE$2:$AE$2500,1)+COUNTIFS($X$2:$X$2500,$A1773,$AE$2:$AE$2500,1)&gt;0),"","Yes"))</f>
      </c>
      <c r="AI1773">
        <f>IF($AH1773="Yes",$AG1773,"")</f>
      </c>
      <c r="AJ1773">
        <f>IF($AI1773="","",$AI1773+ROW()/1000000)</f>
      </c>
      <c r="AK1773">
        <f>IF(OR($A1773="",$P1773="Yes",N($AG1773)=0),"",$AG1773+ROW()/1000000)</f>
      </c>
      <c r="AL1773" t="str">
        <f>IF($A1773="","",INDEX(games!$J:$J,ROW())&amp;"")</f>
      </c>
      <c r="AM1773">
        <f>IF($A1773="","",SUMPRODUCT($AO1773:$BD1773,'Map Analysis'!$AP$2^{0,1,2,3,4,5,6,7,8,9,10,11,12,13,14,15}))</f>
      </c>
      <c r="AN1773">
        <f>IF($A1773="","",$AM1773+ROW()/10000000)</f>
      </c>
      <c r="AO1773">
        <f>IF($A1773="","",COUNTIF($W$2:$W$2500,$A1773))</f>
      </c>
      <c r="AP1773">
        <f>IF($A1773="","",SUMIFS($BF$2:$BF$2500,$W$2:$W$2500,$A1773))</f>
      </c>
      <c r="AQ1773">
        <f>IF($A1773="","",SUMIFS($BG$2:$BG$2500,$W$2:$W$2500,$A1773))</f>
      </c>
      <c r="AR1773">
        <f>IF($A1773="","",SUMIFS($BH$2:$BH$2500,$W$2:$W$2500,$A1773))</f>
      </c>
      <c r="AS1773">
        <f>IF($A1773="","",SUMIFS($BI$2:$BI$2500,$W$2:$W$2500,$A1773))</f>
      </c>
      <c r="AT1773">
        <f>IF($A1773="","",SUMIFS($BJ$2:$BJ$2500,$W$2:$W$2500,$A1773))</f>
      </c>
      <c r="AU1773">
        <f>IF($A1773="","",SUMIFS($BK$2:$BK$2500,$W$2:$W$2500,$A1773))</f>
      </c>
      <c r="AV1773">
        <f>IF($A1773="","",SUMIFS($BL$2:$BL$2500,$W$2:$W$2500,$A1773))</f>
      </c>
      <c r="AW1773">
        <f>IF($A1773="","",SUMIFS($BM$2:$BM$2500,$W$2:$W$2500,$A1773))</f>
      </c>
      <c r="AX1773">
        <f>IF($A1773="","",SUMIFS($BN$2:$BN$2500,$W$2:$W$2500,$A1773))</f>
      </c>
      <c r="AY1773">
        <f>IF($A1773="","",SUMIFS($BO$2:$BO$2500,$W$2:$W$2500,$A1773))</f>
      </c>
      <c r="AZ1773">
        <f>IF($A1773="","",SUMIFS($BP$2:$BP$2500,$W$2:$W$2500,$A1773))</f>
      </c>
      <c r="BA1773">
        <f>IF($A1773="","",SUMIFS($BQ$2:$BQ$2500,$W$2:$W$2500,$A1773))</f>
      </c>
      <c r="BB1773">
        <f>IF($A1773="","",SUMIFS($BR$2:$BR$2500,$W$2:$W$2500,$A1773))</f>
      </c>
      <c r="BC1773">
        <f>IF($A1773="","",SUMIFS($BS$2:$BS$2500,$W$2:$W$2500,$A1773))</f>
      </c>
      <c r="BD1773">
        <f>IF($A1773="","",SUMIFS($BT$2:$BT$2500,$W$2:$W$2500,$A1773))</f>
      </c>
      <c r="BF1773">
        <f>IF($Z1773="","",INDEX($AO$2:$AO$2000,$Z1773))</f>
      </c>
      <c r="BG1773">
        <f>IF($Z1773="","",INDEX($AP$2:$AP$2000,$Z1773))</f>
      </c>
      <c r="BH1773">
        <f>IF($Z1773="","",INDEX($AQ$2:$AQ$2000,$Z1773))</f>
      </c>
      <c r="BI1773">
        <f>IF($Z1773="","",INDEX($AR$2:$AR$2000,$Z1773))</f>
      </c>
      <c r="BJ1773">
        <f>IF($Z1773="","",INDEX($AS$2:$AS$2000,$Z1773))</f>
      </c>
      <c r="BK1773">
        <f>IF($Z1773="","",INDEX($AT$2:$AT$2000,$Z1773))</f>
      </c>
      <c r="BL1773">
        <f>IF($Z1773="","",INDEX($AU$2:$AU$2000,$Z1773))</f>
      </c>
      <c r="BM1773">
        <f>IF($Z1773="","",INDEX($AV$2:$AV$2000,$Z1773))</f>
      </c>
      <c r="BN1773">
        <f>IF($Z1773="","",INDEX($AW$2:$AW$2000,$Z1773))</f>
      </c>
      <c r="BO1773">
        <f>IF($Z1773="","",INDEX($AX$2:$AX$2000,$Z1773))</f>
      </c>
      <c r="BP1773">
        <f>IF($Z1773="","",INDEX($AY$2:$AY$2000,$Z1773))</f>
      </c>
      <c r="BQ1773">
        <f>IF($Z1773="","",INDEX($AZ$2:$AZ$2000,$Z1773))</f>
      </c>
      <c r="BR1773">
        <f>IF($Z1773="","",INDEX($BA$2:$BA$2000,$Z1773))</f>
      </c>
      <c r="BS1773">
        <f>IF($Z1773="","",INDEX($BB$2:$BB$2000,$Z1773))</f>
      </c>
      <c r="BT1773">
        <f>IF($Z1773="","",INDEX($BC$2:$BC$2000,$Z1773))</f>
      </c>
      <c r="BV1773">
        <f>IF(OR($A1773="",$P1773&lt;&gt;"Yes",$AH1773="Yes"),"",1+N($AG1773))</f>
      </c>
      <c r="BW1773">
        <f>IF($A1773="","",COUNTIFS($W$2:$W$2500,$A1773,$BZ$2:$BZ$2500,"Yes")+COUNTIFS($X$2:$X$2500,$A1773,$BY$2:$BY$2500,"Yes"))</f>
      </c>
      <c r="BX1773">
        <f>IF(OR($A1773="",$P1773="Yes"),"",IF(N($BW1773)=0,0,1+SUMIFS($CB$2:$CB$2500,$W$2:$W$2500,$A1773)+SUMIFS($CA$2:$CA$2500,$X$2:$X$2500,$A1773)))</f>
      </c>
      <c r="BY1773" t="str">
        <f>IF($Y1773="","",INDEX($AH$2:$AH$2000,$Y1773)&amp;"")</f>
      </c>
      <c r="BZ1773" t="str">
        <f>IF($Z1773="","",INDEX($AH$2:$AH$2000,$Z1773)&amp;"")</f>
      </c>
      <c r="CA1773">
        <f>IF($Y1773="","",INDEX($BV$2:$BV$2000,$Y1773))</f>
      </c>
      <c r="CB1773">
        <f>IF($Z1773="","",INDEX($BV$2:$BV$2000,$Z1773))</f>
      </c>
    </row>
    <row r="1774">
      <c r="A1774" t="str">
        <f>IF(TRIM(INDEX(games!$A:$A,ROW()))="","",TRIM(INDEX(games!$A:$A,ROW())))</f>
      </c>
      <c r="B1774">
        <f>IF(OR($A1774="",INDEX(games!$B:$B,ROW())=""),"",INDEX(games!$B:$B,ROW()))</f>
      </c>
      <c r="C1774" t="str">
        <f>IF(OR($A1774="",INDEX(games!$C:$C,ROW())=""),"",INDEX(games!$C:$C,ROW()))</f>
      </c>
      <c r="D1774">
        <f>IF($A1774="","",COUNTIF($W$2:$W$2500,$A1774)+COUNTIF($X$2:$X$2500,$A1774))</f>
      </c>
      <c r="E1774">
        <f>IF($A1774="","",IFERROR(MATCH($C1774,$R$2:$R$5,0),0))</f>
      </c>
      <c r="F1774">
        <f>IF($A1774="","",MOD(ROW(),34))</f>
      </c>
      <c r="G1774">
        <f>IF($A1774="",NA(),IF($C1774="Action",$B1774,NA()))</f>
      </c>
      <c r="H1774">
        <f>IF($A1774="",NA(),IF($C1774="Action",1+$F1774*0.023,NA()))</f>
      </c>
      <c r="I1774">
        <f>IF($A1774="",NA(),IF($C1774="Strategy",$B1774,NA()))</f>
      </c>
      <c r="J1774">
        <f>IF($A1774="",NA(),IF($C1774="Strategy",2+$F1774*0.023,NA()))</f>
      </c>
      <c r="K1774">
        <f>IF($A1774="",NA(),IF($C1774="Deckbuilder",$B1774,NA()))</f>
      </c>
      <c r="L1774">
        <f>IF($A1774="",NA(),IF($C1774="Deckbuilder",3+$F1774*0.023,NA()))</f>
      </c>
      <c r="M1774">
        <f>IF($A1774="",NA(),IF($C1774="Traditional",$B1774,NA()))</f>
      </c>
      <c r="N1774">
        <f>IF($A1774="",NA(),IF($C1774="Traditional",4+$F1774*0.023,NA()))</f>
      </c>
      <c r="O1774">
        <f>IF($A1774="","",$D1774+ROW()/1000000)</f>
      </c>
      <c r="P1774" t="str">
        <f>IF(OR($A1774="",INDEX(games!$H:$H,ROW())=""),"",INDEX(games!$H:$H,ROW()))</f>
      </c>
      <c r="Q1774">
        <f>IF(OR($A1774="",$P1774&lt;&gt;"Yes"),"",$D1774+ROW()/1000000)</f>
      </c>
      <c r="T1774">
        <f>IF($Y1774="","",INDEX($B$2:$B$2000,$Y1774))</f>
      </c>
      <c r="U1774">
        <f>IF($Z1774="","",INDEX($B$2:$B$2000,$Z1774))</f>
      </c>
      <c r="V1774">
        <f>IF(OR($T1774="",$U1774=""),"",$U1774-$T1774)</f>
      </c>
      <c r="W1774" t="str">
        <f>IF(TRIM(INDEX(connections!$A:$A,ROW()))="","",TRIM(INDEX(connections!$A:$A,ROW())))</f>
      </c>
      <c r="X1774" t="str">
        <f>IF($W1774="","",TRIM(INDEX(connections!$B:$B,ROW())))</f>
      </c>
      <c r="Y1774">
        <f>IF($W1774="","",IFERROR(MATCH($W1774,$A$2:$A$2000,0),""))</f>
      </c>
      <c r="Z1774">
        <f>IF($X1774="","",IFERROR(MATCH($X1774,$A$2:$A$2000,0),""))</f>
      </c>
      <c r="AA1774" t="str">
        <f>IF($Y1774="","",INDEX($P$2:$P$2000,$Y1774))</f>
      </c>
      <c r="AB1774" t="str">
        <f>IF($Z1774="","",INDEX($P$2:$P$2000,$Z1774))</f>
      </c>
      <c r="AC1774">
        <f>IF(AND($AA1774="Yes",$AB1774="Yes"),1,"")</f>
      </c>
      <c r="AD1774">
        <f>IF(OR($Y1774="",$Z1774=""),"",IF(INDEX($C$2:$C$2000,$Y1774)=INDEX($C$2:$C$2000,$Z1774),0,1))</f>
      </c>
      <c r="AE1774">
        <f>IF($AC1774&lt;&gt;1,"",IF(AND(INDEX($AG$2:$AG$2000,$Y1774)=1,INDEX($AG$2:$AG$2000,$Z1774)=1),1,""))</f>
      </c>
      <c r="AG1774">
        <f>IF($A1774="","",COUNTIFS($W$2:$W$2500,$A1774,$AB$2:$AB$2500,"Yes")+COUNTIFS($X$2:$X$2500,$A1774,$AA$2:$AA$2500,"Yes"))</f>
      </c>
      <c r="AH1774" t="str">
        <f>IF(OR($P1774&lt;&gt;"Yes",N($AG1774)=0),"",IF(AND($AG1774=1,COUNTIFS($W$2:$W$2500,$A1774,$AE$2:$AE$2500,1)+COUNTIFS($X$2:$X$2500,$A1774,$AE$2:$AE$2500,1)&gt;0),"","Yes"))</f>
      </c>
      <c r="AI1774">
        <f>IF($AH1774="Yes",$AG1774,"")</f>
      </c>
      <c r="AJ1774">
        <f>IF($AI1774="","",$AI1774+ROW()/1000000)</f>
      </c>
      <c r="AK1774">
        <f>IF(OR($A1774="",$P1774="Yes",N($AG1774)=0),"",$AG1774+ROW()/1000000)</f>
      </c>
      <c r="AL1774" t="str">
        <f>IF($A1774="","",INDEX(games!$J:$J,ROW())&amp;"")</f>
      </c>
      <c r="AM1774">
        <f>IF($A1774="","",SUMPRODUCT($AO1774:$BD1774,'Map Analysis'!$AP$2^{0,1,2,3,4,5,6,7,8,9,10,11,12,13,14,15}))</f>
      </c>
      <c r="AN1774">
        <f>IF($A1774="","",$AM1774+ROW()/10000000)</f>
      </c>
      <c r="AO1774">
        <f>IF($A1774="","",COUNTIF($W$2:$W$2500,$A1774))</f>
      </c>
      <c r="AP1774">
        <f>IF($A1774="","",SUMIFS($BF$2:$BF$2500,$W$2:$W$2500,$A1774))</f>
      </c>
      <c r="AQ1774">
        <f>IF($A1774="","",SUMIFS($BG$2:$BG$2500,$W$2:$W$2500,$A1774))</f>
      </c>
      <c r="AR1774">
        <f>IF($A1774="","",SUMIFS($BH$2:$BH$2500,$W$2:$W$2500,$A1774))</f>
      </c>
      <c r="AS1774">
        <f>IF($A1774="","",SUMIFS($BI$2:$BI$2500,$W$2:$W$2500,$A1774))</f>
      </c>
      <c r="AT1774">
        <f>IF($A1774="","",SUMIFS($BJ$2:$BJ$2500,$W$2:$W$2500,$A1774))</f>
      </c>
      <c r="AU1774">
        <f>IF($A1774="","",SUMIFS($BK$2:$BK$2500,$W$2:$W$2500,$A1774))</f>
      </c>
      <c r="AV1774">
        <f>IF($A1774="","",SUMIFS($BL$2:$BL$2500,$W$2:$W$2500,$A1774))</f>
      </c>
      <c r="AW1774">
        <f>IF($A1774="","",SUMIFS($BM$2:$BM$2500,$W$2:$W$2500,$A1774))</f>
      </c>
      <c r="AX1774">
        <f>IF($A1774="","",SUMIFS($BN$2:$BN$2500,$W$2:$W$2500,$A1774))</f>
      </c>
      <c r="AY1774">
        <f>IF($A1774="","",SUMIFS($BO$2:$BO$2500,$W$2:$W$2500,$A1774))</f>
      </c>
      <c r="AZ1774">
        <f>IF($A1774="","",SUMIFS($BP$2:$BP$2500,$W$2:$W$2500,$A1774))</f>
      </c>
      <c r="BA1774">
        <f>IF($A1774="","",SUMIFS($BQ$2:$BQ$2500,$W$2:$W$2500,$A1774))</f>
      </c>
      <c r="BB1774">
        <f>IF($A1774="","",SUMIFS($BR$2:$BR$2500,$W$2:$W$2500,$A1774))</f>
      </c>
      <c r="BC1774">
        <f>IF($A1774="","",SUMIFS($BS$2:$BS$2500,$W$2:$W$2500,$A1774))</f>
      </c>
      <c r="BD1774">
        <f>IF($A1774="","",SUMIFS($BT$2:$BT$2500,$W$2:$W$2500,$A1774))</f>
      </c>
      <c r="BF1774">
        <f>IF($Z1774="","",INDEX($AO$2:$AO$2000,$Z1774))</f>
      </c>
      <c r="BG1774">
        <f>IF($Z1774="","",INDEX($AP$2:$AP$2000,$Z1774))</f>
      </c>
      <c r="BH1774">
        <f>IF($Z1774="","",INDEX($AQ$2:$AQ$2000,$Z1774))</f>
      </c>
      <c r="BI1774">
        <f>IF($Z1774="","",INDEX($AR$2:$AR$2000,$Z1774))</f>
      </c>
      <c r="BJ1774">
        <f>IF($Z1774="","",INDEX($AS$2:$AS$2000,$Z1774))</f>
      </c>
      <c r="BK1774">
        <f>IF($Z1774="","",INDEX($AT$2:$AT$2000,$Z1774))</f>
      </c>
      <c r="BL1774">
        <f>IF($Z1774="","",INDEX($AU$2:$AU$2000,$Z1774))</f>
      </c>
      <c r="BM1774">
        <f>IF($Z1774="","",INDEX($AV$2:$AV$2000,$Z1774))</f>
      </c>
      <c r="BN1774">
        <f>IF($Z1774="","",INDEX($AW$2:$AW$2000,$Z1774))</f>
      </c>
      <c r="BO1774">
        <f>IF($Z1774="","",INDEX($AX$2:$AX$2000,$Z1774))</f>
      </c>
      <c r="BP1774">
        <f>IF($Z1774="","",INDEX($AY$2:$AY$2000,$Z1774))</f>
      </c>
      <c r="BQ1774">
        <f>IF($Z1774="","",INDEX($AZ$2:$AZ$2000,$Z1774))</f>
      </c>
      <c r="BR1774">
        <f>IF($Z1774="","",INDEX($BA$2:$BA$2000,$Z1774))</f>
      </c>
      <c r="BS1774">
        <f>IF($Z1774="","",INDEX($BB$2:$BB$2000,$Z1774))</f>
      </c>
      <c r="BT1774">
        <f>IF($Z1774="","",INDEX($BC$2:$BC$2000,$Z1774))</f>
      </c>
      <c r="BV1774">
        <f>IF(OR($A1774="",$P1774&lt;&gt;"Yes",$AH1774="Yes"),"",1+N($AG1774))</f>
      </c>
      <c r="BW1774">
        <f>IF($A1774="","",COUNTIFS($W$2:$W$2500,$A1774,$BZ$2:$BZ$2500,"Yes")+COUNTIFS($X$2:$X$2500,$A1774,$BY$2:$BY$2500,"Yes"))</f>
      </c>
      <c r="BX1774">
        <f>IF(OR($A1774="",$P1774="Yes"),"",IF(N($BW1774)=0,0,1+SUMIFS($CB$2:$CB$2500,$W$2:$W$2500,$A1774)+SUMIFS($CA$2:$CA$2500,$X$2:$X$2500,$A1774)))</f>
      </c>
      <c r="BY1774" t="str">
        <f>IF($Y1774="","",INDEX($AH$2:$AH$2000,$Y1774)&amp;"")</f>
      </c>
      <c r="BZ1774" t="str">
        <f>IF($Z1774="","",INDEX($AH$2:$AH$2000,$Z1774)&amp;"")</f>
      </c>
      <c r="CA1774">
        <f>IF($Y1774="","",INDEX($BV$2:$BV$2000,$Y1774))</f>
      </c>
      <c r="CB1774">
        <f>IF($Z1774="","",INDEX($BV$2:$BV$2000,$Z1774))</f>
      </c>
    </row>
    <row r="1775">
      <c r="A1775" t="str">
        <f>IF(TRIM(INDEX(games!$A:$A,ROW()))="","",TRIM(INDEX(games!$A:$A,ROW())))</f>
      </c>
      <c r="B1775">
        <f>IF(OR($A1775="",INDEX(games!$B:$B,ROW())=""),"",INDEX(games!$B:$B,ROW()))</f>
      </c>
      <c r="C1775" t="str">
        <f>IF(OR($A1775="",INDEX(games!$C:$C,ROW())=""),"",INDEX(games!$C:$C,ROW()))</f>
      </c>
      <c r="D1775">
        <f>IF($A1775="","",COUNTIF($W$2:$W$2500,$A1775)+COUNTIF($X$2:$X$2500,$A1775))</f>
      </c>
      <c r="E1775">
        <f>IF($A1775="","",IFERROR(MATCH($C1775,$R$2:$R$5,0),0))</f>
      </c>
      <c r="F1775">
        <f>IF($A1775="","",MOD(ROW(),34))</f>
      </c>
      <c r="G1775">
        <f>IF($A1775="",NA(),IF($C1775="Action",$B1775,NA()))</f>
      </c>
      <c r="H1775">
        <f>IF($A1775="",NA(),IF($C1775="Action",1+$F1775*0.023,NA()))</f>
      </c>
      <c r="I1775">
        <f>IF($A1775="",NA(),IF($C1775="Strategy",$B1775,NA()))</f>
      </c>
      <c r="J1775">
        <f>IF($A1775="",NA(),IF($C1775="Strategy",2+$F1775*0.023,NA()))</f>
      </c>
      <c r="K1775">
        <f>IF($A1775="",NA(),IF($C1775="Deckbuilder",$B1775,NA()))</f>
      </c>
      <c r="L1775">
        <f>IF($A1775="",NA(),IF($C1775="Deckbuilder",3+$F1775*0.023,NA()))</f>
      </c>
      <c r="M1775">
        <f>IF($A1775="",NA(),IF($C1775="Traditional",$B1775,NA()))</f>
      </c>
      <c r="N1775">
        <f>IF($A1775="",NA(),IF($C1775="Traditional",4+$F1775*0.023,NA()))</f>
      </c>
      <c r="O1775">
        <f>IF($A1775="","",$D1775+ROW()/1000000)</f>
      </c>
      <c r="P1775" t="str">
        <f>IF(OR($A1775="",INDEX(games!$H:$H,ROW())=""),"",INDEX(games!$H:$H,ROW()))</f>
      </c>
      <c r="Q1775">
        <f>IF(OR($A1775="",$P1775&lt;&gt;"Yes"),"",$D1775+ROW()/1000000)</f>
      </c>
      <c r="T1775">
        <f>IF($Y1775="","",INDEX($B$2:$B$2000,$Y1775))</f>
      </c>
      <c r="U1775">
        <f>IF($Z1775="","",INDEX($B$2:$B$2000,$Z1775))</f>
      </c>
      <c r="V1775">
        <f>IF(OR($T1775="",$U1775=""),"",$U1775-$T1775)</f>
      </c>
      <c r="W1775" t="str">
        <f>IF(TRIM(INDEX(connections!$A:$A,ROW()))="","",TRIM(INDEX(connections!$A:$A,ROW())))</f>
      </c>
      <c r="X1775" t="str">
        <f>IF($W1775="","",TRIM(INDEX(connections!$B:$B,ROW())))</f>
      </c>
      <c r="Y1775">
        <f>IF($W1775="","",IFERROR(MATCH($W1775,$A$2:$A$2000,0),""))</f>
      </c>
      <c r="Z1775">
        <f>IF($X1775="","",IFERROR(MATCH($X1775,$A$2:$A$2000,0),""))</f>
      </c>
      <c r="AA1775" t="str">
        <f>IF($Y1775="","",INDEX($P$2:$P$2000,$Y1775))</f>
      </c>
      <c r="AB1775" t="str">
        <f>IF($Z1775="","",INDEX($P$2:$P$2000,$Z1775))</f>
      </c>
      <c r="AC1775">
        <f>IF(AND($AA1775="Yes",$AB1775="Yes"),1,"")</f>
      </c>
      <c r="AD1775">
        <f>IF(OR($Y1775="",$Z1775=""),"",IF(INDEX($C$2:$C$2000,$Y1775)=INDEX($C$2:$C$2000,$Z1775),0,1))</f>
      </c>
      <c r="AE1775">
        <f>IF($AC1775&lt;&gt;1,"",IF(AND(INDEX($AG$2:$AG$2000,$Y1775)=1,INDEX($AG$2:$AG$2000,$Z1775)=1),1,""))</f>
      </c>
      <c r="AG1775">
        <f>IF($A1775="","",COUNTIFS($W$2:$W$2500,$A1775,$AB$2:$AB$2500,"Yes")+COUNTIFS($X$2:$X$2500,$A1775,$AA$2:$AA$2500,"Yes"))</f>
      </c>
      <c r="AH1775" t="str">
        <f>IF(OR($P1775&lt;&gt;"Yes",N($AG1775)=0),"",IF(AND($AG1775=1,COUNTIFS($W$2:$W$2500,$A1775,$AE$2:$AE$2500,1)+COUNTIFS($X$2:$X$2500,$A1775,$AE$2:$AE$2500,1)&gt;0),"","Yes"))</f>
      </c>
      <c r="AI1775">
        <f>IF($AH1775="Yes",$AG1775,"")</f>
      </c>
      <c r="AJ1775">
        <f>IF($AI1775="","",$AI1775+ROW()/1000000)</f>
      </c>
      <c r="AK1775">
        <f>IF(OR($A1775="",$P1775="Yes",N($AG1775)=0),"",$AG1775+ROW()/1000000)</f>
      </c>
      <c r="AL1775" t="str">
        <f>IF($A1775="","",INDEX(games!$J:$J,ROW())&amp;"")</f>
      </c>
      <c r="AM1775">
        <f>IF($A1775="","",SUMPRODUCT($AO1775:$BD1775,'Map Analysis'!$AP$2^{0,1,2,3,4,5,6,7,8,9,10,11,12,13,14,15}))</f>
      </c>
      <c r="AN1775">
        <f>IF($A1775="","",$AM1775+ROW()/10000000)</f>
      </c>
      <c r="AO1775">
        <f>IF($A1775="","",COUNTIF($W$2:$W$2500,$A1775))</f>
      </c>
      <c r="AP1775">
        <f>IF($A1775="","",SUMIFS($BF$2:$BF$2500,$W$2:$W$2500,$A1775))</f>
      </c>
      <c r="AQ1775">
        <f>IF($A1775="","",SUMIFS($BG$2:$BG$2500,$W$2:$W$2500,$A1775))</f>
      </c>
      <c r="AR1775">
        <f>IF($A1775="","",SUMIFS($BH$2:$BH$2500,$W$2:$W$2500,$A1775))</f>
      </c>
      <c r="AS1775">
        <f>IF($A1775="","",SUMIFS($BI$2:$BI$2500,$W$2:$W$2500,$A1775))</f>
      </c>
      <c r="AT1775">
        <f>IF($A1775="","",SUMIFS($BJ$2:$BJ$2500,$W$2:$W$2500,$A1775))</f>
      </c>
      <c r="AU1775">
        <f>IF($A1775="","",SUMIFS($BK$2:$BK$2500,$W$2:$W$2500,$A1775))</f>
      </c>
      <c r="AV1775">
        <f>IF($A1775="","",SUMIFS($BL$2:$BL$2500,$W$2:$W$2500,$A1775))</f>
      </c>
      <c r="AW1775">
        <f>IF($A1775="","",SUMIFS($BM$2:$BM$2500,$W$2:$W$2500,$A1775))</f>
      </c>
      <c r="AX1775">
        <f>IF($A1775="","",SUMIFS($BN$2:$BN$2500,$W$2:$W$2500,$A1775))</f>
      </c>
      <c r="AY1775">
        <f>IF($A1775="","",SUMIFS($BO$2:$BO$2500,$W$2:$W$2500,$A1775))</f>
      </c>
      <c r="AZ1775">
        <f>IF($A1775="","",SUMIFS($BP$2:$BP$2500,$W$2:$W$2500,$A1775))</f>
      </c>
      <c r="BA1775">
        <f>IF($A1775="","",SUMIFS($BQ$2:$BQ$2500,$W$2:$W$2500,$A1775))</f>
      </c>
      <c r="BB1775">
        <f>IF($A1775="","",SUMIFS($BR$2:$BR$2500,$W$2:$W$2500,$A1775))</f>
      </c>
      <c r="BC1775">
        <f>IF($A1775="","",SUMIFS($BS$2:$BS$2500,$W$2:$W$2500,$A1775))</f>
      </c>
      <c r="BD1775">
        <f>IF($A1775="","",SUMIFS($BT$2:$BT$2500,$W$2:$W$2500,$A1775))</f>
      </c>
      <c r="BF1775">
        <f>IF($Z1775="","",INDEX($AO$2:$AO$2000,$Z1775))</f>
      </c>
      <c r="BG1775">
        <f>IF($Z1775="","",INDEX($AP$2:$AP$2000,$Z1775))</f>
      </c>
      <c r="BH1775">
        <f>IF($Z1775="","",INDEX($AQ$2:$AQ$2000,$Z1775))</f>
      </c>
      <c r="BI1775">
        <f>IF($Z1775="","",INDEX($AR$2:$AR$2000,$Z1775))</f>
      </c>
      <c r="BJ1775">
        <f>IF($Z1775="","",INDEX($AS$2:$AS$2000,$Z1775))</f>
      </c>
      <c r="BK1775">
        <f>IF($Z1775="","",INDEX($AT$2:$AT$2000,$Z1775))</f>
      </c>
      <c r="BL1775">
        <f>IF($Z1775="","",INDEX($AU$2:$AU$2000,$Z1775))</f>
      </c>
      <c r="BM1775">
        <f>IF($Z1775="","",INDEX($AV$2:$AV$2000,$Z1775))</f>
      </c>
      <c r="BN1775">
        <f>IF($Z1775="","",INDEX($AW$2:$AW$2000,$Z1775))</f>
      </c>
      <c r="BO1775">
        <f>IF($Z1775="","",INDEX($AX$2:$AX$2000,$Z1775))</f>
      </c>
      <c r="BP1775">
        <f>IF($Z1775="","",INDEX($AY$2:$AY$2000,$Z1775))</f>
      </c>
      <c r="BQ1775">
        <f>IF($Z1775="","",INDEX($AZ$2:$AZ$2000,$Z1775))</f>
      </c>
      <c r="BR1775">
        <f>IF($Z1775="","",INDEX($BA$2:$BA$2000,$Z1775))</f>
      </c>
      <c r="BS1775">
        <f>IF($Z1775="","",INDEX($BB$2:$BB$2000,$Z1775))</f>
      </c>
      <c r="BT1775">
        <f>IF($Z1775="","",INDEX($BC$2:$BC$2000,$Z1775))</f>
      </c>
      <c r="BV1775">
        <f>IF(OR($A1775="",$P1775&lt;&gt;"Yes",$AH1775="Yes"),"",1+N($AG1775))</f>
      </c>
      <c r="BW1775">
        <f>IF($A1775="","",COUNTIFS($W$2:$W$2500,$A1775,$BZ$2:$BZ$2500,"Yes")+COUNTIFS($X$2:$X$2500,$A1775,$BY$2:$BY$2500,"Yes"))</f>
      </c>
      <c r="BX1775">
        <f>IF(OR($A1775="",$P1775="Yes"),"",IF(N($BW1775)=0,0,1+SUMIFS($CB$2:$CB$2500,$W$2:$W$2500,$A1775)+SUMIFS($CA$2:$CA$2500,$X$2:$X$2500,$A1775)))</f>
      </c>
      <c r="BY1775" t="str">
        <f>IF($Y1775="","",INDEX($AH$2:$AH$2000,$Y1775)&amp;"")</f>
      </c>
      <c r="BZ1775" t="str">
        <f>IF($Z1775="","",INDEX($AH$2:$AH$2000,$Z1775)&amp;"")</f>
      </c>
      <c r="CA1775">
        <f>IF($Y1775="","",INDEX($BV$2:$BV$2000,$Y1775))</f>
      </c>
      <c r="CB1775">
        <f>IF($Z1775="","",INDEX($BV$2:$BV$2000,$Z1775))</f>
      </c>
    </row>
    <row r="1776">
      <c r="A1776" t="str">
        <f>IF(TRIM(INDEX(games!$A:$A,ROW()))="","",TRIM(INDEX(games!$A:$A,ROW())))</f>
      </c>
      <c r="B1776">
        <f>IF(OR($A1776="",INDEX(games!$B:$B,ROW())=""),"",INDEX(games!$B:$B,ROW()))</f>
      </c>
      <c r="C1776" t="str">
        <f>IF(OR($A1776="",INDEX(games!$C:$C,ROW())=""),"",INDEX(games!$C:$C,ROW()))</f>
      </c>
      <c r="D1776">
        <f>IF($A1776="","",COUNTIF($W$2:$W$2500,$A1776)+COUNTIF($X$2:$X$2500,$A1776))</f>
      </c>
      <c r="E1776">
        <f>IF($A1776="","",IFERROR(MATCH($C1776,$R$2:$R$5,0),0))</f>
      </c>
      <c r="F1776">
        <f>IF($A1776="","",MOD(ROW(),34))</f>
      </c>
      <c r="G1776">
        <f>IF($A1776="",NA(),IF($C1776="Action",$B1776,NA()))</f>
      </c>
      <c r="H1776">
        <f>IF($A1776="",NA(),IF($C1776="Action",1+$F1776*0.023,NA()))</f>
      </c>
      <c r="I1776">
        <f>IF($A1776="",NA(),IF($C1776="Strategy",$B1776,NA()))</f>
      </c>
      <c r="J1776">
        <f>IF($A1776="",NA(),IF($C1776="Strategy",2+$F1776*0.023,NA()))</f>
      </c>
      <c r="K1776">
        <f>IF($A1776="",NA(),IF($C1776="Deckbuilder",$B1776,NA()))</f>
      </c>
      <c r="L1776">
        <f>IF($A1776="",NA(),IF($C1776="Deckbuilder",3+$F1776*0.023,NA()))</f>
      </c>
      <c r="M1776">
        <f>IF($A1776="",NA(),IF($C1776="Traditional",$B1776,NA()))</f>
      </c>
      <c r="N1776">
        <f>IF($A1776="",NA(),IF($C1776="Traditional",4+$F1776*0.023,NA()))</f>
      </c>
      <c r="O1776">
        <f>IF($A1776="","",$D1776+ROW()/1000000)</f>
      </c>
      <c r="P1776" t="str">
        <f>IF(OR($A1776="",INDEX(games!$H:$H,ROW())=""),"",INDEX(games!$H:$H,ROW()))</f>
      </c>
      <c r="Q1776">
        <f>IF(OR($A1776="",$P1776&lt;&gt;"Yes"),"",$D1776+ROW()/1000000)</f>
      </c>
      <c r="T1776">
        <f>IF($Y1776="","",INDEX($B$2:$B$2000,$Y1776))</f>
      </c>
      <c r="U1776">
        <f>IF($Z1776="","",INDEX($B$2:$B$2000,$Z1776))</f>
      </c>
      <c r="V1776">
        <f>IF(OR($T1776="",$U1776=""),"",$U1776-$T1776)</f>
      </c>
      <c r="W1776" t="str">
        <f>IF(TRIM(INDEX(connections!$A:$A,ROW()))="","",TRIM(INDEX(connections!$A:$A,ROW())))</f>
      </c>
      <c r="X1776" t="str">
        <f>IF($W1776="","",TRIM(INDEX(connections!$B:$B,ROW())))</f>
      </c>
      <c r="Y1776">
        <f>IF($W1776="","",IFERROR(MATCH($W1776,$A$2:$A$2000,0),""))</f>
      </c>
      <c r="Z1776">
        <f>IF($X1776="","",IFERROR(MATCH($X1776,$A$2:$A$2000,0),""))</f>
      </c>
      <c r="AA1776" t="str">
        <f>IF($Y1776="","",INDEX($P$2:$P$2000,$Y1776))</f>
      </c>
      <c r="AB1776" t="str">
        <f>IF($Z1776="","",INDEX($P$2:$P$2000,$Z1776))</f>
      </c>
      <c r="AC1776">
        <f>IF(AND($AA1776="Yes",$AB1776="Yes"),1,"")</f>
      </c>
      <c r="AD1776">
        <f>IF(OR($Y1776="",$Z1776=""),"",IF(INDEX($C$2:$C$2000,$Y1776)=INDEX($C$2:$C$2000,$Z1776),0,1))</f>
      </c>
      <c r="AE1776">
        <f>IF($AC1776&lt;&gt;1,"",IF(AND(INDEX($AG$2:$AG$2000,$Y1776)=1,INDEX($AG$2:$AG$2000,$Z1776)=1),1,""))</f>
      </c>
      <c r="AG1776">
        <f>IF($A1776="","",COUNTIFS($W$2:$W$2500,$A1776,$AB$2:$AB$2500,"Yes")+COUNTIFS($X$2:$X$2500,$A1776,$AA$2:$AA$2500,"Yes"))</f>
      </c>
      <c r="AH1776" t="str">
        <f>IF(OR($P1776&lt;&gt;"Yes",N($AG1776)=0),"",IF(AND($AG1776=1,COUNTIFS($W$2:$W$2500,$A1776,$AE$2:$AE$2500,1)+COUNTIFS($X$2:$X$2500,$A1776,$AE$2:$AE$2500,1)&gt;0),"","Yes"))</f>
      </c>
      <c r="AI1776">
        <f>IF($AH1776="Yes",$AG1776,"")</f>
      </c>
      <c r="AJ1776">
        <f>IF($AI1776="","",$AI1776+ROW()/1000000)</f>
      </c>
      <c r="AK1776">
        <f>IF(OR($A1776="",$P1776="Yes",N($AG1776)=0),"",$AG1776+ROW()/1000000)</f>
      </c>
      <c r="AL1776" t="str">
        <f>IF($A1776="","",INDEX(games!$J:$J,ROW())&amp;"")</f>
      </c>
      <c r="AM1776">
        <f>IF($A1776="","",SUMPRODUCT($AO1776:$BD1776,'Map Analysis'!$AP$2^{0,1,2,3,4,5,6,7,8,9,10,11,12,13,14,15}))</f>
      </c>
      <c r="AN1776">
        <f>IF($A1776="","",$AM1776+ROW()/10000000)</f>
      </c>
      <c r="AO1776">
        <f>IF($A1776="","",COUNTIF($W$2:$W$2500,$A1776))</f>
      </c>
      <c r="AP1776">
        <f>IF($A1776="","",SUMIFS($BF$2:$BF$2500,$W$2:$W$2500,$A1776))</f>
      </c>
      <c r="AQ1776">
        <f>IF($A1776="","",SUMIFS($BG$2:$BG$2500,$W$2:$W$2500,$A1776))</f>
      </c>
      <c r="AR1776">
        <f>IF($A1776="","",SUMIFS($BH$2:$BH$2500,$W$2:$W$2500,$A1776))</f>
      </c>
      <c r="AS1776">
        <f>IF($A1776="","",SUMIFS($BI$2:$BI$2500,$W$2:$W$2500,$A1776))</f>
      </c>
      <c r="AT1776">
        <f>IF($A1776="","",SUMIFS($BJ$2:$BJ$2500,$W$2:$W$2500,$A1776))</f>
      </c>
      <c r="AU1776">
        <f>IF($A1776="","",SUMIFS($BK$2:$BK$2500,$W$2:$W$2500,$A1776))</f>
      </c>
      <c r="AV1776">
        <f>IF($A1776="","",SUMIFS($BL$2:$BL$2500,$W$2:$W$2500,$A1776))</f>
      </c>
      <c r="AW1776">
        <f>IF($A1776="","",SUMIFS($BM$2:$BM$2500,$W$2:$W$2500,$A1776))</f>
      </c>
      <c r="AX1776">
        <f>IF($A1776="","",SUMIFS($BN$2:$BN$2500,$W$2:$W$2500,$A1776))</f>
      </c>
      <c r="AY1776">
        <f>IF($A1776="","",SUMIFS($BO$2:$BO$2500,$W$2:$W$2500,$A1776))</f>
      </c>
      <c r="AZ1776">
        <f>IF($A1776="","",SUMIFS($BP$2:$BP$2500,$W$2:$W$2500,$A1776))</f>
      </c>
      <c r="BA1776">
        <f>IF($A1776="","",SUMIFS($BQ$2:$BQ$2500,$W$2:$W$2500,$A1776))</f>
      </c>
      <c r="BB1776">
        <f>IF($A1776="","",SUMIFS($BR$2:$BR$2500,$W$2:$W$2500,$A1776))</f>
      </c>
      <c r="BC1776">
        <f>IF($A1776="","",SUMIFS($BS$2:$BS$2500,$W$2:$W$2500,$A1776))</f>
      </c>
      <c r="BD1776">
        <f>IF($A1776="","",SUMIFS($BT$2:$BT$2500,$W$2:$W$2500,$A1776))</f>
      </c>
      <c r="BF1776">
        <f>IF($Z1776="","",INDEX($AO$2:$AO$2000,$Z1776))</f>
      </c>
      <c r="BG1776">
        <f>IF($Z1776="","",INDEX($AP$2:$AP$2000,$Z1776))</f>
      </c>
      <c r="BH1776">
        <f>IF($Z1776="","",INDEX($AQ$2:$AQ$2000,$Z1776))</f>
      </c>
      <c r="BI1776">
        <f>IF($Z1776="","",INDEX($AR$2:$AR$2000,$Z1776))</f>
      </c>
      <c r="BJ1776">
        <f>IF($Z1776="","",INDEX($AS$2:$AS$2000,$Z1776))</f>
      </c>
      <c r="BK1776">
        <f>IF($Z1776="","",INDEX($AT$2:$AT$2000,$Z1776))</f>
      </c>
      <c r="BL1776">
        <f>IF($Z1776="","",INDEX($AU$2:$AU$2000,$Z1776))</f>
      </c>
      <c r="BM1776">
        <f>IF($Z1776="","",INDEX($AV$2:$AV$2000,$Z1776))</f>
      </c>
      <c r="BN1776">
        <f>IF($Z1776="","",INDEX($AW$2:$AW$2000,$Z1776))</f>
      </c>
      <c r="BO1776">
        <f>IF($Z1776="","",INDEX($AX$2:$AX$2000,$Z1776))</f>
      </c>
      <c r="BP1776">
        <f>IF($Z1776="","",INDEX($AY$2:$AY$2000,$Z1776))</f>
      </c>
      <c r="BQ1776">
        <f>IF($Z1776="","",INDEX($AZ$2:$AZ$2000,$Z1776))</f>
      </c>
      <c r="BR1776">
        <f>IF($Z1776="","",INDEX($BA$2:$BA$2000,$Z1776))</f>
      </c>
      <c r="BS1776">
        <f>IF($Z1776="","",INDEX($BB$2:$BB$2000,$Z1776))</f>
      </c>
      <c r="BT1776">
        <f>IF($Z1776="","",INDEX($BC$2:$BC$2000,$Z1776))</f>
      </c>
      <c r="BV1776">
        <f>IF(OR($A1776="",$P1776&lt;&gt;"Yes",$AH1776="Yes"),"",1+N($AG1776))</f>
      </c>
      <c r="BW1776">
        <f>IF($A1776="","",COUNTIFS($W$2:$W$2500,$A1776,$BZ$2:$BZ$2500,"Yes")+COUNTIFS($X$2:$X$2500,$A1776,$BY$2:$BY$2500,"Yes"))</f>
      </c>
      <c r="BX1776">
        <f>IF(OR($A1776="",$P1776="Yes"),"",IF(N($BW1776)=0,0,1+SUMIFS($CB$2:$CB$2500,$W$2:$W$2500,$A1776)+SUMIFS($CA$2:$CA$2500,$X$2:$X$2500,$A1776)))</f>
      </c>
      <c r="BY1776" t="str">
        <f>IF($Y1776="","",INDEX($AH$2:$AH$2000,$Y1776)&amp;"")</f>
      </c>
      <c r="BZ1776" t="str">
        <f>IF($Z1776="","",INDEX($AH$2:$AH$2000,$Z1776)&amp;"")</f>
      </c>
      <c r="CA1776">
        <f>IF($Y1776="","",INDEX($BV$2:$BV$2000,$Y1776))</f>
      </c>
      <c r="CB1776">
        <f>IF($Z1776="","",INDEX($BV$2:$BV$2000,$Z1776))</f>
      </c>
    </row>
    <row r="1777">
      <c r="A1777" t="str">
        <f>IF(TRIM(INDEX(games!$A:$A,ROW()))="","",TRIM(INDEX(games!$A:$A,ROW())))</f>
      </c>
      <c r="B1777">
        <f>IF(OR($A1777="",INDEX(games!$B:$B,ROW())=""),"",INDEX(games!$B:$B,ROW()))</f>
      </c>
      <c r="C1777" t="str">
        <f>IF(OR($A1777="",INDEX(games!$C:$C,ROW())=""),"",INDEX(games!$C:$C,ROW()))</f>
      </c>
      <c r="D1777">
        <f>IF($A1777="","",COUNTIF($W$2:$W$2500,$A1777)+COUNTIF($X$2:$X$2500,$A1777))</f>
      </c>
      <c r="E1777">
        <f>IF($A1777="","",IFERROR(MATCH($C1777,$R$2:$R$5,0),0))</f>
      </c>
      <c r="F1777">
        <f>IF($A1777="","",MOD(ROW(),34))</f>
      </c>
      <c r="G1777">
        <f>IF($A1777="",NA(),IF($C1777="Action",$B1777,NA()))</f>
      </c>
      <c r="H1777">
        <f>IF($A1777="",NA(),IF($C1777="Action",1+$F1777*0.023,NA()))</f>
      </c>
      <c r="I1777">
        <f>IF($A1777="",NA(),IF($C1777="Strategy",$B1777,NA()))</f>
      </c>
      <c r="J1777">
        <f>IF($A1777="",NA(),IF($C1777="Strategy",2+$F1777*0.023,NA()))</f>
      </c>
      <c r="K1777">
        <f>IF($A1777="",NA(),IF($C1777="Deckbuilder",$B1777,NA()))</f>
      </c>
      <c r="L1777">
        <f>IF($A1777="",NA(),IF($C1777="Deckbuilder",3+$F1777*0.023,NA()))</f>
      </c>
      <c r="M1777">
        <f>IF($A1777="",NA(),IF($C1777="Traditional",$B1777,NA()))</f>
      </c>
      <c r="N1777">
        <f>IF($A1777="",NA(),IF($C1777="Traditional",4+$F1777*0.023,NA()))</f>
      </c>
      <c r="O1777">
        <f>IF($A1777="","",$D1777+ROW()/1000000)</f>
      </c>
      <c r="P1777" t="str">
        <f>IF(OR($A1777="",INDEX(games!$H:$H,ROW())=""),"",INDEX(games!$H:$H,ROW()))</f>
      </c>
      <c r="Q1777">
        <f>IF(OR($A1777="",$P1777&lt;&gt;"Yes"),"",$D1777+ROW()/1000000)</f>
      </c>
      <c r="T1777">
        <f>IF($Y1777="","",INDEX($B$2:$B$2000,$Y1777))</f>
      </c>
      <c r="U1777">
        <f>IF($Z1777="","",INDEX($B$2:$B$2000,$Z1777))</f>
      </c>
      <c r="V1777">
        <f>IF(OR($T1777="",$U1777=""),"",$U1777-$T1777)</f>
      </c>
      <c r="W1777" t="str">
        <f>IF(TRIM(INDEX(connections!$A:$A,ROW()))="","",TRIM(INDEX(connections!$A:$A,ROW())))</f>
      </c>
      <c r="X1777" t="str">
        <f>IF($W1777="","",TRIM(INDEX(connections!$B:$B,ROW())))</f>
      </c>
      <c r="Y1777">
        <f>IF($W1777="","",IFERROR(MATCH($W1777,$A$2:$A$2000,0),""))</f>
      </c>
      <c r="Z1777">
        <f>IF($X1777="","",IFERROR(MATCH($X1777,$A$2:$A$2000,0),""))</f>
      </c>
      <c r="AA1777" t="str">
        <f>IF($Y1777="","",INDEX($P$2:$P$2000,$Y1777))</f>
      </c>
      <c r="AB1777" t="str">
        <f>IF($Z1777="","",INDEX($P$2:$P$2000,$Z1777))</f>
      </c>
      <c r="AC1777">
        <f>IF(AND($AA1777="Yes",$AB1777="Yes"),1,"")</f>
      </c>
      <c r="AD1777">
        <f>IF(OR($Y1777="",$Z1777=""),"",IF(INDEX($C$2:$C$2000,$Y1777)=INDEX($C$2:$C$2000,$Z1777),0,1))</f>
      </c>
      <c r="AE1777">
        <f>IF($AC1777&lt;&gt;1,"",IF(AND(INDEX($AG$2:$AG$2000,$Y1777)=1,INDEX($AG$2:$AG$2000,$Z1777)=1),1,""))</f>
      </c>
      <c r="AG1777">
        <f>IF($A1777="","",COUNTIFS($W$2:$W$2500,$A1777,$AB$2:$AB$2500,"Yes")+COUNTIFS($X$2:$X$2500,$A1777,$AA$2:$AA$2500,"Yes"))</f>
      </c>
      <c r="AH1777" t="str">
        <f>IF(OR($P1777&lt;&gt;"Yes",N($AG1777)=0),"",IF(AND($AG1777=1,COUNTIFS($W$2:$W$2500,$A1777,$AE$2:$AE$2500,1)+COUNTIFS($X$2:$X$2500,$A1777,$AE$2:$AE$2500,1)&gt;0),"","Yes"))</f>
      </c>
      <c r="AI1777">
        <f>IF($AH1777="Yes",$AG1777,"")</f>
      </c>
      <c r="AJ1777">
        <f>IF($AI1777="","",$AI1777+ROW()/1000000)</f>
      </c>
      <c r="AK1777">
        <f>IF(OR($A1777="",$P1777="Yes",N($AG1777)=0),"",$AG1777+ROW()/1000000)</f>
      </c>
      <c r="AL1777" t="str">
        <f>IF($A1777="","",INDEX(games!$J:$J,ROW())&amp;"")</f>
      </c>
      <c r="AM1777">
        <f>IF($A1777="","",SUMPRODUCT($AO1777:$BD1777,'Map Analysis'!$AP$2^{0,1,2,3,4,5,6,7,8,9,10,11,12,13,14,15}))</f>
      </c>
      <c r="AN1777">
        <f>IF($A1777="","",$AM1777+ROW()/10000000)</f>
      </c>
      <c r="AO1777">
        <f>IF($A1777="","",COUNTIF($W$2:$W$2500,$A1777))</f>
      </c>
      <c r="AP1777">
        <f>IF($A1777="","",SUMIFS($BF$2:$BF$2500,$W$2:$W$2500,$A1777))</f>
      </c>
      <c r="AQ1777">
        <f>IF($A1777="","",SUMIFS($BG$2:$BG$2500,$W$2:$W$2500,$A1777))</f>
      </c>
      <c r="AR1777">
        <f>IF($A1777="","",SUMIFS($BH$2:$BH$2500,$W$2:$W$2500,$A1777))</f>
      </c>
      <c r="AS1777">
        <f>IF($A1777="","",SUMIFS($BI$2:$BI$2500,$W$2:$W$2500,$A1777))</f>
      </c>
      <c r="AT1777">
        <f>IF($A1777="","",SUMIFS($BJ$2:$BJ$2500,$W$2:$W$2500,$A1777))</f>
      </c>
      <c r="AU1777">
        <f>IF($A1777="","",SUMIFS($BK$2:$BK$2500,$W$2:$W$2500,$A1777))</f>
      </c>
      <c r="AV1777">
        <f>IF($A1777="","",SUMIFS($BL$2:$BL$2500,$W$2:$W$2500,$A1777))</f>
      </c>
      <c r="AW1777">
        <f>IF($A1777="","",SUMIFS($BM$2:$BM$2500,$W$2:$W$2500,$A1777))</f>
      </c>
      <c r="AX1777">
        <f>IF($A1777="","",SUMIFS($BN$2:$BN$2500,$W$2:$W$2500,$A1777))</f>
      </c>
      <c r="AY1777">
        <f>IF($A1777="","",SUMIFS($BO$2:$BO$2500,$W$2:$W$2500,$A1777))</f>
      </c>
      <c r="AZ1777">
        <f>IF($A1777="","",SUMIFS($BP$2:$BP$2500,$W$2:$W$2500,$A1777))</f>
      </c>
      <c r="BA1777">
        <f>IF($A1777="","",SUMIFS($BQ$2:$BQ$2500,$W$2:$W$2500,$A1777))</f>
      </c>
      <c r="BB1777">
        <f>IF($A1777="","",SUMIFS($BR$2:$BR$2500,$W$2:$W$2500,$A1777))</f>
      </c>
      <c r="BC1777">
        <f>IF($A1777="","",SUMIFS($BS$2:$BS$2500,$W$2:$W$2500,$A1777))</f>
      </c>
      <c r="BD1777">
        <f>IF($A1777="","",SUMIFS($BT$2:$BT$2500,$W$2:$W$2500,$A1777))</f>
      </c>
      <c r="BF1777">
        <f>IF($Z1777="","",INDEX($AO$2:$AO$2000,$Z1777))</f>
      </c>
      <c r="BG1777">
        <f>IF($Z1777="","",INDEX($AP$2:$AP$2000,$Z1777))</f>
      </c>
      <c r="BH1777">
        <f>IF($Z1777="","",INDEX($AQ$2:$AQ$2000,$Z1777))</f>
      </c>
      <c r="BI1777">
        <f>IF($Z1777="","",INDEX($AR$2:$AR$2000,$Z1777))</f>
      </c>
      <c r="BJ1777">
        <f>IF($Z1777="","",INDEX($AS$2:$AS$2000,$Z1777))</f>
      </c>
      <c r="BK1777">
        <f>IF($Z1777="","",INDEX($AT$2:$AT$2000,$Z1777))</f>
      </c>
      <c r="BL1777">
        <f>IF($Z1777="","",INDEX($AU$2:$AU$2000,$Z1777))</f>
      </c>
      <c r="BM1777">
        <f>IF($Z1777="","",INDEX($AV$2:$AV$2000,$Z1777))</f>
      </c>
      <c r="BN1777">
        <f>IF($Z1777="","",INDEX($AW$2:$AW$2000,$Z1777))</f>
      </c>
      <c r="BO1777">
        <f>IF($Z1777="","",INDEX($AX$2:$AX$2000,$Z1777))</f>
      </c>
      <c r="BP1777">
        <f>IF($Z1777="","",INDEX($AY$2:$AY$2000,$Z1777))</f>
      </c>
      <c r="BQ1777">
        <f>IF($Z1777="","",INDEX($AZ$2:$AZ$2000,$Z1777))</f>
      </c>
      <c r="BR1777">
        <f>IF($Z1777="","",INDEX($BA$2:$BA$2000,$Z1777))</f>
      </c>
      <c r="BS1777">
        <f>IF($Z1777="","",INDEX($BB$2:$BB$2000,$Z1777))</f>
      </c>
      <c r="BT1777">
        <f>IF($Z1777="","",INDEX($BC$2:$BC$2000,$Z1777))</f>
      </c>
      <c r="BV1777">
        <f>IF(OR($A1777="",$P1777&lt;&gt;"Yes",$AH1777="Yes"),"",1+N($AG1777))</f>
      </c>
      <c r="BW1777">
        <f>IF($A1777="","",COUNTIFS($W$2:$W$2500,$A1777,$BZ$2:$BZ$2500,"Yes")+COUNTIFS($X$2:$X$2500,$A1777,$BY$2:$BY$2500,"Yes"))</f>
      </c>
      <c r="BX1777">
        <f>IF(OR($A1777="",$P1777="Yes"),"",IF(N($BW1777)=0,0,1+SUMIFS($CB$2:$CB$2500,$W$2:$W$2500,$A1777)+SUMIFS($CA$2:$CA$2500,$X$2:$X$2500,$A1777)))</f>
      </c>
      <c r="BY1777" t="str">
        <f>IF($Y1777="","",INDEX($AH$2:$AH$2000,$Y1777)&amp;"")</f>
      </c>
      <c r="BZ1777" t="str">
        <f>IF($Z1777="","",INDEX($AH$2:$AH$2000,$Z1777)&amp;"")</f>
      </c>
      <c r="CA1777">
        <f>IF($Y1777="","",INDEX($BV$2:$BV$2000,$Y1777))</f>
      </c>
      <c r="CB1777">
        <f>IF($Z1777="","",INDEX($BV$2:$BV$2000,$Z1777))</f>
      </c>
    </row>
    <row r="1778">
      <c r="A1778" t="str">
        <f>IF(TRIM(INDEX(games!$A:$A,ROW()))="","",TRIM(INDEX(games!$A:$A,ROW())))</f>
      </c>
      <c r="B1778">
        <f>IF(OR($A1778="",INDEX(games!$B:$B,ROW())=""),"",INDEX(games!$B:$B,ROW()))</f>
      </c>
      <c r="C1778" t="str">
        <f>IF(OR($A1778="",INDEX(games!$C:$C,ROW())=""),"",INDEX(games!$C:$C,ROW()))</f>
      </c>
      <c r="D1778">
        <f>IF($A1778="","",COUNTIF($W$2:$W$2500,$A1778)+COUNTIF($X$2:$X$2500,$A1778))</f>
      </c>
      <c r="E1778">
        <f>IF($A1778="","",IFERROR(MATCH($C1778,$R$2:$R$5,0),0))</f>
      </c>
      <c r="F1778">
        <f>IF($A1778="","",MOD(ROW(),34))</f>
      </c>
      <c r="G1778">
        <f>IF($A1778="",NA(),IF($C1778="Action",$B1778,NA()))</f>
      </c>
      <c r="H1778">
        <f>IF($A1778="",NA(),IF($C1778="Action",1+$F1778*0.023,NA()))</f>
      </c>
      <c r="I1778">
        <f>IF($A1778="",NA(),IF($C1778="Strategy",$B1778,NA()))</f>
      </c>
      <c r="J1778">
        <f>IF($A1778="",NA(),IF($C1778="Strategy",2+$F1778*0.023,NA()))</f>
      </c>
      <c r="K1778">
        <f>IF($A1778="",NA(),IF($C1778="Deckbuilder",$B1778,NA()))</f>
      </c>
      <c r="L1778">
        <f>IF($A1778="",NA(),IF($C1778="Deckbuilder",3+$F1778*0.023,NA()))</f>
      </c>
      <c r="M1778">
        <f>IF($A1778="",NA(),IF($C1778="Traditional",$B1778,NA()))</f>
      </c>
      <c r="N1778">
        <f>IF($A1778="",NA(),IF($C1778="Traditional",4+$F1778*0.023,NA()))</f>
      </c>
      <c r="O1778">
        <f>IF($A1778="","",$D1778+ROW()/1000000)</f>
      </c>
      <c r="P1778" t="str">
        <f>IF(OR($A1778="",INDEX(games!$H:$H,ROW())=""),"",INDEX(games!$H:$H,ROW()))</f>
      </c>
      <c r="Q1778">
        <f>IF(OR($A1778="",$P1778&lt;&gt;"Yes"),"",$D1778+ROW()/1000000)</f>
      </c>
      <c r="T1778">
        <f>IF($Y1778="","",INDEX($B$2:$B$2000,$Y1778))</f>
      </c>
      <c r="U1778">
        <f>IF($Z1778="","",INDEX($B$2:$B$2000,$Z1778))</f>
      </c>
      <c r="V1778">
        <f>IF(OR($T1778="",$U1778=""),"",$U1778-$T1778)</f>
      </c>
      <c r="W1778" t="str">
        <f>IF(TRIM(INDEX(connections!$A:$A,ROW()))="","",TRIM(INDEX(connections!$A:$A,ROW())))</f>
      </c>
      <c r="X1778" t="str">
        <f>IF($W1778="","",TRIM(INDEX(connections!$B:$B,ROW())))</f>
      </c>
      <c r="Y1778">
        <f>IF($W1778="","",IFERROR(MATCH($W1778,$A$2:$A$2000,0),""))</f>
      </c>
      <c r="Z1778">
        <f>IF($X1778="","",IFERROR(MATCH($X1778,$A$2:$A$2000,0),""))</f>
      </c>
      <c r="AA1778" t="str">
        <f>IF($Y1778="","",INDEX($P$2:$P$2000,$Y1778))</f>
      </c>
      <c r="AB1778" t="str">
        <f>IF($Z1778="","",INDEX($P$2:$P$2000,$Z1778))</f>
      </c>
      <c r="AC1778">
        <f>IF(AND($AA1778="Yes",$AB1778="Yes"),1,"")</f>
      </c>
      <c r="AD1778">
        <f>IF(OR($Y1778="",$Z1778=""),"",IF(INDEX($C$2:$C$2000,$Y1778)=INDEX($C$2:$C$2000,$Z1778),0,1))</f>
      </c>
      <c r="AE1778">
        <f>IF($AC1778&lt;&gt;1,"",IF(AND(INDEX($AG$2:$AG$2000,$Y1778)=1,INDEX($AG$2:$AG$2000,$Z1778)=1),1,""))</f>
      </c>
      <c r="AG1778">
        <f>IF($A1778="","",COUNTIFS($W$2:$W$2500,$A1778,$AB$2:$AB$2500,"Yes")+COUNTIFS($X$2:$X$2500,$A1778,$AA$2:$AA$2500,"Yes"))</f>
      </c>
      <c r="AH1778" t="str">
        <f>IF(OR($P1778&lt;&gt;"Yes",N($AG1778)=0),"",IF(AND($AG1778=1,COUNTIFS($W$2:$W$2500,$A1778,$AE$2:$AE$2500,1)+COUNTIFS($X$2:$X$2500,$A1778,$AE$2:$AE$2500,1)&gt;0),"","Yes"))</f>
      </c>
      <c r="AI1778">
        <f>IF($AH1778="Yes",$AG1778,"")</f>
      </c>
      <c r="AJ1778">
        <f>IF($AI1778="","",$AI1778+ROW()/1000000)</f>
      </c>
      <c r="AK1778">
        <f>IF(OR($A1778="",$P1778="Yes",N($AG1778)=0),"",$AG1778+ROW()/1000000)</f>
      </c>
      <c r="AL1778" t="str">
        <f>IF($A1778="","",INDEX(games!$J:$J,ROW())&amp;"")</f>
      </c>
      <c r="AM1778">
        <f>IF($A1778="","",SUMPRODUCT($AO1778:$BD1778,'Map Analysis'!$AP$2^{0,1,2,3,4,5,6,7,8,9,10,11,12,13,14,15}))</f>
      </c>
      <c r="AN1778">
        <f>IF($A1778="","",$AM1778+ROW()/10000000)</f>
      </c>
      <c r="AO1778">
        <f>IF($A1778="","",COUNTIF($W$2:$W$2500,$A1778))</f>
      </c>
      <c r="AP1778">
        <f>IF($A1778="","",SUMIFS($BF$2:$BF$2500,$W$2:$W$2500,$A1778))</f>
      </c>
      <c r="AQ1778">
        <f>IF($A1778="","",SUMIFS($BG$2:$BG$2500,$W$2:$W$2500,$A1778))</f>
      </c>
      <c r="AR1778">
        <f>IF($A1778="","",SUMIFS($BH$2:$BH$2500,$W$2:$W$2500,$A1778))</f>
      </c>
      <c r="AS1778">
        <f>IF($A1778="","",SUMIFS($BI$2:$BI$2500,$W$2:$W$2500,$A1778))</f>
      </c>
      <c r="AT1778">
        <f>IF($A1778="","",SUMIFS($BJ$2:$BJ$2500,$W$2:$W$2500,$A1778))</f>
      </c>
      <c r="AU1778">
        <f>IF($A1778="","",SUMIFS($BK$2:$BK$2500,$W$2:$W$2500,$A1778))</f>
      </c>
      <c r="AV1778">
        <f>IF($A1778="","",SUMIFS($BL$2:$BL$2500,$W$2:$W$2500,$A1778))</f>
      </c>
      <c r="AW1778">
        <f>IF($A1778="","",SUMIFS($BM$2:$BM$2500,$W$2:$W$2500,$A1778))</f>
      </c>
      <c r="AX1778">
        <f>IF($A1778="","",SUMIFS($BN$2:$BN$2500,$W$2:$W$2500,$A1778))</f>
      </c>
      <c r="AY1778">
        <f>IF($A1778="","",SUMIFS($BO$2:$BO$2500,$W$2:$W$2500,$A1778))</f>
      </c>
      <c r="AZ1778">
        <f>IF($A1778="","",SUMIFS($BP$2:$BP$2500,$W$2:$W$2500,$A1778))</f>
      </c>
      <c r="BA1778">
        <f>IF($A1778="","",SUMIFS($BQ$2:$BQ$2500,$W$2:$W$2500,$A1778))</f>
      </c>
      <c r="BB1778">
        <f>IF($A1778="","",SUMIFS($BR$2:$BR$2500,$W$2:$W$2500,$A1778))</f>
      </c>
      <c r="BC1778">
        <f>IF($A1778="","",SUMIFS($BS$2:$BS$2500,$W$2:$W$2500,$A1778))</f>
      </c>
      <c r="BD1778">
        <f>IF($A1778="","",SUMIFS($BT$2:$BT$2500,$W$2:$W$2500,$A1778))</f>
      </c>
      <c r="BF1778">
        <f>IF($Z1778="","",INDEX($AO$2:$AO$2000,$Z1778))</f>
      </c>
      <c r="BG1778">
        <f>IF($Z1778="","",INDEX($AP$2:$AP$2000,$Z1778))</f>
      </c>
      <c r="BH1778">
        <f>IF($Z1778="","",INDEX($AQ$2:$AQ$2000,$Z1778))</f>
      </c>
      <c r="BI1778">
        <f>IF($Z1778="","",INDEX($AR$2:$AR$2000,$Z1778))</f>
      </c>
      <c r="BJ1778">
        <f>IF($Z1778="","",INDEX($AS$2:$AS$2000,$Z1778))</f>
      </c>
      <c r="BK1778">
        <f>IF($Z1778="","",INDEX($AT$2:$AT$2000,$Z1778))</f>
      </c>
      <c r="BL1778">
        <f>IF($Z1778="","",INDEX($AU$2:$AU$2000,$Z1778))</f>
      </c>
      <c r="BM1778">
        <f>IF($Z1778="","",INDEX($AV$2:$AV$2000,$Z1778))</f>
      </c>
      <c r="BN1778">
        <f>IF($Z1778="","",INDEX($AW$2:$AW$2000,$Z1778))</f>
      </c>
      <c r="BO1778">
        <f>IF($Z1778="","",INDEX($AX$2:$AX$2000,$Z1778))</f>
      </c>
      <c r="BP1778">
        <f>IF($Z1778="","",INDEX($AY$2:$AY$2000,$Z1778))</f>
      </c>
      <c r="BQ1778">
        <f>IF($Z1778="","",INDEX($AZ$2:$AZ$2000,$Z1778))</f>
      </c>
      <c r="BR1778">
        <f>IF($Z1778="","",INDEX($BA$2:$BA$2000,$Z1778))</f>
      </c>
      <c r="BS1778">
        <f>IF($Z1778="","",INDEX($BB$2:$BB$2000,$Z1778))</f>
      </c>
      <c r="BT1778">
        <f>IF($Z1778="","",INDEX($BC$2:$BC$2000,$Z1778))</f>
      </c>
      <c r="BV1778">
        <f>IF(OR($A1778="",$P1778&lt;&gt;"Yes",$AH1778="Yes"),"",1+N($AG1778))</f>
      </c>
      <c r="BW1778">
        <f>IF($A1778="","",COUNTIFS($W$2:$W$2500,$A1778,$BZ$2:$BZ$2500,"Yes")+COUNTIFS($X$2:$X$2500,$A1778,$BY$2:$BY$2500,"Yes"))</f>
      </c>
      <c r="BX1778">
        <f>IF(OR($A1778="",$P1778="Yes"),"",IF(N($BW1778)=0,0,1+SUMIFS($CB$2:$CB$2500,$W$2:$W$2500,$A1778)+SUMIFS($CA$2:$CA$2500,$X$2:$X$2500,$A1778)))</f>
      </c>
      <c r="BY1778" t="str">
        <f>IF($Y1778="","",INDEX($AH$2:$AH$2000,$Y1778)&amp;"")</f>
      </c>
      <c r="BZ1778" t="str">
        <f>IF($Z1778="","",INDEX($AH$2:$AH$2000,$Z1778)&amp;"")</f>
      </c>
      <c r="CA1778">
        <f>IF($Y1778="","",INDEX($BV$2:$BV$2000,$Y1778))</f>
      </c>
      <c r="CB1778">
        <f>IF($Z1778="","",INDEX($BV$2:$BV$2000,$Z1778))</f>
      </c>
    </row>
    <row r="1779">
      <c r="A1779" t="str">
        <f>IF(TRIM(INDEX(games!$A:$A,ROW()))="","",TRIM(INDEX(games!$A:$A,ROW())))</f>
      </c>
      <c r="B1779">
        <f>IF(OR($A1779="",INDEX(games!$B:$B,ROW())=""),"",INDEX(games!$B:$B,ROW()))</f>
      </c>
      <c r="C1779" t="str">
        <f>IF(OR($A1779="",INDEX(games!$C:$C,ROW())=""),"",INDEX(games!$C:$C,ROW()))</f>
      </c>
      <c r="D1779">
        <f>IF($A1779="","",COUNTIF($W$2:$W$2500,$A1779)+COUNTIF($X$2:$X$2500,$A1779))</f>
      </c>
      <c r="E1779">
        <f>IF($A1779="","",IFERROR(MATCH($C1779,$R$2:$R$5,0),0))</f>
      </c>
      <c r="F1779">
        <f>IF($A1779="","",MOD(ROW(),34))</f>
      </c>
      <c r="G1779">
        <f>IF($A1779="",NA(),IF($C1779="Action",$B1779,NA()))</f>
      </c>
      <c r="H1779">
        <f>IF($A1779="",NA(),IF($C1779="Action",1+$F1779*0.023,NA()))</f>
      </c>
      <c r="I1779">
        <f>IF($A1779="",NA(),IF($C1779="Strategy",$B1779,NA()))</f>
      </c>
      <c r="J1779">
        <f>IF($A1779="",NA(),IF($C1779="Strategy",2+$F1779*0.023,NA()))</f>
      </c>
      <c r="K1779">
        <f>IF($A1779="",NA(),IF($C1779="Deckbuilder",$B1779,NA()))</f>
      </c>
      <c r="L1779">
        <f>IF($A1779="",NA(),IF($C1779="Deckbuilder",3+$F1779*0.023,NA()))</f>
      </c>
      <c r="M1779">
        <f>IF($A1779="",NA(),IF($C1779="Traditional",$B1779,NA()))</f>
      </c>
      <c r="N1779">
        <f>IF($A1779="",NA(),IF($C1779="Traditional",4+$F1779*0.023,NA()))</f>
      </c>
      <c r="O1779">
        <f>IF($A1779="","",$D1779+ROW()/1000000)</f>
      </c>
      <c r="P1779" t="str">
        <f>IF(OR($A1779="",INDEX(games!$H:$H,ROW())=""),"",INDEX(games!$H:$H,ROW()))</f>
      </c>
      <c r="Q1779">
        <f>IF(OR($A1779="",$P1779&lt;&gt;"Yes"),"",$D1779+ROW()/1000000)</f>
      </c>
      <c r="T1779">
        <f>IF($Y1779="","",INDEX($B$2:$B$2000,$Y1779))</f>
      </c>
      <c r="U1779">
        <f>IF($Z1779="","",INDEX($B$2:$B$2000,$Z1779))</f>
      </c>
      <c r="V1779">
        <f>IF(OR($T1779="",$U1779=""),"",$U1779-$T1779)</f>
      </c>
      <c r="W1779" t="str">
        <f>IF(TRIM(INDEX(connections!$A:$A,ROW()))="","",TRIM(INDEX(connections!$A:$A,ROW())))</f>
      </c>
      <c r="X1779" t="str">
        <f>IF($W1779="","",TRIM(INDEX(connections!$B:$B,ROW())))</f>
      </c>
      <c r="Y1779">
        <f>IF($W1779="","",IFERROR(MATCH($W1779,$A$2:$A$2000,0),""))</f>
      </c>
      <c r="Z1779">
        <f>IF($X1779="","",IFERROR(MATCH($X1779,$A$2:$A$2000,0),""))</f>
      </c>
      <c r="AA1779" t="str">
        <f>IF($Y1779="","",INDEX($P$2:$P$2000,$Y1779))</f>
      </c>
      <c r="AB1779" t="str">
        <f>IF($Z1779="","",INDEX($P$2:$P$2000,$Z1779))</f>
      </c>
      <c r="AC1779">
        <f>IF(AND($AA1779="Yes",$AB1779="Yes"),1,"")</f>
      </c>
      <c r="AD1779">
        <f>IF(OR($Y1779="",$Z1779=""),"",IF(INDEX($C$2:$C$2000,$Y1779)=INDEX($C$2:$C$2000,$Z1779),0,1))</f>
      </c>
      <c r="AE1779">
        <f>IF($AC1779&lt;&gt;1,"",IF(AND(INDEX($AG$2:$AG$2000,$Y1779)=1,INDEX($AG$2:$AG$2000,$Z1779)=1),1,""))</f>
      </c>
      <c r="AG1779">
        <f>IF($A1779="","",COUNTIFS($W$2:$W$2500,$A1779,$AB$2:$AB$2500,"Yes")+COUNTIFS($X$2:$X$2500,$A1779,$AA$2:$AA$2500,"Yes"))</f>
      </c>
      <c r="AH1779" t="str">
        <f>IF(OR($P1779&lt;&gt;"Yes",N($AG1779)=0),"",IF(AND($AG1779=1,COUNTIFS($W$2:$W$2500,$A1779,$AE$2:$AE$2500,1)+COUNTIFS($X$2:$X$2500,$A1779,$AE$2:$AE$2500,1)&gt;0),"","Yes"))</f>
      </c>
      <c r="AI1779">
        <f>IF($AH1779="Yes",$AG1779,"")</f>
      </c>
      <c r="AJ1779">
        <f>IF($AI1779="","",$AI1779+ROW()/1000000)</f>
      </c>
      <c r="AK1779">
        <f>IF(OR($A1779="",$P1779="Yes",N($AG1779)=0),"",$AG1779+ROW()/1000000)</f>
      </c>
      <c r="AL1779" t="str">
        <f>IF($A1779="","",INDEX(games!$J:$J,ROW())&amp;"")</f>
      </c>
      <c r="AM1779">
        <f>IF($A1779="","",SUMPRODUCT($AO1779:$BD1779,'Map Analysis'!$AP$2^{0,1,2,3,4,5,6,7,8,9,10,11,12,13,14,15}))</f>
      </c>
      <c r="AN1779">
        <f>IF($A1779="","",$AM1779+ROW()/10000000)</f>
      </c>
      <c r="AO1779">
        <f>IF($A1779="","",COUNTIF($W$2:$W$2500,$A1779))</f>
      </c>
      <c r="AP1779">
        <f>IF($A1779="","",SUMIFS($BF$2:$BF$2500,$W$2:$W$2500,$A1779))</f>
      </c>
      <c r="AQ1779">
        <f>IF($A1779="","",SUMIFS($BG$2:$BG$2500,$W$2:$W$2500,$A1779))</f>
      </c>
      <c r="AR1779">
        <f>IF($A1779="","",SUMIFS($BH$2:$BH$2500,$W$2:$W$2500,$A1779))</f>
      </c>
      <c r="AS1779">
        <f>IF($A1779="","",SUMIFS($BI$2:$BI$2500,$W$2:$W$2500,$A1779))</f>
      </c>
      <c r="AT1779">
        <f>IF($A1779="","",SUMIFS($BJ$2:$BJ$2500,$W$2:$W$2500,$A1779))</f>
      </c>
      <c r="AU1779">
        <f>IF($A1779="","",SUMIFS($BK$2:$BK$2500,$W$2:$W$2500,$A1779))</f>
      </c>
      <c r="AV1779">
        <f>IF($A1779="","",SUMIFS($BL$2:$BL$2500,$W$2:$W$2500,$A1779))</f>
      </c>
      <c r="AW1779">
        <f>IF($A1779="","",SUMIFS($BM$2:$BM$2500,$W$2:$W$2500,$A1779))</f>
      </c>
      <c r="AX1779">
        <f>IF($A1779="","",SUMIFS($BN$2:$BN$2500,$W$2:$W$2500,$A1779))</f>
      </c>
      <c r="AY1779">
        <f>IF($A1779="","",SUMIFS($BO$2:$BO$2500,$W$2:$W$2500,$A1779))</f>
      </c>
      <c r="AZ1779">
        <f>IF($A1779="","",SUMIFS($BP$2:$BP$2500,$W$2:$W$2500,$A1779))</f>
      </c>
      <c r="BA1779">
        <f>IF($A1779="","",SUMIFS($BQ$2:$BQ$2500,$W$2:$W$2500,$A1779))</f>
      </c>
      <c r="BB1779">
        <f>IF($A1779="","",SUMIFS($BR$2:$BR$2500,$W$2:$W$2500,$A1779))</f>
      </c>
      <c r="BC1779">
        <f>IF($A1779="","",SUMIFS($BS$2:$BS$2500,$W$2:$W$2500,$A1779))</f>
      </c>
      <c r="BD1779">
        <f>IF($A1779="","",SUMIFS($BT$2:$BT$2500,$W$2:$W$2500,$A1779))</f>
      </c>
      <c r="BF1779">
        <f>IF($Z1779="","",INDEX($AO$2:$AO$2000,$Z1779))</f>
      </c>
      <c r="BG1779">
        <f>IF($Z1779="","",INDEX($AP$2:$AP$2000,$Z1779))</f>
      </c>
      <c r="BH1779">
        <f>IF($Z1779="","",INDEX($AQ$2:$AQ$2000,$Z1779))</f>
      </c>
      <c r="BI1779">
        <f>IF($Z1779="","",INDEX($AR$2:$AR$2000,$Z1779))</f>
      </c>
      <c r="BJ1779">
        <f>IF($Z1779="","",INDEX($AS$2:$AS$2000,$Z1779))</f>
      </c>
      <c r="BK1779">
        <f>IF($Z1779="","",INDEX($AT$2:$AT$2000,$Z1779))</f>
      </c>
      <c r="BL1779">
        <f>IF($Z1779="","",INDEX($AU$2:$AU$2000,$Z1779))</f>
      </c>
      <c r="BM1779">
        <f>IF($Z1779="","",INDEX($AV$2:$AV$2000,$Z1779))</f>
      </c>
      <c r="BN1779">
        <f>IF($Z1779="","",INDEX($AW$2:$AW$2000,$Z1779))</f>
      </c>
      <c r="BO1779">
        <f>IF($Z1779="","",INDEX($AX$2:$AX$2000,$Z1779))</f>
      </c>
      <c r="BP1779">
        <f>IF($Z1779="","",INDEX($AY$2:$AY$2000,$Z1779))</f>
      </c>
      <c r="BQ1779">
        <f>IF($Z1779="","",INDEX($AZ$2:$AZ$2000,$Z1779))</f>
      </c>
      <c r="BR1779">
        <f>IF($Z1779="","",INDEX($BA$2:$BA$2000,$Z1779))</f>
      </c>
      <c r="BS1779">
        <f>IF($Z1779="","",INDEX($BB$2:$BB$2000,$Z1779))</f>
      </c>
      <c r="BT1779">
        <f>IF($Z1779="","",INDEX($BC$2:$BC$2000,$Z1779))</f>
      </c>
      <c r="BV1779">
        <f>IF(OR($A1779="",$P1779&lt;&gt;"Yes",$AH1779="Yes"),"",1+N($AG1779))</f>
      </c>
      <c r="BW1779">
        <f>IF($A1779="","",COUNTIFS($W$2:$W$2500,$A1779,$BZ$2:$BZ$2500,"Yes")+COUNTIFS($X$2:$X$2500,$A1779,$BY$2:$BY$2500,"Yes"))</f>
      </c>
      <c r="BX1779">
        <f>IF(OR($A1779="",$P1779="Yes"),"",IF(N($BW1779)=0,0,1+SUMIFS($CB$2:$CB$2500,$W$2:$W$2500,$A1779)+SUMIFS($CA$2:$CA$2500,$X$2:$X$2500,$A1779)))</f>
      </c>
      <c r="BY1779" t="str">
        <f>IF($Y1779="","",INDEX($AH$2:$AH$2000,$Y1779)&amp;"")</f>
      </c>
      <c r="BZ1779" t="str">
        <f>IF($Z1779="","",INDEX($AH$2:$AH$2000,$Z1779)&amp;"")</f>
      </c>
      <c r="CA1779">
        <f>IF($Y1779="","",INDEX($BV$2:$BV$2000,$Y1779))</f>
      </c>
      <c r="CB1779">
        <f>IF($Z1779="","",INDEX($BV$2:$BV$2000,$Z1779))</f>
      </c>
    </row>
    <row r="1780">
      <c r="A1780" t="str">
        <f>IF(TRIM(INDEX(games!$A:$A,ROW()))="","",TRIM(INDEX(games!$A:$A,ROW())))</f>
      </c>
      <c r="B1780">
        <f>IF(OR($A1780="",INDEX(games!$B:$B,ROW())=""),"",INDEX(games!$B:$B,ROW()))</f>
      </c>
      <c r="C1780" t="str">
        <f>IF(OR($A1780="",INDEX(games!$C:$C,ROW())=""),"",INDEX(games!$C:$C,ROW()))</f>
      </c>
      <c r="D1780">
        <f>IF($A1780="","",COUNTIF($W$2:$W$2500,$A1780)+COUNTIF($X$2:$X$2500,$A1780))</f>
      </c>
      <c r="E1780">
        <f>IF($A1780="","",IFERROR(MATCH($C1780,$R$2:$R$5,0),0))</f>
      </c>
      <c r="F1780">
        <f>IF($A1780="","",MOD(ROW(),34))</f>
      </c>
      <c r="G1780">
        <f>IF($A1780="",NA(),IF($C1780="Action",$B1780,NA()))</f>
      </c>
      <c r="H1780">
        <f>IF($A1780="",NA(),IF($C1780="Action",1+$F1780*0.023,NA()))</f>
      </c>
      <c r="I1780">
        <f>IF($A1780="",NA(),IF($C1780="Strategy",$B1780,NA()))</f>
      </c>
      <c r="J1780">
        <f>IF($A1780="",NA(),IF($C1780="Strategy",2+$F1780*0.023,NA()))</f>
      </c>
      <c r="K1780">
        <f>IF($A1780="",NA(),IF($C1780="Deckbuilder",$B1780,NA()))</f>
      </c>
      <c r="L1780">
        <f>IF($A1780="",NA(),IF($C1780="Deckbuilder",3+$F1780*0.023,NA()))</f>
      </c>
      <c r="M1780">
        <f>IF($A1780="",NA(),IF($C1780="Traditional",$B1780,NA()))</f>
      </c>
      <c r="N1780">
        <f>IF($A1780="",NA(),IF($C1780="Traditional",4+$F1780*0.023,NA()))</f>
      </c>
      <c r="O1780">
        <f>IF($A1780="","",$D1780+ROW()/1000000)</f>
      </c>
      <c r="P1780" t="str">
        <f>IF(OR($A1780="",INDEX(games!$H:$H,ROW())=""),"",INDEX(games!$H:$H,ROW()))</f>
      </c>
      <c r="Q1780">
        <f>IF(OR($A1780="",$P1780&lt;&gt;"Yes"),"",$D1780+ROW()/1000000)</f>
      </c>
      <c r="T1780">
        <f>IF($Y1780="","",INDEX($B$2:$B$2000,$Y1780))</f>
      </c>
      <c r="U1780">
        <f>IF($Z1780="","",INDEX($B$2:$B$2000,$Z1780))</f>
      </c>
      <c r="V1780">
        <f>IF(OR($T1780="",$U1780=""),"",$U1780-$T1780)</f>
      </c>
      <c r="W1780" t="str">
        <f>IF(TRIM(INDEX(connections!$A:$A,ROW()))="","",TRIM(INDEX(connections!$A:$A,ROW())))</f>
      </c>
      <c r="X1780" t="str">
        <f>IF($W1780="","",TRIM(INDEX(connections!$B:$B,ROW())))</f>
      </c>
      <c r="Y1780">
        <f>IF($W1780="","",IFERROR(MATCH($W1780,$A$2:$A$2000,0),""))</f>
      </c>
      <c r="Z1780">
        <f>IF($X1780="","",IFERROR(MATCH($X1780,$A$2:$A$2000,0),""))</f>
      </c>
      <c r="AA1780" t="str">
        <f>IF($Y1780="","",INDEX($P$2:$P$2000,$Y1780))</f>
      </c>
      <c r="AB1780" t="str">
        <f>IF($Z1780="","",INDEX($P$2:$P$2000,$Z1780))</f>
      </c>
      <c r="AC1780">
        <f>IF(AND($AA1780="Yes",$AB1780="Yes"),1,"")</f>
      </c>
      <c r="AD1780">
        <f>IF(OR($Y1780="",$Z1780=""),"",IF(INDEX($C$2:$C$2000,$Y1780)=INDEX($C$2:$C$2000,$Z1780),0,1))</f>
      </c>
      <c r="AE1780">
        <f>IF($AC1780&lt;&gt;1,"",IF(AND(INDEX($AG$2:$AG$2000,$Y1780)=1,INDEX($AG$2:$AG$2000,$Z1780)=1),1,""))</f>
      </c>
      <c r="AG1780">
        <f>IF($A1780="","",COUNTIFS($W$2:$W$2500,$A1780,$AB$2:$AB$2500,"Yes")+COUNTIFS($X$2:$X$2500,$A1780,$AA$2:$AA$2500,"Yes"))</f>
      </c>
      <c r="AH1780" t="str">
        <f>IF(OR($P1780&lt;&gt;"Yes",N($AG1780)=0),"",IF(AND($AG1780=1,COUNTIFS($W$2:$W$2500,$A1780,$AE$2:$AE$2500,1)+COUNTIFS($X$2:$X$2500,$A1780,$AE$2:$AE$2500,1)&gt;0),"","Yes"))</f>
      </c>
      <c r="AI1780">
        <f>IF($AH1780="Yes",$AG1780,"")</f>
      </c>
      <c r="AJ1780">
        <f>IF($AI1780="","",$AI1780+ROW()/1000000)</f>
      </c>
      <c r="AK1780">
        <f>IF(OR($A1780="",$P1780="Yes",N($AG1780)=0),"",$AG1780+ROW()/1000000)</f>
      </c>
      <c r="AL1780" t="str">
        <f>IF($A1780="","",INDEX(games!$J:$J,ROW())&amp;"")</f>
      </c>
      <c r="AM1780">
        <f>IF($A1780="","",SUMPRODUCT($AO1780:$BD1780,'Map Analysis'!$AP$2^{0,1,2,3,4,5,6,7,8,9,10,11,12,13,14,15}))</f>
      </c>
      <c r="AN1780">
        <f>IF($A1780="","",$AM1780+ROW()/10000000)</f>
      </c>
      <c r="AO1780">
        <f>IF($A1780="","",COUNTIF($W$2:$W$2500,$A1780))</f>
      </c>
      <c r="AP1780">
        <f>IF($A1780="","",SUMIFS($BF$2:$BF$2500,$W$2:$W$2500,$A1780))</f>
      </c>
      <c r="AQ1780">
        <f>IF($A1780="","",SUMIFS($BG$2:$BG$2500,$W$2:$W$2500,$A1780))</f>
      </c>
      <c r="AR1780">
        <f>IF($A1780="","",SUMIFS($BH$2:$BH$2500,$W$2:$W$2500,$A1780))</f>
      </c>
      <c r="AS1780">
        <f>IF($A1780="","",SUMIFS($BI$2:$BI$2500,$W$2:$W$2500,$A1780))</f>
      </c>
      <c r="AT1780">
        <f>IF($A1780="","",SUMIFS($BJ$2:$BJ$2500,$W$2:$W$2500,$A1780))</f>
      </c>
      <c r="AU1780">
        <f>IF($A1780="","",SUMIFS($BK$2:$BK$2500,$W$2:$W$2500,$A1780))</f>
      </c>
      <c r="AV1780">
        <f>IF($A1780="","",SUMIFS($BL$2:$BL$2500,$W$2:$W$2500,$A1780))</f>
      </c>
      <c r="AW1780">
        <f>IF($A1780="","",SUMIFS($BM$2:$BM$2500,$W$2:$W$2500,$A1780))</f>
      </c>
      <c r="AX1780">
        <f>IF($A1780="","",SUMIFS($BN$2:$BN$2500,$W$2:$W$2500,$A1780))</f>
      </c>
      <c r="AY1780">
        <f>IF($A1780="","",SUMIFS($BO$2:$BO$2500,$W$2:$W$2500,$A1780))</f>
      </c>
      <c r="AZ1780">
        <f>IF($A1780="","",SUMIFS($BP$2:$BP$2500,$W$2:$W$2500,$A1780))</f>
      </c>
      <c r="BA1780">
        <f>IF($A1780="","",SUMIFS($BQ$2:$BQ$2500,$W$2:$W$2500,$A1780))</f>
      </c>
      <c r="BB1780">
        <f>IF($A1780="","",SUMIFS($BR$2:$BR$2500,$W$2:$W$2500,$A1780))</f>
      </c>
      <c r="BC1780">
        <f>IF($A1780="","",SUMIFS($BS$2:$BS$2500,$W$2:$W$2500,$A1780))</f>
      </c>
      <c r="BD1780">
        <f>IF($A1780="","",SUMIFS($BT$2:$BT$2500,$W$2:$W$2500,$A1780))</f>
      </c>
      <c r="BF1780">
        <f>IF($Z1780="","",INDEX($AO$2:$AO$2000,$Z1780))</f>
      </c>
      <c r="BG1780">
        <f>IF($Z1780="","",INDEX($AP$2:$AP$2000,$Z1780))</f>
      </c>
      <c r="BH1780">
        <f>IF($Z1780="","",INDEX($AQ$2:$AQ$2000,$Z1780))</f>
      </c>
      <c r="BI1780">
        <f>IF($Z1780="","",INDEX($AR$2:$AR$2000,$Z1780))</f>
      </c>
      <c r="BJ1780">
        <f>IF($Z1780="","",INDEX($AS$2:$AS$2000,$Z1780))</f>
      </c>
      <c r="BK1780">
        <f>IF($Z1780="","",INDEX($AT$2:$AT$2000,$Z1780))</f>
      </c>
      <c r="BL1780">
        <f>IF($Z1780="","",INDEX($AU$2:$AU$2000,$Z1780))</f>
      </c>
      <c r="BM1780">
        <f>IF($Z1780="","",INDEX($AV$2:$AV$2000,$Z1780))</f>
      </c>
      <c r="BN1780">
        <f>IF($Z1780="","",INDEX($AW$2:$AW$2000,$Z1780))</f>
      </c>
      <c r="BO1780">
        <f>IF($Z1780="","",INDEX($AX$2:$AX$2000,$Z1780))</f>
      </c>
      <c r="BP1780">
        <f>IF($Z1780="","",INDEX($AY$2:$AY$2000,$Z1780))</f>
      </c>
      <c r="BQ1780">
        <f>IF($Z1780="","",INDEX($AZ$2:$AZ$2000,$Z1780))</f>
      </c>
      <c r="BR1780">
        <f>IF($Z1780="","",INDEX($BA$2:$BA$2000,$Z1780))</f>
      </c>
      <c r="BS1780">
        <f>IF($Z1780="","",INDEX($BB$2:$BB$2000,$Z1780))</f>
      </c>
      <c r="BT1780">
        <f>IF($Z1780="","",INDEX($BC$2:$BC$2000,$Z1780))</f>
      </c>
      <c r="BV1780">
        <f>IF(OR($A1780="",$P1780&lt;&gt;"Yes",$AH1780="Yes"),"",1+N($AG1780))</f>
      </c>
      <c r="BW1780">
        <f>IF($A1780="","",COUNTIFS($W$2:$W$2500,$A1780,$BZ$2:$BZ$2500,"Yes")+COUNTIFS($X$2:$X$2500,$A1780,$BY$2:$BY$2500,"Yes"))</f>
      </c>
      <c r="BX1780">
        <f>IF(OR($A1780="",$P1780="Yes"),"",IF(N($BW1780)=0,0,1+SUMIFS($CB$2:$CB$2500,$W$2:$W$2500,$A1780)+SUMIFS($CA$2:$CA$2500,$X$2:$X$2500,$A1780)))</f>
      </c>
      <c r="BY1780" t="str">
        <f>IF($Y1780="","",INDEX($AH$2:$AH$2000,$Y1780)&amp;"")</f>
      </c>
      <c r="BZ1780" t="str">
        <f>IF($Z1780="","",INDEX($AH$2:$AH$2000,$Z1780)&amp;"")</f>
      </c>
      <c r="CA1780">
        <f>IF($Y1780="","",INDEX($BV$2:$BV$2000,$Y1780))</f>
      </c>
      <c r="CB1780">
        <f>IF($Z1780="","",INDEX($BV$2:$BV$2000,$Z1780))</f>
      </c>
    </row>
    <row r="1781">
      <c r="A1781" t="str">
        <f>IF(TRIM(INDEX(games!$A:$A,ROW()))="","",TRIM(INDEX(games!$A:$A,ROW())))</f>
      </c>
      <c r="B1781">
        <f>IF(OR($A1781="",INDEX(games!$B:$B,ROW())=""),"",INDEX(games!$B:$B,ROW()))</f>
      </c>
      <c r="C1781" t="str">
        <f>IF(OR($A1781="",INDEX(games!$C:$C,ROW())=""),"",INDEX(games!$C:$C,ROW()))</f>
      </c>
      <c r="D1781">
        <f>IF($A1781="","",COUNTIF($W$2:$W$2500,$A1781)+COUNTIF($X$2:$X$2500,$A1781))</f>
      </c>
      <c r="E1781">
        <f>IF($A1781="","",IFERROR(MATCH($C1781,$R$2:$R$5,0),0))</f>
      </c>
      <c r="F1781">
        <f>IF($A1781="","",MOD(ROW(),34))</f>
      </c>
      <c r="G1781">
        <f>IF($A1781="",NA(),IF($C1781="Action",$B1781,NA()))</f>
      </c>
      <c r="H1781">
        <f>IF($A1781="",NA(),IF($C1781="Action",1+$F1781*0.023,NA()))</f>
      </c>
      <c r="I1781">
        <f>IF($A1781="",NA(),IF($C1781="Strategy",$B1781,NA()))</f>
      </c>
      <c r="J1781">
        <f>IF($A1781="",NA(),IF($C1781="Strategy",2+$F1781*0.023,NA()))</f>
      </c>
      <c r="K1781">
        <f>IF($A1781="",NA(),IF($C1781="Deckbuilder",$B1781,NA()))</f>
      </c>
      <c r="L1781">
        <f>IF($A1781="",NA(),IF($C1781="Deckbuilder",3+$F1781*0.023,NA()))</f>
      </c>
      <c r="M1781">
        <f>IF($A1781="",NA(),IF($C1781="Traditional",$B1781,NA()))</f>
      </c>
      <c r="N1781">
        <f>IF($A1781="",NA(),IF($C1781="Traditional",4+$F1781*0.023,NA()))</f>
      </c>
      <c r="O1781">
        <f>IF($A1781="","",$D1781+ROW()/1000000)</f>
      </c>
      <c r="P1781" t="str">
        <f>IF(OR($A1781="",INDEX(games!$H:$H,ROW())=""),"",INDEX(games!$H:$H,ROW()))</f>
      </c>
      <c r="Q1781">
        <f>IF(OR($A1781="",$P1781&lt;&gt;"Yes"),"",$D1781+ROW()/1000000)</f>
      </c>
      <c r="T1781">
        <f>IF($Y1781="","",INDEX($B$2:$B$2000,$Y1781))</f>
      </c>
      <c r="U1781">
        <f>IF($Z1781="","",INDEX($B$2:$B$2000,$Z1781))</f>
      </c>
      <c r="V1781">
        <f>IF(OR($T1781="",$U1781=""),"",$U1781-$T1781)</f>
      </c>
      <c r="W1781" t="str">
        <f>IF(TRIM(INDEX(connections!$A:$A,ROW()))="","",TRIM(INDEX(connections!$A:$A,ROW())))</f>
      </c>
      <c r="X1781" t="str">
        <f>IF($W1781="","",TRIM(INDEX(connections!$B:$B,ROW())))</f>
      </c>
      <c r="Y1781">
        <f>IF($W1781="","",IFERROR(MATCH($W1781,$A$2:$A$2000,0),""))</f>
      </c>
      <c r="Z1781">
        <f>IF($X1781="","",IFERROR(MATCH($X1781,$A$2:$A$2000,0),""))</f>
      </c>
      <c r="AA1781" t="str">
        <f>IF($Y1781="","",INDEX($P$2:$P$2000,$Y1781))</f>
      </c>
      <c r="AB1781" t="str">
        <f>IF($Z1781="","",INDEX($P$2:$P$2000,$Z1781))</f>
      </c>
      <c r="AC1781">
        <f>IF(AND($AA1781="Yes",$AB1781="Yes"),1,"")</f>
      </c>
      <c r="AD1781">
        <f>IF(OR($Y1781="",$Z1781=""),"",IF(INDEX($C$2:$C$2000,$Y1781)=INDEX($C$2:$C$2000,$Z1781),0,1))</f>
      </c>
      <c r="AE1781">
        <f>IF($AC1781&lt;&gt;1,"",IF(AND(INDEX($AG$2:$AG$2000,$Y1781)=1,INDEX($AG$2:$AG$2000,$Z1781)=1),1,""))</f>
      </c>
      <c r="AG1781">
        <f>IF($A1781="","",COUNTIFS($W$2:$W$2500,$A1781,$AB$2:$AB$2500,"Yes")+COUNTIFS($X$2:$X$2500,$A1781,$AA$2:$AA$2500,"Yes"))</f>
      </c>
      <c r="AH1781" t="str">
        <f>IF(OR($P1781&lt;&gt;"Yes",N($AG1781)=0),"",IF(AND($AG1781=1,COUNTIFS($W$2:$W$2500,$A1781,$AE$2:$AE$2500,1)+COUNTIFS($X$2:$X$2500,$A1781,$AE$2:$AE$2500,1)&gt;0),"","Yes"))</f>
      </c>
      <c r="AI1781">
        <f>IF($AH1781="Yes",$AG1781,"")</f>
      </c>
      <c r="AJ1781">
        <f>IF($AI1781="","",$AI1781+ROW()/1000000)</f>
      </c>
      <c r="AK1781">
        <f>IF(OR($A1781="",$P1781="Yes",N($AG1781)=0),"",$AG1781+ROW()/1000000)</f>
      </c>
      <c r="AL1781" t="str">
        <f>IF($A1781="","",INDEX(games!$J:$J,ROW())&amp;"")</f>
      </c>
      <c r="AM1781">
        <f>IF($A1781="","",SUMPRODUCT($AO1781:$BD1781,'Map Analysis'!$AP$2^{0,1,2,3,4,5,6,7,8,9,10,11,12,13,14,15}))</f>
      </c>
      <c r="AN1781">
        <f>IF($A1781="","",$AM1781+ROW()/10000000)</f>
      </c>
      <c r="AO1781">
        <f>IF($A1781="","",COUNTIF($W$2:$W$2500,$A1781))</f>
      </c>
      <c r="AP1781">
        <f>IF($A1781="","",SUMIFS($BF$2:$BF$2500,$W$2:$W$2500,$A1781))</f>
      </c>
      <c r="AQ1781">
        <f>IF($A1781="","",SUMIFS($BG$2:$BG$2500,$W$2:$W$2500,$A1781))</f>
      </c>
      <c r="AR1781">
        <f>IF($A1781="","",SUMIFS($BH$2:$BH$2500,$W$2:$W$2500,$A1781))</f>
      </c>
      <c r="AS1781">
        <f>IF($A1781="","",SUMIFS($BI$2:$BI$2500,$W$2:$W$2500,$A1781))</f>
      </c>
      <c r="AT1781">
        <f>IF($A1781="","",SUMIFS($BJ$2:$BJ$2500,$W$2:$W$2500,$A1781))</f>
      </c>
      <c r="AU1781">
        <f>IF($A1781="","",SUMIFS($BK$2:$BK$2500,$W$2:$W$2500,$A1781))</f>
      </c>
      <c r="AV1781">
        <f>IF($A1781="","",SUMIFS($BL$2:$BL$2500,$W$2:$W$2500,$A1781))</f>
      </c>
      <c r="AW1781">
        <f>IF($A1781="","",SUMIFS($BM$2:$BM$2500,$W$2:$W$2500,$A1781))</f>
      </c>
      <c r="AX1781">
        <f>IF($A1781="","",SUMIFS($BN$2:$BN$2500,$W$2:$W$2500,$A1781))</f>
      </c>
      <c r="AY1781">
        <f>IF($A1781="","",SUMIFS($BO$2:$BO$2500,$W$2:$W$2500,$A1781))</f>
      </c>
      <c r="AZ1781">
        <f>IF($A1781="","",SUMIFS($BP$2:$BP$2500,$W$2:$W$2500,$A1781))</f>
      </c>
      <c r="BA1781">
        <f>IF($A1781="","",SUMIFS($BQ$2:$BQ$2500,$W$2:$W$2500,$A1781))</f>
      </c>
      <c r="BB1781">
        <f>IF($A1781="","",SUMIFS($BR$2:$BR$2500,$W$2:$W$2500,$A1781))</f>
      </c>
      <c r="BC1781">
        <f>IF($A1781="","",SUMIFS($BS$2:$BS$2500,$W$2:$W$2500,$A1781))</f>
      </c>
      <c r="BD1781">
        <f>IF($A1781="","",SUMIFS($BT$2:$BT$2500,$W$2:$W$2500,$A1781))</f>
      </c>
      <c r="BF1781">
        <f>IF($Z1781="","",INDEX($AO$2:$AO$2000,$Z1781))</f>
      </c>
      <c r="BG1781">
        <f>IF($Z1781="","",INDEX($AP$2:$AP$2000,$Z1781))</f>
      </c>
      <c r="BH1781">
        <f>IF($Z1781="","",INDEX($AQ$2:$AQ$2000,$Z1781))</f>
      </c>
      <c r="BI1781">
        <f>IF($Z1781="","",INDEX($AR$2:$AR$2000,$Z1781))</f>
      </c>
      <c r="BJ1781">
        <f>IF($Z1781="","",INDEX($AS$2:$AS$2000,$Z1781))</f>
      </c>
      <c r="BK1781">
        <f>IF($Z1781="","",INDEX($AT$2:$AT$2000,$Z1781))</f>
      </c>
      <c r="BL1781">
        <f>IF($Z1781="","",INDEX($AU$2:$AU$2000,$Z1781))</f>
      </c>
      <c r="BM1781">
        <f>IF($Z1781="","",INDEX($AV$2:$AV$2000,$Z1781))</f>
      </c>
      <c r="BN1781">
        <f>IF($Z1781="","",INDEX($AW$2:$AW$2000,$Z1781))</f>
      </c>
      <c r="BO1781">
        <f>IF($Z1781="","",INDEX($AX$2:$AX$2000,$Z1781))</f>
      </c>
      <c r="BP1781">
        <f>IF($Z1781="","",INDEX($AY$2:$AY$2000,$Z1781))</f>
      </c>
      <c r="BQ1781">
        <f>IF($Z1781="","",INDEX($AZ$2:$AZ$2000,$Z1781))</f>
      </c>
      <c r="BR1781">
        <f>IF($Z1781="","",INDEX($BA$2:$BA$2000,$Z1781))</f>
      </c>
      <c r="BS1781">
        <f>IF($Z1781="","",INDEX($BB$2:$BB$2000,$Z1781))</f>
      </c>
      <c r="BT1781">
        <f>IF($Z1781="","",INDEX($BC$2:$BC$2000,$Z1781))</f>
      </c>
      <c r="BV1781">
        <f>IF(OR($A1781="",$P1781&lt;&gt;"Yes",$AH1781="Yes"),"",1+N($AG1781))</f>
      </c>
      <c r="BW1781">
        <f>IF($A1781="","",COUNTIFS($W$2:$W$2500,$A1781,$BZ$2:$BZ$2500,"Yes")+COUNTIFS($X$2:$X$2500,$A1781,$BY$2:$BY$2500,"Yes"))</f>
      </c>
      <c r="BX1781">
        <f>IF(OR($A1781="",$P1781="Yes"),"",IF(N($BW1781)=0,0,1+SUMIFS($CB$2:$CB$2500,$W$2:$W$2500,$A1781)+SUMIFS($CA$2:$CA$2500,$X$2:$X$2500,$A1781)))</f>
      </c>
      <c r="BY1781" t="str">
        <f>IF($Y1781="","",INDEX($AH$2:$AH$2000,$Y1781)&amp;"")</f>
      </c>
      <c r="BZ1781" t="str">
        <f>IF($Z1781="","",INDEX($AH$2:$AH$2000,$Z1781)&amp;"")</f>
      </c>
      <c r="CA1781">
        <f>IF($Y1781="","",INDEX($BV$2:$BV$2000,$Y1781))</f>
      </c>
      <c r="CB1781">
        <f>IF($Z1781="","",INDEX($BV$2:$BV$2000,$Z1781))</f>
      </c>
    </row>
    <row r="1782">
      <c r="A1782" t="str">
        <f>IF(TRIM(INDEX(games!$A:$A,ROW()))="","",TRIM(INDEX(games!$A:$A,ROW())))</f>
      </c>
      <c r="B1782">
        <f>IF(OR($A1782="",INDEX(games!$B:$B,ROW())=""),"",INDEX(games!$B:$B,ROW()))</f>
      </c>
      <c r="C1782" t="str">
        <f>IF(OR($A1782="",INDEX(games!$C:$C,ROW())=""),"",INDEX(games!$C:$C,ROW()))</f>
      </c>
      <c r="D1782">
        <f>IF($A1782="","",COUNTIF($W$2:$W$2500,$A1782)+COUNTIF($X$2:$X$2500,$A1782))</f>
      </c>
      <c r="E1782">
        <f>IF($A1782="","",IFERROR(MATCH($C1782,$R$2:$R$5,0),0))</f>
      </c>
      <c r="F1782">
        <f>IF($A1782="","",MOD(ROW(),34))</f>
      </c>
      <c r="G1782">
        <f>IF($A1782="",NA(),IF($C1782="Action",$B1782,NA()))</f>
      </c>
      <c r="H1782">
        <f>IF($A1782="",NA(),IF($C1782="Action",1+$F1782*0.023,NA()))</f>
      </c>
      <c r="I1782">
        <f>IF($A1782="",NA(),IF($C1782="Strategy",$B1782,NA()))</f>
      </c>
      <c r="J1782">
        <f>IF($A1782="",NA(),IF($C1782="Strategy",2+$F1782*0.023,NA()))</f>
      </c>
      <c r="K1782">
        <f>IF($A1782="",NA(),IF($C1782="Deckbuilder",$B1782,NA()))</f>
      </c>
      <c r="L1782">
        <f>IF($A1782="",NA(),IF($C1782="Deckbuilder",3+$F1782*0.023,NA()))</f>
      </c>
      <c r="M1782">
        <f>IF($A1782="",NA(),IF($C1782="Traditional",$B1782,NA()))</f>
      </c>
      <c r="N1782">
        <f>IF($A1782="",NA(),IF($C1782="Traditional",4+$F1782*0.023,NA()))</f>
      </c>
      <c r="O1782">
        <f>IF($A1782="","",$D1782+ROW()/1000000)</f>
      </c>
      <c r="P1782" t="str">
        <f>IF(OR($A1782="",INDEX(games!$H:$H,ROW())=""),"",INDEX(games!$H:$H,ROW()))</f>
      </c>
      <c r="Q1782">
        <f>IF(OR($A1782="",$P1782&lt;&gt;"Yes"),"",$D1782+ROW()/1000000)</f>
      </c>
      <c r="T1782">
        <f>IF($Y1782="","",INDEX($B$2:$B$2000,$Y1782))</f>
      </c>
      <c r="U1782">
        <f>IF($Z1782="","",INDEX($B$2:$B$2000,$Z1782))</f>
      </c>
      <c r="V1782">
        <f>IF(OR($T1782="",$U1782=""),"",$U1782-$T1782)</f>
      </c>
      <c r="W1782" t="str">
        <f>IF(TRIM(INDEX(connections!$A:$A,ROW()))="","",TRIM(INDEX(connections!$A:$A,ROW())))</f>
      </c>
      <c r="X1782" t="str">
        <f>IF($W1782="","",TRIM(INDEX(connections!$B:$B,ROW())))</f>
      </c>
      <c r="Y1782">
        <f>IF($W1782="","",IFERROR(MATCH($W1782,$A$2:$A$2000,0),""))</f>
      </c>
      <c r="Z1782">
        <f>IF($X1782="","",IFERROR(MATCH($X1782,$A$2:$A$2000,0),""))</f>
      </c>
      <c r="AA1782" t="str">
        <f>IF($Y1782="","",INDEX($P$2:$P$2000,$Y1782))</f>
      </c>
      <c r="AB1782" t="str">
        <f>IF($Z1782="","",INDEX($P$2:$P$2000,$Z1782))</f>
      </c>
      <c r="AC1782">
        <f>IF(AND($AA1782="Yes",$AB1782="Yes"),1,"")</f>
      </c>
      <c r="AD1782">
        <f>IF(OR($Y1782="",$Z1782=""),"",IF(INDEX($C$2:$C$2000,$Y1782)=INDEX($C$2:$C$2000,$Z1782),0,1))</f>
      </c>
      <c r="AE1782">
        <f>IF($AC1782&lt;&gt;1,"",IF(AND(INDEX($AG$2:$AG$2000,$Y1782)=1,INDEX($AG$2:$AG$2000,$Z1782)=1),1,""))</f>
      </c>
      <c r="AG1782">
        <f>IF($A1782="","",COUNTIFS($W$2:$W$2500,$A1782,$AB$2:$AB$2500,"Yes")+COUNTIFS($X$2:$X$2500,$A1782,$AA$2:$AA$2500,"Yes"))</f>
      </c>
      <c r="AH1782" t="str">
        <f>IF(OR($P1782&lt;&gt;"Yes",N($AG1782)=0),"",IF(AND($AG1782=1,COUNTIFS($W$2:$W$2500,$A1782,$AE$2:$AE$2500,1)+COUNTIFS($X$2:$X$2500,$A1782,$AE$2:$AE$2500,1)&gt;0),"","Yes"))</f>
      </c>
      <c r="AI1782">
        <f>IF($AH1782="Yes",$AG1782,"")</f>
      </c>
      <c r="AJ1782">
        <f>IF($AI1782="","",$AI1782+ROW()/1000000)</f>
      </c>
      <c r="AK1782">
        <f>IF(OR($A1782="",$P1782="Yes",N($AG1782)=0),"",$AG1782+ROW()/1000000)</f>
      </c>
      <c r="AL1782" t="str">
        <f>IF($A1782="","",INDEX(games!$J:$J,ROW())&amp;"")</f>
      </c>
      <c r="AM1782">
        <f>IF($A1782="","",SUMPRODUCT($AO1782:$BD1782,'Map Analysis'!$AP$2^{0,1,2,3,4,5,6,7,8,9,10,11,12,13,14,15}))</f>
      </c>
      <c r="AN1782">
        <f>IF($A1782="","",$AM1782+ROW()/10000000)</f>
      </c>
      <c r="AO1782">
        <f>IF($A1782="","",COUNTIF($W$2:$W$2500,$A1782))</f>
      </c>
      <c r="AP1782">
        <f>IF($A1782="","",SUMIFS($BF$2:$BF$2500,$W$2:$W$2500,$A1782))</f>
      </c>
      <c r="AQ1782">
        <f>IF($A1782="","",SUMIFS($BG$2:$BG$2500,$W$2:$W$2500,$A1782))</f>
      </c>
      <c r="AR1782">
        <f>IF($A1782="","",SUMIFS($BH$2:$BH$2500,$W$2:$W$2500,$A1782))</f>
      </c>
      <c r="AS1782">
        <f>IF($A1782="","",SUMIFS($BI$2:$BI$2500,$W$2:$W$2500,$A1782))</f>
      </c>
      <c r="AT1782">
        <f>IF($A1782="","",SUMIFS($BJ$2:$BJ$2500,$W$2:$W$2500,$A1782))</f>
      </c>
      <c r="AU1782">
        <f>IF($A1782="","",SUMIFS($BK$2:$BK$2500,$W$2:$W$2500,$A1782))</f>
      </c>
      <c r="AV1782">
        <f>IF($A1782="","",SUMIFS($BL$2:$BL$2500,$W$2:$W$2500,$A1782))</f>
      </c>
      <c r="AW1782">
        <f>IF($A1782="","",SUMIFS($BM$2:$BM$2500,$W$2:$W$2500,$A1782))</f>
      </c>
      <c r="AX1782">
        <f>IF($A1782="","",SUMIFS($BN$2:$BN$2500,$W$2:$W$2500,$A1782))</f>
      </c>
      <c r="AY1782">
        <f>IF($A1782="","",SUMIFS($BO$2:$BO$2500,$W$2:$W$2500,$A1782))</f>
      </c>
      <c r="AZ1782">
        <f>IF($A1782="","",SUMIFS($BP$2:$BP$2500,$W$2:$W$2500,$A1782))</f>
      </c>
      <c r="BA1782">
        <f>IF($A1782="","",SUMIFS($BQ$2:$BQ$2500,$W$2:$W$2500,$A1782))</f>
      </c>
      <c r="BB1782">
        <f>IF($A1782="","",SUMIFS($BR$2:$BR$2500,$W$2:$W$2500,$A1782))</f>
      </c>
      <c r="BC1782">
        <f>IF($A1782="","",SUMIFS($BS$2:$BS$2500,$W$2:$W$2500,$A1782))</f>
      </c>
      <c r="BD1782">
        <f>IF($A1782="","",SUMIFS($BT$2:$BT$2500,$W$2:$W$2500,$A1782))</f>
      </c>
      <c r="BF1782">
        <f>IF($Z1782="","",INDEX($AO$2:$AO$2000,$Z1782))</f>
      </c>
      <c r="BG1782">
        <f>IF($Z1782="","",INDEX($AP$2:$AP$2000,$Z1782))</f>
      </c>
      <c r="BH1782">
        <f>IF($Z1782="","",INDEX($AQ$2:$AQ$2000,$Z1782))</f>
      </c>
      <c r="BI1782">
        <f>IF($Z1782="","",INDEX($AR$2:$AR$2000,$Z1782))</f>
      </c>
      <c r="BJ1782">
        <f>IF($Z1782="","",INDEX($AS$2:$AS$2000,$Z1782))</f>
      </c>
      <c r="BK1782">
        <f>IF($Z1782="","",INDEX($AT$2:$AT$2000,$Z1782))</f>
      </c>
      <c r="BL1782">
        <f>IF($Z1782="","",INDEX($AU$2:$AU$2000,$Z1782))</f>
      </c>
      <c r="BM1782">
        <f>IF($Z1782="","",INDEX($AV$2:$AV$2000,$Z1782))</f>
      </c>
      <c r="BN1782">
        <f>IF($Z1782="","",INDEX($AW$2:$AW$2000,$Z1782))</f>
      </c>
      <c r="BO1782">
        <f>IF($Z1782="","",INDEX($AX$2:$AX$2000,$Z1782))</f>
      </c>
      <c r="BP1782">
        <f>IF($Z1782="","",INDEX($AY$2:$AY$2000,$Z1782))</f>
      </c>
      <c r="BQ1782">
        <f>IF($Z1782="","",INDEX($AZ$2:$AZ$2000,$Z1782))</f>
      </c>
      <c r="BR1782">
        <f>IF($Z1782="","",INDEX($BA$2:$BA$2000,$Z1782))</f>
      </c>
      <c r="BS1782">
        <f>IF($Z1782="","",INDEX($BB$2:$BB$2000,$Z1782))</f>
      </c>
      <c r="BT1782">
        <f>IF($Z1782="","",INDEX($BC$2:$BC$2000,$Z1782))</f>
      </c>
      <c r="BV1782">
        <f>IF(OR($A1782="",$P1782&lt;&gt;"Yes",$AH1782="Yes"),"",1+N($AG1782))</f>
      </c>
      <c r="BW1782">
        <f>IF($A1782="","",COUNTIFS($W$2:$W$2500,$A1782,$BZ$2:$BZ$2500,"Yes")+COUNTIFS($X$2:$X$2500,$A1782,$BY$2:$BY$2500,"Yes"))</f>
      </c>
      <c r="BX1782">
        <f>IF(OR($A1782="",$P1782="Yes"),"",IF(N($BW1782)=0,0,1+SUMIFS($CB$2:$CB$2500,$W$2:$W$2500,$A1782)+SUMIFS($CA$2:$CA$2500,$X$2:$X$2500,$A1782)))</f>
      </c>
      <c r="BY1782" t="str">
        <f>IF($Y1782="","",INDEX($AH$2:$AH$2000,$Y1782)&amp;"")</f>
      </c>
      <c r="BZ1782" t="str">
        <f>IF($Z1782="","",INDEX($AH$2:$AH$2000,$Z1782)&amp;"")</f>
      </c>
      <c r="CA1782">
        <f>IF($Y1782="","",INDEX($BV$2:$BV$2000,$Y1782))</f>
      </c>
      <c r="CB1782">
        <f>IF($Z1782="","",INDEX($BV$2:$BV$2000,$Z1782))</f>
      </c>
    </row>
    <row r="1783">
      <c r="A1783" t="str">
        <f>IF(TRIM(INDEX(games!$A:$A,ROW()))="","",TRIM(INDEX(games!$A:$A,ROW())))</f>
      </c>
      <c r="B1783">
        <f>IF(OR($A1783="",INDEX(games!$B:$B,ROW())=""),"",INDEX(games!$B:$B,ROW()))</f>
      </c>
      <c r="C1783" t="str">
        <f>IF(OR($A1783="",INDEX(games!$C:$C,ROW())=""),"",INDEX(games!$C:$C,ROW()))</f>
      </c>
      <c r="D1783">
        <f>IF($A1783="","",COUNTIF($W$2:$W$2500,$A1783)+COUNTIF($X$2:$X$2500,$A1783))</f>
      </c>
      <c r="E1783">
        <f>IF($A1783="","",IFERROR(MATCH($C1783,$R$2:$R$5,0),0))</f>
      </c>
      <c r="F1783">
        <f>IF($A1783="","",MOD(ROW(),34))</f>
      </c>
      <c r="G1783">
        <f>IF($A1783="",NA(),IF($C1783="Action",$B1783,NA()))</f>
      </c>
      <c r="H1783">
        <f>IF($A1783="",NA(),IF($C1783="Action",1+$F1783*0.023,NA()))</f>
      </c>
      <c r="I1783">
        <f>IF($A1783="",NA(),IF($C1783="Strategy",$B1783,NA()))</f>
      </c>
      <c r="J1783">
        <f>IF($A1783="",NA(),IF($C1783="Strategy",2+$F1783*0.023,NA()))</f>
      </c>
      <c r="K1783">
        <f>IF($A1783="",NA(),IF($C1783="Deckbuilder",$B1783,NA()))</f>
      </c>
      <c r="L1783">
        <f>IF($A1783="",NA(),IF($C1783="Deckbuilder",3+$F1783*0.023,NA()))</f>
      </c>
      <c r="M1783">
        <f>IF($A1783="",NA(),IF($C1783="Traditional",$B1783,NA()))</f>
      </c>
      <c r="N1783">
        <f>IF($A1783="",NA(),IF($C1783="Traditional",4+$F1783*0.023,NA()))</f>
      </c>
      <c r="O1783">
        <f>IF($A1783="","",$D1783+ROW()/1000000)</f>
      </c>
      <c r="P1783" t="str">
        <f>IF(OR($A1783="",INDEX(games!$H:$H,ROW())=""),"",INDEX(games!$H:$H,ROW()))</f>
      </c>
      <c r="Q1783">
        <f>IF(OR($A1783="",$P1783&lt;&gt;"Yes"),"",$D1783+ROW()/1000000)</f>
      </c>
      <c r="T1783">
        <f>IF($Y1783="","",INDEX($B$2:$B$2000,$Y1783))</f>
      </c>
      <c r="U1783">
        <f>IF($Z1783="","",INDEX($B$2:$B$2000,$Z1783))</f>
      </c>
      <c r="V1783">
        <f>IF(OR($T1783="",$U1783=""),"",$U1783-$T1783)</f>
      </c>
      <c r="W1783" t="str">
        <f>IF(TRIM(INDEX(connections!$A:$A,ROW()))="","",TRIM(INDEX(connections!$A:$A,ROW())))</f>
      </c>
      <c r="X1783" t="str">
        <f>IF($W1783="","",TRIM(INDEX(connections!$B:$B,ROW())))</f>
      </c>
      <c r="Y1783">
        <f>IF($W1783="","",IFERROR(MATCH($W1783,$A$2:$A$2000,0),""))</f>
      </c>
      <c r="Z1783">
        <f>IF($X1783="","",IFERROR(MATCH($X1783,$A$2:$A$2000,0),""))</f>
      </c>
      <c r="AA1783" t="str">
        <f>IF($Y1783="","",INDEX($P$2:$P$2000,$Y1783))</f>
      </c>
      <c r="AB1783" t="str">
        <f>IF($Z1783="","",INDEX($P$2:$P$2000,$Z1783))</f>
      </c>
      <c r="AC1783">
        <f>IF(AND($AA1783="Yes",$AB1783="Yes"),1,"")</f>
      </c>
      <c r="AD1783">
        <f>IF(OR($Y1783="",$Z1783=""),"",IF(INDEX($C$2:$C$2000,$Y1783)=INDEX($C$2:$C$2000,$Z1783),0,1))</f>
      </c>
      <c r="AE1783">
        <f>IF($AC1783&lt;&gt;1,"",IF(AND(INDEX($AG$2:$AG$2000,$Y1783)=1,INDEX($AG$2:$AG$2000,$Z1783)=1),1,""))</f>
      </c>
      <c r="AG1783">
        <f>IF($A1783="","",COUNTIFS($W$2:$W$2500,$A1783,$AB$2:$AB$2500,"Yes")+COUNTIFS($X$2:$X$2500,$A1783,$AA$2:$AA$2500,"Yes"))</f>
      </c>
      <c r="AH1783" t="str">
        <f>IF(OR($P1783&lt;&gt;"Yes",N($AG1783)=0),"",IF(AND($AG1783=1,COUNTIFS($W$2:$W$2500,$A1783,$AE$2:$AE$2500,1)+COUNTIFS($X$2:$X$2500,$A1783,$AE$2:$AE$2500,1)&gt;0),"","Yes"))</f>
      </c>
      <c r="AI1783">
        <f>IF($AH1783="Yes",$AG1783,"")</f>
      </c>
      <c r="AJ1783">
        <f>IF($AI1783="","",$AI1783+ROW()/1000000)</f>
      </c>
      <c r="AK1783">
        <f>IF(OR($A1783="",$P1783="Yes",N($AG1783)=0),"",$AG1783+ROW()/1000000)</f>
      </c>
      <c r="AL1783" t="str">
        <f>IF($A1783="","",INDEX(games!$J:$J,ROW())&amp;"")</f>
      </c>
      <c r="AM1783">
        <f>IF($A1783="","",SUMPRODUCT($AO1783:$BD1783,'Map Analysis'!$AP$2^{0,1,2,3,4,5,6,7,8,9,10,11,12,13,14,15}))</f>
      </c>
      <c r="AN1783">
        <f>IF($A1783="","",$AM1783+ROW()/10000000)</f>
      </c>
      <c r="AO1783">
        <f>IF($A1783="","",COUNTIF($W$2:$W$2500,$A1783))</f>
      </c>
      <c r="AP1783">
        <f>IF($A1783="","",SUMIFS($BF$2:$BF$2500,$W$2:$W$2500,$A1783))</f>
      </c>
      <c r="AQ1783">
        <f>IF($A1783="","",SUMIFS($BG$2:$BG$2500,$W$2:$W$2500,$A1783))</f>
      </c>
      <c r="AR1783">
        <f>IF($A1783="","",SUMIFS($BH$2:$BH$2500,$W$2:$W$2500,$A1783))</f>
      </c>
      <c r="AS1783">
        <f>IF($A1783="","",SUMIFS($BI$2:$BI$2500,$W$2:$W$2500,$A1783))</f>
      </c>
      <c r="AT1783">
        <f>IF($A1783="","",SUMIFS($BJ$2:$BJ$2500,$W$2:$W$2500,$A1783))</f>
      </c>
      <c r="AU1783">
        <f>IF($A1783="","",SUMIFS($BK$2:$BK$2500,$W$2:$W$2500,$A1783))</f>
      </c>
      <c r="AV1783">
        <f>IF($A1783="","",SUMIFS($BL$2:$BL$2500,$W$2:$W$2500,$A1783))</f>
      </c>
      <c r="AW1783">
        <f>IF($A1783="","",SUMIFS($BM$2:$BM$2500,$W$2:$W$2500,$A1783))</f>
      </c>
      <c r="AX1783">
        <f>IF($A1783="","",SUMIFS($BN$2:$BN$2500,$W$2:$W$2500,$A1783))</f>
      </c>
      <c r="AY1783">
        <f>IF($A1783="","",SUMIFS($BO$2:$BO$2500,$W$2:$W$2500,$A1783))</f>
      </c>
      <c r="AZ1783">
        <f>IF($A1783="","",SUMIFS($BP$2:$BP$2500,$W$2:$W$2500,$A1783))</f>
      </c>
      <c r="BA1783">
        <f>IF($A1783="","",SUMIFS($BQ$2:$BQ$2500,$W$2:$W$2500,$A1783))</f>
      </c>
      <c r="BB1783">
        <f>IF($A1783="","",SUMIFS($BR$2:$BR$2500,$W$2:$W$2500,$A1783))</f>
      </c>
      <c r="BC1783">
        <f>IF($A1783="","",SUMIFS($BS$2:$BS$2500,$W$2:$W$2500,$A1783))</f>
      </c>
      <c r="BD1783">
        <f>IF($A1783="","",SUMIFS($BT$2:$BT$2500,$W$2:$W$2500,$A1783))</f>
      </c>
      <c r="BF1783">
        <f>IF($Z1783="","",INDEX($AO$2:$AO$2000,$Z1783))</f>
      </c>
      <c r="BG1783">
        <f>IF($Z1783="","",INDEX($AP$2:$AP$2000,$Z1783))</f>
      </c>
      <c r="BH1783">
        <f>IF($Z1783="","",INDEX($AQ$2:$AQ$2000,$Z1783))</f>
      </c>
      <c r="BI1783">
        <f>IF($Z1783="","",INDEX($AR$2:$AR$2000,$Z1783))</f>
      </c>
      <c r="BJ1783">
        <f>IF($Z1783="","",INDEX($AS$2:$AS$2000,$Z1783))</f>
      </c>
      <c r="BK1783">
        <f>IF($Z1783="","",INDEX($AT$2:$AT$2000,$Z1783))</f>
      </c>
      <c r="BL1783">
        <f>IF($Z1783="","",INDEX($AU$2:$AU$2000,$Z1783))</f>
      </c>
      <c r="BM1783">
        <f>IF($Z1783="","",INDEX($AV$2:$AV$2000,$Z1783))</f>
      </c>
      <c r="BN1783">
        <f>IF($Z1783="","",INDEX($AW$2:$AW$2000,$Z1783))</f>
      </c>
      <c r="BO1783">
        <f>IF($Z1783="","",INDEX($AX$2:$AX$2000,$Z1783))</f>
      </c>
      <c r="BP1783">
        <f>IF($Z1783="","",INDEX($AY$2:$AY$2000,$Z1783))</f>
      </c>
      <c r="BQ1783">
        <f>IF($Z1783="","",INDEX($AZ$2:$AZ$2000,$Z1783))</f>
      </c>
      <c r="BR1783">
        <f>IF($Z1783="","",INDEX($BA$2:$BA$2000,$Z1783))</f>
      </c>
      <c r="BS1783">
        <f>IF($Z1783="","",INDEX($BB$2:$BB$2000,$Z1783))</f>
      </c>
      <c r="BT1783">
        <f>IF($Z1783="","",INDEX($BC$2:$BC$2000,$Z1783))</f>
      </c>
      <c r="BV1783">
        <f>IF(OR($A1783="",$P1783&lt;&gt;"Yes",$AH1783="Yes"),"",1+N($AG1783))</f>
      </c>
      <c r="BW1783">
        <f>IF($A1783="","",COUNTIFS($W$2:$W$2500,$A1783,$BZ$2:$BZ$2500,"Yes")+COUNTIFS($X$2:$X$2500,$A1783,$BY$2:$BY$2500,"Yes"))</f>
      </c>
      <c r="BX1783">
        <f>IF(OR($A1783="",$P1783="Yes"),"",IF(N($BW1783)=0,0,1+SUMIFS($CB$2:$CB$2500,$W$2:$W$2500,$A1783)+SUMIFS($CA$2:$CA$2500,$X$2:$X$2500,$A1783)))</f>
      </c>
      <c r="BY1783" t="str">
        <f>IF($Y1783="","",INDEX($AH$2:$AH$2000,$Y1783)&amp;"")</f>
      </c>
      <c r="BZ1783" t="str">
        <f>IF($Z1783="","",INDEX($AH$2:$AH$2000,$Z1783)&amp;"")</f>
      </c>
      <c r="CA1783">
        <f>IF($Y1783="","",INDEX($BV$2:$BV$2000,$Y1783))</f>
      </c>
      <c r="CB1783">
        <f>IF($Z1783="","",INDEX($BV$2:$BV$2000,$Z1783))</f>
      </c>
    </row>
    <row r="1784">
      <c r="A1784" t="str">
        <f>IF(TRIM(INDEX(games!$A:$A,ROW()))="","",TRIM(INDEX(games!$A:$A,ROW())))</f>
      </c>
      <c r="B1784">
        <f>IF(OR($A1784="",INDEX(games!$B:$B,ROW())=""),"",INDEX(games!$B:$B,ROW()))</f>
      </c>
      <c r="C1784" t="str">
        <f>IF(OR($A1784="",INDEX(games!$C:$C,ROW())=""),"",INDEX(games!$C:$C,ROW()))</f>
      </c>
      <c r="D1784">
        <f>IF($A1784="","",COUNTIF($W$2:$W$2500,$A1784)+COUNTIF($X$2:$X$2500,$A1784))</f>
      </c>
      <c r="E1784">
        <f>IF($A1784="","",IFERROR(MATCH($C1784,$R$2:$R$5,0),0))</f>
      </c>
      <c r="F1784">
        <f>IF($A1784="","",MOD(ROW(),34))</f>
      </c>
      <c r="G1784">
        <f>IF($A1784="",NA(),IF($C1784="Action",$B1784,NA()))</f>
      </c>
      <c r="H1784">
        <f>IF($A1784="",NA(),IF($C1784="Action",1+$F1784*0.023,NA()))</f>
      </c>
      <c r="I1784">
        <f>IF($A1784="",NA(),IF($C1784="Strategy",$B1784,NA()))</f>
      </c>
      <c r="J1784">
        <f>IF($A1784="",NA(),IF($C1784="Strategy",2+$F1784*0.023,NA()))</f>
      </c>
      <c r="K1784">
        <f>IF($A1784="",NA(),IF($C1784="Deckbuilder",$B1784,NA()))</f>
      </c>
      <c r="L1784">
        <f>IF($A1784="",NA(),IF($C1784="Deckbuilder",3+$F1784*0.023,NA()))</f>
      </c>
      <c r="M1784">
        <f>IF($A1784="",NA(),IF($C1784="Traditional",$B1784,NA()))</f>
      </c>
      <c r="N1784">
        <f>IF($A1784="",NA(),IF($C1784="Traditional",4+$F1784*0.023,NA()))</f>
      </c>
      <c r="O1784">
        <f>IF($A1784="","",$D1784+ROW()/1000000)</f>
      </c>
      <c r="P1784" t="str">
        <f>IF(OR($A1784="",INDEX(games!$H:$H,ROW())=""),"",INDEX(games!$H:$H,ROW()))</f>
      </c>
      <c r="Q1784">
        <f>IF(OR($A1784="",$P1784&lt;&gt;"Yes"),"",$D1784+ROW()/1000000)</f>
      </c>
      <c r="T1784">
        <f>IF($Y1784="","",INDEX($B$2:$B$2000,$Y1784))</f>
      </c>
      <c r="U1784">
        <f>IF($Z1784="","",INDEX($B$2:$B$2000,$Z1784))</f>
      </c>
      <c r="V1784">
        <f>IF(OR($T1784="",$U1784=""),"",$U1784-$T1784)</f>
      </c>
      <c r="W1784" t="str">
        <f>IF(TRIM(INDEX(connections!$A:$A,ROW()))="","",TRIM(INDEX(connections!$A:$A,ROW())))</f>
      </c>
      <c r="X1784" t="str">
        <f>IF($W1784="","",TRIM(INDEX(connections!$B:$B,ROW())))</f>
      </c>
      <c r="Y1784">
        <f>IF($W1784="","",IFERROR(MATCH($W1784,$A$2:$A$2000,0),""))</f>
      </c>
      <c r="Z1784">
        <f>IF($X1784="","",IFERROR(MATCH($X1784,$A$2:$A$2000,0),""))</f>
      </c>
      <c r="AA1784" t="str">
        <f>IF($Y1784="","",INDEX($P$2:$P$2000,$Y1784))</f>
      </c>
      <c r="AB1784" t="str">
        <f>IF($Z1784="","",INDEX($P$2:$P$2000,$Z1784))</f>
      </c>
      <c r="AC1784">
        <f>IF(AND($AA1784="Yes",$AB1784="Yes"),1,"")</f>
      </c>
      <c r="AD1784">
        <f>IF(OR($Y1784="",$Z1784=""),"",IF(INDEX($C$2:$C$2000,$Y1784)=INDEX($C$2:$C$2000,$Z1784),0,1))</f>
      </c>
      <c r="AE1784">
        <f>IF($AC1784&lt;&gt;1,"",IF(AND(INDEX($AG$2:$AG$2000,$Y1784)=1,INDEX($AG$2:$AG$2000,$Z1784)=1),1,""))</f>
      </c>
      <c r="AG1784">
        <f>IF($A1784="","",COUNTIFS($W$2:$W$2500,$A1784,$AB$2:$AB$2500,"Yes")+COUNTIFS($X$2:$X$2500,$A1784,$AA$2:$AA$2500,"Yes"))</f>
      </c>
      <c r="AH1784" t="str">
        <f>IF(OR($P1784&lt;&gt;"Yes",N($AG1784)=0),"",IF(AND($AG1784=1,COUNTIFS($W$2:$W$2500,$A1784,$AE$2:$AE$2500,1)+COUNTIFS($X$2:$X$2500,$A1784,$AE$2:$AE$2500,1)&gt;0),"","Yes"))</f>
      </c>
      <c r="AI1784">
        <f>IF($AH1784="Yes",$AG1784,"")</f>
      </c>
      <c r="AJ1784">
        <f>IF($AI1784="","",$AI1784+ROW()/1000000)</f>
      </c>
      <c r="AK1784">
        <f>IF(OR($A1784="",$P1784="Yes",N($AG1784)=0),"",$AG1784+ROW()/1000000)</f>
      </c>
      <c r="AL1784" t="str">
        <f>IF($A1784="","",INDEX(games!$J:$J,ROW())&amp;"")</f>
      </c>
      <c r="AM1784">
        <f>IF($A1784="","",SUMPRODUCT($AO1784:$BD1784,'Map Analysis'!$AP$2^{0,1,2,3,4,5,6,7,8,9,10,11,12,13,14,15}))</f>
      </c>
      <c r="AN1784">
        <f>IF($A1784="","",$AM1784+ROW()/10000000)</f>
      </c>
      <c r="AO1784">
        <f>IF($A1784="","",COUNTIF($W$2:$W$2500,$A1784))</f>
      </c>
      <c r="AP1784">
        <f>IF($A1784="","",SUMIFS($BF$2:$BF$2500,$W$2:$W$2500,$A1784))</f>
      </c>
      <c r="AQ1784">
        <f>IF($A1784="","",SUMIFS($BG$2:$BG$2500,$W$2:$W$2500,$A1784))</f>
      </c>
      <c r="AR1784">
        <f>IF($A1784="","",SUMIFS($BH$2:$BH$2500,$W$2:$W$2500,$A1784))</f>
      </c>
      <c r="AS1784">
        <f>IF($A1784="","",SUMIFS($BI$2:$BI$2500,$W$2:$W$2500,$A1784))</f>
      </c>
      <c r="AT1784">
        <f>IF($A1784="","",SUMIFS($BJ$2:$BJ$2500,$W$2:$W$2500,$A1784))</f>
      </c>
      <c r="AU1784">
        <f>IF($A1784="","",SUMIFS($BK$2:$BK$2500,$W$2:$W$2500,$A1784))</f>
      </c>
      <c r="AV1784">
        <f>IF($A1784="","",SUMIFS($BL$2:$BL$2500,$W$2:$W$2500,$A1784))</f>
      </c>
      <c r="AW1784">
        <f>IF($A1784="","",SUMIFS($BM$2:$BM$2500,$W$2:$W$2500,$A1784))</f>
      </c>
      <c r="AX1784">
        <f>IF($A1784="","",SUMIFS($BN$2:$BN$2500,$W$2:$W$2500,$A1784))</f>
      </c>
      <c r="AY1784">
        <f>IF($A1784="","",SUMIFS($BO$2:$BO$2500,$W$2:$W$2500,$A1784))</f>
      </c>
      <c r="AZ1784">
        <f>IF($A1784="","",SUMIFS($BP$2:$BP$2500,$W$2:$W$2500,$A1784))</f>
      </c>
      <c r="BA1784">
        <f>IF($A1784="","",SUMIFS($BQ$2:$BQ$2500,$W$2:$W$2500,$A1784))</f>
      </c>
      <c r="BB1784">
        <f>IF($A1784="","",SUMIFS($BR$2:$BR$2500,$W$2:$W$2500,$A1784))</f>
      </c>
      <c r="BC1784">
        <f>IF($A1784="","",SUMIFS($BS$2:$BS$2500,$W$2:$W$2500,$A1784))</f>
      </c>
      <c r="BD1784">
        <f>IF($A1784="","",SUMIFS($BT$2:$BT$2500,$W$2:$W$2500,$A1784))</f>
      </c>
      <c r="BF1784">
        <f>IF($Z1784="","",INDEX($AO$2:$AO$2000,$Z1784))</f>
      </c>
      <c r="BG1784">
        <f>IF($Z1784="","",INDEX($AP$2:$AP$2000,$Z1784))</f>
      </c>
      <c r="BH1784">
        <f>IF($Z1784="","",INDEX($AQ$2:$AQ$2000,$Z1784))</f>
      </c>
      <c r="BI1784">
        <f>IF($Z1784="","",INDEX($AR$2:$AR$2000,$Z1784))</f>
      </c>
      <c r="BJ1784">
        <f>IF($Z1784="","",INDEX($AS$2:$AS$2000,$Z1784))</f>
      </c>
      <c r="BK1784">
        <f>IF($Z1784="","",INDEX($AT$2:$AT$2000,$Z1784))</f>
      </c>
      <c r="BL1784">
        <f>IF($Z1784="","",INDEX($AU$2:$AU$2000,$Z1784))</f>
      </c>
      <c r="BM1784">
        <f>IF($Z1784="","",INDEX($AV$2:$AV$2000,$Z1784))</f>
      </c>
      <c r="BN1784">
        <f>IF($Z1784="","",INDEX($AW$2:$AW$2000,$Z1784))</f>
      </c>
      <c r="BO1784">
        <f>IF($Z1784="","",INDEX($AX$2:$AX$2000,$Z1784))</f>
      </c>
      <c r="BP1784">
        <f>IF($Z1784="","",INDEX($AY$2:$AY$2000,$Z1784))</f>
      </c>
      <c r="BQ1784">
        <f>IF($Z1784="","",INDEX($AZ$2:$AZ$2000,$Z1784))</f>
      </c>
      <c r="BR1784">
        <f>IF($Z1784="","",INDEX($BA$2:$BA$2000,$Z1784))</f>
      </c>
      <c r="BS1784">
        <f>IF($Z1784="","",INDEX($BB$2:$BB$2000,$Z1784))</f>
      </c>
      <c r="BT1784">
        <f>IF($Z1784="","",INDEX($BC$2:$BC$2000,$Z1784))</f>
      </c>
      <c r="BV1784">
        <f>IF(OR($A1784="",$P1784&lt;&gt;"Yes",$AH1784="Yes"),"",1+N($AG1784))</f>
      </c>
      <c r="BW1784">
        <f>IF($A1784="","",COUNTIFS($W$2:$W$2500,$A1784,$BZ$2:$BZ$2500,"Yes")+COUNTIFS($X$2:$X$2500,$A1784,$BY$2:$BY$2500,"Yes"))</f>
      </c>
      <c r="BX1784">
        <f>IF(OR($A1784="",$P1784="Yes"),"",IF(N($BW1784)=0,0,1+SUMIFS($CB$2:$CB$2500,$W$2:$W$2500,$A1784)+SUMIFS($CA$2:$CA$2500,$X$2:$X$2500,$A1784)))</f>
      </c>
      <c r="BY1784" t="str">
        <f>IF($Y1784="","",INDEX($AH$2:$AH$2000,$Y1784)&amp;"")</f>
      </c>
      <c r="BZ1784" t="str">
        <f>IF($Z1784="","",INDEX($AH$2:$AH$2000,$Z1784)&amp;"")</f>
      </c>
      <c r="CA1784">
        <f>IF($Y1784="","",INDEX($BV$2:$BV$2000,$Y1784))</f>
      </c>
      <c r="CB1784">
        <f>IF($Z1784="","",INDEX($BV$2:$BV$2000,$Z1784))</f>
      </c>
    </row>
    <row r="1785">
      <c r="A1785" t="str">
        <f>IF(TRIM(INDEX(games!$A:$A,ROW()))="","",TRIM(INDEX(games!$A:$A,ROW())))</f>
      </c>
      <c r="B1785">
        <f>IF(OR($A1785="",INDEX(games!$B:$B,ROW())=""),"",INDEX(games!$B:$B,ROW()))</f>
      </c>
      <c r="C1785" t="str">
        <f>IF(OR($A1785="",INDEX(games!$C:$C,ROW())=""),"",INDEX(games!$C:$C,ROW()))</f>
      </c>
      <c r="D1785">
        <f>IF($A1785="","",COUNTIF($W$2:$W$2500,$A1785)+COUNTIF($X$2:$X$2500,$A1785))</f>
      </c>
      <c r="E1785">
        <f>IF($A1785="","",IFERROR(MATCH($C1785,$R$2:$R$5,0),0))</f>
      </c>
      <c r="F1785">
        <f>IF($A1785="","",MOD(ROW(),34))</f>
      </c>
      <c r="G1785">
        <f>IF($A1785="",NA(),IF($C1785="Action",$B1785,NA()))</f>
      </c>
      <c r="H1785">
        <f>IF($A1785="",NA(),IF($C1785="Action",1+$F1785*0.023,NA()))</f>
      </c>
      <c r="I1785">
        <f>IF($A1785="",NA(),IF($C1785="Strategy",$B1785,NA()))</f>
      </c>
      <c r="J1785">
        <f>IF($A1785="",NA(),IF($C1785="Strategy",2+$F1785*0.023,NA()))</f>
      </c>
      <c r="K1785">
        <f>IF($A1785="",NA(),IF($C1785="Deckbuilder",$B1785,NA()))</f>
      </c>
      <c r="L1785">
        <f>IF($A1785="",NA(),IF($C1785="Deckbuilder",3+$F1785*0.023,NA()))</f>
      </c>
      <c r="M1785">
        <f>IF($A1785="",NA(),IF($C1785="Traditional",$B1785,NA()))</f>
      </c>
      <c r="N1785">
        <f>IF($A1785="",NA(),IF($C1785="Traditional",4+$F1785*0.023,NA()))</f>
      </c>
      <c r="O1785">
        <f>IF($A1785="","",$D1785+ROW()/1000000)</f>
      </c>
      <c r="P1785" t="str">
        <f>IF(OR($A1785="",INDEX(games!$H:$H,ROW())=""),"",INDEX(games!$H:$H,ROW()))</f>
      </c>
      <c r="Q1785">
        <f>IF(OR($A1785="",$P1785&lt;&gt;"Yes"),"",$D1785+ROW()/1000000)</f>
      </c>
      <c r="T1785">
        <f>IF($Y1785="","",INDEX($B$2:$B$2000,$Y1785))</f>
      </c>
      <c r="U1785">
        <f>IF($Z1785="","",INDEX($B$2:$B$2000,$Z1785))</f>
      </c>
      <c r="V1785">
        <f>IF(OR($T1785="",$U1785=""),"",$U1785-$T1785)</f>
      </c>
      <c r="W1785" t="str">
        <f>IF(TRIM(INDEX(connections!$A:$A,ROW()))="","",TRIM(INDEX(connections!$A:$A,ROW())))</f>
      </c>
      <c r="X1785" t="str">
        <f>IF($W1785="","",TRIM(INDEX(connections!$B:$B,ROW())))</f>
      </c>
      <c r="Y1785">
        <f>IF($W1785="","",IFERROR(MATCH($W1785,$A$2:$A$2000,0),""))</f>
      </c>
      <c r="Z1785">
        <f>IF($X1785="","",IFERROR(MATCH($X1785,$A$2:$A$2000,0),""))</f>
      </c>
      <c r="AA1785" t="str">
        <f>IF($Y1785="","",INDEX($P$2:$P$2000,$Y1785))</f>
      </c>
      <c r="AB1785" t="str">
        <f>IF($Z1785="","",INDEX($P$2:$P$2000,$Z1785))</f>
      </c>
      <c r="AC1785">
        <f>IF(AND($AA1785="Yes",$AB1785="Yes"),1,"")</f>
      </c>
      <c r="AD1785">
        <f>IF(OR($Y1785="",$Z1785=""),"",IF(INDEX($C$2:$C$2000,$Y1785)=INDEX($C$2:$C$2000,$Z1785),0,1))</f>
      </c>
      <c r="AE1785">
        <f>IF($AC1785&lt;&gt;1,"",IF(AND(INDEX($AG$2:$AG$2000,$Y1785)=1,INDEX($AG$2:$AG$2000,$Z1785)=1),1,""))</f>
      </c>
      <c r="AG1785">
        <f>IF($A1785="","",COUNTIFS($W$2:$W$2500,$A1785,$AB$2:$AB$2500,"Yes")+COUNTIFS($X$2:$X$2500,$A1785,$AA$2:$AA$2500,"Yes"))</f>
      </c>
      <c r="AH1785" t="str">
        <f>IF(OR($P1785&lt;&gt;"Yes",N($AG1785)=0),"",IF(AND($AG1785=1,COUNTIFS($W$2:$W$2500,$A1785,$AE$2:$AE$2500,1)+COUNTIFS($X$2:$X$2500,$A1785,$AE$2:$AE$2500,1)&gt;0),"","Yes"))</f>
      </c>
      <c r="AI1785">
        <f>IF($AH1785="Yes",$AG1785,"")</f>
      </c>
      <c r="AJ1785">
        <f>IF($AI1785="","",$AI1785+ROW()/1000000)</f>
      </c>
      <c r="AK1785">
        <f>IF(OR($A1785="",$P1785="Yes",N($AG1785)=0),"",$AG1785+ROW()/1000000)</f>
      </c>
      <c r="AL1785" t="str">
        <f>IF($A1785="","",INDEX(games!$J:$J,ROW())&amp;"")</f>
      </c>
      <c r="AM1785">
        <f>IF($A1785="","",SUMPRODUCT($AO1785:$BD1785,'Map Analysis'!$AP$2^{0,1,2,3,4,5,6,7,8,9,10,11,12,13,14,15}))</f>
      </c>
      <c r="AN1785">
        <f>IF($A1785="","",$AM1785+ROW()/10000000)</f>
      </c>
      <c r="AO1785">
        <f>IF($A1785="","",COUNTIF($W$2:$W$2500,$A1785))</f>
      </c>
      <c r="AP1785">
        <f>IF($A1785="","",SUMIFS($BF$2:$BF$2500,$W$2:$W$2500,$A1785))</f>
      </c>
      <c r="AQ1785">
        <f>IF($A1785="","",SUMIFS($BG$2:$BG$2500,$W$2:$W$2500,$A1785))</f>
      </c>
      <c r="AR1785">
        <f>IF($A1785="","",SUMIFS($BH$2:$BH$2500,$W$2:$W$2500,$A1785))</f>
      </c>
      <c r="AS1785">
        <f>IF($A1785="","",SUMIFS($BI$2:$BI$2500,$W$2:$W$2500,$A1785))</f>
      </c>
      <c r="AT1785">
        <f>IF($A1785="","",SUMIFS($BJ$2:$BJ$2500,$W$2:$W$2500,$A1785))</f>
      </c>
      <c r="AU1785">
        <f>IF($A1785="","",SUMIFS($BK$2:$BK$2500,$W$2:$W$2500,$A1785))</f>
      </c>
      <c r="AV1785">
        <f>IF($A1785="","",SUMIFS($BL$2:$BL$2500,$W$2:$W$2500,$A1785))</f>
      </c>
      <c r="AW1785">
        <f>IF($A1785="","",SUMIFS($BM$2:$BM$2500,$W$2:$W$2500,$A1785))</f>
      </c>
      <c r="AX1785">
        <f>IF($A1785="","",SUMIFS($BN$2:$BN$2500,$W$2:$W$2500,$A1785))</f>
      </c>
      <c r="AY1785">
        <f>IF($A1785="","",SUMIFS($BO$2:$BO$2500,$W$2:$W$2500,$A1785))</f>
      </c>
      <c r="AZ1785">
        <f>IF($A1785="","",SUMIFS($BP$2:$BP$2500,$W$2:$W$2500,$A1785))</f>
      </c>
      <c r="BA1785">
        <f>IF($A1785="","",SUMIFS($BQ$2:$BQ$2500,$W$2:$W$2500,$A1785))</f>
      </c>
      <c r="BB1785">
        <f>IF($A1785="","",SUMIFS($BR$2:$BR$2500,$W$2:$W$2500,$A1785))</f>
      </c>
      <c r="BC1785">
        <f>IF($A1785="","",SUMIFS($BS$2:$BS$2500,$W$2:$W$2500,$A1785))</f>
      </c>
      <c r="BD1785">
        <f>IF($A1785="","",SUMIFS($BT$2:$BT$2500,$W$2:$W$2500,$A1785))</f>
      </c>
      <c r="BF1785">
        <f>IF($Z1785="","",INDEX($AO$2:$AO$2000,$Z1785))</f>
      </c>
      <c r="BG1785">
        <f>IF($Z1785="","",INDEX($AP$2:$AP$2000,$Z1785))</f>
      </c>
      <c r="BH1785">
        <f>IF($Z1785="","",INDEX($AQ$2:$AQ$2000,$Z1785))</f>
      </c>
      <c r="BI1785">
        <f>IF($Z1785="","",INDEX($AR$2:$AR$2000,$Z1785))</f>
      </c>
      <c r="BJ1785">
        <f>IF($Z1785="","",INDEX($AS$2:$AS$2000,$Z1785))</f>
      </c>
      <c r="BK1785">
        <f>IF($Z1785="","",INDEX($AT$2:$AT$2000,$Z1785))</f>
      </c>
      <c r="BL1785">
        <f>IF($Z1785="","",INDEX($AU$2:$AU$2000,$Z1785))</f>
      </c>
      <c r="BM1785">
        <f>IF($Z1785="","",INDEX($AV$2:$AV$2000,$Z1785))</f>
      </c>
      <c r="BN1785">
        <f>IF($Z1785="","",INDEX($AW$2:$AW$2000,$Z1785))</f>
      </c>
      <c r="BO1785">
        <f>IF($Z1785="","",INDEX($AX$2:$AX$2000,$Z1785))</f>
      </c>
      <c r="BP1785">
        <f>IF($Z1785="","",INDEX($AY$2:$AY$2000,$Z1785))</f>
      </c>
      <c r="BQ1785">
        <f>IF($Z1785="","",INDEX($AZ$2:$AZ$2000,$Z1785))</f>
      </c>
      <c r="BR1785">
        <f>IF($Z1785="","",INDEX($BA$2:$BA$2000,$Z1785))</f>
      </c>
      <c r="BS1785">
        <f>IF($Z1785="","",INDEX($BB$2:$BB$2000,$Z1785))</f>
      </c>
      <c r="BT1785">
        <f>IF($Z1785="","",INDEX($BC$2:$BC$2000,$Z1785))</f>
      </c>
      <c r="BV1785">
        <f>IF(OR($A1785="",$P1785&lt;&gt;"Yes",$AH1785="Yes"),"",1+N($AG1785))</f>
      </c>
      <c r="BW1785">
        <f>IF($A1785="","",COUNTIFS($W$2:$W$2500,$A1785,$BZ$2:$BZ$2500,"Yes")+COUNTIFS($X$2:$X$2500,$A1785,$BY$2:$BY$2500,"Yes"))</f>
      </c>
      <c r="BX1785">
        <f>IF(OR($A1785="",$P1785="Yes"),"",IF(N($BW1785)=0,0,1+SUMIFS($CB$2:$CB$2500,$W$2:$W$2500,$A1785)+SUMIFS($CA$2:$CA$2500,$X$2:$X$2500,$A1785)))</f>
      </c>
      <c r="BY1785" t="str">
        <f>IF($Y1785="","",INDEX($AH$2:$AH$2000,$Y1785)&amp;"")</f>
      </c>
      <c r="BZ1785" t="str">
        <f>IF($Z1785="","",INDEX($AH$2:$AH$2000,$Z1785)&amp;"")</f>
      </c>
      <c r="CA1785">
        <f>IF($Y1785="","",INDEX($BV$2:$BV$2000,$Y1785))</f>
      </c>
      <c r="CB1785">
        <f>IF($Z1785="","",INDEX($BV$2:$BV$2000,$Z1785))</f>
      </c>
    </row>
    <row r="1786">
      <c r="A1786" t="str">
        <f>IF(TRIM(INDEX(games!$A:$A,ROW()))="","",TRIM(INDEX(games!$A:$A,ROW())))</f>
      </c>
      <c r="B1786">
        <f>IF(OR($A1786="",INDEX(games!$B:$B,ROW())=""),"",INDEX(games!$B:$B,ROW()))</f>
      </c>
      <c r="C1786" t="str">
        <f>IF(OR($A1786="",INDEX(games!$C:$C,ROW())=""),"",INDEX(games!$C:$C,ROW()))</f>
      </c>
      <c r="D1786">
        <f>IF($A1786="","",COUNTIF($W$2:$W$2500,$A1786)+COUNTIF($X$2:$X$2500,$A1786))</f>
      </c>
      <c r="E1786">
        <f>IF($A1786="","",IFERROR(MATCH($C1786,$R$2:$R$5,0),0))</f>
      </c>
      <c r="F1786">
        <f>IF($A1786="","",MOD(ROW(),34))</f>
      </c>
      <c r="G1786">
        <f>IF($A1786="",NA(),IF($C1786="Action",$B1786,NA()))</f>
      </c>
      <c r="H1786">
        <f>IF($A1786="",NA(),IF($C1786="Action",1+$F1786*0.023,NA()))</f>
      </c>
      <c r="I1786">
        <f>IF($A1786="",NA(),IF($C1786="Strategy",$B1786,NA()))</f>
      </c>
      <c r="J1786">
        <f>IF($A1786="",NA(),IF($C1786="Strategy",2+$F1786*0.023,NA()))</f>
      </c>
      <c r="K1786">
        <f>IF($A1786="",NA(),IF($C1786="Deckbuilder",$B1786,NA()))</f>
      </c>
      <c r="L1786">
        <f>IF($A1786="",NA(),IF($C1786="Deckbuilder",3+$F1786*0.023,NA()))</f>
      </c>
      <c r="M1786">
        <f>IF($A1786="",NA(),IF($C1786="Traditional",$B1786,NA()))</f>
      </c>
      <c r="N1786">
        <f>IF($A1786="",NA(),IF($C1786="Traditional",4+$F1786*0.023,NA()))</f>
      </c>
      <c r="O1786">
        <f>IF($A1786="","",$D1786+ROW()/1000000)</f>
      </c>
      <c r="P1786" t="str">
        <f>IF(OR($A1786="",INDEX(games!$H:$H,ROW())=""),"",INDEX(games!$H:$H,ROW()))</f>
      </c>
      <c r="Q1786">
        <f>IF(OR($A1786="",$P1786&lt;&gt;"Yes"),"",$D1786+ROW()/1000000)</f>
      </c>
      <c r="T1786">
        <f>IF($Y1786="","",INDEX($B$2:$B$2000,$Y1786))</f>
      </c>
      <c r="U1786">
        <f>IF($Z1786="","",INDEX($B$2:$B$2000,$Z1786))</f>
      </c>
      <c r="V1786">
        <f>IF(OR($T1786="",$U1786=""),"",$U1786-$T1786)</f>
      </c>
      <c r="W1786" t="str">
        <f>IF(TRIM(INDEX(connections!$A:$A,ROW()))="","",TRIM(INDEX(connections!$A:$A,ROW())))</f>
      </c>
      <c r="X1786" t="str">
        <f>IF($W1786="","",TRIM(INDEX(connections!$B:$B,ROW())))</f>
      </c>
      <c r="Y1786">
        <f>IF($W1786="","",IFERROR(MATCH($W1786,$A$2:$A$2000,0),""))</f>
      </c>
      <c r="Z1786">
        <f>IF($X1786="","",IFERROR(MATCH($X1786,$A$2:$A$2000,0),""))</f>
      </c>
      <c r="AA1786" t="str">
        <f>IF($Y1786="","",INDEX($P$2:$P$2000,$Y1786))</f>
      </c>
      <c r="AB1786" t="str">
        <f>IF($Z1786="","",INDEX($P$2:$P$2000,$Z1786))</f>
      </c>
      <c r="AC1786">
        <f>IF(AND($AA1786="Yes",$AB1786="Yes"),1,"")</f>
      </c>
      <c r="AD1786">
        <f>IF(OR($Y1786="",$Z1786=""),"",IF(INDEX($C$2:$C$2000,$Y1786)=INDEX($C$2:$C$2000,$Z1786),0,1))</f>
      </c>
      <c r="AE1786">
        <f>IF($AC1786&lt;&gt;1,"",IF(AND(INDEX($AG$2:$AG$2000,$Y1786)=1,INDEX($AG$2:$AG$2000,$Z1786)=1),1,""))</f>
      </c>
      <c r="AG1786">
        <f>IF($A1786="","",COUNTIFS($W$2:$W$2500,$A1786,$AB$2:$AB$2500,"Yes")+COUNTIFS($X$2:$X$2500,$A1786,$AA$2:$AA$2500,"Yes"))</f>
      </c>
      <c r="AH1786" t="str">
        <f>IF(OR($P1786&lt;&gt;"Yes",N($AG1786)=0),"",IF(AND($AG1786=1,COUNTIFS($W$2:$W$2500,$A1786,$AE$2:$AE$2500,1)+COUNTIFS($X$2:$X$2500,$A1786,$AE$2:$AE$2500,1)&gt;0),"","Yes"))</f>
      </c>
      <c r="AI1786">
        <f>IF($AH1786="Yes",$AG1786,"")</f>
      </c>
      <c r="AJ1786">
        <f>IF($AI1786="","",$AI1786+ROW()/1000000)</f>
      </c>
      <c r="AK1786">
        <f>IF(OR($A1786="",$P1786="Yes",N($AG1786)=0),"",$AG1786+ROW()/1000000)</f>
      </c>
      <c r="AL1786" t="str">
        <f>IF($A1786="","",INDEX(games!$J:$J,ROW())&amp;"")</f>
      </c>
      <c r="AM1786">
        <f>IF($A1786="","",SUMPRODUCT($AO1786:$BD1786,'Map Analysis'!$AP$2^{0,1,2,3,4,5,6,7,8,9,10,11,12,13,14,15}))</f>
      </c>
      <c r="AN1786">
        <f>IF($A1786="","",$AM1786+ROW()/10000000)</f>
      </c>
      <c r="AO1786">
        <f>IF($A1786="","",COUNTIF($W$2:$W$2500,$A1786))</f>
      </c>
      <c r="AP1786">
        <f>IF($A1786="","",SUMIFS($BF$2:$BF$2500,$W$2:$W$2500,$A1786))</f>
      </c>
      <c r="AQ1786">
        <f>IF($A1786="","",SUMIFS($BG$2:$BG$2500,$W$2:$W$2500,$A1786))</f>
      </c>
      <c r="AR1786">
        <f>IF($A1786="","",SUMIFS($BH$2:$BH$2500,$W$2:$W$2500,$A1786))</f>
      </c>
      <c r="AS1786">
        <f>IF($A1786="","",SUMIFS($BI$2:$BI$2500,$W$2:$W$2500,$A1786))</f>
      </c>
      <c r="AT1786">
        <f>IF($A1786="","",SUMIFS($BJ$2:$BJ$2500,$W$2:$W$2500,$A1786))</f>
      </c>
      <c r="AU1786">
        <f>IF($A1786="","",SUMIFS($BK$2:$BK$2500,$W$2:$W$2500,$A1786))</f>
      </c>
      <c r="AV1786">
        <f>IF($A1786="","",SUMIFS($BL$2:$BL$2500,$W$2:$W$2500,$A1786))</f>
      </c>
      <c r="AW1786">
        <f>IF($A1786="","",SUMIFS($BM$2:$BM$2500,$W$2:$W$2500,$A1786))</f>
      </c>
      <c r="AX1786">
        <f>IF($A1786="","",SUMIFS($BN$2:$BN$2500,$W$2:$W$2500,$A1786))</f>
      </c>
      <c r="AY1786">
        <f>IF($A1786="","",SUMIFS($BO$2:$BO$2500,$W$2:$W$2500,$A1786))</f>
      </c>
      <c r="AZ1786">
        <f>IF($A1786="","",SUMIFS($BP$2:$BP$2500,$W$2:$W$2500,$A1786))</f>
      </c>
      <c r="BA1786">
        <f>IF($A1786="","",SUMIFS($BQ$2:$BQ$2500,$W$2:$W$2500,$A1786))</f>
      </c>
      <c r="BB1786">
        <f>IF($A1786="","",SUMIFS($BR$2:$BR$2500,$W$2:$W$2500,$A1786))</f>
      </c>
      <c r="BC1786">
        <f>IF($A1786="","",SUMIFS($BS$2:$BS$2500,$W$2:$W$2500,$A1786))</f>
      </c>
      <c r="BD1786">
        <f>IF($A1786="","",SUMIFS($BT$2:$BT$2500,$W$2:$W$2500,$A1786))</f>
      </c>
      <c r="BF1786">
        <f>IF($Z1786="","",INDEX($AO$2:$AO$2000,$Z1786))</f>
      </c>
      <c r="BG1786">
        <f>IF($Z1786="","",INDEX($AP$2:$AP$2000,$Z1786))</f>
      </c>
      <c r="BH1786">
        <f>IF($Z1786="","",INDEX($AQ$2:$AQ$2000,$Z1786))</f>
      </c>
      <c r="BI1786">
        <f>IF($Z1786="","",INDEX($AR$2:$AR$2000,$Z1786))</f>
      </c>
      <c r="BJ1786">
        <f>IF($Z1786="","",INDEX($AS$2:$AS$2000,$Z1786))</f>
      </c>
      <c r="BK1786">
        <f>IF($Z1786="","",INDEX($AT$2:$AT$2000,$Z1786))</f>
      </c>
      <c r="BL1786">
        <f>IF($Z1786="","",INDEX($AU$2:$AU$2000,$Z1786))</f>
      </c>
      <c r="BM1786">
        <f>IF($Z1786="","",INDEX($AV$2:$AV$2000,$Z1786))</f>
      </c>
      <c r="BN1786">
        <f>IF($Z1786="","",INDEX($AW$2:$AW$2000,$Z1786))</f>
      </c>
      <c r="BO1786">
        <f>IF($Z1786="","",INDEX($AX$2:$AX$2000,$Z1786))</f>
      </c>
      <c r="BP1786">
        <f>IF($Z1786="","",INDEX($AY$2:$AY$2000,$Z1786))</f>
      </c>
      <c r="BQ1786">
        <f>IF($Z1786="","",INDEX($AZ$2:$AZ$2000,$Z1786))</f>
      </c>
      <c r="BR1786">
        <f>IF($Z1786="","",INDEX($BA$2:$BA$2000,$Z1786))</f>
      </c>
      <c r="BS1786">
        <f>IF($Z1786="","",INDEX($BB$2:$BB$2000,$Z1786))</f>
      </c>
      <c r="BT1786">
        <f>IF($Z1786="","",INDEX($BC$2:$BC$2000,$Z1786))</f>
      </c>
      <c r="BV1786">
        <f>IF(OR($A1786="",$P1786&lt;&gt;"Yes",$AH1786="Yes"),"",1+N($AG1786))</f>
      </c>
      <c r="BW1786">
        <f>IF($A1786="","",COUNTIFS($W$2:$W$2500,$A1786,$BZ$2:$BZ$2500,"Yes")+COUNTIFS($X$2:$X$2500,$A1786,$BY$2:$BY$2500,"Yes"))</f>
      </c>
      <c r="BX1786">
        <f>IF(OR($A1786="",$P1786="Yes"),"",IF(N($BW1786)=0,0,1+SUMIFS($CB$2:$CB$2500,$W$2:$W$2500,$A1786)+SUMIFS($CA$2:$CA$2500,$X$2:$X$2500,$A1786)))</f>
      </c>
      <c r="BY1786" t="str">
        <f>IF($Y1786="","",INDEX($AH$2:$AH$2000,$Y1786)&amp;"")</f>
      </c>
      <c r="BZ1786" t="str">
        <f>IF($Z1786="","",INDEX($AH$2:$AH$2000,$Z1786)&amp;"")</f>
      </c>
      <c r="CA1786">
        <f>IF($Y1786="","",INDEX($BV$2:$BV$2000,$Y1786))</f>
      </c>
      <c r="CB1786">
        <f>IF($Z1786="","",INDEX($BV$2:$BV$2000,$Z1786))</f>
      </c>
    </row>
    <row r="1787">
      <c r="A1787" t="str">
        <f>IF(TRIM(INDEX(games!$A:$A,ROW()))="","",TRIM(INDEX(games!$A:$A,ROW())))</f>
      </c>
      <c r="B1787">
        <f>IF(OR($A1787="",INDEX(games!$B:$B,ROW())=""),"",INDEX(games!$B:$B,ROW()))</f>
      </c>
      <c r="C1787" t="str">
        <f>IF(OR($A1787="",INDEX(games!$C:$C,ROW())=""),"",INDEX(games!$C:$C,ROW()))</f>
      </c>
      <c r="D1787">
        <f>IF($A1787="","",COUNTIF($W$2:$W$2500,$A1787)+COUNTIF($X$2:$X$2500,$A1787))</f>
      </c>
      <c r="E1787">
        <f>IF($A1787="","",IFERROR(MATCH($C1787,$R$2:$R$5,0),0))</f>
      </c>
      <c r="F1787">
        <f>IF($A1787="","",MOD(ROW(),34))</f>
      </c>
      <c r="G1787">
        <f>IF($A1787="",NA(),IF($C1787="Action",$B1787,NA()))</f>
      </c>
      <c r="H1787">
        <f>IF($A1787="",NA(),IF($C1787="Action",1+$F1787*0.023,NA()))</f>
      </c>
      <c r="I1787">
        <f>IF($A1787="",NA(),IF($C1787="Strategy",$B1787,NA()))</f>
      </c>
      <c r="J1787">
        <f>IF($A1787="",NA(),IF($C1787="Strategy",2+$F1787*0.023,NA()))</f>
      </c>
      <c r="K1787">
        <f>IF($A1787="",NA(),IF($C1787="Deckbuilder",$B1787,NA()))</f>
      </c>
      <c r="L1787">
        <f>IF($A1787="",NA(),IF($C1787="Deckbuilder",3+$F1787*0.023,NA()))</f>
      </c>
      <c r="M1787">
        <f>IF($A1787="",NA(),IF($C1787="Traditional",$B1787,NA()))</f>
      </c>
      <c r="N1787">
        <f>IF($A1787="",NA(),IF($C1787="Traditional",4+$F1787*0.023,NA()))</f>
      </c>
      <c r="O1787">
        <f>IF($A1787="","",$D1787+ROW()/1000000)</f>
      </c>
      <c r="P1787" t="str">
        <f>IF(OR($A1787="",INDEX(games!$H:$H,ROW())=""),"",INDEX(games!$H:$H,ROW()))</f>
      </c>
      <c r="Q1787">
        <f>IF(OR($A1787="",$P1787&lt;&gt;"Yes"),"",$D1787+ROW()/1000000)</f>
      </c>
      <c r="T1787">
        <f>IF($Y1787="","",INDEX($B$2:$B$2000,$Y1787))</f>
      </c>
      <c r="U1787">
        <f>IF($Z1787="","",INDEX($B$2:$B$2000,$Z1787))</f>
      </c>
      <c r="V1787">
        <f>IF(OR($T1787="",$U1787=""),"",$U1787-$T1787)</f>
      </c>
      <c r="W1787" t="str">
        <f>IF(TRIM(INDEX(connections!$A:$A,ROW()))="","",TRIM(INDEX(connections!$A:$A,ROW())))</f>
      </c>
      <c r="X1787" t="str">
        <f>IF($W1787="","",TRIM(INDEX(connections!$B:$B,ROW())))</f>
      </c>
      <c r="Y1787">
        <f>IF($W1787="","",IFERROR(MATCH($W1787,$A$2:$A$2000,0),""))</f>
      </c>
      <c r="Z1787">
        <f>IF($X1787="","",IFERROR(MATCH($X1787,$A$2:$A$2000,0),""))</f>
      </c>
      <c r="AA1787" t="str">
        <f>IF($Y1787="","",INDEX($P$2:$P$2000,$Y1787))</f>
      </c>
      <c r="AB1787" t="str">
        <f>IF($Z1787="","",INDEX($P$2:$P$2000,$Z1787))</f>
      </c>
      <c r="AC1787">
        <f>IF(AND($AA1787="Yes",$AB1787="Yes"),1,"")</f>
      </c>
      <c r="AD1787">
        <f>IF(OR($Y1787="",$Z1787=""),"",IF(INDEX($C$2:$C$2000,$Y1787)=INDEX($C$2:$C$2000,$Z1787),0,1))</f>
      </c>
      <c r="AE1787">
        <f>IF($AC1787&lt;&gt;1,"",IF(AND(INDEX($AG$2:$AG$2000,$Y1787)=1,INDEX($AG$2:$AG$2000,$Z1787)=1),1,""))</f>
      </c>
      <c r="AG1787">
        <f>IF($A1787="","",COUNTIFS($W$2:$W$2500,$A1787,$AB$2:$AB$2500,"Yes")+COUNTIFS($X$2:$X$2500,$A1787,$AA$2:$AA$2500,"Yes"))</f>
      </c>
      <c r="AH1787" t="str">
        <f>IF(OR($P1787&lt;&gt;"Yes",N($AG1787)=0),"",IF(AND($AG1787=1,COUNTIFS($W$2:$W$2500,$A1787,$AE$2:$AE$2500,1)+COUNTIFS($X$2:$X$2500,$A1787,$AE$2:$AE$2500,1)&gt;0),"","Yes"))</f>
      </c>
      <c r="AI1787">
        <f>IF($AH1787="Yes",$AG1787,"")</f>
      </c>
      <c r="AJ1787">
        <f>IF($AI1787="","",$AI1787+ROW()/1000000)</f>
      </c>
      <c r="AK1787">
        <f>IF(OR($A1787="",$P1787="Yes",N($AG1787)=0),"",$AG1787+ROW()/1000000)</f>
      </c>
      <c r="AL1787" t="str">
        <f>IF($A1787="","",INDEX(games!$J:$J,ROW())&amp;"")</f>
      </c>
      <c r="AM1787">
        <f>IF($A1787="","",SUMPRODUCT($AO1787:$BD1787,'Map Analysis'!$AP$2^{0,1,2,3,4,5,6,7,8,9,10,11,12,13,14,15}))</f>
      </c>
      <c r="AN1787">
        <f>IF($A1787="","",$AM1787+ROW()/10000000)</f>
      </c>
      <c r="AO1787">
        <f>IF($A1787="","",COUNTIF($W$2:$W$2500,$A1787))</f>
      </c>
      <c r="AP1787">
        <f>IF($A1787="","",SUMIFS($BF$2:$BF$2500,$W$2:$W$2500,$A1787))</f>
      </c>
      <c r="AQ1787">
        <f>IF($A1787="","",SUMIFS($BG$2:$BG$2500,$W$2:$W$2500,$A1787))</f>
      </c>
      <c r="AR1787">
        <f>IF($A1787="","",SUMIFS($BH$2:$BH$2500,$W$2:$W$2500,$A1787))</f>
      </c>
      <c r="AS1787">
        <f>IF($A1787="","",SUMIFS($BI$2:$BI$2500,$W$2:$W$2500,$A1787))</f>
      </c>
      <c r="AT1787">
        <f>IF($A1787="","",SUMIFS($BJ$2:$BJ$2500,$W$2:$W$2500,$A1787))</f>
      </c>
      <c r="AU1787">
        <f>IF($A1787="","",SUMIFS($BK$2:$BK$2500,$W$2:$W$2500,$A1787))</f>
      </c>
      <c r="AV1787">
        <f>IF($A1787="","",SUMIFS($BL$2:$BL$2500,$W$2:$W$2500,$A1787))</f>
      </c>
      <c r="AW1787">
        <f>IF($A1787="","",SUMIFS($BM$2:$BM$2500,$W$2:$W$2500,$A1787))</f>
      </c>
      <c r="AX1787">
        <f>IF($A1787="","",SUMIFS($BN$2:$BN$2500,$W$2:$W$2500,$A1787))</f>
      </c>
      <c r="AY1787">
        <f>IF($A1787="","",SUMIFS($BO$2:$BO$2500,$W$2:$W$2500,$A1787))</f>
      </c>
      <c r="AZ1787">
        <f>IF($A1787="","",SUMIFS($BP$2:$BP$2500,$W$2:$W$2500,$A1787))</f>
      </c>
      <c r="BA1787">
        <f>IF($A1787="","",SUMIFS($BQ$2:$BQ$2500,$W$2:$W$2500,$A1787))</f>
      </c>
      <c r="BB1787">
        <f>IF($A1787="","",SUMIFS($BR$2:$BR$2500,$W$2:$W$2500,$A1787))</f>
      </c>
      <c r="BC1787">
        <f>IF($A1787="","",SUMIFS($BS$2:$BS$2500,$W$2:$W$2500,$A1787))</f>
      </c>
      <c r="BD1787">
        <f>IF($A1787="","",SUMIFS($BT$2:$BT$2500,$W$2:$W$2500,$A1787))</f>
      </c>
      <c r="BF1787">
        <f>IF($Z1787="","",INDEX($AO$2:$AO$2000,$Z1787))</f>
      </c>
      <c r="BG1787">
        <f>IF($Z1787="","",INDEX($AP$2:$AP$2000,$Z1787))</f>
      </c>
      <c r="BH1787">
        <f>IF($Z1787="","",INDEX($AQ$2:$AQ$2000,$Z1787))</f>
      </c>
      <c r="BI1787">
        <f>IF($Z1787="","",INDEX($AR$2:$AR$2000,$Z1787))</f>
      </c>
      <c r="BJ1787">
        <f>IF($Z1787="","",INDEX($AS$2:$AS$2000,$Z1787))</f>
      </c>
      <c r="BK1787">
        <f>IF($Z1787="","",INDEX($AT$2:$AT$2000,$Z1787))</f>
      </c>
      <c r="BL1787">
        <f>IF($Z1787="","",INDEX($AU$2:$AU$2000,$Z1787))</f>
      </c>
      <c r="BM1787">
        <f>IF($Z1787="","",INDEX($AV$2:$AV$2000,$Z1787))</f>
      </c>
      <c r="BN1787">
        <f>IF($Z1787="","",INDEX($AW$2:$AW$2000,$Z1787))</f>
      </c>
      <c r="BO1787">
        <f>IF($Z1787="","",INDEX($AX$2:$AX$2000,$Z1787))</f>
      </c>
      <c r="BP1787">
        <f>IF($Z1787="","",INDEX($AY$2:$AY$2000,$Z1787))</f>
      </c>
      <c r="BQ1787">
        <f>IF($Z1787="","",INDEX($AZ$2:$AZ$2000,$Z1787))</f>
      </c>
      <c r="BR1787">
        <f>IF($Z1787="","",INDEX($BA$2:$BA$2000,$Z1787))</f>
      </c>
      <c r="BS1787">
        <f>IF($Z1787="","",INDEX($BB$2:$BB$2000,$Z1787))</f>
      </c>
      <c r="BT1787">
        <f>IF($Z1787="","",INDEX($BC$2:$BC$2000,$Z1787))</f>
      </c>
      <c r="BV1787">
        <f>IF(OR($A1787="",$P1787&lt;&gt;"Yes",$AH1787="Yes"),"",1+N($AG1787))</f>
      </c>
      <c r="BW1787">
        <f>IF($A1787="","",COUNTIFS($W$2:$W$2500,$A1787,$BZ$2:$BZ$2500,"Yes")+COUNTIFS($X$2:$X$2500,$A1787,$BY$2:$BY$2500,"Yes"))</f>
      </c>
      <c r="BX1787">
        <f>IF(OR($A1787="",$P1787="Yes"),"",IF(N($BW1787)=0,0,1+SUMIFS($CB$2:$CB$2500,$W$2:$W$2500,$A1787)+SUMIFS($CA$2:$CA$2500,$X$2:$X$2500,$A1787)))</f>
      </c>
      <c r="BY1787" t="str">
        <f>IF($Y1787="","",INDEX($AH$2:$AH$2000,$Y1787)&amp;"")</f>
      </c>
      <c r="BZ1787" t="str">
        <f>IF($Z1787="","",INDEX($AH$2:$AH$2000,$Z1787)&amp;"")</f>
      </c>
      <c r="CA1787">
        <f>IF($Y1787="","",INDEX($BV$2:$BV$2000,$Y1787))</f>
      </c>
      <c r="CB1787">
        <f>IF($Z1787="","",INDEX($BV$2:$BV$2000,$Z1787))</f>
      </c>
    </row>
    <row r="1788">
      <c r="A1788" t="str">
        <f>IF(TRIM(INDEX(games!$A:$A,ROW()))="","",TRIM(INDEX(games!$A:$A,ROW())))</f>
      </c>
      <c r="B1788">
        <f>IF(OR($A1788="",INDEX(games!$B:$B,ROW())=""),"",INDEX(games!$B:$B,ROW()))</f>
      </c>
      <c r="C1788" t="str">
        <f>IF(OR($A1788="",INDEX(games!$C:$C,ROW())=""),"",INDEX(games!$C:$C,ROW()))</f>
      </c>
      <c r="D1788">
        <f>IF($A1788="","",COUNTIF($W$2:$W$2500,$A1788)+COUNTIF($X$2:$X$2500,$A1788))</f>
      </c>
      <c r="E1788">
        <f>IF($A1788="","",IFERROR(MATCH($C1788,$R$2:$R$5,0),0))</f>
      </c>
      <c r="F1788">
        <f>IF($A1788="","",MOD(ROW(),34))</f>
      </c>
      <c r="G1788">
        <f>IF($A1788="",NA(),IF($C1788="Action",$B1788,NA()))</f>
      </c>
      <c r="H1788">
        <f>IF($A1788="",NA(),IF($C1788="Action",1+$F1788*0.023,NA()))</f>
      </c>
      <c r="I1788">
        <f>IF($A1788="",NA(),IF($C1788="Strategy",$B1788,NA()))</f>
      </c>
      <c r="J1788">
        <f>IF($A1788="",NA(),IF($C1788="Strategy",2+$F1788*0.023,NA()))</f>
      </c>
      <c r="K1788">
        <f>IF($A1788="",NA(),IF($C1788="Deckbuilder",$B1788,NA()))</f>
      </c>
      <c r="L1788">
        <f>IF($A1788="",NA(),IF($C1788="Deckbuilder",3+$F1788*0.023,NA()))</f>
      </c>
      <c r="M1788">
        <f>IF($A1788="",NA(),IF($C1788="Traditional",$B1788,NA()))</f>
      </c>
      <c r="N1788">
        <f>IF($A1788="",NA(),IF($C1788="Traditional",4+$F1788*0.023,NA()))</f>
      </c>
      <c r="O1788">
        <f>IF($A1788="","",$D1788+ROW()/1000000)</f>
      </c>
      <c r="P1788" t="str">
        <f>IF(OR($A1788="",INDEX(games!$H:$H,ROW())=""),"",INDEX(games!$H:$H,ROW()))</f>
      </c>
      <c r="Q1788">
        <f>IF(OR($A1788="",$P1788&lt;&gt;"Yes"),"",$D1788+ROW()/1000000)</f>
      </c>
      <c r="T1788">
        <f>IF($Y1788="","",INDEX($B$2:$B$2000,$Y1788))</f>
      </c>
      <c r="U1788">
        <f>IF($Z1788="","",INDEX($B$2:$B$2000,$Z1788))</f>
      </c>
      <c r="V1788">
        <f>IF(OR($T1788="",$U1788=""),"",$U1788-$T1788)</f>
      </c>
      <c r="W1788" t="str">
        <f>IF(TRIM(INDEX(connections!$A:$A,ROW()))="","",TRIM(INDEX(connections!$A:$A,ROW())))</f>
      </c>
      <c r="X1788" t="str">
        <f>IF($W1788="","",TRIM(INDEX(connections!$B:$B,ROW())))</f>
      </c>
      <c r="Y1788">
        <f>IF($W1788="","",IFERROR(MATCH($W1788,$A$2:$A$2000,0),""))</f>
      </c>
      <c r="Z1788">
        <f>IF($X1788="","",IFERROR(MATCH($X1788,$A$2:$A$2000,0),""))</f>
      </c>
      <c r="AA1788" t="str">
        <f>IF($Y1788="","",INDEX($P$2:$P$2000,$Y1788))</f>
      </c>
      <c r="AB1788" t="str">
        <f>IF($Z1788="","",INDEX($P$2:$P$2000,$Z1788))</f>
      </c>
      <c r="AC1788">
        <f>IF(AND($AA1788="Yes",$AB1788="Yes"),1,"")</f>
      </c>
      <c r="AD1788">
        <f>IF(OR($Y1788="",$Z1788=""),"",IF(INDEX($C$2:$C$2000,$Y1788)=INDEX($C$2:$C$2000,$Z1788),0,1))</f>
      </c>
      <c r="AE1788">
        <f>IF($AC1788&lt;&gt;1,"",IF(AND(INDEX($AG$2:$AG$2000,$Y1788)=1,INDEX($AG$2:$AG$2000,$Z1788)=1),1,""))</f>
      </c>
      <c r="AG1788">
        <f>IF($A1788="","",COUNTIFS($W$2:$W$2500,$A1788,$AB$2:$AB$2500,"Yes")+COUNTIFS($X$2:$X$2500,$A1788,$AA$2:$AA$2500,"Yes"))</f>
      </c>
      <c r="AH1788" t="str">
        <f>IF(OR($P1788&lt;&gt;"Yes",N($AG1788)=0),"",IF(AND($AG1788=1,COUNTIFS($W$2:$W$2500,$A1788,$AE$2:$AE$2500,1)+COUNTIFS($X$2:$X$2500,$A1788,$AE$2:$AE$2500,1)&gt;0),"","Yes"))</f>
      </c>
      <c r="AI1788">
        <f>IF($AH1788="Yes",$AG1788,"")</f>
      </c>
      <c r="AJ1788">
        <f>IF($AI1788="","",$AI1788+ROW()/1000000)</f>
      </c>
      <c r="AK1788">
        <f>IF(OR($A1788="",$P1788="Yes",N($AG1788)=0),"",$AG1788+ROW()/1000000)</f>
      </c>
      <c r="AL1788" t="str">
        <f>IF($A1788="","",INDEX(games!$J:$J,ROW())&amp;"")</f>
      </c>
      <c r="AM1788">
        <f>IF($A1788="","",SUMPRODUCT($AO1788:$BD1788,'Map Analysis'!$AP$2^{0,1,2,3,4,5,6,7,8,9,10,11,12,13,14,15}))</f>
      </c>
      <c r="AN1788">
        <f>IF($A1788="","",$AM1788+ROW()/10000000)</f>
      </c>
      <c r="AO1788">
        <f>IF($A1788="","",COUNTIF($W$2:$W$2500,$A1788))</f>
      </c>
      <c r="AP1788">
        <f>IF($A1788="","",SUMIFS($BF$2:$BF$2500,$W$2:$W$2500,$A1788))</f>
      </c>
      <c r="AQ1788">
        <f>IF($A1788="","",SUMIFS($BG$2:$BG$2500,$W$2:$W$2500,$A1788))</f>
      </c>
      <c r="AR1788">
        <f>IF($A1788="","",SUMIFS($BH$2:$BH$2500,$W$2:$W$2500,$A1788))</f>
      </c>
      <c r="AS1788">
        <f>IF($A1788="","",SUMIFS($BI$2:$BI$2500,$W$2:$W$2500,$A1788))</f>
      </c>
      <c r="AT1788">
        <f>IF($A1788="","",SUMIFS($BJ$2:$BJ$2500,$W$2:$W$2500,$A1788))</f>
      </c>
      <c r="AU1788">
        <f>IF($A1788="","",SUMIFS($BK$2:$BK$2500,$W$2:$W$2500,$A1788))</f>
      </c>
      <c r="AV1788">
        <f>IF($A1788="","",SUMIFS($BL$2:$BL$2500,$W$2:$W$2500,$A1788))</f>
      </c>
      <c r="AW1788">
        <f>IF($A1788="","",SUMIFS($BM$2:$BM$2500,$W$2:$W$2500,$A1788))</f>
      </c>
      <c r="AX1788">
        <f>IF($A1788="","",SUMIFS($BN$2:$BN$2500,$W$2:$W$2500,$A1788))</f>
      </c>
      <c r="AY1788">
        <f>IF($A1788="","",SUMIFS($BO$2:$BO$2500,$W$2:$W$2500,$A1788))</f>
      </c>
      <c r="AZ1788">
        <f>IF($A1788="","",SUMIFS($BP$2:$BP$2500,$W$2:$W$2500,$A1788))</f>
      </c>
      <c r="BA1788">
        <f>IF($A1788="","",SUMIFS($BQ$2:$BQ$2500,$W$2:$W$2500,$A1788))</f>
      </c>
      <c r="BB1788">
        <f>IF($A1788="","",SUMIFS($BR$2:$BR$2500,$W$2:$W$2500,$A1788))</f>
      </c>
      <c r="BC1788">
        <f>IF($A1788="","",SUMIFS($BS$2:$BS$2500,$W$2:$W$2500,$A1788))</f>
      </c>
      <c r="BD1788">
        <f>IF($A1788="","",SUMIFS($BT$2:$BT$2500,$W$2:$W$2500,$A1788))</f>
      </c>
      <c r="BF1788">
        <f>IF($Z1788="","",INDEX($AO$2:$AO$2000,$Z1788))</f>
      </c>
      <c r="BG1788">
        <f>IF($Z1788="","",INDEX($AP$2:$AP$2000,$Z1788))</f>
      </c>
      <c r="BH1788">
        <f>IF($Z1788="","",INDEX($AQ$2:$AQ$2000,$Z1788))</f>
      </c>
      <c r="BI1788">
        <f>IF($Z1788="","",INDEX($AR$2:$AR$2000,$Z1788))</f>
      </c>
      <c r="BJ1788">
        <f>IF($Z1788="","",INDEX($AS$2:$AS$2000,$Z1788))</f>
      </c>
      <c r="BK1788">
        <f>IF($Z1788="","",INDEX($AT$2:$AT$2000,$Z1788))</f>
      </c>
      <c r="BL1788">
        <f>IF($Z1788="","",INDEX($AU$2:$AU$2000,$Z1788))</f>
      </c>
      <c r="BM1788">
        <f>IF($Z1788="","",INDEX($AV$2:$AV$2000,$Z1788))</f>
      </c>
      <c r="BN1788">
        <f>IF($Z1788="","",INDEX($AW$2:$AW$2000,$Z1788))</f>
      </c>
      <c r="BO1788">
        <f>IF($Z1788="","",INDEX($AX$2:$AX$2000,$Z1788))</f>
      </c>
      <c r="BP1788">
        <f>IF($Z1788="","",INDEX($AY$2:$AY$2000,$Z1788))</f>
      </c>
      <c r="BQ1788">
        <f>IF($Z1788="","",INDEX($AZ$2:$AZ$2000,$Z1788))</f>
      </c>
      <c r="BR1788">
        <f>IF($Z1788="","",INDEX($BA$2:$BA$2000,$Z1788))</f>
      </c>
      <c r="BS1788">
        <f>IF($Z1788="","",INDEX($BB$2:$BB$2000,$Z1788))</f>
      </c>
      <c r="BT1788">
        <f>IF($Z1788="","",INDEX($BC$2:$BC$2000,$Z1788))</f>
      </c>
      <c r="BV1788">
        <f>IF(OR($A1788="",$P1788&lt;&gt;"Yes",$AH1788="Yes"),"",1+N($AG1788))</f>
      </c>
      <c r="BW1788">
        <f>IF($A1788="","",COUNTIFS($W$2:$W$2500,$A1788,$BZ$2:$BZ$2500,"Yes")+COUNTIFS($X$2:$X$2500,$A1788,$BY$2:$BY$2500,"Yes"))</f>
      </c>
      <c r="BX1788">
        <f>IF(OR($A1788="",$P1788="Yes"),"",IF(N($BW1788)=0,0,1+SUMIFS($CB$2:$CB$2500,$W$2:$W$2500,$A1788)+SUMIFS($CA$2:$CA$2500,$X$2:$X$2500,$A1788)))</f>
      </c>
      <c r="BY1788" t="str">
        <f>IF($Y1788="","",INDEX($AH$2:$AH$2000,$Y1788)&amp;"")</f>
      </c>
      <c r="BZ1788" t="str">
        <f>IF($Z1788="","",INDEX($AH$2:$AH$2000,$Z1788)&amp;"")</f>
      </c>
      <c r="CA1788">
        <f>IF($Y1788="","",INDEX($BV$2:$BV$2000,$Y1788))</f>
      </c>
      <c r="CB1788">
        <f>IF($Z1788="","",INDEX($BV$2:$BV$2000,$Z1788))</f>
      </c>
    </row>
    <row r="1789">
      <c r="A1789" t="str">
        <f>IF(TRIM(INDEX(games!$A:$A,ROW()))="","",TRIM(INDEX(games!$A:$A,ROW())))</f>
      </c>
      <c r="B1789">
        <f>IF(OR($A1789="",INDEX(games!$B:$B,ROW())=""),"",INDEX(games!$B:$B,ROW()))</f>
      </c>
      <c r="C1789" t="str">
        <f>IF(OR($A1789="",INDEX(games!$C:$C,ROW())=""),"",INDEX(games!$C:$C,ROW()))</f>
      </c>
      <c r="D1789">
        <f>IF($A1789="","",COUNTIF($W$2:$W$2500,$A1789)+COUNTIF($X$2:$X$2500,$A1789))</f>
      </c>
      <c r="E1789">
        <f>IF($A1789="","",IFERROR(MATCH($C1789,$R$2:$R$5,0),0))</f>
      </c>
      <c r="F1789">
        <f>IF($A1789="","",MOD(ROW(),34))</f>
      </c>
      <c r="G1789">
        <f>IF($A1789="",NA(),IF($C1789="Action",$B1789,NA()))</f>
      </c>
      <c r="H1789">
        <f>IF($A1789="",NA(),IF($C1789="Action",1+$F1789*0.023,NA()))</f>
      </c>
      <c r="I1789">
        <f>IF($A1789="",NA(),IF($C1789="Strategy",$B1789,NA()))</f>
      </c>
      <c r="J1789">
        <f>IF($A1789="",NA(),IF($C1789="Strategy",2+$F1789*0.023,NA()))</f>
      </c>
      <c r="K1789">
        <f>IF($A1789="",NA(),IF($C1789="Deckbuilder",$B1789,NA()))</f>
      </c>
      <c r="L1789">
        <f>IF($A1789="",NA(),IF($C1789="Deckbuilder",3+$F1789*0.023,NA()))</f>
      </c>
      <c r="M1789">
        <f>IF($A1789="",NA(),IF($C1789="Traditional",$B1789,NA()))</f>
      </c>
      <c r="N1789">
        <f>IF($A1789="",NA(),IF($C1789="Traditional",4+$F1789*0.023,NA()))</f>
      </c>
      <c r="O1789">
        <f>IF($A1789="","",$D1789+ROW()/1000000)</f>
      </c>
      <c r="P1789" t="str">
        <f>IF(OR($A1789="",INDEX(games!$H:$H,ROW())=""),"",INDEX(games!$H:$H,ROW()))</f>
      </c>
      <c r="Q1789">
        <f>IF(OR($A1789="",$P1789&lt;&gt;"Yes"),"",$D1789+ROW()/1000000)</f>
      </c>
      <c r="T1789">
        <f>IF($Y1789="","",INDEX($B$2:$B$2000,$Y1789))</f>
      </c>
      <c r="U1789">
        <f>IF($Z1789="","",INDEX($B$2:$B$2000,$Z1789))</f>
      </c>
      <c r="V1789">
        <f>IF(OR($T1789="",$U1789=""),"",$U1789-$T1789)</f>
      </c>
      <c r="W1789" t="str">
        <f>IF(TRIM(INDEX(connections!$A:$A,ROW()))="","",TRIM(INDEX(connections!$A:$A,ROW())))</f>
      </c>
      <c r="X1789" t="str">
        <f>IF($W1789="","",TRIM(INDEX(connections!$B:$B,ROW())))</f>
      </c>
      <c r="Y1789">
        <f>IF($W1789="","",IFERROR(MATCH($W1789,$A$2:$A$2000,0),""))</f>
      </c>
      <c r="Z1789">
        <f>IF($X1789="","",IFERROR(MATCH($X1789,$A$2:$A$2000,0),""))</f>
      </c>
      <c r="AA1789" t="str">
        <f>IF($Y1789="","",INDEX($P$2:$P$2000,$Y1789))</f>
      </c>
      <c r="AB1789" t="str">
        <f>IF($Z1789="","",INDEX($P$2:$P$2000,$Z1789))</f>
      </c>
      <c r="AC1789">
        <f>IF(AND($AA1789="Yes",$AB1789="Yes"),1,"")</f>
      </c>
      <c r="AD1789">
        <f>IF(OR($Y1789="",$Z1789=""),"",IF(INDEX($C$2:$C$2000,$Y1789)=INDEX($C$2:$C$2000,$Z1789),0,1))</f>
      </c>
      <c r="AE1789">
        <f>IF($AC1789&lt;&gt;1,"",IF(AND(INDEX($AG$2:$AG$2000,$Y1789)=1,INDEX($AG$2:$AG$2000,$Z1789)=1),1,""))</f>
      </c>
      <c r="AG1789">
        <f>IF($A1789="","",COUNTIFS($W$2:$W$2500,$A1789,$AB$2:$AB$2500,"Yes")+COUNTIFS($X$2:$X$2500,$A1789,$AA$2:$AA$2500,"Yes"))</f>
      </c>
      <c r="AH1789" t="str">
        <f>IF(OR($P1789&lt;&gt;"Yes",N($AG1789)=0),"",IF(AND($AG1789=1,COUNTIFS($W$2:$W$2500,$A1789,$AE$2:$AE$2500,1)+COUNTIFS($X$2:$X$2500,$A1789,$AE$2:$AE$2500,1)&gt;0),"","Yes"))</f>
      </c>
      <c r="AI1789">
        <f>IF($AH1789="Yes",$AG1789,"")</f>
      </c>
      <c r="AJ1789">
        <f>IF($AI1789="","",$AI1789+ROW()/1000000)</f>
      </c>
      <c r="AK1789">
        <f>IF(OR($A1789="",$P1789="Yes",N($AG1789)=0),"",$AG1789+ROW()/1000000)</f>
      </c>
      <c r="AL1789" t="str">
        <f>IF($A1789="","",INDEX(games!$J:$J,ROW())&amp;"")</f>
      </c>
      <c r="AM1789">
        <f>IF($A1789="","",SUMPRODUCT($AO1789:$BD1789,'Map Analysis'!$AP$2^{0,1,2,3,4,5,6,7,8,9,10,11,12,13,14,15}))</f>
      </c>
      <c r="AN1789">
        <f>IF($A1789="","",$AM1789+ROW()/10000000)</f>
      </c>
      <c r="AO1789">
        <f>IF($A1789="","",COUNTIF($W$2:$W$2500,$A1789))</f>
      </c>
      <c r="AP1789">
        <f>IF($A1789="","",SUMIFS($BF$2:$BF$2500,$W$2:$W$2500,$A1789))</f>
      </c>
      <c r="AQ1789">
        <f>IF($A1789="","",SUMIFS($BG$2:$BG$2500,$W$2:$W$2500,$A1789))</f>
      </c>
      <c r="AR1789">
        <f>IF($A1789="","",SUMIFS($BH$2:$BH$2500,$W$2:$W$2500,$A1789))</f>
      </c>
      <c r="AS1789">
        <f>IF($A1789="","",SUMIFS($BI$2:$BI$2500,$W$2:$W$2500,$A1789))</f>
      </c>
      <c r="AT1789">
        <f>IF($A1789="","",SUMIFS($BJ$2:$BJ$2500,$W$2:$W$2500,$A1789))</f>
      </c>
      <c r="AU1789">
        <f>IF($A1789="","",SUMIFS($BK$2:$BK$2500,$W$2:$W$2500,$A1789))</f>
      </c>
      <c r="AV1789">
        <f>IF($A1789="","",SUMIFS($BL$2:$BL$2500,$W$2:$W$2500,$A1789))</f>
      </c>
      <c r="AW1789">
        <f>IF($A1789="","",SUMIFS($BM$2:$BM$2500,$W$2:$W$2500,$A1789))</f>
      </c>
      <c r="AX1789">
        <f>IF($A1789="","",SUMIFS($BN$2:$BN$2500,$W$2:$W$2500,$A1789))</f>
      </c>
      <c r="AY1789">
        <f>IF($A1789="","",SUMIFS($BO$2:$BO$2500,$W$2:$W$2500,$A1789))</f>
      </c>
      <c r="AZ1789">
        <f>IF($A1789="","",SUMIFS($BP$2:$BP$2500,$W$2:$W$2500,$A1789))</f>
      </c>
      <c r="BA1789">
        <f>IF($A1789="","",SUMIFS($BQ$2:$BQ$2500,$W$2:$W$2500,$A1789))</f>
      </c>
      <c r="BB1789">
        <f>IF($A1789="","",SUMIFS($BR$2:$BR$2500,$W$2:$W$2500,$A1789))</f>
      </c>
      <c r="BC1789">
        <f>IF($A1789="","",SUMIFS($BS$2:$BS$2500,$W$2:$W$2500,$A1789))</f>
      </c>
      <c r="BD1789">
        <f>IF($A1789="","",SUMIFS($BT$2:$BT$2500,$W$2:$W$2500,$A1789))</f>
      </c>
      <c r="BF1789">
        <f>IF($Z1789="","",INDEX($AO$2:$AO$2000,$Z1789))</f>
      </c>
      <c r="BG1789">
        <f>IF($Z1789="","",INDEX($AP$2:$AP$2000,$Z1789))</f>
      </c>
      <c r="BH1789">
        <f>IF($Z1789="","",INDEX($AQ$2:$AQ$2000,$Z1789))</f>
      </c>
      <c r="BI1789">
        <f>IF($Z1789="","",INDEX($AR$2:$AR$2000,$Z1789))</f>
      </c>
      <c r="BJ1789">
        <f>IF($Z1789="","",INDEX($AS$2:$AS$2000,$Z1789))</f>
      </c>
      <c r="BK1789">
        <f>IF($Z1789="","",INDEX($AT$2:$AT$2000,$Z1789))</f>
      </c>
      <c r="BL1789">
        <f>IF($Z1789="","",INDEX($AU$2:$AU$2000,$Z1789))</f>
      </c>
      <c r="BM1789">
        <f>IF($Z1789="","",INDEX($AV$2:$AV$2000,$Z1789))</f>
      </c>
      <c r="BN1789">
        <f>IF($Z1789="","",INDEX($AW$2:$AW$2000,$Z1789))</f>
      </c>
      <c r="BO1789">
        <f>IF($Z1789="","",INDEX($AX$2:$AX$2000,$Z1789))</f>
      </c>
      <c r="BP1789">
        <f>IF($Z1789="","",INDEX($AY$2:$AY$2000,$Z1789))</f>
      </c>
      <c r="BQ1789">
        <f>IF($Z1789="","",INDEX($AZ$2:$AZ$2000,$Z1789))</f>
      </c>
      <c r="BR1789">
        <f>IF($Z1789="","",INDEX($BA$2:$BA$2000,$Z1789))</f>
      </c>
      <c r="BS1789">
        <f>IF($Z1789="","",INDEX($BB$2:$BB$2000,$Z1789))</f>
      </c>
      <c r="BT1789">
        <f>IF($Z1789="","",INDEX($BC$2:$BC$2000,$Z1789))</f>
      </c>
      <c r="BV1789">
        <f>IF(OR($A1789="",$P1789&lt;&gt;"Yes",$AH1789="Yes"),"",1+N($AG1789))</f>
      </c>
      <c r="BW1789">
        <f>IF($A1789="","",COUNTIFS($W$2:$W$2500,$A1789,$BZ$2:$BZ$2500,"Yes")+COUNTIFS($X$2:$X$2500,$A1789,$BY$2:$BY$2500,"Yes"))</f>
      </c>
      <c r="BX1789">
        <f>IF(OR($A1789="",$P1789="Yes"),"",IF(N($BW1789)=0,0,1+SUMIFS($CB$2:$CB$2500,$W$2:$W$2500,$A1789)+SUMIFS($CA$2:$CA$2500,$X$2:$X$2500,$A1789)))</f>
      </c>
      <c r="BY1789" t="str">
        <f>IF($Y1789="","",INDEX($AH$2:$AH$2000,$Y1789)&amp;"")</f>
      </c>
      <c r="BZ1789" t="str">
        <f>IF($Z1789="","",INDEX($AH$2:$AH$2000,$Z1789)&amp;"")</f>
      </c>
      <c r="CA1789">
        <f>IF($Y1789="","",INDEX($BV$2:$BV$2000,$Y1789))</f>
      </c>
      <c r="CB1789">
        <f>IF($Z1789="","",INDEX($BV$2:$BV$2000,$Z1789))</f>
      </c>
    </row>
    <row r="1790">
      <c r="A1790" t="str">
        <f>IF(TRIM(INDEX(games!$A:$A,ROW()))="","",TRIM(INDEX(games!$A:$A,ROW())))</f>
      </c>
      <c r="B1790">
        <f>IF(OR($A1790="",INDEX(games!$B:$B,ROW())=""),"",INDEX(games!$B:$B,ROW()))</f>
      </c>
      <c r="C1790" t="str">
        <f>IF(OR($A1790="",INDEX(games!$C:$C,ROW())=""),"",INDEX(games!$C:$C,ROW()))</f>
      </c>
      <c r="D1790">
        <f>IF($A1790="","",COUNTIF($W$2:$W$2500,$A1790)+COUNTIF($X$2:$X$2500,$A1790))</f>
      </c>
      <c r="E1790">
        <f>IF($A1790="","",IFERROR(MATCH($C1790,$R$2:$R$5,0),0))</f>
      </c>
      <c r="F1790">
        <f>IF($A1790="","",MOD(ROW(),34))</f>
      </c>
      <c r="G1790">
        <f>IF($A1790="",NA(),IF($C1790="Action",$B1790,NA()))</f>
      </c>
      <c r="H1790">
        <f>IF($A1790="",NA(),IF($C1790="Action",1+$F1790*0.023,NA()))</f>
      </c>
      <c r="I1790">
        <f>IF($A1790="",NA(),IF($C1790="Strategy",$B1790,NA()))</f>
      </c>
      <c r="J1790">
        <f>IF($A1790="",NA(),IF($C1790="Strategy",2+$F1790*0.023,NA()))</f>
      </c>
      <c r="K1790">
        <f>IF($A1790="",NA(),IF($C1790="Deckbuilder",$B1790,NA()))</f>
      </c>
      <c r="L1790">
        <f>IF($A1790="",NA(),IF($C1790="Deckbuilder",3+$F1790*0.023,NA()))</f>
      </c>
      <c r="M1790">
        <f>IF($A1790="",NA(),IF($C1790="Traditional",$B1790,NA()))</f>
      </c>
      <c r="N1790">
        <f>IF($A1790="",NA(),IF($C1790="Traditional",4+$F1790*0.023,NA()))</f>
      </c>
      <c r="O1790">
        <f>IF($A1790="","",$D1790+ROW()/1000000)</f>
      </c>
      <c r="P1790" t="str">
        <f>IF(OR($A1790="",INDEX(games!$H:$H,ROW())=""),"",INDEX(games!$H:$H,ROW()))</f>
      </c>
      <c r="Q1790">
        <f>IF(OR($A1790="",$P1790&lt;&gt;"Yes"),"",$D1790+ROW()/1000000)</f>
      </c>
      <c r="T1790">
        <f>IF($Y1790="","",INDEX($B$2:$B$2000,$Y1790))</f>
      </c>
      <c r="U1790">
        <f>IF($Z1790="","",INDEX($B$2:$B$2000,$Z1790))</f>
      </c>
      <c r="V1790">
        <f>IF(OR($T1790="",$U1790=""),"",$U1790-$T1790)</f>
      </c>
      <c r="W1790" t="str">
        <f>IF(TRIM(INDEX(connections!$A:$A,ROW()))="","",TRIM(INDEX(connections!$A:$A,ROW())))</f>
      </c>
      <c r="X1790" t="str">
        <f>IF($W1790="","",TRIM(INDEX(connections!$B:$B,ROW())))</f>
      </c>
      <c r="Y1790">
        <f>IF($W1790="","",IFERROR(MATCH($W1790,$A$2:$A$2000,0),""))</f>
      </c>
      <c r="Z1790">
        <f>IF($X1790="","",IFERROR(MATCH($X1790,$A$2:$A$2000,0),""))</f>
      </c>
      <c r="AA1790" t="str">
        <f>IF($Y1790="","",INDEX($P$2:$P$2000,$Y1790))</f>
      </c>
      <c r="AB1790" t="str">
        <f>IF($Z1790="","",INDEX($P$2:$P$2000,$Z1790))</f>
      </c>
      <c r="AC1790">
        <f>IF(AND($AA1790="Yes",$AB1790="Yes"),1,"")</f>
      </c>
      <c r="AD1790">
        <f>IF(OR($Y1790="",$Z1790=""),"",IF(INDEX($C$2:$C$2000,$Y1790)=INDEX($C$2:$C$2000,$Z1790),0,1))</f>
      </c>
      <c r="AE1790">
        <f>IF($AC1790&lt;&gt;1,"",IF(AND(INDEX($AG$2:$AG$2000,$Y1790)=1,INDEX($AG$2:$AG$2000,$Z1790)=1),1,""))</f>
      </c>
      <c r="AG1790">
        <f>IF($A1790="","",COUNTIFS($W$2:$W$2500,$A1790,$AB$2:$AB$2500,"Yes")+COUNTIFS($X$2:$X$2500,$A1790,$AA$2:$AA$2500,"Yes"))</f>
      </c>
      <c r="AH1790" t="str">
        <f>IF(OR($P1790&lt;&gt;"Yes",N($AG1790)=0),"",IF(AND($AG1790=1,COUNTIFS($W$2:$W$2500,$A1790,$AE$2:$AE$2500,1)+COUNTIFS($X$2:$X$2500,$A1790,$AE$2:$AE$2500,1)&gt;0),"","Yes"))</f>
      </c>
      <c r="AI1790">
        <f>IF($AH1790="Yes",$AG1790,"")</f>
      </c>
      <c r="AJ1790">
        <f>IF($AI1790="","",$AI1790+ROW()/1000000)</f>
      </c>
      <c r="AK1790">
        <f>IF(OR($A1790="",$P1790="Yes",N($AG1790)=0),"",$AG1790+ROW()/1000000)</f>
      </c>
      <c r="AL1790" t="str">
        <f>IF($A1790="","",INDEX(games!$J:$J,ROW())&amp;"")</f>
      </c>
      <c r="AM1790">
        <f>IF($A1790="","",SUMPRODUCT($AO1790:$BD1790,'Map Analysis'!$AP$2^{0,1,2,3,4,5,6,7,8,9,10,11,12,13,14,15}))</f>
      </c>
      <c r="AN1790">
        <f>IF($A1790="","",$AM1790+ROW()/10000000)</f>
      </c>
      <c r="AO1790">
        <f>IF($A1790="","",COUNTIF($W$2:$W$2500,$A1790))</f>
      </c>
      <c r="AP1790">
        <f>IF($A1790="","",SUMIFS($BF$2:$BF$2500,$W$2:$W$2500,$A1790))</f>
      </c>
      <c r="AQ1790">
        <f>IF($A1790="","",SUMIFS($BG$2:$BG$2500,$W$2:$W$2500,$A1790))</f>
      </c>
      <c r="AR1790">
        <f>IF($A1790="","",SUMIFS($BH$2:$BH$2500,$W$2:$W$2500,$A1790))</f>
      </c>
      <c r="AS1790">
        <f>IF($A1790="","",SUMIFS($BI$2:$BI$2500,$W$2:$W$2500,$A1790))</f>
      </c>
      <c r="AT1790">
        <f>IF($A1790="","",SUMIFS($BJ$2:$BJ$2500,$W$2:$W$2500,$A1790))</f>
      </c>
      <c r="AU1790">
        <f>IF($A1790="","",SUMIFS($BK$2:$BK$2500,$W$2:$W$2500,$A1790))</f>
      </c>
      <c r="AV1790">
        <f>IF($A1790="","",SUMIFS($BL$2:$BL$2500,$W$2:$W$2500,$A1790))</f>
      </c>
      <c r="AW1790">
        <f>IF($A1790="","",SUMIFS($BM$2:$BM$2500,$W$2:$W$2500,$A1790))</f>
      </c>
      <c r="AX1790">
        <f>IF($A1790="","",SUMIFS($BN$2:$BN$2500,$W$2:$W$2500,$A1790))</f>
      </c>
      <c r="AY1790">
        <f>IF($A1790="","",SUMIFS($BO$2:$BO$2500,$W$2:$W$2500,$A1790))</f>
      </c>
      <c r="AZ1790">
        <f>IF($A1790="","",SUMIFS($BP$2:$BP$2500,$W$2:$W$2500,$A1790))</f>
      </c>
      <c r="BA1790">
        <f>IF($A1790="","",SUMIFS($BQ$2:$BQ$2500,$W$2:$W$2500,$A1790))</f>
      </c>
      <c r="BB1790">
        <f>IF($A1790="","",SUMIFS($BR$2:$BR$2500,$W$2:$W$2500,$A1790))</f>
      </c>
      <c r="BC1790">
        <f>IF($A1790="","",SUMIFS($BS$2:$BS$2500,$W$2:$W$2500,$A1790))</f>
      </c>
      <c r="BD1790">
        <f>IF($A1790="","",SUMIFS($BT$2:$BT$2500,$W$2:$W$2500,$A1790))</f>
      </c>
      <c r="BF1790">
        <f>IF($Z1790="","",INDEX($AO$2:$AO$2000,$Z1790))</f>
      </c>
      <c r="BG1790">
        <f>IF($Z1790="","",INDEX($AP$2:$AP$2000,$Z1790))</f>
      </c>
      <c r="BH1790">
        <f>IF($Z1790="","",INDEX($AQ$2:$AQ$2000,$Z1790))</f>
      </c>
      <c r="BI1790">
        <f>IF($Z1790="","",INDEX($AR$2:$AR$2000,$Z1790))</f>
      </c>
      <c r="BJ1790">
        <f>IF($Z1790="","",INDEX($AS$2:$AS$2000,$Z1790))</f>
      </c>
      <c r="BK1790">
        <f>IF($Z1790="","",INDEX($AT$2:$AT$2000,$Z1790))</f>
      </c>
      <c r="BL1790">
        <f>IF($Z1790="","",INDEX($AU$2:$AU$2000,$Z1790))</f>
      </c>
      <c r="BM1790">
        <f>IF($Z1790="","",INDEX($AV$2:$AV$2000,$Z1790))</f>
      </c>
      <c r="BN1790">
        <f>IF($Z1790="","",INDEX($AW$2:$AW$2000,$Z1790))</f>
      </c>
      <c r="BO1790">
        <f>IF($Z1790="","",INDEX($AX$2:$AX$2000,$Z1790))</f>
      </c>
      <c r="BP1790">
        <f>IF($Z1790="","",INDEX($AY$2:$AY$2000,$Z1790))</f>
      </c>
      <c r="BQ1790">
        <f>IF($Z1790="","",INDEX($AZ$2:$AZ$2000,$Z1790))</f>
      </c>
      <c r="BR1790">
        <f>IF($Z1790="","",INDEX($BA$2:$BA$2000,$Z1790))</f>
      </c>
      <c r="BS1790">
        <f>IF($Z1790="","",INDEX($BB$2:$BB$2000,$Z1790))</f>
      </c>
      <c r="BT1790">
        <f>IF($Z1790="","",INDEX($BC$2:$BC$2000,$Z1790))</f>
      </c>
      <c r="BV1790">
        <f>IF(OR($A1790="",$P1790&lt;&gt;"Yes",$AH1790="Yes"),"",1+N($AG1790))</f>
      </c>
      <c r="BW1790">
        <f>IF($A1790="","",COUNTIFS($W$2:$W$2500,$A1790,$BZ$2:$BZ$2500,"Yes")+COUNTIFS($X$2:$X$2500,$A1790,$BY$2:$BY$2500,"Yes"))</f>
      </c>
      <c r="BX1790">
        <f>IF(OR($A1790="",$P1790="Yes"),"",IF(N($BW1790)=0,0,1+SUMIFS($CB$2:$CB$2500,$W$2:$W$2500,$A1790)+SUMIFS($CA$2:$CA$2500,$X$2:$X$2500,$A1790)))</f>
      </c>
      <c r="BY1790" t="str">
        <f>IF($Y1790="","",INDEX($AH$2:$AH$2000,$Y1790)&amp;"")</f>
      </c>
      <c r="BZ1790" t="str">
        <f>IF($Z1790="","",INDEX($AH$2:$AH$2000,$Z1790)&amp;"")</f>
      </c>
      <c r="CA1790">
        <f>IF($Y1790="","",INDEX($BV$2:$BV$2000,$Y1790))</f>
      </c>
      <c r="CB1790">
        <f>IF($Z1790="","",INDEX($BV$2:$BV$2000,$Z1790))</f>
      </c>
    </row>
    <row r="1791">
      <c r="A1791" t="str">
        <f>IF(TRIM(INDEX(games!$A:$A,ROW()))="","",TRIM(INDEX(games!$A:$A,ROW())))</f>
      </c>
      <c r="B1791">
        <f>IF(OR($A1791="",INDEX(games!$B:$B,ROW())=""),"",INDEX(games!$B:$B,ROW()))</f>
      </c>
      <c r="C1791" t="str">
        <f>IF(OR($A1791="",INDEX(games!$C:$C,ROW())=""),"",INDEX(games!$C:$C,ROW()))</f>
      </c>
      <c r="D1791">
        <f>IF($A1791="","",COUNTIF($W$2:$W$2500,$A1791)+COUNTIF($X$2:$X$2500,$A1791))</f>
      </c>
      <c r="E1791">
        <f>IF($A1791="","",IFERROR(MATCH($C1791,$R$2:$R$5,0),0))</f>
      </c>
      <c r="F1791">
        <f>IF($A1791="","",MOD(ROW(),34))</f>
      </c>
      <c r="G1791">
        <f>IF($A1791="",NA(),IF($C1791="Action",$B1791,NA()))</f>
      </c>
      <c r="H1791">
        <f>IF($A1791="",NA(),IF($C1791="Action",1+$F1791*0.023,NA()))</f>
      </c>
      <c r="I1791">
        <f>IF($A1791="",NA(),IF($C1791="Strategy",$B1791,NA()))</f>
      </c>
      <c r="J1791">
        <f>IF($A1791="",NA(),IF($C1791="Strategy",2+$F1791*0.023,NA()))</f>
      </c>
      <c r="K1791">
        <f>IF($A1791="",NA(),IF($C1791="Deckbuilder",$B1791,NA()))</f>
      </c>
      <c r="L1791">
        <f>IF($A1791="",NA(),IF($C1791="Deckbuilder",3+$F1791*0.023,NA()))</f>
      </c>
      <c r="M1791">
        <f>IF($A1791="",NA(),IF($C1791="Traditional",$B1791,NA()))</f>
      </c>
      <c r="N1791">
        <f>IF($A1791="",NA(),IF($C1791="Traditional",4+$F1791*0.023,NA()))</f>
      </c>
      <c r="O1791">
        <f>IF($A1791="","",$D1791+ROW()/1000000)</f>
      </c>
      <c r="P1791" t="str">
        <f>IF(OR($A1791="",INDEX(games!$H:$H,ROW())=""),"",INDEX(games!$H:$H,ROW()))</f>
      </c>
      <c r="Q1791">
        <f>IF(OR($A1791="",$P1791&lt;&gt;"Yes"),"",$D1791+ROW()/1000000)</f>
      </c>
      <c r="T1791">
        <f>IF($Y1791="","",INDEX($B$2:$B$2000,$Y1791))</f>
      </c>
      <c r="U1791">
        <f>IF($Z1791="","",INDEX($B$2:$B$2000,$Z1791))</f>
      </c>
      <c r="V1791">
        <f>IF(OR($T1791="",$U1791=""),"",$U1791-$T1791)</f>
      </c>
      <c r="W1791" t="str">
        <f>IF(TRIM(INDEX(connections!$A:$A,ROW()))="","",TRIM(INDEX(connections!$A:$A,ROW())))</f>
      </c>
      <c r="X1791" t="str">
        <f>IF($W1791="","",TRIM(INDEX(connections!$B:$B,ROW())))</f>
      </c>
      <c r="Y1791">
        <f>IF($W1791="","",IFERROR(MATCH($W1791,$A$2:$A$2000,0),""))</f>
      </c>
      <c r="Z1791">
        <f>IF($X1791="","",IFERROR(MATCH($X1791,$A$2:$A$2000,0),""))</f>
      </c>
      <c r="AA1791" t="str">
        <f>IF($Y1791="","",INDEX($P$2:$P$2000,$Y1791))</f>
      </c>
      <c r="AB1791" t="str">
        <f>IF($Z1791="","",INDEX($P$2:$P$2000,$Z1791))</f>
      </c>
      <c r="AC1791">
        <f>IF(AND($AA1791="Yes",$AB1791="Yes"),1,"")</f>
      </c>
      <c r="AD1791">
        <f>IF(OR($Y1791="",$Z1791=""),"",IF(INDEX($C$2:$C$2000,$Y1791)=INDEX($C$2:$C$2000,$Z1791),0,1))</f>
      </c>
      <c r="AE1791">
        <f>IF($AC1791&lt;&gt;1,"",IF(AND(INDEX($AG$2:$AG$2000,$Y1791)=1,INDEX($AG$2:$AG$2000,$Z1791)=1),1,""))</f>
      </c>
      <c r="AG1791">
        <f>IF($A1791="","",COUNTIFS($W$2:$W$2500,$A1791,$AB$2:$AB$2500,"Yes")+COUNTIFS($X$2:$X$2500,$A1791,$AA$2:$AA$2500,"Yes"))</f>
      </c>
      <c r="AH1791" t="str">
        <f>IF(OR($P1791&lt;&gt;"Yes",N($AG1791)=0),"",IF(AND($AG1791=1,COUNTIFS($W$2:$W$2500,$A1791,$AE$2:$AE$2500,1)+COUNTIFS($X$2:$X$2500,$A1791,$AE$2:$AE$2500,1)&gt;0),"","Yes"))</f>
      </c>
      <c r="AI1791">
        <f>IF($AH1791="Yes",$AG1791,"")</f>
      </c>
      <c r="AJ1791">
        <f>IF($AI1791="","",$AI1791+ROW()/1000000)</f>
      </c>
      <c r="AK1791">
        <f>IF(OR($A1791="",$P1791="Yes",N($AG1791)=0),"",$AG1791+ROW()/1000000)</f>
      </c>
      <c r="AL1791" t="str">
        <f>IF($A1791="","",INDEX(games!$J:$J,ROW())&amp;"")</f>
      </c>
      <c r="AM1791">
        <f>IF($A1791="","",SUMPRODUCT($AO1791:$BD1791,'Map Analysis'!$AP$2^{0,1,2,3,4,5,6,7,8,9,10,11,12,13,14,15}))</f>
      </c>
      <c r="AN1791">
        <f>IF($A1791="","",$AM1791+ROW()/10000000)</f>
      </c>
      <c r="AO1791">
        <f>IF($A1791="","",COUNTIF($W$2:$W$2500,$A1791))</f>
      </c>
      <c r="AP1791">
        <f>IF($A1791="","",SUMIFS($BF$2:$BF$2500,$W$2:$W$2500,$A1791))</f>
      </c>
      <c r="AQ1791">
        <f>IF($A1791="","",SUMIFS($BG$2:$BG$2500,$W$2:$W$2500,$A1791))</f>
      </c>
      <c r="AR1791">
        <f>IF($A1791="","",SUMIFS($BH$2:$BH$2500,$W$2:$W$2500,$A1791))</f>
      </c>
      <c r="AS1791">
        <f>IF($A1791="","",SUMIFS($BI$2:$BI$2500,$W$2:$W$2500,$A1791))</f>
      </c>
      <c r="AT1791">
        <f>IF($A1791="","",SUMIFS($BJ$2:$BJ$2500,$W$2:$W$2500,$A1791))</f>
      </c>
      <c r="AU1791">
        <f>IF($A1791="","",SUMIFS($BK$2:$BK$2500,$W$2:$W$2500,$A1791))</f>
      </c>
      <c r="AV1791">
        <f>IF($A1791="","",SUMIFS($BL$2:$BL$2500,$W$2:$W$2500,$A1791))</f>
      </c>
      <c r="AW1791">
        <f>IF($A1791="","",SUMIFS($BM$2:$BM$2500,$W$2:$W$2500,$A1791))</f>
      </c>
      <c r="AX1791">
        <f>IF($A1791="","",SUMIFS($BN$2:$BN$2500,$W$2:$W$2500,$A1791))</f>
      </c>
      <c r="AY1791">
        <f>IF($A1791="","",SUMIFS($BO$2:$BO$2500,$W$2:$W$2500,$A1791))</f>
      </c>
      <c r="AZ1791">
        <f>IF($A1791="","",SUMIFS($BP$2:$BP$2500,$W$2:$W$2500,$A1791))</f>
      </c>
      <c r="BA1791">
        <f>IF($A1791="","",SUMIFS($BQ$2:$BQ$2500,$W$2:$W$2500,$A1791))</f>
      </c>
      <c r="BB1791">
        <f>IF($A1791="","",SUMIFS($BR$2:$BR$2500,$W$2:$W$2500,$A1791))</f>
      </c>
      <c r="BC1791">
        <f>IF($A1791="","",SUMIFS($BS$2:$BS$2500,$W$2:$W$2500,$A1791))</f>
      </c>
      <c r="BD1791">
        <f>IF($A1791="","",SUMIFS($BT$2:$BT$2500,$W$2:$W$2500,$A1791))</f>
      </c>
      <c r="BF1791">
        <f>IF($Z1791="","",INDEX($AO$2:$AO$2000,$Z1791))</f>
      </c>
      <c r="BG1791">
        <f>IF($Z1791="","",INDEX($AP$2:$AP$2000,$Z1791))</f>
      </c>
      <c r="BH1791">
        <f>IF($Z1791="","",INDEX($AQ$2:$AQ$2000,$Z1791))</f>
      </c>
      <c r="BI1791">
        <f>IF($Z1791="","",INDEX($AR$2:$AR$2000,$Z1791))</f>
      </c>
      <c r="BJ1791">
        <f>IF($Z1791="","",INDEX($AS$2:$AS$2000,$Z1791))</f>
      </c>
      <c r="BK1791">
        <f>IF($Z1791="","",INDEX($AT$2:$AT$2000,$Z1791))</f>
      </c>
      <c r="BL1791">
        <f>IF($Z1791="","",INDEX($AU$2:$AU$2000,$Z1791))</f>
      </c>
      <c r="BM1791">
        <f>IF($Z1791="","",INDEX($AV$2:$AV$2000,$Z1791))</f>
      </c>
      <c r="BN1791">
        <f>IF($Z1791="","",INDEX($AW$2:$AW$2000,$Z1791))</f>
      </c>
      <c r="BO1791">
        <f>IF($Z1791="","",INDEX($AX$2:$AX$2000,$Z1791))</f>
      </c>
      <c r="BP1791">
        <f>IF($Z1791="","",INDEX($AY$2:$AY$2000,$Z1791))</f>
      </c>
      <c r="BQ1791">
        <f>IF($Z1791="","",INDEX($AZ$2:$AZ$2000,$Z1791))</f>
      </c>
      <c r="BR1791">
        <f>IF($Z1791="","",INDEX($BA$2:$BA$2000,$Z1791))</f>
      </c>
      <c r="BS1791">
        <f>IF($Z1791="","",INDEX($BB$2:$BB$2000,$Z1791))</f>
      </c>
      <c r="BT1791">
        <f>IF($Z1791="","",INDEX($BC$2:$BC$2000,$Z1791))</f>
      </c>
      <c r="BV1791">
        <f>IF(OR($A1791="",$P1791&lt;&gt;"Yes",$AH1791="Yes"),"",1+N($AG1791))</f>
      </c>
      <c r="BW1791">
        <f>IF($A1791="","",COUNTIFS($W$2:$W$2500,$A1791,$BZ$2:$BZ$2500,"Yes")+COUNTIFS($X$2:$X$2500,$A1791,$BY$2:$BY$2500,"Yes"))</f>
      </c>
      <c r="BX1791">
        <f>IF(OR($A1791="",$P1791="Yes"),"",IF(N($BW1791)=0,0,1+SUMIFS($CB$2:$CB$2500,$W$2:$W$2500,$A1791)+SUMIFS($CA$2:$CA$2500,$X$2:$X$2500,$A1791)))</f>
      </c>
      <c r="BY1791" t="str">
        <f>IF($Y1791="","",INDEX($AH$2:$AH$2000,$Y1791)&amp;"")</f>
      </c>
      <c r="BZ1791" t="str">
        <f>IF($Z1791="","",INDEX($AH$2:$AH$2000,$Z1791)&amp;"")</f>
      </c>
      <c r="CA1791">
        <f>IF($Y1791="","",INDEX($BV$2:$BV$2000,$Y1791))</f>
      </c>
      <c r="CB1791">
        <f>IF($Z1791="","",INDEX($BV$2:$BV$2000,$Z1791))</f>
      </c>
    </row>
    <row r="1792">
      <c r="A1792" t="str">
        <f>IF(TRIM(INDEX(games!$A:$A,ROW()))="","",TRIM(INDEX(games!$A:$A,ROW())))</f>
      </c>
      <c r="B1792">
        <f>IF(OR($A1792="",INDEX(games!$B:$B,ROW())=""),"",INDEX(games!$B:$B,ROW()))</f>
      </c>
      <c r="C1792" t="str">
        <f>IF(OR($A1792="",INDEX(games!$C:$C,ROW())=""),"",INDEX(games!$C:$C,ROW()))</f>
      </c>
      <c r="D1792">
        <f>IF($A1792="","",COUNTIF($W$2:$W$2500,$A1792)+COUNTIF($X$2:$X$2500,$A1792))</f>
      </c>
      <c r="E1792">
        <f>IF($A1792="","",IFERROR(MATCH($C1792,$R$2:$R$5,0),0))</f>
      </c>
      <c r="F1792">
        <f>IF($A1792="","",MOD(ROW(),34))</f>
      </c>
      <c r="G1792">
        <f>IF($A1792="",NA(),IF($C1792="Action",$B1792,NA()))</f>
      </c>
      <c r="H1792">
        <f>IF($A1792="",NA(),IF($C1792="Action",1+$F1792*0.023,NA()))</f>
      </c>
      <c r="I1792">
        <f>IF($A1792="",NA(),IF($C1792="Strategy",$B1792,NA()))</f>
      </c>
      <c r="J1792">
        <f>IF($A1792="",NA(),IF($C1792="Strategy",2+$F1792*0.023,NA()))</f>
      </c>
      <c r="K1792">
        <f>IF($A1792="",NA(),IF($C1792="Deckbuilder",$B1792,NA()))</f>
      </c>
      <c r="L1792">
        <f>IF($A1792="",NA(),IF($C1792="Deckbuilder",3+$F1792*0.023,NA()))</f>
      </c>
      <c r="M1792">
        <f>IF($A1792="",NA(),IF($C1792="Traditional",$B1792,NA()))</f>
      </c>
      <c r="N1792">
        <f>IF($A1792="",NA(),IF($C1792="Traditional",4+$F1792*0.023,NA()))</f>
      </c>
      <c r="O1792">
        <f>IF($A1792="","",$D1792+ROW()/1000000)</f>
      </c>
      <c r="P1792" t="str">
        <f>IF(OR($A1792="",INDEX(games!$H:$H,ROW())=""),"",INDEX(games!$H:$H,ROW()))</f>
      </c>
      <c r="Q1792">
        <f>IF(OR($A1792="",$P1792&lt;&gt;"Yes"),"",$D1792+ROW()/1000000)</f>
      </c>
      <c r="T1792">
        <f>IF($Y1792="","",INDEX($B$2:$B$2000,$Y1792))</f>
      </c>
      <c r="U1792">
        <f>IF($Z1792="","",INDEX($B$2:$B$2000,$Z1792))</f>
      </c>
      <c r="V1792">
        <f>IF(OR($T1792="",$U1792=""),"",$U1792-$T1792)</f>
      </c>
      <c r="W1792" t="str">
        <f>IF(TRIM(INDEX(connections!$A:$A,ROW()))="","",TRIM(INDEX(connections!$A:$A,ROW())))</f>
      </c>
      <c r="X1792" t="str">
        <f>IF($W1792="","",TRIM(INDEX(connections!$B:$B,ROW())))</f>
      </c>
      <c r="Y1792">
        <f>IF($W1792="","",IFERROR(MATCH($W1792,$A$2:$A$2000,0),""))</f>
      </c>
      <c r="Z1792">
        <f>IF($X1792="","",IFERROR(MATCH($X1792,$A$2:$A$2000,0),""))</f>
      </c>
      <c r="AA1792" t="str">
        <f>IF($Y1792="","",INDEX($P$2:$P$2000,$Y1792))</f>
      </c>
      <c r="AB1792" t="str">
        <f>IF($Z1792="","",INDEX($P$2:$P$2000,$Z1792))</f>
      </c>
      <c r="AC1792">
        <f>IF(AND($AA1792="Yes",$AB1792="Yes"),1,"")</f>
      </c>
      <c r="AD1792">
        <f>IF(OR($Y1792="",$Z1792=""),"",IF(INDEX($C$2:$C$2000,$Y1792)=INDEX($C$2:$C$2000,$Z1792),0,1))</f>
      </c>
      <c r="AE1792">
        <f>IF($AC1792&lt;&gt;1,"",IF(AND(INDEX($AG$2:$AG$2000,$Y1792)=1,INDEX($AG$2:$AG$2000,$Z1792)=1),1,""))</f>
      </c>
      <c r="AG1792">
        <f>IF($A1792="","",COUNTIFS($W$2:$W$2500,$A1792,$AB$2:$AB$2500,"Yes")+COUNTIFS($X$2:$X$2500,$A1792,$AA$2:$AA$2500,"Yes"))</f>
      </c>
      <c r="AH1792" t="str">
        <f>IF(OR($P1792&lt;&gt;"Yes",N($AG1792)=0),"",IF(AND($AG1792=1,COUNTIFS($W$2:$W$2500,$A1792,$AE$2:$AE$2500,1)+COUNTIFS($X$2:$X$2500,$A1792,$AE$2:$AE$2500,1)&gt;0),"","Yes"))</f>
      </c>
      <c r="AI1792">
        <f>IF($AH1792="Yes",$AG1792,"")</f>
      </c>
      <c r="AJ1792">
        <f>IF($AI1792="","",$AI1792+ROW()/1000000)</f>
      </c>
      <c r="AK1792">
        <f>IF(OR($A1792="",$P1792="Yes",N($AG1792)=0),"",$AG1792+ROW()/1000000)</f>
      </c>
      <c r="AL1792" t="str">
        <f>IF($A1792="","",INDEX(games!$J:$J,ROW())&amp;"")</f>
      </c>
      <c r="AM1792">
        <f>IF($A1792="","",SUMPRODUCT($AO1792:$BD1792,'Map Analysis'!$AP$2^{0,1,2,3,4,5,6,7,8,9,10,11,12,13,14,15}))</f>
      </c>
      <c r="AN1792">
        <f>IF($A1792="","",$AM1792+ROW()/10000000)</f>
      </c>
      <c r="AO1792">
        <f>IF($A1792="","",COUNTIF($W$2:$W$2500,$A1792))</f>
      </c>
      <c r="AP1792">
        <f>IF($A1792="","",SUMIFS($BF$2:$BF$2500,$W$2:$W$2500,$A1792))</f>
      </c>
      <c r="AQ1792">
        <f>IF($A1792="","",SUMIFS($BG$2:$BG$2500,$W$2:$W$2500,$A1792))</f>
      </c>
      <c r="AR1792">
        <f>IF($A1792="","",SUMIFS($BH$2:$BH$2500,$W$2:$W$2500,$A1792))</f>
      </c>
      <c r="AS1792">
        <f>IF($A1792="","",SUMIFS($BI$2:$BI$2500,$W$2:$W$2500,$A1792))</f>
      </c>
      <c r="AT1792">
        <f>IF($A1792="","",SUMIFS($BJ$2:$BJ$2500,$W$2:$W$2500,$A1792))</f>
      </c>
      <c r="AU1792">
        <f>IF($A1792="","",SUMIFS($BK$2:$BK$2500,$W$2:$W$2500,$A1792))</f>
      </c>
      <c r="AV1792">
        <f>IF($A1792="","",SUMIFS($BL$2:$BL$2500,$W$2:$W$2500,$A1792))</f>
      </c>
      <c r="AW1792">
        <f>IF($A1792="","",SUMIFS($BM$2:$BM$2500,$W$2:$W$2500,$A1792))</f>
      </c>
      <c r="AX1792">
        <f>IF($A1792="","",SUMIFS($BN$2:$BN$2500,$W$2:$W$2500,$A1792))</f>
      </c>
      <c r="AY1792">
        <f>IF($A1792="","",SUMIFS($BO$2:$BO$2500,$W$2:$W$2500,$A1792))</f>
      </c>
      <c r="AZ1792">
        <f>IF($A1792="","",SUMIFS($BP$2:$BP$2500,$W$2:$W$2500,$A1792))</f>
      </c>
      <c r="BA1792">
        <f>IF($A1792="","",SUMIFS($BQ$2:$BQ$2500,$W$2:$W$2500,$A1792))</f>
      </c>
      <c r="BB1792">
        <f>IF($A1792="","",SUMIFS($BR$2:$BR$2500,$W$2:$W$2500,$A1792))</f>
      </c>
      <c r="BC1792">
        <f>IF($A1792="","",SUMIFS($BS$2:$BS$2500,$W$2:$W$2500,$A1792))</f>
      </c>
      <c r="BD1792">
        <f>IF($A1792="","",SUMIFS($BT$2:$BT$2500,$W$2:$W$2500,$A1792))</f>
      </c>
      <c r="BF1792">
        <f>IF($Z1792="","",INDEX($AO$2:$AO$2000,$Z1792))</f>
      </c>
      <c r="BG1792">
        <f>IF($Z1792="","",INDEX($AP$2:$AP$2000,$Z1792))</f>
      </c>
      <c r="BH1792">
        <f>IF($Z1792="","",INDEX($AQ$2:$AQ$2000,$Z1792))</f>
      </c>
      <c r="BI1792">
        <f>IF($Z1792="","",INDEX($AR$2:$AR$2000,$Z1792))</f>
      </c>
      <c r="BJ1792">
        <f>IF($Z1792="","",INDEX($AS$2:$AS$2000,$Z1792))</f>
      </c>
      <c r="BK1792">
        <f>IF($Z1792="","",INDEX($AT$2:$AT$2000,$Z1792))</f>
      </c>
      <c r="BL1792">
        <f>IF($Z1792="","",INDEX($AU$2:$AU$2000,$Z1792))</f>
      </c>
      <c r="BM1792">
        <f>IF($Z1792="","",INDEX($AV$2:$AV$2000,$Z1792))</f>
      </c>
      <c r="BN1792">
        <f>IF($Z1792="","",INDEX($AW$2:$AW$2000,$Z1792))</f>
      </c>
      <c r="BO1792">
        <f>IF($Z1792="","",INDEX($AX$2:$AX$2000,$Z1792))</f>
      </c>
      <c r="BP1792">
        <f>IF($Z1792="","",INDEX($AY$2:$AY$2000,$Z1792))</f>
      </c>
      <c r="BQ1792">
        <f>IF($Z1792="","",INDEX($AZ$2:$AZ$2000,$Z1792))</f>
      </c>
      <c r="BR1792">
        <f>IF($Z1792="","",INDEX($BA$2:$BA$2000,$Z1792))</f>
      </c>
      <c r="BS1792">
        <f>IF($Z1792="","",INDEX($BB$2:$BB$2000,$Z1792))</f>
      </c>
      <c r="BT1792">
        <f>IF($Z1792="","",INDEX($BC$2:$BC$2000,$Z1792))</f>
      </c>
      <c r="BV1792">
        <f>IF(OR($A1792="",$P1792&lt;&gt;"Yes",$AH1792="Yes"),"",1+N($AG1792))</f>
      </c>
      <c r="BW1792">
        <f>IF($A1792="","",COUNTIFS($W$2:$W$2500,$A1792,$BZ$2:$BZ$2500,"Yes")+COUNTIFS($X$2:$X$2500,$A1792,$BY$2:$BY$2500,"Yes"))</f>
      </c>
      <c r="BX1792">
        <f>IF(OR($A1792="",$P1792="Yes"),"",IF(N($BW1792)=0,0,1+SUMIFS($CB$2:$CB$2500,$W$2:$W$2500,$A1792)+SUMIFS($CA$2:$CA$2500,$X$2:$X$2500,$A1792)))</f>
      </c>
      <c r="BY1792" t="str">
        <f>IF($Y1792="","",INDEX($AH$2:$AH$2000,$Y1792)&amp;"")</f>
      </c>
      <c r="BZ1792" t="str">
        <f>IF($Z1792="","",INDEX($AH$2:$AH$2000,$Z1792)&amp;"")</f>
      </c>
      <c r="CA1792">
        <f>IF($Y1792="","",INDEX($BV$2:$BV$2000,$Y1792))</f>
      </c>
      <c r="CB1792">
        <f>IF($Z1792="","",INDEX($BV$2:$BV$2000,$Z1792))</f>
      </c>
    </row>
    <row r="1793">
      <c r="A1793" t="str">
        <f>IF(TRIM(INDEX(games!$A:$A,ROW()))="","",TRIM(INDEX(games!$A:$A,ROW())))</f>
      </c>
      <c r="B1793">
        <f>IF(OR($A1793="",INDEX(games!$B:$B,ROW())=""),"",INDEX(games!$B:$B,ROW()))</f>
      </c>
      <c r="C1793" t="str">
        <f>IF(OR($A1793="",INDEX(games!$C:$C,ROW())=""),"",INDEX(games!$C:$C,ROW()))</f>
      </c>
      <c r="D1793">
        <f>IF($A1793="","",COUNTIF($W$2:$W$2500,$A1793)+COUNTIF($X$2:$X$2500,$A1793))</f>
      </c>
      <c r="E1793">
        <f>IF($A1793="","",IFERROR(MATCH($C1793,$R$2:$R$5,0),0))</f>
      </c>
      <c r="F1793">
        <f>IF($A1793="","",MOD(ROW(),34))</f>
      </c>
      <c r="G1793">
        <f>IF($A1793="",NA(),IF($C1793="Action",$B1793,NA()))</f>
      </c>
      <c r="H1793">
        <f>IF($A1793="",NA(),IF($C1793="Action",1+$F1793*0.023,NA()))</f>
      </c>
      <c r="I1793">
        <f>IF($A1793="",NA(),IF($C1793="Strategy",$B1793,NA()))</f>
      </c>
      <c r="J1793">
        <f>IF($A1793="",NA(),IF($C1793="Strategy",2+$F1793*0.023,NA()))</f>
      </c>
      <c r="K1793">
        <f>IF($A1793="",NA(),IF($C1793="Deckbuilder",$B1793,NA()))</f>
      </c>
      <c r="L1793">
        <f>IF($A1793="",NA(),IF($C1793="Deckbuilder",3+$F1793*0.023,NA()))</f>
      </c>
      <c r="M1793">
        <f>IF($A1793="",NA(),IF($C1793="Traditional",$B1793,NA()))</f>
      </c>
      <c r="N1793">
        <f>IF($A1793="",NA(),IF($C1793="Traditional",4+$F1793*0.023,NA()))</f>
      </c>
      <c r="O1793">
        <f>IF($A1793="","",$D1793+ROW()/1000000)</f>
      </c>
      <c r="P1793" t="str">
        <f>IF(OR($A1793="",INDEX(games!$H:$H,ROW())=""),"",INDEX(games!$H:$H,ROW()))</f>
      </c>
      <c r="Q1793">
        <f>IF(OR($A1793="",$P1793&lt;&gt;"Yes"),"",$D1793+ROW()/1000000)</f>
      </c>
      <c r="T1793">
        <f>IF($Y1793="","",INDEX($B$2:$B$2000,$Y1793))</f>
      </c>
      <c r="U1793">
        <f>IF($Z1793="","",INDEX($B$2:$B$2000,$Z1793))</f>
      </c>
      <c r="V1793">
        <f>IF(OR($T1793="",$U1793=""),"",$U1793-$T1793)</f>
      </c>
      <c r="W1793" t="str">
        <f>IF(TRIM(INDEX(connections!$A:$A,ROW()))="","",TRIM(INDEX(connections!$A:$A,ROW())))</f>
      </c>
      <c r="X1793" t="str">
        <f>IF($W1793="","",TRIM(INDEX(connections!$B:$B,ROW())))</f>
      </c>
      <c r="Y1793">
        <f>IF($W1793="","",IFERROR(MATCH($W1793,$A$2:$A$2000,0),""))</f>
      </c>
      <c r="Z1793">
        <f>IF($X1793="","",IFERROR(MATCH($X1793,$A$2:$A$2000,0),""))</f>
      </c>
      <c r="AA1793" t="str">
        <f>IF($Y1793="","",INDEX($P$2:$P$2000,$Y1793))</f>
      </c>
      <c r="AB1793" t="str">
        <f>IF($Z1793="","",INDEX($P$2:$P$2000,$Z1793))</f>
      </c>
      <c r="AC1793">
        <f>IF(AND($AA1793="Yes",$AB1793="Yes"),1,"")</f>
      </c>
      <c r="AD1793">
        <f>IF(OR($Y1793="",$Z1793=""),"",IF(INDEX($C$2:$C$2000,$Y1793)=INDEX($C$2:$C$2000,$Z1793),0,1))</f>
      </c>
      <c r="AE1793">
        <f>IF($AC1793&lt;&gt;1,"",IF(AND(INDEX($AG$2:$AG$2000,$Y1793)=1,INDEX($AG$2:$AG$2000,$Z1793)=1),1,""))</f>
      </c>
      <c r="AG1793">
        <f>IF($A1793="","",COUNTIFS($W$2:$W$2500,$A1793,$AB$2:$AB$2500,"Yes")+COUNTIFS($X$2:$X$2500,$A1793,$AA$2:$AA$2500,"Yes"))</f>
      </c>
      <c r="AH1793" t="str">
        <f>IF(OR($P1793&lt;&gt;"Yes",N($AG1793)=0),"",IF(AND($AG1793=1,COUNTIFS($W$2:$W$2500,$A1793,$AE$2:$AE$2500,1)+COUNTIFS($X$2:$X$2500,$A1793,$AE$2:$AE$2500,1)&gt;0),"","Yes"))</f>
      </c>
      <c r="AI1793">
        <f>IF($AH1793="Yes",$AG1793,"")</f>
      </c>
      <c r="AJ1793">
        <f>IF($AI1793="","",$AI1793+ROW()/1000000)</f>
      </c>
      <c r="AK1793">
        <f>IF(OR($A1793="",$P1793="Yes",N($AG1793)=0),"",$AG1793+ROW()/1000000)</f>
      </c>
      <c r="AL1793" t="str">
        <f>IF($A1793="","",INDEX(games!$J:$J,ROW())&amp;"")</f>
      </c>
      <c r="AM1793">
        <f>IF($A1793="","",SUMPRODUCT($AO1793:$BD1793,'Map Analysis'!$AP$2^{0,1,2,3,4,5,6,7,8,9,10,11,12,13,14,15}))</f>
      </c>
      <c r="AN1793">
        <f>IF($A1793="","",$AM1793+ROW()/10000000)</f>
      </c>
      <c r="AO1793">
        <f>IF($A1793="","",COUNTIF($W$2:$W$2500,$A1793))</f>
      </c>
      <c r="AP1793">
        <f>IF($A1793="","",SUMIFS($BF$2:$BF$2500,$W$2:$W$2500,$A1793))</f>
      </c>
      <c r="AQ1793">
        <f>IF($A1793="","",SUMIFS($BG$2:$BG$2500,$W$2:$W$2500,$A1793))</f>
      </c>
      <c r="AR1793">
        <f>IF($A1793="","",SUMIFS($BH$2:$BH$2500,$W$2:$W$2500,$A1793))</f>
      </c>
      <c r="AS1793">
        <f>IF($A1793="","",SUMIFS($BI$2:$BI$2500,$W$2:$W$2500,$A1793))</f>
      </c>
      <c r="AT1793">
        <f>IF($A1793="","",SUMIFS($BJ$2:$BJ$2500,$W$2:$W$2500,$A1793))</f>
      </c>
      <c r="AU1793">
        <f>IF($A1793="","",SUMIFS($BK$2:$BK$2500,$W$2:$W$2500,$A1793))</f>
      </c>
      <c r="AV1793">
        <f>IF($A1793="","",SUMIFS($BL$2:$BL$2500,$W$2:$W$2500,$A1793))</f>
      </c>
      <c r="AW1793">
        <f>IF($A1793="","",SUMIFS($BM$2:$BM$2500,$W$2:$W$2500,$A1793))</f>
      </c>
      <c r="AX1793">
        <f>IF($A1793="","",SUMIFS($BN$2:$BN$2500,$W$2:$W$2500,$A1793))</f>
      </c>
      <c r="AY1793">
        <f>IF($A1793="","",SUMIFS($BO$2:$BO$2500,$W$2:$W$2500,$A1793))</f>
      </c>
      <c r="AZ1793">
        <f>IF($A1793="","",SUMIFS($BP$2:$BP$2500,$W$2:$W$2500,$A1793))</f>
      </c>
      <c r="BA1793">
        <f>IF($A1793="","",SUMIFS($BQ$2:$BQ$2500,$W$2:$W$2500,$A1793))</f>
      </c>
      <c r="BB1793">
        <f>IF($A1793="","",SUMIFS($BR$2:$BR$2500,$W$2:$W$2500,$A1793))</f>
      </c>
      <c r="BC1793">
        <f>IF($A1793="","",SUMIFS($BS$2:$BS$2500,$W$2:$W$2500,$A1793))</f>
      </c>
      <c r="BD1793">
        <f>IF($A1793="","",SUMIFS($BT$2:$BT$2500,$W$2:$W$2500,$A1793))</f>
      </c>
      <c r="BF1793">
        <f>IF($Z1793="","",INDEX($AO$2:$AO$2000,$Z1793))</f>
      </c>
      <c r="BG1793">
        <f>IF($Z1793="","",INDEX($AP$2:$AP$2000,$Z1793))</f>
      </c>
      <c r="BH1793">
        <f>IF($Z1793="","",INDEX($AQ$2:$AQ$2000,$Z1793))</f>
      </c>
      <c r="BI1793">
        <f>IF($Z1793="","",INDEX($AR$2:$AR$2000,$Z1793))</f>
      </c>
      <c r="BJ1793">
        <f>IF($Z1793="","",INDEX($AS$2:$AS$2000,$Z1793))</f>
      </c>
      <c r="BK1793">
        <f>IF($Z1793="","",INDEX($AT$2:$AT$2000,$Z1793))</f>
      </c>
      <c r="BL1793">
        <f>IF($Z1793="","",INDEX($AU$2:$AU$2000,$Z1793))</f>
      </c>
      <c r="BM1793">
        <f>IF($Z1793="","",INDEX($AV$2:$AV$2000,$Z1793))</f>
      </c>
      <c r="BN1793">
        <f>IF($Z1793="","",INDEX($AW$2:$AW$2000,$Z1793))</f>
      </c>
      <c r="BO1793">
        <f>IF($Z1793="","",INDEX($AX$2:$AX$2000,$Z1793))</f>
      </c>
      <c r="BP1793">
        <f>IF($Z1793="","",INDEX($AY$2:$AY$2000,$Z1793))</f>
      </c>
      <c r="BQ1793">
        <f>IF($Z1793="","",INDEX($AZ$2:$AZ$2000,$Z1793))</f>
      </c>
      <c r="BR1793">
        <f>IF($Z1793="","",INDEX($BA$2:$BA$2000,$Z1793))</f>
      </c>
      <c r="BS1793">
        <f>IF($Z1793="","",INDEX($BB$2:$BB$2000,$Z1793))</f>
      </c>
      <c r="BT1793">
        <f>IF($Z1793="","",INDEX($BC$2:$BC$2000,$Z1793))</f>
      </c>
      <c r="BV1793">
        <f>IF(OR($A1793="",$P1793&lt;&gt;"Yes",$AH1793="Yes"),"",1+N($AG1793))</f>
      </c>
      <c r="BW1793">
        <f>IF($A1793="","",COUNTIFS($W$2:$W$2500,$A1793,$BZ$2:$BZ$2500,"Yes")+COUNTIFS($X$2:$X$2500,$A1793,$BY$2:$BY$2500,"Yes"))</f>
      </c>
      <c r="BX1793">
        <f>IF(OR($A1793="",$P1793="Yes"),"",IF(N($BW1793)=0,0,1+SUMIFS($CB$2:$CB$2500,$W$2:$W$2500,$A1793)+SUMIFS($CA$2:$CA$2500,$X$2:$X$2500,$A1793)))</f>
      </c>
      <c r="BY1793" t="str">
        <f>IF($Y1793="","",INDEX($AH$2:$AH$2000,$Y1793)&amp;"")</f>
      </c>
      <c r="BZ1793" t="str">
        <f>IF($Z1793="","",INDEX($AH$2:$AH$2000,$Z1793)&amp;"")</f>
      </c>
      <c r="CA1793">
        <f>IF($Y1793="","",INDEX($BV$2:$BV$2000,$Y1793))</f>
      </c>
      <c r="CB1793">
        <f>IF($Z1793="","",INDEX($BV$2:$BV$2000,$Z1793))</f>
      </c>
    </row>
    <row r="1794">
      <c r="A1794" t="str">
        <f>IF(TRIM(INDEX(games!$A:$A,ROW()))="","",TRIM(INDEX(games!$A:$A,ROW())))</f>
      </c>
      <c r="B1794">
        <f>IF(OR($A1794="",INDEX(games!$B:$B,ROW())=""),"",INDEX(games!$B:$B,ROW()))</f>
      </c>
      <c r="C1794" t="str">
        <f>IF(OR($A1794="",INDEX(games!$C:$C,ROW())=""),"",INDEX(games!$C:$C,ROW()))</f>
      </c>
      <c r="D1794">
        <f>IF($A1794="","",COUNTIF($W$2:$W$2500,$A1794)+COUNTIF($X$2:$X$2500,$A1794))</f>
      </c>
      <c r="E1794">
        <f>IF($A1794="","",IFERROR(MATCH($C1794,$R$2:$R$5,0),0))</f>
      </c>
      <c r="F1794">
        <f>IF($A1794="","",MOD(ROW(),34))</f>
      </c>
      <c r="G1794">
        <f>IF($A1794="",NA(),IF($C1794="Action",$B1794,NA()))</f>
      </c>
      <c r="H1794">
        <f>IF($A1794="",NA(),IF($C1794="Action",1+$F1794*0.023,NA()))</f>
      </c>
      <c r="I1794">
        <f>IF($A1794="",NA(),IF($C1794="Strategy",$B1794,NA()))</f>
      </c>
      <c r="J1794">
        <f>IF($A1794="",NA(),IF($C1794="Strategy",2+$F1794*0.023,NA()))</f>
      </c>
      <c r="K1794">
        <f>IF($A1794="",NA(),IF($C1794="Deckbuilder",$B1794,NA()))</f>
      </c>
      <c r="L1794">
        <f>IF($A1794="",NA(),IF($C1794="Deckbuilder",3+$F1794*0.023,NA()))</f>
      </c>
      <c r="M1794">
        <f>IF($A1794="",NA(),IF($C1794="Traditional",$B1794,NA()))</f>
      </c>
      <c r="N1794">
        <f>IF($A1794="",NA(),IF($C1794="Traditional",4+$F1794*0.023,NA()))</f>
      </c>
      <c r="O1794">
        <f>IF($A1794="","",$D1794+ROW()/1000000)</f>
      </c>
      <c r="P1794" t="str">
        <f>IF(OR($A1794="",INDEX(games!$H:$H,ROW())=""),"",INDEX(games!$H:$H,ROW()))</f>
      </c>
      <c r="Q1794">
        <f>IF(OR($A1794="",$P1794&lt;&gt;"Yes"),"",$D1794+ROW()/1000000)</f>
      </c>
      <c r="T1794">
        <f>IF($Y1794="","",INDEX($B$2:$B$2000,$Y1794))</f>
      </c>
      <c r="U1794">
        <f>IF($Z1794="","",INDEX($B$2:$B$2000,$Z1794))</f>
      </c>
      <c r="V1794">
        <f>IF(OR($T1794="",$U1794=""),"",$U1794-$T1794)</f>
      </c>
      <c r="W1794" t="str">
        <f>IF(TRIM(INDEX(connections!$A:$A,ROW()))="","",TRIM(INDEX(connections!$A:$A,ROW())))</f>
      </c>
      <c r="X1794" t="str">
        <f>IF($W1794="","",TRIM(INDEX(connections!$B:$B,ROW())))</f>
      </c>
      <c r="Y1794">
        <f>IF($W1794="","",IFERROR(MATCH($W1794,$A$2:$A$2000,0),""))</f>
      </c>
      <c r="Z1794">
        <f>IF($X1794="","",IFERROR(MATCH($X1794,$A$2:$A$2000,0),""))</f>
      </c>
      <c r="AA1794" t="str">
        <f>IF($Y1794="","",INDEX($P$2:$P$2000,$Y1794))</f>
      </c>
      <c r="AB1794" t="str">
        <f>IF($Z1794="","",INDEX($P$2:$P$2000,$Z1794))</f>
      </c>
      <c r="AC1794">
        <f>IF(AND($AA1794="Yes",$AB1794="Yes"),1,"")</f>
      </c>
      <c r="AD1794">
        <f>IF(OR($Y1794="",$Z1794=""),"",IF(INDEX($C$2:$C$2000,$Y1794)=INDEX($C$2:$C$2000,$Z1794),0,1))</f>
      </c>
      <c r="AE1794">
        <f>IF($AC1794&lt;&gt;1,"",IF(AND(INDEX($AG$2:$AG$2000,$Y1794)=1,INDEX($AG$2:$AG$2000,$Z1794)=1),1,""))</f>
      </c>
      <c r="AG1794">
        <f>IF($A1794="","",COUNTIFS($W$2:$W$2500,$A1794,$AB$2:$AB$2500,"Yes")+COUNTIFS($X$2:$X$2500,$A1794,$AA$2:$AA$2500,"Yes"))</f>
      </c>
      <c r="AH1794" t="str">
        <f>IF(OR($P1794&lt;&gt;"Yes",N($AG1794)=0),"",IF(AND($AG1794=1,COUNTIFS($W$2:$W$2500,$A1794,$AE$2:$AE$2500,1)+COUNTIFS($X$2:$X$2500,$A1794,$AE$2:$AE$2500,1)&gt;0),"","Yes"))</f>
      </c>
      <c r="AI1794">
        <f>IF($AH1794="Yes",$AG1794,"")</f>
      </c>
      <c r="AJ1794">
        <f>IF($AI1794="","",$AI1794+ROW()/1000000)</f>
      </c>
      <c r="AK1794">
        <f>IF(OR($A1794="",$P1794="Yes",N($AG1794)=0),"",$AG1794+ROW()/1000000)</f>
      </c>
      <c r="AL1794" t="str">
        <f>IF($A1794="","",INDEX(games!$J:$J,ROW())&amp;"")</f>
      </c>
      <c r="AM1794">
        <f>IF($A1794="","",SUMPRODUCT($AO1794:$BD1794,'Map Analysis'!$AP$2^{0,1,2,3,4,5,6,7,8,9,10,11,12,13,14,15}))</f>
      </c>
      <c r="AN1794">
        <f>IF($A1794="","",$AM1794+ROW()/10000000)</f>
      </c>
      <c r="AO1794">
        <f>IF($A1794="","",COUNTIF($W$2:$W$2500,$A1794))</f>
      </c>
      <c r="AP1794">
        <f>IF($A1794="","",SUMIFS($BF$2:$BF$2500,$W$2:$W$2500,$A1794))</f>
      </c>
      <c r="AQ1794">
        <f>IF($A1794="","",SUMIFS($BG$2:$BG$2500,$W$2:$W$2500,$A1794))</f>
      </c>
      <c r="AR1794">
        <f>IF($A1794="","",SUMIFS($BH$2:$BH$2500,$W$2:$W$2500,$A1794))</f>
      </c>
      <c r="AS1794">
        <f>IF($A1794="","",SUMIFS($BI$2:$BI$2500,$W$2:$W$2500,$A1794))</f>
      </c>
      <c r="AT1794">
        <f>IF($A1794="","",SUMIFS($BJ$2:$BJ$2500,$W$2:$W$2500,$A1794))</f>
      </c>
      <c r="AU1794">
        <f>IF($A1794="","",SUMIFS($BK$2:$BK$2500,$W$2:$W$2500,$A1794))</f>
      </c>
      <c r="AV1794">
        <f>IF($A1794="","",SUMIFS($BL$2:$BL$2500,$W$2:$W$2500,$A1794))</f>
      </c>
      <c r="AW1794">
        <f>IF($A1794="","",SUMIFS($BM$2:$BM$2500,$W$2:$W$2500,$A1794))</f>
      </c>
      <c r="AX1794">
        <f>IF($A1794="","",SUMIFS($BN$2:$BN$2500,$W$2:$W$2500,$A1794))</f>
      </c>
      <c r="AY1794">
        <f>IF($A1794="","",SUMIFS($BO$2:$BO$2500,$W$2:$W$2500,$A1794))</f>
      </c>
      <c r="AZ1794">
        <f>IF($A1794="","",SUMIFS($BP$2:$BP$2500,$W$2:$W$2500,$A1794))</f>
      </c>
      <c r="BA1794">
        <f>IF($A1794="","",SUMIFS($BQ$2:$BQ$2500,$W$2:$W$2500,$A1794))</f>
      </c>
      <c r="BB1794">
        <f>IF($A1794="","",SUMIFS($BR$2:$BR$2500,$W$2:$W$2500,$A1794))</f>
      </c>
      <c r="BC1794">
        <f>IF($A1794="","",SUMIFS($BS$2:$BS$2500,$W$2:$W$2500,$A1794))</f>
      </c>
      <c r="BD1794">
        <f>IF($A1794="","",SUMIFS($BT$2:$BT$2500,$W$2:$W$2500,$A1794))</f>
      </c>
      <c r="BF1794">
        <f>IF($Z1794="","",INDEX($AO$2:$AO$2000,$Z1794))</f>
      </c>
      <c r="BG1794">
        <f>IF($Z1794="","",INDEX($AP$2:$AP$2000,$Z1794))</f>
      </c>
      <c r="BH1794">
        <f>IF($Z1794="","",INDEX($AQ$2:$AQ$2000,$Z1794))</f>
      </c>
      <c r="BI1794">
        <f>IF($Z1794="","",INDEX($AR$2:$AR$2000,$Z1794))</f>
      </c>
      <c r="BJ1794">
        <f>IF($Z1794="","",INDEX($AS$2:$AS$2000,$Z1794))</f>
      </c>
      <c r="BK1794">
        <f>IF($Z1794="","",INDEX($AT$2:$AT$2000,$Z1794))</f>
      </c>
      <c r="BL1794">
        <f>IF($Z1794="","",INDEX($AU$2:$AU$2000,$Z1794))</f>
      </c>
      <c r="BM1794">
        <f>IF($Z1794="","",INDEX($AV$2:$AV$2000,$Z1794))</f>
      </c>
      <c r="BN1794">
        <f>IF($Z1794="","",INDEX($AW$2:$AW$2000,$Z1794))</f>
      </c>
      <c r="BO1794">
        <f>IF($Z1794="","",INDEX($AX$2:$AX$2000,$Z1794))</f>
      </c>
      <c r="BP1794">
        <f>IF($Z1794="","",INDEX($AY$2:$AY$2000,$Z1794))</f>
      </c>
      <c r="BQ1794">
        <f>IF($Z1794="","",INDEX($AZ$2:$AZ$2000,$Z1794))</f>
      </c>
      <c r="BR1794">
        <f>IF($Z1794="","",INDEX($BA$2:$BA$2000,$Z1794))</f>
      </c>
      <c r="BS1794">
        <f>IF($Z1794="","",INDEX($BB$2:$BB$2000,$Z1794))</f>
      </c>
      <c r="BT1794">
        <f>IF($Z1794="","",INDEX($BC$2:$BC$2000,$Z1794))</f>
      </c>
      <c r="BV1794">
        <f>IF(OR($A1794="",$P1794&lt;&gt;"Yes",$AH1794="Yes"),"",1+N($AG1794))</f>
      </c>
      <c r="BW1794">
        <f>IF($A1794="","",COUNTIFS($W$2:$W$2500,$A1794,$BZ$2:$BZ$2500,"Yes")+COUNTIFS($X$2:$X$2500,$A1794,$BY$2:$BY$2500,"Yes"))</f>
      </c>
      <c r="BX1794">
        <f>IF(OR($A1794="",$P1794="Yes"),"",IF(N($BW1794)=0,0,1+SUMIFS($CB$2:$CB$2500,$W$2:$W$2500,$A1794)+SUMIFS($CA$2:$CA$2500,$X$2:$X$2500,$A1794)))</f>
      </c>
      <c r="BY1794" t="str">
        <f>IF($Y1794="","",INDEX($AH$2:$AH$2000,$Y1794)&amp;"")</f>
      </c>
      <c r="BZ1794" t="str">
        <f>IF($Z1794="","",INDEX($AH$2:$AH$2000,$Z1794)&amp;"")</f>
      </c>
      <c r="CA1794">
        <f>IF($Y1794="","",INDEX($BV$2:$BV$2000,$Y1794))</f>
      </c>
      <c r="CB1794">
        <f>IF($Z1794="","",INDEX($BV$2:$BV$2000,$Z1794))</f>
      </c>
    </row>
    <row r="1795">
      <c r="A1795" t="str">
        <f>IF(TRIM(INDEX(games!$A:$A,ROW()))="","",TRIM(INDEX(games!$A:$A,ROW())))</f>
      </c>
      <c r="B1795">
        <f>IF(OR($A1795="",INDEX(games!$B:$B,ROW())=""),"",INDEX(games!$B:$B,ROW()))</f>
      </c>
      <c r="C1795" t="str">
        <f>IF(OR($A1795="",INDEX(games!$C:$C,ROW())=""),"",INDEX(games!$C:$C,ROW()))</f>
      </c>
      <c r="D1795">
        <f>IF($A1795="","",COUNTIF($W$2:$W$2500,$A1795)+COUNTIF($X$2:$X$2500,$A1795))</f>
      </c>
      <c r="E1795">
        <f>IF($A1795="","",IFERROR(MATCH($C1795,$R$2:$R$5,0),0))</f>
      </c>
      <c r="F1795">
        <f>IF($A1795="","",MOD(ROW(),34))</f>
      </c>
      <c r="G1795">
        <f>IF($A1795="",NA(),IF($C1795="Action",$B1795,NA()))</f>
      </c>
      <c r="H1795">
        <f>IF($A1795="",NA(),IF($C1795="Action",1+$F1795*0.023,NA()))</f>
      </c>
      <c r="I1795">
        <f>IF($A1795="",NA(),IF($C1795="Strategy",$B1795,NA()))</f>
      </c>
      <c r="J1795">
        <f>IF($A1795="",NA(),IF($C1795="Strategy",2+$F1795*0.023,NA()))</f>
      </c>
      <c r="K1795">
        <f>IF($A1795="",NA(),IF($C1795="Deckbuilder",$B1795,NA()))</f>
      </c>
      <c r="L1795">
        <f>IF($A1795="",NA(),IF($C1795="Deckbuilder",3+$F1795*0.023,NA()))</f>
      </c>
      <c r="M1795">
        <f>IF($A1795="",NA(),IF($C1795="Traditional",$B1795,NA()))</f>
      </c>
      <c r="N1795">
        <f>IF($A1795="",NA(),IF($C1795="Traditional",4+$F1795*0.023,NA()))</f>
      </c>
      <c r="O1795">
        <f>IF($A1795="","",$D1795+ROW()/1000000)</f>
      </c>
      <c r="P1795" t="str">
        <f>IF(OR($A1795="",INDEX(games!$H:$H,ROW())=""),"",INDEX(games!$H:$H,ROW()))</f>
      </c>
      <c r="Q1795">
        <f>IF(OR($A1795="",$P1795&lt;&gt;"Yes"),"",$D1795+ROW()/1000000)</f>
      </c>
      <c r="T1795">
        <f>IF($Y1795="","",INDEX($B$2:$B$2000,$Y1795))</f>
      </c>
      <c r="U1795">
        <f>IF($Z1795="","",INDEX($B$2:$B$2000,$Z1795))</f>
      </c>
      <c r="V1795">
        <f>IF(OR($T1795="",$U1795=""),"",$U1795-$T1795)</f>
      </c>
      <c r="W1795" t="str">
        <f>IF(TRIM(INDEX(connections!$A:$A,ROW()))="","",TRIM(INDEX(connections!$A:$A,ROW())))</f>
      </c>
      <c r="X1795" t="str">
        <f>IF($W1795="","",TRIM(INDEX(connections!$B:$B,ROW())))</f>
      </c>
      <c r="Y1795">
        <f>IF($W1795="","",IFERROR(MATCH($W1795,$A$2:$A$2000,0),""))</f>
      </c>
      <c r="Z1795">
        <f>IF($X1795="","",IFERROR(MATCH($X1795,$A$2:$A$2000,0),""))</f>
      </c>
      <c r="AA1795" t="str">
        <f>IF($Y1795="","",INDEX($P$2:$P$2000,$Y1795))</f>
      </c>
      <c r="AB1795" t="str">
        <f>IF($Z1795="","",INDEX($P$2:$P$2000,$Z1795))</f>
      </c>
      <c r="AC1795">
        <f>IF(AND($AA1795="Yes",$AB1795="Yes"),1,"")</f>
      </c>
      <c r="AD1795">
        <f>IF(OR($Y1795="",$Z1795=""),"",IF(INDEX($C$2:$C$2000,$Y1795)=INDEX($C$2:$C$2000,$Z1795),0,1))</f>
      </c>
      <c r="AE1795">
        <f>IF($AC1795&lt;&gt;1,"",IF(AND(INDEX($AG$2:$AG$2000,$Y1795)=1,INDEX($AG$2:$AG$2000,$Z1795)=1),1,""))</f>
      </c>
      <c r="AG1795">
        <f>IF($A1795="","",COUNTIFS($W$2:$W$2500,$A1795,$AB$2:$AB$2500,"Yes")+COUNTIFS($X$2:$X$2500,$A1795,$AA$2:$AA$2500,"Yes"))</f>
      </c>
      <c r="AH1795" t="str">
        <f>IF(OR($P1795&lt;&gt;"Yes",N($AG1795)=0),"",IF(AND($AG1795=1,COUNTIFS($W$2:$W$2500,$A1795,$AE$2:$AE$2500,1)+COUNTIFS($X$2:$X$2500,$A1795,$AE$2:$AE$2500,1)&gt;0),"","Yes"))</f>
      </c>
      <c r="AI1795">
        <f>IF($AH1795="Yes",$AG1795,"")</f>
      </c>
      <c r="AJ1795">
        <f>IF($AI1795="","",$AI1795+ROW()/1000000)</f>
      </c>
      <c r="AK1795">
        <f>IF(OR($A1795="",$P1795="Yes",N($AG1795)=0),"",$AG1795+ROW()/1000000)</f>
      </c>
      <c r="AL1795" t="str">
        <f>IF($A1795="","",INDEX(games!$J:$J,ROW())&amp;"")</f>
      </c>
      <c r="AM1795">
        <f>IF($A1795="","",SUMPRODUCT($AO1795:$BD1795,'Map Analysis'!$AP$2^{0,1,2,3,4,5,6,7,8,9,10,11,12,13,14,15}))</f>
      </c>
      <c r="AN1795">
        <f>IF($A1795="","",$AM1795+ROW()/10000000)</f>
      </c>
      <c r="AO1795">
        <f>IF($A1795="","",COUNTIF($W$2:$W$2500,$A1795))</f>
      </c>
      <c r="AP1795">
        <f>IF($A1795="","",SUMIFS($BF$2:$BF$2500,$W$2:$W$2500,$A1795))</f>
      </c>
      <c r="AQ1795">
        <f>IF($A1795="","",SUMIFS($BG$2:$BG$2500,$W$2:$W$2500,$A1795))</f>
      </c>
      <c r="AR1795">
        <f>IF($A1795="","",SUMIFS($BH$2:$BH$2500,$W$2:$W$2500,$A1795))</f>
      </c>
      <c r="AS1795">
        <f>IF($A1795="","",SUMIFS($BI$2:$BI$2500,$W$2:$W$2500,$A1795))</f>
      </c>
      <c r="AT1795">
        <f>IF($A1795="","",SUMIFS($BJ$2:$BJ$2500,$W$2:$W$2500,$A1795))</f>
      </c>
      <c r="AU1795">
        <f>IF($A1795="","",SUMIFS($BK$2:$BK$2500,$W$2:$W$2500,$A1795))</f>
      </c>
      <c r="AV1795">
        <f>IF($A1795="","",SUMIFS($BL$2:$BL$2500,$W$2:$W$2500,$A1795))</f>
      </c>
      <c r="AW1795">
        <f>IF($A1795="","",SUMIFS($BM$2:$BM$2500,$W$2:$W$2500,$A1795))</f>
      </c>
      <c r="AX1795">
        <f>IF($A1795="","",SUMIFS($BN$2:$BN$2500,$W$2:$W$2500,$A1795))</f>
      </c>
      <c r="AY1795">
        <f>IF($A1795="","",SUMIFS($BO$2:$BO$2500,$W$2:$W$2500,$A1795))</f>
      </c>
      <c r="AZ1795">
        <f>IF($A1795="","",SUMIFS($BP$2:$BP$2500,$W$2:$W$2500,$A1795))</f>
      </c>
      <c r="BA1795">
        <f>IF($A1795="","",SUMIFS($BQ$2:$BQ$2500,$W$2:$W$2500,$A1795))</f>
      </c>
      <c r="BB1795">
        <f>IF($A1795="","",SUMIFS($BR$2:$BR$2500,$W$2:$W$2500,$A1795))</f>
      </c>
      <c r="BC1795">
        <f>IF($A1795="","",SUMIFS($BS$2:$BS$2500,$W$2:$W$2500,$A1795))</f>
      </c>
      <c r="BD1795">
        <f>IF($A1795="","",SUMIFS($BT$2:$BT$2500,$W$2:$W$2500,$A1795))</f>
      </c>
      <c r="BF1795">
        <f>IF($Z1795="","",INDEX($AO$2:$AO$2000,$Z1795))</f>
      </c>
      <c r="BG1795">
        <f>IF($Z1795="","",INDEX($AP$2:$AP$2000,$Z1795))</f>
      </c>
      <c r="BH1795">
        <f>IF($Z1795="","",INDEX($AQ$2:$AQ$2000,$Z1795))</f>
      </c>
      <c r="BI1795">
        <f>IF($Z1795="","",INDEX($AR$2:$AR$2000,$Z1795))</f>
      </c>
      <c r="BJ1795">
        <f>IF($Z1795="","",INDEX($AS$2:$AS$2000,$Z1795))</f>
      </c>
      <c r="BK1795">
        <f>IF($Z1795="","",INDEX($AT$2:$AT$2000,$Z1795))</f>
      </c>
      <c r="BL1795">
        <f>IF($Z1795="","",INDEX($AU$2:$AU$2000,$Z1795))</f>
      </c>
      <c r="BM1795">
        <f>IF($Z1795="","",INDEX($AV$2:$AV$2000,$Z1795))</f>
      </c>
      <c r="BN1795">
        <f>IF($Z1795="","",INDEX($AW$2:$AW$2000,$Z1795))</f>
      </c>
      <c r="BO1795">
        <f>IF($Z1795="","",INDEX($AX$2:$AX$2000,$Z1795))</f>
      </c>
      <c r="BP1795">
        <f>IF($Z1795="","",INDEX($AY$2:$AY$2000,$Z1795))</f>
      </c>
      <c r="BQ1795">
        <f>IF($Z1795="","",INDEX($AZ$2:$AZ$2000,$Z1795))</f>
      </c>
      <c r="BR1795">
        <f>IF($Z1795="","",INDEX($BA$2:$BA$2000,$Z1795))</f>
      </c>
      <c r="BS1795">
        <f>IF($Z1795="","",INDEX($BB$2:$BB$2000,$Z1795))</f>
      </c>
      <c r="BT1795">
        <f>IF($Z1795="","",INDEX($BC$2:$BC$2000,$Z1795))</f>
      </c>
      <c r="BV1795">
        <f>IF(OR($A1795="",$P1795&lt;&gt;"Yes",$AH1795="Yes"),"",1+N($AG1795))</f>
      </c>
      <c r="BW1795">
        <f>IF($A1795="","",COUNTIFS($W$2:$W$2500,$A1795,$BZ$2:$BZ$2500,"Yes")+COUNTIFS($X$2:$X$2500,$A1795,$BY$2:$BY$2500,"Yes"))</f>
      </c>
      <c r="BX1795">
        <f>IF(OR($A1795="",$P1795="Yes"),"",IF(N($BW1795)=0,0,1+SUMIFS($CB$2:$CB$2500,$W$2:$W$2500,$A1795)+SUMIFS($CA$2:$CA$2500,$X$2:$X$2500,$A1795)))</f>
      </c>
      <c r="BY1795" t="str">
        <f>IF($Y1795="","",INDEX($AH$2:$AH$2000,$Y1795)&amp;"")</f>
      </c>
      <c r="BZ1795" t="str">
        <f>IF($Z1795="","",INDEX($AH$2:$AH$2000,$Z1795)&amp;"")</f>
      </c>
      <c r="CA1795">
        <f>IF($Y1795="","",INDEX($BV$2:$BV$2000,$Y1795))</f>
      </c>
      <c r="CB1795">
        <f>IF($Z1795="","",INDEX($BV$2:$BV$2000,$Z1795))</f>
      </c>
    </row>
    <row r="1796">
      <c r="A1796" t="str">
        <f>IF(TRIM(INDEX(games!$A:$A,ROW()))="","",TRIM(INDEX(games!$A:$A,ROW())))</f>
      </c>
      <c r="B1796">
        <f>IF(OR($A1796="",INDEX(games!$B:$B,ROW())=""),"",INDEX(games!$B:$B,ROW()))</f>
      </c>
      <c r="C1796" t="str">
        <f>IF(OR($A1796="",INDEX(games!$C:$C,ROW())=""),"",INDEX(games!$C:$C,ROW()))</f>
      </c>
      <c r="D1796">
        <f>IF($A1796="","",COUNTIF($W$2:$W$2500,$A1796)+COUNTIF($X$2:$X$2500,$A1796))</f>
      </c>
      <c r="E1796">
        <f>IF($A1796="","",IFERROR(MATCH($C1796,$R$2:$R$5,0),0))</f>
      </c>
      <c r="F1796">
        <f>IF($A1796="","",MOD(ROW(),34))</f>
      </c>
      <c r="G1796">
        <f>IF($A1796="",NA(),IF($C1796="Action",$B1796,NA()))</f>
      </c>
      <c r="H1796">
        <f>IF($A1796="",NA(),IF($C1796="Action",1+$F1796*0.023,NA()))</f>
      </c>
      <c r="I1796">
        <f>IF($A1796="",NA(),IF($C1796="Strategy",$B1796,NA()))</f>
      </c>
      <c r="J1796">
        <f>IF($A1796="",NA(),IF($C1796="Strategy",2+$F1796*0.023,NA()))</f>
      </c>
      <c r="K1796">
        <f>IF($A1796="",NA(),IF($C1796="Deckbuilder",$B1796,NA()))</f>
      </c>
      <c r="L1796">
        <f>IF($A1796="",NA(),IF($C1796="Deckbuilder",3+$F1796*0.023,NA()))</f>
      </c>
      <c r="M1796">
        <f>IF($A1796="",NA(),IF($C1796="Traditional",$B1796,NA()))</f>
      </c>
      <c r="N1796">
        <f>IF($A1796="",NA(),IF($C1796="Traditional",4+$F1796*0.023,NA()))</f>
      </c>
      <c r="O1796">
        <f>IF($A1796="","",$D1796+ROW()/1000000)</f>
      </c>
      <c r="P1796" t="str">
        <f>IF(OR($A1796="",INDEX(games!$H:$H,ROW())=""),"",INDEX(games!$H:$H,ROW()))</f>
      </c>
      <c r="Q1796">
        <f>IF(OR($A1796="",$P1796&lt;&gt;"Yes"),"",$D1796+ROW()/1000000)</f>
      </c>
      <c r="T1796">
        <f>IF($Y1796="","",INDEX($B$2:$B$2000,$Y1796))</f>
      </c>
      <c r="U1796">
        <f>IF($Z1796="","",INDEX($B$2:$B$2000,$Z1796))</f>
      </c>
      <c r="V1796">
        <f>IF(OR($T1796="",$U1796=""),"",$U1796-$T1796)</f>
      </c>
      <c r="W1796" t="str">
        <f>IF(TRIM(INDEX(connections!$A:$A,ROW()))="","",TRIM(INDEX(connections!$A:$A,ROW())))</f>
      </c>
      <c r="X1796" t="str">
        <f>IF($W1796="","",TRIM(INDEX(connections!$B:$B,ROW())))</f>
      </c>
      <c r="Y1796">
        <f>IF($W1796="","",IFERROR(MATCH($W1796,$A$2:$A$2000,0),""))</f>
      </c>
      <c r="Z1796">
        <f>IF($X1796="","",IFERROR(MATCH($X1796,$A$2:$A$2000,0),""))</f>
      </c>
      <c r="AA1796" t="str">
        <f>IF($Y1796="","",INDEX($P$2:$P$2000,$Y1796))</f>
      </c>
      <c r="AB1796" t="str">
        <f>IF($Z1796="","",INDEX($P$2:$P$2000,$Z1796))</f>
      </c>
      <c r="AC1796">
        <f>IF(AND($AA1796="Yes",$AB1796="Yes"),1,"")</f>
      </c>
      <c r="AD1796">
        <f>IF(OR($Y1796="",$Z1796=""),"",IF(INDEX($C$2:$C$2000,$Y1796)=INDEX($C$2:$C$2000,$Z1796),0,1))</f>
      </c>
      <c r="AE1796">
        <f>IF($AC1796&lt;&gt;1,"",IF(AND(INDEX($AG$2:$AG$2000,$Y1796)=1,INDEX($AG$2:$AG$2000,$Z1796)=1),1,""))</f>
      </c>
      <c r="AG1796">
        <f>IF($A1796="","",COUNTIFS($W$2:$W$2500,$A1796,$AB$2:$AB$2500,"Yes")+COUNTIFS($X$2:$X$2500,$A1796,$AA$2:$AA$2500,"Yes"))</f>
      </c>
      <c r="AH1796" t="str">
        <f>IF(OR($P1796&lt;&gt;"Yes",N($AG1796)=0),"",IF(AND($AG1796=1,COUNTIFS($W$2:$W$2500,$A1796,$AE$2:$AE$2500,1)+COUNTIFS($X$2:$X$2500,$A1796,$AE$2:$AE$2500,1)&gt;0),"","Yes"))</f>
      </c>
      <c r="AI1796">
        <f>IF($AH1796="Yes",$AG1796,"")</f>
      </c>
      <c r="AJ1796">
        <f>IF($AI1796="","",$AI1796+ROW()/1000000)</f>
      </c>
      <c r="AK1796">
        <f>IF(OR($A1796="",$P1796="Yes",N($AG1796)=0),"",$AG1796+ROW()/1000000)</f>
      </c>
      <c r="AL1796" t="str">
        <f>IF($A1796="","",INDEX(games!$J:$J,ROW())&amp;"")</f>
      </c>
      <c r="AM1796">
        <f>IF($A1796="","",SUMPRODUCT($AO1796:$BD1796,'Map Analysis'!$AP$2^{0,1,2,3,4,5,6,7,8,9,10,11,12,13,14,15}))</f>
      </c>
      <c r="AN1796">
        <f>IF($A1796="","",$AM1796+ROW()/10000000)</f>
      </c>
      <c r="AO1796">
        <f>IF($A1796="","",COUNTIF($W$2:$W$2500,$A1796))</f>
      </c>
      <c r="AP1796">
        <f>IF($A1796="","",SUMIFS($BF$2:$BF$2500,$W$2:$W$2500,$A1796))</f>
      </c>
      <c r="AQ1796">
        <f>IF($A1796="","",SUMIFS($BG$2:$BG$2500,$W$2:$W$2500,$A1796))</f>
      </c>
      <c r="AR1796">
        <f>IF($A1796="","",SUMIFS($BH$2:$BH$2500,$W$2:$W$2500,$A1796))</f>
      </c>
      <c r="AS1796">
        <f>IF($A1796="","",SUMIFS($BI$2:$BI$2500,$W$2:$W$2500,$A1796))</f>
      </c>
      <c r="AT1796">
        <f>IF($A1796="","",SUMIFS($BJ$2:$BJ$2500,$W$2:$W$2500,$A1796))</f>
      </c>
      <c r="AU1796">
        <f>IF($A1796="","",SUMIFS($BK$2:$BK$2500,$W$2:$W$2500,$A1796))</f>
      </c>
      <c r="AV1796">
        <f>IF($A1796="","",SUMIFS($BL$2:$BL$2500,$W$2:$W$2500,$A1796))</f>
      </c>
      <c r="AW1796">
        <f>IF($A1796="","",SUMIFS($BM$2:$BM$2500,$W$2:$W$2500,$A1796))</f>
      </c>
      <c r="AX1796">
        <f>IF($A1796="","",SUMIFS($BN$2:$BN$2500,$W$2:$W$2500,$A1796))</f>
      </c>
      <c r="AY1796">
        <f>IF($A1796="","",SUMIFS($BO$2:$BO$2500,$W$2:$W$2500,$A1796))</f>
      </c>
      <c r="AZ1796">
        <f>IF($A1796="","",SUMIFS($BP$2:$BP$2500,$W$2:$W$2500,$A1796))</f>
      </c>
      <c r="BA1796">
        <f>IF($A1796="","",SUMIFS($BQ$2:$BQ$2500,$W$2:$W$2500,$A1796))</f>
      </c>
      <c r="BB1796">
        <f>IF($A1796="","",SUMIFS($BR$2:$BR$2500,$W$2:$W$2500,$A1796))</f>
      </c>
      <c r="BC1796">
        <f>IF($A1796="","",SUMIFS($BS$2:$BS$2500,$W$2:$W$2500,$A1796))</f>
      </c>
      <c r="BD1796">
        <f>IF($A1796="","",SUMIFS($BT$2:$BT$2500,$W$2:$W$2500,$A1796))</f>
      </c>
      <c r="BF1796">
        <f>IF($Z1796="","",INDEX($AO$2:$AO$2000,$Z1796))</f>
      </c>
      <c r="BG1796">
        <f>IF($Z1796="","",INDEX($AP$2:$AP$2000,$Z1796))</f>
      </c>
      <c r="BH1796">
        <f>IF($Z1796="","",INDEX($AQ$2:$AQ$2000,$Z1796))</f>
      </c>
      <c r="BI1796">
        <f>IF($Z1796="","",INDEX($AR$2:$AR$2000,$Z1796))</f>
      </c>
      <c r="BJ1796">
        <f>IF($Z1796="","",INDEX($AS$2:$AS$2000,$Z1796))</f>
      </c>
      <c r="BK1796">
        <f>IF($Z1796="","",INDEX($AT$2:$AT$2000,$Z1796))</f>
      </c>
      <c r="BL1796">
        <f>IF($Z1796="","",INDEX($AU$2:$AU$2000,$Z1796))</f>
      </c>
      <c r="BM1796">
        <f>IF($Z1796="","",INDEX($AV$2:$AV$2000,$Z1796))</f>
      </c>
      <c r="BN1796">
        <f>IF($Z1796="","",INDEX($AW$2:$AW$2000,$Z1796))</f>
      </c>
      <c r="BO1796">
        <f>IF($Z1796="","",INDEX($AX$2:$AX$2000,$Z1796))</f>
      </c>
      <c r="BP1796">
        <f>IF($Z1796="","",INDEX($AY$2:$AY$2000,$Z1796))</f>
      </c>
      <c r="BQ1796">
        <f>IF($Z1796="","",INDEX($AZ$2:$AZ$2000,$Z1796))</f>
      </c>
      <c r="BR1796">
        <f>IF($Z1796="","",INDEX($BA$2:$BA$2000,$Z1796))</f>
      </c>
      <c r="BS1796">
        <f>IF($Z1796="","",INDEX($BB$2:$BB$2000,$Z1796))</f>
      </c>
      <c r="BT1796">
        <f>IF($Z1796="","",INDEX($BC$2:$BC$2000,$Z1796))</f>
      </c>
      <c r="BV1796">
        <f>IF(OR($A1796="",$P1796&lt;&gt;"Yes",$AH1796="Yes"),"",1+N($AG1796))</f>
      </c>
      <c r="BW1796">
        <f>IF($A1796="","",COUNTIFS($W$2:$W$2500,$A1796,$BZ$2:$BZ$2500,"Yes")+COUNTIFS($X$2:$X$2500,$A1796,$BY$2:$BY$2500,"Yes"))</f>
      </c>
      <c r="BX1796">
        <f>IF(OR($A1796="",$P1796="Yes"),"",IF(N($BW1796)=0,0,1+SUMIFS($CB$2:$CB$2500,$W$2:$W$2500,$A1796)+SUMIFS($CA$2:$CA$2500,$X$2:$X$2500,$A1796)))</f>
      </c>
      <c r="BY1796" t="str">
        <f>IF($Y1796="","",INDEX($AH$2:$AH$2000,$Y1796)&amp;"")</f>
      </c>
      <c r="BZ1796" t="str">
        <f>IF($Z1796="","",INDEX($AH$2:$AH$2000,$Z1796)&amp;"")</f>
      </c>
      <c r="CA1796">
        <f>IF($Y1796="","",INDEX($BV$2:$BV$2000,$Y1796))</f>
      </c>
      <c r="CB1796">
        <f>IF($Z1796="","",INDEX($BV$2:$BV$2000,$Z1796))</f>
      </c>
    </row>
    <row r="1797">
      <c r="A1797" t="str">
        <f>IF(TRIM(INDEX(games!$A:$A,ROW()))="","",TRIM(INDEX(games!$A:$A,ROW())))</f>
      </c>
      <c r="B1797">
        <f>IF(OR($A1797="",INDEX(games!$B:$B,ROW())=""),"",INDEX(games!$B:$B,ROW()))</f>
      </c>
      <c r="C1797" t="str">
        <f>IF(OR($A1797="",INDEX(games!$C:$C,ROW())=""),"",INDEX(games!$C:$C,ROW()))</f>
      </c>
      <c r="D1797">
        <f>IF($A1797="","",COUNTIF($W$2:$W$2500,$A1797)+COUNTIF($X$2:$X$2500,$A1797))</f>
      </c>
      <c r="E1797">
        <f>IF($A1797="","",IFERROR(MATCH($C1797,$R$2:$R$5,0),0))</f>
      </c>
      <c r="F1797">
        <f>IF($A1797="","",MOD(ROW(),34))</f>
      </c>
      <c r="G1797">
        <f>IF($A1797="",NA(),IF($C1797="Action",$B1797,NA()))</f>
      </c>
      <c r="H1797">
        <f>IF($A1797="",NA(),IF($C1797="Action",1+$F1797*0.023,NA()))</f>
      </c>
      <c r="I1797">
        <f>IF($A1797="",NA(),IF($C1797="Strategy",$B1797,NA()))</f>
      </c>
      <c r="J1797">
        <f>IF($A1797="",NA(),IF($C1797="Strategy",2+$F1797*0.023,NA()))</f>
      </c>
      <c r="K1797">
        <f>IF($A1797="",NA(),IF($C1797="Deckbuilder",$B1797,NA()))</f>
      </c>
      <c r="L1797">
        <f>IF($A1797="",NA(),IF($C1797="Deckbuilder",3+$F1797*0.023,NA()))</f>
      </c>
      <c r="M1797">
        <f>IF($A1797="",NA(),IF($C1797="Traditional",$B1797,NA()))</f>
      </c>
      <c r="N1797">
        <f>IF($A1797="",NA(),IF($C1797="Traditional",4+$F1797*0.023,NA()))</f>
      </c>
      <c r="O1797">
        <f>IF($A1797="","",$D1797+ROW()/1000000)</f>
      </c>
      <c r="P1797" t="str">
        <f>IF(OR($A1797="",INDEX(games!$H:$H,ROW())=""),"",INDEX(games!$H:$H,ROW()))</f>
      </c>
      <c r="Q1797">
        <f>IF(OR($A1797="",$P1797&lt;&gt;"Yes"),"",$D1797+ROW()/1000000)</f>
      </c>
      <c r="T1797">
        <f>IF($Y1797="","",INDEX($B$2:$B$2000,$Y1797))</f>
      </c>
      <c r="U1797">
        <f>IF($Z1797="","",INDEX($B$2:$B$2000,$Z1797))</f>
      </c>
      <c r="V1797">
        <f>IF(OR($T1797="",$U1797=""),"",$U1797-$T1797)</f>
      </c>
      <c r="W1797" t="str">
        <f>IF(TRIM(INDEX(connections!$A:$A,ROW()))="","",TRIM(INDEX(connections!$A:$A,ROW())))</f>
      </c>
      <c r="X1797" t="str">
        <f>IF($W1797="","",TRIM(INDEX(connections!$B:$B,ROW())))</f>
      </c>
      <c r="Y1797">
        <f>IF($W1797="","",IFERROR(MATCH($W1797,$A$2:$A$2000,0),""))</f>
      </c>
      <c r="Z1797">
        <f>IF($X1797="","",IFERROR(MATCH($X1797,$A$2:$A$2000,0),""))</f>
      </c>
      <c r="AA1797" t="str">
        <f>IF($Y1797="","",INDEX($P$2:$P$2000,$Y1797))</f>
      </c>
      <c r="AB1797" t="str">
        <f>IF($Z1797="","",INDEX($P$2:$P$2000,$Z1797))</f>
      </c>
      <c r="AC1797">
        <f>IF(AND($AA1797="Yes",$AB1797="Yes"),1,"")</f>
      </c>
      <c r="AD1797">
        <f>IF(OR($Y1797="",$Z1797=""),"",IF(INDEX($C$2:$C$2000,$Y1797)=INDEX($C$2:$C$2000,$Z1797),0,1))</f>
      </c>
      <c r="AE1797">
        <f>IF($AC1797&lt;&gt;1,"",IF(AND(INDEX($AG$2:$AG$2000,$Y1797)=1,INDEX($AG$2:$AG$2000,$Z1797)=1),1,""))</f>
      </c>
      <c r="AG1797">
        <f>IF($A1797="","",COUNTIFS($W$2:$W$2500,$A1797,$AB$2:$AB$2500,"Yes")+COUNTIFS($X$2:$X$2500,$A1797,$AA$2:$AA$2500,"Yes"))</f>
      </c>
      <c r="AH1797" t="str">
        <f>IF(OR($P1797&lt;&gt;"Yes",N($AG1797)=0),"",IF(AND($AG1797=1,COUNTIFS($W$2:$W$2500,$A1797,$AE$2:$AE$2500,1)+COUNTIFS($X$2:$X$2500,$A1797,$AE$2:$AE$2500,1)&gt;0),"","Yes"))</f>
      </c>
      <c r="AI1797">
        <f>IF($AH1797="Yes",$AG1797,"")</f>
      </c>
      <c r="AJ1797">
        <f>IF($AI1797="","",$AI1797+ROW()/1000000)</f>
      </c>
      <c r="AK1797">
        <f>IF(OR($A1797="",$P1797="Yes",N($AG1797)=0),"",$AG1797+ROW()/1000000)</f>
      </c>
      <c r="AL1797" t="str">
        <f>IF($A1797="","",INDEX(games!$J:$J,ROW())&amp;"")</f>
      </c>
      <c r="AM1797">
        <f>IF($A1797="","",SUMPRODUCT($AO1797:$BD1797,'Map Analysis'!$AP$2^{0,1,2,3,4,5,6,7,8,9,10,11,12,13,14,15}))</f>
      </c>
      <c r="AN1797">
        <f>IF($A1797="","",$AM1797+ROW()/10000000)</f>
      </c>
      <c r="AO1797">
        <f>IF($A1797="","",COUNTIF($W$2:$W$2500,$A1797))</f>
      </c>
      <c r="AP1797">
        <f>IF($A1797="","",SUMIFS($BF$2:$BF$2500,$W$2:$W$2500,$A1797))</f>
      </c>
      <c r="AQ1797">
        <f>IF($A1797="","",SUMIFS($BG$2:$BG$2500,$W$2:$W$2500,$A1797))</f>
      </c>
      <c r="AR1797">
        <f>IF($A1797="","",SUMIFS($BH$2:$BH$2500,$W$2:$W$2500,$A1797))</f>
      </c>
      <c r="AS1797">
        <f>IF($A1797="","",SUMIFS($BI$2:$BI$2500,$W$2:$W$2500,$A1797))</f>
      </c>
      <c r="AT1797">
        <f>IF($A1797="","",SUMIFS($BJ$2:$BJ$2500,$W$2:$W$2500,$A1797))</f>
      </c>
      <c r="AU1797">
        <f>IF($A1797="","",SUMIFS($BK$2:$BK$2500,$W$2:$W$2500,$A1797))</f>
      </c>
      <c r="AV1797">
        <f>IF($A1797="","",SUMIFS($BL$2:$BL$2500,$W$2:$W$2500,$A1797))</f>
      </c>
      <c r="AW1797">
        <f>IF($A1797="","",SUMIFS($BM$2:$BM$2500,$W$2:$W$2500,$A1797))</f>
      </c>
      <c r="AX1797">
        <f>IF($A1797="","",SUMIFS($BN$2:$BN$2500,$W$2:$W$2500,$A1797))</f>
      </c>
      <c r="AY1797">
        <f>IF($A1797="","",SUMIFS($BO$2:$BO$2500,$W$2:$W$2500,$A1797))</f>
      </c>
      <c r="AZ1797">
        <f>IF($A1797="","",SUMIFS($BP$2:$BP$2500,$W$2:$W$2500,$A1797))</f>
      </c>
      <c r="BA1797">
        <f>IF($A1797="","",SUMIFS($BQ$2:$BQ$2500,$W$2:$W$2500,$A1797))</f>
      </c>
      <c r="BB1797">
        <f>IF($A1797="","",SUMIFS($BR$2:$BR$2500,$W$2:$W$2500,$A1797))</f>
      </c>
      <c r="BC1797">
        <f>IF($A1797="","",SUMIFS($BS$2:$BS$2500,$W$2:$W$2500,$A1797))</f>
      </c>
      <c r="BD1797">
        <f>IF($A1797="","",SUMIFS($BT$2:$BT$2500,$W$2:$W$2500,$A1797))</f>
      </c>
      <c r="BF1797">
        <f>IF($Z1797="","",INDEX($AO$2:$AO$2000,$Z1797))</f>
      </c>
      <c r="BG1797">
        <f>IF($Z1797="","",INDEX($AP$2:$AP$2000,$Z1797))</f>
      </c>
      <c r="BH1797">
        <f>IF($Z1797="","",INDEX($AQ$2:$AQ$2000,$Z1797))</f>
      </c>
      <c r="BI1797">
        <f>IF($Z1797="","",INDEX($AR$2:$AR$2000,$Z1797))</f>
      </c>
      <c r="BJ1797">
        <f>IF($Z1797="","",INDEX($AS$2:$AS$2000,$Z1797))</f>
      </c>
      <c r="BK1797">
        <f>IF($Z1797="","",INDEX($AT$2:$AT$2000,$Z1797))</f>
      </c>
      <c r="BL1797">
        <f>IF($Z1797="","",INDEX($AU$2:$AU$2000,$Z1797))</f>
      </c>
      <c r="BM1797">
        <f>IF($Z1797="","",INDEX($AV$2:$AV$2000,$Z1797))</f>
      </c>
      <c r="BN1797">
        <f>IF($Z1797="","",INDEX($AW$2:$AW$2000,$Z1797))</f>
      </c>
      <c r="BO1797">
        <f>IF($Z1797="","",INDEX($AX$2:$AX$2000,$Z1797))</f>
      </c>
      <c r="BP1797">
        <f>IF($Z1797="","",INDEX($AY$2:$AY$2000,$Z1797))</f>
      </c>
      <c r="BQ1797">
        <f>IF($Z1797="","",INDEX($AZ$2:$AZ$2000,$Z1797))</f>
      </c>
      <c r="BR1797">
        <f>IF($Z1797="","",INDEX($BA$2:$BA$2000,$Z1797))</f>
      </c>
      <c r="BS1797">
        <f>IF($Z1797="","",INDEX($BB$2:$BB$2000,$Z1797))</f>
      </c>
      <c r="BT1797">
        <f>IF($Z1797="","",INDEX($BC$2:$BC$2000,$Z1797))</f>
      </c>
      <c r="BV1797">
        <f>IF(OR($A1797="",$P1797&lt;&gt;"Yes",$AH1797="Yes"),"",1+N($AG1797))</f>
      </c>
      <c r="BW1797">
        <f>IF($A1797="","",COUNTIFS($W$2:$W$2500,$A1797,$BZ$2:$BZ$2500,"Yes")+COUNTIFS($X$2:$X$2500,$A1797,$BY$2:$BY$2500,"Yes"))</f>
      </c>
      <c r="BX1797">
        <f>IF(OR($A1797="",$P1797="Yes"),"",IF(N($BW1797)=0,0,1+SUMIFS($CB$2:$CB$2500,$W$2:$W$2500,$A1797)+SUMIFS($CA$2:$CA$2500,$X$2:$X$2500,$A1797)))</f>
      </c>
      <c r="BY1797" t="str">
        <f>IF($Y1797="","",INDEX($AH$2:$AH$2000,$Y1797)&amp;"")</f>
      </c>
      <c r="BZ1797" t="str">
        <f>IF($Z1797="","",INDEX($AH$2:$AH$2000,$Z1797)&amp;"")</f>
      </c>
      <c r="CA1797">
        <f>IF($Y1797="","",INDEX($BV$2:$BV$2000,$Y1797))</f>
      </c>
      <c r="CB1797">
        <f>IF($Z1797="","",INDEX($BV$2:$BV$2000,$Z1797))</f>
      </c>
    </row>
    <row r="1798">
      <c r="A1798" t="str">
        <f>IF(TRIM(INDEX(games!$A:$A,ROW()))="","",TRIM(INDEX(games!$A:$A,ROW())))</f>
      </c>
      <c r="B1798">
        <f>IF(OR($A1798="",INDEX(games!$B:$B,ROW())=""),"",INDEX(games!$B:$B,ROW()))</f>
      </c>
      <c r="C1798" t="str">
        <f>IF(OR($A1798="",INDEX(games!$C:$C,ROW())=""),"",INDEX(games!$C:$C,ROW()))</f>
      </c>
      <c r="D1798">
        <f>IF($A1798="","",COUNTIF($W$2:$W$2500,$A1798)+COUNTIF($X$2:$X$2500,$A1798))</f>
      </c>
      <c r="E1798">
        <f>IF($A1798="","",IFERROR(MATCH($C1798,$R$2:$R$5,0),0))</f>
      </c>
      <c r="F1798">
        <f>IF($A1798="","",MOD(ROW(),34))</f>
      </c>
      <c r="G1798">
        <f>IF($A1798="",NA(),IF($C1798="Action",$B1798,NA()))</f>
      </c>
      <c r="H1798">
        <f>IF($A1798="",NA(),IF($C1798="Action",1+$F1798*0.023,NA()))</f>
      </c>
      <c r="I1798">
        <f>IF($A1798="",NA(),IF($C1798="Strategy",$B1798,NA()))</f>
      </c>
      <c r="J1798">
        <f>IF($A1798="",NA(),IF($C1798="Strategy",2+$F1798*0.023,NA()))</f>
      </c>
      <c r="K1798">
        <f>IF($A1798="",NA(),IF($C1798="Deckbuilder",$B1798,NA()))</f>
      </c>
      <c r="L1798">
        <f>IF($A1798="",NA(),IF($C1798="Deckbuilder",3+$F1798*0.023,NA()))</f>
      </c>
      <c r="M1798">
        <f>IF($A1798="",NA(),IF($C1798="Traditional",$B1798,NA()))</f>
      </c>
      <c r="N1798">
        <f>IF($A1798="",NA(),IF($C1798="Traditional",4+$F1798*0.023,NA()))</f>
      </c>
      <c r="O1798">
        <f>IF($A1798="","",$D1798+ROW()/1000000)</f>
      </c>
      <c r="P1798" t="str">
        <f>IF(OR($A1798="",INDEX(games!$H:$H,ROW())=""),"",INDEX(games!$H:$H,ROW()))</f>
      </c>
      <c r="Q1798">
        <f>IF(OR($A1798="",$P1798&lt;&gt;"Yes"),"",$D1798+ROW()/1000000)</f>
      </c>
      <c r="T1798">
        <f>IF($Y1798="","",INDEX($B$2:$B$2000,$Y1798))</f>
      </c>
      <c r="U1798">
        <f>IF($Z1798="","",INDEX($B$2:$B$2000,$Z1798))</f>
      </c>
      <c r="V1798">
        <f>IF(OR($T1798="",$U1798=""),"",$U1798-$T1798)</f>
      </c>
      <c r="W1798" t="str">
        <f>IF(TRIM(INDEX(connections!$A:$A,ROW()))="","",TRIM(INDEX(connections!$A:$A,ROW())))</f>
      </c>
      <c r="X1798" t="str">
        <f>IF($W1798="","",TRIM(INDEX(connections!$B:$B,ROW())))</f>
      </c>
      <c r="Y1798">
        <f>IF($W1798="","",IFERROR(MATCH($W1798,$A$2:$A$2000,0),""))</f>
      </c>
      <c r="Z1798">
        <f>IF($X1798="","",IFERROR(MATCH($X1798,$A$2:$A$2000,0),""))</f>
      </c>
      <c r="AA1798" t="str">
        <f>IF($Y1798="","",INDEX($P$2:$P$2000,$Y1798))</f>
      </c>
      <c r="AB1798" t="str">
        <f>IF($Z1798="","",INDEX($P$2:$P$2000,$Z1798))</f>
      </c>
      <c r="AC1798">
        <f>IF(AND($AA1798="Yes",$AB1798="Yes"),1,"")</f>
      </c>
      <c r="AD1798">
        <f>IF(OR($Y1798="",$Z1798=""),"",IF(INDEX($C$2:$C$2000,$Y1798)=INDEX($C$2:$C$2000,$Z1798),0,1))</f>
      </c>
      <c r="AE1798">
        <f>IF($AC1798&lt;&gt;1,"",IF(AND(INDEX($AG$2:$AG$2000,$Y1798)=1,INDEX($AG$2:$AG$2000,$Z1798)=1),1,""))</f>
      </c>
      <c r="AG1798">
        <f>IF($A1798="","",COUNTIFS($W$2:$W$2500,$A1798,$AB$2:$AB$2500,"Yes")+COUNTIFS($X$2:$X$2500,$A1798,$AA$2:$AA$2500,"Yes"))</f>
      </c>
      <c r="AH1798" t="str">
        <f>IF(OR($P1798&lt;&gt;"Yes",N($AG1798)=0),"",IF(AND($AG1798=1,COUNTIFS($W$2:$W$2500,$A1798,$AE$2:$AE$2500,1)+COUNTIFS($X$2:$X$2500,$A1798,$AE$2:$AE$2500,1)&gt;0),"","Yes"))</f>
      </c>
      <c r="AI1798">
        <f>IF($AH1798="Yes",$AG1798,"")</f>
      </c>
      <c r="AJ1798">
        <f>IF($AI1798="","",$AI1798+ROW()/1000000)</f>
      </c>
      <c r="AK1798">
        <f>IF(OR($A1798="",$P1798="Yes",N($AG1798)=0),"",$AG1798+ROW()/1000000)</f>
      </c>
      <c r="AL1798" t="str">
        <f>IF($A1798="","",INDEX(games!$J:$J,ROW())&amp;"")</f>
      </c>
      <c r="AM1798">
        <f>IF($A1798="","",SUMPRODUCT($AO1798:$BD1798,'Map Analysis'!$AP$2^{0,1,2,3,4,5,6,7,8,9,10,11,12,13,14,15}))</f>
      </c>
      <c r="AN1798">
        <f>IF($A1798="","",$AM1798+ROW()/10000000)</f>
      </c>
      <c r="AO1798">
        <f>IF($A1798="","",COUNTIF($W$2:$W$2500,$A1798))</f>
      </c>
      <c r="AP1798">
        <f>IF($A1798="","",SUMIFS($BF$2:$BF$2500,$W$2:$W$2500,$A1798))</f>
      </c>
      <c r="AQ1798">
        <f>IF($A1798="","",SUMIFS($BG$2:$BG$2500,$W$2:$W$2500,$A1798))</f>
      </c>
      <c r="AR1798">
        <f>IF($A1798="","",SUMIFS($BH$2:$BH$2500,$W$2:$W$2500,$A1798))</f>
      </c>
      <c r="AS1798">
        <f>IF($A1798="","",SUMIFS($BI$2:$BI$2500,$W$2:$W$2500,$A1798))</f>
      </c>
      <c r="AT1798">
        <f>IF($A1798="","",SUMIFS($BJ$2:$BJ$2500,$W$2:$W$2500,$A1798))</f>
      </c>
      <c r="AU1798">
        <f>IF($A1798="","",SUMIFS($BK$2:$BK$2500,$W$2:$W$2500,$A1798))</f>
      </c>
      <c r="AV1798">
        <f>IF($A1798="","",SUMIFS($BL$2:$BL$2500,$W$2:$W$2500,$A1798))</f>
      </c>
      <c r="AW1798">
        <f>IF($A1798="","",SUMIFS($BM$2:$BM$2500,$W$2:$W$2500,$A1798))</f>
      </c>
      <c r="AX1798">
        <f>IF($A1798="","",SUMIFS($BN$2:$BN$2500,$W$2:$W$2500,$A1798))</f>
      </c>
      <c r="AY1798">
        <f>IF($A1798="","",SUMIFS($BO$2:$BO$2500,$W$2:$W$2500,$A1798))</f>
      </c>
      <c r="AZ1798">
        <f>IF($A1798="","",SUMIFS($BP$2:$BP$2500,$W$2:$W$2500,$A1798))</f>
      </c>
      <c r="BA1798">
        <f>IF($A1798="","",SUMIFS($BQ$2:$BQ$2500,$W$2:$W$2500,$A1798))</f>
      </c>
      <c r="BB1798">
        <f>IF($A1798="","",SUMIFS($BR$2:$BR$2500,$W$2:$W$2500,$A1798))</f>
      </c>
      <c r="BC1798">
        <f>IF($A1798="","",SUMIFS($BS$2:$BS$2500,$W$2:$W$2500,$A1798))</f>
      </c>
      <c r="BD1798">
        <f>IF($A1798="","",SUMIFS($BT$2:$BT$2500,$W$2:$W$2500,$A1798))</f>
      </c>
      <c r="BF1798">
        <f>IF($Z1798="","",INDEX($AO$2:$AO$2000,$Z1798))</f>
      </c>
      <c r="BG1798">
        <f>IF($Z1798="","",INDEX($AP$2:$AP$2000,$Z1798))</f>
      </c>
      <c r="BH1798">
        <f>IF($Z1798="","",INDEX($AQ$2:$AQ$2000,$Z1798))</f>
      </c>
      <c r="BI1798">
        <f>IF($Z1798="","",INDEX($AR$2:$AR$2000,$Z1798))</f>
      </c>
      <c r="BJ1798">
        <f>IF($Z1798="","",INDEX($AS$2:$AS$2000,$Z1798))</f>
      </c>
      <c r="BK1798">
        <f>IF($Z1798="","",INDEX($AT$2:$AT$2000,$Z1798))</f>
      </c>
      <c r="BL1798">
        <f>IF($Z1798="","",INDEX($AU$2:$AU$2000,$Z1798))</f>
      </c>
      <c r="BM1798">
        <f>IF($Z1798="","",INDEX($AV$2:$AV$2000,$Z1798))</f>
      </c>
      <c r="BN1798">
        <f>IF($Z1798="","",INDEX($AW$2:$AW$2000,$Z1798))</f>
      </c>
      <c r="BO1798">
        <f>IF($Z1798="","",INDEX($AX$2:$AX$2000,$Z1798))</f>
      </c>
      <c r="BP1798">
        <f>IF($Z1798="","",INDEX($AY$2:$AY$2000,$Z1798))</f>
      </c>
      <c r="BQ1798">
        <f>IF($Z1798="","",INDEX($AZ$2:$AZ$2000,$Z1798))</f>
      </c>
      <c r="BR1798">
        <f>IF($Z1798="","",INDEX($BA$2:$BA$2000,$Z1798))</f>
      </c>
      <c r="BS1798">
        <f>IF($Z1798="","",INDEX($BB$2:$BB$2000,$Z1798))</f>
      </c>
      <c r="BT1798">
        <f>IF($Z1798="","",INDEX($BC$2:$BC$2000,$Z1798))</f>
      </c>
      <c r="BV1798">
        <f>IF(OR($A1798="",$P1798&lt;&gt;"Yes",$AH1798="Yes"),"",1+N($AG1798))</f>
      </c>
      <c r="BW1798">
        <f>IF($A1798="","",COUNTIFS($W$2:$W$2500,$A1798,$BZ$2:$BZ$2500,"Yes")+COUNTIFS($X$2:$X$2500,$A1798,$BY$2:$BY$2500,"Yes"))</f>
      </c>
      <c r="BX1798">
        <f>IF(OR($A1798="",$P1798="Yes"),"",IF(N($BW1798)=0,0,1+SUMIFS($CB$2:$CB$2500,$W$2:$W$2500,$A1798)+SUMIFS($CA$2:$CA$2500,$X$2:$X$2500,$A1798)))</f>
      </c>
      <c r="BY1798" t="str">
        <f>IF($Y1798="","",INDEX($AH$2:$AH$2000,$Y1798)&amp;"")</f>
      </c>
      <c r="BZ1798" t="str">
        <f>IF($Z1798="","",INDEX($AH$2:$AH$2000,$Z1798)&amp;"")</f>
      </c>
      <c r="CA1798">
        <f>IF($Y1798="","",INDEX($BV$2:$BV$2000,$Y1798))</f>
      </c>
      <c r="CB1798">
        <f>IF($Z1798="","",INDEX($BV$2:$BV$2000,$Z1798))</f>
      </c>
    </row>
    <row r="1799">
      <c r="A1799" t="str">
        <f>IF(TRIM(INDEX(games!$A:$A,ROW()))="","",TRIM(INDEX(games!$A:$A,ROW())))</f>
      </c>
      <c r="B1799">
        <f>IF(OR($A1799="",INDEX(games!$B:$B,ROW())=""),"",INDEX(games!$B:$B,ROW()))</f>
      </c>
      <c r="C1799" t="str">
        <f>IF(OR($A1799="",INDEX(games!$C:$C,ROW())=""),"",INDEX(games!$C:$C,ROW()))</f>
      </c>
      <c r="D1799">
        <f>IF($A1799="","",COUNTIF($W$2:$W$2500,$A1799)+COUNTIF($X$2:$X$2500,$A1799))</f>
      </c>
      <c r="E1799">
        <f>IF($A1799="","",IFERROR(MATCH($C1799,$R$2:$R$5,0),0))</f>
      </c>
      <c r="F1799">
        <f>IF($A1799="","",MOD(ROW(),34))</f>
      </c>
      <c r="G1799">
        <f>IF($A1799="",NA(),IF($C1799="Action",$B1799,NA()))</f>
      </c>
      <c r="H1799">
        <f>IF($A1799="",NA(),IF($C1799="Action",1+$F1799*0.023,NA()))</f>
      </c>
      <c r="I1799">
        <f>IF($A1799="",NA(),IF($C1799="Strategy",$B1799,NA()))</f>
      </c>
      <c r="J1799">
        <f>IF($A1799="",NA(),IF($C1799="Strategy",2+$F1799*0.023,NA()))</f>
      </c>
      <c r="K1799">
        <f>IF($A1799="",NA(),IF($C1799="Deckbuilder",$B1799,NA()))</f>
      </c>
      <c r="L1799">
        <f>IF($A1799="",NA(),IF($C1799="Deckbuilder",3+$F1799*0.023,NA()))</f>
      </c>
      <c r="M1799">
        <f>IF($A1799="",NA(),IF($C1799="Traditional",$B1799,NA()))</f>
      </c>
      <c r="N1799">
        <f>IF($A1799="",NA(),IF($C1799="Traditional",4+$F1799*0.023,NA()))</f>
      </c>
      <c r="O1799">
        <f>IF($A1799="","",$D1799+ROW()/1000000)</f>
      </c>
      <c r="P1799" t="str">
        <f>IF(OR($A1799="",INDEX(games!$H:$H,ROW())=""),"",INDEX(games!$H:$H,ROW()))</f>
      </c>
      <c r="Q1799">
        <f>IF(OR($A1799="",$P1799&lt;&gt;"Yes"),"",$D1799+ROW()/1000000)</f>
      </c>
      <c r="T1799">
        <f>IF($Y1799="","",INDEX($B$2:$B$2000,$Y1799))</f>
      </c>
      <c r="U1799">
        <f>IF($Z1799="","",INDEX($B$2:$B$2000,$Z1799))</f>
      </c>
      <c r="V1799">
        <f>IF(OR($T1799="",$U1799=""),"",$U1799-$T1799)</f>
      </c>
      <c r="W1799" t="str">
        <f>IF(TRIM(INDEX(connections!$A:$A,ROW()))="","",TRIM(INDEX(connections!$A:$A,ROW())))</f>
      </c>
      <c r="X1799" t="str">
        <f>IF($W1799="","",TRIM(INDEX(connections!$B:$B,ROW())))</f>
      </c>
      <c r="Y1799">
        <f>IF($W1799="","",IFERROR(MATCH($W1799,$A$2:$A$2000,0),""))</f>
      </c>
      <c r="Z1799">
        <f>IF($X1799="","",IFERROR(MATCH($X1799,$A$2:$A$2000,0),""))</f>
      </c>
      <c r="AA1799" t="str">
        <f>IF($Y1799="","",INDEX($P$2:$P$2000,$Y1799))</f>
      </c>
      <c r="AB1799" t="str">
        <f>IF($Z1799="","",INDEX($P$2:$P$2000,$Z1799))</f>
      </c>
      <c r="AC1799">
        <f>IF(AND($AA1799="Yes",$AB1799="Yes"),1,"")</f>
      </c>
      <c r="AD1799">
        <f>IF(OR($Y1799="",$Z1799=""),"",IF(INDEX($C$2:$C$2000,$Y1799)=INDEX($C$2:$C$2000,$Z1799),0,1))</f>
      </c>
      <c r="AE1799">
        <f>IF($AC1799&lt;&gt;1,"",IF(AND(INDEX($AG$2:$AG$2000,$Y1799)=1,INDEX($AG$2:$AG$2000,$Z1799)=1),1,""))</f>
      </c>
      <c r="AG1799">
        <f>IF($A1799="","",COUNTIFS($W$2:$W$2500,$A1799,$AB$2:$AB$2500,"Yes")+COUNTIFS($X$2:$X$2500,$A1799,$AA$2:$AA$2500,"Yes"))</f>
      </c>
      <c r="AH1799" t="str">
        <f>IF(OR($P1799&lt;&gt;"Yes",N($AG1799)=0),"",IF(AND($AG1799=1,COUNTIFS($W$2:$W$2500,$A1799,$AE$2:$AE$2500,1)+COUNTIFS($X$2:$X$2500,$A1799,$AE$2:$AE$2500,1)&gt;0),"","Yes"))</f>
      </c>
      <c r="AI1799">
        <f>IF($AH1799="Yes",$AG1799,"")</f>
      </c>
      <c r="AJ1799">
        <f>IF($AI1799="","",$AI1799+ROW()/1000000)</f>
      </c>
      <c r="AK1799">
        <f>IF(OR($A1799="",$P1799="Yes",N($AG1799)=0),"",$AG1799+ROW()/1000000)</f>
      </c>
      <c r="AL1799" t="str">
        <f>IF($A1799="","",INDEX(games!$J:$J,ROW())&amp;"")</f>
      </c>
      <c r="AM1799">
        <f>IF($A1799="","",SUMPRODUCT($AO1799:$BD1799,'Map Analysis'!$AP$2^{0,1,2,3,4,5,6,7,8,9,10,11,12,13,14,15}))</f>
      </c>
      <c r="AN1799">
        <f>IF($A1799="","",$AM1799+ROW()/10000000)</f>
      </c>
      <c r="AO1799">
        <f>IF($A1799="","",COUNTIF($W$2:$W$2500,$A1799))</f>
      </c>
      <c r="AP1799">
        <f>IF($A1799="","",SUMIFS($BF$2:$BF$2500,$W$2:$W$2500,$A1799))</f>
      </c>
      <c r="AQ1799">
        <f>IF($A1799="","",SUMIFS($BG$2:$BG$2500,$W$2:$W$2500,$A1799))</f>
      </c>
      <c r="AR1799">
        <f>IF($A1799="","",SUMIFS($BH$2:$BH$2500,$W$2:$W$2500,$A1799))</f>
      </c>
      <c r="AS1799">
        <f>IF($A1799="","",SUMIFS($BI$2:$BI$2500,$W$2:$W$2500,$A1799))</f>
      </c>
      <c r="AT1799">
        <f>IF($A1799="","",SUMIFS($BJ$2:$BJ$2500,$W$2:$W$2500,$A1799))</f>
      </c>
      <c r="AU1799">
        <f>IF($A1799="","",SUMIFS($BK$2:$BK$2500,$W$2:$W$2500,$A1799))</f>
      </c>
      <c r="AV1799">
        <f>IF($A1799="","",SUMIFS($BL$2:$BL$2500,$W$2:$W$2500,$A1799))</f>
      </c>
      <c r="AW1799">
        <f>IF($A1799="","",SUMIFS($BM$2:$BM$2500,$W$2:$W$2500,$A1799))</f>
      </c>
      <c r="AX1799">
        <f>IF($A1799="","",SUMIFS($BN$2:$BN$2500,$W$2:$W$2500,$A1799))</f>
      </c>
      <c r="AY1799">
        <f>IF($A1799="","",SUMIFS($BO$2:$BO$2500,$W$2:$W$2500,$A1799))</f>
      </c>
      <c r="AZ1799">
        <f>IF($A1799="","",SUMIFS($BP$2:$BP$2500,$W$2:$W$2500,$A1799))</f>
      </c>
      <c r="BA1799">
        <f>IF($A1799="","",SUMIFS($BQ$2:$BQ$2500,$W$2:$W$2500,$A1799))</f>
      </c>
      <c r="BB1799">
        <f>IF($A1799="","",SUMIFS($BR$2:$BR$2500,$W$2:$W$2500,$A1799))</f>
      </c>
      <c r="BC1799">
        <f>IF($A1799="","",SUMIFS($BS$2:$BS$2500,$W$2:$W$2500,$A1799))</f>
      </c>
      <c r="BD1799">
        <f>IF($A1799="","",SUMIFS($BT$2:$BT$2500,$W$2:$W$2500,$A1799))</f>
      </c>
      <c r="BF1799">
        <f>IF($Z1799="","",INDEX($AO$2:$AO$2000,$Z1799))</f>
      </c>
      <c r="BG1799">
        <f>IF($Z1799="","",INDEX($AP$2:$AP$2000,$Z1799))</f>
      </c>
      <c r="BH1799">
        <f>IF($Z1799="","",INDEX($AQ$2:$AQ$2000,$Z1799))</f>
      </c>
      <c r="BI1799">
        <f>IF($Z1799="","",INDEX($AR$2:$AR$2000,$Z1799))</f>
      </c>
      <c r="BJ1799">
        <f>IF($Z1799="","",INDEX($AS$2:$AS$2000,$Z1799))</f>
      </c>
      <c r="BK1799">
        <f>IF($Z1799="","",INDEX($AT$2:$AT$2000,$Z1799))</f>
      </c>
      <c r="BL1799">
        <f>IF($Z1799="","",INDEX($AU$2:$AU$2000,$Z1799))</f>
      </c>
      <c r="BM1799">
        <f>IF($Z1799="","",INDEX($AV$2:$AV$2000,$Z1799))</f>
      </c>
      <c r="BN1799">
        <f>IF($Z1799="","",INDEX($AW$2:$AW$2000,$Z1799))</f>
      </c>
      <c r="BO1799">
        <f>IF($Z1799="","",INDEX($AX$2:$AX$2000,$Z1799))</f>
      </c>
      <c r="BP1799">
        <f>IF($Z1799="","",INDEX($AY$2:$AY$2000,$Z1799))</f>
      </c>
      <c r="BQ1799">
        <f>IF($Z1799="","",INDEX($AZ$2:$AZ$2000,$Z1799))</f>
      </c>
      <c r="BR1799">
        <f>IF($Z1799="","",INDEX($BA$2:$BA$2000,$Z1799))</f>
      </c>
      <c r="BS1799">
        <f>IF($Z1799="","",INDEX($BB$2:$BB$2000,$Z1799))</f>
      </c>
      <c r="BT1799">
        <f>IF($Z1799="","",INDEX($BC$2:$BC$2000,$Z1799))</f>
      </c>
      <c r="BV1799">
        <f>IF(OR($A1799="",$P1799&lt;&gt;"Yes",$AH1799="Yes"),"",1+N($AG1799))</f>
      </c>
      <c r="BW1799">
        <f>IF($A1799="","",COUNTIFS($W$2:$W$2500,$A1799,$BZ$2:$BZ$2500,"Yes")+COUNTIFS($X$2:$X$2500,$A1799,$BY$2:$BY$2500,"Yes"))</f>
      </c>
      <c r="BX1799">
        <f>IF(OR($A1799="",$P1799="Yes"),"",IF(N($BW1799)=0,0,1+SUMIFS($CB$2:$CB$2500,$W$2:$W$2500,$A1799)+SUMIFS($CA$2:$CA$2500,$X$2:$X$2500,$A1799)))</f>
      </c>
      <c r="BY1799" t="str">
        <f>IF($Y1799="","",INDEX($AH$2:$AH$2000,$Y1799)&amp;"")</f>
      </c>
      <c r="BZ1799" t="str">
        <f>IF($Z1799="","",INDEX($AH$2:$AH$2000,$Z1799)&amp;"")</f>
      </c>
      <c r="CA1799">
        <f>IF($Y1799="","",INDEX($BV$2:$BV$2000,$Y1799))</f>
      </c>
      <c r="CB1799">
        <f>IF($Z1799="","",INDEX($BV$2:$BV$2000,$Z1799))</f>
      </c>
    </row>
    <row r="1800">
      <c r="A1800" t="str">
        <f>IF(TRIM(INDEX(games!$A:$A,ROW()))="","",TRIM(INDEX(games!$A:$A,ROW())))</f>
      </c>
      <c r="B1800">
        <f>IF(OR($A1800="",INDEX(games!$B:$B,ROW())=""),"",INDEX(games!$B:$B,ROW()))</f>
      </c>
      <c r="C1800" t="str">
        <f>IF(OR($A1800="",INDEX(games!$C:$C,ROW())=""),"",INDEX(games!$C:$C,ROW()))</f>
      </c>
      <c r="D1800">
        <f>IF($A1800="","",COUNTIF($W$2:$W$2500,$A1800)+COUNTIF($X$2:$X$2500,$A1800))</f>
      </c>
      <c r="E1800">
        <f>IF($A1800="","",IFERROR(MATCH($C1800,$R$2:$R$5,0),0))</f>
      </c>
      <c r="F1800">
        <f>IF($A1800="","",MOD(ROW(),34))</f>
      </c>
      <c r="G1800">
        <f>IF($A1800="",NA(),IF($C1800="Action",$B1800,NA()))</f>
      </c>
      <c r="H1800">
        <f>IF($A1800="",NA(),IF($C1800="Action",1+$F1800*0.023,NA()))</f>
      </c>
      <c r="I1800">
        <f>IF($A1800="",NA(),IF($C1800="Strategy",$B1800,NA()))</f>
      </c>
      <c r="J1800">
        <f>IF($A1800="",NA(),IF($C1800="Strategy",2+$F1800*0.023,NA()))</f>
      </c>
      <c r="K1800">
        <f>IF($A1800="",NA(),IF($C1800="Deckbuilder",$B1800,NA()))</f>
      </c>
      <c r="L1800">
        <f>IF($A1800="",NA(),IF($C1800="Deckbuilder",3+$F1800*0.023,NA()))</f>
      </c>
      <c r="M1800">
        <f>IF($A1800="",NA(),IF($C1800="Traditional",$B1800,NA()))</f>
      </c>
      <c r="N1800">
        <f>IF($A1800="",NA(),IF($C1800="Traditional",4+$F1800*0.023,NA()))</f>
      </c>
      <c r="O1800">
        <f>IF($A1800="","",$D1800+ROW()/1000000)</f>
      </c>
      <c r="P1800" t="str">
        <f>IF(OR($A1800="",INDEX(games!$H:$H,ROW())=""),"",INDEX(games!$H:$H,ROW()))</f>
      </c>
      <c r="Q1800">
        <f>IF(OR($A1800="",$P1800&lt;&gt;"Yes"),"",$D1800+ROW()/1000000)</f>
      </c>
      <c r="T1800">
        <f>IF($Y1800="","",INDEX($B$2:$B$2000,$Y1800))</f>
      </c>
      <c r="U1800">
        <f>IF($Z1800="","",INDEX($B$2:$B$2000,$Z1800))</f>
      </c>
      <c r="V1800">
        <f>IF(OR($T1800="",$U1800=""),"",$U1800-$T1800)</f>
      </c>
      <c r="W1800" t="str">
        <f>IF(TRIM(INDEX(connections!$A:$A,ROW()))="","",TRIM(INDEX(connections!$A:$A,ROW())))</f>
      </c>
      <c r="X1800" t="str">
        <f>IF($W1800="","",TRIM(INDEX(connections!$B:$B,ROW())))</f>
      </c>
      <c r="Y1800">
        <f>IF($W1800="","",IFERROR(MATCH($W1800,$A$2:$A$2000,0),""))</f>
      </c>
      <c r="Z1800">
        <f>IF($X1800="","",IFERROR(MATCH($X1800,$A$2:$A$2000,0),""))</f>
      </c>
      <c r="AA1800" t="str">
        <f>IF($Y1800="","",INDEX($P$2:$P$2000,$Y1800))</f>
      </c>
      <c r="AB1800" t="str">
        <f>IF($Z1800="","",INDEX($P$2:$P$2000,$Z1800))</f>
      </c>
      <c r="AC1800">
        <f>IF(AND($AA1800="Yes",$AB1800="Yes"),1,"")</f>
      </c>
      <c r="AD1800">
        <f>IF(OR($Y1800="",$Z1800=""),"",IF(INDEX($C$2:$C$2000,$Y1800)=INDEX($C$2:$C$2000,$Z1800),0,1))</f>
      </c>
      <c r="AE1800">
        <f>IF($AC1800&lt;&gt;1,"",IF(AND(INDEX($AG$2:$AG$2000,$Y1800)=1,INDEX($AG$2:$AG$2000,$Z1800)=1),1,""))</f>
      </c>
      <c r="AG1800">
        <f>IF($A1800="","",COUNTIFS($W$2:$W$2500,$A1800,$AB$2:$AB$2500,"Yes")+COUNTIFS($X$2:$X$2500,$A1800,$AA$2:$AA$2500,"Yes"))</f>
      </c>
      <c r="AH1800" t="str">
        <f>IF(OR($P1800&lt;&gt;"Yes",N($AG1800)=0),"",IF(AND($AG1800=1,COUNTIFS($W$2:$W$2500,$A1800,$AE$2:$AE$2500,1)+COUNTIFS($X$2:$X$2500,$A1800,$AE$2:$AE$2500,1)&gt;0),"","Yes"))</f>
      </c>
      <c r="AI1800">
        <f>IF($AH1800="Yes",$AG1800,"")</f>
      </c>
      <c r="AJ1800">
        <f>IF($AI1800="","",$AI1800+ROW()/1000000)</f>
      </c>
      <c r="AK1800">
        <f>IF(OR($A1800="",$P1800="Yes",N($AG1800)=0),"",$AG1800+ROW()/1000000)</f>
      </c>
      <c r="AL1800" t="str">
        <f>IF($A1800="","",INDEX(games!$J:$J,ROW())&amp;"")</f>
      </c>
      <c r="AM1800">
        <f>IF($A1800="","",SUMPRODUCT($AO1800:$BD1800,'Map Analysis'!$AP$2^{0,1,2,3,4,5,6,7,8,9,10,11,12,13,14,15}))</f>
      </c>
      <c r="AN1800">
        <f>IF($A1800="","",$AM1800+ROW()/10000000)</f>
      </c>
      <c r="AO1800">
        <f>IF($A1800="","",COUNTIF($W$2:$W$2500,$A1800))</f>
      </c>
      <c r="AP1800">
        <f>IF($A1800="","",SUMIFS($BF$2:$BF$2500,$W$2:$W$2500,$A1800))</f>
      </c>
      <c r="AQ1800">
        <f>IF($A1800="","",SUMIFS($BG$2:$BG$2500,$W$2:$W$2500,$A1800))</f>
      </c>
      <c r="AR1800">
        <f>IF($A1800="","",SUMIFS($BH$2:$BH$2500,$W$2:$W$2500,$A1800))</f>
      </c>
      <c r="AS1800">
        <f>IF($A1800="","",SUMIFS($BI$2:$BI$2500,$W$2:$W$2500,$A1800))</f>
      </c>
      <c r="AT1800">
        <f>IF($A1800="","",SUMIFS($BJ$2:$BJ$2500,$W$2:$W$2500,$A1800))</f>
      </c>
      <c r="AU1800">
        <f>IF($A1800="","",SUMIFS($BK$2:$BK$2500,$W$2:$W$2500,$A1800))</f>
      </c>
      <c r="AV1800">
        <f>IF($A1800="","",SUMIFS($BL$2:$BL$2500,$W$2:$W$2500,$A1800))</f>
      </c>
      <c r="AW1800">
        <f>IF($A1800="","",SUMIFS($BM$2:$BM$2500,$W$2:$W$2500,$A1800))</f>
      </c>
      <c r="AX1800">
        <f>IF($A1800="","",SUMIFS($BN$2:$BN$2500,$W$2:$W$2500,$A1800))</f>
      </c>
      <c r="AY1800">
        <f>IF($A1800="","",SUMIFS($BO$2:$BO$2500,$W$2:$W$2500,$A1800))</f>
      </c>
      <c r="AZ1800">
        <f>IF($A1800="","",SUMIFS($BP$2:$BP$2500,$W$2:$W$2500,$A1800))</f>
      </c>
      <c r="BA1800">
        <f>IF($A1800="","",SUMIFS($BQ$2:$BQ$2500,$W$2:$W$2500,$A1800))</f>
      </c>
      <c r="BB1800">
        <f>IF($A1800="","",SUMIFS($BR$2:$BR$2500,$W$2:$W$2500,$A1800))</f>
      </c>
      <c r="BC1800">
        <f>IF($A1800="","",SUMIFS($BS$2:$BS$2500,$W$2:$W$2500,$A1800))</f>
      </c>
      <c r="BD1800">
        <f>IF($A1800="","",SUMIFS($BT$2:$BT$2500,$W$2:$W$2500,$A1800))</f>
      </c>
      <c r="BF1800">
        <f>IF($Z1800="","",INDEX($AO$2:$AO$2000,$Z1800))</f>
      </c>
      <c r="BG1800">
        <f>IF($Z1800="","",INDEX($AP$2:$AP$2000,$Z1800))</f>
      </c>
      <c r="BH1800">
        <f>IF($Z1800="","",INDEX($AQ$2:$AQ$2000,$Z1800))</f>
      </c>
      <c r="BI1800">
        <f>IF($Z1800="","",INDEX($AR$2:$AR$2000,$Z1800))</f>
      </c>
      <c r="BJ1800">
        <f>IF($Z1800="","",INDEX($AS$2:$AS$2000,$Z1800))</f>
      </c>
      <c r="BK1800">
        <f>IF($Z1800="","",INDEX($AT$2:$AT$2000,$Z1800))</f>
      </c>
      <c r="BL1800">
        <f>IF($Z1800="","",INDEX($AU$2:$AU$2000,$Z1800))</f>
      </c>
      <c r="BM1800">
        <f>IF($Z1800="","",INDEX($AV$2:$AV$2000,$Z1800))</f>
      </c>
      <c r="BN1800">
        <f>IF($Z1800="","",INDEX($AW$2:$AW$2000,$Z1800))</f>
      </c>
      <c r="BO1800">
        <f>IF($Z1800="","",INDEX($AX$2:$AX$2000,$Z1800))</f>
      </c>
      <c r="BP1800">
        <f>IF($Z1800="","",INDEX($AY$2:$AY$2000,$Z1800))</f>
      </c>
      <c r="BQ1800">
        <f>IF($Z1800="","",INDEX($AZ$2:$AZ$2000,$Z1800))</f>
      </c>
      <c r="BR1800">
        <f>IF($Z1800="","",INDEX($BA$2:$BA$2000,$Z1800))</f>
      </c>
      <c r="BS1800">
        <f>IF($Z1800="","",INDEX($BB$2:$BB$2000,$Z1800))</f>
      </c>
      <c r="BT1800">
        <f>IF($Z1800="","",INDEX($BC$2:$BC$2000,$Z1800))</f>
      </c>
      <c r="BV1800">
        <f>IF(OR($A1800="",$P1800&lt;&gt;"Yes",$AH1800="Yes"),"",1+N($AG1800))</f>
      </c>
      <c r="BW1800">
        <f>IF($A1800="","",COUNTIFS($W$2:$W$2500,$A1800,$BZ$2:$BZ$2500,"Yes")+COUNTIFS($X$2:$X$2500,$A1800,$BY$2:$BY$2500,"Yes"))</f>
      </c>
      <c r="BX1800">
        <f>IF(OR($A1800="",$P1800="Yes"),"",IF(N($BW1800)=0,0,1+SUMIFS($CB$2:$CB$2500,$W$2:$W$2500,$A1800)+SUMIFS($CA$2:$CA$2500,$X$2:$X$2500,$A1800)))</f>
      </c>
      <c r="BY1800" t="str">
        <f>IF($Y1800="","",INDEX($AH$2:$AH$2000,$Y1800)&amp;"")</f>
      </c>
      <c r="BZ1800" t="str">
        <f>IF($Z1800="","",INDEX($AH$2:$AH$2000,$Z1800)&amp;"")</f>
      </c>
      <c r="CA1800">
        <f>IF($Y1800="","",INDEX($BV$2:$BV$2000,$Y1800))</f>
      </c>
      <c r="CB1800">
        <f>IF($Z1800="","",INDEX($BV$2:$BV$2000,$Z1800))</f>
      </c>
    </row>
    <row r="1801">
      <c r="A1801" t="str">
        <f>IF(TRIM(INDEX(games!$A:$A,ROW()))="","",TRIM(INDEX(games!$A:$A,ROW())))</f>
      </c>
      <c r="B1801">
        <f>IF(OR($A1801="",INDEX(games!$B:$B,ROW())=""),"",INDEX(games!$B:$B,ROW()))</f>
      </c>
      <c r="C1801" t="str">
        <f>IF(OR($A1801="",INDEX(games!$C:$C,ROW())=""),"",INDEX(games!$C:$C,ROW()))</f>
      </c>
      <c r="D1801">
        <f>IF($A1801="","",COUNTIF($W$2:$W$2500,$A1801)+COUNTIF($X$2:$X$2500,$A1801))</f>
      </c>
      <c r="E1801">
        <f>IF($A1801="","",IFERROR(MATCH($C1801,$R$2:$R$5,0),0))</f>
      </c>
      <c r="F1801">
        <f>IF($A1801="","",MOD(ROW(),34))</f>
      </c>
      <c r="G1801">
        <f>IF($A1801="",NA(),IF($C1801="Action",$B1801,NA()))</f>
      </c>
      <c r="H1801">
        <f>IF($A1801="",NA(),IF($C1801="Action",1+$F1801*0.023,NA()))</f>
      </c>
      <c r="I1801">
        <f>IF($A1801="",NA(),IF($C1801="Strategy",$B1801,NA()))</f>
      </c>
      <c r="J1801">
        <f>IF($A1801="",NA(),IF($C1801="Strategy",2+$F1801*0.023,NA()))</f>
      </c>
      <c r="K1801">
        <f>IF($A1801="",NA(),IF($C1801="Deckbuilder",$B1801,NA()))</f>
      </c>
      <c r="L1801">
        <f>IF($A1801="",NA(),IF($C1801="Deckbuilder",3+$F1801*0.023,NA()))</f>
      </c>
      <c r="M1801">
        <f>IF($A1801="",NA(),IF($C1801="Traditional",$B1801,NA()))</f>
      </c>
      <c r="N1801">
        <f>IF($A1801="",NA(),IF($C1801="Traditional",4+$F1801*0.023,NA()))</f>
      </c>
      <c r="O1801">
        <f>IF($A1801="","",$D1801+ROW()/1000000)</f>
      </c>
      <c r="P1801" t="str">
        <f>IF(OR($A1801="",INDEX(games!$H:$H,ROW())=""),"",INDEX(games!$H:$H,ROW()))</f>
      </c>
      <c r="Q1801">
        <f>IF(OR($A1801="",$P1801&lt;&gt;"Yes"),"",$D1801+ROW()/1000000)</f>
      </c>
      <c r="T1801">
        <f>IF($Y1801="","",INDEX($B$2:$B$2000,$Y1801))</f>
      </c>
      <c r="U1801">
        <f>IF($Z1801="","",INDEX($B$2:$B$2000,$Z1801))</f>
      </c>
      <c r="V1801">
        <f>IF(OR($T1801="",$U1801=""),"",$U1801-$T1801)</f>
      </c>
      <c r="W1801" t="str">
        <f>IF(TRIM(INDEX(connections!$A:$A,ROW()))="","",TRIM(INDEX(connections!$A:$A,ROW())))</f>
      </c>
      <c r="X1801" t="str">
        <f>IF($W1801="","",TRIM(INDEX(connections!$B:$B,ROW())))</f>
      </c>
      <c r="Y1801">
        <f>IF($W1801="","",IFERROR(MATCH($W1801,$A$2:$A$2000,0),""))</f>
      </c>
      <c r="Z1801">
        <f>IF($X1801="","",IFERROR(MATCH($X1801,$A$2:$A$2000,0),""))</f>
      </c>
      <c r="AA1801" t="str">
        <f>IF($Y1801="","",INDEX($P$2:$P$2000,$Y1801))</f>
      </c>
      <c r="AB1801" t="str">
        <f>IF($Z1801="","",INDEX($P$2:$P$2000,$Z1801))</f>
      </c>
      <c r="AC1801">
        <f>IF(AND($AA1801="Yes",$AB1801="Yes"),1,"")</f>
      </c>
      <c r="AD1801">
        <f>IF(OR($Y1801="",$Z1801=""),"",IF(INDEX($C$2:$C$2000,$Y1801)=INDEX($C$2:$C$2000,$Z1801),0,1))</f>
      </c>
      <c r="AE1801">
        <f>IF($AC1801&lt;&gt;1,"",IF(AND(INDEX($AG$2:$AG$2000,$Y1801)=1,INDEX($AG$2:$AG$2000,$Z1801)=1),1,""))</f>
      </c>
      <c r="AG1801">
        <f>IF($A1801="","",COUNTIFS($W$2:$W$2500,$A1801,$AB$2:$AB$2500,"Yes")+COUNTIFS($X$2:$X$2500,$A1801,$AA$2:$AA$2500,"Yes"))</f>
      </c>
      <c r="AH1801" t="str">
        <f>IF(OR($P1801&lt;&gt;"Yes",N($AG1801)=0),"",IF(AND($AG1801=1,COUNTIFS($W$2:$W$2500,$A1801,$AE$2:$AE$2500,1)+COUNTIFS($X$2:$X$2500,$A1801,$AE$2:$AE$2500,1)&gt;0),"","Yes"))</f>
      </c>
      <c r="AI1801">
        <f>IF($AH1801="Yes",$AG1801,"")</f>
      </c>
      <c r="AJ1801">
        <f>IF($AI1801="","",$AI1801+ROW()/1000000)</f>
      </c>
      <c r="AK1801">
        <f>IF(OR($A1801="",$P1801="Yes",N($AG1801)=0),"",$AG1801+ROW()/1000000)</f>
      </c>
      <c r="AL1801" t="str">
        <f>IF($A1801="","",INDEX(games!$J:$J,ROW())&amp;"")</f>
      </c>
      <c r="AM1801">
        <f>IF($A1801="","",SUMPRODUCT($AO1801:$BD1801,'Map Analysis'!$AP$2^{0,1,2,3,4,5,6,7,8,9,10,11,12,13,14,15}))</f>
      </c>
      <c r="AN1801">
        <f>IF($A1801="","",$AM1801+ROW()/10000000)</f>
      </c>
      <c r="AO1801">
        <f>IF($A1801="","",COUNTIF($W$2:$W$2500,$A1801))</f>
      </c>
      <c r="AP1801">
        <f>IF($A1801="","",SUMIFS($BF$2:$BF$2500,$W$2:$W$2500,$A1801))</f>
      </c>
      <c r="AQ1801">
        <f>IF($A1801="","",SUMIFS($BG$2:$BG$2500,$W$2:$W$2500,$A1801))</f>
      </c>
      <c r="AR1801">
        <f>IF($A1801="","",SUMIFS($BH$2:$BH$2500,$W$2:$W$2500,$A1801))</f>
      </c>
      <c r="AS1801">
        <f>IF($A1801="","",SUMIFS($BI$2:$BI$2500,$W$2:$W$2500,$A1801))</f>
      </c>
      <c r="AT1801">
        <f>IF($A1801="","",SUMIFS($BJ$2:$BJ$2500,$W$2:$W$2500,$A1801))</f>
      </c>
      <c r="AU1801">
        <f>IF($A1801="","",SUMIFS($BK$2:$BK$2500,$W$2:$W$2500,$A1801))</f>
      </c>
      <c r="AV1801">
        <f>IF($A1801="","",SUMIFS($BL$2:$BL$2500,$W$2:$W$2500,$A1801))</f>
      </c>
      <c r="AW1801">
        <f>IF($A1801="","",SUMIFS($BM$2:$BM$2500,$W$2:$W$2500,$A1801))</f>
      </c>
      <c r="AX1801">
        <f>IF($A1801="","",SUMIFS($BN$2:$BN$2500,$W$2:$W$2500,$A1801))</f>
      </c>
      <c r="AY1801">
        <f>IF($A1801="","",SUMIFS($BO$2:$BO$2500,$W$2:$W$2500,$A1801))</f>
      </c>
      <c r="AZ1801">
        <f>IF($A1801="","",SUMIFS($BP$2:$BP$2500,$W$2:$W$2500,$A1801))</f>
      </c>
      <c r="BA1801">
        <f>IF($A1801="","",SUMIFS($BQ$2:$BQ$2500,$W$2:$W$2500,$A1801))</f>
      </c>
      <c r="BB1801">
        <f>IF($A1801="","",SUMIFS($BR$2:$BR$2500,$W$2:$W$2500,$A1801))</f>
      </c>
      <c r="BC1801">
        <f>IF($A1801="","",SUMIFS($BS$2:$BS$2500,$W$2:$W$2500,$A1801))</f>
      </c>
      <c r="BD1801">
        <f>IF($A1801="","",SUMIFS($BT$2:$BT$2500,$W$2:$W$2500,$A1801))</f>
      </c>
      <c r="BF1801">
        <f>IF($Z1801="","",INDEX($AO$2:$AO$2000,$Z1801))</f>
      </c>
      <c r="BG1801">
        <f>IF($Z1801="","",INDEX($AP$2:$AP$2000,$Z1801))</f>
      </c>
      <c r="BH1801">
        <f>IF($Z1801="","",INDEX($AQ$2:$AQ$2000,$Z1801))</f>
      </c>
      <c r="BI1801">
        <f>IF($Z1801="","",INDEX($AR$2:$AR$2000,$Z1801))</f>
      </c>
      <c r="BJ1801">
        <f>IF($Z1801="","",INDEX($AS$2:$AS$2000,$Z1801))</f>
      </c>
      <c r="BK1801">
        <f>IF($Z1801="","",INDEX($AT$2:$AT$2000,$Z1801))</f>
      </c>
      <c r="BL1801">
        <f>IF($Z1801="","",INDEX($AU$2:$AU$2000,$Z1801))</f>
      </c>
      <c r="BM1801">
        <f>IF($Z1801="","",INDEX($AV$2:$AV$2000,$Z1801))</f>
      </c>
      <c r="BN1801">
        <f>IF($Z1801="","",INDEX($AW$2:$AW$2000,$Z1801))</f>
      </c>
      <c r="BO1801">
        <f>IF($Z1801="","",INDEX($AX$2:$AX$2000,$Z1801))</f>
      </c>
      <c r="BP1801">
        <f>IF($Z1801="","",INDEX($AY$2:$AY$2000,$Z1801))</f>
      </c>
      <c r="BQ1801">
        <f>IF($Z1801="","",INDEX($AZ$2:$AZ$2000,$Z1801))</f>
      </c>
      <c r="BR1801">
        <f>IF($Z1801="","",INDEX($BA$2:$BA$2000,$Z1801))</f>
      </c>
      <c r="BS1801">
        <f>IF($Z1801="","",INDEX($BB$2:$BB$2000,$Z1801))</f>
      </c>
      <c r="BT1801">
        <f>IF($Z1801="","",INDEX($BC$2:$BC$2000,$Z1801))</f>
      </c>
      <c r="BV1801">
        <f>IF(OR($A1801="",$P1801&lt;&gt;"Yes",$AH1801="Yes"),"",1+N($AG1801))</f>
      </c>
      <c r="BW1801">
        <f>IF($A1801="","",COUNTIFS($W$2:$W$2500,$A1801,$BZ$2:$BZ$2500,"Yes")+COUNTIFS($X$2:$X$2500,$A1801,$BY$2:$BY$2500,"Yes"))</f>
      </c>
      <c r="BX1801">
        <f>IF(OR($A1801="",$P1801="Yes"),"",IF(N($BW1801)=0,0,1+SUMIFS($CB$2:$CB$2500,$W$2:$W$2500,$A1801)+SUMIFS($CA$2:$CA$2500,$X$2:$X$2500,$A1801)))</f>
      </c>
      <c r="BY1801" t="str">
        <f>IF($Y1801="","",INDEX($AH$2:$AH$2000,$Y1801)&amp;"")</f>
      </c>
      <c r="BZ1801" t="str">
        <f>IF($Z1801="","",INDEX($AH$2:$AH$2000,$Z1801)&amp;"")</f>
      </c>
      <c r="CA1801">
        <f>IF($Y1801="","",INDEX($BV$2:$BV$2000,$Y1801))</f>
      </c>
      <c r="CB1801">
        <f>IF($Z1801="","",INDEX($BV$2:$BV$2000,$Z1801))</f>
      </c>
    </row>
    <row r="1802">
      <c r="A1802" t="str">
        <f>IF(TRIM(INDEX(games!$A:$A,ROW()))="","",TRIM(INDEX(games!$A:$A,ROW())))</f>
      </c>
      <c r="B1802">
        <f>IF(OR($A1802="",INDEX(games!$B:$B,ROW())=""),"",INDEX(games!$B:$B,ROW()))</f>
      </c>
      <c r="C1802" t="str">
        <f>IF(OR($A1802="",INDEX(games!$C:$C,ROW())=""),"",INDEX(games!$C:$C,ROW()))</f>
      </c>
      <c r="D1802">
        <f>IF($A1802="","",COUNTIF($W$2:$W$2500,$A1802)+COUNTIF($X$2:$X$2500,$A1802))</f>
      </c>
      <c r="E1802">
        <f>IF($A1802="","",IFERROR(MATCH($C1802,$R$2:$R$5,0),0))</f>
      </c>
      <c r="F1802">
        <f>IF($A1802="","",MOD(ROW(),34))</f>
      </c>
      <c r="G1802">
        <f>IF($A1802="",NA(),IF($C1802="Action",$B1802,NA()))</f>
      </c>
      <c r="H1802">
        <f>IF($A1802="",NA(),IF($C1802="Action",1+$F1802*0.023,NA()))</f>
      </c>
      <c r="I1802">
        <f>IF($A1802="",NA(),IF($C1802="Strategy",$B1802,NA()))</f>
      </c>
      <c r="J1802">
        <f>IF($A1802="",NA(),IF($C1802="Strategy",2+$F1802*0.023,NA()))</f>
      </c>
      <c r="K1802">
        <f>IF($A1802="",NA(),IF($C1802="Deckbuilder",$B1802,NA()))</f>
      </c>
      <c r="L1802">
        <f>IF($A1802="",NA(),IF($C1802="Deckbuilder",3+$F1802*0.023,NA()))</f>
      </c>
      <c r="M1802">
        <f>IF($A1802="",NA(),IF($C1802="Traditional",$B1802,NA()))</f>
      </c>
      <c r="N1802">
        <f>IF($A1802="",NA(),IF($C1802="Traditional",4+$F1802*0.023,NA()))</f>
      </c>
      <c r="O1802">
        <f>IF($A1802="","",$D1802+ROW()/1000000)</f>
      </c>
      <c r="P1802" t="str">
        <f>IF(OR($A1802="",INDEX(games!$H:$H,ROW())=""),"",INDEX(games!$H:$H,ROW()))</f>
      </c>
      <c r="Q1802">
        <f>IF(OR($A1802="",$P1802&lt;&gt;"Yes"),"",$D1802+ROW()/1000000)</f>
      </c>
      <c r="T1802">
        <f>IF($Y1802="","",INDEX($B$2:$B$2000,$Y1802))</f>
      </c>
      <c r="U1802">
        <f>IF($Z1802="","",INDEX($B$2:$B$2000,$Z1802))</f>
      </c>
      <c r="V1802">
        <f>IF(OR($T1802="",$U1802=""),"",$U1802-$T1802)</f>
      </c>
      <c r="W1802" t="str">
        <f>IF(TRIM(INDEX(connections!$A:$A,ROW()))="","",TRIM(INDEX(connections!$A:$A,ROW())))</f>
      </c>
      <c r="X1802" t="str">
        <f>IF($W1802="","",TRIM(INDEX(connections!$B:$B,ROW())))</f>
      </c>
      <c r="Y1802">
        <f>IF($W1802="","",IFERROR(MATCH($W1802,$A$2:$A$2000,0),""))</f>
      </c>
      <c r="Z1802">
        <f>IF($X1802="","",IFERROR(MATCH($X1802,$A$2:$A$2000,0),""))</f>
      </c>
      <c r="AA1802" t="str">
        <f>IF($Y1802="","",INDEX($P$2:$P$2000,$Y1802))</f>
      </c>
      <c r="AB1802" t="str">
        <f>IF($Z1802="","",INDEX($P$2:$P$2000,$Z1802))</f>
      </c>
      <c r="AC1802">
        <f>IF(AND($AA1802="Yes",$AB1802="Yes"),1,"")</f>
      </c>
      <c r="AD1802">
        <f>IF(OR($Y1802="",$Z1802=""),"",IF(INDEX($C$2:$C$2000,$Y1802)=INDEX($C$2:$C$2000,$Z1802),0,1))</f>
      </c>
      <c r="AE1802">
        <f>IF($AC1802&lt;&gt;1,"",IF(AND(INDEX($AG$2:$AG$2000,$Y1802)=1,INDEX($AG$2:$AG$2000,$Z1802)=1),1,""))</f>
      </c>
      <c r="AG1802">
        <f>IF($A1802="","",COUNTIFS($W$2:$W$2500,$A1802,$AB$2:$AB$2500,"Yes")+COUNTIFS($X$2:$X$2500,$A1802,$AA$2:$AA$2500,"Yes"))</f>
      </c>
      <c r="AH1802" t="str">
        <f>IF(OR($P1802&lt;&gt;"Yes",N($AG1802)=0),"",IF(AND($AG1802=1,COUNTIFS($W$2:$W$2500,$A1802,$AE$2:$AE$2500,1)+COUNTIFS($X$2:$X$2500,$A1802,$AE$2:$AE$2500,1)&gt;0),"","Yes"))</f>
      </c>
      <c r="AI1802">
        <f>IF($AH1802="Yes",$AG1802,"")</f>
      </c>
      <c r="AJ1802">
        <f>IF($AI1802="","",$AI1802+ROW()/1000000)</f>
      </c>
      <c r="AK1802">
        <f>IF(OR($A1802="",$P1802="Yes",N($AG1802)=0),"",$AG1802+ROW()/1000000)</f>
      </c>
      <c r="AL1802" t="str">
        <f>IF($A1802="","",INDEX(games!$J:$J,ROW())&amp;"")</f>
      </c>
      <c r="AM1802">
        <f>IF($A1802="","",SUMPRODUCT($AO1802:$BD1802,'Map Analysis'!$AP$2^{0,1,2,3,4,5,6,7,8,9,10,11,12,13,14,15}))</f>
      </c>
      <c r="AN1802">
        <f>IF($A1802="","",$AM1802+ROW()/10000000)</f>
      </c>
      <c r="AO1802">
        <f>IF($A1802="","",COUNTIF($W$2:$W$2500,$A1802))</f>
      </c>
      <c r="AP1802">
        <f>IF($A1802="","",SUMIFS($BF$2:$BF$2500,$W$2:$W$2500,$A1802))</f>
      </c>
      <c r="AQ1802">
        <f>IF($A1802="","",SUMIFS($BG$2:$BG$2500,$W$2:$W$2500,$A1802))</f>
      </c>
      <c r="AR1802">
        <f>IF($A1802="","",SUMIFS($BH$2:$BH$2500,$W$2:$W$2500,$A1802))</f>
      </c>
      <c r="AS1802">
        <f>IF($A1802="","",SUMIFS($BI$2:$BI$2500,$W$2:$W$2500,$A1802))</f>
      </c>
      <c r="AT1802">
        <f>IF($A1802="","",SUMIFS($BJ$2:$BJ$2500,$W$2:$W$2500,$A1802))</f>
      </c>
      <c r="AU1802">
        <f>IF($A1802="","",SUMIFS($BK$2:$BK$2500,$W$2:$W$2500,$A1802))</f>
      </c>
      <c r="AV1802">
        <f>IF($A1802="","",SUMIFS($BL$2:$BL$2500,$W$2:$W$2500,$A1802))</f>
      </c>
      <c r="AW1802">
        <f>IF($A1802="","",SUMIFS($BM$2:$BM$2500,$W$2:$W$2500,$A1802))</f>
      </c>
      <c r="AX1802">
        <f>IF($A1802="","",SUMIFS($BN$2:$BN$2500,$W$2:$W$2500,$A1802))</f>
      </c>
      <c r="AY1802">
        <f>IF($A1802="","",SUMIFS($BO$2:$BO$2500,$W$2:$W$2500,$A1802))</f>
      </c>
      <c r="AZ1802">
        <f>IF($A1802="","",SUMIFS($BP$2:$BP$2500,$W$2:$W$2500,$A1802))</f>
      </c>
      <c r="BA1802">
        <f>IF($A1802="","",SUMIFS($BQ$2:$BQ$2500,$W$2:$W$2500,$A1802))</f>
      </c>
      <c r="BB1802">
        <f>IF($A1802="","",SUMIFS($BR$2:$BR$2500,$W$2:$W$2500,$A1802))</f>
      </c>
      <c r="BC1802">
        <f>IF($A1802="","",SUMIFS($BS$2:$BS$2500,$W$2:$W$2500,$A1802))</f>
      </c>
      <c r="BD1802">
        <f>IF($A1802="","",SUMIFS($BT$2:$BT$2500,$W$2:$W$2500,$A1802))</f>
      </c>
      <c r="BF1802">
        <f>IF($Z1802="","",INDEX($AO$2:$AO$2000,$Z1802))</f>
      </c>
      <c r="BG1802">
        <f>IF($Z1802="","",INDEX($AP$2:$AP$2000,$Z1802))</f>
      </c>
      <c r="BH1802">
        <f>IF($Z1802="","",INDEX($AQ$2:$AQ$2000,$Z1802))</f>
      </c>
      <c r="BI1802">
        <f>IF($Z1802="","",INDEX($AR$2:$AR$2000,$Z1802))</f>
      </c>
      <c r="BJ1802">
        <f>IF($Z1802="","",INDEX($AS$2:$AS$2000,$Z1802))</f>
      </c>
      <c r="BK1802">
        <f>IF($Z1802="","",INDEX($AT$2:$AT$2000,$Z1802))</f>
      </c>
      <c r="BL1802">
        <f>IF($Z1802="","",INDEX($AU$2:$AU$2000,$Z1802))</f>
      </c>
      <c r="BM1802">
        <f>IF($Z1802="","",INDEX($AV$2:$AV$2000,$Z1802))</f>
      </c>
      <c r="BN1802">
        <f>IF($Z1802="","",INDEX($AW$2:$AW$2000,$Z1802))</f>
      </c>
      <c r="BO1802">
        <f>IF($Z1802="","",INDEX($AX$2:$AX$2000,$Z1802))</f>
      </c>
      <c r="BP1802">
        <f>IF($Z1802="","",INDEX($AY$2:$AY$2000,$Z1802))</f>
      </c>
      <c r="BQ1802">
        <f>IF($Z1802="","",INDEX($AZ$2:$AZ$2000,$Z1802))</f>
      </c>
      <c r="BR1802">
        <f>IF($Z1802="","",INDEX($BA$2:$BA$2000,$Z1802))</f>
      </c>
      <c r="BS1802">
        <f>IF($Z1802="","",INDEX($BB$2:$BB$2000,$Z1802))</f>
      </c>
      <c r="BT1802">
        <f>IF($Z1802="","",INDEX($BC$2:$BC$2000,$Z1802))</f>
      </c>
      <c r="BV1802">
        <f>IF(OR($A1802="",$P1802&lt;&gt;"Yes",$AH1802="Yes"),"",1+N($AG1802))</f>
      </c>
      <c r="BW1802">
        <f>IF($A1802="","",COUNTIFS($W$2:$W$2500,$A1802,$BZ$2:$BZ$2500,"Yes")+COUNTIFS($X$2:$X$2500,$A1802,$BY$2:$BY$2500,"Yes"))</f>
      </c>
      <c r="BX1802">
        <f>IF(OR($A1802="",$P1802="Yes"),"",IF(N($BW1802)=0,0,1+SUMIFS($CB$2:$CB$2500,$W$2:$W$2500,$A1802)+SUMIFS($CA$2:$CA$2500,$X$2:$X$2500,$A1802)))</f>
      </c>
      <c r="BY1802" t="str">
        <f>IF($Y1802="","",INDEX($AH$2:$AH$2000,$Y1802)&amp;"")</f>
      </c>
      <c r="BZ1802" t="str">
        <f>IF($Z1802="","",INDEX($AH$2:$AH$2000,$Z1802)&amp;"")</f>
      </c>
      <c r="CA1802">
        <f>IF($Y1802="","",INDEX($BV$2:$BV$2000,$Y1802))</f>
      </c>
      <c r="CB1802">
        <f>IF($Z1802="","",INDEX($BV$2:$BV$2000,$Z1802))</f>
      </c>
    </row>
    <row r="1803">
      <c r="A1803" t="str">
        <f>IF(TRIM(INDEX(games!$A:$A,ROW()))="","",TRIM(INDEX(games!$A:$A,ROW())))</f>
      </c>
      <c r="B1803">
        <f>IF(OR($A1803="",INDEX(games!$B:$B,ROW())=""),"",INDEX(games!$B:$B,ROW()))</f>
      </c>
      <c r="C1803" t="str">
        <f>IF(OR($A1803="",INDEX(games!$C:$C,ROW())=""),"",INDEX(games!$C:$C,ROW()))</f>
      </c>
      <c r="D1803">
        <f>IF($A1803="","",COUNTIF($W$2:$W$2500,$A1803)+COUNTIF($X$2:$X$2500,$A1803))</f>
      </c>
      <c r="E1803">
        <f>IF($A1803="","",IFERROR(MATCH($C1803,$R$2:$R$5,0),0))</f>
      </c>
      <c r="F1803">
        <f>IF($A1803="","",MOD(ROW(),34))</f>
      </c>
      <c r="G1803">
        <f>IF($A1803="",NA(),IF($C1803="Action",$B1803,NA()))</f>
      </c>
      <c r="H1803">
        <f>IF($A1803="",NA(),IF($C1803="Action",1+$F1803*0.023,NA()))</f>
      </c>
      <c r="I1803">
        <f>IF($A1803="",NA(),IF($C1803="Strategy",$B1803,NA()))</f>
      </c>
      <c r="J1803">
        <f>IF($A1803="",NA(),IF($C1803="Strategy",2+$F1803*0.023,NA()))</f>
      </c>
      <c r="K1803">
        <f>IF($A1803="",NA(),IF($C1803="Deckbuilder",$B1803,NA()))</f>
      </c>
      <c r="L1803">
        <f>IF($A1803="",NA(),IF($C1803="Deckbuilder",3+$F1803*0.023,NA()))</f>
      </c>
      <c r="M1803">
        <f>IF($A1803="",NA(),IF($C1803="Traditional",$B1803,NA()))</f>
      </c>
      <c r="N1803">
        <f>IF($A1803="",NA(),IF($C1803="Traditional",4+$F1803*0.023,NA()))</f>
      </c>
      <c r="O1803">
        <f>IF($A1803="","",$D1803+ROW()/1000000)</f>
      </c>
      <c r="P1803" t="str">
        <f>IF(OR($A1803="",INDEX(games!$H:$H,ROW())=""),"",INDEX(games!$H:$H,ROW()))</f>
      </c>
      <c r="Q1803">
        <f>IF(OR($A1803="",$P1803&lt;&gt;"Yes"),"",$D1803+ROW()/1000000)</f>
      </c>
      <c r="T1803">
        <f>IF($Y1803="","",INDEX($B$2:$B$2000,$Y1803))</f>
      </c>
      <c r="U1803">
        <f>IF($Z1803="","",INDEX($B$2:$B$2000,$Z1803))</f>
      </c>
      <c r="V1803">
        <f>IF(OR($T1803="",$U1803=""),"",$U1803-$T1803)</f>
      </c>
      <c r="W1803" t="str">
        <f>IF(TRIM(INDEX(connections!$A:$A,ROW()))="","",TRIM(INDEX(connections!$A:$A,ROW())))</f>
      </c>
      <c r="X1803" t="str">
        <f>IF($W1803="","",TRIM(INDEX(connections!$B:$B,ROW())))</f>
      </c>
      <c r="Y1803">
        <f>IF($W1803="","",IFERROR(MATCH($W1803,$A$2:$A$2000,0),""))</f>
      </c>
      <c r="Z1803">
        <f>IF($X1803="","",IFERROR(MATCH($X1803,$A$2:$A$2000,0),""))</f>
      </c>
      <c r="AA1803" t="str">
        <f>IF($Y1803="","",INDEX($P$2:$P$2000,$Y1803))</f>
      </c>
      <c r="AB1803" t="str">
        <f>IF($Z1803="","",INDEX($P$2:$P$2000,$Z1803))</f>
      </c>
      <c r="AC1803">
        <f>IF(AND($AA1803="Yes",$AB1803="Yes"),1,"")</f>
      </c>
      <c r="AD1803">
        <f>IF(OR($Y1803="",$Z1803=""),"",IF(INDEX($C$2:$C$2000,$Y1803)=INDEX($C$2:$C$2000,$Z1803),0,1))</f>
      </c>
      <c r="AE1803">
        <f>IF($AC1803&lt;&gt;1,"",IF(AND(INDEX($AG$2:$AG$2000,$Y1803)=1,INDEX($AG$2:$AG$2000,$Z1803)=1),1,""))</f>
      </c>
      <c r="AG1803">
        <f>IF($A1803="","",COUNTIFS($W$2:$W$2500,$A1803,$AB$2:$AB$2500,"Yes")+COUNTIFS($X$2:$X$2500,$A1803,$AA$2:$AA$2500,"Yes"))</f>
      </c>
      <c r="AH1803" t="str">
        <f>IF(OR($P1803&lt;&gt;"Yes",N($AG1803)=0),"",IF(AND($AG1803=1,COUNTIFS($W$2:$W$2500,$A1803,$AE$2:$AE$2500,1)+COUNTIFS($X$2:$X$2500,$A1803,$AE$2:$AE$2500,1)&gt;0),"","Yes"))</f>
      </c>
      <c r="AI1803">
        <f>IF($AH1803="Yes",$AG1803,"")</f>
      </c>
      <c r="AJ1803">
        <f>IF($AI1803="","",$AI1803+ROW()/1000000)</f>
      </c>
      <c r="AK1803">
        <f>IF(OR($A1803="",$P1803="Yes",N($AG1803)=0),"",$AG1803+ROW()/1000000)</f>
      </c>
      <c r="AL1803" t="str">
        <f>IF($A1803="","",INDEX(games!$J:$J,ROW())&amp;"")</f>
      </c>
      <c r="AM1803">
        <f>IF($A1803="","",SUMPRODUCT($AO1803:$BD1803,'Map Analysis'!$AP$2^{0,1,2,3,4,5,6,7,8,9,10,11,12,13,14,15}))</f>
      </c>
      <c r="AN1803">
        <f>IF($A1803="","",$AM1803+ROW()/10000000)</f>
      </c>
      <c r="AO1803">
        <f>IF($A1803="","",COUNTIF($W$2:$W$2500,$A1803))</f>
      </c>
      <c r="AP1803">
        <f>IF($A1803="","",SUMIFS($BF$2:$BF$2500,$W$2:$W$2500,$A1803))</f>
      </c>
      <c r="AQ1803">
        <f>IF($A1803="","",SUMIFS($BG$2:$BG$2500,$W$2:$W$2500,$A1803))</f>
      </c>
      <c r="AR1803">
        <f>IF($A1803="","",SUMIFS($BH$2:$BH$2500,$W$2:$W$2500,$A1803))</f>
      </c>
      <c r="AS1803">
        <f>IF($A1803="","",SUMIFS($BI$2:$BI$2500,$W$2:$W$2500,$A1803))</f>
      </c>
      <c r="AT1803">
        <f>IF($A1803="","",SUMIFS($BJ$2:$BJ$2500,$W$2:$W$2500,$A1803))</f>
      </c>
      <c r="AU1803">
        <f>IF($A1803="","",SUMIFS($BK$2:$BK$2500,$W$2:$W$2500,$A1803))</f>
      </c>
      <c r="AV1803">
        <f>IF($A1803="","",SUMIFS($BL$2:$BL$2500,$W$2:$W$2500,$A1803))</f>
      </c>
      <c r="AW1803">
        <f>IF($A1803="","",SUMIFS($BM$2:$BM$2500,$W$2:$W$2500,$A1803))</f>
      </c>
      <c r="AX1803">
        <f>IF($A1803="","",SUMIFS($BN$2:$BN$2500,$W$2:$W$2500,$A1803))</f>
      </c>
      <c r="AY1803">
        <f>IF($A1803="","",SUMIFS($BO$2:$BO$2500,$W$2:$W$2500,$A1803))</f>
      </c>
      <c r="AZ1803">
        <f>IF($A1803="","",SUMIFS($BP$2:$BP$2500,$W$2:$W$2500,$A1803))</f>
      </c>
      <c r="BA1803">
        <f>IF($A1803="","",SUMIFS($BQ$2:$BQ$2500,$W$2:$W$2500,$A1803))</f>
      </c>
      <c r="BB1803">
        <f>IF($A1803="","",SUMIFS($BR$2:$BR$2500,$W$2:$W$2500,$A1803))</f>
      </c>
      <c r="BC1803">
        <f>IF($A1803="","",SUMIFS($BS$2:$BS$2500,$W$2:$W$2500,$A1803))</f>
      </c>
      <c r="BD1803">
        <f>IF($A1803="","",SUMIFS($BT$2:$BT$2500,$W$2:$W$2500,$A1803))</f>
      </c>
      <c r="BF1803">
        <f>IF($Z1803="","",INDEX($AO$2:$AO$2000,$Z1803))</f>
      </c>
      <c r="BG1803">
        <f>IF($Z1803="","",INDEX($AP$2:$AP$2000,$Z1803))</f>
      </c>
      <c r="BH1803">
        <f>IF($Z1803="","",INDEX($AQ$2:$AQ$2000,$Z1803))</f>
      </c>
      <c r="BI1803">
        <f>IF($Z1803="","",INDEX($AR$2:$AR$2000,$Z1803))</f>
      </c>
      <c r="BJ1803">
        <f>IF($Z1803="","",INDEX($AS$2:$AS$2000,$Z1803))</f>
      </c>
      <c r="BK1803">
        <f>IF($Z1803="","",INDEX($AT$2:$AT$2000,$Z1803))</f>
      </c>
      <c r="BL1803">
        <f>IF($Z1803="","",INDEX($AU$2:$AU$2000,$Z1803))</f>
      </c>
      <c r="BM1803">
        <f>IF($Z1803="","",INDEX($AV$2:$AV$2000,$Z1803))</f>
      </c>
      <c r="BN1803">
        <f>IF($Z1803="","",INDEX($AW$2:$AW$2000,$Z1803))</f>
      </c>
      <c r="BO1803">
        <f>IF($Z1803="","",INDEX($AX$2:$AX$2000,$Z1803))</f>
      </c>
      <c r="BP1803">
        <f>IF($Z1803="","",INDEX($AY$2:$AY$2000,$Z1803))</f>
      </c>
      <c r="BQ1803">
        <f>IF($Z1803="","",INDEX($AZ$2:$AZ$2000,$Z1803))</f>
      </c>
      <c r="BR1803">
        <f>IF($Z1803="","",INDEX($BA$2:$BA$2000,$Z1803))</f>
      </c>
      <c r="BS1803">
        <f>IF($Z1803="","",INDEX($BB$2:$BB$2000,$Z1803))</f>
      </c>
      <c r="BT1803">
        <f>IF($Z1803="","",INDEX($BC$2:$BC$2000,$Z1803))</f>
      </c>
      <c r="BV1803">
        <f>IF(OR($A1803="",$P1803&lt;&gt;"Yes",$AH1803="Yes"),"",1+N($AG1803))</f>
      </c>
      <c r="BW1803">
        <f>IF($A1803="","",COUNTIFS($W$2:$W$2500,$A1803,$BZ$2:$BZ$2500,"Yes")+COUNTIFS($X$2:$X$2500,$A1803,$BY$2:$BY$2500,"Yes"))</f>
      </c>
      <c r="BX1803">
        <f>IF(OR($A1803="",$P1803="Yes"),"",IF(N($BW1803)=0,0,1+SUMIFS($CB$2:$CB$2500,$W$2:$W$2500,$A1803)+SUMIFS($CA$2:$CA$2500,$X$2:$X$2500,$A1803)))</f>
      </c>
      <c r="BY1803" t="str">
        <f>IF($Y1803="","",INDEX($AH$2:$AH$2000,$Y1803)&amp;"")</f>
      </c>
      <c r="BZ1803" t="str">
        <f>IF($Z1803="","",INDEX($AH$2:$AH$2000,$Z1803)&amp;"")</f>
      </c>
      <c r="CA1803">
        <f>IF($Y1803="","",INDEX($BV$2:$BV$2000,$Y1803))</f>
      </c>
      <c r="CB1803">
        <f>IF($Z1803="","",INDEX($BV$2:$BV$2000,$Z1803))</f>
      </c>
    </row>
    <row r="1804">
      <c r="A1804" t="str">
        <f>IF(TRIM(INDEX(games!$A:$A,ROW()))="","",TRIM(INDEX(games!$A:$A,ROW())))</f>
      </c>
      <c r="B1804">
        <f>IF(OR($A1804="",INDEX(games!$B:$B,ROW())=""),"",INDEX(games!$B:$B,ROW()))</f>
      </c>
      <c r="C1804" t="str">
        <f>IF(OR($A1804="",INDEX(games!$C:$C,ROW())=""),"",INDEX(games!$C:$C,ROW()))</f>
      </c>
      <c r="D1804">
        <f>IF($A1804="","",COUNTIF($W$2:$W$2500,$A1804)+COUNTIF($X$2:$X$2500,$A1804))</f>
      </c>
      <c r="E1804">
        <f>IF($A1804="","",IFERROR(MATCH($C1804,$R$2:$R$5,0),0))</f>
      </c>
      <c r="F1804">
        <f>IF($A1804="","",MOD(ROW(),34))</f>
      </c>
      <c r="G1804">
        <f>IF($A1804="",NA(),IF($C1804="Action",$B1804,NA()))</f>
      </c>
      <c r="H1804">
        <f>IF($A1804="",NA(),IF($C1804="Action",1+$F1804*0.023,NA()))</f>
      </c>
      <c r="I1804">
        <f>IF($A1804="",NA(),IF($C1804="Strategy",$B1804,NA()))</f>
      </c>
      <c r="J1804">
        <f>IF($A1804="",NA(),IF($C1804="Strategy",2+$F1804*0.023,NA()))</f>
      </c>
      <c r="K1804">
        <f>IF($A1804="",NA(),IF($C1804="Deckbuilder",$B1804,NA()))</f>
      </c>
      <c r="L1804">
        <f>IF($A1804="",NA(),IF($C1804="Deckbuilder",3+$F1804*0.023,NA()))</f>
      </c>
      <c r="M1804">
        <f>IF($A1804="",NA(),IF($C1804="Traditional",$B1804,NA()))</f>
      </c>
      <c r="N1804">
        <f>IF($A1804="",NA(),IF($C1804="Traditional",4+$F1804*0.023,NA()))</f>
      </c>
      <c r="O1804">
        <f>IF($A1804="","",$D1804+ROW()/1000000)</f>
      </c>
      <c r="P1804" t="str">
        <f>IF(OR($A1804="",INDEX(games!$H:$H,ROW())=""),"",INDEX(games!$H:$H,ROW()))</f>
      </c>
      <c r="Q1804">
        <f>IF(OR($A1804="",$P1804&lt;&gt;"Yes"),"",$D1804+ROW()/1000000)</f>
      </c>
      <c r="T1804">
        <f>IF($Y1804="","",INDEX($B$2:$B$2000,$Y1804))</f>
      </c>
      <c r="U1804">
        <f>IF($Z1804="","",INDEX($B$2:$B$2000,$Z1804))</f>
      </c>
      <c r="V1804">
        <f>IF(OR($T1804="",$U1804=""),"",$U1804-$T1804)</f>
      </c>
      <c r="W1804" t="str">
        <f>IF(TRIM(INDEX(connections!$A:$A,ROW()))="","",TRIM(INDEX(connections!$A:$A,ROW())))</f>
      </c>
      <c r="X1804" t="str">
        <f>IF($W1804="","",TRIM(INDEX(connections!$B:$B,ROW())))</f>
      </c>
      <c r="Y1804">
        <f>IF($W1804="","",IFERROR(MATCH($W1804,$A$2:$A$2000,0),""))</f>
      </c>
      <c r="Z1804">
        <f>IF($X1804="","",IFERROR(MATCH($X1804,$A$2:$A$2000,0),""))</f>
      </c>
      <c r="AA1804" t="str">
        <f>IF($Y1804="","",INDEX($P$2:$P$2000,$Y1804))</f>
      </c>
      <c r="AB1804" t="str">
        <f>IF($Z1804="","",INDEX($P$2:$P$2000,$Z1804))</f>
      </c>
      <c r="AC1804">
        <f>IF(AND($AA1804="Yes",$AB1804="Yes"),1,"")</f>
      </c>
      <c r="AD1804">
        <f>IF(OR($Y1804="",$Z1804=""),"",IF(INDEX($C$2:$C$2000,$Y1804)=INDEX($C$2:$C$2000,$Z1804),0,1))</f>
      </c>
      <c r="AE1804">
        <f>IF($AC1804&lt;&gt;1,"",IF(AND(INDEX($AG$2:$AG$2000,$Y1804)=1,INDEX($AG$2:$AG$2000,$Z1804)=1),1,""))</f>
      </c>
      <c r="AG1804">
        <f>IF($A1804="","",COUNTIFS($W$2:$W$2500,$A1804,$AB$2:$AB$2500,"Yes")+COUNTIFS($X$2:$X$2500,$A1804,$AA$2:$AA$2500,"Yes"))</f>
      </c>
      <c r="AH1804" t="str">
        <f>IF(OR($P1804&lt;&gt;"Yes",N($AG1804)=0),"",IF(AND($AG1804=1,COUNTIFS($W$2:$W$2500,$A1804,$AE$2:$AE$2500,1)+COUNTIFS($X$2:$X$2500,$A1804,$AE$2:$AE$2500,1)&gt;0),"","Yes"))</f>
      </c>
      <c r="AI1804">
        <f>IF($AH1804="Yes",$AG1804,"")</f>
      </c>
      <c r="AJ1804">
        <f>IF($AI1804="","",$AI1804+ROW()/1000000)</f>
      </c>
      <c r="AK1804">
        <f>IF(OR($A1804="",$P1804="Yes",N($AG1804)=0),"",$AG1804+ROW()/1000000)</f>
      </c>
      <c r="AL1804" t="str">
        <f>IF($A1804="","",INDEX(games!$J:$J,ROW())&amp;"")</f>
      </c>
      <c r="AM1804">
        <f>IF($A1804="","",SUMPRODUCT($AO1804:$BD1804,'Map Analysis'!$AP$2^{0,1,2,3,4,5,6,7,8,9,10,11,12,13,14,15}))</f>
      </c>
      <c r="AN1804">
        <f>IF($A1804="","",$AM1804+ROW()/10000000)</f>
      </c>
      <c r="AO1804">
        <f>IF($A1804="","",COUNTIF($W$2:$W$2500,$A1804))</f>
      </c>
      <c r="AP1804">
        <f>IF($A1804="","",SUMIFS($BF$2:$BF$2500,$W$2:$W$2500,$A1804))</f>
      </c>
      <c r="AQ1804">
        <f>IF($A1804="","",SUMIFS($BG$2:$BG$2500,$W$2:$W$2500,$A1804))</f>
      </c>
      <c r="AR1804">
        <f>IF($A1804="","",SUMIFS($BH$2:$BH$2500,$W$2:$W$2500,$A1804))</f>
      </c>
      <c r="AS1804">
        <f>IF($A1804="","",SUMIFS($BI$2:$BI$2500,$W$2:$W$2500,$A1804))</f>
      </c>
      <c r="AT1804">
        <f>IF($A1804="","",SUMIFS($BJ$2:$BJ$2500,$W$2:$W$2500,$A1804))</f>
      </c>
      <c r="AU1804">
        <f>IF($A1804="","",SUMIFS($BK$2:$BK$2500,$W$2:$W$2500,$A1804))</f>
      </c>
      <c r="AV1804">
        <f>IF($A1804="","",SUMIFS($BL$2:$BL$2500,$W$2:$W$2500,$A1804))</f>
      </c>
      <c r="AW1804">
        <f>IF($A1804="","",SUMIFS($BM$2:$BM$2500,$W$2:$W$2500,$A1804))</f>
      </c>
      <c r="AX1804">
        <f>IF($A1804="","",SUMIFS($BN$2:$BN$2500,$W$2:$W$2500,$A1804))</f>
      </c>
      <c r="AY1804">
        <f>IF($A1804="","",SUMIFS($BO$2:$BO$2500,$W$2:$W$2500,$A1804))</f>
      </c>
      <c r="AZ1804">
        <f>IF($A1804="","",SUMIFS($BP$2:$BP$2500,$W$2:$W$2500,$A1804))</f>
      </c>
      <c r="BA1804">
        <f>IF($A1804="","",SUMIFS($BQ$2:$BQ$2500,$W$2:$W$2500,$A1804))</f>
      </c>
      <c r="BB1804">
        <f>IF($A1804="","",SUMIFS($BR$2:$BR$2500,$W$2:$W$2500,$A1804))</f>
      </c>
      <c r="BC1804">
        <f>IF($A1804="","",SUMIFS($BS$2:$BS$2500,$W$2:$W$2500,$A1804))</f>
      </c>
      <c r="BD1804">
        <f>IF($A1804="","",SUMIFS($BT$2:$BT$2500,$W$2:$W$2500,$A1804))</f>
      </c>
      <c r="BF1804">
        <f>IF($Z1804="","",INDEX($AO$2:$AO$2000,$Z1804))</f>
      </c>
      <c r="BG1804">
        <f>IF($Z1804="","",INDEX($AP$2:$AP$2000,$Z1804))</f>
      </c>
      <c r="BH1804">
        <f>IF($Z1804="","",INDEX($AQ$2:$AQ$2000,$Z1804))</f>
      </c>
      <c r="BI1804">
        <f>IF($Z1804="","",INDEX($AR$2:$AR$2000,$Z1804))</f>
      </c>
      <c r="BJ1804">
        <f>IF($Z1804="","",INDEX($AS$2:$AS$2000,$Z1804))</f>
      </c>
      <c r="BK1804">
        <f>IF($Z1804="","",INDEX($AT$2:$AT$2000,$Z1804))</f>
      </c>
      <c r="BL1804">
        <f>IF($Z1804="","",INDEX($AU$2:$AU$2000,$Z1804))</f>
      </c>
      <c r="BM1804">
        <f>IF($Z1804="","",INDEX($AV$2:$AV$2000,$Z1804))</f>
      </c>
      <c r="BN1804">
        <f>IF($Z1804="","",INDEX($AW$2:$AW$2000,$Z1804))</f>
      </c>
      <c r="BO1804">
        <f>IF($Z1804="","",INDEX($AX$2:$AX$2000,$Z1804))</f>
      </c>
      <c r="BP1804">
        <f>IF($Z1804="","",INDEX($AY$2:$AY$2000,$Z1804))</f>
      </c>
      <c r="BQ1804">
        <f>IF($Z1804="","",INDEX($AZ$2:$AZ$2000,$Z1804))</f>
      </c>
      <c r="BR1804">
        <f>IF($Z1804="","",INDEX($BA$2:$BA$2000,$Z1804))</f>
      </c>
      <c r="BS1804">
        <f>IF($Z1804="","",INDEX($BB$2:$BB$2000,$Z1804))</f>
      </c>
      <c r="BT1804">
        <f>IF($Z1804="","",INDEX($BC$2:$BC$2000,$Z1804))</f>
      </c>
      <c r="BV1804">
        <f>IF(OR($A1804="",$P1804&lt;&gt;"Yes",$AH1804="Yes"),"",1+N($AG1804))</f>
      </c>
      <c r="BW1804">
        <f>IF($A1804="","",COUNTIFS($W$2:$W$2500,$A1804,$BZ$2:$BZ$2500,"Yes")+COUNTIFS($X$2:$X$2500,$A1804,$BY$2:$BY$2500,"Yes"))</f>
      </c>
      <c r="BX1804">
        <f>IF(OR($A1804="",$P1804="Yes"),"",IF(N($BW1804)=0,0,1+SUMIFS($CB$2:$CB$2500,$W$2:$W$2500,$A1804)+SUMIFS($CA$2:$CA$2500,$X$2:$X$2500,$A1804)))</f>
      </c>
      <c r="BY1804" t="str">
        <f>IF($Y1804="","",INDEX($AH$2:$AH$2000,$Y1804)&amp;"")</f>
      </c>
      <c r="BZ1804" t="str">
        <f>IF($Z1804="","",INDEX($AH$2:$AH$2000,$Z1804)&amp;"")</f>
      </c>
      <c r="CA1804">
        <f>IF($Y1804="","",INDEX($BV$2:$BV$2000,$Y1804))</f>
      </c>
      <c r="CB1804">
        <f>IF($Z1804="","",INDEX($BV$2:$BV$2000,$Z1804))</f>
      </c>
    </row>
    <row r="1805">
      <c r="A1805" t="str">
        <f>IF(TRIM(INDEX(games!$A:$A,ROW()))="","",TRIM(INDEX(games!$A:$A,ROW())))</f>
      </c>
      <c r="B1805">
        <f>IF(OR($A1805="",INDEX(games!$B:$B,ROW())=""),"",INDEX(games!$B:$B,ROW()))</f>
      </c>
      <c r="C1805" t="str">
        <f>IF(OR($A1805="",INDEX(games!$C:$C,ROW())=""),"",INDEX(games!$C:$C,ROW()))</f>
      </c>
      <c r="D1805">
        <f>IF($A1805="","",COUNTIF($W$2:$W$2500,$A1805)+COUNTIF($X$2:$X$2500,$A1805))</f>
      </c>
      <c r="E1805">
        <f>IF($A1805="","",IFERROR(MATCH($C1805,$R$2:$R$5,0),0))</f>
      </c>
      <c r="F1805">
        <f>IF($A1805="","",MOD(ROW(),34))</f>
      </c>
      <c r="G1805">
        <f>IF($A1805="",NA(),IF($C1805="Action",$B1805,NA()))</f>
      </c>
      <c r="H1805">
        <f>IF($A1805="",NA(),IF($C1805="Action",1+$F1805*0.023,NA()))</f>
      </c>
      <c r="I1805">
        <f>IF($A1805="",NA(),IF($C1805="Strategy",$B1805,NA()))</f>
      </c>
      <c r="J1805">
        <f>IF($A1805="",NA(),IF($C1805="Strategy",2+$F1805*0.023,NA()))</f>
      </c>
      <c r="K1805">
        <f>IF($A1805="",NA(),IF($C1805="Deckbuilder",$B1805,NA()))</f>
      </c>
      <c r="L1805">
        <f>IF($A1805="",NA(),IF($C1805="Deckbuilder",3+$F1805*0.023,NA()))</f>
      </c>
      <c r="M1805">
        <f>IF($A1805="",NA(),IF($C1805="Traditional",$B1805,NA()))</f>
      </c>
      <c r="N1805">
        <f>IF($A1805="",NA(),IF($C1805="Traditional",4+$F1805*0.023,NA()))</f>
      </c>
      <c r="O1805">
        <f>IF($A1805="","",$D1805+ROW()/1000000)</f>
      </c>
      <c r="P1805" t="str">
        <f>IF(OR($A1805="",INDEX(games!$H:$H,ROW())=""),"",INDEX(games!$H:$H,ROW()))</f>
      </c>
      <c r="Q1805">
        <f>IF(OR($A1805="",$P1805&lt;&gt;"Yes"),"",$D1805+ROW()/1000000)</f>
      </c>
      <c r="T1805">
        <f>IF($Y1805="","",INDEX($B$2:$B$2000,$Y1805))</f>
      </c>
      <c r="U1805">
        <f>IF($Z1805="","",INDEX($B$2:$B$2000,$Z1805))</f>
      </c>
      <c r="V1805">
        <f>IF(OR($T1805="",$U1805=""),"",$U1805-$T1805)</f>
      </c>
      <c r="W1805" t="str">
        <f>IF(TRIM(INDEX(connections!$A:$A,ROW()))="","",TRIM(INDEX(connections!$A:$A,ROW())))</f>
      </c>
      <c r="X1805" t="str">
        <f>IF($W1805="","",TRIM(INDEX(connections!$B:$B,ROW())))</f>
      </c>
      <c r="Y1805">
        <f>IF($W1805="","",IFERROR(MATCH($W1805,$A$2:$A$2000,0),""))</f>
      </c>
      <c r="Z1805">
        <f>IF($X1805="","",IFERROR(MATCH($X1805,$A$2:$A$2000,0),""))</f>
      </c>
      <c r="AA1805" t="str">
        <f>IF($Y1805="","",INDEX($P$2:$P$2000,$Y1805))</f>
      </c>
      <c r="AB1805" t="str">
        <f>IF($Z1805="","",INDEX($P$2:$P$2000,$Z1805))</f>
      </c>
      <c r="AC1805">
        <f>IF(AND($AA1805="Yes",$AB1805="Yes"),1,"")</f>
      </c>
      <c r="AD1805">
        <f>IF(OR($Y1805="",$Z1805=""),"",IF(INDEX($C$2:$C$2000,$Y1805)=INDEX($C$2:$C$2000,$Z1805),0,1))</f>
      </c>
      <c r="AE1805">
        <f>IF($AC1805&lt;&gt;1,"",IF(AND(INDEX($AG$2:$AG$2000,$Y1805)=1,INDEX($AG$2:$AG$2000,$Z1805)=1),1,""))</f>
      </c>
      <c r="AG1805">
        <f>IF($A1805="","",COUNTIFS($W$2:$W$2500,$A1805,$AB$2:$AB$2500,"Yes")+COUNTIFS($X$2:$X$2500,$A1805,$AA$2:$AA$2500,"Yes"))</f>
      </c>
      <c r="AH1805" t="str">
        <f>IF(OR($P1805&lt;&gt;"Yes",N($AG1805)=0),"",IF(AND($AG1805=1,COUNTIFS($W$2:$W$2500,$A1805,$AE$2:$AE$2500,1)+COUNTIFS($X$2:$X$2500,$A1805,$AE$2:$AE$2500,1)&gt;0),"","Yes"))</f>
      </c>
      <c r="AI1805">
        <f>IF($AH1805="Yes",$AG1805,"")</f>
      </c>
      <c r="AJ1805">
        <f>IF($AI1805="","",$AI1805+ROW()/1000000)</f>
      </c>
      <c r="AK1805">
        <f>IF(OR($A1805="",$P1805="Yes",N($AG1805)=0),"",$AG1805+ROW()/1000000)</f>
      </c>
      <c r="AL1805" t="str">
        <f>IF($A1805="","",INDEX(games!$J:$J,ROW())&amp;"")</f>
      </c>
      <c r="AM1805">
        <f>IF($A1805="","",SUMPRODUCT($AO1805:$BD1805,'Map Analysis'!$AP$2^{0,1,2,3,4,5,6,7,8,9,10,11,12,13,14,15}))</f>
      </c>
      <c r="AN1805">
        <f>IF($A1805="","",$AM1805+ROW()/10000000)</f>
      </c>
      <c r="AO1805">
        <f>IF($A1805="","",COUNTIF($W$2:$W$2500,$A1805))</f>
      </c>
      <c r="AP1805">
        <f>IF($A1805="","",SUMIFS($BF$2:$BF$2500,$W$2:$W$2500,$A1805))</f>
      </c>
      <c r="AQ1805">
        <f>IF($A1805="","",SUMIFS($BG$2:$BG$2500,$W$2:$W$2500,$A1805))</f>
      </c>
      <c r="AR1805">
        <f>IF($A1805="","",SUMIFS($BH$2:$BH$2500,$W$2:$W$2500,$A1805))</f>
      </c>
      <c r="AS1805">
        <f>IF($A1805="","",SUMIFS($BI$2:$BI$2500,$W$2:$W$2500,$A1805))</f>
      </c>
      <c r="AT1805">
        <f>IF($A1805="","",SUMIFS($BJ$2:$BJ$2500,$W$2:$W$2500,$A1805))</f>
      </c>
      <c r="AU1805">
        <f>IF($A1805="","",SUMIFS($BK$2:$BK$2500,$W$2:$W$2500,$A1805))</f>
      </c>
      <c r="AV1805">
        <f>IF($A1805="","",SUMIFS($BL$2:$BL$2500,$W$2:$W$2500,$A1805))</f>
      </c>
      <c r="AW1805">
        <f>IF($A1805="","",SUMIFS($BM$2:$BM$2500,$W$2:$W$2500,$A1805))</f>
      </c>
      <c r="AX1805">
        <f>IF($A1805="","",SUMIFS($BN$2:$BN$2500,$W$2:$W$2500,$A1805))</f>
      </c>
      <c r="AY1805">
        <f>IF($A1805="","",SUMIFS($BO$2:$BO$2500,$W$2:$W$2500,$A1805))</f>
      </c>
      <c r="AZ1805">
        <f>IF($A1805="","",SUMIFS($BP$2:$BP$2500,$W$2:$W$2500,$A1805))</f>
      </c>
      <c r="BA1805">
        <f>IF($A1805="","",SUMIFS($BQ$2:$BQ$2500,$W$2:$W$2500,$A1805))</f>
      </c>
      <c r="BB1805">
        <f>IF($A1805="","",SUMIFS($BR$2:$BR$2500,$W$2:$W$2500,$A1805))</f>
      </c>
      <c r="BC1805">
        <f>IF($A1805="","",SUMIFS($BS$2:$BS$2500,$W$2:$W$2500,$A1805))</f>
      </c>
      <c r="BD1805">
        <f>IF($A1805="","",SUMIFS($BT$2:$BT$2500,$W$2:$W$2500,$A1805))</f>
      </c>
      <c r="BF1805">
        <f>IF($Z1805="","",INDEX($AO$2:$AO$2000,$Z1805))</f>
      </c>
      <c r="BG1805">
        <f>IF($Z1805="","",INDEX($AP$2:$AP$2000,$Z1805))</f>
      </c>
      <c r="BH1805">
        <f>IF($Z1805="","",INDEX($AQ$2:$AQ$2000,$Z1805))</f>
      </c>
      <c r="BI1805">
        <f>IF($Z1805="","",INDEX($AR$2:$AR$2000,$Z1805))</f>
      </c>
      <c r="BJ1805">
        <f>IF($Z1805="","",INDEX($AS$2:$AS$2000,$Z1805))</f>
      </c>
      <c r="BK1805">
        <f>IF($Z1805="","",INDEX($AT$2:$AT$2000,$Z1805))</f>
      </c>
      <c r="BL1805">
        <f>IF($Z1805="","",INDEX($AU$2:$AU$2000,$Z1805))</f>
      </c>
      <c r="BM1805">
        <f>IF($Z1805="","",INDEX($AV$2:$AV$2000,$Z1805))</f>
      </c>
      <c r="BN1805">
        <f>IF($Z1805="","",INDEX($AW$2:$AW$2000,$Z1805))</f>
      </c>
      <c r="BO1805">
        <f>IF($Z1805="","",INDEX($AX$2:$AX$2000,$Z1805))</f>
      </c>
      <c r="BP1805">
        <f>IF($Z1805="","",INDEX($AY$2:$AY$2000,$Z1805))</f>
      </c>
      <c r="BQ1805">
        <f>IF($Z1805="","",INDEX($AZ$2:$AZ$2000,$Z1805))</f>
      </c>
      <c r="BR1805">
        <f>IF($Z1805="","",INDEX($BA$2:$BA$2000,$Z1805))</f>
      </c>
      <c r="BS1805">
        <f>IF($Z1805="","",INDEX($BB$2:$BB$2000,$Z1805))</f>
      </c>
      <c r="BT1805">
        <f>IF($Z1805="","",INDEX($BC$2:$BC$2000,$Z1805))</f>
      </c>
      <c r="BV1805">
        <f>IF(OR($A1805="",$P1805&lt;&gt;"Yes",$AH1805="Yes"),"",1+N($AG1805))</f>
      </c>
      <c r="BW1805">
        <f>IF($A1805="","",COUNTIFS($W$2:$W$2500,$A1805,$BZ$2:$BZ$2500,"Yes")+COUNTIFS($X$2:$X$2500,$A1805,$BY$2:$BY$2500,"Yes"))</f>
      </c>
      <c r="BX1805">
        <f>IF(OR($A1805="",$P1805="Yes"),"",IF(N($BW1805)=0,0,1+SUMIFS($CB$2:$CB$2500,$W$2:$W$2500,$A1805)+SUMIFS($CA$2:$CA$2500,$X$2:$X$2500,$A1805)))</f>
      </c>
      <c r="BY1805" t="str">
        <f>IF($Y1805="","",INDEX($AH$2:$AH$2000,$Y1805)&amp;"")</f>
      </c>
      <c r="BZ1805" t="str">
        <f>IF($Z1805="","",INDEX($AH$2:$AH$2000,$Z1805)&amp;"")</f>
      </c>
      <c r="CA1805">
        <f>IF($Y1805="","",INDEX($BV$2:$BV$2000,$Y1805))</f>
      </c>
      <c r="CB1805">
        <f>IF($Z1805="","",INDEX($BV$2:$BV$2000,$Z1805))</f>
      </c>
    </row>
    <row r="1806">
      <c r="A1806" t="str">
        <f>IF(TRIM(INDEX(games!$A:$A,ROW()))="","",TRIM(INDEX(games!$A:$A,ROW())))</f>
      </c>
      <c r="B1806">
        <f>IF(OR($A1806="",INDEX(games!$B:$B,ROW())=""),"",INDEX(games!$B:$B,ROW()))</f>
      </c>
      <c r="C1806" t="str">
        <f>IF(OR($A1806="",INDEX(games!$C:$C,ROW())=""),"",INDEX(games!$C:$C,ROW()))</f>
      </c>
      <c r="D1806">
        <f>IF($A1806="","",COUNTIF($W$2:$W$2500,$A1806)+COUNTIF($X$2:$X$2500,$A1806))</f>
      </c>
      <c r="E1806">
        <f>IF($A1806="","",IFERROR(MATCH($C1806,$R$2:$R$5,0),0))</f>
      </c>
      <c r="F1806">
        <f>IF($A1806="","",MOD(ROW(),34))</f>
      </c>
      <c r="G1806">
        <f>IF($A1806="",NA(),IF($C1806="Action",$B1806,NA()))</f>
      </c>
      <c r="H1806">
        <f>IF($A1806="",NA(),IF($C1806="Action",1+$F1806*0.023,NA()))</f>
      </c>
      <c r="I1806">
        <f>IF($A1806="",NA(),IF($C1806="Strategy",$B1806,NA()))</f>
      </c>
      <c r="J1806">
        <f>IF($A1806="",NA(),IF($C1806="Strategy",2+$F1806*0.023,NA()))</f>
      </c>
      <c r="K1806">
        <f>IF($A1806="",NA(),IF($C1806="Deckbuilder",$B1806,NA()))</f>
      </c>
      <c r="L1806">
        <f>IF($A1806="",NA(),IF($C1806="Deckbuilder",3+$F1806*0.023,NA()))</f>
      </c>
      <c r="M1806">
        <f>IF($A1806="",NA(),IF($C1806="Traditional",$B1806,NA()))</f>
      </c>
      <c r="N1806">
        <f>IF($A1806="",NA(),IF($C1806="Traditional",4+$F1806*0.023,NA()))</f>
      </c>
      <c r="O1806">
        <f>IF($A1806="","",$D1806+ROW()/1000000)</f>
      </c>
      <c r="P1806" t="str">
        <f>IF(OR($A1806="",INDEX(games!$H:$H,ROW())=""),"",INDEX(games!$H:$H,ROW()))</f>
      </c>
      <c r="Q1806">
        <f>IF(OR($A1806="",$P1806&lt;&gt;"Yes"),"",$D1806+ROW()/1000000)</f>
      </c>
      <c r="T1806">
        <f>IF($Y1806="","",INDEX($B$2:$B$2000,$Y1806))</f>
      </c>
      <c r="U1806">
        <f>IF($Z1806="","",INDEX($B$2:$B$2000,$Z1806))</f>
      </c>
      <c r="V1806">
        <f>IF(OR($T1806="",$U1806=""),"",$U1806-$T1806)</f>
      </c>
      <c r="W1806" t="str">
        <f>IF(TRIM(INDEX(connections!$A:$A,ROW()))="","",TRIM(INDEX(connections!$A:$A,ROW())))</f>
      </c>
      <c r="X1806" t="str">
        <f>IF($W1806="","",TRIM(INDEX(connections!$B:$B,ROW())))</f>
      </c>
      <c r="Y1806">
        <f>IF($W1806="","",IFERROR(MATCH($W1806,$A$2:$A$2000,0),""))</f>
      </c>
      <c r="Z1806">
        <f>IF($X1806="","",IFERROR(MATCH($X1806,$A$2:$A$2000,0),""))</f>
      </c>
      <c r="AA1806" t="str">
        <f>IF($Y1806="","",INDEX($P$2:$P$2000,$Y1806))</f>
      </c>
      <c r="AB1806" t="str">
        <f>IF($Z1806="","",INDEX($P$2:$P$2000,$Z1806))</f>
      </c>
      <c r="AC1806">
        <f>IF(AND($AA1806="Yes",$AB1806="Yes"),1,"")</f>
      </c>
      <c r="AD1806">
        <f>IF(OR($Y1806="",$Z1806=""),"",IF(INDEX($C$2:$C$2000,$Y1806)=INDEX($C$2:$C$2000,$Z1806),0,1))</f>
      </c>
      <c r="AE1806">
        <f>IF($AC1806&lt;&gt;1,"",IF(AND(INDEX($AG$2:$AG$2000,$Y1806)=1,INDEX($AG$2:$AG$2000,$Z1806)=1),1,""))</f>
      </c>
      <c r="AG1806">
        <f>IF($A1806="","",COUNTIFS($W$2:$W$2500,$A1806,$AB$2:$AB$2500,"Yes")+COUNTIFS($X$2:$X$2500,$A1806,$AA$2:$AA$2500,"Yes"))</f>
      </c>
      <c r="AH1806" t="str">
        <f>IF(OR($P1806&lt;&gt;"Yes",N($AG1806)=0),"",IF(AND($AG1806=1,COUNTIFS($W$2:$W$2500,$A1806,$AE$2:$AE$2500,1)+COUNTIFS($X$2:$X$2500,$A1806,$AE$2:$AE$2500,1)&gt;0),"","Yes"))</f>
      </c>
      <c r="AI1806">
        <f>IF($AH1806="Yes",$AG1806,"")</f>
      </c>
      <c r="AJ1806">
        <f>IF($AI1806="","",$AI1806+ROW()/1000000)</f>
      </c>
      <c r="AK1806">
        <f>IF(OR($A1806="",$P1806="Yes",N($AG1806)=0),"",$AG1806+ROW()/1000000)</f>
      </c>
      <c r="AL1806" t="str">
        <f>IF($A1806="","",INDEX(games!$J:$J,ROW())&amp;"")</f>
      </c>
      <c r="AM1806">
        <f>IF($A1806="","",SUMPRODUCT($AO1806:$BD1806,'Map Analysis'!$AP$2^{0,1,2,3,4,5,6,7,8,9,10,11,12,13,14,15}))</f>
      </c>
      <c r="AN1806">
        <f>IF($A1806="","",$AM1806+ROW()/10000000)</f>
      </c>
      <c r="AO1806">
        <f>IF($A1806="","",COUNTIF($W$2:$W$2500,$A1806))</f>
      </c>
      <c r="AP1806">
        <f>IF($A1806="","",SUMIFS($BF$2:$BF$2500,$W$2:$W$2500,$A1806))</f>
      </c>
      <c r="AQ1806">
        <f>IF($A1806="","",SUMIFS($BG$2:$BG$2500,$W$2:$W$2500,$A1806))</f>
      </c>
      <c r="AR1806">
        <f>IF($A1806="","",SUMIFS($BH$2:$BH$2500,$W$2:$W$2500,$A1806))</f>
      </c>
      <c r="AS1806">
        <f>IF($A1806="","",SUMIFS($BI$2:$BI$2500,$W$2:$W$2500,$A1806))</f>
      </c>
      <c r="AT1806">
        <f>IF($A1806="","",SUMIFS($BJ$2:$BJ$2500,$W$2:$W$2500,$A1806))</f>
      </c>
      <c r="AU1806">
        <f>IF($A1806="","",SUMIFS($BK$2:$BK$2500,$W$2:$W$2500,$A1806))</f>
      </c>
      <c r="AV1806">
        <f>IF($A1806="","",SUMIFS($BL$2:$BL$2500,$W$2:$W$2500,$A1806))</f>
      </c>
      <c r="AW1806">
        <f>IF($A1806="","",SUMIFS($BM$2:$BM$2500,$W$2:$W$2500,$A1806))</f>
      </c>
      <c r="AX1806">
        <f>IF($A1806="","",SUMIFS($BN$2:$BN$2500,$W$2:$W$2500,$A1806))</f>
      </c>
      <c r="AY1806">
        <f>IF($A1806="","",SUMIFS($BO$2:$BO$2500,$W$2:$W$2500,$A1806))</f>
      </c>
      <c r="AZ1806">
        <f>IF($A1806="","",SUMIFS($BP$2:$BP$2500,$W$2:$W$2500,$A1806))</f>
      </c>
      <c r="BA1806">
        <f>IF($A1806="","",SUMIFS($BQ$2:$BQ$2500,$W$2:$W$2500,$A1806))</f>
      </c>
      <c r="BB1806">
        <f>IF($A1806="","",SUMIFS($BR$2:$BR$2500,$W$2:$W$2500,$A1806))</f>
      </c>
      <c r="BC1806">
        <f>IF($A1806="","",SUMIFS($BS$2:$BS$2500,$W$2:$W$2500,$A1806))</f>
      </c>
      <c r="BD1806">
        <f>IF($A1806="","",SUMIFS($BT$2:$BT$2500,$W$2:$W$2500,$A1806))</f>
      </c>
      <c r="BF1806">
        <f>IF($Z1806="","",INDEX($AO$2:$AO$2000,$Z1806))</f>
      </c>
      <c r="BG1806">
        <f>IF($Z1806="","",INDEX($AP$2:$AP$2000,$Z1806))</f>
      </c>
      <c r="BH1806">
        <f>IF($Z1806="","",INDEX($AQ$2:$AQ$2000,$Z1806))</f>
      </c>
      <c r="BI1806">
        <f>IF($Z1806="","",INDEX($AR$2:$AR$2000,$Z1806))</f>
      </c>
      <c r="BJ1806">
        <f>IF($Z1806="","",INDEX($AS$2:$AS$2000,$Z1806))</f>
      </c>
      <c r="BK1806">
        <f>IF($Z1806="","",INDEX($AT$2:$AT$2000,$Z1806))</f>
      </c>
      <c r="BL1806">
        <f>IF($Z1806="","",INDEX($AU$2:$AU$2000,$Z1806))</f>
      </c>
      <c r="BM1806">
        <f>IF($Z1806="","",INDEX($AV$2:$AV$2000,$Z1806))</f>
      </c>
      <c r="BN1806">
        <f>IF($Z1806="","",INDEX($AW$2:$AW$2000,$Z1806))</f>
      </c>
      <c r="BO1806">
        <f>IF($Z1806="","",INDEX($AX$2:$AX$2000,$Z1806))</f>
      </c>
      <c r="BP1806">
        <f>IF($Z1806="","",INDEX($AY$2:$AY$2000,$Z1806))</f>
      </c>
      <c r="BQ1806">
        <f>IF($Z1806="","",INDEX($AZ$2:$AZ$2000,$Z1806))</f>
      </c>
      <c r="BR1806">
        <f>IF($Z1806="","",INDEX($BA$2:$BA$2000,$Z1806))</f>
      </c>
      <c r="BS1806">
        <f>IF($Z1806="","",INDEX($BB$2:$BB$2000,$Z1806))</f>
      </c>
      <c r="BT1806">
        <f>IF($Z1806="","",INDEX($BC$2:$BC$2000,$Z1806))</f>
      </c>
      <c r="BV1806">
        <f>IF(OR($A1806="",$P1806&lt;&gt;"Yes",$AH1806="Yes"),"",1+N($AG1806))</f>
      </c>
      <c r="BW1806">
        <f>IF($A1806="","",COUNTIFS($W$2:$W$2500,$A1806,$BZ$2:$BZ$2500,"Yes")+COUNTIFS($X$2:$X$2500,$A1806,$BY$2:$BY$2500,"Yes"))</f>
      </c>
      <c r="BX1806">
        <f>IF(OR($A1806="",$P1806="Yes"),"",IF(N($BW1806)=0,0,1+SUMIFS($CB$2:$CB$2500,$W$2:$W$2500,$A1806)+SUMIFS($CA$2:$CA$2500,$X$2:$X$2500,$A1806)))</f>
      </c>
      <c r="BY1806" t="str">
        <f>IF($Y1806="","",INDEX($AH$2:$AH$2000,$Y1806)&amp;"")</f>
      </c>
      <c r="BZ1806" t="str">
        <f>IF($Z1806="","",INDEX($AH$2:$AH$2000,$Z1806)&amp;"")</f>
      </c>
      <c r="CA1806">
        <f>IF($Y1806="","",INDEX($BV$2:$BV$2000,$Y1806))</f>
      </c>
      <c r="CB1806">
        <f>IF($Z1806="","",INDEX($BV$2:$BV$2000,$Z1806))</f>
      </c>
    </row>
    <row r="1807">
      <c r="A1807" t="str">
        <f>IF(TRIM(INDEX(games!$A:$A,ROW()))="","",TRIM(INDEX(games!$A:$A,ROW())))</f>
      </c>
      <c r="B1807">
        <f>IF(OR($A1807="",INDEX(games!$B:$B,ROW())=""),"",INDEX(games!$B:$B,ROW()))</f>
      </c>
      <c r="C1807" t="str">
        <f>IF(OR($A1807="",INDEX(games!$C:$C,ROW())=""),"",INDEX(games!$C:$C,ROW()))</f>
      </c>
      <c r="D1807">
        <f>IF($A1807="","",COUNTIF($W$2:$W$2500,$A1807)+COUNTIF($X$2:$X$2500,$A1807))</f>
      </c>
      <c r="E1807">
        <f>IF($A1807="","",IFERROR(MATCH($C1807,$R$2:$R$5,0),0))</f>
      </c>
      <c r="F1807">
        <f>IF($A1807="","",MOD(ROW(),34))</f>
      </c>
      <c r="G1807">
        <f>IF($A1807="",NA(),IF($C1807="Action",$B1807,NA()))</f>
      </c>
      <c r="H1807">
        <f>IF($A1807="",NA(),IF($C1807="Action",1+$F1807*0.023,NA()))</f>
      </c>
      <c r="I1807">
        <f>IF($A1807="",NA(),IF($C1807="Strategy",$B1807,NA()))</f>
      </c>
      <c r="J1807">
        <f>IF($A1807="",NA(),IF($C1807="Strategy",2+$F1807*0.023,NA()))</f>
      </c>
      <c r="K1807">
        <f>IF($A1807="",NA(),IF($C1807="Deckbuilder",$B1807,NA()))</f>
      </c>
      <c r="L1807">
        <f>IF($A1807="",NA(),IF($C1807="Deckbuilder",3+$F1807*0.023,NA()))</f>
      </c>
      <c r="M1807">
        <f>IF($A1807="",NA(),IF($C1807="Traditional",$B1807,NA()))</f>
      </c>
      <c r="N1807">
        <f>IF($A1807="",NA(),IF($C1807="Traditional",4+$F1807*0.023,NA()))</f>
      </c>
      <c r="O1807">
        <f>IF($A1807="","",$D1807+ROW()/1000000)</f>
      </c>
      <c r="P1807" t="str">
        <f>IF(OR($A1807="",INDEX(games!$H:$H,ROW())=""),"",INDEX(games!$H:$H,ROW()))</f>
      </c>
      <c r="Q1807">
        <f>IF(OR($A1807="",$P1807&lt;&gt;"Yes"),"",$D1807+ROW()/1000000)</f>
      </c>
      <c r="T1807">
        <f>IF($Y1807="","",INDEX($B$2:$B$2000,$Y1807))</f>
      </c>
      <c r="U1807">
        <f>IF($Z1807="","",INDEX($B$2:$B$2000,$Z1807))</f>
      </c>
      <c r="V1807">
        <f>IF(OR($T1807="",$U1807=""),"",$U1807-$T1807)</f>
      </c>
      <c r="W1807" t="str">
        <f>IF(TRIM(INDEX(connections!$A:$A,ROW()))="","",TRIM(INDEX(connections!$A:$A,ROW())))</f>
      </c>
      <c r="X1807" t="str">
        <f>IF($W1807="","",TRIM(INDEX(connections!$B:$B,ROW())))</f>
      </c>
      <c r="Y1807">
        <f>IF($W1807="","",IFERROR(MATCH($W1807,$A$2:$A$2000,0),""))</f>
      </c>
      <c r="Z1807">
        <f>IF($X1807="","",IFERROR(MATCH($X1807,$A$2:$A$2000,0),""))</f>
      </c>
      <c r="AA1807" t="str">
        <f>IF($Y1807="","",INDEX($P$2:$P$2000,$Y1807))</f>
      </c>
      <c r="AB1807" t="str">
        <f>IF($Z1807="","",INDEX($P$2:$P$2000,$Z1807))</f>
      </c>
      <c r="AC1807">
        <f>IF(AND($AA1807="Yes",$AB1807="Yes"),1,"")</f>
      </c>
      <c r="AD1807">
        <f>IF(OR($Y1807="",$Z1807=""),"",IF(INDEX($C$2:$C$2000,$Y1807)=INDEX($C$2:$C$2000,$Z1807),0,1))</f>
      </c>
      <c r="AE1807">
        <f>IF($AC1807&lt;&gt;1,"",IF(AND(INDEX($AG$2:$AG$2000,$Y1807)=1,INDEX($AG$2:$AG$2000,$Z1807)=1),1,""))</f>
      </c>
      <c r="AG1807">
        <f>IF($A1807="","",COUNTIFS($W$2:$W$2500,$A1807,$AB$2:$AB$2500,"Yes")+COUNTIFS($X$2:$X$2500,$A1807,$AA$2:$AA$2500,"Yes"))</f>
      </c>
      <c r="AH1807" t="str">
        <f>IF(OR($P1807&lt;&gt;"Yes",N($AG1807)=0),"",IF(AND($AG1807=1,COUNTIFS($W$2:$W$2500,$A1807,$AE$2:$AE$2500,1)+COUNTIFS($X$2:$X$2500,$A1807,$AE$2:$AE$2500,1)&gt;0),"","Yes"))</f>
      </c>
      <c r="AI1807">
        <f>IF($AH1807="Yes",$AG1807,"")</f>
      </c>
      <c r="AJ1807">
        <f>IF($AI1807="","",$AI1807+ROW()/1000000)</f>
      </c>
      <c r="AK1807">
        <f>IF(OR($A1807="",$P1807="Yes",N($AG1807)=0),"",$AG1807+ROW()/1000000)</f>
      </c>
      <c r="AL1807" t="str">
        <f>IF($A1807="","",INDEX(games!$J:$J,ROW())&amp;"")</f>
      </c>
      <c r="AM1807">
        <f>IF($A1807="","",SUMPRODUCT($AO1807:$BD1807,'Map Analysis'!$AP$2^{0,1,2,3,4,5,6,7,8,9,10,11,12,13,14,15}))</f>
      </c>
      <c r="AN1807">
        <f>IF($A1807="","",$AM1807+ROW()/10000000)</f>
      </c>
      <c r="AO1807">
        <f>IF($A1807="","",COUNTIF($W$2:$W$2500,$A1807))</f>
      </c>
      <c r="AP1807">
        <f>IF($A1807="","",SUMIFS($BF$2:$BF$2500,$W$2:$W$2500,$A1807))</f>
      </c>
      <c r="AQ1807">
        <f>IF($A1807="","",SUMIFS($BG$2:$BG$2500,$W$2:$W$2500,$A1807))</f>
      </c>
      <c r="AR1807">
        <f>IF($A1807="","",SUMIFS($BH$2:$BH$2500,$W$2:$W$2500,$A1807))</f>
      </c>
      <c r="AS1807">
        <f>IF($A1807="","",SUMIFS($BI$2:$BI$2500,$W$2:$W$2500,$A1807))</f>
      </c>
      <c r="AT1807">
        <f>IF($A1807="","",SUMIFS($BJ$2:$BJ$2500,$W$2:$W$2500,$A1807))</f>
      </c>
      <c r="AU1807">
        <f>IF($A1807="","",SUMIFS($BK$2:$BK$2500,$W$2:$W$2500,$A1807))</f>
      </c>
      <c r="AV1807">
        <f>IF($A1807="","",SUMIFS($BL$2:$BL$2500,$W$2:$W$2500,$A1807))</f>
      </c>
      <c r="AW1807">
        <f>IF($A1807="","",SUMIFS($BM$2:$BM$2500,$W$2:$W$2500,$A1807))</f>
      </c>
      <c r="AX1807">
        <f>IF($A1807="","",SUMIFS($BN$2:$BN$2500,$W$2:$W$2500,$A1807))</f>
      </c>
      <c r="AY1807">
        <f>IF($A1807="","",SUMIFS($BO$2:$BO$2500,$W$2:$W$2500,$A1807))</f>
      </c>
      <c r="AZ1807">
        <f>IF($A1807="","",SUMIFS($BP$2:$BP$2500,$W$2:$W$2500,$A1807))</f>
      </c>
      <c r="BA1807">
        <f>IF($A1807="","",SUMIFS($BQ$2:$BQ$2500,$W$2:$W$2500,$A1807))</f>
      </c>
      <c r="BB1807">
        <f>IF($A1807="","",SUMIFS($BR$2:$BR$2500,$W$2:$W$2500,$A1807))</f>
      </c>
      <c r="BC1807">
        <f>IF($A1807="","",SUMIFS($BS$2:$BS$2500,$W$2:$W$2500,$A1807))</f>
      </c>
      <c r="BD1807">
        <f>IF($A1807="","",SUMIFS($BT$2:$BT$2500,$W$2:$W$2500,$A1807))</f>
      </c>
      <c r="BF1807">
        <f>IF($Z1807="","",INDEX($AO$2:$AO$2000,$Z1807))</f>
      </c>
      <c r="BG1807">
        <f>IF($Z1807="","",INDEX($AP$2:$AP$2000,$Z1807))</f>
      </c>
      <c r="BH1807">
        <f>IF($Z1807="","",INDEX($AQ$2:$AQ$2000,$Z1807))</f>
      </c>
      <c r="BI1807">
        <f>IF($Z1807="","",INDEX($AR$2:$AR$2000,$Z1807))</f>
      </c>
      <c r="BJ1807">
        <f>IF($Z1807="","",INDEX($AS$2:$AS$2000,$Z1807))</f>
      </c>
      <c r="BK1807">
        <f>IF($Z1807="","",INDEX($AT$2:$AT$2000,$Z1807))</f>
      </c>
      <c r="BL1807">
        <f>IF($Z1807="","",INDEX($AU$2:$AU$2000,$Z1807))</f>
      </c>
      <c r="BM1807">
        <f>IF($Z1807="","",INDEX($AV$2:$AV$2000,$Z1807))</f>
      </c>
      <c r="BN1807">
        <f>IF($Z1807="","",INDEX($AW$2:$AW$2000,$Z1807))</f>
      </c>
      <c r="BO1807">
        <f>IF($Z1807="","",INDEX($AX$2:$AX$2000,$Z1807))</f>
      </c>
      <c r="BP1807">
        <f>IF($Z1807="","",INDEX($AY$2:$AY$2000,$Z1807))</f>
      </c>
      <c r="BQ1807">
        <f>IF($Z1807="","",INDEX($AZ$2:$AZ$2000,$Z1807))</f>
      </c>
      <c r="BR1807">
        <f>IF($Z1807="","",INDEX($BA$2:$BA$2000,$Z1807))</f>
      </c>
      <c r="BS1807">
        <f>IF($Z1807="","",INDEX($BB$2:$BB$2000,$Z1807))</f>
      </c>
      <c r="BT1807">
        <f>IF($Z1807="","",INDEX($BC$2:$BC$2000,$Z1807))</f>
      </c>
      <c r="BV1807">
        <f>IF(OR($A1807="",$P1807&lt;&gt;"Yes",$AH1807="Yes"),"",1+N($AG1807))</f>
      </c>
      <c r="BW1807">
        <f>IF($A1807="","",COUNTIFS($W$2:$W$2500,$A1807,$BZ$2:$BZ$2500,"Yes")+COUNTIFS($X$2:$X$2500,$A1807,$BY$2:$BY$2500,"Yes"))</f>
      </c>
      <c r="BX1807">
        <f>IF(OR($A1807="",$P1807="Yes"),"",IF(N($BW1807)=0,0,1+SUMIFS($CB$2:$CB$2500,$W$2:$W$2500,$A1807)+SUMIFS($CA$2:$CA$2500,$X$2:$X$2500,$A1807)))</f>
      </c>
      <c r="BY1807" t="str">
        <f>IF($Y1807="","",INDEX($AH$2:$AH$2000,$Y1807)&amp;"")</f>
      </c>
      <c r="BZ1807" t="str">
        <f>IF($Z1807="","",INDEX($AH$2:$AH$2000,$Z1807)&amp;"")</f>
      </c>
      <c r="CA1807">
        <f>IF($Y1807="","",INDEX($BV$2:$BV$2000,$Y1807))</f>
      </c>
      <c r="CB1807">
        <f>IF($Z1807="","",INDEX($BV$2:$BV$2000,$Z1807))</f>
      </c>
    </row>
    <row r="1808">
      <c r="A1808" t="str">
        <f>IF(TRIM(INDEX(games!$A:$A,ROW()))="","",TRIM(INDEX(games!$A:$A,ROW())))</f>
      </c>
      <c r="B1808">
        <f>IF(OR($A1808="",INDEX(games!$B:$B,ROW())=""),"",INDEX(games!$B:$B,ROW()))</f>
      </c>
      <c r="C1808" t="str">
        <f>IF(OR($A1808="",INDEX(games!$C:$C,ROW())=""),"",INDEX(games!$C:$C,ROW()))</f>
      </c>
      <c r="D1808">
        <f>IF($A1808="","",COUNTIF($W$2:$W$2500,$A1808)+COUNTIF($X$2:$X$2500,$A1808))</f>
      </c>
      <c r="E1808">
        <f>IF($A1808="","",IFERROR(MATCH($C1808,$R$2:$R$5,0),0))</f>
      </c>
      <c r="F1808">
        <f>IF($A1808="","",MOD(ROW(),34))</f>
      </c>
      <c r="G1808">
        <f>IF($A1808="",NA(),IF($C1808="Action",$B1808,NA()))</f>
      </c>
      <c r="H1808">
        <f>IF($A1808="",NA(),IF($C1808="Action",1+$F1808*0.023,NA()))</f>
      </c>
      <c r="I1808">
        <f>IF($A1808="",NA(),IF($C1808="Strategy",$B1808,NA()))</f>
      </c>
      <c r="J1808">
        <f>IF($A1808="",NA(),IF($C1808="Strategy",2+$F1808*0.023,NA()))</f>
      </c>
      <c r="K1808">
        <f>IF($A1808="",NA(),IF($C1808="Deckbuilder",$B1808,NA()))</f>
      </c>
      <c r="L1808">
        <f>IF($A1808="",NA(),IF($C1808="Deckbuilder",3+$F1808*0.023,NA()))</f>
      </c>
      <c r="M1808">
        <f>IF($A1808="",NA(),IF($C1808="Traditional",$B1808,NA()))</f>
      </c>
      <c r="N1808">
        <f>IF($A1808="",NA(),IF($C1808="Traditional",4+$F1808*0.023,NA()))</f>
      </c>
      <c r="O1808">
        <f>IF($A1808="","",$D1808+ROW()/1000000)</f>
      </c>
      <c r="P1808" t="str">
        <f>IF(OR($A1808="",INDEX(games!$H:$H,ROW())=""),"",INDEX(games!$H:$H,ROW()))</f>
      </c>
      <c r="Q1808">
        <f>IF(OR($A1808="",$P1808&lt;&gt;"Yes"),"",$D1808+ROW()/1000000)</f>
      </c>
      <c r="T1808">
        <f>IF($Y1808="","",INDEX($B$2:$B$2000,$Y1808))</f>
      </c>
      <c r="U1808">
        <f>IF($Z1808="","",INDEX($B$2:$B$2000,$Z1808))</f>
      </c>
      <c r="V1808">
        <f>IF(OR($T1808="",$U1808=""),"",$U1808-$T1808)</f>
      </c>
      <c r="W1808" t="str">
        <f>IF(TRIM(INDEX(connections!$A:$A,ROW()))="","",TRIM(INDEX(connections!$A:$A,ROW())))</f>
      </c>
      <c r="X1808" t="str">
        <f>IF($W1808="","",TRIM(INDEX(connections!$B:$B,ROW())))</f>
      </c>
      <c r="Y1808">
        <f>IF($W1808="","",IFERROR(MATCH($W1808,$A$2:$A$2000,0),""))</f>
      </c>
      <c r="Z1808">
        <f>IF($X1808="","",IFERROR(MATCH($X1808,$A$2:$A$2000,0),""))</f>
      </c>
      <c r="AA1808" t="str">
        <f>IF($Y1808="","",INDEX($P$2:$P$2000,$Y1808))</f>
      </c>
      <c r="AB1808" t="str">
        <f>IF($Z1808="","",INDEX($P$2:$P$2000,$Z1808))</f>
      </c>
      <c r="AC1808">
        <f>IF(AND($AA1808="Yes",$AB1808="Yes"),1,"")</f>
      </c>
      <c r="AD1808">
        <f>IF(OR($Y1808="",$Z1808=""),"",IF(INDEX($C$2:$C$2000,$Y1808)=INDEX($C$2:$C$2000,$Z1808),0,1))</f>
      </c>
      <c r="AE1808">
        <f>IF($AC1808&lt;&gt;1,"",IF(AND(INDEX($AG$2:$AG$2000,$Y1808)=1,INDEX($AG$2:$AG$2000,$Z1808)=1),1,""))</f>
      </c>
      <c r="AG1808">
        <f>IF($A1808="","",COUNTIFS($W$2:$W$2500,$A1808,$AB$2:$AB$2500,"Yes")+COUNTIFS($X$2:$X$2500,$A1808,$AA$2:$AA$2500,"Yes"))</f>
      </c>
      <c r="AH1808" t="str">
        <f>IF(OR($P1808&lt;&gt;"Yes",N($AG1808)=0),"",IF(AND($AG1808=1,COUNTIFS($W$2:$W$2500,$A1808,$AE$2:$AE$2500,1)+COUNTIFS($X$2:$X$2500,$A1808,$AE$2:$AE$2500,1)&gt;0),"","Yes"))</f>
      </c>
      <c r="AI1808">
        <f>IF($AH1808="Yes",$AG1808,"")</f>
      </c>
      <c r="AJ1808">
        <f>IF($AI1808="","",$AI1808+ROW()/1000000)</f>
      </c>
      <c r="AK1808">
        <f>IF(OR($A1808="",$P1808="Yes",N($AG1808)=0),"",$AG1808+ROW()/1000000)</f>
      </c>
      <c r="AL1808" t="str">
        <f>IF($A1808="","",INDEX(games!$J:$J,ROW())&amp;"")</f>
      </c>
      <c r="AM1808">
        <f>IF($A1808="","",SUMPRODUCT($AO1808:$BD1808,'Map Analysis'!$AP$2^{0,1,2,3,4,5,6,7,8,9,10,11,12,13,14,15}))</f>
      </c>
      <c r="AN1808">
        <f>IF($A1808="","",$AM1808+ROW()/10000000)</f>
      </c>
      <c r="AO1808">
        <f>IF($A1808="","",COUNTIF($W$2:$W$2500,$A1808))</f>
      </c>
      <c r="AP1808">
        <f>IF($A1808="","",SUMIFS($BF$2:$BF$2500,$W$2:$W$2500,$A1808))</f>
      </c>
      <c r="AQ1808">
        <f>IF($A1808="","",SUMIFS($BG$2:$BG$2500,$W$2:$W$2500,$A1808))</f>
      </c>
      <c r="AR1808">
        <f>IF($A1808="","",SUMIFS($BH$2:$BH$2500,$W$2:$W$2500,$A1808))</f>
      </c>
      <c r="AS1808">
        <f>IF($A1808="","",SUMIFS($BI$2:$BI$2500,$W$2:$W$2500,$A1808))</f>
      </c>
      <c r="AT1808">
        <f>IF($A1808="","",SUMIFS($BJ$2:$BJ$2500,$W$2:$W$2500,$A1808))</f>
      </c>
      <c r="AU1808">
        <f>IF($A1808="","",SUMIFS($BK$2:$BK$2500,$W$2:$W$2500,$A1808))</f>
      </c>
      <c r="AV1808">
        <f>IF($A1808="","",SUMIFS($BL$2:$BL$2500,$W$2:$W$2500,$A1808))</f>
      </c>
      <c r="AW1808">
        <f>IF($A1808="","",SUMIFS($BM$2:$BM$2500,$W$2:$W$2500,$A1808))</f>
      </c>
      <c r="AX1808">
        <f>IF($A1808="","",SUMIFS($BN$2:$BN$2500,$W$2:$W$2500,$A1808))</f>
      </c>
      <c r="AY1808">
        <f>IF($A1808="","",SUMIFS($BO$2:$BO$2500,$W$2:$W$2500,$A1808))</f>
      </c>
      <c r="AZ1808">
        <f>IF($A1808="","",SUMIFS($BP$2:$BP$2500,$W$2:$W$2500,$A1808))</f>
      </c>
      <c r="BA1808">
        <f>IF($A1808="","",SUMIFS($BQ$2:$BQ$2500,$W$2:$W$2500,$A1808))</f>
      </c>
      <c r="BB1808">
        <f>IF($A1808="","",SUMIFS($BR$2:$BR$2500,$W$2:$W$2500,$A1808))</f>
      </c>
      <c r="BC1808">
        <f>IF($A1808="","",SUMIFS($BS$2:$BS$2500,$W$2:$W$2500,$A1808))</f>
      </c>
      <c r="BD1808">
        <f>IF($A1808="","",SUMIFS($BT$2:$BT$2500,$W$2:$W$2500,$A1808))</f>
      </c>
      <c r="BF1808">
        <f>IF($Z1808="","",INDEX($AO$2:$AO$2000,$Z1808))</f>
      </c>
      <c r="BG1808">
        <f>IF($Z1808="","",INDEX($AP$2:$AP$2000,$Z1808))</f>
      </c>
      <c r="BH1808">
        <f>IF($Z1808="","",INDEX($AQ$2:$AQ$2000,$Z1808))</f>
      </c>
      <c r="BI1808">
        <f>IF($Z1808="","",INDEX($AR$2:$AR$2000,$Z1808))</f>
      </c>
      <c r="BJ1808">
        <f>IF($Z1808="","",INDEX($AS$2:$AS$2000,$Z1808))</f>
      </c>
      <c r="BK1808">
        <f>IF($Z1808="","",INDEX($AT$2:$AT$2000,$Z1808))</f>
      </c>
      <c r="BL1808">
        <f>IF($Z1808="","",INDEX($AU$2:$AU$2000,$Z1808))</f>
      </c>
      <c r="BM1808">
        <f>IF($Z1808="","",INDEX($AV$2:$AV$2000,$Z1808))</f>
      </c>
      <c r="BN1808">
        <f>IF($Z1808="","",INDEX($AW$2:$AW$2000,$Z1808))</f>
      </c>
      <c r="BO1808">
        <f>IF($Z1808="","",INDEX($AX$2:$AX$2000,$Z1808))</f>
      </c>
      <c r="BP1808">
        <f>IF($Z1808="","",INDEX($AY$2:$AY$2000,$Z1808))</f>
      </c>
      <c r="BQ1808">
        <f>IF($Z1808="","",INDEX($AZ$2:$AZ$2000,$Z1808))</f>
      </c>
      <c r="BR1808">
        <f>IF($Z1808="","",INDEX($BA$2:$BA$2000,$Z1808))</f>
      </c>
      <c r="BS1808">
        <f>IF($Z1808="","",INDEX($BB$2:$BB$2000,$Z1808))</f>
      </c>
      <c r="BT1808">
        <f>IF($Z1808="","",INDEX($BC$2:$BC$2000,$Z1808))</f>
      </c>
      <c r="BV1808">
        <f>IF(OR($A1808="",$P1808&lt;&gt;"Yes",$AH1808="Yes"),"",1+N($AG1808))</f>
      </c>
      <c r="BW1808">
        <f>IF($A1808="","",COUNTIFS($W$2:$W$2500,$A1808,$BZ$2:$BZ$2500,"Yes")+COUNTIFS($X$2:$X$2500,$A1808,$BY$2:$BY$2500,"Yes"))</f>
      </c>
      <c r="BX1808">
        <f>IF(OR($A1808="",$P1808="Yes"),"",IF(N($BW1808)=0,0,1+SUMIFS($CB$2:$CB$2500,$W$2:$W$2500,$A1808)+SUMIFS($CA$2:$CA$2500,$X$2:$X$2500,$A1808)))</f>
      </c>
      <c r="BY1808" t="str">
        <f>IF($Y1808="","",INDEX($AH$2:$AH$2000,$Y1808)&amp;"")</f>
      </c>
      <c r="BZ1808" t="str">
        <f>IF($Z1808="","",INDEX($AH$2:$AH$2000,$Z1808)&amp;"")</f>
      </c>
      <c r="CA1808">
        <f>IF($Y1808="","",INDEX($BV$2:$BV$2000,$Y1808))</f>
      </c>
      <c r="CB1808">
        <f>IF($Z1808="","",INDEX($BV$2:$BV$2000,$Z1808))</f>
      </c>
    </row>
    <row r="1809">
      <c r="A1809" t="str">
        <f>IF(TRIM(INDEX(games!$A:$A,ROW()))="","",TRIM(INDEX(games!$A:$A,ROW())))</f>
      </c>
      <c r="B1809">
        <f>IF(OR($A1809="",INDEX(games!$B:$B,ROW())=""),"",INDEX(games!$B:$B,ROW()))</f>
      </c>
      <c r="C1809" t="str">
        <f>IF(OR($A1809="",INDEX(games!$C:$C,ROW())=""),"",INDEX(games!$C:$C,ROW()))</f>
      </c>
      <c r="D1809">
        <f>IF($A1809="","",COUNTIF($W$2:$W$2500,$A1809)+COUNTIF($X$2:$X$2500,$A1809))</f>
      </c>
      <c r="E1809">
        <f>IF($A1809="","",IFERROR(MATCH($C1809,$R$2:$R$5,0),0))</f>
      </c>
      <c r="F1809">
        <f>IF($A1809="","",MOD(ROW(),34))</f>
      </c>
      <c r="G1809">
        <f>IF($A1809="",NA(),IF($C1809="Action",$B1809,NA()))</f>
      </c>
      <c r="H1809">
        <f>IF($A1809="",NA(),IF($C1809="Action",1+$F1809*0.023,NA()))</f>
      </c>
      <c r="I1809">
        <f>IF($A1809="",NA(),IF($C1809="Strategy",$B1809,NA()))</f>
      </c>
      <c r="J1809">
        <f>IF($A1809="",NA(),IF($C1809="Strategy",2+$F1809*0.023,NA()))</f>
      </c>
      <c r="K1809">
        <f>IF($A1809="",NA(),IF($C1809="Deckbuilder",$B1809,NA()))</f>
      </c>
      <c r="L1809">
        <f>IF($A1809="",NA(),IF($C1809="Deckbuilder",3+$F1809*0.023,NA()))</f>
      </c>
      <c r="M1809">
        <f>IF($A1809="",NA(),IF($C1809="Traditional",$B1809,NA()))</f>
      </c>
      <c r="N1809">
        <f>IF($A1809="",NA(),IF($C1809="Traditional",4+$F1809*0.023,NA()))</f>
      </c>
      <c r="O1809">
        <f>IF($A1809="","",$D1809+ROW()/1000000)</f>
      </c>
      <c r="P1809" t="str">
        <f>IF(OR($A1809="",INDEX(games!$H:$H,ROW())=""),"",INDEX(games!$H:$H,ROW()))</f>
      </c>
      <c r="Q1809">
        <f>IF(OR($A1809="",$P1809&lt;&gt;"Yes"),"",$D1809+ROW()/1000000)</f>
      </c>
      <c r="T1809">
        <f>IF($Y1809="","",INDEX($B$2:$B$2000,$Y1809))</f>
      </c>
      <c r="U1809">
        <f>IF($Z1809="","",INDEX($B$2:$B$2000,$Z1809))</f>
      </c>
      <c r="V1809">
        <f>IF(OR($T1809="",$U1809=""),"",$U1809-$T1809)</f>
      </c>
      <c r="W1809" t="str">
        <f>IF(TRIM(INDEX(connections!$A:$A,ROW()))="","",TRIM(INDEX(connections!$A:$A,ROW())))</f>
      </c>
      <c r="X1809" t="str">
        <f>IF($W1809="","",TRIM(INDEX(connections!$B:$B,ROW())))</f>
      </c>
      <c r="Y1809">
        <f>IF($W1809="","",IFERROR(MATCH($W1809,$A$2:$A$2000,0),""))</f>
      </c>
      <c r="Z1809">
        <f>IF($X1809="","",IFERROR(MATCH($X1809,$A$2:$A$2000,0),""))</f>
      </c>
      <c r="AA1809" t="str">
        <f>IF($Y1809="","",INDEX($P$2:$P$2000,$Y1809))</f>
      </c>
      <c r="AB1809" t="str">
        <f>IF($Z1809="","",INDEX($P$2:$P$2000,$Z1809))</f>
      </c>
      <c r="AC1809">
        <f>IF(AND($AA1809="Yes",$AB1809="Yes"),1,"")</f>
      </c>
      <c r="AD1809">
        <f>IF(OR($Y1809="",$Z1809=""),"",IF(INDEX($C$2:$C$2000,$Y1809)=INDEX($C$2:$C$2000,$Z1809),0,1))</f>
      </c>
      <c r="AE1809">
        <f>IF($AC1809&lt;&gt;1,"",IF(AND(INDEX($AG$2:$AG$2000,$Y1809)=1,INDEX($AG$2:$AG$2000,$Z1809)=1),1,""))</f>
      </c>
      <c r="AG1809">
        <f>IF($A1809="","",COUNTIFS($W$2:$W$2500,$A1809,$AB$2:$AB$2500,"Yes")+COUNTIFS($X$2:$X$2500,$A1809,$AA$2:$AA$2500,"Yes"))</f>
      </c>
      <c r="AH1809" t="str">
        <f>IF(OR($P1809&lt;&gt;"Yes",N($AG1809)=0),"",IF(AND($AG1809=1,COUNTIFS($W$2:$W$2500,$A1809,$AE$2:$AE$2500,1)+COUNTIFS($X$2:$X$2500,$A1809,$AE$2:$AE$2500,1)&gt;0),"","Yes"))</f>
      </c>
      <c r="AI1809">
        <f>IF($AH1809="Yes",$AG1809,"")</f>
      </c>
      <c r="AJ1809">
        <f>IF($AI1809="","",$AI1809+ROW()/1000000)</f>
      </c>
      <c r="AK1809">
        <f>IF(OR($A1809="",$P1809="Yes",N($AG1809)=0),"",$AG1809+ROW()/1000000)</f>
      </c>
      <c r="AL1809" t="str">
        <f>IF($A1809="","",INDEX(games!$J:$J,ROW())&amp;"")</f>
      </c>
      <c r="AM1809">
        <f>IF($A1809="","",SUMPRODUCT($AO1809:$BD1809,'Map Analysis'!$AP$2^{0,1,2,3,4,5,6,7,8,9,10,11,12,13,14,15}))</f>
      </c>
      <c r="AN1809">
        <f>IF($A1809="","",$AM1809+ROW()/10000000)</f>
      </c>
      <c r="AO1809">
        <f>IF($A1809="","",COUNTIF($W$2:$W$2500,$A1809))</f>
      </c>
      <c r="AP1809">
        <f>IF($A1809="","",SUMIFS($BF$2:$BF$2500,$W$2:$W$2500,$A1809))</f>
      </c>
      <c r="AQ1809">
        <f>IF($A1809="","",SUMIFS($BG$2:$BG$2500,$W$2:$W$2500,$A1809))</f>
      </c>
      <c r="AR1809">
        <f>IF($A1809="","",SUMIFS($BH$2:$BH$2500,$W$2:$W$2500,$A1809))</f>
      </c>
      <c r="AS1809">
        <f>IF($A1809="","",SUMIFS($BI$2:$BI$2500,$W$2:$W$2500,$A1809))</f>
      </c>
      <c r="AT1809">
        <f>IF($A1809="","",SUMIFS($BJ$2:$BJ$2500,$W$2:$W$2500,$A1809))</f>
      </c>
      <c r="AU1809">
        <f>IF($A1809="","",SUMIFS($BK$2:$BK$2500,$W$2:$W$2500,$A1809))</f>
      </c>
      <c r="AV1809">
        <f>IF($A1809="","",SUMIFS($BL$2:$BL$2500,$W$2:$W$2500,$A1809))</f>
      </c>
      <c r="AW1809">
        <f>IF($A1809="","",SUMIFS($BM$2:$BM$2500,$W$2:$W$2500,$A1809))</f>
      </c>
      <c r="AX1809">
        <f>IF($A1809="","",SUMIFS($BN$2:$BN$2500,$W$2:$W$2500,$A1809))</f>
      </c>
      <c r="AY1809">
        <f>IF($A1809="","",SUMIFS($BO$2:$BO$2500,$W$2:$W$2500,$A1809))</f>
      </c>
      <c r="AZ1809">
        <f>IF($A1809="","",SUMIFS($BP$2:$BP$2500,$W$2:$W$2500,$A1809))</f>
      </c>
      <c r="BA1809">
        <f>IF($A1809="","",SUMIFS($BQ$2:$BQ$2500,$W$2:$W$2500,$A1809))</f>
      </c>
      <c r="BB1809">
        <f>IF($A1809="","",SUMIFS($BR$2:$BR$2500,$W$2:$W$2500,$A1809))</f>
      </c>
      <c r="BC1809">
        <f>IF($A1809="","",SUMIFS($BS$2:$BS$2500,$W$2:$W$2500,$A1809))</f>
      </c>
      <c r="BD1809">
        <f>IF($A1809="","",SUMIFS($BT$2:$BT$2500,$W$2:$W$2500,$A1809))</f>
      </c>
      <c r="BF1809">
        <f>IF($Z1809="","",INDEX($AO$2:$AO$2000,$Z1809))</f>
      </c>
      <c r="BG1809">
        <f>IF($Z1809="","",INDEX($AP$2:$AP$2000,$Z1809))</f>
      </c>
      <c r="BH1809">
        <f>IF($Z1809="","",INDEX($AQ$2:$AQ$2000,$Z1809))</f>
      </c>
      <c r="BI1809">
        <f>IF($Z1809="","",INDEX($AR$2:$AR$2000,$Z1809))</f>
      </c>
      <c r="BJ1809">
        <f>IF($Z1809="","",INDEX($AS$2:$AS$2000,$Z1809))</f>
      </c>
      <c r="BK1809">
        <f>IF($Z1809="","",INDEX($AT$2:$AT$2000,$Z1809))</f>
      </c>
      <c r="BL1809">
        <f>IF($Z1809="","",INDEX($AU$2:$AU$2000,$Z1809))</f>
      </c>
      <c r="BM1809">
        <f>IF($Z1809="","",INDEX($AV$2:$AV$2000,$Z1809))</f>
      </c>
      <c r="BN1809">
        <f>IF($Z1809="","",INDEX($AW$2:$AW$2000,$Z1809))</f>
      </c>
      <c r="BO1809">
        <f>IF($Z1809="","",INDEX($AX$2:$AX$2000,$Z1809))</f>
      </c>
      <c r="BP1809">
        <f>IF($Z1809="","",INDEX($AY$2:$AY$2000,$Z1809))</f>
      </c>
      <c r="BQ1809">
        <f>IF($Z1809="","",INDEX($AZ$2:$AZ$2000,$Z1809))</f>
      </c>
      <c r="BR1809">
        <f>IF($Z1809="","",INDEX($BA$2:$BA$2000,$Z1809))</f>
      </c>
      <c r="BS1809">
        <f>IF($Z1809="","",INDEX($BB$2:$BB$2000,$Z1809))</f>
      </c>
      <c r="BT1809">
        <f>IF($Z1809="","",INDEX($BC$2:$BC$2000,$Z1809))</f>
      </c>
      <c r="BV1809">
        <f>IF(OR($A1809="",$P1809&lt;&gt;"Yes",$AH1809="Yes"),"",1+N($AG1809))</f>
      </c>
      <c r="BW1809">
        <f>IF($A1809="","",COUNTIFS($W$2:$W$2500,$A1809,$BZ$2:$BZ$2500,"Yes")+COUNTIFS($X$2:$X$2500,$A1809,$BY$2:$BY$2500,"Yes"))</f>
      </c>
      <c r="BX1809">
        <f>IF(OR($A1809="",$P1809="Yes"),"",IF(N($BW1809)=0,0,1+SUMIFS($CB$2:$CB$2500,$W$2:$W$2500,$A1809)+SUMIFS($CA$2:$CA$2500,$X$2:$X$2500,$A1809)))</f>
      </c>
      <c r="BY1809" t="str">
        <f>IF($Y1809="","",INDEX($AH$2:$AH$2000,$Y1809)&amp;"")</f>
      </c>
      <c r="BZ1809" t="str">
        <f>IF($Z1809="","",INDEX($AH$2:$AH$2000,$Z1809)&amp;"")</f>
      </c>
      <c r="CA1809">
        <f>IF($Y1809="","",INDEX($BV$2:$BV$2000,$Y1809))</f>
      </c>
      <c r="CB1809">
        <f>IF($Z1809="","",INDEX($BV$2:$BV$2000,$Z1809))</f>
      </c>
    </row>
    <row r="1810">
      <c r="A1810" t="str">
        <f>IF(TRIM(INDEX(games!$A:$A,ROW()))="","",TRIM(INDEX(games!$A:$A,ROW())))</f>
      </c>
      <c r="B1810">
        <f>IF(OR($A1810="",INDEX(games!$B:$B,ROW())=""),"",INDEX(games!$B:$B,ROW()))</f>
      </c>
      <c r="C1810" t="str">
        <f>IF(OR($A1810="",INDEX(games!$C:$C,ROW())=""),"",INDEX(games!$C:$C,ROW()))</f>
      </c>
      <c r="D1810">
        <f>IF($A1810="","",COUNTIF($W$2:$W$2500,$A1810)+COUNTIF($X$2:$X$2500,$A1810))</f>
      </c>
      <c r="E1810">
        <f>IF($A1810="","",IFERROR(MATCH($C1810,$R$2:$R$5,0),0))</f>
      </c>
      <c r="F1810">
        <f>IF($A1810="","",MOD(ROW(),34))</f>
      </c>
      <c r="G1810">
        <f>IF($A1810="",NA(),IF($C1810="Action",$B1810,NA()))</f>
      </c>
      <c r="H1810">
        <f>IF($A1810="",NA(),IF($C1810="Action",1+$F1810*0.023,NA()))</f>
      </c>
      <c r="I1810">
        <f>IF($A1810="",NA(),IF($C1810="Strategy",$B1810,NA()))</f>
      </c>
      <c r="J1810">
        <f>IF($A1810="",NA(),IF($C1810="Strategy",2+$F1810*0.023,NA()))</f>
      </c>
      <c r="K1810">
        <f>IF($A1810="",NA(),IF($C1810="Deckbuilder",$B1810,NA()))</f>
      </c>
      <c r="L1810">
        <f>IF($A1810="",NA(),IF($C1810="Deckbuilder",3+$F1810*0.023,NA()))</f>
      </c>
      <c r="M1810">
        <f>IF($A1810="",NA(),IF($C1810="Traditional",$B1810,NA()))</f>
      </c>
      <c r="N1810">
        <f>IF($A1810="",NA(),IF($C1810="Traditional",4+$F1810*0.023,NA()))</f>
      </c>
      <c r="O1810">
        <f>IF($A1810="","",$D1810+ROW()/1000000)</f>
      </c>
      <c r="P1810" t="str">
        <f>IF(OR($A1810="",INDEX(games!$H:$H,ROW())=""),"",INDEX(games!$H:$H,ROW()))</f>
      </c>
      <c r="Q1810">
        <f>IF(OR($A1810="",$P1810&lt;&gt;"Yes"),"",$D1810+ROW()/1000000)</f>
      </c>
      <c r="T1810">
        <f>IF($Y1810="","",INDEX($B$2:$B$2000,$Y1810))</f>
      </c>
      <c r="U1810">
        <f>IF($Z1810="","",INDEX($B$2:$B$2000,$Z1810))</f>
      </c>
      <c r="V1810">
        <f>IF(OR($T1810="",$U1810=""),"",$U1810-$T1810)</f>
      </c>
      <c r="W1810" t="str">
        <f>IF(TRIM(INDEX(connections!$A:$A,ROW()))="","",TRIM(INDEX(connections!$A:$A,ROW())))</f>
      </c>
      <c r="X1810" t="str">
        <f>IF($W1810="","",TRIM(INDEX(connections!$B:$B,ROW())))</f>
      </c>
      <c r="Y1810">
        <f>IF($W1810="","",IFERROR(MATCH($W1810,$A$2:$A$2000,0),""))</f>
      </c>
      <c r="Z1810">
        <f>IF($X1810="","",IFERROR(MATCH($X1810,$A$2:$A$2000,0),""))</f>
      </c>
      <c r="AA1810" t="str">
        <f>IF($Y1810="","",INDEX($P$2:$P$2000,$Y1810))</f>
      </c>
      <c r="AB1810" t="str">
        <f>IF($Z1810="","",INDEX($P$2:$P$2000,$Z1810))</f>
      </c>
      <c r="AC1810">
        <f>IF(AND($AA1810="Yes",$AB1810="Yes"),1,"")</f>
      </c>
      <c r="AD1810">
        <f>IF(OR($Y1810="",$Z1810=""),"",IF(INDEX($C$2:$C$2000,$Y1810)=INDEX($C$2:$C$2000,$Z1810),0,1))</f>
      </c>
      <c r="AE1810">
        <f>IF($AC1810&lt;&gt;1,"",IF(AND(INDEX($AG$2:$AG$2000,$Y1810)=1,INDEX($AG$2:$AG$2000,$Z1810)=1),1,""))</f>
      </c>
      <c r="AG1810">
        <f>IF($A1810="","",COUNTIFS($W$2:$W$2500,$A1810,$AB$2:$AB$2500,"Yes")+COUNTIFS($X$2:$X$2500,$A1810,$AA$2:$AA$2500,"Yes"))</f>
      </c>
      <c r="AH1810" t="str">
        <f>IF(OR($P1810&lt;&gt;"Yes",N($AG1810)=0),"",IF(AND($AG1810=1,COUNTIFS($W$2:$W$2500,$A1810,$AE$2:$AE$2500,1)+COUNTIFS($X$2:$X$2500,$A1810,$AE$2:$AE$2500,1)&gt;0),"","Yes"))</f>
      </c>
      <c r="AI1810">
        <f>IF($AH1810="Yes",$AG1810,"")</f>
      </c>
      <c r="AJ1810">
        <f>IF($AI1810="","",$AI1810+ROW()/1000000)</f>
      </c>
      <c r="AK1810">
        <f>IF(OR($A1810="",$P1810="Yes",N($AG1810)=0),"",$AG1810+ROW()/1000000)</f>
      </c>
      <c r="AL1810" t="str">
        <f>IF($A1810="","",INDEX(games!$J:$J,ROW())&amp;"")</f>
      </c>
      <c r="AM1810">
        <f>IF($A1810="","",SUMPRODUCT($AO1810:$BD1810,'Map Analysis'!$AP$2^{0,1,2,3,4,5,6,7,8,9,10,11,12,13,14,15}))</f>
      </c>
      <c r="AN1810">
        <f>IF($A1810="","",$AM1810+ROW()/10000000)</f>
      </c>
      <c r="AO1810">
        <f>IF($A1810="","",COUNTIF($W$2:$W$2500,$A1810))</f>
      </c>
      <c r="AP1810">
        <f>IF($A1810="","",SUMIFS($BF$2:$BF$2500,$W$2:$W$2500,$A1810))</f>
      </c>
      <c r="AQ1810">
        <f>IF($A1810="","",SUMIFS($BG$2:$BG$2500,$W$2:$W$2500,$A1810))</f>
      </c>
      <c r="AR1810">
        <f>IF($A1810="","",SUMIFS($BH$2:$BH$2500,$W$2:$W$2500,$A1810))</f>
      </c>
      <c r="AS1810">
        <f>IF($A1810="","",SUMIFS($BI$2:$BI$2500,$W$2:$W$2500,$A1810))</f>
      </c>
      <c r="AT1810">
        <f>IF($A1810="","",SUMIFS($BJ$2:$BJ$2500,$W$2:$W$2500,$A1810))</f>
      </c>
      <c r="AU1810">
        <f>IF($A1810="","",SUMIFS($BK$2:$BK$2500,$W$2:$W$2500,$A1810))</f>
      </c>
      <c r="AV1810">
        <f>IF($A1810="","",SUMIFS($BL$2:$BL$2500,$W$2:$W$2500,$A1810))</f>
      </c>
      <c r="AW1810">
        <f>IF($A1810="","",SUMIFS($BM$2:$BM$2500,$W$2:$W$2500,$A1810))</f>
      </c>
      <c r="AX1810">
        <f>IF($A1810="","",SUMIFS($BN$2:$BN$2500,$W$2:$W$2500,$A1810))</f>
      </c>
      <c r="AY1810">
        <f>IF($A1810="","",SUMIFS($BO$2:$BO$2500,$W$2:$W$2500,$A1810))</f>
      </c>
      <c r="AZ1810">
        <f>IF($A1810="","",SUMIFS($BP$2:$BP$2500,$W$2:$W$2500,$A1810))</f>
      </c>
      <c r="BA1810">
        <f>IF($A1810="","",SUMIFS($BQ$2:$BQ$2500,$W$2:$W$2500,$A1810))</f>
      </c>
      <c r="BB1810">
        <f>IF($A1810="","",SUMIFS($BR$2:$BR$2500,$W$2:$W$2500,$A1810))</f>
      </c>
      <c r="BC1810">
        <f>IF($A1810="","",SUMIFS($BS$2:$BS$2500,$W$2:$W$2500,$A1810))</f>
      </c>
      <c r="BD1810">
        <f>IF($A1810="","",SUMIFS($BT$2:$BT$2500,$W$2:$W$2500,$A1810))</f>
      </c>
      <c r="BF1810">
        <f>IF($Z1810="","",INDEX($AO$2:$AO$2000,$Z1810))</f>
      </c>
      <c r="BG1810">
        <f>IF($Z1810="","",INDEX($AP$2:$AP$2000,$Z1810))</f>
      </c>
      <c r="BH1810">
        <f>IF($Z1810="","",INDEX($AQ$2:$AQ$2000,$Z1810))</f>
      </c>
      <c r="BI1810">
        <f>IF($Z1810="","",INDEX($AR$2:$AR$2000,$Z1810))</f>
      </c>
      <c r="BJ1810">
        <f>IF($Z1810="","",INDEX($AS$2:$AS$2000,$Z1810))</f>
      </c>
      <c r="BK1810">
        <f>IF($Z1810="","",INDEX($AT$2:$AT$2000,$Z1810))</f>
      </c>
      <c r="BL1810">
        <f>IF($Z1810="","",INDEX($AU$2:$AU$2000,$Z1810))</f>
      </c>
      <c r="BM1810">
        <f>IF($Z1810="","",INDEX($AV$2:$AV$2000,$Z1810))</f>
      </c>
      <c r="BN1810">
        <f>IF($Z1810="","",INDEX($AW$2:$AW$2000,$Z1810))</f>
      </c>
      <c r="BO1810">
        <f>IF($Z1810="","",INDEX($AX$2:$AX$2000,$Z1810))</f>
      </c>
      <c r="BP1810">
        <f>IF($Z1810="","",INDEX($AY$2:$AY$2000,$Z1810))</f>
      </c>
      <c r="BQ1810">
        <f>IF($Z1810="","",INDEX($AZ$2:$AZ$2000,$Z1810))</f>
      </c>
      <c r="BR1810">
        <f>IF($Z1810="","",INDEX($BA$2:$BA$2000,$Z1810))</f>
      </c>
      <c r="BS1810">
        <f>IF($Z1810="","",INDEX($BB$2:$BB$2000,$Z1810))</f>
      </c>
      <c r="BT1810">
        <f>IF($Z1810="","",INDEX($BC$2:$BC$2000,$Z1810))</f>
      </c>
      <c r="BV1810">
        <f>IF(OR($A1810="",$P1810&lt;&gt;"Yes",$AH1810="Yes"),"",1+N($AG1810))</f>
      </c>
      <c r="BW1810">
        <f>IF($A1810="","",COUNTIFS($W$2:$W$2500,$A1810,$BZ$2:$BZ$2500,"Yes")+COUNTIFS($X$2:$X$2500,$A1810,$BY$2:$BY$2500,"Yes"))</f>
      </c>
      <c r="BX1810">
        <f>IF(OR($A1810="",$P1810="Yes"),"",IF(N($BW1810)=0,0,1+SUMIFS($CB$2:$CB$2500,$W$2:$W$2500,$A1810)+SUMIFS($CA$2:$CA$2500,$X$2:$X$2500,$A1810)))</f>
      </c>
      <c r="BY1810" t="str">
        <f>IF($Y1810="","",INDEX($AH$2:$AH$2000,$Y1810)&amp;"")</f>
      </c>
      <c r="BZ1810" t="str">
        <f>IF($Z1810="","",INDEX($AH$2:$AH$2000,$Z1810)&amp;"")</f>
      </c>
      <c r="CA1810">
        <f>IF($Y1810="","",INDEX($BV$2:$BV$2000,$Y1810))</f>
      </c>
      <c r="CB1810">
        <f>IF($Z1810="","",INDEX($BV$2:$BV$2000,$Z1810))</f>
      </c>
    </row>
    <row r="1811">
      <c r="A1811" t="str">
        <f>IF(TRIM(INDEX(games!$A:$A,ROW()))="","",TRIM(INDEX(games!$A:$A,ROW())))</f>
      </c>
      <c r="B1811">
        <f>IF(OR($A1811="",INDEX(games!$B:$B,ROW())=""),"",INDEX(games!$B:$B,ROW()))</f>
      </c>
      <c r="C1811" t="str">
        <f>IF(OR($A1811="",INDEX(games!$C:$C,ROW())=""),"",INDEX(games!$C:$C,ROW()))</f>
      </c>
      <c r="D1811">
        <f>IF($A1811="","",COUNTIF($W$2:$W$2500,$A1811)+COUNTIF($X$2:$X$2500,$A1811))</f>
      </c>
      <c r="E1811">
        <f>IF($A1811="","",IFERROR(MATCH($C1811,$R$2:$R$5,0),0))</f>
      </c>
      <c r="F1811">
        <f>IF($A1811="","",MOD(ROW(),34))</f>
      </c>
      <c r="G1811">
        <f>IF($A1811="",NA(),IF($C1811="Action",$B1811,NA()))</f>
      </c>
      <c r="H1811">
        <f>IF($A1811="",NA(),IF($C1811="Action",1+$F1811*0.023,NA()))</f>
      </c>
      <c r="I1811">
        <f>IF($A1811="",NA(),IF($C1811="Strategy",$B1811,NA()))</f>
      </c>
      <c r="J1811">
        <f>IF($A1811="",NA(),IF($C1811="Strategy",2+$F1811*0.023,NA()))</f>
      </c>
      <c r="K1811">
        <f>IF($A1811="",NA(),IF($C1811="Deckbuilder",$B1811,NA()))</f>
      </c>
      <c r="L1811">
        <f>IF($A1811="",NA(),IF($C1811="Deckbuilder",3+$F1811*0.023,NA()))</f>
      </c>
      <c r="M1811">
        <f>IF($A1811="",NA(),IF($C1811="Traditional",$B1811,NA()))</f>
      </c>
      <c r="N1811">
        <f>IF($A1811="",NA(),IF($C1811="Traditional",4+$F1811*0.023,NA()))</f>
      </c>
      <c r="O1811">
        <f>IF($A1811="","",$D1811+ROW()/1000000)</f>
      </c>
      <c r="P1811" t="str">
        <f>IF(OR($A1811="",INDEX(games!$H:$H,ROW())=""),"",INDEX(games!$H:$H,ROW()))</f>
      </c>
      <c r="Q1811">
        <f>IF(OR($A1811="",$P1811&lt;&gt;"Yes"),"",$D1811+ROW()/1000000)</f>
      </c>
      <c r="T1811">
        <f>IF($Y1811="","",INDEX($B$2:$B$2000,$Y1811))</f>
      </c>
      <c r="U1811">
        <f>IF($Z1811="","",INDEX($B$2:$B$2000,$Z1811))</f>
      </c>
      <c r="V1811">
        <f>IF(OR($T1811="",$U1811=""),"",$U1811-$T1811)</f>
      </c>
      <c r="W1811" t="str">
        <f>IF(TRIM(INDEX(connections!$A:$A,ROW()))="","",TRIM(INDEX(connections!$A:$A,ROW())))</f>
      </c>
      <c r="X1811" t="str">
        <f>IF($W1811="","",TRIM(INDEX(connections!$B:$B,ROW())))</f>
      </c>
      <c r="Y1811">
        <f>IF($W1811="","",IFERROR(MATCH($W1811,$A$2:$A$2000,0),""))</f>
      </c>
      <c r="Z1811">
        <f>IF($X1811="","",IFERROR(MATCH($X1811,$A$2:$A$2000,0),""))</f>
      </c>
      <c r="AA1811" t="str">
        <f>IF($Y1811="","",INDEX($P$2:$P$2000,$Y1811))</f>
      </c>
      <c r="AB1811" t="str">
        <f>IF($Z1811="","",INDEX($P$2:$P$2000,$Z1811))</f>
      </c>
      <c r="AC1811">
        <f>IF(AND($AA1811="Yes",$AB1811="Yes"),1,"")</f>
      </c>
      <c r="AD1811">
        <f>IF(OR($Y1811="",$Z1811=""),"",IF(INDEX($C$2:$C$2000,$Y1811)=INDEX($C$2:$C$2000,$Z1811),0,1))</f>
      </c>
      <c r="AE1811">
        <f>IF($AC1811&lt;&gt;1,"",IF(AND(INDEX($AG$2:$AG$2000,$Y1811)=1,INDEX($AG$2:$AG$2000,$Z1811)=1),1,""))</f>
      </c>
      <c r="AG1811">
        <f>IF($A1811="","",COUNTIFS($W$2:$W$2500,$A1811,$AB$2:$AB$2500,"Yes")+COUNTIFS($X$2:$X$2500,$A1811,$AA$2:$AA$2500,"Yes"))</f>
      </c>
      <c r="AH1811" t="str">
        <f>IF(OR($P1811&lt;&gt;"Yes",N($AG1811)=0),"",IF(AND($AG1811=1,COUNTIFS($W$2:$W$2500,$A1811,$AE$2:$AE$2500,1)+COUNTIFS($X$2:$X$2500,$A1811,$AE$2:$AE$2500,1)&gt;0),"","Yes"))</f>
      </c>
      <c r="AI1811">
        <f>IF($AH1811="Yes",$AG1811,"")</f>
      </c>
      <c r="AJ1811">
        <f>IF($AI1811="","",$AI1811+ROW()/1000000)</f>
      </c>
      <c r="AK1811">
        <f>IF(OR($A1811="",$P1811="Yes",N($AG1811)=0),"",$AG1811+ROW()/1000000)</f>
      </c>
      <c r="AL1811" t="str">
        <f>IF($A1811="","",INDEX(games!$J:$J,ROW())&amp;"")</f>
      </c>
      <c r="AM1811">
        <f>IF($A1811="","",SUMPRODUCT($AO1811:$BD1811,'Map Analysis'!$AP$2^{0,1,2,3,4,5,6,7,8,9,10,11,12,13,14,15}))</f>
      </c>
      <c r="AN1811">
        <f>IF($A1811="","",$AM1811+ROW()/10000000)</f>
      </c>
      <c r="AO1811">
        <f>IF($A1811="","",COUNTIF($W$2:$W$2500,$A1811))</f>
      </c>
      <c r="AP1811">
        <f>IF($A1811="","",SUMIFS($BF$2:$BF$2500,$W$2:$W$2500,$A1811))</f>
      </c>
      <c r="AQ1811">
        <f>IF($A1811="","",SUMIFS($BG$2:$BG$2500,$W$2:$W$2500,$A1811))</f>
      </c>
      <c r="AR1811">
        <f>IF($A1811="","",SUMIFS($BH$2:$BH$2500,$W$2:$W$2500,$A1811))</f>
      </c>
      <c r="AS1811">
        <f>IF($A1811="","",SUMIFS($BI$2:$BI$2500,$W$2:$W$2500,$A1811))</f>
      </c>
      <c r="AT1811">
        <f>IF($A1811="","",SUMIFS($BJ$2:$BJ$2500,$W$2:$W$2500,$A1811))</f>
      </c>
      <c r="AU1811">
        <f>IF($A1811="","",SUMIFS($BK$2:$BK$2500,$W$2:$W$2500,$A1811))</f>
      </c>
      <c r="AV1811">
        <f>IF($A1811="","",SUMIFS($BL$2:$BL$2500,$W$2:$W$2500,$A1811))</f>
      </c>
      <c r="AW1811">
        <f>IF($A1811="","",SUMIFS($BM$2:$BM$2500,$W$2:$W$2500,$A1811))</f>
      </c>
      <c r="AX1811">
        <f>IF($A1811="","",SUMIFS($BN$2:$BN$2500,$W$2:$W$2500,$A1811))</f>
      </c>
      <c r="AY1811">
        <f>IF($A1811="","",SUMIFS($BO$2:$BO$2500,$W$2:$W$2500,$A1811))</f>
      </c>
      <c r="AZ1811">
        <f>IF($A1811="","",SUMIFS($BP$2:$BP$2500,$W$2:$W$2500,$A1811))</f>
      </c>
      <c r="BA1811">
        <f>IF($A1811="","",SUMIFS($BQ$2:$BQ$2500,$W$2:$W$2500,$A1811))</f>
      </c>
      <c r="BB1811">
        <f>IF($A1811="","",SUMIFS($BR$2:$BR$2500,$W$2:$W$2500,$A1811))</f>
      </c>
      <c r="BC1811">
        <f>IF($A1811="","",SUMIFS($BS$2:$BS$2500,$W$2:$W$2500,$A1811))</f>
      </c>
      <c r="BD1811">
        <f>IF($A1811="","",SUMIFS($BT$2:$BT$2500,$W$2:$W$2500,$A1811))</f>
      </c>
      <c r="BF1811">
        <f>IF($Z1811="","",INDEX($AO$2:$AO$2000,$Z1811))</f>
      </c>
      <c r="BG1811">
        <f>IF($Z1811="","",INDEX($AP$2:$AP$2000,$Z1811))</f>
      </c>
      <c r="BH1811">
        <f>IF($Z1811="","",INDEX($AQ$2:$AQ$2000,$Z1811))</f>
      </c>
      <c r="BI1811">
        <f>IF($Z1811="","",INDEX($AR$2:$AR$2000,$Z1811))</f>
      </c>
      <c r="BJ1811">
        <f>IF($Z1811="","",INDEX($AS$2:$AS$2000,$Z1811))</f>
      </c>
      <c r="BK1811">
        <f>IF($Z1811="","",INDEX($AT$2:$AT$2000,$Z1811))</f>
      </c>
      <c r="BL1811">
        <f>IF($Z1811="","",INDEX($AU$2:$AU$2000,$Z1811))</f>
      </c>
      <c r="BM1811">
        <f>IF($Z1811="","",INDEX($AV$2:$AV$2000,$Z1811))</f>
      </c>
      <c r="BN1811">
        <f>IF($Z1811="","",INDEX($AW$2:$AW$2000,$Z1811))</f>
      </c>
      <c r="BO1811">
        <f>IF($Z1811="","",INDEX($AX$2:$AX$2000,$Z1811))</f>
      </c>
      <c r="BP1811">
        <f>IF($Z1811="","",INDEX($AY$2:$AY$2000,$Z1811))</f>
      </c>
      <c r="BQ1811">
        <f>IF($Z1811="","",INDEX($AZ$2:$AZ$2000,$Z1811))</f>
      </c>
      <c r="BR1811">
        <f>IF($Z1811="","",INDEX($BA$2:$BA$2000,$Z1811))</f>
      </c>
      <c r="BS1811">
        <f>IF($Z1811="","",INDEX($BB$2:$BB$2000,$Z1811))</f>
      </c>
      <c r="BT1811">
        <f>IF($Z1811="","",INDEX($BC$2:$BC$2000,$Z1811))</f>
      </c>
      <c r="BV1811">
        <f>IF(OR($A1811="",$P1811&lt;&gt;"Yes",$AH1811="Yes"),"",1+N($AG1811))</f>
      </c>
      <c r="BW1811">
        <f>IF($A1811="","",COUNTIFS($W$2:$W$2500,$A1811,$BZ$2:$BZ$2500,"Yes")+COUNTIFS($X$2:$X$2500,$A1811,$BY$2:$BY$2500,"Yes"))</f>
      </c>
      <c r="BX1811">
        <f>IF(OR($A1811="",$P1811="Yes"),"",IF(N($BW1811)=0,0,1+SUMIFS($CB$2:$CB$2500,$W$2:$W$2500,$A1811)+SUMIFS($CA$2:$CA$2500,$X$2:$X$2500,$A1811)))</f>
      </c>
      <c r="BY1811" t="str">
        <f>IF($Y1811="","",INDEX($AH$2:$AH$2000,$Y1811)&amp;"")</f>
      </c>
      <c r="BZ1811" t="str">
        <f>IF($Z1811="","",INDEX($AH$2:$AH$2000,$Z1811)&amp;"")</f>
      </c>
      <c r="CA1811">
        <f>IF($Y1811="","",INDEX($BV$2:$BV$2000,$Y1811))</f>
      </c>
      <c r="CB1811">
        <f>IF($Z1811="","",INDEX($BV$2:$BV$2000,$Z1811))</f>
      </c>
    </row>
    <row r="1812">
      <c r="A1812" t="str">
        <f>IF(TRIM(INDEX(games!$A:$A,ROW()))="","",TRIM(INDEX(games!$A:$A,ROW())))</f>
      </c>
      <c r="B1812">
        <f>IF(OR($A1812="",INDEX(games!$B:$B,ROW())=""),"",INDEX(games!$B:$B,ROW()))</f>
      </c>
      <c r="C1812" t="str">
        <f>IF(OR($A1812="",INDEX(games!$C:$C,ROW())=""),"",INDEX(games!$C:$C,ROW()))</f>
      </c>
      <c r="D1812">
        <f>IF($A1812="","",COUNTIF($W$2:$W$2500,$A1812)+COUNTIF($X$2:$X$2500,$A1812))</f>
      </c>
      <c r="E1812">
        <f>IF($A1812="","",IFERROR(MATCH($C1812,$R$2:$R$5,0),0))</f>
      </c>
      <c r="F1812">
        <f>IF($A1812="","",MOD(ROW(),34))</f>
      </c>
      <c r="G1812">
        <f>IF($A1812="",NA(),IF($C1812="Action",$B1812,NA()))</f>
      </c>
      <c r="H1812">
        <f>IF($A1812="",NA(),IF($C1812="Action",1+$F1812*0.023,NA()))</f>
      </c>
      <c r="I1812">
        <f>IF($A1812="",NA(),IF($C1812="Strategy",$B1812,NA()))</f>
      </c>
      <c r="J1812">
        <f>IF($A1812="",NA(),IF($C1812="Strategy",2+$F1812*0.023,NA()))</f>
      </c>
      <c r="K1812">
        <f>IF($A1812="",NA(),IF($C1812="Deckbuilder",$B1812,NA()))</f>
      </c>
      <c r="L1812">
        <f>IF($A1812="",NA(),IF($C1812="Deckbuilder",3+$F1812*0.023,NA()))</f>
      </c>
      <c r="M1812">
        <f>IF($A1812="",NA(),IF($C1812="Traditional",$B1812,NA()))</f>
      </c>
      <c r="N1812">
        <f>IF($A1812="",NA(),IF($C1812="Traditional",4+$F1812*0.023,NA()))</f>
      </c>
      <c r="O1812">
        <f>IF($A1812="","",$D1812+ROW()/1000000)</f>
      </c>
      <c r="P1812" t="str">
        <f>IF(OR($A1812="",INDEX(games!$H:$H,ROW())=""),"",INDEX(games!$H:$H,ROW()))</f>
      </c>
      <c r="Q1812">
        <f>IF(OR($A1812="",$P1812&lt;&gt;"Yes"),"",$D1812+ROW()/1000000)</f>
      </c>
      <c r="T1812">
        <f>IF($Y1812="","",INDEX($B$2:$B$2000,$Y1812))</f>
      </c>
      <c r="U1812">
        <f>IF($Z1812="","",INDEX($B$2:$B$2000,$Z1812))</f>
      </c>
      <c r="V1812">
        <f>IF(OR($T1812="",$U1812=""),"",$U1812-$T1812)</f>
      </c>
      <c r="W1812" t="str">
        <f>IF(TRIM(INDEX(connections!$A:$A,ROW()))="","",TRIM(INDEX(connections!$A:$A,ROW())))</f>
      </c>
      <c r="X1812" t="str">
        <f>IF($W1812="","",TRIM(INDEX(connections!$B:$B,ROW())))</f>
      </c>
      <c r="Y1812">
        <f>IF($W1812="","",IFERROR(MATCH($W1812,$A$2:$A$2000,0),""))</f>
      </c>
      <c r="Z1812">
        <f>IF($X1812="","",IFERROR(MATCH($X1812,$A$2:$A$2000,0),""))</f>
      </c>
      <c r="AA1812" t="str">
        <f>IF($Y1812="","",INDEX($P$2:$P$2000,$Y1812))</f>
      </c>
      <c r="AB1812" t="str">
        <f>IF($Z1812="","",INDEX($P$2:$P$2000,$Z1812))</f>
      </c>
      <c r="AC1812">
        <f>IF(AND($AA1812="Yes",$AB1812="Yes"),1,"")</f>
      </c>
      <c r="AD1812">
        <f>IF(OR($Y1812="",$Z1812=""),"",IF(INDEX($C$2:$C$2000,$Y1812)=INDEX($C$2:$C$2000,$Z1812),0,1))</f>
      </c>
      <c r="AE1812">
        <f>IF($AC1812&lt;&gt;1,"",IF(AND(INDEX($AG$2:$AG$2000,$Y1812)=1,INDEX($AG$2:$AG$2000,$Z1812)=1),1,""))</f>
      </c>
      <c r="AG1812">
        <f>IF($A1812="","",COUNTIFS($W$2:$W$2500,$A1812,$AB$2:$AB$2500,"Yes")+COUNTIFS($X$2:$X$2500,$A1812,$AA$2:$AA$2500,"Yes"))</f>
      </c>
      <c r="AH1812" t="str">
        <f>IF(OR($P1812&lt;&gt;"Yes",N($AG1812)=0),"",IF(AND($AG1812=1,COUNTIFS($W$2:$W$2500,$A1812,$AE$2:$AE$2500,1)+COUNTIFS($X$2:$X$2500,$A1812,$AE$2:$AE$2500,1)&gt;0),"","Yes"))</f>
      </c>
      <c r="AI1812">
        <f>IF($AH1812="Yes",$AG1812,"")</f>
      </c>
      <c r="AJ1812">
        <f>IF($AI1812="","",$AI1812+ROW()/1000000)</f>
      </c>
      <c r="AK1812">
        <f>IF(OR($A1812="",$P1812="Yes",N($AG1812)=0),"",$AG1812+ROW()/1000000)</f>
      </c>
      <c r="AL1812" t="str">
        <f>IF($A1812="","",INDEX(games!$J:$J,ROW())&amp;"")</f>
      </c>
      <c r="AM1812">
        <f>IF($A1812="","",SUMPRODUCT($AO1812:$BD1812,'Map Analysis'!$AP$2^{0,1,2,3,4,5,6,7,8,9,10,11,12,13,14,15}))</f>
      </c>
      <c r="AN1812">
        <f>IF($A1812="","",$AM1812+ROW()/10000000)</f>
      </c>
      <c r="AO1812">
        <f>IF($A1812="","",COUNTIF($W$2:$W$2500,$A1812))</f>
      </c>
      <c r="AP1812">
        <f>IF($A1812="","",SUMIFS($BF$2:$BF$2500,$W$2:$W$2500,$A1812))</f>
      </c>
      <c r="AQ1812">
        <f>IF($A1812="","",SUMIFS($BG$2:$BG$2500,$W$2:$W$2500,$A1812))</f>
      </c>
      <c r="AR1812">
        <f>IF($A1812="","",SUMIFS($BH$2:$BH$2500,$W$2:$W$2500,$A1812))</f>
      </c>
      <c r="AS1812">
        <f>IF($A1812="","",SUMIFS($BI$2:$BI$2500,$W$2:$W$2500,$A1812))</f>
      </c>
      <c r="AT1812">
        <f>IF($A1812="","",SUMIFS($BJ$2:$BJ$2500,$W$2:$W$2500,$A1812))</f>
      </c>
      <c r="AU1812">
        <f>IF($A1812="","",SUMIFS($BK$2:$BK$2500,$W$2:$W$2500,$A1812))</f>
      </c>
      <c r="AV1812">
        <f>IF($A1812="","",SUMIFS($BL$2:$BL$2500,$W$2:$W$2500,$A1812))</f>
      </c>
      <c r="AW1812">
        <f>IF($A1812="","",SUMIFS($BM$2:$BM$2500,$W$2:$W$2500,$A1812))</f>
      </c>
      <c r="AX1812">
        <f>IF($A1812="","",SUMIFS($BN$2:$BN$2500,$W$2:$W$2500,$A1812))</f>
      </c>
      <c r="AY1812">
        <f>IF($A1812="","",SUMIFS($BO$2:$BO$2500,$W$2:$W$2500,$A1812))</f>
      </c>
      <c r="AZ1812">
        <f>IF($A1812="","",SUMIFS($BP$2:$BP$2500,$W$2:$W$2500,$A1812))</f>
      </c>
      <c r="BA1812">
        <f>IF($A1812="","",SUMIFS($BQ$2:$BQ$2500,$W$2:$W$2500,$A1812))</f>
      </c>
      <c r="BB1812">
        <f>IF($A1812="","",SUMIFS($BR$2:$BR$2500,$W$2:$W$2500,$A1812))</f>
      </c>
      <c r="BC1812">
        <f>IF($A1812="","",SUMIFS($BS$2:$BS$2500,$W$2:$W$2500,$A1812))</f>
      </c>
      <c r="BD1812">
        <f>IF($A1812="","",SUMIFS($BT$2:$BT$2500,$W$2:$W$2500,$A1812))</f>
      </c>
      <c r="BF1812">
        <f>IF($Z1812="","",INDEX($AO$2:$AO$2000,$Z1812))</f>
      </c>
      <c r="BG1812">
        <f>IF($Z1812="","",INDEX($AP$2:$AP$2000,$Z1812))</f>
      </c>
      <c r="BH1812">
        <f>IF($Z1812="","",INDEX($AQ$2:$AQ$2000,$Z1812))</f>
      </c>
      <c r="BI1812">
        <f>IF($Z1812="","",INDEX($AR$2:$AR$2000,$Z1812))</f>
      </c>
      <c r="BJ1812">
        <f>IF($Z1812="","",INDEX($AS$2:$AS$2000,$Z1812))</f>
      </c>
      <c r="BK1812">
        <f>IF($Z1812="","",INDEX($AT$2:$AT$2000,$Z1812))</f>
      </c>
      <c r="BL1812">
        <f>IF($Z1812="","",INDEX($AU$2:$AU$2000,$Z1812))</f>
      </c>
      <c r="BM1812">
        <f>IF($Z1812="","",INDEX($AV$2:$AV$2000,$Z1812))</f>
      </c>
      <c r="BN1812">
        <f>IF($Z1812="","",INDEX($AW$2:$AW$2000,$Z1812))</f>
      </c>
      <c r="BO1812">
        <f>IF($Z1812="","",INDEX($AX$2:$AX$2000,$Z1812))</f>
      </c>
      <c r="BP1812">
        <f>IF($Z1812="","",INDEX($AY$2:$AY$2000,$Z1812))</f>
      </c>
      <c r="BQ1812">
        <f>IF($Z1812="","",INDEX($AZ$2:$AZ$2000,$Z1812))</f>
      </c>
      <c r="BR1812">
        <f>IF($Z1812="","",INDEX($BA$2:$BA$2000,$Z1812))</f>
      </c>
      <c r="BS1812">
        <f>IF($Z1812="","",INDEX($BB$2:$BB$2000,$Z1812))</f>
      </c>
      <c r="BT1812">
        <f>IF($Z1812="","",INDEX($BC$2:$BC$2000,$Z1812))</f>
      </c>
      <c r="BV1812">
        <f>IF(OR($A1812="",$P1812&lt;&gt;"Yes",$AH1812="Yes"),"",1+N($AG1812))</f>
      </c>
      <c r="BW1812">
        <f>IF($A1812="","",COUNTIFS($W$2:$W$2500,$A1812,$BZ$2:$BZ$2500,"Yes")+COUNTIFS($X$2:$X$2500,$A1812,$BY$2:$BY$2500,"Yes"))</f>
      </c>
      <c r="BX1812">
        <f>IF(OR($A1812="",$P1812="Yes"),"",IF(N($BW1812)=0,0,1+SUMIFS($CB$2:$CB$2500,$W$2:$W$2500,$A1812)+SUMIFS($CA$2:$CA$2500,$X$2:$X$2500,$A1812)))</f>
      </c>
      <c r="BY1812" t="str">
        <f>IF($Y1812="","",INDEX($AH$2:$AH$2000,$Y1812)&amp;"")</f>
      </c>
      <c r="BZ1812" t="str">
        <f>IF($Z1812="","",INDEX($AH$2:$AH$2000,$Z1812)&amp;"")</f>
      </c>
      <c r="CA1812">
        <f>IF($Y1812="","",INDEX($BV$2:$BV$2000,$Y1812))</f>
      </c>
      <c r="CB1812">
        <f>IF($Z1812="","",INDEX($BV$2:$BV$2000,$Z1812))</f>
      </c>
    </row>
    <row r="1813">
      <c r="A1813" t="str">
        <f>IF(TRIM(INDEX(games!$A:$A,ROW()))="","",TRIM(INDEX(games!$A:$A,ROW())))</f>
      </c>
      <c r="B1813">
        <f>IF(OR($A1813="",INDEX(games!$B:$B,ROW())=""),"",INDEX(games!$B:$B,ROW()))</f>
      </c>
      <c r="C1813" t="str">
        <f>IF(OR($A1813="",INDEX(games!$C:$C,ROW())=""),"",INDEX(games!$C:$C,ROW()))</f>
      </c>
      <c r="D1813">
        <f>IF($A1813="","",COUNTIF($W$2:$W$2500,$A1813)+COUNTIF($X$2:$X$2500,$A1813))</f>
      </c>
      <c r="E1813">
        <f>IF($A1813="","",IFERROR(MATCH($C1813,$R$2:$R$5,0),0))</f>
      </c>
      <c r="F1813">
        <f>IF($A1813="","",MOD(ROW(),34))</f>
      </c>
      <c r="G1813">
        <f>IF($A1813="",NA(),IF($C1813="Action",$B1813,NA()))</f>
      </c>
      <c r="H1813">
        <f>IF($A1813="",NA(),IF($C1813="Action",1+$F1813*0.023,NA()))</f>
      </c>
      <c r="I1813">
        <f>IF($A1813="",NA(),IF($C1813="Strategy",$B1813,NA()))</f>
      </c>
      <c r="J1813">
        <f>IF($A1813="",NA(),IF($C1813="Strategy",2+$F1813*0.023,NA()))</f>
      </c>
      <c r="K1813">
        <f>IF($A1813="",NA(),IF($C1813="Deckbuilder",$B1813,NA()))</f>
      </c>
      <c r="L1813">
        <f>IF($A1813="",NA(),IF($C1813="Deckbuilder",3+$F1813*0.023,NA()))</f>
      </c>
      <c r="M1813">
        <f>IF($A1813="",NA(),IF($C1813="Traditional",$B1813,NA()))</f>
      </c>
      <c r="N1813">
        <f>IF($A1813="",NA(),IF($C1813="Traditional",4+$F1813*0.023,NA()))</f>
      </c>
      <c r="O1813">
        <f>IF($A1813="","",$D1813+ROW()/1000000)</f>
      </c>
      <c r="P1813" t="str">
        <f>IF(OR($A1813="",INDEX(games!$H:$H,ROW())=""),"",INDEX(games!$H:$H,ROW()))</f>
      </c>
      <c r="Q1813">
        <f>IF(OR($A1813="",$P1813&lt;&gt;"Yes"),"",$D1813+ROW()/1000000)</f>
      </c>
      <c r="T1813">
        <f>IF($Y1813="","",INDEX($B$2:$B$2000,$Y1813))</f>
      </c>
      <c r="U1813">
        <f>IF($Z1813="","",INDEX($B$2:$B$2000,$Z1813))</f>
      </c>
      <c r="V1813">
        <f>IF(OR($T1813="",$U1813=""),"",$U1813-$T1813)</f>
      </c>
      <c r="W1813" t="str">
        <f>IF(TRIM(INDEX(connections!$A:$A,ROW()))="","",TRIM(INDEX(connections!$A:$A,ROW())))</f>
      </c>
      <c r="X1813" t="str">
        <f>IF($W1813="","",TRIM(INDEX(connections!$B:$B,ROW())))</f>
      </c>
      <c r="Y1813">
        <f>IF($W1813="","",IFERROR(MATCH($W1813,$A$2:$A$2000,0),""))</f>
      </c>
      <c r="Z1813">
        <f>IF($X1813="","",IFERROR(MATCH($X1813,$A$2:$A$2000,0),""))</f>
      </c>
      <c r="AA1813" t="str">
        <f>IF($Y1813="","",INDEX($P$2:$P$2000,$Y1813))</f>
      </c>
      <c r="AB1813" t="str">
        <f>IF($Z1813="","",INDEX($P$2:$P$2000,$Z1813))</f>
      </c>
      <c r="AC1813">
        <f>IF(AND($AA1813="Yes",$AB1813="Yes"),1,"")</f>
      </c>
      <c r="AD1813">
        <f>IF(OR($Y1813="",$Z1813=""),"",IF(INDEX($C$2:$C$2000,$Y1813)=INDEX($C$2:$C$2000,$Z1813),0,1))</f>
      </c>
      <c r="AE1813">
        <f>IF($AC1813&lt;&gt;1,"",IF(AND(INDEX($AG$2:$AG$2000,$Y1813)=1,INDEX($AG$2:$AG$2000,$Z1813)=1),1,""))</f>
      </c>
      <c r="AG1813">
        <f>IF($A1813="","",COUNTIFS($W$2:$W$2500,$A1813,$AB$2:$AB$2500,"Yes")+COUNTIFS($X$2:$X$2500,$A1813,$AA$2:$AA$2500,"Yes"))</f>
      </c>
      <c r="AH1813" t="str">
        <f>IF(OR($P1813&lt;&gt;"Yes",N($AG1813)=0),"",IF(AND($AG1813=1,COUNTIFS($W$2:$W$2500,$A1813,$AE$2:$AE$2500,1)+COUNTIFS($X$2:$X$2500,$A1813,$AE$2:$AE$2500,1)&gt;0),"","Yes"))</f>
      </c>
      <c r="AI1813">
        <f>IF($AH1813="Yes",$AG1813,"")</f>
      </c>
      <c r="AJ1813">
        <f>IF($AI1813="","",$AI1813+ROW()/1000000)</f>
      </c>
      <c r="AK1813">
        <f>IF(OR($A1813="",$P1813="Yes",N($AG1813)=0),"",$AG1813+ROW()/1000000)</f>
      </c>
      <c r="AL1813" t="str">
        <f>IF($A1813="","",INDEX(games!$J:$J,ROW())&amp;"")</f>
      </c>
      <c r="AM1813">
        <f>IF($A1813="","",SUMPRODUCT($AO1813:$BD1813,'Map Analysis'!$AP$2^{0,1,2,3,4,5,6,7,8,9,10,11,12,13,14,15}))</f>
      </c>
      <c r="AN1813">
        <f>IF($A1813="","",$AM1813+ROW()/10000000)</f>
      </c>
      <c r="AO1813">
        <f>IF($A1813="","",COUNTIF($W$2:$W$2500,$A1813))</f>
      </c>
      <c r="AP1813">
        <f>IF($A1813="","",SUMIFS($BF$2:$BF$2500,$W$2:$W$2500,$A1813))</f>
      </c>
      <c r="AQ1813">
        <f>IF($A1813="","",SUMIFS($BG$2:$BG$2500,$W$2:$W$2500,$A1813))</f>
      </c>
      <c r="AR1813">
        <f>IF($A1813="","",SUMIFS($BH$2:$BH$2500,$W$2:$W$2500,$A1813))</f>
      </c>
      <c r="AS1813">
        <f>IF($A1813="","",SUMIFS($BI$2:$BI$2500,$W$2:$W$2500,$A1813))</f>
      </c>
      <c r="AT1813">
        <f>IF($A1813="","",SUMIFS($BJ$2:$BJ$2500,$W$2:$W$2500,$A1813))</f>
      </c>
      <c r="AU1813">
        <f>IF($A1813="","",SUMIFS($BK$2:$BK$2500,$W$2:$W$2500,$A1813))</f>
      </c>
      <c r="AV1813">
        <f>IF($A1813="","",SUMIFS($BL$2:$BL$2500,$W$2:$W$2500,$A1813))</f>
      </c>
      <c r="AW1813">
        <f>IF($A1813="","",SUMIFS($BM$2:$BM$2500,$W$2:$W$2500,$A1813))</f>
      </c>
      <c r="AX1813">
        <f>IF($A1813="","",SUMIFS($BN$2:$BN$2500,$W$2:$W$2500,$A1813))</f>
      </c>
      <c r="AY1813">
        <f>IF($A1813="","",SUMIFS($BO$2:$BO$2500,$W$2:$W$2500,$A1813))</f>
      </c>
      <c r="AZ1813">
        <f>IF($A1813="","",SUMIFS($BP$2:$BP$2500,$W$2:$W$2500,$A1813))</f>
      </c>
      <c r="BA1813">
        <f>IF($A1813="","",SUMIFS($BQ$2:$BQ$2500,$W$2:$W$2500,$A1813))</f>
      </c>
      <c r="BB1813">
        <f>IF($A1813="","",SUMIFS($BR$2:$BR$2500,$W$2:$W$2500,$A1813))</f>
      </c>
      <c r="BC1813">
        <f>IF($A1813="","",SUMIFS($BS$2:$BS$2500,$W$2:$W$2500,$A1813))</f>
      </c>
      <c r="BD1813">
        <f>IF($A1813="","",SUMIFS($BT$2:$BT$2500,$W$2:$W$2500,$A1813))</f>
      </c>
      <c r="BF1813">
        <f>IF($Z1813="","",INDEX($AO$2:$AO$2000,$Z1813))</f>
      </c>
      <c r="BG1813">
        <f>IF($Z1813="","",INDEX($AP$2:$AP$2000,$Z1813))</f>
      </c>
      <c r="BH1813">
        <f>IF($Z1813="","",INDEX($AQ$2:$AQ$2000,$Z1813))</f>
      </c>
      <c r="BI1813">
        <f>IF($Z1813="","",INDEX($AR$2:$AR$2000,$Z1813))</f>
      </c>
      <c r="BJ1813">
        <f>IF($Z1813="","",INDEX($AS$2:$AS$2000,$Z1813))</f>
      </c>
      <c r="BK1813">
        <f>IF($Z1813="","",INDEX($AT$2:$AT$2000,$Z1813))</f>
      </c>
      <c r="BL1813">
        <f>IF($Z1813="","",INDEX($AU$2:$AU$2000,$Z1813))</f>
      </c>
      <c r="BM1813">
        <f>IF($Z1813="","",INDEX($AV$2:$AV$2000,$Z1813))</f>
      </c>
      <c r="BN1813">
        <f>IF($Z1813="","",INDEX($AW$2:$AW$2000,$Z1813))</f>
      </c>
      <c r="BO1813">
        <f>IF($Z1813="","",INDEX($AX$2:$AX$2000,$Z1813))</f>
      </c>
      <c r="BP1813">
        <f>IF($Z1813="","",INDEX($AY$2:$AY$2000,$Z1813))</f>
      </c>
      <c r="BQ1813">
        <f>IF($Z1813="","",INDEX($AZ$2:$AZ$2000,$Z1813))</f>
      </c>
      <c r="BR1813">
        <f>IF($Z1813="","",INDEX($BA$2:$BA$2000,$Z1813))</f>
      </c>
      <c r="BS1813">
        <f>IF($Z1813="","",INDEX($BB$2:$BB$2000,$Z1813))</f>
      </c>
      <c r="BT1813">
        <f>IF($Z1813="","",INDEX($BC$2:$BC$2000,$Z1813))</f>
      </c>
      <c r="BV1813">
        <f>IF(OR($A1813="",$P1813&lt;&gt;"Yes",$AH1813="Yes"),"",1+N($AG1813))</f>
      </c>
      <c r="BW1813">
        <f>IF($A1813="","",COUNTIFS($W$2:$W$2500,$A1813,$BZ$2:$BZ$2500,"Yes")+COUNTIFS($X$2:$X$2500,$A1813,$BY$2:$BY$2500,"Yes"))</f>
      </c>
      <c r="BX1813">
        <f>IF(OR($A1813="",$P1813="Yes"),"",IF(N($BW1813)=0,0,1+SUMIFS($CB$2:$CB$2500,$W$2:$W$2500,$A1813)+SUMIFS($CA$2:$CA$2500,$X$2:$X$2500,$A1813)))</f>
      </c>
      <c r="BY1813" t="str">
        <f>IF($Y1813="","",INDEX($AH$2:$AH$2000,$Y1813)&amp;"")</f>
      </c>
      <c r="BZ1813" t="str">
        <f>IF($Z1813="","",INDEX($AH$2:$AH$2000,$Z1813)&amp;"")</f>
      </c>
      <c r="CA1813">
        <f>IF($Y1813="","",INDEX($BV$2:$BV$2000,$Y1813))</f>
      </c>
      <c r="CB1813">
        <f>IF($Z1813="","",INDEX($BV$2:$BV$2000,$Z1813))</f>
      </c>
    </row>
    <row r="1814">
      <c r="A1814" t="str">
        <f>IF(TRIM(INDEX(games!$A:$A,ROW()))="","",TRIM(INDEX(games!$A:$A,ROW())))</f>
      </c>
      <c r="B1814">
        <f>IF(OR($A1814="",INDEX(games!$B:$B,ROW())=""),"",INDEX(games!$B:$B,ROW()))</f>
      </c>
      <c r="C1814" t="str">
        <f>IF(OR($A1814="",INDEX(games!$C:$C,ROW())=""),"",INDEX(games!$C:$C,ROW()))</f>
      </c>
      <c r="D1814">
        <f>IF($A1814="","",COUNTIF($W$2:$W$2500,$A1814)+COUNTIF($X$2:$X$2500,$A1814))</f>
      </c>
      <c r="E1814">
        <f>IF($A1814="","",IFERROR(MATCH($C1814,$R$2:$R$5,0),0))</f>
      </c>
      <c r="F1814">
        <f>IF($A1814="","",MOD(ROW(),34))</f>
      </c>
      <c r="G1814">
        <f>IF($A1814="",NA(),IF($C1814="Action",$B1814,NA()))</f>
      </c>
      <c r="H1814">
        <f>IF($A1814="",NA(),IF($C1814="Action",1+$F1814*0.023,NA()))</f>
      </c>
      <c r="I1814">
        <f>IF($A1814="",NA(),IF($C1814="Strategy",$B1814,NA()))</f>
      </c>
      <c r="J1814">
        <f>IF($A1814="",NA(),IF($C1814="Strategy",2+$F1814*0.023,NA()))</f>
      </c>
      <c r="K1814">
        <f>IF($A1814="",NA(),IF($C1814="Deckbuilder",$B1814,NA()))</f>
      </c>
      <c r="L1814">
        <f>IF($A1814="",NA(),IF($C1814="Deckbuilder",3+$F1814*0.023,NA()))</f>
      </c>
      <c r="M1814">
        <f>IF($A1814="",NA(),IF($C1814="Traditional",$B1814,NA()))</f>
      </c>
      <c r="N1814">
        <f>IF($A1814="",NA(),IF($C1814="Traditional",4+$F1814*0.023,NA()))</f>
      </c>
      <c r="O1814">
        <f>IF($A1814="","",$D1814+ROW()/1000000)</f>
      </c>
      <c r="P1814" t="str">
        <f>IF(OR($A1814="",INDEX(games!$H:$H,ROW())=""),"",INDEX(games!$H:$H,ROW()))</f>
      </c>
      <c r="Q1814">
        <f>IF(OR($A1814="",$P1814&lt;&gt;"Yes"),"",$D1814+ROW()/1000000)</f>
      </c>
      <c r="T1814">
        <f>IF($Y1814="","",INDEX($B$2:$B$2000,$Y1814))</f>
      </c>
      <c r="U1814">
        <f>IF($Z1814="","",INDEX($B$2:$B$2000,$Z1814))</f>
      </c>
      <c r="V1814">
        <f>IF(OR($T1814="",$U1814=""),"",$U1814-$T1814)</f>
      </c>
      <c r="W1814" t="str">
        <f>IF(TRIM(INDEX(connections!$A:$A,ROW()))="","",TRIM(INDEX(connections!$A:$A,ROW())))</f>
      </c>
      <c r="X1814" t="str">
        <f>IF($W1814="","",TRIM(INDEX(connections!$B:$B,ROW())))</f>
      </c>
      <c r="Y1814">
        <f>IF($W1814="","",IFERROR(MATCH($W1814,$A$2:$A$2000,0),""))</f>
      </c>
      <c r="Z1814">
        <f>IF($X1814="","",IFERROR(MATCH($X1814,$A$2:$A$2000,0),""))</f>
      </c>
      <c r="AA1814" t="str">
        <f>IF($Y1814="","",INDEX($P$2:$P$2000,$Y1814))</f>
      </c>
      <c r="AB1814" t="str">
        <f>IF($Z1814="","",INDEX($P$2:$P$2000,$Z1814))</f>
      </c>
      <c r="AC1814">
        <f>IF(AND($AA1814="Yes",$AB1814="Yes"),1,"")</f>
      </c>
      <c r="AD1814">
        <f>IF(OR($Y1814="",$Z1814=""),"",IF(INDEX($C$2:$C$2000,$Y1814)=INDEX($C$2:$C$2000,$Z1814),0,1))</f>
      </c>
      <c r="AE1814">
        <f>IF($AC1814&lt;&gt;1,"",IF(AND(INDEX($AG$2:$AG$2000,$Y1814)=1,INDEX($AG$2:$AG$2000,$Z1814)=1),1,""))</f>
      </c>
      <c r="AG1814">
        <f>IF($A1814="","",COUNTIFS($W$2:$W$2500,$A1814,$AB$2:$AB$2500,"Yes")+COUNTIFS($X$2:$X$2500,$A1814,$AA$2:$AA$2500,"Yes"))</f>
      </c>
      <c r="AH1814" t="str">
        <f>IF(OR($P1814&lt;&gt;"Yes",N($AG1814)=0),"",IF(AND($AG1814=1,COUNTIFS($W$2:$W$2500,$A1814,$AE$2:$AE$2500,1)+COUNTIFS($X$2:$X$2500,$A1814,$AE$2:$AE$2500,1)&gt;0),"","Yes"))</f>
      </c>
      <c r="AI1814">
        <f>IF($AH1814="Yes",$AG1814,"")</f>
      </c>
      <c r="AJ1814">
        <f>IF($AI1814="","",$AI1814+ROW()/1000000)</f>
      </c>
      <c r="AK1814">
        <f>IF(OR($A1814="",$P1814="Yes",N($AG1814)=0),"",$AG1814+ROW()/1000000)</f>
      </c>
      <c r="AL1814" t="str">
        <f>IF($A1814="","",INDEX(games!$J:$J,ROW())&amp;"")</f>
      </c>
      <c r="AM1814">
        <f>IF($A1814="","",SUMPRODUCT($AO1814:$BD1814,'Map Analysis'!$AP$2^{0,1,2,3,4,5,6,7,8,9,10,11,12,13,14,15}))</f>
      </c>
      <c r="AN1814">
        <f>IF($A1814="","",$AM1814+ROW()/10000000)</f>
      </c>
      <c r="AO1814">
        <f>IF($A1814="","",COUNTIF($W$2:$W$2500,$A1814))</f>
      </c>
      <c r="AP1814">
        <f>IF($A1814="","",SUMIFS($BF$2:$BF$2500,$W$2:$W$2500,$A1814))</f>
      </c>
      <c r="AQ1814">
        <f>IF($A1814="","",SUMIFS($BG$2:$BG$2500,$W$2:$W$2500,$A1814))</f>
      </c>
      <c r="AR1814">
        <f>IF($A1814="","",SUMIFS($BH$2:$BH$2500,$W$2:$W$2500,$A1814))</f>
      </c>
      <c r="AS1814">
        <f>IF($A1814="","",SUMIFS($BI$2:$BI$2500,$W$2:$W$2500,$A1814))</f>
      </c>
      <c r="AT1814">
        <f>IF($A1814="","",SUMIFS($BJ$2:$BJ$2500,$W$2:$W$2500,$A1814))</f>
      </c>
      <c r="AU1814">
        <f>IF($A1814="","",SUMIFS($BK$2:$BK$2500,$W$2:$W$2500,$A1814))</f>
      </c>
      <c r="AV1814">
        <f>IF($A1814="","",SUMIFS($BL$2:$BL$2500,$W$2:$W$2500,$A1814))</f>
      </c>
      <c r="AW1814">
        <f>IF($A1814="","",SUMIFS($BM$2:$BM$2500,$W$2:$W$2500,$A1814))</f>
      </c>
      <c r="AX1814">
        <f>IF($A1814="","",SUMIFS($BN$2:$BN$2500,$W$2:$W$2500,$A1814))</f>
      </c>
      <c r="AY1814">
        <f>IF($A1814="","",SUMIFS($BO$2:$BO$2500,$W$2:$W$2500,$A1814))</f>
      </c>
      <c r="AZ1814">
        <f>IF($A1814="","",SUMIFS($BP$2:$BP$2500,$W$2:$W$2500,$A1814))</f>
      </c>
      <c r="BA1814">
        <f>IF($A1814="","",SUMIFS($BQ$2:$BQ$2500,$W$2:$W$2500,$A1814))</f>
      </c>
      <c r="BB1814">
        <f>IF($A1814="","",SUMIFS($BR$2:$BR$2500,$W$2:$W$2500,$A1814))</f>
      </c>
      <c r="BC1814">
        <f>IF($A1814="","",SUMIFS($BS$2:$BS$2500,$W$2:$W$2500,$A1814))</f>
      </c>
      <c r="BD1814">
        <f>IF($A1814="","",SUMIFS($BT$2:$BT$2500,$W$2:$W$2500,$A1814))</f>
      </c>
      <c r="BF1814">
        <f>IF($Z1814="","",INDEX($AO$2:$AO$2000,$Z1814))</f>
      </c>
      <c r="BG1814">
        <f>IF($Z1814="","",INDEX($AP$2:$AP$2000,$Z1814))</f>
      </c>
      <c r="BH1814">
        <f>IF($Z1814="","",INDEX($AQ$2:$AQ$2000,$Z1814))</f>
      </c>
      <c r="BI1814">
        <f>IF($Z1814="","",INDEX($AR$2:$AR$2000,$Z1814))</f>
      </c>
      <c r="BJ1814">
        <f>IF($Z1814="","",INDEX($AS$2:$AS$2000,$Z1814))</f>
      </c>
      <c r="BK1814">
        <f>IF($Z1814="","",INDEX($AT$2:$AT$2000,$Z1814))</f>
      </c>
      <c r="BL1814">
        <f>IF($Z1814="","",INDEX($AU$2:$AU$2000,$Z1814))</f>
      </c>
      <c r="BM1814">
        <f>IF($Z1814="","",INDEX($AV$2:$AV$2000,$Z1814))</f>
      </c>
      <c r="BN1814">
        <f>IF($Z1814="","",INDEX($AW$2:$AW$2000,$Z1814))</f>
      </c>
      <c r="BO1814">
        <f>IF($Z1814="","",INDEX($AX$2:$AX$2000,$Z1814))</f>
      </c>
      <c r="BP1814">
        <f>IF($Z1814="","",INDEX($AY$2:$AY$2000,$Z1814))</f>
      </c>
      <c r="BQ1814">
        <f>IF($Z1814="","",INDEX($AZ$2:$AZ$2000,$Z1814))</f>
      </c>
      <c r="BR1814">
        <f>IF($Z1814="","",INDEX($BA$2:$BA$2000,$Z1814))</f>
      </c>
      <c r="BS1814">
        <f>IF($Z1814="","",INDEX($BB$2:$BB$2000,$Z1814))</f>
      </c>
      <c r="BT1814">
        <f>IF($Z1814="","",INDEX($BC$2:$BC$2000,$Z1814))</f>
      </c>
      <c r="BV1814">
        <f>IF(OR($A1814="",$P1814&lt;&gt;"Yes",$AH1814="Yes"),"",1+N($AG1814))</f>
      </c>
      <c r="BW1814">
        <f>IF($A1814="","",COUNTIFS($W$2:$W$2500,$A1814,$BZ$2:$BZ$2500,"Yes")+COUNTIFS($X$2:$X$2500,$A1814,$BY$2:$BY$2500,"Yes"))</f>
      </c>
      <c r="BX1814">
        <f>IF(OR($A1814="",$P1814="Yes"),"",IF(N($BW1814)=0,0,1+SUMIFS($CB$2:$CB$2500,$W$2:$W$2500,$A1814)+SUMIFS($CA$2:$CA$2500,$X$2:$X$2500,$A1814)))</f>
      </c>
      <c r="BY1814" t="str">
        <f>IF($Y1814="","",INDEX($AH$2:$AH$2000,$Y1814)&amp;"")</f>
      </c>
      <c r="BZ1814" t="str">
        <f>IF($Z1814="","",INDEX($AH$2:$AH$2000,$Z1814)&amp;"")</f>
      </c>
      <c r="CA1814">
        <f>IF($Y1814="","",INDEX($BV$2:$BV$2000,$Y1814))</f>
      </c>
      <c r="CB1814">
        <f>IF($Z1814="","",INDEX($BV$2:$BV$2000,$Z1814))</f>
      </c>
    </row>
    <row r="1815">
      <c r="A1815" t="str">
        <f>IF(TRIM(INDEX(games!$A:$A,ROW()))="","",TRIM(INDEX(games!$A:$A,ROW())))</f>
      </c>
      <c r="B1815">
        <f>IF(OR($A1815="",INDEX(games!$B:$B,ROW())=""),"",INDEX(games!$B:$B,ROW()))</f>
      </c>
      <c r="C1815" t="str">
        <f>IF(OR($A1815="",INDEX(games!$C:$C,ROW())=""),"",INDEX(games!$C:$C,ROW()))</f>
      </c>
      <c r="D1815">
        <f>IF($A1815="","",COUNTIF($W$2:$W$2500,$A1815)+COUNTIF($X$2:$X$2500,$A1815))</f>
      </c>
      <c r="E1815">
        <f>IF($A1815="","",IFERROR(MATCH($C1815,$R$2:$R$5,0),0))</f>
      </c>
      <c r="F1815">
        <f>IF($A1815="","",MOD(ROW(),34))</f>
      </c>
      <c r="G1815">
        <f>IF($A1815="",NA(),IF($C1815="Action",$B1815,NA()))</f>
      </c>
      <c r="H1815">
        <f>IF($A1815="",NA(),IF($C1815="Action",1+$F1815*0.023,NA()))</f>
      </c>
      <c r="I1815">
        <f>IF($A1815="",NA(),IF($C1815="Strategy",$B1815,NA()))</f>
      </c>
      <c r="J1815">
        <f>IF($A1815="",NA(),IF($C1815="Strategy",2+$F1815*0.023,NA()))</f>
      </c>
      <c r="K1815">
        <f>IF($A1815="",NA(),IF($C1815="Deckbuilder",$B1815,NA()))</f>
      </c>
      <c r="L1815">
        <f>IF($A1815="",NA(),IF($C1815="Deckbuilder",3+$F1815*0.023,NA()))</f>
      </c>
      <c r="M1815">
        <f>IF($A1815="",NA(),IF($C1815="Traditional",$B1815,NA()))</f>
      </c>
      <c r="N1815">
        <f>IF($A1815="",NA(),IF($C1815="Traditional",4+$F1815*0.023,NA()))</f>
      </c>
      <c r="O1815">
        <f>IF($A1815="","",$D1815+ROW()/1000000)</f>
      </c>
      <c r="P1815" t="str">
        <f>IF(OR($A1815="",INDEX(games!$H:$H,ROW())=""),"",INDEX(games!$H:$H,ROW()))</f>
      </c>
      <c r="Q1815">
        <f>IF(OR($A1815="",$P1815&lt;&gt;"Yes"),"",$D1815+ROW()/1000000)</f>
      </c>
      <c r="T1815">
        <f>IF($Y1815="","",INDEX($B$2:$B$2000,$Y1815))</f>
      </c>
      <c r="U1815">
        <f>IF($Z1815="","",INDEX($B$2:$B$2000,$Z1815))</f>
      </c>
      <c r="V1815">
        <f>IF(OR($T1815="",$U1815=""),"",$U1815-$T1815)</f>
      </c>
      <c r="W1815" t="str">
        <f>IF(TRIM(INDEX(connections!$A:$A,ROW()))="","",TRIM(INDEX(connections!$A:$A,ROW())))</f>
      </c>
      <c r="X1815" t="str">
        <f>IF($W1815="","",TRIM(INDEX(connections!$B:$B,ROW())))</f>
      </c>
      <c r="Y1815">
        <f>IF($W1815="","",IFERROR(MATCH($W1815,$A$2:$A$2000,0),""))</f>
      </c>
      <c r="Z1815">
        <f>IF($X1815="","",IFERROR(MATCH($X1815,$A$2:$A$2000,0),""))</f>
      </c>
      <c r="AA1815" t="str">
        <f>IF($Y1815="","",INDEX($P$2:$P$2000,$Y1815))</f>
      </c>
      <c r="AB1815" t="str">
        <f>IF($Z1815="","",INDEX($P$2:$P$2000,$Z1815))</f>
      </c>
      <c r="AC1815">
        <f>IF(AND($AA1815="Yes",$AB1815="Yes"),1,"")</f>
      </c>
      <c r="AD1815">
        <f>IF(OR($Y1815="",$Z1815=""),"",IF(INDEX($C$2:$C$2000,$Y1815)=INDEX($C$2:$C$2000,$Z1815),0,1))</f>
      </c>
      <c r="AE1815">
        <f>IF($AC1815&lt;&gt;1,"",IF(AND(INDEX($AG$2:$AG$2000,$Y1815)=1,INDEX($AG$2:$AG$2000,$Z1815)=1),1,""))</f>
      </c>
      <c r="AG1815">
        <f>IF($A1815="","",COUNTIFS($W$2:$W$2500,$A1815,$AB$2:$AB$2500,"Yes")+COUNTIFS($X$2:$X$2500,$A1815,$AA$2:$AA$2500,"Yes"))</f>
      </c>
      <c r="AH1815" t="str">
        <f>IF(OR($P1815&lt;&gt;"Yes",N($AG1815)=0),"",IF(AND($AG1815=1,COUNTIFS($W$2:$W$2500,$A1815,$AE$2:$AE$2500,1)+COUNTIFS($X$2:$X$2500,$A1815,$AE$2:$AE$2500,1)&gt;0),"","Yes"))</f>
      </c>
      <c r="AI1815">
        <f>IF($AH1815="Yes",$AG1815,"")</f>
      </c>
      <c r="AJ1815">
        <f>IF($AI1815="","",$AI1815+ROW()/1000000)</f>
      </c>
      <c r="AK1815">
        <f>IF(OR($A1815="",$P1815="Yes",N($AG1815)=0),"",$AG1815+ROW()/1000000)</f>
      </c>
      <c r="AL1815" t="str">
        <f>IF($A1815="","",INDEX(games!$J:$J,ROW())&amp;"")</f>
      </c>
      <c r="AM1815">
        <f>IF($A1815="","",SUMPRODUCT($AO1815:$BD1815,'Map Analysis'!$AP$2^{0,1,2,3,4,5,6,7,8,9,10,11,12,13,14,15}))</f>
      </c>
      <c r="AN1815">
        <f>IF($A1815="","",$AM1815+ROW()/10000000)</f>
      </c>
      <c r="AO1815">
        <f>IF($A1815="","",COUNTIF($W$2:$W$2500,$A1815))</f>
      </c>
      <c r="AP1815">
        <f>IF($A1815="","",SUMIFS($BF$2:$BF$2500,$W$2:$W$2500,$A1815))</f>
      </c>
      <c r="AQ1815">
        <f>IF($A1815="","",SUMIFS($BG$2:$BG$2500,$W$2:$W$2500,$A1815))</f>
      </c>
      <c r="AR1815">
        <f>IF($A1815="","",SUMIFS($BH$2:$BH$2500,$W$2:$W$2500,$A1815))</f>
      </c>
      <c r="AS1815">
        <f>IF($A1815="","",SUMIFS($BI$2:$BI$2500,$W$2:$W$2500,$A1815))</f>
      </c>
      <c r="AT1815">
        <f>IF($A1815="","",SUMIFS($BJ$2:$BJ$2500,$W$2:$W$2500,$A1815))</f>
      </c>
      <c r="AU1815">
        <f>IF($A1815="","",SUMIFS($BK$2:$BK$2500,$W$2:$W$2500,$A1815))</f>
      </c>
      <c r="AV1815">
        <f>IF($A1815="","",SUMIFS($BL$2:$BL$2500,$W$2:$W$2500,$A1815))</f>
      </c>
      <c r="AW1815">
        <f>IF($A1815="","",SUMIFS($BM$2:$BM$2500,$W$2:$W$2500,$A1815))</f>
      </c>
      <c r="AX1815">
        <f>IF($A1815="","",SUMIFS($BN$2:$BN$2500,$W$2:$W$2500,$A1815))</f>
      </c>
      <c r="AY1815">
        <f>IF($A1815="","",SUMIFS($BO$2:$BO$2500,$W$2:$W$2500,$A1815))</f>
      </c>
      <c r="AZ1815">
        <f>IF($A1815="","",SUMIFS($BP$2:$BP$2500,$W$2:$W$2500,$A1815))</f>
      </c>
      <c r="BA1815">
        <f>IF($A1815="","",SUMIFS($BQ$2:$BQ$2500,$W$2:$W$2500,$A1815))</f>
      </c>
      <c r="BB1815">
        <f>IF($A1815="","",SUMIFS($BR$2:$BR$2500,$W$2:$W$2500,$A1815))</f>
      </c>
      <c r="BC1815">
        <f>IF($A1815="","",SUMIFS($BS$2:$BS$2500,$W$2:$W$2500,$A1815))</f>
      </c>
      <c r="BD1815">
        <f>IF($A1815="","",SUMIFS($BT$2:$BT$2500,$W$2:$W$2500,$A1815))</f>
      </c>
      <c r="BF1815">
        <f>IF($Z1815="","",INDEX($AO$2:$AO$2000,$Z1815))</f>
      </c>
      <c r="BG1815">
        <f>IF($Z1815="","",INDEX($AP$2:$AP$2000,$Z1815))</f>
      </c>
      <c r="BH1815">
        <f>IF($Z1815="","",INDEX($AQ$2:$AQ$2000,$Z1815))</f>
      </c>
      <c r="BI1815">
        <f>IF($Z1815="","",INDEX($AR$2:$AR$2000,$Z1815))</f>
      </c>
      <c r="BJ1815">
        <f>IF($Z1815="","",INDEX($AS$2:$AS$2000,$Z1815))</f>
      </c>
      <c r="BK1815">
        <f>IF($Z1815="","",INDEX($AT$2:$AT$2000,$Z1815))</f>
      </c>
      <c r="BL1815">
        <f>IF($Z1815="","",INDEX($AU$2:$AU$2000,$Z1815))</f>
      </c>
      <c r="BM1815">
        <f>IF($Z1815="","",INDEX($AV$2:$AV$2000,$Z1815))</f>
      </c>
      <c r="BN1815">
        <f>IF($Z1815="","",INDEX($AW$2:$AW$2000,$Z1815))</f>
      </c>
      <c r="BO1815">
        <f>IF($Z1815="","",INDEX($AX$2:$AX$2000,$Z1815))</f>
      </c>
      <c r="BP1815">
        <f>IF($Z1815="","",INDEX($AY$2:$AY$2000,$Z1815))</f>
      </c>
      <c r="BQ1815">
        <f>IF($Z1815="","",INDEX($AZ$2:$AZ$2000,$Z1815))</f>
      </c>
      <c r="BR1815">
        <f>IF($Z1815="","",INDEX($BA$2:$BA$2000,$Z1815))</f>
      </c>
      <c r="BS1815">
        <f>IF($Z1815="","",INDEX($BB$2:$BB$2000,$Z1815))</f>
      </c>
      <c r="BT1815">
        <f>IF($Z1815="","",INDEX($BC$2:$BC$2000,$Z1815))</f>
      </c>
      <c r="BV1815">
        <f>IF(OR($A1815="",$P1815&lt;&gt;"Yes",$AH1815="Yes"),"",1+N($AG1815))</f>
      </c>
      <c r="BW1815">
        <f>IF($A1815="","",COUNTIFS($W$2:$W$2500,$A1815,$BZ$2:$BZ$2500,"Yes")+COUNTIFS($X$2:$X$2500,$A1815,$BY$2:$BY$2500,"Yes"))</f>
      </c>
      <c r="BX1815">
        <f>IF(OR($A1815="",$P1815="Yes"),"",IF(N($BW1815)=0,0,1+SUMIFS($CB$2:$CB$2500,$W$2:$W$2500,$A1815)+SUMIFS($CA$2:$CA$2500,$X$2:$X$2500,$A1815)))</f>
      </c>
      <c r="BY1815" t="str">
        <f>IF($Y1815="","",INDEX($AH$2:$AH$2000,$Y1815)&amp;"")</f>
      </c>
      <c r="BZ1815" t="str">
        <f>IF($Z1815="","",INDEX($AH$2:$AH$2000,$Z1815)&amp;"")</f>
      </c>
      <c r="CA1815">
        <f>IF($Y1815="","",INDEX($BV$2:$BV$2000,$Y1815))</f>
      </c>
      <c r="CB1815">
        <f>IF($Z1815="","",INDEX($BV$2:$BV$2000,$Z1815))</f>
      </c>
    </row>
    <row r="1816">
      <c r="A1816" t="str">
        <f>IF(TRIM(INDEX(games!$A:$A,ROW()))="","",TRIM(INDEX(games!$A:$A,ROW())))</f>
      </c>
      <c r="B1816">
        <f>IF(OR($A1816="",INDEX(games!$B:$B,ROW())=""),"",INDEX(games!$B:$B,ROW()))</f>
      </c>
      <c r="C1816" t="str">
        <f>IF(OR($A1816="",INDEX(games!$C:$C,ROW())=""),"",INDEX(games!$C:$C,ROW()))</f>
      </c>
      <c r="D1816">
        <f>IF($A1816="","",COUNTIF($W$2:$W$2500,$A1816)+COUNTIF($X$2:$X$2500,$A1816))</f>
      </c>
      <c r="E1816">
        <f>IF($A1816="","",IFERROR(MATCH($C1816,$R$2:$R$5,0),0))</f>
      </c>
      <c r="F1816">
        <f>IF($A1816="","",MOD(ROW(),34))</f>
      </c>
      <c r="G1816">
        <f>IF($A1816="",NA(),IF($C1816="Action",$B1816,NA()))</f>
      </c>
      <c r="H1816">
        <f>IF($A1816="",NA(),IF($C1816="Action",1+$F1816*0.023,NA()))</f>
      </c>
      <c r="I1816">
        <f>IF($A1816="",NA(),IF($C1816="Strategy",$B1816,NA()))</f>
      </c>
      <c r="J1816">
        <f>IF($A1816="",NA(),IF($C1816="Strategy",2+$F1816*0.023,NA()))</f>
      </c>
      <c r="K1816">
        <f>IF($A1816="",NA(),IF($C1816="Deckbuilder",$B1816,NA()))</f>
      </c>
      <c r="L1816">
        <f>IF($A1816="",NA(),IF($C1816="Deckbuilder",3+$F1816*0.023,NA()))</f>
      </c>
      <c r="M1816">
        <f>IF($A1816="",NA(),IF($C1816="Traditional",$B1816,NA()))</f>
      </c>
      <c r="N1816">
        <f>IF($A1816="",NA(),IF($C1816="Traditional",4+$F1816*0.023,NA()))</f>
      </c>
      <c r="O1816">
        <f>IF($A1816="","",$D1816+ROW()/1000000)</f>
      </c>
      <c r="P1816" t="str">
        <f>IF(OR($A1816="",INDEX(games!$H:$H,ROW())=""),"",INDEX(games!$H:$H,ROW()))</f>
      </c>
      <c r="Q1816">
        <f>IF(OR($A1816="",$P1816&lt;&gt;"Yes"),"",$D1816+ROW()/1000000)</f>
      </c>
      <c r="T1816">
        <f>IF($Y1816="","",INDEX($B$2:$B$2000,$Y1816))</f>
      </c>
      <c r="U1816">
        <f>IF($Z1816="","",INDEX($B$2:$B$2000,$Z1816))</f>
      </c>
      <c r="V1816">
        <f>IF(OR($T1816="",$U1816=""),"",$U1816-$T1816)</f>
      </c>
      <c r="W1816" t="str">
        <f>IF(TRIM(INDEX(connections!$A:$A,ROW()))="","",TRIM(INDEX(connections!$A:$A,ROW())))</f>
      </c>
      <c r="X1816" t="str">
        <f>IF($W1816="","",TRIM(INDEX(connections!$B:$B,ROW())))</f>
      </c>
      <c r="Y1816">
        <f>IF($W1816="","",IFERROR(MATCH($W1816,$A$2:$A$2000,0),""))</f>
      </c>
      <c r="Z1816">
        <f>IF($X1816="","",IFERROR(MATCH($X1816,$A$2:$A$2000,0),""))</f>
      </c>
      <c r="AA1816" t="str">
        <f>IF($Y1816="","",INDEX($P$2:$P$2000,$Y1816))</f>
      </c>
      <c r="AB1816" t="str">
        <f>IF($Z1816="","",INDEX($P$2:$P$2000,$Z1816))</f>
      </c>
      <c r="AC1816">
        <f>IF(AND($AA1816="Yes",$AB1816="Yes"),1,"")</f>
      </c>
      <c r="AD1816">
        <f>IF(OR($Y1816="",$Z1816=""),"",IF(INDEX($C$2:$C$2000,$Y1816)=INDEX($C$2:$C$2000,$Z1816),0,1))</f>
      </c>
      <c r="AE1816">
        <f>IF($AC1816&lt;&gt;1,"",IF(AND(INDEX($AG$2:$AG$2000,$Y1816)=1,INDEX($AG$2:$AG$2000,$Z1816)=1),1,""))</f>
      </c>
      <c r="AG1816">
        <f>IF($A1816="","",COUNTIFS($W$2:$W$2500,$A1816,$AB$2:$AB$2500,"Yes")+COUNTIFS($X$2:$X$2500,$A1816,$AA$2:$AA$2500,"Yes"))</f>
      </c>
      <c r="AH1816" t="str">
        <f>IF(OR($P1816&lt;&gt;"Yes",N($AG1816)=0),"",IF(AND($AG1816=1,COUNTIFS($W$2:$W$2500,$A1816,$AE$2:$AE$2500,1)+COUNTIFS($X$2:$X$2500,$A1816,$AE$2:$AE$2500,1)&gt;0),"","Yes"))</f>
      </c>
      <c r="AI1816">
        <f>IF($AH1816="Yes",$AG1816,"")</f>
      </c>
      <c r="AJ1816">
        <f>IF($AI1816="","",$AI1816+ROW()/1000000)</f>
      </c>
      <c r="AK1816">
        <f>IF(OR($A1816="",$P1816="Yes",N($AG1816)=0),"",$AG1816+ROW()/1000000)</f>
      </c>
      <c r="AL1816" t="str">
        <f>IF($A1816="","",INDEX(games!$J:$J,ROW())&amp;"")</f>
      </c>
      <c r="AM1816">
        <f>IF($A1816="","",SUMPRODUCT($AO1816:$BD1816,'Map Analysis'!$AP$2^{0,1,2,3,4,5,6,7,8,9,10,11,12,13,14,15}))</f>
      </c>
      <c r="AN1816">
        <f>IF($A1816="","",$AM1816+ROW()/10000000)</f>
      </c>
      <c r="AO1816">
        <f>IF($A1816="","",COUNTIF($W$2:$W$2500,$A1816))</f>
      </c>
      <c r="AP1816">
        <f>IF($A1816="","",SUMIFS($BF$2:$BF$2500,$W$2:$W$2500,$A1816))</f>
      </c>
      <c r="AQ1816">
        <f>IF($A1816="","",SUMIFS($BG$2:$BG$2500,$W$2:$W$2500,$A1816))</f>
      </c>
      <c r="AR1816">
        <f>IF($A1816="","",SUMIFS($BH$2:$BH$2500,$W$2:$W$2500,$A1816))</f>
      </c>
      <c r="AS1816">
        <f>IF($A1816="","",SUMIFS($BI$2:$BI$2500,$W$2:$W$2500,$A1816))</f>
      </c>
      <c r="AT1816">
        <f>IF($A1816="","",SUMIFS($BJ$2:$BJ$2500,$W$2:$W$2500,$A1816))</f>
      </c>
      <c r="AU1816">
        <f>IF($A1816="","",SUMIFS($BK$2:$BK$2500,$W$2:$W$2500,$A1816))</f>
      </c>
      <c r="AV1816">
        <f>IF($A1816="","",SUMIFS($BL$2:$BL$2500,$W$2:$W$2500,$A1816))</f>
      </c>
      <c r="AW1816">
        <f>IF($A1816="","",SUMIFS($BM$2:$BM$2500,$W$2:$W$2500,$A1816))</f>
      </c>
      <c r="AX1816">
        <f>IF($A1816="","",SUMIFS($BN$2:$BN$2500,$W$2:$W$2500,$A1816))</f>
      </c>
      <c r="AY1816">
        <f>IF($A1816="","",SUMIFS($BO$2:$BO$2500,$W$2:$W$2500,$A1816))</f>
      </c>
      <c r="AZ1816">
        <f>IF($A1816="","",SUMIFS($BP$2:$BP$2500,$W$2:$W$2500,$A1816))</f>
      </c>
      <c r="BA1816">
        <f>IF($A1816="","",SUMIFS($BQ$2:$BQ$2500,$W$2:$W$2500,$A1816))</f>
      </c>
      <c r="BB1816">
        <f>IF($A1816="","",SUMIFS($BR$2:$BR$2500,$W$2:$W$2500,$A1816))</f>
      </c>
      <c r="BC1816">
        <f>IF($A1816="","",SUMIFS($BS$2:$BS$2500,$W$2:$W$2500,$A1816))</f>
      </c>
      <c r="BD1816">
        <f>IF($A1816="","",SUMIFS($BT$2:$BT$2500,$W$2:$W$2500,$A1816))</f>
      </c>
      <c r="BF1816">
        <f>IF($Z1816="","",INDEX($AO$2:$AO$2000,$Z1816))</f>
      </c>
      <c r="BG1816">
        <f>IF($Z1816="","",INDEX($AP$2:$AP$2000,$Z1816))</f>
      </c>
      <c r="BH1816">
        <f>IF($Z1816="","",INDEX($AQ$2:$AQ$2000,$Z1816))</f>
      </c>
      <c r="BI1816">
        <f>IF($Z1816="","",INDEX($AR$2:$AR$2000,$Z1816))</f>
      </c>
      <c r="BJ1816">
        <f>IF($Z1816="","",INDEX($AS$2:$AS$2000,$Z1816))</f>
      </c>
      <c r="BK1816">
        <f>IF($Z1816="","",INDEX($AT$2:$AT$2000,$Z1816))</f>
      </c>
      <c r="BL1816">
        <f>IF($Z1816="","",INDEX($AU$2:$AU$2000,$Z1816))</f>
      </c>
      <c r="BM1816">
        <f>IF($Z1816="","",INDEX($AV$2:$AV$2000,$Z1816))</f>
      </c>
      <c r="BN1816">
        <f>IF($Z1816="","",INDEX($AW$2:$AW$2000,$Z1816))</f>
      </c>
      <c r="BO1816">
        <f>IF($Z1816="","",INDEX($AX$2:$AX$2000,$Z1816))</f>
      </c>
      <c r="BP1816">
        <f>IF($Z1816="","",INDEX($AY$2:$AY$2000,$Z1816))</f>
      </c>
      <c r="BQ1816">
        <f>IF($Z1816="","",INDEX($AZ$2:$AZ$2000,$Z1816))</f>
      </c>
      <c r="BR1816">
        <f>IF($Z1816="","",INDEX($BA$2:$BA$2000,$Z1816))</f>
      </c>
      <c r="BS1816">
        <f>IF($Z1816="","",INDEX($BB$2:$BB$2000,$Z1816))</f>
      </c>
      <c r="BT1816">
        <f>IF($Z1816="","",INDEX($BC$2:$BC$2000,$Z1816))</f>
      </c>
      <c r="BV1816">
        <f>IF(OR($A1816="",$P1816&lt;&gt;"Yes",$AH1816="Yes"),"",1+N($AG1816))</f>
      </c>
      <c r="BW1816">
        <f>IF($A1816="","",COUNTIFS($W$2:$W$2500,$A1816,$BZ$2:$BZ$2500,"Yes")+COUNTIFS($X$2:$X$2500,$A1816,$BY$2:$BY$2500,"Yes"))</f>
      </c>
      <c r="BX1816">
        <f>IF(OR($A1816="",$P1816="Yes"),"",IF(N($BW1816)=0,0,1+SUMIFS($CB$2:$CB$2500,$W$2:$W$2500,$A1816)+SUMIFS($CA$2:$CA$2500,$X$2:$X$2500,$A1816)))</f>
      </c>
      <c r="BY1816" t="str">
        <f>IF($Y1816="","",INDEX($AH$2:$AH$2000,$Y1816)&amp;"")</f>
      </c>
      <c r="BZ1816" t="str">
        <f>IF($Z1816="","",INDEX($AH$2:$AH$2000,$Z1816)&amp;"")</f>
      </c>
      <c r="CA1816">
        <f>IF($Y1816="","",INDEX($BV$2:$BV$2000,$Y1816))</f>
      </c>
      <c r="CB1816">
        <f>IF($Z1816="","",INDEX($BV$2:$BV$2000,$Z1816))</f>
      </c>
    </row>
    <row r="1817">
      <c r="A1817" t="str">
        <f>IF(TRIM(INDEX(games!$A:$A,ROW()))="","",TRIM(INDEX(games!$A:$A,ROW())))</f>
      </c>
      <c r="B1817">
        <f>IF(OR($A1817="",INDEX(games!$B:$B,ROW())=""),"",INDEX(games!$B:$B,ROW()))</f>
      </c>
      <c r="C1817" t="str">
        <f>IF(OR($A1817="",INDEX(games!$C:$C,ROW())=""),"",INDEX(games!$C:$C,ROW()))</f>
      </c>
      <c r="D1817">
        <f>IF($A1817="","",COUNTIF($W$2:$W$2500,$A1817)+COUNTIF($X$2:$X$2500,$A1817))</f>
      </c>
      <c r="E1817">
        <f>IF($A1817="","",IFERROR(MATCH($C1817,$R$2:$R$5,0),0))</f>
      </c>
      <c r="F1817">
        <f>IF($A1817="","",MOD(ROW(),34))</f>
      </c>
      <c r="G1817">
        <f>IF($A1817="",NA(),IF($C1817="Action",$B1817,NA()))</f>
      </c>
      <c r="H1817">
        <f>IF($A1817="",NA(),IF($C1817="Action",1+$F1817*0.023,NA()))</f>
      </c>
      <c r="I1817">
        <f>IF($A1817="",NA(),IF($C1817="Strategy",$B1817,NA()))</f>
      </c>
      <c r="J1817">
        <f>IF($A1817="",NA(),IF($C1817="Strategy",2+$F1817*0.023,NA()))</f>
      </c>
      <c r="K1817">
        <f>IF($A1817="",NA(),IF($C1817="Deckbuilder",$B1817,NA()))</f>
      </c>
      <c r="L1817">
        <f>IF($A1817="",NA(),IF($C1817="Deckbuilder",3+$F1817*0.023,NA()))</f>
      </c>
      <c r="M1817">
        <f>IF($A1817="",NA(),IF($C1817="Traditional",$B1817,NA()))</f>
      </c>
      <c r="N1817">
        <f>IF($A1817="",NA(),IF($C1817="Traditional",4+$F1817*0.023,NA()))</f>
      </c>
      <c r="O1817">
        <f>IF($A1817="","",$D1817+ROW()/1000000)</f>
      </c>
      <c r="P1817" t="str">
        <f>IF(OR($A1817="",INDEX(games!$H:$H,ROW())=""),"",INDEX(games!$H:$H,ROW()))</f>
      </c>
      <c r="Q1817">
        <f>IF(OR($A1817="",$P1817&lt;&gt;"Yes"),"",$D1817+ROW()/1000000)</f>
      </c>
      <c r="T1817">
        <f>IF($Y1817="","",INDEX($B$2:$B$2000,$Y1817))</f>
      </c>
      <c r="U1817">
        <f>IF($Z1817="","",INDEX($B$2:$B$2000,$Z1817))</f>
      </c>
      <c r="V1817">
        <f>IF(OR($T1817="",$U1817=""),"",$U1817-$T1817)</f>
      </c>
      <c r="W1817" t="str">
        <f>IF(TRIM(INDEX(connections!$A:$A,ROW()))="","",TRIM(INDEX(connections!$A:$A,ROW())))</f>
      </c>
      <c r="X1817" t="str">
        <f>IF($W1817="","",TRIM(INDEX(connections!$B:$B,ROW())))</f>
      </c>
      <c r="Y1817">
        <f>IF($W1817="","",IFERROR(MATCH($W1817,$A$2:$A$2000,0),""))</f>
      </c>
      <c r="Z1817">
        <f>IF($X1817="","",IFERROR(MATCH($X1817,$A$2:$A$2000,0),""))</f>
      </c>
      <c r="AA1817" t="str">
        <f>IF($Y1817="","",INDEX($P$2:$P$2000,$Y1817))</f>
      </c>
      <c r="AB1817" t="str">
        <f>IF($Z1817="","",INDEX($P$2:$P$2000,$Z1817))</f>
      </c>
      <c r="AC1817">
        <f>IF(AND($AA1817="Yes",$AB1817="Yes"),1,"")</f>
      </c>
      <c r="AD1817">
        <f>IF(OR($Y1817="",$Z1817=""),"",IF(INDEX($C$2:$C$2000,$Y1817)=INDEX($C$2:$C$2000,$Z1817),0,1))</f>
      </c>
      <c r="AE1817">
        <f>IF($AC1817&lt;&gt;1,"",IF(AND(INDEX($AG$2:$AG$2000,$Y1817)=1,INDEX($AG$2:$AG$2000,$Z1817)=1),1,""))</f>
      </c>
      <c r="AG1817">
        <f>IF($A1817="","",COUNTIFS($W$2:$W$2500,$A1817,$AB$2:$AB$2500,"Yes")+COUNTIFS($X$2:$X$2500,$A1817,$AA$2:$AA$2500,"Yes"))</f>
      </c>
      <c r="AH1817" t="str">
        <f>IF(OR($P1817&lt;&gt;"Yes",N($AG1817)=0),"",IF(AND($AG1817=1,COUNTIFS($W$2:$W$2500,$A1817,$AE$2:$AE$2500,1)+COUNTIFS($X$2:$X$2500,$A1817,$AE$2:$AE$2500,1)&gt;0),"","Yes"))</f>
      </c>
      <c r="AI1817">
        <f>IF($AH1817="Yes",$AG1817,"")</f>
      </c>
      <c r="AJ1817">
        <f>IF($AI1817="","",$AI1817+ROW()/1000000)</f>
      </c>
      <c r="AK1817">
        <f>IF(OR($A1817="",$P1817="Yes",N($AG1817)=0),"",$AG1817+ROW()/1000000)</f>
      </c>
      <c r="AL1817" t="str">
        <f>IF($A1817="","",INDEX(games!$J:$J,ROW())&amp;"")</f>
      </c>
      <c r="AM1817">
        <f>IF($A1817="","",SUMPRODUCT($AO1817:$BD1817,'Map Analysis'!$AP$2^{0,1,2,3,4,5,6,7,8,9,10,11,12,13,14,15}))</f>
      </c>
      <c r="AN1817">
        <f>IF($A1817="","",$AM1817+ROW()/10000000)</f>
      </c>
      <c r="AO1817">
        <f>IF($A1817="","",COUNTIF($W$2:$W$2500,$A1817))</f>
      </c>
      <c r="AP1817">
        <f>IF($A1817="","",SUMIFS($BF$2:$BF$2500,$W$2:$W$2500,$A1817))</f>
      </c>
      <c r="AQ1817">
        <f>IF($A1817="","",SUMIFS($BG$2:$BG$2500,$W$2:$W$2500,$A1817))</f>
      </c>
      <c r="AR1817">
        <f>IF($A1817="","",SUMIFS($BH$2:$BH$2500,$W$2:$W$2500,$A1817))</f>
      </c>
      <c r="AS1817">
        <f>IF($A1817="","",SUMIFS($BI$2:$BI$2500,$W$2:$W$2500,$A1817))</f>
      </c>
      <c r="AT1817">
        <f>IF($A1817="","",SUMIFS($BJ$2:$BJ$2500,$W$2:$W$2500,$A1817))</f>
      </c>
      <c r="AU1817">
        <f>IF($A1817="","",SUMIFS($BK$2:$BK$2500,$W$2:$W$2500,$A1817))</f>
      </c>
      <c r="AV1817">
        <f>IF($A1817="","",SUMIFS($BL$2:$BL$2500,$W$2:$W$2500,$A1817))</f>
      </c>
      <c r="AW1817">
        <f>IF($A1817="","",SUMIFS($BM$2:$BM$2500,$W$2:$W$2500,$A1817))</f>
      </c>
      <c r="AX1817">
        <f>IF($A1817="","",SUMIFS($BN$2:$BN$2500,$W$2:$W$2500,$A1817))</f>
      </c>
      <c r="AY1817">
        <f>IF($A1817="","",SUMIFS($BO$2:$BO$2500,$W$2:$W$2500,$A1817))</f>
      </c>
      <c r="AZ1817">
        <f>IF($A1817="","",SUMIFS($BP$2:$BP$2500,$W$2:$W$2500,$A1817))</f>
      </c>
      <c r="BA1817">
        <f>IF($A1817="","",SUMIFS($BQ$2:$BQ$2500,$W$2:$W$2500,$A1817))</f>
      </c>
      <c r="BB1817">
        <f>IF($A1817="","",SUMIFS($BR$2:$BR$2500,$W$2:$W$2500,$A1817))</f>
      </c>
      <c r="BC1817">
        <f>IF($A1817="","",SUMIFS($BS$2:$BS$2500,$W$2:$W$2500,$A1817))</f>
      </c>
      <c r="BD1817">
        <f>IF($A1817="","",SUMIFS($BT$2:$BT$2500,$W$2:$W$2500,$A1817))</f>
      </c>
      <c r="BF1817">
        <f>IF($Z1817="","",INDEX($AO$2:$AO$2000,$Z1817))</f>
      </c>
      <c r="BG1817">
        <f>IF($Z1817="","",INDEX($AP$2:$AP$2000,$Z1817))</f>
      </c>
      <c r="BH1817">
        <f>IF($Z1817="","",INDEX($AQ$2:$AQ$2000,$Z1817))</f>
      </c>
      <c r="BI1817">
        <f>IF($Z1817="","",INDEX($AR$2:$AR$2000,$Z1817))</f>
      </c>
      <c r="BJ1817">
        <f>IF($Z1817="","",INDEX($AS$2:$AS$2000,$Z1817))</f>
      </c>
      <c r="BK1817">
        <f>IF($Z1817="","",INDEX($AT$2:$AT$2000,$Z1817))</f>
      </c>
      <c r="BL1817">
        <f>IF($Z1817="","",INDEX($AU$2:$AU$2000,$Z1817))</f>
      </c>
      <c r="BM1817">
        <f>IF($Z1817="","",INDEX($AV$2:$AV$2000,$Z1817))</f>
      </c>
      <c r="BN1817">
        <f>IF($Z1817="","",INDEX($AW$2:$AW$2000,$Z1817))</f>
      </c>
      <c r="BO1817">
        <f>IF($Z1817="","",INDEX($AX$2:$AX$2000,$Z1817))</f>
      </c>
      <c r="BP1817">
        <f>IF($Z1817="","",INDEX($AY$2:$AY$2000,$Z1817))</f>
      </c>
      <c r="BQ1817">
        <f>IF($Z1817="","",INDEX($AZ$2:$AZ$2000,$Z1817))</f>
      </c>
      <c r="BR1817">
        <f>IF($Z1817="","",INDEX($BA$2:$BA$2000,$Z1817))</f>
      </c>
      <c r="BS1817">
        <f>IF($Z1817="","",INDEX($BB$2:$BB$2000,$Z1817))</f>
      </c>
      <c r="BT1817">
        <f>IF($Z1817="","",INDEX($BC$2:$BC$2000,$Z1817))</f>
      </c>
      <c r="BV1817">
        <f>IF(OR($A1817="",$P1817&lt;&gt;"Yes",$AH1817="Yes"),"",1+N($AG1817))</f>
      </c>
      <c r="BW1817">
        <f>IF($A1817="","",COUNTIFS($W$2:$W$2500,$A1817,$BZ$2:$BZ$2500,"Yes")+COUNTIFS($X$2:$X$2500,$A1817,$BY$2:$BY$2500,"Yes"))</f>
      </c>
      <c r="BX1817">
        <f>IF(OR($A1817="",$P1817="Yes"),"",IF(N($BW1817)=0,0,1+SUMIFS($CB$2:$CB$2500,$W$2:$W$2500,$A1817)+SUMIFS($CA$2:$CA$2500,$X$2:$X$2500,$A1817)))</f>
      </c>
      <c r="BY1817" t="str">
        <f>IF($Y1817="","",INDEX($AH$2:$AH$2000,$Y1817)&amp;"")</f>
      </c>
      <c r="BZ1817" t="str">
        <f>IF($Z1817="","",INDEX($AH$2:$AH$2000,$Z1817)&amp;"")</f>
      </c>
      <c r="CA1817">
        <f>IF($Y1817="","",INDEX($BV$2:$BV$2000,$Y1817))</f>
      </c>
      <c r="CB1817">
        <f>IF($Z1817="","",INDEX($BV$2:$BV$2000,$Z1817))</f>
      </c>
    </row>
    <row r="1818">
      <c r="A1818" t="str">
        <f>IF(TRIM(INDEX(games!$A:$A,ROW()))="","",TRIM(INDEX(games!$A:$A,ROW())))</f>
      </c>
      <c r="B1818">
        <f>IF(OR($A1818="",INDEX(games!$B:$B,ROW())=""),"",INDEX(games!$B:$B,ROW()))</f>
      </c>
      <c r="C1818" t="str">
        <f>IF(OR($A1818="",INDEX(games!$C:$C,ROW())=""),"",INDEX(games!$C:$C,ROW()))</f>
      </c>
      <c r="D1818">
        <f>IF($A1818="","",COUNTIF($W$2:$W$2500,$A1818)+COUNTIF($X$2:$X$2500,$A1818))</f>
      </c>
      <c r="E1818">
        <f>IF($A1818="","",IFERROR(MATCH($C1818,$R$2:$R$5,0),0))</f>
      </c>
      <c r="F1818">
        <f>IF($A1818="","",MOD(ROW(),34))</f>
      </c>
      <c r="G1818">
        <f>IF($A1818="",NA(),IF($C1818="Action",$B1818,NA()))</f>
      </c>
      <c r="H1818">
        <f>IF($A1818="",NA(),IF($C1818="Action",1+$F1818*0.023,NA()))</f>
      </c>
      <c r="I1818">
        <f>IF($A1818="",NA(),IF($C1818="Strategy",$B1818,NA()))</f>
      </c>
      <c r="J1818">
        <f>IF($A1818="",NA(),IF($C1818="Strategy",2+$F1818*0.023,NA()))</f>
      </c>
      <c r="K1818">
        <f>IF($A1818="",NA(),IF($C1818="Deckbuilder",$B1818,NA()))</f>
      </c>
      <c r="L1818">
        <f>IF($A1818="",NA(),IF($C1818="Deckbuilder",3+$F1818*0.023,NA()))</f>
      </c>
      <c r="M1818">
        <f>IF($A1818="",NA(),IF($C1818="Traditional",$B1818,NA()))</f>
      </c>
      <c r="N1818">
        <f>IF($A1818="",NA(),IF($C1818="Traditional",4+$F1818*0.023,NA()))</f>
      </c>
      <c r="O1818">
        <f>IF($A1818="","",$D1818+ROW()/1000000)</f>
      </c>
      <c r="P1818" t="str">
        <f>IF(OR($A1818="",INDEX(games!$H:$H,ROW())=""),"",INDEX(games!$H:$H,ROW()))</f>
      </c>
      <c r="Q1818">
        <f>IF(OR($A1818="",$P1818&lt;&gt;"Yes"),"",$D1818+ROW()/1000000)</f>
      </c>
      <c r="T1818">
        <f>IF($Y1818="","",INDEX($B$2:$B$2000,$Y1818))</f>
      </c>
      <c r="U1818">
        <f>IF($Z1818="","",INDEX($B$2:$B$2000,$Z1818))</f>
      </c>
      <c r="V1818">
        <f>IF(OR($T1818="",$U1818=""),"",$U1818-$T1818)</f>
      </c>
      <c r="W1818" t="str">
        <f>IF(TRIM(INDEX(connections!$A:$A,ROW()))="","",TRIM(INDEX(connections!$A:$A,ROW())))</f>
      </c>
      <c r="X1818" t="str">
        <f>IF($W1818="","",TRIM(INDEX(connections!$B:$B,ROW())))</f>
      </c>
      <c r="Y1818">
        <f>IF($W1818="","",IFERROR(MATCH($W1818,$A$2:$A$2000,0),""))</f>
      </c>
      <c r="Z1818">
        <f>IF($X1818="","",IFERROR(MATCH($X1818,$A$2:$A$2000,0),""))</f>
      </c>
      <c r="AA1818" t="str">
        <f>IF($Y1818="","",INDEX($P$2:$P$2000,$Y1818))</f>
      </c>
      <c r="AB1818" t="str">
        <f>IF($Z1818="","",INDEX($P$2:$P$2000,$Z1818))</f>
      </c>
      <c r="AC1818">
        <f>IF(AND($AA1818="Yes",$AB1818="Yes"),1,"")</f>
      </c>
      <c r="AD1818">
        <f>IF(OR($Y1818="",$Z1818=""),"",IF(INDEX($C$2:$C$2000,$Y1818)=INDEX($C$2:$C$2000,$Z1818),0,1))</f>
      </c>
      <c r="AE1818">
        <f>IF($AC1818&lt;&gt;1,"",IF(AND(INDEX($AG$2:$AG$2000,$Y1818)=1,INDEX($AG$2:$AG$2000,$Z1818)=1),1,""))</f>
      </c>
      <c r="AG1818">
        <f>IF($A1818="","",COUNTIFS($W$2:$W$2500,$A1818,$AB$2:$AB$2500,"Yes")+COUNTIFS($X$2:$X$2500,$A1818,$AA$2:$AA$2500,"Yes"))</f>
      </c>
      <c r="AH1818" t="str">
        <f>IF(OR($P1818&lt;&gt;"Yes",N($AG1818)=0),"",IF(AND($AG1818=1,COUNTIFS($W$2:$W$2500,$A1818,$AE$2:$AE$2500,1)+COUNTIFS($X$2:$X$2500,$A1818,$AE$2:$AE$2500,1)&gt;0),"","Yes"))</f>
      </c>
      <c r="AI1818">
        <f>IF($AH1818="Yes",$AG1818,"")</f>
      </c>
      <c r="AJ1818">
        <f>IF($AI1818="","",$AI1818+ROW()/1000000)</f>
      </c>
      <c r="AK1818">
        <f>IF(OR($A1818="",$P1818="Yes",N($AG1818)=0),"",$AG1818+ROW()/1000000)</f>
      </c>
      <c r="AL1818" t="str">
        <f>IF($A1818="","",INDEX(games!$J:$J,ROW())&amp;"")</f>
      </c>
      <c r="AM1818">
        <f>IF($A1818="","",SUMPRODUCT($AO1818:$BD1818,'Map Analysis'!$AP$2^{0,1,2,3,4,5,6,7,8,9,10,11,12,13,14,15}))</f>
      </c>
      <c r="AN1818">
        <f>IF($A1818="","",$AM1818+ROW()/10000000)</f>
      </c>
      <c r="AO1818">
        <f>IF($A1818="","",COUNTIF($W$2:$W$2500,$A1818))</f>
      </c>
      <c r="AP1818">
        <f>IF($A1818="","",SUMIFS($BF$2:$BF$2500,$W$2:$W$2500,$A1818))</f>
      </c>
      <c r="AQ1818">
        <f>IF($A1818="","",SUMIFS($BG$2:$BG$2500,$W$2:$W$2500,$A1818))</f>
      </c>
      <c r="AR1818">
        <f>IF($A1818="","",SUMIFS($BH$2:$BH$2500,$W$2:$W$2500,$A1818))</f>
      </c>
      <c r="AS1818">
        <f>IF($A1818="","",SUMIFS($BI$2:$BI$2500,$W$2:$W$2500,$A1818))</f>
      </c>
      <c r="AT1818">
        <f>IF($A1818="","",SUMIFS($BJ$2:$BJ$2500,$W$2:$W$2500,$A1818))</f>
      </c>
      <c r="AU1818">
        <f>IF($A1818="","",SUMIFS($BK$2:$BK$2500,$W$2:$W$2500,$A1818))</f>
      </c>
      <c r="AV1818">
        <f>IF($A1818="","",SUMIFS($BL$2:$BL$2500,$W$2:$W$2500,$A1818))</f>
      </c>
      <c r="AW1818">
        <f>IF($A1818="","",SUMIFS($BM$2:$BM$2500,$W$2:$W$2500,$A1818))</f>
      </c>
      <c r="AX1818">
        <f>IF($A1818="","",SUMIFS($BN$2:$BN$2500,$W$2:$W$2500,$A1818))</f>
      </c>
      <c r="AY1818">
        <f>IF($A1818="","",SUMIFS($BO$2:$BO$2500,$W$2:$W$2500,$A1818))</f>
      </c>
      <c r="AZ1818">
        <f>IF($A1818="","",SUMIFS($BP$2:$BP$2500,$W$2:$W$2500,$A1818))</f>
      </c>
      <c r="BA1818">
        <f>IF($A1818="","",SUMIFS($BQ$2:$BQ$2500,$W$2:$W$2500,$A1818))</f>
      </c>
      <c r="BB1818">
        <f>IF($A1818="","",SUMIFS($BR$2:$BR$2500,$W$2:$W$2500,$A1818))</f>
      </c>
      <c r="BC1818">
        <f>IF($A1818="","",SUMIFS($BS$2:$BS$2500,$W$2:$W$2500,$A1818))</f>
      </c>
      <c r="BD1818">
        <f>IF($A1818="","",SUMIFS($BT$2:$BT$2500,$W$2:$W$2500,$A1818))</f>
      </c>
      <c r="BF1818">
        <f>IF($Z1818="","",INDEX($AO$2:$AO$2000,$Z1818))</f>
      </c>
      <c r="BG1818">
        <f>IF($Z1818="","",INDEX($AP$2:$AP$2000,$Z1818))</f>
      </c>
      <c r="BH1818">
        <f>IF($Z1818="","",INDEX($AQ$2:$AQ$2000,$Z1818))</f>
      </c>
      <c r="BI1818">
        <f>IF($Z1818="","",INDEX($AR$2:$AR$2000,$Z1818))</f>
      </c>
      <c r="BJ1818">
        <f>IF($Z1818="","",INDEX($AS$2:$AS$2000,$Z1818))</f>
      </c>
      <c r="BK1818">
        <f>IF($Z1818="","",INDEX($AT$2:$AT$2000,$Z1818))</f>
      </c>
      <c r="BL1818">
        <f>IF($Z1818="","",INDEX($AU$2:$AU$2000,$Z1818))</f>
      </c>
      <c r="BM1818">
        <f>IF($Z1818="","",INDEX($AV$2:$AV$2000,$Z1818))</f>
      </c>
      <c r="BN1818">
        <f>IF($Z1818="","",INDEX($AW$2:$AW$2000,$Z1818))</f>
      </c>
      <c r="BO1818">
        <f>IF($Z1818="","",INDEX($AX$2:$AX$2000,$Z1818))</f>
      </c>
      <c r="BP1818">
        <f>IF($Z1818="","",INDEX($AY$2:$AY$2000,$Z1818))</f>
      </c>
      <c r="BQ1818">
        <f>IF($Z1818="","",INDEX($AZ$2:$AZ$2000,$Z1818))</f>
      </c>
      <c r="BR1818">
        <f>IF($Z1818="","",INDEX($BA$2:$BA$2000,$Z1818))</f>
      </c>
      <c r="BS1818">
        <f>IF($Z1818="","",INDEX($BB$2:$BB$2000,$Z1818))</f>
      </c>
      <c r="BT1818">
        <f>IF($Z1818="","",INDEX($BC$2:$BC$2000,$Z1818))</f>
      </c>
      <c r="BV1818">
        <f>IF(OR($A1818="",$P1818&lt;&gt;"Yes",$AH1818="Yes"),"",1+N($AG1818))</f>
      </c>
      <c r="BW1818">
        <f>IF($A1818="","",COUNTIFS($W$2:$W$2500,$A1818,$BZ$2:$BZ$2500,"Yes")+COUNTIFS($X$2:$X$2500,$A1818,$BY$2:$BY$2500,"Yes"))</f>
      </c>
      <c r="BX1818">
        <f>IF(OR($A1818="",$P1818="Yes"),"",IF(N($BW1818)=0,0,1+SUMIFS($CB$2:$CB$2500,$W$2:$W$2500,$A1818)+SUMIFS($CA$2:$CA$2500,$X$2:$X$2500,$A1818)))</f>
      </c>
      <c r="BY1818" t="str">
        <f>IF($Y1818="","",INDEX($AH$2:$AH$2000,$Y1818)&amp;"")</f>
      </c>
      <c r="BZ1818" t="str">
        <f>IF($Z1818="","",INDEX($AH$2:$AH$2000,$Z1818)&amp;"")</f>
      </c>
      <c r="CA1818">
        <f>IF($Y1818="","",INDEX($BV$2:$BV$2000,$Y1818))</f>
      </c>
      <c r="CB1818">
        <f>IF($Z1818="","",INDEX($BV$2:$BV$2000,$Z1818))</f>
      </c>
    </row>
    <row r="1819">
      <c r="A1819" t="str">
        <f>IF(TRIM(INDEX(games!$A:$A,ROW()))="","",TRIM(INDEX(games!$A:$A,ROW())))</f>
      </c>
      <c r="B1819">
        <f>IF(OR($A1819="",INDEX(games!$B:$B,ROW())=""),"",INDEX(games!$B:$B,ROW()))</f>
      </c>
      <c r="C1819" t="str">
        <f>IF(OR($A1819="",INDEX(games!$C:$C,ROW())=""),"",INDEX(games!$C:$C,ROW()))</f>
      </c>
      <c r="D1819">
        <f>IF($A1819="","",COUNTIF($W$2:$W$2500,$A1819)+COUNTIF($X$2:$X$2500,$A1819))</f>
      </c>
      <c r="E1819">
        <f>IF($A1819="","",IFERROR(MATCH($C1819,$R$2:$R$5,0),0))</f>
      </c>
      <c r="F1819">
        <f>IF($A1819="","",MOD(ROW(),34))</f>
      </c>
      <c r="G1819">
        <f>IF($A1819="",NA(),IF($C1819="Action",$B1819,NA()))</f>
      </c>
      <c r="H1819">
        <f>IF($A1819="",NA(),IF($C1819="Action",1+$F1819*0.023,NA()))</f>
      </c>
      <c r="I1819">
        <f>IF($A1819="",NA(),IF($C1819="Strategy",$B1819,NA()))</f>
      </c>
      <c r="J1819">
        <f>IF($A1819="",NA(),IF($C1819="Strategy",2+$F1819*0.023,NA()))</f>
      </c>
      <c r="K1819">
        <f>IF($A1819="",NA(),IF($C1819="Deckbuilder",$B1819,NA()))</f>
      </c>
      <c r="L1819">
        <f>IF($A1819="",NA(),IF($C1819="Deckbuilder",3+$F1819*0.023,NA()))</f>
      </c>
      <c r="M1819">
        <f>IF($A1819="",NA(),IF($C1819="Traditional",$B1819,NA()))</f>
      </c>
      <c r="N1819">
        <f>IF($A1819="",NA(),IF($C1819="Traditional",4+$F1819*0.023,NA()))</f>
      </c>
      <c r="O1819">
        <f>IF($A1819="","",$D1819+ROW()/1000000)</f>
      </c>
      <c r="P1819" t="str">
        <f>IF(OR($A1819="",INDEX(games!$H:$H,ROW())=""),"",INDEX(games!$H:$H,ROW()))</f>
      </c>
      <c r="Q1819">
        <f>IF(OR($A1819="",$P1819&lt;&gt;"Yes"),"",$D1819+ROW()/1000000)</f>
      </c>
      <c r="T1819">
        <f>IF($Y1819="","",INDEX($B$2:$B$2000,$Y1819))</f>
      </c>
      <c r="U1819">
        <f>IF($Z1819="","",INDEX($B$2:$B$2000,$Z1819))</f>
      </c>
      <c r="V1819">
        <f>IF(OR($T1819="",$U1819=""),"",$U1819-$T1819)</f>
      </c>
      <c r="W1819" t="str">
        <f>IF(TRIM(INDEX(connections!$A:$A,ROW()))="","",TRIM(INDEX(connections!$A:$A,ROW())))</f>
      </c>
      <c r="X1819" t="str">
        <f>IF($W1819="","",TRIM(INDEX(connections!$B:$B,ROW())))</f>
      </c>
      <c r="Y1819">
        <f>IF($W1819="","",IFERROR(MATCH($W1819,$A$2:$A$2000,0),""))</f>
      </c>
      <c r="Z1819">
        <f>IF($X1819="","",IFERROR(MATCH($X1819,$A$2:$A$2000,0),""))</f>
      </c>
      <c r="AA1819" t="str">
        <f>IF($Y1819="","",INDEX($P$2:$P$2000,$Y1819))</f>
      </c>
      <c r="AB1819" t="str">
        <f>IF($Z1819="","",INDEX($P$2:$P$2000,$Z1819))</f>
      </c>
      <c r="AC1819">
        <f>IF(AND($AA1819="Yes",$AB1819="Yes"),1,"")</f>
      </c>
      <c r="AD1819">
        <f>IF(OR($Y1819="",$Z1819=""),"",IF(INDEX($C$2:$C$2000,$Y1819)=INDEX($C$2:$C$2000,$Z1819),0,1))</f>
      </c>
      <c r="AE1819">
        <f>IF($AC1819&lt;&gt;1,"",IF(AND(INDEX($AG$2:$AG$2000,$Y1819)=1,INDEX($AG$2:$AG$2000,$Z1819)=1),1,""))</f>
      </c>
      <c r="AG1819">
        <f>IF($A1819="","",COUNTIFS($W$2:$W$2500,$A1819,$AB$2:$AB$2500,"Yes")+COUNTIFS($X$2:$X$2500,$A1819,$AA$2:$AA$2500,"Yes"))</f>
      </c>
      <c r="AH1819" t="str">
        <f>IF(OR($P1819&lt;&gt;"Yes",N($AG1819)=0),"",IF(AND($AG1819=1,COUNTIFS($W$2:$W$2500,$A1819,$AE$2:$AE$2500,1)+COUNTIFS($X$2:$X$2500,$A1819,$AE$2:$AE$2500,1)&gt;0),"","Yes"))</f>
      </c>
      <c r="AI1819">
        <f>IF($AH1819="Yes",$AG1819,"")</f>
      </c>
      <c r="AJ1819">
        <f>IF($AI1819="","",$AI1819+ROW()/1000000)</f>
      </c>
      <c r="AK1819">
        <f>IF(OR($A1819="",$P1819="Yes",N($AG1819)=0),"",$AG1819+ROW()/1000000)</f>
      </c>
      <c r="AL1819" t="str">
        <f>IF($A1819="","",INDEX(games!$J:$J,ROW())&amp;"")</f>
      </c>
      <c r="AM1819">
        <f>IF($A1819="","",SUMPRODUCT($AO1819:$BD1819,'Map Analysis'!$AP$2^{0,1,2,3,4,5,6,7,8,9,10,11,12,13,14,15}))</f>
      </c>
      <c r="AN1819">
        <f>IF($A1819="","",$AM1819+ROW()/10000000)</f>
      </c>
      <c r="AO1819">
        <f>IF($A1819="","",COUNTIF($W$2:$W$2500,$A1819))</f>
      </c>
      <c r="AP1819">
        <f>IF($A1819="","",SUMIFS($BF$2:$BF$2500,$W$2:$W$2500,$A1819))</f>
      </c>
      <c r="AQ1819">
        <f>IF($A1819="","",SUMIFS($BG$2:$BG$2500,$W$2:$W$2500,$A1819))</f>
      </c>
      <c r="AR1819">
        <f>IF($A1819="","",SUMIFS($BH$2:$BH$2500,$W$2:$W$2500,$A1819))</f>
      </c>
      <c r="AS1819">
        <f>IF($A1819="","",SUMIFS($BI$2:$BI$2500,$W$2:$W$2500,$A1819))</f>
      </c>
      <c r="AT1819">
        <f>IF($A1819="","",SUMIFS($BJ$2:$BJ$2500,$W$2:$W$2500,$A1819))</f>
      </c>
      <c r="AU1819">
        <f>IF($A1819="","",SUMIFS($BK$2:$BK$2500,$W$2:$W$2500,$A1819))</f>
      </c>
      <c r="AV1819">
        <f>IF($A1819="","",SUMIFS($BL$2:$BL$2500,$W$2:$W$2500,$A1819))</f>
      </c>
      <c r="AW1819">
        <f>IF($A1819="","",SUMIFS($BM$2:$BM$2500,$W$2:$W$2500,$A1819))</f>
      </c>
      <c r="AX1819">
        <f>IF($A1819="","",SUMIFS($BN$2:$BN$2500,$W$2:$W$2500,$A1819))</f>
      </c>
      <c r="AY1819">
        <f>IF($A1819="","",SUMIFS($BO$2:$BO$2500,$W$2:$W$2500,$A1819))</f>
      </c>
      <c r="AZ1819">
        <f>IF($A1819="","",SUMIFS($BP$2:$BP$2500,$W$2:$W$2500,$A1819))</f>
      </c>
      <c r="BA1819">
        <f>IF($A1819="","",SUMIFS($BQ$2:$BQ$2500,$W$2:$W$2500,$A1819))</f>
      </c>
      <c r="BB1819">
        <f>IF($A1819="","",SUMIFS($BR$2:$BR$2500,$W$2:$W$2500,$A1819))</f>
      </c>
      <c r="BC1819">
        <f>IF($A1819="","",SUMIFS($BS$2:$BS$2500,$W$2:$W$2500,$A1819))</f>
      </c>
      <c r="BD1819">
        <f>IF($A1819="","",SUMIFS($BT$2:$BT$2500,$W$2:$W$2500,$A1819))</f>
      </c>
      <c r="BF1819">
        <f>IF($Z1819="","",INDEX($AO$2:$AO$2000,$Z1819))</f>
      </c>
      <c r="BG1819">
        <f>IF($Z1819="","",INDEX($AP$2:$AP$2000,$Z1819))</f>
      </c>
      <c r="BH1819">
        <f>IF($Z1819="","",INDEX($AQ$2:$AQ$2000,$Z1819))</f>
      </c>
      <c r="BI1819">
        <f>IF($Z1819="","",INDEX($AR$2:$AR$2000,$Z1819))</f>
      </c>
      <c r="BJ1819">
        <f>IF($Z1819="","",INDEX($AS$2:$AS$2000,$Z1819))</f>
      </c>
      <c r="BK1819">
        <f>IF($Z1819="","",INDEX($AT$2:$AT$2000,$Z1819))</f>
      </c>
      <c r="BL1819">
        <f>IF($Z1819="","",INDEX($AU$2:$AU$2000,$Z1819))</f>
      </c>
      <c r="BM1819">
        <f>IF($Z1819="","",INDEX($AV$2:$AV$2000,$Z1819))</f>
      </c>
      <c r="BN1819">
        <f>IF($Z1819="","",INDEX($AW$2:$AW$2000,$Z1819))</f>
      </c>
      <c r="BO1819">
        <f>IF($Z1819="","",INDEX($AX$2:$AX$2000,$Z1819))</f>
      </c>
      <c r="BP1819">
        <f>IF($Z1819="","",INDEX($AY$2:$AY$2000,$Z1819))</f>
      </c>
      <c r="BQ1819">
        <f>IF($Z1819="","",INDEX($AZ$2:$AZ$2000,$Z1819))</f>
      </c>
      <c r="BR1819">
        <f>IF($Z1819="","",INDEX($BA$2:$BA$2000,$Z1819))</f>
      </c>
      <c r="BS1819">
        <f>IF($Z1819="","",INDEX($BB$2:$BB$2000,$Z1819))</f>
      </c>
      <c r="BT1819">
        <f>IF($Z1819="","",INDEX($BC$2:$BC$2000,$Z1819))</f>
      </c>
      <c r="BV1819">
        <f>IF(OR($A1819="",$P1819&lt;&gt;"Yes",$AH1819="Yes"),"",1+N($AG1819))</f>
      </c>
      <c r="BW1819">
        <f>IF($A1819="","",COUNTIFS($W$2:$W$2500,$A1819,$BZ$2:$BZ$2500,"Yes")+COUNTIFS($X$2:$X$2500,$A1819,$BY$2:$BY$2500,"Yes"))</f>
      </c>
      <c r="BX1819">
        <f>IF(OR($A1819="",$P1819="Yes"),"",IF(N($BW1819)=0,0,1+SUMIFS($CB$2:$CB$2500,$W$2:$W$2500,$A1819)+SUMIFS($CA$2:$CA$2500,$X$2:$X$2500,$A1819)))</f>
      </c>
      <c r="BY1819" t="str">
        <f>IF($Y1819="","",INDEX($AH$2:$AH$2000,$Y1819)&amp;"")</f>
      </c>
      <c r="BZ1819" t="str">
        <f>IF($Z1819="","",INDEX($AH$2:$AH$2000,$Z1819)&amp;"")</f>
      </c>
      <c r="CA1819">
        <f>IF($Y1819="","",INDEX($BV$2:$BV$2000,$Y1819))</f>
      </c>
      <c r="CB1819">
        <f>IF($Z1819="","",INDEX($BV$2:$BV$2000,$Z1819))</f>
      </c>
    </row>
    <row r="1820">
      <c r="A1820" t="str">
        <f>IF(TRIM(INDEX(games!$A:$A,ROW()))="","",TRIM(INDEX(games!$A:$A,ROW())))</f>
      </c>
      <c r="B1820">
        <f>IF(OR($A1820="",INDEX(games!$B:$B,ROW())=""),"",INDEX(games!$B:$B,ROW()))</f>
      </c>
      <c r="C1820" t="str">
        <f>IF(OR($A1820="",INDEX(games!$C:$C,ROW())=""),"",INDEX(games!$C:$C,ROW()))</f>
      </c>
      <c r="D1820">
        <f>IF($A1820="","",COUNTIF($W$2:$W$2500,$A1820)+COUNTIF($X$2:$X$2500,$A1820))</f>
      </c>
      <c r="E1820">
        <f>IF($A1820="","",IFERROR(MATCH($C1820,$R$2:$R$5,0),0))</f>
      </c>
      <c r="F1820">
        <f>IF($A1820="","",MOD(ROW(),34))</f>
      </c>
      <c r="G1820">
        <f>IF($A1820="",NA(),IF($C1820="Action",$B1820,NA()))</f>
      </c>
      <c r="H1820">
        <f>IF($A1820="",NA(),IF($C1820="Action",1+$F1820*0.023,NA()))</f>
      </c>
      <c r="I1820">
        <f>IF($A1820="",NA(),IF($C1820="Strategy",$B1820,NA()))</f>
      </c>
      <c r="J1820">
        <f>IF($A1820="",NA(),IF($C1820="Strategy",2+$F1820*0.023,NA()))</f>
      </c>
      <c r="K1820">
        <f>IF($A1820="",NA(),IF($C1820="Deckbuilder",$B1820,NA()))</f>
      </c>
      <c r="L1820">
        <f>IF($A1820="",NA(),IF($C1820="Deckbuilder",3+$F1820*0.023,NA()))</f>
      </c>
      <c r="M1820">
        <f>IF($A1820="",NA(),IF($C1820="Traditional",$B1820,NA()))</f>
      </c>
      <c r="N1820">
        <f>IF($A1820="",NA(),IF($C1820="Traditional",4+$F1820*0.023,NA()))</f>
      </c>
      <c r="O1820">
        <f>IF($A1820="","",$D1820+ROW()/1000000)</f>
      </c>
      <c r="P1820" t="str">
        <f>IF(OR($A1820="",INDEX(games!$H:$H,ROW())=""),"",INDEX(games!$H:$H,ROW()))</f>
      </c>
      <c r="Q1820">
        <f>IF(OR($A1820="",$P1820&lt;&gt;"Yes"),"",$D1820+ROW()/1000000)</f>
      </c>
      <c r="T1820">
        <f>IF($Y1820="","",INDEX($B$2:$B$2000,$Y1820))</f>
      </c>
      <c r="U1820">
        <f>IF($Z1820="","",INDEX($B$2:$B$2000,$Z1820))</f>
      </c>
      <c r="V1820">
        <f>IF(OR($T1820="",$U1820=""),"",$U1820-$T1820)</f>
      </c>
      <c r="W1820" t="str">
        <f>IF(TRIM(INDEX(connections!$A:$A,ROW()))="","",TRIM(INDEX(connections!$A:$A,ROW())))</f>
      </c>
      <c r="X1820" t="str">
        <f>IF($W1820="","",TRIM(INDEX(connections!$B:$B,ROW())))</f>
      </c>
      <c r="Y1820">
        <f>IF($W1820="","",IFERROR(MATCH($W1820,$A$2:$A$2000,0),""))</f>
      </c>
      <c r="Z1820">
        <f>IF($X1820="","",IFERROR(MATCH($X1820,$A$2:$A$2000,0),""))</f>
      </c>
      <c r="AA1820" t="str">
        <f>IF($Y1820="","",INDEX($P$2:$P$2000,$Y1820))</f>
      </c>
      <c r="AB1820" t="str">
        <f>IF($Z1820="","",INDEX($P$2:$P$2000,$Z1820))</f>
      </c>
      <c r="AC1820">
        <f>IF(AND($AA1820="Yes",$AB1820="Yes"),1,"")</f>
      </c>
      <c r="AD1820">
        <f>IF(OR($Y1820="",$Z1820=""),"",IF(INDEX($C$2:$C$2000,$Y1820)=INDEX($C$2:$C$2000,$Z1820),0,1))</f>
      </c>
      <c r="AE1820">
        <f>IF($AC1820&lt;&gt;1,"",IF(AND(INDEX($AG$2:$AG$2000,$Y1820)=1,INDEX($AG$2:$AG$2000,$Z1820)=1),1,""))</f>
      </c>
      <c r="AG1820">
        <f>IF($A1820="","",COUNTIFS($W$2:$W$2500,$A1820,$AB$2:$AB$2500,"Yes")+COUNTIFS($X$2:$X$2500,$A1820,$AA$2:$AA$2500,"Yes"))</f>
      </c>
      <c r="AH1820" t="str">
        <f>IF(OR($P1820&lt;&gt;"Yes",N($AG1820)=0),"",IF(AND($AG1820=1,COUNTIFS($W$2:$W$2500,$A1820,$AE$2:$AE$2500,1)+COUNTIFS($X$2:$X$2500,$A1820,$AE$2:$AE$2500,1)&gt;0),"","Yes"))</f>
      </c>
      <c r="AI1820">
        <f>IF($AH1820="Yes",$AG1820,"")</f>
      </c>
      <c r="AJ1820">
        <f>IF($AI1820="","",$AI1820+ROW()/1000000)</f>
      </c>
      <c r="AK1820">
        <f>IF(OR($A1820="",$P1820="Yes",N($AG1820)=0),"",$AG1820+ROW()/1000000)</f>
      </c>
      <c r="AL1820" t="str">
        <f>IF($A1820="","",INDEX(games!$J:$J,ROW())&amp;"")</f>
      </c>
      <c r="AM1820">
        <f>IF($A1820="","",SUMPRODUCT($AO1820:$BD1820,'Map Analysis'!$AP$2^{0,1,2,3,4,5,6,7,8,9,10,11,12,13,14,15}))</f>
      </c>
      <c r="AN1820">
        <f>IF($A1820="","",$AM1820+ROW()/10000000)</f>
      </c>
      <c r="AO1820">
        <f>IF($A1820="","",COUNTIF($W$2:$W$2500,$A1820))</f>
      </c>
      <c r="AP1820">
        <f>IF($A1820="","",SUMIFS($BF$2:$BF$2500,$W$2:$W$2500,$A1820))</f>
      </c>
      <c r="AQ1820">
        <f>IF($A1820="","",SUMIFS($BG$2:$BG$2500,$W$2:$W$2500,$A1820))</f>
      </c>
      <c r="AR1820">
        <f>IF($A1820="","",SUMIFS($BH$2:$BH$2500,$W$2:$W$2500,$A1820))</f>
      </c>
      <c r="AS1820">
        <f>IF($A1820="","",SUMIFS($BI$2:$BI$2500,$W$2:$W$2500,$A1820))</f>
      </c>
      <c r="AT1820">
        <f>IF($A1820="","",SUMIFS($BJ$2:$BJ$2500,$W$2:$W$2500,$A1820))</f>
      </c>
      <c r="AU1820">
        <f>IF($A1820="","",SUMIFS($BK$2:$BK$2500,$W$2:$W$2500,$A1820))</f>
      </c>
      <c r="AV1820">
        <f>IF($A1820="","",SUMIFS($BL$2:$BL$2500,$W$2:$W$2500,$A1820))</f>
      </c>
      <c r="AW1820">
        <f>IF($A1820="","",SUMIFS($BM$2:$BM$2500,$W$2:$W$2500,$A1820))</f>
      </c>
      <c r="AX1820">
        <f>IF($A1820="","",SUMIFS($BN$2:$BN$2500,$W$2:$W$2500,$A1820))</f>
      </c>
      <c r="AY1820">
        <f>IF($A1820="","",SUMIFS($BO$2:$BO$2500,$W$2:$W$2500,$A1820))</f>
      </c>
      <c r="AZ1820">
        <f>IF($A1820="","",SUMIFS($BP$2:$BP$2500,$W$2:$W$2500,$A1820))</f>
      </c>
      <c r="BA1820">
        <f>IF($A1820="","",SUMIFS($BQ$2:$BQ$2500,$W$2:$W$2500,$A1820))</f>
      </c>
      <c r="BB1820">
        <f>IF($A1820="","",SUMIFS($BR$2:$BR$2500,$W$2:$W$2500,$A1820))</f>
      </c>
      <c r="BC1820">
        <f>IF($A1820="","",SUMIFS($BS$2:$BS$2500,$W$2:$W$2500,$A1820))</f>
      </c>
      <c r="BD1820">
        <f>IF($A1820="","",SUMIFS($BT$2:$BT$2500,$W$2:$W$2500,$A1820))</f>
      </c>
      <c r="BF1820">
        <f>IF($Z1820="","",INDEX($AO$2:$AO$2000,$Z1820))</f>
      </c>
      <c r="BG1820">
        <f>IF($Z1820="","",INDEX($AP$2:$AP$2000,$Z1820))</f>
      </c>
      <c r="BH1820">
        <f>IF($Z1820="","",INDEX($AQ$2:$AQ$2000,$Z1820))</f>
      </c>
      <c r="BI1820">
        <f>IF($Z1820="","",INDEX($AR$2:$AR$2000,$Z1820))</f>
      </c>
      <c r="BJ1820">
        <f>IF($Z1820="","",INDEX($AS$2:$AS$2000,$Z1820))</f>
      </c>
      <c r="BK1820">
        <f>IF($Z1820="","",INDEX($AT$2:$AT$2000,$Z1820))</f>
      </c>
      <c r="BL1820">
        <f>IF($Z1820="","",INDEX($AU$2:$AU$2000,$Z1820))</f>
      </c>
      <c r="BM1820">
        <f>IF($Z1820="","",INDEX($AV$2:$AV$2000,$Z1820))</f>
      </c>
      <c r="BN1820">
        <f>IF($Z1820="","",INDEX($AW$2:$AW$2000,$Z1820))</f>
      </c>
      <c r="BO1820">
        <f>IF($Z1820="","",INDEX($AX$2:$AX$2000,$Z1820))</f>
      </c>
      <c r="BP1820">
        <f>IF($Z1820="","",INDEX($AY$2:$AY$2000,$Z1820))</f>
      </c>
      <c r="BQ1820">
        <f>IF($Z1820="","",INDEX($AZ$2:$AZ$2000,$Z1820))</f>
      </c>
      <c r="BR1820">
        <f>IF($Z1820="","",INDEX($BA$2:$BA$2000,$Z1820))</f>
      </c>
      <c r="BS1820">
        <f>IF($Z1820="","",INDEX($BB$2:$BB$2000,$Z1820))</f>
      </c>
      <c r="BT1820">
        <f>IF($Z1820="","",INDEX($BC$2:$BC$2000,$Z1820))</f>
      </c>
      <c r="BV1820">
        <f>IF(OR($A1820="",$P1820&lt;&gt;"Yes",$AH1820="Yes"),"",1+N($AG1820))</f>
      </c>
      <c r="BW1820">
        <f>IF($A1820="","",COUNTIFS($W$2:$W$2500,$A1820,$BZ$2:$BZ$2500,"Yes")+COUNTIFS($X$2:$X$2500,$A1820,$BY$2:$BY$2500,"Yes"))</f>
      </c>
      <c r="BX1820">
        <f>IF(OR($A1820="",$P1820="Yes"),"",IF(N($BW1820)=0,0,1+SUMIFS($CB$2:$CB$2500,$W$2:$W$2500,$A1820)+SUMIFS($CA$2:$CA$2500,$X$2:$X$2500,$A1820)))</f>
      </c>
      <c r="BY1820" t="str">
        <f>IF($Y1820="","",INDEX($AH$2:$AH$2000,$Y1820)&amp;"")</f>
      </c>
      <c r="BZ1820" t="str">
        <f>IF($Z1820="","",INDEX($AH$2:$AH$2000,$Z1820)&amp;"")</f>
      </c>
      <c r="CA1820">
        <f>IF($Y1820="","",INDEX($BV$2:$BV$2000,$Y1820))</f>
      </c>
      <c r="CB1820">
        <f>IF($Z1820="","",INDEX($BV$2:$BV$2000,$Z1820))</f>
      </c>
    </row>
    <row r="1821">
      <c r="A1821" t="str">
        <f>IF(TRIM(INDEX(games!$A:$A,ROW()))="","",TRIM(INDEX(games!$A:$A,ROW())))</f>
      </c>
      <c r="B1821">
        <f>IF(OR($A1821="",INDEX(games!$B:$B,ROW())=""),"",INDEX(games!$B:$B,ROW()))</f>
      </c>
      <c r="C1821" t="str">
        <f>IF(OR($A1821="",INDEX(games!$C:$C,ROW())=""),"",INDEX(games!$C:$C,ROW()))</f>
      </c>
      <c r="D1821">
        <f>IF($A1821="","",COUNTIF($W$2:$W$2500,$A1821)+COUNTIF($X$2:$X$2500,$A1821))</f>
      </c>
      <c r="E1821">
        <f>IF($A1821="","",IFERROR(MATCH($C1821,$R$2:$R$5,0),0))</f>
      </c>
      <c r="F1821">
        <f>IF($A1821="","",MOD(ROW(),34))</f>
      </c>
      <c r="G1821">
        <f>IF($A1821="",NA(),IF($C1821="Action",$B1821,NA()))</f>
      </c>
      <c r="H1821">
        <f>IF($A1821="",NA(),IF($C1821="Action",1+$F1821*0.023,NA()))</f>
      </c>
      <c r="I1821">
        <f>IF($A1821="",NA(),IF($C1821="Strategy",$B1821,NA()))</f>
      </c>
      <c r="J1821">
        <f>IF($A1821="",NA(),IF($C1821="Strategy",2+$F1821*0.023,NA()))</f>
      </c>
      <c r="K1821">
        <f>IF($A1821="",NA(),IF($C1821="Deckbuilder",$B1821,NA()))</f>
      </c>
      <c r="L1821">
        <f>IF($A1821="",NA(),IF($C1821="Deckbuilder",3+$F1821*0.023,NA()))</f>
      </c>
      <c r="M1821">
        <f>IF($A1821="",NA(),IF($C1821="Traditional",$B1821,NA()))</f>
      </c>
      <c r="N1821">
        <f>IF($A1821="",NA(),IF($C1821="Traditional",4+$F1821*0.023,NA()))</f>
      </c>
      <c r="O1821">
        <f>IF($A1821="","",$D1821+ROW()/1000000)</f>
      </c>
      <c r="P1821" t="str">
        <f>IF(OR($A1821="",INDEX(games!$H:$H,ROW())=""),"",INDEX(games!$H:$H,ROW()))</f>
      </c>
      <c r="Q1821">
        <f>IF(OR($A1821="",$P1821&lt;&gt;"Yes"),"",$D1821+ROW()/1000000)</f>
      </c>
      <c r="T1821">
        <f>IF($Y1821="","",INDEX($B$2:$B$2000,$Y1821))</f>
      </c>
      <c r="U1821">
        <f>IF($Z1821="","",INDEX($B$2:$B$2000,$Z1821))</f>
      </c>
      <c r="V1821">
        <f>IF(OR($T1821="",$U1821=""),"",$U1821-$T1821)</f>
      </c>
      <c r="W1821" t="str">
        <f>IF(TRIM(INDEX(connections!$A:$A,ROW()))="","",TRIM(INDEX(connections!$A:$A,ROW())))</f>
      </c>
      <c r="X1821" t="str">
        <f>IF($W1821="","",TRIM(INDEX(connections!$B:$B,ROW())))</f>
      </c>
      <c r="Y1821">
        <f>IF($W1821="","",IFERROR(MATCH($W1821,$A$2:$A$2000,0),""))</f>
      </c>
      <c r="Z1821">
        <f>IF($X1821="","",IFERROR(MATCH($X1821,$A$2:$A$2000,0),""))</f>
      </c>
      <c r="AA1821" t="str">
        <f>IF($Y1821="","",INDEX($P$2:$P$2000,$Y1821))</f>
      </c>
      <c r="AB1821" t="str">
        <f>IF($Z1821="","",INDEX($P$2:$P$2000,$Z1821))</f>
      </c>
      <c r="AC1821">
        <f>IF(AND($AA1821="Yes",$AB1821="Yes"),1,"")</f>
      </c>
      <c r="AD1821">
        <f>IF(OR($Y1821="",$Z1821=""),"",IF(INDEX($C$2:$C$2000,$Y1821)=INDEX($C$2:$C$2000,$Z1821),0,1))</f>
      </c>
      <c r="AE1821">
        <f>IF($AC1821&lt;&gt;1,"",IF(AND(INDEX($AG$2:$AG$2000,$Y1821)=1,INDEX($AG$2:$AG$2000,$Z1821)=1),1,""))</f>
      </c>
      <c r="AG1821">
        <f>IF($A1821="","",COUNTIFS($W$2:$W$2500,$A1821,$AB$2:$AB$2500,"Yes")+COUNTIFS($X$2:$X$2500,$A1821,$AA$2:$AA$2500,"Yes"))</f>
      </c>
      <c r="AH1821" t="str">
        <f>IF(OR($P1821&lt;&gt;"Yes",N($AG1821)=0),"",IF(AND($AG1821=1,COUNTIFS($W$2:$W$2500,$A1821,$AE$2:$AE$2500,1)+COUNTIFS($X$2:$X$2500,$A1821,$AE$2:$AE$2500,1)&gt;0),"","Yes"))</f>
      </c>
      <c r="AI1821">
        <f>IF($AH1821="Yes",$AG1821,"")</f>
      </c>
      <c r="AJ1821">
        <f>IF($AI1821="","",$AI1821+ROW()/1000000)</f>
      </c>
      <c r="AK1821">
        <f>IF(OR($A1821="",$P1821="Yes",N($AG1821)=0),"",$AG1821+ROW()/1000000)</f>
      </c>
      <c r="AL1821" t="str">
        <f>IF($A1821="","",INDEX(games!$J:$J,ROW())&amp;"")</f>
      </c>
      <c r="AM1821">
        <f>IF($A1821="","",SUMPRODUCT($AO1821:$BD1821,'Map Analysis'!$AP$2^{0,1,2,3,4,5,6,7,8,9,10,11,12,13,14,15}))</f>
      </c>
      <c r="AN1821">
        <f>IF($A1821="","",$AM1821+ROW()/10000000)</f>
      </c>
      <c r="AO1821">
        <f>IF($A1821="","",COUNTIF($W$2:$W$2500,$A1821))</f>
      </c>
      <c r="AP1821">
        <f>IF($A1821="","",SUMIFS($BF$2:$BF$2500,$W$2:$W$2500,$A1821))</f>
      </c>
      <c r="AQ1821">
        <f>IF($A1821="","",SUMIFS($BG$2:$BG$2500,$W$2:$W$2500,$A1821))</f>
      </c>
      <c r="AR1821">
        <f>IF($A1821="","",SUMIFS($BH$2:$BH$2500,$W$2:$W$2500,$A1821))</f>
      </c>
      <c r="AS1821">
        <f>IF($A1821="","",SUMIFS($BI$2:$BI$2500,$W$2:$W$2500,$A1821))</f>
      </c>
      <c r="AT1821">
        <f>IF($A1821="","",SUMIFS($BJ$2:$BJ$2500,$W$2:$W$2500,$A1821))</f>
      </c>
      <c r="AU1821">
        <f>IF($A1821="","",SUMIFS($BK$2:$BK$2500,$W$2:$W$2500,$A1821))</f>
      </c>
      <c r="AV1821">
        <f>IF($A1821="","",SUMIFS($BL$2:$BL$2500,$W$2:$W$2500,$A1821))</f>
      </c>
      <c r="AW1821">
        <f>IF($A1821="","",SUMIFS($BM$2:$BM$2500,$W$2:$W$2500,$A1821))</f>
      </c>
      <c r="AX1821">
        <f>IF($A1821="","",SUMIFS($BN$2:$BN$2500,$W$2:$W$2500,$A1821))</f>
      </c>
      <c r="AY1821">
        <f>IF($A1821="","",SUMIFS($BO$2:$BO$2500,$W$2:$W$2500,$A1821))</f>
      </c>
      <c r="AZ1821">
        <f>IF($A1821="","",SUMIFS($BP$2:$BP$2500,$W$2:$W$2500,$A1821))</f>
      </c>
      <c r="BA1821">
        <f>IF($A1821="","",SUMIFS($BQ$2:$BQ$2500,$W$2:$W$2500,$A1821))</f>
      </c>
      <c r="BB1821">
        <f>IF($A1821="","",SUMIFS($BR$2:$BR$2500,$W$2:$W$2500,$A1821))</f>
      </c>
      <c r="BC1821">
        <f>IF($A1821="","",SUMIFS($BS$2:$BS$2500,$W$2:$W$2500,$A1821))</f>
      </c>
      <c r="BD1821">
        <f>IF($A1821="","",SUMIFS($BT$2:$BT$2500,$W$2:$W$2500,$A1821))</f>
      </c>
      <c r="BF1821">
        <f>IF($Z1821="","",INDEX($AO$2:$AO$2000,$Z1821))</f>
      </c>
      <c r="BG1821">
        <f>IF($Z1821="","",INDEX($AP$2:$AP$2000,$Z1821))</f>
      </c>
      <c r="BH1821">
        <f>IF($Z1821="","",INDEX($AQ$2:$AQ$2000,$Z1821))</f>
      </c>
      <c r="BI1821">
        <f>IF($Z1821="","",INDEX($AR$2:$AR$2000,$Z1821))</f>
      </c>
      <c r="BJ1821">
        <f>IF($Z1821="","",INDEX($AS$2:$AS$2000,$Z1821))</f>
      </c>
      <c r="BK1821">
        <f>IF($Z1821="","",INDEX($AT$2:$AT$2000,$Z1821))</f>
      </c>
      <c r="BL1821">
        <f>IF($Z1821="","",INDEX($AU$2:$AU$2000,$Z1821))</f>
      </c>
      <c r="BM1821">
        <f>IF($Z1821="","",INDEX($AV$2:$AV$2000,$Z1821))</f>
      </c>
      <c r="BN1821">
        <f>IF($Z1821="","",INDEX($AW$2:$AW$2000,$Z1821))</f>
      </c>
      <c r="BO1821">
        <f>IF($Z1821="","",INDEX($AX$2:$AX$2000,$Z1821))</f>
      </c>
      <c r="BP1821">
        <f>IF($Z1821="","",INDEX($AY$2:$AY$2000,$Z1821))</f>
      </c>
      <c r="BQ1821">
        <f>IF($Z1821="","",INDEX($AZ$2:$AZ$2000,$Z1821))</f>
      </c>
      <c r="BR1821">
        <f>IF($Z1821="","",INDEX($BA$2:$BA$2000,$Z1821))</f>
      </c>
      <c r="BS1821">
        <f>IF($Z1821="","",INDEX($BB$2:$BB$2000,$Z1821))</f>
      </c>
      <c r="BT1821">
        <f>IF($Z1821="","",INDEX($BC$2:$BC$2000,$Z1821))</f>
      </c>
      <c r="BV1821">
        <f>IF(OR($A1821="",$P1821&lt;&gt;"Yes",$AH1821="Yes"),"",1+N($AG1821))</f>
      </c>
      <c r="BW1821">
        <f>IF($A1821="","",COUNTIFS($W$2:$W$2500,$A1821,$BZ$2:$BZ$2500,"Yes")+COUNTIFS($X$2:$X$2500,$A1821,$BY$2:$BY$2500,"Yes"))</f>
      </c>
      <c r="BX1821">
        <f>IF(OR($A1821="",$P1821="Yes"),"",IF(N($BW1821)=0,0,1+SUMIFS($CB$2:$CB$2500,$W$2:$W$2500,$A1821)+SUMIFS($CA$2:$CA$2500,$X$2:$X$2500,$A1821)))</f>
      </c>
      <c r="BY1821" t="str">
        <f>IF($Y1821="","",INDEX($AH$2:$AH$2000,$Y1821)&amp;"")</f>
      </c>
      <c r="BZ1821" t="str">
        <f>IF($Z1821="","",INDEX($AH$2:$AH$2000,$Z1821)&amp;"")</f>
      </c>
      <c r="CA1821">
        <f>IF($Y1821="","",INDEX($BV$2:$BV$2000,$Y1821))</f>
      </c>
      <c r="CB1821">
        <f>IF($Z1821="","",INDEX($BV$2:$BV$2000,$Z1821))</f>
      </c>
    </row>
    <row r="1822">
      <c r="A1822" t="str">
        <f>IF(TRIM(INDEX(games!$A:$A,ROW()))="","",TRIM(INDEX(games!$A:$A,ROW())))</f>
      </c>
      <c r="B1822">
        <f>IF(OR($A1822="",INDEX(games!$B:$B,ROW())=""),"",INDEX(games!$B:$B,ROW()))</f>
      </c>
      <c r="C1822" t="str">
        <f>IF(OR($A1822="",INDEX(games!$C:$C,ROW())=""),"",INDEX(games!$C:$C,ROW()))</f>
      </c>
      <c r="D1822">
        <f>IF($A1822="","",COUNTIF($W$2:$W$2500,$A1822)+COUNTIF($X$2:$X$2500,$A1822))</f>
      </c>
      <c r="E1822">
        <f>IF($A1822="","",IFERROR(MATCH($C1822,$R$2:$R$5,0),0))</f>
      </c>
      <c r="F1822">
        <f>IF($A1822="","",MOD(ROW(),34))</f>
      </c>
      <c r="G1822">
        <f>IF($A1822="",NA(),IF($C1822="Action",$B1822,NA()))</f>
      </c>
      <c r="H1822">
        <f>IF($A1822="",NA(),IF($C1822="Action",1+$F1822*0.023,NA()))</f>
      </c>
      <c r="I1822">
        <f>IF($A1822="",NA(),IF($C1822="Strategy",$B1822,NA()))</f>
      </c>
      <c r="J1822">
        <f>IF($A1822="",NA(),IF($C1822="Strategy",2+$F1822*0.023,NA()))</f>
      </c>
      <c r="K1822">
        <f>IF($A1822="",NA(),IF($C1822="Deckbuilder",$B1822,NA()))</f>
      </c>
      <c r="L1822">
        <f>IF($A1822="",NA(),IF($C1822="Deckbuilder",3+$F1822*0.023,NA()))</f>
      </c>
      <c r="M1822">
        <f>IF($A1822="",NA(),IF($C1822="Traditional",$B1822,NA()))</f>
      </c>
      <c r="N1822">
        <f>IF($A1822="",NA(),IF($C1822="Traditional",4+$F1822*0.023,NA()))</f>
      </c>
      <c r="O1822">
        <f>IF($A1822="","",$D1822+ROW()/1000000)</f>
      </c>
      <c r="P1822" t="str">
        <f>IF(OR($A1822="",INDEX(games!$H:$H,ROW())=""),"",INDEX(games!$H:$H,ROW()))</f>
      </c>
      <c r="Q1822">
        <f>IF(OR($A1822="",$P1822&lt;&gt;"Yes"),"",$D1822+ROW()/1000000)</f>
      </c>
      <c r="T1822">
        <f>IF($Y1822="","",INDEX($B$2:$B$2000,$Y1822))</f>
      </c>
      <c r="U1822">
        <f>IF($Z1822="","",INDEX($B$2:$B$2000,$Z1822))</f>
      </c>
      <c r="V1822">
        <f>IF(OR($T1822="",$U1822=""),"",$U1822-$T1822)</f>
      </c>
      <c r="W1822" t="str">
        <f>IF(TRIM(INDEX(connections!$A:$A,ROW()))="","",TRIM(INDEX(connections!$A:$A,ROW())))</f>
      </c>
      <c r="X1822" t="str">
        <f>IF($W1822="","",TRIM(INDEX(connections!$B:$B,ROW())))</f>
      </c>
      <c r="Y1822">
        <f>IF($W1822="","",IFERROR(MATCH($W1822,$A$2:$A$2000,0),""))</f>
      </c>
      <c r="Z1822">
        <f>IF($X1822="","",IFERROR(MATCH($X1822,$A$2:$A$2000,0),""))</f>
      </c>
      <c r="AA1822" t="str">
        <f>IF($Y1822="","",INDEX($P$2:$P$2000,$Y1822))</f>
      </c>
      <c r="AB1822" t="str">
        <f>IF($Z1822="","",INDEX($P$2:$P$2000,$Z1822))</f>
      </c>
      <c r="AC1822">
        <f>IF(AND($AA1822="Yes",$AB1822="Yes"),1,"")</f>
      </c>
      <c r="AD1822">
        <f>IF(OR($Y1822="",$Z1822=""),"",IF(INDEX($C$2:$C$2000,$Y1822)=INDEX($C$2:$C$2000,$Z1822),0,1))</f>
      </c>
      <c r="AE1822">
        <f>IF($AC1822&lt;&gt;1,"",IF(AND(INDEX($AG$2:$AG$2000,$Y1822)=1,INDEX($AG$2:$AG$2000,$Z1822)=1),1,""))</f>
      </c>
      <c r="AG1822">
        <f>IF($A1822="","",COUNTIFS($W$2:$W$2500,$A1822,$AB$2:$AB$2500,"Yes")+COUNTIFS($X$2:$X$2500,$A1822,$AA$2:$AA$2500,"Yes"))</f>
      </c>
      <c r="AH1822" t="str">
        <f>IF(OR($P1822&lt;&gt;"Yes",N($AG1822)=0),"",IF(AND($AG1822=1,COUNTIFS($W$2:$W$2500,$A1822,$AE$2:$AE$2500,1)+COUNTIFS($X$2:$X$2500,$A1822,$AE$2:$AE$2500,1)&gt;0),"","Yes"))</f>
      </c>
      <c r="AI1822">
        <f>IF($AH1822="Yes",$AG1822,"")</f>
      </c>
      <c r="AJ1822">
        <f>IF($AI1822="","",$AI1822+ROW()/1000000)</f>
      </c>
      <c r="AK1822">
        <f>IF(OR($A1822="",$P1822="Yes",N($AG1822)=0),"",$AG1822+ROW()/1000000)</f>
      </c>
      <c r="AL1822" t="str">
        <f>IF($A1822="","",INDEX(games!$J:$J,ROW())&amp;"")</f>
      </c>
      <c r="AM1822">
        <f>IF($A1822="","",SUMPRODUCT($AO1822:$BD1822,'Map Analysis'!$AP$2^{0,1,2,3,4,5,6,7,8,9,10,11,12,13,14,15}))</f>
      </c>
      <c r="AN1822">
        <f>IF($A1822="","",$AM1822+ROW()/10000000)</f>
      </c>
      <c r="AO1822">
        <f>IF($A1822="","",COUNTIF($W$2:$W$2500,$A1822))</f>
      </c>
      <c r="AP1822">
        <f>IF($A1822="","",SUMIFS($BF$2:$BF$2500,$W$2:$W$2500,$A1822))</f>
      </c>
      <c r="AQ1822">
        <f>IF($A1822="","",SUMIFS($BG$2:$BG$2500,$W$2:$W$2500,$A1822))</f>
      </c>
      <c r="AR1822">
        <f>IF($A1822="","",SUMIFS($BH$2:$BH$2500,$W$2:$W$2500,$A1822))</f>
      </c>
      <c r="AS1822">
        <f>IF($A1822="","",SUMIFS($BI$2:$BI$2500,$W$2:$W$2500,$A1822))</f>
      </c>
      <c r="AT1822">
        <f>IF($A1822="","",SUMIFS($BJ$2:$BJ$2500,$W$2:$W$2500,$A1822))</f>
      </c>
      <c r="AU1822">
        <f>IF($A1822="","",SUMIFS($BK$2:$BK$2500,$W$2:$W$2500,$A1822))</f>
      </c>
      <c r="AV1822">
        <f>IF($A1822="","",SUMIFS($BL$2:$BL$2500,$W$2:$W$2500,$A1822))</f>
      </c>
      <c r="AW1822">
        <f>IF($A1822="","",SUMIFS($BM$2:$BM$2500,$W$2:$W$2500,$A1822))</f>
      </c>
      <c r="AX1822">
        <f>IF($A1822="","",SUMIFS($BN$2:$BN$2500,$W$2:$W$2500,$A1822))</f>
      </c>
      <c r="AY1822">
        <f>IF($A1822="","",SUMIFS($BO$2:$BO$2500,$W$2:$W$2500,$A1822))</f>
      </c>
      <c r="AZ1822">
        <f>IF($A1822="","",SUMIFS($BP$2:$BP$2500,$W$2:$W$2500,$A1822))</f>
      </c>
      <c r="BA1822">
        <f>IF($A1822="","",SUMIFS($BQ$2:$BQ$2500,$W$2:$W$2500,$A1822))</f>
      </c>
      <c r="BB1822">
        <f>IF($A1822="","",SUMIFS($BR$2:$BR$2500,$W$2:$W$2500,$A1822))</f>
      </c>
      <c r="BC1822">
        <f>IF($A1822="","",SUMIFS($BS$2:$BS$2500,$W$2:$W$2500,$A1822))</f>
      </c>
      <c r="BD1822">
        <f>IF($A1822="","",SUMIFS($BT$2:$BT$2500,$W$2:$W$2500,$A1822))</f>
      </c>
      <c r="BF1822">
        <f>IF($Z1822="","",INDEX($AO$2:$AO$2000,$Z1822))</f>
      </c>
      <c r="BG1822">
        <f>IF($Z1822="","",INDEX($AP$2:$AP$2000,$Z1822))</f>
      </c>
      <c r="BH1822">
        <f>IF($Z1822="","",INDEX($AQ$2:$AQ$2000,$Z1822))</f>
      </c>
      <c r="BI1822">
        <f>IF($Z1822="","",INDEX($AR$2:$AR$2000,$Z1822))</f>
      </c>
      <c r="BJ1822">
        <f>IF($Z1822="","",INDEX($AS$2:$AS$2000,$Z1822))</f>
      </c>
      <c r="BK1822">
        <f>IF($Z1822="","",INDEX($AT$2:$AT$2000,$Z1822))</f>
      </c>
      <c r="BL1822">
        <f>IF($Z1822="","",INDEX($AU$2:$AU$2000,$Z1822))</f>
      </c>
      <c r="BM1822">
        <f>IF($Z1822="","",INDEX($AV$2:$AV$2000,$Z1822))</f>
      </c>
      <c r="BN1822">
        <f>IF($Z1822="","",INDEX($AW$2:$AW$2000,$Z1822))</f>
      </c>
      <c r="BO1822">
        <f>IF($Z1822="","",INDEX($AX$2:$AX$2000,$Z1822))</f>
      </c>
      <c r="BP1822">
        <f>IF($Z1822="","",INDEX($AY$2:$AY$2000,$Z1822))</f>
      </c>
      <c r="BQ1822">
        <f>IF($Z1822="","",INDEX($AZ$2:$AZ$2000,$Z1822))</f>
      </c>
      <c r="BR1822">
        <f>IF($Z1822="","",INDEX($BA$2:$BA$2000,$Z1822))</f>
      </c>
      <c r="BS1822">
        <f>IF($Z1822="","",INDEX($BB$2:$BB$2000,$Z1822))</f>
      </c>
      <c r="BT1822">
        <f>IF($Z1822="","",INDEX($BC$2:$BC$2000,$Z1822))</f>
      </c>
      <c r="BV1822">
        <f>IF(OR($A1822="",$P1822&lt;&gt;"Yes",$AH1822="Yes"),"",1+N($AG1822))</f>
      </c>
      <c r="BW1822">
        <f>IF($A1822="","",COUNTIFS($W$2:$W$2500,$A1822,$BZ$2:$BZ$2500,"Yes")+COUNTIFS($X$2:$X$2500,$A1822,$BY$2:$BY$2500,"Yes"))</f>
      </c>
      <c r="BX1822">
        <f>IF(OR($A1822="",$P1822="Yes"),"",IF(N($BW1822)=0,0,1+SUMIFS($CB$2:$CB$2500,$W$2:$W$2500,$A1822)+SUMIFS($CA$2:$CA$2500,$X$2:$X$2500,$A1822)))</f>
      </c>
      <c r="BY1822" t="str">
        <f>IF($Y1822="","",INDEX($AH$2:$AH$2000,$Y1822)&amp;"")</f>
      </c>
      <c r="BZ1822" t="str">
        <f>IF($Z1822="","",INDEX($AH$2:$AH$2000,$Z1822)&amp;"")</f>
      </c>
      <c r="CA1822">
        <f>IF($Y1822="","",INDEX($BV$2:$BV$2000,$Y1822))</f>
      </c>
      <c r="CB1822">
        <f>IF($Z1822="","",INDEX($BV$2:$BV$2000,$Z1822))</f>
      </c>
    </row>
    <row r="1823">
      <c r="A1823" t="str">
        <f>IF(TRIM(INDEX(games!$A:$A,ROW()))="","",TRIM(INDEX(games!$A:$A,ROW())))</f>
      </c>
      <c r="B1823">
        <f>IF(OR($A1823="",INDEX(games!$B:$B,ROW())=""),"",INDEX(games!$B:$B,ROW()))</f>
      </c>
      <c r="C1823" t="str">
        <f>IF(OR($A1823="",INDEX(games!$C:$C,ROW())=""),"",INDEX(games!$C:$C,ROW()))</f>
      </c>
      <c r="D1823">
        <f>IF($A1823="","",COUNTIF($W$2:$W$2500,$A1823)+COUNTIF($X$2:$X$2500,$A1823))</f>
      </c>
      <c r="E1823">
        <f>IF($A1823="","",IFERROR(MATCH($C1823,$R$2:$R$5,0),0))</f>
      </c>
      <c r="F1823">
        <f>IF($A1823="","",MOD(ROW(),34))</f>
      </c>
      <c r="G1823">
        <f>IF($A1823="",NA(),IF($C1823="Action",$B1823,NA()))</f>
      </c>
      <c r="H1823">
        <f>IF($A1823="",NA(),IF($C1823="Action",1+$F1823*0.023,NA()))</f>
      </c>
      <c r="I1823">
        <f>IF($A1823="",NA(),IF($C1823="Strategy",$B1823,NA()))</f>
      </c>
      <c r="J1823">
        <f>IF($A1823="",NA(),IF($C1823="Strategy",2+$F1823*0.023,NA()))</f>
      </c>
      <c r="K1823">
        <f>IF($A1823="",NA(),IF($C1823="Deckbuilder",$B1823,NA()))</f>
      </c>
      <c r="L1823">
        <f>IF($A1823="",NA(),IF($C1823="Deckbuilder",3+$F1823*0.023,NA()))</f>
      </c>
      <c r="M1823">
        <f>IF($A1823="",NA(),IF($C1823="Traditional",$B1823,NA()))</f>
      </c>
      <c r="N1823">
        <f>IF($A1823="",NA(),IF($C1823="Traditional",4+$F1823*0.023,NA()))</f>
      </c>
      <c r="O1823">
        <f>IF($A1823="","",$D1823+ROW()/1000000)</f>
      </c>
      <c r="P1823" t="str">
        <f>IF(OR($A1823="",INDEX(games!$H:$H,ROW())=""),"",INDEX(games!$H:$H,ROW()))</f>
      </c>
      <c r="Q1823">
        <f>IF(OR($A1823="",$P1823&lt;&gt;"Yes"),"",$D1823+ROW()/1000000)</f>
      </c>
      <c r="T1823">
        <f>IF($Y1823="","",INDEX($B$2:$B$2000,$Y1823))</f>
      </c>
      <c r="U1823">
        <f>IF($Z1823="","",INDEX($B$2:$B$2000,$Z1823))</f>
      </c>
      <c r="V1823">
        <f>IF(OR($T1823="",$U1823=""),"",$U1823-$T1823)</f>
      </c>
      <c r="W1823" t="str">
        <f>IF(TRIM(INDEX(connections!$A:$A,ROW()))="","",TRIM(INDEX(connections!$A:$A,ROW())))</f>
      </c>
      <c r="X1823" t="str">
        <f>IF($W1823="","",TRIM(INDEX(connections!$B:$B,ROW())))</f>
      </c>
      <c r="Y1823">
        <f>IF($W1823="","",IFERROR(MATCH($W1823,$A$2:$A$2000,0),""))</f>
      </c>
      <c r="Z1823">
        <f>IF($X1823="","",IFERROR(MATCH($X1823,$A$2:$A$2000,0),""))</f>
      </c>
      <c r="AA1823" t="str">
        <f>IF($Y1823="","",INDEX($P$2:$P$2000,$Y1823))</f>
      </c>
      <c r="AB1823" t="str">
        <f>IF($Z1823="","",INDEX($P$2:$P$2000,$Z1823))</f>
      </c>
      <c r="AC1823">
        <f>IF(AND($AA1823="Yes",$AB1823="Yes"),1,"")</f>
      </c>
      <c r="AD1823">
        <f>IF(OR($Y1823="",$Z1823=""),"",IF(INDEX($C$2:$C$2000,$Y1823)=INDEX($C$2:$C$2000,$Z1823),0,1))</f>
      </c>
      <c r="AE1823">
        <f>IF($AC1823&lt;&gt;1,"",IF(AND(INDEX($AG$2:$AG$2000,$Y1823)=1,INDEX($AG$2:$AG$2000,$Z1823)=1),1,""))</f>
      </c>
      <c r="AG1823">
        <f>IF($A1823="","",COUNTIFS($W$2:$W$2500,$A1823,$AB$2:$AB$2500,"Yes")+COUNTIFS($X$2:$X$2500,$A1823,$AA$2:$AA$2500,"Yes"))</f>
      </c>
      <c r="AH1823" t="str">
        <f>IF(OR($P1823&lt;&gt;"Yes",N($AG1823)=0),"",IF(AND($AG1823=1,COUNTIFS($W$2:$W$2500,$A1823,$AE$2:$AE$2500,1)+COUNTIFS($X$2:$X$2500,$A1823,$AE$2:$AE$2500,1)&gt;0),"","Yes"))</f>
      </c>
      <c r="AI1823">
        <f>IF($AH1823="Yes",$AG1823,"")</f>
      </c>
      <c r="AJ1823">
        <f>IF($AI1823="","",$AI1823+ROW()/1000000)</f>
      </c>
      <c r="AK1823">
        <f>IF(OR($A1823="",$P1823="Yes",N($AG1823)=0),"",$AG1823+ROW()/1000000)</f>
      </c>
      <c r="AL1823" t="str">
        <f>IF($A1823="","",INDEX(games!$J:$J,ROW())&amp;"")</f>
      </c>
      <c r="AM1823">
        <f>IF($A1823="","",SUMPRODUCT($AO1823:$BD1823,'Map Analysis'!$AP$2^{0,1,2,3,4,5,6,7,8,9,10,11,12,13,14,15}))</f>
      </c>
      <c r="AN1823">
        <f>IF($A1823="","",$AM1823+ROW()/10000000)</f>
      </c>
      <c r="AO1823">
        <f>IF($A1823="","",COUNTIF($W$2:$W$2500,$A1823))</f>
      </c>
      <c r="AP1823">
        <f>IF($A1823="","",SUMIFS($BF$2:$BF$2500,$W$2:$W$2500,$A1823))</f>
      </c>
      <c r="AQ1823">
        <f>IF($A1823="","",SUMIFS($BG$2:$BG$2500,$W$2:$W$2500,$A1823))</f>
      </c>
      <c r="AR1823">
        <f>IF($A1823="","",SUMIFS($BH$2:$BH$2500,$W$2:$W$2500,$A1823))</f>
      </c>
      <c r="AS1823">
        <f>IF($A1823="","",SUMIFS($BI$2:$BI$2500,$W$2:$W$2500,$A1823))</f>
      </c>
      <c r="AT1823">
        <f>IF($A1823="","",SUMIFS($BJ$2:$BJ$2500,$W$2:$W$2500,$A1823))</f>
      </c>
      <c r="AU1823">
        <f>IF($A1823="","",SUMIFS($BK$2:$BK$2500,$W$2:$W$2500,$A1823))</f>
      </c>
      <c r="AV1823">
        <f>IF($A1823="","",SUMIFS($BL$2:$BL$2500,$W$2:$W$2500,$A1823))</f>
      </c>
      <c r="AW1823">
        <f>IF($A1823="","",SUMIFS($BM$2:$BM$2500,$W$2:$W$2500,$A1823))</f>
      </c>
      <c r="AX1823">
        <f>IF($A1823="","",SUMIFS($BN$2:$BN$2500,$W$2:$W$2500,$A1823))</f>
      </c>
      <c r="AY1823">
        <f>IF($A1823="","",SUMIFS($BO$2:$BO$2500,$W$2:$W$2500,$A1823))</f>
      </c>
      <c r="AZ1823">
        <f>IF($A1823="","",SUMIFS($BP$2:$BP$2500,$W$2:$W$2500,$A1823))</f>
      </c>
      <c r="BA1823">
        <f>IF($A1823="","",SUMIFS($BQ$2:$BQ$2500,$W$2:$W$2500,$A1823))</f>
      </c>
      <c r="BB1823">
        <f>IF($A1823="","",SUMIFS($BR$2:$BR$2500,$W$2:$W$2500,$A1823))</f>
      </c>
      <c r="BC1823">
        <f>IF($A1823="","",SUMIFS($BS$2:$BS$2500,$W$2:$W$2500,$A1823))</f>
      </c>
      <c r="BD1823">
        <f>IF($A1823="","",SUMIFS($BT$2:$BT$2500,$W$2:$W$2500,$A1823))</f>
      </c>
      <c r="BF1823">
        <f>IF($Z1823="","",INDEX($AO$2:$AO$2000,$Z1823))</f>
      </c>
      <c r="BG1823">
        <f>IF($Z1823="","",INDEX($AP$2:$AP$2000,$Z1823))</f>
      </c>
      <c r="BH1823">
        <f>IF($Z1823="","",INDEX($AQ$2:$AQ$2000,$Z1823))</f>
      </c>
      <c r="BI1823">
        <f>IF($Z1823="","",INDEX($AR$2:$AR$2000,$Z1823))</f>
      </c>
      <c r="BJ1823">
        <f>IF($Z1823="","",INDEX($AS$2:$AS$2000,$Z1823))</f>
      </c>
      <c r="BK1823">
        <f>IF($Z1823="","",INDEX($AT$2:$AT$2000,$Z1823))</f>
      </c>
      <c r="BL1823">
        <f>IF($Z1823="","",INDEX($AU$2:$AU$2000,$Z1823))</f>
      </c>
      <c r="BM1823">
        <f>IF($Z1823="","",INDEX($AV$2:$AV$2000,$Z1823))</f>
      </c>
      <c r="BN1823">
        <f>IF($Z1823="","",INDEX($AW$2:$AW$2000,$Z1823))</f>
      </c>
      <c r="BO1823">
        <f>IF($Z1823="","",INDEX($AX$2:$AX$2000,$Z1823))</f>
      </c>
      <c r="BP1823">
        <f>IF($Z1823="","",INDEX($AY$2:$AY$2000,$Z1823))</f>
      </c>
      <c r="BQ1823">
        <f>IF($Z1823="","",INDEX($AZ$2:$AZ$2000,$Z1823))</f>
      </c>
      <c r="BR1823">
        <f>IF($Z1823="","",INDEX($BA$2:$BA$2000,$Z1823))</f>
      </c>
      <c r="BS1823">
        <f>IF($Z1823="","",INDEX($BB$2:$BB$2000,$Z1823))</f>
      </c>
      <c r="BT1823">
        <f>IF($Z1823="","",INDEX($BC$2:$BC$2000,$Z1823))</f>
      </c>
      <c r="BV1823">
        <f>IF(OR($A1823="",$P1823&lt;&gt;"Yes",$AH1823="Yes"),"",1+N($AG1823))</f>
      </c>
      <c r="BW1823">
        <f>IF($A1823="","",COUNTIFS($W$2:$W$2500,$A1823,$BZ$2:$BZ$2500,"Yes")+COUNTIFS($X$2:$X$2500,$A1823,$BY$2:$BY$2500,"Yes"))</f>
      </c>
      <c r="BX1823">
        <f>IF(OR($A1823="",$P1823="Yes"),"",IF(N($BW1823)=0,0,1+SUMIFS($CB$2:$CB$2500,$W$2:$W$2500,$A1823)+SUMIFS($CA$2:$CA$2500,$X$2:$X$2500,$A1823)))</f>
      </c>
      <c r="BY1823" t="str">
        <f>IF($Y1823="","",INDEX($AH$2:$AH$2000,$Y1823)&amp;"")</f>
      </c>
      <c r="BZ1823" t="str">
        <f>IF($Z1823="","",INDEX($AH$2:$AH$2000,$Z1823)&amp;"")</f>
      </c>
      <c r="CA1823">
        <f>IF($Y1823="","",INDEX($BV$2:$BV$2000,$Y1823))</f>
      </c>
      <c r="CB1823">
        <f>IF($Z1823="","",INDEX($BV$2:$BV$2000,$Z1823))</f>
      </c>
    </row>
    <row r="1824">
      <c r="A1824" t="str">
        <f>IF(TRIM(INDEX(games!$A:$A,ROW()))="","",TRIM(INDEX(games!$A:$A,ROW())))</f>
      </c>
      <c r="B1824">
        <f>IF(OR($A1824="",INDEX(games!$B:$B,ROW())=""),"",INDEX(games!$B:$B,ROW()))</f>
      </c>
      <c r="C1824" t="str">
        <f>IF(OR($A1824="",INDEX(games!$C:$C,ROW())=""),"",INDEX(games!$C:$C,ROW()))</f>
      </c>
      <c r="D1824">
        <f>IF($A1824="","",COUNTIF($W$2:$W$2500,$A1824)+COUNTIF($X$2:$X$2500,$A1824))</f>
      </c>
      <c r="E1824">
        <f>IF($A1824="","",IFERROR(MATCH($C1824,$R$2:$R$5,0),0))</f>
      </c>
      <c r="F1824">
        <f>IF($A1824="","",MOD(ROW(),34))</f>
      </c>
      <c r="G1824">
        <f>IF($A1824="",NA(),IF($C1824="Action",$B1824,NA()))</f>
      </c>
      <c r="H1824">
        <f>IF($A1824="",NA(),IF($C1824="Action",1+$F1824*0.023,NA()))</f>
      </c>
      <c r="I1824">
        <f>IF($A1824="",NA(),IF($C1824="Strategy",$B1824,NA()))</f>
      </c>
      <c r="J1824">
        <f>IF($A1824="",NA(),IF($C1824="Strategy",2+$F1824*0.023,NA()))</f>
      </c>
      <c r="K1824">
        <f>IF($A1824="",NA(),IF($C1824="Deckbuilder",$B1824,NA()))</f>
      </c>
      <c r="L1824">
        <f>IF($A1824="",NA(),IF($C1824="Deckbuilder",3+$F1824*0.023,NA()))</f>
      </c>
      <c r="M1824">
        <f>IF($A1824="",NA(),IF($C1824="Traditional",$B1824,NA()))</f>
      </c>
      <c r="N1824">
        <f>IF($A1824="",NA(),IF($C1824="Traditional",4+$F1824*0.023,NA()))</f>
      </c>
      <c r="O1824">
        <f>IF($A1824="","",$D1824+ROW()/1000000)</f>
      </c>
      <c r="P1824" t="str">
        <f>IF(OR($A1824="",INDEX(games!$H:$H,ROW())=""),"",INDEX(games!$H:$H,ROW()))</f>
      </c>
      <c r="Q1824">
        <f>IF(OR($A1824="",$P1824&lt;&gt;"Yes"),"",$D1824+ROW()/1000000)</f>
      </c>
      <c r="T1824">
        <f>IF($Y1824="","",INDEX($B$2:$B$2000,$Y1824))</f>
      </c>
      <c r="U1824">
        <f>IF($Z1824="","",INDEX($B$2:$B$2000,$Z1824))</f>
      </c>
      <c r="V1824">
        <f>IF(OR($T1824="",$U1824=""),"",$U1824-$T1824)</f>
      </c>
      <c r="W1824" t="str">
        <f>IF(TRIM(INDEX(connections!$A:$A,ROW()))="","",TRIM(INDEX(connections!$A:$A,ROW())))</f>
      </c>
      <c r="X1824" t="str">
        <f>IF($W1824="","",TRIM(INDEX(connections!$B:$B,ROW())))</f>
      </c>
      <c r="Y1824">
        <f>IF($W1824="","",IFERROR(MATCH($W1824,$A$2:$A$2000,0),""))</f>
      </c>
      <c r="Z1824">
        <f>IF($X1824="","",IFERROR(MATCH($X1824,$A$2:$A$2000,0),""))</f>
      </c>
      <c r="AA1824" t="str">
        <f>IF($Y1824="","",INDEX($P$2:$P$2000,$Y1824))</f>
      </c>
      <c r="AB1824" t="str">
        <f>IF($Z1824="","",INDEX($P$2:$P$2000,$Z1824))</f>
      </c>
      <c r="AC1824">
        <f>IF(AND($AA1824="Yes",$AB1824="Yes"),1,"")</f>
      </c>
      <c r="AD1824">
        <f>IF(OR($Y1824="",$Z1824=""),"",IF(INDEX($C$2:$C$2000,$Y1824)=INDEX($C$2:$C$2000,$Z1824),0,1))</f>
      </c>
      <c r="AE1824">
        <f>IF($AC1824&lt;&gt;1,"",IF(AND(INDEX($AG$2:$AG$2000,$Y1824)=1,INDEX($AG$2:$AG$2000,$Z1824)=1),1,""))</f>
      </c>
      <c r="AG1824">
        <f>IF($A1824="","",COUNTIFS($W$2:$W$2500,$A1824,$AB$2:$AB$2500,"Yes")+COUNTIFS($X$2:$X$2500,$A1824,$AA$2:$AA$2500,"Yes"))</f>
      </c>
      <c r="AH1824" t="str">
        <f>IF(OR($P1824&lt;&gt;"Yes",N($AG1824)=0),"",IF(AND($AG1824=1,COUNTIFS($W$2:$W$2500,$A1824,$AE$2:$AE$2500,1)+COUNTIFS($X$2:$X$2500,$A1824,$AE$2:$AE$2500,1)&gt;0),"","Yes"))</f>
      </c>
      <c r="AI1824">
        <f>IF($AH1824="Yes",$AG1824,"")</f>
      </c>
      <c r="AJ1824">
        <f>IF($AI1824="","",$AI1824+ROW()/1000000)</f>
      </c>
      <c r="AK1824">
        <f>IF(OR($A1824="",$P1824="Yes",N($AG1824)=0),"",$AG1824+ROW()/1000000)</f>
      </c>
      <c r="AL1824" t="str">
        <f>IF($A1824="","",INDEX(games!$J:$J,ROW())&amp;"")</f>
      </c>
      <c r="AM1824">
        <f>IF($A1824="","",SUMPRODUCT($AO1824:$BD1824,'Map Analysis'!$AP$2^{0,1,2,3,4,5,6,7,8,9,10,11,12,13,14,15}))</f>
      </c>
      <c r="AN1824">
        <f>IF($A1824="","",$AM1824+ROW()/10000000)</f>
      </c>
      <c r="AO1824">
        <f>IF($A1824="","",COUNTIF($W$2:$W$2500,$A1824))</f>
      </c>
      <c r="AP1824">
        <f>IF($A1824="","",SUMIFS($BF$2:$BF$2500,$W$2:$W$2500,$A1824))</f>
      </c>
      <c r="AQ1824">
        <f>IF($A1824="","",SUMIFS($BG$2:$BG$2500,$W$2:$W$2500,$A1824))</f>
      </c>
      <c r="AR1824">
        <f>IF($A1824="","",SUMIFS($BH$2:$BH$2500,$W$2:$W$2500,$A1824))</f>
      </c>
      <c r="AS1824">
        <f>IF($A1824="","",SUMIFS($BI$2:$BI$2500,$W$2:$W$2500,$A1824))</f>
      </c>
      <c r="AT1824">
        <f>IF($A1824="","",SUMIFS($BJ$2:$BJ$2500,$W$2:$W$2500,$A1824))</f>
      </c>
      <c r="AU1824">
        <f>IF($A1824="","",SUMIFS($BK$2:$BK$2500,$W$2:$W$2500,$A1824))</f>
      </c>
      <c r="AV1824">
        <f>IF($A1824="","",SUMIFS($BL$2:$BL$2500,$W$2:$W$2500,$A1824))</f>
      </c>
      <c r="AW1824">
        <f>IF($A1824="","",SUMIFS($BM$2:$BM$2500,$W$2:$W$2500,$A1824))</f>
      </c>
      <c r="AX1824">
        <f>IF($A1824="","",SUMIFS($BN$2:$BN$2500,$W$2:$W$2500,$A1824))</f>
      </c>
      <c r="AY1824">
        <f>IF($A1824="","",SUMIFS($BO$2:$BO$2500,$W$2:$W$2500,$A1824))</f>
      </c>
      <c r="AZ1824">
        <f>IF($A1824="","",SUMIFS($BP$2:$BP$2500,$W$2:$W$2500,$A1824))</f>
      </c>
      <c r="BA1824">
        <f>IF($A1824="","",SUMIFS($BQ$2:$BQ$2500,$W$2:$W$2500,$A1824))</f>
      </c>
      <c r="BB1824">
        <f>IF($A1824="","",SUMIFS($BR$2:$BR$2500,$W$2:$W$2500,$A1824))</f>
      </c>
      <c r="BC1824">
        <f>IF($A1824="","",SUMIFS($BS$2:$BS$2500,$W$2:$W$2500,$A1824))</f>
      </c>
      <c r="BD1824">
        <f>IF($A1824="","",SUMIFS($BT$2:$BT$2500,$W$2:$W$2500,$A1824))</f>
      </c>
      <c r="BF1824">
        <f>IF($Z1824="","",INDEX($AO$2:$AO$2000,$Z1824))</f>
      </c>
      <c r="BG1824">
        <f>IF($Z1824="","",INDEX($AP$2:$AP$2000,$Z1824))</f>
      </c>
      <c r="BH1824">
        <f>IF($Z1824="","",INDEX($AQ$2:$AQ$2000,$Z1824))</f>
      </c>
      <c r="BI1824">
        <f>IF($Z1824="","",INDEX($AR$2:$AR$2000,$Z1824))</f>
      </c>
      <c r="BJ1824">
        <f>IF($Z1824="","",INDEX($AS$2:$AS$2000,$Z1824))</f>
      </c>
      <c r="BK1824">
        <f>IF($Z1824="","",INDEX($AT$2:$AT$2000,$Z1824))</f>
      </c>
      <c r="BL1824">
        <f>IF($Z1824="","",INDEX($AU$2:$AU$2000,$Z1824))</f>
      </c>
      <c r="BM1824">
        <f>IF($Z1824="","",INDEX($AV$2:$AV$2000,$Z1824))</f>
      </c>
      <c r="BN1824">
        <f>IF($Z1824="","",INDEX($AW$2:$AW$2000,$Z1824))</f>
      </c>
      <c r="BO1824">
        <f>IF($Z1824="","",INDEX($AX$2:$AX$2000,$Z1824))</f>
      </c>
      <c r="BP1824">
        <f>IF($Z1824="","",INDEX($AY$2:$AY$2000,$Z1824))</f>
      </c>
      <c r="BQ1824">
        <f>IF($Z1824="","",INDEX($AZ$2:$AZ$2000,$Z1824))</f>
      </c>
      <c r="BR1824">
        <f>IF($Z1824="","",INDEX($BA$2:$BA$2000,$Z1824))</f>
      </c>
      <c r="BS1824">
        <f>IF($Z1824="","",INDEX($BB$2:$BB$2000,$Z1824))</f>
      </c>
      <c r="BT1824">
        <f>IF($Z1824="","",INDEX($BC$2:$BC$2000,$Z1824))</f>
      </c>
      <c r="BV1824">
        <f>IF(OR($A1824="",$P1824&lt;&gt;"Yes",$AH1824="Yes"),"",1+N($AG1824))</f>
      </c>
      <c r="BW1824">
        <f>IF($A1824="","",COUNTIFS($W$2:$W$2500,$A1824,$BZ$2:$BZ$2500,"Yes")+COUNTIFS($X$2:$X$2500,$A1824,$BY$2:$BY$2500,"Yes"))</f>
      </c>
      <c r="BX1824">
        <f>IF(OR($A1824="",$P1824="Yes"),"",IF(N($BW1824)=0,0,1+SUMIFS($CB$2:$CB$2500,$W$2:$W$2500,$A1824)+SUMIFS($CA$2:$CA$2500,$X$2:$X$2500,$A1824)))</f>
      </c>
      <c r="BY1824" t="str">
        <f>IF($Y1824="","",INDEX($AH$2:$AH$2000,$Y1824)&amp;"")</f>
      </c>
      <c r="BZ1824" t="str">
        <f>IF($Z1824="","",INDEX($AH$2:$AH$2000,$Z1824)&amp;"")</f>
      </c>
      <c r="CA1824">
        <f>IF($Y1824="","",INDEX($BV$2:$BV$2000,$Y1824))</f>
      </c>
      <c r="CB1824">
        <f>IF($Z1824="","",INDEX($BV$2:$BV$2000,$Z1824))</f>
      </c>
    </row>
    <row r="1825">
      <c r="A1825" t="str">
        <f>IF(TRIM(INDEX(games!$A:$A,ROW()))="","",TRIM(INDEX(games!$A:$A,ROW())))</f>
      </c>
      <c r="B1825">
        <f>IF(OR($A1825="",INDEX(games!$B:$B,ROW())=""),"",INDEX(games!$B:$B,ROW()))</f>
      </c>
      <c r="C1825" t="str">
        <f>IF(OR($A1825="",INDEX(games!$C:$C,ROW())=""),"",INDEX(games!$C:$C,ROW()))</f>
      </c>
      <c r="D1825">
        <f>IF($A1825="","",COUNTIF($W$2:$W$2500,$A1825)+COUNTIF($X$2:$X$2500,$A1825))</f>
      </c>
      <c r="E1825">
        <f>IF($A1825="","",IFERROR(MATCH($C1825,$R$2:$R$5,0),0))</f>
      </c>
      <c r="F1825">
        <f>IF($A1825="","",MOD(ROW(),34))</f>
      </c>
      <c r="G1825">
        <f>IF($A1825="",NA(),IF($C1825="Action",$B1825,NA()))</f>
      </c>
      <c r="H1825">
        <f>IF($A1825="",NA(),IF($C1825="Action",1+$F1825*0.023,NA()))</f>
      </c>
      <c r="I1825">
        <f>IF($A1825="",NA(),IF($C1825="Strategy",$B1825,NA()))</f>
      </c>
      <c r="J1825">
        <f>IF($A1825="",NA(),IF($C1825="Strategy",2+$F1825*0.023,NA()))</f>
      </c>
      <c r="K1825">
        <f>IF($A1825="",NA(),IF($C1825="Deckbuilder",$B1825,NA()))</f>
      </c>
      <c r="L1825">
        <f>IF($A1825="",NA(),IF($C1825="Deckbuilder",3+$F1825*0.023,NA()))</f>
      </c>
      <c r="M1825">
        <f>IF($A1825="",NA(),IF($C1825="Traditional",$B1825,NA()))</f>
      </c>
      <c r="N1825">
        <f>IF($A1825="",NA(),IF($C1825="Traditional",4+$F1825*0.023,NA()))</f>
      </c>
      <c r="O1825">
        <f>IF($A1825="","",$D1825+ROW()/1000000)</f>
      </c>
      <c r="P1825" t="str">
        <f>IF(OR($A1825="",INDEX(games!$H:$H,ROW())=""),"",INDEX(games!$H:$H,ROW()))</f>
      </c>
      <c r="Q1825">
        <f>IF(OR($A1825="",$P1825&lt;&gt;"Yes"),"",$D1825+ROW()/1000000)</f>
      </c>
      <c r="T1825">
        <f>IF($Y1825="","",INDEX($B$2:$B$2000,$Y1825))</f>
      </c>
      <c r="U1825">
        <f>IF($Z1825="","",INDEX($B$2:$B$2000,$Z1825))</f>
      </c>
      <c r="V1825">
        <f>IF(OR($T1825="",$U1825=""),"",$U1825-$T1825)</f>
      </c>
      <c r="W1825" t="str">
        <f>IF(TRIM(INDEX(connections!$A:$A,ROW()))="","",TRIM(INDEX(connections!$A:$A,ROW())))</f>
      </c>
      <c r="X1825" t="str">
        <f>IF($W1825="","",TRIM(INDEX(connections!$B:$B,ROW())))</f>
      </c>
      <c r="Y1825">
        <f>IF($W1825="","",IFERROR(MATCH($W1825,$A$2:$A$2000,0),""))</f>
      </c>
      <c r="Z1825">
        <f>IF($X1825="","",IFERROR(MATCH($X1825,$A$2:$A$2000,0),""))</f>
      </c>
      <c r="AA1825" t="str">
        <f>IF($Y1825="","",INDEX($P$2:$P$2000,$Y1825))</f>
      </c>
      <c r="AB1825" t="str">
        <f>IF($Z1825="","",INDEX($P$2:$P$2000,$Z1825))</f>
      </c>
      <c r="AC1825">
        <f>IF(AND($AA1825="Yes",$AB1825="Yes"),1,"")</f>
      </c>
      <c r="AD1825">
        <f>IF(OR($Y1825="",$Z1825=""),"",IF(INDEX($C$2:$C$2000,$Y1825)=INDEX($C$2:$C$2000,$Z1825),0,1))</f>
      </c>
      <c r="AE1825">
        <f>IF($AC1825&lt;&gt;1,"",IF(AND(INDEX($AG$2:$AG$2000,$Y1825)=1,INDEX($AG$2:$AG$2000,$Z1825)=1),1,""))</f>
      </c>
      <c r="AG1825">
        <f>IF($A1825="","",COUNTIFS($W$2:$W$2500,$A1825,$AB$2:$AB$2500,"Yes")+COUNTIFS($X$2:$X$2500,$A1825,$AA$2:$AA$2500,"Yes"))</f>
      </c>
      <c r="AH1825" t="str">
        <f>IF(OR($P1825&lt;&gt;"Yes",N($AG1825)=0),"",IF(AND($AG1825=1,COUNTIFS($W$2:$W$2500,$A1825,$AE$2:$AE$2500,1)+COUNTIFS($X$2:$X$2500,$A1825,$AE$2:$AE$2500,1)&gt;0),"","Yes"))</f>
      </c>
      <c r="AI1825">
        <f>IF($AH1825="Yes",$AG1825,"")</f>
      </c>
      <c r="AJ1825">
        <f>IF($AI1825="","",$AI1825+ROW()/1000000)</f>
      </c>
      <c r="AK1825">
        <f>IF(OR($A1825="",$P1825="Yes",N($AG1825)=0),"",$AG1825+ROW()/1000000)</f>
      </c>
      <c r="AL1825" t="str">
        <f>IF($A1825="","",INDEX(games!$J:$J,ROW())&amp;"")</f>
      </c>
      <c r="AM1825">
        <f>IF($A1825="","",SUMPRODUCT($AO1825:$BD1825,'Map Analysis'!$AP$2^{0,1,2,3,4,5,6,7,8,9,10,11,12,13,14,15}))</f>
      </c>
      <c r="AN1825">
        <f>IF($A1825="","",$AM1825+ROW()/10000000)</f>
      </c>
      <c r="AO1825">
        <f>IF($A1825="","",COUNTIF($W$2:$W$2500,$A1825))</f>
      </c>
      <c r="AP1825">
        <f>IF($A1825="","",SUMIFS($BF$2:$BF$2500,$W$2:$W$2500,$A1825))</f>
      </c>
      <c r="AQ1825">
        <f>IF($A1825="","",SUMIFS($BG$2:$BG$2500,$W$2:$W$2500,$A1825))</f>
      </c>
      <c r="AR1825">
        <f>IF($A1825="","",SUMIFS($BH$2:$BH$2500,$W$2:$W$2500,$A1825))</f>
      </c>
      <c r="AS1825">
        <f>IF($A1825="","",SUMIFS($BI$2:$BI$2500,$W$2:$W$2500,$A1825))</f>
      </c>
      <c r="AT1825">
        <f>IF($A1825="","",SUMIFS($BJ$2:$BJ$2500,$W$2:$W$2500,$A1825))</f>
      </c>
      <c r="AU1825">
        <f>IF($A1825="","",SUMIFS($BK$2:$BK$2500,$W$2:$W$2500,$A1825))</f>
      </c>
      <c r="AV1825">
        <f>IF($A1825="","",SUMIFS($BL$2:$BL$2500,$W$2:$W$2500,$A1825))</f>
      </c>
      <c r="AW1825">
        <f>IF($A1825="","",SUMIFS($BM$2:$BM$2500,$W$2:$W$2500,$A1825))</f>
      </c>
      <c r="AX1825">
        <f>IF($A1825="","",SUMIFS($BN$2:$BN$2500,$W$2:$W$2500,$A1825))</f>
      </c>
      <c r="AY1825">
        <f>IF($A1825="","",SUMIFS($BO$2:$BO$2500,$W$2:$W$2500,$A1825))</f>
      </c>
      <c r="AZ1825">
        <f>IF($A1825="","",SUMIFS($BP$2:$BP$2500,$W$2:$W$2500,$A1825))</f>
      </c>
      <c r="BA1825">
        <f>IF($A1825="","",SUMIFS($BQ$2:$BQ$2500,$W$2:$W$2500,$A1825))</f>
      </c>
      <c r="BB1825">
        <f>IF($A1825="","",SUMIFS($BR$2:$BR$2500,$W$2:$W$2500,$A1825))</f>
      </c>
      <c r="BC1825">
        <f>IF($A1825="","",SUMIFS($BS$2:$BS$2500,$W$2:$W$2500,$A1825))</f>
      </c>
      <c r="BD1825">
        <f>IF($A1825="","",SUMIFS($BT$2:$BT$2500,$W$2:$W$2500,$A1825))</f>
      </c>
      <c r="BF1825">
        <f>IF($Z1825="","",INDEX($AO$2:$AO$2000,$Z1825))</f>
      </c>
      <c r="BG1825">
        <f>IF($Z1825="","",INDEX($AP$2:$AP$2000,$Z1825))</f>
      </c>
      <c r="BH1825">
        <f>IF($Z1825="","",INDEX($AQ$2:$AQ$2000,$Z1825))</f>
      </c>
      <c r="BI1825">
        <f>IF($Z1825="","",INDEX($AR$2:$AR$2000,$Z1825))</f>
      </c>
      <c r="BJ1825">
        <f>IF($Z1825="","",INDEX($AS$2:$AS$2000,$Z1825))</f>
      </c>
      <c r="BK1825">
        <f>IF($Z1825="","",INDEX($AT$2:$AT$2000,$Z1825))</f>
      </c>
      <c r="BL1825">
        <f>IF($Z1825="","",INDEX($AU$2:$AU$2000,$Z1825))</f>
      </c>
      <c r="BM1825">
        <f>IF($Z1825="","",INDEX($AV$2:$AV$2000,$Z1825))</f>
      </c>
      <c r="BN1825">
        <f>IF($Z1825="","",INDEX($AW$2:$AW$2000,$Z1825))</f>
      </c>
      <c r="BO1825">
        <f>IF($Z1825="","",INDEX($AX$2:$AX$2000,$Z1825))</f>
      </c>
      <c r="BP1825">
        <f>IF($Z1825="","",INDEX($AY$2:$AY$2000,$Z1825))</f>
      </c>
      <c r="BQ1825">
        <f>IF($Z1825="","",INDEX($AZ$2:$AZ$2000,$Z1825))</f>
      </c>
      <c r="BR1825">
        <f>IF($Z1825="","",INDEX($BA$2:$BA$2000,$Z1825))</f>
      </c>
      <c r="BS1825">
        <f>IF($Z1825="","",INDEX($BB$2:$BB$2000,$Z1825))</f>
      </c>
      <c r="BT1825">
        <f>IF($Z1825="","",INDEX($BC$2:$BC$2000,$Z1825))</f>
      </c>
      <c r="BV1825">
        <f>IF(OR($A1825="",$P1825&lt;&gt;"Yes",$AH1825="Yes"),"",1+N($AG1825))</f>
      </c>
      <c r="BW1825">
        <f>IF($A1825="","",COUNTIFS($W$2:$W$2500,$A1825,$BZ$2:$BZ$2500,"Yes")+COUNTIFS($X$2:$X$2500,$A1825,$BY$2:$BY$2500,"Yes"))</f>
      </c>
      <c r="BX1825">
        <f>IF(OR($A1825="",$P1825="Yes"),"",IF(N($BW1825)=0,0,1+SUMIFS($CB$2:$CB$2500,$W$2:$W$2500,$A1825)+SUMIFS($CA$2:$CA$2500,$X$2:$X$2500,$A1825)))</f>
      </c>
      <c r="BY1825" t="str">
        <f>IF($Y1825="","",INDEX($AH$2:$AH$2000,$Y1825)&amp;"")</f>
      </c>
      <c r="BZ1825" t="str">
        <f>IF($Z1825="","",INDEX($AH$2:$AH$2000,$Z1825)&amp;"")</f>
      </c>
      <c r="CA1825">
        <f>IF($Y1825="","",INDEX($BV$2:$BV$2000,$Y1825))</f>
      </c>
      <c r="CB1825">
        <f>IF($Z1825="","",INDEX($BV$2:$BV$2000,$Z1825))</f>
      </c>
    </row>
    <row r="1826">
      <c r="A1826" t="str">
        <f>IF(TRIM(INDEX(games!$A:$A,ROW()))="","",TRIM(INDEX(games!$A:$A,ROW())))</f>
      </c>
      <c r="B1826">
        <f>IF(OR($A1826="",INDEX(games!$B:$B,ROW())=""),"",INDEX(games!$B:$B,ROW()))</f>
      </c>
      <c r="C1826" t="str">
        <f>IF(OR($A1826="",INDEX(games!$C:$C,ROW())=""),"",INDEX(games!$C:$C,ROW()))</f>
      </c>
      <c r="D1826">
        <f>IF($A1826="","",COUNTIF($W$2:$W$2500,$A1826)+COUNTIF($X$2:$X$2500,$A1826))</f>
      </c>
      <c r="E1826">
        <f>IF($A1826="","",IFERROR(MATCH($C1826,$R$2:$R$5,0),0))</f>
      </c>
      <c r="F1826">
        <f>IF($A1826="","",MOD(ROW(),34))</f>
      </c>
      <c r="G1826">
        <f>IF($A1826="",NA(),IF($C1826="Action",$B1826,NA()))</f>
      </c>
      <c r="H1826">
        <f>IF($A1826="",NA(),IF($C1826="Action",1+$F1826*0.023,NA()))</f>
      </c>
      <c r="I1826">
        <f>IF($A1826="",NA(),IF($C1826="Strategy",$B1826,NA()))</f>
      </c>
      <c r="J1826">
        <f>IF($A1826="",NA(),IF($C1826="Strategy",2+$F1826*0.023,NA()))</f>
      </c>
      <c r="K1826">
        <f>IF($A1826="",NA(),IF($C1826="Deckbuilder",$B1826,NA()))</f>
      </c>
      <c r="L1826">
        <f>IF($A1826="",NA(),IF($C1826="Deckbuilder",3+$F1826*0.023,NA()))</f>
      </c>
      <c r="M1826">
        <f>IF($A1826="",NA(),IF($C1826="Traditional",$B1826,NA()))</f>
      </c>
      <c r="N1826">
        <f>IF($A1826="",NA(),IF($C1826="Traditional",4+$F1826*0.023,NA()))</f>
      </c>
      <c r="O1826">
        <f>IF($A1826="","",$D1826+ROW()/1000000)</f>
      </c>
      <c r="P1826" t="str">
        <f>IF(OR($A1826="",INDEX(games!$H:$H,ROW())=""),"",INDEX(games!$H:$H,ROW()))</f>
      </c>
      <c r="Q1826">
        <f>IF(OR($A1826="",$P1826&lt;&gt;"Yes"),"",$D1826+ROW()/1000000)</f>
      </c>
      <c r="T1826">
        <f>IF($Y1826="","",INDEX($B$2:$B$2000,$Y1826))</f>
      </c>
      <c r="U1826">
        <f>IF($Z1826="","",INDEX($B$2:$B$2000,$Z1826))</f>
      </c>
      <c r="V1826">
        <f>IF(OR($T1826="",$U1826=""),"",$U1826-$T1826)</f>
      </c>
      <c r="W1826" t="str">
        <f>IF(TRIM(INDEX(connections!$A:$A,ROW()))="","",TRIM(INDEX(connections!$A:$A,ROW())))</f>
      </c>
      <c r="X1826" t="str">
        <f>IF($W1826="","",TRIM(INDEX(connections!$B:$B,ROW())))</f>
      </c>
      <c r="Y1826">
        <f>IF($W1826="","",IFERROR(MATCH($W1826,$A$2:$A$2000,0),""))</f>
      </c>
      <c r="Z1826">
        <f>IF($X1826="","",IFERROR(MATCH($X1826,$A$2:$A$2000,0),""))</f>
      </c>
      <c r="AA1826" t="str">
        <f>IF($Y1826="","",INDEX($P$2:$P$2000,$Y1826))</f>
      </c>
      <c r="AB1826" t="str">
        <f>IF($Z1826="","",INDEX($P$2:$P$2000,$Z1826))</f>
      </c>
      <c r="AC1826">
        <f>IF(AND($AA1826="Yes",$AB1826="Yes"),1,"")</f>
      </c>
      <c r="AD1826">
        <f>IF(OR($Y1826="",$Z1826=""),"",IF(INDEX($C$2:$C$2000,$Y1826)=INDEX($C$2:$C$2000,$Z1826),0,1))</f>
      </c>
      <c r="AE1826">
        <f>IF($AC1826&lt;&gt;1,"",IF(AND(INDEX($AG$2:$AG$2000,$Y1826)=1,INDEX($AG$2:$AG$2000,$Z1826)=1),1,""))</f>
      </c>
      <c r="AG1826">
        <f>IF($A1826="","",COUNTIFS($W$2:$W$2500,$A1826,$AB$2:$AB$2500,"Yes")+COUNTIFS($X$2:$X$2500,$A1826,$AA$2:$AA$2500,"Yes"))</f>
      </c>
      <c r="AH1826" t="str">
        <f>IF(OR($P1826&lt;&gt;"Yes",N($AG1826)=0),"",IF(AND($AG1826=1,COUNTIFS($W$2:$W$2500,$A1826,$AE$2:$AE$2500,1)+COUNTIFS($X$2:$X$2500,$A1826,$AE$2:$AE$2500,1)&gt;0),"","Yes"))</f>
      </c>
      <c r="AI1826">
        <f>IF($AH1826="Yes",$AG1826,"")</f>
      </c>
      <c r="AJ1826">
        <f>IF($AI1826="","",$AI1826+ROW()/1000000)</f>
      </c>
      <c r="AK1826">
        <f>IF(OR($A1826="",$P1826="Yes",N($AG1826)=0),"",$AG1826+ROW()/1000000)</f>
      </c>
      <c r="AL1826" t="str">
        <f>IF($A1826="","",INDEX(games!$J:$J,ROW())&amp;"")</f>
      </c>
      <c r="AM1826">
        <f>IF($A1826="","",SUMPRODUCT($AO1826:$BD1826,'Map Analysis'!$AP$2^{0,1,2,3,4,5,6,7,8,9,10,11,12,13,14,15}))</f>
      </c>
      <c r="AN1826">
        <f>IF($A1826="","",$AM1826+ROW()/10000000)</f>
      </c>
      <c r="AO1826">
        <f>IF($A1826="","",COUNTIF($W$2:$W$2500,$A1826))</f>
      </c>
      <c r="AP1826">
        <f>IF($A1826="","",SUMIFS($BF$2:$BF$2500,$W$2:$W$2500,$A1826))</f>
      </c>
      <c r="AQ1826">
        <f>IF($A1826="","",SUMIFS($BG$2:$BG$2500,$W$2:$W$2500,$A1826))</f>
      </c>
      <c r="AR1826">
        <f>IF($A1826="","",SUMIFS($BH$2:$BH$2500,$W$2:$W$2500,$A1826))</f>
      </c>
      <c r="AS1826">
        <f>IF($A1826="","",SUMIFS($BI$2:$BI$2500,$W$2:$W$2500,$A1826))</f>
      </c>
      <c r="AT1826">
        <f>IF($A1826="","",SUMIFS($BJ$2:$BJ$2500,$W$2:$W$2500,$A1826))</f>
      </c>
      <c r="AU1826">
        <f>IF($A1826="","",SUMIFS($BK$2:$BK$2500,$W$2:$W$2500,$A1826))</f>
      </c>
      <c r="AV1826">
        <f>IF($A1826="","",SUMIFS($BL$2:$BL$2500,$W$2:$W$2500,$A1826))</f>
      </c>
      <c r="AW1826">
        <f>IF($A1826="","",SUMIFS($BM$2:$BM$2500,$W$2:$W$2500,$A1826))</f>
      </c>
      <c r="AX1826">
        <f>IF($A1826="","",SUMIFS($BN$2:$BN$2500,$W$2:$W$2500,$A1826))</f>
      </c>
      <c r="AY1826">
        <f>IF($A1826="","",SUMIFS($BO$2:$BO$2500,$W$2:$W$2500,$A1826))</f>
      </c>
      <c r="AZ1826">
        <f>IF($A1826="","",SUMIFS($BP$2:$BP$2500,$W$2:$W$2500,$A1826))</f>
      </c>
      <c r="BA1826">
        <f>IF($A1826="","",SUMIFS($BQ$2:$BQ$2500,$W$2:$W$2500,$A1826))</f>
      </c>
      <c r="BB1826">
        <f>IF($A1826="","",SUMIFS($BR$2:$BR$2500,$W$2:$W$2500,$A1826))</f>
      </c>
      <c r="BC1826">
        <f>IF($A1826="","",SUMIFS($BS$2:$BS$2500,$W$2:$W$2500,$A1826))</f>
      </c>
      <c r="BD1826">
        <f>IF($A1826="","",SUMIFS($BT$2:$BT$2500,$W$2:$W$2500,$A1826))</f>
      </c>
      <c r="BF1826">
        <f>IF($Z1826="","",INDEX($AO$2:$AO$2000,$Z1826))</f>
      </c>
      <c r="BG1826">
        <f>IF($Z1826="","",INDEX($AP$2:$AP$2000,$Z1826))</f>
      </c>
      <c r="BH1826">
        <f>IF($Z1826="","",INDEX($AQ$2:$AQ$2000,$Z1826))</f>
      </c>
      <c r="BI1826">
        <f>IF($Z1826="","",INDEX($AR$2:$AR$2000,$Z1826))</f>
      </c>
      <c r="BJ1826">
        <f>IF($Z1826="","",INDEX($AS$2:$AS$2000,$Z1826))</f>
      </c>
      <c r="BK1826">
        <f>IF($Z1826="","",INDEX($AT$2:$AT$2000,$Z1826))</f>
      </c>
      <c r="BL1826">
        <f>IF($Z1826="","",INDEX($AU$2:$AU$2000,$Z1826))</f>
      </c>
      <c r="BM1826">
        <f>IF($Z1826="","",INDEX($AV$2:$AV$2000,$Z1826))</f>
      </c>
      <c r="BN1826">
        <f>IF($Z1826="","",INDEX($AW$2:$AW$2000,$Z1826))</f>
      </c>
      <c r="BO1826">
        <f>IF($Z1826="","",INDEX($AX$2:$AX$2000,$Z1826))</f>
      </c>
      <c r="BP1826">
        <f>IF($Z1826="","",INDEX($AY$2:$AY$2000,$Z1826))</f>
      </c>
      <c r="BQ1826">
        <f>IF($Z1826="","",INDEX($AZ$2:$AZ$2000,$Z1826))</f>
      </c>
      <c r="BR1826">
        <f>IF($Z1826="","",INDEX($BA$2:$BA$2000,$Z1826))</f>
      </c>
      <c r="BS1826">
        <f>IF($Z1826="","",INDEX($BB$2:$BB$2000,$Z1826))</f>
      </c>
      <c r="BT1826">
        <f>IF($Z1826="","",INDEX($BC$2:$BC$2000,$Z1826))</f>
      </c>
      <c r="BV1826">
        <f>IF(OR($A1826="",$P1826&lt;&gt;"Yes",$AH1826="Yes"),"",1+N($AG1826))</f>
      </c>
      <c r="BW1826">
        <f>IF($A1826="","",COUNTIFS($W$2:$W$2500,$A1826,$BZ$2:$BZ$2500,"Yes")+COUNTIFS($X$2:$X$2500,$A1826,$BY$2:$BY$2500,"Yes"))</f>
      </c>
      <c r="BX1826">
        <f>IF(OR($A1826="",$P1826="Yes"),"",IF(N($BW1826)=0,0,1+SUMIFS($CB$2:$CB$2500,$W$2:$W$2500,$A1826)+SUMIFS($CA$2:$CA$2500,$X$2:$X$2500,$A1826)))</f>
      </c>
      <c r="BY1826" t="str">
        <f>IF($Y1826="","",INDEX($AH$2:$AH$2000,$Y1826)&amp;"")</f>
      </c>
      <c r="BZ1826" t="str">
        <f>IF($Z1826="","",INDEX($AH$2:$AH$2000,$Z1826)&amp;"")</f>
      </c>
      <c r="CA1826">
        <f>IF($Y1826="","",INDEX($BV$2:$BV$2000,$Y1826))</f>
      </c>
      <c r="CB1826">
        <f>IF($Z1826="","",INDEX($BV$2:$BV$2000,$Z1826))</f>
      </c>
    </row>
    <row r="1827">
      <c r="A1827" t="str">
        <f>IF(TRIM(INDEX(games!$A:$A,ROW()))="","",TRIM(INDEX(games!$A:$A,ROW())))</f>
      </c>
      <c r="B1827">
        <f>IF(OR($A1827="",INDEX(games!$B:$B,ROW())=""),"",INDEX(games!$B:$B,ROW()))</f>
      </c>
      <c r="C1827" t="str">
        <f>IF(OR($A1827="",INDEX(games!$C:$C,ROW())=""),"",INDEX(games!$C:$C,ROW()))</f>
      </c>
      <c r="D1827">
        <f>IF($A1827="","",COUNTIF($W$2:$W$2500,$A1827)+COUNTIF($X$2:$X$2500,$A1827))</f>
      </c>
      <c r="E1827">
        <f>IF($A1827="","",IFERROR(MATCH($C1827,$R$2:$R$5,0),0))</f>
      </c>
      <c r="F1827">
        <f>IF($A1827="","",MOD(ROW(),34))</f>
      </c>
      <c r="G1827">
        <f>IF($A1827="",NA(),IF($C1827="Action",$B1827,NA()))</f>
      </c>
      <c r="H1827">
        <f>IF($A1827="",NA(),IF($C1827="Action",1+$F1827*0.023,NA()))</f>
      </c>
      <c r="I1827">
        <f>IF($A1827="",NA(),IF($C1827="Strategy",$B1827,NA()))</f>
      </c>
      <c r="J1827">
        <f>IF($A1827="",NA(),IF($C1827="Strategy",2+$F1827*0.023,NA()))</f>
      </c>
      <c r="K1827">
        <f>IF($A1827="",NA(),IF($C1827="Deckbuilder",$B1827,NA()))</f>
      </c>
      <c r="L1827">
        <f>IF($A1827="",NA(),IF($C1827="Deckbuilder",3+$F1827*0.023,NA()))</f>
      </c>
      <c r="M1827">
        <f>IF($A1827="",NA(),IF($C1827="Traditional",$B1827,NA()))</f>
      </c>
      <c r="N1827">
        <f>IF($A1827="",NA(),IF($C1827="Traditional",4+$F1827*0.023,NA()))</f>
      </c>
      <c r="O1827">
        <f>IF($A1827="","",$D1827+ROW()/1000000)</f>
      </c>
      <c r="P1827" t="str">
        <f>IF(OR($A1827="",INDEX(games!$H:$H,ROW())=""),"",INDEX(games!$H:$H,ROW()))</f>
      </c>
      <c r="Q1827">
        <f>IF(OR($A1827="",$P1827&lt;&gt;"Yes"),"",$D1827+ROW()/1000000)</f>
      </c>
      <c r="T1827">
        <f>IF($Y1827="","",INDEX($B$2:$B$2000,$Y1827))</f>
      </c>
      <c r="U1827">
        <f>IF($Z1827="","",INDEX($B$2:$B$2000,$Z1827))</f>
      </c>
      <c r="V1827">
        <f>IF(OR($T1827="",$U1827=""),"",$U1827-$T1827)</f>
      </c>
      <c r="W1827" t="str">
        <f>IF(TRIM(INDEX(connections!$A:$A,ROW()))="","",TRIM(INDEX(connections!$A:$A,ROW())))</f>
      </c>
      <c r="X1827" t="str">
        <f>IF($W1827="","",TRIM(INDEX(connections!$B:$B,ROW())))</f>
      </c>
      <c r="Y1827">
        <f>IF($W1827="","",IFERROR(MATCH($W1827,$A$2:$A$2000,0),""))</f>
      </c>
      <c r="Z1827">
        <f>IF($X1827="","",IFERROR(MATCH($X1827,$A$2:$A$2000,0),""))</f>
      </c>
      <c r="AA1827" t="str">
        <f>IF($Y1827="","",INDEX($P$2:$P$2000,$Y1827))</f>
      </c>
      <c r="AB1827" t="str">
        <f>IF($Z1827="","",INDEX($P$2:$P$2000,$Z1827))</f>
      </c>
      <c r="AC1827">
        <f>IF(AND($AA1827="Yes",$AB1827="Yes"),1,"")</f>
      </c>
      <c r="AD1827">
        <f>IF(OR($Y1827="",$Z1827=""),"",IF(INDEX($C$2:$C$2000,$Y1827)=INDEX($C$2:$C$2000,$Z1827),0,1))</f>
      </c>
      <c r="AE1827">
        <f>IF($AC1827&lt;&gt;1,"",IF(AND(INDEX($AG$2:$AG$2000,$Y1827)=1,INDEX($AG$2:$AG$2000,$Z1827)=1),1,""))</f>
      </c>
      <c r="AG1827">
        <f>IF($A1827="","",COUNTIFS($W$2:$W$2500,$A1827,$AB$2:$AB$2500,"Yes")+COUNTIFS($X$2:$X$2500,$A1827,$AA$2:$AA$2500,"Yes"))</f>
      </c>
      <c r="AH1827" t="str">
        <f>IF(OR($P1827&lt;&gt;"Yes",N($AG1827)=0),"",IF(AND($AG1827=1,COUNTIFS($W$2:$W$2500,$A1827,$AE$2:$AE$2500,1)+COUNTIFS($X$2:$X$2500,$A1827,$AE$2:$AE$2500,1)&gt;0),"","Yes"))</f>
      </c>
      <c r="AI1827">
        <f>IF($AH1827="Yes",$AG1827,"")</f>
      </c>
      <c r="AJ1827">
        <f>IF($AI1827="","",$AI1827+ROW()/1000000)</f>
      </c>
      <c r="AK1827">
        <f>IF(OR($A1827="",$P1827="Yes",N($AG1827)=0),"",$AG1827+ROW()/1000000)</f>
      </c>
      <c r="AL1827" t="str">
        <f>IF($A1827="","",INDEX(games!$J:$J,ROW())&amp;"")</f>
      </c>
      <c r="AM1827">
        <f>IF($A1827="","",SUMPRODUCT($AO1827:$BD1827,'Map Analysis'!$AP$2^{0,1,2,3,4,5,6,7,8,9,10,11,12,13,14,15}))</f>
      </c>
      <c r="AN1827">
        <f>IF($A1827="","",$AM1827+ROW()/10000000)</f>
      </c>
      <c r="AO1827">
        <f>IF($A1827="","",COUNTIF($W$2:$W$2500,$A1827))</f>
      </c>
      <c r="AP1827">
        <f>IF($A1827="","",SUMIFS($BF$2:$BF$2500,$W$2:$W$2500,$A1827))</f>
      </c>
      <c r="AQ1827">
        <f>IF($A1827="","",SUMIFS($BG$2:$BG$2500,$W$2:$W$2500,$A1827))</f>
      </c>
      <c r="AR1827">
        <f>IF($A1827="","",SUMIFS($BH$2:$BH$2500,$W$2:$W$2500,$A1827))</f>
      </c>
      <c r="AS1827">
        <f>IF($A1827="","",SUMIFS($BI$2:$BI$2500,$W$2:$W$2500,$A1827))</f>
      </c>
      <c r="AT1827">
        <f>IF($A1827="","",SUMIFS($BJ$2:$BJ$2500,$W$2:$W$2500,$A1827))</f>
      </c>
      <c r="AU1827">
        <f>IF($A1827="","",SUMIFS($BK$2:$BK$2500,$W$2:$W$2500,$A1827))</f>
      </c>
      <c r="AV1827">
        <f>IF($A1827="","",SUMIFS($BL$2:$BL$2500,$W$2:$W$2500,$A1827))</f>
      </c>
      <c r="AW1827">
        <f>IF($A1827="","",SUMIFS($BM$2:$BM$2500,$W$2:$W$2500,$A1827))</f>
      </c>
      <c r="AX1827">
        <f>IF($A1827="","",SUMIFS($BN$2:$BN$2500,$W$2:$W$2500,$A1827))</f>
      </c>
      <c r="AY1827">
        <f>IF($A1827="","",SUMIFS($BO$2:$BO$2500,$W$2:$W$2500,$A1827))</f>
      </c>
      <c r="AZ1827">
        <f>IF($A1827="","",SUMIFS($BP$2:$BP$2500,$W$2:$W$2500,$A1827))</f>
      </c>
      <c r="BA1827">
        <f>IF($A1827="","",SUMIFS($BQ$2:$BQ$2500,$W$2:$W$2500,$A1827))</f>
      </c>
      <c r="BB1827">
        <f>IF($A1827="","",SUMIFS($BR$2:$BR$2500,$W$2:$W$2500,$A1827))</f>
      </c>
      <c r="BC1827">
        <f>IF($A1827="","",SUMIFS($BS$2:$BS$2500,$W$2:$W$2500,$A1827))</f>
      </c>
      <c r="BD1827">
        <f>IF($A1827="","",SUMIFS($BT$2:$BT$2500,$W$2:$W$2500,$A1827))</f>
      </c>
      <c r="BF1827">
        <f>IF($Z1827="","",INDEX($AO$2:$AO$2000,$Z1827))</f>
      </c>
      <c r="BG1827">
        <f>IF($Z1827="","",INDEX($AP$2:$AP$2000,$Z1827))</f>
      </c>
      <c r="BH1827">
        <f>IF($Z1827="","",INDEX($AQ$2:$AQ$2000,$Z1827))</f>
      </c>
      <c r="BI1827">
        <f>IF($Z1827="","",INDEX($AR$2:$AR$2000,$Z1827))</f>
      </c>
      <c r="BJ1827">
        <f>IF($Z1827="","",INDEX($AS$2:$AS$2000,$Z1827))</f>
      </c>
      <c r="BK1827">
        <f>IF($Z1827="","",INDEX($AT$2:$AT$2000,$Z1827))</f>
      </c>
      <c r="BL1827">
        <f>IF($Z1827="","",INDEX($AU$2:$AU$2000,$Z1827))</f>
      </c>
      <c r="BM1827">
        <f>IF($Z1827="","",INDEX($AV$2:$AV$2000,$Z1827))</f>
      </c>
      <c r="BN1827">
        <f>IF($Z1827="","",INDEX($AW$2:$AW$2000,$Z1827))</f>
      </c>
      <c r="BO1827">
        <f>IF($Z1827="","",INDEX($AX$2:$AX$2000,$Z1827))</f>
      </c>
      <c r="BP1827">
        <f>IF($Z1827="","",INDEX($AY$2:$AY$2000,$Z1827))</f>
      </c>
      <c r="BQ1827">
        <f>IF($Z1827="","",INDEX($AZ$2:$AZ$2000,$Z1827))</f>
      </c>
      <c r="BR1827">
        <f>IF($Z1827="","",INDEX($BA$2:$BA$2000,$Z1827))</f>
      </c>
      <c r="BS1827">
        <f>IF($Z1827="","",INDEX($BB$2:$BB$2000,$Z1827))</f>
      </c>
      <c r="BT1827">
        <f>IF($Z1827="","",INDEX($BC$2:$BC$2000,$Z1827))</f>
      </c>
      <c r="BV1827">
        <f>IF(OR($A1827="",$P1827&lt;&gt;"Yes",$AH1827="Yes"),"",1+N($AG1827))</f>
      </c>
      <c r="BW1827">
        <f>IF($A1827="","",COUNTIFS($W$2:$W$2500,$A1827,$BZ$2:$BZ$2500,"Yes")+COUNTIFS($X$2:$X$2500,$A1827,$BY$2:$BY$2500,"Yes"))</f>
      </c>
      <c r="BX1827">
        <f>IF(OR($A1827="",$P1827="Yes"),"",IF(N($BW1827)=0,0,1+SUMIFS($CB$2:$CB$2500,$W$2:$W$2500,$A1827)+SUMIFS($CA$2:$CA$2500,$X$2:$X$2500,$A1827)))</f>
      </c>
      <c r="BY1827" t="str">
        <f>IF($Y1827="","",INDEX($AH$2:$AH$2000,$Y1827)&amp;"")</f>
      </c>
      <c r="BZ1827" t="str">
        <f>IF($Z1827="","",INDEX($AH$2:$AH$2000,$Z1827)&amp;"")</f>
      </c>
      <c r="CA1827">
        <f>IF($Y1827="","",INDEX($BV$2:$BV$2000,$Y1827))</f>
      </c>
      <c r="CB1827">
        <f>IF($Z1827="","",INDEX($BV$2:$BV$2000,$Z1827))</f>
      </c>
    </row>
    <row r="1828">
      <c r="A1828" t="str">
        <f>IF(TRIM(INDEX(games!$A:$A,ROW()))="","",TRIM(INDEX(games!$A:$A,ROW())))</f>
      </c>
      <c r="B1828">
        <f>IF(OR($A1828="",INDEX(games!$B:$B,ROW())=""),"",INDEX(games!$B:$B,ROW()))</f>
      </c>
      <c r="C1828" t="str">
        <f>IF(OR($A1828="",INDEX(games!$C:$C,ROW())=""),"",INDEX(games!$C:$C,ROW()))</f>
      </c>
      <c r="D1828">
        <f>IF($A1828="","",COUNTIF($W$2:$W$2500,$A1828)+COUNTIF($X$2:$X$2500,$A1828))</f>
      </c>
      <c r="E1828">
        <f>IF($A1828="","",IFERROR(MATCH($C1828,$R$2:$R$5,0),0))</f>
      </c>
      <c r="F1828">
        <f>IF($A1828="","",MOD(ROW(),34))</f>
      </c>
      <c r="G1828">
        <f>IF($A1828="",NA(),IF($C1828="Action",$B1828,NA()))</f>
      </c>
      <c r="H1828">
        <f>IF($A1828="",NA(),IF($C1828="Action",1+$F1828*0.023,NA()))</f>
      </c>
      <c r="I1828">
        <f>IF($A1828="",NA(),IF($C1828="Strategy",$B1828,NA()))</f>
      </c>
      <c r="J1828">
        <f>IF($A1828="",NA(),IF($C1828="Strategy",2+$F1828*0.023,NA()))</f>
      </c>
      <c r="K1828">
        <f>IF($A1828="",NA(),IF($C1828="Deckbuilder",$B1828,NA()))</f>
      </c>
      <c r="L1828">
        <f>IF($A1828="",NA(),IF($C1828="Deckbuilder",3+$F1828*0.023,NA()))</f>
      </c>
      <c r="M1828">
        <f>IF($A1828="",NA(),IF($C1828="Traditional",$B1828,NA()))</f>
      </c>
      <c r="N1828">
        <f>IF($A1828="",NA(),IF($C1828="Traditional",4+$F1828*0.023,NA()))</f>
      </c>
      <c r="O1828">
        <f>IF($A1828="","",$D1828+ROW()/1000000)</f>
      </c>
      <c r="P1828" t="str">
        <f>IF(OR($A1828="",INDEX(games!$H:$H,ROW())=""),"",INDEX(games!$H:$H,ROW()))</f>
      </c>
      <c r="Q1828">
        <f>IF(OR($A1828="",$P1828&lt;&gt;"Yes"),"",$D1828+ROW()/1000000)</f>
      </c>
      <c r="T1828">
        <f>IF($Y1828="","",INDEX($B$2:$B$2000,$Y1828))</f>
      </c>
      <c r="U1828">
        <f>IF($Z1828="","",INDEX($B$2:$B$2000,$Z1828))</f>
      </c>
      <c r="V1828">
        <f>IF(OR($T1828="",$U1828=""),"",$U1828-$T1828)</f>
      </c>
      <c r="W1828" t="str">
        <f>IF(TRIM(INDEX(connections!$A:$A,ROW()))="","",TRIM(INDEX(connections!$A:$A,ROW())))</f>
      </c>
      <c r="X1828" t="str">
        <f>IF($W1828="","",TRIM(INDEX(connections!$B:$B,ROW())))</f>
      </c>
      <c r="Y1828">
        <f>IF($W1828="","",IFERROR(MATCH($W1828,$A$2:$A$2000,0),""))</f>
      </c>
      <c r="Z1828">
        <f>IF($X1828="","",IFERROR(MATCH($X1828,$A$2:$A$2000,0),""))</f>
      </c>
      <c r="AA1828" t="str">
        <f>IF($Y1828="","",INDEX($P$2:$P$2000,$Y1828))</f>
      </c>
      <c r="AB1828" t="str">
        <f>IF($Z1828="","",INDEX($P$2:$P$2000,$Z1828))</f>
      </c>
      <c r="AC1828">
        <f>IF(AND($AA1828="Yes",$AB1828="Yes"),1,"")</f>
      </c>
      <c r="AD1828">
        <f>IF(OR($Y1828="",$Z1828=""),"",IF(INDEX($C$2:$C$2000,$Y1828)=INDEX($C$2:$C$2000,$Z1828),0,1))</f>
      </c>
      <c r="AE1828">
        <f>IF($AC1828&lt;&gt;1,"",IF(AND(INDEX($AG$2:$AG$2000,$Y1828)=1,INDEX($AG$2:$AG$2000,$Z1828)=1),1,""))</f>
      </c>
      <c r="AG1828">
        <f>IF($A1828="","",COUNTIFS($W$2:$W$2500,$A1828,$AB$2:$AB$2500,"Yes")+COUNTIFS($X$2:$X$2500,$A1828,$AA$2:$AA$2500,"Yes"))</f>
      </c>
      <c r="AH1828" t="str">
        <f>IF(OR($P1828&lt;&gt;"Yes",N($AG1828)=0),"",IF(AND($AG1828=1,COUNTIFS($W$2:$W$2500,$A1828,$AE$2:$AE$2500,1)+COUNTIFS($X$2:$X$2500,$A1828,$AE$2:$AE$2500,1)&gt;0),"","Yes"))</f>
      </c>
      <c r="AI1828">
        <f>IF($AH1828="Yes",$AG1828,"")</f>
      </c>
      <c r="AJ1828">
        <f>IF($AI1828="","",$AI1828+ROW()/1000000)</f>
      </c>
      <c r="AK1828">
        <f>IF(OR($A1828="",$P1828="Yes",N($AG1828)=0),"",$AG1828+ROW()/1000000)</f>
      </c>
      <c r="AL1828" t="str">
        <f>IF($A1828="","",INDEX(games!$J:$J,ROW())&amp;"")</f>
      </c>
      <c r="AM1828">
        <f>IF($A1828="","",SUMPRODUCT($AO1828:$BD1828,'Map Analysis'!$AP$2^{0,1,2,3,4,5,6,7,8,9,10,11,12,13,14,15}))</f>
      </c>
      <c r="AN1828">
        <f>IF($A1828="","",$AM1828+ROW()/10000000)</f>
      </c>
      <c r="AO1828">
        <f>IF($A1828="","",COUNTIF($W$2:$W$2500,$A1828))</f>
      </c>
      <c r="AP1828">
        <f>IF($A1828="","",SUMIFS($BF$2:$BF$2500,$W$2:$W$2500,$A1828))</f>
      </c>
      <c r="AQ1828">
        <f>IF($A1828="","",SUMIFS($BG$2:$BG$2500,$W$2:$W$2500,$A1828))</f>
      </c>
      <c r="AR1828">
        <f>IF($A1828="","",SUMIFS($BH$2:$BH$2500,$W$2:$W$2500,$A1828))</f>
      </c>
      <c r="AS1828">
        <f>IF($A1828="","",SUMIFS($BI$2:$BI$2500,$W$2:$W$2500,$A1828))</f>
      </c>
      <c r="AT1828">
        <f>IF($A1828="","",SUMIFS($BJ$2:$BJ$2500,$W$2:$W$2500,$A1828))</f>
      </c>
      <c r="AU1828">
        <f>IF($A1828="","",SUMIFS($BK$2:$BK$2500,$W$2:$W$2500,$A1828))</f>
      </c>
      <c r="AV1828">
        <f>IF($A1828="","",SUMIFS($BL$2:$BL$2500,$W$2:$W$2500,$A1828))</f>
      </c>
      <c r="AW1828">
        <f>IF($A1828="","",SUMIFS($BM$2:$BM$2500,$W$2:$W$2500,$A1828))</f>
      </c>
      <c r="AX1828">
        <f>IF($A1828="","",SUMIFS($BN$2:$BN$2500,$W$2:$W$2500,$A1828))</f>
      </c>
      <c r="AY1828">
        <f>IF($A1828="","",SUMIFS($BO$2:$BO$2500,$W$2:$W$2500,$A1828))</f>
      </c>
      <c r="AZ1828">
        <f>IF($A1828="","",SUMIFS($BP$2:$BP$2500,$W$2:$W$2500,$A1828))</f>
      </c>
      <c r="BA1828">
        <f>IF($A1828="","",SUMIFS($BQ$2:$BQ$2500,$W$2:$W$2500,$A1828))</f>
      </c>
      <c r="BB1828">
        <f>IF($A1828="","",SUMIFS($BR$2:$BR$2500,$W$2:$W$2500,$A1828))</f>
      </c>
      <c r="BC1828">
        <f>IF($A1828="","",SUMIFS($BS$2:$BS$2500,$W$2:$W$2500,$A1828))</f>
      </c>
      <c r="BD1828">
        <f>IF($A1828="","",SUMIFS($BT$2:$BT$2500,$W$2:$W$2500,$A1828))</f>
      </c>
      <c r="BF1828">
        <f>IF($Z1828="","",INDEX($AO$2:$AO$2000,$Z1828))</f>
      </c>
      <c r="BG1828">
        <f>IF($Z1828="","",INDEX($AP$2:$AP$2000,$Z1828))</f>
      </c>
      <c r="BH1828">
        <f>IF($Z1828="","",INDEX($AQ$2:$AQ$2000,$Z1828))</f>
      </c>
      <c r="BI1828">
        <f>IF($Z1828="","",INDEX($AR$2:$AR$2000,$Z1828))</f>
      </c>
      <c r="BJ1828">
        <f>IF($Z1828="","",INDEX($AS$2:$AS$2000,$Z1828))</f>
      </c>
      <c r="BK1828">
        <f>IF($Z1828="","",INDEX($AT$2:$AT$2000,$Z1828))</f>
      </c>
      <c r="BL1828">
        <f>IF($Z1828="","",INDEX($AU$2:$AU$2000,$Z1828))</f>
      </c>
      <c r="BM1828">
        <f>IF($Z1828="","",INDEX($AV$2:$AV$2000,$Z1828))</f>
      </c>
      <c r="BN1828">
        <f>IF($Z1828="","",INDEX($AW$2:$AW$2000,$Z1828))</f>
      </c>
      <c r="BO1828">
        <f>IF($Z1828="","",INDEX($AX$2:$AX$2000,$Z1828))</f>
      </c>
      <c r="BP1828">
        <f>IF($Z1828="","",INDEX($AY$2:$AY$2000,$Z1828))</f>
      </c>
      <c r="BQ1828">
        <f>IF($Z1828="","",INDEX($AZ$2:$AZ$2000,$Z1828))</f>
      </c>
      <c r="BR1828">
        <f>IF($Z1828="","",INDEX($BA$2:$BA$2000,$Z1828))</f>
      </c>
      <c r="BS1828">
        <f>IF($Z1828="","",INDEX($BB$2:$BB$2000,$Z1828))</f>
      </c>
      <c r="BT1828">
        <f>IF($Z1828="","",INDEX($BC$2:$BC$2000,$Z1828))</f>
      </c>
      <c r="BV1828">
        <f>IF(OR($A1828="",$P1828&lt;&gt;"Yes",$AH1828="Yes"),"",1+N($AG1828))</f>
      </c>
      <c r="BW1828">
        <f>IF($A1828="","",COUNTIFS($W$2:$W$2500,$A1828,$BZ$2:$BZ$2500,"Yes")+COUNTIFS($X$2:$X$2500,$A1828,$BY$2:$BY$2500,"Yes"))</f>
      </c>
      <c r="BX1828">
        <f>IF(OR($A1828="",$P1828="Yes"),"",IF(N($BW1828)=0,0,1+SUMIFS($CB$2:$CB$2500,$W$2:$W$2500,$A1828)+SUMIFS($CA$2:$CA$2500,$X$2:$X$2500,$A1828)))</f>
      </c>
      <c r="BY1828" t="str">
        <f>IF($Y1828="","",INDEX($AH$2:$AH$2000,$Y1828)&amp;"")</f>
      </c>
      <c r="BZ1828" t="str">
        <f>IF($Z1828="","",INDEX($AH$2:$AH$2000,$Z1828)&amp;"")</f>
      </c>
      <c r="CA1828">
        <f>IF($Y1828="","",INDEX($BV$2:$BV$2000,$Y1828))</f>
      </c>
      <c r="CB1828">
        <f>IF($Z1828="","",INDEX($BV$2:$BV$2000,$Z1828))</f>
      </c>
    </row>
    <row r="1829">
      <c r="A1829" t="str">
        <f>IF(TRIM(INDEX(games!$A:$A,ROW()))="","",TRIM(INDEX(games!$A:$A,ROW())))</f>
      </c>
      <c r="B1829">
        <f>IF(OR($A1829="",INDEX(games!$B:$B,ROW())=""),"",INDEX(games!$B:$B,ROW()))</f>
      </c>
      <c r="C1829" t="str">
        <f>IF(OR($A1829="",INDEX(games!$C:$C,ROW())=""),"",INDEX(games!$C:$C,ROW()))</f>
      </c>
      <c r="D1829">
        <f>IF($A1829="","",COUNTIF($W$2:$W$2500,$A1829)+COUNTIF($X$2:$X$2500,$A1829))</f>
      </c>
      <c r="E1829">
        <f>IF($A1829="","",IFERROR(MATCH($C1829,$R$2:$R$5,0),0))</f>
      </c>
      <c r="F1829">
        <f>IF($A1829="","",MOD(ROW(),34))</f>
      </c>
      <c r="G1829">
        <f>IF($A1829="",NA(),IF($C1829="Action",$B1829,NA()))</f>
      </c>
      <c r="H1829">
        <f>IF($A1829="",NA(),IF($C1829="Action",1+$F1829*0.023,NA()))</f>
      </c>
      <c r="I1829">
        <f>IF($A1829="",NA(),IF($C1829="Strategy",$B1829,NA()))</f>
      </c>
      <c r="J1829">
        <f>IF($A1829="",NA(),IF($C1829="Strategy",2+$F1829*0.023,NA()))</f>
      </c>
      <c r="K1829">
        <f>IF($A1829="",NA(),IF($C1829="Deckbuilder",$B1829,NA()))</f>
      </c>
      <c r="L1829">
        <f>IF($A1829="",NA(),IF($C1829="Deckbuilder",3+$F1829*0.023,NA()))</f>
      </c>
      <c r="M1829">
        <f>IF($A1829="",NA(),IF($C1829="Traditional",$B1829,NA()))</f>
      </c>
      <c r="N1829">
        <f>IF($A1829="",NA(),IF($C1829="Traditional",4+$F1829*0.023,NA()))</f>
      </c>
      <c r="O1829">
        <f>IF($A1829="","",$D1829+ROW()/1000000)</f>
      </c>
      <c r="P1829" t="str">
        <f>IF(OR($A1829="",INDEX(games!$H:$H,ROW())=""),"",INDEX(games!$H:$H,ROW()))</f>
      </c>
      <c r="Q1829">
        <f>IF(OR($A1829="",$P1829&lt;&gt;"Yes"),"",$D1829+ROW()/1000000)</f>
      </c>
      <c r="T1829">
        <f>IF($Y1829="","",INDEX($B$2:$B$2000,$Y1829))</f>
      </c>
      <c r="U1829">
        <f>IF($Z1829="","",INDEX($B$2:$B$2000,$Z1829))</f>
      </c>
      <c r="V1829">
        <f>IF(OR($T1829="",$U1829=""),"",$U1829-$T1829)</f>
      </c>
      <c r="W1829" t="str">
        <f>IF(TRIM(INDEX(connections!$A:$A,ROW()))="","",TRIM(INDEX(connections!$A:$A,ROW())))</f>
      </c>
      <c r="X1829" t="str">
        <f>IF($W1829="","",TRIM(INDEX(connections!$B:$B,ROW())))</f>
      </c>
      <c r="Y1829">
        <f>IF($W1829="","",IFERROR(MATCH($W1829,$A$2:$A$2000,0),""))</f>
      </c>
      <c r="Z1829">
        <f>IF($X1829="","",IFERROR(MATCH($X1829,$A$2:$A$2000,0),""))</f>
      </c>
      <c r="AA1829" t="str">
        <f>IF($Y1829="","",INDEX($P$2:$P$2000,$Y1829))</f>
      </c>
      <c r="AB1829" t="str">
        <f>IF($Z1829="","",INDEX($P$2:$P$2000,$Z1829))</f>
      </c>
      <c r="AC1829">
        <f>IF(AND($AA1829="Yes",$AB1829="Yes"),1,"")</f>
      </c>
      <c r="AD1829">
        <f>IF(OR($Y1829="",$Z1829=""),"",IF(INDEX($C$2:$C$2000,$Y1829)=INDEX($C$2:$C$2000,$Z1829),0,1))</f>
      </c>
      <c r="AE1829">
        <f>IF($AC1829&lt;&gt;1,"",IF(AND(INDEX($AG$2:$AG$2000,$Y1829)=1,INDEX($AG$2:$AG$2000,$Z1829)=1),1,""))</f>
      </c>
      <c r="AG1829">
        <f>IF($A1829="","",COUNTIFS($W$2:$W$2500,$A1829,$AB$2:$AB$2500,"Yes")+COUNTIFS($X$2:$X$2500,$A1829,$AA$2:$AA$2500,"Yes"))</f>
      </c>
      <c r="AH1829" t="str">
        <f>IF(OR($P1829&lt;&gt;"Yes",N($AG1829)=0),"",IF(AND($AG1829=1,COUNTIFS($W$2:$W$2500,$A1829,$AE$2:$AE$2500,1)+COUNTIFS($X$2:$X$2500,$A1829,$AE$2:$AE$2500,1)&gt;0),"","Yes"))</f>
      </c>
      <c r="AI1829">
        <f>IF($AH1829="Yes",$AG1829,"")</f>
      </c>
      <c r="AJ1829">
        <f>IF($AI1829="","",$AI1829+ROW()/1000000)</f>
      </c>
      <c r="AK1829">
        <f>IF(OR($A1829="",$P1829="Yes",N($AG1829)=0),"",$AG1829+ROW()/1000000)</f>
      </c>
      <c r="AL1829" t="str">
        <f>IF($A1829="","",INDEX(games!$J:$J,ROW())&amp;"")</f>
      </c>
      <c r="AM1829">
        <f>IF($A1829="","",SUMPRODUCT($AO1829:$BD1829,'Map Analysis'!$AP$2^{0,1,2,3,4,5,6,7,8,9,10,11,12,13,14,15}))</f>
      </c>
      <c r="AN1829">
        <f>IF($A1829="","",$AM1829+ROW()/10000000)</f>
      </c>
      <c r="AO1829">
        <f>IF($A1829="","",COUNTIF($W$2:$W$2500,$A1829))</f>
      </c>
      <c r="AP1829">
        <f>IF($A1829="","",SUMIFS($BF$2:$BF$2500,$W$2:$W$2500,$A1829))</f>
      </c>
      <c r="AQ1829">
        <f>IF($A1829="","",SUMIFS($BG$2:$BG$2500,$W$2:$W$2500,$A1829))</f>
      </c>
      <c r="AR1829">
        <f>IF($A1829="","",SUMIFS($BH$2:$BH$2500,$W$2:$W$2500,$A1829))</f>
      </c>
      <c r="AS1829">
        <f>IF($A1829="","",SUMIFS($BI$2:$BI$2500,$W$2:$W$2500,$A1829))</f>
      </c>
      <c r="AT1829">
        <f>IF($A1829="","",SUMIFS($BJ$2:$BJ$2500,$W$2:$W$2500,$A1829))</f>
      </c>
      <c r="AU1829">
        <f>IF($A1829="","",SUMIFS($BK$2:$BK$2500,$W$2:$W$2500,$A1829))</f>
      </c>
      <c r="AV1829">
        <f>IF($A1829="","",SUMIFS($BL$2:$BL$2500,$W$2:$W$2500,$A1829))</f>
      </c>
      <c r="AW1829">
        <f>IF($A1829="","",SUMIFS($BM$2:$BM$2500,$W$2:$W$2500,$A1829))</f>
      </c>
      <c r="AX1829">
        <f>IF($A1829="","",SUMIFS($BN$2:$BN$2500,$W$2:$W$2500,$A1829))</f>
      </c>
      <c r="AY1829">
        <f>IF($A1829="","",SUMIFS($BO$2:$BO$2500,$W$2:$W$2500,$A1829))</f>
      </c>
      <c r="AZ1829">
        <f>IF($A1829="","",SUMIFS($BP$2:$BP$2500,$W$2:$W$2500,$A1829))</f>
      </c>
      <c r="BA1829">
        <f>IF($A1829="","",SUMIFS($BQ$2:$BQ$2500,$W$2:$W$2500,$A1829))</f>
      </c>
      <c r="BB1829">
        <f>IF($A1829="","",SUMIFS($BR$2:$BR$2500,$W$2:$W$2500,$A1829))</f>
      </c>
      <c r="BC1829">
        <f>IF($A1829="","",SUMIFS($BS$2:$BS$2500,$W$2:$W$2500,$A1829))</f>
      </c>
      <c r="BD1829">
        <f>IF($A1829="","",SUMIFS($BT$2:$BT$2500,$W$2:$W$2500,$A1829))</f>
      </c>
      <c r="BF1829">
        <f>IF($Z1829="","",INDEX($AO$2:$AO$2000,$Z1829))</f>
      </c>
      <c r="BG1829">
        <f>IF($Z1829="","",INDEX($AP$2:$AP$2000,$Z1829))</f>
      </c>
      <c r="BH1829">
        <f>IF($Z1829="","",INDEX($AQ$2:$AQ$2000,$Z1829))</f>
      </c>
      <c r="BI1829">
        <f>IF($Z1829="","",INDEX($AR$2:$AR$2000,$Z1829))</f>
      </c>
      <c r="BJ1829">
        <f>IF($Z1829="","",INDEX($AS$2:$AS$2000,$Z1829))</f>
      </c>
      <c r="BK1829">
        <f>IF($Z1829="","",INDEX($AT$2:$AT$2000,$Z1829))</f>
      </c>
      <c r="BL1829">
        <f>IF($Z1829="","",INDEX($AU$2:$AU$2000,$Z1829))</f>
      </c>
      <c r="BM1829">
        <f>IF($Z1829="","",INDEX($AV$2:$AV$2000,$Z1829))</f>
      </c>
      <c r="BN1829">
        <f>IF($Z1829="","",INDEX($AW$2:$AW$2000,$Z1829))</f>
      </c>
      <c r="BO1829">
        <f>IF($Z1829="","",INDEX($AX$2:$AX$2000,$Z1829))</f>
      </c>
      <c r="BP1829">
        <f>IF($Z1829="","",INDEX($AY$2:$AY$2000,$Z1829))</f>
      </c>
      <c r="BQ1829">
        <f>IF($Z1829="","",INDEX($AZ$2:$AZ$2000,$Z1829))</f>
      </c>
      <c r="BR1829">
        <f>IF($Z1829="","",INDEX($BA$2:$BA$2000,$Z1829))</f>
      </c>
      <c r="BS1829">
        <f>IF($Z1829="","",INDEX($BB$2:$BB$2000,$Z1829))</f>
      </c>
      <c r="BT1829">
        <f>IF($Z1829="","",INDEX($BC$2:$BC$2000,$Z1829))</f>
      </c>
      <c r="BV1829">
        <f>IF(OR($A1829="",$P1829&lt;&gt;"Yes",$AH1829="Yes"),"",1+N($AG1829))</f>
      </c>
      <c r="BW1829">
        <f>IF($A1829="","",COUNTIFS($W$2:$W$2500,$A1829,$BZ$2:$BZ$2500,"Yes")+COUNTIFS($X$2:$X$2500,$A1829,$BY$2:$BY$2500,"Yes"))</f>
      </c>
      <c r="BX1829">
        <f>IF(OR($A1829="",$P1829="Yes"),"",IF(N($BW1829)=0,0,1+SUMIFS($CB$2:$CB$2500,$W$2:$W$2500,$A1829)+SUMIFS($CA$2:$CA$2500,$X$2:$X$2500,$A1829)))</f>
      </c>
      <c r="BY1829" t="str">
        <f>IF($Y1829="","",INDEX($AH$2:$AH$2000,$Y1829)&amp;"")</f>
      </c>
      <c r="BZ1829" t="str">
        <f>IF($Z1829="","",INDEX($AH$2:$AH$2000,$Z1829)&amp;"")</f>
      </c>
      <c r="CA1829">
        <f>IF($Y1829="","",INDEX($BV$2:$BV$2000,$Y1829))</f>
      </c>
      <c r="CB1829">
        <f>IF($Z1829="","",INDEX($BV$2:$BV$2000,$Z1829))</f>
      </c>
    </row>
    <row r="1830">
      <c r="A1830" t="str">
        <f>IF(TRIM(INDEX(games!$A:$A,ROW()))="","",TRIM(INDEX(games!$A:$A,ROW())))</f>
      </c>
      <c r="B1830">
        <f>IF(OR($A1830="",INDEX(games!$B:$B,ROW())=""),"",INDEX(games!$B:$B,ROW()))</f>
      </c>
      <c r="C1830" t="str">
        <f>IF(OR($A1830="",INDEX(games!$C:$C,ROW())=""),"",INDEX(games!$C:$C,ROW()))</f>
      </c>
      <c r="D1830">
        <f>IF($A1830="","",COUNTIF($W$2:$W$2500,$A1830)+COUNTIF($X$2:$X$2500,$A1830))</f>
      </c>
      <c r="E1830">
        <f>IF($A1830="","",IFERROR(MATCH($C1830,$R$2:$R$5,0),0))</f>
      </c>
      <c r="F1830">
        <f>IF($A1830="","",MOD(ROW(),34))</f>
      </c>
      <c r="G1830">
        <f>IF($A1830="",NA(),IF($C1830="Action",$B1830,NA()))</f>
      </c>
      <c r="H1830">
        <f>IF($A1830="",NA(),IF($C1830="Action",1+$F1830*0.023,NA()))</f>
      </c>
      <c r="I1830">
        <f>IF($A1830="",NA(),IF($C1830="Strategy",$B1830,NA()))</f>
      </c>
      <c r="J1830">
        <f>IF($A1830="",NA(),IF($C1830="Strategy",2+$F1830*0.023,NA()))</f>
      </c>
      <c r="K1830">
        <f>IF($A1830="",NA(),IF($C1830="Deckbuilder",$B1830,NA()))</f>
      </c>
      <c r="L1830">
        <f>IF($A1830="",NA(),IF($C1830="Deckbuilder",3+$F1830*0.023,NA()))</f>
      </c>
      <c r="M1830">
        <f>IF($A1830="",NA(),IF($C1830="Traditional",$B1830,NA()))</f>
      </c>
      <c r="N1830">
        <f>IF($A1830="",NA(),IF($C1830="Traditional",4+$F1830*0.023,NA()))</f>
      </c>
      <c r="O1830">
        <f>IF($A1830="","",$D1830+ROW()/1000000)</f>
      </c>
      <c r="P1830" t="str">
        <f>IF(OR($A1830="",INDEX(games!$H:$H,ROW())=""),"",INDEX(games!$H:$H,ROW()))</f>
      </c>
      <c r="Q1830">
        <f>IF(OR($A1830="",$P1830&lt;&gt;"Yes"),"",$D1830+ROW()/1000000)</f>
      </c>
      <c r="T1830">
        <f>IF($Y1830="","",INDEX($B$2:$B$2000,$Y1830))</f>
      </c>
      <c r="U1830">
        <f>IF($Z1830="","",INDEX($B$2:$B$2000,$Z1830))</f>
      </c>
      <c r="V1830">
        <f>IF(OR($T1830="",$U1830=""),"",$U1830-$T1830)</f>
      </c>
      <c r="W1830" t="str">
        <f>IF(TRIM(INDEX(connections!$A:$A,ROW()))="","",TRIM(INDEX(connections!$A:$A,ROW())))</f>
      </c>
      <c r="X1830" t="str">
        <f>IF($W1830="","",TRIM(INDEX(connections!$B:$B,ROW())))</f>
      </c>
      <c r="Y1830">
        <f>IF($W1830="","",IFERROR(MATCH($W1830,$A$2:$A$2000,0),""))</f>
      </c>
      <c r="Z1830">
        <f>IF($X1830="","",IFERROR(MATCH($X1830,$A$2:$A$2000,0),""))</f>
      </c>
      <c r="AA1830" t="str">
        <f>IF($Y1830="","",INDEX($P$2:$P$2000,$Y1830))</f>
      </c>
      <c r="AB1830" t="str">
        <f>IF($Z1830="","",INDEX($P$2:$P$2000,$Z1830))</f>
      </c>
      <c r="AC1830">
        <f>IF(AND($AA1830="Yes",$AB1830="Yes"),1,"")</f>
      </c>
      <c r="AD1830">
        <f>IF(OR($Y1830="",$Z1830=""),"",IF(INDEX($C$2:$C$2000,$Y1830)=INDEX($C$2:$C$2000,$Z1830),0,1))</f>
      </c>
      <c r="AE1830">
        <f>IF($AC1830&lt;&gt;1,"",IF(AND(INDEX($AG$2:$AG$2000,$Y1830)=1,INDEX($AG$2:$AG$2000,$Z1830)=1),1,""))</f>
      </c>
      <c r="AG1830">
        <f>IF($A1830="","",COUNTIFS($W$2:$W$2500,$A1830,$AB$2:$AB$2500,"Yes")+COUNTIFS($X$2:$X$2500,$A1830,$AA$2:$AA$2500,"Yes"))</f>
      </c>
      <c r="AH1830" t="str">
        <f>IF(OR($P1830&lt;&gt;"Yes",N($AG1830)=0),"",IF(AND($AG1830=1,COUNTIFS($W$2:$W$2500,$A1830,$AE$2:$AE$2500,1)+COUNTIFS($X$2:$X$2500,$A1830,$AE$2:$AE$2500,1)&gt;0),"","Yes"))</f>
      </c>
      <c r="AI1830">
        <f>IF($AH1830="Yes",$AG1830,"")</f>
      </c>
      <c r="AJ1830">
        <f>IF($AI1830="","",$AI1830+ROW()/1000000)</f>
      </c>
      <c r="AK1830">
        <f>IF(OR($A1830="",$P1830="Yes",N($AG1830)=0),"",$AG1830+ROW()/1000000)</f>
      </c>
      <c r="AL1830" t="str">
        <f>IF($A1830="","",INDEX(games!$J:$J,ROW())&amp;"")</f>
      </c>
      <c r="AM1830">
        <f>IF($A1830="","",SUMPRODUCT($AO1830:$BD1830,'Map Analysis'!$AP$2^{0,1,2,3,4,5,6,7,8,9,10,11,12,13,14,15}))</f>
      </c>
      <c r="AN1830">
        <f>IF($A1830="","",$AM1830+ROW()/10000000)</f>
      </c>
      <c r="AO1830">
        <f>IF($A1830="","",COUNTIF($W$2:$W$2500,$A1830))</f>
      </c>
      <c r="AP1830">
        <f>IF($A1830="","",SUMIFS($BF$2:$BF$2500,$W$2:$W$2500,$A1830))</f>
      </c>
      <c r="AQ1830">
        <f>IF($A1830="","",SUMIFS($BG$2:$BG$2500,$W$2:$W$2500,$A1830))</f>
      </c>
      <c r="AR1830">
        <f>IF($A1830="","",SUMIFS($BH$2:$BH$2500,$W$2:$W$2500,$A1830))</f>
      </c>
      <c r="AS1830">
        <f>IF($A1830="","",SUMIFS($BI$2:$BI$2500,$W$2:$W$2500,$A1830))</f>
      </c>
      <c r="AT1830">
        <f>IF($A1830="","",SUMIFS($BJ$2:$BJ$2500,$W$2:$W$2500,$A1830))</f>
      </c>
      <c r="AU1830">
        <f>IF($A1830="","",SUMIFS($BK$2:$BK$2500,$W$2:$W$2500,$A1830))</f>
      </c>
      <c r="AV1830">
        <f>IF($A1830="","",SUMIFS($BL$2:$BL$2500,$W$2:$W$2500,$A1830))</f>
      </c>
      <c r="AW1830">
        <f>IF($A1830="","",SUMIFS($BM$2:$BM$2500,$W$2:$W$2500,$A1830))</f>
      </c>
      <c r="AX1830">
        <f>IF($A1830="","",SUMIFS($BN$2:$BN$2500,$W$2:$W$2500,$A1830))</f>
      </c>
      <c r="AY1830">
        <f>IF($A1830="","",SUMIFS($BO$2:$BO$2500,$W$2:$W$2500,$A1830))</f>
      </c>
      <c r="AZ1830">
        <f>IF($A1830="","",SUMIFS($BP$2:$BP$2500,$W$2:$W$2500,$A1830))</f>
      </c>
      <c r="BA1830">
        <f>IF($A1830="","",SUMIFS($BQ$2:$BQ$2500,$W$2:$W$2500,$A1830))</f>
      </c>
      <c r="BB1830">
        <f>IF($A1830="","",SUMIFS($BR$2:$BR$2500,$W$2:$W$2500,$A1830))</f>
      </c>
      <c r="BC1830">
        <f>IF($A1830="","",SUMIFS($BS$2:$BS$2500,$W$2:$W$2500,$A1830))</f>
      </c>
      <c r="BD1830">
        <f>IF($A1830="","",SUMIFS($BT$2:$BT$2500,$W$2:$W$2500,$A1830))</f>
      </c>
      <c r="BF1830">
        <f>IF($Z1830="","",INDEX($AO$2:$AO$2000,$Z1830))</f>
      </c>
      <c r="BG1830">
        <f>IF($Z1830="","",INDEX($AP$2:$AP$2000,$Z1830))</f>
      </c>
      <c r="BH1830">
        <f>IF($Z1830="","",INDEX($AQ$2:$AQ$2000,$Z1830))</f>
      </c>
      <c r="BI1830">
        <f>IF($Z1830="","",INDEX($AR$2:$AR$2000,$Z1830))</f>
      </c>
      <c r="BJ1830">
        <f>IF($Z1830="","",INDEX($AS$2:$AS$2000,$Z1830))</f>
      </c>
      <c r="BK1830">
        <f>IF($Z1830="","",INDEX($AT$2:$AT$2000,$Z1830))</f>
      </c>
      <c r="BL1830">
        <f>IF($Z1830="","",INDEX($AU$2:$AU$2000,$Z1830))</f>
      </c>
      <c r="BM1830">
        <f>IF($Z1830="","",INDEX($AV$2:$AV$2000,$Z1830))</f>
      </c>
      <c r="BN1830">
        <f>IF($Z1830="","",INDEX($AW$2:$AW$2000,$Z1830))</f>
      </c>
      <c r="BO1830">
        <f>IF($Z1830="","",INDEX($AX$2:$AX$2000,$Z1830))</f>
      </c>
      <c r="BP1830">
        <f>IF($Z1830="","",INDEX($AY$2:$AY$2000,$Z1830))</f>
      </c>
      <c r="BQ1830">
        <f>IF($Z1830="","",INDEX($AZ$2:$AZ$2000,$Z1830))</f>
      </c>
      <c r="BR1830">
        <f>IF($Z1830="","",INDEX($BA$2:$BA$2000,$Z1830))</f>
      </c>
      <c r="BS1830">
        <f>IF($Z1830="","",INDEX($BB$2:$BB$2000,$Z1830))</f>
      </c>
      <c r="BT1830">
        <f>IF($Z1830="","",INDEX($BC$2:$BC$2000,$Z1830))</f>
      </c>
      <c r="BV1830">
        <f>IF(OR($A1830="",$P1830&lt;&gt;"Yes",$AH1830="Yes"),"",1+N($AG1830))</f>
      </c>
      <c r="BW1830">
        <f>IF($A1830="","",COUNTIFS($W$2:$W$2500,$A1830,$BZ$2:$BZ$2500,"Yes")+COUNTIFS($X$2:$X$2500,$A1830,$BY$2:$BY$2500,"Yes"))</f>
      </c>
      <c r="BX1830">
        <f>IF(OR($A1830="",$P1830="Yes"),"",IF(N($BW1830)=0,0,1+SUMIFS($CB$2:$CB$2500,$W$2:$W$2500,$A1830)+SUMIFS($CA$2:$CA$2500,$X$2:$X$2500,$A1830)))</f>
      </c>
      <c r="BY1830" t="str">
        <f>IF($Y1830="","",INDEX($AH$2:$AH$2000,$Y1830)&amp;"")</f>
      </c>
      <c r="BZ1830" t="str">
        <f>IF($Z1830="","",INDEX($AH$2:$AH$2000,$Z1830)&amp;"")</f>
      </c>
      <c r="CA1830">
        <f>IF($Y1830="","",INDEX($BV$2:$BV$2000,$Y1830))</f>
      </c>
      <c r="CB1830">
        <f>IF($Z1830="","",INDEX($BV$2:$BV$2000,$Z1830))</f>
      </c>
    </row>
    <row r="1831">
      <c r="A1831" t="str">
        <f>IF(TRIM(INDEX(games!$A:$A,ROW()))="","",TRIM(INDEX(games!$A:$A,ROW())))</f>
      </c>
      <c r="B1831">
        <f>IF(OR($A1831="",INDEX(games!$B:$B,ROW())=""),"",INDEX(games!$B:$B,ROW()))</f>
      </c>
      <c r="C1831" t="str">
        <f>IF(OR($A1831="",INDEX(games!$C:$C,ROW())=""),"",INDEX(games!$C:$C,ROW()))</f>
      </c>
      <c r="D1831">
        <f>IF($A1831="","",COUNTIF($W$2:$W$2500,$A1831)+COUNTIF($X$2:$X$2500,$A1831))</f>
      </c>
      <c r="E1831">
        <f>IF($A1831="","",IFERROR(MATCH($C1831,$R$2:$R$5,0),0))</f>
      </c>
      <c r="F1831">
        <f>IF($A1831="","",MOD(ROW(),34))</f>
      </c>
      <c r="G1831">
        <f>IF($A1831="",NA(),IF($C1831="Action",$B1831,NA()))</f>
      </c>
      <c r="H1831">
        <f>IF($A1831="",NA(),IF($C1831="Action",1+$F1831*0.023,NA()))</f>
      </c>
      <c r="I1831">
        <f>IF($A1831="",NA(),IF($C1831="Strategy",$B1831,NA()))</f>
      </c>
      <c r="J1831">
        <f>IF($A1831="",NA(),IF($C1831="Strategy",2+$F1831*0.023,NA()))</f>
      </c>
      <c r="K1831">
        <f>IF($A1831="",NA(),IF($C1831="Deckbuilder",$B1831,NA()))</f>
      </c>
      <c r="L1831">
        <f>IF($A1831="",NA(),IF($C1831="Deckbuilder",3+$F1831*0.023,NA()))</f>
      </c>
      <c r="M1831">
        <f>IF($A1831="",NA(),IF($C1831="Traditional",$B1831,NA()))</f>
      </c>
      <c r="N1831">
        <f>IF($A1831="",NA(),IF($C1831="Traditional",4+$F1831*0.023,NA()))</f>
      </c>
      <c r="O1831">
        <f>IF($A1831="","",$D1831+ROW()/1000000)</f>
      </c>
      <c r="P1831" t="str">
        <f>IF(OR($A1831="",INDEX(games!$H:$H,ROW())=""),"",INDEX(games!$H:$H,ROW()))</f>
      </c>
      <c r="Q1831">
        <f>IF(OR($A1831="",$P1831&lt;&gt;"Yes"),"",$D1831+ROW()/1000000)</f>
      </c>
      <c r="T1831">
        <f>IF($Y1831="","",INDEX($B$2:$B$2000,$Y1831))</f>
      </c>
      <c r="U1831">
        <f>IF($Z1831="","",INDEX($B$2:$B$2000,$Z1831))</f>
      </c>
      <c r="V1831">
        <f>IF(OR($T1831="",$U1831=""),"",$U1831-$T1831)</f>
      </c>
      <c r="W1831" t="str">
        <f>IF(TRIM(INDEX(connections!$A:$A,ROW()))="","",TRIM(INDEX(connections!$A:$A,ROW())))</f>
      </c>
      <c r="X1831" t="str">
        <f>IF($W1831="","",TRIM(INDEX(connections!$B:$B,ROW())))</f>
      </c>
      <c r="Y1831">
        <f>IF($W1831="","",IFERROR(MATCH($W1831,$A$2:$A$2000,0),""))</f>
      </c>
      <c r="Z1831">
        <f>IF($X1831="","",IFERROR(MATCH($X1831,$A$2:$A$2000,0),""))</f>
      </c>
      <c r="AA1831" t="str">
        <f>IF($Y1831="","",INDEX($P$2:$P$2000,$Y1831))</f>
      </c>
      <c r="AB1831" t="str">
        <f>IF($Z1831="","",INDEX($P$2:$P$2000,$Z1831))</f>
      </c>
      <c r="AC1831">
        <f>IF(AND($AA1831="Yes",$AB1831="Yes"),1,"")</f>
      </c>
      <c r="AD1831">
        <f>IF(OR($Y1831="",$Z1831=""),"",IF(INDEX($C$2:$C$2000,$Y1831)=INDEX($C$2:$C$2000,$Z1831),0,1))</f>
      </c>
      <c r="AE1831">
        <f>IF($AC1831&lt;&gt;1,"",IF(AND(INDEX($AG$2:$AG$2000,$Y1831)=1,INDEX($AG$2:$AG$2000,$Z1831)=1),1,""))</f>
      </c>
      <c r="AG1831">
        <f>IF($A1831="","",COUNTIFS($W$2:$W$2500,$A1831,$AB$2:$AB$2500,"Yes")+COUNTIFS($X$2:$X$2500,$A1831,$AA$2:$AA$2500,"Yes"))</f>
      </c>
      <c r="AH1831" t="str">
        <f>IF(OR($P1831&lt;&gt;"Yes",N($AG1831)=0),"",IF(AND($AG1831=1,COUNTIFS($W$2:$W$2500,$A1831,$AE$2:$AE$2500,1)+COUNTIFS($X$2:$X$2500,$A1831,$AE$2:$AE$2500,1)&gt;0),"","Yes"))</f>
      </c>
      <c r="AI1831">
        <f>IF($AH1831="Yes",$AG1831,"")</f>
      </c>
      <c r="AJ1831">
        <f>IF($AI1831="","",$AI1831+ROW()/1000000)</f>
      </c>
      <c r="AK1831">
        <f>IF(OR($A1831="",$P1831="Yes",N($AG1831)=0),"",$AG1831+ROW()/1000000)</f>
      </c>
      <c r="AL1831" t="str">
        <f>IF($A1831="","",INDEX(games!$J:$J,ROW())&amp;"")</f>
      </c>
      <c r="AM1831">
        <f>IF($A1831="","",SUMPRODUCT($AO1831:$BD1831,'Map Analysis'!$AP$2^{0,1,2,3,4,5,6,7,8,9,10,11,12,13,14,15}))</f>
      </c>
      <c r="AN1831">
        <f>IF($A1831="","",$AM1831+ROW()/10000000)</f>
      </c>
      <c r="AO1831">
        <f>IF($A1831="","",COUNTIF($W$2:$W$2500,$A1831))</f>
      </c>
      <c r="AP1831">
        <f>IF($A1831="","",SUMIFS($BF$2:$BF$2500,$W$2:$W$2500,$A1831))</f>
      </c>
      <c r="AQ1831">
        <f>IF($A1831="","",SUMIFS($BG$2:$BG$2500,$W$2:$W$2500,$A1831))</f>
      </c>
      <c r="AR1831">
        <f>IF($A1831="","",SUMIFS($BH$2:$BH$2500,$W$2:$W$2500,$A1831))</f>
      </c>
      <c r="AS1831">
        <f>IF($A1831="","",SUMIFS($BI$2:$BI$2500,$W$2:$W$2500,$A1831))</f>
      </c>
      <c r="AT1831">
        <f>IF($A1831="","",SUMIFS($BJ$2:$BJ$2500,$W$2:$W$2500,$A1831))</f>
      </c>
      <c r="AU1831">
        <f>IF($A1831="","",SUMIFS($BK$2:$BK$2500,$W$2:$W$2500,$A1831))</f>
      </c>
      <c r="AV1831">
        <f>IF($A1831="","",SUMIFS($BL$2:$BL$2500,$W$2:$W$2500,$A1831))</f>
      </c>
      <c r="AW1831">
        <f>IF($A1831="","",SUMIFS($BM$2:$BM$2500,$W$2:$W$2500,$A1831))</f>
      </c>
      <c r="AX1831">
        <f>IF($A1831="","",SUMIFS($BN$2:$BN$2500,$W$2:$W$2500,$A1831))</f>
      </c>
      <c r="AY1831">
        <f>IF($A1831="","",SUMIFS($BO$2:$BO$2500,$W$2:$W$2500,$A1831))</f>
      </c>
      <c r="AZ1831">
        <f>IF($A1831="","",SUMIFS($BP$2:$BP$2500,$W$2:$W$2500,$A1831))</f>
      </c>
      <c r="BA1831">
        <f>IF($A1831="","",SUMIFS($BQ$2:$BQ$2500,$W$2:$W$2500,$A1831))</f>
      </c>
      <c r="BB1831">
        <f>IF($A1831="","",SUMIFS($BR$2:$BR$2500,$W$2:$W$2500,$A1831))</f>
      </c>
      <c r="BC1831">
        <f>IF($A1831="","",SUMIFS($BS$2:$BS$2500,$W$2:$W$2500,$A1831))</f>
      </c>
      <c r="BD1831">
        <f>IF($A1831="","",SUMIFS($BT$2:$BT$2500,$W$2:$W$2500,$A1831))</f>
      </c>
      <c r="BF1831">
        <f>IF($Z1831="","",INDEX($AO$2:$AO$2000,$Z1831))</f>
      </c>
      <c r="BG1831">
        <f>IF($Z1831="","",INDEX($AP$2:$AP$2000,$Z1831))</f>
      </c>
      <c r="BH1831">
        <f>IF($Z1831="","",INDEX($AQ$2:$AQ$2000,$Z1831))</f>
      </c>
      <c r="BI1831">
        <f>IF($Z1831="","",INDEX($AR$2:$AR$2000,$Z1831))</f>
      </c>
      <c r="BJ1831">
        <f>IF($Z1831="","",INDEX($AS$2:$AS$2000,$Z1831))</f>
      </c>
      <c r="BK1831">
        <f>IF($Z1831="","",INDEX($AT$2:$AT$2000,$Z1831))</f>
      </c>
      <c r="BL1831">
        <f>IF($Z1831="","",INDEX($AU$2:$AU$2000,$Z1831))</f>
      </c>
      <c r="BM1831">
        <f>IF($Z1831="","",INDEX($AV$2:$AV$2000,$Z1831))</f>
      </c>
      <c r="BN1831">
        <f>IF($Z1831="","",INDEX($AW$2:$AW$2000,$Z1831))</f>
      </c>
      <c r="BO1831">
        <f>IF($Z1831="","",INDEX($AX$2:$AX$2000,$Z1831))</f>
      </c>
      <c r="BP1831">
        <f>IF($Z1831="","",INDEX($AY$2:$AY$2000,$Z1831))</f>
      </c>
      <c r="BQ1831">
        <f>IF($Z1831="","",INDEX($AZ$2:$AZ$2000,$Z1831))</f>
      </c>
      <c r="BR1831">
        <f>IF($Z1831="","",INDEX($BA$2:$BA$2000,$Z1831))</f>
      </c>
      <c r="BS1831">
        <f>IF($Z1831="","",INDEX($BB$2:$BB$2000,$Z1831))</f>
      </c>
      <c r="BT1831">
        <f>IF($Z1831="","",INDEX($BC$2:$BC$2000,$Z1831))</f>
      </c>
      <c r="BV1831">
        <f>IF(OR($A1831="",$P1831&lt;&gt;"Yes",$AH1831="Yes"),"",1+N($AG1831))</f>
      </c>
      <c r="BW1831">
        <f>IF($A1831="","",COUNTIFS($W$2:$W$2500,$A1831,$BZ$2:$BZ$2500,"Yes")+COUNTIFS($X$2:$X$2500,$A1831,$BY$2:$BY$2500,"Yes"))</f>
      </c>
      <c r="BX1831">
        <f>IF(OR($A1831="",$P1831="Yes"),"",IF(N($BW1831)=0,0,1+SUMIFS($CB$2:$CB$2500,$W$2:$W$2500,$A1831)+SUMIFS($CA$2:$CA$2500,$X$2:$X$2500,$A1831)))</f>
      </c>
      <c r="BY1831" t="str">
        <f>IF($Y1831="","",INDEX($AH$2:$AH$2000,$Y1831)&amp;"")</f>
      </c>
      <c r="BZ1831" t="str">
        <f>IF($Z1831="","",INDEX($AH$2:$AH$2000,$Z1831)&amp;"")</f>
      </c>
      <c r="CA1831">
        <f>IF($Y1831="","",INDEX($BV$2:$BV$2000,$Y1831))</f>
      </c>
      <c r="CB1831">
        <f>IF($Z1831="","",INDEX($BV$2:$BV$2000,$Z1831))</f>
      </c>
    </row>
    <row r="1832">
      <c r="A1832" t="str">
        <f>IF(TRIM(INDEX(games!$A:$A,ROW()))="","",TRIM(INDEX(games!$A:$A,ROW())))</f>
      </c>
      <c r="B1832">
        <f>IF(OR($A1832="",INDEX(games!$B:$B,ROW())=""),"",INDEX(games!$B:$B,ROW()))</f>
      </c>
      <c r="C1832" t="str">
        <f>IF(OR($A1832="",INDEX(games!$C:$C,ROW())=""),"",INDEX(games!$C:$C,ROW()))</f>
      </c>
      <c r="D1832">
        <f>IF($A1832="","",COUNTIF($W$2:$W$2500,$A1832)+COUNTIF($X$2:$X$2500,$A1832))</f>
      </c>
      <c r="E1832">
        <f>IF($A1832="","",IFERROR(MATCH($C1832,$R$2:$R$5,0),0))</f>
      </c>
      <c r="F1832">
        <f>IF($A1832="","",MOD(ROW(),34))</f>
      </c>
      <c r="G1832">
        <f>IF($A1832="",NA(),IF($C1832="Action",$B1832,NA()))</f>
      </c>
      <c r="H1832">
        <f>IF($A1832="",NA(),IF($C1832="Action",1+$F1832*0.023,NA()))</f>
      </c>
      <c r="I1832">
        <f>IF($A1832="",NA(),IF($C1832="Strategy",$B1832,NA()))</f>
      </c>
      <c r="J1832">
        <f>IF($A1832="",NA(),IF($C1832="Strategy",2+$F1832*0.023,NA()))</f>
      </c>
      <c r="K1832">
        <f>IF($A1832="",NA(),IF($C1832="Deckbuilder",$B1832,NA()))</f>
      </c>
      <c r="L1832">
        <f>IF($A1832="",NA(),IF($C1832="Deckbuilder",3+$F1832*0.023,NA()))</f>
      </c>
      <c r="M1832">
        <f>IF($A1832="",NA(),IF($C1832="Traditional",$B1832,NA()))</f>
      </c>
      <c r="N1832">
        <f>IF($A1832="",NA(),IF($C1832="Traditional",4+$F1832*0.023,NA()))</f>
      </c>
      <c r="O1832">
        <f>IF($A1832="","",$D1832+ROW()/1000000)</f>
      </c>
      <c r="P1832" t="str">
        <f>IF(OR($A1832="",INDEX(games!$H:$H,ROW())=""),"",INDEX(games!$H:$H,ROW()))</f>
      </c>
      <c r="Q1832">
        <f>IF(OR($A1832="",$P1832&lt;&gt;"Yes"),"",$D1832+ROW()/1000000)</f>
      </c>
      <c r="T1832">
        <f>IF($Y1832="","",INDEX($B$2:$B$2000,$Y1832))</f>
      </c>
      <c r="U1832">
        <f>IF($Z1832="","",INDEX($B$2:$B$2000,$Z1832))</f>
      </c>
      <c r="V1832">
        <f>IF(OR($T1832="",$U1832=""),"",$U1832-$T1832)</f>
      </c>
      <c r="W1832" t="str">
        <f>IF(TRIM(INDEX(connections!$A:$A,ROW()))="","",TRIM(INDEX(connections!$A:$A,ROW())))</f>
      </c>
      <c r="X1832" t="str">
        <f>IF($W1832="","",TRIM(INDEX(connections!$B:$B,ROW())))</f>
      </c>
      <c r="Y1832">
        <f>IF($W1832="","",IFERROR(MATCH($W1832,$A$2:$A$2000,0),""))</f>
      </c>
      <c r="Z1832">
        <f>IF($X1832="","",IFERROR(MATCH($X1832,$A$2:$A$2000,0),""))</f>
      </c>
      <c r="AA1832" t="str">
        <f>IF($Y1832="","",INDEX($P$2:$P$2000,$Y1832))</f>
      </c>
      <c r="AB1832" t="str">
        <f>IF($Z1832="","",INDEX($P$2:$P$2000,$Z1832))</f>
      </c>
      <c r="AC1832">
        <f>IF(AND($AA1832="Yes",$AB1832="Yes"),1,"")</f>
      </c>
      <c r="AD1832">
        <f>IF(OR($Y1832="",$Z1832=""),"",IF(INDEX($C$2:$C$2000,$Y1832)=INDEX($C$2:$C$2000,$Z1832),0,1))</f>
      </c>
      <c r="AE1832">
        <f>IF($AC1832&lt;&gt;1,"",IF(AND(INDEX($AG$2:$AG$2000,$Y1832)=1,INDEX($AG$2:$AG$2000,$Z1832)=1),1,""))</f>
      </c>
      <c r="AG1832">
        <f>IF($A1832="","",COUNTIFS($W$2:$W$2500,$A1832,$AB$2:$AB$2500,"Yes")+COUNTIFS($X$2:$X$2500,$A1832,$AA$2:$AA$2500,"Yes"))</f>
      </c>
      <c r="AH1832" t="str">
        <f>IF(OR($P1832&lt;&gt;"Yes",N($AG1832)=0),"",IF(AND($AG1832=1,COUNTIFS($W$2:$W$2500,$A1832,$AE$2:$AE$2500,1)+COUNTIFS($X$2:$X$2500,$A1832,$AE$2:$AE$2500,1)&gt;0),"","Yes"))</f>
      </c>
      <c r="AI1832">
        <f>IF($AH1832="Yes",$AG1832,"")</f>
      </c>
      <c r="AJ1832">
        <f>IF($AI1832="","",$AI1832+ROW()/1000000)</f>
      </c>
      <c r="AK1832">
        <f>IF(OR($A1832="",$P1832="Yes",N($AG1832)=0),"",$AG1832+ROW()/1000000)</f>
      </c>
      <c r="AL1832" t="str">
        <f>IF($A1832="","",INDEX(games!$J:$J,ROW())&amp;"")</f>
      </c>
      <c r="AM1832">
        <f>IF($A1832="","",SUMPRODUCT($AO1832:$BD1832,'Map Analysis'!$AP$2^{0,1,2,3,4,5,6,7,8,9,10,11,12,13,14,15}))</f>
      </c>
      <c r="AN1832">
        <f>IF($A1832="","",$AM1832+ROW()/10000000)</f>
      </c>
      <c r="AO1832">
        <f>IF($A1832="","",COUNTIF($W$2:$W$2500,$A1832))</f>
      </c>
      <c r="AP1832">
        <f>IF($A1832="","",SUMIFS($BF$2:$BF$2500,$W$2:$W$2500,$A1832))</f>
      </c>
      <c r="AQ1832">
        <f>IF($A1832="","",SUMIFS($BG$2:$BG$2500,$W$2:$W$2500,$A1832))</f>
      </c>
      <c r="AR1832">
        <f>IF($A1832="","",SUMIFS($BH$2:$BH$2500,$W$2:$W$2500,$A1832))</f>
      </c>
      <c r="AS1832">
        <f>IF($A1832="","",SUMIFS($BI$2:$BI$2500,$W$2:$W$2500,$A1832))</f>
      </c>
      <c r="AT1832">
        <f>IF($A1832="","",SUMIFS($BJ$2:$BJ$2500,$W$2:$W$2500,$A1832))</f>
      </c>
      <c r="AU1832">
        <f>IF($A1832="","",SUMIFS($BK$2:$BK$2500,$W$2:$W$2500,$A1832))</f>
      </c>
      <c r="AV1832">
        <f>IF($A1832="","",SUMIFS($BL$2:$BL$2500,$W$2:$W$2500,$A1832))</f>
      </c>
      <c r="AW1832">
        <f>IF($A1832="","",SUMIFS($BM$2:$BM$2500,$W$2:$W$2500,$A1832))</f>
      </c>
      <c r="AX1832">
        <f>IF($A1832="","",SUMIFS($BN$2:$BN$2500,$W$2:$W$2500,$A1832))</f>
      </c>
      <c r="AY1832">
        <f>IF($A1832="","",SUMIFS($BO$2:$BO$2500,$W$2:$W$2500,$A1832))</f>
      </c>
      <c r="AZ1832">
        <f>IF($A1832="","",SUMIFS($BP$2:$BP$2500,$W$2:$W$2500,$A1832))</f>
      </c>
      <c r="BA1832">
        <f>IF($A1832="","",SUMIFS($BQ$2:$BQ$2500,$W$2:$W$2500,$A1832))</f>
      </c>
      <c r="BB1832">
        <f>IF($A1832="","",SUMIFS($BR$2:$BR$2500,$W$2:$W$2500,$A1832))</f>
      </c>
      <c r="BC1832">
        <f>IF($A1832="","",SUMIFS($BS$2:$BS$2500,$W$2:$W$2500,$A1832))</f>
      </c>
      <c r="BD1832">
        <f>IF($A1832="","",SUMIFS($BT$2:$BT$2500,$W$2:$W$2500,$A1832))</f>
      </c>
      <c r="BF1832">
        <f>IF($Z1832="","",INDEX($AO$2:$AO$2000,$Z1832))</f>
      </c>
      <c r="BG1832">
        <f>IF($Z1832="","",INDEX($AP$2:$AP$2000,$Z1832))</f>
      </c>
      <c r="BH1832">
        <f>IF($Z1832="","",INDEX($AQ$2:$AQ$2000,$Z1832))</f>
      </c>
      <c r="BI1832">
        <f>IF($Z1832="","",INDEX($AR$2:$AR$2000,$Z1832))</f>
      </c>
      <c r="BJ1832">
        <f>IF($Z1832="","",INDEX($AS$2:$AS$2000,$Z1832))</f>
      </c>
      <c r="BK1832">
        <f>IF($Z1832="","",INDEX($AT$2:$AT$2000,$Z1832))</f>
      </c>
      <c r="BL1832">
        <f>IF($Z1832="","",INDEX($AU$2:$AU$2000,$Z1832))</f>
      </c>
      <c r="BM1832">
        <f>IF($Z1832="","",INDEX($AV$2:$AV$2000,$Z1832))</f>
      </c>
      <c r="BN1832">
        <f>IF($Z1832="","",INDEX($AW$2:$AW$2000,$Z1832))</f>
      </c>
      <c r="BO1832">
        <f>IF($Z1832="","",INDEX($AX$2:$AX$2000,$Z1832))</f>
      </c>
      <c r="BP1832">
        <f>IF($Z1832="","",INDEX($AY$2:$AY$2000,$Z1832))</f>
      </c>
      <c r="BQ1832">
        <f>IF($Z1832="","",INDEX($AZ$2:$AZ$2000,$Z1832))</f>
      </c>
      <c r="BR1832">
        <f>IF($Z1832="","",INDEX($BA$2:$BA$2000,$Z1832))</f>
      </c>
      <c r="BS1832">
        <f>IF($Z1832="","",INDEX($BB$2:$BB$2000,$Z1832))</f>
      </c>
      <c r="BT1832">
        <f>IF($Z1832="","",INDEX($BC$2:$BC$2000,$Z1832))</f>
      </c>
      <c r="BV1832">
        <f>IF(OR($A1832="",$P1832&lt;&gt;"Yes",$AH1832="Yes"),"",1+N($AG1832))</f>
      </c>
      <c r="BW1832">
        <f>IF($A1832="","",COUNTIFS($W$2:$W$2500,$A1832,$BZ$2:$BZ$2500,"Yes")+COUNTIFS($X$2:$X$2500,$A1832,$BY$2:$BY$2500,"Yes"))</f>
      </c>
      <c r="BX1832">
        <f>IF(OR($A1832="",$P1832="Yes"),"",IF(N($BW1832)=0,0,1+SUMIFS($CB$2:$CB$2500,$W$2:$W$2500,$A1832)+SUMIFS($CA$2:$CA$2500,$X$2:$X$2500,$A1832)))</f>
      </c>
      <c r="BY1832" t="str">
        <f>IF($Y1832="","",INDEX($AH$2:$AH$2000,$Y1832)&amp;"")</f>
      </c>
      <c r="BZ1832" t="str">
        <f>IF($Z1832="","",INDEX($AH$2:$AH$2000,$Z1832)&amp;"")</f>
      </c>
      <c r="CA1832">
        <f>IF($Y1832="","",INDEX($BV$2:$BV$2000,$Y1832))</f>
      </c>
      <c r="CB1832">
        <f>IF($Z1832="","",INDEX($BV$2:$BV$2000,$Z1832))</f>
      </c>
    </row>
    <row r="1833">
      <c r="A1833" t="str">
        <f>IF(TRIM(INDEX(games!$A:$A,ROW()))="","",TRIM(INDEX(games!$A:$A,ROW())))</f>
      </c>
      <c r="B1833">
        <f>IF(OR($A1833="",INDEX(games!$B:$B,ROW())=""),"",INDEX(games!$B:$B,ROW()))</f>
      </c>
      <c r="C1833" t="str">
        <f>IF(OR($A1833="",INDEX(games!$C:$C,ROW())=""),"",INDEX(games!$C:$C,ROW()))</f>
      </c>
      <c r="D1833">
        <f>IF($A1833="","",COUNTIF($W$2:$W$2500,$A1833)+COUNTIF($X$2:$X$2500,$A1833))</f>
      </c>
      <c r="E1833">
        <f>IF($A1833="","",IFERROR(MATCH($C1833,$R$2:$R$5,0),0))</f>
      </c>
      <c r="F1833">
        <f>IF($A1833="","",MOD(ROW(),34))</f>
      </c>
      <c r="G1833">
        <f>IF($A1833="",NA(),IF($C1833="Action",$B1833,NA()))</f>
      </c>
      <c r="H1833">
        <f>IF($A1833="",NA(),IF($C1833="Action",1+$F1833*0.023,NA()))</f>
      </c>
      <c r="I1833">
        <f>IF($A1833="",NA(),IF($C1833="Strategy",$B1833,NA()))</f>
      </c>
      <c r="J1833">
        <f>IF($A1833="",NA(),IF($C1833="Strategy",2+$F1833*0.023,NA()))</f>
      </c>
      <c r="K1833">
        <f>IF($A1833="",NA(),IF($C1833="Deckbuilder",$B1833,NA()))</f>
      </c>
      <c r="L1833">
        <f>IF($A1833="",NA(),IF($C1833="Deckbuilder",3+$F1833*0.023,NA()))</f>
      </c>
      <c r="M1833">
        <f>IF($A1833="",NA(),IF($C1833="Traditional",$B1833,NA()))</f>
      </c>
      <c r="N1833">
        <f>IF($A1833="",NA(),IF($C1833="Traditional",4+$F1833*0.023,NA()))</f>
      </c>
      <c r="O1833">
        <f>IF($A1833="","",$D1833+ROW()/1000000)</f>
      </c>
      <c r="P1833" t="str">
        <f>IF(OR($A1833="",INDEX(games!$H:$H,ROW())=""),"",INDEX(games!$H:$H,ROW()))</f>
      </c>
      <c r="Q1833">
        <f>IF(OR($A1833="",$P1833&lt;&gt;"Yes"),"",$D1833+ROW()/1000000)</f>
      </c>
      <c r="T1833">
        <f>IF($Y1833="","",INDEX($B$2:$B$2000,$Y1833))</f>
      </c>
      <c r="U1833">
        <f>IF($Z1833="","",INDEX($B$2:$B$2000,$Z1833))</f>
      </c>
      <c r="V1833">
        <f>IF(OR($T1833="",$U1833=""),"",$U1833-$T1833)</f>
      </c>
      <c r="W1833" t="str">
        <f>IF(TRIM(INDEX(connections!$A:$A,ROW()))="","",TRIM(INDEX(connections!$A:$A,ROW())))</f>
      </c>
      <c r="X1833" t="str">
        <f>IF($W1833="","",TRIM(INDEX(connections!$B:$B,ROW())))</f>
      </c>
      <c r="Y1833">
        <f>IF($W1833="","",IFERROR(MATCH($W1833,$A$2:$A$2000,0),""))</f>
      </c>
      <c r="Z1833">
        <f>IF($X1833="","",IFERROR(MATCH($X1833,$A$2:$A$2000,0),""))</f>
      </c>
      <c r="AA1833" t="str">
        <f>IF($Y1833="","",INDEX($P$2:$P$2000,$Y1833))</f>
      </c>
      <c r="AB1833" t="str">
        <f>IF($Z1833="","",INDEX($P$2:$P$2000,$Z1833))</f>
      </c>
      <c r="AC1833">
        <f>IF(AND($AA1833="Yes",$AB1833="Yes"),1,"")</f>
      </c>
      <c r="AD1833">
        <f>IF(OR($Y1833="",$Z1833=""),"",IF(INDEX($C$2:$C$2000,$Y1833)=INDEX($C$2:$C$2000,$Z1833),0,1))</f>
      </c>
      <c r="AE1833">
        <f>IF($AC1833&lt;&gt;1,"",IF(AND(INDEX($AG$2:$AG$2000,$Y1833)=1,INDEX($AG$2:$AG$2000,$Z1833)=1),1,""))</f>
      </c>
      <c r="AG1833">
        <f>IF($A1833="","",COUNTIFS($W$2:$W$2500,$A1833,$AB$2:$AB$2500,"Yes")+COUNTIFS($X$2:$X$2500,$A1833,$AA$2:$AA$2500,"Yes"))</f>
      </c>
      <c r="AH1833" t="str">
        <f>IF(OR($P1833&lt;&gt;"Yes",N($AG1833)=0),"",IF(AND($AG1833=1,COUNTIFS($W$2:$W$2500,$A1833,$AE$2:$AE$2500,1)+COUNTIFS($X$2:$X$2500,$A1833,$AE$2:$AE$2500,1)&gt;0),"","Yes"))</f>
      </c>
      <c r="AI1833">
        <f>IF($AH1833="Yes",$AG1833,"")</f>
      </c>
      <c r="AJ1833">
        <f>IF($AI1833="","",$AI1833+ROW()/1000000)</f>
      </c>
      <c r="AK1833">
        <f>IF(OR($A1833="",$P1833="Yes",N($AG1833)=0),"",$AG1833+ROW()/1000000)</f>
      </c>
      <c r="AL1833" t="str">
        <f>IF($A1833="","",INDEX(games!$J:$J,ROW())&amp;"")</f>
      </c>
      <c r="AM1833">
        <f>IF($A1833="","",SUMPRODUCT($AO1833:$BD1833,'Map Analysis'!$AP$2^{0,1,2,3,4,5,6,7,8,9,10,11,12,13,14,15}))</f>
      </c>
      <c r="AN1833">
        <f>IF($A1833="","",$AM1833+ROW()/10000000)</f>
      </c>
      <c r="AO1833">
        <f>IF($A1833="","",COUNTIF($W$2:$W$2500,$A1833))</f>
      </c>
      <c r="AP1833">
        <f>IF($A1833="","",SUMIFS($BF$2:$BF$2500,$W$2:$W$2500,$A1833))</f>
      </c>
      <c r="AQ1833">
        <f>IF($A1833="","",SUMIFS($BG$2:$BG$2500,$W$2:$W$2500,$A1833))</f>
      </c>
      <c r="AR1833">
        <f>IF($A1833="","",SUMIFS($BH$2:$BH$2500,$W$2:$W$2500,$A1833))</f>
      </c>
      <c r="AS1833">
        <f>IF($A1833="","",SUMIFS($BI$2:$BI$2500,$W$2:$W$2500,$A1833))</f>
      </c>
      <c r="AT1833">
        <f>IF($A1833="","",SUMIFS($BJ$2:$BJ$2500,$W$2:$W$2500,$A1833))</f>
      </c>
      <c r="AU1833">
        <f>IF($A1833="","",SUMIFS($BK$2:$BK$2500,$W$2:$W$2500,$A1833))</f>
      </c>
      <c r="AV1833">
        <f>IF($A1833="","",SUMIFS($BL$2:$BL$2500,$W$2:$W$2500,$A1833))</f>
      </c>
      <c r="AW1833">
        <f>IF($A1833="","",SUMIFS($BM$2:$BM$2500,$W$2:$W$2500,$A1833))</f>
      </c>
      <c r="AX1833">
        <f>IF($A1833="","",SUMIFS($BN$2:$BN$2500,$W$2:$W$2500,$A1833))</f>
      </c>
      <c r="AY1833">
        <f>IF($A1833="","",SUMIFS($BO$2:$BO$2500,$W$2:$W$2500,$A1833))</f>
      </c>
      <c r="AZ1833">
        <f>IF($A1833="","",SUMIFS($BP$2:$BP$2500,$W$2:$W$2500,$A1833))</f>
      </c>
      <c r="BA1833">
        <f>IF($A1833="","",SUMIFS($BQ$2:$BQ$2500,$W$2:$W$2500,$A1833))</f>
      </c>
      <c r="BB1833">
        <f>IF($A1833="","",SUMIFS($BR$2:$BR$2500,$W$2:$W$2500,$A1833))</f>
      </c>
      <c r="BC1833">
        <f>IF($A1833="","",SUMIFS($BS$2:$BS$2500,$W$2:$W$2500,$A1833))</f>
      </c>
      <c r="BD1833">
        <f>IF($A1833="","",SUMIFS($BT$2:$BT$2500,$W$2:$W$2500,$A1833))</f>
      </c>
      <c r="BF1833">
        <f>IF($Z1833="","",INDEX($AO$2:$AO$2000,$Z1833))</f>
      </c>
      <c r="BG1833">
        <f>IF($Z1833="","",INDEX($AP$2:$AP$2000,$Z1833))</f>
      </c>
      <c r="BH1833">
        <f>IF($Z1833="","",INDEX($AQ$2:$AQ$2000,$Z1833))</f>
      </c>
      <c r="BI1833">
        <f>IF($Z1833="","",INDEX($AR$2:$AR$2000,$Z1833))</f>
      </c>
      <c r="BJ1833">
        <f>IF($Z1833="","",INDEX($AS$2:$AS$2000,$Z1833))</f>
      </c>
      <c r="BK1833">
        <f>IF($Z1833="","",INDEX($AT$2:$AT$2000,$Z1833))</f>
      </c>
      <c r="BL1833">
        <f>IF($Z1833="","",INDEX($AU$2:$AU$2000,$Z1833))</f>
      </c>
      <c r="BM1833">
        <f>IF($Z1833="","",INDEX($AV$2:$AV$2000,$Z1833))</f>
      </c>
      <c r="BN1833">
        <f>IF($Z1833="","",INDEX($AW$2:$AW$2000,$Z1833))</f>
      </c>
      <c r="BO1833">
        <f>IF($Z1833="","",INDEX($AX$2:$AX$2000,$Z1833))</f>
      </c>
      <c r="BP1833">
        <f>IF($Z1833="","",INDEX($AY$2:$AY$2000,$Z1833))</f>
      </c>
      <c r="BQ1833">
        <f>IF($Z1833="","",INDEX($AZ$2:$AZ$2000,$Z1833))</f>
      </c>
      <c r="BR1833">
        <f>IF($Z1833="","",INDEX($BA$2:$BA$2000,$Z1833))</f>
      </c>
      <c r="BS1833">
        <f>IF($Z1833="","",INDEX($BB$2:$BB$2000,$Z1833))</f>
      </c>
      <c r="BT1833">
        <f>IF($Z1833="","",INDEX($BC$2:$BC$2000,$Z1833))</f>
      </c>
      <c r="BV1833">
        <f>IF(OR($A1833="",$P1833&lt;&gt;"Yes",$AH1833="Yes"),"",1+N($AG1833))</f>
      </c>
      <c r="BW1833">
        <f>IF($A1833="","",COUNTIFS($W$2:$W$2500,$A1833,$BZ$2:$BZ$2500,"Yes")+COUNTIFS($X$2:$X$2500,$A1833,$BY$2:$BY$2500,"Yes"))</f>
      </c>
      <c r="BX1833">
        <f>IF(OR($A1833="",$P1833="Yes"),"",IF(N($BW1833)=0,0,1+SUMIFS($CB$2:$CB$2500,$W$2:$W$2500,$A1833)+SUMIFS($CA$2:$CA$2500,$X$2:$X$2500,$A1833)))</f>
      </c>
      <c r="BY1833" t="str">
        <f>IF($Y1833="","",INDEX($AH$2:$AH$2000,$Y1833)&amp;"")</f>
      </c>
      <c r="BZ1833" t="str">
        <f>IF($Z1833="","",INDEX($AH$2:$AH$2000,$Z1833)&amp;"")</f>
      </c>
      <c r="CA1833">
        <f>IF($Y1833="","",INDEX($BV$2:$BV$2000,$Y1833))</f>
      </c>
      <c r="CB1833">
        <f>IF($Z1833="","",INDEX($BV$2:$BV$2000,$Z1833))</f>
      </c>
    </row>
    <row r="1834">
      <c r="A1834" t="str">
        <f>IF(TRIM(INDEX(games!$A:$A,ROW()))="","",TRIM(INDEX(games!$A:$A,ROW())))</f>
      </c>
      <c r="B1834">
        <f>IF(OR($A1834="",INDEX(games!$B:$B,ROW())=""),"",INDEX(games!$B:$B,ROW()))</f>
      </c>
      <c r="C1834" t="str">
        <f>IF(OR($A1834="",INDEX(games!$C:$C,ROW())=""),"",INDEX(games!$C:$C,ROW()))</f>
      </c>
      <c r="D1834">
        <f>IF($A1834="","",COUNTIF($W$2:$W$2500,$A1834)+COUNTIF($X$2:$X$2500,$A1834))</f>
      </c>
      <c r="E1834">
        <f>IF($A1834="","",IFERROR(MATCH($C1834,$R$2:$R$5,0),0))</f>
      </c>
      <c r="F1834">
        <f>IF($A1834="","",MOD(ROW(),34))</f>
      </c>
      <c r="G1834">
        <f>IF($A1834="",NA(),IF($C1834="Action",$B1834,NA()))</f>
      </c>
      <c r="H1834">
        <f>IF($A1834="",NA(),IF($C1834="Action",1+$F1834*0.023,NA()))</f>
      </c>
      <c r="I1834">
        <f>IF($A1834="",NA(),IF($C1834="Strategy",$B1834,NA()))</f>
      </c>
      <c r="J1834">
        <f>IF($A1834="",NA(),IF($C1834="Strategy",2+$F1834*0.023,NA()))</f>
      </c>
      <c r="K1834">
        <f>IF($A1834="",NA(),IF($C1834="Deckbuilder",$B1834,NA()))</f>
      </c>
      <c r="L1834">
        <f>IF($A1834="",NA(),IF($C1834="Deckbuilder",3+$F1834*0.023,NA()))</f>
      </c>
      <c r="M1834">
        <f>IF($A1834="",NA(),IF($C1834="Traditional",$B1834,NA()))</f>
      </c>
      <c r="N1834">
        <f>IF($A1834="",NA(),IF($C1834="Traditional",4+$F1834*0.023,NA()))</f>
      </c>
      <c r="O1834">
        <f>IF($A1834="","",$D1834+ROW()/1000000)</f>
      </c>
      <c r="P1834" t="str">
        <f>IF(OR($A1834="",INDEX(games!$H:$H,ROW())=""),"",INDEX(games!$H:$H,ROW()))</f>
      </c>
      <c r="Q1834">
        <f>IF(OR($A1834="",$P1834&lt;&gt;"Yes"),"",$D1834+ROW()/1000000)</f>
      </c>
      <c r="T1834">
        <f>IF($Y1834="","",INDEX($B$2:$B$2000,$Y1834))</f>
      </c>
      <c r="U1834">
        <f>IF($Z1834="","",INDEX($B$2:$B$2000,$Z1834))</f>
      </c>
      <c r="V1834">
        <f>IF(OR($T1834="",$U1834=""),"",$U1834-$T1834)</f>
      </c>
      <c r="W1834" t="str">
        <f>IF(TRIM(INDEX(connections!$A:$A,ROW()))="","",TRIM(INDEX(connections!$A:$A,ROW())))</f>
      </c>
      <c r="X1834" t="str">
        <f>IF($W1834="","",TRIM(INDEX(connections!$B:$B,ROW())))</f>
      </c>
      <c r="Y1834">
        <f>IF($W1834="","",IFERROR(MATCH($W1834,$A$2:$A$2000,0),""))</f>
      </c>
      <c r="Z1834">
        <f>IF($X1834="","",IFERROR(MATCH($X1834,$A$2:$A$2000,0),""))</f>
      </c>
      <c r="AA1834" t="str">
        <f>IF($Y1834="","",INDEX($P$2:$P$2000,$Y1834))</f>
      </c>
      <c r="AB1834" t="str">
        <f>IF($Z1834="","",INDEX($P$2:$P$2000,$Z1834))</f>
      </c>
      <c r="AC1834">
        <f>IF(AND($AA1834="Yes",$AB1834="Yes"),1,"")</f>
      </c>
      <c r="AD1834">
        <f>IF(OR($Y1834="",$Z1834=""),"",IF(INDEX($C$2:$C$2000,$Y1834)=INDEX($C$2:$C$2000,$Z1834),0,1))</f>
      </c>
      <c r="AE1834">
        <f>IF($AC1834&lt;&gt;1,"",IF(AND(INDEX($AG$2:$AG$2000,$Y1834)=1,INDEX($AG$2:$AG$2000,$Z1834)=1),1,""))</f>
      </c>
      <c r="AG1834">
        <f>IF($A1834="","",COUNTIFS($W$2:$W$2500,$A1834,$AB$2:$AB$2500,"Yes")+COUNTIFS($X$2:$X$2500,$A1834,$AA$2:$AA$2500,"Yes"))</f>
      </c>
      <c r="AH1834" t="str">
        <f>IF(OR($P1834&lt;&gt;"Yes",N($AG1834)=0),"",IF(AND($AG1834=1,COUNTIFS($W$2:$W$2500,$A1834,$AE$2:$AE$2500,1)+COUNTIFS($X$2:$X$2500,$A1834,$AE$2:$AE$2500,1)&gt;0),"","Yes"))</f>
      </c>
      <c r="AI1834">
        <f>IF($AH1834="Yes",$AG1834,"")</f>
      </c>
      <c r="AJ1834">
        <f>IF($AI1834="","",$AI1834+ROW()/1000000)</f>
      </c>
      <c r="AK1834">
        <f>IF(OR($A1834="",$P1834="Yes",N($AG1834)=0),"",$AG1834+ROW()/1000000)</f>
      </c>
      <c r="AL1834" t="str">
        <f>IF($A1834="","",INDEX(games!$J:$J,ROW())&amp;"")</f>
      </c>
      <c r="AM1834">
        <f>IF($A1834="","",SUMPRODUCT($AO1834:$BD1834,'Map Analysis'!$AP$2^{0,1,2,3,4,5,6,7,8,9,10,11,12,13,14,15}))</f>
      </c>
      <c r="AN1834">
        <f>IF($A1834="","",$AM1834+ROW()/10000000)</f>
      </c>
      <c r="AO1834">
        <f>IF($A1834="","",COUNTIF($W$2:$W$2500,$A1834))</f>
      </c>
      <c r="AP1834">
        <f>IF($A1834="","",SUMIFS($BF$2:$BF$2500,$W$2:$W$2500,$A1834))</f>
      </c>
      <c r="AQ1834">
        <f>IF($A1834="","",SUMIFS($BG$2:$BG$2500,$W$2:$W$2500,$A1834))</f>
      </c>
      <c r="AR1834">
        <f>IF($A1834="","",SUMIFS($BH$2:$BH$2500,$W$2:$W$2500,$A1834))</f>
      </c>
      <c r="AS1834">
        <f>IF($A1834="","",SUMIFS($BI$2:$BI$2500,$W$2:$W$2500,$A1834))</f>
      </c>
      <c r="AT1834">
        <f>IF($A1834="","",SUMIFS($BJ$2:$BJ$2500,$W$2:$W$2500,$A1834))</f>
      </c>
      <c r="AU1834">
        <f>IF($A1834="","",SUMIFS($BK$2:$BK$2500,$W$2:$W$2500,$A1834))</f>
      </c>
      <c r="AV1834">
        <f>IF($A1834="","",SUMIFS($BL$2:$BL$2500,$W$2:$W$2500,$A1834))</f>
      </c>
      <c r="AW1834">
        <f>IF($A1834="","",SUMIFS($BM$2:$BM$2500,$W$2:$W$2500,$A1834))</f>
      </c>
      <c r="AX1834">
        <f>IF($A1834="","",SUMIFS($BN$2:$BN$2500,$W$2:$W$2500,$A1834))</f>
      </c>
      <c r="AY1834">
        <f>IF($A1834="","",SUMIFS($BO$2:$BO$2500,$W$2:$W$2500,$A1834))</f>
      </c>
      <c r="AZ1834">
        <f>IF($A1834="","",SUMIFS($BP$2:$BP$2500,$W$2:$W$2500,$A1834))</f>
      </c>
      <c r="BA1834">
        <f>IF($A1834="","",SUMIFS($BQ$2:$BQ$2500,$W$2:$W$2500,$A1834))</f>
      </c>
      <c r="BB1834">
        <f>IF($A1834="","",SUMIFS($BR$2:$BR$2500,$W$2:$W$2500,$A1834))</f>
      </c>
      <c r="BC1834">
        <f>IF($A1834="","",SUMIFS($BS$2:$BS$2500,$W$2:$W$2500,$A1834))</f>
      </c>
      <c r="BD1834">
        <f>IF($A1834="","",SUMIFS($BT$2:$BT$2500,$W$2:$W$2500,$A1834))</f>
      </c>
      <c r="BF1834">
        <f>IF($Z1834="","",INDEX($AO$2:$AO$2000,$Z1834))</f>
      </c>
      <c r="BG1834">
        <f>IF($Z1834="","",INDEX($AP$2:$AP$2000,$Z1834))</f>
      </c>
      <c r="BH1834">
        <f>IF($Z1834="","",INDEX($AQ$2:$AQ$2000,$Z1834))</f>
      </c>
      <c r="BI1834">
        <f>IF($Z1834="","",INDEX($AR$2:$AR$2000,$Z1834))</f>
      </c>
      <c r="BJ1834">
        <f>IF($Z1834="","",INDEX($AS$2:$AS$2000,$Z1834))</f>
      </c>
      <c r="BK1834">
        <f>IF($Z1834="","",INDEX($AT$2:$AT$2000,$Z1834))</f>
      </c>
      <c r="BL1834">
        <f>IF($Z1834="","",INDEX($AU$2:$AU$2000,$Z1834))</f>
      </c>
      <c r="BM1834">
        <f>IF($Z1834="","",INDEX($AV$2:$AV$2000,$Z1834))</f>
      </c>
      <c r="BN1834">
        <f>IF($Z1834="","",INDEX($AW$2:$AW$2000,$Z1834))</f>
      </c>
      <c r="BO1834">
        <f>IF($Z1834="","",INDEX($AX$2:$AX$2000,$Z1834))</f>
      </c>
      <c r="BP1834">
        <f>IF($Z1834="","",INDEX($AY$2:$AY$2000,$Z1834))</f>
      </c>
      <c r="BQ1834">
        <f>IF($Z1834="","",INDEX($AZ$2:$AZ$2000,$Z1834))</f>
      </c>
      <c r="BR1834">
        <f>IF($Z1834="","",INDEX($BA$2:$BA$2000,$Z1834))</f>
      </c>
      <c r="BS1834">
        <f>IF($Z1834="","",INDEX($BB$2:$BB$2000,$Z1834))</f>
      </c>
      <c r="BT1834">
        <f>IF($Z1834="","",INDEX($BC$2:$BC$2000,$Z1834))</f>
      </c>
      <c r="BV1834">
        <f>IF(OR($A1834="",$P1834&lt;&gt;"Yes",$AH1834="Yes"),"",1+N($AG1834))</f>
      </c>
      <c r="BW1834">
        <f>IF($A1834="","",COUNTIFS($W$2:$W$2500,$A1834,$BZ$2:$BZ$2500,"Yes")+COUNTIFS($X$2:$X$2500,$A1834,$BY$2:$BY$2500,"Yes"))</f>
      </c>
      <c r="BX1834">
        <f>IF(OR($A1834="",$P1834="Yes"),"",IF(N($BW1834)=0,0,1+SUMIFS($CB$2:$CB$2500,$W$2:$W$2500,$A1834)+SUMIFS($CA$2:$CA$2500,$X$2:$X$2500,$A1834)))</f>
      </c>
      <c r="BY1834" t="str">
        <f>IF($Y1834="","",INDEX($AH$2:$AH$2000,$Y1834)&amp;"")</f>
      </c>
      <c r="BZ1834" t="str">
        <f>IF($Z1834="","",INDEX($AH$2:$AH$2000,$Z1834)&amp;"")</f>
      </c>
      <c r="CA1834">
        <f>IF($Y1834="","",INDEX($BV$2:$BV$2000,$Y1834))</f>
      </c>
      <c r="CB1834">
        <f>IF($Z1834="","",INDEX($BV$2:$BV$2000,$Z1834))</f>
      </c>
    </row>
    <row r="1835">
      <c r="A1835" t="str">
        <f>IF(TRIM(INDEX(games!$A:$A,ROW()))="","",TRIM(INDEX(games!$A:$A,ROW())))</f>
      </c>
      <c r="B1835">
        <f>IF(OR($A1835="",INDEX(games!$B:$B,ROW())=""),"",INDEX(games!$B:$B,ROW()))</f>
      </c>
      <c r="C1835" t="str">
        <f>IF(OR($A1835="",INDEX(games!$C:$C,ROW())=""),"",INDEX(games!$C:$C,ROW()))</f>
      </c>
      <c r="D1835">
        <f>IF($A1835="","",COUNTIF($W$2:$W$2500,$A1835)+COUNTIF($X$2:$X$2500,$A1835))</f>
      </c>
      <c r="E1835">
        <f>IF($A1835="","",IFERROR(MATCH($C1835,$R$2:$R$5,0),0))</f>
      </c>
      <c r="F1835">
        <f>IF($A1835="","",MOD(ROW(),34))</f>
      </c>
      <c r="G1835">
        <f>IF($A1835="",NA(),IF($C1835="Action",$B1835,NA()))</f>
      </c>
      <c r="H1835">
        <f>IF($A1835="",NA(),IF($C1835="Action",1+$F1835*0.023,NA()))</f>
      </c>
      <c r="I1835">
        <f>IF($A1835="",NA(),IF($C1835="Strategy",$B1835,NA()))</f>
      </c>
      <c r="J1835">
        <f>IF($A1835="",NA(),IF($C1835="Strategy",2+$F1835*0.023,NA()))</f>
      </c>
      <c r="K1835">
        <f>IF($A1835="",NA(),IF($C1835="Deckbuilder",$B1835,NA()))</f>
      </c>
      <c r="L1835">
        <f>IF($A1835="",NA(),IF($C1835="Deckbuilder",3+$F1835*0.023,NA()))</f>
      </c>
      <c r="M1835">
        <f>IF($A1835="",NA(),IF($C1835="Traditional",$B1835,NA()))</f>
      </c>
      <c r="N1835">
        <f>IF($A1835="",NA(),IF($C1835="Traditional",4+$F1835*0.023,NA()))</f>
      </c>
      <c r="O1835">
        <f>IF($A1835="","",$D1835+ROW()/1000000)</f>
      </c>
      <c r="P1835" t="str">
        <f>IF(OR($A1835="",INDEX(games!$H:$H,ROW())=""),"",INDEX(games!$H:$H,ROW()))</f>
      </c>
      <c r="Q1835">
        <f>IF(OR($A1835="",$P1835&lt;&gt;"Yes"),"",$D1835+ROW()/1000000)</f>
      </c>
      <c r="T1835">
        <f>IF($Y1835="","",INDEX($B$2:$B$2000,$Y1835))</f>
      </c>
      <c r="U1835">
        <f>IF($Z1835="","",INDEX($B$2:$B$2000,$Z1835))</f>
      </c>
      <c r="V1835">
        <f>IF(OR($T1835="",$U1835=""),"",$U1835-$T1835)</f>
      </c>
      <c r="W1835" t="str">
        <f>IF(TRIM(INDEX(connections!$A:$A,ROW()))="","",TRIM(INDEX(connections!$A:$A,ROW())))</f>
      </c>
      <c r="X1835" t="str">
        <f>IF($W1835="","",TRIM(INDEX(connections!$B:$B,ROW())))</f>
      </c>
      <c r="Y1835">
        <f>IF($W1835="","",IFERROR(MATCH($W1835,$A$2:$A$2000,0),""))</f>
      </c>
      <c r="Z1835">
        <f>IF($X1835="","",IFERROR(MATCH($X1835,$A$2:$A$2000,0),""))</f>
      </c>
      <c r="AA1835" t="str">
        <f>IF($Y1835="","",INDEX($P$2:$P$2000,$Y1835))</f>
      </c>
      <c r="AB1835" t="str">
        <f>IF($Z1835="","",INDEX($P$2:$P$2000,$Z1835))</f>
      </c>
      <c r="AC1835">
        <f>IF(AND($AA1835="Yes",$AB1835="Yes"),1,"")</f>
      </c>
      <c r="AD1835">
        <f>IF(OR($Y1835="",$Z1835=""),"",IF(INDEX($C$2:$C$2000,$Y1835)=INDEX($C$2:$C$2000,$Z1835),0,1))</f>
      </c>
      <c r="AE1835">
        <f>IF($AC1835&lt;&gt;1,"",IF(AND(INDEX($AG$2:$AG$2000,$Y1835)=1,INDEX($AG$2:$AG$2000,$Z1835)=1),1,""))</f>
      </c>
      <c r="AG1835">
        <f>IF($A1835="","",COUNTIFS($W$2:$W$2500,$A1835,$AB$2:$AB$2500,"Yes")+COUNTIFS($X$2:$X$2500,$A1835,$AA$2:$AA$2500,"Yes"))</f>
      </c>
      <c r="AH1835" t="str">
        <f>IF(OR($P1835&lt;&gt;"Yes",N($AG1835)=0),"",IF(AND($AG1835=1,COUNTIFS($W$2:$W$2500,$A1835,$AE$2:$AE$2500,1)+COUNTIFS($X$2:$X$2500,$A1835,$AE$2:$AE$2500,1)&gt;0),"","Yes"))</f>
      </c>
      <c r="AI1835">
        <f>IF($AH1835="Yes",$AG1835,"")</f>
      </c>
      <c r="AJ1835">
        <f>IF($AI1835="","",$AI1835+ROW()/1000000)</f>
      </c>
      <c r="AK1835">
        <f>IF(OR($A1835="",$P1835="Yes",N($AG1835)=0),"",$AG1835+ROW()/1000000)</f>
      </c>
      <c r="AL1835" t="str">
        <f>IF($A1835="","",INDEX(games!$J:$J,ROW())&amp;"")</f>
      </c>
      <c r="AM1835">
        <f>IF($A1835="","",SUMPRODUCT($AO1835:$BD1835,'Map Analysis'!$AP$2^{0,1,2,3,4,5,6,7,8,9,10,11,12,13,14,15}))</f>
      </c>
      <c r="AN1835">
        <f>IF($A1835="","",$AM1835+ROW()/10000000)</f>
      </c>
      <c r="AO1835">
        <f>IF($A1835="","",COUNTIF($W$2:$W$2500,$A1835))</f>
      </c>
      <c r="AP1835">
        <f>IF($A1835="","",SUMIFS($BF$2:$BF$2500,$W$2:$W$2500,$A1835))</f>
      </c>
      <c r="AQ1835">
        <f>IF($A1835="","",SUMIFS($BG$2:$BG$2500,$W$2:$W$2500,$A1835))</f>
      </c>
      <c r="AR1835">
        <f>IF($A1835="","",SUMIFS($BH$2:$BH$2500,$W$2:$W$2500,$A1835))</f>
      </c>
      <c r="AS1835">
        <f>IF($A1835="","",SUMIFS($BI$2:$BI$2500,$W$2:$W$2500,$A1835))</f>
      </c>
      <c r="AT1835">
        <f>IF($A1835="","",SUMIFS($BJ$2:$BJ$2500,$W$2:$W$2500,$A1835))</f>
      </c>
      <c r="AU1835">
        <f>IF($A1835="","",SUMIFS($BK$2:$BK$2500,$W$2:$W$2500,$A1835))</f>
      </c>
      <c r="AV1835">
        <f>IF($A1835="","",SUMIFS($BL$2:$BL$2500,$W$2:$W$2500,$A1835))</f>
      </c>
      <c r="AW1835">
        <f>IF($A1835="","",SUMIFS($BM$2:$BM$2500,$W$2:$W$2500,$A1835))</f>
      </c>
      <c r="AX1835">
        <f>IF($A1835="","",SUMIFS($BN$2:$BN$2500,$W$2:$W$2500,$A1835))</f>
      </c>
      <c r="AY1835">
        <f>IF($A1835="","",SUMIFS($BO$2:$BO$2500,$W$2:$W$2500,$A1835))</f>
      </c>
      <c r="AZ1835">
        <f>IF($A1835="","",SUMIFS($BP$2:$BP$2500,$W$2:$W$2500,$A1835))</f>
      </c>
      <c r="BA1835">
        <f>IF($A1835="","",SUMIFS($BQ$2:$BQ$2500,$W$2:$W$2500,$A1835))</f>
      </c>
      <c r="BB1835">
        <f>IF($A1835="","",SUMIFS($BR$2:$BR$2500,$W$2:$W$2500,$A1835))</f>
      </c>
      <c r="BC1835">
        <f>IF($A1835="","",SUMIFS($BS$2:$BS$2500,$W$2:$W$2500,$A1835))</f>
      </c>
      <c r="BD1835">
        <f>IF($A1835="","",SUMIFS($BT$2:$BT$2500,$W$2:$W$2500,$A1835))</f>
      </c>
      <c r="BF1835">
        <f>IF($Z1835="","",INDEX($AO$2:$AO$2000,$Z1835))</f>
      </c>
      <c r="BG1835">
        <f>IF($Z1835="","",INDEX($AP$2:$AP$2000,$Z1835))</f>
      </c>
      <c r="BH1835">
        <f>IF($Z1835="","",INDEX($AQ$2:$AQ$2000,$Z1835))</f>
      </c>
      <c r="BI1835">
        <f>IF($Z1835="","",INDEX($AR$2:$AR$2000,$Z1835))</f>
      </c>
      <c r="BJ1835">
        <f>IF($Z1835="","",INDEX($AS$2:$AS$2000,$Z1835))</f>
      </c>
      <c r="BK1835">
        <f>IF($Z1835="","",INDEX($AT$2:$AT$2000,$Z1835))</f>
      </c>
      <c r="BL1835">
        <f>IF($Z1835="","",INDEX($AU$2:$AU$2000,$Z1835))</f>
      </c>
      <c r="BM1835">
        <f>IF($Z1835="","",INDEX($AV$2:$AV$2000,$Z1835))</f>
      </c>
      <c r="BN1835">
        <f>IF($Z1835="","",INDEX($AW$2:$AW$2000,$Z1835))</f>
      </c>
      <c r="BO1835">
        <f>IF($Z1835="","",INDEX($AX$2:$AX$2000,$Z1835))</f>
      </c>
      <c r="BP1835">
        <f>IF($Z1835="","",INDEX($AY$2:$AY$2000,$Z1835))</f>
      </c>
      <c r="BQ1835">
        <f>IF($Z1835="","",INDEX($AZ$2:$AZ$2000,$Z1835))</f>
      </c>
      <c r="BR1835">
        <f>IF($Z1835="","",INDEX($BA$2:$BA$2000,$Z1835))</f>
      </c>
      <c r="BS1835">
        <f>IF($Z1835="","",INDEX($BB$2:$BB$2000,$Z1835))</f>
      </c>
      <c r="BT1835">
        <f>IF($Z1835="","",INDEX($BC$2:$BC$2000,$Z1835))</f>
      </c>
      <c r="BV1835">
        <f>IF(OR($A1835="",$P1835&lt;&gt;"Yes",$AH1835="Yes"),"",1+N($AG1835))</f>
      </c>
      <c r="BW1835">
        <f>IF($A1835="","",COUNTIFS($W$2:$W$2500,$A1835,$BZ$2:$BZ$2500,"Yes")+COUNTIFS($X$2:$X$2500,$A1835,$BY$2:$BY$2500,"Yes"))</f>
      </c>
      <c r="BX1835">
        <f>IF(OR($A1835="",$P1835="Yes"),"",IF(N($BW1835)=0,0,1+SUMIFS($CB$2:$CB$2500,$W$2:$W$2500,$A1835)+SUMIFS($CA$2:$CA$2500,$X$2:$X$2500,$A1835)))</f>
      </c>
      <c r="BY1835" t="str">
        <f>IF($Y1835="","",INDEX($AH$2:$AH$2000,$Y1835)&amp;"")</f>
      </c>
      <c r="BZ1835" t="str">
        <f>IF($Z1835="","",INDEX($AH$2:$AH$2000,$Z1835)&amp;"")</f>
      </c>
      <c r="CA1835">
        <f>IF($Y1835="","",INDEX($BV$2:$BV$2000,$Y1835))</f>
      </c>
      <c r="CB1835">
        <f>IF($Z1835="","",INDEX($BV$2:$BV$2000,$Z1835))</f>
      </c>
    </row>
    <row r="1836">
      <c r="A1836" t="str">
        <f>IF(TRIM(INDEX(games!$A:$A,ROW()))="","",TRIM(INDEX(games!$A:$A,ROW())))</f>
      </c>
      <c r="B1836">
        <f>IF(OR($A1836="",INDEX(games!$B:$B,ROW())=""),"",INDEX(games!$B:$B,ROW()))</f>
      </c>
      <c r="C1836" t="str">
        <f>IF(OR($A1836="",INDEX(games!$C:$C,ROW())=""),"",INDEX(games!$C:$C,ROW()))</f>
      </c>
      <c r="D1836">
        <f>IF($A1836="","",COUNTIF($W$2:$W$2500,$A1836)+COUNTIF($X$2:$X$2500,$A1836))</f>
      </c>
      <c r="E1836">
        <f>IF($A1836="","",IFERROR(MATCH($C1836,$R$2:$R$5,0),0))</f>
      </c>
      <c r="F1836">
        <f>IF($A1836="","",MOD(ROW(),34))</f>
      </c>
      <c r="G1836">
        <f>IF($A1836="",NA(),IF($C1836="Action",$B1836,NA()))</f>
      </c>
      <c r="H1836">
        <f>IF($A1836="",NA(),IF($C1836="Action",1+$F1836*0.023,NA()))</f>
      </c>
      <c r="I1836">
        <f>IF($A1836="",NA(),IF($C1836="Strategy",$B1836,NA()))</f>
      </c>
      <c r="J1836">
        <f>IF($A1836="",NA(),IF($C1836="Strategy",2+$F1836*0.023,NA()))</f>
      </c>
      <c r="K1836">
        <f>IF($A1836="",NA(),IF($C1836="Deckbuilder",$B1836,NA()))</f>
      </c>
      <c r="L1836">
        <f>IF($A1836="",NA(),IF($C1836="Deckbuilder",3+$F1836*0.023,NA()))</f>
      </c>
      <c r="M1836">
        <f>IF($A1836="",NA(),IF($C1836="Traditional",$B1836,NA()))</f>
      </c>
      <c r="N1836">
        <f>IF($A1836="",NA(),IF($C1836="Traditional",4+$F1836*0.023,NA()))</f>
      </c>
      <c r="O1836">
        <f>IF($A1836="","",$D1836+ROW()/1000000)</f>
      </c>
      <c r="P1836" t="str">
        <f>IF(OR($A1836="",INDEX(games!$H:$H,ROW())=""),"",INDEX(games!$H:$H,ROW()))</f>
      </c>
      <c r="Q1836">
        <f>IF(OR($A1836="",$P1836&lt;&gt;"Yes"),"",$D1836+ROW()/1000000)</f>
      </c>
      <c r="T1836">
        <f>IF($Y1836="","",INDEX($B$2:$B$2000,$Y1836))</f>
      </c>
      <c r="U1836">
        <f>IF($Z1836="","",INDEX($B$2:$B$2000,$Z1836))</f>
      </c>
      <c r="V1836">
        <f>IF(OR($T1836="",$U1836=""),"",$U1836-$T1836)</f>
      </c>
      <c r="W1836" t="str">
        <f>IF(TRIM(INDEX(connections!$A:$A,ROW()))="","",TRIM(INDEX(connections!$A:$A,ROW())))</f>
      </c>
      <c r="X1836" t="str">
        <f>IF($W1836="","",TRIM(INDEX(connections!$B:$B,ROW())))</f>
      </c>
      <c r="Y1836">
        <f>IF($W1836="","",IFERROR(MATCH($W1836,$A$2:$A$2000,0),""))</f>
      </c>
      <c r="Z1836">
        <f>IF($X1836="","",IFERROR(MATCH($X1836,$A$2:$A$2000,0),""))</f>
      </c>
      <c r="AA1836" t="str">
        <f>IF($Y1836="","",INDEX($P$2:$P$2000,$Y1836))</f>
      </c>
      <c r="AB1836" t="str">
        <f>IF($Z1836="","",INDEX($P$2:$P$2000,$Z1836))</f>
      </c>
      <c r="AC1836">
        <f>IF(AND($AA1836="Yes",$AB1836="Yes"),1,"")</f>
      </c>
      <c r="AD1836">
        <f>IF(OR($Y1836="",$Z1836=""),"",IF(INDEX($C$2:$C$2000,$Y1836)=INDEX($C$2:$C$2000,$Z1836),0,1))</f>
      </c>
      <c r="AE1836">
        <f>IF($AC1836&lt;&gt;1,"",IF(AND(INDEX($AG$2:$AG$2000,$Y1836)=1,INDEX($AG$2:$AG$2000,$Z1836)=1),1,""))</f>
      </c>
      <c r="AG1836">
        <f>IF($A1836="","",COUNTIFS($W$2:$W$2500,$A1836,$AB$2:$AB$2500,"Yes")+COUNTIFS($X$2:$X$2500,$A1836,$AA$2:$AA$2500,"Yes"))</f>
      </c>
      <c r="AH1836" t="str">
        <f>IF(OR($P1836&lt;&gt;"Yes",N($AG1836)=0),"",IF(AND($AG1836=1,COUNTIFS($W$2:$W$2500,$A1836,$AE$2:$AE$2500,1)+COUNTIFS($X$2:$X$2500,$A1836,$AE$2:$AE$2500,1)&gt;0),"","Yes"))</f>
      </c>
      <c r="AI1836">
        <f>IF($AH1836="Yes",$AG1836,"")</f>
      </c>
      <c r="AJ1836">
        <f>IF($AI1836="","",$AI1836+ROW()/1000000)</f>
      </c>
      <c r="AK1836">
        <f>IF(OR($A1836="",$P1836="Yes",N($AG1836)=0),"",$AG1836+ROW()/1000000)</f>
      </c>
      <c r="AL1836" t="str">
        <f>IF($A1836="","",INDEX(games!$J:$J,ROW())&amp;"")</f>
      </c>
      <c r="AM1836">
        <f>IF($A1836="","",SUMPRODUCT($AO1836:$BD1836,'Map Analysis'!$AP$2^{0,1,2,3,4,5,6,7,8,9,10,11,12,13,14,15}))</f>
      </c>
      <c r="AN1836">
        <f>IF($A1836="","",$AM1836+ROW()/10000000)</f>
      </c>
      <c r="AO1836">
        <f>IF($A1836="","",COUNTIF($W$2:$W$2500,$A1836))</f>
      </c>
      <c r="AP1836">
        <f>IF($A1836="","",SUMIFS($BF$2:$BF$2500,$W$2:$W$2500,$A1836))</f>
      </c>
      <c r="AQ1836">
        <f>IF($A1836="","",SUMIFS($BG$2:$BG$2500,$W$2:$W$2500,$A1836))</f>
      </c>
      <c r="AR1836">
        <f>IF($A1836="","",SUMIFS($BH$2:$BH$2500,$W$2:$W$2500,$A1836))</f>
      </c>
      <c r="AS1836">
        <f>IF($A1836="","",SUMIFS($BI$2:$BI$2500,$W$2:$W$2500,$A1836))</f>
      </c>
      <c r="AT1836">
        <f>IF($A1836="","",SUMIFS($BJ$2:$BJ$2500,$W$2:$W$2500,$A1836))</f>
      </c>
      <c r="AU1836">
        <f>IF($A1836="","",SUMIFS($BK$2:$BK$2500,$W$2:$W$2500,$A1836))</f>
      </c>
      <c r="AV1836">
        <f>IF($A1836="","",SUMIFS($BL$2:$BL$2500,$W$2:$W$2500,$A1836))</f>
      </c>
      <c r="AW1836">
        <f>IF($A1836="","",SUMIFS($BM$2:$BM$2500,$W$2:$W$2500,$A1836))</f>
      </c>
      <c r="AX1836">
        <f>IF($A1836="","",SUMIFS($BN$2:$BN$2500,$W$2:$W$2500,$A1836))</f>
      </c>
      <c r="AY1836">
        <f>IF($A1836="","",SUMIFS($BO$2:$BO$2500,$W$2:$W$2500,$A1836))</f>
      </c>
      <c r="AZ1836">
        <f>IF($A1836="","",SUMIFS($BP$2:$BP$2500,$W$2:$W$2500,$A1836))</f>
      </c>
      <c r="BA1836">
        <f>IF($A1836="","",SUMIFS($BQ$2:$BQ$2500,$W$2:$W$2500,$A1836))</f>
      </c>
      <c r="BB1836">
        <f>IF($A1836="","",SUMIFS($BR$2:$BR$2500,$W$2:$W$2500,$A1836))</f>
      </c>
      <c r="BC1836">
        <f>IF($A1836="","",SUMIFS($BS$2:$BS$2500,$W$2:$W$2500,$A1836))</f>
      </c>
      <c r="BD1836">
        <f>IF($A1836="","",SUMIFS($BT$2:$BT$2500,$W$2:$W$2500,$A1836))</f>
      </c>
      <c r="BF1836">
        <f>IF($Z1836="","",INDEX($AO$2:$AO$2000,$Z1836))</f>
      </c>
      <c r="BG1836">
        <f>IF($Z1836="","",INDEX($AP$2:$AP$2000,$Z1836))</f>
      </c>
      <c r="BH1836">
        <f>IF($Z1836="","",INDEX($AQ$2:$AQ$2000,$Z1836))</f>
      </c>
      <c r="BI1836">
        <f>IF($Z1836="","",INDEX($AR$2:$AR$2000,$Z1836))</f>
      </c>
      <c r="BJ1836">
        <f>IF($Z1836="","",INDEX($AS$2:$AS$2000,$Z1836))</f>
      </c>
      <c r="BK1836">
        <f>IF($Z1836="","",INDEX($AT$2:$AT$2000,$Z1836))</f>
      </c>
      <c r="BL1836">
        <f>IF($Z1836="","",INDEX($AU$2:$AU$2000,$Z1836))</f>
      </c>
      <c r="BM1836">
        <f>IF($Z1836="","",INDEX($AV$2:$AV$2000,$Z1836))</f>
      </c>
      <c r="BN1836">
        <f>IF($Z1836="","",INDEX($AW$2:$AW$2000,$Z1836))</f>
      </c>
      <c r="BO1836">
        <f>IF($Z1836="","",INDEX($AX$2:$AX$2000,$Z1836))</f>
      </c>
      <c r="BP1836">
        <f>IF($Z1836="","",INDEX($AY$2:$AY$2000,$Z1836))</f>
      </c>
      <c r="BQ1836">
        <f>IF($Z1836="","",INDEX($AZ$2:$AZ$2000,$Z1836))</f>
      </c>
      <c r="BR1836">
        <f>IF($Z1836="","",INDEX($BA$2:$BA$2000,$Z1836))</f>
      </c>
      <c r="BS1836">
        <f>IF($Z1836="","",INDEX($BB$2:$BB$2000,$Z1836))</f>
      </c>
      <c r="BT1836">
        <f>IF($Z1836="","",INDEX($BC$2:$BC$2000,$Z1836))</f>
      </c>
      <c r="BV1836">
        <f>IF(OR($A1836="",$P1836&lt;&gt;"Yes",$AH1836="Yes"),"",1+N($AG1836))</f>
      </c>
      <c r="BW1836">
        <f>IF($A1836="","",COUNTIFS($W$2:$W$2500,$A1836,$BZ$2:$BZ$2500,"Yes")+COUNTIFS($X$2:$X$2500,$A1836,$BY$2:$BY$2500,"Yes"))</f>
      </c>
      <c r="BX1836">
        <f>IF(OR($A1836="",$P1836="Yes"),"",IF(N($BW1836)=0,0,1+SUMIFS($CB$2:$CB$2500,$W$2:$W$2500,$A1836)+SUMIFS($CA$2:$CA$2500,$X$2:$X$2500,$A1836)))</f>
      </c>
      <c r="BY1836" t="str">
        <f>IF($Y1836="","",INDEX($AH$2:$AH$2000,$Y1836)&amp;"")</f>
      </c>
      <c r="BZ1836" t="str">
        <f>IF($Z1836="","",INDEX($AH$2:$AH$2000,$Z1836)&amp;"")</f>
      </c>
      <c r="CA1836">
        <f>IF($Y1836="","",INDEX($BV$2:$BV$2000,$Y1836))</f>
      </c>
      <c r="CB1836">
        <f>IF($Z1836="","",INDEX($BV$2:$BV$2000,$Z1836))</f>
      </c>
    </row>
    <row r="1837">
      <c r="A1837" t="str">
        <f>IF(TRIM(INDEX(games!$A:$A,ROW()))="","",TRIM(INDEX(games!$A:$A,ROW())))</f>
      </c>
      <c r="B1837">
        <f>IF(OR($A1837="",INDEX(games!$B:$B,ROW())=""),"",INDEX(games!$B:$B,ROW()))</f>
      </c>
      <c r="C1837" t="str">
        <f>IF(OR($A1837="",INDEX(games!$C:$C,ROW())=""),"",INDEX(games!$C:$C,ROW()))</f>
      </c>
      <c r="D1837">
        <f>IF($A1837="","",COUNTIF($W$2:$W$2500,$A1837)+COUNTIF($X$2:$X$2500,$A1837))</f>
      </c>
      <c r="E1837">
        <f>IF($A1837="","",IFERROR(MATCH($C1837,$R$2:$R$5,0),0))</f>
      </c>
      <c r="F1837">
        <f>IF($A1837="","",MOD(ROW(),34))</f>
      </c>
      <c r="G1837">
        <f>IF($A1837="",NA(),IF($C1837="Action",$B1837,NA()))</f>
      </c>
      <c r="H1837">
        <f>IF($A1837="",NA(),IF($C1837="Action",1+$F1837*0.023,NA()))</f>
      </c>
      <c r="I1837">
        <f>IF($A1837="",NA(),IF($C1837="Strategy",$B1837,NA()))</f>
      </c>
      <c r="J1837">
        <f>IF($A1837="",NA(),IF($C1837="Strategy",2+$F1837*0.023,NA()))</f>
      </c>
      <c r="K1837">
        <f>IF($A1837="",NA(),IF($C1837="Deckbuilder",$B1837,NA()))</f>
      </c>
      <c r="L1837">
        <f>IF($A1837="",NA(),IF($C1837="Deckbuilder",3+$F1837*0.023,NA()))</f>
      </c>
      <c r="M1837">
        <f>IF($A1837="",NA(),IF($C1837="Traditional",$B1837,NA()))</f>
      </c>
      <c r="N1837">
        <f>IF($A1837="",NA(),IF($C1837="Traditional",4+$F1837*0.023,NA()))</f>
      </c>
      <c r="O1837">
        <f>IF($A1837="","",$D1837+ROW()/1000000)</f>
      </c>
      <c r="P1837" t="str">
        <f>IF(OR($A1837="",INDEX(games!$H:$H,ROW())=""),"",INDEX(games!$H:$H,ROW()))</f>
      </c>
      <c r="Q1837">
        <f>IF(OR($A1837="",$P1837&lt;&gt;"Yes"),"",$D1837+ROW()/1000000)</f>
      </c>
      <c r="T1837">
        <f>IF($Y1837="","",INDEX($B$2:$B$2000,$Y1837))</f>
      </c>
      <c r="U1837">
        <f>IF($Z1837="","",INDEX($B$2:$B$2000,$Z1837))</f>
      </c>
      <c r="V1837">
        <f>IF(OR($T1837="",$U1837=""),"",$U1837-$T1837)</f>
      </c>
      <c r="W1837" t="str">
        <f>IF(TRIM(INDEX(connections!$A:$A,ROW()))="","",TRIM(INDEX(connections!$A:$A,ROW())))</f>
      </c>
      <c r="X1837" t="str">
        <f>IF($W1837="","",TRIM(INDEX(connections!$B:$B,ROW())))</f>
      </c>
      <c r="Y1837">
        <f>IF($W1837="","",IFERROR(MATCH($W1837,$A$2:$A$2000,0),""))</f>
      </c>
      <c r="Z1837">
        <f>IF($X1837="","",IFERROR(MATCH($X1837,$A$2:$A$2000,0),""))</f>
      </c>
      <c r="AA1837" t="str">
        <f>IF($Y1837="","",INDEX($P$2:$P$2000,$Y1837))</f>
      </c>
      <c r="AB1837" t="str">
        <f>IF($Z1837="","",INDEX($P$2:$P$2000,$Z1837))</f>
      </c>
      <c r="AC1837">
        <f>IF(AND($AA1837="Yes",$AB1837="Yes"),1,"")</f>
      </c>
      <c r="AD1837">
        <f>IF(OR($Y1837="",$Z1837=""),"",IF(INDEX($C$2:$C$2000,$Y1837)=INDEX($C$2:$C$2000,$Z1837),0,1))</f>
      </c>
      <c r="AE1837">
        <f>IF($AC1837&lt;&gt;1,"",IF(AND(INDEX($AG$2:$AG$2000,$Y1837)=1,INDEX($AG$2:$AG$2000,$Z1837)=1),1,""))</f>
      </c>
      <c r="AG1837">
        <f>IF($A1837="","",COUNTIFS($W$2:$W$2500,$A1837,$AB$2:$AB$2500,"Yes")+COUNTIFS($X$2:$X$2500,$A1837,$AA$2:$AA$2500,"Yes"))</f>
      </c>
      <c r="AH1837" t="str">
        <f>IF(OR($P1837&lt;&gt;"Yes",N($AG1837)=0),"",IF(AND($AG1837=1,COUNTIFS($W$2:$W$2500,$A1837,$AE$2:$AE$2500,1)+COUNTIFS($X$2:$X$2500,$A1837,$AE$2:$AE$2500,1)&gt;0),"","Yes"))</f>
      </c>
      <c r="AI1837">
        <f>IF($AH1837="Yes",$AG1837,"")</f>
      </c>
      <c r="AJ1837">
        <f>IF($AI1837="","",$AI1837+ROW()/1000000)</f>
      </c>
      <c r="AK1837">
        <f>IF(OR($A1837="",$P1837="Yes",N($AG1837)=0),"",$AG1837+ROW()/1000000)</f>
      </c>
      <c r="AL1837" t="str">
        <f>IF($A1837="","",INDEX(games!$J:$J,ROW())&amp;"")</f>
      </c>
      <c r="AM1837">
        <f>IF($A1837="","",SUMPRODUCT($AO1837:$BD1837,'Map Analysis'!$AP$2^{0,1,2,3,4,5,6,7,8,9,10,11,12,13,14,15}))</f>
      </c>
      <c r="AN1837">
        <f>IF($A1837="","",$AM1837+ROW()/10000000)</f>
      </c>
      <c r="AO1837">
        <f>IF($A1837="","",COUNTIF($W$2:$W$2500,$A1837))</f>
      </c>
      <c r="AP1837">
        <f>IF($A1837="","",SUMIFS($BF$2:$BF$2500,$W$2:$W$2500,$A1837))</f>
      </c>
      <c r="AQ1837">
        <f>IF($A1837="","",SUMIFS($BG$2:$BG$2500,$W$2:$W$2500,$A1837))</f>
      </c>
      <c r="AR1837">
        <f>IF($A1837="","",SUMIFS($BH$2:$BH$2500,$W$2:$W$2500,$A1837))</f>
      </c>
      <c r="AS1837">
        <f>IF($A1837="","",SUMIFS($BI$2:$BI$2500,$W$2:$W$2500,$A1837))</f>
      </c>
      <c r="AT1837">
        <f>IF($A1837="","",SUMIFS($BJ$2:$BJ$2500,$W$2:$W$2500,$A1837))</f>
      </c>
      <c r="AU1837">
        <f>IF($A1837="","",SUMIFS($BK$2:$BK$2500,$W$2:$W$2500,$A1837))</f>
      </c>
      <c r="AV1837">
        <f>IF($A1837="","",SUMIFS($BL$2:$BL$2500,$W$2:$W$2500,$A1837))</f>
      </c>
      <c r="AW1837">
        <f>IF($A1837="","",SUMIFS($BM$2:$BM$2500,$W$2:$W$2500,$A1837))</f>
      </c>
      <c r="AX1837">
        <f>IF($A1837="","",SUMIFS($BN$2:$BN$2500,$W$2:$W$2500,$A1837))</f>
      </c>
      <c r="AY1837">
        <f>IF($A1837="","",SUMIFS($BO$2:$BO$2500,$W$2:$W$2500,$A1837))</f>
      </c>
      <c r="AZ1837">
        <f>IF($A1837="","",SUMIFS($BP$2:$BP$2500,$W$2:$W$2500,$A1837))</f>
      </c>
      <c r="BA1837">
        <f>IF($A1837="","",SUMIFS($BQ$2:$BQ$2500,$W$2:$W$2500,$A1837))</f>
      </c>
      <c r="BB1837">
        <f>IF($A1837="","",SUMIFS($BR$2:$BR$2500,$W$2:$W$2500,$A1837))</f>
      </c>
      <c r="BC1837">
        <f>IF($A1837="","",SUMIFS($BS$2:$BS$2500,$W$2:$W$2500,$A1837))</f>
      </c>
      <c r="BD1837">
        <f>IF($A1837="","",SUMIFS($BT$2:$BT$2500,$W$2:$W$2500,$A1837))</f>
      </c>
      <c r="BF1837">
        <f>IF($Z1837="","",INDEX($AO$2:$AO$2000,$Z1837))</f>
      </c>
      <c r="BG1837">
        <f>IF($Z1837="","",INDEX($AP$2:$AP$2000,$Z1837))</f>
      </c>
      <c r="BH1837">
        <f>IF($Z1837="","",INDEX($AQ$2:$AQ$2000,$Z1837))</f>
      </c>
      <c r="BI1837">
        <f>IF($Z1837="","",INDEX($AR$2:$AR$2000,$Z1837))</f>
      </c>
      <c r="BJ1837">
        <f>IF($Z1837="","",INDEX($AS$2:$AS$2000,$Z1837))</f>
      </c>
      <c r="BK1837">
        <f>IF($Z1837="","",INDEX($AT$2:$AT$2000,$Z1837))</f>
      </c>
      <c r="BL1837">
        <f>IF($Z1837="","",INDEX($AU$2:$AU$2000,$Z1837))</f>
      </c>
      <c r="BM1837">
        <f>IF($Z1837="","",INDEX($AV$2:$AV$2000,$Z1837))</f>
      </c>
      <c r="BN1837">
        <f>IF($Z1837="","",INDEX($AW$2:$AW$2000,$Z1837))</f>
      </c>
      <c r="BO1837">
        <f>IF($Z1837="","",INDEX($AX$2:$AX$2000,$Z1837))</f>
      </c>
      <c r="BP1837">
        <f>IF($Z1837="","",INDEX($AY$2:$AY$2000,$Z1837))</f>
      </c>
      <c r="BQ1837">
        <f>IF($Z1837="","",INDEX($AZ$2:$AZ$2000,$Z1837))</f>
      </c>
      <c r="BR1837">
        <f>IF($Z1837="","",INDEX($BA$2:$BA$2000,$Z1837))</f>
      </c>
      <c r="BS1837">
        <f>IF($Z1837="","",INDEX($BB$2:$BB$2000,$Z1837))</f>
      </c>
      <c r="BT1837">
        <f>IF($Z1837="","",INDEX($BC$2:$BC$2000,$Z1837))</f>
      </c>
      <c r="BV1837">
        <f>IF(OR($A1837="",$P1837&lt;&gt;"Yes",$AH1837="Yes"),"",1+N($AG1837))</f>
      </c>
      <c r="BW1837">
        <f>IF($A1837="","",COUNTIFS($W$2:$W$2500,$A1837,$BZ$2:$BZ$2500,"Yes")+COUNTIFS($X$2:$X$2500,$A1837,$BY$2:$BY$2500,"Yes"))</f>
      </c>
      <c r="BX1837">
        <f>IF(OR($A1837="",$P1837="Yes"),"",IF(N($BW1837)=0,0,1+SUMIFS($CB$2:$CB$2500,$W$2:$W$2500,$A1837)+SUMIFS($CA$2:$CA$2500,$X$2:$X$2500,$A1837)))</f>
      </c>
      <c r="BY1837" t="str">
        <f>IF($Y1837="","",INDEX($AH$2:$AH$2000,$Y1837)&amp;"")</f>
      </c>
      <c r="BZ1837" t="str">
        <f>IF($Z1837="","",INDEX($AH$2:$AH$2000,$Z1837)&amp;"")</f>
      </c>
      <c r="CA1837">
        <f>IF($Y1837="","",INDEX($BV$2:$BV$2000,$Y1837))</f>
      </c>
      <c r="CB1837">
        <f>IF($Z1837="","",INDEX($BV$2:$BV$2000,$Z1837))</f>
      </c>
    </row>
    <row r="1838">
      <c r="A1838" t="str">
        <f>IF(TRIM(INDEX(games!$A:$A,ROW()))="","",TRIM(INDEX(games!$A:$A,ROW())))</f>
      </c>
      <c r="B1838">
        <f>IF(OR($A1838="",INDEX(games!$B:$B,ROW())=""),"",INDEX(games!$B:$B,ROW()))</f>
      </c>
      <c r="C1838" t="str">
        <f>IF(OR($A1838="",INDEX(games!$C:$C,ROW())=""),"",INDEX(games!$C:$C,ROW()))</f>
      </c>
      <c r="D1838">
        <f>IF($A1838="","",COUNTIF($W$2:$W$2500,$A1838)+COUNTIF($X$2:$X$2500,$A1838))</f>
      </c>
      <c r="E1838">
        <f>IF($A1838="","",IFERROR(MATCH($C1838,$R$2:$R$5,0),0))</f>
      </c>
      <c r="F1838">
        <f>IF($A1838="","",MOD(ROW(),34))</f>
      </c>
      <c r="G1838">
        <f>IF($A1838="",NA(),IF($C1838="Action",$B1838,NA()))</f>
      </c>
      <c r="H1838">
        <f>IF($A1838="",NA(),IF($C1838="Action",1+$F1838*0.023,NA()))</f>
      </c>
      <c r="I1838">
        <f>IF($A1838="",NA(),IF($C1838="Strategy",$B1838,NA()))</f>
      </c>
      <c r="J1838">
        <f>IF($A1838="",NA(),IF($C1838="Strategy",2+$F1838*0.023,NA()))</f>
      </c>
      <c r="K1838">
        <f>IF($A1838="",NA(),IF($C1838="Deckbuilder",$B1838,NA()))</f>
      </c>
      <c r="L1838">
        <f>IF($A1838="",NA(),IF($C1838="Deckbuilder",3+$F1838*0.023,NA()))</f>
      </c>
      <c r="M1838">
        <f>IF($A1838="",NA(),IF($C1838="Traditional",$B1838,NA()))</f>
      </c>
      <c r="N1838">
        <f>IF($A1838="",NA(),IF($C1838="Traditional",4+$F1838*0.023,NA()))</f>
      </c>
      <c r="O1838">
        <f>IF($A1838="","",$D1838+ROW()/1000000)</f>
      </c>
      <c r="P1838" t="str">
        <f>IF(OR($A1838="",INDEX(games!$H:$H,ROW())=""),"",INDEX(games!$H:$H,ROW()))</f>
      </c>
      <c r="Q1838">
        <f>IF(OR($A1838="",$P1838&lt;&gt;"Yes"),"",$D1838+ROW()/1000000)</f>
      </c>
      <c r="T1838">
        <f>IF($Y1838="","",INDEX($B$2:$B$2000,$Y1838))</f>
      </c>
      <c r="U1838">
        <f>IF($Z1838="","",INDEX($B$2:$B$2000,$Z1838))</f>
      </c>
      <c r="V1838">
        <f>IF(OR($T1838="",$U1838=""),"",$U1838-$T1838)</f>
      </c>
      <c r="W1838" t="str">
        <f>IF(TRIM(INDEX(connections!$A:$A,ROW()))="","",TRIM(INDEX(connections!$A:$A,ROW())))</f>
      </c>
      <c r="X1838" t="str">
        <f>IF($W1838="","",TRIM(INDEX(connections!$B:$B,ROW())))</f>
      </c>
      <c r="Y1838">
        <f>IF($W1838="","",IFERROR(MATCH($W1838,$A$2:$A$2000,0),""))</f>
      </c>
      <c r="Z1838">
        <f>IF($X1838="","",IFERROR(MATCH($X1838,$A$2:$A$2000,0),""))</f>
      </c>
      <c r="AA1838" t="str">
        <f>IF($Y1838="","",INDEX($P$2:$P$2000,$Y1838))</f>
      </c>
      <c r="AB1838" t="str">
        <f>IF($Z1838="","",INDEX($P$2:$P$2000,$Z1838))</f>
      </c>
      <c r="AC1838">
        <f>IF(AND($AA1838="Yes",$AB1838="Yes"),1,"")</f>
      </c>
      <c r="AD1838">
        <f>IF(OR($Y1838="",$Z1838=""),"",IF(INDEX($C$2:$C$2000,$Y1838)=INDEX($C$2:$C$2000,$Z1838),0,1))</f>
      </c>
      <c r="AE1838">
        <f>IF($AC1838&lt;&gt;1,"",IF(AND(INDEX($AG$2:$AG$2000,$Y1838)=1,INDEX($AG$2:$AG$2000,$Z1838)=1),1,""))</f>
      </c>
      <c r="AG1838">
        <f>IF($A1838="","",COUNTIFS($W$2:$W$2500,$A1838,$AB$2:$AB$2500,"Yes")+COUNTIFS($X$2:$X$2500,$A1838,$AA$2:$AA$2500,"Yes"))</f>
      </c>
      <c r="AH1838" t="str">
        <f>IF(OR($P1838&lt;&gt;"Yes",N($AG1838)=0),"",IF(AND($AG1838=1,COUNTIFS($W$2:$W$2500,$A1838,$AE$2:$AE$2500,1)+COUNTIFS($X$2:$X$2500,$A1838,$AE$2:$AE$2500,1)&gt;0),"","Yes"))</f>
      </c>
      <c r="AI1838">
        <f>IF($AH1838="Yes",$AG1838,"")</f>
      </c>
      <c r="AJ1838">
        <f>IF($AI1838="","",$AI1838+ROW()/1000000)</f>
      </c>
      <c r="AK1838">
        <f>IF(OR($A1838="",$P1838="Yes",N($AG1838)=0),"",$AG1838+ROW()/1000000)</f>
      </c>
      <c r="AL1838" t="str">
        <f>IF($A1838="","",INDEX(games!$J:$J,ROW())&amp;"")</f>
      </c>
      <c r="AM1838">
        <f>IF($A1838="","",SUMPRODUCT($AO1838:$BD1838,'Map Analysis'!$AP$2^{0,1,2,3,4,5,6,7,8,9,10,11,12,13,14,15}))</f>
      </c>
      <c r="AN1838">
        <f>IF($A1838="","",$AM1838+ROW()/10000000)</f>
      </c>
      <c r="AO1838">
        <f>IF($A1838="","",COUNTIF($W$2:$W$2500,$A1838))</f>
      </c>
      <c r="AP1838">
        <f>IF($A1838="","",SUMIFS($BF$2:$BF$2500,$W$2:$W$2500,$A1838))</f>
      </c>
      <c r="AQ1838">
        <f>IF($A1838="","",SUMIFS($BG$2:$BG$2500,$W$2:$W$2500,$A1838))</f>
      </c>
      <c r="AR1838">
        <f>IF($A1838="","",SUMIFS($BH$2:$BH$2500,$W$2:$W$2500,$A1838))</f>
      </c>
      <c r="AS1838">
        <f>IF($A1838="","",SUMIFS($BI$2:$BI$2500,$W$2:$W$2500,$A1838))</f>
      </c>
      <c r="AT1838">
        <f>IF($A1838="","",SUMIFS($BJ$2:$BJ$2500,$W$2:$W$2500,$A1838))</f>
      </c>
      <c r="AU1838">
        <f>IF($A1838="","",SUMIFS($BK$2:$BK$2500,$W$2:$W$2500,$A1838))</f>
      </c>
      <c r="AV1838">
        <f>IF($A1838="","",SUMIFS($BL$2:$BL$2500,$W$2:$W$2500,$A1838))</f>
      </c>
      <c r="AW1838">
        <f>IF($A1838="","",SUMIFS($BM$2:$BM$2500,$W$2:$W$2500,$A1838))</f>
      </c>
      <c r="AX1838">
        <f>IF($A1838="","",SUMIFS($BN$2:$BN$2500,$W$2:$W$2500,$A1838))</f>
      </c>
      <c r="AY1838">
        <f>IF($A1838="","",SUMIFS($BO$2:$BO$2500,$W$2:$W$2500,$A1838))</f>
      </c>
      <c r="AZ1838">
        <f>IF($A1838="","",SUMIFS($BP$2:$BP$2500,$W$2:$W$2500,$A1838))</f>
      </c>
      <c r="BA1838">
        <f>IF($A1838="","",SUMIFS($BQ$2:$BQ$2500,$W$2:$W$2500,$A1838))</f>
      </c>
      <c r="BB1838">
        <f>IF($A1838="","",SUMIFS($BR$2:$BR$2500,$W$2:$W$2500,$A1838))</f>
      </c>
      <c r="BC1838">
        <f>IF($A1838="","",SUMIFS($BS$2:$BS$2500,$W$2:$W$2500,$A1838))</f>
      </c>
      <c r="BD1838">
        <f>IF($A1838="","",SUMIFS($BT$2:$BT$2500,$W$2:$W$2500,$A1838))</f>
      </c>
      <c r="BF1838">
        <f>IF($Z1838="","",INDEX($AO$2:$AO$2000,$Z1838))</f>
      </c>
      <c r="BG1838">
        <f>IF($Z1838="","",INDEX($AP$2:$AP$2000,$Z1838))</f>
      </c>
      <c r="BH1838">
        <f>IF($Z1838="","",INDEX($AQ$2:$AQ$2000,$Z1838))</f>
      </c>
      <c r="BI1838">
        <f>IF($Z1838="","",INDEX($AR$2:$AR$2000,$Z1838))</f>
      </c>
      <c r="BJ1838">
        <f>IF($Z1838="","",INDEX($AS$2:$AS$2000,$Z1838))</f>
      </c>
      <c r="BK1838">
        <f>IF($Z1838="","",INDEX($AT$2:$AT$2000,$Z1838))</f>
      </c>
      <c r="BL1838">
        <f>IF($Z1838="","",INDEX($AU$2:$AU$2000,$Z1838))</f>
      </c>
      <c r="BM1838">
        <f>IF($Z1838="","",INDEX($AV$2:$AV$2000,$Z1838))</f>
      </c>
      <c r="BN1838">
        <f>IF($Z1838="","",INDEX($AW$2:$AW$2000,$Z1838))</f>
      </c>
      <c r="BO1838">
        <f>IF($Z1838="","",INDEX($AX$2:$AX$2000,$Z1838))</f>
      </c>
      <c r="BP1838">
        <f>IF($Z1838="","",INDEX($AY$2:$AY$2000,$Z1838))</f>
      </c>
      <c r="BQ1838">
        <f>IF($Z1838="","",INDEX($AZ$2:$AZ$2000,$Z1838))</f>
      </c>
      <c r="BR1838">
        <f>IF($Z1838="","",INDEX($BA$2:$BA$2000,$Z1838))</f>
      </c>
      <c r="BS1838">
        <f>IF($Z1838="","",INDEX($BB$2:$BB$2000,$Z1838))</f>
      </c>
      <c r="BT1838">
        <f>IF($Z1838="","",INDEX($BC$2:$BC$2000,$Z1838))</f>
      </c>
      <c r="BV1838">
        <f>IF(OR($A1838="",$P1838&lt;&gt;"Yes",$AH1838="Yes"),"",1+N($AG1838))</f>
      </c>
      <c r="BW1838">
        <f>IF($A1838="","",COUNTIFS($W$2:$W$2500,$A1838,$BZ$2:$BZ$2500,"Yes")+COUNTIFS($X$2:$X$2500,$A1838,$BY$2:$BY$2500,"Yes"))</f>
      </c>
      <c r="BX1838">
        <f>IF(OR($A1838="",$P1838="Yes"),"",IF(N($BW1838)=0,0,1+SUMIFS($CB$2:$CB$2500,$W$2:$W$2500,$A1838)+SUMIFS($CA$2:$CA$2500,$X$2:$X$2500,$A1838)))</f>
      </c>
      <c r="BY1838" t="str">
        <f>IF($Y1838="","",INDEX($AH$2:$AH$2000,$Y1838)&amp;"")</f>
      </c>
      <c r="BZ1838" t="str">
        <f>IF($Z1838="","",INDEX($AH$2:$AH$2000,$Z1838)&amp;"")</f>
      </c>
      <c r="CA1838">
        <f>IF($Y1838="","",INDEX($BV$2:$BV$2000,$Y1838))</f>
      </c>
      <c r="CB1838">
        <f>IF($Z1838="","",INDEX($BV$2:$BV$2000,$Z1838))</f>
      </c>
    </row>
    <row r="1839">
      <c r="A1839" t="str">
        <f>IF(TRIM(INDEX(games!$A:$A,ROW()))="","",TRIM(INDEX(games!$A:$A,ROW())))</f>
      </c>
      <c r="B1839">
        <f>IF(OR($A1839="",INDEX(games!$B:$B,ROW())=""),"",INDEX(games!$B:$B,ROW()))</f>
      </c>
      <c r="C1839" t="str">
        <f>IF(OR($A1839="",INDEX(games!$C:$C,ROW())=""),"",INDEX(games!$C:$C,ROW()))</f>
      </c>
      <c r="D1839">
        <f>IF($A1839="","",COUNTIF($W$2:$W$2500,$A1839)+COUNTIF($X$2:$X$2500,$A1839))</f>
      </c>
      <c r="E1839">
        <f>IF($A1839="","",IFERROR(MATCH($C1839,$R$2:$R$5,0),0))</f>
      </c>
      <c r="F1839">
        <f>IF($A1839="","",MOD(ROW(),34))</f>
      </c>
      <c r="G1839">
        <f>IF($A1839="",NA(),IF($C1839="Action",$B1839,NA()))</f>
      </c>
      <c r="H1839">
        <f>IF($A1839="",NA(),IF($C1839="Action",1+$F1839*0.023,NA()))</f>
      </c>
      <c r="I1839">
        <f>IF($A1839="",NA(),IF($C1839="Strategy",$B1839,NA()))</f>
      </c>
      <c r="J1839">
        <f>IF($A1839="",NA(),IF($C1839="Strategy",2+$F1839*0.023,NA()))</f>
      </c>
      <c r="K1839">
        <f>IF($A1839="",NA(),IF($C1839="Deckbuilder",$B1839,NA()))</f>
      </c>
      <c r="L1839">
        <f>IF($A1839="",NA(),IF($C1839="Deckbuilder",3+$F1839*0.023,NA()))</f>
      </c>
      <c r="M1839">
        <f>IF($A1839="",NA(),IF($C1839="Traditional",$B1839,NA()))</f>
      </c>
      <c r="N1839">
        <f>IF($A1839="",NA(),IF($C1839="Traditional",4+$F1839*0.023,NA()))</f>
      </c>
      <c r="O1839">
        <f>IF($A1839="","",$D1839+ROW()/1000000)</f>
      </c>
      <c r="P1839" t="str">
        <f>IF(OR($A1839="",INDEX(games!$H:$H,ROW())=""),"",INDEX(games!$H:$H,ROW()))</f>
      </c>
      <c r="Q1839">
        <f>IF(OR($A1839="",$P1839&lt;&gt;"Yes"),"",$D1839+ROW()/1000000)</f>
      </c>
      <c r="T1839">
        <f>IF($Y1839="","",INDEX($B$2:$B$2000,$Y1839))</f>
      </c>
      <c r="U1839">
        <f>IF($Z1839="","",INDEX($B$2:$B$2000,$Z1839))</f>
      </c>
      <c r="V1839">
        <f>IF(OR($T1839="",$U1839=""),"",$U1839-$T1839)</f>
      </c>
      <c r="W1839" t="str">
        <f>IF(TRIM(INDEX(connections!$A:$A,ROW()))="","",TRIM(INDEX(connections!$A:$A,ROW())))</f>
      </c>
      <c r="X1839" t="str">
        <f>IF($W1839="","",TRIM(INDEX(connections!$B:$B,ROW())))</f>
      </c>
      <c r="Y1839">
        <f>IF($W1839="","",IFERROR(MATCH($W1839,$A$2:$A$2000,0),""))</f>
      </c>
      <c r="Z1839">
        <f>IF($X1839="","",IFERROR(MATCH($X1839,$A$2:$A$2000,0),""))</f>
      </c>
      <c r="AA1839" t="str">
        <f>IF($Y1839="","",INDEX($P$2:$P$2000,$Y1839))</f>
      </c>
      <c r="AB1839" t="str">
        <f>IF($Z1839="","",INDEX($P$2:$P$2000,$Z1839))</f>
      </c>
      <c r="AC1839">
        <f>IF(AND($AA1839="Yes",$AB1839="Yes"),1,"")</f>
      </c>
      <c r="AD1839">
        <f>IF(OR($Y1839="",$Z1839=""),"",IF(INDEX($C$2:$C$2000,$Y1839)=INDEX($C$2:$C$2000,$Z1839),0,1))</f>
      </c>
      <c r="AE1839">
        <f>IF($AC1839&lt;&gt;1,"",IF(AND(INDEX($AG$2:$AG$2000,$Y1839)=1,INDEX($AG$2:$AG$2000,$Z1839)=1),1,""))</f>
      </c>
      <c r="AG1839">
        <f>IF($A1839="","",COUNTIFS($W$2:$W$2500,$A1839,$AB$2:$AB$2500,"Yes")+COUNTIFS($X$2:$X$2500,$A1839,$AA$2:$AA$2500,"Yes"))</f>
      </c>
      <c r="AH1839" t="str">
        <f>IF(OR($P1839&lt;&gt;"Yes",N($AG1839)=0),"",IF(AND($AG1839=1,COUNTIFS($W$2:$W$2500,$A1839,$AE$2:$AE$2500,1)+COUNTIFS($X$2:$X$2500,$A1839,$AE$2:$AE$2500,1)&gt;0),"","Yes"))</f>
      </c>
      <c r="AI1839">
        <f>IF($AH1839="Yes",$AG1839,"")</f>
      </c>
      <c r="AJ1839">
        <f>IF($AI1839="","",$AI1839+ROW()/1000000)</f>
      </c>
      <c r="AK1839">
        <f>IF(OR($A1839="",$P1839="Yes",N($AG1839)=0),"",$AG1839+ROW()/1000000)</f>
      </c>
      <c r="AL1839" t="str">
        <f>IF($A1839="","",INDEX(games!$J:$J,ROW())&amp;"")</f>
      </c>
      <c r="AM1839">
        <f>IF($A1839="","",SUMPRODUCT($AO1839:$BD1839,'Map Analysis'!$AP$2^{0,1,2,3,4,5,6,7,8,9,10,11,12,13,14,15}))</f>
      </c>
      <c r="AN1839">
        <f>IF($A1839="","",$AM1839+ROW()/10000000)</f>
      </c>
      <c r="AO1839">
        <f>IF($A1839="","",COUNTIF($W$2:$W$2500,$A1839))</f>
      </c>
      <c r="AP1839">
        <f>IF($A1839="","",SUMIFS($BF$2:$BF$2500,$W$2:$W$2500,$A1839))</f>
      </c>
      <c r="AQ1839">
        <f>IF($A1839="","",SUMIFS($BG$2:$BG$2500,$W$2:$W$2500,$A1839))</f>
      </c>
      <c r="AR1839">
        <f>IF($A1839="","",SUMIFS($BH$2:$BH$2500,$W$2:$W$2500,$A1839))</f>
      </c>
      <c r="AS1839">
        <f>IF($A1839="","",SUMIFS($BI$2:$BI$2500,$W$2:$W$2500,$A1839))</f>
      </c>
      <c r="AT1839">
        <f>IF($A1839="","",SUMIFS($BJ$2:$BJ$2500,$W$2:$W$2500,$A1839))</f>
      </c>
      <c r="AU1839">
        <f>IF($A1839="","",SUMIFS($BK$2:$BK$2500,$W$2:$W$2500,$A1839))</f>
      </c>
      <c r="AV1839">
        <f>IF($A1839="","",SUMIFS($BL$2:$BL$2500,$W$2:$W$2500,$A1839))</f>
      </c>
      <c r="AW1839">
        <f>IF($A1839="","",SUMIFS($BM$2:$BM$2500,$W$2:$W$2500,$A1839))</f>
      </c>
      <c r="AX1839">
        <f>IF($A1839="","",SUMIFS($BN$2:$BN$2500,$W$2:$W$2500,$A1839))</f>
      </c>
      <c r="AY1839">
        <f>IF($A1839="","",SUMIFS($BO$2:$BO$2500,$W$2:$W$2500,$A1839))</f>
      </c>
      <c r="AZ1839">
        <f>IF($A1839="","",SUMIFS($BP$2:$BP$2500,$W$2:$W$2500,$A1839))</f>
      </c>
      <c r="BA1839">
        <f>IF($A1839="","",SUMIFS($BQ$2:$BQ$2500,$W$2:$W$2500,$A1839))</f>
      </c>
      <c r="BB1839">
        <f>IF($A1839="","",SUMIFS($BR$2:$BR$2500,$W$2:$W$2500,$A1839))</f>
      </c>
      <c r="BC1839">
        <f>IF($A1839="","",SUMIFS($BS$2:$BS$2500,$W$2:$W$2500,$A1839))</f>
      </c>
      <c r="BD1839">
        <f>IF($A1839="","",SUMIFS($BT$2:$BT$2500,$W$2:$W$2500,$A1839))</f>
      </c>
      <c r="BF1839">
        <f>IF($Z1839="","",INDEX($AO$2:$AO$2000,$Z1839))</f>
      </c>
      <c r="BG1839">
        <f>IF($Z1839="","",INDEX($AP$2:$AP$2000,$Z1839))</f>
      </c>
      <c r="BH1839">
        <f>IF($Z1839="","",INDEX($AQ$2:$AQ$2000,$Z1839))</f>
      </c>
      <c r="BI1839">
        <f>IF($Z1839="","",INDEX($AR$2:$AR$2000,$Z1839))</f>
      </c>
      <c r="BJ1839">
        <f>IF($Z1839="","",INDEX($AS$2:$AS$2000,$Z1839))</f>
      </c>
      <c r="BK1839">
        <f>IF($Z1839="","",INDEX($AT$2:$AT$2000,$Z1839))</f>
      </c>
      <c r="BL1839">
        <f>IF($Z1839="","",INDEX($AU$2:$AU$2000,$Z1839))</f>
      </c>
      <c r="BM1839">
        <f>IF($Z1839="","",INDEX($AV$2:$AV$2000,$Z1839))</f>
      </c>
      <c r="BN1839">
        <f>IF($Z1839="","",INDEX($AW$2:$AW$2000,$Z1839))</f>
      </c>
      <c r="BO1839">
        <f>IF($Z1839="","",INDEX($AX$2:$AX$2000,$Z1839))</f>
      </c>
      <c r="BP1839">
        <f>IF($Z1839="","",INDEX($AY$2:$AY$2000,$Z1839))</f>
      </c>
      <c r="BQ1839">
        <f>IF($Z1839="","",INDEX($AZ$2:$AZ$2000,$Z1839))</f>
      </c>
      <c r="BR1839">
        <f>IF($Z1839="","",INDEX($BA$2:$BA$2000,$Z1839))</f>
      </c>
      <c r="BS1839">
        <f>IF($Z1839="","",INDEX($BB$2:$BB$2000,$Z1839))</f>
      </c>
      <c r="BT1839">
        <f>IF($Z1839="","",INDEX($BC$2:$BC$2000,$Z1839))</f>
      </c>
      <c r="BV1839">
        <f>IF(OR($A1839="",$P1839&lt;&gt;"Yes",$AH1839="Yes"),"",1+N($AG1839))</f>
      </c>
      <c r="BW1839">
        <f>IF($A1839="","",COUNTIFS($W$2:$W$2500,$A1839,$BZ$2:$BZ$2500,"Yes")+COUNTIFS($X$2:$X$2500,$A1839,$BY$2:$BY$2500,"Yes"))</f>
      </c>
      <c r="BX1839">
        <f>IF(OR($A1839="",$P1839="Yes"),"",IF(N($BW1839)=0,0,1+SUMIFS($CB$2:$CB$2500,$W$2:$W$2500,$A1839)+SUMIFS($CA$2:$CA$2500,$X$2:$X$2500,$A1839)))</f>
      </c>
      <c r="BY1839" t="str">
        <f>IF($Y1839="","",INDEX($AH$2:$AH$2000,$Y1839)&amp;"")</f>
      </c>
      <c r="BZ1839" t="str">
        <f>IF($Z1839="","",INDEX($AH$2:$AH$2000,$Z1839)&amp;"")</f>
      </c>
      <c r="CA1839">
        <f>IF($Y1839="","",INDEX($BV$2:$BV$2000,$Y1839))</f>
      </c>
      <c r="CB1839">
        <f>IF($Z1839="","",INDEX($BV$2:$BV$2000,$Z1839))</f>
      </c>
    </row>
    <row r="1840">
      <c r="A1840" t="str">
        <f>IF(TRIM(INDEX(games!$A:$A,ROW()))="","",TRIM(INDEX(games!$A:$A,ROW())))</f>
      </c>
      <c r="B1840">
        <f>IF(OR($A1840="",INDEX(games!$B:$B,ROW())=""),"",INDEX(games!$B:$B,ROW()))</f>
      </c>
      <c r="C1840" t="str">
        <f>IF(OR($A1840="",INDEX(games!$C:$C,ROW())=""),"",INDEX(games!$C:$C,ROW()))</f>
      </c>
      <c r="D1840">
        <f>IF($A1840="","",COUNTIF($W$2:$W$2500,$A1840)+COUNTIF($X$2:$X$2500,$A1840))</f>
      </c>
      <c r="E1840">
        <f>IF($A1840="","",IFERROR(MATCH($C1840,$R$2:$R$5,0),0))</f>
      </c>
      <c r="F1840">
        <f>IF($A1840="","",MOD(ROW(),34))</f>
      </c>
      <c r="G1840">
        <f>IF($A1840="",NA(),IF($C1840="Action",$B1840,NA()))</f>
      </c>
      <c r="H1840">
        <f>IF($A1840="",NA(),IF($C1840="Action",1+$F1840*0.023,NA()))</f>
      </c>
      <c r="I1840">
        <f>IF($A1840="",NA(),IF($C1840="Strategy",$B1840,NA()))</f>
      </c>
      <c r="J1840">
        <f>IF($A1840="",NA(),IF($C1840="Strategy",2+$F1840*0.023,NA()))</f>
      </c>
      <c r="K1840">
        <f>IF($A1840="",NA(),IF($C1840="Deckbuilder",$B1840,NA()))</f>
      </c>
      <c r="L1840">
        <f>IF($A1840="",NA(),IF($C1840="Deckbuilder",3+$F1840*0.023,NA()))</f>
      </c>
      <c r="M1840">
        <f>IF($A1840="",NA(),IF($C1840="Traditional",$B1840,NA()))</f>
      </c>
      <c r="N1840">
        <f>IF($A1840="",NA(),IF($C1840="Traditional",4+$F1840*0.023,NA()))</f>
      </c>
      <c r="O1840">
        <f>IF($A1840="","",$D1840+ROW()/1000000)</f>
      </c>
      <c r="P1840" t="str">
        <f>IF(OR($A1840="",INDEX(games!$H:$H,ROW())=""),"",INDEX(games!$H:$H,ROW()))</f>
      </c>
      <c r="Q1840">
        <f>IF(OR($A1840="",$P1840&lt;&gt;"Yes"),"",$D1840+ROW()/1000000)</f>
      </c>
      <c r="T1840">
        <f>IF($Y1840="","",INDEX($B$2:$B$2000,$Y1840))</f>
      </c>
      <c r="U1840">
        <f>IF($Z1840="","",INDEX($B$2:$B$2000,$Z1840))</f>
      </c>
      <c r="V1840">
        <f>IF(OR($T1840="",$U1840=""),"",$U1840-$T1840)</f>
      </c>
      <c r="W1840" t="str">
        <f>IF(TRIM(INDEX(connections!$A:$A,ROW()))="","",TRIM(INDEX(connections!$A:$A,ROW())))</f>
      </c>
      <c r="X1840" t="str">
        <f>IF($W1840="","",TRIM(INDEX(connections!$B:$B,ROW())))</f>
      </c>
      <c r="Y1840">
        <f>IF($W1840="","",IFERROR(MATCH($W1840,$A$2:$A$2000,0),""))</f>
      </c>
      <c r="Z1840">
        <f>IF($X1840="","",IFERROR(MATCH($X1840,$A$2:$A$2000,0),""))</f>
      </c>
      <c r="AA1840" t="str">
        <f>IF($Y1840="","",INDEX($P$2:$P$2000,$Y1840))</f>
      </c>
      <c r="AB1840" t="str">
        <f>IF($Z1840="","",INDEX($P$2:$P$2000,$Z1840))</f>
      </c>
      <c r="AC1840">
        <f>IF(AND($AA1840="Yes",$AB1840="Yes"),1,"")</f>
      </c>
      <c r="AD1840">
        <f>IF(OR($Y1840="",$Z1840=""),"",IF(INDEX($C$2:$C$2000,$Y1840)=INDEX($C$2:$C$2000,$Z1840),0,1))</f>
      </c>
      <c r="AE1840">
        <f>IF($AC1840&lt;&gt;1,"",IF(AND(INDEX($AG$2:$AG$2000,$Y1840)=1,INDEX($AG$2:$AG$2000,$Z1840)=1),1,""))</f>
      </c>
      <c r="AG1840">
        <f>IF($A1840="","",COUNTIFS($W$2:$W$2500,$A1840,$AB$2:$AB$2500,"Yes")+COUNTIFS($X$2:$X$2500,$A1840,$AA$2:$AA$2500,"Yes"))</f>
      </c>
      <c r="AH1840" t="str">
        <f>IF(OR($P1840&lt;&gt;"Yes",N($AG1840)=0),"",IF(AND($AG1840=1,COUNTIFS($W$2:$W$2500,$A1840,$AE$2:$AE$2500,1)+COUNTIFS($X$2:$X$2500,$A1840,$AE$2:$AE$2500,1)&gt;0),"","Yes"))</f>
      </c>
      <c r="AI1840">
        <f>IF($AH1840="Yes",$AG1840,"")</f>
      </c>
      <c r="AJ1840">
        <f>IF($AI1840="","",$AI1840+ROW()/1000000)</f>
      </c>
      <c r="AK1840">
        <f>IF(OR($A1840="",$P1840="Yes",N($AG1840)=0),"",$AG1840+ROW()/1000000)</f>
      </c>
      <c r="AL1840" t="str">
        <f>IF($A1840="","",INDEX(games!$J:$J,ROW())&amp;"")</f>
      </c>
      <c r="AM1840">
        <f>IF($A1840="","",SUMPRODUCT($AO1840:$BD1840,'Map Analysis'!$AP$2^{0,1,2,3,4,5,6,7,8,9,10,11,12,13,14,15}))</f>
      </c>
      <c r="AN1840">
        <f>IF($A1840="","",$AM1840+ROW()/10000000)</f>
      </c>
      <c r="AO1840">
        <f>IF($A1840="","",COUNTIF($W$2:$W$2500,$A1840))</f>
      </c>
      <c r="AP1840">
        <f>IF($A1840="","",SUMIFS($BF$2:$BF$2500,$W$2:$W$2500,$A1840))</f>
      </c>
      <c r="AQ1840">
        <f>IF($A1840="","",SUMIFS($BG$2:$BG$2500,$W$2:$W$2500,$A1840))</f>
      </c>
      <c r="AR1840">
        <f>IF($A1840="","",SUMIFS($BH$2:$BH$2500,$W$2:$W$2500,$A1840))</f>
      </c>
      <c r="AS1840">
        <f>IF($A1840="","",SUMIFS($BI$2:$BI$2500,$W$2:$W$2500,$A1840))</f>
      </c>
      <c r="AT1840">
        <f>IF($A1840="","",SUMIFS($BJ$2:$BJ$2500,$W$2:$W$2500,$A1840))</f>
      </c>
      <c r="AU1840">
        <f>IF($A1840="","",SUMIFS($BK$2:$BK$2500,$W$2:$W$2500,$A1840))</f>
      </c>
      <c r="AV1840">
        <f>IF($A1840="","",SUMIFS($BL$2:$BL$2500,$W$2:$W$2500,$A1840))</f>
      </c>
      <c r="AW1840">
        <f>IF($A1840="","",SUMIFS($BM$2:$BM$2500,$W$2:$W$2500,$A1840))</f>
      </c>
      <c r="AX1840">
        <f>IF($A1840="","",SUMIFS($BN$2:$BN$2500,$W$2:$W$2500,$A1840))</f>
      </c>
      <c r="AY1840">
        <f>IF($A1840="","",SUMIFS($BO$2:$BO$2500,$W$2:$W$2500,$A1840))</f>
      </c>
      <c r="AZ1840">
        <f>IF($A1840="","",SUMIFS($BP$2:$BP$2500,$W$2:$W$2500,$A1840))</f>
      </c>
      <c r="BA1840">
        <f>IF($A1840="","",SUMIFS($BQ$2:$BQ$2500,$W$2:$W$2500,$A1840))</f>
      </c>
      <c r="BB1840">
        <f>IF($A1840="","",SUMIFS($BR$2:$BR$2500,$W$2:$W$2500,$A1840))</f>
      </c>
      <c r="BC1840">
        <f>IF($A1840="","",SUMIFS($BS$2:$BS$2500,$W$2:$W$2500,$A1840))</f>
      </c>
      <c r="BD1840">
        <f>IF($A1840="","",SUMIFS($BT$2:$BT$2500,$W$2:$W$2500,$A1840))</f>
      </c>
      <c r="BF1840">
        <f>IF($Z1840="","",INDEX($AO$2:$AO$2000,$Z1840))</f>
      </c>
      <c r="BG1840">
        <f>IF($Z1840="","",INDEX($AP$2:$AP$2000,$Z1840))</f>
      </c>
      <c r="BH1840">
        <f>IF($Z1840="","",INDEX($AQ$2:$AQ$2000,$Z1840))</f>
      </c>
      <c r="BI1840">
        <f>IF($Z1840="","",INDEX($AR$2:$AR$2000,$Z1840))</f>
      </c>
      <c r="BJ1840">
        <f>IF($Z1840="","",INDEX($AS$2:$AS$2000,$Z1840))</f>
      </c>
      <c r="BK1840">
        <f>IF($Z1840="","",INDEX($AT$2:$AT$2000,$Z1840))</f>
      </c>
      <c r="BL1840">
        <f>IF($Z1840="","",INDEX($AU$2:$AU$2000,$Z1840))</f>
      </c>
      <c r="BM1840">
        <f>IF($Z1840="","",INDEX($AV$2:$AV$2000,$Z1840))</f>
      </c>
      <c r="BN1840">
        <f>IF($Z1840="","",INDEX($AW$2:$AW$2000,$Z1840))</f>
      </c>
      <c r="BO1840">
        <f>IF($Z1840="","",INDEX($AX$2:$AX$2000,$Z1840))</f>
      </c>
      <c r="BP1840">
        <f>IF($Z1840="","",INDEX($AY$2:$AY$2000,$Z1840))</f>
      </c>
      <c r="BQ1840">
        <f>IF($Z1840="","",INDEX($AZ$2:$AZ$2000,$Z1840))</f>
      </c>
      <c r="BR1840">
        <f>IF($Z1840="","",INDEX($BA$2:$BA$2000,$Z1840))</f>
      </c>
      <c r="BS1840">
        <f>IF($Z1840="","",INDEX($BB$2:$BB$2000,$Z1840))</f>
      </c>
      <c r="BT1840">
        <f>IF($Z1840="","",INDEX($BC$2:$BC$2000,$Z1840))</f>
      </c>
      <c r="BV1840">
        <f>IF(OR($A1840="",$P1840&lt;&gt;"Yes",$AH1840="Yes"),"",1+N($AG1840))</f>
      </c>
      <c r="BW1840">
        <f>IF($A1840="","",COUNTIFS($W$2:$W$2500,$A1840,$BZ$2:$BZ$2500,"Yes")+COUNTIFS($X$2:$X$2500,$A1840,$BY$2:$BY$2500,"Yes"))</f>
      </c>
      <c r="BX1840">
        <f>IF(OR($A1840="",$P1840="Yes"),"",IF(N($BW1840)=0,0,1+SUMIFS($CB$2:$CB$2500,$W$2:$W$2500,$A1840)+SUMIFS($CA$2:$CA$2500,$X$2:$X$2500,$A1840)))</f>
      </c>
      <c r="BY1840" t="str">
        <f>IF($Y1840="","",INDEX($AH$2:$AH$2000,$Y1840)&amp;"")</f>
      </c>
      <c r="BZ1840" t="str">
        <f>IF($Z1840="","",INDEX($AH$2:$AH$2000,$Z1840)&amp;"")</f>
      </c>
      <c r="CA1840">
        <f>IF($Y1840="","",INDEX($BV$2:$BV$2000,$Y1840))</f>
      </c>
      <c r="CB1840">
        <f>IF($Z1840="","",INDEX($BV$2:$BV$2000,$Z1840))</f>
      </c>
    </row>
    <row r="1841">
      <c r="A1841" t="str">
        <f>IF(TRIM(INDEX(games!$A:$A,ROW()))="","",TRIM(INDEX(games!$A:$A,ROW())))</f>
      </c>
      <c r="B1841">
        <f>IF(OR($A1841="",INDEX(games!$B:$B,ROW())=""),"",INDEX(games!$B:$B,ROW()))</f>
      </c>
      <c r="C1841" t="str">
        <f>IF(OR($A1841="",INDEX(games!$C:$C,ROW())=""),"",INDEX(games!$C:$C,ROW()))</f>
      </c>
      <c r="D1841">
        <f>IF($A1841="","",COUNTIF($W$2:$W$2500,$A1841)+COUNTIF($X$2:$X$2500,$A1841))</f>
      </c>
      <c r="E1841">
        <f>IF($A1841="","",IFERROR(MATCH($C1841,$R$2:$R$5,0),0))</f>
      </c>
      <c r="F1841">
        <f>IF($A1841="","",MOD(ROW(),34))</f>
      </c>
      <c r="G1841">
        <f>IF($A1841="",NA(),IF($C1841="Action",$B1841,NA()))</f>
      </c>
      <c r="H1841">
        <f>IF($A1841="",NA(),IF($C1841="Action",1+$F1841*0.023,NA()))</f>
      </c>
      <c r="I1841">
        <f>IF($A1841="",NA(),IF($C1841="Strategy",$B1841,NA()))</f>
      </c>
      <c r="J1841">
        <f>IF($A1841="",NA(),IF($C1841="Strategy",2+$F1841*0.023,NA()))</f>
      </c>
      <c r="K1841">
        <f>IF($A1841="",NA(),IF($C1841="Deckbuilder",$B1841,NA()))</f>
      </c>
      <c r="L1841">
        <f>IF($A1841="",NA(),IF($C1841="Deckbuilder",3+$F1841*0.023,NA()))</f>
      </c>
      <c r="M1841">
        <f>IF($A1841="",NA(),IF($C1841="Traditional",$B1841,NA()))</f>
      </c>
      <c r="N1841">
        <f>IF($A1841="",NA(),IF($C1841="Traditional",4+$F1841*0.023,NA()))</f>
      </c>
      <c r="O1841">
        <f>IF($A1841="","",$D1841+ROW()/1000000)</f>
      </c>
      <c r="P1841" t="str">
        <f>IF(OR($A1841="",INDEX(games!$H:$H,ROW())=""),"",INDEX(games!$H:$H,ROW()))</f>
      </c>
      <c r="Q1841">
        <f>IF(OR($A1841="",$P1841&lt;&gt;"Yes"),"",$D1841+ROW()/1000000)</f>
      </c>
      <c r="T1841">
        <f>IF($Y1841="","",INDEX($B$2:$B$2000,$Y1841))</f>
      </c>
      <c r="U1841">
        <f>IF($Z1841="","",INDEX($B$2:$B$2000,$Z1841))</f>
      </c>
      <c r="V1841">
        <f>IF(OR($T1841="",$U1841=""),"",$U1841-$T1841)</f>
      </c>
      <c r="W1841" t="str">
        <f>IF(TRIM(INDEX(connections!$A:$A,ROW()))="","",TRIM(INDEX(connections!$A:$A,ROW())))</f>
      </c>
      <c r="X1841" t="str">
        <f>IF($W1841="","",TRIM(INDEX(connections!$B:$B,ROW())))</f>
      </c>
      <c r="Y1841">
        <f>IF($W1841="","",IFERROR(MATCH($W1841,$A$2:$A$2000,0),""))</f>
      </c>
      <c r="Z1841">
        <f>IF($X1841="","",IFERROR(MATCH($X1841,$A$2:$A$2000,0),""))</f>
      </c>
      <c r="AA1841" t="str">
        <f>IF($Y1841="","",INDEX($P$2:$P$2000,$Y1841))</f>
      </c>
      <c r="AB1841" t="str">
        <f>IF($Z1841="","",INDEX($P$2:$P$2000,$Z1841))</f>
      </c>
      <c r="AC1841">
        <f>IF(AND($AA1841="Yes",$AB1841="Yes"),1,"")</f>
      </c>
      <c r="AD1841">
        <f>IF(OR($Y1841="",$Z1841=""),"",IF(INDEX($C$2:$C$2000,$Y1841)=INDEX($C$2:$C$2000,$Z1841),0,1))</f>
      </c>
      <c r="AE1841">
        <f>IF($AC1841&lt;&gt;1,"",IF(AND(INDEX($AG$2:$AG$2000,$Y1841)=1,INDEX($AG$2:$AG$2000,$Z1841)=1),1,""))</f>
      </c>
      <c r="AG1841">
        <f>IF($A1841="","",COUNTIFS($W$2:$W$2500,$A1841,$AB$2:$AB$2500,"Yes")+COUNTIFS($X$2:$X$2500,$A1841,$AA$2:$AA$2500,"Yes"))</f>
      </c>
      <c r="AH1841" t="str">
        <f>IF(OR($P1841&lt;&gt;"Yes",N($AG1841)=0),"",IF(AND($AG1841=1,COUNTIFS($W$2:$W$2500,$A1841,$AE$2:$AE$2500,1)+COUNTIFS($X$2:$X$2500,$A1841,$AE$2:$AE$2500,1)&gt;0),"","Yes"))</f>
      </c>
      <c r="AI1841">
        <f>IF($AH1841="Yes",$AG1841,"")</f>
      </c>
      <c r="AJ1841">
        <f>IF($AI1841="","",$AI1841+ROW()/1000000)</f>
      </c>
      <c r="AK1841">
        <f>IF(OR($A1841="",$P1841="Yes",N($AG1841)=0),"",$AG1841+ROW()/1000000)</f>
      </c>
      <c r="AL1841" t="str">
        <f>IF($A1841="","",INDEX(games!$J:$J,ROW())&amp;"")</f>
      </c>
      <c r="AM1841">
        <f>IF($A1841="","",SUMPRODUCT($AO1841:$BD1841,'Map Analysis'!$AP$2^{0,1,2,3,4,5,6,7,8,9,10,11,12,13,14,15}))</f>
      </c>
      <c r="AN1841">
        <f>IF($A1841="","",$AM1841+ROW()/10000000)</f>
      </c>
      <c r="AO1841">
        <f>IF($A1841="","",COUNTIF($W$2:$W$2500,$A1841))</f>
      </c>
      <c r="AP1841">
        <f>IF($A1841="","",SUMIFS($BF$2:$BF$2500,$W$2:$W$2500,$A1841))</f>
      </c>
      <c r="AQ1841">
        <f>IF($A1841="","",SUMIFS($BG$2:$BG$2500,$W$2:$W$2500,$A1841))</f>
      </c>
      <c r="AR1841">
        <f>IF($A1841="","",SUMIFS($BH$2:$BH$2500,$W$2:$W$2500,$A1841))</f>
      </c>
      <c r="AS1841">
        <f>IF($A1841="","",SUMIFS($BI$2:$BI$2500,$W$2:$W$2500,$A1841))</f>
      </c>
      <c r="AT1841">
        <f>IF($A1841="","",SUMIFS($BJ$2:$BJ$2500,$W$2:$W$2500,$A1841))</f>
      </c>
      <c r="AU1841">
        <f>IF($A1841="","",SUMIFS($BK$2:$BK$2500,$W$2:$W$2500,$A1841))</f>
      </c>
      <c r="AV1841">
        <f>IF($A1841="","",SUMIFS($BL$2:$BL$2500,$W$2:$W$2500,$A1841))</f>
      </c>
      <c r="AW1841">
        <f>IF($A1841="","",SUMIFS($BM$2:$BM$2500,$W$2:$W$2500,$A1841))</f>
      </c>
      <c r="AX1841">
        <f>IF($A1841="","",SUMIFS($BN$2:$BN$2500,$W$2:$W$2500,$A1841))</f>
      </c>
      <c r="AY1841">
        <f>IF($A1841="","",SUMIFS($BO$2:$BO$2500,$W$2:$W$2500,$A1841))</f>
      </c>
      <c r="AZ1841">
        <f>IF($A1841="","",SUMIFS($BP$2:$BP$2500,$W$2:$W$2500,$A1841))</f>
      </c>
      <c r="BA1841">
        <f>IF($A1841="","",SUMIFS($BQ$2:$BQ$2500,$W$2:$W$2500,$A1841))</f>
      </c>
      <c r="BB1841">
        <f>IF($A1841="","",SUMIFS($BR$2:$BR$2500,$W$2:$W$2500,$A1841))</f>
      </c>
      <c r="BC1841">
        <f>IF($A1841="","",SUMIFS($BS$2:$BS$2500,$W$2:$W$2500,$A1841))</f>
      </c>
      <c r="BD1841">
        <f>IF($A1841="","",SUMIFS($BT$2:$BT$2500,$W$2:$W$2500,$A1841))</f>
      </c>
      <c r="BF1841">
        <f>IF($Z1841="","",INDEX($AO$2:$AO$2000,$Z1841))</f>
      </c>
      <c r="BG1841">
        <f>IF($Z1841="","",INDEX($AP$2:$AP$2000,$Z1841))</f>
      </c>
      <c r="BH1841">
        <f>IF($Z1841="","",INDEX($AQ$2:$AQ$2000,$Z1841))</f>
      </c>
      <c r="BI1841">
        <f>IF($Z1841="","",INDEX($AR$2:$AR$2000,$Z1841))</f>
      </c>
      <c r="BJ1841">
        <f>IF($Z1841="","",INDEX($AS$2:$AS$2000,$Z1841))</f>
      </c>
      <c r="BK1841">
        <f>IF($Z1841="","",INDEX($AT$2:$AT$2000,$Z1841))</f>
      </c>
      <c r="BL1841">
        <f>IF($Z1841="","",INDEX($AU$2:$AU$2000,$Z1841))</f>
      </c>
      <c r="BM1841">
        <f>IF($Z1841="","",INDEX($AV$2:$AV$2000,$Z1841))</f>
      </c>
      <c r="BN1841">
        <f>IF($Z1841="","",INDEX($AW$2:$AW$2000,$Z1841))</f>
      </c>
      <c r="BO1841">
        <f>IF($Z1841="","",INDEX($AX$2:$AX$2000,$Z1841))</f>
      </c>
      <c r="BP1841">
        <f>IF($Z1841="","",INDEX($AY$2:$AY$2000,$Z1841))</f>
      </c>
      <c r="BQ1841">
        <f>IF($Z1841="","",INDEX($AZ$2:$AZ$2000,$Z1841))</f>
      </c>
      <c r="BR1841">
        <f>IF($Z1841="","",INDEX($BA$2:$BA$2000,$Z1841))</f>
      </c>
      <c r="BS1841">
        <f>IF($Z1841="","",INDEX($BB$2:$BB$2000,$Z1841))</f>
      </c>
      <c r="BT1841">
        <f>IF($Z1841="","",INDEX($BC$2:$BC$2000,$Z1841))</f>
      </c>
      <c r="BV1841">
        <f>IF(OR($A1841="",$P1841&lt;&gt;"Yes",$AH1841="Yes"),"",1+N($AG1841))</f>
      </c>
      <c r="BW1841">
        <f>IF($A1841="","",COUNTIFS($W$2:$W$2500,$A1841,$BZ$2:$BZ$2500,"Yes")+COUNTIFS($X$2:$X$2500,$A1841,$BY$2:$BY$2500,"Yes"))</f>
      </c>
      <c r="BX1841">
        <f>IF(OR($A1841="",$P1841="Yes"),"",IF(N($BW1841)=0,0,1+SUMIFS($CB$2:$CB$2500,$W$2:$W$2500,$A1841)+SUMIFS($CA$2:$CA$2500,$X$2:$X$2500,$A1841)))</f>
      </c>
      <c r="BY1841" t="str">
        <f>IF($Y1841="","",INDEX($AH$2:$AH$2000,$Y1841)&amp;"")</f>
      </c>
      <c r="BZ1841" t="str">
        <f>IF($Z1841="","",INDEX($AH$2:$AH$2000,$Z1841)&amp;"")</f>
      </c>
      <c r="CA1841">
        <f>IF($Y1841="","",INDEX($BV$2:$BV$2000,$Y1841))</f>
      </c>
      <c r="CB1841">
        <f>IF($Z1841="","",INDEX($BV$2:$BV$2000,$Z1841))</f>
      </c>
    </row>
    <row r="1842">
      <c r="A1842" t="str">
        <f>IF(TRIM(INDEX(games!$A:$A,ROW()))="","",TRIM(INDEX(games!$A:$A,ROW())))</f>
      </c>
      <c r="B1842">
        <f>IF(OR($A1842="",INDEX(games!$B:$B,ROW())=""),"",INDEX(games!$B:$B,ROW()))</f>
      </c>
      <c r="C1842" t="str">
        <f>IF(OR($A1842="",INDEX(games!$C:$C,ROW())=""),"",INDEX(games!$C:$C,ROW()))</f>
      </c>
      <c r="D1842">
        <f>IF($A1842="","",COUNTIF($W$2:$W$2500,$A1842)+COUNTIF($X$2:$X$2500,$A1842))</f>
      </c>
      <c r="E1842">
        <f>IF($A1842="","",IFERROR(MATCH($C1842,$R$2:$R$5,0),0))</f>
      </c>
      <c r="F1842">
        <f>IF($A1842="","",MOD(ROW(),34))</f>
      </c>
      <c r="G1842">
        <f>IF($A1842="",NA(),IF($C1842="Action",$B1842,NA()))</f>
      </c>
      <c r="H1842">
        <f>IF($A1842="",NA(),IF($C1842="Action",1+$F1842*0.023,NA()))</f>
      </c>
      <c r="I1842">
        <f>IF($A1842="",NA(),IF($C1842="Strategy",$B1842,NA()))</f>
      </c>
      <c r="J1842">
        <f>IF($A1842="",NA(),IF($C1842="Strategy",2+$F1842*0.023,NA()))</f>
      </c>
      <c r="K1842">
        <f>IF($A1842="",NA(),IF($C1842="Deckbuilder",$B1842,NA()))</f>
      </c>
      <c r="L1842">
        <f>IF($A1842="",NA(),IF($C1842="Deckbuilder",3+$F1842*0.023,NA()))</f>
      </c>
      <c r="M1842">
        <f>IF($A1842="",NA(),IF($C1842="Traditional",$B1842,NA()))</f>
      </c>
      <c r="N1842">
        <f>IF($A1842="",NA(),IF($C1842="Traditional",4+$F1842*0.023,NA()))</f>
      </c>
      <c r="O1842">
        <f>IF($A1842="","",$D1842+ROW()/1000000)</f>
      </c>
      <c r="P1842" t="str">
        <f>IF(OR($A1842="",INDEX(games!$H:$H,ROW())=""),"",INDEX(games!$H:$H,ROW()))</f>
      </c>
      <c r="Q1842">
        <f>IF(OR($A1842="",$P1842&lt;&gt;"Yes"),"",$D1842+ROW()/1000000)</f>
      </c>
      <c r="T1842">
        <f>IF($Y1842="","",INDEX($B$2:$B$2000,$Y1842))</f>
      </c>
      <c r="U1842">
        <f>IF($Z1842="","",INDEX($B$2:$B$2000,$Z1842))</f>
      </c>
      <c r="V1842">
        <f>IF(OR($T1842="",$U1842=""),"",$U1842-$T1842)</f>
      </c>
      <c r="W1842" t="str">
        <f>IF(TRIM(INDEX(connections!$A:$A,ROW()))="","",TRIM(INDEX(connections!$A:$A,ROW())))</f>
      </c>
      <c r="X1842" t="str">
        <f>IF($W1842="","",TRIM(INDEX(connections!$B:$B,ROW())))</f>
      </c>
      <c r="Y1842">
        <f>IF($W1842="","",IFERROR(MATCH($W1842,$A$2:$A$2000,0),""))</f>
      </c>
      <c r="Z1842">
        <f>IF($X1842="","",IFERROR(MATCH($X1842,$A$2:$A$2000,0),""))</f>
      </c>
      <c r="AA1842" t="str">
        <f>IF($Y1842="","",INDEX($P$2:$P$2000,$Y1842))</f>
      </c>
      <c r="AB1842" t="str">
        <f>IF($Z1842="","",INDEX($P$2:$P$2000,$Z1842))</f>
      </c>
      <c r="AC1842">
        <f>IF(AND($AA1842="Yes",$AB1842="Yes"),1,"")</f>
      </c>
      <c r="AD1842">
        <f>IF(OR($Y1842="",$Z1842=""),"",IF(INDEX($C$2:$C$2000,$Y1842)=INDEX($C$2:$C$2000,$Z1842),0,1))</f>
      </c>
      <c r="AE1842">
        <f>IF($AC1842&lt;&gt;1,"",IF(AND(INDEX($AG$2:$AG$2000,$Y1842)=1,INDEX($AG$2:$AG$2000,$Z1842)=1),1,""))</f>
      </c>
      <c r="AG1842">
        <f>IF($A1842="","",COUNTIFS($W$2:$W$2500,$A1842,$AB$2:$AB$2500,"Yes")+COUNTIFS($X$2:$X$2500,$A1842,$AA$2:$AA$2500,"Yes"))</f>
      </c>
      <c r="AH1842" t="str">
        <f>IF(OR($P1842&lt;&gt;"Yes",N($AG1842)=0),"",IF(AND($AG1842=1,COUNTIFS($W$2:$W$2500,$A1842,$AE$2:$AE$2500,1)+COUNTIFS($X$2:$X$2500,$A1842,$AE$2:$AE$2500,1)&gt;0),"","Yes"))</f>
      </c>
      <c r="AI1842">
        <f>IF($AH1842="Yes",$AG1842,"")</f>
      </c>
      <c r="AJ1842">
        <f>IF($AI1842="","",$AI1842+ROW()/1000000)</f>
      </c>
      <c r="AK1842">
        <f>IF(OR($A1842="",$P1842="Yes",N($AG1842)=0),"",$AG1842+ROW()/1000000)</f>
      </c>
      <c r="AL1842" t="str">
        <f>IF($A1842="","",INDEX(games!$J:$J,ROW())&amp;"")</f>
      </c>
      <c r="AM1842">
        <f>IF($A1842="","",SUMPRODUCT($AO1842:$BD1842,'Map Analysis'!$AP$2^{0,1,2,3,4,5,6,7,8,9,10,11,12,13,14,15}))</f>
      </c>
      <c r="AN1842">
        <f>IF($A1842="","",$AM1842+ROW()/10000000)</f>
      </c>
      <c r="AO1842">
        <f>IF($A1842="","",COUNTIF($W$2:$W$2500,$A1842))</f>
      </c>
      <c r="AP1842">
        <f>IF($A1842="","",SUMIFS($BF$2:$BF$2500,$W$2:$W$2500,$A1842))</f>
      </c>
      <c r="AQ1842">
        <f>IF($A1842="","",SUMIFS($BG$2:$BG$2500,$W$2:$W$2500,$A1842))</f>
      </c>
      <c r="AR1842">
        <f>IF($A1842="","",SUMIFS($BH$2:$BH$2500,$W$2:$W$2500,$A1842))</f>
      </c>
      <c r="AS1842">
        <f>IF($A1842="","",SUMIFS($BI$2:$BI$2500,$W$2:$W$2500,$A1842))</f>
      </c>
      <c r="AT1842">
        <f>IF($A1842="","",SUMIFS($BJ$2:$BJ$2500,$W$2:$W$2500,$A1842))</f>
      </c>
      <c r="AU1842">
        <f>IF($A1842="","",SUMIFS($BK$2:$BK$2500,$W$2:$W$2500,$A1842))</f>
      </c>
      <c r="AV1842">
        <f>IF($A1842="","",SUMIFS($BL$2:$BL$2500,$W$2:$W$2500,$A1842))</f>
      </c>
      <c r="AW1842">
        <f>IF($A1842="","",SUMIFS($BM$2:$BM$2500,$W$2:$W$2500,$A1842))</f>
      </c>
      <c r="AX1842">
        <f>IF($A1842="","",SUMIFS($BN$2:$BN$2500,$W$2:$W$2500,$A1842))</f>
      </c>
      <c r="AY1842">
        <f>IF($A1842="","",SUMIFS($BO$2:$BO$2500,$W$2:$W$2500,$A1842))</f>
      </c>
      <c r="AZ1842">
        <f>IF($A1842="","",SUMIFS($BP$2:$BP$2500,$W$2:$W$2500,$A1842))</f>
      </c>
      <c r="BA1842">
        <f>IF($A1842="","",SUMIFS($BQ$2:$BQ$2500,$W$2:$W$2500,$A1842))</f>
      </c>
      <c r="BB1842">
        <f>IF($A1842="","",SUMIFS($BR$2:$BR$2500,$W$2:$W$2500,$A1842))</f>
      </c>
      <c r="BC1842">
        <f>IF($A1842="","",SUMIFS($BS$2:$BS$2500,$W$2:$W$2500,$A1842))</f>
      </c>
      <c r="BD1842">
        <f>IF($A1842="","",SUMIFS($BT$2:$BT$2500,$W$2:$W$2500,$A1842))</f>
      </c>
      <c r="BF1842">
        <f>IF($Z1842="","",INDEX($AO$2:$AO$2000,$Z1842))</f>
      </c>
      <c r="BG1842">
        <f>IF($Z1842="","",INDEX($AP$2:$AP$2000,$Z1842))</f>
      </c>
      <c r="BH1842">
        <f>IF($Z1842="","",INDEX($AQ$2:$AQ$2000,$Z1842))</f>
      </c>
      <c r="BI1842">
        <f>IF($Z1842="","",INDEX($AR$2:$AR$2000,$Z1842))</f>
      </c>
      <c r="BJ1842">
        <f>IF($Z1842="","",INDEX($AS$2:$AS$2000,$Z1842))</f>
      </c>
      <c r="BK1842">
        <f>IF($Z1842="","",INDEX($AT$2:$AT$2000,$Z1842))</f>
      </c>
      <c r="BL1842">
        <f>IF($Z1842="","",INDEX($AU$2:$AU$2000,$Z1842))</f>
      </c>
      <c r="BM1842">
        <f>IF($Z1842="","",INDEX($AV$2:$AV$2000,$Z1842))</f>
      </c>
      <c r="BN1842">
        <f>IF($Z1842="","",INDEX($AW$2:$AW$2000,$Z1842))</f>
      </c>
      <c r="BO1842">
        <f>IF($Z1842="","",INDEX($AX$2:$AX$2000,$Z1842))</f>
      </c>
      <c r="BP1842">
        <f>IF($Z1842="","",INDEX($AY$2:$AY$2000,$Z1842))</f>
      </c>
      <c r="BQ1842">
        <f>IF($Z1842="","",INDEX($AZ$2:$AZ$2000,$Z1842))</f>
      </c>
      <c r="BR1842">
        <f>IF($Z1842="","",INDEX($BA$2:$BA$2000,$Z1842))</f>
      </c>
      <c r="BS1842">
        <f>IF($Z1842="","",INDEX($BB$2:$BB$2000,$Z1842))</f>
      </c>
      <c r="BT1842">
        <f>IF($Z1842="","",INDEX($BC$2:$BC$2000,$Z1842))</f>
      </c>
      <c r="BV1842">
        <f>IF(OR($A1842="",$P1842&lt;&gt;"Yes",$AH1842="Yes"),"",1+N($AG1842))</f>
      </c>
      <c r="BW1842">
        <f>IF($A1842="","",COUNTIFS($W$2:$W$2500,$A1842,$BZ$2:$BZ$2500,"Yes")+COUNTIFS($X$2:$X$2500,$A1842,$BY$2:$BY$2500,"Yes"))</f>
      </c>
      <c r="BX1842">
        <f>IF(OR($A1842="",$P1842="Yes"),"",IF(N($BW1842)=0,0,1+SUMIFS($CB$2:$CB$2500,$W$2:$W$2500,$A1842)+SUMIFS($CA$2:$CA$2500,$X$2:$X$2500,$A1842)))</f>
      </c>
      <c r="BY1842" t="str">
        <f>IF($Y1842="","",INDEX($AH$2:$AH$2000,$Y1842)&amp;"")</f>
      </c>
      <c r="BZ1842" t="str">
        <f>IF($Z1842="","",INDEX($AH$2:$AH$2000,$Z1842)&amp;"")</f>
      </c>
      <c r="CA1842">
        <f>IF($Y1842="","",INDEX($BV$2:$BV$2000,$Y1842))</f>
      </c>
      <c r="CB1842">
        <f>IF($Z1842="","",INDEX($BV$2:$BV$2000,$Z1842))</f>
      </c>
    </row>
    <row r="1843">
      <c r="A1843" t="str">
        <f>IF(TRIM(INDEX(games!$A:$A,ROW()))="","",TRIM(INDEX(games!$A:$A,ROW())))</f>
      </c>
      <c r="B1843">
        <f>IF(OR($A1843="",INDEX(games!$B:$B,ROW())=""),"",INDEX(games!$B:$B,ROW()))</f>
      </c>
      <c r="C1843" t="str">
        <f>IF(OR($A1843="",INDEX(games!$C:$C,ROW())=""),"",INDEX(games!$C:$C,ROW()))</f>
      </c>
      <c r="D1843">
        <f>IF($A1843="","",COUNTIF($W$2:$W$2500,$A1843)+COUNTIF($X$2:$X$2500,$A1843))</f>
      </c>
      <c r="E1843">
        <f>IF($A1843="","",IFERROR(MATCH($C1843,$R$2:$R$5,0),0))</f>
      </c>
      <c r="F1843">
        <f>IF($A1843="","",MOD(ROW(),34))</f>
      </c>
      <c r="G1843">
        <f>IF($A1843="",NA(),IF($C1843="Action",$B1843,NA()))</f>
      </c>
      <c r="H1843">
        <f>IF($A1843="",NA(),IF($C1843="Action",1+$F1843*0.023,NA()))</f>
      </c>
      <c r="I1843">
        <f>IF($A1843="",NA(),IF($C1843="Strategy",$B1843,NA()))</f>
      </c>
      <c r="J1843">
        <f>IF($A1843="",NA(),IF($C1843="Strategy",2+$F1843*0.023,NA()))</f>
      </c>
      <c r="K1843">
        <f>IF($A1843="",NA(),IF($C1843="Deckbuilder",$B1843,NA()))</f>
      </c>
      <c r="L1843">
        <f>IF($A1843="",NA(),IF($C1843="Deckbuilder",3+$F1843*0.023,NA()))</f>
      </c>
      <c r="M1843">
        <f>IF($A1843="",NA(),IF($C1843="Traditional",$B1843,NA()))</f>
      </c>
      <c r="N1843">
        <f>IF($A1843="",NA(),IF($C1843="Traditional",4+$F1843*0.023,NA()))</f>
      </c>
      <c r="O1843">
        <f>IF($A1843="","",$D1843+ROW()/1000000)</f>
      </c>
      <c r="P1843" t="str">
        <f>IF(OR($A1843="",INDEX(games!$H:$H,ROW())=""),"",INDEX(games!$H:$H,ROW()))</f>
      </c>
      <c r="Q1843">
        <f>IF(OR($A1843="",$P1843&lt;&gt;"Yes"),"",$D1843+ROW()/1000000)</f>
      </c>
      <c r="T1843">
        <f>IF($Y1843="","",INDEX($B$2:$B$2000,$Y1843))</f>
      </c>
      <c r="U1843">
        <f>IF($Z1843="","",INDEX($B$2:$B$2000,$Z1843))</f>
      </c>
      <c r="V1843">
        <f>IF(OR($T1843="",$U1843=""),"",$U1843-$T1843)</f>
      </c>
      <c r="W1843" t="str">
        <f>IF(TRIM(INDEX(connections!$A:$A,ROW()))="","",TRIM(INDEX(connections!$A:$A,ROW())))</f>
      </c>
      <c r="X1843" t="str">
        <f>IF($W1843="","",TRIM(INDEX(connections!$B:$B,ROW())))</f>
      </c>
      <c r="Y1843">
        <f>IF($W1843="","",IFERROR(MATCH($W1843,$A$2:$A$2000,0),""))</f>
      </c>
      <c r="Z1843">
        <f>IF($X1843="","",IFERROR(MATCH($X1843,$A$2:$A$2000,0),""))</f>
      </c>
      <c r="AA1843" t="str">
        <f>IF($Y1843="","",INDEX($P$2:$P$2000,$Y1843))</f>
      </c>
      <c r="AB1843" t="str">
        <f>IF($Z1843="","",INDEX($P$2:$P$2000,$Z1843))</f>
      </c>
      <c r="AC1843">
        <f>IF(AND($AA1843="Yes",$AB1843="Yes"),1,"")</f>
      </c>
      <c r="AD1843">
        <f>IF(OR($Y1843="",$Z1843=""),"",IF(INDEX($C$2:$C$2000,$Y1843)=INDEX($C$2:$C$2000,$Z1843),0,1))</f>
      </c>
      <c r="AE1843">
        <f>IF($AC1843&lt;&gt;1,"",IF(AND(INDEX($AG$2:$AG$2000,$Y1843)=1,INDEX($AG$2:$AG$2000,$Z1843)=1),1,""))</f>
      </c>
      <c r="AG1843">
        <f>IF($A1843="","",COUNTIFS($W$2:$W$2500,$A1843,$AB$2:$AB$2500,"Yes")+COUNTIFS($X$2:$X$2500,$A1843,$AA$2:$AA$2500,"Yes"))</f>
      </c>
      <c r="AH1843" t="str">
        <f>IF(OR($P1843&lt;&gt;"Yes",N($AG1843)=0),"",IF(AND($AG1843=1,COUNTIFS($W$2:$W$2500,$A1843,$AE$2:$AE$2500,1)+COUNTIFS($X$2:$X$2500,$A1843,$AE$2:$AE$2500,1)&gt;0),"","Yes"))</f>
      </c>
      <c r="AI1843">
        <f>IF($AH1843="Yes",$AG1843,"")</f>
      </c>
      <c r="AJ1843">
        <f>IF($AI1843="","",$AI1843+ROW()/1000000)</f>
      </c>
      <c r="AK1843">
        <f>IF(OR($A1843="",$P1843="Yes",N($AG1843)=0),"",$AG1843+ROW()/1000000)</f>
      </c>
      <c r="AL1843" t="str">
        <f>IF($A1843="","",INDEX(games!$J:$J,ROW())&amp;"")</f>
      </c>
      <c r="AM1843">
        <f>IF($A1843="","",SUMPRODUCT($AO1843:$BD1843,'Map Analysis'!$AP$2^{0,1,2,3,4,5,6,7,8,9,10,11,12,13,14,15}))</f>
      </c>
      <c r="AN1843">
        <f>IF($A1843="","",$AM1843+ROW()/10000000)</f>
      </c>
      <c r="AO1843">
        <f>IF($A1843="","",COUNTIF($W$2:$W$2500,$A1843))</f>
      </c>
      <c r="AP1843">
        <f>IF($A1843="","",SUMIFS($BF$2:$BF$2500,$W$2:$W$2500,$A1843))</f>
      </c>
      <c r="AQ1843">
        <f>IF($A1843="","",SUMIFS($BG$2:$BG$2500,$W$2:$W$2500,$A1843))</f>
      </c>
      <c r="AR1843">
        <f>IF($A1843="","",SUMIFS($BH$2:$BH$2500,$W$2:$W$2500,$A1843))</f>
      </c>
      <c r="AS1843">
        <f>IF($A1843="","",SUMIFS($BI$2:$BI$2500,$W$2:$W$2500,$A1843))</f>
      </c>
      <c r="AT1843">
        <f>IF($A1843="","",SUMIFS($BJ$2:$BJ$2500,$W$2:$W$2500,$A1843))</f>
      </c>
      <c r="AU1843">
        <f>IF($A1843="","",SUMIFS($BK$2:$BK$2500,$W$2:$W$2500,$A1843))</f>
      </c>
      <c r="AV1843">
        <f>IF($A1843="","",SUMIFS($BL$2:$BL$2500,$W$2:$W$2500,$A1843))</f>
      </c>
      <c r="AW1843">
        <f>IF($A1843="","",SUMIFS($BM$2:$BM$2500,$W$2:$W$2500,$A1843))</f>
      </c>
      <c r="AX1843">
        <f>IF($A1843="","",SUMIFS($BN$2:$BN$2500,$W$2:$W$2500,$A1843))</f>
      </c>
      <c r="AY1843">
        <f>IF($A1843="","",SUMIFS($BO$2:$BO$2500,$W$2:$W$2500,$A1843))</f>
      </c>
      <c r="AZ1843">
        <f>IF($A1843="","",SUMIFS($BP$2:$BP$2500,$W$2:$W$2500,$A1843))</f>
      </c>
      <c r="BA1843">
        <f>IF($A1843="","",SUMIFS($BQ$2:$BQ$2500,$W$2:$W$2500,$A1843))</f>
      </c>
      <c r="BB1843">
        <f>IF($A1843="","",SUMIFS($BR$2:$BR$2500,$W$2:$W$2500,$A1843))</f>
      </c>
      <c r="BC1843">
        <f>IF($A1843="","",SUMIFS($BS$2:$BS$2500,$W$2:$W$2500,$A1843))</f>
      </c>
      <c r="BD1843">
        <f>IF($A1843="","",SUMIFS($BT$2:$BT$2500,$W$2:$W$2500,$A1843))</f>
      </c>
      <c r="BF1843">
        <f>IF($Z1843="","",INDEX($AO$2:$AO$2000,$Z1843))</f>
      </c>
      <c r="BG1843">
        <f>IF($Z1843="","",INDEX($AP$2:$AP$2000,$Z1843))</f>
      </c>
      <c r="BH1843">
        <f>IF($Z1843="","",INDEX($AQ$2:$AQ$2000,$Z1843))</f>
      </c>
      <c r="BI1843">
        <f>IF($Z1843="","",INDEX($AR$2:$AR$2000,$Z1843))</f>
      </c>
      <c r="BJ1843">
        <f>IF($Z1843="","",INDEX($AS$2:$AS$2000,$Z1843))</f>
      </c>
      <c r="BK1843">
        <f>IF($Z1843="","",INDEX($AT$2:$AT$2000,$Z1843))</f>
      </c>
      <c r="BL1843">
        <f>IF($Z1843="","",INDEX($AU$2:$AU$2000,$Z1843))</f>
      </c>
      <c r="BM1843">
        <f>IF($Z1843="","",INDEX($AV$2:$AV$2000,$Z1843))</f>
      </c>
      <c r="BN1843">
        <f>IF($Z1843="","",INDEX($AW$2:$AW$2000,$Z1843))</f>
      </c>
      <c r="BO1843">
        <f>IF($Z1843="","",INDEX($AX$2:$AX$2000,$Z1843))</f>
      </c>
      <c r="BP1843">
        <f>IF($Z1843="","",INDEX($AY$2:$AY$2000,$Z1843))</f>
      </c>
      <c r="BQ1843">
        <f>IF($Z1843="","",INDEX($AZ$2:$AZ$2000,$Z1843))</f>
      </c>
      <c r="BR1843">
        <f>IF($Z1843="","",INDEX($BA$2:$BA$2000,$Z1843))</f>
      </c>
      <c r="BS1843">
        <f>IF($Z1843="","",INDEX($BB$2:$BB$2000,$Z1843))</f>
      </c>
      <c r="BT1843">
        <f>IF($Z1843="","",INDEX($BC$2:$BC$2000,$Z1843))</f>
      </c>
      <c r="BV1843">
        <f>IF(OR($A1843="",$P1843&lt;&gt;"Yes",$AH1843="Yes"),"",1+N($AG1843))</f>
      </c>
      <c r="BW1843">
        <f>IF($A1843="","",COUNTIFS($W$2:$W$2500,$A1843,$BZ$2:$BZ$2500,"Yes")+COUNTIFS($X$2:$X$2500,$A1843,$BY$2:$BY$2500,"Yes"))</f>
      </c>
      <c r="BX1843">
        <f>IF(OR($A1843="",$P1843="Yes"),"",IF(N($BW1843)=0,0,1+SUMIFS($CB$2:$CB$2500,$W$2:$W$2500,$A1843)+SUMIFS($CA$2:$CA$2500,$X$2:$X$2500,$A1843)))</f>
      </c>
      <c r="BY1843" t="str">
        <f>IF($Y1843="","",INDEX($AH$2:$AH$2000,$Y1843)&amp;"")</f>
      </c>
      <c r="BZ1843" t="str">
        <f>IF($Z1843="","",INDEX($AH$2:$AH$2000,$Z1843)&amp;"")</f>
      </c>
      <c r="CA1843">
        <f>IF($Y1843="","",INDEX($BV$2:$BV$2000,$Y1843))</f>
      </c>
      <c r="CB1843">
        <f>IF($Z1843="","",INDEX($BV$2:$BV$2000,$Z1843))</f>
      </c>
    </row>
    <row r="1844">
      <c r="A1844" t="str">
        <f>IF(TRIM(INDEX(games!$A:$A,ROW()))="","",TRIM(INDEX(games!$A:$A,ROW())))</f>
      </c>
      <c r="B1844">
        <f>IF(OR($A1844="",INDEX(games!$B:$B,ROW())=""),"",INDEX(games!$B:$B,ROW()))</f>
      </c>
      <c r="C1844" t="str">
        <f>IF(OR($A1844="",INDEX(games!$C:$C,ROW())=""),"",INDEX(games!$C:$C,ROW()))</f>
      </c>
      <c r="D1844">
        <f>IF($A1844="","",COUNTIF($W$2:$W$2500,$A1844)+COUNTIF($X$2:$X$2500,$A1844))</f>
      </c>
      <c r="E1844">
        <f>IF($A1844="","",IFERROR(MATCH($C1844,$R$2:$R$5,0),0))</f>
      </c>
      <c r="F1844">
        <f>IF($A1844="","",MOD(ROW(),34))</f>
      </c>
      <c r="G1844">
        <f>IF($A1844="",NA(),IF($C1844="Action",$B1844,NA()))</f>
      </c>
      <c r="H1844">
        <f>IF($A1844="",NA(),IF($C1844="Action",1+$F1844*0.023,NA()))</f>
      </c>
      <c r="I1844">
        <f>IF($A1844="",NA(),IF($C1844="Strategy",$B1844,NA()))</f>
      </c>
      <c r="J1844">
        <f>IF($A1844="",NA(),IF($C1844="Strategy",2+$F1844*0.023,NA()))</f>
      </c>
      <c r="K1844">
        <f>IF($A1844="",NA(),IF($C1844="Deckbuilder",$B1844,NA()))</f>
      </c>
      <c r="L1844">
        <f>IF($A1844="",NA(),IF($C1844="Deckbuilder",3+$F1844*0.023,NA()))</f>
      </c>
      <c r="M1844">
        <f>IF($A1844="",NA(),IF($C1844="Traditional",$B1844,NA()))</f>
      </c>
      <c r="N1844">
        <f>IF($A1844="",NA(),IF($C1844="Traditional",4+$F1844*0.023,NA()))</f>
      </c>
      <c r="O1844">
        <f>IF($A1844="","",$D1844+ROW()/1000000)</f>
      </c>
      <c r="P1844" t="str">
        <f>IF(OR($A1844="",INDEX(games!$H:$H,ROW())=""),"",INDEX(games!$H:$H,ROW()))</f>
      </c>
      <c r="Q1844">
        <f>IF(OR($A1844="",$P1844&lt;&gt;"Yes"),"",$D1844+ROW()/1000000)</f>
      </c>
      <c r="T1844">
        <f>IF($Y1844="","",INDEX($B$2:$B$2000,$Y1844))</f>
      </c>
      <c r="U1844">
        <f>IF($Z1844="","",INDEX($B$2:$B$2000,$Z1844))</f>
      </c>
      <c r="V1844">
        <f>IF(OR($T1844="",$U1844=""),"",$U1844-$T1844)</f>
      </c>
      <c r="W1844" t="str">
        <f>IF(TRIM(INDEX(connections!$A:$A,ROW()))="","",TRIM(INDEX(connections!$A:$A,ROW())))</f>
      </c>
      <c r="X1844" t="str">
        <f>IF($W1844="","",TRIM(INDEX(connections!$B:$B,ROW())))</f>
      </c>
      <c r="Y1844">
        <f>IF($W1844="","",IFERROR(MATCH($W1844,$A$2:$A$2000,0),""))</f>
      </c>
      <c r="Z1844">
        <f>IF($X1844="","",IFERROR(MATCH($X1844,$A$2:$A$2000,0),""))</f>
      </c>
      <c r="AA1844" t="str">
        <f>IF($Y1844="","",INDEX($P$2:$P$2000,$Y1844))</f>
      </c>
      <c r="AB1844" t="str">
        <f>IF($Z1844="","",INDEX($P$2:$P$2000,$Z1844))</f>
      </c>
      <c r="AC1844">
        <f>IF(AND($AA1844="Yes",$AB1844="Yes"),1,"")</f>
      </c>
      <c r="AD1844">
        <f>IF(OR($Y1844="",$Z1844=""),"",IF(INDEX($C$2:$C$2000,$Y1844)=INDEX($C$2:$C$2000,$Z1844),0,1))</f>
      </c>
      <c r="AE1844">
        <f>IF($AC1844&lt;&gt;1,"",IF(AND(INDEX($AG$2:$AG$2000,$Y1844)=1,INDEX($AG$2:$AG$2000,$Z1844)=1),1,""))</f>
      </c>
      <c r="AG1844">
        <f>IF($A1844="","",COUNTIFS($W$2:$W$2500,$A1844,$AB$2:$AB$2500,"Yes")+COUNTIFS($X$2:$X$2500,$A1844,$AA$2:$AA$2500,"Yes"))</f>
      </c>
      <c r="AH1844" t="str">
        <f>IF(OR($P1844&lt;&gt;"Yes",N($AG1844)=0),"",IF(AND($AG1844=1,COUNTIFS($W$2:$W$2500,$A1844,$AE$2:$AE$2500,1)+COUNTIFS($X$2:$X$2500,$A1844,$AE$2:$AE$2500,1)&gt;0),"","Yes"))</f>
      </c>
      <c r="AI1844">
        <f>IF($AH1844="Yes",$AG1844,"")</f>
      </c>
      <c r="AJ1844">
        <f>IF($AI1844="","",$AI1844+ROW()/1000000)</f>
      </c>
      <c r="AK1844">
        <f>IF(OR($A1844="",$P1844="Yes",N($AG1844)=0),"",$AG1844+ROW()/1000000)</f>
      </c>
      <c r="AL1844" t="str">
        <f>IF($A1844="","",INDEX(games!$J:$J,ROW())&amp;"")</f>
      </c>
      <c r="AM1844">
        <f>IF($A1844="","",SUMPRODUCT($AO1844:$BD1844,'Map Analysis'!$AP$2^{0,1,2,3,4,5,6,7,8,9,10,11,12,13,14,15}))</f>
      </c>
      <c r="AN1844">
        <f>IF($A1844="","",$AM1844+ROW()/10000000)</f>
      </c>
      <c r="AO1844">
        <f>IF($A1844="","",COUNTIF($W$2:$W$2500,$A1844))</f>
      </c>
      <c r="AP1844">
        <f>IF($A1844="","",SUMIFS($BF$2:$BF$2500,$W$2:$W$2500,$A1844))</f>
      </c>
      <c r="AQ1844">
        <f>IF($A1844="","",SUMIFS($BG$2:$BG$2500,$W$2:$W$2500,$A1844))</f>
      </c>
      <c r="AR1844">
        <f>IF($A1844="","",SUMIFS($BH$2:$BH$2500,$W$2:$W$2500,$A1844))</f>
      </c>
      <c r="AS1844">
        <f>IF($A1844="","",SUMIFS($BI$2:$BI$2500,$W$2:$W$2500,$A1844))</f>
      </c>
      <c r="AT1844">
        <f>IF($A1844="","",SUMIFS($BJ$2:$BJ$2500,$W$2:$W$2500,$A1844))</f>
      </c>
      <c r="AU1844">
        <f>IF($A1844="","",SUMIFS($BK$2:$BK$2500,$W$2:$W$2500,$A1844))</f>
      </c>
      <c r="AV1844">
        <f>IF($A1844="","",SUMIFS($BL$2:$BL$2500,$W$2:$W$2500,$A1844))</f>
      </c>
      <c r="AW1844">
        <f>IF($A1844="","",SUMIFS($BM$2:$BM$2500,$W$2:$W$2500,$A1844))</f>
      </c>
      <c r="AX1844">
        <f>IF($A1844="","",SUMIFS($BN$2:$BN$2500,$W$2:$W$2500,$A1844))</f>
      </c>
      <c r="AY1844">
        <f>IF($A1844="","",SUMIFS($BO$2:$BO$2500,$W$2:$W$2500,$A1844))</f>
      </c>
      <c r="AZ1844">
        <f>IF($A1844="","",SUMIFS($BP$2:$BP$2500,$W$2:$W$2500,$A1844))</f>
      </c>
      <c r="BA1844">
        <f>IF($A1844="","",SUMIFS($BQ$2:$BQ$2500,$W$2:$W$2500,$A1844))</f>
      </c>
      <c r="BB1844">
        <f>IF($A1844="","",SUMIFS($BR$2:$BR$2500,$W$2:$W$2500,$A1844))</f>
      </c>
      <c r="BC1844">
        <f>IF($A1844="","",SUMIFS($BS$2:$BS$2500,$W$2:$W$2500,$A1844))</f>
      </c>
      <c r="BD1844">
        <f>IF($A1844="","",SUMIFS($BT$2:$BT$2500,$W$2:$W$2500,$A1844))</f>
      </c>
      <c r="BF1844">
        <f>IF($Z1844="","",INDEX($AO$2:$AO$2000,$Z1844))</f>
      </c>
      <c r="BG1844">
        <f>IF($Z1844="","",INDEX($AP$2:$AP$2000,$Z1844))</f>
      </c>
      <c r="BH1844">
        <f>IF($Z1844="","",INDEX($AQ$2:$AQ$2000,$Z1844))</f>
      </c>
      <c r="BI1844">
        <f>IF($Z1844="","",INDEX($AR$2:$AR$2000,$Z1844))</f>
      </c>
      <c r="BJ1844">
        <f>IF($Z1844="","",INDEX($AS$2:$AS$2000,$Z1844))</f>
      </c>
      <c r="BK1844">
        <f>IF($Z1844="","",INDEX($AT$2:$AT$2000,$Z1844))</f>
      </c>
      <c r="BL1844">
        <f>IF($Z1844="","",INDEX($AU$2:$AU$2000,$Z1844))</f>
      </c>
      <c r="BM1844">
        <f>IF($Z1844="","",INDEX($AV$2:$AV$2000,$Z1844))</f>
      </c>
      <c r="BN1844">
        <f>IF($Z1844="","",INDEX($AW$2:$AW$2000,$Z1844))</f>
      </c>
      <c r="BO1844">
        <f>IF($Z1844="","",INDEX($AX$2:$AX$2000,$Z1844))</f>
      </c>
      <c r="BP1844">
        <f>IF($Z1844="","",INDEX($AY$2:$AY$2000,$Z1844))</f>
      </c>
      <c r="BQ1844">
        <f>IF($Z1844="","",INDEX($AZ$2:$AZ$2000,$Z1844))</f>
      </c>
      <c r="BR1844">
        <f>IF($Z1844="","",INDEX($BA$2:$BA$2000,$Z1844))</f>
      </c>
      <c r="BS1844">
        <f>IF($Z1844="","",INDEX($BB$2:$BB$2000,$Z1844))</f>
      </c>
      <c r="BT1844">
        <f>IF($Z1844="","",INDEX($BC$2:$BC$2000,$Z1844))</f>
      </c>
      <c r="BV1844">
        <f>IF(OR($A1844="",$P1844&lt;&gt;"Yes",$AH1844="Yes"),"",1+N($AG1844))</f>
      </c>
      <c r="BW1844">
        <f>IF($A1844="","",COUNTIFS($W$2:$W$2500,$A1844,$BZ$2:$BZ$2500,"Yes")+COUNTIFS($X$2:$X$2500,$A1844,$BY$2:$BY$2500,"Yes"))</f>
      </c>
      <c r="BX1844">
        <f>IF(OR($A1844="",$P1844="Yes"),"",IF(N($BW1844)=0,0,1+SUMIFS($CB$2:$CB$2500,$W$2:$W$2500,$A1844)+SUMIFS($CA$2:$CA$2500,$X$2:$X$2500,$A1844)))</f>
      </c>
      <c r="BY1844" t="str">
        <f>IF($Y1844="","",INDEX($AH$2:$AH$2000,$Y1844)&amp;"")</f>
      </c>
      <c r="BZ1844" t="str">
        <f>IF($Z1844="","",INDEX($AH$2:$AH$2000,$Z1844)&amp;"")</f>
      </c>
      <c r="CA1844">
        <f>IF($Y1844="","",INDEX($BV$2:$BV$2000,$Y1844))</f>
      </c>
      <c r="CB1844">
        <f>IF($Z1844="","",INDEX($BV$2:$BV$2000,$Z1844))</f>
      </c>
    </row>
    <row r="1845">
      <c r="A1845" t="str">
        <f>IF(TRIM(INDEX(games!$A:$A,ROW()))="","",TRIM(INDEX(games!$A:$A,ROW())))</f>
      </c>
      <c r="B1845">
        <f>IF(OR($A1845="",INDEX(games!$B:$B,ROW())=""),"",INDEX(games!$B:$B,ROW()))</f>
      </c>
      <c r="C1845" t="str">
        <f>IF(OR($A1845="",INDEX(games!$C:$C,ROW())=""),"",INDEX(games!$C:$C,ROW()))</f>
      </c>
      <c r="D1845">
        <f>IF($A1845="","",COUNTIF($W$2:$W$2500,$A1845)+COUNTIF($X$2:$X$2500,$A1845))</f>
      </c>
      <c r="E1845">
        <f>IF($A1845="","",IFERROR(MATCH($C1845,$R$2:$R$5,0),0))</f>
      </c>
      <c r="F1845">
        <f>IF($A1845="","",MOD(ROW(),34))</f>
      </c>
      <c r="G1845">
        <f>IF($A1845="",NA(),IF($C1845="Action",$B1845,NA()))</f>
      </c>
      <c r="H1845">
        <f>IF($A1845="",NA(),IF($C1845="Action",1+$F1845*0.023,NA()))</f>
      </c>
      <c r="I1845">
        <f>IF($A1845="",NA(),IF($C1845="Strategy",$B1845,NA()))</f>
      </c>
      <c r="J1845">
        <f>IF($A1845="",NA(),IF($C1845="Strategy",2+$F1845*0.023,NA()))</f>
      </c>
      <c r="K1845">
        <f>IF($A1845="",NA(),IF($C1845="Deckbuilder",$B1845,NA()))</f>
      </c>
      <c r="L1845">
        <f>IF($A1845="",NA(),IF($C1845="Deckbuilder",3+$F1845*0.023,NA()))</f>
      </c>
      <c r="M1845">
        <f>IF($A1845="",NA(),IF($C1845="Traditional",$B1845,NA()))</f>
      </c>
      <c r="N1845">
        <f>IF($A1845="",NA(),IF($C1845="Traditional",4+$F1845*0.023,NA()))</f>
      </c>
      <c r="O1845">
        <f>IF($A1845="","",$D1845+ROW()/1000000)</f>
      </c>
      <c r="P1845" t="str">
        <f>IF(OR($A1845="",INDEX(games!$H:$H,ROW())=""),"",INDEX(games!$H:$H,ROW()))</f>
      </c>
      <c r="Q1845">
        <f>IF(OR($A1845="",$P1845&lt;&gt;"Yes"),"",$D1845+ROW()/1000000)</f>
      </c>
      <c r="T1845">
        <f>IF($Y1845="","",INDEX($B$2:$B$2000,$Y1845))</f>
      </c>
      <c r="U1845">
        <f>IF($Z1845="","",INDEX($B$2:$B$2000,$Z1845))</f>
      </c>
      <c r="V1845">
        <f>IF(OR($T1845="",$U1845=""),"",$U1845-$T1845)</f>
      </c>
      <c r="W1845" t="str">
        <f>IF(TRIM(INDEX(connections!$A:$A,ROW()))="","",TRIM(INDEX(connections!$A:$A,ROW())))</f>
      </c>
      <c r="X1845" t="str">
        <f>IF($W1845="","",TRIM(INDEX(connections!$B:$B,ROW())))</f>
      </c>
      <c r="Y1845">
        <f>IF($W1845="","",IFERROR(MATCH($W1845,$A$2:$A$2000,0),""))</f>
      </c>
      <c r="Z1845">
        <f>IF($X1845="","",IFERROR(MATCH($X1845,$A$2:$A$2000,0),""))</f>
      </c>
      <c r="AA1845" t="str">
        <f>IF($Y1845="","",INDEX($P$2:$P$2000,$Y1845))</f>
      </c>
      <c r="AB1845" t="str">
        <f>IF($Z1845="","",INDEX($P$2:$P$2000,$Z1845))</f>
      </c>
      <c r="AC1845">
        <f>IF(AND($AA1845="Yes",$AB1845="Yes"),1,"")</f>
      </c>
      <c r="AD1845">
        <f>IF(OR($Y1845="",$Z1845=""),"",IF(INDEX($C$2:$C$2000,$Y1845)=INDEX($C$2:$C$2000,$Z1845),0,1))</f>
      </c>
      <c r="AE1845">
        <f>IF($AC1845&lt;&gt;1,"",IF(AND(INDEX($AG$2:$AG$2000,$Y1845)=1,INDEX($AG$2:$AG$2000,$Z1845)=1),1,""))</f>
      </c>
      <c r="AG1845">
        <f>IF($A1845="","",COUNTIFS($W$2:$W$2500,$A1845,$AB$2:$AB$2500,"Yes")+COUNTIFS($X$2:$X$2500,$A1845,$AA$2:$AA$2500,"Yes"))</f>
      </c>
      <c r="AH1845" t="str">
        <f>IF(OR($P1845&lt;&gt;"Yes",N($AG1845)=0),"",IF(AND($AG1845=1,COUNTIFS($W$2:$W$2500,$A1845,$AE$2:$AE$2500,1)+COUNTIFS($X$2:$X$2500,$A1845,$AE$2:$AE$2500,1)&gt;0),"","Yes"))</f>
      </c>
      <c r="AI1845">
        <f>IF($AH1845="Yes",$AG1845,"")</f>
      </c>
      <c r="AJ1845">
        <f>IF($AI1845="","",$AI1845+ROW()/1000000)</f>
      </c>
      <c r="AK1845">
        <f>IF(OR($A1845="",$P1845="Yes",N($AG1845)=0),"",$AG1845+ROW()/1000000)</f>
      </c>
      <c r="AL1845" t="str">
        <f>IF($A1845="","",INDEX(games!$J:$J,ROW())&amp;"")</f>
      </c>
      <c r="AM1845">
        <f>IF($A1845="","",SUMPRODUCT($AO1845:$BD1845,'Map Analysis'!$AP$2^{0,1,2,3,4,5,6,7,8,9,10,11,12,13,14,15}))</f>
      </c>
      <c r="AN1845">
        <f>IF($A1845="","",$AM1845+ROW()/10000000)</f>
      </c>
      <c r="AO1845">
        <f>IF($A1845="","",COUNTIF($W$2:$W$2500,$A1845))</f>
      </c>
      <c r="AP1845">
        <f>IF($A1845="","",SUMIFS($BF$2:$BF$2500,$W$2:$W$2500,$A1845))</f>
      </c>
      <c r="AQ1845">
        <f>IF($A1845="","",SUMIFS($BG$2:$BG$2500,$W$2:$W$2500,$A1845))</f>
      </c>
      <c r="AR1845">
        <f>IF($A1845="","",SUMIFS($BH$2:$BH$2500,$W$2:$W$2500,$A1845))</f>
      </c>
      <c r="AS1845">
        <f>IF($A1845="","",SUMIFS($BI$2:$BI$2500,$W$2:$W$2500,$A1845))</f>
      </c>
      <c r="AT1845">
        <f>IF($A1845="","",SUMIFS($BJ$2:$BJ$2500,$W$2:$W$2500,$A1845))</f>
      </c>
      <c r="AU1845">
        <f>IF($A1845="","",SUMIFS($BK$2:$BK$2500,$W$2:$W$2500,$A1845))</f>
      </c>
      <c r="AV1845">
        <f>IF($A1845="","",SUMIFS($BL$2:$BL$2500,$W$2:$W$2500,$A1845))</f>
      </c>
      <c r="AW1845">
        <f>IF($A1845="","",SUMIFS($BM$2:$BM$2500,$W$2:$W$2500,$A1845))</f>
      </c>
      <c r="AX1845">
        <f>IF($A1845="","",SUMIFS($BN$2:$BN$2500,$W$2:$W$2500,$A1845))</f>
      </c>
      <c r="AY1845">
        <f>IF($A1845="","",SUMIFS($BO$2:$BO$2500,$W$2:$W$2500,$A1845))</f>
      </c>
      <c r="AZ1845">
        <f>IF($A1845="","",SUMIFS($BP$2:$BP$2500,$W$2:$W$2500,$A1845))</f>
      </c>
      <c r="BA1845">
        <f>IF($A1845="","",SUMIFS($BQ$2:$BQ$2500,$W$2:$W$2500,$A1845))</f>
      </c>
      <c r="BB1845">
        <f>IF($A1845="","",SUMIFS($BR$2:$BR$2500,$W$2:$W$2500,$A1845))</f>
      </c>
      <c r="BC1845">
        <f>IF($A1845="","",SUMIFS($BS$2:$BS$2500,$W$2:$W$2500,$A1845))</f>
      </c>
      <c r="BD1845">
        <f>IF($A1845="","",SUMIFS($BT$2:$BT$2500,$W$2:$W$2500,$A1845))</f>
      </c>
      <c r="BF1845">
        <f>IF($Z1845="","",INDEX($AO$2:$AO$2000,$Z1845))</f>
      </c>
      <c r="BG1845">
        <f>IF($Z1845="","",INDEX($AP$2:$AP$2000,$Z1845))</f>
      </c>
      <c r="BH1845">
        <f>IF($Z1845="","",INDEX($AQ$2:$AQ$2000,$Z1845))</f>
      </c>
      <c r="BI1845">
        <f>IF($Z1845="","",INDEX($AR$2:$AR$2000,$Z1845))</f>
      </c>
      <c r="BJ1845">
        <f>IF($Z1845="","",INDEX($AS$2:$AS$2000,$Z1845))</f>
      </c>
      <c r="BK1845">
        <f>IF($Z1845="","",INDEX($AT$2:$AT$2000,$Z1845))</f>
      </c>
      <c r="BL1845">
        <f>IF($Z1845="","",INDEX($AU$2:$AU$2000,$Z1845))</f>
      </c>
      <c r="BM1845">
        <f>IF($Z1845="","",INDEX($AV$2:$AV$2000,$Z1845))</f>
      </c>
      <c r="BN1845">
        <f>IF($Z1845="","",INDEX($AW$2:$AW$2000,$Z1845))</f>
      </c>
      <c r="BO1845">
        <f>IF($Z1845="","",INDEX($AX$2:$AX$2000,$Z1845))</f>
      </c>
      <c r="BP1845">
        <f>IF($Z1845="","",INDEX($AY$2:$AY$2000,$Z1845))</f>
      </c>
      <c r="BQ1845">
        <f>IF($Z1845="","",INDEX($AZ$2:$AZ$2000,$Z1845))</f>
      </c>
      <c r="BR1845">
        <f>IF($Z1845="","",INDEX($BA$2:$BA$2000,$Z1845))</f>
      </c>
      <c r="BS1845">
        <f>IF($Z1845="","",INDEX($BB$2:$BB$2000,$Z1845))</f>
      </c>
      <c r="BT1845">
        <f>IF($Z1845="","",INDEX($BC$2:$BC$2000,$Z1845))</f>
      </c>
      <c r="BV1845">
        <f>IF(OR($A1845="",$P1845&lt;&gt;"Yes",$AH1845="Yes"),"",1+N($AG1845))</f>
      </c>
      <c r="BW1845">
        <f>IF($A1845="","",COUNTIFS($W$2:$W$2500,$A1845,$BZ$2:$BZ$2500,"Yes")+COUNTIFS($X$2:$X$2500,$A1845,$BY$2:$BY$2500,"Yes"))</f>
      </c>
      <c r="BX1845">
        <f>IF(OR($A1845="",$P1845="Yes"),"",IF(N($BW1845)=0,0,1+SUMIFS($CB$2:$CB$2500,$W$2:$W$2500,$A1845)+SUMIFS($CA$2:$CA$2500,$X$2:$X$2500,$A1845)))</f>
      </c>
      <c r="BY1845" t="str">
        <f>IF($Y1845="","",INDEX($AH$2:$AH$2000,$Y1845)&amp;"")</f>
      </c>
      <c r="BZ1845" t="str">
        <f>IF($Z1845="","",INDEX($AH$2:$AH$2000,$Z1845)&amp;"")</f>
      </c>
      <c r="CA1845">
        <f>IF($Y1845="","",INDEX($BV$2:$BV$2000,$Y1845))</f>
      </c>
      <c r="CB1845">
        <f>IF($Z1845="","",INDEX($BV$2:$BV$2000,$Z1845))</f>
      </c>
    </row>
    <row r="1846">
      <c r="A1846" t="str">
        <f>IF(TRIM(INDEX(games!$A:$A,ROW()))="","",TRIM(INDEX(games!$A:$A,ROW())))</f>
      </c>
      <c r="B1846">
        <f>IF(OR($A1846="",INDEX(games!$B:$B,ROW())=""),"",INDEX(games!$B:$B,ROW()))</f>
      </c>
      <c r="C1846" t="str">
        <f>IF(OR($A1846="",INDEX(games!$C:$C,ROW())=""),"",INDEX(games!$C:$C,ROW()))</f>
      </c>
      <c r="D1846">
        <f>IF($A1846="","",COUNTIF($W$2:$W$2500,$A1846)+COUNTIF($X$2:$X$2500,$A1846))</f>
      </c>
      <c r="E1846">
        <f>IF($A1846="","",IFERROR(MATCH($C1846,$R$2:$R$5,0),0))</f>
      </c>
      <c r="F1846">
        <f>IF($A1846="","",MOD(ROW(),34))</f>
      </c>
      <c r="G1846">
        <f>IF($A1846="",NA(),IF($C1846="Action",$B1846,NA()))</f>
      </c>
      <c r="H1846">
        <f>IF($A1846="",NA(),IF($C1846="Action",1+$F1846*0.023,NA()))</f>
      </c>
      <c r="I1846">
        <f>IF($A1846="",NA(),IF($C1846="Strategy",$B1846,NA()))</f>
      </c>
      <c r="J1846">
        <f>IF($A1846="",NA(),IF($C1846="Strategy",2+$F1846*0.023,NA()))</f>
      </c>
      <c r="K1846">
        <f>IF($A1846="",NA(),IF($C1846="Deckbuilder",$B1846,NA()))</f>
      </c>
      <c r="L1846">
        <f>IF($A1846="",NA(),IF($C1846="Deckbuilder",3+$F1846*0.023,NA()))</f>
      </c>
      <c r="M1846">
        <f>IF($A1846="",NA(),IF($C1846="Traditional",$B1846,NA()))</f>
      </c>
      <c r="N1846">
        <f>IF($A1846="",NA(),IF($C1846="Traditional",4+$F1846*0.023,NA()))</f>
      </c>
      <c r="O1846">
        <f>IF($A1846="","",$D1846+ROW()/1000000)</f>
      </c>
      <c r="P1846" t="str">
        <f>IF(OR($A1846="",INDEX(games!$H:$H,ROW())=""),"",INDEX(games!$H:$H,ROW()))</f>
      </c>
      <c r="Q1846">
        <f>IF(OR($A1846="",$P1846&lt;&gt;"Yes"),"",$D1846+ROW()/1000000)</f>
      </c>
      <c r="T1846">
        <f>IF($Y1846="","",INDEX($B$2:$B$2000,$Y1846))</f>
      </c>
      <c r="U1846">
        <f>IF($Z1846="","",INDEX($B$2:$B$2000,$Z1846))</f>
      </c>
      <c r="V1846">
        <f>IF(OR($T1846="",$U1846=""),"",$U1846-$T1846)</f>
      </c>
      <c r="W1846" t="str">
        <f>IF(TRIM(INDEX(connections!$A:$A,ROW()))="","",TRIM(INDEX(connections!$A:$A,ROW())))</f>
      </c>
      <c r="X1846" t="str">
        <f>IF($W1846="","",TRIM(INDEX(connections!$B:$B,ROW())))</f>
      </c>
      <c r="Y1846">
        <f>IF($W1846="","",IFERROR(MATCH($W1846,$A$2:$A$2000,0),""))</f>
      </c>
      <c r="Z1846">
        <f>IF($X1846="","",IFERROR(MATCH($X1846,$A$2:$A$2000,0),""))</f>
      </c>
      <c r="AA1846" t="str">
        <f>IF($Y1846="","",INDEX($P$2:$P$2000,$Y1846))</f>
      </c>
      <c r="AB1846" t="str">
        <f>IF($Z1846="","",INDEX($P$2:$P$2000,$Z1846))</f>
      </c>
      <c r="AC1846">
        <f>IF(AND($AA1846="Yes",$AB1846="Yes"),1,"")</f>
      </c>
      <c r="AD1846">
        <f>IF(OR($Y1846="",$Z1846=""),"",IF(INDEX($C$2:$C$2000,$Y1846)=INDEX($C$2:$C$2000,$Z1846),0,1))</f>
      </c>
      <c r="AE1846">
        <f>IF($AC1846&lt;&gt;1,"",IF(AND(INDEX($AG$2:$AG$2000,$Y1846)=1,INDEX($AG$2:$AG$2000,$Z1846)=1),1,""))</f>
      </c>
      <c r="AG1846">
        <f>IF($A1846="","",COUNTIFS($W$2:$W$2500,$A1846,$AB$2:$AB$2500,"Yes")+COUNTIFS($X$2:$X$2500,$A1846,$AA$2:$AA$2500,"Yes"))</f>
      </c>
      <c r="AH1846" t="str">
        <f>IF(OR($P1846&lt;&gt;"Yes",N($AG1846)=0),"",IF(AND($AG1846=1,COUNTIFS($W$2:$W$2500,$A1846,$AE$2:$AE$2500,1)+COUNTIFS($X$2:$X$2500,$A1846,$AE$2:$AE$2500,1)&gt;0),"","Yes"))</f>
      </c>
      <c r="AI1846">
        <f>IF($AH1846="Yes",$AG1846,"")</f>
      </c>
      <c r="AJ1846">
        <f>IF($AI1846="","",$AI1846+ROW()/1000000)</f>
      </c>
      <c r="AK1846">
        <f>IF(OR($A1846="",$P1846="Yes",N($AG1846)=0),"",$AG1846+ROW()/1000000)</f>
      </c>
      <c r="AL1846" t="str">
        <f>IF($A1846="","",INDEX(games!$J:$J,ROW())&amp;"")</f>
      </c>
      <c r="AM1846">
        <f>IF($A1846="","",SUMPRODUCT($AO1846:$BD1846,'Map Analysis'!$AP$2^{0,1,2,3,4,5,6,7,8,9,10,11,12,13,14,15}))</f>
      </c>
      <c r="AN1846">
        <f>IF($A1846="","",$AM1846+ROW()/10000000)</f>
      </c>
      <c r="AO1846">
        <f>IF($A1846="","",COUNTIF($W$2:$W$2500,$A1846))</f>
      </c>
      <c r="AP1846">
        <f>IF($A1846="","",SUMIFS($BF$2:$BF$2500,$W$2:$W$2500,$A1846))</f>
      </c>
      <c r="AQ1846">
        <f>IF($A1846="","",SUMIFS($BG$2:$BG$2500,$W$2:$W$2500,$A1846))</f>
      </c>
      <c r="AR1846">
        <f>IF($A1846="","",SUMIFS($BH$2:$BH$2500,$W$2:$W$2500,$A1846))</f>
      </c>
      <c r="AS1846">
        <f>IF($A1846="","",SUMIFS($BI$2:$BI$2500,$W$2:$W$2500,$A1846))</f>
      </c>
      <c r="AT1846">
        <f>IF($A1846="","",SUMIFS($BJ$2:$BJ$2500,$W$2:$W$2500,$A1846))</f>
      </c>
      <c r="AU1846">
        <f>IF($A1846="","",SUMIFS($BK$2:$BK$2500,$W$2:$W$2500,$A1846))</f>
      </c>
      <c r="AV1846">
        <f>IF($A1846="","",SUMIFS($BL$2:$BL$2500,$W$2:$W$2500,$A1846))</f>
      </c>
      <c r="AW1846">
        <f>IF($A1846="","",SUMIFS($BM$2:$BM$2500,$W$2:$W$2500,$A1846))</f>
      </c>
      <c r="AX1846">
        <f>IF($A1846="","",SUMIFS($BN$2:$BN$2500,$W$2:$W$2500,$A1846))</f>
      </c>
      <c r="AY1846">
        <f>IF($A1846="","",SUMIFS($BO$2:$BO$2500,$W$2:$W$2500,$A1846))</f>
      </c>
      <c r="AZ1846">
        <f>IF($A1846="","",SUMIFS($BP$2:$BP$2500,$W$2:$W$2500,$A1846))</f>
      </c>
      <c r="BA1846">
        <f>IF($A1846="","",SUMIFS($BQ$2:$BQ$2500,$W$2:$W$2500,$A1846))</f>
      </c>
      <c r="BB1846">
        <f>IF($A1846="","",SUMIFS($BR$2:$BR$2500,$W$2:$W$2500,$A1846))</f>
      </c>
      <c r="BC1846">
        <f>IF($A1846="","",SUMIFS($BS$2:$BS$2500,$W$2:$W$2500,$A1846))</f>
      </c>
      <c r="BD1846">
        <f>IF($A1846="","",SUMIFS($BT$2:$BT$2500,$W$2:$W$2500,$A1846))</f>
      </c>
      <c r="BF1846">
        <f>IF($Z1846="","",INDEX($AO$2:$AO$2000,$Z1846))</f>
      </c>
      <c r="BG1846">
        <f>IF($Z1846="","",INDEX($AP$2:$AP$2000,$Z1846))</f>
      </c>
      <c r="BH1846">
        <f>IF($Z1846="","",INDEX($AQ$2:$AQ$2000,$Z1846))</f>
      </c>
      <c r="BI1846">
        <f>IF($Z1846="","",INDEX($AR$2:$AR$2000,$Z1846))</f>
      </c>
      <c r="BJ1846">
        <f>IF($Z1846="","",INDEX($AS$2:$AS$2000,$Z1846))</f>
      </c>
      <c r="BK1846">
        <f>IF($Z1846="","",INDEX($AT$2:$AT$2000,$Z1846))</f>
      </c>
      <c r="BL1846">
        <f>IF($Z1846="","",INDEX($AU$2:$AU$2000,$Z1846))</f>
      </c>
      <c r="BM1846">
        <f>IF($Z1846="","",INDEX($AV$2:$AV$2000,$Z1846))</f>
      </c>
      <c r="BN1846">
        <f>IF($Z1846="","",INDEX($AW$2:$AW$2000,$Z1846))</f>
      </c>
      <c r="BO1846">
        <f>IF($Z1846="","",INDEX($AX$2:$AX$2000,$Z1846))</f>
      </c>
      <c r="BP1846">
        <f>IF($Z1846="","",INDEX($AY$2:$AY$2000,$Z1846))</f>
      </c>
      <c r="BQ1846">
        <f>IF($Z1846="","",INDEX($AZ$2:$AZ$2000,$Z1846))</f>
      </c>
      <c r="BR1846">
        <f>IF($Z1846="","",INDEX($BA$2:$BA$2000,$Z1846))</f>
      </c>
      <c r="BS1846">
        <f>IF($Z1846="","",INDEX($BB$2:$BB$2000,$Z1846))</f>
      </c>
      <c r="BT1846">
        <f>IF($Z1846="","",INDEX($BC$2:$BC$2000,$Z1846))</f>
      </c>
      <c r="BV1846">
        <f>IF(OR($A1846="",$P1846&lt;&gt;"Yes",$AH1846="Yes"),"",1+N($AG1846))</f>
      </c>
      <c r="BW1846">
        <f>IF($A1846="","",COUNTIFS($W$2:$W$2500,$A1846,$BZ$2:$BZ$2500,"Yes")+COUNTIFS($X$2:$X$2500,$A1846,$BY$2:$BY$2500,"Yes"))</f>
      </c>
      <c r="BX1846">
        <f>IF(OR($A1846="",$P1846="Yes"),"",IF(N($BW1846)=0,0,1+SUMIFS($CB$2:$CB$2500,$W$2:$W$2500,$A1846)+SUMIFS($CA$2:$CA$2500,$X$2:$X$2500,$A1846)))</f>
      </c>
      <c r="BY1846" t="str">
        <f>IF($Y1846="","",INDEX($AH$2:$AH$2000,$Y1846)&amp;"")</f>
      </c>
      <c r="BZ1846" t="str">
        <f>IF($Z1846="","",INDEX($AH$2:$AH$2000,$Z1846)&amp;"")</f>
      </c>
      <c r="CA1846">
        <f>IF($Y1846="","",INDEX($BV$2:$BV$2000,$Y1846))</f>
      </c>
      <c r="CB1846">
        <f>IF($Z1846="","",INDEX($BV$2:$BV$2000,$Z1846))</f>
      </c>
    </row>
    <row r="1847">
      <c r="A1847" t="str">
        <f>IF(TRIM(INDEX(games!$A:$A,ROW()))="","",TRIM(INDEX(games!$A:$A,ROW())))</f>
      </c>
      <c r="B1847">
        <f>IF(OR($A1847="",INDEX(games!$B:$B,ROW())=""),"",INDEX(games!$B:$B,ROW()))</f>
      </c>
      <c r="C1847" t="str">
        <f>IF(OR($A1847="",INDEX(games!$C:$C,ROW())=""),"",INDEX(games!$C:$C,ROW()))</f>
      </c>
      <c r="D1847">
        <f>IF($A1847="","",COUNTIF($W$2:$W$2500,$A1847)+COUNTIF($X$2:$X$2500,$A1847))</f>
      </c>
      <c r="E1847">
        <f>IF($A1847="","",IFERROR(MATCH($C1847,$R$2:$R$5,0),0))</f>
      </c>
      <c r="F1847">
        <f>IF($A1847="","",MOD(ROW(),34))</f>
      </c>
      <c r="G1847">
        <f>IF($A1847="",NA(),IF($C1847="Action",$B1847,NA()))</f>
      </c>
      <c r="H1847">
        <f>IF($A1847="",NA(),IF($C1847="Action",1+$F1847*0.023,NA()))</f>
      </c>
      <c r="I1847">
        <f>IF($A1847="",NA(),IF($C1847="Strategy",$B1847,NA()))</f>
      </c>
      <c r="J1847">
        <f>IF($A1847="",NA(),IF($C1847="Strategy",2+$F1847*0.023,NA()))</f>
      </c>
      <c r="K1847">
        <f>IF($A1847="",NA(),IF($C1847="Deckbuilder",$B1847,NA()))</f>
      </c>
      <c r="L1847">
        <f>IF($A1847="",NA(),IF($C1847="Deckbuilder",3+$F1847*0.023,NA()))</f>
      </c>
      <c r="M1847">
        <f>IF($A1847="",NA(),IF($C1847="Traditional",$B1847,NA()))</f>
      </c>
      <c r="N1847">
        <f>IF($A1847="",NA(),IF($C1847="Traditional",4+$F1847*0.023,NA()))</f>
      </c>
      <c r="O1847">
        <f>IF($A1847="","",$D1847+ROW()/1000000)</f>
      </c>
      <c r="P1847" t="str">
        <f>IF(OR($A1847="",INDEX(games!$H:$H,ROW())=""),"",INDEX(games!$H:$H,ROW()))</f>
      </c>
      <c r="Q1847">
        <f>IF(OR($A1847="",$P1847&lt;&gt;"Yes"),"",$D1847+ROW()/1000000)</f>
      </c>
      <c r="T1847">
        <f>IF($Y1847="","",INDEX($B$2:$B$2000,$Y1847))</f>
      </c>
      <c r="U1847">
        <f>IF($Z1847="","",INDEX($B$2:$B$2000,$Z1847))</f>
      </c>
      <c r="V1847">
        <f>IF(OR($T1847="",$U1847=""),"",$U1847-$T1847)</f>
      </c>
      <c r="W1847" t="str">
        <f>IF(TRIM(INDEX(connections!$A:$A,ROW()))="","",TRIM(INDEX(connections!$A:$A,ROW())))</f>
      </c>
      <c r="X1847" t="str">
        <f>IF($W1847="","",TRIM(INDEX(connections!$B:$B,ROW())))</f>
      </c>
      <c r="Y1847">
        <f>IF($W1847="","",IFERROR(MATCH($W1847,$A$2:$A$2000,0),""))</f>
      </c>
      <c r="Z1847">
        <f>IF($X1847="","",IFERROR(MATCH($X1847,$A$2:$A$2000,0),""))</f>
      </c>
      <c r="AA1847" t="str">
        <f>IF($Y1847="","",INDEX($P$2:$P$2000,$Y1847))</f>
      </c>
      <c r="AB1847" t="str">
        <f>IF($Z1847="","",INDEX($P$2:$P$2000,$Z1847))</f>
      </c>
      <c r="AC1847">
        <f>IF(AND($AA1847="Yes",$AB1847="Yes"),1,"")</f>
      </c>
      <c r="AD1847">
        <f>IF(OR($Y1847="",$Z1847=""),"",IF(INDEX($C$2:$C$2000,$Y1847)=INDEX($C$2:$C$2000,$Z1847),0,1))</f>
      </c>
      <c r="AE1847">
        <f>IF($AC1847&lt;&gt;1,"",IF(AND(INDEX($AG$2:$AG$2000,$Y1847)=1,INDEX($AG$2:$AG$2000,$Z1847)=1),1,""))</f>
      </c>
      <c r="AG1847">
        <f>IF($A1847="","",COUNTIFS($W$2:$W$2500,$A1847,$AB$2:$AB$2500,"Yes")+COUNTIFS($X$2:$X$2500,$A1847,$AA$2:$AA$2500,"Yes"))</f>
      </c>
      <c r="AH1847" t="str">
        <f>IF(OR($P1847&lt;&gt;"Yes",N($AG1847)=0),"",IF(AND($AG1847=1,COUNTIFS($W$2:$W$2500,$A1847,$AE$2:$AE$2500,1)+COUNTIFS($X$2:$X$2500,$A1847,$AE$2:$AE$2500,1)&gt;0),"","Yes"))</f>
      </c>
      <c r="AI1847">
        <f>IF($AH1847="Yes",$AG1847,"")</f>
      </c>
      <c r="AJ1847">
        <f>IF($AI1847="","",$AI1847+ROW()/1000000)</f>
      </c>
      <c r="AK1847">
        <f>IF(OR($A1847="",$P1847="Yes",N($AG1847)=0),"",$AG1847+ROW()/1000000)</f>
      </c>
      <c r="AL1847" t="str">
        <f>IF($A1847="","",INDEX(games!$J:$J,ROW())&amp;"")</f>
      </c>
      <c r="AM1847">
        <f>IF($A1847="","",SUMPRODUCT($AO1847:$BD1847,'Map Analysis'!$AP$2^{0,1,2,3,4,5,6,7,8,9,10,11,12,13,14,15}))</f>
      </c>
      <c r="AN1847">
        <f>IF($A1847="","",$AM1847+ROW()/10000000)</f>
      </c>
      <c r="AO1847">
        <f>IF($A1847="","",COUNTIF($W$2:$W$2500,$A1847))</f>
      </c>
      <c r="AP1847">
        <f>IF($A1847="","",SUMIFS($BF$2:$BF$2500,$W$2:$W$2500,$A1847))</f>
      </c>
      <c r="AQ1847">
        <f>IF($A1847="","",SUMIFS($BG$2:$BG$2500,$W$2:$W$2500,$A1847))</f>
      </c>
      <c r="AR1847">
        <f>IF($A1847="","",SUMIFS($BH$2:$BH$2500,$W$2:$W$2500,$A1847))</f>
      </c>
      <c r="AS1847">
        <f>IF($A1847="","",SUMIFS($BI$2:$BI$2500,$W$2:$W$2500,$A1847))</f>
      </c>
      <c r="AT1847">
        <f>IF($A1847="","",SUMIFS($BJ$2:$BJ$2500,$W$2:$W$2500,$A1847))</f>
      </c>
      <c r="AU1847">
        <f>IF($A1847="","",SUMIFS($BK$2:$BK$2500,$W$2:$W$2500,$A1847))</f>
      </c>
      <c r="AV1847">
        <f>IF($A1847="","",SUMIFS($BL$2:$BL$2500,$W$2:$W$2500,$A1847))</f>
      </c>
      <c r="AW1847">
        <f>IF($A1847="","",SUMIFS($BM$2:$BM$2500,$W$2:$W$2500,$A1847))</f>
      </c>
      <c r="AX1847">
        <f>IF($A1847="","",SUMIFS($BN$2:$BN$2500,$W$2:$W$2500,$A1847))</f>
      </c>
      <c r="AY1847">
        <f>IF($A1847="","",SUMIFS($BO$2:$BO$2500,$W$2:$W$2500,$A1847))</f>
      </c>
      <c r="AZ1847">
        <f>IF($A1847="","",SUMIFS($BP$2:$BP$2500,$W$2:$W$2500,$A1847))</f>
      </c>
      <c r="BA1847">
        <f>IF($A1847="","",SUMIFS($BQ$2:$BQ$2500,$W$2:$W$2500,$A1847))</f>
      </c>
      <c r="BB1847">
        <f>IF($A1847="","",SUMIFS($BR$2:$BR$2500,$W$2:$W$2500,$A1847))</f>
      </c>
      <c r="BC1847">
        <f>IF($A1847="","",SUMIFS($BS$2:$BS$2500,$W$2:$W$2500,$A1847))</f>
      </c>
      <c r="BD1847">
        <f>IF($A1847="","",SUMIFS($BT$2:$BT$2500,$W$2:$W$2500,$A1847))</f>
      </c>
      <c r="BF1847">
        <f>IF($Z1847="","",INDEX($AO$2:$AO$2000,$Z1847))</f>
      </c>
      <c r="BG1847">
        <f>IF($Z1847="","",INDEX($AP$2:$AP$2000,$Z1847))</f>
      </c>
      <c r="BH1847">
        <f>IF($Z1847="","",INDEX($AQ$2:$AQ$2000,$Z1847))</f>
      </c>
      <c r="BI1847">
        <f>IF($Z1847="","",INDEX($AR$2:$AR$2000,$Z1847))</f>
      </c>
      <c r="BJ1847">
        <f>IF($Z1847="","",INDEX($AS$2:$AS$2000,$Z1847))</f>
      </c>
      <c r="BK1847">
        <f>IF($Z1847="","",INDEX($AT$2:$AT$2000,$Z1847))</f>
      </c>
      <c r="BL1847">
        <f>IF($Z1847="","",INDEX($AU$2:$AU$2000,$Z1847))</f>
      </c>
      <c r="BM1847">
        <f>IF($Z1847="","",INDEX($AV$2:$AV$2000,$Z1847))</f>
      </c>
      <c r="BN1847">
        <f>IF($Z1847="","",INDEX($AW$2:$AW$2000,$Z1847))</f>
      </c>
      <c r="BO1847">
        <f>IF($Z1847="","",INDEX($AX$2:$AX$2000,$Z1847))</f>
      </c>
      <c r="BP1847">
        <f>IF($Z1847="","",INDEX($AY$2:$AY$2000,$Z1847))</f>
      </c>
      <c r="BQ1847">
        <f>IF($Z1847="","",INDEX($AZ$2:$AZ$2000,$Z1847))</f>
      </c>
      <c r="BR1847">
        <f>IF($Z1847="","",INDEX($BA$2:$BA$2000,$Z1847))</f>
      </c>
      <c r="BS1847">
        <f>IF($Z1847="","",INDEX($BB$2:$BB$2000,$Z1847))</f>
      </c>
      <c r="BT1847">
        <f>IF($Z1847="","",INDEX($BC$2:$BC$2000,$Z1847))</f>
      </c>
      <c r="BV1847">
        <f>IF(OR($A1847="",$P1847&lt;&gt;"Yes",$AH1847="Yes"),"",1+N($AG1847))</f>
      </c>
      <c r="BW1847">
        <f>IF($A1847="","",COUNTIFS($W$2:$W$2500,$A1847,$BZ$2:$BZ$2500,"Yes")+COUNTIFS($X$2:$X$2500,$A1847,$BY$2:$BY$2500,"Yes"))</f>
      </c>
      <c r="BX1847">
        <f>IF(OR($A1847="",$P1847="Yes"),"",IF(N($BW1847)=0,0,1+SUMIFS($CB$2:$CB$2500,$W$2:$W$2500,$A1847)+SUMIFS($CA$2:$CA$2500,$X$2:$X$2500,$A1847)))</f>
      </c>
      <c r="BY1847" t="str">
        <f>IF($Y1847="","",INDEX($AH$2:$AH$2000,$Y1847)&amp;"")</f>
      </c>
      <c r="BZ1847" t="str">
        <f>IF($Z1847="","",INDEX($AH$2:$AH$2000,$Z1847)&amp;"")</f>
      </c>
      <c r="CA1847">
        <f>IF($Y1847="","",INDEX($BV$2:$BV$2000,$Y1847))</f>
      </c>
      <c r="CB1847">
        <f>IF($Z1847="","",INDEX($BV$2:$BV$2000,$Z1847))</f>
      </c>
    </row>
    <row r="1848">
      <c r="A1848" t="str">
        <f>IF(TRIM(INDEX(games!$A:$A,ROW()))="","",TRIM(INDEX(games!$A:$A,ROW())))</f>
      </c>
      <c r="B1848">
        <f>IF(OR($A1848="",INDEX(games!$B:$B,ROW())=""),"",INDEX(games!$B:$B,ROW()))</f>
      </c>
      <c r="C1848" t="str">
        <f>IF(OR($A1848="",INDEX(games!$C:$C,ROW())=""),"",INDEX(games!$C:$C,ROW()))</f>
      </c>
      <c r="D1848">
        <f>IF($A1848="","",COUNTIF($W$2:$W$2500,$A1848)+COUNTIF($X$2:$X$2500,$A1848))</f>
      </c>
      <c r="E1848">
        <f>IF($A1848="","",IFERROR(MATCH($C1848,$R$2:$R$5,0),0))</f>
      </c>
      <c r="F1848">
        <f>IF($A1848="","",MOD(ROW(),34))</f>
      </c>
      <c r="G1848">
        <f>IF($A1848="",NA(),IF($C1848="Action",$B1848,NA()))</f>
      </c>
      <c r="H1848">
        <f>IF($A1848="",NA(),IF($C1848="Action",1+$F1848*0.023,NA()))</f>
      </c>
      <c r="I1848">
        <f>IF($A1848="",NA(),IF($C1848="Strategy",$B1848,NA()))</f>
      </c>
      <c r="J1848">
        <f>IF($A1848="",NA(),IF($C1848="Strategy",2+$F1848*0.023,NA()))</f>
      </c>
      <c r="K1848">
        <f>IF($A1848="",NA(),IF($C1848="Deckbuilder",$B1848,NA()))</f>
      </c>
      <c r="L1848">
        <f>IF($A1848="",NA(),IF($C1848="Deckbuilder",3+$F1848*0.023,NA()))</f>
      </c>
      <c r="M1848">
        <f>IF($A1848="",NA(),IF($C1848="Traditional",$B1848,NA()))</f>
      </c>
      <c r="N1848">
        <f>IF($A1848="",NA(),IF($C1848="Traditional",4+$F1848*0.023,NA()))</f>
      </c>
      <c r="O1848">
        <f>IF($A1848="","",$D1848+ROW()/1000000)</f>
      </c>
      <c r="P1848" t="str">
        <f>IF(OR($A1848="",INDEX(games!$H:$H,ROW())=""),"",INDEX(games!$H:$H,ROW()))</f>
      </c>
      <c r="Q1848">
        <f>IF(OR($A1848="",$P1848&lt;&gt;"Yes"),"",$D1848+ROW()/1000000)</f>
      </c>
      <c r="T1848">
        <f>IF($Y1848="","",INDEX($B$2:$B$2000,$Y1848))</f>
      </c>
      <c r="U1848">
        <f>IF($Z1848="","",INDEX($B$2:$B$2000,$Z1848))</f>
      </c>
      <c r="V1848">
        <f>IF(OR($T1848="",$U1848=""),"",$U1848-$T1848)</f>
      </c>
      <c r="W1848" t="str">
        <f>IF(TRIM(INDEX(connections!$A:$A,ROW()))="","",TRIM(INDEX(connections!$A:$A,ROW())))</f>
      </c>
      <c r="X1848" t="str">
        <f>IF($W1848="","",TRIM(INDEX(connections!$B:$B,ROW())))</f>
      </c>
      <c r="Y1848">
        <f>IF($W1848="","",IFERROR(MATCH($W1848,$A$2:$A$2000,0),""))</f>
      </c>
      <c r="Z1848">
        <f>IF($X1848="","",IFERROR(MATCH($X1848,$A$2:$A$2000,0),""))</f>
      </c>
      <c r="AA1848" t="str">
        <f>IF($Y1848="","",INDEX($P$2:$P$2000,$Y1848))</f>
      </c>
      <c r="AB1848" t="str">
        <f>IF($Z1848="","",INDEX($P$2:$P$2000,$Z1848))</f>
      </c>
      <c r="AC1848">
        <f>IF(AND($AA1848="Yes",$AB1848="Yes"),1,"")</f>
      </c>
      <c r="AD1848">
        <f>IF(OR($Y1848="",$Z1848=""),"",IF(INDEX($C$2:$C$2000,$Y1848)=INDEX($C$2:$C$2000,$Z1848),0,1))</f>
      </c>
      <c r="AE1848">
        <f>IF($AC1848&lt;&gt;1,"",IF(AND(INDEX($AG$2:$AG$2000,$Y1848)=1,INDEX($AG$2:$AG$2000,$Z1848)=1),1,""))</f>
      </c>
      <c r="AG1848">
        <f>IF($A1848="","",COUNTIFS($W$2:$W$2500,$A1848,$AB$2:$AB$2500,"Yes")+COUNTIFS($X$2:$X$2500,$A1848,$AA$2:$AA$2500,"Yes"))</f>
      </c>
      <c r="AH1848" t="str">
        <f>IF(OR($P1848&lt;&gt;"Yes",N($AG1848)=0),"",IF(AND($AG1848=1,COUNTIFS($W$2:$W$2500,$A1848,$AE$2:$AE$2500,1)+COUNTIFS($X$2:$X$2500,$A1848,$AE$2:$AE$2500,1)&gt;0),"","Yes"))</f>
      </c>
      <c r="AI1848">
        <f>IF($AH1848="Yes",$AG1848,"")</f>
      </c>
      <c r="AJ1848">
        <f>IF($AI1848="","",$AI1848+ROW()/1000000)</f>
      </c>
      <c r="AK1848">
        <f>IF(OR($A1848="",$P1848="Yes",N($AG1848)=0),"",$AG1848+ROW()/1000000)</f>
      </c>
      <c r="AL1848" t="str">
        <f>IF($A1848="","",INDEX(games!$J:$J,ROW())&amp;"")</f>
      </c>
      <c r="AM1848">
        <f>IF($A1848="","",SUMPRODUCT($AO1848:$BD1848,'Map Analysis'!$AP$2^{0,1,2,3,4,5,6,7,8,9,10,11,12,13,14,15}))</f>
      </c>
      <c r="AN1848">
        <f>IF($A1848="","",$AM1848+ROW()/10000000)</f>
      </c>
      <c r="AO1848">
        <f>IF($A1848="","",COUNTIF($W$2:$W$2500,$A1848))</f>
      </c>
      <c r="AP1848">
        <f>IF($A1848="","",SUMIFS($BF$2:$BF$2500,$W$2:$W$2500,$A1848))</f>
      </c>
      <c r="AQ1848">
        <f>IF($A1848="","",SUMIFS($BG$2:$BG$2500,$W$2:$W$2500,$A1848))</f>
      </c>
      <c r="AR1848">
        <f>IF($A1848="","",SUMIFS($BH$2:$BH$2500,$W$2:$W$2500,$A1848))</f>
      </c>
      <c r="AS1848">
        <f>IF($A1848="","",SUMIFS($BI$2:$BI$2500,$W$2:$W$2500,$A1848))</f>
      </c>
      <c r="AT1848">
        <f>IF($A1848="","",SUMIFS($BJ$2:$BJ$2500,$W$2:$W$2500,$A1848))</f>
      </c>
      <c r="AU1848">
        <f>IF($A1848="","",SUMIFS($BK$2:$BK$2500,$W$2:$W$2500,$A1848))</f>
      </c>
      <c r="AV1848">
        <f>IF($A1848="","",SUMIFS($BL$2:$BL$2500,$W$2:$W$2500,$A1848))</f>
      </c>
      <c r="AW1848">
        <f>IF($A1848="","",SUMIFS($BM$2:$BM$2500,$W$2:$W$2500,$A1848))</f>
      </c>
      <c r="AX1848">
        <f>IF($A1848="","",SUMIFS($BN$2:$BN$2500,$W$2:$W$2500,$A1848))</f>
      </c>
      <c r="AY1848">
        <f>IF($A1848="","",SUMIFS($BO$2:$BO$2500,$W$2:$W$2500,$A1848))</f>
      </c>
      <c r="AZ1848">
        <f>IF($A1848="","",SUMIFS($BP$2:$BP$2500,$W$2:$W$2500,$A1848))</f>
      </c>
      <c r="BA1848">
        <f>IF($A1848="","",SUMIFS($BQ$2:$BQ$2500,$W$2:$W$2500,$A1848))</f>
      </c>
      <c r="BB1848">
        <f>IF($A1848="","",SUMIFS($BR$2:$BR$2500,$W$2:$W$2500,$A1848))</f>
      </c>
      <c r="BC1848">
        <f>IF($A1848="","",SUMIFS($BS$2:$BS$2500,$W$2:$W$2500,$A1848))</f>
      </c>
      <c r="BD1848">
        <f>IF($A1848="","",SUMIFS($BT$2:$BT$2500,$W$2:$W$2500,$A1848))</f>
      </c>
      <c r="BF1848">
        <f>IF($Z1848="","",INDEX($AO$2:$AO$2000,$Z1848))</f>
      </c>
      <c r="BG1848">
        <f>IF($Z1848="","",INDEX($AP$2:$AP$2000,$Z1848))</f>
      </c>
      <c r="BH1848">
        <f>IF($Z1848="","",INDEX($AQ$2:$AQ$2000,$Z1848))</f>
      </c>
      <c r="BI1848">
        <f>IF($Z1848="","",INDEX($AR$2:$AR$2000,$Z1848))</f>
      </c>
      <c r="BJ1848">
        <f>IF($Z1848="","",INDEX($AS$2:$AS$2000,$Z1848))</f>
      </c>
      <c r="BK1848">
        <f>IF($Z1848="","",INDEX($AT$2:$AT$2000,$Z1848))</f>
      </c>
      <c r="BL1848">
        <f>IF($Z1848="","",INDEX($AU$2:$AU$2000,$Z1848))</f>
      </c>
      <c r="BM1848">
        <f>IF($Z1848="","",INDEX($AV$2:$AV$2000,$Z1848))</f>
      </c>
      <c r="BN1848">
        <f>IF($Z1848="","",INDEX($AW$2:$AW$2000,$Z1848))</f>
      </c>
      <c r="BO1848">
        <f>IF($Z1848="","",INDEX($AX$2:$AX$2000,$Z1848))</f>
      </c>
      <c r="BP1848">
        <f>IF($Z1848="","",INDEX($AY$2:$AY$2000,$Z1848))</f>
      </c>
      <c r="BQ1848">
        <f>IF($Z1848="","",INDEX($AZ$2:$AZ$2000,$Z1848))</f>
      </c>
      <c r="BR1848">
        <f>IF($Z1848="","",INDEX($BA$2:$BA$2000,$Z1848))</f>
      </c>
      <c r="BS1848">
        <f>IF($Z1848="","",INDEX($BB$2:$BB$2000,$Z1848))</f>
      </c>
      <c r="BT1848">
        <f>IF($Z1848="","",INDEX($BC$2:$BC$2000,$Z1848))</f>
      </c>
      <c r="BV1848">
        <f>IF(OR($A1848="",$P1848&lt;&gt;"Yes",$AH1848="Yes"),"",1+N($AG1848))</f>
      </c>
      <c r="BW1848">
        <f>IF($A1848="","",COUNTIFS($W$2:$W$2500,$A1848,$BZ$2:$BZ$2500,"Yes")+COUNTIFS($X$2:$X$2500,$A1848,$BY$2:$BY$2500,"Yes"))</f>
      </c>
      <c r="BX1848">
        <f>IF(OR($A1848="",$P1848="Yes"),"",IF(N($BW1848)=0,0,1+SUMIFS($CB$2:$CB$2500,$W$2:$W$2500,$A1848)+SUMIFS($CA$2:$CA$2500,$X$2:$X$2500,$A1848)))</f>
      </c>
      <c r="BY1848" t="str">
        <f>IF($Y1848="","",INDEX($AH$2:$AH$2000,$Y1848)&amp;"")</f>
      </c>
      <c r="BZ1848" t="str">
        <f>IF($Z1848="","",INDEX($AH$2:$AH$2000,$Z1848)&amp;"")</f>
      </c>
      <c r="CA1848">
        <f>IF($Y1848="","",INDEX($BV$2:$BV$2000,$Y1848))</f>
      </c>
      <c r="CB1848">
        <f>IF($Z1848="","",INDEX($BV$2:$BV$2000,$Z1848))</f>
      </c>
    </row>
    <row r="1849">
      <c r="A1849" t="str">
        <f>IF(TRIM(INDEX(games!$A:$A,ROW()))="","",TRIM(INDEX(games!$A:$A,ROW())))</f>
      </c>
      <c r="B1849">
        <f>IF(OR($A1849="",INDEX(games!$B:$B,ROW())=""),"",INDEX(games!$B:$B,ROW()))</f>
      </c>
      <c r="C1849" t="str">
        <f>IF(OR($A1849="",INDEX(games!$C:$C,ROW())=""),"",INDEX(games!$C:$C,ROW()))</f>
      </c>
      <c r="D1849">
        <f>IF($A1849="","",COUNTIF($W$2:$W$2500,$A1849)+COUNTIF($X$2:$X$2500,$A1849))</f>
      </c>
      <c r="E1849">
        <f>IF($A1849="","",IFERROR(MATCH($C1849,$R$2:$R$5,0),0))</f>
      </c>
      <c r="F1849">
        <f>IF($A1849="","",MOD(ROW(),34))</f>
      </c>
      <c r="G1849">
        <f>IF($A1849="",NA(),IF($C1849="Action",$B1849,NA()))</f>
      </c>
      <c r="H1849">
        <f>IF($A1849="",NA(),IF($C1849="Action",1+$F1849*0.023,NA()))</f>
      </c>
      <c r="I1849">
        <f>IF($A1849="",NA(),IF($C1849="Strategy",$B1849,NA()))</f>
      </c>
      <c r="J1849">
        <f>IF($A1849="",NA(),IF($C1849="Strategy",2+$F1849*0.023,NA()))</f>
      </c>
      <c r="K1849">
        <f>IF($A1849="",NA(),IF($C1849="Deckbuilder",$B1849,NA()))</f>
      </c>
      <c r="L1849">
        <f>IF($A1849="",NA(),IF($C1849="Deckbuilder",3+$F1849*0.023,NA()))</f>
      </c>
      <c r="M1849">
        <f>IF($A1849="",NA(),IF($C1849="Traditional",$B1849,NA()))</f>
      </c>
      <c r="N1849">
        <f>IF($A1849="",NA(),IF($C1849="Traditional",4+$F1849*0.023,NA()))</f>
      </c>
      <c r="O1849">
        <f>IF($A1849="","",$D1849+ROW()/1000000)</f>
      </c>
      <c r="P1849" t="str">
        <f>IF(OR($A1849="",INDEX(games!$H:$H,ROW())=""),"",INDEX(games!$H:$H,ROW()))</f>
      </c>
      <c r="Q1849">
        <f>IF(OR($A1849="",$P1849&lt;&gt;"Yes"),"",$D1849+ROW()/1000000)</f>
      </c>
      <c r="T1849">
        <f>IF($Y1849="","",INDEX($B$2:$B$2000,$Y1849))</f>
      </c>
      <c r="U1849">
        <f>IF($Z1849="","",INDEX($B$2:$B$2000,$Z1849))</f>
      </c>
      <c r="V1849">
        <f>IF(OR($T1849="",$U1849=""),"",$U1849-$T1849)</f>
      </c>
      <c r="W1849" t="str">
        <f>IF(TRIM(INDEX(connections!$A:$A,ROW()))="","",TRIM(INDEX(connections!$A:$A,ROW())))</f>
      </c>
      <c r="X1849" t="str">
        <f>IF($W1849="","",TRIM(INDEX(connections!$B:$B,ROW())))</f>
      </c>
      <c r="Y1849">
        <f>IF($W1849="","",IFERROR(MATCH($W1849,$A$2:$A$2000,0),""))</f>
      </c>
      <c r="Z1849">
        <f>IF($X1849="","",IFERROR(MATCH($X1849,$A$2:$A$2000,0),""))</f>
      </c>
      <c r="AA1849" t="str">
        <f>IF($Y1849="","",INDEX($P$2:$P$2000,$Y1849))</f>
      </c>
      <c r="AB1849" t="str">
        <f>IF($Z1849="","",INDEX($P$2:$P$2000,$Z1849))</f>
      </c>
      <c r="AC1849">
        <f>IF(AND($AA1849="Yes",$AB1849="Yes"),1,"")</f>
      </c>
      <c r="AD1849">
        <f>IF(OR($Y1849="",$Z1849=""),"",IF(INDEX($C$2:$C$2000,$Y1849)=INDEX($C$2:$C$2000,$Z1849),0,1))</f>
      </c>
      <c r="AE1849">
        <f>IF($AC1849&lt;&gt;1,"",IF(AND(INDEX($AG$2:$AG$2000,$Y1849)=1,INDEX($AG$2:$AG$2000,$Z1849)=1),1,""))</f>
      </c>
      <c r="AG1849">
        <f>IF($A1849="","",COUNTIFS($W$2:$W$2500,$A1849,$AB$2:$AB$2500,"Yes")+COUNTIFS($X$2:$X$2500,$A1849,$AA$2:$AA$2500,"Yes"))</f>
      </c>
      <c r="AH1849" t="str">
        <f>IF(OR($P1849&lt;&gt;"Yes",N($AG1849)=0),"",IF(AND($AG1849=1,COUNTIFS($W$2:$W$2500,$A1849,$AE$2:$AE$2500,1)+COUNTIFS($X$2:$X$2500,$A1849,$AE$2:$AE$2500,1)&gt;0),"","Yes"))</f>
      </c>
      <c r="AI1849">
        <f>IF($AH1849="Yes",$AG1849,"")</f>
      </c>
      <c r="AJ1849">
        <f>IF($AI1849="","",$AI1849+ROW()/1000000)</f>
      </c>
      <c r="AK1849">
        <f>IF(OR($A1849="",$P1849="Yes",N($AG1849)=0),"",$AG1849+ROW()/1000000)</f>
      </c>
      <c r="AL1849" t="str">
        <f>IF($A1849="","",INDEX(games!$J:$J,ROW())&amp;"")</f>
      </c>
      <c r="AM1849">
        <f>IF($A1849="","",SUMPRODUCT($AO1849:$BD1849,'Map Analysis'!$AP$2^{0,1,2,3,4,5,6,7,8,9,10,11,12,13,14,15}))</f>
      </c>
      <c r="AN1849">
        <f>IF($A1849="","",$AM1849+ROW()/10000000)</f>
      </c>
      <c r="AO1849">
        <f>IF($A1849="","",COUNTIF($W$2:$W$2500,$A1849))</f>
      </c>
      <c r="AP1849">
        <f>IF($A1849="","",SUMIFS($BF$2:$BF$2500,$W$2:$W$2500,$A1849))</f>
      </c>
      <c r="AQ1849">
        <f>IF($A1849="","",SUMIFS($BG$2:$BG$2500,$W$2:$W$2500,$A1849))</f>
      </c>
      <c r="AR1849">
        <f>IF($A1849="","",SUMIFS($BH$2:$BH$2500,$W$2:$W$2500,$A1849))</f>
      </c>
      <c r="AS1849">
        <f>IF($A1849="","",SUMIFS($BI$2:$BI$2500,$W$2:$W$2500,$A1849))</f>
      </c>
      <c r="AT1849">
        <f>IF($A1849="","",SUMIFS($BJ$2:$BJ$2500,$W$2:$W$2500,$A1849))</f>
      </c>
      <c r="AU1849">
        <f>IF($A1849="","",SUMIFS($BK$2:$BK$2500,$W$2:$W$2500,$A1849))</f>
      </c>
      <c r="AV1849">
        <f>IF($A1849="","",SUMIFS($BL$2:$BL$2500,$W$2:$W$2500,$A1849))</f>
      </c>
      <c r="AW1849">
        <f>IF($A1849="","",SUMIFS($BM$2:$BM$2500,$W$2:$W$2500,$A1849))</f>
      </c>
      <c r="AX1849">
        <f>IF($A1849="","",SUMIFS($BN$2:$BN$2500,$W$2:$W$2500,$A1849))</f>
      </c>
      <c r="AY1849">
        <f>IF($A1849="","",SUMIFS($BO$2:$BO$2500,$W$2:$W$2500,$A1849))</f>
      </c>
      <c r="AZ1849">
        <f>IF($A1849="","",SUMIFS($BP$2:$BP$2500,$W$2:$W$2500,$A1849))</f>
      </c>
      <c r="BA1849">
        <f>IF($A1849="","",SUMIFS($BQ$2:$BQ$2500,$W$2:$W$2500,$A1849))</f>
      </c>
      <c r="BB1849">
        <f>IF($A1849="","",SUMIFS($BR$2:$BR$2500,$W$2:$W$2500,$A1849))</f>
      </c>
      <c r="BC1849">
        <f>IF($A1849="","",SUMIFS($BS$2:$BS$2500,$W$2:$W$2500,$A1849))</f>
      </c>
      <c r="BD1849">
        <f>IF($A1849="","",SUMIFS($BT$2:$BT$2500,$W$2:$W$2500,$A1849))</f>
      </c>
      <c r="BF1849">
        <f>IF($Z1849="","",INDEX($AO$2:$AO$2000,$Z1849))</f>
      </c>
      <c r="BG1849">
        <f>IF($Z1849="","",INDEX($AP$2:$AP$2000,$Z1849))</f>
      </c>
      <c r="BH1849">
        <f>IF($Z1849="","",INDEX($AQ$2:$AQ$2000,$Z1849))</f>
      </c>
      <c r="BI1849">
        <f>IF($Z1849="","",INDEX($AR$2:$AR$2000,$Z1849))</f>
      </c>
      <c r="BJ1849">
        <f>IF($Z1849="","",INDEX($AS$2:$AS$2000,$Z1849))</f>
      </c>
      <c r="BK1849">
        <f>IF($Z1849="","",INDEX($AT$2:$AT$2000,$Z1849))</f>
      </c>
      <c r="BL1849">
        <f>IF($Z1849="","",INDEX($AU$2:$AU$2000,$Z1849))</f>
      </c>
      <c r="BM1849">
        <f>IF($Z1849="","",INDEX($AV$2:$AV$2000,$Z1849))</f>
      </c>
      <c r="BN1849">
        <f>IF($Z1849="","",INDEX($AW$2:$AW$2000,$Z1849))</f>
      </c>
      <c r="BO1849">
        <f>IF($Z1849="","",INDEX($AX$2:$AX$2000,$Z1849))</f>
      </c>
      <c r="BP1849">
        <f>IF($Z1849="","",INDEX($AY$2:$AY$2000,$Z1849))</f>
      </c>
      <c r="BQ1849">
        <f>IF($Z1849="","",INDEX($AZ$2:$AZ$2000,$Z1849))</f>
      </c>
      <c r="BR1849">
        <f>IF($Z1849="","",INDEX($BA$2:$BA$2000,$Z1849))</f>
      </c>
      <c r="BS1849">
        <f>IF($Z1849="","",INDEX($BB$2:$BB$2000,$Z1849))</f>
      </c>
      <c r="BT1849">
        <f>IF($Z1849="","",INDEX($BC$2:$BC$2000,$Z1849))</f>
      </c>
      <c r="BV1849">
        <f>IF(OR($A1849="",$P1849&lt;&gt;"Yes",$AH1849="Yes"),"",1+N($AG1849))</f>
      </c>
      <c r="BW1849">
        <f>IF($A1849="","",COUNTIFS($W$2:$W$2500,$A1849,$BZ$2:$BZ$2500,"Yes")+COUNTIFS($X$2:$X$2500,$A1849,$BY$2:$BY$2500,"Yes"))</f>
      </c>
      <c r="BX1849">
        <f>IF(OR($A1849="",$P1849="Yes"),"",IF(N($BW1849)=0,0,1+SUMIFS($CB$2:$CB$2500,$W$2:$W$2500,$A1849)+SUMIFS($CA$2:$CA$2500,$X$2:$X$2500,$A1849)))</f>
      </c>
      <c r="BY1849" t="str">
        <f>IF($Y1849="","",INDEX($AH$2:$AH$2000,$Y1849)&amp;"")</f>
      </c>
      <c r="BZ1849" t="str">
        <f>IF($Z1849="","",INDEX($AH$2:$AH$2000,$Z1849)&amp;"")</f>
      </c>
      <c r="CA1849">
        <f>IF($Y1849="","",INDEX($BV$2:$BV$2000,$Y1849))</f>
      </c>
      <c r="CB1849">
        <f>IF($Z1849="","",INDEX($BV$2:$BV$2000,$Z1849))</f>
      </c>
    </row>
    <row r="1850">
      <c r="A1850" t="str">
        <f>IF(TRIM(INDEX(games!$A:$A,ROW()))="","",TRIM(INDEX(games!$A:$A,ROW())))</f>
      </c>
      <c r="B1850">
        <f>IF(OR($A1850="",INDEX(games!$B:$B,ROW())=""),"",INDEX(games!$B:$B,ROW()))</f>
      </c>
      <c r="C1850" t="str">
        <f>IF(OR($A1850="",INDEX(games!$C:$C,ROW())=""),"",INDEX(games!$C:$C,ROW()))</f>
      </c>
      <c r="D1850">
        <f>IF($A1850="","",COUNTIF($W$2:$W$2500,$A1850)+COUNTIF($X$2:$X$2500,$A1850))</f>
      </c>
      <c r="E1850">
        <f>IF($A1850="","",IFERROR(MATCH($C1850,$R$2:$R$5,0),0))</f>
      </c>
      <c r="F1850">
        <f>IF($A1850="","",MOD(ROW(),34))</f>
      </c>
      <c r="G1850">
        <f>IF($A1850="",NA(),IF($C1850="Action",$B1850,NA()))</f>
      </c>
      <c r="H1850">
        <f>IF($A1850="",NA(),IF($C1850="Action",1+$F1850*0.023,NA()))</f>
      </c>
      <c r="I1850">
        <f>IF($A1850="",NA(),IF($C1850="Strategy",$B1850,NA()))</f>
      </c>
      <c r="J1850">
        <f>IF($A1850="",NA(),IF($C1850="Strategy",2+$F1850*0.023,NA()))</f>
      </c>
      <c r="K1850">
        <f>IF($A1850="",NA(),IF($C1850="Deckbuilder",$B1850,NA()))</f>
      </c>
      <c r="L1850">
        <f>IF($A1850="",NA(),IF($C1850="Deckbuilder",3+$F1850*0.023,NA()))</f>
      </c>
      <c r="M1850">
        <f>IF($A1850="",NA(),IF($C1850="Traditional",$B1850,NA()))</f>
      </c>
      <c r="N1850">
        <f>IF($A1850="",NA(),IF($C1850="Traditional",4+$F1850*0.023,NA()))</f>
      </c>
      <c r="O1850">
        <f>IF($A1850="","",$D1850+ROW()/1000000)</f>
      </c>
      <c r="P1850" t="str">
        <f>IF(OR($A1850="",INDEX(games!$H:$H,ROW())=""),"",INDEX(games!$H:$H,ROW()))</f>
      </c>
      <c r="Q1850">
        <f>IF(OR($A1850="",$P1850&lt;&gt;"Yes"),"",$D1850+ROW()/1000000)</f>
      </c>
      <c r="T1850">
        <f>IF($Y1850="","",INDEX($B$2:$B$2000,$Y1850))</f>
      </c>
      <c r="U1850">
        <f>IF($Z1850="","",INDEX($B$2:$B$2000,$Z1850))</f>
      </c>
      <c r="V1850">
        <f>IF(OR($T1850="",$U1850=""),"",$U1850-$T1850)</f>
      </c>
      <c r="W1850" t="str">
        <f>IF(TRIM(INDEX(connections!$A:$A,ROW()))="","",TRIM(INDEX(connections!$A:$A,ROW())))</f>
      </c>
      <c r="X1850" t="str">
        <f>IF($W1850="","",TRIM(INDEX(connections!$B:$B,ROW())))</f>
      </c>
      <c r="Y1850">
        <f>IF($W1850="","",IFERROR(MATCH($W1850,$A$2:$A$2000,0),""))</f>
      </c>
      <c r="Z1850">
        <f>IF($X1850="","",IFERROR(MATCH($X1850,$A$2:$A$2000,0),""))</f>
      </c>
      <c r="AA1850" t="str">
        <f>IF($Y1850="","",INDEX($P$2:$P$2000,$Y1850))</f>
      </c>
      <c r="AB1850" t="str">
        <f>IF($Z1850="","",INDEX($P$2:$P$2000,$Z1850))</f>
      </c>
      <c r="AC1850">
        <f>IF(AND($AA1850="Yes",$AB1850="Yes"),1,"")</f>
      </c>
      <c r="AD1850">
        <f>IF(OR($Y1850="",$Z1850=""),"",IF(INDEX($C$2:$C$2000,$Y1850)=INDEX($C$2:$C$2000,$Z1850),0,1))</f>
      </c>
      <c r="AE1850">
        <f>IF($AC1850&lt;&gt;1,"",IF(AND(INDEX($AG$2:$AG$2000,$Y1850)=1,INDEX($AG$2:$AG$2000,$Z1850)=1),1,""))</f>
      </c>
      <c r="AG1850">
        <f>IF($A1850="","",COUNTIFS($W$2:$W$2500,$A1850,$AB$2:$AB$2500,"Yes")+COUNTIFS($X$2:$X$2500,$A1850,$AA$2:$AA$2500,"Yes"))</f>
      </c>
      <c r="AH1850" t="str">
        <f>IF(OR($P1850&lt;&gt;"Yes",N($AG1850)=0),"",IF(AND($AG1850=1,COUNTIFS($W$2:$W$2500,$A1850,$AE$2:$AE$2500,1)+COUNTIFS($X$2:$X$2500,$A1850,$AE$2:$AE$2500,1)&gt;0),"","Yes"))</f>
      </c>
      <c r="AI1850">
        <f>IF($AH1850="Yes",$AG1850,"")</f>
      </c>
      <c r="AJ1850">
        <f>IF($AI1850="","",$AI1850+ROW()/1000000)</f>
      </c>
      <c r="AK1850">
        <f>IF(OR($A1850="",$P1850="Yes",N($AG1850)=0),"",$AG1850+ROW()/1000000)</f>
      </c>
      <c r="AL1850" t="str">
        <f>IF($A1850="","",INDEX(games!$J:$J,ROW())&amp;"")</f>
      </c>
      <c r="AM1850">
        <f>IF($A1850="","",SUMPRODUCT($AO1850:$BD1850,'Map Analysis'!$AP$2^{0,1,2,3,4,5,6,7,8,9,10,11,12,13,14,15}))</f>
      </c>
      <c r="AN1850">
        <f>IF($A1850="","",$AM1850+ROW()/10000000)</f>
      </c>
      <c r="AO1850">
        <f>IF($A1850="","",COUNTIF($W$2:$W$2500,$A1850))</f>
      </c>
      <c r="AP1850">
        <f>IF($A1850="","",SUMIFS($BF$2:$BF$2500,$W$2:$W$2500,$A1850))</f>
      </c>
      <c r="AQ1850">
        <f>IF($A1850="","",SUMIFS($BG$2:$BG$2500,$W$2:$W$2500,$A1850))</f>
      </c>
      <c r="AR1850">
        <f>IF($A1850="","",SUMIFS($BH$2:$BH$2500,$W$2:$W$2500,$A1850))</f>
      </c>
      <c r="AS1850">
        <f>IF($A1850="","",SUMIFS($BI$2:$BI$2500,$W$2:$W$2500,$A1850))</f>
      </c>
      <c r="AT1850">
        <f>IF($A1850="","",SUMIFS($BJ$2:$BJ$2500,$W$2:$W$2500,$A1850))</f>
      </c>
      <c r="AU1850">
        <f>IF($A1850="","",SUMIFS($BK$2:$BK$2500,$W$2:$W$2500,$A1850))</f>
      </c>
      <c r="AV1850">
        <f>IF($A1850="","",SUMIFS($BL$2:$BL$2500,$W$2:$W$2500,$A1850))</f>
      </c>
      <c r="AW1850">
        <f>IF($A1850="","",SUMIFS($BM$2:$BM$2500,$W$2:$W$2500,$A1850))</f>
      </c>
      <c r="AX1850">
        <f>IF($A1850="","",SUMIFS($BN$2:$BN$2500,$W$2:$W$2500,$A1850))</f>
      </c>
      <c r="AY1850">
        <f>IF($A1850="","",SUMIFS($BO$2:$BO$2500,$W$2:$W$2500,$A1850))</f>
      </c>
      <c r="AZ1850">
        <f>IF($A1850="","",SUMIFS($BP$2:$BP$2500,$W$2:$W$2500,$A1850))</f>
      </c>
      <c r="BA1850">
        <f>IF($A1850="","",SUMIFS($BQ$2:$BQ$2500,$W$2:$W$2500,$A1850))</f>
      </c>
      <c r="BB1850">
        <f>IF($A1850="","",SUMIFS($BR$2:$BR$2500,$W$2:$W$2500,$A1850))</f>
      </c>
      <c r="BC1850">
        <f>IF($A1850="","",SUMIFS($BS$2:$BS$2500,$W$2:$W$2500,$A1850))</f>
      </c>
      <c r="BD1850">
        <f>IF($A1850="","",SUMIFS($BT$2:$BT$2500,$W$2:$W$2500,$A1850))</f>
      </c>
      <c r="BF1850">
        <f>IF($Z1850="","",INDEX($AO$2:$AO$2000,$Z1850))</f>
      </c>
      <c r="BG1850">
        <f>IF($Z1850="","",INDEX($AP$2:$AP$2000,$Z1850))</f>
      </c>
      <c r="BH1850">
        <f>IF($Z1850="","",INDEX($AQ$2:$AQ$2000,$Z1850))</f>
      </c>
      <c r="BI1850">
        <f>IF($Z1850="","",INDEX($AR$2:$AR$2000,$Z1850))</f>
      </c>
      <c r="BJ1850">
        <f>IF($Z1850="","",INDEX($AS$2:$AS$2000,$Z1850))</f>
      </c>
      <c r="BK1850">
        <f>IF($Z1850="","",INDEX($AT$2:$AT$2000,$Z1850))</f>
      </c>
      <c r="BL1850">
        <f>IF($Z1850="","",INDEX($AU$2:$AU$2000,$Z1850))</f>
      </c>
      <c r="BM1850">
        <f>IF($Z1850="","",INDEX($AV$2:$AV$2000,$Z1850))</f>
      </c>
      <c r="BN1850">
        <f>IF($Z1850="","",INDEX($AW$2:$AW$2000,$Z1850))</f>
      </c>
      <c r="BO1850">
        <f>IF($Z1850="","",INDEX($AX$2:$AX$2000,$Z1850))</f>
      </c>
      <c r="BP1850">
        <f>IF($Z1850="","",INDEX($AY$2:$AY$2000,$Z1850))</f>
      </c>
      <c r="BQ1850">
        <f>IF($Z1850="","",INDEX($AZ$2:$AZ$2000,$Z1850))</f>
      </c>
      <c r="BR1850">
        <f>IF($Z1850="","",INDEX($BA$2:$BA$2000,$Z1850))</f>
      </c>
      <c r="BS1850">
        <f>IF($Z1850="","",INDEX($BB$2:$BB$2000,$Z1850))</f>
      </c>
      <c r="BT1850">
        <f>IF($Z1850="","",INDEX($BC$2:$BC$2000,$Z1850))</f>
      </c>
      <c r="BV1850">
        <f>IF(OR($A1850="",$P1850&lt;&gt;"Yes",$AH1850="Yes"),"",1+N($AG1850))</f>
      </c>
      <c r="BW1850">
        <f>IF($A1850="","",COUNTIFS($W$2:$W$2500,$A1850,$BZ$2:$BZ$2500,"Yes")+COUNTIFS($X$2:$X$2500,$A1850,$BY$2:$BY$2500,"Yes"))</f>
      </c>
      <c r="BX1850">
        <f>IF(OR($A1850="",$P1850="Yes"),"",IF(N($BW1850)=0,0,1+SUMIFS($CB$2:$CB$2500,$W$2:$W$2500,$A1850)+SUMIFS($CA$2:$CA$2500,$X$2:$X$2500,$A1850)))</f>
      </c>
      <c r="BY1850" t="str">
        <f>IF($Y1850="","",INDEX($AH$2:$AH$2000,$Y1850)&amp;"")</f>
      </c>
      <c r="BZ1850" t="str">
        <f>IF($Z1850="","",INDEX($AH$2:$AH$2000,$Z1850)&amp;"")</f>
      </c>
      <c r="CA1850">
        <f>IF($Y1850="","",INDEX($BV$2:$BV$2000,$Y1850))</f>
      </c>
      <c r="CB1850">
        <f>IF($Z1850="","",INDEX($BV$2:$BV$2000,$Z1850))</f>
      </c>
    </row>
    <row r="1851">
      <c r="A1851" t="str">
        <f>IF(TRIM(INDEX(games!$A:$A,ROW()))="","",TRIM(INDEX(games!$A:$A,ROW())))</f>
      </c>
      <c r="B1851">
        <f>IF(OR($A1851="",INDEX(games!$B:$B,ROW())=""),"",INDEX(games!$B:$B,ROW()))</f>
      </c>
      <c r="C1851" t="str">
        <f>IF(OR($A1851="",INDEX(games!$C:$C,ROW())=""),"",INDEX(games!$C:$C,ROW()))</f>
      </c>
      <c r="D1851">
        <f>IF($A1851="","",COUNTIF($W$2:$W$2500,$A1851)+COUNTIF($X$2:$X$2500,$A1851))</f>
      </c>
      <c r="E1851">
        <f>IF($A1851="","",IFERROR(MATCH($C1851,$R$2:$R$5,0),0))</f>
      </c>
      <c r="F1851">
        <f>IF($A1851="","",MOD(ROW(),34))</f>
      </c>
      <c r="G1851">
        <f>IF($A1851="",NA(),IF($C1851="Action",$B1851,NA()))</f>
      </c>
      <c r="H1851">
        <f>IF($A1851="",NA(),IF($C1851="Action",1+$F1851*0.023,NA()))</f>
      </c>
      <c r="I1851">
        <f>IF($A1851="",NA(),IF($C1851="Strategy",$B1851,NA()))</f>
      </c>
      <c r="J1851">
        <f>IF($A1851="",NA(),IF($C1851="Strategy",2+$F1851*0.023,NA()))</f>
      </c>
      <c r="K1851">
        <f>IF($A1851="",NA(),IF($C1851="Deckbuilder",$B1851,NA()))</f>
      </c>
      <c r="L1851">
        <f>IF($A1851="",NA(),IF($C1851="Deckbuilder",3+$F1851*0.023,NA()))</f>
      </c>
      <c r="M1851">
        <f>IF($A1851="",NA(),IF($C1851="Traditional",$B1851,NA()))</f>
      </c>
      <c r="N1851">
        <f>IF($A1851="",NA(),IF($C1851="Traditional",4+$F1851*0.023,NA()))</f>
      </c>
      <c r="O1851">
        <f>IF($A1851="","",$D1851+ROW()/1000000)</f>
      </c>
      <c r="P1851" t="str">
        <f>IF(OR($A1851="",INDEX(games!$H:$H,ROW())=""),"",INDEX(games!$H:$H,ROW()))</f>
      </c>
      <c r="Q1851">
        <f>IF(OR($A1851="",$P1851&lt;&gt;"Yes"),"",$D1851+ROW()/1000000)</f>
      </c>
      <c r="T1851">
        <f>IF($Y1851="","",INDEX($B$2:$B$2000,$Y1851))</f>
      </c>
      <c r="U1851">
        <f>IF($Z1851="","",INDEX($B$2:$B$2000,$Z1851))</f>
      </c>
      <c r="V1851">
        <f>IF(OR($T1851="",$U1851=""),"",$U1851-$T1851)</f>
      </c>
      <c r="W1851" t="str">
        <f>IF(TRIM(INDEX(connections!$A:$A,ROW()))="","",TRIM(INDEX(connections!$A:$A,ROW())))</f>
      </c>
      <c r="X1851" t="str">
        <f>IF($W1851="","",TRIM(INDEX(connections!$B:$B,ROW())))</f>
      </c>
      <c r="Y1851">
        <f>IF($W1851="","",IFERROR(MATCH($W1851,$A$2:$A$2000,0),""))</f>
      </c>
      <c r="Z1851">
        <f>IF($X1851="","",IFERROR(MATCH($X1851,$A$2:$A$2000,0),""))</f>
      </c>
      <c r="AA1851" t="str">
        <f>IF($Y1851="","",INDEX($P$2:$P$2000,$Y1851))</f>
      </c>
      <c r="AB1851" t="str">
        <f>IF($Z1851="","",INDEX($P$2:$P$2000,$Z1851))</f>
      </c>
      <c r="AC1851">
        <f>IF(AND($AA1851="Yes",$AB1851="Yes"),1,"")</f>
      </c>
      <c r="AD1851">
        <f>IF(OR($Y1851="",$Z1851=""),"",IF(INDEX($C$2:$C$2000,$Y1851)=INDEX($C$2:$C$2000,$Z1851),0,1))</f>
      </c>
      <c r="AE1851">
        <f>IF($AC1851&lt;&gt;1,"",IF(AND(INDEX($AG$2:$AG$2000,$Y1851)=1,INDEX($AG$2:$AG$2000,$Z1851)=1),1,""))</f>
      </c>
      <c r="AG1851">
        <f>IF($A1851="","",COUNTIFS($W$2:$W$2500,$A1851,$AB$2:$AB$2500,"Yes")+COUNTIFS($X$2:$X$2500,$A1851,$AA$2:$AA$2500,"Yes"))</f>
      </c>
      <c r="AH1851" t="str">
        <f>IF(OR($P1851&lt;&gt;"Yes",N($AG1851)=0),"",IF(AND($AG1851=1,COUNTIFS($W$2:$W$2500,$A1851,$AE$2:$AE$2500,1)+COUNTIFS($X$2:$X$2500,$A1851,$AE$2:$AE$2500,1)&gt;0),"","Yes"))</f>
      </c>
      <c r="AI1851">
        <f>IF($AH1851="Yes",$AG1851,"")</f>
      </c>
      <c r="AJ1851">
        <f>IF($AI1851="","",$AI1851+ROW()/1000000)</f>
      </c>
      <c r="AK1851">
        <f>IF(OR($A1851="",$P1851="Yes",N($AG1851)=0),"",$AG1851+ROW()/1000000)</f>
      </c>
      <c r="AL1851" t="str">
        <f>IF($A1851="","",INDEX(games!$J:$J,ROW())&amp;"")</f>
      </c>
      <c r="AM1851">
        <f>IF($A1851="","",SUMPRODUCT($AO1851:$BD1851,'Map Analysis'!$AP$2^{0,1,2,3,4,5,6,7,8,9,10,11,12,13,14,15}))</f>
      </c>
      <c r="AN1851">
        <f>IF($A1851="","",$AM1851+ROW()/10000000)</f>
      </c>
      <c r="AO1851">
        <f>IF($A1851="","",COUNTIF($W$2:$W$2500,$A1851))</f>
      </c>
      <c r="AP1851">
        <f>IF($A1851="","",SUMIFS($BF$2:$BF$2500,$W$2:$W$2500,$A1851))</f>
      </c>
      <c r="AQ1851">
        <f>IF($A1851="","",SUMIFS($BG$2:$BG$2500,$W$2:$W$2500,$A1851))</f>
      </c>
      <c r="AR1851">
        <f>IF($A1851="","",SUMIFS($BH$2:$BH$2500,$W$2:$W$2500,$A1851))</f>
      </c>
      <c r="AS1851">
        <f>IF($A1851="","",SUMIFS($BI$2:$BI$2500,$W$2:$W$2500,$A1851))</f>
      </c>
      <c r="AT1851">
        <f>IF($A1851="","",SUMIFS($BJ$2:$BJ$2500,$W$2:$W$2500,$A1851))</f>
      </c>
      <c r="AU1851">
        <f>IF($A1851="","",SUMIFS($BK$2:$BK$2500,$W$2:$W$2500,$A1851))</f>
      </c>
      <c r="AV1851">
        <f>IF($A1851="","",SUMIFS($BL$2:$BL$2500,$W$2:$W$2500,$A1851))</f>
      </c>
      <c r="AW1851">
        <f>IF($A1851="","",SUMIFS($BM$2:$BM$2500,$W$2:$W$2500,$A1851))</f>
      </c>
      <c r="AX1851">
        <f>IF($A1851="","",SUMIFS($BN$2:$BN$2500,$W$2:$W$2500,$A1851))</f>
      </c>
      <c r="AY1851">
        <f>IF($A1851="","",SUMIFS($BO$2:$BO$2500,$W$2:$W$2500,$A1851))</f>
      </c>
      <c r="AZ1851">
        <f>IF($A1851="","",SUMIFS($BP$2:$BP$2500,$W$2:$W$2500,$A1851))</f>
      </c>
      <c r="BA1851">
        <f>IF($A1851="","",SUMIFS($BQ$2:$BQ$2500,$W$2:$W$2500,$A1851))</f>
      </c>
      <c r="BB1851">
        <f>IF($A1851="","",SUMIFS($BR$2:$BR$2500,$W$2:$W$2500,$A1851))</f>
      </c>
      <c r="BC1851">
        <f>IF($A1851="","",SUMIFS($BS$2:$BS$2500,$W$2:$W$2500,$A1851))</f>
      </c>
      <c r="BD1851">
        <f>IF($A1851="","",SUMIFS($BT$2:$BT$2500,$W$2:$W$2500,$A1851))</f>
      </c>
      <c r="BF1851">
        <f>IF($Z1851="","",INDEX($AO$2:$AO$2000,$Z1851))</f>
      </c>
      <c r="BG1851">
        <f>IF($Z1851="","",INDEX($AP$2:$AP$2000,$Z1851))</f>
      </c>
      <c r="BH1851">
        <f>IF($Z1851="","",INDEX($AQ$2:$AQ$2000,$Z1851))</f>
      </c>
      <c r="BI1851">
        <f>IF($Z1851="","",INDEX($AR$2:$AR$2000,$Z1851))</f>
      </c>
      <c r="BJ1851">
        <f>IF($Z1851="","",INDEX($AS$2:$AS$2000,$Z1851))</f>
      </c>
      <c r="BK1851">
        <f>IF($Z1851="","",INDEX($AT$2:$AT$2000,$Z1851))</f>
      </c>
      <c r="BL1851">
        <f>IF($Z1851="","",INDEX($AU$2:$AU$2000,$Z1851))</f>
      </c>
      <c r="BM1851">
        <f>IF($Z1851="","",INDEX($AV$2:$AV$2000,$Z1851))</f>
      </c>
      <c r="BN1851">
        <f>IF($Z1851="","",INDEX($AW$2:$AW$2000,$Z1851))</f>
      </c>
      <c r="BO1851">
        <f>IF($Z1851="","",INDEX($AX$2:$AX$2000,$Z1851))</f>
      </c>
      <c r="BP1851">
        <f>IF($Z1851="","",INDEX($AY$2:$AY$2000,$Z1851))</f>
      </c>
      <c r="BQ1851">
        <f>IF($Z1851="","",INDEX($AZ$2:$AZ$2000,$Z1851))</f>
      </c>
      <c r="BR1851">
        <f>IF($Z1851="","",INDEX($BA$2:$BA$2000,$Z1851))</f>
      </c>
      <c r="BS1851">
        <f>IF($Z1851="","",INDEX($BB$2:$BB$2000,$Z1851))</f>
      </c>
      <c r="BT1851">
        <f>IF($Z1851="","",INDEX($BC$2:$BC$2000,$Z1851))</f>
      </c>
      <c r="BV1851">
        <f>IF(OR($A1851="",$P1851&lt;&gt;"Yes",$AH1851="Yes"),"",1+N($AG1851))</f>
      </c>
      <c r="BW1851">
        <f>IF($A1851="","",COUNTIFS($W$2:$W$2500,$A1851,$BZ$2:$BZ$2500,"Yes")+COUNTIFS($X$2:$X$2500,$A1851,$BY$2:$BY$2500,"Yes"))</f>
      </c>
      <c r="BX1851">
        <f>IF(OR($A1851="",$P1851="Yes"),"",IF(N($BW1851)=0,0,1+SUMIFS($CB$2:$CB$2500,$W$2:$W$2500,$A1851)+SUMIFS($CA$2:$CA$2500,$X$2:$X$2500,$A1851)))</f>
      </c>
      <c r="BY1851" t="str">
        <f>IF($Y1851="","",INDEX($AH$2:$AH$2000,$Y1851)&amp;"")</f>
      </c>
      <c r="BZ1851" t="str">
        <f>IF($Z1851="","",INDEX($AH$2:$AH$2000,$Z1851)&amp;"")</f>
      </c>
      <c r="CA1851">
        <f>IF($Y1851="","",INDEX($BV$2:$BV$2000,$Y1851))</f>
      </c>
      <c r="CB1851">
        <f>IF($Z1851="","",INDEX($BV$2:$BV$2000,$Z1851))</f>
      </c>
    </row>
    <row r="1852">
      <c r="A1852" t="str">
        <f>IF(TRIM(INDEX(games!$A:$A,ROW()))="","",TRIM(INDEX(games!$A:$A,ROW())))</f>
      </c>
      <c r="B1852">
        <f>IF(OR($A1852="",INDEX(games!$B:$B,ROW())=""),"",INDEX(games!$B:$B,ROW()))</f>
      </c>
      <c r="C1852" t="str">
        <f>IF(OR($A1852="",INDEX(games!$C:$C,ROW())=""),"",INDEX(games!$C:$C,ROW()))</f>
      </c>
      <c r="D1852">
        <f>IF($A1852="","",COUNTIF($W$2:$W$2500,$A1852)+COUNTIF($X$2:$X$2500,$A1852))</f>
      </c>
      <c r="E1852">
        <f>IF($A1852="","",IFERROR(MATCH($C1852,$R$2:$R$5,0),0))</f>
      </c>
      <c r="F1852">
        <f>IF($A1852="","",MOD(ROW(),34))</f>
      </c>
      <c r="G1852">
        <f>IF($A1852="",NA(),IF($C1852="Action",$B1852,NA()))</f>
      </c>
      <c r="H1852">
        <f>IF($A1852="",NA(),IF($C1852="Action",1+$F1852*0.023,NA()))</f>
      </c>
      <c r="I1852">
        <f>IF($A1852="",NA(),IF($C1852="Strategy",$B1852,NA()))</f>
      </c>
      <c r="J1852">
        <f>IF($A1852="",NA(),IF($C1852="Strategy",2+$F1852*0.023,NA()))</f>
      </c>
      <c r="K1852">
        <f>IF($A1852="",NA(),IF($C1852="Deckbuilder",$B1852,NA()))</f>
      </c>
      <c r="L1852">
        <f>IF($A1852="",NA(),IF($C1852="Deckbuilder",3+$F1852*0.023,NA()))</f>
      </c>
      <c r="M1852">
        <f>IF($A1852="",NA(),IF($C1852="Traditional",$B1852,NA()))</f>
      </c>
      <c r="N1852">
        <f>IF($A1852="",NA(),IF($C1852="Traditional",4+$F1852*0.023,NA()))</f>
      </c>
      <c r="O1852">
        <f>IF($A1852="","",$D1852+ROW()/1000000)</f>
      </c>
      <c r="P1852" t="str">
        <f>IF(OR($A1852="",INDEX(games!$H:$H,ROW())=""),"",INDEX(games!$H:$H,ROW()))</f>
      </c>
      <c r="Q1852">
        <f>IF(OR($A1852="",$P1852&lt;&gt;"Yes"),"",$D1852+ROW()/1000000)</f>
      </c>
      <c r="T1852">
        <f>IF($Y1852="","",INDEX($B$2:$B$2000,$Y1852))</f>
      </c>
      <c r="U1852">
        <f>IF($Z1852="","",INDEX($B$2:$B$2000,$Z1852))</f>
      </c>
      <c r="V1852">
        <f>IF(OR($T1852="",$U1852=""),"",$U1852-$T1852)</f>
      </c>
      <c r="W1852" t="str">
        <f>IF(TRIM(INDEX(connections!$A:$A,ROW()))="","",TRIM(INDEX(connections!$A:$A,ROW())))</f>
      </c>
      <c r="X1852" t="str">
        <f>IF($W1852="","",TRIM(INDEX(connections!$B:$B,ROW())))</f>
      </c>
      <c r="Y1852">
        <f>IF($W1852="","",IFERROR(MATCH($W1852,$A$2:$A$2000,0),""))</f>
      </c>
      <c r="Z1852">
        <f>IF($X1852="","",IFERROR(MATCH($X1852,$A$2:$A$2000,0),""))</f>
      </c>
      <c r="AA1852" t="str">
        <f>IF($Y1852="","",INDEX($P$2:$P$2000,$Y1852))</f>
      </c>
      <c r="AB1852" t="str">
        <f>IF($Z1852="","",INDEX($P$2:$P$2000,$Z1852))</f>
      </c>
      <c r="AC1852">
        <f>IF(AND($AA1852="Yes",$AB1852="Yes"),1,"")</f>
      </c>
      <c r="AD1852">
        <f>IF(OR($Y1852="",$Z1852=""),"",IF(INDEX($C$2:$C$2000,$Y1852)=INDEX($C$2:$C$2000,$Z1852),0,1))</f>
      </c>
      <c r="AE1852">
        <f>IF($AC1852&lt;&gt;1,"",IF(AND(INDEX($AG$2:$AG$2000,$Y1852)=1,INDEX($AG$2:$AG$2000,$Z1852)=1),1,""))</f>
      </c>
      <c r="AG1852">
        <f>IF($A1852="","",COUNTIFS($W$2:$W$2500,$A1852,$AB$2:$AB$2500,"Yes")+COUNTIFS($X$2:$X$2500,$A1852,$AA$2:$AA$2500,"Yes"))</f>
      </c>
      <c r="AH1852" t="str">
        <f>IF(OR($P1852&lt;&gt;"Yes",N($AG1852)=0),"",IF(AND($AG1852=1,COUNTIFS($W$2:$W$2500,$A1852,$AE$2:$AE$2500,1)+COUNTIFS($X$2:$X$2500,$A1852,$AE$2:$AE$2500,1)&gt;0),"","Yes"))</f>
      </c>
      <c r="AI1852">
        <f>IF($AH1852="Yes",$AG1852,"")</f>
      </c>
      <c r="AJ1852">
        <f>IF($AI1852="","",$AI1852+ROW()/1000000)</f>
      </c>
      <c r="AK1852">
        <f>IF(OR($A1852="",$P1852="Yes",N($AG1852)=0),"",$AG1852+ROW()/1000000)</f>
      </c>
      <c r="AL1852" t="str">
        <f>IF($A1852="","",INDEX(games!$J:$J,ROW())&amp;"")</f>
      </c>
      <c r="AM1852">
        <f>IF($A1852="","",SUMPRODUCT($AO1852:$BD1852,'Map Analysis'!$AP$2^{0,1,2,3,4,5,6,7,8,9,10,11,12,13,14,15}))</f>
      </c>
      <c r="AN1852">
        <f>IF($A1852="","",$AM1852+ROW()/10000000)</f>
      </c>
      <c r="AO1852">
        <f>IF($A1852="","",COUNTIF($W$2:$W$2500,$A1852))</f>
      </c>
      <c r="AP1852">
        <f>IF($A1852="","",SUMIFS($BF$2:$BF$2500,$W$2:$W$2500,$A1852))</f>
      </c>
      <c r="AQ1852">
        <f>IF($A1852="","",SUMIFS($BG$2:$BG$2500,$W$2:$W$2500,$A1852))</f>
      </c>
      <c r="AR1852">
        <f>IF($A1852="","",SUMIFS($BH$2:$BH$2500,$W$2:$W$2500,$A1852))</f>
      </c>
      <c r="AS1852">
        <f>IF($A1852="","",SUMIFS($BI$2:$BI$2500,$W$2:$W$2500,$A1852))</f>
      </c>
      <c r="AT1852">
        <f>IF($A1852="","",SUMIFS($BJ$2:$BJ$2500,$W$2:$W$2500,$A1852))</f>
      </c>
      <c r="AU1852">
        <f>IF($A1852="","",SUMIFS($BK$2:$BK$2500,$W$2:$W$2500,$A1852))</f>
      </c>
      <c r="AV1852">
        <f>IF($A1852="","",SUMIFS($BL$2:$BL$2500,$W$2:$W$2500,$A1852))</f>
      </c>
      <c r="AW1852">
        <f>IF($A1852="","",SUMIFS($BM$2:$BM$2500,$W$2:$W$2500,$A1852))</f>
      </c>
      <c r="AX1852">
        <f>IF($A1852="","",SUMIFS($BN$2:$BN$2500,$W$2:$W$2500,$A1852))</f>
      </c>
      <c r="AY1852">
        <f>IF($A1852="","",SUMIFS($BO$2:$BO$2500,$W$2:$W$2500,$A1852))</f>
      </c>
      <c r="AZ1852">
        <f>IF($A1852="","",SUMIFS($BP$2:$BP$2500,$W$2:$W$2500,$A1852))</f>
      </c>
      <c r="BA1852">
        <f>IF($A1852="","",SUMIFS($BQ$2:$BQ$2500,$W$2:$W$2500,$A1852))</f>
      </c>
      <c r="BB1852">
        <f>IF($A1852="","",SUMIFS($BR$2:$BR$2500,$W$2:$W$2500,$A1852))</f>
      </c>
      <c r="BC1852">
        <f>IF($A1852="","",SUMIFS($BS$2:$BS$2500,$W$2:$W$2500,$A1852))</f>
      </c>
      <c r="BD1852">
        <f>IF($A1852="","",SUMIFS($BT$2:$BT$2500,$W$2:$W$2500,$A1852))</f>
      </c>
      <c r="BF1852">
        <f>IF($Z1852="","",INDEX($AO$2:$AO$2000,$Z1852))</f>
      </c>
      <c r="BG1852">
        <f>IF($Z1852="","",INDEX($AP$2:$AP$2000,$Z1852))</f>
      </c>
      <c r="BH1852">
        <f>IF($Z1852="","",INDEX($AQ$2:$AQ$2000,$Z1852))</f>
      </c>
      <c r="BI1852">
        <f>IF($Z1852="","",INDEX($AR$2:$AR$2000,$Z1852))</f>
      </c>
      <c r="BJ1852">
        <f>IF($Z1852="","",INDEX($AS$2:$AS$2000,$Z1852))</f>
      </c>
      <c r="BK1852">
        <f>IF($Z1852="","",INDEX($AT$2:$AT$2000,$Z1852))</f>
      </c>
      <c r="BL1852">
        <f>IF($Z1852="","",INDEX($AU$2:$AU$2000,$Z1852))</f>
      </c>
      <c r="BM1852">
        <f>IF($Z1852="","",INDEX($AV$2:$AV$2000,$Z1852))</f>
      </c>
      <c r="BN1852">
        <f>IF($Z1852="","",INDEX($AW$2:$AW$2000,$Z1852))</f>
      </c>
      <c r="BO1852">
        <f>IF($Z1852="","",INDEX($AX$2:$AX$2000,$Z1852))</f>
      </c>
      <c r="BP1852">
        <f>IF($Z1852="","",INDEX($AY$2:$AY$2000,$Z1852))</f>
      </c>
      <c r="BQ1852">
        <f>IF($Z1852="","",INDEX($AZ$2:$AZ$2000,$Z1852))</f>
      </c>
      <c r="BR1852">
        <f>IF($Z1852="","",INDEX($BA$2:$BA$2000,$Z1852))</f>
      </c>
      <c r="BS1852">
        <f>IF($Z1852="","",INDEX($BB$2:$BB$2000,$Z1852))</f>
      </c>
      <c r="BT1852">
        <f>IF($Z1852="","",INDEX($BC$2:$BC$2000,$Z1852))</f>
      </c>
      <c r="BV1852">
        <f>IF(OR($A1852="",$P1852&lt;&gt;"Yes",$AH1852="Yes"),"",1+N($AG1852))</f>
      </c>
      <c r="BW1852">
        <f>IF($A1852="","",COUNTIFS($W$2:$W$2500,$A1852,$BZ$2:$BZ$2500,"Yes")+COUNTIFS($X$2:$X$2500,$A1852,$BY$2:$BY$2500,"Yes"))</f>
      </c>
      <c r="BX1852">
        <f>IF(OR($A1852="",$P1852="Yes"),"",IF(N($BW1852)=0,0,1+SUMIFS($CB$2:$CB$2500,$W$2:$W$2500,$A1852)+SUMIFS($CA$2:$CA$2500,$X$2:$X$2500,$A1852)))</f>
      </c>
      <c r="BY1852" t="str">
        <f>IF($Y1852="","",INDEX($AH$2:$AH$2000,$Y1852)&amp;"")</f>
      </c>
      <c r="BZ1852" t="str">
        <f>IF($Z1852="","",INDEX($AH$2:$AH$2000,$Z1852)&amp;"")</f>
      </c>
      <c r="CA1852">
        <f>IF($Y1852="","",INDEX($BV$2:$BV$2000,$Y1852))</f>
      </c>
      <c r="CB1852">
        <f>IF($Z1852="","",INDEX($BV$2:$BV$2000,$Z1852))</f>
      </c>
    </row>
    <row r="1853">
      <c r="A1853" t="str">
        <f>IF(TRIM(INDEX(games!$A:$A,ROW()))="","",TRIM(INDEX(games!$A:$A,ROW())))</f>
      </c>
      <c r="B1853">
        <f>IF(OR($A1853="",INDEX(games!$B:$B,ROW())=""),"",INDEX(games!$B:$B,ROW()))</f>
      </c>
      <c r="C1853" t="str">
        <f>IF(OR($A1853="",INDEX(games!$C:$C,ROW())=""),"",INDEX(games!$C:$C,ROW()))</f>
      </c>
      <c r="D1853">
        <f>IF($A1853="","",COUNTIF($W$2:$W$2500,$A1853)+COUNTIF($X$2:$X$2500,$A1853))</f>
      </c>
      <c r="E1853">
        <f>IF($A1853="","",IFERROR(MATCH($C1853,$R$2:$R$5,0),0))</f>
      </c>
      <c r="F1853">
        <f>IF($A1853="","",MOD(ROW(),34))</f>
      </c>
      <c r="G1853">
        <f>IF($A1853="",NA(),IF($C1853="Action",$B1853,NA()))</f>
      </c>
      <c r="H1853">
        <f>IF($A1853="",NA(),IF($C1853="Action",1+$F1853*0.023,NA()))</f>
      </c>
      <c r="I1853">
        <f>IF($A1853="",NA(),IF($C1853="Strategy",$B1853,NA()))</f>
      </c>
      <c r="J1853">
        <f>IF($A1853="",NA(),IF($C1853="Strategy",2+$F1853*0.023,NA()))</f>
      </c>
      <c r="K1853">
        <f>IF($A1853="",NA(),IF($C1853="Deckbuilder",$B1853,NA()))</f>
      </c>
      <c r="L1853">
        <f>IF($A1853="",NA(),IF($C1853="Deckbuilder",3+$F1853*0.023,NA()))</f>
      </c>
      <c r="M1853">
        <f>IF($A1853="",NA(),IF($C1853="Traditional",$B1853,NA()))</f>
      </c>
      <c r="N1853">
        <f>IF($A1853="",NA(),IF($C1853="Traditional",4+$F1853*0.023,NA()))</f>
      </c>
      <c r="O1853">
        <f>IF($A1853="","",$D1853+ROW()/1000000)</f>
      </c>
      <c r="P1853" t="str">
        <f>IF(OR($A1853="",INDEX(games!$H:$H,ROW())=""),"",INDEX(games!$H:$H,ROW()))</f>
      </c>
      <c r="Q1853">
        <f>IF(OR($A1853="",$P1853&lt;&gt;"Yes"),"",$D1853+ROW()/1000000)</f>
      </c>
      <c r="T1853">
        <f>IF($Y1853="","",INDEX($B$2:$B$2000,$Y1853))</f>
      </c>
      <c r="U1853">
        <f>IF($Z1853="","",INDEX($B$2:$B$2000,$Z1853))</f>
      </c>
      <c r="V1853">
        <f>IF(OR($T1853="",$U1853=""),"",$U1853-$T1853)</f>
      </c>
      <c r="W1853" t="str">
        <f>IF(TRIM(INDEX(connections!$A:$A,ROW()))="","",TRIM(INDEX(connections!$A:$A,ROW())))</f>
      </c>
      <c r="X1853" t="str">
        <f>IF($W1853="","",TRIM(INDEX(connections!$B:$B,ROW())))</f>
      </c>
      <c r="Y1853">
        <f>IF($W1853="","",IFERROR(MATCH($W1853,$A$2:$A$2000,0),""))</f>
      </c>
      <c r="Z1853">
        <f>IF($X1853="","",IFERROR(MATCH($X1853,$A$2:$A$2000,0),""))</f>
      </c>
      <c r="AA1853" t="str">
        <f>IF($Y1853="","",INDEX($P$2:$P$2000,$Y1853))</f>
      </c>
      <c r="AB1853" t="str">
        <f>IF($Z1853="","",INDEX($P$2:$P$2000,$Z1853))</f>
      </c>
      <c r="AC1853">
        <f>IF(AND($AA1853="Yes",$AB1853="Yes"),1,"")</f>
      </c>
      <c r="AD1853">
        <f>IF(OR($Y1853="",$Z1853=""),"",IF(INDEX($C$2:$C$2000,$Y1853)=INDEX($C$2:$C$2000,$Z1853),0,1))</f>
      </c>
      <c r="AE1853">
        <f>IF($AC1853&lt;&gt;1,"",IF(AND(INDEX($AG$2:$AG$2000,$Y1853)=1,INDEX($AG$2:$AG$2000,$Z1853)=1),1,""))</f>
      </c>
      <c r="AG1853">
        <f>IF($A1853="","",COUNTIFS($W$2:$W$2500,$A1853,$AB$2:$AB$2500,"Yes")+COUNTIFS($X$2:$X$2500,$A1853,$AA$2:$AA$2500,"Yes"))</f>
      </c>
      <c r="AH1853" t="str">
        <f>IF(OR($P1853&lt;&gt;"Yes",N($AG1853)=0),"",IF(AND($AG1853=1,COUNTIFS($W$2:$W$2500,$A1853,$AE$2:$AE$2500,1)+COUNTIFS($X$2:$X$2500,$A1853,$AE$2:$AE$2500,1)&gt;0),"","Yes"))</f>
      </c>
      <c r="AI1853">
        <f>IF($AH1853="Yes",$AG1853,"")</f>
      </c>
      <c r="AJ1853">
        <f>IF($AI1853="","",$AI1853+ROW()/1000000)</f>
      </c>
      <c r="AK1853">
        <f>IF(OR($A1853="",$P1853="Yes",N($AG1853)=0),"",$AG1853+ROW()/1000000)</f>
      </c>
      <c r="AL1853" t="str">
        <f>IF($A1853="","",INDEX(games!$J:$J,ROW())&amp;"")</f>
      </c>
      <c r="AM1853">
        <f>IF($A1853="","",SUMPRODUCT($AO1853:$BD1853,'Map Analysis'!$AP$2^{0,1,2,3,4,5,6,7,8,9,10,11,12,13,14,15}))</f>
      </c>
      <c r="AN1853">
        <f>IF($A1853="","",$AM1853+ROW()/10000000)</f>
      </c>
      <c r="AO1853">
        <f>IF($A1853="","",COUNTIF($W$2:$W$2500,$A1853))</f>
      </c>
      <c r="AP1853">
        <f>IF($A1853="","",SUMIFS($BF$2:$BF$2500,$W$2:$W$2500,$A1853))</f>
      </c>
      <c r="AQ1853">
        <f>IF($A1853="","",SUMIFS($BG$2:$BG$2500,$W$2:$W$2500,$A1853))</f>
      </c>
      <c r="AR1853">
        <f>IF($A1853="","",SUMIFS($BH$2:$BH$2500,$W$2:$W$2500,$A1853))</f>
      </c>
      <c r="AS1853">
        <f>IF($A1853="","",SUMIFS($BI$2:$BI$2500,$W$2:$W$2500,$A1853))</f>
      </c>
      <c r="AT1853">
        <f>IF($A1853="","",SUMIFS($BJ$2:$BJ$2500,$W$2:$W$2500,$A1853))</f>
      </c>
      <c r="AU1853">
        <f>IF($A1853="","",SUMIFS($BK$2:$BK$2500,$W$2:$W$2500,$A1853))</f>
      </c>
      <c r="AV1853">
        <f>IF($A1853="","",SUMIFS($BL$2:$BL$2500,$W$2:$W$2500,$A1853))</f>
      </c>
      <c r="AW1853">
        <f>IF($A1853="","",SUMIFS($BM$2:$BM$2500,$W$2:$W$2500,$A1853))</f>
      </c>
      <c r="AX1853">
        <f>IF($A1853="","",SUMIFS($BN$2:$BN$2500,$W$2:$W$2500,$A1853))</f>
      </c>
      <c r="AY1853">
        <f>IF($A1853="","",SUMIFS($BO$2:$BO$2500,$W$2:$W$2500,$A1853))</f>
      </c>
      <c r="AZ1853">
        <f>IF($A1853="","",SUMIFS($BP$2:$BP$2500,$W$2:$W$2500,$A1853))</f>
      </c>
      <c r="BA1853">
        <f>IF($A1853="","",SUMIFS($BQ$2:$BQ$2500,$W$2:$W$2500,$A1853))</f>
      </c>
      <c r="BB1853">
        <f>IF($A1853="","",SUMIFS($BR$2:$BR$2500,$W$2:$W$2500,$A1853))</f>
      </c>
      <c r="BC1853">
        <f>IF($A1853="","",SUMIFS($BS$2:$BS$2500,$W$2:$W$2500,$A1853))</f>
      </c>
      <c r="BD1853">
        <f>IF($A1853="","",SUMIFS($BT$2:$BT$2500,$W$2:$W$2500,$A1853))</f>
      </c>
      <c r="BF1853">
        <f>IF($Z1853="","",INDEX($AO$2:$AO$2000,$Z1853))</f>
      </c>
      <c r="BG1853">
        <f>IF($Z1853="","",INDEX($AP$2:$AP$2000,$Z1853))</f>
      </c>
      <c r="BH1853">
        <f>IF($Z1853="","",INDEX($AQ$2:$AQ$2000,$Z1853))</f>
      </c>
      <c r="BI1853">
        <f>IF($Z1853="","",INDEX($AR$2:$AR$2000,$Z1853))</f>
      </c>
      <c r="BJ1853">
        <f>IF($Z1853="","",INDEX($AS$2:$AS$2000,$Z1853))</f>
      </c>
      <c r="BK1853">
        <f>IF($Z1853="","",INDEX($AT$2:$AT$2000,$Z1853))</f>
      </c>
      <c r="BL1853">
        <f>IF($Z1853="","",INDEX($AU$2:$AU$2000,$Z1853))</f>
      </c>
      <c r="BM1853">
        <f>IF($Z1853="","",INDEX($AV$2:$AV$2000,$Z1853))</f>
      </c>
      <c r="BN1853">
        <f>IF($Z1853="","",INDEX($AW$2:$AW$2000,$Z1853))</f>
      </c>
      <c r="BO1853">
        <f>IF($Z1853="","",INDEX($AX$2:$AX$2000,$Z1853))</f>
      </c>
      <c r="BP1853">
        <f>IF($Z1853="","",INDEX($AY$2:$AY$2000,$Z1853))</f>
      </c>
      <c r="BQ1853">
        <f>IF($Z1853="","",INDEX($AZ$2:$AZ$2000,$Z1853))</f>
      </c>
      <c r="BR1853">
        <f>IF($Z1853="","",INDEX($BA$2:$BA$2000,$Z1853))</f>
      </c>
      <c r="BS1853">
        <f>IF($Z1853="","",INDEX($BB$2:$BB$2000,$Z1853))</f>
      </c>
      <c r="BT1853">
        <f>IF($Z1853="","",INDEX($BC$2:$BC$2000,$Z1853))</f>
      </c>
      <c r="BV1853">
        <f>IF(OR($A1853="",$P1853&lt;&gt;"Yes",$AH1853="Yes"),"",1+N($AG1853))</f>
      </c>
      <c r="BW1853">
        <f>IF($A1853="","",COUNTIFS($W$2:$W$2500,$A1853,$BZ$2:$BZ$2500,"Yes")+COUNTIFS($X$2:$X$2500,$A1853,$BY$2:$BY$2500,"Yes"))</f>
      </c>
      <c r="BX1853">
        <f>IF(OR($A1853="",$P1853="Yes"),"",IF(N($BW1853)=0,0,1+SUMIFS($CB$2:$CB$2500,$W$2:$W$2500,$A1853)+SUMIFS($CA$2:$CA$2500,$X$2:$X$2500,$A1853)))</f>
      </c>
      <c r="BY1853" t="str">
        <f>IF($Y1853="","",INDEX($AH$2:$AH$2000,$Y1853)&amp;"")</f>
      </c>
      <c r="BZ1853" t="str">
        <f>IF($Z1853="","",INDEX($AH$2:$AH$2000,$Z1853)&amp;"")</f>
      </c>
      <c r="CA1853">
        <f>IF($Y1853="","",INDEX($BV$2:$BV$2000,$Y1853))</f>
      </c>
      <c r="CB1853">
        <f>IF($Z1853="","",INDEX($BV$2:$BV$2000,$Z1853))</f>
      </c>
    </row>
    <row r="1854">
      <c r="A1854" t="str">
        <f>IF(TRIM(INDEX(games!$A:$A,ROW()))="","",TRIM(INDEX(games!$A:$A,ROW())))</f>
      </c>
      <c r="B1854">
        <f>IF(OR($A1854="",INDEX(games!$B:$B,ROW())=""),"",INDEX(games!$B:$B,ROW()))</f>
      </c>
      <c r="C1854" t="str">
        <f>IF(OR($A1854="",INDEX(games!$C:$C,ROW())=""),"",INDEX(games!$C:$C,ROW()))</f>
      </c>
      <c r="D1854">
        <f>IF($A1854="","",COUNTIF($W$2:$W$2500,$A1854)+COUNTIF($X$2:$X$2500,$A1854))</f>
      </c>
      <c r="E1854">
        <f>IF($A1854="","",IFERROR(MATCH($C1854,$R$2:$R$5,0),0))</f>
      </c>
      <c r="F1854">
        <f>IF($A1854="","",MOD(ROW(),34))</f>
      </c>
      <c r="G1854">
        <f>IF($A1854="",NA(),IF($C1854="Action",$B1854,NA()))</f>
      </c>
      <c r="H1854">
        <f>IF($A1854="",NA(),IF($C1854="Action",1+$F1854*0.023,NA()))</f>
      </c>
      <c r="I1854">
        <f>IF($A1854="",NA(),IF($C1854="Strategy",$B1854,NA()))</f>
      </c>
      <c r="J1854">
        <f>IF($A1854="",NA(),IF($C1854="Strategy",2+$F1854*0.023,NA()))</f>
      </c>
      <c r="K1854">
        <f>IF($A1854="",NA(),IF($C1854="Deckbuilder",$B1854,NA()))</f>
      </c>
      <c r="L1854">
        <f>IF($A1854="",NA(),IF($C1854="Deckbuilder",3+$F1854*0.023,NA()))</f>
      </c>
      <c r="M1854">
        <f>IF($A1854="",NA(),IF($C1854="Traditional",$B1854,NA()))</f>
      </c>
      <c r="N1854">
        <f>IF($A1854="",NA(),IF($C1854="Traditional",4+$F1854*0.023,NA()))</f>
      </c>
      <c r="O1854">
        <f>IF($A1854="","",$D1854+ROW()/1000000)</f>
      </c>
      <c r="P1854" t="str">
        <f>IF(OR($A1854="",INDEX(games!$H:$H,ROW())=""),"",INDEX(games!$H:$H,ROW()))</f>
      </c>
      <c r="Q1854">
        <f>IF(OR($A1854="",$P1854&lt;&gt;"Yes"),"",$D1854+ROW()/1000000)</f>
      </c>
      <c r="T1854">
        <f>IF($Y1854="","",INDEX($B$2:$B$2000,$Y1854))</f>
      </c>
      <c r="U1854">
        <f>IF($Z1854="","",INDEX($B$2:$B$2000,$Z1854))</f>
      </c>
      <c r="V1854">
        <f>IF(OR($T1854="",$U1854=""),"",$U1854-$T1854)</f>
      </c>
      <c r="W1854" t="str">
        <f>IF(TRIM(INDEX(connections!$A:$A,ROW()))="","",TRIM(INDEX(connections!$A:$A,ROW())))</f>
      </c>
      <c r="X1854" t="str">
        <f>IF($W1854="","",TRIM(INDEX(connections!$B:$B,ROW())))</f>
      </c>
      <c r="Y1854">
        <f>IF($W1854="","",IFERROR(MATCH($W1854,$A$2:$A$2000,0),""))</f>
      </c>
      <c r="Z1854">
        <f>IF($X1854="","",IFERROR(MATCH($X1854,$A$2:$A$2000,0),""))</f>
      </c>
      <c r="AA1854" t="str">
        <f>IF($Y1854="","",INDEX($P$2:$P$2000,$Y1854))</f>
      </c>
      <c r="AB1854" t="str">
        <f>IF($Z1854="","",INDEX($P$2:$P$2000,$Z1854))</f>
      </c>
      <c r="AC1854">
        <f>IF(AND($AA1854="Yes",$AB1854="Yes"),1,"")</f>
      </c>
      <c r="AD1854">
        <f>IF(OR($Y1854="",$Z1854=""),"",IF(INDEX($C$2:$C$2000,$Y1854)=INDEX($C$2:$C$2000,$Z1854),0,1))</f>
      </c>
      <c r="AE1854">
        <f>IF($AC1854&lt;&gt;1,"",IF(AND(INDEX($AG$2:$AG$2000,$Y1854)=1,INDEX($AG$2:$AG$2000,$Z1854)=1),1,""))</f>
      </c>
      <c r="AG1854">
        <f>IF($A1854="","",COUNTIFS($W$2:$W$2500,$A1854,$AB$2:$AB$2500,"Yes")+COUNTIFS($X$2:$X$2500,$A1854,$AA$2:$AA$2500,"Yes"))</f>
      </c>
      <c r="AH1854" t="str">
        <f>IF(OR($P1854&lt;&gt;"Yes",N($AG1854)=0),"",IF(AND($AG1854=1,COUNTIFS($W$2:$W$2500,$A1854,$AE$2:$AE$2500,1)+COUNTIFS($X$2:$X$2500,$A1854,$AE$2:$AE$2500,1)&gt;0),"","Yes"))</f>
      </c>
      <c r="AI1854">
        <f>IF($AH1854="Yes",$AG1854,"")</f>
      </c>
      <c r="AJ1854">
        <f>IF($AI1854="","",$AI1854+ROW()/1000000)</f>
      </c>
      <c r="AK1854">
        <f>IF(OR($A1854="",$P1854="Yes",N($AG1854)=0),"",$AG1854+ROW()/1000000)</f>
      </c>
      <c r="AL1854" t="str">
        <f>IF($A1854="","",INDEX(games!$J:$J,ROW())&amp;"")</f>
      </c>
      <c r="AM1854">
        <f>IF($A1854="","",SUMPRODUCT($AO1854:$BD1854,'Map Analysis'!$AP$2^{0,1,2,3,4,5,6,7,8,9,10,11,12,13,14,15}))</f>
      </c>
      <c r="AN1854">
        <f>IF($A1854="","",$AM1854+ROW()/10000000)</f>
      </c>
      <c r="AO1854">
        <f>IF($A1854="","",COUNTIF($W$2:$W$2500,$A1854))</f>
      </c>
      <c r="AP1854">
        <f>IF($A1854="","",SUMIFS($BF$2:$BF$2500,$W$2:$W$2500,$A1854))</f>
      </c>
      <c r="AQ1854">
        <f>IF($A1854="","",SUMIFS($BG$2:$BG$2500,$W$2:$W$2500,$A1854))</f>
      </c>
      <c r="AR1854">
        <f>IF($A1854="","",SUMIFS($BH$2:$BH$2500,$W$2:$W$2500,$A1854))</f>
      </c>
      <c r="AS1854">
        <f>IF($A1854="","",SUMIFS($BI$2:$BI$2500,$W$2:$W$2500,$A1854))</f>
      </c>
      <c r="AT1854">
        <f>IF($A1854="","",SUMIFS($BJ$2:$BJ$2500,$W$2:$W$2500,$A1854))</f>
      </c>
      <c r="AU1854">
        <f>IF($A1854="","",SUMIFS($BK$2:$BK$2500,$W$2:$W$2500,$A1854))</f>
      </c>
      <c r="AV1854">
        <f>IF($A1854="","",SUMIFS($BL$2:$BL$2500,$W$2:$W$2500,$A1854))</f>
      </c>
      <c r="AW1854">
        <f>IF($A1854="","",SUMIFS($BM$2:$BM$2500,$W$2:$W$2500,$A1854))</f>
      </c>
      <c r="AX1854">
        <f>IF($A1854="","",SUMIFS($BN$2:$BN$2500,$W$2:$W$2500,$A1854))</f>
      </c>
      <c r="AY1854">
        <f>IF($A1854="","",SUMIFS($BO$2:$BO$2500,$W$2:$W$2500,$A1854))</f>
      </c>
      <c r="AZ1854">
        <f>IF($A1854="","",SUMIFS($BP$2:$BP$2500,$W$2:$W$2500,$A1854))</f>
      </c>
      <c r="BA1854">
        <f>IF($A1854="","",SUMIFS($BQ$2:$BQ$2500,$W$2:$W$2500,$A1854))</f>
      </c>
      <c r="BB1854">
        <f>IF($A1854="","",SUMIFS($BR$2:$BR$2500,$W$2:$W$2500,$A1854))</f>
      </c>
      <c r="BC1854">
        <f>IF($A1854="","",SUMIFS($BS$2:$BS$2500,$W$2:$W$2500,$A1854))</f>
      </c>
      <c r="BD1854">
        <f>IF($A1854="","",SUMIFS($BT$2:$BT$2500,$W$2:$W$2500,$A1854))</f>
      </c>
      <c r="BF1854">
        <f>IF($Z1854="","",INDEX($AO$2:$AO$2000,$Z1854))</f>
      </c>
      <c r="BG1854">
        <f>IF($Z1854="","",INDEX($AP$2:$AP$2000,$Z1854))</f>
      </c>
      <c r="BH1854">
        <f>IF($Z1854="","",INDEX($AQ$2:$AQ$2000,$Z1854))</f>
      </c>
      <c r="BI1854">
        <f>IF($Z1854="","",INDEX($AR$2:$AR$2000,$Z1854))</f>
      </c>
      <c r="BJ1854">
        <f>IF($Z1854="","",INDEX($AS$2:$AS$2000,$Z1854))</f>
      </c>
      <c r="BK1854">
        <f>IF($Z1854="","",INDEX($AT$2:$AT$2000,$Z1854))</f>
      </c>
      <c r="BL1854">
        <f>IF($Z1854="","",INDEX($AU$2:$AU$2000,$Z1854))</f>
      </c>
      <c r="BM1854">
        <f>IF($Z1854="","",INDEX($AV$2:$AV$2000,$Z1854))</f>
      </c>
      <c r="BN1854">
        <f>IF($Z1854="","",INDEX($AW$2:$AW$2000,$Z1854))</f>
      </c>
      <c r="BO1854">
        <f>IF($Z1854="","",INDEX($AX$2:$AX$2000,$Z1854))</f>
      </c>
      <c r="BP1854">
        <f>IF($Z1854="","",INDEX($AY$2:$AY$2000,$Z1854))</f>
      </c>
      <c r="BQ1854">
        <f>IF($Z1854="","",INDEX($AZ$2:$AZ$2000,$Z1854))</f>
      </c>
      <c r="BR1854">
        <f>IF($Z1854="","",INDEX($BA$2:$BA$2000,$Z1854))</f>
      </c>
      <c r="BS1854">
        <f>IF($Z1854="","",INDEX($BB$2:$BB$2000,$Z1854))</f>
      </c>
      <c r="BT1854">
        <f>IF($Z1854="","",INDEX($BC$2:$BC$2000,$Z1854))</f>
      </c>
      <c r="BV1854">
        <f>IF(OR($A1854="",$P1854&lt;&gt;"Yes",$AH1854="Yes"),"",1+N($AG1854))</f>
      </c>
      <c r="BW1854">
        <f>IF($A1854="","",COUNTIFS($W$2:$W$2500,$A1854,$BZ$2:$BZ$2500,"Yes")+COUNTIFS($X$2:$X$2500,$A1854,$BY$2:$BY$2500,"Yes"))</f>
      </c>
      <c r="BX1854">
        <f>IF(OR($A1854="",$P1854="Yes"),"",IF(N($BW1854)=0,0,1+SUMIFS($CB$2:$CB$2500,$W$2:$W$2500,$A1854)+SUMIFS($CA$2:$CA$2500,$X$2:$X$2500,$A1854)))</f>
      </c>
      <c r="BY1854" t="str">
        <f>IF($Y1854="","",INDEX($AH$2:$AH$2000,$Y1854)&amp;"")</f>
      </c>
      <c r="BZ1854" t="str">
        <f>IF($Z1854="","",INDEX($AH$2:$AH$2000,$Z1854)&amp;"")</f>
      </c>
      <c r="CA1854">
        <f>IF($Y1854="","",INDEX($BV$2:$BV$2000,$Y1854))</f>
      </c>
      <c r="CB1854">
        <f>IF($Z1854="","",INDEX($BV$2:$BV$2000,$Z1854))</f>
      </c>
    </row>
    <row r="1855">
      <c r="A1855" t="str">
        <f>IF(TRIM(INDEX(games!$A:$A,ROW()))="","",TRIM(INDEX(games!$A:$A,ROW())))</f>
      </c>
      <c r="B1855">
        <f>IF(OR($A1855="",INDEX(games!$B:$B,ROW())=""),"",INDEX(games!$B:$B,ROW()))</f>
      </c>
      <c r="C1855" t="str">
        <f>IF(OR($A1855="",INDEX(games!$C:$C,ROW())=""),"",INDEX(games!$C:$C,ROW()))</f>
      </c>
      <c r="D1855">
        <f>IF($A1855="","",COUNTIF($W$2:$W$2500,$A1855)+COUNTIF($X$2:$X$2500,$A1855))</f>
      </c>
      <c r="E1855">
        <f>IF($A1855="","",IFERROR(MATCH($C1855,$R$2:$R$5,0),0))</f>
      </c>
      <c r="F1855">
        <f>IF($A1855="","",MOD(ROW(),34))</f>
      </c>
      <c r="G1855">
        <f>IF($A1855="",NA(),IF($C1855="Action",$B1855,NA()))</f>
      </c>
      <c r="H1855">
        <f>IF($A1855="",NA(),IF($C1855="Action",1+$F1855*0.023,NA()))</f>
      </c>
      <c r="I1855">
        <f>IF($A1855="",NA(),IF($C1855="Strategy",$B1855,NA()))</f>
      </c>
      <c r="J1855">
        <f>IF($A1855="",NA(),IF($C1855="Strategy",2+$F1855*0.023,NA()))</f>
      </c>
      <c r="K1855">
        <f>IF($A1855="",NA(),IF($C1855="Deckbuilder",$B1855,NA()))</f>
      </c>
      <c r="L1855">
        <f>IF($A1855="",NA(),IF($C1855="Deckbuilder",3+$F1855*0.023,NA()))</f>
      </c>
      <c r="M1855">
        <f>IF($A1855="",NA(),IF($C1855="Traditional",$B1855,NA()))</f>
      </c>
      <c r="N1855">
        <f>IF($A1855="",NA(),IF($C1855="Traditional",4+$F1855*0.023,NA()))</f>
      </c>
      <c r="O1855">
        <f>IF($A1855="","",$D1855+ROW()/1000000)</f>
      </c>
      <c r="P1855" t="str">
        <f>IF(OR($A1855="",INDEX(games!$H:$H,ROW())=""),"",INDEX(games!$H:$H,ROW()))</f>
      </c>
      <c r="Q1855">
        <f>IF(OR($A1855="",$P1855&lt;&gt;"Yes"),"",$D1855+ROW()/1000000)</f>
      </c>
      <c r="T1855">
        <f>IF($Y1855="","",INDEX($B$2:$B$2000,$Y1855))</f>
      </c>
      <c r="U1855">
        <f>IF($Z1855="","",INDEX($B$2:$B$2000,$Z1855))</f>
      </c>
      <c r="V1855">
        <f>IF(OR($T1855="",$U1855=""),"",$U1855-$T1855)</f>
      </c>
      <c r="W1855" t="str">
        <f>IF(TRIM(INDEX(connections!$A:$A,ROW()))="","",TRIM(INDEX(connections!$A:$A,ROW())))</f>
      </c>
      <c r="X1855" t="str">
        <f>IF($W1855="","",TRIM(INDEX(connections!$B:$B,ROW())))</f>
      </c>
      <c r="Y1855">
        <f>IF($W1855="","",IFERROR(MATCH($W1855,$A$2:$A$2000,0),""))</f>
      </c>
      <c r="Z1855">
        <f>IF($X1855="","",IFERROR(MATCH($X1855,$A$2:$A$2000,0),""))</f>
      </c>
      <c r="AA1855" t="str">
        <f>IF($Y1855="","",INDEX($P$2:$P$2000,$Y1855))</f>
      </c>
      <c r="AB1855" t="str">
        <f>IF($Z1855="","",INDEX($P$2:$P$2000,$Z1855))</f>
      </c>
      <c r="AC1855">
        <f>IF(AND($AA1855="Yes",$AB1855="Yes"),1,"")</f>
      </c>
      <c r="AD1855">
        <f>IF(OR($Y1855="",$Z1855=""),"",IF(INDEX($C$2:$C$2000,$Y1855)=INDEX($C$2:$C$2000,$Z1855),0,1))</f>
      </c>
      <c r="AE1855">
        <f>IF($AC1855&lt;&gt;1,"",IF(AND(INDEX($AG$2:$AG$2000,$Y1855)=1,INDEX($AG$2:$AG$2000,$Z1855)=1),1,""))</f>
      </c>
      <c r="AG1855">
        <f>IF($A1855="","",COUNTIFS($W$2:$W$2500,$A1855,$AB$2:$AB$2500,"Yes")+COUNTIFS($X$2:$X$2500,$A1855,$AA$2:$AA$2500,"Yes"))</f>
      </c>
      <c r="AH1855" t="str">
        <f>IF(OR($P1855&lt;&gt;"Yes",N($AG1855)=0),"",IF(AND($AG1855=1,COUNTIFS($W$2:$W$2500,$A1855,$AE$2:$AE$2500,1)+COUNTIFS($X$2:$X$2500,$A1855,$AE$2:$AE$2500,1)&gt;0),"","Yes"))</f>
      </c>
      <c r="AI1855">
        <f>IF($AH1855="Yes",$AG1855,"")</f>
      </c>
      <c r="AJ1855">
        <f>IF($AI1855="","",$AI1855+ROW()/1000000)</f>
      </c>
      <c r="AK1855">
        <f>IF(OR($A1855="",$P1855="Yes",N($AG1855)=0),"",$AG1855+ROW()/1000000)</f>
      </c>
      <c r="AL1855" t="str">
        <f>IF($A1855="","",INDEX(games!$J:$J,ROW())&amp;"")</f>
      </c>
      <c r="AM1855">
        <f>IF($A1855="","",SUMPRODUCT($AO1855:$BD1855,'Map Analysis'!$AP$2^{0,1,2,3,4,5,6,7,8,9,10,11,12,13,14,15}))</f>
      </c>
      <c r="AN1855">
        <f>IF($A1855="","",$AM1855+ROW()/10000000)</f>
      </c>
      <c r="AO1855">
        <f>IF($A1855="","",COUNTIF($W$2:$W$2500,$A1855))</f>
      </c>
      <c r="AP1855">
        <f>IF($A1855="","",SUMIFS($BF$2:$BF$2500,$W$2:$W$2500,$A1855))</f>
      </c>
      <c r="AQ1855">
        <f>IF($A1855="","",SUMIFS($BG$2:$BG$2500,$W$2:$W$2500,$A1855))</f>
      </c>
      <c r="AR1855">
        <f>IF($A1855="","",SUMIFS($BH$2:$BH$2500,$W$2:$W$2500,$A1855))</f>
      </c>
      <c r="AS1855">
        <f>IF($A1855="","",SUMIFS($BI$2:$BI$2500,$W$2:$W$2500,$A1855))</f>
      </c>
      <c r="AT1855">
        <f>IF($A1855="","",SUMIFS($BJ$2:$BJ$2500,$W$2:$W$2500,$A1855))</f>
      </c>
      <c r="AU1855">
        <f>IF($A1855="","",SUMIFS($BK$2:$BK$2500,$W$2:$W$2500,$A1855))</f>
      </c>
      <c r="AV1855">
        <f>IF($A1855="","",SUMIFS($BL$2:$BL$2500,$W$2:$W$2500,$A1855))</f>
      </c>
      <c r="AW1855">
        <f>IF($A1855="","",SUMIFS($BM$2:$BM$2500,$W$2:$W$2500,$A1855))</f>
      </c>
      <c r="AX1855">
        <f>IF($A1855="","",SUMIFS($BN$2:$BN$2500,$W$2:$W$2500,$A1855))</f>
      </c>
      <c r="AY1855">
        <f>IF($A1855="","",SUMIFS($BO$2:$BO$2500,$W$2:$W$2500,$A1855))</f>
      </c>
      <c r="AZ1855">
        <f>IF($A1855="","",SUMIFS($BP$2:$BP$2500,$W$2:$W$2500,$A1855))</f>
      </c>
      <c r="BA1855">
        <f>IF($A1855="","",SUMIFS($BQ$2:$BQ$2500,$W$2:$W$2500,$A1855))</f>
      </c>
      <c r="BB1855">
        <f>IF($A1855="","",SUMIFS($BR$2:$BR$2500,$W$2:$W$2500,$A1855))</f>
      </c>
      <c r="BC1855">
        <f>IF($A1855="","",SUMIFS($BS$2:$BS$2500,$W$2:$W$2500,$A1855))</f>
      </c>
      <c r="BD1855">
        <f>IF($A1855="","",SUMIFS($BT$2:$BT$2500,$W$2:$W$2500,$A1855))</f>
      </c>
      <c r="BF1855">
        <f>IF($Z1855="","",INDEX($AO$2:$AO$2000,$Z1855))</f>
      </c>
      <c r="BG1855">
        <f>IF($Z1855="","",INDEX($AP$2:$AP$2000,$Z1855))</f>
      </c>
      <c r="BH1855">
        <f>IF($Z1855="","",INDEX($AQ$2:$AQ$2000,$Z1855))</f>
      </c>
      <c r="BI1855">
        <f>IF($Z1855="","",INDEX($AR$2:$AR$2000,$Z1855))</f>
      </c>
      <c r="BJ1855">
        <f>IF($Z1855="","",INDEX($AS$2:$AS$2000,$Z1855))</f>
      </c>
      <c r="BK1855">
        <f>IF($Z1855="","",INDEX($AT$2:$AT$2000,$Z1855))</f>
      </c>
      <c r="BL1855">
        <f>IF($Z1855="","",INDEX($AU$2:$AU$2000,$Z1855))</f>
      </c>
      <c r="BM1855">
        <f>IF($Z1855="","",INDEX($AV$2:$AV$2000,$Z1855))</f>
      </c>
      <c r="BN1855">
        <f>IF($Z1855="","",INDEX($AW$2:$AW$2000,$Z1855))</f>
      </c>
      <c r="BO1855">
        <f>IF($Z1855="","",INDEX($AX$2:$AX$2000,$Z1855))</f>
      </c>
      <c r="BP1855">
        <f>IF($Z1855="","",INDEX($AY$2:$AY$2000,$Z1855))</f>
      </c>
      <c r="BQ1855">
        <f>IF($Z1855="","",INDEX($AZ$2:$AZ$2000,$Z1855))</f>
      </c>
      <c r="BR1855">
        <f>IF($Z1855="","",INDEX($BA$2:$BA$2000,$Z1855))</f>
      </c>
      <c r="BS1855">
        <f>IF($Z1855="","",INDEX($BB$2:$BB$2000,$Z1855))</f>
      </c>
      <c r="BT1855">
        <f>IF($Z1855="","",INDEX($BC$2:$BC$2000,$Z1855))</f>
      </c>
      <c r="BV1855">
        <f>IF(OR($A1855="",$P1855&lt;&gt;"Yes",$AH1855="Yes"),"",1+N($AG1855))</f>
      </c>
      <c r="BW1855">
        <f>IF($A1855="","",COUNTIFS($W$2:$W$2500,$A1855,$BZ$2:$BZ$2500,"Yes")+COUNTIFS($X$2:$X$2500,$A1855,$BY$2:$BY$2500,"Yes"))</f>
      </c>
      <c r="BX1855">
        <f>IF(OR($A1855="",$P1855="Yes"),"",IF(N($BW1855)=0,0,1+SUMIFS($CB$2:$CB$2500,$W$2:$W$2500,$A1855)+SUMIFS($CA$2:$CA$2500,$X$2:$X$2500,$A1855)))</f>
      </c>
      <c r="BY1855" t="str">
        <f>IF($Y1855="","",INDEX($AH$2:$AH$2000,$Y1855)&amp;"")</f>
      </c>
      <c r="BZ1855" t="str">
        <f>IF($Z1855="","",INDEX($AH$2:$AH$2000,$Z1855)&amp;"")</f>
      </c>
      <c r="CA1855">
        <f>IF($Y1855="","",INDEX($BV$2:$BV$2000,$Y1855))</f>
      </c>
      <c r="CB1855">
        <f>IF($Z1855="","",INDEX($BV$2:$BV$2000,$Z1855))</f>
      </c>
    </row>
    <row r="1856">
      <c r="A1856" t="str">
        <f>IF(TRIM(INDEX(games!$A:$A,ROW()))="","",TRIM(INDEX(games!$A:$A,ROW())))</f>
      </c>
      <c r="B1856">
        <f>IF(OR($A1856="",INDEX(games!$B:$B,ROW())=""),"",INDEX(games!$B:$B,ROW()))</f>
      </c>
      <c r="C1856" t="str">
        <f>IF(OR($A1856="",INDEX(games!$C:$C,ROW())=""),"",INDEX(games!$C:$C,ROW()))</f>
      </c>
      <c r="D1856">
        <f>IF($A1856="","",COUNTIF($W$2:$W$2500,$A1856)+COUNTIF($X$2:$X$2500,$A1856))</f>
      </c>
      <c r="E1856">
        <f>IF($A1856="","",IFERROR(MATCH($C1856,$R$2:$R$5,0),0))</f>
      </c>
      <c r="F1856">
        <f>IF($A1856="","",MOD(ROW(),34))</f>
      </c>
      <c r="G1856">
        <f>IF($A1856="",NA(),IF($C1856="Action",$B1856,NA()))</f>
      </c>
      <c r="H1856">
        <f>IF($A1856="",NA(),IF($C1856="Action",1+$F1856*0.023,NA()))</f>
      </c>
      <c r="I1856">
        <f>IF($A1856="",NA(),IF($C1856="Strategy",$B1856,NA()))</f>
      </c>
      <c r="J1856">
        <f>IF($A1856="",NA(),IF($C1856="Strategy",2+$F1856*0.023,NA()))</f>
      </c>
      <c r="K1856">
        <f>IF($A1856="",NA(),IF($C1856="Deckbuilder",$B1856,NA()))</f>
      </c>
      <c r="L1856">
        <f>IF($A1856="",NA(),IF($C1856="Deckbuilder",3+$F1856*0.023,NA()))</f>
      </c>
      <c r="M1856">
        <f>IF($A1856="",NA(),IF($C1856="Traditional",$B1856,NA()))</f>
      </c>
      <c r="N1856">
        <f>IF($A1856="",NA(),IF($C1856="Traditional",4+$F1856*0.023,NA()))</f>
      </c>
      <c r="O1856">
        <f>IF($A1856="","",$D1856+ROW()/1000000)</f>
      </c>
      <c r="P1856" t="str">
        <f>IF(OR($A1856="",INDEX(games!$H:$H,ROW())=""),"",INDEX(games!$H:$H,ROW()))</f>
      </c>
      <c r="Q1856">
        <f>IF(OR($A1856="",$P1856&lt;&gt;"Yes"),"",$D1856+ROW()/1000000)</f>
      </c>
      <c r="T1856">
        <f>IF($Y1856="","",INDEX($B$2:$B$2000,$Y1856))</f>
      </c>
      <c r="U1856">
        <f>IF($Z1856="","",INDEX($B$2:$B$2000,$Z1856))</f>
      </c>
      <c r="V1856">
        <f>IF(OR($T1856="",$U1856=""),"",$U1856-$T1856)</f>
      </c>
      <c r="W1856" t="str">
        <f>IF(TRIM(INDEX(connections!$A:$A,ROW()))="","",TRIM(INDEX(connections!$A:$A,ROW())))</f>
      </c>
      <c r="X1856" t="str">
        <f>IF($W1856="","",TRIM(INDEX(connections!$B:$B,ROW())))</f>
      </c>
      <c r="Y1856">
        <f>IF($W1856="","",IFERROR(MATCH($W1856,$A$2:$A$2000,0),""))</f>
      </c>
      <c r="Z1856">
        <f>IF($X1856="","",IFERROR(MATCH($X1856,$A$2:$A$2000,0),""))</f>
      </c>
      <c r="AA1856" t="str">
        <f>IF($Y1856="","",INDEX($P$2:$P$2000,$Y1856))</f>
      </c>
      <c r="AB1856" t="str">
        <f>IF($Z1856="","",INDEX($P$2:$P$2000,$Z1856))</f>
      </c>
      <c r="AC1856">
        <f>IF(AND($AA1856="Yes",$AB1856="Yes"),1,"")</f>
      </c>
      <c r="AD1856">
        <f>IF(OR($Y1856="",$Z1856=""),"",IF(INDEX($C$2:$C$2000,$Y1856)=INDEX($C$2:$C$2000,$Z1856),0,1))</f>
      </c>
      <c r="AE1856">
        <f>IF($AC1856&lt;&gt;1,"",IF(AND(INDEX($AG$2:$AG$2000,$Y1856)=1,INDEX($AG$2:$AG$2000,$Z1856)=1),1,""))</f>
      </c>
      <c r="AG1856">
        <f>IF($A1856="","",COUNTIFS($W$2:$W$2500,$A1856,$AB$2:$AB$2500,"Yes")+COUNTIFS($X$2:$X$2500,$A1856,$AA$2:$AA$2500,"Yes"))</f>
      </c>
      <c r="AH1856" t="str">
        <f>IF(OR($P1856&lt;&gt;"Yes",N($AG1856)=0),"",IF(AND($AG1856=1,COUNTIFS($W$2:$W$2500,$A1856,$AE$2:$AE$2500,1)+COUNTIFS($X$2:$X$2500,$A1856,$AE$2:$AE$2500,1)&gt;0),"","Yes"))</f>
      </c>
      <c r="AI1856">
        <f>IF($AH1856="Yes",$AG1856,"")</f>
      </c>
      <c r="AJ1856">
        <f>IF($AI1856="","",$AI1856+ROW()/1000000)</f>
      </c>
      <c r="AK1856">
        <f>IF(OR($A1856="",$P1856="Yes",N($AG1856)=0),"",$AG1856+ROW()/1000000)</f>
      </c>
      <c r="AL1856" t="str">
        <f>IF($A1856="","",INDEX(games!$J:$J,ROW())&amp;"")</f>
      </c>
      <c r="AM1856">
        <f>IF($A1856="","",SUMPRODUCT($AO1856:$BD1856,'Map Analysis'!$AP$2^{0,1,2,3,4,5,6,7,8,9,10,11,12,13,14,15}))</f>
      </c>
      <c r="AN1856">
        <f>IF($A1856="","",$AM1856+ROW()/10000000)</f>
      </c>
      <c r="AO1856">
        <f>IF($A1856="","",COUNTIF($W$2:$W$2500,$A1856))</f>
      </c>
      <c r="AP1856">
        <f>IF($A1856="","",SUMIFS($BF$2:$BF$2500,$W$2:$W$2500,$A1856))</f>
      </c>
      <c r="AQ1856">
        <f>IF($A1856="","",SUMIFS($BG$2:$BG$2500,$W$2:$W$2500,$A1856))</f>
      </c>
      <c r="AR1856">
        <f>IF($A1856="","",SUMIFS($BH$2:$BH$2500,$W$2:$W$2500,$A1856))</f>
      </c>
      <c r="AS1856">
        <f>IF($A1856="","",SUMIFS($BI$2:$BI$2500,$W$2:$W$2500,$A1856))</f>
      </c>
      <c r="AT1856">
        <f>IF($A1856="","",SUMIFS($BJ$2:$BJ$2500,$W$2:$W$2500,$A1856))</f>
      </c>
      <c r="AU1856">
        <f>IF($A1856="","",SUMIFS($BK$2:$BK$2500,$W$2:$W$2500,$A1856))</f>
      </c>
      <c r="AV1856">
        <f>IF($A1856="","",SUMIFS($BL$2:$BL$2500,$W$2:$W$2500,$A1856))</f>
      </c>
      <c r="AW1856">
        <f>IF($A1856="","",SUMIFS($BM$2:$BM$2500,$W$2:$W$2500,$A1856))</f>
      </c>
      <c r="AX1856">
        <f>IF($A1856="","",SUMIFS($BN$2:$BN$2500,$W$2:$W$2500,$A1856))</f>
      </c>
      <c r="AY1856">
        <f>IF($A1856="","",SUMIFS($BO$2:$BO$2500,$W$2:$W$2500,$A1856))</f>
      </c>
      <c r="AZ1856">
        <f>IF($A1856="","",SUMIFS($BP$2:$BP$2500,$W$2:$W$2500,$A1856))</f>
      </c>
      <c r="BA1856">
        <f>IF($A1856="","",SUMIFS($BQ$2:$BQ$2500,$W$2:$W$2500,$A1856))</f>
      </c>
      <c r="BB1856">
        <f>IF($A1856="","",SUMIFS($BR$2:$BR$2500,$W$2:$W$2500,$A1856))</f>
      </c>
      <c r="BC1856">
        <f>IF($A1856="","",SUMIFS($BS$2:$BS$2500,$W$2:$W$2500,$A1856))</f>
      </c>
      <c r="BD1856">
        <f>IF($A1856="","",SUMIFS($BT$2:$BT$2500,$W$2:$W$2500,$A1856))</f>
      </c>
      <c r="BF1856">
        <f>IF($Z1856="","",INDEX($AO$2:$AO$2000,$Z1856))</f>
      </c>
      <c r="BG1856">
        <f>IF($Z1856="","",INDEX($AP$2:$AP$2000,$Z1856))</f>
      </c>
      <c r="BH1856">
        <f>IF($Z1856="","",INDEX($AQ$2:$AQ$2000,$Z1856))</f>
      </c>
      <c r="BI1856">
        <f>IF($Z1856="","",INDEX($AR$2:$AR$2000,$Z1856))</f>
      </c>
      <c r="BJ1856">
        <f>IF($Z1856="","",INDEX($AS$2:$AS$2000,$Z1856))</f>
      </c>
      <c r="BK1856">
        <f>IF($Z1856="","",INDEX($AT$2:$AT$2000,$Z1856))</f>
      </c>
      <c r="BL1856">
        <f>IF($Z1856="","",INDEX($AU$2:$AU$2000,$Z1856))</f>
      </c>
      <c r="BM1856">
        <f>IF($Z1856="","",INDEX($AV$2:$AV$2000,$Z1856))</f>
      </c>
      <c r="BN1856">
        <f>IF($Z1856="","",INDEX($AW$2:$AW$2000,$Z1856))</f>
      </c>
      <c r="BO1856">
        <f>IF($Z1856="","",INDEX($AX$2:$AX$2000,$Z1856))</f>
      </c>
      <c r="BP1856">
        <f>IF($Z1856="","",INDEX($AY$2:$AY$2000,$Z1856))</f>
      </c>
      <c r="BQ1856">
        <f>IF($Z1856="","",INDEX($AZ$2:$AZ$2000,$Z1856))</f>
      </c>
      <c r="BR1856">
        <f>IF($Z1856="","",INDEX($BA$2:$BA$2000,$Z1856))</f>
      </c>
      <c r="BS1856">
        <f>IF($Z1856="","",INDEX($BB$2:$BB$2000,$Z1856))</f>
      </c>
      <c r="BT1856">
        <f>IF($Z1856="","",INDEX($BC$2:$BC$2000,$Z1856))</f>
      </c>
      <c r="BV1856">
        <f>IF(OR($A1856="",$P1856&lt;&gt;"Yes",$AH1856="Yes"),"",1+N($AG1856))</f>
      </c>
      <c r="BW1856">
        <f>IF($A1856="","",COUNTIFS($W$2:$W$2500,$A1856,$BZ$2:$BZ$2500,"Yes")+COUNTIFS($X$2:$X$2500,$A1856,$BY$2:$BY$2500,"Yes"))</f>
      </c>
      <c r="BX1856">
        <f>IF(OR($A1856="",$P1856="Yes"),"",IF(N($BW1856)=0,0,1+SUMIFS($CB$2:$CB$2500,$W$2:$W$2500,$A1856)+SUMIFS($CA$2:$CA$2500,$X$2:$X$2500,$A1856)))</f>
      </c>
      <c r="BY1856" t="str">
        <f>IF($Y1856="","",INDEX($AH$2:$AH$2000,$Y1856)&amp;"")</f>
      </c>
      <c r="BZ1856" t="str">
        <f>IF($Z1856="","",INDEX($AH$2:$AH$2000,$Z1856)&amp;"")</f>
      </c>
      <c r="CA1856">
        <f>IF($Y1856="","",INDEX($BV$2:$BV$2000,$Y1856))</f>
      </c>
      <c r="CB1856">
        <f>IF($Z1856="","",INDEX($BV$2:$BV$2000,$Z1856))</f>
      </c>
    </row>
    <row r="1857">
      <c r="A1857" t="str">
        <f>IF(TRIM(INDEX(games!$A:$A,ROW()))="","",TRIM(INDEX(games!$A:$A,ROW())))</f>
      </c>
      <c r="B1857">
        <f>IF(OR($A1857="",INDEX(games!$B:$B,ROW())=""),"",INDEX(games!$B:$B,ROW()))</f>
      </c>
      <c r="C1857" t="str">
        <f>IF(OR($A1857="",INDEX(games!$C:$C,ROW())=""),"",INDEX(games!$C:$C,ROW()))</f>
      </c>
      <c r="D1857">
        <f>IF($A1857="","",COUNTIF($W$2:$W$2500,$A1857)+COUNTIF($X$2:$X$2500,$A1857))</f>
      </c>
      <c r="E1857">
        <f>IF($A1857="","",IFERROR(MATCH($C1857,$R$2:$R$5,0),0))</f>
      </c>
      <c r="F1857">
        <f>IF($A1857="","",MOD(ROW(),34))</f>
      </c>
      <c r="G1857">
        <f>IF($A1857="",NA(),IF($C1857="Action",$B1857,NA()))</f>
      </c>
      <c r="H1857">
        <f>IF($A1857="",NA(),IF($C1857="Action",1+$F1857*0.023,NA()))</f>
      </c>
      <c r="I1857">
        <f>IF($A1857="",NA(),IF($C1857="Strategy",$B1857,NA()))</f>
      </c>
      <c r="J1857">
        <f>IF($A1857="",NA(),IF($C1857="Strategy",2+$F1857*0.023,NA()))</f>
      </c>
      <c r="K1857">
        <f>IF($A1857="",NA(),IF($C1857="Deckbuilder",$B1857,NA()))</f>
      </c>
      <c r="L1857">
        <f>IF($A1857="",NA(),IF($C1857="Deckbuilder",3+$F1857*0.023,NA()))</f>
      </c>
      <c r="M1857">
        <f>IF($A1857="",NA(),IF($C1857="Traditional",$B1857,NA()))</f>
      </c>
      <c r="N1857">
        <f>IF($A1857="",NA(),IF($C1857="Traditional",4+$F1857*0.023,NA()))</f>
      </c>
      <c r="O1857">
        <f>IF($A1857="","",$D1857+ROW()/1000000)</f>
      </c>
      <c r="P1857" t="str">
        <f>IF(OR($A1857="",INDEX(games!$H:$H,ROW())=""),"",INDEX(games!$H:$H,ROW()))</f>
      </c>
      <c r="Q1857">
        <f>IF(OR($A1857="",$P1857&lt;&gt;"Yes"),"",$D1857+ROW()/1000000)</f>
      </c>
      <c r="T1857">
        <f>IF($Y1857="","",INDEX($B$2:$B$2000,$Y1857))</f>
      </c>
      <c r="U1857">
        <f>IF($Z1857="","",INDEX($B$2:$B$2000,$Z1857))</f>
      </c>
      <c r="V1857">
        <f>IF(OR($T1857="",$U1857=""),"",$U1857-$T1857)</f>
      </c>
      <c r="W1857" t="str">
        <f>IF(TRIM(INDEX(connections!$A:$A,ROW()))="","",TRIM(INDEX(connections!$A:$A,ROW())))</f>
      </c>
      <c r="X1857" t="str">
        <f>IF($W1857="","",TRIM(INDEX(connections!$B:$B,ROW())))</f>
      </c>
      <c r="Y1857">
        <f>IF($W1857="","",IFERROR(MATCH($W1857,$A$2:$A$2000,0),""))</f>
      </c>
      <c r="Z1857">
        <f>IF($X1857="","",IFERROR(MATCH($X1857,$A$2:$A$2000,0),""))</f>
      </c>
      <c r="AA1857" t="str">
        <f>IF($Y1857="","",INDEX($P$2:$P$2000,$Y1857))</f>
      </c>
      <c r="AB1857" t="str">
        <f>IF($Z1857="","",INDEX($P$2:$P$2000,$Z1857))</f>
      </c>
      <c r="AC1857">
        <f>IF(AND($AA1857="Yes",$AB1857="Yes"),1,"")</f>
      </c>
      <c r="AD1857">
        <f>IF(OR($Y1857="",$Z1857=""),"",IF(INDEX($C$2:$C$2000,$Y1857)=INDEX($C$2:$C$2000,$Z1857),0,1))</f>
      </c>
      <c r="AE1857">
        <f>IF($AC1857&lt;&gt;1,"",IF(AND(INDEX($AG$2:$AG$2000,$Y1857)=1,INDEX($AG$2:$AG$2000,$Z1857)=1),1,""))</f>
      </c>
      <c r="AG1857">
        <f>IF($A1857="","",COUNTIFS($W$2:$W$2500,$A1857,$AB$2:$AB$2500,"Yes")+COUNTIFS($X$2:$X$2500,$A1857,$AA$2:$AA$2500,"Yes"))</f>
      </c>
      <c r="AH1857" t="str">
        <f>IF(OR($P1857&lt;&gt;"Yes",N($AG1857)=0),"",IF(AND($AG1857=1,COUNTIFS($W$2:$W$2500,$A1857,$AE$2:$AE$2500,1)+COUNTIFS($X$2:$X$2500,$A1857,$AE$2:$AE$2500,1)&gt;0),"","Yes"))</f>
      </c>
      <c r="AI1857">
        <f>IF($AH1857="Yes",$AG1857,"")</f>
      </c>
      <c r="AJ1857">
        <f>IF($AI1857="","",$AI1857+ROW()/1000000)</f>
      </c>
      <c r="AK1857">
        <f>IF(OR($A1857="",$P1857="Yes",N($AG1857)=0),"",$AG1857+ROW()/1000000)</f>
      </c>
      <c r="AL1857" t="str">
        <f>IF($A1857="","",INDEX(games!$J:$J,ROW())&amp;"")</f>
      </c>
      <c r="AM1857">
        <f>IF($A1857="","",SUMPRODUCT($AO1857:$BD1857,'Map Analysis'!$AP$2^{0,1,2,3,4,5,6,7,8,9,10,11,12,13,14,15}))</f>
      </c>
      <c r="AN1857">
        <f>IF($A1857="","",$AM1857+ROW()/10000000)</f>
      </c>
      <c r="AO1857">
        <f>IF($A1857="","",COUNTIF($W$2:$W$2500,$A1857))</f>
      </c>
      <c r="AP1857">
        <f>IF($A1857="","",SUMIFS($BF$2:$BF$2500,$W$2:$W$2500,$A1857))</f>
      </c>
      <c r="AQ1857">
        <f>IF($A1857="","",SUMIFS($BG$2:$BG$2500,$W$2:$W$2500,$A1857))</f>
      </c>
      <c r="AR1857">
        <f>IF($A1857="","",SUMIFS($BH$2:$BH$2500,$W$2:$W$2500,$A1857))</f>
      </c>
      <c r="AS1857">
        <f>IF($A1857="","",SUMIFS($BI$2:$BI$2500,$W$2:$W$2500,$A1857))</f>
      </c>
      <c r="AT1857">
        <f>IF($A1857="","",SUMIFS($BJ$2:$BJ$2500,$W$2:$W$2500,$A1857))</f>
      </c>
      <c r="AU1857">
        <f>IF($A1857="","",SUMIFS($BK$2:$BK$2500,$W$2:$W$2500,$A1857))</f>
      </c>
      <c r="AV1857">
        <f>IF($A1857="","",SUMIFS($BL$2:$BL$2500,$W$2:$W$2500,$A1857))</f>
      </c>
      <c r="AW1857">
        <f>IF($A1857="","",SUMIFS($BM$2:$BM$2500,$W$2:$W$2500,$A1857))</f>
      </c>
      <c r="AX1857">
        <f>IF($A1857="","",SUMIFS($BN$2:$BN$2500,$W$2:$W$2500,$A1857))</f>
      </c>
      <c r="AY1857">
        <f>IF($A1857="","",SUMIFS($BO$2:$BO$2500,$W$2:$W$2500,$A1857))</f>
      </c>
      <c r="AZ1857">
        <f>IF($A1857="","",SUMIFS($BP$2:$BP$2500,$W$2:$W$2500,$A1857))</f>
      </c>
      <c r="BA1857">
        <f>IF($A1857="","",SUMIFS($BQ$2:$BQ$2500,$W$2:$W$2500,$A1857))</f>
      </c>
      <c r="BB1857">
        <f>IF($A1857="","",SUMIFS($BR$2:$BR$2500,$W$2:$W$2500,$A1857))</f>
      </c>
      <c r="BC1857">
        <f>IF($A1857="","",SUMIFS($BS$2:$BS$2500,$W$2:$W$2500,$A1857))</f>
      </c>
      <c r="BD1857">
        <f>IF($A1857="","",SUMIFS($BT$2:$BT$2500,$W$2:$W$2500,$A1857))</f>
      </c>
      <c r="BF1857">
        <f>IF($Z1857="","",INDEX($AO$2:$AO$2000,$Z1857))</f>
      </c>
      <c r="BG1857">
        <f>IF($Z1857="","",INDEX($AP$2:$AP$2000,$Z1857))</f>
      </c>
      <c r="BH1857">
        <f>IF($Z1857="","",INDEX($AQ$2:$AQ$2000,$Z1857))</f>
      </c>
      <c r="BI1857">
        <f>IF($Z1857="","",INDEX($AR$2:$AR$2000,$Z1857))</f>
      </c>
      <c r="BJ1857">
        <f>IF($Z1857="","",INDEX($AS$2:$AS$2000,$Z1857))</f>
      </c>
      <c r="BK1857">
        <f>IF($Z1857="","",INDEX($AT$2:$AT$2000,$Z1857))</f>
      </c>
      <c r="BL1857">
        <f>IF($Z1857="","",INDEX($AU$2:$AU$2000,$Z1857))</f>
      </c>
      <c r="BM1857">
        <f>IF($Z1857="","",INDEX($AV$2:$AV$2000,$Z1857))</f>
      </c>
      <c r="BN1857">
        <f>IF($Z1857="","",INDEX($AW$2:$AW$2000,$Z1857))</f>
      </c>
      <c r="BO1857">
        <f>IF($Z1857="","",INDEX($AX$2:$AX$2000,$Z1857))</f>
      </c>
      <c r="BP1857">
        <f>IF($Z1857="","",INDEX($AY$2:$AY$2000,$Z1857))</f>
      </c>
      <c r="BQ1857">
        <f>IF($Z1857="","",INDEX($AZ$2:$AZ$2000,$Z1857))</f>
      </c>
      <c r="BR1857">
        <f>IF($Z1857="","",INDEX($BA$2:$BA$2000,$Z1857))</f>
      </c>
      <c r="BS1857">
        <f>IF($Z1857="","",INDEX($BB$2:$BB$2000,$Z1857))</f>
      </c>
      <c r="BT1857">
        <f>IF($Z1857="","",INDEX($BC$2:$BC$2000,$Z1857))</f>
      </c>
      <c r="BV1857">
        <f>IF(OR($A1857="",$P1857&lt;&gt;"Yes",$AH1857="Yes"),"",1+N($AG1857))</f>
      </c>
      <c r="BW1857">
        <f>IF($A1857="","",COUNTIFS($W$2:$W$2500,$A1857,$BZ$2:$BZ$2500,"Yes")+COUNTIFS($X$2:$X$2500,$A1857,$BY$2:$BY$2500,"Yes"))</f>
      </c>
      <c r="BX1857">
        <f>IF(OR($A1857="",$P1857="Yes"),"",IF(N($BW1857)=0,0,1+SUMIFS($CB$2:$CB$2500,$W$2:$W$2500,$A1857)+SUMIFS($CA$2:$CA$2500,$X$2:$X$2500,$A1857)))</f>
      </c>
      <c r="BY1857" t="str">
        <f>IF($Y1857="","",INDEX($AH$2:$AH$2000,$Y1857)&amp;"")</f>
      </c>
      <c r="BZ1857" t="str">
        <f>IF($Z1857="","",INDEX($AH$2:$AH$2000,$Z1857)&amp;"")</f>
      </c>
      <c r="CA1857">
        <f>IF($Y1857="","",INDEX($BV$2:$BV$2000,$Y1857))</f>
      </c>
      <c r="CB1857">
        <f>IF($Z1857="","",INDEX($BV$2:$BV$2000,$Z1857))</f>
      </c>
    </row>
    <row r="1858">
      <c r="A1858" t="str">
        <f>IF(TRIM(INDEX(games!$A:$A,ROW()))="","",TRIM(INDEX(games!$A:$A,ROW())))</f>
      </c>
      <c r="B1858">
        <f>IF(OR($A1858="",INDEX(games!$B:$B,ROW())=""),"",INDEX(games!$B:$B,ROW()))</f>
      </c>
      <c r="C1858" t="str">
        <f>IF(OR($A1858="",INDEX(games!$C:$C,ROW())=""),"",INDEX(games!$C:$C,ROW()))</f>
      </c>
      <c r="D1858">
        <f>IF($A1858="","",COUNTIF($W$2:$W$2500,$A1858)+COUNTIF($X$2:$X$2500,$A1858))</f>
      </c>
      <c r="E1858">
        <f>IF($A1858="","",IFERROR(MATCH($C1858,$R$2:$R$5,0),0))</f>
      </c>
      <c r="F1858">
        <f>IF($A1858="","",MOD(ROW(),34))</f>
      </c>
      <c r="G1858">
        <f>IF($A1858="",NA(),IF($C1858="Action",$B1858,NA()))</f>
      </c>
      <c r="H1858">
        <f>IF($A1858="",NA(),IF($C1858="Action",1+$F1858*0.023,NA()))</f>
      </c>
      <c r="I1858">
        <f>IF($A1858="",NA(),IF($C1858="Strategy",$B1858,NA()))</f>
      </c>
      <c r="J1858">
        <f>IF($A1858="",NA(),IF($C1858="Strategy",2+$F1858*0.023,NA()))</f>
      </c>
      <c r="K1858">
        <f>IF($A1858="",NA(),IF($C1858="Deckbuilder",$B1858,NA()))</f>
      </c>
      <c r="L1858">
        <f>IF($A1858="",NA(),IF($C1858="Deckbuilder",3+$F1858*0.023,NA()))</f>
      </c>
      <c r="M1858">
        <f>IF($A1858="",NA(),IF($C1858="Traditional",$B1858,NA()))</f>
      </c>
      <c r="N1858">
        <f>IF($A1858="",NA(),IF($C1858="Traditional",4+$F1858*0.023,NA()))</f>
      </c>
      <c r="O1858">
        <f>IF($A1858="","",$D1858+ROW()/1000000)</f>
      </c>
      <c r="P1858" t="str">
        <f>IF(OR($A1858="",INDEX(games!$H:$H,ROW())=""),"",INDEX(games!$H:$H,ROW()))</f>
      </c>
      <c r="Q1858">
        <f>IF(OR($A1858="",$P1858&lt;&gt;"Yes"),"",$D1858+ROW()/1000000)</f>
      </c>
      <c r="T1858">
        <f>IF($Y1858="","",INDEX($B$2:$B$2000,$Y1858))</f>
      </c>
      <c r="U1858">
        <f>IF($Z1858="","",INDEX($B$2:$B$2000,$Z1858))</f>
      </c>
      <c r="V1858">
        <f>IF(OR($T1858="",$U1858=""),"",$U1858-$T1858)</f>
      </c>
      <c r="W1858" t="str">
        <f>IF(TRIM(INDEX(connections!$A:$A,ROW()))="","",TRIM(INDEX(connections!$A:$A,ROW())))</f>
      </c>
      <c r="X1858" t="str">
        <f>IF($W1858="","",TRIM(INDEX(connections!$B:$B,ROW())))</f>
      </c>
      <c r="Y1858">
        <f>IF($W1858="","",IFERROR(MATCH($W1858,$A$2:$A$2000,0),""))</f>
      </c>
      <c r="Z1858">
        <f>IF($X1858="","",IFERROR(MATCH($X1858,$A$2:$A$2000,0),""))</f>
      </c>
      <c r="AA1858" t="str">
        <f>IF($Y1858="","",INDEX($P$2:$P$2000,$Y1858))</f>
      </c>
      <c r="AB1858" t="str">
        <f>IF($Z1858="","",INDEX($P$2:$P$2000,$Z1858))</f>
      </c>
      <c r="AC1858">
        <f>IF(AND($AA1858="Yes",$AB1858="Yes"),1,"")</f>
      </c>
      <c r="AD1858">
        <f>IF(OR($Y1858="",$Z1858=""),"",IF(INDEX($C$2:$C$2000,$Y1858)=INDEX($C$2:$C$2000,$Z1858),0,1))</f>
      </c>
      <c r="AE1858">
        <f>IF($AC1858&lt;&gt;1,"",IF(AND(INDEX($AG$2:$AG$2000,$Y1858)=1,INDEX($AG$2:$AG$2000,$Z1858)=1),1,""))</f>
      </c>
      <c r="AG1858">
        <f>IF($A1858="","",COUNTIFS($W$2:$W$2500,$A1858,$AB$2:$AB$2500,"Yes")+COUNTIFS($X$2:$X$2500,$A1858,$AA$2:$AA$2500,"Yes"))</f>
      </c>
      <c r="AH1858" t="str">
        <f>IF(OR($P1858&lt;&gt;"Yes",N($AG1858)=0),"",IF(AND($AG1858=1,COUNTIFS($W$2:$W$2500,$A1858,$AE$2:$AE$2500,1)+COUNTIFS($X$2:$X$2500,$A1858,$AE$2:$AE$2500,1)&gt;0),"","Yes"))</f>
      </c>
      <c r="AI1858">
        <f>IF($AH1858="Yes",$AG1858,"")</f>
      </c>
      <c r="AJ1858">
        <f>IF($AI1858="","",$AI1858+ROW()/1000000)</f>
      </c>
      <c r="AK1858">
        <f>IF(OR($A1858="",$P1858="Yes",N($AG1858)=0),"",$AG1858+ROW()/1000000)</f>
      </c>
      <c r="AL1858" t="str">
        <f>IF($A1858="","",INDEX(games!$J:$J,ROW())&amp;"")</f>
      </c>
      <c r="AM1858">
        <f>IF($A1858="","",SUMPRODUCT($AO1858:$BD1858,'Map Analysis'!$AP$2^{0,1,2,3,4,5,6,7,8,9,10,11,12,13,14,15}))</f>
      </c>
      <c r="AN1858">
        <f>IF($A1858="","",$AM1858+ROW()/10000000)</f>
      </c>
      <c r="AO1858">
        <f>IF($A1858="","",COUNTIF($W$2:$W$2500,$A1858))</f>
      </c>
      <c r="AP1858">
        <f>IF($A1858="","",SUMIFS($BF$2:$BF$2500,$W$2:$W$2500,$A1858))</f>
      </c>
      <c r="AQ1858">
        <f>IF($A1858="","",SUMIFS($BG$2:$BG$2500,$W$2:$W$2500,$A1858))</f>
      </c>
      <c r="AR1858">
        <f>IF($A1858="","",SUMIFS($BH$2:$BH$2500,$W$2:$W$2500,$A1858))</f>
      </c>
      <c r="AS1858">
        <f>IF($A1858="","",SUMIFS($BI$2:$BI$2500,$W$2:$W$2500,$A1858))</f>
      </c>
      <c r="AT1858">
        <f>IF($A1858="","",SUMIFS($BJ$2:$BJ$2500,$W$2:$W$2500,$A1858))</f>
      </c>
      <c r="AU1858">
        <f>IF($A1858="","",SUMIFS($BK$2:$BK$2500,$W$2:$W$2500,$A1858))</f>
      </c>
      <c r="AV1858">
        <f>IF($A1858="","",SUMIFS($BL$2:$BL$2500,$W$2:$W$2500,$A1858))</f>
      </c>
      <c r="AW1858">
        <f>IF($A1858="","",SUMIFS($BM$2:$BM$2500,$W$2:$W$2500,$A1858))</f>
      </c>
      <c r="AX1858">
        <f>IF($A1858="","",SUMIFS($BN$2:$BN$2500,$W$2:$W$2500,$A1858))</f>
      </c>
      <c r="AY1858">
        <f>IF($A1858="","",SUMIFS($BO$2:$BO$2500,$W$2:$W$2500,$A1858))</f>
      </c>
      <c r="AZ1858">
        <f>IF($A1858="","",SUMIFS($BP$2:$BP$2500,$W$2:$W$2500,$A1858))</f>
      </c>
      <c r="BA1858">
        <f>IF($A1858="","",SUMIFS($BQ$2:$BQ$2500,$W$2:$W$2500,$A1858))</f>
      </c>
      <c r="BB1858">
        <f>IF($A1858="","",SUMIFS($BR$2:$BR$2500,$W$2:$W$2500,$A1858))</f>
      </c>
      <c r="BC1858">
        <f>IF($A1858="","",SUMIFS($BS$2:$BS$2500,$W$2:$W$2500,$A1858))</f>
      </c>
      <c r="BD1858">
        <f>IF($A1858="","",SUMIFS($BT$2:$BT$2500,$W$2:$W$2500,$A1858))</f>
      </c>
      <c r="BF1858">
        <f>IF($Z1858="","",INDEX($AO$2:$AO$2000,$Z1858))</f>
      </c>
      <c r="BG1858">
        <f>IF($Z1858="","",INDEX($AP$2:$AP$2000,$Z1858))</f>
      </c>
      <c r="BH1858">
        <f>IF($Z1858="","",INDEX($AQ$2:$AQ$2000,$Z1858))</f>
      </c>
      <c r="BI1858">
        <f>IF($Z1858="","",INDEX($AR$2:$AR$2000,$Z1858))</f>
      </c>
      <c r="BJ1858">
        <f>IF($Z1858="","",INDEX($AS$2:$AS$2000,$Z1858))</f>
      </c>
      <c r="BK1858">
        <f>IF($Z1858="","",INDEX($AT$2:$AT$2000,$Z1858))</f>
      </c>
      <c r="BL1858">
        <f>IF($Z1858="","",INDEX($AU$2:$AU$2000,$Z1858))</f>
      </c>
      <c r="BM1858">
        <f>IF($Z1858="","",INDEX($AV$2:$AV$2000,$Z1858))</f>
      </c>
      <c r="BN1858">
        <f>IF($Z1858="","",INDEX($AW$2:$AW$2000,$Z1858))</f>
      </c>
      <c r="BO1858">
        <f>IF($Z1858="","",INDEX($AX$2:$AX$2000,$Z1858))</f>
      </c>
      <c r="BP1858">
        <f>IF($Z1858="","",INDEX($AY$2:$AY$2000,$Z1858))</f>
      </c>
      <c r="BQ1858">
        <f>IF($Z1858="","",INDEX($AZ$2:$AZ$2000,$Z1858))</f>
      </c>
      <c r="BR1858">
        <f>IF($Z1858="","",INDEX($BA$2:$BA$2000,$Z1858))</f>
      </c>
      <c r="BS1858">
        <f>IF($Z1858="","",INDEX($BB$2:$BB$2000,$Z1858))</f>
      </c>
      <c r="BT1858">
        <f>IF($Z1858="","",INDEX($BC$2:$BC$2000,$Z1858))</f>
      </c>
      <c r="BV1858">
        <f>IF(OR($A1858="",$P1858&lt;&gt;"Yes",$AH1858="Yes"),"",1+N($AG1858))</f>
      </c>
      <c r="BW1858">
        <f>IF($A1858="","",COUNTIFS($W$2:$W$2500,$A1858,$BZ$2:$BZ$2500,"Yes")+COUNTIFS($X$2:$X$2500,$A1858,$BY$2:$BY$2500,"Yes"))</f>
      </c>
      <c r="BX1858">
        <f>IF(OR($A1858="",$P1858="Yes"),"",IF(N($BW1858)=0,0,1+SUMIFS($CB$2:$CB$2500,$W$2:$W$2500,$A1858)+SUMIFS($CA$2:$CA$2500,$X$2:$X$2500,$A1858)))</f>
      </c>
      <c r="BY1858" t="str">
        <f>IF($Y1858="","",INDEX($AH$2:$AH$2000,$Y1858)&amp;"")</f>
      </c>
      <c r="BZ1858" t="str">
        <f>IF($Z1858="","",INDEX($AH$2:$AH$2000,$Z1858)&amp;"")</f>
      </c>
      <c r="CA1858">
        <f>IF($Y1858="","",INDEX($BV$2:$BV$2000,$Y1858))</f>
      </c>
      <c r="CB1858">
        <f>IF($Z1858="","",INDEX($BV$2:$BV$2000,$Z1858))</f>
      </c>
    </row>
    <row r="1859">
      <c r="A1859" t="str">
        <f>IF(TRIM(INDEX(games!$A:$A,ROW()))="","",TRIM(INDEX(games!$A:$A,ROW())))</f>
      </c>
      <c r="B1859">
        <f>IF(OR($A1859="",INDEX(games!$B:$B,ROW())=""),"",INDEX(games!$B:$B,ROW()))</f>
      </c>
      <c r="C1859" t="str">
        <f>IF(OR($A1859="",INDEX(games!$C:$C,ROW())=""),"",INDEX(games!$C:$C,ROW()))</f>
      </c>
      <c r="D1859">
        <f>IF($A1859="","",COUNTIF($W$2:$W$2500,$A1859)+COUNTIF($X$2:$X$2500,$A1859))</f>
      </c>
      <c r="E1859">
        <f>IF($A1859="","",IFERROR(MATCH($C1859,$R$2:$R$5,0),0))</f>
      </c>
      <c r="F1859">
        <f>IF($A1859="","",MOD(ROW(),34))</f>
      </c>
      <c r="G1859">
        <f>IF($A1859="",NA(),IF($C1859="Action",$B1859,NA()))</f>
      </c>
      <c r="H1859">
        <f>IF($A1859="",NA(),IF($C1859="Action",1+$F1859*0.023,NA()))</f>
      </c>
      <c r="I1859">
        <f>IF($A1859="",NA(),IF($C1859="Strategy",$B1859,NA()))</f>
      </c>
      <c r="J1859">
        <f>IF($A1859="",NA(),IF($C1859="Strategy",2+$F1859*0.023,NA()))</f>
      </c>
      <c r="K1859">
        <f>IF($A1859="",NA(),IF($C1859="Deckbuilder",$B1859,NA()))</f>
      </c>
      <c r="L1859">
        <f>IF($A1859="",NA(),IF($C1859="Deckbuilder",3+$F1859*0.023,NA()))</f>
      </c>
      <c r="M1859">
        <f>IF($A1859="",NA(),IF($C1859="Traditional",$B1859,NA()))</f>
      </c>
      <c r="N1859">
        <f>IF($A1859="",NA(),IF($C1859="Traditional",4+$F1859*0.023,NA()))</f>
      </c>
      <c r="O1859">
        <f>IF($A1859="","",$D1859+ROW()/1000000)</f>
      </c>
      <c r="P1859" t="str">
        <f>IF(OR($A1859="",INDEX(games!$H:$H,ROW())=""),"",INDEX(games!$H:$H,ROW()))</f>
      </c>
      <c r="Q1859">
        <f>IF(OR($A1859="",$P1859&lt;&gt;"Yes"),"",$D1859+ROW()/1000000)</f>
      </c>
      <c r="T1859">
        <f>IF($Y1859="","",INDEX($B$2:$B$2000,$Y1859))</f>
      </c>
      <c r="U1859">
        <f>IF($Z1859="","",INDEX($B$2:$B$2000,$Z1859))</f>
      </c>
      <c r="V1859">
        <f>IF(OR($T1859="",$U1859=""),"",$U1859-$T1859)</f>
      </c>
      <c r="W1859" t="str">
        <f>IF(TRIM(INDEX(connections!$A:$A,ROW()))="","",TRIM(INDEX(connections!$A:$A,ROW())))</f>
      </c>
      <c r="X1859" t="str">
        <f>IF($W1859="","",TRIM(INDEX(connections!$B:$B,ROW())))</f>
      </c>
      <c r="Y1859">
        <f>IF($W1859="","",IFERROR(MATCH($W1859,$A$2:$A$2000,0),""))</f>
      </c>
      <c r="Z1859">
        <f>IF($X1859="","",IFERROR(MATCH($X1859,$A$2:$A$2000,0),""))</f>
      </c>
      <c r="AA1859" t="str">
        <f>IF($Y1859="","",INDEX($P$2:$P$2000,$Y1859))</f>
      </c>
      <c r="AB1859" t="str">
        <f>IF($Z1859="","",INDEX($P$2:$P$2000,$Z1859))</f>
      </c>
      <c r="AC1859">
        <f>IF(AND($AA1859="Yes",$AB1859="Yes"),1,"")</f>
      </c>
      <c r="AD1859">
        <f>IF(OR($Y1859="",$Z1859=""),"",IF(INDEX($C$2:$C$2000,$Y1859)=INDEX($C$2:$C$2000,$Z1859),0,1))</f>
      </c>
      <c r="AE1859">
        <f>IF($AC1859&lt;&gt;1,"",IF(AND(INDEX($AG$2:$AG$2000,$Y1859)=1,INDEX($AG$2:$AG$2000,$Z1859)=1),1,""))</f>
      </c>
      <c r="AG1859">
        <f>IF($A1859="","",COUNTIFS($W$2:$W$2500,$A1859,$AB$2:$AB$2500,"Yes")+COUNTIFS($X$2:$X$2500,$A1859,$AA$2:$AA$2500,"Yes"))</f>
      </c>
      <c r="AH1859" t="str">
        <f>IF(OR($P1859&lt;&gt;"Yes",N($AG1859)=0),"",IF(AND($AG1859=1,COUNTIFS($W$2:$W$2500,$A1859,$AE$2:$AE$2500,1)+COUNTIFS($X$2:$X$2500,$A1859,$AE$2:$AE$2500,1)&gt;0),"","Yes"))</f>
      </c>
      <c r="AI1859">
        <f>IF($AH1859="Yes",$AG1859,"")</f>
      </c>
      <c r="AJ1859">
        <f>IF($AI1859="","",$AI1859+ROW()/1000000)</f>
      </c>
      <c r="AK1859">
        <f>IF(OR($A1859="",$P1859="Yes",N($AG1859)=0),"",$AG1859+ROW()/1000000)</f>
      </c>
      <c r="AL1859" t="str">
        <f>IF($A1859="","",INDEX(games!$J:$J,ROW())&amp;"")</f>
      </c>
      <c r="AM1859">
        <f>IF($A1859="","",SUMPRODUCT($AO1859:$BD1859,'Map Analysis'!$AP$2^{0,1,2,3,4,5,6,7,8,9,10,11,12,13,14,15}))</f>
      </c>
      <c r="AN1859">
        <f>IF($A1859="","",$AM1859+ROW()/10000000)</f>
      </c>
      <c r="AO1859">
        <f>IF($A1859="","",COUNTIF($W$2:$W$2500,$A1859))</f>
      </c>
      <c r="AP1859">
        <f>IF($A1859="","",SUMIFS($BF$2:$BF$2500,$W$2:$W$2500,$A1859))</f>
      </c>
      <c r="AQ1859">
        <f>IF($A1859="","",SUMIFS($BG$2:$BG$2500,$W$2:$W$2500,$A1859))</f>
      </c>
      <c r="AR1859">
        <f>IF($A1859="","",SUMIFS($BH$2:$BH$2500,$W$2:$W$2500,$A1859))</f>
      </c>
      <c r="AS1859">
        <f>IF($A1859="","",SUMIFS($BI$2:$BI$2500,$W$2:$W$2500,$A1859))</f>
      </c>
      <c r="AT1859">
        <f>IF($A1859="","",SUMIFS($BJ$2:$BJ$2500,$W$2:$W$2500,$A1859))</f>
      </c>
      <c r="AU1859">
        <f>IF($A1859="","",SUMIFS($BK$2:$BK$2500,$W$2:$W$2500,$A1859))</f>
      </c>
      <c r="AV1859">
        <f>IF($A1859="","",SUMIFS($BL$2:$BL$2500,$W$2:$W$2500,$A1859))</f>
      </c>
      <c r="AW1859">
        <f>IF($A1859="","",SUMIFS($BM$2:$BM$2500,$W$2:$W$2500,$A1859))</f>
      </c>
      <c r="AX1859">
        <f>IF($A1859="","",SUMIFS($BN$2:$BN$2500,$W$2:$W$2500,$A1859))</f>
      </c>
      <c r="AY1859">
        <f>IF($A1859="","",SUMIFS($BO$2:$BO$2500,$W$2:$W$2500,$A1859))</f>
      </c>
      <c r="AZ1859">
        <f>IF($A1859="","",SUMIFS($BP$2:$BP$2500,$W$2:$W$2500,$A1859))</f>
      </c>
      <c r="BA1859">
        <f>IF($A1859="","",SUMIFS($BQ$2:$BQ$2500,$W$2:$W$2500,$A1859))</f>
      </c>
      <c r="BB1859">
        <f>IF($A1859="","",SUMIFS($BR$2:$BR$2500,$W$2:$W$2500,$A1859))</f>
      </c>
      <c r="BC1859">
        <f>IF($A1859="","",SUMIFS($BS$2:$BS$2500,$W$2:$W$2500,$A1859))</f>
      </c>
      <c r="BD1859">
        <f>IF($A1859="","",SUMIFS($BT$2:$BT$2500,$W$2:$W$2500,$A1859))</f>
      </c>
      <c r="BF1859">
        <f>IF($Z1859="","",INDEX($AO$2:$AO$2000,$Z1859))</f>
      </c>
      <c r="BG1859">
        <f>IF($Z1859="","",INDEX($AP$2:$AP$2000,$Z1859))</f>
      </c>
      <c r="BH1859">
        <f>IF($Z1859="","",INDEX($AQ$2:$AQ$2000,$Z1859))</f>
      </c>
      <c r="BI1859">
        <f>IF($Z1859="","",INDEX($AR$2:$AR$2000,$Z1859))</f>
      </c>
      <c r="BJ1859">
        <f>IF($Z1859="","",INDEX($AS$2:$AS$2000,$Z1859))</f>
      </c>
      <c r="BK1859">
        <f>IF($Z1859="","",INDEX($AT$2:$AT$2000,$Z1859))</f>
      </c>
      <c r="BL1859">
        <f>IF($Z1859="","",INDEX($AU$2:$AU$2000,$Z1859))</f>
      </c>
      <c r="BM1859">
        <f>IF($Z1859="","",INDEX($AV$2:$AV$2000,$Z1859))</f>
      </c>
      <c r="BN1859">
        <f>IF($Z1859="","",INDEX($AW$2:$AW$2000,$Z1859))</f>
      </c>
      <c r="BO1859">
        <f>IF($Z1859="","",INDEX($AX$2:$AX$2000,$Z1859))</f>
      </c>
      <c r="BP1859">
        <f>IF($Z1859="","",INDEX($AY$2:$AY$2000,$Z1859))</f>
      </c>
      <c r="BQ1859">
        <f>IF($Z1859="","",INDEX($AZ$2:$AZ$2000,$Z1859))</f>
      </c>
      <c r="BR1859">
        <f>IF($Z1859="","",INDEX($BA$2:$BA$2000,$Z1859))</f>
      </c>
      <c r="BS1859">
        <f>IF($Z1859="","",INDEX($BB$2:$BB$2000,$Z1859))</f>
      </c>
      <c r="BT1859">
        <f>IF($Z1859="","",INDEX($BC$2:$BC$2000,$Z1859))</f>
      </c>
      <c r="BV1859">
        <f>IF(OR($A1859="",$P1859&lt;&gt;"Yes",$AH1859="Yes"),"",1+N($AG1859))</f>
      </c>
      <c r="BW1859">
        <f>IF($A1859="","",COUNTIFS($W$2:$W$2500,$A1859,$BZ$2:$BZ$2500,"Yes")+COUNTIFS($X$2:$X$2500,$A1859,$BY$2:$BY$2500,"Yes"))</f>
      </c>
      <c r="BX1859">
        <f>IF(OR($A1859="",$P1859="Yes"),"",IF(N($BW1859)=0,0,1+SUMIFS($CB$2:$CB$2500,$W$2:$W$2500,$A1859)+SUMIFS($CA$2:$CA$2500,$X$2:$X$2500,$A1859)))</f>
      </c>
      <c r="BY1859" t="str">
        <f>IF($Y1859="","",INDEX($AH$2:$AH$2000,$Y1859)&amp;"")</f>
      </c>
      <c r="BZ1859" t="str">
        <f>IF($Z1859="","",INDEX($AH$2:$AH$2000,$Z1859)&amp;"")</f>
      </c>
      <c r="CA1859">
        <f>IF($Y1859="","",INDEX($BV$2:$BV$2000,$Y1859))</f>
      </c>
      <c r="CB1859">
        <f>IF($Z1859="","",INDEX($BV$2:$BV$2000,$Z1859))</f>
      </c>
    </row>
    <row r="1860">
      <c r="A1860" t="str">
        <f>IF(TRIM(INDEX(games!$A:$A,ROW()))="","",TRIM(INDEX(games!$A:$A,ROW())))</f>
      </c>
      <c r="B1860">
        <f>IF(OR($A1860="",INDEX(games!$B:$B,ROW())=""),"",INDEX(games!$B:$B,ROW()))</f>
      </c>
      <c r="C1860" t="str">
        <f>IF(OR($A1860="",INDEX(games!$C:$C,ROW())=""),"",INDEX(games!$C:$C,ROW()))</f>
      </c>
      <c r="D1860">
        <f>IF($A1860="","",COUNTIF($W$2:$W$2500,$A1860)+COUNTIF($X$2:$X$2500,$A1860))</f>
      </c>
      <c r="E1860">
        <f>IF($A1860="","",IFERROR(MATCH($C1860,$R$2:$R$5,0),0))</f>
      </c>
      <c r="F1860">
        <f>IF($A1860="","",MOD(ROW(),34))</f>
      </c>
      <c r="G1860">
        <f>IF($A1860="",NA(),IF($C1860="Action",$B1860,NA()))</f>
      </c>
      <c r="H1860">
        <f>IF($A1860="",NA(),IF($C1860="Action",1+$F1860*0.023,NA()))</f>
      </c>
      <c r="I1860">
        <f>IF($A1860="",NA(),IF($C1860="Strategy",$B1860,NA()))</f>
      </c>
      <c r="J1860">
        <f>IF($A1860="",NA(),IF($C1860="Strategy",2+$F1860*0.023,NA()))</f>
      </c>
      <c r="K1860">
        <f>IF($A1860="",NA(),IF($C1860="Deckbuilder",$B1860,NA()))</f>
      </c>
      <c r="L1860">
        <f>IF($A1860="",NA(),IF($C1860="Deckbuilder",3+$F1860*0.023,NA()))</f>
      </c>
      <c r="M1860">
        <f>IF($A1860="",NA(),IF($C1860="Traditional",$B1860,NA()))</f>
      </c>
      <c r="N1860">
        <f>IF($A1860="",NA(),IF($C1860="Traditional",4+$F1860*0.023,NA()))</f>
      </c>
      <c r="O1860">
        <f>IF($A1860="","",$D1860+ROW()/1000000)</f>
      </c>
      <c r="P1860" t="str">
        <f>IF(OR($A1860="",INDEX(games!$H:$H,ROW())=""),"",INDEX(games!$H:$H,ROW()))</f>
      </c>
      <c r="Q1860">
        <f>IF(OR($A1860="",$P1860&lt;&gt;"Yes"),"",$D1860+ROW()/1000000)</f>
      </c>
      <c r="T1860">
        <f>IF($Y1860="","",INDEX($B$2:$B$2000,$Y1860))</f>
      </c>
      <c r="U1860">
        <f>IF($Z1860="","",INDEX($B$2:$B$2000,$Z1860))</f>
      </c>
      <c r="V1860">
        <f>IF(OR($T1860="",$U1860=""),"",$U1860-$T1860)</f>
      </c>
      <c r="W1860" t="str">
        <f>IF(TRIM(INDEX(connections!$A:$A,ROW()))="","",TRIM(INDEX(connections!$A:$A,ROW())))</f>
      </c>
      <c r="X1860" t="str">
        <f>IF($W1860="","",TRIM(INDEX(connections!$B:$B,ROW())))</f>
      </c>
      <c r="Y1860">
        <f>IF($W1860="","",IFERROR(MATCH($W1860,$A$2:$A$2000,0),""))</f>
      </c>
      <c r="Z1860">
        <f>IF($X1860="","",IFERROR(MATCH($X1860,$A$2:$A$2000,0),""))</f>
      </c>
      <c r="AA1860" t="str">
        <f>IF($Y1860="","",INDEX($P$2:$P$2000,$Y1860))</f>
      </c>
      <c r="AB1860" t="str">
        <f>IF($Z1860="","",INDEX($P$2:$P$2000,$Z1860))</f>
      </c>
      <c r="AC1860">
        <f>IF(AND($AA1860="Yes",$AB1860="Yes"),1,"")</f>
      </c>
      <c r="AD1860">
        <f>IF(OR($Y1860="",$Z1860=""),"",IF(INDEX($C$2:$C$2000,$Y1860)=INDEX($C$2:$C$2000,$Z1860),0,1))</f>
      </c>
      <c r="AE1860">
        <f>IF($AC1860&lt;&gt;1,"",IF(AND(INDEX($AG$2:$AG$2000,$Y1860)=1,INDEX($AG$2:$AG$2000,$Z1860)=1),1,""))</f>
      </c>
      <c r="AG1860">
        <f>IF($A1860="","",COUNTIFS($W$2:$W$2500,$A1860,$AB$2:$AB$2500,"Yes")+COUNTIFS($X$2:$X$2500,$A1860,$AA$2:$AA$2500,"Yes"))</f>
      </c>
      <c r="AH1860" t="str">
        <f>IF(OR($P1860&lt;&gt;"Yes",N($AG1860)=0),"",IF(AND($AG1860=1,COUNTIFS($W$2:$W$2500,$A1860,$AE$2:$AE$2500,1)+COUNTIFS($X$2:$X$2500,$A1860,$AE$2:$AE$2500,1)&gt;0),"","Yes"))</f>
      </c>
      <c r="AI1860">
        <f>IF($AH1860="Yes",$AG1860,"")</f>
      </c>
      <c r="AJ1860">
        <f>IF($AI1860="","",$AI1860+ROW()/1000000)</f>
      </c>
      <c r="AK1860">
        <f>IF(OR($A1860="",$P1860="Yes",N($AG1860)=0),"",$AG1860+ROW()/1000000)</f>
      </c>
      <c r="AL1860" t="str">
        <f>IF($A1860="","",INDEX(games!$J:$J,ROW())&amp;"")</f>
      </c>
      <c r="AM1860">
        <f>IF($A1860="","",SUMPRODUCT($AO1860:$BD1860,'Map Analysis'!$AP$2^{0,1,2,3,4,5,6,7,8,9,10,11,12,13,14,15}))</f>
      </c>
      <c r="AN1860">
        <f>IF($A1860="","",$AM1860+ROW()/10000000)</f>
      </c>
      <c r="AO1860">
        <f>IF($A1860="","",COUNTIF($W$2:$W$2500,$A1860))</f>
      </c>
      <c r="AP1860">
        <f>IF($A1860="","",SUMIFS($BF$2:$BF$2500,$W$2:$W$2500,$A1860))</f>
      </c>
      <c r="AQ1860">
        <f>IF($A1860="","",SUMIFS($BG$2:$BG$2500,$W$2:$W$2500,$A1860))</f>
      </c>
      <c r="AR1860">
        <f>IF($A1860="","",SUMIFS($BH$2:$BH$2500,$W$2:$W$2500,$A1860))</f>
      </c>
      <c r="AS1860">
        <f>IF($A1860="","",SUMIFS($BI$2:$BI$2500,$W$2:$W$2500,$A1860))</f>
      </c>
      <c r="AT1860">
        <f>IF($A1860="","",SUMIFS($BJ$2:$BJ$2500,$W$2:$W$2500,$A1860))</f>
      </c>
      <c r="AU1860">
        <f>IF($A1860="","",SUMIFS($BK$2:$BK$2500,$W$2:$W$2500,$A1860))</f>
      </c>
      <c r="AV1860">
        <f>IF($A1860="","",SUMIFS($BL$2:$BL$2500,$W$2:$W$2500,$A1860))</f>
      </c>
      <c r="AW1860">
        <f>IF($A1860="","",SUMIFS($BM$2:$BM$2500,$W$2:$W$2500,$A1860))</f>
      </c>
      <c r="AX1860">
        <f>IF($A1860="","",SUMIFS($BN$2:$BN$2500,$W$2:$W$2500,$A1860))</f>
      </c>
      <c r="AY1860">
        <f>IF($A1860="","",SUMIFS($BO$2:$BO$2500,$W$2:$W$2500,$A1860))</f>
      </c>
      <c r="AZ1860">
        <f>IF($A1860="","",SUMIFS($BP$2:$BP$2500,$W$2:$W$2500,$A1860))</f>
      </c>
      <c r="BA1860">
        <f>IF($A1860="","",SUMIFS($BQ$2:$BQ$2500,$W$2:$W$2500,$A1860))</f>
      </c>
      <c r="BB1860">
        <f>IF($A1860="","",SUMIFS($BR$2:$BR$2500,$W$2:$W$2500,$A1860))</f>
      </c>
      <c r="BC1860">
        <f>IF($A1860="","",SUMIFS($BS$2:$BS$2500,$W$2:$W$2500,$A1860))</f>
      </c>
      <c r="BD1860">
        <f>IF($A1860="","",SUMIFS($BT$2:$BT$2500,$W$2:$W$2500,$A1860))</f>
      </c>
      <c r="BF1860">
        <f>IF($Z1860="","",INDEX($AO$2:$AO$2000,$Z1860))</f>
      </c>
      <c r="BG1860">
        <f>IF($Z1860="","",INDEX($AP$2:$AP$2000,$Z1860))</f>
      </c>
      <c r="BH1860">
        <f>IF($Z1860="","",INDEX($AQ$2:$AQ$2000,$Z1860))</f>
      </c>
      <c r="BI1860">
        <f>IF($Z1860="","",INDEX($AR$2:$AR$2000,$Z1860))</f>
      </c>
      <c r="BJ1860">
        <f>IF($Z1860="","",INDEX($AS$2:$AS$2000,$Z1860))</f>
      </c>
      <c r="BK1860">
        <f>IF($Z1860="","",INDEX($AT$2:$AT$2000,$Z1860))</f>
      </c>
      <c r="BL1860">
        <f>IF($Z1860="","",INDEX($AU$2:$AU$2000,$Z1860))</f>
      </c>
      <c r="BM1860">
        <f>IF($Z1860="","",INDEX($AV$2:$AV$2000,$Z1860))</f>
      </c>
      <c r="BN1860">
        <f>IF($Z1860="","",INDEX($AW$2:$AW$2000,$Z1860))</f>
      </c>
      <c r="BO1860">
        <f>IF($Z1860="","",INDEX($AX$2:$AX$2000,$Z1860))</f>
      </c>
      <c r="BP1860">
        <f>IF($Z1860="","",INDEX($AY$2:$AY$2000,$Z1860))</f>
      </c>
      <c r="BQ1860">
        <f>IF($Z1860="","",INDEX($AZ$2:$AZ$2000,$Z1860))</f>
      </c>
      <c r="BR1860">
        <f>IF($Z1860="","",INDEX($BA$2:$BA$2000,$Z1860))</f>
      </c>
      <c r="BS1860">
        <f>IF($Z1860="","",INDEX($BB$2:$BB$2000,$Z1860))</f>
      </c>
      <c r="BT1860">
        <f>IF($Z1860="","",INDEX($BC$2:$BC$2000,$Z1860))</f>
      </c>
      <c r="BV1860">
        <f>IF(OR($A1860="",$P1860&lt;&gt;"Yes",$AH1860="Yes"),"",1+N($AG1860))</f>
      </c>
      <c r="BW1860">
        <f>IF($A1860="","",COUNTIFS($W$2:$W$2500,$A1860,$BZ$2:$BZ$2500,"Yes")+COUNTIFS($X$2:$X$2500,$A1860,$BY$2:$BY$2500,"Yes"))</f>
      </c>
      <c r="BX1860">
        <f>IF(OR($A1860="",$P1860="Yes"),"",IF(N($BW1860)=0,0,1+SUMIFS($CB$2:$CB$2500,$W$2:$W$2500,$A1860)+SUMIFS($CA$2:$CA$2500,$X$2:$X$2500,$A1860)))</f>
      </c>
      <c r="BY1860" t="str">
        <f>IF($Y1860="","",INDEX($AH$2:$AH$2000,$Y1860)&amp;"")</f>
      </c>
      <c r="BZ1860" t="str">
        <f>IF($Z1860="","",INDEX($AH$2:$AH$2000,$Z1860)&amp;"")</f>
      </c>
      <c r="CA1860">
        <f>IF($Y1860="","",INDEX($BV$2:$BV$2000,$Y1860))</f>
      </c>
      <c r="CB1860">
        <f>IF($Z1860="","",INDEX($BV$2:$BV$2000,$Z1860))</f>
      </c>
    </row>
    <row r="1861">
      <c r="A1861" t="str">
        <f>IF(TRIM(INDEX(games!$A:$A,ROW()))="","",TRIM(INDEX(games!$A:$A,ROW())))</f>
      </c>
      <c r="B1861">
        <f>IF(OR($A1861="",INDEX(games!$B:$B,ROW())=""),"",INDEX(games!$B:$B,ROW()))</f>
      </c>
      <c r="C1861" t="str">
        <f>IF(OR($A1861="",INDEX(games!$C:$C,ROW())=""),"",INDEX(games!$C:$C,ROW()))</f>
      </c>
      <c r="D1861">
        <f>IF($A1861="","",COUNTIF($W$2:$W$2500,$A1861)+COUNTIF($X$2:$X$2500,$A1861))</f>
      </c>
      <c r="E1861">
        <f>IF($A1861="","",IFERROR(MATCH($C1861,$R$2:$R$5,0),0))</f>
      </c>
      <c r="F1861">
        <f>IF($A1861="","",MOD(ROW(),34))</f>
      </c>
      <c r="G1861">
        <f>IF($A1861="",NA(),IF($C1861="Action",$B1861,NA()))</f>
      </c>
      <c r="H1861">
        <f>IF($A1861="",NA(),IF($C1861="Action",1+$F1861*0.023,NA()))</f>
      </c>
      <c r="I1861">
        <f>IF($A1861="",NA(),IF($C1861="Strategy",$B1861,NA()))</f>
      </c>
      <c r="J1861">
        <f>IF($A1861="",NA(),IF($C1861="Strategy",2+$F1861*0.023,NA()))</f>
      </c>
      <c r="K1861">
        <f>IF($A1861="",NA(),IF($C1861="Deckbuilder",$B1861,NA()))</f>
      </c>
      <c r="L1861">
        <f>IF($A1861="",NA(),IF($C1861="Deckbuilder",3+$F1861*0.023,NA()))</f>
      </c>
      <c r="M1861">
        <f>IF($A1861="",NA(),IF($C1861="Traditional",$B1861,NA()))</f>
      </c>
      <c r="N1861">
        <f>IF($A1861="",NA(),IF($C1861="Traditional",4+$F1861*0.023,NA()))</f>
      </c>
      <c r="O1861">
        <f>IF($A1861="","",$D1861+ROW()/1000000)</f>
      </c>
      <c r="P1861" t="str">
        <f>IF(OR($A1861="",INDEX(games!$H:$H,ROW())=""),"",INDEX(games!$H:$H,ROW()))</f>
      </c>
      <c r="Q1861">
        <f>IF(OR($A1861="",$P1861&lt;&gt;"Yes"),"",$D1861+ROW()/1000000)</f>
      </c>
      <c r="T1861">
        <f>IF($Y1861="","",INDEX($B$2:$B$2000,$Y1861))</f>
      </c>
      <c r="U1861">
        <f>IF($Z1861="","",INDEX($B$2:$B$2000,$Z1861))</f>
      </c>
      <c r="V1861">
        <f>IF(OR($T1861="",$U1861=""),"",$U1861-$T1861)</f>
      </c>
      <c r="W1861" t="str">
        <f>IF(TRIM(INDEX(connections!$A:$A,ROW()))="","",TRIM(INDEX(connections!$A:$A,ROW())))</f>
      </c>
      <c r="X1861" t="str">
        <f>IF($W1861="","",TRIM(INDEX(connections!$B:$B,ROW())))</f>
      </c>
      <c r="Y1861">
        <f>IF($W1861="","",IFERROR(MATCH($W1861,$A$2:$A$2000,0),""))</f>
      </c>
      <c r="Z1861">
        <f>IF($X1861="","",IFERROR(MATCH($X1861,$A$2:$A$2000,0),""))</f>
      </c>
      <c r="AA1861" t="str">
        <f>IF($Y1861="","",INDEX($P$2:$P$2000,$Y1861))</f>
      </c>
      <c r="AB1861" t="str">
        <f>IF($Z1861="","",INDEX($P$2:$P$2000,$Z1861))</f>
      </c>
      <c r="AC1861">
        <f>IF(AND($AA1861="Yes",$AB1861="Yes"),1,"")</f>
      </c>
      <c r="AD1861">
        <f>IF(OR($Y1861="",$Z1861=""),"",IF(INDEX($C$2:$C$2000,$Y1861)=INDEX($C$2:$C$2000,$Z1861),0,1))</f>
      </c>
      <c r="AE1861">
        <f>IF($AC1861&lt;&gt;1,"",IF(AND(INDEX($AG$2:$AG$2000,$Y1861)=1,INDEX($AG$2:$AG$2000,$Z1861)=1),1,""))</f>
      </c>
      <c r="AG1861">
        <f>IF($A1861="","",COUNTIFS($W$2:$W$2500,$A1861,$AB$2:$AB$2500,"Yes")+COUNTIFS($X$2:$X$2500,$A1861,$AA$2:$AA$2500,"Yes"))</f>
      </c>
      <c r="AH1861" t="str">
        <f>IF(OR($P1861&lt;&gt;"Yes",N($AG1861)=0),"",IF(AND($AG1861=1,COUNTIFS($W$2:$W$2500,$A1861,$AE$2:$AE$2500,1)+COUNTIFS($X$2:$X$2500,$A1861,$AE$2:$AE$2500,1)&gt;0),"","Yes"))</f>
      </c>
      <c r="AI1861">
        <f>IF($AH1861="Yes",$AG1861,"")</f>
      </c>
      <c r="AJ1861">
        <f>IF($AI1861="","",$AI1861+ROW()/1000000)</f>
      </c>
      <c r="AK1861">
        <f>IF(OR($A1861="",$P1861="Yes",N($AG1861)=0),"",$AG1861+ROW()/1000000)</f>
      </c>
      <c r="AL1861" t="str">
        <f>IF($A1861="","",INDEX(games!$J:$J,ROW())&amp;"")</f>
      </c>
      <c r="AM1861">
        <f>IF($A1861="","",SUMPRODUCT($AO1861:$BD1861,'Map Analysis'!$AP$2^{0,1,2,3,4,5,6,7,8,9,10,11,12,13,14,15}))</f>
      </c>
      <c r="AN1861">
        <f>IF($A1861="","",$AM1861+ROW()/10000000)</f>
      </c>
      <c r="AO1861">
        <f>IF($A1861="","",COUNTIF($W$2:$W$2500,$A1861))</f>
      </c>
      <c r="AP1861">
        <f>IF($A1861="","",SUMIFS($BF$2:$BF$2500,$W$2:$W$2500,$A1861))</f>
      </c>
      <c r="AQ1861">
        <f>IF($A1861="","",SUMIFS($BG$2:$BG$2500,$W$2:$W$2500,$A1861))</f>
      </c>
      <c r="AR1861">
        <f>IF($A1861="","",SUMIFS($BH$2:$BH$2500,$W$2:$W$2500,$A1861))</f>
      </c>
      <c r="AS1861">
        <f>IF($A1861="","",SUMIFS($BI$2:$BI$2500,$W$2:$W$2500,$A1861))</f>
      </c>
      <c r="AT1861">
        <f>IF($A1861="","",SUMIFS($BJ$2:$BJ$2500,$W$2:$W$2500,$A1861))</f>
      </c>
      <c r="AU1861">
        <f>IF($A1861="","",SUMIFS($BK$2:$BK$2500,$W$2:$W$2500,$A1861))</f>
      </c>
      <c r="AV1861">
        <f>IF($A1861="","",SUMIFS($BL$2:$BL$2500,$W$2:$W$2500,$A1861))</f>
      </c>
      <c r="AW1861">
        <f>IF($A1861="","",SUMIFS($BM$2:$BM$2500,$W$2:$W$2500,$A1861))</f>
      </c>
      <c r="AX1861">
        <f>IF($A1861="","",SUMIFS($BN$2:$BN$2500,$W$2:$W$2500,$A1861))</f>
      </c>
      <c r="AY1861">
        <f>IF($A1861="","",SUMIFS($BO$2:$BO$2500,$W$2:$W$2500,$A1861))</f>
      </c>
      <c r="AZ1861">
        <f>IF($A1861="","",SUMIFS($BP$2:$BP$2500,$W$2:$W$2500,$A1861))</f>
      </c>
      <c r="BA1861">
        <f>IF($A1861="","",SUMIFS($BQ$2:$BQ$2500,$W$2:$W$2500,$A1861))</f>
      </c>
      <c r="BB1861">
        <f>IF($A1861="","",SUMIFS($BR$2:$BR$2500,$W$2:$W$2500,$A1861))</f>
      </c>
      <c r="BC1861">
        <f>IF($A1861="","",SUMIFS($BS$2:$BS$2500,$W$2:$W$2500,$A1861))</f>
      </c>
      <c r="BD1861">
        <f>IF($A1861="","",SUMIFS($BT$2:$BT$2500,$W$2:$W$2500,$A1861))</f>
      </c>
      <c r="BF1861">
        <f>IF($Z1861="","",INDEX($AO$2:$AO$2000,$Z1861))</f>
      </c>
      <c r="BG1861">
        <f>IF($Z1861="","",INDEX($AP$2:$AP$2000,$Z1861))</f>
      </c>
      <c r="BH1861">
        <f>IF($Z1861="","",INDEX($AQ$2:$AQ$2000,$Z1861))</f>
      </c>
      <c r="BI1861">
        <f>IF($Z1861="","",INDEX($AR$2:$AR$2000,$Z1861))</f>
      </c>
      <c r="BJ1861">
        <f>IF($Z1861="","",INDEX($AS$2:$AS$2000,$Z1861))</f>
      </c>
      <c r="BK1861">
        <f>IF($Z1861="","",INDEX($AT$2:$AT$2000,$Z1861))</f>
      </c>
      <c r="BL1861">
        <f>IF($Z1861="","",INDEX($AU$2:$AU$2000,$Z1861))</f>
      </c>
      <c r="BM1861">
        <f>IF($Z1861="","",INDEX($AV$2:$AV$2000,$Z1861))</f>
      </c>
      <c r="BN1861">
        <f>IF($Z1861="","",INDEX($AW$2:$AW$2000,$Z1861))</f>
      </c>
      <c r="BO1861">
        <f>IF($Z1861="","",INDEX($AX$2:$AX$2000,$Z1861))</f>
      </c>
      <c r="BP1861">
        <f>IF($Z1861="","",INDEX($AY$2:$AY$2000,$Z1861))</f>
      </c>
      <c r="BQ1861">
        <f>IF($Z1861="","",INDEX($AZ$2:$AZ$2000,$Z1861))</f>
      </c>
      <c r="BR1861">
        <f>IF($Z1861="","",INDEX($BA$2:$BA$2000,$Z1861))</f>
      </c>
      <c r="BS1861">
        <f>IF($Z1861="","",INDEX($BB$2:$BB$2000,$Z1861))</f>
      </c>
      <c r="BT1861">
        <f>IF($Z1861="","",INDEX($BC$2:$BC$2000,$Z1861))</f>
      </c>
      <c r="BV1861">
        <f>IF(OR($A1861="",$P1861&lt;&gt;"Yes",$AH1861="Yes"),"",1+N($AG1861))</f>
      </c>
      <c r="BW1861">
        <f>IF($A1861="","",COUNTIFS($W$2:$W$2500,$A1861,$BZ$2:$BZ$2500,"Yes")+COUNTIFS($X$2:$X$2500,$A1861,$BY$2:$BY$2500,"Yes"))</f>
      </c>
      <c r="BX1861">
        <f>IF(OR($A1861="",$P1861="Yes"),"",IF(N($BW1861)=0,0,1+SUMIFS($CB$2:$CB$2500,$W$2:$W$2500,$A1861)+SUMIFS($CA$2:$CA$2500,$X$2:$X$2500,$A1861)))</f>
      </c>
      <c r="BY1861" t="str">
        <f>IF($Y1861="","",INDEX($AH$2:$AH$2000,$Y1861)&amp;"")</f>
      </c>
      <c r="BZ1861" t="str">
        <f>IF($Z1861="","",INDEX($AH$2:$AH$2000,$Z1861)&amp;"")</f>
      </c>
      <c r="CA1861">
        <f>IF($Y1861="","",INDEX($BV$2:$BV$2000,$Y1861))</f>
      </c>
      <c r="CB1861">
        <f>IF($Z1861="","",INDEX($BV$2:$BV$2000,$Z1861))</f>
      </c>
    </row>
    <row r="1862">
      <c r="A1862" t="str">
        <f>IF(TRIM(INDEX(games!$A:$A,ROW()))="","",TRIM(INDEX(games!$A:$A,ROW())))</f>
      </c>
      <c r="B1862">
        <f>IF(OR($A1862="",INDEX(games!$B:$B,ROW())=""),"",INDEX(games!$B:$B,ROW()))</f>
      </c>
      <c r="C1862" t="str">
        <f>IF(OR($A1862="",INDEX(games!$C:$C,ROW())=""),"",INDEX(games!$C:$C,ROW()))</f>
      </c>
      <c r="D1862">
        <f>IF($A1862="","",COUNTIF($W$2:$W$2500,$A1862)+COUNTIF($X$2:$X$2500,$A1862))</f>
      </c>
      <c r="E1862">
        <f>IF($A1862="","",IFERROR(MATCH($C1862,$R$2:$R$5,0),0))</f>
      </c>
      <c r="F1862">
        <f>IF($A1862="","",MOD(ROW(),34))</f>
      </c>
      <c r="G1862">
        <f>IF($A1862="",NA(),IF($C1862="Action",$B1862,NA()))</f>
      </c>
      <c r="H1862">
        <f>IF($A1862="",NA(),IF($C1862="Action",1+$F1862*0.023,NA()))</f>
      </c>
      <c r="I1862">
        <f>IF($A1862="",NA(),IF($C1862="Strategy",$B1862,NA()))</f>
      </c>
      <c r="J1862">
        <f>IF($A1862="",NA(),IF($C1862="Strategy",2+$F1862*0.023,NA()))</f>
      </c>
      <c r="K1862">
        <f>IF($A1862="",NA(),IF($C1862="Deckbuilder",$B1862,NA()))</f>
      </c>
      <c r="L1862">
        <f>IF($A1862="",NA(),IF($C1862="Deckbuilder",3+$F1862*0.023,NA()))</f>
      </c>
      <c r="M1862">
        <f>IF($A1862="",NA(),IF($C1862="Traditional",$B1862,NA()))</f>
      </c>
      <c r="N1862">
        <f>IF($A1862="",NA(),IF($C1862="Traditional",4+$F1862*0.023,NA()))</f>
      </c>
      <c r="O1862">
        <f>IF($A1862="","",$D1862+ROW()/1000000)</f>
      </c>
      <c r="P1862" t="str">
        <f>IF(OR($A1862="",INDEX(games!$H:$H,ROW())=""),"",INDEX(games!$H:$H,ROW()))</f>
      </c>
      <c r="Q1862">
        <f>IF(OR($A1862="",$P1862&lt;&gt;"Yes"),"",$D1862+ROW()/1000000)</f>
      </c>
      <c r="T1862">
        <f>IF($Y1862="","",INDEX($B$2:$B$2000,$Y1862))</f>
      </c>
      <c r="U1862">
        <f>IF($Z1862="","",INDEX($B$2:$B$2000,$Z1862))</f>
      </c>
      <c r="V1862">
        <f>IF(OR($T1862="",$U1862=""),"",$U1862-$T1862)</f>
      </c>
      <c r="W1862" t="str">
        <f>IF(TRIM(INDEX(connections!$A:$A,ROW()))="","",TRIM(INDEX(connections!$A:$A,ROW())))</f>
      </c>
      <c r="X1862" t="str">
        <f>IF($W1862="","",TRIM(INDEX(connections!$B:$B,ROW())))</f>
      </c>
      <c r="Y1862">
        <f>IF($W1862="","",IFERROR(MATCH($W1862,$A$2:$A$2000,0),""))</f>
      </c>
      <c r="Z1862">
        <f>IF($X1862="","",IFERROR(MATCH($X1862,$A$2:$A$2000,0),""))</f>
      </c>
      <c r="AA1862" t="str">
        <f>IF($Y1862="","",INDEX($P$2:$P$2000,$Y1862))</f>
      </c>
      <c r="AB1862" t="str">
        <f>IF($Z1862="","",INDEX($P$2:$P$2000,$Z1862))</f>
      </c>
      <c r="AC1862">
        <f>IF(AND($AA1862="Yes",$AB1862="Yes"),1,"")</f>
      </c>
      <c r="AD1862">
        <f>IF(OR($Y1862="",$Z1862=""),"",IF(INDEX($C$2:$C$2000,$Y1862)=INDEX($C$2:$C$2000,$Z1862),0,1))</f>
      </c>
      <c r="AE1862">
        <f>IF($AC1862&lt;&gt;1,"",IF(AND(INDEX($AG$2:$AG$2000,$Y1862)=1,INDEX($AG$2:$AG$2000,$Z1862)=1),1,""))</f>
      </c>
      <c r="AG1862">
        <f>IF($A1862="","",COUNTIFS($W$2:$W$2500,$A1862,$AB$2:$AB$2500,"Yes")+COUNTIFS($X$2:$X$2500,$A1862,$AA$2:$AA$2500,"Yes"))</f>
      </c>
      <c r="AH1862" t="str">
        <f>IF(OR($P1862&lt;&gt;"Yes",N($AG1862)=0),"",IF(AND($AG1862=1,COUNTIFS($W$2:$W$2500,$A1862,$AE$2:$AE$2500,1)+COUNTIFS($X$2:$X$2500,$A1862,$AE$2:$AE$2500,1)&gt;0),"","Yes"))</f>
      </c>
      <c r="AI1862">
        <f>IF($AH1862="Yes",$AG1862,"")</f>
      </c>
      <c r="AJ1862">
        <f>IF($AI1862="","",$AI1862+ROW()/1000000)</f>
      </c>
      <c r="AK1862">
        <f>IF(OR($A1862="",$P1862="Yes",N($AG1862)=0),"",$AG1862+ROW()/1000000)</f>
      </c>
      <c r="AL1862" t="str">
        <f>IF($A1862="","",INDEX(games!$J:$J,ROW())&amp;"")</f>
      </c>
      <c r="AM1862">
        <f>IF($A1862="","",SUMPRODUCT($AO1862:$BD1862,'Map Analysis'!$AP$2^{0,1,2,3,4,5,6,7,8,9,10,11,12,13,14,15}))</f>
      </c>
      <c r="AN1862">
        <f>IF($A1862="","",$AM1862+ROW()/10000000)</f>
      </c>
      <c r="AO1862">
        <f>IF($A1862="","",COUNTIF($W$2:$W$2500,$A1862))</f>
      </c>
      <c r="AP1862">
        <f>IF($A1862="","",SUMIFS($BF$2:$BF$2500,$W$2:$W$2500,$A1862))</f>
      </c>
      <c r="AQ1862">
        <f>IF($A1862="","",SUMIFS($BG$2:$BG$2500,$W$2:$W$2500,$A1862))</f>
      </c>
      <c r="AR1862">
        <f>IF($A1862="","",SUMIFS($BH$2:$BH$2500,$W$2:$W$2500,$A1862))</f>
      </c>
      <c r="AS1862">
        <f>IF($A1862="","",SUMIFS($BI$2:$BI$2500,$W$2:$W$2500,$A1862))</f>
      </c>
      <c r="AT1862">
        <f>IF($A1862="","",SUMIFS($BJ$2:$BJ$2500,$W$2:$W$2500,$A1862))</f>
      </c>
      <c r="AU1862">
        <f>IF($A1862="","",SUMIFS($BK$2:$BK$2500,$W$2:$W$2500,$A1862))</f>
      </c>
      <c r="AV1862">
        <f>IF($A1862="","",SUMIFS($BL$2:$BL$2500,$W$2:$W$2500,$A1862))</f>
      </c>
      <c r="AW1862">
        <f>IF($A1862="","",SUMIFS($BM$2:$BM$2500,$W$2:$W$2500,$A1862))</f>
      </c>
      <c r="AX1862">
        <f>IF($A1862="","",SUMIFS($BN$2:$BN$2500,$W$2:$W$2500,$A1862))</f>
      </c>
      <c r="AY1862">
        <f>IF($A1862="","",SUMIFS($BO$2:$BO$2500,$W$2:$W$2500,$A1862))</f>
      </c>
      <c r="AZ1862">
        <f>IF($A1862="","",SUMIFS($BP$2:$BP$2500,$W$2:$W$2500,$A1862))</f>
      </c>
      <c r="BA1862">
        <f>IF($A1862="","",SUMIFS($BQ$2:$BQ$2500,$W$2:$W$2500,$A1862))</f>
      </c>
      <c r="BB1862">
        <f>IF($A1862="","",SUMIFS($BR$2:$BR$2500,$W$2:$W$2500,$A1862))</f>
      </c>
      <c r="BC1862">
        <f>IF($A1862="","",SUMIFS($BS$2:$BS$2500,$W$2:$W$2500,$A1862))</f>
      </c>
      <c r="BD1862">
        <f>IF($A1862="","",SUMIFS($BT$2:$BT$2500,$W$2:$W$2500,$A1862))</f>
      </c>
      <c r="BF1862">
        <f>IF($Z1862="","",INDEX($AO$2:$AO$2000,$Z1862))</f>
      </c>
      <c r="BG1862">
        <f>IF($Z1862="","",INDEX($AP$2:$AP$2000,$Z1862))</f>
      </c>
      <c r="BH1862">
        <f>IF($Z1862="","",INDEX($AQ$2:$AQ$2000,$Z1862))</f>
      </c>
      <c r="BI1862">
        <f>IF($Z1862="","",INDEX($AR$2:$AR$2000,$Z1862))</f>
      </c>
      <c r="BJ1862">
        <f>IF($Z1862="","",INDEX($AS$2:$AS$2000,$Z1862))</f>
      </c>
      <c r="BK1862">
        <f>IF($Z1862="","",INDEX($AT$2:$AT$2000,$Z1862))</f>
      </c>
      <c r="BL1862">
        <f>IF($Z1862="","",INDEX($AU$2:$AU$2000,$Z1862))</f>
      </c>
      <c r="BM1862">
        <f>IF($Z1862="","",INDEX($AV$2:$AV$2000,$Z1862))</f>
      </c>
      <c r="BN1862">
        <f>IF($Z1862="","",INDEX($AW$2:$AW$2000,$Z1862))</f>
      </c>
      <c r="BO1862">
        <f>IF($Z1862="","",INDEX($AX$2:$AX$2000,$Z1862))</f>
      </c>
      <c r="BP1862">
        <f>IF($Z1862="","",INDEX($AY$2:$AY$2000,$Z1862))</f>
      </c>
      <c r="BQ1862">
        <f>IF($Z1862="","",INDEX($AZ$2:$AZ$2000,$Z1862))</f>
      </c>
      <c r="BR1862">
        <f>IF($Z1862="","",INDEX($BA$2:$BA$2000,$Z1862))</f>
      </c>
      <c r="BS1862">
        <f>IF($Z1862="","",INDEX($BB$2:$BB$2000,$Z1862))</f>
      </c>
      <c r="BT1862">
        <f>IF($Z1862="","",INDEX($BC$2:$BC$2000,$Z1862))</f>
      </c>
      <c r="BV1862">
        <f>IF(OR($A1862="",$P1862&lt;&gt;"Yes",$AH1862="Yes"),"",1+N($AG1862))</f>
      </c>
      <c r="BW1862">
        <f>IF($A1862="","",COUNTIFS($W$2:$W$2500,$A1862,$BZ$2:$BZ$2500,"Yes")+COUNTIFS($X$2:$X$2500,$A1862,$BY$2:$BY$2500,"Yes"))</f>
      </c>
      <c r="BX1862">
        <f>IF(OR($A1862="",$P1862="Yes"),"",IF(N($BW1862)=0,0,1+SUMIFS($CB$2:$CB$2500,$W$2:$W$2500,$A1862)+SUMIFS($CA$2:$CA$2500,$X$2:$X$2500,$A1862)))</f>
      </c>
      <c r="BY1862" t="str">
        <f>IF($Y1862="","",INDEX($AH$2:$AH$2000,$Y1862)&amp;"")</f>
      </c>
      <c r="BZ1862" t="str">
        <f>IF($Z1862="","",INDEX($AH$2:$AH$2000,$Z1862)&amp;"")</f>
      </c>
      <c r="CA1862">
        <f>IF($Y1862="","",INDEX($BV$2:$BV$2000,$Y1862))</f>
      </c>
      <c r="CB1862">
        <f>IF($Z1862="","",INDEX($BV$2:$BV$2000,$Z1862))</f>
      </c>
    </row>
    <row r="1863">
      <c r="A1863" t="str">
        <f>IF(TRIM(INDEX(games!$A:$A,ROW()))="","",TRIM(INDEX(games!$A:$A,ROW())))</f>
      </c>
      <c r="B1863">
        <f>IF(OR($A1863="",INDEX(games!$B:$B,ROW())=""),"",INDEX(games!$B:$B,ROW()))</f>
      </c>
      <c r="C1863" t="str">
        <f>IF(OR($A1863="",INDEX(games!$C:$C,ROW())=""),"",INDEX(games!$C:$C,ROW()))</f>
      </c>
      <c r="D1863">
        <f>IF($A1863="","",COUNTIF($W$2:$W$2500,$A1863)+COUNTIF($X$2:$X$2500,$A1863))</f>
      </c>
      <c r="E1863">
        <f>IF($A1863="","",IFERROR(MATCH($C1863,$R$2:$R$5,0),0))</f>
      </c>
      <c r="F1863">
        <f>IF($A1863="","",MOD(ROW(),34))</f>
      </c>
      <c r="G1863">
        <f>IF($A1863="",NA(),IF($C1863="Action",$B1863,NA()))</f>
      </c>
      <c r="H1863">
        <f>IF($A1863="",NA(),IF($C1863="Action",1+$F1863*0.023,NA()))</f>
      </c>
      <c r="I1863">
        <f>IF($A1863="",NA(),IF($C1863="Strategy",$B1863,NA()))</f>
      </c>
      <c r="J1863">
        <f>IF($A1863="",NA(),IF($C1863="Strategy",2+$F1863*0.023,NA()))</f>
      </c>
      <c r="K1863">
        <f>IF($A1863="",NA(),IF($C1863="Deckbuilder",$B1863,NA()))</f>
      </c>
      <c r="L1863">
        <f>IF($A1863="",NA(),IF($C1863="Deckbuilder",3+$F1863*0.023,NA()))</f>
      </c>
      <c r="M1863">
        <f>IF($A1863="",NA(),IF($C1863="Traditional",$B1863,NA()))</f>
      </c>
      <c r="N1863">
        <f>IF($A1863="",NA(),IF($C1863="Traditional",4+$F1863*0.023,NA()))</f>
      </c>
      <c r="O1863">
        <f>IF($A1863="","",$D1863+ROW()/1000000)</f>
      </c>
      <c r="P1863" t="str">
        <f>IF(OR($A1863="",INDEX(games!$H:$H,ROW())=""),"",INDEX(games!$H:$H,ROW()))</f>
      </c>
      <c r="Q1863">
        <f>IF(OR($A1863="",$P1863&lt;&gt;"Yes"),"",$D1863+ROW()/1000000)</f>
      </c>
      <c r="T1863">
        <f>IF($Y1863="","",INDEX($B$2:$B$2000,$Y1863))</f>
      </c>
      <c r="U1863">
        <f>IF($Z1863="","",INDEX($B$2:$B$2000,$Z1863))</f>
      </c>
      <c r="V1863">
        <f>IF(OR($T1863="",$U1863=""),"",$U1863-$T1863)</f>
      </c>
      <c r="W1863" t="str">
        <f>IF(TRIM(INDEX(connections!$A:$A,ROW()))="","",TRIM(INDEX(connections!$A:$A,ROW())))</f>
      </c>
      <c r="X1863" t="str">
        <f>IF($W1863="","",TRIM(INDEX(connections!$B:$B,ROW())))</f>
      </c>
      <c r="Y1863">
        <f>IF($W1863="","",IFERROR(MATCH($W1863,$A$2:$A$2000,0),""))</f>
      </c>
      <c r="Z1863">
        <f>IF($X1863="","",IFERROR(MATCH($X1863,$A$2:$A$2000,0),""))</f>
      </c>
      <c r="AA1863" t="str">
        <f>IF($Y1863="","",INDEX($P$2:$P$2000,$Y1863))</f>
      </c>
      <c r="AB1863" t="str">
        <f>IF($Z1863="","",INDEX($P$2:$P$2000,$Z1863))</f>
      </c>
      <c r="AC1863">
        <f>IF(AND($AA1863="Yes",$AB1863="Yes"),1,"")</f>
      </c>
      <c r="AD1863">
        <f>IF(OR($Y1863="",$Z1863=""),"",IF(INDEX($C$2:$C$2000,$Y1863)=INDEX($C$2:$C$2000,$Z1863),0,1))</f>
      </c>
      <c r="AE1863">
        <f>IF($AC1863&lt;&gt;1,"",IF(AND(INDEX($AG$2:$AG$2000,$Y1863)=1,INDEX($AG$2:$AG$2000,$Z1863)=1),1,""))</f>
      </c>
      <c r="AG1863">
        <f>IF($A1863="","",COUNTIFS($W$2:$W$2500,$A1863,$AB$2:$AB$2500,"Yes")+COUNTIFS($X$2:$X$2500,$A1863,$AA$2:$AA$2500,"Yes"))</f>
      </c>
      <c r="AH1863" t="str">
        <f>IF(OR($P1863&lt;&gt;"Yes",N($AG1863)=0),"",IF(AND($AG1863=1,COUNTIFS($W$2:$W$2500,$A1863,$AE$2:$AE$2500,1)+COUNTIFS($X$2:$X$2500,$A1863,$AE$2:$AE$2500,1)&gt;0),"","Yes"))</f>
      </c>
      <c r="AI1863">
        <f>IF($AH1863="Yes",$AG1863,"")</f>
      </c>
      <c r="AJ1863">
        <f>IF($AI1863="","",$AI1863+ROW()/1000000)</f>
      </c>
      <c r="AK1863">
        <f>IF(OR($A1863="",$P1863="Yes",N($AG1863)=0),"",$AG1863+ROW()/1000000)</f>
      </c>
      <c r="AL1863" t="str">
        <f>IF($A1863="","",INDEX(games!$J:$J,ROW())&amp;"")</f>
      </c>
      <c r="AM1863">
        <f>IF($A1863="","",SUMPRODUCT($AO1863:$BD1863,'Map Analysis'!$AP$2^{0,1,2,3,4,5,6,7,8,9,10,11,12,13,14,15}))</f>
      </c>
      <c r="AN1863">
        <f>IF($A1863="","",$AM1863+ROW()/10000000)</f>
      </c>
      <c r="AO1863">
        <f>IF($A1863="","",COUNTIF($W$2:$W$2500,$A1863))</f>
      </c>
      <c r="AP1863">
        <f>IF($A1863="","",SUMIFS($BF$2:$BF$2500,$W$2:$W$2500,$A1863))</f>
      </c>
      <c r="AQ1863">
        <f>IF($A1863="","",SUMIFS($BG$2:$BG$2500,$W$2:$W$2500,$A1863))</f>
      </c>
      <c r="AR1863">
        <f>IF($A1863="","",SUMIFS($BH$2:$BH$2500,$W$2:$W$2500,$A1863))</f>
      </c>
      <c r="AS1863">
        <f>IF($A1863="","",SUMIFS($BI$2:$BI$2500,$W$2:$W$2500,$A1863))</f>
      </c>
      <c r="AT1863">
        <f>IF($A1863="","",SUMIFS($BJ$2:$BJ$2500,$W$2:$W$2500,$A1863))</f>
      </c>
      <c r="AU1863">
        <f>IF($A1863="","",SUMIFS($BK$2:$BK$2500,$W$2:$W$2500,$A1863))</f>
      </c>
      <c r="AV1863">
        <f>IF($A1863="","",SUMIFS($BL$2:$BL$2500,$W$2:$W$2500,$A1863))</f>
      </c>
      <c r="AW1863">
        <f>IF($A1863="","",SUMIFS($BM$2:$BM$2500,$W$2:$W$2500,$A1863))</f>
      </c>
      <c r="AX1863">
        <f>IF($A1863="","",SUMIFS($BN$2:$BN$2500,$W$2:$W$2500,$A1863))</f>
      </c>
      <c r="AY1863">
        <f>IF($A1863="","",SUMIFS($BO$2:$BO$2500,$W$2:$W$2500,$A1863))</f>
      </c>
      <c r="AZ1863">
        <f>IF($A1863="","",SUMIFS($BP$2:$BP$2500,$W$2:$W$2500,$A1863))</f>
      </c>
      <c r="BA1863">
        <f>IF($A1863="","",SUMIFS($BQ$2:$BQ$2500,$W$2:$W$2500,$A1863))</f>
      </c>
      <c r="BB1863">
        <f>IF($A1863="","",SUMIFS($BR$2:$BR$2500,$W$2:$W$2500,$A1863))</f>
      </c>
      <c r="BC1863">
        <f>IF($A1863="","",SUMIFS($BS$2:$BS$2500,$W$2:$W$2500,$A1863))</f>
      </c>
      <c r="BD1863">
        <f>IF($A1863="","",SUMIFS($BT$2:$BT$2500,$W$2:$W$2500,$A1863))</f>
      </c>
      <c r="BF1863">
        <f>IF($Z1863="","",INDEX($AO$2:$AO$2000,$Z1863))</f>
      </c>
      <c r="BG1863">
        <f>IF($Z1863="","",INDEX($AP$2:$AP$2000,$Z1863))</f>
      </c>
      <c r="BH1863">
        <f>IF($Z1863="","",INDEX($AQ$2:$AQ$2000,$Z1863))</f>
      </c>
      <c r="BI1863">
        <f>IF($Z1863="","",INDEX($AR$2:$AR$2000,$Z1863))</f>
      </c>
      <c r="BJ1863">
        <f>IF($Z1863="","",INDEX($AS$2:$AS$2000,$Z1863))</f>
      </c>
      <c r="BK1863">
        <f>IF($Z1863="","",INDEX($AT$2:$AT$2000,$Z1863))</f>
      </c>
      <c r="BL1863">
        <f>IF($Z1863="","",INDEX($AU$2:$AU$2000,$Z1863))</f>
      </c>
      <c r="BM1863">
        <f>IF($Z1863="","",INDEX($AV$2:$AV$2000,$Z1863))</f>
      </c>
      <c r="BN1863">
        <f>IF($Z1863="","",INDEX($AW$2:$AW$2000,$Z1863))</f>
      </c>
      <c r="BO1863">
        <f>IF($Z1863="","",INDEX($AX$2:$AX$2000,$Z1863))</f>
      </c>
      <c r="BP1863">
        <f>IF($Z1863="","",INDEX($AY$2:$AY$2000,$Z1863))</f>
      </c>
      <c r="BQ1863">
        <f>IF($Z1863="","",INDEX($AZ$2:$AZ$2000,$Z1863))</f>
      </c>
      <c r="BR1863">
        <f>IF($Z1863="","",INDEX($BA$2:$BA$2000,$Z1863))</f>
      </c>
      <c r="BS1863">
        <f>IF($Z1863="","",INDEX($BB$2:$BB$2000,$Z1863))</f>
      </c>
      <c r="BT1863">
        <f>IF($Z1863="","",INDEX($BC$2:$BC$2000,$Z1863))</f>
      </c>
      <c r="BV1863">
        <f>IF(OR($A1863="",$P1863&lt;&gt;"Yes",$AH1863="Yes"),"",1+N($AG1863))</f>
      </c>
      <c r="BW1863">
        <f>IF($A1863="","",COUNTIFS($W$2:$W$2500,$A1863,$BZ$2:$BZ$2500,"Yes")+COUNTIFS($X$2:$X$2500,$A1863,$BY$2:$BY$2500,"Yes"))</f>
      </c>
      <c r="BX1863">
        <f>IF(OR($A1863="",$P1863="Yes"),"",IF(N($BW1863)=0,0,1+SUMIFS($CB$2:$CB$2500,$W$2:$W$2500,$A1863)+SUMIFS($CA$2:$CA$2500,$X$2:$X$2500,$A1863)))</f>
      </c>
      <c r="BY1863" t="str">
        <f>IF($Y1863="","",INDEX($AH$2:$AH$2000,$Y1863)&amp;"")</f>
      </c>
      <c r="BZ1863" t="str">
        <f>IF($Z1863="","",INDEX($AH$2:$AH$2000,$Z1863)&amp;"")</f>
      </c>
      <c r="CA1863">
        <f>IF($Y1863="","",INDEX($BV$2:$BV$2000,$Y1863))</f>
      </c>
      <c r="CB1863">
        <f>IF($Z1863="","",INDEX($BV$2:$BV$2000,$Z1863))</f>
      </c>
    </row>
    <row r="1864">
      <c r="A1864" t="str">
        <f>IF(TRIM(INDEX(games!$A:$A,ROW()))="","",TRIM(INDEX(games!$A:$A,ROW())))</f>
      </c>
      <c r="B1864">
        <f>IF(OR($A1864="",INDEX(games!$B:$B,ROW())=""),"",INDEX(games!$B:$B,ROW()))</f>
      </c>
      <c r="C1864" t="str">
        <f>IF(OR($A1864="",INDEX(games!$C:$C,ROW())=""),"",INDEX(games!$C:$C,ROW()))</f>
      </c>
      <c r="D1864">
        <f>IF($A1864="","",COUNTIF($W$2:$W$2500,$A1864)+COUNTIF($X$2:$X$2500,$A1864))</f>
      </c>
      <c r="E1864">
        <f>IF($A1864="","",IFERROR(MATCH($C1864,$R$2:$R$5,0),0))</f>
      </c>
      <c r="F1864">
        <f>IF($A1864="","",MOD(ROW(),34))</f>
      </c>
      <c r="G1864">
        <f>IF($A1864="",NA(),IF($C1864="Action",$B1864,NA()))</f>
      </c>
      <c r="H1864">
        <f>IF($A1864="",NA(),IF($C1864="Action",1+$F1864*0.023,NA()))</f>
      </c>
      <c r="I1864">
        <f>IF($A1864="",NA(),IF($C1864="Strategy",$B1864,NA()))</f>
      </c>
      <c r="J1864">
        <f>IF($A1864="",NA(),IF($C1864="Strategy",2+$F1864*0.023,NA()))</f>
      </c>
      <c r="K1864">
        <f>IF($A1864="",NA(),IF($C1864="Deckbuilder",$B1864,NA()))</f>
      </c>
      <c r="L1864">
        <f>IF($A1864="",NA(),IF($C1864="Deckbuilder",3+$F1864*0.023,NA()))</f>
      </c>
      <c r="M1864">
        <f>IF($A1864="",NA(),IF($C1864="Traditional",$B1864,NA()))</f>
      </c>
      <c r="N1864">
        <f>IF($A1864="",NA(),IF($C1864="Traditional",4+$F1864*0.023,NA()))</f>
      </c>
      <c r="O1864">
        <f>IF($A1864="","",$D1864+ROW()/1000000)</f>
      </c>
      <c r="P1864" t="str">
        <f>IF(OR($A1864="",INDEX(games!$H:$H,ROW())=""),"",INDEX(games!$H:$H,ROW()))</f>
      </c>
      <c r="Q1864">
        <f>IF(OR($A1864="",$P1864&lt;&gt;"Yes"),"",$D1864+ROW()/1000000)</f>
      </c>
      <c r="T1864">
        <f>IF($Y1864="","",INDEX($B$2:$B$2000,$Y1864))</f>
      </c>
      <c r="U1864">
        <f>IF($Z1864="","",INDEX($B$2:$B$2000,$Z1864))</f>
      </c>
      <c r="V1864">
        <f>IF(OR($T1864="",$U1864=""),"",$U1864-$T1864)</f>
      </c>
      <c r="W1864" t="str">
        <f>IF(TRIM(INDEX(connections!$A:$A,ROW()))="","",TRIM(INDEX(connections!$A:$A,ROW())))</f>
      </c>
      <c r="X1864" t="str">
        <f>IF($W1864="","",TRIM(INDEX(connections!$B:$B,ROW())))</f>
      </c>
      <c r="Y1864">
        <f>IF($W1864="","",IFERROR(MATCH($W1864,$A$2:$A$2000,0),""))</f>
      </c>
      <c r="Z1864">
        <f>IF($X1864="","",IFERROR(MATCH($X1864,$A$2:$A$2000,0),""))</f>
      </c>
      <c r="AA1864" t="str">
        <f>IF($Y1864="","",INDEX($P$2:$P$2000,$Y1864))</f>
      </c>
      <c r="AB1864" t="str">
        <f>IF($Z1864="","",INDEX($P$2:$P$2000,$Z1864))</f>
      </c>
      <c r="AC1864">
        <f>IF(AND($AA1864="Yes",$AB1864="Yes"),1,"")</f>
      </c>
      <c r="AD1864">
        <f>IF(OR($Y1864="",$Z1864=""),"",IF(INDEX($C$2:$C$2000,$Y1864)=INDEX($C$2:$C$2000,$Z1864),0,1))</f>
      </c>
      <c r="AE1864">
        <f>IF($AC1864&lt;&gt;1,"",IF(AND(INDEX($AG$2:$AG$2000,$Y1864)=1,INDEX($AG$2:$AG$2000,$Z1864)=1),1,""))</f>
      </c>
      <c r="AG1864">
        <f>IF($A1864="","",COUNTIFS($W$2:$W$2500,$A1864,$AB$2:$AB$2500,"Yes")+COUNTIFS($X$2:$X$2500,$A1864,$AA$2:$AA$2500,"Yes"))</f>
      </c>
      <c r="AH1864" t="str">
        <f>IF(OR($P1864&lt;&gt;"Yes",N($AG1864)=0),"",IF(AND($AG1864=1,COUNTIFS($W$2:$W$2500,$A1864,$AE$2:$AE$2500,1)+COUNTIFS($X$2:$X$2500,$A1864,$AE$2:$AE$2500,1)&gt;0),"","Yes"))</f>
      </c>
      <c r="AI1864">
        <f>IF($AH1864="Yes",$AG1864,"")</f>
      </c>
      <c r="AJ1864">
        <f>IF($AI1864="","",$AI1864+ROW()/1000000)</f>
      </c>
      <c r="AK1864">
        <f>IF(OR($A1864="",$P1864="Yes",N($AG1864)=0),"",$AG1864+ROW()/1000000)</f>
      </c>
      <c r="AL1864" t="str">
        <f>IF($A1864="","",INDEX(games!$J:$J,ROW())&amp;"")</f>
      </c>
      <c r="AM1864">
        <f>IF($A1864="","",SUMPRODUCT($AO1864:$BD1864,'Map Analysis'!$AP$2^{0,1,2,3,4,5,6,7,8,9,10,11,12,13,14,15}))</f>
      </c>
      <c r="AN1864">
        <f>IF($A1864="","",$AM1864+ROW()/10000000)</f>
      </c>
      <c r="AO1864">
        <f>IF($A1864="","",COUNTIF($W$2:$W$2500,$A1864))</f>
      </c>
      <c r="AP1864">
        <f>IF($A1864="","",SUMIFS($BF$2:$BF$2500,$W$2:$W$2500,$A1864))</f>
      </c>
      <c r="AQ1864">
        <f>IF($A1864="","",SUMIFS($BG$2:$BG$2500,$W$2:$W$2500,$A1864))</f>
      </c>
      <c r="AR1864">
        <f>IF($A1864="","",SUMIFS($BH$2:$BH$2500,$W$2:$W$2500,$A1864))</f>
      </c>
      <c r="AS1864">
        <f>IF($A1864="","",SUMIFS($BI$2:$BI$2500,$W$2:$W$2500,$A1864))</f>
      </c>
      <c r="AT1864">
        <f>IF($A1864="","",SUMIFS($BJ$2:$BJ$2500,$W$2:$W$2500,$A1864))</f>
      </c>
      <c r="AU1864">
        <f>IF($A1864="","",SUMIFS($BK$2:$BK$2500,$W$2:$W$2500,$A1864))</f>
      </c>
      <c r="AV1864">
        <f>IF($A1864="","",SUMIFS($BL$2:$BL$2500,$W$2:$W$2500,$A1864))</f>
      </c>
      <c r="AW1864">
        <f>IF($A1864="","",SUMIFS($BM$2:$BM$2500,$W$2:$W$2500,$A1864))</f>
      </c>
      <c r="AX1864">
        <f>IF($A1864="","",SUMIFS($BN$2:$BN$2500,$W$2:$W$2500,$A1864))</f>
      </c>
      <c r="AY1864">
        <f>IF($A1864="","",SUMIFS($BO$2:$BO$2500,$W$2:$W$2500,$A1864))</f>
      </c>
      <c r="AZ1864">
        <f>IF($A1864="","",SUMIFS($BP$2:$BP$2500,$W$2:$W$2500,$A1864))</f>
      </c>
      <c r="BA1864">
        <f>IF($A1864="","",SUMIFS($BQ$2:$BQ$2500,$W$2:$W$2500,$A1864))</f>
      </c>
      <c r="BB1864">
        <f>IF($A1864="","",SUMIFS($BR$2:$BR$2500,$W$2:$W$2500,$A1864))</f>
      </c>
      <c r="BC1864">
        <f>IF($A1864="","",SUMIFS($BS$2:$BS$2500,$W$2:$W$2500,$A1864))</f>
      </c>
      <c r="BD1864">
        <f>IF($A1864="","",SUMIFS($BT$2:$BT$2500,$W$2:$W$2500,$A1864))</f>
      </c>
      <c r="BF1864">
        <f>IF($Z1864="","",INDEX($AO$2:$AO$2000,$Z1864))</f>
      </c>
      <c r="BG1864">
        <f>IF($Z1864="","",INDEX($AP$2:$AP$2000,$Z1864))</f>
      </c>
      <c r="BH1864">
        <f>IF($Z1864="","",INDEX($AQ$2:$AQ$2000,$Z1864))</f>
      </c>
      <c r="BI1864">
        <f>IF($Z1864="","",INDEX($AR$2:$AR$2000,$Z1864))</f>
      </c>
      <c r="BJ1864">
        <f>IF($Z1864="","",INDEX($AS$2:$AS$2000,$Z1864))</f>
      </c>
      <c r="BK1864">
        <f>IF($Z1864="","",INDEX($AT$2:$AT$2000,$Z1864))</f>
      </c>
      <c r="BL1864">
        <f>IF($Z1864="","",INDEX($AU$2:$AU$2000,$Z1864))</f>
      </c>
      <c r="BM1864">
        <f>IF($Z1864="","",INDEX($AV$2:$AV$2000,$Z1864))</f>
      </c>
      <c r="BN1864">
        <f>IF($Z1864="","",INDEX($AW$2:$AW$2000,$Z1864))</f>
      </c>
      <c r="BO1864">
        <f>IF($Z1864="","",INDEX($AX$2:$AX$2000,$Z1864))</f>
      </c>
      <c r="BP1864">
        <f>IF($Z1864="","",INDEX($AY$2:$AY$2000,$Z1864))</f>
      </c>
      <c r="BQ1864">
        <f>IF($Z1864="","",INDEX($AZ$2:$AZ$2000,$Z1864))</f>
      </c>
      <c r="BR1864">
        <f>IF($Z1864="","",INDEX($BA$2:$BA$2000,$Z1864))</f>
      </c>
      <c r="BS1864">
        <f>IF($Z1864="","",INDEX($BB$2:$BB$2000,$Z1864))</f>
      </c>
      <c r="BT1864">
        <f>IF($Z1864="","",INDEX($BC$2:$BC$2000,$Z1864))</f>
      </c>
      <c r="BV1864">
        <f>IF(OR($A1864="",$P1864&lt;&gt;"Yes",$AH1864="Yes"),"",1+N($AG1864))</f>
      </c>
      <c r="BW1864">
        <f>IF($A1864="","",COUNTIFS($W$2:$W$2500,$A1864,$BZ$2:$BZ$2500,"Yes")+COUNTIFS($X$2:$X$2500,$A1864,$BY$2:$BY$2500,"Yes"))</f>
      </c>
      <c r="BX1864">
        <f>IF(OR($A1864="",$P1864="Yes"),"",IF(N($BW1864)=0,0,1+SUMIFS($CB$2:$CB$2500,$W$2:$W$2500,$A1864)+SUMIFS($CA$2:$CA$2500,$X$2:$X$2500,$A1864)))</f>
      </c>
      <c r="BY1864" t="str">
        <f>IF($Y1864="","",INDEX($AH$2:$AH$2000,$Y1864)&amp;"")</f>
      </c>
      <c r="BZ1864" t="str">
        <f>IF($Z1864="","",INDEX($AH$2:$AH$2000,$Z1864)&amp;"")</f>
      </c>
      <c r="CA1864">
        <f>IF($Y1864="","",INDEX($BV$2:$BV$2000,$Y1864))</f>
      </c>
      <c r="CB1864">
        <f>IF($Z1864="","",INDEX($BV$2:$BV$2000,$Z1864))</f>
      </c>
    </row>
    <row r="1865">
      <c r="A1865" t="str">
        <f>IF(TRIM(INDEX(games!$A:$A,ROW()))="","",TRIM(INDEX(games!$A:$A,ROW())))</f>
      </c>
      <c r="B1865">
        <f>IF(OR($A1865="",INDEX(games!$B:$B,ROW())=""),"",INDEX(games!$B:$B,ROW()))</f>
      </c>
      <c r="C1865" t="str">
        <f>IF(OR($A1865="",INDEX(games!$C:$C,ROW())=""),"",INDEX(games!$C:$C,ROW()))</f>
      </c>
      <c r="D1865">
        <f>IF($A1865="","",COUNTIF($W$2:$W$2500,$A1865)+COUNTIF($X$2:$X$2500,$A1865))</f>
      </c>
      <c r="E1865">
        <f>IF($A1865="","",IFERROR(MATCH($C1865,$R$2:$R$5,0),0))</f>
      </c>
      <c r="F1865">
        <f>IF($A1865="","",MOD(ROW(),34))</f>
      </c>
      <c r="G1865">
        <f>IF($A1865="",NA(),IF($C1865="Action",$B1865,NA()))</f>
      </c>
      <c r="H1865">
        <f>IF($A1865="",NA(),IF($C1865="Action",1+$F1865*0.023,NA()))</f>
      </c>
      <c r="I1865">
        <f>IF($A1865="",NA(),IF($C1865="Strategy",$B1865,NA()))</f>
      </c>
      <c r="J1865">
        <f>IF($A1865="",NA(),IF($C1865="Strategy",2+$F1865*0.023,NA()))</f>
      </c>
      <c r="K1865">
        <f>IF($A1865="",NA(),IF($C1865="Deckbuilder",$B1865,NA()))</f>
      </c>
      <c r="L1865">
        <f>IF($A1865="",NA(),IF($C1865="Deckbuilder",3+$F1865*0.023,NA()))</f>
      </c>
      <c r="M1865">
        <f>IF($A1865="",NA(),IF($C1865="Traditional",$B1865,NA()))</f>
      </c>
      <c r="N1865">
        <f>IF($A1865="",NA(),IF($C1865="Traditional",4+$F1865*0.023,NA()))</f>
      </c>
      <c r="O1865">
        <f>IF($A1865="","",$D1865+ROW()/1000000)</f>
      </c>
      <c r="P1865" t="str">
        <f>IF(OR($A1865="",INDEX(games!$H:$H,ROW())=""),"",INDEX(games!$H:$H,ROW()))</f>
      </c>
      <c r="Q1865">
        <f>IF(OR($A1865="",$P1865&lt;&gt;"Yes"),"",$D1865+ROW()/1000000)</f>
      </c>
      <c r="T1865">
        <f>IF($Y1865="","",INDEX($B$2:$B$2000,$Y1865))</f>
      </c>
      <c r="U1865">
        <f>IF($Z1865="","",INDEX($B$2:$B$2000,$Z1865))</f>
      </c>
      <c r="V1865">
        <f>IF(OR($T1865="",$U1865=""),"",$U1865-$T1865)</f>
      </c>
      <c r="W1865" t="str">
        <f>IF(TRIM(INDEX(connections!$A:$A,ROW()))="","",TRIM(INDEX(connections!$A:$A,ROW())))</f>
      </c>
      <c r="X1865" t="str">
        <f>IF($W1865="","",TRIM(INDEX(connections!$B:$B,ROW())))</f>
      </c>
      <c r="Y1865">
        <f>IF($W1865="","",IFERROR(MATCH($W1865,$A$2:$A$2000,0),""))</f>
      </c>
      <c r="Z1865">
        <f>IF($X1865="","",IFERROR(MATCH($X1865,$A$2:$A$2000,0),""))</f>
      </c>
      <c r="AA1865" t="str">
        <f>IF($Y1865="","",INDEX($P$2:$P$2000,$Y1865))</f>
      </c>
      <c r="AB1865" t="str">
        <f>IF($Z1865="","",INDEX($P$2:$P$2000,$Z1865))</f>
      </c>
      <c r="AC1865">
        <f>IF(AND($AA1865="Yes",$AB1865="Yes"),1,"")</f>
      </c>
      <c r="AD1865">
        <f>IF(OR($Y1865="",$Z1865=""),"",IF(INDEX($C$2:$C$2000,$Y1865)=INDEX($C$2:$C$2000,$Z1865),0,1))</f>
      </c>
      <c r="AE1865">
        <f>IF($AC1865&lt;&gt;1,"",IF(AND(INDEX($AG$2:$AG$2000,$Y1865)=1,INDEX($AG$2:$AG$2000,$Z1865)=1),1,""))</f>
      </c>
      <c r="AG1865">
        <f>IF($A1865="","",COUNTIFS($W$2:$W$2500,$A1865,$AB$2:$AB$2500,"Yes")+COUNTIFS($X$2:$X$2500,$A1865,$AA$2:$AA$2500,"Yes"))</f>
      </c>
      <c r="AH1865" t="str">
        <f>IF(OR($P1865&lt;&gt;"Yes",N($AG1865)=0),"",IF(AND($AG1865=1,COUNTIFS($W$2:$W$2500,$A1865,$AE$2:$AE$2500,1)+COUNTIFS($X$2:$X$2500,$A1865,$AE$2:$AE$2500,1)&gt;0),"","Yes"))</f>
      </c>
      <c r="AI1865">
        <f>IF($AH1865="Yes",$AG1865,"")</f>
      </c>
      <c r="AJ1865">
        <f>IF($AI1865="","",$AI1865+ROW()/1000000)</f>
      </c>
      <c r="AK1865">
        <f>IF(OR($A1865="",$P1865="Yes",N($AG1865)=0),"",$AG1865+ROW()/1000000)</f>
      </c>
      <c r="AL1865" t="str">
        <f>IF($A1865="","",INDEX(games!$J:$J,ROW())&amp;"")</f>
      </c>
      <c r="AM1865">
        <f>IF($A1865="","",SUMPRODUCT($AO1865:$BD1865,'Map Analysis'!$AP$2^{0,1,2,3,4,5,6,7,8,9,10,11,12,13,14,15}))</f>
      </c>
      <c r="AN1865">
        <f>IF($A1865="","",$AM1865+ROW()/10000000)</f>
      </c>
      <c r="AO1865">
        <f>IF($A1865="","",COUNTIF($W$2:$W$2500,$A1865))</f>
      </c>
      <c r="AP1865">
        <f>IF($A1865="","",SUMIFS($BF$2:$BF$2500,$W$2:$W$2500,$A1865))</f>
      </c>
      <c r="AQ1865">
        <f>IF($A1865="","",SUMIFS($BG$2:$BG$2500,$W$2:$W$2500,$A1865))</f>
      </c>
      <c r="AR1865">
        <f>IF($A1865="","",SUMIFS($BH$2:$BH$2500,$W$2:$W$2500,$A1865))</f>
      </c>
      <c r="AS1865">
        <f>IF($A1865="","",SUMIFS($BI$2:$BI$2500,$W$2:$W$2500,$A1865))</f>
      </c>
      <c r="AT1865">
        <f>IF($A1865="","",SUMIFS($BJ$2:$BJ$2500,$W$2:$W$2500,$A1865))</f>
      </c>
      <c r="AU1865">
        <f>IF($A1865="","",SUMIFS($BK$2:$BK$2500,$W$2:$W$2500,$A1865))</f>
      </c>
      <c r="AV1865">
        <f>IF($A1865="","",SUMIFS($BL$2:$BL$2500,$W$2:$W$2500,$A1865))</f>
      </c>
      <c r="AW1865">
        <f>IF($A1865="","",SUMIFS($BM$2:$BM$2500,$W$2:$W$2500,$A1865))</f>
      </c>
      <c r="AX1865">
        <f>IF($A1865="","",SUMIFS($BN$2:$BN$2500,$W$2:$W$2500,$A1865))</f>
      </c>
      <c r="AY1865">
        <f>IF($A1865="","",SUMIFS($BO$2:$BO$2500,$W$2:$W$2500,$A1865))</f>
      </c>
      <c r="AZ1865">
        <f>IF($A1865="","",SUMIFS($BP$2:$BP$2500,$W$2:$W$2500,$A1865))</f>
      </c>
      <c r="BA1865">
        <f>IF($A1865="","",SUMIFS($BQ$2:$BQ$2500,$W$2:$W$2500,$A1865))</f>
      </c>
      <c r="BB1865">
        <f>IF($A1865="","",SUMIFS($BR$2:$BR$2500,$W$2:$W$2500,$A1865))</f>
      </c>
      <c r="BC1865">
        <f>IF($A1865="","",SUMIFS($BS$2:$BS$2500,$W$2:$W$2500,$A1865))</f>
      </c>
      <c r="BD1865">
        <f>IF($A1865="","",SUMIFS($BT$2:$BT$2500,$W$2:$W$2500,$A1865))</f>
      </c>
      <c r="BF1865">
        <f>IF($Z1865="","",INDEX($AO$2:$AO$2000,$Z1865))</f>
      </c>
      <c r="BG1865">
        <f>IF($Z1865="","",INDEX($AP$2:$AP$2000,$Z1865))</f>
      </c>
      <c r="BH1865">
        <f>IF($Z1865="","",INDEX($AQ$2:$AQ$2000,$Z1865))</f>
      </c>
      <c r="BI1865">
        <f>IF($Z1865="","",INDEX($AR$2:$AR$2000,$Z1865))</f>
      </c>
      <c r="BJ1865">
        <f>IF($Z1865="","",INDEX($AS$2:$AS$2000,$Z1865))</f>
      </c>
      <c r="BK1865">
        <f>IF($Z1865="","",INDEX($AT$2:$AT$2000,$Z1865))</f>
      </c>
      <c r="BL1865">
        <f>IF($Z1865="","",INDEX($AU$2:$AU$2000,$Z1865))</f>
      </c>
      <c r="BM1865">
        <f>IF($Z1865="","",INDEX($AV$2:$AV$2000,$Z1865))</f>
      </c>
      <c r="BN1865">
        <f>IF($Z1865="","",INDEX($AW$2:$AW$2000,$Z1865))</f>
      </c>
      <c r="BO1865">
        <f>IF($Z1865="","",INDEX($AX$2:$AX$2000,$Z1865))</f>
      </c>
      <c r="BP1865">
        <f>IF($Z1865="","",INDEX($AY$2:$AY$2000,$Z1865))</f>
      </c>
      <c r="BQ1865">
        <f>IF($Z1865="","",INDEX($AZ$2:$AZ$2000,$Z1865))</f>
      </c>
      <c r="BR1865">
        <f>IF($Z1865="","",INDEX($BA$2:$BA$2000,$Z1865))</f>
      </c>
      <c r="BS1865">
        <f>IF($Z1865="","",INDEX($BB$2:$BB$2000,$Z1865))</f>
      </c>
      <c r="BT1865">
        <f>IF($Z1865="","",INDEX($BC$2:$BC$2000,$Z1865))</f>
      </c>
      <c r="BV1865">
        <f>IF(OR($A1865="",$P1865&lt;&gt;"Yes",$AH1865="Yes"),"",1+N($AG1865))</f>
      </c>
      <c r="BW1865">
        <f>IF($A1865="","",COUNTIFS($W$2:$W$2500,$A1865,$BZ$2:$BZ$2500,"Yes")+COUNTIFS($X$2:$X$2500,$A1865,$BY$2:$BY$2500,"Yes"))</f>
      </c>
      <c r="BX1865">
        <f>IF(OR($A1865="",$P1865="Yes"),"",IF(N($BW1865)=0,0,1+SUMIFS($CB$2:$CB$2500,$W$2:$W$2500,$A1865)+SUMIFS($CA$2:$CA$2500,$X$2:$X$2500,$A1865)))</f>
      </c>
      <c r="BY1865" t="str">
        <f>IF($Y1865="","",INDEX($AH$2:$AH$2000,$Y1865)&amp;"")</f>
      </c>
      <c r="BZ1865" t="str">
        <f>IF($Z1865="","",INDEX($AH$2:$AH$2000,$Z1865)&amp;"")</f>
      </c>
      <c r="CA1865">
        <f>IF($Y1865="","",INDEX($BV$2:$BV$2000,$Y1865))</f>
      </c>
      <c r="CB1865">
        <f>IF($Z1865="","",INDEX($BV$2:$BV$2000,$Z1865))</f>
      </c>
    </row>
    <row r="1866">
      <c r="A1866" t="str">
        <f>IF(TRIM(INDEX(games!$A:$A,ROW()))="","",TRIM(INDEX(games!$A:$A,ROW())))</f>
      </c>
      <c r="B1866">
        <f>IF(OR($A1866="",INDEX(games!$B:$B,ROW())=""),"",INDEX(games!$B:$B,ROW()))</f>
      </c>
      <c r="C1866" t="str">
        <f>IF(OR($A1866="",INDEX(games!$C:$C,ROW())=""),"",INDEX(games!$C:$C,ROW()))</f>
      </c>
      <c r="D1866">
        <f>IF($A1866="","",COUNTIF($W$2:$W$2500,$A1866)+COUNTIF($X$2:$X$2500,$A1866))</f>
      </c>
      <c r="E1866">
        <f>IF($A1866="","",IFERROR(MATCH($C1866,$R$2:$R$5,0),0))</f>
      </c>
      <c r="F1866">
        <f>IF($A1866="","",MOD(ROW(),34))</f>
      </c>
      <c r="G1866">
        <f>IF($A1866="",NA(),IF($C1866="Action",$B1866,NA()))</f>
      </c>
      <c r="H1866">
        <f>IF($A1866="",NA(),IF($C1866="Action",1+$F1866*0.023,NA()))</f>
      </c>
      <c r="I1866">
        <f>IF($A1866="",NA(),IF($C1866="Strategy",$B1866,NA()))</f>
      </c>
      <c r="J1866">
        <f>IF($A1866="",NA(),IF($C1866="Strategy",2+$F1866*0.023,NA()))</f>
      </c>
      <c r="K1866">
        <f>IF($A1866="",NA(),IF($C1866="Deckbuilder",$B1866,NA()))</f>
      </c>
      <c r="L1866">
        <f>IF($A1866="",NA(),IF($C1866="Deckbuilder",3+$F1866*0.023,NA()))</f>
      </c>
      <c r="M1866">
        <f>IF($A1866="",NA(),IF($C1866="Traditional",$B1866,NA()))</f>
      </c>
      <c r="N1866">
        <f>IF($A1866="",NA(),IF($C1866="Traditional",4+$F1866*0.023,NA()))</f>
      </c>
      <c r="O1866">
        <f>IF($A1866="","",$D1866+ROW()/1000000)</f>
      </c>
      <c r="P1866" t="str">
        <f>IF(OR($A1866="",INDEX(games!$H:$H,ROW())=""),"",INDEX(games!$H:$H,ROW()))</f>
      </c>
      <c r="Q1866">
        <f>IF(OR($A1866="",$P1866&lt;&gt;"Yes"),"",$D1866+ROW()/1000000)</f>
      </c>
      <c r="T1866">
        <f>IF($Y1866="","",INDEX($B$2:$B$2000,$Y1866))</f>
      </c>
      <c r="U1866">
        <f>IF($Z1866="","",INDEX($B$2:$B$2000,$Z1866))</f>
      </c>
      <c r="V1866">
        <f>IF(OR($T1866="",$U1866=""),"",$U1866-$T1866)</f>
      </c>
      <c r="W1866" t="str">
        <f>IF(TRIM(INDEX(connections!$A:$A,ROW()))="","",TRIM(INDEX(connections!$A:$A,ROW())))</f>
      </c>
      <c r="X1866" t="str">
        <f>IF($W1866="","",TRIM(INDEX(connections!$B:$B,ROW())))</f>
      </c>
      <c r="Y1866">
        <f>IF($W1866="","",IFERROR(MATCH($W1866,$A$2:$A$2000,0),""))</f>
      </c>
      <c r="Z1866">
        <f>IF($X1866="","",IFERROR(MATCH($X1866,$A$2:$A$2000,0),""))</f>
      </c>
      <c r="AA1866" t="str">
        <f>IF($Y1866="","",INDEX($P$2:$P$2000,$Y1866))</f>
      </c>
      <c r="AB1866" t="str">
        <f>IF($Z1866="","",INDEX($P$2:$P$2000,$Z1866))</f>
      </c>
      <c r="AC1866">
        <f>IF(AND($AA1866="Yes",$AB1866="Yes"),1,"")</f>
      </c>
      <c r="AD1866">
        <f>IF(OR($Y1866="",$Z1866=""),"",IF(INDEX($C$2:$C$2000,$Y1866)=INDEX($C$2:$C$2000,$Z1866),0,1))</f>
      </c>
      <c r="AE1866">
        <f>IF($AC1866&lt;&gt;1,"",IF(AND(INDEX($AG$2:$AG$2000,$Y1866)=1,INDEX($AG$2:$AG$2000,$Z1866)=1),1,""))</f>
      </c>
      <c r="AG1866">
        <f>IF($A1866="","",COUNTIFS($W$2:$W$2500,$A1866,$AB$2:$AB$2500,"Yes")+COUNTIFS($X$2:$X$2500,$A1866,$AA$2:$AA$2500,"Yes"))</f>
      </c>
      <c r="AH1866" t="str">
        <f>IF(OR($P1866&lt;&gt;"Yes",N($AG1866)=0),"",IF(AND($AG1866=1,COUNTIFS($W$2:$W$2500,$A1866,$AE$2:$AE$2500,1)+COUNTIFS($X$2:$X$2500,$A1866,$AE$2:$AE$2500,1)&gt;0),"","Yes"))</f>
      </c>
      <c r="AI1866">
        <f>IF($AH1866="Yes",$AG1866,"")</f>
      </c>
      <c r="AJ1866">
        <f>IF($AI1866="","",$AI1866+ROW()/1000000)</f>
      </c>
      <c r="AK1866">
        <f>IF(OR($A1866="",$P1866="Yes",N($AG1866)=0),"",$AG1866+ROW()/1000000)</f>
      </c>
      <c r="AL1866" t="str">
        <f>IF($A1866="","",INDEX(games!$J:$J,ROW())&amp;"")</f>
      </c>
      <c r="AM1866">
        <f>IF($A1866="","",SUMPRODUCT($AO1866:$BD1866,'Map Analysis'!$AP$2^{0,1,2,3,4,5,6,7,8,9,10,11,12,13,14,15}))</f>
      </c>
      <c r="AN1866">
        <f>IF($A1866="","",$AM1866+ROW()/10000000)</f>
      </c>
      <c r="AO1866">
        <f>IF($A1866="","",COUNTIF($W$2:$W$2500,$A1866))</f>
      </c>
      <c r="AP1866">
        <f>IF($A1866="","",SUMIFS($BF$2:$BF$2500,$W$2:$W$2500,$A1866))</f>
      </c>
      <c r="AQ1866">
        <f>IF($A1866="","",SUMIFS($BG$2:$BG$2500,$W$2:$W$2500,$A1866))</f>
      </c>
      <c r="AR1866">
        <f>IF($A1866="","",SUMIFS($BH$2:$BH$2500,$W$2:$W$2500,$A1866))</f>
      </c>
      <c r="AS1866">
        <f>IF($A1866="","",SUMIFS($BI$2:$BI$2500,$W$2:$W$2500,$A1866))</f>
      </c>
      <c r="AT1866">
        <f>IF($A1866="","",SUMIFS($BJ$2:$BJ$2500,$W$2:$W$2500,$A1866))</f>
      </c>
      <c r="AU1866">
        <f>IF($A1866="","",SUMIFS($BK$2:$BK$2500,$W$2:$W$2500,$A1866))</f>
      </c>
      <c r="AV1866">
        <f>IF($A1866="","",SUMIFS($BL$2:$BL$2500,$W$2:$W$2500,$A1866))</f>
      </c>
      <c r="AW1866">
        <f>IF($A1866="","",SUMIFS($BM$2:$BM$2500,$W$2:$W$2500,$A1866))</f>
      </c>
      <c r="AX1866">
        <f>IF($A1866="","",SUMIFS($BN$2:$BN$2500,$W$2:$W$2500,$A1866))</f>
      </c>
      <c r="AY1866">
        <f>IF($A1866="","",SUMIFS($BO$2:$BO$2500,$W$2:$W$2500,$A1866))</f>
      </c>
      <c r="AZ1866">
        <f>IF($A1866="","",SUMIFS($BP$2:$BP$2500,$W$2:$W$2500,$A1866))</f>
      </c>
      <c r="BA1866">
        <f>IF($A1866="","",SUMIFS($BQ$2:$BQ$2500,$W$2:$W$2500,$A1866))</f>
      </c>
      <c r="BB1866">
        <f>IF($A1866="","",SUMIFS($BR$2:$BR$2500,$W$2:$W$2500,$A1866))</f>
      </c>
      <c r="BC1866">
        <f>IF($A1866="","",SUMIFS($BS$2:$BS$2500,$W$2:$W$2500,$A1866))</f>
      </c>
      <c r="BD1866">
        <f>IF($A1866="","",SUMIFS($BT$2:$BT$2500,$W$2:$W$2500,$A1866))</f>
      </c>
      <c r="BF1866">
        <f>IF($Z1866="","",INDEX($AO$2:$AO$2000,$Z1866))</f>
      </c>
      <c r="BG1866">
        <f>IF($Z1866="","",INDEX($AP$2:$AP$2000,$Z1866))</f>
      </c>
      <c r="BH1866">
        <f>IF($Z1866="","",INDEX($AQ$2:$AQ$2000,$Z1866))</f>
      </c>
      <c r="BI1866">
        <f>IF($Z1866="","",INDEX($AR$2:$AR$2000,$Z1866))</f>
      </c>
      <c r="BJ1866">
        <f>IF($Z1866="","",INDEX($AS$2:$AS$2000,$Z1866))</f>
      </c>
      <c r="BK1866">
        <f>IF($Z1866="","",INDEX($AT$2:$AT$2000,$Z1866))</f>
      </c>
      <c r="BL1866">
        <f>IF($Z1866="","",INDEX($AU$2:$AU$2000,$Z1866))</f>
      </c>
      <c r="BM1866">
        <f>IF($Z1866="","",INDEX($AV$2:$AV$2000,$Z1866))</f>
      </c>
      <c r="BN1866">
        <f>IF($Z1866="","",INDEX($AW$2:$AW$2000,$Z1866))</f>
      </c>
      <c r="BO1866">
        <f>IF($Z1866="","",INDEX($AX$2:$AX$2000,$Z1866))</f>
      </c>
      <c r="BP1866">
        <f>IF($Z1866="","",INDEX($AY$2:$AY$2000,$Z1866))</f>
      </c>
      <c r="BQ1866">
        <f>IF($Z1866="","",INDEX($AZ$2:$AZ$2000,$Z1866))</f>
      </c>
      <c r="BR1866">
        <f>IF($Z1866="","",INDEX($BA$2:$BA$2000,$Z1866))</f>
      </c>
      <c r="BS1866">
        <f>IF($Z1866="","",INDEX($BB$2:$BB$2000,$Z1866))</f>
      </c>
      <c r="BT1866">
        <f>IF($Z1866="","",INDEX($BC$2:$BC$2000,$Z1866))</f>
      </c>
      <c r="BV1866">
        <f>IF(OR($A1866="",$P1866&lt;&gt;"Yes",$AH1866="Yes"),"",1+N($AG1866))</f>
      </c>
      <c r="BW1866">
        <f>IF($A1866="","",COUNTIFS($W$2:$W$2500,$A1866,$BZ$2:$BZ$2500,"Yes")+COUNTIFS($X$2:$X$2500,$A1866,$BY$2:$BY$2500,"Yes"))</f>
      </c>
      <c r="BX1866">
        <f>IF(OR($A1866="",$P1866="Yes"),"",IF(N($BW1866)=0,0,1+SUMIFS($CB$2:$CB$2500,$W$2:$W$2500,$A1866)+SUMIFS($CA$2:$CA$2500,$X$2:$X$2500,$A1866)))</f>
      </c>
      <c r="BY1866" t="str">
        <f>IF($Y1866="","",INDEX($AH$2:$AH$2000,$Y1866)&amp;"")</f>
      </c>
      <c r="BZ1866" t="str">
        <f>IF($Z1866="","",INDEX($AH$2:$AH$2000,$Z1866)&amp;"")</f>
      </c>
      <c r="CA1866">
        <f>IF($Y1866="","",INDEX($BV$2:$BV$2000,$Y1866))</f>
      </c>
      <c r="CB1866">
        <f>IF($Z1866="","",INDEX($BV$2:$BV$2000,$Z1866))</f>
      </c>
    </row>
    <row r="1867">
      <c r="A1867" t="str">
        <f>IF(TRIM(INDEX(games!$A:$A,ROW()))="","",TRIM(INDEX(games!$A:$A,ROW())))</f>
      </c>
      <c r="B1867">
        <f>IF(OR($A1867="",INDEX(games!$B:$B,ROW())=""),"",INDEX(games!$B:$B,ROW()))</f>
      </c>
      <c r="C1867" t="str">
        <f>IF(OR($A1867="",INDEX(games!$C:$C,ROW())=""),"",INDEX(games!$C:$C,ROW()))</f>
      </c>
      <c r="D1867">
        <f>IF($A1867="","",COUNTIF($W$2:$W$2500,$A1867)+COUNTIF($X$2:$X$2500,$A1867))</f>
      </c>
      <c r="E1867">
        <f>IF($A1867="","",IFERROR(MATCH($C1867,$R$2:$R$5,0),0))</f>
      </c>
      <c r="F1867">
        <f>IF($A1867="","",MOD(ROW(),34))</f>
      </c>
      <c r="G1867">
        <f>IF($A1867="",NA(),IF($C1867="Action",$B1867,NA()))</f>
      </c>
      <c r="H1867">
        <f>IF($A1867="",NA(),IF($C1867="Action",1+$F1867*0.023,NA()))</f>
      </c>
      <c r="I1867">
        <f>IF($A1867="",NA(),IF($C1867="Strategy",$B1867,NA()))</f>
      </c>
      <c r="J1867">
        <f>IF($A1867="",NA(),IF($C1867="Strategy",2+$F1867*0.023,NA()))</f>
      </c>
      <c r="K1867">
        <f>IF($A1867="",NA(),IF($C1867="Deckbuilder",$B1867,NA()))</f>
      </c>
      <c r="L1867">
        <f>IF($A1867="",NA(),IF($C1867="Deckbuilder",3+$F1867*0.023,NA()))</f>
      </c>
      <c r="M1867">
        <f>IF($A1867="",NA(),IF($C1867="Traditional",$B1867,NA()))</f>
      </c>
      <c r="N1867">
        <f>IF($A1867="",NA(),IF($C1867="Traditional",4+$F1867*0.023,NA()))</f>
      </c>
      <c r="O1867">
        <f>IF($A1867="","",$D1867+ROW()/1000000)</f>
      </c>
      <c r="P1867" t="str">
        <f>IF(OR($A1867="",INDEX(games!$H:$H,ROW())=""),"",INDEX(games!$H:$H,ROW()))</f>
      </c>
      <c r="Q1867">
        <f>IF(OR($A1867="",$P1867&lt;&gt;"Yes"),"",$D1867+ROW()/1000000)</f>
      </c>
      <c r="T1867">
        <f>IF($Y1867="","",INDEX($B$2:$B$2000,$Y1867))</f>
      </c>
      <c r="U1867">
        <f>IF($Z1867="","",INDEX($B$2:$B$2000,$Z1867))</f>
      </c>
      <c r="V1867">
        <f>IF(OR($T1867="",$U1867=""),"",$U1867-$T1867)</f>
      </c>
      <c r="W1867" t="str">
        <f>IF(TRIM(INDEX(connections!$A:$A,ROW()))="","",TRIM(INDEX(connections!$A:$A,ROW())))</f>
      </c>
      <c r="X1867" t="str">
        <f>IF($W1867="","",TRIM(INDEX(connections!$B:$B,ROW())))</f>
      </c>
      <c r="Y1867">
        <f>IF($W1867="","",IFERROR(MATCH($W1867,$A$2:$A$2000,0),""))</f>
      </c>
      <c r="Z1867">
        <f>IF($X1867="","",IFERROR(MATCH($X1867,$A$2:$A$2000,0),""))</f>
      </c>
      <c r="AA1867" t="str">
        <f>IF($Y1867="","",INDEX($P$2:$P$2000,$Y1867))</f>
      </c>
      <c r="AB1867" t="str">
        <f>IF($Z1867="","",INDEX($P$2:$P$2000,$Z1867))</f>
      </c>
      <c r="AC1867">
        <f>IF(AND($AA1867="Yes",$AB1867="Yes"),1,"")</f>
      </c>
      <c r="AD1867">
        <f>IF(OR($Y1867="",$Z1867=""),"",IF(INDEX($C$2:$C$2000,$Y1867)=INDEX($C$2:$C$2000,$Z1867),0,1))</f>
      </c>
      <c r="AE1867">
        <f>IF($AC1867&lt;&gt;1,"",IF(AND(INDEX($AG$2:$AG$2000,$Y1867)=1,INDEX($AG$2:$AG$2000,$Z1867)=1),1,""))</f>
      </c>
      <c r="AG1867">
        <f>IF($A1867="","",COUNTIFS($W$2:$W$2500,$A1867,$AB$2:$AB$2500,"Yes")+COUNTIFS($X$2:$X$2500,$A1867,$AA$2:$AA$2500,"Yes"))</f>
      </c>
      <c r="AH1867" t="str">
        <f>IF(OR($P1867&lt;&gt;"Yes",N($AG1867)=0),"",IF(AND($AG1867=1,COUNTIFS($W$2:$W$2500,$A1867,$AE$2:$AE$2500,1)+COUNTIFS($X$2:$X$2500,$A1867,$AE$2:$AE$2500,1)&gt;0),"","Yes"))</f>
      </c>
      <c r="AI1867">
        <f>IF($AH1867="Yes",$AG1867,"")</f>
      </c>
      <c r="AJ1867">
        <f>IF($AI1867="","",$AI1867+ROW()/1000000)</f>
      </c>
      <c r="AK1867">
        <f>IF(OR($A1867="",$P1867="Yes",N($AG1867)=0),"",$AG1867+ROW()/1000000)</f>
      </c>
      <c r="AL1867" t="str">
        <f>IF($A1867="","",INDEX(games!$J:$J,ROW())&amp;"")</f>
      </c>
      <c r="AM1867">
        <f>IF($A1867="","",SUMPRODUCT($AO1867:$BD1867,'Map Analysis'!$AP$2^{0,1,2,3,4,5,6,7,8,9,10,11,12,13,14,15}))</f>
      </c>
      <c r="AN1867">
        <f>IF($A1867="","",$AM1867+ROW()/10000000)</f>
      </c>
      <c r="AO1867">
        <f>IF($A1867="","",COUNTIF($W$2:$W$2500,$A1867))</f>
      </c>
      <c r="AP1867">
        <f>IF($A1867="","",SUMIFS($BF$2:$BF$2500,$W$2:$W$2500,$A1867))</f>
      </c>
      <c r="AQ1867">
        <f>IF($A1867="","",SUMIFS($BG$2:$BG$2500,$W$2:$W$2500,$A1867))</f>
      </c>
      <c r="AR1867">
        <f>IF($A1867="","",SUMIFS($BH$2:$BH$2500,$W$2:$W$2500,$A1867))</f>
      </c>
      <c r="AS1867">
        <f>IF($A1867="","",SUMIFS($BI$2:$BI$2500,$W$2:$W$2500,$A1867))</f>
      </c>
      <c r="AT1867">
        <f>IF($A1867="","",SUMIFS($BJ$2:$BJ$2500,$W$2:$W$2500,$A1867))</f>
      </c>
      <c r="AU1867">
        <f>IF($A1867="","",SUMIFS($BK$2:$BK$2500,$W$2:$W$2500,$A1867))</f>
      </c>
      <c r="AV1867">
        <f>IF($A1867="","",SUMIFS($BL$2:$BL$2500,$W$2:$W$2500,$A1867))</f>
      </c>
      <c r="AW1867">
        <f>IF($A1867="","",SUMIFS($BM$2:$BM$2500,$W$2:$W$2500,$A1867))</f>
      </c>
      <c r="AX1867">
        <f>IF($A1867="","",SUMIFS($BN$2:$BN$2500,$W$2:$W$2500,$A1867))</f>
      </c>
      <c r="AY1867">
        <f>IF($A1867="","",SUMIFS($BO$2:$BO$2500,$W$2:$W$2500,$A1867))</f>
      </c>
      <c r="AZ1867">
        <f>IF($A1867="","",SUMIFS($BP$2:$BP$2500,$W$2:$W$2500,$A1867))</f>
      </c>
      <c r="BA1867">
        <f>IF($A1867="","",SUMIFS($BQ$2:$BQ$2500,$W$2:$W$2500,$A1867))</f>
      </c>
      <c r="BB1867">
        <f>IF($A1867="","",SUMIFS($BR$2:$BR$2500,$W$2:$W$2500,$A1867))</f>
      </c>
      <c r="BC1867">
        <f>IF($A1867="","",SUMIFS($BS$2:$BS$2500,$W$2:$W$2500,$A1867))</f>
      </c>
      <c r="BD1867">
        <f>IF($A1867="","",SUMIFS($BT$2:$BT$2500,$W$2:$W$2500,$A1867))</f>
      </c>
      <c r="BF1867">
        <f>IF($Z1867="","",INDEX($AO$2:$AO$2000,$Z1867))</f>
      </c>
      <c r="BG1867">
        <f>IF($Z1867="","",INDEX($AP$2:$AP$2000,$Z1867))</f>
      </c>
      <c r="BH1867">
        <f>IF($Z1867="","",INDEX($AQ$2:$AQ$2000,$Z1867))</f>
      </c>
      <c r="BI1867">
        <f>IF($Z1867="","",INDEX($AR$2:$AR$2000,$Z1867))</f>
      </c>
      <c r="BJ1867">
        <f>IF($Z1867="","",INDEX($AS$2:$AS$2000,$Z1867))</f>
      </c>
      <c r="BK1867">
        <f>IF($Z1867="","",INDEX($AT$2:$AT$2000,$Z1867))</f>
      </c>
      <c r="BL1867">
        <f>IF($Z1867="","",INDEX($AU$2:$AU$2000,$Z1867))</f>
      </c>
      <c r="BM1867">
        <f>IF($Z1867="","",INDEX($AV$2:$AV$2000,$Z1867))</f>
      </c>
      <c r="BN1867">
        <f>IF($Z1867="","",INDEX($AW$2:$AW$2000,$Z1867))</f>
      </c>
      <c r="BO1867">
        <f>IF($Z1867="","",INDEX($AX$2:$AX$2000,$Z1867))</f>
      </c>
      <c r="BP1867">
        <f>IF($Z1867="","",INDEX($AY$2:$AY$2000,$Z1867))</f>
      </c>
      <c r="BQ1867">
        <f>IF($Z1867="","",INDEX($AZ$2:$AZ$2000,$Z1867))</f>
      </c>
      <c r="BR1867">
        <f>IF($Z1867="","",INDEX($BA$2:$BA$2000,$Z1867))</f>
      </c>
      <c r="BS1867">
        <f>IF($Z1867="","",INDEX($BB$2:$BB$2000,$Z1867))</f>
      </c>
      <c r="BT1867">
        <f>IF($Z1867="","",INDEX($BC$2:$BC$2000,$Z1867))</f>
      </c>
      <c r="BV1867">
        <f>IF(OR($A1867="",$P1867&lt;&gt;"Yes",$AH1867="Yes"),"",1+N($AG1867))</f>
      </c>
      <c r="BW1867">
        <f>IF($A1867="","",COUNTIFS($W$2:$W$2500,$A1867,$BZ$2:$BZ$2500,"Yes")+COUNTIFS($X$2:$X$2500,$A1867,$BY$2:$BY$2500,"Yes"))</f>
      </c>
      <c r="BX1867">
        <f>IF(OR($A1867="",$P1867="Yes"),"",IF(N($BW1867)=0,0,1+SUMIFS($CB$2:$CB$2500,$W$2:$W$2500,$A1867)+SUMIFS($CA$2:$CA$2500,$X$2:$X$2500,$A1867)))</f>
      </c>
      <c r="BY1867" t="str">
        <f>IF($Y1867="","",INDEX($AH$2:$AH$2000,$Y1867)&amp;"")</f>
      </c>
      <c r="BZ1867" t="str">
        <f>IF($Z1867="","",INDEX($AH$2:$AH$2000,$Z1867)&amp;"")</f>
      </c>
      <c r="CA1867">
        <f>IF($Y1867="","",INDEX($BV$2:$BV$2000,$Y1867))</f>
      </c>
      <c r="CB1867">
        <f>IF($Z1867="","",INDEX($BV$2:$BV$2000,$Z1867))</f>
      </c>
    </row>
    <row r="1868">
      <c r="A1868" t="str">
        <f>IF(TRIM(INDEX(games!$A:$A,ROW()))="","",TRIM(INDEX(games!$A:$A,ROW())))</f>
      </c>
      <c r="B1868">
        <f>IF(OR($A1868="",INDEX(games!$B:$B,ROW())=""),"",INDEX(games!$B:$B,ROW()))</f>
      </c>
      <c r="C1868" t="str">
        <f>IF(OR($A1868="",INDEX(games!$C:$C,ROW())=""),"",INDEX(games!$C:$C,ROW()))</f>
      </c>
      <c r="D1868">
        <f>IF($A1868="","",COUNTIF($W$2:$W$2500,$A1868)+COUNTIF($X$2:$X$2500,$A1868))</f>
      </c>
      <c r="E1868">
        <f>IF($A1868="","",IFERROR(MATCH($C1868,$R$2:$R$5,0),0))</f>
      </c>
      <c r="F1868">
        <f>IF($A1868="","",MOD(ROW(),34))</f>
      </c>
      <c r="G1868">
        <f>IF($A1868="",NA(),IF($C1868="Action",$B1868,NA()))</f>
      </c>
      <c r="H1868">
        <f>IF($A1868="",NA(),IF($C1868="Action",1+$F1868*0.023,NA()))</f>
      </c>
      <c r="I1868">
        <f>IF($A1868="",NA(),IF($C1868="Strategy",$B1868,NA()))</f>
      </c>
      <c r="J1868">
        <f>IF($A1868="",NA(),IF($C1868="Strategy",2+$F1868*0.023,NA()))</f>
      </c>
      <c r="K1868">
        <f>IF($A1868="",NA(),IF($C1868="Deckbuilder",$B1868,NA()))</f>
      </c>
      <c r="L1868">
        <f>IF($A1868="",NA(),IF($C1868="Deckbuilder",3+$F1868*0.023,NA()))</f>
      </c>
      <c r="M1868">
        <f>IF($A1868="",NA(),IF($C1868="Traditional",$B1868,NA()))</f>
      </c>
      <c r="N1868">
        <f>IF($A1868="",NA(),IF($C1868="Traditional",4+$F1868*0.023,NA()))</f>
      </c>
      <c r="O1868">
        <f>IF($A1868="","",$D1868+ROW()/1000000)</f>
      </c>
      <c r="P1868" t="str">
        <f>IF(OR($A1868="",INDEX(games!$H:$H,ROW())=""),"",INDEX(games!$H:$H,ROW()))</f>
      </c>
      <c r="Q1868">
        <f>IF(OR($A1868="",$P1868&lt;&gt;"Yes"),"",$D1868+ROW()/1000000)</f>
      </c>
      <c r="T1868">
        <f>IF($Y1868="","",INDEX($B$2:$B$2000,$Y1868))</f>
      </c>
      <c r="U1868">
        <f>IF($Z1868="","",INDEX($B$2:$B$2000,$Z1868))</f>
      </c>
      <c r="V1868">
        <f>IF(OR($T1868="",$U1868=""),"",$U1868-$T1868)</f>
      </c>
      <c r="W1868" t="str">
        <f>IF(TRIM(INDEX(connections!$A:$A,ROW()))="","",TRIM(INDEX(connections!$A:$A,ROW())))</f>
      </c>
      <c r="X1868" t="str">
        <f>IF($W1868="","",TRIM(INDEX(connections!$B:$B,ROW())))</f>
      </c>
      <c r="Y1868">
        <f>IF($W1868="","",IFERROR(MATCH($W1868,$A$2:$A$2000,0),""))</f>
      </c>
      <c r="Z1868">
        <f>IF($X1868="","",IFERROR(MATCH($X1868,$A$2:$A$2000,0),""))</f>
      </c>
      <c r="AA1868" t="str">
        <f>IF($Y1868="","",INDEX($P$2:$P$2000,$Y1868))</f>
      </c>
      <c r="AB1868" t="str">
        <f>IF($Z1868="","",INDEX($P$2:$P$2000,$Z1868))</f>
      </c>
      <c r="AC1868">
        <f>IF(AND($AA1868="Yes",$AB1868="Yes"),1,"")</f>
      </c>
      <c r="AD1868">
        <f>IF(OR($Y1868="",$Z1868=""),"",IF(INDEX($C$2:$C$2000,$Y1868)=INDEX($C$2:$C$2000,$Z1868),0,1))</f>
      </c>
      <c r="AE1868">
        <f>IF($AC1868&lt;&gt;1,"",IF(AND(INDEX($AG$2:$AG$2000,$Y1868)=1,INDEX($AG$2:$AG$2000,$Z1868)=1),1,""))</f>
      </c>
      <c r="AG1868">
        <f>IF($A1868="","",COUNTIFS($W$2:$W$2500,$A1868,$AB$2:$AB$2500,"Yes")+COUNTIFS($X$2:$X$2500,$A1868,$AA$2:$AA$2500,"Yes"))</f>
      </c>
      <c r="AH1868" t="str">
        <f>IF(OR($P1868&lt;&gt;"Yes",N($AG1868)=0),"",IF(AND($AG1868=1,COUNTIFS($W$2:$W$2500,$A1868,$AE$2:$AE$2500,1)+COUNTIFS($X$2:$X$2500,$A1868,$AE$2:$AE$2500,1)&gt;0),"","Yes"))</f>
      </c>
      <c r="AI1868">
        <f>IF($AH1868="Yes",$AG1868,"")</f>
      </c>
      <c r="AJ1868">
        <f>IF($AI1868="","",$AI1868+ROW()/1000000)</f>
      </c>
      <c r="AK1868">
        <f>IF(OR($A1868="",$P1868="Yes",N($AG1868)=0),"",$AG1868+ROW()/1000000)</f>
      </c>
      <c r="AL1868" t="str">
        <f>IF($A1868="","",INDEX(games!$J:$J,ROW())&amp;"")</f>
      </c>
      <c r="AM1868">
        <f>IF($A1868="","",SUMPRODUCT($AO1868:$BD1868,'Map Analysis'!$AP$2^{0,1,2,3,4,5,6,7,8,9,10,11,12,13,14,15}))</f>
      </c>
      <c r="AN1868">
        <f>IF($A1868="","",$AM1868+ROW()/10000000)</f>
      </c>
      <c r="AO1868">
        <f>IF($A1868="","",COUNTIF($W$2:$W$2500,$A1868))</f>
      </c>
      <c r="AP1868">
        <f>IF($A1868="","",SUMIFS($BF$2:$BF$2500,$W$2:$W$2500,$A1868))</f>
      </c>
      <c r="AQ1868">
        <f>IF($A1868="","",SUMIFS($BG$2:$BG$2500,$W$2:$W$2500,$A1868))</f>
      </c>
      <c r="AR1868">
        <f>IF($A1868="","",SUMIFS($BH$2:$BH$2500,$W$2:$W$2500,$A1868))</f>
      </c>
      <c r="AS1868">
        <f>IF($A1868="","",SUMIFS($BI$2:$BI$2500,$W$2:$W$2500,$A1868))</f>
      </c>
      <c r="AT1868">
        <f>IF($A1868="","",SUMIFS($BJ$2:$BJ$2500,$W$2:$W$2500,$A1868))</f>
      </c>
      <c r="AU1868">
        <f>IF($A1868="","",SUMIFS($BK$2:$BK$2500,$W$2:$W$2500,$A1868))</f>
      </c>
      <c r="AV1868">
        <f>IF($A1868="","",SUMIFS($BL$2:$BL$2500,$W$2:$W$2500,$A1868))</f>
      </c>
      <c r="AW1868">
        <f>IF($A1868="","",SUMIFS($BM$2:$BM$2500,$W$2:$W$2500,$A1868))</f>
      </c>
      <c r="AX1868">
        <f>IF($A1868="","",SUMIFS($BN$2:$BN$2500,$W$2:$W$2500,$A1868))</f>
      </c>
      <c r="AY1868">
        <f>IF($A1868="","",SUMIFS($BO$2:$BO$2500,$W$2:$W$2500,$A1868))</f>
      </c>
      <c r="AZ1868">
        <f>IF($A1868="","",SUMIFS($BP$2:$BP$2500,$W$2:$W$2500,$A1868))</f>
      </c>
      <c r="BA1868">
        <f>IF($A1868="","",SUMIFS($BQ$2:$BQ$2500,$W$2:$W$2500,$A1868))</f>
      </c>
      <c r="BB1868">
        <f>IF($A1868="","",SUMIFS($BR$2:$BR$2500,$W$2:$W$2500,$A1868))</f>
      </c>
      <c r="BC1868">
        <f>IF($A1868="","",SUMIFS($BS$2:$BS$2500,$W$2:$W$2500,$A1868))</f>
      </c>
      <c r="BD1868">
        <f>IF($A1868="","",SUMIFS($BT$2:$BT$2500,$W$2:$W$2500,$A1868))</f>
      </c>
      <c r="BF1868">
        <f>IF($Z1868="","",INDEX($AO$2:$AO$2000,$Z1868))</f>
      </c>
      <c r="BG1868">
        <f>IF($Z1868="","",INDEX($AP$2:$AP$2000,$Z1868))</f>
      </c>
      <c r="BH1868">
        <f>IF($Z1868="","",INDEX($AQ$2:$AQ$2000,$Z1868))</f>
      </c>
      <c r="BI1868">
        <f>IF($Z1868="","",INDEX($AR$2:$AR$2000,$Z1868))</f>
      </c>
      <c r="BJ1868">
        <f>IF($Z1868="","",INDEX($AS$2:$AS$2000,$Z1868))</f>
      </c>
      <c r="BK1868">
        <f>IF($Z1868="","",INDEX($AT$2:$AT$2000,$Z1868))</f>
      </c>
      <c r="BL1868">
        <f>IF($Z1868="","",INDEX($AU$2:$AU$2000,$Z1868))</f>
      </c>
      <c r="BM1868">
        <f>IF($Z1868="","",INDEX($AV$2:$AV$2000,$Z1868))</f>
      </c>
      <c r="BN1868">
        <f>IF($Z1868="","",INDEX($AW$2:$AW$2000,$Z1868))</f>
      </c>
      <c r="BO1868">
        <f>IF($Z1868="","",INDEX($AX$2:$AX$2000,$Z1868))</f>
      </c>
      <c r="BP1868">
        <f>IF($Z1868="","",INDEX($AY$2:$AY$2000,$Z1868))</f>
      </c>
      <c r="BQ1868">
        <f>IF($Z1868="","",INDEX($AZ$2:$AZ$2000,$Z1868))</f>
      </c>
      <c r="BR1868">
        <f>IF($Z1868="","",INDEX($BA$2:$BA$2000,$Z1868))</f>
      </c>
      <c r="BS1868">
        <f>IF($Z1868="","",INDEX($BB$2:$BB$2000,$Z1868))</f>
      </c>
      <c r="BT1868">
        <f>IF($Z1868="","",INDEX($BC$2:$BC$2000,$Z1868))</f>
      </c>
      <c r="BV1868">
        <f>IF(OR($A1868="",$P1868&lt;&gt;"Yes",$AH1868="Yes"),"",1+N($AG1868))</f>
      </c>
      <c r="BW1868">
        <f>IF($A1868="","",COUNTIFS($W$2:$W$2500,$A1868,$BZ$2:$BZ$2500,"Yes")+COUNTIFS($X$2:$X$2500,$A1868,$BY$2:$BY$2500,"Yes"))</f>
      </c>
      <c r="BX1868">
        <f>IF(OR($A1868="",$P1868="Yes"),"",IF(N($BW1868)=0,0,1+SUMIFS($CB$2:$CB$2500,$W$2:$W$2500,$A1868)+SUMIFS($CA$2:$CA$2500,$X$2:$X$2500,$A1868)))</f>
      </c>
      <c r="BY1868" t="str">
        <f>IF($Y1868="","",INDEX($AH$2:$AH$2000,$Y1868)&amp;"")</f>
      </c>
      <c r="BZ1868" t="str">
        <f>IF($Z1868="","",INDEX($AH$2:$AH$2000,$Z1868)&amp;"")</f>
      </c>
      <c r="CA1868">
        <f>IF($Y1868="","",INDEX($BV$2:$BV$2000,$Y1868))</f>
      </c>
      <c r="CB1868">
        <f>IF($Z1868="","",INDEX($BV$2:$BV$2000,$Z1868))</f>
      </c>
    </row>
    <row r="1869">
      <c r="A1869" t="str">
        <f>IF(TRIM(INDEX(games!$A:$A,ROW()))="","",TRIM(INDEX(games!$A:$A,ROW())))</f>
      </c>
      <c r="B1869">
        <f>IF(OR($A1869="",INDEX(games!$B:$B,ROW())=""),"",INDEX(games!$B:$B,ROW()))</f>
      </c>
      <c r="C1869" t="str">
        <f>IF(OR($A1869="",INDEX(games!$C:$C,ROW())=""),"",INDEX(games!$C:$C,ROW()))</f>
      </c>
      <c r="D1869">
        <f>IF($A1869="","",COUNTIF($W$2:$W$2500,$A1869)+COUNTIF($X$2:$X$2500,$A1869))</f>
      </c>
      <c r="E1869">
        <f>IF($A1869="","",IFERROR(MATCH($C1869,$R$2:$R$5,0),0))</f>
      </c>
      <c r="F1869">
        <f>IF($A1869="","",MOD(ROW(),34))</f>
      </c>
      <c r="G1869">
        <f>IF($A1869="",NA(),IF($C1869="Action",$B1869,NA()))</f>
      </c>
      <c r="H1869">
        <f>IF($A1869="",NA(),IF($C1869="Action",1+$F1869*0.023,NA()))</f>
      </c>
      <c r="I1869">
        <f>IF($A1869="",NA(),IF($C1869="Strategy",$B1869,NA()))</f>
      </c>
      <c r="J1869">
        <f>IF($A1869="",NA(),IF($C1869="Strategy",2+$F1869*0.023,NA()))</f>
      </c>
      <c r="K1869">
        <f>IF($A1869="",NA(),IF($C1869="Deckbuilder",$B1869,NA()))</f>
      </c>
      <c r="L1869">
        <f>IF($A1869="",NA(),IF($C1869="Deckbuilder",3+$F1869*0.023,NA()))</f>
      </c>
      <c r="M1869">
        <f>IF($A1869="",NA(),IF($C1869="Traditional",$B1869,NA()))</f>
      </c>
      <c r="N1869">
        <f>IF($A1869="",NA(),IF($C1869="Traditional",4+$F1869*0.023,NA()))</f>
      </c>
      <c r="O1869">
        <f>IF($A1869="","",$D1869+ROW()/1000000)</f>
      </c>
      <c r="P1869" t="str">
        <f>IF(OR($A1869="",INDEX(games!$H:$H,ROW())=""),"",INDEX(games!$H:$H,ROW()))</f>
      </c>
      <c r="Q1869">
        <f>IF(OR($A1869="",$P1869&lt;&gt;"Yes"),"",$D1869+ROW()/1000000)</f>
      </c>
      <c r="T1869">
        <f>IF($Y1869="","",INDEX($B$2:$B$2000,$Y1869))</f>
      </c>
      <c r="U1869">
        <f>IF($Z1869="","",INDEX($B$2:$B$2000,$Z1869))</f>
      </c>
      <c r="V1869">
        <f>IF(OR($T1869="",$U1869=""),"",$U1869-$T1869)</f>
      </c>
      <c r="W1869" t="str">
        <f>IF(TRIM(INDEX(connections!$A:$A,ROW()))="","",TRIM(INDEX(connections!$A:$A,ROW())))</f>
      </c>
      <c r="X1869" t="str">
        <f>IF($W1869="","",TRIM(INDEX(connections!$B:$B,ROW())))</f>
      </c>
      <c r="Y1869">
        <f>IF($W1869="","",IFERROR(MATCH($W1869,$A$2:$A$2000,0),""))</f>
      </c>
      <c r="Z1869">
        <f>IF($X1869="","",IFERROR(MATCH($X1869,$A$2:$A$2000,0),""))</f>
      </c>
      <c r="AA1869" t="str">
        <f>IF($Y1869="","",INDEX($P$2:$P$2000,$Y1869))</f>
      </c>
      <c r="AB1869" t="str">
        <f>IF($Z1869="","",INDEX($P$2:$P$2000,$Z1869))</f>
      </c>
      <c r="AC1869">
        <f>IF(AND($AA1869="Yes",$AB1869="Yes"),1,"")</f>
      </c>
      <c r="AD1869">
        <f>IF(OR($Y1869="",$Z1869=""),"",IF(INDEX($C$2:$C$2000,$Y1869)=INDEX($C$2:$C$2000,$Z1869),0,1))</f>
      </c>
      <c r="AE1869">
        <f>IF($AC1869&lt;&gt;1,"",IF(AND(INDEX($AG$2:$AG$2000,$Y1869)=1,INDEX($AG$2:$AG$2000,$Z1869)=1),1,""))</f>
      </c>
      <c r="AG1869">
        <f>IF($A1869="","",COUNTIFS($W$2:$W$2500,$A1869,$AB$2:$AB$2500,"Yes")+COUNTIFS($X$2:$X$2500,$A1869,$AA$2:$AA$2500,"Yes"))</f>
      </c>
      <c r="AH1869" t="str">
        <f>IF(OR($P1869&lt;&gt;"Yes",N($AG1869)=0),"",IF(AND($AG1869=1,COUNTIFS($W$2:$W$2500,$A1869,$AE$2:$AE$2500,1)+COUNTIFS($X$2:$X$2500,$A1869,$AE$2:$AE$2500,1)&gt;0),"","Yes"))</f>
      </c>
      <c r="AI1869">
        <f>IF($AH1869="Yes",$AG1869,"")</f>
      </c>
      <c r="AJ1869">
        <f>IF($AI1869="","",$AI1869+ROW()/1000000)</f>
      </c>
      <c r="AK1869">
        <f>IF(OR($A1869="",$P1869="Yes",N($AG1869)=0),"",$AG1869+ROW()/1000000)</f>
      </c>
      <c r="AL1869" t="str">
        <f>IF($A1869="","",INDEX(games!$J:$J,ROW())&amp;"")</f>
      </c>
      <c r="AM1869">
        <f>IF($A1869="","",SUMPRODUCT($AO1869:$BD1869,'Map Analysis'!$AP$2^{0,1,2,3,4,5,6,7,8,9,10,11,12,13,14,15}))</f>
      </c>
      <c r="AN1869">
        <f>IF($A1869="","",$AM1869+ROW()/10000000)</f>
      </c>
      <c r="AO1869">
        <f>IF($A1869="","",COUNTIF($W$2:$W$2500,$A1869))</f>
      </c>
      <c r="AP1869">
        <f>IF($A1869="","",SUMIFS($BF$2:$BF$2500,$W$2:$W$2500,$A1869))</f>
      </c>
      <c r="AQ1869">
        <f>IF($A1869="","",SUMIFS($BG$2:$BG$2500,$W$2:$W$2500,$A1869))</f>
      </c>
      <c r="AR1869">
        <f>IF($A1869="","",SUMIFS($BH$2:$BH$2500,$W$2:$W$2500,$A1869))</f>
      </c>
      <c r="AS1869">
        <f>IF($A1869="","",SUMIFS($BI$2:$BI$2500,$W$2:$W$2500,$A1869))</f>
      </c>
      <c r="AT1869">
        <f>IF($A1869="","",SUMIFS($BJ$2:$BJ$2500,$W$2:$W$2500,$A1869))</f>
      </c>
      <c r="AU1869">
        <f>IF($A1869="","",SUMIFS($BK$2:$BK$2500,$W$2:$W$2500,$A1869))</f>
      </c>
      <c r="AV1869">
        <f>IF($A1869="","",SUMIFS($BL$2:$BL$2500,$W$2:$W$2500,$A1869))</f>
      </c>
      <c r="AW1869">
        <f>IF($A1869="","",SUMIFS($BM$2:$BM$2500,$W$2:$W$2500,$A1869))</f>
      </c>
      <c r="AX1869">
        <f>IF($A1869="","",SUMIFS($BN$2:$BN$2500,$W$2:$W$2500,$A1869))</f>
      </c>
      <c r="AY1869">
        <f>IF($A1869="","",SUMIFS($BO$2:$BO$2500,$W$2:$W$2500,$A1869))</f>
      </c>
      <c r="AZ1869">
        <f>IF($A1869="","",SUMIFS($BP$2:$BP$2500,$W$2:$W$2500,$A1869))</f>
      </c>
      <c r="BA1869">
        <f>IF($A1869="","",SUMIFS($BQ$2:$BQ$2500,$W$2:$W$2500,$A1869))</f>
      </c>
      <c r="BB1869">
        <f>IF($A1869="","",SUMIFS($BR$2:$BR$2500,$W$2:$W$2500,$A1869))</f>
      </c>
      <c r="BC1869">
        <f>IF($A1869="","",SUMIFS($BS$2:$BS$2500,$W$2:$W$2500,$A1869))</f>
      </c>
      <c r="BD1869">
        <f>IF($A1869="","",SUMIFS($BT$2:$BT$2500,$W$2:$W$2500,$A1869))</f>
      </c>
      <c r="BF1869">
        <f>IF($Z1869="","",INDEX($AO$2:$AO$2000,$Z1869))</f>
      </c>
      <c r="BG1869">
        <f>IF($Z1869="","",INDEX($AP$2:$AP$2000,$Z1869))</f>
      </c>
      <c r="BH1869">
        <f>IF($Z1869="","",INDEX($AQ$2:$AQ$2000,$Z1869))</f>
      </c>
      <c r="BI1869">
        <f>IF($Z1869="","",INDEX($AR$2:$AR$2000,$Z1869))</f>
      </c>
      <c r="BJ1869">
        <f>IF($Z1869="","",INDEX($AS$2:$AS$2000,$Z1869))</f>
      </c>
      <c r="BK1869">
        <f>IF($Z1869="","",INDEX($AT$2:$AT$2000,$Z1869))</f>
      </c>
      <c r="BL1869">
        <f>IF($Z1869="","",INDEX($AU$2:$AU$2000,$Z1869))</f>
      </c>
      <c r="BM1869">
        <f>IF($Z1869="","",INDEX($AV$2:$AV$2000,$Z1869))</f>
      </c>
      <c r="BN1869">
        <f>IF($Z1869="","",INDEX($AW$2:$AW$2000,$Z1869))</f>
      </c>
      <c r="BO1869">
        <f>IF($Z1869="","",INDEX($AX$2:$AX$2000,$Z1869))</f>
      </c>
      <c r="BP1869">
        <f>IF($Z1869="","",INDEX($AY$2:$AY$2000,$Z1869))</f>
      </c>
      <c r="BQ1869">
        <f>IF($Z1869="","",INDEX($AZ$2:$AZ$2000,$Z1869))</f>
      </c>
      <c r="BR1869">
        <f>IF($Z1869="","",INDEX($BA$2:$BA$2000,$Z1869))</f>
      </c>
      <c r="BS1869">
        <f>IF($Z1869="","",INDEX($BB$2:$BB$2000,$Z1869))</f>
      </c>
      <c r="BT1869">
        <f>IF($Z1869="","",INDEX($BC$2:$BC$2000,$Z1869))</f>
      </c>
      <c r="BV1869">
        <f>IF(OR($A1869="",$P1869&lt;&gt;"Yes",$AH1869="Yes"),"",1+N($AG1869))</f>
      </c>
      <c r="BW1869">
        <f>IF($A1869="","",COUNTIFS($W$2:$W$2500,$A1869,$BZ$2:$BZ$2500,"Yes")+COUNTIFS($X$2:$X$2500,$A1869,$BY$2:$BY$2500,"Yes"))</f>
      </c>
      <c r="BX1869">
        <f>IF(OR($A1869="",$P1869="Yes"),"",IF(N($BW1869)=0,0,1+SUMIFS($CB$2:$CB$2500,$W$2:$W$2500,$A1869)+SUMIFS($CA$2:$CA$2500,$X$2:$X$2500,$A1869)))</f>
      </c>
      <c r="BY1869" t="str">
        <f>IF($Y1869="","",INDEX($AH$2:$AH$2000,$Y1869)&amp;"")</f>
      </c>
      <c r="BZ1869" t="str">
        <f>IF($Z1869="","",INDEX($AH$2:$AH$2000,$Z1869)&amp;"")</f>
      </c>
      <c r="CA1869">
        <f>IF($Y1869="","",INDEX($BV$2:$BV$2000,$Y1869))</f>
      </c>
      <c r="CB1869">
        <f>IF($Z1869="","",INDEX($BV$2:$BV$2000,$Z1869))</f>
      </c>
    </row>
    <row r="1870">
      <c r="A1870" t="str">
        <f>IF(TRIM(INDEX(games!$A:$A,ROW()))="","",TRIM(INDEX(games!$A:$A,ROW())))</f>
      </c>
      <c r="B1870">
        <f>IF(OR($A1870="",INDEX(games!$B:$B,ROW())=""),"",INDEX(games!$B:$B,ROW()))</f>
      </c>
      <c r="C1870" t="str">
        <f>IF(OR($A1870="",INDEX(games!$C:$C,ROW())=""),"",INDEX(games!$C:$C,ROW()))</f>
      </c>
      <c r="D1870">
        <f>IF($A1870="","",COUNTIF($W$2:$W$2500,$A1870)+COUNTIF($X$2:$X$2500,$A1870))</f>
      </c>
      <c r="E1870">
        <f>IF($A1870="","",IFERROR(MATCH($C1870,$R$2:$R$5,0),0))</f>
      </c>
      <c r="F1870">
        <f>IF($A1870="","",MOD(ROW(),34))</f>
      </c>
      <c r="G1870">
        <f>IF($A1870="",NA(),IF($C1870="Action",$B1870,NA()))</f>
      </c>
      <c r="H1870">
        <f>IF($A1870="",NA(),IF($C1870="Action",1+$F1870*0.023,NA()))</f>
      </c>
      <c r="I1870">
        <f>IF($A1870="",NA(),IF($C1870="Strategy",$B1870,NA()))</f>
      </c>
      <c r="J1870">
        <f>IF($A1870="",NA(),IF($C1870="Strategy",2+$F1870*0.023,NA()))</f>
      </c>
      <c r="K1870">
        <f>IF($A1870="",NA(),IF($C1870="Deckbuilder",$B1870,NA()))</f>
      </c>
      <c r="L1870">
        <f>IF($A1870="",NA(),IF($C1870="Deckbuilder",3+$F1870*0.023,NA()))</f>
      </c>
      <c r="M1870">
        <f>IF($A1870="",NA(),IF($C1870="Traditional",$B1870,NA()))</f>
      </c>
      <c r="N1870">
        <f>IF($A1870="",NA(),IF($C1870="Traditional",4+$F1870*0.023,NA()))</f>
      </c>
      <c r="O1870">
        <f>IF($A1870="","",$D1870+ROW()/1000000)</f>
      </c>
      <c r="P1870" t="str">
        <f>IF(OR($A1870="",INDEX(games!$H:$H,ROW())=""),"",INDEX(games!$H:$H,ROW()))</f>
      </c>
      <c r="Q1870">
        <f>IF(OR($A1870="",$P1870&lt;&gt;"Yes"),"",$D1870+ROW()/1000000)</f>
      </c>
      <c r="T1870">
        <f>IF($Y1870="","",INDEX($B$2:$B$2000,$Y1870))</f>
      </c>
      <c r="U1870">
        <f>IF($Z1870="","",INDEX($B$2:$B$2000,$Z1870))</f>
      </c>
      <c r="V1870">
        <f>IF(OR($T1870="",$U1870=""),"",$U1870-$T1870)</f>
      </c>
      <c r="W1870" t="str">
        <f>IF(TRIM(INDEX(connections!$A:$A,ROW()))="","",TRIM(INDEX(connections!$A:$A,ROW())))</f>
      </c>
      <c r="X1870" t="str">
        <f>IF($W1870="","",TRIM(INDEX(connections!$B:$B,ROW())))</f>
      </c>
      <c r="Y1870">
        <f>IF($W1870="","",IFERROR(MATCH($W1870,$A$2:$A$2000,0),""))</f>
      </c>
      <c r="Z1870">
        <f>IF($X1870="","",IFERROR(MATCH($X1870,$A$2:$A$2000,0),""))</f>
      </c>
      <c r="AA1870" t="str">
        <f>IF($Y1870="","",INDEX($P$2:$P$2000,$Y1870))</f>
      </c>
      <c r="AB1870" t="str">
        <f>IF($Z1870="","",INDEX($P$2:$P$2000,$Z1870))</f>
      </c>
      <c r="AC1870">
        <f>IF(AND($AA1870="Yes",$AB1870="Yes"),1,"")</f>
      </c>
      <c r="AD1870">
        <f>IF(OR($Y1870="",$Z1870=""),"",IF(INDEX($C$2:$C$2000,$Y1870)=INDEX($C$2:$C$2000,$Z1870),0,1))</f>
      </c>
      <c r="AE1870">
        <f>IF($AC1870&lt;&gt;1,"",IF(AND(INDEX($AG$2:$AG$2000,$Y1870)=1,INDEX($AG$2:$AG$2000,$Z1870)=1),1,""))</f>
      </c>
      <c r="AG1870">
        <f>IF($A1870="","",COUNTIFS($W$2:$W$2500,$A1870,$AB$2:$AB$2500,"Yes")+COUNTIFS($X$2:$X$2500,$A1870,$AA$2:$AA$2500,"Yes"))</f>
      </c>
      <c r="AH1870" t="str">
        <f>IF(OR($P1870&lt;&gt;"Yes",N($AG1870)=0),"",IF(AND($AG1870=1,COUNTIFS($W$2:$W$2500,$A1870,$AE$2:$AE$2500,1)+COUNTIFS($X$2:$X$2500,$A1870,$AE$2:$AE$2500,1)&gt;0),"","Yes"))</f>
      </c>
      <c r="AI1870">
        <f>IF($AH1870="Yes",$AG1870,"")</f>
      </c>
      <c r="AJ1870">
        <f>IF($AI1870="","",$AI1870+ROW()/1000000)</f>
      </c>
      <c r="AK1870">
        <f>IF(OR($A1870="",$P1870="Yes",N($AG1870)=0),"",$AG1870+ROW()/1000000)</f>
      </c>
      <c r="AL1870" t="str">
        <f>IF($A1870="","",INDEX(games!$J:$J,ROW())&amp;"")</f>
      </c>
      <c r="AM1870">
        <f>IF($A1870="","",SUMPRODUCT($AO1870:$BD1870,'Map Analysis'!$AP$2^{0,1,2,3,4,5,6,7,8,9,10,11,12,13,14,15}))</f>
      </c>
      <c r="AN1870">
        <f>IF($A1870="","",$AM1870+ROW()/10000000)</f>
      </c>
      <c r="AO1870">
        <f>IF($A1870="","",COUNTIF($W$2:$W$2500,$A1870))</f>
      </c>
      <c r="AP1870">
        <f>IF($A1870="","",SUMIFS($BF$2:$BF$2500,$W$2:$W$2500,$A1870))</f>
      </c>
      <c r="AQ1870">
        <f>IF($A1870="","",SUMIFS($BG$2:$BG$2500,$W$2:$W$2500,$A1870))</f>
      </c>
      <c r="AR1870">
        <f>IF($A1870="","",SUMIFS($BH$2:$BH$2500,$W$2:$W$2500,$A1870))</f>
      </c>
      <c r="AS1870">
        <f>IF($A1870="","",SUMIFS($BI$2:$BI$2500,$W$2:$W$2500,$A1870))</f>
      </c>
      <c r="AT1870">
        <f>IF($A1870="","",SUMIFS($BJ$2:$BJ$2500,$W$2:$W$2500,$A1870))</f>
      </c>
      <c r="AU1870">
        <f>IF($A1870="","",SUMIFS($BK$2:$BK$2500,$W$2:$W$2500,$A1870))</f>
      </c>
      <c r="AV1870">
        <f>IF($A1870="","",SUMIFS($BL$2:$BL$2500,$W$2:$W$2500,$A1870))</f>
      </c>
      <c r="AW1870">
        <f>IF($A1870="","",SUMIFS($BM$2:$BM$2500,$W$2:$W$2500,$A1870))</f>
      </c>
      <c r="AX1870">
        <f>IF($A1870="","",SUMIFS($BN$2:$BN$2500,$W$2:$W$2500,$A1870))</f>
      </c>
      <c r="AY1870">
        <f>IF($A1870="","",SUMIFS($BO$2:$BO$2500,$W$2:$W$2500,$A1870))</f>
      </c>
      <c r="AZ1870">
        <f>IF($A1870="","",SUMIFS($BP$2:$BP$2500,$W$2:$W$2500,$A1870))</f>
      </c>
      <c r="BA1870">
        <f>IF($A1870="","",SUMIFS($BQ$2:$BQ$2500,$W$2:$W$2500,$A1870))</f>
      </c>
      <c r="BB1870">
        <f>IF($A1870="","",SUMIFS($BR$2:$BR$2500,$W$2:$W$2500,$A1870))</f>
      </c>
      <c r="BC1870">
        <f>IF($A1870="","",SUMIFS($BS$2:$BS$2500,$W$2:$W$2500,$A1870))</f>
      </c>
      <c r="BD1870">
        <f>IF($A1870="","",SUMIFS($BT$2:$BT$2500,$W$2:$W$2500,$A1870))</f>
      </c>
      <c r="BF1870">
        <f>IF($Z1870="","",INDEX($AO$2:$AO$2000,$Z1870))</f>
      </c>
      <c r="BG1870">
        <f>IF($Z1870="","",INDEX($AP$2:$AP$2000,$Z1870))</f>
      </c>
      <c r="BH1870">
        <f>IF($Z1870="","",INDEX($AQ$2:$AQ$2000,$Z1870))</f>
      </c>
      <c r="BI1870">
        <f>IF($Z1870="","",INDEX($AR$2:$AR$2000,$Z1870))</f>
      </c>
      <c r="BJ1870">
        <f>IF($Z1870="","",INDEX($AS$2:$AS$2000,$Z1870))</f>
      </c>
      <c r="BK1870">
        <f>IF($Z1870="","",INDEX($AT$2:$AT$2000,$Z1870))</f>
      </c>
      <c r="BL1870">
        <f>IF($Z1870="","",INDEX($AU$2:$AU$2000,$Z1870))</f>
      </c>
      <c r="BM1870">
        <f>IF($Z1870="","",INDEX($AV$2:$AV$2000,$Z1870))</f>
      </c>
      <c r="BN1870">
        <f>IF($Z1870="","",INDEX($AW$2:$AW$2000,$Z1870))</f>
      </c>
      <c r="BO1870">
        <f>IF($Z1870="","",INDEX($AX$2:$AX$2000,$Z1870))</f>
      </c>
      <c r="BP1870">
        <f>IF($Z1870="","",INDEX($AY$2:$AY$2000,$Z1870))</f>
      </c>
      <c r="BQ1870">
        <f>IF($Z1870="","",INDEX($AZ$2:$AZ$2000,$Z1870))</f>
      </c>
      <c r="BR1870">
        <f>IF($Z1870="","",INDEX($BA$2:$BA$2000,$Z1870))</f>
      </c>
      <c r="BS1870">
        <f>IF($Z1870="","",INDEX($BB$2:$BB$2000,$Z1870))</f>
      </c>
      <c r="BT1870">
        <f>IF($Z1870="","",INDEX($BC$2:$BC$2000,$Z1870))</f>
      </c>
      <c r="BV1870">
        <f>IF(OR($A1870="",$P1870&lt;&gt;"Yes",$AH1870="Yes"),"",1+N($AG1870))</f>
      </c>
      <c r="BW1870">
        <f>IF($A1870="","",COUNTIFS($W$2:$W$2500,$A1870,$BZ$2:$BZ$2500,"Yes")+COUNTIFS($X$2:$X$2500,$A1870,$BY$2:$BY$2500,"Yes"))</f>
      </c>
      <c r="BX1870">
        <f>IF(OR($A1870="",$P1870="Yes"),"",IF(N($BW1870)=0,0,1+SUMIFS($CB$2:$CB$2500,$W$2:$W$2500,$A1870)+SUMIFS($CA$2:$CA$2500,$X$2:$X$2500,$A1870)))</f>
      </c>
      <c r="BY1870" t="str">
        <f>IF($Y1870="","",INDEX($AH$2:$AH$2000,$Y1870)&amp;"")</f>
      </c>
      <c r="BZ1870" t="str">
        <f>IF($Z1870="","",INDEX($AH$2:$AH$2000,$Z1870)&amp;"")</f>
      </c>
      <c r="CA1870">
        <f>IF($Y1870="","",INDEX($BV$2:$BV$2000,$Y1870))</f>
      </c>
      <c r="CB1870">
        <f>IF($Z1870="","",INDEX($BV$2:$BV$2000,$Z1870))</f>
      </c>
    </row>
    <row r="1871">
      <c r="A1871" t="str">
        <f>IF(TRIM(INDEX(games!$A:$A,ROW()))="","",TRIM(INDEX(games!$A:$A,ROW())))</f>
      </c>
      <c r="B1871">
        <f>IF(OR($A1871="",INDEX(games!$B:$B,ROW())=""),"",INDEX(games!$B:$B,ROW()))</f>
      </c>
      <c r="C1871" t="str">
        <f>IF(OR($A1871="",INDEX(games!$C:$C,ROW())=""),"",INDEX(games!$C:$C,ROW()))</f>
      </c>
      <c r="D1871">
        <f>IF($A1871="","",COUNTIF($W$2:$W$2500,$A1871)+COUNTIF($X$2:$X$2500,$A1871))</f>
      </c>
      <c r="E1871">
        <f>IF($A1871="","",IFERROR(MATCH($C1871,$R$2:$R$5,0),0))</f>
      </c>
      <c r="F1871">
        <f>IF($A1871="","",MOD(ROW(),34))</f>
      </c>
      <c r="G1871">
        <f>IF($A1871="",NA(),IF($C1871="Action",$B1871,NA()))</f>
      </c>
      <c r="H1871">
        <f>IF($A1871="",NA(),IF($C1871="Action",1+$F1871*0.023,NA()))</f>
      </c>
      <c r="I1871">
        <f>IF($A1871="",NA(),IF($C1871="Strategy",$B1871,NA()))</f>
      </c>
      <c r="J1871">
        <f>IF($A1871="",NA(),IF($C1871="Strategy",2+$F1871*0.023,NA()))</f>
      </c>
      <c r="K1871">
        <f>IF($A1871="",NA(),IF($C1871="Deckbuilder",$B1871,NA()))</f>
      </c>
      <c r="L1871">
        <f>IF($A1871="",NA(),IF($C1871="Deckbuilder",3+$F1871*0.023,NA()))</f>
      </c>
      <c r="M1871">
        <f>IF($A1871="",NA(),IF($C1871="Traditional",$B1871,NA()))</f>
      </c>
      <c r="N1871">
        <f>IF($A1871="",NA(),IF($C1871="Traditional",4+$F1871*0.023,NA()))</f>
      </c>
      <c r="O1871">
        <f>IF($A1871="","",$D1871+ROW()/1000000)</f>
      </c>
      <c r="P1871" t="str">
        <f>IF(OR($A1871="",INDEX(games!$H:$H,ROW())=""),"",INDEX(games!$H:$H,ROW()))</f>
      </c>
      <c r="Q1871">
        <f>IF(OR($A1871="",$P1871&lt;&gt;"Yes"),"",$D1871+ROW()/1000000)</f>
      </c>
      <c r="T1871">
        <f>IF($Y1871="","",INDEX($B$2:$B$2000,$Y1871))</f>
      </c>
      <c r="U1871">
        <f>IF($Z1871="","",INDEX($B$2:$B$2000,$Z1871))</f>
      </c>
      <c r="V1871">
        <f>IF(OR($T1871="",$U1871=""),"",$U1871-$T1871)</f>
      </c>
      <c r="W1871" t="str">
        <f>IF(TRIM(INDEX(connections!$A:$A,ROW()))="","",TRIM(INDEX(connections!$A:$A,ROW())))</f>
      </c>
      <c r="X1871" t="str">
        <f>IF($W1871="","",TRIM(INDEX(connections!$B:$B,ROW())))</f>
      </c>
      <c r="Y1871">
        <f>IF($W1871="","",IFERROR(MATCH($W1871,$A$2:$A$2000,0),""))</f>
      </c>
      <c r="Z1871">
        <f>IF($X1871="","",IFERROR(MATCH($X1871,$A$2:$A$2000,0),""))</f>
      </c>
      <c r="AA1871" t="str">
        <f>IF($Y1871="","",INDEX($P$2:$P$2000,$Y1871))</f>
      </c>
      <c r="AB1871" t="str">
        <f>IF($Z1871="","",INDEX($P$2:$P$2000,$Z1871))</f>
      </c>
      <c r="AC1871">
        <f>IF(AND($AA1871="Yes",$AB1871="Yes"),1,"")</f>
      </c>
      <c r="AD1871">
        <f>IF(OR($Y1871="",$Z1871=""),"",IF(INDEX($C$2:$C$2000,$Y1871)=INDEX($C$2:$C$2000,$Z1871),0,1))</f>
      </c>
      <c r="AE1871">
        <f>IF($AC1871&lt;&gt;1,"",IF(AND(INDEX($AG$2:$AG$2000,$Y1871)=1,INDEX($AG$2:$AG$2000,$Z1871)=1),1,""))</f>
      </c>
      <c r="AG1871">
        <f>IF($A1871="","",COUNTIFS($W$2:$W$2500,$A1871,$AB$2:$AB$2500,"Yes")+COUNTIFS($X$2:$X$2500,$A1871,$AA$2:$AA$2500,"Yes"))</f>
      </c>
      <c r="AH1871" t="str">
        <f>IF(OR($P1871&lt;&gt;"Yes",N($AG1871)=0),"",IF(AND($AG1871=1,COUNTIFS($W$2:$W$2500,$A1871,$AE$2:$AE$2500,1)+COUNTIFS($X$2:$X$2500,$A1871,$AE$2:$AE$2500,1)&gt;0),"","Yes"))</f>
      </c>
      <c r="AI1871">
        <f>IF($AH1871="Yes",$AG1871,"")</f>
      </c>
      <c r="AJ1871">
        <f>IF($AI1871="","",$AI1871+ROW()/1000000)</f>
      </c>
      <c r="AK1871">
        <f>IF(OR($A1871="",$P1871="Yes",N($AG1871)=0),"",$AG1871+ROW()/1000000)</f>
      </c>
      <c r="AL1871" t="str">
        <f>IF($A1871="","",INDEX(games!$J:$J,ROW())&amp;"")</f>
      </c>
      <c r="AM1871">
        <f>IF($A1871="","",SUMPRODUCT($AO1871:$BD1871,'Map Analysis'!$AP$2^{0,1,2,3,4,5,6,7,8,9,10,11,12,13,14,15}))</f>
      </c>
      <c r="AN1871">
        <f>IF($A1871="","",$AM1871+ROW()/10000000)</f>
      </c>
      <c r="AO1871">
        <f>IF($A1871="","",COUNTIF($W$2:$W$2500,$A1871))</f>
      </c>
      <c r="AP1871">
        <f>IF($A1871="","",SUMIFS($BF$2:$BF$2500,$W$2:$W$2500,$A1871))</f>
      </c>
      <c r="AQ1871">
        <f>IF($A1871="","",SUMIFS($BG$2:$BG$2500,$W$2:$W$2500,$A1871))</f>
      </c>
      <c r="AR1871">
        <f>IF($A1871="","",SUMIFS($BH$2:$BH$2500,$W$2:$W$2500,$A1871))</f>
      </c>
      <c r="AS1871">
        <f>IF($A1871="","",SUMIFS($BI$2:$BI$2500,$W$2:$W$2500,$A1871))</f>
      </c>
      <c r="AT1871">
        <f>IF($A1871="","",SUMIFS($BJ$2:$BJ$2500,$W$2:$W$2500,$A1871))</f>
      </c>
      <c r="AU1871">
        <f>IF($A1871="","",SUMIFS($BK$2:$BK$2500,$W$2:$W$2500,$A1871))</f>
      </c>
      <c r="AV1871">
        <f>IF($A1871="","",SUMIFS($BL$2:$BL$2500,$W$2:$W$2500,$A1871))</f>
      </c>
      <c r="AW1871">
        <f>IF($A1871="","",SUMIFS($BM$2:$BM$2500,$W$2:$W$2500,$A1871))</f>
      </c>
      <c r="AX1871">
        <f>IF($A1871="","",SUMIFS($BN$2:$BN$2500,$W$2:$W$2500,$A1871))</f>
      </c>
      <c r="AY1871">
        <f>IF($A1871="","",SUMIFS($BO$2:$BO$2500,$W$2:$W$2500,$A1871))</f>
      </c>
      <c r="AZ1871">
        <f>IF($A1871="","",SUMIFS($BP$2:$BP$2500,$W$2:$W$2500,$A1871))</f>
      </c>
      <c r="BA1871">
        <f>IF($A1871="","",SUMIFS($BQ$2:$BQ$2500,$W$2:$W$2500,$A1871))</f>
      </c>
      <c r="BB1871">
        <f>IF($A1871="","",SUMIFS($BR$2:$BR$2500,$W$2:$W$2500,$A1871))</f>
      </c>
      <c r="BC1871">
        <f>IF($A1871="","",SUMIFS($BS$2:$BS$2500,$W$2:$W$2500,$A1871))</f>
      </c>
      <c r="BD1871">
        <f>IF($A1871="","",SUMIFS($BT$2:$BT$2500,$W$2:$W$2500,$A1871))</f>
      </c>
      <c r="BF1871">
        <f>IF($Z1871="","",INDEX($AO$2:$AO$2000,$Z1871))</f>
      </c>
      <c r="BG1871">
        <f>IF($Z1871="","",INDEX($AP$2:$AP$2000,$Z1871))</f>
      </c>
      <c r="BH1871">
        <f>IF($Z1871="","",INDEX($AQ$2:$AQ$2000,$Z1871))</f>
      </c>
      <c r="BI1871">
        <f>IF($Z1871="","",INDEX($AR$2:$AR$2000,$Z1871))</f>
      </c>
      <c r="BJ1871">
        <f>IF($Z1871="","",INDEX($AS$2:$AS$2000,$Z1871))</f>
      </c>
      <c r="BK1871">
        <f>IF($Z1871="","",INDEX($AT$2:$AT$2000,$Z1871))</f>
      </c>
      <c r="BL1871">
        <f>IF($Z1871="","",INDEX($AU$2:$AU$2000,$Z1871))</f>
      </c>
      <c r="BM1871">
        <f>IF($Z1871="","",INDEX($AV$2:$AV$2000,$Z1871))</f>
      </c>
      <c r="BN1871">
        <f>IF($Z1871="","",INDEX($AW$2:$AW$2000,$Z1871))</f>
      </c>
      <c r="BO1871">
        <f>IF($Z1871="","",INDEX($AX$2:$AX$2000,$Z1871))</f>
      </c>
      <c r="BP1871">
        <f>IF($Z1871="","",INDEX($AY$2:$AY$2000,$Z1871))</f>
      </c>
      <c r="BQ1871">
        <f>IF($Z1871="","",INDEX($AZ$2:$AZ$2000,$Z1871))</f>
      </c>
      <c r="BR1871">
        <f>IF($Z1871="","",INDEX($BA$2:$BA$2000,$Z1871))</f>
      </c>
      <c r="BS1871">
        <f>IF($Z1871="","",INDEX($BB$2:$BB$2000,$Z1871))</f>
      </c>
      <c r="BT1871">
        <f>IF($Z1871="","",INDEX($BC$2:$BC$2000,$Z1871))</f>
      </c>
      <c r="BV1871">
        <f>IF(OR($A1871="",$P1871&lt;&gt;"Yes",$AH1871="Yes"),"",1+N($AG1871))</f>
      </c>
      <c r="BW1871">
        <f>IF($A1871="","",COUNTIFS($W$2:$W$2500,$A1871,$BZ$2:$BZ$2500,"Yes")+COUNTIFS($X$2:$X$2500,$A1871,$BY$2:$BY$2500,"Yes"))</f>
      </c>
      <c r="BX1871">
        <f>IF(OR($A1871="",$P1871="Yes"),"",IF(N($BW1871)=0,0,1+SUMIFS($CB$2:$CB$2500,$W$2:$W$2500,$A1871)+SUMIFS($CA$2:$CA$2500,$X$2:$X$2500,$A1871)))</f>
      </c>
      <c r="BY1871" t="str">
        <f>IF($Y1871="","",INDEX($AH$2:$AH$2000,$Y1871)&amp;"")</f>
      </c>
      <c r="BZ1871" t="str">
        <f>IF($Z1871="","",INDEX($AH$2:$AH$2000,$Z1871)&amp;"")</f>
      </c>
      <c r="CA1871">
        <f>IF($Y1871="","",INDEX($BV$2:$BV$2000,$Y1871))</f>
      </c>
      <c r="CB1871">
        <f>IF($Z1871="","",INDEX($BV$2:$BV$2000,$Z1871))</f>
      </c>
    </row>
    <row r="1872">
      <c r="A1872" t="str">
        <f>IF(TRIM(INDEX(games!$A:$A,ROW()))="","",TRIM(INDEX(games!$A:$A,ROW())))</f>
      </c>
      <c r="B1872">
        <f>IF(OR($A1872="",INDEX(games!$B:$B,ROW())=""),"",INDEX(games!$B:$B,ROW()))</f>
      </c>
      <c r="C1872" t="str">
        <f>IF(OR($A1872="",INDEX(games!$C:$C,ROW())=""),"",INDEX(games!$C:$C,ROW()))</f>
      </c>
      <c r="D1872">
        <f>IF($A1872="","",COUNTIF($W$2:$W$2500,$A1872)+COUNTIF($X$2:$X$2500,$A1872))</f>
      </c>
      <c r="E1872">
        <f>IF($A1872="","",IFERROR(MATCH($C1872,$R$2:$R$5,0),0))</f>
      </c>
      <c r="F1872">
        <f>IF($A1872="","",MOD(ROW(),34))</f>
      </c>
      <c r="G1872">
        <f>IF($A1872="",NA(),IF($C1872="Action",$B1872,NA()))</f>
      </c>
      <c r="H1872">
        <f>IF($A1872="",NA(),IF($C1872="Action",1+$F1872*0.023,NA()))</f>
      </c>
      <c r="I1872">
        <f>IF($A1872="",NA(),IF($C1872="Strategy",$B1872,NA()))</f>
      </c>
      <c r="J1872">
        <f>IF($A1872="",NA(),IF($C1872="Strategy",2+$F1872*0.023,NA()))</f>
      </c>
      <c r="K1872">
        <f>IF($A1872="",NA(),IF($C1872="Deckbuilder",$B1872,NA()))</f>
      </c>
      <c r="L1872">
        <f>IF($A1872="",NA(),IF($C1872="Deckbuilder",3+$F1872*0.023,NA()))</f>
      </c>
      <c r="M1872">
        <f>IF($A1872="",NA(),IF($C1872="Traditional",$B1872,NA()))</f>
      </c>
      <c r="N1872">
        <f>IF($A1872="",NA(),IF($C1872="Traditional",4+$F1872*0.023,NA()))</f>
      </c>
      <c r="O1872">
        <f>IF($A1872="","",$D1872+ROW()/1000000)</f>
      </c>
      <c r="P1872" t="str">
        <f>IF(OR($A1872="",INDEX(games!$H:$H,ROW())=""),"",INDEX(games!$H:$H,ROW()))</f>
      </c>
      <c r="Q1872">
        <f>IF(OR($A1872="",$P1872&lt;&gt;"Yes"),"",$D1872+ROW()/1000000)</f>
      </c>
      <c r="T1872">
        <f>IF($Y1872="","",INDEX($B$2:$B$2000,$Y1872))</f>
      </c>
      <c r="U1872">
        <f>IF($Z1872="","",INDEX($B$2:$B$2000,$Z1872))</f>
      </c>
      <c r="V1872">
        <f>IF(OR($T1872="",$U1872=""),"",$U1872-$T1872)</f>
      </c>
      <c r="W1872" t="str">
        <f>IF(TRIM(INDEX(connections!$A:$A,ROW()))="","",TRIM(INDEX(connections!$A:$A,ROW())))</f>
      </c>
      <c r="X1872" t="str">
        <f>IF($W1872="","",TRIM(INDEX(connections!$B:$B,ROW())))</f>
      </c>
      <c r="Y1872">
        <f>IF($W1872="","",IFERROR(MATCH($W1872,$A$2:$A$2000,0),""))</f>
      </c>
      <c r="Z1872">
        <f>IF($X1872="","",IFERROR(MATCH($X1872,$A$2:$A$2000,0),""))</f>
      </c>
      <c r="AA1872" t="str">
        <f>IF($Y1872="","",INDEX($P$2:$P$2000,$Y1872))</f>
      </c>
      <c r="AB1872" t="str">
        <f>IF($Z1872="","",INDEX($P$2:$P$2000,$Z1872))</f>
      </c>
      <c r="AC1872">
        <f>IF(AND($AA1872="Yes",$AB1872="Yes"),1,"")</f>
      </c>
      <c r="AD1872">
        <f>IF(OR($Y1872="",$Z1872=""),"",IF(INDEX($C$2:$C$2000,$Y1872)=INDEX($C$2:$C$2000,$Z1872),0,1))</f>
      </c>
      <c r="AE1872">
        <f>IF($AC1872&lt;&gt;1,"",IF(AND(INDEX($AG$2:$AG$2000,$Y1872)=1,INDEX($AG$2:$AG$2000,$Z1872)=1),1,""))</f>
      </c>
      <c r="AG1872">
        <f>IF($A1872="","",COUNTIFS($W$2:$W$2500,$A1872,$AB$2:$AB$2500,"Yes")+COUNTIFS($X$2:$X$2500,$A1872,$AA$2:$AA$2500,"Yes"))</f>
      </c>
      <c r="AH1872" t="str">
        <f>IF(OR($P1872&lt;&gt;"Yes",N($AG1872)=0),"",IF(AND($AG1872=1,COUNTIFS($W$2:$W$2500,$A1872,$AE$2:$AE$2500,1)+COUNTIFS($X$2:$X$2500,$A1872,$AE$2:$AE$2500,1)&gt;0),"","Yes"))</f>
      </c>
      <c r="AI1872">
        <f>IF($AH1872="Yes",$AG1872,"")</f>
      </c>
      <c r="AJ1872">
        <f>IF($AI1872="","",$AI1872+ROW()/1000000)</f>
      </c>
      <c r="AK1872">
        <f>IF(OR($A1872="",$P1872="Yes",N($AG1872)=0),"",$AG1872+ROW()/1000000)</f>
      </c>
      <c r="AL1872" t="str">
        <f>IF($A1872="","",INDEX(games!$J:$J,ROW())&amp;"")</f>
      </c>
      <c r="AM1872">
        <f>IF($A1872="","",SUMPRODUCT($AO1872:$BD1872,'Map Analysis'!$AP$2^{0,1,2,3,4,5,6,7,8,9,10,11,12,13,14,15}))</f>
      </c>
      <c r="AN1872">
        <f>IF($A1872="","",$AM1872+ROW()/10000000)</f>
      </c>
      <c r="AO1872">
        <f>IF($A1872="","",COUNTIF($W$2:$W$2500,$A1872))</f>
      </c>
      <c r="AP1872">
        <f>IF($A1872="","",SUMIFS($BF$2:$BF$2500,$W$2:$W$2500,$A1872))</f>
      </c>
      <c r="AQ1872">
        <f>IF($A1872="","",SUMIFS($BG$2:$BG$2500,$W$2:$W$2500,$A1872))</f>
      </c>
      <c r="AR1872">
        <f>IF($A1872="","",SUMIFS($BH$2:$BH$2500,$W$2:$W$2500,$A1872))</f>
      </c>
      <c r="AS1872">
        <f>IF($A1872="","",SUMIFS($BI$2:$BI$2500,$W$2:$W$2500,$A1872))</f>
      </c>
      <c r="AT1872">
        <f>IF($A1872="","",SUMIFS($BJ$2:$BJ$2500,$W$2:$W$2500,$A1872))</f>
      </c>
      <c r="AU1872">
        <f>IF($A1872="","",SUMIFS($BK$2:$BK$2500,$W$2:$W$2500,$A1872))</f>
      </c>
      <c r="AV1872">
        <f>IF($A1872="","",SUMIFS($BL$2:$BL$2500,$W$2:$W$2500,$A1872))</f>
      </c>
      <c r="AW1872">
        <f>IF($A1872="","",SUMIFS($BM$2:$BM$2500,$W$2:$W$2500,$A1872))</f>
      </c>
      <c r="AX1872">
        <f>IF($A1872="","",SUMIFS($BN$2:$BN$2500,$W$2:$W$2500,$A1872))</f>
      </c>
      <c r="AY1872">
        <f>IF($A1872="","",SUMIFS($BO$2:$BO$2500,$W$2:$W$2500,$A1872))</f>
      </c>
      <c r="AZ1872">
        <f>IF($A1872="","",SUMIFS($BP$2:$BP$2500,$W$2:$W$2500,$A1872))</f>
      </c>
      <c r="BA1872">
        <f>IF($A1872="","",SUMIFS($BQ$2:$BQ$2500,$W$2:$W$2500,$A1872))</f>
      </c>
      <c r="BB1872">
        <f>IF($A1872="","",SUMIFS($BR$2:$BR$2500,$W$2:$W$2500,$A1872))</f>
      </c>
      <c r="BC1872">
        <f>IF($A1872="","",SUMIFS($BS$2:$BS$2500,$W$2:$W$2500,$A1872))</f>
      </c>
      <c r="BD1872">
        <f>IF($A1872="","",SUMIFS($BT$2:$BT$2500,$W$2:$W$2500,$A1872))</f>
      </c>
      <c r="BF1872">
        <f>IF($Z1872="","",INDEX($AO$2:$AO$2000,$Z1872))</f>
      </c>
      <c r="BG1872">
        <f>IF($Z1872="","",INDEX($AP$2:$AP$2000,$Z1872))</f>
      </c>
      <c r="BH1872">
        <f>IF($Z1872="","",INDEX($AQ$2:$AQ$2000,$Z1872))</f>
      </c>
      <c r="BI1872">
        <f>IF($Z1872="","",INDEX($AR$2:$AR$2000,$Z1872))</f>
      </c>
      <c r="BJ1872">
        <f>IF($Z1872="","",INDEX($AS$2:$AS$2000,$Z1872))</f>
      </c>
      <c r="BK1872">
        <f>IF($Z1872="","",INDEX($AT$2:$AT$2000,$Z1872))</f>
      </c>
      <c r="BL1872">
        <f>IF($Z1872="","",INDEX($AU$2:$AU$2000,$Z1872))</f>
      </c>
      <c r="BM1872">
        <f>IF($Z1872="","",INDEX($AV$2:$AV$2000,$Z1872))</f>
      </c>
      <c r="BN1872">
        <f>IF($Z1872="","",INDEX($AW$2:$AW$2000,$Z1872))</f>
      </c>
      <c r="BO1872">
        <f>IF($Z1872="","",INDEX($AX$2:$AX$2000,$Z1872))</f>
      </c>
      <c r="BP1872">
        <f>IF($Z1872="","",INDEX($AY$2:$AY$2000,$Z1872))</f>
      </c>
      <c r="BQ1872">
        <f>IF($Z1872="","",INDEX($AZ$2:$AZ$2000,$Z1872))</f>
      </c>
      <c r="BR1872">
        <f>IF($Z1872="","",INDEX($BA$2:$BA$2000,$Z1872))</f>
      </c>
      <c r="BS1872">
        <f>IF($Z1872="","",INDEX($BB$2:$BB$2000,$Z1872))</f>
      </c>
      <c r="BT1872">
        <f>IF($Z1872="","",INDEX($BC$2:$BC$2000,$Z1872))</f>
      </c>
      <c r="BV1872">
        <f>IF(OR($A1872="",$P1872&lt;&gt;"Yes",$AH1872="Yes"),"",1+N($AG1872))</f>
      </c>
      <c r="BW1872">
        <f>IF($A1872="","",COUNTIFS($W$2:$W$2500,$A1872,$BZ$2:$BZ$2500,"Yes")+COUNTIFS($X$2:$X$2500,$A1872,$BY$2:$BY$2500,"Yes"))</f>
      </c>
      <c r="BX1872">
        <f>IF(OR($A1872="",$P1872="Yes"),"",IF(N($BW1872)=0,0,1+SUMIFS($CB$2:$CB$2500,$W$2:$W$2500,$A1872)+SUMIFS($CA$2:$CA$2500,$X$2:$X$2500,$A1872)))</f>
      </c>
      <c r="BY1872" t="str">
        <f>IF($Y1872="","",INDEX($AH$2:$AH$2000,$Y1872)&amp;"")</f>
      </c>
      <c r="BZ1872" t="str">
        <f>IF($Z1872="","",INDEX($AH$2:$AH$2000,$Z1872)&amp;"")</f>
      </c>
      <c r="CA1872">
        <f>IF($Y1872="","",INDEX($BV$2:$BV$2000,$Y1872))</f>
      </c>
      <c r="CB1872">
        <f>IF($Z1872="","",INDEX($BV$2:$BV$2000,$Z1872))</f>
      </c>
    </row>
    <row r="1873">
      <c r="A1873" t="str">
        <f>IF(TRIM(INDEX(games!$A:$A,ROW()))="","",TRIM(INDEX(games!$A:$A,ROW())))</f>
      </c>
      <c r="B1873">
        <f>IF(OR($A1873="",INDEX(games!$B:$B,ROW())=""),"",INDEX(games!$B:$B,ROW()))</f>
      </c>
      <c r="C1873" t="str">
        <f>IF(OR($A1873="",INDEX(games!$C:$C,ROW())=""),"",INDEX(games!$C:$C,ROW()))</f>
      </c>
      <c r="D1873">
        <f>IF($A1873="","",COUNTIF($W$2:$W$2500,$A1873)+COUNTIF($X$2:$X$2500,$A1873))</f>
      </c>
      <c r="E1873">
        <f>IF($A1873="","",IFERROR(MATCH($C1873,$R$2:$R$5,0),0))</f>
      </c>
      <c r="F1873">
        <f>IF($A1873="","",MOD(ROW(),34))</f>
      </c>
      <c r="G1873">
        <f>IF($A1873="",NA(),IF($C1873="Action",$B1873,NA()))</f>
      </c>
      <c r="H1873">
        <f>IF($A1873="",NA(),IF($C1873="Action",1+$F1873*0.023,NA()))</f>
      </c>
      <c r="I1873">
        <f>IF($A1873="",NA(),IF($C1873="Strategy",$B1873,NA()))</f>
      </c>
      <c r="J1873">
        <f>IF($A1873="",NA(),IF($C1873="Strategy",2+$F1873*0.023,NA()))</f>
      </c>
      <c r="K1873">
        <f>IF($A1873="",NA(),IF($C1873="Deckbuilder",$B1873,NA()))</f>
      </c>
      <c r="L1873">
        <f>IF($A1873="",NA(),IF($C1873="Deckbuilder",3+$F1873*0.023,NA()))</f>
      </c>
      <c r="M1873">
        <f>IF($A1873="",NA(),IF($C1873="Traditional",$B1873,NA()))</f>
      </c>
      <c r="N1873">
        <f>IF($A1873="",NA(),IF($C1873="Traditional",4+$F1873*0.023,NA()))</f>
      </c>
      <c r="O1873">
        <f>IF($A1873="","",$D1873+ROW()/1000000)</f>
      </c>
      <c r="P1873" t="str">
        <f>IF(OR($A1873="",INDEX(games!$H:$H,ROW())=""),"",INDEX(games!$H:$H,ROW()))</f>
      </c>
      <c r="Q1873">
        <f>IF(OR($A1873="",$P1873&lt;&gt;"Yes"),"",$D1873+ROW()/1000000)</f>
      </c>
      <c r="T1873">
        <f>IF($Y1873="","",INDEX($B$2:$B$2000,$Y1873))</f>
      </c>
      <c r="U1873">
        <f>IF($Z1873="","",INDEX($B$2:$B$2000,$Z1873))</f>
      </c>
      <c r="V1873">
        <f>IF(OR($T1873="",$U1873=""),"",$U1873-$T1873)</f>
      </c>
      <c r="W1873" t="str">
        <f>IF(TRIM(INDEX(connections!$A:$A,ROW()))="","",TRIM(INDEX(connections!$A:$A,ROW())))</f>
      </c>
      <c r="X1873" t="str">
        <f>IF($W1873="","",TRIM(INDEX(connections!$B:$B,ROW())))</f>
      </c>
      <c r="Y1873">
        <f>IF($W1873="","",IFERROR(MATCH($W1873,$A$2:$A$2000,0),""))</f>
      </c>
      <c r="Z1873">
        <f>IF($X1873="","",IFERROR(MATCH($X1873,$A$2:$A$2000,0),""))</f>
      </c>
      <c r="AA1873" t="str">
        <f>IF($Y1873="","",INDEX($P$2:$P$2000,$Y1873))</f>
      </c>
      <c r="AB1873" t="str">
        <f>IF($Z1873="","",INDEX($P$2:$P$2000,$Z1873))</f>
      </c>
      <c r="AC1873">
        <f>IF(AND($AA1873="Yes",$AB1873="Yes"),1,"")</f>
      </c>
      <c r="AD1873">
        <f>IF(OR($Y1873="",$Z1873=""),"",IF(INDEX($C$2:$C$2000,$Y1873)=INDEX($C$2:$C$2000,$Z1873),0,1))</f>
      </c>
      <c r="AE1873">
        <f>IF($AC1873&lt;&gt;1,"",IF(AND(INDEX($AG$2:$AG$2000,$Y1873)=1,INDEX($AG$2:$AG$2000,$Z1873)=1),1,""))</f>
      </c>
      <c r="AG1873">
        <f>IF($A1873="","",COUNTIFS($W$2:$W$2500,$A1873,$AB$2:$AB$2500,"Yes")+COUNTIFS($X$2:$X$2500,$A1873,$AA$2:$AA$2500,"Yes"))</f>
      </c>
      <c r="AH1873" t="str">
        <f>IF(OR($P1873&lt;&gt;"Yes",N($AG1873)=0),"",IF(AND($AG1873=1,COUNTIFS($W$2:$W$2500,$A1873,$AE$2:$AE$2500,1)+COUNTIFS($X$2:$X$2500,$A1873,$AE$2:$AE$2500,1)&gt;0),"","Yes"))</f>
      </c>
      <c r="AI1873">
        <f>IF($AH1873="Yes",$AG1873,"")</f>
      </c>
      <c r="AJ1873">
        <f>IF($AI1873="","",$AI1873+ROW()/1000000)</f>
      </c>
      <c r="AK1873">
        <f>IF(OR($A1873="",$P1873="Yes",N($AG1873)=0),"",$AG1873+ROW()/1000000)</f>
      </c>
      <c r="AL1873" t="str">
        <f>IF($A1873="","",INDEX(games!$J:$J,ROW())&amp;"")</f>
      </c>
      <c r="AM1873">
        <f>IF($A1873="","",SUMPRODUCT($AO1873:$BD1873,'Map Analysis'!$AP$2^{0,1,2,3,4,5,6,7,8,9,10,11,12,13,14,15}))</f>
      </c>
      <c r="AN1873">
        <f>IF($A1873="","",$AM1873+ROW()/10000000)</f>
      </c>
      <c r="AO1873">
        <f>IF($A1873="","",COUNTIF($W$2:$W$2500,$A1873))</f>
      </c>
      <c r="AP1873">
        <f>IF($A1873="","",SUMIFS($BF$2:$BF$2500,$W$2:$W$2500,$A1873))</f>
      </c>
      <c r="AQ1873">
        <f>IF($A1873="","",SUMIFS($BG$2:$BG$2500,$W$2:$W$2500,$A1873))</f>
      </c>
      <c r="AR1873">
        <f>IF($A1873="","",SUMIFS($BH$2:$BH$2500,$W$2:$W$2500,$A1873))</f>
      </c>
      <c r="AS1873">
        <f>IF($A1873="","",SUMIFS($BI$2:$BI$2500,$W$2:$W$2500,$A1873))</f>
      </c>
      <c r="AT1873">
        <f>IF($A1873="","",SUMIFS($BJ$2:$BJ$2500,$W$2:$W$2500,$A1873))</f>
      </c>
      <c r="AU1873">
        <f>IF($A1873="","",SUMIFS($BK$2:$BK$2500,$W$2:$W$2500,$A1873))</f>
      </c>
      <c r="AV1873">
        <f>IF($A1873="","",SUMIFS($BL$2:$BL$2500,$W$2:$W$2500,$A1873))</f>
      </c>
      <c r="AW1873">
        <f>IF($A1873="","",SUMIFS($BM$2:$BM$2500,$W$2:$W$2500,$A1873))</f>
      </c>
      <c r="AX1873">
        <f>IF($A1873="","",SUMIFS($BN$2:$BN$2500,$W$2:$W$2500,$A1873))</f>
      </c>
      <c r="AY1873">
        <f>IF($A1873="","",SUMIFS($BO$2:$BO$2500,$W$2:$W$2500,$A1873))</f>
      </c>
      <c r="AZ1873">
        <f>IF($A1873="","",SUMIFS($BP$2:$BP$2500,$W$2:$W$2500,$A1873))</f>
      </c>
      <c r="BA1873">
        <f>IF($A1873="","",SUMIFS($BQ$2:$BQ$2500,$W$2:$W$2500,$A1873))</f>
      </c>
      <c r="BB1873">
        <f>IF($A1873="","",SUMIFS($BR$2:$BR$2500,$W$2:$W$2500,$A1873))</f>
      </c>
      <c r="BC1873">
        <f>IF($A1873="","",SUMIFS($BS$2:$BS$2500,$W$2:$W$2500,$A1873))</f>
      </c>
      <c r="BD1873">
        <f>IF($A1873="","",SUMIFS($BT$2:$BT$2500,$W$2:$W$2500,$A1873))</f>
      </c>
      <c r="BF1873">
        <f>IF($Z1873="","",INDEX($AO$2:$AO$2000,$Z1873))</f>
      </c>
      <c r="BG1873">
        <f>IF($Z1873="","",INDEX($AP$2:$AP$2000,$Z1873))</f>
      </c>
      <c r="BH1873">
        <f>IF($Z1873="","",INDEX($AQ$2:$AQ$2000,$Z1873))</f>
      </c>
      <c r="BI1873">
        <f>IF($Z1873="","",INDEX($AR$2:$AR$2000,$Z1873))</f>
      </c>
      <c r="BJ1873">
        <f>IF($Z1873="","",INDEX($AS$2:$AS$2000,$Z1873))</f>
      </c>
      <c r="BK1873">
        <f>IF($Z1873="","",INDEX($AT$2:$AT$2000,$Z1873))</f>
      </c>
      <c r="BL1873">
        <f>IF($Z1873="","",INDEX($AU$2:$AU$2000,$Z1873))</f>
      </c>
      <c r="BM1873">
        <f>IF($Z1873="","",INDEX($AV$2:$AV$2000,$Z1873))</f>
      </c>
      <c r="BN1873">
        <f>IF($Z1873="","",INDEX($AW$2:$AW$2000,$Z1873))</f>
      </c>
      <c r="BO1873">
        <f>IF($Z1873="","",INDEX($AX$2:$AX$2000,$Z1873))</f>
      </c>
      <c r="BP1873">
        <f>IF($Z1873="","",INDEX($AY$2:$AY$2000,$Z1873))</f>
      </c>
      <c r="BQ1873">
        <f>IF($Z1873="","",INDEX($AZ$2:$AZ$2000,$Z1873))</f>
      </c>
      <c r="BR1873">
        <f>IF($Z1873="","",INDEX($BA$2:$BA$2000,$Z1873))</f>
      </c>
      <c r="BS1873">
        <f>IF($Z1873="","",INDEX($BB$2:$BB$2000,$Z1873))</f>
      </c>
      <c r="BT1873">
        <f>IF($Z1873="","",INDEX($BC$2:$BC$2000,$Z1873))</f>
      </c>
      <c r="BV1873">
        <f>IF(OR($A1873="",$P1873&lt;&gt;"Yes",$AH1873="Yes"),"",1+N($AG1873))</f>
      </c>
      <c r="BW1873">
        <f>IF($A1873="","",COUNTIFS($W$2:$W$2500,$A1873,$BZ$2:$BZ$2500,"Yes")+COUNTIFS($X$2:$X$2500,$A1873,$BY$2:$BY$2500,"Yes"))</f>
      </c>
      <c r="BX1873">
        <f>IF(OR($A1873="",$P1873="Yes"),"",IF(N($BW1873)=0,0,1+SUMIFS($CB$2:$CB$2500,$W$2:$W$2500,$A1873)+SUMIFS($CA$2:$CA$2500,$X$2:$X$2500,$A1873)))</f>
      </c>
      <c r="BY1873" t="str">
        <f>IF($Y1873="","",INDEX($AH$2:$AH$2000,$Y1873)&amp;"")</f>
      </c>
      <c r="BZ1873" t="str">
        <f>IF($Z1873="","",INDEX($AH$2:$AH$2000,$Z1873)&amp;"")</f>
      </c>
      <c r="CA1873">
        <f>IF($Y1873="","",INDEX($BV$2:$BV$2000,$Y1873))</f>
      </c>
      <c r="CB1873">
        <f>IF($Z1873="","",INDEX($BV$2:$BV$2000,$Z1873))</f>
      </c>
    </row>
    <row r="1874">
      <c r="A1874" t="str">
        <f>IF(TRIM(INDEX(games!$A:$A,ROW()))="","",TRIM(INDEX(games!$A:$A,ROW())))</f>
      </c>
      <c r="B1874">
        <f>IF(OR($A1874="",INDEX(games!$B:$B,ROW())=""),"",INDEX(games!$B:$B,ROW()))</f>
      </c>
      <c r="C1874" t="str">
        <f>IF(OR($A1874="",INDEX(games!$C:$C,ROW())=""),"",INDEX(games!$C:$C,ROW()))</f>
      </c>
      <c r="D1874">
        <f>IF($A1874="","",COUNTIF($W$2:$W$2500,$A1874)+COUNTIF($X$2:$X$2500,$A1874))</f>
      </c>
      <c r="E1874">
        <f>IF($A1874="","",IFERROR(MATCH($C1874,$R$2:$R$5,0),0))</f>
      </c>
      <c r="F1874">
        <f>IF($A1874="","",MOD(ROW(),34))</f>
      </c>
      <c r="G1874">
        <f>IF($A1874="",NA(),IF($C1874="Action",$B1874,NA()))</f>
      </c>
      <c r="H1874">
        <f>IF($A1874="",NA(),IF($C1874="Action",1+$F1874*0.023,NA()))</f>
      </c>
      <c r="I1874">
        <f>IF($A1874="",NA(),IF($C1874="Strategy",$B1874,NA()))</f>
      </c>
      <c r="J1874">
        <f>IF($A1874="",NA(),IF($C1874="Strategy",2+$F1874*0.023,NA()))</f>
      </c>
      <c r="K1874">
        <f>IF($A1874="",NA(),IF($C1874="Deckbuilder",$B1874,NA()))</f>
      </c>
      <c r="L1874">
        <f>IF($A1874="",NA(),IF($C1874="Deckbuilder",3+$F1874*0.023,NA()))</f>
      </c>
      <c r="M1874">
        <f>IF($A1874="",NA(),IF($C1874="Traditional",$B1874,NA()))</f>
      </c>
      <c r="N1874">
        <f>IF($A1874="",NA(),IF($C1874="Traditional",4+$F1874*0.023,NA()))</f>
      </c>
      <c r="O1874">
        <f>IF($A1874="","",$D1874+ROW()/1000000)</f>
      </c>
      <c r="P1874" t="str">
        <f>IF(OR($A1874="",INDEX(games!$H:$H,ROW())=""),"",INDEX(games!$H:$H,ROW()))</f>
      </c>
      <c r="Q1874">
        <f>IF(OR($A1874="",$P1874&lt;&gt;"Yes"),"",$D1874+ROW()/1000000)</f>
      </c>
      <c r="T1874">
        <f>IF($Y1874="","",INDEX($B$2:$B$2000,$Y1874))</f>
      </c>
      <c r="U1874">
        <f>IF($Z1874="","",INDEX($B$2:$B$2000,$Z1874))</f>
      </c>
      <c r="V1874">
        <f>IF(OR($T1874="",$U1874=""),"",$U1874-$T1874)</f>
      </c>
      <c r="W1874" t="str">
        <f>IF(TRIM(INDEX(connections!$A:$A,ROW()))="","",TRIM(INDEX(connections!$A:$A,ROW())))</f>
      </c>
      <c r="X1874" t="str">
        <f>IF($W1874="","",TRIM(INDEX(connections!$B:$B,ROW())))</f>
      </c>
      <c r="Y1874">
        <f>IF($W1874="","",IFERROR(MATCH($W1874,$A$2:$A$2000,0),""))</f>
      </c>
      <c r="Z1874">
        <f>IF($X1874="","",IFERROR(MATCH($X1874,$A$2:$A$2000,0),""))</f>
      </c>
      <c r="AA1874" t="str">
        <f>IF($Y1874="","",INDEX($P$2:$P$2000,$Y1874))</f>
      </c>
      <c r="AB1874" t="str">
        <f>IF($Z1874="","",INDEX($P$2:$P$2000,$Z1874))</f>
      </c>
      <c r="AC1874">
        <f>IF(AND($AA1874="Yes",$AB1874="Yes"),1,"")</f>
      </c>
      <c r="AD1874">
        <f>IF(OR($Y1874="",$Z1874=""),"",IF(INDEX($C$2:$C$2000,$Y1874)=INDEX($C$2:$C$2000,$Z1874),0,1))</f>
      </c>
      <c r="AE1874">
        <f>IF($AC1874&lt;&gt;1,"",IF(AND(INDEX($AG$2:$AG$2000,$Y1874)=1,INDEX($AG$2:$AG$2000,$Z1874)=1),1,""))</f>
      </c>
      <c r="AG1874">
        <f>IF($A1874="","",COUNTIFS($W$2:$W$2500,$A1874,$AB$2:$AB$2500,"Yes")+COUNTIFS($X$2:$X$2500,$A1874,$AA$2:$AA$2500,"Yes"))</f>
      </c>
      <c r="AH1874" t="str">
        <f>IF(OR($P1874&lt;&gt;"Yes",N($AG1874)=0),"",IF(AND($AG1874=1,COUNTIFS($W$2:$W$2500,$A1874,$AE$2:$AE$2500,1)+COUNTIFS($X$2:$X$2500,$A1874,$AE$2:$AE$2500,1)&gt;0),"","Yes"))</f>
      </c>
      <c r="AI1874">
        <f>IF($AH1874="Yes",$AG1874,"")</f>
      </c>
      <c r="AJ1874">
        <f>IF($AI1874="","",$AI1874+ROW()/1000000)</f>
      </c>
      <c r="AK1874">
        <f>IF(OR($A1874="",$P1874="Yes",N($AG1874)=0),"",$AG1874+ROW()/1000000)</f>
      </c>
      <c r="AL1874" t="str">
        <f>IF($A1874="","",INDEX(games!$J:$J,ROW())&amp;"")</f>
      </c>
      <c r="AM1874">
        <f>IF($A1874="","",SUMPRODUCT($AO1874:$BD1874,'Map Analysis'!$AP$2^{0,1,2,3,4,5,6,7,8,9,10,11,12,13,14,15}))</f>
      </c>
      <c r="AN1874">
        <f>IF($A1874="","",$AM1874+ROW()/10000000)</f>
      </c>
      <c r="AO1874">
        <f>IF($A1874="","",COUNTIF($W$2:$W$2500,$A1874))</f>
      </c>
      <c r="AP1874">
        <f>IF($A1874="","",SUMIFS($BF$2:$BF$2500,$W$2:$W$2500,$A1874))</f>
      </c>
      <c r="AQ1874">
        <f>IF($A1874="","",SUMIFS($BG$2:$BG$2500,$W$2:$W$2500,$A1874))</f>
      </c>
      <c r="AR1874">
        <f>IF($A1874="","",SUMIFS($BH$2:$BH$2500,$W$2:$W$2500,$A1874))</f>
      </c>
      <c r="AS1874">
        <f>IF($A1874="","",SUMIFS($BI$2:$BI$2500,$W$2:$W$2500,$A1874))</f>
      </c>
      <c r="AT1874">
        <f>IF($A1874="","",SUMIFS($BJ$2:$BJ$2500,$W$2:$W$2500,$A1874))</f>
      </c>
      <c r="AU1874">
        <f>IF($A1874="","",SUMIFS($BK$2:$BK$2500,$W$2:$W$2500,$A1874))</f>
      </c>
      <c r="AV1874">
        <f>IF($A1874="","",SUMIFS($BL$2:$BL$2500,$W$2:$W$2500,$A1874))</f>
      </c>
      <c r="AW1874">
        <f>IF($A1874="","",SUMIFS($BM$2:$BM$2500,$W$2:$W$2500,$A1874))</f>
      </c>
      <c r="AX1874">
        <f>IF($A1874="","",SUMIFS($BN$2:$BN$2500,$W$2:$W$2500,$A1874))</f>
      </c>
      <c r="AY1874">
        <f>IF($A1874="","",SUMIFS($BO$2:$BO$2500,$W$2:$W$2500,$A1874))</f>
      </c>
      <c r="AZ1874">
        <f>IF($A1874="","",SUMIFS($BP$2:$BP$2500,$W$2:$W$2500,$A1874))</f>
      </c>
      <c r="BA1874">
        <f>IF($A1874="","",SUMIFS($BQ$2:$BQ$2500,$W$2:$W$2500,$A1874))</f>
      </c>
      <c r="BB1874">
        <f>IF($A1874="","",SUMIFS($BR$2:$BR$2500,$W$2:$W$2500,$A1874))</f>
      </c>
      <c r="BC1874">
        <f>IF($A1874="","",SUMIFS($BS$2:$BS$2500,$W$2:$W$2500,$A1874))</f>
      </c>
      <c r="BD1874">
        <f>IF($A1874="","",SUMIFS($BT$2:$BT$2500,$W$2:$W$2500,$A1874))</f>
      </c>
      <c r="BF1874">
        <f>IF($Z1874="","",INDEX($AO$2:$AO$2000,$Z1874))</f>
      </c>
      <c r="BG1874">
        <f>IF($Z1874="","",INDEX($AP$2:$AP$2000,$Z1874))</f>
      </c>
      <c r="BH1874">
        <f>IF($Z1874="","",INDEX($AQ$2:$AQ$2000,$Z1874))</f>
      </c>
      <c r="BI1874">
        <f>IF($Z1874="","",INDEX($AR$2:$AR$2000,$Z1874))</f>
      </c>
      <c r="BJ1874">
        <f>IF($Z1874="","",INDEX($AS$2:$AS$2000,$Z1874))</f>
      </c>
      <c r="BK1874">
        <f>IF($Z1874="","",INDEX($AT$2:$AT$2000,$Z1874))</f>
      </c>
      <c r="BL1874">
        <f>IF($Z1874="","",INDEX($AU$2:$AU$2000,$Z1874))</f>
      </c>
      <c r="BM1874">
        <f>IF($Z1874="","",INDEX($AV$2:$AV$2000,$Z1874))</f>
      </c>
      <c r="BN1874">
        <f>IF($Z1874="","",INDEX($AW$2:$AW$2000,$Z1874))</f>
      </c>
      <c r="BO1874">
        <f>IF($Z1874="","",INDEX($AX$2:$AX$2000,$Z1874))</f>
      </c>
      <c r="BP1874">
        <f>IF($Z1874="","",INDEX($AY$2:$AY$2000,$Z1874))</f>
      </c>
      <c r="BQ1874">
        <f>IF($Z1874="","",INDEX($AZ$2:$AZ$2000,$Z1874))</f>
      </c>
      <c r="BR1874">
        <f>IF($Z1874="","",INDEX($BA$2:$BA$2000,$Z1874))</f>
      </c>
      <c r="BS1874">
        <f>IF($Z1874="","",INDEX($BB$2:$BB$2000,$Z1874))</f>
      </c>
      <c r="BT1874">
        <f>IF($Z1874="","",INDEX($BC$2:$BC$2000,$Z1874))</f>
      </c>
      <c r="BV1874">
        <f>IF(OR($A1874="",$P1874&lt;&gt;"Yes",$AH1874="Yes"),"",1+N($AG1874))</f>
      </c>
      <c r="BW1874">
        <f>IF($A1874="","",COUNTIFS($W$2:$W$2500,$A1874,$BZ$2:$BZ$2500,"Yes")+COUNTIFS($X$2:$X$2500,$A1874,$BY$2:$BY$2500,"Yes"))</f>
      </c>
      <c r="BX1874">
        <f>IF(OR($A1874="",$P1874="Yes"),"",IF(N($BW1874)=0,0,1+SUMIFS($CB$2:$CB$2500,$W$2:$W$2500,$A1874)+SUMIFS($CA$2:$CA$2500,$X$2:$X$2500,$A1874)))</f>
      </c>
      <c r="BY1874" t="str">
        <f>IF($Y1874="","",INDEX($AH$2:$AH$2000,$Y1874)&amp;"")</f>
      </c>
      <c r="BZ1874" t="str">
        <f>IF($Z1874="","",INDEX($AH$2:$AH$2000,$Z1874)&amp;"")</f>
      </c>
      <c r="CA1874">
        <f>IF($Y1874="","",INDEX($BV$2:$BV$2000,$Y1874))</f>
      </c>
      <c r="CB1874">
        <f>IF($Z1874="","",INDEX($BV$2:$BV$2000,$Z1874))</f>
      </c>
    </row>
    <row r="1875">
      <c r="A1875" t="str">
        <f>IF(TRIM(INDEX(games!$A:$A,ROW()))="","",TRIM(INDEX(games!$A:$A,ROW())))</f>
      </c>
      <c r="B1875">
        <f>IF(OR($A1875="",INDEX(games!$B:$B,ROW())=""),"",INDEX(games!$B:$B,ROW()))</f>
      </c>
      <c r="C1875" t="str">
        <f>IF(OR($A1875="",INDEX(games!$C:$C,ROW())=""),"",INDEX(games!$C:$C,ROW()))</f>
      </c>
      <c r="D1875">
        <f>IF($A1875="","",COUNTIF($W$2:$W$2500,$A1875)+COUNTIF($X$2:$X$2500,$A1875))</f>
      </c>
      <c r="E1875">
        <f>IF($A1875="","",IFERROR(MATCH($C1875,$R$2:$R$5,0),0))</f>
      </c>
      <c r="F1875">
        <f>IF($A1875="","",MOD(ROW(),34))</f>
      </c>
      <c r="G1875">
        <f>IF($A1875="",NA(),IF($C1875="Action",$B1875,NA()))</f>
      </c>
      <c r="H1875">
        <f>IF($A1875="",NA(),IF($C1875="Action",1+$F1875*0.023,NA()))</f>
      </c>
      <c r="I1875">
        <f>IF($A1875="",NA(),IF($C1875="Strategy",$B1875,NA()))</f>
      </c>
      <c r="J1875">
        <f>IF($A1875="",NA(),IF($C1875="Strategy",2+$F1875*0.023,NA()))</f>
      </c>
      <c r="K1875">
        <f>IF($A1875="",NA(),IF($C1875="Deckbuilder",$B1875,NA()))</f>
      </c>
      <c r="L1875">
        <f>IF($A1875="",NA(),IF($C1875="Deckbuilder",3+$F1875*0.023,NA()))</f>
      </c>
      <c r="M1875">
        <f>IF($A1875="",NA(),IF($C1875="Traditional",$B1875,NA()))</f>
      </c>
      <c r="N1875">
        <f>IF($A1875="",NA(),IF($C1875="Traditional",4+$F1875*0.023,NA()))</f>
      </c>
      <c r="O1875">
        <f>IF($A1875="","",$D1875+ROW()/1000000)</f>
      </c>
      <c r="P1875" t="str">
        <f>IF(OR($A1875="",INDEX(games!$H:$H,ROW())=""),"",INDEX(games!$H:$H,ROW()))</f>
      </c>
      <c r="Q1875">
        <f>IF(OR($A1875="",$P1875&lt;&gt;"Yes"),"",$D1875+ROW()/1000000)</f>
      </c>
      <c r="T1875">
        <f>IF($Y1875="","",INDEX($B$2:$B$2000,$Y1875))</f>
      </c>
      <c r="U1875">
        <f>IF($Z1875="","",INDEX($B$2:$B$2000,$Z1875))</f>
      </c>
      <c r="V1875">
        <f>IF(OR($T1875="",$U1875=""),"",$U1875-$T1875)</f>
      </c>
      <c r="W1875" t="str">
        <f>IF(TRIM(INDEX(connections!$A:$A,ROW()))="","",TRIM(INDEX(connections!$A:$A,ROW())))</f>
      </c>
      <c r="X1875" t="str">
        <f>IF($W1875="","",TRIM(INDEX(connections!$B:$B,ROW())))</f>
      </c>
      <c r="Y1875">
        <f>IF($W1875="","",IFERROR(MATCH($W1875,$A$2:$A$2000,0),""))</f>
      </c>
      <c r="Z1875">
        <f>IF($X1875="","",IFERROR(MATCH($X1875,$A$2:$A$2000,0),""))</f>
      </c>
      <c r="AA1875" t="str">
        <f>IF($Y1875="","",INDEX($P$2:$P$2000,$Y1875))</f>
      </c>
      <c r="AB1875" t="str">
        <f>IF($Z1875="","",INDEX($P$2:$P$2000,$Z1875))</f>
      </c>
      <c r="AC1875">
        <f>IF(AND($AA1875="Yes",$AB1875="Yes"),1,"")</f>
      </c>
      <c r="AD1875">
        <f>IF(OR($Y1875="",$Z1875=""),"",IF(INDEX($C$2:$C$2000,$Y1875)=INDEX($C$2:$C$2000,$Z1875),0,1))</f>
      </c>
      <c r="AE1875">
        <f>IF($AC1875&lt;&gt;1,"",IF(AND(INDEX($AG$2:$AG$2000,$Y1875)=1,INDEX($AG$2:$AG$2000,$Z1875)=1),1,""))</f>
      </c>
      <c r="AG1875">
        <f>IF($A1875="","",COUNTIFS($W$2:$W$2500,$A1875,$AB$2:$AB$2500,"Yes")+COUNTIFS($X$2:$X$2500,$A1875,$AA$2:$AA$2500,"Yes"))</f>
      </c>
      <c r="AH1875" t="str">
        <f>IF(OR($P1875&lt;&gt;"Yes",N($AG1875)=0),"",IF(AND($AG1875=1,COUNTIFS($W$2:$W$2500,$A1875,$AE$2:$AE$2500,1)+COUNTIFS($X$2:$X$2500,$A1875,$AE$2:$AE$2500,1)&gt;0),"","Yes"))</f>
      </c>
      <c r="AI1875">
        <f>IF($AH1875="Yes",$AG1875,"")</f>
      </c>
      <c r="AJ1875">
        <f>IF($AI1875="","",$AI1875+ROW()/1000000)</f>
      </c>
      <c r="AK1875">
        <f>IF(OR($A1875="",$P1875="Yes",N($AG1875)=0),"",$AG1875+ROW()/1000000)</f>
      </c>
      <c r="AL1875" t="str">
        <f>IF($A1875="","",INDEX(games!$J:$J,ROW())&amp;"")</f>
      </c>
      <c r="AM1875">
        <f>IF($A1875="","",SUMPRODUCT($AO1875:$BD1875,'Map Analysis'!$AP$2^{0,1,2,3,4,5,6,7,8,9,10,11,12,13,14,15}))</f>
      </c>
      <c r="AN1875">
        <f>IF($A1875="","",$AM1875+ROW()/10000000)</f>
      </c>
      <c r="AO1875">
        <f>IF($A1875="","",COUNTIF($W$2:$W$2500,$A1875))</f>
      </c>
      <c r="AP1875">
        <f>IF($A1875="","",SUMIFS($BF$2:$BF$2500,$W$2:$W$2500,$A1875))</f>
      </c>
      <c r="AQ1875">
        <f>IF($A1875="","",SUMIFS($BG$2:$BG$2500,$W$2:$W$2500,$A1875))</f>
      </c>
      <c r="AR1875">
        <f>IF($A1875="","",SUMIFS($BH$2:$BH$2500,$W$2:$W$2500,$A1875))</f>
      </c>
      <c r="AS1875">
        <f>IF($A1875="","",SUMIFS($BI$2:$BI$2500,$W$2:$W$2500,$A1875))</f>
      </c>
      <c r="AT1875">
        <f>IF($A1875="","",SUMIFS($BJ$2:$BJ$2500,$W$2:$W$2500,$A1875))</f>
      </c>
      <c r="AU1875">
        <f>IF($A1875="","",SUMIFS($BK$2:$BK$2500,$W$2:$W$2500,$A1875))</f>
      </c>
      <c r="AV1875">
        <f>IF($A1875="","",SUMIFS($BL$2:$BL$2500,$W$2:$W$2500,$A1875))</f>
      </c>
      <c r="AW1875">
        <f>IF($A1875="","",SUMIFS($BM$2:$BM$2500,$W$2:$W$2500,$A1875))</f>
      </c>
      <c r="AX1875">
        <f>IF($A1875="","",SUMIFS($BN$2:$BN$2500,$W$2:$W$2500,$A1875))</f>
      </c>
      <c r="AY1875">
        <f>IF($A1875="","",SUMIFS($BO$2:$BO$2500,$W$2:$W$2500,$A1875))</f>
      </c>
      <c r="AZ1875">
        <f>IF($A1875="","",SUMIFS($BP$2:$BP$2500,$W$2:$W$2500,$A1875))</f>
      </c>
      <c r="BA1875">
        <f>IF($A1875="","",SUMIFS($BQ$2:$BQ$2500,$W$2:$W$2500,$A1875))</f>
      </c>
      <c r="BB1875">
        <f>IF($A1875="","",SUMIFS($BR$2:$BR$2500,$W$2:$W$2500,$A1875))</f>
      </c>
      <c r="BC1875">
        <f>IF($A1875="","",SUMIFS($BS$2:$BS$2500,$W$2:$W$2500,$A1875))</f>
      </c>
      <c r="BD1875">
        <f>IF($A1875="","",SUMIFS($BT$2:$BT$2500,$W$2:$W$2500,$A1875))</f>
      </c>
      <c r="BF1875">
        <f>IF($Z1875="","",INDEX($AO$2:$AO$2000,$Z1875))</f>
      </c>
      <c r="BG1875">
        <f>IF($Z1875="","",INDEX($AP$2:$AP$2000,$Z1875))</f>
      </c>
      <c r="BH1875">
        <f>IF($Z1875="","",INDEX($AQ$2:$AQ$2000,$Z1875))</f>
      </c>
      <c r="BI1875">
        <f>IF($Z1875="","",INDEX($AR$2:$AR$2000,$Z1875))</f>
      </c>
      <c r="BJ1875">
        <f>IF($Z1875="","",INDEX($AS$2:$AS$2000,$Z1875))</f>
      </c>
      <c r="BK1875">
        <f>IF($Z1875="","",INDEX($AT$2:$AT$2000,$Z1875))</f>
      </c>
      <c r="BL1875">
        <f>IF($Z1875="","",INDEX($AU$2:$AU$2000,$Z1875))</f>
      </c>
      <c r="BM1875">
        <f>IF($Z1875="","",INDEX($AV$2:$AV$2000,$Z1875))</f>
      </c>
      <c r="BN1875">
        <f>IF($Z1875="","",INDEX($AW$2:$AW$2000,$Z1875))</f>
      </c>
      <c r="BO1875">
        <f>IF($Z1875="","",INDEX($AX$2:$AX$2000,$Z1875))</f>
      </c>
      <c r="BP1875">
        <f>IF($Z1875="","",INDEX($AY$2:$AY$2000,$Z1875))</f>
      </c>
      <c r="BQ1875">
        <f>IF($Z1875="","",INDEX($AZ$2:$AZ$2000,$Z1875))</f>
      </c>
      <c r="BR1875">
        <f>IF($Z1875="","",INDEX($BA$2:$BA$2000,$Z1875))</f>
      </c>
      <c r="BS1875">
        <f>IF($Z1875="","",INDEX($BB$2:$BB$2000,$Z1875))</f>
      </c>
      <c r="BT1875">
        <f>IF($Z1875="","",INDEX($BC$2:$BC$2000,$Z1875))</f>
      </c>
      <c r="BV1875">
        <f>IF(OR($A1875="",$P1875&lt;&gt;"Yes",$AH1875="Yes"),"",1+N($AG1875))</f>
      </c>
      <c r="BW1875">
        <f>IF($A1875="","",COUNTIFS($W$2:$W$2500,$A1875,$BZ$2:$BZ$2500,"Yes")+COUNTIFS($X$2:$X$2500,$A1875,$BY$2:$BY$2500,"Yes"))</f>
      </c>
      <c r="BX1875">
        <f>IF(OR($A1875="",$P1875="Yes"),"",IF(N($BW1875)=0,0,1+SUMIFS($CB$2:$CB$2500,$W$2:$W$2500,$A1875)+SUMIFS($CA$2:$CA$2500,$X$2:$X$2500,$A1875)))</f>
      </c>
      <c r="BY1875" t="str">
        <f>IF($Y1875="","",INDEX($AH$2:$AH$2000,$Y1875)&amp;"")</f>
      </c>
      <c r="BZ1875" t="str">
        <f>IF($Z1875="","",INDEX($AH$2:$AH$2000,$Z1875)&amp;"")</f>
      </c>
      <c r="CA1875">
        <f>IF($Y1875="","",INDEX($BV$2:$BV$2000,$Y1875))</f>
      </c>
      <c r="CB1875">
        <f>IF($Z1875="","",INDEX($BV$2:$BV$2000,$Z1875))</f>
      </c>
    </row>
    <row r="1876">
      <c r="A1876" t="str">
        <f>IF(TRIM(INDEX(games!$A:$A,ROW()))="","",TRIM(INDEX(games!$A:$A,ROW())))</f>
      </c>
      <c r="B1876">
        <f>IF(OR($A1876="",INDEX(games!$B:$B,ROW())=""),"",INDEX(games!$B:$B,ROW()))</f>
      </c>
      <c r="C1876" t="str">
        <f>IF(OR($A1876="",INDEX(games!$C:$C,ROW())=""),"",INDEX(games!$C:$C,ROW()))</f>
      </c>
      <c r="D1876">
        <f>IF($A1876="","",COUNTIF($W$2:$W$2500,$A1876)+COUNTIF($X$2:$X$2500,$A1876))</f>
      </c>
      <c r="E1876">
        <f>IF($A1876="","",IFERROR(MATCH($C1876,$R$2:$R$5,0),0))</f>
      </c>
      <c r="F1876">
        <f>IF($A1876="","",MOD(ROW(),34))</f>
      </c>
      <c r="G1876">
        <f>IF($A1876="",NA(),IF($C1876="Action",$B1876,NA()))</f>
      </c>
      <c r="H1876">
        <f>IF($A1876="",NA(),IF($C1876="Action",1+$F1876*0.023,NA()))</f>
      </c>
      <c r="I1876">
        <f>IF($A1876="",NA(),IF($C1876="Strategy",$B1876,NA()))</f>
      </c>
      <c r="J1876">
        <f>IF($A1876="",NA(),IF($C1876="Strategy",2+$F1876*0.023,NA()))</f>
      </c>
      <c r="K1876">
        <f>IF($A1876="",NA(),IF($C1876="Deckbuilder",$B1876,NA()))</f>
      </c>
      <c r="L1876">
        <f>IF($A1876="",NA(),IF($C1876="Deckbuilder",3+$F1876*0.023,NA()))</f>
      </c>
      <c r="M1876">
        <f>IF($A1876="",NA(),IF($C1876="Traditional",$B1876,NA()))</f>
      </c>
      <c r="N1876">
        <f>IF($A1876="",NA(),IF($C1876="Traditional",4+$F1876*0.023,NA()))</f>
      </c>
      <c r="O1876">
        <f>IF($A1876="","",$D1876+ROW()/1000000)</f>
      </c>
      <c r="P1876" t="str">
        <f>IF(OR($A1876="",INDEX(games!$H:$H,ROW())=""),"",INDEX(games!$H:$H,ROW()))</f>
      </c>
      <c r="Q1876">
        <f>IF(OR($A1876="",$P1876&lt;&gt;"Yes"),"",$D1876+ROW()/1000000)</f>
      </c>
      <c r="T1876">
        <f>IF($Y1876="","",INDEX($B$2:$B$2000,$Y1876))</f>
      </c>
      <c r="U1876">
        <f>IF($Z1876="","",INDEX($B$2:$B$2000,$Z1876))</f>
      </c>
      <c r="V1876">
        <f>IF(OR($T1876="",$U1876=""),"",$U1876-$T1876)</f>
      </c>
      <c r="W1876" t="str">
        <f>IF(TRIM(INDEX(connections!$A:$A,ROW()))="","",TRIM(INDEX(connections!$A:$A,ROW())))</f>
      </c>
      <c r="X1876" t="str">
        <f>IF($W1876="","",TRIM(INDEX(connections!$B:$B,ROW())))</f>
      </c>
      <c r="Y1876">
        <f>IF($W1876="","",IFERROR(MATCH($W1876,$A$2:$A$2000,0),""))</f>
      </c>
      <c r="Z1876">
        <f>IF($X1876="","",IFERROR(MATCH($X1876,$A$2:$A$2000,0),""))</f>
      </c>
      <c r="AA1876" t="str">
        <f>IF($Y1876="","",INDEX($P$2:$P$2000,$Y1876))</f>
      </c>
      <c r="AB1876" t="str">
        <f>IF($Z1876="","",INDEX($P$2:$P$2000,$Z1876))</f>
      </c>
      <c r="AC1876">
        <f>IF(AND($AA1876="Yes",$AB1876="Yes"),1,"")</f>
      </c>
      <c r="AD1876">
        <f>IF(OR($Y1876="",$Z1876=""),"",IF(INDEX($C$2:$C$2000,$Y1876)=INDEX($C$2:$C$2000,$Z1876),0,1))</f>
      </c>
      <c r="AE1876">
        <f>IF($AC1876&lt;&gt;1,"",IF(AND(INDEX($AG$2:$AG$2000,$Y1876)=1,INDEX($AG$2:$AG$2000,$Z1876)=1),1,""))</f>
      </c>
      <c r="AG1876">
        <f>IF($A1876="","",COUNTIFS($W$2:$W$2500,$A1876,$AB$2:$AB$2500,"Yes")+COUNTIFS($X$2:$X$2500,$A1876,$AA$2:$AA$2500,"Yes"))</f>
      </c>
      <c r="AH1876" t="str">
        <f>IF(OR($P1876&lt;&gt;"Yes",N($AG1876)=0),"",IF(AND($AG1876=1,COUNTIFS($W$2:$W$2500,$A1876,$AE$2:$AE$2500,1)+COUNTIFS($X$2:$X$2500,$A1876,$AE$2:$AE$2500,1)&gt;0),"","Yes"))</f>
      </c>
      <c r="AI1876">
        <f>IF($AH1876="Yes",$AG1876,"")</f>
      </c>
      <c r="AJ1876">
        <f>IF($AI1876="","",$AI1876+ROW()/1000000)</f>
      </c>
      <c r="AK1876">
        <f>IF(OR($A1876="",$P1876="Yes",N($AG1876)=0),"",$AG1876+ROW()/1000000)</f>
      </c>
      <c r="AL1876" t="str">
        <f>IF($A1876="","",INDEX(games!$J:$J,ROW())&amp;"")</f>
      </c>
      <c r="AM1876">
        <f>IF($A1876="","",SUMPRODUCT($AO1876:$BD1876,'Map Analysis'!$AP$2^{0,1,2,3,4,5,6,7,8,9,10,11,12,13,14,15}))</f>
      </c>
      <c r="AN1876">
        <f>IF($A1876="","",$AM1876+ROW()/10000000)</f>
      </c>
      <c r="AO1876">
        <f>IF($A1876="","",COUNTIF($W$2:$W$2500,$A1876))</f>
      </c>
      <c r="AP1876">
        <f>IF($A1876="","",SUMIFS($BF$2:$BF$2500,$W$2:$W$2500,$A1876))</f>
      </c>
      <c r="AQ1876">
        <f>IF($A1876="","",SUMIFS($BG$2:$BG$2500,$W$2:$W$2500,$A1876))</f>
      </c>
      <c r="AR1876">
        <f>IF($A1876="","",SUMIFS($BH$2:$BH$2500,$W$2:$W$2500,$A1876))</f>
      </c>
      <c r="AS1876">
        <f>IF($A1876="","",SUMIFS($BI$2:$BI$2500,$W$2:$W$2500,$A1876))</f>
      </c>
      <c r="AT1876">
        <f>IF($A1876="","",SUMIFS($BJ$2:$BJ$2500,$W$2:$W$2500,$A1876))</f>
      </c>
      <c r="AU1876">
        <f>IF($A1876="","",SUMIFS($BK$2:$BK$2500,$W$2:$W$2500,$A1876))</f>
      </c>
      <c r="AV1876">
        <f>IF($A1876="","",SUMIFS($BL$2:$BL$2500,$W$2:$W$2500,$A1876))</f>
      </c>
      <c r="AW1876">
        <f>IF($A1876="","",SUMIFS($BM$2:$BM$2500,$W$2:$W$2500,$A1876))</f>
      </c>
      <c r="AX1876">
        <f>IF($A1876="","",SUMIFS($BN$2:$BN$2500,$W$2:$W$2500,$A1876))</f>
      </c>
      <c r="AY1876">
        <f>IF($A1876="","",SUMIFS($BO$2:$BO$2500,$W$2:$W$2500,$A1876))</f>
      </c>
      <c r="AZ1876">
        <f>IF($A1876="","",SUMIFS($BP$2:$BP$2500,$W$2:$W$2500,$A1876))</f>
      </c>
      <c r="BA1876">
        <f>IF($A1876="","",SUMIFS($BQ$2:$BQ$2500,$W$2:$W$2500,$A1876))</f>
      </c>
      <c r="BB1876">
        <f>IF($A1876="","",SUMIFS($BR$2:$BR$2500,$W$2:$W$2500,$A1876))</f>
      </c>
      <c r="BC1876">
        <f>IF($A1876="","",SUMIFS($BS$2:$BS$2500,$W$2:$W$2500,$A1876))</f>
      </c>
      <c r="BD1876">
        <f>IF($A1876="","",SUMIFS($BT$2:$BT$2500,$W$2:$W$2500,$A1876))</f>
      </c>
      <c r="BF1876">
        <f>IF($Z1876="","",INDEX($AO$2:$AO$2000,$Z1876))</f>
      </c>
      <c r="BG1876">
        <f>IF($Z1876="","",INDEX($AP$2:$AP$2000,$Z1876))</f>
      </c>
      <c r="BH1876">
        <f>IF($Z1876="","",INDEX($AQ$2:$AQ$2000,$Z1876))</f>
      </c>
      <c r="BI1876">
        <f>IF($Z1876="","",INDEX($AR$2:$AR$2000,$Z1876))</f>
      </c>
      <c r="BJ1876">
        <f>IF($Z1876="","",INDEX($AS$2:$AS$2000,$Z1876))</f>
      </c>
      <c r="BK1876">
        <f>IF($Z1876="","",INDEX($AT$2:$AT$2000,$Z1876))</f>
      </c>
      <c r="BL1876">
        <f>IF($Z1876="","",INDEX($AU$2:$AU$2000,$Z1876))</f>
      </c>
      <c r="BM1876">
        <f>IF($Z1876="","",INDEX($AV$2:$AV$2000,$Z1876))</f>
      </c>
      <c r="BN1876">
        <f>IF($Z1876="","",INDEX($AW$2:$AW$2000,$Z1876))</f>
      </c>
      <c r="BO1876">
        <f>IF($Z1876="","",INDEX($AX$2:$AX$2000,$Z1876))</f>
      </c>
      <c r="BP1876">
        <f>IF($Z1876="","",INDEX($AY$2:$AY$2000,$Z1876))</f>
      </c>
      <c r="BQ1876">
        <f>IF($Z1876="","",INDEX($AZ$2:$AZ$2000,$Z1876))</f>
      </c>
      <c r="BR1876">
        <f>IF($Z1876="","",INDEX($BA$2:$BA$2000,$Z1876))</f>
      </c>
      <c r="BS1876">
        <f>IF($Z1876="","",INDEX($BB$2:$BB$2000,$Z1876))</f>
      </c>
      <c r="BT1876">
        <f>IF($Z1876="","",INDEX($BC$2:$BC$2000,$Z1876))</f>
      </c>
      <c r="BV1876">
        <f>IF(OR($A1876="",$P1876&lt;&gt;"Yes",$AH1876="Yes"),"",1+N($AG1876))</f>
      </c>
      <c r="BW1876">
        <f>IF($A1876="","",COUNTIFS($W$2:$W$2500,$A1876,$BZ$2:$BZ$2500,"Yes")+COUNTIFS($X$2:$X$2500,$A1876,$BY$2:$BY$2500,"Yes"))</f>
      </c>
      <c r="BX1876">
        <f>IF(OR($A1876="",$P1876="Yes"),"",IF(N($BW1876)=0,0,1+SUMIFS($CB$2:$CB$2500,$W$2:$W$2500,$A1876)+SUMIFS($CA$2:$CA$2500,$X$2:$X$2500,$A1876)))</f>
      </c>
      <c r="BY1876" t="str">
        <f>IF($Y1876="","",INDEX($AH$2:$AH$2000,$Y1876)&amp;"")</f>
      </c>
      <c r="BZ1876" t="str">
        <f>IF($Z1876="","",INDEX($AH$2:$AH$2000,$Z1876)&amp;"")</f>
      </c>
      <c r="CA1876">
        <f>IF($Y1876="","",INDEX($BV$2:$BV$2000,$Y1876))</f>
      </c>
      <c r="CB1876">
        <f>IF($Z1876="","",INDEX($BV$2:$BV$2000,$Z1876))</f>
      </c>
    </row>
    <row r="1877">
      <c r="A1877" t="str">
        <f>IF(TRIM(INDEX(games!$A:$A,ROW()))="","",TRIM(INDEX(games!$A:$A,ROW())))</f>
      </c>
      <c r="B1877">
        <f>IF(OR($A1877="",INDEX(games!$B:$B,ROW())=""),"",INDEX(games!$B:$B,ROW()))</f>
      </c>
      <c r="C1877" t="str">
        <f>IF(OR($A1877="",INDEX(games!$C:$C,ROW())=""),"",INDEX(games!$C:$C,ROW()))</f>
      </c>
      <c r="D1877">
        <f>IF($A1877="","",COUNTIF($W$2:$W$2500,$A1877)+COUNTIF($X$2:$X$2500,$A1877))</f>
      </c>
      <c r="E1877">
        <f>IF($A1877="","",IFERROR(MATCH($C1877,$R$2:$R$5,0),0))</f>
      </c>
      <c r="F1877">
        <f>IF($A1877="","",MOD(ROW(),34))</f>
      </c>
      <c r="G1877">
        <f>IF($A1877="",NA(),IF($C1877="Action",$B1877,NA()))</f>
      </c>
      <c r="H1877">
        <f>IF($A1877="",NA(),IF($C1877="Action",1+$F1877*0.023,NA()))</f>
      </c>
      <c r="I1877">
        <f>IF($A1877="",NA(),IF($C1877="Strategy",$B1877,NA()))</f>
      </c>
      <c r="J1877">
        <f>IF($A1877="",NA(),IF($C1877="Strategy",2+$F1877*0.023,NA()))</f>
      </c>
      <c r="K1877">
        <f>IF($A1877="",NA(),IF($C1877="Deckbuilder",$B1877,NA()))</f>
      </c>
      <c r="L1877">
        <f>IF($A1877="",NA(),IF($C1877="Deckbuilder",3+$F1877*0.023,NA()))</f>
      </c>
      <c r="M1877">
        <f>IF($A1877="",NA(),IF($C1877="Traditional",$B1877,NA()))</f>
      </c>
      <c r="N1877">
        <f>IF($A1877="",NA(),IF($C1877="Traditional",4+$F1877*0.023,NA()))</f>
      </c>
      <c r="O1877">
        <f>IF($A1877="","",$D1877+ROW()/1000000)</f>
      </c>
      <c r="P1877" t="str">
        <f>IF(OR($A1877="",INDEX(games!$H:$H,ROW())=""),"",INDEX(games!$H:$H,ROW()))</f>
      </c>
      <c r="Q1877">
        <f>IF(OR($A1877="",$P1877&lt;&gt;"Yes"),"",$D1877+ROW()/1000000)</f>
      </c>
      <c r="T1877">
        <f>IF($Y1877="","",INDEX($B$2:$B$2000,$Y1877))</f>
      </c>
      <c r="U1877">
        <f>IF($Z1877="","",INDEX($B$2:$B$2000,$Z1877))</f>
      </c>
      <c r="V1877">
        <f>IF(OR($T1877="",$U1877=""),"",$U1877-$T1877)</f>
      </c>
      <c r="W1877" t="str">
        <f>IF(TRIM(INDEX(connections!$A:$A,ROW()))="","",TRIM(INDEX(connections!$A:$A,ROW())))</f>
      </c>
      <c r="X1877" t="str">
        <f>IF($W1877="","",TRIM(INDEX(connections!$B:$B,ROW())))</f>
      </c>
      <c r="Y1877">
        <f>IF($W1877="","",IFERROR(MATCH($W1877,$A$2:$A$2000,0),""))</f>
      </c>
      <c r="Z1877">
        <f>IF($X1877="","",IFERROR(MATCH($X1877,$A$2:$A$2000,0),""))</f>
      </c>
      <c r="AA1877" t="str">
        <f>IF($Y1877="","",INDEX($P$2:$P$2000,$Y1877))</f>
      </c>
      <c r="AB1877" t="str">
        <f>IF($Z1877="","",INDEX($P$2:$P$2000,$Z1877))</f>
      </c>
      <c r="AC1877">
        <f>IF(AND($AA1877="Yes",$AB1877="Yes"),1,"")</f>
      </c>
      <c r="AD1877">
        <f>IF(OR($Y1877="",$Z1877=""),"",IF(INDEX($C$2:$C$2000,$Y1877)=INDEX($C$2:$C$2000,$Z1877),0,1))</f>
      </c>
      <c r="AE1877">
        <f>IF($AC1877&lt;&gt;1,"",IF(AND(INDEX($AG$2:$AG$2000,$Y1877)=1,INDEX($AG$2:$AG$2000,$Z1877)=1),1,""))</f>
      </c>
      <c r="AG1877">
        <f>IF($A1877="","",COUNTIFS($W$2:$W$2500,$A1877,$AB$2:$AB$2500,"Yes")+COUNTIFS($X$2:$X$2500,$A1877,$AA$2:$AA$2500,"Yes"))</f>
      </c>
      <c r="AH1877" t="str">
        <f>IF(OR($P1877&lt;&gt;"Yes",N($AG1877)=0),"",IF(AND($AG1877=1,COUNTIFS($W$2:$W$2500,$A1877,$AE$2:$AE$2500,1)+COUNTIFS($X$2:$X$2500,$A1877,$AE$2:$AE$2500,1)&gt;0),"","Yes"))</f>
      </c>
      <c r="AI1877">
        <f>IF($AH1877="Yes",$AG1877,"")</f>
      </c>
      <c r="AJ1877">
        <f>IF($AI1877="","",$AI1877+ROW()/1000000)</f>
      </c>
      <c r="AK1877">
        <f>IF(OR($A1877="",$P1877="Yes",N($AG1877)=0),"",$AG1877+ROW()/1000000)</f>
      </c>
      <c r="AL1877" t="str">
        <f>IF($A1877="","",INDEX(games!$J:$J,ROW())&amp;"")</f>
      </c>
      <c r="AM1877">
        <f>IF($A1877="","",SUMPRODUCT($AO1877:$BD1877,'Map Analysis'!$AP$2^{0,1,2,3,4,5,6,7,8,9,10,11,12,13,14,15}))</f>
      </c>
      <c r="AN1877">
        <f>IF($A1877="","",$AM1877+ROW()/10000000)</f>
      </c>
      <c r="AO1877">
        <f>IF($A1877="","",COUNTIF($W$2:$W$2500,$A1877))</f>
      </c>
      <c r="AP1877">
        <f>IF($A1877="","",SUMIFS($BF$2:$BF$2500,$W$2:$W$2500,$A1877))</f>
      </c>
      <c r="AQ1877">
        <f>IF($A1877="","",SUMIFS($BG$2:$BG$2500,$W$2:$W$2500,$A1877))</f>
      </c>
      <c r="AR1877">
        <f>IF($A1877="","",SUMIFS($BH$2:$BH$2500,$W$2:$W$2500,$A1877))</f>
      </c>
      <c r="AS1877">
        <f>IF($A1877="","",SUMIFS($BI$2:$BI$2500,$W$2:$W$2500,$A1877))</f>
      </c>
      <c r="AT1877">
        <f>IF($A1877="","",SUMIFS($BJ$2:$BJ$2500,$W$2:$W$2500,$A1877))</f>
      </c>
      <c r="AU1877">
        <f>IF($A1877="","",SUMIFS($BK$2:$BK$2500,$W$2:$W$2500,$A1877))</f>
      </c>
      <c r="AV1877">
        <f>IF($A1877="","",SUMIFS($BL$2:$BL$2500,$W$2:$W$2500,$A1877))</f>
      </c>
      <c r="AW1877">
        <f>IF($A1877="","",SUMIFS($BM$2:$BM$2500,$W$2:$W$2500,$A1877))</f>
      </c>
      <c r="AX1877">
        <f>IF($A1877="","",SUMIFS($BN$2:$BN$2500,$W$2:$W$2500,$A1877))</f>
      </c>
      <c r="AY1877">
        <f>IF($A1877="","",SUMIFS($BO$2:$BO$2500,$W$2:$W$2500,$A1877))</f>
      </c>
      <c r="AZ1877">
        <f>IF($A1877="","",SUMIFS($BP$2:$BP$2500,$W$2:$W$2500,$A1877))</f>
      </c>
      <c r="BA1877">
        <f>IF($A1877="","",SUMIFS($BQ$2:$BQ$2500,$W$2:$W$2500,$A1877))</f>
      </c>
      <c r="BB1877">
        <f>IF($A1877="","",SUMIFS($BR$2:$BR$2500,$W$2:$W$2500,$A1877))</f>
      </c>
      <c r="BC1877">
        <f>IF($A1877="","",SUMIFS($BS$2:$BS$2500,$W$2:$W$2500,$A1877))</f>
      </c>
      <c r="BD1877">
        <f>IF($A1877="","",SUMIFS($BT$2:$BT$2500,$W$2:$W$2500,$A1877))</f>
      </c>
      <c r="BF1877">
        <f>IF($Z1877="","",INDEX($AO$2:$AO$2000,$Z1877))</f>
      </c>
      <c r="BG1877">
        <f>IF($Z1877="","",INDEX($AP$2:$AP$2000,$Z1877))</f>
      </c>
      <c r="BH1877">
        <f>IF($Z1877="","",INDEX($AQ$2:$AQ$2000,$Z1877))</f>
      </c>
      <c r="BI1877">
        <f>IF($Z1877="","",INDEX($AR$2:$AR$2000,$Z1877))</f>
      </c>
      <c r="BJ1877">
        <f>IF($Z1877="","",INDEX($AS$2:$AS$2000,$Z1877))</f>
      </c>
      <c r="BK1877">
        <f>IF($Z1877="","",INDEX($AT$2:$AT$2000,$Z1877))</f>
      </c>
      <c r="BL1877">
        <f>IF($Z1877="","",INDEX($AU$2:$AU$2000,$Z1877))</f>
      </c>
      <c r="BM1877">
        <f>IF($Z1877="","",INDEX($AV$2:$AV$2000,$Z1877))</f>
      </c>
      <c r="BN1877">
        <f>IF($Z1877="","",INDEX($AW$2:$AW$2000,$Z1877))</f>
      </c>
      <c r="BO1877">
        <f>IF($Z1877="","",INDEX($AX$2:$AX$2000,$Z1877))</f>
      </c>
      <c r="BP1877">
        <f>IF($Z1877="","",INDEX($AY$2:$AY$2000,$Z1877))</f>
      </c>
      <c r="BQ1877">
        <f>IF($Z1877="","",INDEX($AZ$2:$AZ$2000,$Z1877))</f>
      </c>
      <c r="BR1877">
        <f>IF($Z1877="","",INDEX($BA$2:$BA$2000,$Z1877))</f>
      </c>
      <c r="BS1877">
        <f>IF($Z1877="","",INDEX($BB$2:$BB$2000,$Z1877))</f>
      </c>
      <c r="BT1877">
        <f>IF($Z1877="","",INDEX($BC$2:$BC$2000,$Z1877))</f>
      </c>
      <c r="BV1877">
        <f>IF(OR($A1877="",$P1877&lt;&gt;"Yes",$AH1877="Yes"),"",1+N($AG1877))</f>
      </c>
      <c r="BW1877">
        <f>IF($A1877="","",COUNTIFS($W$2:$W$2500,$A1877,$BZ$2:$BZ$2500,"Yes")+COUNTIFS($X$2:$X$2500,$A1877,$BY$2:$BY$2500,"Yes"))</f>
      </c>
      <c r="BX1877">
        <f>IF(OR($A1877="",$P1877="Yes"),"",IF(N($BW1877)=0,0,1+SUMIFS($CB$2:$CB$2500,$W$2:$W$2500,$A1877)+SUMIFS($CA$2:$CA$2500,$X$2:$X$2500,$A1877)))</f>
      </c>
      <c r="BY1877" t="str">
        <f>IF($Y1877="","",INDEX($AH$2:$AH$2000,$Y1877)&amp;"")</f>
      </c>
      <c r="BZ1877" t="str">
        <f>IF($Z1877="","",INDEX($AH$2:$AH$2000,$Z1877)&amp;"")</f>
      </c>
      <c r="CA1877">
        <f>IF($Y1877="","",INDEX($BV$2:$BV$2000,$Y1877))</f>
      </c>
      <c r="CB1877">
        <f>IF($Z1877="","",INDEX($BV$2:$BV$2000,$Z1877))</f>
      </c>
    </row>
    <row r="1878">
      <c r="A1878" t="str">
        <f>IF(TRIM(INDEX(games!$A:$A,ROW()))="","",TRIM(INDEX(games!$A:$A,ROW())))</f>
      </c>
      <c r="B1878">
        <f>IF(OR($A1878="",INDEX(games!$B:$B,ROW())=""),"",INDEX(games!$B:$B,ROW()))</f>
      </c>
      <c r="C1878" t="str">
        <f>IF(OR($A1878="",INDEX(games!$C:$C,ROW())=""),"",INDEX(games!$C:$C,ROW()))</f>
      </c>
      <c r="D1878">
        <f>IF($A1878="","",COUNTIF($W$2:$W$2500,$A1878)+COUNTIF($X$2:$X$2500,$A1878))</f>
      </c>
      <c r="E1878">
        <f>IF($A1878="","",IFERROR(MATCH($C1878,$R$2:$R$5,0),0))</f>
      </c>
      <c r="F1878">
        <f>IF($A1878="","",MOD(ROW(),34))</f>
      </c>
      <c r="G1878">
        <f>IF($A1878="",NA(),IF($C1878="Action",$B1878,NA()))</f>
      </c>
      <c r="H1878">
        <f>IF($A1878="",NA(),IF($C1878="Action",1+$F1878*0.023,NA()))</f>
      </c>
      <c r="I1878">
        <f>IF($A1878="",NA(),IF($C1878="Strategy",$B1878,NA()))</f>
      </c>
      <c r="J1878">
        <f>IF($A1878="",NA(),IF($C1878="Strategy",2+$F1878*0.023,NA()))</f>
      </c>
      <c r="K1878">
        <f>IF($A1878="",NA(),IF($C1878="Deckbuilder",$B1878,NA()))</f>
      </c>
      <c r="L1878">
        <f>IF($A1878="",NA(),IF($C1878="Deckbuilder",3+$F1878*0.023,NA()))</f>
      </c>
      <c r="M1878">
        <f>IF($A1878="",NA(),IF($C1878="Traditional",$B1878,NA()))</f>
      </c>
      <c r="N1878">
        <f>IF($A1878="",NA(),IF($C1878="Traditional",4+$F1878*0.023,NA()))</f>
      </c>
      <c r="O1878">
        <f>IF($A1878="","",$D1878+ROW()/1000000)</f>
      </c>
      <c r="P1878" t="str">
        <f>IF(OR($A1878="",INDEX(games!$H:$H,ROW())=""),"",INDEX(games!$H:$H,ROW()))</f>
      </c>
      <c r="Q1878">
        <f>IF(OR($A1878="",$P1878&lt;&gt;"Yes"),"",$D1878+ROW()/1000000)</f>
      </c>
      <c r="T1878">
        <f>IF($Y1878="","",INDEX($B$2:$B$2000,$Y1878))</f>
      </c>
      <c r="U1878">
        <f>IF($Z1878="","",INDEX($B$2:$B$2000,$Z1878))</f>
      </c>
      <c r="V1878">
        <f>IF(OR($T1878="",$U1878=""),"",$U1878-$T1878)</f>
      </c>
      <c r="W1878" t="str">
        <f>IF(TRIM(INDEX(connections!$A:$A,ROW()))="","",TRIM(INDEX(connections!$A:$A,ROW())))</f>
      </c>
      <c r="X1878" t="str">
        <f>IF($W1878="","",TRIM(INDEX(connections!$B:$B,ROW())))</f>
      </c>
      <c r="Y1878">
        <f>IF($W1878="","",IFERROR(MATCH($W1878,$A$2:$A$2000,0),""))</f>
      </c>
      <c r="Z1878">
        <f>IF($X1878="","",IFERROR(MATCH($X1878,$A$2:$A$2000,0),""))</f>
      </c>
      <c r="AA1878" t="str">
        <f>IF($Y1878="","",INDEX($P$2:$P$2000,$Y1878))</f>
      </c>
      <c r="AB1878" t="str">
        <f>IF($Z1878="","",INDEX($P$2:$P$2000,$Z1878))</f>
      </c>
      <c r="AC1878">
        <f>IF(AND($AA1878="Yes",$AB1878="Yes"),1,"")</f>
      </c>
      <c r="AD1878">
        <f>IF(OR($Y1878="",$Z1878=""),"",IF(INDEX($C$2:$C$2000,$Y1878)=INDEX($C$2:$C$2000,$Z1878),0,1))</f>
      </c>
      <c r="AE1878">
        <f>IF($AC1878&lt;&gt;1,"",IF(AND(INDEX($AG$2:$AG$2000,$Y1878)=1,INDEX($AG$2:$AG$2000,$Z1878)=1),1,""))</f>
      </c>
      <c r="AG1878">
        <f>IF($A1878="","",COUNTIFS($W$2:$W$2500,$A1878,$AB$2:$AB$2500,"Yes")+COUNTIFS($X$2:$X$2500,$A1878,$AA$2:$AA$2500,"Yes"))</f>
      </c>
      <c r="AH1878" t="str">
        <f>IF(OR($P1878&lt;&gt;"Yes",N($AG1878)=0),"",IF(AND($AG1878=1,COUNTIFS($W$2:$W$2500,$A1878,$AE$2:$AE$2500,1)+COUNTIFS($X$2:$X$2500,$A1878,$AE$2:$AE$2500,1)&gt;0),"","Yes"))</f>
      </c>
      <c r="AI1878">
        <f>IF($AH1878="Yes",$AG1878,"")</f>
      </c>
      <c r="AJ1878">
        <f>IF($AI1878="","",$AI1878+ROW()/1000000)</f>
      </c>
      <c r="AK1878">
        <f>IF(OR($A1878="",$P1878="Yes",N($AG1878)=0),"",$AG1878+ROW()/1000000)</f>
      </c>
      <c r="AL1878" t="str">
        <f>IF($A1878="","",INDEX(games!$J:$J,ROW())&amp;"")</f>
      </c>
      <c r="AM1878">
        <f>IF($A1878="","",SUMPRODUCT($AO1878:$BD1878,'Map Analysis'!$AP$2^{0,1,2,3,4,5,6,7,8,9,10,11,12,13,14,15}))</f>
      </c>
      <c r="AN1878">
        <f>IF($A1878="","",$AM1878+ROW()/10000000)</f>
      </c>
      <c r="AO1878">
        <f>IF($A1878="","",COUNTIF($W$2:$W$2500,$A1878))</f>
      </c>
      <c r="AP1878">
        <f>IF($A1878="","",SUMIFS($BF$2:$BF$2500,$W$2:$W$2500,$A1878))</f>
      </c>
      <c r="AQ1878">
        <f>IF($A1878="","",SUMIFS($BG$2:$BG$2500,$W$2:$W$2500,$A1878))</f>
      </c>
      <c r="AR1878">
        <f>IF($A1878="","",SUMIFS($BH$2:$BH$2500,$W$2:$W$2500,$A1878))</f>
      </c>
      <c r="AS1878">
        <f>IF($A1878="","",SUMIFS($BI$2:$BI$2500,$W$2:$W$2500,$A1878))</f>
      </c>
      <c r="AT1878">
        <f>IF($A1878="","",SUMIFS($BJ$2:$BJ$2500,$W$2:$W$2500,$A1878))</f>
      </c>
      <c r="AU1878">
        <f>IF($A1878="","",SUMIFS($BK$2:$BK$2500,$W$2:$W$2500,$A1878))</f>
      </c>
      <c r="AV1878">
        <f>IF($A1878="","",SUMIFS($BL$2:$BL$2500,$W$2:$W$2500,$A1878))</f>
      </c>
      <c r="AW1878">
        <f>IF($A1878="","",SUMIFS($BM$2:$BM$2500,$W$2:$W$2500,$A1878))</f>
      </c>
      <c r="AX1878">
        <f>IF($A1878="","",SUMIFS($BN$2:$BN$2500,$W$2:$W$2500,$A1878))</f>
      </c>
      <c r="AY1878">
        <f>IF($A1878="","",SUMIFS($BO$2:$BO$2500,$W$2:$W$2500,$A1878))</f>
      </c>
      <c r="AZ1878">
        <f>IF($A1878="","",SUMIFS($BP$2:$BP$2500,$W$2:$W$2500,$A1878))</f>
      </c>
      <c r="BA1878">
        <f>IF($A1878="","",SUMIFS($BQ$2:$BQ$2500,$W$2:$W$2500,$A1878))</f>
      </c>
      <c r="BB1878">
        <f>IF($A1878="","",SUMIFS($BR$2:$BR$2500,$W$2:$W$2500,$A1878))</f>
      </c>
      <c r="BC1878">
        <f>IF($A1878="","",SUMIFS($BS$2:$BS$2500,$W$2:$W$2500,$A1878))</f>
      </c>
      <c r="BD1878">
        <f>IF($A1878="","",SUMIFS($BT$2:$BT$2500,$W$2:$W$2500,$A1878))</f>
      </c>
      <c r="BF1878">
        <f>IF($Z1878="","",INDEX($AO$2:$AO$2000,$Z1878))</f>
      </c>
      <c r="BG1878">
        <f>IF($Z1878="","",INDEX($AP$2:$AP$2000,$Z1878))</f>
      </c>
      <c r="BH1878">
        <f>IF($Z1878="","",INDEX($AQ$2:$AQ$2000,$Z1878))</f>
      </c>
      <c r="BI1878">
        <f>IF($Z1878="","",INDEX($AR$2:$AR$2000,$Z1878))</f>
      </c>
      <c r="BJ1878">
        <f>IF($Z1878="","",INDEX($AS$2:$AS$2000,$Z1878))</f>
      </c>
      <c r="BK1878">
        <f>IF($Z1878="","",INDEX($AT$2:$AT$2000,$Z1878))</f>
      </c>
      <c r="BL1878">
        <f>IF($Z1878="","",INDEX($AU$2:$AU$2000,$Z1878))</f>
      </c>
      <c r="BM1878">
        <f>IF($Z1878="","",INDEX($AV$2:$AV$2000,$Z1878))</f>
      </c>
      <c r="BN1878">
        <f>IF($Z1878="","",INDEX($AW$2:$AW$2000,$Z1878))</f>
      </c>
      <c r="BO1878">
        <f>IF($Z1878="","",INDEX($AX$2:$AX$2000,$Z1878))</f>
      </c>
      <c r="BP1878">
        <f>IF($Z1878="","",INDEX($AY$2:$AY$2000,$Z1878))</f>
      </c>
      <c r="BQ1878">
        <f>IF($Z1878="","",INDEX($AZ$2:$AZ$2000,$Z1878))</f>
      </c>
      <c r="BR1878">
        <f>IF($Z1878="","",INDEX($BA$2:$BA$2000,$Z1878))</f>
      </c>
      <c r="BS1878">
        <f>IF($Z1878="","",INDEX($BB$2:$BB$2000,$Z1878))</f>
      </c>
      <c r="BT1878">
        <f>IF($Z1878="","",INDEX($BC$2:$BC$2000,$Z1878))</f>
      </c>
      <c r="BV1878">
        <f>IF(OR($A1878="",$P1878&lt;&gt;"Yes",$AH1878="Yes"),"",1+N($AG1878))</f>
      </c>
      <c r="BW1878">
        <f>IF($A1878="","",COUNTIFS($W$2:$W$2500,$A1878,$BZ$2:$BZ$2500,"Yes")+COUNTIFS($X$2:$X$2500,$A1878,$BY$2:$BY$2500,"Yes"))</f>
      </c>
      <c r="BX1878">
        <f>IF(OR($A1878="",$P1878="Yes"),"",IF(N($BW1878)=0,0,1+SUMIFS($CB$2:$CB$2500,$W$2:$W$2500,$A1878)+SUMIFS($CA$2:$CA$2500,$X$2:$X$2500,$A1878)))</f>
      </c>
      <c r="BY1878" t="str">
        <f>IF($Y1878="","",INDEX($AH$2:$AH$2000,$Y1878)&amp;"")</f>
      </c>
      <c r="BZ1878" t="str">
        <f>IF($Z1878="","",INDEX($AH$2:$AH$2000,$Z1878)&amp;"")</f>
      </c>
      <c r="CA1878">
        <f>IF($Y1878="","",INDEX($BV$2:$BV$2000,$Y1878))</f>
      </c>
      <c r="CB1878">
        <f>IF($Z1878="","",INDEX($BV$2:$BV$2000,$Z1878))</f>
      </c>
    </row>
    <row r="1879">
      <c r="A1879" t="str">
        <f>IF(TRIM(INDEX(games!$A:$A,ROW()))="","",TRIM(INDEX(games!$A:$A,ROW())))</f>
      </c>
      <c r="B1879">
        <f>IF(OR($A1879="",INDEX(games!$B:$B,ROW())=""),"",INDEX(games!$B:$B,ROW()))</f>
      </c>
      <c r="C1879" t="str">
        <f>IF(OR($A1879="",INDEX(games!$C:$C,ROW())=""),"",INDEX(games!$C:$C,ROW()))</f>
      </c>
      <c r="D1879">
        <f>IF($A1879="","",COUNTIF($W$2:$W$2500,$A1879)+COUNTIF($X$2:$X$2500,$A1879))</f>
      </c>
      <c r="E1879">
        <f>IF($A1879="","",IFERROR(MATCH($C1879,$R$2:$R$5,0),0))</f>
      </c>
      <c r="F1879">
        <f>IF($A1879="","",MOD(ROW(),34))</f>
      </c>
      <c r="G1879">
        <f>IF($A1879="",NA(),IF($C1879="Action",$B1879,NA()))</f>
      </c>
      <c r="H1879">
        <f>IF($A1879="",NA(),IF($C1879="Action",1+$F1879*0.023,NA()))</f>
      </c>
      <c r="I1879">
        <f>IF($A1879="",NA(),IF($C1879="Strategy",$B1879,NA()))</f>
      </c>
      <c r="J1879">
        <f>IF($A1879="",NA(),IF($C1879="Strategy",2+$F1879*0.023,NA()))</f>
      </c>
      <c r="K1879">
        <f>IF($A1879="",NA(),IF($C1879="Deckbuilder",$B1879,NA()))</f>
      </c>
      <c r="L1879">
        <f>IF($A1879="",NA(),IF($C1879="Deckbuilder",3+$F1879*0.023,NA()))</f>
      </c>
      <c r="M1879">
        <f>IF($A1879="",NA(),IF($C1879="Traditional",$B1879,NA()))</f>
      </c>
      <c r="N1879">
        <f>IF($A1879="",NA(),IF($C1879="Traditional",4+$F1879*0.023,NA()))</f>
      </c>
      <c r="O1879">
        <f>IF($A1879="","",$D1879+ROW()/1000000)</f>
      </c>
      <c r="P1879" t="str">
        <f>IF(OR($A1879="",INDEX(games!$H:$H,ROW())=""),"",INDEX(games!$H:$H,ROW()))</f>
      </c>
      <c r="Q1879">
        <f>IF(OR($A1879="",$P1879&lt;&gt;"Yes"),"",$D1879+ROW()/1000000)</f>
      </c>
      <c r="T1879">
        <f>IF($Y1879="","",INDEX($B$2:$B$2000,$Y1879))</f>
      </c>
      <c r="U1879">
        <f>IF($Z1879="","",INDEX($B$2:$B$2000,$Z1879))</f>
      </c>
      <c r="V1879">
        <f>IF(OR($T1879="",$U1879=""),"",$U1879-$T1879)</f>
      </c>
      <c r="W1879" t="str">
        <f>IF(TRIM(INDEX(connections!$A:$A,ROW()))="","",TRIM(INDEX(connections!$A:$A,ROW())))</f>
      </c>
      <c r="X1879" t="str">
        <f>IF($W1879="","",TRIM(INDEX(connections!$B:$B,ROW())))</f>
      </c>
      <c r="Y1879">
        <f>IF($W1879="","",IFERROR(MATCH($W1879,$A$2:$A$2000,0),""))</f>
      </c>
      <c r="Z1879">
        <f>IF($X1879="","",IFERROR(MATCH($X1879,$A$2:$A$2000,0),""))</f>
      </c>
      <c r="AA1879" t="str">
        <f>IF($Y1879="","",INDEX($P$2:$P$2000,$Y1879))</f>
      </c>
      <c r="AB1879" t="str">
        <f>IF($Z1879="","",INDEX($P$2:$P$2000,$Z1879))</f>
      </c>
      <c r="AC1879">
        <f>IF(AND($AA1879="Yes",$AB1879="Yes"),1,"")</f>
      </c>
      <c r="AD1879">
        <f>IF(OR($Y1879="",$Z1879=""),"",IF(INDEX($C$2:$C$2000,$Y1879)=INDEX($C$2:$C$2000,$Z1879),0,1))</f>
      </c>
      <c r="AE1879">
        <f>IF($AC1879&lt;&gt;1,"",IF(AND(INDEX($AG$2:$AG$2000,$Y1879)=1,INDEX($AG$2:$AG$2000,$Z1879)=1),1,""))</f>
      </c>
      <c r="AG1879">
        <f>IF($A1879="","",COUNTIFS($W$2:$W$2500,$A1879,$AB$2:$AB$2500,"Yes")+COUNTIFS($X$2:$X$2500,$A1879,$AA$2:$AA$2500,"Yes"))</f>
      </c>
      <c r="AH1879" t="str">
        <f>IF(OR($P1879&lt;&gt;"Yes",N($AG1879)=0),"",IF(AND($AG1879=1,COUNTIFS($W$2:$W$2500,$A1879,$AE$2:$AE$2500,1)+COUNTIFS($X$2:$X$2500,$A1879,$AE$2:$AE$2500,1)&gt;0),"","Yes"))</f>
      </c>
      <c r="AI1879">
        <f>IF($AH1879="Yes",$AG1879,"")</f>
      </c>
      <c r="AJ1879">
        <f>IF($AI1879="","",$AI1879+ROW()/1000000)</f>
      </c>
      <c r="AK1879">
        <f>IF(OR($A1879="",$P1879="Yes",N($AG1879)=0),"",$AG1879+ROW()/1000000)</f>
      </c>
      <c r="AL1879" t="str">
        <f>IF($A1879="","",INDEX(games!$J:$J,ROW())&amp;"")</f>
      </c>
      <c r="AM1879">
        <f>IF($A1879="","",SUMPRODUCT($AO1879:$BD1879,'Map Analysis'!$AP$2^{0,1,2,3,4,5,6,7,8,9,10,11,12,13,14,15}))</f>
      </c>
      <c r="AN1879">
        <f>IF($A1879="","",$AM1879+ROW()/10000000)</f>
      </c>
      <c r="AO1879">
        <f>IF($A1879="","",COUNTIF($W$2:$W$2500,$A1879))</f>
      </c>
      <c r="AP1879">
        <f>IF($A1879="","",SUMIFS($BF$2:$BF$2500,$W$2:$W$2500,$A1879))</f>
      </c>
      <c r="AQ1879">
        <f>IF($A1879="","",SUMIFS($BG$2:$BG$2500,$W$2:$W$2500,$A1879))</f>
      </c>
      <c r="AR1879">
        <f>IF($A1879="","",SUMIFS($BH$2:$BH$2500,$W$2:$W$2500,$A1879))</f>
      </c>
      <c r="AS1879">
        <f>IF($A1879="","",SUMIFS($BI$2:$BI$2500,$W$2:$W$2500,$A1879))</f>
      </c>
      <c r="AT1879">
        <f>IF($A1879="","",SUMIFS($BJ$2:$BJ$2500,$W$2:$W$2500,$A1879))</f>
      </c>
      <c r="AU1879">
        <f>IF($A1879="","",SUMIFS($BK$2:$BK$2500,$W$2:$W$2500,$A1879))</f>
      </c>
      <c r="AV1879">
        <f>IF($A1879="","",SUMIFS($BL$2:$BL$2500,$W$2:$W$2500,$A1879))</f>
      </c>
      <c r="AW1879">
        <f>IF($A1879="","",SUMIFS($BM$2:$BM$2500,$W$2:$W$2500,$A1879))</f>
      </c>
      <c r="AX1879">
        <f>IF($A1879="","",SUMIFS($BN$2:$BN$2500,$W$2:$W$2500,$A1879))</f>
      </c>
      <c r="AY1879">
        <f>IF($A1879="","",SUMIFS($BO$2:$BO$2500,$W$2:$W$2500,$A1879))</f>
      </c>
      <c r="AZ1879">
        <f>IF($A1879="","",SUMIFS($BP$2:$BP$2500,$W$2:$W$2500,$A1879))</f>
      </c>
      <c r="BA1879">
        <f>IF($A1879="","",SUMIFS($BQ$2:$BQ$2500,$W$2:$W$2500,$A1879))</f>
      </c>
      <c r="BB1879">
        <f>IF($A1879="","",SUMIFS($BR$2:$BR$2500,$W$2:$W$2500,$A1879))</f>
      </c>
      <c r="BC1879">
        <f>IF($A1879="","",SUMIFS($BS$2:$BS$2500,$W$2:$W$2500,$A1879))</f>
      </c>
      <c r="BD1879">
        <f>IF($A1879="","",SUMIFS($BT$2:$BT$2500,$W$2:$W$2500,$A1879))</f>
      </c>
      <c r="BF1879">
        <f>IF($Z1879="","",INDEX($AO$2:$AO$2000,$Z1879))</f>
      </c>
      <c r="BG1879">
        <f>IF($Z1879="","",INDEX($AP$2:$AP$2000,$Z1879))</f>
      </c>
      <c r="BH1879">
        <f>IF($Z1879="","",INDEX($AQ$2:$AQ$2000,$Z1879))</f>
      </c>
      <c r="BI1879">
        <f>IF($Z1879="","",INDEX($AR$2:$AR$2000,$Z1879))</f>
      </c>
      <c r="BJ1879">
        <f>IF($Z1879="","",INDEX($AS$2:$AS$2000,$Z1879))</f>
      </c>
      <c r="BK1879">
        <f>IF($Z1879="","",INDEX($AT$2:$AT$2000,$Z1879))</f>
      </c>
      <c r="BL1879">
        <f>IF($Z1879="","",INDEX($AU$2:$AU$2000,$Z1879))</f>
      </c>
      <c r="BM1879">
        <f>IF($Z1879="","",INDEX($AV$2:$AV$2000,$Z1879))</f>
      </c>
      <c r="BN1879">
        <f>IF($Z1879="","",INDEX($AW$2:$AW$2000,$Z1879))</f>
      </c>
      <c r="BO1879">
        <f>IF($Z1879="","",INDEX($AX$2:$AX$2000,$Z1879))</f>
      </c>
      <c r="BP1879">
        <f>IF($Z1879="","",INDEX($AY$2:$AY$2000,$Z1879))</f>
      </c>
      <c r="BQ1879">
        <f>IF($Z1879="","",INDEX($AZ$2:$AZ$2000,$Z1879))</f>
      </c>
      <c r="BR1879">
        <f>IF($Z1879="","",INDEX($BA$2:$BA$2000,$Z1879))</f>
      </c>
      <c r="BS1879">
        <f>IF($Z1879="","",INDEX($BB$2:$BB$2000,$Z1879))</f>
      </c>
      <c r="BT1879">
        <f>IF($Z1879="","",INDEX($BC$2:$BC$2000,$Z1879))</f>
      </c>
      <c r="BV1879">
        <f>IF(OR($A1879="",$P1879&lt;&gt;"Yes",$AH1879="Yes"),"",1+N($AG1879))</f>
      </c>
      <c r="BW1879">
        <f>IF($A1879="","",COUNTIFS($W$2:$W$2500,$A1879,$BZ$2:$BZ$2500,"Yes")+COUNTIFS($X$2:$X$2500,$A1879,$BY$2:$BY$2500,"Yes"))</f>
      </c>
      <c r="BX1879">
        <f>IF(OR($A1879="",$P1879="Yes"),"",IF(N($BW1879)=0,0,1+SUMIFS($CB$2:$CB$2500,$W$2:$W$2500,$A1879)+SUMIFS($CA$2:$CA$2500,$X$2:$X$2500,$A1879)))</f>
      </c>
      <c r="BY1879" t="str">
        <f>IF($Y1879="","",INDEX($AH$2:$AH$2000,$Y1879)&amp;"")</f>
      </c>
      <c r="BZ1879" t="str">
        <f>IF($Z1879="","",INDEX($AH$2:$AH$2000,$Z1879)&amp;"")</f>
      </c>
      <c r="CA1879">
        <f>IF($Y1879="","",INDEX($BV$2:$BV$2000,$Y1879))</f>
      </c>
      <c r="CB1879">
        <f>IF($Z1879="","",INDEX($BV$2:$BV$2000,$Z1879))</f>
      </c>
    </row>
    <row r="1880">
      <c r="A1880" t="str">
        <f>IF(TRIM(INDEX(games!$A:$A,ROW()))="","",TRIM(INDEX(games!$A:$A,ROW())))</f>
      </c>
      <c r="B1880">
        <f>IF(OR($A1880="",INDEX(games!$B:$B,ROW())=""),"",INDEX(games!$B:$B,ROW()))</f>
      </c>
      <c r="C1880" t="str">
        <f>IF(OR($A1880="",INDEX(games!$C:$C,ROW())=""),"",INDEX(games!$C:$C,ROW()))</f>
      </c>
      <c r="D1880">
        <f>IF($A1880="","",COUNTIF($W$2:$W$2500,$A1880)+COUNTIF($X$2:$X$2500,$A1880))</f>
      </c>
      <c r="E1880">
        <f>IF($A1880="","",IFERROR(MATCH($C1880,$R$2:$R$5,0),0))</f>
      </c>
      <c r="F1880">
        <f>IF($A1880="","",MOD(ROW(),34))</f>
      </c>
      <c r="G1880">
        <f>IF($A1880="",NA(),IF($C1880="Action",$B1880,NA()))</f>
      </c>
      <c r="H1880">
        <f>IF($A1880="",NA(),IF($C1880="Action",1+$F1880*0.023,NA()))</f>
      </c>
      <c r="I1880">
        <f>IF($A1880="",NA(),IF($C1880="Strategy",$B1880,NA()))</f>
      </c>
      <c r="J1880">
        <f>IF($A1880="",NA(),IF($C1880="Strategy",2+$F1880*0.023,NA()))</f>
      </c>
      <c r="K1880">
        <f>IF($A1880="",NA(),IF($C1880="Deckbuilder",$B1880,NA()))</f>
      </c>
      <c r="L1880">
        <f>IF($A1880="",NA(),IF($C1880="Deckbuilder",3+$F1880*0.023,NA()))</f>
      </c>
      <c r="M1880">
        <f>IF($A1880="",NA(),IF($C1880="Traditional",$B1880,NA()))</f>
      </c>
      <c r="N1880">
        <f>IF($A1880="",NA(),IF($C1880="Traditional",4+$F1880*0.023,NA()))</f>
      </c>
      <c r="O1880">
        <f>IF($A1880="","",$D1880+ROW()/1000000)</f>
      </c>
      <c r="P1880" t="str">
        <f>IF(OR($A1880="",INDEX(games!$H:$H,ROW())=""),"",INDEX(games!$H:$H,ROW()))</f>
      </c>
      <c r="Q1880">
        <f>IF(OR($A1880="",$P1880&lt;&gt;"Yes"),"",$D1880+ROW()/1000000)</f>
      </c>
      <c r="T1880">
        <f>IF($Y1880="","",INDEX($B$2:$B$2000,$Y1880))</f>
      </c>
      <c r="U1880">
        <f>IF($Z1880="","",INDEX($B$2:$B$2000,$Z1880))</f>
      </c>
      <c r="V1880">
        <f>IF(OR($T1880="",$U1880=""),"",$U1880-$T1880)</f>
      </c>
      <c r="W1880" t="str">
        <f>IF(TRIM(INDEX(connections!$A:$A,ROW()))="","",TRIM(INDEX(connections!$A:$A,ROW())))</f>
      </c>
      <c r="X1880" t="str">
        <f>IF($W1880="","",TRIM(INDEX(connections!$B:$B,ROW())))</f>
      </c>
      <c r="Y1880">
        <f>IF($W1880="","",IFERROR(MATCH($W1880,$A$2:$A$2000,0),""))</f>
      </c>
      <c r="Z1880">
        <f>IF($X1880="","",IFERROR(MATCH($X1880,$A$2:$A$2000,0),""))</f>
      </c>
      <c r="AA1880" t="str">
        <f>IF($Y1880="","",INDEX($P$2:$P$2000,$Y1880))</f>
      </c>
      <c r="AB1880" t="str">
        <f>IF($Z1880="","",INDEX($P$2:$P$2000,$Z1880))</f>
      </c>
      <c r="AC1880">
        <f>IF(AND($AA1880="Yes",$AB1880="Yes"),1,"")</f>
      </c>
      <c r="AD1880">
        <f>IF(OR($Y1880="",$Z1880=""),"",IF(INDEX($C$2:$C$2000,$Y1880)=INDEX($C$2:$C$2000,$Z1880),0,1))</f>
      </c>
      <c r="AE1880">
        <f>IF($AC1880&lt;&gt;1,"",IF(AND(INDEX($AG$2:$AG$2000,$Y1880)=1,INDEX($AG$2:$AG$2000,$Z1880)=1),1,""))</f>
      </c>
      <c r="AG1880">
        <f>IF($A1880="","",COUNTIFS($W$2:$W$2500,$A1880,$AB$2:$AB$2500,"Yes")+COUNTIFS($X$2:$X$2500,$A1880,$AA$2:$AA$2500,"Yes"))</f>
      </c>
      <c r="AH1880" t="str">
        <f>IF(OR($P1880&lt;&gt;"Yes",N($AG1880)=0),"",IF(AND($AG1880=1,COUNTIFS($W$2:$W$2500,$A1880,$AE$2:$AE$2500,1)+COUNTIFS($X$2:$X$2500,$A1880,$AE$2:$AE$2500,1)&gt;0),"","Yes"))</f>
      </c>
      <c r="AI1880">
        <f>IF($AH1880="Yes",$AG1880,"")</f>
      </c>
      <c r="AJ1880">
        <f>IF($AI1880="","",$AI1880+ROW()/1000000)</f>
      </c>
      <c r="AK1880">
        <f>IF(OR($A1880="",$P1880="Yes",N($AG1880)=0),"",$AG1880+ROW()/1000000)</f>
      </c>
      <c r="AL1880" t="str">
        <f>IF($A1880="","",INDEX(games!$J:$J,ROW())&amp;"")</f>
      </c>
      <c r="AM1880">
        <f>IF($A1880="","",SUMPRODUCT($AO1880:$BD1880,'Map Analysis'!$AP$2^{0,1,2,3,4,5,6,7,8,9,10,11,12,13,14,15}))</f>
      </c>
      <c r="AN1880">
        <f>IF($A1880="","",$AM1880+ROW()/10000000)</f>
      </c>
      <c r="AO1880">
        <f>IF($A1880="","",COUNTIF($W$2:$W$2500,$A1880))</f>
      </c>
      <c r="AP1880">
        <f>IF($A1880="","",SUMIFS($BF$2:$BF$2500,$W$2:$W$2500,$A1880))</f>
      </c>
      <c r="AQ1880">
        <f>IF($A1880="","",SUMIFS($BG$2:$BG$2500,$W$2:$W$2500,$A1880))</f>
      </c>
      <c r="AR1880">
        <f>IF($A1880="","",SUMIFS($BH$2:$BH$2500,$W$2:$W$2500,$A1880))</f>
      </c>
      <c r="AS1880">
        <f>IF($A1880="","",SUMIFS($BI$2:$BI$2500,$W$2:$W$2500,$A1880))</f>
      </c>
      <c r="AT1880">
        <f>IF($A1880="","",SUMIFS($BJ$2:$BJ$2500,$W$2:$W$2500,$A1880))</f>
      </c>
      <c r="AU1880">
        <f>IF($A1880="","",SUMIFS($BK$2:$BK$2500,$W$2:$W$2500,$A1880))</f>
      </c>
      <c r="AV1880">
        <f>IF($A1880="","",SUMIFS($BL$2:$BL$2500,$W$2:$W$2500,$A1880))</f>
      </c>
      <c r="AW1880">
        <f>IF($A1880="","",SUMIFS($BM$2:$BM$2500,$W$2:$W$2500,$A1880))</f>
      </c>
      <c r="AX1880">
        <f>IF($A1880="","",SUMIFS($BN$2:$BN$2500,$W$2:$W$2500,$A1880))</f>
      </c>
      <c r="AY1880">
        <f>IF($A1880="","",SUMIFS($BO$2:$BO$2500,$W$2:$W$2500,$A1880))</f>
      </c>
      <c r="AZ1880">
        <f>IF($A1880="","",SUMIFS($BP$2:$BP$2500,$W$2:$W$2500,$A1880))</f>
      </c>
      <c r="BA1880">
        <f>IF($A1880="","",SUMIFS($BQ$2:$BQ$2500,$W$2:$W$2500,$A1880))</f>
      </c>
      <c r="BB1880">
        <f>IF($A1880="","",SUMIFS($BR$2:$BR$2500,$W$2:$W$2500,$A1880))</f>
      </c>
      <c r="BC1880">
        <f>IF($A1880="","",SUMIFS($BS$2:$BS$2500,$W$2:$W$2500,$A1880))</f>
      </c>
      <c r="BD1880">
        <f>IF($A1880="","",SUMIFS($BT$2:$BT$2500,$W$2:$W$2500,$A1880))</f>
      </c>
      <c r="BF1880">
        <f>IF($Z1880="","",INDEX($AO$2:$AO$2000,$Z1880))</f>
      </c>
      <c r="BG1880">
        <f>IF($Z1880="","",INDEX($AP$2:$AP$2000,$Z1880))</f>
      </c>
      <c r="BH1880">
        <f>IF($Z1880="","",INDEX($AQ$2:$AQ$2000,$Z1880))</f>
      </c>
      <c r="BI1880">
        <f>IF($Z1880="","",INDEX($AR$2:$AR$2000,$Z1880))</f>
      </c>
      <c r="BJ1880">
        <f>IF($Z1880="","",INDEX($AS$2:$AS$2000,$Z1880))</f>
      </c>
      <c r="BK1880">
        <f>IF($Z1880="","",INDEX($AT$2:$AT$2000,$Z1880))</f>
      </c>
      <c r="BL1880">
        <f>IF($Z1880="","",INDEX($AU$2:$AU$2000,$Z1880))</f>
      </c>
      <c r="BM1880">
        <f>IF($Z1880="","",INDEX($AV$2:$AV$2000,$Z1880))</f>
      </c>
      <c r="BN1880">
        <f>IF($Z1880="","",INDEX($AW$2:$AW$2000,$Z1880))</f>
      </c>
      <c r="BO1880">
        <f>IF($Z1880="","",INDEX($AX$2:$AX$2000,$Z1880))</f>
      </c>
      <c r="BP1880">
        <f>IF($Z1880="","",INDEX($AY$2:$AY$2000,$Z1880))</f>
      </c>
      <c r="BQ1880">
        <f>IF($Z1880="","",INDEX($AZ$2:$AZ$2000,$Z1880))</f>
      </c>
      <c r="BR1880">
        <f>IF($Z1880="","",INDEX($BA$2:$BA$2000,$Z1880))</f>
      </c>
      <c r="BS1880">
        <f>IF($Z1880="","",INDEX($BB$2:$BB$2000,$Z1880))</f>
      </c>
      <c r="BT1880">
        <f>IF($Z1880="","",INDEX($BC$2:$BC$2000,$Z1880))</f>
      </c>
      <c r="BV1880">
        <f>IF(OR($A1880="",$P1880&lt;&gt;"Yes",$AH1880="Yes"),"",1+N($AG1880))</f>
      </c>
      <c r="BW1880">
        <f>IF($A1880="","",COUNTIFS($W$2:$W$2500,$A1880,$BZ$2:$BZ$2500,"Yes")+COUNTIFS($X$2:$X$2500,$A1880,$BY$2:$BY$2500,"Yes"))</f>
      </c>
      <c r="BX1880">
        <f>IF(OR($A1880="",$P1880="Yes"),"",IF(N($BW1880)=0,0,1+SUMIFS($CB$2:$CB$2500,$W$2:$W$2500,$A1880)+SUMIFS($CA$2:$CA$2500,$X$2:$X$2500,$A1880)))</f>
      </c>
      <c r="BY1880" t="str">
        <f>IF($Y1880="","",INDEX($AH$2:$AH$2000,$Y1880)&amp;"")</f>
      </c>
      <c r="BZ1880" t="str">
        <f>IF($Z1880="","",INDEX($AH$2:$AH$2000,$Z1880)&amp;"")</f>
      </c>
      <c r="CA1880">
        <f>IF($Y1880="","",INDEX($BV$2:$BV$2000,$Y1880))</f>
      </c>
      <c r="CB1880">
        <f>IF($Z1880="","",INDEX($BV$2:$BV$2000,$Z1880))</f>
      </c>
    </row>
    <row r="1881">
      <c r="A1881" t="str">
        <f>IF(TRIM(INDEX(games!$A:$A,ROW()))="","",TRIM(INDEX(games!$A:$A,ROW())))</f>
      </c>
      <c r="B1881">
        <f>IF(OR($A1881="",INDEX(games!$B:$B,ROW())=""),"",INDEX(games!$B:$B,ROW()))</f>
      </c>
      <c r="C1881" t="str">
        <f>IF(OR($A1881="",INDEX(games!$C:$C,ROW())=""),"",INDEX(games!$C:$C,ROW()))</f>
      </c>
      <c r="D1881">
        <f>IF($A1881="","",COUNTIF($W$2:$W$2500,$A1881)+COUNTIF($X$2:$X$2500,$A1881))</f>
      </c>
      <c r="E1881">
        <f>IF($A1881="","",IFERROR(MATCH($C1881,$R$2:$R$5,0),0))</f>
      </c>
      <c r="F1881">
        <f>IF($A1881="","",MOD(ROW(),34))</f>
      </c>
      <c r="G1881">
        <f>IF($A1881="",NA(),IF($C1881="Action",$B1881,NA()))</f>
      </c>
      <c r="H1881">
        <f>IF($A1881="",NA(),IF($C1881="Action",1+$F1881*0.023,NA()))</f>
      </c>
      <c r="I1881">
        <f>IF($A1881="",NA(),IF($C1881="Strategy",$B1881,NA()))</f>
      </c>
      <c r="J1881">
        <f>IF($A1881="",NA(),IF($C1881="Strategy",2+$F1881*0.023,NA()))</f>
      </c>
      <c r="K1881">
        <f>IF($A1881="",NA(),IF($C1881="Deckbuilder",$B1881,NA()))</f>
      </c>
      <c r="L1881">
        <f>IF($A1881="",NA(),IF($C1881="Deckbuilder",3+$F1881*0.023,NA()))</f>
      </c>
      <c r="M1881">
        <f>IF($A1881="",NA(),IF($C1881="Traditional",$B1881,NA()))</f>
      </c>
      <c r="N1881">
        <f>IF($A1881="",NA(),IF($C1881="Traditional",4+$F1881*0.023,NA()))</f>
      </c>
      <c r="O1881">
        <f>IF($A1881="","",$D1881+ROW()/1000000)</f>
      </c>
      <c r="P1881" t="str">
        <f>IF(OR($A1881="",INDEX(games!$H:$H,ROW())=""),"",INDEX(games!$H:$H,ROW()))</f>
      </c>
      <c r="Q1881">
        <f>IF(OR($A1881="",$P1881&lt;&gt;"Yes"),"",$D1881+ROW()/1000000)</f>
      </c>
      <c r="T1881">
        <f>IF($Y1881="","",INDEX($B$2:$B$2000,$Y1881))</f>
      </c>
      <c r="U1881">
        <f>IF($Z1881="","",INDEX($B$2:$B$2000,$Z1881))</f>
      </c>
      <c r="V1881">
        <f>IF(OR($T1881="",$U1881=""),"",$U1881-$T1881)</f>
      </c>
      <c r="W1881" t="str">
        <f>IF(TRIM(INDEX(connections!$A:$A,ROW()))="","",TRIM(INDEX(connections!$A:$A,ROW())))</f>
      </c>
      <c r="X1881" t="str">
        <f>IF($W1881="","",TRIM(INDEX(connections!$B:$B,ROW())))</f>
      </c>
      <c r="Y1881">
        <f>IF($W1881="","",IFERROR(MATCH($W1881,$A$2:$A$2000,0),""))</f>
      </c>
      <c r="Z1881">
        <f>IF($X1881="","",IFERROR(MATCH($X1881,$A$2:$A$2000,0),""))</f>
      </c>
      <c r="AA1881" t="str">
        <f>IF($Y1881="","",INDEX($P$2:$P$2000,$Y1881))</f>
      </c>
      <c r="AB1881" t="str">
        <f>IF($Z1881="","",INDEX($P$2:$P$2000,$Z1881))</f>
      </c>
      <c r="AC1881">
        <f>IF(AND($AA1881="Yes",$AB1881="Yes"),1,"")</f>
      </c>
      <c r="AD1881">
        <f>IF(OR($Y1881="",$Z1881=""),"",IF(INDEX($C$2:$C$2000,$Y1881)=INDEX($C$2:$C$2000,$Z1881),0,1))</f>
      </c>
      <c r="AE1881">
        <f>IF($AC1881&lt;&gt;1,"",IF(AND(INDEX($AG$2:$AG$2000,$Y1881)=1,INDEX($AG$2:$AG$2000,$Z1881)=1),1,""))</f>
      </c>
      <c r="AG1881">
        <f>IF($A1881="","",COUNTIFS($W$2:$W$2500,$A1881,$AB$2:$AB$2500,"Yes")+COUNTIFS($X$2:$X$2500,$A1881,$AA$2:$AA$2500,"Yes"))</f>
      </c>
      <c r="AH1881" t="str">
        <f>IF(OR($P1881&lt;&gt;"Yes",N($AG1881)=0),"",IF(AND($AG1881=1,COUNTIFS($W$2:$W$2500,$A1881,$AE$2:$AE$2500,1)+COUNTIFS($X$2:$X$2500,$A1881,$AE$2:$AE$2500,1)&gt;0),"","Yes"))</f>
      </c>
      <c r="AI1881">
        <f>IF($AH1881="Yes",$AG1881,"")</f>
      </c>
      <c r="AJ1881">
        <f>IF($AI1881="","",$AI1881+ROW()/1000000)</f>
      </c>
      <c r="AK1881">
        <f>IF(OR($A1881="",$P1881="Yes",N($AG1881)=0),"",$AG1881+ROW()/1000000)</f>
      </c>
      <c r="AL1881" t="str">
        <f>IF($A1881="","",INDEX(games!$J:$J,ROW())&amp;"")</f>
      </c>
      <c r="AM1881">
        <f>IF($A1881="","",SUMPRODUCT($AO1881:$BD1881,'Map Analysis'!$AP$2^{0,1,2,3,4,5,6,7,8,9,10,11,12,13,14,15}))</f>
      </c>
      <c r="AN1881">
        <f>IF($A1881="","",$AM1881+ROW()/10000000)</f>
      </c>
      <c r="AO1881">
        <f>IF($A1881="","",COUNTIF($W$2:$W$2500,$A1881))</f>
      </c>
      <c r="AP1881">
        <f>IF($A1881="","",SUMIFS($BF$2:$BF$2500,$W$2:$W$2500,$A1881))</f>
      </c>
      <c r="AQ1881">
        <f>IF($A1881="","",SUMIFS($BG$2:$BG$2500,$W$2:$W$2500,$A1881))</f>
      </c>
      <c r="AR1881">
        <f>IF($A1881="","",SUMIFS($BH$2:$BH$2500,$W$2:$W$2500,$A1881))</f>
      </c>
      <c r="AS1881">
        <f>IF($A1881="","",SUMIFS($BI$2:$BI$2500,$W$2:$W$2500,$A1881))</f>
      </c>
      <c r="AT1881">
        <f>IF($A1881="","",SUMIFS($BJ$2:$BJ$2500,$W$2:$W$2500,$A1881))</f>
      </c>
      <c r="AU1881">
        <f>IF($A1881="","",SUMIFS($BK$2:$BK$2500,$W$2:$W$2500,$A1881))</f>
      </c>
      <c r="AV1881">
        <f>IF($A1881="","",SUMIFS($BL$2:$BL$2500,$W$2:$W$2500,$A1881))</f>
      </c>
      <c r="AW1881">
        <f>IF($A1881="","",SUMIFS($BM$2:$BM$2500,$W$2:$W$2500,$A1881))</f>
      </c>
      <c r="AX1881">
        <f>IF($A1881="","",SUMIFS($BN$2:$BN$2500,$W$2:$W$2500,$A1881))</f>
      </c>
      <c r="AY1881">
        <f>IF($A1881="","",SUMIFS($BO$2:$BO$2500,$W$2:$W$2500,$A1881))</f>
      </c>
      <c r="AZ1881">
        <f>IF($A1881="","",SUMIFS($BP$2:$BP$2500,$W$2:$W$2500,$A1881))</f>
      </c>
      <c r="BA1881">
        <f>IF($A1881="","",SUMIFS($BQ$2:$BQ$2500,$W$2:$W$2500,$A1881))</f>
      </c>
      <c r="BB1881">
        <f>IF($A1881="","",SUMIFS($BR$2:$BR$2500,$W$2:$W$2500,$A1881))</f>
      </c>
      <c r="BC1881">
        <f>IF($A1881="","",SUMIFS($BS$2:$BS$2500,$W$2:$W$2500,$A1881))</f>
      </c>
      <c r="BD1881">
        <f>IF($A1881="","",SUMIFS($BT$2:$BT$2500,$W$2:$W$2500,$A1881))</f>
      </c>
      <c r="BF1881">
        <f>IF($Z1881="","",INDEX($AO$2:$AO$2000,$Z1881))</f>
      </c>
      <c r="BG1881">
        <f>IF($Z1881="","",INDEX($AP$2:$AP$2000,$Z1881))</f>
      </c>
      <c r="BH1881">
        <f>IF($Z1881="","",INDEX($AQ$2:$AQ$2000,$Z1881))</f>
      </c>
      <c r="BI1881">
        <f>IF($Z1881="","",INDEX($AR$2:$AR$2000,$Z1881))</f>
      </c>
      <c r="BJ1881">
        <f>IF($Z1881="","",INDEX($AS$2:$AS$2000,$Z1881))</f>
      </c>
      <c r="BK1881">
        <f>IF($Z1881="","",INDEX($AT$2:$AT$2000,$Z1881))</f>
      </c>
      <c r="BL1881">
        <f>IF($Z1881="","",INDEX($AU$2:$AU$2000,$Z1881))</f>
      </c>
      <c r="BM1881">
        <f>IF($Z1881="","",INDEX($AV$2:$AV$2000,$Z1881))</f>
      </c>
      <c r="BN1881">
        <f>IF($Z1881="","",INDEX($AW$2:$AW$2000,$Z1881))</f>
      </c>
      <c r="BO1881">
        <f>IF($Z1881="","",INDEX($AX$2:$AX$2000,$Z1881))</f>
      </c>
      <c r="BP1881">
        <f>IF($Z1881="","",INDEX($AY$2:$AY$2000,$Z1881))</f>
      </c>
      <c r="BQ1881">
        <f>IF($Z1881="","",INDEX($AZ$2:$AZ$2000,$Z1881))</f>
      </c>
      <c r="BR1881">
        <f>IF($Z1881="","",INDEX($BA$2:$BA$2000,$Z1881))</f>
      </c>
      <c r="BS1881">
        <f>IF($Z1881="","",INDEX($BB$2:$BB$2000,$Z1881))</f>
      </c>
      <c r="BT1881">
        <f>IF($Z1881="","",INDEX($BC$2:$BC$2000,$Z1881))</f>
      </c>
      <c r="BV1881">
        <f>IF(OR($A1881="",$P1881&lt;&gt;"Yes",$AH1881="Yes"),"",1+N($AG1881))</f>
      </c>
      <c r="BW1881">
        <f>IF($A1881="","",COUNTIFS($W$2:$W$2500,$A1881,$BZ$2:$BZ$2500,"Yes")+COUNTIFS($X$2:$X$2500,$A1881,$BY$2:$BY$2500,"Yes"))</f>
      </c>
      <c r="BX1881">
        <f>IF(OR($A1881="",$P1881="Yes"),"",IF(N($BW1881)=0,0,1+SUMIFS($CB$2:$CB$2500,$W$2:$W$2500,$A1881)+SUMIFS($CA$2:$CA$2500,$X$2:$X$2500,$A1881)))</f>
      </c>
      <c r="BY1881" t="str">
        <f>IF($Y1881="","",INDEX($AH$2:$AH$2000,$Y1881)&amp;"")</f>
      </c>
      <c r="BZ1881" t="str">
        <f>IF($Z1881="","",INDEX($AH$2:$AH$2000,$Z1881)&amp;"")</f>
      </c>
      <c r="CA1881">
        <f>IF($Y1881="","",INDEX($BV$2:$BV$2000,$Y1881))</f>
      </c>
      <c r="CB1881">
        <f>IF($Z1881="","",INDEX($BV$2:$BV$2000,$Z1881))</f>
      </c>
    </row>
    <row r="1882">
      <c r="A1882" t="str">
        <f>IF(TRIM(INDEX(games!$A:$A,ROW()))="","",TRIM(INDEX(games!$A:$A,ROW())))</f>
      </c>
      <c r="B1882">
        <f>IF(OR($A1882="",INDEX(games!$B:$B,ROW())=""),"",INDEX(games!$B:$B,ROW()))</f>
      </c>
      <c r="C1882" t="str">
        <f>IF(OR($A1882="",INDEX(games!$C:$C,ROW())=""),"",INDEX(games!$C:$C,ROW()))</f>
      </c>
      <c r="D1882">
        <f>IF($A1882="","",COUNTIF($W$2:$W$2500,$A1882)+COUNTIF($X$2:$X$2500,$A1882))</f>
      </c>
      <c r="E1882">
        <f>IF($A1882="","",IFERROR(MATCH($C1882,$R$2:$R$5,0),0))</f>
      </c>
      <c r="F1882">
        <f>IF($A1882="","",MOD(ROW(),34))</f>
      </c>
      <c r="G1882">
        <f>IF($A1882="",NA(),IF($C1882="Action",$B1882,NA()))</f>
      </c>
      <c r="H1882">
        <f>IF($A1882="",NA(),IF($C1882="Action",1+$F1882*0.023,NA()))</f>
      </c>
      <c r="I1882">
        <f>IF($A1882="",NA(),IF($C1882="Strategy",$B1882,NA()))</f>
      </c>
      <c r="J1882">
        <f>IF($A1882="",NA(),IF($C1882="Strategy",2+$F1882*0.023,NA()))</f>
      </c>
      <c r="K1882">
        <f>IF($A1882="",NA(),IF($C1882="Deckbuilder",$B1882,NA()))</f>
      </c>
      <c r="L1882">
        <f>IF($A1882="",NA(),IF($C1882="Deckbuilder",3+$F1882*0.023,NA()))</f>
      </c>
      <c r="M1882">
        <f>IF($A1882="",NA(),IF($C1882="Traditional",$B1882,NA()))</f>
      </c>
      <c r="N1882">
        <f>IF($A1882="",NA(),IF($C1882="Traditional",4+$F1882*0.023,NA()))</f>
      </c>
      <c r="O1882">
        <f>IF($A1882="","",$D1882+ROW()/1000000)</f>
      </c>
      <c r="P1882" t="str">
        <f>IF(OR($A1882="",INDEX(games!$H:$H,ROW())=""),"",INDEX(games!$H:$H,ROW()))</f>
      </c>
      <c r="Q1882">
        <f>IF(OR($A1882="",$P1882&lt;&gt;"Yes"),"",$D1882+ROW()/1000000)</f>
      </c>
      <c r="T1882">
        <f>IF($Y1882="","",INDEX($B$2:$B$2000,$Y1882))</f>
      </c>
      <c r="U1882">
        <f>IF($Z1882="","",INDEX($B$2:$B$2000,$Z1882))</f>
      </c>
      <c r="V1882">
        <f>IF(OR($T1882="",$U1882=""),"",$U1882-$T1882)</f>
      </c>
      <c r="W1882" t="str">
        <f>IF(TRIM(INDEX(connections!$A:$A,ROW()))="","",TRIM(INDEX(connections!$A:$A,ROW())))</f>
      </c>
      <c r="X1882" t="str">
        <f>IF($W1882="","",TRIM(INDEX(connections!$B:$B,ROW())))</f>
      </c>
      <c r="Y1882">
        <f>IF($W1882="","",IFERROR(MATCH($W1882,$A$2:$A$2000,0),""))</f>
      </c>
      <c r="Z1882">
        <f>IF($X1882="","",IFERROR(MATCH($X1882,$A$2:$A$2000,0),""))</f>
      </c>
      <c r="AA1882" t="str">
        <f>IF($Y1882="","",INDEX($P$2:$P$2000,$Y1882))</f>
      </c>
      <c r="AB1882" t="str">
        <f>IF($Z1882="","",INDEX($P$2:$P$2000,$Z1882))</f>
      </c>
      <c r="AC1882">
        <f>IF(AND($AA1882="Yes",$AB1882="Yes"),1,"")</f>
      </c>
      <c r="AD1882">
        <f>IF(OR($Y1882="",$Z1882=""),"",IF(INDEX($C$2:$C$2000,$Y1882)=INDEX($C$2:$C$2000,$Z1882),0,1))</f>
      </c>
      <c r="AE1882">
        <f>IF($AC1882&lt;&gt;1,"",IF(AND(INDEX($AG$2:$AG$2000,$Y1882)=1,INDEX($AG$2:$AG$2000,$Z1882)=1),1,""))</f>
      </c>
      <c r="AG1882">
        <f>IF($A1882="","",COUNTIFS($W$2:$W$2500,$A1882,$AB$2:$AB$2500,"Yes")+COUNTIFS($X$2:$X$2500,$A1882,$AA$2:$AA$2500,"Yes"))</f>
      </c>
      <c r="AH1882" t="str">
        <f>IF(OR($P1882&lt;&gt;"Yes",N($AG1882)=0),"",IF(AND($AG1882=1,COUNTIFS($W$2:$W$2500,$A1882,$AE$2:$AE$2500,1)+COUNTIFS($X$2:$X$2500,$A1882,$AE$2:$AE$2500,1)&gt;0),"","Yes"))</f>
      </c>
      <c r="AI1882">
        <f>IF($AH1882="Yes",$AG1882,"")</f>
      </c>
      <c r="AJ1882">
        <f>IF($AI1882="","",$AI1882+ROW()/1000000)</f>
      </c>
      <c r="AK1882">
        <f>IF(OR($A1882="",$P1882="Yes",N($AG1882)=0),"",$AG1882+ROW()/1000000)</f>
      </c>
      <c r="AL1882" t="str">
        <f>IF($A1882="","",INDEX(games!$J:$J,ROW())&amp;"")</f>
      </c>
      <c r="AM1882">
        <f>IF($A1882="","",SUMPRODUCT($AO1882:$BD1882,'Map Analysis'!$AP$2^{0,1,2,3,4,5,6,7,8,9,10,11,12,13,14,15}))</f>
      </c>
      <c r="AN1882">
        <f>IF($A1882="","",$AM1882+ROW()/10000000)</f>
      </c>
      <c r="AO1882">
        <f>IF($A1882="","",COUNTIF($W$2:$W$2500,$A1882))</f>
      </c>
      <c r="AP1882">
        <f>IF($A1882="","",SUMIFS($BF$2:$BF$2500,$W$2:$W$2500,$A1882))</f>
      </c>
      <c r="AQ1882">
        <f>IF($A1882="","",SUMIFS($BG$2:$BG$2500,$W$2:$W$2500,$A1882))</f>
      </c>
      <c r="AR1882">
        <f>IF($A1882="","",SUMIFS($BH$2:$BH$2500,$W$2:$W$2500,$A1882))</f>
      </c>
      <c r="AS1882">
        <f>IF($A1882="","",SUMIFS($BI$2:$BI$2500,$W$2:$W$2500,$A1882))</f>
      </c>
      <c r="AT1882">
        <f>IF($A1882="","",SUMIFS($BJ$2:$BJ$2500,$W$2:$W$2500,$A1882))</f>
      </c>
      <c r="AU1882">
        <f>IF($A1882="","",SUMIFS($BK$2:$BK$2500,$W$2:$W$2500,$A1882))</f>
      </c>
      <c r="AV1882">
        <f>IF($A1882="","",SUMIFS($BL$2:$BL$2500,$W$2:$W$2500,$A1882))</f>
      </c>
      <c r="AW1882">
        <f>IF($A1882="","",SUMIFS($BM$2:$BM$2500,$W$2:$W$2500,$A1882))</f>
      </c>
      <c r="AX1882">
        <f>IF($A1882="","",SUMIFS($BN$2:$BN$2500,$W$2:$W$2500,$A1882))</f>
      </c>
      <c r="AY1882">
        <f>IF($A1882="","",SUMIFS($BO$2:$BO$2500,$W$2:$W$2500,$A1882))</f>
      </c>
      <c r="AZ1882">
        <f>IF($A1882="","",SUMIFS($BP$2:$BP$2500,$W$2:$W$2500,$A1882))</f>
      </c>
      <c r="BA1882">
        <f>IF($A1882="","",SUMIFS($BQ$2:$BQ$2500,$W$2:$W$2500,$A1882))</f>
      </c>
      <c r="BB1882">
        <f>IF($A1882="","",SUMIFS($BR$2:$BR$2500,$W$2:$W$2500,$A1882))</f>
      </c>
      <c r="BC1882">
        <f>IF($A1882="","",SUMIFS($BS$2:$BS$2500,$W$2:$W$2500,$A1882))</f>
      </c>
      <c r="BD1882">
        <f>IF($A1882="","",SUMIFS($BT$2:$BT$2500,$W$2:$W$2500,$A1882))</f>
      </c>
      <c r="BF1882">
        <f>IF($Z1882="","",INDEX($AO$2:$AO$2000,$Z1882))</f>
      </c>
      <c r="BG1882">
        <f>IF($Z1882="","",INDEX($AP$2:$AP$2000,$Z1882))</f>
      </c>
      <c r="BH1882">
        <f>IF($Z1882="","",INDEX($AQ$2:$AQ$2000,$Z1882))</f>
      </c>
      <c r="BI1882">
        <f>IF($Z1882="","",INDEX($AR$2:$AR$2000,$Z1882))</f>
      </c>
      <c r="BJ1882">
        <f>IF($Z1882="","",INDEX($AS$2:$AS$2000,$Z1882))</f>
      </c>
      <c r="BK1882">
        <f>IF($Z1882="","",INDEX($AT$2:$AT$2000,$Z1882))</f>
      </c>
      <c r="BL1882">
        <f>IF($Z1882="","",INDEX($AU$2:$AU$2000,$Z1882))</f>
      </c>
      <c r="BM1882">
        <f>IF($Z1882="","",INDEX($AV$2:$AV$2000,$Z1882))</f>
      </c>
      <c r="BN1882">
        <f>IF($Z1882="","",INDEX($AW$2:$AW$2000,$Z1882))</f>
      </c>
      <c r="BO1882">
        <f>IF($Z1882="","",INDEX($AX$2:$AX$2000,$Z1882))</f>
      </c>
      <c r="BP1882">
        <f>IF($Z1882="","",INDEX($AY$2:$AY$2000,$Z1882))</f>
      </c>
      <c r="BQ1882">
        <f>IF($Z1882="","",INDEX($AZ$2:$AZ$2000,$Z1882))</f>
      </c>
      <c r="BR1882">
        <f>IF($Z1882="","",INDEX($BA$2:$BA$2000,$Z1882))</f>
      </c>
      <c r="BS1882">
        <f>IF($Z1882="","",INDEX($BB$2:$BB$2000,$Z1882))</f>
      </c>
      <c r="BT1882">
        <f>IF($Z1882="","",INDEX($BC$2:$BC$2000,$Z1882))</f>
      </c>
      <c r="BV1882">
        <f>IF(OR($A1882="",$P1882&lt;&gt;"Yes",$AH1882="Yes"),"",1+N($AG1882))</f>
      </c>
      <c r="BW1882">
        <f>IF($A1882="","",COUNTIFS($W$2:$W$2500,$A1882,$BZ$2:$BZ$2500,"Yes")+COUNTIFS($X$2:$X$2500,$A1882,$BY$2:$BY$2500,"Yes"))</f>
      </c>
      <c r="BX1882">
        <f>IF(OR($A1882="",$P1882="Yes"),"",IF(N($BW1882)=0,0,1+SUMIFS($CB$2:$CB$2500,$W$2:$W$2500,$A1882)+SUMIFS($CA$2:$CA$2500,$X$2:$X$2500,$A1882)))</f>
      </c>
      <c r="BY1882" t="str">
        <f>IF($Y1882="","",INDEX($AH$2:$AH$2000,$Y1882)&amp;"")</f>
      </c>
      <c r="BZ1882" t="str">
        <f>IF($Z1882="","",INDEX($AH$2:$AH$2000,$Z1882)&amp;"")</f>
      </c>
      <c r="CA1882">
        <f>IF($Y1882="","",INDEX($BV$2:$BV$2000,$Y1882))</f>
      </c>
      <c r="CB1882">
        <f>IF($Z1882="","",INDEX($BV$2:$BV$2000,$Z1882))</f>
      </c>
    </row>
    <row r="1883">
      <c r="A1883" t="str">
        <f>IF(TRIM(INDEX(games!$A:$A,ROW()))="","",TRIM(INDEX(games!$A:$A,ROW())))</f>
      </c>
      <c r="B1883">
        <f>IF(OR($A1883="",INDEX(games!$B:$B,ROW())=""),"",INDEX(games!$B:$B,ROW()))</f>
      </c>
      <c r="C1883" t="str">
        <f>IF(OR($A1883="",INDEX(games!$C:$C,ROW())=""),"",INDEX(games!$C:$C,ROW()))</f>
      </c>
      <c r="D1883">
        <f>IF($A1883="","",COUNTIF($W$2:$W$2500,$A1883)+COUNTIF($X$2:$X$2500,$A1883))</f>
      </c>
      <c r="E1883">
        <f>IF($A1883="","",IFERROR(MATCH($C1883,$R$2:$R$5,0),0))</f>
      </c>
      <c r="F1883">
        <f>IF($A1883="","",MOD(ROW(),34))</f>
      </c>
      <c r="G1883">
        <f>IF($A1883="",NA(),IF($C1883="Action",$B1883,NA()))</f>
      </c>
      <c r="H1883">
        <f>IF($A1883="",NA(),IF($C1883="Action",1+$F1883*0.023,NA()))</f>
      </c>
      <c r="I1883">
        <f>IF($A1883="",NA(),IF($C1883="Strategy",$B1883,NA()))</f>
      </c>
      <c r="J1883">
        <f>IF($A1883="",NA(),IF($C1883="Strategy",2+$F1883*0.023,NA()))</f>
      </c>
      <c r="K1883">
        <f>IF($A1883="",NA(),IF($C1883="Deckbuilder",$B1883,NA()))</f>
      </c>
      <c r="L1883">
        <f>IF($A1883="",NA(),IF($C1883="Deckbuilder",3+$F1883*0.023,NA()))</f>
      </c>
      <c r="M1883">
        <f>IF($A1883="",NA(),IF($C1883="Traditional",$B1883,NA()))</f>
      </c>
      <c r="N1883">
        <f>IF($A1883="",NA(),IF($C1883="Traditional",4+$F1883*0.023,NA()))</f>
      </c>
      <c r="O1883">
        <f>IF($A1883="","",$D1883+ROW()/1000000)</f>
      </c>
      <c r="P1883" t="str">
        <f>IF(OR($A1883="",INDEX(games!$H:$H,ROW())=""),"",INDEX(games!$H:$H,ROW()))</f>
      </c>
      <c r="Q1883">
        <f>IF(OR($A1883="",$P1883&lt;&gt;"Yes"),"",$D1883+ROW()/1000000)</f>
      </c>
      <c r="T1883">
        <f>IF($Y1883="","",INDEX($B$2:$B$2000,$Y1883))</f>
      </c>
      <c r="U1883">
        <f>IF($Z1883="","",INDEX($B$2:$B$2000,$Z1883))</f>
      </c>
      <c r="V1883">
        <f>IF(OR($T1883="",$U1883=""),"",$U1883-$T1883)</f>
      </c>
      <c r="W1883" t="str">
        <f>IF(TRIM(INDEX(connections!$A:$A,ROW()))="","",TRIM(INDEX(connections!$A:$A,ROW())))</f>
      </c>
      <c r="X1883" t="str">
        <f>IF($W1883="","",TRIM(INDEX(connections!$B:$B,ROW())))</f>
      </c>
      <c r="Y1883">
        <f>IF($W1883="","",IFERROR(MATCH($W1883,$A$2:$A$2000,0),""))</f>
      </c>
      <c r="Z1883">
        <f>IF($X1883="","",IFERROR(MATCH($X1883,$A$2:$A$2000,0),""))</f>
      </c>
      <c r="AA1883" t="str">
        <f>IF($Y1883="","",INDEX($P$2:$P$2000,$Y1883))</f>
      </c>
      <c r="AB1883" t="str">
        <f>IF($Z1883="","",INDEX($P$2:$P$2000,$Z1883))</f>
      </c>
      <c r="AC1883">
        <f>IF(AND($AA1883="Yes",$AB1883="Yes"),1,"")</f>
      </c>
      <c r="AD1883">
        <f>IF(OR($Y1883="",$Z1883=""),"",IF(INDEX($C$2:$C$2000,$Y1883)=INDEX($C$2:$C$2000,$Z1883),0,1))</f>
      </c>
      <c r="AE1883">
        <f>IF($AC1883&lt;&gt;1,"",IF(AND(INDEX($AG$2:$AG$2000,$Y1883)=1,INDEX($AG$2:$AG$2000,$Z1883)=1),1,""))</f>
      </c>
      <c r="AG1883">
        <f>IF($A1883="","",COUNTIFS($W$2:$W$2500,$A1883,$AB$2:$AB$2500,"Yes")+COUNTIFS($X$2:$X$2500,$A1883,$AA$2:$AA$2500,"Yes"))</f>
      </c>
      <c r="AH1883" t="str">
        <f>IF(OR($P1883&lt;&gt;"Yes",N($AG1883)=0),"",IF(AND($AG1883=1,COUNTIFS($W$2:$W$2500,$A1883,$AE$2:$AE$2500,1)+COUNTIFS($X$2:$X$2500,$A1883,$AE$2:$AE$2500,1)&gt;0),"","Yes"))</f>
      </c>
      <c r="AI1883">
        <f>IF($AH1883="Yes",$AG1883,"")</f>
      </c>
      <c r="AJ1883">
        <f>IF($AI1883="","",$AI1883+ROW()/1000000)</f>
      </c>
      <c r="AK1883">
        <f>IF(OR($A1883="",$P1883="Yes",N($AG1883)=0),"",$AG1883+ROW()/1000000)</f>
      </c>
      <c r="AL1883" t="str">
        <f>IF($A1883="","",INDEX(games!$J:$J,ROW())&amp;"")</f>
      </c>
      <c r="AM1883">
        <f>IF($A1883="","",SUMPRODUCT($AO1883:$BD1883,'Map Analysis'!$AP$2^{0,1,2,3,4,5,6,7,8,9,10,11,12,13,14,15}))</f>
      </c>
      <c r="AN1883">
        <f>IF($A1883="","",$AM1883+ROW()/10000000)</f>
      </c>
      <c r="AO1883">
        <f>IF($A1883="","",COUNTIF($W$2:$W$2500,$A1883))</f>
      </c>
      <c r="AP1883">
        <f>IF($A1883="","",SUMIFS($BF$2:$BF$2500,$W$2:$W$2500,$A1883))</f>
      </c>
      <c r="AQ1883">
        <f>IF($A1883="","",SUMIFS($BG$2:$BG$2500,$W$2:$W$2500,$A1883))</f>
      </c>
      <c r="AR1883">
        <f>IF($A1883="","",SUMIFS($BH$2:$BH$2500,$W$2:$W$2500,$A1883))</f>
      </c>
      <c r="AS1883">
        <f>IF($A1883="","",SUMIFS($BI$2:$BI$2500,$W$2:$W$2500,$A1883))</f>
      </c>
      <c r="AT1883">
        <f>IF($A1883="","",SUMIFS($BJ$2:$BJ$2500,$W$2:$W$2500,$A1883))</f>
      </c>
      <c r="AU1883">
        <f>IF($A1883="","",SUMIFS($BK$2:$BK$2500,$W$2:$W$2500,$A1883))</f>
      </c>
      <c r="AV1883">
        <f>IF($A1883="","",SUMIFS($BL$2:$BL$2500,$W$2:$W$2500,$A1883))</f>
      </c>
      <c r="AW1883">
        <f>IF($A1883="","",SUMIFS($BM$2:$BM$2500,$W$2:$W$2500,$A1883))</f>
      </c>
      <c r="AX1883">
        <f>IF($A1883="","",SUMIFS($BN$2:$BN$2500,$W$2:$W$2500,$A1883))</f>
      </c>
      <c r="AY1883">
        <f>IF($A1883="","",SUMIFS($BO$2:$BO$2500,$W$2:$W$2500,$A1883))</f>
      </c>
      <c r="AZ1883">
        <f>IF($A1883="","",SUMIFS($BP$2:$BP$2500,$W$2:$W$2500,$A1883))</f>
      </c>
      <c r="BA1883">
        <f>IF($A1883="","",SUMIFS($BQ$2:$BQ$2500,$W$2:$W$2500,$A1883))</f>
      </c>
      <c r="BB1883">
        <f>IF($A1883="","",SUMIFS($BR$2:$BR$2500,$W$2:$W$2500,$A1883))</f>
      </c>
      <c r="BC1883">
        <f>IF($A1883="","",SUMIFS($BS$2:$BS$2500,$W$2:$W$2500,$A1883))</f>
      </c>
      <c r="BD1883">
        <f>IF($A1883="","",SUMIFS($BT$2:$BT$2500,$W$2:$W$2500,$A1883))</f>
      </c>
      <c r="BF1883">
        <f>IF($Z1883="","",INDEX($AO$2:$AO$2000,$Z1883))</f>
      </c>
      <c r="BG1883">
        <f>IF($Z1883="","",INDEX($AP$2:$AP$2000,$Z1883))</f>
      </c>
      <c r="BH1883">
        <f>IF($Z1883="","",INDEX($AQ$2:$AQ$2000,$Z1883))</f>
      </c>
      <c r="BI1883">
        <f>IF($Z1883="","",INDEX($AR$2:$AR$2000,$Z1883))</f>
      </c>
      <c r="BJ1883">
        <f>IF($Z1883="","",INDEX($AS$2:$AS$2000,$Z1883))</f>
      </c>
      <c r="BK1883">
        <f>IF($Z1883="","",INDEX($AT$2:$AT$2000,$Z1883))</f>
      </c>
      <c r="BL1883">
        <f>IF($Z1883="","",INDEX($AU$2:$AU$2000,$Z1883))</f>
      </c>
      <c r="BM1883">
        <f>IF($Z1883="","",INDEX($AV$2:$AV$2000,$Z1883))</f>
      </c>
      <c r="BN1883">
        <f>IF($Z1883="","",INDEX($AW$2:$AW$2000,$Z1883))</f>
      </c>
      <c r="BO1883">
        <f>IF($Z1883="","",INDEX($AX$2:$AX$2000,$Z1883))</f>
      </c>
      <c r="BP1883">
        <f>IF($Z1883="","",INDEX($AY$2:$AY$2000,$Z1883))</f>
      </c>
      <c r="BQ1883">
        <f>IF($Z1883="","",INDEX($AZ$2:$AZ$2000,$Z1883))</f>
      </c>
      <c r="BR1883">
        <f>IF($Z1883="","",INDEX($BA$2:$BA$2000,$Z1883))</f>
      </c>
      <c r="BS1883">
        <f>IF($Z1883="","",INDEX($BB$2:$BB$2000,$Z1883))</f>
      </c>
      <c r="BT1883">
        <f>IF($Z1883="","",INDEX($BC$2:$BC$2000,$Z1883))</f>
      </c>
      <c r="BV1883">
        <f>IF(OR($A1883="",$P1883&lt;&gt;"Yes",$AH1883="Yes"),"",1+N($AG1883))</f>
      </c>
      <c r="BW1883">
        <f>IF($A1883="","",COUNTIFS($W$2:$W$2500,$A1883,$BZ$2:$BZ$2500,"Yes")+COUNTIFS($X$2:$X$2500,$A1883,$BY$2:$BY$2500,"Yes"))</f>
      </c>
      <c r="BX1883">
        <f>IF(OR($A1883="",$P1883="Yes"),"",IF(N($BW1883)=0,0,1+SUMIFS($CB$2:$CB$2500,$W$2:$W$2500,$A1883)+SUMIFS($CA$2:$CA$2500,$X$2:$X$2500,$A1883)))</f>
      </c>
      <c r="BY1883" t="str">
        <f>IF($Y1883="","",INDEX($AH$2:$AH$2000,$Y1883)&amp;"")</f>
      </c>
      <c r="BZ1883" t="str">
        <f>IF($Z1883="","",INDEX($AH$2:$AH$2000,$Z1883)&amp;"")</f>
      </c>
      <c r="CA1883">
        <f>IF($Y1883="","",INDEX($BV$2:$BV$2000,$Y1883))</f>
      </c>
      <c r="CB1883">
        <f>IF($Z1883="","",INDEX($BV$2:$BV$2000,$Z1883))</f>
      </c>
    </row>
    <row r="1884">
      <c r="A1884" t="str">
        <f>IF(TRIM(INDEX(games!$A:$A,ROW()))="","",TRIM(INDEX(games!$A:$A,ROW())))</f>
      </c>
      <c r="B1884">
        <f>IF(OR($A1884="",INDEX(games!$B:$B,ROW())=""),"",INDEX(games!$B:$B,ROW()))</f>
      </c>
      <c r="C1884" t="str">
        <f>IF(OR($A1884="",INDEX(games!$C:$C,ROW())=""),"",INDEX(games!$C:$C,ROW()))</f>
      </c>
      <c r="D1884">
        <f>IF($A1884="","",COUNTIF($W$2:$W$2500,$A1884)+COUNTIF($X$2:$X$2500,$A1884))</f>
      </c>
      <c r="E1884">
        <f>IF($A1884="","",IFERROR(MATCH($C1884,$R$2:$R$5,0),0))</f>
      </c>
      <c r="F1884">
        <f>IF($A1884="","",MOD(ROW(),34))</f>
      </c>
      <c r="G1884">
        <f>IF($A1884="",NA(),IF($C1884="Action",$B1884,NA()))</f>
      </c>
      <c r="H1884">
        <f>IF($A1884="",NA(),IF($C1884="Action",1+$F1884*0.023,NA()))</f>
      </c>
      <c r="I1884">
        <f>IF($A1884="",NA(),IF($C1884="Strategy",$B1884,NA()))</f>
      </c>
      <c r="J1884">
        <f>IF($A1884="",NA(),IF($C1884="Strategy",2+$F1884*0.023,NA()))</f>
      </c>
      <c r="K1884">
        <f>IF($A1884="",NA(),IF($C1884="Deckbuilder",$B1884,NA()))</f>
      </c>
      <c r="L1884">
        <f>IF($A1884="",NA(),IF($C1884="Deckbuilder",3+$F1884*0.023,NA()))</f>
      </c>
      <c r="M1884">
        <f>IF($A1884="",NA(),IF($C1884="Traditional",$B1884,NA()))</f>
      </c>
      <c r="N1884">
        <f>IF($A1884="",NA(),IF($C1884="Traditional",4+$F1884*0.023,NA()))</f>
      </c>
      <c r="O1884">
        <f>IF($A1884="","",$D1884+ROW()/1000000)</f>
      </c>
      <c r="P1884" t="str">
        <f>IF(OR($A1884="",INDEX(games!$H:$H,ROW())=""),"",INDEX(games!$H:$H,ROW()))</f>
      </c>
      <c r="Q1884">
        <f>IF(OR($A1884="",$P1884&lt;&gt;"Yes"),"",$D1884+ROW()/1000000)</f>
      </c>
      <c r="T1884">
        <f>IF($Y1884="","",INDEX($B$2:$B$2000,$Y1884))</f>
      </c>
      <c r="U1884">
        <f>IF($Z1884="","",INDEX($B$2:$B$2000,$Z1884))</f>
      </c>
      <c r="V1884">
        <f>IF(OR($T1884="",$U1884=""),"",$U1884-$T1884)</f>
      </c>
      <c r="W1884" t="str">
        <f>IF(TRIM(INDEX(connections!$A:$A,ROW()))="","",TRIM(INDEX(connections!$A:$A,ROW())))</f>
      </c>
      <c r="X1884" t="str">
        <f>IF($W1884="","",TRIM(INDEX(connections!$B:$B,ROW())))</f>
      </c>
      <c r="Y1884">
        <f>IF($W1884="","",IFERROR(MATCH($W1884,$A$2:$A$2000,0),""))</f>
      </c>
      <c r="Z1884">
        <f>IF($X1884="","",IFERROR(MATCH($X1884,$A$2:$A$2000,0),""))</f>
      </c>
      <c r="AA1884" t="str">
        <f>IF($Y1884="","",INDEX($P$2:$P$2000,$Y1884))</f>
      </c>
      <c r="AB1884" t="str">
        <f>IF($Z1884="","",INDEX($P$2:$P$2000,$Z1884))</f>
      </c>
      <c r="AC1884">
        <f>IF(AND($AA1884="Yes",$AB1884="Yes"),1,"")</f>
      </c>
      <c r="AD1884">
        <f>IF(OR($Y1884="",$Z1884=""),"",IF(INDEX($C$2:$C$2000,$Y1884)=INDEX($C$2:$C$2000,$Z1884),0,1))</f>
      </c>
      <c r="AE1884">
        <f>IF($AC1884&lt;&gt;1,"",IF(AND(INDEX($AG$2:$AG$2000,$Y1884)=1,INDEX($AG$2:$AG$2000,$Z1884)=1),1,""))</f>
      </c>
      <c r="AG1884">
        <f>IF($A1884="","",COUNTIFS($W$2:$W$2500,$A1884,$AB$2:$AB$2500,"Yes")+COUNTIFS($X$2:$X$2500,$A1884,$AA$2:$AA$2500,"Yes"))</f>
      </c>
      <c r="AH1884" t="str">
        <f>IF(OR($P1884&lt;&gt;"Yes",N($AG1884)=0),"",IF(AND($AG1884=1,COUNTIFS($W$2:$W$2500,$A1884,$AE$2:$AE$2500,1)+COUNTIFS($X$2:$X$2500,$A1884,$AE$2:$AE$2500,1)&gt;0),"","Yes"))</f>
      </c>
      <c r="AI1884">
        <f>IF($AH1884="Yes",$AG1884,"")</f>
      </c>
      <c r="AJ1884">
        <f>IF($AI1884="","",$AI1884+ROW()/1000000)</f>
      </c>
      <c r="AK1884">
        <f>IF(OR($A1884="",$P1884="Yes",N($AG1884)=0),"",$AG1884+ROW()/1000000)</f>
      </c>
      <c r="AL1884" t="str">
        <f>IF($A1884="","",INDEX(games!$J:$J,ROW())&amp;"")</f>
      </c>
      <c r="AM1884">
        <f>IF($A1884="","",SUMPRODUCT($AO1884:$BD1884,'Map Analysis'!$AP$2^{0,1,2,3,4,5,6,7,8,9,10,11,12,13,14,15}))</f>
      </c>
      <c r="AN1884">
        <f>IF($A1884="","",$AM1884+ROW()/10000000)</f>
      </c>
      <c r="AO1884">
        <f>IF($A1884="","",COUNTIF($W$2:$W$2500,$A1884))</f>
      </c>
      <c r="AP1884">
        <f>IF($A1884="","",SUMIFS($BF$2:$BF$2500,$W$2:$W$2500,$A1884))</f>
      </c>
      <c r="AQ1884">
        <f>IF($A1884="","",SUMIFS($BG$2:$BG$2500,$W$2:$W$2500,$A1884))</f>
      </c>
      <c r="AR1884">
        <f>IF($A1884="","",SUMIFS($BH$2:$BH$2500,$W$2:$W$2500,$A1884))</f>
      </c>
      <c r="AS1884">
        <f>IF($A1884="","",SUMIFS($BI$2:$BI$2500,$W$2:$W$2500,$A1884))</f>
      </c>
      <c r="AT1884">
        <f>IF($A1884="","",SUMIFS($BJ$2:$BJ$2500,$W$2:$W$2500,$A1884))</f>
      </c>
      <c r="AU1884">
        <f>IF($A1884="","",SUMIFS($BK$2:$BK$2500,$W$2:$W$2500,$A1884))</f>
      </c>
      <c r="AV1884">
        <f>IF($A1884="","",SUMIFS($BL$2:$BL$2500,$W$2:$W$2500,$A1884))</f>
      </c>
      <c r="AW1884">
        <f>IF($A1884="","",SUMIFS($BM$2:$BM$2500,$W$2:$W$2500,$A1884))</f>
      </c>
      <c r="AX1884">
        <f>IF($A1884="","",SUMIFS($BN$2:$BN$2500,$W$2:$W$2500,$A1884))</f>
      </c>
      <c r="AY1884">
        <f>IF($A1884="","",SUMIFS($BO$2:$BO$2500,$W$2:$W$2500,$A1884))</f>
      </c>
      <c r="AZ1884">
        <f>IF($A1884="","",SUMIFS($BP$2:$BP$2500,$W$2:$W$2500,$A1884))</f>
      </c>
      <c r="BA1884">
        <f>IF($A1884="","",SUMIFS($BQ$2:$BQ$2500,$W$2:$W$2500,$A1884))</f>
      </c>
      <c r="BB1884">
        <f>IF($A1884="","",SUMIFS($BR$2:$BR$2500,$W$2:$W$2500,$A1884))</f>
      </c>
      <c r="BC1884">
        <f>IF($A1884="","",SUMIFS($BS$2:$BS$2500,$W$2:$W$2500,$A1884))</f>
      </c>
      <c r="BD1884">
        <f>IF($A1884="","",SUMIFS($BT$2:$BT$2500,$W$2:$W$2500,$A1884))</f>
      </c>
      <c r="BF1884">
        <f>IF($Z1884="","",INDEX($AO$2:$AO$2000,$Z1884))</f>
      </c>
      <c r="BG1884">
        <f>IF($Z1884="","",INDEX($AP$2:$AP$2000,$Z1884))</f>
      </c>
      <c r="BH1884">
        <f>IF($Z1884="","",INDEX($AQ$2:$AQ$2000,$Z1884))</f>
      </c>
      <c r="BI1884">
        <f>IF($Z1884="","",INDEX($AR$2:$AR$2000,$Z1884))</f>
      </c>
      <c r="BJ1884">
        <f>IF($Z1884="","",INDEX($AS$2:$AS$2000,$Z1884))</f>
      </c>
      <c r="BK1884">
        <f>IF($Z1884="","",INDEX($AT$2:$AT$2000,$Z1884))</f>
      </c>
      <c r="BL1884">
        <f>IF($Z1884="","",INDEX($AU$2:$AU$2000,$Z1884))</f>
      </c>
      <c r="BM1884">
        <f>IF($Z1884="","",INDEX($AV$2:$AV$2000,$Z1884))</f>
      </c>
      <c r="BN1884">
        <f>IF($Z1884="","",INDEX($AW$2:$AW$2000,$Z1884))</f>
      </c>
      <c r="BO1884">
        <f>IF($Z1884="","",INDEX($AX$2:$AX$2000,$Z1884))</f>
      </c>
      <c r="BP1884">
        <f>IF($Z1884="","",INDEX($AY$2:$AY$2000,$Z1884))</f>
      </c>
      <c r="BQ1884">
        <f>IF($Z1884="","",INDEX($AZ$2:$AZ$2000,$Z1884))</f>
      </c>
      <c r="BR1884">
        <f>IF($Z1884="","",INDEX($BA$2:$BA$2000,$Z1884))</f>
      </c>
      <c r="BS1884">
        <f>IF($Z1884="","",INDEX($BB$2:$BB$2000,$Z1884))</f>
      </c>
      <c r="BT1884">
        <f>IF($Z1884="","",INDEX($BC$2:$BC$2000,$Z1884))</f>
      </c>
      <c r="BV1884">
        <f>IF(OR($A1884="",$P1884&lt;&gt;"Yes",$AH1884="Yes"),"",1+N($AG1884))</f>
      </c>
      <c r="BW1884">
        <f>IF($A1884="","",COUNTIFS($W$2:$W$2500,$A1884,$BZ$2:$BZ$2500,"Yes")+COUNTIFS($X$2:$X$2500,$A1884,$BY$2:$BY$2500,"Yes"))</f>
      </c>
      <c r="BX1884">
        <f>IF(OR($A1884="",$P1884="Yes"),"",IF(N($BW1884)=0,0,1+SUMIFS($CB$2:$CB$2500,$W$2:$W$2500,$A1884)+SUMIFS($CA$2:$CA$2500,$X$2:$X$2500,$A1884)))</f>
      </c>
      <c r="BY1884" t="str">
        <f>IF($Y1884="","",INDEX($AH$2:$AH$2000,$Y1884)&amp;"")</f>
      </c>
      <c r="BZ1884" t="str">
        <f>IF($Z1884="","",INDEX($AH$2:$AH$2000,$Z1884)&amp;"")</f>
      </c>
      <c r="CA1884">
        <f>IF($Y1884="","",INDEX($BV$2:$BV$2000,$Y1884))</f>
      </c>
      <c r="CB1884">
        <f>IF($Z1884="","",INDEX($BV$2:$BV$2000,$Z1884))</f>
      </c>
    </row>
    <row r="1885">
      <c r="A1885" t="str">
        <f>IF(TRIM(INDEX(games!$A:$A,ROW()))="","",TRIM(INDEX(games!$A:$A,ROW())))</f>
      </c>
      <c r="B1885">
        <f>IF(OR($A1885="",INDEX(games!$B:$B,ROW())=""),"",INDEX(games!$B:$B,ROW()))</f>
      </c>
      <c r="C1885" t="str">
        <f>IF(OR($A1885="",INDEX(games!$C:$C,ROW())=""),"",INDEX(games!$C:$C,ROW()))</f>
      </c>
      <c r="D1885">
        <f>IF($A1885="","",COUNTIF($W$2:$W$2500,$A1885)+COUNTIF($X$2:$X$2500,$A1885))</f>
      </c>
      <c r="E1885">
        <f>IF($A1885="","",IFERROR(MATCH($C1885,$R$2:$R$5,0),0))</f>
      </c>
      <c r="F1885">
        <f>IF($A1885="","",MOD(ROW(),34))</f>
      </c>
      <c r="G1885">
        <f>IF($A1885="",NA(),IF($C1885="Action",$B1885,NA()))</f>
      </c>
      <c r="H1885">
        <f>IF($A1885="",NA(),IF($C1885="Action",1+$F1885*0.023,NA()))</f>
      </c>
      <c r="I1885">
        <f>IF($A1885="",NA(),IF($C1885="Strategy",$B1885,NA()))</f>
      </c>
      <c r="J1885">
        <f>IF($A1885="",NA(),IF($C1885="Strategy",2+$F1885*0.023,NA()))</f>
      </c>
      <c r="K1885">
        <f>IF($A1885="",NA(),IF($C1885="Deckbuilder",$B1885,NA()))</f>
      </c>
      <c r="L1885">
        <f>IF($A1885="",NA(),IF($C1885="Deckbuilder",3+$F1885*0.023,NA()))</f>
      </c>
      <c r="M1885">
        <f>IF($A1885="",NA(),IF($C1885="Traditional",$B1885,NA()))</f>
      </c>
      <c r="N1885">
        <f>IF($A1885="",NA(),IF($C1885="Traditional",4+$F1885*0.023,NA()))</f>
      </c>
      <c r="O1885">
        <f>IF($A1885="","",$D1885+ROW()/1000000)</f>
      </c>
      <c r="P1885" t="str">
        <f>IF(OR($A1885="",INDEX(games!$H:$H,ROW())=""),"",INDEX(games!$H:$H,ROW()))</f>
      </c>
      <c r="Q1885">
        <f>IF(OR($A1885="",$P1885&lt;&gt;"Yes"),"",$D1885+ROW()/1000000)</f>
      </c>
      <c r="T1885">
        <f>IF($Y1885="","",INDEX($B$2:$B$2000,$Y1885))</f>
      </c>
      <c r="U1885">
        <f>IF($Z1885="","",INDEX($B$2:$B$2000,$Z1885))</f>
      </c>
      <c r="V1885">
        <f>IF(OR($T1885="",$U1885=""),"",$U1885-$T1885)</f>
      </c>
      <c r="W1885" t="str">
        <f>IF(TRIM(INDEX(connections!$A:$A,ROW()))="","",TRIM(INDEX(connections!$A:$A,ROW())))</f>
      </c>
      <c r="X1885" t="str">
        <f>IF($W1885="","",TRIM(INDEX(connections!$B:$B,ROW())))</f>
      </c>
      <c r="Y1885">
        <f>IF($W1885="","",IFERROR(MATCH($W1885,$A$2:$A$2000,0),""))</f>
      </c>
      <c r="Z1885">
        <f>IF($X1885="","",IFERROR(MATCH($X1885,$A$2:$A$2000,0),""))</f>
      </c>
      <c r="AA1885" t="str">
        <f>IF($Y1885="","",INDEX($P$2:$P$2000,$Y1885))</f>
      </c>
      <c r="AB1885" t="str">
        <f>IF($Z1885="","",INDEX($P$2:$P$2000,$Z1885))</f>
      </c>
      <c r="AC1885">
        <f>IF(AND($AA1885="Yes",$AB1885="Yes"),1,"")</f>
      </c>
      <c r="AD1885">
        <f>IF(OR($Y1885="",$Z1885=""),"",IF(INDEX($C$2:$C$2000,$Y1885)=INDEX($C$2:$C$2000,$Z1885),0,1))</f>
      </c>
      <c r="AE1885">
        <f>IF($AC1885&lt;&gt;1,"",IF(AND(INDEX($AG$2:$AG$2000,$Y1885)=1,INDEX($AG$2:$AG$2000,$Z1885)=1),1,""))</f>
      </c>
      <c r="AG1885">
        <f>IF($A1885="","",COUNTIFS($W$2:$W$2500,$A1885,$AB$2:$AB$2500,"Yes")+COUNTIFS($X$2:$X$2500,$A1885,$AA$2:$AA$2500,"Yes"))</f>
      </c>
      <c r="AH1885" t="str">
        <f>IF(OR($P1885&lt;&gt;"Yes",N($AG1885)=0),"",IF(AND($AG1885=1,COUNTIFS($W$2:$W$2500,$A1885,$AE$2:$AE$2500,1)+COUNTIFS($X$2:$X$2500,$A1885,$AE$2:$AE$2500,1)&gt;0),"","Yes"))</f>
      </c>
      <c r="AI1885">
        <f>IF($AH1885="Yes",$AG1885,"")</f>
      </c>
      <c r="AJ1885">
        <f>IF($AI1885="","",$AI1885+ROW()/1000000)</f>
      </c>
      <c r="AK1885">
        <f>IF(OR($A1885="",$P1885="Yes",N($AG1885)=0),"",$AG1885+ROW()/1000000)</f>
      </c>
      <c r="AL1885" t="str">
        <f>IF($A1885="","",INDEX(games!$J:$J,ROW())&amp;"")</f>
      </c>
      <c r="AM1885">
        <f>IF($A1885="","",SUMPRODUCT($AO1885:$BD1885,'Map Analysis'!$AP$2^{0,1,2,3,4,5,6,7,8,9,10,11,12,13,14,15}))</f>
      </c>
      <c r="AN1885">
        <f>IF($A1885="","",$AM1885+ROW()/10000000)</f>
      </c>
      <c r="AO1885">
        <f>IF($A1885="","",COUNTIF($W$2:$W$2500,$A1885))</f>
      </c>
      <c r="AP1885">
        <f>IF($A1885="","",SUMIFS($BF$2:$BF$2500,$W$2:$W$2500,$A1885))</f>
      </c>
      <c r="AQ1885">
        <f>IF($A1885="","",SUMIFS($BG$2:$BG$2500,$W$2:$W$2500,$A1885))</f>
      </c>
      <c r="AR1885">
        <f>IF($A1885="","",SUMIFS($BH$2:$BH$2500,$W$2:$W$2500,$A1885))</f>
      </c>
      <c r="AS1885">
        <f>IF($A1885="","",SUMIFS($BI$2:$BI$2500,$W$2:$W$2500,$A1885))</f>
      </c>
      <c r="AT1885">
        <f>IF($A1885="","",SUMIFS($BJ$2:$BJ$2500,$W$2:$W$2500,$A1885))</f>
      </c>
      <c r="AU1885">
        <f>IF($A1885="","",SUMIFS($BK$2:$BK$2500,$W$2:$W$2500,$A1885))</f>
      </c>
      <c r="AV1885">
        <f>IF($A1885="","",SUMIFS($BL$2:$BL$2500,$W$2:$W$2500,$A1885))</f>
      </c>
      <c r="AW1885">
        <f>IF($A1885="","",SUMIFS($BM$2:$BM$2500,$W$2:$W$2500,$A1885))</f>
      </c>
      <c r="AX1885">
        <f>IF($A1885="","",SUMIFS($BN$2:$BN$2500,$W$2:$W$2500,$A1885))</f>
      </c>
      <c r="AY1885">
        <f>IF($A1885="","",SUMIFS($BO$2:$BO$2500,$W$2:$W$2500,$A1885))</f>
      </c>
      <c r="AZ1885">
        <f>IF($A1885="","",SUMIFS($BP$2:$BP$2500,$W$2:$W$2500,$A1885))</f>
      </c>
      <c r="BA1885">
        <f>IF($A1885="","",SUMIFS($BQ$2:$BQ$2500,$W$2:$W$2500,$A1885))</f>
      </c>
      <c r="BB1885">
        <f>IF($A1885="","",SUMIFS($BR$2:$BR$2500,$W$2:$W$2500,$A1885))</f>
      </c>
      <c r="BC1885">
        <f>IF($A1885="","",SUMIFS($BS$2:$BS$2500,$W$2:$W$2500,$A1885))</f>
      </c>
      <c r="BD1885">
        <f>IF($A1885="","",SUMIFS($BT$2:$BT$2500,$W$2:$W$2500,$A1885))</f>
      </c>
      <c r="BF1885">
        <f>IF($Z1885="","",INDEX($AO$2:$AO$2000,$Z1885))</f>
      </c>
      <c r="BG1885">
        <f>IF($Z1885="","",INDEX($AP$2:$AP$2000,$Z1885))</f>
      </c>
      <c r="BH1885">
        <f>IF($Z1885="","",INDEX($AQ$2:$AQ$2000,$Z1885))</f>
      </c>
      <c r="BI1885">
        <f>IF($Z1885="","",INDEX($AR$2:$AR$2000,$Z1885))</f>
      </c>
      <c r="BJ1885">
        <f>IF($Z1885="","",INDEX($AS$2:$AS$2000,$Z1885))</f>
      </c>
      <c r="BK1885">
        <f>IF($Z1885="","",INDEX($AT$2:$AT$2000,$Z1885))</f>
      </c>
      <c r="BL1885">
        <f>IF($Z1885="","",INDEX($AU$2:$AU$2000,$Z1885))</f>
      </c>
      <c r="BM1885">
        <f>IF($Z1885="","",INDEX($AV$2:$AV$2000,$Z1885))</f>
      </c>
      <c r="BN1885">
        <f>IF($Z1885="","",INDEX($AW$2:$AW$2000,$Z1885))</f>
      </c>
      <c r="BO1885">
        <f>IF($Z1885="","",INDEX($AX$2:$AX$2000,$Z1885))</f>
      </c>
      <c r="BP1885">
        <f>IF($Z1885="","",INDEX($AY$2:$AY$2000,$Z1885))</f>
      </c>
      <c r="BQ1885">
        <f>IF($Z1885="","",INDEX($AZ$2:$AZ$2000,$Z1885))</f>
      </c>
      <c r="BR1885">
        <f>IF($Z1885="","",INDEX($BA$2:$BA$2000,$Z1885))</f>
      </c>
      <c r="BS1885">
        <f>IF($Z1885="","",INDEX($BB$2:$BB$2000,$Z1885))</f>
      </c>
      <c r="BT1885">
        <f>IF($Z1885="","",INDEX($BC$2:$BC$2000,$Z1885))</f>
      </c>
      <c r="BV1885">
        <f>IF(OR($A1885="",$P1885&lt;&gt;"Yes",$AH1885="Yes"),"",1+N($AG1885))</f>
      </c>
      <c r="BW1885">
        <f>IF($A1885="","",COUNTIFS($W$2:$W$2500,$A1885,$BZ$2:$BZ$2500,"Yes")+COUNTIFS($X$2:$X$2500,$A1885,$BY$2:$BY$2500,"Yes"))</f>
      </c>
      <c r="BX1885">
        <f>IF(OR($A1885="",$P1885="Yes"),"",IF(N($BW1885)=0,0,1+SUMIFS($CB$2:$CB$2500,$W$2:$W$2500,$A1885)+SUMIFS($CA$2:$CA$2500,$X$2:$X$2500,$A1885)))</f>
      </c>
      <c r="BY1885" t="str">
        <f>IF($Y1885="","",INDEX($AH$2:$AH$2000,$Y1885)&amp;"")</f>
      </c>
      <c r="BZ1885" t="str">
        <f>IF($Z1885="","",INDEX($AH$2:$AH$2000,$Z1885)&amp;"")</f>
      </c>
      <c r="CA1885">
        <f>IF($Y1885="","",INDEX($BV$2:$BV$2000,$Y1885))</f>
      </c>
      <c r="CB1885">
        <f>IF($Z1885="","",INDEX($BV$2:$BV$2000,$Z1885))</f>
      </c>
    </row>
    <row r="1886">
      <c r="A1886" t="str">
        <f>IF(TRIM(INDEX(games!$A:$A,ROW()))="","",TRIM(INDEX(games!$A:$A,ROW())))</f>
      </c>
      <c r="B1886">
        <f>IF(OR($A1886="",INDEX(games!$B:$B,ROW())=""),"",INDEX(games!$B:$B,ROW()))</f>
      </c>
      <c r="C1886" t="str">
        <f>IF(OR($A1886="",INDEX(games!$C:$C,ROW())=""),"",INDEX(games!$C:$C,ROW()))</f>
      </c>
      <c r="D1886">
        <f>IF($A1886="","",COUNTIF($W$2:$W$2500,$A1886)+COUNTIF($X$2:$X$2500,$A1886))</f>
      </c>
      <c r="E1886">
        <f>IF($A1886="","",IFERROR(MATCH($C1886,$R$2:$R$5,0),0))</f>
      </c>
      <c r="F1886">
        <f>IF($A1886="","",MOD(ROW(),34))</f>
      </c>
      <c r="G1886">
        <f>IF($A1886="",NA(),IF($C1886="Action",$B1886,NA()))</f>
      </c>
      <c r="H1886">
        <f>IF($A1886="",NA(),IF($C1886="Action",1+$F1886*0.023,NA()))</f>
      </c>
      <c r="I1886">
        <f>IF($A1886="",NA(),IF($C1886="Strategy",$B1886,NA()))</f>
      </c>
      <c r="J1886">
        <f>IF($A1886="",NA(),IF($C1886="Strategy",2+$F1886*0.023,NA()))</f>
      </c>
      <c r="K1886">
        <f>IF($A1886="",NA(),IF($C1886="Deckbuilder",$B1886,NA()))</f>
      </c>
      <c r="L1886">
        <f>IF($A1886="",NA(),IF($C1886="Deckbuilder",3+$F1886*0.023,NA()))</f>
      </c>
      <c r="M1886">
        <f>IF($A1886="",NA(),IF($C1886="Traditional",$B1886,NA()))</f>
      </c>
      <c r="N1886">
        <f>IF($A1886="",NA(),IF($C1886="Traditional",4+$F1886*0.023,NA()))</f>
      </c>
      <c r="O1886">
        <f>IF($A1886="","",$D1886+ROW()/1000000)</f>
      </c>
      <c r="P1886" t="str">
        <f>IF(OR($A1886="",INDEX(games!$H:$H,ROW())=""),"",INDEX(games!$H:$H,ROW()))</f>
      </c>
      <c r="Q1886">
        <f>IF(OR($A1886="",$P1886&lt;&gt;"Yes"),"",$D1886+ROW()/1000000)</f>
      </c>
      <c r="T1886">
        <f>IF($Y1886="","",INDEX($B$2:$B$2000,$Y1886))</f>
      </c>
      <c r="U1886">
        <f>IF($Z1886="","",INDEX($B$2:$B$2000,$Z1886))</f>
      </c>
      <c r="V1886">
        <f>IF(OR($T1886="",$U1886=""),"",$U1886-$T1886)</f>
      </c>
      <c r="W1886" t="str">
        <f>IF(TRIM(INDEX(connections!$A:$A,ROW()))="","",TRIM(INDEX(connections!$A:$A,ROW())))</f>
      </c>
      <c r="X1886" t="str">
        <f>IF($W1886="","",TRIM(INDEX(connections!$B:$B,ROW())))</f>
      </c>
      <c r="Y1886">
        <f>IF($W1886="","",IFERROR(MATCH($W1886,$A$2:$A$2000,0),""))</f>
      </c>
      <c r="Z1886">
        <f>IF($X1886="","",IFERROR(MATCH($X1886,$A$2:$A$2000,0),""))</f>
      </c>
      <c r="AA1886" t="str">
        <f>IF($Y1886="","",INDEX($P$2:$P$2000,$Y1886))</f>
      </c>
      <c r="AB1886" t="str">
        <f>IF($Z1886="","",INDEX($P$2:$P$2000,$Z1886))</f>
      </c>
      <c r="AC1886">
        <f>IF(AND($AA1886="Yes",$AB1886="Yes"),1,"")</f>
      </c>
      <c r="AD1886">
        <f>IF(OR($Y1886="",$Z1886=""),"",IF(INDEX($C$2:$C$2000,$Y1886)=INDEX($C$2:$C$2000,$Z1886),0,1))</f>
      </c>
      <c r="AE1886">
        <f>IF($AC1886&lt;&gt;1,"",IF(AND(INDEX($AG$2:$AG$2000,$Y1886)=1,INDEX($AG$2:$AG$2000,$Z1886)=1),1,""))</f>
      </c>
      <c r="AG1886">
        <f>IF($A1886="","",COUNTIFS($W$2:$W$2500,$A1886,$AB$2:$AB$2500,"Yes")+COUNTIFS($X$2:$X$2500,$A1886,$AA$2:$AA$2500,"Yes"))</f>
      </c>
      <c r="AH1886" t="str">
        <f>IF(OR($P1886&lt;&gt;"Yes",N($AG1886)=0),"",IF(AND($AG1886=1,COUNTIFS($W$2:$W$2500,$A1886,$AE$2:$AE$2500,1)+COUNTIFS($X$2:$X$2500,$A1886,$AE$2:$AE$2500,1)&gt;0),"","Yes"))</f>
      </c>
      <c r="AI1886">
        <f>IF($AH1886="Yes",$AG1886,"")</f>
      </c>
      <c r="AJ1886">
        <f>IF($AI1886="","",$AI1886+ROW()/1000000)</f>
      </c>
      <c r="AK1886">
        <f>IF(OR($A1886="",$P1886="Yes",N($AG1886)=0),"",$AG1886+ROW()/1000000)</f>
      </c>
      <c r="AL1886" t="str">
        <f>IF($A1886="","",INDEX(games!$J:$J,ROW())&amp;"")</f>
      </c>
      <c r="AM1886">
        <f>IF($A1886="","",SUMPRODUCT($AO1886:$BD1886,'Map Analysis'!$AP$2^{0,1,2,3,4,5,6,7,8,9,10,11,12,13,14,15}))</f>
      </c>
      <c r="AN1886">
        <f>IF($A1886="","",$AM1886+ROW()/10000000)</f>
      </c>
      <c r="AO1886">
        <f>IF($A1886="","",COUNTIF($W$2:$W$2500,$A1886))</f>
      </c>
      <c r="AP1886">
        <f>IF($A1886="","",SUMIFS($BF$2:$BF$2500,$W$2:$W$2500,$A1886))</f>
      </c>
      <c r="AQ1886">
        <f>IF($A1886="","",SUMIFS($BG$2:$BG$2500,$W$2:$W$2500,$A1886))</f>
      </c>
      <c r="AR1886">
        <f>IF($A1886="","",SUMIFS($BH$2:$BH$2500,$W$2:$W$2500,$A1886))</f>
      </c>
      <c r="AS1886">
        <f>IF($A1886="","",SUMIFS($BI$2:$BI$2500,$W$2:$W$2500,$A1886))</f>
      </c>
      <c r="AT1886">
        <f>IF($A1886="","",SUMIFS($BJ$2:$BJ$2500,$W$2:$W$2500,$A1886))</f>
      </c>
      <c r="AU1886">
        <f>IF($A1886="","",SUMIFS($BK$2:$BK$2500,$W$2:$W$2500,$A1886))</f>
      </c>
      <c r="AV1886">
        <f>IF($A1886="","",SUMIFS($BL$2:$BL$2500,$W$2:$W$2500,$A1886))</f>
      </c>
      <c r="AW1886">
        <f>IF($A1886="","",SUMIFS($BM$2:$BM$2500,$W$2:$W$2500,$A1886))</f>
      </c>
      <c r="AX1886">
        <f>IF($A1886="","",SUMIFS($BN$2:$BN$2500,$W$2:$W$2500,$A1886))</f>
      </c>
      <c r="AY1886">
        <f>IF($A1886="","",SUMIFS($BO$2:$BO$2500,$W$2:$W$2500,$A1886))</f>
      </c>
      <c r="AZ1886">
        <f>IF($A1886="","",SUMIFS($BP$2:$BP$2500,$W$2:$W$2500,$A1886))</f>
      </c>
      <c r="BA1886">
        <f>IF($A1886="","",SUMIFS($BQ$2:$BQ$2500,$W$2:$W$2500,$A1886))</f>
      </c>
      <c r="BB1886">
        <f>IF($A1886="","",SUMIFS($BR$2:$BR$2500,$W$2:$W$2500,$A1886))</f>
      </c>
      <c r="BC1886">
        <f>IF($A1886="","",SUMIFS($BS$2:$BS$2500,$W$2:$W$2500,$A1886))</f>
      </c>
      <c r="BD1886">
        <f>IF($A1886="","",SUMIFS($BT$2:$BT$2500,$W$2:$W$2500,$A1886))</f>
      </c>
      <c r="BF1886">
        <f>IF($Z1886="","",INDEX($AO$2:$AO$2000,$Z1886))</f>
      </c>
      <c r="BG1886">
        <f>IF($Z1886="","",INDEX($AP$2:$AP$2000,$Z1886))</f>
      </c>
      <c r="BH1886">
        <f>IF($Z1886="","",INDEX($AQ$2:$AQ$2000,$Z1886))</f>
      </c>
      <c r="BI1886">
        <f>IF($Z1886="","",INDEX($AR$2:$AR$2000,$Z1886))</f>
      </c>
      <c r="BJ1886">
        <f>IF($Z1886="","",INDEX($AS$2:$AS$2000,$Z1886))</f>
      </c>
      <c r="BK1886">
        <f>IF($Z1886="","",INDEX($AT$2:$AT$2000,$Z1886))</f>
      </c>
      <c r="BL1886">
        <f>IF($Z1886="","",INDEX($AU$2:$AU$2000,$Z1886))</f>
      </c>
      <c r="BM1886">
        <f>IF($Z1886="","",INDEX($AV$2:$AV$2000,$Z1886))</f>
      </c>
      <c r="BN1886">
        <f>IF($Z1886="","",INDEX($AW$2:$AW$2000,$Z1886))</f>
      </c>
      <c r="BO1886">
        <f>IF($Z1886="","",INDEX($AX$2:$AX$2000,$Z1886))</f>
      </c>
      <c r="BP1886">
        <f>IF($Z1886="","",INDEX($AY$2:$AY$2000,$Z1886))</f>
      </c>
      <c r="BQ1886">
        <f>IF($Z1886="","",INDEX($AZ$2:$AZ$2000,$Z1886))</f>
      </c>
      <c r="BR1886">
        <f>IF($Z1886="","",INDEX($BA$2:$BA$2000,$Z1886))</f>
      </c>
      <c r="BS1886">
        <f>IF($Z1886="","",INDEX($BB$2:$BB$2000,$Z1886))</f>
      </c>
      <c r="BT1886">
        <f>IF($Z1886="","",INDEX($BC$2:$BC$2000,$Z1886))</f>
      </c>
      <c r="BV1886">
        <f>IF(OR($A1886="",$P1886&lt;&gt;"Yes",$AH1886="Yes"),"",1+N($AG1886))</f>
      </c>
      <c r="BW1886">
        <f>IF($A1886="","",COUNTIFS($W$2:$W$2500,$A1886,$BZ$2:$BZ$2500,"Yes")+COUNTIFS($X$2:$X$2500,$A1886,$BY$2:$BY$2500,"Yes"))</f>
      </c>
      <c r="BX1886">
        <f>IF(OR($A1886="",$P1886="Yes"),"",IF(N($BW1886)=0,0,1+SUMIFS($CB$2:$CB$2500,$W$2:$W$2500,$A1886)+SUMIFS($CA$2:$CA$2500,$X$2:$X$2500,$A1886)))</f>
      </c>
      <c r="BY1886" t="str">
        <f>IF($Y1886="","",INDEX($AH$2:$AH$2000,$Y1886)&amp;"")</f>
      </c>
      <c r="BZ1886" t="str">
        <f>IF($Z1886="","",INDEX($AH$2:$AH$2000,$Z1886)&amp;"")</f>
      </c>
      <c r="CA1886">
        <f>IF($Y1886="","",INDEX($BV$2:$BV$2000,$Y1886))</f>
      </c>
      <c r="CB1886">
        <f>IF($Z1886="","",INDEX($BV$2:$BV$2000,$Z1886))</f>
      </c>
    </row>
    <row r="1887">
      <c r="A1887" t="str">
        <f>IF(TRIM(INDEX(games!$A:$A,ROW()))="","",TRIM(INDEX(games!$A:$A,ROW())))</f>
      </c>
      <c r="B1887">
        <f>IF(OR($A1887="",INDEX(games!$B:$B,ROW())=""),"",INDEX(games!$B:$B,ROW()))</f>
      </c>
      <c r="C1887" t="str">
        <f>IF(OR($A1887="",INDEX(games!$C:$C,ROW())=""),"",INDEX(games!$C:$C,ROW()))</f>
      </c>
      <c r="D1887">
        <f>IF($A1887="","",COUNTIF($W$2:$W$2500,$A1887)+COUNTIF($X$2:$X$2500,$A1887))</f>
      </c>
      <c r="E1887">
        <f>IF($A1887="","",IFERROR(MATCH($C1887,$R$2:$R$5,0),0))</f>
      </c>
      <c r="F1887">
        <f>IF($A1887="","",MOD(ROW(),34))</f>
      </c>
      <c r="G1887">
        <f>IF($A1887="",NA(),IF($C1887="Action",$B1887,NA()))</f>
      </c>
      <c r="H1887">
        <f>IF($A1887="",NA(),IF($C1887="Action",1+$F1887*0.023,NA()))</f>
      </c>
      <c r="I1887">
        <f>IF($A1887="",NA(),IF($C1887="Strategy",$B1887,NA()))</f>
      </c>
      <c r="J1887">
        <f>IF($A1887="",NA(),IF($C1887="Strategy",2+$F1887*0.023,NA()))</f>
      </c>
      <c r="K1887">
        <f>IF($A1887="",NA(),IF($C1887="Deckbuilder",$B1887,NA()))</f>
      </c>
      <c r="L1887">
        <f>IF($A1887="",NA(),IF($C1887="Deckbuilder",3+$F1887*0.023,NA()))</f>
      </c>
      <c r="M1887">
        <f>IF($A1887="",NA(),IF($C1887="Traditional",$B1887,NA()))</f>
      </c>
      <c r="N1887">
        <f>IF($A1887="",NA(),IF($C1887="Traditional",4+$F1887*0.023,NA()))</f>
      </c>
      <c r="O1887">
        <f>IF($A1887="","",$D1887+ROW()/1000000)</f>
      </c>
      <c r="P1887" t="str">
        <f>IF(OR($A1887="",INDEX(games!$H:$H,ROW())=""),"",INDEX(games!$H:$H,ROW()))</f>
      </c>
      <c r="Q1887">
        <f>IF(OR($A1887="",$P1887&lt;&gt;"Yes"),"",$D1887+ROW()/1000000)</f>
      </c>
      <c r="T1887">
        <f>IF($Y1887="","",INDEX($B$2:$B$2000,$Y1887))</f>
      </c>
      <c r="U1887">
        <f>IF($Z1887="","",INDEX($B$2:$B$2000,$Z1887))</f>
      </c>
      <c r="V1887">
        <f>IF(OR($T1887="",$U1887=""),"",$U1887-$T1887)</f>
      </c>
      <c r="W1887" t="str">
        <f>IF(TRIM(INDEX(connections!$A:$A,ROW()))="","",TRIM(INDEX(connections!$A:$A,ROW())))</f>
      </c>
      <c r="X1887" t="str">
        <f>IF($W1887="","",TRIM(INDEX(connections!$B:$B,ROW())))</f>
      </c>
      <c r="Y1887">
        <f>IF($W1887="","",IFERROR(MATCH($W1887,$A$2:$A$2000,0),""))</f>
      </c>
      <c r="Z1887">
        <f>IF($X1887="","",IFERROR(MATCH($X1887,$A$2:$A$2000,0),""))</f>
      </c>
      <c r="AA1887" t="str">
        <f>IF($Y1887="","",INDEX($P$2:$P$2000,$Y1887))</f>
      </c>
      <c r="AB1887" t="str">
        <f>IF($Z1887="","",INDEX($P$2:$P$2000,$Z1887))</f>
      </c>
      <c r="AC1887">
        <f>IF(AND($AA1887="Yes",$AB1887="Yes"),1,"")</f>
      </c>
      <c r="AD1887">
        <f>IF(OR($Y1887="",$Z1887=""),"",IF(INDEX($C$2:$C$2000,$Y1887)=INDEX($C$2:$C$2000,$Z1887),0,1))</f>
      </c>
      <c r="AE1887">
        <f>IF($AC1887&lt;&gt;1,"",IF(AND(INDEX($AG$2:$AG$2000,$Y1887)=1,INDEX($AG$2:$AG$2000,$Z1887)=1),1,""))</f>
      </c>
      <c r="AG1887">
        <f>IF($A1887="","",COUNTIFS($W$2:$W$2500,$A1887,$AB$2:$AB$2500,"Yes")+COUNTIFS($X$2:$X$2500,$A1887,$AA$2:$AA$2500,"Yes"))</f>
      </c>
      <c r="AH1887" t="str">
        <f>IF(OR($P1887&lt;&gt;"Yes",N($AG1887)=0),"",IF(AND($AG1887=1,COUNTIFS($W$2:$W$2500,$A1887,$AE$2:$AE$2500,1)+COUNTIFS($X$2:$X$2500,$A1887,$AE$2:$AE$2500,1)&gt;0),"","Yes"))</f>
      </c>
      <c r="AI1887">
        <f>IF($AH1887="Yes",$AG1887,"")</f>
      </c>
      <c r="AJ1887">
        <f>IF($AI1887="","",$AI1887+ROW()/1000000)</f>
      </c>
      <c r="AK1887">
        <f>IF(OR($A1887="",$P1887="Yes",N($AG1887)=0),"",$AG1887+ROW()/1000000)</f>
      </c>
      <c r="AL1887" t="str">
        <f>IF($A1887="","",INDEX(games!$J:$J,ROW())&amp;"")</f>
      </c>
      <c r="AM1887">
        <f>IF($A1887="","",SUMPRODUCT($AO1887:$BD1887,'Map Analysis'!$AP$2^{0,1,2,3,4,5,6,7,8,9,10,11,12,13,14,15}))</f>
      </c>
      <c r="AN1887">
        <f>IF($A1887="","",$AM1887+ROW()/10000000)</f>
      </c>
      <c r="AO1887">
        <f>IF($A1887="","",COUNTIF($W$2:$W$2500,$A1887))</f>
      </c>
      <c r="AP1887">
        <f>IF($A1887="","",SUMIFS($BF$2:$BF$2500,$W$2:$W$2500,$A1887))</f>
      </c>
      <c r="AQ1887">
        <f>IF($A1887="","",SUMIFS($BG$2:$BG$2500,$W$2:$W$2500,$A1887))</f>
      </c>
      <c r="AR1887">
        <f>IF($A1887="","",SUMIFS($BH$2:$BH$2500,$W$2:$W$2500,$A1887))</f>
      </c>
      <c r="AS1887">
        <f>IF($A1887="","",SUMIFS($BI$2:$BI$2500,$W$2:$W$2500,$A1887))</f>
      </c>
      <c r="AT1887">
        <f>IF($A1887="","",SUMIFS($BJ$2:$BJ$2500,$W$2:$W$2500,$A1887))</f>
      </c>
      <c r="AU1887">
        <f>IF($A1887="","",SUMIFS($BK$2:$BK$2500,$W$2:$W$2500,$A1887))</f>
      </c>
      <c r="AV1887">
        <f>IF($A1887="","",SUMIFS($BL$2:$BL$2500,$W$2:$W$2500,$A1887))</f>
      </c>
      <c r="AW1887">
        <f>IF($A1887="","",SUMIFS($BM$2:$BM$2500,$W$2:$W$2500,$A1887))</f>
      </c>
      <c r="AX1887">
        <f>IF($A1887="","",SUMIFS($BN$2:$BN$2500,$W$2:$W$2500,$A1887))</f>
      </c>
      <c r="AY1887">
        <f>IF($A1887="","",SUMIFS($BO$2:$BO$2500,$W$2:$W$2500,$A1887))</f>
      </c>
      <c r="AZ1887">
        <f>IF($A1887="","",SUMIFS($BP$2:$BP$2500,$W$2:$W$2500,$A1887))</f>
      </c>
      <c r="BA1887">
        <f>IF($A1887="","",SUMIFS($BQ$2:$BQ$2500,$W$2:$W$2500,$A1887))</f>
      </c>
      <c r="BB1887">
        <f>IF($A1887="","",SUMIFS($BR$2:$BR$2500,$W$2:$W$2500,$A1887))</f>
      </c>
      <c r="BC1887">
        <f>IF($A1887="","",SUMIFS($BS$2:$BS$2500,$W$2:$W$2500,$A1887))</f>
      </c>
      <c r="BD1887">
        <f>IF($A1887="","",SUMIFS($BT$2:$BT$2500,$W$2:$W$2500,$A1887))</f>
      </c>
      <c r="BF1887">
        <f>IF($Z1887="","",INDEX($AO$2:$AO$2000,$Z1887))</f>
      </c>
      <c r="BG1887">
        <f>IF($Z1887="","",INDEX($AP$2:$AP$2000,$Z1887))</f>
      </c>
      <c r="BH1887">
        <f>IF($Z1887="","",INDEX($AQ$2:$AQ$2000,$Z1887))</f>
      </c>
      <c r="BI1887">
        <f>IF($Z1887="","",INDEX($AR$2:$AR$2000,$Z1887))</f>
      </c>
      <c r="BJ1887">
        <f>IF($Z1887="","",INDEX($AS$2:$AS$2000,$Z1887))</f>
      </c>
      <c r="BK1887">
        <f>IF($Z1887="","",INDEX($AT$2:$AT$2000,$Z1887))</f>
      </c>
      <c r="BL1887">
        <f>IF($Z1887="","",INDEX($AU$2:$AU$2000,$Z1887))</f>
      </c>
      <c r="BM1887">
        <f>IF($Z1887="","",INDEX($AV$2:$AV$2000,$Z1887))</f>
      </c>
      <c r="BN1887">
        <f>IF($Z1887="","",INDEX($AW$2:$AW$2000,$Z1887))</f>
      </c>
      <c r="BO1887">
        <f>IF($Z1887="","",INDEX($AX$2:$AX$2000,$Z1887))</f>
      </c>
      <c r="BP1887">
        <f>IF($Z1887="","",INDEX($AY$2:$AY$2000,$Z1887))</f>
      </c>
      <c r="BQ1887">
        <f>IF($Z1887="","",INDEX($AZ$2:$AZ$2000,$Z1887))</f>
      </c>
      <c r="BR1887">
        <f>IF($Z1887="","",INDEX($BA$2:$BA$2000,$Z1887))</f>
      </c>
      <c r="BS1887">
        <f>IF($Z1887="","",INDEX($BB$2:$BB$2000,$Z1887))</f>
      </c>
      <c r="BT1887">
        <f>IF($Z1887="","",INDEX($BC$2:$BC$2000,$Z1887))</f>
      </c>
      <c r="BV1887">
        <f>IF(OR($A1887="",$P1887&lt;&gt;"Yes",$AH1887="Yes"),"",1+N($AG1887))</f>
      </c>
      <c r="BW1887">
        <f>IF($A1887="","",COUNTIFS($W$2:$W$2500,$A1887,$BZ$2:$BZ$2500,"Yes")+COUNTIFS($X$2:$X$2500,$A1887,$BY$2:$BY$2500,"Yes"))</f>
      </c>
      <c r="BX1887">
        <f>IF(OR($A1887="",$P1887="Yes"),"",IF(N($BW1887)=0,0,1+SUMIFS($CB$2:$CB$2500,$W$2:$W$2500,$A1887)+SUMIFS($CA$2:$CA$2500,$X$2:$X$2500,$A1887)))</f>
      </c>
      <c r="BY1887" t="str">
        <f>IF($Y1887="","",INDEX($AH$2:$AH$2000,$Y1887)&amp;"")</f>
      </c>
      <c r="BZ1887" t="str">
        <f>IF($Z1887="","",INDEX($AH$2:$AH$2000,$Z1887)&amp;"")</f>
      </c>
      <c r="CA1887">
        <f>IF($Y1887="","",INDEX($BV$2:$BV$2000,$Y1887))</f>
      </c>
      <c r="CB1887">
        <f>IF($Z1887="","",INDEX($BV$2:$BV$2000,$Z1887))</f>
      </c>
    </row>
    <row r="1888">
      <c r="A1888" t="str">
        <f>IF(TRIM(INDEX(games!$A:$A,ROW()))="","",TRIM(INDEX(games!$A:$A,ROW())))</f>
      </c>
      <c r="B1888">
        <f>IF(OR($A1888="",INDEX(games!$B:$B,ROW())=""),"",INDEX(games!$B:$B,ROW()))</f>
      </c>
      <c r="C1888" t="str">
        <f>IF(OR($A1888="",INDEX(games!$C:$C,ROW())=""),"",INDEX(games!$C:$C,ROW()))</f>
      </c>
      <c r="D1888">
        <f>IF($A1888="","",COUNTIF($W$2:$W$2500,$A1888)+COUNTIF($X$2:$X$2500,$A1888))</f>
      </c>
      <c r="E1888">
        <f>IF($A1888="","",IFERROR(MATCH($C1888,$R$2:$R$5,0),0))</f>
      </c>
      <c r="F1888">
        <f>IF($A1888="","",MOD(ROW(),34))</f>
      </c>
      <c r="G1888">
        <f>IF($A1888="",NA(),IF($C1888="Action",$B1888,NA()))</f>
      </c>
      <c r="H1888">
        <f>IF($A1888="",NA(),IF($C1888="Action",1+$F1888*0.023,NA()))</f>
      </c>
      <c r="I1888">
        <f>IF($A1888="",NA(),IF($C1888="Strategy",$B1888,NA()))</f>
      </c>
      <c r="J1888">
        <f>IF($A1888="",NA(),IF($C1888="Strategy",2+$F1888*0.023,NA()))</f>
      </c>
      <c r="K1888">
        <f>IF($A1888="",NA(),IF($C1888="Deckbuilder",$B1888,NA()))</f>
      </c>
      <c r="L1888">
        <f>IF($A1888="",NA(),IF($C1888="Deckbuilder",3+$F1888*0.023,NA()))</f>
      </c>
      <c r="M1888">
        <f>IF($A1888="",NA(),IF($C1888="Traditional",$B1888,NA()))</f>
      </c>
      <c r="N1888">
        <f>IF($A1888="",NA(),IF($C1888="Traditional",4+$F1888*0.023,NA()))</f>
      </c>
      <c r="O1888">
        <f>IF($A1888="","",$D1888+ROW()/1000000)</f>
      </c>
      <c r="P1888" t="str">
        <f>IF(OR($A1888="",INDEX(games!$H:$H,ROW())=""),"",INDEX(games!$H:$H,ROW()))</f>
      </c>
      <c r="Q1888">
        <f>IF(OR($A1888="",$P1888&lt;&gt;"Yes"),"",$D1888+ROW()/1000000)</f>
      </c>
      <c r="T1888">
        <f>IF($Y1888="","",INDEX($B$2:$B$2000,$Y1888))</f>
      </c>
      <c r="U1888">
        <f>IF($Z1888="","",INDEX($B$2:$B$2000,$Z1888))</f>
      </c>
      <c r="V1888">
        <f>IF(OR($T1888="",$U1888=""),"",$U1888-$T1888)</f>
      </c>
      <c r="W1888" t="str">
        <f>IF(TRIM(INDEX(connections!$A:$A,ROW()))="","",TRIM(INDEX(connections!$A:$A,ROW())))</f>
      </c>
      <c r="X1888" t="str">
        <f>IF($W1888="","",TRIM(INDEX(connections!$B:$B,ROW())))</f>
      </c>
      <c r="Y1888">
        <f>IF($W1888="","",IFERROR(MATCH($W1888,$A$2:$A$2000,0),""))</f>
      </c>
      <c r="Z1888">
        <f>IF($X1888="","",IFERROR(MATCH($X1888,$A$2:$A$2000,0),""))</f>
      </c>
      <c r="AA1888" t="str">
        <f>IF($Y1888="","",INDEX($P$2:$P$2000,$Y1888))</f>
      </c>
      <c r="AB1888" t="str">
        <f>IF($Z1888="","",INDEX($P$2:$P$2000,$Z1888))</f>
      </c>
      <c r="AC1888">
        <f>IF(AND($AA1888="Yes",$AB1888="Yes"),1,"")</f>
      </c>
      <c r="AD1888">
        <f>IF(OR($Y1888="",$Z1888=""),"",IF(INDEX($C$2:$C$2000,$Y1888)=INDEX($C$2:$C$2000,$Z1888),0,1))</f>
      </c>
      <c r="AE1888">
        <f>IF($AC1888&lt;&gt;1,"",IF(AND(INDEX($AG$2:$AG$2000,$Y1888)=1,INDEX($AG$2:$AG$2000,$Z1888)=1),1,""))</f>
      </c>
      <c r="AG1888">
        <f>IF($A1888="","",COUNTIFS($W$2:$W$2500,$A1888,$AB$2:$AB$2500,"Yes")+COUNTIFS($X$2:$X$2500,$A1888,$AA$2:$AA$2500,"Yes"))</f>
      </c>
      <c r="AH1888" t="str">
        <f>IF(OR($P1888&lt;&gt;"Yes",N($AG1888)=0),"",IF(AND($AG1888=1,COUNTIFS($W$2:$W$2500,$A1888,$AE$2:$AE$2500,1)+COUNTIFS($X$2:$X$2500,$A1888,$AE$2:$AE$2500,1)&gt;0),"","Yes"))</f>
      </c>
      <c r="AI1888">
        <f>IF($AH1888="Yes",$AG1888,"")</f>
      </c>
      <c r="AJ1888">
        <f>IF($AI1888="","",$AI1888+ROW()/1000000)</f>
      </c>
      <c r="AK1888">
        <f>IF(OR($A1888="",$P1888="Yes",N($AG1888)=0),"",$AG1888+ROW()/1000000)</f>
      </c>
      <c r="AL1888" t="str">
        <f>IF($A1888="","",INDEX(games!$J:$J,ROW())&amp;"")</f>
      </c>
      <c r="AM1888">
        <f>IF($A1888="","",SUMPRODUCT($AO1888:$BD1888,'Map Analysis'!$AP$2^{0,1,2,3,4,5,6,7,8,9,10,11,12,13,14,15}))</f>
      </c>
      <c r="AN1888">
        <f>IF($A1888="","",$AM1888+ROW()/10000000)</f>
      </c>
      <c r="AO1888">
        <f>IF($A1888="","",COUNTIF($W$2:$W$2500,$A1888))</f>
      </c>
      <c r="AP1888">
        <f>IF($A1888="","",SUMIFS($BF$2:$BF$2500,$W$2:$W$2500,$A1888))</f>
      </c>
      <c r="AQ1888">
        <f>IF($A1888="","",SUMIFS($BG$2:$BG$2500,$W$2:$W$2500,$A1888))</f>
      </c>
      <c r="AR1888">
        <f>IF($A1888="","",SUMIFS($BH$2:$BH$2500,$W$2:$W$2500,$A1888))</f>
      </c>
      <c r="AS1888">
        <f>IF($A1888="","",SUMIFS($BI$2:$BI$2500,$W$2:$W$2500,$A1888))</f>
      </c>
      <c r="AT1888">
        <f>IF($A1888="","",SUMIFS($BJ$2:$BJ$2500,$W$2:$W$2500,$A1888))</f>
      </c>
      <c r="AU1888">
        <f>IF($A1888="","",SUMIFS($BK$2:$BK$2500,$W$2:$W$2500,$A1888))</f>
      </c>
      <c r="AV1888">
        <f>IF($A1888="","",SUMIFS($BL$2:$BL$2500,$W$2:$W$2500,$A1888))</f>
      </c>
      <c r="AW1888">
        <f>IF($A1888="","",SUMIFS($BM$2:$BM$2500,$W$2:$W$2500,$A1888))</f>
      </c>
      <c r="AX1888">
        <f>IF($A1888="","",SUMIFS($BN$2:$BN$2500,$W$2:$W$2500,$A1888))</f>
      </c>
      <c r="AY1888">
        <f>IF($A1888="","",SUMIFS($BO$2:$BO$2500,$W$2:$W$2500,$A1888))</f>
      </c>
      <c r="AZ1888">
        <f>IF($A1888="","",SUMIFS($BP$2:$BP$2500,$W$2:$W$2500,$A1888))</f>
      </c>
      <c r="BA1888">
        <f>IF($A1888="","",SUMIFS($BQ$2:$BQ$2500,$W$2:$W$2500,$A1888))</f>
      </c>
      <c r="BB1888">
        <f>IF($A1888="","",SUMIFS($BR$2:$BR$2500,$W$2:$W$2500,$A1888))</f>
      </c>
      <c r="BC1888">
        <f>IF($A1888="","",SUMIFS($BS$2:$BS$2500,$W$2:$W$2500,$A1888))</f>
      </c>
      <c r="BD1888">
        <f>IF($A1888="","",SUMIFS($BT$2:$BT$2500,$W$2:$W$2500,$A1888))</f>
      </c>
      <c r="BF1888">
        <f>IF($Z1888="","",INDEX($AO$2:$AO$2000,$Z1888))</f>
      </c>
      <c r="BG1888">
        <f>IF($Z1888="","",INDEX($AP$2:$AP$2000,$Z1888))</f>
      </c>
      <c r="BH1888">
        <f>IF($Z1888="","",INDEX($AQ$2:$AQ$2000,$Z1888))</f>
      </c>
      <c r="BI1888">
        <f>IF($Z1888="","",INDEX($AR$2:$AR$2000,$Z1888))</f>
      </c>
      <c r="BJ1888">
        <f>IF($Z1888="","",INDEX($AS$2:$AS$2000,$Z1888))</f>
      </c>
      <c r="BK1888">
        <f>IF($Z1888="","",INDEX($AT$2:$AT$2000,$Z1888))</f>
      </c>
      <c r="BL1888">
        <f>IF($Z1888="","",INDEX($AU$2:$AU$2000,$Z1888))</f>
      </c>
      <c r="BM1888">
        <f>IF($Z1888="","",INDEX($AV$2:$AV$2000,$Z1888))</f>
      </c>
      <c r="BN1888">
        <f>IF($Z1888="","",INDEX($AW$2:$AW$2000,$Z1888))</f>
      </c>
      <c r="BO1888">
        <f>IF($Z1888="","",INDEX($AX$2:$AX$2000,$Z1888))</f>
      </c>
      <c r="BP1888">
        <f>IF($Z1888="","",INDEX($AY$2:$AY$2000,$Z1888))</f>
      </c>
      <c r="BQ1888">
        <f>IF($Z1888="","",INDEX($AZ$2:$AZ$2000,$Z1888))</f>
      </c>
      <c r="BR1888">
        <f>IF($Z1888="","",INDEX($BA$2:$BA$2000,$Z1888))</f>
      </c>
      <c r="BS1888">
        <f>IF($Z1888="","",INDEX($BB$2:$BB$2000,$Z1888))</f>
      </c>
      <c r="BT1888">
        <f>IF($Z1888="","",INDEX($BC$2:$BC$2000,$Z1888))</f>
      </c>
      <c r="BV1888">
        <f>IF(OR($A1888="",$P1888&lt;&gt;"Yes",$AH1888="Yes"),"",1+N($AG1888))</f>
      </c>
      <c r="BW1888">
        <f>IF($A1888="","",COUNTIFS($W$2:$W$2500,$A1888,$BZ$2:$BZ$2500,"Yes")+COUNTIFS($X$2:$X$2500,$A1888,$BY$2:$BY$2500,"Yes"))</f>
      </c>
      <c r="BX1888">
        <f>IF(OR($A1888="",$P1888="Yes"),"",IF(N($BW1888)=0,0,1+SUMIFS($CB$2:$CB$2500,$W$2:$W$2500,$A1888)+SUMIFS($CA$2:$CA$2500,$X$2:$X$2500,$A1888)))</f>
      </c>
      <c r="BY1888" t="str">
        <f>IF($Y1888="","",INDEX($AH$2:$AH$2000,$Y1888)&amp;"")</f>
      </c>
      <c r="BZ1888" t="str">
        <f>IF($Z1888="","",INDEX($AH$2:$AH$2000,$Z1888)&amp;"")</f>
      </c>
      <c r="CA1888">
        <f>IF($Y1888="","",INDEX($BV$2:$BV$2000,$Y1888))</f>
      </c>
      <c r="CB1888">
        <f>IF($Z1888="","",INDEX($BV$2:$BV$2000,$Z1888))</f>
      </c>
    </row>
    <row r="1889">
      <c r="A1889" t="str">
        <f>IF(TRIM(INDEX(games!$A:$A,ROW()))="","",TRIM(INDEX(games!$A:$A,ROW())))</f>
      </c>
      <c r="B1889">
        <f>IF(OR($A1889="",INDEX(games!$B:$B,ROW())=""),"",INDEX(games!$B:$B,ROW()))</f>
      </c>
      <c r="C1889" t="str">
        <f>IF(OR($A1889="",INDEX(games!$C:$C,ROW())=""),"",INDEX(games!$C:$C,ROW()))</f>
      </c>
      <c r="D1889">
        <f>IF($A1889="","",COUNTIF($W$2:$W$2500,$A1889)+COUNTIF($X$2:$X$2500,$A1889))</f>
      </c>
      <c r="E1889">
        <f>IF($A1889="","",IFERROR(MATCH($C1889,$R$2:$R$5,0),0))</f>
      </c>
      <c r="F1889">
        <f>IF($A1889="","",MOD(ROW(),34))</f>
      </c>
      <c r="G1889">
        <f>IF($A1889="",NA(),IF($C1889="Action",$B1889,NA()))</f>
      </c>
      <c r="H1889">
        <f>IF($A1889="",NA(),IF($C1889="Action",1+$F1889*0.023,NA()))</f>
      </c>
      <c r="I1889">
        <f>IF($A1889="",NA(),IF($C1889="Strategy",$B1889,NA()))</f>
      </c>
      <c r="J1889">
        <f>IF($A1889="",NA(),IF($C1889="Strategy",2+$F1889*0.023,NA()))</f>
      </c>
      <c r="K1889">
        <f>IF($A1889="",NA(),IF($C1889="Deckbuilder",$B1889,NA()))</f>
      </c>
      <c r="L1889">
        <f>IF($A1889="",NA(),IF($C1889="Deckbuilder",3+$F1889*0.023,NA()))</f>
      </c>
      <c r="M1889">
        <f>IF($A1889="",NA(),IF($C1889="Traditional",$B1889,NA()))</f>
      </c>
      <c r="N1889">
        <f>IF($A1889="",NA(),IF($C1889="Traditional",4+$F1889*0.023,NA()))</f>
      </c>
      <c r="O1889">
        <f>IF($A1889="","",$D1889+ROW()/1000000)</f>
      </c>
      <c r="P1889" t="str">
        <f>IF(OR($A1889="",INDEX(games!$H:$H,ROW())=""),"",INDEX(games!$H:$H,ROW()))</f>
      </c>
      <c r="Q1889">
        <f>IF(OR($A1889="",$P1889&lt;&gt;"Yes"),"",$D1889+ROW()/1000000)</f>
      </c>
      <c r="T1889">
        <f>IF($Y1889="","",INDEX($B$2:$B$2000,$Y1889))</f>
      </c>
      <c r="U1889">
        <f>IF($Z1889="","",INDEX($B$2:$B$2000,$Z1889))</f>
      </c>
      <c r="V1889">
        <f>IF(OR($T1889="",$U1889=""),"",$U1889-$T1889)</f>
      </c>
      <c r="W1889" t="str">
        <f>IF(TRIM(INDEX(connections!$A:$A,ROW()))="","",TRIM(INDEX(connections!$A:$A,ROW())))</f>
      </c>
      <c r="X1889" t="str">
        <f>IF($W1889="","",TRIM(INDEX(connections!$B:$B,ROW())))</f>
      </c>
      <c r="Y1889">
        <f>IF($W1889="","",IFERROR(MATCH($W1889,$A$2:$A$2000,0),""))</f>
      </c>
      <c r="Z1889">
        <f>IF($X1889="","",IFERROR(MATCH($X1889,$A$2:$A$2000,0),""))</f>
      </c>
      <c r="AA1889" t="str">
        <f>IF($Y1889="","",INDEX($P$2:$P$2000,$Y1889))</f>
      </c>
      <c r="AB1889" t="str">
        <f>IF($Z1889="","",INDEX($P$2:$P$2000,$Z1889))</f>
      </c>
      <c r="AC1889">
        <f>IF(AND($AA1889="Yes",$AB1889="Yes"),1,"")</f>
      </c>
      <c r="AD1889">
        <f>IF(OR($Y1889="",$Z1889=""),"",IF(INDEX($C$2:$C$2000,$Y1889)=INDEX($C$2:$C$2000,$Z1889),0,1))</f>
      </c>
      <c r="AE1889">
        <f>IF($AC1889&lt;&gt;1,"",IF(AND(INDEX($AG$2:$AG$2000,$Y1889)=1,INDEX($AG$2:$AG$2000,$Z1889)=1),1,""))</f>
      </c>
      <c r="AG1889">
        <f>IF($A1889="","",COUNTIFS($W$2:$W$2500,$A1889,$AB$2:$AB$2500,"Yes")+COUNTIFS($X$2:$X$2500,$A1889,$AA$2:$AA$2500,"Yes"))</f>
      </c>
      <c r="AH1889" t="str">
        <f>IF(OR($P1889&lt;&gt;"Yes",N($AG1889)=0),"",IF(AND($AG1889=1,COUNTIFS($W$2:$W$2500,$A1889,$AE$2:$AE$2500,1)+COUNTIFS($X$2:$X$2500,$A1889,$AE$2:$AE$2500,1)&gt;0),"","Yes"))</f>
      </c>
      <c r="AI1889">
        <f>IF($AH1889="Yes",$AG1889,"")</f>
      </c>
      <c r="AJ1889">
        <f>IF($AI1889="","",$AI1889+ROW()/1000000)</f>
      </c>
      <c r="AK1889">
        <f>IF(OR($A1889="",$P1889="Yes",N($AG1889)=0),"",$AG1889+ROW()/1000000)</f>
      </c>
      <c r="AL1889" t="str">
        <f>IF($A1889="","",INDEX(games!$J:$J,ROW())&amp;"")</f>
      </c>
      <c r="AM1889">
        <f>IF($A1889="","",SUMPRODUCT($AO1889:$BD1889,'Map Analysis'!$AP$2^{0,1,2,3,4,5,6,7,8,9,10,11,12,13,14,15}))</f>
      </c>
      <c r="AN1889">
        <f>IF($A1889="","",$AM1889+ROW()/10000000)</f>
      </c>
      <c r="AO1889">
        <f>IF($A1889="","",COUNTIF($W$2:$W$2500,$A1889))</f>
      </c>
      <c r="AP1889">
        <f>IF($A1889="","",SUMIFS($BF$2:$BF$2500,$W$2:$W$2500,$A1889))</f>
      </c>
      <c r="AQ1889">
        <f>IF($A1889="","",SUMIFS($BG$2:$BG$2500,$W$2:$W$2500,$A1889))</f>
      </c>
      <c r="AR1889">
        <f>IF($A1889="","",SUMIFS($BH$2:$BH$2500,$W$2:$W$2500,$A1889))</f>
      </c>
      <c r="AS1889">
        <f>IF($A1889="","",SUMIFS($BI$2:$BI$2500,$W$2:$W$2500,$A1889))</f>
      </c>
      <c r="AT1889">
        <f>IF($A1889="","",SUMIFS($BJ$2:$BJ$2500,$W$2:$W$2500,$A1889))</f>
      </c>
      <c r="AU1889">
        <f>IF($A1889="","",SUMIFS($BK$2:$BK$2500,$W$2:$W$2500,$A1889))</f>
      </c>
      <c r="AV1889">
        <f>IF($A1889="","",SUMIFS($BL$2:$BL$2500,$W$2:$W$2500,$A1889))</f>
      </c>
      <c r="AW1889">
        <f>IF($A1889="","",SUMIFS($BM$2:$BM$2500,$W$2:$W$2500,$A1889))</f>
      </c>
      <c r="AX1889">
        <f>IF($A1889="","",SUMIFS($BN$2:$BN$2500,$W$2:$W$2500,$A1889))</f>
      </c>
      <c r="AY1889">
        <f>IF($A1889="","",SUMIFS($BO$2:$BO$2500,$W$2:$W$2500,$A1889))</f>
      </c>
      <c r="AZ1889">
        <f>IF($A1889="","",SUMIFS($BP$2:$BP$2500,$W$2:$W$2500,$A1889))</f>
      </c>
      <c r="BA1889">
        <f>IF($A1889="","",SUMIFS($BQ$2:$BQ$2500,$W$2:$W$2500,$A1889))</f>
      </c>
      <c r="BB1889">
        <f>IF($A1889="","",SUMIFS($BR$2:$BR$2500,$W$2:$W$2500,$A1889))</f>
      </c>
      <c r="BC1889">
        <f>IF($A1889="","",SUMIFS($BS$2:$BS$2500,$W$2:$W$2500,$A1889))</f>
      </c>
      <c r="BD1889">
        <f>IF($A1889="","",SUMIFS($BT$2:$BT$2500,$W$2:$W$2500,$A1889))</f>
      </c>
      <c r="BF1889">
        <f>IF($Z1889="","",INDEX($AO$2:$AO$2000,$Z1889))</f>
      </c>
      <c r="BG1889">
        <f>IF($Z1889="","",INDEX($AP$2:$AP$2000,$Z1889))</f>
      </c>
      <c r="BH1889">
        <f>IF($Z1889="","",INDEX($AQ$2:$AQ$2000,$Z1889))</f>
      </c>
      <c r="BI1889">
        <f>IF($Z1889="","",INDEX($AR$2:$AR$2000,$Z1889))</f>
      </c>
      <c r="BJ1889">
        <f>IF($Z1889="","",INDEX($AS$2:$AS$2000,$Z1889))</f>
      </c>
      <c r="BK1889">
        <f>IF($Z1889="","",INDEX($AT$2:$AT$2000,$Z1889))</f>
      </c>
      <c r="BL1889">
        <f>IF($Z1889="","",INDEX($AU$2:$AU$2000,$Z1889))</f>
      </c>
      <c r="BM1889">
        <f>IF($Z1889="","",INDEX($AV$2:$AV$2000,$Z1889))</f>
      </c>
      <c r="BN1889">
        <f>IF($Z1889="","",INDEX($AW$2:$AW$2000,$Z1889))</f>
      </c>
      <c r="BO1889">
        <f>IF($Z1889="","",INDEX($AX$2:$AX$2000,$Z1889))</f>
      </c>
      <c r="BP1889">
        <f>IF($Z1889="","",INDEX($AY$2:$AY$2000,$Z1889))</f>
      </c>
      <c r="BQ1889">
        <f>IF($Z1889="","",INDEX($AZ$2:$AZ$2000,$Z1889))</f>
      </c>
      <c r="BR1889">
        <f>IF($Z1889="","",INDEX($BA$2:$BA$2000,$Z1889))</f>
      </c>
      <c r="BS1889">
        <f>IF($Z1889="","",INDEX($BB$2:$BB$2000,$Z1889))</f>
      </c>
      <c r="BT1889">
        <f>IF($Z1889="","",INDEX($BC$2:$BC$2000,$Z1889))</f>
      </c>
      <c r="BV1889">
        <f>IF(OR($A1889="",$P1889&lt;&gt;"Yes",$AH1889="Yes"),"",1+N($AG1889))</f>
      </c>
      <c r="BW1889">
        <f>IF($A1889="","",COUNTIFS($W$2:$W$2500,$A1889,$BZ$2:$BZ$2500,"Yes")+COUNTIFS($X$2:$X$2500,$A1889,$BY$2:$BY$2500,"Yes"))</f>
      </c>
      <c r="BX1889">
        <f>IF(OR($A1889="",$P1889="Yes"),"",IF(N($BW1889)=0,0,1+SUMIFS($CB$2:$CB$2500,$W$2:$W$2500,$A1889)+SUMIFS($CA$2:$CA$2500,$X$2:$X$2500,$A1889)))</f>
      </c>
      <c r="BY1889" t="str">
        <f>IF($Y1889="","",INDEX($AH$2:$AH$2000,$Y1889)&amp;"")</f>
      </c>
      <c r="BZ1889" t="str">
        <f>IF($Z1889="","",INDEX($AH$2:$AH$2000,$Z1889)&amp;"")</f>
      </c>
      <c r="CA1889">
        <f>IF($Y1889="","",INDEX($BV$2:$BV$2000,$Y1889))</f>
      </c>
      <c r="CB1889">
        <f>IF($Z1889="","",INDEX($BV$2:$BV$2000,$Z1889))</f>
      </c>
    </row>
    <row r="1890">
      <c r="A1890" t="str">
        <f>IF(TRIM(INDEX(games!$A:$A,ROW()))="","",TRIM(INDEX(games!$A:$A,ROW())))</f>
      </c>
      <c r="B1890">
        <f>IF(OR($A1890="",INDEX(games!$B:$B,ROW())=""),"",INDEX(games!$B:$B,ROW()))</f>
      </c>
      <c r="C1890" t="str">
        <f>IF(OR($A1890="",INDEX(games!$C:$C,ROW())=""),"",INDEX(games!$C:$C,ROW()))</f>
      </c>
      <c r="D1890">
        <f>IF($A1890="","",COUNTIF($W$2:$W$2500,$A1890)+COUNTIF($X$2:$X$2500,$A1890))</f>
      </c>
      <c r="E1890">
        <f>IF($A1890="","",IFERROR(MATCH($C1890,$R$2:$R$5,0),0))</f>
      </c>
      <c r="F1890">
        <f>IF($A1890="","",MOD(ROW(),34))</f>
      </c>
      <c r="G1890">
        <f>IF($A1890="",NA(),IF($C1890="Action",$B1890,NA()))</f>
      </c>
      <c r="H1890">
        <f>IF($A1890="",NA(),IF($C1890="Action",1+$F1890*0.023,NA()))</f>
      </c>
      <c r="I1890">
        <f>IF($A1890="",NA(),IF($C1890="Strategy",$B1890,NA()))</f>
      </c>
      <c r="J1890">
        <f>IF($A1890="",NA(),IF($C1890="Strategy",2+$F1890*0.023,NA()))</f>
      </c>
      <c r="K1890">
        <f>IF($A1890="",NA(),IF($C1890="Deckbuilder",$B1890,NA()))</f>
      </c>
      <c r="L1890">
        <f>IF($A1890="",NA(),IF($C1890="Deckbuilder",3+$F1890*0.023,NA()))</f>
      </c>
      <c r="M1890">
        <f>IF($A1890="",NA(),IF($C1890="Traditional",$B1890,NA()))</f>
      </c>
      <c r="N1890">
        <f>IF($A1890="",NA(),IF($C1890="Traditional",4+$F1890*0.023,NA()))</f>
      </c>
      <c r="O1890">
        <f>IF($A1890="","",$D1890+ROW()/1000000)</f>
      </c>
      <c r="P1890" t="str">
        <f>IF(OR($A1890="",INDEX(games!$H:$H,ROW())=""),"",INDEX(games!$H:$H,ROW()))</f>
      </c>
      <c r="Q1890">
        <f>IF(OR($A1890="",$P1890&lt;&gt;"Yes"),"",$D1890+ROW()/1000000)</f>
      </c>
      <c r="T1890">
        <f>IF($Y1890="","",INDEX($B$2:$B$2000,$Y1890))</f>
      </c>
      <c r="U1890">
        <f>IF($Z1890="","",INDEX($B$2:$B$2000,$Z1890))</f>
      </c>
      <c r="V1890">
        <f>IF(OR($T1890="",$U1890=""),"",$U1890-$T1890)</f>
      </c>
      <c r="W1890" t="str">
        <f>IF(TRIM(INDEX(connections!$A:$A,ROW()))="","",TRIM(INDEX(connections!$A:$A,ROW())))</f>
      </c>
      <c r="X1890" t="str">
        <f>IF($W1890="","",TRIM(INDEX(connections!$B:$B,ROW())))</f>
      </c>
      <c r="Y1890">
        <f>IF($W1890="","",IFERROR(MATCH($W1890,$A$2:$A$2000,0),""))</f>
      </c>
      <c r="Z1890">
        <f>IF($X1890="","",IFERROR(MATCH($X1890,$A$2:$A$2000,0),""))</f>
      </c>
      <c r="AA1890" t="str">
        <f>IF($Y1890="","",INDEX($P$2:$P$2000,$Y1890))</f>
      </c>
      <c r="AB1890" t="str">
        <f>IF($Z1890="","",INDEX($P$2:$P$2000,$Z1890))</f>
      </c>
      <c r="AC1890">
        <f>IF(AND($AA1890="Yes",$AB1890="Yes"),1,"")</f>
      </c>
      <c r="AD1890">
        <f>IF(OR($Y1890="",$Z1890=""),"",IF(INDEX($C$2:$C$2000,$Y1890)=INDEX($C$2:$C$2000,$Z1890),0,1))</f>
      </c>
      <c r="AE1890">
        <f>IF($AC1890&lt;&gt;1,"",IF(AND(INDEX($AG$2:$AG$2000,$Y1890)=1,INDEX($AG$2:$AG$2000,$Z1890)=1),1,""))</f>
      </c>
      <c r="AG1890">
        <f>IF($A1890="","",COUNTIFS($W$2:$W$2500,$A1890,$AB$2:$AB$2500,"Yes")+COUNTIFS($X$2:$X$2500,$A1890,$AA$2:$AA$2500,"Yes"))</f>
      </c>
      <c r="AH1890" t="str">
        <f>IF(OR($P1890&lt;&gt;"Yes",N($AG1890)=0),"",IF(AND($AG1890=1,COUNTIFS($W$2:$W$2500,$A1890,$AE$2:$AE$2500,1)+COUNTIFS($X$2:$X$2500,$A1890,$AE$2:$AE$2500,1)&gt;0),"","Yes"))</f>
      </c>
      <c r="AI1890">
        <f>IF($AH1890="Yes",$AG1890,"")</f>
      </c>
      <c r="AJ1890">
        <f>IF($AI1890="","",$AI1890+ROW()/1000000)</f>
      </c>
      <c r="AK1890">
        <f>IF(OR($A1890="",$P1890="Yes",N($AG1890)=0),"",$AG1890+ROW()/1000000)</f>
      </c>
      <c r="AL1890" t="str">
        <f>IF($A1890="","",INDEX(games!$J:$J,ROW())&amp;"")</f>
      </c>
      <c r="AM1890">
        <f>IF($A1890="","",SUMPRODUCT($AO1890:$BD1890,'Map Analysis'!$AP$2^{0,1,2,3,4,5,6,7,8,9,10,11,12,13,14,15}))</f>
      </c>
      <c r="AN1890">
        <f>IF($A1890="","",$AM1890+ROW()/10000000)</f>
      </c>
      <c r="AO1890">
        <f>IF($A1890="","",COUNTIF($W$2:$W$2500,$A1890))</f>
      </c>
      <c r="AP1890">
        <f>IF($A1890="","",SUMIFS($BF$2:$BF$2500,$W$2:$W$2500,$A1890))</f>
      </c>
      <c r="AQ1890">
        <f>IF($A1890="","",SUMIFS($BG$2:$BG$2500,$W$2:$W$2500,$A1890))</f>
      </c>
      <c r="AR1890">
        <f>IF($A1890="","",SUMIFS($BH$2:$BH$2500,$W$2:$W$2500,$A1890))</f>
      </c>
      <c r="AS1890">
        <f>IF($A1890="","",SUMIFS($BI$2:$BI$2500,$W$2:$W$2500,$A1890))</f>
      </c>
      <c r="AT1890">
        <f>IF($A1890="","",SUMIFS($BJ$2:$BJ$2500,$W$2:$W$2500,$A1890))</f>
      </c>
      <c r="AU1890">
        <f>IF($A1890="","",SUMIFS($BK$2:$BK$2500,$W$2:$W$2500,$A1890))</f>
      </c>
      <c r="AV1890">
        <f>IF($A1890="","",SUMIFS($BL$2:$BL$2500,$W$2:$W$2500,$A1890))</f>
      </c>
      <c r="AW1890">
        <f>IF($A1890="","",SUMIFS($BM$2:$BM$2500,$W$2:$W$2500,$A1890))</f>
      </c>
      <c r="AX1890">
        <f>IF($A1890="","",SUMIFS($BN$2:$BN$2500,$W$2:$W$2500,$A1890))</f>
      </c>
      <c r="AY1890">
        <f>IF($A1890="","",SUMIFS($BO$2:$BO$2500,$W$2:$W$2500,$A1890))</f>
      </c>
      <c r="AZ1890">
        <f>IF($A1890="","",SUMIFS($BP$2:$BP$2500,$W$2:$W$2500,$A1890))</f>
      </c>
      <c r="BA1890">
        <f>IF($A1890="","",SUMIFS($BQ$2:$BQ$2500,$W$2:$W$2500,$A1890))</f>
      </c>
      <c r="BB1890">
        <f>IF($A1890="","",SUMIFS($BR$2:$BR$2500,$W$2:$W$2500,$A1890))</f>
      </c>
      <c r="BC1890">
        <f>IF($A1890="","",SUMIFS($BS$2:$BS$2500,$W$2:$W$2500,$A1890))</f>
      </c>
      <c r="BD1890">
        <f>IF($A1890="","",SUMIFS($BT$2:$BT$2500,$W$2:$W$2500,$A1890))</f>
      </c>
      <c r="BF1890">
        <f>IF($Z1890="","",INDEX($AO$2:$AO$2000,$Z1890))</f>
      </c>
      <c r="BG1890">
        <f>IF($Z1890="","",INDEX($AP$2:$AP$2000,$Z1890))</f>
      </c>
      <c r="BH1890">
        <f>IF($Z1890="","",INDEX($AQ$2:$AQ$2000,$Z1890))</f>
      </c>
      <c r="BI1890">
        <f>IF($Z1890="","",INDEX($AR$2:$AR$2000,$Z1890))</f>
      </c>
      <c r="BJ1890">
        <f>IF($Z1890="","",INDEX($AS$2:$AS$2000,$Z1890))</f>
      </c>
      <c r="BK1890">
        <f>IF($Z1890="","",INDEX($AT$2:$AT$2000,$Z1890))</f>
      </c>
      <c r="BL1890">
        <f>IF($Z1890="","",INDEX($AU$2:$AU$2000,$Z1890))</f>
      </c>
      <c r="BM1890">
        <f>IF($Z1890="","",INDEX($AV$2:$AV$2000,$Z1890))</f>
      </c>
      <c r="BN1890">
        <f>IF($Z1890="","",INDEX($AW$2:$AW$2000,$Z1890))</f>
      </c>
      <c r="BO1890">
        <f>IF($Z1890="","",INDEX($AX$2:$AX$2000,$Z1890))</f>
      </c>
      <c r="BP1890">
        <f>IF($Z1890="","",INDEX($AY$2:$AY$2000,$Z1890))</f>
      </c>
      <c r="BQ1890">
        <f>IF($Z1890="","",INDEX($AZ$2:$AZ$2000,$Z1890))</f>
      </c>
      <c r="BR1890">
        <f>IF($Z1890="","",INDEX($BA$2:$BA$2000,$Z1890))</f>
      </c>
      <c r="BS1890">
        <f>IF($Z1890="","",INDEX($BB$2:$BB$2000,$Z1890))</f>
      </c>
      <c r="BT1890">
        <f>IF($Z1890="","",INDEX($BC$2:$BC$2000,$Z1890))</f>
      </c>
      <c r="BV1890">
        <f>IF(OR($A1890="",$P1890&lt;&gt;"Yes",$AH1890="Yes"),"",1+N($AG1890))</f>
      </c>
      <c r="BW1890">
        <f>IF($A1890="","",COUNTIFS($W$2:$W$2500,$A1890,$BZ$2:$BZ$2500,"Yes")+COUNTIFS($X$2:$X$2500,$A1890,$BY$2:$BY$2500,"Yes"))</f>
      </c>
      <c r="BX1890">
        <f>IF(OR($A1890="",$P1890="Yes"),"",IF(N($BW1890)=0,0,1+SUMIFS($CB$2:$CB$2500,$W$2:$W$2500,$A1890)+SUMIFS($CA$2:$CA$2500,$X$2:$X$2500,$A1890)))</f>
      </c>
      <c r="BY1890" t="str">
        <f>IF($Y1890="","",INDEX($AH$2:$AH$2000,$Y1890)&amp;"")</f>
      </c>
      <c r="BZ1890" t="str">
        <f>IF($Z1890="","",INDEX($AH$2:$AH$2000,$Z1890)&amp;"")</f>
      </c>
      <c r="CA1890">
        <f>IF($Y1890="","",INDEX($BV$2:$BV$2000,$Y1890))</f>
      </c>
      <c r="CB1890">
        <f>IF($Z1890="","",INDEX($BV$2:$BV$2000,$Z1890))</f>
      </c>
    </row>
    <row r="1891">
      <c r="A1891" t="str">
        <f>IF(TRIM(INDEX(games!$A:$A,ROW()))="","",TRIM(INDEX(games!$A:$A,ROW())))</f>
      </c>
      <c r="B1891">
        <f>IF(OR($A1891="",INDEX(games!$B:$B,ROW())=""),"",INDEX(games!$B:$B,ROW()))</f>
      </c>
      <c r="C1891" t="str">
        <f>IF(OR($A1891="",INDEX(games!$C:$C,ROW())=""),"",INDEX(games!$C:$C,ROW()))</f>
      </c>
      <c r="D1891">
        <f>IF($A1891="","",COUNTIF($W$2:$W$2500,$A1891)+COUNTIF($X$2:$X$2500,$A1891))</f>
      </c>
      <c r="E1891">
        <f>IF($A1891="","",IFERROR(MATCH($C1891,$R$2:$R$5,0),0))</f>
      </c>
      <c r="F1891">
        <f>IF($A1891="","",MOD(ROW(),34))</f>
      </c>
      <c r="G1891">
        <f>IF($A1891="",NA(),IF($C1891="Action",$B1891,NA()))</f>
      </c>
      <c r="H1891">
        <f>IF($A1891="",NA(),IF($C1891="Action",1+$F1891*0.023,NA()))</f>
      </c>
      <c r="I1891">
        <f>IF($A1891="",NA(),IF($C1891="Strategy",$B1891,NA()))</f>
      </c>
      <c r="J1891">
        <f>IF($A1891="",NA(),IF($C1891="Strategy",2+$F1891*0.023,NA()))</f>
      </c>
      <c r="K1891">
        <f>IF($A1891="",NA(),IF($C1891="Deckbuilder",$B1891,NA()))</f>
      </c>
      <c r="L1891">
        <f>IF($A1891="",NA(),IF($C1891="Deckbuilder",3+$F1891*0.023,NA()))</f>
      </c>
      <c r="M1891">
        <f>IF($A1891="",NA(),IF($C1891="Traditional",$B1891,NA()))</f>
      </c>
      <c r="N1891">
        <f>IF($A1891="",NA(),IF($C1891="Traditional",4+$F1891*0.023,NA()))</f>
      </c>
      <c r="O1891">
        <f>IF($A1891="","",$D1891+ROW()/1000000)</f>
      </c>
      <c r="P1891" t="str">
        <f>IF(OR($A1891="",INDEX(games!$H:$H,ROW())=""),"",INDEX(games!$H:$H,ROW()))</f>
      </c>
      <c r="Q1891">
        <f>IF(OR($A1891="",$P1891&lt;&gt;"Yes"),"",$D1891+ROW()/1000000)</f>
      </c>
      <c r="T1891">
        <f>IF($Y1891="","",INDEX($B$2:$B$2000,$Y1891))</f>
      </c>
      <c r="U1891">
        <f>IF($Z1891="","",INDEX($B$2:$B$2000,$Z1891))</f>
      </c>
      <c r="V1891">
        <f>IF(OR($T1891="",$U1891=""),"",$U1891-$T1891)</f>
      </c>
      <c r="W1891" t="str">
        <f>IF(TRIM(INDEX(connections!$A:$A,ROW()))="","",TRIM(INDEX(connections!$A:$A,ROW())))</f>
      </c>
      <c r="X1891" t="str">
        <f>IF($W1891="","",TRIM(INDEX(connections!$B:$B,ROW())))</f>
      </c>
      <c r="Y1891">
        <f>IF($W1891="","",IFERROR(MATCH($W1891,$A$2:$A$2000,0),""))</f>
      </c>
      <c r="Z1891">
        <f>IF($X1891="","",IFERROR(MATCH($X1891,$A$2:$A$2000,0),""))</f>
      </c>
      <c r="AA1891" t="str">
        <f>IF($Y1891="","",INDEX($P$2:$P$2000,$Y1891))</f>
      </c>
      <c r="AB1891" t="str">
        <f>IF($Z1891="","",INDEX($P$2:$P$2000,$Z1891))</f>
      </c>
      <c r="AC1891">
        <f>IF(AND($AA1891="Yes",$AB1891="Yes"),1,"")</f>
      </c>
      <c r="AD1891">
        <f>IF(OR($Y1891="",$Z1891=""),"",IF(INDEX($C$2:$C$2000,$Y1891)=INDEX($C$2:$C$2000,$Z1891),0,1))</f>
      </c>
      <c r="AE1891">
        <f>IF($AC1891&lt;&gt;1,"",IF(AND(INDEX($AG$2:$AG$2000,$Y1891)=1,INDEX($AG$2:$AG$2000,$Z1891)=1),1,""))</f>
      </c>
      <c r="AG1891">
        <f>IF($A1891="","",COUNTIFS($W$2:$W$2500,$A1891,$AB$2:$AB$2500,"Yes")+COUNTIFS($X$2:$X$2500,$A1891,$AA$2:$AA$2500,"Yes"))</f>
      </c>
      <c r="AH1891" t="str">
        <f>IF(OR($P1891&lt;&gt;"Yes",N($AG1891)=0),"",IF(AND($AG1891=1,COUNTIFS($W$2:$W$2500,$A1891,$AE$2:$AE$2500,1)+COUNTIFS($X$2:$X$2500,$A1891,$AE$2:$AE$2500,1)&gt;0),"","Yes"))</f>
      </c>
      <c r="AI1891">
        <f>IF($AH1891="Yes",$AG1891,"")</f>
      </c>
      <c r="AJ1891">
        <f>IF($AI1891="","",$AI1891+ROW()/1000000)</f>
      </c>
      <c r="AK1891">
        <f>IF(OR($A1891="",$P1891="Yes",N($AG1891)=0),"",$AG1891+ROW()/1000000)</f>
      </c>
      <c r="AL1891" t="str">
        <f>IF($A1891="","",INDEX(games!$J:$J,ROW())&amp;"")</f>
      </c>
      <c r="AM1891">
        <f>IF($A1891="","",SUMPRODUCT($AO1891:$BD1891,'Map Analysis'!$AP$2^{0,1,2,3,4,5,6,7,8,9,10,11,12,13,14,15}))</f>
      </c>
      <c r="AN1891">
        <f>IF($A1891="","",$AM1891+ROW()/10000000)</f>
      </c>
      <c r="AO1891">
        <f>IF($A1891="","",COUNTIF($W$2:$W$2500,$A1891))</f>
      </c>
      <c r="AP1891">
        <f>IF($A1891="","",SUMIFS($BF$2:$BF$2500,$W$2:$W$2500,$A1891))</f>
      </c>
      <c r="AQ1891">
        <f>IF($A1891="","",SUMIFS($BG$2:$BG$2500,$W$2:$W$2500,$A1891))</f>
      </c>
      <c r="AR1891">
        <f>IF($A1891="","",SUMIFS($BH$2:$BH$2500,$W$2:$W$2500,$A1891))</f>
      </c>
      <c r="AS1891">
        <f>IF($A1891="","",SUMIFS($BI$2:$BI$2500,$W$2:$W$2500,$A1891))</f>
      </c>
      <c r="AT1891">
        <f>IF($A1891="","",SUMIFS($BJ$2:$BJ$2500,$W$2:$W$2500,$A1891))</f>
      </c>
      <c r="AU1891">
        <f>IF($A1891="","",SUMIFS($BK$2:$BK$2500,$W$2:$W$2500,$A1891))</f>
      </c>
      <c r="AV1891">
        <f>IF($A1891="","",SUMIFS($BL$2:$BL$2500,$W$2:$W$2500,$A1891))</f>
      </c>
      <c r="AW1891">
        <f>IF($A1891="","",SUMIFS($BM$2:$BM$2500,$W$2:$W$2500,$A1891))</f>
      </c>
      <c r="AX1891">
        <f>IF($A1891="","",SUMIFS($BN$2:$BN$2500,$W$2:$W$2500,$A1891))</f>
      </c>
      <c r="AY1891">
        <f>IF($A1891="","",SUMIFS($BO$2:$BO$2500,$W$2:$W$2500,$A1891))</f>
      </c>
      <c r="AZ1891">
        <f>IF($A1891="","",SUMIFS($BP$2:$BP$2500,$W$2:$W$2500,$A1891))</f>
      </c>
      <c r="BA1891">
        <f>IF($A1891="","",SUMIFS($BQ$2:$BQ$2500,$W$2:$W$2500,$A1891))</f>
      </c>
      <c r="BB1891">
        <f>IF($A1891="","",SUMIFS($BR$2:$BR$2500,$W$2:$W$2500,$A1891))</f>
      </c>
      <c r="BC1891">
        <f>IF($A1891="","",SUMIFS($BS$2:$BS$2500,$W$2:$W$2500,$A1891))</f>
      </c>
      <c r="BD1891">
        <f>IF($A1891="","",SUMIFS($BT$2:$BT$2500,$W$2:$W$2500,$A1891))</f>
      </c>
      <c r="BF1891">
        <f>IF($Z1891="","",INDEX($AO$2:$AO$2000,$Z1891))</f>
      </c>
      <c r="BG1891">
        <f>IF($Z1891="","",INDEX($AP$2:$AP$2000,$Z1891))</f>
      </c>
      <c r="BH1891">
        <f>IF($Z1891="","",INDEX($AQ$2:$AQ$2000,$Z1891))</f>
      </c>
      <c r="BI1891">
        <f>IF($Z1891="","",INDEX($AR$2:$AR$2000,$Z1891))</f>
      </c>
      <c r="BJ1891">
        <f>IF($Z1891="","",INDEX($AS$2:$AS$2000,$Z1891))</f>
      </c>
      <c r="BK1891">
        <f>IF($Z1891="","",INDEX($AT$2:$AT$2000,$Z1891))</f>
      </c>
      <c r="BL1891">
        <f>IF($Z1891="","",INDEX($AU$2:$AU$2000,$Z1891))</f>
      </c>
      <c r="BM1891">
        <f>IF($Z1891="","",INDEX($AV$2:$AV$2000,$Z1891))</f>
      </c>
      <c r="BN1891">
        <f>IF($Z1891="","",INDEX($AW$2:$AW$2000,$Z1891))</f>
      </c>
      <c r="BO1891">
        <f>IF($Z1891="","",INDEX($AX$2:$AX$2000,$Z1891))</f>
      </c>
      <c r="BP1891">
        <f>IF($Z1891="","",INDEX($AY$2:$AY$2000,$Z1891))</f>
      </c>
      <c r="BQ1891">
        <f>IF($Z1891="","",INDEX($AZ$2:$AZ$2000,$Z1891))</f>
      </c>
      <c r="BR1891">
        <f>IF($Z1891="","",INDEX($BA$2:$BA$2000,$Z1891))</f>
      </c>
      <c r="BS1891">
        <f>IF($Z1891="","",INDEX($BB$2:$BB$2000,$Z1891))</f>
      </c>
      <c r="BT1891">
        <f>IF($Z1891="","",INDEX($BC$2:$BC$2000,$Z1891))</f>
      </c>
      <c r="BV1891">
        <f>IF(OR($A1891="",$P1891&lt;&gt;"Yes",$AH1891="Yes"),"",1+N($AG1891))</f>
      </c>
      <c r="BW1891">
        <f>IF($A1891="","",COUNTIFS($W$2:$W$2500,$A1891,$BZ$2:$BZ$2500,"Yes")+COUNTIFS($X$2:$X$2500,$A1891,$BY$2:$BY$2500,"Yes"))</f>
      </c>
      <c r="BX1891">
        <f>IF(OR($A1891="",$P1891="Yes"),"",IF(N($BW1891)=0,0,1+SUMIFS($CB$2:$CB$2500,$W$2:$W$2500,$A1891)+SUMIFS($CA$2:$CA$2500,$X$2:$X$2500,$A1891)))</f>
      </c>
      <c r="BY1891" t="str">
        <f>IF($Y1891="","",INDEX($AH$2:$AH$2000,$Y1891)&amp;"")</f>
      </c>
      <c r="BZ1891" t="str">
        <f>IF($Z1891="","",INDEX($AH$2:$AH$2000,$Z1891)&amp;"")</f>
      </c>
      <c r="CA1891">
        <f>IF($Y1891="","",INDEX($BV$2:$BV$2000,$Y1891))</f>
      </c>
      <c r="CB1891">
        <f>IF($Z1891="","",INDEX($BV$2:$BV$2000,$Z1891))</f>
      </c>
    </row>
    <row r="1892">
      <c r="A1892" t="str">
        <f>IF(TRIM(INDEX(games!$A:$A,ROW()))="","",TRIM(INDEX(games!$A:$A,ROW())))</f>
      </c>
      <c r="B1892">
        <f>IF(OR($A1892="",INDEX(games!$B:$B,ROW())=""),"",INDEX(games!$B:$B,ROW()))</f>
      </c>
      <c r="C1892" t="str">
        <f>IF(OR($A1892="",INDEX(games!$C:$C,ROW())=""),"",INDEX(games!$C:$C,ROW()))</f>
      </c>
      <c r="D1892">
        <f>IF($A1892="","",COUNTIF($W$2:$W$2500,$A1892)+COUNTIF($X$2:$X$2500,$A1892))</f>
      </c>
      <c r="E1892">
        <f>IF($A1892="","",IFERROR(MATCH($C1892,$R$2:$R$5,0),0))</f>
      </c>
      <c r="F1892">
        <f>IF($A1892="","",MOD(ROW(),34))</f>
      </c>
      <c r="G1892">
        <f>IF($A1892="",NA(),IF($C1892="Action",$B1892,NA()))</f>
      </c>
      <c r="H1892">
        <f>IF($A1892="",NA(),IF($C1892="Action",1+$F1892*0.023,NA()))</f>
      </c>
      <c r="I1892">
        <f>IF($A1892="",NA(),IF($C1892="Strategy",$B1892,NA()))</f>
      </c>
      <c r="J1892">
        <f>IF($A1892="",NA(),IF($C1892="Strategy",2+$F1892*0.023,NA()))</f>
      </c>
      <c r="K1892">
        <f>IF($A1892="",NA(),IF($C1892="Deckbuilder",$B1892,NA()))</f>
      </c>
      <c r="L1892">
        <f>IF($A1892="",NA(),IF($C1892="Deckbuilder",3+$F1892*0.023,NA()))</f>
      </c>
      <c r="M1892">
        <f>IF($A1892="",NA(),IF($C1892="Traditional",$B1892,NA()))</f>
      </c>
      <c r="N1892">
        <f>IF($A1892="",NA(),IF($C1892="Traditional",4+$F1892*0.023,NA()))</f>
      </c>
      <c r="O1892">
        <f>IF($A1892="","",$D1892+ROW()/1000000)</f>
      </c>
      <c r="P1892" t="str">
        <f>IF(OR($A1892="",INDEX(games!$H:$H,ROW())=""),"",INDEX(games!$H:$H,ROW()))</f>
      </c>
      <c r="Q1892">
        <f>IF(OR($A1892="",$P1892&lt;&gt;"Yes"),"",$D1892+ROW()/1000000)</f>
      </c>
      <c r="T1892">
        <f>IF($Y1892="","",INDEX($B$2:$B$2000,$Y1892))</f>
      </c>
      <c r="U1892">
        <f>IF($Z1892="","",INDEX($B$2:$B$2000,$Z1892))</f>
      </c>
      <c r="V1892">
        <f>IF(OR($T1892="",$U1892=""),"",$U1892-$T1892)</f>
      </c>
      <c r="W1892" t="str">
        <f>IF(TRIM(INDEX(connections!$A:$A,ROW()))="","",TRIM(INDEX(connections!$A:$A,ROW())))</f>
      </c>
      <c r="X1892" t="str">
        <f>IF($W1892="","",TRIM(INDEX(connections!$B:$B,ROW())))</f>
      </c>
      <c r="Y1892">
        <f>IF($W1892="","",IFERROR(MATCH($W1892,$A$2:$A$2000,0),""))</f>
      </c>
      <c r="Z1892">
        <f>IF($X1892="","",IFERROR(MATCH($X1892,$A$2:$A$2000,0),""))</f>
      </c>
      <c r="AA1892" t="str">
        <f>IF($Y1892="","",INDEX($P$2:$P$2000,$Y1892))</f>
      </c>
      <c r="AB1892" t="str">
        <f>IF($Z1892="","",INDEX($P$2:$P$2000,$Z1892))</f>
      </c>
      <c r="AC1892">
        <f>IF(AND($AA1892="Yes",$AB1892="Yes"),1,"")</f>
      </c>
      <c r="AD1892">
        <f>IF(OR($Y1892="",$Z1892=""),"",IF(INDEX($C$2:$C$2000,$Y1892)=INDEX($C$2:$C$2000,$Z1892),0,1))</f>
      </c>
      <c r="AE1892">
        <f>IF($AC1892&lt;&gt;1,"",IF(AND(INDEX($AG$2:$AG$2000,$Y1892)=1,INDEX($AG$2:$AG$2000,$Z1892)=1),1,""))</f>
      </c>
      <c r="AG1892">
        <f>IF($A1892="","",COUNTIFS($W$2:$W$2500,$A1892,$AB$2:$AB$2500,"Yes")+COUNTIFS($X$2:$X$2500,$A1892,$AA$2:$AA$2500,"Yes"))</f>
      </c>
      <c r="AH1892" t="str">
        <f>IF(OR($P1892&lt;&gt;"Yes",N($AG1892)=0),"",IF(AND($AG1892=1,COUNTIFS($W$2:$W$2500,$A1892,$AE$2:$AE$2500,1)+COUNTIFS($X$2:$X$2500,$A1892,$AE$2:$AE$2500,1)&gt;0),"","Yes"))</f>
      </c>
      <c r="AI1892">
        <f>IF($AH1892="Yes",$AG1892,"")</f>
      </c>
      <c r="AJ1892">
        <f>IF($AI1892="","",$AI1892+ROW()/1000000)</f>
      </c>
      <c r="AK1892">
        <f>IF(OR($A1892="",$P1892="Yes",N($AG1892)=0),"",$AG1892+ROW()/1000000)</f>
      </c>
      <c r="AL1892" t="str">
        <f>IF($A1892="","",INDEX(games!$J:$J,ROW())&amp;"")</f>
      </c>
      <c r="AM1892">
        <f>IF($A1892="","",SUMPRODUCT($AO1892:$BD1892,'Map Analysis'!$AP$2^{0,1,2,3,4,5,6,7,8,9,10,11,12,13,14,15}))</f>
      </c>
      <c r="AN1892">
        <f>IF($A1892="","",$AM1892+ROW()/10000000)</f>
      </c>
      <c r="AO1892">
        <f>IF($A1892="","",COUNTIF($W$2:$W$2500,$A1892))</f>
      </c>
      <c r="AP1892">
        <f>IF($A1892="","",SUMIFS($BF$2:$BF$2500,$W$2:$W$2500,$A1892))</f>
      </c>
      <c r="AQ1892">
        <f>IF($A1892="","",SUMIFS($BG$2:$BG$2500,$W$2:$W$2500,$A1892))</f>
      </c>
      <c r="AR1892">
        <f>IF($A1892="","",SUMIFS($BH$2:$BH$2500,$W$2:$W$2500,$A1892))</f>
      </c>
      <c r="AS1892">
        <f>IF($A1892="","",SUMIFS($BI$2:$BI$2500,$W$2:$W$2500,$A1892))</f>
      </c>
      <c r="AT1892">
        <f>IF($A1892="","",SUMIFS($BJ$2:$BJ$2500,$W$2:$W$2500,$A1892))</f>
      </c>
      <c r="AU1892">
        <f>IF($A1892="","",SUMIFS($BK$2:$BK$2500,$W$2:$W$2500,$A1892))</f>
      </c>
      <c r="AV1892">
        <f>IF($A1892="","",SUMIFS($BL$2:$BL$2500,$W$2:$W$2500,$A1892))</f>
      </c>
      <c r="AW1892">
        <f>IF($A1892="","",SUMIFS($BM$2:$BM$2500,$W$2:$W$2500,$A1892))</f>
      </c>
      <c r="AX1892">
        <f>IF($A1892="","",SUMIFS($BN$2:$BN$2500,$W$2:$W$2500,$A1892))</f>
      </c>
      <c r="AY1892">
        <f>IF($A1892="","",SUMIFS($BO$2:$BO$2500,$W$2:$W$2500,$A1892))</f>
      </c>
      <c r="AZ1892">
        <f>IF($A1892="","",SUMIFS($BP$2:$BP$2500,$W$2:$W$2500,$A1892))</f>
      </c>
      <c r="BA1892">
        <f>IF($A1892="","",SUMIFS($BQ$2:$BQ$2500,$W$2:$W$2500,$A1892))</f>
      </c>
      <c r="BB1892">
        <f>IF($A1892="","",SUMIFS($BR$2:$BR$2500,$W$2:$W$2500,$A1892))</f>
      </c>
      <c r="BC1892">
        <f>IF($A1892="","",SUMIFS($BS$2:$BS$2500,$W$2:$W$2500,$A1892))</f>
      </c>
      <c r="BD1892">
        <f>IF($A1892="","",SUMIFS($BT$2:$BT$2500,$W$2:$W$2500,$A1892))</f>
      </c>
      <c r="BF1892">
        <f>IF($Z1892="","",INDEX($AO$2:$AO$2000,$Z1892))</f>
      </c>
      <c r="BG1892">
        <f>IF($Z1892="","",INDEX($AP$2:$AP$2000,$Z1892))</f>
      </c>
      <c r="BH1892">
        <f>IF($Z1892="","",INDEX($AQ$2:$AQ$2000,$Z1892))</f>
      </c>
      <c r="BI1892">
        <f>IF($Z1892="","",INDEX($AR$2:$AR$2000,$Z1892))</f>
      </c>
      <c r="BJ1892">
        <f>IF($Z1892="","",INDEX($AS$2:$AS$2000,$Z1892))</f>
      </c>
      <c r="BK1892">
        <f>IF($Z1892="","",INDEX($AT$2:$AT$2000,$Z1892))</f>
      </c>
      <c r="BL1892">
        <f>IF($Z1892="","",INDEX($AU$2:$AU$2000,$Z1892))</f>
      </c>
      <c r="BM1892">
        <f>IF($Z1892="","",INDEX($AV$2:$AV$2000,$Z1892))</f>
      </c>
      <c r="BN1892">
        <f>IF($Z1892="","",INDEX($AW$2:$AW$2000,$Z1892))</f>
      </c>
      <c r="BO1892">
        <f>IF($Z1892="","",INDEX($AX$2:$AX$2000,$Z1892))</f>
      </c>
      <c r="BP1892">
        <f>IF($Z1892="","",INDEX($AY$2:$AY$2000,$Z1892))</f>
      </c>
      <c r="BQ1892">
        <f>IF($Z1892="","",INDEX($AZ$2:$AZ$2000,$Z1892))</f>
      </c>
      <c r="BR1892">
        <f>IF($Z1892="","",INDEX($BA$2:$BA$2000,$Z1892))</f>
      </c>
      <c r="BS1892">
        <f>IF($Z1892="","",INDEX($BB$2:$BB$2000,$Z1892))</f>
      </c>
      <c r="BT1892">
        <f>IF($Z1892="","",INDEX($BC$2:$BC$2000,$Z1892))</f>
      </c>
      <c r="BV1892">
        <f>IF(OR($A1892="",$P1892&lt;&gt;"Yes",$AH1892="Yes"),"",1+N($AG1892))</f>
      </c>
      <c r="BW1892">
        <f>IF($A1892="","",COUNTIFS($W$2:$W$2500,$A1892,$BZ$2:$BZ$2500,"Yes")+COUNTIFS($X$2:$X$2500,$A1892,$BY$2:$BY$2500,"Yes"))</f>
      </c>
      <c r="BX1892">
        <f>IF(OR($A1892="",$P1892="Yes"),"",IF(N($BW1892)=0,0,1+SUMIFS($CB$2:$CB$2500,$W$2:$W$2500,$A1892)+SUMIFS($CA$2:$CA$2500,$X$2:$X$2500,$A1892)))</f>
      </c>
      <c r="BY1892" t="str">
        <f>IF($Y1892="","",INDEX($AH$2:$AH$2000,$Y1892)&amp;"")</f>
      </c>
      <c r="BZ1892" t="str">
        <f>IF($Z1892="","",INDEX($AH$2:$AH$2000,$Z1892)&amp;"")</f>
      </c>
      <c r="CA1892">
        <f>IF($Y1892="","",INDEX($BV$2:$BV$2000,$Y1892))</f>
      </c>
      <c r="CB1892">
        <f>IF($Z1892="","",INDEX($BV$2:$BV$2000,$Z1892))</f>
      </c>
    </row>
    <row r="1893">
      <c r="A1893" t="str">
        <f>IF(TRIM(INDEX(games!$A:$A,ROW()))="","",TRIM(INDEX(games!$A:$A,ROW())))</f>
      </c>
      <c r="B1893">
        <f>IF(OR($A1893="",INDEX(games!$B:$B,ROW())=""),"",INDEX(games!$B:$B,ROW()))</f>
      </c>
      <c r="C1893" t="str">
        <f>IF(OR($A1893="",INDEX(games!$C:$C,ROW())=""),"",INDEX(games!$C:$C,ROW()))</f>
      </c>
      <c r="D1893">
        <f>IF($A1893="","",COUNTIF($W$2:$W$2500,$A1893)+COUNTIF($X$2:$X$2500,$A1893))</f>
      </c>
      <c r="E1893">
        <f>IF($A1893="","",IFERROR(MATCH($C1893,$R$2:$R$5,0),0))</f>
      </c>
      <c r="F1893">
        <f>IF($A1893="","",MOD(ROW(),34))</f>
      </c>
      <c r="G1893">
        <f>IF($A1893="",NA(),IF($C1893="Action",$B1893,NA()))</f>
      </c>
      <c r="H1893">
        <f>IF($A1893="",NA(),IF($C1893="Action",1+$F1893*0.023,NA()))</f>
      </c>
      <c r="I1893">
        <f>IF($A1893="",NA(),IF($C1893="Strategy",$B1893,NA()))</f>
      </c>
      <c r="J1893">
        <f>IF($A1893="",NA(),IF($C1893="Strategy",2+$F1893*0.023,NA()))</f>
      </c>
      <c r="K1893">
        <f>IF($A1893="",NA(),IF($C1893="Deckbuilder",$B1893,NA()))</f>
      </c>
      <c r="L1893">
        <f>IF($A1893="",NA(),IF($C1893="Deckbuilder",3+$F1893*0.023,NA()))</f>
      </c>
      <c r="M1893">
        <f>IF($A1893="",NA(),IF($C1893="Traditional",$B1893,NA()))</f>
      </c>
      <c r="N1893">
        <f>IF($A1893="",NA(),IF($C1893="Traditional",4+$F1893*0.023,NA()))</f>
      </c>
      <c r="O1893">
        <f>IF($A1893="","",$D1893+ROW()/1000000)</f>
      </c>
      <c r="P1893" t="str">
        <f>IF(OR($A1893="",INDEX(games!$H:$H,ROW())=""),"",INDEX(games!$H:$H,ROW()))</f>
      </c>
      <c r="Q1893">
        <f>IF(OR($A1893="",$P1893&lt;&gt;"Yes"),"",$D1893+ROW()/1000000)</f>
      </c>
      <c r="T1893">
        <f>IF($Y1893="","",INDEX($B$2:$B$2000,$Y1893))</f>
      </c>
      <c r="U1893">
        <f>IF($Z1893="","",INDEX($B$2:$B$2000,$Z1893))</f>
      </c>
      <c r="V1893">
        <f>IF(OR($T1893="",$U1893=""),"",$U1893-$T1893)</f>
      </c>
      <c r="W1893" t="str">
        <f>IF(TRIM(INDEX(connections!$A:$A,ROW()))="","",TRIM(INDEX(connections!$A:$A,ROW())))</f>
      </c>
      <c r="X1893" t="str">
        <f>IF($W1893="","",TRIM(INDEX(connections!$B:$B,ROW())))</f>
      </c>
      <c r="Y1893">
        <f>IF($W1893="","",IFERROR(MATCH($W1893,$A$2:$A$2000,0),""))</f>
      </c>
      <c r="Z1893">
        <f>IF($X1893="","",IFERROR(MATCH($X1893,$A$2:$A$2000,0),""))</f>
      </c>
      <c r="AA1893" t="str">
        <f>IF($Y1893="","",INDEX($P$2:$P$2000,$Y1893))</f>
      </c>
      <c r="AB1893" t="str">
        <f>IF($Z1893="","",INDEX($P$2:$P$2000,$Z1893))</f>
      </c>
      <c r="AC1893">
        <f>IF(AND($AA1893="Yes",$AB1893="Yes"),1,"")</f>
      </c>
      <c r="AD1893">
        <f>IF(OR($Y1893="",$Z1893=""),"",IF(INDEX($C$2:$C$2000,$Y1893)=INDEX($C$2:$C$2000,$Z1893),0,1))</f>
      </c>
      <c r="AE1893">
        <f>IF($AC1893&lt;&gt;1,"",IF(AND(INDEX($AG$2:$AG$2000,$Y1893)=1,INDEX($AG$2:$AG$2000,$Z1893)=1),1,""))</f>
      </c>
      <c r="AG1893">
        <f>IF($A1893="","",COUNTIFS($W$2:$W$2500,$A1893,$AB$2:$AB$2500,"Yes")+COUNTIFS($X$2:$X$2500,$A1893,$AA$2:$AA$2500,"Yes"))</f>
      </c>
      <c r="AH1893" t="str">
        <f>IF(OR($P1893&lt;&gt;"Yes",N($AG1893)=0),"",IF(AND($AG1893=1,COUNTIFS($W$2:$W$2500,$A1893,$AE$2:$AE$2500,1)+COUNTIFS($X$2:$X$2500,$A1893,$AE$2:$AE$2500,1)&gt;0),"","Yes"))</f>
      </c>
      <c r="AI1893">
        <f>IF($AH1893="Yes",$AG1893,"")</f>
      </c>
      <c r="AJ1893">
        <f>IF($AI1893="","",$AI1893+ROW()/1000000)</f>
      </c>
      <c r="AK1893">
        <f>IF(OR($A1893="",$P1893="Yes",N($AG1893)=0),"",$AG1893+ROW()/1000000)</f>
      </c>
      <c r="AL1893" t="str">
        <f>IF($A1893="","",INDEX(games!$J:$J,ROW())&amp;"")</f>
      </c>
      <c r="AM1893">
        <f>IF($A1893="","",SUMPRODUCT($AO1893:$BD1893,'Map Analysis'!$AP$2^{0,1,2,3,4,5,6,7,8,9,10,11,12,13,14,15}))</f>
      </c>
      <c r="AN1893">
        <f>IF($A1893="","",$AM1893+ROW()/10000000)</f>
      </c>
      <c r="AO1893">
        <f>IF($A1893="","",COUNTIF($W$2:$W$2500,$A1893))</f>
      </c>
      <c r="AP1893">
        <f>IF($A1893="","",SUMIFS($BF$2:$BF$2500,$W$2:$W$2500,$A1893))</f>
      </c>
      <c r="AQ1893">
        <f>IF($A1893="","",SUMIFS($BG$2:$BG$2500,$W$2:$W$2500,$A1893))</f>
      </c>
      <c r="AR1893">
        <f>IF($A1893="","",SUMIFS($BH$2:$BH$2500,$W$2:$W$2500,$A1893))</f>
      </c>
      <c r="AS1893">
        <f>IF($A1893="","",SUMIFS($BI$2:$BI$2500,$W$2:$W$2500,$A1893))</f>
      </c>
      <c r="AT1893">
        <f>IF($A1893="","",SUMIFS($BJ$2:$BJ$2500,$W$2:$W$2500,$A1893))</f>
      </c>
      <c r="AU1893">
        <f>IF($A1893="","",SUMIFS($BK$2:$BK$2500,$W$2:$W$2500,$A1893))</f>
      </c>
      <c r="AV1893">
        <f>IF($A1893="","",SUMIFS($BL$2:$BL$2500,$W$2:$W$2500,$A1893))</f>
      </c>
      <c r="AW1893">
        <f>IF($A1893="","",SUMIFS($BM$2:$BM$2500,$W$2:$W$2500,$A1893))</f>
      </c>
      <c r="AX1893">
        <f>IF($A1893="","",SUMIFS($BN$2:$BN$2500,$W$2:$W$2500,$A1893))</f>
      </c>
      <c r="AY1893">
        <f>IF($A1893="","",SUMIFS($BO$2:$BO$2500,$W$2:$W$2500,$A1893))</f>
      </c>
      <c r="AZ1893">
        <f>IF($A1893="","",SUMIFS($BP$2:$BP$2500,$W$2:$W$2500,$A1893))</f>
      </c>
      <c r="BA1893">
        <f>IF($A1893="","",SUMIFS($BQ$2:$BQ$2500,$W$2:$W$2500,$A1893))</f>
      </c>
      <c r="BB1893">
        <f>IF($A1893="","",SUMIFS($BR$2:$BR$2500,$W$2:$W$2500,$A1893))</f>
      </c>
      <c r="BC1893">
        <f>IF($A1893="","",SUMIFS($BS$2:$BS$2500,$W$2:$W$2500,$A1893))</f>
      </c>
      <c r="BD1893">
        <f>IF($A1893="","",SUMIFS($BT$2:$BT$2500,$W$2:$W$2500,$A1893))</f>
      </c>
      <c r="BF1893">
        <f>IF($Z1893="","",INDEX($AO$2:$AO$2000,$Z1893))</f>
      </c>
      <c r="BG1893">
        <f>IF($Z1893="","",INDEX($AP$2:$AP$2000,$Z1893))</f>
      </c>
      <c r="BH1893">
        <f>IF($Z1893="","",INDEX($AQ$2:$AQ$2000,$Z1893))</f>
      </c>
      <c r="BI1893">
        <f>IF($Z1893="","",INDEX($AR$2:$AR$2000,$Z1893))</f>
      </c>
      <c r="BJ1893">
        <f>IF($Z1893="","",INDEX($AS$2:$AS$2000,$Z1893))</f>
      </c>
      <c r="BK1893">
        <f>IF($Z1893="","",INDEX($AT$2:$AT$2000,$Z1893))</f>
      </c>
      <c r="BL1893">
        <f>IF($Z1893="","",INDEX($AU$2:$AU$2000,$Z1893))</f>
      </c>
      <c r="BM1893">
        <f>IF($Z1893="","",INDEX($AV$2:$AV$2000,$Z1893))</f>
      </c>
      <c r="BN1893">
        <f>IF($Z1893="","",INDEX($AW$2:$AW$2000,$Z1893))</f>
      </c>
      <c r="BO1893">
        <f>IF($Z1893="","",INDEX($AX$2:$AX$2000,$Z1893))</f>
      </c>
      <c r="BP1893">
        <f>IF($Z1893="","",INDEX($AY$2:$AY$2000,$Z1893))</f>
      </c>
      <c r="BQ1893">
        <f>IF($Z1893="","",INDEX($AZ$2:$AZ$2000,$Z1893))</f>
      </c>
      <c r="BR1893">
        <f>IF($Z1893="","",INDEX($BA$2:$BA$2000,$Z1893))</f>
      </c>
      <c r="BS1893">
        <f>IF($Z1893="","",INDEX($BB$2:$BB$2000,$Z1893))</f>
      </c>
      <c r="BT1893">
        <f>IF($Z1893="","",INDEX($BC$2:$BC$2000,$Z1893))</f>
      </c>
      <c r="BV1893">
        <f>IF(OR($A1893="",$P1893&lt;&gt;"Yes",$AH1893="Yes"),"",1+N($AG1893))</f>
      </c>
      <c r="BW1893">
        <f>IF($A1893="","",COUNTIFS($W$2:$W$2500,$A1893,$BZ$2:$BZ$2500,"Yes")+COUNTIFS($X$2:$X$2500,$A1893,$BY$2:$BY$2500,"Yes"))</f>
      </c>
      <c r="BX1893">
        <f>IF(OR($A1893="",$P1893="Yes"),"",IF(N($BW1893)=0,0,1+SUMIFS($CB$2:$CB$2500,$W$2:$W$2500,$A1893)+SUMIFS($CA$2:$CA$2500,$X$2:$X$2500,$A1893)))</f>
      </c>
      <c r="BY1893" t="str">
        <f>IF($Y1893="","",INDEX($AH$2:$AH$2000,$Y1893)&amp;"")</f>
      </c>
      <c r="BZ1893" t="str">
        <f>IF($Z1893="","",INDEX($AH$2:$AH$2000,$Z1893)&amp;"")</f>
      </c>
      <c r="CA1893">
        <f>IF($Y1893="","",INDEX($BV$2:$BV$2000,$Y1893))</f>
      </c>
      <c r="CB1893">
        <f>IF($Z1893="","",INDEX($BV$2:$BV$2000,$Z1893))</f>
      </c>
    </row>
    <row r="1894">
      <c r="A1894" t="str">
        <f>IF(TRIM(INDEX(games!$A:$A,ROW()))="","",TRIM(INDEX(games!$A:$A,ROW())))</f>
      </c>
      <c r="B1894">
        <f>IF(OR($A1894="",INDEX(games!$B:$B,ROW())=""),"",INDEX(games!$B:$B,ROW()))</f>
      </c>
      <c r="C1894" t="str">
        <f>IF(OR($A1894="",INDEX(games!$C:$C,ROW())=""),"",INDEX(games!$C:$C,ROW()))</f>
      </c>
      <c r="D1894">
        <f>IF($A1894="","",COUNTIF($W$2:$W$2500,$A1894)+COUNTIF($X$2:$X$2500,$A1894))</f>
      </c>
      <c r="E1894">
        <f>IF($A1894="","",IFERROR(MATCH($C1894,$R$2:$R$5,0),0))</f>
      </c>
      <c r="F1894">
        <f>IF($A1894="","",MOD(ROW(),34))</f>
      </c>
      <c r="G1894">
        <f>IF($A1894="",NA(),IF($C1894="Action",$B1894,NA()))</f>
      </c>
      <c r="H1894">
        <f>IF($A1894="",NA(),IF($C1894="Action",1+$F1894*0.023,NA()))</f>
      </c>
      <c r="I1894">
        <f>IF($A1894="",NA(),IF($C1894="Strategy",$B1894,NA()))</f>
      </c>
      <c r="J1894">
        <f>IF($A1894="",NA(),IF($C1894="Strategy",2+$F1894*0.023,NA()))</f>
      </c>
      <c r="K1894">
        <f>IF($A1894="",NA(),IF($C1894="Deckbuilder",$B1894,NA()))</f>
      </c>
      <c r="L1894">
        <f>IF($A1894="",NA(),IF($C1894="Deckbuilder",3+$F1894*0.023,NA()))</f>
      </c>
      <c r="M1894">
        <f>IF($A1894="",NA(),IF($C1894="Traditional",$B1894,NA()))</f>
      </c>
      <c r="N1894">
        <f>IF($A1894="",NA(),IF($C1894="Traditional",4+$F1894*0.023,NA()))</f>
      </c>
      <c r="O1894">
        <f>IF($A1894="","",$D1894+ROW()/1000000)</f>
      </c>
      <c r="P1894" t="str">
        <f>IF(OR($A1894="",INDEX(games!$H:$H,ROW())=""),"",INDEX(games!$H:$H,ROW()))</f>
      </c>
      <c r="Q1894">
        <f>IF(OR($A1894="",$P1894&lt;&gt;"Yes"),"",$D1894+ROW()/1000000)</f>
      </c>
      <c r="T1894">
        <f>IF($Y1894="","",INDEX($B$2:$B$2000,$Y1894))</f>
      </c>
      <c r="U1894">
        <f>IF($Z1894="","",INDEX($B$2:$B$2000,$Z1894))</f>
      </c>
      <c r="V1894">
        <f>IF(OR($T1894="",$U1894=""),"",$U1894-$T1894)</f>
      </c>
      <c r="W1894" t="str">
        <f>IF(TRIM(INDEX(connections!$A:$A,ROW()))="","",TRIM(INDEX(connections!$A:$A,ROW())))</f>
      </c>
      <c r="X1894" t="str">
        <f>IF($W1894="","",TRIM(INDEX(connections!$B:$B,ROW())))</f>
      </c>
      <c r="Y1894">
        <f>IF($W1894="","",IFERROR(MATCH($W1894,$A$2:$A$2000,0),""))</f>
      </c>
      <c r="Z1894">
        <f>IF($X1894="","",IFERROR(MATCH($X1894,$A$2:$A$2000,0),""))</f>
      </c>
      <c r="AA1894" t="str">
        <f>IF($Y1894="","",INDEX($P$2:$P$2000,$Y1894))</f>
      </c>
      <c r="AB1894" t="str">
        <f>IF($Z1894="","",INDEX($P$2:$P$2000,$Z1894))</f>
      </c>
      <c r="AC1894">
        <f>IF(AND($AA1894="Yes",$AB1894="Yes"),1,"")</f>
      </c>
      <c r="AD1894">
        <f>IF(OR($Y1894="",$Z1894=""),"",IF(INDEX($C$2:$C$2000,$Y1894)=INDEX($C$2:$C$2000,$Z1894),0,1))</f>
      </c>
      <c r="AE1894">
        <f>IF($AC1894&lt;&gt;1,"",IF(AND(INDEX($AG$2:$AG$2000,$Y1894)=1,INDEX($AG$2:$AG$2000,$Z1894)=1),1,""))</f>
      </c>
      <c r="AG1894">
        <f>IF($A1894="","",COUNTIFS($W$2:$W$2500,$A1894,$AB$2:$AB$2500,"Yes")+COUNTIFS($X$2:$X$2500,$A1894,$AA$2:$AA$2500,"Yes"))</f>
      </c>
      <c r="AH1894" t="str">
        <f>IF(OR($P1894&lt;&gt;"Yes",N($AG1894)=0),"",IF(AND($AG1894=1,COUNTIFS($W$2:$W$2500,$A1894,$AE$2:$AE$2500,1)+COUNTIFS($X$2:$X$2500,$A1894,$AE$2:$AE$2500,1)&gt;0),"","Yes"))</f>
      </c>
      <c r="AI1894">
        <f>IF($AH1894="Yes",$AG1894,"")</f>
      </c>
      <c r="AJ1894">
        <f>IF($AI1894="","",$AI1894+ROW()/1000000)</f>
      </c>
      <c r="AK1894">
        <f>IF(OR($A1894="",$P1894="Yes",N($AG1894)=0),"",$AG1894+ROW()/1000000)</f>
      </c>
      <c r="AL1894" t="str">
        <f>IF($A1894="","",INDEX(games!$J:$J,ROW())&amp;"")</f>
      </c>
      <c r="AM1894">
        <f>IF($A1894="","",SUMPRODUCT($AO1894:$BD1894,'Map Analysis'!$AP$2^{0,1,2,3,4,5,6,7,8,9,10,11,12,13,14,15}))</f>
      </c>
      <c r="AN1894">
        <f>IF($A1894="","",$AM1894+ROW()/10000000)</f>
      </c>
      <c r="AO1894">
        <f>IF($A1894="","",COUNTIF($W$2:$W$2500,$A1894))</f>
      </c>
      <c r="AP1894">
        <f>IF($A1894="","",SUMIFS($BF$2:$BF$2500,$W$2:$W$2500,$A1894))</f>
      </c>
      <c r="AQ1894">
        <f>IF($A1894="","",SUMIFS($BG$2:$BG$2500,$W$2:$W$2500,$A1894))</f>
      </c>
      <c r="AR1894">
        <f>IF($A1894="","",SUMIFS($BH$2:$BH$2500,$W$2:$W$2500,$A1894))</f>
      </c>
      <c r="AS1894">
        <f>IF($A1894="","",SUMIFS($BI$2:$BI$2500,$W$2:$W$2500,$A1894))</f>
      </c>
      <c r="AT1894">
        <f>IF($A1894="","",SUMIFS($BJ$2:$BJ$2500,$W$2:$W$2500,$A1894))</f>
      </c>
      <c r="AU1894">
        <f>IF($A1894="","",SUMIFS($BK$2:$BK$2500,$W$2:$W$2500,$A1894))</f>
      </c>
      <c r="AV1894">
        <f>IF($A1894="","",SUMIFS($BL$2:$BL$2500,$W$2:$W$2500,$A1894))</f>
      </c>
      <c r="AW1894">
        <f>IF($A1894="","",SUMIFS($BM$2:$BM$2500,$W$2:$W$2500,$A1894))</f>
      </c>
      <c r="AX1894">
        <f>IF($A1894="","",SUMIFS($BN$2:$BN$2500,$W$2:$W$2500,$A1894))</f>
      </c>
      <c r="AY1894">
        <f>IF($A1894="","",SUMIFS($BO$2:$BO$2500,$W$2:$W$2500,$A1894))</f>
      </c>
      <c r="AZ1894">
        <f>IF($A1894="","",SUMIFS($BP$2:$BP$2500,$W$2:$W$2500,$A1894))</f>
      </c>
      <c r="BA1894">
        <f>IF($A1894="","",SUMIFS($BQ$2:$BQ$2500,$W$2:$W$2500,$A1894))</f>
      </c>
      <c r="BB1894">
        <f>IF($A1894="","",SUMIFS($BR$2:$BR$2500,$W$2:$W$2500,$A1894))</f>
      </c>
      <c r="BC1894">
        <f>IF($A1894="","",SUMIFS($BS$2:$BS$2500,$W$2:$W$2500,$A1894))</f>
      </c>
      <c r="BD1894">
        <f>IF($A1894="","",SUMIFS($BT$2:$BT$2500,$W$2:$W$2500,$A1894))</f>
      </c>
      <c r="BF1894">
        <f>IF($Z1894="","",INDEX($AO$2:$AO$2000,$Z1894))</f>
      </c>
      <c r="BG1894">
        <f>IF($Z1894="","",INDEX($AP$2:$AP$2000,$Z1894))</f>
      </c>
      <c r="BH1894">
        <f>IF($Z1894="","",INDEX($AQ$2:$AQ$2000,$Z1894))</f>
      </c>
      <c r="BI1894">
        <f>IF($Z1894="","",INDEX($AR$2:$AR$2000,$Z1894))</f>
      </c>
      <c r="BJ1894">
        <f>IF($Z1894="","",INDEX($AS$2:$AS$2000,$Z1894))</f>
      </c>
      <c r="BK1894">
        <f>IF($Z1894="","",INDEX($AT$2:$AT$2000,$Z1894))</f>
      </c>
      <c r="BL1894">
        <f>IF($Z1894="","",INDEX($AU$2:$AU$2000,$Z1894))</f>
      </c>
      <c r="BM1894">
        <f>IF($Z1894="","",INDEX($AV$2:$AV$2000,$Z1894))</f>
      </c>
      <c r="BN1894">
        <f>IF($Z1894="","",INDEX($AW$2:$AW$2000,$Z1894))</f>
      </c>
      <c r="BO1894">
        <f>IF($Z1894="","",INDEX($AX$2:$AX$2000,$Z1894))</f>
      </c>
      <c r="BP1894">
        <f>IF($Z1894="","",INDEX($AY$2:$AY$2000,$Z1894))</f>
      </c>
      <c r="BQ1894">
        <f>IF($Z1894="","",INDEX($AZ$2:$AZ$2000,$Z1894))</f>
      </c>
      <c r="BR1894">
        <f>IF($Z1894="","",INDEX($BA$2:$BA$2000,$Z1894))</f>
      </c>
      <c r="BS1894">
        <f>IF($Z1894="","",INDEX($BB$2:$BB$2000,$Z1894))</f>
      </c>
      <c r="BT1894">
        <f>IF($Z1894="","",INDEX($BC$2:$BC$2000,$Z1894))</f>
      </c>
      <c r="BV1894">
        <f>IF(OR($A1894="",$P1894&lt;&gt;"Yes",$AH1894="Yes"),"",1+N($AG1894))</f>
      </c>
      <c r="BW1894">
        <f>IF($A1894="","",COUNTIFS($W$2:$W$2500,$A1894,$BZ$2:$BZ$2500,"Yes")+COUNTIFS($X$2:$X$2500,$A1894,$BY$2:$BY$2500,"Yes"))</f>
      </c>
      <c r="BX1894">
        <f>IF(OR($A1894="",$P1894="Yes"),"",IF(N($BW1894)=0,0,1+SUMIFS($CB$2:$CB$2500,$W$2:$W$2500,$A1894)+SUMIFS($CA$2:$CA$2500,$X$2:$X$2500,$A1894)))</f>
      </c>
      <c r="BY1894" t="str">
        <f>IF($Y1894="","",INDEX($AH$2:$AH$2000,$Y1894)&amp;"")</f>
      </c>
      <c r="BZ1894" t="str">
        <f>IF($Z1894="","",INDEX($AH$2:$AH$2000,$Z1894)&amp;"")</f>
      </c>
      <c r="CA1894">
        <f>IF($Y1894="","",INDEX($BV$2:$BV$2000,$Y1894))</f>
      </c>
      <c r="CB1894">
        <f>IF($Z1894="","",INDEX($BV$2:$BV$2000,$Z1894))</f>
      </c>
    </row>
    <row r="1895">
      <c r="A1895" t="str">
        <f>IF(TRIM(INDEX(games!$A:$A,ROW()))="","",TRIM(INDEX(games!$A:$A,ROW())))</f>
      </c>
      <c r="B1895">
        <f>IF(OR($A1895="",INDEX(games!$B:$B,ROW())=""),"",INDEX(games!$B:$B,ROW()))</f>
      </c>
      <c r="C1895" t="str">
        <f>IF(OR($A1895="",INDEX(games!$C:$C,ROW())=""),"",INDEX(games!$C:$C,ROW()))</f>
      </c>
      <c r="D1895">
        <f>IF($A1895="","",COUNTIF($W$2:$W$2500,$A1895)+COUNTIF($X$2:$X$2500,$A1895))</f>
      </c>
      <c r="E1895">
        <f>IF($A1895="","",IFERROR(MATCH($C1895,$R$2:$R$5,0),0))</f>
      </c>
      <c r="F1895">
        <f>IF($A1895="","",MOD(ROW(),34))</f>
      </c>
      <c r="G1895">
        <f>IF($A1895="",NA(),IF($C1895="Action",$B1895,NA()))</f>
      </c>
      <c r="H1895">
        <f>IF($A1895="",NA(),IF($C1895="Action",1+$F1895*0.023,NA()))</f>
      </c>
      <c r="I1895">
        <f>IF($A1895="",NA(),IF($C1895="Strategy",$B1895,NA()))</f>
      </c>
      <c r="J1895">
        <f>IF($A1895="",NA(),IF($C1895="Strategy",2+$F1895*0.023,NA()))</f>
      </c>
      <c r="K1895">
        <f>IF($A1895="",NA(),IF($C1895="Deckbuilder",$B1895,NA()))</f>
      </c>
      <c r="L1895">
        <f>IF($A1895="",NA(),IF($C1895="Deckbuilder",3+$F1895*0.023,NA()))</f>
      </c>
      <c r="M1895">
        <f>IF($A1895="",NA(),IF($C1895="Traditional",$B1895,NA()))</f>
      </c>
      <c r="N1895">
        <f>IF($A1895="",NA(),IF($C1895="Traditional",4+$F1895*0.023,NA()))</f>
      </c>
      <c r="O1895">
        <f>IF($A1895="","",$D1895+ROW()/1000000)</f>
      </c>
      <c r="P1895" t="str">
        <f>IF(OR($A1895="",INDEX(games!$H:$H,ROW())=""),"",INDEX(games!$H:$H,ROW()))</f>
      </c>
      <c r="Q1895">
        <f>IF(OR($A1895="",$P1895&lt;&gt;"Yes"),"",$D1895+ROW()/1000000)</f>
      </c>
      <c r="T1895">
        <f>IF($Y1895="","",INDEX($B$2:$B$2000,$Y1895))</f>
      </c>
      <c r="U1895">
        <f>IF($Z1895="","",INDEX($B$2:$B$2000,$Z1895))</f>
      </c>
      <c r="V1895">
        <f>IF(OR($T1895="",$U1895=""),"",$U1895-$T1895)</f>
      </c>
      <c r="W1895" t="str">
        <f>IF(TRIM(INDEX(connections!$A:$A,ROW()))="","",TRIM(INDEX(connections!$A:$A,ROW())))</f>
      </c>
      <c r="X1895" t="str">
        <f>IF($W1895="","",TRIM(INDEX(connections!$B:$B,ROW())))</f>
      </c>
      <c r="Y1895">
        <f>IF($W1895="","",IFERROR(MATCH($W1895,$A$2:$A$2000,0),""))</f>
      </c>
      <c r="Z1895">
        <f>IF($X1895="","",IFERROR(MATCH($X1895,$A$2:$A$2000,0),""))</f>
      </c>
      <c r="AA1895" t="str">
        <f>IF($Y1895="","",INDEX($P$2:$P$2000,$Y1895))</f>
      </c>
      <c r="AB1895" t="str">
        <f>IF($Z1895="","",INDEX($P$2:$P$2000,$Z1895))</f>
      </c>
      <c r="AC1895">
        <f>IF(AND($AA1895="Yes",$AB1895="Yes"),1,"")</f>
      </c>
      <c r="AD1895">
        <f>IF(OR($Y1895="",$Z1895=""),"",IF(INDEX($C$2:$C$2000,$Y1895)=INDEX($C$2:$C$2000,$Z1895),0,1))</f>
      </c>
      <c r="AE1895">
        <f>IF($AC1895&lt;&gt;1,"",IF(AND(INDEX($AG$2:$AG$2000,$Y1895)=1,INDEX($AG$2:$AG$2000,$Z1895)=1),1,""))</f>
      </c>
      <c r="AG1895">
        <f>IF($A1895="","",COUNTIFS($W$2:$W$2500,$A1895,$AB$2:$AB$2500,"Yes")+COUNTIFS($X$2:$X$2500,$A1895,$AA$2:$AA$2500,"Yes"))</f>
      </c>
      <c r="AH1895" t="str">
        <f>IF(OR($P1895&lt;&gt;"Yes",N($AG1895)=0),"",IF(AND($AG1895=1,COUNTIFS($W$2:$W$2500,$A1895,$AE$2:$AE$2500,1)+COUNTIFS($X$2:$X$2500,$A1895,$AE$2:$AE$2500,1)&gt;0),"","Yes"))</f>
      </c>
      <c r="AI1895">
        <f>IF($AH1895="Yes",$AG1895,"")</f>
      </c>
      <c r="AJ1895">
        <f>IF($AI1895="","",$AI1895+ROW()/1000000)</f>
      </c>
      <c r="AK1895">
        <f>IF(OR($A1895="",$P1895="Yes",N($AG1895)=0),"",$AG1895+ROW()/1000000)</f>
      </c>
      <c r="AL1895" t="str">
        <f>IF($A1895="","",INDEX(games!$J:$J,ROW())&amp;"")</f>
      </c>
      <c r="AM1895">
        <f>IF($A1895="","",SUMPRODUCT($AO1895:$BD1895,'Map Analysis'!$AP$2^{0,1,2,3,4,5,6,7,8,9,10,11,12,13,14,15}))</f>
      </c>
      <c r="AN1895">
        <f>IF($A1895="","",$AM1895+ROW()/10000000)</f>
      </c>
      <c r="AO1895">
        <f>IF($A1895="","",COUNTIF($W$2:$W$2500,$A1895))</f>
      </c>
      <c r="AP1895">
        <f>IF($A1895="","",SUMIFS($BF$2:$BF$2500,$W$2:$W$2500,$A1895))</f>
      </c>
      <c r="AQ1895">
        <f>IF($A1895="","",SUMIFS($BG$2:$BG$2500,$W$2:$W$2500,$A1895))</f>
      </c>
      <c r="AR1895">
        <f>IF($A1895="","",SUMIFS($BH$2:$BH$2500,$W$2:$W$2500,$A1895))</f>
      </c>
      <c r="AS1895">
        <f>IF($A1895="","",SUMIFS($BI$2:$BI$2500,$W$2:$W$2500,$A1895))</f>
      </c>
      <c r="AT1895">
        <f>IF($A1895="","",SUMIFS($BJ$2:$BJ$2500,$W$2:$W$2500,$A1895))</f>
      </c>
      <c r="AU1895">
        <f>IF($A1895="","",SUMIFS($BK$2:$BK$2500,$W$2:$W$2500,$A1895))</f>
      </c>
      <c r="AV1895">
        <f>IF($A1895="","",SUMIFS($BL$2:$BL$2500,$W$2:$W$2500,$A1895))</f>
      </c>
      <c r="AW1895">
        <f>IF($A1895="","",SUMIFS($BM$2:$BM$2500,$W$2:$W$2500,$A1895))</f>
      </c>
      <c r="AX1895">
        <f>IF($A1895="","",SUMIFS($BN$2:$BN$2500,$W$2:$W$2500,$A1895))</f>
      </c>
      <c r="AY1895">
        <f>IF($A1895="","",SUMIFS($BO$2:$BO$2500,$W$2:$W$2500,$A1895))</f>
      </c>
      <c r="AZ1895">
        <f>IF($A1895="","",SUMIFS($BP$2:$BP$2500,$W$2:$W$2500,$A1895))</f>
      </c>
      <c r="BA1895">
        <f>IF($A1895="","",SUMIFS($BQ$2:$BQ$2500,$W$2:$W$2500,$A1895))</f>
      </c>
      <c r="BB1895">
        <f>IF($A1895="","",SUMIFS($BR$2:$BR$2500,$W$2:$W$2500,$A1895))</f>
      </c>
      <c r="BC1895">
        <f>IF($A1895="","",SUMIFS($BS$2:$BS$2500,$W$2:$W$2500,$A1895))</f>
      </c>
      <c r="BD1895">
        <f>IF($A1895="","",SUMIFS($BT$2:$BT$2500,$W$2:$W$2500,$A1895))</f>
      </c>
      <c r="BF1895">
        <f>IF($Z1895="","",INDEX($AO$2:$AO$2000,$Z1895))</f>
      </c>
      <c r="BG1895">
        <f>IF($Z1895="","",INDEX($AP$2:$AP$2000,$Z1895))</f>
      </c>
      <c r="BH1895">
        <f>IF($Z1895="","",INDEX($AQ$2:$AQ$2000,$Z1895))</f>
      </c>
      <c r="BI1895">
        <f>IF($Z1895="","",INDEX($AR$2:$AR$2000,$Z1895))</f>
      </c>
      <c r="BJ1895">
        <f>IF($Z1895="","",INDEX($AS$2:$AS$2000,$Z1895))</f>
      </c>
      <c r="BK1895">
        <f>IF($Z1895="","",INDEX($AT$2:$AT$2000,$Z1895))</f>
      </c>
      <c r="BL1895">
        <f>IF($Z1895="","",INDEX($AU$2:$AU$2000,$Z1895))</f>
      </c>
      <c r="BM1895">
        <f>IF($Z1895="","",INDEX($AV$2:$AV$2000,$Z1895))</f>
      </c>
      <c r="BN1895">
        <f>IF($Z1895="","",INDEX($AW$2:$AW$2000,$Z1895))</f>
      </c>
      <c r="BO1895">
        <f>IF($Z1895="","",INDEX($AX$2:$AX$2000,$Z1895))</f>
      </c>
      <c r="BP1895">
        <f>IF($Z1895="","",INDEX($AY$2:$AY$2000,$Z1895))</f>
      </c>
      <c r="BQ1895">
        <f>IF($Z1895="","",INDEX($AZ$2:$AZ$2000,$Z1895))</f>
      </c>
      <c r="BR1895">
        <f>IF($Z1895="","",INDEX($BA$2:$BA$2000,$Z1895))</f>
      </c>
      <c r="BS1895">
        <f>IF($Z1895="","",INDEX($BB$2:$BB$2000,$Z1895))</f>
      </c>
      <c r="BT1895">
        <f>IF($Z1895="","",INDEX($BC$2:$BC$2000,$Z1895))</f>
      </c>
      <c r="BV1895">
        <f>IF(OR($A1895="",$P1895&lt;&gt;"Yes",$AH1895="Yes"),"",1+N($AG1895))</f>
      </c>
      <c r="BW1895">
        <f>IF($A1895="","",COUNTIFS($W$2:$W$2500,$A1895,$BZ$2:$BZ$2500,"Yes")+COUNTIFS($X$2:$X$2500,$A1895,$BY$2:$BY$2500,"Yes"))</f>
      </c>
      <c r="BX1895">
        <f>IF(OR($A1895="",$P1895="Yes"),"",IF(N($BW1895)=0,0,1+SUMIFS($CB$2:$CB$2500,$W$2:$W$2500,$A1895)+SUMIFS($CA$2:$CA$2500,$X$2:$X$2500,$A1895)))</f>
      </c>
      <c r="BY1895" t="str">
        <f>IF($Y1895="","",INDEX($AH$2:$AH$2000,$Y1895)&amp;"")</f>
      </c>
      <c r="BZ1895" t="str">
        <f>IF($Z1895="","",INDEX($AH$2:$AH$2000,$Z1895)&amp;"")</f>
      </c>
      <c r="CA1895">
        <f>IF($Y1895="","",INDEX($BV$2:$BV$2000,$Y1895))</f>
      </c>
      <c r="CB1895">
        <f>IF($Z1895="","",INDEX($BV$2:$BV$2000,$Z1895))</f>
      </c>
    </row>
    <row r="1896">
      <c r="A1896" t="str">
        <f>IF(TRIM(INDEX(games!$A:$A,ROW()))="","",TRIM(INDEX(games!$A:$A,ROW())))</f>
      </c>
      <c r="B1896">
        <f>IF(OR($A1896="",INDEX(games!$B:$B,ROW())=""),"",INDEX(games!$B:$B,ROW()))</f>
      </c>
      <c r="C1896" t="str">
        <f>IF(OR($A1896="",INDEX(games!$C:$C,ROW())=""),"",INDEX(games!$C:$C,ROW()))</f>
      </c>
      <c r="D1896">
        <f>IF($A1896="","",COUNTIF($W$2:$W$2500,$A1896)+COUNTIF($X$2:$X$2500,$A1896))</f>
      </c>
      <c r="E1896">
        <f>IF($A1896="","",IFERROR(MATCH($C1896,$R$2:$R$5,0),0))</f>
      </c>
      <c r="F1896">
        <f>IF($A1896="","",MOD(ROW(),34))</f>
      </c>
      <c r="G1896">
        <f>IF($A1896="",NA(),IF($C1896="Action",$B1896,NA()))</f>
      </c>
      <c r="H1896">
        <f>IF($A1896="",NA(),IF($C1896="Action",1+$F1896*0.023,NA()))</f>
      </c>
      <c r="I1896">
        <f>IF($A1896="",NA(),IF($C1896="Strategy",$B1896,NA()))</f>
      </c>
      <c r="J1896">
        <f>IF($A1896="",NA(),IF($C1896="Strategy",2+$F1896*0.023,NA()))</f>
      </c>
      <c r="K1896">
        <f>IF($A1896="",NA(),IF($C1896="Deckbuilder",$B1896,NA()))</f>
      </c>
      <c r="L1896">
        <f>IF($A1896="",NA(),IF($C1896="Deckbuilder",3+$F1896*0.023,NA()))</f>
      </c>
      <c r="M1896">
        <f>IF($A1896="",NA(),IF($C1896="Traditional",$B1896,NA()))</f>
      </c>
      <c r="N1896">
        <f>IF($A1896="",NA(),IF($C1896="Traditional",4+$F1896*0.023,NA()))</f>
      </c>
      <c r="O1896">
        <f>IF($A1896="","",$D1896+ROW()/1000000)</f>
      </c>
      <c r="P1896" t="str">
        <f>IF(OR($A1896="",INDEX(games!$H:$H,ROW())=""),"",INDEX(games!$H:$H,ROW()))</f>
      </c>
      <c r="Q1896">
        <f>IF(OR($A1896="",$P1896&lt;&gt;"Yes"),"",$D1896+ROW()/1000000)</f>
      </c>
      <c r="T1896">
        <f>IF($Y1896="","",INDEX($B$2:$B$2000,$Y1896))</f>
      </c>
      <c r="U1896">
        <f>IF($Z1896="","",INDEX($B$2:$B$2000,$Z1896))</f>
      </c>
      <c r="V1896">
        <f>IF(OR($T1896="",$U1896=""),"",$U1896-$T1896)</f>
      </c>
      <c r="W1896" t="str">
        <f>IF(TRIM(INDEX(connections!$A:$A,ROW()))="","",TRIM(INDEX(connections!$A:$A,ROW())))</f>
      </c>
      <c r="X1896" t="str">
        <f>IF($W1896="","",TRIM(INDEX(connections!$B:$B,ROW())))</f>
      </c>
      <c r="Y1896">
        <f>IF($W1896="","",IFERROR(MATCH($W1896,$A$2:$A$2000,0),""))</f>
      </c>
      <c r="Z1896">
        <f>IF($X1896="","",IFERROR(MATCH($X1896,$A$2:$A$2000,0),""))</f>
      </c>
      <c r="AA1896" t="str">
        <f>IF($Y1896="","",INDEX($P$2:$P$2000,$Y1896))</f>
      </c>
      <c r="AB1896" t="str">
        <f>IF($Z1896="","",INDEX($P$2:$P$2000,$Z1896))</f>
      </c>
      <c r="AC1896">
        <f>IF(AND($AA1896="Yes",$AB1896="Yes"),1,"")</f>
      </c>
      <c r="AD1896">
        <f>IF(OR($Y1896="",$Z1896=""),"",IF(INDEX($C$2:$C$2000,$Y1896)=INDEX($C$2:$C$2000,$Z1896),0,1))</f>
      </c>
      <c r="AE1896">
        <f>IF($AC1896&lt;&gt;1,"",IF(AND(INDEX($AG$2:$AG$2000,$Y1896)=1,INDEX($AG$2:$AG$2000,$Z1896)=1),1,""))</f>
      </c>
      <c r="AG1896">
        <f>IF($A1896="","",COUNTIFS($W$2:$W$2500,$A1896,$AB$2:$AB$2500,"Yes")+COUNTIFS($X$2:$X$2500,$A1896,$AA$2:$AA$2500,"Yes"))</f>
      </c>
      <c r="AH1896" t="str">
        <f>IF(OR($P1896&lt;&gt;"Yes",N($AG1896)=0),"",IF(AND($AG1896=1,COUNTIFS($W$2:$W$2500,$A1896,$AE$2:$AE$2500,1)+COUNTIFS($X$2:$X$2500,$A1896,$AE$2:$AE$2500,1)&gt;0),"","Yes"))</f>
      </c>
      <c r="AI1896">
        <f>IF($AH1896="Yes",$AG1896,"")</f>
      </c>
      <c r="AJ1896">
        <f>IF($AI1896="","",$AI1896+ROW()/1000000)</f>
      </c>
      <c r="AK1896">
        <f>IF(OR($A1896="",$P1896="Yes",N($AG1896)=0),"",$AG1896+ROW()/1000000)</f>
      </c>
      <c r="AL1896" t="str">
        <f>IF($A1896="","",INDEX(games!$J:$J,ROW())&amp;"")</f>
      </c>
      <c r="AM1896">
        <f>IF($A1896="","",SUMPRODUCT($AO1896:$BD1896,'Map Analysis'!$AP$2^{0,1,2,3,4,5,6,7,8,9,10,11,12,13,14,15}))</f>
      </c>
      <c r="AN1896">
        <f>IF($A1896="","",$AM1896+ROW()/10000000)</f>
      </c>
      <c r="AO1896">
        <f>IF($A1896="","",COUNTIF($W$2:$W$2500,$A1896))</f>
      </c>
      <c r="AP1896">
        <f>IF($A1896="","",SUMIFS($BF$2:$BF$2500,$W$2:$W$2500,$A1896))</f>
      </c>
      <c r="AQ1896">
        <f>IF($A1896="","",SUMIFS($BG$2:$BG$2500,$W$2:$W$2500,$A1896))</f>
      </c>
      <c r="AR1896">
        <f>IF($A1896="","",SUMIFS($BH$2:$BH$2500,$W$2:$W$2500,$A1896))</f>
      </c>
      <c r="AS1896">
        <f>IF($A1896="","",SUMIFS($BI$2:$BI$2500,$W$2:$W$2500,$A1896))</f>
      </c>
      <c r="AT1896">
        <f>IF($A1896="","",SUMIFS($BJ$2:$BJ$2500,$W$2:$W$2500,$A1896))</f>
      </c>
      <c r="AU1896">
        <f>IF($A1896="","",SUMIFS($BK$2:$BK$2500,$W$2:$W$2500,$A1896))</f>
      </c>
      <c r="AV1896">
        <f>IF($A1896="","",SUMIFS($BL$2:$BL$2500,$W$2:$W$2500,$A1896))</f>
      </c>
      <c r="AW1896">
        <f>IF($A1896="","",SUMIFS($BM$2:$BM$2500,$W$2:$W$2500,$A1896))</f>
      </c>
      <c r="AX1896">
        <f>IF($A1896="","",SUMIFS($BN$2:$BN$2500,$W$2:$W$2500,$A1896))</f>
      </c>
      <c r="AY1896">
        <f>IF($A1896="","",SUMIFS($BO$2:$BO$2500,$W$2:$W$2500,$A1896))</f>
      </c>
      <c r="AZ1896">
        <f>IF($A1896="","",SUMIFS($BP$2:$BP$2500,$W$2:$W$2500,$A1896))</f>
      </c>
      <c r="BA1896">
        <f>IF($A1896="","",SUMIFS($BQ$2:$BQ$2500,$W$2:$W$2500,$A1896))</f>
      </c>
      <c r="BB1896">
        <f>IF($A1896="","",SUMIFS($BR$2:$BR$2500,$W$2:$W$2500,$A1896))</f>
      </c>
      <c r="BC1896">
        <f>IF($A1896="","",SUMIFS($BS$2:$BS$2500,$W$2:$W$2500,$A1896))</f>
      </c>
      <c r="BD1896">
        <f>IF($A1896="","",SUMIFS($BT$2:$BT$2500,$W$2:$W$2500,$A1896))</f>
      </c>
      <c r="BF1896">
        <f>IF($Z1896="","",INDEX($AO$2:$AO$2000,$Z1896))</f>
      </c>
      <c r="BG1896">
        <f>IF($Z1896="","",INDEX($AP$2:$AP$2000,$Z1896))</f>
      </c>
      <c r="BH1896">
        <f>IF($Z1896="","",INDEX($AQ$2:$AQ$2000,$Z1896))</f>
      </c>
      <c r="BI1896">
        <f>IF($Z1896="","",INDEX($AR$2:$AR$2000,$Z1896))</f>
      </c>
      <c r="BJ1896">
        <f>IF($Z1896="","",INDEX($AS$2:$AS$2000,$Z1896))</f>
      </c>
      <c r="BK1896">
        <f>IF($Z1896="","",INDEX($AT$2:$AT$2000,$Z1896))</f>
      </c>
      <c r="BL1896">
        <f>IF($Z1896="","",INDEX($AU$2:$AU$2000,$Z1896))</f>
      </c>
      <c r="BM1896">
        <f>IF($Z1896="","",INDEX($AV$2:$AV$2000,$Z1896))</f>
      </c>
      <c r="BN1896">
        <f>IF($Z1896="","",INDEX($AW$2:$AW$2000,$Z1896))</f>
      </c>
      <c r="BO1896">
        <f>IF($Z1896="","",INDEX($AX$2:$AX$2000,$Z1896))</f>
      </c>
      <c r="BP1896">
        <f>IF($Z1896="","",INDEX($AY$2:$AY$2000,$Z1896))</f>
      </c>
      <c r="BQ1896">
        <f>IF($Z1896="","",INDEX($AZ$2:$AZ$2000,$Z1896))</f>
      </c>
      <c r="BR1896">
        <f>IF($Z1896="","",INDEX($BA$2:$BA$2000,$Z1896))</f>
      </c>
      <c r="BS1896">
        <f>IF($Z1896="","",INDEX($BB$2:$BB$2000,$Z1896))</f>
      </c>
      <c r="BT1896">
        <f>IF($Z1896="","",INDEX($BC$2:$BC$2000,$Z1896))</f>
      </c>
      <c r="BV1896">
        <f>IF(OR($A1896="",$P1896&lt;&gt;"Yes",$AH1896="Yes"),"",1+N($AG1896))</f>
      </c>
      <c r="BW1896">
        <f>IF($A1896="","",COUNTIFS($W$2:$W$2500,$A1896,$BZ$2:$BZ$2500,"Yes")+COUNTIFS($X$2:$X$2500,$A1896,$BY$2:$BY$2500,"Yes"))</f>
      </c>
      <c r="BX1896">
        <f>IF(OR($A1896="",$P1896="Yes"),"",IF(N($BW1896)=0,0,1+SUMIFS($CB$2:$CB$2500,$W$2:$W$2500,$A1896)+SUMIFS($CA$2:$CA$2500,$X$2:$X$2500,$A1896)))</f>
      </c>
      <c r="BY1896" t="str">
        <f>IF($Y1896="","",INDEX($AH$2:$AH$2000,$Y1896)&amp;"")</f>
      </c>
      <c r="BZ1896" t="str">
        <f>IF($Z1896="","",INDEX($AH$2:$AH$2000,$Z1896)&amp;"")</f>
      </c>
      <c r="CA1896">
        <f>IF($Y1896="","",INDEX($BV$2:$BV$2000,$Y1896))</f>
      </c>
      <c r="CB1896">
        <f>IF($Z1896="","",INDEX($BV$2:$BV$2000,$Z1896))</f>
      </c>
    </row>
    <row r="1897">
      <c r="A1897" t="str">
        <f>IF(TRIM(INDEX(games!$A:$A,ROW()))="","",TRIM(INDEX(games!$A:$A,ROW())))</f>
      </c>
      <c r="B1897">
        <f>IF(OR($A1897="",INDEX(games!$B:$B,ROW())=""),"",INDEX(games!$B:$B,ROW()))</f>
      </c>
      <c r="C1897" t="str">
        <f>IF(OR($A1897="",INDEX(games!$C:$C,ROW())=""),"",INDEX(games!$C:$C,ROW()))</f>
      </c>
      <c r="D1897">
        <f>IF($A1897="","",COUNTIF($W$2:$W$2500,$A1897)+COUNTIF($X$2:$X$2500,$A1897))</f>
      </c>
      <c r="E1897">
        <f>IF($A1897="","",IFERROR(MATCH($C1897,$R$2:$R$5,0),0))</f>
      </c>
      <c r="F1897">
        <f>IF($A1897="","",MOD(ROW(),34))</f>
      </c>
      <c r="G1897">
        <f>IF($A1897="",NA(),IF($C1897="Action",$B1897,NA()))</f>
      </c>
      <c r="H1897">
        <f>IF($A1897="",NA(),IF($C1897="Action",1+$F1897*0.023,NA()))</f>
      </c>
      <c r="I1897">
        <f>IF($A1897="",NA(),IF($C1897="Strategy",$B1897,NA()))</f>
      </c>
      <c r="J1897">
        <f>IF($A1897="",NA(),IF($C1897="Strategy",2+$F1897*0.023,NA()))</f>
      </c>
      <c r="K1897">
        <f>IF($A1897="",NA(),IF($C1897="Deckbuilder",$B1897,NA()))</f>
      </c>
      <c r="L1897">
        <f>IF($A1897="",NA(),IF($C1897="Deckbuilder",3+$F1897*0.023,NA()))</f>
      </c>
      <c r="M1897">
        <f>IF($A1897="",NA(),IF($C1897="Traditional",$B1897,NA()))</f>
      </c>
      <c r="N1897">
        <f>IF($A1897="",NA(),IF($C1897="Traditional",4+$F1897*0.023,NA()))</f>
      </c>
      <c r="O1897">
        <f>IF($A1897="","",$D1897+ROW()/1000000)</f>
      </c>
      <c r="P1897" t="str">
        <f>IF(OR($A1897="",INDEX(games!$H:$H,ROW())=""),"",INDEX(games!$H:$H,ROW()))</f>
      </c>
      <c r="Q1897">
        <f>IF(OR($A1897="",$P1897&lt;&gt;"Yes"),"",$D1897+ROW()/1000000)</f>
      </c>
      <c r="T1897">
        <f>IF($Y1897="","",INDEX($B$2:$B$2000,$Y1897))</f>
      </c>
      <c r="U1897">
        <f>IF($Z1897="","",INDEX($B$2:$B$2000,$Z1897))</f>
      </c>
      <c r="V1897">
        <f>IF(OR($T1897="",$U1897=""),"",$U1897-$T1897)</f>
      </c>
      <c r="W1897" t="str">
        <f>IF(TRIM(INDEX(connections!$A:$A,ROW()))="","",TRIM(INDEX(connections!$A:$A,ROW())))</f>
      </c>
      <c r="X1897" t="str">
        <f>IF($W1897="","",TRIM(INDEX(connections!$B:$B,ROW())))</f>
      </c>
      <c r="Y1897">
        <f>IF($W1897="","",IFERROR(MATCH($W1897,$A$2:$A$2000,0),""))</f>
      </c>
      <c r="Z1897">
        <f>IF($X1897="","",IFERROR(MATCH($X1897,$A$2:$A$2000,0),""))</f>
      </c>
      <c r="AA1897" t="str">
        <f>IF($Y1897="","",INDEX($P$2:$P$2000,$Y1897))</f>
      </c>
      <c r="AB1897" t="str">
        <f>IF($Z1897="","",INDEX($P$2:$P$2000,$Z1897))</f>
      </c>
      <c r="AC1897">
        <f>IF(AND($AA1897="Yes",$AB1897="Yes"),1,"")</f>
      </c>
      <c r="AD1897">
        <f>IF(OR($Y1897="",$Z1897=""),"",IF(INDEX($C$2:$C$2000,$Y1897)=INDEX($C$2:$C$2000,$Z1897),0,1))</f>
      </c>
      <c r="AE1897">
        <f>IF($AC1897&lt;&gt;1,"",IF(AND(INDEX($AG$2:$AG$2000,$Y1897)=1,INDEX($AG$2:$AG$2000,$Z1897)=1),1,""))</f>
      </c>
      <c r="AG1897">
        <f>IF($A1897="","",COUNTIFS($W$2:$W$2500,$A1897,$AB$2:$AB$2500,"Yes")+COUNTIFS($X$2:$X$2500,$A1897,$AA$2:$AA$2500,"Yes"))</f>
      </c>
      <c r="AH1897" t="str">
        <f>IF(OR($P1897&lt;&gt;"Yes",N($AG1897)=0),"",IF(AND($AG1897=1,COUNTIFS($W$2:$W$2500,$A1897,$AE$2:$AE$2500,1)+COUNTIFS($X$2:$X$2500,$A1897,$AE$2:$AE$2500,1)&gt;0),"","Yes"))</f>
      </c>
      <c r="AI1897">
        <f>IF($AH1897="Yes",$AG1897,"")</f>
      </c>
      <c r="AJ1897">
        <f>IF($AI1897="","",$AI1897+ROW()/1000000)</f>
      </c>
      <c r="AK1897">
        <f>IF(OR($A1897="",$P1897="Yes",N($AG1897)=0),"",$AG1897+ROW()/1000000)</f>
      </c>
      <c r="AL1897" t="str">
        <f>IF($A1897="","",INDEX(games!$J:$J,ROW())&amp;"")</f>
      </c>
      <c r="AM1897">
        <f>IF($A1897="","",SUMPRODUCT($AO1897:$BD1897,'Map Analysis'!$AP$2^{0,1,2,3,4,5,6,7,8,9,10,11,12,13,14,15}))</f>
      </c>
      <c r="AN1897">
        <f>IF($A1897="","",$AM1897+ROW()/10000000)</f>
      </c>
      <c r="AO1897">
        <f>IF($A1897="","",COUNTIF($W$2:$W$2500,$A1897))</f>
      </c>
      <c r="AP1897">
        <f>IF($A1897="","",SUMIFS($BF$2:$BF$2500,$W$2:$W$2500,$A1897))</f>
      </c>
      <c r="AQ1897">
        <f>IF($A1897="","",SUMIFS($BG$2:$BG$2500,$W$2:$W$2500,$A1897))</f>
      </c>
      <c r="AR1897">
        <f>IF($A1897="","",SUMIFS($BH$2:$BH$2500,$W$2:$W$2500,$A1897))</f>
      </c>
      <c r="AS1897">
        <f>IF($A1897="","",SUMIFS($BI$2:$BI$2500,$W$2:$W$2500,$A1897))</f>
      </c>
      <c r="AT1897">
        <f>IF($A1897="","",SUMIFS($BJ$2:$BJ$2500,$W$2:$W$2500,$A1897))</f>
      </c>
      <c r="AU1897">
        <f>IF($A1897="","",SUMIFS($BK$2:$BK$2500,$W$2:$W$2500,$A1897))</f>
      </c>
      <c r="AV1897">
        <f>IF($A1897="","",SUMIFS($BL$2:$BL$2500,$W$2:$W$2500,$A1897))</f>
      </c>
      <c r="AW1897">
        <f>IF($A1897="","",SUMIFS($BM$2:$BM$2500,$W$2:$W$2500,$A1897))</f>
      </c>
      <c r="AX1897">
        <f>IF($A1897="","",SUMIFS($BN$2:$BN$2500,$W$2:$W$2500,$A1897))</f>
      </c>
      <c r="AY1897">
        <f>IF($A1897="","",SUMIFS($BO$2:$BO$2500,$W$2:$W$2500,$A1897))</f>
      </c>
      <c r="AZ1897">
        <f>IF($A1897="","",SUMIFS($BP$2:$BP$2500,$W$2:$W$2500,$A1897))</f>
      </c>
      <c r="BA1897">
        <f>IF($A1897="","",SUMIFS($BQ$2:$BQ$2500,$W$2:$W$2500,$A1897))</f>
      </c>
      <c r="BB1897">
        <f>IF($A1897="","",SUMIFS($BR$2:$BR$2500,$W$2:$W$2500,$A1897))</f>
      </c>
      <c r="BC1897">
        <f>IF($A1897="","",SUMIFS($BS$2:$BS$2500,$W$2:$W$2500,$A1897))</f>
      </c>
      <c r="BD1897">
        <f>IF($A1897="","",SUMIFS($BT$2:$BT$2500,$W$2:$W$2500,$A1897))</f>
      </c>
      <c r="BF1897">
        <f>IF($Z1897="","",INDEX($AO$2:$AO$2000,$Z1897))</f>
      </c>
      <c r="BG1897">
        <f>IF($Z1897="","",INDEX($AP$2:$AP$2000,$Z1897))</f>
      </c>
      <c r="BH1897">
        <f>IF($Z1897="","",INDEX($AQ$2:$AQ$2000,$Z1897))</f>
      </c>
      <c r="BI1897">
        <f>IF($Z1897="","",INDEX($AR$2:$AR$2000,$Z1897))</f>
      </c>
      <c r="BJ1897">
        <f>IF($Z1897="","",INDEX($AS$2:$AS$2000,$Z1897))</f>
      </c>
      <c r="BK1897">
        <f>IF($Z1897="","",INDEX($AT$2:$AT$2000,$Z1897))</f>
      </c>
      <c r="BL1897">
        <f>IF($Z1897="","",INDEX($AU$2:$AU$2000,$Z1897))</f>
      </c>
      <c r="BM1897">
        <f>IF($Z1897="","",INDEX($AV$2:$AV$2000,$Z1897))</f>
      </c>
      <c r="BN1897">
        <f>IF($Z1897="","",INDEX($AW$2:$AW$2000,$Z1897))</f>
      </c>
      <c r="BO1897">
        <f>IF($Z1897="","",INDEX($AX$2:$AX$2000,$Z1897))</f>
      </c>
      <c r="BP1897">
        <f>IF($Z1897="","",INDEX($AY$2:$AY$2000,$Z1897))</f>
      </c>
      <c r="BQ1897">
        <f>IF($Z1897="","",INDEX($AZ$2:$AZ$2000,$Z1897))</f>
      </c>
      <c r="BR1897">
        <f>IF($Z1897="","",INDEX($BA$2:$BA$2000,$Z1897))</f>
      </c>
      <c r="BS1897">
        <f>IF($Z1897="","",INDEX($BB$2:$BB$2000,$Z1897))</f>
      </c>
      <c r="BT1897">
        <f>IF($Z1897="","",INDEX($BC$2:$BC$2000,$Z1897))</f>
      </c>
      <c r="BV1897">
        <f>IF(OR($A1897="",$P1897&lt;&gt;"Yes",$AH1897="Yes"),"",1+N($AG1897))</f>
      </c>
      <c r="BW1897">
        <f>IF($A1897="","",COUNTIFS($W$2:$W$2500,$A1897,$BZ$2:$BZ$2500,"Yes")+COUNTIFS($X$2:$X$2500,$A1897,$BY$2:$BY$2500,"Yes"))</f>
      </c>
      <c r="BX1897">
        <f>IF(OR($A1897="",$P1897="Yes"),"",IF(N($BW1897)=0,0,1+SUMIFS($CB$2:$CB$2500,$W$2:$W$2500,$A1897)+SUMIFS($CA$2:$CA$2500,$X$2:$X$2500,$A1897)))</f>
      </c>
      <c r="BY1897" t="str">
        <f>IF($Y1897="","",INDEX($AH$2:$AH$2000,$Y1897)&amp;"")</f>
      </c>
      <c r="BZ1897" t="str">
        <f>IF($Z1897="","",INDEX($AH$2:$AH$2000,$Z1897)&amp;"")</f>
      </c>
      <c r="CA1897">
        <f>IF($Y1897="","",INDEX($BV$2:$BV$2000,$Y1897))</f>
      </c>
      <c r="CB1897">
        <f>IF($Z1897="","",INDEX($BV$2:$BV$2000,$Z1897))</f>
      </c>
    </row>
    <row r="1898">
      <c r="A1898" t="str">
        <f>IF(TRIM(INDEX(games!$A:$A,ROW()))="","",TRIM(INDEX(games!$A:$A,ROW())))</f>
      </c>
      <c r="B1898">
        <f>IF(OR($A1898="",INDEX(games!$B:$B,ROW())=""),"",INDEX(games!$B:$B,ROW()))</f>
      </c>
      <c r="C1898" t="str">
        <f>IF(OR($A1898="",INDEX(games!$C:$C,ROW())=""),"",INDEX(games!$C:$C,ROW()))</f>
      </c>
      <c r="D1898">
        <f>IF($A1898="","",COUNTIF($W$2:$W$2500,$A1898)+COUNTIF($X$2:$X$2500,$A1898))</f>
      </c>
      <c r="E1898">
        <f>IF($A1898="","",IFERROR(MATCH($C1898,$R$2:$R$5,0),0))</f>
      </c>
      <c r="F1898">
        <f>IF($A1898="","",MOD(ROW(),34))</f>
      </c>
      <c r="G1898">
        <f>IF($A1898="",NA(),IF($C1898="Action",$B1898,NA()))</f>
      </c>
      <c r="H1898">
        <f>IF($A1898="",NA(),IF($C1898="Action",1+$F1898*0.023,NA()))</f>
      </c>
      <c r="I1898">
        <f>IF($A1898="",NA(),IF($C1898="Strategy",$B1898,NA()))</f>
      </c>
      <c r="J1898">
        <f>IF($A1898="",NA(),IF($C1898="Strategy",2+$F1898*0.023,NA()))</f>
      </c>
      <c r="K1898">
        <f>IF($A1898="",NA(),IF($C1898="Deckbuilder",$B1898,NA()))</f>
      </c>
      <c r="L1898">
        <f>IF($A1898="",NA(),IF($C1898="Deckbuilder",3+$F1898*0.023,NA()))</f>
      </c>
      <c r="M1898">
        <f>IF($A1898="",NA(),IF($C1898="Traditional",$B1898,NA()))</f>
      </c>
      <c r="N1898">
        <f>IF($A1898="",NA(),IF($C1898="Traditional",4+$F1898*0.023,NA()))</f>
      </c>
      <c r="O1898">
        <f>IF($A1898="","",$D1898+ROW()/1000000)</f>
      </c>
      <c r="P1898" t="str">
        <f>IF(OR($A1898="",INDEX(games!$H:$H,ROW())=""),"",INDEX(games!$H:$H,ROW()))</f>
      </c>
      <c r="Q1898">
        <f>IF(OR($A1898="",$P1898&lt;&gt;"Yes"),"",$D1898+ROW()/1000000)</f>
      </c>
      <c r="T1898">
        <f>IF($Y1898="","",INDEX($B$2:$B$2000,$Y1898))</f>
      </c>
      <c r="U1898">
        <f>IF($Z1898="","",INDEX($B$2:$B$2000,$Z1898))</f>
      </c>
      <c r="V1898">
        <f>IF(OR($T1898="",$U1898=""),"",$U1898-$T1898)</f>
      </c>
      <c r="W1898" t="str">
        <f>IF(TRIM(INDEX(connections!$A:$A,ROW()))="","",TRIM(INDEX(connections!$A:$A,ROW())))</f>
      </c>
      <c r="X1898" t="str">
        <f>IF($W1898="","",TRIM(INDEX(connections!$B:$B,ROW())))</f>
      </c>
      <c r="Y1898">
        <f>IF($W1898="","",IFERROR(MATCH($W1898,$A$2:$A$2000,0),""))</f>
      </c>
      <c r="Z1898">
        <f>IF($X1898="","",IFERROR(MATCH($X1898,$A$2:$A$2000,0),""))</f>
      </c>
      <c r="AA1898" t="str">
        <f>IF($Y1898="","",INDEX($P$2:$P$2000,$Y1898))</f>
      </c>
      <c r="AB1898" t="str">
        <f>IF($Z1898="","",INDEX($P$2:$P$2000,$Z1898))</f>
      </c>
      <c r="AC1898">
        <f>IF(AND($AA1898="Yes",$AB1898="Yes"),1,"")</f>
      </c>
      <c r="AD1898">
        <f>IF(OR($Y1898="",$Z1898=""),"",IF(INDEX($C$2:$C$2000,$Y1898)=INDEX($C$2:$C$2000,$Z1898),0,1))</f>
      </c>
      <c r="AE1898">
        <f>IF($AC1898&lt;&gt;1,"",IF(AND(INDEX($AG$2:$AG$2000,$Y1898)=1,INDEX($AG$2:$AG$2000,$Z1898)=1),1,""))</f>
      </c>
      <c r="AG1898">
        <f>IF($A1898="","",COUNTIFS($W$2:$W$2500,$A1898,$AB$2:$AB$2500,"Yes")+COUNTIFS($X$2:$X$2500,$A1898,$AA$2:$AA$2500,"Yes"))</f>
      </c>
      <c r="AH1898" t="str">
        <f>IF(OR($P1898&lt;&gt;"Yes",N($AG1898)=0),"",IF(AND($AG1898=1,COUNTIFS($W$2:$W$2500,$A1898,$AE$2:$AE$2500,1)+COUNTIFS($X$2:$X$2500,$A1898,$AE$2:$AE$2500,1)&gt;0),"","Yes"))</f>
      </c>
      <c r="AI1898">
        <f>IF($AH1898="Yes",$AG1898,"")</f>
      </c>
      <c r="AJ1898">
        <f>IF($AI1898="","",$AI1898+ROW()/1000000)</f>
      </c>
      <c r="AK1898">
        <f>IF(OR($A1898="",$P1898="Yes",N($AG1898)=0),"",$AG1898+ROW()/1000000)</f>
      </c>
      <c r="AL1898" t="str">
        <f>IF($A1898="","",INDEX(games!$J:$J,ROW())&amp;"")</f>
      </c>
      <c r="AM1898">
        <f>IF($A1898="","",SUMPRODUCT($AO1898:$BD1898,'Map Analysis'!$AP$2^{0,1,2,3,4,5,6,7,8,9,10,11,12,13,14,15}))</f>
      </c>
      <c r="AN1898">
        <f>IF($A1898="","",$AM1898+ROW()/10000000)</f>
      </c>
      <c r="AO1898">
        <f>IF($A1898="","",COUNTIF($W$2:$W$2500,$A1898))</f>
      </c>
      <c r="AP1898">
        <f>IF($A1898="","",SUMIFS($BF$2:$BF$2500,$W$2:$W$2500,$A1898))</f>
      </c>
      <c r="AQ1898">
        <f>IF($A1898="","",SUMIFS($BG$2:$BG$2500,$W$2:$W$2500,$A1898))</f>
      </c>
      <c r="AR1898">
        <f>IF($A1898="","",SUMIFS($BH$2:$BH$2500,$W$2:$W$2500,$A1898))</f>
      </c>
      <c r="AS1898">
        <f>IF($A1898="","",SUMIFS($BI$2:$BI$2500,$W$2:$W$2500,$A1898))</f>
      </c>
      <c r="AT1898">
        <f>IF($A1898="","",SUMIFS($BJ$2:$BJ$2500,$W$2:$W$2500,$A1898))</f>
      </c>
      <c r="AU1898">
        <f>IF($A1898="","",SUMIFS($BK$2:$BK$2500,$W$2:$W$2500,$A1898))</f>
      </c>
      <c r="AV1898">
        <f>IF($A1898="","",SUMIFS($BL$2:$BL$2500,$W$2:$W$2500,$A1898))</f>
      </c>
      <c r="AW1898">
        <f>IF($A1898="","",SUMIFS($BM$2:$BM$2500,$W$2:$W$2500,$A1898))</f>
      </c>
      <c r="AX1898">
        <f>IF($A1898="","",SUMIFS($BN$2:$BN$2500,$W$2:$W$2500,$A1898))</f>
      </c>
      <c r="AY1898">
        <f>IF($A1898="","",SUMIFS($BO$2:$BO$2500,$W$2:$W$2500,$A1898))</f>
      </c>
      <c r="AZ1898">
        <f>IF($A1898="","",SUMIFS($BP$2:$BP$2500,$W$2:$W$2500,$A1898))</f>
      </c>
      <c r="BA1898">
        <f>IF($A1898="","",SUMIFS($BQ$2:$BQ$2500,$W$2:$W$2500,$A1898))</f>
      </c>
      <c r="BB1898">
        <f>IF($A1898="","",SUMIFS($BR$2:$BR$2500,$W$2:$W$2500,$A1898))</f>
      </c>
      <c r="BC1898">
        <f>IF($A1898="","",SUMIFS($BS$2:$BS$2500,$W$2:$W$2500,$A1898))</f>
      </c>
      <c r="BD1898">
        <f>IF($A1898="","",SUMIFS($BT$2:$BT$2500,$W$2:$W$2500,$A1898))</f>
      </c>
      <c r="BF1898">
        <f>IF($Z1898="","",INDEX($AO$2:$AO$2000,$Z1898))</f>
      </c>
      <c r="BG1898">
        <f>IF($Z1898="","",INDEX($AP$2:$AP$2000,$Z1898))</f>
      </c>
      <c r="BH1898">
        <f>IF($Z1898="","",INDEX($AQ$2:$AQ$2000,$Z1898))</f>
      </c>
      <c r="BI1898">
        <f>IF($Z1898="","",INDEX($AR$2:$AR$2000,$Z1898))</f>
      </c>
      <c r="BJ1898">
        <f>IF($Z1898="","",INDEX($AS$2:$AS$2000,$Z1898))</f>
      </c>
      <c r="BK1898">
        <f>IF($Z1898="","",INDEX($AT$2:$AT$2000,$Z1898))</f>
      </c>
      <c r="BL1898">
        <f>IF($Z1898="","",INDEX($AU$2:$AU$2000,$Z1898))</f>
      </c>
      <c r="BM1898">
        <f>IF($Z1898="","",INDEX($AV$2:$AV$2000,$Z1898))</f>
      </c>
      <c r="BN1898">
        <f>IF($Z1898="","",INDEX($AW$2:$AW$2000,$Z1898))</f>
      </c>
      <c r="BO1898">
        <f>IF($Z1898="","",INDEX($AX$2:$AX$2000,$Z1898))</f>
      </c>
      <c r="BP1898">
        <f>IF($Z1898="","",INDEX($AY$2:$AY$2000,$Z1898))</f>
      </c>
      <c r="BQ1898">
        <f>IF($Z1898="","",INDEX($AZ$2:$AZ$2000,$Z1898))</f>
      </c>
      <c r="BR1898">
        <f>IF($Z1898="","",INDEX($BA$2:$BA$2000,$Z1898))</f>
      </c>
      <c r="BS1898">
        <f>IF($Z1898="","",INDEX($BB$2:$BB$2000,$Z1898))</f>
      </c>
      <c r="BT1898">
        <f>IF($Z1898="","",INDEX($BC$2:$BC$2000,$Z1898))</f>
      </c>
      <c r="BV1898">
        <f>IF(OR($A1898="",$P1898&lt;&gt;"Yes",$AH1898="Yes"),"",1+N($AG1898))</f>
      </c>
      <c r="BW1898">
        <f>IF($A1898="","",COUNTIFS($W$2:$W$2500,$A1898,$BZ$2:$BZ$2500,"Yes")+COUNTIFS($X$2:$X$2500,$A1898,$BY$2:$BY$2500,"Yes"))</f>
      </c>
      <c r="BX1898">
        <f>IF(OR($A1898="",$P1898="Yes"),"",IF(N($BW1898)=0,0,1+SUMIFS($CB$2:$CB$2500,$W$2:$W$2500,$A1898)+SUMIFS($CA$2:$CA$2500,$X$2:$X$2500,$A1898)))</f>
      </c>
      <c r="BY1898" t="str">
        <f>IF($Y1898="","",INDEX($AH$2:$AH$2000,$Y1898)&amp;"")</f>
      </c>
      <c r="BZ1898" t="str">
        <f>IF($Z1898="","",INDEX($AH$2:$AH$2000,$Z1898)&amp;"")</f>
      </c>
      <c r="CA1898">
        <f>IF($Y1898="","",INDEX($BV$2:$BV$2000,$Y1898))</f>
      </c>
      <c r="CB1898">
        <f>IF($Z1898="","",INDEX($BV$2:$BV$2000,$Z1898))</f>
      </c>
    </row>
    <row r="1899">
      <c r="A1899" t="str">
        <f>IF(TRIM(INDEX(games!$A:$A,ROW()))="","",TRIM(INDEX(games!$A:$A,ROW())))</f>
      </c>
      <c r="B1899">
        <f>IF(OR($A1899="",INDEX(games!$B:$B,ROW())=""),"",INDEX(games!$B:$B,ROW()))</f>
      </c>
      <c r="C1899" t="str">
        <f>IF(OR($A1899="",INDEX(games!$C:$C,ROW())=""),"",INDEX(games!$C:$C,ROW()))</f>
      </c>
      <c r="D1899">
        <f>IF($A1899="","",COUNTIF($W$2:$W$2500,$A1899)+COUNTIF($X$2:$X$2500,$A1899))</f>
      </c>
      <c r="E1899">
        <f>IF($A1899="","",IFERROR(MATCH($C1899,$R$2:$R$5,0),0))</f>
      </c>
      <c r="F1899">
        <f>IF($A1899="","",MOD(ROW(),34))</f>
      </c>
      <c r="G1899">
        <f>IF($A1899="",NA(),IF($C1899="Action",$B1899,NA()))</f>
      </c>
      <c r="H1899">
        <f>IF($A1899="",NA(),IF($C1899="Action",1+$F1899*0.023,NA()))</f>
      </c>
      <c r="I1899">
        <f>IF($A1899="",NA(),IF($C1899="Strategy",$B1899,NA()))</f>
      </c>
      <c r="J1899">
        <f>IF($A1899="",NA(),IF($C1899="Strategy",2+$F1899*0.023,NA()))</f>
      </c>
      <c r="K1899">
        <f>IF($A1899="",NA(),IF($C1899="Deckbuilder",$B1899,NA()))</f>
      </c>
      <c r="L1899">
        <f>IF($A1899="",NA(),IF($C1899="Deckbuilder",3+$F1899*0.023,NA()))</f>
      </c>
      <c r="M1899">
        <f>IF($A1899="",NA(),IF($C1899="Traditional",$B1899,NA()))</f>
      </c>
      <c r="N1899">
        <f>IF($A1899="",NA(),IF($C1899="Traditional",4+$F1899*0.023,NA()))</f>
      </c>
      <c r="O1899">
        <f>IF($A1899="","",$D1899+ROW()/1000000)</f>
      </c>
      <c r="P1899" t="str">
        <f>IF(OR($A1899="",INDEX(games!$H:$H,ROW())=""),"",INDEX(games!$H:$H,ROW()))</f>
      </c>
      <c r="Q1899">
        <f>IF(OR($A1899="",$P1899&lt;&gt;"Yes"),"",$D1899+ROW()/1000000)</f>
      </c>
      <c r="T1899">
        <f>IF($Y1899="","",INDEX($B$2:$B$2000,$Y1899))</f>
      </c>
      <c r="U1899">
        <f>IF($Z1899="","",INDEX($B$2:$B$2000,$Z1899))</f>
      </c>
      <c r="V1899">
        <f>IF(OR($T1899="",$U1899=""),"",$U1899-$T1899)</f>
      </c>
      <c r="W1899" t="str">
        <f>IF(TRIM(INDEX(connections!$A:$A,ROW()))="","",TRIM(INDEX(connections!$A:$A,ROW())))</f>
      </c>
      <c r="X1899" t="str">
        <f>IF($W1899="","",TRIM(INDEX(connections!$B:$B,ROW())))</f>
      </c>
      <c r="Y1899">
        <f>IF($W1899="","",IFERROR(MATCH($W1899,$A$2:$A$2000,0),""))</f>
      </c>
      <c r="Z1899">
        <f>IF($X1899="","",IFERROR(MATCH($X1899,$A$2:$A$2000,0),""))</f>
      </c>
      <c r="AA1899" t="str">
        <f>IF($Y1899="","",INDEX($P$2:$P$2000,$Y1899))</f>
      </c>
      <c r="AB1899" t="str">
        <f>IF($Z1899="","",INDEX($P$2:$P$2000,$Z1899))</f>
      </c>
      <c r="AC1899">
        <f>IF(AND($AA1899="Yes",$AB1899="Yes"),1,"")</f>
      </c>
      <c r="AD1899">
        <f>IF(OR($Y1899="",$Z1899=""),"",IF(INDEX($C$2:$C$2000,$Y1899)=INDEX($C$2:$C$2000,$Z1899),0,1))</f>
      </c>
      <c r="AE1899">
        <f>IF($AC1899&lt;&gt;1,"",IF(AND(INDEX($AG$2:$AG$2000,$Y1899)=1,INDEX($AG$2:$AG$2000,$Z1899)=1),1,""))</f>
      </c>
      <c r="AG1899">
        <f>IF($A1899="","",COUNTIFS($W$2:$W$2500,$A1899,$AB$2:$AB$2500,"Yes")+COUNTIFS($X$2:$X$2500,$A1899,$AA$2:$AA$2500,"Yes"))</f>
      </c>
      <c r="AH1899" t="str">
        <f>IF(OR($P1899&lt;&gt;"Yes",N($AG1899)=0),"",IF(AND($AG1899=1,COUNTIFS($W$2:$W$2500,$A1899,$AE$2:$AE$2500,1)+COUNTIFS($X$2:$X$2500,$A1899,$AE$2:$AE$2500,1)&gt;0),"","Yes"))</f>
      </c>
      <c r="AI1899">
        <f>IF($AH1899="Yes",$AG1899,"")</f>
      </c>
      <c r="AJ1899">
        <f>IF($AI1899="","",$AI1899+ROW()/1000000)</f>
      </c>
      <c r="AK1899">
        <f>IF(OR($A1899="",$P1899="Yes",N($AG1899)=0),"",$AG1899+ROW()/1000000)</f>
      </c>
      <c r="AL1899" t="str">
        <f>IF($A1899="","",INDEX(games!$J:$J,ROW())&amp;"")</f>
      </c>
      <c r="AM1899">
        <f>IF($A1899="","",SUMPRODUCT($AO1899:$BD1899,'Map Analysis'!$AP$2^{0,1,2,3,4,5,6,7,8,9,10,11,12,13,14,15}))</f>
      </c>
      <c r="AN1899">
        <f>IF($A1899="","",$AM1899+ROW()/10000000)</f>
      </c>
      <c r="AO1899">
        <f>IF($A1899="","",COUNTIF($W$2:$W$2500,$A1899))</f>
      </c>
      <c r="AP1899">
        <f>IF($A1899="","",SUMIFS($BF$2:$BF$2500,$W$2:$W$2500,$A1899))</f>
      </c>
      <c r="AQ1899">
        <f>IF($A1899="","",SUMIFS($BG$2:$BG$2500,$W$2:$W$2500,$A1899))</f>
      </c>
      <c r="AR1899">
        <f>IF($A1899="","",SUMIFS($BH$2:$BH$2500,$W$2:$W$2500,$A1899))</f>
      </c>
      <c r="AS1899">
        <f>IF($A1899="","",SUMIFS($BI$2:$BI$2500,$W$2:$W$2500,$A1899))</f>
      </c>
      <c r="AT1899">
        <f>IF($A1899="","",SUMIFS($BJ$2:$BJ$2500,$W$2:$W$2500,$A1899))</f>
      </c>
      <c r="AU1899">
        <f>IF($A1899="","",SUMIFS($BK$2:$BK$2500,$W$2:$W$2500,$A1899))</f>
      </c>
      <c r="AV1899">
        <f>IF($A1899="","",SUMIFS($BL$2:$BL$2500,$W$2:$W$2500,$A1899))</f>
      </c>
      <c r="AW1899">
        <f>IF($A1899="","",SUMIFS($BM$2:$BM$2500,$W$2:$W$2500,$A1899))</f>
      </c>
      <c r="AX1899">
        <f>IF($A1899="","",SUMIFS($BN$2:$BN$2500,$W$2:$W$2500,$A1899))</f>
      </c>
      <c r="AY1899">
        <f>IF($A1899="","",SUMIFS($BO$2:$BO$2500,$W$2:$W$2500,$A1899))</f>
      </c>
      <c r="AZ1899">
        <f>IF($A1899="","",SUMIFS($BP$2:$BP$2500,$W$2:$W$2500,$A1899))</f>
      </c>
      <c r="BA1899">
        <f>IF($A1899="","",SUMIFS($BQ$2:$BQ$2500,$W$2:$W$2500,$A1899))</f>
      </c>
      <c r="BB1899">
        <f>IF($A1899="","",SUMIFS($BR$2:$BR$2500,$W$2:$W$2500,$A1899))</f>
      </c>
      <c r="BC1899">
        <f>IF($A1899="","",SUMIFS($BS$2:$BS$2500,$W$2:$W$2500,$A1899))</f>
      </c>
      <c r="BD1899">
        <f>IF($A1899="","",SUMIFS($BT$2:$BT$2500,$W$2:$W$2500,$A1899))</f>
      </c>
      <c r="BF1899">
        <f>IF($Z1899="","",INDEX($AO$2:$AO$2000,$Z1899))</f>
      </c>
      <c r="BG1899">
        <f>IF($Z1899="","",INDEX($AP$2:$AP$2000,$Z1899))</f>
      </c>
      <c r="BH1899">
        <f>IF($Z1899="","",INDEX($AQ$2:$AQ$2000,$Z1899))</f>
      </c>
      <c r="BI1899">
        <f>IF($Z1899="","",INDEX($AR$2:$AR$2000,$Z1899))</f>
      </c>
      <c r="BJ1899">
        <f>IF($Z1899="","",INDEX($AS$2:$AS$2000,$Z1899))</f>
      </c>
      <c r="BK1899">
        <f>IF($Z1899="","",INDEX($AT$2:$AT$2000,$Z1899))</f>
      </c>
      <c r="BL1899">
        <f>IF($Z1899="","",INDEX($AU$2:$AU$2000,$Z1899))</f>
      </c>
      <c r="BM1899">
        <f>IF($Z1899="","",INDEX($AV$2:$AV$2000,$Z1899))</f>
      </c>
      <c r="BN1899">
        <f>IF($Z1899="","",INDEX($AW$2:$AW$2000,$Z1899))</f>
      </c>
      <c r="BO1899">
        <f>IF($Z1899="","",INDEX($AX$2:$AX$2000,$Z1899))</f>
      </c>
      <c r="BP1899">
        <f>IF($Z1899="","",INDEX($AY$2:$AY$2000,$Z1899))</f>
      </c>
      <c r="BQ1899">
        <f>IF($Z1899="","",INDEX($AZ$2:$AZ$2000,$Z1899))</f>
      </c>
      <c r="BR1899">
        <f>IF($Z1899="","",INDEX($BA$2:$BA$2000,$Z1899))</f>
      </c>
      <c r="BS1899">
        <f>IF($Z1899="","",INDEX($BB$2:$BB$2000,$Z1899))</f>
      </c>
      <c r="BT1899">
        <f>IF($Z1899="","",INDEX($BC$2:$BC$2000,$Z1899))</f>
      </c>
      <c r="BV1899">
        <f>IF(OR($A1899="",$P1899&lt;&gt;"Yes",$AH1899="Yes"),"",1+N($AG1899))</f>
      </c>
      <c r="BW1899">
        <f>IF($A1899="","",COUNTIFS($W$2:$W$2500,$A1899,$BZ$2:$BZ$2500,"Yes")+COUNTIFS($X$2:$X$2500,$A1899,$BY$2:$BY$2500,"Yes"))</f>
      </c>
      <c r="BX1899">
        <f>IF(OR($A1899="",$P1899="Yes"),"",IF(N($BW1899)=0,0,1+SUMIFS($CB$2:$CB$2500,$W$2:$W$2500,$A1899)+SUMIFS($CA$2:$CA$2500,$X$2:$X$2500,$A1899)))</f>
      </c>
      <c r="BY1899" t="str">
        <f>IF($Y1899="","",INDEX($AH$2:$AH$2000,$Y1899)&amp;"")</f>
      </c>
      <c r="BZ1899" t="str">
        <f>IF($Z1899="","",INDEX($AH$2:$AH$2000,$Z1899)&amp;"")</f>
      </c>
      <c r="CA1899">
        <f>IF($Y1899="","",INDEX($BV$2:$BV$2000,$Y1899))</f>
      </c>
      <c r="CB1899">
        <f>IF($Z1899="","",INDEX($BV$2:$BV$2000,$Z1899))</f>
      </c>
    </row>
    <row r="1900">
      <c r="A1900" t="str">
        <f>IF(TRIM(INDEX(games!$A:$A,ROW()))="","",TRIM(INDEX(games!$A:$A,ROW())))</f>
      </c>
      <c r="B1900">
        <f>IF(OR($A1900="",INDEX(games!$B:$B,ROW())=""),"",INDEX(games!$B:$B,ROW()))</f>
      </c>
      <c r="C1900" t="str">
        <f>IF(OR($A1900="",INDEX(games!$C:$C,ROW())=""),"",INDEX(games!$C:$C,ROW()))</f>
      </c>
      <c r="D1900">
        <f>IF($A1900="","",COUNTIF($W$2:$W$2500,$A1900)+COUNTIF($X$2:$X$2500,$A1900))</f>
      </c>
      <c r="E1900">
        <f>IF($A1900="","",IFERROR(MATCH($C1900,$R$2:$R$5,0),0))</f>
      </c>
      <c r="F1900">
        <f>IF($A1900="","",MOD(ROW(),34))</f>
      </c>
      <c r="G1900">
        <f>IF($A1900="",NA(),IF($C1900="Action",$B1900,NA()))</f>
      </c>
      <c r="H1900">
        <f>IF($A1900="",NA(),IF($C1900="Action",1+$F1900*0.023,NA()))</f>
      </c>
      <c r="I1900">
        <f>IF($A1900="",NA(),IF($C1900="Strategy",$B1900,NA()))</f>
      </c>
      <c r="J1900">
        <f>IF($A1900="",NA(),IF($C1900="Strategy",2+$F1900*0.023,NA()))</f>
      </c>
      <c r="K1900">
        <f>IF($A1900="",NA(),IF($C1900="Deckbuilder",$B1900,NA()))</f>
      </c>
      <c r="L1900">
        <f>IF($A1900="",NA(),IF($C1900="Deckbuilder",3+$F1900*0.023,NA()))</f>
      </c>
      <c r="M1900">
        <f>IF($A1900="",NA(),IF($C1900="Traditional",$B1900,NA()))</f>
      </c>
      <c r="N1900">
        <f>IF($A1900="",NA(),IF($C1900="Traditional",4+$F1900*0.023,NA()))</f>
      </c>
      <c r="O1900">
        <f>IF($A1900="","",$D1900+ROW()/1000000)</f>
      </c>
      <c r="P1900" t="str">
        <f>IF(OR($A1900="",INDEX(games!$H:$H,ROW())=""),"",INDEX(games!$H:$H,ROW()))</f>
      </c>
      <c r="Q1900">
        <f>IF(OR($A1900="",$P1900&lt;&gt;"Yes"),"",$D1900+ROW()/1000000)</f>
      </c>
      <c r="T1900">
        <f>IF($Y1900="","",INDEX($B$2:$B$2000,$Y1900))</f>
      </c>
      <c r="U1900">
        <f>IF($Z1900="","",INDEX($B$2:$B$2000,$Z1900))</f>
      </c>
      <c r="V1900">
        <f>IF(OR($T1900="",$U1900=""),"",$U1900-$T1900)</f>
      </c>
      <c r="W1900" t="str">
        <f>IF(TRIM(INDEX(connections!$A:$A,ROW()))="","",TRIM(INDEX(connections!$A:$A,ROW())))</f>
      </c>
      <c r="X1900" t="str">
        <f>IF($W1900="","",TRIM(INDEX(connections!$B:$B,ROW())))</f>
      </c>
      <c r="Y1900">
        <f>IF($W1900="","",IFERROR(MATCH($W1900,$A$2:$A$2000,0),""))</f>
      </c>
      <c r="Z1900">
        <f>IF($X1900="","",IFERROR(MATCH($X1900,$A$2:$A$2000,0),""))</f>
      </c>
      <c r="AA1900" t="str">
        <f>IF($Y1900="","",INDEX($P$2:$P$2000,$Y1900))</f>
      </c>
      <c r="AB1900" t="str">
        <f>IF($Z1900="","",INDEX($P$2:$P$2000,$Z1900))</f>
      </c>
      <c r="AC1900">
        <f>IF(AND($AA1900="Yes",$AB1900="Yes"),1,"")</f>
      </c>
      <c r="AD1900">
        <f>IF(OR($Y1900="",$Z1900=""),"",IF(INDEX($C$2:$C$2000,$Y1900)=INDEX($C$2:$C$2000,$Z1900),0,1))</f>
      </c>
      <c r="AE1900">
        <f>IF($AC1900&lt;&gt;1,"",IF(AND(INDEX($AG$2:$AG$2000,$Y1900)=1,INDEX($AG$2:$AG$2000,$Z1900)=1),1,""))</f>
      </c>
      <c r="AG1900">
        <f>IF($A1900="","",COUNTIFS($W$2:$W$2500,$A1900,$AB$2:$AB$2500,"Yes")+COUNTIFS($X$2:$X$2500,$A1900,$AA$2:$AA$2500,"Yes"))</f>
      </c>
      <c r="AH1900" t="str">
        <f>IF(OR($P1900&lt;&gt;"Yes",N($AG1900)=0),"",IF(AND($AG1900=1,COUNTIFS($W$2:$W$2500,$A1900,$AE$2:$AE$2500,1)+COUNTIFS($X$2:$X$2500,$A1900,$AE$2:$AE$2500,1)&gt;0),"","Yes"))</f>
      </c>
      <c r="AI1900">
        <f>IF($AH1900="Yes",$AG1900,"")</f>
      </c>
      <c r="AJ1900">
        <f>IF($AI1900="","",$AI1900+ROW()/1000000)</f>
      </c>
      <c r="AK1900">
        <f>IF(OR($A1900="",$P1900="Yes",N($AG1900)=0),"",$AG1900+ROW()/1000000)</f>
      </c>
      <c r="AL1900" t="str">
        <f>IF($A1900="","",INDEX(games!$J:$J,ROW())&amp;"")</f>
      </c>
      <c r="AM1900">
        <f>IF($A1900="","",SUMPRODUCT($AO1900:$BD1900,'Map Analysis'!$AP$2^{0,1,2,3,4,5,6,7,8,9,10,11,12,13,14,15}))</f>
      </c>
      <c r="AN1900">
        <f>IF($A1900="","",$AM1900+ROW()/10000000)</f>
      </c>
      <c r="AO1900">
        <f>IF($A1900="","",COUNTIF($W$2:$W$2500,$A1900))</f>
      </c>
      <c r="AP1900">
        <f>IF($A1900="","",SUMIFS($BF$2:$BF$2500,$W$2:$W$2500,$A1900))</f>
      </c>
      <c r="AQ1900">
        <f>IF($A1900="","",SUMIFS($BG$2:$BG$2500,$W$2:$W$2500,$A1900))</f>
      </c>
      <c r="AR1900">
        <f>IF($A1900="","",SUMIFS($BH$2:$BH$2500,$W$2:$W$2500,$A1900))</f>
      </c>
      <c r="AS1900">
        <f>IF($A1900="","",SUMIFS($BI$2:$BI$2500,$W$2:$W$2500,$A1900))</f>
      </c>
      <c r="AT1900">
        <f>IF($A1900="","",SUMIFS($BJ$2:$BJ$2500,$W$2:$W$2500,$A1900))</f>
      </c>
      <c r="AU1900">
        <f>IF($A1900="","",SUMIFS($BK$2:$BK$2500,$W$2:$W$2500,$A1900))</f>
      </c>
      <c r="AV1900">
        <f>IF($A1900="","",SUMIFS($BL$2:$BL$2500,$W$2:$W$2500,$A1900))</f>
      </c>
      <c r="AW1900">
        <f>IF($A1900="","",SUMIFS($BM$2:$BM$2500,$W$2:$W$2500,$A1900))</f>
      </c>
      <c r="AX1900">
        <f>IF($A1900="","",SUMIFS($BN$2:$BN$2500,$W$2:$W$2500,$A1900))</f>
      </c>
      <c r="AY1900">
        <f>IF($A1900="","",SUMIFS($BO$2:$BO$2500,$W$2:$W$2500,$A1900))</f>
      </c>
      <c r="AZ1900">
        <f>IF($A1900="","",SUMIFS($BP$2:$BP$2500,$W$2:$W$2500,$A1900))</f>
      </c>
      <c r="BA1900">
        <f>IF($A1900="","",SUMIFS($BQ$2:$BQ$2500,$W$2:$W$2500,$A1900))</f>
      </c>
      <c r="BB1900">
        <f>IF($A1900="","",SUMIFS($BR$2:$BR$2500,$W$2:$W$2500,$A1900))</f>
      </c>
      <c r="BC1900">
        <f>IF($A1900="","",SUMIFS($BS$2:$BS$2500,$W$2:$W$2500,$A1900))</f>
      </c>
      <c r="BD1900">
        <f>IF($A1900="","",SUMIFS($BT$2:$BT$2500,$W$2:$W$2500,$A1900))</f>
      </c>
      <c r="BF1900">
        <f>IF($Z1900="","",INDEX($AO$2:$AO$2000,$Z1900))</f>
      </c>
      <c r="BG1900">
        <f>IF($Z1900="","",INDEX($AP$2:$AP$2000,$Z1900))</f>
      </c>
      <c r="BH1900">
        <f>IF($Z1900="","",INDEX($AQ$2:$AQ$2000,$Z1900))</f>
      </c>
      <c r="BI1900">
        <f>IF($Z1900="","",INDEX($AR$2:$AR$2000,$Z1900))</f>
      </c>
      <c r="BJ1900">
        <f>IF($Z1900="","",INDEX($AS$2:$AS$2000,$Z1900))</f>
      </c>
      <c r="BK1900">
        <f>IF($Z1900="","",INDEX($AT$2:$AT$2000,$Z1900))</f>
      </c>
      <c r="BL1900">
        <f>IF($Z1900="","",INDEX($AU$2:$AU$2000,$Z1900))</f>
      </c>
      <c r="BM1900">
        <f>IF($Z1900="","",INDEX($AV$2:$AV$2000,$Z1900))</f>
      </c>
      <c r="BN1900">
        <f>IF($Z1900="","",INDEX($AW$2:$AW$2000,$Z1900))</f>
      </c>
      <c r="BO1900">
        <f>IF($Z1900="","",INDEX($AX$2:$AX$2000,$Z1900))</f>
      </c>
      <c r="BP1900">
        <f>IF($Z1900="","",INDEX($AY$2:$AY$2000,$Z1900))</f>
      </c>
      <c r="BQ1900">
        <f>IF($Z1900="","",INDEX($AZ$2:$AZ$2000,$Z1900))</f>
      </c>
      <c r="BR1900">
        <f>IF($Z1900="","",INDEX($BA$2:$BA$2000,$Z1900))</f>
      </c>
      <c r="BS1900">
        <f>IF($Z1900="","",INDEX($BB$2:$BB$2000,$Z1900))</f>
      </c>
      <c r="BT1900">
        <f>IF($Z1900="","",INDEX($BC$2:$BC$2000,$Z1900))</f>
      </c>
      <c r="BV1900">
        <f>IF(OR($A1900="",$P1900&lt;&gt;"Yes",$AH1900="Yes"),"",1+N($AG1900))</f>
      </c>
      <c r="BW1900">
        <f>IF($A1900="","",COUNTIFS($W$2:$W$2500,$A1900,$BZ$2:$BZ$2500,"Yes")+COUNTIFS($X$2:$X$2500,$A1900,$BY$2:$BY$2500,"Yes"))</f>
      </c>
      <c r="BX1900">
        <f>IF(OR($A1900="",$P1900="Yes"),"",IF(N($BW1900)=0,0,1+SUMIFS($CB$2:$CB$2500,$W$2:$W$2500,$A1900)+SUMIFS($CA$2:$CA$2500,$X$2:$X$2500,$A1900)))</f>
      </c>
      <c r="BY1900" t="str">
        <f>IF($Y1900="","",INDEX($AH$2:$AH$2000,$Y1900)&amp;"")</f>
      </c>
      <c r="BZ1900" t="str">
        <f>IF($Z1900="","",INDEX($AH$2:$AH$2000,$Z1900)&amp;"")</f>
      </c>
      <c r="CA1900">
        <f>IF($Y1900="","",INDEX($BV$2:$BV$2000,$Y1900))</f>
      </c>
      <c r="CB1900">
        <f>IF($Z1900="","",INDEX($BV$2:$BV$2000,$Z1900))</f>
      </c>
    </row>
    <row r="1901">
      <c r="A1901" t="str">
        <f>IF(TRIM(INDEX(games!$A:$A,ROW()))="","",TRIM(INDEX(games!$A:$A,ROW())))</f>
      </c>
      <c r="B1901">
        <f>IF(OR($A1901="",INDEX(games!$B:$B,ROW())=""),"",INDEX(games!$B:$B,ROW()))</f>
      </c>
      <c r="C1901" t="str">
        <f>IF(OR($A1901="",INDEX(games!$C:$C,ROW())=""),"",INDEX(games!$C:$C,ROW()))</f>
      </c>
      <c r="D1901">
        <f>IF($A1901="","",COUNTIF($W$2:$W$2500,$A1901)+COUNTIF($X$2:$X$2500,$A1901))</f>
      </c>
      <c r="E1901">
        <f>IF($A1901="","",IFERROR(MATCH($C1901,$R$2:$R$5,0),0))</f>
      </c>
      <c r="F1901">
        <f>IF($A1901="","",MOD(ROW(),34))</f>
      </c>
      <c r="G1901">
        <f>IF($A1901="",NA(),IF($C1901="Action",$B1901,NA()))</f>
      </c>
      <c r="H1901">
        <f>IF($A1901="",NA(),IF($C1901="Action",1+$F1901*0.023,NA()))</f>
      </c>
      <c r="I1901">
        <f>IF($A1901="",NA(),IF($C1901="Strategy",$B1901,NA()))</f>
      </c>
      <c r="J1901">
        <f>IF($A1901="",NA(),IF($C1901="Strategy",2+$F1901*0.023,NA()))</f>
      </c>
      <c r="K1901">
        <f>IF($A1901="",NA(),IF($C1901="Deckbuilder",$B1901,NA()))</f>
      </c>
      <c r="L1901">
        <f>IF($A1901="",NA(),IF($C1901="Deckbuilder",3+$F1901*0.023,NA()))</f>
      </c>
      <c r="M1901">
        <f>IF($A1901="",NA(),IF($C1901="Traditional",$B1901,NA()))</f>
      </c>
      <c r="N1901">
        <f>IF($A1901="",NA(),IF($C1901="Traditional",4+$F1901*0.023,NA()))</f>
      </c>
      <c r="O1901">
        <f>IF($A1901="","",$D1901+ROW()/1000000)</f>
      </c>
      <c r="P1901" t="str">
        <f>IF(OR($A1901="",INDEX(games!$H:$H,ROW())=""),"",INDEX(games!$H:$H,ROW()))</f>
      </c>
      <c r="Q1901">
        <f>IF(OR($A1901="",$P1901&lt;&gt;"Yes"),"",$D1901+ROW()/1000000)</f>
      </c>
      <c r="T1901">
        <f>IF($Y1901="","",INDEX($B$2:$B$2000,$Y1901))</f>
      </c>
      <c r="U1901">
        <f>IF($Z1901="","",INDEX($B$2:$B$2000,$Z1901))</f>
      </c>
      <c r="V1901">
        <f>IF(OR($T1901="",$U1901=""),"",$U1901-$T1901)</f>
      </c>
      <c r="W1901" t="str">
        <f>IF(TRIM(INDEX(connections!$A:$A,ROW()))="","",TRIM(INDEX(connections!$A:$A,ROW())))</f>
      </c>
      <c r="X1901" t="str">
        <f>IF($W1901="","",TRIM(INDEX(connections!$B:$B,ROW())))</f>
      </c>
      <c r="Y1901">
        <f>IF($W1901="","",IFERROR(MATCH($W1901,$A$2:$A$2000,0),""))</f>
      </c>
      <c r="Z1901">
        <f>IF($X1901="","",IFERROR(MATCH($X1901,$A$2:$A$2000,0),""))</f>
      </c>
      <c r="AA1901" t="str">
        <f>IF($Y1901="","",INDEX($P$2:$P$2000,$Y1901))</f>
      </c>
      <c r="AB1901" t="str">
        <f>IF($Z1901="","",INDEX($P$2:$P$2000,$Z1901))</f>
      </c>
      <c r="AC1901">
        <f>IF(AND($AA1901="Yes",$AB1901="Yes"),1,"")</f>
      </c>
      <c r="AD1901">
        <f>IF(OR($Y1901="",$Z1901=""),"",IF(INDEX($C$2:$C$2000,$Y1901)=INDEX($C$2:$C$2000,$Z1901),0,1))</f>
      </c>
      <c r="AE1901">
        <f>IF($AC1901&lt;&gt;1,"",IF(AND(INDEX($AG$2:$AG$2000,$Y1901)=1,INDEX($AG$2:$AG$2000,$Z1901)=1),1,""))</f>
      </c>
      <c r="AG1901">
        <f>IF($A1901="","",COUNTIFS($W$2:$W$2500,$A1901,$AB$2:$AB$2500,"Yes")+COUNTIFS($X$2:$X$2500,$A1901,$AA$2:$AA$2500,"Yes"))</f>
      </c>
      <c r="AH1901" t="str">
        <f>IF(OR($P1901&lt;&gt;"Yes",N($AG1901)=0),"",IF(AND($AG1901=1,COUNTIFS($W$2:$W$2500,$A1901,$AE$2:$AE$2500,1)+COUNTIFS($X$2:$X$2500,$A1901,$AE$2:$AE$2500,1)&gt;0),"","Yes"))</f>
      </c>
      <c r="AI1901">
        <f>IF($AH1901="Yes",$AG1901,"")</f>
      </c>
      <c r="AJ1901">
        <f>IF($AI1901="","",$AI1901+ROW()/1000000)</f>
      </c>
      <c r="AK1901">
        <f>IF(OR($A1901="",$P1901="Yes",N($AG1901)=0),"",$AG1901+ROW()/1000000)</f>
      </c>
      <c r="AL1901" t="str">
        <f>IF($A1901="","",INDEX(games!$J:$J,ROW())&amp;"")</f>
      </c>
      <c r="AM1901">
        <f>IF($A1901="","",SUMPRODUCT($AO1901:$BD1901,'Map Analysis'!$AP$2^{0,1,2,3,4,5,6,7,8,9,10,11,12,13,14,15}))</f>
      </c>
      <c r="AN1901">
        <f>IF($A1901="","",$AM1901+ROW()/10000000)</f>
      </c>
      <c r="AO1901">
        <f>IF($A1901="","",COUNTIF($W$2:$W$2500,$A1901))</f>
      </c>
      <c r="AP1901">
        <f>IF($A1901="","",SUMIFS($BF$2:$BF$2500,$W$2:$W$2500,$A1901))</f>
      </c>
      <c r="AQ1901">
        <f>IF($A1901="","",SUMIFS($BG$2:$BG$2500,$W$2:$W$2500,$A1901))</f>
      </c>
      <c r="AR1901">
        <f>IF($A1901="","",SUMIFS($BH$2:$BH$2500,$W$2:$W$2500,$A1901))</f>
      </c>
      <c r="AS1901">
        <f>IF($A1901="","",SUMIFS($BI$2:$BI$2500,$W$2:$W$2500,$A1901))</f>
      </c>
      <c r="AT1901">
        <f>IF($A1901="","",SUMIFS($BJ$2:$BJ$2500,$W$2:$W$2500,$A1901))</f>
      </c>
      <c r="AU1901">
        <f>IF($A1901="","",SUMIFS($BK$2:$BK$2500,$W$2:$W$2500,$A1901))</f>
      </c>
      <c r="AV1901">
        <f>IF($A1901="","",SUMIFS($BL$2:$BL$2500,$W$2:$W$2500,$A1901))</f>
      </c>
      <c r="AW1901">
        <f>IF($A1901="","",SUMIFS($BM$2:$BM$2500,$W$2:$W$2500,$A1901))</f>
      </c>
      <c r="AX1901">
        <f>IF($A1901="","",SUMIFS($BN$2:$BN$2500,$W$2:$W$2500,$A1901))</f>
      </c>
      <c r="AY1901">
        <f>IF($A1901="","",SUMIFS($BO$2:$BO$2500,$W$2:$W$2500,$A1901))</f>
      </c>
      <c r="AZ1901">
        <f>IF($A1901="","",SUMIFS($BP$2:$BP$2500,$W$2:$W$2500,$A1901))</f>
      </c>
      <c r="BA1901">
        <f>IF($A1901="","",SUMIFS($BQ$2:$BQ$2500,$W$2:$W$2500,$A1901))</f>
      </c>
      <c r="BB1901">
        <f>IF($A1901="","",SUMIFS($BR$2:$BR$2500,$W$2:$W$2500,$A1901))</f>
      </c>
      <c r="BC1901">
        <f>IF($A1901="","",SUMIFS($BS$2:$BS$2500,$W$2:$W$2500,$A1901))</f>
      </c>
      <c r="BD1901">
        <f>IF($A1901="","",SUMIFS($BT$2:$BT$2500,$W$2:$W$2500,$A1901))</f>
      </c>
      <c r="BF1901">
        <f>IF($Z1901="","",INDEX($AO$2:$AO$2000,$Z1901))</f>
      </c>
      <c r="BG1901">
        <f>IF($Z1901="","",INDEX($AP$2:$AP$2000,$Z1901))</f>
      </c>
      <c r="BH1901">
        <f>IF($Z1901="","",INDEX($AQ$2:$AQ$2000,$Z1901))</f>
      </c>
      <c r="BI1901">
        <f>IF($Z1901="","",INDEX($AR$2:$AR$2000,$Z1901))</f>
      </c>
      <c r="BJ1901">
        <f>IF($Z1901="","",INDEX($AS$2:$AS$2000,$Z1901))</f>
      </c>
      <c r="BK1901">
        <f>IF($Z1901="","",INDEX($AT$2:$AT$2000,$Z1901))</f>
      </c>
      <c r="BL1901">
        <f>IF($Z1901="","",INDEX($AU$2:$AU$2000,$Z1901))</f>
      </c>
      <c r="BM1901">
        <f>IF($Z1901="","",INDEX($AV$2:$AV$2000,$Z1901))</f>
      </c>
      <c r="BN1901">
        <f>IF($Z1901="","",INDEX($AW$2:$AW$2000,$Z1901))</f>
      </c>
      <c r="BO1901">
        <f>IF($Z1901="","",INDEX($AX$2:$AX$2000,$Z1901))</f>
      </c>
      <c r="BP1901">
        <f>IF($Z1901="","",INDEX($AY$2:$AY$2000,$Z1901))</f>
      </c>
      <c r="BQ1901">
        <f>IF($Z1901="","",INDEX($AZ$2:$AZ$2000,$Z1901))</f>
      </c>
      <c r="BR1901">
        <f>IF($Z1901="","",INDEX($BA$2:$BA$2000,$Z1901))</f>
      </c>
      <c r="BS1901">
        <f>IF($Z1901="","",INDEX($BB$2:$BB$2000,$Z1901))</f>
      </c>
      <c r="BT1901">
        <f>IF($Z1901="","",INDEX($BC$2:$BC$2000,$Z1901))</f>
      </c>
      <c r="BV1901">
        <f>IF(OR($A1901="",$P1901&lt;&gt;"Yes",$AH1901="Yes"),"",1+N($AG1901))</f>
      </c>
      <c r="BW1901">
        <f>IF($A1901="","",COUNTIFS($W$2:$W$2500,$A1901,$BZ$2:$BZ$2500,"Yes")+COUNTIFS($X$2:$X$2500,$A1901,$BY$2:$BY$2500,"Yes"))</f>
      </c>
      <c r="BX1901">
        <f>IF(OR($A1901="",$P1901="Yes"),"",IF(N($BW1901)=0,0,1+SUMIFS($CB$2:$CB$2500,$W$2:$W$2500,$A1901)+SUMIFS($CA$2:$CA$2500,$X$2:$X$2500,$A1901)))</f>
      </c>
      <c r="BY1901" t="str">
        <f>IF($Y1901="","",INDEX($AH$2:$AH$2000,$Y1901)&amp;"")</f>
      </c>
      <c r="BZ1901" t="str">
        <f>IF($Z1901="","",INDEX($AH$2:$AH$2000,$Z1901)&amp;"")</f>
      </c>
      <c r="CA1901">
        <f>IF($Y1901="","",INDEX($BV$2:$BV$2000,$Y1901))</f>
      </c>
      <c r="CB1901">
        <f>IF($Z1901="","",INDEX($BV$2:$BV$2000,$Z1901))</f>
      </c>
    </row>
    <row r="1902">
      <c r="A1902" t="str">
        <f>IF(TRIM(INDEX(games!$A:$A,ROW()))="","",TRIM(INDEX(games!$A:$A,ROW())))</f>
      </c>
      <c r="B1902">
        <f>IF(OR($A1902="",INDEX(games!$B:$B,ROW())=""),"",INDEX(games!$B:$B,ROW()))</f>
      </c>
      <c r="C1902" t="str">
        <f>IF(OR($A1902="",INDEX(games!$C:$C,ROW())=""),"",INDEX(games!$C:$C,ROW()))</f>
      </c>
      <c r="D1902">
        <f>IF($A1902="","",COUNTIF($W$2:$W$2500,$A1902)+COUNTIF($X$2:$X$2500,$A1902))</f>
      </c>
      <c r="E1902">
        <f>IF($A1902="","",IFERROR(MATCH($C1902,$R$2:$R$5,0),0))</f>
      </c>
      <c r="F1902">
        <f>IF($A1902="","",MOD(ROW(),34))</f>
      </c>
      <c r="G1902">
        <f>IF($A1902="",NA(),IF($C1902="Action",$B1902,NA()))</f>
      </c>
      <c r="H1902">
        <f>IF($A1902="",NA(),IF($C1902="Action",1+$F1902*0.023,NA()))</f>
      </c>
      <c r="I1902">
        <f>IF($A1902="",NA(),IF($C1902="Strategy",$B1902,NA()))</f>
      </c>
      <c r="J1902">
        <f>IF($A1902="",NA(),IF($C1902="Strategy",2+$F1902*0.023,NA()))</f>
      </c>
      <c r="K1902">
        <f>IF($A1902="",NA(),IF($C1902="Deckbuilder",$B1902,NA()))</f>
      </c>
      <c r="L1902">
        <f>IF($A1902="",NA(),IF($C1902="Deckbuilder",3+$F1902*0.023,NA()))</f>
      </c>
      <c r="M1902">
        <f>IF($A1902="",NA(),IF($C1902="Traditional",$B1902,NA()))</f>
      </c>
      <c r="N1902">
        <f>IF($A1902="",NA(),IF($C1902="Traditional",4+$F1902*0.023,NA()))</f>
      </c>
      <c r="O1902">
        <f>IF($A1902="","",$D1902+ROW()/1000000)</f>
      </c>
      <c r="P1902" t="str">
        <f>IF(OR($A1902="",INDEX(games!$H:$H,ROW())=""),"",INDEX(games!$H:$H,ROW()))</f>
      </c>
      <c r="Q1902">
        <f>IF(OR($A1902="",$P1902&lt;&gt;"Yes"),"",$D1902+ROW()/1000000)</f>
      </c>
      <c r="T1902">
        <f>IF($Y1902="","",INDEX($B$2:$B$2000,$Y1902))</f>
      </c>
      <c r="U1902">
        <f>IF($Z1902="","",INDEX($B$2:$B$2000,$Z1902))</f>
      </c>
      <c r="V1902">
        <f>IF(OR($T1902="",$U1902=""),"",$U1902-$T1902)</f>
      </c>
      <c r="W1902" t="str">
        <f>IF(TRIM(INDEX(connections!$A:$A,ROW()))="","",TRIM(INDEX(connections!$A:$A,ROW())))</f>
      </c>
      <c r="X1902" t="str">
        <f>IF($W1902="","",TRIM(INDEX(connections!$B:$B,ROW())))</f>
      </c>
      <c r="Y1902">
        <f>IF($W1902="","",IFERROR(MATCH($W1902,$A$2:$A$2000,0),""))</f>
      </c>
      <c r="Z1902">
        <f>IF($X1902="","",IFERROR(MATCH($X1902,$A$2:$A$2000,0),""))</f>
      </c>
      <c r="AA1902" t="str">
        <f>IF($Y1902="","",INDEX($P$2:$P$2000,$Y1902))</f>
      </c>
      <c r="AB1902" t="str">
        <f>IF($Z1902="","",INDEX($P$2:$P$2000,$Z1902))</f>
      </c>
      <c r="AC1902">
        <f>IF(AND($AA1902="Yes",$AB1902="Yes"),1,"")</f>
      </c>
      <c r="AD1902">
        <f>IF(OR($Y1902="",$Z1902=""),"",IF(INDEX($C$2:$C$2000,$Y1902)=INDEX($C$2:$C$2000,$Z1902),0,1))</f>
      </c>
      <c r="AE1902">
        <f>IF($AC1902&lt;&gt;1,"",IF(AND(INDEX($AG$2:$AG$2000,$Y1902)=1,INDEX($AG$2:$AG$2000,$Z1902)=1),1,""))</f>
      </c>
      <c r="AG1902">
        <f>IF($A1902="","",COUNTIFS($W$2:$W$2500,$A1902,$AB$2:$AB$2500,"Yes")+COUNTIFS($X$2:$X$2500,$A1902,$AA$2:$AA$2500,"Yes"))</f>
      </c>
      <c r="AH1902" t="str">
        <f>IF(OR($P1902&lt;&gt;"Yes",N($AG1902)=0),"",IF(AND($AG1902=1,COUNTIFS($W$2:$W$2500,$A1902,$AE$2:$AE$2500,1)+COUNTIFS($X$2:$X$2500,$A1902,$AE$2:$AE$2500,1)&gt;0),"","Yes"))</f>
      </c>
      <c r="AI1902">
        <f>IF($AH1902="Yes",$AG1902,"")</f>
      </c>
      <c r="AJ1902">
        <f>IF($AI1902="","",$AI1902+ROW()/1000000)</f>
      </c>
      <c r="AK1902">
        <f>IF(OR($A1902="",$P1902="Yes",N($AG1902)=0),"",$AG1902+ROW()/1000000)</f>
      </c>
      <c r="AL1902" t="str">
        <f>IF($A1902="","",INDEX(games!$J:$J,ROW())&amp;"")</f>
      </c>
      <c r="AM1902">
        <f>IF($A1902="","",SUMPRODUCT($AO1902:$BD1902,'Map Analysis'!$AP$2^{0,1,2,3,4,5,6,7,8,9,10,11,12,13,14,15}))</f>
      </c>
      <c r="AN1902">
        <f>IF($A1902="","",$AM1902+ROW()/10000000)</f>
      </c>
      <c r="AO1902">
        <f>IF($A1902="","",COUNTIF($W$2:$W$2500,$A1902))</f>
      </c>
      <c r="AP1902">
        <f>IF($A1902="","",SUMIFS($BF$2:$BF$2500,$W$2:$W$2500,$A1902))</f>
      </c>
      <c r="AQ1902">
        <f>IF($A1902="","",SUMIFS($BG$2:$BG$2500,$W$2:$W$2500,$A1902))</f>
      </c>
      <c r="AR1902">
        <f>IF($A1902="","",SUMIFS($BH$2:$BH$2500,$W$2:$W$2500,$A1902))</f>
      </c>
      <c r="AS1902">
        <f>IF($A1902="","",SUMIFS($BI$2:$BI$2500,$W$2:$W$2500,$A1902))</f>
      </c>
      <c r="AT1902">
        <f>IF($A1902="","",SUMIFS($BJ$2:$BJ$2500,$W$2:$W$2500,$A1902))</f>
      </c>
      <c r="AU1902">
        <f>IF($A1902="","",SUMIFS($BK$2:$BK$2500,$W$2:$W$2500,$A1902))</f>
      </c>
      <c r="AV1902">
        <f>IF($A1902="","",SUMIFS($BL$2:$BL$2500,$W$2:$W$2500,$A1902))</f>
      </c>
      <c r="AW1902">
        <f>IF($A1902="","",SUMIFS($BM$2:$BM$2500,$W$2:$W$2500,$A1902))</f>
      </c>
      <c r="AX1902">
        <f>IF($A1902="","",SUMIFS($BN$2:$BN$2500,$W$2:$W$2500,$A1902))</f>
      </c>
      <c r="AY1902">
        <f>IF($A1902="","",SUMIFS($BO$2:$BO$2500,$W$2:$W$2500,$A1902))</f>
      </c>
      <c r="AZ1902">
        <f>IF($A1902="","",SUMIFS($BP$2:$BP$2500,$W$2:$W$2500,$A1902))</f>
      </c>
      <c r="BA1902">
        <f>IF($A1902="","",SUMIFS($BQ$2:$BQ$2500,$W$2:$W$2500,$A1902))</f>
      </c>
      <c r="BB1902">
        <f>IF($A1902="","",SUMIFS($BR$2:$BR$2500,$W$2:$W$2500,$A1902))</f>
      </c>
      <c r="BC1902">
        <f>IF($A1902="","",SUMIFS($BS$2:$BS$2500,$W$2:$W$2500,$A1902))</f>
      </c>
      <c r="BD1902">
        <f>IF($A1902="","",SUMIFS($BT$2:$BT$2500,$W$2:$W$2500,$A1902))</f>
      </c>
      <c r="BF1902">
        <f>IF($Z1902="","",INDEX($AO$2:$AO$2000,$Z1902))</f>
      </c>
      <c r="BG1902">
        <f>IF($Z1902="","",INDEX($AP$2:$AP$2000,$Z1902))</f>
      </c>
      <c r="BH1902">
        <f>IF($Z1902="","",INDEX($AQ$2:$AQ$2000,$Z1902))</f>
      </c>
      <c r="BI1902">
        <f>IF($Z1902="","",INDEX($AR$2:$AR$2000,$Z1902))</f>
      </c>
      <c r="BJ1902">
        <f>IF($Z1902="","",INDEX($AS$2:$AS$2000,$Z1902))</f>
      </c>
      <c r="BK1902">
        <f>IF($Z1902="","",INDEX($AT$2:$AT$2000,$Z1902))</f>
      </c>
      <c r="BL1902">
        <f>IF($Z1902="","",INDEX($AU$2:$AU$2000,$Z1902))</f>
      </c>
      <c r="BM1902">
        <f>IF($Z1902="","",INDEX($AV$2:$AV$2000,$Z1902))</f>
      </c>
      <c r="BN1902">
        <f>IF($Z1902="","",INDEX($AW$2:$AW$2000,$Z1902))</f>
      </c>
      <c r="BO1902">
        <f>IF($Z1902="","",INDEX($AX$2:$AX$2000,$Z1902))</f>
      </c>
      <c r="BP1902">
        <f>IF($Z1902="","",INDEX($AY$2:$AY$2000,$Z1902))</f>
      </c>
      <c r="BQ1902">
        <f>IF($Z1902="","",INDEX($AZ$2:$AZ$2000,$Z1902))</f>
      </c>
      <c r="BR1902">
        <f>IF($Z1902="","",INDEX($BA$2:$BA$2000,$Z1902))</f>
      </c>
      <c r="BS1902">
        <f>IF($Z1902="","",INDEX($BB$2:$BB$2000,$Z1902))</f>
      </c>
      <c r="BT1902">
        <f>IF($Z1902="","",INDEX($BC$2:$BC$2000,$Z1902))</f>
      </c>
      <c r="BV1902">
        <f>IF(OR($A1902="",$P1902&lt;&gt;"Yes",$AH1902="Yes"),"",1+N($AG1902))</f>
      </c>
      <c r="BW1902">
        <f>IF($A1902="","",COUNTIFS($W$2:$W$2500,$A1902,$BZ$2:$BZ$2500,"Yes")+COUNTIFS($X$2:$X$2500,$A1902,$BY$2:$BY$2500,"Yes"))</f>
      </c>
      <c r="BX1902">
        <f>IF(OR($A1902="",$P1902="Yes"),"",IF(N($BW1902)=0,0,1+SUMIFS($CB$2:$CB$2500,$W$2:$W$2500,$A1902)+SUMIFS($CA$2:$CA$2500,$X$2:$X$2500,$A1902)))</f>
      </c>
      <c r="BY1902" t="str">
        <f>IF($Y1902="","",INDEX($AH$2:$AH$2000,$Y1902)&amp;"")</f>
      </c>
      <c r="BZ1902" t="str">
        <f>IF($Z1902="","",INDEX($AH$2:$AH$2000,$Z1902)&amp;"")</f>
      </c>
      <c r="CA1902">
        <f>IF($Y1902="","",INDEX($BV$2:$BV$2000,$Y1902))</f>
      </c>
      <c r="CB1902">
        <f>IF($Z1902="","",INDEX($BV$2:$BV$2000,$Z1902))</f>
      </c>
    </row>
    <row r="1903">
      <c r="A1903" t="str">
        <f>IF(TRIM(INDEX(games!$A:$A,ROW()))="","",TRIM(INDEX(games!$A:$A,ROW())))</f>
      </c>
      <c r="B1903">
        <f>IF(OR($A1903="",INDEX(games!$B:$B,ROW())=""),"",INDEX(games!$B:$B,ROW()))</f>
      </c>
      <c r="C1903" t="str">
        <f>IF(OR($A1903="",INDEX(games!$C:$C,ROW())=""),"",INDEX(games!$C:$C,ROW()))</f>
      </c>
      <c r="D1903">
        <f>IF($A1903="","",COUNTIF($W$2:$W$2500,$A1903)+COUNTIF($X$2:$X$2500,$A1903))</f>
      </c>
      <c r="E1903">
        <f>IF($A1903="","",IFERROR(MATCH($C1903,$R$2:$R$5,0),0))</f>
      </c>
      <c r="F1903">
        <f>IF($A1903="","",MOD(ROW(),34))</f>
      </c>
      <c r="G1903">
        <f>IF($A1903="",NA(),IF($C1903="Action",$B1903,NA()))</f>
      </c>
      <c r="H1903">
        <f>IF($A1903="",NA(),IF($C1903="Action",1+$F1903*0.023,NA()))</f>
      </c>
      <c r="I1903">
        <f>IF($A1903="",NA(),IF($C1903="Strategy",$B1903,NA()))</f>
      </c>
      <c r="J1903">
        <f>IF($A1903="",NA(),IF($C1903="Strategy",2+$F1903*0.023,NA()))</f>
      </c>
      <c r="K1903">
        <f>IF($A1903="",NA(),IF($C1903="Deckbuilder",$B1903,NA()))</f>
      </c>
      <c r="L1903">
        <f>IF($A1903="",NA(),IF($C1903="Deckbuilder",3+$F1903*0.023,NA()))</f>
      </c>
      <c r="M1903">
        <f>IF($A1903="",NA(),IF($C1903="Traditional",$B1903,NA()))</f>
      </c>
      <c r="N1903">
        <f>IF($A1903="",NA(),IF($C1903="Traditional",4+$F1903*0.023,NA()))</f>
      </c>
      <c r="O1903">
        <f>IF($A1903="","",$D1903+ROW()/1000000)</f>
      </c>
      <c r="P1903" t="str">
        <f>IF(OR($A1903="",INDEX(games!$H:$H,ROW())=""),"",INDEX(games!$H:$H,ROW()))</f>
      </c>
      <c r="Q1903">
        <f>IF(OR($A1903="",$P1903&lt;&gt;"Yes"),"",$D1903+ROW()/1000000)</f>
      </c>
      <c r="T1903">
        <f>IF($Y1903="","",INDEX($B$2:$B$2000,$Y1903))</f>
      </c>
      <c r="U1903">
        <f>IF($Z1903="","",INDEX($B$2:$B$2000,$Z1903))</f>
      </c>
      <c r="V1903">
        <f>IF(OR($T1903="",$U1903=""),"",$U1903-$T1903)</f>
      </c>
      <c r="W1903" t="str">
        <f>IF(TRIM(INDEX(connections!$A:$A,ROW()))="","",TRIM(INDEX(connections!$A:$A,ROW())))</f>
      </c>
      <c r="X1903" t="str">
        <f>IF($W1903="","",TRIM(INDEX(connections!$B:$B,ROW())))</f>
      </c>
      <c r="Y1903">
        <f>IF($W1903="","",IFERROR(MATCH($W1903,$A$2:$A$2000,0),""))</f>
      </c>
      <c r="Z1903">
        <f>IF($X1903="","",IFERROR(MATCH($X1903,$A$2:$A$2000,0),""))</f>
      </c>
      <c r="AA1903" t="str">
        <f>IF($Y1903="","",INDEX($P$2:$P$2000,$Y1903))</f>
      </c>
      <c r="AB1903" t="str">
        <f>IF($Z1903="","",INDEX($P$2:$P$2000,$Z1903))</f>
      </c>
      <c r="AC1903">
        <f>IF(AND($AA1903="Yes",$AB1903="Yes"),1,"")</f>
      </c>
      <c r="AD1903">
        <f>IF(OR($Y1903="",$Z1903=""),"",IF(INDEX($C$2:$C$2000,$Y1903)=INDEX($C$2:$C$2000,$Z1903),0,1))</f>
      </c>
      <c r="AE1903">
        <f>IF($AC1903&lt;&gt;1,"",IF(AND(INDEX($AG$2:$AG$2000,$Y1903)=1,INDEX($AG$2:$AG$2000,$Z1903)=1),1,""))</f>
      </c>
      <c r="AG1903">
        <f>IF($A1903="","",COUNTIFS($W$2:$W$2500,$A1903,$AB$2:$AB$2500,"Yes")+COUNTIFS($X$2:$X$2500,$A1903,$AA$2:$AA$2500,"Yes"))</f>
      </c>
      <c r="AH1903" t="str">
        <f>IF(OR($P1903&lt;&gt;"Yes",N($AG1903)=0),"",IF(AND($AG1903=1,COUNTIFS($W$2:$W$2500,$A1903,$AE$2:$AE$2500,1)+COUNTIFS($X$2:$X$2500,$A1903,$AE$2:$AE$2500,1)&gt;0),"","Yes"))</f>
      </c>
      <c r="AI1903">
        <f>IF($AH1903="Yes",$AG1903,"")</f>
      </c>
      <c r="AJ1903">
        <f>IF($AI1903="","",$AI1903+ROW()/1000000)</f>
      </c>
      <c r="AK1903">
        <f>IF(OR($A1903="",$P1903="Yes",N($AG1903)=0),"",$AG1903+ROW()/1000000)</f>
      </c>
      <c r="AL1903" t="str">
        <f>IF($A1903="","",INDEX(games!$J:$J,ROW())&amp;"")</f>
      </c>
      <c r="AM1903">
        <f>IF($A1903="","",SUMPRODUCT($AO1903:$BD1903,'Map Analysis'!$AP$2^{0,1,2,3,4,5,6,7,8,9,10,11,12,13,14,15}))</f>
      </c>
      <c r="AN1903">
        <f>IF($A1903="","",$AM1903+ROW()/10000000)</f>
      </c>
      <c r="AO1903">
        <f>IF($A1903="","",COUNTIF($W$2:$W$2500,$A1903))</f>
      </c>
      <c r="AP1903">
        <f>IF($A1903="","",SUMIFS($BF$2:$BF$2500,$W$2:$W$2500,$A1903))</f>
      </c>
      <c r="AQ1903">
        <f>IF($A1903="","",SUMIFS($BG$2:$BG$2500,$W$2:$W$2500,$A1903))</f>
      </c>
      <c r="AR1903">
        <f>IF($A1903="","",SUMIFS($BH$2:$BH$2500,$W$2:$W$2500,$A1903))</f>
      </c>
      <c r="AS1903">
        <f>IF($A1903="","",SUMIFS($BI$2:$BI$2500,$W$2:$W$2500,$A1903))</f>
      </c>
      <c r="AT1903">
        <f>IF($A1903="","",SUMIFS($BJ$2:$BJ$2500,$W$2:$W$2500,$A1903))</f>
      </c>
      <c r="AU1903">
        <f>IF($A1903="","",SUMIFS($BK$2:$BK$2500,$W$2:$W$2500,$A1903))</f>
      </c>
      <c r="AV1903">
        <f>IF($A1903="","",SUMIFS($BL$2:$BL$2500,$W$2:$W$2500,$A1903))</f>
      </c>
      <c r="AW1903">
        <f>IF($A1903="","",SUMIFS($BM$2:$BM$2500,$W$2:$W$2500,$A1903))</f>
      </c>
      <c r="AX1903">
        <f>IF($A1903="","",SUMIFS($BN$2:$BN$2500,$W$2:$W$2500,$A1903))</f>
      </c>
      <c r="AY1903">
        <f>IF($A1903="","",SUMIFS($BO$2:$BO$2500,$W$2:$W$2500,$A1903))</f>
      </c>
      <c r="AZ1903">
        <f>IF($A1903="","",SUMIFS($BP$2:$BP$2500,$W$2:$W$2500,$A1903))</f>
      </c>
      <c r="BA1903">
        <f>IF($A1903="","",SUMIFS($BQ$2:$BQ$2500,$W$2:$W$2500,$A1903))</f>
      </c>
      <c r="BB1903">
        <f>IF($A1903="","",SUMIFS($BR$2:$BR$2500,$W$2:$W$2500,$A1903))</f>
      </c>
      <c r="BC1903">
        <f>IF($A1903="","",SUMIFS($BS$2:$BS$2500,$W$2:$W$2500,$A1903))</f>
      </c>
      <c r="BD1903">
        <f>IF($A1903="","",SUMIFS($BT$2:$BT$2500,$W$2:$W$2500,$A1903))</f>
      </c>
      <c r="BF1903">
        <f>IF($Z1903="","",INDEX($AO$2:$AO$2000,$Z1903))</f>
      </c>
      <c r="BG1903">
        <f>IF($Z1903="","",INDEX($AP$2:$AP$2000,$Z1903))</f>
      </c>
      <c r="BH1903">
        <f>IF($Z1903="","",INDEX($AQ$2:$AQ$2000,$Z1903))</f>
      </c>
      <c r="BI1903">
        <f>IF($Z1903="","",INDEX($AR$2:$AR$2000,$Z1903))</f>
      </c>
      <c r="BJ1903">
        <f>IF($Z1903="","",INDEX($AS$2:$AS$2000,$Z1903))</f>
      </c>
      <c r="BK1903">
        <f>IF($Z1903="","",INDEX($AT$2:$AT$2000,$Z1903))</f>
      </c>
      <c r="BL1903">
        <f>IF($Z1903="","",INDEX($AU$2:$AU$2000,$Z1903))</f>
      </c>
      <c r="BM1903">
        <f>IF($Z1903="","",INDEX($AV$2:$AV$2000,$Z1903))</f>
      </c>
      <c r="BN1903">
        <f>IF($Z1903="","",INDEX($AW$2:$AW$2000,$Z1903))</f>
      </c>
      <c r="BO1903">
        <f>IF($Z1903="","",INDEX($AX$2:$AX$2000,$Z1903))</f>
      </c>
      <c r="BP1903">
        <f>IF($Z1903="","",INDEX($AY$2:$AY$2000,$Z1903))</f>
      </c>
      <c r="BQ1903">
        <f>IF($Z1903="","",INDEX($AZ$2:$AZ$2000,$Z1903))</f>
      </c>
      <c r="BR1903">
        <f>IF($Z1903="","",INDEX($BA$2:$BA$2000,$Z1903))</f>
      </c>
      <c r="BS1903">
        <f>IF($Z1903="","",INDEX($BB$2:$BB$2000,$Z1903))</f>
      </c>
      <c r="BT1903">
        <f>IF($Z1903="","",INDEX($BC$2:$BC$2000,$Z1903))</f>
      </c>
      <c r="BV1903">
        <f>IF(OR($A1903="",$P1903&lt;&gt;"Yes",$AH1903="Yes"),"",1+N($AG1903))</f>
      </c>
      <c r="BW1903">
        <f>IF($A1903="","",COUNTIFS($W$2:$W$2500,$A1903,$BZ$2:$BZ$2500,"Yes")+COUNTIFS($X$2:$X$2500,$A1903,$BY$2:$BY$2500,"Yes"))</f>
      </c>
      <c r="BX1903">
        <f>IF(OR($A1903="",$P1903="Yes"),"",IF(N($BW1903)=0,0,1+SUMIFS($CB$2:$CB$2500,$W$2:$W$2500,$A1903)+SUMIFS($CA$2:$CA$2500,$X$2:$X$2500,$A1903)))</f>
      </c>
      <c r="BY1903" t="str">
        <f>IF($Y1903="","",INDEX($AH$2:$AH$2000,$Y1903)&amp;"")</f>
      </c>
      <c r="BZ1903" t="str">
        <f>IF($Z1903="","",INDEX($AH$2:$AH$2000,$Z1903)&amp;"")</f>
      </c>
      <c r="CA1903">
        <f>IF($Y1903="","",INDEX($BV$2:$BV$2000,$Y1903))</f>
      </c>
      <c r="CB1903">
        <f>IF($Z1903="","",INDEX($BV$2:$BV$2000,$Z1903))</f>
      </c>
    </row>
    <row r="1904">
      <c r="A1904" t="str">
        <f>IF(TRIM(INDEX(games!$A:$A,ROW()))="","",TRIM(INDEX(games!$A:$A,ROW())))</f>
      </c>
      <c r="B1904">
        <f>IF(OR($A1904="",INDEX(games!$B:$B,ROW())=""),"",INDEX(games!$B:$B,ROW()))</f>
      </c>
      <c r="C1904" t="str">
        <f>IF(OR($A1904="",INDEX(games!$C:$C,ROW())=""),"",INDEX(games!$C:$C,ROW()))</f>
      </c>
      <c r="D1904">
        <f>IF($A1904="","",COUNTIF($W$2:$W$2500,$A1904)+COUNTIF($X$2:$X$2500,$A1904))</f>
      </c>
      <c r="E1904">
        <f>IF($A1904="","",IFERROR(MATCH($C1904,$R$2:$R$5,0),0))</f>
      </c>
      <c r="F1904">
        <f>IF($A1904="","",MOD(ROW(),34))</f>
      </c>
      <c r="G1904">
        <f>IF($A1904="",NA(),IF($C1904="Action",$B1904,NA()))</f>
      </c>
      <c r="H1904">
        <f>IF($A1904="",NA(),IF($C1904="Action",1+$F1904*0.023,NA()))</f>
      </c>
      <c r="I1904">
        <f>IF($A1904="",NA(),IF($C1904="Strategy",$B1904,NA()))</f>
      </c>
      <c r="J1904">
        <f>IF($A1904="",NA(),IF($C1904="Strategy",2+$F1904*0.023,NA()))</f>
      </c>
      <c r="K1904">
        <f>IF($A1904="",NA(),IF($C1904="Deckbuilder",$B1904,NA()))</f>
      </c>
      <c r="L1904">
        <f>IF($A1904="",NA(),IF($C1904="Deckbuilder",3+$F1904*0.023,NA()))</f>
      </c>
      <c r="M1904">
        <f>IF($A1904="",NA(),IF($C1904="Traditional",$B1904,NA()))</f>
      </c>
      <c r="N1904">
        <f>IF($A1904="",NA(),IF($C1904="Traditional",4+$F1904*0.023,NA()))</f>
      </c>
      <c r="O1904">
        <f>IF($A1904="","",$D1904+ROW()/1000000)</f>
      </c>
      <c r="P1904" t="str">
        <f>IF(OR($A1904="",INDEX(games!$H:$H,ROW())=""),"",INDEX(games!$H:$H,ROW()))</f>
      </c>
      <c r="Q1904">
        <f>IF(OR($A1904="",$P1904&lt;&gt;"Yes"),"",$D1904+ROW()/1000000)</f>
      </c>
      <c r="T1904">
        <f>IF($Y1904="","",INDEX($B$2:$B$2000,$Y1904))</f>
      </c>
      <c r="U1904">
        <f>IF($Z1904="","",INDEX($B$2:$B$2000,$Z1904))</f>
      </c>
      <c r="V1904">
        <f>IF(OR($T1904="",$U1904=""),"",$U1904-$T1904)</f>
      </c>
      <c r="W1904" t="str">
        <f>IF(TRIM(INDEX(connections!$A:$A,ROW()))="","",TRIM(INDEX(connections!$A:$A,ROW())))</f>
      </c>
      <c r="X1904" t="str">
        <f>IF($W1904="","",TRIM(INDEX(connections!$B:$B,ROW())))</f>
      </c>
      <c r="Y1904">
        <f>IF($W1904="","",IFERROR(MATCH($W1904,$A$2:$A$2000,0),""))</f>
      </c>
      <c r="Z1904">
        <f>IF($X1904="","",IFERROR(MATCH($X1904,$A$2:$A$2000,0),""))</f>
      </c>
      <c r="AA1904" t="str">
        <f>IF($Y1904="","",INDEX($P$2:$P$2000,$Y1904))</f>
      </c>
      <c r="AB1904" t="str">
        <f>IF($Z1904="","",INDEX($P$2:$P$2000,$Z1904))</f>
      </c>
      <c r="AC1904">
        <f>IF(AND($AA1904="Yes",$AB1904="Yes"),1,"")</f>
      </c>
      <c r="AD1904">
        <f>IF(OR($Y1904="",$Z1904=""),"",IF(INDEX($C$2:$C$2000,$Y1904)=INDEX($C$2:$C$2000,$Z1904),0,1))</f>
      </c>
      <c r="AE1904">
        <f>IF($AC1904&lt;&gt;1,"",IF(AND(INDEX($AG$2:$AG$2000,$Y1904)=1,INDEX($AG$2:$AG$2000,$Z1904)=1),1,""))</f>
      </c>
      <c r="AG1904">
        <f>IF($A1904="","",COUNTIFS($W$2:$W$2500,$A1904,$AB$2:$AB$2500,"Yes")+COUNTIFS($X$2:$X$2500,$A1904,$AA$2:$AA$2500,"Yes"))</f>
      </c>
      <c r="AH1904" t="str">
        <f>IF(OR($P1904&lt;&gt;"Yes",N($AG1904)=0),"",IF(AND($AG1904=1,COUNTIFS($W$2:$W$2500,$A1904,$AE$2:$AE$2500,1)+COUNTIFS($X$2:$X$2500,$A1904,$AE$2:$AE$2500,1)&gt;0),"","Yes"))</f>
      </c>
      <c r="AI1904">
        <f>IF($AH1904="Yes",$AG1904,"")</f>
      </c>
      <c r="AJ1904">
        <f>IF($AI1904="","",$AI1904+ROW()/1000000)</f>
      </c>
      <c r="AK1904">
        <f>IF(OR($A1904="",$P1904="Yes",N($AG1904)=0),"",$AG1904+ROW()/1000000)</f>
      </c>
      <c r="AL1904" t="str">
        <f>IF($A1904="","",INDEX(games!$J:$J,ROW())&amp;"")</f>
      </c>
      <c r="AM1904">
        <f>IF($A1904="","",SUMPRODUCT($AO1904:$BD1904,'Map Analysis'!$AP$2^{0,1,2,3,4,5,6,7,8,9,10,11,12,13,14,15}))</f>
      </c>
      <c r="AN1904">
        <f>IF($A1904="","",$AM1904+ROW()/10000000)</f>
      </c>
      <c r="AO1904">
        <f>IF($A1904="","",COUNTIF($W$2:$W$2500,$A1904))</f>
      </c>
      <c r="AP1904">
        <f>IF($A1904="","",SUMIFS($BF$2:$BF$2500,$W$2:$W$2500,$A1904))</f>
      </c>
      <c r="AQ1904">
        <f>IF($A1904="","",SUMIFS($BG$2:$BG$2500,$W$2:$W$2500,$A1904))</f>
      </c>
      <c r="AR1904">
        <f>IF($A1904="","",SUMIFS($BH$2:$BH$2500,$W$2:$W$2500,$A1904))</f>
      </c>
      <c r="AS1904">
        <f>IF($A1904="","",SUMIFS($BI$2:$BI$2500,$W$2:$W$2500,$A1904))</f>
      </c>
      <c r="AT1904">
        <f>IF($A1904="","",SUMIFS($BJ$2:$BJ$2500,$W$2:$W$2500,$A1904))</f>
      </c>
      <c r="AU1904">
        <f>IF($A1904="","",SUMIFS($BK$2:$BK$2500,$W$2:$W$2500,$A1904))</f>
      </c>
      <c r="AV1904">
        <f>IF($A1904="","",SUMIFS($BL$2:$BL$2500,$W$2:$W$2500,$A1904))</f>
      </c>
      <c r="AW1904">
        <f>IF($A1904="","",SUMIFS($BM$2:$BM$2500,$W$2:$W$2500,$A1904))</f>
      </c>
      <c r="AX1904">
        <f>IF($A1904="","",SUMIFS($BN$2:$BN$2500,$W$2:$W$2500,$A1904))</f>
      </c>
      <c r="AY1904">
        <f>IF($A1904="","",SUMIFS($BO$2:$BO$2500,$W$2:$W$2500,$A1904))</f>
      </c>
      <c r="AZ1904">
        <f>IF($A1904="","",SUMIFS($BP$2:$BP$2500,$W$2:$W$2500,$A1904))</f>
      </c>
      <c r="BA1904">
        <f>IF($A1904="","",SUMIFS($BQ$2:$BQ$2500,$W$2:$W$2500,$A1904))</f>
      </c>
      <c r="BB1904">
        <f>IF($A1904="","",SUMIFS($BR$2:$BR$2500,$W$2:$W$2500,$A1904))</f>
      </c>
      <c r="BC1904">
        <f>IF($A1904="","",SUMIFS($BS$2:$BS$2500,$W$2:$W$2500,$A1904))</f>
      </c>
      <c r="BD1904">
        <f>IF($A1904="","",SUMIFS($BT$2:$BT$2500,$W$2:$W$2500,$A1904))</f>
      </c>
      <c r="BF1904">
        <f>IF($Z1904="","",INDEX($AO$2:$AO$2000,$Z1904))</f>
      </c>
      <c r="BG1904">
        <f>IF($Z1904="","",INDEX($AP$2:$AP$2000,$Z1904))</f>
      </c>
      <c r="BH1904">
        <f>IF($Z1904="","",INDEX($AQ$2:$AQ$2000,$Z1904))</f>
      </c>
      <c r="BI1904">
        <f>IF($Z1904="","",INDEX($AR$2:$AR$2000,$Z1904))</f>
      </c>
      <c r="BJ1904">
        <f>IF($Z1904="","",INDEX($AS$2:$AS$2000,$Z1904))</f>
      </c>
      <c r="BK1904">
        <f>IF($Z1904="","",INDEX($AT$2:$AT$2000,$Z1904))</f>
      </c>
      <c r="BL1904">
        <f>IF($Z1904="","",INDEX($AU$2:$AU$2000,$Z1904))</f>
      </c>
      <c r="BM1904">
        <f>IF($Z1904="","",INDEX($AV$2:$AV$2000,$Z1904))</f>
      </c>
      <c r="BN1904">
        <f>IF($Z1904="","",INDEX($AW$2:$AW$2000,$Z1904))</f>
      </c>
      <c r="BO1904">
        <f>IF($Z1904="","",INDEX($AX$2:$AX$2000,$Z1904))</f>
      </c>
      <c r="BP1904">
        <f>IF($Z1904="","",INDEX($AY$2:$AY$2000,$Z1904))</f>
      </c>
      <c r="BQ1904">
        <f>IF($Z1904="","",INDEX($AZ$2:$AZ$2000,$Z1904))</f>
      </c>
      <c r="BR1904">
        <f>IF($Z1904="","",INDEX($BA$2:$BA$2000,$Z1904))</f>
      </c>
      <c r="BS1904">
        <f>IF($Z1904="","",INDEX($BB$2:$BB$2000,$Z1904))</f>
      </c>
      <c r="BT1904">
        <f>IF($Z1904="","",INDEX($BC$2:$BC$2000,$Z1904))</f>
      </c>
      <c r="BV1904">
        <f>IF(OR($A1904="",$P1904&lt;&gt;"Yes",$AH1904="Yes"),"",1+N($AG1904))</f>
      </c>
      <c r="BW1904">
        <f>IF($A1904="","",COUNTIFS($W$2:$W$2500,$A1904,$BZ$2:$BZ$2500,"Yes")+COUNTIFS($X$2:$X$2500,$A1904,$BY$2:$BY$2500,"Yes"))</f>
      </c>
      <c r="BX1904">
        <f>IF(OR($A1904="",$P1904="Yes"),"",IF(N($BW1904)=0,0,1+SUMIFS($CB$2:$CB$2500,$W$2:$W$2500,$A1904)+SUMIFS($CA$2:$CA$2500,$X$2:$X$2500,$A1904)))</f>
      </c>
      <c r="BY1904" t="str">
        <f>IF($Y1904="","",INDEX($AH$2:$AH$2000,$Y1904)&amp;"")</f>
      </c>
      <c r="BZ1904" t="str">
        <f>IF($Z1904="","",INDEX($AH$2:$AH$2000,$Z1904)&amp;"")</f>
      </c>
      <c r="CA1904">
        <f>IF($Y1904="","",INDEX($BV$2:$BV$2000,$Y1904))</f>
      </c>
      <c r="CB1904">
        <f>IF($Z1904="","",INDEX($BV$2:$BV$2000,$Z1904))</f>
      </c>
    </row>
    <row r="1905">
      <c r="A1905" t="str">
        <f>IF(TRIM(INDEX(games!$A:$A,ROW()))="","",TRIM(INDEX(games!$A:$A,ROW())))</f>
      </c>
      <c r="B1905">
        <f>IF(OR($A1905="",INDEX(games!$B:$B,ROW())=""),"",INDEX(games!$B:$B,ROW()))</f>
      </c>
      <c r="C1905" t="str">
        <f>IF(OR($A1905="",INDEX(games!$C:$C,ROW())=""),"",INDEX(games!$C:$C,ROW()))</f>
      </c>
      <c r="D1905">
        <f>IF($A1905="","",COUNTIF($W$2:$W$2500,$A1905)+COUNTIF($X$2:$X$2500,$A1905))</f>
      </c>
      <c r="E1905">
        <f>IF($A1905="","",IFERROR(MATCH($C1905,$R$2:$R$5,0),0))</f>
      </c>
      <c r="F1905">
        <f>IF($A1905="","",MOD(ROW(),34))</f>
      </c>
      <c r="G1905">
        <f>IF($A1905="",NA(),IF($C1905="Action",$B1905,NA()))</f>
      </c>
      <c r="H1905">
        <f>IF($A1905="",NA(),IF($C1905="Action",1+$F1905*0.023,NA()))</f>
      </c>
      <c r="I1905">
        <f>IF($A1905="",NA(),IF($C1905="Strategy",$B1905,NA()))</f>
      </c>
      <c r="J1905">
        <f>IF($A1905="",NA(),IF($C1905="Strategy",2+$F1905*0.023,NA()))</f>
      </c>
      <c r="K1905">
        <f>IF($A1905="",NA(),IF($C1905="Deckbuilder",$B1905,NA()))</f>
      </c>
      <c r="L1905">
        <f>IF($A1905="",NA(),IF($C1905="Deckbuilder",3+$F1905*0.023,NA()))</f>
      </c>
      <c r="M1905">
        <f>IF($A1905="",NA(),IF($C1905="Traditional",$B1905,NA()))</f>
      </c>
      <c r="N1905">
        <f>IF($A1905="",NA(),IF($C1905="Traditional",4+$F1905*0.023,NA()))</f>
      </c>
      <c r="O1905">
        <f>IF($A1905="","",$D1905+ROW()/1000000)</f>
      </c>
      <c r="P1905" t="str">
        <f>IF(OR($A1905="",INDEX(games!$H:$H,ROW())=""),"",INDEX(games!$H:$H,ROW()))</f>
      </c>
      <c r="Q1905">
        <f>IF(OR($A1905="",$P1905&lt;&gt;"Yes"),"",$D1905+ROW()/1000000)</f>
      </c>
      <c r="T1905">
        <f>IF($Y1905="","",INDEX($B$2:$B$2000,$Y1905))</f>
      </c>
      <c r="U1905">
        <f>IF($Z1905="","",INDEX($B$2:$B$2000,$Z1905))</f>
      </c>
      <c r="V1905">
        <f>IF(OR($T1905="",$U1905=""),"",$U1905-$T1905)</f>
      </c>
      <c r="W1905" t="str">
        <f>IF(TRIM(INDEX(connections!$A:$A,ROW()))="","",TRIM(INDEX(connections!$A:$A,ROW())))</f>
      </c>
      <c r="X1905" t="str">
        <f>IF($W1905="","",TRIM(INDEX(connections!$B:$B,ROW())))</f>
      </c>
      <c r="Y1905">
        <f>IF($W1905="","",IFERROR(MATCH($W1905,$A$2:$A$2000,0),""))</f>
      </c>
      <c r="Z1905">
        <f>IF($X1905="","",IFERROR(MATCH($X1905,$A$2:$A$2000,0),""))</f>
      </c>
      <c r="AA1905" t="str">
        <f>IF($Y1905="","",INDEX($P$2:$P$2000,$Y1905))</f>
      </c>
      <c r="AB1905" t="str">
        <f>IF($Z1905="","",INDEX($P$2:$P$2000,$Z1905))</f>
      </c>
      <c r="AC1905">
        <f>IF(AND($AA1905="Yes",$AB1905="Yes"),1,"")</f>
      </c>
      <c r="AD1905">
        <f>IF(OR($Y1905="",$Z1905=""),"",IF(INDEX($C$2:$C$2000,$Y1905)=INDEX($C$2:$C$2000,$Z1905),0,1))</f>
      </c>
      <c r="AE1905">
        <f>IF($AC1905&lt;&gt;1,"",IF(AND(INDEX($AG$2:$AG$2000,$Y1905)=1,INDEX($AG$2:$AG$2000,$Z1905)=1),1,""))</f>
      </c>
      <c r="AG1905">
        <f>IF($A1905="","",COUNTIFS($W$2:$W$2500,$A1905,$AB$2:$AB$2500,"Yes")+COUNTIFS($X$2:$X$2500,$A1905,$AA$2:$AA$2500,"Yes"))</f>
      </c>
      <c r="AH1905" t="str">
        <f>IF(OR($P1905&lt;&gt;"Yes",N($AG1905)=0),"",IF(AND($AG1905=1,COUNTIFS($W$2:$W$2500,$A1905,$AE$2:$AE$2500,1)+COUNTIFS($X$2:$X$2500,$A1905,$AE$2:$AE$2500,1)&gt;0),"","Yes"))</f>
      </c>
      <c r="AI1905">
        <f>IF($AH1905="Yes",$AG1905,"")</f>
      </c>
      <c r="AJ1905">
        <f>IF($AI1905="","",$AI1905+ROW()/1000000)</f>
      </c>
      <c r="AK1905">
        <f>IF(OR($A1905="",$P1905="Yes",N($AG1905)=0),"",$AG1905+ROW()/1000000)</f>
      </c>
      <c r="AL1905" t="str">
        <f>IF($A1905="","",INDEX(games!$J:$J,ROW())&amp;"")</f>
      </c>
      <c r="AM1905">
        <f>IF($A1905="","",SUMPRODUCT($AO1905:$BD1905,'Map Analysis'!$AP$2^{0,1,2,3,4,5,6,7,8,9,10,11,12,13,14,15}))</f>
      </c>
      <c r="AN1905">
        <f>IF($A1905="","",$AM1905+ROW()/10000000)</f>
      </c>
      <c r="AO1905">
        <f>IF($A1905="","",COUNTIF($W$2:$W$2500,$A1905))</f>
      </c>
      <c r="AP1905">
        <f>IF($A1905="","",SUMIFS($BF$2:$BF$2500,$W$2:$W$2500,$A1905))</f>
      </c>
      <c r="AQ1905">
        <f>IF($A1905="","",SUMIFS($BG$2:$BG$2500,$W$2:$W$2500,$A1905))</f>
      </c>
      <c r="AR1905">
        <f>IF($A1905="","",SUMIFS($BH$2:$BH$2500,$W$2:$W$2500,$A1905))</f>
      </c>
      <c r="AS1905">
        <f>IF($A1905="","",SUMIFS($BI$2:$BI$2500,$W$2:$W$2500,$A1905))</f>
      </c>
      <c r="AT1905">
        <f>IF($A1905="","",SUMIFS($BJ$2:$BJ$2500,$W$2:$W$2500,$A1905))</f>
      </c>
      <c r="AU1905">
        <f>IF($A1905="","",SUMIFS($BK$2:$BK$2500,$W$2:$W$2500,$A1905))</f>
      </c>
      <c r="AV1905">
        <f>IF($A1905="","",SUMIFS($BL$2:$BL$2500,$W$2:$W$2500,$A1905))</f>
      </c>
      <c r="AW1905">
        <f>IF($A1905="","",SUMIFS($BM$2:$BM$2500,$W$2:$W$2500,$A1905))</f>
      </c>
      <c r="AX1905">
        <f>IF($A1905="","",SUMIFS($BN$2:$BN$2500,$W$2:$W$2500,$A1905))</f>
      </c>
      <c r="AY1905">
        <f>IF($A1905="","",SUMIFS($BO$2:$BO$2500,$W$2:$W$2500,$A1905))</f>
      </c>
      <c r="AZ1905">
        <f>IF($A1905="","",SUMIFS($BP$2:$BP$2500,$W$2:$W$2500,$A1905))</f>
      </c>
      <c r="BA1905">
        <f>IF($A1905="","",SUMIFS($BQ$2:$BQ$2500,$W$2:$W$2500,$A1905))</f>
      </c>
      <c r="BB1905">
        <f>IF($A1905="","",SUMIFS($BR$2:$BR$2500,$W$2:$W$2500,$A1905))</f>
      </c>
      <c r="BC1905">
        <f>IF($A1905="","",SUMIFS($BS$2:$BS$2500,$W$2:$W$2500,$A1905))</f>
      </c>
      <c r="BD1905">
        <f>IF($A1905="","",SUMIFS($BT$2:$BT$2500,$W$2:$W$2500,$A1905))</f>
      </c>
      <c r="BF1905">
        <f>IF($Z1905="","",INDEX($AO$2:$AO$2000,$Z1905))</f>
      </c>
      <c r="BG1905">
        <f>IF($Z1905="","",INDEX($AP$2:$AP$2000,$Z1905))</f>
      </c>
      <c r="BH1905">
        <f>IF($Z1905="","",INDEX($AQ$2:$AQ$2000,$Z1905))</f>
      </c>
      <c r="BI1905">
        <f>IF($Z1905="","",INDEX($AR$2:$AR$2000,$Z1905))</f>
      </c>
      <c r="BJ1905">
        <f>IF($Z1905="","",INDEX($AS$2:$AS$2000,$Z1905))</f>
      </c>
      <c r="BK1905">
        <f>IF($Z1905="","",INDEX($AT$2:$AT$2000,$Z1905))</f>
      </c>
      <c r="BL1905">
        <f>IF($Z1905="","",INDEX($AU$2:$AU$2000,$Z1905))</f>
      </c>
      <c r="BM1905">
        <f>IF($Z1905="","",INDEX($AV$2:$AV$2000,$Z1905))</f>
      </c>
      <c r="BN1905">
        <f>IF($Z1905="","",INDEX($AW$2:$AW$2000,$Z1905))</f>
      </c>
      <c r="BO1905">
        <f>IF($Z1905="","",INDEX($AX$2:$AX$2000,$Z1905))</f>
      </c>
      <c r="BP1905">
        <f>IF($Z1905="","",INDEX($AY$2:$AY$2000,$Z1905))</f>
      </c>
      <c r="BQ1905">
        <f>IF($Z1905="","",INDEX($AZ$2:$AZ$2000,$Z1905))</f>
      </c>
      <c r="BR1905">
        <f>IF($Z1905="","",INDEX($BA$2:$BA$2000,$Z1905))</f>
      </c>
      <c r="BS1905">
        <f>IF($Z1905="","",INDEX($BB$2:$BB$2000,$Z1905))</f>
      </c>
      <c r="BT1905">
        <f>IF($Z1905="","",INDEX($BC$2:$BC$2000,$Z1905))</f>
      </c>
      <c r="BV1905">
        <f>IF(OR($A1905="",$P1905&lt;&gt;"Yes",$AH1905="Yes"),"",1+N($AG1905))</f>
      </c>
      <c r="BW1905">
        <f>IF($A1905="","",COUNTIFS($W$2:$W$2500,$A1905,$BZ$2:$BZ$2500,"Yes")+COUNTIFS($X$2:$X$2500,$A1905,$BY$2:$BY$2500,"Yes"))</f>
      </c>
      <c r="BX1905">
        <f>IF(OR($A1905="",$P1905="Yes"),"",IF(N($BW1905)=0,0,1+SUMIFS($CB$2:$CB$2500,$W$2:$W$2500,$A1905)+SUMIFS($CA$2:$CA$2500,$X$2:$X$2500,$A1905)))</f>
      </c>
      <c r="BY1905" t="str">
        <f>IF($Y1905="","",INDEX($AH$2:$AH$2000,$Y1905)&amp;"")</f>
      </c>
      <c r="BZ1905" t="str">
        <f>IF($Z1905="","",INDEX($AH$2:$AH$2000,$Z1905)&amp;"")</f>
      </c>
      <c r="CA1905">
        <f>IF($Y1905="","",INDEX($BV$2:$BV$2000,$Y1905))</f>
      </c>
      <c r="CB1905">
        <f>IF($Z1905="","",INDEX($BV$2:$BV$2000,$Z1905))</f>
      </c>
    </row>
    <row r="1906">
      <c r="A1906" t="str">
        <f>IF(TRIM(INDEX(games!$A:$A,ROW()))="","",TRIM(INDEX(games!$A:$A,ROW())))</f>
      </c>
      <c r="B1906">
        <f>IF(OR($A1906="",INDEX(games!$B:$B,ROW())=""),"",INDEX(games!$B:$B,ROW()))</f>
      </c>
      <c r="C1906" t="str">
        <f>IF(OR($A1906="",INDEX(games!$C:$C,ROW())=""),"",INDEX(games!$C:$C,ROW()))</f>
      </c>
      <c r="D1906">
        <f>IF($A1906="","",COUNTIF($W$2:$W$2500,$A1906)+COUNTIF($X$2:$X$2500,$A1906))</f>
      </c>
      <c r="E1906">
        <f>IF($A1906="","",IFERROR(MATCH($C1906,$R$2:$R$5,0),0))</f>
      </c>
      <c r="F1906">
        <f>IF($A1906="","",MOD(ROW(),34))</f>
      </c>
      <c r="G1906">
        <f>IF($A1906="",NA(),IF($C1906="Action",$B1906,NA()))</f>
      </c>
      <c r="H1906">
        <f>IF($A1906="",NA(),IF($C1906="Action",1+$F1906*0.023,NA()))</f>
      </c>
      <c r="I1906">
        <f>IF($A1906="",NA(),IF($C1906="Strategy",$B1906,NA()))</f>
      </c>
      <c r="J1906">
        <f>IF($A1906="",NA(),IF($C1906="Strategy",2+$F1906*0.023,NA()))</f>
      </c>
      <c r="K1906">
        <f>IF($A1906="",NA(),IF($C1906="Deckbuilder",$B1906,NA()))</f>
      </c>
      <c r="L1906">
        <f>IF($A1906="",NA(),IF($C1906="Deckbuilder",3+$F1906*0.023,NA()))</f>
      </c>
      <c r="M1906">
        <f>IF($A1906="",NA(),IF($C1906="Traditional",$B1906,NA()))</f>
      </c>
      <c r="N1906">
        <f>IF($A1906="",NA(),IF($C1906="Traditional",4+$F1906*0.023,NA()))</f>
      </c>
      <c r="O1906">
        <f>IF($A1906="","",$D1906+ROW()/1000000)</f>
      </c>
      <c r="P1906" t="str">
        <f>IF(OR($A1906="",INDEX(games!$H:$H,ROW())=""),"",INDEX(games!$H:$H,ROW()))</f>
      </c>
      <c r="Q1906">
        <f>IF(OR($A1906="",$P1906&lt;&gt;"Yes"),"",$D1906+ROW()/1000000)</f>
      </c>
      <c r="T1906">
        <f>IF($Y1906="","",INDEX($B$2:$B$2000,$Y1906))</f>
      </c>
      <c r="U1906">
        <f>IF($Z1906="","",INDEX($B$2:$B$2000,$Z1906))</f>
      </c>
      <c r="V1906">
        <f>IF(OR($T1906="",$U1906=""),"",$U1906-$T1906)</f>
      </c>
      <c r="W1906" t="str">
        <f>IF(TRIM(INDEX(connections!$A:$A,ROW()))="","",TRIM(INDEX(connections!$A:$A,ROW())))</f>
      </c>
      <c r="X1906" t="str">
        <f>IF($W1906="","",TRIM(INDEX(connections!$B:$B,ROW())))</f>
      </c>
      <c r="Y1906">
        <f>IF($W1906="","",IFERROR(MATCH($W1906,$A$2:$A$2000,0),""))</f>
      </c>
      <c r="Z1906">
        <f>IF($X1906="","",IFERROR(MATCH($X1906,$A$2:$A$2000,0),""))</f>
      </c>
      <c r="AA1906" t="str">
        <f>IF($Y1906="","",INDEX($P$2:$P$2000,$Y1906))</f>
      </c>
      <c r="AB1906" t="str">
        <f>IF($Z1906="","",INDEX($P$2:$P$2000,$Z1906))</f>
      </c>
      <c r="AC1906">
        <f>IF(AND($AA1906="Yes",$AB1906="Yes"),1,"")</f>
      </c>
      <c r="AD1906">
        <f>IF(OR($Y1906="",$Z1906=""),"",IF(INDEX($C$2:$C$2000,$Y1906)=INDEX($C$2:$C$2000,$Z1906),0,1))</f>
      </c>
      <c r="AE1906">
        <f>IF($AC1906&lt;&gt;1,"",IF(AND(INDEX($AG$2:$AG$2000,$Y1906)=1,INDEX($AG$2:$AG$2000,$Z1906)=1),1,""))</f>
      </c>
      <c r="AG1906">
        <f>IF($A1906="","",COUNTIFS($W$2:$W$2500,$A1906,$AB$2:$AB$2500,"Yes")+COUNTIFS($X$2:$X$2500,$A1906,$AA$2:$AA$2500,"Yes"))</f>
      </c>
      <c r="AH1906" t="str">
        <f>IF(OR($P1906&lt;&gt;"Yes",N($AG1906)=0),"",IF(AND($AG1906=1,COUNTIFS($W$2:$W$2500,$A1906,$AE$2:$AE$2500,1)+COUNTIFS($X$2:$X$2500,$A1906,$AE$2:$AE$2500,1)&gt;0),"","Yes"))</f>
      </c>
      <c r="AI1906">
        <f>IF($AH1906="Yes",$AG1906,"")</f>
      </c>
      <c r="AJ1906">
        <f>IF($AI1906="","",$AI1906+ROW()/1000000)</f>
      </c>
      <c r="AK1906">
        <f>IF(OR($A1906="",$P1906="Yes",N($AG1906)=0),"",$AG1906+ROW()/1000000)</f>
      </c>
      <c r="AL1906" t="str">
        <f>IF($A1906="","",INDEX(games!$J:$J,ROW())&amp;"")</f>
      </c>
      <c r="AM1906">
        <f>IF($A1906="","",SUMPRODUCT($AO1906:$BD1906,'Map Analysis'!$AP$2^{0,1,2,3,4,5,6,7,8,9,10,11,12,13,14,15}))</f>
      </c>
      <c r="AN1906">
        <f>IF($A1906="","",$AM1906+ROW()/10000000)</f>
      </c>
      <c r="AO1906">
        <f>IF($A1906="","",COUNTIF($W$2:$W$2500,$A1906))</f>
      </c>
      <c r="AP1906">
        <f>IF($A1906="","",SUMIFS($BF$2:$BF$2500,$W$2:$W$2500,$A1906))</f>
      </c>
      <c r="AQ1906">
        <f>IF($A1906="","",SUMIFS($BG$2:$BG$2500,$W$2:$W$2500,$A1906))</f>
      </c>
      <c r="AR1906">
        <f>IF($A1906="","",SUMIFS($BH$2:$BH$2500,$W$2:$W$2500,$A1906))</f>
      </c>
      <c r="AS1906">
        <f>IF($A1906="","",SUMIFS($BI$2:$BI$2500,$W$2:$W$2500,$A1906))</f>
      </c>
      <c r="AT1906">
        <f>IF($A1906="","",SUMIFS($BJ$2:$BJ$2500,$W$2:$W$2500,$A1906))</f>
      </c>
      <c r="AU1906">
        <f>IF($A1906="","",SUMIFS($BK$2:$BK$2500,$W$2:$W$2500,$A1906))</f>
      </c>
      <c r="AV1906">
        <f>IF($A1906="","",SUMIFS($BL$2:$BL$2500,$W$2:$W$2500,$A1906))</f>
      </c>
      <c r="AW1906">
        <f>IF($A1906="","",SUMIFS($BM$2:$BM$2500,$W$2:$W$2500,$A1906))</f>
      </c>
      <c r="AX1906">
        <f>IF($A1906="","",SUMIFS($BN$2:$BN$2500,$W$2:$W$2500,$A1906))</f>
      </c>
      <c r="AY1906">
        <f>IF($A1906="","",SUMIFS($BO$2:$BO$2500,$W$2:$W$2500,$A1906))</f>
      </c>
      <c r="AZ1906">
        <f>IF($A1906="","",SUMIFS($BP$2:$BP$2500,$W$2:$W$2500,$A1906))</f>
      </c>
      <c r="BA1906">
        <f>IF($A1906="","",SUMIFS($BQ$2:$BQ$2500,$W$2:$W$2500,$A1906))</f>
      </c>
      <c r="BB1906">
        <f>IF($A1906="","",SUMIFS($BR$2:$BR$2500,$W$2:$W$2500,$A1906))</f>
      </c>
      <c r="BC1906">
        <f>IF($A1906="","",SUMIFS($BS$2:$BS$2500,$W$2:$W$2500,$A1906))</f>
      </c>
      <c r="BD1906">
        <f>IF($A1906="","",SUMIFS($BT$2:$BT$2500,$W$2:$W$2500,$A1906))</f>
      </c>
      <c r="BF1906">
        <f>IF($Z1906="","",INDEX($AO$2:$AO$2000,$Z1906))</f>
      </c>
      <c r="BG1906">
        <f>IF($Z1906="","",INDEX($AP$2:$AP$2000,$Z1906))</f>
      </c>
      <c r="BH1906">
        <f>IF($Z1906="","",INDEX($AQ$2:$AQ$2000,$Z1906))</f>
      </c>
      <c r="BI1906">
        <f>IF($Z1906="","",INDEX($AR$2:$AR$2000,$Z1906))</f>
      </c>
      <c r="BJ1906">
        <f>IF($Z1906="","",INDEX($AS$2:$AS$2000,$Z1906))</f>
      </c>
      <c r="BK1906">
        <f>IF($Z1906="","",INDEX($AT$2:$AT$2000,$Z1906))</f>
      </c>
      <c r="BL1906">
        <f>IF($Z1906="","",INDEX($AU$2:$AU$2000,$Z1906))</f>
      </c>
      <c r="BM1906">
        <f>IF($Z1906="","",INDEX($AV$2:$AV$2000,$Z1906))</f>
      </c>
      <c r="BN1906">
        <f>IF($Z1906="","",INDEX($AW$2:$AW$2000,$Z1906))</f>
      </c>
      <c r="BO1906">
        <f>IF($Z1906="","",INDEX($AX$2:$AX$2000,$Z1906))</f>
      </c>
      <c r="BP1906">
        <f>IF($Z1906="","",INDEX($AY$2:$AY$2000,$Z1906))</f>
      </c>
      <c r="BQ1906">
        <f>IF($Z1906="","",INDEX($AZ$2:$AZ$2000,$Z1906))</f>
      </c>
      <c r="BR1906">
        <f>IF($Z1906="","",INDEX($BA$2:$BA$2000,$Z1906))</f>
      </c>
      <c r="BS1906">
        <f>IF($Z1906="","",INDEX($BB$2:$BB$2000,$Z1906))</f>
      </c>
      <c r="BT1906">
        <f>IF($Z1906="","",INDEX($BC$2:$BC$2000,$Z1906))</f>
      </c>
      <c r="BV1906">
        <f>IF(OR($A1906="",$P1906&lt;&gt;"Yes",$AH1906="Yes"),"",1+N($AG1906))</f>
      </c>
      <c r="BW1906">
        <f>IF($A1906="","",COUNTIFS($W$2:$W$2500,$A1906,$BZ$2:$BZ$2500,"Yes")+COUNTIFS($X$2:$X$2500,$A1906,$BY$2:$BY$2500,"Yes"))</f>
      </c>
      <c r="BX1906">
        <f>IF(OR($A1906="",$P1906="Yes"),"",IF(N($BW1906)=0,0,1+SUMIFS($CB$2:$CB$2500,$W$2:$W$2500,$A1906)+SUMIFS($CA$2:$CA$2500,$X$2:$X$2500,$A1906)))</f>
      </c>
      <c r="BY1906" t="str">
        <f>IF($Y1906="","",INDEX($AH$2:$AH$2000,$Y1906)&amp;"")</f>
      </c>
      <c r="BZ1906" t="str">
        <f>IF($Z1906="","",INDEX($AH$2:$AH$2000,$Z1906)&amp;"")</f>
      </c>
      <c r="CA1906">
        <f>IF($Y1906="","",INDEX($BV$2:$BV$2000,$Y1906))</f>
      </c>
      <c r="CB1906">
        <f>IF($Z1906="","",INDEX($BV$2:$BV$2000,$Z1906))</f>
      </c>
    </row>
    <row r="1907">
      <c r="A1907" t="str">
        <f>IF(TRIM(INDEX(games!$A:$A,ROW()))="","",TRIM(INDEX(games!$A:$A,ROW())))</f>
      </c>
      <c r="B1907">
        <f>IF(OR($A1907="",INDEX(games!$B:$B,ROW())=""),"",INDEX(games!$B:$B,ROW()))</f>
      </c>
      <c r="C1907" t="str">
        <f>IF(OR($A1907="",INDEX(games!$C:$C,ROW())=""),"",INDEX(games!$C:$C,ROW()))</f>
      </c>
      <c r="D1907">
        <f>IF($A1907="","",COUNTIF($W$2:$W$2500,$A1907)+COUNTIF($X$2:$X$2500,$A1907))</f>
      </c>
      <c r="E1907">
        <f>IF($A1907="","",IFERROR(MATCH($C1907,$R$2:$R$5,0),0))</f>
      </c>
      <c r="F1907">
        <f>IF($A1907="","",MOD(ROW(),34))</f>
      </c>
      <c r="G1907">
        <f>IF($A1907="",NA(),IF($C1907="Action",$B1907,NA()))</f>
      </c>
      <c r="H1907">
        <f>IF($A1907="",NA(),IF($C1907="Action",1+$F1907*0.023,NA()))</f>
      </c>
      <c r="I1907">
        <f>IF($A1907="",NA(),IF($C1907="Strategy",$B1907,NA()))</f>
      </c>
      <c r="J1907">
        <f>IF($A1907="",NA(),IF($C1907="Strategy",2+$F1907*0.023,NA()))</f>
      </c>
      <c r="K1907">
        <f>IF($A1907="",NA(),IF($C1907="Deckbuilder",$B1907,NA()))</f>
      </c>
      <c r="L1907">
        <f>IF($A1907="",NA(),IF($C1907="Deckbuilder",3+$F1907*0.023,NA()))</f>
      </c>
      <c r="M1907">
        <f>IF($A1907="",NA(),IF($C1907="Traditional",$B1907,NA()))</f>
      </c>
      <c r="N1907">
        <f>IF($A1907="",NA(),IF($C1907="Traditional",4+$F1907*0.023,NA()))</f>
      </c>
      <c r="O1907">
        <f>IF($A1907="","",$D1907+ROW()/1000000)</f>
      </c>
      <c r="P1907" t="str">
        <f>IF(OR($A1907="",INDEX(games!$H:$H,ROW())=""),"",INDEX(games!$H:$H,ROW()))</f>
      </c>
      <c r="Q1907">
        <f>IF(OR($A1907="",$P1907&lt;&gt;"Yes"),"",$D1907+ROW()/1000000)</f>
      </c>
      <c r="T1907">
        <f>IF($Y1907="","",INDEX($B$2:$B$2000,$Y1907))</f>
      </c>
      <c r="U1907">
        <f>IF($Z1907="","",INDEX($B$2:$B$2000,$Z1907))</f>
      </c>
      <c r="V1907">
        <f>IF(OR($T1907="",$U1907=""),"",$U1907-$T1907)</f>
      </c>
      <c r="W1907" t="str">
        <f>IF(TRIM(INDEX(connections!$A:$A,ROW()))="","",TRIM(INDEX(connections!$A:$A,ROW())))</f>
      </c>
      <c r="X1907" t="str">
        <f>IF($W1907="","",TRIM(INDEX(connections!$B:$B,ROW())))</f>
      </c>
      <c r="Y1907">
        <f>IF($W1907="","",IFERROR(MATCH($W1907,$A$2:$A$2000,0),""))</f>
      </c>
      <c r="Z1907">
        <f>IF($X1907="","",IFERROR(MATCH($X1907,$A$2:$A$2000,0),""))</f>
      </c>
      <c r="AA1907" t="str">
        <f>IF($Y1907="","",INDEX($P$2:$P$2000,$Y1907))</f>
      </c>
      <c r="AB1907" t="str">
        <f>IF($Z1907="","",INDEX($P$2:$P$2000,$Z1907))</f>
      </c>
      <c r="AC1907">
        <f>IF(AND($AA1907="Yes",$AB1907="Yes"),1,"")</f>
      </c>
      <c r="AD1907">
        <f>IF(OR($Y1907="",$Z1907=""),"",IF(INDEX($C$2:$C$2000,$Y1907)=INDEX($C$2:$C$2000,$Z1907),0,1))</f>
      </c>
      <c r="AE1907">
        <f>IF($AC1907&lt;&gt;1,"",IF(AND(INDEX($AG$2:$AG$2000,$Y1907)=1,INDEX($AG$2:$AG$2000,$Z1907)=1),1,""))</f>
      </c>
      <c r="AG1907">
        <f>IF($A1907="","",COUNTIFS($W$2:$W$2500,$A1907,$AB$2:$AB$2500,"Yes")+COUNTIFS($X$2:$X$2500,$A1907,$AA$2:$AA$2500,"Yes"))</f>
      </c>
      <c r="AH1907" t="str">
        <f>IF(OR($P1907&lt;&gt;"Yes",N($AG1907)=0),"",IF(AND($AG1907=1,COUNTIFS($W$2:$W$2500,$A1907,$AE$2:$AE$2500,1)+COUNTIFS($X$2:$X$2500,$A1907,$AE$2:$AE$2500,1)&gt;0),"","Yes"))</f>
      </c>
      <c r="AI1907">
        <f>IF($AH1907="Yes",$AG1907,"")</f>
      </c>
      <c r="AJ1907">
        <f>IF($AI1907="","",$AI1907+ROW()/1000000)</f>
      </c>
      <c r="AK1907">
        <f>IF(OR($A1907="",$P1907="Yes",N($AG1907)=0),"",$AG1907+ROW()/1000000)</f>
      </c>
      <c r="AL1907" t="str">
        <f>IF($A1907="","",INDEX(games!$J:$J,ROW())&amp;"")</f>
      </c>
      <c r="AM1907">
        <f>IF($A1907="","",SUMPRODUCT($AO1907:$BD1907,'Map Analysis'!$AP$2^{0,1,2,3,4,5,6,7,8,9,10,11,12,13,14,15}))</f>
      </c>
      <c r="AN1907">
        <f>IF($A1907="","",$AM1907+ROW()/10000000)</f>
      </c>
      <c r="AO1907">
        <f>IF($A1907="","",COUNTIF($W$2:$W$2500,$A1907))</f>
      </c>
      <c r="AP1907">
        <f>IF($A1907="","",SUMIFS($BF$2:$BF$2500,$W$2:$W$2500,$A1907))</f>
      </c>
      <c r="AQ1907">
        <f>IF($A1907="","",SUMIFS($BG$2:$BG$2500,$W$2:$W$2500,$A1907))</f>
      </c>
      <c r="AR1907">
        <f>IF($A1907="","",SUMIFS($BH$2:$BH$2500,$W$2:$W$2500,$A1907))</f>
      </c>
      <c r="AS1907">
        <f>IF($A1907="","",SUMIFS($BI$2:$BI$2500,$W$2:$W$2500,$A1907))</f>
      </c>
      <c r="AT1907">
        <f>IF($A1907="","",SUMIFS($BJ$2:$BJ$2500,$W$2:$W$2500,$A1907))</f>
      </c>
      <c r="AU1907">
        <f>IF($A1907="","",SUMIFS($BK$2:$BK$2500,$W$2:$W$2500,$A1907))</f>
      </c>
      <c r="AV1907">
        <f>IF($A1907="","",SUMIFS($BL$2:$BL$2500,$W$2:$W$2500,$A1907))</f>
      </c>
      <c r="AW1907">
        <f>IF($A1907="","",SUMIFS($BM$2:$BM$2500,$W$2:$W$2500,$A1907))</f>
      </c>
      <c r="AX1907">
        <f>IF($A1907="","",SUMIFS($BN$2:$BN$2500,$W$2:$W$2500,$A1907))</f>
      </c>
      <c r="AY1907">
        <f>IF($A1907="","",SUMIFS($BO$2:$BO$2500,$W$2:$W$2500,$A1907))</f>
      </c>
      <c r="AZ1907">
        <f>IF($A1907="","",SUMIFS($BP$2:$BP$2500,$W$2:$W$2500,$A1907))</f>
      </c>
      <c r="BA1907">
        <f>IF($A1907="","",SUMIFS($BQ$2:$BQ$2500,$W$2:$W$2500,$A1907))</f>
      </c>
      <c r="BB1907">
        <f>IF($A1907="","",SUMIFS($BR$2:$BR$2500,$W$2:$W$2500,$A1907))</f>
      </c>
      <c r="BC1907">
        <f>IF($A1907="","",SUMIFS($BS$2:$BS$2500,$W$2:$W$2500,$A1907))</f>
      </c>
      <c r="BD1907">
        <f>IF($A1907="","",SUMIFS($BT$2:$BT$2500,$W$2:$W$2500,$A1907))</f>
      </c>
      <c r="BF1907">
        <f>IF($Z1907="","",INDEX($AO$2:$AO$2000,$Z1907))</f>
      </c>
      <c r="BG1907">
        <f>IF($Z1907="","",INDEX($AP$2:$AP$2000,$Z1907))</f>
      </c>
      <c r="BH1907">
        <f>IF($Z1907="","",INDEX($AQ$2:$AQ$2000,$Z1907))</f>
      </c>
      <c r="BI1907">
        <f>IF($Z1907="","",INDEX($AR$2:$AR$2000,$Z1907))</f>
      </c>
      <c r="BJ1907">
        <f>IF($Z1907="","",INDEX($AS$2:$AS$2000,$Z1907))</f>
      </c>
      <c r="BK1907">
        <f>IF($Z1907="","",INDEX($AT$2:$AT$2000,$Z1907))</f>
      </c>
      <c r="BL1907">
        <f>IF($Z1907="","",INDEX($AU$2:$AU$2000,$Z1907))</f>
      </c>
      <c r="BM1907">
        <f>IF($Z1907="","",INDEX($AV$2:$AV$2000,$Z1907))</f>
      </c>
      <c r="BN1907">
        <f>IF($Z1907="","",INDEX($AW$2:$AW$2000,$Z1907))</f>
      </c>
      <c r="BO1907">
        <f>IF($Z1907="","",INDEX($AX$2:$AX$2000,$Z1907))</f>
      </c>
      <c r="BP1907">
        <f>IF($Z1907="","",INDEX($AY$2:$AY$2000,$Z1907))</f>
      </c>
      <c r="BQ1907">
        <f>IF($Z1907="","",INDEX($AZ$2:$AZ$2000,$Z1907))</f>
      </c>
      <c r="BR1907">
        <f>IF($Z1907="","",INDEX($BA$2:$BA$2000,$Z1907))</f>
      </c>
      <c r="BS1907">
        <f>IF($Z1907="","",INDEX($BB$2:$BB$2000,$Z1907))</f>
      </c>
      <c r="BT1907">
        <f>IF($Z1907="","",INDEX($BC$2:$BC$2000,$Z1907))</f>
      </c>
      <c r="BV1907">
        <f>IF(OR($A1907="",$P1907&lt;&gt;"Yes",$AH1907="Yes"),"",1+N($AG1907))</f>
      </c>
      <c r="BW1907">
        <f>IF($A1907="","",COUNTIFS($W$2:$W$2500,$A1907,$BZ$2:$BZ$2500,"Yes")+COUNTIFS($X$2:$X$2500,$A1907,$BY$2:$BY$2500,"Yes"))</f>
      </c>
      <c r="BX1907">
        <f>IF(OR($A1907="",$P1907="Yes"),"",IF(N($BW1907)=0,0,1+SUMIFS($CB$2:$CB$2500,$W$2:$W$2500,$A1907)+SUMIFS($CA$2:$CA$2500,$X$2:$X$2500,$A1907)))</f>
      </c>
      <c r="BY1907" t="str">
        <f>IF($Y1907="","",INDEX($AH$2:$AH$2000,$Y1907)&amp;"")</f>
      </c>
      <c r="BZ1907" t="str">
        <f>IF($Z1907="","",INDEX($AH$2:$AH$2000,$Z1907)&amp;"")</f>
      </c>
      <c r="CA1907">
        <f>IF($Y1907="","",INDEX($BV$2:$BV$2000,$Y1907))</f>
      </c>
      <c r="CB1907">
        <f>IF($Z1907="","",INDEX($BV$2:$BV$2000,$Z1907))</f>
      </c>
    </row>
    <row r="1908">
      <c r="A1908" t="str">
        <f>IF(TRIM(INDEX(games!$A:$A,ROW()))="","",TRIM(INDEX(games!$A:$A,ROW())))</f>
      </c>
      <c r="B1908">
        <f>IF(OR($A1908="",INDEX(games!$B:$B,ROW())=""),"",INDEX(games!$B:$B,ROW()))</f>
      </c>
      <c r="C1908" t="str">
        <f>IF(OR($A1908="",INDEX(games!$C:$C,ROW())=""),"",INDEX(games!$C:$C,ROW()))</f>
      </c>
      <c r="D1908">
        <f>IF($A1908="","",COUNTIF($W$2:$W$2500,$A1908)+COUNTIF($X$2:$X$2500,$A1908))</f>
      </c>
      <c r="E1908">
        <f>IF($A1908="","",IFERROR(MATCH($C1908,$R$2:$R$5,0),0))</f>
      </c>
      <c r="F1908">
        <f>IF($A1908="","",MOD(ROW(),34))</f>
      </c>
      <c r="G1908">
        <f>IF($A1908="",NA(),IF($C1908="Action",$B1908,NA()))</f>
      </c>
      <c r="H1908">
        <f>IF($A1908="",NA(),IF($C1908="Action",1+$F1908*0.023,NA()))</f>
      </c>
      <c r="I1908">
        <f>IF($A1908="",NA(),IF($C1908="Strategy",$B1908,NA()))</f>
      </c>
      <c r="J1908">
        <f>IF($A1908="",NA(),IF($C1908="Strategy",2+$F1908*0.023,NA()))</f>
      </c>
      <c r="K1908">
        <f>IF($A1908="",NA(),IF($C1908="Deckbuilder",$B1908,NA()))</f>
      </c>
      <c r="L1908">
        <f>IF($A1908="",NA(),IF($C1908="Deckbuilder",3+$F1908*0.023,NA()))</f>
      </c>
      <c r="M1908">
        <f>IF($A1908="",NA(),IF($C1908="Traditional",$B1908,NA()))</f>
      </c>
      <c r="N1908">
        <f>IF($A1908="",NA(),IF($C1908="Traditional",4+$F1908*0.023,NA()))</f>
      </c>
      <c r="O1908">
        <f>IF($A1908="","",$D1908+ROW()/1000000)</f>
      </c>
      <c r="P1908" t="str">
        <f>IF(OR($A1908="",INDEX(games!$H:$H,ROW())=""),"",INDEX(games!$H:$H,ROW()))</f>
      </c>
      <c r="Q1908">
        <f>IF(OR($A1908="",$P1908&lt;&gt;"Yes"),"",$D1908+ROW()/1000000)</f>
      </c>
      <c r="T1908">
        <f>IF($Y1908="","",INDEX($B$2:$B$2000,$Y1908))</f>
      </c>
      <c r="U1908">
        <f>IF($Z1908="","",INDEX($B$2:$B$2000,$Z1908))</f>
      </c>
      <c r="V1908">
        <f>IF(OR($T1908="",$U1908=""),"",$U1908-$T1908)</f>
      </c>
      <c r="W1908" t="str">
        <f>IF(TRIM(INDEX(connections!$A:$A,ROW()))="","",TRIM(INDEX(connections!$A:$A,ROW())))</f>
      </c>
      <c r="X1908" t="str">
        <f>IF($W1908="","",TRIM(INDEX(connections!$B:$B,ROW())))</f>
      </c>
      <c r="Y1908">
        <f>IF($W1908="","",IFERROR(MATCH($W1908,$A$2:$A$2000,0),""))</f>
      </c>
      <c r="Z1908">
        <f>IF($X1908="","",IFERROR(MATCH($X1908,$A$2:$A$2000,0),""))</f>
      </c>
      <c r="AA1908" t="str">
        <f>IF($Y1908="","",INDEX($P$2:$P$2000,$Y1908))</f>
      </c>
      <c r="AB1908" t="str">
        <f>IF($Z1908="","",INDEX($P$2:$P$2000,$Z1908))</f>
      </c>
      <c r="AC1908">
        <f>IF(AND($AA1908="Yes",$AB1908="Yes"),1,"")</f>
      </c>
      <c r="AD1908">
        <f>IF(OR($Y1908="",$Z1908=""),"",IF(INDEX($C$2:$C$2000,$Y1908)=INDEX($C$2:$C$2000,$Z1908),0,1))</f>
      </c>
      <c r="AE1908">
        <f>IF($AC1908&lt;&gt;1,"",IF(AND(INDEX($AG$2:$AG$2000,$Y1908)=1,INDEX($AG$2:$AG$2000,$Z1908)=1),1,""))</f>
      </c>
      <c r="AG1908">
        <f>IF($A1908="","",COUNTIFS($W$2:$W$2500,$A1908,$AB$2:$AB$2500,"Yes")+COUNTIFS($X$2:$X$2500,$A1908,$AA$2:$AA$2500,"Yes"))</f>
      </c>
      <c r="AH1908" t="str">
        <f>IF(OR($P1908&lt;&gt;"Yes",N($AG1908)=0),"",IF(AND($AG1908=1,COUNTIFS($W$2:$W$2500,$A1908,$AE$2:$AE$2500,1)+COUNTIFS($X$2:$X$2500,$A1908,$AE$2:$AE$2500,1)&gt;0),"","Yes"))</f>
      </c>
      <c r="AI1908">
        <f>IF($AH1908="Yes",$AG1908,"")</f>
      </c>
      <c r="AJ1908">
        <f>IF($AI1908="","",$AI1908+ROW()/1000000)</f>
      </c>
      <c r="AK1908">
        <f>IF(OR($A1908="",$P1908="Yes",N($AG1908)=0),"",$AG1908+ROW()/1000000)</f>
      </c>
      <c r="AL1908" t="str">
        <f>IF($A1908="","",INDEX(games!$J:$J,ROW())&amp;"")</f>
      </c>
      <c r="AM1908">
        <f>IF($A1908="","",SUMPRODUCT($AO1908:$BD1908,'Map Analysis'!$AP$2^{0,1,2,3,4,5,6,7,8,9,10,11,12,13,14,15}))</f>
      </c>
      <c r="AN1908">
        <f>IF($A1908="","",$AM1908+ROW()/10000000)</f>
      </c>
      <c r="AO1908">
        <f>IF($A1908="","",COUNTIF($W$2:$W$2500,$A1908))</f>
      </c>
      <c r="AP1908">
        <f>IF($A1908="","",SUMIFS($BF$2:$BF$2500,$W$2:$W$2500,$A1908))</f>
      </c>
      <c r="AQ1908">
        <f>IF($A1908="","",SUMIFS($BG$2:$BG$2500,$W$2:$W$2500,$A1908))</f>
      </c>
      <c r="AR1908">
        <f>IF($A1908="","",SUMIFS($BH$2:$BH$2500,$W$2:$W$2500,$A1908))</f>
      </c>
      <c r="AS1908">
        <f>IF($A1908="","",SUMIFS($BI$2:$BI$2500,$W$2:$W$2500,$A1908))</f>
      </c>
      <c r="AT1908">
        <f>IF($A1908="","",SUMIFS($BJ$2:$BJ$2500,$W$2:$W$2500,$A1908))</f>
      </c>
      <c r="AU1908">
        <f>IF($A1908="","",SUMIFS($BK$2:$BK$2500,$W$2:$W$2500,$A1908))</f>
      </c>
      <c r="AV1908">
        <f>IF($A1908="","",SUMIFS($BL$2:$BL$2500,$W$2:$W$2500,$A1908))</f>
      </c>
      <c r="AW1908">
        <f>IF($A1908="","",SUMIFS($BM$2:$BM$2500,$W$2:$W$2500,$A1908))</f>
      </c>
      <c r="AX1908">
        <f>IF($A1908="","",SUMIFS($BN$2:$BN$2500,$W$2:$W$2500,$A1908))</f>
      </c>
      <c r="AY1908">
        <f>IF($A1908="","",SUMIFS($BO$2:$BO$2500,$W$2:$W$2500,$A1908))</f>
      </c>
      <c r="AZ1908">
        <f>IF($A1908="","",SUMIFS($BP$2:$BP$2500,$W$2:$W$2500,$A1908))</f>
      </c>
      <c r="BA1908">
        <f>IF($A1908="","",SUMIFS($BQ$2:$BQ$2500,$W$2:$W$2500,$A1908))</f>
      </c>
      <c r="BB1908">
        <f>IF($A1908="","",SUMIFS($BR$2:$BR$2500,$W$2:$W$2500,$A1908))</f>
      </c>
      <c r="BC1908">
        <f>IF($A1908="","",SUMIFS($BS$2:$BS$2500,$W$2:$W$2500,$A1908))</f>
      </c>
      <c r="BD1908">
        <f>IF($A1908="","",SUMIFS($BT$2:$BT$2500,$W$2:$W$2500,$A1908))</f>
      </c>
      <c r="BF1908">
        <f>IF($Z1908="","",INDEX($AO$2:$AO$2000,$Z1908))</f>
      </c>
      <c r="BG1908">
        <f>IF($Z1908="","",INDEX($AP$2:$AP$2000,$Z1908))</f>
      </c>
      <c r="BH1908">
        <f>IF($Z1908="","",INDEX($AQ$2:$AQ$2000,$Z1908))</f>
      </c>
      <c r="BI1908">
        <f>IF($Z1908="","",INDEX($AR$2:$AR$2000,$Z1908))</f>
      </c>
      <c r="BJ1908">
        <f>IF($Z1908="","",INDEX($AS$2:$AS$2000,$Z1908))</f>
      </c>
      <c r="BK1908">
        <f>IF($Z1908="","",INDEX($AT$2:$AT$2000,$Z1908))</f>
      </c>
      <c r="BL1908">
        <f>IF($Z1908="","",INDEX($AU$2:$AU$2000,$Z1908))</f>
      </c>
      <c r="BM1908">
        <f>IF($Z1908="","",INDEX($AV$2:$AV$2000,$Z1908))</f>
      </c>
      <c r="BN1908">
        <f>IF($Z1908="","",INDEX($AW$2:$AW$2000,$Z1908))</f>
      </c>
      <c r="BO1908">
        <f>IF($Z1908="","",INDEX($AX$2:$AX$2000,$Z1908))</f>
      </c>
      <c r="BP1908">
        <f>IF($Z1908="","",INDEX($AY$2:$AY$2000,$Z1908))</f>
      </c>
      <c r="BQ1908">
        <f>IF($Z1908="","",INDEX($AZ$2:$AZ$2000,$Z1908))</f>
      </c>
      <c r="BR1908">
        <f>IF($Z1908="","",INDEX($BA$2:$BA$2000,$Z1908))</f>
      </c>
      <c r="BS1908">
        <f>IF($Z1908="","",INDEX($BB$2:$BB$2000,$Z1908))</f>
      </c>
      <c r="BT1908">
        <f>IF($Z1908="","",INDEX($BC$2:$BC$2000,$Z1908))</f>
      </c>
      <c r="BV1908">
        <f>IF(OR($A1908="",$P1908&lt;&gt;"Yes",$AH1908="Yes"),"",1+N($AG1908))</f>
      </c>
      <c r="BW1908">
        <f>IF($A1908="","",COUNTIFS($W$2:$W$2500,$A1908,$BZ$2:$BZ$2500,"Yes")+COUNTIFS($X$2:$X$2500,$A1908,$BY$2:$BY$2500,"Yes"))</f>
      </c>
      <c r="BX1908">
        <f>IF(OR($A1908="",$P1908="Yes"),"",IF(N($BW1908)=0,0,1+SUMIFS($CB$2:$CB$2500,$W$2:$W$2500,$A1908)+SUMIFS($CA$2:$CA$2500,$X$2:$X$2500,$A1908)))</f>
      </c>
      <c r="BY1908" t="str">
        <f>IF($Y1908="","",INDEX($AH$2:$AH$2000,$Y1908)&amp;"")</f>
      </c>
      <c r="BZ1908" t="str">
        <f>IF($Z1908="","",INDEX($AH$2:$AH$2000,$Z1908)&amp;"")</f>
      </c>
      <c r="CA1908">
        <f>IF($Y1908="","",INDEX($BV$2:$BV$2000,$Y1908))</f>
      </c>
      <c r="CB1908">
        <f>IF($Z1908="","",INDEX($BV$2:$BV$2000,$Z1908))</f>
      </c>
    </row>
    <row r="1909">
      <c r="A1909" t="str">
        <f>IF(TRIM(INDEX(games!$A:$A,ROW()))="","",TRIM(INDEX(games!$A:$A,ROW())))</f>
      </c>
      <c r="B1909">
        <f>IF(OR($A1909="",INDEX(games!$B:$B,ROW())=""),"",INDEX(games!$B:$B,ROW()))</f>
      </c>
      <c r="C1909" t="str">
        <f>IF(OR($A1909="",INDEX(games!$C:$C,ROW())=""),"",INDEX(games!$C:$C,ROW()))</f>
      </c>
      <c r="D1909">
        <f>IF($A1909="","",COUNTIF($W$2:$W$2500,$A1909)+COUNTIF($X$2:$X$2500,$A1909))</f>
      </c>
      <c r="E1909">
        <f>IF($A1909="","",IFERROR(MATCH($C1909,$R$2:$R$5,0),0))</f>
      </c>
      <c r="F1909">
        <f>IF($A1909="","",MOD(ROW(),34))</f>
      </c>
      <c r="G1909">
        <f>IF($A1909="",NA(),IF($C1909="Action",$B1909,NA()))</f>
      </c>
      <c r="H1909">
        <f>IF($A1909="",NA(),IF($C1909="Action",1+$F1909*0.023,NA()))</f>
      </c>
      <c r="I1909">
        <f>IF($A1909="",NA(),IF($C1909="Strategy",$B1909,NA()))</f>
      </c>
      <c r="J1909">
        <f>IF($A1909="",NA(),IF($C1909="Strategy",2+$F1909*0.023,NA()))</f>
      </c>
      <c r="K1909">
        <f>IF($A1909="",NA(),IF($C1909="Deckbuilder",$B1909,NA()))</f>
      </c>
      <c r="L1909">
        <f>IF($A1909="",NA(),IF($C1909="Deckbuilder",3+$F1909*0.023,NA()))</f>
      </c>
      <c r="M1909">
        <f>IF($A1909="",NA(),IF($C1909="Traditional",$B1909,NA()))</f>
      </c>
      <c r="N1909">
        <f>IF($A1909="",NA(),IF($C1909="Traditional",4+$F1909*0.023,NA()))</f>
      </c>
      <c r="O1909">
        <f>IF($A1909="","",$D1909+ROW()/1000000)</f>
      </c>
      <c r="P1909" t="str">
        <f>IF(OR($A1909="",INDEX(games!$H:$H,ROW())=""),"",INDEX(games!$H:$H,ROW()))</f>
      </c>
      <c r="Q1909">
        <f>IF(OR($A1909="",$P1909&lt;&gt;"Yes"),"",$D1909+ROW()/1000000)</f>
      </c>
      <c r="T1909">
        <f>IF($Y1909="","",INDEX($B$2:$B$2000,$Y1909))</f>
      </c>
      <c r="U1909">
        <f>IF($Z1909="","",INDEX($B$2:$B$2000,$Z1909))</f>
      </c>
      <c r="V1909">
        <f>IF(OR($T1909="",$U1909=""),"",$U1909-$T1909)</f>
      </c>
      <c r="W1909" t="str">
        <f>IF(TRIM(INDEX(connections!$A:$A,ROW()))="","",TRIM(INDEX(connections!$A:$A,ROW())))</f>
      </c>
      <c r="X1909" t="str">
        <f>IF($W1909="","",TRIM(INDEX(connections!$B:$B,ROW())))</f>
      </c>
      <c r="Y1909">
        <f>IF($W1909="","",IFERROR(MATCH($W1909,$A$2:$A$2000,0),""))</f>
      </c>
      <c r="Z1909">
        <f>IF($X1909="","",IFERROR(MATCH($X1909,$A$2:$A$2000,0),""))</f>
      </c>
      <c r="AA1909" t="str">
        <f>IF($Y1909="","",INDEX($P$2:$P$2000,$Y1909))</f>
      </c>
      <c r="AB1909" t="str">
        <f>IF($Z1909="","",INDEX($P$2:$P$2000,$Z1909))</f>
      </c>
      <c r="AC1909">
        <f>IF(AND($AA1909="Yes",$AB1909="Yes"),1,"")</f>
      </c>
      <c r="AD1909">
        <f>IF(OR($Y1909="",$Z1909=""),"",IF(INDEX($C$2:$C$2000,$Y1909)=INDEX($C$2:$C$2000,$Z1909),0,1))</f>
      </c>
      <c r="AE1909">
        <f>IF($AC1909&lt;&gt;1,"",IF(AND(INDEX($AG$2:$AG$2000,$Y1909)=1,INDEX($AG$2:$AG$2000,$Z1909)=1),1,""))</f>
      </c>
      <c r="AG1909">
        <f>IF($A1909="","",COUNTIFS($W$2:$W$2500,$A1909,$AB$2:$AB$2500,"Yes")+COUNTIFS($X$2:$X$2500,$A1909,$AA$2:$AA$2500,"Yes"))</f>
      </c>
      <c r="AH1909" t="str">
        <f>IF(OR($P1909&lt;&gt;"Yes",N($AG1909)=0),"",IF(AND($AG1909=1,COUNTIFS($W$2:$W$2500,$A1909,$AE$2:$AE$2500,1)+COUNTIFS($X$2:$X$2500,$A1909,$AE$2:$AE$2500,1)&gt;0),"","Yes"))</f>
      </c>
      <c r="AI1909">
        <f>IF($AH1909="Yes",$AG1909,"")</f>
      </c>
      <c r="AJ1909">
        <f>IF($AI1909="","",$AI1909+ROW()/1000000)</f>
      </c>
      <c r="AK1909">
        <f>IF(OR($A1909="",$P1909="Yes",N($AG1909)=0),"",$AG1909+ROW()/1000000)</f>
      </c>
      <c r="AL1909" t="str">
        <f>IF($A1909="","",INDEX(games!$J:$J,ROW())&amp;"")</f>
      </c>
      <c r="AM1909">
        <f>IF($A1909="","",SUMPRODUCT($AO1909:$BD1909,'Map Analysis'!$AP$2^{0,1,2,3,4,5,6,7,8,9,10,11,12,13,14,15}))</f>
      </c>
      <c r="AN1909">
        <f>IF($A1909="","",$AM1909+ROW()/10000000)</f>
      </c>
      <c r="AO1909">
        <f>IF($A1909="","",COUNTIF($W$2:$W$2500,$A1909))</f>
      </c>
      <c r="AP1909">
        <f>IF($A1909="","",SUMIFS($BF$2:$BF$2500,$W$2:$W$2500,$A1909))</f>
      </c>
      <c r="AQ1909">
        <f>IF($A1909="","",SUMIFS($BG$2:$BG$2500,$W$2:$W$2500,$A1909))</f>
      </c>
      <c r="AR1909">
        <f>IF($A1909="","",SUMIFS($BH$2:$BH$2500,$W$2:$W$2500,$A1909))</f>
      </c>
      <c r="AS1909">
        <f>IF($A1909="","",SUMIFS($BI$2:$BI$2500,$W$2:$W$2500,$A1909))</f>
      </c>
      <c r="AT1909">
        <f>IF($A1909="","",SUMIFS($BJ$2:$BJ$2500,$W$2:$W$2500,$A1909))</f>
      </c>
      <c r="AU1909">
        <f>IF($A1909="","",SUMIFS($BK$2:$BK$2500,$W$2:$W$2500,$A1909))</f>
      </c>
      <c r="AV1909">
        <f>IF($A1909="","",SUMIFS($BL$2:$BL$2500,$W$2:$W$2500,$A1909))</f>
      </c>
      <c r="AW1909">
        <f>IF($A1909="","",SUMIFS($BM$2:$BM$2500,$W$2:$W$2500,$A1909))</f>
      </c>
      <c r="AX1909">
        <f>IF($A1909="","",SUMIFS($BN$2:$BN$2500,$W$2:$W$2500,$A1909))</f>
      </c>
      <c r="AY1909">
        <f>IF($A1909="","",SUMIFS($BO$2:$BO$2500,$W$2:$W$2500,$A1909))</f>
      </c>
      <c r="AZ1909">
        <f>IF($A1909="","",SUMIFS($BP$2:$BP$2500,$W$2:$W$2500,$A1909))</f>
      </c>
      <c r="BA1909">
        <f>IF($A1909="","",SUMIFS($BQ$2:$BQ$2500,$W$2:$W$2500,$A1909))</f>
      </c>
      <c r="BB1909">
        <f>IF($A1909="","",SUMIFS($BR$2:$BR$2500,$W$2:$W$2500,$A1909))</f>
      </c>
      <c r="BC1909">
        <f>IF($A1909="","",SUMIFS($BS$2:$BS$2500,$W$2:$W$2500,$A1909))</f>
      </c>
      <c r="BD1909">
        <f>IF($A1909="","",SUMIFS($BT$2:$BT$2500,$W$2:$W$2500,$A1909))</f>
      </c>
      <c r="BF1909">
        <f>IF($Z1909="","",INDEX($AO$2:$AO$2000,$Z1909))</f>
      </c>
      <c r="BG1909">
        <f>IF($Z1909="","",INDEX($AP$2:$AP$2000,$Z1909))</f>
      </c>
      <c r="BH1909">
        <f>IF($Z1909="","",INDEX($AQ$2:$AQ$2000,$Z1909))</f>
      </c>
      <c r="BI1909">
        <f>IF($Z1909="","",INDEX($AR$2:$AR$2000,$Z1909))</f>
      </c>
      <c r="BJ1909">
        <f>IF($Z1909="","",INDEX($AS$2:$AS$2000,$Z1909))</f>
      </c>
      <c r="BK1909">
        <f>IF($Z1909="","",INDEX($AT$2:$AT$2000,$Z1909))</f>
      </c>
      <c r="BL1909">
        <f>IF($Z1909="","",INDEX($AU$2:$AU$2000,$Z1909))</f>
      </c>
      <c r="BM1909">
        <f>IF($Z1909="","",INDEX($AV$2:$AV$2000,$Z1909))</f>
      </c>
      <c r="BN1909">
        <f>IF($Z1909="","",INDEX($AW$2:$AW$2000,$Z1909))</f>
      </c>
      <c r="BO1909">
        <f>IF($Z1909="","",INDEX($AX$2:$AX$2000,$Z1909))</f>
      </c>
      <c r="BP1909">
        <f>IF($Z1909="","",INDEX($AY$2:$AY$2000,$Z1909))</f>
      </c>
      <c r="BQ1909">
        <f>IF($Z1909="","",INDEX($AZ$2:$AZ$2000,$Z1909))</f>
      </c>
      <c r="BR1909">
        <f>IF($Z1909="","",INDEX($BA$2:$BA$2000,$Z1909))</f>
      </c>
      <c r="BS1909">
        <f>IF($Z1909="","",INDEX($BB$2:$BB$2000,$Z1909))</f>
      </c>
      <c r="BT1909">
        <f>IF($Z1909="","",INDEX($BC$2:$BC$2000,$Z1909))</f>
      </c>
      <c r="BV1909">
        <f>IF(OR($A1909="",$P1909&lt;&gt;"Yes",$AH1909="Yes"),"",1+N($AG1909))</f>
      </c>
      <c r="BW1909">
        <f>IF($A1909="","",COUNTIFS($W$2:$W$2500,$A1909,$BZ$2:$BZ$2500,"Yes")+COUNTIFS($X$2:$X$2500,$A1909,$BY$2:$BY$2500,"Yes"))</f>
      </c>
      <c r="BX1909">
        <f>IF(OR($A1909="",$P1909="Yes"),"",IF(N($BW1909)=0,0,1+SUMIFS($CB$2:$CB$2500,$W$2:$W$2500,$A1909)+SUMIFS($CA$2:$CA$2500,$X$2:$X$2500,$A1909)))</f>
      </c>
      <c r="BY1909" t="str">
        <f>IF($Y1909="","",INDEX($AH$2:$AH$2000,$Y1909)&amp;"")</f>
      </c>
      <c r="BZ1909" t="str">
        <f>IF($Z1909="","",INDEX($AH$2:$AH$2000,$Z1909)&amp;"")</f>
      </c>
      <c r="CA1909">
        <f>IF($Y1909="","",INDEX($BV$2:$BV$2000,$Y1909))</f>
      </c>
      <c r="CB1909">
        <f>IF($Z1909="","",INDEX($BV$2:$BV$2000,$Z1909))</f>
      </c>
    </row>
    <row r="1910">
      <c r="A1910" t="str">
        <f>IF(TRIM(INDEX(games!$A:$A,ROW()))="","",TRIM(INDEX(games!$A:$A,ROW())))</f>
      </c>
      <c r="B1910">
        <f>IF(OR($A1910="",INDEX(games!$B:$B,ROW())=""),"",INDEX(games!$B:$B,ROW()))</f>
      </c>
      <c r="C1910" t="str">
        <f>IF(OR($A1910="",INDEX(games!$C:$C,ROW())=""),"",INDEX(games!$C:$C,ROW()))</f>
      </c>
      <c r="D1910">
        <f>IF($A1910="","",COUNTIF($W$2:$W$2500,$A1910)+COUNTIF($X$2:$X$2500,$A1910))</f>
      </c>
      <c r="E1910">
        <f>IF($A1910="","",IFERROR(MATCH($C1910,$R$2:$R$5,0),0))</f>
      </c>
      <c r="F1910">
        <f>IF($A1910="","",MOD(ROW(),34))</f>
      </c>
      <c r="G1910">
        <f>IF($A1910="",NA(),IF($C1910="Action",$B1910,NA()))</f>
      </c>
      <c r="H1910">
        <f>IF($A1910="",NA(),IF($C1910="Action",1+$F1910*0.023,NA()))</f>
      </c>
      <c r="I1910">
        <f>IF($A1910="",NA(),IF($C1910="Strategy",$B1910,NA()))</f>
      </c>
      <c r="J1910">
        <f>IF($A1910="",NA(),IF($C1910="Strategy",2+$F1910*0.023,NA()))</f>
      </c>
      <c r="K1910">
        <f>IF($A1910="",NA(),IF($C1910="Deckbuilder",$B1910,NA()))</f>
      </c>
      <c r="L1910">
        <f>IF($A1910="",NA(),IF($C1910="Deckbuilder",3+$F1910*0.023,NA()))</f>
      </c>
      <c r="M1910">
        <f>IF($A1910="",NA(),IF($C1910="Traditional",$B1910,NA()))</f>
      </c>
      <c r="N1910">
        <f>IF($A1910="",NA(),IF($C1910="Traditional",4+$F1910*0.023,NA()))</f>
      </c>
      <c r="O1910">
        <f>IF($A1910="","",$D1910+ROW()/1000000)</f>
      </c>
      <c r="P1910" t="str">
        <f>IF(OR($A1910="",INDEX(games!$H:$H,ROW())=""),"",INDEX(games!$H:$H,ROW()))</f>
      </c>
      <c r="Q1910">
        <f>IF(OR($A1910="",$P1910&lt;&gt;"Yes"),"",$D1910+ROW()/1000000)</f>
      </c>
      <c r="T1910">
        <f>IF($Y1910="","",INDEX($B$2:$B$2000,$Y1910))</f>
      </c>
      <c r="U1910">
        <f>IF($Z1910="","",INDEX($B$2:$B$2000,$Z1910))</f>
      </c>
      <c r="V1910">
        <f>IF(OR($T1910="",$U1910=""),"",$U1910-$T1910)</f>
      </c>
      <c r="W1910" t="str">
        <f>IF(TRIM(INDEX(connections!$A:$A,ROW()))="","",TRIM(INDEX(connections!$A:$A,ROW())))</f>
      </c>
      <c r="X1910" t="str">
        <f>IF($W1910="","",TRIM(INDEX(connections!$B:$B,ROW())))</f>
      </c>
      <c r="Y1910">
        <f>IF($W1910="","",IFERROR(MATCH($W1910,$A$2:$A$2000,0),""))</f>
      </c>
      <c r="Z1910">
        <f>IF($X1910="","",IFERROR(MATCH($X1910,$A$2:$A$2000,0),""))</f>
      </c>
      <c r="AA1910" t="str">
        <f>IF($Y1910="","",INDEX($P$2:$P$2000,$Y1910))</f>
      </c>
      <c r="AB1910" t="str">
        <f>IF($Z1910="","",INDEX($P$2:$P$2000,$Z1910))</f>
      </c>
      <c r="AC1910">
        <f>IF(AND($AA1910="Yes",$AB1910="Yes"),1,"")</f>
      </c>
      <c r="AD1910">
        <f>IF(OR($Y1910="",$Z1910=""),"",IF(INDEX($C$2:$C$2000,$Y1910)=INDEX($C$2:$C$2000,$Z1910),0,1))</f>
      </c>
      <c r="AE1910">
        <f>IF($AC1910&lt;&gt;1,"",IF(AND(INDEX($AG$2:$AG$2000,$Y1910)=1,INDEX($AG$2:$AG$2000,$Z1910)=1),1,""))</f>
      </c>
      <c r="AG1910">
        <f>IF($A1910="","",COUNTIFS($W$2:$W$2500,$A1910,$AB$2:$AB$2500,"Yes")+COUNTIFS($X$2:$X$2500,$A1910,$AA$2:$AA$2500,"Yes"))</f>
      </c>
      <c r="AH1910" t="str">
        <f>IF(OR($P1910&lt;&gt;"Yes",N($AG1910)=0),"",IF(AND($AG1910=1,COUNTIFS($W$2:$W$2500,$A1910,$AE$2:$AE$2500,1)+COUNTIFS($X$2:$X$2500,$A1910,$AE$2:$AE$2500,1)&gt;0),"","Yes"))</f>
      </c>
      <c r="AI1910">
        <f>IF($AH1910="Yes",$AG1910,"")</f>
      </c>
      <c r="AJ1910">
        <f>IF($AI1910="","",$AI1910+ROW()/1000000)</f>
      </c>
      <c r="AK1910">
        <f>IF(OR($A1910="",$P1910="Yes",N($AG1910)=0),"",$AG1910+ROW()/1000000)</f>
      </c>
      <c r="AL1910" t="str">
        <f>IF($A1910="","",INDEX(games!$J:$J,ROW())&amp;"")</f>
      </c>
      <c r="AM1910">
        <f>IF($A1910="","",SUMPRODUCT($AO1910:$BD1910,'Map Analysis'!$AP$2^{0,1,2,3,4,5,6,7,8,9,10,11,12,13,14,15}))</f>
      </c>
      <c r="AN1910">
        <f>IF($A1910="","",$AM1910+ROW()/10000000)</f>
      </c>
      <c r="AO1910">
        <f>IF($A1910="","",COUNTIF($W$2:$W$2500,$A1910))</f>
      </c>
      <c r="AP1910">
        <f>IF($A1910="","",SUMIFS($BF$2:$BF$2500,$W$2:$W$2500,$A1910))</f>
      </c>
      <c r="AQ1910">
        <f>IF($A1910="","",SUMIFS($BG$2:$BG$2500,$W$2:$W$2500,$A1910))</f>
      </c>
      <c r="AR1910">
        <f>IF($A1910="","",SUMIFS($BH$2:$BH$2500,$W$2:$W$2500,$A1910))</f>
      </c>
      <c r="AS1910">
        <f>IF($A1910="","",SUMIFS($BI$2:$BI$2500,$W$2:$W$2500,$A1910))</f>
      </c>
      <c r="AT1910">
        <f>IF($A1910="","",SUMIFS($BJ$2:$BJ$2500,$W$2:$W$2500,$A1910))</f>
      </c>
      <c r="AU1910">
        <f>IF($A1910="","",SUMIFS($BK$2:$BK$2500,$W$2:$W$2500,$A1910))</f>
      </c>
      <c r="AV1910">
        <f>IF($A1910="","",SUMIFS($BL$2:$BL$2500,$W$2:$W$2500,$A1910))</f>
      </c>
      <c r="AW1910">
        <f>IF($A1910="","",SUMIFS($BM$2:$BM$2500,$W$2:$W$2500,$A1910))</f>
      </c>
      <c r="AX1910">
        <f>IF($A1910="","",SUMIFS($BN$2:$BN$2500,$W$2:$W$2500,$A1910))</f>
      </c>
      <c r="AY1910">
        <f>IF($A1910="","",SUMIFS($BO$2:$BO$2500,$W$2:$W$2500,$A1910))</f>
      </c>
      <c r="AZ1910">
        <f>IF($A1910="","",SUMIFS($BP$2:$BP$2500,$W$2:$W$2500,$A1910))</f>
      </c>
      <c r="BA1910">
        <f>IF($A1910="","",SUMIFS($BQ$2:$BQ$2500,$W$2:$W$2500,$A1910))</f>
      </c>
      <c r="BB1910">
        <f>IF($A1910="","",SUMIFS($BR$2:$BR$2500,$W$2:$W$2500,$A1910))</f>
      </c>
      <c r="BC1910">
        <f>IF($A1910="","",SUMIFS($BS$2:$BS$2500,$W$2:$W$2500,$A1910))</f>
      </c>
      <c r="BD1910">
        <f>IF($A1910="","",SUMIFS($BT$2:$BT$2500,$W$2:$W$2500,$A1910))</f>
      </c>
      <c r="BF1910">
        <f>IF($Z1910="","",INDEX($AO$2:$AO$2000,$Z1910))</f>
      </c>
      <c r="BG1910">
        <f>IF($Z1910="","",INDEX($AP$2:$AP$2000,$Z1910))</f>
      </c>
      <c r="BH1910">
        <f>IF($Z1910="","",INDEX($AQ$2:$AQ$2000,$Z1910))</f>
      </c>
      <c r="BI1910">
        <f>IF($Z1910="","",INDEX($AR$2:$AR$2000,$Z1910))</f>
      </c>
      <c r="BJ1910">
        <f>IF($Z1910="","",INDEX($AS$2:$AS$2000,$Z1910))</f>
      </c>
      <c r="BK1910">
        <f>IF($Z1910="","",INDEX($AT$2:$AT$2000,$Z1910))</f>
      </c>
      <c r="BL1910">
        <f>IF($Z1910="","",INDEX($AU$2:$AU$2000,$Z1910))</f>
      </c>
      <c r="BM1910">
        <f>IF($Z1910="","",INDEX($AV$2:$AV$2000,$Z1910))</f>
      </c>
      <c r="BN1910">
        <f>IF($Z1910="","",INDEX($AW$2:$AW$2000,$Z1910))</f>
      </c>
      <c r="BO1910">
        <f>IF($Z1910="","",INDEX($AX$2:$AX$2000,$Z1910))</f>
      </c>
      <c r="BP1910">
        <f>IF($Z1910="","",INDEX($AY$2:$AY$2000,$Z1910))</f>
      </c>
      <c r="BQ1910">
        <f>IF($Z1910="","",INDEX($AZ$2:$AZ$2000,$Z1910))</f>
      </c>
      <c r="BR1910">
        <f>IF($Z1910="","",INDEX($BA$2:$BA$2000,$Z1910))</f>
      </c>
      <c r="BS1910">
        <f>IF($Z1910="","",INDEX($BB$2:$BB$2000,$Z1910))</f>
      </c>
      <c r="BT1910">
        <f>IF($Z1910="","",INDEX($BC$2:$BC$2000,$Z1910))</f>
      </c>
      <c r="BV1910">
        <f>IF(OR($A1910="",$P1910&lt;&gt;"Yes",$AH1910="Yes"),"",1+N($AG1910))</f>
      </c>
      <c r="BW1910">
        <f>IF($A1910="","",COUNTIFS($W$2:$W$2500,$A1910,$BZ$2:$BZ$2500,"Yes")+COUNTIFS($X$2:$X$2500,$A1910,$BY$2:$BY$2500,"Yes"))</f>
      </c>
      <c r="BX1910">
        <f>IF(OR($A1910="",$P1910="Yes"),"",IF(N($BW1910)=0,0,1+SUMIFS($CB$2:$CB$2500,$W$2:$W$2500,$A1910)+SUMIFS($CA$2:$CA$2500,$X$2:$X$2500,$A1910)))</f>
      </c>
      <c r="BY1910" t="str">
        <f>IF($Y1910="","",INDEX($AH$2:$AH$2000,$Y1910)&amp;"")</f>
      </c>
      <c r="BZ1910" t="str">
        <f>IF($Z1910="","",INDEX($AH$2:$AH$2000,$Z1910)&amp;"")</f>
      </c>
      <c r="CA1910">
        <f>IF($Y1910="","",INDEX($BV$2:$BV$2000,$Y1910))</f>
      </c>
      <c r="CB1910">
        <f>IF($Z1910="","",INDEX($BV$2:$BV$2000,$Z1910))</f>
      </c>
    </row>
    <row r="1911">
      <c r="A1911" t="str">
        <f>IF(TRIM(INDEX(games!$A:$A,ROW()))="","",TRIM(INDEX(games!$A:$A,ROW())))</f>
      </c>
      <c r="B1911">
        <f>IF(OR($A1911="",INDEX(games!$B:$B,ROW())=""),"",INDEX(games!$B:$B,ROW()))</f>
      </c>
      <c r="C1911" t="str">
        <f>IF(OR($A1911="",INDEX(games!$C:$C,ROW())=""),"",INDEX(games!$C:$C,ROW()))</f>
      </c>
      <c r="D1911">
        <f>IF($A1911="","",COUNTIF($W$2:$W$2500,$A1911)+COUNTIF($X$2:$X$2500,$A1911))</f>
      </c>
      <c r="E1911">
        <f>IF($A1911="","",IFERROR(MATCH($C1911,$R$2:$R$5,0),0))</f>
      </c>
      <c r="F1911">
        <f>IF($A1911="","",MOD(ROW(),34))</f>
      </c>
      <c r="G1911">
        <f>IF($A1911="",NA(),IF($C1911="Action",$B1911,NA()))</f>
      </c>
      <c r="H1911">
        <f>IF($A1911="",NA(),IF($C1911="Action",1+$F1911*0.023,NA()))</f>
      </c>
      <c r="I1911">
        <f>IF($A1911="",NA(),IF($C1911="Strategy",$B1911,NA()))</f>
      </c>
      <c r="J1911">
        <f>IF($A1911="",NA(),IF($C1911="Strategy",2+$F1911*0.023,NA()))</f>
      </c>
      <c r="K1911">
        <f>IF($A1911="",NA(),IF($C1911="Deckbuilder",$B1911,NA()))</f>
      </c>
      <c r="L1911">
        <f>IF($A1911="",NA(),IF($C1911="Deckbuilder",3+$F1911*0.023,NA()))</f>
      </c>
      <c r="M1911">
        <f>IF($A1911="",NA(),IF($C1911="Traditional",$B1911,NA()))</f>
      </c>
      <c r="N1911">
        <f>IF($A1911="",NA(),IF($C1911="Traditional",4+$F1911*0.023,NA()))</f>
      </c>
      <c r="O1911">
        <f>IF($A1911="","",$D1911+ROW()/1000000)</f>
      </c>
      <c r="P1911" t="str">
        <f>IF(OR($A1911="",INDEX(games!$H:$H,ROW())=""),"",INDEX(games!$H:$H,ROW()))</f>
      </c>
      <c r="Q1911">
        <f>IF(OR($A1911="",$P1911&lt;&gt;"Yes"),"",$D1911+ROW()/1000000)</f>
      </c>
      <c r="T1911">
        <f>IF($Y1911="","",INDEX($B$2:$B$2000,$Y1911))</f>
      </c>
      <c r="U1911">
        <f>IF($Z1911="","",INDEX($B$2:$B$2000,$Z1911))</f>
      </c>
      <c r="V1911">
        <f>IF(OR($T1911="",$U1911=""),"",$U1911-$T1911)</f>
      </c>
      <c r="W1911" t="str">
        <f>IF(TRIM(INDEX(connections!$A:$A,ROW()))="","",TRIM(INDEX(connections!$A:$A,ROW())))</f>
      </c>
      <c r="X1911" t="str">
        <f>IF($W1911="","",TRIM(INDEX(connections!$B:$B,ROW())))</f>
      </c>
      <c r="Y1911">
        <f>IF($W1911="","",IFERROR(MATCH($W1911,$A$2:$A$2000,0),""))</f>
      </c>
      <c r="Z1911">
        <f>IF($X1911="","",IFERROR(MATCH($X1911,$A$2:$A$2000,0),""))</f>
      </c>
      <c r="AA1911" t="str">
        <f>IF($Y1911="","",INDEX($P$2:$P$2000,$Y1911))</f>
      </c>
      <c r="AB1911" t="str">
        <f>IF($Z1911="","",INDEX($P$2:$P$2000,$Z1911))</f>
      </c>
      <c r="AC1911">
        <f>IF(AND($AA1911="Yes",$AB1911="Yes"),1,"")</f>
      </c>
      <c r="AD1911">
        <f>IF(OR($Y1911="",$Z1911=""),"",IF(INDEX($C$2:$C$2000,$Y1911)=INDEX($C$2:$C$2000,$Z1911),0,1))</f>
      </c>
      <c r="AE1911">
        <f>IF($AC1911&lt;&gt;1,"",IF(AND(INDEX($AG$2:$AG$2000,$Y1911)=1,INDEX($AG$2:$AG$2000,$Z1911)=1),1,""))</f>
      </c>
      <c r="AG1911">
        <f>IF($A1911="","",COUNTIFS($W$2:$W$2500,$A1911,$AB$2:$AB$2500,"Yes")+COUNTIFS($X$2:$X$2500,$A1911,$AA$2:$AA$2500,"Yes"))</f>
      </c>
      <c r="AH1911" t="str">
        <f>IF(OR($P1911&lt;&gt;"Yes",N($AG1911)=0),"",IF(AND($AG1911=1,COUNTIFS($W$2:$W$2500,$A1911,$AE$2:$AE$2500,1)+COUNTIFS($X$2:$X$2500,$A1911,$AE$2:$AE$2500,1)&gt;0),"","Yes"))</f>
      </c>
      <c r="AI1911">
        <f>IF($AH1911="Yes",$AG1911,"")</f>
      </c>
      <c r="AJ1911">
        <f>IF($AI1911="","",$AI1911+ROW()/1000000)</f>
      </c>
      <c r="AK1911">
        <f>IF(OR($A1911="",$P1911="Yes",N($AG1911)=0),"",$AG1911+ROW()/1000000)</f>
      </c>
      <c r="AL1911" t="str">
        <f>IF($A1911="","",INDEX(games!$J:$J,ROW())&amp;"")</f>
      </c>
      <c r="AM1911">
        <f>IF($A1911="","",SUMPRODUCT($AO1911:$BD1911,'Map Analysis'!$AP$2^{0,1,2,3,4,5,6,7,8,9,10,11,12,13,14,15}))</f>
      </c>
      <c r="AN1911">
        <f>IF($A1911="","",$AM1911+ROW()/10000000)</f>
      </c>
      <c r="AO1911">
        <f>IF($A1911="","",COUNTIF($W$2:$W$2500,$A1911))</f>
      </c>
      <c r="AP1911">
        <f>IF($A1911="","",SUMIFS($BF$2:$BF$2500,$W$2:$W$2500,$A1911))</f>
      </c>
      <c r="AQ1911">
        <f>IF($A1911="","",SUMIFS($BG$2:$BG$2500,$W$2:$W$2500,$A1911))</f>
      </c>
      <c r="AR1911">
        <f>IF($A1911="","",SUMIFS($BH$2:$BH$2500,$W$2:$W$2500,$A1911))</f>
      </c>
      <c r="AS1911">
        <f>IF($A1911="","",SUMIFS($BI$2:$BI$2500,$W$2:$W$2500,$A1911))</f>
      </c>
      <c r="AT1911">
        <f>IF($A1911="","",SUMIFS($BJ$2:$BJ$2500,$W$2:$W$2500,$A1911))</f>
      </c>
      <c r="AU1911">
        <f>IF($A1911="","",SUMIFS($BK$2:$BK$2500,$W$2:$W$2500,$A1911))</f>
      </c>
      <c r="AV1911">
        <f>IF($A1911="","",SUMIFS($BL$2:$BL$2500,$W$2:$W$2500,$A1911))</f>
      </c>
      <c r="AW1911">
        <f>IF($A1911="","",SUMIFS($BM$2:$BM$2500,$W$2:$W$2500,$A1911))</f>
      </c>
      <c r="AX1911">
        <f>IF($A1911="","",SUMIFS($BN$2:$BN$2500,$W$2:$W$2500,$A1911))</f>
      </c>
      <c r="AY1911">
        <f>IF($A1911="","",SUMIFS($BO$2:$BO$2500,$W$2:$W$2500,$A1911))</f>
      </c>
      <c r="AZ1911">
        <f>IF($A1911="","",SUMIFS($BP$2:$BP$2500,$W$2:$W$2500,$A1911))</f>
      </c>
      <c r="BA1911">
        <f>IF($A1911="","",SUMIFS($BQ$2:$BQ$2500,$W$2:$W$2500,$A1911))</f>
      </c>
      <c r="BB1911">
        <f>IF($A1911="","",SUMIFS($BR$2:$BR$2500,$W$2:$W$2500,$A1911))</f>
      </c>
      <c r="BC1911">
        <f>IF($A1911="","",SUMIFS($BS$2:$BS$2500,$W$2:$W$2500,$A1911))</f>
      </c>
      <c r="BD1911">
        <f>IF($A1911="","",SUMIFS($BT$2:$BT$2500,$W$2:$W$2500,$A1911))</f>
      </c>
      <c r="BF1911">
        <f>IF($Z1911="","",INDEX($AO$2:$AO$2000,$Z1911))</f>
      </c>
      <c r="BG1911">
        <f>IF($Z1911="","",INDEX($AP$2:$AP$2000,$Z1911))</f>
      </c>
      <c r="BH1911">
        <f>IF($Z1911="","",INDEX($AQ$2:$AQ$2000,$Z1911))</f>
      </c>
      <c r="BI1911">
        <f>IF($Z1911="","",INDEX($AR$2:$AR$2000,$Z1911))</f>
      </c>
      <c r="BJ1911">
        <f>IF($Z1911="","",INDEX($AS$2:$AS$2000,$Z1911))</f>
      </c>
      <c r="BK1911">
        <f>IF($Z1911="","",INDEX($AT$2:$AT$2000,$Z1911))</f>
      </c>
      <c r="BL1911">
        <f>IF($Z1911="","",INDEX($AU$2:$AU$2000,$Z1911))</f>
      </c>
      <c r="BM1911">
        <f>IF($Z1911="","",INDEX($AV$2:$AV$2000,$Z1911))</f>
      </c>
      <c r="BN1911">
        <f>IF($Z1911="","",INDEX($AW$2:$AW$2000,$Z1911))</f>
      </c>
      <c r="BO1911">
        <f>IF($Z1911="","",INDEX($AX$2:$AX$2000,$Z1911))</f>
      </c>
      <c r="BP1911">
        <f>IF($Z1911="","",INDEX($AY$2:$AY$2000,$Z1911))</f>
      </c>
      <c r="BQ1911">
        <f>IF($Z1911="","",INDEX($AZ$2:$AZ$2000,$Z1911))</f>
      </c>
      <c r="BR1911">
        <f>IF($Z1911="","",INDEX($BA$2:$BA$2000,$Z1911))</f>
      </c>
      <c r="BS1911">
        <f>IF($Z1911="","",INDEX($BB$2:$BB$2000,$Z1911))</f>
      </c>
      <c r="BT1911">
        <f>IF($Z1911="","",INDEX($BC$2:$BC$2000,$Z1911))</f>
      </c>
      <c r="BV1911">
        <f>IF(OR($A1911="",$P1911&lt;&gt;"Yes",$AH1911="Yes"),"",1+N($AG1911))</f>
      </c>
      <c r="BW1911">
        <f>IF($A1911="","",COUNTIFS($W$2:$W$2500,$A1911,$BZ$2:$BZ$2500,"Yes")+COUNTIFS($X$2:$X$2500,$A1911,$BY$2:$BY$2500,"Yes"))</f>
      </c>
      <c r="BX1911">
        <f>IF(OR($A1911="",$P1911="Yes"),"",IF(N($BW1911)=0,0,1+SUMIFS($CB$2:$CB$2500,$W$2:$W$2500,$A1911)+SUMIFS($CA$2:$CA$2500,$X$2:$X$2500,$A1911)))</f>
      </c>
      <c r="BY1911" t="str">
        <f>IF($Y1911="","",INDEX($AH$2:$AH$2000,$Y1911)&amp;"")</f>
      </c>
      <c r="BZ1911" t="str">
        <f>IF($Z1911="","",INDEX($AH$2:$AH$2000,$Z1911)&amp;"")</f>
      </c>
      <c r="CA1911">
        <f>IF($Y1911="","",INDEX($BV$2:$BV$2000,$Y1911))</f>
      </c>
      <c r="CB1911">
        <f>IF($Z1911="","",INDEX($BV$2:$BV$2000,$Z1911))</f>
      </c>
    </row>
    <row r="1912">
      <c r="A1912" t="str">
        <f>IF(TRIM(INDEX(games!$A:$A,ROW()))="","",TRIM(INDEX(games!$A:$A,ROW())))</f>
      </c>
      <c r="B1912">
        <f>IF(OR($A1912="",INDEX(games!$B:$B,ROW())=""),"",INDEX(games!$B:$B,ROW()))</f>
      </c>
      <c r="C1912" t="str">
        <f>IF(OR($A1912="",INDEX(games!$C:$C,ROW())=""),"",INDEX(games!$C:$C,ROW()))</f>
      </c>
      <c r="D1912">
        <f>IF($A1912="","",COUNTIF($W$2:$W$2500,$A1912)+COUNTIF($X$2:$X$2500,$A1912))</f>
      </c>
      <c r="E1912">
        <f>IF($A1912="","",IFERROR(MATCH($C1912,$R$2:$R$5,0),0))</f>
      </c>
      <c r="F1912">
        <f>IF($A1912="","",MOD(ROW(),34))</f>
      </c>
      <c r="G1912">
        <f>IF($A1912="",NA(),IF($C1912="Action",$B1912,NA()))</f>
      </c>
      <c r="H1912">
        <f>IF($A1912="",NA(),IF($C1912="Action",1+$F1912*0.023,NA()))</f>
      </c>
      <c r="I1912">
        <f>IF($A1912="",NA(),IF($C1912="Strategy",$B1912,NA()))</f>
      </c>
      <c r="J1912">
        <f>IF($A1912="",NA(),IF($C1912="Strategy",2+$F1912*0.023,NA()))</f>
      </c>
      <c r="K1912">
        <f>IF($A1912="",NA(),IF($C1912="Deckbuilder",$B1912,NA()))</f>
      </c>
      <c r="L1912">
        <f>IF($A1912="",NA(),IF($C1912="Deckbuilder",3+$F1912*0.023,NA()))</f>
      </c>
      <c r="M1912">
        <f>IF($A1912="",NA(),IF($C1912="Traditional",$B1912,NA()))</f>
      </c>
      <c r="N1912">
        <f>IF($A1912="",NA(),IF($C1912="Traditional",4+$F1912*0.023,NA()))</f>
      </c>
      <c r="O1912">
        <f>IF($A1912="","",$D1912+ROW()/1000000)</f>
      </c>
      <c r="P1912" t="str">
        <f>IF(OR($A1912="",INDEX(games!$H:$H,ROW())=""),"",INDEX(games!$H:$H,ROW()))</f>
      </c>
      <c r="Q1912">
        <f>IF(OR($A1912="",$P1912&lt;&gt;"Yes"),"",$D1912+ROW()/1000000)</f>
      </c>
      <c r="T1912">
        <f>IF($Y1912="","",INDEX($B$2:$B$2000,$Y1912))</f>
      </c>
      <c r="U1912">
        <f>IF($Z1912="","",INDEX($B$2:$B$2000,$Z1912))</f>
      </c>
      <c r="V1912">
        <f>IF(OR($T1912="",$U1912=""),"",$U1912-$T1912)</f>
      </c>
      <c r="W1912" t="str">
        <f>IF(TRIM(INDEX(connections!$A:$A,ROW()))="","",TRIM(INDEX(connections!$A:$A,ROW())))</f>
      </c>
      <c r="X1912" t="str">
        <f>IF($W1912="","",TRIM(INDEX(connections!$B:$B,ROW())))</f>
      </c>
      <c r="Y1912">
        <f>IF($W1912="","",IFERROR(MATCH($W1912,$A$2:$A$2000,0),""))</f>
      </c>
      <c r="Z1912">
        <f>IF($X1912="","",IFERROR(MATCH($X1912,$A$2:$A$2000,0),""))</f>
      </c>
      <c r="AA1912" t="str">
        <f>IF($Y1912="","",INDEX($P$2:$P$2000,$Y1912))</f>
      </c>
      <c r="AB1912" t="str">
        <f>IF($Z1912="","",INDEX($P$2:$P$2000,$Z1912))</f>
      </c>
      <c r="AC1912">
        <f>IF(AND($AA1912="Yes",$AB1912="Yes"),1,"")</f>
      </c>
      <c r="AD1912">
        <f>IF(OR($Y1912="",$Z1912=""),"",IF(INDEX($C$2:$C$2000,$Y1912)=INDEX($C$2:$C$2000,$Z1912),0,1))</f>
      </c>
      <c r="AE1912">
        <f>IF($AC1912&lt;&gt;1,"",IF(AND(INDEX($AG$2:$AG$2000,$Y1912)=1,INDEX($AG$2:$AG$2000,$Z1912)=1),1,""))</f>
      </c>
      <c r="AG1912">
        <f>IF($A1912="","",COUNTIFS($W$2:$W$2500,$A1912,$AB$2:$AB$2500,"Yes")+COUNTIFS($X$2:$X$2500,$A1912,$AA$2:$AA$2500,"Yes"))</f>
      </c>
      <c r="AH1912" t="str">
        <f>IF(OR($P1912&lt;&gt;"Yes",N($AG1912)=0),"",IF(AND($AG1912=1,COUNTIFS($W$2:$W$2500,$A1912,$AE$2:$AE$2500,1)+COUNTIFS($X$2:$X$2500,$A1912,$AE$2:$AE$2500,1)&gt;0),"","Yes"))</f>
      </c>
      <c r="AI1912">
        <f>IF($AH1912="Yes",$AG1912,"")</f>
      </c>
      <c r="AJ1912">
        <f>IF($AI1912="","",$AI1912+ROW()/1000000)</f>
      </c>
      <c r="AK1912">
        <f>IF(OR($A1912="",$P1912="Yes",N($AG1912)=0),"",$AG1912+ROW()/1000000)</f>
      </c>
      <c r="AL1912" t="str">
        <f>IF($A1912="","",INDEX(games!$J:$J,ROW())&amp;"")</f>
      </c>
      <c r="AM1912">
        <f>IF($A1912="","",SUMPRODUCT($AO1912:$BD1912,'Map Analysis'!$AP$2^{0,1,2,3,4,5,6,7,8,9,10,11,12,13,14,15}))</f>
      </c>
      <c r="AN1912">
        <f>IF($A1912="","",$AM1912+ROW()/10000000)</f>
      </c>
      <c r="AO1912">
        <f>IF($A1912="","",COUNTIF($W$2:$W$2500,$A1912))</f>
      </c>
      <c r="AP1912">
        <f>IF($A1912="","",SUMIFS($BF$2:$BF$2500,$W$2:$W$2500,$A1912))</f>
      </c>
      <c r="AQ1912">
        <f>IF($A1912="","",SUMIFS($BG$2:$BG$2500,$W$2:$W$2500,$A1912))</f>
      </c>
      <c r="AR1912">
        <f>IF($A1912="","",SUMIFS($BH$2:$BH$2500,$W$2:$W$2500,$A1912))</f>
      </c>
      <c r="AS1912">
        <f>IF($A1912="","",SUMIFS($BI$2:$BI$2500,$W$2:$W$2500,$A1912))</f>
      </c>
      <c r="AT1912">
        <f>IF($A1912="","",SUMIFS($BJ$2:$BJ$2500,$W$2:$W$2500,$A1912))</f>
      </c>
      <c r="AU1912">
        <f>IF($A1912="","",SUMIFS($BK$2:$BK$2500,$W$2:$W$2500,$A1912))</f>
      </c>
      <c r="AV1912">
        <f>IF($A1912="","",SUMIFS($BL$2:$BL$2500,$W$2:$W$2500,$A1912))</f>
      </c>
      <c r="AW1912">
        <f>IF($A1912="","",SUMIFS($BM$2:$BM$2500,$W$2:$W$2500,$A1912))</f>
      </c>
      <c r="AX1912">
        <f>IF($A1912="","",SUMIFS($BN$2:$BN$2500,$W$2:$W$2500,$A1912))</f>
      </c>
      <c r="AY1912">
        <f>IF($A1912="","",SUMIFS($BO$2:$BO$2500,$W$2:$W$2500,$A1912))</f>
      </c>
      <c r="AZ1912">
        <f>IF($A1912="","",SUMIFS($BP$2:$BP$2500,$W$2:$W$2500,$A1912))</f>
      </c>
      <c r="BA1912">
        <f>IF($A1912="","",SUMIFS($BQ$2:$BQ$2500,$W$2:$W$2500,$A1912))</f>
      </c>
      <c r="BB1912">
        <f>IF($A1912="","",SUMIFS($BR$2:$BR$2500,$W$2:$W$2500,$A1912))</f>
      </c>
      <c r="BC1912">
        <f>IF($A1912="","",SUMIFS($BS$2:$BS$2500,$W$2:$W$2500,$A1912))</f>
      </c>
      <c r="BD1912">
        <f>IF($A1912="","",SUMIFS($BT$2:$BT$2500,$W$2:$W$2500,$A1912))</f>
      </c>
      <c r="BF1912">
        <f>IF($Z1912="","",INDEX($AO$2:$AO$2000,$Z1912))</f>
      </c>
      <c r="BG1912">
        <f>IF($Z1912="","",INDEX($AP$2:$AP$2000,$Z1912))</f>
      </c>
      <c r="BH1912">
        <f>IF($Z1912="","",INDEX($AQ$2:$AQ$2000,$Z1912))</f>
      </c>
      <c r="BI1912">
        <f>IF($Z1912="","",INDEX($AR$2:$AR$2000,$Z1912))</f>
      </c>
      <c r="BJ1912">
        <f>IF($Z1912="","",INDEX($AS$2:$AS$2000,$Z1912))</f>
      </c>
      <c r="BK1912">
        <f>IF($Z1912="","",INDEX($AT$2:$AT$2000,$Z1912))</f>
      </c>
      <c r="BL1912">
        <f>IF($Z1912="","",INDEX($AU$2:$AU$2000,$Z1912))</f>
      </c>
      <c r="BM1912">
        <f>IF($Z1912="","",INDEX($AV$2:$AV$2000,$Z1912))</f>
      </c>
      <c r="BN1912">
        <f>IF($Z1912="","",INDEX($AW$2:$AW$2000,$Z1912))</f>
      </c>
      <c r="BO1912">
        <f>IF($Z1912="","",INDEX($AX$2:$AX$2000,$Z1912))</f>
      </c>
      <c r="BP1912">
        <f>IF($Z1912="","",INDEX($AY$2:$AY$2000,$Z1912))</f>
      </c>
      <c r="BQ1912">
        <f>IF($Z1912="","",INDEX($AZ$2:$AZ$2000,$Z1912))</f>
      </c>
      <c r="BR1912">
        <f>IF($Z1912="","",INDEX($BA$2:$BA$2000,$Z1912))</f>
      </c>
      <c r="BS1912">
        <f>IF($Z1912="","",INDEX($BB$2:$BB$2000,$Z1912))</f>
      </c>
      <c r="BT1912">
        <f>IF($Z1912="","",INDEX($BC$2:$BC$2000,$Z1912))</f>
      </c>
      <c r="BV1912">
        <f>IF(OR($A1912="",$P1912&lt;&gt;"Yes",$AH1912="Yes"),"",1+N($AG1912))</f>
      </c>
      <c r="BW1912">
        <f>IF($A1912="","",COUNTIFS($W$2:$W$2500,$A1912,$BZ$2:$BZ$2500,"Yes")+COUNTIFS($X$2:$X$2500,$A1912,$BY$2:$BY$2500,"Yes"))</f>
      </c>
      <c r="BX1912">
        <f>IF(OR($A1912="",$P1912="Yes"),"",IF(N($BW1912)=0,0,1+SUMIFS($CB$2:$CB$2500,$W$2:$W$2500,$A1912)+SUMIFS($CA$2:$CA$2500,$X$2:$X$2500,$A1912)))</f>
      </c>
      <c r="BY1912" t="str">
        <f>IF($Y1912="","",INDEX($AH$2:$AH$2000,$Y1912)&amp;"")</f>
      </c>
      <c r="BZ1912" t="str">
        <f>IF($Z1912="","",INDEX($AH$2:$AH$2000,$Z1912)&amp;"")</f>
      </c>
      <c r="CA1912">
        <f>IF($Y1912="","",INDEX($BV$2:$BV$2000,$Y1912))</f>
      </c>
      <c r="CB1912">
        <f>IF($Z1912="","",INDEX($BV$2:$BV$2000,$Z1912))</f>
      </c>
    </row>
    <row r="1913">
      <c r="A1913" t="str">
        <f>IF(TRIM(INDEX(games!$A:$A,ROW()))="","",TRIM(INDEX(games!$A:$A,ROW())))</f>
      </c>
      <c r="B1913">
        <f>IF(OR($A1913="",INDEX(games!$B:$B,ROW())=""),"",INDEX(games!$B:$B,ROW()))</f>
      </c>
      <c r="C1913" t="str">
        <f>IF(OR($A1913="",INDEX(games!$C:$C,ROW())=""),"",INDEX(games!$C:$C,ROW()))</f>
      </c>
      <c r="D1913">
        <f>IF($A1913="","",COUNTIF($W$2:$W$2500,$A1913)+COUNTIF($X$2:$X$2500,$A1913))</f>
      </c>
      <c r="E1913">
        <f>IF($A1913="","",IFERROR(MATCH($C1913,$R$2:$R$5,0),0))</f>
      </c>
      <c r="F1913">
        <f>IF($A1913="","",MOD(ROW(),34))</f>
      </c>
      <c r="G1913">
        <f>IF($A1913="",NA(),IF($C1913="Action",$B1913,NA()))</f>
      </c>
      <c r="H1913">
        <f>IF($A1913="",NA(),IF($C1913="Action",1+$F1913*0.023,NA()))</f>
      </c>
      <c r="I1913">
        <f>IF($A1913="",NA(),IF($C1913="Strategy",$B1913,NA()))</f>
      </c>
      <c r="J1913">
        <f>IF($A1913="",NA(),IF($C1913="Strategy",2+$F1913*0.023,NA()))</f>
      </c>
      <c r="K1913">
        <f>IF($A1913="",NA(),IF($C1913="Deckbuilder",$B1913,NA()))</f>
      </c>
      <c r="L1913">
        <f>IF($A1913="",NA(),IF($C1913="Deckbuilder",3+$F1913*0.023,NA()))</f>
      </c>
      <c r="M1913">
        <f>IF($A1913="",NA(),IF($C1913="Traditional",$B1913,NA()))</f>
      </c>
      <c r="N1913">
        <f>IF($A1913="",NA(),IF($C1913="Traditional",4+$F1913*0.023,NA()))</f>
      </c>
      <c r="O1913">
        <f>IF($A1913="","",$D1913+ROW()/1000000)</f>
      </c>
      <c r="P1913" t="str">
        <f>IF(OR($A1913="",INDEX(games!$H:$H,ROW())=""),"",INDEX(games!$H:$H,ROW()))</f>
      </c>
      <c r="Q1913">
        <f>IF(OR($A1913="",$P1913&lt;&gt;"Yes"),"",$D1913+ROW()/1000000)</f>
      </c>
      <c r="T1913">
        <f>IF($Y1913="","",INDEX($B$2:$B$2000,$Y1913))</f>
      </c>
      <c r="U1913">
        <f>IF($Z1913="","",INDEX($B$2:$B$2000,$Z1913))</f>
      </c>
      <c r="V1913">
        <f>IF(OR($T1913="",$U1913=""),"",$U1913-$T1913)</f>
      </c>
      <c r="W1913" t="str">
        <f>IF(TRIM(INDEX(connections!$A:$A,ROW()))="","",TRIM(INDEX(connections!$A:$A,ROW())))</f>
      </c>
      <c r="X1913" t="str">
        <f>IF($W1913="","",TRIM(INDEX(connections!$B:$B,ROW())))</f>
      </c>
      <c r="Y1913">
        <f>IF($W1913="","",IFERROR(MATCH($W1913,$A$2:$A$2000,0),""))</f>
      </c>
      <c r="Z1913">
        <f>IF($X1913="","",IFERROR(MATCH($X1913,$A$2:$A$2000,0),""))</f>
      </c>
      <c r="AA1913" t="str">
        <f>IF($Y1913="","",INDEX($P$2:$P$2000,$Y1913))</f>
      </c>
      <c r="AB1913" t="str">
        <f>IF($Z1913="","",INDEX($P$2:$P$2000,$Z1913))</f>
      </c>
      <c r="AC1913">
        <f>IF(AND($AA1913="Yes",$AB1913="Yes"),1,"")</f>
      </c>
      <c r="AD1913">
        <f>IF(OR($Y1913="",$Z1913=""),"",IF(INDEX($C$2:$C$2000,$Y1913)=INDEX($C$2:$C$2000,$Z1913),0,1))</f>
      </c>
      <c r="AE1913">
        <f>IF($AC1913&lt;&gt;1,"",IF(AND(INDEX($AG$2:$AG$2000,$Y1913)=1,INDEX($AG$2:$AG$2000,$Z1913)=1),1,""))</f>
      </c>
      <c r="AG1913">
        <f>IF($A1913="","",COUNTIFS($W$2:$W$2500,$A1913,$AB$2:$AB$2500,"Yes")+COUNTIFS($X$2:$X$2500,$A1913,$AA$2:$AA$2500,"Yes"))</f>
      </c>
      <c r="AH1913" t="str">
        <f>IF(OR($P1913&lt;&gt;"Yes",N($AG1913)=0),"",IF(AND($AG1913=1,COUNTIFS($W$2:$W$2500,$A1913,$AE$2:$AE$2500,1)+COUNTIFS($X$2:$X$2500,$A1913,$AE$2:$AE$2500,1)&gt;0),"","Yes"))</f>
      </c>
      <c r="AI1913">
        <f>IF($AH1913="Yes",$AG1913,"")</f>
      </c>
      <c r="AJ1913">
        <f>IF($AI1913="","",$AI1913+ROW()/1000000)</f>
      </c>
      <c r="AK1913">
        <f>IF(OR($A1913="",$P1913="Yes",N($AG1913)=0),"",$AG1913+ROW()/1000000)</f>
      </c>
      <c r="AL1913" t="str">
        <f>IF($A1913="","",INDEX(games!$J:$J,ROW())&amp;"")</f>
      </c>
      <c r="AM1913">
        <f>IF($A1913="","",SUMPRODUCT($AO1913:$BD1913,'Map Analysis'!$AP$2^{0,1,2,3,4,5,6,7,8,9,10,11,12,13,14,15}))</f>
      </c>
      <c r="AN1913">
        <f>IF($A1913="","",$AM1913+ROW()/10000000)</f>
      </c>
      <c r="AO1913">
        <f>IF($A1913="","",COUNTIF($W$2:$W$2500,$A1913))</f>
      </c>
      <c r="AP1913">
        <f>IF($A1913="","",SUMIFS($BF$2:$BF$2500,$W$2:$W$2500,$A1913))</f>
      </c>
      <c r="AQ1913">
        <f>IF($A1913="","",SUMIFS($BG$2:$BG$2500,$W$2:$W$2500,$A1913))</f>
      </c>
      <c r="AR1913">
        <f>IF($A1913="","",SUMIFS($BH$2:$BH$2500,$W$2:$W$2500,$A1913))</f>
      </c>
      <c r="AS1913">
        <f>IF($A1913="","",SUMIFS($BI$2:$BI$2500,$W$2:$W$2500,$A1913))</f>
      </c>
      <c r="AT1913">
        <f>IF($A1913="","",SUMIFS($BJ$2:$BJ$2500,$W$2:$W$2500,$A1913))</f>
      </c>
      <c r="AU1913">
        <f>IF($A1913="","",SUMIFS($BK$2:$BK$2500,$W$2:$W$2500,$A1913))</f>
      </c>
      <c r="AV1913">
        <f>IF($A1913="","",SUMIFS($BL$2:$BL$2500,$W$2:$W$2500,$A1913))</f>
      </c>
      <c r="AW1913">
        <f>IF($A1913="","",SUMIFS($BM$2:$BM$2500,$W$2:$W$2500,$A1913))</f>
      </c>
      <c r="AX1913">
        <f>IF($A1913="","",SUMIFS($BN$2:$BN$2500,$W$2:$W$2500,$A1913))</f>
      </c>
      <c r="AY1913">
        <f>IF($A1913="","",SUMIFS($BO$2:$BO$2500,$W$2:$W$2500,$A1913))</f>
      </c>
      <c r="AZ1913">
        <f>IF($A1913="","",SUMIFS($BP$2:$BP$2500,$W$2:$W$2500,$A1913))</f>
      </c>
      <c r="BA1913">
        <f>IF($A1913="","",SUMIFS($BQ$2:$BQ$2500,$W$2:$W$2500,$A1913))</f>
      </c>
      <c r="BB1913">
        <f>IF($A1913="","",SUMIFS($BR$2:$BR$2500,$W$2:$W$2500,$A1913))</f>
      </c>
      <c r="BC1913">
        <f>IF($A1913="","",SUMIFS($BS$2:$BS$2500,$W$2:$W$2500,$A1913))</f>
      </c>
      <c r="BD1913">
        <f>IF($A1913="","",SUMIFS($BT$2:$BT$2500,$W$2:$W$2500,$A1913))</f>
      </c>
      <c r="BF1913">
        <f>IF($Z1913="","",INDEX($AO$2:$AO$2000,$Z1913))</f>
      </c>
      <c r="BG1913">
        <f>IF($Z1913="","",INDEX($AP$2:$AP$2000,$Z1913))</f>
      </c>
      <c r="BH1913">
        <f>IF($Z1913="","",INDEX($AQ$2:$AQ$2000,$Z1913))</f>
      </c>
      <c r="BI1913">
        <f>IF($Z1913="","",INDEX($AR$2:$AR$2000,$Z1913))</f>
      </c>
      <c r="BJ1913">
        <f>IF($Z1913="","",INDEX($AS$2:$AS$2000,$Z1913))</f>
      </c>
      <c r="BK1913">
        <f>IF($Z1913="","",INDEX($AT$2:$AT$2000,$Z1913))</f>
      </c>
      <c r="BL1913">
        <f>IF($Z1913="","",INDEX($AU$2:$AU$2000,$Z1913))</f>
      </c>
      <c r="BM1913">
        <f>IF($Z1913="","",INDEX($AV$2:$AV$2000,$Z1913))</f>
      </c>
      <c r="BN1913">
        <f>IF($Z1913="","",INDEX($AW$2:$AW$2000,$Z1913))</f>
      </c>
      <c r="BO1913">
        <f>IF($Z1913="","",INDEX($AX$2:$AX$2000,$Z1913))</f>
      </c>
      <c r="BP1913">
        <f>IF($Z1913="","",INDEX($AY$2:$AY$2000,$Z1913))</f>
      </c>
      <c r="BQ1913">
        <f>IF($Z1913="","",INDEX($AZ$2:$AZ$2000,$Z1913))</f>
      </c>
      <c r="BR1913">
        <f>IF($Z1913="","",INDEX($BA$2:$BA$2000,$Z1913))</f>
      </c>
      <c r="BS1913">
        <f>IF($Z1913="","",INDEX($BB$2:$BB$2000,$Z1913))</f>
      </c>
      <c r="BT1913">
        <f>IF($Z1913="","",INDEX($BC$2:$BC$2000,$Z1913))</f>
      </c>
      <c r="BV1913">
        <f>IF(OR($A1913="",$P1913&lt;&gt;"Yes",$AH1913="Yes"),"",1+N($AG1913))</f>
      </c>
      <c r="BW1913">
        <f>IF($A1913="","",COUNTIFS($W$2:$W$2500,$A1913,$BZ$2:$BZ$2500,"Yes")+COUNTIFS($X$2:$X$2500,$A1913,$BY$2:$BY$2500,"Yes"))</f>
      </c>
      <c r="BX1913">
        <f>IF(OR($A1913="",$P1913="Yes"),"",IF(N($BW1913)=0,0,1+SUMIFS($CB$2:$CB$2500,$W$2:$W$2500,$A1913)+SUMIFS($CA$2:$CA$2500,$X$2:$X$2500,$A1913)))</f>
      </c>
      <c r="BY1913" t="str">
        <f>IF($Y1913="","",INDEX($AH$2:$AH$2000,$Y1913)&amp;"")</f>
      </c>
      <c r="BZ1913" t="str">
        <f>IF($Z1913="","",INDEX($AH$2:$AH$2000,$Z1913)&amp;"")</f>
      </c>
      <c r="CA1913">
        <f>IF($Y1913="","",INDEX($BV$2:$BV$2000,$Y1913))</f>
      </c>
      <c r="CB1913">
        <f>IF($Z1913="","",INDEX($BV$2:$BV$2000,$Z1913))</f>
      </c>
    </row>
    <row r="1914">
      <c r="A1914" t="str">
        <f>IF(TRIM(INDEX(games!$A:$A,ROW()))="","",TRIM(INDEX(games!$A:$A,ROW())))</f>
      </c>
      <c r="B1914">
        <f>IF(OR($A1914="",INDEX(games!$B:$B,ROW())=""),"",INDEX(games!$B:$B,ROW()))</f>
      </c>
      <c r="C1914" t="str">
        <f>IF(OR($A1914="",INDEX(games!$C:$C,ROW())=""),"",INDEX(games!$C:$C,ROW()))</f>
      </c>
      <c r="D1914">
        <f>IF($A1914="","",COUNTIF($W$2:$W$2500,$A1914)+COUNTIF($X$2:$X$2500,$A1914))</f>
      </c>
      <c r="E1914">
        <f>IF($A1914="","",IFERROR(MATCH($C1914,$R$2:$R$5,0),0))</f>
      </c>
      <c r="F1914">
        <f>IF($A1914="","",MOD(ROW(),34))</f>
      </c>
      <c r="G1914">
        <f>IF($A1914="",NA(),IF($C1914="Action",$B1914,NA()))</f>
      </c>
      <c r="H1914">
        <f>IF($A1914="",NA(),IF($C1914="Action",1+$F1914*0.023,NA()))</f>
      </c>
      <c r="I1914">
        <f>IF($A1914="",NA(),IF($C1914="Strategy",$B1914,NA()))</f>
      </c>
      <c r="J1914">
        <f>IF($A1914="",NA(),IF($C1914="Strategy",2+$F1914*0.023,NA()))</f>
      </c>
      <c r="K1914">
        <f>IF($A1914="",NA(),IF($C1914="Deckbuilder",$B1914,NA()))</f>
      </c>
      <c r="L1914">
        <f>IF($A1914="",NA(),IF($C1914="Deckbuilder",3+$F1914*0.023,NA()))</f>
      </c>
      <c r="M1914">
        <f>IF($A1914="",NA(),IF($C1914="Traditional",$B1914,NA()))</f>
      </c>
      <c r="N1914">
        <f>IF($A1914="",NA(),IF($C1914="Traditional",4+$F1914*0.023,NA()))</f>
      </c>
      <c r="O1914">
        <f>IF($A1914="","",$D1914+ROW()/1000000)</f>
      </c>
      <c r="P1914" t="str">
        <f>IF(OR($A1914="",INDEX(games!$H:$H,ROW())=""),"",INDEX(games!$H:$H,ROW()))</f>
      </c>
      <c r="Q1914">
        <f>IF(OR($A1914="",$P1914&lt;&gt;"Yes"),"",$D1914+ROW()/1000000)</f>
      </c>
      <c r="T1914">
        <f>IF($Y1914="","",INDEX($B$2:$B$2000,$Y1914))</f>
      </c>
      <c r="U1914">
        <f>IF($Z1914="","",INDEX($B$2:$B$2000,$Z1914))</f>
      </c>
      <c r="V1914">
        <f>IF(OR($T1914="",$U1914=""),"",$U1914-$T1914)</f>
      </c>
      <c r="W1914" t="str">
        <f>IF(TRIM(INDEX(connections!$A:$A,ROW()))="","",TRIM(INDEX(connections!$A:$A,ROW())))</f>
      </c>
      <c r="X1914" t="str">
        <f>IF($W1914="","",TRIM(INDEX(connections!$B:$B,ROW())))</f>
      </c>
      <c r="Y1914">
        <f>IF($W1914="","",IFERROR(MATCH($W1914,$A$2:$A$2000,0),""))</f>
      </c>
      <c r="Z1914">
        <f>IF($X1914="","",IFERROR(MATCH($X1914,$A$2:$A$2000,0),""))</f>
      </c>
      <c r="AA1914" t="str">
        <f>IF($Y1914="","",INDEX($P$2:$P$2000,$Y1914))</f>
      </c>
      <c r="AB1914" t="str">
        <f>IF($Z1914="","",INDEX($P$2:$P$2000,$Z1914))</f>
      </c>
      <c r="AC1914">
        <f>IF(AND($AA1914="Yes",$AB1914="Yes"),1,"")</f>
      </c>
      <c r="AD1914">
        <f>IF(OR($Y1914="",$Z1914=""),"",IF(INDEX($C$2:$C$2000,$Y1914)=INDEX($C$2:$C$2000,$Z1914),0,1))</f>
      </c>
      <c r="AE1914">
        <f>IF($AC1914&lt;&gt;1,"",IF(AND(INDEX($AG$2:$AG$2000,$Y1914)=1,INDEX($AG$2:$AG$2000,$Z1914)=1),1,""))</f>
      </c>
      <c r="AG1914">
        <f>IF($A1914="","",COUNTIFS($W$2:$W$2500,$A1914,$AB$2:$AB$2500,"Yes")+COUNTIFS($X$2:$X$2500,$A1914,$AA$2:$AA$2500,"Yes"))</f>
      </c>
      <c r="AH1914" t="str">
        <f>IF(OR($P1914&lt;&gt;"Yes",N($AG1914)=0),"",IF(AND($AG1914=1,COUNTIFS($W$2:$W$2500,$A1914,$AE$2:$AE$2500,1)+COUNTIFS($X$2:$X$2500,$A1914,$AE$2:$AE$2500,1)&gt;0),"","Yes"))</f>
      </c>
      <c r="AI1914">
        <f>IF($AH1914="Yes",$AG1914,"")</f>
      </c>
      <c r="AJ1914">
        <f>IF($AI1914="","",$AI1914+ROW()/1000000)</f>
      </c>
      <c r="AK1914">
        <f>IF(OR($A1914="",$P1914="Yes",N($AG1914)=0),"",$AG1914+ROW()/1000000)</f>
      </c>
      <c r="AL1914" t="str">
        <f>IF($A1914="","",INDEX(games!$J:$J,ROW())&amp;"")</f>
      </c>
      <c r="AM1914">
        <f>IF($A1914="","",SUMPRODUCT($AO1914:$BD1914,'Map Analysis'!$AP$2^{0,1,2,3,4,5,6,7,8,9,10,11,12,13,14,15}))</f>
      </c>
      <c r="AN1914">
        <f>IF($A1914="","",$AM1914+ROW()/10000000)</f>
      </c>
      <c r="AO1914">
        <f>IF($A1914="","",COUNTIF($W$2:$W$2500,$A1914))</f>
      </c>
      <c r="AP1914">
        <f>IF($A1914="","",SUMIFS($BF$2:$BF$2500,$W$2:$W$2500,$A1914))</f>
      </c>
      <c r="AQ1914">
        <f>IF($A1914="","",SUMIFS($BG$2:$BG$2500,$W$2:$W$2500,$A1914))</f>
      </c>
      <c r="AR1914">
        <f>IF($A1914="","",SUMIFS($BH$2:$BH$2500,$W$2:$W$2500,$A1914))</f>
      </c>
      <c r="AS1914">
        <f>IF($A1914="","",SUMIFS($BI$2:$BI$2500,$W$2:$W$2500,$A1914))</f>
      </c>
      <c r="AT1914">
        <f>IF($A1914="","",SUMIFS($BJ$2:$BJ$2500,$W$2:$W$2500,$A1914))</f>
      </c>
      <c r="AU1914">
        <f>IF($A1914="","",SUMIFS($BK$2:$BK$2500,$W$2:$W$2500,$A1914))</f>
      </c>
      <c r="AV1914">
        <f>IF($A1914="","",SUMIFS($BL$2:$BL$2500,$W$2:$W$2500,$A1914))</f>
      </c>
      <c r="AW1914">
        <f>IF($A1914="","",SUMIFS($BM$2:$BM$2500,$W$2:$W$2500,$A1914))</f>
      </c>
      <c r="AX1914">
        <f>IF($A1914="","",SUMIFS($BN$2:$BN$2500,$W$2:$W$2500,$A1914))</f>
      </c>
      <c r="AY1914">
        <f>IF($A1914="","",SUMIFS($BO$2:$BO$2500,$W$2:$W$2500,$A1914))</f>
      </c>
      <c r="AZ1914">
        <f>IF($A1914="","",SUMIFS($BP$2:$BP$2500,$W$2:$W$2500,$A1914))</f>
      </c>
      <c r="BA1914">
        <f>IF($A1914="","",SUMIFS($BQ$2:$BQ$2500,$W$2:$W$2500,$A1914))</f>
      </c>
      <c r="BB1914">
        <f>IF($A1914="","",SUMIFS($BR$2:$BR$2500,$W$2:$W$2500,$A1914))</f>
      </c>
      <c r="BC1914">
        <f>IF($A1914="","",SUMIFS($BS$2:$BS$2500,$W$2:$W$2500,$A1914))</f>
      </c>
      <c r="BD1914">
        <f>IF($A1914="","",SUMIFS($BT$2:$BT$2500,$W$2:$W$2500,$A1914))</f>
      </c>
      <c r="BF1914">
        <f>IF($Z1914="","",INDEX($AO$2:$AO$2000,$Z1914))</f>
      </c>
      <c r="BG1914">
        <f>IF($Z1914="","",INDEX($AP$2:$AP$2000,$Z1914))</f>
      </c>
      <c r="BH1914">
        <f>IF($Z1914="","",INDEX($AQ$2:$AQ$2000,$Z1914))</f>
      </c>
      <c r="BI1914">
        <f>IF($Z1914="","",INDEX($AR$2:$AR$2000,$Z1914))</f>
      </c>
      <c r="BJ1914">
        <f>IF($Z1914="","",INDEX($AS$2:$AS$2000,$Z1914))</f>
      </c>
      <c r="BK1914">
        <f>IF($Z1914="","",INDEX($AT$2:$AT$2000,$Z1914))</f>
      </c>
      <c r="BL1914">
        <f>IF($Z1914="","",INDEX($AU$2:$AU$2000,$Z1914))</f>
      </c>
      <c r="BM1914">
        <f>IF($Z1914="","",INDEX($AV$2:$AV$2000,$Z1914))</f>
      </c>
      <c r="BN1914">
        <f>IF($Z1914="","",INDEX($AW$2:$AW$2000,$Z1914))</f>
      </c>
      <c r="BO1914">
        <f>IF($Z1914="","",INDEX($AX$2:$AX$2000,$Z1914))</f>
      </c>
      <c r="BP1914">
        <f>IF($Z1914="","",INDEX($AY$2:$AY$2000,$Z1914))</f>
      </c>
      <c r="BQ1914">
        <f>IF($Z1914="","",INDEX($AZ$2:$AZ$2000,$Z1914))</f>
      </c>
      <c r="BR1914">
        <f>IF($Z1914="","",INDEX($BA$2:$BA$2000,$Z1914))</f>
      </c>
      <c r="BS1914">
        <f>IF($Z1914="","",INDEX($BB$2:$BB$2000,$Z1914))</f>
      </c>
      <c r="BT1914">
        <f>IF($Z1914="","",INDEX($BC$2:$BC$2000,$Z1914))</f>
      </c>
      <c r="BV1914">
        <f>IF(OR($A1914="",$P1914&lt;&gt;"Yes",$AH1914="Yes"),"",1+N($AG1914))</f>
      </c>
      <c r="BW1914">
        <f>IF($A1914="","",COUNTIFS($W$2:$W$2500,$A1914,$BZ$2:$BZ$2500,"Yes")+COUNTIFS($X$2:$X$2500,$A1914,$BY$2:$BY$2500,"Yes"))</f>
      </c>
      <c r="BX1914">
        <f>IF(OR($A1914="",$P1914="Yes"),"",IF(N($BW1914)=0,0,1+SUMIFS($CB$2:$CB$2500,$W$2:$W$2500,$A1914)+SUMIFS($CA$2:$CA$2500,$X$2:$X$2500,$A1914)))</f>
      </c>
      <c r="BY1914" t="str">
        <f>IF($Y1914="","",INDEX($AH$2:$AH$2000,$Y1914)&amp;"")</f>
      </c>
      <c r="BZ1914" t="str">
        <f>IF($Z1914="","",INDEX($AH$2:$AH$2000,$Z1914)&amp;"")</f>
      </c>
      <c r="CA1914">
        <f>IF($Y1914="","",INDEX($BV$2:$BV$2000,$Y1914))</f>
      </c>
      <c r="CB1914">
        <f>IF($Z1914="","",INDEX($BV$2:$BV$2000,$Z1914))</f>
      </c>
    </row>
    <row r="1915">
      <c r="A1915" t="str">
        <f>IF(TRIM(INDEX(games!$A:$A,ROW()))="","",TRIM(INDEX(games!$A:$A,ROW())))</f>
      </c>
      <c r="B1915">
        <f>IF(OR($A1915="",INDEX(games!$B:$B,ROW())=""),"",INDEX(games!$B:$B,ROW()))</f>
      </c>
      <c r="C1915" t="str">
        <f>IF(OR($A1915="",INDEX(games!$C:$C,ROW())=""),"",INDEX(games!$C:$C,ROW()))</f>
      </c>
      <c r="D1915">
        <f>IF($A1915="","",COUNTIF($W$2:$W$2500,$A1915)+COUNTIF($X$2:$X$2500,$A1915))</f>
      </c>
      <c r="E1915">
        <f>IF($A1915="","",IFERROR(MATCH($C1915,$R$2:$R$5,0),0))</f>
      </c>
      <c r="F1915">
        <f>IF($A1915="","",MOD(ROW(),34))</f>
      </c>
      <c r="G1915">
        <f>IF($A1915="",NA(),IF($C1915="Action",$B1915,NA()))</f>
      </c>
      <c r="H1915">
        <f>IF($A1915="",NA(),IF($C1915="Action",1+$F1915*0.023,NA()))</f>
      </c>
      <c r="I1915">
        <f>IF($A1915="",NA(),IF($C1915="Strategy",$B1915,NA()))</f>
      </c>
      <c r="J1915">
        <f>IF($A1915="",NA(),IF($C1915="Strategy",2+$F1915*0.023,NA()))</f>
      </c>
      <c r="K1915">
        <f>IF($A1915="",NA(),IF($C1915="Deckbuilder",$B1915,NA()))</f>
      </c>
      <c r="L1915">
        <f>IF($A1915="",NA(),IF($C1915="Deckbuilder",3+$F1915*0.023,NA()))</f>
      </c>
      <c r="M1915">
        <f>IF($A1915="",NA(),IF($C1915="Traditional",$B1915,NA()))</f>
      </c>
      <c r="N1915">
        <f>IF($A1915="",NA(),IF($C1915="Traditional",4+$F1915*0.023,NA()))</f>
      </c>
      <c r="O1915">
        <f>IF($A1915="","",$D1915+ROW()/1000000)</f>
      </c>
      <c r="P1915" t="str">
        <f>IF(OR($A1915="",INDEX(games!$H:$H,ROW())=""),"",INDEX(games!$H:$H,ROW()))</f>
      </c>
      <c r="Q1915">
        <f>IF(OR($A1915="",$P1915&lt;&gt;"Yes"),"",$D1915+ROW()/1000000)</f>
      </c>
      <c r="T1915">
        <f>IF($Y1915="","",INDEX($B$2:$B$2000,$Y1915))</f>
      </c>
      <c r="U1915">
        <f>IF($Z1915="","",INDEX($B$2:$B$2000,$Z1915))</f>
      </c>
      <c r="V1915">
        <f>IF(OR($T1915="",$U1915=""),"",$U1915-$T1915)</f>
      </c>
      <c r="W1915" t="str">
        <f>IF(TRIM(INDEX(connections!$A:$A,ROW()))="","",TRIM(INDEX(connections!$A:$A,ROW())))</f>
      </c>
      <c r="X1915" t="str">
        <f>IF($W1915="","",TRIM(INDEX(connections!$B:$B,ROW())))</f>
      </c>
      <c r="Y1915">
        <f>IF($W1915="","",IFERROR(MATCH($W1915,$A$2:$A$2000,0),""))</f>
      </c>
      <c r="Z1915">
        <f>IF($X1915="","",IFERROR(MATCH($X1915,$A$2:$A$2000,0),""))</f>
      </c>
      <c r="AA1915" t="str">
        <f>IF($Y1915="","",INDEX($P$2:$P$2000,$Y1915))</f>
      </c>
      <c r="AB1915" t="str">
        <f>IF($Z1915="","",INDEX($P$2:$P$2000,$Z1915))</f>
      </c>
      <c r="AC1915">
        <f>IF(AND($AA1915="Yes",$AB1915="Yes"),1,"")</f>
      </c>
      <c r="AD1915">
        <f>IF(OR($Y1915="",$Z1915=""),"",IF(INDEX($C$2:$C$2000,$Y1915)=INDEX($C$2:$C$2000,$Z1915),0,1))</f>
      </c>
      <c r="AE1915">
        <f>IF($AC1915&lt;&gt;1,"",IF(AND(INDEX($AG$2:$AG$2000,$Y1915)=1,INDEX($AG$2:$AG$2000,$Z1915)=1),1,""))</f>
      </c>
      <c r="AG1915">
        <f>IF($A1915="","",COUNTIFS($W$2:$W$2500,$A1915,$AB$2:$AB$2500,"Yes")+COUNTIFS($X$2:$X$2500,$A1915,$AA$2:$AA$2500,"Yes"))</f>
      </c>
      <c r="AH1915" t="str">
        <f>IF(OR($P1915&lt;&gt;"Yes",N($AG1915)=0),"",IF(AND($AG1915=1,COUNTIFS($W$2:$W$2500,$A1915,$AE$2:$AE$2500,1)+COUNTIFS($X$2:$X$2500,$A1915,$AE$2:$AE$2500,1)&gt;0),"","Yes"))</f>
      </c>
      <c r="AI1915">
        <f>IF($AH1915="Yes",$AG1915,"")</f>
      </c>
      <c r="AJ1915">
        <f>IF($AI1915="","",$AI1915+ROW()/1000000)</f>
      </c>
      <c r="AK1915">
        <f>IF(OR($A1915="",$P1915="Yes",N($AG1915)=0),"",$AG1915+ROW()/1000000)</f>
      </c>
      <c r="AL1915" t="str">
        <f>IF($A1915="","",INDEX(games!$J:$J,ROW())&amp;"")</f>
      </c>
      <c r="AM1915">
        <f>IF($A1915="","",SUMPRODUCT($AO1915:$BD1915,'Map Analysis'!$AP$2^{0,1,2,3,4,5,6,7,8,9,10,11,12,13,14,15}))</f>
      </c>
      <c r="AN1915">
        <f>IF($A1915="","",$AM1915+ROW()/10000000)</f>
      </c>
      <c r="AO1915">
        <f>IF($A1915="","",COUNTIF($W$2:$W$2500,$A1915))</f>
      </c>
      <c r="AP1915">
        <f>IF($A1915="","",SUMIFS($BF$2:$BF$2500,$W$2:$W$2500,$A1915))</f>
      </c>
      <c r="AQ1915">
        <f>IF($A1915="","",SUMIFS($BG$2:$BG$2500,$W$2:$W$2500,$A1915))</f>
      </c>
      <c r="AR1915">
        <f>IF($A1915="","",SUMIFS($BH$2:$BH$2500,$W$2:$W$2500,$A1915))</f>
      </c>
      <c r="AS1915">
        <f>IF($A1915="","",SUMIFS($BI$2:$BI$2500,$W$2:$W$2500,$A1915))</f>
      </c>
      <c r="AT1915">
        <f>IF($A1915="","",SUMIFS($BJ$2:$BJ$2500,$W$2:$W$2500,$A1915))</f>
      </c>
      <c r="AU1915">
        <f>IF($A1915="","",SUMIFS($BK$2:$BK$2500,$W$2:$W$2500,$A1915))</f>
      </c>
      <c r="AV1915">
        <f>IF($A1915="","",SUMIFS($BL$2:$BL$2500,$W$2:$W$2500,$A1915))</f>
      </c>
      <c r="AW1915">
        <f>IF($A1915="","",SUMIFS($BM$2:$BM$2500,$W$2:$W$2500,$A1915))</f>
      </c>
      <c r="AX1915">
        <f>IF($A1915="","",SUMIFS($BN$2:$BN$2500,$W$2:$W$2500,$A1915))</f>
      </c>
      <c r="AY1915">
        <f>IF($A1915="","",SUMIFS($BO$2:$BO$2500,$W$2:$W$2500,$A1915))</f>
      </c>
      <c r="AZ1915">
        <f>IF($A1915="","",SUMIFS($BP$2:$BP$2500,$W$2:$W$2500,$A1915))</f>
      </c>
      <c r="BA1915">
        <f>IF($A1915="","",SUMIFS($BQ$2:$BQ$2500,$W$2:$W$2500,$A1915))</f>
      </c>
      <c r="BB1915">
        <f>IF($A1915="","",SUMIFS($BR$2:$BR$2500,$W$2:$W$2500,$A1915))</f>
      </c>
      <c r="BC1915">
        <f>IF($A1915="","",SUMIFS($BS$2:$BS$2500,$W$2:$W$2500,$A1915))</f>
      </c>
      <c r="BD1915">
        <f>IF($A1915="","",SUMIFS($BT$2:$BT$2500,$W$2:$W$2500,$A1915))</f>
      </c>
      <c r="BF1915">
        <f>IF($Z1915="","",INDEX($AO$2:$AO$2000,$Z1915))</f>
      </c>
      <c r="BG1915">
        <f>IF($Z1915="","",INDEX($AP$2:$AP$2000,$Z1915))</f>
      </c>
      <c r="BH1915">
        <f>IF($Z1915="","",INDEX($AQ$2:$AQ$2000,$Z1915))</f>
      </c>
      <c r="BI1915">
        <f>IF($Z1915="","",INDEX($AR$2:$AR$2000,$Z1915))</f>
      </c>
      <c r="BJ1915">
        <f>IF($Z1915="","",INDEX($AS$2:$AS$2000,$Z1915))</f>
      </c>
      <c r="BK1915">
        <f>IF($Z1915="","",INDEX($AT$2:$AT$2000,$Z1915))</f>
      </c>
      <c r="BL1915">
        <f>IF($Z1915="","",INDEX($AU$2:$AU$2000,$Z1915))</f>
      </c>
      <c r="BM1915">
        <f>IF($Z1915="","",INDEX($AV$2:$AV$2000,$Z1915))</f>
      </c>
      <c r="BN1915">
        <f>IF($Z1915="","",INDEX($AW$2:$AW$2000,$Z1915))</f>
      </c>
      <c r="BO1915">
        <f>IF($Z1915="","",INDEX($AX$2:$AX$2000,$Z1915))</f>
      </c>
      <c r="BP1915">
        <f>IF($Z1915="","",INDEX($AY$2:$AY$2000,$Z1915))</f>
      </c>
      <c r="BQ1915">
        <f>IF($Z1915="","",INDEX($AZ$2:$AZ$2000,$Z1915))</f>
      </c>
      <c r="BR1915">
        <f>IF($Z1915="","",INDEX($BA$2:$BA$2000,$Z1915))</f>
      </c>
      <c r="BS1915">
        <f>IF($Z1915="","",INDEX($BB$2:$BB$2000,$Z1915))</f>
      </c>
      <c r="BT1915">
        <f>IF($Z1915="","",INDEX($BC$2:$BC$2000,$Z1915))</f>
      </c>
      <c r="BV1915">
        <f>IF(OR($A1915="",$P1915&lt;&gt;"Yes",$AH1915="Yes"),"",1+N($AG1915))</f>
      </c>
      <c r="BW1915">
        <f>IF($A1915="","",COUNTIFS($W$2:$W$2500,$A1915,$BZ$2:$BZ$2500,"Yes")+COUNTIFS($X$2:$X$2500,$A1915,$BY$2:$BY$2500,"Yes"))</f>
      </c>
      <c r="BX1915">
        <f>IF(OR($A1915="",$P1915="Yes"),"",IF(N($BW1915)=0,0,1+SUMIFS($CB$2:$CB$2500,$W$2:$W$2500,$A1915)+SUMIFS($CA$2:$CA$2500,$X$2:$X$2500,$A1915)))</f>
      </c>
      <c r="BY1915" t="str">
        <f>IF($Y1915="","",INDEX($AH$2:$AH$2000,$Y1915)&amp;"")</f>
      </c>
      <c r="BZ1915" t="str">
        <f>IF($Z1915="","",INDEX($AH$2:$AH$2000,$Z1915)&amp;"")</f>
      </c>
      <c r="CA1915">
        <f>IF($Y1915="","",INDEX($BV$2:$BV$2000,$Y1915))</f>
      </c>
      <c r="CB1915">
        <f>IF($Z1915="","",INDEX($BV$2:$BV$2000,$Z1915))</f>
      </c>
    </row>
    <row r="1916">
      <c r="A1916" t="str">
        <f>IF(TRIM(INDEX(games!$A:$A,ROW()))="","",TRIM(INDEX(games!$A:$A,ROW())))</f>
      </c>
      <c r="B1916">
        <f>IF(OR($A1916="",INDEX(games!$B:$B,ROW())=""),"",INDEX(games!$B:$B,ROW()))</f>
      </c>
      <c r="C1916" t="str">
        <f>IF(OR($A1916="",INDEX(games!$C:$C,ROW())=""),"",INDEX(games!$C:$C,ROW()))</f>
      </c>
      <c r="D1916">
        <f>IF($A1916="","",COUNTIF($W$2:$W$2500,$A1916)+COUNTIF($X$2:$X$2500,$A1916))</f>
      </c>
      <c r="E1916">
        <f>IF($A1916="","",IFERROR(MATCH($C1916,$R$2:$R$5,0),0))</f>
      </c>
      <c r="F1916">
        <f>IF($A1916="","",MOD(ROW(),34))</f>
      </c>
      <c r="G1916">
        <f>IF($A1916="",NA(),IF($C1916="Action",$B1916,NA()))</f>
      </c>
      <c r="H1916">
        <f>IF($A1916="",NA(),IF($C1916="Action",1+$F1916*0.023,NA()))</f>
      </c>
      <c r="I1916">
        <f>IF($A1916="",NA(),IF($C1916="Strategy",$B1916,NA()))</f>
      </c>
      <c r="J1916">
        <f>IF($A1916="",NA(),IF($C1916="Strategy",2+$F1916*0.023,NA()))</f>
      </c>
      <c r="K1916">
        <f>IF($A1916="",NA(),IF($C1916="Deckbuilder",$B1916,NA()))</f>
      </c>
      <c r="L1916">
        <f>IF($A1916="",NA(),IF($C1916="Deckbuilder",3+$F1916*0.023,NA()))</f>
      </c>
      <c r="M1916">
        <f>IF($A1916="",NA(),IF($C1916="Traditional",$B1916,NA()))</f>
      </c>
      <c r="N1916">
        <f>IF($A1916="",NA(),IF($C1916="Traditional",4+$F1916*0.023,NA()))</f>
      </c>
      <c r="O1916">
        <f>IF($A1916="","",$D1916+ROW()/1000000)</f>
      </c>
      <c r="P1916" t="str">
        <f>IF(OR($A1916="",INDEX(games!$H:$H,ROW())=""),"",INDEX(games!$H:$H,ROW()))</f>
      </c>
      <c r="Q1916">
        <f>IF(OR($A1916="",$P1916&lt;&gt;"Yes"),"",$D1916+ROW()/1000000)</f>
      </c>
      <c r="T1916">
        <f>IF($Y1916="","",INDEX($B$2:$B$2000,$Y1916))</f>
      </c>
      <c r="U1916">
        <f>IF($Z1916="","",INDEX($B$2:$B$2000,$Z1916))</f>
      </c>
      <c r="V1916">
        <f>IF(OR($T1916="",$U1916=""),"",$U1916-$T1916)</f>
      </c>
      <c r="W1916" t="str">
        <f>IF(TRIM(INDEX(connections!$A:$A,ROW()))="","",TRIM(INDEX(connections!$A:$A,ROW())))</f>
      </c>
      <c r="X1916" t="str">
        <f>IF($W1916="","",TRIM(INDEX(connections!$B:$B,ROW())))</f>
      </c>
      <c r="Y1916">
        <f>IF($W1916="","",IFERROR(MATCH($W1916,$A$2:$A$2000,0),""))</f>
      </c>
      <c r="Z1916">
        <f>IF($X1916="","",IFERROR(MATCH($X1916,$A$2:$A$2000,0),""))</f>
      </c>
      <c r="AA1916" t="str">
        <f>IF($Y1916="","",INDEX($P$2:$P$2000,$Y1916))</f>
      </c>
      <c r="AB1916" t="str">
        <f>IF($Z1916="","",INDEX($P$2:$P$2000,$Z1916))</f>
      </c>
      <c r="AC1916">
        <f>IF(AND($AA1916="Yes",$AB1916="Yes"),1,"")</f>
      </c>
      <c r="AD1916">
        <f>IF(OR($Y1916="",$Z1916=""),"",IF(INDEX($C$2:$C$2000,$Y1916)=INDEX($C$2:$C$2000,$Z1916),0,1))</f>
      </c>
      <c r="AE1916">
        <f>IF($AC1916&lt;&gt;1,"",IF(AND(INDEX($AG$2:$AG$2000,$Y1916)=1,INDEX($AG$2:$AG$2000,$Z1916)=1),1,""))</f>
      </c>
      <c r="AG1916">
        <f>IF($A1916="","",COUNTIFS($W$2:$W$2500,$A1916,$AB$2:$AB$2500,"Yes")+COUNTIFS($X$2:$X$2500,$A1916,$AA$2:$AA$2500,"Yes"))</f>
      </c>
      <c r="AH1916" t="str">
        <f>IF(OR($P1916&lt;&gt;"Yes",N($AG1916)=0),"",IF(AND($AG1916=1,COUNTIFS($W$2:$W$2500,$A1916,$AE$2:$AE$2500,1)+COUNTIFS($X$2:$X$2500,$A1916,$AE$2:$AE$2500,1)&gt;0),"","Yes"))</f>
      </c>
      <c r="AI1916">
        <f>IF($AH1916="Yes",$AG1916,"")</f>
      </c>
      <c r="AJ1916">
        <f>IF($AI1916="","",$AI1916+ROW()/1000000)</f>
      </c>
      <c r="AK1916">
        <f>IF(OR($A1916="",$P1916="Yes",N($AG1916)=0),"",$AG1916+ROW()/1000000)</f>
      </c>
      <c r="AL1916" t="str">
        <f>IF($A1916="","",INDEX(games!$J:$J,ROW())&amp;"")</f>
      </c>
      <c r="AM1916">
        <f>IF($A1916="","",SUMPRODUCT($AO1916:$BD1916,'Map Analysis'!$AP$2^{0,1,2,3,4,5,6,7,8,9,10,11,12,13,14,15}))</f>
      </c>
      <c r="AN1916">
        <f>IF($A1916="","",$AM1916+ROW()/10000000)</f>
      </c>
      <c r="AO1916">
        <f>IF($A1916="","",COUNTIF($W$2:$W$2500,$A1916))</f>
      </c>
      <c r="AP1916">
        <f>IF($A1916="","",SUMIFS($BF$2:$BF$2500,$W$2:$W$2500,$A1916))</f>
      </c>
      <c r="AQ1916">
        <f>IF($A1916="","",SUMIFS($BG$2:$BG$2500,$W$2:$W$2500,$A1916))</f>
      </c>
      <c r="AR1916">
        <f>IF($A1916="","",SUMIFS($BH$2:$BH$2500,$W$2:$W$2500,$A1916))</f>
      </c>
      <c r="AS1916">
        <f>IF($A1916="","",SUMIFS($BI$2:$BI$2500,$W$2:$W$2500,$A1916))</f>
      </c>
      <c r="AT1916">
        <f>IF($A1916="","",SUMIFS($BJ$2:$BJ$2500,$W$2:$W$2500,$A1916))</f>
      </c>
      <c r="AU1916">
        <f>IF($A1916="","",SUMIFS($BK$2:$BK$2500,$W$2:$W$2500,$A1916))</f>
      </c>
      <c r="AV1916">
        <f>IF($A1916="","",SUMIFS($BL$2:$BL$2500,$W$2:$W$2500,$A1916))</f>
      </c>
      <c r="AW1916">
        <f>IF($A1916="","",SUMIFS($BM$2:$BM$2500,$W$2:$W$2500,$A1916))</f>
      </c>
      <c r="AX1916">
        <f>IF($A1916="","",SUMIFS($BN$2:$BN$2500,$W$2:$W$2500,$A1916))</f>
      </c>
      <c r="AY1916">
        <f>IF($A1916="","",SUMIFS($BO$2:$BO$2500,$W$2:$W$2500,$A1916))</f>
      </c>
      <c r="AZ1916">
        <f>IF($A1916="","",SUMIFS($BP$2:$BP$2500,$W$2:$W$2500,$A1916))</f>
      </c>
      <c r="BA1916">
        <f>IF($A1916="","",SUMIFS($BQ$2:$BQ$2500,$W$2:$W$2500,$A1916))</f>
      </c>
      <c r="BB1916">
        <f>IF($A1916="","",SUMIFS($BR$2:$BR$2500,$W$2:$W$2500,$A1916))</f>
      </c>
      <c r="BC1916">
        <f>IF($A1916="","",SUMIFS($BS$2:$BS$2500,$W$2:$W$2500,$A1916))</f>
      </c>
      <c r="BD1916">
        <f>IF($A1916="","",SUMIFS($BT$2:$BT$2500,$W$2:$W$2500,$A1916))</f>
      </c>
      <c r="BF1916">
        <f>IF($Z1916="","",INDEX($AO$2:$AO$2000,$Z1916))</f>
      </c>
      <c r="BG1916">
        <f>IF($Z1916="","",INDEX($AP$2:$AP$2000,$Z1916))</f>
      </c>
      <c r="BH1916">
        <f>IF($Z1916="","",INDEX($AQ$2:$AQ$2000,$Z1916))</f>
      </c>
      <c r="BI1916">
        <f>IF($Z1916="","",INDEX($AR$2:$AR$2000,$Z1916))</f>
      </c>
      <c r="BJ1916">
        <f>IF($Z1916="","",INDEX($AS$2:$AS$2000,$Z1916))</f>
      </c>
      <c r="BK1916">
        <f>IF($Z1916="","",INDEX($AT$2:$AT$2000,$Z1916))</f>
      </c>
      <c r="BL1916">
        <f>IF($Z1916="","",INDEX($AU$2:$AU$2000,$Z1916))</f>
      </c>
      <c r="BM1916">
        <f>IF($Z1916="","",INDEX($AV$2:$AV$2000,$Z1916))</f>
      </c>
      <c r="BN1916">
        <f>IF($Z1916="","",INDEX($AW$2:$AW$2000,$Z1916))</f>
      </c>
      <c r="BO1916">
        <f>IF($Z1916="","",INDEX($AX$2:$AX$2000,$Z1916))</f>
      </c>
      <c r="BP1916">
        <f>IF($Z1916="","",INDEX($AY$2:$AY$2000,$Z1916))</f>
      </c>
      <c r="BQ1916">
        <f>IF($Z1916="","",INDEX($AZ$2:$AZ$2000,$Z1916))</f>
      </c>
      <c r="BR1916">
        <f>IF($Z1916="","",INDEX($BA$2:$BA$2000,$Z1916))</f>
      </c>
      <c r="BS1916">
        <f>IF($Z1916="","",INDEX($BB$2:$BB$2000,$Z1916))</f>
      </c>
      <c r="BT1916">
        <f>IF($Z1916="","",INDEX($BC$2:$BC$2000,$Z1916))</f>
      </c>
      <c r="BV1916">
        <f>IF(OR($A1916="",$P1916&lt;&gt;"Yes",$AH1916="Yes"),"",1+N($AG1916))</f>
      </c>
      <c r="BW1916">
        <f>IF($A1916="","",COUNTIFS($W$2:$W$2500,$A1916,$BZ$2:$BZ$2500,"Yes")+COUNTIFS($X$2:$X$2500,$A1916,$BY$2:$BY$2500,"Yes"))</f>
      </c>
      <c r="BX1916">
        <f>IF(OR($A1916="",$P1916="Yes"),"",IF(N($BW1916)=0,0,1+SUMIFS($CB$2:$CB$2500,$W$2:$W$2500,$A1916)+SUMIFS($CA$2:$CA$2500,$X$2:$X$2500,$A1916)))</f>
      </c>
      <c r="BY1916" t="str">
        <f>IF($Y1916="","",INDEX($AH$2:$AH$2000,$Y1916)&amp;"")</f>
      </c>
      <c r="BZ1916" t="str">
        <f>IF($Z1916="","",INDEX($AH$2:$AH$2000,$Z1916)&amp;"")</f>
      </c>
      <c r="CA1916">
        <f>IF($Y1916="","",INDEX($BV$2:$BV$2000,$Y1916))</f>
      </c>
      <c r="CB1916">
        <f>IF($Z1916="","",INDEX($BV$2:$BV$2000,$Z1916))</f>
      </c>
    </row>
    <row r="1917">
      <c r="A1917" t="str">
        <f>IF(TRIM(INDEX(games!$A:$A,ROW()))="","",TRIM(INDEX(games!$A:$A,ROW())))</f>
      </c>
      <c r="B1917">
        <f>IF(OR($A1917="",INDEX(games!$B:$B,ROW())=""),"",INDEX(games!$B:$B,ROW()))</f>
      </c>
      <c r="C1917" t="str">
        <f>IF(OR($A1917="",INDEX(games!$C:$C,ROW())=""),"",INDEX(games!$C:$C,ROW()))</f>
      </c>
      <c r="D1917">
        <f>IF($A1917="","",COUNTIF($W$2:$W$2500,$A1917)+COUNTIF($X$2:$X$2500,$A1917))</f>
      </c>
      <c r="E1917">
        <f>IF($A1917="","",IFERROR(MATCH($C1917,$R$2:$R$5,0),0))</f>
      </c>
      <c r="F1917">
        <f>IF($A1917="","",MOD(ROW(),34))</f>
      </c>
      <c r="G1917">
        <f>IF($A1917="",NA(),IF($C1917="Action",$B1917,NA()))</f>
      </c>
      <c r="H1917">
        <f>IF($A1917="",NA(),IF($C1917="Action",1+$F1917*0.023,NA()))</f>
      </c>
      <c r="I1917">
        <f>IF($A1917="",NA(),IF($C1917="Strategy",$B1917,NA()))</f>
      </c>
      <c r="J1917">
        <f>IF($A1917="",NA(),IF($C1917="Strategy",2+$F1917*0.023,NA()))</f>
      </c>
      <c r="K1917">
        <f>IF($A1917="",NA(),IF($C1917="Deckbuilder",$B1917,NA()))</f>
      </c>
      <c r="L1917">
        <f>IF($A1917="",NA(),IF($C1917="Deckbuilder",3+$F1917*0.023,NA()))</f>
      </c>
      <c r="M1917">
        <f>IF($A1917="",NA(),IF($C1917="Traditional",$B1917,NA()))</f>
      </c>
      <c r="N1917">
        <f>IF($A1917="",NA(),IF($C1917="Traditional",4+$F1917*0.023,NA()))</f>
      </c>
      <c r="O1917">
        <f>IF($A1917="","",$D1917+ROW()/1000000)</f>
      </c>
      <c r="P1917" t="str">
        <f>IF(OR($A1917="",INDEX(games!$H:$H,ROW())=""),"",INDEX(games!$H:$H,ROW()))</f>
      </c>
      <c r="Q1917">
        <f>IF(OR($A1917="",$P1917&lt;&gt;"Yes"),"",$D1917+ROW()/1000000)</f>
      </c>
      <c r="T1917">
        <f>IF($Y1917="","",INDEX($B$2:$B$2000,$Y1917))</f>
      </c>
      <c r="U1917">
        <f>IF($Z1917="","",INDEX($B$2:$B$2000,$Z1917))</f>
      </c>
      <c r="V1917">
        <f>IF(OR($T1917="",$U1917=""),"",$U1917-$T1917)</f>
      </c>
      <c r="W1917" t="str">
        <f>IF(TRIM(INDEX(connections!$A:$A,ROW()))="","",TRIM(INDEX(connections!$A:$A,ROW())))</f>
      </c>
      <c r="X1917" t="str">
        <f>IF($W1917="","",TRIM(INDEX(connections!$B:$B,ROW())))</f>
      </c>
      <c r="Y1917">
        <f>IF($W1917="","",IFERROR(MATCH($W1917,$A$2:$A$2000,0),""))</f>
      </c>
      <c r="Z1917">
        <f>IF($X1917="","",IFERROR(MATCH($X1917,$A$2:$A$2000,0),""))</f>
      </c>
      <c r="AA1917" t="str">
        <f>IF($Y1917="","",INDEX($P$2:$P$2000,$Y1917))</f>
      </c>
      <c r="AB1917" t="str">
        <f>IF($Z1917="","",INDEX($P$2:$P$2000,$Z1917))</f>
      </c>
      <c r="AC1917">
        <f>IF(AND($AA1917="Yes",$AB1917="Yes"),1,"")</f>
      </c>
      <c r="AD1917">
        <f>IF(OR($Y1917="",$Z1917=""),"",IF(INDEX($C$2:$C$2000,$Y1917)=INDEX($C$2:$C$2000,$Z1917),0,1))</f>
      </c>
      <c r="AE1917">
        <f>IF($AC1917&lt;&gt;1,"",IF(AND(INDEX($AG$2:$AG$2000,$Y1917)=1,INDEX($AG$2:$AG$2000,$Z1917)=1),1,""))</f>
      </c>
      <c r="AG1917">
        <f>IF($A1917="","",COUNTIFS($W$2:$W$2500,$A1917,$AB$2:$AB$2500,"Yes")+COUNTIFS($X$2:$X$2500,$A1917,$AA$2:$AA$2500,"Yes"))</f>
      </c>
      <c r="AH1917" t="str">
        <f>IF(OR($P1917&lt;&gt;"Yes",N($AG1917)=0),"",IF(AND($AG1917=1,COUNTIFS($W$2:$W$2500,$A1917,$AE$2:$AE$2500,1)+COUNTIFS($X$2:$X$2500,$A1917,$AE$2:$AE$2500,1)&gt;0),"","Yes"))</f>
      </c>
      <c r="AI1917">
        <f>IF($AH1917="Yes",$AG1917,"")</f>
      </c>
      <c r="AJ1917">
        <f>IF($AI1917="","",$AI1917+ROW()/1000000)</f>
      </c>
      <c r="AK1917">
        <f>IF(OR($A1917="",$P1917="Yes",N($AG1917)=0),"",$AG1917+ROW()/1000000)</f>
      </c>
      <c r="AL1917" t="str">
        <f>IF($A1917="","",INDEX(games!$J:$J,ROW())&amp;"")</f>
      </c>
      <c r="AM1917">
        <f>IF($A1917="","",SUMPRODUCT($AO1917:$BD1917,'Map Analysis'!$AP$2^{0,1,2,3,4,5,6,7,8,9,10,11,12,13,14,15}))</f>
      </c>
      <c r="AN1917">
        <f>IF($A1917="","",$AM1917+ROW()/10000000)</f>
      </c>
      <c r="AO1917">
        <f>IF($A1917="","",COUNTIF($W$2:$W$2500,$A1917))</f>
      </c>
      <c r="AP1917">
        <f>IF($A1917="","",SUMIFS($BF$2:$BF$2500,$W$2:$W$2500,$A1917))</f>
      </c>
      <c r="AQ1917">
        <f>IF($A1917="","",SUMIFS($BG$2:$BG$2500,$W$2:$W$2500,$A1917))</f>
      </c>
      <c r="AR1917">
        <f>IF($A1917="","",SUMIFS($BH$2:$BH$2500,$W$2:$W$2500,$A1917))</f>
      </c>
      <c r="AS1917">
        <f>IF($A1917="","",SUMIFS($BI$2:$BI$2500,$W$2:$W$2500,$A1917))</f>
      </c>
      <c r="AT1917">
        <f>IF($A1917="","",SUMIFS($BJ$2:$BJ$2500,$W$2:$W$2500,$A1917))</f>
      </c>
      <c r="AU1917">
        <f>IF($A1917="","",SUMIFS($BK$2:$BK$2500,$W$2:$W$2500,$A1917))</f>
      </c>
      <c r="AV1917">
        <f>IF($A1917="","",SUMIFS($BL$2:$BL$2500,$W$2:$W$2500,$A1917))</f>
      </c>
      <c r="AW1917">
        <f>IF($A1917="","",SUMIFS($BM$2:$BM$2500,$W$2:$W$2500,$A1917))</f>
      </c>
      <c r="AX1917">
        <f>IF($A1917="","",SUMIFS($BN$2:$BN$2500,$W$2:$W$2500,$A1917))</f>
      </c>
      <c r="AY1917">
        <f>IF($A1917="","",SUMIFS($BO$2:$BO$2500,$W$2:$W$2500,$A1917))</f>
      </c>
      <c r="AZ1917">
        <f>IF($A1917="","",SUMIFS($BP$2:$BP$2500,$W$2:$W$2500,$A1917))</f>
      </c>
      <c r="BA1917">
        <f>IF($A1917="","",SUMIFS($BQ$2:$BQ$2500,$W$2:$W$2500,$A1917))</f>
      </c>
      <c r="BB1917">
        <f>IF($A1917="","",SUMIFS($BR$2:$BR$2500,$W$2:$W$2500,$A1917))</f>
      </c>
      <c r="BC1917">
        <f>IF($A1917="","",SUMIFS($BS$2:$BS$2500,$W$2:$W$2500,$A1917))</f>
      </c>
      <c r="BD1917">
        <f>IF($A1917="","",SUMIFS($BT$2:$BT$2500,$W$2:$W$2500,$A1917))</f>
      </c>
      <c r="BF1917">
        <f>IF($Z1917="","",INDEX($AO$2:$AO$2000,$Z1917))</f>
      </c>
      <c r="BG1917">
        <f>IF($Z1917="","",INDEX($AP$2:$AP$2000,$Z1917))</f>
      </c>
      <c r="BH1917">
        <f>IF($Z1917="","",INDEX($AQ$2:$AQ$2000,$Z1917))</f>
      </c>
      <c r="BI1917">
        <f>IF($Z1917="","",INDEX($AR$2:$AR$2000,$Z1917))</f>
      </c>
      <c r="BJ1917">
        <f>IF($Z1917="","",INDEX($AS$2:$AS$2000,$Z1917))</f>
      </c>
      <c r="BK1917">
        <f>IF($Z1917="","",INDEX($AT$2:$AT$2000,$Z1917))</f>
      </c>
      <c r="BL1917">
        <f>IF($Z1917="","",INDEX($AU$2:$AU$2000,$Z1917))</f>
      </c>
      <c r="BM1917">
        <f>IF($Z1917="","",INDEX($AV$2:$AV$2000,$Z1917))</f>
      </c>
      <c r="BN1917">
        <f>IF($Z1917="","",INDEX($AW$2:$AW$2000,$Z1917))</f>
      </c>
      <c r="BO1917">
        <f>IF($Z1917="","",INDEX($AX$2:$AX$2000,$Z1917))</f>
      </c>
      <c r="BP1917">
        <f>IF($Z1917="","",INDEX($AY$2:$AY$2000,$Z1917))</f>
      </c>
      <c r="BQ1917">
        <f>IF($Z1917="","",INDEX($AZ$2:$AZ$2000,$Z1917))</f>
      </c>
      <c r="BR1917">
        <f>IF($Z1917="","",INDEX($BA$2:$BA$2000,$Z1917))</f>
      </c>
      <c r="BS1917">
        <f>IF($Z1917="","",INDEX($BB$2:$BB$2000,$Z1917))</f>
      </c>
      <c r="BT1917">
        <f>IF($Z1917="","",INDEX($BC$2:$BC$2000,$Z1917))</f>
      </c>
      <c r="BV1917">
        <f>IF(OR($A1917="",$P1917&lt;&gt;"Yes",$AH1917="Yes"),"",1+N($AG1917))</f>
      </c>
      <c r="BW1917">
        <f>IF($A1917="","",COUNTIFS($W$2:$W$2500,$A1917,$BZ$2:$BZ$2500,"Yes")+COUNTIFS($X$2:$X$2500,$A1917,$BY$2:$BY$2500,"Yes"))</f>
      </c>
      <c r="BX1917">
        <f>IF(OR($A1917="",$P1917="Yes"),"",IF(N($BW1917)=0,0,1+SUMIFS($CB$2:$CB$2500,$W$2:$W$2500,$A1917)+SUMIFS($CA$2:$CA$2500,$X$2:$X$2500,$A1917)))</f>
      </c>
      <c r="BY1917" t="str">
        <f>IF($Y1917="","",INDEX($AH$2:$AH$2000,$Y1917)&amp;"")</f>
      </c>
      <c r="BZ1917" t="str">
        <f>IF($Z1917="","",INDEX($AH$2:$AH$2000,$Z1917)&amp;"")</f>
      </c>
      <c r="CA1917">
        <f>IF($Y1917="","",INDEX($BV$2:$BV$2000,$Y1917))</f>
      </c>
      <c r="CB1917">
        <f>IF($Z1917="","",INDEX($BV$2:$BV$2000,$Z1917))</f>
      </c>
    </row>
    <row r="1918">
      <c r="A1918" t="str">
        <f>IF(TRIM(INDEX(games!$A:$A,ROW()))="","",TRIM(INDEX(games!$A:$A,ROW())))</f>
      </c>
      <c r="B1918">
        <f>IF(OR($A1918="",INDEX(games!$B:$B,ROW())=""),"",INDEX(games!$B:$B,ROW()))</f>
      </c>
      <c r="C1918" t="str">
        <f>IF(OR($A1918="",INDEX(games!$C:$C,ROW())=""),"",INDEX(games!$C:$C,ROW()))</f>
      </c>
      <c r="D1918">
        <f>IF($A1918="","",COUNTIF($W$2:$W$2500,$A1918)+COUNTIF($X$2:$X$2500,$A1918))</f>
      </c>
      <c r="E1918">
        <f>IF($A1918="","",IFERROR(MATCH($C1918,$R$2:$R$5,0),0))</f>
      </c>
      <c r="F1918">
        <f>IF($A1918="","",MOD(ROW(),34))</f>
      </c>
      <c r="G1918">
        <f>IF($A1918="",NA(),IF($C1918="Action",$B1918,NA()))</f>
      </c>
      <c r="H1918">
        <f>IF($A1918="",NA(),IF($C1918="Action",1+$F1918*0.023,NA()))</f>
      </c>
      <c r="I1918">
        <f>IF($A1918="",NA(),IF($C1918="Strategy",$B1918,NA()))</f>
      </c>
      <c r="J1918">
        <f>IF($A1918="",NA(),IF($C1918="Strategy",2+$F1918*0.023,NA()))</f>
      </c>
      <c r="K1918">
        <f>IF($A1918="",NA(),IF($C1918="Deckbuilder",$B1918,NA()))</f>
      </c>
      <c r="L1918">
        <f>IF($A1918="",NA(),IF($C1918="Deckbuilder",3+$F1918*0.023,NA()))</f>
      </c>
      <c r="M1918">
        <f>IF($A1918="",NA(),IF($C1918="Traditional",$B1918,NA()))</f>
      </c>
      <c r="N1918">
        <f>IF($A1918="",NA(),IF($C1918="Traditional",4+$F1918*0.023,NA()))</f>
      </c>
      <c r="O1918">
        <f>IF($A1918="","",$D1918+ROW()/1000000)</f>
      </c>
      <c r="P1918" t="str">
        <f>IF(OR($A1918="",INDEX(games!$H:$H,ROW())=""),"",INDEX(games!$H:$H,ROW()))</f>
      </c>
      <c r="Q1918">
        <f>IF(OR($A1918="",$P1918&lt;&gt;"Yes"),"",$D1918+ROW()/1000000)</f>
      </c>
      <c r="T1918">
        <f>IF($Y1918="","",INDEX($B$2:$B$2000,$Y1918))</f>
      </c>
      <c r="U1918">
        <f>IF($Z1918="","",INDEX($B$2:$B$2000,$Z1918))</f>
      </c>
      <c r="V1918">
        <f>IF(OR($T1918="",$U1918=""),"",$U1918-$T1918)</f>
      </c>
      <c r="W1918" t="str">
        <f>IF(TRIM(INDEX(connections!$A:$A,ROW()))="","",TRIM(INDEX(connections!$A:$A,ROW())))</f>
      </c>
      <c r="X1918" t="str">
        <f>IF($W1918="","",TRIM(INDEX(connections!$B:$B,ROW())))</f>
      </c>
      <c r="Y1918">
        <f>IF($W1918="","",IFERROR(MATCH($W1918,$A$2:$A$2000,0),""))</f>
      </c>
      <c r="Z1918">
        <f>IF($X1918="","",IFERROR(MATCH($X1918,$A$2:$A$2000,0),""))</f>
      </c>
      <c r="AA1918" t="str">
        <f>IF($Y1918="","",INDEX($P$2:$P$2000,$Y1918))</f>
      </c>
      <c r="AB1918" t="str">
        <f>IF($Z1918="","",INDEX($P$2:$P$2000,$Z1918))</f>
      </c>
      <c r="AC1918">
        <f>IF(AND($AA1918="Yes",$AB1918="Yes"),1,"")</f>
      </c>
      <c r="AD1918">
        <f>IF(OR($Y1918="",$Z1918=""),"",IF(INDEX($C$2:$C$2000,$Y1918)=INDEX($C$2:$C$2000,$Z1918),0,1))</f>
      </c>
      <c r="AE1918">
        <f>IF($AC1918&lt;&gt;1,"",IF(AND(INDEX($AG$2:$AG$2000,$Y1918)=1,INDEX($AG$2:$AG$2000,$Z1918)=1),1,""))</f>
      </c>
      <c r="AG1918">
        <f>IF($A1918="","",COUNTIFS($W$2:$W$2500,$A1918,$AB$2:$AB$2500,"Yes")+COUNTIFS($X$2:$X$2500,$A1918,$AA$2:$AA$2500,"Yes"))</f>
      </c>
      <c r="AH1918" t="str">
        <f>IF(OR($P1918&lt;&gt;"Yes",N($AG1918)=0),"",IF(AND($AG1918=1,COUNTIFS($W$2:$W$2500,$A1918,$AE$2:$AE$2500,1)+COUNTIFS($X$2:$X$2500,$A1918,$AE$2:$AE$2500,1)&gt;0),"","Yes"))</f>
      </c>
      <c r="AI1918">
        <f>IF($AH1918="Yes",$AG1918,"")</f>
      </c>
      <c r="AJ1918">
        <f>IF($AI1918="","",$AI1918+ROW()/1000000)</f>
      </c>
      <c r="AK1918">
        <f>IF(OR($A1918="",$P1918="Yes",N($AG1918)=0),"",$AG1918+ROW()/1000000)</f>
      </c>
      <c r="AL1918" t="str">
        <f>IF($A1918="","",INDEX(games!$J:$J,ROW())&amp;"")</f>
      </c>
      <c r="AM1918">
        <f>IF($A1918="","",SUMPRODUCT($AO1918:$BD1918,'Map Analysis'!$AP$2^{0,1,2,3,4,5,6,7,8,9,10,11,12,13,14,15}))</f>
      </c>
      <c r="AN1918">
        <f>IF($A1918="","",$AM1918+ROW()/10000000)</f>
      </c>
      <c r="AO1918">
        <f>IF($A1918="","",COUNTIF($W$2:$W$2500,$A1918))</f>
      </c>
      <c r="AP1918">
        <f>IF($A1918="","",SUMIFS($BF$2:$BF$2500,$W$2:$W$2500,$A1918))</f>
      </c>
      <c r="AQ1918">
        <f>IF($A1918="","",SUMIFS($BG$2:$BG$2500,$W$2:$W$2500,$A1918))</f>
      </c>
      <c r="AR1918">
        <f>IF($A1918="","",SUMIFS($BH$2:$BH$2500,$W$2:$W$2500,$A1918))</f>
      </c>
      <c r="AS1918">
        <f>IF($A1918="","",SUMIFS($BI$2:$BI$2500,$W$2:$W$2500,$A1918))</f>
      </c>
      <c r="AT1918">
        <f>IF($A1918="","",SUMIFS($BJ$2:$BJ$2500,$W$2:$W$2500,$A1918))</f>
      </c>
      <c r="AU1918">
        <f>IF($A1918="","",SUMIFS($BK$2:$BK$2500,$W$2:$W$2500,$A1918))</f>
      </c>
      <c r="AV1918">
        <f>IF($A1918="","",SUMIFS($BL$2:$BL$2500,$W$2:$W$2500,$A1918))</f>
      </c>
      <c r="AW1918">
        <f>IF($A1918="","",SUMIFS($BM$2:$BM$2500,$W$2:$W$2500,$A1918))</f>
      </c>
      <c r="AX1918">
        <f>IF($A1918="","",SUMIFS($BN$2:$BN$2500,$W$2:$W$2500,$A1918))</f>
      </c>
      <c r="AY1918">
        <f>IF($A1918="","",SUMIFS($BO$2:$BO$2500,$W$2:$W$2500,$A1918))</f>
      </c>
      <c r="AZ1918">
        <f>IF($A1918="","",SUMIFS($BP$2:$BP$2500,$W$2:$W$2500,$A1918))</f>
      </c>
      <c r="BA1918">
        <f>IF($A1918="","",SUMIFS($BQ$2:$BQ$2500,$W$2:$W$2500,$A1918))</f>
      </c>
      <c r="BB1918">
        <f>IF($A1918="","",SUMIFS($BR$2:$BR$2500,$W$2:$W$2500,$A1918))</f>
      </c>
      <c r="BC1918">
        <f>IF($A1918="","",SUMIFS($BS$2:$BS$2500,$W$2:$W$2500,$A1918))</f>
      </c>
      <c r="BD1918">
        <f>IF($A1918="","",SUMIFS($BT$2:$BT$2500,$W$2:$W$2500,$A1918))</f>
      </c>
      <c r="BF1918">
        <f>IF($Z1918="","",INDEX($AO$2:$AO$2000,$Z1918))</f>
      </c>
      <c r="BG1918">
        <f>IF($Z1918="","",INDEX($AP$2:$AP$2000,$Z1918))</f>
      </c>
      <c r="BH1918">
        <f>IF($Z1918="","",INDEX($AQ$2:$AQ$2000,$Z1918))</f>
      </c>
      <c r="BI1918">
        <f>IF($Z1918="","",INDEX($AR$2:$AR$2000,$Z1918))</f>
      </c>
      <c r="BJ1918">
        <f>IF($Z1918="","",INDEX($AS$2:$AS$2000,$Z1918))</f>
      </c>
      <c r="BK1918">
        <f>IF($Z1918="","",INDEX($AT$2:$AT$2000,$Z1918))</f>
      </c>
      <c r="BL1918">
        <f>IF($Z1918="","",INDEX($AU$2:$AU$2000,$Z1918))</f>
      </c>
      <c r="BM1918">
        <f>IF($Z1918="","",INDEX($AV$2:$AV$2000,$Z1918))</f>
      </c>
      <c r="BN1918">
        <f>IF($Z1918="","",INDEX($AW$2:$AW$2000,$Z1918))</f>
      </c>
      <c r="BO1918">
        <f>IF($Z1918="","",INDEX($AX$2:$AX$2000,$Z1918))</f>
      </c>
      <c r="BP1918">
        <f>IF($Z1918="","",INDEX($AY$2:$AY$2000,$Z1918))</f>
      </c>
      <c r="BQ1918">
        <f>IF($Z1918="","",INDEX($AZ$2:$AZ$2000,$Z1918))</f>
      </c>
      <c r="BR1918">
        <f>IF($Z1918="","",INDEX($BA$2:$BA$2000,$Z1918))</f>
      </c>
      <c r="BS1918">
        <f>IF($Z1918="","",INDEX($BB$2:$BB$2000,$Z1918))</f>
      </c>
      <c r="BT1918">
        <f>IF($Z1918="","",INDEX($BC$2:$BC$2000,$Z1918))</f>
      </c>
      <c r="BV1918">
        <f>IF(OR($A1918="",$P1918&lt;&gt;"Yes",$AH1918="Yes"),"",1+N($AG1918))</f>
      </c>
      <c r="BW1918">
        <f>IF($A1918="","",COUNTIFS($W$2:$W$2500,$A1918,$BZ$2:$BZ$2500,"Yes")+COUNTIFS($X$2:$X$2500,$A1918,$BY$2:$BY$2500,"Yes"))</f>
      </c>
      <c r="BX1918">
        <f>IF(OR($A1918="",$P1918="Yes"),"",IF(N($BW1918)=0,0,1+SUMIFS($CB$2:$CB$2500,$W$2:$W$2500,$A1918)+SUMIFS($CA$2:$CA$2500,$X$2:$X$2500,$A1918)))</f>
      </c>
      <c r="BY1918" t="str">
        <f>IF($Y1918="","",INDEX($AH$2:$AH$2000,$Y1918)&amp;"")</f>
      </c>
      <c r="BZ1918" t="str">
        <f>IF($Z1918="","",INDEX($AH$2:$AH$2000,$Z1918)&amp;"")</f>
      </c>
      <c r="CA1918">
        <f>IF($Y1918="","",INDEX($BV$2:$BV$2000,$Y1918))</f>
      </c>
      <c r="CB1918">
        <f>IF($Z1918="","",INDEX($BV$2:$BV$2000,$Z1918))</f>
      </c>
    </row>
    <row r="1919">
      <c r="A1919" t="str">
        <f>IF(TRIM(INDEX(games!$A:$A,ROW()))="","",TRIM(INDEX(games!$A:$A,ROW())))</f>
      </c>
      <c r="B1919">
        <f>IF(OR($A1919="",INDEX(games!$B:$B,ROW())=""),"",INDEX(games!$B:$B,ROW()))</f>
      </c>
      <c r="C1919" t="str">
        <f>IF(OR($A1919="",INDEX(games!$C:$C,ROW())=""),"",INDEX(games!$C:$C,ROW()))</f>
      </c>
      <c r="D1919">
        <f>IF($A1919="","",COUNTIF($W$2:$W$2500,$A1919)+COUNTIF($X$2:$X$2500,$A1919))</f>
      </c>
      <c r="E1919">
        <f>IF($A1919="","",IFERROR(MATCH($C1919,$R$2:$R$5,0),0))</f>
      </c>
      <c r="F1919">
        <f>IF($A1919="","",MOD(ROW(),34))</f>
      </c>
      <c r="G1919">
        <f>IF($A1919="",NA(),IF($C1919="Action",$B1919,NA()))</f>
      </c>
      <c r="H1919">
        <f>IF($A1919="",NA(),IF($C1919="Action",1+$F1919*0.023,NA()))</f>
      </c>
      <c r="I1919">
        <f>IF($A1919="",NA(),IF($C1919="Strategy",$B1919,NA()))</f>
      </c>
      <c r="J1919">
        <f>IF($A1919="",NA(),IF($C1919="Strategy",2+$F1919*0.023,NA()))</f>
      </c>
      <c r="K1919">
        <f>IF($A1919="",NA(),IF($C1919="Deckbuilder",$B1919,NA()))</f>
      </c>
      <c r="L1919">
        <f>IF($A1919="",NA(),IF($C1919="Deckbuilder",3+$F1919*0.023,NA()))</f>
      </c>
      <c r="M1919">
        <f>IF($A1919="",NA(),IF($C1919="Traditional",$B1919,NA()))</f>
      </c>
      <c r="N1919">
        <f>IF($A1919="",NA(),IF($C1919="Traditional",4+$F1919*0.023,NA()))</f>
      </c>
      <c r="O1919">
        <f>IF($A1919="","",$D1919+ROW()/1000000)</f>
      </c>
      <c r="P1919" t="str">
        <f>IF(OR($A1919="",INDEX(games!$H:$H,ROW())=""),"",INDEX(games!$H:$H,ROW()))</f>
      </c>
      <c r="Q1919">
        <f>IF(OR($A1919="",$P1919&lt;&gt;"Yes"),"",$D1919+ROW()/1000000)</f>
      </c>
      <c r="T1919">
        <f>IF($Y1919="","",INDEX($B$2:$B$2000,$Y1919))</f>
      </c>
      <c r="U1919">
        <f>IF($Z1919="","",INDEX($B$2:$B$2000,$Z1919))</f>
      </c>
      <c r="V1919">
        <f>IF(OR($T1919="",$U1919=""),"",$U1919-$T1919)</f>
      </c>
      <c r="W1919" t="str">
        <f>IF(TRIM(INDEX(connections!$A:$A,ROW()))="","",TRIM(INDEX(connections!$A:$A,ROW())))</f>
      </c>
      <c r="X1919" t="str">
        <f>IF($W1919="","",TRIM(INDEX(connections!$B:$B,ROW())))</f>
      </c>
      <c r="Y1919">
        <f>IF($W1919="","",IFERROR(MATCH($W1919,$A$2:$A$2000,0),""))</f>
      </c>
      <c r="Z1919">
        <f>IF($X1919="","",IFERROR(MATCH($X1919,$A$2:$A$2000,0),""))</f>
      </c>
      <c r="AA1919" t="str">
        <f>IF($Y1919="","",INDEX($P$2:$P$2000,$Y1919))</f>
      </c>
      <c r="AB1919" t="str">
        <f>IF($Z1919="","",INDEX($P$2:$P$2000,$Z1919))</f>
      </c>
      <c r="AC1919">
        <f>IF(AND($AA1919="Yes",$AB1919="Yes"),1,"")</f>
      </c>
      <c r="AD1919">
        <f>IF(OR($Y1919="",$Z1919=""),"",IF(INDEX($C$2:$C$2000,$Y1919)=INDEX($C$2:$C$2000,$Z1919),0,1))</f>
      </c>
      <c r="AE1919">
        <f>IF($AC1919&lt;&gt;1,"",IF(AND(INDEX($AG$2:$AG$2000,$Y1919)=1,INDEX($AG$2:$AG$2000,$Z1919)=1),1,""))</f>
      </c>
      <c r="AG1919">
        <f>IF($A1919="","",COUNTIFS($W$2:$W$2500,$A1919,$AB$2:$AB$2500,"Yes")+COUNTIFS($X$2:$X$2500,$A1919,$AA$2:$AA$2500,"Yes"))</f>
      </c>
      <c r="AH1919" t="str">
        <f>IF(OR($P1919&lt;&gt;"Yes",N($AG1919)=0),"",IF(AND($AG1919=1,COUNTIFS($W$2:$W$2500,$A1919,$AE$2:$AE$2500,1)+COUNTIFS($X$2:$X$2500,$A1919,$AE$2:$AE$2500,1)&gt;0),"","Yes"))</f>
      </c>
      <c r="AI1919">
        <f>IF($AH1919="Yes",$AG1919,"")</f>
      </c>
      <c r="AJ1919">
        <f>IF($AI1919="","",$AI1919+ROW()/1000000)</f>
      </c>
      <c r="AK1919">
        <f>IF(OR($A1919="",$P1919="Yes",N($AG1919)=0),"",$AG1919+ROW()/1000000)</f>
      </c>
      <c r="AL1919" t="str">
        <f>IF($A1919="","",INDEX(games!$J:$J,ROW())&amp;"")</f>
      </c>
      <c r="AM1919">
        <f>IF($A1919="","",SUMPRODUCT($AO1919:$BD1919,'Map Analysis'!$AP$2^{0,1,2,3,4,5,6,7,8,9,10,11,12,13,14,15}))</f>
      </c>
      <c r="AN1919">
        <f>IF($A1919="","",$AM1919+ROW()/10000000)</f>
      </c>
      <c r="AO1919">
        <f>IF($A1919="","",COUNTIF($W$2:$W$2500,$A1919))</f>
      </c>
      <c r="AP1919">
        <f>IF($A1919="","",SUMIFS($BF$2:$BF$2500,$W$2:$W$2500,$A1919))</f>
      </c>
      <c r="AQ1919">
        <f>IF($A1919="","",SUMIFS($BG$2:$BG$2500,$W$2:$W$2500,$A1919))</f>
      </c>
      <c r="AR1919">
        <f>IF($A1919="","",SUMIFS($BH$2:$BH$2500,$W$2:$W$2500,$A1919))</f>
      </c>
      <c r="AS1919">
        <f>IF($A1919="","",SUMIFS($BI$2:$BI$2500,$W$2:$W$2500,$A1919))</f>
      </c>
      <c r="AT1919">
        <f>IF($A1919="","",SUMIFS($BJ$2:$BJ$2500,$W$2:$W$2500,$A1919))</f>
      </c>
      <c r="AU1919">
        <f>IF($A1919="","",SUMIFS($BK$2:$BK$2500,$W$2:$W$2500,$A1919))</f>
      </c>
      <c r="AV1919">
        <f>IF($A1919="","",SUMIFS($BL$2:$BL$2500,$W$2:$W$2500,$A1919))</f>
      </c>
      <c r="AW1919">
        <f>IF($A1919="","",SUMIFS($BM$2:$BM$2500,$W$2:$W$2500,$A1919))</f>
      </c>
      <c r="AX1919">
        <f>IF($A1919="","",SUMIFS($BN$2:$BN$2500,$W$2:$W$2500,$A1919))</f>
      </c>
      <c r="AY1919">
        <f>IF($A1919="","",SUMIFS($BO$2:$BO$2500,$W$2:$W$2500,$A1919))</f>
      </c>
      <c r="AZ1919">
        <f>IF($A1919="","",SUMIFS($BP$2:$BP$2500,$W$2:$W$2500,$A1919))</f>
      </c>
      <c r="BA1919">
        <f>IF($A1919="","",SUMIFS($BQ$2:$BQ$2500,$W$2:$W$2500,$A1919))</f>
      </c>
      <c r="BB1919">
        <f>IF($A1919="","",SUMIFS($BR$2:$BR$2500,$W$2:$W$2500,$A1919))</f>
      </c>
      <c r="BC1919">
        <f>IF($A1919="","",SUMIFS($BS$2:$BS$2500,$W$2:$W$2500,$A1919))</f>
      </c>
      <c r="BD1919">
        <f>IF($A1919="","",SUMIFS($BT$2:$BT$2500,$W$2:$W$2500,$A1919))</f>
      </c>
      <c r="BF1919">
        <f>IF($Z1919="","",INDEX($AO$2:$AO$2000,$Z1919))</f>
      </c>
      <c r="BG1919">
        <f>IF($Z1919="","",INDEX($AP$2:$AP$2000,$Z1919))</f>
      </c>
      <c r="BH1919">
        <f>IF($Z1919="","",INDEX($AQ$2:$AQ$2000,$Z1919))</f>
      </c>
      <c r="BI1919">
        <f>IF($Z1919="","",INDEX($AR$2:$AR$2000,$Z1919))</f>
      </c>
      <c r="BJ1919">
        <f>IF($Z1919="","",INDEX($AS$2:$AS$2000,$Z1919))</f>
      </c>
      <c r="BK1919">
        <f>IF($Z1919="","",INDEX($AT$2:$AT$2000,$Z1919))</f>
      </c>
      <c r="BL1919">
        <f>IF($Z1919="","",INDEX($AU$2:$AU$2000,$Z1919))</f>
      </c>
      <c r="BM1919">
        <f>IF($Z1919="","",INDEX($AV$2:$AV$2000,$Z1919))</f>
      </c>
      <c r="BN1919">
        <f>IF($Z1919="","",INDEX($AW$2:$AW$2000,$Z1919))</f>
      </c>
      <c r="BO1919">
        <f>IF($Z1919="","",INDEX($AX$2:$AX$2000,$Z1919))</f>
      </c>
      <c r="BP1919">
        <f>IF($Z1919="","",INDEX($AY$2:$AY$2000,$Z1919))</f>
      </c>
      <c r="BQ1919">
        <f>IF($Z1919="","",INDEX($AZ$2:$AZ$2000,$Z1919))</f>
      </c>
      <c r="BR1919">
        <f>IF($Z1919="","",INDEX($BA$2:$BA$2000,$Z1919))</f>
      </c>
      <c r="BS1919">
        <f>IF($Z1919="","",INDEX($BB$2:$BB$2000,$Z1919))</f>
      </c>
      <c r="BT1919">
        <f>IF($Z1919="","",INDEX($BC$2:$BC$2000,$Z1919))</f>
      </c>
      <c r="BV1919">
        <f>IF(OR($A1919="",$P1919&lt;&gt;"Yes",$AH1919="Yes"),"",1+N($AG1919))</f>
      </c>
      <c r="BW1919">
        <f>IF($A1919="","",COUNTIFS($W$2:$W$2500,$A1919,$BZ$2:$BZ$2500,"Yes")+COUNTIFS($X$2:$X$2500,$A1919,$BY$2:$BY$2500,"Yes"))</f>
      </c>
      <c r="BX1919">
        <f>IF(OR($A1919="",$P1919="Yes"),"",IF(N($BW1919)=0,0,1+SUMIFS($CB$2:$CB$2500,$W$2:$W$2500,$A1919)+SUMIFS($CA$2:$CA$2500,$X$2:$X$2500,$A1919)))</f>
      </c>
      <c r="BY1919" t="str">
        <f>IF($Y1919="","",INDEX($AH$2:$AH$2000,$Y1919)&amp;"")</f>
      </c>
      <c r="BZ1919" t="str">
        <f>IF($Z1919="","",INDEX($AH$2:$AH$2000,$Z1919)&amp;"")</f>
      </c>
      <c r="CA1919">
        <f>IF($Y1919="","",INDEX($BV$2:$BV$2000,$Y1919))</f>
      </c>
      <c r="CB1919">
        <f>IF($Z1919="","",INDEX($BV$2:$BV$2000,$Z1919))</f>
      </c>
    </row>
    <row r="1920">
      <c r="A1920" t="str">
        <f>IF(TRIM(INDEX(games!$A:$A,ROW()))="","",TRIM(INDEX(games!$A:$A,ROW())))</f>
      </c>
      <c r="B1920">
        <f>IF(OR($A1920="",INDEX(games!$B:$B,ROW())=""),"",INDEX(games!$B:$B,ROW()))</f>
      </c>
      <c r="C1920" t="str">
        <f>IF(OR($A1920="",INDEX(games!$C:$C,ROW())=""),"",INDEX(games!$C:$C,ROW()))</f>
      </c>
      <c r="D1920">
        <f>IF($A1920="","",COUNTIF($W$2:$W$2500,$A1920)+COUNTIF($X$2:$X$2500,$A1920))</f>
      </c>
      <c r="E1920">
        <f>IF($A1920="","",IFERROR(MATCH($C1920,$R$2:$R$5,0),0))</f>
      </c>
      <c r="F1920">
        <f>IF($A1920="","",MOD(ROW(),34))</f>
      </c>
      <c r="G1920">
        <f>IF($A1920="",NA(),IF($C1920="Action",$B1920,NA()))</f>
      </c>
      <c r="H1920">
        <f>IF($A1920="",NA(),IF($C1920="Action",1+$F1920*0.023,NA()))</f>
      </c>
      <c r="I1920">
        <f>IF($A1920="",NA(),IF($C1920="Strategy",$B1920,NA()))</f>
      </c>
      <c r="J1920">
        <f>IF($A1920="",NA(),IF($C1920="Strategy",2+$F1920*0.023,NA()))</f>
      </c>
      <c r="K1920">
        <f>IF($A1920="",NA(),IF($C1920="Deckbuilder",$B1920,NA()))</f>
      </c>
      <c r="L1920">
        <f>IF($A1920="",NA(),IF($C1920="Deckbuilder",3+$F1920*0.023,NA()))</f>
      </c>
      <c r="M1920">
        <f>IF($A1920="",NA(),IF($C1920="Traditional",$B1920,NA()))</f>
      </c>
      <c r="N1920">
        <f>IF($A1920="",NA(),IF($C1920="Traditional",4+$F1920*0.023,NA()))</f>
      </c>
      <c r="O1920">
        <f>IF($A1920="","",$D1920+ROW()/1000000)</f>
      </c>
      <c r="P1920" t="str">
        <f>IF(OR($A1920="",INDEX(games!$H:$H,ROW())=""),"",INDEX(games!$H:$H,ROW()))</f>
      </c>
      <c r="Q1920">
        <f>IF(OR($A1920="",$P1920&lt;&gt;"Yes"),"",$D1920+ROW()/1000000)</f>
      </c>
      <c r="T1920">
        <f>IF($Y1920="","",INDEX($B$2:$B$2000,$Y1920))</f>
      </c>
      <c r="U1920">
        <f>IF($Z1920="","",INDEX($B$2:$B$2000,$Z1920))</f>
      </c>
      <c r="V1920">
        <f>IF(OR($T1920="",$U1920=""),"",$U1920-$T1920)</f>
      </c>
      <c r="W1920" t="str">
        <f>IF(TRIM(INDEX(connections!$A:$A,ROW()))="","",TRIM(INDEX(connections!$A:$A,ROW())))</f>
      </c>
      <c r="X1920" t="str">
        <f>IF($W1920="","",TRIM(INDEX(connections!$B:$B,ROW())))</f>
      </c>
      <c r="Y1920">
        <f>IF($W1920="","",IFERROR(MATCH($W1920,$A$2:$A$2000,0),""))</f>
      </c>
      <c r="Z1920">
        <f>IF($X1920="","",IFERROR(MATCH($X1920,$A$2:$A$2000,0),""))</f>
      </c>
      <c r="AA1920" t="str">
        <f>IF($Y1920="","",INDEX($P$2:$P$2000,$Y1920))</f>
      </c>
      <c r="AB1920" t="str">
        <f>IF($Z1920="","",INDEX($P$2:$P$2000,$Z1920))</f>
      </c>
      <c r="AC1920">
        <f>IF(AND($AA1920="Yes",$AB1920="Yes"),1,"")</f>
      </c>
      <c r="AD1920">
        <f>IF(OR($Y1920="",$Z1920=""),"",IF(INDEX($C$2:$C$2000,$Y1920)=INDEX($C$2:$C$2000,$Z1920),0,1))</f>
      </c>
      <c r="AE1920">
        <f>IF($AC1920&lt;&gt;1,"",IF(AND(INDEX($AG$2:$AG$2000,$Y1920)=1,INDEX($AG$2:$AG$2000,$Z1920)=1),1,""))</f>
      </c>
      <c r="AG1920">
        <f>IF($A1920="","",COUNTIFS($W$2:$W$2500,$A1920,$AB$2:$AB$2500,"Yes")+COUNTIFS($X$2:$X$2500,$A1920,$AA$2:$AA$2500,"Yes"))</f>
      </c>
      <c r="AH1920" t="str">
        <f>IF(OR($P1920&lt;&gt;"Yes",N($AG1920)=0),"",IF(AND($AG1920=1,COUNTIFS($W$2:$W$2500,$A1920,$AE$2:$AE$2500,1)+COUNTIFS($X$2:$X$2500,$A1920,$AE$2:$AE$2500,1)&gt;0),"","Yes"))</f>
      </c>
      <c r="AI1920">
        <f>IF($AH1920="Yes",$AG1920,"")</f>
      </c>
      <c r="AJ1920">
        <f>IF($AI1920="","",$AI1920+ROW()/1000000)</f>
      </c>
      <c r="AK1920">
        <f>IF(OR($A1920="",$P1920="Yes",N($AG1920)=0),"",$AG1920+ROW()/1000000)</f>
      </c>
      <c r="AL1920" t="str">
        <f>IF($A1920="","",INDEX(games!$J:$J,ROW())&amp;"")</f>
      </c>
      <c r="AM1920">
        <f>IF($A1920="","",SUMPRODUCT($AO1920:$BD1920,'Map Analysis'!$AP$2^{0,1,2,3,4,5,6,7,8,9,10,11,12,13,14,15}))</f>
      </c>
      <c r="AN1920">
        <f>IF($A1920="","",$AM1920+ROW()/10000000)</f>
      </c>
      <c r="AO1920">
        <f>IF($A1920="","",COUNTIF($W$2:$W$2500,$A1920))</f>
      </c>
      <c r="AP1920">
        <f>IF($A1920="","",SUMIFS($BF$2:$BF$2500,$W$2:$W$2500,$A1920))</f>
      </c>
      <c r="AQ1920">
        <f>IF($A1920="","",SUMIFS($BG$2:$BG$2500,$W$2:$W$2500,$A1920))</f>
      </c>
      <c r="AR1920">
        <f>IF($A1920="","",SUMIFS($BH$2:$BH$2500,$W$2:$W$2500,$A1920))</f>
      </c>
      <c r="AS1920">
        <f>IF($A1920="","",SUMIFS($BI$2:$BI$2500,$W$2:$W$2500,$A1920))</f>
      </c>
      <c r="AT1920">
        <f>IF($A1920="","",SUMIFS($BJ$2:$BJ$2500,$W$2:$W$2500,$A1920))</f>
      </c>
      <c r="AU1920">
        <f>IF($A1920="","",SUMIFS($BK$2:$BK$2500,$W$2:$W$2500,$A1920))</f>
      </c>
      <c r="AV1920">
        <f>IF($A1920="","",SUMIFS($BL$2:$BL$2500,$W$2:$W$2500,$A1920))</f>
      </c>
      <c r="AW1920">
        <f>IF($A1920="","",SUMIFS($BM$2:$BM$2500,$W$2:$W$2500,$A1920))</f>
      </c>
      <c r="AX1920">
        <f>IF($A1920="","",SUMIFS($BN$2:$BN$2500,$W$2:$W$2500,$A1920))</f>
      </c>
      <c r="AY1920">
        <f>IF($A1920="","",SUMIFS($BO$2:$BO$2500,$W$2:$W$2500,$A1920))</f>
      </c>
      <c r="AZ1920">
        <f>IF($A1920="","",SUMIFS($BP$2:$BP$2500,$W$2:$W$2500,$A1920))</f>
      </c>
      <c r="BA1920">
        <f>IF($A1920="","",SUMIFS($BQ$2:$BQ$2500,$W$2:$W$2500,$A1920))</f>
      </c>
      <c r="BB1920">
        <f>IF($A1920="","",SUMIFS($BR$2:$BR$2500,$W$2:$W$2500,$A1920))</f>
      </c>
      <c r="BC1920">
        <f>IF($A1920="","",SUMIFS($BS$2:$BS$2500,$W$2:$W$2500,$A1920))</f>
      </c>
      <c r="BD1920">
        <f>IF($A1920="","",SUMIFS($BT$2:$BT$2500,$W$2:$W$2500,$A1920))</f>
      </c>
      <c r="BF1920">
        <f>IF($Z1920="","",INDEX($AO$2:$AO$2000,$Z1920))</f>
      </c>
      <c r="BG1920">
        <f>IF($Z1920="","",INDEX($AP$2:$AP$2000,$Z1920))</f>
      </c>
      <c r="BH1920">
        <f>IF($Z1920="","",INDEX($AQ$2:$AQ$2000,$Z1920))</f>
      </c>
      <c r="BI1920">
        <f>IF($Z1920="","",INDEX($AR$2:$AR$2000,$Z1920))</f>
      </c>
      <c r="BJ1920">
        <f>IF($Z1920="","",INDEX($AS$2:$AS$2000,$Z1920))</f>
      </c>
      <c r="BK1920">
        <f>IF($Z1920="","",INDEX($AT$2:$AT$2000,$Z1920))</f>
      </c>
      <c r="BL1920">
        <f>IF($Z1920="","",INDEX($AU$2:$AU$2000,$Z1920))</f>
      </c>
      <c r="BM1920">
        <f>IF($Z1920="","",INDEX($AV$2:$AV$2000,$Z1920))</f>
      </c>
      <c r="BN1920">
        <f>IF($Z1920="","",INDEX($AW$2:$AW$2000,$Z1920))</f>
      </c>
      <c r="BO1920">
        <f>IF($Z1920="","",INDEX($AX$2:$AX$2000,$Z1920))</f>
      </c>
      <c r="BP1920">
        <f>IF($Z1920="","",INDEX($AY$2:$AY$2000,$Z1920))</f>
      </c>
      <c r="BQ1920">
        <f>IF($Z1920="","",INDEX($AZ$2:$AZ$2000,$Z1920))</f>
      </c>
      <c r="BR1920">
        <f>IF($Z1920="","",INDEX($BA$2:$BA$2000,$Z1920))</f>
      </c>
      <c r="BS1920">
        <f>IF($Z1920="","",INDEX($BB$2:$BB$2000,$Z1920))</f>
      </c>
      <c r="BT1920">
        <f>IF($Z1920="","",INDEX($BC$2:$BC$2000,$Z1920))</f>
      </c>
      <c r="BV1920">
        <f>IF(OR($A1920="",$P1920&lt;&gt;"Yes",$AH1920="Yes"),"",1+N($AG1920))</f>
      </c>
      <c r="BW1920">
        <f>IF($A1920="","",COUNTIFS($W$2:$W$2500,$A1920,$BZ$2:$BZ$2500,"Yes")+COUNTIFS($X$2:$X$2500,$A1920,$BY$2:$BY$2500,"Yes"))</f>
      </c>
      <c r="BX1920">
        <f>IF(OR($A1920="",$P1920="Yes"),"",IF(N($BW1920)=0,0,1+SUMIFS($CB$2:$CB$2500,$W$2:$W$2500,$A1920)+SUMIFS($CA$2:$CA$2500,$X$2:$X$2500,$A1920)))</f>
      </c>
      <c r="BY1920" t="str">
        <f>IF($Y1920="","",INDEX($AH$2:$AH$2000,$Y1920)&amp;"")</f>
      </c>
      <c r="BZ1920" t="str">
        <f>IF($Z1920="","",INDEX($AH$2:$AH$2000,$Z1920)&amp;"")</f>
      </c>
      <c r="CA1920">
        <f>IF($Y1920="","",INDEX($BV$2:$BV$2000,$Y1920))</f>
      </c>
      <c r="CB1920">
        <f>IF($Z1920="","",INDEX($BV$2:$BV$2000,$Z1920))</f>
      </c>
    </row>
    <row r="1921">
      <c r="A1921" t="str">
        <f>IF(TRIM(INDEX(games!$A:$A,ROW()))="","",TRIM(INDEX(games!$A:$A,ROW())))</f>
      </c>
      <c r="B1921">
        <f>IF(OR($A1921="",INDEX(games!$B:$B,ROW())=""),"",INDEX(games!$B:$B,ROW()))</f>
      </c>
      <c r="C1921" t="str">
        <f>IF(OR($A1921="",INDEX(games!$C:$C,ROW())=""),"",INDEX(games!$C:$C,ROW()))</f>
      </c>
      <c r="D1921">
        <f>IF($A1921="","",COUNTIF($W$2:$W$2500,$A1921)+COUNTIF($X$2:$X$2500,$A1921))</f>
      </c>
      <c r="E1921">
        <f>IF($A1921="","",IFERROR(MATCH($C1921,$R$2:$R$5,0),0))</f>
      </c>
      <c r="F1921">
        <f>IF($A1921="","",MOD(ROW(),34))</f>
      </c>
      <c r="G1921">
        <f>IF($A1921="",NA(),IF($C1921="Action",$B1921,NA()))</f>
      </c>
      <c r="H1921">
        <f>IF($A1921="",NA(),IF($C1921="Action",1+$F1921*0.023,NA()))</f>
      </c>
      <c r="I1921">
        <f>IF($A1921="",NA(),IF($C1921="Strategy",$B1921,NA()))</f>
      </c>
      <c r="J1921">
        <f>IF($A1921="",NA(),IF($C1921="Strategy",2+$F1921*0.023,NA()))</f>
      </c>
      <c r="K1921">
        <f>IF($A1921="",NA(),IF($C1921="Deckbuilder",$B1921,NA()))</f>
      </c>
      <c r="L1921">
        <f>IF($A1921="",NA(),IF($C1921="Deckbuilder",3+$F1921*0.023,NA()))</f>
      </c>
      <c r="M1921">
        <f>IF($A1921="",NA(),IF($C1921="Traditional",$B1921,NA()))</f>
      </c>
      <c r="N1921">
        <f>IF($A1921="",NA(),IF($C1921="Traditional",4+$F1921*0.023,NA()))</f>
      </c>
      <c r="O1921">
        <f>IF($A1921="","",$D1921+ROW()/1000000)</f>
      </c>
      <c r="P1921" t="str">
        <f>IF(OR($A1921="",INDEX(games!$H:$H,ROW())=""),"",INDEX(games!$H:$H,ROW()))</f>
      </c>
      <c r="Q1921">
        <f>IF(OR($A1921="",$P1921&lt;&gt;"Yes"),"",$D1921+ROW()/1000000)</f>
      </c>
      <c r="T1921">
        <f>IF($Y1921="","",INDEX($B$2:$B$2000,$Y1921))</f>
      </c>
      <c r="U1921">
        <f>IF($Z1921="","",INDEX($B$2:$B$2000,$Z1921))</f>
      </c>
      <c r="V1921">
        <f>IF(OR($T1921="",$U1921=""),"",$U1921-$T1921)</f>
      </c>
      <c r="W1921" t="str">
        <f>IF(TRIM(INDEX(connections!$A:$A,ROW()))="","",TRIM(INDEX(connections!$A:$A,ROW())))</f>
      </c>
      <c r="X1921" t="str">
        <f>IF($W1921="","",TRIM(INDEX(connections!$B:$B,ROW())))</f>
      </c>
      <c r="Y1921">
        <f>IF($W1921="","",IFERROR(MATCH($W1921,$A$2:$A$2000,0),""))</f>
      </c>
      <c r="Z1921">
        <f>IF($X1921="","",IFERROR(MATCH($X1921,$A$2:$A$2000,0),""))</f>
      </c>
      <c r="AA1921" t="str">
        <f>IF($Y1921="","",INDEX($P$2:$P$2000,$Y1921))</f>
      </c>
      <c r="AB1921" t="str">
        <f>IF($Z1921="","",INDEX($P$2:$P$2000,$Z1921))</f>
      </c>
      <c r="AC1921">
        <f>IF(AND($AA1921="Yes",$AB1921="Yes"),1,"")</f>
      </c>
      <c r="AD1921">
        <f>IF(OR($Y1921="",$Z1921=""),"",IF(INDEX($C$2:$C$2000,$Y1921)=INDEX($C$2:$C$2000,$Z1921),0,1))</f>
      </c>
      <c r="AE1921">
        <f>IF($AC1921&lt;&gt;1,"",IF(AND(INDEX($AG$2:$AG$2000,$Y1921)=1,INDEX($AG$2:$AG$2000,$Z1921)=1),1,""))</f>
      </c>
      <c r="AG1921">
        <f>IF($A1921="","",COUNTIFS($W$2:$W$2500,$A1921,$AB$2:$AB$2500,"Yes")+COUNTIFS($X$2:$X$2500,$A1921,$AA$2:$AA$2500,"Yes"))</f>
      </c>
      <c r="AH1921" t="str">
        <f>IF(OR($P1921&lt;&gt;"Yes",N($AG1921)=0),"",IF(AND($AG1921=1,COUNTIFS($W$2:$W$2500,$A1921,$AE$2:$AE$2500,1)+COUNTIFS($X$2:$X$2500,$A1921,$AE$2:$AE$2500,1)&gt;0),"","Yes"))</f>
      </c>
      <c r="AI1921">
        <f>IF($AH1921="Yes",$AG1921,"")</f>
      </c>
      <c r="AJ1921">
        <f>IF($AI1921="","",$AI1921+ROW()/1000000)</f>
      </c>
      <c r="AK1921">
        <f>IF(OR($A1921="",$P1921="Yes",N($AG1921)=0),"",$AG1921+ROW()/1000000)</f>
      </c>
      <c r="AL1921" t="str">
        <f>IF($A1921="","",INDEX(games!$J:$J,ROW())&amp;"")</f>
      </c>
      <c r="AM1921">
        <f>IF($A1921="","",SUMPRODUCT($AO1921:$BD1921,'Map Analysis'!$AP$2^{0,1,2,3,4,5,6,7,8,9,10,11,12,13,14,15}))</f>
      </c>
      <c r="AN1921">
        <f>IF($A1921="","",$AM1921+ROW()/10000000)</f>
      </c>
      <c r="AO1921">
        <f>IF($A1921="","",COUNTIF($W$2:$W$2500,$A1921))</f>
      </c>
      <c r="AP1921">
        <f>IF($A1921="","",SUMIFS($BF$2:$BF$2500,$W$2:$W$2500,$A1921))</f>
      </c>
      <c r="AQ1921">
        <f>IF($A1921="","",SUMIFS($BG$2:$BG$2500,$W$2:$W$2500,$A1921))</f>
      </c>
      <c r="AR1921">
        <f>IF($A1921="","",SUMIFS($BH$2:$BH$2500,$W$2:$W$2500,$A1921))</f>
      </c>
      <c r="AS1921">
        <f>IF($A1921="","",SUMIFS($BI$2:$BI$2500,$W$2:$W$2500,$A1921))</f>
      </c>
      <c r="AT1921">
        <f>IF($A1921="","",SUMIFS($BJ$2:$BJ$2500,$W$2:$W$2500,$A1921))</f>
      </c>
      <c r="AU1921">
        <f>IF($A1921="","",SUMIFS($BK$2:$BK$2500,$W$2:$W$2500,$A1921))</f>
      </c>
      <c r="AV1921">
        <f>IF($A1921="","",SUMIFS($BL$2:$BL$2500,$W$2:$W$2500,$A1921))</f>
      </c>
      <c r="AW1921">
        <f>IF($A1921="","",SUMIFS($BM$2:$BM$2500,$W$2:$W$2500,$A1921))</f>
      </c>
      <c r="AX1921">
        <f>IF($A1921="","",SUMIFS($BN$2:$BN$2500,$W$2:$W$2500,$A1921))</f>
      </c>
      <c r="AY1921">
        <f>IF($A1921="","",SUMIFS($BO$2:$BO$2500,$W$2:$W$2500,$A1921))</f>
      </c>
      <c r="AZ1921">
        <f>IF($A1921="","",SUMIFS($BP$2:$BP$2500,$W$2:$W$2500,$A1921))</f>
      </c>
      <c r="BA1921">
        <f>IF($A1921="","",SUMIFS($BQ$2:$BQ$2500,$W$2:$W$2500,$A1921))</f>
      </c>
      <c r="BB1921">
        <f>IF($A1921="","",SUMIFS($BR$2:$BR$2500,$W$2:$W$2500,$A1921))</f>
      </c>
      <c r="BC1921">
        <f>IF($A1921="","",SUMIFS($BS$2:$BS$2500,$W$2:$W$2500,$A1921))</f>
      </c>
      <c r="BD1921">
        <f>IF($A1921="","",SUMIFS($BT$2:$BT$2500,$W$2:$W$2500,$A1921))</f>
      </c>
      <c r="BF1921">
        <f>IF($Z1921="","",INDEX($AO$2:$AO$2000,$Z1921))</f>
      </c>
      <c r="BG1921">
        <f>IF($Z1921="","",INDEX($AP$2:$AP$2000,$Z1921))</f>
      </c>
      <c r="BH1921">
        <f>IF($Z1921="","",INDEX($AQ$2:$AQ$2000,$Z1921))</f>
      </c>
      <c r="BI1921">
        <f>IF($Z1921="","",INDEX($AR$2:$AR$2000,$Z1921))</f>
      </c>
      <c r="BJ1921">
        <f>IF($Z1921="","",INDEX($AS$2:$AS$2000,$Z1921))</f>
      </c>
      <c r="BK1921">
        <f>IF($Z1921="","",INDEX($AT$2:$AT$2000,$Z1921))</f>
      </c>
      <c r="BL1921">
        <f>IF($Z1921="","",INDEX($AU$2:$AU$2000,$Z1921))</f>
      </c>
      <c r="BM1921">
        <f>IF($Z1921="","",INDEX($AV$2:$AV$2000,$Z1921))</f>
      </c>
      <c r="BN1921">
        <f>IF($Z1921="","",INDEX($AW$2:$AW$2000,$Z1921))</f>
      </c>
      <c r="BO1921">
        <f>IF($Z1921="","",INDEX($AX$2:$AX$2000,$Z1921))</f>
      </c>
      <c r="BP1921">
        <f>IF($Z1921="","",INDEX($AY$2:$AY$2000,$Z1921))</f>
      </c>
      <c r="BQ1921">
        <f>IF($Z1921="","",INDEX($AZ$2:$AZ$2000,$Z1921))</f>
      </c>
      <c r="BR1921">
        <f>IF($Z1921="","",INDEX($BA$2:$BA$2000,$Z1921))</f>
      </c>
      <c r="BS1921">
        <f>IF($Z1921="","",INDEX($BB$2:$BB$2000,$Z1921))</f>
      </c>
      <c r="BT1921">
        <f>IF($Z1921="","",INDEX($BC$2:$BC$2000,$Z1921))</f>
      </c>
      <c r="BV1921">
        <f>IF(OR($A1921="",$P1921&lt;&gt;"Yes",$AH1921="Yes"),"",1+N($AG1921))</f>
      </c>
      <c r="BW1921">
        <f>IF($A1921="","",COUNTIFS($W$2:$W$2500,$A1921,$BZ$2:$BZ$2500,"Yes")+COUNTIFS($X$2:$X$2500,$A1921,$BY$2:$BY$2500,"Yes"))</f>
      </c>
      <c r="BX1921">
        <f>IF(OR($A1921="",$P1921="Yes"),"",IF(N($BW1921)=0,0,1+SUMIFS($CB$2:$CB$2500,$W$2:$W$2500,$A1921)+SUMIFS($CA$2:$CA$2500,$X$2:$X$2500,$A1921)))</f>
      </c>
      <c r="BY1921" t="str">
        <f>IF($Y1921="","",INDEX($AH$2:$AH$2000,$Y1921)&amp;"")</f>
      </c>
      <c r="BZ1921" t="str">
        <f>IF($Z1921="","",INDEX($AH$2:$AH$2000,$Z1921)&amp;"")</f>
      </c>
      <c r="CA1921">
        <f>IF($Y1921="","",INDEX($BV$2:$BV$2000,$Y1921))</f>
      </c>
      <c r="CB1921">
        <f>IF($Z1921="","",INDEX($BV$2:$BV$2000,$Z1921))</f>
      </c>
    </row>
    <row r="1922">
      <c r="A1922" t="str">
        <f>IF(TRIM(INDEX(games!$A:$A,ROW()))="","",TRIM(INDEX(games!$A:$A,ROW())))</f>
      </c>
      <c r="B1922">
        <f>IF(OR($A1922="",INDEX(games!$B:$B,ROW())=""),"",INDEX(games!$B:$B,ROW()))</f>
      </c>
      <c r="C1922" t="str">
        <f>IF(OR($A1922="",INDEX(games!$C:$C,ROW())=""),"",INDEX(games!$C:$C,ROW()))</f>
      </c>
      <c r="D1922">
        <f>IF($A1922="","",COUNTIF($W$2:$W$2500,$A1922)+COUNTIF($X$2:$X$2500,$A1922))</f>
      </c>
      <c r="E1922">
        <f>IF($A1922="","",IFERROR(MATCH($C1922,$R$2:$R$5,0),0))</f>
      </c>
      <c r="F1922">
        <f>IF($A1922="","",MOD(ROW(),34))</f>
      </c>
      <c r="G1922">
        <f>IF($A1922="",NA(),IF($C1922="Action",$B1922,NA()))</f>
      </c>
      <c r="H1922">
        <f>IF($A1922="",NA(),IF($C1922="Action",1+$F1922*0.023,NA()))</f>
      </c>
      <c r="I1922">
        <f>IF($A1922="",NA(),IF($C1922="Strategy",$B1922,NA()))</f>
      </c>
      <c r="J1922">
        <f>IF($A1922="",NA(),IF($C1922="Strategy",2+$F1922*0.023,NA()))</f>
      </c>
      <c r="K1922">
        <f>IF($A1922="",NA(),IF($C1922="Deckbuilder",$B1922,NA()))</f>
      </c>
      <c r="L1922">
        <f>IF($A1922="",NA(),IF($C1922="Deckbuilder",3+$F1922*0.023,NA()))</f>
      </c>
      <c r="M1922">
        <f>IF($A1922="",NA(),IF($C1922="Traditional",$B1922,NA()))</f>
      </c>
      <c r="N1922">
        <f>IF($A1922="",NA(),IF($C1922="Traditional",4+$F1922*0.023,NA()))</f>
      </c>
      <c r="O1922">
        <f>IF($A1922="","",$D1922+ROW()/1000000)</f>
      </c>
      <c r="P1922" t="str">
        <f>IF(OR($A1922="",INDEX(games!$H:$H,ROW())=""),"",INDEX(games!$H:$H,ROW()))</f>
      </c>
      <c r="Q1922">
        <f>IF(OR($A1922="",$P1922&lt;&gt;"Yes"),"",$D1922+ROW()/1000000)</f>
      </c>
      <c r="T1922">
        <f>IF($Y1922="","",INDEX($B$2:$B$2000,$Y1922))</f>
      </c>
      <c r="U1922">
        <f>IF($Z1922="","",INDEX($B$2:$B$2000,$Z1922))</f>
      </c>
      <c r="V1922">
        <f>IF(OR($T1922="",$U1922=""),"",$U1922-$T1922)</f>
      </c>
      <c r="W1922" t="str">
        <f>IF(TRIM(INDEX(connections!$A:$A,ROW()))="","",TRIM(INDEX(connections!$A:$A,ROW())))</f>
      </c>
      <c r="X1922" t="str">
        <f>IF($W1922="","",TRIM(INDEX(connections!$B:$B,ROW())))</f>
      </c>
      <c r="Y1922">
        <f>IF($W1922="","",IFERROR(MATCH($W1922,$A$2:$A$2000,0),""))</f>
      </c>
      <c r="Z1922">
        <f>IF($X1922="","",IFERROR(MATCH($X1922,$A$2:$A$2000,0),""))</f>
      </c>
      <c r="AA1922" t="str">
        <f>IF($Y1922="","",INDEX($P$2:$P$2000,$Y1922))</f>
      </c>
      <c r="AB1922" t="str">
        <f>IF($Z1922="","",INDEX($P$2:$P$2000,$Z1922))</f>
      </c>
      <c r="AC1922">
        <f>IF(AND($AA1922="Yes",$AB1922="Yes"),1,"")</f>
      </c>
      <c r="AD1922">
        <f>IF(OR($Y1922="",$Z1922=""),"",IF(INDEX($C$2:$C$2000,$Y1922)=INDEX($C$2:$C$2000,$Z1922),0,1))</f>
      </c>
      <c r="AE1922">
        <f>IF($AC1922&lt;&gt;1,"",IF(AND(INDEX($AG$2:$AG$2000,$Y1922)=1,INDEX($AG$2:$AG$2000,$Z1922)=1),1,""))</f>
      </c>
      <c r="AG1922">
        <f>IF($A1922="","",COUNTIFS($W$2:$W$2500,$A1922,$AB$2:$AB$2500,"Yes")+COUNTIFS($X$2:$X$2500,$A1922,$AA$2:$AA$2500,"Yes"))</f>
      </c>
      <c r="AH1922" t="str">
        <f>IF(OR($P1922&lt;&gt;"Yes",N($AG1922)=0),"",IF(AND($AG1922=1,COUNTIFS($W$2:$W$2500,$A1922,$AE$2:$AE$2500,1)+COUNTIFS($X$2:$X$2500,$A1922,$AE$2:$AE$2500,1)&gt;0),"","Yes"))</f>
      </c>
      <c r="AI1922">
        <f>IF($AH1922="Yes",$AG1922,"")</f>
      </c>
      <c r="AJ1922">
        <f>IF($AI1922="","",$AI1922+ROW()/1000000)</f>
      </c>
      <c r="AK1922">
        <f>IF(OR($A1922="",$P1922="Yes",N($AG1922)=0),"",$AG1922+ROW()/1000000)</f>
      </c>
      <c r="AL1922" t="str">
        <f>IF($A1922="","",INDEX(games!$J:$J,ROW())&amp;"")</f>
      </c>
      <c r="AM1922">
        <f>IF($A1922="","",SUMPRODUCT($AO1922:$BD1922,'Map Analysis'!$AP$2^{0,1,2,3,4,5,6,7,8,9,10,11,12,13,14,15}))</f>
      </c>
      <c r="AN1922">
        <f>IF($A1922="","",$AM1922+ROW()/10000000)</f>
      </c>
      <c r="AO1922">
        <f>IF($A1922="","",COUNTIF($W$2:$W$2500,$A1922))</f>
      </c>
      <c r="AP1922">
        <f>IF($A1922="","",SUMIFS($BF$2:$BF$2500,$W$2:$W$2500,$A1922))</f>
      </c>
      <c r="AQ1922">
        <f>IF($A1922="","",SUMIFS($BG$2:$BG$2500,$W$2:$W$2500,$A1922))</f>
      </c>
      <c r="AR1922">
        <f>IF($A1922="","",SUMIFS($BH$2:$BH$2500,$W$2:$W$2500,$A1922))</f>
      </c>
      <c r="AS1922">
        <f>IF($A1922="","",SUMIFS($BI$2:$BI$2500,$W$2:$W$2500,$A1922))</f>
      </c>
      <c r="AT1922">
        <f>IF($A1922="","",SUMIFS($BJ$2:$BJ$2500,$W$2:$W$2500,$A1922))</f>
      </c>
      <c r="AU1922">
        <f>IF($A1922="","",SUMIFS($BK$2:$BK$2500,$W$2:$W$2500,$A1922))</f>
      </c>
      <c r="AV1922">
        <f>IF($A1922="","",SUMIFS($BL$2:$BL$2500,$W$2:$W$2500,$A1922))</f>
      </c>
      <c r="AW1922">
        <f>IF($A1922="","",SUMIFS($BM$2:$BM$2500,$W$2:$W$2500,$A1922))</f>
      </c>
      <c r="AX1922">
        <f>IF($A1922="","",SUMIFS($BN$2:$BN$2500,$W$2:$W$2500,$A1922))</f>
      </c>
      <c r="AY1922">
        <f>IF($A1922="","",SUMIFS($BO$2:$BO$2500,$W$2:$W$2500,$A1922))</f>
      </c>
      <c r="AZ1922">
        <f>IF($A1922="","",SUMIFS($BP$2:$BP$2500,$W$2:$W$2500,$A1922))</f>
      </c>
      <c r="BA1922">
        <f>IF($A1922="","",SUMIFS($BQ$2:$BQ$2500,$W$2:$W$2500,$A1922))</f>
      </c>
      <c r="BB1922">
        <f>IF($A1922="","",SUMIFS($BR$2:$BR$2500,$W$2:$W$2500,$A1922))</f>
      </c>
      <c r="BC1922">
        <f>IF($A1922="","",SUMIFS($BS$2:$BS$2500,$W$2:$W$2500,$A1922))</f>
      </c>
      <c r="BD1922">
        <f>IF($A1922="","",SUMIFS($BT$2:$BT$2500,$W$2:$W$2500,$A1922))</f>
      </c>
      <c r="BF1922">
        <f>IF($Z1922="","",INDEX($AO$2:$AO$2000,$Z1922))</f>
      </c>
      <c r="BG1922">
        <f>IF($Z1922="","",INDEX($AP$2:$AP$2000,$Z1922))</f>
      </c>
      <c r="BH1922">
        <f>IF($Z1922="","",INDEX($AQ$2:$AQ$2000,$Z1922))</f>
      </c>
      <c r="BI1922">
        <f>IF($Z1922="","",INDEX($AR$2:$AR$2000,$Z1922))</f>
      </c>
      <c r="BJ1922">
        <f>IF($Z1922="","",INDEX($AS$2:$AS$2000,$Z1922))</f>
      </c>
      <c r="BK1922">
        <f>IF($Z1922="","",INDEX($AT$2:$AT$2000,$Z1922))</f>
      </c>
      <c r="BL1922">
        <f>IF($Z1922="","",INDEX($AU$2:$AU$2000,$Z1922))</f>
      </c>
      <c r="BM1922">
        <f>IF($Z1922="","",INDEX($AV$2:$AV$2000,$Z1922))</f>
      </c>
      <c r="BN1922">
        <f>IF($Z1922="","",INDEX($AW$2:$AW$2000,$Z1922))</f>
      </c>
      <c r="BO1922">
        <f>IF($Z1922="","",INDEX($AX$2:$AX$2000,$Z1922))</f>
      </c>
      <c r="BP1922">
        <f>IF($Z1922="","",INDEX($AY$2:$AY$2000,$Z1922))</f>
      </c>
      <c r="BQ1922">
        <f>IF($Z1922="","",INDEX($AZ$2:$AZ$2000,$Z1922))</f>
      </c>
      <c r="BR1922">
        <f>IF($Z1922="","",INDEX($BA$2:$BA$2000,$Z1922))</f>
      </c>
      <c r="BS1922">
        <f>IF($Z1922="","",INDEX($BB$2:$BB$2000,$Z1922))</f>
      </c>
      <c r="BT1922">
        <f>IF($Z1922="","",INDEX($BC$2:$BC$2000,$Z1922))</f>
      </c>
      <c r="BV1922">
        <f>IF(OR($A1922="",$P1922&lt;&gt;"Yes",$AH1922="Yes"),"",1+N($AG1922))</f>
      </c>
      <c r="BW1922">
        <f>IF($A1922="","",COUNTIFS($W$2:$W$2500,$A1922,$BZ$2:$BZ$2500,"Yes")+COUNTIFS($X$2:$X$2500,$A1922,$BY$2:$BY$2500,"Yes"))</f>
      </c>
      <c r="BX1922">
        <f>IF(OR($A1922="",$P1922="Yes"),"",IF(N($BW1922)=0,0,1+SUMIFS($CB$2:$CB$2500,$W$2:$W$2500,$A1922)+SUMIFS($CA$2:$CA$2500,$X$2:$X$2500,$A1922)))</f>
      </c>
      <c r="BY1922" t="str">
        <f>IF($Y1922="","",INDEX($AH$2:$AH$2000,$Y1922)&amp;"")</f>
      </c>
      <c r="BZ1922" t="str">
        <f>IF($Z1922="","",INDEX($AH$2:$AH$2000,$Z1922)&amp;"")</f>
      </c>
      <c r="CA1922">
        <f>IF($Y1922="","",INDEX($BV$2:$BV$2000,$Y1922))</f>
      </c>
      <c r="CB1922">
        <f>IF($Z1922="","",INDEX($BV$2:$BV$2000,$Z1922))</f>
      </c>
    </row>
    <row r="1923">
      <c r="A1923" t="str">
        <f>IF(TRIM(INDEX(games!$A:$A,ROW()))="","",TRIM(INDEX(games!$A:$A,ROW())))</f>
      </c>
      <c r="B1923">
        <f>IF(OR($A1923="",INDEX(games!$B:$B,ROW())=""),"",INDEX(games!$B:$B,ROW()))</f>
      </c>
      <c r="C1923" t="str">
        <f>IF(OR($A1923="",INDEX(games!$C:$C,ROW())=""),"",INDEX(games!$C:$C,ROW()))</f>
      </c>
      <c r="D1923">
        <f>IF($A1923="","",COUNTIF($W$2:$W$2500,$A1923)+COUNTIF($X$2:$X$2500,$A1923))</f>
      </c>
      <c r="E1923">
        <f>IF($A1923="","",IFERROR(MATCH($C1923,$R$2:$R$5,0),0))</f>
      </c>
      <c r="F1923">
        <f>IF($A1923="","",MOD(ROW(),34))</f>
      </c>
      <c r="G1923">
        <f>IF($A1923="",NA(),IF($C1923="Action",$B1923,NA()))</f>
      </c>
      <c r="H1923">
        <f>IF($A1923="",NA(),IF($C1923="Action",1+$F1923*0.023,NA()))</f>
      </c>
      <c r="I1923">
        <f>IF($A1923="",NA(),IF($C1923="Strategy",$B1923,NA()))</f>
      </c>
      <c r="J1923">
        <f>IF($A1923="",NA(),IF($C1923="Strategy",2+$F1923*0.023,NA()))</f>
      </c>
      <c r="K1923">
        <f>IF($A1923="",NA(),IF($C1923="Deckbuilder",$B1923,NA()))</f>
      </c>
      <c r="L1923">
        <f>IF($A1923="",NA(),IF($C1923="Deckbuilder",3+$F1923*0.023,NA()))</f>
      </c>
      <c r="M1923">
        <f>IF($A1923="",NA(),IF($C1923="Traditional",$B1923,NA()))</f>
      </c>
      <c r="N1923">
        <f>IF($A1923="",NA(),IF($C1923="Traditional",4+$F1923*0.023,NA()))</f>
      </c>
      <c r="O1923">
        <f>IF($A1923="","",$D1923+ROW()/1000000)</f>
      </c>
      <c r="P1923" t="str">
        <f>IF(OR($A1923="",INDEX(games!$H:$H,ROW())=""),"",INDEX(games!$H:$H,ROW()))</f>
      </c>
      <c r="Q1923">
        <f>IF(OR($A1923="",$P1923&lt;&gt;"Yes"),"",$D1923+ROW()/1000000)</f>
      </c>
      <c r="T1923">
        <f>IF($Y1923="","",INDEX($B$2:$B$2000,$Y1923))</f>
      </c>
      <c r="U1923">
        <f>IF($Z1923="","",INDEX($B$2:$B$2000,$Z1923))</f>
      </c>
      <c r="V1923">
        <f>IF(OR($T1923="",$U1923=""),"",$U1923-$T1923)</f>
      </c>
      <c r="W1923" t="str">
        <f>IF(TRIM(INDEX(connections!$A:$A,ROW()))="","",TRIM(INDEX(connections!$A:$A,ROW())))</f>
      </c>
      <c r="X1923" t="str">
        <f>IF($W1923="","",TRIM(INDEX(connections!$B:$B,ROW())))</f>
      </c>
      <c r="Y1923">
        <f>IF($W1923="","",IFERROR(MATCH($W1923,$A$2:$A$2000,0),""))</f>
      </c>
      <c r="Z1923">
        <f>IF($X1923="","",IFERROR(MATCH($X1923,$A$2:$A$2000,0),""))</f>
      </c>
      <c r="AA1923" t="str">
        <f>IF($Y1923="","",INDEX($P$2:$P$2000,$Y1923))</f>
      </c>
      <c r="AB1923" t="str">
        <f>IF($Z1923="","",INDEX($P$2:$P$2000,$Z1923))</f>
      </c>
      <c r="AC1923">
        <f>IF(AND($AA1923="Yes",$AB1923="Yes"),1,"")</f>
      </c>
      <c r="AD1923">
        <f>IF(OR($Y1923="",$Z1923=""),"",IF(INDEX($C$2:$C$2000,$Y1923)=INDEX($C$2:$C$2000,$Z1923),0,1))</f>
      </c>
      <c r="AE1923">
        <f>IF($AC1923&lt;&gt;1,"",IF(AND(INDEX($AG$2:$AG$2000,$Y1923)=1,INDEX($AG$2:$AG$2000,$Z1923)=1),1,""))</f>
      </c>
      <c r="AG1923">
        <f>IF($A1923="","",COUNTIFS($W$2:$W$2500,$A1923,$AB$2:$AB$2500,"Yes")+COUNTIFS($X$2:$X$2500,$A1923,$AA$2:$AA$2500,"Yes"))</f>
      </c>
      <c r="AH1923" t="str">
        <f>IF(OR($P1923&lt;&gt;"Yes",N($AG1923)=0),"",IF(AND($AG1923=1,COUNTIFS($W$2:$W$2500,$A1923,$AE$2:$AE$2500,1)+COUNTIFS($X$2:$X$2500,$A1923,$AE$2:$AE$2500,1)&gt;0),"","Yes"))</f>
      </c>
      <c r="AI1923">
        <f>IF($AH1923="Yes",$AG1923,"")</f>
      </c>
      <c r="AJ1923">
        <f>IF($AI1923="","",$AI1923+ROW()/1000000)</f>
      </c>
      <c r="AK1923">
        <f>IF(OR($A1923="",$P1923="Yes",N($AG1923)=0),"",$AG1923+ROW()/1000000)</f>
      </c>
      <c r="AL1923" t="str">
        <f>IF($A1923="","",INDEX(games!$J:$J,ROW())&amp;"")</f>
      </c>
      <c r="AM1923">
        <f>IF($A1923="","",SUMPRODUCT($AO1923:$BD1923,'Map Analysis'!$AP$2^{0,1,2,3,4,5,6,7,8,9,10,11,12,13,14,15}))</f>
      </c>
      <c r="AN1923">
        <f>IF($A1923="","",$AM1923+ROW()/10000000)</f>
      </c>
      <c r="AO1923">
        <f>IF($A1923="","",COUNTIF($W$2:$W$2500,$A1923))</f>
      </c>
      <c r="AP1923">
        <f>IF($A1923="","",SUMIFS($BF$2:$BF$2500,$W$2:$W$2500,$A1923))</f>
      </c>
      <c r="AQ1923">
        <f>IF($A1923="","",SUMIFS($BG$2:$BG$2500,$W$2:$W$2500,$A1923))</f>
      </c>
      <c r="AR1923">
        <f>IF($A1923="","",SUMIFS($BH$2:$BH$2500,$W$2:$W$2500,$A1923))</f>
      </c>
      <c r="AS1923">
        <f>IF($A1923="","",SUMIFS($BI$2:$BI$2500,$W$2:$W$2500,$A1923))</f>
      </c>
      <c r="AT1923">
        <f>IF($A1923="","",SUMIFS($BJ$2:$BJ$2500,$W$2:$W$2500,$A1923))</f>
      </c>
      <c r="AU1923">
        <f>IF($A1923="","",SUMIFS($BK$2:$BK$2500,$W$2:$W$2500,$A1923))</f>
      </c>
      <c r="AV1923">
        <f>IF($A1923="","",SUMIFS($BL$2:$BL$2500,$W$2:$W$2500,$A1923))</f>
      </c>
      <c r="AW1923">
        <f>IF($A1923="","",SUMIFS($BM$2:$BM$2500,$W$2:$W$2500,$A1923))</f>
      </c>
      <c r="AX1923">
        <f>IF($A1923="","",SUMIFS($BN$2:$BN$2500,$W$2:$W$2500,$A1923))</f>
      </c>
      <c r="AY1923">
        <f>IF($A1923="","",SUMIFS($BO$2:$BO$2500,$W$2:$W$2500,$A1923))</f>
      </c>
      <c r="AZ1923">
        <f>IF($A1923="","",SUMIFS($BP$2:$BP$2500,$W$2:$W$2500,$A1923))</f>
      </c>
      <c r="BA1923">
        <f>IF($A1923="","",SUMIFS($BQ$2:$BQ$2500,$W$2:$W$2500,$A1923))</f>
      </c>
      <c r="BB1923">
        <f>IF($A1923="","",SUMIFS($BR$2:$BR$2500,$W$2:$W$2500,$A1923))</f>
      </c>
      <c r="BC1923">
        <f>IF($A1923="","",SUMIFS($BS$2:$BS$2500,$W$2:$W$2500,$A1923))</f>
      </c>
      <c r="BD1923">
        <f>IF($A1923="","",SUMIFS($BT$2:$BT$2500,$W$2:$W$2500,$A1923))</f>
      </c>
      <c r="BF1923">
        <f>IF($Z1923="","",INDEX($AO$2:$AO$2000,$Z1923))</f>
      </c>
      <c r="BG1923">
        <f>IF($Z1923="","",INDEX($AP$2:$AP$2000,$Z1923))</f>
      </c>
      <c r="BH1923">
        <f>IF($Z1923="","",INDEX($AQ$2:$AQ$2000,$Z1923))</f>
      </c>
      <c r="BI1923">
        <f>IF($Z1923="","",INDEX($AR$2:$AR$2000,$Z1923))</f>
      </c>
      <c r="BJ1923">
        <f>IF($Z1923="","",INDEX($AS$2:$AS$2000,$Z1923))</f>
      </c>
      <c r="BK1923">
        <f>IF($Z1923="","",INDEX($AT$2:$AT$2000,$Z1923))</f>
      </c>
      <c r="BL1923">
        <f>IF($Z1923="","",INDEX($AU$2:$AU$2000,$Z1923))</f>
      </c>
      <c r="BM1923">
        <f>IF($Z1923="","",INDEX($AV$2:$AV$2000,$Z1923))</f>
      </c>
      <c r="BN1923">
        <f>IF($Z1923="","",INDEX($AW$2:$AW$2000,$Z1923))</f>
      </c>
      <c r="BO1923">
        <f>IF($Z1923="","",INDEX($AX$2:$AX$2000,$Z1923))</f>
      </c>
      <c r="BP1923">
        <f>IF($Z1923="","",INDEX($AY$2:$AY$2000,$Z1923))</f>
      </c>
      <c r="BQ1923">
        <f>IF($Z1923="","",INDEX($AZ$2:$AZ$2000,$Z1923))</f>
      </c>
      <c r="BR1923">
        <f>IF($Z1923="","",INDEX($BA$2:$BA$2000,$Z1923))</f>
      </c>
      <c r="BS1923">
        <f>IF($Z1923="","",INDEX($BB$2:$BB$2000,$Z1923))</f>
      </c>
      <c r="BT1923">
        <f>IF($Z1923="","",INDEX($BC$2:$BC$2000,$Z1923))</f>
      </c>
      <c r="BV1923">
        <f>IF(OR($A1923="",$P1923&lt;&gt;"Yes",$AH1923="Yes"),"",1+N($AG1923))</f>
      </c>
      <c r="BW1923">
        <f>IF($A1923="","",COUNTIFS($W$2:$W$2500,$A1923,$BZ$2:$BZ$2500,"Yes")+COUNTIFS($X$2:$X$2500,$A1923,$BY$2:$BY$2500,"Yes"))</f>
      </c>
      <c r="BX1923">
        <f>IF(OR($A1923="",$P1923="Yes"),"",IF(N($BW1923)=0,0,1+SUMIFS($CB$2:$CB$2500,$W$2:$W$2500,$A1923)+SUMIFS($CA$2:$CA$2500,$X$2:$X$2500,$A1923)))</f>
      </c>
      <c r="BY1923" t="str">
        <f>IF($Y1923="","",INDEX($AH$2:$AH$2000,$Y1923)&amp;"")</f>
      </c>
      <c r="BZ1923" t="str">
        <f>IF($Z1923="","",INDEX($AH$2:$AH$2000,$Z1923)&amp;"")</f>
      </c>
      <c r="CA1923">
        <f>IF($Y1923="","",INDEX($BV$2:$BV$2000,$Y1923))</f>
      </c>
      <c r="CB1923">
        <f>IF($Z1923="","",INDEX($BV$2:$BV$2000,$Z1923))</f>
      </c>
    </row>
    <row r="1924">
      <c r="A1924" t="str">
        <f>IF(TRIM(INDEX(games!$A:$A,ROW()))="","",TRIM(INDEX(games!$A:$A,ROW())))</f>
      </c>
      <c r="B1924">
        <f>IF(OR($A1924="",INDEX(games!$B:$B,ROW())=""),"",INDEX(games!$B:$B,ROW()))</f>
      </c>
      <c r="C1924" t="str">
        <f>IF(OR($A1924="",INDEX(games!$C:$C,ROW())=""),"",INDEX(games!$C:$C,ROW()))</f>
      </c>
      <c r="D1924">
        <f>IF($A1924="","",COUNTIF($W$2:$W$2500,$A1924)+COUNTIF($X$2:$X$2500,$A1924))</f>
      </c>
      <c r="E1924">
        <f>IF($A1924="","",IFERROR(MATCH($C1924,$R$2:$R$5,0),0))</f>
      </c>
      <c r="F1924">
        <f>IF($A1924="","",MOD(ROW(),34))</f>
      </c>
      <c r="G1924">
        <f>IF($A1924="",NA(),IF($C1924="Action",$B1924,NA()))</f>
      </c>
      <c r="H1924">
        <f>IF($A1924="",NA(),IF($C1924="Action",1+$F1924*0.023,NA()))</f>
      </c>
      <c r="I1924">
        <f>IF($A1924="",NA(),IF($C1924="Strategy",$B1924,NA()))</f>
      </c>
      <c r="J1924">
        <f>IF($A1924="",NA(),IF($C1924="Strategy",2+$F1924*0.023,NA()))</f>
      </c>
      <c r="K1924">
        <f>IF($A1924="",NA(),IF($C1924="Deckbuilder",$B1924,NA()))</f>
      </c>
      <c r="L1924">
        <f>IF($A1924="",NA(),IF($C1924="Deckbuilder",3+$F1924*0.023,NA()))</f>
      </c>
      <c r="M1924">
        <f>IF($A1924="",NA(),IF($C1924="Traditional",$B1924,NA()))</f>
      </c>
      <c r="N1924">
        <f>IF($A1924="",NA(),IF($C1924="Traditional",4+$F1924*0.023,NA()))</f>
      </c>
      <c r="O1924">
        <f>IF($A1924="","",$D1924+ROW()/1000000)</f>
      </c>
      <c r="P1924" t="str">
        <f>IF(OR($A1924="",INDEX(games!$H:$H,ROW())=""),"",INDEX(games!$H:$H,ROW()))</f>
      </c>
      <c r="Q1924">
        <f>IF(OR($A1924="",$P1924&lt;&gt;"Yes"),"",$D1924+ROW()/1000000)</f>
      </c>
      <c r="T1924">
        <f>IF($Y1924="","",INDEX($B$2:$B$2000,$Y1924))</f>
      </c>
      <c r="U1924">
        <f>IF($Z1924="","",INDEX($B$2:$B$2000,$Z1924))</f>
      </c>
      <c r="V1924">
        <f>IF(OR($T1924="",$U1924=""),"",$U1924-$T1924)</f>
      </c>
      <c r="W1924" t="str">
        <f>IF(TRIM(INDEX(connections!$A:$A,ROW()))="","",TRIM(INDEX(connections!$A:$A,ROW())))</f>
      </c>
      <c r="X1924" t="str">
        <f>IF($W1924="","",TRIM(INDEX(connections!$B:$B,ROW())))</f>
      </c>
      <c r="Y1924">
        <f>IF($W1924="","",IFERROR(MATCH($W1924,$A$2:$A$2000,0),""))</f>
      </c>
      <c r="Z1924">
        <f>IF($X1924="","",IFERROR(MATCH($X1924,$A$2:$A$2000,0),""))</f>
      </c>
      <c r="AA1924" t="str">
        <f>IF($Y1924="","",INDEX($P$2:$P$2000,$Y1924))</f>
      </c>
      <c r="AB1924" t="str">
        <f>IF($Z1924="","",INDEX($P$2:$P$2000,$Z1924))</f>
      </c>
      <c r="AC1924">
        <f>IF(AND($AA1924="Yes",$AB1924="Yes"),1,"")</f>
      </c>
      <c r="AD1924">
        <f>IF(OR($Y1924="",$Z1924=""),"",IF(INDEX($C$2:$C$2000,$Y1924)=INDEX($C$2:$C$2000,$Z1924),0,1))</f>
      </c>
      <c r="AE1924">
        <f>IF($AC1924&lt;&gt;1,"",IF(AND(INDEX($AG$2:$AG$2000,$Y1924)=1,INDEX($AG$2:$AG$2000,$Z1924)=1),1,""))</f>
      </c>
      <c r="AG1924">
        <f>IF($A1924="","",COUNTIFS($W$2:$W$2500,$A1924,$AB$2:$AB$2500,"Yes")+COUNTIFS($X$2:$X$2500,$A1924,$AA$2:$AA$2500,"Yes"))</f>
      </c>
      <c r="AH1924" t="str">
        <f>IF(OR($P1924&lt;&gt;"Yes",N($AG1924)=0),"",IF(AND($AG1924=1,COUNTIFS($W$2:$W$2500,$A1924,$AE$2:$AE$2500,1)+COUNTIFS($X$2:$X$2500,$A1924,$AE$2:$AE$2500,1)&gt;0),"","Yes"))</f>
      </c>
      <c r="AI1924">
        <f>IF($AH1924="Yes",$AG1924,"")</f>
      </c>
      <c r="AJ1924">
        <f>IF($AI1924="","",$AI1924+ROW()/1000000)</f>
      </c>
      <c r="AK1924">
        <f>IF(OR($A1924="",$P1924="Yes",N($AG1924)=0),"",$AG1924+ROW()/1000000)</f>
      </c>
      <c r="AL1924" t="str">
        <f>IF($A1924="","",INDEX(games!$J:$J,ROW())&amp;"")</f>
      </c>
      <c r="AM1924">
        <f>IF($A1924="","",SUMPRODUCT($AO1924:$BD1924,'Map Analysis'!$AP$2^{0,1,2,3,4,5,6,7,8,9,10,11,12,13,14,15}))</f>
      </c>
      <c r="AN1924">
        <f>IF($A1924="","",$AM1924+ROW()/10000000)</f>
      </c>
      <c r="AO1924">
        <f>IF($A1924="","",COUNTIF($W$2:$W$2500,$A1924))</f>
      </c>
      <c r="AP1924">
        <f>IF($A1924="","",SUMIFS($BF$2:$BF$2500,$W$2:$W$2500,$A1924))</f>
      </c>
      <c r="AQ1924">
        <f>IF($A1924="","",SUMIFS($BG$2:$BG$2500,$W$2:$W$2500,$A1924))</f>
      </c>
      <c r="AR1924">
        <f>IF($A1924="","",SUMIFS($BH$2:$BH$2500,$W$2:$W$2500,$A1924))</f>
      </c>
      <c r="AS1924">
        <f>IF($A1924="","",SUMIFS($BI$2:$BI$2500,$W$2:$W$2500,$A1924))</f>
      </c>
      <c r="AT1924">
        <f>IF($A1924="","",SUMIFS($BJ$2:$BJ$2500,$W$2:$W$2500,$A1924))</f>
      </c>
      <c r="AU1924">
        <f>IF($A1924="","",SUMIFS($BK$2:$BK$2500,$W$2:$W$2500,$A1924))</f>
      </c>
      <c r="AV1924">
        <f>IF($A1924="","",SUMIFS($BL$2:$BL$2500,$W$2:$W$2500,$A1924))</f>
      </c>
      <c r="AW1924">
        <f>IF($A1924="","",SUMIFS($BM$2:$BM$2500,$W$2:$W$2500,$A1924))</f>
      </c>
      <c r="AX1924">
        <f>IF($A1924="","",SUMIFS($BN$2:$BN$2500,$W$2:$W$2500,$A1924))</f>
      </c>
      <c r="AY1924">
        <f>IF($A1924="","",SUMIFS($BO$2:$BO$2500,$W$2:$W$2500,$A1924))</f>
      </c>
      <c r="AZ1924">
        <f>IF($A1924="","",SUMIFS($BP$2:$BP$2500,$W$2:$W$2500,$A1924))</f>
      </c>
      <c r="BA1924">
        <f>IF($A1924="","",SUMIFS($BQ$2:$BQ$2500,$W$2:$W$2500,$A1924))</f>
      </c>
      <c r="BB1924">
        <f>IF($A1924="","",SUMIFS($BR$2:$BR$2500,$W$2:$W$2500,$A1924))</f>
      </c>
      <c r="BC1924">
        <f>IF($A1924="","",SUMIFS($BS$2:$BS$2500,$W$2:$W$2500,$A1924))</f>
      </c>
      <c r="BD1924">
        <f>IF($A1924="","",SUMIFS($BT$2:$BT$2500,$W$2:$W$2500,$A1924))</f>
      </c>
      <c r="BF1924">
        <f>IF($Z1924="","",INDEX($AO$2:$AO$2000,$Z1924))</f>
      </c>
      <c r="BG1924">
        <f>IF($Z1924="","",INDEX($AP$2:$AP$2000,$Z1924))</f>
      </c>
      <c r="BH1924">
        <f>IF($Z1924="","",INDEX($AQ$2:$AQ$2000,$Z1924))</f>
      </c>
      <c r="BI1924">
        <f>IF($Z1924="","",INDEX($AR$2:$AR$2000,$Z1924))</f>
      </c>
      <c r="BJ1924">
        <f>IF($Z1924="","",INDEX($AS$2:$AS$2000,$Z1924))</f>
      </c>
      <c r="BK1924">
        <f>IF($Z1924="","",INDEX($AT$2:$AT$2000,$Z1924))</f>
      </c>
      <c r="BL1924">
        <f>IF($Z1924="","",INDEX($AU$2:$AU$2000,$Z1924))</f>
      </c>
      <c r="BM1924">
        <f>IF($Z1924="","",INDEX($AV$2:$AV$2000,$Z1924))</f>
      </c>
      <c r="BN1924">
        <f>IF($Z1924="","",INDEX($AW$2:$AW$2000,$Z1924))</f>
      </c>
      <c r="BO1924">
        <f>IF($Z1924="","",INDEX($AX$2:$AX$2000,$Z1924))</f>
      </c>
      <c r="BP1924">
        <f>IF($Z1924="","",INDEX($AY$2:$AY$2000,$Z1924))</f>
      </c>
      <c r="BQ1924">
        <f>IF($Z1924="","",INDEX($AZ$2:$AZ$2000,$Z1924))</f>
      </c>
      <c r="BR1924">
        <f>IF($Z1924="","",INDEX($BA$2:$BA$2000,$Z1924))</f>
      </c>
      <c r="BS1924">
        <f>IF($Z1924="","",INDEX($BB$2:$BB$2000,$Z1924))</f>
      </c>
      <c r="BT1924">
        <f>IF($Z1924="","",INDEX($BC$2:$BC$2000,$Z1924))</f>
      </c>
      <c r="BV1924">
        <f>IF(OR($A1924="",$P1924&lt;&gt;"Yes",$AH1924="Yes"),"",1+N($AG1924))</f>
      </c>
      <c r="BW1924">
        <f>IF($A1924="","",COUNTIFS($W$2:$W$2500,$A1924,$BZ$2:$BZ$2500,"Yes")+COUNTIFS($X$2:$X$2500,$A1924,$BY$2:$BY$2500,"Yes"))</f>
      </c>
      <c r="BX1924">
        <f>IF(OR($A1924="",$P1924="Yes"),"",IF(N($BW1924)=0,0,1+SUMIFS($CB$2:$CB$2500,$W$2:$W$2500,$A1924)+SUMIFS($CA$2:$CA$2500,$X$2:$X$2500,$A1924)))</f>
      </c>
      <c r="BY1924" t="str">
        <f>IF($Y1924="","",INDEX($AH$2:$AH$2000,$Y1924)&amp;"")</f>
      </c>
      <c r="BZ1924" t="str">
        <f>IF($Z1924="","",INDEX($AH$2:$AH$2000,$Z1924)&amp;"")</f>
      </c>
      <c r="CA1924">
        <f>IF($Y1924="","",INDEX($BV$2:$BV$2000,$Y1924))</f>
      </c>
      <c r="CB1924">
        <f>IF($Z1924="","",INDEX($BV$2:$BV$2000,$Z1924))</f>
      </c>
    </row>
    <row r="1925">
      <c r="A1925" t="str">
        <f>IF(TRIM(INDEX(games!$A:$A,ROW()))="","",TRIM(INDEX(games!$A:$A,ROW())))</f>
      </c>
      <c r="B1925">
        <f>IF(OR($A1925="",INDEX(games!$B:$B,ROW())=""),"",INDEX(games!$B:$B,ROW()))</f>
      </c>
      <c r="C1925" t="str">
        <f>IF(OR($A1925="",INDEX(games!$C:$C,ROW())=""),"",INDEX(games!$C:$C,ROW()))</f>
      </c>
      <c r="D1925">
        <f>IF($A1925="","",COUNTIF($W$2:$W$2500,$A1925)+COUNTIF($X$2:$X$2500,$A1925))</f>
      </c>
      <c r="E1925">
        <f>IF($A1925="","",IFERROR(MATCH($C1925,$R$2:$R$5,0),0))</f>
      </c>
      <c r="F1925">
        <f>IF($A1925="","",MOD(ROW(),34))</f>
      </c>
      <c r="G1925">
        <f>IF($A1925="",NA(),IF($C1925="Action",$B1925,NA()))</f>
      </c>
      <c r="H1925">
        <f>IF($A1925="",NA(),IF($C1925="Action",1+$F1925*0.023,NA()))</f>
      </c>
      <c r="I1925">
        <f>IF($A1925="",NA(),IF($C1925="Strategy",$B1925,NA()))</f>
      </c>
      <c r="J1925">
        <f>IF($A1925="",NA(),IF($C1925="Strategy",2+$F1925*0.023,NA()))</f>
      </c>
      <c r="K1925">
        <f>IF($A1925="",NA(),IF($C1925="Deckbuilder",$B1925,NA()))</f>
      </c>
      <c r="L1925">
        <f>IF($A1925="",NA(),IF($C1925="Deckbuilder",3+$F1925*0.023,NA()))</f>
      </c>
      <c r="M1925">
        <f>IF($A1925="",NA(),IF($C1925="Traditional",$B1925,NA()))</f>
      </c>
      <c r="N1925">
        <f>IF($A1925="",NA(),IF($C1925="Traditional",4+$F1925*0.023,NA()))</f>
      </c>
      <c r="O1925">
        <f>IF($A1925="","",$D1925+ROW()/1000000)</f>
      </c>
      <c r="P1925" t="str">
        <f>IF(OR($A1925="",INDEX(games!$H:$H,ROW())=""),"",INDEX(games!$H:$H,ROW()))</f>
      </c>
      <c r="Q1925">
        <f>IF(OR($A1925="",$P1925&lt;&gt;"Yes"),"",$D1925+ROW()/1000000)</f>
      </c>
      <c r="T1925">
        <f>IF($Y1925="","",INDEX($B$2:$B$2000,$Y1925))</f>
      </c>
      <c r="U1925">
        <f>IF($Z1925="","",INDEX($B$2:$B$2000,$Z1925))</f>
      </c>
      <c r="V1925">
        <f>IF(OR($T1925="",$U1925=""),"",$U1925-$T1925)</f>
      </c>
      <c r="W1925" t="str">
        <f>IF(TRIM(INDEX(connections!$A:$A,ROW()))="","",TRIM(INDEX(connections!$A:$A,ROW())))</f>
      </c>
      <c r="X1925" t="str">
        <f>IF($W1925="","",TRIM(INDEX(connections!$B:$B,ROW())))</f>
      </c>
      <c r="Y1925">
        <f>IF($W1925="","",IFERROR(MATCH($W1925,$A$2:$A$2000,0),""))</f>
      </c>
      <c r="Z1925">
        <f>IF($X1925="","",IFERROR(MATCH($X1925,$A$2:$A$2000,0),""))</f>
      </c>
      <c r="AA1925" t="str">
        <f>IF($Y1925="","",INDEX($P$2:$P$2000,$Y1925))</f>
      </c>
      <c r="AB1925" t="str">
        <f>IF($Z1925="","",INDEX($P$2:$P$2000,$Z1925))</f>
      </c>
      <c r="AC1925">
        <f>IF(AND($AA1925="Yes",$AB1925="Yes"),1,"")</f>
      </c>
      <c r="AD1925">
        <f>IF(OR($Y1925="",$Z1925=""),"",IF(INDEX($C$2:$C$2000,$Y1925)=INDEX($C$2:$C$2000,$Z1925),0,1))</f>
      </c>
      <c r="AE1925">
        <f>IF($AC1925&lt;&gt;1,"",IF(AND(INDEX($AG$2:$AG$2000,$Y1925)=1,INDEX($AG$2:$AG$2000,$Z1925)=1),1,""))</f>
      </c>
      <c r="AG1925">
        <f>IF($A1925="","",COUNTIFS($W$2:$W$2500,$A1925,$AB$2:$AB$2500,"Yes")+COUNTIFS($X$2:$X$2500,$A1925,$AA$2:$AA$2500,"Yes"))</f>
      </c>
      <c r="AH1925" t="str">
        <f>IF(OR($P1925&lt;&gt;"Yes",N($AG1925)=0),"",IF(AND($AG1925=1,COUNTIFS($W$2:$W$2500,$A1925,$AE$2:$AE$2500,1)+COUNTIFS($X$2:$X$2500,$A1925,$AE$2:$AE$2500,1)&gt;0),"","Yes"))</f>
      </c>
      <c r="AI1925">
        <f>IF($AH1925="Yes",$AG1925,"")</f>
      </c>
      <c r="AJ1925">
        <f>IF($AI1925="","",$AI1925+ROW()/1000000)</f>
      </c>
      <c r="AK1925">
        <f>IF(OR($A1925="",$P1925="Yes",N($AG1925)=0),"",$AG1925+ROW()/1000000)</f>
      </c>
      <c r="AL1925" t="str">
        <f>IF($A1925="","",INDEX(games!$J:$J,ROW())&amp;"")</f>
      </c>
      <c r="AM1925">
        <f>IF($A1925="","",SUMPRODUCT($AO1925:$BD1925,'Map Analysis'!$AP$2^{0,1,2,3,4,5,6,7,8,9,10,11,12,13,14,15}))</f>
      </c>
      <c r="AN1925">
        <f>IF($A1925="","",$AM1925+ROW()/10000000)</f>
      </c>
      <c r="AO1925">
        <f>IF($A1925="","",COUNTIF($W$2:$W$2500,$A1925))</f>
      </c>
      <c r="AP1925">
        <f>IF($A1925="","",SUMIFS($BF$2:$BF$2500,$W$2:$W$2500,$A1925))</f>
      </c>
      <c r="AQ1925">
        <f>IF($A1925="","",SUMIFS($BG$2:$BG$2500,$W$2:$W$2500,$A1925))</f>
      </c>
      <c r="AR1925">
        <f>IF($A1925="","",SUMIFS($BH$2:$BH$2500,$W$2:$W$2500,$A1925))</f>
      </c>
      <c r="AS1925">
        <f>IF($A1925="","",SUMIFS($BI$2:$BI$2500,$W$2:$W$2500,$A1925))</f>
      </c>
      <c r="AT1925">
        <f>IF($A1925="","",SUMIFS($BJ$2:$BJ$2500,$W$2:$W$2500,$A1925))</f>
      </c>
      <c r="AU1925">
        <f>IF($A1925="","",SUMIFS($BK$2:$BK$2500,$W$2:$W$2500,$A1925))</f>
      </c>
      <c r="AV1925">
        <f>IF($A1925="","",SUMIFS($BL$2:$BL$2500,$W$2:$W$2500,$A1925))</f>
      </c>
      <c r="AW1925">
        <f>IF($A1925="","",SUMIFS($BM$2:$BM$2500,$W$2:$W$2500,$A1925))</f>
      </c>
      <c r="AX1925">
        <f>IF($A1925="","",SUMIFS($BN$2:$BN$2500,$W$2:$W$2500,$A1925))</f>
      </c>
      <c r="AY1925">
        <f>IF($A1925="","",SUMIFS($BO$2:$BO$2500,$W$2:$W$2500,$A1925))</f>
      </c>
      <c r="AZ1925">
        <f>IF($A1925="","",SUMIFS($BP$2:$BP$2500,$W$2:$W$2500,$A1925))</f>
      </c>
      <c r="BA1925">
        <f>IF($A1925="","",SUMIFS($BQ$2:$BQ$2500,$W$2:$W$2500,$A1925))</f>
      </c>
      <c r="BB1925">
        <f>IF($A1925="","",SUMIFS($BR$2:$BR$2500,$W$2:$W$2500,$A1925))</f>
      </c>
      <c r="BC1925">
        <f>IF($A1925="","",SUMIFS($BS$2:$BS$2500,$W$2:$W$2500,$A1925))</f>
      </c>
      <c r="BD1925">
        <f>IF($A1925="","",SUMIFS($BT$2:$BT$2500,$W$2:$W$2500,$A1925))</f>
      </c>
      <c r="BF1925">
        <f>IF($Z1925="","",INDEX($AO$2:$AO$2000,$Z1925))</f>
      </c>
      <c r="BG1925">
        <f>IF($Z1925="","",INDEX($AP$2:$AP$2000,$Z1925))</f>
      </c>
      <c r="BH1925">
        <f>IF($Z1925="","",INDEX($AQ$2:$AQ$2000,$Z1925))</f>
      </c>
      <c r="BI1925">
        <f>IF($Z1925="","",INDEX($AR$2:$AR$2000,$Z1925))</f>
      </c>
      <c r="BJ1925">
        <f>IF($Z1925="","",INDEX($AS$2:$AS$2000,$Z1925))</f>
      </c>
      <c r="BK1925">
        <f>IF($Z1925="","",INDEX($AT$2:$AT$2000,$Z1925))</f>
      </c>
      <c r="BL1925">
        <f>IF($Z1925="","",INDEX($AU$2:$AU$2000,$Z1925))</f>
      </c>
      <c r="BM1925">
        <f>IF($Z1925="","",INDEX($AV$2:$AV$2000,$Z1925))</f>
      </c>
      <c r="BN1925">
        <f>IF($Z1925="","",INDEX($AW$2:$AW$2000,$Z1925))</f>
      </c>
      <c r="BO1925">
        <f>IF($Z1925="","",INDEX($AX$2:$AX$2000,$Z1925))</f>
      </c>
      <c r="BP1925">
        <f>IF($Z1925="","",INDEX($AY$2:$AY$2000,$Z1925))</f>
      </c>
      <c r="BQ1925">
        <f>IF($Z1925="","",INDEX($AZ$2:$AZ$2000,$Z1925))</f>
      </c>
      <c r="BR1925">
        <f>IF($Z1925="","",INDEX($BA$2:$BA$2000,$Z1925))</f>
      </c>
      <c r="BS1925">
        <f>IF($Z1925="","",INDEX($BB$2:$BB$2000,$Z1925))</f>
      </c>
      <c r="BT1925">
        <f>IF($Z1925="","",INDEX($BC$2:$BC$2000,$Z1925))</f>
      </c>
      <c r="BV1925">
        <f>IF(OR($A1925="",$P1925&lt;&gt;"Yes",$AH1925="Yes"),"",1+N($AG1925))</f>
      </c>
      <c r="BW1925">
        <f>IF($A1925="","",COUNTIFS($W$2:$W$2500,$A1925,$BZ$2:$BZ$2500,"Yes")+COUNTIFS($X$2:$X$2500,$A1925,$BY$2:$BY$2500,"Yes"))</f>
      </c>
      <c r="BX1925">
        <f>IF(OR($A1925="",$P1925="Yes"),"",IF(N($BW1925)=0,0,1+SUMIFS($CB$2:$CB$2500,$W$2:$W$2500,$A1925)+SUMIFS($CA$2:$CA$2500,$X$2:$X$2500,$A1925)))</f>
      </c>
      <c r="BY1925" t="str">
        <f>IF($Y1925="","",INDEX($AH$2:$AH$2000,$Y1925)&amp;"")</f>
      </c>
      <c r="BZ1925" t="str">
        <f>IF($Z1925="","",INDEX($AH$2:$AH$2000,$Z1925)&amp;"")</f>
      </c>
      <c r="CA1925">
        <f>IF($Y1925="","",INDEX($BV$2:$BV$2000,$Y1925))</f>
      </c>
      <c r="CB1925">
        <f>IF($Z1925="","",INDEX($BV$2:$BV$2000,$Z1925))</f>
      </c>
    </row>
    <row r="1926">
      <c r="A1926" t="str">
        <f>IF(TRIM(INDEX(games!$A:$A,ROW()))="","",TRIM(INDEX(games!$A:$A,ROW())))</f>
      </c>
      <c r="B1926">
        <f>IF(OR($A1926="",INDEX(games!$B:$B,ROW())=""),"",INDEX(games!$B:$B,ROW()))</f>
      </c>
      <c r="C1926" t="str">
        <f>IF(OR($A1926="",INDEX(games!$C:$C,ROW())=""),"",INDEX(games!$C:$C,ROW()))</f>
      </c>
      <c r="D1926">
        <f>IF($A1926="","",COUNTIF($W$2:$W$2500,$A1926)+COUNTIF($X$2:$X$2500,$A1926))</f>
      </c>
      <c r="E1926">
        <f>IF($A1926="","",IFERROR(MATCH($C1926,$R$2:$R$5,0),0))</f>
      </c>
      <c r="F1926">
        <f>IF($A1926="","",MOD(ROW(),34))</f>
      </c>
      <c r="G1926">
        <f>IF($A1926="",NA(),IF($C1926="Action",$B1926,NA()))</f>
      </c>
      <c r="H1926">
        <f>IF($A1926="",NA(),IF($C1926="Action",1+$F1926*0.023,NA()))</f>
      </c>
      <c r="I1926">
        <f>IF($A1926="",NA(),IF($C1926="Strategy",$B1926,NA()))</f>
      </c>
      <c r="J1926">
        <f>IF($A1926="",NA(),IF($C1926="Strategy",2+$F1926*0.023,NA()))</f>
      </c>
      <c r="K1926">
        <f>IF($A1926="",NA(),IF($C1926="Deckbuilder",$B1926,NA()))</f>
      </c>
      <c r="L1926">
        <f>IF($A1926="",NA(),IF($C1926="Deckbuilder",3+$F1926*0.023,NA()))</f>
      </c>
      <c r="M1926">
        <f>IF($A1926="",NA(),IF($C1926="Traditional",$B1926,NA()))</f>
      </c>
      <c r="N1926">
        <f>IF($A1926="",NA(),IF($C1926="Traditional",4+$F1926*0.023,NA()))</f>
      </c>
      <c r="O1926">
        <f>IF($A1926="","",$D1926+ROW()/1000000)</f>
      </c>
      <c r="P1926" t="str">
        <f>IF(OR($A1926="",INDEX(games!$H:$H,ROW())=""),"",INDEX(games!$H:$H,ROW()))</f>
      </c>
      <c r="Q1926">
        <f>IF(OR($A1926="",$P1926&lt;&gt;"Yes"),"",$D1926+ROW()/1000000)</f>
      </c>
      <c r="T1926">
        <f>IF($Y1926="","",INDEX($B$2:$B$2000,$Y1926))</f>
      </c>
      <c r="U1926">
        <f>IF($Z1926="","",INDEX($B$2:$B$2000,$Z1926))</f>
      </c>
      <c r="V1926">
        <f>IF(OR($T1926="",$U1926=""),"",$U1926-$T1926)</f>
      </c>
      <c r="W1926" t="str">
        <f>IF(TRIM(INDEX(connections!$A:$A,ROW()))="","",TRIM(INDEX(connections!$A:$A,ROW())))</f>
      </c>
      <c r="X1926" t="str">
        <f>IF($W1926="","",TRIM(INDEX(connections!$B:$B,ROW())))</f>
      </c>
      <c r="Y1926">
        <f>IF($W1926="","",IFERROR(MATCH($W1926,$A$2:$A$2000,0),""))</f>
      </c>
      <c r="Z1926">
        <f>IF($X1926="","",IFERROR(MATCH($X1926,$A$2:$A$2000,0),""))</f>
      </c>
      <c r="AA1926" t="str">
        <f>IF($Y1926="","",INDEX($P$2:$P$2000,$Y1926))</f>
      </c>
      <c r="AB1926" t="str">
        <f>IF($Z1926="","",INDEX($P$2:$P$2000,$Z1926))</f>
      </c>
      <c r="AC1926">
        <f>IF(AND($AA1926="Yes",$AB1926="Yes"),1,"")</f>
      </c>
      <c r="AD1926">
        <f>IF(OR($Y1926="",$Z1926=""),"",IF(INDEX($C$2:$C$2000,$Y1926)=INDEX($C$2:$C$2000,$Z1926),0,1))</f>
      </c>
      <c r="AE1926">
        <f>IF($AC1926&lt;&gt;1,"",IF(AND(INDEX($AG$2:$AG$2000,$Y1926)=1,INDEX($AG$2:$AG$2000,$Z1926)=1),1,""))</f>
      </c>
      <c r="AG1926">
        <f>IF($A1926="","",COUNTIFS($W$2:$W$2500,$A1926,$AB$2:$AB$2500,"Yes")+COUNTIFS($X$2:$X$2500,$A1926,$AA$2:$AA$2500,"Yes"))</f>
      </c>
      <c r="AH1926" t="str">
        <f>IF(OR($P1926&lt;&gt;"Yes",N($AG1926)=0),"",IF(AND($AG1926=1,COUNTIFS($W$2:$W$2500,$A1926,$AE$2:$AE$2500,1)+COUNTIFS($X$2:$X$2500,$A1926,$AE$2:$AE$2500,1)&gt;0),"","Yes"))</f>
      </c>
      <c r="AI1926">
        <f>IF($AH1926="Yes",$AG1926,"")</f>
      </c>
      <c r="AJ1926">
        <f>IF($AI1926="","",$AI1926+ROW()/1000000)</f>
      </c>
      <c r="AK1926">
        <f>IF(OR($A1926="",$P1926="Yes",N($AG1926)=0),"",$AG1926+ROW()/1000000)</f>
      </c>
      <c r="AL1926" t="str">
        <f>IF($A1926="","",INDEX(games!$J:$J,ROW())&amp;"")</f>
      </c>
      <c r="AM1926">
        <f>IF($A1926="","",SUMPRODUCT($AO1926:$BD1926,'Map Analysis'!$AP$2^{0,1,2,3,4,5,6,7,8,9,10,11,12,13,14,15}))</f>
      </c>
      <c r="AN1926">
        <f>IF($A1926="","",$AM1926+ROW()/10000000)</f>
      </c>
      <c r="AO1926">
        <f>IF($A1926="","",COUNTIF($W$2:$W$2500,$A1926))</f>
      </c>
      <c r="AP1926">
        <f>IF($A1926="","",SUMIFS($BF$2:$BF$2500,$W$2:$W$2500,$A1926))</f>
      </c>
      <c r="AQ1926">
        <f>IF($A1926="","",SUMIFS($BG$2:$BG$2500,$W$2:$W$2500,$A1926))</f>
      </c>
      <c r="AR1926">
        <f>IF($A1926="","",SUMIFS($BH$2:$BH$2500,$W$2:$W$2500,$A1926))</f>
      </c>
      <c r="AS1926">
        <f>IF($A1926="","",SUMIFS($BI$2:$BI$2500,$W$2:$W$2500,$A1926))</f>
      </c>
      <c r="AT1926">
        <f>IF($A1926="","",SUMIFS($BJ$2:$BJ$2500,$W$2:$W$2500,$A1926))</f>
      </c>
      <c r="AU1926">
        <f>IF($A1926="","",SUMIFS($BK$2:$BK$2500,$W$2:$W$2500,$A1926))</f>
      </c>
      <c r="AV1926">
        <f>IF($A1926="","",SUMIFS($BL$2:$BL$2500,$W$2:$W$2500,$A1926))</f>
      </c>
      <c r="AW1926">
        <f>IF($A1926="","",SUMIFS($BM$2:$BM$2500,$W$2:$W$2500,$A1926))</f>
      </c>
      <c r="AX1926">
        <f>IF($A1926="","",SUMIFS($BN$2:$BN$2500,$W$2:$W$2500,$A1926))</f>
      </c>
      <c r="AY1926">
        <f>IF($A1926="","",SUMIFS($BO$2:$BO$2500,$W$2:$W$2500,$A1926))</f>
      </c>
      <c r="AZ1926">
        <f>IF($A1926="","",SUMIFS($BP$2:$BP$2500,$W$2:$W$2500,$A1926))</f>
      </c>
      <c r="BA1926">
        <f>IF($A1926="","",SUMIFS($BQ$2:$BQ$2500,$W$2:$W$2500,$A1926))</f>
      </c>
      <c r="BB1926">
        <f>IF($A1926="","",SUMIFS($BR$2:$BR$2500,$W$2:$W$2500,$A1926))</f>
      </c>
      <c r="BC1926">
        <f>IF($A1926="","",SUMIFS($BS$2:$BS$2500,$W$2:$W$2500,$A1926))</f>
      </c>
      <c r="BD1926">
        <f>IF($A1926="","",SUMIFS($BT$2:$BT$2500,$W$2:$W$2500,$A1926))</f>
      </c>
      <c r="BF1926">
        <f>IF($Z1926="","",INDEX($AO$2:$AO$2000,$Z1926))</f>
      </c>
      <c r="BG1926">
        <f>IF($Z1926="","",INDEX($AP$2:$AP$2000,$Z1926))</f>
      </c>
      <c r="BH1926">
        <f>IF($Z1926="","",INDEX($AQ$2:$AQ$2000,$Z1926))</f>
      </c>
      <c r="BI1926">
        <f>IF($Z1926="","",INDEX($AR$2:$AR$2000,$Z1926))</f>
      </c>
      <c r="BJ1926">
        <f>IF($Z1926="","",INDEX($AS$2:$AS$2000,$Z1926))</f>
      </c>
      <c r="BK1926">
        <f>IF($Z1926="","",INDEX($AT$2:$AT$2000,$Z1926))</f>
      </c>
      <c r="BL1926">
        <f>IF($Z1926="","",INDEX($AU$2:$AU$2000,$Z1926))</f>
      </c>
      <c r="BM1926">
        <f>IF($Z1926="","",INDEX($AV$2:$AV$2000,$Z1926))</f>
      </c>
      <c r="BN1926">
        <f>IF($Z1926="","",INDEX($AW$2:$AW$2000,$Z1926))</f>
      </c>
      <c r="BO1926">
        <f>IF($Z1926="","",INDEX($AX$2:$AX$2000,$Z1926))</f>
      </c>
      <c r="BP1926">
        <f>IF($Z1926="","",INDEX($AY$2:$AY$2000,$Z1926))</f>
      </c>
      <c r="BQ1926">
        <f>IF($Z1926="","",INDEX($AZ$2:$AZ$2000,$Z1926))</f>
      </c>
      <c r="BR1926">
        <f>IF($Z1926="","",INDEX($BA$2:$BA$2000,$Z1926))</f>
      </c>
      <c r="BS1926">
        <f>IF($Z1926="","",INDEX($BB$2:$BB$2000,$Z1926))</f>
      </c>
      <c r="BT1926">
        <f>IF($Z1926="","",INDEX($BC$2:$BC$2000,$Z1926))</f>
      </c>
      <c r="BV1926">
        <f>IF(OR($A1926="",$P1926&lt;&gt;"Yes",$AH1926="Yes"),"",1+N($AG1926))</f>
      </c>
      <c r="BW1926">
        <f>IF($A1926="","",COUNTIFS($W$2:$W$2500,$A1926,$BZ$2:$BZ$2500,"Yes")+COUNTIFS($X$2:$X$2500,$A1926,$BY$2:$BY$2500,"Yes"))</f>
      </c>
      <c r="BX1926">
        <f>IF(OR($A1926="",$P1926="Yes"),"",IF(N($BW1926)=0,0,1+SUMIFS($CB$2:$CB$2500,$W$2:$W$2500,$A1926)+SUMIFS($CA$2:$CA$2500,$X$2:$X$2500,$A1926)))</f>
      </c>
      <c r="BY1926" t="str">
        <f>IF($Y1926="","",INDEX($AH$2:$AH$2000,$Y1926)&amp;"")</f>
      </c>
      <c r="BZ1926" t="str">
        <f>IF($Z1926="","",INDEX($AH$2:$AH$2000,$Z1926)&amp;"")</f>
      </c>
      <c r="CA1926">
        <f>IF($Y1926="","",INDEX($BV$2:$BV$2000,$Y1926))</f>
      </c>
      <c r="CB1926">
        <f>IF($Z1926="","",INDEX($BV$2:$BV$2000,$Z1926))</f>
      </c>
    </row>
    <row r="1927">
      <c r="A1927" t="str">
        <f>IF(TRIM(INDEX(games!$A:$A,ROW()))="","",TRIM(INDEX(games!$A:$A,ROW())))</f>
      </c>
      <c r="B1927">
        <f>IF(OR($A1927="",INDEX(games!$B:$B,ROW())=""),"",INDEX(games!$B:$B,ROW()))</f>
      </c>
      <c r="C1927" t="str">
        <f>IF(OR($A1927="",INDEX(games!$C:$C,ROW())=""),"",INDEX(games!$C:$C,ROW()))</f>
      </c>
      <c r="D1927">
        <f>IF($A1927="","",COUNTIF($W$2:$W$2500,$A1927)+COUNTIF($X$2:$X$2500,$A1927))</f>
      </c>
      <c r="E1927">
        <f>IF($A1927="","",IFERROR(MATCH($C1927,$R$2:$R$5,0),0))</f>
      </c>
      <c r="F1927">
        <f>IF($A1927="","",MOD(ROW(),34))</f>
      </c>
      <c r="G1927">
        <f>IF($A1927="",NA(),IF($C1927="Action",$B1927,NA()))</f>
      </c>
      <c r="H1927">
        <f>IF($A1927="",NA(),IF($C1927="Action",1+$F1927*0.023,NA()))</f>
      </c>
      <c r="I1927">
        <f>IF($A1927="",NA(),IF($C1927="Strategy",$B1927,NA()))</f>
      </c>
      <c r="J1927">
        <f>IF($A1927="",NA(),IF($C1927="Strategy",2+$F1927*0.023,NA()))</f>
      </c>
      <c r="K1927">
        <f>IF($A1927="",NA(),IF($C1927="Deckbuilder",$B1927,NA()))</f>
      </c>
      <c r="L1927">
        <f>IF($A1927="",NA(),IF($C1927="Deckbuilder",3+$F1927*0.023,NA()))</f>
      </c>
      <c r="M1927">
        <f>IF($A1927="",NA(),IF($C1927="Traditional",$B1927,NA()))</f>
      </c>
      <c r="N1927">
        <f>IF($A1927="",NA(),IF($C1927="Traditional",4+$F1927*0.023,NA()))</f>
      </c>
      <c r="O1927">
        <f>IF($A1927="","",$D1927+ROW()/1000000)</f>
      </c>
      <c r="P1927" t="str">
        <f>IF(OR($A1927="",INDEX(games!$H:$H,ROW())=""),"",INDEX(games!$H:$H,ROW()))</f>
      </c>
      <c r="Q1927">
        <f>IF(OR($A1927="",$P1927&lt;&gt;"Yes"),"",$D1927+ROW()/1000000)</f>
      </c>
      <c r="T1927">
        <f>IF($Y1927="","",INDEX($B$2:$B$2000,$Y1927))</f>
      </c>
      <c r="U1927">
        <f>IF($Z1927="","",INDEX($B$2:$B$2000,$Z1927))</f>
      </c>
      <c r="V1927">
        <f>IF(OR($T1927="",$U1927=""),"",$U1927-$T1927)</f>
      </c>
      <c r="W1927" t="str">
        <f>IF(TRIM(INDEX(connections!$A:$A,ROW()))="","",TRIM(INDEX(connections!$A:$A,ROW())))</f>
      </c>
      <c r="X1927" t="str">
        <f>IF($W1927="","",TRIM(INDEX(connections!$B:$B,ROW())))</f>
      </c>
      <c r="Y1927">
        <f>IF($W1927="","",IFERROR(MATCH($W1927,$A$2:$A$2000,0),""))</f>
      </c>
      <c r="Z1927">
        <f>IF($X1927="","",IFERROR(MATCH($X1927,$A$2:$A$2000,0),""))</f>
      </c>
      <c r="AA1927" t="str">
        <f>IF($Y1927="","",INDEX($P$2:$P$2000,$Y1927))</f>
      </c>
      <c r="AB1927" t="str">
        <f>IF($Z1927="","",INDEX($P$2:$P$2000,$Z1927))</f>
      </c>
      <c r="AC1927">
        <f>IF(AND($AA1927="Yes",$AB1927="Yes"),1,"")</f>
      </c>
      <c r="AD1927">
        <f>IF(OR($Y1927="",$Z1927=""),"",IF(INDEX($C$2:$C$2000,$Y1927)=INDEX($C$2:$C$2000,$Z1927),0,1))</f>
      </c>
      <c r="AE1927">
        <f>IF($AC1927&lt;&gt;1,"",IF(AND(INDEX($AG$2:$AG$2000,$Y1927)=1,INDEX($AG$2:$AG$2000,$Z1927)=1),1,""))</f>
      </c>
      <c r="AG1927">
        <f>IF($A1927="","",COUNTIFS($W$2:$W$2500,$A1927,$AB$2:$AB$2500,"Yes")+COUNTIFS($X$2:$X$2500,$A1927,$AA$2:$AA$2500,"Yes"))</f>
      </c>
      <c r="AH1927" t="str">
        <f>IF(OR($P1927&lt;&gt;"Yes",N($AG1927)=0),"",IF(AND($AG1927=1,COUNTIFS($W$2:$W$2500,$A1927,$AE$2:$AE$2500,1)+COUNTIFS($X$2:$X$2500,$A1927,$AE$2:$AE$2500,1)&gt;0),"","Yes"))</f>
      </c>
      <c r="AI1927">
        <f>IF($AH1927="Yes",$AG1927,"")</f>
      </c>
      <c r="AJ1927">
        <f>IF($AI1927="","",$AI1927+ROW()/1000000)</f>
      </c>
      <c r="AK1927">
        <f>IF(OR($A1927="",$P1927="Yes",N($AG1927)=0),"",$AG1927+ROW()/1000000)</f>
      </c>
      <c r="AL1927" t="str">
        <f>IF($A1927="","",INDEX(games!$J:$J,ROW())&amp;"")</f>
      </c>
      <c r="AM1927">
        <f>IF($A1927="","",SUMPRODUCT($AO1927:$BD1927,'Map Analysis'!$AP$2^{0,1,2,3,4,5,6,7,8,9,10,11,12,13,14,15}))</f>
      </c>
      <c r="AN1927">
        <f>IF($A1927="","",$AM1927+ROW()/10000000)</f>
      </c>
      <c r="AO1927">
        <f>IF($A1927="","",COUNTIF($W$2:$W$2500,$A1927))</f>
      </c>
      <c r="AP1927">
        <f>IF($A1927="","",SUMIFS($BF$2:$BF$2500,$W$2:$W$2500,$A1927))</f>
      </c>
      <c r="AQ1927">
        <f>IF($A1927="","",SUMIFS($BG$2:$BG$2500,$W$2:$W$2500,$A1927))</f>
      </c>
      <c r="AR1927">
        <f>IF($A1927="","",SUMIFS($BH$2:$BH$2500,$W$2:$W$2500,$A1927))</f>
      </c>
      <c r="AS1927">
        <f>IF($A1927="","",SUMIFS($BI$2:$BI$2500,$W$2:$W$2500,$A1927))</f>
      </c>
      <c r="AT1927">
        <f>IF($A1927="","",SUMIFS($BJ$2:$BJ$2500,$W$2:$W$2500,$A1927))</f>
      </c>
      <c r="AU1927">
        <f>IF($A1927="","",SUMIFS($BK$2:$BK$2500,$W$2:$W$2500,$A1927))</f>
      </c>
      <c r="AV1927">
        <f>IF($A1927="","",SUMIFS($BL$2:$BL$2500,$W$2:$W$2500,$A1927))</f>
      </c>
      <c r="AW1927">
        <f>IF($A1927="","",SUMIFS($BM$2:$BM$2500,$W$2:$W$2500,$A1927))</f>
      </c>
      <c r="AX1927">
        <f>IF($A1927="","",SUMIFS($BN$2:$BN$2500,$W$2:$W$2500,$A1927))</f>
      </c>
      <c r="AY1927">
        <f>IF($A1927="","",SUMIFS($BO$2:$BO$2500,$W$2:$W$2500,$A1927))</f>
      </c>
      <c r="AZ1927">
        <f>IF($A1927="","",SUMIFS($BP$2:$BP$2500,$W$2:$W$2500,$A1927))</f>
      </c>
      <c r="BA1927">
        <f>IF($A1927="","",SUMIFS($BQ$2:$BQ$2500,$W$2:$W$2500,$A1927))</f>
      </c>
      <c r="BB1927">
        <f>IF($A1927="","",SUMIFS($BR$2:$BR$2500,$W$2:$W$2500,$A1927))</f>
      </c>
      <c r="BC1927">
        <f>IF($A1927="","",SUMIFS($BS$2:$BS$2500,$W$2:$W$2500,$A1927))</f>
      </c>
      <c r="BD1927">
        <f>IF($A1927="","",SUMIFS($BT$2:$BT$2500,$W$2:$W$2500,$A1927))</f>
      </c>
      <c r="BF1927">
        <f>IF($Z1927="","",INDEX($AO$2:$AO$2000,$Z1927))</f>
      </c>
      <c r="BG1927">
        <f>IF($Z1927="","",INDEX($AP$2:$AP$2000,$Z1927))</f>
      </c>
      <c r="BH1927">
        <f>IF($Z1927="","",INDEX($AQ$2:$AQ$2000,$Z1927))</f>
      </c>
      <c r="BI1927">
        <f>IF($Z1927="","",INDEX($AR$2:$AR$2000,$Z1927))</f>
      </c>
      <c r="BJ1927">
        <f>IF($Z1927="","",INDEX($AS$2:$AS$2000,$Z1927))</f>
      </c>
      <c r="BK1927">
        <f>IF($Z1927="","",INDEX($AT$2:$AT$2000,$Z1927))</f>
      </c>
      <c r="BL1927">
        <f>IF($Z1927="","",INDEX($AU$2:$AU$2000,$Z1927))</f>
      </c>
      <c r="BM1927">
        <f>IF($Z1927="","",INDEX($AV$2:$AV$2000,$Z1927))</f>
      </c>
      <c r="BN1927">
        <f>IF($Z1927="","",INDEX($AW$2:$AW$2000,$Z1927))</f>
      </c>
      <c r="BO1927">
        <f>IF($Z1927="","",INDEX($AX$2:$AX$2000,$Z1927))</f>
      </c>
      <c r="BP1927">
        <f>IF($Z1927="","",INDEX($AY$2:$AY$2000,$Z1927))</f>
      </c>
      <c r="BQ1927">
        <f>IF($Z1927="","",INDEX($AZ$2:$AZ$2000,$Z1927))</f>
      </c>
      <c r="BR1927">
        <f>IF($Z1927="","",INDEX($BA$2:$BA$2000,$Z1927))</f>
      </c>
      <c r="BS1927">
        <f>IF($Z1927="","",INDEX($BB$2:$BB$2000,$Z1927))</f>
      </c>
      <c r="BT1927">
        <f>IF($Z1927="","",INDEX($BC$2:$BC$2000,$Z1927))</f>
      </c>
      <c r="BV1927">
        <f>IF(OR($A1927="",$P1927&lt;&gt;"Yes",$AH1927="Yes"),"",1+N($AG1927))</f>
      </c>
      <c r="BW1927">
        <f>IF($A1927="","",COUNTIFS($W$2:$W$2500,$A1927,$BZ$2:$BZ$2500,"Yes")+COUNTIFS($X$2:$X$2500,$A1927,$BY$2:$BY$2500,"Yes"))</f>
      </c>
      <c r="BX1927">
        <f>IF(OR($A1927="",$P1927="Yes"),"",IF(N($BW1927)=0,0,1+SUMIFS($CB$2:$CB$2500,$W$2:$W$2500,$A1927)+SUMIFS($CA$2:$CA$2500,$X$2:$X$2500,$A1927)))</f>
      </c>
      <c r="BY1927" t="str">
        <f>IF($Y1927="","",INDEX($AH$2:$AH$2000,$Y1927)&amp;"")</f>
      </c>
      <c r="BZ1927" t="str">
        <f>IF($Z1927="","",INDEX($AH$2:$AH$2000,$Z1927)&amp;"")</f>
      </c>
      <c r="CA1927">
        <f>IF($Y1927="","",INDEX($BV$2:$BV$2000,$Y1927))</f>
      </c>
      <c r="CB1927">
        <f>IF($Z1927="","",INDEX($BV$2:$BV$2000,$Z1927))</f>
      </c>
    </row>
    <row r="1928">
      <c r="A1928" t="str">
        <f>IF(TRIM(INDEX(games!$A:$A,ROW()))="","",TRIM(INDEX(games!$A:$A,ROW())))</f>
      </c>
      <c r="B1928">
        <f>IF(OR($A1928="",INDEX(games!$B:$B,ROW())=""),"",INDEX(games!$B:$B,ROW()))</f>
      </c>
      <c r="C1928" t="str">
        <f>IF(OR($A1928="",INDEX(games!$C:$C,ROW())=""),"",INDEX(games!$C:$C,ROW()))</f>
      </c>
      <c r="D1928">
        <f>IF($A1928="","",COUNTIF($W$2:$W$2500,$A1928)+COUNTIF($X$2:$X$2500,$A1928))</f>
      </c>
      <c r="E1928">
        <f>IF($A1928="","",IFERROR(MATCH($C1928,$R$2:$R$5,0),0))</f>
      </c>
      <c r="F1928">
        <f>IF($A1928="","",MOD(ROW(),34))</f>
      </c>
      <c r="G1928">
        <f>IF($A1928="",NA(),IF($C1928="Action",$B1928,NA()))</f>
      </c>
      <c r="H1928">
        <f>IF($A1928="",NA(),IF($C1928="Action",1+$F1928*0.023,NA()))</f>
      </c>
      <c r="I1928">
        <f>IF($A1928="",NA(),IF($C1928="Strategy",$B1928,NA()))</f>
      </c>
      <c r="J1928">
        <f>IF($A1928="",NA(),IF($C1928="Strategy",2+$F1928*0.023,NA()))</f>
      </c>
      <c r="K1928">
        <f>IF($A1928="",NA(),IF($C1928="Deckbuilder",$B1928,NA()))</f>
      </c>
      <c r="L1928">
        <f>IF($A1928="",NA(),IF($C1928="Deckbuilder",3+$F1928*0.023,NA()))</f>
      </c>
      <c r="M1928">
        <f>IF($A1928="",NA(),IF($C1928="Traditional",$B1928,NA()))</f>
      </c>
      <c r="N1928">
        <f>IF($A1928="",NA(),IF($C1928="Traditional",4+$F1928*0.023,NA()))</f>
      </c>
      <c r="O1928">
        <f>IF($A1928="","",$D1928+ROW()/1000000)</f>
      </c>
      <c r="P1928" t="str">
        <f>IF(OR($A1928="",INDEX(games!$H:$H,ROW())=""),"",INDEX(games!$H:$H,ROW()))</f>
      </c>
      <c r="Q1928">
        <f>IF(OR($A1928="",$P1928&lt;&gt;"Yes"),"",$D1928+ROW()/1000000)</f>
      </c>
      <c r="T1928">
        <f>IF($Y1928="","",INDEX($B$2:$B$2000,$Y1928))</f>
      </c>
      <c r="U1928">
        <f>IF($Z1928="","",INDEX($B$2:$B$2000,$Z1928))</f>
      </c>
      <c r="V1928">
        <f>IF(OR($T1928="",$U1928=""),"",$U1928-$T1928)</f>
      </c>
      <c r="W1928" t="str">
        <f>IF(TRIM(INDEX(connections!$A:$A,ROW()))="","",TRIM(INDEX(connections!$A:$A,ROW())))</f>
      </c>
      <c r="X1928" t="str">
        <f>IF($W1928="","",TRIM(INDEX(connections!$B:$B,ROW())))</f>
      </c>
      <c r="Y1928">
        <f>IF($W1928="","",IFERROR(MATCH($W1928,$A$2:$A$2000,0),""))</f>
      </c>
      <c r="Z1928">
        <f>IF($X1928="","",IFERROR(MATCH($X1928,$A$2:$A$2000,0),""))</f>
      </c>
      <c r="AA1928" t="str">
        <f>IF($Y1928="","",INDEX($P$2:$P$2000,$Y1928))</f>
      </c>
      <c r="AB1928" t="str">
        <f>IF($Z1928="","",INDEX($P$2:$P$2000,$Z1928))</f>
      </c>
      <c r="AC1928">
        <f>IF(AND($AA1928="Yes",$AB1928="Yes"),1,"")</f>
      </c>
      <c r="AD1928">
        <f>IF(OR($Y1928="",$Z1928=""),"",IF(INDEX($C$2:$C$2000,$Y1928)=INDEX($C$2:$C$2000,$Z1928),0,1))</f>
      </c>
      <c r="AE1928">
        <f>IF($AC1928&lt;&gt;1,"",IF(AND(INDEX($AG$2:$AG$2000,$Y1928)=1,INDEX($AG$2:$AG$2000,$Z1928)=1),1,""))</f>
      </c>
      <c r="AG1928">
        <f>IF($A1928="","",COUNTIFS($W$2:$W$2500,$A1928,$AB$2:$AB$2500,"Yes")+COUNTIFS($X$2:$X$2500,$A1928,$AA$2:$AA$2500,"Yes"))</f>
      </c>
      <c r="AH1928" t="str">
        <f>IF(OR($P1928&lt;&gt;"Yes",N($AG1928)=0),"",IF(AND($AG1928=1,COUNTIFS($W$2:$W$2500,$A1928,$AE$2:$AE$2500,1)+COUNTIFS($X$2:$X$2500,$A1928,$AE$2:$AE$2500,1)&gt;0),"","Yes"))</f>
      </c>
      <c r="AI1928">
        <f>IF($AH1928="Yes",$AG1928,"")</f>
      </c>
      <c r="AJ1928">
        <f>IF($AI1928="","",$AI1928+ROW()/1000000)</f>
      </c>
      <c r="AK1928">
        <f>IF(OR($A1928="",$P1928="Yes",N($AG1928)=0),"",$AG1928+ROW()/1000000)</f>
      </c>
      <c r="AL1928" t="str">
        <f>IF($A1928="","",INDEX(games!$J:$J,ROW())&amp;"")</f>
      </c>
      <c r="AM1928">
        <f>IF($A1928="","",SUMPRODUCT($AO1928:$BD1928,'Map Analysis'!$AP$2^{0,1,2,3,4,5,6,7,8,9,10,11,12,13,14,15}))</f>
      </c>
      <c r="AN1928">
        <f>IF($A1928="","",$AM1928+ROW()/10000000)</f>
      </c>
      <c r="AO1928">
        <f>IF($A1928="","",COUNTIF($W$2:$W$2500,$A1928))</f>
      </c>
      <c r="AP1928">
        <f>IF($A1928="","",SUMIFS($BF$2:$BF$2500,$W$2:$W$2500,$A1928))</f>
      </c>
      <c r="AQ1928">
        <f>IF($A1928="","",SUMIFS($BG$2:$BG$2500,$W$2:$W$2500,$A1928))</f>
      </c>
      <c r="AR1928">
        <f>IF($A1928="","",SUMIFS($BH$2:$BH$2500,$W$2:$W$2500,$A1928))</f>
      </c>
      <c r="AS1928">
        <f>IF($A1928="","",SUMIFS($BI$2:$BI$2500,$W$2:$W$2500,$A1928))</f>
      </c>
      <c r="AT1928">
        <f>IF($A1928="","",SUMIFS($BJ$2:$BJ$2500,$W$2:$W$2500,$A1928))</f>
      </c>
      <c r="AU1928">
        <f>IF($A1928="","",SUMIFS($BK$2:$BK$2500,$W$2:$W$2500,$A1928))</f>
      </c>
      <c r="AV1928">
        <f>IF($A1928="","",SUMIFS($BL$2:$BL$2500,$W$2:$W$2500,$A1928))</f>
      </c>
      <c r="AW1928">
        <f>IF($A1928="","",SUMIFS($BM$2:$BM$2500,$W$2:$W$2500,$A1928))</f>
      </c>
      <c r="AX1928">
        <f>IF($A1928="","",SUMIFS($BN$2:$BN$2500,$W$2:$W$2500,$A1928))</f>
      </c>
      <c r="AY1928">
        <f>IF($A1928="","",SUMIFS($BO$2:$BO$2500,$W$2:$W$2500,$A1928))</f>
      </c>
      <c r="AZ1928">
        <f>IF($A1928="","",SUMIFS($BP$2:$BP$2500,$W$2:$W$2500,$A1928))</f>
      </c>
      <c r="BA1928">
        <f>IF($A1928="","",SUMIFS($BQ$2:$BQ$2500,$W$2:$W$2500,$A1928))</f>
      </c>
      <c r="BB1928">
        <f>IF($A1928="","",SUMIFS($BR$2:$BR$2500,$W$2:$W$2500,$A1928))</f>
      </c>
      <c r="BC1928">
        <f>IF($A1928="","",SUMIFS($BS$2:$BS$2500,$W$2:$W$2500,$A1928))</f>
      </c>
      <c r="BD1928">
        <f>IF($A1928="","",SUMIFS($BT$2:$BT$2500,$W$2:$W$2500,$A1928))</f>
      </c>
      <c r="BF1928">
        <f>IF($Z1928="","",INDEX($AO$2:$AO$2000,$Z1928))</f>
      </c>
      <c r="BG1928">
        <f>IF($Z1928="","",INDEX($AP$2:$AP$2000,$Z1928))</f>
      </c>
      <c r="BH1928">
        <f>IF($Z1928="","",INDEX($AQ$2:$AQ$2000,$Z1928))</f>
      </c>
      <c r="BI1928">
        <f>IF($Z1928="","",INDEX($AR$2:$AR$2000,$Z1928))</f>
      </c>
      <c r="BJ1928">
        <f>IF($Z1928="","",INDEX($AS$2:$AS$2000,$Z1928))</f>
      </c>
      <c r="BK1928">
        <f>IF($Z1928="","",INDEX($AT$2:$AT$2000,$Z1928))</f>
      </c>
      <c r="BL1928">
        <f>IF($Z1928="","",INDEX($AU$2:$AU$2000,$Z1928))</f>
      </c>
      <c r="BM1928">
        <f>IF($Z1928="","",INDEX($AV$2:$AV$2000,$Z1928))</f>
      </c>
      <c r="BN1928">
        <f>IF($Z1928="","",INDEX($AW$2:$AW$2000,$Z1928))</f>
      </c>
      <c r="BO1928">
        <f>IF($Z1928="","",INDEX($AX$2:$AX$2000,$Z1928))</f>
      </c>
      <c r="BP1928">
        <f>IF($Z1928="","",INDEX($AY$2:$AY$2000,$Z1928))</f>
      </c>
      <c r="BQ1928">
        <f>IF($Z1928="","",INDEX($AZ$2:$AZ$2000,$Z1928))</f>
      </c>
      <c r="BR1928">
        <f>IF($Z1928="","",INDEX($BA$2:$BA$2000,$Z1928))</f>
      </c>
      <c r="BS1928">
        <f>IF($Z1928="","",INDEX($BB$2:$BB$2000,$Z1928))</f>
      </c>
      <c r="BT1928">
        <f>IF($Z1928="","",INDEX($BC$2:$BC$2000,$Z1928))</f>
      </c>
      <c r="BV1928">
        <f>IF(OR($A1928="",$P1928&lt;&gt;"Yes",$AH1928="Yes"),"",1+N($AG1928))</f>
      </c>
      <c r="BW1928">
        <f>IF($A1928="","",COUNTIFS($W$2:$W$2500,$A1928,$BZ$2:$BZ$2500,"Yes")+COUNTIFS($X$2:$X$2500,$A1928,$BY$2:$BY$2500,"Yes"))</f>
      </c>
      <c r="BX1928">
        <f>IF(OR($A1928="",$P1928="Yes"),"",IF(N($BW1928)=0,0,1+SUMIFS($CB$2:$CB$2500,$W$2:$W$2500,$A1928)+SUMIFS($CA$2:$CA$2500,$X$2:$X$2500,$A1928)))</f>
      </c>
      <c r="BY1928" t="str">
        <f>IF($Y1928="","",INDEX($AH$2:$AH$2000,$Y1928)&amp;"")</f>
      </c>
      <c r="BZ1928" t="str">
        <f>IF($Z1928="","",INDEX($AH$2:$AH$2000,$Z1928)&amp;"")</f>
      </c>
      <c r="CA1928">
        <f>IF($Y1928="","",INDEX($BV$2:$BV$2000,$Y1928))</f>
      </c>
      <c r="CB1928">
        <f>IF($Z1928="","",INDEX($BV$2:$BV$2000,$Z1928))</f>
      </c>
    </row>
    <row r="1929">
      <c r="A1929" t="str">
        <f>IF(TRIM(INDEX(games!$A:$A,ROW()))="","",TRIM(INDEX(games!$A:$A,ROW())))</f>
      </c>
      <c r="B1929">
        <f>IF(OR($A1929="",INDEX(games!$B:$B,ROW())=""),"",INDEX(games!$B:$B,ROW()))</f>
      </c>
      <c r="C1929" t="str">
        <f>IF(OR($A1929="",INDEX(games!$C:$C,ROW())=""),"",INDEX(games!$C:$C,ROW()))</f>
      </c>
      <c r="D1929">
        <f>IF($A1929="","",COUNTIF($W$2:$W$2500,$A1929)+COUNTIF($X$2:$X$2500,$A1929))</f>
      </c>
      <c r="E1929">
        <f>IF($A1929="","",IFERROR(MATCH($C1929,$R$2:$R$5,0),0))</f>
      </c>
      <c r="F1929">
        <f>IF($A1929="","",MOD(ROW(),34))</f>
      </c>
      <c r="G1929">
        <f>IF($A1929="",NA(),IF($C1929="Action",$B1929,NA()))</f>
      </c>
      <c r="H1929">
        <f>IF($A1929="",NA(),IF($C1929="Action",1+$F1929*0.023,NA()))</f>
      </c>
      <c r="I1929">
        <f>IF($A1929="",NA(),IF($C1929="Strategy",$B1929,NA()))</f>
      </c>
      <c r="J1929">
        <f>IF($A1929="",NA(),IF($C1929="Strategy",2+$F1929*0.023,NA()))</f>
      </c>
      <c r="K1929">
        <f>IF($A1929="",NA(),IF($C1929="Deckbuilder",$B1929,NA()))</f>
      </c>
      <c r="L1929">
        <f>IF($A1929="",NA(),IF($C1929="Deckbuilder",3+$F1929*0.023,NA()))</f>
      </c>
      <c r="M1929">
        <f>IF($A1929="",NA(),IF($C1929="Traditional",$B1929,NA()))</f>
      </c>
      <c r="N1929">
        <f>IF($A1929="",NA(),IF($C1929="Traditional",4+$F1929*0.023,NA()))</f>
      </c>
      <c r="O1929">
        <f>IF($A1929="","",$D1929+ROW()/1000000)</f>
      </c>
      <c r="P1929" t="str">
        <f>IF(OR($A1929="",INDEX(games!$H:$H,ROW())=""),"",INDEX(games!$H:$H,ROW()))</f>
      </c>
      <c r="Q1929">
        <f>IF(OR($A1929="",$P1929&lt;&gt;"Yes"),"",$D1929+ROW()/1000000)</f>
      </c>
      <c r="T1929">
        <f>IF($Y1929="","",INDEX($B$2:$B$2000,$Y1929))</f>
      </c>
      <c r="U1929">
        <f>IF($Z1929="","",INDEX($B$2:$B$2000,$Z1929))</f>
      </c>
      <c r="V1929">
        <f>IF(OR($T1929="",$U1929=""),"",$U1929-$T1929)</f>
      </c>
      <c r="W1929" t="str">
        <f>IF(TRIM(INDEX(connections!$A:$A,ROW()))="","",TRIM(INDEX(connections!$A:$A,ROW())))</f>
      </c>
      <c r="X1929" t="str">
        <f>IF($W1929="","",TRIM(INDEX(connections!$B:$B,ROW())))</f>
      </c>
      <c r="Y1929">
        <f>IF($W1929="","",IFERROR(MATCH($W1929,$A$2:$A$2000,0),""))</f>
      </c>
      <c r="Z1929">
        <f>IF($X1929="","",IFERROR(MATCH($X1929,$A$2:$A$2000,0),""))</f>
      </c>
      <c r="AA1929" t="str">
        <f>IF($Y1929="","",INDEX($P$2:$P$2000,$Y1929))</f>
      </c>
      <c r="AB1929" t="str">
        <f>IF($Z1929="","",INDEX($P$2:$P$2000,$Z1929))</f>
      </c>
      <c r="AC1929">
        <f>IF(AND($AA1929="Yes",$AB1929="Yes"),1,"")</f>
      </c>
      <c r="AD1929">
        <f>IF(OR($Y1929="",$Z1929=""),"",IF(INDEX($C$2:$C$2000,$Y1929)=INDEX($C$2:$C$2000,$Z1929),0,1))</f>
      </c>
      <c r="AE1929">
        <f>IF($AC1929&lt;&gt;1,"",IF(AND(INDEX($AG$2:$AG$2000,$Y1929)=1,INDEX($AG$2:$AG$2000,$Z1929)=1),1,""))</f>
      </c>
      <c r="AG1929">
        <f>IF($A1929="","",COUNTIFS($W$2:$W$2500,$A1929,$AB$2:$AB$2500,"Yes")+COUNTIFS($X$2:$X$2500,$A1929,$AA$2:$AA$2500,"Yes"))</f>
      </c>
      <c r="AH1929" t="str">
        <f>IF(OR($P1929&lt;&gt;"Yes",N($AG1929)=0),"",IF(AND($AG1929=1,COUNTIFS($W$2:$W$2500,$A1929,$AE$2:$AE$2500,1)+COUNTIFS($X$2:$X$2500,$A1929,$AE$2:$AE$2500,1)&gt;0),"","Yes"))</f>
      </c>
      <c r="AI1929">
        <f>IF($AH1929="Yes",$AG1929,"")</f>
      </c>
      <c r="AJ1929">
        <f>IF($AI1929="","",$AI1929+ROW()/1000000)</f>
      </c>
      <c r="AK1929">
        <f>IF(OR($A1929="",$P1929="Yes",N($AG1929)=0),"",$AG1929+ROW()/1000000)</f>
      </c>
      <c r="AL1929" t="str">
        <f>IF($A1929="","",INDEX(games!$J:$J,ROW())&amp;"")</f>
      </c>
      <c r="AM1929">
        <f>IF($A1929="","",SUMPRODUCT($AO1929:$BD1929,'Map Analysis'!$AP$2^{0,1,2,3,4,5,6,7,8,9,10,11,12,13,14,15}))</f>
      </c>
      <c r="AN1929">
        <f>IF($A1929="","",$AM1929+ROW()/10000000)</f>
      </c>
      <c r="AO1929">
        <f>IF($A1929="","",COUNTIF($W$2:$W$2500,$A1929))</f>
      </c>
      <c r="AP1929">
        <f>IF($A1929="","",SUMIFS($BF$2:$BF$2500,$W$2:$W$2500,$A1929))</f>
      </c>
      <c r="AQ1929">
        <f>IF($A1929="","",SUMIFS($BG$2:$BG$2500,$W$2:$W$2500,$A1929))</f>
      </c>
      <c r="AR1929">
        <f>IF($A1929="","",SUMIFS($BH$2:$BH$2500,$W$2:$W$2500,$A1929))</f>
      </c>
      <c r="AS1929">
        <f>IF($A1929="","",SUMIFS($BI$2:$BI$2500,$W$2:$W$2500,$A1929))</f>
      </c>
      <c r="AT1929">
        <f>IF($A1929="","",SUMIFS($BJ$2:$BJ$2500,$W$2:$W$2500,$A1929))</f>
      </c>
      <c r="AU1929">
        <f>IF($A1929="","",SUMIFS($BK$2:$BK$2500,$W$2:$W$2500,$A1929))</f>
      </c>
      <c r="AV1929">
        <f>IF($A1929="","",SUMIFS($BL$2:$BL$2500,$W$2:$W$2500,$A1929))</f>
      </c>
      <c r="AW1929">
        <f>IF($A1929="","",SUMIFS($BM$2:$BM$2500,$W$2:$W$2500,$A1929))</f>
      </c>
      <c r="AX1929">
        <f>IF($A1929="","",SUMIFS($BN$2:$BN$2500,$W$2:$W$2500,$A1929))</f>
      </c>
      <c r="AY1929">
        <f>IF($A1929="","",SUMIFS($BO$2:$BO$2500,$W$2:$W$2500,$A1929))</f>
      </c>
      <c r="AZ1929">
        <f>IF($A1929="","",SUMIFS($BP$2:$BP$2500,$W$2:$W$2500,$A1929))</f>
      </c>
      <c r="BA1929">
        <f>IF($A1929="","",SUMIFS($BQ$2:$BQ$2500,$W$2:$W$2500,$A1929))</f>
      </c>
      <c r="BB1929">
        <f>IF($A1929="","",SUMIFS($BR$2:$BR$2500,$W$2:$W$2500,$A1929))</f>
      </c>
      <c r="BC1929">
        <f>IF($A1929="","",SUMIFS($BS$2:$BS$2500,$W$2:$W$2500,$A1929))</f>
      </c>
      <c r="BD1929">
        <f>IF($A1929="","",SUMIFS($BT$2:$BT$2500,$W$2:$W$2500,$A1929))</f>
      </c>
      <c r="BF1929">
        <f>IF($Z1929="","",INDEX($AO$2:$AO$2000,$Z1929))</f>
      </c>
      <c r="BG1929">
        <f>IF($Z1929="","",INDEX($AP$2:$AP$2000,$Z1929))</f>
      </c>
      <c r="BH1929">
        <f>IF($Z1929="","",INDEX($AQ$2:$AQ$2000,$Z1929))</f>
      </c>
      <c r="BI1929">
        <f>IF($Z1929="","",INDEX($AR$2:$AR$2000,$Z1929))</f>
      </c>
      <c r="BJ1929">
        <f>IF($Z1929="","",INDEX($AS$2:$AS$2000,$Z1929))</f>
      </c>
      <c r="BK1929">
        <f>IF($Z1929="","",INDEX($AT$2:$AT$2000,$Z1929))</f>
      </c>
      <c r="BL1929">
        <f>IF($Z1929="","",INDEX($AU$2:$AU$2000,$Z1929))</f>
      </c>
      <c r="BM1929">
        <f>IF($Z1929="","",INDEX($AV$2:$AV$2000,$Z1929))</f>
      </c>
      <c r="BN1929">
        <f>IF($Z1929="","",INDEX($AW$2:$AW$2000,$Z1929))</f>
      </c>
      <c r="BO1929">
        <f>IF($Z1929="","",INDEX($AX$2:$AX$2000,$Z1929))</f>
      </c>
      <c r="BP1929">
        <f>IF($Z1929="","",INDEX($AY$2:$AY$2000,$Z1929))</f>
      </c>
      <c r="BQ1929">
        <f>IF($Z1929="","",INDEX($AZ$2:$AZ$2000,$Z1929))</f>
      </c>
      <c r="BR1929">
        <f>IF($Z1929="","",INDEX($BA$2:$BA$2000,$Z1929))</f>
      </c>
      <c r="BS1929">
        <f>IF($Z1929="","",INDEX($BB$2:$BB$2000,$Z1929))</f>
      </c>
      <c r="BT1929">
        <f>IF($Z1929="","",INDEX($BC$2:$BC$2000,$Z1929))</f>
      </c>
      <c r="BV1929">
        <f>IF(OR($A1929="",$P1929&lt;&gt;"Yes",$AH1929="Yes"),"",1+N($AG1929))</f>
      </c>
      <c r="BW1929">
        <f>IF($A1929="","",COUNTIFS($W$2:$W$2500,$A1929,$BZ$2:$BZ$2500,"Yes")+COUNTIFS($X$2:$X$2500,$A1929,$BY$2:$BY$2500,"Yes"))</f>
      </c>
      <c r="BX1929">
        <f>IF(OR($A1929="",$P1929="Yes"),"",IF(N($BW1929)=0,0,1+SUMIFS($CB$2:$CB$2500,$W$2:$W$2500,$A1929)+SUMIFS($CA$2:$CA$2500,$X$2:$X$2500,$A1929)))</f>
      </c>
      <c r="BY1929" t="str">
        <f>IF($Y1929="","",INDEX($AH$2:$AH$2000,$Y1929)&amp;"")</f>
      </c>
      <c r="BZ1929" t="str">
        <f>IF($Z1929="","",INDEX($AH$2:$AH$2000,$Z1929)&amp;"")</f>
      </c>
      <c r="CA1929">
        <f>IF($Y1929="","",INDEX($BV$2:$BV$2000,$Y1929))</f>
      </c>
      <c r="CB1929">
        <f>IF($Z1929="","",INDEX($BV$2:$BV$2000,$Z1929))</f>
      </c>
    </row>
    <row r="1930">
      <c r="A1930" t="str">
        <f>IF(TRIM(INDEX(games!$A:$A,ROW()))="","",TRIM(INDEX(games!$A:$A,ROW())))</f>
      </c>
      <c r="B1930">
        <f>IF(OR($A1930="",INDEX(games!$B:$B,ROW())=""),"",INDEX(games!$B:$B,ROW()))</f>
      </c>
      <c r="C1930" t="str">
        <f>IF(OR($A1930="",INDEX(games!$C:$C,ROW())=""),"",INDEX(games!$C:$C,ROW()))</f>
      </c>
      <c r="D1930">
        <f>IF($A1930="","",COUNTIF($W$2:$W$2500,$A1930)+COUNTIF($X$2:$X$2500,$A1930))</f>
      </c>
      <c r="E1930">
        <f>IF($A1930="","",IFERROR(MATCH($C1930,$R$2:$R$5,0),0))</f>
      </c>
      <c r="F1930">
        <f>IF($A1930="","",MOD(ROW(),34))</f>
      </c>
      <c r="G1930">
        <f>IF($A1930="",NA(),IF($C1930="Action",$B1930,NA()))</f>
      </c>
      <c r="H1930">
        <f>IF($A1930="",NA(),IF($C1930="Action",1+$F1930*0.023,NA()))</f>
      </c>
      <c r="I1930">
        <f>IF($A1930="",NA(),IF($C1930="Strategy",$B1930,NA()))</f>
      </c>
      <c r="J1930">
        <f>IF($A1930="",NA(),IF($C1930="Strategy",2+$F1930*0.023,NA()))</f>
      </c>
      <c r="K1930">
        <f>IF($A1930="",NA(),IF($C1930="Deckbuilder",$B1930,NA()))</f>
      </c>
      <c r="L1930">
        <f>IF($A1930="",NA(),IF($C1930="Deckbuilder",3+$F1930*0.023,NA()))</f>
      </c>
      <c r="M1930">
        <f>IF($A1930="",NA(),IF($C1930="Traditional",$B1930,NA()))</f>
      </c>
      <c r="N1930">
        <f>IF($A1930="",NA(),IF($C1930="Traditional",4+$F1930*0.023,NA()))</f>
      </c>
      <c r="O1930">
        <f>IF($A1930="","",$D1930+ROW()/1000000)</f>
      </c>
      <c r="P1930" t="str">
        <f>IF(OR($A1930="",INDEX(games!$H:$H,ROW())=""),"",INDEX(games!$H:$H,ROW()))</f>
      </c>
      <c r="Q1930">
        <f>IF(OR($A1930="",$P1930&lt;&gt;"Yes"),"",$D1930+ROW()/1000000)</f>
      </c>
      <c r="T1930">
        <f>IF($Y1930="","",INDEX($B$2:$B$2000,$Y1930))</f>
      </c>
      <c r="U1930">
        <f>IF($Z1930="","",INDEX($B$2:$B$2000,$Z1930))</f>
      </c>
      <c r="V1930">
        <f>IF(OR($T1930="",$U1930=""),"",$U1930-$T1930)</f>
      </c>
      <c r="W1930" t="str">
        <f>IF(TRIM(INDEX(connections!$A:$A,ROW()))="","",TRIM(INDEX(connections!$A:$A,ROW())))</f>
      </c>
      <c r="X1930" t="str">
        <f>IF($W1930="","",TRIM(INDEX(connections!$B:$B,ROW())))</f>
      </c>
      <c r="Y1930">
        <f>IF($W1930="","",IFERROR(MATCH($W1930,$A$2:$A$2000,0),""))</f>
      </c>
      <c r="Z1930">
        <f>IF($X1930="","",IFERROR(MATCH($X1930,$A$2:$A$2000,0),""))</f>
      </c>
      <c r="AA1930" t="str">
        <f>IF($Y1930="","",INDEX($P$2:$P$2000,$Y1930))</f>
      </c>
      <c r="AB1930" t="str">
        <f>IF($Z1930="","",INDEX($P$2:$P$2000,$Z1930))</f>
      </c>
      <c r="AC1930">
        <f>IF(AND($AA1930="Yes",$AB1930="Yes"),1,"")</f>
      </c>
      <c r="AD1930">
        <f>IF(OR($Y1930="",$Z1930=""),"",IF(INDEX($C$2:$C$2000,$Y1930)=INDEX($C$2:$C$2000,$Z1930),0,1))</f>
      </c>
      <c r="AE1930">
        <f>IF($AC1930&lt;&gt;1,"",IF(AND(INDEX($AG$2:$AG$2000,$Y1930)=1,INDEX($AG$2:$AG$2000,$Z1930)=1),1,""))</f>
      </c>
      <c r="AG1930">
        <f>IF($A1930="","",COUNTIFS($W$2:$W$2500,$A1930,$AB$2:$AB$2500,"Yes")+COUNTIFS($X$2:$X$2500,$A1930,$AA$2:$AA$2500,"Yes"))</f>
      </c>
      <c r="AH1930" t="str">
        <f>IF(OR($P1930&lt;&gt;"Yes",N($AG1930)=0),"",IF(AND($AG1930=1,COUNTIFS($W$2:$W$2500,$A1930,$AE$2:$AE$2500,1)+COUNTIFS($X$2:$X$2500,$A1930,$AE$2:$AE$2500,1)&gt;0),"","Yes"))</f>
      </c>
      <c r="AI1930">
        <f>IF($AH1930="Yes",$AG1930,"")</f>
      </c>
      <c r="AJ1930">
        <f>IF($AI1930="","",$AI1930+ROW()/1000000)</f>
      </c>
      <c r="AK1930">
        <f>IF(OR($A1930="",$P1930="Yes",N($AG1930)=0),"",$AG1930+ROW()/1000000)</f>
      </c>
      <c r="AL1930" t="str">
        <f>IF($A1930="","",INDEX(games!$J:$J,ROW())&amp;"")</f>
      </c>
      <c r="AM1930">
        <f>IF($A1930="","",SUMPRODUCT($AO1930:$BD1930,'Map Analysis'!$AP$2^{0,1,2,3,4,5,6,7,8,9,10,11,12,13,14,15}))</f>
      </c>
      <c r="AN1930">
        <f>IF($A1930="","",$AM1930+ROW()/10000000)</f>
      </c>
      <c r="AO1930">
        <f>IF($A1930="","",COUNTIF($W$2:$W$2500,$A1930))</f>
      </c>
      <c r="AP1930">
        <f>IF($A1930="","",SUMIFS($BF$2:$BF$2500,$W$2:$W$2500,$A1930))</f>
      </c>
      <c r="AQ1930">
        <f>IF($A1930="","",SUMIFS($BG$2:$BG$2500,$W$2:$W$2500,$A1930))</f>
      </c>
      <c r="AR1930">
        <f>IF($A1930="","",SUMIFS($BH$2:$BH$2500,$W$2:$W$2500,$A1930))</f>
      </c>
      <c r="AS1930">
        <f>IF($A1930="","",SUMIFS($BI$2:$BI$2500,$W$2:$W$2500,$A1930))</f>
      </c>
      <c r="AT1930">
        <f>IF($A1930="","",SUMIFS($BJ$2:$BJ$2500,$W$2:$W$2500,$A1930))</f>
      </c>
      <c r="AU1930">
        <f>IF($A1930="","",SUMIFS($BK$2:$BK$2500,$W$2:$W$2500,$A1930))</f>
      </c>
      <c r="AV1930">
        <f>IF($A1930="","",SUMIFS($BL$2:$BL$2500,$W$2:$W$2500,$A1930))</f>
      </c>
      <c r="AW1930">
        <f>IF($A1930="","",SUMIFS($BM$2:$BM$2500,$W$2:$W$2500,$A1930))</f>
      </c>
      <c r="AX1930">
        <f>IF($A1930="","",SUMIFS($BN$2:$BN$2500,$W$2:$W$2500,$A1930))</f>
      </c>
      <c r="AY1930">
        <f>IF($A1930="","",SUMIFS($BO$2:$BO$2500,$W$2:$W$2500,$A1930))</f>
      </c>
      <c r="AZ1930">
        <f>IF($A1930="","",SUMIFS($BP$2:$BP$2500,$W$2:$W$2500,$A1930))</f>
      </c>
      <c r="BA1930">
        <f>IF($A1930="","",SUMIFS($BQ$2:$BQ$2500,$W$2:$W$2500,$A1930))</f>
      </c>
      <c r="BB1930">
        <f>IF($A1930="","",SUMIFS($BR$2:$BR$2500,$W$2:$W$2500,$A1930))</f>
      </c>
      <c r="BC1930">
        <f>IF($A1930="","",SUMIFS($BS$2:$BS$2500,$W$2:$W$2500,$A1930))</f>
      </c>
      <c r="BD1930">
        <f>IF($A1930="","",SUMIFS($BT$2:$BT$2500,$W$2:$W$2500,$A1930))</f>
      </c>
      <c r="BF1930">
        <f>IF($Z1930="","",INDEX($AO$2:$AO$2000,$Z1930))</f>
      </c>
      <c r="BG1930">
        <f>IF($Z1930="","",INDEX($AP$2:$AP$2000,$Z1930))</f>
      </c>
      <c r="BH1930">
        <f>IF($Z1930="","",INDEX($AQ$2:$AQ$2000,$Z1930))</f>
      </c>
      <c r="BI1930">
        <f>IF($Z1930="","",INDEX($AR$2:$AR$2000,$Z1930))</f>
      </c>
      <c r="BJ1930">
        <f>IF($Z1930="","",INDEX($AS$2:$AS$2000,$Z1930))</f>
      </c>
      <c r="BK1930">
        <f>IF($Z1930="","",INDEX($AT$2:$AT$2000,$Z1930))</f>
      </c>
      <c r="BL1930">
        <f>IF($Z1930="","",INDEX($AU$2:$AU$2000,$Z1930))</f>
      </c>
      <c r="BM1930">
        <f>IF($Z1930="","",INDEX($AV$2:$AV$2000,$Z1930))</f>
      </c>
      <c r="BN1930">
        <f>IF($Z1930="","",INDEX($AW$2:$AW$2000,$Z1930))</f>
      </c>
      <c r="BO1930">
        <f>IF($Z1930="","",INDEX($AX$2:$AX$2000,$Z1930))</f>
      </c>
      <c r="BP1930">
        <f>IF($Z1930="","",INDEX($AY$2:$AY$2000,$Z1930))</f>
      </c>
      <c r="BQ1930">
        <f>IF($Z1930="","",INDEX($AZ$2:$AZ$2000,$Z1930))</f>
      </c>
      <c r="BR1930">
        <f>IF($Z1930="","",INDEX($BA$2:$BA$2000,$Z1930))</f>
      </c>
      <c r="BS1930">
        <f>IF($Z1930="","",INDEX($BB$2:$BB$2000,$Z1930))</f>
      </c>
      <c r="BT1930">
        <f>IF($Z1930="","",INDEX($BC$2:$BC$2000,$Z1930))</f>
      </c>
      <c r="BV1930">
        <f>IF(OR($A1930="",$P1930&lt;&gt;"Yes",$AH1930="Yes"),"",1+N($AG1930))</f>
      </c>
      <c r="BW1930">
        <f>IF($A1930="","",COUNTIFS($W$2:$W$2500,$A1930,$BZ$2:$BZ$2500,"Yes")+COUNTIFS($X$2:$X$2500,$A1930,$BY$2:$BY$2500,"Yes"))</f>
      </c>
      <c r="BX1930">
        <f>IF(OR($A1930="",$P1930="Yes"),"",IF(N($BW1930)=0,0,1+SUMIFS($CB$2:$CB$2500,$W$2:$W$2500,$A1930)+SUMIFS($CA$2:$CA$2500,$X$2:$X$2500,$A1930)))</f>
      </c>
      <c r="BY1930" t="str">
        <f>IF($Y1930="","",INDEX($AH$2:$AH$2000,$Y1930)&amp;"")</f>
      </c>
      <c r="BZ1930" t="str">
        <f>IF($Z1930="","",INDEX($AH$2:$AH$2000,$Z1930)&amp;"")</f>
      </c>
      <c r="CA1930">
        <f>IF($Y1930="","",INDEX($BV$2:$BV$2000,$Y1930))</f>
      </c>
      <c r="CB1930">
        <f>IF($Z1930="","",INDEX($BV$2:$BV$2000,$Z1930))</f>
      </c>
    </row>
    <row r="1931">
      <c r="A1931" t="str">
        <f>IF(TRIM(INDEX(games!$A:$A,ROW()))="","",TRIM(INDEX(games!$A:$A,ROW())))</f>
      </c>
      <c r="B1931">
        <f>IF(OR($A1931="",INDEX(games!$B:$B,ROW())=""),"",INDEX(games!$B:$B,ROW()))</f>
      </c>
      <c r="C1931" t="str">
        <f>IF(OR($A1931="",INDEX(games!$C:$C,ROW())=""),"",INDEX(games!$C:$C,ROW()))</f>
      </c>
      <c r="D1931">
        <f>IF($A1931="","",COUNTIF($W$2:$W$2500,$A1931)+COUNTIF($X$2:$X$2500,$A1931))</f>
      </c>
      <c r="E1931">
        <f>IF($A1931="","",IFERROR(MATCH($C1931,$R$2:$R$5,0),0))</f>
      </c>
      <c r="F1931">
        <f>IF($A1931="","",MOD(ROW(),34))</f>
      </c>
      <c r="G1931">
        <f>IF($A1931="",NA(),IF($C1931="Action",$B1931,NA()))</f>
      </c>
      <c r="H1931">
        <f>IF($A1931="",NA(),IF($C1931="Action",1+$F1931*0.023,NA()))</f>
      </c>
      <c r="I1931">
        <f>IF($A1931="",NA(),IF($C1931="Strategy",$B1931,NA()))</f>
      </c>
      <c r="J1931">
        <f>IF($A1931="",NA(),IF($C1931="Strategy",2+$F1931*0.023,NA()))</f>
      </c>
      <c r="K1931">
        <f>IF($A1931="",NA(),IF($C1931="Deckbuilder",$B1931,NA()))</f>
      </c>
      <c r="L1931">
        <f>IF($A1931="",NA(),IF($C1931="Deckbuilder",3+$F1931*0.023,NA()))</f>
      </c>
      <c r="M1931">
        <f>IF($A1931="",NA(),IF($C1931="Traditional",$B1931,NA()))</f>
      </c>
      <c r="N1931">
        <f>IF($A1931="",NA(),IF($C1931="Traditional",4+$F1931*0.023,NA()))</f>
      </c>
      <c r="O1931">
        <f>IF($A1931="","",$D1931+ROW()/1000000)</f>
      </c>
      <c r="P1931" t="str">
        <f>IF(OR($A1931="",INDEX(games!$H:$H,ROW())=""),"",INDEX(games!$H:$H,ROW()))</f>
      </c>
      <c r="Q1931">
        <f>IF(OR($A1931="",$P1931&lt;&gt;"Yes"),"",$D1931+ROW()/1000000)</f>
      </c>
      <c r="T1931">
        <f>IF($Y1931="","",INDEX($B$2:$B$2000,$Y1931))</f>
      </c>
      <c r="U1931">
        <f>IF($Z1931="","",INDEX($B$2:$B$2000,$Z1931))</f>
      </c>
      <c r="V1931">
        <f>IF(OR($T1931="",$U1931=""),"",$U1931-$T1931)</f>
      </c>
      <c r="W1931" t="str">
        <f>IF(TRIM(INDEX(connections!$A:$A,ROW()))="","",TRIM(INDEX(connections!$A:$A,ROW())))</f>
      </c>
      <c r="X1931" t="str">
        <f>IF($W1931="","",TRIM(INDEX(connections!$B:$B,ROW())))</f>
      </c>
      <c r="Y1931">
        <f>IF($W1931="","",IFERROR(MATCH($W1931,$A$2:$A$2000,0),""))</f>
      </c>
      <c r="Z1931">
        <f>IF($X1931="","",IFERROR(MATCH($X1931,$A$2:$A$2000,0),""))</f>
      </c>
      <c r="AA1931" t="str">
        <f>IF($Y1931="","",INDEX($P$2:$P$2000,$Y1931))</f>
      </c>
      <c r="AB1931" t="str">
        <f>IF($Z1931="","",INDEX($P$2:$P$2000,$Z1931))</f>
      </c>
      <c r="AC1931">
        <f>IF(AND($AA1931="Yes",$AB1931="Yes"),1,"")</f>
      </c>
      <c r="AD1931">
        <f>IF(OR($Y1931="",$Z1931=""),"",IF(INDEX($C$2:$C$2000,$Y1931)=INDEX($C$2:$C$2000,$Z1931),0,1))</f>
      </c>
      <c r="AE1931">
        <f>IF($AC1931&lt;&gt;1,"",IF(AND(INDEX($AG$2:$AG$2000,$Y1931)=1,INDEX($AG$2:$AG$2000,$Z1931)=1),1,""))</f>
      </c>
      <c r="AG1931">
        <f>IF($A1931="","",COUNTIFS($W$2:$W$2500,$A1931,$AB$2:$AB$2500,"Yes")+COUNTIFS($X$2:$X$2500,$A1931,$AA$2:$AA$2500,"Yes"))</f>
      </c>
      <c r="AH1931" t="str">
        <f>IF(OR($P1931&lt;&gt;"Yes",N($AG1931)=0),"",IF(AND($AG1931=1,COUNTIFS($W$2:$W$2500,$A1931,$AE$2:$AE$2500,1)+COUNTIFS($X$2:$X$2500,$A1931,$AE$2:$AE$2500,1)&gt;0),"","Yes"))</f>
      </c>
      <c r="AI1931">
        <f>IF($AH1931="Yes",$AG1931,"")</f>
      </c>
      <c r="AJ1931">
        <f>IF($AI1931="","",$AI1931+ROW()/1000000)</f>
      </c>
      <c r="AK1931">
        <f>IF(OR($A1931="",$P1931="Yes",N($AG1931)=0),"",$AG1931+ROW()/1000000)</f>
      </c>
      <c r="AL1931" t="str">
        <f>IF($A1931="","",INDEX(games!$J:$J,ROW())&amp;"")</f>
      </c>
      <c r="AM1931">
        <f>IF($A1931="","",SUMPRODUCT($AO1931:$BD1931,'Map Analysis'!$AP$2^{0,1,2,3,4,5,6,7,8,9,10,11,12,13,14,15}))</f>
      </c>
      <c r="AN1931">
        <f>IF($A1931="","",$AM1931+ROW()/10000000)</f>
      </c>
      <c r="AO1931">
        <f>IF($A1931="","",COUNTIF($W$2:$W$2500,$A1931))</f>
      </c>
      <c r="AP1931">
        <f>IF($A1931="","",SUMIFS($BF$2:$BF$2500,$W$2:$W$2500,$A1931))</f>
      </c>
      <c r="AQ1931">
        <f>IF($A1931="","",SUMIFS($BG$2:$BG$2500,$W$2:$W$2500,$A1931))</f>
      </c>
      <c r="AR1931">
        <f>IF($A1931="","",SUMIFS($BH$2:$BH$2500,$W$2:$W$2500,$A1931))</f>
      </c>
      <c r="AS1931">
        <f>IF($A1931="","",SUMIFS($BI$2:$BI$2500,$W$2:$W$2500,$A1931))</f>
      </c>
      <c r="AT1931">
        <f>IF($A1931="","",SUMIFS($BJ$2:$BJ$2500,$W$2:$W$2500,$A1931))</f>
      </c>
      <c r="AU1931">
        <f>IF($A1931="","",SUMIFS($BK$2:$BK$2500,$W$2:$W$2500,$A1931))</f>
      </c>
      <c r="AV1931">
        <f>IF($A1931="","",SUMIFS($BL$2:$BL$2500,$W$2:$W$2500,$A1931))</f>
      </c>
      <c r="AW1931">
        <f>IF($A1931="","",SUMIFS($BM$2:$BM$2500,$W$2:$W$2500,$A1931))</f>
      </c>
      <c r="AX1931">
        <f>IF($A1931="","",SUMIFS($BN$2:$BN$2500,$W$2:$W$2500,$A1931))</f>
      </c>
      <c r="AY1931">
        <f>IF($A1931="","",SUMIFS($BO$2:$BO$2500,$W$2:$W$2500,$A1931))</f>
      </c>
      <c r="AZ1931">
        <f>IF($A1931="","",SUMIFS($BP$2:$BP$2500,$W$2:$W$2500,$A1931))</f>
      </c>
      <c r="BA1931">
        <f>IF($A1931="","",SUMIFS($BQ$2:$BQ$2500,$W$2:$W$2500,$A1931))</f>
      </c>
      <c r="BB1931">
        <f>IF($A1931="","",SUMIFS($BR$2:$BR$2500,$W$2:$W$2500,$A1931))</f>
      </c>
      <c r="BC1931">
        <f>IF($A1931="","",SUMIFS($BS$2:$BS$2500,$W$2:$W$2500,$A1931))</f>
      </c>
      <c r="BD1931">
        <f>IF($A1931="","",SUMIFS($BT$2:$BT$2500,$W$2:$W$2500,$A1931))</f>
      </c>
      <c r="BF1931">
        <f>IF($Z1931="","",INDEX($AO$2:$AO$2000,$Z1931))</f>
      </c>
      <c r="BG1931">
        <f>IF($Z1931="","",INDEX($AP$2:$AP$2000,$Z1931))</f>
      </c>
      <c r="BH1931">
        <f>IF($Z1931="","",INDEX($AQ$2:$AQ$2000,$Z1931))</f>
      </c>
      <c r="BI1931">
        <f>IF($Z1931="","",INDEX($AR$2:$AR$2000,$Z1931))</f>
      </c>
      <c r="BJ1931">
        <f>IF($Z1931="","",INDEX($AS$2:$AS$2000,$Z1931))</f>
      </c>
      <c r="BK1931">
        <f>IF($Z1931="","",INDEX($AT$2:$AT$2000,$Z1931))</f>
      </c>
      <c r="BL1931">
        <f>IF($Z1931="","",INDEX($AU$2:$AU$2000,$Z1931))</f>
      </c>
      <c r="BM1931">
        <f>IF($Z1931="","",INDEX($AV$2:$AV$2000,$Z1931))</f>
      </c>
      <c r="BN1931">
        <f>IF($Z1931="","",INDEX($AW$2:$AW$2000,$Z1931))</f>
      </c>
      <c r="BO1931">
        <f>IF($Z1931="","",INDEX($AX$2:$AX$2000,$Z1931))</f>
      </c>
      <c r="BP1931">
        <f>IF($Z1931="","",INDEX($AY$2:$AY$2000,$Z1931))</f>
      </c>
      <c r="BQ1931">
        <f>IF($Z1931="","",INDEX($AZ$2:$AZ$2000,$Z1931))</f>
      </c>
      <c r="BR1931">
        <f>IF($Z1931="","",INDEX($BA$2:$BA$2000,$Z1931))</f>
      </c>
      <c r="BS1931">
        <f>IF($Z1931="","",INDEX($BB$2:$BB$2000,$Z1931))</f>
      </c>
      <c r="BT1931">
        <f>IF($Z1931="","",INDEX($BC$2:$BC$2000,$Z1931))</f>
      </c>
      <c r="BV1931">
        <f>IF(OR($A1931="",$P1931&lt;&gt;"Yes",$AH1931="Yes"),"",1+N($AG1931))</f>
      </c>
      <c r="BW1931">
        <f>IF($A1931="","",COUNTIFS($W$2:$W$2500,$A1931,$BZ$2:$BZ$2500,"Yes")+COUNTIFS($X$2:$X$2500,$A1931,$BY$2:$BY$2500,"Yes"))</f>
      </c>
      <c r="BX1931">
        <f>IF(OR($A1931="",$P1931="Yes"),"",IF(N($BW1931)=0,0,1+SUMIFS($CB$2:$CB$2500,$W$2:$W$2500,$A1931)+SUMIFS($CA$2:$CA$2500,$X$2:$X$2500,$A1931)))</f>
      </c>
      <c r="BY1931" t="str">
        <f>IF($Y1931="","",INDEX($AH$2:$AH$2000,$Y1931)&amp;"")</f>
      </c>
      <c r="BZ1931" t="str">
        <f>IF($Z1931="","",INDEX($AH$2:$AH$2000,$Z1931)&amp;"")</f>
      </c>
      <c r="CA1931">
        <f>IF($Y1931="","",INDEX($BV$2:$BV$2000,$Y1931))</f>
      </c>
      <c r="CB1931">
        <f>IF($Z1931="","",INDEX($BV$2:$BV$2000,$Z1931))</f>
      </c>
    </row>
    <row r="1932">
      <c r="A1932" t="str">
        <f>IF(TRIM(INDEX(games!$A:$A,ROW()))="","",TRIM(INDEX(games!$A:$A,ROW())))</f>
      </c>
      <c r="B1932">
        <f>IF(OR($A1932="",INDEX(games!$B:$B,ROW())=""),"",INDEX(games!$B:$B,ROW()))</f>
      </c>
      <c r="C1932" t="str">
        <f>IF(OR($A1932="",INDEX(games!$C:$C,ROW())=""),"",INDEX(games!$C:$C,ROW()))</f>
      </c>
      <c r="D1932">
        <f>IF($A1932="","",COUNTIF($W$2:$W$2500,$A1932)+COUNTIF($X$2:$X$2500,$A1932))</f>
      </c>
      <c r="E1932">
        <f>IF($A1932="","",IFERROR(MATCH($C1932,$R$2:$R$5,0),0))</f>
      </c>
      <c r="F1932">
        <f>IF($A1932="","",MOD(ROW(),34))</f>
      </c>
      <c r="G1932">
        <f>IF($A1932="",NA(),IF($C1932="Action",$B1932,NA()))</f>
      </c>
      <c r="H1932">
        <f>IF($A1932="",NA(),IF($C1932="Action",1+$F1932*0.023,NA()))</f>
      </c>
      <c r="I1932">
        <f>IF($A1932="",NA(),IF($C1932="Strategy",$B1932,NA()))</f>
      </c>
      <c r="J1932">
        <f>IF($A1932="",NA(),IF($C1932="Strategy",2+$F1932*0.023,NA()))</f>
      </c>
      <c r="K1932">
        <f>IF($A1932="",NA(),IF($C1932="Deckbuilder",$B1932,NA()))</f>
      </c>
      <c r="L1932">
        <f>IF($A1932="",NA(),IF($C1932="Deckbuilder",3+$F1932*0.023,NA()))</f>
      </c>
      <c r="M1932">
        <f>IF($A1932="",NA(),IF($C1932="Traditional",$B1932,NA()))</f>
      </c>
      <c r="N1932">
        <f>IF($A1932="",NA(),IF($C1932="Traditional",4+$F1932*0.023,NA()))</f>
      </c>
      <c r="O1932">
        <f>IF($A1932="","",$D1932+ROW()/1000000)</f>
      </c>
      <c r="P1932" t="str">
        <f>IF(OR($A1932="",INDEX(games!$H:$H,ROW())=""),"",INDEX(games!$H:$H,ROW()))</f>
      </c>
      <c r="Q1932">
        <f>IF(OR($A1932="",$P1932&lt;&gt;"Yes"),"",$D1932+ROW()/1000000)</f>
      </c>
      <c r="T1932">
        <f>IF($Y1932="","",INDEX($B$2:$B$2000,$Y1932))</f>
      </c>
      <c r="U1932">
        <f>IF($Z1932="","",INDEX($B$2:$B$2000,$Z1932))</f>
      </c>
      <c r="V1932">
        <f>IF(OR($T1932="",$U1932=""),"",$U1932-$T1932)</f>
      </c>
      <c r="W1932" t="str">
        <f>IF(TRIM(INDEX(connections!$A:$A,ROW()))="","",TRIM(INDEX(connections!$A:$A,ROW())))</f>
      </c>
      <c r="X1932" t="str">
        <f>IF($W1932="","",TRIM(INDEX(connections!$B:$B,ROW())))</f>
      </c>
      <c r="Y1932">
        <f>IF($W1932="","",IFERROR(MATCH($W1932,$A$2:$A$2000,0),""))</f>
      </c>
      <c r="Z1932">
        <f>IF($X1932="","",IFERROR(MATCH($X1932,$A$2:$A$2000,0),""))</f>
      </c>
      <c r="AA1932" t="str">
        <f>IF($Y1932="","",INDEX($P$2:$P$2000,$Y1932))</f>
      </c>
      <c r="AB1932" t="str">
        <f>IF($Z1932="","",INDEX($P$2:$P$2000,$Z1932))</f>
      </c>
      <c r="AC1932">
        <f>IF(AND($AA1932="Yes",$AB1932="Yes"),1,"")</f>
      </c>
      <c r="AD1932">
        <f>IF(OR($Y1932="",$Z1932=""),"",IF(INDEX($C$2:$C$2000,$Y1932)=INDEX($C$2:$C$2000,$Z1932),0,1))</f>
      </c>
      <c r="AE1932">
        <f>IF($AC1932&lt;&gt;1,"",IF(AND(INDEX($AG$2:$AG$2000,$Y1932)=1,INDEX($AG$2:$AG$2000,$Z1932)=1),1,""))</f>
      </c>
      <c r="AG1932">
        <f>IF($A1932="","",COUNTIFS($W$2:$W$2500,$A1932,$AB$2:$AB$2500,"Yes")+COUNTIFS($X$2:$X$2500,$A1932,$AA$2:$AA$2500,"Yes"))</f>
      </c>
      <c r="AH1932" t="str">
        <f>IF(OR($P1932&lt;&gt;"Yes",N($AG1932)=0),"",IF(AND($AG1932=1,COUNTIFS($W$2:$W$2500,$A1932,$AE$2:$AE$2500,1)+COUNTIFS($X$2:$X$2500,$A1932,$AE$2:$AE$2500,1)&gt;0),"","Yes"))</f>
      </c>
      <c r="AI1932">
        <f>IF($AH1932="Yes",$AG1932,"")</f>
      </c>
      <c r="AJ1932">
        <f>IF($AI1932="","",$AI1932+ROW()/1000000)</f>
      </c>
      <c r="AK1932">
        <f>IF(OR($A1932="",$P1932="Yes",N($AG1932)=0),"",$AG1932+ROW()/1000000)</f>
      </c>
      <c r="AL1932" t="str">
        <f>IF($A1932="","",INDEX(games!$J:$J,ROW())&amp;"")</f>
      </c>
      <c r="AM1932">
        <f>IF($A1932="","",SUMPRODUCT($AO1932:$BD1932,'Map Analysis'!$AP$2^{0,1,2,3,4,5,6,7,8,9,10,11,12,13,14,15}))</f>
      </c>
      <c r="AN1932">
        <f>IF($A1932="","",$AM1932+ROW()/10000000)</f>
      </c>
      <c r="AO1932">
        <f>IF($A1932="","",COUNTIF($W$2:$W$2500,$A1932))</f>
      </c>
      <c r="AP1932">
        <f>IF($A1932="","",SUMIFS($BF$2:$BF$2500,$W$2:$W$2500,$A1932))</f>
      </c>
      <c r="AQ1932">
        <f>IF($A1932="","",SUMIFS($BG$2:$BG$2500,$W$2:$W$2500,$A1932))</f>
      </c>
      <c r="AR1932">
        <f>IF($A1932="","",SUMIFS($BH$2:$BH$2500,$W$2:$W$2500,$A1932))</f>
      </c>
      <c r="AS1932">
        <f>IF($A1932="","",SUMIFS($BI$2:$BI$2500,$W$2:$W$2500,$A1932))</f>
      </c>
      <c r="AT1932">
        <f>IF($A1932="","",SUMIFS($BJ$2:$BJ$2500,$W$2:$W$2500,$A1932))</f>
      </c>
      <c r="AU1932">
        <f>IF($A1932="","",SUMIFS($BK$2:$BK$2500,$W$2:$W$2500,$A1932))</f>
      </c>
      <c r="AV1932">
        <f>IF($A1932="","",SUMIFS($BL$2:$BL$2500,$W$2:$W$2500,$A1932))</f>
      </c>
      <c r="AW1932">
        <f>IF($A1932="","",SUMIFS($BM$2:$BM$2500,$W$2:$W$2500,$A1932))</f>
      </c>
      <c r="AX1932">
        <f>IF($A1932="","",SUMIFS($BN$2:$BN$2500,$W$2:$W$2500,$A1932))</f>
      </c>
      <c r="AY1932">
        <f>IF($A1932="","",SUMIFS($BO$2:$BO$2500,$W$2:$W$2500,$A1932))</f>
      </c>
      <c r="AZ1932">
        <f>IF($A1932="","",SUMIFS($BP$2:$BP$2500,$W$2:$W$2500,$A1932))</f>
      </c>
      <c r="BA1932">
        <f>IF($A1932="","",SUMIFS($BQ$2:$BQ$2500,$W$2:$W$2500,$A1932))</f>
      </c>
      <c r="BB1932">
        <f>IF($A1932="","",SUMIFS($BR$2:$BR$2500,$W$2:$W$2500,$A1932))</f>
      </c>
      <c r="BC1932">
        <f>IF($A1932="","",SUMIFS($BS$2:$BS$2500,$W$2:$W$2500,$A1932))</f>
      </c>
      <c r="BD1932">
        <f>IF($A1932="","",SUMIFS($BT$2:$BT$2500,$W$2:$W$2500,$A1932))</f>
      </c>
      <c r="BF1932">
        <f>IF($Z1932="","",INDEX($AO$2:$AO$2000,$Z1932))</f>
      </c>
      <c r="BG1932">
        <f>IF($Z1932="","",INDEX($AP$2:$AP$2000,$Z1932))</f>
      </c>
      <c r="BH1932">
        <f>IF($Z1932="","",INDEX($AQ$2:$AQ$2000,$Z1932))</f>
      </c>
      <c r="BI1932">
        <f>IF($Z1932="","",INDEX($AR$2:$AR$2000,$Z1932))</f>
      </c>
      <c r="BJ1932">
        <f>IF($Z1932="","",INDEX($AS$2:$AS$2000,$Z1932))</f>
      </c>
      <c r="BK1932">
        <f>IF($Z1932="","",INDEX($AT$2:$AT$2000,$Z1932))</f>
      </c>
      <c r="BL1932">
        <f>IF($Z1932="","",INDEX($AU$2:$AU$2000,$Z1932))</f>
      </c>
      <c r="BM1932">
        <f>IF($Z1932="","",INDEX($AV$2:$AV$2000,$Z1932))</f>
      </c>
      <c r="BN1932">
        <f>IF($Z1932="","",INDEX($AW$2:$AW$2000,$Z1932))</f>
      </c>
      <c r="BO1932">
        <f>IF($Z1932="","",INDEX($AX$2:$AX$2000,$Z1932))</f>
      </c>
      <c r="BP1932">
        <f>IF($Z1932="","",INDEX($AY$2:$AY$2000,$Z1932))</f>
      </c>
      <c r="BQ1932">
        <f>IF($Z1932="","",INDEX($AZ$2:$AZ$2000,$Z1932))</f>
      </c>
      <c r="BR1932">
        <f>IF($Z1932="","",INDEX($BA$2:$BA$2000,$Z1932))</f>
      </c>
      <c r="BS1932">
        <f>IF($Z1932="","",INDEX($BB$2:$BB$2000,$Z1932))</f>
      </c>
      <c r="BT1932">
        <f>IF($Z1932="","",INDEX($BC$2:$BC$2000,$Z1932))</f>
      </c>
      <c r="BV1932">
        <f>IF(OR($A1932="",$P1932&lt;&gt;"Yes",$AH1932="Yes"),"",1+N($AG1932))</f>
      </c>
      <c r="BW1932">
        <f>IF($A1932="","",COUNTIFS($W$2:$W$2500,$A1932,$BZ$2:$BZ$2500,"Yes")+COUNTIFS($X$2:$X$2500,$A1932,$BY$2:$BY$2500,"Yes"))</f>
      </c>
      <c r="BX1932">
        <f>IF(OR($A1932="",$P1932="Yes"),"",IF(N($BW1932)=0,0,1+SUMIFS($CB$2:$CB$2500,$W$2:$W$2500,$A1932)+SUMIFS($CA$2:$CA$2500,$X$2:$X$2500,$A1932)))</f>
      </c>
      <c r="BY1932" t="str">
        <f>IF($Y1932="","",INDEX($AH$2:$AH$2000,$Y1932)&amp;"")</f>
      </c>
      <c r="BZ1932" t="str">
        <f>IF($Z1932="","",INDEX($AH$2:$AH$2000,$Z1932)&amp;"")</f>
      </c>
      <c r="CA1932">
        <f>IF($Y1932="","",INDEX($BV$2:$BV$2000,$Y1932))</f>
      </c>
      <c r="CB1932">
        <f>IF($Z1932="","",INDEX($BV$2:$BV$2000,$Z1932))</f>
      </c>
    </row>
    <row r="1933">
      <c r="A1933" t="str">
        <f>IF(TRIM(INDEX(games!$A:$A,ROW()))="","",TRIM(INDEX(games!$A:$A,ROW())))</f>
      </c>
      <c r="B1933">
        <f>IF(OR($A1933="",INDEX(games!$B:$B,ROW())=""),"",INDEX(games!$B:$B,ROW()))</f>
      </c>
      <c r="C1933" t="str">
        <f>IF(OR($A1933="",INDEX(games!$C:$C,ROW())=""),"",INDEX(games!$C:$C,ROW()))</f>
      </c>
      <c r="D1933">
        <f>IF($A1933="","",COUNTIF($W$2:$W$2500,$A1933)+COUNTIF($X$2:$X$2500,$A1933))</f>
      </c>
      <c r="E1933">
        <f>IF($A1933="","",IFERROR(MATCH($C1933,$R$2:$R$5,0),0))</f>
      </c>
      <c r="F1933">
        <f>IF($A1933="","",MOD(ROW(),34))</f>
      </c>
      <c r="G1933">
        <f>IF($A1933="",NA(),IF($C1933="Action",$B1933,NA()))</f>
      </c>
      <c r="H1933">
        <f>IF($A1933="",NA(),IF($C1933="Action",1+$F1933*0.023,NA()))</f>
      </c>
      <c r="I1933">
        <f>IF($A1933="",NA(),IF($C1933="Strategy",$B1933,NA()))</f>
      </c>
      <c r="J1933">
        <f>IF($A1933="",NA(),IF($C1933="Strategy",2+$F1933*0.023,NA()))</f>
      </c>
      <c r="K1933">
        <f>IF($A1933="",NA(),IF($C1933="Deckbuilder",$B1933,NA()))</f>
      </c>
      <c r="L1933">
        <f>IF($A1933="",NA(),IF($C1933="Deckbuilder",3+$F1933*0.023,NA()))</f>
      </c>
      <c r="M1933">
        <f>IF($A1933="",NA(),IF($C1933="Traditional",$B1933,NA()))</f>
      </c>
      <c r="N1933">
        <f>IF($A1933="",NA(),IF($C1933="Traditional",4+$F1933*0.023,NA()))</f>
      </c>
      <c r="O1933">
        <f>IF($A1933="","",$D1933+ROW()/1000000)</f>
      </c>
      <c r="P1933" t="str">
        <f>IF(OR($A1933="",INDEX(games!$H:$H,ROW())=""),"",INDEX(games!$H:$H,ROW()))</f>
      </c>
      <c r="Q1933">
        <f>IF(OR($A1933="",$P1933&lt;&gt;"Yes"),"",$D1933+ROW()/1000000)</f>
      </c>
      <c r="T1933">
        <f>IF($Y1933="","",INDEX($B$2:$B$2000,$Y1933))</f>
      </c>
      <c r="U1933">
        <f>IF($Z1933="","",INDEX($B$2:$B$2000,$Z1933))</f>
      </c>
      <c r="V1933">
        <f>IF(OR($T1933="",$U1933=""),"",$U1933-$T1933)</f>
      </c>
      <c r="W1933" t="str">
        <f>IF(TRIM(INDEX(connections!$A:$A,ROW()))="","",TRIM(INDEX(connections!$A:$A,ROW())))</f>
      </c>
      <c r="X1933" t="str">
        <f>IF($W1933="","",TRIM(INDEX(connections!$B:$B,ROW())))</f>
      </c>
      <c r="Y1933">
        <f>IF($W1933="","",IFERROR(MATCH($W1933,$A$2:$A$2000,0),""))</f>
      </c>
      <c r="Z1933">
        <f>IF($X1933="","",IFERROR(MATCH($X1933,$A$2:$A$2000,0),""))</f>
      </c>
      <c r="AA1933" t="str">
        <f>IF($Y1933="","",INDEX($P$2:$P$2000,$Y1933))</f>
      </c>
      <c r="AB1933" t="str">
        <f>IF($Z1933="","",INDEX($P$2:$P$2000,$Z1933))</f>
      </c>
      <c r="AC1933">
        <f>IF(AND($AA1933="Yes",$AB1933="Yes"),1,"")</f>
      </c>
      <c r="AD1933">
        <f>IF(OR($Y1933="",$Z1933=""),"",IF(INDEX($C$2:$C$2000,$Y1933)=INDEX($C$2:$C$2000,$Z1933),0,1))</f>
      </c>
      <c r="AE1933">
        <f>IF($AC1933&lt;&gt;1,"",IF(AND(INDEX($AG$2:$AG$2000,$Y1933)=1,INDEX($AG$2:$AG$2000,$Z1933)=1),1,""))</f>
      </c>
      <c r="AG1933">
        <f>IF($A1933="","",COUNTIFS($W$2:$W$2500,$A1933,$AB$2:$AB$2500,"Yes")+COUNTIFS($X$2:$X$2500,$A1933,$AA$2:$AA$2500,"Yes"))</f>
      </c>
      <c r="AH1933" t="str">
        <f>IF(OR($P1933&lt;&gt;"Yes",N($AG1933)=0),"",IF(AND($AG1933=1,COUNTIFS($W$2:$W$2500,$A1933,$AE$2:$AE$2500,1)+COUNTIFS($X$2:$X$2500,$A1933,$AE$2:$AE$2500,1)&gt;0),"","Yes"))</f>
      </c>
      <c r="AI1933">
        <f>IF($AH1933="Yes",$AG1933,"")</f>
      </c>
      <c r="AJ1933">
        <f>IF($AI1933="","",$AI1933+ROW()/1000000)</f>
      </c>
      <c r="AK1933">
        <f>IF(OR($A1933="",$P1933="Yes",N($AG1933)=0),"",$AG1933+ROW()/1000000)</f>
      </c>
      <c r="AL1933" t="str">
        <f>IF($A1933="","",INDEX(games!$J:$J,ROW())&amp;"")</f>
      </c>
      <c r="AM1933">
        <f>IF($A1933="","",SUMPRODUCT($AO1933:$BD1933,'Map Analysis'!$AP$2^{0,1,2,3,4,5,6,7,8,9,10,11,12,13,14,15}))</f>
      </c>
      <c r="AN1933">
        <f>IF($A1933="","",$AM1933+ROW()/10000000)</f>
      </c>
      <c r="AO1933">
        <f>IF($A1933="","",COUNTIF($W$2:$W$2500,$A1933))</f>
      </c>
      <c r="AP1933">
        <f>IF($A1933="","",SUMIFS($BF$2:$BF$2500,$W$2:$W$2500,$A1933))</f>
      </c>
      <c r="AQ1933">
        <f>IF($A1933="","",SUMIFS($BG$2:$BG$2500,$W$2:$W$2500,$A1933))</f>
      </c>
      <c r="AR1933">
        <f>IF($A1933="","",SUMIFS($BH$2:$BH$2500,$W$2:$W$2500,$A1933))</f>
      </c>
      <c r="AS1933">
        <f>IF($A1933="","",SUMIFS($BI$2:$BI$2500,$W$2:$W$2500,$A1933))</f>
      </c>
      <c r="AT1933">
        <f>IF($A1933="","",SUMIFS($BJ$2:$BJ$2500,$W$2:$W$2500,$A1933))</f>
      </c>
      <c r="AU1933">
        <f>IF($A1933="","",SUMIFS($BK$2:$BK$2500,$W$2:$W$2500,$A1933))</f>
      </c>
      <c r="AV1933">
        <f>IF($A1933="","",SUMIFS($BL$2:$BL$2500,$W$2:$W$2500,$A1933))</f>
      </c>
      <c r="AW1933">
        <f>IF($A1933="","",SUMIFS($BM$2:$BM$2500,$W$2:$W$2500,$A1933))</f>
      </c>
      <c r="AX1933">
        <f>IF($A1933="","",SUMIFS($BN$2:$BN$2500,$W$2:$W$2500,$A1933))</f>
      </c>
      <c r="AY1933">
        <f>IF($A1933="","",SUMIFS($BO$2:$BO$2500,$W$2:$W$2500,$A1933))</f>
      </c>
      <c r="AZ1933">
        <f>IF($A1933="","",SUMIFS($BP$2:$BP$2500,$W$2:$W$2500,$A1933))</f>
      </c>
      <c r="BA1933">
        <f>IF($A1933="","",SUMIFS($BQ$2:$BQ$2500,$W$2:$W$2500,$A1933))</f>
      </c>
      <c r="BB1933">
        <f>IF($A1933="","",SUMIFS($BR$2:$BR$2500,$W$2:$W$2500,$A1933))</f>
      </c>
      <c r="BC1933">
        <f>IF($A1933="","",SUMIFS($BS$2:$BS$2500,$W$2:$W$2500,$A1933))</f>
      </c>
      <c r="BD1933">
        <f>IF($A1933="","",SUMIFS($BT$2:$BT$2500,$W$2:$W$2500,$A1933))</f>
      </c>
      <c r="BF1933">
        <f>IF($Z1933="","",INDEX($AO$2:$AO$2000,$Z1933))</f>
      </c>
      <c r="BG1933">
        <f>IF($Z1933="","",INDEX($AP$2:$AP$2000,$Z1933))</f>
      </c>
      <c r="BH1933">
        <f>IF($Z1933="","",INDEX($AQ$2:$AQ$2000,$Z1933))</f>
      </c>
      <c r="BI1933">
        <f>IF($Z1933="","",INDEX($AR$2:$AR$2000,$Z1933))</f>
      </c>
      <c r="BJ1933">
        <f>IF($Z1933="","",INDEX($AS$2:$AS$2000,$Z1933))</f>
      </c>
      <c r="BK1933">
        <f>IF($Z1933="","",INDEX($AT$2:$AT$2000,$Z1933))</f>
      </c>
      <c r="BL1933">
        <f>IF($Z1933="","",INDEX($AU$2:$AU$2000,$Z1933))</f>
      </c>
      <c r="BM1933">
        <f>IF($Z1933="","",INDEX($AV$2:$AV$2000,$Z1933))</f>
      </c>
      <c r="BN1933">
        <f>IF($Z1933="","",INDEX($AW$2:$AW$2000,$Z1933))</f>
      </c>
      <c r="BO1933">
        <f>IF($Z1933="","",INDEX($AX$2:$AX$2000,$Z1933))</f>
      </c>
      <c r="BP1933">
        <f>IF($Z1933="","",INDEX($AY$2:$AY$2000,$Z1933))</f>
      </c>
      <c r="BQ1933">
        <f>IF($Z1933="","",INDEX($AZ$2:$AZ$2000,$Z1933))</f>
      </c>
      <c r="BR1933">
        <f>IF($Z1933="","",INDEX($BA$2:$BA$2000,$Z1933))</f>
      </c>
      <c r="BS1933">
        <f>IF($Z1933="","",INDEX($BB$2:$BB$2000,$Z1933))</f>
      </c>
      <c r="BT1933">
        <f>IF($Z1933="","",INDEX($BC$2:$BC$2000,$Z1933))</f>
      </c>
      <c r="BV1933">
        <f>IF(OR($A1933="",$P1933&lt;&gt;"Yes",$AH1933="Yes"),"",1+N($AG1933))</f>
      </c>
      <c r="BW1933">
        <f>IF($A1933="","",COUNTIFS($W$2:$W$2500,$A1933,$BZ$2:$BZ$2500,"Yes")+COUNTIFS($X$2:$X$2500,$A1933,$BY$2:$BY$2500,"Yes"))</f>
      </c>
      <c r="BX1933">
        <f>IF(OR($A1933="",$P1933="Yes"),"",IF(N($BW1933)=0,0,1+SUMIFS($CB$2:$CB$2500,$W$2:$W$2500,$A1933)+SUMIFS($CA$2:$CA$2500,$X$2:$X$2500,$A1933)))</f>
      </c>
      <c r="BY1933" t="str">
        <f>IF($Y1933="","",INDEX($AH$2:$AH$2000,$Y1933)&amp;"")</f>
      </c>
      <c r="BZ1933" t="str">
        <f>IF($Z1933="","",INDEX($AH$2:$AH$2000,$Z1933)&amp;"")</f>
      </c>
      <c r="CA1933">
        <f>IF($Y1933="","",INDEX($BV$2:$BV$2000,$Y1933))</f>
      </c>
      <c r="CB1933">
        <f>IF($Z1933="","",INDEX($BV$2:$BV$2000,$Z1933))</f>
      </c>
    </row>
    <row r="1934">
      <c r="A1934" t="str">
        <f>IF(TRIM(INDEX(games!$A:$A,ROW()))="","",TRIM(INDEX(games!$A:$A,ROW())))</f>
      </c>
      <c r="B1934">
        <f>IF(OR($A1934="",INDEX(games!$B:$B,ROW())=""),"",INDEX(games!$B:$B,ROW()))</f>
      </c>
      <c r="C1934" t="str">
        <f>IF(OR($A1934="",INDEX(games!$C:$C,ROW())=""),"",INDEX(games!$C:$C,ROW()))</f>
      </c>
      <c r="D1934">
        <f>IF($A1934="","",COUNTIF($W$2:$W$2500,$A1934)+COUNTIF($X$2:$X$2500,$A1934))</f>
      </c>
      <c r="E1934">
        <f>IF($A1934="","",IFERROR(MATCH($C1934,$R$2:$R$5,0),0))</f>
      </c>
      <c r="F1934">
        <f>IF($A1934="","",MOD(ROW(),34))</f>
      </c>
      <c r="G1934">
        <f>IF($A1934="",NA(),IF($C1934="Action",$B1934,NA()))</f>
      </c>
      <c r="H1934">
        <f>IF($A1934="",NA(),IF($C1934="Action",1+$F1934*0.023,NA()))</f>
      </c>
      <c r="I1934">
        <f>IF($A1934="",NA(),IF($C1934="Strategy",$B1934,NA()))</f>
      </c>
      <c r="J1934">
        <f>IF($A1934="",NA(),IF($C1934="Strategy",2+$F1934*0.023,NA()))</f>
      </c>
      <c r="K1934">
        <f>IF($A1934="",NA(),IF($C1934="Deckbuilder",$B1934,NA()))</f>
      </c>
      <c r="L1934">
        <f>IF($A1934="",NA(),IF($C1934="Deckbuilder",3+$F1934*0.023,NA()))</f>
      </c>
      <c r="M1934">
        <f>IF($A1934="",NA(),IF($C1934="Traditional",$B1934,NA()))</f>
      </c>
      <c r="N1934">
        <f>IF($A1934="",NA(),IF($C1934="Traditional",4+$F1934*0.023,NA()))</f>
      </c>
      <c r="O1934">
        <f>IF($A1934="","",$D1934+ROW()/1000000)</f>
      </c>
      <c r="P1934" t="str">
        <f>IF(OR($A1934="",INDEX(games!$H:$H,ROW())=""),"",INDEX(games!$H:$H,ROW()))</f>
      </c>
      <c r="Q1934">
        <f>IF(OR($A1934="",$P1934&lt;&gt;"Yes"),"",$D1934+ROW()/1000000)</f>
      </c>
      <c r="T1934">
        <f>IF($Y1934="","",INDEX($B$2:$B$2000,$Y1934))</f>
      </c>
      <c r="U1934">
        <f>IF($Z1934="","",INDEX($B$2:$B$2000,$Z1934))</f>
      </c>
      <c r="V1934">
        <f>IF(OR($T1934="",$U1934=""),"",$U1934-$T1934)</f>
      </c>
      <c r="W1934" t="str">
        <f>IF(TRIM(INDEX(connections!$A:$A,ROW()))="","",TRIM(INDEX(connections!$A:$A,ROW())))</f>
      </c>
      <c r="X1934" t="str">
        <f>IF($W1934="","",TRIM(INDEX(connections!$B:$B,ROW())))</f>
      </c>
      <c r="Y1934">
        <f>IF($W1934="","",IFERROR(MATCH($W1934,$A$2:$A$2000,0),""))</f>
      </c>
      <c r="Z1934">
        <f>IF($X1934="","",IFERROR(MATCH($X1934,$A$2:$A$2000,0),""))</f>
      </c>
      <c r="AA1934" t="str">
        <f>IF($Y1934="","",INDEX($P$2:$P$2000,$Y1934))</f>
      </c>
      <c r="AB1934" t="str">
        <f>IF($Z1934="","",INDEX($P$2:$P$2000,$Z1934))</f>
      </c>
      <c r="AC1934">
        <f>IF(AND($AA1934="Yes",$AB1934="Yes"),1,"")</f>
      </c>
      <c r="AD1934">
        <f>IF(OR($Y1934="",$Z1934=""),"",IF(INDEX($C$2:$C$2000,$Y1934)=INDEX($C$2:$C$2000,$Z1934),0,1))</f>
      </c>
      <c r="AE1934">
        <f>IF($AC1934&lt;&gt;1,"",IF(AND(INDEX($AG$2:$AG$2000,$Y1934)=1,INDEX($AG$2:$AG$2000,$Z1934)=1),1,""))</f>
      </c>
      <c r="AG1934">
        <f>IF($A1934="","",COUNTIFS($W$2:$W$2500,$A1934,$AB$2:$AB$2500,"Yes")+COUNTIFS($X$2:$X$2500,$A1934,$AA$2:$AA$2500,"Yes"))</f>
      </c>
      <c r="AH1934" t="str">
        <f>IF(OR($P1934&lt;&gt;"Yes",N($AG1934)=0),"",IF(AND($AG1934=1,COUNTIFS($W$2:$W$2500,$A1934,$AE$2:$AE$2500,1)+COUNTIFS($X$2:$X$2500,$A1934,$AE$2:$AE$2500,1)&gt;0),"","Yes"))</f>
      </c>
      <c r="AI1934">
        <f>IF($AH1934="Yes",$AG1934,"")</f>
      </c>
      <c r="AJ1934">
        <f>IF($AI1934="","",$AI1934+ROW()/1000000)</f>
      </c>
      <c r="AK1934">
        <f>IF(OR($A1934="",$P1934="Yes",N($AG1934)=0),"",$AG1934+ROW()/1000000)</f>
      </c>
      <c r="AL1934" t="str">
        <f>IF($A1934="","",INDEX(games!$J:$J,ROW())&amp;"")</f>
      </c>
      <c r="AM1934">
        <f>IF($A1934="","",SUMPRODUCT($AO1934:$BD1934,'Map Analysis'!$AP$2^{0,1,2,3,4,5,6,7,8,9,10,11,12,13,14,15}))</f>
      </c>
      <c r="AN1934">
        <f>IF($A1934="","",$AM1934+ROW()/10000000)</f>
      </c>
      <c r="AO1934">
        <f>IF($A1934="","",COUNTIF($W$2:$W$2500,$A1934))</f>
      </c>
      <c r="AP1934">
        <f>IF($A1934="","",SUMIFS($BF$2:$BF$2500,$W$2:$W$2500,$A1934))</f>
      </c>
      <c r="AQ1934">
        <f>IF($A1934="","",SUMIFS($BG$2:$BG$2500,$W$2:$W$2500,$A1934))</f>
      </c>
      <c r="AR1934">
        <f>IF($A1934="","",SUMIFS($BH$2:$BH$2500,$W$2:$W$2500,$A1934))</f>
      </c>
      <c r="AS1934">
        <f>IF($A1934="","",SUMIFS($BI$2:$BI$2500,$W$2:$W$2500,$A1934))</f>
      </c>
      <c r="AT1934">
        <f>IF($A1934="","",SUMIFS($BJ$2:$BJ$2500,$W$2:$W$2500,$A1934))</f>
      </c>
      <c r="AU1934">
        <f>IF($A1934="","",SUMIFS($BK$2:$BK$2500,$W$2:$W$2500,$A1934))</f>
      </c>
      <c r="AV1934">
        <f>IF($A1934="","",SUMIFS($BL$2:$BL$2500,$W$2:$W$2500,$A1934))</f>
      </c>
      <c r="AW1934">
        <f>IF($A1934="","",SUMIFS($BM$2:$BM$2500,$W$2:$W$2500,$A1934))</f>
      </c>
      <c r="AX1934">
        <f>IF($A1934="","",SUMIFS($BN$2:$BN$2500,$W$2:$W$2500,$A1934))</f>
      </c>
      <c r="AY1934">
        <f>IF($A1934="","",SUMIFS($BO$2:$BO$2500,$W$2:$W$2500,$A1934))</f>
      </c>
      <c r="AZ1934">
        <f>IF($A1934="","",SUMIFS($BP$2:$BP$2500,$W$2:$W$2500,$A1934))</f>
      </c>
      <c r="BA1934">
        <f>IF($A1934="","",SUMIFS($BQ$2:$BQ$2500,$W$2:$W$2500,$A1934))</f>
      </c>
      <c r="BB1934">
        <f>IF($A1934="","",SUMIFS($BR$2:$BR$2500,$W$2:$W$2500,$A1934))</f>
      </c>
      <c r="BC1934">
        <f>IF($A1934="","",SUMIFS($BS$2:$BS$2500,$W$2:$W$2500,$A1934))</f>
      </c>
      <c r="BD1934">
        <f>IF($A1934="","",SUMIFS($BT$2:$BT$2500,$W$2:$W$2500,$A1934))</f>
      </c>
      <c r="BF1934">
        <f>IF($Z1934="","",INDEX($AO$2:$AO$2000,$Z1934))</f>
      </c>
      <c r="BG1934">
        <f>IF($Z1934="","",INDEX($AP$2:$AP$2000,$Z1934))</f>
      </c>
      <c r="BH1934">
        <f>IF($Z1934="","",INDEX($AQ$2:$AQ$2000,$Z1934))</f>
      </c>
      <c r="BI1934">
        <f>IF($Z1934="","",INDEX($AR$2:$AR$2000,$Z1934))</f>
      </c>
      <c r="BJ1934">
        <f>IF($Z1934="","",INDEX($AS$2:$AS$2000,$Z1934))</f>
      </c>
      <c r="BK1934">
        <f>IF($Z1934="","",INDEX($AT$2:$AT$2000,$Z1934))</f>
      </c>
      <c r="BL1934">
        <f>IF($Z1934="","",INDEX($AU$2:$AU$2000,$Z1934))</f>
      </c>
      <c r="BM1934">
        <f>IF($Z1934="","",INDEX($AV$2:$AV$2000,$Z1934))</f>
      </c>
      <c r="BN1934">
        <f>IF($Z1934="","",INDEX($AW$2:$AW$2000,$Z1934))</f>
      </c>
      <c r="BO1934">
        <f>IF($Z1934="","",INDEX($AX$2:$AX$2000,$Z1934))</f>
      </c>
      <c r="BP1934">
        <f>IF($Z1934="","",INDEX($AY$2:$AY$2000,$Z1934))</f>
      </c>
      <c r="BQ1934">
        <f>IF($Z1934="","",INDEX($AZ$2:$AZ$2000,$Z1934))</f>
      </c>
      <c r="BR1934">
        <f>IF($Z1934="","",INDEX($BA$2:$BA$2000,$Z1934))</f>
      </c>
      <c r="BS1934">
        <f>IF($Z1934="","",INDEX($BB$2:$BB$2000,$Z1934))</f>
      </c>
      <c r="BT1934">
        <f>IF($Z1934="","",INDEX($BC$2:$BC$2000,$Z1934))</f>
      </c>
      <c r="BV1934">
        <f>IF(OR($A1934="",$P1934&lt;&gt;"Yes",$AH1934="Yes"),"",1+N($AG1934))</f>
      </c>
      <c r="BW1934">
        <f>IF($A1934="","",COUNTIFS($W$2:$W$2500,$A1934,$BZ$2:$BZ$2500,"Yes")+COUNTIFS($X$2:$X$2500,$A1934,$BY$2:$BY$2500,"Yes"))</f>
      </c>
      <c r="BX1934">
        <f>IF(OR($A1934="",$P1934="Yes"),"",IF(N($BW1934)=0,0,1+SUMIFS($CB$2:$CB$2500,$W$2:$W$2500,$A1934)+SUMIFS($CA$2:$CA$2500,$X$2:$X$2500,$A1934)))</f>
      </c>
      <c r="BY1934" t="str">
        <f>IF($Y1934="","",INDEX($AH$2:$AH$2000,$Y1934)&amp;"")</f>
      </c>
      <c r="BZ1934" t="str">
        <f>IF($Z1934="","",INDEX($AH$2:$AH$2000,$Z1934)&amp;"")</f>
      </c>
      <c r="CA1934">
        <f>IF($Y1934="","",INDEX($BV$2:$BV$2000,$Y1934))</f>
      </c>
      <c r="CB1934">
        <f>IF($Z1934="","",INDEX($BV$2:$BV$2000,$Z1934))</f>
      </c>
    </row>
    <row r="1935">
      <c r="A1935" t="str">
        <f>IF(TRIM(INDEX(games!$A:$A,ROW()))="","",TRIM(INDEX(games!$A:$A,ROW())))</f>
      </c>
      <c r="B1935">
        <f>IF(OR($A1935="",INDEX(games!$B:$B,ROW())=""),"",INDEX(games!$B:$B,ROW()))</f>
      </c>
      <c r="C1935" t="str">
        <f>IF(OR($A1935="",INDEX(games!$C:$C,ROW())=""),"",INDEX(games!$C:$C,ROW()))</f>
      </c>
      <c r="D1935">
        <f>IF($A1935="","",COUNTIF($W$2:$W$2500,$A1935)+COUNTIF($X$2:$X$2500,$A1935))</f>
      </c>
      <c r="E1935">
        <f>IF($A1935="","",IFERROR(MATCH($C1935,$R$2:$R$5,0),0))</f>
      </c>
      <c r="F1935">
        <f>IF($A1935="","",MOD(ROW(),34))</f>
      </c>
      <c r="G1935">
        <f>IF($A1935="",NA(),IF($C1935="Action",$B1935,NA()))</f>
      </c>
      <c r="H1935">
        <f>IF($A1935="",NA(),IF($C1935="Action",1+$F1935*0.023,NA()))</f>
      </c>
      <c r="I1935">
        <f>IF($A1935="",NA(),IF($C1935="Strategy",$B1935,NA()))</f>
      </c>
      <c r="J1935">
        <f>IF($A1935="",NA(),IF($C1935="Strategy",2+$F1935*0.023,NA()))</f>
      </c>
      <c r="K1935">
        <f>IF($A1935="",NA(),IF($C1935="Deckbuilder",$B1935,NA()))</f>
      </c>
      <c r="L1935">
        <f>IF($A1935="",NA(),IF($C1935="Deckbuilder",3+$F1935*0.023,NA()))</f>
      </c>
      <c r="M1935">
        <f>IF($A1935="",NA(),IF($C1935="Traditional",$B1935,NA()))</f>
      </c>
      <c r="N1935">
        <f>IF($A1935="",NA(),IF($C1935="Traditional",4+$F1935*0.023,NA()))</f>
      </c>
      <c r="O1935">
        <f>IF($A1935="","",$D1935+ROW()/1000000)</f>
      </c>
      <c r="P1935" t="str">
        <f>IF(OR($A1935="",INDEX(games!$H:$H,ROW())=""),"",INDEX(games!$H:$H,ROW()))</f>
      </c>
      <c r="Q1935">
        <f>IF(OR($A1935="",$P1935&lt;&gt;"Yes"),"",$D1935+ROW()/1000000)</f>
      </c>
      <c r="T1935">
        <f>IF($Y1935="","",INDEX($B$2:$B$2000,$Y1935))</f>
      </c>
      <c r="U1935">
        <f>IF($Z1935="","",INDEX($B$2:$B$2000,$Z1935))</f>
      </c>
      <c r="V1935">
        <f>IF(OR($T1935="",$U1935=""),"",$U1935-$T1935)</f>
      </c>
      <c r="W1935" t="str">
        <f>IF(TRIM(INDEX(connections!$A:$A,ROW()))="","",TRIM(INDEX(connections!$A:$A,ROW())))</f>
      </c>
      <c r="X1935" t="str">
        <f>IF($W1935="","",TRIM(INDEX(connections!$B:$B,ROW())))</f>
      </c>
      <c r="Y1935">
        <f>IF($W1935="","",IFERROR(MATCH($W1935,$A$2:$A$2000,0),""))</f>
      </c>
      <c r="Z1935">
        <f>IF($X1935="","",IFERROR(MATCH($X1935,$A$2:$A$2000,0),""))</f>
      </c>
      <c r="AA1935" t="str">
        <f>IF($Y1935="","",INDEX($P$2:$P$2000,$Y1935))</f>
      </c>
      <c r="AB1935" t="str">
        <f>IF($Z1935="","",INDEX($P$2:$P$2000,$Z1935))</f>
      </c>
      <c r="AC1935">
        <f>IF(AND($AA1935="Yes",$AB1935="Yes"),1,"")</f>
      </c>
      <c r="AD1935">
        <f>IF(OR($Y1935="",$Z1935=""),"",IF(INDEX($C$2:$C$2000,$Y1935)=INDEX($C$2:$C$2000,$Z1935),0,1))</f>
      </c>
      <c r="AE1935">
        <f>IF($AC1935&lt;&gt;1,"",IF(AND(INDEX($AG$2:$AG$2000,$Y1935)=1,INDEX($AG$2:$AG$2000,$Z1935)=1),1,""))</f>
      </c>
      <c r="AG1935">
        <f>IF($A1935="","",COUNTIFS($W$2:$W$2500,$A1935,$AB$2:$AB$2500,"Yes")+COUNTIFS($X$2:$X$2500,$A1935,$AA$2:$AA$2500,"Yes"))</f>
      </c>
      <c r="AH1935" t="str">
        <f>IF(OR($P1935&lt;&gt;"Yes",N($AG1935)=0),"",IF(AND($AG1935=1,COUNTIFS($W$2:$W$2500,$A1935,$AE$2:$AE$2500,1)+COUNTIFS($X$2:$X$2500,$A1935,$AE$2:$AE$2500,1)&gt;0),"","Yes"))</f>
      </c>
      <c r="AI1935">
        <f>IF($AH1935="Yes",$AG1935,"")</f>
      </c>
      <c r="AJ1935">
        <f>IF($AI1935="","",$AI1935+ROW()/1000000)</f>
      </c>
      <c r="AK1935">
        <f>IF(OR($A1935="",$P1935="Yes",N($AG1935)=0),"",$AG1935+ROW()/1000000)</f>
      </c>
      <c r="AL1935" t="str">
        <f>IF($A1935="","",INDEX(games!$J:$J,ROW())&amp;"")</f>
      </c>
      <c r="AM1935">
        <f>IF($A1935="","",SUMPRODUCT($AO1935:$BD1935,'Map Analysis'!$AP$2^{0,1,2,3,4,5,6,7,8,9,10,11,12,13,14,15}))</f>
      </c>
      <c r="AN1935">
        <f>IF($A1935="","",$AM1935+ROW()/10000000)</f>
      </c>
      <c r="AO1935">
        <f>IF($A1935="","",COUNTIF($W$2:$W$2500,$A1935))</f>
      </c>
      <c r="AP1935">
        <f>IF($A1935="","",SUMIFS($BF$2:$BF$2500,$W$2:$W$2500,$A1935))</f>
      </c>
      <c r="AQ1935">
        <f>IF($A1935="","",SUMIFS($BG$2:$BG$2500,$W$2:$W$2500,$A1935))</f>
      </c>
      <c r="AR1935">
        <f>IF($A1935="","",SUMIFS($BH$2:$BH$2500,$W$2:$W$2500,$A1935))</f>
      </c>
      <c r="AS1935">
        <f>IF($A1935="","",SUMIFS($BI$2:$BI$2500,$W$2:$W$2500,$A1935))</f>
      </c>
      <c r="AT1935">
        <f>IF($A1935="","",SUMIFS($BJ$2:$BJ$2500,$W$2:$W$2500,$A1935))</f>
      </c>
      <c r="AU1935">
        <f>IF($A1935="","",SUMIFS($BK$2:$BK$2500,$W$2:$W$2500,$A1935))</f>
      </c>
      <c r="AV1935">
        <f>IF($A1935="","",SUMIFS($BL$2:$BL$2500,$W$2:$W$2500,$A1935))</f>
      </c>
      <c r="AW1935">
        <f>IF($A1935="","",SUMIFS($BM$2:$BM$2500,$W$2:$W$2500,$A1935))</f>
      </c>
      <c r="AX1935">
        <f>IF($A1935="","",SUMIFS($BN$2:$BN$2500,$W$2:$W$2500,$A1935))</f>
      </c>
      <c r="AY1935">
        <f>IF($A1935="","",SUMIFS($BO$2:$BO$2500,$W$2:$W$2500,$A1935))</f>
      </c>
      <c r="AZ1935">
        <f>IF($A1935="","",SUMIFS($BP$2:$BP$2500,$W$2:$W$2500,$A1935))</f>
      </c>
      <c r="BA1935">
        <f>IF($A1935="","",SUMIFS($BQ$2:$BQ$2500,$W$2:$W$2500,$A1935))</f>
      </c>
      <c r="BB1935">
        <f>IF($A1935="","",SUMIFS($BR$2:$BR$2500,$W$2:$W$2500,$A1935))</f>
      </c>
      <c r="BC1935">
        <f>IF($A1935="","",SUMIFS($BS$2:$BS$2500,$W$2:$W$2500,$A1935))</f>
      </c>
      <c r="BD1935">
        <f>IF($A1935="","",SUMIFS($BT$2:$BT$2500,$W$2:$W$2500,$A1935))</f>
      </c>
      <c r="BF1935">
        <f>IF($Z1935="","",INDEX($AO$2:$AO$2000,$Z1935))</f>
      </c>
      <c r="BG1935">
        <f>IF($Z1935="","",INDEX($AP$2:$AP$2000,$Z1935))</f>
      </c>
      <c r="BH1935">
        <f>IF($Z1935="","",INDEX($AQ$2:$AQ$2000,$Z1935))</f>
      </c>
      <c r="BI1935">
        <f>IF($Z1935="","",INDEX($AR$2:$AR$2000,$Z1935))</f>
      </c>
      <c r="BJ1935">
        <f>IF($Z1935="","",INDEX($AS$2:$AS$2000,$Z1935))</f>
      </c>
      <c r="BK1935">
        <f>IF($Z1935="","",INDEX($AT$2:$AT$2000,$Z1935))</f>
      </c>
      <c r="BL1935">
        <f>IF($Z1935="","",INDEX($AU$2:$AU$2000,$Z1935))</f>
      </c>
      <c r="BM1935">
        <f>IF($Z1935="","",INDEX($AV$2:$AV$2000,$Z1935))</f>
      </c>
      <c r="BN1935">
        <f>IF($Z1935="","",INDEX($AW$2:$AW$2000,$Z1935))</f>
      </c>
      <c r="BO1935">
        <f>IF($Z1935="","",INDEX($AX$2:$AX$2000,$Z1935))</f>
      </c>
      <c r="BP1935">
        <f>IF($Z1935="","",INDEX($AY$2:$AY$2000,$Z1935))</f>
      </c>
      <c r="BQ1935">
        <f>IF($Z1935="","",INDEX($AZ$2:$AZ$2000,$Z1935))</f>
      </c>
      <c r="BR1935">
        <f>IF($Z1935="","",INDEX($BA$2:$BA$2000,$Z1935))</f>
      </c>
      <c r="BS1935">
        <f>IF($Z1935="","",INDEX($BB$2:$BB$2000,$Z1935))</f>
      </c>
      <c r="BT1935">
        <f>IF($Z1935="","",INDEX($BC$2:$BC$2000,$Z1935))</f>
      </c>
      <c r="BV1935">
        <f>IF(OR($A1935="",$P1935&lt;&gt;"Yes",$AH1935="Yes"),"",1+N($AG1935))</f>
      </c>
      <c r="BW1935">
        <f>IF($A1935="","",COUNTIFS($W$2:$W$2500,$A1935,$BZ$2:$BZ$2500,"Yes")+COUNTIFS($X$2:$X$2500,$A1935,$BY$2:$BY$2500,"Yes"))</f>
      </c>
      <c r="BX1935">
        <f>IF(OR($A1935="",$P1935="Yes"),"",IF(N($BW1935)=0,0,1+SUMIFS($CB$2:$CB$2500,$W$2:$W$2500,$A1935)+SUMIFS($CA$2:$CA$2500,$X$2:$X$2500,$A1935)))</f>
      </c>
      <c r="BY1935" t="str">
        <f>IF($Y1935="","",INDEX($AH$2:$AH$2000,$Y1935)&amp;"")</f>
      </c>
      <c r="BZ1935" t="str">
        <f>IF($Z1935="","",INDEX($AH$2:$AH$2000,$Z1935)&amp;"")</f>
      </c>
      <c r="CA1935">
        <f>IF($Y1935="","",INDEX($BV$2:$BV$2000,$Y1935))</f>
      </c>
      <c r="CB1935">
        <f>IF($Z1935="","",INDEX($BV$2:$BV$2000,$Z1935))</f>
      </c>
    </row>
    <row r="1936">
      <c r="A1936" t="str">
        <f>IF(TRIM(INDEX(games!$A:$A,ROW()))="","",TRIM(INDEX(games!$A:$A,ROW())))</f>
      </c>
      <c r="B1936">
        <f>IF(OR($A1936="",INDEX(games!$B:$B,ROW())=""),"",INDEX(games!$B:$B,ROW()))</f>
      </c>
      <c r="C1936" t="str">
        <f>IF(OR($A1936="",INDEX(games!$C:$C,ROW())=""),"",INDEX(games!$C:$C,ROW()))</f>
      </c>
      <c r="D1936">
        <f>IF($A1936="","",COUNTIF($W$2:$W$2500,$A1936)+COUNTIF($X$2:$X$2500,$A1936))</f>
      </c>
      <c r="E1936">
        <f>IF($A1936="","",IFERROR(MATCH($C1936,$R$2:$R$5,0),0))</f>
      </c>
      <c r="F1936">
        <f>IF($A1936="","",MOD(ROW(),34))</f>
      </c>
      <c r="G1936">
        <f>IF($A1936="",NA(),IF($C1936="Action",$B1936,NA()))</f>
      </c>
      <c r="H1936">
        <f>IF($A1936="",NA(),IF($C1936="Action",1+$F1936*0.023,NA()))</f>
      </c>
      <c r="I1936">
        <f>IF($A1936="",NA(),IF($C1936="Strategy",$B1936,NA()))</f>
      </c>
      <c r="J1936">
        <f>IF($A1936="",NA(),IF($C1936="Strategy",2+$F1936*0.023,NA()))</f>
      </c>
      <c r="K1936">
        <f>IF($A1936="",NA(),IF($C1936="Deckbuilder",$B1936,NA()))</f>
      </c>
      <c r="L1936">
        <f>IF($A1936="",NA(),IF($C1936="Deckbuilder",3+$F1936*0.023,NA()))</f>
      </c>
      <c r="M1936">
        <f>IF($A1936="",NA(),IF($C1936="Traditional",$B1936,NA()))</f>
      </c>
      <c r="N1936">
        <f>IF($A1936="",NA(),IF($C1936="Traditional",4+$F1936*0.023,NA()))</f>
      </c>
      <c r="O1936">
        <f>IF($A1936="","",$D1936+ROW()/1000000)</f>
      </c>
      <c r="P1936" t="str">
        <f>IF(OR($A1936="",INDEX(games!$H:$H,ROW())=""),"",INDEX(games!$H:$H,ROW()))</f>
      </c>
      <c r="Q1936">
        <f>IF(OR($A1936="",$P1936&lt;&gt;"Yes"),"",$D1936+ROW()/1000000)</f>
      </c>
      <c r="T1936">
        <f>IF($Y1936="","",INDEX($B$2:$B$2000,$Y1936))</f>
      </c>
      <c r="U1936">
        <f>IF($Z1936="","",INDEX($B$2:$B$2000,$Z1936))</f>
      </c>
      <c r="V1936">
        <f>IF(OR($T1936="",$U1936=""),"",$U1936-$T1936)</f>
      </c>
      <c r="W1936" t="str">
        <f>IF(TRIM(INDEX(connections!$A:$A,ROW()))="","",TRIM(INDEX(connections!$A:$A,ROW())))</f>
      </c>
      <c r="X1936" t="str">
        <f>IF($W1936="","",TRIM(INDEX(connections!$B:$B,ROW())))</f>
      </c>
      <c r="Y1936">
        <f>IF($W1936="","",IFERROR(MATCH($W1936,$A$2:$A$2000,0),""))</f>
      </c>
      <c r="Z1936">
        <f>IF($X1936="","",IFERROR(MATCH($X1936,$A$2:$A$2000,0),""))</f>
      </c>
      <c r="AA1936" t="str">
        <f>IF($Y1936="","",INDEX($P$2:$P$2000,$Y1936))</f>
      </c>
      <c r="AB1936" t="str">
        <f>IF($Z1936="","",INDEX($P$2:$P$2000,$Z1936))</f>
      </c>
      <c r="AC1936">
        <f>IF(AND($AA1936="Yes",$AB1936="Yes"),1,"")</f>
      </c>
      <c r="AD1936">
        <f>IF(OR($Y1936="",$Z1936=""),"",IF(INDEX($C$2:$C$2000,$Y1936)=INDEX($C$2:$C$2000,$Z1936),0,1))</f>
      </c>
      <c r="AE1936">
        <f>IF($AC1936&lt;&gt;1,"",IF(AND(INDEX($AG$2:$AG$2000,$Y1936)=1,INDEX($AG$2:$AG$2000,$Z1936)=1),1,""))</f>
      </c>
      <c r="AG1936">
        <f>IF($A1936="","",COUNTIFS($W$2:$W$2500,$A1936,$AB$2:$AB$2500,"Yes")+COUNTIFS($X$2:$X$2500,$A1936,$AA$2:$AA$2500,"Yes"))</f>
      </c>
      <c r="AH1936" t="str">
        <f>IF(OR($P1936&lt;&gt;"Yes",N($AG1936)=0),"",IF(AND($AG1936=1,COUNTIFS($W$2:$W$2500,$A1936,$AE$2:$AE$2500,1)+COUNTIFS($X$2:$X$2500,$A1936,$AE$2:$AE$2500,1)&gt;0),"","Yes"))</f>
      </c>
      <c r="AI1936">
        <f>IF($AH1936="Yes",$AG1936,"")</f>
      </c>
      <c r="AJ1936">
        <f>IF($AI1936="","",$AI1936+ROW()/1000000)</f>
      </c>
      <c r="AK1936">
        <f>IF(OR($A1936="",$P1936="Yes",N($AG1936)=0),"",$AG1936+ROW()/1000000)</f>
      </c>
      <c r="AL1936" t="str">
        <f>IF($A1936="","",INDEX(games!$J:$J,ROW())&amp;"")</f>
      </c>
      <c r="AM1936">
        <f>IF($A1936="","",SUMPRODUCT($AO1936:$BD1936,'Map Analysis'!$AP$2^{0,1,2,3,4,5,6,7,8,9,10,11,12,13,14,15}))</f>
      </c>
      <c r="AN1936">
        <f>IF($A1936="","",$AM1936+ROW()/10000000)</f>
      </c>
      <c r="AO1936">
        <f>IF($A1936="","",COUNTIF($W$2:$W$2500,$A1936))</f>
      </c>
      <c r="AP1936">
        <f>IF($A1936="","",SUMIFS($BF$2:$BF$2500,$W$2:$W$2500,$A1936))</f>
      </c>
      <c r="AQ1936">
        <f>IF($A1936="","",SUMIFS($BG$2:$BG$2500,$W$2:$W$2500,$A1936))</f>
      </c>
      <c r="AR1936">
        <f>IF($A1936="","",SUMIFS($BH$2:$BH$2500,$W$2:$W$2500,$A1936))</f>
      </c>
      <c r="AS1936">
        <f>IF($A1936="","",SUMIFS($BI$2:$BI$2500,$W$2:$W$2500,$A1936))</f>
      </c>
      <c r="AT1936">
        <f>IF($A1936="","",SUMIFS($BJ$2:$BJ$2500,$W$2:$W$2500,$A1936))</f>
      </c>
      <c r="AU1936">
        <f>IF($A1936="","",SUMIFS($BK$2:$BK$2500,$W$2:$W$2500,$A1936))</f>
      </c>
      <c r="AV1936">
        <f>IF($A1936="","",SUMIFS($BL$2:$BL$2500,$W$2:$W$2500,$A1936))</f>
      </c>
      <c r="AW1936">
        <f>IF($A1936="","",SUMIFS($BM$2:$BM$2500,$W$2:$W$2500,$A1936))</f>
      </c>
      <c r="AX1936">
        <f>IF($A1936="","",SUMIFS($BN$2:$BN$2500,$W$2:$W$2500,$A1936))</f>
      </c>
      <c r="AY1936">
        <f>IF($A1936="","",SUMIFS($BO$2:$BO$2500,$W$2:$W$2500,$A1936))</f>
      </c>
      <c r="AZ1936">
        <f>IF($A1936="","",SUMIFS($BP$2:$BP$2500,$W$2:$W$2500,$A1936))</f>
      </c>
      <c r="BA1936">
        <f>IF($A1936="","",SUMIFS($BQ$2:$BQ$2500,$W$2:$W$2500,$A1936))</f>
      </c>
      <c r="BB1936">
        <f>IF($A1936="","",SUMIFS($BR$2:$BR$2500,$W$2:$W$2500,$A1936))</f>
      </c>
      <c r="BC1936">
        <f>IF($A1936="","",SUMIFS($BS$2:$BS$2500,$W$2:$W$2500,$A1936))</f>
      </c>
      <c r="BD1936">
        <f>IF($A1936="","",SUMIFS($BT$2:$BT$2500,$W$2:$W$2500,$A1936))</f>
      </c>
      <c r="BF1936">
        <f>IF($Z1936="","",INDEX($AO$2:$AO$2000,$Z1936))</f>
      </c>
      <c r="BG1936">
        <f>IF($Z1936="","",INDEX($AP$2:$AP$2000,$Z1936))</f>
      </c>
      <c r="BH1936">
        <f>IF($Z1936="","",INDEX($AQ$2:$AQ$2000,$Z1936))</f>
      </c>
      <c r="BI1936">
        <f>IF($Z1936="","",INDEX($AR$2:$AR$2000,$Z1936))</f>
      </c>
      <c r="BJ1936">
        <f>IF($Z1936="","",INDEX($AS$2:$AS$2000,$Z1936))</f>
      </c>
      <c r="BK1936">
        <f>IF($Z1936="","",INDEX($AT$2:$AT$2000,$Z1936))</f>
      </c>
      <c r="BL1936">
        <f>IF($Z1936="","",INDEX($AU$2:$AU$2000,$Z1936))</f>
      </c>
      <c r="BM1936">
        <f>IF($Z1936="","",INDEX($AV$2:$AV$2000,$Z1936))</f>
      </c>
      <c r="BN1936">
        <f>IF($Z1936="","",INDEX($AW$2:$AW$2000,$Z1936))</f>
      </c>
      <c r="BO1936">
        <f>IF($Z1936="","",INDEX($AX$2:$AX$2000,$Z1936))</f>
      </c>
      <c r="BP1936">
        <f>IF($Z1936="","",INDEX($AY$2:$AY$2000,$Z1936))</f>
      </c>
      <c r="BQ1936">
        <f>IF($Z1936="","",INDEX($AZ$2:$AZ$2000,$Z1936))</f>
      </c>
      <c r="BR1936">
        <f>IF($Z1936="","",INDEX($BA$2:$BA$2000,$Z1936))</f>
      </c>
      <c r="BS1936">
        <f>IF($Z1936="","",INDEX($BB$2:$BB$2000,$Z1936))</f>
      </c>
      <c r="BT1936">
        <f>IF($Z1936="","",INDEX($BC$2:$BC$2000,$Z1936))</f>
      </c>
      <c r="BV1936">
        <f>IF(OR($A1936="",$P1936&lt;&gt;"Yes",$AH1936="Yes"),"",1+N($AG1936))</f>
      </c>
      <c r="BW1936">
        <f>IF($A1936="","",COUNTIFS($W$2:$W$2500,$A1936,$BZ$2:$BZ$2500,"Yes")+COUNTIFS($X$2:$X$2500,$A1936,$BY$2:$BY$2500,"Yes"))</f>
      </c>
      <c r="BX1936">
        <f>IF(OR($A1936="",$P1936="Yes"),"",IF(N($BW1936)=0,0,1+SUMIFS($CB$2:$CB$2500,$W$2:$W$2500,$A1936)+SUMIFS($CA$2:$CA$2500,$X$2:$X$2500,$A1936)))</f>
      </c>
      <c r="BY1936" t="str">
        <f>IF($Y1936="","",INDEX($AH$2:$AH$2000,$Y1936)&amp;"")</f>
      </c>
      <c r="BZ1936" t="str">
        <f>IF($Z1936="","",INDEX($AH$2:$AH$2000,$Z1936)&amp;"")</f>
      </c>
      <c r="CA1936">
        <f>IF($Y1936="","",INDEX($BV$2:$BV$2000,$Y1936))</f>
      </c>
      <c r="CB1936">
        <f>IF($Z1936="","",INDEX($BV$2:$BV$2000,$Z1936))</f>
      </c>
    </row>
    <row r="1937">
      <c r="A1937" t="str">
        <f>IF(TRIM(INDEX(games!$A:$A,ROW()))="","",TRIM(INDEX(games!$A:$A,ROW())))</f>
      </c>
      <c r="B1937">
        <f>IF(OR($A1937="",INDEX(games!$B:$B,ROW())=""),"",INDEX(games!$B:$B,ROW()))</f>
      </c>
      <c r="C1937" t="str">
        <f>IF(OR($A1937="",INDEX(games!$C:$C,ROW())=""),"",INDEX(games!$C:$C,ROW()))</f>
      </c>
      <c r="D1937">
        <f>IF($A1937="","",COUNTIF($W$2:$W$2500,$A1937)+COUNTIF($X$2:$X$2500,$A1937))</f>
      </c>
      <c r="E1937">
        <f>IF($A1937="","",IFERROR(MATCH($C1937,$R$2:$R$5,0),0))</f>
      </c>
      <c r="F1937">
        <f>IF($A1937="","",MOD(ROW(),34))</f>
      </c>
      <c r="G1937">
        <f>IF($A1937="",NA(),IF($C1937="Action",$B1937,NA()))</f>
      </c>
      <c r="H1937">
        <f>IF($A1937="",NA(),IF($C1937="Action",1+$F1937*0.023,NA()))</f>
      </c>
      <c r="I1937">
        <f>IF($A1937="",NA(),IF($C1937="Strategy",$B1937,NA()))</f>
      </c>
      <c r="J1937">
        <f>IF($A1937="",NA(),IF($C1937="Strategy",2+$F1937*0.023,NA()))</f>
      </c>
      <c r="K1937">
        <f>IF($A1937="",NA(),IF($C1937="Deckbuilder",$B1937,NA()))</f>
      </c>
      <c r="L1937">
        <f>IF($A1937="",NA(),IF($C1937="Deckbuilder",3+$F1937*0.023,NA()))</f>
      </c>
      <c r="M1937">
        <f>IF($A1937="",NA(),IF($C1937="Traditional",$B1937,NA()))</f>
      </c>
      <c r="N1937">
        <f>IF($A1937="",NA(),IF($C1937="Traditional",4+$F1937*0.023,NA()))</f>
      </c>
      <c r="O1937">
        <f>IF($A1937="","",$D1937+ROW()/1000000)</f>
      </c>
      <c r="P1937" t="str">
        <f>IF(OR($A1937="",INDEX(games!$H:$H,ROW())=""),"",INDEX(games!$H:$H,ROW()))</f>
      </c>
      <c r="Q1937">
        <f>IF(OR($A1937="",$P1937&lt;&gt;"Yes"),"",$D1937+ROW()/1000000)</f>
      </c>
      <c r="T1937">
        <f>IF($Y1937="","",INDEX($B$2:$B$2000,$Y1937))</f>
      </c>
      <c r="U1937">
        <f>IF($Z1937="","",INDEX($B$2:$B$2000,$Z1937))</f>
      </c>
      <c r="V1937">
        <f>IF(OR($T1937="",$U1937=""),"",$U1937-$T1937)</f>
      </c>
      <c r="W1937" t="str">
        <f>IF(TRIM(INDEX(connections!$A:$A,ROW()))="","",TRIM(INDEX(connections!$A:$A,ROW())))</f>
      </c>
      <c r="X1937" t="str">
        <f>IF($W1937="","",TRIM(INDEX(connections!$B:$B,ROW())))</f>
      </c>
      <c r="Y1937">
        <f>IF($W1937="","",IFERROR(MATCH($W1937,$A$2:$A$2000,0),""))</f>
      </c>
      <c r="Z1937">
        <f>IF($X1937="","",IFERROR(MATCH($X1937,$A$2:$A$2000,0),""))</f>
      </c>
      <c r="AA1937" t="str">
        <f>IF($Y1937="","",INDEX($P$2:$P$2000,$Y1937))</f>
      </c>
      <c r="AB1937" t="str">
        <f>IF($Z1937="","",INDEX($P$2:$P$2000,$Z1937))</f>
      </c>
      <c r="AC1937">
        <f>IF(AND($AA1937="Yes",$AB1937="Yes"),1,"")</f>
      </c>
      <c r="AD1937">
        <f>IF(OR($Y1937="",$Z1937=""),"",IF(INDEX($C$2:$C$2000,$Y1937)=INDEX($C$2:$C$2000,$Z1937),0,1))</f>
      </c>
      <c r="AE1937">
        <f>IF($AC1937&lt;&gt;1,"",IF(AND(INDEX($AG$2:$AG$2000,$Y1937)=1,INDEX($AG$2:$AG$2000,$Z1937)=1),1,""))</f>
      </c>
      <c r="AG1937">
        <f>IF($A1937="","",COUNTIFS($W$2:$W$2500,$A1937,$AB$2:$AB$2500,"Yes")+COUNTIFS($X$2:$X$2500,$A1937,$AA$2:$AA$2500,"Yes"))</f>
      </c>
      <c r="AH1937" t="str">
        <f>IF(OR($P1937&lt;&gt;"Yes",N($AG1937)=0),"",IF(AND($AG1937=1,COUNTIFS($W$2:$W$2500,$A1937,$AE$2:$AE$2500,1)+COUNTIFS($X$2:$X$2500,$A1937,$AE$2:$AE$2500,1)&gt;0),"","Yes"))</f>
      </c>
      <c r="AI1937">
        <f>IF($AH1937="Yes",$AG1937,"")</f>
      </c>
      <c r="AJ1937">
        <f>IF($AI1937="","",$AI1937+ROW()/1000000)</f>
      </c>
      <c r="AK1937">
        <f>IF(OR($A1937="",$P1937="Yes",N($AG1937)=0),"",$AG1937+ROW()/1000000)</f>
      </c>
      <c r="AL1937" t="str">
        <f>IF($A1937="","",INDEX(games!$J:$J,ROW())&amp;"")</f>
      </c>
      <c r="AM1937">
        <f>IF($A1937="","",SUMPRODUCT($AO1937:$BD1937,'Map Analysis'!$AP$2^{0,1,2,3,4,5,6,7,8,9,10,11,12,13,14,15}))</f>
      </c>
      <c r="AN1937">
        <f>IF($A1937="","",$AM1937+ROW()/10000000)</f>
      </c>
      <c r="AO1937">
        <f>IF($A1937="","",COUNTIF($W$2:$W$2500,$A1937))</f>
      </c>
      <c r="AP1937">
        <f>IF($A1937="","",SUMIFS($BF$2:$BF$2500,$W$2:$W$2500,$A1937))</f>
      </c>
      <c r="AQ1937">
        <f>IF($A1937="","",SUMIFS($BG$2:$BG$2500,$W$2:$W$2500,$A1937))</f>
      </c>
      <c r="AR1937">
        <f>IF($A1937="","",SUMIFS($BH$2:$BH$2500,$W$2:$W$2500,$A1937))</f>
      </c>
      <c r="AS1937">
        <f>IF($A1937="","",SUMIFS($BI$2:$BI$2500,$W$2:$W$2500,$A1937))</f>
      </c>
      <c r="AT1937">
        <f>IF($A1937="","",SUMIFS($BJ$2:$BJ$2500,$W$2:$W$2500,$A1937))</f>
      </c>
      <c r="AU1937">
        <f>IF($A1937="","",SUMIFS($BK$2:$BK$2500,$W$2:$W$2500,$A1937))</f>
      </c>
      <c r="AV1937">
        <f>IF($A1937="","",SUMIFS($BL$2:$BL$2500,$W$2:$W$2500,$A1937))</f>
      </c>
      <c r="AW1937">
        <f>IF($A1937="","",SUMIFS($BM$2:$BM$2500,$W$2:$W$2500,$A1937))</f>
      </c>
      <c r="AX1937">
        <f>IF($A1937="","",SUMIFS($BN$2:$BN$2500,$W$2:$W$2500,$A1937))</f>
      </c>
      <c r="AY1937">
        <f>IF($A1937="","",SUMIFS($BO$2:$BO$2500,$W$2:$W$2500,$A1937))</f>
      </c>
      <c r="AZ1937">
        <f>IF($A1937="","",SUMIFS($BP$2:$BP$2500,$W$2:$W$2500,$A1937))</f>
      </c>
      <c r="BA1937">
        <f>IF($A1937="","",SUMIFS($BQ$2:$BQ$2500,$W$2:$W$2500,$A1937))</f>
      </c>
      <c r="BB1937">
        <f>IF($A1937="","",SUMIFS($BR$2:$BR$2500,$W$2:$W$2500,$A1937))</f>
      </c>
      <c r="BC1937">
        <f>IF($A1937="","",SUMIFS($BS$2:$BS$2500,$W$2:$W$2500,$A1937))</f>
      </c>
      <c r="BD1937">
        <f>IF($A1937="","",SUMIFS($BT$2:$BT$2500,$W$2:$W$2500,$A1937))</f>
      </c>
      <c r="BF1937">
        <f>IF($Z1937="","",INDEX($AO$2:$AO$2000,$Z1937))</f>
      </c>
      <c r="BG1937">
        <f>IF($Z1937="","",INDEX($AP$2:$AP$2000,$Z1937))</f>
      </c>
      <c r="BH1937">
        <f>IF($Z1937="","",INDEX($AQ$2:$AQ$2000,$Z1937))</f>
      </c>
      <c r="BI1937">
        <f>IF($Z1937="","",INDEX($AR$2:$AR$2000,$Z1937))</f>
      </c>
      <c r="BJ1937">
        <f>IF($Z1937="","",INDEX($AS$2:$AS$2000,$Z1937))</f>
      </c>
      <c r="BK1937">
        <f>IF($Z1937="","",INDEX($AT$2:$AT$2000,$Z1937))</f>
      </c>
      <c r="BL1937">
        <f>IF($Z1937="","",INDEX($AU$2:$AU$2000,$Z1937))</f>
      </c>
      <c r="BM1937">
        <f>IF($Z1937="","",INDEX($AV$2:$AV$2000,$Z1937))</f>
      </c>
      <c r="BN1937">
        <f>IF($Z1937="","",INDEX($AW$2:$AW$2000,$Z1937))</f>
      </c>
      <c r="BO1937">
        <f>IF($Z1937="","",INDEX($AX$2:$AX$2000,$Z1937))</f>
      </c>
      <c r="BP1937">
        <f>IF($Z1937="","",INDEX($AY$2:$AY$2000,$Z1937))</f>
      </c>
      <c r="BQ1937">
        <f>IF($Z1937="","",INDEX($AZ$2:$AZ$2000,$Z1937))</f>
      </c>
      <c r="BR1937">
        <f>IF($Z1937="","",INDEX($BA$2:$BA$2000,$Z1937))</f>
      </c>
      <c r="BS1937">
        <f>IF($Z1937="","",INDEX($BB$2:$BB$2000,$Z1937))</f>
      </c>
      <c r="BT1937">
        <f>IF($Z1937="","",INDEX($BC$2:$BC$2000,$Z1937))</f>
      </c>
      <c r="BV1937">
        <f>IF(OR($A1937="",$P1937&lt;&gt;"Yes",$AH1937="Yes"),"",1+N($AG1937))</f>
      </c>
      <c r="BW1937">
        <f>IF($A1937="","",COUNTIFS($W$2:$W$2500,$A1937,$BZ$2:$BZ$2500,"Yes")+COUNTIFS($X$2:$X$2500,$A1937,$BY$2:$BY$2500,"Yes"))</f>
      </c>
      <c r="BX1937">
        <f>IF(OR($A1937="",$P1937="Yes"),"",IF(N($BW1937)=0,0,1+SUMIFS($CB$2:$CB$2500,$W$2:$W$2500,$A1937)+SUMIFS($CA$2:$CA$2500,$X$2:$X$2500,$A1937)))</f>
      </c>
      <c r="BY1937" t="str">
        <f>IF($Y1937="","",INDEX($AH$2:$AH$2000,$Y1937)&amp;"")</f>
      </c>
      <c r="BZ1937" t="str">
        <f>IF($Z1937="","",INDEX($AH$2:$AH$2000,$Z1937)&amp;"")</f>
      </c>
      <c r="CA1937">
        <f>IF($Y1937="","",INDEX($BV$2:$BV$2000,$Y1937))</f>
      </c>
      <c r="CB1937">
        <f>IF($Z1937="","",INDEX($BV$2:$BV$2000,$Z1937))</f>
      </c>
    </row>
    <row r="1938">
      <c r="A1938" t="str">
        <f>IF(TRIM(INDEX(games!$A:$A,ROW()))="","",TRIM(INDEX(games!$A:$A,ROW())))</f>
      </c>
      <c r="B1938">
        <f>IF(OR($A1938="",INDEX(games!$B:$B,ROW())=""),"",INDEX(games!$B:$B,ROW()))</f>
      </c>
      <c r="C1938" t="str">
        <f>IF(OR($A1938="",INDEX(games!$C:$C,ROW())=""),"",INDEX(games!$C:$C,ROW()))</f>
      </c>
      <c r="D1938">
        <f>IF($A1938="","",COUNTIF($W$2:$W$2500,$A1938)+COUNTIF($X$2:$X$2500,$A1938))</f>
      </c>
      <c r="E1938">
        <f>IF($A1938="","",IFERROR(MATCH($C1938,$R$2:$R$5,0),0))</f>
      </c>
      <c r="F1938">
        <f>IF($A1938="","",MOD(ROW(),34))</f>
      </c>
      <c r="G1938">
        <f>IF($A1938="",NA(),IF($C1938="Action",$B1938,NA()))</f>
      </c>
      <c r="H1938">
        <f>IF($A1938="",NA(),IF($C1938="Action",1+$F1938*0.023,NA()))</f>
      </c>
      <c r="I1938">
        <f>IF($A1938="",NA(),IF($C1938="Strategy",$B1938,NA()))</f>
      </c>
      <c r="J1938">
        <f>IF($A1938="",NA(),IF($C1938="Strategy",2+$F1938*0.023,NA()))</f>
      </c>
      <c r="K1938">
        <f>IF($A1938="",NA(),IF($C1938="Deckbuilder",$B1938,NA()))</f>
      </c>
      <c r="L1938">
        <f>IF($A1938="",NA(),IF($C1938="Deckbuilder",3+$F1938*0.023,NA()))</f>
      </c>
      <c r="M1938">
        <f>IF($A1938="",NA(),IF($C1938="Traditional",$B1938,NA()))</f>
      </c>
      <c r="N1938">
        <f>IF($A1938="",NA(),IF($C1938="Traditional",4+$F1938*0.023,NA()))</f>
      </c>
      <c r="O1938">
        <f>IF($A1938="","",$D1938+ROW()/1000000)</f>
      </c>
      <c r="P1938" t="str">
        <f>IF(OR($A1938="",INDEX(games!$H:$H,ROW())=""),"",INDEX(games!$H:$H,ROW()))</f>
      </c>
      <c r="Q1938">
        <f>IF(OR($A1938="",$P1938&lt;&gt;"Yes"),"",$D1938+ROW()/1000000)</f>
      </c>
      <c r="T1938">
        <f>IF($Y1938="","",INDEX($B$2:$B$2000,$Y1938))</f>
      </c>
      <c r="U1938">
        <f>IF($Z1938="","",INDEX($B$2:$B$2000,$Z1938))</f>
      </c>
      <c r="V1938">
        <f>IF(OR($T1938="",$U1938=""),"",$U1938-$T1938)</f>
      </c>
      <c r="W1938" t="str">
        <f>IF(TRIM(INDEX(connections!$A:$A,ROW()))="","",TRIM(INDEX(connections!$A:$A,ROW())))</f>
      </c>
      <c r="X1938" t="str">
        <f>IF($W1938="","",TRIM(INDEX(connections!$B:$B,ROW())))</f>
      </c>
      <c r="Y1938">
        <f>IF($W1938="","",IFERROR(MATCH($W1938,$A$2:$A$2000,0),""))</f>
      </c>
      <c r="Z1938">
        <f>IF($X1938="","",IFERROR(MATCH($X1938,$A$2:$A$2000,0),""))</f>
      </c>
      <c r="AA1938" t="str">
        <f>IF($Y1938="","",INDEX($P$2:$P$2000,$Y1938))</f>
      </c>
      <c r="AB1938" t="str">
        <f>IF($Z1938="","",INDEX($P$2:$P$2000,$Z1938))</f>
      </c>
      <c r="AC1938">
        <f>IF(AND($AA1938="Yes",$AB1938="Yes"),1,"")</f>
      </c>
      <c r="AD1938">
        <f>IF(OR($Y1938="",$Z1938=""),"",IF(INDEX($C$2:$C$2000,$Y1938)=INDEX($C$2:$C$2000,$Z1938),0,1))</f>
      </c>
      <c r="AE1938">
        <f>IF($AC1938&lt;&gt;1,"",IF(AND(INDEX($AG$2:$AG$2000,$Y1938)=1,INDEX($AG$2:$AG$2000,$Z1938)=1),1,""))</f>
      </c>
      <c r="AG1938">
        <f>IF($A1938="","",COUNTIFS($W$2:$W$2500,$A1938,$AB$2:$AB$2500,"Yes")+COUNTIFS($X$2:$X$2500,$A1938,$AA$2:$AA$2500,"Yes"))</f>
      </c>
      <c r="AH1938" t="str">
        <f>IF(OR($P1938&lt;&gt;"Yes",N($AG1938)=0),"",IF(AND($AG1938=1,COUNTIFS($W$2:$W$2500,$A1938,$AE$2:$AE$2500,1)+COUNTIFS($X$2:$X$2500,$A1938,$AE$2:$AE$2500,1)&gt;0),"","Yes"))</f>
      </c>
      <c r="AI1938">
        <f>IF($AH1938="Yes",$AG1938,"")</f>
      </c>
      <c r="AJ1938">
        <f>IF($AI1938="","",$AI1938+ROW()/1000000)</f>
      </c>
      <c r="AK1938">
        <f>IF(OR($A1938="",$P1938="Yes",N($AG1938)=0),"",$AG1938+ROW()/1000000)</f>
      </c>
      <c r="AL1938" t="str">
        <f>IF($A1938="","",INDEX(games!$J:$J,ROW())&amp;"")</f>
      </c>
      <c r="AM1938">
        <f>IF($A1938="","",SUMPRODUCT($AO1938:$BD1938,'Map Analysis'!$AP$2^{0,1,2,3,4,5,6,7,8,9,10,11,12,13,14,15}))</f>
      </c>
      <c r="AN1938">
        <f>IF($A1938="","",$AM1938+ROW()/10000000)</f>
      </c>
      <c r="AO1938">
        <f>IF($A1938="","",COUNTIF($W$2:$W$2500,$A1938))</f>
      </c>
      <c r="AP1938">
        <f>IF($A1938="","",SUMIFS($BF$2:$BF$2500,$W$2:$W$2500,$A1938))</f>
      </c>
      <c r="AQ1938">
        <f>IF($A1938="","",SUMIFS($BG$2:$BG$2500,$W$2:$W$2500,$A1938))</f>
      </c>
      <c r="AR1938">
        <f>IF($A1938="","",SUMIFS($BH$2:$BH$2500,$W$2:$W$2500,$A1938))</f>
      </c>
      <c r="AS1938">
        <f>IF($A1938="","",SUMIFS($BI$2:$BI$2500,$W$2:$W$2500,$A1938))</f>
      </c>
      <c r="AT1938">
        <f>IF($A1938="","",SUMIFS($BJ$2:$BJ$2500,$W$2:$W$2500,$A1938))</f>
      </c>
      <c r="AU1938">
        <f>IF($A1938="","",SUMIFS($BK$2:$BK$2500,$W$2:$W$2500,$A1938))</f>
      </c>
      <c r="AV1938">
        <f>IF($A1938="","",SUMIFS($BL$2:$BL$2500,$W$2:$W$2500,$A1938))</f>
      </c>
      <c r="AW1938">
        <f>IF($A1938="","",SUMIFS($BM$2:$BM$2500,$W$2:$W$2500,$A1938))</f>
      </c>
      <c r="AX1938">
        <f>IF($A1938="","",SUMIFS($BN$2:$BN$2500,$W$2:$W$2500,$A1938))</f>
      </c>
      <c r="AY1938">
        <f>IF($A1938="","",SUMIFS($BO$2:$BO$2500,$W$2:$W$2500,$A1938))</f>
      </c>
      <c r="AZ1938">
        <f>IF($A1938="","",SUMIFS($BP$2:$BP$2500,$W$2:$W$2500,$A1938))</f>
      </c>
      <c r="BA1938">
        <f>IF($A1938="","",SUMIFS($BQ$2:$BQ$2500,$W$2:$W$2500,$A1938))</f>
      </c>
      <c r="BB1938">
        <f>IF($A1938="","",SUMIFS($BR$2:$BR$2500,$W$2:$W$2500,$A1938))</f>
      </c>
      <c r="BC1938">
        <f>IF($A1938="","",SUMIFS($BS$2:$BS$2500,$W$2:$W$2500,$A1938))</f>
      </c>
      <c r="BD1938">
        <f>IF($A1938="","",SUMIFS($BT$2:$BT$2500,$W$2:$W$2500,$A1938))</f>
      </c>
      <c r="BF1938">
        <f>IF($Z1938="","",INDEX($AO$2:$AO$2000,$Z1938))</f>
      </c>
      <c r="BG1938">
        <f>IF($Z1938="","",INDEX($AP$2:$AP$2000,$Z1938))</f>
      </c>
      <c r="BH1938">
        <f>IF($Z1938="","",INDEX($AQ$2:$AQ$2000,$Z1938))</f>
      </c>
      <c r="BI1938">
        <f>IF($Z1938="","",INDEX($AR$2:$AR$2000,$Z1938))</f>
      </c>
      <c r="BJ1938">
        <f>IF($Z1938="","",INDEX($AS$2:$AS$2000,$Z1938))</f>
      </c>
      <c r="BK1938">
        <f>IF($Z1938="","",INDEX($AT$2:$AT$2000,$Z1938))</f>
      </c>
      <c r="BL1938">
        <f>IF($Z1938="","",INDEX($AU$2:$AU$2000,$Z1938))</f>
      </c>
      <c r="BM1938">
        <f>IF($Z1938="","",INDEX($AV$2:$AV$2000,$Z1938))</f>
      </c>
      <c r="BN1938">
        <f>IF($Z1938="","",INDEX($AW$2:$AW$2000,$Z1938))</f>
      </c>
      <c r="BO1938">
        <f>IF($Z1938="","",INDEX($AX$2:$AX$2000,$Z1938))</f>
      </c>
      <c r="BP1938">
        <f>IF($Z1938="","",INDEX($AY$2:$AY$2000,$Z1938))</f>
      </c>
      <c r="BQ1938">
        <f>IF($Z1938="","",INDEX($AZ$2:$AZ$2000,$Z1938))</f>
      </c>
      <c r="BR1938">
        <f>IF($Z1938="","",INDEX($BA$2:$BA$2000,$Z1938))</f>
      </c>
      <c r="BS1938">
        <f>IF($Z1938="","",INDEX($BB$2:$BB$2000,$Z1938))</f>
      </c>
      <c r="BT1938">
        <f>IF($Z1938="","",INDEX($BC$2:$BC$2000,$Z1938))</f>
      </c>
      <c r="BV1938">
        <f>IF(OR($A1938="",$P1938&lt;&gt;"Yes",$AH1938="Yes"),"",1+N($AG1938))</f>
      </c>
      <c r="BW1938">
        <f>IF($A1938="","",COUNTIFS($W$2:$W$2500,$A1938,$BZ$2:$BZ$2500,"Yes")+COUNTIFS($X$2:$X$2500,$A1938,$BY$2:$BY$2500,"Yes"))</f>
      </c>
      <c r="BX1938">
        <f>IF(OR($A1938="",$P1938="Yes"),"",IF(N($BW1938)=0,0,1+SUMIFS($CB$2:$CB$2500,$W$2:$W$2500,$A1938)+SUMIFS($CA$2:$CA$2500,$X$2:$X$2500,$A1938)))</f>
      </c>
      <c r="BY1938" t="str">
        <f>IF($Y1938="","",INDEX($AH$2:$AH$2000,$Y1938)&amp;"")</f>
      </c>
      <c r="BZ1938" t="str">
        <f>IF($Z1938="","",INDEX($AH$2:$AH$2000,$Z1938)&amp;"")</f>
      </c>
      <c r="CA1938">
        <f>IF($Y1938="","",INDEX($BV$2:$BV$2000,$Y1938))</f>
      </c>
      <c r="CB1938">
        <f>IF($Z1938="","",INDEX($BV$2:$BV$2000,$Z1938))</f>
      </c>
    </row>
    <row r="1939">
      <c r="A1939" t="str">
        <f>IF(TRIM(INDEX(games!$A:$A,ROW()))="","",TRIM(INDEX(games!$A:$A,ROW())))</f>
      </c>
      <c r="B1939">
        <f>IF(OR($A1939="",INDEX(games!$B:$B,ROW())=""),"",INDEX(games!$B:$B,ROW()))</f>
      </c>
      <c r="C1939" t="str">
        <f>IF(OR($A1939="",INDEX(games!$C:$C,ROW())=""),"",INDEX(games!$C:$C,ROW()))</f>
      </c>
      <c r="D1939">
        <f>IF($A1939="","",COUNTIF($W$2:$W$2500,$A1939)+COUNTIF($X$2:$X$2500,$A1939))</f>
      </c>
      <c r="E1939">
        <f>IF($A1939="","",IFERROR(MATCH($C1939,$R$2:$R$5,0),0))</f>
      </c>
      <c r="F1939">
        <f>IF($A1939="","",MOD(ROW(),34))</f>
      </c>
      <c r="G1939">
        <f>IF($A1939="",NA(),IF($C1939="Action",$B1939,NA()))</f>
      </c>
      <c r="H1939">
        <f>IF($A1939="",NA(),IF($C1939="Action",1+$F1939*0.023,NA()))</f>
      </c>
      <c r="I1939">
        <f>IF($A1939="",NA(),IF($C1939="Strategy",$B1939,NA()))</f>
      </c>
      <c r="J1939">
        <f>IF($A1939="",NA(),IF($C1939="Strategy",2+$F1939*0.023,NA()))</f>
      </c>
      <c r="K1939">
        <f>IF($A1939="",NA(),IF($C1939="Deckbuilder",$B1939,NA()))</f>
      </c>
      <c r="L1939">
        <f>IF($A1939="",NA(),IF($C1939="Deckbuilder",3+$F1939*0.023,NA()))</f>
      </c>
      <c r="M1939">
        <f>IF($A1939="",NA(),IF($C1939="Traditional",$B1939,NA()))</f>
      </c>
      <c r="N1939">
        <f>IF($A1939="",NA(),IF($C1939="Traditional",4+$F1939*0.023,NA()))</f>
      </c>
      <c r="O1939">
        <f>IF($A1939="","",$D1939+ROW()/1000000)</f>
      </c>
      <c r="P1939" t="str">
        <f>IF(OR($A1939="",INDEX(games!$H:$H,ROW())=""),"",INDEX(games!$H:$H,ROW()))</f>
      </c>
      <c r="Q1939">
        <f>IF(OR($A1939="",$P1939&lt;&gt;"Yes"),"",$D1939+ROW()/1000000)</f>
      </c>
      <c r="T1939">
        <f>IF($Y1939="","",INDEX($B$2:$B$2000,$Y1939))</f>
      </c>
      <c r="U1939">
        <f>IF($Z1939="","",INDEX($B$2:$B$2000,$Z1939))</f>
      </c>
      <c r="V1939">
        <f>IF(OR($T1939="",$U1939=""),"",$U1939-$T1939)</f>
      </c>
      <c r="W1939" t="str">
        <f>IF(TRIM(INDEX(connections!$A:$A,ROW()))="","",TRIM(INDEX(connections!$A:$A,ROW())))</f>
      </c>
      <c r="X1939" t="str">
        <f>IF($W1939="","",TRIM(INDEX(connections!$B:$B,ROW())))</f>
      </c>
      <c r="Y1939">
        <f>IF($W1939="","",IFERROR(MATCH($W1939,$A$2:$A$2000,0),""))</f>
      </c>
      <c r="Z1939">
        <f>IF($X1939="","",IFERROR(MATCH($X1939,$A$2:$A$2000,0),""))</f>
      </c>
      <c r="AA1939" t="str">
        <f>IF($Y1939="","",INDEX($P$2:$P$2000,$Y1939))</f>
      </c>
      <c r="AB1939" t="str">
        <f>IF($Z1939="","",INDEX($P$2:$P$2000,$Z1939))</f>
      </c>
      <c r="AC1939">
        <f>IF(AND($AA1939="Yes",$AB1939="Yes"),1,"")</f>
      </c>
      <c r="AD1939">
        <f>IF(OR($Y1939="",$Z1939=""),"",IF(INDEX($C$2:$C$2000,$Y1939)=INDEX($C$2:$C$2000,$Z1939),0,1))</f>
      </c>
      <c r="AE1939">
        <f>IF($AC1939&lt;&gt;1,"",IF(AND(INDEX($AG$2:$AG$2000,$Y1939)=1,INDEX($AG$2:$AG$2000,$Z1939)=1),1,""))</f>
      </c>
      <c r="AG1939">
        <f>IF($A1939="","",COUNTIFS($W$2:$W$2500,$A1939,$AB$2:$AB$2500,"Yes")+COUNTIFS($X$2:$X$2500,$A1939,$AA$2:$AA$2500,"Yes"))</f>
      </c>
      <c r="AH1939" t="str">
        <f>IF(OR($P1939&lt;&gt;"Yes",N($AG1939)=0),"",IF(AND($AG1939=1,COUNTIFS($W$2:$W$2500,$A1939,$AE$2:$AE$2500,1)+COUNTIFS($X$2:$X$2500,$A1939,$AE$2:$AE$2500,1)&gt;0),"","Yes"))</f>
      </c>
      <c r="AI1939">
        <f>IF($AH1939="Yes",$AG1939,"")</f>
      </c>
      <c r="AJ1939">
        <f>IF($AI1939="","",$AI1939+ROW()/1000000)</f>
      </c>
      <c r="AK1939">
        <f>IF(OR($A1939="",$P1939="Yes",N($AG1939)=0),"",$AG1939+ROW()/1000000)</f>
      </c>
      <c r="AL1939" t="str">
        <f>IF($A1939="","",INDEX(games!$J:$J,ROW())&amp;"")</f>
      </c>
      <c r="AM1939">
        <f>IF($A1939="","",SUMPRODUCT($AO1939:$BD1939,'Map Analysis'!$AP$2^{0,1,2,3,4,5,6,7,8,9,10,11,12,13,14,15}))</f>
      </c>
      <c r="AN1939">
        <f>IF($A1939="","",$AM1939+ROW()/10000000)</f>
      </c>
      <c r="AO1939">
        <f>IF($A1939="","",COUNTIF($W$2:$W$2500,$A1939))</f>
      </c>
      <c r="AP1939">
        <f>IF($A1939="","",SUMIFS($BF$2:$BF$2500,$W$2:$W$2500,$A1939))</f>
      </c>
      <c r="AQ1939">
        <f>IF($A1939="","",SUMIFS($BG$2:$BG$2500,$W$2:$W$2500,$A1939))</f>
      </c>
      <c r="AR1939">
        <f>IF($A1939="","",SUMIFS($BH$2:$BH$2500,$W$2:$W$2500,$A1939))</f>
      </c>
      <c r="AS1939">
        <f>IF($A1939="","",SUMIFS($BI$2:$BI$2500,$W$2:$W$2500,$A1939))</f>
      </c>
      <c r="AT1939">
        <f>IF($A1939="","",SUMIFS($BJ$2:$BJ$2500,$W$2:$W$2500,$A1939))</f>
      </c>
      <c r="AU1939">
        <f>IF($A1939="","",SUMIFS($BK$2:$BK$2500,$W$2:$W$2500,$A1939))</f>
      </c>
      <c r="AV1939">
        <f>IF($A1939="","",SUMIFS($BL$2:$BL$2500,$W$2:$W$2500,$A1939))</f>
      </c>
      <c r="AW1939">
        <f>IF($A1939="","",SUMIFS($BM$2:$BM$2500,$W$2:$W$2500,$A1939))</f>
      </c>
      <c r="AX1939">
        <f>IF($A1939="","",SUMIFS($BN$2:$BN$2500,$W$2:$W$2500,$A1939))</f>
      </c>
      <c r="AY1939">
        <f>IF($A1939="","",SUMIFS($BO$2:$BO$2500,$W$2:$W$2500,$A1939))</f>
      </c>
      <c r="AZ1939">
        <f>IF($A1939="","",SUMIFS($BP$2:$BP$2500,$W$2:$W$2500,$A1939))</f>
      </c>
      <c r="BA1939">
        <f>IF($A1939="","",SUMIFS($BQ$2:$BQ$2500,$W$2:$W$2500,$A1939))</f>
      </c>
      <c r="BB1939">
        <f>IF($A1939="","",SUMIFS($BR$2:$BR$2500,$W$2:$W$2500,$A1939))</f>
      </c>
      <c r="BC1939">
        <f>IF($A1939="","",SUMIFS($BS$2:$BS$2500,$W$2:$W$2500,$A1939))</f>
      </c>
      <c r="BD1939">
        <f>IF($A1939="","",SUMIFS($BT$2:$BT$2500,$W$2:$W$2500,$A1939))</f>
      </c>
      <c r="BF1939">
        <f>IF($Z1939="","",INDEX($AO$2:$AO$2000,$Z1939))</f>
      </c>
      <c r="BG1939">
        <f>IF($Z1939="","",INDEX($AP$2:$AP$2000,$Z1939))</f>
      </c>
      <c r="BH1939">
        <f>IF($Z1939="","",INDEX($AQ$2:$AQ$2000,$Z1939))</f>
      </c>
      <c r="BI1939">
        <f>IF($Z1939="","",INDEX($AR$2:$AR$2000,$Z1939))</f>
      </c>
      <c r="BJ1939">
        <f>IF($Z1939="","",INDEX($AS$2:$AS$2000,$Z1939))</f>
      </c>
      <c r="BK1939">
        <f>IF($Z1939="","",INDEX($AT$2:$AT$2000,$Z1939))</f>
      </c>
      <c r="BL1939">
        <f>IF($Z1939="","",INDEX($AU$2:$AU$2000,$Z1939))</f>
      </c>
      <c r="BM1939">
        <f>IF($Z1939="","",INDEX($AV$2:$AV$2000,$Z1939))</f>
      </c>
      <c r="BN1939">
        <f>IF($Z1939="","",INDEX($AW$2:$AW$2000,$Z1939))</f>
      </c>
      <c r="BO1939">
        <f>IF($Z1939="","",INDEX($AX$2:$AX$2000,$Z1939))</f>
      </c>
      <c r="BP1939">
        <f>IF($Z1939="","",INDEX($AY$2:$AY$2000,$Z1939))</f>
      </c>
      <c r="BQ1939">
        <f>IF($Z1939="","",INDEX($AZ$2:$AZ$2000,$Z1939))</f>
      </c>
      <c r="BR1939">
        <f>IF($Z1939="","",INDEX($BA$2:$BA$2000,$Z1939))</f>
      </c>
      <c r="BS1939">
        <f>IF($Z1939="","",INDEX($BB$2:$BB$2000,$Z1939))</f>
      </c>
      <c r="BT1939">
        <f>IF($Z1939="","",INDEX($BC$2:$BC$2000,$Z1939))</f>
      </c>
      <c r="BV1939">
        <f>IF(OR($A1939="",$P1939&lt;&gt;"Yes",$AH1939="Yes"),"",1+N($AG1939))</f>
      </c>
      <c r="BW1939">
        <f>IF($A1939="","",COUNTIFS($W$2:$W$2500,$A1939,$BZ$2:$BZ$2500,"Yes")+COUNTIFS($X$2:$X$2500,$A1939,$BY$2:$BY$2500,"Yes"))</f>
      </c>
      <c r="BX1939">
        <f>IF(OR($A1939="",$P1939="Yes"),"",IF(N($BW1939)=0,0,1+SUMIFS($CB$2:$CB$2500,$W$2:$W$2500,$A1939)+SUMIFS($CA$2:$CA$2500,$X$2:$X$2500,$A1939)))</f>
      </c>
      <c r="BY1939" t="str">
        <f>IF($Y1939="","",INDEX($AH$2:$AH$2000,$Y1939)&amp;"")</f>
      </c>
      <c r="BZ1939" t="str">
        <f>IF($Z1939="","",INDEX($AH$2:$AH$2000,$Z1939)&amp;"")</f>
      </c>
      <c r="CA1939">
        <f>IF($Y1939="","",INDEX($BV$2:$BV$2000,$Y1939))</f>
      </c>
      <c r="CB1939">
        <f>IF($Z1939="","",INDEX($BV$2:$BV$2000,$Z1939))</f>
      </c>
    </row>
    <row r="1940">
      <c r="A1940" t="str">
        <f>IF(TRIM(INDEX(games!$A:$A,ROW()))="","",TRIM(INDEX(games!$A:$A,ROW())))</f>
      </c>
      <c r="B1940">
        <f>IF(OR($A1940="",INDEX(games!$B:$B,ROW())=""),"",INDEX(games!$B:$B,ROW()))</f>
      </c>
      <c r="C1940" t="str">
        <f>IF(OR($A1940="",INDEX(games!$C:$C,ROW())=""),"",INDEX(games!$C:$C,ROW()))</f>
      </c>
      <c r="D1940">
        <f>IF($A1940="","",COUNTIF($W$2:$W$2500,$A1940)+COUNTIF($X$2:$X$2500,$A1940))</f>
      </c>
      <c r="E1940">
        <f>IF($A1940="","",IFERROR(MATCH($C1940,$R$2:$R$5,0),0))</f>
      </c>
      <c r="F1940">
        <f>IF($A1940="","",MOD(ROW(),34))</f>
      </c>
      <c r="G1940">
        <f>IF($A1940="",NA(),IF($C1940="Action",$B1940,NA()))</f>
      </c>
      <c r="H1940">
        <f>IF($A1940="",NA(),IF($C1940="Action",1+$F1940*0.023,NA()))</f>
      </c>
      <c r="I1940">
        <f>IF($A1940="",NA(),IF($C1940="Strategy",$B1940,NA()))</f>
      </c>
      <c r="J1940">
        <f>IF($A1940="",NA(),IF($C1940="Strategy",2+$F1940*0.023,NA()))</f>
      </c>
      <c r="K1940">
        <f>IF($A1940="",NA(),IF($C1940="Deckbuilder",$B1940,NA()))</f>
      </c>
      <c r="L1940">
        <f>IF($A1940="",NA(),IF($C1940="Deckbuilder",3+$F1940*0.023,NA()))</f>
      </c>
      <c r="M1940">
        <f>IF($A1940="",NA(),IF($C1940="Traditional",$B1940,NA()))</f>
      </c>
      <c r="N1940">
        <f>IF($A1940="",NA(),IF($C1940="Traditional",4+$F1940*0.023,NA()))</f>
      </c>
      <c r="O1940">
        <f>IF($A1940="","",$D1940+ROW()/1000000)</f>
      </c>
      <c r="P1940" t="str">
        <f>IF(OR($A1940="",INDEX(games!$H:$H,ROW())=""),"",INDEX(games!$H:$H,ROW()))</f>
      </c>
      <c r="Q1940">
        <f>IF(OR($A1940="",$P1940&lt;&gt;"Yes"),"",$D1940+ROW()/1000000)</f>
      </c>
      <c r="T1940">
        <f>IF($Y1940="","",INDEX($B$2:$B$2000,$Y1940))</f>
      </c>
      <c r="U1940">
        <f>IF($Z1940="","",INDEX($B$2:$B$2000,$Z1940))</f>
      </c>
      <c r="V1940">
        <f>IF(OR($T1940="",$U1940=""),"",$U1940-$T1940)</f>
      </c>
      <c r="W1940" t="str">
        <f>IF(TRIM(INDEX(connections!$A:$A,ROW()))="","",TRIM(INDEX(connections!$A:$A,ROW())))</f>
      </c>
      <c r="X1940" t="str">
        <f>IF($W1940="","",TRIM(INDEX(connections!$B:$B,ROW())))</f>
      </c>
      <c r="Y1940">
        <f>IF($W1940="","",IFERROR(MATCH($W1940,$A$2:$A$2000,0),""))</f>
      </c>
      <c r="Z1940">
        <f>IF($X1940="","",IFERROR(MATCH($X1940,$A$2:$A$2000,0),""))</f>
      </c>
      <c r="AA1940" t="str">
        <f>IF($Y1940="","",INDEX($P$2:$P$2000,$Y1940))</f>
      </c>
      <c r="AB1940" t="str">
        <f>IF($Z1940="","",INDEX($P$2:$P$2000,$Z1940))</f>
      </c>
      <c r="AC1940">
        <f>IF(AND($AA1940="Yes",$AB1940="Yes"),1,"")</f>
      </c>
      <c r="AD1940">
        <f>IF(OR($Y1940="",$Z1940=""),"",IF(INDEX($C$2:$C$2000,$Y1940)=INDEX($C$2:$C$2000,$Z1940),0,1))</f>
      </c>
      <c r="AE1940">
        <f>IF($AC1940&lt;&gt;1,"",IF(AND(INDEX($AG$2:$AG$2000,$Y1940)=1,INDEX($AG$2:$AG$2000,$Z1940)=1),1,""))</f>
      </c>
      <c r="AG1940">
        <f>IF($A1940="","",COUNTIFS($W$2:$W$2500,$A1940,$AB$2:$AB$2500,"Yes")+COUNTIFS($X$2:$X$2500,$A1940,$AA$2:$AA$2500,"Yes"))</f>
      </c>
      <c r="AH1940" t="str">
        <f>IF(OR($P1940&lt;&gt;"Yes",N($AG1940)=0),"",IF(AND($AG1940=1,COUNTIFS($W$2:$W$2500,$A1940,$AE$2:$AE$2500,1)+COUNTIFS($X$2:$X$2500,$A1940,$AE$2:$AE$2500,1)&gt;0),"","Yes"))</f>
      </c>
      <c r="AI1940">
        <f>IF($AH1940="Yes",$AG1940,"")</f>
      </c>
      <c r="AJ1940">
        <f>IF($AI1940="","",$AI1940+ROW()/1000000)</f>
      </c>
      <c r="AK1940">
        <f>IF(OR($A1940="",$P1940="Yes",N($AG1940)=0),"",$AG1940+ROW()/1000000)</f>
      </c>
      <c r="AL1940" t="str">
        <f>IF($A1940="","",INDEX(games!$J:$J,ROW())&amp;"")</f>
      </c>
      <c r="AM1940">
        <f>IF($A1940="","",SUMPRODUCT($AO1940:$BD1940,'Map Analysis'!$AP$2^{0,1,2,3,4,5,6,7,8,9,10,11,12,13,14,15}))</f>
      </c>
      <c r="AN1940">
        <f>IF($A1940="","",$AM1940+ROW()/10000000)</f>
      </c>
      <c r="AO1940">
        <f>IF($A1940="","",COUNTIF($W$2:$W$2500,$A1940))</f>
      </c>
      <c r="AP1940">
        <f>IF($A1940="","",SUMIFS($BF$2:$BF$2500,$W$2:$W$2500,$A1940))</f>
      </c>
      <c r="AQ1940">
        <f>IF($A1940="","",SUMIFS($BG$2:$BG$2500,$W$2:$W$2500,$A1940))</f>
      </c>
      <c r="AR1940">
        <f>IF($A1940="","",SUMIFS($BH$2:$BH$2500,$W$2:$W$2500,$A1940))</f>
      </c>
      <c r="AS1940">
        <f>IF($A1940="","",SUMIFS($BI$2:$BI$2500,$W$2:$W$2500,$A1940))</f>
      </c>
      <c r="AT1940">
        <f>IF($A1940="","",SUMIFS($BJ$2:$BJ$2500,$W$2:$W$2500,$A1940))</f>
      </c>
      <c r="AU1940">
        <f>IF($A1940="","",SUMIFS($BK$2:$BK$2500,$W$2:$W$2500,$A1940))</f>
      </c>
      <c r="AV1940">
        <f>IF($A1940="","",SUMIFS($BL$2:$BL$2500,$W$2:$W$2500,$A1940))</f>
      </c>
      <c r="AW1940">
        <f>IF($A1940="","",SUMIFS($BM$2:$BM$2500,$W$2:$W$2500,$A1940))</f>
      </c>
      <c r="AX1940">
        <f>IF($A1940="","",SUMIFS($BN$2:$BN$2500,$W$2:$W$2500,$A1940))</f>
      </c>
      <c r="AY1940">
        <f>IF($A1940="","",SUMIFS($BO$2:$BO$2500,$W$2:$W$2500,$A1940))</f>
      </c>
      <c r="AZ1940">
        <f>IF($A1940="","",SUMIFS($BP$2:$BP$2500,$W$2:$W$2500,$A1940))</f>
      </c>
      <c r="BA1940">
        <f>IF($A1940="","",SUMIFS($BQ$2:$BQ$2500,$W$2:$W$2500,$A1940))</f>
      </c>
      <c r="BB1940">
        <f>IF($A1940="","",SUMIFS($BR$2:$BR$2500,$W$2:$W$2500,$A1940))</f>
      </c>
      <c r="BC1940">
        <f>IF($A1940="","",SUMIFS($BS$2:$BS$2500,$W$2:$W$2500,$A1940))</f>
      </c>
      <c r="BD1940">
        <f>IF($A1940="","",SUMIFS($BT$2:$BT$2500,$W$2:$W$2500,$A1940))</f>
      </c>
      <c r="BF1940">
        <f>IF($Z1940="","",INDEX($AO$2:$AO$2000,$Z1940))</f>
      </c>
      <c r="BG1940">
        <f>IF($Z1940="","",INDEX($AP$2:$AP$2000,$Z1940))</f>
      </c>
      <c r="BH1940">
        <f>IF($Z1940="","",INDEX($AQ$2:$AQ$2000,$Z1940))</f>
      </c>
      <c r="BI1940">
        <f>IF($Z1940="","",INDEX($AR$2:$AR$2000,$Z1940))</f>
      </c>
      <c r="BJ1940">
        <f>IF($Z1940="","",INDEX($AS$2:$AS$2000,$Z1940))</f>
      </c>
      <c r="BK1940">
        <f>IF($Z1940="","",INDEX($AT$2:$AT$2000,$Z1940))</f>
      </c>
      <c r="BL1940">
        <f>IF($Z1940="","",INDEX($AU$2:$AU$2000,$Z1940))</f>
      </c>
      <c r="BM1940">
        <f>IF($Z1940="","",INDEX($AV$2:$AV$2000,$Z1940))</f>
      </c>
      <c r="BN1940">
        <f>IF($Z1940="","",INDEX($AW$2:$AW$2000,$Z1940))</f>
      </c>
      <c r="BO1940">
        <f>IF($Z1940="","",INDEX($AX$2:$AX$2000,$Z1940))</f>
      </c>
      <c r="BP1940">
        <f>IF($Z1940="","",INDEX($AY$2:$AY$2000,$Z1940))</f>
      </c>
      <c r="BQ1940">
        <f>IF($Z1940="","",INDEX($AZ$2:$AZ$2000,$Z1940))</f>
      </c>
      <c r="BR1940">
        <f>IF($Z1940="","",INDEX($BA$2:$BA$2000,$Z1940))</f>
      </c>
      <c r="BS1940">
        <f>IF($Z1940="","",INDEX($BB$2:$BB$2000,$Z1940))</f>
      </c>
      <c r="BT1940">
        <f>IF($Z1940="","",INDEX($BC$2:$BC$2000,$Z1940))</f>
      </c>
      <c r="BV1940">
        <f>IF(OR($A1940="",$P1940&lt;&gt;"Yes",$AH1940="Yes"),"",1+N($AG1940))</f>
      </c>
      <c r="BW1940">
        <f>IF($A1940="","",COUNTIFS($W$2:$W$2500,$A1940,$BZ$2:$BZ$2500,"Yes")+COUNTIFS($X$2:$X$2500,$A1940,$BY$2:$BY$2500,"Yes"))</f>
      </c>
      <c r="BX1940">
        <f>IF(OR($A1940="",$P1940="Yes"),"",IF(N($BW1940)=0,0,1+SUMIFS($CB$2:$CB$2500,$W$2:$W$2500,$A1940)+SUMIFS($CA$2:$CA$2500,$X$2:$X$2500,$A1940)))</f>
      </c>
      <c r="BY1940" t="str">
        <f>IF($Y1940="","",INDEX($AH$2:$AH$2000,$Y1940)&amp;"")</f>
      </c>
      <c r="BZ1940" t="str">
        <f>IF($Z1940="","",INDEX($AH$2:$AH$2000,$Z1940)&amp;"")</f>
      </c>
      <c r="CA1940">
        <f>IF($Y1940="","",INDEX($BV$2:$BV$2000,$Y1940))</f>
      </c>
      <c r="CB1940">
        <f>IF($Z1940="","",INDEX($BV$2:$BV$2000,$Z1940))</f>
      </c>
    </row>
    <row r="1941">
      <c r="A1941" t="str">
        <f>IF(TRIM(INDEX(games!$A:$A,ROW()))="","",TRIM(INDEX(games!$A:$A,ROW())))</f>
      </c>
      <c r="B1941">
        <f>IF(OR($A1941="",INDEX(games!$B:$B,ROW())=""),"",INDEX(games!$B:$B,ROW()))</f>
      </c>
      <c r="C1941" t="str">
        <f>IF(OR($A1941="",INDEX(games!$C:$C,ROW())=""),"",INDEX(games!$C:$C,ROW()))</f>
      </c>
      <c r="D1941">
        <f>IF($A1941="","",COUNTIF($W$2:$W$2500,$A1941)+COUNTIF($X$2:$X$2500,$A1941))</f>
      </c>
      <c r="E1941">
        <f>IF($A1941="","",IFERROR(MATCH($C1941,$R$2:$R$5,0),0))</f>
      </c>
      <c r="F1941">
        <f>IF($A1941="","",MOD(ROW(),34))</f>
      </c>
      <c r="G1941">
        <f>IF($A1941="",NA(),IF($C1941="Action",$B1941,NA()))</f>
      </c>
      <c r="H1941">
        <f>IF($A1941="",NA(),IF($C1941="Action",1+$F1941*0.023,NA()))</f>
      </c>
      <c r="I1941">
        <f>IF($A1941="",NA(),IF($C1941="Strategy",$B1941,NA()))</f>
      </c>
      <c r="J1941">
        <f>IF($A1941="",NA(),IF($C1941="Strategy",2+$F1941*0.023,NA()))</f>
      </c>
      <c r="K1941">
        <f>IF($A1941="",NA(),IF($C1941="Deckbuilder",$B1941,NA()))</f>
      </c>
      <c r="L1941">
        <f>IF($A1941="",NA(),IF($C1941="Deckbuilder",3+$F1941*0.023,NA()))</f>
      </c>
      <c r="M1941">
        <f>IF($A1941="",NA(),IF($C1941="Traditional",$B1941,NA()))</f>
      </c>
      <c r="N1941">
        <f>IF($A1941="",NA(),IF($C1941="Traditional",4+$F1941*0.023,NA()))</f>
      </c>
      <c r="O1941">
        <f>IF($A1941="","",$D1941+ROW()/1000000)</f>
      </c>
      <c r="P1941" t="str">
        <f>IF(OR($A1941="",INDEX(games!$H:$H,ROW())=""),"",INDEX(games!$H:$H,ROW()))</f>
      </c>
      <c r="Q1941">
        <f>IF(OR($A1941="",$P1941&lt;&gt;"Yes"),"",$D1941+ROW()/1000000)</f>
      </c>
      <c r="T1941">
        <f>IF($Y1941="","",INDEX($B$2:$B$2000,$Y1941))</f>
      </c>
      <c r="U1941">
        <f>IF($Z1941="","",INDEX($B$2:$B$2000,$Z1941))</f>
      </c>
      <c r="V1941">
        <f>IF(OR($T1941="",$U1941=""),"",$U1941-$T1941)</f>
      </c>
      <c r="W1941" t="str">
        <f>IF(TRIM(INDEX(connections!$A:$A,ROW()))="","",TRIM(INDEX(connections!$A:$A,ROW())))</f>
      </c>
      <c r="X1941" t="str">
        <f>IF($W1941="","",TRIM(INDEX(connections!$B:$B,ROW())))</f>
      </c>
      <c r="Y1941">
        <f>IF($W1941="","",IFERROR(MATCH($W1941,$A$2:$A$2000,0),""))</f>
      </c>
      <c r="Z1941">
        <f>IF($X1941="","",IFERROR(MATCH($X1941,$A$2:$A$2000,0),""))</f>
      </c>
      <c r="AA1941" t="str">
        <f>IF($Y1941="","",INDEX($P$2:$P$2000,$Y1941))</f>
      </c>
      <c r="AB1941" t="str">
        <f>IF($Z1941="","",INDEX($P$2:$P$2000,$Z1941))</f>
      </c>
      <c r="AC1941">
        <f>IF(AND($AA1941="Yes",$AB1941="Yes"),1,"")</f>
      </c>
      <c r="AD1941">
        <f>IF(OR($Y1941="",$Z1941=""),"",IF(INDEX($C$2:$C$2000,$Y1941)=INDEX($C$2:$C$2000,$Z1941),0,1))</f>
      </c>
      <c r="AE1941">
        <f>IF($AC1941&lt;&gt;1,"",IF(AND(INDEX($AG$2:$AG$2000,$Y1941)=1,INDEX($AG$2:$AG$2000,$Z1941)=1),1,""))</f>
      </c>
      <c r="AG1941">
        <f>IF($A1941="","",COUNTIFS($W$2:$W$2500,$A1941,$AB$2:$AB$2500,"Yes")+COUNTIFS($X$2:$X$2500,$A1941,$AA$2:$AA$2500,"Yes"))</f>
      </c>
      <c r="AH1941" t="str">
        <f>IF(OR($P1941&lt;&gt;"Yes",N($AG1941)=0),"",IF(AND($AG1941=1,COUNTIFS($W$2:$W$2500,$A1941,$AE$2:$AE$2500,1)+COUNTIFS($X$2:$X$2500,$A1941,$AE$2:$AE$2500,1)&gt;0),"","Yes"))</f>
      </c>
      <c r="AI1941">
        <f>IF($AH1941="Yes",$AG1941,"")</f>
      </c>
      <c r="AJ1941">
        <f>IF($AI1941="","",$AI1941+ROW()/1000000)</f>
      </c>
      <c r="AK1941">
        <f>IF(OR($A1941="",$P1941="Yes",N($AG1941)=0),"",$AG1941+ROW()/1000000)</f>
      </c>
      <c r="AL1941" t="str">
        <f>IF($A1941="","",INDEX(games!$J:$J,ROW())&amp;"")</f>
      </c>
      <c r="AM1941">
        <f>IF($A1941="","",SUMPRODUCT($AO1941:$BD1941,'Map Analysis'!$AP$2^{0,1,2,3,4,5,6,7,8,9,10,11,12,13,14,15}))</f>
      </c>
      <c r="AN1941">
        <f>IF($A1941="","",$AM1941+ROW()/10000000)</f>
      </c>
      <c r="AO1941">
        <f>IF($A1941="","",COUNTIF($W$2:$W$2500,$A1941))</f>
      </c>
      <c r="AP1941">
        <f>IF($A1941="","",SUMIFS($BF$2:$BF$2500,$W$2:$W$2500,$A1941))</f>
      </c>
      <c r="AQ1941">
        <f>IF($A1941="","",SUMIFS($BG$2:$BG$2500,$W$2:$W$2500,$A1941))</f>
      </c>
      <c r="AR1941">
        <f>IF($A1941="","",SUMIFS($BH$2:$BH$2500,$W$2:$W$2500,$A1941))</f>
      </c>
      <c r="AS1941">
        <f>IF($A1941="","",SUMIFS($BI$2:$BI$2500,$W$2:$W$2500,$A1941))</f>
      </c>
      <c r="AT1941">
        <f>IF($A1941="","",SUMIFS($BJ$2:$BJ$2500,$W$2:$W$2500,$A1941))</f>
      </c>
      <c r="AU1941">
        <f>IF($A1941="","",SUMIFS($BK$2:$BK$2500,$W$2:$W$2500,$A1941))</f>
      </c>
      <c r="AV1941">
        <f>IF($A1941="","",SUMIFS($BL$2:$BL$2500,$W$2:$W$2500,$A1941))</f>
      </c>
      <c r="AW1941">
        <f>IF($A1941="","",SUMIFS($BM$2:$BM$2500,$W$2:$W$2500,$A1941))</f>
      </c>
      <c r="AX1941">
        <f>IF($A1941="","",SUMIFS($BN$2:$BN$2500,$W$2:$W$2500,$A1941))</f>
      </c>
      <c r="AY1941">
        <f>IF($A1941="","",SUMIFS($BO$2:$BO$2500,$W$2:$W$2500,$A1941))</f>
      </c>
      <c r="AZ1941">
        <f>IF($A1941="","",SUMIFS($BP$2:$BP$2500,$W$2:$W$2500,$A1941))</f>
      </c>
      <c r="BA1941">
        <f>IF($A1941="","",SUMIFS($BQ$2:$BQ$2500,$W$2:$W$2500,$A1941))</f>
      </c>
      <c r="BB1941">
        <f>IF($A1941="","",SUMIFS($BR$2:$BR$2500,$W$2:$W$2500,$A1941))</f>
      </c>
      <c r="BC1941">
        <f>IF($A1941="","",SUMIFS($BS$2:$BS$2500,$W$2:$W$2500,$A1941))</f>
      </c>
      <c r="BD1941">
        <f>IF($A1941="","",SUMIFS($BT$2:$BT$2500,$W$2:$W$2500,$A1941))</f>
      </c>
      <c r="BF1941">
        <f>IF($Z1941="","",INDEX($AO$2:$AO$2000,$Z1941))</f>
      </c>
      <c r="BG1941">
        <f>IF($Z1941="","",INDEX($AP$2:$AP$2000,$Z1941))</f>
      </c>
      <c r="BH1941">
        <f>IF($Z1941="","",INDEX($AQ$2:$AQ$2000,$Z1941))</f>
      </c>
      <c r="BI1941">
        <f>IF($Z1941="","",INDEX($AR$2:$AR$2000,$Z1941))</f>
      </c>
      <c r="BJ1941">
        <f>IF($Z1941="","",INDEX($AS$2:$AS$2000,$Z1941))</f>
      </c>
      <c r="BK1941">
        <f>IF($Z1941="","",INDEX($AT$2:$AT$2000,$Z1941))</f>
      </c>
      <c r="BL1941">
        <f>IF($Z1941="","",INDEX($AU$2:$AU$2000,$Z1941))</f>
      </c>
      <c r="BM1941">
        <f>IF($Z1941="","",INDEX($AV$2:$AV$2000,$Z1941))</f>
      </c>
      <c r="BN1941">
        <f>IF($Z1941="","",INDEX($AW$2:$AW$2000,$Z1941))</f>
      </c>
      <c r="BO1941">
        <f>IF($Z1941="","",INDEX($AX$2:$AX$2000,$Z1941))</f>
      </c>
      <c r="BP1941">
        <f>IF($Z1941="","",INDEX($AY$2:$AY$2000,$Z1941))</f>
      </c>
      <c r="BQ1941">
        <f>IF($Z1941="","",INDEX($AZ$2:$AZ$2000,$Z1941))</f>
      </c>
      <c r="BR1941">
        <f>IF($Z1941="","",INDEX($BA$2:$BA$2000,$Z1941))</f>
      </c>
      <c r="BS1941">
        <f>IF($Z1941="","",INDEX($BB$2:$BB$2000,$Z1941))</f>
      </c>
      <c r="BT1941">
        <f>IF($Z1941="","",INDEX($BC$2:$BC$2000,$Z1941))</f>
      </c>
      <c r="BV1941">
        <f>IF(OR($A1941="",$P1941&lt;&gt;"Yes",$AH1941="Yes"),"",1+N($AG1941))</f>
      </c>
      <c r="BW1941">
        <f>IF($A1941="","",COUNTIFS($W$2:$W$2500,$A1941,$BZ$2:$BZ$2500,"Yes")+COUNTIFS($X$2:$X$2500,$A1941,$BY$2:$BY$2500,"Yes"))</f>
      </c>
      <c r="BX1941">
        <f>IF(OR($A1941="",$P1941="Yes"),"",IF(N($BW1941)=0,0,1+SUMIFS($CB$2:$CB$2500,$W$2:$W$2500,$A1941)+SUMIFS($CA$2:$CA$2500,$X$2:$X$2500,$A1941)))</f>
      </c>
      <c r="BY1941" t="str">
        <f>IF($Y1941="","",INDEX($AH$2:$AH$2000,$Y1941)&amp;"")</f>
      </c>
      <c r="BZ1941" t="str">
        <f>IF($Z1941="","",INDEX($AH$2:$AH$2000,$Z1941)&amp;"")</f>
      </c>
      <c r="CA1941">
        <f>IF($Y1941="","",INDEX($BV$2:$BV$2000,$Y1941))</f>
      </c>
      <c r="CB1941">
        <f>IF($Z1941="","",INDEX($BV$2:$BV$2000,$Z1941))</f>
      </c>
    </row>
    <row r="1942">
      <c r="A1942" t="str">
        <f>IF(TRIM(INDEX(games!$A:$A,ROW()))="","",TRIM(INDEX(games!$A:$A,ROW())))</f>
      </c>
      <c r="B1942">
        <f>IF(OR($A1942="",INDEX(games!$B:$B,ROW())=""),"",INDEX(games!$B:$B,ROW()))</f>
      </c>
      <c r="C1942" t="str">
        <f>IF(OR($A1942="",INDEX(games!$C:$C,ROW())=""),"",INDEX(games!$C:$C,ROW()))</f>
      </c>
      <c r="D1942">
        <f>IF($A1942="","",COUNTIF($W$2:$W$2500,$A1942)+COUNTIF($X$2:$X$2500,$A1942))</f>
      </c>
      <c r="E1942">
        <f>IF($A1942="","",IFERROR(MATCH($C1942,$R$2:$R$5,0),0))</f>
      </c>
      <c r="F1942">
        <f>IF($A1942="","",MOD(ROW(),34))</f>
      </c>
      <c r="G1942">
        <f>IF($A1942="",NA(),IF($C1942="Action",$B1942,NA()))</f>
      </c>
      <c r="H1942">
        <f>IF($A1942="",NA(),IF($C1942="Action",1+$F1942*0.023,NA()))</f>
      </c>
      <c r="I1942">
        <f>IF($A1942="",NA(),IF($C1942="Strategy",$B1942,NA()))</f>
      </c>
      <c r="J1942">
        <f>IF($A1942="",NA(),IF($C1942="Strategy",2+$F1942*0.023,NA()))</f>
      </c>
      <c r="K1942">
        <f>IF($A1942="",NA(),IF($C1942="Deckbuilder",$B1942,NA()))</f>
      </c>
      <c r="L1942">
        <f>IF($A1942="",NA(),IF($C1942="Deckbuilder",3+$F1942*0.023,NA()))</f>
      </c>
      <c r="M1942">
        <f>IF($A1942="",NA(),IF($C1942="Traditional",$B1942,NA()))</f>
      </c>
      <c r="N1942">
        <f>IF($A1942="",NA(),IF($C1942="Traditional",4+$F1942*0.023,NA()))</f>
      </c>
      <c r="O1942">
        <f>IF($A1942="","",$D1942+ROW()/1000000)</f>
      </c>
      <c r="P1942" t="str">
        <f>IF(OR($A1942="",INDEX(games!$H:$H,ROW())=""),"",INDEX(games!$H:$H,ROW()))</f>
      </c>
      <c r="Q1942">
        <f>IF(OR($A1942="",$P1942&lt;&gt;"Yes"),"",$D1942+ROW()/1000000)</f>
      </c>
      <c r="T1942">
        <f>IF($Y1942="","",INDEX($B$2:$B$2000,$Y1942))</f>
      </c>
      <c r="U1942">
        <f>IF($Z1942="","",INDEX($B$2:$B$2000,$Z1942))</f>
      </c>
      <c r="V1942">
        <f>IF(OR($T1942="",$U1942=""),"",$U1942-$T1942)</f>
      </c>
      <c r="W1942" t="str">
        <f>IF(TRIM(INDEX(connections!$A:$A,ROW()))="","",TRIM(INDEX(connections!$A:$A,ROW())))</f>
      </c>
      <c r="X1942" t="str">
        <f>IF($W1942="","",TRIM(INDEX(connections!$B:$B,ROW())))</f>
      </c>
      <c r="Y1942">
        <f>IF($W1942="","",IFERROR(MATCH($W1942,$A$2:$A$2000,0),""))</f>
      </c>
      <c r="Z1942">
        <f>IF($X1942="","",IFERROR(MATCH($X1942,$A$2:$A$2000,0),""))</f>
      </c>
      <c r="AA1942" t="str">
        <f>IF($Y1942="","",INDEX($P$2:$P$2000,$Y1942))</f>
      </c>
      <c r="AB1942" t="str">
        <f>IF($Z1942="","",INDEX($P$2:$P$2000,$Z1942))</f>
      </c>
      <c r="AC1942">
        <f>IF(AND($AA1942="Yes",$AB1942="Yes"),1,"")</f>
      </c>
      <c r="AD1942">
        <f>IF(OR($Y1942="",$Z1942=""),"",IF(INDEX($C$2:$C$2000,$Y1942)=INDEX($C$2:$C$2000,$Z1942),0,1))</f>
      </c>
      <c r="AE1942">
        <f>IF($AC1942&lt;&gt;1,"",IF(AND(INDEX($AG$2:$AG$2000,$Y1942)=1,INDEX($AG$2:$AG$2000,$Z1942)=1),1,""))</f>
      </c>
      <c r="AG1942">
        <f>IF($A1942="","",COUNTIFS($W$2:$W$2500,$A1942,$AB$2:$AB$2500,"Yes")+COUNTIFS($X$2:$X$2500,$A1942,$AA$2:$AA$2500,"Yes"))</f>
      </c>
      <c r="AH1942" t="str">
        <f>IF(OR($P1942&lt;&gt;"Yes",N($AG1942)=0),"",IF(AND($AG1942=1,COUNTIFS($W$2:$W$2500,$A1942,$AE$2:$AE$2500,1)+COUNTIFS($X$2:$X$2500,$A1942,$AE$2:$AE$2500,1)&gt;0),"","Yes"))</f>
      </c>
      <c r="AI1942">
        <f>IF($AH1942="Yes",$AG1942,"")</f>
      </c>
      <c r="AJ1942">
        <f>IF($AI1942="","",$AI1942+ROW()/1000000)</f>
      </c>
      <c r="AK1942">
        <f>IF(OR($A1942="",$P1942="Yes",N($AG1942)=0),"",$AG1942+ROW()/1000000)</f>
      </c>
      <c r="AL1942" t="str">
        <f>IF($A1942="","",INDEX(games!$J:$J,ROW())&amp;"")</f>
      </c>
      <c r="AM1942">
        <f>IF($A1942="","",SUMPRODUCT($AO1942:$BD1942,'Map Analysis'!$AP$2^{0,1,2,3,4,5,6,7,8,9,10,11,12,13,14,15}))</f>
      </c>
      <c r="AN1942">
        <f>IF($A1942="","",$AM1942+ROW()/10000000)</f>
      </c>
      <c r="AO1942">
        <f>IF($A1942="","",COUNTIF($W$2:$W$2500,$A1942))</f>
      </c>
      <c r="AP1942">
        <f>IF($A1942="","",SUMIFS($BF$2:$BF$2500,$W$2:$W$2500,$A1942))</f>
      </c>
      <c r="AQ1942">
        <f>IF($A1942="","",SUMIFS($BG$2:$BG$2500,$W$2:$W$2500,$A1942))</f>
      </c>
      <c r="AR1942">
        <f>IF($A1942="","",SUMIFS($BH$2:$BH$2500,$W$2:$W$2500,$A1942))</f>
      </c>
      <c r="AS1942">
        <f>IF($A1942="","",SUMIFS($BI$2:$BI$2500,$W$2:$W$2500,$A1942))</f>
      </c>
      <c r="AT1942">
        <f>IF($A1942="","",SUMIFS($BJ$2:$BJ$2500,$W$2:$W$2500,$A1942))</f>
      </c>
      <c r="AU1942">
        <f>IF($A1942="","",SUMIFS($BK$2:$BK$2500,$W$2:$W$2500,$A1942))</f>
      </c>
      <c r="AV1942">
        <f>IF($A1942="","",SUMIFS($BL$2:$BL$2500,$W$2:$W$2500,$A1942))</f>
      </c>
      <c r="AW1942">
        <f>IF($A1942="","",SUMIFS($BM$2:$BM$2500,$W$2:$W$2500,$A1942))</f>
      </c>
      <c r="AX1942">
        <f>IF($A1942="","",SUMIFS($BN$2:$BN$2500,$W$2:$W$2500,$A1942))</f>
      </c>
      <c r="AY1942">
        <f>IF($A1942="","",SUMIFS($BO$2:$BO$2500,$W$2:$W$2500,$A1942))</f>
      </c>
      <c r="AZ1942">
        <f>IF($A1942="","",SUMIFS($BP$2:$BP$2500,$W$2:$W$2500,$A1942))</f>
      </c>
      <c r="BA1942">
        <f>IF($A1942="","",SUMIFS($BQ$2:$BQ$2500,$W$2:$W$2500,$A1942))</f>
      </c>
      <c r="BB1942">
        <f>IF($A1942="","",SUMIFS($BR$2:$BR$2500,$W$2:$W$2500,$A1942))</f>
      </c>
      <c r="BC1942">
        <f>IF($A1942="","",SUMIFS($BS$2:$BS$2500,$W$2:$W$2500,$A1942))</f>
      </c>
      <c r="BD1942">
        <f>IF($A1942="","",SUMIFS($BT$2:$BT$2500,$W$2:$W$2500,$A1942))</f>
      </c>
      <c r="BF1942">
        <f>IF($Z1942="","",INDEX($AO$2:$AO$2000,$Z1942))</f>
      </c>
      <c r="BG1942">
        <f>IF($Z1942="","",INDEX($AP$2:$AP$2000,$Z1942))</f>
      </c>
      <c r="BH1942">
        <f>IF($Z1942="","",INDEX($AQ$2:$AQ$2000,$Z1942))</f>
      </c>
      <c r="BI1942">
        <f>IF($Z1942="","",INDEX($AR$2:$AR$2000,$Z1942))</f>
      </c>
      <c r="BJ1942">
        <f>IF($Z1942="","",INDEX($AS$2:$AS$2000,$Z1942))</f>
      </c>
      <c r="BK1942">
        <f>IF($Z1942="","",INDEX($AT$2:$AT$2000,$Z1942))</f>
      </c>
      <c r="BL1942">
        <f>IF($Z1942="","",INDEX($AU$2:$AU$2000,$Z1942))</f>
      </c>
      <c r="BM1942">
        <f>IF($Z1942="","",INDEX($AV$2:$AV$2000,$Z1942))</f>
      </c>
      <c r="BN1942">
        <f>IF($Z1942="","",INDEX($AW$2:$AW$2000,$Z1942))</f>
      </c>
      <c r="BO1942">
        <f>IF($Z1942="","",INDEX($AX$2:$AX$2000,$Z1942))</f>
      </c>
      <c r="BP1942">
        <f>IF($Z1942="","",INDEX($AY$2:$AY$2000,$Z1942))</f>
      </c>
      <c r="BQ1942">
        <f>IF($Z1942="","",INDEX($AZ$2:$AZ$2000,$Z1942))</f>
      </c>
      <c r="BR1942">
        <f>IF($Z1942="","",INDEX($BA$2:$BA$2000,$Z1942))</f>
      </c>
      <c r="BS1942">
        <f>IF($Z1942="","",INDEX($BB$2:$BB$2000,$Z1942))</f>
      </c>
      <c r="BT1942">
        <f>IF($Z1942="","",INDEX($BC$2:$BC$2000,$Z1942))</f>
      </c>
      <c r="BV1942">
        <f>IF(OR($A1942="",$P1942&lt;&gt;"Yes",$AH1942="Yes"),"",1+N($AG1942))</f>
      </c>
      <c r="BW1942">
        <f>IF($A1942="","",COUNTIFS($W$2:$W$2500,$A1942,$BZ$2:$BZ$2500,"Yes")+COUNTIFS($X$2:$X$2500,$A1942,$BY$2:$BY$2500,"Yes"))</f>
      </c>
      <c r="BX1942">
        <f>IF(OR($A1942="",$P1942="Yes"),"",IF(N($BW1942)=0,0,1+SUMIFS($CB$2:$CB$2500,$W$2:$W$2500,$A1942)+SUMIFS($CA$2:$CA$2500,$X$2:$X$2500,$A1942)))</f>
      </c>
      <c r="BY1942" t="str">
        <f>IF($Y1942="","",INDEX($AH$2:$AH$2000,$Y1942)&amp;"")</f>
      </c>
      <c r="BZ1942" t="str">
        <f>IF($Z1942="","",INDEX($AH$2:$AH$2000,$Z1942)&amp;"")</f>
      </c>
      <c r="CA1942">
        <f>IF($Y1942="","",INDEX($BV$2:$BV$2000,$Y1942))</f>
      </c>
      <c r="CB1942">
        <f>IF($Z1942="","",INDEX($BV$2:$BV$2000,$Z1942))</f>
      </c>
    </row>
    <row r="1943">
      <c r="A1943" t="str">
        <f>IF(TRIM(INDEX(games!$A:$A,ROW()))="","",TRIM(INDEX(games!$A:$A,ROW())))</f>
      </c>
      <c r="B1943">
        <f>IF(OR($A1943="",INDEX(games!$B:$B,ROW())=""),"",INDEX(games!$B:$B,ROW()))</f>
      </c>
      <c r="C1943" t="str">
        <f>IF(OR($A1943="",INDEX(games!$C:$C,ROW())=""),"",INDEX(games!$C:$C,ROW()))</f>
      </c>
      <c r="D1943">
        <f>IF($A1943="","",COUNTIF($W$2:$W$2500,$A1943)+COUNTIF($X$2:$X$2500,$A1943))</f>
      </c>
      <c r="E1943">
        <f>IF($A1943="","",IFERROR(MATCH($C1943,$R$2:$R$5,0),0))</f>
      </c>
      <c r="F1943">
        <f>IF($A1943="","",MOD(ROW(),34))</f>
      </c>
      <c r="G1943">
        <f>IF($A1943="",NA(),IF($C1943="Action",$B1943,NA()))</f>
      </c>
      <c r="H1943">
        <f>IF($A1943="",NA(),IF($C1943="Action",1+$F1943*0.023,NA()))</f>
      </c>
      <c r="I1943">
        <f>IF($A1943="",NA(),IF($C1943="Strategy",$B1943,NA()))</f>
      </c>
      <c r="J1943">
        <f>IF($A1943="",NA(),IF($C1943="Strategy",2+$F1943*0.023,NA()))</f>
      </c>
      <c r="K1943">
        <f>IF($A1943="",NA(),IF($C1943="Deckbuilder",$B1943,NA()))</f>
      </c>
      <c r="L1943">
        <f>IF($A1943="",NA(),IF($C1943="Deckbuilder",3+$F1943*0.023,NA()))</f>
      </c>
      <c r="M1943">
        <f>IF($A1943="",NA(),IF($C1943="Traditional",$B1943,NA()))</f>
      </c>
      <c r="N1943">
        <f>IF($A1943="",NA(),IF($C1943="Traditional",4+$F1943*0.023,NA()))</f>
      </c>
      <c r="O1943">
        <f>IF($A1943="","",$D1943+ROW()/1000000)</f>
      </c>
      <c r="P1943" t="str">
        <f>IF(OR($A1943="",INDEX(games!$H:$H,ROW())=""),"",INDEX(games!$H:$H,ROW()))</f>
      </c>
      <c r="Q1943">
        <f>IF(OR($A1943="",$P1943&lt;&gt;"Yes"),"",$D1943+ROW()/1000000)</f>
      </c>
      <c r="T1943">
        <f>IF($Y1943="","",INDEX($B$2:$B$2000,$Y1943))</f>
      </c>
      <c r="U1943">
        <f>IF($Z1943="","",INDEX($B$2:$B$2000,$Z1943))</f>
      </c>
      <c r="V1943">
        <f>IF(OR($T1943="",$U1943=""),"",$U1943-$T1943)</f>
      </c>
      <c r="W1943" t="str">
        <f>IF(TRIM(INDEX(connections!$A:$A,ROW()))="","",TRIM(INDEX(connections!$A:$A,ROW())))</f>
      </c>
      <c r="X1943" t="str">
        <f>IF($W1943="","",TRIM(INDEX(connections!$B:$B,ROW())))</f>
      </c>
      <c r="Y1943">
        <f>IF($W1943="","",IFERROR(MATCH($W1943,$A$2:$A$2000,0),""))</f>
      </c>
      <c r="Z1943">
        <f>IF($X1943="","",IFERROR(MATCH($X1943,$A$2:$A$2000,0),""))</f>
      </c>
      <c r="AA1943" t="str">
        <f>IF($Y1943="","",INDEX($P$2:$P$2000,$Y1943))</f>
      </c>
      <c r="AB1943" t="str">
        <f>IF($Z1943="","",INDEX($P$2:$P$2000,$Z1943))</f>
      </c>
      <c r="AC1943">
        <f>IF(AND($AA1943="Yes",$AB1943="Yes"),1,"")</f>
      </c>
      <c r="AD1943">
        <f>IF(OR($Y1943="",$Z1943=""),"",IF(INDEX($C$2:$C$2000,$Y1943)=INDEX($C$2:$C$2000,$Z1943),0,1))</f>
      </c>
      <c r="AE1943">
        <f>IF($AC1943&lt;&gt;1,"",IF(AND(INDEX($AG$2:$AG$2000,$Y1943)=1,INDEX($AG$2:$AG$2000,$Z1943)=1),1,""))</f>
      </c>
      <c r="AG1943">
        <f>IF($A1943="","",COUNTIFS($W$2:$W$2500,$A1943,$AB$2:$AB$2500,"Yes")+COUNTIFS($X$2:$X$2500,$A1943,$AA$2:$AA$2500,"Yes"))</f>
      </c>
      <c r="AH1943" t="str">
        <f>IF(OR($P1943&lt;&gt;"Yes",N($AG1943)=0),"",IF(AND($AG1943=1,COUNTIFS($W$2:$W$2500,$A1943,$AE$2:$AE$2500,1)+COUNTIFS($X$2:$X$2500,$A1943,$AE$2:$AE$2500,1)&gt;0),"","Yes"))</f>
      </c>
      <c r="AI1943">
        <f>IF($AH1943="Yes",$AG1943,"")</f>
      </c>
      <c r="AJ1943">
        <f>IF($AI1943="","",$AI1943+ROW()/1000000)</f>
      </c>
      <c r="AK1943">
        <f>IF(OR($A1943="",$P1943="Yes",N($AG1943)=0),"",$AG1943+ROW()/1000000)</f>
      </c>
      <c r="AL1943" t="str">
        <f>IF($A1943="","",INDEX(games!$J:$J,ROW())&amp;"")</f>
      </c>
      <c r="AM1943">
        <f>IF($A1943="","",SUMPRODUCT($AO1943:$BD1943,'Map Analysis'!$AP$2^{0,1,2,3,4,5,6,7,8,9,10,11,12,13,14,15}))</f>
      </c>
      <c r="AN1943">
        <f>IF($A1943="","",$AM1943+ROW()/10000000)</f>
      </c>
      <c r="AO1943">
        <f>IF($A1943="","",COUNTIF($W$2:$W$2500,$A1943))</f>
      </c>
      <c r="AP1943">
        <f>IF($A1943="","",SUMIFS($BF$2:$BF$2500,$W$2:$W$2500,$A1943))</f>
      </c>
      <c r="AQ1943">
        <f>IF($A1943="","",SUMIFS($BG$2:$BG$2500,$W$2:$W$2500,$A1943))</f>
      </c>
      <c r="AR1943">
        <f>IF($A1943="","",SUMIFS($BH$2:$BH$2500,$W$2:$W$2500,$A1943))</f>
      </c>
      <c r="AS1943">
        <f>IF($A1943="","",SUMIFS($BI$2:$BI$2500,$W$2:$W$2500,$A1943))</f>
      </c>
      <c r="AT1943">
        <f>IF($A1943="","",SUMIFS($BJ$2:$BJ$2500,$W$2:$W$2500,$A1943))</f>
      </c>
      <c r="AU1943">
        <f>IF($A1943="","",SUMIFS($BK$2:$BK$2500,$W$2:$W$2500,$A1943))</f>
      </c>
      <c r="AV1943">
        <f>IF($A1943="","",SUMIFS($BL$2:$BL$2500,$W$2:$W$2500,$A1943))</f>
      </c>
      <c r="AW1943">
        <f>IF($A1943="","",SUMIFS($BM$2:$BM$2500,$W$2:$W$2500,$A1943))</f>
      </c>
      <c r="AX1943">
        <f>IF($A1943="","",SUMIFS($BN$2:$BN$2500,$W$2:$W$2500,$A1943))</f>
      </c>
      <c r="AY1943">
        <f>IF($A1943="","",SUMIFS($BO$2:$BO$2500,$W$2:$W$2500,$A1943))</f>
      </c>
      <c r="AZ1943">
        <f>IF($A1943="","",SUMIFS($BP$2:$BP$2500,$W$2:$W$2500,$A1943))</f>
      </c>
      <c r="BA1943">
        <f>IF($A1943="","",SUMIFS($BQ$2:$BQ$2500,$W$2:$W$2500,$A1943))</f>
      </c>
      <c r="BB1943">
        <f>IF($A1943="","",SUMIFS($BR$2:$BR$2500,$W$2:$W$2500,$A1943))</f>
      </c>
      <c r="BC1943">
        <f>IF($A1943="","",SUMIFS($BS$2:$BS$2500,$W$2:$W$2500,$A1943))</f>
      </c>
      <c r="BD1943">
        <f>IF($A1943="","",SUMIFS($BT$2:$BT$2500,$W$2:$W$2500,$A1943))</f>
      </c>
      <c r="BF1943">
        <f>IF($Z1943="","",INDEX($AO$2:$AO$2000,$Z1943))</f>
      </c>
      <c r="BG1943">
        <f>IF($Z1943="","",INDEX($AP$2:$AP$2000,$Z1943))</f>
      </c>
      <c r="BH1943">
        <f>IF($Z1943="","",INDEX($AQ$2:$AQ$2000,$Z1943))</f>
      </c>
      <c r="BI1943">
        <f>IF($Z1943="","",INDEX($AR$2:$AR$2000,$Z1943))</f>
      </c>
      <c r="BJ1943">
        <f>IF($Z1943="","",INDEX($AS$2:$AS$2000,$Z1943))</f>
      </c>
      <c r="BK1943">
        <f>IF($Z1943="","",INDEX($AT$2:$AT$2000,$Z1943))</f>
      </c>
      <c r="BL1943">
        <f>IF($Z1943="","",INDEX($AU$2:$AU$2000,$Z1943))</f>
      </c>
      <c r="BM1943">
        <f>IF($Z1943="","",INDEX($AV$2:$AV$2000,$Z1943))</f>
      </c>
      <c r="BN1943">
        <f>IF($Z1943="","",INDEX($AW$2:$AW$2000,$Z1943))</f>
      </c>
      <c r="BO1943">
        <f>IF($Z1943="","",INDEX($AX$2:$AX$2000,$Z1943))</f>
      </c>
      <c r="BP1943">
        <f>IF($Z1943="","",INDEX($AY$2:$AY$2000,$Z1943))</f>
      </c>
      <c r="BQ1943">
        <f>IF($Z1943="","",INDEX($AZ$2:$AZ$2000,$Z1943))</f>
      </c>
      <c r="BR1943">
        <f>IF($Z1943="","",INDEX($BA$2:$BA$2000,$Z1943))</f>
      </c>
      <c r="BS1943">
        <f>IF($Z1943="","",INDEX($BB$2:$BB$2000,$Z1943))</f>
      </c>
      <c r="BT1943">
        <f>IF($Z1943="","",INDEX($BC$2:$BC$2000,$Z1943))</f>
      </c>
      <c r="BV1943">
        <f>IF(OR($A1943="",$P1943&lt;&gt;"Yes",$AH1943="Yes"),"",1+N($AG1943))</f>
      </c>
      <c r="BW1943">
        <f>IF($A1943="","",COUNTIFS($W$2:$W$2500,$A1943,$BZ$2:$BZ$2500,"Yes")+COUNTIFS($X$2:$X$2500,$A1943,$BY$2:$BY$2500,"Yes"))</f>
      </c>
      <c r="BX1943">
        <f>IF(OR($A1943="",$P1943="Yes"),"",IF(N($BW1943)=0,0,1+SUMIFS($CB$2:$CB$2500,$W$2:$W$2500,$A1943)+SUMIFS($CA$2:$CA$2500,$X$2:$X$2500,$A1943)))</f>
      </c>
      <c r="BY1943" t="str">
        <f>IF($Y1943="","",INDEX($AH$2:$AH$2000,$Y1943)&amp;"")</f>
      </c>
      <c r="BZ1943" t="str">
        <f>IF($Z1943="","",INDEX($AH$2:$AH$2000,$Z1943)&amp;"")</f>
      </c>
      <c r="CA1943">
        <f>IF($Y1943="","",INDEX($BV$2:$BV$2000,$Y1943))</f>
      </c>
      <c r="CB1943">
        <f>IF($Z1943="","",INDEX($BV$2:$BV$2000,$Z1943))</f>
      </c>
    </row>
    <row r="1944">
      <c r="A1944" t="str">
        <f>IF(TRIM(INDEX(games!$A:$A,ROW()))="","",TRIM(INDEX(games!$A:$A,ROW())))</f>
      </c>
      <c r="B1944">
        <f>IF(OR($A1944="",INDEX(games!$B:$B,ROW())=""),"",INDEX(games!$B:$B,ROW()))</f>
      </c>
      <c r="C1944" t="str">
        <f>IF(OR($A1944="",INDEX(games!$C:$C,ROW())=""),"",INDEX(games!$C:$C,ROW()))</f>
      </c>
      <c r="D1944">
        <f>IF($A1944="","",COUNTIF($W$2:$W$2500,$A1944)+COUNTIF($X$2:$X$2500,$A1944))</f>
      </c>
      <c r="E1944">
        <f>IF($A1944="","",IFERROR(MATCH($C1944,$R$2:$R$5,0),0))</f>
      </c>
      <c r="F1944">
        <f>IF($A1944="","",MOD(ROW(),34))</f>
      </c>
      <c r="G1944">
        <f>IF($A1944="",NA(),IF($C1944="Action",$B1944,NA()))</f>
      </c>
      <c r="H1944">
        <f>IF($A1944="",NA(),IF($C1944="Action",1+$F1944*0.023,NA()))</f>
      </c>
      <c r="I1944">
        <f>IF($A1944="",NA(),IF($C1944="Strategy",$B1944,NA()))</f>
      </c>
      <c r="J1944">
        <f>IF($A1944="",NA(),IF($C1944="Strategy",2+$F1944*0.023,NA()))</f>
      </c>
      <c r="K1944">
        <f>IF($A1944="",NA(),IF($C1944="Deckbuilder",$B1944,NA()))</f>
      </c>
      <c r="L1944">
        <f>IF($A1944="",NA(),IF($C1944="Deckbuilder",3+$F1944*0.023,NA()))</f>
      </c>
      <c r="M1944">
        <f>IF($A1944="",NA(),IF($C1944="Traditional",$B1944,NA()))</f>
      </c>
      <c r="N1944">
        <f>IF($A1944="",NA(),IF($C1944="Traditional",4+$F1944*0.023,NA()))</f>
      </c>
      <c r="O1944">
        <f>IF($A1944="","",$D1944+ROW()/1000000)</f>
      </c>
      <c r="P1944" t="str">
        <f>IF(OR($A1944="",INDEX(games!$H:$H,ROW())=""),"",INDEX(games!$H:$H,ROW()))</f>
      </c>
      <c r="Q1944">
        <f>IF(OR($A1944="",$P1944&lt;&gt;"Yes"),"",$D1944+ROW()/1000000)</f>
      </c>
      <c r="T1944">
        <f>IF($Y1944="","",INDEX($B$2:$B$2000,$Y1944))</f>
      </c>
      <c r="U1944">
        <f>IF($Z1944="","",INDEX($B$2:$B$2000,$Z1944))</f>
      </c>
      <c r="V1944">
        <f>IF(OR($T1944="",$U1944=""),"",$U1944-$T1944)</f>
      </c>
      <c r="W1944" t="str">
        <f>IF(TRIM(INDEX(connections!$A:$A,ROW()))="","",TRIM(INDEX(connections!$A:$A,ROW())))</f>
      </c>
      <c r="X1944" t="str">
        <f>IF($W1944="","",TRIM(INDEX(connections!$B:$B,ROW())))</f>
      </c>
      <c r="Y1944">
        <f>IF($W1944="","",IFERROR(MATCH($W1944,$A$2:$A$2000,0),""))</f>
      </c>
      <c r="Z1944">
        <f>IF($X1944="","",IFERROR(MATCH($X1944,$A$2:$A$2000,0),""))</f>
      </c>
      <c r="AA1944" t="str">
        <f>IF($Y1944="","",INDEX($P$2:$P$2000,$Y1944))</f>
      </c>
      <c r="AB1944" t="str">
        <f>IF($Z1944="","",INDEX($P$2:$P$2000,$Z1944))</f>
      </c>
      <c r="AC1944">
        <f>IF(AND($AA1944="Yes",$AB1944="Yes"),1,"")</f>
      </c>
      <c r="AD1944">
        <f>IF(OR($Y1944="",$Z1944=""),"",IF(INDEX($C$2:$C$2000,$Y1944)=INDEX($C$2:$C$2000,$Z1944),0,1))</f>
      </c>
      <c r="AE1944">
        <f>IF($AC1944&lt;&gt;1,"",IF(AND(INDEX($AG$2:$AG$2000,$Y1944)=1,INDEX($AG$2:$AG$2000,$Z1944)=1),1,""))</f>
      </c>
      <c r="AG1944">
        <f>IF($A1944="","",COUNTIFS($W$2:$W$2500,$A1944,$AB$2:$AB$2500,"Yes")+COUNTIFS($X$2:$X$2500,$A1944,$AA$2:$AA$2500,"Yes"))</f>
      </c>
      <c r="AH1944" t="str">
        <f>IF(OR($P1944&lt;&gt;"Yes",N($AG1944)=0),"",IF(AND($AG1944=1,COUNTIFS($W$2:$W$2500,$A1944,$AE$2:$AE$2500,1)+COUNTIFS($X$2:$X$2500,$A1944,$AE$2:$AE$2500,1)&gt;0),"","Yes"))</f>
      </c>
      <c r="AI1944">
        <f>IF($AH1944="Yes",$AG1944,"")</f>
      </c>
      <c r="AJ1944">
        <f>IF($AI1944="","",$AI1944+ROW()/1000000)</f>
      </c>
      <c r="AK1944">
        <f>IF(OR($A1944="",$P1944="Yes",N($AG1944)=0),"",$AG1944+ROW()/1000000)</f>
      </c>
      <c r="AL1944" t="str">
        <f>IF($A1944="","",INDEX(games!$J:$J,ROW())&amp;"")</f>
      </c>
      <c r="AM1944">
        <f>IF($A1944="","",SUMPRODUCT($AO1944:$BD1944,'Map Analysis'!$AP$2^{0,1,2,3,4,5,6,7,8,9,10,11,12,13,14,15}))</f>
      </c>
      <c r="AN1944">
        <f>IF($A1944="","",$AM1944+ROW()/10000000)</f>
      </c>
      <c r="AO1944">
        <f>IF($A1944="","",COUNTIF($W$2:$W$2500,$A1944))</f>
      </c>
      <c r="AP1944">
        <f>IF($A1944="","",SUMIFS($BF$2:$BF$2500,$W$2:$W$2500,$A1944))</f>
      </c>
      <c r="AQ1944">
        <f>IF($A1944="","",SUMIFS($BG$2:$BG$2500,$W$2:$W$2500,$A1944))</f>
      </c>
      <c r="AR1944">
        <f>IF($A1944="","",SUMIFS($BH$2:$BH$2500,$W$2:$W$2500,$A1944))</f>
      </c>
      <c r="AS1944">
        <f>IF($A1944="","",SUMIFS($BI$2:$BI$2500,$W$2:$W$2500,$A1944))</f>
      </c>
      <c r="AT1944">
        <f>IF($A1944="","",SUMIFS($BJ$2:$BJ$2500,$W$2:$W$2500,$A1944))</f>
      </c>
      <c r="AU1944">
        <f>IF($A1944="","",SUMIFS($BK$2:$BK$2500,$W$2:$W$2500,$A1944))</f>
      </c>
      <c r="AV1944">
        <f>IF($A1944="","",SUMIFS($BL$2:$BL$2500,$W$2:$W$2500,$A1944))</f>
      </c>
      <c r="AW1944">
        <f>IF($A1944="","",SUMIFS($BM$2:$BM$2500,$W$2:$W$2500,$A1944))</f>
      </c>
      <c r="AX1944">
        <f>IF($A1944="","",SUMIFS($BN$2:$BN$2500,$W$2:$W$2500,$A1944))</f>
      </c>
      <c r="AY1944">
        <f>IF($A1944="","",SUMIFS($BO$2:$BO$2500,$W$2:$W$2500,$A1944))</f>
      </c>
      <c r="AZ1944">
        <f>IF($A1944="","",SUMIFS($BP$2:$BP$2500,$W$2:$W$2500,$A1944))</f>
      </c>
      <c r="BA1944">
        <f>IF($A1944="","",SUMIFS($BQ$2:$BQ$2500,$W$2:$W$2500,$A1944))</f>
      </c>
      <c r="BB1944">
        <f>IF($A1944="","",SUMIFS($BR$2:$BR$2500,$W$2:$W$2500,$A1944))</f>
      </c>
      <c r="BC1944">
        <f>IF($A1944="","",SUMIFS($BS$2:$BS$2500,$W$2:$W$2500,$A1944))</f>
      </c>
      <c r="BD1944">
        <f>IF($A1944="","",SUMIFS($BT$2:$BT$2500,$W$2:$W$2500,$A1944))</f>
      </c>
      <c r="BF1944">
        <f>IF($Z1944="","",INDEX($AO$2:$AO$2000,$Z1944))</f>
      </c>
      <c r="BG1944">
        <f>IF($Z1944="","",INDEX($AP$2:$AP$2000,$Z1944))</f>
      </c>
      <c r="BH1944">
        <f>IF($Z1944="","",INDEX($AQ$2:$AQ$2000,$Z1944))</f>
      </c>
      <c r="BI1944">
        <f>IF($Z1944="","",INDEX($AR$2:$AR$2000,$Z1944))</f>
      </c>
      <c r="BJ1944">
        <f>IF($Z1944="","",INDEX($AS$2:$AS$2000,$Z1944))</f>
      </c>
      <c r="BK1944">
        <f>IF($Z1944="","",INDEX($AT$2:$AT$2000,$Z1944))</f>
      </c>
      <c r="BL1944">
        <f>IF($Z1944="","",INDEX($AU$2:$AU$2000,$Z1944))</f>
      </c>
      <c r="BM1944">
        <f>IF($Z1944="","",INDEX($AV$2:$AV$2000,$Z1944))</f>
      </c>
      <c r="BN1944">
        <f>IF($Z1944="","",INDEX($AW$2:$AW$2000,$Z1944))</f>
      </c>
      <c r="BO1944">
        <f>IF($Z1944="","",INDEX($AX$2:$AX$2000,$Z1944))</f>
      </c>
      <c r="BP1944">
        <f>IF($Z1944="","",INDEX($AY$2:$AY$2000,$Z1944))</f>
      </c>
      <c r="BQ1944">
        <f>IF($Z1944="","",INDEX($AZ$2:$AZ$2000,$Z1944))</f>
      </c>
      <c r="BR1944">
        <f>IF($Z1944="","",INDEX($BA$2:$BA$2000,$Z1944))</f>
      </c>
      <c r="BS1944">
        <f>IF($Z1944="","",INDEX($BB$2:$BB$2000,$Z1944))</f>
      </c>
      <c r="BT1944">
        <f>IF($Z1944="","",INDEX($BC$2:$BC$2000,$Z1944))</f>
      </c>
      <c r="BV1944">
        <f>IF(OR($A1944="",$P1944&lt;&gt;"Yes",$AH1944="Yes"),"",1+N($AG1944))</f>
      </c>
      <c r="BW1944">
        <f>IF($A1944="","",COUNTIFS($W$2:$W$2500,$A1944,$BZ$2:$BZ$2500,"Yes")+COUNTIFS($X$2:$X$2500,$A1944,$BY$2:$BY$2500,"Yes"))</f>
      </c>
      <c r="BX1944">
        <f>IF(OR($A1944="",$P1944="Yes"),"",IF(N($BW1944)=0,0,1+SUMIFS($CB$2:$CB$2500,$W$2:$W$2500,$A1944)+SUMIFS($CA$2:$CA$2500,$X$2:$X$2500,$A1944)))</f>
      </c>
      <c r="BY1944" t="str">
        <f>IF($Y1944="","",INDEX($AH$2:$AH$2000,$Y1944)&amp;"")</f>
      </c>
      <c r="BZ1944" t="str">
        <f>IF($Z1944="","",INDEX($AH$2:$AH$2000,$Z1944)&amp;"")</f>
      </c>
      <c r="CA1944">
        <f>IF($Y1944="","",INDEX($BV$2:$BV$2000,$Y1944))</f>
      </c>
      <c r="CB1944">
        <f>IF($Z1944="","",INDEX($BV$2:$BV$2000,$Z1944))</f>
      </c>
    </row>
    <row r="1945">
      <c r="A1945" t="str">
        <f>IF(TRIM(INDEX(games!$A:$A,ROW()))="","",TRIM(INDEX(games!$A:$A,ROW())))</f>
      </c>
      <c r="B1945">
        <f>IF(OR($A1945="",INDEX(games!$B:$B,ROW())=""),"",INDEX(games!$B:$B,ROW()))</f>
      </c>
      <c r="C1945" t="str">
        <f>IF(OR($A1945="",INDEX(games!$C:$C,ROW())=""),"",INDEX(games!$C:$C,ROW()))</f>
      </c>
      <c r="D1945">
        <f>IF($A1945="","",COUNTIF($W$2:$W$2500,$A1945)+COUNTIF($X$2:$X$2500,$A1945))</f>
      </c>
      <c r="E1945">
        <f>IF($A1945="","",IFERROR(MATCH($C1945,$R$2:$R$5,0),0))</f>
      </c>
      <c r="F1945">
        <f>IF($A1945="","",MOD(ROW(),34))</f>
      </c>
      <c r="G1945">
        <f>IF($A1945="",NA(),IF($C1945="Action",$B1945,NA()))</f>
      </c>
      <c r="H1945">
        <f>IF($A1945="",NA(),IF($C1945="Action",1+$F1945*0.023,NA()))</f>
      </c>
      <c r="I1945">
        <f>IF($A1945="",NA(),IF($C1945="Strategy",$B1945,NA()))</f>
      </c>
      <c r="J1945">
        <f>IF($A1945="",NA(),IF($C1945="Strategy",2+$F1945*0.023,NA()))</f>
      </c>
      <c r="K1945">
        <f>IF($A1945="",NA(),IF($C1945="Deckbuilder",$B1945,NA()))</f>
      </c>
      <c r="L1945">
        <f>IF($A1945="",NA(),IF($C1945="Deckbuilder",3+$F1945*0.023,NA()))</f>
      </c>
      <c r="M1945">
        <f>IF($A1945="",NA(),IF($C1945="Traditional",$B1945,NA()))</f>
      </c>
      <c r="N1945">
        <f>IF($A1945="",NA(),IF($C1945="Traditional",4+$F1945*0.023,NA()))</f>
      </c>
      <c r="O1945">
        <f>IF($A1945="","",$D1945+ROW()/1000000)</f>
      </c>
      <c r="P1945" t="str">
        <f>IF(OR($A1945="",INDEX(games!$H:$H,ROW())=""),"",INDEX(games!$H:$H,ROW()))</f>
      </c>
      <c r="Q1945">
        <f>IF(OR($A1945="",$P1945&lt;&gt;"Yes"),"",$D1945+ROW()/1000000)</f>
      </c>
      <c r="T1945">
        <f>IF($Y1945="","",INDEX($B$2:$B$2000,$Y1945))</f>
      </c>
      <c r="U1945">
        <f>IF($Z1945="","",INDEX($B$2:$B$2000,$Z1945))</f>
      </c>
      <c r="V1945">
        <f>IF(OR($T1945="",$U1945=""),"",$U1945-$T1945)</f>
      </c>
      <c r="W1945" t="str">
        <f>IF(TRIM(INDEX(connections!$A:$A,ROW()))="","",TRIM(INDEX(connections!$A:$A,ROW())))</f>
      </c>
      <c r="X1945" t="str">
        <f>IF($W1945="","",TRIM(INDEX(connections!$B:$B,ROW())))</f>
      </c>
      <c r="Y1945">
        <f>IF($W1945="","",IFERROR(MATCH($W1945,$A$2:$A$2000,0),""))</f>
      </c>
      <c r="Z1945">
        <f>IF($X1945="","",IFERROR(MATCH($X1945,$A$2:$A$2000,0),""))</f>
      </c>
      <c r="AA1945" t="str">
        <f>IF($Y1945="","",INDEX($P$2:$P$2000,$Y1945))</f>
      </c>
      <c r="AB1945" t="str">
        <f>IF($Z1945="","",INDEX($P$2:$P$2000,$Z1945))</f>
      </c>
      <c r="AC1945">
        <f>IF(AND($AA1945="Yes",$AB1945="Yes"),1,"")</f>
      </c>
      <c r="AD1945">
        <f>IF(OR($Y1945="",$Z1945=""),"",IF(INDEX($C$2:$C$2000,$Y1945)=INDEX($C$2:$C$2000,$Z1945),0,1))</f>
      </c>
      <c r="AE1945">
        <f>IF($AC1945&lt;&gt;1,"",IF(AND(INDEX($AG$2:$AG$2000,$Y1945)=1,INDEX($AG$2:$AG$2000,$Z1945)=1),1,""))</f>
      </c>
      <c r="AG1945">
        <f>IF($A1945="","",COUNTIFS($W$2:$W$2500,$A1945,$AB$2:$AB$2500,"Yes")+COUNTIFS($X$2:$X$2500,$A1945,$AA$2:$AA$2500,"Yes"))</f>
      </c>
      <c r="AH1945" t="str">
        <f>IF(OR($P1945&lt;&gt;"Yes",N($AG1945)=0),"",IF(AND($AG1945=1,COUNTIFS($W$2:$W$2500,$A1945,$AE$2:$AE$2500,1)+COUNTIFS($X$2:$X$2500,$A1945,$AE$2:$AE$2500,1)&gt;0),"","Yes"))</f>
      </c>
      <c r="AI1945">
        <f>IF($AH1945="Yes",$AG1945,"")</f>
      </c>
      <c r="AJ1945">
        <f>IF($AI1945="","",$AI1945+ROW()/1000000)</f>
      </c>
      <c r="AK1945">
        <f>IF(OR($A1945="",$P1945="Yes",N($AG1945)=0),"",$AG1945+ROW()/1000000)</f>
      </c>
      <c r="AL1945" t="str">
        <f>IF($A1945="","",INDEX(games!$J:$J,ROW())&amp;"")</f>
      </c>
      <c r="AM1945">
        <f>IF($A1945="","",SUMPRODUCT($AO1945:$BD1945,'Map Analysis'!$AP$2^{0,1,2,3,4,5,6,7,8,9,10,11,12,13,14,15}))</f>
      </c>
      <c r="AN1945">
        <f>IF($A1945="","",$AM1945+ROW()/10000000)</f>
      </c>
      <c r="AO1945">
        <f>IF($A1945="","",COUNTIF($W$2:$W$2500,$A1945))</f>
      </c>
      <c r="AP1945">
        <f>IF($A1945="","",SUMIFS($BF$2:$BF$2500,$W$2:$W$2500,$A1945))</f>
      </c>
      <c r="AQ1945">
        <f>IF($A1945="","",SUMIFS($BG$2:$BG$2500,$W$2:$W$2500,$A1945))</f>
      </c>
      <c r="AR1945">
        <f>IF($A1945="","",SUMIFS($BH$2:$BH$2500,$W$2:$W$2500,$A1945))</f>
      </c>
      <c r="AS1945">
        <f>IF($A1945="","",SUMIFS($BI$2:$BI$2500,$W$2:$W$2500,$A1945))</f>
      </c>
      <c r="AT1945">
        <f>IF($A1945="","",SUMIFS($BJ$2:$BJ$2500,$W$2:$W$2500,$A1945))</f>
      </c>
      <c r="AU1945">
        <f>IF($A1945="","",SUMIFS($BK$2:$BK$2500,$W$2:$W$2500,$A1945))</f>
      </c>
      <c r="AV1945">
        <f>IF($A1945="","",SUMIFS($BL$2:$BL$2500,$W$2:$W$2500,$A1945))</f>
      </c>
      <c r="AW1945">
        <f>IF($A1945="","",SUMIFS($BM$2:$BM$2500,$W$2:$W$2500,$A1945))</f>
      </c>
      <c r="AX1945">
        <f>IF($A1945="","",SUMIFS($BN$2:$BN$2500,$W$2:$W$2500,$A1945))</f>
      </c>
      <c r="AY1945">
        <f>IF($A1945="","",SUMIFS($BO$2:$BO$2500,$W$2:$W$2500,$A1945))</f>
      </c>
      <c r="AZ1945">
        <f>IF($A1945="","",SUMIFS($BP$2:$BP$2500,$W$2:$W$2500,$A1945))</f>
      </c>
      <c r="BA1945">
        <f>IF($A1945="","",SUMIFS($BQ$2:$BQ$2500,$W$2:$W$2500,$A1945))</f>
      </c>
      <c r="BB1945">
        <f>IF($A1945="","",SUMIFS($BR$2:$BR$2500,$W$2:$W$2500,$A1945))</f>
      </c>
      <c r="BC1945">
        <f>IF($A1945="","",SUMIFS($BS$2:$BS$2500,$W$2:$W$2500,$A1945))</f>
      </c>
      <c r="BD1945">
        <f>IF($A1945="","",SUMIFS($BT$2:$BT$2500,$W$2:$W$2500,$A1945))</f>
      </c>
      <c r="BF1945">
        <f>IF($Z1945="","",INDEX($AO$2:$AO$2000,$Z1945))</f>
      </c>
      <c r="BG1945">
        <f>IF($Z1945="","",INDEX($AP$2:$AP$2000,$Z1945))</f>
      </c>
      <c r="BH1945">
        <f>IF($Z1945="","",INDEX($AQ$2:$AQ$2000,$Z1945))</f>
      </c>
      <c r="BI1945">
        <f>IF($Z1945="","",INDEX($AR$2:$AR$2000,$Z1945))</f>
      </c>
      <c r="BJ1945">
        <f>IF($Z1945="","",INDEX($AS$2:$AS$2000,$Z1945))</f>
      </c>
      <c r="BK1945">
        <f>IF($Z1945="","",INDEX($AT$2:$AT$2000,$Z1945))</f>
      </c>
      <c r="BL1945">
        <f>IF($Z1945="","",INDEX($AU$2:$AU$2000,$Z1945))</f>
      </c>
      <c r="BM1945">
        <f>IF($Z1945="","",INDEX($AV$2:$AV$2000,$Z1945))</f>
      </c>
      <c r="BN1945">
        <f>IF($Z1945="","",INDEX($AW$2:$AW$2000,$Z1945))</f>
      </c>
      <c r="BO1945">
        <f>IF($Z1945="","",INDEX($AX$2:$AX$2000,$Z1945))</f>
      </c>
      <c r="BP1945">
        <f>IF($Z1945="","",INDEX($AY$2:$AY$2000,$Z1945))</f>
      </c>
      <c r="BQ1945">
        <f>IF($Z1945="","",INDEX($AZ$2:$AZ$2000,$Z1945))</f>
      </c>
      <c r="BR1945">
        <f>IF($Z1945="","",INDEX($BA$2:$BA$2000,$Z1945))</f>
      </c>
      <c r="BS1945">
        <f>IF($Z1945="","",INDEX($BB$2:$BB$2000,$Z1945))</f>
      </c>
      <c r="BT1945">
        <f>IF($Z1945="","",INDEX($BC$2:$BC$2000,$Z1945))</f>
      </c>
      <c r="BV1945">
        <f>IF(OR($A1945="",$P1945&lt;&gt;"Yes",$AH1945="Yes"),"",1+N($AG1945))</f>
      </c>
      <c r="BW1945">
        <f>IF($A1945="","",COUNTIFS($W$2:$W$2500,$A1945,$BZ$2:$BZ$2500,"Yes")+COUNTIFS($X$2:$X$2500,$A1945,$BY$2:$BY$2500,"Yes"))</f>
      </c>
      <c r="BX1945">
        <f>IF(OR($A1945="",$P1945="Yes"),"",IF(N($BW1945)=0,0,1+SUMIFS($CB$2:$CB$2500,$W$2:$W$2500,$A1945)+SUMIFS($CA$2:$CA$2500,$X$2:$X$2500,$A1945)))</f>
      </c>
      <c r="BY1945" t="str">
        <f>IF($Y1945="","",INDEX($AH$2:$AH$2000,$Y1945)&amp;"")</f>
      </c>
      <c r="BZ1945" t="str">
        <f>IF($Z1945="","",INDEX($AH$2:$AH$2000,$Z1945)&amp;"")</f>
      </c>
      <c r="CA1945">
        <f>IF($Y1945="","",INDEX($BV$2:$BV$2000,$Y1945))</f>
      </c>
      <c r="CB1945">
        <f>IF($Z1945="","",INDEX($BV$2:$BV$2000,$Z1945))</f>
      </c>
    </row>
    <row r="1946">
      <c r="A1946" t="str">
        <f>IF(TRIM(INDEX(games!$A:$A,ROW()))="","",TRIM(INDEX(games!$A:$A,ROW())))</f>
      </c>
      <c r="B1946">
        <f>IF(OR($A1946="",INDEX(games!$B:$B,ROW())=""),"",INDEX(games!$B:$B,ROW()))</f>
      </c>
      <c r="C1946" t="str">
        <f>IF(OR($A1946="",INDEX(games!$C:$C,ROW())=""),"",INDEX(games!$C:$C,ROW()))</f>
      </c>
      <c r="D1946">
        <f>IF($A1946="","",COUNTIF($W$2:$W$2500,$A1946)+COUNTIF($X$2:$X$2500,$A1946))</f>
      </c>
      <c r="E1946">
        <f>IF($A1946="","",IFERROR(MATCH($C1946,$R$2:$R$5,0),0))</f>
      </c>
      <c r="F1946">
        <f>IF($A1946="","",MOD(ROW(),34))</f>
      </c>
      <c r="G1946">
        <f>IF($A1946="",NA(),IF($C1946="Action",$B1946,NA()))</f>
      </c>
      <c r="H1946">
        <f>IF($A1946="",NA(),IF($C1946="Action",1+$F1946*0.023,NA()))</f>
      </c>
      <c r="I1946">
        <f>IF($A1946="",NA(),IF($C1946="Strategy",$B1946,NA()))</f>
      </c>
      <c r="J1946">
        <f>IF($A1946="",NA(),IF($C1946="Strategy",2+$F1946*0.023,NA()))</f>
      </c>
      <c r="K1946">
        <f>IF($A1946="",NA(),IF($C1946="Deckbuilder",$B1946,NA()))</f>
      </c>
      <c r="L1946">
        <f>IF($A1946="",NA(),IF($C1946="Deckbuilder",3+$F1946*0.023,NA()))</f>
      </c>
      <c r="M1946">
        <f>IF($A1946="",NA(),IF($C1946="Traditional",$B1946,NA()))</f>
      </c>
      <c r="N1946">
        <f>IF($A1946="",NA(),IF($C1946="Traditional",4+$F1946*0.023,NA()))</f>
      </c>
      <c r="O1946">
        <f>IF($A1946="","",$D1946+ROW()/1000000)</f>
      </c>
      <c r="P1946" t="str">
        <f>IF(OR($A1946="",INDEX(games!$H:$H,ROW())=""),"",INDEX(games!$H:$H,ROW()))</f>
      </c>
      <c r="Q1946">
        <f>IF(OR($A1946="",$P1946&lt;&gt;"Yes"),"",$D1946+ROW()/1000000)</f>
      </c>
      <c r="T1946">
        <f>IF($Y1946="","",INDEX($B$2:$B$2000,$Y1946))</f>
      </c>
      <c r="U1946">
        <f>IF($Z1946="","",INDEX($B$2:$B$2000,$Z1946))</f>
      </c>
      <c r="V1946">
        <f>IF(OR($T1946="",$U1946=""),"",$U1946-$T1946)</f>
      </c>
      <c r="W1946" t="str">
        <f>IF(TRIM(INDEX(connections!$A:$A,ROW()))="","",TRIM(INDEX(connections!$A:$A,ROW())))</f>
      </c>
      <c r="X1946" t="str">
        <f>IF($W1946="","",TRIM(INDEX(connections!$B:$B,ROW())))</f>
      </c>
      <c r="Y1946">
        <f>IF($W1946="","",IFERROR(MATCH($W1946,$A$2:$A$2000,0),""))</f>
      </c>
      <c r="Z1946">
        <f>IF($X1946="","",IFERROR(MATCH($X1946,$A$2:$A$2000,0),""))</f>
      </c>
      <c r="AA1946" t="str">
        <f>IF($Y1946="","",INDEX($P$2:$P$2000,$Y1946))</f>
      </c>
      <c r="AB1946" t="str">
        <f>IF($Z1946="","",INDEX($P$2:$P$2000,$Z1946))</f>
      </c>
      <c r="AC1946">
        <f>IF(AND($AA1946="Yes",$AB1946="Yes"),1,"")</f>
      </c>
      <c r="AD1946">
        <f>IF(OR($Y1946="",$Z1946=""),"",IF(INDEX($C$2:$C$2000,$Y1946)=INDEX($C$2:$C$2000,$Z1946),0,1))</f>
      </c>
      <c r="AE1946">
        <f>IF($AC1946&lt;&gt;1,"",IF(AND(INDEX($AG$2:$AG$2000,$Y1946)=1,INDEX($AG$2:$AG$2000,$Z1946)=1),1,""))</f>
      </c>
      <c r="AG1946">
        <f>IF($A1946="","",COUNTIFS($W$2:$W$2500,$A1946,$AB$2:$AB$2500,"Yes")+COUNTIFS($X$2:$X$2500,$A1946,$AA$2:$AA$2500,"Yes"))</f>
      </c>
      <c r="AH1946" t="str">
        <f>IF(OR($P1946&lt;&gt;"Yes",N($AG1946)=0),"",IF(AND($AG1946=1,COUNTIFS($W$2:$W$2500,$A1946,$AE$2:$AE$2500,1)+COUNTIFS($X$2:$X$2500,$A1946,$AE$2:$AE$2500,1)&gt;0),"","Yes"))</f>
      </c>
      <c r="AI1946">
        <f>IF($AH1946="Yes",$AG1946,"")</f>
      </c>
      <c r="AJ1946">
        <f>IF($AI1946="","",$AI1946+ROW()/1000000)</f>
      </c>
      <c r="AK1946">
        <f>IF(OR($A1946="",$P1946="Yes",N($AG1946)=0),"",$AG1946+ROW()/1000000)</f>
      </c>
      <c r="AL1946" t="str">
        <f>IF($A1946="","",INDEX(games!$J:$J,ROW())&amp;"")</f>
      </c>
      <c r="AM1946">
        <f>IF($A1946="","",SUMPRODUCT($AO1946:$BD1946,'Map Analysis'!$AP$2^{0,1,2,3,4,5,6,7,8,9,10,11,12,13,14,15}))</f>
      </c>
      <c r="AN1946">
        <f>IF($A1946="","",$AM1946+ROW()/10000000)</f>
      </c>
      <c r="AO1946">
        <f>IF($A1946="","",COUNTIF($W$2:$W$2500,$A1946))</f>
      </c>
      <c r="AP1946">
        <f>IF($A1946="","",SUMIFS($BF$2:$BF$2500,$W$2:$W$2500,$A1946))</f>
      </c>
      <c r="AQ1946">
        <f>IF($A1946="","",SUMIFS($BG$2:$BG$2500,$W$2:$W$2500,$A1946))</f>
      </c>
      <c r="AR1946">
        <f>IF($A1946="","",SUMIFS($BH$2:$BH$2500,$W$2:$W$2500,$A1946))</f>
      </c>
      <c r="AS1946">
        <f>IF($A1946="","",SUMIFS($BI$2:$BI$2500,$W$2:$W$2500,$A1946))</f>
      </c>
      <c r="AT1946">
        <f>IF($A1946="","",SUMIFS($BJ$2:$BJ$2500,$W$2:$W$2500,$A1946))</f>
      </c>
      <c r="AU1946">
        <f>IF($A1946="","",SUMIFS($BK$2:$BK$2500,$W$2:$W$2500,$A1946))</f>
      </c>
      <c r="AV1946">
        <f>IF($A1946="","",SUMIFS($BL$2:$BL$2500,$W$2:$W$2500,$A1946))</f>
      </c>
      <c r="AW1946">
        <f>IF($A1946="","",SUMIFS($BM$2:$BM$2500,$W$2:$W$2500,$A1946))</f>
      </c>
      <c r="AX1946">
        <f>IF($A1946="","",SUMIFS($BN$2:$BN$2500,$W$2:$W$2500,$A1946))</f>
      </c>
      <c r="AY1946">
        <f>IF($A1946="","",SUMIFS($BO$2:$BO$2500,$W$2:$W$2500,$A1946))</f>
      </c>
      <c r="AZ1946">
        <f>IF($A1946="","",SUMIFS($BP$2:$BP$2500,$W$2:$W$2500,$A1946))</f>
      </c>
      <c r="BA1946">
        <f>IF($A1946="","",SUMIFS($BQ$2:$BQ$2500,$W$2:$W$2500,$A1946))</f>
      </c>
      <c r="BB1946">
        <f>IF($A1946="","",SUMIFS($BR$2:$BR$2500,$W$2:$W$2500,$A1946))</f>
      </c>
      <c r="BC1946">
        <f>IF($A1946="","",SUMIFS($BS$2:$BS$2500,$W$2:$W$2500,$A1946))</f>
      </c>
      <c r="BD1946">
        <f>IF($A1946="","",SUMIFS($BT$2:$BT$2500,$W$2:$W$2500,$A1946))</f>
      </c>
      <c r="BF1946">
        <f>IF($Z1946="","",INDEX($AO$2:$AO$2000,$Z1946))</f>
      </c>
      <c r="BG1946">
        <f>IF($Z1946="","",INDEX($AP$2:$AP$2000,$Z1946))</f>
      </c>
      <c r="BH1946">
        <f>IF($Z1946="","",INDEX($AQ$2:$AQ$2000,$Z1946))</f>
      </c>
      <c r="BI1946">
        <f>IF($Z1946="","",INDEX($AR$2:$AR$2000,$Z1946))</f>
      </c>
      <c r="BJ1946">
        <f>IF($Z1946="","",INDEX($AS$2:$AS$2000,$Z1946))</f>
      </c>
      <c r="BK1946">
        <f>IF($Z1946="","",INDEX($AT$2:$AT$2000,$Z1946))</f>
      </c>
      <c r="BL1946">
        <f>IF($Z1946="","",INDEX($AU$2:$AU$2000,$Z1946))</f>
      </c>
      <c r="BM1946">
        <f>IF($Z1946="","",INDEX($AV$2:$AV$2000,$Z1946))</f>
      </c>
      <c r="BN1946">
        <f>IF($Z1946="","",INDEX($AW$2:$AW$2000,$Z1946))</f>
      </c>
      <c r="BO1946">
        <f>IF($Z1946="","",INDEX($AX$2:$AX$2000,$Z1946))</f>
      </c>
      <c r="BP1946">
        <f>IF($Z1946="","",INDEX($AY$2:$AY$2000,$Z1946))</f>
      </c>
      <c r="BQ1946">
        <f>IF($Z1946="","",INDEX($AZ$2:$AZ$2000,$Z1946))</f>
      </c>
      <c r="BR1946">
        <f>IF($Z1946="","",INDEX($BA$2:$BA$2000,$Z1946))</f>
      </c>
      <c r="BS1946">
        <f>IF($Z1946="","",INDEX($BB$2:$BB$2000,$Z1946))</f>
      </c>
      <c r="BT1946">
        <f>IF($Z1946="","",INDEX($BC$2:$BC$2000,$Z1946))</f>
      </c>
      <c r="BV1946">
        <f>IF(OR($A1946="",$P1946&lt;&gt;"Yes",$AH1946="Yes"),"",1+N($AG1946))</f>
      </c>
      <c r="BW1946">
        <f>IF($A1946="","",COUNTIFS($W$2:$W$2500,$A1946,$BZ$2:$BZ$2500,"Yes")+COUNTIFS($X$2:$X$2500,$A1946,$BY$2:$BY$2500,"Yes"))</f>
      </c>
      <c r="BX1946">
        <f>IF(OR($A1946="",$P1946="Yes"),"",IF(N($BW1946)=0,0,1+SUMIFS($CB$2:$CB$2500,$W$2:$W$2500,$A1946)+SUMIFS($CA$2:$CA$2500,$X$2:$X$2500,$A1946)))</f>
      </c>
      <c r="BY1946" t="str">
        <f>IF($Y1946="","",INDEX($AH$2:$AH$2000,$Y1946)&amp;"")</f>
      </c>
      <c r="BZ1946" t="str">
        <f>IF($Z1946="","",INDEX($AH$2:$AH$2000,$Z1946)&amp;"")</f>
      </c>
      <c r="CA1946">
        <f>IF($Y1946="","",INDEX($BV$2:$BV$2000,$Y1946))</f>
      </c>
      <c r="CB1946">
        <f>IF($Z1946="","",INDEX($BV$2:$BV$2000,$Z1946))</f>
      </c>
    </row>
    <row r="1947">
      <c r="A1947" t="str">
        <f>IF(TRIM(INDEX(games!$A:$A,ROW()))="","",TRIM(INDEX(games!$A:$A,ROW())))</f>
      </c>
      <c r="B1947">
        <f>IF(OR($A1947="",INDEX(games!$B:$B,ROW())=""),"",INDEX(games!$B:$B,ROW()))</f>
      </c>
      <c r="C1947" t="str">
        <f>IF(OR($A1947="",INDEX(games!$C:$C,ROW())=""),"",INDEX(games!$C:$C,ROW()))</f>
      </c>
      <c r="D1947">
        <f>IF($A1947="","",COUNTIF($W$2:$W$2500,$A1947)+COUNTIF($X$2:$X$2500,$A1947))</f>
      </c>
      <c r="E1947">
        <f>IF($A1947="","",IFERROR(MATCH($C1947,$R$2:$R$5,0),0))</f>
      </c>
      <c r="F1947">
        <f>IF($A1947="","",MOD(ROW(),34))</f>
      </c>
      <c r="G1947">
        <f>IF($A1947="",NA(),IF($C1947="Action",$B1947,NA()))</f>
      </c>
      <c r="H1947">
        <f>IF($A1947="",NA(),IF($C1947="Action",1+$F1947*0.023,NA()))</f>
      </c>
      <c r="I1947">
        <f>IF($A1947="",NA(),IF($C1947="Strategy",$B1947,NA()))</f>
      </c>
      <c r="J1947">
        <f>IF($A1947="",NA(),IF($C1947="Strategy",2+$F1947*0.023,NA()))</f>
      </c>
      <c r="K1947">
        <f>IF($A1947="",NA(),IF($C1947="Deckbuilder",$B1947,NA()))</f>
      </c>
      <c r="L1947">
        <f>IF($A1947="",NA(),IF($C1947="Deckbuilder",3+$F1947*0.023,NA()))</f>
      </c>
      <c r="M1947">
        <f>IF($A1947="",NA(),IF($C1947="Traditional",$B1947,NA()))</f>
      </c>
      <c r="N1947">
        <f>IF($A1947="",NA(),IF($C1947="Traditional",4+$F1947*0.023,NA()))</f>
      </c>
      <c r="O1947">
        <f>IF($A1947="","",$D1947+ROW()/1000000)</f>
      </c>
      <c r="P1947" t="str">
        <f>IF(OR($A1947="",INDEX(games!$H:$H,ROW())=""),"",INDEX(games!$H:$H,ROW()))</f>
      </c>
      <c r="Q1947">
        <f>IF(OR($A1947="",$P1947&lt;&gt;"Yes"),"",$D1947+ROW()/1000000)</f>
      </c>
      <c r="T1947">
        <f>IF($Y1947="","",INDEX($B$2:$B$2000,$Y1947))</f>
      </c>
      <c r="U1947">
        <f>IF($Z1947="","",INDEX($B$2:$B$2000,$Z1947))</f>
      </c>
      <c r="V1947">
        <f>IF(OR($T1947="",$U1947=""),"",$U1947-$T1947)</f>
      </c>
      <c r="W1947" t="str">
        <f>IF(TRIM(INDEX(connections!$A:$A,ROW()))="","",TRIM(INDEX(connections!$A:$A,ROW())))</f>
      </c>
      <c r="X1947" t="str">
        <f>IF($W1947="","",TRIM(INDEX(connections!$B:$B,ROW())))</f>
      </c>
      <c r="Y1947">
        <f>IF($W1947="","",IFERROR(MATCH($W1947,$A$2:$A$2000,0),""))</f>
      </c>
      <c r="Z1947">
        <f>IF($X1947="","",IFERROR(MATCH($X1947,$A$2:$A$2000,0),""))</f>
      </c>
      <c r="AA1947" t="str">
        <f>IF($Y1947="","",INDEX($P$2:$P$2000,$Y1947))</f>
      </c>
      <c r="AB1947" t="str">
        <f>IF($Z1947="","",INDEX($P$2:$P$2000,$Z1947))</f>
      </c>
      <c r="AC1947">
        <f>IF(AND($AA1947="Yes",$AB1947="Yes"),1,"")</f>
      </c>
      <c r="AD1947">
        <f>IF(OR($Y1947="",$Z1947=""),"",IF(INDEX($C$2:$C$2000,$Y1947)=INDEX($C$2:$C$2000,$Z1947),0,1))</f>
      </c>
      <c r="AE1947">
        <f>IF($AC1947&lt;&gt;1,"",IF(AND(INDEX($AG$2:$AG$2000,$Y1947)=1,INDEX($AG$2:$AG$2000,$Z1947)=1),1,""))</f>
      </c>
      <c r="AG1947">
        <f>IF($A1947="","",COUNTIFS($W$2:$W$2500,$A1947,$AB$2:$AB$2500,"Yes")+COUNTIFS($X$2:$X$2500,$A1947,$AA$2:$AA$2500,"Yes"))</f>
      </c>
      <c r="AH1947" t="str">
        <f>IF(OR($P1947&lt;&gt;"Yes",N($AG1947)=0),"",IF(AND($AG1947=1,COUNTIFS($W$2:$W$2500,$A1947,$AE$2:$AE$2500,1)+COUNTIFS($X$2:$X$2500,$A1947,$AE$2:$AE$2500,1)&gt;0),"","Yes"))</f>
      </c>
      <c r="AI1947">
        <f>IF($AH1947="Yes",$AG1947,"")</f>
      </c>
      <c r="AJ1947">
        <f>IF($AI1947="","",$AI1947+ROW()/1000000)</f>
      </c>
      <c r="AK1947">
        <f>IF(OR($A1947="",$P1947="Yes",N($AG1947)=0),"",$AG1947+ROW()/1000000)</f>
      </c>
      <c r="AL1947" t="str">
        <f>IF($A1947="","",INDEX(games!$J:$J,ROW())&amp;"")</f>
      </c>
      <c r="AM1947">
        <f>IF($A1947="","",SUMPRODUCT($AO1947:$BD1947,'Map Analysis'!$AP$2^{0,1,2,3,4,5,6,7,8,9,10,11,12,13,14,15}))</f>
      </c>
      <c r="AN1947">
        <f>IF($A1947="","",$AM1947+ROW()/10000000)</f>
      </c>
      <c r="AO1947">
        <f>IF($A1947="","",COUNTIF($W$2:$W$2500,$A1947))</f>
      </c>
      <c r="AP1947">
        <f>IF($A1947="","",SUMIFS($BF$2:$BF$2500,$W$2:$W$2500,$A1947))</f>
      </c>
      <c r="AQ1947">
        <f>IF($A1947="","",SUMIFS($BG$2:$BG$2500,$W$2:$W$2500,$A1947))</f>
      </c>
      <c r="AR1947">
        <f>IF($A1947="","",SUMIFS($BH$2:$BH$2500,$W$2:$W$2500,$A1947))</f>
      </c>
      <c r="AS1947">
        <f>IF($A1947="","",SUMIFS($BI$2:$BI$2500,$W$2:$W$2500,$A1947))</f>
      </c>
      <c r="AT1947">
        <f>IF($A1947="","",SUMIFS($BJ$2:$BJ$2500,$W$2:$W$2500,$A1947))</f>
      </c>
      <c r="AU1947">
        <f>IF($A1947="","",SUMIFS($BK$2:$BK$2500,$W$2:$W$2500,$A1947))</f>
      </c>
      <c r="AV1947">
        <f>IF($A1947="","",SUMIFS($BL$2:$BL$2500,$W$2:$W$2500,$A1947))</f>
      </c>
      <c r="AW1947">
        <f>IF($A1947="","",SUMIFS($BM$2:$BM$2500,$W$2:$W$2500,$A1947))</f>
      </c>
      <c r="AX1947">
        <f>IF($A1947="","",SUMIFS($BN$2:$BN$2500,$W$2:$W$2500,$A1947))</f>
      </c>
      <c r="AY1947">
        <f>IF($A1947="","",SUMIFS($BO$2:$BO$2500,$W$2:$W$2500,$A1947))</f>
      </c>
      <c r="AZ1947">
        <f>IF($A1947="","",SUMIFS($BP$2:$BP$2500,$W$2:$W$2500,$A1947))</f>
      </c>
      <c r="BA1947">
        <f>IF($A1947="","",SUMIFS($BQ$2:$BQ$2500,$W$2:$W$2500,$A1947))</f>
      </c>
      <c r="BB1947">
        <f>IF($A1947="","",SUMIFS($BR$2:$BR$2500,$W$2:$W$2500,$A1947))</f>
      </c>
      <c r="BC1947">
        <f>IF($A1947="","",SUMIFS($BS$2:$BS$2500,$W$2:$W$2500,$A1947))</f>
      </c>
      <c r="BD1947">
        <f>IF($A1947="","",SUMIFS($BT$2:$BT$2500,$W$2:$W$2500,$A1947))</f>
      </c>
      <c r="BF1947">
        <f>IF($Z1947="","",INDEX($AO$2:$AO$2000,$Z1947))</f>
      </c>
      <c r="BG1947">
        <f>IF($Z1947="","",INDEX($AP$2:$AP$2000,$Z1947))</f>
      </c>
      <c r="BH1947">
        <f>IF($Z1947="","",INDEX($AQ$2:$AQ$2000,$Z1947))</f>
      </c>
      <c r="BI1947">
        <f>IF($Z1947="","",INDEX($AR$2:$AR$2000,$Z1947))</f>
      </c>
      <c r="BJ1947">
        <f>IF($Z1947="","",INDEX($AS$2:$AS$2000,$Z1947))</f>
      </c>
      <c r="BK1947">
        <f>IF($Z1947="","",INDEX($AT$2:$AT$2000,$Z1947))</f>
      </c>
      <c r="BL1947">
        <f>IF($Z1947="","",INDEX($AU$2:$AU$2000,$Z1947))</f>
      </c>
      <c r="BM1947">
        <f>IF($Z1947="","",INDEX($AV$2:$AV$2000,$Z1947))</f>
      </c>
      <c r="BN1947">
        <f>IF($Z1947="","",INDEX($AW$2:$AW$2000,$Z1947))</f>
      </c>
      <c r="BO1947">
        <f>IF($Z1947="","",INDEX($AX$2:$AX$2000,$Z1947))</f>
      </c>
      <c r="BP1947">
        <f>IF($Z1947="","",INDEX($AY$2:$AY$2000,$Z1947))</f>
      </c>
      <c r="BQ1947">
        <f>IF($Z1947="","",INDEX($AZ$2:$AZ$2000,$Z1947))</f>
      </c>
      <c r="BR1947">
        <f>IF($Z1947="","",INDEX($BA$2:$BA$2000,$Z1947))</f>
      </c>
      <c r="BS1947">
        <f>IF($Z1947="","",INDEX($BB$2:$BB$2000,$Z1947))</f>
      </c>
      <c r="BT1947">
        <f>IF($Z1947="","",INDEX($BC$2:$BC$2000,$Z1947))</f>
      </c>
      <c r="BV1947">
        <f>IF(OR($A1947="",$P1947&lt;&gt;"Yes",$AH1947="Yes"),"",1+N($AG1947))</f>
      </c>
      <c r="BW1947">
        <f>IF($A1947="","",COUNTIFS($W$2:$W$2500,$A1947,$BZ$2:$BZ$2500,"Yes")+COUNTIFS($X$2:$X$2500,$A1947,$BY$2:$BY$2500,"Yes"))</f>
      </c>
      <c r="BX1947">
        <f>IF(OR($A1947="",$P1947="Yes"),"",IF(N($BW1947)=0,0,1+SUMIFS($CB$2:$CB$2500,$W$2:$W$2500,$A1947)+SUMIFS($CA$2:$CA$2500,$X$2:$X$2500,$A1947)))</f>
      </c>
      <c r="BY1947" t="str">
        <f>IF($Y1947="","",INDEX($AH$2:$AH$2000,$Y1947)&amp;"")</f>
      </c>
      <c r="BZ1947" t="str">
        <f>IF($Z1947="","",INDEX($AH$2:$AH$2000,$Z1947)&amp;"")</f>
      </c>
      <c r="CA1947">
        <f>IF($Y1947="","",INDEX($BV$2:$BV$2000,$Y1947))</f>
      </c>
      <c r="CB1947">
        <f>IF($Z1947="","",INDEX($BV$2:$BV$2000,$Z1947))</f>
      </c>
    </row>
    <row r="1948">
      <c r="A1948" t="str">
        <f>IF(TRIM(INDEX(games!$A:$A,ROW()))="","",TRIM(INDEX(games!$A:$A,ROW())))</f>
      </c>
      <c r="B1948">
        <f>IF(OR($A1948="",INDEX(games!$B:$B,ROW())=""),"",INDEX(games!$B:$B,ROW()))</f>
      </c>
      <c r="C1948" t="str">
        <f>IF(OR($A1948="",INDEX(games!$C:$C,ROW())=""),"",INDEX(games!$C:$C,ROW()))</f>
      </c>
      <c r="D1948">
        <f>IF($A1948="","",COUNTIF($W$2:$W$2500,$A1948)+COUNTIF($X$2:$X$2500,$A1948))</f>
      </c>
      <c r="E1948">
        <f>IF($A1948="","",IFERROR(MATCH($C1948,$R$2:$R$5,0),0))</f>
      </c>
      <c r="F1948">
        <f>IF($A1948="","",MOD(ROW(),34))</f>
      </c>
      <c r="G1948">
        <f>IF($A1948="",NA(),IF($C1948="Action",$B1948,NA()))</f>
      </c>
      <c r="H1948">
        <f>IF($A1948="",NA(),IF($C1948="Action",1+$F1948*0.023,NA()))</f>
      </c>
      <c r="I1948">
        <f>IF($A1948="",NA(),IF($C1948="Strategy",$B1948,NA()))</f>
      </c>
      <c r="J1948">
        <f>IF($A1948="",NA(),IF($C1948="Strategy",2+$F1948*0.023,NA()))</f>
      </c>
      <c r="K1948">
        <f>IF($A1948="",NA(),IF($C1948="Deckbuilder",$B1948,NA()))</f>
      </c>
      <c r="L1948">
        <f>IF($A1948="",NA(),IF($C1948="Deckbuilder",3+$F1948*0.023,NA()))</f>
      </c>
      <c r="M1948">
        <f>IF($A1948="",NA(),IF($C1948="Traditional",$B1948,NA()))</f>
      </c>
      <c r="N1948">
        <f>IF($A1948="",NA(),IF($C1948="Traditional",4+$F1948*0.023,NA()))</f>
      </c>
      <c r="O1948">
        <f>IF($A1948="","",$D1948+ROW()/1000000)</f>
      </c>
      <c r="P1948" t="str">
        <f>IF(OR($A1948="",INDEX(games!$H:$H,ROW())=""),"",INDEX(games!$H:$H,ROW()))</f>
      </c>
      <c r="Q1948">
        <f>IF(OR($A1948="",$P1948&lt;&gt;"Yes"),"",$D1948+ROW()/1000000)</f>
      </c>
      <c r="T1948">
        <f>IF($Y1948="","",INDEX($B$2:$B$2000,$Y1948))</f>
      </c>
      <c r="U1948">
        <f>IF($Z1948="","",INDEX($B$2:$B$2000,$Z1948))</f>
      </c>
      <c r="V1948">
        <f>IF(OR($T1948="",$U1948=""),"",$U1948-$T1948)</f>
      </c>
      <c r="W1948" t="str">
        <f>IF(TRIM(INDEX(connections!$A:$A,ROW()))="","",TRIM(INDEX(connections!$A:$A,ROW())))</f>
      </c>
      <c r="X1948" t="str">
        <f>IF($W1948="","",TRIM(INDEX(connections!$B:$B,ROW())))</f>
      </c>
      <c r="Y1948">
        <f>IF($W1948="","",IFERROR(MATCH($W1948,$A$2:$A$2000,0),""))</f>
      </c>
      <c r="Z1948">
        <f>IF($X1948="","",IFERROR(MATCH($X1948,$A$2:$A$2000,0),""))</f>
      </c>
      <c r="AA1948" t="str">
        <f>IF($Y1948="","",INDEX($P$2:$P$2000,$Y1948))</f>
      </c>
      <c r="AB1948" t="str">
        <f>IF($Z1948="","",INDEX($P$2:$P$2000,$Z1948))</f>
      </c>
      <c r="AC1948">
        <f>IF(AND($AA1948="Yes",$AB1948="Yes"),1,"")</f>
      </c>
      <c r="AD1948">
        <f>IF(OR($Y1948="",$Z1948=""),"",IF(INDEX($C$2:$C$2000,$Y1948)=INDEX($C$2:$C$2000,$Z1948),0,1))</f>
      </c>
      <c r="AE1948">
        <f>IF($AC1948&lt;&gt;1,"",IF(AND(INDEX($AG$2:$AG$2000,$Y1948)=1,INDEX($AG$2:$AG$2000,$Z1948)=1),1,""))</f>
      </c>
      <c r="AG1948">
        <f>IF($A1948="","",COUNTIFS($W$2:$W$2500,$A1948,$AB$2:$AB$2500,"Yes")+COUNTIFS($X$2:$X$2500,$A1948,$AA$2:$AA$2500,"Yes"))</f>
      </c>
      <c r="AH1948" t="str">
        <f>IF(OR($P1948&lt;&gt;"Yes",N($AG1948)=0),"",IF(AND($AG1948=1,COUNTIFS($W$2:$W$2500,$A1948,$AE$2:$AE$2500,1)+COUNTIFS($X$2:$X$2500,$A1948,$AE$2:$AE$2500,1)&gt;0),"","Yes"))</f>
      </c>
      <c r="AI1948">
        <f>IF($AH1948="Yes",$AG1948,"")</f>
      </c>
      <c r="AJ1948">
        <f>IF($AI1948="","",$AI1948+ROW()/1000000)</f>
      </c>
      <c r="AK1948">
        <f>IF(OR($A1948="",$P1948="Yes",N($AG1948)=0),"",$AG1948+ROW()/1000000)</f>
      </c>
      <c r="AL1948" t="str">
        <f>IF($A1948="","",INDEX(games!$J:$J,ROW())&amp;"")</f>
      </c>
      <c r="AM1948">
        <f>IF($A1948="","",SUMPRODUCT($AO1948:$BD1948,'Map Analysis'!$AP$2^{0,1,2,3,4,5,6,7,8,9,10,11,12,13,14,15}))</f>
      </c>
      <c r="AN1948">
        <f>IF($A1948="","",$AM1948+ROW()/10000000)</f>
      </c>
      <c r="AO1948">
        <f>IF($A1948="","",COUNTIF($W$2:$W$2500,$A1948))</f>
      </c>
      <c r="AP1948">
        <f>IF($A1948="","",SUMIFS($BF$2:$BF$2500,$W$2:$W$2500,$A1948))</f>
      </c>
      <c r="AQ1948">
        <f>IF($A1948="","",SUMIFS($BG$2:$BG$2500,$W$2:$W$2500,$A1948))</f>
      </c>
      <c r="AR1948">
        <f>IF($A1948="","",SUMIFS($BH$2:$BH$2500,$W$2:$W$2500,$A1948))</f>
      </c>
      <c r="AS1948">
        <f>IF($A1948="","",SUMIFS($BI$2:$BI$2500,$W$2:$W$2500,$A1948))</f>
      </c>
      <c r="AT1948">
        <f>IF($A1948="","",SUMIFS($BJ$2:$BJ$2500,$W$2:$W$2500,$A1948))</f>
      </c>
      <c r="AU1948">
        <f>IF($A1948="","",SUMIFS($BK$2:$BK$2500,$W$2:$W$2500,$A1948))</f>
      </c>
      <c r="AV1948">
        <f>IF($A1948="","",SUMIFS($BL$2:$BL$2500,$W$2:$W$2500,$A1948))</f>
      </c>
      <c r="AW1948">
        <f>IF($A1948="","",SUMIFS($BM$2:$BM$2500,$W$2:$W$2500,$A1948))</f>
      </c>
      <c r="AX1948">
        <f>IF($A1948="","",SUMIFS($BN$2:$BN$2500,$W$2:$W$2500,$A1948))</f>
      </c>
      <c r="AY1948">
        <f>IF($A1948="","",SUMIFS($BO$2:$BO$2500,$W$2:$W$2500,$A1948))</f>
      </c>
      <c r="AZ1948">
        <f>IF($A1948="","",SUMIFS($BP$2:$BP$2500,$W$2:$W$2500,$A1948))</f>
      </c>
      <c r="BA1948">
        <f>IF($A1948="","",SUMIFS($BQ$2:$BQ$2500,$W$2:$W$2500,$A1948))</f>
      </c>
      <c r="BB1948">
        <f>IF($A1948="","",SUMIFS($BR$2:$BR$2500,$W$2:$W$2500,$A1948))</f>
      </c>
      <c r="BC1948">
        <f>IF($A1948="","",SUMIFS($BS$2:$BS$2500,$W$2:$W$2500,$A1948))</f>
      </c>
      <c r="BD1948">
        <f>IF($A1948="","",SUMIFS($BT$2:$BT$2500,$W$2:$W$2500,$A1948))</f>
      </c>
      <c r="BF1948">
        <f>IF($Z1948="","",INDEX($AO$2:$AO$2000,$Z1948))</f>
      </c>
      <c r="BG1948">
        <f>IF($Z1948="","",INDEX($AP$2:$AP$2000,$Z1948))</f>
      </c>
      <c r="BH1948">
        <f>IF($Z1948="","",INDEX($AQ$2:$AQ$2000,$Z1948))</f>
      </c>
      <c r="BI1948">
        <f>IF($Z1948="","",INDEX($AR$2:$AR$2000,$Z1948))</f>
      </c>
      <c r="BJ1948">
        <f>IF($Z1948="","",INDEX($AS$2:$AS$2000,$Z1948))</f>
      </c>
      <c r="BK1948">
        <f>IF($Z1948="","",INDEX($AT$2:$AT$2000,$Z1948))</f>
      </c>
      <c r="BL1948">
        <f>IF($Z1948="","",INDEX($AU$2:$AU$2000,$Z1948))</f>
      </c>
      <c r="BM1948">
        <f>IF($Z1948="","",INDEX($AV$2:$AV$2000,$Z1948))</f>
      </c>
      <c r="BN1948">
        <f>IF($Z1948="","",INDEX($AW$2:$AW$2000,$Z1948))</f>
      </c>
      <c r="BO1948">
        <f>IF($Z1948="","",INDEX($AX$2:$AX$2000,$Z1948))</f>
      </c>
      <c r="BP1948">
        <f>IF($Z1948="","",INDEX($AY$2:$AY$2000,$Z1948))</f>
      </c>
      <c r="BQ1948">
        <f>IF($Z1948="","",INDEX($AZ$2:$AZ$2000,$Z1948))</f>
      </c>
      <c r="BR1948">
        <f>IF($Z1948="","",INDEX($BA$2:$BA$2000,$Z1948))</f>
      </c>
      <c r="BS1948">
        <f>IF($Z1948="","",INDEX($BB$2:$BB$2000,$Z1948))</f>
      </c>
      <c r="BT1948">
        <f>IF($Z1948="","",INDEX($BC$2:$BC$2000,$Z1948))</f>
      </c>
      <c r="BV1948">
        <f>IF(OR($A1948="",$P1948&lt;&gt;"Yes",$AH1948="Yes"),"",1+N($AG1948))</f>
      </c>
      <c r="BW1948">
        <f>IF($A1948="","",COUNTIFS($W$2:$W$2500,$A1948,$BZ$2:$BZ$2500,"Yes")+COUNTIFS($X$2:$X$2500,$A1948,$BY$2:$BY$2500,"Yes"))</f>
      </c>
      <c r="BX1948">
        <f>IF(OR($A1948="",$P1948="Yes"),"",IF(N($BW1948)=0,0,1+SUMIFS($CB$2:$CB$2500,$W$2:$W$2500,$A1948)+SUMIFS($CA$2:$CA$2500,$X$2:$X$2500,$A1948)))</f>
      </c>
      <c r="BY1948" t="str">
        <f>IF($Y1948="","",INDEX($AH$2:$AH$2000,$Y1948)&amp;"")</f>
      </c>
      <c r="BZ1948" t="str">
        <f>IF($Z1948="","",INDEX($AH$2:$AH$2000,$Z1948)&amp;"")</f>
      </c>
      <c r="CA1948">
        <f>IF($Y1948="","",INDEX($BV$2:$BV$2000,$Y1948))</f>
      </c>
      <c r="CB1948">
        <f>IF($Z1948="","",INDEX($BV$2:$BV$2000,$Z1948))</f>
      </c>
    </row>
    <row r="1949">
      <c r="A1949" t="str">
        <f>IF(TRIM(INDEX(games!$A:$A,ROW()))="","",TRIM(INDEX(games!$A:$A,ROW())))</f>
      </c>
      <c r="B1949">
        <f>IF(OR($A1949="",INDEX(games!$B:$B,ROW())=""),"",INDEX(games!$B:$B,ROW()))</f>
      </c>
      <c r="C1949" t="str">
        <f>IF(OR($A1949="",INDEX(games!$C:$C,ROW())=""),"",INDEX(games!$C:$C,ROW()))</f>
      </c>
      <c r="D1949">
        <f>IF($A1949="","",COUNTIF($W$2:$W$2500,$A1949)+COUNTIF($X$2:$X$2500,$A1949))</f>
      </c>
      <c r="E1949">
        <f>IF($A1949="","",IFERROR(MATCH($C1949,$R$2:$R$5,0),0))</f>
      </c>
      <c r="F1949">
        <f>IF($A1949="","",MOD(ROW(),34))</f>
      </c>
      <c r="G1949">
        <f>IF($A1949="",NA(),IF($C1949="Action",$B1949,NA()))</f>
      </c>
      <c r="H1949">
        <f>IF($A1949="",NA(),IF($C1949="Action",1+$F1949*0.023,NA()))</f>
      </c>
      <c r="I1949">
        <f>IF($A1949="",NA(),IF($C1949="Strategy",$B1949,NA()))</f>
      </c>
      <c r="J1949">
        <f>IF($A1949="",NA(),IF($C1949="Strategy",2+$F1949*0.023,NA()))</f>
      </c>
      <c r="K1949">
        <f>IF($A1949="",NA(),IF($C1949="Deckbuilder",$B1949,NA()))</f>
      </c>
      <c r="L1949">
        <f>IF($A1949="",NA(),IF($C1949="Deckbuilder",3+$F1949*0.023,NA()))</f>
      </c>
      <c r="M1949">
        <f>IF($A1949="",NA(),IF($C1949="Traditional",$B1949,NA()))</f>
      </c>
      <c r="N1949">
        <f>IF($A1949="",NA(),IF($C1949="Traditional",4+$F1949*0.023,NA()))</f>
      </c>
      <c r="O1949">
        <f>IF($A1949="","",$D1949+ROW()/1000000)</f>
      </c>
      <c r="P1949" t="str">
        <f>IF(OR($A1949="",INDEX(games!$H:$H,ROW())=""),"",INDEX(games!$H:$H,ROW()))</f>
      </c>
      <c r="Q1949">
        <f>IF(OR($A1949="",$P1949&lt;&gt;"Yes"),"",$D1949+ROW()/1000000)</f>
      </c>
      <c r="T1949">
        <f>IF($Y1949="","",INDEX($B$2:$B$2000,$Y1949))</f>
      </c>
      <c r="U1949">
        <f>IF($Z1949="","",INDEX($B$2:$B$2000,$Z1949))</f>
      </c>
      <c r="V1949">
        <f>IF(OR($T1949="",$U1949=""),"",$U1949-$T1949)</f>
      </c>
      <c r="W1949" t="str">
        <f>IF(TRIM(INDEX(connections!$A:$A,ROW()))="","",TRIM(INDEX(connections!$A:$A,ROW())))</f>
      </c>
      <c r="X1949" t="str">
        <f>IF($W1949="","",TRIM(INDEX(connections!$B:$B,ROW())))</f>
      </c>
      <c r="Y1949">
        <f>IF($W1949="","",IFERROR(MATCH($W1949,$A$2:$A$2000,0),""))</f>
      </c>
      <c r="Z1949">
        <f>IF($X1949="","",IFERROR(MATCH($X1949,$A$2:$A$2000,0),""))</f>
      </c>
      <c r="AA1949" t="str">
        <f>IF($Y1949="","",INDEX($P$2:$P$2000,$Y1949))</f>
      </c>
      <c r="AB1949" t="str">
        <f>IF($Z1949="","",INDEX($P$2:$P$2000,$Z1949))</f>
      </c>
      <c r="AC1949">
        <f>IF(AND($AA1949="Yes",$AB1949="Yes"),1,"")</f>
      </c>
      <c r="AD1949">
        <f>IF(OR($Y1949="",$Z1949=""),"",IF(INDEX($C$2:$C$2000,$Y1949)=INDEX($C$2:$C$2000,$Z1949),0,1))</f>
      </c>
      <c r="AE1949">
        <f>IF($AC1949&lt;&gt;1,"",IF(AND(INDEX($AG$2:$AG$2000,$Y1949)=1,INDEX($AG$2:$AG$2000,$Z1949)=1),1,""))</f>
      </c>
      <c r="AG1949">
        <f>IF($A1949="","",COUNTIFS($W$2:$W$2500,$A1949,$AB$2:$AB$2500,"Yes")+COUNTIFS($X$2:$X$2500,$A1949,$AA$2:$AA$2500,"Yes"))</f>
      </c>
      <c r="AH1949" t="str">
        <f>IF(OR($P1949&lt;&gt;"Yes",N($AG1949)=0),"",IF(AND($AG1949=1,COUNTIFS($W$2:$W$2500,$A1949,$AE$2:$AE$2500,1)+COUNTIFS($X$2:$X$2500,$A1949,$AE$2:$AE$2500,1)&gt;0),"","Yes"))</f>
      </c>
      <c r="AI1949">
        <f>IF($AH1949="Yes",$AG1949,"")</f>
      </c>
      <c r="AJ1949">
        <f>IF($AI1949="","",$AI1949+ROW()/1000000)</f>
      </c>
      <c r="AK1949">
        <f>IF(OR($A1949="",$P1949="Yes",N($AG1949)=0),"",$AG1949+ROW()/1000000)</f>
      </c>
      <c r="AL1949" t="str">
        <f>IF($A1949="","",INDEX(games!$J:$J,ROW())&amp;"")</f>
      </c>
      <c r="AM1949">
        <f>IF($A1949="","",SUMPRODUCT($AO1949:$BD1949,'Map Analysis'!$AP$2^{0,1,2,3,4,5,6,7,8,9,10,11,12,13,14,15}))</f>
      </c>
      <c r="AN1949">
        <f>IF($A1949="","",$AM1949+ROW()/10000000)</f>
      </c>
      <c r="AO1949">
        <f>IF($A1949="","",COUNTIF($W$2:$W$2500,$A1949))</f>
      </c>
      <c r="AP1949">
        <f>IF($A1949="","",SUMIFS($BF$2:$BF$2500,$W$2:$W$2500,$A1949))</f>
      </c>
      <c r="AQ1949">
        <f>IF($A1949="","",SUMIFS($BG$2:$BG$2500,$W$2:$W$2500,$A1949))</f>
      </c>
      <c r="AR1949">
        <f>IF($A1949="","",SUMIFS($BH$2:$BH$2500,$W$2:$W$2500,$A1949))</f>
      </c>
      <c r="AS1949">
        <f>IF($A1949="","",SUMIFS($BI$2:$BI$2500,$W$2:$W$2500,$A1949))</f>
      </c>
      <c r="AT1949">
        <f>IF($A1949="","",SUMIFS($BJ$2:$BJ$2500,$W$2:$W$2500,$A1949))</f>
      </c>
      <c r="AU1949">
        <f>IF($A1949="","",SUMIFS($BK$2:$BK$2500,$W$2:$W$2500,$A1949))</f>
      </c>
      <c r="AV1949">
        <f>IF($A1949="","",SUMIFS($BL$2:$BL$2500,$W$2:$W$2500,$A1949))</f>
      </c>
      <c r="AW1949">
        <f>IF($A1949="","",SUMIFS($BM$2:$BM$2500,$W$2:$W$2500,$A1949))</f>
      </c>
      <c r="AX1949">
        <f>IF($A1949="","",SUMIFS($BN$2:$BN$2500,$W$2:$W$2500,$A1949))</f>
      </c>
      <c r="AY1949">
        <f>IF($A1949="","",SUMIFS($BO$2:$BO$2500,$W$2:$W$2500,$A1949))</f>
      </c>
      <c r="AZ1949">
        <f>IF($A1949="","",SUMIFS($BP$2:$BP$2500,$W$2:$W$2500,$A1949))</f>
      </c>
      <c r="BA1949">
        <f>IF($A1949="","",SUMIFS($BQ$2:$BQ$2500,$W$2:$W$2500,$A1949))</f>
      </c>
      <c r="BB1949">
        <f>IF($A1949="","",SUMIFS($BR$2:$BR$2500,$W$2:$W$2500,$A1949))</f>
      </c>
      <c r="BC1949">
        <f>IF($A1949="","",SUMIFS($BS$2:$BS$2500,$W$2:$W$2500,$A1949))</f>
      </c>
      <c r="BD1949">
        <f>IF($A1949="","",SUMIFS($BT$2:$BT$2500,$W$2:$W$2500,$A1949))</f>
      </c>
      <c r="BF1949">
        <f>IF($Z1949="","",INDEX($AO$2:$AO$2000,$Z1949))</f>
      </c>
      <c r="BG1949">
        <f>IF($Z1949="","",INDEX($AP$2:$AP$2000,$Z1949))</f>
      </c>
      <c r="BH1949">
        <f>IF($Z1949="","",INDEX($AQ$2:$AQ$2000,$Z1949))</f>
      </c>
      <c r="BI1949">
        <f>IF($Z1949="","",INDEX($AR$2:$AR$2000,$Z1949))</f>
      </c>
      <c r="BJ1949">
        <f>IF($Z1949="","",INDEX($AS$2:$AS$2000,$Z1949))</f>
      </c>
      <c r="BK1949">
        <f>IF($Z1949="","",INDEX($AT$2:$AT$2000,$Z1949))</f>
      </c>
      <c r="BL1949">
        <f>IF($Z1949="","",INDEX($AU$2:$AU$2000,$Z1949))</f>
      </c>
      <c r="BM1949">
        <f>IF($Z1949="","",INDEX($AV$2:$AV$2000,$Z1949))</f>
      </c>
      <c r="BN1949">
        <f>IF($Z1949="","",INDEX($AW$2:$AW$2000,$Z1949))</f>
      </c>
      <c r="BO1949">
        <f>IF($Z1949="","",INDEX($AX$2:$AX$2000,$Z1949))</f>
      </c>
      <c r="BP1949">
        <f>IF($Z1949="","",INDEX($AY$2:$AY$2000,$Z1949))</f>
      </c>
      <c r="BQ1949">
        <f>IF($Z1949="","",INDEX($AZ$2:$AZ$2000,$Z1949))</f>
      </c>
      <c r="BR1949">
        <f>IF($Z1949="","",INDEX($BA$2:$BA$2000,$Z1949))</f>
      </c>
      <c r="BS1949">
        <f>IF($Z1949="","",INDEX($BB$2:$BB$2000,$Z1949))</f>
      </c>
      <c r="BT1949">
        <f>IF($Z1949="","",INDEX($BC$2:$BC$2000,$Z1949))</f>
      </c>
      <c r="BV1949">
        <f>IF(OR($A1949="",$P1949&lt;&gt;"Yes",$AH1949="Yes"),"",1+N($AG1949))</f>
      </c>
      <c r="BW1949">
        <f>IF($A1949="","",COUNTIFS($W$2:$W$2500,$A1949,$BZ$2:$BZ$2500,"Yes")+COUNTIFS($X$2:$X$2500,$A1949,$BY$2:$BY$2500,"Yes"))</f>
      </c>
      <c r="BX1949">
        <f>IF(OR($A1949="",$P1949="Yes"),"",IF(N($BW1949)=0,0,1+SUMIFS($CB$2:$CB$2500,$W$2:$W$2500,$A1949)+SUMIFS($CA$2:$CA$2500,$X$2:$X$2500,$A1949)))</f>
      </c>
      <c r="BY1949" t="str">
        <f>IF($Y1949="","",INDEX($AH$2:$AH$2000,$Y1949)&amp;"")</f>
      </c>
      <c r="BZ1949" t="str">
        <f>IF($Z1949="","",INDEX($AH$2:$AH$2000,$Z1949)&amp;"")</f>
      </c>
      <c r="CA1949">
        <f>IF($Y1949="","",INDEX($BV$2:$BV$2000,$Y1949))</f>
      </c>
      <c r="CB1949">
        <f>IF($Z1949="","",INDEX($BV$2:$BV$2000,$Z1949))</f>
      </c>
    </row>
    <row r="1950">
      <c r="A1950" t="str">
        <f>IF(TRIM(INDEX(games!$A:$A,ROW()))="","",TRIM(INDEX(games!$A:$A,ROW())))</f>
      </c>
      <c r="B1950">
        <f>IF(OR($A1950="",INDEX(games!$B:$B,ROW())=""),"",INDEX(games!$B:$B,ROW()))</f>
      </c>
      <c r="C1950" t="str">
        <f>IF(OR($A1950="",INDEX(games!$C:$C,ROW())=""),"",INDEX(games!$C:$C,ROW()))</f>
      </c>
      <c r="D1950">
        <f>IF($A1950="","",COUNTIF($W$2:$W$2500,$A1950)+COUNTIF($X$2:$X$2500,$A1950))</f>
      </c>
      <c r="E1950">
        <f>IF($A1950="","",IFERROR(MATCH($C1950,$R$2:$R$5,0),0))</f>
      </c>
      <c r="F1950">
        <f>IF($A1950="","",MOD(ROW(),34))</f>
      </c>
      <c r="G1950">
        <f>IF($A1950="",NA(),IF($C1950="Action",$B1950,NA()))</f>
      </c>
      <c r="H1950">
        <f>IF($A1950="",NA(),IF($C1950="Action",1+$F1950*0.023,NA()))</f>
      </c>
      <c r="I1950">
        <f>IF($A1950="",NA(),IF($C1950="Strategy",$B1950,NA()))</f>
      </c>
      <c r="J1950">
        <f>IF($A1950="",NA(),IF($C1950="Strategy",2+$F1950*0.023,NA()))</f>
      </c>
      <c r="K1950">
        <f>IF($A1950="",NA(),IF($C1950="Deckbuilder",$B1950,NA()))</f>
      </c>
      <c r="L1950">
        <f>IF($A1950="",NA(),IF($C1950="Deckbuilder",3+$F1950*0.023,NA()))</f>
      </c>
      <c r="M1950">
        <f>IF($A1950="",NA(),IF($C1950="Traditional",$B1950,NA()))</f>
      </c>
      <c r="N1950">
        <f>IF($A1950="",NA(),IF($C1950="Traditional",4+$F1950*0.023,NA()))</f>
      </c>
      <c r="O1950">
        <f>IF($A1950="","",$D1950+ROW()/1000000)</f>
      </c>
      <c r="P1950" t="str">
        <f>IF(OR($A1950="",INDEX(games!$H:$H,ROW())=""),"",INDEX(games!$H:$H,ROW()))</f>
      </c>
      <c r="Q1950">
        <f>IF(OR($A1950="",$P1950&lt;&gt;"Yes"),"",$D1950+ROW()/1000000)</f>
      </c>
      <c r="T1950">
        <f>IF($Y1950="","",INDEX($B$2:$B$2000,$Y1950))</f>
      </c>
      <c r="U1950">
        <f>IF($Z1950="","",INDEX($B$2:$B$2000,$Z1950))</f>
      </c>
      <c r="V1950">
        <f>IF(OR($T1950="",$U1950=""),"",$U1950-$T1950)</f>
      </c>
      <c r="W1950" t="str">
        <f>IF(TRIM(INDEX(connections!$A:$A,ROW()))="","",TRIM(INDEX(connections!$A:$A,ROW())))</f>
      </c>
      <c r="X1950" t="str">
        <f>IF($W1950="","",TRIM(INDEX(connections!$B:$B,ROW())))</f>
      </c>
      <c r="Y1950">
        <f>IF($W1950="","",IFERROR(MATCH($W1950,$A$2:$A$2000,0),""))</f>
      </c>
      <c r="Z1950">
        <f>IF($X1950="","",IFERROR(MATCH($X1950,$A$2:$A$2000,0),""))</f>
      </c>
      <c r="AA1950" t="str">
        <f>IF($Y1950="","",INDEX($P$2:$P$2000,$Y1950))</f>
      </c>
      <c r="AB1950" t="str">
        <f>IF($Z1950="","",INDEX($P$2:$P$2000,$Z1950))</f>
      </c>
      <c r="AC1950">
        <f>IF(AND($AA1950="Yes",$AB1950="Yes"),1,"")</f>
      </c>
      <c r="AD1950">
        <f>IF(OR($Y1950="",$Z1950=""),"",IF(INDEX($C$2:$C$2000,$Y1950)=INDEX($C$2:$C$2000,$Z1950),0,1))</f>
      </c>
      <c r="AE1950">
        <f>IF($AC1950&lt;&gt;1,"",IF(AND(INDEX($AG$2:$AG$2000,$Y1950)=1,INDEX($AG$2:$AG$2000,$Z1950)=1),1,""))</f>
      </c>
      <c r="AG1950">
        <f>IF($A1950="","",COUNTIFS($W$2:$W$2500,$A1950,$AB$2:$AB$2500,"Yes")+COUNTIFS($X$2:$X$2500,$A1950,$AA$2:$AA$2500,"Yes"))</f>
      </c>
      <c r="AH1950" t="str">
        <f>IF(OR($P1950&lt;&gt;"Yes",N($AG1950)=0),"",IF(AND($AG1950=1,COUNTIFS($W$2:$W$2500,$A1950,$AE$2:$AE$2500,1)+COUNTIFS($X$2:$X$2500,$A1950,$AE$2:$AE$2500,1)&gt;0),"","Yes"))</f>
      </c>
      <c r="AI1950">
        <f>IF($AH1950="Yes",$AG1950,"")</f>
      </c>
      <c r="AJ1950">
        <f>IF($AI1950="","",$AI1950+ROW()/1000000)</f>
      </c>
      <c r="AK1950">
        <f>IF(OR($A1950="",$P1950="Yes",N($AG1950)=0),"",$AG1950+ROW()/1000000)</f>
      </c>
      <c r="AL1950" t="str">
        <f>IF($A1950="","",INDEX(games!$J:$J,ROW())&amp;"")</f>
      </c>
      <c r="AM1950">
        <f>IF($A1950="","",SUMPRODUCT($AO1950:$BD1950,'Map Analysis'!$AP$2^{0,1,2,3,4,5,6,7,8,9,10,11,12,13,14,15}))</f>
      </c>
      <c r="AN1950">
        <f>IF($A1950="","",$AM1950+ROW()/10000000)</f>
      </c>
      <c r="AO1950">
        <f>IF($A1950="","",COUNTIF($W$2:$W$2500,$A1950))</f>
      </c>
      <c r="AP1950">
        <f>IF($A1950="","",SUMIFS($BF$2:$BF$2500,$W$2:$W$2500,$A1950))</f>
      </c>
      <c r="AQ1950">
        <f>IF($A1950="","",SUMIFS($BG$2:$BG$2500,$W$2:$W$2500,$A1950))</f>
      </c>
      <c r="AR1950">
        <f>IF($A1950="","",SUMIFS($BH$2:$BH$2500,$W$2:$W$2500,$A1950))</f>
      </c>
      <c r="AS1950">
        <f>IF($A1950="","",SUMIFS($BI$2:$BI$2500,$W$2:$W$2500,$A1950))</f>
      </c>
      <c r="AT1950">
        <f>IF($A1950="","",SUMIFS($BJ$2:$BJ$2500,$W$2:$W$2500,$A1950))</f>
      </c>
      <c r="AU1950">
        <f>IF($A1950="","",SUMIFS($BK$2:$BK$2500,$W$2:$W$2500,$A1950))</f>
      </c>
      <c r="AV1950">
        <f>IF($A1950="","",SUMIFS($BL$2:$BL$2500,$W$2:$W$2500,$A1950))</f>
      </c>
      <c r="AW1950">
        <f>IF($A1950="","",SUMIFS($BM$2:$BM$2500,$W$2:$W$2500,$A1950))</f>
      </c>
      <c r="AX1950">
        <f>IF($A1950="","",SUMIFS($BN$2:$BN$2500,$W$2:$W$2500,$A1950))</f>
      </c>
      <c r="AY1950">
        <f>IF($A1950="","",SUMIFS($BO$2:$BO$2500,$W$2:$W$2500,$A1950))</f>
      </c>
      <c r="AZ1950">
        <f>IF($A1950="","",SUMIFS($BP$2:$BP$2500,$W$2:$W$2500,$A1950))</f>
      </c>
      <c r="BA1950">
        <f>IF($A1950="","",SUMIFS($BQ$2:$BQ$2500,$W$2:$W$2500,$A1950))</f>
      </c>
      <c r="BB1950">
        <f>IF($A1950="","",SUMIFS($BR$2:$BR$2500,$W$2:$W$2500,$A1950))</f>
      </c>
      <c r="BC1950">
        <f>IF($A1950="","",SUMIFS($BS$2:$BS$2500,$W$2:$W$2500,$A1950))</f>
      </c>
      <c r="BD1950">
        <f>IF($A1950="","",SUMIFS($BT$2:$BT$2500,$W$2:$W$2500,$A1950))</f>
      </c>
      <c r="BF1950">
        <f>IF($Z1950="","",INDEX($AO$2:$AO$2000,$Z1950))</f>
      </c>
      <c r="BG1950">
        <f>IF($Z1950="","",INDEX($AP$2:$AP$2000,$Z1950))</f>
      </c>
      <c r="BH1950">
        <f>IF($Z1950="","",INDEX($AQ$2:$AQ$2000,$Z1950))</f>
      </c>
      <c r="BI1950">
        <f>IF($Z1950="","",INDEX($AR$2:$AR$2000,$Z1950))</f>
      </c>
      <c r="BJ1950">
        <f>IF($Z1950="","",INDEX($AS$2:$AS$2000,$Z1950))</f>
      </c>
      <c r="BK1950">
        <f>IF($Z1950="","",INDEX($AT$2:$AT$2000,$Z1950))</f>
      </c>
      <c r="BL1950">
        <f>IF($Z1950="","",INDEX($AU$2:$AU$2000,$Z1950))</f>
      </c>
      <c r="BM1950">
        <f>IF($Z1950="","",INDEX($AV$2:$AV$2000,$Z1950))</f>
      </c>
      <c r="BN1950">
        <f>IF($Z1950="","",INDEX($AW$2:$AW$2000,$Z1950))</f>
      </c>
      <c r="BO1950">
        <f>IF($Z1950="","",INDEX($AX$2:$AX$2000,$Z1950))</f>
      </c>
      <c r="BP1950">
        <f>IF($Z1950="","",INDEX($AY$2:$AY$2000,$Z1950))</f>
      </c>
      <c r="BQ1950">
        <f>IF($Z1950="","",INDEX($AZ$2:$AZ$2000,$Z1950))</f>
      </c>
      <c r="BR1950">
        <f>IF($Z1950="","",INDEX($BA$2:$BA$2000,$Z1950))</f>
      </c>
      <c r="BS1950">
        <f>IF($Z1950="","",INDEX($BB$2:$BB$2000,$Z1950))</f>
      </c>
      <c r="BT1950">
        <f>IF($Z1950="","",INDEX($BC$2:$BC$2000,$Z1950))</f>
      </c>
      <c r="BV1950">
        <f>IF(OR($A1950="",$P1950&lt;&gt;"Yes",$AH1950="Yes"),"",1+N($AG1950))</f>
      </c>
      <c r="BW1950">
        <f>IF($A1950="","",COUNTIFS($W$2:$W$2500,$A1950,$BZ$2:$BZ$2500,"Yes")+COUNTIFS($X$2:$X$2500,$A1950,$BY$2:$BY$2500,"Yes"))</f>
      </c>
      <c r="BX1950">
        <f>IF(OR($A1950="",$P1950="Yes"),"",IF(N($BW1950)=0,0,1+SUMIFS($CB$2:$CB$2500,$W$2:$W$2500,$A1950)+SUMIFS($CA$2:$CA$2500,$X$2:$X$2500,$A1950)))</f>
      </c>
      <c r="BY1950" t="str">
        <f>IF($Y1950="","",INDEX($AH$2:$AH$2000,$Y1950)&amp;"")</f>
      </c>
      <c r="BZ1950" t="str">
        <f>IF($Z1950="","",INDEX($AH$2:$AH$2000,$Z1950)&amp;"")</f>
      </c>
      <c r="CA1950">
        <f>IF($Y1950="","",INDEX($BV$2:$BV$2000,$Y1950))</f>
      </c>
      <c r="CB1950">
        <f>IF($Z1950="","",INDEX($BV$2:$BV$2000,$Z1950))</f>
      </c>
    </row>
    <row r="1951">
      <c r="A1951" t="str">
        <f>IF(TRIM(INDEX(games!$A:$A,ROW()))="","",TRIM(INDEX(games!$A:$A,ROW())))</f>
      </c>
      <c r="B1951">
        <f>IF(OR($A1951="",INDEX(games!$B:$B,ROW())=""),"",INDEX(games!$B:$B,ROW()))</f>
      </c>
      <c r="C1951" t="str">
        <f>IF(OR($A1951="",INDEX(games!$C:$C,ROW())=""),"",INDEX(games!$C:$C,ROW()))</f>
      </c>
      <c r="D1951">
        <f>IF($A1951="","",COUNTIF($W$2:$W$2500,$A1951)+COUNTIF($X$2:$X$2500,$A1951))</f>
      </c>
      <c r="E1951">
        <f>IF($A1951="","",IFERROR(MATCH($C1951,$R$2:$R$5,0),0))</f>
      </c>
      <c r="F1951">
        <f>IF($A1951="","",MOD(ROW(),34))</f>
      </c>
      <c r="G1951">
        <f>IF($A1951="",NA(),IF($C1951="Action",$B1951,NA()))</f>
      </c>
      <c r="H1951">
        <f>IF($A1951="",NA(),IF($C1951="Action",1+$F1951*0.023,NA()))</f>
      </c>
      <c r="I1951">
        <f>IF($A1951="",NA(),IF($C1951="Strategy",$B1951,NA()))</f>
      </c>
      <c r="J1951">
        <f>IF($A1951="",NA(),IF($C1951="Strategy",2+$F1951*0.023,NA()))</f>
      </c>
      <c r="K1951">
        <f>IF($A1951="",NA(),IF($C1951="Deckbuilder",$B1951,NA()))</f>
      </c>
      <c r="L1951">
        <f>IF($A1951="",NA(),IF($C1951="Deckbuilder",3+$F1951*0.023,NA()))</f>
      </c>
      <c r="M1951">
        <f>IF($A1951="",NA(),IF($C1951="Traditional",$B1951,NA()))</f>
      </c>
      <c r="N1951">
        <f>IF($A1951="",NA(),IF($C1951="Traditional",4+$F1951*0.023,NA()))</f>
      </c>
      <c r="O1951">
        <f>IF($A1951="","",$D1951+ROW()/1000000)</f>
      </c>
      <c r="P1951" t="str">
        <f>IF(OR($A1951="",INDEX(games!$H:$H,ROW())=""),"",INDEX(games!$H:$H,ROW()))</f>
      </c>
      <c r="Q1951">
        <f>IF(OR($A1951="",$P1951&lt;&gt;"Yes"),"",$D1951+ROW()/1000000)</f>
      </c>
      <c r="T1951">
        <f>IF($Y1951="","",INDEX($B$2:$B$2000,$Y1951))</f>
      </c>
      <c r="U1951">
        <f>IF($Z1951="","",INDEX($B$2:$B$2000,$Z1951))</f>
      </c>
      <c r="V1951">
        <f>IF(OR($T1951="",$U1951=""),"",$U1951-$T1951)</f>
      </c>
      <c r="W1951" t="str">
        <f>IF(TRIM(INDEX(connections!$A:$A,ROW()))="","",TRIM(INDEX(connections!$A:$A,ROW())))</f>
      </c>
      <c r="X1951" t="str">
        <f>IF($W1951="","",TRIM(INDEX(connections!$B:$B,ROW())))</f>
      </c>
      <c r="Y1951">
        <f>IF($W1951="","",IFERROR(MATCH($W1951,$A$2:$A$2000,0),""))</f>
      </c>
      <c r="Z1951">
        <f>IF($X1951="","",IFERROR(MATCH($X1951,$A$2:$A$2000,0),""))</f>
      </c>
      <c r="AA1951" t="str">
        <f>IF($Y1951="","",INDEX($P$2:$P$2000,$Y1951))</f>
      </c>
      <c r="AB1951" t="str">
        <f>IF($Z1951="","",INDEX($P$2:$P$2000,$Z1951))</f>
      </c>
      <c r="AC1951">
        <f>IF(AND($AA1951="Yes",$AB1951="Yes"),1,"")</f>
      </c>
      <c r="AD1951">
        <f>IF(OR($Y1951="",$Z1951=""),"",IF(INDEX($C$2:$C$2000,$Y1951)=INDEX($C$2:$C$2000,$Z1951),0,1))</f>
      </c>
      <c r="AE1951">
        <f>IF($AC1951&lt;&gt;1,"",IF(AND(INDEX($AG$2:$AG$2000,$Y1951)=1,INDEX($AG$2:$AG$2000,$Z1951)=1),1,""))</f>
      </c>
      <c r="AG1951">
        <f>IF($A1951="","",COUNTIFS($W$2:$W$2500,$A1951,$AB$2:$AB$2500,"Yes")+COUNTIFS($X$2:$X$2500,$A1951,$AA$2:$AA$2500,"Yes"))</f>
      </c>
      <c r="AH1951" t="str">
        <f>IF(OR($P1951&lt;&gt;"Yes",N($AG1951)=0),"",IF(AND($AG1951=1,COUNTIFS($W$2:$W$2500,$A1951,$AE$2:$AE$2500,1)+COUNTIFS($X$2:$X$2500,$A1951,$AE$2:$AE$2500,1)&gt;0),"","Yes"))</f>
      </c>
      <c r="AI1951">
        <f>IF($AH1951="Yes",$AG1951,"")</f>
      </c>
      <c r="AJ1951">
        <f>IF($AI1951="","",$AI1951+ROW()/1000000)</f>
      </c>
      <c r="AK1951">
        <f>IF(OR($A1951="",$P1951="Yes",N($AG1951)=0),"",$AG1951+ROW()/1000000)</f>
      </c>
      <c r="AL1951" t="str">
        <f>IF($A1951="","",INDEX(games!$J:$J,ROW())&amp;"")</f>
      </c>
      <c r="AM1951">
        <f>IF($A1951="","",SUMPRODUCT($AO1951:$BD1951,'Map Analysis'!$AP$2^{0,1,2,3,4,5,6,7,8,9,10,11,12,13,14,15}))</f>
      </c>
      <c r="AN1951">
        <f>IF($A1951="","",$AM1951+ROW()/10000000)</f>
      </c>
      <c r="AO1951">
        <f>IF($A1951="","",COUNTIF($W$2:$W$2500,$A1951))</f>
      </c>
      <c r="AP1951">
        <f>IF($A1951="","",SUMIFS($BF$2:$BF$2500,$W$2:$W$2500,$A1951))</f>
      </c>
      <c r="AQ1951">
        <f>IF($A1951="","",SUMIFS($BG$2:$BG$2500,$W$2:$W$2500,$A1951))</f>
      </c>
      <c r="AR1951">
        <f>IF($A1951="","",SUMIFS($BH$2:$BH$2500,$W$2:$W$2500,$A1951))</f>
      </c>
      <c r="AS1951">
        <f>IF($A1951="","",SUMIFS($BI$2:$BI$2500,$W$2:$W$2500,$A1951))</f>
      </c>
      <c r="AT1951">
        <f>IF($A1951="","",SUMIFS($BJ$2:$BJ$2500,$W$2:$W$2500,$A1951))</f>
      </c>
      <c r="AU1951">
        <f>IF($A1951="","",SUMIFS($BK$2:$BK$2500,$W$2:$W$2500,$A1951))</f>
      </c>
      <c r="AV1951">
        <f>IF($A1951="","",SUMIFS($BL$2:$BL$2500,$W$2:$W$2500,$A1951))</f>
      </c>
      <c r="AW1951">
        <f>IF($A1951="","",SUMIFS($BM$2:$BM$2500,$W$2:$W$2500,$A1951))</f>
      </c>
      <c r="AX1951">
        <f>IF($A1951="","",SUMIFS($BN$2:$BN$2500,$W$2:$W$2500,$A1951))</f>
      </c>
      <c r="AY1951">
        <f>IF($A1951="","",SUMIFS($BO$2:$BO$2500,$W$2:$W$2500,$A1951))</f>
      </c>
      <c r="AZ1951">
        <f>IF($A1951="","",SUMIFS($BP$2:$BP$2500,$W$2:$W$2500,$A1951))</f>
      </c>
      <c r="BA1951">
        <f>IF($A1951="","",SUMIFS($BQ$2:$BQ$2500,$W$2:$W$2500,$A1951))</f>
      </c>
      <c r="BB1951">
        <f>IF($A1951="","",SUMIFS($BR$2:$BR$2500,$W$2:$W$2500,$A1951))</f>
      </c>
      <c r="BC1951">
        <f>IF($A1951="","",SUMIFS($BS$2:$BS$2500,$W$2:$W$2500,$A1951))</f>
      </c>
      <c r="BD1951">
        <f>IF($A1951="","",SUMIFS($BT$2:$BT$2500,$W$2:$W$2500,$A1951))</f>
      </c>
      <c r="BF1951">
        <f>IF($Z1951="","",INDEX($AO$2:$AO$2000,$Z1951))</f>
      </c>
      <c r="BG1951">
        <f>IF($Z1951="","",INDEX($AP$2:$AP$2000,$Z1951))</f>
      </c>
      <c r="BH1951">
        <f>IF($Z1951="","",INDEX($AQ$2:$AQ$2000,$Z1951))</f>
      </c>
      <c r="BI1951">
        <f>IF($Z1951="","",INDEX($AR$2:$AR$2000,$Z1951))</f>
      </c>
      <c r="BJ1951">
        <f>IF($Z1951="","",INDEX($AS$2:$AS$2000,$Z1951))</f>
      </c>
      <c r="BK1951">
        <f>IF($Z1951="","",INDEX($AT$2:$AT$2000,$Z1951))</f>
      </c>
      <c r="BL1951">
        <f>IF($Z1951="","",INDEX($AU$2:$AU$2000,$Z1951))</f>
      </c>
      <c r="BM1951">
        <f>IF($Z1951="","",INDEX($AV$2:$AV$2000,$Z1951))</f>
      </c>
      <c r="BN1951">
        <f>IF($Z1951="","",INDEX($AW$2:$AW$2000,$Z1951))</f>
      </c>
      <c r="BO1951">
        <f>IF($Z1951="","",INDEX($AX$2:$AX$2000,$Z1951))</f>
      </c>
      <c r="BP1951">
        <f>IF($Z1951="","",INDEX($AY$2:$AY$2000,$Z1951))</f>
      </c>
      <c r="BQ1951">
        <f>IF($Z1951="","",INDEX($AZ$2:$AZ$2000,$Z1951))</f>
      </c>
      <c r="BR1951">
        <f>IF($Z1951="","",INDEX($BA$2:$BA$2000,$Z1951))</f>
      </c>
      <c r="BS1951">
        <f>IF($Z1951="","",INDEX($BB$2:$BB$2000,$Z1951))</f>
      </c>
      <c r="BT1951">
        <f>IF($Z1951="","",INDEX($BC$2:$BC$2000,$Z1951))</f>
      </c>
      <c r="BV1951">
        <f>IF(OR($A1951="",$P1951&lt;&gt;"Yes",$AH1951="Yes"),"",1+N($AG1951))</f>
      </c>
      <c r="BW1951">
        <f>IF($A1951="","",COUNTIFS($W$2:$W$2500,$A1951,$BZ$2:$BZ$2500,"Yes")+COUNTIFS($X$2:$X$2500,$A1951,$BY$2:$BY$2500,"Yes"))</f>
      </c>
      <c r="BX1951">
        <f>IF(OR($A1951="",$P1951="Yes"),"",IF(N($BW1951)=0,0,1+SUMIFS($CB$2:$CB$2500,$W$2:$W$2500,$A1951)+SUMIFS($CA$2:$CA$2500,$X$2:$X$2500,$A1951)))</f>
      </c>
      <c r="BY1951" t="str">
        <f>IF($Y1951="","",INDEX($AH$2:$AH$2000,$Y1951)&amp;"")</f>
      </c>
      <c r="BZ1951" t="str">
        <f>IF($Z1951="","",INDEX($AH$2:$AH$2000,$Z1951)&amp;"")</f>
      </c>
      <c r="CA1951">
        <f>IF($Y1951="","",INDEX($BV$2:$BV$2000,$Y1951))</f>
      </c>
      <c r="CB1951">
        <f>IF($Z1951="","",INDEX($BV$2:$BV$2000,$Z1951))</f>
      </c>
    </row>
    <row r="1952">
      <c r="A1952" t="str">
        <f>IF(TRIM(INDEX(games!$A:$A,ROW()))="","",TRIM(INDEX(games!$A:$A,ROW())))</f>
      </c>
      <c r="B1952">
        <f>IF(OR($A1952="",INDEX(games!$B:$B,ROW())=""),"",INDEX(games!$B:$B,ROW()))</f>
      </c>
      <c r="C1952" t="str">
        <f>IF(OR($A1952="",INDEX(games!$C:$C,ROW())=""),"",INDEX(games!$C:$C,ROW()))</f>
      </c>
      <c r="D1952">
        <f>IF($A1952="","",COUNTIF($W$2:$W$2500,$A1952)+COUNTIF($X$2:$X$2500,$A1952))</f>
      </c>
      <c r="E1952">
        <f>IF($A1952="","",IFERROR(MATCH($C1952,$R$2:$R$5,0),0))</f>
      </c>
      <c r="F1952">
        <f>IF($A1952="","",MOD(ROW(),34))</f>
      </c>
      <c r="G1952">
        <f>IF($A1952="",NA(),IF($C1952="Action",$B1952,NA()))</f>
      </c>
      <c r="H1952">
        <f>IF($A1952="",NA(),IF($C1952="Action",1+$F1952*0.023,NA()))</f>
      </c>
      <c r="I1952">
        <f>IF($A1952="",NA(),IF($C1952="Strategy",$B1952,NA()))</f>
      </c>
      <c r="J1952">
        <f>IF($A1952="",NA(),IF($C1952="Strategy",2+$F1952*0.023,NA()))</f>
      </c>
      <c r="K1952">
        <f>IF($A1952="",NA(),IF($C1952="Deckbuilder",$B1952,NA()))</f>
      </c>
      <c r="L1952">
        <f>IF($A1952="",NA(),IF($C1952="Deckbuilder",3+$F1952*0.023,NA()))</f>
      </c>
      <c r="M1952">
        <f>IF($A1952="",NA(),IF($C1952="Traditional",$B1952,NA()))</f>
      </c>
      <c r="N1952">
        <f>IF($A1952="",NA(),IF($C1952="Traditional",4+$F1952*0.023,NA()))</f>
      </c>
      <c r="O1952">
        <f>IF($A1952="","",$D1952+ROW()/1000000)</f>
      </c>
      <c r="P1952" t="str">
        <f>IF(OR($A1952="",INDEX(games!$H:$H,ROW())=""),"",INDEX(games!$H:$H,ROW()))</f>
      </c>
      <c r="Q1952">
        <f>IF(OR($A1952="",$P1952&lt;&gt;"Yes"),"",$D1952+ROW()/1000000)</f>
      </c>
      <c r="T1952">
        <f>IF($Y1952="","",INDEX($B$2:$B$2000,$Y1952))</f>
      </c>
      <c r="U1952">
        <f>IF($Z1952="","",INDEX($B$2:$B$2000,$Z1952))</f>
      </c>
      <c r="V1952">
        <f>IF(OR($T1952="",$U1952=""),"",$U1952-$T1952)</f>
      </c>
      <c r="W1952" t="str">
        <f>IF(TRIM(INDEX(connections!$A:$A,ROW()))="","",TRIM(INDEX(connections!$A:$A,ROW())))</f>
      </c>
      <c r="X1952" t="str">
        <f>IF($W1952="","",TRIM(INDEX(connections!$B:$B,ROW())))</f>
      </c>
      <c r="Y1952">
        <f>IF($W1952="","",IFERROR(MATCH($W1952,$A$2:$A$2000,0),""))</f>
      </c>
      <c r="Z1952">
        <f>IF($X1952="","",IFERROR(MATCH($X1952,$A$2:$A$2000,0),""))</f>
      </c>
      <c r="AA1952" t="str">
        <f>IF($Y1952="","",INDEX($P$2:$P$2000,$Y1952))</f>
      </c>
      <c r="AB1952" t="str">
        <f>IF($Z1952="","",INDEX($P$2:$P$2000,$Z1952))</f>
      </c>
      <c r="AC1952">
        <f>IF(AND($AA1952="Yes",$AB1952="Yes"),1,"")</f>
      </c>
      <c r="AD1952">
        <f>IF(OR($Y1952="",$Z1952=""),"",IF(INDEX($C$2:$C$2000,$Y1952)=INDEX($C$2:$C$2000,$Z1952),0,1))</f>
      </c>
      <c r="AE1952">
        <f>IF($AC1952&lt;&gt;1,"",IF(AND(INDEX($AG$2:$AG$2000,$Y1952)=1,INDEX($AG$2:$AG$2000,$Z1952)=1),1,""))</f>
      </c>
      <c r="AG1952">
        <f>IF($A1952="","",COUNTIFS($W$2:$W$2500,$A1952,$AB$2:$AB$2500,"Yes")+COUNTIFS($X$2:$X$2500,$A1952,$AA$2:$AA$2500,"Yes"))</f>
      </c>
      <c r="AH1952" t="str">
        <f>IF(OR($P1952&lt;&gt;"Yes",N($AG1952)=0),"",IF(AND($AG1952=1,COUNTIFS($W$2:$W$2500,$A1952,$AE$2:$AE$2500,1)+COUNTIFS($X$2:$X$2500,$A1952,$AE$2:$AE$2500,1)&gt;0),"","Yes"))</f>
      </c>
      <c r="AI1952">
        <f>IF($AH1952="Yes",$AG1952,"")</f>
      </c>
      <c r="AJ1952">
        <f>IF($AI1952="","",$AI1952+ROW()/1000000)</f>
      </c>
      <c r="AK1952">
        <f>IF(OR($A1952="",$P1952="Yes",N($AG1952)=0),"",$AG1952+ROW()/1000000)</f>
      </c>
      <c r="AL1952" t="str">
        <f>IF($A1952="","",INDEX(games!$J:$J,ROW())&amp;"")</f>
      </c>
      <c r="AM1952">
        <f>IF($A1952="","",SUMPRODUCT($AO1952:$BD1952,'Map Analysis'!$AP$2^{0,1,2,3,4,5,6,7,8,9,10,11,12,13,14,15}))</f>
      </c>
      <c r="AN1952">
        <f>IF($A1952="","",$AM1952+ROW()/10000000)</f>
      </c>
      <c r="AO1952">
        <f>IF($A1952="","",COUNTIF($W$2:$W$2500,$A1952))</f>
      </c>
      <c r="AP1952">
        <f>IF($A1952="","",SUMIFS($BF$2:$BF$2500,$W$2:$W$2500,$A1952))</f>
      </c>
      <c r="AQ1952">
        <f>IF($A1952="","",SUMIFS($BG$2:$BG$2500,$W$2:$W$2500,$A1952))</f>
      </c>
      <c r="AR1952">
        <f>IF($A1952="","",SUMIFS($BH$2:$BH$2500,$W$2:$W$2500,$A1952))</f>
      </c>
      <c r="AS1952">
        <f>IF($A1952="","",SUMIFS($BI$2:$BI$2500,$W$2:$W$2500,$A1952))</f>
      </c>
      <c r="AT1952">
        <f>IF($A1952="","",SUMIFS($BJ$2:$BJ$2500,$W$2:$W$2500,$A1952))</f>
      </c>
      <c r="AU1952">
        <f>IF($A1952="","",SUMIFS($BK$2:$BK$2500,$W$2:$W$2500,$A1952))</f>
      </c>
      <c r="AV1952">
        <f>IF($A1952="","",SUMIFS($BL$2:$BL$2500,$W$2:$W$2500,$A1952))</f>
      </c>
      <c r="AW1952">
        <f>IF($A1952="","",SUMIFS($BM$2:$BM$2500,$W$2:$W$2500,$A1952))</f>
      </c>
      <c r="AX1952">
        <f>IF($A1952="","",SUMIFS($BN$2:$BN$2500,$W$2:$W$2500,$A1952))</f>
      </c>
      <c r="AY1952">
        <f>IF($A1952="","",SUMIFS($BO$2:$BO$2500,$W$2:$W$2500,$A1952))</f>
      </c>
      <c r="AZ1952">
        <f>IF($A1952="","",SUMIFS($BP$2:$BP$2500,$W$2:$W$2500,$A1952))</f>
      </c>
      <c r="BA1952">
        <f>IF($A1952="","",SUMIFS($BQ$2:$BQ$2500,$W$2:$W$2500,$A1952))</f>
      </c>
      <c r="BB1952">
        <f>IF($A1952="","",SUMIFS($BR$2:$BR$2500,$W$2:$W$2500,$A1952))</f>
      </c>
      <c r="BC1952">
        <f>IF($A1952="","",SUMIFS($BS$2:$BS$2500,$W$2:$W$2500,$A1952))</f>
      </c>
      <c r="BD1952">
        <f>IF($A1952="","",SUMIFS($BT$2:$BT$2500,$W$2:$W$2500,$A1952))</f>
      </c>
      <c r="BF1952">
        <f>IF($Z1952="","",INDEX($AO$2:$AO$2000,$Z1952))</f>
      </c>
      <c r="BG1952">
        <f>IF($Z1952="","",INDEX($AP$2:$AP$2000,$Z1952))</f>
      </c>
      <c r="BH1952">
        <f>IF($Z1952="","",INDEX($AQ$2:$AQ$2000,$Z1952))</f>
      </c>
      <c r="BI1952">
        <f>IF($Z1952="","",INDEX($AR$2:$AR$2000,$Z1952))</f>
      </c>
      <c r="BJ1952">
        <f>IF($Z1952="","",INDEX($AS$2:$AS$2000,$Z1952))</f>
      </c>
      <c r="BK1952">
        <f>IF($Z1952="","",INDEX($AT$2:$AT$2000,$Z1952))</f>
      </c>
      <c r="BL1952">
        <f>IF($Z1952="","",INDEX($AU$2:$AU$2000,$Z1952))</f>
      </c>
      <c r="BM1952">
        <f>IF($Z1952="","",INDEX($AV$2:$AV$2000,$Z1952))</f>
      </c>
      <c r="BN1952">
        <f>IF($Z1952="","",INDEX($AW$2:$AW$2000,$Z1952))</f>
      </c>
      <c r="BO1952">
        <f>IF($Z1952="","",INDEX($AX$2:$AX$2000,$Z1952))</f>
      </c>
      <c r="BP1952">
        <f>IF($Z1952="","",INDEX($AY$2:$AY$2000,$Z1952))</f>
      </c>
      <c r="BQ1952">
        <f>IF($Z1952="","",INDEX($AZ$2:$AZ$2000,$Z1952))</f>
      </c>
      <c r="BR1952">
        <f>IF($Z1952="","",INDEX($BA$2:$BA$2000,$Z1952))</f>
      </c>
      <c r="BS1952">
        <f>IF($Z1952="","",INDEX($BB$2:$BB$2000,$Z1952))</f>
      </c>
      <c r="BT1952">
        <f>IF($Z1952="","",INDEX($BC$2:$BC$2000,$Z1952))</f>
      </c>
      <c r="BV1952">
        <f>IF(OR($A1952="",$P1952&lt;&gt;"Yes",$AH1952="Yes"),"",1+N($AG1952))</f>
      </c>
      <c r="BW1952">
        <f>IF($A1952="","",COUNTIFS($W$2:$W$2500,$A1952,$BZ$2:$BZ$2500,"Yes")+COUNTIFS($X$2:$X$2500,$A1952,$BY$2:$BY$2500,"Yes"))</f>
      </c>
      <c r="BX1952">
        <f>IF(OR($A1952="",$P1952="Yes"),"",IF(N($BW1952)=0,0,1+SUMIFS($CB$2:$CB$2500,$W$2:$W$2500,$A1952)+SUMIFS($CA$2:$CA$2500,$X$2:$X$2500,$A1952)))</f>
      </c>
      <c r="BY1952" t="str">
        <f>IF($Y1952="","",INDEX($AH$2:$AH$2000,$Y1952)&amp;"")</f>
      </c>
      <c r="BZ1952" t="str">
        <f>IF($Z1952="","",INDEX($AH$2:$AH$2000,$Z1952)&amp;"")</f>
      </c>
      <c r="CA1952">
        <f>IF($Y1952="","",INDEX($BV$2:$BV$2000,$Y1952))</f>
      </c>
      <c r="CB1952">
        <f>IF($Z1952="","",INDEX($BV$2:$BV$2000,$Z1952))</f>
      </c>
    </row>
    <row r="1953">
      <c r="A1953" t="str">
        <f>IF(TRIM(INDEX(games!$A:$A,ROW()))="","",TRIM(INDEX(games!$A:$A,ROW())))</f>
      </c>
      <c r="B1953">
        <f>IF(OR($A1953="",INDEX(games!$B:$B,ROW())=""),"",INDEX(games!$B:$B,ROW()))</f>
      </c>
      <c r="C1953" t="str">
        <f>IF(OR($A1953="",INDEX(games!$C:$C,ROW())=""),"",INDEX(games!$C:$C,ROW()))</f>
      </c>
      <c r="D1953">
        <f>IF($A1953="","",COUNTIF($W$2:$W$2500,$A1953)+COUNTIF($X$2:$X$2500,$A1953))</f>
      </c>
      <c r="E1953">
        <f>IF($A1953="","",IFERROR(MATCH($C1953,$R$2:$R$5,0),0))</f>
      </c>
      <c r="F1953">
        <f>IF($A1953="","",MOD(ROW(),34))</f>
      </c>
      <c r="G1953">
        <f>IF($A1953="",NA(),IF($C1953="Action",$B1953,NA()))</f>
      </c>
      <c r="H1953">
        <f>IF($A1953="",NA(),IF($C1953="Action",1+$F1953*0.023,NA()))</f>
      </c>
      <c r="I1953">
        <f>IF($A1953="",NA(),IF($C1953="Strategy",$B1953,NA()))</f>
      </c>
      <c r="J1953">
        <f>IF($A1953="",NA(),IF($C1953="Strategy",2+$F1953*0.023,NA()))</f>
      </c>
      <c r="K1953">
        <f>IF($A1953="",NA(),IF($C1953="Deckbuilder",$B1953,NA()))</f>
      </c>
      <c r="L1953">
        <f>IF($A1953="",NA(),IF($C1953="Deckbuilder",3+$F1953*0.023,NA()))</f>
      </c>
      <c r="M1953">
        <f>IF($A1953="",NA(),IF($C1953="Traditional",$B1953,NA()))</f>
      </c>
      <c r="N1953">
        <f>IF($A1953="",NA(),IF($C1953="Traditional",4+$F1953*0.023,NA()))</f>
      </c>
      <c r="O1953">
        <f>IF($A1953="","",$D1953+ROW()/1000000)</f>
      </c>
      <c r="P1953" t="str">
        <f>IF(OR($A1953="",INDEX(games!$H:$H,ROW())=""),"",INDEX(games!$H:$H,ROW()))</f>
      </c>
      <c r="Q1953">
        <f>IF(OR($A1953="",$P1953&lt;&gt;"Yes"),"",$D1953+ROW()/1000000)</f>
      </c>
      <c r="T1953">
        <f>IF($Y1953="","",INDEX($B$2:$B$2000,$Y1953))</f>
      </c>
      <c r="U1953">
        <f>IF($Z1953="","",INDEX($B$2:$B$2000,$Z1953))</f>
      </c>
      <c r="V1953">
        <f>IF(OR($T1953="",$U1953=""),"",$U1953-$T1953)</f>
      </c>
      <c r="W1953" t="str">
        <f>IF(TRIM(INDEX(connections!$A:$A,ROW()))="","",TRIM(INDEX(connections!$A:$A,ROW())))</f>
      </c>
      <c r="X1953" t="str">
        <f>IF($W1953="","",TRIM(INDEX(connections!$B:$B,ROW())))</f>
      </c>
      <c r="Y1953">
        <f>IF($W1953="","",IFERROR(MATCH($W1953,$A$2:$A$2000,0),""))</f>
      </c>
      <c r="Z1953">
        <f>IF($X1953="","",IFERROR(MATCH($X1953,$A$2:$A$2000,0),""))</f>
      </c>
      <c r="AA1953" t="str">
        <f>IF($Y1953="","",INDEX($P$2:$P$2000,$Y1953))</f>
      </c>
      <c r="AB1953" t="str">
        <f>IF($Z1953="","",INDEX($P$2:$P$2000,$Z1953))</f>
      </c>
      <c r="AC1953">
        <f>IF(AND($AA1953="Yes",$AB1953="Yes"),1,"")</f>
      </c>
      <c r="AD1953">
        <f>IF(OR($Y1953="",$Z1953=""),"",IF(INDEX($C$2:$C$2000,$Y1953)=INDEX($C$2:$C$2000,$Z1953),0,1))</f>
      </c>
      <c r="AE1953">
        <f>IF($AC1953&lt;&gt;1,"",IF(AND(INDEX($AG$2:$AG$2000,$Y1953)=1,INDEX($AG$2:$AG$2000,$Z1953)=1),1,""))</f>
      </c>
      <c r="AG1953">
        <f>IF($A1953="","",COUNTIFS($W$2:$W$2500,$A1953,$AB$2:$AB$2500,"Yes")+COUNTIFS($X$2:$X$2500,$A1953,$AA$2:$AA$2500,"Yes"))</f>
      </c>
      <c r="AH1953" t="str">
        <f>IF(OR($P1953&lt;&gt;"Yes",N($AG1953)=0),"",IF(AND($AG1953=1,COUNTIFS($W$2:$W$2500,$A1953,$AE$2:$AE$2500,1)+COUNTIFS($X$2:$X$2500,$A1953,$AE$2:$AE$2500,1)&gt;0),"","Yes"))</f>
      </c>
      <c r="AI1953">
        <f>IF($AH1953="Yes",$AG1953,"")</f>
      </c>
      <c r="AJ1953">
        <f>IF($AI1953="","",$AI1953+ROW()/1000000)</f>
      </c>
      <c r="AK1953">
        <f>IF(OR($A1953="",$P1953="Yes",N($AG1953)=0),"",$AG1953+ROW()/1000000)</f>
      </c>
      <c r="AL1953" t="str">
        <f>IF($A1953="","",INDEX(games!$J:$J,ROW())&amp;"")</f>
      </c>
      <c r="AM1953">
        <f>IF($A1953="","",SUMPRODUCT($AO1953:$BD1953,'Map Analysis'!$AP$2^{0,1,2,3,4,5,6,7,8,9,10,11,12,13,14,15}))</f>
      </c>
      <c r="AN1953">
        <f>IF($A1953="","",$AM1953+ROW()/10000000)</f>
      </c>
      <c r="AO1953">
        <f>IF($A1953="","",COUNTIF($W$2:$W$2500,$A1953))</f>
      </c>
      <c r="AP1953">
        <f>IF($A1953="","",SUMIFS($BF$2:$BF$2500,$W$2:$W$2500,$A1953))</f>
      </c>
      <c r="AQ1953">
        <f>IF($A1953="","",SUMIFS($BG$2:$BG$2500,$W$2:$W$2500,$A1953))</f>
      </c>
      <c r="AR1953">
        <f>IF($A1953="","",SUMIFS($BH$2:$BH$2500,$W$2:$W$2500,$A1953))</f>
      </c>
      <c r="AS1953">
        <f>IF($A1953="","",SUMIFS($BI$2:$BI$2500,$W$2:$W$2500,$A1953))</f>
      </c>
      <c r="AT1953">
        <f>IF($A1953="","",SUMIFS($BJ$2:$BJ$2500,$W$2:$W$2500,$A1953))</f>
      </c>
      <c r="AU1953">
        <f>IF($A1953="","",SUMIFS($BK$2:$BK$2500,$W$2:$W$2500,$A1953))</f>
      </c>
      <c r="AV1953">
        <f>IF($A1953="","",SUMIFS($BL$2:$BL$2500,$W$2:$W$2500,$A1953))</f>
      </c>
      <c r="AW1953">
        <f>IF($A1953="","",SUMIFS($BM$2:$BM$2500,$W$2:$W$2500,$A1953))</f>
      </c>
      <c r="AX1953">
        <f>IF($A1953="","",SUMIFS($BN$2:$BN$2500,$W$2:$W$2500,$A1953))</f>
      </c>
      <c r="AY1953">
        <f>IF($A1953="","",SUMIFS($BO$2:$BO$2500,$W$2:$W$2500,$A1953))</f>
      </c>
      <c r="AZ1953">
        <f>IF($A1953="","",SUMIFS($BP$2:$BP$2500,$W$2:$W$2500,$A1953))</f>
      </c>
      <c r="BA1953">
        <f>IF($A1953="","",SUMIFS($BQ$2:$BQ$2500,$W$2:$W$2500,$A1953))</f>
      </c>
      <c r="BB1953">
        <f>IF($A1953="","",SUMIFS($BR$2:$BR$2500,$W$2:$W$2500,$A1953))</f>
      </c>
      <c r="BC1953">
        <f>IF($A1953="","",SUMIFS($BS$2:$BS$2500,$W$2:$W$2500,$A1953))</f>
      </c>
      <c r="BD1953">
        <f>IF($A1953="","",SUMIFS($BT$2:$BT$2500,$W$2:$W$2500,$A1953))</f>
      </c>
      <c r="BF1953">
        <f>IF($Z1953="","",INDEX($AO$2:$AO$2000,$Z1953))</f>
      </c>
      <c r="BG1953">
        <f>IF($Z1953="","",INDEX($AP$2:$AP$2000,$Z1953))</f>
      </c>
      <c r="BH1953">
        <f>IF($Z1953="","",INDEX($AQ$2:$AQ$2000,$Z1953))</f>
      </c>
      <c r="BI1953">
        <f>IF($Z1953="","",INDEX($AR$2:$AR$2000,$Z1953))</f>
      </c>
      <c r="BJ1953">
        <f>IF($Z1953="","",INDEX($AS$2:$AS$2000,$Z1953))</f>
      </c>
      <c r="BK1953">
        <f>IF($Z1953="","",INDEX($AT$2:$AT$2000,$Z1953))</f>
      </c>
      <c r="BL1953">
        <f>IF($Z1953="","",INDEX($AU$2:$AU$2000,$Z1953))</f>
      </c>
      <c r="BM1953">
        <f>IF($Z1953="","",INDEX($AV$2:$AV$2000,$Z1953))</f>
      </c>
      <c r="BN1953">
        <f>IF($Z1953="","",INDEX($AW$2:$AW$2000,$Z1953))</f>
      </c>
      <c r="BO1953">
        <f>IF($Z1953="","",INDEX($AX$2:$AX$2000,$Z1953))</f>
      </c>
      <c r="BP1953">
        <f>IF($Z1953="","",INDEX($AY$2:$AY$2000,$Z1953))</f>
      </c>
      <c r="BQ1953">
        <f>IF($Z1953="","",INDEX($AZ$2:$AZ$2000,$Z1953))</f>
      </c>
      <c r="BR1953">
        <f>IF($Z1953="","",INDEX($BA$2:$BA$2000,$Z1953))</f>
      </c>
      <c r="BS1953">
        <f>IF($Z1953="","",INDEX($BB$2:$BB$2000,$Z1953))</f>
      </c>
      <c r="BT1953">
        <f>IF($Z1953="","",INDEX($BC$2:$BC$2000,$Z1953))</f>
      </c>
      <c r="BV1953">
        <f>IF(OR($A1953="",$P1953&lt;&gt;"Yes",$AH1953="Yes"),"",1+N($AG1953))</f>
      </c>
      <c r="BW1953">
        <f>IF($A1953="","",COUNTIFS($W$2:$W$2500,$A1953,$BZ$2:$BZ$2500,"Yes")+COUNTIFS($X$2:$X$2500,$A1953,$BY$2:$BY$2500,"Yes"))</f>
      </c>
      <c r="BX1953">
        <f>IF(OR($A1953="",$P1953="Yes"),"",IF(N($BW1953)=0,0,1+SUMIFS($CB$2:$CB$2500,$W$2:$W$2500,$A1953)+SUMIFS($CA$2:$CA$2500,$X$2:$X$2500,$A1953)))</f>
      </c>
      <c r="BY1953" t="str">
        <f>IF($Y1953="","",INDEX($AH$2:$AH$2000,$Y1953)&amp;"")</f>
      </c>
      <c r="BZ1953" t="str">
        <f>IF($Z1953="","",INDEX($AH$2:$AH$2000,$Z1953)&amp;"")</f>
      </c>
      <c r="CA1953">
        <f>IF($Y1953="","",INDEX($BV$2:$BV$2000,$Y1953))</f>
      </c>
      <c r="CB1953">
        <f>IF($Z1953="","",INDEX($BV$2:$BV$2000,$Z1953))</f>
      </c>
    </row>
    <row r="1954">
      <c r="A1954" t="str">
        <f>IF(TRIM(INDEX(games!$A:$A,ROW()))="","",TRIM(INDEX(games!$A:$A,ROW())))</f>
      </c>
      <c r="B1954">
        <f>IF(OR($A1954="",INDEX(games!$B:$B,ROW())=""),"",INDEX(games!$B:$B,ROW()))</f>
      </c>
      <c r="C1954" t="str">
        <f>IF(OR($A1954="",INDEX(games!$C:$C,ROW())=""),"",INDEX(games!$C:$C,ROW()))</f>
      </c>
      <c r="D1954">
        <f>IF($A1954="","",COUNTIF($W$2:$W$2500,$A1954)+COUNTIF($X$2:$X$2500,$A1954))</f>
      </c>
      <c r="E1954">
        <f>IF($A1954="","",IFERROR(MATCH($C1954,$R$2:$R$5,0),0))</f>
      </c>
      <c r="F1954">
        <f>IF($A1954="","",MOD(ROW(),34))</f>
      </c>
      <c r="G1954">
        <f>IF($A1954="",NA(),IF($C1954="Action",$B1954,NA()))</f>
      </c>
      <c r="H1954">
        <f>IF($A1954="",NA(),IF($C1954="Action",1+$F1954*0.023,NA()))</f>
      </c>
      <c r="I1954">
        <f>IF($A1954="",NA(),IF($C1954="Strategy",$B1954,NA()))</f>
      </c>
      <c r="J1954">
        <f>IF($A1954="",NA(),IF($C1954="Strategy",2+$F1954*0.023,NA()))</f>
      </c>
      <c r="K1954">
        <f>IF($A1954="",NA(),IF($C1954="Deckbuilder",$B1954,NA()))</f>
      </c>
      <c r="L1954">
        <f>IF($A1954="",NA(),IF($C1954="Deckbuilder",3+$F1954*0.023,NA()))</f>
      </c>
      <c r="M1954">
        <f>IF($A1954="",NA(),IF($C1954="Traditional",$B1954,NA()))</f>
      </c>
      <c r="N1954">
        <f>IF($A1954="",NA(),IF($C1954="Traditional",4+$F1954*0.023,NA()))</f>
      </c>
      <c r="O1954">
        <f>IF($A1954="","",$D1954+ROW()/1000000)</f>
      </c>
      <c r="P1954" t="str">
        <f>IF(OR($A1954="",INDEX(games!$H:$H,ROW())=""),"",INDEX(games!$H:$H,ROW()))</f>
      </c>
      <c r="Q1954">
        <f>IF(OR($A1954="",$P1954&lt;&gt;"Yes"),"",$D1954+ROW()/1000000)</f>
      </c>
      <c r="T1954">
        <f>IF($Y1954="","",INDEX($B$2:$B$2000,$Y1954))</f>
      </c>
      <c r="U1954">
        <f>IF($Z1954="","",INDEX($B$2:$B$2000,$Z1954))</f>
      </c>
      <c r="V1954">
        <f>IF(OR($T1954="",$U1954=""),"",$U1954-$T1954)</f>
      </c>
      <c r="W1954" t="str">
        <f>IF(TRIM(INDEX(connections!$A:$A,ROW()))="","",TRIM(INDEX(connections!$A:$A,ROW())))</f>
      </c>
      <c r="X1954" t="str">
        <f>IF($W1954="","",TRIM(INDEX(connections!$B:$B,ROW())))</f>
      </c>
      <c r="Y1954">
        <f>IF($W1954="","",IFERROR(MATCH($W1954,$A$2:$A$2000,0),""))</f>
      </c>
      <c r="Z1954">
        <f>IF($X1954="","",IFERROR(MATCH($X1954,$A$2:$A$2000,0),""))</f>
      </c>
      <c r="AA1954" t="str">
        <f>IF($Y1954="","",INDEX($P$2:$P$2000,$Y1954))</f>
      </c>
      <c r="AB1954" t="str">
        <f>IF($Z1954="","",INDEX($P$2:$P$2000,$Z1954))</f>
      </c>
      <c r="AC1954">
        <f>IF(AND($AA1954="Yes",$AB1954="Yes"),1,"")</f>
      </c>
      <c r="AD1954">
        <f>IF(OR($Y1954="",$Z1954=""),"",IF(INDEX($C$2:$C$2000,$Y1954)=INDEX($C$2:$C$2000,$Z1954),0,1))</f>
      </c>
      <c r="AE1954">
        <f>IF($AC1954&lt;&gt;1,"",IF(AND(INDEX($AG$2:$AG$2000,$Y1954)=1,INDEX($AG$2:$AG$2000,$Z1954)=1),1,""))</f>
      </c>
      <c r="AG1954">
        <f>IF($A1954="","",COUNTIFS($W$2:$W$2500,$A1954,$AB$2:$AB$2500,"Yes")+COUNTIFS($X$2:$X$2500,$A1954,$AA$2:$AA$2500,"Yes"))</f>
      </c>
      <c r="AH1954" t="str">
        <f>IF(OR($P1954&lt;&gt;"Yes",N($AG1954)=0),"",IF(AND($AG1954=1,COUNTIFS($W$2:$W$2500,$A1954,$AE$2:$AE$2500,1)+COUNTIFS($X$2:$X$2500,$A1954,$AE$2:$AE$2500,1)&gt;0),"","Yes"))</f>
      </c>
      <c r="AI1954">
        <f>IF($AH1954="Yes",$AG1954,"")</f>
      </c>
      <c r="AJ1954">
        <f>IF($AI1954="","",$AI1954+ROW()/1000000)</f>
      </c>
      <c r="AK1954">
        <f>IF(OR($A1954="",$P1954="Yes",N($AG1954)=0),"",$AG1954+ROW()/1000000)</f>
      </c>
      <c r="AL1954" t="str">
        <f>IF($A1954="","",INDEX(games!$J:$J,ROW())&amp;"")</f>
      </c>
      <c r="AM1954">
        <f>IF($A1954="","",SUMPRODUCT($AO1954:$BD1954,'Map Analysis'!$AP$2^{0,1,2,3,4,5,6,7,8,9,10,11,12,13,14,15}))</f>
      </c>
      <c r="AN1954">
        <f>IF($A1954="","",$AM1954+ROW()/10000000)</f>
      </c>
      <c r="AO1954">
        <f>IF($A1954="","",COUNTIF($W$2:$W$2500,$A1954))</f>
      </c>
      <c r="AP1954">
        <f>IF($A1954="","",SUMIFS($BF$2:$BF$2500,$W$2:$W$2500,$A1954))</f>
      </c>
      <c r="AQ1954">
        <f>IF($A1954="","",SUMIFS($BG$2:$BG$2500,$W$2:$W$2500,$A1954))</f>
      </c>
      <c r="AR1954">
        <f>IF($A1954="","",SUMIFS($BH$2:$BH$2500,$W$2:$W$2500,$A1954))</f>
      </c>
      <c r="AS1954">
        <f>IF($A1954="","",SUMIFS($BI$2:$BI$2500,$W$2:$W$2500,$A1954))</f>
      </c>
      <c r="AT1954">
        <f>IF($A1954="","",SUMIFS($BJ$2:$BJ$2500,$W$2:$W$2500,$A1954))</f>
      </c>
      <c r="AU1954">
        <f>IF($A1954="","",SUMIFS($BK$2:$BK$2500,$W$2:$W$2500,$A1954))</f>
      </c>
      <c r="AV1954">
        <f>IF($A1954="","",SUMIFS($BL$2:$BL$2500,$W$2:$W$2500,$A1954))</f>
      </c>
      <c r="AW1954">
        <f>IF($A1954="","",SUMIFS($BM$2:$BM$2500,$W$2:$W$2500,$A1954))</f>
      </c>
      <c r="AX1954">
        <f>IF($A1954="","",SUMIFS($BN$2:$BN$2500,$W$2:$W$2500,$A1954))</f>
      </c>
      <c r="AY1954">
        <f>IF($A1954="","",SUMIFS($BO$2:$BO$2500,$W$2:$W$2500,$A1954))</f>
      </c>
      <c r="AZ1954">
        <f>IF($A1954="","",SUMIFS($BP$2:$BP$2500,$W$2:$W$2500,$A1954))</f>
      </c>
      <c r="BA1954">
        <f>IF($A1954="","",SUMIFS($BQ$2:$BQ$2500,$W$2:$W$2500,$A1954))</f>
      </c>
      <c r="BB1954">
        <f>IF($A1954="","",SUMIFS($BR$2:$BR$2500,$W$2:$W$2500,$A1954))</f>
      </c>
      <c r="BC1954">
        <f>IF($A1954="","",SUMIFS($BS$2:$BS$2500,$W$2:$W$2500,$A1954))</f>
      </c>
      <c r="BD1954">
        <f>IF($A1954="","",SUMIFS($BT$2:$BT$2500,$W$2:$W$2500,$A1954))</f>
      </c>
      <c r="BF1954">
        <f>IF($Z1954="","",INDEX($AO$2:$AO$2000,$Z1954))</f>
      </c>
      <c r="BG1954">
        <f>IF($Z1954="","",INDEX($AP$2:$AP$2000,$Z1954))</f>
      </c>
      <c r="BH1954">
        <f>IF($Z1954="","",INDEX($AQ$2:$AQ$2000,$Z1954))</f>
      </c>
      <c r="BI1954">
        <f>IF($Z1954="","",INDEX($AR$2:$AR$2000,$Z1954))</f>
      </c>
      <c r="BJ1954">
        <f>IF($Z1954="","",INDEX($AS$2:$AS$2000,$Z1954))</f>
      </c>
      <c r="BK1954">
        <f>IF($Z1954="","",INDEX($AT$2:$AT$2000,$Z1954))</f>
      </c>
      <c r="BL1954">
        <f>IF($Z1954="","",INDEX($AU$2:$AU$2000,$Z1954))</f>
      </c>
      <c r="BM1954">
        <f>IF($Z1954="","",INDEX($AV$2:$AV$2000,$Z1954))</f>
      </c>
      <c r="BN1954">
        <f>IF($Z1954="","",INDEX($AW$2:$AW$2000,$Z1954))</f>
      </c>
      <c r="BO1954">
        <f>IF($Z1954="","",INDEX($AX$2:$AX$2000,$Z1954))</f>
      </c>
      <c r="BP1954">
        <f>IF($Z1954="","",INDEX($AY$2:$AY$2000,$Z1954))</f>
      </c>
      <c r="BQ1954">
        <f>IF($Z1954="","",INDEX($AZ$2:$AZ$2000,$Z1954))</f>
      </c>
      <c r="BR1954">
        <f>IF($Z1954="","",INDEX($BA$2:$BA$2000,$Z1954))</f>
      </c>
      <c r="BS1954">
        <f>IF($Z1954="","",INDEX($BB$2:$BB$2000,$Z1954))</f>
      </c>
      <c r="BT1954">
        <f>IF($Z1954="","",INDEX($BC$2:$BC$2000,$Z1954))</f>
      </c>
      <c r="BV1954">
        <f>IF(OR($A1954="",$P1954&lt;&gt;"Yes",$AH1954="Yes"),"",1+N($AG1954))</f>
      </c>
      <c r="BW1954">
        <f>IF($A1954="","",COUNTIFS($W$2:$W$2500,$A1954,$BZ$2:$BZ$2500,"Yes")+COUNTIFS($X$2:$X$2500,$A1954,$BY$2:$BY$2500,"Yes"))</f>
      </c>
      <c r="BX1954">
        <f>IF(OR($A1954="",$P1954="Yes"),"",IF(N($BW1954)=0,0,1+SUMIFS($CB$2:$CB$2500,$W$2:$W$2500,$A1954)+SUMIFS($CA$2:$CA$2500,$X$2:$X$2500,$A1954)))</f>
      </c>
      <c r="BY1954" t="str">
        <f>IF($Y1954="","",INDEX($AH$2:$AH$2000,$Y1954)&amp;"")</f>
      </c>
      <c r="BZ1954" t="str">
        <f>IF($Z1954="","",INDEX($AH$2:$AH$2000,$Z1954)&amp;"")</f>
      </c>
      <c r="CA1954">
        <f>IF($Y1954="","",INDEX($BV$2:$BV$2000,$Y1954))</f>
      </c>
      <c r="CB1954">
        <f>IF($Z1954="","",INDEX($BV$2:$BV$2000,$Z1954))</f>
      </c>
    </row>
    <row r="1955">
      <c r="A1955" t="str">
        <f>IF(TRIM(INDEX(games!$A:$A,ROW()))="","",TRIM(INDEX(games!$A:$A,ROW())))</f>
      </c>
      <c r="B1955">
        <f>IF(OR($A1955="",INDEX(games!$B:$B,ROW())=""),"",INDEX(games!$B:$B,ROW()))</f>
      </c>
      <c r="C1955" t="str">
        <f>IF(OR($A1955="",INDEX(games!$C:$C,ROW())=""),"",INDEX(games!$C:$C,ROW()))</f>
      </c>
      <c r="D1955">
        <f>IF($A1955="","",COUNTIF($W$2:$W$2500,$A1955)+COUNTIF($X$2:$X$2500,$A1955))</f>
      </c>
      <c r="E1955">
        <f>IF($A1955="","",IFERROR(MATCH($C1955,$R$2:$R$5,0),0))</f>
      </c>
      <c r="F1955">
        <f>IF($A1955="","",MOD(ROW(),34))</f>
      </c>
      <c r="G1955">
        <f>IF($A1955="",NA(),IF($C1955="Action",$B1955,NA()))</f>
      </c>
      <c r="H1955">
        <f>IF($A1955="",NA(),IF($C1955="Action",1+$F1955*0.023,NA()))</f>
      </c>
      <c r="I1955">
        <f>IF($A1955="",NA(),IF($C1955="Strategy",$B1955,NA()))</f>
      </c>
      <c r="J1955">
        <f>IF($A1955="",NA(),IF($C1955="Strategy",2+$F1955*0.023,NA()))</f>
      </c>
      <c r="K1955">
        <f>IF($A1955="",NA(),IF($C1955="Deckbuilder",$B1955,NA()))</f>
      </c>
      <c r="L1955">
        <f>IF($A1955="",NA(),IF($C1955="Deckbuilder",3+$F1955*0.023,NA()))</f>
      </c>
      <c r="M1955">
        <f>IF($A1955="",NA(),IF($C1955="Traditional",$B1955,NA()))</f>
      </c>
      <c r="N1955">
        <f>IF($A1955="",NA(),IF($C1955="Traditional",4+$F1955*0.023,NA()))</f>
      </c>
      <c r="O1955">
        <f>IF($A1955="","",$D1955+ROW()/1000000)</f>
      </c>
      <c r="P1955" t="str">
        <f>IF(OR($A1955="",INDEX(games!$H:$H,ROW())=""),"",INDEX(games!$H:$H,ROW()))</f>
      </c>
      <c r="Q1955">
        <f>IF(OR($A1955="",$P1955&lt;&gt;"Yes"),"",$D1955+ROW()/1000000)</f>
      </c>
      <c r="T1955">
        <f>IF($Y1955="","",INDEX($B$2:$B$2000,$Y1955))</f>
      </c>
      <c r="U1955">
        <f>IF($Z1955="","",INDEX($B$2:$B$2000,$Z1955))</f>
      </c>
      <c r="V1955">
        <f>IF(OR($T1955="",$U1955=""),"",$U1955-$T1955)</f>
      </c>
      <c r="W1955" t="str">
        <f>IF(TRIM(INDEX(connections!$A:$A,ROW()))="","",TRIM(INDEX(connections!$A:$A,ROW())))</f>
      </c>
      <c r="X1955" t="str">
        <f>IF($W1955="","",TRIM(INDEX(connections!$B:$B,ROW())))</f>
      </c>
      <c r="Y1955">
        <f>IF($W1955="","",IFERROR(MATCH($W1955,$A$2:$A$2000,0),""))</f>
      </c>
      <c r="Z1955">
        <f>IF($X1955="","",IFERROR(MATCH($X1955,$A$2:$A$2000,0),""))</f>
      </c>
      <c r="AA1955" t="str">
        <f>IF($Y1955="","",INDEX($P$2:$P$2000,$Y1955))</f>
      </c>
      <c r="AB1955" t="str">
        <f>IF($Z1955="","",INDEX($P$2:$P$2000,$Z1955))</f>
      </c>
      <c r="AC1955">
        <f>IF(AND($AA1955="Yes",$AB1955="Yes"),1,"")</f>
      </c>
      <c r="AD1955">
        <f>IF(OR($Y1955="",$Z1955=""),"",IF(INDEX($C$2:$C$2000,$Y1955)=INDEX($C$2:$C$2000,$Z1955),0,1))</f>
      </c>
      <c r="AE1955">
        <f>IF($AC1955&lt;&gt;1,"",IF(AND(INDEX($AG$2:$AG$2000,$Y1955)=1,INDEX($AG$2:$AG$2000,$Z1955)=1),1,""))</f>
      </c>
      <c r="AG1955">
        <f>IF($A1955="","",COUNTIFS($W$2:$W$2500,$A1955,$AB$2:$AB$2500,"Yes")+COUNTIFS($X$2:$X$2500,$A1955,$AA$2:$AA$2500,"Yes"))</f>
      </c>
      <c r="AH1955" t="str">
        <f>IF(OR($P1955&lt;&gt;"Yes",N($AG1955)=0),"",IF(AND($AG1955=1,COUNTIFS($W$2:$W$2500,$A1955,$AE$2:$AE$2500,1)+COUNTIFS($X$2:$X$2500,$A1955,$AE$2:$AE$2500,1)&gt;0),"","Yes"))</f>
      </c>
      <c r="AI1955">
        <f>IF($AH1955="Yes",$AG1955,"")</f>
      </c>
      <c r="AJ1955">
        <f>IF($AI1955="","",$AI1955+ROW()/1000000)</f>
      </c>
      <c r="AK1955">
        <f>IF(OR($A1955="",$P1955="Yes",N($AG1955)=0),"",$AG1955+ROW()/1000000)</f>
      </c>
      <c r="AL1955" t="str">
        <f>IF($A1955="","",INDEX(games!$J:$J,ROW())&amp;"")</f>
      </c>
      <c r="AM1955">
        <f>IF($A1955="","",SUMPRODUCT($AO1955:$BD1955,'Map Analysis'!$AP$2^{0,1,2,3,4,5,6,7,8,9,10,11,12,13,14,15}))</f>
      </c>
      <c r="AN1955">
        <f>IF($A1955="","",$AM1955+ROW()/10000000)</f>
      </c>
      <c r="AO1955">
        <f>IF($A1955="","",COUNTIF($W$2:$W$2500,$A1955))</f>
      </c>
      <c r="AP1955">
        <f>IF($A1955="","",SUMIFS($BF$2:$BF$2500,$W$2:$W$2500,$A1955))</f>
      </c>
      <c r="AQ1955">
        <f>IF($A1955="","",SUMIFS($BG$2:$BG$2500,$W$2:$W$2500,$A1955))</f>
      </c>
      <c r="AR1955">
        <f>IF($A1955="","",SUMIFS($BH$2:$BH$2500,$W$2:$W$2500,$A1955))</f>
      </c>
      <c r="AS1955">
        <f>IF($A1955="","",SUMIFS($BI$2:$BI$2500,$W$2:$W$2500,$A1955))</f>
      </c>
      <c r="AT1955">
        <f>IF($A1955="","",SUMIFS($BJ$2:$BJ$2500,$W$2:$W$2500,$A1955))</f>
      </c>
      <c r="AU1955">
        <f>IF($A1955="","",SUMIFS($BK$2:$BK$2500,$W$2:$W$2500,$A1955))</f>
      </c>
      <c r="AV1955">
        <f>IF($A1955="","",SUMIFS($BL$2:$BL$2500,$W$2:$W$2500,$A1955))</f>
      </c>
      <c r="AW1955">
        <f>IF($A1955="","",SUMIFS($BM$2:$BM$2500,$W$2:$W$2500,$A1955))</f>
      </c>
      <c r="AX1955">
        <f>IF($A1955="","",SUMIFS($BN$2:$BN$2500,$W$2:$W$2500,$A1955))</f>
      </c>
      <c r="AY1955">
        <f>IF($A1955="","",SUMIFS($BO$2:$BO$2500,$W$2:$W$2500,$A1955))</f>
      </c>
      <c r="AZ1955">
        <f>IF($A1955="","",SUMIFS($BP$2:$BP$2500,$W$2:$W$2500,$A1955))</f>
      </c>
      <c r="BA1955">
        <f>IF($A1955="","",SUMIFS($BQ$2:$BQ$2500,$W$2:$W$2500,$A1955))</f>
      </c>
      <c r="BB1955">
        <f>IF($A1955="","",SUMIFS($BR$2:$BR$2500,$W$2:$W$2500,$A1955))</f>
      </c>
      <c r="BC1955">
        <f>IF($A1955="","",SUMIFS($BS$2:$BS$2500,$W$2:$W$2500,$A1955))</f>
      </c>
      <c r="BD1955">
        <f>IF($A1955="","",SUMIFS($BT$2:$BT$2500,$W$2:$W$2500,$A1955))</f>
      </c>
      <c r="BF1955">
        <f>IF($Z1955="","",INDEX($AO$2:$AO$2000,$Z1955))</f>
      </c>
      <c r="BG1955">
        <f>IF($Z1955="","",INDEX($AP$2:$AP$2000,$Z1955))</f>
      </c>
      <c r="BH1955">
        <f>IF($Z1955="","",INDEX($AQ$2:$AQ$2000,$Z1955))</f>
      </c>
      <c r="BI1955">
        <f>IF($Z1955="","",INDEX($AR$2:$AR$2000,$Z1955))</f>
      </c>
      <c r="BJ1955">
        <f>IF($Z1955="","",INDEX($AS$2:$AS$2000,$Z1955))</f>
      </c>
      <c r="BK1955">
        <f>IF($Z1955="","",INDEX($AT$2:$AT$2000,$Z1955))</f>
      </c>
      <c r="BL1955">
        <f>IF($Z1955="","",INDEX($AU$2:$AU$2000,$Z1955))</f>
      </c>
      <c r="BM1955">
        <f>IF($Z1955="","",INDEX($AV$2:$AV$2000,$Z1955))</f>
      </c>
      <c r="BN1955">
        <f>IF($Z1955="","",INDEX($AW$2:$AW$2000,$Z1955))</f>
      </c>
      <c r="BO1955">
        <f>IF($Z1955="","",INDEX($AX$2:$AX$2000,$Z1955))</f>
      </c>
      <c r="BP1955">
        <f>IF($Z1955="","",INDEX($AY$2:$AY$2000,$Z1955))</f>
      </c>
      <c r="BQ1955">
        <f>IF($Z1955="","",INDEX($AZ$2:$AZ$2000,$Z1955))</f>
      </c>
      <c r="BR1955">
        <f>IF($Z1955="","",INDEX($BA$2:$BA$2000,$Z1955))</f>
      </c>
      <c r="BS1955">
        <f>IF($Z1955="","",INDEX($BB$2:$BB$2000,$Z1955))</f>
      </c>
      <c r="BT1955">
        <f>IF($Z1955="","",INDEX($BC$2:$BC$2000,$Z1955))</f>
      </c>
      <c r="BV1955">
        <f>IF(OR($A1955="",$P1955&lt;&gt;"Yes",$AH1955="Yes"),"",1+N($AG1955))</f>
      </c>
      <c r="BW1955">
        <f>IF($A1955="","",COUNTIFS($W$2:$W$2500,$A1955,$BZ$2:$BZ$2500,"Yes")+COUNTIFS($X$2:$X$2500,$A1955,$BY$2:$BY$2500,"Yes"))</f>
      </c>
      <c r="BX1955">
        <f>IF(OR($A1955="",$P1955="Yes"),"",IF(N($BW1955)=0,0,1+SUMIFS($CB$2:$CB$2500,$W$2:$W$2500,$A1955)+SUMIFS($CA$2:$CA$2500,$X$2:$X$2500,$A1955)))</f>
      </c>
      <c r="BY1955" t="str">
        <f>IF($Y1955="","",INDEX($AH$2:$AH$2000,$Y1955)&amp;"")</f>
      </c>
      <c r="BZ1955" t="str">
        <f>IF($Z1955="","",INDEX($AH$2:$AH$2000,$Z1955)&amp;"")</f>
      </c>
      <c r="CA1955">
        <f>IF($Y1955="","",INDEX($BV$2:$BV$2000,$Y1955))</f>
      </c>
      <c r="CB1955">
        <f>IF($Z1955="","",INDEX($BV$2:$BV$2000,$Z1955))</f>
      </c>
    </row>
    <row r="1956">
      <c r="A1956" t="str">
        <f>IF(TRIM(INDEX(games!$A:$A,ROW()))="","",TRIM(INDEX(games!$A:$A,ROW())))</f>
      </c>
      <c r="B1956">
        <f>IF(OR($A1956="",INDEX(games!$B:$B,ROW())=""),"",INDEX(games!$B:$B,ROW()))</f>
      </c>
      <c r="C1956" t="str">
        <f>IF(OR($A1956="",INDEX(games!$C:$C,ROW())=""),"",INDEX(games!$C:$C,ROW()))</f>
      </c>
      <c r="D1956">
        <f>IF($A1956="","",COUNTIF($W$2:$W$2500,$A1956)+COUNTIF($X$2:$X$2500,$A1956))</f>
      </c>
      <c r="E1956">
        <f>IF($A1956="","",IFERROR(MATCH($C1956,$R$2:$R$5,0),0))</f>
      </c>
      <c r="F1956">
        <f>IF($A1956="","",MOD(ROW(),34))</f>
      </c>
      <c r="G1956">
        <f>IF($A1956="",NA(),IF($C1956="Action",$B1956,NA()))</f>
      </c>
      <c r="H1956">
        <f>IF($A1956="",NA(),IF($C1956="Action",1+$F1956*0.023,NA()))</f>
      </c>
      <c r="I1956">
        <f>IF($A1956="",NA(),IF($C1956="Strategy",$B1956,NA()))</f>
      </c>
      <c r="J1956">
        <f>IF($A1956="",NA(),IF($C1956="Strategy",2+$F1956*0.023,NA()))</f>
      </c>
      <c r="K1956">
        <f>IF($A1956="",NA(),IF($C1956="Deckbuilder",$B1956,NA()))</f>
      </c>
      <c r="L1956">
        <f>IF($A1956="",NA(),IF($C1956="Deckbuilder",3+$F1956*0.023,NA()))</f>
      </c>
      <c r="M1956">
        <f>IF($A1956="",NA(),IF($C1956="Traditional",$B1956,NA()))</f>
      </c>
      <c r="N1956">
        <f>IF($A1956="",NA(),IF($C1956="Traditional",4+$F1956*0.023,NA()))</f>
      </c>
      <c r="O1956">
        <f>IF($A1956="","",$D1956+ROW()/1000000)</f>
      </c>
      <c r="P1956" t="str">
        <f>IF(OR($A1956="",INDEX(games!$H:$H,ROW())=""),"",INDEX(games!$H:$H,ROW()))</f>
      </c>
      <c r="Q1956">
        <f>IF(OR($A1956="",$P1956&lt;&gt;"Yes"),"",$D1956+ROW()/1000000)</f>
      </c>
      <c r="T1956">
        <f>IF($Y1956="","",INDEX($B$2:$B$2000,$Y1956))</f>
      </c>
      <c r="U1956">
        <f>IF($Z1956="","",INDEX($B$2:$B$2000,$Z1956))</f>
      </c>
      <c r="V1956">
        <f>IF(OR($T1956="",$U1956=""),"",$U1956-$T1956)</f>
      </c>
      <c r="W1956" t="str">
        <f>IF(TRIM(INDEX(connections!$A:$A,ROW()))="","",TRIM(INDEX(connections!$A:$A,ROW())))</f>
      </c>
      <c r="X1956" t="str">
        <f>IF($W1956="","",TRIM(INDEX(connections!$B:$B,ROW())))</f>
      </c>
      <c r="Y1956">
        <f>IF($W1956="","",IFERROR(MATCH($W1956,$A$2:$A$2000,0),""))</f>
      </c>
      <c r="Z1956">
        <f>IF($X1956="","",IFERROR(MATCH($X1956,$A$2:$A$2000,0),""))</f>
      </c>
      <c r="AA1956" t="str">
        <f>IF($Y1956="","",INDEX($P$2:$P$2000,$Y1956))</f>
      </c>
      <c r="AB1956" t="str">
        <f>IF($Z1956="","",INDEX($P$2:$P$2000,$Z1956))</f>
      </c>
      <c r="AC1956">
        <f>IF(AND($AA1956="Yes",$AB1956="Yes"),1,"")</f>
      </c>
      <c r="AD1956">
        <f>IF(OR($Y1956="",$Z1956=""),"",IF(INDEX($C$2:$C$2000,$Y1956)=INDEX($C$2:$C$2000,$Z1956),0,1))</f>
      </c>
      <c r="AE1956">
        <f>IF($AC1956&lt;&gt;1,"",IF(AND(INDEX($AG$2:$AG$2000,$Y1956)=1,INDEX($AG$2:$AG$2000,$Z1956)=1),1,""))</f>
      </c>
      <c r="AG1956">
        <f>IF($A1956="","",COUNTIFS($W$2:$W$2500,$A1956,$AB$2:$AB$2500,"Yes")+COUNTIFS($X$2:$X$2500,$A1956,$AA$2:$AA$2500,"Yes"))</f>
      </c>
      <c r="AH1956" t="str">
        <f>IF(OR($P1956&lt;&gt;"Yes",N($AG1956)=0),"",IF(AND($AG1956=1,COUNTIFS($W$2:$W$2500,$A1956,$AE$2:$AE$2500,1)+COUNTIFS($X$2:$X$2500,$A1956,$AE$2:$AE$2500,1)&gt;0),"","Yes"))</f>
      </c>
      <c r="AI1956">
        <f>IF($AH1956="Yes",$AG1956,"")</f>
      </c>
      <c r="AJ1956">
        <f>IF($AI1956="","",$AI1956+ROW()/1000000)</f>
      </c>
      <c r="AK1956">
        <f>IF(OR($A1956="",$P1956="Yes",N($AG1956)=0),"",$AG1956+ROW()/1000000)</f>
      </c>
      <c r="AL1956" t="str">
        <f>IF($A1956="","",INDEX(games!$J:$J,ROW())&amp;"")</f>
      </c>
      <c r="AM1956">
        <f>IF($A1956="","",SUMPRODUCT($AO1956:$BD1956,'Map Analysis'!$AP$2^{0,1,2,3,4,5,6,7,8,9,10,11,12,13,14,15}))</f>
      </c>
      <c r="AN1956">
        <f>IF($A1956="","",$AM1956+ROW()/10000000)</f>
      </c>
      <c r="AO1956">
        <f>IF($A1956="","",COUNTIF($W$2:$W$2500,$A1956))</f>
      </c>
      <c r="AP1956">
        <f>IF($A1956="","",SUMIFS($BF$2:$BF$2500,$W$2:$W$2500,$A1956))</f>
      </c>
      <c r="AQ1956">
        <f>IF($A1956="","",SUMIFS($BG$2:$BG$2500,$W$2:$W$2500,$A1956))</f>
      </c>
      <c r="AR1956">
        <f>IF($A1956="","",SUMIFS($BH$2:$BH$2500,$W$2:$W$2500,$A1956))</f>
      </c>
      <c r="AS1956">
        <f>IF($A1956="","",SUMIFS($BI$2:$BI$2500,$W$2:$W$2500,$A1956))</f>
      </c>
      <c r="AT1956">
        <f>IF($A1956="","",SUMIFS($BJ$2:$BJ$2500,$W$2:$W$2500,$A1956))</f>
      </c>
      <c r="AU1956">
        <f>IF($A1956="","",SUMIFS($BK$2:$BK$2500,$W$2:$W$2500,$A1956))</f>
      </c>
      <c r="AV1956">
        <f>IF($A1956="","",SUMIFS($BL$2:$BL$2500,$W$2:$W$2500,$A1956))</f>
      </c>
      <c r="AW1956">
        <f>IF($A1956="","",SUMIFS($BM$2:$BM$2500,$W$2:$W$2500,$A1956))</f>
      </c>
      <c r="AX1956">
        <f>IF($A1956="","",SUMIFS($BN$2:$BN$2500,$W$2:$W$2500,$A1956))</f>
      </c>
      <c r="AY1956">
        <f>IF($A1956="","",SUMIFS($BO$2:$BO$2500,$W$2:$W$2500,$A1956))</f>
      </c>
      <c r="AZ1956">
        <f>IF($A1956="","",SUMIFS($BP$2:$BP$2500,$W$2:$W$2500,$A1956))</f>
      </c>
      <c r="BA1956">
        <f>IF($A1956="","",SUMIFS($BQ$2:$BQ$2500,$W$2:$W$2500,$A1956))</f>
      </c>
      <c r="BB1956">
        <f>IF($A1956="","",SUMIFS($BR$2:$BR$2500,$W$2:$W$2500,$A1956))</f>
      </c>
      <c r="BC1956">
        <f>IF($A1956="","",SUMIFS($BS$2:$BS$2500,$W$2:$W$2500,$A1956))</f>
      </c>
      <c r="BD1956">
        <f>IF($A1956="","",SUMIFS($BT$2:$BT$2500,$W$2:$W$2500,$A1956))</f>
      </c>
      <c r="BF1956">
        <f>IF($Z1956="","",INDEX($AO$2:$AO$2000,$Z1956))</f>
      </c>
      <c r="BG1956">
        <f>IF($Z1956="","",INDEX($AP$2:$AP$2000,$Z1956))</f>
      </c>
      <c r="BH1956">
        <f>IF($Z1956="","",INDEX($AQ$2:$AQ$2000,$Z1956))</f>
      </c>
      <c r="BI1956">
        <f>IF($Z1956="","",INDEX($AR$2:$AR$2000,$Z1956))</f>
      </c>
      <c r="BJ1956">
        <f>IF($Z1956="","",INDEX($AS$2:$AS$2000,$Z1956))</f>
      </c>
      <c r="BK1956">
        <f>IF($Z1956="","",INDEX($AT$2:$AT$2000,$Z1956))</f>
      </c>
      <c r="BL1956">
        <f>IF($Z1956="","",INDEX($AU$2:$AU$2000,$Z1956))</f>
      </c>
      <c r="BM1956">
        <f>IF($Z1956="","",INDEX($AV$2:$AV$2000,$Z1956))</f>
      </c>
      <c r="BN1956">
        <f>IF($Z1956="","",INDEX($AW$2:$AW$2000,$Z1956))</f>
      </c>
      <c r="BO1956">
        <f>IF($Z1956="","",INDEX($AX$2:$AX$2000,$Z1956))</f>
      </c>
      <c r="BP1956">
        <f>IF($Z1956="","",INDEX($AY$2:$AY$2000,$Z1956))</f>
      </c>
      <c r="BQ1956">
        <f>IF($Z1956="","",INDEX($AZ$2:$AZ$2000,$Z1956))</f>
      </c>
      <c r="BR1956">
        <f>IF($Z1956="","",INDEX($BA$2:$BA$2000,$Z1956))</f>
      </c>
      <c r="BS1956">
        <f>IF($Z1956="","",INDEX($BB$2:$BB$2000,$Z1956))</f>
      </c>
      <c r="BT1956">
        <f>IF($Z1956="","",INDEX($BC$2:$BC$2000,$Z1956))</f>
      </c>
      <c r="BV1956">
        <f>IF(OR($A1956="",$P1956&lt;&gt;"Yes",$AH1956="Yes"),"",1+N($AG1956))</f>
      </c>
      <c r="BW1956">
        <f>IF($A1956="","",COUNTIFS($W$2:$W$2500,$A1956,$BZ$2:$BZ$2500,"Yes")+COUNTIFS($X$2:$X$2500,$A1956,$BY$2:$BY$2500,"Yes"))</f>
      </c>
      <c r="BX1956">
        <f>IF(OR($A1956="",$P1956="Yes"),"",IF(N($BW1956)=0,0,1+SUMIFS($CB$2:$CB$2500,$W$2:$W$2500,$A1956)+SUMIFS($CA$2:$CA$2500,$X$2:$X$2500,$A1956)))</f>
      </c>
      <c r="BY1956" t="str">
        <f>IF($Y1956="","",INDEX($AH$2:$AH$2000,$Y1956)&amp;"")</f>
      </c>
      <c r="BZ1956" t="str">
        <f>IF($Z1956="","",INDEX($AH$2:$AH$2000,$Z1956)&amp;"")</f>
      </c>
      <c r="CA1956">
        <f>IF($Y1956="","",INDEX($BV$2:$BV$2000,$Y1956))</f>
      </c>
      <c r="CB1956">
        <f>IF($Z1956="","",INDEX($BV$2:$BV$2000,$Z1956))</f>
      </c>
    </row>
    <row r="1957">
      <c r="A1957" t="str">
        <f>IF(TRIM(INDEX(games!$A:$A,ROW()))="","",TRIM(INDEX(games!$A:$A,ROW())))</f>
      </c>
      <c r="B1957">
        <f>IF(OR($A1957="",INDEX(games!$B:$B,ROW())=""),"",INDEX(games!$B:$B,ROW()))</f>
      </c>
      <c r="C1957" t="str">
        <f>IF(OR($A1957="",INDEX(games!$C:$C,ROW())=""),"",INDEX(games!$C:$C,ROW()))</f>
      </c>
      <c r="D1957">
        <f>IF($A1957="","",COUNTIF($W$2:$W$2500,$A1957)+COUNTIF($X$2:$X$2500,$A1957))</f>
      </c>
      <c r="E1957">
        <f>IF($A1957="","",IFERROR(MATCH($C1957,$R$2:$R$5,0),0))</f>
      </c>
      <c r="F1957">
        <f>IF($A1957="","",MOD(ROW(),34))</f>
      </c>
      <c r="G1957">
        <f>IF($A1957="",NA(),IF($C1957="Action",$B1957,NA()))</f>
      </c>
      <c r="H1957">
        <f>IF($A1957="",NA(),IF($C1957="Action",1+$F1957*0.023,NA()))</f>
      </c>
      <c r="I1957">
        <f>IF($A1957="",NA(),IF($C1957="Strategy",$B1957,NA()))</f>
      </c>
      <c r="J1957">
        <f>IF($A1957="",NA(),IF($C1957="Strategy",2+$F1957*0.023,NA()))</f>
      </c>
      <c r="K1957">
        <f>IF($A1957="",NA(),IF($C1957="Deckbuilder",$B1957,NA()))</f>
      </c>
      <c r="L1957">
        <f>IF($A1957="",NA(),IF($C1957="Deckbuilder",3+$F1957*0.023,NA()))</f>
      </c>
      <c r="M1957">
        <f>IF($A1957="",NA(),IF($C1957="Traditional",$B1957,NA()))</f>
      </c>
      <c r="N1957">
        <f>IF($A1957="",NA(),IF($C1957="Traditional",4+$F1957*0.023,NA()))</f>
      </c>
      <c r="O1957">
        <f>IF($A1957="","",$D1957+ROW()/1000000)</f>
      </c>
      <c r="P1957" t="str">
        <f>IF(OR($A1957="",INDEX(games!$H:$H,ROW())=""),"",INDEX(games!$H:$H,ROW()))</f>
      </c>
      <c r="Q1957">
        <f>IF(OR($A1957="",$P1957&lt;&gt;"Yes"),"",$D1957+ROW()/1000000)</f>
      </c>
      <c r="T1957">
        <f>IF($Y1957="","",INDEX($B$2:$B$2000,$Y1957))</f>
      </c>
      <c r="U1957">
        <f>IF($Z1957="","",INDEX($B$2:$B$2000,$Z1957))</f>
      </c>
      <c r="V1957">
        <f>IF(OR($T1957="",$U1957=""),"",$U1957-$T1957)</f>
      </c>
      <c r="W1957" t="str">
        <f>IF(TRIM(INDEX(connections!$A:$A,ROW()))="","",TRIM(INDEX(connections!$A:$A,ROW())))</f>
      </c>
      <c r="X1957" t="str">
        <f>IF($W1957="","",TRIM(INDEX(connections!$B:$B,ROW())))</f>
      </c>
      <c r="Y1957">
        <f>IF($W1957="","",IFERROR(MATCH($W1957,$A$2:$A$2000,0),""))</f>
      </c>
      <c r="Z1957">
        <f>IF($X1957="","",IFERROR(MATCH($X1957,$A$2:$A$2000,0),""))</f>
      </c>
      <c r="AA1957" t="str">
        <f>IF($Y1957="","",INDEX($P$2:$P$2000,$Y1957))</f>
      </c>
      <c r="AB1957" t="str">
        <f>IF($Z1957="","",INDEX($P$2:$P$2000,$Z1957))</f>
      </c>
      <c r="AC1957">
        <f>IF(AND($AA1957="Yes",$AB1957="Yes"),1,"")</f>
      </c>
      <c r="AD1957">
        <f>IF(OR($Y1957="",$Z1957=""),"",IF(INDEX($C$2:$C$2000,$Y1957)=INDEX($C$2:$C$2000,$Z1957),0,1))</f>
      </c>
      <c r="AE1957">
        <f>IF($AC1957&lt;&gt;1,"",IF(AND(INDEX($AG$2:$AG$2000,$Y1957)=1,INDEX($AG$2:$AG$2000,$Z1957)=1),1,""))</f>
      </c>
      <c r="AG1957">
        <f>IF($A1957="","",COUNTIFS($W$2:$W$2500,$A1957,$AB$2:$AB$2500,"Yes")+COUNTIFS($X$2:$X$2500,$A1957,$AA$2:$AA$2500,"Yes"))</f>
      </c>
      <c r="AH1957" t="str">
        <f>IF(OR($P1957&lt;&gt;"Yes",N($AG1957)=0),"",IF(AND($AG1957=1,COUNTIFS($W$2:$W$2500,$A1957,$AE$2:$AE$2500,1)+COUNTIFS($X$2:$X$2500,$A1957,$AE$2:$AE$2500,1)&gt;0),"","Yes"))</f>
      </c>
      <c r="AI1957">
        <f>IF($AH1957="Yes",$AG1957,"")</f>
      </c>
      <c r="AJ1957">
        <f>IF($AI1957="","",$AI1957+ROW()/1000000)</f>
      </c>
      <c r="AK1957">
        <f>IF(OR($A1957="",$P1957="Yes",N($AG1957)=0),"",$AG1957+ROW()/1000000)</f>
      </c>
      <c r="AL1957" t="str">
        <f>IF($A1957="","",INDEX(games!$J:$J,ROW())&amp;"")</f>
      </c>
      <c r="AM1957">
        <f>IF($A1957="","",SUMPRODUCT($AO1957:$BD1957,'Map Analysis'!$AP$2^{0,1,2,3,4,5,6,7,8,9,10,11,12,13,14,15}))</f>
      </c>
      <c r="AN1957">
        <f>IF($A1957="","",$AM1957+ROW()/10000000)</f>
      </c>
      <c r="AO1957">
        <f>IF($A1957="","",COUNTIF($W$2:$W$2500,$A1957))</f>
      </c>
      <c r="AP1957">
        <f>IF($A1957="","",SUMIFS($BF$2:$BF$2500,$W$2:$W$2500,$A1957))</f>
      </c>
      <c r="AQ1957">
        <f>IF($A1957="","",SUMIFS($BG$2:$BG$2500,$W$2:$W$2500,$A1957))</f>
      </c>
      <c r="AR1957">
        <f>IF($A1957="","",SUMIFS($BH$2:$BH$2500,$W$2:$W$2500,$A1957))</f>
      </c>
      <c r="AS1957">
        <f>IF($A1957="","",SUMIFS($BI$2:$BI$2500,$W$2:$W$2500,$A1957))</f>
      </c>
      <c r="AT1957">
        <f>IF($A1957="","",SUMIFS($BJ$2:$BJ$2500,$W$2:$W$2500,$A1957))</f>
      </c>
      <c r="AU1957">
        <f>IF($A1957="","",SUMIFS($BK$2:$BK$2500,$W$2:$W$2500,$A1957))</f>
      </c>
      <c r="AV1957">
        <f>IF($A1957="","",SUMIFS($BL$2:$BL$2500,$W$2:$W$2500,$A1957))</f>
      </c>
      <c r="AW1957">
        <f>IF($A1957="","",SUMIFS($BM$2:$BM$2500,$W$2:$W$2500,$A1957))</f>
      </c>
      <c r="AX1957">
        <f>IF($A1957="","",SUMIFS($BN$2:$BN$2500,$W$2:$W$2500,$A1957))</f>
      </c>
      <c r="AY1957">
        <f>IF($A1957="","",SUMIFS($BO$2:$BO$2500,$W$2:$W$2500,$A1957))</f>
      </c>
      <c r="AZ1957">
        <f>IF($A1957="","",SUMIFS($BP$2:$BP$2500,$W$2:$W$2500,$A1957))</f>
      </c>
      <c r="BA1957">
        <f>IF($A1957="","",SUMIFS($BQ$2:$BQ$2500,$W$2:$W$2500,$A1957))</f>
      </c>
      <c r="BB1957">
        <f>IF($A1957="","",SUMIFS($BR$2:$BR$2500,$W$2:$W$2500,$A1957))</f>
      </c>
      <c r="BC1957">
        <f>IF($A1957="","",SUMIFS($BS$2:$BS$2500,$W$2:$W$2500,$A1957))</f>
      </c>
      <c r="BD1957">
        <f>IF($A1957="","",SUMIFS($BT$2:$BT$2500,$W$2:$W$2500,$A1957))</f>
      </c>
      <c r="BF1957">
        <f>IF($Z1957="","",INDEX($AO$2:$AO$2000,$Z1957))</f>
      </c>
      <c r="BG1957">
        <f>IF($Z1957="","",INDEX($AP$2:$AP$2000,$Z1957))</f>
      </c>
      <c r="BH1957">
        <f>IF($Z1957="","",INDEX($AQ$2:$AQ$2000,$Z1957))</f>
      </c>
      <c r="BI1957">
        <f>IF($Z1957="","",INDEX($AR$2:$AR$2000,$Z1957))</f>
      </c>
      <c r="BJ1957">
        <f>IF($Z1957="","",INDEX($AS$2:$AS$2000,$Z1957))</f>
      </c>
      <c r="BK1957">
        <f>IF($Z1957="","",INDEX($AT$2:$AT$2000,$Z1957))</f>
      </c>
      <c r="BL1957">
        <f>IF($Z1957="","",INDEX($AU$2:$AU$2000,$Z1957))</f>
      </c>
      <c r="BM1957">
        <f>IF($Z1957="","",INDEX($AV$2:$AV$2000,$Z1957))</f>
      </c>
      <c r="BN1957">
        <f>IF($Z1957="","",INDEX($AW$2:$AW$2000,$Z1957))</f>
      </c>
      <c r="BO1957">
        <f>IF($Z1957="","",INDEX($AX$2:$AX$2000,$Z1957))</f>
      </c>
      <c r="BP1957">
        <f>IF($Z1957="","",INDEX($AY$2:$AY$2000,$Z1957))</f>
      </c>
      <c r="BQ1957">
        <f>IF($Z1957="","",INDEX($AZ$2:$AZ$2000,$Z1957))</f>
      </c>
      <c r="BR1957">
        <f>IF($Z1957="","",INDEX($BA$2:$BA$2000,$Z1957))</f>
      </c>
      <c r="BS1957">
        <f>IF($Z1957="","",INDEX($BB$2:$BB$2000,$Z1957))</f>
      </c>
      <c r="BT1957">
        <f>IF($Z1957="","",INDEX($BC$2:$BC$2000,$Z1957))</f>
      </c>
      <c r="BV1957">
        <f>IF(OR($A1957="",$P1957&lt;&gt;"Yes",$AH1957="Yes"),"",1+N($AG1957))</f>
      </c>
      <c r="BW1957">
        <f>IF($A1957="","",COUNTIFS($W$2:$W$2500,$A1957,$BZ$2:$BZ$2500,"Yes")+COUNTIFS($X$2:$X$2500,$A1957,$BY$2:$BY$2500,"Yes"))</f>
      </c>
      <c r="BX1957">
        <f>IF(OR($A1957="",$P1957="Yes"),"",IF(N($BW1957)=0,0,1+SUMIFS($CB$2:$CB$2500,$W$2:$W$2500,$A1957)+SUMIFS($CA$2:$CA$2500,$X$2:$X$2500,$A1957)))</f>
      </c>
      <c r="BY1957" t="str">
        <f>IF($Y1957="","",INDEX($AH$2:$AH$2000,$Y1957)&amp;"")</f>
      </c>
      <c r="BZ1957" t="str">
        <f>IF($Z1957="","",INDEX($AH$2:$AH$2000,$Z1957)&amp;"")</f>
      </c>
      <c r="CA1957">
        <f>IF($Y1957="","",INDEX($BV$2:$BV$2000,$Y1957))</f>
      </c>
      <c r="CB1957">
        <f>IF($Z1957="","",INDEX($BV$2:$BV$2000,$Z1957))</f>
      </c>
    </row>
    <row r="1958">
      <c r="A1958" t="str">
        <f>IF(TRIM(INDEX(games!$A:$A,ROW()))="","",TRIM(INDEX(games!$A:$A,ROW())))</f>
      </c>
      <c r="B1958">
        <f>IF(OR($A1958="",INDEX(games!$B:$B,ROW())=""),"",INDEX(games!$B:$B,ROW()))</f>
      </c>
      <c r="C1958" t="str">
        <f>IF(OR($A1958="",INDEX(games!$C:$C,ROW())=""),"",INDEX(games!$C:$C,ROW()))</f>
      </c>
      <c r="D1958">
        <f>IF($A1958="","",COUNTIF($W$2:$W$2500,$A1958)+COUNTIF($X$2:$X$2500,$A1958))</f>
      </c>
      <c r="E1958">
        <f>IF($A1958="","",IFERROR(MATCH($C1958,$R$2:$R$5,0),0))</f>
      </c>
      <c r="F1958">
        <f>IF($A1958="","",MOD(ROW(),34))</f>
      </c>
      <c r="G1958">
        <f>IF($A1958="",NA(),IF($C1958="Action",$B1958,NA()))</f>
      </c>
      <c r="H1958">
        <f>IF($A1958="",NA(),IF($C1958="Action",1+$F1958*0.023,NA()))</f>
      </c>
      <c r="I1958">
        <f>IF($A1958="",NA(),IF($C1958="Strategy",$B1958,NA()))</f>
      </c>
      <c r="J1958">
        <f>IF($A1958="",NA(),IF($C1958="Strategy",2+$F1958*0.023,NA()))</f>
      </c>
      <c r="K1958">
        <f>IF($A1958="",NA(),IF($C1958="Deckbuilder",$B1958,NA()))</f>
      </c>
      <c r="L1958">
        <f>IF($A1958="",NA(),IF($C1958="Deckbuilder",3+$F1958*0.023,NA()))</f>
      </c>
      <c r="M1958">
        <f>IF($A1958="",NA(),IF($C1958="Traditional",$B1958,NA()))</f>
      </c>
      <c r="N1958">
        <f>IF($A1958="",NA(),IF($C1958="Traditional",4+$F1958*0.023,NA()))</f>
      </c>
      <c r="O1958">
        <f>IF($A1958="","",$D1958+ROW()/1000000)</f>
      </c>
      <c r="P1958" t="str">
        <f>IF(OR($A1958="",INDEX(games!$H:$H,ROW())=""),"",INDEX(games!$H:$H,ROW()))</f>
      </c>
      <c r="Q1958">
        <f>IF(OR($A1958="",$P1958&lt;&gt;"Yes"),"",$D1958+ROW()/1000000)</f>
      </c>
      <c r="T1958">
        <f>IF($Y1958="","",INDEX($B$2:$B$2000,$Y1958))</f>
      </c>
      <c r="U1958">
        <f>IF($Z1958="","",INDEX($B$2:$B$2000,$Z1958))</f>
      </c>
      <c r="V1958">
        <f>IF(OR($T1958="",$U1958=""),"",$U1958-$T1958)</f>
      </c>
      <c r="W1958" t="str">
        <f>IF(TRIM(INDEX(connections!$A:$A,ROW()))="","",TRIM(INDEX(connections!$A:$A,ROW())))</f>
      </c>
      <c r="X1958" t="str">
        <f>IF($W1958="","",TRIM(INDEX(connections!$B:$B,ROW())))</f>
      </c>
      <c r="Y1958">
        <f>IF($W1958="","",IFERROR(MATCH($W1958,$A$2:$A$2000,0),""))</f>
      </c>
      <c r="Z1958">
        <f>IF($X1958="","",IFERROR(MATCH($X1958,$A$2:$A$2000,0),""))</f>
      </c>
      <c r="AA1958" t="str">
        <f>IF($Y1958="","",INDEX($P$2:$P$2000,$Y1958))</f>
      </c>
      <c r="AB1958" t="str">
        <f>IF($Z1958="","",INDEX($P$2:$P$2000,$Z1958))</f>
      </c>
      <c r="AC1958">
        <f>IF(AND($AA1958="Yes",$AB1958="Yes"),1,"")</f>
      </c>
      <c r="AD1958">
        <f>IF(OR($Y1958="",$Z1958=""),"",IF(INDEX($C$2:$C$2000,$Y1958)=INDEX($C$2:$C$2000,$Z1958),0,1))</f>
      </c>
      <c r="AE1958">
        <f>IF($AC1958&lt;&gt;1,"",IF(AND(INDEX($AG$2:$AG$2000,$Y1958)=1,INDEX($AG$2:$AG$2000,$Z1958)=1),1,""))</f>
      </c>
      <c r="AG1958">
        <f>IF($A1958="","",COUNTIFS($W$2:$W$2500,$A1958,$AB$2:$AB$2500,"Yes")+COUNTIFS($X$2:$X$2500,$A1958,$AA$2:$AA$2500,"Yes"))</f>
      </c>
      <c r="AH1958" t="str">
        <f>IF(OR($P1958&lt;&gt;"Yes",N($AG1958)=0),"",IF(AND($AG1958=1,COUNTIFS($W$2:$W$2500,$A1958,$AE$2:$AE$2500,1)+COUNTIFS($X$2:$X$2500,$A1958,$AE$2:$AE$2500,1)&gt;0),"","Yes"))</f>
      </c>
      <c r="AI1958">
        <f>IF($AH1958="Yes",$AG1958,"")</f>
      </c>
      <c r="AJ1958">
        <f>IF($AI1958="","",$AI1958+ROW()/1000000)</f>
      </c>
      <c r="AK1958">
        <f>IF(OR($A1958="",$P1958="Yes",N($AG1958)=0),"",$AG1958+ROW()/1000000)</f>
      </c>
      <c r="AL1958" t="str">
        <f>IF($A1958="","",INDEX(games!$J:$J,ROW())&amp;"")</f>
      </c>
      <c r="AM1958">
        <f>IF($A1958="","",SUMPRODUCT($AO1958:$BD1958,'Map Analysis'!$AP$2^{0,1,2,3,4,5,6,7,8,9,10,11,12,13,14,15}))</f>
      </c>
      <c r="AN1958">
        <f>IF($A1958="","",$AM1958+ROW()/10000000)</f>
      </c>
      <c r="AO1958">
        <f>IF($A1958="","",COUNTIF($W$2:$W$2500,$A1958))</f>
      </c>
      <c r="AP1958">
        <f>IF($A1958="","",SUMIFS($BF$2:$BF$2500,$W$2:$W$2500,$A1958))</f>
      </c>
      <c r="AQ1958">
        <f>IF($A1958="","",SUMIFS($BG$2:$BG$2500,$W$2:$W$2500,$A1958))</f>
      </c>
      <c r="AR1958">
        <f>IF($A1958="","",SUMIFS($BH$2:$BH$2500,$W$2:$W$2500,$A1958))</f>
      </c>
      <c r="AS1958">
        <f>IF($A1958="","",SUMIFS($BI$2:$BI$2500,$W$2:$W$2500,$A1958))</f>
      </c>
      <c r="AT1958">
        <f>IF($A1958="","",SUMIFS($BJ$2:$BJ$2500,$W$2:$W$2500,$A1958))</f>
      </c>
      <c r="AU1958">
        <f>IF($A1958="","",SUMIFS($BK$2:$BK$2500,$W$2:$W$2500,$A1958))</f>
      </c>
      <c r="AV1958">
        <f>IF($A1958="","",SUMIFS($BL$2:$BL$2500,$W$2:$W$2500,$A1958))</f>
      </c>
      <c r="AW1958">
        <f>IF($A1958="","",SUMIFS($BM$2:$BM$2500,$W$2:$W$2500,$A1958))</f>
      </c>
      <c r="AX1958">
        <f>IF($A1958="","",SUMIFS($BN$2:$BN$2500,$W$2:$W$2500,$A1958))</f>
      </c>
      <c r="AY1958">
        <f>IF($A1958="","",SUMIFS($BO$2:$BO$2500,$W$2:$W$2500,$A1958))</f>
      </c>
      <c r="AZ1958">
        <f>IF($A1958="","",SUMIFS($BP$2:$BP$2500,$W$2:$W$2500,$A1958))</f>
      </c>
      <c r="BA1958">
        <f>IF($A1958="","",SUMIFS($BQ$2:$BQ$2500,$W$2:$W$2500,$A1958))</f>
      </c>
      <c r="BB1958">
        <f>IF($A1958="","",SUMIFS($BR$2:$BR$2500,$W$2:$W$2500,$A1958))</f>
      </c>
      <c r="BC1958">
        <f>IF($A1958="","",SUMIFS($BS$2:$BS$2500,$W$2:$W$2500,$A1958))</f>
      </c>
      <c r="BD1958">
        <f>IF($A1958="","",SUMIFS($BT$2:$BT$2500,$W$2:$W$2500,$A1958))</f>
      </c>
      <c r="BF1958">
        <f>IF($Z1958="","",INDEX($AO$2:$AO$2000,$Z1958))</f>
      </c>
      <c r="BG1958">
        <f>IF($Z1958="","",INDEX($AP$2:$AP$2000,$Z1958))</f>
      </c>
      <c r="BH1958">
        <f>IF($Z1958="","",INDEX($AQ$2:$AQ$2000,$Z1958))</f>
      </c>
      <c r="BI1958">
        <f>IF($Z1958="","",INDEX($AR$2:$AR$2000,$Z1958))</f>
      </c>
      <c r="BJ1958">
        <f>IF($Z1958="","",INDEX($AS$2:$AS$2000,$Z1958))</f>
      </c>
      <c r="BK1958">
        <f>IF($Z1958="","",INDEX($AT$2:$AT$2000,$Z1958))</f>
      </c>
      <c r="BL1958">
        <f>IF($Z1958="","",INDEX($AU$2:$AU$2000,$Z1958))</f>
      </c>
      <c r="BM1958">
        <f>IF($Z1958="","",INDEX($AV$2:$AV$2000,$Z1958))</f>
      </c>
      <c r="BN1958">
        <f>IF($Z1958="","",INDEX($AW$2:$AW$2000,$Z1958))</f>
      </c>
      <c r="BO1958">
        <f>IF($Z1958="","",INDEX($AX$2:$AX$2000,$Z1958))</f>
      </c>
      <c r="BP1958">
        <f>IF($Z1958="","",INDEX($AY$2:$AY$2000,$Z1958))</f>
      </c>
      <c r="BQ1958">
        <f>IF($Z1958="","",INDEX($AZ$2:$AZ$2000,$Z1958))</f>
      </c>
      <c r="BR1958">
        <f>IF($Z1958="","",INDEX($BA$2:$BA$2000,$Z1958))</f>
      </c>
      <c r="BS1958">
        <f>IF($Z1958="","",INDEX($BB$2:$BB$2000,$Z1958))</f>
      </c>
      <c r="BT1958">
        <f>IF($Z1958="","",INDEX($BC$2:$BC$2000,$Z1958))</f>
      </c>
      <c r="BV1958">
        <f>IF(OR($A1958="",$P1958&lt;&gt;"Yes",$AH1958="Yes"),"",1+N($AG1958))</f>
      </c>
      <c r="BW1958">
        <f>IF($A1958="","",COUNTIFS($W$2:$W$2500,$A1958,$BZ$2:$BZ$2500,"Yes")+COUNTIFS($X$2:$X$2500,$A1958,$BY$2:$BY$2500,"Yes"))</f>
      </c>
      <c r="BX1958">
        <f>IF(OR($A1958="",$P1958="Yes"),"",IF(N($BW1958)=0,0,1+SUMIFS($CB$2:$CB$2500,$W$2:$W$2500,$A1958)+SUMIFS($CA$2:$CA$2500,$X$2:$X$2500,$A1958)))</f>
      </c>
      <c r="BY1958" t="str">
        <f>IF($Y1958="","",INDEX($AH$2:$AH$2000,$Y1958)&amp;"")</f>
      </c>
      <c r="BZ1958" t="str">
        <f>IF($Z1958="","",INDEX($AH$2:$AH$2000,$Z1958)&amp;"")</f>
      </c>
      <c r="CA1958">
        <f>IF($Y1958="","",INDEX($BV$2:$BV$2000,$Y1958))</f>
      </c>
      <c r="CB1958">
        <f>IF($Z1958="","",INDEX($BV$2:$BV$2000,$Z1958))</f>
      </c>
    </row>
    <row r="1959">
      <c r="A1959" t="str">
        <f>IF(TRIM(INDEX(games!$A:$A,ROW()))="","",TRIM(INDEX(games!$A:$A,ROW())))</f>
      </c>
      <c r="B1959">
        <f>IF(OR($A1959="",INDEX(games!$B:$B,ROW())=""),"",INDEX(games!$B:$B,ROW()))</f>
      </c>
      <c r="C1959" t="str">
        <f>IF(OR($A1959="",INDEX(games!$C:$C,ROW())=""),"",INDEX(games!$C:$C,ROW()))</f>
      </c>
      <c r="D1959">
        <f>IF($A1959="","",COUNTIF($W$2:$W$2500,$A1959)+COUNTIF($X$2:$X$2500,$A1959))</f>
      </c>
      <c r="E1959">
        <f>IF($A1959="","",IFERROR(MATCH($C1959,$R$2:$R$5,0),0))</f>
      </c>
      <c r="F1959">
        <f>IF($A1959="","",MOD(ROW(),34))</f>
      </c>
      <c r="G1959">
        <f>IF($A1959="",NA(),IF($C1959="Action",$B1959,NA()))</f>
      </c>
      <c r="H1959">
        <f>IF($A1959="",NA(),IF($C1959="Action",1+$F1959*0.023,NA()))</f>
      </c>
      <c r="I1959">
        <f>IF($A1959="",NA(),IF($C1959="Strategy",$B1959,NA()))</f>
      </c>
      <c r="J1959">
        <f>IF($A1959="",NA(),IF($C1959="Strategy",2+$F1959*0.023,NA()))</f>
      </c>
      <c r="K1959">
        <f>IF($A1959="",NA(),IF($C1959="Deckbuilder",$B1959,NA()))</f>
      </c>
      <c r="L1959">
        <f>IF($A1959="",NA(),IF($C1959="Deckbuilder",3+$F1959*0.023,NA()))</f>
      </c>
      <c r="M1959">
        <f>IF($A1959="",NA(),IF($C1959="Traditional",$B1959,NA()))</f>
      </c>
      <c r="N1959">
        <f>IF($A1959="",NA(),IF($C1959="Traditional",4+$F1959*0.023,NA()))</f>
      </c>
      <c r="O1959">
        <f>IF($A1959="","",$D1959+ROW()/1000000)</f>
      </c>
      <c r="P1959" t="str">
        <f>IF(OR($A1959="",INDEX(games!$H:$H,ROW())=""),"",INDEX(games!$H:$H,ROW()))</f>
      </c>
      <c r="Q1959">
        <f>IF(OR($A1959="",$P1959&lt;&gt;"Yes"),"",$D1959+ROW()/1000000)</f>
      </c>
      <c r="T1959">
        <f>IF($Y1959="","",INDEX($B$2:$B$2000,$Y1959))</f>
      </c>
      <c r="U1959">
        <f>IF($Z1959="","",INDEX($B$2:$B$2000,$Z1959))</f>
      </c>
      <c r="V1959">
        <f>IF(OR($T1959="",$U1959=""),"",$U1959-$T1959)</f>
      </c>
      <c r="W1959" t="str">
        <f>IF(TRIM(INDEX(connections!$A:$A,ROW()))="","",TRIM(INDEX(connections!$A:$A,ROW())))</f>
      </c>
      <c r="X1959" t="str">
        <f>IF($W1959="","",TRIM(INDEX(connections!$B:$B,ROW())))</f>
      </c>
      <c r="Y1959">
        <f>IF($W1959="","",IFERROR(MATCH($W1959,$A$2:$A$2000,0),""))</f>
      </c>
      <c r="Z1959">
        <f>IF($X1959="","",IFERROR(MATCH($X1959,$A$2:$A$2000,0),""))</f>
      </c>
      <c r="AA1959" t="str">
        <f>IF($Y1959="","",INDEX($P$2:$P$2000,$Y1959))</f>
      </c>
      <c r="AB1959" t="str">
        <f>IF($Z1959="","",INDEX($P$2:$P$2000,$Z1959))</f>
      </c>
      <c r="AC1959">
        <f>IF(AND($AA1959="Yes",$AB1959="Yes"),1,"")</f>
      </c>
      <c r="AD1959">
        <f>IF(OR($Y1959="",$Z1959=""),"",IF(INDEX($C$2:$C$2000,$Y1959)=INDEX($C$2:$C$2000,$Z1959),0,1))</f>
      </c>
      <c r="AE1959">
        <f>IF($AC1959&lt;&gt;1,"",IF(AND(INDEX($AG$2:$AG$2000,$Y1959)=1,INDEX($AG$2:$AG$2000,$Z1959)=1),1,""))</f>
      </c>
      <c r="AG1959">
        <f>IF($A1959="","",COUNTIFS($W$2:$W$2500,$A1959,$AB$2:$AB$2500,"Yes")+COUNTIFS($X$2:$X$2500,$A1959,$AA$2:$AA$2500,"Yes"))</f>
      </c>
      <c r="AH1959" t="str">
        <f>IF(OR($P1959&lt;&gt;"Yes",N($AG1959)=0),"",IF(AND($AG1959=1,COUNTIFS($W$2:$W$2500,$A1959,$AE$2:$AE$2500,1)+COUNTIFS($X$2:$X$2500,$A1959,$AE$2:$AE$2500,1)&gt;0),"","Yes"))</f>
      </c>
      <c r="AI1959">
        <f>IF($AH1959="Yes",$AG1959,"")</f>
      </c>
      <c r="AJ1959">
        <f>IF($AI1959="","",$AI1959+ROW()/1000000)</f>
      </c>
      <c r="AK1959">
        <f>IF(OR($A1959="",$P1959="Yes",N($AG1959)=0),"",$AG1959+ROW()/1000000)</f>
      </c>
      <c r="AL1959" t="str">
        <f>IF($A1959="","",INDEX(games!$J:$J,ROW())&amp;"")</f>
      </c>
      <c r="AM1959">
        <f>IF($A1959="","",SUMPRODUCT($AO1959:$BD1959,'Map Analysis'!$AP$2^{0,1,2,3,4,5,6,7,8,9,10,11,12,13,14,15}))</f>
      </c>
      <c r="AN1959">
        <f>IF($A1959="","",$AM1959+ROW()/10000000)</f>
      </c>
      <c r="AO1959">
        <f>IF($A1959="","",COUNTIF($W$2:$W$2500,$A1959))</f>
      </c>
      <c r="AP1959">
        <f>IF($A1959="","",SUMIFS($BF$2:$BF$2500,$W$2:$W$2500,$A1959))</f>
      </c>
      <c r="AQ1959">
        <f>IF($A1959="","",SUMIFS($BG$2:$BG$2500,$W$2:$W$2500,$A1959))</f>
      </c>
      <c r="AR1959">
        <f>IF($A1959="","",SUMIFS($BH$2:$BH$2500,$W$2:$W$2500,$A1959))</f>
      </c>
      <c r="AS1959">
        <f>IF($A1959="","",SUMIFS($BI$2:$BI$2500,$W$2:$W$2500,$A1959))</f>
      </c>
      <c r="AT1959">
        <f>IF($A1959="","",SUMIFS($BJ$2:$BJ$2500,$W$2:$W$2500,$A1959))</f>
      </c>
      <c r="AU1959">
        <f>IF($A1959="","",SUMIFS($BK$2:$BK$2500,$W$2:$W$2500,$A1959))</f>
      </c>
      <c r="AV1959">
        <f>IF($A1959="","",SUMIFS($BL$2:$BL$2500,$W$2:$W$2500,$A1959))</f>
      </c>
      <c r="AW1959">
        <f>IF($A1959="","",SUMIFS($BM$2:$BM$2500,$W$2:$W$2500,$A1959))</f>
      </c>
      <c r="AX1959">
        <f>IF($A1959="","",SUMIFS($BN$2:$BN$2500,$W$2:$W$2500,$A1959))</f>
      </c>
      <c r="AY1959">
        <f>IF($A1959="","",SUMIFS($BO$2:$BO$2500,$W$2:$W$2500,$A1959))</f>
      </c>
      <c r="AZ1959">
        <f>IF($A1959="","",SUMIFS($BP$2:$BP$2500,$W$2:$W$2500,$A1959))</f>
      </c>
      <c r="BA1959">
        <f>IF($A1959="","",SUMIFS($BQ$2:$BQ$2500,$W$2:$W$2500,$A1959))</f>
      </c>
      <c r="BB1959">
        <f>IF($A1959="","",SUMIFS($BR$2:$BR$2500,$W$2:$W$2500,$A1959))</f>
      </c>
      <c r="BC1959">
        <f>IF($A1959="","",SUMIFS($BS$2:$BS$2500,$W$2:$W$2500,$A1959))</f>
      </c>
      <c r="BD1959">
        <f>IF($A1959="","",SUMIFS($BT$2:$BT$2500,$W$2:$W$2500,$A1959))</f>
      </c>
      <c r="BF1959">
        <f>IF($Z1959="","",INDEX($AO$2:$AO$2000,$Z1959))</f>
      </c>
      <c r="BG1959">
        <f>IF($Z1959="","",INDEX($AP$2:$AP$2000,$Z1959))</f>
      </c>
      <c r="BH1959">
        <f>IF($Z1959="","",INDEX($AQ$2:$AQ$2000,$Z1959))</f>
      </c>
      <c r="BI1959">
        <f>IF($Z1959="","",INDEX($AR$2:$AR$2000,$Z1959))</f>
      </c>
      <c r="BJ1959">
        <f>IF($Z1959="","",INDEX($AS$2:$AS$2000,$Z1959))</f>
      </c>
      <c r="BK1959">
        <f>IF($Z1959="","",INDEX($AT$2:$AT$2000,$Z1959))</f>
      </c>
      <c r="BL1959">
        <f>IF($Z1959="","",INDEX($AU$2:$AU$2000,$Z1959))</f>
      </c>
      <c r="BM1959">
        <f>IF($Z1959="","",INDEX($AV$2:$AV$2000,$Z1959))</f>
      </c>
      <c r="BN1959">
        <f>IF($Z1959="","",INDEX($AW$2:$AW$2000,$Z1959))</f>
      </c>
      <c r="BO1959">
        <f>IF($Z1959="","",INDEX($AX$2:$AX$2000,$Z1959))</f>
      </c>
      <c r="BP1959">
        <f>IF($Z1959="","",INDEX($AY$2:$AY$2000,$Z1959))</f>
      </c>
      <c r="BQ1959">
        <f>IF($Z1959="","",INDEX($AZ$2:$AZ$2000,$Z1959))</f>
      </c>
      <c r="BR1959">
        <f>IF($Z1959="","",INDEX($BA$2:$BA$2000,$Z1959))</f>
      </c>
      <c r="BS1959">
        <f>IF($Z1959="","",INDEX($BB$2:$BB$2000,$Z1959))</f>
      </c>
      <c r="BT1959">
        <f>IF($Z1959="","",INDEX($BC$2:$BC$2000,$Z1959))</f>
      </c>
      <c r="BV1959">
        <f>IF(OR($A1959="",$P1959&lt;&gt;"Yes",$AH1959="Yes"),"",1+N($AG1959))</f>
      </c>
      <c r="BW1959">
        <f>IF($A1959="","",COUNTIFS($W$2:$W$2500,$A1959,$BZ$2:$BZ$2500,"Yes")+COUNTIFS($X$2:$X$2500,$A1959,$BY$2:$BY$2500,"Yes"))</f>
      </c>
      <c r="BX1959">
        <f>IF(OR($A1959="",$P1959="Yes"),"",IF(N($BW1959)=0,0,1+SUMIFS($CB$2:$CB$2500,$W$2:$W$2500,$A1959)+SUMIFS($CA$2:$CA$2500,$X$2:$X$2500,$A1959)))</f>
      </c>
      <c r="BY1959" t="str">
        <f>IF($Y1959="","",INDEX($AH$2:$AH$2000,$Y1959)&amp;"")</f>
      </c>
      <c r="BZ1959" t="str">
        <f>IF($Z1959="","",INDEX($AH$2:$AH$2000,$Z1959)&amp;"")</f>
      </c>
      <c r="CA1959">
        <f>IF($Y1959="","",INDEX($BV$2:$BV$2000,$Y1959))</f>
      </c>
      <c r="CB1959">
        <f>IF($Z1959="","",INDEX($BV$2:$BV$2000,$Z1959))</f>
      </c>
    </row>
    <row r="1960">
      <c r="A1960" t="str">
        <f>IF(TRIM(INDEX(games!$A:$A,ROW()))="","",TRIM(INDEX(games!$A:$A,ROW())))</f>
      </c>
      <c r="B1960">
        <f>IF(OR($A1960="",INDEX(games!$B:$B,ROW())=""),"",INDEX(games!$B:$B,ROW()))</f>
      </c>
      <c r="C1960" t="str">
        <f>IF(OR($A1960="",INDEX(games!$C:$C,ROW())=""),"",INDEX(games!$C:$C,ROW()))</f>
      </c>
      <c r="D1960">
        <f>IF($A1960="","",COUNTIF($W$2:$W$2500,$A1960)+COUNTIF($X$2:$X$2500,$A1960))</f>
      </c>
      <c r="E1960">
        <f>IF($A1960="","",IFERROR(MATCH($C1960,$R$2:$R$5,0),0))</f>
      </c>
      <c r="F1960">
        <f>IF($A1960="","",MOD(ROW(),34))</f>
      </c>
      <c r="G1960">
        <f>IF($A1960="",NA(),IF($C1960="Action",$B1960,NA()))</f>
      </c>
      <c r="H1960">
        <f>IF($A1960="",NA(),IF($C1960="Action",1+$F1960*0.023,NA()))</f>
      </c>
      <c r="I1960">
        <f>IF($A1960="",NA(),IF($C1960="Strategy",$B1960,NA()))</f>
      </c>
      <c r="J1960">
        <f>IF($A1960="",NA(),IF($C1960="Strategy",2+$F1960*0.023,NA()))</f>
      </c>
      <c r="K1960">
        <f>IF($A1960="",NA(),IF($C1960="Deckbuilder",$B1960,NA()))</f>
      </c>
      <c r="L1960">
        <f>IF($A1960="",NA(),IF($C1960="Deckbuilder",3+$F1960*0.023,NA()))</f>
      </c>
      <c r="M1960">
        <f>IF($A1960="",NA(),IF($C1960="Traditional",$B1960,NA()))</f>
      </c>
      <c r="N1960">
        <f>IF($A1960="",NA(),IF($C1960="Traditional",4+$F1960*0.023,NA()))</f>
      </c>
      <c r="O1960">
        <f>IF($A1960="","",$D1960+ROW()/1000000)</f>
      </c>
      <c r="P1960" t="str">
        <f>IF(OR($A1960="",INDEX(games!$H:$H,ROW())=""),"",INDEX(games!$H:$H,ROW()))</f>
      </c>
      <c r="Q1960">
        <f>IF(OR($A1960="",$P1960&lt;&gt;"Yes"),"",$D1960+ROW()/1000000)</f>
      </c>
      <c r="T1960">
        <f>IF($Y1960="","",INDEX($B$2:$B$2000,$Y1960))</f>
      </c>
      <c r="U1960">
        <f>IF($Z1960="","",INDEX($B$2:$B$2000,$Z1960))</f>
      </c>
      <c r="V1960">
        <f>IF(OR($T1960="",$U1960=""),"",$U1960-$T1960)</f>
      </c>
      <c r="W1960" t="str">
        <f>IF(TRIM(INDEX(connections!$A:$A,ROW()))="","",TRIM(INDEX(connections!$A:$A,ROW())))</f>
      </c>
      <c r="X1960" t="str">
        <f>IF($W1960="","",TRIM(INDEX(connections!$B:$B,ROW())))</f>
      </c>
      <c r="Y1960">
        <f>IF($W1960="","",IFERROR(MATCH($W1960,$A$2:$A$2000,0),""))</f>
      </c>
      <c r="Z1960">
        <f>IF($X1960="","",IFERROR(MATCH($X1960,$A$2:$A$2000,0),""))</f>
      </c>
      <c r="AA1960" t="str">
        <f>IF($Y1960="","",INDEX($P$2:$P$2000,$Y1960))</f>
      </c>
      <c r="AB1960" t="str">
        <f>IF($Z1960="","",INDEX($P$2:$P$2000,$Z1960))</f>
      </c>
      <c r="AC1960">
        <f>IF(AND($AA1960="Yes",$AB1960="Yes"),1,"")</f>
      </c>
      <c r="AD1960">
        <f>IF(OR($Y1960="",$Z1960=""),"",IF(INDEX($C$2:$C$2000,$Y1960)=INDEX($C$2:$C$2000,$Z1960),0,1))</f>
      </c>
      <c r="AE1960">
        <f>IF($AC1960&lt;&gt;1,"",IF(AND(INDEX($AG$2:$AG$2000,$Y1960)=1,INDEX($AG$2:$AG$2000,$Z1960)=1),1,""))</f>
      </c>
      <c r="AG1960">
        <f>IF($A1960="","",COUNTIFS($W$2:$W$2500,$A1960,$AB$2:$AB$2500,"Yes")+COUNTIFS($X$2:$X$2500,$A1960,$AA$2:$AA$2500,"Yes"))</f>
      </c>
      <c r="AH1960" t="str">
        <f>IF(OR($P1960&lt;&gt;"Yes",N($AG1960)=0),"",IF(AND($AG1960=1,COUNTIFS($W$2:$W$2500,$A1960,$AE$2:$AE$2500,1)+COUNTIFS($X$2:$X$2500,$A1960,$AE$2:$AE$2500,1)&gt;0),"","Yes"))</f>
      </c>
      <c r="AI1960">
        <f>IF($AH1960="Yes",$AG1960,"")</f>
      </c>
      <c r="AJ1960">
        <f>IF($AI1960="","",$AI1960+ROW()/1000000)</f>
      </c>
      <c r="AK1960">
        <f>IF(OR($A1960="",$P1960="Yes",N($AG1960)=0),"",$AG1960+ROW()/1000000)</f>
      </c>
      <c r="AL1960" t="str">
        <f>IF($A1960="","",INDEX(games!$J:$J,ROW())&amp;"")</f>
      </c>
      <c r="AM1960">
        <f>IF($A1960="","",SUMPRODUCT($AO1960:$BD1960,'Map Analysis'!$AP$2^{0,1,2,3,4,5,6,7,8,9,10,11,12,13,14,15}))</f>
      </c>
      <c r="AN1960">
        <f>IF($A1960="","",$AM1960+ROW()/10000000)</f>
      </c>
      <c r="AO1960">
        <f>IF($A1960="","",COUNTIF($W$2:$W$2500,$A1960))</f>
      </c>
      <c r="AP1960">
        <f>IF($A1960="","",SUMIFS($BF$2:$BF$2500,$W$2:$W$2500,$A1960))</f>
      </c>
      <c r="AQ1960">
        <f>IF($A1960="","",SUMIFS($BG$2:$BG$2500,$W$2:$W$2500,$A1960))</f>
      </c>
      <c r="AR1960">
        <f>IF($A1960="","",SUMIFS($BH$2:$BH$2500,$W$2:$W$2500,$A1960))</f>
      </c>
      <c r="AS1960">
        <f>IF($A1960="","",SUMIFS($BI$2:$BI$2500,$W$2:$W$2500,$A1960))</f>
      </c>
      <c r="AT1960">
        <f>IF($A1960="","",SUMIFS($BJ$2:$BJ$2500,$W$2:$W$2500,$A1960))</f>
      </c>
      <c r="AU1960">
        <f>IF($A1960="","",SUMIFS($BK$2:$BK$2500,$W$2:$W$2500,$A1960))</f>
      </c>
      <c r="AV1960">
        <f>IF($A1960="","",SUMIFS($BL$2:$BL$2500,$W$2:$W$2500,$A1960))</f>
      </c>
      <c r="AW1960">
        <f>IF($A1960="","",SUMIFS($BM$2:$BM$2500,$W$2:$W$2500,$A1960))</f>
      </c>
      <c r="AX1960">
        <f>IF($A1960="","",SUMIFS($BN$2:$BN$2500,$W$2:$W$2500,$A1960))</f>
      </c>
      <c r="AY1960">
        <f>IF($A1960="","",SUMIFS($BO$2:$BO$2500,$W$2:$W$2500,$A1960))</f>
      </c>
      <c r="AZ1960">
        <f>IF($A1960="","",SUMIFS($BP$2:$BP$2500,$W$2:$W$2500,$A1960))</f>
      </c>
      <c r="BA1960">
        <f>IF($A1960="","",SUMIFS($BQ$2:$BQ$2500,$W$2:$W$2500,$A1960))</f>
      </c>
      <c r="BB1960">
        <f>IF($A1960="","",SUMIFS($BR$2:$BR$2500,$W$2:$W$2500,$A1960))</f>
      </c>
      <c r="BC1960">
        <f>IF($A1960="","",SUMIFS($BS$2:$BS$2500,$W$2:$W$2500,$A1960))</f>
      </c>
      <c r="BD1960">
        <f>IF($A1960="","",SUMIFS($BT$2:$BT$2500,$W$2:$W$2500,$A1960))</f>
      </c>
      <c r="BF1960">
        <f>IF($Z1960="","",INDEX($AO$2:$AO$2000,$Z1960))</f>
      </c>
      <c r="BG1960">
        <f>IF($Z1960="","",INDEX($AP$2:$AP$2000,$Z1960))</f>
      </c>
      <c r="BH1960">
        <f>IF($Z1960="","",INDEX($AQ$2:$AQ$2000,$Z1960))</f>
      </c>
      <c r="BI1960">
        <f>IF($Z1960="","",INDEX($AR$2:$AR$2000,$Z1960))</f>
      </c>
      <c r="BJ1960">
        <f>IF($Z1960="","",INDEX($AS$2:$AS$2000,$Z1960))</f>
      </c>
      <c r="BK1960">
        <f>IF($Z1960="","",INDEX($AT$2:$AT$2000,$Z1960))</f>
      </c>
      <c r="BL1960">
        <f>IF($Z1960="","",INDEX($AU$2:$AU$2000,$Z1960))</f>
      </c>
      <c r="BM1960">
        <f>IF($Z1960="","",INDEX($AV$2:$AV$2000,$Z1960))</f>
      </c>
      <c r="BN1960">
        <f>IF($Z1960="","",INDEX($AW$2:$AW$2000,$Z1960))</f>
      </c>
      <c r="BO1960">
        <f>IF($Z1960="","",INDEX($AX$2:$AX$2000,$Z1960))</f>
      </c>
      <c r="BP1960">
        <f>IF($Z1960="","",INDEX($AY$2:$AY$2000,$Z1960))</f>
      </c>
      <c r="BQ1960">
        <f>IF($Z1960="","",INDEX($AZ$2:$AZ$2000,$Z1960))</f>
      </c>
      <c r="BR1960">
        <f>IF($Z1960="","",INDEX($BA$2:$BA$2000,$Z1960))</f>
      </c>
      <c r="BS1960">
        <f>IF($Z1960="","",INDEX($BB$2:$BB$2000,$Z1960))</f>
      </c>
      <c r="BT1960">
        <f>IF($Z1960="","",INDEX($BC$2:$BC$2000,$Z1960))</f>
      </c>
      <c r="BV1960">
        <f>IF(OR($A1960="",$P1960&lt;&gt;"Yes",$AH1960="Yes"),"",1+N($AG1960))</f>
      </c>
      <c r="BW1960">
        <f>IF($A1960="","",COUNTIFS($W$2:$W$2500,$A1960,$BZ$2:$BZ$2500,"Yes")+COUNTIFS($X$2:$X$2500,$A1960,$BY$2:$BY$2500,"Yes"))</f>
      </c>
      <c r="BX1960">
        <f>IF(OR($A1960="",$P1960="Yes"),"",IF(N($BW1960)=0,0,1+SUMIFS($CB$2:$CB$2500,$W$2:$W$2500,$A1960)+SUMIFS($CA$2:$CA$2500,$X$2:$X$2500,$A1960)))</f>
      </c>
      <c r="BY1960" t="str">
        <f>IF($Y1960="","",INDEX($AH$2:$AH$2000,$Y1960)&amp;"")</f>
      </c>
      <c r="BZ1960" t="str">
        <f>IF($Z1960="","",INDEX($AH$2:$AH$2000,$Z1960)&amp;"")</f>
      </c>
      <c r="CA1960">
        <f>IF($Y1960="","",INDEX($BV$2:$BV$2000,$Y1960))</f>
      </c>
      <c r="CB1960">
        <f>IF($Z1960="","",INDEX($BV$2:$BV$2000,$Z1960))</f>
      </c>
    </row>
    <row r="1961">
      <c r="A1961" t="str">
        <f>IF(TRIM(INDEX(games!$A:$A,ROW()))="","",TRIM(INDEX(games!$A:$A,ROW())))</f>
      </c>
      <c r="B1961">
        <f>IF(OR($A1961="",INDEX(games!$B:$B,ROW())=""),"",INDEX(games!$B:$B,ROW()))</f>
      </c>
      <c r="C1961" t="str">
        <f>IF(OR($A1961="",INDEX(games!$C:$C,ROW())=""),"",INDEX(games!$C:$C,ROW()))</f>
      </c>
      <c r="D1961">
        <f>IF($A1961="","",COUNTIF($W$2:$W$2500,$A1961)+COUNTIF($X$2:$X$2500,$A1961))</f>
      </c>
      <c r="E1961">
        <f>IF($A1961="","",IFERROR(MATCH($C1961,$R$2:$R$5,0),0))</f>
      </c>
      <c r="F1961">
        <f>IF($A1961="","",MOD(ROW(),34))</f>
      </c>
      <c r="G1961">
        <f>IF($A1961="",NA(),IF($C1961="Action",$B1961,NA()))</f>
      </c>
      <c r="H1961">
        <f>IF($A1961="",NA(),IF($C1961="Action",1+$F1961*0.023,NA()))</f>
      </c>
      <c r="I1961">
        <f>IF($A1961="",NA(),IF($C1961="Strategy",$B1961,NA()))</f>
      </c>
      <c r="J1961">
        <f>IF($A1961="",NA(),IF($C1961="Strategy",2+$F1961*0.023,NA()))</f>
      </c>
      <c r="K1961">
        <f>IF($A1961="",NA(),IF($C1961="Deckbuilder",$B1961,NA()))</f>
      </c>
      <c r="L1961">
        <f>IF($A1961="",NA(),IF($C1961="Deckbuilder",3+$F1961*0.023,NA()))</f>
      </c>
      <c r="M1961">
        <f>IF($A1961="",NA(),IF($C1961="Traditional",$B1961,NA()))</f>
      </c>
      <c r="N1961">
        <f>IF($A1961="",NA(),IF($C1961="Traditional",4+$F1961*0.023,NA()))</f>
      </c>
      <c r="O1961">
        <f>IF($A1961="","",$D1961+ROW()/1000000)</f>
      </c>
      <c r="P1961" t="str">
        <f>IF(OR($A1961="",INDEX(games!$H:$H,ROW())=""),"",INDEX(games!$H:$H,ROW()))</f>
      </c>
      <c r="Q1961">
        <f>IF(OR($A1961="",$P1961&lt;&gt;"Yes"),"",$D1961+ROW()/1000000)</f>
      </c>
      <c r="T1961">
        <f>IF($Y1961="","",INDEX($B$2:$B$2000,$Y1961))</f>
      </c>
      <c r="U1961">
        <f>IF($Z1961="","",INDEX($B$2:$B$2000,$Z1961))</f>
      </c>
      <c r="V1961">
        <f>IF(OR($T1961="",$U1961=""),"",$U1961-$T1961)</f>
      </c>
      <c r="W1961" t="str">
        <f>IF(TRIM(INDEX(connections!$A:$A,ROW()))="","",TRIM(INDEX(connections!$A:$A,ROW())))</f>
      </c>
      <c r="X1961" t="str">
        <f>IF($W1961="","",TRIM(INDEX(connections!$B:$B,ROW())))</f>
      </c>
      <c r="Y1961">
        <f>IF($W1961="","",IFERROR(MATCH($W1961,$A$2:$A$2000,0),""))</f>
      </c>
      <c r="Z1961">
        <f>IF($X1961="","",IFERROR(MATCH($X1961,$A$2:$A$2000,0),""))</f>
      </c>
      <c r="AA1961" t="str">
        <f>IF($Y1961="","",INDEX($P$2:$P$2000,$Y1961))</f>
      </c>
      <c r="AB1961" t="str">
        <f>IF($Z1961="","",INDEX($P$2:$P$2000,$Z1961))</f>
      </c>
      <c r="AC1961">
        <f>IF(AND($AA1961="Yes",$AB1961="Yes"),1,"")</f>
      </c>
      <c r="AD1961">
        <f>IF(OR($Y1961="",$Z1961=""),"",IF(INDEX($C$2:$C$2000,$Y1961)=INDEX($C$2:$C$2000,$Z1961),0,1))</f>
      </c>
      <c r="AE1961">
        <f>IF($AC1961&lt;&gt;1,"",IF(AND(INDEX($AG$2:$AG$2000,$Y1961)=1,INDEX($AG$2:$AG$2000,$Z1961)=1),1,""))</f>
      </c>
      <c r="AG1961">
        <f>IF($A1961="","",COUNTIFS($W$2:$W$2500,$A1961,$AB$2:$AB$2500,"Yes")+COUNTIFS($X$2:$X$2500,$A1961,$AA$2:$AA$2500,"Yes"))</f>
      </c>
      <c r="AH1961" t="str">
        <f>IF(OR($P1961&lt;&gt;"Yes",N($AG1961)=0),"",IF(AND($AG1961=1,COUNTIFS($W$2:$W$2500,$A1961,$AE$2:$AE$2500,1)+COUNTIFS($X$2:$X$2500,$A1961,$AE$2:$AE$2500,1)&gt;0),"","Yes"))</f>
      </c>
      <c r="AI1961">
        <f>IF($AH1961="Yes",$AG1961,"")</f>
      </c>
      <c r="AJ1961">
        <f>IF($AI1961="","",$AI1961+ROW()/1000000)</f>
      </c>
      <c r="AK1961">
        <f>IF(OR($A1961="",$P1961="Yes",N($AG1961)=0),"",$AG1961+ROW()/1000000)</f>
      </c>
      <c r="AL1961" t="str">
        <f>IF($A1961="","",INDEX(games!$J:$J,ROW())&amp;"")</f>
      </c>
      <c r="AM1961">
        <f>IF($A1961="","",SUMPRODUCT($AO1961:$BD1961,'Map Analysis'!$AP$2^{0,1,2,3,4,5,6,7,8,9,10,11,12,13,14,15}))</f>
      </c>
      <c r="AN1961">
        <f>IF($A1961="","",$AM1961+ROW()/10000000)</f>
      </c>
      <c r="AO1961">
        <f>IF($A1961="","",COUNTIF($W$2:$W$2500,$A1961))</f>
      </c>
      <c r="AP1961">
        <f>IF($A1961="","",SUMIFS($BF$2:$BF$2500,$W$2:$W$2500,$A1961))</f>
      </c>
      <c r="AQ1961">
        <f>IF($A1961="","",SUMIFS($BG$2:$BG$2500,$W$2:$W$2500,$A1961))</f>
      </c>
      <c r="AR1961">
        <f>IF($A1961="","",SUMIFS($BH$2:$BH$2500,$W$2:$W$2500,$A1961))</f>
      </c>
      <c r="AS1961">
        <f>IF($A1961="","",SUMIFS($BI$2:$BI$2500,$W$2:$W$2500,$A1961))</f>
      </c>
      <c r="AT1961">
        <f>IF($A1961="","",SUMIFS($BJ$2:$BJ$2500,$W$2:$W$2500,$A1961))</f>
      </c>
      <c r="AU1961">
        <f>IF($A1961="","",SUMIFS($BK$2:$BK$2500,$W$2:$W$2500,$A1961))</f>
      </c>
      <c r="AV1961">
        <f>IF($A1961="","",SUMIFS($BL$2:$BL$2500,$W$2:$W$2500,$A1961))</f>
      </c>
      <c r="AW1961">
        <f>IF($A1961="","",SUMIFS($BM$2:$BM$2500,$W$2:$W$2500,$A1961))</f>
      </c>
      <c r="AX1961">
        <f>IF($A1961="","",SUMIFS($BN$2:$BN$2500,$W$2:$W$2500,$A1961))</f>
      </c>
      <c r="AY1961">
        <f>IF($A1961="","",SUMIFS($BO$2:$BO$2500,$W$2:$W$2500,$A1961))</f>
      </c>
      <c r="AZ1961">
        <f>IF($A1961="","",SUMIFS($BP$2:$BP$2500,$W$2:$W$2500,$A1961))</f>
      </c>
      <c r="BA1961">
        <f>IF($A1961="","",SUMIFS($BQ$2:$BQ$2500,$W$2:$W$2500,$A1961))</f>
      </c>
      <c r="BB1961">
        <f>IF($A1961="","",SUMIFS($BR$2:$BR$2500,$W$2:$W$2500,$A1961))</f>
      </c>
      <c r="BC1961">
        <f>IF($A1961="","",SUMIFS($BS$2:$BS$2500,$W$2:$W$2500,$A1961))</f>
      </c>
      <c r="BD1961">
        <f>IF($A1961="","",SUMIFS($BT$2:$BT$2500,$W$2:$W$2500,$A1961))</f>
      </c>
      <c r="BF1961">
        <f>IF($Z1961="","",INDEX($AO$2:$AO$2000,$Z1961))</f>
      </c>
      <c r="BG1961">
        <f>IF($Z1961="","",INDEX($AP$2:$AP$2000,$Z1961))</f>
      </c>
      <c r="BH1961">
        <f>IF($Z1961="","",INDEX($AQ$2:$AQ$2000,$Z1961))</f>
      </c>
      <c r="BI1961">
        <f>IF($Z1961="","",INDEX($AR$2:$AR$2000,$Z1961))</f>
      </c>
      <c r="BJ1961">
        <f>IF($Z1961="","",INDEX($AS$2:$AS$2000,$Z1961))</f>
      </c>
      <c r="BK1961">
        <f>IF($Z1961="","",INDEX($AT$2:$AT$2000,$Z1961))</f>
      </c>
      <c r="BL1961">
        <f>IF($Z1961="","",INDEX($AU$2:$AU$2000,$Z1961))</f>
      </c>
      <c r="BM1961">
        <f>IF($Z1961="","",INDEX($AV$2:$AV$2000,$Z1961))</f>
      </c>
      <c r="BN1961">
        <f>IF($Z1961="","",INDEX($AW$2:$AW$2000,$Z1961))</f>
      </c>
      <c r="BO1961">
        <f>IF($Z1961="","",INDEX($AX$2:$AX$2000,$Z1961))</f>
      </c>
      <c r="BP1961">
        <f>IF($Z1961="","",INDEX($AY$2:$AY$2000,$Z1961))</f>
      </c>
      <c r="BQ1961">
        <f>IF($Z1961="","",INDEX($AZ$2:$AZ$2000,$Z1961))</f>
      </c>
      <c r="BR1961">
        <f>IF($Z1961="","",INDEX($BA$2:$BA$2000,$Z1961))</f>
      </c>
      <c r="BS1961">
        <f>IF($Z1961="","",INDEX($BB$2:$BB$2000,$Z1961))</f>
      </c>
      <c r="BT1961">
        <f>IF($Z1961="","",INDEX($BC$2:$BC$2000,$Z1961))</f>
      </c>
      <c r="BV1961">
        <f>IF(OR($A1961="",$P1961&lt;&gt;"Yes",$AH1961="Yes"),"",1+N($AG1961))</f>
      </c>
      <c r="BW1961">
        <f>IF($A1961="","",COUNTIFS($W$2:$W$2500,$A1961,$BZ$2:$BZ$2500,"Yes")+COUNTIFS($X$2:$X$2500,$A1961,$BY$2:$BY$2500,"Yes"))</f>
      </c>
      <c r="BX1961">
        <f>IF(OR($A1961="",$P1961="Yes"),"",IF(N($BW1961)=0,0,1+SUMIFS($CB$2:$CB$2500,$W$2:$W$2500,$A1961)+SUMIFS($CA$2:$CA$2500,$X$2:$X$2500,$A1961)))</f>
      </c>
      <c r="BY1961" t="str">
        <f>IF($Y1961="","",INDEX($AH$2:$AH$2000,$Y1961)&amp;"")</f>
      </c>
      <c r="BZ1961" t="str">
        <f>IF($Z1961="","",INDEX($AH$2:$AH$2000,$Z1961)&amp;"")</f>
      </c>
      <c r="CA1961">
        <f>IF($Y1961="","",INDEX($BV$2:$BV$2000,$Y1961))</f>
      </c>
      <c r="CB1961">
        <f>IF($Z1961="","",INDEX($BV$2:$BV$2000,$Z1961))</f>
      </c>
    </row>
    <row r="1962">
      <c r="A1962" t="str">
        <f>IF(TRIM(INDEX(games!$A:$A,ROW()))="","",TRIM(INDEX(games!$A:$A,ROW())))</f>
      </c>
      <c r="B1962">
        <f>IF(OR($A1962="",INDEX(games!$B:$B,ROW())=""),"",INDEX(games!$B:$B,ROW()))</f>
      </c>
      <c r="C1962" t="str">
        <f>IF(OR($A1962="",INDEX(games!$C:$C,ROW())=""),"",INDEX(games!$C:$C,ROW()))</f>
      </c>
      <c r="D1962">
        <f>IF($A1962="","",COUNTIF($W$2:$W$2500,$A1962)+COUNTIF($X$2:$X$2500,$A1962))</f>
      </c>
      <c r="E1962">
        <f>IF($A1962="","",IFERROR(MATCH($C1962,$R$2:$R$5,0),0))</f>
      </c>
      <c r="F1962">
        <f>IF($A1962="","",MOD(ROW(),34))</f>
      </c>
      <c r="G1962">
        <f>IF($A1962="",NA(),IF($C1962="Action",$B1962,NA()))</f>
      </c>
      <c r="H1962">
        <f>IF($A1962="",NA(),IF($C1962="Action",1+$F1962*0.023,NA()))</f>
      </c>
      <c r="I1962">
        <f>IF($A1962="",NA(),IF($C1962="Strategy",$B1962,NA()))</f>
      </c>
      <c r="J1962">
        <f>IF($A1962="",NA(),IF($C1962="Strategy",2+$F1962*0.023,NA()))</f>
      </c>
      <c r="K1962">
        <f>IF($A1962="",NA(),IF($C1962="Deckbuilder",$B1962,NA()))</f>
      </c>
      <c r="L1962">
        <f>IF($A1962="",NA(),IF($C1962="Deckbuilder",3+$F1962*0.023,NA()))</f>
      </c>
      <c r="M1962">
        <f>IF($A1962="",NA(),IF($C1962="Traditional",$B1962,NA()))</f>
      </c>
      <c r="N1962">
        <f>IF($A1962="",NA(),IF($C1962="Traditional",4+$F1962*0.023,NA()))</f>
      </c>
      <c r="O1962">
        <f>IF($A1962="","",$D1962+ROW()/1000000)</f>
      </c>
      <c r="P1962" t="str">
        <f>IF(OR($A1962="",INDEX(games!$H:$H,ROW())=""),"",INDEX(games!$H:$H,ROW()))</f>
      </c>
      <c r="Q1962">
        <f>IF(OR($A1962="",$P1962&lt;&gt;"Yes"),"",$D1962+ROW()/1000000)</f>
      </c>
      <c r="T1962">
        <f>IF($Y1962="","",INDEX($B$2:$B$2000,$Y1962))</f>
      </c>
      <c r="U1962">
        <f>IF($Z1962="","",INDEX($B$2:$B$2000,$Z1962))</f>
      </c>
      <c r="V1962">
        <f>IF(OR($T1962="",$U1962=""),"",$U1962-$T1962)</f>
      </c>
      <c r="W1962" t="str">
        <f>IF(TRIM(INDEX(connections!$A:$A,ROW()))="","",TRIM(INDEX(connections!$A:$A,ROW())))</f>
      </c>
      <c r="X1962" t="str">
        <f>IF($W1962="","",TRIM(INDEX(connections!$B:$B,ROW())))</f>
      </c>
      <c r="Y1962">
        <f>IF($W1962="","",IFERROR(MATCH($W1962,$A$2:$A$2000,0),""))</f>
      </c>
      <c r="Z1962">
        <f>IF($X1962="","",IFERROR(MATCH($X1962,$A$2:$A$2000,0),""))</f>
      </c>
      <c r="AA1962" t="str">
        <f>IF($Y1962="","",INDEX($P$2:$P$2000,$Y1962))</f>
      </c>
      <c r="AB1962" t="str">
        <f>IF($Z1962="","",INDEX($P$2:$P$2000,$Z1962))</f>
      </c>
      <c r="AC1962">
        <f>IF(AND($AA1962="Yes",$AB1962="Yes"),1,"")</f>
      </c>
      <c r="AD1962">
        <f>IF(OR($Y1962="",$Z1962=""),"",IF(INDEX($C$2:$C$2000,$Y1962)=INDEX($C$2:$C$2000,$Z1962),0,1))</f>
      </c>
      <c r="AE1962">
        <f>IF($AC1962&lt;&gt;1,"",IF(AND(INDEX($AG$2:$AG$2000,$Y1962)=1,INDEX($AG$2:$AG$2000,$Z1962)=1),1,""))</f>
      </c>
      <c r="AG1962">
        <f>IF($A1962="","",COUNTIFS($W$2:$W$2500,$A1962,$AB$2:$AB$2500,"Yes")+COUNTIFS($X$2:$X$2500,$A1962,$AA$2:$AA$2500,"Yes"))</f>
      </c>
      <c r="AH1962" t="str">
        <f>IF(OR($P1962&lt;&gt;"Yes",N($AG1962)=0),"",IF(AND($AG1962=1,COUNTIFS($W$2:$W$2500,$A1962,$AE$2:$AE$2500,1)+COUNTIFS($X$2:$X$2500,$A1962,$AE$2:$AE$2500,1)&gt;0),"","Yes"))</f>
      </c>
      <c r="AI1962">
        <f>IF($AH1962="Yes",$AG1962,"")</f>
      </c>
      <c r="AJ1962">
        <f>IF($AI1962="","",$AI1962+ROW()/1000000)</f>
      </c>
      <c r="AK1962">
        <f>IF(OR($A1962="",$P1962="Yes",N($AG1962)=0),"",$AG1962+ROW()/1000000)</f>
      </c>
      <c r="AL1962" t="str">
        <f>IF($A1962="","",INDEX(games!$J:$J,ROW())&amp;"")</f>
      </c>
      <c r="AM1962">
        <f>IF($A1962="","",SUMPRODUCT($AO1962:$BD1962,'Map Analysis'!$AP$2^{0,1,2,3,4,5,6,7,8,9,10,11,12,13,14,15}))</f>
      </c>
      <c r="AN1962">
        <f>IF($A1962="","",$AM1962+ROW()/10000000)</f>
      </c>
      <c r="AO1962">
        <f>IF($A1962="","",COUNTIF($W$2:$W$2500,$A1962))</f>
      </c>
      <c r="AP1962">
        <f>IF($A1962="","",SUMIFS($BF$2:$BF$2500,$W$2:$W$2500,$A1962))</f>
      </c>
      <c r="AQ1962">
        <f>IF($A1962="","",SUMIFS($BG$2:$BG$2500,$W$2:$W$2500,$A1962))</f>
      </c>
      <c r="AR1962">
        <f>IF($A1962="","",SUMIFS($BH$2:$BH$2500,$W$2:$W$2500,$A1962))</f>
      </c>
      <c r="AS1962">
        <f>IF($A1962="","",SUMIFS($BI$2:$BI$2500,$W$2:$W$2500,$A1962))</f>
      </c>
      <c r="AT1962">
        <f>IF($A1962="","",SUMIFS($BJ$2:$BJ$2500,$W$2:$W$2500,$A1962))</f>
      </c>
      <c r="AU1962">
        <f>IF($A1962="","",SUMIFS($BK$2:$BK$2500,$W$2:$W$2500,$A1962))</f>
      </c>
      <c r="AV1962">
        <f>IF($A1962="","",SUMIFS($BL$2:$BL$2500,$W$2:$W$2500,$A1962))</f>
      </c>
      <c r="AW1962">
        <f>IF($A1962="","",SUMIFS($BM$2:$BM$2500,$W$2:$W$2500,$A1962))</f>
      </c>
      <c r="AX1962">
        <f>IF($A1962="","",SUMIFS($BN$2:$BN$2500,$W$2:$W$2500,$A1962))</f>
      </c>
      <c r="AY1962">
        <f>IF($A1962="","",SUMIFS($BO$2:$BO$2500,$W$2:$W$2500,$A1962))</f>
      </c>
      <c r="AZ1962">
        <f>IF($A1962="","",SUMIFS($BP$2:$BP$2500,$W$2:$W$2500,$A1962))</f>
      </c>
      <c r="BA1962">
        <f>IF($A1962="","",SUMIFS($BQ$2:$BQ$2500,$W$2:$W$2500,$A1962))</f>
      </c>
      <c r="BB1962">
        <f>IF($A1962="","",SUMIFS($BR$2:$BR$2500,$W$2:$W$2500,$A1962))</f>
      </c>
      <c r="BC1962">
        <f>IF($A1962="","",SUMIFS($BS$2:$BS$2500,$W$2:$W$2500,$A1962))</f>
      </c>
      <c r="BD1962">
        <f>IF($A1962="","",SUMIFS($BT$2:$BT$2500,$W$2:$W$2500,$A1962))</f>
      </c>
      <c r="BF1962">
        <f>IF($Z1962="","",INDEX($AO$2:$AO$2000,$Z1962))</f>
      </c>
      <c r="BG1962">
        <f>IF($Z1962="","",INDEX($AP$2:$AP$2000,$Z1962))</f>
      </c>
      <c r="BH1962">
        <f>IF($Z1962="","",INDEX($AQ$2:$AQ$2000,$Z1962))</f>
      </c>
      <c r="BI1962">
        <f>IF($Z1962="","",INDEX($AR$2:$AR$2000,$Z1962))</f>
      </c>
      <c r="BJ1962">
        <f>IF($Z1962="","",INDEX($AS$2:$AS$2000,$Z1962))</f>
      </c>
      <c r="BK1962">
        <f>IF($Z1962="","",INDEX($AT$2:$AT$2000,$Z1962))</f>
      </c>
      <c r="BL1962">
        <f>IF($Z1962="","",INDEX($AU$2:$AU$2000,$Z1962))</f>
      </c>
      <c r="BM1962">
        <f>IF($Z1962="","",INDEX($AV$2:$AV$2000,$Z1962))</f>
      </c>
      <c r="BN1962">
        <f>IF($Z1962="","",INDEX($AW$2:$AW$2000,$Z1962))</f>
      </c>
      <c r="BO1962">
        <f>IF($Z1962="","",INDEX($AX$2:$AX$2000,$Z1962))</f>
      </c>
      <c r="BP1962">
        <f>IF($Z1962="","",INDEX($AY$2:$AY$2000,$Z1962))</f>
      </c>
      <c r="BQ1962">
        <f>IF($Z1962="","",INDEX($AZ$2:$AZ$2000,$Z1962))</f>
      </c>
      <c r="BR1962">
        <f>IF($Z1962="","",INDEX($BA$2:$BA$2000,$Z1962))</f>
      </c>
      <c r="BS1962">
        <f>IF($Z1962="","",INDEX($BB$2:$BB$2000,$Z1962))</f>
      </c>
      <c r="BT1962">
        <f>IF($Z1962="","",INDEX($BC$2:$BC$2000,$Z1962))</f>
      </c>
      <c r="BV1962">
        <f>IF(OR($A1962="",$P1962&lt;&gt;"Yes",$AH1962="Yes"),"",1+N($AG1962))</f>
      </c>
      <c r="BW1962">
        <f>IF($A1962="","",COUNTIFS($W$2:$W$2500,$A1962,$BZ$2:$BZ$2500,"Yes")+COUNTIFS($X$2:$X$2500,$A1962,$BY$2:$BY$2500,"Yes"))</f>
      </c>
      <c r="BX1962">
        <f>IF(OR($A1962="",$P1962="Yes"),"",IF(N($BW1962)=0,0,1+SUMIFS($CB$2:$CB$2500,$W$2:$W$2500,$A1962)+SUMIFS($CA$2:$CA$2500,$X$2:$X$2500,$A1962)))</f>
      </c>
      <c r="BY1962" t="str">
        <f>IF($Y1962="","",INDEX($AH$2:$AH$2000,$Y1962)&amp;"")</f>
      </c>
      <c r="BZ1962" t="str">
        <f>IF($Z1962="","",INDEX($AH$2:$AH$2000,$Z1962)&amp;"")</f>
      </c>
      <c r="CA1962">
        <f>IF($Y1962="","",INDEX($BV$2:$BV$2000,$Y1962))</f>
      </c>
      <c r="CB1962">
        <f>IF($Z1962="","",INDEX($BV$2:$BV$2000,$Z1962))</f>
      </c>
    </row>
    <row r="1963">
      <c r="A1963" t="str">
        <f>IF(TRIM(INDEX(games!$A:$A,ROW()))="","",TRIM(INDEX(games!$A:$A,ROW())))</f>
      </c>
      <c r="B1963">
        <f>IF(OR($A1963="",INDEX(games!$B:$B,ROW())=""),"",INDEX(games!$B:$B,ROW()))</f>
      </c>
      <c r="C1963" t="str">
        <f>IF(OR($A1963="",INDEX(games!$C:$C,ROW())=""),"",INDEX(games!$C:$C,ROW()))</f>
      </c>
      <c r="D1963">
        <f>IF($A1963="","",COUNTIF($W$2:$W$2500,$A1963)+COUNTIF($X$2:$X$2500,$A1963))</f>
      </c>
      <c r="E1963">
        <f>IF($A1963="","",IFERROR(MATCH($C1963,$R$2:$R$5,0),0))</f>
      </c>
      <c r="F1963">
        <f>IF($A1963="","",MOD(ROW(),34))</f>
      </c>
      <c r="G1963">
        <f>IF($A1963="",NA(),IF($C1963="Action",$B1963,NA()))</f>
      </c>
      <c r="H1963">
        <f>IF($A1963="",NA(),IF($C1963="Action",1+$F1963*0.023,NA()))</f>
      </c>
      <c r="I1963">
        <f>IF($A1963="",NA(),IF($C1963="Strategy",$B1963,NA()))</f>
      </c>
      <c r="J1963">
        <f>IF($A1963="",NA(),IF($C1963="Strategy",2+$F1963*0.023,NA()))</f>
      </c>
      <c r="K1963">
        <f>IF($A1963="",NA(),IF($C1963="Deckbuilder",$B1963,NA()))</f>
      </c>
      <c r="L1963">
        <f>IF($A1963="",NA(),IF($C1963="Deckbuilder",3+$F1963*0.023,NA()))</f>
      </c>
      <c r="M1963">
        <f>IF($A1963="",NA(),IF($C1963="Traditional",$B1963,NA()))</f>
      </c>
      <c r="N1963">
        <f>IF($A1963="",NA(),IF($C1963="Traditional",4+$F1963*0.023,NA()))</f>
      </c>
      <c r="O1963">
        <f>IF($A1963="","",$D1963+ROW()/1000000)</f>
      </c>
      <c r="P1963" t="str">
        <f>IF(OR($A1963="",INDEX(games!$H:$H,ROW())=""),"",INDEX(games!$H:$H,ROW()))</f>
      </c>
      <c r="Q1963">
        <f>IF(OR($A1963="",$P1963&lt;&gt;"Yes"),"",$D1963+ROW()/1000000)</f>
      </c>
      <c r="T1963">
        <f>IF($Y1963="","",INDEX($B$2:$B$2000,$Y1963))</f>
      </c>
      <c r="U1963">
        <f>IF($Z1963="","",INDEX($B$2:$B$2000,$Z1963))</f>
      </c>
      <c r="V1963">
        <f>IF(OR($T1963="",$U1963=""),"",$U1963-$T1963)</f>
      </c>
      <c r="W1963" t="str">
        <f>IF(TRIM(INDEX(connections!$A:$A,ROW()))="","",TRIM(INDEX(connections!$A:$A,ROW())))</f>
      </c>
      <c r="X1963" t="str">
        <f>IF($W1963="","",TRIM(INDEX(connections!$B:$B,ROW())))</f>
      </c>
      <c r="Y1963">
        <f>IF($W1963="","",IFERROR(MATCH($W1963,$A$2:$A$2000,0),""))</f>
      </c>
      <c r="Z1963">
        <f>IF($X1963="","",IFERROR(MATCH($X1963,$A$2:$A$2000,0),""))</f>
      </c>
      <c r="AA1963" t="str">
        <f>IF($Y1963="","",INDEX($P$2:$P$2000,$Y1963))</f>
      </c>
      <c r="AB1963" t="str">
        <f>IF($Z1963="","",INDEX($P$2:$P$2000,$Z1963))</f>
      </c>
      <c r="AC1963">
        <f>IF(AND($AA1963="Yes",$AB1963="Yes"),1,"")</f>
      </c>
      <c r="AD1963">
        <f>IF(OR($Y1963="",$Z1963=""),"",IF(INDEX($C$2:$C$2000,$Y1963)=INDEX($C$2:$C$2000,$Z1963),0,1))</f>
      </c>
      <c r="AE1963">
        <f>IF($AC1963&lt;&gt;1,"",IF(AND(INDEX($AG$2:$AG$2000,$Y1963)=1,INDEX($AG$2:$AG$2000,$Z1963)=1),1,""))</f>
      </c>
      <c r="AG1963">
        <f>IF($A1963="","",COUNTIFS($W$2:$W$2500,$A1963,$AB$2:$AB$2500,"Yes")+COUNTIFS($X$2:$X$2500,$A1963,$AA$2:$AA$2500,"Yes"))</f>
      </c>
      <c r="AH1963" t="str">
        <f>IF(OR($P1963&lt;&gt;"Yes",N($AG1963)=0),"",IF(AND($AG1963=1,COUNTIFS($W$2:$W$2500,$A1963,$AE$2:$AE$2500,1)+COUNTIFS($X$2:$X$2500,$A1963,$AE$2:$AE$2500,1)&gt;0),"","Yes"))</f>
      </c>
      <c r="AI1963">
        <f>IF($AH1963="Yes",$AG1963,"")</f>
      </c>
      <c r="AJ1963">
        <f>IF($AI1963="","",$AI1963+ROW()/1000000)</f>
      </c>
      <c r="AK1963">
        <f>IF(OR($A1963="",$P1963="Yes",N($AG1963)=0),"",$AG1963+ROW()/1000000)</f>
      </c>
      <c r="AL1963" t="str">
        <f>IF($A1963="","",INDEX(games!$J:$J,ROW())&amp;"")</f>
      </c>
      <c r="AM1963">
        <f>IF($A1963="","",SUMPRODUCT($AO1963:$BD1963,'Map Analysis'!$AP$2^{0,1,2,3,4,5,6,7,8,9,10,11,12,13,14,15}))</f>
      </c>
      <c r="AN1963">
        <f>IF($A1963="","",$AM1963+ROW()/10000000)</f>
      </c>
      <c r="AO1963">
        <f>IF($A1963="","",COUNTIF($W$2:$W$2500,$A1963))</f>
      </c>
      <c r="AP1963">
        <f>IF($A1963="","",SUMIFS($BF$2:$BF$2500,$W$2:$W$2500,$A1963))</f>
      </c>
      <c r="AQ1963">
        <f>IF($A1963="","",SUMIFS($BG$2:$BG$2500,$W$2:$W$2500,$A1963))</f>
      </c>
      <c r="AR1963">
        <f>IF($A1963="","",SUMIFS($BH$2:$BH$2500,$W$2:$W$2500,$A1963))</f>
      </c>
      <c r="AS1963">
        <f>IF($A1963="","",SUMIFS($BI$2:$BI$2500,$W$2:$W$2500,$A1963))</f>
      </c>
      <c r="AT1963">
        <f>IF($A1963="","",SUMIFS($BJ$2:$BJ$2500,$W$2:$W$2500,$A1963))</f>
      </c>
      <c r="AU1963">
        <f>IF($A1963="","",SUMIFS($BK$2:$BK$2500,$W$2:$W$2500,$A1963))</f>
      </c>
      <c r="AV1963">
        <f>IF($A1963="","",SUMIFS($BL$2:$BL$2500,$W$2:$W$2500,$A1963))</f>
      </c>
      <c r="AW1963">
        <f>IF($A1963="","",SUMIFS($BM$2:$BM$2500,$W$2:$W$2500,$A1963))</f>
      </c>
      <c r="AX1963">
        <f>IF($A1963="","",SUMIFS($BN$2:$BN$2500,$W$2:$W$2500,$A1963))</f>
      </c>
      <c r="AY1963">
        <f>IF($A1963="","",SUMIFS($BO$2:$BO$2500,$W$2:$W$2500,$A1963))</f>
      </c>
      <c r="AZ1963">
        <f>IF($A1963="","",SUMIFS($BP$2:$BP$2500,$W$2:$W$2500,$A1963))</f>
      </c>
      <c r="BA1963">
        <f>IF($A1963="","",SUMIFS($BQ$2:$BQ$2500,$W$2:$W$2500,$A1963))</f>
      </c>
      <c r="BB1963">
        <f>IF($A1963="","",SUMIFS($BR$2:$BR$2500,$W$2:$W$2500,$A1963))</f>
      </c>
      <c r="BC1963">
        <f>IF($A1963="","",SUMIFS($BS$2:$BS$2500,$W$2:$W$2500,$A1963))</f>
      </c>
      <c r="BD1963">
        <f>IF($A1963="","",SUMIFS($BT$2:$BT$2500,$W$2:$W$2500,$A1963))</f>
      </c>
      <c r="BF1963">
        <f>IF($Z1963="","",INDEX($AO$2:$AO$2000,$Z1963))</f>
      </c>
      <c r="BG1963">
        <f>IF($Z1963="","",INDEX($AP$2:$AP$2000,$Z1963))</f>
      </c>
      <c r="BH1963">
        <f>IF($Z1963="","",INDEX($AQ$2:$AQ$2000,$Z1963))</f>
      </c>
      <c r="BI1963">
        <f>IF($Z1963="","",INDEX($AR$2:$AR$2000,$Z1963))</f>
      </c>
      <c r="BJ1963">
        <f>IF($Z1963="","",INDEX($AS$2:$AS$2000,$Z1963))</f>
      </c>
      <c r="BK1963">
        <f>IF($Z1963="","",INDEX($AT$2:$AT$2000,$Z1963))</f>
      </c>
      <c r="BL1963">
        <f>IF($Z1963="","",INDEX($AU$2:$AU$2000,$Z1963))</f>
      </c>
      <c r="BM1963">
        <f>IF($Z1963="","",INDEX($AV$2:$AV$2000,$Z1963))</f>
      </c>
      <c r="BN1963">
        <f>IF($Z1963="","",INDEX($AW$2:$AW$2000,$Z1963))</f>
      </c>
      <c r="BO1963">
        <f>IF($Z1963="","",INDEX($AX$2:$AX$2000,$Z1963))</f>
      </c>
      <c r="BP1963">
        <f>IF($Z1963="","",INDEX($AY$2:$AY$2000,$Z1963))</f>
      </c>
      <c r="BQ1963">
        <f>IF($Z1963="","",INDEX($AZ$2:$AZ$2000,$Z1963))</f>
      </c>
      <c r="BR1963">
        <f>IF($Z1963="","",INDEX($BA$2:$BA$2000,$Z1963))</f>
      </c>
      <c r="BS1963">
        <f>IF($Z1963="","",INDEX($BB$2:$BB$2000,$Z1963))</f>
      </c>
      <c r="BT1963">
        <f>IF($Z1963="","",INDEX($BC$2:$BC$2000,$Z1963))</f>
      </c>
      <c r="BV1963">
        <f>IF(OR($A1963="",$P1963&lt;&gt;"Yes",$AH1963="Yes"),"",1+N($AG1963))</f>
      </c>
      <c r="BW1963">
        <f>IF($A1963="","",COUNTIFS($W$2:$W$2500,$A1963,$BZ$2:$BZ$2500,"Yes")+COUNTIFS($X$2:$X$2500,$A1963,$BY$2:$BY$2500,"Yes"))</f>
      </c>
      <c r="BX1963">
        <f>IF(OR($A1963="",$P1963="Yes"),"",IF(N($BW1963)=0,0,1+SUMIFS($CB$2:$CB$2500,$W$2:$W$2500,$A1963)+SUMIFS($CA$2:$CA$2500,$X$2:$X$2500,$A1963)))</f>
      </c>
      <c r="BY1963" t="str">
        <f>IF($Y1963="","",INDEX($AH$2:$AH$2000,$Y1963)&amp;"")</f>
      </c>
      <c r="BZ1963" t="str">
        <f>IF($Z1963="","",INDEX($AH$2:$AH$2000,$Z1963)&amp;"")</f>
      </c>
      <c r="CA1963">
        <f>IF($Y1963="","",INDEX($BV$2:$BV$2000,$Y1963))</f>
      </c>
      <c r="CB1963">
        <f>IF($Z1963="","",INDEX($BV$2:$BV$2000,$Z1963))</f>
      </c>
    </row>
    <row r="1964">
      <c r="A1964" t="str">
        <f>IF(TRIM(INDEX(games!$A:$A,ROW()))="","",TRIM(INDEX(games!$A:$A,ROW())))</f>
      </c>
      <c r="B1964">
        <f>IF(OR($A1964="",INDEX(games!$B:$B,ROW())=""),"",INDEX(games!$B:$B,ROW()))</f>
      </c>
      <c r="C1964" t="str">
        <f>IF(OR($A1964="",INDEX(games!$C:$C,ROW())=""),"",INDEX(games!$C:$C,ROW()))</f>
      </c>
      <c r="D1964">
        <f>IF($A1964="","",COUNTIF($W$2:$W$2500,$A1964)+COUNTIF($X$2:$X$2500,$A1964))</f>
      </c>
      <c r="E1964">
        <f>IF($A1964="","",IFERROR(MATCH($C1964,$R$2:$R$5,0),0))</f>
      </c>
      <c r="F1964">
        <f>IF($A1964="","",MOD(ROW(),34))</f>
      </c>
      <c r="G1964">
        <f>IF($A1964="",NA(),IF($C1964="Action",$B1964,NA()))</f>
      </c>
      <c r="H1964">
        <f>IF($A1964="",NA(),IF($C1964="Action",1+$F1964*0.023,NA()))</f>
      </c>
      <c r="I1964">
        <f>IF($A1964="",NA(),IF($C1964="Strategy",$B1964,NA()))</f>
      </c>
      <c r="J1964">
        <f>IF($A1964="",NA(),IF($C1964="Strategy",2+$F1964*0.023,NA()))</f>
      </c>
      <c r="K1964">
        <f>IF($A1964="",NA(),IF($C1964="Deckbuilder",$B1964,NA()))</f>
      </c>
      <c r="L1964">
        <f>IF($A1964="",NA(),IF($C1964="Deckbuilder",3+$F1964*0.023,NA()))</f>
      </c>
      <c r="M1964">
        <f>IF($A1964="",NA(),IF($C1964="Traditional",$B1964,NA()))</f>
      </c>
      <c r="N1964">
        <f>IF($A1964="",NA(),IF($C1964="Traditional",4+$F1964*0.023,NA()))</f>
      </c>
      <c r="O1964">
        <f>IF($A1964="","",$D1964+ROW()/1000000)</f>
      </c>
      <c r="P1964" t="str">
        <f>IF(OR($A1964="",INDEX(games!$H:$H,ROW())=""),"",INDEX(games!$H:$H,ROW()))</f>
      </c>
      <c r="Q1964">
        <f>IF(OR($A1964="",$P1964&lt;&gt;"Yes"),"",$D1964+ROW()/1000000)</f>
      </c>
      <c r="T1964">
        <f>IF($Y1964="","",INDEX($B$2:$B$2000,$Y1964))</f>
      </c>
      <c r="U1964">
        <f>IF($Z1964="","",INDEX($B$2:$B$2000,$Z1964))</f>
      </c>
      <c r="V1964">
        <f>IF(OR($T1964="",$U1964=""),"",$U1964-$T1964)</f>
      </c>
      <c r="W1964" t="str">
        <f>IF(TRIM(INDEX(connections!$A:$A,ROW()))="","",TRIM(INDEX(connections!$A:$A,ROW())))</f>
      </c>
      <c r="X1964" t="str">
        <f>IF($W1964="","",TRIM(INDEX(connections!$B:$B,ROW())))</f>
      </c>
      <c r="Y1964">
        <f>IF($W1964="","",IFERROR(MATCH($W1964,$A$2:$A$2000,0),""))</f>
      </c>
      <c r="Z1964">
        <f>IF($X1964="","",IFERROR(MATCH($X1964,$A$2:$A$2000,0),""))</f>
      </c>
      <c r="AA1964" t="str">
        <f>IF($Y1964="","",INDEX($P$2:$P$2000,$Y1964))</f>
      </c>
      <c r="AB1964" t="str">
        <f>IF($Z1964="","",INDEX($P$2:$P$2000,$Z1964))</f>
      </c>
      <c r="AC1964">
        <f>IF(AND($AA1964="Yes",$AB1964="Yes"),1,"")</f>
      </c>
      <c r="AD1964">
        <f>IF(OR($Y1964="",$Z1964=""),"",IF(INDEX($C$2:$C$2000,$Y1964)=INDEX($C$2:$C$2000,$Z1964),0,1))</f>
      </c>
      <c r="AE1964">
        <f>IF($AC1964&lt;&gt;1,"",IF(AND(INDEX($AG$2:$AG$2000,$Y1964)=1,INDEX($AG$2:$AG$2000,$Z1964)=1),1,""))</f>
      </c>
      <c r="AG1964">
        <f>IF($A1964="","",COUNTIFS($W$2:$W$2500,$A1964,$AB$2:$AB$2500,"Yes")+COUNTIFS($X$2:$X$2500,$A1964,$AA$2:$AA$2500,"Yes"))</f>
      </c>
      <c r="AH1964" t="str">
        <f>IF(OR($P1964&lt;&gt;"Yes",N($AG1964)=0),"",IF(AND($AG1964=1,COUNTIFS($W$2:$W$2500,$A1964,$AE$2:$AE$2500,1)+COUNTIFS($X$2:$X$2500,$A1964,$AE$2:$AE$2500,1)&gt;0),"","Yes"))</f>
      </c>
      <c r="AI1964">
        <f>IF($AH1964="Yes",$AG1964,"")</f>
      </c>
      <c r="AJ1964">
        <f>IF($AI1964="","",$AI1964+ROW()/1000000)</f>
      </c>
      <c r="AK1964">
        <f>IF(OR($A1964="",$P1964="Yes",N($AG1964)=0),"",$AG1964+ROW()/1000000)</f>
      </c>
      <c r="AL1964" t="str">
        <f>IF($A1964="","",INDEX(games!$J:$J,ROW())&amp;"")</f>
      </c>
      <c r="AM1964">
        <f>IF($A1964="","",SUMPRODUCT($AO1964:$BD1964,'Map Analysis'!$AP$2^{0,1,2,3,4,5,6,7,8,9,10,11,12,13,14,15}))</f>
      </c>
      <c r="AN1964">
        <f>IF($A1964="","",$AM1964+ROW()/10000000)</f>
      </c>
      <c r="AO1964">
        <f>IF($A1964="","",COUNTIF($W$2:$W$2500,$A1964))</f>
      </c>
      <c r="AP1964">
        <f>IF($A1964="","",SUMIFS($BF$2:$BF$2500,$W$2:$W$2500,$A1964))</f>
      </c>
      <c r="AQ1964">
        <f>IF($A1964="","",SUMIFS($BG$2:$BG$2500,$W$2:$W$2500,$A1964))</f>
      </c>
      <c r="AR1964">
        <f>IF($A1964="","",SUMIFS($BH$2:$BH$2500,$W$2:$W$2500,$A1964))</f>
      </c>
      <c r="AS1964">
        <f>IF($A1964="","",SUMIFS($BI$2:$BI$2500,$W$2:$W$2500,$A1964))</f>
      </c>
      <c r="AT1964">
        <f>IF($A1964="","",SUMIFS($BJ$2:$BJ$2500,$W$2:$W$2500,$A1964))</f>
      </c>
      <c r="AU1964">
        <f>IF($A1964="","",SUMIFS($BK$2:$BK$2500,$W$2:$W$2500,$A1964))</f>
      </c>
      <c r="AV1964">
        <f>IF($A1964="","",SUMIFS($BL$2:$BL$2500,$W$2:$W$2500,$A1964))</f>
      </c>
      <c r="AW1964">
        <f>IF($A1964="","",SUMIFS($BM$2:$BM$2500,$W$2:$W$2500,$A1964))</f>
      </c>
      <c r="AX1964">
        <f>IF($A1964="","",SUMIFS($BN$2:$BN$2500,$W$2:$W$2500,$A1964))</f>
      </c>
      <c r="AY1964">
        <f>IF($A1964="","",SUMIFS($BO$2:$BO$2500,$W$2:$W$2500,$A1964))</f>
      </c>
      <c r="AZ1964">
        <f>IF($A1964="","",SUMIFS($BP$2:$BP$2500,$W$2:$W$2500,$A1964))</f>
      </c>
      <c r="BA1964">
        <f>IF($A1964="","",SUMIFS($BQ$2:$BQ$2500,$W$2:$W$2500,$A1964))</f>
      </c>
      <c r="BB1964">
        <f>IF($A1964="","",SUMIFS($BR$2:$BR$2500,$W$2:$W$2500,$A1964))</f>
      </c>
      <c r="BC1964">
        <f>IF($A1964="","",SUMIFS($BS$2:$BS$2500,$W$2:$W$2500,$A1964))</f>
      </c>
      <c r="BD1964">
        <f>IF($A1964="","",SUMIFS($BT$2:$BT$2500,$W$2:$W$2500,$A1964))</f>
      </c>
      <c r="BF1964">
        <f>IF($Z1964="","",INDEX($AO$2:$AO$2000,$Z1964))</f>
      </c>
      <c r="BG1964">
        <f>IF($Z1964="","",INDEX($AP$2:$AP$2000,$Z1964))</f>
      </c>
      <c r="BH1964">
        <f>IF($Z1964="","",INDEX($AQ$2:$AQ$2000,$Z1964))</f>
      </c>
      <c r="BI1964">
        <f>IF($Z1964="","",INDEX($AR$2:$AR$2000,$Z1964))</f>
      </c>
      <c r="BJ1964">
        <f>IF($Z1964="","",INDEX($AS$2:$AS$2000,$Z1964))</f>
      </c>
      <c r="BK1964">
        <f>IF($Z1964="","",INDEX($AT$2:$AT$2000,$Z1964))</f>
      </c>
      <c r="BL1964">
        <f>IF($Z1964="","",INDEX($AU$2:$AU$2000,$Z1964))</f>
      </c>
      <c r="BM1964">
        <f>IF($Z1964="","",INDEX($AV$2:$AV$2000,$Z1964))</f>
      </c>
      <c r="BN1964">
        <f>IF($Z1964="","",INDEX($AW$2:$AW$2000,$Z1964))</f>
      </c>
      <c r="BO1964">
        <f>IF($Z1964="","",INDEX($AX$2:$AX$2000,$Z1964))</f>
      </c>
      <c r="BP1964">
        <f>IF($Z1964="","",INDEX($AY$2:$AY$2000,$Z1964))</f>
      </c>
      <c r="BQ1964">
        <f>IF($Z1964="","",INDEX($AZ$2:$AZ$2000,$Z1964))</f>
      </c>
      <c r="BR1964">
        <f>IF($Z1964="","",INDEX($BA$2:$BA$2000,$Z1964))</f>
      </c>
      <c r="BS1964">
        <f>IF($Z1964="","",INDEX($BB$2:$BB$2000,$Z1964))</f>
      </c>
      <c r="BT1964">
        <f>IF($Z1964="","",INDEX($BC$2:$BC$2000,$Z1964))</f>
      </c>
      <c r="BV1964">
        <f>IF(OR($A1964="",$P1964&lt;&gt;"Yes",$AH1964="Yes"),"",1+N($AG1964))</f>
      </c>
      <c r="BW1964">
        <f>IF($A1964="","",COUNTIFS($W$2:$W$2500,$A1964,$BZ$2:$BZ$2500,"Yes")+COUNTIFS($X$2:$X$2500,$A1964,$BY$2:$BY$2500,"Yes"))</f>
      </c>
      <c r="BX1964">
        <f>IF(OR($A1964="",$P1964="Yes"),"",IF(N($BW1964)=0,0,1+SUMIFS($CB$2:$CB$2500,$W$2:$W$2500,$A1964)+SUMIFS($CA$2:$CA$2500,$X$2:$X$2500,$A1964)))</f>
      </c>
      <c r="BY1964" t="str">
        <f>IF($Y1964="","",INDEX($AH$2:$AH$2000,$Y1964)&amp;"")</f>
      </c>
      <c r="BZ1964" t="str">
        <f>IF($Z1964="","",INDEX($AH$2:$AH$2000,$Z1964)&amp;"")</f>
      </c>
      <c r="CA1964">
        <f>IF($Y1964="","",INDEX($BV$2:$BV$2000,$Y1964))</f>
      </c>
      <c r="CB1964">
        <f>IF($Z1964="","",INDEX($BV$2:$BV$2000,$Z1964))</f>
      </c>
    </row>
    <row r="1965">
      <c r="A1965" t="str">
        <f>IF(TRIM(INDEX(games!$A:$A,ROW()))="","",TRIM(INDEX(games!$A:$A,ROW())))</f>
      </c>
      <c r="B1965">
        <f>IF(OR($A1965="",INDEX(games!$B:$B,ROW())=""),"",INDEX(games!$B:$B,ROW()))</f>
      </c>
      <c r="C1965" t="str">
        <f>IF(OR($A1965="",INDEX(games!$C:$C,ROW())=""),"",INDEX(games!$C:$C,ROW()))</f>
      </c>
      <c r="D1965">
        <f>IF($A1965="","",COUNTIF($W$2:$W$2500,$A1965)+COUNTIF($X$2:$X$2500,$A1965))</f>
      </c>
      <c r="E1965">
        <f>IF($A1965="","",IFERROR(MATCH($C1965,$R$2:$R$5,0),0))</f>
      </c>
      <c r="F1965">
        <f>IF($A1965="","",MOD(ROW(),34))</f>
      </c>
      <c r="G1965">
        <f>IF($A1965="",NA(),IF($C1965="Action",$B1965,NA()))</f>
      </c>
      <c r="H1965">
        <f>IF($A1965="",NA(),IF($C1965="Action",1+$F1965*0.023,NA()))</f>
      </c>
      <c r="I1965">
        <f>IF($A1965="",NA(),IF($C1965="Strategy",$B1965,NA()))</f>
      </c>
      <c r="J1965">
        <f>IF($A1965="",NA(),IF($C1965="Strategy",2+$F1965*0.023,NA()))</f>
      </c>
      <c r="K1965">
        <f>IF($A1965="",NA(),IF($C1965="Deckbuilder",$B1965,NA()))</f>
      </c>
      <c r="L1965">
        <f>IF($A1965="",NA(),IF($C1965="Deckbuilder",3+$F1965*0.023,NA()))</f>
      </c>
      <c r="M1965">
        <f>IF($A1965="",NA(),IF($C1965="Traditional",$B1965,NA()))</f>
      </c>
      <c r="N1965">
        <f>IF($A1965="",NA(),IF($C1965="Traditional",4+$F1965*0.023,NA()))</f>
      </c>
      <c r="O1965">
        <f>IF($A1965="","",$D1965+ROW()/1000000)</f>
      </c>
      <c r="P1965" t="str">
        <f>IF(OR($A1965="",INDEX(games!$H:$H,ROW())=""),"",INDEX(games!$H:$H,ROW()))</f>
      </c>
      <c r="Q1965">
        <f>IF(OR($A1965="",$P1965&lt;&gt;"Yes"),"",$D1965+ROW()/1000000)</f>
      </c>
      <c r="T1965">
        <f>IF($Y1965="","",INDEX($B$2:$B$2000,$Y1965))</f>
      </c>
      <c r="U1965">
        <f>IF($Z1965="","",INDEX($B$2:$B$2000,$Z1965))</f>
      </c>
      <c r="V1965">
        <f>IF(OR($T1965="",$U1965=""),"",$U1965-$T1965)</f>
      </c>
      <c r="W1965" t="str">
        <f>IF(TRIM(INDEX(connections!$A:$A,ROW()))="","",TRIM(INDEX(connections!$A:$A,ROW())))</f>
      </c>
      <c r="X1965" t="str">
        <f>IF($W1965="","",TRIM(INDEX(connections!$B:$B,ROW())))</f>
      </c>
      <c r="Y1965">
        <f>IF($W1965="","",IFERROR(MATCH($W1965,$A$2:$A$2000,0),""))</f>
      </c>
      <c r="Z1965">
        <f>IF($X1965="","",IFERROR(MATCH($X1965,$A$2:$A$2000,0),""))</f>
      </c>
      <c r="AA1965" t="str">
        <f>IF($Y1965="","",INDEX($P$2:$P$2000,$Y1965))</f>
      </c>
      <c r="AB1965" t="str">
        <f>IF($Z1965="","",INDEX($P$2:$P$2000,$Z1965))</f>
      </c>
      <c r="AC1965">
        <f>IF(AND($AA1965="Yes",$AB1965="Yes"),1,"")</f>
      </c>
      <c r="AD1965">
        <f>IF(OR($Y1965="",$Z1965=""),"",IF(INDEX($C$2:$C$2000,$Y1965)=INDEX($C$2:$C$2000,$Z1965),0,1))</f>
      </c>
      <c r="AE1965">
        <f>IF($AC1965&lt;&gt;1,"",IF(AND(INDEX($AG$2:$AG$2000,$Y1965)=1,INDEX($AG$2:$AG$2000,$Z1965)=1),1,""))</f>
      </c>
      <c r="AG1965">
        <f>IF($A1965="","",COUNTIFS($W$2:$W$2500,$A1965,$AB$2:$AB$2500,"Yes")+COUNTIFS($X$2:$X$2500,$A1965,$AA$2:$AA$2500,"Yes"))</f>
      </c>
      <c r="AH1965" t="str">
        <f>IF(OR($P1965&lt;&gt;"Yes",N($AG1965)=0),"",IF(AND($AG1965=1,COUNTIFS($W$2:$W$2500,$A1965,$AE$2:$AE$2500,1)+COUNTIFS($X$2:$X$2500,$A1965,$AE$2:$AE$2500,1)&gt;0),"","Yes"))</f>
      </c>
      <c r="AI1965">
        <f>IF($AH1965="Yes",$AG1965,"")</f>
      </c>
      <c r="AJ1965">
        <f>IF($AI1965="","",$AI1965+ROW()/1000000)</f>
      </c>
      <c r="AK1965">
        <f>IF(OR($A1965="",$P1965="Yes",N($AG1965)=0),"",$AG1965+ROW()/1000000)</f>
      </c>
      <c r="AL1965" t="str">
        <f>IF($A1965="","",INDEX(games!$J:$J,ROW())&amp;"")</f>
      </c>
      <c r="AM1965">
        <f>IF($A1965="","",SUMPRODUCT($AO1965:$BD1965,'Map Analysis'!$AP$2^{0,1,2,3,4,5,6,7,8,9,10,11,12,13,14,15}))</f>
      </c>
      <c r="AN1965">
        <f>IF($A1965="","",$AM1965+ROW()/10000000)</f>
      </c>
      <c r="AO1965">
        <f>IF($A1965="","",COUNTIF($W$2:$W$2500,$A1965))</f>
      </c>
      <c r="AP1965">
        <f>IF($A1965="","",SUMIFS($BF$2:$BF$2500,$W$2:$W$2500,$A1965))</f>
      </c>
      <c r="AQ1965">
        <f>IF($A1965="","",SUMIFS($BG$2:$BG$2500,$W$2:$W$2500,$A1965))</f>
      </c>
      <c r="AR1965">
        <f>IF($A1965="","",SUMIFS($BH$2:$BH$2500,$W$2:$W$2500,$A1965))</f>
      </c>
      <c r="AS1965">
        <f>IF($A1965="","",SUMIFS($BI$2:$BI$2500,$W$2:$W$2500,$A1965))</f>
      </c>
      <c r="AT1965">
        <f>IF($A1965="","",SUMIFS($BJ$2:$BJ$2500,$W$2:$W$2500,$A1965))</f>
      </c>
      <c r="AU1965">
        <f>IF($A1965="","",SUMIFS($BK$2:$BK$2500,$W$2:$W$2500,$A1965))</f>
      </c>
      <c r="AV1965">
        <f>IF($A1965="","",SUMIFS($BL$2:$BL$2500,$W$2:$W$2500,$A1965))</f>
      </c>
      <c r="AW1965">
        <f>IF($A1965="","",SUMIFS($BM$2:$BM$2500,$W$2:$W$2500,$A1965))</f>
      </c>
      <c r="AX1965">
        <f>IF($A1965="","",SUMIFS($BN$2:$BN$2500,$W$2:$W$2500,$A1965))</f>
      </c>
      <c r="AY1965">
        <f>IF($A1965="","",SUMIFS($BO$2:$BO$2500,$W$2:$W$2500,$A1965))</f>
      </c>
      <c r="AZ1965">
        <f>IF($A1965="","",SUMIFS($BP$2:$BP$2500,$W$2:$W$2500,$A1965))</f>
      </c>
      <c r="BA1965">
        <f>IF($A1965="","",SUMIFS($BQ$2:$BQ$2500,$W$2:$W$2500,$A1965))</f>
      </c>
      <c r="BB1965">
        <f>IF($A1965="","",SUMIFS($BR$2:$BR$2500,$W$2:$W$2500,$A1965))</f>
      </c>
      <c r="BC1965">
        <f>IF($A1965="","",SUMIFS($BS$2:$BS$2500,$W$2:$W$2500,$A1965))</f>
      </c>
      <c r="BD1965">
        <f>IF($A1965="","",SUMIFS($BT$2:$BT$2500,$W$2:$W$2500,$A1965))</f>
      </c>
      <c r="BF1965">
        <f>IF($Z1965="","",INDEX($AO$2:$AO$2000,$Z1965))</f>
      </c>
      <c r="BG1965">
        <f>IF($Z1965="","",INDEX($AP$2:$AP$2000,$Z1965))</f>
      </c>
      <c r="BH1965">
        <f>IF($Z1965="","",INDEX($AQ$2:$AQ$2000,$Z1965))</f>
      </c>
      <c r="BI1965">
        <f>IF($Z1965="","",INDEX($AR$2:$AR$2000,$Z1965))</f>
      </c>
      <c r="BJ1965">
        <f>IF($Z1965="","",INDEX($AS$2:$AS$2000,$Z1965))</f>
      </c>
      <c r="BK1965">
        <f>IF($Z1965="","",INDEX($AT$2:$AT$2000,$Z1965))</f>
      </c>
      <c r="BL1965">
        <f>IF($Z1965="","",INDEX($AU$2:$AU$2000,$Z1965))</f>
      </c>
      <c r="BM1965">
        <f>IF($Z1965="","",INDEX($AV$2:$AV$2000,$Z1965))</f>
      </c>
      <c r="BN1965">
        <f>IF($Z1965="","",INDEX($AW$2:$AW$2000,$Z1965))</f>
      </c>
      <c r="BO1965">
        <f>IF($Z1965="","",INDEX($AX$2:$AX$2000,$Z1965))</f>
      </c>
      <c r="BP1965">
        <f>IF($Z1965="","",INDEX($AY$2:$AY$2000,$Z1965))</f>
      </c>
      <c r="BQ1965">
        <f>IF($Z1965="","",INDEX($AZ$2:$AZ$2000,$Z1965))</f>
      </c>
      <c r="BR1965">
        <f>IF($Z1965="","",INDEX($BA$2:$BA$2000,$Z1965))</f>
      </c>
      <c r="BS1965">
        <f>IF($Z1965="","",INDEX($BB$2:$BB$2000,$Z1965))</f>
      </c>
      <c r="BT1965">
        <f>IF($Z1965="","",INDEX($BC$2:$BC$2000,$Z1965))</f>
      </c>
      <c r="BV1965">
        <f>IF(OR($A1965="",$P1965&lt;&gt;"Yes",$AH1965="Yes"),"",1+N($AG1965))</f>
      </c>
      <c r="BW1965">
        <f>IF($A1965="","",COUNTIFS($W$2:$W$2500,$A1965,$BZ$2:$BZ$2500,"Yes")+COUNTIFS($X$2:$X$2500,$A1965,$BY$2:$BY$2500,"Yes"))</f>
      </c>
      <c r="BX1965">
        <f>IF(OR($A1965="",$P1965="Yes"),"",IF(N($BW1965)=0,0,1+SUMIFS($CB$2:$CB$2500,$W$2:$W$2500,$A1965)+SUMIFS($CA$2:$CA$2500,$X$2:$X$2500,$A1965)))</f>
      </c>
      <c r="BY1965" t="str">
        <f>IF($Y1965="","",INDEX($AH$2:$AH$2000,$Y1965)&amp;"")</f>
      </c>
      <c r="BZ1965" t="str">
        <f>IF($Z1965="","",INDEX($AH$2:$AH$2000,$Z1965)&amp;"")</f>
      </c>
      <c r="CA1965">
        <f>IF($Y1965="","",INDEX($BV$2:$BV$2000,$Y1965))</f>
      </c>
      <c r="CB1965">
        <f>IF($Z1965="","",INDEX($BV$2:$BV$2000,$Z1965))</f>
      </c>
    </row>
    <row r="1966">
      <c r="A1966" t="str">
        <f>IF(TRIM(INDEX(games!$A:$A,ROW()))="","",TRIM(INDEX(games!$A:$A,ROW())))</f>
      </c>
      <c r="B1966">
        <f>IF(OR($A1966="",INDEX(games!$B:$B,ROW())=""),"",INDEX(games!$B:$B,ROW()))</f>
      </c>
      <c r="C1966" t="str">
        <f>IF(OR($A1966="",INDEX(games!$C:$C,ROW())=""),"",INDEX(games!$C:$C,ROW()))</f>
      </c>
      <c r="D1966">
        <f>IF($A1966="","",COUNTIF($W$2:$W$2500,$A1966)+COUNTIF($X$2:$X$2500,$A1966))</f>
      </c>
      <c r="E1966">
        <f>IF($A1966="","",IFERROR(MATCH($C1966,$R$2:$R$5,0),0))</f>
      </c>
      <c r="F1966">
        <f>IF($A1966="","",MOD(ROW(),34))</f>
      </c>
      <c r="G1966">
        <f>IF($A1966="",NA(),IF($C1966="Action",$B1966,NA()))</f>
      </c>
      <c r="H1966">
        <f>IF($A1966="",NA(),IF($C1966="Action",1+$F1966*0.023,NA()))</f>
      </c>
      <c r="I1966">
        <f>IF($A1966="",NA(),IF($C1966="Strategy",$B1966,NA()))</f>
      </c>
      <c r="J1966">
        <f>IF($A1966="",NA(),IF($C1966="Strategy",2+$F1966*0.023,NA()))</f>
      </c>
      <c r="K1966">
        <f>IF($A1966="",NA(),IF($C1966="Deckbuilder",$B1966,NA()))</f>
      </c>
      <c r="L1966">
        <f>IF($A1966="",NA(),IF($C1966="Deckbuilder",3+$F1966*0.023,NA()))</f>
      </c>
      <c r="M1966">
        <f>IF($A1966="",NA(),IF($C1966="Traditional",$B1966,NA()))</f>
      </c>
      <c r="N1966">
        <f>IF($A1966="",NA(),IF($C1966="Traditional",4+$F1966*0.023,NA()))</f>
      </c>
      <c r="O1966">
        <f>IF($A1966="","",$D1966+ROW()/1000000)</f>
      </c>
      <c r="P1966" t="str">
        <f>IF(OR($A1966="",INDEX(games!$H:$H,ROW())=""),"",INDEX(games!$H:$H,ROW()))</f>
      </c>
      <c r="Q1966">
        <f>IF(OR($A1966="",$P1966&lt;&gt;"Yes"),"",$D1966+ROW()/1000000)</f>
      </c>
      <c r="T1966">
        <f>IF($Y1966="","",INDEX($B$2:$B$2000,$Y1966))</f>
      </c>
      <c r="U1966">
        <f>IF($Z1966="","",INDEX($B$2:$B$2000,$Z1966))</f>
      </c>
      <c r="V1966">
        <f>IF(OR($T1966="",$U1966=""),"",$U1966-$T1966)</f>
      </c>
      <c r="W1966" t="str">
        <f>IF(TRIM(INDEX(connections!$A:$A,ROW()))="","",TRIM(INDEX(connections!$A:$A,ROW())))</f>
      </c>
      <c r="X1966" t="str">
        <f>IF($W1966="","",TRIM(INDEX(connections!$B:$B,ROW())))</f>
      </c>
      <c r="Y1966">
        <f>IF($W1966="","",IFERROR(MATCH($W1966,$A$2:$A$2000,0),""))</f>
      </c>
      <c r="Z1966">
        <f>IF($X1966="","",IFERROR(MATCH($X1966,$A$2:$A$2000,0),""))</f>
      </c>
      <c r="AA1966" t="str">
        <f>IF($Y1966="","",INDEX($P$2:$P$2000,$Y1966))</f>
      </c>
      <c r="AB1966" t="str">
        <f>IF($Z1966="","",INDEX($P$2:$P$2000,$Z1966))</f>
      </c>
      <c r="AC1966">
        <f>IF(AND($AA1966="Yes",$AB1966="Yes"),1,"")</f>
      </c>
      <c r="AD1966">
        <f>IF(OR($Y1966="",$Z1966=""),"",IF(INDEX($C$2:$C$2000,$Y1966)=INDEX($C$2:$C$2000,$Z1966),0,1))</f>
      </c>
      <c r="AE1966">
        <f>IF($AC1966&lt;&gt;1,"",IF(AND(INDEX($AG$2:$AG$2000,$Y1966)=1,INDEX($AG$2:$AG$2000,$Z1966)=1),1,""))</f>
      </c>
      <c r="AG1966">
        <f>IF($A1966="","",COUNTIFS($W$2:$W$2500,$A1966,$AB$2:$AB$2500,"Yes")+COUNTIFS($X$2:$X$2500,$A1966,$AA$2:$AA$2500,"Yes"))</f>
      </c>
      <c r="AH1966" t="str">
        <f>IF(OR($P1966&lt;&gt;"Yes",N($AG1966)=0),"",IF(AND($AG1966=1,COUNTIFS($W$2:$W$2500,$A1966,$AE$2:$AE$2500,1)+COUNTIFS($X$2:$X$2500,$A1966,$AE$2:$AE$2500,1)&gt;0),"","Yes"))</f>
      </c>
      <c r="AI1966">
        <f>IF($AH1966="Yes",$AG1966,"")</f>
      </c>
      <c r="AJ1966">
        <f>IF($AI1966="","",$AI1966+ROW()/1000000)</f>
      </c>
      <c r="AK1966">
        <f>IF(OR($A1966="",$P1966="Yes",N($AG1966)=0),"",$AG1966+ROW()/1000000)</f>
      </c>
      <c r="AL1966" t="str">
        <f>IF($A1966="","",INDEX(games!$J:$J,ROW())&amp;"")</f>
      </c>
      <c r="AM1966">
        <f>IF($A1966="","",SUMPRODUCT($AO1966:$BD1966,'Map Analysis'!$AP$2^{0,1,2,3,4,5,6,7,8,9,10,11,12,13,14,15}))</f>
      </c>
      <c r="AN1966">
        <f>IF($A1966="","",$AM1966+ROW()/10000000)</f>
      </c>
      <c r="AO1966">
        <f>IF($A1966="","",COUNTIF($W$2:$W$2500,$A1966))</f>
      </c>
      <c r="AP1966">
        <f>IF($A1966="","",SUMIFS($BF$2:$BF$2500,$W$2:$W$2500,$A1966))</f>
      </c>
      <c r="AQ1966">
        <f>IF($A1966="","",SUMIFS($BG$2:$BG$2500,$W$2:$W$2500,$A1966))</f>
      </c>
      <c r="AR1966">
        <f>IF($A1966="","",SUMIFS($BH$2:$BH$2500,$W$2:$W$2500,$A1966))</f>
      </c>
      <c r="AS1966">
        <f>IF($A1966="","",SUMIFS($BI$2:$BI$2500,$W$2:$W$2500,$A1966))</f>
      </c>
      <c r="AT1966">
        <f>IF($A1966="","",SUMIFS($BJ$2:$BJ$2500,$W$2:$W$2500,$A1966))</f>
      </c>
      <c r="AU1966">
        <f>IF($A1966="","",SUMIFS($BK$2:$BK$2500,$W$2:$W$2500,$A1966))</f>
      </c>
      <c r="AV1966">
        <f>IF($A1966="","",SUMIFS($BL$2:$BL$2500,$W$2:$W$2500,$A1966))</f>
      </c>
      <c r="AW1966">
        <f>IF($A1966="","",SUMIFS($BM$2:$BM$2500,$W$2:$W$2500,$A1966))</f>
      </c>
      <c r="AX1966">
        <f>IF($A1966="","",SUMIFS($BN$2:$BN$2500,$W$2:$W$2500,$A1966))</f>
      </c>
      <c r="AY1966">
        <f>IF($A1966="","",SUMIFS($BO$2:$BO$2500,$W$2:$W$2500,$A1966))</f>
      </c>
      <c r="AZ1966">
        <f>IF($A1966="","",SUMIFS($BP$2:$BP$2500,$W$2:$W$2500,$A1966))</f>
      </c>
      <c r="BA1966">
        <f>IF($A1966="","",SUMIFS($BQ$2:$BQ$2500,$W$2:$W$2500,$A1966))</f>
      </c>
      <c r="BB1966">
        <f>IF($A1966="","",SUMIFS($BR$2:$BR$2500,$W$2:$W$2500,$A1966))</f>
      </c>
      <c r="BC1966">
        <f>IF($A1966="","",SUMIFS($BS$2:$BS$2500,$W$2:$W$2500,$A1966))</f>
      </c>
      <c r="BD1966">
        <f>IF($A1966="","",SUMIFS($BT$2:$BT$2500,$W$2:$W$2500,$A1966))</f>
      </c>
      <c r="BF1966">
        <f>IF($Z1966="","",INDEX($AO$2:$AO$2000,$Z1966))</f>
      </c>
      <c r="BG1966">
        <f>IF($Z1966="","",INDEX($AP$2:$AP$2000,$Z1966))</f>
      </c>
      <c r="BH1966">
        <f>IF($Z1966="","",INDEX($AQ$2:$AQ$2000,$Z1966))</f>
      </c>
      <c r="BI1966">
        <f>IF($Z1966="","",INDEX($AR$2:$AR$2000,$Z1966))</f>
      </c>
      <c r="BJ1966">
        <f>IF($Z1966="","",INDEX($AS$2:$AS$2000,$Z1966))</f>
      </c>
      <c r="BK1966">
        <f>IF($Z1966="","",INDEX($AT$2:$AT$2000,$Z1966))</f>
      </c>
      <c r="BL1966">
        <f>IF($Z1966="","",INDEX($AU$2:$AU$2000,$Z1966))</f>
      </c>
      <c r="BM1966">
        <f>IF($Z1966="","",INDEX($AV$2:$AV$2000,$Z1966))</f>
      </c>
      <c r="BN1966">
        <f>IF($Z1966="","",INDEX($AW$2:$AW$2000,$Z1966))</f>
      </c>
      <c r="BO1966">
        <f>IF($Z1966="","",INDEX($AX$2:$AX$2000,$Z1966))</f>
      </c>
      <c r="BP1966">
        <f>IF($Z1966="","",INDEX($AY$2:$AY$2000,$Z1966))</f>
      </c>
      <c r="BQ1966">
        <f>IF($Z1966="","",INDEX($AZ$2:$AZ$2000,$Z1966))</f>
      </c>
      <c r="BR1966">
        <f>IF($Z1966="","",INDEX($BA$2:$BA$2000,$Z1966))</f>
      </c>
      <c r="BS1966">
        <f>IF($Z1966="","",INDEX($BB$2:$BB$2000,$Z1966))</f>
      </c>
      <c r="BT1966">
        <f>IF($Z1966="","",INDEX($BC$2:$BC$2000,$Z1966))</f>
      </c>
      <c r="BV1966">
        <f>IF(OR($A1966="",$P1966&lt;&gt;"Yes",$AH1966="Yes"),"",1+N($AG1966))</f>
      </c>
      <c r="BW1966">
        <f>IF($A1966="","",COUNTIFS($W$2:$W$2500,$A1966,$BZ$2:$BZ$2500,"Yes")+COUNTIFS($X$2:$X$2500,$A1966,$BY$2:$BY$2500,"Yes"))</f>
      </c>
      <c r="BX1966">
        <f>IF(OR($A1966="",$P1966="Yes"),"",IF(N($BW1966)=0,0,1+SUMIFS($CB$2:$CB$2500,$W$2:$W$2500,$A1966)+SUMIFS($CA$2:$CA$2500,$X$2:$X$2500,$A1966)))</f>
      </c>
      <c r="BY1966" t="str">
        <f>IF($Y1966="","",INDEX($AH$2:$AH$2000,$Y1966)&amp;"")</f>
      </c>
      <c r="BZ1966" t="str">
        <f>IF($Z1966="","",INDEX($AH$2:$AH$2000,$Z1966)&amp;"")</f>
      </c>
      <c r="CA1966">
        <f>IF($Y1966="","",INDEX($BV$2:$BV$2000,$Y1966))</f>
      </c>
      <c r="CB1966">
        <f>IF($Z1966="","",INDEX($BV$2:$BV$2000,$Z1966))</f>
      </c>
    </row>
    <row r="1967">
      <c r="A1967" t="str">
        <f>IF(TRIM(INDEX(games!$A:$A,ROW()))="","",TRIM(INDEX(games!$A:$A,ROW())))</f>
      </c>
      <c r="B1967">
        <f>IF(OR($A1967="",INDEX(games!$B:$B,ROW())=""),"",INDEX(games!$B:$B,ROW()))</f>
      </c>
      <c r="C1967" t="str">
        <f>IF(OR($A1967="",INDEX(games!$C:$C,ROW())=""),"",INDEX(games!$C:$C,ROW()))</f>
      </c>
      <c r="D1967">
        <f>IF($A1967="","",COUNTIF($W$2:$W$2500,$A1967)+COUNTIF($X$2:$X$2500,$A1967))</f>
      </c>
      <c r="E1967">
        <f>IF($A1967="","",IFERROR(MATCH($C1967,$R$2:$R$5,0),0))</f>
      </c>
      <c r="F1967">
        <f>IF($A1967="","",MOD(ROW(),34))</f>
      </c>
      <c r="G1967">
        <f>IF($A1967="",NA(),IF($C1967="Action",$B1967,NA()))</f>
      </c>
      <c r="H1967">
        <f>IF($A1967="",NA(),IF($C1967="Action",1+$F1967*0.023,NA()))</f>
      </c>
      <c r="I1967">
        <f>IF($A1967="",NA(),IF($C1967="Strategy",$B1967,NA()))</f>
      </c>
      <c r="J1967">
        <f>IF($A1967="",NA(),IF($C1967="Strategy",2+$F1967*0.023,NA()))</f>
      </c>
      <c r="K1967">
        <f>IF($A1967="",NA(),IF($C1967="Deckbuilder",$B1967,NA()))</f>
      </c>
      <c r="L1967">
        <f>IF($A1967="",NA(),IF($C1967="Deckbuilder",3+$F1967*0.023,NA()))</f>
      </c>
      <c r="M1967">
        <f>IF($A1967="",NA(),IF($C1967="Traditional",$B1967,NA()))</f>
      </c>
      <c r="N1967">
        <f>IF($A1967="",NA(),IF($C1967="Traditional",4+$F1967*0.023,NA()))</f>
      </c>
      <c r="O1967">
        <f>IF($A1967="","",$D1967+ROW()/1000000)</f>
      </c>
      <c r="P1967" t="str">
        <f>IF(OR($A1967="",INDEX(games!$H:$H,ROW())=""),"",INDEX(games!$H:$H,ROW()))</f>
      </c>
      <c r="Q1967">
        <f>IF(OR($A1967="",$P1967&lt;&gt;"Yes"),"",$D1967+ROW()/1000000)</f>
      </c>
      <c r="T1967">
        <f>IF($Y1967="","",INDEX($B$2:$B$2000,$Y1967))</f>
      </c>
      <c r="U1967">
        <f>IF($Z1967="","",INDEX($B$2:$B$2000,$Z1967))</f>
      </c>
      <c r="V1967">
        <f>IF(OR($T1967="",$U1967=""),"",$U1967-$T1967)</f>
      </c>
      <c r="W1967" t="str">
        <f>IF(TRIM(INDEX(connections!$A:$A,ROW()))="","",TRIM(INDEX(connections!$A:$A,ROW())))</f>
      </c>
      <c r="X1967" t="str">
        <f>IF($W1967="","",TRIM(INDEX(connections!$B:$B,ROW())))</f>
      </c>
      <c r="Y1967">
        <f>IF($W1967="","",IFERROR(MATCH($W1967,$A$2:$A$2000,0),""))</f>
      </c>
      <c r="Z1967">
        <f>IF($X1967="","",IFERROR(MATCH($X1967,$A$2:$A$2000,0),""))</f>
      </c>
      <c r="AA1967" t="str">
        <f>IF($Y1967="","",INDEX($P$2:$P$2000,$Y1967))</f>
      </c>
      <c r="AB1967" t="str">
        <f>IF($Z1967="","",INDEX($P$2:$P$2000,$Z1967))</f>
      </c>
      <c r="AC1967">
        <f>IF(AND($AA1967="Yes",$AB1967="Yes"),1,"")</f>
      </c>
      <c r="AD1967">
        <f>IF(OR($Y1967="",$Z1967=""),"",IF(INDEX($C$2:$C$2000,$Y1967)=INDEX($C$2:$C$2000,$Z1967),0,1))</f>
      </c>
      <c r="AE1967">
        <f>IF($AC1967&lt;&gt;1,"",IF(AND(INDEX($AG$2:$AG$2000,$Y1967)=1,INDEX($AG$2:$AG$2000,$Z1967)=1),1,""))</f>
      </c>
      <c r="AG1967">
        <f>IF($A1967="","",COUNTIFS($W$2:$W$2500,$A1967,$AB$2:$AB$2500,"Yes")+COUNTIFS($X$2:$X$2500,$A1967,$AA$2:$AA$2500,"Yes"))</f>
      </c>
      <c r="AH1967" t="str">
        <f>IF(OR($P1967&lt;&gt;"Yes",N($AG1967)=0),"",IF(AND($AG1967=1,COUNTIFS($W$2:$W$2500,$A1967,$AE$2:$AE$2500,1)+COUNTIFS($X$2:$X$2500,$A1967,$AE$2:$AE$2500,1)&gt;0),"","Yes"))</f>
      </c>
      <c r="AI1967">
        <f>IF($AH1967="Yes",$AG1967,"")</f>
      </c>
      <c r="AJ1967">
        <f>IF($AI1967="","",$AI1967+ROW()/1000000)</f>
      </c>
      <c r="AK1967">
        <f>IF(OR($A1967="",$P1967="Yes",N($AG1967)=0),"",$AG1967+ROW()/1000000)</f>
      </c>
      <c r="AL1967" t="str">
        <f>IF($A1967="","",INDEX(games!$J:$J,ROW())&amp;"")</f>
      </c>
      <c r="AM1967">
        <f>IF($A1967="","",SUMPRODUCT($AO1967:$BD1967,'Map Analysis'!$AP$2^{0,1,2,3,4,5,6,7,8,9,10,11,12,13,14,15}))</f>
      </c>
      <c r="AN1967">
        <f>IF($A1967="","",$AM1967+ROW()/10000000)</f>
      </c>
      <c r="AO1967">
        <f>IF($A1967="","",COUNTIF($W$2:$W$2500,$A1967))</f>
      </c>
      <c r="AP1967">
        <f>IF($A1967="","",SUMIFS($BF$2:$BF$2500,$W$2:$W$2500,$A1967))</f>
      </c>
      <c r="AQ1967">
        <f>IF($A1967="","",SUMIFS($BG$2:$BG$2500,$W$2:$W$2500,$A1967))</f>
      </c>
      <c r="AR1967">
        <f>IF($A1967="","",SUMIFS($BH$2:$BH$2500,$W$2:$W$2500,$A1967))</f>
      </c>
      <c r="AS1967">
        <f>IF($A1967="","",SUMIFS($BI$2:$BI$2500,$W$2:$W$2500,$A1967))</f>
      </c>
      <c r="AT1967">
        <f>IF($A1967="","",SUMIFS($BJ$2:$BJ$2500,$W$2:$W$2500,$A1967))</f>
      </c>
      <c r="AU1967">
        <f>IF($A1967="","",SUMIFS($BK$2:$BK$2500,$W$2:$W$2500,$A1967))</f>
      </c>
      <c r="AV1967">
        <f>IF($A1967="","",SUMIFS($BL$2:$BL$2500,$W$2:$W$2500,$A1967))</f>
      </c>
      <c r="AW1967">
        <f>IF($A1967="","",SUMIFS($BM$2:$BM$2500,$W$2:$W$2500,$A1967))</f>
      </c>
      <c r="AX1967">
        <f>IF($A1967="","",SUMIFS($BN$2:$BN$2500,$W$2:$W$2500,$A1967))</f>
      </c>
      <c r="AY1967">
        <f>IF($A1967="","",SUMIFS($BO$2:$BO$2500,$W$2:$W$2500,$A1967))</f>
      </c>
      <c r="AZ1967">
        <f>IF($A1967="","",SUMIFS($BP$2:$BP$2500,$W$2:$W$2500,$A1967))</f>
      </c>
      <c r="BA1967">
        <f>IF($A1967="","",SUMIFS($BQ$2:$BQ$2500,$W$2:$W$2500,$A1967))</f>
      </c>
      <c r="BB1967">
        <f>IF($A1967="","",SUMIFS($BR$2:$BR$2500,$W$2:$W$2500,$A1967))</f>
      </c>
      <c r="BC1967">
        <f>IF($A1967="","",SUMIFS($BS$2:$BS$2500,$W$2:$W$2500,$A1967))</f>
      </c>
      <c r="BD1967">
        <f>IF($A1967="","",SUMIFS($BT$2:$BT$2500,$W$2:$W$2500,$A1967))</f>
      </c>
      <c r="BF1967">
        <f>IF($Z1967="","",INDEX($AO$2:$AO$2000,$Z1967))</f>
      </c>
      <c r="BG1967">
        <f>IF($Z1967="","",INDEX($AP$2:$AP$2000,$Z1967))</f>
      </c>
      <c r="BH1967">
        <f>IF($Z1967="","",INDEX($AQ$2:$AQ$2000,$Z1967))</f>
      </c>
      <c r="BI1967">
        <f>IF($Z1967="","",INDEX($AR$2:$AR$2000,$Z1967))</f>
      </c>
      <c r="BJ1967">
        <f>IF($Z1967="","",INDEX($AS$2:$AS$2000,$Z1967))</f>
      </c>
      <c r="BK1967">
        <f>IF($Z1967="","",INDEX($AT$2:$AT$2000,$Z1967))</f>
      </c>
      <c r="BL1967">
        <f>IF($Z1967="","",INDEX($AU$2:$AU$2000,$Z1967))</f>
      </c>
      <c r="BM1967">
        <f>IF($Z1967="","",INDEX($AV$2:$AV$2000,$Z1967))</f>
      </c>
      <c r="BN1967">
        <f>IF($Z1967="","",INDEX($AW$2:$AW$2000,$Z1967))</f>
      </c>
      <c r="BO1967">
        <f>IF($Z1967="","",INDEX($AX$2:$AX$2000,$Z1967))</f>
      </c>
      <c r="BP1967">
        <f>IF($Z1967="","",INDEX($AY$2:$AY$2000,$Z1967))</f>
      </c>
      <c r="BQ1967">
        <f>IF($Z1967="","",INDEX($AZ$2:$AZ$2000,$Z1967))</f>
      </c>
      <c r="BR1967">
        <f>IF($Z1967="","",INDEX($BA$2:$BA$2000,$Z1967))</f>
      </c>
      <c r="BS1967">
        <f>IF($Z1967="","",INDEX($BB$2:$BB$2000,$Z1967))</f>
      </c>
      <c r="BT1967">
        <f>IF($Z1967="","",INDEX($BC$2:$BC$2000,$Z1967))</f>
      </c>
      <c r="BV1967">
        <f>IF(OR($A1967="",$P1967&lt;&gt;"Yes",$AH1967="Yes"),"",1+N($AG1967))</f>
      </c>
      <c r="BW1967">
        <f>IF($A1967="","",COUNTIFS($W$2:$W$2500,$A1967,$BZ$2:$BZ$2500,"Yes")+COUNTIFS($X$2:$X$2500,$A1967,$BY$2:$BY$2500,"Yes"))</f>
      </c>
      <c r="BX1967">
        <f>IF(OR($A1967="",$P1967="Yes"),"",IF(N($BW1967)=0,0,1+SUMIFS($CB$2:$CB$2500,$W$2:$W$2500,$A1967)+SUMIFS($CA$2:$CA$2500,$X$2:$X$2500,$A1967)))</f>
      </c>
      <c r="BY1967" t="str">
        <f>IF($Y1967="","",INDEX($AH$2:$AH$2000,$Y1967)&amp;"")</f>
      </c>
      <c r="BZ1967" t="str">
        <f>IF($Z1967="","",INDEX($AH$2:$AH$2000,$Z1967)&amp;"")</f>
      </c>
      <c r="CA1967">
        <f>IF($Y1967="","",INDEX($BV$2:$BV$2000,$Y1967))</f>
      </c>
      <c r="CB1967">
        <f>IF($Z1967="","",INDEX($BV$2:$BV$2000,$Z1967))</f>
      </c>
    </row>
    <row r="1968">
      <c r="A1968" t="str">
        <f>IF(TRIM(INDEX(games!$A:$A,ROW()))="","",TRIM(INDEX(games!$A:$A,ROW())))</f>
      </c>
      <c r="B1968">
        <f>IF(OR($A1968="",INDEX(games!$B:$B,ROW())=""),"",INDEX(games!$B:$B,ROW()))</f>
      </c>
      <c r="C1968" t="str">
        <f>IF(OR($A1968="",INDEX(games!$C:$C,ROW())=""),"",INDEX(games!$C:$C,ROW()))</f>
      </c>
      <c r="D1968">
        <f>IF($A1968="","",COUNTIF($W$2:$W$2500,$A1968)+COUNTIF($X$2:$X$2500,$A1968))</f>
      </c>
      <c r="E1968">
        <f>IF($A1968="","",IFERROR(MATCH($C1968,$R$2:$R$5,0),0))</f>
      </c>
      <c r="F1968">
        <f>IF($A1968="","",MOD(ROW(),34))</f>
      </c>
      <c r="G1968">
        <f>IF($A1968="",NA(),IF($C1968="Action",$B1968,NA()))</f>
      </c>
      <c r="H1968">
        <f>IF($A1968="",NA(),IF($C1968="Action",1+$F1968*0.023,NA()))</f>
      </c>
      <c r="I1968">
        <f>IF($A1968="",NA(),IF($C1968="Strategy",$B1968,NA()))</f>
      </c>
      <c r="J1968">
        <f>IF($A1968="",NA(),IF($C1968="Strategy",2+$F1968*0.023,NA()))</f>
      </c>
      <c r="K1968">
        <f>IF($A1968="",NA(),IF($C1968="Deckbuilder",$B1968,NA()))</f>
      </c>
      <c r="L1968">
        <f>IF($A1968="",NA(),IF($C1968="Deckbuilder",3+$F1968*0.023,NA()))</f>
      </c>
      <c r="M1968">
        <f>IF($A1968="",NA(),IF($C1968="Traditional",$B1968,NA()))</f>
      </c>
      <c r="N1968">
        <f>IF($A1968="",NA(),IF($C1968="Traditional",4+$F1968*0.023,NA()))</f>
      </c>
      <c r="O1968">
        <f>IF($A1968="","",$D1968+ROW()/1000000)</f>
      </c>
      <c r="P1968" t="str">
        <f>IF(OR($A1968="",INDEX(games!$H:$H,ROW())=""),"",INDEX(games!$H:$H,ROW()))</f>
      </c>
      <c r="Q1968">
        <f>IF(OR($A1968="",$P1968&lt;&gt;"Yes"),"",$D1968+ROW()/1000000)</f>
      </c>
      <c r="T1968">
        <f>IF($Y1968="","",INDEX($B$2:$B$2000,$Y1968))</f>
      </c>
      <c r="U1968">
        <f>IF($Z1968="","",INDEX($B$2:$B$2000,$Z1968))</f>
      </c>
      <c r="V1968">
        <f>IF(OR($T1968="",$U1968=""),"",$U1968-$T1968)</f>
      </c>
      <c r="W1968" t="str">
        <f>IF(TRIM(INDEX(connections!$A:$A,ROW()))="","",TRIM(INDEX(connections!$A:$A,ROW())))</f>
      </c>
      <c r="X1968" t="str">
        <f>IF($W1968="","",TRIM(INDEX(connections!$B:$B,ROW())))</f>
      </c>
      <c r="Y1968">
        <f>IF($W1968="","",IFERROR(MATCH($W1968,$A$2:$A$2000,0),""))</f>
      </c>
      <c r="Z1968">
        <f>IF($X1968="","",IFERROR(MATCH($X1968,$A$2:$A$2000,0),""))</f>
      </c>
      <c r="AA1968" t="str">
        <f>IF($Y1968="","",INDEX($P$2:$P$2000,$Y1968))</f>
      </c>
      <c r="AB1968" t="str">
        <f>IF($Z1968="","",INDEX($P$2:$P$2000,$Z1968))</f>
      </c>
      <c r="AC1968">
        <f>IF(AND($AA1968="Yes",$AB1968="Yes"),1,"")</f>
      </c>
      <c r="AD1968">
        <f>IF(OR($Y1968="",$Z1968=""),"",IF(INDEX($C$2:$C$2000,$Y1968)=INDEX($C$2:$C$2000,$Z1968),0,1))</f>
      </c>
      <c r="AE1968">
        <f>IF($AC1968&lt;&gt;1,"",IF(AND(INDEX($AG$2:$AG$2000,$Y1968)=1,INDEX($AG$2:$AG$2000,$Z1968)=1),1,""))</f>
      </c>
      <c r="AG1968">
        <f>IF($A1968="","",COUNTIFS($W$2:$W$2500,$A1968,$AB$2:$AB$2500,"Yes")+COUNTIFS($X$2:$X$2500,$A1968,$AA$2:$AA$2500,"Yes"))</f>
      </c>
      <c r="AH1968" t="str">
        <f>IF(OR($P1968&lt;&gt;"Yes",N($AG1968)=0),"",IF(AND($AG1968=1,COUNTIFS($W$2:$W$2500,$A1968,$AE$2:$AE$2500,1)+COUNTIFS($X$2:$X$2500,$A1968,$AE$2:$AE$2500,1)&gt;0),"","Yes"))</f>
      </c>
      <c r="AI1968">
        <f>IF($AH1968="Yes",$AG1968,"")</f>
      </c>
      <c r="AJ1968">
        <f>IF($AI1968="","",$AI1968+ROW()/1000000)</f>
      </c>
      <c r="AK1968">
        <f>IF(OR($A1968="",$P1968="Yes",N($AG1968)=0),"",$AG1968+ROW()/1000000)</f>
      </c>
      <c r="AL1968" t="str">
        <f>IF($A1968="","",INDEX(games!$J:$J,ROW())&amp;"")</f>
      </c>
      <c r="AM1968">
        <f>IF($A1968="","",SUMPRODUCT($AO1968:$BD1968,'Map Analysis'!$AP$2^{0,1,2,3,4,5,6,7,8,9,10,11,12,13,14,15}))</f>
      </c>
      <c r="AN1968">
        <f>IF($A1968="","",$AM1968+ROW()/10000000)</f>
      </c>
      <c r="AO1968">
        <f>IF($A1968="","",COUNTIF($W$2:$W$2500,$A1968))</f>
      </c>
      <c r="AP1968">
        <f>IF($A1968="","",SUMIFS($BF$2:$BF$2500,$W$2:$W$2500,$A1968))</f>
      </c>
      <c r="AQ1968">
        <f>IF($A1968="","",SUMIFS($BG$2:$BG$2500,$W$2:$W$2500,$A1968))</f>
      </c>
      <c r="AR1968">
        <f>IF($A1968="","",SUMIFS($BH$2:$BH$2500,$W$2:$W$2500,$A1968))</f>
      </c>
      <c r="AS1968">
        <f>IF($A1968="","",SUMIFS($BI$2:$BI$2500,$W$2:$W$2500,$A1968))</f>
      </c>
      <c r="AT1968">
        <f>IF($A1968="","",SUMIFS($BJ$2:$BJ$2500,$W$2:$W$2500,$A1968))</f>
      </c>
      <c r="AU1968">
        <f>IF($A1968="","",SUMIFS($BK$2:$BK$2500,$W$2:$W$2500,$A1968))</f>
      </c>
      <c r="AV1968">
        <f>IF($A1968="","",SUMIFS($BL$2:$BL$2500,$W$2:$W$2500,$A1968))</f>
      </c>
      <c r="AW1968">
        <f>IF($A1968="","",SUMIFS($BM$2:$BM$2500,$W$2:$W$2500,$A1968))</f>
      </c>
      <c r="AX1968">
        <f>IF($A1968="","",SUMIFS($BN$2:$BN$2500,$W$2:$W$2500,$A1968))</f>
      </c>
      <c r="AY1968">
        <f>IF($A1968="","",SUMIFS($BO$2:$BO$2500,$W$2:$W$2500,$A1968))</f>
      </c>
      <c r="AZ1968">
        <f>IF($A1968="","",SUMIFS($BP$2:$BP$2500,$W$2:$W$2500,$A1968))</f>
      </c>
      <c r="BA1968">
        <f>IF($A1968="","",SUMIFS($BQ$2:$BQ$2500,$W$2:$W$2500,$A1968))</f>
      </c>
      <c r="BB1968">
        <f>IF($A1968="","",SUMIFS($BR$2:$BR$2500,$W$2:$W$2500,$A1968))</f>
      </c>
      <c r="BC1968">
        <f>IF($A1968="","",SUMIFS($BS$2:$BS$2500,$W$2:$W$2500,$A1968))</f>
      </c>
      <c r="BD1968">
        <f>IF($A1968="","",SUMIFS($BT$2:$BT$2500,$W$2:$W$2500,$A1968))</f>
      </c>
      <c r="BF1968">
        <f>IF($Z1968="","",INDEX($AO$2:$AO$2000,$Z1968))</f>
      </c>
      <c r="BG1968">
        <f>IF($Z1968="","",INDEX($AP$2:$AP$2000,$Z1968))</f>
      </c>
      <c r="BH1968">
        <f>IF($Z1968="","",INDEX($AQ$2:$AQ$2000,$Z1968))</f>
      </c>
      <c r="BI1968">
        <f>IF($Z1968="","",INDEX($AR$2:$AR$2000,$Z1968))</f>
      </c>
      <c r="BJ1968">
        <f>IF($Z1968="","",INDEX($AS$2:$AS$2000,$Z1968))</f>
      </c>
      <c r="BK1968">
        <f>IF($Z1968="","",INDEX($AT$2:$AT$2000,$Z1968))</f>
      </c>
      <c r="BL1968">
        <f>IF($Z1968="","",INDEX($AU$2:$AU$2000,$Z1968))</f>
      </c>
      <c r="BM1968">
        <f>IF($Z1968="","",INDEX($AV$2:$AV$2000,$Z1968))</f>
      </c>
      <c r="BN1968">
        <f>IF($Z1968="","",INDEX($AW$2:$AW$2000,$Z1968))</f>
      </c>
      <c r="BO1968">
        <f>IF($Z1968="","",INDEX($AX$2:$AX$2000,$Z1968))</f>
      </c>
      <c r="BP1968">
        <f>IF($Z1968="","",INDEX($AY$2:$AY$2000,$Z1968))</f>
      </c>
      <c r="BQ1968">
        <f>IF($Z1968="","",INDEX($AZ$2:$AZ$2000,$Z1968))</f>
      </c>
      <c r="BR1968">
        <f>IF($Z1968="","",INDEX($BA$2:$BA$2000,$Z1968))</f>
      </c>
      <c r="BS1968">
        <f>IF($Z1968="","",INDEX($BB$2:$BB$2000,$Z1968))</f>
      </c>
      <c r="BT1968">
        <f>IF($Z1968="","",INDEX($BC$2:$BC$2000,$Z1968))</f>
      </c>
      <c r="BV1968">
        <f>IF(OR($A1968="",$P1968&lt;&gt;"Yes",$AH1968="Yes"),"",1+N($AG1968))</f>
      </c>
      <c r="BW1968">
        <f>IF($A1968="","",COUNTIFS($W$2:$W$2500,$A1968,$BZ$2:$BZ$2500,"Yes")+COUNTIFS($X$2:$X$2500,$A1968,$BY$2:$BY$2500,"Yes"))</f>
      </c>
      <c r="BX1968">
        <f>IF(OR($A1968="",$P1968="Yes"),"",IF(N($BW1968)=0,0,1+SUMIFS($CB$2:$CB$2500,$W$2:$W$2500,$A1968)+SUMIFS($CA$2:$CA$2500,$X$2:$X$2500,$A1968)))</f>
      </c>
      <c r="BY1968" t="str">
        <f>IF($Y1968="","",INDEX($AH$2:$AH$2000,$Y1968)&amp;"")</f>
      </c>
      <c r="BZ1968" t="str">
        <f>IF($Z1968="","",INDEX($AH$2:$AH$2000,$Z1968)&amp;"")</f>
      </c>
      <c r="CA1968">
        <f>IF($Y1968="","",INDEX($BV$2:$BV$2000,$Y1968))</f>
      </c>
      <c r="CB1968">
        <f>IF($Z1968="","",INDEX($BV$2:$BV$2000,$Z1968))</f>
      </c>
    </row>
    <row r="1969">
      <c r="A1969" t="str">
        <f>IF(TRIM(INDEX(games!$A:$A,ROW()))="","",TRIM(INDEX(games!$A:$A,ROW())))</f>
      </c>
      <c r="B1969">
        <f>IF(OR($A1969="",INDEX(games!$B:$B,ROW())=""),"",INDEX(games!$B:$B,ROW()))</f>
      </c>
      <c r="C1969" t="str">
        <f>IF(OR($A1969="",INDEX(games!$C:$C,ROW())=""),"",INDEX(games!$C:$C,ROW()))</f>
      </c>
      <c r="D1969">
        <f>IF($A1969="","",COUNTIF($W$2:$W$2500,$A1969)+COUNTIF($X$2:$X$2500,$A1969))</f>
      </c>
      <c r="E1969">
        <f>IF($A1969="","",IFERROR(MATCH($C1969,$R$2:$R$5,0),0))</f>
      </c>
      <c r="F1969">
        <f>IF($A1969="","",MOD(ROW(),34))</f>
      </c>
      <c r="G1969">
        <f>IF($A1969="",NA(),IF($C1969="Action",$B1969,NA()))</f>
      </c>
      <c r="H1969">
        <f>IF($A1969="",NA(),IF($C1969="Action",1+$F1969*0.023,NA()))</f>
      </c>
      <c r="I1969">
        <f>IF($A1969="",NA(),IF($C1969="Strategy",$B1969,NA()))</f>
      </c>
      <c r="J1969">
        <f>IF($A1969="",NA(),IF($C1969="Strategy",2+$F1969*0.023,NA()))</f>
      </c>
      <c r="K1969">
        <f>IF($A1969="",NA(),IF($C1969="Deckbuilder",$B1969,NA()))</f>
      </c>
      <c r="L1969">
        <f>IF($A1969="",NA(),IF($C1969="Deckbuilder",3+$F1969*0.023,NA()))</f>
      </c>
      <c r="M1969">
        <f>IF($A1969="",NA(),IF($C1969="Traditional",$B1969,NA()))</f>
      </c>
      <c r="N1969">
        <f>IF($A1969="",NA(),IF($C1969="Traditional",4+$F1969*0.023,NA()))</f>
      </c>
      <c r="O1969">
        <f>IF($A1969="","",$D1969+ROW()/1000000)</f>
      </c>
      <c r="P1969" t="str">
        <f>IF(OR($A1969="",INDEX(games!$H:$H,ROW())=""),"",INDEX(games!$H:$H,ROW()))</f>
      </c>
      <c r="Q1969">
        <f>IF(OR($A1969="",$P1969&lt;&gt;"Yes"),"",$D1969+ROW()/1000000)</f>
      </c>
      <c r="T1969">
        <f>IF($Y1969="","",INDEX($B$2:$B$2000,$Y1969))</f>
      </c>
      <c r="U1969">
        <f>IF($Z1969="","",INDEX($B$2:$B$2000,$Z1969))</f>
      </c>
      <c r="V1969">
        <f>IF(OR($T1969="",$U1969=""),"",$U1969-$T1969)</f>
      </c>
      <c r="W1969" t="str">
        <f>IF(TRIM(INDEX(connections!$A:$A,ROW()))="","",TRIM(INDEX(connections!$A:$A,ROW())))</f>
      </c>
      <c r="X1969" t="str">
        <f>IF($W1969="","",TRIM(INDEX(connections!$B:$B,ROW())))</f>
      </c>
      <c r="Y1969">
        <f>IF($W1969="","",IFERROR(MATCH($W1969,$A$2:$A$2000,0),""))</f>
      </c>
      <c r="Z1969">
        <f>IF($X1969="","",IFERROR(MATCH($X1969,$A$2:$A$2000,0),""))</f>
      </c>
      <c r="AA1969" t="str">
        <f>IF($Y1969="","",INDEX($P$2:$P$2000,$Y1969))</f>
      </c>
      <c r="AB1969" t="str">
        <f>IF($Z1969="","",INDEX($P$2:$P$2000,$Z1969))</f>
      </c>
      <c r="AC1969">
        <f>IF(AND($AA1969="Yes",$AB1969="Yes"),1,"")</f>
      </c>
      <c r="AD1969">
        <f>IF(OR($Y1969="",$Z1969=""),"",IF(INDEX($C$2:$C$2000,$Y1969)=INDEX($C$2:$C$2000,$Z1969),0,1))</f>
      </c>
      <c r="AE1969">
        <f>IF($AC1969&lt;&gt;1,"",IF(AND(INDEX($AG$2:$AG$2000,$Y1969)=1,INDEX($AG$2:$AG$2000,$Z1969)=1),1,""))</f>
      </c>
      <c r="AG1969">
        <f>IF($A1969="","",COUNTIFS($W$2:$W$2500,$A1969,$AB$2:$AB$2500,"Yes")+COUNTIFS($X$2:$X$2500,$A1969,$AA$2:$AA$2500,"Yes"))</f>
      </c>
      <c r="AH1969" t="str">
        <f>IF(OR($P1969&lt;&gt;"Yes",N($AG1969)=0),"",IF(AND($AG1969=1,COUNTIFS($W$2:$W$2500,$A1969,$AE$2:$AE$2500,1)+COUNTIFS($X$2:$X$2500,$A1969,$AE$2:$AE$2500,1)&gt;0),"","Yes"))</f>
      </c>
      <c r="AI1969">
        <f>IF($AH1969="Yes",$AG1969,"")</f>
      </c>
      <c r="AJ1969">
        <f>IF($AI1969="","",$AI1969+ROW()/1000000)</f>
      </c>
      <c r="AK1969">
        <f>IF(OR($A1969="",$P1969="Yes",N($AG1969)=0),"",$AG1969+ROW()/1000000)</f>
      </c>
      <c r="AL1969" t="str">
        <f>IF($A1969="","",INDEX(games!$J:$J,ROW())&amp;"")</f>
      </c>
      <c r="AM1969">
        <f>IF($A1969="","",SUMPRODUCT($AO1969:$BD1969,'Map Analysis'!$AP$2^{0,1,2,3,4,5,6,7,8,9,10,11,12,13,14,15}))</f>
      </c>
      <c r="AN1969">
        <f>IF($A1969="","",$AM1969+ROW()/10000000)</f>
      </c>
      <c r="AO1969">
        <f>IF($A1969="","",COUNTIF($W$2:$W$2500,$A1969))</f>
      </c>
      <c r="AP1969">
        <f>IF($A1969="","",SUMIFS($BF$2:$BF$2500,$W$2:$W$2500,$A1969))</f>
      </c>
      <c r="AQ1969">
        <f>IF($A1969="","",SUMIFS($BG$2:$BG$2500,$W$2:$W$2500,$A1969))</f>
      </c>
      <c r="AR1969">
        <f>IF($A1969="","",SUMIFS($BH$2:$BH$2500,$W$2:$W$2500,$A1969))</f>
      </c>
      <c r="AS1969">
        <f>IF($A1969="","",SUMIFS($BI$2:$BI$2500,$W$2:$W$2500,$A1969))</f>
      </c>
      <c r="AT1969">
        <f>IF($A1969="","",SUMIFS($BJ$2:$BJ$2500,$W$2:$W$2500,$A1969))</f>
      </c>
      <c r="AU1969">
        <f>IF($A1969="","",SUMIFS($BK$2:$BK$2500,$W$2:$W$2500,$A1969))</f>
      </c>
      <c r="AV1969">
        <f>IF($A1969="","",SUMIFS($BL$2:$BL$2500,$W$2:$W$2500,$A1969))</f>
      </c>
      <c r="AW1969">
        <f>IF($A1969="","",SUMIFS($BM$2:$BM$2500,$W$2:$W$2500,$A1969))</f>
      </c>
      <c r="AX1969">
        <f>IF($A1969="","",SUMIFS($BN$2:$BN$2500,$W$2:$W$2500,$A1969))</f>
      </c>
      <c r="AY1969">
        <f>IF($A1969="","",SUMIFS($BO$2:$BO$2500,$W$2:$W$2500,$A1969))</f>
      </c>
      <c r="AZ1969">
        <f>IF($A1969="","",SUMIFS($BP$2:$BP$2500,$W$2:$W$2500,$A1969))</f>
      </c>
      <c r="BA1969">
        <f>IF($A1969="","",SUMIFS($BQ$2:$BQ$2500,$W$2:$W$2500,$A1969))</f>
      </c>
      <c r="BB1969">
        <f>IF($A1969="","",SUMIFS($BR$2:$BR$2500,$W$2:$W$2500,$A1969))</f>
      </c>
      <c r="BC1969">
        <f>IF($A1969="","",SUMIFS($BS$2:$BS$2500,$W$2:$W$2500,$A1969))</f>
      </c>
      <c r="BD1969">
        <f>IF($A1969="","",SUMIFS($BT$2:$BT$2500,$W$2:$W$2500,$A1969))</f>
      </c>
      <c r="BF1969">
        <f>IF($Z1969="","",INDEX($AO$2:$AO$2000,$Z1969))</f>
      </c>
      <c r="BG1969">
        <f>IF($Z1969="","",INDEX($AP$2:$AP$2000,$Z1969))</f>
      </c>
      <c r="BH1969">
        <f>IF($Z1969="","",INDEX($AQ$2:$AQ$2000,$Z1969))</f>
      </c>
      <c r="BI1969">
        <f>IF($Z1969="","",INDEX($AR$2:$AR$2000,$Z1969))</f>
      </c>
      <c r="BJ1969">
        <f>IF($Z1969="","",INDEX($AS$2:$AS$2000,$Z1969))</f>
      </c>
      <c r="BK1969">
        <f>IF($Z1969="","",INDEX($AT$2:$AT$2000,$Z1969))</f>
      </c>
      <c r="BL1969">
        <f>IF($Z1969="","",INDEX($AU$2:$AU$2000,$Z1969))</f>
      </c>
      <c r="BM1969">
        <f>IF($Z1969="","",INDEX($AV$2:$AV$2000,$Z1969))</f>
      </c>
      <c r="BN1969">
        <f>IF($Z1969="","",INDEX($AW$2:$AW$2000,$Z1969))</f>
      </c>
      <c r="BO1969">
        <f>IF($Z1969="","",INDEX($AX$2:$AX$2000,$Z1969))</f>
      </c>
      <c r="BP1969">
        <f>IF($Z1969="","",INDEX($AY$2:$AY$2000,$Z1969))</f>
      </c>
      <c r="BQ1969">
        <f>IF($Z1969="","",INDEX($AZ$2:$AZ$2000,$Z1969))</f>
      </c>
      <c r="BR1969">
        <f>IF($Z1969="","",INDEX($BA$2:$BA$2000,$Z1969))</f>
      </c>
      <c r="BS1969">
        <f>IF($Z1969="","",INDEX($BB$2:$BB$2000,$Z1969))</f>
      </c>
      <c r="BT1969">
        <f>IF($Z1969="","",INDEX($BC$2:$BC$2000,$Z1969))</f>
      </c>
      <c r="BV1969">
        <f>IF(OR($A1969="",$P1969&lt;&gt;"Yes",$AH1969="Yes"),"",1+N($AG1969))</f>
      </c>
      <c r="BW1969">
        <f>IF($A1969="","",COUNTIFS($W$2:$W$2500,$A1969,$BZ$2:$BZ$2500,"Yes")+COUNTIFS($X$2:$X$2500,$A1969,$BY$2:$BY$2500,"Yes"))</f>
      </c>
      <c r="BX1969">
        <f>IF(OR($A1969="",$P1969="Yes"),"",IF(N($BW1969)=0,0,1+SUMIFS($CB$2:$CB$2500,$W$2:$W$2500,$A1969)+SUMIFS($CA$2:$CA$2500,$X$2:$X$2500,$A1969)))</f>
      </c>
      <c r="BY1969" t="str">
        <f>IF($Y1969="","",INDEX($AH$2:$AH$2000,$Y1969)&amp;"")</f>
      </c>
      <c r="BZ1969" t="str">
        <f>IF($Z1969="","",INDEX($AH$2:$AH$2000,$Z1969)&amp;"")</f>
      </c>
      <c r="CA1969">
        <f>IF($Y1969="","",INDEX($BV$2:$BV$2000,$Y1969))</f>
      </c>
      <c r="CB1969">
        <f>IF($Z1969="","",INDEX($BV$2:$BV$2000,$Z1969))</f>
      </c>
    </row>
    <row r="1970">
      <c r="A1970" t="str">
        <f>IF(TRIM(INDEX(games!$A:$A,ROW()))="","",TRIM(INDEX(games!$A:$A,ROW())))</f>
      </c>
      <c r="B1970">
        <f>IF(OR($A1970="",INDEX(games!$B:$B,ROW())=""),"",INDEX(games!$B:$B,ROW()))</f>
      </c>
      <c r="C1970" t="str">
        <f>IF(OR($A1970="",INDEX(games!$C:$C,ROW())=""),"",INDEX(games!$C:$C,ROW()))</f>
      </c>
      <c r="D1970">
        <f>IF($A1970="","",COUNTIF($W$2:$W$2500,$A1970)+COUNTIF($X$2:$X$2500,$A1970))</f>
      </c>
      <c r="E1970">
        <f>IF($A1970="","",IFERROR(MATCH($C1970,$R$2:$R$5,0),0))</f>
      </c>
      <c r="F1970">
        <f>IF($A1970="","",MOD(ROW(),34))</f>
      </c>
      <c r="G1970">
        <f>IF($A1970="",NA(),IF($C1970="Action",$B1970,NA()))</f>
      </c>
      <c r="H1970">
        <f>IF($A1970="",NA(),IF($C1970="Action",1+$F1970*0.023,NA()))</f>
      </c>
      <c r="I1970">
        <f>IF($A1970="",NA(),IF($C1970="Strategy",$B1970,NA()))</f>
      </c>
      <c r="J1970">
        <f>IF($A1970="",NA(),IF($C1970="Strategy",2+$F1970*0.023,NA()))</f>
      </c>
      <c r="K1970">
        <f>IF($A1970="",NA(),IF($C1970="Deckbuilder",$B1970,NA()))</f>
      </c>
      <c r="L1970">
        <f>IF($A1970="",NA(),IF($C1970="Deckbuilder",3+$F1970*0.023,NA()))</f>
      </c>
      <c r="M1970">
        <f>IF($A1970="",NA(),IF($C1970="Traditional",$B1970,NA()))</f>
      </c>
      <c r="N1970">
        <f>IF($A1970="",NA(),IF($C1970="Traditional",4+$F1970*0.023,NA()))</f>
      </c>
      <c r="O1970">
        <f>IF($A1970="","",$D1970+ROW()/1000000)</f>
      </c>
      <c r="P1970" t="str">
        <f>IF(OR($A1970="",INDEX(games!$H:$H,ROW())=""),"",INDEX(games!$H:$H,ROW()))</f>
      </c>
      <c r="Q1970">
        <f>IF(OR($A1970="",$P1970&lt;&gt;"Yes"),"",$D1970+ROW()/1000000)</f>
      </c>
      <c r="T1970">
        <f>IF($Y1970="","",INDEX($B$2:$B$2000,$Y1970))</f>
      </c>
      <c r="U1970">
        <f>IF($Z1970="","",INDEX($B$2:$B$2000,$Z1970))</f>
      </c>
      <c r="V1970">
        <f>IF(OR($T1970="",$U1970=""),"",$U1970-$T1970)</f>
      </c>
      <c r="W1970" t="str">
        <f>IF(TRIM(INDEX(connections!$A:$A,ROW()))="","",TRIM(INDEX(connections!$A:$A,ROW())))</f>
      </c>
      <c r="X1970" t="str">
        <f>IF($W1970="","",TRIM(INDEX(connections!$B:$B,ROW())))</f>
      </c>
      <c r="Y1970">
        <f>IF($W1970="","",IFERROR(MATCH($W1970,$A$2:$A$2000,0),""))</f>
      </c>
      <c r="Z1970">
        <f>IF($X1970="","",IFERROR(MATCH($X1970,$A$2:$A$2000,0),""))</f>
      </c>
      <c r="AA1970" t="str">
        <f>IF($Y1970="","",INDEX($P$2:$P$2000,$Y1970))</f>
      </c>
      <c r="AB1970" t="str">
        <f>IF($Z1970="","",INDEX($P$2:$P$2000,$Z1970))</f>
      </c>
      <c r="AC1970">
        <f>IF(AND($AA1970="Yes",$AB1970="Yes"),1,"")</f>
      </c>
      <c r="AD1970">
        <f>IF(OR($Y1970="",$Z1970=""),"",IF(INDEX($C$2:$C$2000,$Y1970)=INDEX($C$2:$C$2000,$Z1970),0,1))</f>
      </c>
      <c r="AE1970">
        <f>IF($AC1970&lt;&gt;1,"",IF(AND(INDEX($AG$2:$AG$2000,$Y1970)=1,INDEX($AG$2:$AG$2000,$Z1970)=1),1,""))</f>
      </c>
      <c r="AG1970">
        <f>IF($A1970="","",COUNTIFS($W$2:$W$2500,$A1970,$AB$2:$AB$2500,"Yes")+COUNTIFS($X$2:$X$2500,$A1970,$AA$2:$AA$2500,"Yes"))</f>
      </c>
      <c r="AH1970" t="str">
        <f>IF(OR($P1970&lt;&gt;"Yes",N($AG1970)=0),"",IF(AND($AG1970=1,COUNTIFS($W$2:$W$2500,$A1970,$AE$2:$AE$2500,1)+COUNTIFS($X$2:$X$2500,$A1970,$AE$2:$AE$2500,1)&gt;0),"","Yes"))</f>
      </c>
      <c r="AI1970">
        <f>IF($AH1970="Yes",$AG1970,"")</f>
      </c>
      <c r="AJ1970">
        <f>IF($AI1970="","",$AI1970+ROW()/1000000)</f>
      </c>
      <c r="AK1970">
        <f>IF(OR($A1970="",$P1970="Yes",N($AG1970)=0),"",$AG1970+ROW()/1000000)</f>
      </c>
      <c r="AL1970" t="str">
        <f>IF($A1970="","",INDEX(games!$J:$J,ROW())&amp;"")</f>
      </c>
      <c r="AM1970">
        <f>IF($A1970="","",SUMPRODUCT($AO1970:$BD1970,'Map Analysis'!$AP$2^{0,1,2,3,4,5,6,7,8,9,10,11,12,13,14,15}))</f>
      </c>
      <c r="AN1970">
        <f>IF($A1970="","",$AM1970+ROW()/10000000)</f>
      </c>
      <c r="AO1970">
        <f>IF($A1970="","",COUNTIF($W$2:$W$2500,$A1970))</f>
      </c>
      <c r="AP1970">
        <f>IF($A1970="","",SUMIFS($BF$2:$BF$2500,$W$2:$W$2500,$A1970))</f>
      </c>
      <c r="AQ1970">
        <f>IF($A1970="","",SUMIFS($BG$2:$BG$2500,$W$2:$W$2500,$A1970))</f>
      </c>
      <c r="AR1970">
        <f>IF($A1970="","",SUMIFS($BH$2:$BH$2500,$W$2:$W$2500,$A1970))</f>
      </c>
      <c r="AS1970">
        <f>IF($A1970="","",SUMIFS($BI$2:$BI$2500,$W$2:$W$2500,$A1970))</f>
      </c>
      <c r="AT1970">
        <f>IF($A1970="","",SUMIFS($BJ$2:$BJ$2500,$W$2:$W$2500,$A1970))</f>
      </c>
      <c r="AU1970">
        <f>IF($A1970="","",SUMIFS($BK$2:$BK$2500,$W$2:$W$2500,$A1970))</f>
      </c>
      <c r="AV1970">
        <f>IF($A1970="","",SUMIFS($BL$2:$BL$2500,$W$2:$W$2500,$A1970))</f>
      </c>
      <c r="AW1970">
        <f>IF($A1970="","",SUMIFS($BM$2:$BM$2500,$W$2:$W$2500,$A1970))</f>
      </c>
      <c r="AX1970">
        <f>IF($A1970="","",SUMIFS($BN$2:$BN$2500,$W$2:$W$2500,$A1970))</f>
      </c>
      <c r="AY1970">
        <f>IF($A1970="","",SUMIFS($BO$2:$BO$2500,$W$2:$W$2500,$A1970))</f>
      </c>
      <c r="AZ1970">
        <f>IF($A1970="","",SUMIFS($BP$2:$BP$2500,$W$2:$W$2500,$A1970))</f>
      </c>
      <c r="BA1970">
        <f>IF($A1970="","",SUMIFS($BQ$2:$BQ$2500,$W$2:$W$2500,$A1970))</f>
      </c>
      <c r="BB1970">
        <f>IF($A1970="","",SUMIFS($BR$2:$BR$2500,$W$2:$W$2500,$A1970))</f>
      </c>
      <c r="BC1970">
        <f>IF($A1970="","",SUMIFS($BS$2:$BS$2500,$W$2:$W$2500,$A1970))</f>
      </c>
      <c r="BD1970">
        <f>IF($A1970="","",SUMIFS($BT$2:$BT$2500,$W$2:$W$2500,$A1970))</f>
      </c>
      <c r="BF1970">
        <f>IF($Z1970="","",INDEX($AO$2:$AO$2000,$Z1970))</f>
      </c>
      <c r="BG1970">
        <f>IF($Z1970="","",INDEX($AP$2:$AP$2000,$Z1970))</f>
      </c>
      <c r="BH1970">
        <f>IF($Z1970="","",INDEX($AQ$2:$AQ$2000,$Z1970))</f>
      </c>
      <c r="BI1970">
        <f>IF($Z1970="","",INDEX($AR$2:$AR$2000,$Z1970))</f>
      </c>
      <c r="BJ1970">
        <f>IF($Z1970="","",INDEX($AS$2:$AS$2000,$Z1970))</f>
      </c>
      <c r="BK1970">
        <f>IF($Z1970="","",INDEX($AT$2:$AT$2000,$Z1970))</f>
      </c>
      <c r="BL1970">
        <f>IF($Z1970="","",INDEX($AU$2:$AU$2000,$Z1970))</f>
      </c>
      <c r="BM1970">
        <f>IF($Z1970="","",INDEX($AV$2:$AV$2000,$Z1970))</f>
      </c>
      <c r="BN1970">
        <f>IF($Z1970="","",INDEX($AW$2:$AW$2000,$Z1970))</f>
      </c>
      <c r="BO1970">
        <f>IF($Z1970="","",INDEX($AX$2:$AX$2000,$Z1970))</f>
      </c>
      <c r="BP1970">
        <f>IF($Z1970="","",INDEX($AY$2:$AY$2000,$Z1970))</f>
      </c>
      <c r="BQ1970">
        <f>IF($Z1970="","",INDEX($AZ$2:$AZ$2000,$Z1970))</f>
      </c>
      <c r="BR1970">
        <f>IF($Z1970="","",INDEX($BA$2:$BA$2000,$Z1970))</f>
      </c>
      <c r="BS1970">
        <f>IF($Z1970="","",INDEX($BB$2:$BB$2000,$Z1970))</f>
      </c>
      <c r="BT1970">
        <f>IF($Z1970="","",INDEX($BC$2:$BC$2000,$Z1970))</f>
      </c>
      <c r="BV1970">
        <f>IF(OR($A1970="",$P1970&lt;&gt;"Yes",$AH1970="Yes"),"",1+N($AG1970))</f>
      </c>
      <c r="BW1970">
        <f>IF($A1970="","",COUNTIFS($W$2:$W$2500,$A1970,$BZ$2:$BZ$2500,"Yes")+COUNTIFS($X$2:$X$2500,$A1970,$BY$2:$BY$2500,"Yes"))</f>
      </c>
      <c r="BX1970">
        <f>IF(OR($A1970="",$P1970="Yes"),"",IF(N($BW1970)=0,0,1+SUMIFS($CB$2:$CB$2500,$W$2:$W$2500,$A1970)+SUMIFS($CA$2:$CA$2500,$X$2:$X$2500,$A1970)))</f>
      </c>
      <c r="BY1970" t="str">
        <f>IF($Y1970="","",INDEX($AH$2:$AH$2000,$Y1970)&amp;"")</f>
      </c>
      <c r="BZ1970" t="str">
        <f>IF($Z1970="","",INDEX($AH$2:$AH$2000,$Z1970)&amp;"")</f>
      </c>
      <c r="CA1970">
        <f>IF($Y1970="","",INDEX($BV$2:$BV$2000,$Y1970))</f>
      </c>
      <c r="CB1970">
        <f>IF($Z1970="","",INDEX($BV$2:$BV$2000,$Z1970))</f>
      </c>
    </row>
    <row r="1971">
      <c r="A1971" t="str">
        <f>IF(TRIM(INDEX(games!$A:$A,ROW()))="","",TRIM(INDEX(games!$A:$A,ROW())))</f>
      </c>
      <c r="B1971">
        <f>IF(OR($A1971="",INDEX(games!$B:$B,ROW())=""),"",INDEX(games!$B:$B,ROW()))</f>
      </c>
      <c r="C1971" t="str">
        <f>IF(OR($A1971="",INDEX(games!$C:$C,ROW())=""),"",INDEX(games!$C:$C,ROW()))</f>
      </c>
      <c r="D1971">
        <f>IF($A1971="","",COUNTIF($W$2:$W$2500,$A1971)+COUNTIF($X$2:$X$2500,$A1971))</f>
      </c>
      <c r="E1971">
        <f>IF($A1971="","",IFERROR(MATCH($C1971,$R$2:$R$5,0),0))</f>
      </c>
      <c r="F1971">
        <f>IF($A1971="","",MOD(ROW(),34))</f>
      </c>
      <c r="G1971">
        <f>IF($A1971="",NA(),IF($C1971="Action",$B1971,NA()))</f>
      </c>
      <c r="H1971">
        <f>IF($A1971="",NA(),IF($C1971="Action",1+$F1971*0.023,NA()))</f>
      </c>
      <c r="I1971">
        <f>IF($A1971="",NA(),IF($C1971="Strategy",$B1971,NA()))</f>
      </c>
      <c r="J1971">
        <f>IF($A1971="",NA(),IF($C1971="Strategy",2+$F1971*0.023,NA()))</f>
      </c>
      <c r="K1971">
        <f>IF($A1971="",NA(),IF($C1971="Deckbuilder",$B1971,NA()))</f>
      </c>
      <c r="L1971">
        <f>IF($A1971="",NA(),IF($C1971="Deckbuilder",3+$F1971*0.023,NA()))</f>
      </c>
      <c r="M1971">
        <f>IF($A1971="",NA(),IF($C1971="Traditional",$B1971,NA()))</f>
      </c>
      <c r="N1971">
        <f>IF($A1971="",NA(),IF($C1971="Traditional",4+$F1971*0.023,NA()))</f>
      </c>
      <c r="O1971">
        <f>IF($A1971="","",$D1971+ROW()/1000000)</f>
      </c>
      <c r="P1971" t="str">
        <f>IF(OR($A1971="",INDEX(games!$H:$H,ROW())=""),"",INDEX(games!$H:$H,ROW()))</f>
      </c>
      <c r="Q1971">
        <f>IF(OR($A1971="",$P1971&lt;&gt;"Yes"),"",$D1971+ROW()/1000000)</f>
      </c>
      <c r="T1971">
        <f>IF($Y1971="","",INDEX($B$2:$B$2000,$Y1971))</f>
      </c>
      <c r="U1971">
        <f>IF($Z1971="","",INDEX($B$2:$B$2000,$Z1971))</f>
      </c>
      <c r="V1971">
        <f>IF(OR($T1971="",$U1971=""),"",$U1971-$T1971)</f>
      </c>
      <c r="W1971" t="str">
        <f>IF(TRIM(INDEX(connections!$A:$A,ROW()))="","",TRIM(INDEX(connections!$A:$A,ROW())))</f>
      </c>
      <c r="X1971" t="str">
        <f>IF($W1971="","",TRIM(INDEX(connections!$B:$B,ROW())))</f>
      </c>
      <c r="Y1971">
        <f>IF($W1971="","",IFERROR(MATCH($W1971,$A$2:$A$2000,0),""))</f>
      </c>
      <c r="Z1971">
        <f>IF($X1971="","",IFERROR(MATCH($X1971,$A$2:$A$2000,0),""))</f>
      </c>
      <c r="AA1971" t="str">
        <f>IF($Y1971="","",INDEX($P$2:$P$2000,$Y1971))</f>
      </c>
      <c r="AB1971" t="str">
        <f>IF($Z1971="","",INDEX($P$2:$P$2000,$Z1971))</f>
      </c>
      <c r="AC1971">
        <f>IF(AND($AA1971="Yes",$AB1971="Yes"),1,"")</f>
      </c>
      <c r="AD1971">
        <f>IF(OR($Y1971="",$Z1971=""),"",IF(INDEX($C$2:$C$2000,$Y1971)=INDEX($C$2:$C$2000,$Z1971),0,1))</f>
      </c>
      <c r="AE1971">
        <f>IF($AC1971&lt;&gt;1,"",IF(AND(INDEX($AG$2:$AG$2000,$Y1971)=1,INDEX($AG$2:$AG$2000,$Z1971)=1),1,""))</f>
      </c>
      <c r="AG1971">
        <f>IF($A1971="","",COUNTIFS($W$2:$W$2500,$A1971,$AB$2:$AB$2500,"Yes")+COUNTIFS($X$2:$X$2500,$A1971,$AA$2:$AA$2500,"Yes"))</f>
      </c>
      <c r="AH1971" t="str">
        <f>IF(OR($P1971&lt;&gt;"Yes",N($AG1971)=0),"",IF(AND($AG1971=1,COUNTIFS($W$2:$W$2500,$A1971,$AE$2:$AE$2500,1)+COUNTIFS($X$2:$X$2500,$A1971,$AE$2:$AE$2500,1)&gt;0),"","Yes"))</f>
      </c>
      <c r="AI1971">
        <f>IF($AH1971="Yes",$AG1971,"")</f>
      </c>
      <c r="AJ1971">
        <f>IF($AI1971="","",$AI1971+ROW()/1000000)</f>
      </c>
      <c r="AK1971">
        <f>IF(OR($A1971="",$P1971="Yes",N($AG1971)=0),"",$AG1971+ROW()/1000000)</f>
      </c>
      <c r="AL1971" t="str">
        <f>IF($A1971="","",INDEX(games!$J:$J,ROW())&amp;"")</f>
      </c>
      <c r="AM1971">
        <f>IF($A1971="","",SUMPRODUCT($AO1971:$BD1971,'Map Analysis'!$AP$2^{0,1,2,3,4,5,6,7,8,9,10,11,12,13,14,15}))</f>
      </c>
      <c r="AN1971">
        <f>IF($A1971="","",$AM1971+ROW()/10000000)</f>
      </c>
      <c r="AO1971">
        <f>IF($A1971="","",COUNTIF($W$2:$W$2500,$A1971))</f>
      </c>
      <c r="AP1971">
        <f>IF($A1971="","",SUMIFS($BF$2:$BF$2500,$W$2:$W$2500,$A1971))</f>
      </c>
      <c r="AQ1971">
        <f>IF($A1971="","",SUMIFS($BG$2:$BG$2500,$W$2:$W$2500,$A1971))</f>
      </c>
      <c r="AR1971">
        <f>IF($A1971="","",SUMIFS($BH$2:$BH$2500,$W$2:$W$2500,$A1971))</f>
      </c>
      <c r="AS1971">
        <f>IF($A1971="","",SUMIFS($BI$2:$BI$2500,$W$2:$W$2500,$A1971))</f>
      </c>
      <c r="AT1971">
        <f>IF($A1971="","",SUMIFS($BJ$2:$BJ$2500,$W$2:$W$2500,$A1971))</f>
      </c>
      <c r="AU1971">
        <f>IF($A1971="","",SUMIFS($BK$2:$BK$2500,$W$2:$W$2500,$A1971))</f>
      </c>
      <c r="AV1971">
        <f>IF($A1971="","",SUMIFS($BL$2:$BL$2500,$W$2:$W$2500,$A1971))</f>
      </c>
      <c r="AW1971">
        <f>IF($A1971="","",SUMIFS($BM$2:$BM$2500,$W$2:$W$2500,$A1971))</f>
      </c>
      <c r="AX1971">
        <f>IF($A1971="","",SUMIFS($BN$2:$BN$2500,$W$2:$W$2500,$A1971))</f>
      </c>
      <c r="AY1971">
        <f>IF($A1971="","",SUMIFS($BO$2:$BO$2500,$W$2:$W$2500,$A1971))</f>
      </c>
      <c r="AZ1971">
        <f>IF($A1971="","",SUMIFS($BP$2:$BP$2500,$W$2:$W$2500,$A1971))</f>
      </c>
      <c r="BA1971">
        <f>IF($A1971="","",SUMIFS($BQ$2:$BQ$2500,$W$2:$W$2500,$A1971))</f>
      </c>
      <c r="BB1971">
        <f>IF($A1971="","",SUMIFS($BR$2:$BR$2500,$W$2:$W$2500,$A1971))</f>
      </c>
      <c r="BC1971">
        <f>IF($A1971="","",SUMIFS($BS$2:$BS$2500,$W$2:$W$2500,$A1971))</f>
      </c>
      <c r="BD1971">
        <f>IF($A1971="","",SUMIFS($BT$2:$BT$2500,$W$2:$W$2500,$A1971))</f>
      </c>
      <c r="BF1971">
        <f>IF($Z1971="","",INDEX($AO$2:$AO$2000,$Z1971))</f>
      </c>
      <c r="BG1971">
        <f>IF($Z1971="","",INDEX($AP$2:$AP$2000,$Z1971))</f>
      </c>
      <c r="BH1971">
        <f>IF($Z1971="","",INDEX($AQ$2:$AQ$2000,$Z1971))</f>
      </c>
      <c r="BI1971">
        <f>IF($Z1971="","",INDEX($AR$2:$AR$2000,$Z1971))</f>
      </c>
      <c r="BJ1971">
        <f>IF($Z1971="","",INDEX($AS$2:$AS$2000,$Z1971))</f>
      </c>
      <c r="BK1971">
        <f>IF($Z1971="","",INDEX($AT$2:$AT$2000,$Z1971))</f>
      </c>
      <c r="BL1971">
        <f>IF($Z1971="","",INDEX($AU$2:$AU$2000,$Z1971))</f>
      </c>
      <c r="BM1971">
        <f>IF($Z1971="","",INDEX($AV$2:$AV$2000,$Z1971))</f>
      </c>
      <c r="BN1971">
        <f>IF($Z1971="","",INDEX($AW$2:$AW$2000,$Z1971))</f>
      </c>
      <c r="BO1971">
        <f>IF($Z1971="","",INDEX($AX$2:$AX$2000,$Z1971))</f>
      </c>
      <c r="BP1971">
        <f>IF($Z1971="","",INDEX($AY$2:$AY$2000,$Z1971))</f>
      </c>
      <c r="BQ1971">
        <f>IF($Z1971="","",INDEX($AZ$2:$AZ$2000,$Z1971))</f>
      </c>
      <c r="BR1971">
        <f>IF($Z1971="","",INDEX($BA$2:$BA$2000,$Z1971))</f>
      </c>
      <c r="BS1971">
        <f>IF($Z1971="","",INDEX($BB$2:$BB$2000,$Z1971))</f>
      </c>
      <c r="BT1971">
        <f>IF($Z1971="","",INDEX($BC$2:$BC$2000,$Z1971))</f>
      </c>
      <c r="BV1971">
        <f>IF(OR($A1971="",$P1971&lt;&gt;"Yes",$AH1971="Yes"),"",1+N($AG1971))</f>
      </c>
      <c r="BW1971">
        <f>IF($A1971="","",COUNTIFS($W$2:$W$2500,$A1971,$BZ$2:$BZ$2500,"Yes")+COUNTIFS($X$2:$X$2500,$A1971,$BY$2:$BY$2500,"Yes"))</f>
      </c>
      <c r="BX1971">
        <f>IF(OR($A1971="",$P1971="Yes"),"",IF(N($BW1971)=0,0,1+SUMIFS($CB$2:$CB$2500,$W$2:$W$2500,$A1971)+SUMIFS($CA$2:$CA$2500,$X$2:$X$2500,$A1971)))</f>
      </c>
      <c r="BY1971" t="str">
        <f>IF($Y1971="","",INDEX($AH$2:$AH$2000,$Y1971)&amp;"")</f>
      </c>
      <c r="BZ1971" t="str">
        <f>IF($Z1971="","",INDEX($AH$2:$AH$2000,$Z1971)&amp;"")</f>
      </c>
      <c r="CA1971">
        <f>IF($Y1971="","",INDEX($BV$2:$BV$2000,$Y1971))</f>
      </c>
      <c r="CB1971">
        <f>IF($Z1971="","",INDEX($BV$2:$BV$2000,$Z1971))</f>
      </c>
    </row>
    <row r="1972">
      <c r="A1972" t="str">
        <f>IF(TRIM(INDEX(games!$A:$A,ROW()))="","",TRIM(INDEX(games!$A:$A,ROW())))</f>
      </c>
      <c r="B1972">
        <f>IF(OR($A1972="",INDEX(games!$B:$B,ROW())=""),"",INDEX(games!$B:$B,ROW()))</f>
      </c>
      <c r="C1972" t="str">
        <f>IF(OR($A1972="",INDEX(games!$C:$C,ROW())=""),"",INDEX(games!$C:$C,ROW()))</f>
      </c>
      <c r="D1972">
        <f>IF($A1972="","",COUNTIF($W$2:$W$2500,$A1972)+COUNTIF($X$2:$X$2500,$A1972))</f>
      </c>
      <c r="E1972">
        <f>IF($A1972="","",IFERROR(MATCH($C1972,$R$2:$R$5,0),0))</f>
      </c>
      <c r="F1972">
        <f>IF($A1972="","",MOD(ROW(),34))</f>
      </c>
      <c r="G1972">
        <f>IF($A1972="",NA(),IF($C1972="Action",$B1972,NA()))</f>
      </c>
      <c r="H1972">
        <f>IF($A1972="",NA(),IF($C1972="Action",1+$F1972*0.023,NA()))</f>
      </c>
      <c r="I1972">
        <f>IF($A1972="",NA(),IF($C1972="Strategy",$B1972,NA()))</f>
      </c>
      <c r="J1972">
        <f>IF($A1972="",NA(),IF($C1972="Strategy",2+$F1972*0.023,NA()))</f>
      </c>
      <c r="K1972">
        <f>IF($A1972="",NA(),IF($C1972="Deckbuilder",$B1972,NA()))</f>
      </c>
      <c r="L1972">
        <f>IF($A1972="",NA(),IF($C1972="Deckbuilder",3+$F1972*0.023,NA()))</f>
      </c>
      <c r="M1972">
        <f>IF($A1972="",NA(),IF($C1972="Traditional",$B1972,NA()))</f>
      </c>
      <c r="N1972">
        <f>IF($A1972="",NA(),IF($C1972="Traditional",4+$F1972*0.023,NA()))</f>
      </c>
      <c r="O1972">
        <f>IF($A1972="","",$D1972+ROW()/1000000)</f>
      </c>
      <c r="P1972" t="str">
        <f>IF(OR($A1972="",INDEX(games!$H:$H,ROW())=""),"",INDEX(games!$H:$H,ROW()))</f>
      </c>
      <c r="Q1972">
        <f>IF(OR($A1972="",$P1972&lt;&gt;"Yes"),"",$D1972+ROW()/1000000)</f>
      </c>
      <c r="T1972">
        <f>IF($Y1972="","",INDEX($B$2:$B$2000,$Y1972))</f>
      </c>
      <c r="U1972">
        <f>IF($Z1972="","",INDEX($B$2:$B$2000,$Z1972))</f>
      </c>
      <c r="V1972">
        <f>IF(OR($T1972="",$U1972=""),"",$U1972-$T1972)</f>
      </c>
      <c r="W1972" t="str">
        <f>IF(TRIM(INDEX(connections!$A:$A,ROW()))="","",TRIM(INDEX(connections!$A:$A,ROW())))</f>
      </c>
      <c r="X1972" t="str">
        <f>IF($W1972="","",TRIM(INDEX(connections!$B:$B,ROW())))</f>
      </c>
      <c r="Y1972">
        <f>IF($W1972="","",IFERROR(MATCH($W1972,$A$2:$A$2000,0),""))</f>
      </c>
      <c r="Z1972">
        <f>IF($X1972="","",IFERROR(MATCH($X1972,$A$2:$A$2000,0),""))</f>
      </c>
      <c r="AA1972" t="str">
        <f>IF($Y1972="","",INDEX($P$2:$P$2000,$Y1972))</f>
      </c>
      <c r="AB1972" t="str">
        <f>IF($Z1972="","",INDEX($P$2:$P$2000,$Z1972))</f>
      </c>
      <c r="AC1972">
        <f>IF(AND($AA1972="Yes",$AB1972="Yes"),1,"")</f>
      </c>
      <c r="AD1972">
        <f>IF(OR($Y1972="",$Z1972=""),"",IF(INDEX($C$2:$C$2000,$Y1972)=INDEX($C$2:$C$2000,$Z1972),0,1))</f>
      </c>
      <c r="AE1972">
        <f>IF($AC1972&lt;&gt;1,"",IF(AND(INDEX($AG$2:$AG$2000,$Y1972)=1,INDEX($AG$2:$AG$2000,$Z1972)=1),1,""))</f>
      </c>
      <c r="AG1972">
        <f>IF($A1972="","",COUNTIFS($W$2:$W$2500,$A1972,$AB$2:$AB$2500,"Yes")+COUNTIFS($X$2:$X$2500,$A1972,$AA$2:$AA$2500,"Yes"))</f>
      </c>
      <c r="AH1972" t="str">
        <f>IF(OR($P1972&lt;&gt;"Yes",N($AG1972)=0),"",IF(AND($AG1972=1,COUNTIFS($W$2:$W$2500,$A1972,$AE$2:$AE$2500,1)+COUNTIFS($X$2:$X$2500,$A1972,$AE$2:$AE$2500,1)&gt;0),"","Yes"))</f>
      </c>
      <c r="AI1972">
        <f>IF($AH1972="Yes",$AG1972,"")</f>
      </c>
      <c r="AJ1972">
        <f>IF($AI1972="","",$AI1972+ROW()/1000000)</f>
      </c>
      <c r="AK1972">
        <f>IF(OR($A1972="",$P1972="Yes",N($AG1972)=0),"",$AG1972+ROW()/1000000)</f>
      </c>
      <c r="AL1972" t="str">
        <f>IF($A1972="","",INDEX(games!$J:$J,ROW())&amp;"")</f>
      </c>
      <c r="AM1972">
        <f>IF($A1972="","",SUMPRODUCT($AO1972:$BD1972,'Map Analysis'!$AP$2^{0,1,2,3,4,5,6,7,8,9,10,11,12,13,14,15}))</f>
      </c>
      <c r="AN1972">
        <f>IF($A1972="","",$AM1972+ROW()/10000000)</f>
      </c>
      <c r="AO1972">
        <f>IF($A1972="","",COUNTIF($W$2:$W$2500,$A1972))</f>
      </c>
      <c r="AP1972">
        <f>IF($A1972="","",SUMIFS($BF$2:$BF$2500,$W$2:$W$2500,$A1972))</f>
      </c>
      <c r="AQ1972">
        <f>IF($A1972="","",SUMIFS($BG$2:$BG$2500,$W$2:$W$2500,$A1972))</f>
      </c>
      <c r="AR1972">
        <f>IF($A1972="","",SUMIFS($BH$2:$BH$2500,$W$2:$W$2500,$A1972))</f>
      </c>
      <c r="AS1972">
        <f>IF($A1972="","",SUMIFS($BI$2:$BI$2500,$W$2:$W$2500,$A1972))</f>
      </c>
      <c r="AT1972">
        <f>IF($A1972="","",SUMIFS($BJ$2:$BJ$2500,$W$2:$W$2500,$A1972))</f>
      </c>
      <c r="AU1972">
        <f>IF($A1972="","",SUMIFS($BK$2:$BK$2500,$W$2:$W$2500,$A1972))</f>
      </c>
      <c r="AV1972">
        <f>IF($A1972="","",SUMIFS($BL$2:$BL$2500,$W$2:$W$2500,$A1972))</f>
      </c>
      <c r="AW1972">
        <f>IF($A1972="","",SUMIFS($BM$2:$BM$2500,$W$2:$W$2500,$A1972))</f>
      </c>
      <c r="AX1972">
        <f>IF($A1972="","",SUMIFS($BN$2:$BN$2500,$W$2:$W$2500,$A1972))</f>
      </c>
      <c r="AY1972">
        <f>IF($A1972="","",SUMIFS($BO$2:$BO$2500,$W$2:$W$2500,$A1972))</f>
      </c>
      <c r="AZ1972">
        <f>IF($A1972="","",SUMIFS($BP$2:$BP$2500,$W$2:$W$2500,$A1972))</f>
      </c>
      <c r="BA1972">
        <f>IF($A1972="","",SUMIFS($BQ$2:$BQ$2500,$W$2:$W$2500,$A1972))</f>
      </c>
      <c r="BB1972">
        <f>IF($A1972="","",SUMIFS($BR$2:$BR$2500,$W$2:$W$2500,$A1972))</f>
      </c>
      <c r="BC1972">
        <f>IF($A1972="","",SUMIFS($BS$2:$BS$2500,$W$2:$W$2500,$A1972))</f>
      </c>
      <c r="BD1972">
        <f>IF($A1972="","",SUMIFS($BT$2:$BT$2500,$W$2:$W$2500,$A1972))</f>
      </c>
      <c r="BF1972">
        <f>IF($Z1972="","",INDEX($AO$2:$AO$2000,$Z1972))</f>
      </c>
      <c r="BG1972">
        <f>IF($Z1972="","",INDEX($AP$2:$AP$2000,$Z1972))</f>
      </c>
      <c r="BH1972">
        <f>IF($Z1972="","",INDEX($AQ$2:$AQ$2000,$Z1972))</f>
      </c>
      <c r="BI1972">
        <f>IF($Z1972="","",INDEX($AR$2:$AR$2000,$Z1972))</f>
      </c>
      <c r="BJ1972">
        <f>IF($Z1972="","",INDEX($AS$2:$AS$2000,$Z1972))</f>
      </c>
      <c r="BK1972">
        <f>IF($Z1972="","",INDEX($AT$2:$AT$2000,$Z1972))</f>
      </c>
      <c r="BL1972">
        <f>IF($Z1972="","",INDEX($AU$2:$AU$2000,$Z1972))</f>
      </c>
      <c r="BM1972">
        <f>IF($Z1972="","",INDEX($AV$2:$AV$2000,$Z1972))</f>
      </c>
      <c r="BN1972">
        <f>IF($Z1972="","",INDEX($AW$2:$AW$2000,$Z1972))</f>
      </c>
      <c r="BO1972">
        <f>IF($Z1972="","",INDEX($AX$2:$AX$2000,$Z1972))</f>
      </c>
      <c r="BP1972">
        <f>IF($Z1972="","",INDEX($AY$2:$AY$2000,$Z1972))</f>
      </c>
      <c r="BQ1972">
        <f>IF($Z1972="","",INDEX($AZ$2:$AZ$2000,$Z1972))</f>
      </c>
      <c r="BR1972">
        <f>IF($Z1972="","",INDEX($BA$2:$BA$2000,$Z1972))</f>
      </c>
      <c r="BS1972">
        <f>IF($Z1972="","",INDEX($BB$2:$BB$2000,$Z1972))</f>
      </c>
      <c r="BT1972">
        <f>IF($Z1972="","",INDEX($BC$2:$BC$2000,$Z1972))</f>
      </c>
      <c r="BV1972">
        <f>IF(OR($A1972="",$P1972&lt;&gt;"Yes",$AH1972="Yes"),"",1+N($AG1972))</f>
      </c>
      <c r="BW1972">
        <f>IF($A1972="","",COUNTIFS($W$2:$W$2500,$A1972,$BZ$2:$BZ$2500,"Yes")+COUNTIFS($X$2:$X$2500,$A1972,$BY$2:$BY$2500,"Yes"))</f>
      </c>
      <c r="BX1972">
        <f>IF(OR($A1972="",$P1972="Yes"),"",IF(N($BW1972)=0,0,1+SUMIFS($CB$2:$CB$2500,$W$2:$W$2500,$A1972)+SUMIFS($CA$2:$CA$2500,$X$2:$X$2500,$A1972)))</f>
      </c>
      <c r="BY1972" t="str">
        <f>IF($Y1972="","",INDEX($AH$2:$AH$2000,$Y1972)&amp;"")</f>
      </c>
      <c r="BZ1972" t="str">
        <f>IF($Z1972="","",INDEX($AH$2:$AH$2000,$Z1972)&amp;"")</f>
      </c>
      <c r="CA1972">
        <f>IF($Y1972="","",INDEX($BV$2:$BV$2000,$Y1972))</f>
      </c>
      <c r="CB1972">
        <f>IF($Z1972="","",INDEX($BV$2:$BV$2000,$Z1972))</f>
      </c>
    </row>
    <row r="1973">
      <c r="A1973" t="str">
        <f>IF(TRIM(INDEX(games!$A:$A,ROW()))="","",TRIM(INDEX(games!$A:$A,ROW())))</f>
      </c>
      <c r="B1973">
        <f>IF(OR($A1973="",INDEX(games!$B:$B,ROW())=""),"",INDEX(games!$B:$B,ROW()))</f>
      </c>
      <c r="C1973" t="str">
        <f>IF(OR($A1973="",INDEX(games!$C:$C,ROW())=""),"",INDEX(games!$C:$C,ROW()))</f>
      </c>
      <c r="D1973">
        <f>IF($A1973="","",COUNTIF($W$2:$W$2500,$A1973)+COUNTIF($X$2:$X$2500,$A1973))</f>
      </c>
      <c r="E1973">
        <f>IF($A1973="","",IFERROR(MATCH($C1973,$R$2:$R$5,0),0))</f>
      </c>
      <c r="F1973">
        <f>IF($A1973="","",MOD(ROW(),34))</f>
      </c>
      <c r="G1973">
        <f>IF($A1973="",NA(),IF($C1973="Action",$B1973,NA()))</f>
      </c>
      <c r="H1973">
        <f>IF($A1973="",NA(),IF($C1973="Action",1+$F1973*0.023,NA()))</f>
      </c>
      <c r="I1973">
        <f>IF($A1973="",NA(),IF($C1973="Strategy",$B1973,NA()))</f>
      </c>
      <c r="J1973">
        <f>IF($A1973="",NA(),IF($C1973="Strategy",2+$F1973*0.023,NA()))</f>
      </c>
      <c r="K1973">
        <f>IF($A1973="",NA(),IF($C1973="Deckbuilder",$B1973,NA()))</f>
      </c>
      <c r="L1973">
        <f>IF($A1973="",NA(),IF($C1973="Deckbuilder",3+$F1973*0.023,NA()))</f>
      </c>
      <c r="M1973">
        <f>IF($A1973="",NA(),IF($C1973="Traditional",$B1973,NA()))</f>
      </c>
      <c r="N1973">
        <f>IF($A1973="",NA(),IF($C1973="Traditional",4+$F1973*0.023,NA()))</f>
      </c>
      <c r="O1973">
        <f>IF($A1973="","",$D1973+ROW()/1000000)</f>
      </c>
      <c r="P1973" t="str">
        <f>IF(OR($A1973="",INDEX(games!$H:$H,ROW())=""),"",INDEX(games!$H:$H,ROW()))</f>
      </c>
      <c r="Q1973">
        <f>IF(OR($A1973="",$P1973&lt;&gt;"Yes"),"",$D1973+ROW()/1000000)</f>
      </c>
      <c r="T1973">
        <f>IF($Y1973="","",INDEX($B$2:$B$2000,$Y1973))</f>
      </c>
      <c r="U1973">
        <f>IF($Z1973="","",INDEX($B$2:$B$2000,$Z1973))</f>
      </c>
      <c r="V1973">
        <f>IF(OR($T1973="",$U1973=""),"",$U1973-$T1973)</f>
      </c>
      <c r="W1973" t="str">
        <f>IF(TRIM(INDEX(connections!$A:$A,ROW()))="","",TRIM(INDEX(connections!$A:$A,ROW())))</f>
      </c>
      <c r="X1973" t="str">
        <f>IF($W1973="","",TRIM(INDEX(connections!$B:$B,ROW())))</f>
      </c>
      <c r="Y1973">
        <f>IF($W1973="","",IFERROR(MATCH($W1973,$A$2:$A$2000,0),""))</f>
      </c>
      <c r="Z1973">
        <f>IF($X1973="","",IFERROR(MATCH($X1973,$A$2:$A$2000,0),""))</f>
      </c>
      <c r="AA1973" t="str">
        <f>IF($Y1973="","",INDEX($P$2:$P$2000,$Y1973))</f>
      </c>
      <c r="AB1973" t="str">
        <f>IF($Z1973="","",INDEX($P$2:$P$2000,$Z1973))</f>
      </c>
      <c r="AC1973">
        <f>IF(AND($AA1973="Yes",$AB1973="Yes"),1,"")</f>
      </c>
      <c r="AD1973">
        <f>IF(OR($Y1973="",$Z1973=""),"",IF(INDEX($C$2:$C$2000,$Y1973)=INDEX($C$2:$C$2000,$Z1973),0,1))</f>
      </c>
      <c r="AE1973">
        <f>IF($AC1973&lt;&gt;1,"",IF(AND(INDEX($AG$2:$AG$2000,$Y1973)=1,INDEX($AG$2:$AG$2000,$Z1973)=1),1,""))</f>
      </c>
      <c r="AG1973">
        <f>IF($A1973="","",COUNTIFS($W$2:$W$2500,$A1973,$AB$2:$AB$2500,"Yes")+COUNTIFS($X$2:$X$2500,$A1973,$AA$2:$AA$2500,"Yes"))</f>
      </c>
      <c r="AH1973" t="str">
        <f>IF(OR($P1973&lt;&gt;"Yes",N($AG1973)=0),"",IF(AND($AG1973=1,COUNTIFS($W$2:$W$2500,$A1973,$AE$2:$AE$2500,1)+COUNTIFS($X$2:$X$2500,$A1973,$AE$2:$AE$2500,1)&gt;0),"","Yes"))</f>
      </c>
      <c r="AI1973">
        <f>IF($AH1973="Yes",$AG1973,"")</f>
      </c>
      <c r="AJ1973">
        <f>IF($AI1973="","",$AI1973+ROW()/1000000)</f>
      </c>
      <c r="AK1973">
        <f>IF(OR($A1973="",$P1973="Yes",N($AG1973)=0),"",$AG1973+ROW()/1000000)</f>
      </c>
      <c r="AL1973" t="str">
        <f>IF($A1973="","",INDEX(games!$J:$J,ROW())&amp;"")</f>
      </c>
      <c r="AM1973">
        <f>IF($A1973="","",SUMPRODUCT($AO1973:$BD1973,'Map Analysis'!$AP$2^{0,1,2,3,4,5,6,7,8,9,10,11,12,13,14,15}))</f>
      </c>
      <c r="AN1973">
        <f>IF($A1973="","",$AM1973+ROW()/10000000)</f>
      </c>
      <c r="AO1973">
        <f>IF($A1973="","",COUNTIF($W$2:$W$2500,$A1973))</f>
      </c>
      <c r="AP1973">
        <f>IF($A1973="","",SUMIFS($BF$2:$BF$2500,$W$2:$W$2500,$A1973))</f>
      </c>
      <c r="AQ1973">
        <f>IF($A1973="","",SUMIFS($BG$2:$BG$2500,$W$2:$W$2500,$A1973))</f>
      </c>
      <c r="AR1973">
        <f>IF($A1973="","",SUMIFS($BH$2:$BH$2500,$W$2:$W$2500,$A1973))</f>
      </c>
      <c r="AS1973">
        <f>IF($A1973="","",SUMIFS($BI$2:$BI$2500,$W$2:$W$2500,$A1973))</f>
      </c>
      <c r="AT1973">
        <f>IF($A1973="","",SUMIFS($BJ$2:$BJ$2500,$W$2:$W$2500,$A1973))</f>
      </c>
      <c r="AU1973">
        <f>IF($A1973="","",SUMIFS($BK$2:$BK$2500,$W$2:$W$2500,$A1973))</f>
      </c>
      <c r="AV1973">
        <f>IF($A1973="","",SUMIFS($BL$2:$BL$2500,$W$2:$W$2500,$A1973))</f>
      </c>
      <c r="AW1973">
        <f>IF($A1973="","",SUMIFS($BM$2:$BM$2500,$W$2:$W$2500,$A1973))</f>
      </c>
      <c r="AX1973">
        <f>IF($A1973="","",SUMIFS($BN$2:$BN$2500,$W$2:$W$2500,$A1973))</f>
      </c>
      <c r="AY1973">
        <f>IF($A1973="","",SUMIFS($BO$2:$BO$2500,$W$2:$W$2500,$A1973))</f>
      </c>
      <c r="AZ1973">
        <f>IF($A1973="","",SUMIFS($BP$2:$BP$2500,$W$2:$W$2500,$A1973))</f>
      </c>
      <c r="BA1973">
        <f>IF($A1973="","",SUMIFS($BQ$2:$BQ$2500,$W$2:$W$2500,$A1973))</f>
      </c>
      <c r="BB1973">
        <f>IF($A1973="","",SUMIFS($BR$2:$BR$2500,$W$2:$W$2500,$A1973))</f>
      </c>
      <c r="BC1973">
        <f>IF($A1973="","",SUMIFS($BS$2:$BS$2500,$W$2:$W$2500,$A1973))</f>
      </c>
      <c r="BD1973">
        <f>IF($A1973="","",SUMIFS($BT$2:$BT$2500,$W$2:$W$2500,$A1973))</f>
      </c>
      <c r="BF1973">
        <f>IF($Z1973="","",INDEX($AO$2:$AO$2000,$Z1973))</f>
      </c>
      <c r="BG1973">
        <f>IF($Z1973="","",INDEX($AP$2:$AP$2000,$Z1973))</f>
      </c>
      <c r="BH1973">
        <f>IF($Z1973="","",INDEX($AQ$2:$AQ$2000,$Z1973))</f>
      </c>
      <c r="BI1973">
        <f>IF($Z1973="","",INDEX($AR$2:$AR$2000,$Z1973))</f>
      </c>
      <c r="BJ1973">
        <f>IF($Z1973="","",INDEX($AS$2:$AS$2000,$Z1973))</f>
      </c>
      <c r="BK1973">
        <f>IF($Z1973="","",INDEX($AT$2:$AT$2000,$Z1973))</f>
      </c>
      <c r="BL1973">
        <f>IF($Z1973="","",INDEX($AU$2:$AU$2000,$Z1973))</f>
      </c>
      <c r="BM1973">
        <f>IF($Z1973="","",INDEX($AV$2:$AV$2000,$Z1973))</f>
      </c>
      <c r="BN1973">
        <f>IF($Z1973="","",INDEX($AW$2:$AW$2000,$Z1973))</f>
      </c>
      <c r="BO1973">
        <f>IF($Z1973="","",INDEX($AX$2:$AX$2000,$Z1973))</f>
      </c>
      <c r="BP1973">
        <f>IF($Z1973="","",INDEX($AY$2:$AY$2000,$Z1973))</f>
      </c>
      <c r="BQ1973">
        <f>IF($Z1973="","",INDEX($AZ$2:$AZ$2000,$Z1973))</f>
      </c>
      <c r="BR1973">
        <f>IF($Z1973="","",INDEX($BA$2:$BA$2000,$Z1973))</f>
      </c>
      <c r="BS1973">
        <f>IF($Z1973="","",INDEX($BB$2:$BB$2000,$Z1973))</f>
      </c>
      <c r="BT1973">
        <f>IF($Z1973="","",INDEX($BC$2:$BC$2000,$Z1973))</f>
      </c>
      <c r="BV1973">
        <f>IF(OR($A1973="",$P1973&lt;&gt;"Yes",$AH1973="Yes"),"",1+N($AG1973))</f>
      </c>
      <c r="BW1973">
        <f>IF($A1973="","",COUNTIFS($W$2:$W$2500,$A1973,$BZ$2:$BZ$2500,"Yes")+COUNTIFS($X$2:$X$2500,$A1973,$BY$2:$BY$2500,"Yes"))</f>
      </c>
      <c r="BX1973">
        <f>IF(OR($A1973="",$P1973="Yes"),"",IF(N($BW1973)=0,0,1+SUMIFS($CB$2:$CB$2500,$W$2:$W$2500,$A1973)+SUMIFS($CA$2:$CA$2500,$X$2:$X$2500,$A1973)))</f>
      </c>
      <c r="BY1973" t="str">
        <f>IF($Y1973="","",INDEX($AH$2:$AH$2000,$Y1973)&amp;"")</f>
      </c>
      <c r="BZ1973" t="str">
        <f>IF($Z1973="","",INDEX($AH$2:$AH$2000,$Z1973)&amp;"")</f>
      </c>
      <c r="CA1973">
        <f>IF($Y1973="","",INDEX($BV$2:$BV$2000,$Y1973))</f>
      </c>
      <c r="CB1973">
        <f>IF($Z1973="","",INDEX($BV$2:$BV$2000,$Z1973))</f>
      </c>
    </row>
    <row r="1974">
      <c r="A1974" t="str">
        <f>IF(TRIM(INDEX(games!$A:$A,ROW()))="","",TRIM(INDEX(games!$A:$A,ROW())))</f>
      </c>
      <c r="B1974">
        <f>IF(OR($A1974="",INDEX(games!$B:$B,ROW())=""),"",INDEX(games!$B:$B,ROW()))</f>
      </c>
      <c r="C1974" t="str">
        <f>IF(OR($A1974="",INDEX(games!$C:$C,ROW())=""),"",INDEX(games!$C:$C,ROW()))</f>
      </c>
      <c r="D1974">
        <f>IF($A1974="","",COUNTIF($W$2:$W$2500,$A1974)+COUNTIF($X$2:$X$2500,$A1974))</f>
      </c>
      <c r="E1974">
        <f>IF($A1974="","",IFERROR(MATCH($C1974,$R$2:$R$5,0),0))</f>
      </c>
      <c r="F1974">
        <f>IF($A1974="","",MOD(ROW(),34))</f>
      </c>
      <c r="G1974">
        <f>IF($A1974="",NA(),IF($C1974="Action",$B1974,NA()))</f>
      </c>
      <c r="H1974">
        <f>IF($A1974="",NA(),IF($C1974="Action",1+$F1974*0.023,NA()))</f>
      </c>
      <c r="I1974">
        <f>IF($A1974="",NA(),IF($C1974="Strategy",$B1974,NA()))</f>
      </c>
      <c r="J1974">
        <f>IF($A1974="",NA(),IF($C1974="Strategy",2+$F1974*0.023,NA()))</f>
      </c>
      <c r="K1974">
        <f>IF($A1974="",NA(),IF($C1974="Deckbuilder",$B1974,NA()))</f>
      </c>
      <c r="L1974">
        <f>IF($A1974="",NA(),IF($C1974="Deckbuilder",3+$F1974*0.023,NA()))</f>
      </c>
      <c r="M1974">
        <f>IF($A1974="",NA(),IF($C1974="Traditional",$B1974,NA()))</f>
      </c>
      <c r="N1974">
        <f>IF($A1974="",NA(),IF($C1974="Traditional",4+$F1974*0.023,NA()))</f>
      </c>
      <c r="O1974">
        <f>IF($A1974="","",$D1974+ROW()/1000000)</f>
      </c>
      <c r="P1974" t="str">
        <f>IF(OR($A1974="",INDEX(games!$H:$H,ROW())=""),"",INDEX(games!$H:$H,ROW()))</f>
      </c>
      <c r="Q1974">
        <f>IF(OR($A1974="",$P1974&lt;&gt;"Yes"),"",$D1974+ROW()/1000000)</f>
      </c>
      <c r="T1974">
        <f>IF($Y1974="","",INDEX($B$2:$B$2000,$Y1974))</f>
      </c>
      <c r="U1974">
        <f>IF($Z1974="","",INDEX($B$2:$B$2000,$Z1974))</f>
      </c>
      <c r="V1974">
        <f>IF(OR($T1974="",$U1974=""),"",$U1974-$T1974)</f>
      </c>
      <c r="W1974" t="str">
        <f>IF(TRIM(INDEX(connections!$A:$A,ROW()))="","",TRIM(INDEX(connections!$A:$A,ROW())))</f>
      </c>
      <c r="X1974" t="str">
        <f>IF($W1974="","",TRIM(INDEX(connections!$B:$B,ROW())))</f>
      </c>
      <c r="Y1974">
        <f>IF($W1974="","",IFERROR(MATCH($W1974,$A$2:$A$2000,0),""))</f>
      </c>
      <c r="Z1974">
        <f>IF($X1974="","",IFERROR(MATCH($X1974,$A$2:$A$2000,0),""))</f>
      </c>
      <c r="AA1974" t="str">
        <f>IF($Y1974="","",INDEX($P$2:$P$2000,$Y1974))</f>
      </c>
      <c r="AB1974" t="str">
        <f>IF($Z1974="","",INDEX($P$2:$P$2000,$Z1974))</f>
      </c>
      <c r="AC1974">
        <f>IF(AND($AA1974="Yes",$AB1974="Yes"),1,"")</f>
      </c>
      <c r="AD1974">
        <f>IF(OR($Y1974="",$Z1974=""),"",IF(INDEX($C$2:$C$2000,$Y1974)=INDEX($C$2:$C$2000,$Z1974),0,1))</f>
      </c>
      <c r="AE1974">
        <f>IF($AC1974&lt;&gt;1,"",IF(AND(INDEX($AG$2:$AG$2000,$Y1974)=1,INDEX($AG$2:$AG$2000,$Z1974)=1),1,""))</f>
      </c>
      <c r="AG1974">
        <f>IF($A1974="","",COUNTIFS($W$2:$W$2500,$A1974,$AB$2:$AB$2500,"Yes")+COUNTIFS($X$2:$X$2500,$A1974,$AA$2:$AA$2500,"Yes"))</f>
      </c>
      <c r="AH1974" t="str">
        <f>IF(OR($P1974&lt;&gt;"Yes",N($AG1974)=0),"",IF(AND($AG1974=1,COUNTIFS($W$2:$W$2500,$A1974,$AE$2:$AE$2500,1)+COUNTIFS($X$2:$X$2500,$A1974,$AE$2:$AE$2500,1)&gt;0),"","Yes"))</f>
      </c>
      <c r="AI1974">
        <f>IF($AH1974="Yes",$AG1974,"")</f>
      </c>
      <c r="AJ1974">
        <f>IF($AI1974="","",$AI1974+ROW()/1000000)</f>
      </c>
      <c r="AK1974">
        <f>IF(OR($A1974="",$P1974="Yes",N($AG1974)=0),"",$AG1974+ROW()/1000000)</f>
      </c>
      <c r="AL1974" t="str">
        <f>IF($A1974="","",INDEX(games!$J:$J,ROW())&amp;"")</f>
      </c>
      <c r="AM1974">
        <f>IF($A1974="","",SUMPRODUCT($AO1974:$BD1974,'Map Analysis'!$AP$2^{0,1,2,3,4,5,6,7,8,9,10,11,12,13,14,15}))</f>
      </c>
      <c r="AN1974">
        <f>IF($A1974="","",$AM1974+ROW()/10000000)</f>
      </c>
      <c r="AO1974">
        <f>IF($A1974="","",COUNTIF($W$2:$W$2500,$A1974))</f>
      </c>
      <c r="AP1974">
        <f>IF($A1974="","",SUMIFS($BF$2:$BF$2500,$W$2:$W$2500,$A1974))</f>
      </c>
      <c r="AQ1974">
        <f>IF($A1974="","",SUMIFS($BG$2:$BG$2500,$W$2:$W$2500,$A1974))</f>
      </c>
      <c r="AR1974">
        <f>IF($A1974="","",SUMIFS($BH$2:$BH$2500,$W$2:$W$2500,$A1974))</f>
      </c>
      <c r="AS1974">
        <f>IF($A1974="","",SUMIFS($BI$2:$BI$2500,$W$2:$W$2500,$A1974))</f>
      </c>
      <c r="AT1974">
        <f>IF($A1974="","",SUMIFS($BJ$2:$BJ$2500,$W$2:$W$2500,$A1974))</f>
      </c>
      <c r="AU1974">
        <f>IF($A1974="","",SUMIFS($BK$2:$BK$2500,$W$2:$W$2500,$A1974))</f>
      </c>
      <c r="AV1974">
        <f>IF($A1974="","",SUMIFS($BL$2:$BL$2500,$W$2:$W$2500,$A1974))</f>
      </c>
      <c r="AW1974">
        <f>IF($A1974="","",SUMIFS($BM$2:$BM$2500,$W$2:$W$2500,$A1974))</f>
      </c>
      <c r="AX1974">
        <f>IF($A1974="","",SUMIFS($BN$2:$BN$2500,$W$2:$W$2500,$A1974))</f>
      </c>
      <c r="AY1974">
        <f>IF($A1974="","",SUMIFS($BO$2:$BO$2500,$W$2:$W$2500,$A1974))</f>
      </c>
      <c r="AZ1974">
        <f>IF($A1974="","",SUMIFS($BP$2:$BP$2500,$W$2:$W$2500,$A1974))</f>
      </c>
      <c r="BA1974">
        <f>IF($A1974="","",SUMIFS($BQ$2:$BQ$2500,$W$2:$W$2500,$A1974))</f>
      </c>
      <c r="BB1974">
        <f>IF($A1974="","",SUMIFS($BR$2:$BR$2500,$W$2:$W$2500,$A1974))</f>
      </c>
      <c r="BC1974">
        <f>IF($A1974="","",SUMIFS($BS$2:$BS$2500,$W$2:$W$2500,$A1974))</f>
      </c>
      <c r="BD1974">
        <f>IF($A1974="","",SUMIFS($BT$2:$BT$2500,$W$2:$W$2500,$A1974))</f>
      </c>
      <c r="BF1974">
        <f>IF($Z1974="","",INDEX($AO$2:$AO$2000,$Z1974))</f>
      </c>
      <c r="BG1974">
        <f>IF($Z1974="","",INDEX($AP$2:$AP$2000,$Z1974))</f>
      </c>
      <c r="BH1974">
        <f>IF($Z1974="","",INDEX($AQ$2:$AQ$2000,$Z1974))</f>
      </c>
      <c r="BI1974">
        <f>IF($Z1974="","",INDEX($AR$2:$AR$2000,$Z1974))</f>
      </c>
      <c r="BJ1974">
        <f>IF($Z1974="","",INDEX($AS$2:$AS$2000,$Z1974))</f>
      </c>
      <c r="BK1974">
        <f>IF($Z1974="","",INDEX($AT$2:$AT$2000,$Z1974))</f>
      </c>
      <c r="BL1974">
        <f>IF($Z1974="","",INDEX($AU$2:$AU$2000,$Z1974))</f>
      </c>
      <c r="BM1974">
        <f>IF($Z1974="","",INDEX($AV$2:$AV$2000,$Z1974))</f>
      </c>
      <c r="BN1974">
        <f>IF($Z1974="","",INDEX($AW$2:$AW$2000,$Z1974))</f>
      </c>
      <c r="BO1974">
        <f>IF($Z1974="","",INDEX($AX$2:$AX$2000,$Z1974))</f>
      </c>
      <c r="BP1974">
        <f>IF($Z1974="","",INDEX($AY$2:$AY$2000,$Z1974))</f>
      </c>
      <c r="BQ1974">
        <f>IF($Z1974="","",INDEX($AZ$2:$AZ$2000,$Z1974))</f>
      </c>
      <c r="BR1974">
        <f>IF($Z1974="","",INDEX($BA$2:$BA$2000,$Z1974))</f>
      </c>
      <c r="BS1974">
        <f>IF($Z1974="","",INDEX($BB$2:$BB$2000,$Z1974))</f>
      </c>
      <c r="BT1974">
        <f>IF($Z1974="","",INDEX($BC$2:$BC$2000,$Z1974))</f>
      </c>
      <c r="BV1974">
        <f>IF(OR($A1974="",$P1974&lt;&gt;"Yes",$AH1974="Yes"),"",1+N($AG1974))</f>
      </c>
      <c r="BW1974">
        <f>IF($A1974="","",COUNTIFS($W$2:$W$2500,$A1974,$BZ$2:$BZ$2500,"Yes")+COUNTIFS($X$2:$X$2500,$A1974,$BY$2:$BY$2500,"Yes"))</f>
      </c>
      <c r="BX1974">
        <f>IF(OR($A1974="",$P1974="Yes"),"",IF(N($BW1974)=0,0,1+SUMIFS($CB$2:$CB$2500,$W$2:$W$2500,$A1974)+SUMIFS($CA$2:$CA$2500,$X$2:$X$2500,$A1974)))</f>
      </c>
      <c r="BY1974" t="str">
        <f>IF($Y1974="","",INDEX($AH$2:$AH$2000,$Y1974)&amp;"")</f>
      </c>
      <c r="BZ1974" t="str">
        <f>IF($Z1974="","",INDEX($AH$2:$AH$2000,$Z1974)&amp;"")</f>
      </c>
      <c r="CA1974">
        <f>IF($Y1974="","",INDEX($BV$2:$BV$2000,$Y1974))</f>
      </c>
      <c r="CB1974">
        <f>IF($Z1974="","",INDEX($BV$2:$BV$2000,$Z1974))</f>
      </c>
    </row>
    <row r="1975">
      <c r="A1975" t="str">
        <f>IF(TRIM(INDEX(games!$A:$A,ROW()))="","",TRIM(INDEX(games!$A:$A,ROW())))</f>
      </c>
      <c r="B1975">
        <f>IF(OR($A1975="",INDEX(games!$B:$B,ROW())=""),"",INDEX(games!$B:$B,ROW()))</f>
      </c>
      <c r="C1975" t="str">
        <f>IF(OR($A1975="",INDEX(games!$C:$C,ROW())=""),"",INDEX(games!$C:$C,ROW()))</f>
      </c>
      <c r="D1975">
        <f>IF($A1975="","",COUNTIF($W$2:$W$2500,$A1975)+COUNTIF($X$2:$X$2500,$A1975))</f>
      </c>
      <c r="E1975">
        <f>IF($A1975="","",IFERROR(MATCH($C1975,$R$2:$R$5,0),0))</f>
      </c>
      <c r="F1975">
        <f>IF($A1975="","",MOD(ROW(),34))</f>
      </c>
      <c r="G1975">
        <f>IF($A1975="",NA(),IF($C1975="Action",$B1975,NA()))</f>
      </c>
      <c r="H1975">
        <f>IF($A1975="",NA(),IF($C1975="Action",1+$F1975*0.023,NA()))</f>
      </c>
      <c r="I1975">
        <f>IF($A1975="",NA(),IF($C1975="Strategy",$B1975,NA()))</f>
      </c>
      <c r="J1975">
        <f>IF($A1975="",NA(),IF($C1975="Strategy",2+$F1975*0.023,NA()))</f>
      </c>
      <c r="K1975">
        <f>IF($A1975="",NA(),IF($C1975="Deckbuilder",$B1975,NA()))</f>
      </c>
      <c r="L1975">
        <f>IF($A1975="",NA(),IF($C1975="Deckbuilder",3+$F1975*0.023,NA()))</f>
      </c>
      <c r="M1975">
        <f>IF($A1975="",NA(),IF($C1975="Traditional",$B1975,NA()))</f>
      </c>
      <c r="N1975">
        <f>IF($A1975="",NA(),IF($C1975="Traditional",4+$F1975*0.023,NA()))</f>
      </c>
      <c r="O1975">
        <f>IF($A1975="","",$D1975+ROW()/1000000)</f>
      </c>
      <c r="P1975" t="str">
        <f>IF(OR($A1975="",INDEX(games!$H:$H,ROW())=""),"",INDEX(games!$H:$H,ROW()))</f>
      </c>
      <c r="Q1975">
        <f>IF(OR($A1975="",$P1975&lt;&gt;"Yes"),"",$D1975+ROW()/1000000)</f>
      </c>
      <c r="T1975">
        <f>IF($Y1975="","",INDEX($B$2:$B$2000,$Y1975))</f>
      </c>
      <c r="U1975">
        <f>IF($Z1975="","",INDEX($B$2:$B$2000,$Z1975))</f>
      </c>
      <c r="V1975">
        <f>IF(OR($T1975="",$U1975=""),"",$U1975-$T1975)</f>
      </c>
      <c r="W1975" t="str">
        <f>IF(TRIM(INDEX(connections!$A:$A,ROW()))="","",TRIM(INDEX(connections!$A:$A,ROW())))</f>
      </c>
      <c r="X1975" t="str">
        <f>IF($W1975="","",TRIM(INDEX(connections!$B:$B,ROW())))</f>
      </c>
      <c r="Y1975">
        <f>IF($W1975="","",IFERROR(MATCH($W1975,$A$2:$A$2000,0),""))</f>
      </c>
      <c r="Z1975">
        <f>IF($X1975="","",IFERROR(MATCH($X1975,$A$2:$A$2000,0),""))</f>
      </c>
      <c r="AA1975" t="str">
        <f>IF($Y1975="","",INDEX($P$2:$P$2000,$Y1975))</f>
      </c>
      <c r="AB1975" t="str">
        <f>IF($Z1975="","",INDEX($P$2:$P$2000,$Z1975))</f>
      </c>
      <c r="AC1975">
        <f>IF(AND($AA1975="Yes",$AB1975="Yes"),1,"")</f>
      </c>
      <c r="AD1975">
        <f>IF(OR($Y1975="",$Z1975=""),"",IF(INDEX($C$2:$C$2000,$Y1975)=INDEX($C$2:$C$2000,$Z1975),0,1))</f>
      </c>
      <c r="AE1975">
        <f>IF($AC1975&lt;&gt;1,"",IF(AND(INDEX($AG$2:$AG$2000,$Y1975)=1,INDEX($AG$2:$AG$2000,$Z1975)=1),1,""))</f>
      </c>
      <c r="AG1975">
        <f>IF($A1975="","",COUNTIFS($W$2:$W$2500,$A1975,$AB$2:$AB$2500,"Yes")+COUNTIFS($X$2:$X$2500,$A1975,$AA$2:$AA$2500,"Yes"))</f>
      </c>
      <c r="AH1975" t="str">
        <f>IF(OR($P1975&lt;&gt;"Yes",N($AG1975)=0),"",IF(AND($AG1975=1,COUNTIFS($W$2:$W$2500,$A1975,$AE$2:$AE$2500,1)+COUNTIFS($X$2:$X$2500,$A1975,$AE$2:$AE$2500,1)&gt;0),"","Yes"))</f>
      </c>
      <c r="AI1975">
        <f>IF($AH1975="Yes",$AG1975,"")</f>
      </c>
      <c r="AJ1975">
        <f>IF($AI1975="","",$AI1975+ROW()/1000000)</f>
      </c>
      <c r="AK1975">
        <f>IF(OR($A1975="",$P1975="Yes",N($AG1975)=0),"",$AG1975+ROW()/1000000)</f>
      </c>
      <c r="AL1975" t="str">
        <f>IF($A1975="","",INDEX(games!$J:$J,ROW())&amp;"")</f>
      </c>
      <c r="AM1975">
        <f>IF($A1975="","",SUMPRODUCT($AO1975:$BD1975,'Map Analysis'!$AP$2^{0,1,2,3,4,5,6,7,8,9,10,11,12,13,14,15}))</f>
      </c>
      <c r="AN1975">
        <f>IF($A1975="","",$AM1975+ROW()/10000000)</f>
      </c>
      <c r="AO1975">
        <f>IF($A1975="","",COUNTIF($W$2:$W$2500,$A1975))</f>
      </c>
      <c r="AP1975">
        <f>IF($A1975="","",SUMIFS($BF$2:$BF$2500,$W$2:$W$2500,$A1975))</f>
      </c>
      <c r="AQ1975">
        <f>IF($A1975="","",SUMIFS($BG$2:$BG$2500,$W$2:$W$2500,$A1975))</f>
      </c>
      <c r="AR1975">
        <f>IF($A1975="","",SUMIFS($BH$2:$BH$2500,$W$2:$W$2500,$A1975))</f>
      </c>
      <c r="AS1975">
        <f>IF($A1975="","",SUMIFS($BI$2:$BI$2500,$W$2:$W$2500,$A1975))</f>
      </c>
      <c r="AT1975">
        <f>IF($A1975="","",SUMIFS($BJ$2:$BJ$2500,$W$2:$W$2500,$A1975))</f>
      </c>
      <c r="AU1975">
        <f>IF($A1975="","",SUMIFS($BK$2:$BK$2500,$W$2:$W$2500,$A1975))</f>
      </c>
      <c r="AV1975">
        <f>IF($A1975="","",SUMIFS($BL$2:$BL$2500,$W$2:$W$2500,$A1975))</f>
      </c>
      <c r="AW1975">
        <f>IF($A1975="","",SUMIFS($BM$2:$BM$2500,$W$2:$W$2500,$A1975))</f>
      </c>
      <c r="AX1975">
        <f>IF($A1975="","",SUMIFS($BN$2:$BN$2500,$W$2:$W$2500,$A1975))</f>
      </c>
      <c r="AY1975">
        <f>IF($A1975="","",SUMIFS($BO$2:$BO$2500,$W$2:$W$2500,$A1975))</f>
      </c>
      <c r="AZ1975">
        <f>IF($A1975="","",SUMIFS($BP$2:$BP$2500,$W$2:$W$2500,$A1975))</f>
      </c>
      <c r="BA1975">
        <f>IF($A1975="","",SUMIFS($BQ$2:$BQ$2500,$W$2:$W$2500,$A1975))</f>
      </c>
      <c r="BB1975">
        <f>IF($A1975="","",SUMIFS($BR$2:$BR$2500,$W$2:$W$2500,$A1975))</f>
      </c>
      <c r="BC1975">
        <f>IF($A1975="","",SUMIFS($BS$2:$BS$2500,$W$2:$W$2500,$A1975))</f>
      </c>
      <c r="BD1975">
        <f>IF($A1975="","",SUMIFS($BT$2:$BT$2500,$W$2:$W$2500,$A1975))</f>
      </c>
      <c r="BF1975">
        <f>IF($Z1975="","",INDEX($AO$2:$AO$2000,$Z1975))</f>
      </c>
      <c r="BG1975">
        <f>IF($Z1975="","",INDEX($AP$2:$AP$2000,$Z1975))</f>
      </c>
      <c r="BH1975">
        <f>IF($Z1975="","",INDEX($AQ$2:$AQ$2000,$Z1975))</f>
      </c>
      <c r="BI1975">
        <f>IF($Z1975="","",INDEX($AR$2:$AR$2000,$Z1975))</f>
      </c>
      <c r="BJ1975">
        <f>IF($Z1975="","",INDEX($AS$2:$AS$2000,$Z1975))</f>
      </c>
      <c r="BK1975">
        <f>IF($Z1975="","",INDEX($AT$2:$AT$2000,$Z1975))</f>
      </c>
      <c r="BL1975">
        <f>IF($Z1975="","",INDEX($AU$2:$AU$2000,$Z1975))</f>
      </c>
      <c r="BM1975">
        <f>IF($Z1975="","",INDEX($AV$2:$AV$2000,$Z1975))</f>
      </c>
      <c r="BN1975">
        <f>IF($Z1975="","",INDEX($AW$2:$AW$2000,$Z1975))</f>
      </c>
      <c r="BO1975">
        <f>IF($Z1975="","",INDEX($AX$2:$AX$2000,$Z1975))</f>
      </c>
      <c r="BP1975">
        <f>IF($Z1975="","",INDEX($AY$2:$AY$2000,$Z1975))</f>
      </c>
      <c r="BQ1975">
        <f>IF($Z1975="","",INDEX($AZ$2:$AZ$2000,$Z1975))</f>
      </c>
      <c r="BR1975">
        <f>IF($Z1975="","",INDEX($BA$2:$BA$2000,$Z1975))</f>
      </c>
      <c r="BS1975">
        <f>IF($Z1975="","",INDEX($BB$2:$BB$2000,$Z1975))</f>
      </c>
      <c r="BT1975">
        <f>IF($Z1975="","",INDEX($BC$2:$BC$2000,$Z1975))</f>
      </c>
      <c r="BV1975">
        <f>IF(OR($A1975="",$P1975&lt;&gt;"Yes",$AH1975="Yes"),"",1+N($AG1975))</f>
      </c>
      <c r="BW1975">
        <f>IF($A1975="","",COUNTIFS($W$2:$W$2500,$A1975,$BZ$2:$BZ$2500,"Yes")+COUNTIFS($X$2:$X$2500,$A1975,$BY$2:$BY$2500,"Yes"))</f>
      </c>
      <c r="BX1975">
        <f>IF(OR($A1975="",$P1975="Yes"),"",IF(N($BW1975)=0,0,1+SUMIFS($CB$2:$CB$2500,$W$2:$W$2500,$A1975)+SUMIFS($CA$2:$CA$2500,$X$2:$X$2500,$A1975)))</f>
      </c>
      <c r="BY1975" t="str">
        <f>IF($Y1975="","",INDEX($AH$2:$AH$2000,$Y1975)&amp;"")</f>
      </c>
      <c r="BZ1975" t="str">
        <f>IF($Z1975="","",INDEX($AH$2:$AH$2000,$Z1975)&amp;"")</f>
      </c>
      <c r="CA1975">
        <f>IF($Y1975="","",INDEX($BV$2:$BV$2000,$Y1975))</f>
      </c>
      <c r="CB1975">
        <f>IF($Z1975="","",INDEX($BV$2:$BV$2000,$Z1975))</f>
      </c>
    </row>
    <row r="1976">
      <c r="A1976" t="str">
        <f>IF(TRIM(INDEX(games!$A:$A,ROW()))="","",TRIM(INDEX(games!$A:$A,ROW())))</f>
      </c>
      <c r="B1976">
        <f>IF(OR($A1976="",INDEX(games!$B:$B,ROW())=""),"",INDEX(games!$B:$B,ROW()))</f>
      </c>
      <c r="C1976" t="str">
        <f>IF(OR($A1976="",INDEX(games!$C:$C,ROW())=""),"",INDEX(games!$C:$C,ROW()))</f>
      </c>
      <c r="D1976">
        <f>IF($A1976="","",COUNTIF($W$2:$W$2500,$A1976)+COUNTIF($X$2:$X$2500,$A1976))</f>
      </c>
      <c r="E1976">
        <f>IF($A1976="","",IFERROR(MATCH($C1976,$R$2:$R$5,0),0))</f>
      </c>
      <c r="F1976">
        <f>IF($A1976="","",MOD(ROW(),34))</f>
      </c>
      <c r="G1976">
        <f>IF($A1976="",NA(),IF($C1976="Action",$B1976,NA()))</f>
      </c>
      <c r="H1976">
        <f>IF($A1976="",NA(),IF($C1976="Action",1+$F1976*0.023,NA()))</f>
      </c>
      <c r="I1976">
        <f>IF($A1976="",NA(),IF($C1976="Strategy",$B1976,NA()))</f>
      </c>
      <c r="J1976">
        <f>IF($A1976="",NA(),IF($C1976="Strategy",2+$F1976*0.023,NA()))</f>
      </c>
      <c r="K1976">
        <f>IF($A1976="",NA(),IF($C1976="Deckbuilder",$B1976,NA()))</f>
      </c>
      <c r="L1976">
        <f>IF($A1976="",NA(),IF($C1976="Deckbuilder",3+$F1976*0.023,NA()))</f>
      </c>
      <c r="M1976">
        <f>IF($A1976="",NA(),IF($C1976="Traditional",$B1976,NA()))</f>
      </c>
      <c r="N1976">
        <f>IF($A1976="",NA(),IF($C1976="Traditional",4+$F1976*0.023,NA()))</f>
      </c>
      <c r="O1976">
        <f>IF($A1976="","",$D1976+ROW()/1000000)</f>
      </c>
      <c r="P1976" t="str">
        <f>IF(OR($A1976="",INDEX(games!$H:$H,ROW())=""),"",INDEX(games!$H:$H,ROW()))</f>
      </c>
      <c r="Q1976">
        <f>IF(OR($A1976="",$P1976&lt;&gt;"Yes"),"",$D1976+ROW()/1000000)</f>
      </c>
      <c r="T1976">
        <f>IF($Y1976="","",INDEX($B$2:$B$2000,$Y1976))</f>
      </c>
      <c r="U1976">
        <f>IF($Z1976="","",INDEX($B$2:$B$2000,$Z1976))</f>
      </c>
      <c r="V1976">
        <f>IF(OR($T1976="",$U1976=""),"",$U1976-$T1976)</f>
      </c>
      <c r="W1976" t="str">
        <f>IF(TRIM(INDEX(connections!$A:$A,ROW()))="","",TRIM(INDEX(connections!$A:$A,ROW())))</f>
      </c>
      <c r="X1976" t="str">
        <f>IF($W1976="","",TRIM(INDEX(connections!$B:$B,ROW())))</f>
      </c>
      <c r="Y1976">
        <f>IF($W1976="","",IFERROR(MATCH($W1976,$A$2:$A$2000,0),""))</f>
      </c>
      <c r="Z1976">
        <f>IF($X1976="","",IFERROR(MATCH($X1976,$A$2:$A$2000,0),""))</f>
      </c>
      <c r="AA1976" t="str">
        <f>IF($Y1976="","",INDEX($P$2:$P$2000,$Y1976))</f>
      </c>
      <c r="AB1976" t="str">
        <f>IF($Z1976="","",INDEX($P$2:$P$2000,$Z1976))</f>
      </c>
      <c r="AC1976">
        <f>IF(AND($AA1976="Yes",$AB1976="Yes"),1,"")</f>
      </c>
      <c r="AD1976">
        <f>IF(OR($Y1976="",$Z1976=""),"",IF(INDEX($C$2:$C$2000,$Y1976)=INDEX($C$2:$C$2000,$Z1976),0,1))</f>
      </c>
      <c r="AE1976">
        <f>IF($AC1976&lt;&gt;1,"",IF(AND(INDEX($AG$2:$AG$2000,$Y1976)=1,INDEX($AG$2:$AG$2000,$Z1976)=1),1,""))</f>
      </c>
      <c r="AG1976">
        <f>IF($A1976="","",COUNTIFS($W$2:$W$2500,$A1976,$AB$2:$AB$2500,"Yes")+COUNTIFS($X$2:$X$2500,$A1976,$AA$2:$AA$2500,"Yes"))</f>
      </c>
      <c r="AH1976" t="str">
        <f>IF(OR($P1976&lt;&gt;"Yes",N($AG1976)=0),"",IF(AND($AG1976=1,COUNTIFS($W$2:$W$2500,$A1976,$AE$2:$AE$2500,1)+COUNTIFS($X$2:$X$2500,$A1976,$AE$2:$AE$2500,1)&gt;0),"","Yes"))</f>
      </c>
      <c r="AI1976">
        <f>IF($AH1976="Yes",$AG1976,"")</f>
      </c>
      <c r="AJ1976">
        <f>IF($AI1976="","",$AI1976+ROW()/1000000)</f>
      </c>
      <c r="AK1976">
        <f>IF(OR($A1976="",$P1976="Yes",N($AG1976)=0),"",$AG1976+ROW()/1000000)</f>
      </c>
      <c r="AL1976" t="str">
        <f>IF($A1976="","",INDEX(games!$J:$J,ROW())&amp;"")</f>
      </c>
      <c r="AM1976">
        <f>IF($A1976="","",SUMPRODUCT($AO1976:$BD1976,'Map Analysis'!$AP$2^{0,1,2,3,4,5,6,7,8,9,10,11,12,13,14,15}))</f>
      </c>
      <c r="AN1976">
        <f>IF($A1976="","",$AM1976+ROW()/10000000)</f>
      </c>
      <c r="AO1976">
        <f>IF($A1976="","",COUNTIF($W$2:$W$2500,$A1976))</f>
      </c>
      <c r="AP1976">
        <f>IF($A1976="","",SUMIFS($BF$2:$BF$2500,$W$2:$W$2500,$A1976))</f>
      </c>
      <c r="AQ1976">
        <f>IF($A1976="","",SUMIFS($BG$2:$BG$2500,$W$2:$W$2500,$A1976))</f>
      </c>
      <c r="AR1976">
        <f>IF($A1976="","",SUMIFS($BH$2:$BH$2500,$W$2:$W$2500,$A1976))</f>
      </c>
      <c r="AS1976">
        <f>IF($A1976="","",SUMIFS($BI$2:$BI$2500,$W$2:$W$2500,$A1976))</f>
      </c>
      <c r="AT1976">
        <f>IF($A1976="","",SUMIFS($BJ$2:$BJ$2500,$W$2:$W$2500,$A1976))</f>
      </c>
      <c r="AU1976">
        <f>IF($A1976="","",SUMIFS($BK$2:$BK$2500,$W$2:$W$2500,$A1976))</f>
      </c>
      <c r="AV1976">
        <f>IF($A1976="","",SUMIFS($BL$2:$BL$2500,$W$2:$W$2500,$A1976))</f>
      </c>
      <c r="AW1976">
        <f>IF($A1976="","",SUMIFS($BM$2:$BM$2500,$W$2:$W$2500,$A1976))</f>
      </c>
      <c r="AX1976">
        <f>IF($A1976="","",SUMIFS($BN$2:$BN$2500,$W$2:$W$2500,$A1976))</f>
      </c>
      <c r="AY1976">
        <f>IF($A1976="","",SUMIFS($BO$2:$BO$2500,$W$2:$W$2500,$A1976))</f>
      </c>
      <c r="AZ1976">
        <f>IF($A1976="","",SUMIFS($BP$2:$BP$2500,$W$2:$W$2500,$A1976))</f>
      </c>
      <c r="BA1976">
        <f>IF($A1976="","",SUMIFS($BQ$2:$BQ$2500,$W$2:$W$2500,$A1976))</f>
      </c>
      <c r="BB1976">
        <f>IF($A1976="","",SUMIFS($BR$2:$BR$2500,$W$2:$W$2500,$A1976))</f>
      </c>
      <c r="BC1976">
        <f>IF($A1976="","",SUMIFS($BS$2:$BS$2500,$W$2:$W$2500,$A1976))</f>
      </c>
      <c r="BD1976">
        <f>IF($A1976="","",SUMIFS($BT$2:$BT$2500,$W$2:$W$2500,$A1976))</f>
      </c>
      <c r="BF1976">
        <f>IF($Z1976="","",INDEX($AO$2:$AO$2000,$Z1976))</f>
      </c>
      <c r="BG1976">
        <f>IF($Z1976="","",INDEX($AP$2:$AP$2000,$Z1976))</f>
      </c>
      <c r="BH1976">
        <f>IF($Z1976="","",INDEX($AQ$2:$AQ$2000,$Z1976))</f>
      </c>
      <c r="BI1976">
        <f>IF($Z1976="","",INDEX($AR$2:$AR$2000,$Z1976))</f>
      </c>
      <c r="BJ1976">
        <f>IF($Z1976="","",INDEX($AS$2:$AS$2000,$Z1976))</f>
      </c>
      <c r="BK1976">
        <f>IF($Z1976="","",INDEX($AT$2:$AT$2000,$Z1976))</f>
      </c>
      <c r="BL1976">
        <f>IF($Z1976="","",INDEX($AU$2:$AU$2000,$Z1976))</f>
      </c>
      <c r="BM1976">
        <f>IF($Z1976="","",INDEX($AV$2:$AV$2000,$Z1976))</f>
      </c>
      <c r="BN1976">
        <f>IF($Z1976="","",INDEX($AW$2:$AW$2000,$Z1976))</f>
      </c>
      <c r="BO1976">
        <f>IF($Z1976="","",INDEX($AX$2:$AX$2000,$Z1976))</f>
      </c>
      <c r="BP1976">
        <f>IF($Z1976="","",INDEX($AY$2:$AY$2000,$Z1976))</f>
      </c>
      <c r="BQ1976">
        <f>IF($Z1976="","",INDEX($AZ$2:$AZ$2000,$Z1976))</f>
      </c>
      <c r="BR1976">
        <f>IF($Z1976="","",INDEX($BA$2:$BA$2000,$Z1976))</f>
      </c>
      <c r="BS1976">
        <f>IF($Z1976="","",INDEX($BB$2:$BB$2000,$Z1976))</f>
      </c>
      <c r="BT1976">
        <f>IF($Z1976="","",INDEX($BC$2:$BC$2000,$Z1976))</f>
      </c>
      <c r="BV1976">
        <f>IF(OR($A1976="",$P1976&lt;&gt;"Yes",$AH1976="Yes"),"",1+N($AG1976))</f>
      </c>
      <c r="BW1976">
        <f>IF($A1976="","",COUNTIFS($W$2:$W$2500,$A1976,$BZ$2:$BZ$2500,"Yes")+COUNTIFS($X$2:$X$2500,$A1976,$BY$2:$BY$2500,"Yes"))</f>
      </c>
      <c r="BX1976">
        <f>IF(OR($A1976="",$P1976="Yes"),"",IF(N($BW1976)=0,0,1+SUMIFS($CB$2:$CB$2500,$W$2:$W$2500,$A1976)+SUMIFS($CA$2:$CA$2500,$X$2:$X$2500,$A1976)))</f>
      </c>
      <c r="BY1976" t="str">
        <f>IF($Y1976="","",INDEX($AH$2:$AH$2000,$Y1976)&amp;"")</f>
      </c>
      <c r="BZ1976" t="str">
        <f>IF($Z1976="","",INDEX($AH$2:$AH$2000,$Z1976)&amp;"")</f>
      </c>
      <c r="CA1976">
        <f>IF($Y1976="","",INDEX($BV$2:$BV$2000,$Y1976))</f>
      </c>
      <c r="CB1976">
        <f>IF($Z1976="","",INDEX($BV$2:$BV$2000,$Z1976))</f>
      </c>
    </row>
    <row r="1977">
      <c r="A1977" t="str">
        <f>IF(TRIM(INDEX(games!$A:$A,ROW()))="","",TRIM(INDEX(games!$A:$A,ROW())))</f>
      </c>
      <c r="B1977">
        <f>IF(OR($A1977="",INDEX(games!$B:$B,ROW())=""),"",INDEX(games!$B:$B,ROW()))</f>
      </c>
      <c r="C1977" t="str">
        <f>IF(OR($A1977="",INDEX(games!$C:$C,ROW())=""),"",INDEX(games!$C:$C,ROW()))</f>
      </c>
      <c r="D1977">
        <f>IF($A1977="","",COUNTIF($W$2:$W$2500,$A1977)+COUNTIF($X$2:$X$2500,$A1977))</f>
      </c>
      <c r="E1977">
        <f>IF($A1977="","",IFERROR(MATCH($C1977,$R$2:$R$5,0),0))</f>
      </c>
      <c r="F1977">
        <f>IF($A1977="","",MOD(ROW(),34))</f>
      </c>
      <c r="G1977">
        <f>IF($A1977="",NA(),IF($C1977="Action",$B1977,NA()))</f>
      </c>
      <c r="H1977">
        <f>IF($A1977="",NA(),IF($C1977="Action",1+$F1977*0.023,NA()))</f>
      </c>
      <c r="I1977">
        <f>IF($A1977="",NA(),IF($C1977="Strategy",$B1977,NA()))</f>
      </c>
      <c r="J1977">
        <f>IF($A1977="",NA(),IF($C1977="Strategy",2+$F1977*0.023,NA()))</f>
      </c>
      <c r="K1977">
        <f>IF($A1977="",NA(),IF($C1977="Deckbuilder",$B1977,NA()))</f>
      </c>
      <c r="L1977">
        <f>IF($A1977="",NA(),IF($C1977="Deckbuilder",3+$F1977*0.023,NA()))</f>
      </c>
      <c r="M1977">
        <f>IF($A1977="",NA(),IF($C1977="Traditional",$B1977,NA()))</f>
      </c>
      <c r="N1977">
        <f>IF($A1977="",NA(),IF($C1977="Traditional",4+$F1977*0.023,NA()))</f>
      </c>
      <c r="O1977">
        <f>IF($A1977="","",$D1977+ROW()/1000000)</f>
      </c>
      <c r="P1977" t="str">
        <f>IF(OR($A1977="",INDEX(games!$H:$H,ROW())=""),"",INDEX(games!$H:$H,ROW()))</f>
      </c>
      <c r="Q1977">
        <f>IF(OR($A1977="",$P1977&lt;&gt;"Yes"),"",$D1977+ROW()/1000000)</f>
      </c>
      <c r="T1977">
        <f>IF($Y1977="","",INDEX($B$2:$B$2000,$Y1977))</f>
      </c>
      <c r="U1977">
        <f>IF($Z1977="","",INDEX($B$2:$B$2000,$Z1977))</f>
      </c>
      <c r="V1977">
        <f>IF(OR($T1977="",$U1977=""),"",$U1977-$T1977)</f>
      </c>
      <c r="W1977" t="str">
        <f>IF(TRIM(INDEX(connections!$A:$A,ROW()))="","",TRIM(INDEX(connections!$A:$A,ROW())))</f>
      </c>
      <c r="X1977" t="str">
        <f>IF($W1977="","",TRIM(INDEX(connections!$B:$B,ROW())))</f>
      </c>
      <c r="Y1977">
        <f>IF($W1977="","",IFERROR(MATCH($W1977,$A$2:$A$2000,0),""))</f>
      </c>
      <c r="Z1977">
        <f>IF($X1977="","",IFERROR(MATCH($X1977,$A$2:$A$2000,0),""))</f>
      </c>
      <c r="AA1977" t="str">
        <f>IF($Y1977="","",INDEX($P$2:$P$2000,$Y1977))</f>
      </c>
      <c r="AB1977" t="str">
        <f>IF($Z1977="","",INDEX($P$2:$P$2000,$Z1977))</f>
      </c>
      <c r="AC1977">
        <f>IF(AND($AA1977="Yes",$AB1977="Yes"),1,"")</f>
      </c>
      <c r="AD1977">
        <f>IF(OR($Y1977="",$Z1977=""),"",IF(INDEX($C$2:$C$2000,$Y1977)=INDEX($C$2:$C$2000,$Z1977),0,1))</f>
      </c>
      <c r="AE1977">
        <f>IF($AC1977&lt;&gt;1,"",IF(AND(INDEX($AG$2:$AG$2000,$Y1977)=1,INDEX($AG$2:$AG$2000,$Z1977)=1),1,""))</f>
      </c>
      <c r="AG1977">
        <f>IF($A1977="","",COUNTIFS($W$2:$W$2500,$A1977,$AB$2:$AB$2500,"Yes")+COUNTIFS($X$2:$X$2500,$A1977,$AA$2:$AA$2500,"Yes"))</f>
      </c>
      <c r="AH1977" t="str">
        <f>IF(OR($P1977&lt;&gt;"Yes",N($AG1977)=0),"",IF(AND($AG1977=1,COUNTIFS($W$2:$W$2500,$A1977,$AE$2:$AE$2500,1)+COUNTIFS($X$2:$X$2500,$A1977,$AE$2:$AE$2500,1)&gt;0),"","Yes"))</f>
      </c>
      <c r="AI1977">
        <f>IF($AH1977="Yes",$AG1977,"")</f>
      </c>
      <c r="AJ1977">
        <f>IF($AI1977="","",$AI1977+ROW()/1000000)</f>
      </c>
      <c r="AK1977">
        <f>IF(OR($A1977="",$P1977="Yes",N($AG1977)=0),"",$AG1977+ROW()/1000000)</f>
      </c>
      <c r="AL1977" t="str">
        <f>IF($A1977="","",INDEX(games!$J:$J,ROW())&amp;"")</f>
      </c>
      <c r="AM1977">
        <f>IF($A1977="","",SUMPRODUCT($AO1977:$BD1977,'Map Analysis'!$AP$2^{0,1,2,3,4,5,6,7,8,9,10,11,12,13,14,15}))</f>
      </c>
      <c r="AN1977">
        <f>IF($A1977="","",$AM1977+ROW()/10000000)</f>
      </c>
      <c r="AO1977">
        <f>IF($A1977="","",COUNTIF($W$2:$W$2500,$A1977))</f>
      </c>
      <c r="AP1977">
        <f>IF($A1977="","",SUMIFS($BF$2:$BF$2500,$W$2:$W$2500,$A1977))</f>
      </c>
      <c r="AQ1977">
        <f>IF($A1977="","",SUMIFS($BG$2:$BG$2500,$W$2:$W$2500,$A1977))</f>
      </c>
      <c r="AR1977">
        <f>IF($A1977="","",SUMIFS($BH$2:$BH$2500,$W$2:$W$2500,$A1977))</f>
      </c>
      <c r="AS1977">
        <f>IF($A1977="","",SUMIFS($BI$2:$BI$2500,$W$2:$W$2500,$A1977))</f>
      </c>
      <c r="AT1977">
        <f>IF($A1977="","",SUMIFS($BJ$2:$BJ$2500,$W$2:$W$2500,$A1977))</f>
      </c>
      <c r="AU1977">
        <f>IF($A1977="","",SUMIFS($BK$2:$BK$2500,$W$2:$W$2500,$A1977))</f>
      </c>
      <c r="AV1977">
        <f>IF($A1977="","",SUMIFS($BL$2:$BL$2500,$W$2:$W$2500,$A1977))</f>
      </c>
      <c r="AW1977">
        <f>IF($A1977="","",SUMIFS($BM$2:$BM$2500,$W$2:$W$2500,$A1977))</f>
      </c>
      <c r="AX1977">
        <f>IF($A1977="","",SUMIFS($BN$2:$BN$2500,$W$2:$W$2500,$A1977))</f>
      </c>
      <c r="AY1977">
        <f>IF($A1977="","",SUMIFS($BO$2:$BO$2500,$W$2:$W$2500,$A1977))</f>
      </c>
      <c r="AZ1977">
        <f>IF($A1977="","",SUMIFS($BP$2:$BP$2500,$W$2:$W$2500,$A1977))</f>
      </c>
      <c r="BA1977">
        <f>IF($A1977="","",SUMIFS($BQ$2:$BQ$2500,$W$2:$W$2500,$A1977))</f>
      </c>
      <c r="BB1977">
        <f>IF($A1977="","",SUMIFS($BR$2:$BR$2500,$W$2:$W$2500,$A1977))</f>
      </c>
      <c r="BC1977">
        <f>IF($A1977="","",SUMIFS($BS$2:$BS$2500,$W$2:$W$2500,$A1977))</f>
      </c>
      <c r="BD1977">
        <f>IF($A1977="","",SUMIFS($BT$2:$BT$2500,$W$2:$W$2500,$A1977))</f>
      </c>
      <c r="BF1977">
        <f>IF($Z1977="","",INDEX($AO$2:$AO$2000,$Z1977))</f>
      </c>
      <c r="BG1977">
        <f>IF($Z1977="","",INDEX($AP$2:$AP$2000,$Z1977))</f>
      </c>
      <c r="BH1977">
        <f>IF($Z1977="","",INDEX($AQ$2:$AQ$2000,$Z1977))</f>
      </c>
      <c r="BI1977">
        <f>IF($Z1977="","",INDEX($AR$2:$AR$2000,$Z1977))</f>
      </c>
      <c r="BJ1977">
        <f>IF($Z1977="","",INDEX($AS$2:$AS$2000,$Z1977))</f>
      </c>
      <c r="BK1977">
        <f>IF($Z1977="","",INDEX($AT$2:$AT$2000,$Z1977))</f>
      </c>
      <c r="BL1977">
        <f>IF($Z1977="","",INDEX($AU$2:$AU$2000,$Z1977))</f>
      </c>
      <c r="BM1977">
        <f>IF($Z1977="","",INDEX($AV$2:$AV$2000,$Z1977))</f>
      </c>
      <c r="BN1977">
        <f>IF($Z1977="","",INDEX($AW$2:$AW$2000,$Z1977))</f>
      </c>
      <c r="BO1977">
        <f>IF($Z1977="","",INDEX($AX$2:$AX$2000,$Z1977))</f>
      </c>
      <c r="BP1977">
        <f>IF($Z1977="","",INDEX($AY$2:$AY$2000,$Z1977))</f>
      </c>
      <c r="BQ1977">
        <f>IF($Z1977="","",INDEX($AZ$2:$AZ$2000,$Z1977))</f>
      </c>
      <c r="BR1977">
        <f>IF($Z1977="","",INDEX($BA$2:$BA$2000,$Z1977))</f>
      </c>
      <c r="BS1977">
        <f>IF($Z1977="","",INDEX($BB$2:$BB$2000,$Z1977))</f>
      </c>
      <c r="BT1977">
        <f>IF($Z1977="","",INDEX($BC$2:$BC$2000,$Z1977))</f>
      </c>
      <c r="BV1977">
        <f>IF(OR($A1977="",$P1977&lt;&gt;"Yes",$AH1977="Yes"),"",1+N($AG1977))</f>
      </c>
      <c r="BW1977">
        <f>IF($A1977="","",COUNTIFS($W$2:$W$2500,$A1977,$BZ$2:$BZ$2500,"Yes")+COUNTIFS($X$2:$X$2500,$A1977,$BY$2:$BY$2500,"Yes"))</f>
      </c>
      <c r="BX1977">
        <f>IF(OR($A1977="",$P1977="Yes"),"",IF(N($BW1977)=0,0,1+SUMIFS($CB$2:$CB$2500,$W$2:$W$2500,$A1977)+SUMIFS($CA$2:$CA$2500,$X$2:$X$2500,$A1977)))</f>
      </c>
      <c r="BY1977" t="str">
        <f>IF($Y1977="","",INDEX($AH$2:$AH$2000,$Y1977)&amp;"")</f>
      </c>
      <c r="BZ1977" t="str">
        <f>IF($Z1977="","",INDEX($AH$2:$AH$2000,$Z1977)&amp;"")</f>
      </c>
      <c r="CA1977">
        <f>IF($Y1977="","",INDEX($BV$2:$BV$2000,$Y1977))</f>
      </c>
      <c r="CB1977">
        <f>IF($Z1977="","",INDEX($BV$2:$BV$2000,$Z1977))</f>
      </c>
    </row>
    <row r="1978">
      <c r="A1978" t="str">
        <f>IF(TRIM(INDEX(games!$A:$A,ROW()))="","",TRIM(INDEX(games!$A:$A,ROW())))</f>
      </c>
      <c r="B1978">
        <f>IF(OR($A1978="",INDEX(games!$B:$B,ROW())=""),"",INDEX(games!$B:$B,ROW()))</f>
      </c>
      <c r="C1978" t="str">
        <f>IF(OR($A1978="",INDEX(games!$C:$C,ROW())=""),"",INDEX(games!$C:$C,ROW()))</f>
      </c>
      <c r="D1978">
        <f>IF($A1978="","",COUNTIF($W$2:$W$2500,$A1978)+COUNTIF($X$2:$X$2500,$A1978))</f>
      </c>
      <c r="E1978">
        <f>IF($A1978="","",IFERROR(MATCH($C1978,$R$2:$R$5,0),0))</f>
      </c>
      <c r="F1978">
        <f>IF($A1978="","",MOD(ROW(),34))</f>
      </c>
      <c r="G1978">
        <f>IF($A1978="",NA(),IF($C1978="Action",$B1978,NA()))</f>
      </c>
      <c r="H1978">
        <f>IF($A1978="",NA(),IF($C1978="Action",1+$F1978*0.023,NA()))</f>
      </c>
      <c r="I1978">
        <f>IF($A1978="",NA(),IF($C1978="Strategy",$B1978,NA()))</f>
      </c>
      <c r="J1978">
        <f>IF($A1978="",NA(),IF($C1978="Strategy",2+$F1978*0.023,NA()))</f>
      </c>
      <c r="K1978">
        <f>IF($A1978="",NA(),IF($C1978="Deckbuilder",$B1978,NA()))</f>
      </c>
      <c r="L1978">
        <f>IF($A1978="",NA(),IF($C1978="Deckbuilder",3+$F1978*0.023,NA()))</f>
      </c>
      <c r="M1978">
        <f>IF($A1978="",NA(),IF($C1978="Traditional",$B1978,NA()))</f>
      </c>
      <c r="N1978">
        <f>IF($A1978="",NA(),IF($C1978="Traditional",4+$F1978*0.023,NA()))</f>
      </c>
      <c r="O1978">
        <f>IF($A1978="","",$D1978+ROW()/1000000)</f>
      </c>
      <c r="P1978" t="str">
        <f>IF(OR($A1978="",INDEX(games!$H:$H,ROW())=""),"",INDEX(games!$H:$H,ROW()))</f>
      </c>
      <c r="Q1978">
        <f>IF(OR($A1978="",$P1978&lt;&gt;"Yes"),"",$D1978+ROW()/1000000)</f>
      </c>
      <c r="T1978">
        <f>IF($Y1978="","",INDEX($B$2:$B$2000,$Y1978))</f>
      </c>
      <c r="U1978">
        <f>IF($Z1978="","",INDEX($B$2:$B$2000,$Z1978))</f>
      </c>
      <c r="V1978">
        <f>IF(OR($T1978="",$U1978=""),"",$U1978-$T1978)</f>
      </c>
      <c r="W1978" t="str">
        <f>IF(TRIM(INDEX(connections!$A:$A,ROW()))="","",TRIM(INDEX(connections!$A:$A,ROW())))</f>
      </c>
      <c r="X1978" t="str">
        <f>IF($W1978="","",TRIM(INDEX(connections!$B:$B,ROW())))</f>
      </c>
      <c r="Y1978">
        <f>IF($W1978="","",IFERROR(MATCH($W1978,$A$2:$A$2000,0),""))</f>
      </c>
      <c r="Z1978">
        <f>IF($X1978="","",IFERROR(MATCH($X1978,$A$2:$A$2000,0),""))</f>
      </c>
      <c r="AA1978" t="str">
        <f>IF($Y1978="","",INDEX($P$2:$P$2000,$Y1978))</f>
      </c>
      <c r="AB1978" t="str">
        <f>IF($Z1978="","",INDEX($P$2:$P$2000,$Z1978))</f>
      </c>
      <c r="AC1978">
        <f>IF(AND($AA1978="Yes",$AB1978="Yes"),1,"")</f>
      </c>
      <c r="AD1978">
        <f>IF(OR($Y1978="",$Z1978=""),"",IF(INDEX($C$2:$C$2000,$Y1978)=INDEX($C$2:$C$2000,$Z1978),0,1))</f>
      </c>
      <c r="AE1978">
        <f>IF($AC1978&lt;&gt;1,"",IF(AND(INDEX($AG$2:$AG$2000,$Y1978)=1,INDEX($AG$2:$AG$2000,$Z1978)=1),1,""))</f>
      </c>
      <c r="AG1978">
        <f>IF($A1978="","",COUNTIFS($W$2:$W$2500,$A1978,$AB$2:$AB$2500,"Yes")+COUNTIFS($X$2:$X$2500,$A1978,$AA$2:$AA$2500,"Yes"))</f>
      </c>
      <c r="AH1978" t="str">
        <f>IF(OR($P1978&lt;&gt;"Yes",N($AG1978)=0),"",IF(AND($AG1978=1,COUNTIFS($W$2:$W$2500,$A1978,$AE$2:$AE$2500,1)+COUNTIFS($X$2:$X$2500,$A1978,$AE$2:$AE$2500,1)&gt;0),"","Yes"))</f>
      </c>
      <c r="AI1978">
        <f>IF($AH1978="Yes",$AG1978,"")</f>
      </c>
      <c r="AJ1978">
        <f>IF($AI1978="","",$AI1978+ROW()/1000000)</f>
      </c>
      <c r="AK1978">
        <f>IF(OR($A1978="",$P1978="Yes",N($AG1978)=0),"",$AG1978+ROW()/1000000)</f>
      </c>
      <c r="AL1978" t="str">
        <f>IF($A1978="","",INDEX(games!$J:$J,ROW())&amp;"")</f>
      </c>
      <c r="AM1978">
        <f>IF($A1978="","",SUMPRODUCT($AO1978:$BD1978,'Map Analysis'!$AP$2^{0,1,2,3,4,5,6,7,8,9,10,11,12,13,14,15}))</f>
      </c>
      <c r="AN1978">
        <f>IF($A1978="","",$AM1978+ROW()/10000000)</f>
      </c>
      <c r="AO1978">
        <f>IF($A1978="","",COUNTIF($W$2:$W$2500,$A1978))</f>
      </c>
      <c r="AP1978">
        <f>IF($A1978="","",SUMIFS($BF$2:$BF$2500,$W$2:$W$2500,$A1978))</f>
      </c>
      <c r="AQ1978">
        <f>IF($A1978="","",SUMIFS($BG$2:$BG$2500,$W$2:$W$2500,$A1978))</f>
      </c>
      <c r="AR1978">
        <f>IF($A1978="","",SUMIFS($BH$2:$BH$2500,$W$2:$W$2500,$A1978))</f>
      </c>
      <c r="AS1978">
        <f>IF($A1978="","",SUMIFS($BI$2:$BI$2500,$W$2:$W$2500,$A1978))</f>
      </c>
      <c r="AT1978">
        <f>IF($A1978="","",SUMIFS($BJ$2:$BJ$2500,$W$2:$W$2500,$A1978))</f>
      </c>
      <c r="AU1978">
        <f>IF($A1978="","",SUMIFS($BK$2:$BK$2500,$W$2:$W$2500,$A1978))</f>
      </c>
      <c r="AV1978">
        <f>IF($A1978="","",SUMIFS($BL$2:$BL$2500,$W$2:$W$2500,$A1978))</f>
      </c>
      <c r="AW1978">
        <f>IF($A1978="","",SUMIFS($BM$2:$BM$2500,$W$2:$W$2500,$A1978))</f>
      </c>
      <c r="AX1978">
        <f>IF($A1978="","",SUMIFS($BN$2:$BN$2500,$W$2:$W$2500,$A1978))</f>
      </c>
      <c r="AY1978">
        <f>IF($A1978="","",SUMIFS($BO$2:$BO$2500,$W$2:$W$2500,$A1978))</f>
      </c>
      <c r="AZ1978">
        <f>IF($A1978="","",SUMIFS($BP$2:$BP$2500,$W$2:$W$2500,$A1978))</f>
      </c>
      <c r="BA1978">
        <f>IF($A1978="","",SUMIFS($BQ$2:$BQ$2500,$W$2:$W$2500,$A1978))</f>
      </c>
      <c r="BB1978">
        <f>IF($A1978="","",SUMIFS($BR$2:$BR$2500,$W$2:$W$2500,$A1978))</f>
      </c>
      <c r="BC1978">
        <f>IF($A1978="","",SUMIFS($BS$2:$BS$2500,$W$2:$W$2500,$A1978))</f>
      </c>
      <c r="BD1978">
        <f>IF($A1978="","",SUMIFS($BT$2:$BT$2500,$W$2:$W$2500,$A1978))</f>
      </c>
      <c r="BF1978">
        <f>IF($Z1978="","",INDEX($AO$2:$AO$2000,$Z1978))</f>
      </c>
      <c r="BG1978">
        <f>IF($Z1978="","",INDEX($AP$2:$AP$2000,$Z1978))</f>
      </c>
      <c r="BH1978">
        <f>IF($Z1978="","",INDEX($AQ$2:$AQ$2000,$Z1978))</f>
      </c>
      <c r="BI1978">
        <f>IF($Z1978="","",INDEX($AR$2:$AR$2000,$Z1978))</f>
      </c>
      <c r="BJ1978">
        <f>IF($Z1978="","",INDEX($AS$2:$AS$2000,$Z1978))</f>
      </c>
      <c r="BK1978">
        <f>IF($Z1978="","",INDEX($AT$2:$AT$2000,$Z1978))</f>
      </c>
      <c r="BL1978">
        <f>IF($Z1978="","",INDEX($AU$2:$AU$2000,$Z1978))</f>
      </c>
      <c r="BM1978">
        <f>IF($Z1978="","",INDEX($AV$2:$AV$2000,$Z1978))</f>
      </c>
      <c r="BN1978">
        <f>IF($Z1978="","",INDEX($AW$2:$AW$2000,$Z1978))</f>
      </c>
      <c r="BO1978">
        <f>IF($Z1978="","",INDEX($AX$2:$AX$2000,$Z1978))</f>
      </c>
      <c r="BP1978">
        <f>IF($Z1978="","",INDEX($AY$2:$AY$2000,$Z1978))</f>
      </c>
      <c r="BQ1978">
        <f>IF($Z1978="","",INDEX($AZ$2:$AZ$2000,$Z1978))</f>
      </c>
      <c r="BR1978">
        <f>IF($Z1978="","",INDEX($BA$2:$BA$2000,$Z1978))</f>
      </c>
      <c r="BS1978">
        <f>IF($Z1978="","",INDEX($BB$2:$BB$2000,$Z1978))</f>
      </c>
      <c r="BT1978">
        <f>IF($Z1978="","",INDEX($BC$2:$BC$2000,$Z1978))</f>
      </c>
      <c r="BV1978">
        <f>IF(OR($A1978="",$P1978&lt;&gt;"Yes",$AH1978="Yes"),"",1+N($AG1978))</f>
      </c>
      <c r="BW1978">
        <f>IF($A1978="","",COUNTIFS($W$2:$W$2500,$A1978,$BZ$2:$BZ$2500,"Yes")+COUNTIFS($X$2:$X$2500,$A1978,$BY$2:$BY$2500,"Yes"))</f>
      </c>
      <c r="BX1978">
        <f>IF(OR($A1978="",$P1978="Yes"),"",IF(N($BW1978)=0,0,1+SUMIFS($CB$2:$CB$2500,$W$2:$W$2500,$A1978)+SUMIFS($CA$2:$CA$2500,$X$2:$X$2500,$A1978)))</f>
      </c>
      <c r="BY1978" t="str">
        <f>IF($Y1978="","",INDEX($AH$2:$AH$2000,$Y1978)&amp;"")</f>
      </c>
      <c r="BZ1978" t="str">
        <f>IF($Z1978="","",INDEX($AH$2:$AH$2000,$Z1978)&amp;"")</f>
      </c>
      <c r="CA1978">
        <f>IF($Y1978="","",INDEX($BV$2:$BV$2000,$Y1978))</f>
      </c>
      <c r="CB1978">
        <f>IF($Z1978="","",INDEX($BV$2:$BV$2000,$Z1978))</f>
      </c>
    </row>
    <row r="1979">
      <c r="A1979" t="str">
        <f>IF(TRIM(INDEX(games!$A:$A,ROW()))="","",TRIM(INDEX(games!$A:$A,ROW())))</f>
      </c>
      <c r="B1979">
        <f>IF(OR($A1979="",INDEX(games!$B:$B,ROW())=""),"",INDEX(games!$B:$B,ROW()))</f>
      </c>
      <c r="C1979" t="str">
        <f>IF(OR($A1979="",INDEX(games!$C:$C,ROW())=""),"",INDEX(games!$C:$C,ROW()))</f>
      </c>
      <c r="D1979">
        <f>IF($A1979="","",COUNTIF($W$2:$W$2500,$A1979)+COUNTIF($X$2:$X$2500,$A1979))</f>
      </c>
      <c r="E1979">
        <f>IF($A1979="","",IFERROR(MATCH($C1979,$R$2:$R$5,0),0))</f>
      </c>
      <c r="F1979">
        <f>IF($A1979="","",MOD(ROW(),34))</f>
      </c>
      <c r="G1979">
        <f>IF($A1979="",NA(),IF($C1979="Action",$B1979,NA()))</f>
      </c>
      <c r="H1979">
        <f>IF($A1979="",NA(),IF($C1979="Action",1+$F1979*0.023,NA()))</f>
      </c>
      <c r="I1979">
        <f>IF($A1979="",NA(),IF($C1979="Strategy",$B1979,NA()))</f>
      </c>
      <c r="J1979">
        <f>IF($A1979="",NA(),IF($C1979="Strategy",2+$F1979*0.023,NA()))</f>
      </c>
      <c r="K1979">
        <f>IF($A1979="",NA(),IF($C1979="Deckbuilder",$B1979,NA()))</f>
      </c>
      <c r="L1979">
        <f>IF($A1979="",NA(),IF($C1979="Deckbuilder",3+$F1979*0.023,NA()))</f>
      </c>
      <c r="M1979">
        <f>IF($A1979="",NA(),IF($C1979="Traditional",$B1979,NA()))</f>
      </c>
      <c r="N1979">
        <f>IF($A1979="",NA(),IF($C1979="Traditional",4+$F1979*0.023,NA()))</f>
      </c>
      <c r="O1979">
        <f>IF($A1979="","",$D1979+ROW()/1000000)</f>
      </c>
      <c r="P1979" t="str">
        <f>IF(OR($A1979="",INDEX(games!$H:$H,ROW())=""),"",INDEX(games!$H:$H,ROW()))</f>
      </c>
      <c r="Q1979">
        <f>IF(OR($A1979="",$P1979&lt;&gt;"Yes"),"",$D1979+ROW()/1000000)</f>
      </c>
      <c r="T1979">
        <f>IF($Y1979="","",INDEX($B$2:$B$2000,$Y1979))</f>
      </c>
      <c r="U1979">
        <f>IF($Z1979="","",INDEX($B$2:$B$2000,$Z1979))</f>
      </c>
      <c r="V1979">
        <f>IF(OR($T1979="",$U1979=""),"",$U1979-$T1979)</f>
      </c>
      <c r="W1979" t="str">
        <f>IF(TRIM(INDEX(connections!$A:$A,ROW()))="","",TRIM(INDEX(connections!$A:$A,ROW())))</f>
      </c>
      <c r="X1979" t="str">
        <f>IF($W1979="","",TRIM(INDEX(connections!$B:$B,ROW())))</f>
      </c>
      <c r="Y1979">
        <f>IF($W1979="","",IFERROR(MATCH($W1979,$A$2:$A$2000,0),""))</f>
      </c>
      <c r="Z1979">
        <f>IF($X1979="","",IFERROR(MATCH($X1979,$A$2:$A$2000,0),""))</f>
      </c>
      <c r="AA1979" t="str">
        <f>IF($Y1979="","",INDEX($P$2:$P$2000,$Y1979))</f>
      </c>
      <c r="AB1979" t="str">
        <f>IF($Z1979="","",INDEX($P$2:$P$2000,$Z1979))</f>
      </c>
      <c r="AC1979">
        <f>IF(AND($AA1979="Yes",$AB1979="Yes"),1,"")</f>
      </c>
      <c r="AD1979">
        <f>IF(OR($Y1979="",$Z1979=""),"",IF(INDEX($C$2:$C$2000,$Y1979)=INDEX($C$2:$C$2000,$Z1979),0,1))</f>
      </c>
      <c r="AE1979">
        <f>IF($AC1979&lt;&gt;1,"",IF(AND(INDEX($AG$2:$AG$2000,$Y1979)=1,INDEX($AG$2:$AG$2000,$Z1979)=1),1,""))</f>
      </c>
      <c r="AG1979">
        <f>IF($A1979="","",COUNTIFS($W$2:$W$2500,$A1979,$AB$2:$AB$2500,"Yes")+COUNTIFS($X$2:$X$2500,$A1979,$AA$2:$AA$2500,"Yes"))</f>
      </c>
      <c r="AH1979" t="str">
        <f>IF(OR($P1979&lt;&gt;"Yes",N($AG1979)=0),"",IF(AND($AG1979=1,COUNTIFS($W$2:$W$2500,$A1979,$AE$2:$AE$2500,1)+COUNTIFS($X$2:$X$2500,$A1979,$AE$2:$AE$2500,1)&gt;0),"","Yes"))</f>
      </c>
      <c r="AI1979">
        <f>IF($AH1979="Yes",$AG1979,"")</f>
      </c>
      <c r="AJ1979">
        <f>IF($AI1979="","",$AI1979+ROW()/1000000)</f>
      </c>
      <c r="AK1979">
        <f>IF(OR($A1979="",$P1979="Yes",N($AG1979)=0),"",$AG1979+ROW()/1000000)</f>
      </c>
      <c r="AL1979" t="str">
        <f>IF($A1979="","",INDEX(games!$J:$J,ROW())&amp;"")</f>
      </c>
      <c r="AM1979">
        <f>IF($A1979="","",SUMPRODUCT($AO1979:$BD1979,'Map Analysis'!$AP$2^{0,1,2,3,4,5,6,7,8,9,10,11,12,13,14,15}))</f>
      </c>
      <c r="AN1979">
        <f>IF($A1979="","",$AM1979+ROW()/10000000)</f>
      </c>
      <c r="AO1979">
        <f>IF($A1979="","",COUNTIF($W$2:$W$2500,$A1979))</f>
      </c>
      <c r="AP1979">
        <f>IF($A1979="","",SUMIFS($BF$2:$BF$2500,$W$2:$W$2500,$A1979))</f>
      </c>
      <c r="AQ1979">
        <f>IF($A1979="","",SUMIFS($BG$2:$BG$2500,$W$2:$W$2500,$A1979))</f>
      </c>
      <c r="AR1979">
        <f>IF($A1979="","",SUMIFS($BH$2:$BH$2500,$W$2:$W$2500,$A1979))</f>
      </c>
      <c r="AS1979">
        <f>IF($A1979="","",SUMIFS($BI$2:$BI$2500,$W$2:$W$2500,$A1979))</f>
      </c>
      <c r="AT1979">
        <f>IF($A1979="","",SUMIFS($BJ$2:$BJ$2500,$W$2:$W$2500,$A1979))</f>
      </c>
      <c r="AU1979">
        <f>IF($A1979="","",SUMIFS($BK$2:$BK$2500,$W$2:$W$2500,$A1979))</f>
      </c>
      <c r="AV1979">
        <f>IF($A1979="","",SUMIFS($BL$2:$BL$2500,$W$2:$W$2500,$A1979))</f>
      </c>
      <c r="AW1979">
        <f>IF($A1979="","",SUMIFS($BM$2:$BM$2500,$W$2:$W$2500,$A1979))</f>
      </c>
      <c r="AX1979">
        <f>IF($A1979="","",SUMIFS($BN$2:$BN$2500,$W$2:$W$2500,$A1979))</f>
      </c>
      <c r="AY1979">
        <f>IF($A1979="","",SUMIFS($BO$2:$BO$2500,$W$2:$W$2500,$A1979))</f>
      </c>
      <c r="AZ1979">
        <f>IF($A1979="","",SUMIFS($BP$2:$BP$2500,$W$2:$W$2500,$A1979))</f>
      </c>
      <c r="BA1979">
        <f>IF($A1979="","",SUMIFS($BQ$2:$BQ$2500,$W$2:$W$2500,$A1979))</f>
      </c>
      <c r="BB1979">
        <f>IF($A1979="","",SUMIFS($BR$2:$BR$2500,$W$2:$W$2500,$A1979))</f>
      </c>
      <c r="BC1979">
        <f>IF($A1979="","",SUMIFS($BS$2:$BS$2500,$W$2:$W$2500,$A1979))</f>
      </c>
      <c r="BD1979">
        <f>IF($A1979="","",SUMIFS($BT$2:$BT$2500,$W$2:$W$2500,$A1979))</f>
      </c>
      <c r="BF1979">
        <f>IF($Z1979="","",INDEX($AO$2:$AO$2000,$Z1979))</f>
      </c>
      <c r="BG1979">
        <f>IF($Z1979="","",INDEX($AP$2:$AP$2000,$Z1979))</f>
      </c>
      <c r="BH1979">
        <f>IF($Z1979="","",INDEX($AQ$2:$AQ$2000,$Z1979))</f>
      </c>
      <c r="BI1979">
        <f>IF($Z1979="","",INDEX($AR$2:$AR$2000,$Z1979))</f>
      </c>
      <c r="BJ1979">
        <f>IF($Z1979="","",INDEX($AS$2:$AS$2000,$Z1979))</f>
      </c>
      <c r="BK1979">
        <f>IF($Z1979="","",INDEX($AT$2:$AT$2000,$Z1979))</f>
      </c>
      <c r="BL1979">
        <f>IF($Z1979="","",INDEX($AU$2:$AU$2000,$Z1979))</f>
      </c>
      <c r="BM1979">
        <f>IF($Z1979="","",INDEX($AV$2:$AV$2000,$Z1979))</f>
      </c>
      <c r="BN1979">
        <f>IF($Z1979="","",INDEX($AW$2:$AW$2000,$Z1979))</f>
      </c>
      <c r="BO1979">
        <f>IF($Z1979="","",INDEX($AX$2:$AX$2000,$Z1979))</f>
      </c>
      <c r="BP1979">
        <f>IF($Z1979="","",INDEX($AY$2:$AY$2000,$Z1979))</f>
      </c>
      <c r="BQ1979">
        <f>IF($Z1979="","",INDEX($AZ$2:$AZ$2000,$Z1979))</f>
      </c>
      <c r="BR1979">
        <f>IF($Z1979="","",INDEX($BA$2:$BA$2000,$Z1979))</f>
      </c>
      <c r="BS1979">
        <f>IF($Z1979="","",INDEX($BB$2:$BB$2000,$Z1979))</f>
      </c>
      <c r="BT1979">
        <f>IF($Z1979="","",INDEX($BC$2:$BC$2000,$Z1979))</f>
      </c>
      <c r="BV1979">
        <f>IF(OR($A1979="",$P1979&lt;&gt;"Yes",$AH1979="Yes"),"",1+N($AG1979))</f>
      </c>
      <c r="BW1979">
        <f>IF($A1979="","",COUNTIFS($W$2:$W$2500,$A1979,$BZ$2:$BZ$2500,"Yes")+COUNTIFS($X$2:$X$2500,$A1979,$BY$2:$BY$2500,"Yes"))</f>
      </c>
      <c r="BX1979">
        <f>IF(OR($A1979="",$P1979="Yes"),"",IF(N($BW1979)=0,0,1+SUMIFS($CB$2:$CB$2500,$W$2:$W$2500,$A1979)+SUMIFS($CA$2:$CA$2500,$X$2:$X$2500,$A1979)))</f>
      </c>
      <c r="BY1979" t="str">
        <f>IF($Y1979="","",INDEX($AH$2:$AH$2000,$Y1979)&amp;"")</f>
      </c>
      <c r="BZ1979" t="str">
        <f>IF($Z1979="","",INDEX($AH$2:$AH$2000,$Z1979)&amp;"")</f>
      </c>
      <c r="CA1979">
        <f>IF($Y1979="","",INDEX($BV$2:$BV$2000,$Y1979))</f>
      </c>
      <c r="CB1979">
        <f>IF($Z1979="","",INDEX($BV$2:$BV$2000,$Z1979))</f>
      </c>
    </row>
    <row r="1980">
      <c r="A1980" t="str">
        <f>IF(TRIM(INDEX(games!$A:$A,ROW()))="","",TRIM(INDEX(games!$A:$A,ROW())))</f>
      </c>
      <c r="B1980">
        <f>IF(OR($A1980="",INDEX(games!$B:$B,ROW())=""),"",INDEX(games!$B:$B,ROW()))</f>
      </c>
      <c r="C1980" t="str">
        <f>IF(OR($A1980="",INDEX(games!$C:$C,ROW())=""),"",INDEX(games!$C:$C,ROW()))</f>
      </c>
      <c r="D1980">
        <f>IF($A1980="","",COUNTIF($W$2:$W$2500,$A1980)+COUNTIF($X$2:$X$2500,$A1980))</f>
      </c>
      <c r="E1980">
        <f>IF($A1980="","",IFERROR(MATCH($C1980,$R$2:$R$5,0),0))</f>
      </c>
      <c r="F1980">
        <f>IF($A1980="","",MOD(ROW(),34))</f>
      </c>
      <c r="G1980">
        <f>IF($A1980="",NA(),IF($C1980="Action",$B1980,NA()))</f>
      </c>
      <c r="H1980">
        <f>IF($A1980="",NA(),IF($C1980="Action",1+$F1980*0.023,NA()))</f>
      </c>
      <c r="I1980">
        <f>IF($A1980="",NA(),IF($C1980="Strategy",$B1980,NA()))</f>
      </c>
      <c r="J1980">
        <f>IF($A1980="",NA(),IF($C1980="Strategy",2+$F1980*0.023,NA()))</f>
      </c>
      <c r="K1980">
        <f>IF($A1980="",NA(),IF($C1980="Deckbuilder",$B1980,NA()))</f>
      </c>
      <c r="L1980">
        <f>IF($A1980="",NA(),IF($C1980="Deckbuilder",3+$F1980*0.023,NA()))</f>
      </c>
      <c r="M1980">
        <f>IF($A1980="",NA(),IF($C1980="Traditional",$B1980,NA()))</f>
      </c>
      <c r="N1980">
        <f>IF($A1980="",NA(),IF($C1980="Traditional",4+$F1980*0.023,NA()))</f>
      </c>
      <c r="O1980">
        <f>IF($A1980="","",$D1980+ROW()/1000000)</f>
      </c>
      <c r="P1980" t="str">
        <f>IF(OR($A1980="",INDEX(games!$H:$H,ROW())=""),"",INDEX(games!$H:$H,ROW()))</f>
      </c>
      <c r="Q1980">
        <f>IF(OR($A1980="",$P1980&lt;&gt;"Yes"),"",$D1980+ROW()/1000000)</f>
      </c>
      <c r="T1980">
        <f>IF($Y1980="","",INDEX($B$2:$B$2000,$Y1980))</f>
      </c>
      <c r="U1980">
        <f>IF($Z1980="","",INDEX($B$2:$B$2000,$Z1980))</f>
      </c>
      <c r="V1980">
        <f>IF(OR($T1980="",$U1980=""),"",$U1980-$T1980)</f>
      </c>
      <c r="W1980" t="str">
        <f>IF(TRIM(INDEX(connections!$A:$A,ROW()))="","",TRIM(INDEX(connections!$A:$A,ROW())))</f>
      </c>
      <c r="X1980" t="str">
        <f>IF($W1980="","",TRIM(INDEX(connections!$B:$B,ROW())))</f>
      </c>
      <c r="Y1980">
        <f>IF($W1980="","",IFERROR(MATCH($W1980,$A$2:$A$2000,0),""))</f>
      </c>
      <c r="Z1980">
        <f>IF($X1980="","",IFERROR(MATCH($X1980,$A$2:$A$2000,0),""))</f>
      </c>
      <c r="AA1980" t="str">
        <f>IF($Y1980="","",INDEX($P$2:$P$2000,$Y1980))</f>
      </c>
      <c r="AB1980" t="str">
        <f>IF($Z1980="","",INDEX($P$2:$P$2000,$Z1980))</f>
      </c>
      <c r="AC1980">
        <f>IF(AND($AA1980="Yes",$AB1980="Yes"),1,"")</f>
      </c>
      <c r="AD1980">
        <f>IF(OR($Y1980="",$Z1980=""),"",IF(INDEX($C$2:$C$2000,$Y1980)=INDEX($C$2:$C$2000,$Z1980),0,1))</f>
      </c>
      <c r="AE1980">
        <f>IF($AC1980&lt;&gt;1,"",IF(AND(INDEX($AG$2:$AG$2000,$Y1980)=1,INDEX($AG$2:$AG$2000,$Z1980)=1),1,""))</f>
      </c>
      <c r="AG1980">
        <f>IF($A1980="","",COUNTIFS($W$2:$W$2500,$A1980,$AB$2:$AB$2500,"Yes")+COUNTIFS($X$2:$X$2500,$A1980,$AA$2:$AA$2500,"Yes"))</f>
      </c>
      <c r="AH1980" t="str">
        <f>IF(OR($P1980&lt;&gt;"Yes",N($AG1980)=0),"",IF(AND($AG1980=1,COUNTIFS($W$2:$W$2500,$A1980,$AE$2:$AE$2500,1)+COUNTIFS($X$2:$X$2500,$A1980,$AE$2:$AE$2500,1)&gt;0),"","Yes"))</f>
      </c>
      <c r="AI1980">
        <f>IF($AH1980="Yes",$AG1980,"")</f>
      </c>
      <c r="AJ1980">
        <f>IF($AI1980="","",$AI1980+ROW()/1000000)</f>
      </c>
      <c r="AK1980">
        <f>IF(OR($A1980="",$P1980="Yes",N($AG1980)=0),"",$AG1980+ROW()/1000000)</f>
      </c>
      <c r="AL1980" t="str">
        <f>IF($A1980="","",INDEX(games!$J:$J,ROW())&amp;"")</f>
      </c>
      <c r="AM1980">
        <f>IF($A1980="","",SUMPRODUCT($AO1980:$BD1980,'Map Analysis'!$AP$2^{0,1,2,3,4,5,6,7,8,9,10,11,12,13,14,15}))</f>
      </c>
      <c r="AN1980">
        <f>IF($A1980="","",$AM1980+ROW()/10000000)</f>
      </c>
      <c r="AO1980">
        <f>IF($A1980="","",COUNTIF($W$2:$W$2500,$A1980))</f>
      </c>
      <c r="AP1980">
        <f>IF($A1980="","",SUMIFS($BF$2:$BF$2500,$W$2:$W$2500,$A1980))</f>
      </c>
      <c r="AQ1980">
        <f>IF($A1980="","",SUMIFS($BG$2:$BG$2500,$W$2:$W$2500,$A1980))</f>
      </c>
      <c r="AR1980">
        <f>IF($A1980="","",SUMIFS($BH$2:$BH$2500,$W$2:$W$2500,$A1980))</f>
      </c>
      <c r="AS1980">
        <f>IF($A1980="","",SUMIFS($BI$2:$BI$2500,$W$2:$W$2500,$A1980))</f>
      </c>
      <c r="AT1980">
        <f>IF($A1980="","",SUMIFS($BJ$2:$BJ$2500,$W$2:$W$2500,$A1980))</f>
      </c>
      <c r="AU1980">
        <f>IF($A1980="","",SUMIFS($BK$2:$BK$2500,$W$2:$W$2500,$A1980))</f>
      </c>
      <c r="AV1980">
        <f>IF($A1980="","",SUMIFS($BL$2:$BL$2500,$W$2:$W$2500,$A1980))</f>
      </c>
      <c r="AW1980">
        <f>IF($A1980="","",SUMIFS($BM$2:$BM$2500,$W$2:$W$2500,$A1980))</f>
      </c>
      <c r="AX1980">
        <f>IF($A1980="","",SUMIFS($BN$2:$BN$2500,$W$2:$W$2500,$A1980))</f>
      </c>
      <c r="AY1980">
        <f>IF($A1980="","",SUMIFS($BO$2:$BO$2500,$W$2:$W$2500,$A1980))</f>
      </c>
      <c r="AZ1980">
        <f>IF($A1980="","",SUMIFS($BP$2:$BP$2500,$W$2:$W$2500,$A1980))</f>
      </c>
      <c r="BA1980">
        <f>IF($A1980="","",SUMIFS($BQ$2:$BQ$2500,$W$2:$W$2500,$A1980))</f>
      </c>
      <c r="BB1980">
        <f>IF($A1980="","",SUMIFS($BR$2:$BR$2500,$W$2:$W$2500,$A1980))</f>
      </c>
      <c r="BC1980">
        <f>IF($A1980="","",SUMIFS($BS$2:$BS$2500,$W$2:$W$2500,$A1980))</f>
      </c>
      <c r="BD1980">
        <f>IF($A1980="","",SUMIFS($BT$2:$BT$2500,$W$2:$W$2500,$A1980))</f>
      </c>
      <c r="BF1980">
        <f>IF($Z1980="","",INDEX($AO$2:$AO$2000,$Z1980))</f>
      </c>
      <c r="BG1980">
        <f>IF($Z1980="","",INDEX($AP$2:$AP$2000,$Z1980))</f>
      </c>
      <c r="BH1980">
        <f>IF($Z1980="","",INDEX($AQ$2:$AQ$2000,$Z1980))</f>
      </c>
      <c r="BI1980">
        <f>IF($Z1980="","",INDEX($AR$2:$AR$2000,$Z1980))</f>
      </c>
      <c r="BJ1980">
        <f>IF($Z1980="","",INDEX($AS$2:$AS$2000,$Z1980))</f>
      </c>
      <c r="BK1980">
        <f>IF($Z1980="","",INDEX($AT$2:$AT$2000,$Z1980))</f>
      </c>
      <c r="BL1980">
        <f>IF($Z1980="","",INDEX($AU$2:$AU$2000,$Z1980))</f>
      </c>
      <c r="BM1980">
        <f>IF($Z1980="","",INDEX($AV$2:$AV$2000,$Z1980))</f>
      </c>
      <c r="BN1980">
        <f>IF($Z1980="","",INDEX($AW$2:$AW$2000,$Z1980))</f>
      </c>
      <c r="BO1980">
        <f>IF($Z1980="","",INDEX($AX$2:$AX$2000,$Z1980))</f>
      </c>
      <c r="BP1980">
        <f>IF($Z1980="","",INDEX($AY$2:$AY$2000,$Z1980))</f>
      </c>
      <c r="BQ1980">
        <f>IF($Z1980="","",INDEX($AZ$2:$AZ$2000,$Z1980))</f>
      </c>
      <c r="BR1980">
        <f>IF($Z1980="","",INDEX($BA$2:$BA$2000,$Z1980))</f>
      </c>
      <c r="BS1980">
        <f>IF($Z1980="","",INDEX($BB$2:$BB$2000,$Z1980))</f>
      </c>
      <c r="BT1980">
        <f>IF($Z1980="","",INDEX($BC$2:$BC$2000,$Z1980))</f>
      </c>
      <c r="BV1980">
        <f>IF(OR($A1980="",$P1980&lt;&gt;"Yes",$AH1980="Yes"),"",1+N($AG1980))</f>
      </c>
      <c r="BW1980">
        <f>IF($A1980="","",COUNTIFS($W$2:$W$2500,$A1980,$BZ$2:$BZ$2500,"Yes")+COUNTIFS($X$2:$X$2500,$A1980,$BY$2:$BY$2500,"Yes"))</f>
      </c>
      <c r="BX1980">
        <f>IF(OR($A1980="",$P1980="Yes"),"",IF(N($BW1980)=0,0,1+SUMIFS($CB$2:$CB$2500,$W$2:$W$2500,$A1980)+SUMIFS($CA$2:$CA$2500,$X$2:$X$2500,$A1980)))</f>
      </c>
      <c r="BY1980" t="str">
        <f>IF($Y1980="","",INDEX($AH$2:$AH$2000,$Y1980)&amp;"")</f>
      </c>
      <c r="BZ1980" t="str">
        <f>IF($Z1980="","",INDEX($AH$2:$AH$2000,$Z1980)&amp;"")</f>
      </c>
      <c r="CA1980">
        <f>IF($Y1980="","",INDEX($BV$2:$BV$2000,$Y1980))</f>
      </c>
      <c r="CB1980">
        <f>IF($Z1980="","",INDEX($BV$2:$BV$2000,$Z1980))</f>
      </c>
    </row>
    <row r="1981">
      <c r="A1981" t="str">
        <f>IF(TRIM(INDEX(games!$A:$A,ROW()))="","",TRIM(INDEX(games!$A:$A,ROW())))</f>
      </c>
      <c r="B1981">
        <f>IF(OR($A1981="",INDEX(games!$B:$B,ROW())=""),"",INDEX(games!$B:$B,ROW()))</f>
      </c>
      <c r="C1981" t="str">
        <f>IF(OR($A1981="",INDEX(games!$C:$C,ROW())=""),"",INDEX(games!$C:$C,ROW()))</f>
      </c>
      <c r="D1981">
        <f>IF($A1981="","",COUNTIF($W$2:$W$2500,$A1981)+COUNTIF($X$2:$X$2500,$A1981))</f>
      </c>
      <c r="E1981">
        <f>IF($A1981="","",IFERROR(MATCH($C1981,$R$2:$R$5,0),0))</f>
      </c>
      <c r="F1981">
        <f>IF($A1981="","",MOD(ROW(),34))</f>
      </c>
      <c r="G1981">
        <f>IF($A1981="",NA(),IF($C1981="Action",$B1981,NA()))</f>
      </c>
      <c r="H1981">
        <f>IF($A1981="",NA(),IF($C1981="Action",1+$F1981*0.023,NA()))</f>
      </c>
      <c r="I1981">
        <f>IF($A1981="",NA(),IF($C1981="Strategy",$B1981,NA()))</f>
      </c>
      <c r="J1981">
        <f>IF($A1981="",NA(),IF($C1981="Strategy",2+$F1981*0.023,NA()))</f>
      </c>
      <c r="K1981">
        <f>IF($A1981="",NA(),IF($C1981="Deckbuilder",$B1981,NA()))</f>
      </c>
      <c r="L1981">
        <f>IF($A1981="",NA(),IF($C1981="Deckbuilder",3+$F1981*0.023,NA()))</f>
      </c>
      <c r="M1981">
        <f>IF($A1981="",NA(),IF($C1981="Traditional",$B1981,NA()))</f>
      </c>
      <c r="N1981">
        <f>IF($A1981="",NA(),IF($C1981="Traditional",4+$F1981*0.023,NA()))</f>
      </c>
      <c r="O1981">
        <f>IF($A1981="","",$D1981+ROW()/1000000)</f>
      </c>
      <c r="P1981" t="str">
        <f>IF(OR($A1981="",INDEX(games!$H:$H,ROW())=""),"",INDEX(games!$H:$H,ROW()))</f>
      </c>
      <c r="Q1981">
        <f>IF(OR($A1981="",$P1981&lt;&gt;"Yes"),"",$D1981+ROW()/1000000)</f>
      </c>
      <c r="T1981">
        <f>IF($Y1981="","",INDEX($B$2:$B$2000,$Y1981))</f>
      </c>
      <c r="U1981">
        <f>IF($Z1981="","",INDEX($B$2:$B$2000,$Z1981))</f>
      </c>
      <c r="V1981">
        <f>IF(OR($T1981="",$U1981=""),"",$U1981-$T1981)</f>
      </c>
      <c r="W1981" t="str">
        <f>IF(TRIM(INDEX(connections!$A:$A,ROW()))="","",TRIM(INDEX(connections!$A:$A,ROW())))</f>
      </c>
      <c r="X1981" t="str">
        <f>IF($W1981="","",TRIM(INDEX(connections!$B:$B,ROW())))</f>
      </c>
      <c r="Y1981">
        <f>IF($W1981="","",IFERROR(MATCH($W1981,$A$2:$A$2000,0),""))</f>
      </c>
      <c r="Z1981">
        <f>IF($X1981="","",IFERROR(MATCH($X1981,$A$2:$A$2000,0),""))</f>
      </c>
      <c r="AA1981" t="str">
        <f>IF($Y1981="","",INDEX($P$2:$P$2000,$Y1981))</f>
      </c>
      <c r="AB1981" t="str">
        <f>IF($Z1981="","",INDEX($P$2:$P$2000,$Z1981))</f>
      </c>
      <c r="AC1981">
        <f>IF(AND($AA1981="Yes",$AB1981="Yes"),1,"")</f>
      </c>
      <c r="AD1981">
        <f>IF(OR($Y1981="",$Z1981=""),"",IF(INDEX($C$2:$C$2000,$Y1981)=INDEX($C$2:$C$2000,$Z1981),0,1))</f>
      </c>
      <c r="AE1981">
        <f>IF($AC1981&lt;&gt;1,"",IF(AND(INDEX($AG$2:$AG$2000,$Y1981)=1,INDEX($AG$2:$AG$2000,$Z1981)=1),1,""))</f>
      </c>
      <c r="AG1981">
        <f>IF($A1981="","",COUNTIFS($W$2:$W$2500,$A1981,$AB$2:$AB$2500,"Yes")+COUNTIFS($X$2:$X$2500,$A1981,$AA$2:$AA$2500,"Yes"))</f>
      </c>
      <c r="AH1981" t="str">
        <f>IF(OR($P1981&lt;&gt;"Yes",N($AG1981)=0),"",IF(AND($AG1981=1,COUNTIFS($W$2:$W$2500,$A1981,$AE$2:$AE$2500,1)+COUNTIFS($X$2:$X$2500,$A1981,$AE$2:$AE$2500,1)&gt;0),"","Yes"))</f>
      </c>
      <c r="AI1981">
        <f>IF($AH1981="Yes",$AG1981,"")</f>
      </c>
      <c r="AJ1981">
        <f>IF($AI1981="","",$AI1981+ROW()/1000000)</f>
      </c>
      <c r="AK1981">
        <f>IF(OR($A1981="",$P1981="Yes",N($AG1981)=0),"",$AG1981+ROW()/1000000)</f>
      </c>
      <c r="AL1981" t="str">
        <f>IF($A1981="","",INDEX(games!$J:$J,ROW())&amp;"")</f>
      </c>
      <c r="AM1981">
        <f>IF($A1981="","",SUMPRODUCT($AO1981:$BD1981,'Map Analysis'!$AP$2^{0,1,2,3,4,5,6,7,8,9,10,11,12,13,14,15}))</f>
      </c>
      <c r="AN1981">
        <f>IF($A1981="","",$AM1981+ROW()/10000000)</f>
      </c>
      <c r="AO1981">
        <f>IF($A1981="","",COUNTIF($W$2:$W$2500,$A1981))</f>
      </c>
      <c r="AP1981">
        <f>IF($A1981="","",SUMIFS($BF$2:$BF$2500,$W$2:$W$2500,$A1981))</f>
      </c>
      <c r="AQ1981">
        <f>IF($A1981="","",SUMIFS($BG$2:$BG$2500,$W$2:$W$2500,$A1981))</f>
      </c>
      <c r="AR1981">
        <f>IF($A1981="","",SUMIFS($BH$2:$BH$2500,$W$2:$W$2500,$A1981))</f>
      </c>
      <c r="AS1981">
        <f>IF($A1981="","",SUMIFS($BI$2:$BI$2500,$W$2:$W$2500,$A1981))</f>
      </c>
      <c r="AT1981">
        <f>IF($A1981="","",SUMIFS($BJ$2:$BJ$2500,$W$2:$W$2500,$A1981))</f>
      </c>
      <c r="AU1981">
        <f>IF($A1981="","",SUMIFS($BK$2:$BK$2500,$W$2:$W$2500,$A1981))</f>
      </c>
      <c r="AV1981">
        <f>IF($A1981="","",SUMIFS($BL$2:$BL$2500,$W$2:$W$2500,$A1981))</f>
      </c>
      <c r="AW1981">
        <f>IF($A1981="","",SUMIFS($BM$2:$BM$2500,$W$2:$W$2500,$A1981))</f>
      </c>
      <c r="AX1981">
        <f>IF($A1981="","",SUMIFS($BN$2:$BN$2500,$W$2:$W$2500,$A1981))</f>
      </c>
      <c r="AY1981">
        <f>IF($A1981="","",SUMIFS($BO$2:$BO$2500,$W$2:$W$2500,$A1981))</f>
      </c>
      <c r="AZ1981">
        <f>IF($A1981="","",SUMIFS($BP$2:$BP$2500,$W$2:$W$2500,$A1981))</f>
      </c>
      <c r="BA1981">
        <f>IF($A1981="","",SUMIFS($BQ$2:$BQ$2500,$W$2:$W$2500,$A1981))</f>
      </c>
      <c r="BB1981">
        <f>IF($A1981="","",SUMIFS($BR$2:$BR$2500,$W$2:$W$2500,$A1981))</f>
      </c>
      <c r="BC1981">
        <f>IF($A1981="","",SUMIFS($BS$2:$BS$2500,$W$2:$W$2500,$A1981))</f>
      </c>
      <c r="BD1981">
        <f>IF($A1981="","",SUMIFS($BT$2:$BT$2500,$W$2:$W$2500,$A1981))</f>
      </c>
      <c r="BF1981">
        <f>IF($Z1981="","",INDEX($AO$2:$AO$2000,$Z1981))</f>
      </c>
      <c r="BG1981">
        <f>IF($Z1981="","",INDEX($AP$2:$AP$2000,$Z1981))</f>
      </c>
      <c r="BH1981">
        <f>IF($Z1981="","",INDEX($AQ$2:$AQ$2000,$Z1981))</f>
      </c>
      <c r="BI1981">
        <f>IF($Z1981="","",INDEX($AR$2:$AR$2000,$Z1981))</f>
      </c>
      <c r="BJ1981">
        <f>IF($Z1981="","",INDEX($AS$2:$AS$2000,$Z1981))</f>
      </c>
      <c r="BK1981">
        <f>IF($Z1981="","",INDEX($AT$2:$AT$2000,$Z1981))</f>
      </c>
      <c r="BL1981">
        <f>IF($Z1981="","",INDEX($AU$2:$AU$2000,$Z1981))</f>
      </c>
      <c r="BM1981">
        <f>IF($Z1981="","",INDEX($AV$2:$AV$2000,$Z1981))</f>
      </c>
      <c r="BN1981">
        <f>IF($Z1981="","",INDEX($AW$2:$AW$2000,$Z1981))</f>
      </c>
      <c r="BO1981">
        <f>IF($Z1981="","",INDEX($AX$2:$AX$2000,$Z1981))</f>
      </c>
      <c r="BP1981">
        <f>IF($Z1981="","",INDEX($AY$2:$AY$2000,$Z1981))</f>
      </c>
      <c r="BQ1981">
        <f>IF($Z1981="","",INDEX($AZ$2:$AZ$2000,$Z1981))</f>
      </c>
      <c r="BR1981">
        <f>IF($Z1981="","",INDEX($BA$2:$BA$2000,$Z1981))</f>
      </c>
      <c r="BS1981">
        <f>IF($Z1981="","",INDEX($BB$2:$BB$2000,$Z1981))</f>
      </c>
      <c r="BT1981">
        <f>IF($Z1981="","",INDEX($BC$2:$BC$2000,$Z1981))</f>
      </c>
      <c r="BV1981">
        <f>IF(OR($A1981="",$P1981&lt;&gt;"Yes",$AH1981="Yes"),"",1+N($AG1981))</f>
      </c>
      <c r="BW1981">
        <f>IF($A1981="","",COUNTIFS($W$2:$W$2500,$A1981,$BZ$2:$BZ$2500,"Yes")+COUNTIFS($X$2:$X$2500,$A1981,$BY$2:$BY$2500,"Yes"))</f>
      </c>
      <c r="BX1981">
        <f>IF(OR($A1981="",$P1981="Yes"),"",IF(N($BW1981)=0,0,1+SUMIFS($CB$2:$CB$2500,$W$2:$W$2500,$A1981)+SUMIFS($CA$2:$CA$2500,$X$2:$X$2500,$A1981)))</f>
      </c>
      <c r="BY1981" t="str">
        <f>IF($Y1981="","",INDEX($AH$2:$AH$2000,$Y1981)&amp;"")</f>
      </c>
      <c r="BZ1981" t="str">
        <f>IF($Z1981="","",INDEX($AH$2:$AH$2000,$Z1981)&amp;"")</f>
      </c>
      <c r="CA1981">
        <f>IF($Y1981="","",INDEX($BV$2:$BV$2000,$Y1981))</f>
      </c>
      <c r="CB1981">
        <f>IF($Z1981="","",INDEX($BV$2:$BV$2000,$Z1981))</f>
      </c>
    </row>
    <row r="1982">
      <c r="A1982" t="str">
        <f>IF(TRIM(INDEX(games!$A:$A,ROW()))="","",TRIM(INDEX(games!$A:$A,ROW())))</f>
      </c>
      <c r="B1982">
        <f>IF(OR($A1982="",INDEX(games!$B:$B,ROW())=""),"",INDEX(games!$B:$B,ROW()))</f>
      </c>
      <c r="C1982" t="str">
        <f>IF(OR($A1982="",INDEX(games!$C:$C,ROW())=""),"",INDEX(games!$C:$C,ROW()))</f>
      </c>
      <c r="D1982">
        <f>IF($A1982="","",COUNTIF($W$2:$W$2500,$A1982)+COUNTIF($X$2:$X$2500,$A1982))</f>
      </c>
      <c r="E1982">
        <f>IF($A1982="","",IFERROR(MATCH($C1982,$R$2:$R$5,0),0))</f>
      </c>
      <c r="F1982">
        <f>IF($A1982="","",MOD(ROW(),34))</f>
      </c>
      <c r="G1982">
        <f>IF($A1982="",NA(),IF($C1982="Action",$B1982,NA()))</f>
      </c>
      <c r="H1982">
        <f>IF($A1982="",NA(),IF($C1982="Action",1+$F1982*0.023,NA()))</f>
      </c>
      <c r="I1982">
        <f>IF($A1982="",NA(),IF($C1982="Strategy",$B1982,NA()))</f>
      </c>
      <c r="J1982">
        <f>IF($A1982="",NA(),IF($C1982="Strategy",2+$F1982*0.023,NA()))</f>
      </c>
      <c r="K1982">
        <f>IF($A1982="",NA(),IF($C1982="Deckbuilder",$B1982,NA()))</f>
      </c>
      <c r="L1982">
        <f>IF($A1982="",NA(),IF($C1982="Deckbuilder",3+$F1982*0.023,NA()))</f>
      </c>
      <c r="M1982">
        <f>IF($A1982="",NA(),IF($C1982="Traditional",$B1982,NA()))</f>
      </c>
      <c r="N1982">
        <f>IF($A1982="",NA(),IF($C1982="Traditional",4+$F1982*0.023,NA()))</f>
      </c>
      <c r="O1982">
        <f>IF($A1982="","",$D1982+ROW()/1000000)</f>
      </c>
      <c r="P1982" t="str">
        <f>IF(OR($A1982="",INDEX(games!$H:$H,ROW())=""),"",INDEX(games!$H:$H,ROW()))</f>
      </c>
      <c r="Q1982">
        <f>IF(OR($A1982="",$P1982&lt;&gt;"Yes"),"",$D1982+ROW()/1000000)</f>
      </c>
      <c r="T1982">
        <f>IF($Y1982="","",INDEX($B$2:$B$2000,$Y1982))</f>
      </c>
      <c r="U1982">
        <f>IF($Z1982="","",INDEX($B$2:$B$2000,$Z1982))</f>
      </c>
      <c r="V1982">
        <f>IF(OR($T1982="",$U1982=""),"",$U1982-$T1982)</f>
      </c>
      <c r="W1982" t="str">
        <f>IF(TRIM(INDEX(connections!$A:$A,ROW()))="","",TRIM(INDEX(connections!$A:$A,ROW())))</f>
      </c>
      <c r="X1982" t="str">
        <f>IF($W1982="","",TRIM(INDEX(connections!$B:$B,ROW())))</f>
      </c>
      <c r="Y1982">
        <f>IF($W1982="","",IFERROR(MATCH($W1982,$A$2:$A$2000,0),""))</f>
      </c>
      <c r="Z1982">
        <f>IF($X1982="","",IFERROR(MATCH($X1982,$A$2:$A$2000,0),""))</f>
      </c>
      <c r="AA1982" t="str">
        <f>IF($Y1982="","",INDEX($P$2:$P$2000,$Y1982))</f>
      </c>
      <c r="AB1982" t="str">
        <f>IF($Z1982="","",INDEX($P$2:$P$2000,$Z1982))</f>
      </c>
      <c r="AC1982">
        <f>IF(AND($AA1982="Yes",$AB1982="Yes"),1,"")</f>
      </c>
      <c r="AD1982">
        <f>IF(OR($Y1982="",$Z1982=""),"",IF(INDEX($C$2:$C$2000,$Y1982)=INDEX($C$2:$C$2000,$Z1982),0,1))</f>
      </c>
      <c r="AE1982">
        <f>IF($AC1982&lt;&gt;1,"",IF(AND(INDEX($AG$2:$AG$2000,$Y1982)=1,INDEX($AG$2:$AG$2000,$Z1982)=1),1,""))</f>
      </c>
      <c r="AG1982">
        <f>IF($A1982="","",COUNTIFS($W$2:$W$2500,$A1982,$AB$2:$AB$2500,"Yes")+COUNTIFS($X$2:$X$2500,$A1982,$AA$2:$AA$2500,"Yes"))</f>
      </c>
      <c r="AH1982" t="str">
        <f>IF(OR($P1982&lt;&gt;"Yes",N($AG1982)=0),"",IF(AND($AG1982=1,COUNTIFS($W$2:$W$2500,$A1982,$AE$2:$AE$2500,1)+COUNTIFS($X$2:$X$2500,$A1982,$AE$2:$AE$2500,1)&gt;0),"","Yes"))</f>
      </c>
      <c r="AI1982">
        <f>IF($AH1982="Yes",$AG1982,"")</f>
      </c>
      <c r="AJ1982">
        <f>IF($AI1982="","",$AI1982+ROW()/1000000)</f>
      </c>
      <c r="AK1982">
        <f>IF(OR($A1982="",$P1982="Yes",N($AG1982)=0),"",$AG1982+ROW()/1000000)</f>
      </c>
      <c r="AL1982" t="str">
        <f>IF($A1982="","",INDEX(games!$J:$J,ROW())&amp;"")</f>
      </c>
      <c r="AM1982">
        <f>IF($A1982="","",SUMPRODUCT($AO1982:$BD1982,'Map Analysis'!$AP$2^{0,1,2,3,4,5,6,7,8,9,10,11,12,13,14,15}))</f>
      </c>
      <c r="AN1982">
        <f>IF($A1982="","",$AM1982+ROW()/10000000)</f>
      </c>
      <c r="AO1982">
        <f>IF($A1982="","",COUNTIF($W$2:$W$2500,$A1982))</f>
      </c>
      <c r="AP1982">
        <f>IF($A1982="","",SUMIFS($BF$2:$BF$2500,$W$2:$W$2500,$A1982))</f>
      </c>
      <c r="AQ1982">
        <f>IF($A1982="","",SUMIFS($BG$2:$BG$2500,$W$2:$W$2500,$A1982))</f>
      </c>
      <c r="AR1982">
        <f>IF($A1982="","",SUMIFS($BH$2:$BH$2500,$W$2:$W$2500,$A1982))</f>
      </c>
      <c r="AS1982">
        <f>IF($A1982="","",SUMIFS($BI$2:$BI$2500,$W$2:$W$2500,$A1982))</f>
      </c>
      <c r="AT1982">
        <f>IF($A1982="","",SUMIFS($BJ$2:$BJ$2500,$W$2:$W$2500,$A1982))</f>
      </c>
      <c r="AU1982">
        <f>IF($A1982="","",SUMIFS($BK$2:$BK$2500,$W$2:$W$2500,$A1982))</f>
      </c>
      <c r="AV1982">
        <f>IF($A1982="","",SUMIFS($BL$2:$BL$2500,$W$2:$W$2500,$A1982))</f>
      </c>
      <c r="AW1982">
        <f>IF($A1982="","",SUMIFS($BM$2:$BM$2500,$W$2:$W$2500,$A1982))</f>
      </c>
      <c r="AX1982">
        <f>IF($A1982="","",SUMIFS($BN$2:$BN$2500,$W$2:$W$2500,$A1982))</f>
      </c>
      <c r="AY1982">
        <f>IF($A1982="","",SUMIFS($BO$2:$BO$2500,$W$2:$W$2500,$A1982))</f>
      </c>
      <c r="AZ1982">
        <f>IF($A1982="","",SUMIFS($BP$2:$BP$2500,$W$2:$W$2500,$A1982))</f>
      </c>
      <c r="BA1982">
        <f>IF($A1982="","",SUMIFS($BQ$2:$BQ$2500,$W$2:$W$2500,$A1982))</f>
      </c>
      <c r="BB1982">
        <f>IF($A1982="","",SUMIFS($BR$2:$BR$2500,$W$2:$W$2500,$A1982))</f>
      </c>
      <c r="BC1982">
        <f>IF($A1982="","",SUMIFS($BS$2:$BS$2500,$W$2:$W$2500,$A1982))</f>
      </c>
      <c r="BD1982">
        <f>IF($A1982="","",SUMIFS($BT$2:$BT$2500,$W$2:$W$2500,$A1982))</f>
      </c>
      <c r="BF1982">
        <f>IF($Z1982="","",INDEX($AO$2:$AO$2000,$Z1982))</f>
      </c>
      <c r="BG1982">
        <f>IF($Z1982="","",INDEX($AP$2:$AP$2000,$Z1982))</f>
      </c>
      <c r="BH1982">
        <f>IF($Z1982="","",INDEX($AQ$2:$AQ$2000,$Z1982))</f>
      </c>
      <c r="BI1982">
        <f>IF($Z1982="","",INDEX($AR$2:$AR$2000,$Z1982))</f>
      </c>
      <c r="BJ1982">
        <f>IF($Z1982="","",INDEX($AS$2:$AS$2000,$Z1982))</f>
      </c>
      <c r="BK1982">
        <f>IF($Z1982="","",INDEX($AT$2:$AT$2000,$Z1982))</f>
      </c>
      <c r="BL1982">
        <f>IF($Z1982="","",INDEX($AU$2:$AU$2000,$Z1982))</f>
      </c>
      <c r="BM1982">
        <f>IF($Z1982="","",INDEX($AV$2:$AV$2000,$Z1982))</f>
      </c>
      <c r="BN1982">
        <f>IF($Z1982="","",INDEX($AW$2:$AW$2000,$Z1982))</f>
      </c>
      <c r="BO1982">
        <f>IF($Z1982="","",INDEX($AX$2:$AX$2000,$Z1982))</f>
      </c>
      <c r="BP1982">
        <f>IF($Z1982="","",INDEX($AY$2:$AY$2000,$Z1982))</f>
      </c>
      <c r="BQ1982">
        <f>IF($Z1982="","",INDEX($AZ$2:$AZ$2000,$Z1982))</f>
      </c>
      <c r="BR1982">
        <f>IF($Z1982="","",INDEX($BA$2:$BA$2000,$Z1982))</f>
      </c>
      <c r="BS1982">
        <f>IF($Z1982="","",INDEX($BB$2:$BB$2000,$Z1982))</f>
      </c>
      <c r="BT1982">
        <f>IF($Z1982="","",INDEX($BC$2:$BC$2000,$Z1982))</f>
      </c>
      <c r="BV1982">
        <f>IF(OR($A1982="",$P1982&lt;&gt;"Yes",$AH1982="Yes"),"",1+N($AG1982))</f>
      </c>
      <c r="BW1982">
        <f>IF($A1982="","",COUNTIFS($W$2:$W$2500,$A1982,$BZ$2:$BZ$2500,"Yes")+COUNTIFS($X$2:$X$2500,$A1982,$BY$2:$BY$2500,"Yes"))</f>
      </c>
      <c r="BX1982">
        <f>IF(OR($A1982="",$P1982="Yes"),"",IF(N($BW1982)=0,0,1+SUMIFS($CB$2:$CB$2500,$W$2:$W$2500,$A1982)+SUMIFS($CA$2:$CA$2500,$X$2:$X$2500,$A1982)))</f>
      </c>
      <c r="BY1982" t="str">
        <f>IF($Y1982="","",INDEX($AH$2:$AH$2000,$Y1982)&amp;"")</f>
      </c>
      <c r="BZ1982" t="str">
        <f>IF($Z1982="","",INDEX($AH$2:$AH$2000,$Z1982)&amp;"")</f>
      </c>
      <c r="CA1982">
        <f>IF($Y1982="","",INDEX($BV$2:$BV$2000,$Y1982))</f>
      </c>
      <c r="CB1982">
        <f>IF($Z1982="","",INDEX($BV$2:$BV$2000,$Z1982))</f>
      </c>
    </row>
    <row r="1983">
      <c r="A1983" t="str">
        <f>IF(TRIM(INDEX(games!$A:$A,ROW()))="","",TRIM(INDEX(games!$A:$A,ROW())))</f>
      </c>
      <c r="B1983">
        <f>IF(OR($A1983="",INDEX(games!$B:$B,ROW())=""),"",INDEX(games!$B:$B,ROW()))</f>
      </c>
      <c r="C1983" t="str">
        <f>IF(OR($A1983="",INDEX(games!$C:$C,ROW())=""),"",INDEX(games!$C:$C,ROW()))</f>
      </c>
      <c r="D1983">
        <f>IF($A1983="","",COUNTIF($W$2:$W$2500,$A1983)+COUNTIF($X$2:$X$2500,$A1983))</f>
      </c>
      <c r="E1983">
        <f>IF($A1983="","",IFERROR(MATCH($C1983,$R$2:$R$5,0),0))</f>
      </c>
      <c r="F1983">
        <f>IF($A1983="","",MOD(ROW(),34))</f>
      </c>
      <c r="G1983">
        <f>IF($A1983="",NA(),IF($C1983="Action",$B1983,NA()))</f>
      </c>
      <c r="H1983">
        <f>IF($A1983="",NA(),IF($C1983="Action",1+$F1983*0.023,NA()))</f>
      </c>
      <c r="I1983">
        <f>IF($A1983="",NA(),IF($C1983="Strategy",$B1983,NA()))</f>
      </c>
      <c r="J1983">
        <f>IF($A1983="",NA(),IF($C1983="Strategy",2+$F1983*0.023,NA()))</f>
      </c>
      <c r="K1983">
        <f>IF($A1983="",NA(),IF($C1983="Deckbuilder",$B1983,NA()))</f>
      </c>
      <c r="L1983">
        <f>IF($A1983="",NA(),IF($C1983="Deckbuilder",3+$F1983*0.023,NA()))</f>
      </c>
      <c r="M1983">
        <f>IF($A1983="",NA(),IF($C1983="Traditional",$B1983,NA()))</f>
      </c>
      <c r="N1983">
        <f>IF($A1983="",NA(),IF($C1983="Traditional",4+$F1983*0.023,NA()))</f>
      </c>
      <c r="O1983">
        <f>IF($A1983="","",$D1983+ROW()/1000000)</f>
      </c>
      <c r="P1983" t="str">
        <f>IF(OR($A1983="",INDEX(games!$H:$H,ROW())=""),"",INDEX(games!$H:$H,ROW()))</f>
      </c>
      <c r="Q1983">
        <f>IF(OR($A1983="",$P1983&lt;&gt;"Yes"),"",$D1983+ROW()/1000000)</f>
      </c>
      <c r="T1983">
        <f>IF($Y1983="","",INDEX($B$2:$B$2000,$Y1983))</f>
      </c>
      <c r="U1983">
        <f>IF($Z1983="","",INDEX($B$2:$B$2000,$Z1983))</f>
      </c>
      <c r="V1983">
        <f>IF(OR($T1983="",$U1983=""),"",$U1983-$T1983)</f>
      </c>
      <c r="W1983" t="str">
        <f>IF(TRIM(INDEX(connections!$A:$A,ROW()))="","",TRIM(INDEX(connections!$A:$A,ROW())))</f>
      </c>
      <c r="X1983" t="str">
        <f>IF($W1983="","",TRIM(INDEX(connections!$B:$B,ROW())))</f>
      </c>
      <c r="Y1983">
        <f>IF($W1983="","",IFERROR(MATCH($W1983,$A$2:$A$2000,0),""))</f>
      </c>
      <c r="Z1983">
        <f>IF($X1983="","",IFERROR(MATCH($X1983,$A$2:$A$2000,0),""))</f>
      </c>
      <c r="AA1983" t="str">
        <f>IF($Y1983="","",INDEX($P$2:$P$2000,$Y1983))</f>
      </c>
      <c r="AB1983" t="str">
        <f>IF($Z1983="","",INDEX($P$2:$P$2000,$Z1983))</f>
      </c>
      <c r="AC1983">
        <f>IF(AND($AA1983="Yes",$AB1983="Yes"),1,"")</f>
      </c>
      <c r="AD1983">
        <f>IF(OR($Y1983="",$Z1983=""),"",IF(INDEX($C$2:$C$2000,$Y1983)=INDEX($C$2:$C$2000,$Z1983),0,1))</f>
      </c>
      <c r="AE1983">
        <f>IF($AC1983&lt;&gt;1,"",IF(AND(INDEX($AG$2:$AG$2000,$Y1983)=1,INDEX($AG$2:$AG$2000,$Z1983)=1),1,""))</f>
      </c>
      <c r="AG1983">
        <f>IF($A1983="","",COUNTIFS($W$2:$W$2500,$A1983,$AB$2:$AB$2500,"Yes")+COUNTIFS($X$2:$X$2500,$A1983,$AA$2:$AA$2500,"Yes"))</f>
      </c>
      <c r="AH1983" t="str">
        <f>IF(OR($P1983&lt;&gt;"Yes",N($AG1983)=0),"",IF(AND($AG1983=1,COUNTIFS($W$2:$W$2500,$A1983,$AE$2:$AE$2500,1)+COUNTIFS($X$2:$X$2500,$A1983,$AE$2:$AE$2500,1)&gt;0),"","Yes"))</f>
      </c>
      <c r="AI1983">
        <f>IF($AH1983="Yes",$AG1983,"")</f>
      </c>
      <c r="AJ1983">
        <f>IF($AI1983="","",$AI1983+ROW()/1000000)</f>
      </c>
      <c r="AK1983">
        <f>IF(OR($A1983="",$P1983="Yes",N($AG1983)=0),"",$AG1983+ROW()/1000000)</f>
      </c>
      <c r="AL1983" t="str">
        <f>IF($A1983="","",INDEX(games!$J:$J,ROW())&amp;"")</f>
      </c>
      <c r="AM1983">
        <f>IF($A1983="","",SUMPRODUCT($AO1983:$BD1983,'Map Analysis'!$AP$2^{0,1,2,3,4,5,6,7,8,9,10,11,12,13,14,15}))</f>
      </c>
      <c r="AN1983">
        <f>IF($A1983="","",$AM1983+ROW()/10000000)</f>
      </c>
      <c r="AO1983">
        <f>IF($A1983="","",COUNTIF($W$2:$W$2500,$A1983))</f>
      </c>
      <c r="AP1983">
        <f>IF($A1983="","",SUMIFS($BF$2:$BF$2500,$W$2:$W$2500,$A1983))</f>
      </c>
      <c r="AQ1983">
        <f>IF($A1983="","",SUMIFS($BG$2:$BG$2500,$W$2:$W$2500,$A1983))</f>
      </c>
      <c r="AR1983">
        <f>IF($A1983="","",SUMIFS($BH$2:$BH$2500,$W$2:$W$2500,$A1983))</f>
      </c>
      <c r="AS1983">
        <f>IF($A1983="","",SUMIFS($BI$2:$BI$2500,$W$2:$W$2500,$A1983))</f>
      </c>
      <c r="AT1983">
        <f>IF($A1983="","",SUMIFS($BJ$2:$BJ$2500,$W$2:$W$2500,$A1983))</f>
      </c>
      <c r="AU1983">
        <f>IF($A1983="","",SUMIFS($BK$2:$BK$2500,$W$2:$W$2500,$A1983))</f>
      </c>
      <c r="AV1983">
        <f>IF($A1983="","",SUMIFS($BL$2:$BL$2500,$W$2:$W$2500,$A1983))</f>
      </c>
      <c r="AW1983">
        <f>IF($A1983="","",SUMIFS($BM$2:$BM$2500,$W$2:$W$2500,$A1983))</f>
      </c>
      <c r="AX1983">
        <f>IF($A1983="","",SUMIFS($BN$2:$BN$2500,$W$2:$W$2500,$A1983))</f>
      </c>
      <c r="AY1983">
        <f>IF($A1983="","",SUMIFS($BO$2:$BO$2500,$W$2:$W$2500,$A1983))</f>
      </c>
      <c r="AZ1983">
        <f>IF($A1983="","",SUMIFS($BP$2:$BP$2500,$W$2:$W$2500,$A1983))</f>
      </c>
      <c r="BA1983">
        <f>IF($A1983="","",SUMIFS($BQ$2:$BQ$2500,$W$2:$W$2500,$A1983))</f>
      </c>
      <c r="BB1983">
        <f>IF($A1983="","",SUMIFS($BR$2:$BR$2500,$W$2:$W$2500,$A1983))</f>
      </c>
      <c r="BC1983">
        <f>IF($A1983="","",SUMIFS($BS$2:$BS$2500,$W$2:$W$2500,$A1983))</f>
      </c>
      <c r="BD1983">
        <f>IF($A1983="","",SUMIFS($BT$2:$BT$2500,$W$2:$W$2500,$A1983))</f>
      </c>
      <c r="BF1983">
        <f>IF($Z1983="","",INDEX($AO$2:$AO$2000,$Z1983))</f>
      </c>
      <c r="BG1983">
        <f>IF($Z1983="","",INDEX($AP$2:$AP$2000,$Z1983))</f>
      </c>
      <c r="BH1983">
        <f>IF($Z1983="","",INDEX($AQ$2:$AQ$2000,$Z1983))</f>
      </c>
      <c r="BI1983">
        <f>IF($Z1983="","",INDEX($AR$2:$AR$2000,$Z1983))</f>
      </c>
      <c r="BJ1983">
        <f>IF($Z1983="","",INDEX($AS$2:$AS$2000,$Z1983))</f>
      </c>
      <c r="BK1983">
        <f>IF($Z1983="","",INDEX($AT$2:$AT$2000,$Z1983))</f>
      </c>
      <c r="BL1983">
        <f>IF($Z1983="","",INDEX($AU$2:$AU$2000,$Z1983))</f>
      </c>
      <c r="BM1983">
        <f>IF($Z1983="","",INDEX($AV$2:$AV$2000,$Z1983))</f>
      </c>
      <c r="BN1983">
        <f>IF($Z1983="","",INDEX($AW$2:$AW$2000,$Z1983))</f>
      </c>
      <c r="BO1983">
        <f>IF($Z1983="","",INDEX($AX$2:$AX$2000,$Z1983))</f>
      </c>
      <c r="BP1983">
        <f>IF($Z1983="","",INDEX($AY$2:$AY$2000,$Z1983))</f>
      </c>
      <c r="BQ1983">
        <f>IF($Z1983="","",INDEX($AZ$2:$AZ$2000,$Z1983))</f>
      </c>
      <c r="BR1983">
        <f>IF($Z1983="","",INDEX($BA$2:$BA$2000,$Z1983))</f>
      </c>
      <c r="BS1983">
        <f>IF($Z1983="","",INDEX($BB$2:$BB$2000,$Z1983))</f>
      </c>
      <c r="BT1983">
        <f>IF($Z1983="","",INDEX($BC$2:$BC$2000,$Z1983))</f>
      </c>
      <c r="BV1983">
        <f>IF(OR($A1983="",$P1983&lt;&gt;"Yes",$AH1983="Yes"),"",1+N($AG1983))</f>
      </c>
      <c r="BW1983">
        <f>IF($A1983="","",COUNTIFS($W$2:$W$2500,$A1983,$BZ$2:$BZ$2500,"Yes")+COUNTIFS($X$2:$X$2500,$A1983,$BY$2:$BY$2500,"Yes"))</f>
      </c>
      <c r="BX1983">
        <f>IF(OR($A1983="",$P1983="Yes"),"",IF(N($BW1983)=0,0,1+SUMIFS($CB$2:$CB$2500,$W$2:$W$2500,$A1983)+SUMIFS($CA$2:$CA$2500,$X$2:$X$2500,$A1983)))</f>
      </c>
      <c r="BY1983" t="str">
        <f>IF($Y1983="","",INDEX($AH$2:$AH$2000,$Y1983)&amp;"")</f>
      </c>
      <c r="BZ1983" t="str">
        <f>IF($Z1983="","",INDEX($AH$2:$AH$2000,$Z1983)&amp;"")</f>
      </c>
      <c r="CA1983">
        <f>IF($Y1983="","",INDEX($BV$2:$BV$2000,$Y1983))</f>
      </c>
      <c r="CB1983">
        <f>IF($Z1983="","",INDEX($BV$2:$BV$2000,$Z1983))</f>
      </c>
    </row>
    <row r="1984">
      <c r="A1984" t="str">
        <f>IF(TRIM(INDEX(games!$A:$A,ROW()))="","",TRIM(INDEX(games!$A:$A,ROW())))</f>
      </c>
      <c r="B1984">
        <f>IF(OR($A1984="",INDEX(games!$B:$B,ROW())=""),"",INDEX(games!$B:$B,ROW()))</f>
      </c>
      <c r="C1984" t="str">
        <f>IF(OR($A1984="",INDEX(games!$C:$C,ROW())=""),"",INDEX(games!$C:$C,ROW()))</f>
      </c>
      <c r="D1984">
        <f>IF($A1984="","",COUNTIF($W$2:$W$2500,$A1984)+COUNTIF($X$2:$X$2500,$A1984))</f>
      </c>
      <c r="E1984">
        <f>IF($A1984="","",IFERROR(MATCH($C1984,$R$2:$R$5,0),0))</f>
      </c>
      <c r="F1984">
        <f>IF($A1984="","",MOD(ROW(),34))</f>
      </c>
      <c r="G1984">
        <f>IF($A1984="",NA(),IF($C1984="Action",$B1984,NA()))</f>
      </c>
      <c r="H1984">
        <f>IF($A1984="",NA(),IF($C1984="Action",1+$F1984*0.023,NA()))</f>
      </c>
      <c r="I1984">
        <f>IF($A1984="",NA(),IF($C1984="Strategy",$B1984,NA()))</f>
      </c>
      <c r="J1984">
        <f>IF($A1984="",NA(),IF($C1984="Strategy",2+$F1984*0.023,NA()))</f>
      </c>
      <c r="K1984">
        <f>IF($A1984="",NA(),IF($C1984="Deckbuilder",$B1984,NA()))</f>
      </c>
      <c r="L1984">
        <f>IF($A1984="",NA(),IF($C1984="Deckbuilder",3+$F1984*0.023,NA()))</f>
      </c>
      <c r="M1984">
        <f>IF($A1984="",NA(),IF($C1984="Traditional",$B1984,NA()))</f>
      </c>
      <c r="N1984">
        <f>IF($A1984="",NA(),IF($C1984="Traditional",4+$F1984*0.023,NA()))</f>
      </c>
      <c r="O1984">
        <f>IF($A1984="","",$D1984+ROW()/1000000)</f>
      </c>
      <c r="P1984" t="str">
        <f>IF(OR($A1984="",INDEX(games!$H:$H,ROW())=""),"",INDEX(games!$H:$H,ROW()))</f>
      </c>
      <c r="Q1984">
        <f>IF(OR($A1984="",$P1984&lt;&gt;"Yes"),"",$D1984+ROW()/1000000)</f>
      </c>
      <c r="T1984">
        <f>IF($Y1984="","",INDEX($B$2:$B$2000,$Y1984))</f>
      </c>
      <c r="U1984">
        <f>IF($Z1984="","",INDEX($B$2:$B$2000,$Z1984))</f>
      </c>
      <c r="V1984">
        <f>IF(OR($T1984="",$U1984=""),"",$U1984-$T1984)</f>
      </c>
      <c r="W1984" t="str">
        <f>IF(TRIM(INDEX(connections!$A:$A,ROW()))="","",TRIM(INDEX(connections!$A:$A,ROW())))</f>
      </c>
      <c r="X1984" t="str">
        <f>IF($W1984="","",TRIM(INDEX(connections!$B:$B,ROW())))</f>
      </c>
      <c r="Y1984">
        <f>IF($W1984="","",IFERROR(MATCH($W1984,$A$2:$A$2000,0),""))</f>
      </c>
      <c r="Z1984">
        <f>IF($X1984="","",IFERROR(MATCH($X1984,$A$2:$A$2000,0),""))</f>
      </c>
      <c r="AA1984" t="str">
        <f>IF($Y1984="","",INDEX($P$2:$P$2000,$Y1984))</f>
      </c>
      <c r="AB1984" t="str">
        <f>IF($Z1984="","",INDEX($P$2:$P$2000,$Z1984))</f>
      </c>
      <c r="AC1984">
        <f>IF(AND($AA1984="Yes",$AB1984="Yes"),1,"")</f>
      </c>
      <c r="AD1984">
        <f>IF(OR($Y1984="",$Z1984=""),"",IF(INDEX($C$2:$C$2000,$Y1984)=INDEX($C$2:$C$2000,$Z1984),0,1))</f>
      </c>
      <c r="AE1984">
        <f>IF($AC1984&lt;&gt;1,"",IF(AND(INDEX($AG$2:$AG$2000,$Y1984)=1,INDEX($AG$2:$AG$2000,$Z1984)=1),1,""))</f>
      </c>
      <c r="AG1984">
        <f>IF($A1984="","",COUNTIFS($W$2:$W$2500,$A1984,$AB$2:$AB$2500,"Yes")+COUNTIFS($X$2:$X$2500,$A1984,$AA$2:$AA$2500,"Yes"))</f>
      </c>
      <c r="AH1984" t="str">
        <f>IF(OR($P1984&lt;&gt;"Yes",N($AG1984)=0),"",IF(AND($AG1984=1,COUNTIFS($W$2:$W$2500,$A1984,$AE$2:$AE$2500,1)+COUNTIFS($X$2:$X$2500,$A1984,$AE$2:$AE$2500,1)&gt;0),"","Yes"))</f>
      </c>
      <c r="AI1984">
        <f>IF($AH1984="Yes",$AG1984,"")</f>
      </c>
      <c r="AJ1984">
        <f>IF($AI1984="","",$AI1984+ROW()/1000000)</f>
      </c>
      <c r="AK1984">
        <f>IF(OR($A1984="",$P1984="Yes",N($AG1984)=0),"",$AG1984+ROW()/1000000)</f>
      </c>
      <c r="AL1984" t="str">
        <f>IF($A1984="","",INDEX(games!$J:$J,ROW())&amp;"")</f>
      </c>
      <c r="AM1984">
        <f>IF($A1984="","",SUMPRODUCT($AO1984:$BD1984,'Map Analysis'!$AP$2^{0,1,2,3,4,5,6,7,8,9,10,11,12,13,14,15}))</f>
      </c>
      <c r="AN1984">
        <f>IF($A1984="","",$AM1984+ROW()/10000000)</f>
      </c>
      <c r="AO1984">
        <f>IF($A1984="","",COUNTIF($W$2:$W$2500,$A1984))</f>
      </c>
      <c r="AP1984">
        <f>IF($A1984="","",SUMIFS($BF$2:$BF$2500,$W$2:$W$2500,$A1984))</f>
      </c>
      <c r="AQ1984">
        <f>IF($A1984="","",SUMIFS($BG$2:$BG$2500,$W$2:$W$2500,$A1984))</f>
      </c>
      <c r="AR1984">
        <f>IF($A1984="","",SUMIFS($BH$2:$BH$2500,$W$2:$W$2500,$A1984))</f>
      </c>
      <c r="AS1984">
        <f>IF($A1984="","",SUMIFS($BI$2:$BI$2500,$W$2:$W$2500,$A1984))</f>
      </c>
      <c r="AT1984">
        <f>IF($A1984="","",SUMIFS($BJ$2:$BJ$2500,$W$2:$W$2500,$A1984))</f>
      </c>
      <c r="AU1984">
        <f>IF($A1984="","",SUMIFS($BK$2:$BK$2500,$W$2:$W$2500,$A1984))</f>
      </c>
      <c r="AV1984">
        <f>IF($A1984="","",SUMIFS($BL$2:$BL$2500,$W$2:$W$2500,$A1984))</f>
      </c>
      <c r="AW1984">
        <f>IF($A1984="","",SUMIFS($BM$2:$BM$2500,$W$2:$W$2500,$A1984))</f>
      </c>
      <c r="AX1984">
        <f>IF($A1984="","",SUMIFS($BN$2:$BN$2500,$W$2:$W$2500,$A1984))</f>
      </c>
      <c r="AY1984">
        <f>IF($A1984="","",SUMIFS($BO$2:$BO$2500,$W$2:$W$2500,$A1984))</f>
      </c>
      <c r="AZ1984">
        <f>IF($A1984="","",SUMIFS($BP$2:$BP$2500,$W$2:$W$2500,$A1984))</f>
      </c>
      <c r="BA1984">
        <f>IF($A1984="","",SUMIFS($BQ$2:$BQ$2500,$W$2:$W$2500,$A1984))</f>
      </c>
      <c r="BB1984">
        <f>IF($A1984="","",SUMIFS($BR$2:$BR$2500,$W$2:$W$2500,$A1984))</f>
      </c>
      <c r="BC1984">
        <f>IF($A1984="","",SUMIFS($BS$2:$BS$2500,$W$2:$W$2500,$A1984))</f>
      </c>
      <c r="BD1984">
        <f>IF($A1984="","",SUMIFS($BT$2:$BT$2500,$W$2:$W$2500,$A1984))</f>
      </c>
      <c r="BF1984">
        <f>IF($Z1984="","",INDEX($AO$2:$AO$2000,$Z1984))</f>
      </c>
      <c r="BG1984">
        <f>IF($Z1984="","",INDEX($AP$2:$AP$2000,$Z1984))</f>
      </c>
      <c r="BH1984">
        <f>IF($Z1984="","",INDEX($AQ$2:$AQ$2000,$Z1984))</f>
      </c>
      <c r="BI1984">
        <f>IF($Z1984="","",INDEX($AR$2:$AR$2000,$Z1984))</f>
      </c>
      <c r="BJ1984">
        <f>IF($Z1984="","",INDEX($AS$2:$AS$2000,$Z1984))</f>
      </c>
      <c r="BK1984">
        <f>IF($Z1984="","",INDEX($AT$2:$AT$2000,$Z1984))</f>
      </c>
      <c r="BL1984">
        <f>IF($Z1984="","",INDEX($AU$2:$AU$2000,$Z1984))</f>
      </c>
      <c r="BM1984">
        <f>IF($Z1984="","",INDEX($AV$2:$AV$2000,$Z1984))</f>
      </c>
      <c r="BN1984">
        <f>IF($Z1984="","",INDEX($AW$2:$AW$2000,$Z1984))</f>
      </c>
      <c r="BO1984">
        <f>IF($Z1984="","",INDEX($AX$2:$AX$2000,$Z1984))</f>
      </c>
      <c r="BP1984">
        <f>IF($Z1984="","",INDEX($AY$2:$AY$2000,$Z1984))</f>
      </c>
      <c r="BQ1984">
        <f>IF($Z1984="","",INDEX($AZ$2:$AZ$2000,$Z1984))</f>
      </c>
      <c r="BR1984">
        <f>IF($Z1984="","",INDEX($BA$2:$BA$2000,$Z1984))</f>
      </c>
      <c r="BS1984">
        <f>IF($Z1984="","",INDEX($BB$2:$BB$2000,$Z1984))</f>
      </c>
      <c r="BT1984">
        <f>IF($Z1984="","",INDEX($BC$2:$BC$2000,$Z1984))</f>
      </c>
      <c r="BV1984">
        <f>IF(OR($A1984="",$P1984&lt;&gt;"Yes",$AH1984="Yes"),"",1+N($AG1984))</f>
      </c>
      <c r="BW1984">
        <f>IF($A1984="","",COUNTIFS($W$2:$W$2500,$A1984,$BZ$2:$BZ$2500,"Yes")+COUNTIFS($X$2:$X$2500,$A1984,$BY$2:$BY$2500,"Yes"))</f>
      </c>
      <c r="BX1984">
        <f>IF(OR($A1984="",$P1984="Yes"),"",IF(N($BW1984)=0,0,1+SUMIFS($CB$2:$CB$2500,$W$2:$W$2500,$A1984)+SUMIFS($CA$2:$CA$2500,$X$2:$X$2500,$A1984)))</f>
      </c>
      <c r="BY1984" t="str">
        <f>IF($Y1984="","",INDEX($AH$2:$AH$2000,$Y1984)&amp;"")</f>
      </c>
      <c r="BZ1984" t="str">
        <f>IF($Z1984="","",INDEX($AH$2:$AH$2000,$Z1984)&amp;"")</f>
      </c>
      <c r="CA1984">
        <f>IF($Y1984="","",INDEX($BV$2:$BV$2000,$Y1984))</f>
      </c>
      <c r="CB1984">
        <f>IF($Z1984="","",INDEX($BV$2:$BV$2000,$Z1984))</f>
      </c>
    </row>
    <row r="1985">
      <c r="A1985" t="str">
        <f>IF(TRIM(INDEX(games!$A:$A,ROW()))="","",TRIM(INDEX(games!$A:$A,ROW())))</f>
      </c>
      <c r="B1985">
        <f>IF(OR($A1985="",INDEX(games!$B:$B,ROW())=""),"",INDEX(games!$B:$B,ROW()))</f>
      </c>
      <c r="C1985" t="str">
        <f>IF(OR($A1985="",INDEX(games!$C:$C,ROW())=""),"",INDEX(games!$C:$C,ROW()))</f>
      </c>
      <c r="D1985">
        <f>IF($A1985="","",COUNTIF($W$2:$W$2500,$A1985)+COUNTIF($X$2:$X$2500,$A1985))</f>
      </c>
      <c r="E1985">
        <f>IF($A1985="","",IFERROR(MATCH($C1985,$R$2:$R$5,0),0))</f>
      </c>
      <c r="F1985">
        <f>IF($A1985="","",MOD(ROW(),34))</f>
      </c>
      <c r="G1985">
        <f>IF($A1985="",NA(),IF($C1985="Action",$B1985,NA()))</f>
      </c>
      <c r="H1985">
        <f>IF($A1985="",NA(),IF($C1985="Action",1+$F1985*0.023,NA()))</f>
      </c>
      <c r="I1985">
        <f>IF($A1985="",NA(),IF($C1985="Strategy",$B1985,NA()))</f>
      </c>
      <c r="J1985">
        <f>IF($A1985="",NA(),IF($C1985="Strategy",2+$F1985*0.023,NA()))</f>
      </c>
      <c r="K1985">
        <f>IF($A1985="",NA(),IF($C1985="Deckbuilder",$B1985,NA()))</f>
      </c>
      <c r="L1985">
        <f>IF($A1985="",NA(),IF($C1985="Deckbuilder",3+$F1985*0.023,NA()))</f>
      </c>
      <c r="M1985">
        <f>IF($A1985="",NA(),IF($C1985="Traditional",$B1985,NA()))</f>
      </c>
      <c r="N1985">
        <f>IF($A1985="",NA(),IF($C1985="Traditional",4+$F1985*0.023,NA()))</f>
      </c>
      <c r="O1985">
        <f>IF($A1985="","",$D1985+ROW()/1000000)</f>
      </c>
      <c r="P1985" t="str">
        <f>IF(OR($A1985="",INDEX(games!$H:$H,ROW())=""),"",INDEX(games!$H:$H,ROW()))</f>
      </c>
      <c r="Q1985">
        <f>IF(OR($A1985="",$P1985&lt;&gt;"Yes"),"",$D1985+ROW()/1000000)</f>
      </c>
      <c r="T1985">
        <f>IF($Y1985="","",INDEX($B$2:$B$2000,$Y1985))</f>
      </c>
      <c r="U1985">
        <f>IF($Z1985="","",INDEX($B$2:$B$2000,$Z1985))</f>
      </c>
      <c r="V1985">
        <f>IF(OR($T1985="",$U1985=""),"",$U1985-$T1985)</f>
      </c>
      <c r="W1985" t="str">
        <f>IF(TRIM(INDEX(connections!$A:$A,ROW()))="","",TRIM(INDEX(connections!$A:$A,ROW())))</f>
      </c>
      <c r="X1985" t="str">
        <f>IF($W1985="","",TRIM(INDEX(connections!$B:$B,ROW())))</f>
      </c>
      <c r="Y1985">
        <f>IF($W1985="","",IFERROR(MATCH($W1985,$A$2:$A$2000,0),""))</f>
      </c>
      <c r="Z1985">
        <f>IF($X1985="","",IFERROR(MATCH($X1985,$A$2:$A$2000,0),""))</f>
      </c>
      <c r="AA1985" t="str">
        <f>IF($Y1985="","",INDEX($P$2:$P$2000,$Y1985))</f>
      </c>
      <c r="AB1985" t="str">
        <f>IF($Z1985="","",INDEX($P$2:$P$2000,$Z1985))</f>
      </c>
      <c r="AC1985">
        <f>IF(AND($AA1985="Yes",$AB1985="Yes"),1,"")</f>
      </c>
      <c r="AD1985">
        <f>IF(OR($Y1985="",$Z1985=""),"",IF(INDEX($C$2:$C$2000,$Y1985)=INDEX($C$2:$C$2000,$Z1985),0,1))</f>
      </c>
      <c r="AE1985">
        <f>IF($AC1985&lt;&gt;1,"",IF(AND(INDEX($AG$2:$AG$2000,$Y1985)=1,INDEX($AG$2:$AG$2000,$Z1985)=1),1,""))</f>
      </c>
      <c r="AG1985">
        <f>IF($A1985="","",COUNTIFS($W$2:$W$2500,$A1985,$AB$2:$AB$2500,"Yes")+COUNTIFS($X$2:$X$2500,$A1985,$AA$2:$AA$2500,"Yes"))</f>
      </c>
      <c r="AH1985" t="str">
        <f>IF(OR($P1985&lt;&gt;"Yes",N($AG1985)=0),"",IF(AND($AG1985=1,COUNTIFS($W$2:$W$2500,$A1985,$AE$2:$AE$2500,1)+COUNTIFS($X$2:$X$2500,$A1985,$AE$2:$AE$2500,1)&gt;0),"","Yes"))</f>
      </c>
      <c r="AI1985">
        <f>IF($AH1985="Yes",$AG1985,"")</f>
      </c>
      <c r="AJ1985">
        <f>IF($AI1985="","",$AI1985+ROW()/1000000)</f>
      </c>
      <c r="AK1985">
        <f>IF(OR($A1985="",$P1985="Yes",N($AG1985)=0),"",$AG1985+ROW()/1000000)</f>
      </c>
      <c r="AL1985" t="str">
        <f>IF($A1985="","",INDEX(games!$J:$J,ROW())&amp;"")</f>
      </c>
      <c r="AM1985">
        <f>IF($A1985="","",SUMPRODUCT($AO1985:$BD1985,'Map Analysis'!$AP$2^{0,1,2,3,4,5,6,7,8,9,10,11,12,13,14,15}))</f>
      </c>
      <c r="AN1985">
        <f>IF($A1985="","",$AM1985+ROW()/10000000)</f>
      </c>
      <c r="AO1985">
        <f>IF($A1985="","",COUNTIF($W$2:$W$2500,$A1985))</f>
      </c>
      <c r="AP1985">
        <f>IF($A1985="","",SUMIFS($BF$2:$BF$2500,$W$2:$W$2500,$A1985))</f>
      </c>
      <c r="AQ1985">
        <f>IF($A1985="","",SUMIFS($BG$2:$BG$2500,$W$2:$W$2500,$A1985))</f>
      </c>
      <c r="AR1985">
        <f>IF($A1985="","",SUMIFS($BH$2:$BH$2500,$W$2:$W$2500,$A1985))</f>
      </c>
      <c r="AS1985">
        <f>IF($A1985="","",SUMIFS($BI$2:$BI$2500,$W$2:$W$2500,$A1985))</f>
      </c>
      <c r="AT1985">
        <f>IF($A1985="","",SUMIFS($BJ$2:$BJ$2500,$W$2:$W$2500,$A1985))</f>
      </c>
      <c r="AU1985">
        <f>IF($A1985="","",SUMIFS($BK$2:$BK$2500,$W$2:$W$2500,$A1985))</f>
      </c>
      <c r="AV1985">
        <f>IF($A1985="","",SUMIFS($BL$2:$BL$2500,$W$2:$W$2500,$A1985))</f>
      </c>
      <c r="AW1985">
        <f>IF($A1985="","",SUMIFS($BM$2:$BM$2500,$W$2:$W$2500,$A1985))</f>
      </c>
      <c r="AX1985">
        <f>IF($A1985="","",SUMIFS($BN$2:$BN$2500,$W$2:$W$2500,$A1985))</f>
      </c>
      <c r="AY1985">
        <f>IF($A1985="","",SUMIFS($BO$2:$BO$2500,$W$2:$W$2500,$A1985))</f>
      </c>
      <c r="AZ1985">
        <f>IF($A1985="","",SUMIFS($BP$2:$BP$2500,$W$2:$W$2500,$A1985))</f>
      </c>
      <c r="BA1985">
        <f>IF($A1985="","",SUMIFS($BQ$2:$BQ$2500,$W$2:$W$2500,$A1985))</f>
      </c>
      <c r="BB1985">
        <f>IF($A1985="","",SUMIFS($BR$2:$BR$2500,$W$2:$W$2500,$A1985))</f>
      </c>
      <c r="BC1985">
        <f>IF($A1985="","",SUMIFS($BS$2:$BS$2500,$W$2:$W$2500,$A1985))</f>
      </c>
      <c r="BD1985">
        <f>IF($A1985="","",SUMIFS($BT$2:$BT$2500,$W$2:$W$2500,$A1985))</f>
      </c>
      <c r="BF1985">
        <f>IF($Z1985="","",INDEX($AO$2:$AO$2000,$Z1985))</f>
      </c>
      <c r="BG1985">
        <f>IF($Z1985="","",INDEX($AP$2:$AP$2000,$Z1985))</f>
      </c>
      <c r="BH1985">
        <f>IF($Z1985="","",INDEX($AQ$2:$AQ$2000,$Z1985))</f>
      </c>
      <c r="BI1985">
        <f>IF($Z1985="","",INDEX($AR$2:$AR$2000,$Z1985))</f>
      </c>
      <c r="BJ1985">
        <f>IF($Z1985="","",INDEX($AS$2:$AS$2000,$Z1985))</f>
      </c>
      <c r="BK1985">
        <f>IF($Z1985="","",INDEX($AT$2:$AT$2000,$Z1985))</f>
      </c>
      <c r="BL1985">
        <f>IF($Z1985="","",INDEX($AU$2:$AU$2000,$Z1985))</f>
      </c>
      <c r="BM1985">
        <f>IF($Z1985="","",INDEX($AV$2:$AV$2000,$Z1985))</f>
      </c>
      <c r="BN1985">
        <f>IF($Z1985="","",INDEX($AW$2:$AW$2000,$Z1985))</f>
      </c>
      <c r="BO1985">
        <f>IF($Z1985="","",INDEX($AX$2:$AX$2000,$Z1985))</f>
      </c>
      <c r="BP1985">
        <f>IF($Z1985="","",INDEX($AY$2:$AY$2000,$Z1985))</f>
      </c>
      <c r="BQ1985">
        <f>IF($Z1985="","",INDEX($AZ$2:$AZ$2000,$Z1985))</f>
      </c>
      <c r="BR1985">
        <f>IF($Z1985="","",INDEX($BA$2:$BA$2000,$Z1985))</f>
      </c>
      <c r="BS1985">
        <f>IF($Z1985="","",INDEX($BB$2:$BB$2000,$Z1985))</f>
      </c>
      <c r="BT1985">
        <f>IF($Z1985="","",INDEX($BC$2:$BC$2000,$Z1985))</f>
      </c>
      <c r="BV1985">
        <f>IF(OR($A1985="",$P1985&lt;&gt;"Yes",$AH1985="Yes"),"",1+N($AG1985))</f>
      </c>
      <c r="BW1985">
        <f>IF($A1985="","",COUNTIFS($W$2:$W$2500,$A1985,$BZ$2:$BZ$2500,"Yes")+COUNTIFS($X$2:$X$2500,$A1985,$BY$2:$BY$2500,"Yes"))</f>
      </c>
      <c r="BX1985">
        <f>IF(OR($A1985="",$P1985="Yes"),"",IF(N($BW1985)=0,0,1+SUMIFS($CB$2:$CB$2500,$W$2:$W$2500,$A1985)+SUMIFS($CA$2:$CA$2500,$X$2:$X$2500,$A1985)))</f>
      </c>
      <c r="BY1985" t="str">
        <f>IF($Y1985="","",INDEX($AH$2:$AH$2000,$Y1985)&amp;"")</f>
      </c>
      <c r="BZ1985" t="str">
        <f>IF($Z1985="","",INDEX($AH$2:$AH$2000,$Z1985)&amp;"")</f>
      </c>
      <c r="CA1985">
        <f>IF($Y1985="","",INDEX($BV$2:$BV$2000,$Y1985))</f>
      </c>
      <c r="CB1985">
        <f>IF($Z1985="","",INDEX($BV$2:$BV$2000,$Z1985))</f>
      </c>
    </row>
    <row r="1986">
      <c r="A1986" t="str">
        <f>IF(TRIM(INDEX(games!$A:$A,ROW()))="","",TRIM(INDEX(games!$A:$A,ROW())))</f>
      </c>
      <c r="B1986">
        <f>IF(OR($A1986="",INDEX(games!$B:$B,ROW())=""),"",INDEX(games!$B:$B,ROW()))</f>
      </c>
      <c r="C1986" t="str">
        <f>IF(OR($A1986="",INDEX(games!$C:$C,ROW())=""),"",INDEX(games!$C:$C,ROW()))</f>
      </c>
      <c r="D1986">
        <f>IF($A1986="","",COUNTIF($W$2:$W$2500,$A1986)+COUNTIF($X$2:$X$2500,$A1986))</f>
      </c>
      <c r="E1986">
        <f>IF($A1986="","",IFERROR(MATCH($C1986,$R$2:$R$5,0),0))</f>
      </c>
      <c r="F1986">
        <f>IF($A1986="","",MOD(ROW(),34))</f>
      </c>
      <c r="G1986">
        <f>IF($A1986="",NA(),IF($C1986="Action",$B1986,NA()))</f>
      </c>
      <c r="H1986">
        <f>IF($A1986="",NA(),IF($C1986="Action",1+$F1986*0.023,NA()))</f>
      </c>
      <c r="I1986">
        <f>IF($A1986="",NA(),IF($C1986="Strategy",$B1986,NA()))</f>
      </c>
      <c r="J1986">
        <f>IF($A1986="",NA(),IF($C1986="Strategy",2+$F1986*0.023,NA()))</f>
      </c>
      <c r="K1986">
        <f>IF($A1986="",NA(),IF($C1986="Deckbuilder",$B1986,NA()))</f>
      </c>
      <c r="L1986">
        <f>IF($A1986="",NA(),IF($C1986="Deckbuilder",3+$F1986*0.023,NA()))</f>
      </c>
      <c r="M1986">
        <f>IF($A1986="",NA(),IF($C1986="Traditional",$B1986,NA()))</f>
      </c>
      <c r="N1986">
        <f>IF($A1986="",NA(),IF($C1986="Traditional",4+$F1986*0.023,NA()))</f>
      </c>
      <c r="O1986">
        <f>IF($A1986="","",$D1986+ROW()/1000000)</f>
      </c>
      <c r="P1986" t="str">
        <f>IF(OR($A1986="",INDEX(games!$H:$H,ROW())=""),"",INDEX(games!$H:$H,ROW()))</f>
      </c>
      <c r="Q1986">
        <f>IF(OR($A1986="",$P1986&lt;&gt;"Yes"),"",$D1986+ROW()/1000000)</f>
      </c>
      <c r="T1986">
        <f>IF($Y1986="","",INDEX($B$2:$B$2000,$Y1986))</f>
      </c>
      <c r="U1986">
        <f>IF($Z1986="","",INDEX($B$2:$B$2000,$Z1986))</f>
      </c>
      <c r="V1986">
        <f>IF(OR($T1986="",$U1986=""),"",$U1986-$T1986)</f>
      </c>
      <c r="W1986" t="str">
        <f>IF(TRIM(INDEX(connections!$A:$A,ROW()))="","",TRIM(INDEX(connections!$A:$A,ROW())))</f>
      </c>
      <c r="X1986" t="str">
        <f>IF($W1986="","",TRIM(INDEX(connections!$B:$B,ROW())))</f>
      </c>
      <c r="Y1986">
        <f>IF($W1986="","",IFERROR(MATCH($W1986,$A$2:$A$2000,0),""))</f>
      </c>
      <c r="Z1986">
        <f>IF($X1986="","",IFERROR(MATCH($X1986,$A$2:$A$2000,0),""))</f>
      </c>
      <c r="AA1986" t="str">
        <f>IF($Y1986="","",INDEX($P$2:$P$2000,$Y1986))</f>
      </c>
      <c r="AB1986" t="str">
        <f>IF($Z1986="","",INDEX($P$2:$P$2000,$Z1986))</f>
      </c>
      <c r="AC1986">
        <f>IF(AND($AA1986="Yes",$AB1986="Yes"),1,"")</f>
      </c>
      <c r="AD1986">
        <f>IF(OR($Y1986="",$Z1986=""),"",IF(INDEX($C$2:$C$2000,$Y1986)=INDEX($C$2:$C$2000,$Z1986),0,1))</f>
      </c>
      <c r="AE1986">
        <f>IF($AC1986&lt;&gt;1,"",IF(AND(INDEX($AG$2:$AG$2000,$Y1986)=1,INDEX($AG$2:$AG$2000,$Z1986)=1),1,""))</f>
      </c>
      <c r="AG1986">
        <f>IF($A1986="","",COUNTIFS($W$2:$W$2500,$A1986,$AB$2:$AB$2500,"Yes")+COUNTIFS($X$2:$X$2500,$A1986,$AA$2:$AA$2500,"Yes"))</f>
      </c>
      <c r="AH1986" t="str">
        <f>IF(OR($P1986&lt;&gt;"Yes",N($AG1986)=0),"",IF(AND($AG1986=1,COUNTIFS($W$2:$W$2500,$A1986,$AE$2:$AE$2500,1)+COUNTIFS($X$2:$X$2500,$A1986,$AE$2:$AE$2500,1)&gt;0),"","Yes"))</f>
      </c>
      <c r="AI1986">
        <f>IF($AH1986="Yes",$AG1986,"")</f>
      </c>
      <c r="AJ1986">
        <f>IF($AI1986="","",$AI1986+ROW()/1000000)</f>
      </c>
      <c r="AK1986">
        <f>IF(OR($A1986="",$P1986="Yes",N($AG1986)=0),"",$AG1986+ROW()/1000000)</f>
      </c>
      <c r="AL1986" t="str">
        <f>IF($A1986="","",INDEX(games!$J:$J,ROW())&amp;"")</f>
      </c>
      <c r="AM1986">
        <f>IF($A1986="","",SUMPRODUCT($AO1986:$BD1986,'Map Analysis'!$AP$2^{0,1,2,3,4,5,6,7,8,9,10,11,12,13,14,15}))</f>
      </c>
      <c r="AN1986">
        <f>IF($A1986="","",$AM1986+ROW()/10000000)</f>
      </c>
      <c r="AO1986">
        <f>IF($A1986="","",COUNTIF($W$2:$W$2500,$A1986))</f>
      </c>
      <c r="AP1986">
        <f>IF($A1986="","",SUMIFS($BF$2:$BF$2500,$W$2:$W$2500,$A1986))</f>
      </c>
      <c r="AQ1986">
        <f>IF($A1986="","",SUMIFS($BG$2:$BG$2500,$W$2:$W$2500,$A1986))</f>
      </c>
      <c r="AR1986">
        <f>IF($A1986="","",SUMIFS($BH$2:$BH$2500,$W$2:$W$2500,$A1986))</f>
      </c>
      <c r="AS1986">
        <f>IF($A1986="","",SUMIFS($BI$2:$BI$2500,$W$2:$W$2500,$A1986))</f>
      </c>
      <c r="AT1986">
        <f>IF($A1986="","",SUMIFS($BJ$2:$BJ$2500,$W$2:$W$2500,$A1986))</f>
      </c>
      <c r="AU1986">
        <f>IF($A1986="","",SUMIFS($BK$2:$BK$2500,$W$2:$W$2500,$A1986))</f>
      </c>
      <c r="AV1986">
        <f>IF($A1986="","",SUMIFS($BL$2:$BL$2500,$W$2:$W$2500,$A1986))</f>
      </c>
      <c r="AW1986">
        <f>IF($A1986="","",SUMIFS($BM$2:$BM$2500,$W$2:$W$2500,$A1986))</f>
      </c>
      <c r="AX1986">
        <f>IF($A1986="","",SUMIFS($BN$2:$BN$2500,$W$2:$W$2500,$A1986))</f>
      </c>
      <c r="AY1986">
        <f>IF($A1986="","",SUMIFS($BO$2:$BO$2500,$W$2:$W$2500,$A1986))</f>
      </c>
      <c r="AZ1986">
        <f>IF($A1986="","",SUMIFS($BP$2:$BP$2500,$W$2:$W$2500,$A1986))</f>
      </c>
      <c r="BA1986">
        <f>IF($A1986="","",SUMIFS($BQ$2:$BQ$2500,$W$2:$W$2500,$A1986))</f>
      </c>
      <c r="BB1986">
        <f>IF($A1986="","",SUMIFS($BR$2:$BR$2500,$W$2:$W$2500,$A1986))</f>
      </c>
      <c r="BC1986">
        <f>IF($A1986="","",SUMIFS($BS$2:$BS$2500,$W$2:$W$2500,$A1986))</f>
      </c>
      <c r="BD1986">
        <f>IF($A1986="","",SUMIFS($BT$2:$BT$2500,$W$2:$W$2500,$A1986))</f>
      </c>
      <c r="BF1986">
        <f>IF($Z1986="","",INDEX($AO$2:$AO$2000,$Z1986))</f>
      </c>
      <c r="BG1986">
        <f>IF($Z1986="","",INDEX($AP$2:$AP$2000,$Z1986))</f>
      </c>
      <c r="BH1986">
        <f>IF($Z1986="","",INDEX($AQ$2:$AQ$2000,$Z1986))</f>
      </c>
      <c r="BI1986">
        <f>IF($Z1986="","",INDEX($AR$2:$AR$2000,$Z1986))</f>
      </c>
      <c r="BJ1986">
        <f>IF($Z1986="","",INDEX($AS$2:$AS$2000,$Z1986))</f>
      </c>
      <c r="BK1986">
        <f>IF($Z1986="","",INDEX($AT$2:$AT$2000,$Z1986))</f>
      </c>
      <c r="BL1986">
        <f>IF($Z1986="","",INDEX($AU$2:$AU$2000,$Z1986))</f>
      </c>
      <c r="BM1986">
        <f>IF($Z1986="","",INDEX($AV$2:$AV$2000,$Z1986))</f>
      </c>
      <c r="BN1986">
        <f>IF($Z1986="","",INDEX($AW$2:$AW$2000,$Z1986))</f>
      </c>
      <c r="BO1986">
        <f>IF($Z1986="","",INDEX($AX$2:$AX$2000,$Z1986))</f>
      </c>
      <c r="BP1986">
        <f>IF($Z1986="","",INDEX($AY$2:$AY$2000,$Z1986))</f>
      </c>
      <c r="BQ1986">
        <f>IF($Z1986="","",INDEX($AZ$2:$AZ$2000,$Z1986))</f>
      </c>
      <c r="BR1986">
        <f>IF($Z1986="","",INDEX($BA$2:$BA$2000,$Z1986))</f>
      </c>
      <c r="BS1986">
        <f>IF($Z1986="","",INDEX($BB$2:$BB$2000,$Z1986))</f>
      </c>
      <c r="BT1986">
        <f>IF($Z1986="","",INDEX($BC$2:$BC$2000,$Z1986))</f>
      </c>
      <c r="BV1986">
        <f>IF(OR($A1986="",$P1986&lt;&gt;"Yes",$AH1986="Yes"),"",1+N($AG1986))</f>
      </c>
      <c r="BW1986">
        <f>IF($A1986="","",COUNTIFS($W$2:$W$2500,$A1986,$BZ$2:$BZ$2500,"Yes")+COUNTIFS($X$2:$X$2500,$A1986,$BY$2:$BY$2500,"Yes"))</f>
      </c>
      <c r="BX1986">
        <f>IF(OR($A1986="",$P1986="Yes"),"",IF(N($BW1986)=0,0,1+SUMIFS($CB$2:$CB$2500,$W$2:$W$2500,$A1986)+SUMIFS($CA$2:$CA$2500,$X$2:$X$2500,$A1986)))</f>
      </c>
      <c r="BY1986" t="str">
        <f>IF($Y1986="","",INDEX($AH$2:$AH$2000,$Y1986)&amp;"")</f>
      </c>
      <c r="BZ1986" t="str">
        <f>IF($Z1986="","",INDEX($AH$2:$AH$2000,$Z1986)&amp;"")</f>
      </c>
      <c r="CA1986">
        <f>IF($Y1986="","",INDEX($BV$2:$BV$2000,$Y1986))</f>
      </c>
      <c r="CB1986">
        <f>IF($Z1986="","",INDEX($BV$2:$BV$2000,$Z1986))</f>
      </c>
    </row>
    <row r="1987">
      <c r="A1987" t="str">
        <f>IF(TRIM(INDEX(games!$A:$A,ROW()))="","",TRIM(INDEX(games!$A:$A,ROW())))</f>
      </c>
      <c r="B1987">
        <f>IF(OR($A1987="",INDEX(games!$B:$B,ROW())=""),"",INDEX(games!$B:$B,ROW()))</f>
      </c>
      <c r="C1987" t="str">
        <f>IF(OR($A1987="",INDEX(games!$C:$C,ROW())=""),"",INDEX(games!$C:$C,ROW()))</f>
      </c>
      <c r="D1987">
        <f>IF($A1987="","",COUNTIF($W$2:$W$2500,$A1987)+COUNTIF($X$2:$X$2500,$A1987))</f>
      </c>
      <c r="E1987">
        <f>IF($A1987="","",IFERROR(MATCH($C1987,$R$2:$R$5,0),0))</f>
      </c>
      <c r="F1987">
        <f>IF($A1987="","",MOD(ROW(),34))</f>
      </c>
      <c r="G1987">
        <f>IF($A1987="",NA(),IF($C1987="Action",$B1987,NA()))</f>
      </c>
      <c r="H1987">
        <f>IF($A1987="",NA(),IF($C1987="Action",1+$F1987*0.023,NA()))</f>
      </c>
      <c r="I1987">
        <f>IF($A1987="",NA(),IF($C1987="Strategy",$B1987,NA()))</f>
      </c>
      <c r="J1987">
        <f>IF($A1987="",NA(),IF($C1987="Strategy",2+$F1987*0.023,NA()))</f>
      </c>
      <c r="K1987">
        <f>IF($A1987="",NA(),IF($C1987="Deckbuilder",$B1987,NA()))</f>
      </c>
      <c r="L1987">
        <f>IF($A1987="",NA(),IF($C1987="Deckbuilder",3+$F1987*0.023,NA()))</f>
      </c>
      <c r="M1987">
        <f>IF($A1987="",NA(),IF($C1987="Traditional",$B1987,NA()))</f>
      </c>
      <c r="N1987">
        <f>IF($A1987="",NA(),IF($C1987="Traditional",4+$F1987*0.023,NA()))</f>
      </c>
      <c r="O1987">
        <f>IF($A1987="","",$D1987+ROW()/1000000)</f>
      </c>
      <c r="P1987" t="str">
        <f>IF(OR($A1987="",INDEX(games!$H:$H,ROW())=""),"",INDEX(games!$H:$H,ROW()))</f>
      </c>
      <c r="Q1987">
        <f>IF(OR($A1987="",$P1987&lt;&gt;"Yes"),"",$D1987+ROW()/1000000)</f>
      </c>
      <c r="T1987">
        <f>IF($Y1987="","",INDEX($B$2:$B$2000,$Y1987))</f>
      </c>
      <c r="U1987">
        <f>IF($Z1987="","",INDEX($B$2:$B$2000,$Z1987))</f>
      </c>
      <c r="V1987">
        <f>IF(OR($T1987="",$U1987=""),"",$U1987-$T1987)</f>
      </c>
      <c r="W1987" t="str">
        <f>IF(TRIM(INDEX(connections!$A:$A,ROW()))="","",TRIM(INDEX(connections!$A:$A,ROW())))</f>
      </c>
      <c r="X1987" t="str">
        <f>IF($W1987="","",TRIM(INDEX(connections!$B:$B,ROW())))</f>
      </c>
      <c r="Y1987">
        <f>IF($W1987="","",IFERROR(MATCH($W1987,$A$2:$A$2000,0),""))</f>
      </c>
      <c r="Z1987">
        <f>IF($X1987="","",IFERROR(MATCH($X1987,$A$2:$A$2000,0),""))</f>
      </c>
      <c r="AA1987" t="str">
        <f>IF($Y1987="","",INDEX($P$2:$P$2000,$Y1987))</f>
      </c>
      <c r="AB1987" t="str">
        <f>IF($Z1987="","",INDEX($P$2:$P$2000,$Z1987))</f>
      </c>
      <c r="AC1987">
        <f>IF(AND($AA1987="Yes",$AB1987="Yes"),1,"")</f>
      </c>
      <c r="AD1987">
        <f>IF(OR($Y1987="",$Z1987=""),"",IF(INDEX($C$2:$C$2000,$Y1987)=INDEX($C$2:$C$2000,$Z1987),0,1))</f>
      </c>
      <c r="AE1987">
        <f>IF($AC1987&lt;&gt;1,"",IF(AND(INDEX($AG$2:$AG$2000,$Y1987)=1,INDEX($AG$2:$AG$2000,$Z1987)=1),1,""))</f>
      </c>
      <c r="AG1987">
        <f>IF($A1987="","",COUNTIFS($W$2:$W$2500,$A1987,$AB$2:$AB$2500,"Yes")+COUNTIFS($X$2:$X$2500,$A1987,$AA$2:$AA$2500,"Yes"))</f>
      </c>
      <c r="AH1987" t="str">
        <f>IF(OR($P1987&lt;&gt;"Yes",N($AG1987)=0),"",IF(AND($AG1987=1,COUNTIFS($W$2:$W$2500,$A1987,$AE$2:$AE$2500,1)+COUNTIFS($X$2:$X$2500,$A1987,$AE$2:$AE$2500,1)&gt;0),"","Yes"))</f>
      </c>
      <c r="AI1987">
        <f>IF($AH1987="Yes",$AG1987,"")</f>
      </c>
      <c r="AJ1987">
        <f>IF($AI1987="","",$AI1987+ROW()/1000000)</f>
      </c>
      <c r="AK1987">
        <f>IF(OR($A1987="",$P1987="Yes",N($AG1987)=0),"",$AG1987+ROW()/1000000)</f>
      </c>
      <c r="AL1987" t="str">
        <f>IF($A1987="","",INDEX(games!$J:$J,ROW())&amp;"")</f>
      </c>
      <c r="AM1987">
        <f>IF($A1987="","",SUMPRODUCT($AO1987:$BD1987,'Map Analysis'!$AP$2^{0,1,2,3,4,5,6,7,8,9,10,11,12,13,14,15}))</f>
      </c>
      <c r="AN1987">
        <f>IF($A1987="","",$AM1987+ROW()/10000000)</f>
      </c>
      <c r="AO1987">
        <f>IF($A1987="","",COUNTIF($W$2:$W$2500,$A1987))</f>
      </c>
      <c r="AP1987">
        <f>IF($A1987="","",SUMIFS($BF$2:$BF$2500,$W$2:$W$2500,$A1987))</f>
      </c>
      <c r="AQ1987">
        <f>IF($A1987="","",SUMIFS($BG$2:$BG$2500,$W$2:$W$2500,$A1987))</f>
      </c>
      <c r="AR1987">
        <f>IF($A1987="","",SUMIFS($BH$2:$BH$2500,$W$2:$W$2500,$A1987))</f>
      </c>
      <c r="AS1987">
        <f>IF($A1987="","",SUMIFS($BI$2:$BI$2500,$W$2:$W$2500,$A1987))</f>
      </c>
      <c r="AT1987">
        <f>IF($A1987="","",SUMIFS($BJ$2:$BJ$2500,$W$2:$W$2500,$A1987))</f>
      </c>
      <c r="AU1987">
        <f>IF($A1987="","",SUMIFS($BK$2:$BK$2500,$W$2:$W$2500,$A1987))</f>
      </c>
      <c r="AV1987">
        <f>IF($A1987="","",SUMIFS($BL$2:$BL$2500,$W$2:$W$2500,$A1987))</f>
      </c>
      <c r="AW1987">
        <f>IF($A1987="","",SUMIFS($BM$2:$BM$2500,$W$2:$W$2500,$A1987))</f>
      </c>
      <c r="AX1987">
        <f>IF($A1987="","",SUMIFS($BN$2:$BN$2500,$W$2:$W$2500,$A1987))</f>
      </c>
      <c r="AY1987">
        <f>IF($A1987="","",SUMIFS($BO$2:$BO$2500,$W$2:$W$2500,$A1987))</f>
      </c>
      <c r="AZ1987">
        <f>IF($A1987="","",SUMIFS($BP$2:$BP$2500,$W$2:$W$2500,$A1987))</f>
      </c>
      <c r="BA1987">
        <f>IF($A1987="","",SUMIFS($BQ$2:$BQ$2500,$W$2:$W$2500,$A1987))</f>
      </c>
      <c r="BB1987">
        <f>IF($A1987="","",SUMIFS($BR$2:$BR$2500,$W$2:$W$2500,$A1987))</f>
      </c>
      <c r="BC1987">
        <f>IF($A1987="","",SUMIFS($BS$2:$BS$2500,$W$2:$W$2500,$A1987))</f>
      </c>
      <c r="BD1987">
        <f>IF($A1987="","",SUMIFS($BT$2:$BT$2500,$W$2:$W$2500,$A1987))</f>
      </c>
      <c r="BF1987">
        <f>IF($Z1987="","",INDEX($AO$2:$AO$2000,$Z1987))</f>
      </c>
      <c r="BG1987">
        <f>IF($Z1987="","",INDEX($AP$2:$AP$2000,$Z1987))</f>
      </c>
      <c r="BH1987">
        <f>IF($Z1987="","",INDEX($AQ$2:$AQ$2000,$Z1987))</f>
      </c>
      <c r="BI1987">
        <f>IF($Z1987="","",INDEX($AR$2:$AR$2000,$Z1987))</f>
      </c>
      <c r="BJ1987">
        <f>IF($Z1987="","",INDEX($AS$2:$AS$2000,$Z1987))</f>
      </c>
      <c r="BK1987">
        <f>IF($Z1987="","",INDEX($AT$2:$AT$2000,$Z1987))</f>
      </c>
      <c r="BL1987">
        <f>IF($Z1987="","",INDEX($AU$2:$AU$2000,$Z1987))</f>
      </c>
      <c r="BM1987">
        <f>IF($Z1987="","",INDEX($AV$2:$AV$2000,$Z1987))</f>
      </c>
      <c r="BN1987">
        <f>IF($Z1987="","",INDEX($AW$2:$AW$2000,$Z1987))</f>
      </c>
      <c r="BO1987">
        <f>IF($Z1987="","",INDEX($AX$2:$AX$2000,$Z1987))</f>
      </c>
      <c r="BP1987">
        <f>IF($Z1987="","",INDEX($AY$2:$AY$2000,$Z1987))</f>
      </c>
      <c r="BQ1987">
        <f>IF($Z1987="","",INDEX($AZ$2:$AZ$2000,$Z1987))</f>
      </c>
      <c r="BR1987">
        <f>IF($Z1987="","",INDEX($BA$2:$BA$2000,$Z1987))</f>
      </c>
      <c r="BS1987">
        <f>IF($Z1987="","",INDEX($BB$2:$BB$2000,$Z1987))</f>
      </c>
      <c r="BT1987">
        <f>IF($Z1987="","",INDEX($BC$2:$BC$2000,$Z1987))</f>
      </c>
      <c r="BV1987">
        <f>IF(OR($A1987="",$P1987&lt;&gt;"Yes",$AH1987="Yes"),"",1+N($AG1987))</f>
      </c>
      <c r="BW1987">
        <f>IF($A1987="","",COUNTIFS($W$2:$W$2500,$A1987,$BZ$2:$BZ$2500,"Yes")+COUNTIFS($X$2:$X$2500,$A1987,$BY$2:$BY$2500,"Yes"))</f>
      </c>
      <c r="BX1987">
        <f>IF(OR($A1987="",$P1987="Yes"),"",IF(N($BW1987)=0,0,1+SUMIFS($CB$2:$CB$2500,$W$2:$W$2500,$A1987)+SUMIFS($CA$2:$CA$2500,$X$2:$X$2500,$A1987)))</f>
      </c>
      <c r="BY1987" t="str">
        <f>IF($Y1987="","",INDEX($AH$2:$AH$2000,$Y1987)&amp;"")</f>
      </c>
      <c r="BZ1987" t="str">
        <f>IF($Z1987="","",INDEX($AH$2:$AH$2000,$Z1987)&amp;"")</f>
      </c>
      <c r="CA1987">
        <f>IF($Y1987="","",INDEX($BV$2:$BV$2000,$Y1987))</f>
      </c>
      <c r="CB1987">
        <f>IF($Z1987="","",INDEX($BV$2:$BV$2000,$Z1987))</f>
      </c>
    </row>
    <row r="1988">
      <c r="A1988" t="str">
        <f>IF(TRIM(INDEX(games!$A:$A,ROW()))="","",TRIM(INDEX(games!$A:$A,ROW())))</f>
      </c>
      <c r="B1988">
        <f>IF(OR($A1988="",INDEX(games!$B:$B,ROW())=""),"",INDEX(games!$B:$B,ROW()))</f>
      </c>
      <c r="C1988" t="str">
        <f>IF(OR($A1988="",INDEX(games!$C:$C,ROW())=""),"",INDEX(games!$C:$C,ROW()))</f>
      </c>
      <c r="D1988">
        <f>IF($A1988="","",COUNTIF($W$2:$W$2500,$A1988)+COUNTIF($X$2:$X$2500,$A1988))</f>
      </c>
      <c r="E1988">
        <f>IF($A1988="","",IFERROR(MATCH($C1988,$R$2:$R$5,0),0))</f>
      </c>
      <c r="F1988">
        <f>IF($A1988="","",MOD(ROW(),34))</f>
      </c>
      <c r="G1988">
        <f>IF($A1988="",NA(),IF($C1988="Action",$B1988,NA()))</f>
      </c>
      <c r="H1988">
        <f>IF($A1988="",NA(),IF($C1988="Action",1+$F1988*0.023,NA()))</f>
      </c>
      <c r="I1988">
        <f>IF($A1988="",NA(),IF($C1988="Strategy",$B1988,NA()))</f>
      </c>
      <c r="J1988">
        <f>IF($A1988="",NA(),IF($C1988="Strategy",2+$F1988*0.023,NA()))</f>
      </c>
      <c r="K1988">
        <f>IF($A1988="",NA(),IF($C1988="Deckbuilder",$B1988,NA()))</f>
      </c>
      <c r="L1988">
        <f>IF($A1988="",NA(),IF($C1988="Deckbuilder",3+$F1988*0.023,NA()))</f>
      </c>
      <c r="M1988">
        <f>IF($A1988="",NA(),IF($C1988="Traditional",$B1988,NA()))</f>
      </c>
      <c r="N1988">
        <f>IF($A1988="",NA(),IF($C1988="Traditional",4+$F1988*0.023,NA()))</f>
      </c>
      <c r="O1988">
        <f>IF($A1988="","",$D1988+ROW()/1000000)</f>
      </c>
      <c r="P1988" t="str">
        <f>IF(OR($A1988="",INDEX(games!$H:$H,ROW())=""),"",INDEX(games!$H:$H,ROW()))</f>
      </c>
      <c r="Q1988">
        <f>IF(OR($A1988="",$P1988&lt;&gt;"Yes"),"",$D1988+ROW()/1000000)</f>
      </c>
      <c r="T1988">
        <f>IF($Y1988="","",INDEX($B$2:$B$2000,$Y1988))</f>
      </c>
      <c r="U1988">
        <f>IF($Z1988="","",INDEX($B$2:$B$2000,$Z1988))</f>
      </c>
      <c r="V1988">
        <f>IF(OR($T1988="",$U1988=""),"",$U1988-$T1988)</f>
      </c>
      <c r="W1988" t="str">
        <f>IF(TRIM(INDEX(connections!$A:$A,ROW()))="","",TRIM(INDEX(connections!$A:$A,ROW())))</f>
      </c>
      <c r="X1988" t="str">
        <f>IF($W1988="","",TRIM(INDEX(connections!$B:$B,ROW())))</f>
      </c>
      <c r="Y1988">
        <f>IF($W1988="","",IFERROR(MATCH($W1988,$A$2:$A$2000,0),""))</f>
      </c>
      <c r="Z1988">
        <f>IF($X1988="","",IFERROR(MATCH($X1988,$A$2:$A$2000,0),""))</f>
      </c>
      <c r="AA1988" t="str">
        <f>IF($Y1988="","",INDEX($P$2:$P$2000,$Y1988))</f>
      </c>
      <c r="AB1988" t="str">
        <f>IF($Z1988="","",INDEX($P$2:$P$2000,$Z1988))</f>
      </c>
      <c r="AC1988">
        <f>IF(AND($AA1988="Yes",$AB1988="Yes"),1,"")</f>
      </c>
      <c r="AD1988">
        <f>IF(OR($Y1988="",$Z1988=""),"",IF(INDEX($C$2:$C$2000,$Y1988)=INDEX($C$2:$C$2000,$Z1988),0,1))</f>
      </c>
      <c r="AE1988">
        <f>IF($AC1988&lt;&gt;1,"",IF(AND(INDEX($AG$2:$AG$2000,$Y1988)=1,INDEX($AG$2:$AG$2000,$Z1988)=1),1,""))</f>
      </c>
      <c r="AG1988">
        <f>IF($A1988="","",COUNTIFS($W$2:$W$2500,$A1988,$AB$2:$AB$2500,"Yes")+COUNTIFS($X$2:$X$2500,$A1988,$AA$2:$AA$2500,"Yes"))</f>
      </c>
      <c r="AH1988" t="str">
        <f>IF(OR($P1988&lt;&gt;"Yes",N($AG1988)=0),"",IF(AND($AG1988=1,COUNTIFS($W$2:$W$2500,$A1988,$AE$2:$AE$2500,1)+COUNTIFS($X$2:$X$2500,$A1988,$AE$2:$AE$2500,1)&gt;0),"","Yes"))</f>
      </c>
      <c r="AI1988">
        <f>IF($AH1988="Yes",$AG1988,"")</f>
      </c>
      <c r="AJ1988">
        <f>IF($AI1988="","",$AI1988+ROW()/1000000)</f>
      </c>
      <c r="AK1988">
        <f>IF(OR($A1988="",$P1988="Yes",N($AG1988)=0),"",$AG1988+ROW()/1000000)</f>
      </c>
      <c r="AL1988" t="str">
        <f>IF($A1988="","",INDEX(games!$J:$J,ROW())&amp;"")</f>
      </c>
      <c r="AM1988">
        <f>IF($A1988="","",SUMPRODUCT($AO1988:$BD1988,'Map Analysis'!$AP$2^{0,1,2,3,4,5,6,7,8,9,10,11,12,13,14,15}))</f>
      </c>
      <c r="AN1988">
        <f>IF($A1988="","",$AM1988+ROW()/10000000)</f>
      </c>
      <c r="AO1988">
        <f>IF($A1988="","",COUNTIF($W$2:$W$2500,$A1988))</f>
      </c>
      <c r="AP1988">
        <f>IF($A1988="","",SUMIFS($BF$2:$BF$2500,$W$2:$W$2500,$A1988))</f>
      </c>
      <c r="AQ1988">
        <f>IF($A1988="","",SUMIFS($BG$2:$BG$2500,$W$2:$W$2500,$A1988))</f>
      </c>
      <c r="AR1988">
        <f>IF($A1988="","",SUMIFS($BH$2:$BH$2500,$W$2:$W$2500,$A1988))</f>
      </c>
      <c r="AS1988">
        <f>IF($A1988="","",SUMIFS($BI$2:$BI$2500,$W$2:$W$2500,$A1988))</f>
      </c>
      <c r="AT1988">
        <f>IF($A1988="","",SUMIFS($BJ$2:$BJ$2500,$W$2:$W$2500,$A1988))</f>
      </c>
      <c r="AU1988">
        <f>IF($A1988="","",SUMIFS($BK$2:$BK$2500,$W$2:$W$2500,$A1988))</f>
      </c>
      <c r="AV1988">
        <f>IF($A1988="","",SUMIFS($BL$2:$BL$2500,$W$2:$W$2500,$A1988))</f>
      </c>
      <c r="AW1988">
        <f>IF($A1988="","",SUMIFS($BM$2:$BM$2500,$W$2:$W$2500,$A1988))</f>
      </c>
      <c r="AX1988">
        <f>IF($A1988="","",SUMIFS($BN$2:$BN$2500,$W$2:$W$2500,$A1988))</f>
      </c>
      <c r="AY1988">
        <f>IF($A1988="","",SUMIFS($BO$2:$BO$2500,$W$2:$W$2500,$A1988))</f>
      </c>
      <c r="AZ1988">
        <f>IF($A1988="","",SUMIFS($BP$2:$BP$2500,$W$2:$W$2500,$A1988))</f>
      </c>
      <c r="BA1988">
        <f>IF($A1988="","",SUMIFS($BQ$2:$BQ$2500,$W$2:$W$2500,$A1988))</f>
      </c>
      <c r="BB1988">
        <f>IF($A1988="","",SUMIFS($BR$2:$BR$2500,$W$2:$W$2500,$A1988))</f>
      </c>
      <c r="BC1988">
        <f>IF($A1988="","",SUMIFS($BS$2:$BS$2500,$W$2:$W$2500,$A1988))</f>
      </c>
      <c r="BD1988">
        <f>IF($A1988="","",SUMIFS($BT$2:$BT$2500,$W$2:$W$2500,$A1988))</f>
      </c>
      <c r="BF1988">
        <f>IF($Z1988="","",INDEX($AO$2:$AO$2000,$Z1988))</f>
      </c>
      <c r="BG1988">
        <f>IF($Z1988="","",INDEX($AP$2:$AP$2000,$Z1988))</f>
      </c>
      <c r="BH1988">
        <f>IF($Z1988="","",INDEX($AQ$2:$AQ$2000,$Z1988))</f>
      </c>
      <c r="BI1988">
        <f>IF($Z1988="","",INDEX($AR$2:$AR$2000,$Z1988))</f>
      </c>
      <c r="BJ1988">
        <f>IF($Z1988="","",INDEX($AS$2:$AS$2000,$Z1988))</f>
      </c>
      <c r="BK1988">
        <f>IF($Z1988="","",INDEX($AT$2:$AT$2000,$Z1988))</f>
      </c>
      <c r="BL1988">
        <f>IF($Z1988="","",INDEX($AU$2:$AU$2000,$Z1988))</f>
      </c>
      <c r="BM1988">
        <f>IF($Z1988="","",INDEX($AV$2:$AV$2000,$Z1988))</f>
      </c>
      <c r="BN1988">
        <f>IF($Z1988="","",INDEX($AW$2:$AW$2000,$Z1988))</f>
      </c>
      <c r="BO1988">
        <f>IF($Z1988="","",INDEX($AX$2:$AX$2000,$Z1988))</f>
      </c>
      <c r="BP1988">
        <f>IF($Z1988="","",INDEX($AY$2:$AY$2000,$Z1988))</f>
      </c>
      <c r="BQ1988">
        <f>IF($Z1988="","",INDEX($AZ$2:$AZ$2000,$Z1988))</f>
      </c>
      <c r="BR1988">
        <f>IF($Z1988="","",INDEX($BA$2:$BA$2000,$Z1988))</f>
      </c>
      <c r="BS1988">
        <f>IF($Z1988="","",INDEX($BB$2:$BB$2000,$Z1988))</f>
      </c>
      <c r="BT1988">
        <f>IF($Z1988="","",INDEX($BC$2:$BC$2000,$Z1988))</f>
      </c>
      <c r="BV1988">
        <f>IF(OR($A1988="",$P1988&lt;&gt;"Yes",$AH1988="Yes"),"",1+N($AG1988))</f>
      </c>
      <c r="BW1988">
        <f>IF($A1988="","",COUNTIFS($W$2:$W$2500,$A1988,$BZ$2:$BZ$2500,"Yes")+COUNTIFS($X$2:$X$2500,$A1988,$BY$2:$BY$2500,"Yes"))</f>
      </c>
      <c r="BX1988">
        <f>IF(OR($A1988="",$P1988="Yes"),"",IF(N($BW1988)=0,0,1+SUMIFS($CB$2:$CB$2500,$W$2:$W$2500,$A1988)+SUMIFS($CA$2:$CA$2500,$X$2:$X$2500,$A1988)))</f>
      </c>
      <c r="BY1988" t="str">
        <f>IF($Y1988="","",INDEX($AH$2:$AH$2000,$Y1988)&amp;"")</f>
      </c>
      <c r="BZ1988" t="str">
        <f>IF($Z1988="","",INDEX($AH$2:$AH$2000,$Z1988)&amp;"")</f>
      </c>
      <c r="CA1988">
        <f>IF($Y1988="","",INDEX($BV$2:$BV$2000,$Y1988))</f>
      </c>
      <c r="CB1988">
        <f>IF($Z1988="","",INDEX($BV$2:$BV$2000,$Z1988))</f>
      </c>
    </row>
    <row r="1989">
      <c r="A1989" t="str">
        <f>IF(TRIM(INDEX(games!$A:$A,ROW()))="","",TRIM(INDEX(games!$A:$A,ROW())))</f>
      </c>
      <c r="B1989">
        <f>IF(OR($A1989="",INDEX(games!$B:$B,ROW())=""),"",INDEX(games!$B:$B,ROW()))</f>
      </c>
      <c r="C1989" t="str">
        <f>IF(OR($A1989="",INDEX(games!$C:$C,ROW())=""),"",INDEX(games!$C:$C,ROW()))</f>
      </c>
      <c r="D1989">
        <f>IF($A1989="","",COUNTIF($W$2:$W$2500,$A1989)+COUNTIF($X$2:$X$2500,$A1989))</f>
      </c>
      <c r="E1989">
        <f>IF($A1989="","",IFERROR(MATCH($C1989,$R$2:$R$5,0),0))</f>
      </c>
      <c r="F1989">
        <f>IF($A1989="","",MOD(ROW(),34))</f>
      </c>
      <c r="G1989">
        <f>IF($A1989="",NA(),IF($C1989="Action",$B1989,NA()))</f>
      </c>
      <c r="H1989">
        <f>IF($A1989="",NA(),IF($C1989="Action",1+$F1989*0.023,NA()))</f>
      </c>
      <c r="I1989">
        <f>IF($A1989="",NA(),IF($C1989="Strategy",$B1989,NA()))</f>
      </c>
      <c r="J1989">
        <f>IF($A1989="",NA(),IF($C1989="Strategy",2+$F1989*0.023,NA()))</f>
      </c>
      <c r="K1989">
        <f>IF($A1989="",NA(),IF($C1989="Deckbuilder",$B1989,NA()))</f>
      </c>
      <c r="L1989">
        <f>IF($A1989="",NA(),IF($C1989="Deckbuilder",3+$F1989*0.023,NA()))</f>
      </c>
      <c r="M1989">
        <f>IF($A1989="",NA(),IF($C1989="Traditional",$B1989,NA()))</f>
      </c>
      <c r="N1989">
        <f>IF($A1989="",NA(),IF($C1989="Traditional",4+$F1989*0.023,NA()))</f>
      </c>
      <c r="O1989">
        <f>IF($A1989="","",$D1989+ROW()/1000000)</f>
      </c>
      <c r="P1989" t="str">
        <f>IF(OR($A1989="",INDEX(games!$H:$H,ROW())=""),"",INDEX(games!$H:$H,ROW()))</f>
      </c>
      <c r="Q1989">
        <f>IF(OR($A1989="",$P1989&lt;&gt;"Yes"),"",$D1989+ROW()/1000000)</f>
      </c>
      <c r="T1989">
        <f>IF($Y1989="","",INDEX($B$2:$B$2000,$Y1989))</f>
      </c>
      <c r="U1989">
        <f>IF($Z1989="","",INDEX($B$2:$B$2000,$Z1989))</f>
      </c>
      <c r="V1989">
        <f>IF(OR($T1989="",$U1989=""),"",$U1989-$T1989)</f>
      </c>
      <c r="W1989" t="str">
        <f>IF(TRIM(INDEX(connections!$A:$A,ROW()))="","",TRIM(INDEX(connections!$A:$A,ROW())))</f>
      </c>
      <c r="X1989" t="str">
        <f>IF($W1989="","",TRIM(INDEX(connections!$B:$B,ROW())))</f>
      </c>
      <c r="Y1989">
        <f>IF($W1989="","",IFERROR(MATCH($W1989,$A$2:$A$2000,0),""))</f>
      </c>
      <c r="Z1989">
        <f>IF($X1989="","",IFERROR(MATCH($X1989,$A$2:$A$2000,0),""))</f>
      </c>
      <c r="AA1989" t="str">
        <f>IF($Y1989="","",INDEX($P$2:$P$2000,$Y1989))</f>
      </c>
      <c r="AB1989" t="str">
        <f>IF($Z1989="","",INDEX($P$2:$P$2000,$Z1989))</f>
      </c>
      <c r="AC1989">
        <f>IF(AND($AA1989="Yes",$AB1989="Yes"),1,"")</f>
      </c>
      <c r="AD1989">
        <f>IF(OR($Y1989="",$Z1989=""),"",IF(INDEX($C$2:$C$2000,$Y1989)=INDEX($C$2:$C$2000,$Z1989),0,1))</f>
      </c>
      <c r="AE1989">
        <f>IF($AC1989&lt;&gt;1,"",IF(AND(INDEX($AG$2:$AG$2000,$Y1989)=1,INDEX($AG$2:$AG$2000,$Z1989)=1),1,""))</f>
      </c>
      <c r="AG1989">
        <f>IF($A1989="","",COUNTIFS($W$2:$W$2500,$A1989,$AB$2:$AB$2500,"Yes")+COUNTIFS($X$2:$X$2500,$A1989,$AA$2:$AA$2500,"Yes"))</f>
      </c>
      <c r="AH1989" t="str">
        <f>IF(OR($P1989&lt;&gt;"Yes",N($AG1989)=0),"",IF(AND($AG1989=1,COUNTIFS($W$2:$W$2500,$A1989,$AE$2:$AE$2500,1)+COUNTIFS($X$2:$X$2500,$A1989,$AE$2:$AE$2500,1)&gt;0),"","Yes"))</f>
      </c>
      <c r="AI1989">
        <f>IF($AH1989="Yes",$AG1989,"")</f>
      </c>
      <c r="AJ1989">
        <f>IF($AI1989="","",$AI1989+ROW()/1000000)</f>
      </c>
      <c r="AK1989">
        <f>IF(OR($A1989="",$P1989="Yes",N($AG1989)=0),"",$AG1989+ROW()/1000000)</f>
      </c>
      <c r="AL1989" t="str">
        <f>IF($A1989="","",INDEX(games!$J:$J,ROW())&amp;"")</f>
      </c>
      <c r="AM1989">
        <f>IF($A1989="","",SUMPRODUCT($AO1989:$BD1989,'Map Analysis'!$AP$2^{0,1,2,3,4,5,6,7,8,9,10,11,12,13,14,15}))</f>
      </c>
      <c r="AN1989">
        <f>IF($A1989="","",$AM1989+ROW()/10000000)</f>
      </c>
      <c r="AO1989">
        <f>IF($A1989="","",COUNTIF($W$2:$W$2500,$A1989))</f>
      </c>
      <c r="AP1989">
        <f>IF($A1989="","",SUMIFS($BF$2:$BF$2500,$W$2:$W$2500,$A1989))</f>
      </c>
      <c r="AQ1989">
        <f>IF($A1989="","",SUMIFS($BG$2:$BG$2500,$W$2:$W$2500,$A1989))</f>
      </c>
      <c r="AR1989">
        <f>IF($A1989="","",SUMIFS($BH$2:$BH$2500,$W$2:$W$2500,$A1989))</f>
      </c>
      <c r="AS1989">
        <f>IF($A1989="","",SUMIFS($BI$2:$BI$2500,$W$2:$W$2500,$A1989))</f>
      </c>
      <c r="AT1989">
        <f>IF($A1989="","",SUMIFS($BJ$2:$BJ$2500,$W$2:$W$2500,$A1989))</f>
      </c>
      <c r="AU1989">
        <f>IF($A1989="","",SUMIFS($BK$2:$BK$2500,$W$2:$W$2500,$A1989))</f>
      </c>
      <c r="AV1989">
        <f>IF($A1989="","",SUMIFS($BL$2:$BL$2500,$W$2:$W$2500,$A1989))</f>
      </c>
      <c r="AW1989">
        <f>IF($A1989="","",SUMIFS($BM$2:$BM$2500,$W$2:$W$2500,$A1989))</f>
      </c>
      <c r="AX1989">
        <f>IF($A1989="","",SUMIFS($BN$2:$BN$2500,$W$2:$W$2500,$A1989))</f>
      </c>
      <c r="AY1989">
        <f>IF($A1989="","",SUMIFS($BO$2:$BO$2500,$W$2:$W$2500,$A1989))</f>
      </c>
      <c r="AZ1989">
        <f>IF($A1989="","",SUMIFS($BP$2:$BP$2500,$W$2:$W$2500,$A1989))</f>
      </c>
      <c r="BA1989">
        <f>IF($A1989="","",SUMIFS($BQ$2:$BQ$2500,$W$2:$W$2500,$A1989))</f>
      </c>
      <c r="BB1989">
        <f>IF($A1989="","",SUMIFS($BR$2:$BR$2500,$W$2:$W$2500,$A1989))</f>
      </c>
      <c r="BC1989">
        <f>IF($A1989="","",SUMIFS($BS$2:$BS$2500,$W$2:$W$2500,$A1989))</f>
      </c>
      <c r="BD1989">
        <f>IF($A1989="","",SUMIFS($BT$2:$BT$2500,$W$2:$W$2500,$A1989))</f>
      </c>
      <c r="BF1989">
        <f>IF($Z1989="","",INDEX($AO$2:$AO$2000,$Z1989))</f>
      </c>
      <c r="BG1989">
        <f>IF($Z1989="","",INDEX($AP$2:$AP$2000,$Z1989))</f>
      </c>
      <c r="BH1989">
        <f>IF($Z1989="","",INDEX($AQ$2:$AQ$2000,$Z1989))</f>
      </c>
      <c r="BI1989">
        <f>IF($Z1989="","",INDEX($AR$2:$AR$2000,$Z1989))</f>
      </c>
      <c r="BJ1989">
        <f>IF($Z1989="","",INDEX($AS$2:$AS$2000,$Z1989))</f>
      </c>
      <c r="BK1989">
        <f>IF($Z1989="","",INDEX($AT$2:$AT$2000,$Z1989))</f>
      </c>
      <c r="BL1989">
        <f>IF($Z1989="","",INDEX($AU$2:$AU$2000,$Z1989))</f>
      </c>
      <c r="BM1989">
        <f>IF($Z1989="","",INDEX($AV$2:$AV$2000,$Z1989))</f>
      </c>
      <c r="BN1989">
        <f>IF($Z1989="","",INDEX($AW$2:$AW$2000,$Z1989))</f>
      </c>
      <c r="BO1989">
        <f>IF($Z1989="","",INDEX($AX$2:$AX$2000,$Z1989))</f>
      </c>
      <c r="BP1989">
        <f>IF($Z1989="","",INDEX($AY$2:$AY$2000,$Z1989))</f>
      </c>
      <c r="BQ1989">
        <f>IF($Z1989="","",INDEX($AZ$2:$AZ$2000,$Z1989))</f>
      </c>
      <c r="BR1989">
        <f>IF($Z1989="","",INDEX($BA$2:$BA$2000,$Z1989))</f>
      </c>
      <c r="BS1989">
        <f>IF($Z1989="","",INDEX($BB$2:$BB$2000,$Z1989))</f>
      </c>
      <c r="BT1989">
        <f>IF($Z1989="","",INDEX($BC$2:$BC$2000,$Z1989))</f>
      </c>
      <c r="BV1989">
        <f>IF(OR($A1989="",$P1989&lt;&gt;"Yes",$AH1989="Yes"),"",1+N($AG1989))</f>
      </c>
      <c r="BW1989">
        <f>IF($A1989="","",COUNTIFS($W$2:$W$2500,$A1989,$BZ$2:$BZ$2500,"Yes")+COUNTIFS($X$2:$X$2500,$A1989,$BY$2:$BY$2500,"Yes"))</f>
      </c>
      <c r="BX1989">
        <f>IF(OR($A1989="",$P1989="Yes"),"",IF(N($BW1989)=0,0,1+SUMIFS($CB$2:$CB$2500,$W$2:$W$2500,$A1989)+SUMIFS($CA$2:$CA$2500,$X$2:$X$2500,$A1989)))</f>
      </c>
      <c r="BY1989" t="str">
        <f>IF($Y1989="","",INDEX($AH$2:$AH$2000,$Y1989)&amp;"")</f>
      </c>
      <c r="BZ1989" t="str">
        <f>IF($Z1989="","",INDEX($AH$2:$AH$2000,$Z1989)&amp;"")</f>
      </c>
      <c r="CA1989">
        <f>IF($Y1989="","",INDEX($BV$2:$BV$2000,$Y1989))</f>
      </c>
      <c r="CB1989">
        <f>IF($Z1989="","",INDEX($BV$2:$BV$2000,$Z1989))</f>
      </c>
    </row>
    <row r="1990">
      <c r="A1990" t="str">
        <f>IF(TRIM(INDEX(games!$A:$A,ROW()))="","",TRIM(INDEX(games!$A:$A,ROW())))</f>
      </c>
      <c r="B1990">
        <f>IF(OR($A1990="",INDEX(games!$B:$B,ROW())=""),"",INDEX(games!$B:$B,ROW()))</f>
      </c>
      <c r="C1990" t="str">
        <f>IF(OR($A1990="",INDEX(games!$C:$C,ROW())=""),"",INDEX(games!$C:$C,ROW()))</f>
      </c>
      <c r="D1990">
        <f>IF($A1990="","",COUNTIF($W$2:$W$2500,$A1990)+COUNTIF($X$2:$X$2500,$A1990))</f>
      </c>
      <c r="E1990">
        <f>IF($A1990="","",IFERROR(MATCH($C1990,$R$2:$R$5,0),0))</f>
      </c>
      <c r="F1990">
        <f>IF($A1990="","",MOD(ROW(),34))</f>
      </c>
      <c r="G1990">
        <f>IF($A1990="",NA(),IF($C1990="Action",$B1990,NA()))</f>
      </c>
      <c r="H1990">
        <f>IF($A1990="",NA(),IF($C1990="Action",1+$F1990*0.023,NA()))</f>
      </c>
      <c r="I1990">
        <f>IF($A1990="",NA(),IF($C1990="Strategy",$B1990,NA()))</f>
      </c>
      <c r="J1990">
        <f>IF($A1990="",NA(),IF($C1990="Strategy",2+$F1990*0.023,NA()))</f>
      </c>
      <c r="K1990">
        <f>IF($A1990="",NA(),IF($C1990="Deckbuilder",$B1990,NA()))</f>
      </c>
      <c r="L1990">
        <f>IF($A1990="",NA(),IF($C1990="Deckbuilder",3+$F1990*0.023,NA()))</f>
      </c>
      <c r="M1990">
        <f>IF($A1990="",NA(),IF($C1990="Traditional",$B1990,NA()))</f>
      </c>
      <c r="N1990">
        <f>IF($A1990="",NA(),IF($C1990="Traditional",4+$F1990*0.023,NA()))</f>
      </c>
      <c r="O1990">
        <f>IF($A1990="","",$D1990+ROW()/1000000)</f>
      </c>
      <c r="P1990" t="str">
        <f>IF(OR($A1990="",INDEX(games!$H:$H,ROW())=""),"",INDEX(games!$H:$H,ROW()))</f>
      </c>
      <c r="Q1990">
        <f>IF(OR($A1990="",$P1990&lt;&gt;"Yes"),"",$D1990+ROW()/1000000)</f>
      </c>
      <c r="T1990">
        <f>IF($Y1990="","",INDEX($B$2:$B$2000,$Y1990))</f>
      </c>
      <c r="U1990">
        <f>IF($Z1990="","",INDEX($B$2:$B$2000,$Z1990))</f>
      </c>
      <c r="V1990">
        <f>IF(OR($T1990="",$U1990=""),"",$U1990-$T1990)</f>
      </c>
      <c r="W1990" t="str">
        <f>IF(TRIM(INDEX(connections!$A:$A,ROW()))="","",TRIM(INDEX(connections!$A:$A,ROW())))</f>
      </c>
      <c r="X1990" t="str">
        <f>IF($W1990="","",TRIM(INDEX(connections!$B:$B,ROW())))</f>
      </c>
      <c r="Y1990">
        <f>IF($W1990="","",IFERROR(MATCH($W1990,$A$2:$A$2000,0),""))</f>
      </c>
      <c r="Z1990">
        <f>IF($X1990="","",IFERROR(MATCH($X1990,$A$2:$A$2000,0),""))</f>
      </c>
      <c r="AA1990" t="str">
        <f>IF($Y1990="","",INDEX($P$2:$P$2000,$Y1990))</f>
      </c>
      <c r="AB1990" t="str">
        <f>IF($Z1990="","",INDEX($P$2:$P$2000,$Z1990))</f>
      </c>
      <c r="AC1990">
        <f>IF(AND($AA1990="Yes",$AB1990="Yes"),1,"")</f>
      </c>
      <c r="AD1990">
        <f>IF(OR($Y1990="",$Z1990=""),"",IF(INDEX($C$2:$C$2000,$Y1990)=INDEX($C$2:$C$2000,$Z1990),0,1))</f>
      </c>
      <c r="AE1990">
        <f>IF($AC1990&lt;&gt;1,"",IF(AND(INDEX($AG$2:$AG$2000,$Y1990)=1,INDEX($AG$2:$AG$2000,$Z1990)=1),1,""))</f>
      </c>
      <c r="AG1990">
        <f>IF($A1990="","",COUNTIFS($W$2:$W$2500,$A1990,$AB$2:$AB$2500,"Yes")+COUNTIFS($X$2:$X$2500,$A1990,$AA$2:$AA$2500,"Yes"))</f>
      </c>
      <c r="AH1990" t="str">
        <f>IF(OR($P1990&lt;&gt;"Yes",N($AG1990)=0),"",IF(AND($AG1990=1,COUNTIFS($W$2:$W$2500,$A1990,$AE$2:$AE$2500,1)+COUNTIFS($X$2:$X$2500,$A1990,$AE$2:$AE$2500,1)&gt;0),"","Yes"))</f>
      </c>
      <c r="AI1990">
        <f>IF($AH1990="Yes",$AG1990,"")</f>
      </c>
      <c r="AJ1990">
        <f>IF($AI1990="","",$AI1990+ROW()/1000000)</f>
      </c>
      <c r="AK1990">
        <f>IF(OR($A1990="",$P1990="Yes",N($AG1990)=0),"",$AG1990+ROW()/1000000)</f>
      </c>
      <c r="AL1990" t="str">
        <f>IF($A1990="","",INDEX(games!$J:$J,ROW())&amp;"")</f>
      </c>
      <c r="AM1990">
        <f>IF($A1990="","",SUMPRODUCT($AO1990:$BD1990,'Map Analysis'!$AP$2^{0,1,2,3,4,5,6,7,8,9,10,11,12,13,14,15}))</f>
      </c>
      <c r="AN1990">
        <f>IF($A1990="","",$AM1990+ROW()/10000000)</f>
      </c>
      <c r="AO1990">
        <f>IF($A1990="","",COUNTIF($W$2:$W$2500,$A1990))</f>
      </c>
      <c r="AP1990">
        <f>IF($A1990="","",SUMIFS($BF$2:$BF$2500,$W$2:$W$2500,$A1990))</f>
      </c>
      <c r="AQ1990">
        <f>IF($A1990="","",SUMIFS($BG$2:$BG$2500,$W$2:$W$2500,$A1990))</f>
      </c>
      <c r="AR1990">
        <f>IF($A1990="","",SUMIFS($BH$2:$BH$2500,$W$2:$W$2500,$A1990))</f>
      </c>
      <c r="AS1990">
        <f>IF($A1990="","",SUMIFS($BI$2:$BI$2500,$W$2:$W$2500,$A1990))</f>
      </c>
      <c r="AT1990">
        <f>IF($A1990="","",SUMIFS($BJ$2:$BJ$2500,$W$2:$W$2500,$A1990))</f>
      </c>
      <c r="AU1990">
        <f>IF($A1990="","",SUMIFS($BK$2:$BK$2500,$W$2:$W$2500,$A1990))</f>
      </c>
      <c r="AV1990">
        <f>IF($A1990="","",SUMIFS($BL$2:$BL$2500,$W$2:$W$2500,$A1990))</f>
      </c>
      <c r="AW1990">
        <f>IF($A1990="","",SUMIFS($BM$2:$BM$2500,$W$2:$W$2500,$A1990))</f>
      </c>
      <c r="AX1990">
        <f>IF($A1990="","",SUMIFS($BN$2:$BN$2500,$W$2:$W$2500,$A1990))</f>
      </c>
      <c r="AY1990">
        <f>IF($A1990="","",SUMIFS($BO$2:$BO$2500,$W$2:$W$2500,$A1990))</f>
      </c>
      <c r="AZ1990">
        <f>IF($A1990="","",SUMIFS($BP$2:$BP$2500,$W$2:$W$2500,$A1990))</f>
      </c>
      <c r="BA1990">
        <f>IF($A1990="","",SUMIFS($BQ$2:$BQ$2500,$W$2:$W$2500,$A1990))</f>
      </c>
      <c r="BB1990">
        <f>IF($A1990="","",SUMIFS($BR$2:$BR$2500,$W$2:$W$2500,$A1990))</f>
      </c>
      <c r="BC1990">
        <f>IF($A1990="","",SUMIFS($BS$2:$BS$2500,$W$2:$W$2500,$A1990))</f>
      </c>
      <c r="BD1990">
        <f>IF($A1990="","",SUMIFS($BT$2:$BT$2500,$W$2:$W$2500,$A1990))</f>
      </c>
      <c r="BF1990">
        <f>IF($Z1990="","",INDEX($AO$2:$AO$2000,$Z1990))</f>
      </c>
      <c r="BG1990">
        <f>IF($Z1990="","",INDEX($AP$2:$AP$2000,$Z1990))</f>
      </c>
      <c r="BH1990">
        <f>IF($Z1990="","",INDEX($AQ$2:$AQ$2000,$Z1990))</f>
      </c>
      <c r="BI1990">
        <f>IF($Z1990="","",INDEX($AR$2:$AR$2000,$Z1990))</f>
      </c>
      <c r="BJ1990">
        <f>IF($Z1990="","",INDEX($AS$2:$AS$2000,$Z1990))</f>
      </c>
      <c r="BK1990">
        <f>IF($Z1990="","",INDEX($AT$2:$AT$2000,$Z1990))</f>
      </c>
      <c r="BL1990">
        <f>IF($Z1990="","",INDEX($AU$2:$AU$2000,$Z1990))</f>
      </c>
      <c r="BM1990">
        <f>IF($Z1990="","",INDEX($AV$2:$AV$2000,$Z1990))</f>
      </c>
      <c r="BN1990">
        <f>IF($Z1990="","",INDEX($AW$2:$AW$2000,$Z1990))</f>
      </c>
      <c r="BO1990">
        <f>IF($Z1990="","",INDEX($AX$2:$AX$2000,$Z1990))</f>
      </c>
      <c r="BP1990">
        <f>IF($Z1990="","",INDEX($AY$2:$AY$2000,$Z1990))</f>
      </c>
      <c r="BQ1990">
        <f>IF($Z1990="","",INDEX($AZ$2:$AZ$2000,$Z1990))</f>
      </c>
      <c r="BR1990">
        <f>IF($Z1990="","",INDEX($BA$2:$BA$2000,$Z1990))</f>
      </c>
      <c r="BS1990">
        <f>IF($Z1990="","",INDEX($BB$2:$BB$2000,$Z1990))</f>
      </c>
      <c r="BT1990">
        <f>IF($Z1990="","",INDEX($BC$2:$BC$2000,$Z1990))</f>
      </c>
      <c r="BV1990">
        <f>IF(OR($A1990="",$P1990&lt;&gt;"Yes",$AH1990="Yes"),"",1+N($AG1990))</f>
      </c>
      <c r="BW1990">
        <f>IF($A1990="","",COUNTIFS($W$2:$W$2500,$A1990,$BZ$2:$BZ$2500,"Yes")+COUNTIFS($X$2:$X$2500,$A1990,$BY$2:$BY$2500,"Yes"))</f>
      </c>
      <c r="BX1990">
        <f>IF(OR($A1990="",$P1990="Yes"),"",IF(N($BW1990)=0,0,1+SUMIFS($CB$2:$CB$2500,$W$2:$W$2500,$A1990)+SUMIFS($CA$2:$CA$2500,$X$2:$X$2500,$A1990)))</f>
      </c>
      <c r="BY1990" t="str">
        <f>IF($Y1990="","",INDEX($AH$2:$AH$2000,$Y1990)&amp;"")</f>
      </c>
      <c r="BZ1990" t="str">
        <f>IF($Z1990="","",INDEX($AH$2:$AH$2000,$Z1990)&amp;"")</f>
      </c>
      <c r="CA1990">
        <f>IF($Y1990="","",INDEX($BV$2:$BV$2000,$Y1990))</f>
      </c>
      <c r="CB1990">
        <f>IF($Z1990="","",INDEX($BV$2:$BV$2000,$Z1990))</f>
      </c>
    </row>
    <row r="1991">
      <c r="A1991" t="str">
        <f>IF(TRIM(INDEX(games!$A:$A,ROW()))="","",TRIM(INDEX(games!$A:$A,ROW())))</f>
      </c>
      <c r="B1991">
        <f>IF(OR($A1991="",INDEX(games!$B:$B,ROW())=""),"",INDEX(games!$B:$B,ROW()))</f>
      </c>
      <c r="C1991" t="str">
        <f>IF(OR($A1991="",INDEX(games!$C:$C,ROW())=""),"",INDEX(games!$C:$C,ROW()))</f>
      </c>
      <c r="D1991">
        <f>IF($A1991="","",COUNTIF($W$2:$W$2500,$A1991)+COUNTIF($X$2:$X$2500,$A1991))</f>
      </c>
      <c r="E1991">
        <f>IF($A1991="","",IFERROR(MATCH($C1991,$R$2:$R$5,0),0))</f>
      </c>
      <c r="F1991">
        <f>IF($A1991="","",MOD(ROW(),34))</f>
      </c>
      <c r="G1991">
        <f>IF($A1991="",NA(),IF($C1991="Action",$B1991,NA()))</f>
      </c>
      <c r="H1991">
        <f>IF($A1991="",NA(),IF($C1991="Action",1+$F1991*0.023,NA()))</f>
      </c>
      <c r="I1991">
        <f>IF($A1991="",NA(),IF($C1991="Strategy",$B1991,NA()))</f>
      </c>
      <c r="J1991">
        <f>IF($A1991="",NA(),IF($C1991="Strategy",2+$F1991*0.023,NA()))</f>
      </c>
      <c r="K1991">
        <f>IF($A1991="",NA(),IF($C1991="Deckbuilder",$B1991,NA()))</f>
      </c>
      <c r="L1991">
        <f>IF($A1991="",NA(),IF($C1991="Deckbuilder",3+$F1991*0.023,NA()))</f>
      </c>
      <c r="M1991">
        <f>IF($A1991="",NA(),IF($C1991="Traditional",$B1991,NA()))</f>
      </c>
      <c r="N1991">
        <f>IF($A1991="",NA(),IF($C1991="Traditional",4+$F1991*0.023,NA()))</f>
      </c>
      <c r="O1991">
        <f>IF($A1991="","",$D1991+ROW()/1000000)</f>
      </c>
      <c r="P1991" t="str">
        <f>IF(OR($A1991="",INDEX(games!$H:$H,ROW())=""),"",INDEX(games!$H:$H,ROW()))</f>
      </c>
      <c r="Q1991">
        <f>IF(OR($A1991="",$P1991&lt;&gt;"Yes"),"",$D1991+ROW()/1000000)</f>
      </c>
      <c r="T1991">
        <f>IF($Y1991="","",INDEX($B$2:$B$2000,$Y1991))</f>
      </c>
      <c r="U1991">
        <f>IF($Z1991="","",INDEX($B$2:$B$2000,$Z1991))</f>
      </c>
      <c r="V1991">
        <f>IF(OR($T1991="",$U1991=""),"",$U1991-$T1991)</f>
      </c>
      <c r="W1991" t="str">
        <f>IF(TRIM(INDEX(connections!$A:$A,ROW()))="","",TRIM(INDEX(connections!$A:$A,ROW())))</f>
      </c>
      <c r="X1991" t="str">
        <f>IF($W1991="","",TRIM(INDEX(connections!$B:$B,ROW())))</f>
      </c>
      <c r="Y1991">
        <f>IF($W1991="","",IFERROR(MATCH($W1991,$A$2:$A$2000,0),""))</f>
      </c>
      <c r="Z1991">
        <f>IF($X1991="","",IFERROR(MATCH($X1991,$A$2:$A$2000,0),""))</f>
      </c>
      <c r="AA1991" t="str">
        <f>IF($Y1991="","",INDEX($P$2:$P$2000,$Y1991))</f>
      </c>
      <c r="AB1991" t="str">
        <f>IF($Z1991="","",INDEX($P$2:$P$2000,$Z1991))</f>
      </c>
      <c r="AC1991">
        <f>IF(AND($AA1991="Yes",$AB1991="Yes"),1,"")</f>
      </c>
      <c r="AD1991">
        <f>IF(OR($Y1991="",$Z1991=""),"",IF(INDEX($C$2:$C$2000,$Y1991)=INDEX($C$2:$C$2000,$Z1991),0,1))</f>
      </c>
      <c r="AE1991">
        <f>IF($AC1991&lt;&gt;1,"",IF(AND(INDEX($AG$2:$AG$2000,$Y1991)=1,INDEX($AG$2:$AG$2000,$Z1991)=1),1,""))</f>
      </c>
      <c r="AG1991">
        <f>IF($A1991="","",COUNTIFS($W$2:$W$2500,$A1991,$AB$2:$AB$2500,"Yes")+COUNTIFS($X$2:$X$2500,$A1991,$AA$2:$AA$2500,"Yes"))</f>
      </c>
      <c r="AH1991" t="str">
        <f>IF(OR($P1991&lt;&gt;"Yes",N($AG1991)=0),"",IF(AND($AG1991=1,COUNTIFS($W$2:$W$2500,$A1991,$AE$2:$AE$2500,1)+COUNTIFS($X$2:$X$2500,$A1991,$AE$2:$AE$2500,1)&gt;0),"","Yes"))</f>
      </c>
      <c r="AI1991">
        <f>IF($AH1991="Yes",$AG1991,"")</f>
      </c>
      <c r="AJ1991">
        <f>IF($AI1991="","",$AI1991+ROW()/1000000)</f>
      </c>
      <c r="AK1991">
        <f>IF(OR($A1991="",$P1991="Yes",N($AG1991)=0),"",$AG1991+ROW()/1000000)</f>
      </c>
      <c r="AL1991" t="str">
        <f>IF($A1991="","",INDEX(games!$J:$J,ROW())&amp;"")</f>
      </c>
      <c r="AM1991">
        <f>IF($A1991="","",SUMPRODUCT($AO1991:$BD1991,'Map Analysis'!$AP$2^{0,1,2,3,4,5,6,7,8,9,10,11,12,13,14,15}))</f>
      </c>
      <c r="AN1991">
        <f>IF($A1991="","",$AM1991+ROW()/10000000)</f>
      </c>
      <c r="AO1991">
        <f>IF($A1991="","",COUNTIF($W$2:$W$2500,$A1991))</f>
      </c>
      <c r="AP1991">
        <f>IF($A1991="","",SUMIFS($BF$2:$BF$2500,$W$2:$W$2500,$A1991))</f>
      </c>
      <c r="AQ1991">
        <f>IF($A1991="","",SUMIFS($BG$2:$BG$2500,$W$2:$W$2500,$A1991))</f>
      </c>
      <c r="AR1991">
        <f>IF($A1991="","",SUMIFS($BH$2:$BH$2500,$W$2:$W$2500,$A1991))</f>
      </c>
      <c r="AS1991">
        <f>IF($A1991="","",SUMIFS($BI$2:$BI$2500,$W$2:$W$2500,$A1991))</f>
      </c>
      <c r="AT1991">
        <f>IF($A1991="","",SUMIFS($BJ$2:$BJ$2500,$W$2:$W$2500,$A1991))</f>
      </c>
      <c r="AU1991">
        <f>IF($A1991="","",SUMIFS($BK$2:$BK$2500,$W$2:$W$2500,$A1991))</f>
      </c>
      <c r="AV1991">
        <f>IF($A1991="","",SUMIFS($BL$2:$BL$2500,$W$2:$W$2500,$A1991))</f>
      </c>
      <c r="AW1991">
        <f>IF($A1991="","",SUMIFS($BM$2:$BM$2500,$W$2:$W$2500,$A1991))</f>
      </c>
      <c r="AX1991">
        <f>IF($A1991="","",SUMIFS($BN$2:$BN$2500,$W$2:$W$2500,$A1991))</f>
      </c>
      <c r="AY1991">
        <f>IF($A1991="","",SUMIFS($BO$2:$BO$2500,$W$2:$W$2500,$A1991))</f>
      </c>
      <c r="AZ1991">
        <f>IF($A1991="","",SUMIFS($BP$2:$BP$2500,$W$2:$W$2500,$A1991))</f>
      </c>
      <c r="BA1991">
        <f>IF($A1991="","",SUMIFS($BQ$2:$BQ$2500,$W$2:$W$2500,$A1991))</f>
      </c>
      <c r="BB1991">
        <f>IF($A1991="","",SUMIFS($BR$2:$BR$2500,$W$2:$W$2500,$A1991))</f>
      </c>
      <c r="BC1991">
        <f>IF($A1991="","",SUMIFS($BS$2:$BS$2500,$W$2:$W$2500,$A1991))</f>
      </c>
      <c r="BD1991">
        <f>IF($A1991="","",SUMIFS($BT$2:$BT$2500,$W$2:$W$2500,$A1991))</f>
      </c>
      <c r="BF1991">
        <f>IF($Z1991="","",INDEX($AO$2:$AO$2000,$Z1991))</f>
      </c>
      <c r="BG1991">
        <f>IF($Z1991="","",INDEX($AP$2:$AP$2000,$Z1991))</f>
      </c>
      <c r="BH1991">
        <f>IF($Z1991="","",INDEX($AQ$2:$AQ$2000,$Z1991))</f>
      </c>
      <c r="BI1991">
        <f>IF($Z1991="","",INDEX($AR$2:$AR$2000,$Z1991))</f>
      </c>
      <c r="BJ1991">
        <f>IF($Z1991="","",INDEX($AS$2:$AS$2000,$Z1991))</f>
      </c>
      <c r="BK1991">
        <f>IF($Z1991="","",INDEX($AT$2:$AT$2000,$Z1991))</f>
      </c>
      <c r="BL1991">
        <f>IF($Z1991="","",INDEX($AU$2:$AU$2000,$Z1991))</f>
      </c>
      <c r="BM1991">
        <f>IF($Z1991="","",INDEX($AV$2:$AV$2000,$Z1991))</f>
      </c>
      <c r="BN1991">
        <f>IF($Z1991="","",INDEX($AW$2:$AW$2000,$Z1991))</f>
      </c>
      <c r="BO1991">
        <f>IF($Z1991="","",INDEX($AX$2:$AX$2000,$Z1991))</f>
      </c>
      <c r="BP1991">
        <f>IF($Z1991="","",INDEX($AY$2:$AY$2000,$Z1991))</f>
      </c>
      <c r="BQ1991">
        <f>IF($Z1991="","",INDEX($AZ$2:$AZ$2000,$Z1991))</f>
      </c>
      <c r="BR1991">
        <f>IF($Z1991="","",INDEX($BA$2:$BA$2000,$Z1991))</f>
      </c>
      <c r="BS1991">
        <f>IF($Z1991="","",INDEX($BB$2:$BB$2000,$Z1991))</f>
      </c>
      <c r="BT1991">
        <f>IF($Z1991="","",INDEX($BC$2:$BC$2000,$Z1991))</f>
      </c>
      <c r="BV1991">
        <f>IF(OR($A1991="",$P1991&lt;&gt;"Yes",$AH1991="Yes"),"",1+N($AG1991))</f>
      </c>
      <c r="BW1991">
        <f>IF($A1991="","",COUNTIFS($W$2:$W$2500,$A1991,$BZ$2:$BZ$2500,"Yes")+COUNTIFS($X$2:$X$2500,$A1991,$BY$2:$BY$2500,"Yes"))</f>
      </c>
      <c r="BX1991">
        <f>IF(OR($A1991="",$P1991="Yes"),"",IF(N($BW1991)=0,0,1+SUMIFS($CB$2:$CB$2500,$W$2:$W$2500,$A1991)+SUMIFS($CA$2:$CA$2500,$X$2:$X$2500,$A1991)))</f>
      </c>
      <c r="BY1991" t="str">
        <f>IF($Y1991="","",INDEX($AH$2:$AH$2000,$Y1991)&amp;"")</f>
      </c>
      <c r="BZ1991" t="str">
        <f>IF($Z1991="","",INDEX($AH$2:$AH$2000,$Z1991)&amp;"")</f>
      </c>
      <c r="CA1991">
        <f>IF($Y1991="","",INDEX($BV$2:$BV$2000,$Y1991))</f>
      </c>
      <c r="CB1991">
        <f>IF($Z1991="","",INDEX($BV$2:$BV$2000,$Z1991))</f>
      </c>
    </row>
    <row r="1992">
      <c r="A1992" t="str">
        <f>IF(TRIM(INDEX(games!$A:$A,ROW()))="","",TRIM(INDEX(games!$A:$A,ROW())))</f>
      </c>
      <c r="B1992">
        <f>IF(OR($A1992="",INDEX(games!$B:$B,ROW())=""),"",INDEX(games!$B:$B,ROW()))</f>
      </c>
      <c r="C1992" t="str">
        <f>IF(OR($A1992="",INDEX(games!$C:$C,ROW())=""),"",INDEX(games!$C:$C,ROW()))</f>
      </c>
      <c r="D1992">
        <f>IF($A1992="","",COUNTIF($W$2:$W$2500,$A1992)+COUNTIF($X$2:$X$2500,$A1992))</f>
      </c>
      <c r="E1992">
        <f>IF($A1992="","",IFERROR(MATCH($C1992,$R$2:$R$5,0),0))</f>
      </c>
      <c r="F1992">
        <f>IF($A1992="","",MOD(ROW(),34))</f>
      </c>
      <c r="G1992">
        <f>IF($A1992="",NA(),IF($C1992="Action",$B1992,NA()))</f>
      </c>
      <c r="H1992">
        <f>IF($A1992="",NA(),IF($C1992="Action",1+$F1992*0.023,NA()))</f>
      </c>
      <c r="I1992">
        <f>IF($A1992="",NA(),IF($C1992="Strategy",$B1992,NA()))</f>
      </c>
      <c r="J1992">
        <f>IF($A1992="",NA(),IF($C1992="Strategy",2+$F1992*0.023,NA()))</f>
      </c>
      <c r="K1992">
        <f>IF($A1992="",NA(),IF($C1992="Deckbuilder",$B1992,NA()))</f>
      </c>
      <c r="L1992">
        <f>IF($A1992="",NA(),IF($C1992="Deckbuilder",3+$F1992*0.023,NA()))</f>
      </c>
      <c r="M1992">
        <f>IF($A1992="",NA(),IF($C1992="Traditional",$B1992,NA()))</f>
      </c>
      <c r="N1992">
        <f>IF($A1992="",NA(),IF($C1992="Traditional",4+$F1992*0.023,NA()))</f>
      </c>
      <c r="O1992">
        <f>IF($A1992="","",$D1992+ROW()/1000000)</f>
      </c>
      <c r="P1992" t="str">
        <f>IF(OR($A1992="",INDEX(games!$H:$H,ROW())=""),"",INDEX(games!$H:$H,ROW()))</f>
      </c>
      <c r="Q1992">
        <f>IF(OR($A1992="",$P1992&lt;&gt;"Yes"),"",$D1992+ROW()/1000000)</f>
      </c>
      <c r="T1992">
        <f>IF($Y1992="","",INDEX($B$2:$B$2000,$Y1992))</f>
      </c>
      <c r="U1992">
        <f>IF($Z1992="","",INDEX($B$2:$B$2000,$Z1992))</f>
      </c>
      <c r="V1992">
        <f>IF(OR($T1992="",$U1992=""),"",$U1992-$T1992)</f>
      </c>
      <c r="W1992" t="str">
        <f>IF(TRIM(INDEX(connections!$A:$A,ROW()))="","",TRIM(INDEX(connections!$A:$A,ROW())))</f>
      </c>
      <c r="X1992" t="str">
        <f>IF($W1992="","",TRIM(INDEX(connections!$B:$B,ROW())))</f>
      </c>
      <c r="Y1992">
        <f>IF($W1992="","",IFERROR(MATCH($W1992,$A$2:$A$2000,0),""))</f>
      </c>
      <c r="Z1992">
        <f>IF($X1992="","",IFERROR(MATCH($X1992,$A$2:$A$2000,0),""))</f>
      </c>
      <c r="AA1992" t="str">
        <f>IF($Y1992="","",INDEX($P$2:$P$2000,$Y1992))</f>
      </c>
      <c r="AB1992" t="str">
        <f>IF($Z1992="","",INDEX($P$2:$P$2000,$Z1992))</f>
      </c>
      <c r="AC1992">
        <f>IF(AND($AA1992="Yes",$AB1992="Yes"),1,"")</f>
      </c>
      <c r="AD1992">
        <f>IF(OR($Y1992="",$Z1992=""),"",IF(INDEX($C$2:$C$2000,$Y1992)=INDEX($C$2:$C$2000,$Z1992),0,1))</f>
      </c>
      <c r="AE1992">
        <f>IF($AC1992&lt;&gt;1,"",IF(AND(INDEX($AG$2:$AG$2000,$Y1992)=1,INDEX($AG$2:$AG$2000,$Z1992)=1),1,""))</f>
      </c>
      <c r="AG1992">
        <f>IF($A1992="","",COUNTIFS($W$2:$W$2500,$A1992,$AB$2:$AB$2500,"Yes")+COUNTIFS($X$2:$X$2500,$A1992,$AA$2:$AA$2500,"Yes"))</f>
      </c>
      <c r="AH1992" t="str">
        <f>IF(OR($P1992&lt;&gt;"Yes",N($AG1992)=0),"",IF(AND($AG1992=1,COUNTIFS($W$2:$W$2500,$A1992,$AE$2:$AE$2500,1)+COUNTIFS($X$2:$X$2500,$A1992,$AE$2:$AE$2500,1)&gt;0),"","Yes"))</f>
      </c>
      <c r="AI1992">
        <f>IF($AH1992="Yes",$AG1992,"")</f>
      </c>
      <c r="AJ1992">
        <f>IF($AI1992="","",$AI1992+ROW()/1000000)</f>
      </c>
      <c r="AK1992">
        <f>IF(OR($A1992="",$P1992="Yes",N($AG1992)=0),"",$AG1992+ROW()/1000000)</f>
      </c>
      <c r="AL1992" t="str">
        <f>IF($A1992="","",INDEX(games!$J:$J,ROW())&amp;"")</f>
      </c>
      <c r="AM1992">
        <f>IF($A1992="","",SUMPRODUCT($AO1992:$BD1992,'Map Analysis'!$AP$2^{0,1,2,3,4,5,6,7,8,9,10,11,12,13,14,15}))</f>
      </c>
      <c r="AN1992">
        <f>IF($A1992="","",$AM1992+ROW()/10000000)</f>
      </c>
      <c r="AO1992">
        <f>IF($A1992="","",COUNTIF($W$2:$W$2500,$A1992))</f>
      </c>
      <c r="AP1992">
        <f>IF($A1992="","",SUMIFS($BF$2:$BF$2500,$W$2:$W$2500,$A1992))</f>
      </c>
      <c r="AQ1992">
        <f>IF($A1992="","",SUMIFS($BG$2:$BG$2500,$W$2:$W$2500,$A1992))</f>
      </c>
      <c r="AR1992">
        <f>IF($A1992="","",SUMIFS($BH$2:$BH$2500,$W$2:$W$2500,$A1992))</f>
      </c>
      <c r="AS1992">
        <f>IF($A1992="","",SUMIFS($BI$2:$BI$2500,$W$2:$W$2500,$A1992))</f>
      </c>
      <c r="AT1992">
        <f>IF($A1992="","",SUMIFS($BJ$2:$BJ$2500,$W$2:$W$2500,$A1992))</f>
      </c>
      <c r="AU1992">
        <f>IF($A1992="","",SUMIFS($BK$2:$BK$2500,$W$2:$W$2500,$A1992))</f>
      </c>
      <c r="AV1992">
        <f>IF($A1992="","",SUMIFS($BL$2:$BL$2500,$W$2:$W$2500,$A1992))</f>
      </c>
      <c r="AW1992">
        <f>IF($A1992="","",SUMIFS($BM$2:$BM$2500,$W$2:$W$2500,$A1992))</f>
      </c>
      <c r="AX1992">
        <f>IF($A1992="","",SUMIFS($BN$2:$BN$2500,$W$2:$W$2500,$A1992))</f>
      </c>
      <c r="AY1992">
        <f>IF($A1992="","",SUMIFS($BO$2:$BO$2500,$W$2:$W$2500,$A1992))</f>
      </c>
      <c r="AZ1992">
        <f>IF($A1992="","",SUMIFS($BP$2:$BP$2500,$W$2:$W$2500,$A1992))</f>
      </c>
      <c r="BA1992">
        <f>IF($A1992="","",SUMIFS($BQ$2:$BQ$2500,$W$2:$W$2500,$A1992))</f>
      </c>
      <c r="BB1992">
        <f>IF($A1992="","",SUMIFS($BR$2:$BR$2500,$W$2:$W$2500,$A1992))</f>
      </c>
      <c r="BC1992">
        <f>IF($A1992="","",SUMIFS($BS$2:$BS$2500,$W$2:$W$2500,$A1992))</f>
      </c>
      <c r="BD1992">
        <f>IF($A1992="","",SUMIFS($BT$2:$BT$2500,$W$2:$W$2500,$A1992))</f>
      </c>
      <c r="BF1992">
        <f>IF($Z1992="","",INDEX($AO$2:$AO$2000,$Z1992))</f>
      </c>
      <c r="BG1992">
        <f>IF($Z1992="","",INDEX($AP$2:$AP$2000,$Z1992))</f>
      </c>
      <c r="BH1992">
        <f>IF($Z1992="","",INDEX($AQ$2:$AQ$2000,$Z1992))</f>
      </c>
      <c r="BI1992">
        <f>IF($Z1992="","",INDEX($AR$2:$AR$2000,$Z1992))</f>
      </c>
      <c r="BJ1992">
        <f>IF($Z1992="","",INDEX($AS$2:$AS$2000,$Z1992))</f>
      </c>
      <c r="BK1992">
        <f>IF($Z1992="","",INDEX($AT$2:$AT$2000,$Z1992))</f>
      </c>
      <c r="BL1992">
        <f>IF($Z1992="","",INDEX($AU$2:$AU$2000,$Z1992))</f>
      </c>
      <c r="BM1992">
        <f>IF($Z1992="","",INDEX($AV$2:$AV$2000,$Z1992))</f>
      </c>
      <c r="BN1992">
        <f>IF($Z1992="","",INDEX($AW$2:$AW$2000,$Z1992))</f>
      </c>
      <c r="BO1992">
        <f>IF($Z1992="","",INDEX($AX$2:$AX$2000,$Z1992))</f>
      </c>
      <c r="BP1992">
        <f>IF($Z1992="","",INDEX($AY$2:$AY$2000,$Z1992))</f>
      </c>
      <c r="BQ1992">
        <f>IF($Z1992="","",INDEX($AZ$2:$AZ$2000,$Z1992))</f>
      </c>
      <c r="BR1992">
        <f>IF($Z1992="","",INDEX($BA$2:$BA$2000,$Z1992))</f>
      </c>
      <c r="BS1992">
        <f>IF($Z1992="","",INDEX($BB$2:$BB$2000,$Z1992))</f>
      </c>
      <c r="BT1992">
        <f>IF($Z1992="","",INDEX($BC$2:$BC$2000,$Z1992))</f>
      </c>
      <c r="BV1992">
        <f>IF(OR($A1992="",$P1992&lt;&gt;"Yes",$AH1992="Yes"),"",1+N($AG1992))</f>
      </c>
      <c r="BW1992">
        <f>IF($A1992="","",COUNTIFS($W$2:$W$2500,$A1992,$BZ$2:$BZ$2500,"Yes")+COUNTIFS($X$2:$X$2500,$A1992,$BY$2:$BY$2500,"Yes"))</f>
      </c>
      <c r="BX1992">
        <f>IF(OR($A1992="",$P1992="Yes"),"",IF(N($BW1992)=0,0,1+SUMIFS($CB$2:$CB$2500,$W$2:$W$2500,$A1992)+SUMIFS($CA$2:$CA$2500,$X$2:$X$2500,$A1992)))</f>
      </c>
      <c r="BY1992" t="str">
        <f>IF($Y1992="","",INDEX($AH$2:$AH$2000,$Y1992)&amp;"")</f>
      </c>
      <c r="BZ1992" t="str">
        <f>IF($Z1992="","",INDEX($AH$2:$AH$2000,$Z1992)&amp;"")</f>
      </c>
      <c r="CA1992">
        <f>IF($Y1992="","",INDEX($BV$2:$BV$2000,$Y1992))</f>
      </c>
      <c r="CB1992">
        <f>IF($Z1992="","",INDEX($BV$2:$BV$2000,$Z1992))</f>
      </c>
    </row>
    <row r="1993">
      <c r="A1993" t="str">
        <f>IF(TRIM(INDEX(games!$A:$A,ROW()))="","",TRIM(INDEX(games!$A:$A,ROW())))</f>
      </c>
      <c r="B1993">
        <f>IF(OR($A1993="",INDEX(games!$B:$B,ROW())=""),"",INDEX(games!$B:$B,ROW()))</f>
      </c>
      <c r="C1993" t="str">
        <f>IF(OR($A1993="",INDEX(games!$C:$C,ROW())=""),"",INDEX(games!$C:$C,ROW()))</f>
      </c>
      <c r="D1993">
        <f>IF($A1993="","",COUNTIF($W$2:$W$2500,$A1993)+COUNTIF($X$2:$X$2500,$A1993))</f>
      </c>
      <c r="E1993">
        <f>IF($A1993="","",IFERROR(MATCH($C1993,$R$2:$R$5,0),0))</f>
      </c>
      <c r="F1993">
        <f>IF($A1993="","",MOD(ROW(),34))</f>
      </c>
      <c r="G1993">
        <f>IF($A1993="",NA(),IF($C1993="Action",$B1993,NA()))</f>
      </c>
      <c r="H1993">
        <f>IF($A1993="",NA(),IF($C1993="Action",1+$F1993*0.023,NA()))</f>
      </c>
      <c r="I1993">
        <f>IF($A1993="",NA(),IF($C1993="Strategy",$B1993,NA()))</f>
      </c>
      <c r="J1993">
        <f>IF($A1993="",NA(),IF($C1993="Strategy",2+$F1993*0.023,NA()))</f>
      </c>
      <c r="K1993">
        <f>IF($A1993="",NA(),IF($C1993="Deckbuilder",$B1993,NA()))</f>
      </c>
      <c r="L1993">
        <f>IF($A1993="",NA(),IF($C1993="Deckbuilder",3+$F1993*0.023,NA()))</f>
      </c>
      <c r="M1993">
        <f>IF($A1993="",NA(),IF($C1993="Traditional",$B1993,NA()))</f>
      </c>
      <c r="N1993">
        <f>IF($A1993="",NA(),IF($C1993="Traditional",4+$F1993*0.023,NA()))</f>
      </c>
      <c r="O1993">
        <f>IF($A1993="","",$D1993+ROW()/1000000)</f>
      </c>
      <c r="P1993" t="str">
        <f>IF(OR($A1993="",INDEX(games!$H:$H,ROW())=""),"",INDEX(games!$H:$H,ROW()))</f>
      </c>
      <c r="Q1993">
        <f>IF(OR($A1993="",$P1993&lt;&gt;"Yes"),"",$D1993+ROW()/1000000)</f>
      </c>
      <c r="T1993">
        <f>IF($Y1993="","",INDEX($B$2:$B$2000,$Y1993))</f>
      </c>
      <c r="U1993">
        <f>IF($Z1993="","",INDEX($B$2:$B$2000,$Z1993))</f>
      </c>
      <c r="V1993">
        <f>IF(OR($T1993="",$U1993=""),"",$U1993-$T1993)</f>
      </c>
      <c r="W1993" t="str">
        <f>IF(TRIM(INDEX(connections!$A:$A,ROW()))="","",TRIM(INDEX(connections!$A:$A,ROW())))</f>
      </c>
      <c r="X1993" t="str">
        <f>IF($W1993="","",TRIM(INDEX(connections!$B:$B,ROW())))</f>
      </c>
      <c r="Y1993">
        <f>IF($W1993="","",IFERROR(MATCH($W1993,$A$2:$A$2000,0),""))</f>
      </c>
      <c r="Z1993">
        <f>IF($X1993="","",IFERROR(MATCH($X1993,$A$2:$A$2000,0),""))</f>
      </c>
      <c r="AA1993" t="str">
        <f>IF($Y1993="","",INDEX($P$2:$P$2000,$Y1993))</f>
      </c>
      <c r="AB1993" t="str">
        <f>IF($Z1993="","",INDEX($P$2:$P$2000,$Z1993))</f>
      </c>
      <c r="AC1993">
        <f>IF(AND($AA1993="Yes",$AB1993="Yes"),1,"")</f>
      </c>
      <c r="AD1993">
        <f>IF(OR($Y1993="",$Z1993=""),"",IF(INDEX($C$2:$C$2000,$Y1993)=INDEX($C$2:$C$2000,$Z1993),0,1))</f>
      </c>
      <c r="AE1993">
        <f>IF($AC1993&lt;&gt;1,"",IF(AND(INDEX($AG$2:$AG$2000,$Y1993)=1,INDEX($AG$2:$AG$2000,$Z1993)=1),1,""))</f>
      </c>
      <c r="AG1993">
        <f>IF($A1993="","",COUNTIFS($W$2:$W$2500,$A1993,$AB$2:$AB$2500,"Yes")+COUNTIFS($X$2:$X$2500,$A1993,$AA$2:$AA$2500,"Yes"))</f>
      </c>
      <c r="AH1993" t="str">
        <f>IF(OR($P1993&lt;&gt;"Yes",N($AG1993)=0),"",IF(AND($AG1993=1,COUNTIFS($W$2:$W$2500,$A1993,$AE$2:$AE$2500,1)+COUNTIFS($X$2:$X$2500,$A1993,$AE$2:$AE$2500,1)&gt;0),"","Yes"))</f>
      </c>
      <c r="AI1993">
        <f>IF($AH1993="Yes",$AG1993,"")</f>
      </c>
      <c r="AJ1993">
        <f>IF($AI1993="","",$AI1993+ROW()/1000000)</f>
      </c>
      <c r="AK1993">
        <f>IF(OR($A1993="",$P1993="Yes",N($AG1993)=0),"",$AG1993+ROW()/1000000)</f>
      </c>
      <c r="AL1993" t="str">
        <f>IF($A1993="","",INDEX(games!$J:$J,ROW())&amp;"")</f>
      </c>
      <c r="AM1993">
        <f>IF($A1993="","",SUMPRODUCT($AO1993:$BD1993,'Map Analysis'!$AP$2^{0,1,2,3,4,5,6,7,8,9,10,11,12,13,14,15}))</f>
      </c>
      <c r="AN1993">
        <f>IF($A1993="","",$AM1993+ROW()/10000000)</f>
      </c>
      <c r="AO1993">
        <f>IF($A1993="","",COUNTIF($W$2:$W$2500,$A1993))</f>
      </c>
      <c r="AP1993">
        <f>IF($A1993="","",SUMIFS($BF$2:$BF$2500,$W$2:$W$2500,$A1993))</f>
      </c>
      <c r="AQ1993">
        <f>IF($A1993="","",SUMIFS($BG$2:$BG$2500,$W$2:$W$2500,$A1993))</f>
      </c>
      <c r="AR1993">
        <f>IF($A1993="","",SUMIFS($BH$2:$BH$2500,$W$2:$W$2500,$A1993))</f>
      </c>
      <c r="AS1993">
        <f>IF($A1993="","",SUMIFS($BI$2:$BI$2500,$W$2:$W$2500,$A1993))</f>
      </c>
      <c r="AT1993">
        <f>IF($A1993="","",SUMIFS($BJ$2:$BJ$2500,$W$2:$W$2500,$A1993))</f>
      </c>
      <c r="AU1993">
        <f>IF($A1993="","",SUMIFS($BK$2:$BK$2500,$W$2:$W$2500,$A1993))</f>
      </c>
      <c r="AV1993">
        <f>IF($A1993="","",SUMIFS($BL$2:$BL$2500,$W$2:$W$2500,$A1993))</f>
      </c>
      <c r="AW1993">
        <f>IF($A1993="","",SUMIFS($BM$2:$BM$2500,$W$2:$W$2500,$A1993))</f>
      </c>
      <c r="AX1993">
        <f>IF($A1993="","",SUMIFS($BN$2:$BN$2500,$W$2:$W$2500,$A1993))</f>
      </c>
      <c r="AY1993">
        <f>IF($A1993="","",SUMIFS($BO$2:$BO$2500,$W$2:$W$2500,$A1993))</f>
      </c>
      <c r="AZ1993">
        <f>IF($A1993="","",SUMIFS($BP$2:$BP$2500,$W$2:$W$2500,$A1993))</f>
      </c>
      <c r="BA1993">
        <f>IF($A1993="","",SUMIFS($BQ$2:$BQ$2500,$W$2:$W$2500,$A1993))</f>
      </c>
      <c r="BB1993">
        <f>IF($A1993="","",SUMIFS($BR$2:$BR$2500,$W$2:$W$2500,$A1993))</f>
      </c>
      <c r="BC1993">
        <f>IF($A1993="","",SUMIFS($BS$2:$BS$2500,$W$2:$W$2500,$A1993))</f>
      </c>
      <c r="BD1993">
        <f>IF($A1993="","",SUMIFS($BT$2:$BT$2500,$W$2:$W$2500,$A1993))</f>
      </c>
      <c r="BF1993">
        <f>IF($Z1993="","",INDEX($AO$2:$AO$2000,$Z1993))</f>
      </c>
      <c r="BG1993">
        <f>IF($Z1993="","",INDEX($AP$2:$AP$2000,$Z1993))</f>
      </c>
      <c r="BH1993">
        <f>IF($Z1993="","",INDEX($AQ$2:$AQ$2000,$Z1993))</f>
      </c>
      <c r="BI1993">
        <f>IF($Z1993="","",INDEX($AR$2:$AR$2000,$Z1993))</f>
      </c>
      <c r="BJ1993">
        <f>IF($Z1993="","",INDEX($AS$2:$AS$2000,$Z1993))</f>
      </c>
      <c r="BK1993">
        <f>IF($Z1993="","",INDEX($AT$2:$AT$2000,$Z1993))</f>
      </c>
      <c r="BL1993">
        <f>IF($Z1993="","",INDEX($AU$2:$AU$2000,$Z1993))</f>
      </c>
      <c r="BM1993">
        <f>IF($Z1993="","",INDEX($AV$2:$AV$2000,$Z1993))</f>
      </c>
      <c r="BN1993">
        <f>IF($Z1993="","",INDEX($AW$2:$AW$2000,$Z1993))</f>
      </c>
      <c r="BO1993">
        <f>IF($Z1993="","",INDEX($AX$2:$AX$2000,$Z1993))</f>
      </c>
      <c r="BP1993">
        <f>IF($Z1993="","",INDEX($AY$2:$AY$2000,$Z1993))</f>
      </c>
      <c r="BQ1993">
        <f>IF($Z1993="","",INDEX($AZ$2:$AZ$2000,$Z1993))</f>
      </c>
      <c r="BR1993">
        <f>IF($Z1993="","",INDEX($BA$2:$BA$2000,$Z1993))</f>
      </c>
      <c r="BS1993">
        <f>IF($Z1993="","",INDEX($BB$2:$BB$2000,$Z1993))</f>
      </c>
      <c r="BT1993">
        <f>IF($Z1993="","",INDEX($BC$2:$BC$2000,$Z1993))</f>
      </c>
      <c r="BV1993">
        <f>IF(OR($A1993="",$P1993&lt;&gt;"Yes",$AH1993="Yes"),"",1+N($AG1993))</f>
      </c>
      <c r="BW1993">
        <f>IF($A1993="","",COUNTIFS($W$2:$W$2500,$A1993,$BZ$2:$BZ$2500,"Yes")+COUNTIFS($X$2:$X$2500,$A1993,$BY$2:$BY$2500,"Yes"))</f>
      </c>
      <c r="BX1993">
        <f>IF(OR($A1993="",$P1993="Yes"),"",IF(N($BW1993)=0,0,1+SUMIFS($CB$2:$CB$2500,$W$2:$W$2500,$A1993)+SUMIFS($CA$2:$CA$2500,$X$2:$X$2500,$A1993)))</f>
      </c>
      <c r="BY1993" t="str">
        <f>IF($Y1993="","",INDEX($AH$2:$AH$2000,$Y1993)&amp;"")</f>
      </c>
      <c r="BZ1993" t="str">
        <f>IF($Z1993="","",INDEX($AH$2:$AH$2000,$Z1993)&amp;"")</f>
      </c>
      <c r="CA1993">
        <f>IF($Y1993="","",INDEX($BV$2:$BV$2000,$Y1993))</f>
      </c>
      <c r="CB1993">
        <f>IF($Z1993="","",INDEX($BV$2:$BV$2000,$Z1993))</f>
      </c>
    </row>
    <row r="1994">
      <c r="A1994" t="str">
        <f>IF(TRIM(INDEX(games!$A:$A,ROW()))="","",TRIM(INDEX(games!$A:$A,ROW())))</f>
      </c>
      <c r="B1994">
        <f>IF(OR($A1994="",INDEX(games!$B:$B,ROW())=""),"",INDEX(games!$B:$B,ROW()))</f>
      </c>
      <c r="C1994" t="str">
        <f>IF(OR($A1994="",INDEX(games!$C:$C,ROW())=""),"",INDEX(games!$C:$C,ROW()))</f>
      </c>
      <c r="D1994">
        <f>IF($A1994="","",COUNTIF($W$2:$W$2500,$A1994)+COUNTIF($X$2:$X$2500,$A1994))</f>
      </c>
      <c r="E1994">
        <f>IF($A1994="","",IFERROR(MATCH($C1994,$R$2:$R$5,0),0))</f>
      </c>
      <c r="F1994">
        <f>IF($A1994="","",MOD(ROW(),34))</f>
      </c>
      <c r="G1994">
        <f>IF($A1994="",NA(),IF($C1994="Action",$B1994,NA()))</f>
      </c>
      <c r="H1994">
        <f>IF($A1994="",NA(),IF($C1994="Action",1+$F1994*0.023,NA()))</f>
      </c>
      <c r="I1994">
        <f>IF($A1994="",NA(),IF($C1994="Strategy",$B1994,NA()))</f>
      </c>
      <c r="J1994">
        <f>IF($A1994="",NA(),IF($C1994="Strategy",2+$F1994*0.023,NA()))</f>
      </c>
      <c r="K1994">
        <f>IF($A1994="",NA(),IF($C1994="Deckbuilder",$B1994,NA()))</f>
      </c>
      <c r="L1994">
        <f>IF($A1994="",NA(),IF($C1994="Deckbuilder",3+$F1994*0.023,NA()))</f>
      </c>
      <c r="M1994">
        <f>IF($A1994="",NA(),IF($C1994="Traditional",$B1994,NA()))</f>
      </c>
      <c r="N1994">
        <f>IF($A1994="",NA(),IF($C1994="Traditional",4+$F1994*0.023,NA()))</f>
      </c>
      <c r="O1994">
        <f>IF($A1994="","",$D1994+ROW()/1000000)</f>
      </c>
      <c r="P1994" t="str">
        <f>IF(OR($A1994="",INDEX(games!$H:$H,ROW())=""),"",INDEX(games!$H:$H,ROW()))</f>
      </c>
      <c r="Q1994">
        <f>IF(OR($A1994="",$P1994&lt;&gt;"Yes"),"",$D1994+ROW()/1000000)</f>
      </c>
      <c r="T1994">
        <f>IF($Y1994="","",INDEX($B$2:$B$2000,$Y1994))</f>
      </c>
      <c r="U1994">
        <f>IF($Z1994="","",INDEX($B$2:$B$2000,$Z1994))</f>
      </c>
      <c r="V1994">
        <f>IF(OR($T1994="",$U1994=""),"",$U1994-$T1994)</f>
      </c>
      <c r="W1994" t="str">
        <f>IF(TRIM(INDEX(connections!$A:$A,ROW()))="","",TRIM(INDEX(connections!$A:$A,ROW())))</f>
      </c>
      <c r="X1994" t="str">
        <f>IF($W1994="","",TRIM(INDEX(connections!$B:$B,ROW())))</f>
      </c>
      <c r="Y1994">
        <f>IF($W1994="","",IFERROR(MATCH($W1994,$A$2:$A$2000,0),""))</f>
      </c>
      <c r="Z1994">
        <f>IF($X1994="","",IFERROR(MATCH($X1994,$A$2:$A$2000,0),""))</f>
      </c>
      <c r="AA1994" t="str">
        <f>IF($Y1994="","",INDEX($P$2:$P$2000,$Y1994))</f>
      </c>
      <c r="AB1994" t="str">
        <f>IF($Z1994="","",INDEX($P$2:$P$2000,$Z1994))</f>
      </c>
      <c r="AC1994">
        <f>IF(AND($AA1994="Yes",$AB1994="Yes"),1,"")</f>
      </c>
      <c r="AD1994">
        <f>IF(OR($Y1994="",$Z1994=""),"",IF(INDEX($C$2:$C$2000,$Y1994)=INDEX($C$2:$C$2000,$Z1994),0,1))</f>
      </c>
      <c r="AE1994">
        <f>IF($AC1994&lt;&gt;1,"",IF(AND(INDEX($AG$2:$AG$2000,$Y1994)=1,INDEX($AG$2:$AG$2000,$Z1994)=1),1,""))</f>
      </c>
      <c r="AG1994">
        <f>IF($A1994="","",COUNTIFS($W$2:$W$2500,$A1994,$AB$2:$AB$2500,"Yes")+COUNTIFS($X$2:$X$2500,$A1994,$AA$2:$AA$2500,"Yes"))</f>
      </c>
      <c r="AH1994" t="str">
        <f>IF(OR($P1994&lt;&gt;"Yes",N($AG1994)=0),"",IF(AND($AG1994=1,COUNTIFS($W$2:$W$2500,$A1994,$AE$2:$AE$2500,1)+COUNTIFS($X$2:$X$2500,$A1994,$AE$2:$AE$2500,1)&gt;0),"","Yes"))</f>
      </c>
      <c r="AI1994">
        <f>IF($AH1994="Yes",$AG1994,"")</f>
      </c>
      <c r="AJ1994">
        <f>IF($AI1994="","",$AI1994+ROW()/1000000)</f>
      </c>
      <c r="AK1994">
        <f>IF(OR($A1994="",$P1994="Yes",N($AG1994)=0),"",$AG1994+ROW()/1000000)</f>
      </c>
      <c r="AL1994" t="str">
        <f>IF($A1994="","",INDEX(games!$J:$J,ROW())&amp;"")</f>
      </c>
      <c r="AM1994">
        <f>IF($A1994="","",SUMPRODUCT($AO1994:$BD1994,'Map Analysis'!$AP$2^{0,1,2,3,4,5,6,7,8,9,10,11,12,13,14,15}))</f>
      </c>
      <c r="AN1994">
        <f>IF($A1994="","",$AM1994+ROW()/10000000)</f>
      </c>
      <c r="AO1994">
        <f>IF($A1994="","",COUNTIF($W$2:$W$2500,$A1994))</f>
      </c>
      <c r="AP1994">
        <f>IF($A1994="","",SUMIFS($BF$2:$BF$2500,$W$2:$W$2500,$A1994))</f>
      </c>
      <c r="AQ1994">
        <f>IF($A1994="","",SUMIFS($BG$2:$BG$2500,$W$2:$W$2500,$A1994))</f>
      </c>
      <c r="AR1994">
        <f>IF($A1994="","",SUMIFS($BH$2:$BH$2500,$W$2:$W$2500,$A1994))</f>
      </c>
      <c r="AS1994">
        <f>IF($A1994="","",SUMIFS($BI$2:$BI$2500,$W$2:$W$2500,$A1994))</f>
      </c>
      <c r="AT1994">
        <f>IF($A1994="","",SUMIFS($BJ$2:$BJ$2500,$W$2:$W$2500,$A1994))</f>
      </c>
      <c r="AU1994">
        <f>IF($A1994="","",SUMIFS($BK$2:$BK$2500,$W$2:$W$2500,$A1994))</f>
      </c>
      <c r="AV1994">
        <f>IF($A1994="","",SUMIFS($BL$2:$BL$2500,$W$2:$W$2500,$A1994))</f>
      </c>
      <c r="AW1994">
        <f>IF($A1994="","",SUMIFS($BM$2:$BM$2500,$W$2:$W$2500,$A1994))</f>
      </c>
      <c r="AX1994">
        <f>IF($A1994="","",SUMIFS($BN$2:$BN$2500,$W$2:$W$2500,$A1994))</f>
      </c>
      <c r="AY1994">
        <f>IF($A1994="","",SUMIFS($BO$2:$BO$2500,$W$2:$W$2500,$A1994))</f>
      </c>
      <c r="AZ1994">
        <f>IF($A1994="","",SUMIFS($BP$2:$BP$2500,$W$2:$W$2500,$A1994))</f>
      </c>
      <c r="BA1994">
        <f>IF($A1994="","",SUMIFS($BQ$2:$BQ$2500,$W$2:$W$2500,$A1994))</f>
      </c>
      <c r="BB1994">
        <f>IF($A1994="","",SUMIFS($BR$2:$BR$2500,$W$2:$W$2500,$A1994))</f>
      </c>
      <c r="BC1994">
        <f>IF($A1994="","",SUMIFS($BS$2:$BS$2500,$W$2:$W$2500,$A1994))</f>
      </c>
      <c r="BD1994">
        <f>IF($A1994="","",SUMIFS($BT$2:$BT$2500,$W$2:$W$2500,$A1994))</f>
      </c>
      <c r="BF1994">
        <f>IF($Z1994="","",INDEX($AO$2:$AO$2000,$Z1994))</f>
      </c>
      <c r="BG1994">
        <f>IF($Z1994="","",INDEX($AP$2:$AP$2000,$Z1994))</f>
      </c>
      <c r="BH1994">
        <f>IF($Z1994="","",INDEX($AQ$2:$AQ$2000,$Z1994))</f>
      </c>
      <c r="BI1994">
        <f>IF($Z1994="","",INDEX($AR$2:$AR$2000,$Z1994))</f>
      </c>
      <c r="BJ1994">
        <f>IF($Z1994="","",INDEX($AS$2:$AS$2000,$Z1994))</f>
      </c>
      <c r="BK1994">
        <f>IF($Z1994="","",INDEX($AT$2:$AT$2000,$Z1994))</f>
      </c>
      <c r="BL1994">
        <f>IF($Z1994="","",INDEX($AU$2:$AU$2000,$Z1994))</f>
      </c>
      <c r="BM1994">
        <f>IF($Z1994="","",INDEX($AV$2:$AV$2000,$Z1994))</f>
      </c>
      <c r="BN1994">
        <f>IF($Z1994="","",INDEX($AW$2:$AW$2000,$Z1994))</f>
      </c>
      <c r="BO1994">
        <f>IF($Z1994="","",INDEX($AX$2:$AX$2000,$Z1994))</f>
      </c>
      <c r="BP1994">
        <f>IF($Z1994="","",INDEX($AY$2:$AY$2000,$Z1994))</f>
      </c>
      <c r="BQ1994">
        <f>IF($Z1994="","",INDEX($AZ$2:$AZ$2000,$Z1994))</f>
      </c>
      <c r="BR1994">
        <f>IF($Z1994="","",INDEX($BA$2:$BA$2000,$Z1994))</f>
      </c>
      <c r="BS1994">
        <f>IF($Z1994="","",INDEX($BB$2:$BB$2000,$Z1994))</f>
      </c>
      <c r="BT1994">
        <f>IF($Z1994="","",INDEX($BC$2:$BC$2000,$Z1994))</f>
      </c>
      <c r="BV1994">
        <f>IF(OR($A1994="",$P1994&lt;&gt;"Yes",$AH1994="Yes"),"",1+N($AG1994))</f>
      </c>
      <c r="BW1994">
        <f>IF($A1994="","",COUNTIFS($W$2:$W$2500,$A1994,$BZ$2:$BZ$2500,"Yes")+COUNTIFS($X$2:$X$2500,$A1994,$BY$2:$BY$2500,"Yes"))</f>
      </c>
      <c r="BX1994">
        <f>IF(OR($A1994="",$P1994="Yes"),"",IF(N($BW1994)=0,0,1+SUMIFS($CB$2:$CB$2500,$W$2:$W$2500,$A1994)+SUMIFS($CA$2:$CA$2500,$X$2:$X$2500,$A1994)))</f>
      </c>
      <c r="BY1994" t="str">
        <f>IF($Y1994="","",INDEX($AH$2:$AH$2000,$Y1994)&amp;"")</f>
      </c>
      <c r="BZ1994" t="str">
        <f>IF($Z1994="","",INDEX($AH$2:$AH$2000,$Z1994)&amp;"")</f>
      </c>
      <c r="CA1994">
        <f>IF($Y1994="","",INDEX($BV$2:$BV$2000,$Y1994))</f>
      </c>
      <c r="CB1994">
        <f>IF($Z1994="","",INDEX($BV$2:$BV$2000,$Z1994))</f>
      </c>
    </row>
    <row r="1995">
      <c r="A1995" t="str">
        <f>IF(TRIM(INDEX(games!$A:$A,ROW()))="","",TRIM(INDEX(games!$A:$A,ROW())))</f>
      </c>
      <c r="B1995">
        <f>IF(OR($A1995="",INDEX(games!$B:$B,ROW())=""),"",INDEX(games!$B:$B,ROW()))</f>
      </c>
      <c r="C1995" t="str">
        <f>IF(OR($A1995="",INDEX(games!$C:$C,ROW())=""),"",INDEX(games!$C:$C,ROW()))</f>
      </c>
      <c r="D1995">
        <f>IF($A1995="","",COUNTIF($W$2:$W$2500,$A1995)+COUNTIF($X$2:$X$2500,$A1995))</f>
      </c>
      <c r="E1995">
        <f>IF($A1995="","",IFERROR(MATCH($C1995,$R$2:$R$5,0),0))</f>
      </c>
      <c r="F1995">
        <f>IF($A1995="","",MOD(ROW(),34))</f>
      </c>
      <c r="G1995">
        <f>IF($A1995="",NA(),IF($C1995="Action",$B1995,NA()))</f>
      </c>
      <c r="H1995">
        <f>IF($A1995="",NA(),IF($C1995="Action",1+$F1995*0.023,NA()))</f>
      </c>
      <c r="I1995">
        <f>IF($A1995="",NA(),IF($C1995="Strategy",$B1995,NA()))</f>
      </c>
      <c r="J1995">
        <f>IF($A1995="",NA(),IF($C1995="Strategy",2+$F1995*0.023,NA()))</f>
      </c>
      <c r="K1995">
        <f>IF($A1995="",NA(),IF($C1995="Deckbuilder",$B1995,NA()))</f>
      </c>
      <c r="L1995">
        <f>IF($A1995="",NA(),IF($C1995="Deckbuilder",3+$F1995*0.023,NA()))</f>
      </c>
      <c r="M1995">
        <f>IF($A1995="",NA(),IF($C1995="Traditional",$B1995,NA()))</f>
      </c>
      <c r="N1995">
        <f>IF($A1995="",NA(),IF($C1995="Traditional",4+$F1995*0.023,NA()))</f>
      </c>
      <c r="O1995">
        <f>IF($A1995="","",$D1995+ROW()/1000000)</f>
      </c>
      <c r="P1995" t="str">
        <f>IF(OR($A1995="",INDEX(games!$H:$H,ROW())=""),"",INDEX(games!$H:$H,ROW()))</f>
      </c>
      <c r="Q1995">
        <f>IF(OR($A1995="",$P1995&lt;&gt;"Yes"),"",$D1995+ROW()/1000000)</f>
      </c>
      <c r="T1995">
        <f>IF($Y1995="","",INDEX($B$2:$B$2000,$Y1995))</f>
      </c>
      <c r="U1995">
        <f>IF($Z1995="","",INDEX($B$2:$B$2000,$Z1995))</f>
      </c>
      <c r="V1995">
        <f>IF(OR($T1995="",$U1995=""),"",$U1995-$T1995)</f>
      </c>
      <c r="W1995" t="str">
        <f>IF(TRIM(INDEX(connections!$A:$A,ROW()))="","",TRIM(INDEX(connections!$A:$A,ROW())))</f>
      </c>
      <c r="X1995" t="str">
        <f>IF($W1995="","",TRIM(INDEX(connections!$B:$B,ROW())))</f>
      </c>
      <c r="Y1995">
        <f>IF($W1995="","",IFERROR(MATCH($W1995,$A$2:$A$2000,0),""))</f>
      </c>
      <c r="Z1995">
        <f>IF($X1995="","",IFERROR(MATCH($X1995,$A$2:$A$2000,0),""))</f>
      </c>
      <c r="AA1995" t="str">
        <f>IF($Y1995="","",INDEX($P$2:$P$2000,$Y1995))</f>
      </c>
      <c r="AB1995" t="str">
        <f>IF($Z1995="","",INDEX($P$2:$P$2000,$Z1995))</f>
      </c>
      <c r="AC1995">
        <f>IF(AND($AA1995="Yes",$AB1995="Yes"),1,"")</f>
      </c>
      <c r="AD1995">
        <f>IF(OR($Y1995="",$Z1995=""),"",IF(INDEX($C$2:$C$2000,$Y1995)=INDEX($C$2:$C$2000,$Z1995),0,1))</f>
      </c>
      <c r="AE1995">
        <f>IF($AC1995&lt;&gt;1,"",IF(AND(INDEX($AG$2:$AG$2000,$Y1995)=1,INDEX($AG$2:$AG$2000,$Z1995)=1),1,""))</f>
      </c>
      <c r="AG1995">
        <f>IF($A1995="","",COUNTIFS($W$2:$W$2500,$A1995,$AB$2:$AB$2500,"Yes")+COUNTIFS($X$2:$X$2500,$A1995,$AA$2:$AA$2500,"Yes"))</f>
      </c>
      <c r="AH1995" t="str">
        <f>IF(OR($P1995&lt;&gt;"Yes",N($AG1995)=0),"",IF(AND($AG1995=1,COUNTIFS($W$2:$W$2500,$A1995,$AE$2:$AE$2500,1)+COUNTIFS($X$2:$X$2500,$A1995,$AE$2:$AE$2500,1)&gt;0),"","Yes"))</f>
      </c>
      <c r="AI1995">
        <f>IF($AH1995="Yes",$AG1995,"")</f>
      </c>
      <c r="AJ1995">
        <f>IF($AI1995="","",$AI1995+ROW()/1000000)</f>
      </c>
      <c r="AK1995">
        <f>IF(OR($A1995="",$P1995="Yes",N($AG1995)=0),"",$AG1995+ROW()/1000000)</f>
      </c>
      <c r="AL1995" t="str">
        <f>IF($A1995="","",INDEX(games!$J:$J,ROW())&amp;"")</f>
      </c>
      <c r="AM1995">
        <f>IF($A1995="","",SUMPRODUCT($AO1995:$BD1995,'Map Analysis'!$AP$2^{0,1,2,3,4,5,6,7,8,9,10,11,12,13,14,15}))</f>
      </c>
      <c r="AN1995">
        <f>IF($A1995="","",$AM1995+ROW()/10000000)</f>
      </c>
      <c r="AO1995">
        <f>IF($A1995="","",COUNTIF($W$2:$W$2500,$A1995))</f>
      </c>
      <c r="AP1995">
        <f>IF($A1995="","",SUMIFS($BF$2:$BF$2500,$W$2:$W$2500,$A1995))</f>
      </c>
      <c r="AQ1995">
        <f>IF($A1995="","",SUMIFS($BG$2:$BG$2500,$W$2:$W$2500,$A1995))</f>
      </c>
      <c r="AR1995">
        <f>IF($A1995="","",SUMIFS($BH$2:$BH$2500,$W$2:$W$2500,$A1995))</f>
      </c>
      <c r="AS1995">
        <f>IF($A1995="","",SUMIFS($BI$2:$BI$2500,$W$2:$W$2500,$A1995))</f>
      </c>
      <c r="AT1995">
        <f>IF($A1995="","",SUMIFS($BJ$2:$BJ$2500,$W$2:$W$2500,$A1995))</f>
      </c>
      <c r="AU1995">
        <f>IF($A1995="","",SUMIFS($BK$2:$BK$2500,$W$2:$W$2500,$A1995))</f>
      </c>
      <c r="AV1995">
        <f>IF($A1995="","",SUMIFS($BL$2:$BL$2500,$W$2:$W$2500,$A1995))</f>
      </c>
      <c r="AW1995">
        <f>IF($A1995="","",SUMIFS($BM$2:$BM$2500,$W$2:$W$2500,$A1995))</f>
      </c>
      <c r="AX1995">
        <f>IF($A1995="","",SUMIFS($BN$2:$BN$2500,$W$2:$W$2500,$A1995))</f>
      </c>
      <c r="AY1995">
        <f>IF($A1995="","",SUMIFS($BO$2:$BO$2500,$W$2:$W$2500,$A1995))</f>
      </c>
      <c r="AZ1995">
        <f>IF($A1995="","",SUMIFS($BP$2:$BP$2500,$W$2:$W$2500,$A1995))</f>
      </c>
      <c r="BA1995">
        <f>IF($A1995="","",SUMIFS($BQ$2:$BQ$2500,$W$2:$W$2500,$A1995))</f>
      </c>
      <c r="BB1995">
        <f>IF($A1995="","",SUMIFS($BR$2:$BR$2500,$W$2:$W$2500,$A1995))</f>
      </c>
      <c r="BC1995">
        <f>IF($A1995="","",SUMIFS($BS$2:$BS$2500,$W$2:$W$2500,$A1995))</f>
      </c>
      <c r="BD1995">
        <f>IF($A1995="","",SUMIFS($BT$2:$BT$2500,$W$2:$W$2500,$A1995))</f>
      </c>
      <c r="BF1995">
        <f>IF($Z1995="","",INDEX($AO$2:$AO$2000,$Z1995))</f>
      </c>
      <c r="BG1995">
        <f>IF($Z1995="","",INDEX($AP$2:$AP$2000,$Z1995))</f>
      </c>
      <c r="BH1995">
        <f>IF($Z1995="","",INDEX($AQ$2:$AQ$2000,$Z1995))</f>
      </c>
      <c r="BI1995">
        <f>IF($Z1995="","",INDEX($AR$2:$AR$2000,$Z1995))</f>
      </c>
      <c r="BJ1995">
        <f>IF($Z1995="","",INDEX($AS$2:$AS$2000,$Z1995))</f>
      </c>
      <c r="BK1995">
        <f>IF($Z1995="","",INDEX($AT$2:$AT$2000,$Z1995))</f>
      </c>
      <c r="BL1995">
        <f>IF($Z1995="","",INDEX($AU$2:$AU$2000,$Z1995))</f>
      </c>
      <c r="BM1995">
        <f>IF($Z1995="","",INDEX($AV$2:$AV$2000,$Z1995))</f>
      </c>
      <c r="BN1995">
        <f>IF($Z1995="","",INDEX($AW$2:$AW$2000,$Z1995))</f>
      </c>
      <c r="BO1995">
        <f>IF($Z1995="","",INDEX($AX$2:$AX$2000,$Z1995))</f>
      </c>
      <c r="BP1995">
        <f>IF($Z1995="","",INDEX($AY$2:$AY$2000,$Z1995))</f>
      </c>
      <c r="BQ1995">
        <f>IF($Z1995="","",INDEX($AZ$2:$AZ$2000,$Z1995))</f>
      </c>
      <c r="BR1995">
        <f>IF($Z1995="","",INDEX($BA$2:$BA$2000,$Z1995))</f>
      </c>
      <c r="BS1995">
        <f>IF($Z1995="","",INDEX($BB$2:$BB$2000,$Z1995))</f>
      </c>
      <c r="BT1995">
        <f>IF($Z1995="","",INDEX($BC$2:$BC$2000,$Z1995))</f>
      </c>
      <c r="BV1995">
        <f>IF(OR($A1995="",$P1995&lt;&gt;"Yes",$AH1995="Yes"),"",1+N($AG1995))</f>
      </c>
      <c r="BW1995">
        <f>IF($A1995="","",COUNTIFS($W$2:$W$2500,$A1995,$BZ$2:$BZ$2500,"Yes")+COUNTIFS($X$2:$X$2500,$A1995,$BY$2:$BY$2500,"Yes"))</f>
      </c>
      <c r="BX1995">
        <f>IF(OR($A1995="",$P1995="Yes"),"",IF(N($BW1995)=0,0,1+SUMIFS($CB$2:$CB$2500,$W$2:$W$2500,$A1995)+SUMIFS($CA$2:$CA$2500,$X$2:$X$2500,$A1995)))</f>
      </c>
      <c r="BY1995" t="str">
        <f>IF($Y1995="","",INDEX($AH$2:$AH$2000,$Y1995)&amp;"")</f>
      </c>
      <c r="BZ1995" t="str">
        <f>IF($Z1995="","",INDEX($AH$2:$AH$2000,$Z1995)&amp;"")</f>
      </c>
      <c r="CA1995">
        <f>IF($Y1995="","",INDEX($BV$2:$BV$2000,$Y1995))</f>
      </c>
      <c r="CB1995">
        <f>IF($Z1995="","",INDEX($BV$2:$BV$2000,$Z1995))</f>
      </c>
    </row>
    <row r="1996">
      <c r="A1996" t="str">
        <f>IF(TRIM(INDEX(games!$A:$A,ROW()))="","",TRIM(INDEX(games!$A:$A,ROW())))</f>
      </c>
      <c r="B1996">
        <f>IF(OR($A1996="",INDEX(games!$B:$B,ROW())=""),"",INDEX(games!$B:$B,ROW()))</f>
      </c>
      <c r="C1996" t="str">
        <f>IF(OR($A1996="",INDEX(games!$C:$C,ROW())=""),"",INDEX(games!$C:$C,ROW()))</f>
      </c>
      <c r="D1996">
        <f>IF($A1996="","",COUNTIF($W$2:$W$2500,$A1996)+COUNTIF($X$2:$X$2500,$A1996))</f>
      </c>
      <c r="E1996">
        <f>IF($A1996="","",IFERROR(MATCH($C1996,$R$2:$R$5,0),0))</f>
      </c>
      <c r="F1996">
        <f>IF($A1996="","",MOD(ROW(),34))</f>
      </c>
      <c r="G1996">
        <f>IF($A1996="",NA(),IF($C1996="Action",$B1996,NA()))</f>
      </c>
      <c r="H1996">
        <f>IF($A1996="",NA(),IF($C1996="Action",1+$F1996*0.023,NA()))</f>
      </c>
      <c r="I1996">
        <f>IF($A1996="",NA(),IF($C1996="Strategy",$B1996,NA()))</f>
      </c>
      <c r="J1996">
        <f>IF($A1996="",NA(),IF($C1996="Strategy",2+$F1996*0.023,NA()))</f>
      </c>
      <c r="K1996">
        <f>IF($A1996="",NA(),IF($C1996="Deckbuilder",$B1996,NA()))</f>
      </c>
      <c r="L1996">
        <f>IF($A1996="",NA(),IF($C1996="Deckbuilder",3+$F1996*0.023,NA()))</f>
      </c>
      <c r="M1996">
        <f>IF($A1996="",NA(),IF($C1996="Traditional",$B1996,NA()))</f>
      </c>
      <c r="N1996">
        <f>IF($A1996="",NA(),IF($C1996="Traditional",4+$F1996*0.023,NA()))</f>
      </c>
      <c r="O1996">
        <f>IF($A1996="","",$D1996+ROW()/1000000)</f>
      </c>
      <c r="P1996" t="str">
        <f>IF(OR($A1996="",INDEX(games!$H:$H,ROW())=""),"",INDEX(games!$H:$H,ROW()))</f>
      </c>
      <c r="Q1996">
        <f>IF(OR($A1996="",$P1996&lt;&gt;"Yes"),"",$D1996+ROW()/1000000)</f>
      </c>
      <c r="T1996">
        <f>IF($Y1996="","",INDEX($B$2:$B$2000,$Y1996))</f>
      </c>
      <c r="U1996">
        <f>IF($Z1996="","",INDEX($B$2:$B$2000,$Z1996))</f>
      </c>
      <c r="V1996">
        <f>IF(OR($T1996="",$U1996=""),"",$U1996-$T1996)</f>
      </c>
      <c r="W1996" t="str">
        <f>IF(TRIM(INDEX(connections!$A:$A,ROW()))="","",TRIM(INDEX(connections!$A:$A,ROW())))</f>
      </c>
      <c r="X1996" t="str">
        <f>IF($W1996="","",TRIM(INDEX(connections!$B:$B,ROW())))</f>
      </c>
      <c r="Y1996">
        <f>IF($W1996="","",IFERROR(MATCH($W1996,$A$2:$A$2000,0),""))</f>
      </c>
      <c r="Z1996">
        <f>IF($X1996="","",IFERROR(MATCH($X1996,$A$2:$A$2000,0),""))</f>
      </c>
      <c r="AA1996" t="str">
        <f>IF($Y1996="","",INDEX($P$2:$P$2000,$Y1996))</f>
      </c>
      <c r="AB1996" t="str">
        <f>IF($Z1996="","",INDEX($P$2:$P$2000,$Z1996))</f>
      </c>
      <c r="AC1996">
        <f>IF(AND($AA1996="Yes",$AB1996="Yes"),1,"")</f>
      </c>
      <c r="AD1996">
        <f>IF(OR($Y1996="",$Z1996=""),"",IF(INDEX($C$2:$C$2000,$Y1996)=INDEX($C$2:$C$2000,$Z1996),0,1))</f>
      </c>
      <c r="AE1996">
        <f>IF($AC1996&lt;&gt;1,"",IF(AND(INDEX($AG$2:$AG$2000,$Y1996)=1,INDEX($AG$2:$AG$2000,$Z1996)=1),1,""))</f>
      </c>
      <c r="AG1996">
        <f>IF($A1996="","",COUNTIFS($W$2:$W$2500,$A1996,$AB$2:$AB$2500,"Yes")+COUNTIFS($X$2:$X$2500,$A1996,$AA$2:$AA$2500,"Yes"))</f>
      </c>
      <c r="AH1996" t="str">
        <f>IF(OR($P1996&lt;&gt;"Yes",N($AG1996)=0),"",IF(AND($AG1996=1,COUNTIFS($W$2:$W$2500,$A1996,$AE$2:$AE$2500,1)+COUNTIFS($X$2:$X$2500,$A1996,$AE$2:$AE$2500,1)&gt;0),"","Yes"))</f>
      </c>
      <c r="AI1996">
        <f>IF($AH1996="Yes",$AG1996,"")</f>
      </c>
      <c r="AJ1996">
        <f>IF($AI1996="","",$AI1996+ROW()/1000000)</f>
      </c>
      <c r="AK1996">
        <f>IF(OR($A1996="",$P1996="Yes",N($AG1996)=0),"",$AG1996+ROW()/1000000)</f>
      </c>
      <c r="AL1996" t="str">
        <f>IF($A1996="","",INDEX(games!$J:$J,ROW())&amp;"")</f>
      </c>
      <c r="AM1996">
        <f>IF($A1996="","",SUMPRODUCT($AO1996:$BD1996,'Map Analysis'!$AP$2^{0,1,2,3,4,5,6,7,8,9,10,11,12,13,14,15}))</f>
      </c>
      <c r="AN1996">
        <f>IF($A1996="","",$AM1996+ROW()/10000000)</f>
      </c>
      <c r="AO1996">
        <f>IF($A1996="","",COUNTIF($W$2:$W$2500,$A1996))</f>
      </c>
      <c r="AP1996">
        <f>IF($A1996="","",SUMIFS($BF$2:$BF$2500,$W$2:$W$2500,$A1996))</f>
      </c>
      <c r="AQ1996">
        <f>IF($A1996="","",SUMIFS($BG$2:$BG$2500,$W$2:$W$2500,$A1996))</f>
      </c>
      <c r="AR1996">
        <f>IF($A1996="","",SUMIFS($BH$2:$BH$2500,$W$2:$W$2500,$A1996))</f>
      </c>
      <c r="AS1996">
        <f>IF($A1996="","",SUMIFS($BI$2:$BI$2500,$W$2:$W$2500,$A1996))</f>
      </c>
      <c r="AT1996">
        <f>IF($A1996="","",SUMIFS($BJ$2:$BJ$2500,$W$2:$W$2500,$A1996))</f>
      </c>
      <c r="AU1996">
        <f>IF($A1996="","",SUMIFS($BK$2:$BK$2500,$W$2:$W$2500,$A1996))</f>
      </c>
      <c r="AV1996">
        <f>IF($A1996="","",SUMIFS($BL$2:$BL$2500,$W$2:$W$2500,$A1996))</f>
      </c>
      <c r="AW1996">
        <f>IF($A1996="","",SUMIFS($BM$2:$BM$2500,$W$2:$W$2500,$A1996))</f>
      </c>
      <c r="AX1996">
        <f>IF($A1996="","",SUMIFS($BN$2:$BN$2500,$W$2:$W$2500,$A1996))</f>
      </c>
      <c r="AY1996">
        <f>IF($A1996="","",SUMIFS($BO$2:$BO$2500,$W$2:$W$2500,$A1996))</f>
      </c>
      <c r="AZ1996">
        <f>IF($A1996="","",SUMIFS($BP$2:$BP$2500,$W$2:$W$2500,$A1996))</f>
      </c>
      <c r="BA1996">
        <f>IF($A1996="","",SUMIFS($BQ$2:$BQ$2500,$W$2:$W$2500,$A1996))</f>
      </c>
      <c r="BB1996">
        <f>IF($A1996="","",SUMIFS($BR$2:$BR$2500,$W$2:$W$2500,$A1996))</f>
      </c>
      <c r="BC1996">
        <f>IF($A1996="","",SUMIFS($BS$2:$BS$2500,$W$2:$W$2500,$A1996))</f>
      </c>
      <c r="BD1996">
        <f>IF($A1996="","",SUMIFS($BT$2:$BT$2500,$W$2:$W$2500,$A1996))</f>
      </c>
      <c r="BF1996">
        <f>IF($Z1996="","",INDEX($AO$2:$AO$2000,$Z1996))</f>
      </c>
      <c r="BG1996">
        <f>IF($Z1996="","",INDEX($AP$2:$AP$2000,$Z1996))</f>
      </c>
      <c r="BH1996">
        <f>IF($Z1996="","",INDEX($AQ$2:$AQ$2000,$Z1996))</f>
      </c>
      <c r="BI1996">
        <f>IF($Z1996="","",INDEX($AR$2:$AR$2000,$Z1996))</f>
      </c>
      <c r="BJ1996">
        <f>IF($Z1996="","",INDEX($AS$2:$AS$2000,$Z1996))</f>
      </c>
      <c r="BK1996">
        <f>IF($Z1996="","",INDEX($AT$2:$AT$2000,$Z1996))</f>
      </c>
      <c r="BL1996">
        <f>IF($Z1996="","",INDEX($AU$2:$AU$2000,$Z1996))</f>
      </c>
      <c r="BM1996">
        <f>IF($Z1996="","",INDEX($AV$2:$AV$2000,$Z1996))</f>
      </c>
      <c r="BN1996">
        <f>IF($Z1996="","",INDEX($AW$2:$AW$2000,$Z1996))</f>
      </c>
      <c r="BO1996">
        <f>IF($Z1996="","",INDEX($AX$2:$AX$2000,$Z1996))</f>
      </c>
      <c r="BP1996">
        <f>IF($Z1996="","",INDEX($AY$2:$AY$2000,$Z1996))</f>
      </c>
      <c r="BQ1996">
        <f>IF($Z1996="","",INDEX($AZ$2:$AZ$2000,$Z1996))</f>
      </c>
      <c r="BR1996">
        <f>IF($Z1996="","",INDEX($BA$2:$BA$2000,$Z1996))</f>
      </c>
      <c r="BS1996">
        <f>IF($Z1996="","",INDEX($BB$2:$BB$2000,$Z1996))</f>
      </c>
      <c r="BT1996">
        <f>IF($Z1996="","",INDEX($BC$2:$BC$2000,$Z1996))</f>
      </c>
      <c r="BV1996">
        <f>IF(OR($A1996="",$P1996&lt;&gt;"Yes",$AH1996="Yes"),"",1+N($AG1996))</f>
      </c>
      <c r="BW1996">
        <f>IF($A1996="","",COUNTIFS($W$2:$W$2500,$A1996,$BZ$2:$BZ$2500,"Yes")+COUNTIFS($X$2:$X$2500,$A1996,$BY$2:$BY$2500,"Yes"))</f>
      </c>
      <c r="BX1996">
        <f>IF(OR($A1996="",$P1996="Yes"),"",IF(N($BW1996)=0,0,1+SUMIFS($CB$2:$CB$2500,$W$2:$W$2500,$A1996)+SUMIFS($CA$2:$CA$2500,$X$2:$X$2500,$A1996)))</f>
      </c>
      <c r="BY1996" t="str">
        <f>IF($Y1996="","",INDEX($AH$2:$AH$2000,$Y1996)&amp;"")</f>
      </c>
      <c r="BZ1996" t="str">
        <f>IF($Z1996="","",INDEX($AH$2:$AH$2000,$Z1996)&amp;"")</f>
      </c>
      <c r="CA1996">
        <f>IF($Y1996="","",INDEX($BV$2:$BV$2000,$Y1996))</f>
      </c>
      <c r="CB1996">
        <f>IF($Z1996="","",INDEX($BV$2:$BV$2000,$Z1996))</f>
      </c>
    </row>
    <row r="1997">
      <c r="A1997" t="str">
        <f>IF(TRIM(INDEX(games!$A:$A,ROW()))="","",TRIM(INDEX(games!$A:$A,ROW())))</f>
      </c>
      <c r="B1997">
        <f>IF(OR($A1997="",INDEX(games!$B:$B,ROW())=""),"",INDEX(games!$B:$B,ROW()))</f>
      </c>
      <c r="C1997" t="str">
        <f>IF(OR($A1997="",INDEX(games!$C:$C,ROW())=""),"",INDEX(games!$C:$C,ROW()))</f>
      </c>
      <c r="D1997">
        <f>IF($A1997="","",COUNTIF($W$2:$W$2500,$A1997)+COUNTIF($X$2:$X$2500,$A1997))</f>
      </c>
      <c r="E1997">
        <f>IF($A1997="","",IFERROR(MATCH($C1997,$R$2:$R$5,0),0))</f>
      </c>
      <c r="F1997">
        <f>IF($A1997="","",MOD(ROW(),34))</f>
      </c>
      <c r="G1997">
        <f>IF($A1997="",NA(),IF($C1997="Action",$B1997,NA()))</f>
      </c>
      <c r="H1997">
        <f>IF($A1997="",NA(),IF($C1997="Action",1+$F1997*0.023,NA()))</f>
      </c>
      <c r="I1997">
        <f>IF($A1997="",NA(),IF($C1997="Strategy",$B1997,NA()))</f>
      </c>
      <c r="J1997">
        <f>IF($A1997="",NA(),IF($C1997="Strategy",2+$F1997*0.023,NA()))</f>
      </c>
      <c r="K1997">
        <f>IF($A1997="",NA(),IF($C1997="Deckbuilder",$B1997,NA()))</f>
      </c>
      <c r="L1997">
        <f>IF($A1997="",NA(),IF($C1997="Deckbuilder",3+$F1997*0.023,NA()))</f>
      </c>
      <c r="M1997">
        <f>IF($A1997="",NA(),IF($C1997="Traditional",$B1997,NA()))</f>
      </c>
      <c r="N1997">
        <f>IF($A1997="",NA(),IF($C1997="Traditional",4+$F1997*0.023,NA()))</f>
      </c>
      <c r="O1997">
        <f>IF($A1997="","",$D1997+ROW()/1000000)</f>
      </c>
      <c r="P1997" t="str">
        <f>IF(OR($A1997="",INDEX(games!$H:$H,ROW())=""),"",INDEX(games!$H:$H,ROW()))</f>
      </c>
      <c r="Q1997">
        <f>IF(OR($A1997="",$P1997&lt;&gt;"Yes"),"",$D1997+ROW()/1000000)</f>
      </c>
      <c r="T1997">
        <f>IF($Y1997="","",INDEX($B$2:$B$2000,$Y1997))</f>
      </c>
      <c r="U1997">
        <f>IF($Z1997="","",INDEX($B$2:$B$2000,$Z1997))</f>
      </c>
      <c r="V1997">
        <f>IF(OR($T1997="",$U1997=""),"",$U1997-$T1997)</f>
      </c>
      <c r="W1997" t="str">
        <f>IF(TRIM(INDEX(connections!$A:$A,ROW()))="","",TRIM(INDEX(connections!$A:$A,ROW())))</f>
      </c>
      <c r="X1997" t="str">
        <f>IF($W1997="","",TRIM(INDEX(connections!$B:$B,ROW())))</f>
      </c>
      <c r="Y1997">
        <f>IF($W1997="","",IFERROR(MATCH($W1997,$A$2:$A$2000,0),""))</f>
      </c>
      <c r="Z1997">
        <f>IF($X1997="","",IFERROR(MATCH($X1997,$A$2:$A$2000,0),""))</f>
      </c>
      <c r="AA1997" t="str">
        <f>IF($Y1997="","",INDEX($P$2:$P$2000,$Y1997))</f>
      </c>
      <c r="AB1997" t="str">
        <f>IF($Z1997="","",INDEX($P$2:$P$2000,$Z1997))</f>
      </c>
      <c r="AC1997">
        <f>IF(AND($AA1997="Yes",$AB1997="Yes"),1,"")</f>
      </c>
      <c r="AD1997">
        <f>IF(OR($Y1997="",$Z1997=""),"",IF(INDEX($C$2:$C$2000,$Y1997)=INDEX($C$2:$C$2000,$Z1997),0,1))</f>
      </c>
      <c r="AE1997">
        <f>IF($AC1997&lt;&gt;1,"",IF(AND(INDEX($AG$2:$AG$2000,$Y1997)=1,INDEX($AG$2:$AG$2000,$Z1997)=1),1,""))</f>
      </c>
      <c r="AG1997">
        <f>IF($A1997="","",COUNTIFS($W$2:$W$2500,$A1997,$AB$2:$AB$2500,"Yes")+COUNTIFS($X$2:$X$2500,$A1997,$AA$2:$AA$2500,"Yes"))</f>
      </c>
      <c r="AH1997" t="str">
        <f>IF(OR($P1997&lt;&gt;"Yes",N($AG1997)=0),"",IF(AND($AG1997=1,COUNTIFS($W$2:$W$2500,$A1997,$AE$2:$AE$2500,1)+COUNTIFS($X$2:$X$2500,$A1997,$AE$2:$AE$2500,1)&gt;0),"","Yes"))</f>
      </c>
      <c r="AI1997">
        <f>IF($AH1997="Yes",$AG1997,"")</f>
      </c>
      <c r="AJ1997">
        <f>IF($AI1997="","",$AI1997+ROW()/1000000)</f>
      </c>
      <c r="AK1997">
        <f>IF(OR($A1997="",$P1997="Yes",N($AG1997)=0),"",$AG1997+ROW()/1000000)</f>
      </c>
      <c r="AL1997" t="str">
        <f>IF($A1997="","",INDEX(games!$J:$J,ROW())&amp;"")</f>
      </c>
      <c r="AM1997">
        <f>IF($A1997="","",SUMPRODUCT($AO1997:$BD1997,'Map Analysis'!$AP$2^{0,1,2,3,4,5,6,7,8,9,10,11,12,13,14,15}))</f>
      </c>
      <c r="AN1997">
        <f>IF($A1997="","",$AM1997+ROW()/10000000)</f>
      </c>
      <c r="AO1997">
        <f>IF($A1997="","",COUNTIF($W$2:$W$2500,$A1997))</f>
      </c>
      <c r="AP1997">
        <f>IF($A1997="","",SUMIFS($BF$2:$BF$2500,$W$2:$W$2500,$A1997))</f>
      </c>
      <c r="AQ1997">
        <f>IF($A1997="","",SUMIFS($BG$2:$BG$2500,$W$2:$W$2500,$A1997))</f>
      </c>
      <c r="AR1997">
        <f>IF($A1997="","",SUMIFS($BH$2:$BH$2500,$W$2:$W$2500,$A1997))</f>
      </c>
      <c r="AS1997">
        <f>IF($A1997="","",SUMIFS($BI$2:$BI$2500,$W$2:$W$2500,$A1997))</f>
      </c>
      <c r="AT1997">
        <f>IF($A1997="","",SUMIFS($BJ$2:$BJ$2500,$W$2:$W$2500,$A1997))</f>
      </c>
      <c r="AU1997">
        <f>IF($A1997="","",SUMIFS($BK$2:$BK$2500,$W$2:$W$2500,$A1997))</f>
      </c>
      <c r="AV1997">
        <f>IF($A1997="","",SUMIFS($BL$2:$BL$2500,$W$2:$W$2500,$A1997))</f>
      </c>
      <c r="AW1997">
        <f>IF($A1997="","",SUMIFS($BM$2:$BM$2500,$W$2:$W$2500,$A1997))</f>
      </c>
      <c r="AX1997">
        <f>IF($A1997="","",SUMIFS($BN$2:$BN$2500,$W$2:$W$2500,$A1997))</f>
      </c>
      <c r="AY1997">
        <f>IF($A1997="","",SUMIFS($BO$2:$BO$2500,$W$2:$W$2500,$A1997))</f>
      </c>
      <c r="AZ1997">
        <f>IF($A1997="","",SUMIFS($BP$2:$BP$2500,$W$2:$W$2500,$A1997))</f>
      </c>
      <c r="BA1997">
        <f>IF($A1997="","",SUMIFS($BQ$2:$BQ$2500,$W$2:$W$2500,$A1997))</f>
      </c>
      <c r="BB1997">
        <f>IF($A1997="","",SUMIFS($BR$2:$BR$2500,$W$2:$W$2500,$A1997))</f>
      </c>
      <c r="BC1997">
        <f>IF($A1997="","",SUMIFS($BS$2:$BS$2500,$W$2:$W$2500,$A1997))</f>
      </c>
      <c r="BD1997">
        <f>IF($A1997="","",SUMIFS($BT$2:$BT$2500,$W$2:$W$2500,$A1997))</f>
      </c>
      <c r="BF1997">
        <f>IF($Z1997="","",INDEX($AO$2:$AO$2000,$Z1997))</f>
      </c>
      <c r="BG1997">
        <f>IF($Z1997="","",INDEX($AP$2:$AP$2000,$Z1997))</f>
      </c>
      <c r="BH1997">
        <f>IF($Z1997="","",INDEX($AQ$2:$AQ$2000,$Z1997))</f>
      </c>
      <c r="BI1997">
        <f>IF($Z1997="","",INDEX($AR$2:$AR$2000,$Z1997))</f>
      </c>
      <c r="BJ1997">
        <f>IF($Z1997="","",INDEX($AS$2:$AS$2000,$Z1997))</f>
      </c>
      <c r="BK1997">
        <f>IF($Z1997="","",INDEX($AT$2:$AT$2000,$Z1997))</f>
      </c>
      <c r="BL1997">
        <f>IF($Z1997="","",INDEX($AU$2:$AU$2000,$Z1997))</f>
      </c>
      <c r="BM1997">
        <f>IF($Z1997="","",INDEX($AV$2:$AV$2000,$Z1997))</f>
      </c>
      <c r="BN1997">
        <f>IF($Z1997="","",INDEX($AW$2:$AW$2000,$Z1997))</f>
      </c>
      <c r="BO1997">
        <f>IF($Z1997="","",INDEX($AX$2:$AX$2000,$Z1997))</f>
      </c>
      <c r="BP1997">
        <f>IF($Z1997="","",INDEX($AY$2:$AY$2000,$Z1997))</f>
      </c>
      <c r="BQ1997">
        <f>IF($Z1997="","",INDEX($AZ$2:$AZ$2000,$Z1997))</f>
      </c>
      <c r="BR1997">
        <f>IF($Z1997="","",INDEX($BA$2:$BA$2000,$Z1997))</f>
      </c>
      <c r="BS1997">
        <f>IF($Z1997="","",INDEX($BB$2:$BB$2000,$Z1997))</f>
      </c>
      <c r="BT1997">
        <f>IF($Z1997="","",INDEX($BC$2:$BC$2000,$Z1997))</f>
      </c>
      <c r="BV1997">
        <f>IF(OR($A1997="",$P1997&lt;&gt;"Yes",$AH1997="Yes"),"",1+N($AG1997))</f>
      </c>
      <c r="BW1997">
        <f>IF($A1997="","",COUNTIFS($W$2:$W$2500,$A1997,$BZ$2:$BZ$2500,"Yes")+COUNTIFS($X$2:$X$2500,$A1997,$BY$2:$BY$2500,"Yes"))</f>
      </c>
      <c r="BX1997">
        <f>IF(OR($A1997="",$P1997="Yes"),"",IF(N($BW1997)=0,0,1+SUMIFS($CB$2:$CB$2500,$W$2:$W$2500,$A1997)+SUMIFS($CA$2:$CA$2500,$X$2:$X$2500,$A1997)))</f>
      </c>
      <c r="BY1997" t="str">
        <f>IF($Y1997="","",INDEX($AH$2:$AH$2000,$Y1997)&amp;"")</f>
      </c>
      <c r="BZ1997" t="str">
        <f>IF($Z1997="","",INDEX($AH$2:$AH$2000,$Z1997)&amp;"")</f>
      </c>
      <c r="CA1997">
        <f>IF($Y1997="","",INDEX($BV$2:$BV$2000,$Y1997))</f>
      </c>
      <c r="CB1997">
        <f>IF($Z1997="","",INDEX($BV$2:$BV$2000,$Z1997))</f>
      </c>
    </row>
    <row r="1998">
      <c r="A1998" t="str">
        <f>IF(TRIM(INDEX(games!$A:$A,ROW()))="","",TRIM(INDEX(games!$A:$A,ROW())))</f>
      </c>
      <c r="B1998">
        <f>IF(OR($A1998="",INDEX(games!$B:$B,ROW())=""),"",INDEX(games!$B:$B,ROW()))</f>
      </c>
      <c r="C1998" t="str">
        <f>IF(OR($A1998="",INDEX(games!$C:$C,ROW())=""),"",INDEX(games!$C:$C,ROW()))</f>
      </c>
      <c r="D1998">
        <f>IF($A1998="","",COUNTIF($W$2:$W$2500,$A1998)+COUNTIF($X$2:$X$2500,$A1998))</f>
      </c>
      <c r="E1998">
        <f>IF($A1998="","",IFERROR(MATCH($C1998,$R$2:$R$5,0),0))</f>
      </c>
      <c r="F1998">
        <f>IF($A1998="","",MOD(ROW(),34))</f>
      </c>
      <c r="G1998">
        <f>IF($A1998="",NA(),IF($C1998="Action",$B1998,NA()))</f>
      </c>
      <c r="H1998">
        <f>IF($A1998="",NA(),IF($C1998="Action",1+$F1998*0.023,NA()))</f>
      </c>
      <c r="I1998">
        <f>IF($A1998="",NA(),IF($C1998="Strategy",$B1998,NA()))</f>
      </c>
      <c r="J1998">
        <f>IF($A1998="",NA(),IF($C1998="Strategy",2+$F1998*0.023,NA()))</f>
      </c>
      <c r="K1998">
        <f>IF($A1998="",NA(),IF($C1998="Deckbuilder",$B1998,NA()))</f>
      </c>
      <c r="L1998">
        <f>IF($A1998="",NA(),IF($C1998="Deckbuilder",3+$F1998*0.023,NA()))</f>
      </c>
      <c r="M1998">
        <f>IF($A1998="",NA(),IF($C1998="Traditional",$B1998,NA()))</f>
      </c>
      <c r="N1998">
        <f>IF($A1998="",NA(),IF($C1998="Traditional",4+$F1998*0.023,NA()))</f>
      </c>
      <c r="O1998">
        <f>IF($A1998="","",$D1998+ROW()/1000000)</f>
      </c>
      <c r="P1998" t="str">
        <f>IF(OR($A1998="",INDEX(games!$H:$H,ROW())=""),"",INDEX(games!$H:$H,ROW()))</f>
      </c>
      <c r="Q1998">
        <f>IF(OR($A1998="",$P1998&lt;&gt;"Yes"),"",$D1998+ROW()/1000000)</f>
      </c>
      <c r="T1998">
        <f>IF($Y1998="","",INDEX($B$2:$B$2000,$Y1998))</f>
      </c>
      <c r="U1998">
        <f>IF($Z1998="","",INDEX($B$2:$B$2000,$Z1998))</f>
      </c>
      <c r="V1998">
        <f>IF(OR($T1998="",$U1998=""),"",$U1998-$T1998)</f>
      </c>
      <c r="W1998" t="str">
        <f>IF(TRIM(INDEX(connections!$A:$A,ROW()))="","",TRIM(INDEX(connections!$A:$A,ROW())))</f>
      </c>
      <c r="X1998" t="str">
        <f>IF($W1998="","",TRIM(INDEX(connections!$B:$B,ROW())))</f>
      </c>
      <c r="Y1998">
        <f>IF($W1998="","",IFERROR(MATCH($W1998,$A$2:$A$2000,0),""))</f>
      </c>
      <c r="Z1998">
        <f>IF($X1998="","",IFERROR(MATCH($X1998,$A$2:$A$2000,0),""))</f>
      </c>
      <c r="AA1998" t="str">
        <f>IF($Y1998="","",INDEX($P$2:$P$2000,$Y1998))</f>
      </c>
      <c r="AB1998" t="str">
        <f>IF($Z1998="","",INDEX($P$2:$P$2000,$Z1998))</f>
      </c>
      <c r="AC1998">
        <f>IF(AND($AA1998="Yes",$AB1998="Yes"),1,"")</f>
      </c>
      <c r="AD1998">
        <f>IF(OR($Y1998="",$Z1998=""),"",IF(INDEX($C$2:$C$2000,$Y1998)=INDEX($C$2:$C$2000,$Z1998),0,1))</f>
      </c>
      <c r="AE1998">
        <f>IF($AC1998&lt;&gt;1,"",IF(AND(INDEX($AG$2:$AG$2000,$Y1998)=1,INDEX($AG$2:$AG$2000,$Z1998)=1),1,""))</f>
      </c>
      <c r="AG1998">
        <f>IF($A1998="","",COUNTIFS($W$2:$W$2500,$A1998,$AB$2:$AB$2500,"Yes")+COUNTIFS($X$2:$X$2500,$A1998,$AA$2:$AA$2500,"Yes"))</f>
      </c>
      <c r="AH1998" t="str">
        <f>IF(OR($P1998&lt;&gt;"Yes",N($AG1998)=0),"",IF(AND($AG1998=1,COUNTIFS($W$2:$W$2500,$A1998,$AE$2:$AE$2500,1)+COUNTIFS($X$2:$X$2500,$A1998,$AE$2:$AE$2500,1)&gt;0),"","Yes"))</f>
      </c>
      <c r="AI1998">
        <f>IF($AH1998="Yes",$AG1998,"")</f>
      </c>
      <c r="AJ1998">
        <f>IF($AI1998="","",$AI1998+ROW()/1000000)</f>
      </c>
      <c r="AK1998">
        <f>IF(OR($A1998="",$P1998="Yes",N($AG1998)=0),"",$AG1998+ROW()/1000000)</f>
      </c>
      <c r="AL1998" t="str">
        <f>IF($A1998="","",INDEX(games!$J:$J,ROW())&amp;"")</f>
      </c>
      <c r="AM1998">
        <f>IF($A1998="","",SUMPRODUCT($AO1998:$BD1998,'Map Analysis'!$AP$2^{0,1,2,3,4,5,6,7,8,9,10,11,12,13,14,15}))</f>
      </c>
      <c r="AN1998">
        <f>IF($A1998="","",$AM1998+ROW()/10000000)</f>
      </c>
      <c r="AO1998">
        <f>IF($A1998="","",COUNTIF($W$2:$W$2500,$A1998))</f>
      </c>
      <c r="AP1998">
        <f>IF($A1998="","",SUMIFS($BF$2:$BF$2500,$W$2:$W$2500,$A1998))</f>
      </c>
      <c r="AQ1998">
        <f>IF($A1998="","",SUMIFS($BG$2:$BG$2500,$W$2:$W$2500,$A1998))</f>
      </c>
      <c r="AR1998">
        <f>IF($A1998="","",SUMIFS($BH$2:$BH$2500,$W$2:$W$2500,$A1998))</f>
      </c>
      <c r="AS1998">
        <f>IF($A1998="","",SUMIFS($BI$2:$BI$2500,$W$2:$W$2500,$A1998))</f>
      </c>
      <c r="AT1998">
        <f>IF($A1998="","",SUMIFS($BJ$2:$BJ$2500,$W$2:$W$2500,$A1998))</f>
      </c>
      <c r="AU1998">
        <f>IF($A1998="","",SUMIFS($BK$2:$BK$2500,$W$2:$W$2500,$A1998))</f>
      </c>
      <c r="AV1998">
        <f>IF($A1998="","",SUMIFS($BL$2:$BL$2500,$W$2:$W$2500,$A1998))</f>
      </c>
      <c r="AW1998">
        <f>IF($A1998="","",SUMIFS($BM$2:$BM$2500,$W$2:$W$2500,$A1998))</f>
      </c>
      <c r="AX1998">
        <f>IF($A1998="","",SUMIFS($BN$2:$BN$2500,$W$2:$W$2500,$A1998))</f>
      </c>
      <c r="AY1998">
        <f>IF($A1998="","",SUMIFS($BO$2:$BO$2500,$W$2:$W$2500,$A1998))</f>
      </c>
      <c r="AZ1998">
        <f>IF($A1998="","",SUMIFS($BP$2:$BP$2500,$W$2:$W$2500,$A1998))</f>
      </c>
      <c r="BA1998">
        <f>IF($A1998="","",SUMIFS($BQ$2:$BQ$2500,$W$2:$W$2500,$A1998))</f>
      </c>
      <c r="BB1998">
        <f>IF($A1998="","",SUMIFS($BR$2:$BR$2500,$W$2:$W$2500,$A1998))</f>
      </c>
      <c r="BC1998">
        <f>IF($A1998="","",SUMIFS($BS$2:$BS$2500,$W$2:$W$2500,$A1998))</f>
      </c>
      <c r="BD1998">
        <f>IF($A1998="","",SUMIFS($BT$2:$BT$2500,$W$2:$W$2500,$A1998))</f>
      </c>
      <c r="BF1998">
        <f>IF($Z1998="","",INDEX($AO$2:$AO$2000,$Z1998))</f>
      </c>
      <c r="BG1998">
        <f>IF($Z1998="","",INDEX($AP$2:$AP$2000,$Z1998))</f>
      </c>
      <c r="BH1998">
        <f>IF($Z1998="","",INDEX($AQ$2:$AQ$2000,$Z1998))</f>
      </c>
      <c r="BI1998">
        <f>IF($Z1998="","",INDEX($AR$2:$AR$2000,$Z1998))</f>
      </c>
      <c r="BJ1998">
        <f>IF($Z1998="","",INDEX($AS$2:$AS$2000,$Z1998))</f>
      </c>
      <c r="BK1998">
        <f>IF($Z1998="","",INDEX($AT$2:$AT$2000,$Z1998))</f>
      </c>
      <c r="BL1998">
        <f>IF($Z1998="","",INDEX($AU$2:$AU$2000,$Z1998))</f>
      </c>
      <c r="BM1998">
        <f>IF($Z1998="","",INDEX($AV$2:$AV$2000,$Z1998))</f>
      </c>
      <c r="BN1998">
        <f>IF($Z1998="","",INDEX($AW$2:$AW$2000,$Z1998))</f>
      </c>
      <c r="BO1998">
        <f>IF($Z1998="","",INDEX($AX$2:$AX$2000,$Z1998))</f>
      </c>
      <c r="BP1998">
        <f>IF($Z1998="","",INDEX($AY$2:$AY$2000,$Z1998))</f>
      </c>
      <c r="BQ1998">
        <f>IF($Z1998="","",INDEX($AZ$2:$AZ$2000,$Z1998))</f>
      </c>
      <c r="BR1998">
        <f>IF($Z1998="","",INDEX($BA$2:$BA$2000,$Z1998))</f>
      </c>
      <c r="BS1998">
        <f>IF($Z1998="","",INDEX($BB$2:$BB$2000,$Z1998))</f>
      </c>
      <c r="BT1998">
        <f>IF($Z1998="","",INDEX($BC$2:$BC$2000,$Z1998))</f>
      </c>
      <c r="BV1998">
        <f>IF(OR($A1998="",$P1998&lt;&gt;"Yes",$AH1998="Yes"),"",1+N($AG1998))</f>
      </c>
      <c r="BW1998">
        <f>IF($A1998="","",COUNTIFS($W$2:$W$2500,$A1998,$BZ$2:$BZ$2500,"Yes")+COUNTIFS($X$2:$X$2500,$A1998,$BY$2:$BY$2500,"Yes"))</f>
      </c>
      <c r="BX1998">
        <f>IF(OR($A1998="",$P1998="Yes"),"",IF(N($BW1998)=0,0,1+SUMIFS($CB$2:$CB$2500,$W$2:$W$2500,$A1998)+SUMIFS($CA$2:$CA$2500,$X$2:$X$2500,$A1998)))</f>
      </c>
      <c r="BY1998" t="str">
        <f>IF($Y1998="","",INDEX($AH$2:$AH$2000,$Y1998)&amp;"")</f>
      </c>
      <c r="BZ1998" t="str">
        <f>IF($Z1998="","",INDEX($AH$2:$AH$2000,$Z1998)&amp;"")</f>
      </c>
      <c r="CA1998">
        <f>IF($Y1998="","",INDEX($BV$2:$BV$2000,$Y1998))</f>
      </c>
      <c r="CB1998">
        <f>IF($Z1998="","",INDEX($BV$2:$BV$2000,$Z1998))</f>
      </c>
    </row>
    <row r="1999">
      <c r="A1999" t="str">
        <f>IF(TRIM(INDEX(games!$A:$A,ROW()))="","",TRIM(INDEX(games!$A:$A,ROW())))</f>
      </c>
      <c r="B1999">
        <f>IF(OR($A1999="",INDEX(games!$B:$B,ROW())=""),"",INDEX(games!$B:$B,ROW()))</f>
      </c>
      <c r="C1999" t="str">
        <f>IF(OR($A1999="",INDEX(games!$C:$C,ROW())=""),"",INDEX(games!$C:$C,ROW()))</f>
      </c>
      <c r="D1999">
        <f>IF($A1999="","",COUNTIF($W$2:$W$2500,$A1999)+COUNTIF($X$2:$X$2500,$A1999))</f>
      </c>
      <c r="E1999">
        <f>IF($A1999="","",IFERROR(MATCH($C1999,$R$2:$R$5,0),0))</f>
      </c>
      <c r="F1999">
        <f>IF($A1999="","",MOD(ROW(),34))</f>
      </c>
      <c r="G1999">
        <f>IF($A1999="",NA(),IF($C1999="Action",$B1999,NA()))</f>
      </c>
      <c r="H1999">
        <f>IF($A1999="",NA(),IF($C1999="Action",1+$F1999*0.023,NA()))</f>
      </c>
      <c r="I1999">
        <f>IF($A1999="",NA(),IF($C1999="Strategy",$B1999,NA()))</f>
      </c>
      <c r="J1999">
        <f>IF($A1999="",NA(),IF($C1999="Strategy",2+$F1999*0.023,NA()))</f>
      </c>
      <c r="K1999">
        <f>IF($A1999="",NA(),IF($C1999="Deckbuilder",$B1999,NA()))</f>
      </c>
      <c r="L1999">
        <f>IF($A1999="",NA(),IF($C1999="Deckbuilder",3+$F1999*0.023,NA()))</f>
      </c>
      <c r="M1999">
        <f>IF($A1999="",NA(),IF($C1999="Traditional",$B1999,NA()))</f>
      </c>
      <c r="N1999">
        <f>IF($A1999="",NA(),IF($C1999="Traditional",4+$F1999*0.023,NA()))</f>
      </c>
      <c r="O1999">
        <f>IF($A1999="","",$D1999+ROW()/1000000)</f>
      </c>
      <c r="P1999" t="str">
        <f>IF(OR($A1999="",INDEX(games!$H:$H,ROW())=""),"",INDEX(games!$H:$H,ROW()))</f>
      </c>
      <c r="Q1999">
        <f>IF(OR($A1999="",$P1999&lt;&gt;"Yes"),"",$D1999+ROW()/1000000)</f>
      </c>
      <c r="T1999">
        <f>IF($Y1999="","",INDEX($B$2:$B$2000,$Y1999))</f>
      </c>
      <c r="U1999">
        <f>IF($Z1999="","",INDEX($B$2:$B$2000,$Z1999))</f>
      </c>
      <c r="V1999">
        <f>IF(OR($T1999="",$U1999=""),"",$U1999-$T1999)</f>
      </c>
      <c r="W1999" t="str">
        <f>IF(TRIM(INDEX(connections!$A:$A,ROW()))="","",TRIM(INDEX(connections!$A:$A,ROW())))</f>
      </c>
      <c r="X1999" t="str">
        <f>IF($W1999="","",TRIM(INDEX(connections!$B:$B,ROW())))</f>
      </c>
      <c r="Y1999">
        <f>IF($W1999="","",IFERROR(MATCH($W1999,$A$2:$A$2000,0),""))</f>
      </c>
      <c r="Z1999">
        <f>IF($X1999="","",IFERROR(MATCH($X1999,$A$2:$A$2000,0),""))</f>
      </c>
      <c r="AA1999" t="str">
        <f>IF($Y1999="","",INDEX($P$2:$P$2000,$Y1999))</f>
      </c>
      <c r="AB1999" t="str">
        <f>IF($Z1999="","",INDEX($P$2:$P$2000,$Z1999))</f>
      </c>
      <c r="AC1999">
        <f>IF(AND($AA1999="Yes",$AB1999="Yes"),1,"")</f>
      </c>
      <c r="AD1999">
        <f>IF(OR($Y1999="",$Z1999=""),"",IF(INDEX($C$2:$C$2000,$Y1999)=INDEX($C$2:$C$2000,$Z1999),0,1))</f>
      </c>
      <c r="AE1999">
        <f>IF($AC1999&lt;&gt;1,"",IF(AND(INDEX($AG$2:$AG$2000,$Y1999)=1,INDEX($AG$2:$AG$2000,$Z1999)=1),1,""))</f>
      </c>
      <c r="AG1999">
        <f>IF($A1999="","",COUNTIFS($W$2:$W$2500,$A1999,$AB$2:$AB$2500,"Yes")+COUNTIFS($X$2:$X$2500,$A1999,$AA$2:$AA$2500,"Yes"))</f>
      </c>
      <c r="AH1999" t="str">
        <f>IF(OR($P1999&lt;&gt;"Yes",N($AG1999)=0),"",IF(AND($AG1999=1,COUNTIFS($W$2:$W$2500,$A1999,$AE$2:$AE$2500,1)+COUNTIFS($X$2:$X$2500,$A1999,$AE$2:$AE$2500,1)&gt;0),"","Yes"))</f>
      </c>
      <c r="AI1999">
        <f>IF($AH1999="Yes",$AG1999,"")</f>
      </c>
      <c r="AJ1999">
        <f>IF($AI1999="","",$AI1999+ROW()/1000000)</f>
      </c>
      <c r="AK1999">
        <f>IF(OR($A1999="",$P1999="Yes",N($AG1999)=0),"",$AG1999+ROW()/1000000)</f>
      </c>
      <c r="AL1999" t="str">
        <f>IF($A1999="","",INDEX(games!$J:$J,ROW())&amp;"")</f>
      </c>
      <c r="AM1999">
        <f>IF($A1999="","",SUMPRODUCT($AO1999:$BD1999,'Map Analysis'!$AP$2^{0,1,2,3,4,5,6,7,8,9,10,11,12,13,14,15}))</f>
      </c>
      <c r="AN1999">
        <f>IF($A1999="","",$AM1999+ROW()/10000000)</f>
      </c>
      <c r="AO1999">
        <f>IF($A1999="","",COUNTIF($W$2:$W$2500,$A1999))</f>
      </c>
      <c r="AP1999">
        <f>IF($A1999="","",SUMIFS($BF$2:$BF$2500,$W$2:$W$2500,$A1999))</f>
      </c>
      <c r="AQ1999">
        <f>IF($A1999="","",SUMIFS($BG$2:$BG$2500,$W$2:$W$2500,$A1999))</f>
      </c>
      <c r="AR1999">
        <f>IF($A1999="","",SUMIFS($BH$2:$BH$2500,$W$2:$W$2500,$A1999))</f>
      </c>
      <c r="AS1999">
        <f>IF($A1999="","",SUMIFS($BI$2:$BI$2500,$W$2:$W$2500,$A1999))</f>
      </c>
      <c r="AT1999">
        <f>IF($A1999="","",SUMIFS($BJ$2:$BJ$2500,$W$2:$W$2500,$A1999))</f>
      </c>
      <c r="AU1999">
        <f>IF($A1999="","",SUMIFS($BK$2:$BK$2500,$W$2:$W$2500,$A1999))</f>
      </c>
      <c r="AV1999">
        <f>IF($A1999="","",SUMIFS($BL$2:$BL$2500,$W$2:$W$2500,$A1999))</f>
      </c>
      <c r="AW1999">
        <f>IF($A1999="","",SUMIFS($BM$2:$BM$2500,$W$2:$W$2500,$A1999))</f>
      </c>
      <c r="AX1999">
        <f>IF($A1999="","",SUMIFS($BN$2:$BN$2500,$W$2:$W$2500,$A1999))</f>
      </c>
      <c r="AY1999">
        <f>IF($A1999="","",SUMIFS($BO$2:$BO$2500,$W$2:$W$2500,$A1999))</f>
      </c>
      <c r="AZ1999">
        <f>IF($A1999="","",SUMIFS($BP$2:$BP$2500,$W$2:$W$2500,$A1999))</f>
      </c>
      <c r="BA1999">
        <f>IF($A1999="","",SUMIFS($BQ$2:$BQ$2500,$W$2:$W$2500,$A1999))</f>
      </c>
      <c r="BB1999">
        <f>IF($A1999="","",SUMIFS($BR$2:$BR$2500,$W$2:$W$2500,$A1999))</f>
      </c>
      <c r="BC1999">
        <f>IF($A1999="","",SUMIFS($BS$2:$BS$2500,$W$2:$W$2500,$A1999))</f>
      </c>
      <c r="BD1999">
        <f>IF($A1999="","",SUMIFS($BT$2:$BT$2500,$W$2:$W$2500,$A1999))</f>
      </c>
      <c r="BF1999">
        <f>IF($Z1999="","",INDEX($AO$2:$AO$2000,$Z1999))</f>
      </c>
      <c r="BG1999">
        <f>IF($Z1999="","",INDEX($AP$2:$AP$2000,$Z1999))</f>
      </c>
      <c r="BH1999">
        <f>IF($Z1999="","",INDEX($AQ$2:$AQ$2000,$Z1999))</f>
      </c>
      <c r="BI1999">
        <f>IF($Z1999="","",INDEX($AR$2:$AR$2000,$Z1999))</f>
      </c>
      <c r="BJ1999">
        <f>IF($Z1999="","",INDEX($AS$2:$AS$2000,$Z1999))</f>
      </c>
      <c r="BK1999">
        <f>IF($Z1999="","",INDEX($AT$2:$AT$2000,$Z1999))</f>
      </c>
      <c r="BL1999">
        <f>IF($Z1999="","",INDEX($AU$2:$AU$2000,$Z1999))</f>
      </c>
      <c r="BM1999">
        <f>IF($Z1999="","",INDEX($AV$2:$AV$2000,$Z1999))</f>
      </c>
      <c r="BN1999">
        <f>IF($Z1999="","",INDEX($AW$2:$AW$2000,$Z1999))</f>
      </c>
      <c r="BO1999">
        <f>IF($Z1999="","",INDEX($AX$2:$AX$2000,$Z1999))</f>
      </c>
      <c r="BP1999">
        <f>IF($Z1999="","",INDEX($AY$2:$AY$2000,$Z1999))</f>
      </c>
      <c r="BQ1999">
        <f>IF($Z1999="","",INDEX($AZ$2:$AZ$2000,$Z1999))</f>
      </c>
      <c r="BR1999">
        <f>IF($Z1999="","",INDEX($BA$2:$BA$2000,$Z1999))</f>
      </c>
      <c r="BS1999">
        <f>IF($Z1999="","",INDEX($BB$2:$BB$2000,$Z1999))</f>
      </c>
      <c r="BT1999">
        <f>IF($Z1999="","",INDEX($BC$2:$BC$2000,$Z1999))</f>
      </c>
      <c r="BV1999">
        <f>IF(OR($A1999="",$P1999&lt;&gt;"Yes",$AH1999="Yes"),"",1+N($AG1999))</f>
      </c>
      <c r="BW1999">
        <f>IF($A1999="","",COUNTIFS($W$2:$W$2500,$A1999,$BZ$2:$BZ$2500,"Yes")+COUNTIFS($X$2:$X$2500,$A1999,$BY$2:$BY$2500,"Yes"))</f>
      </c>
      <c r="BX1999">
        <f>IF(OR($A1999="",$P1999="Yes"),"",IF(N($BW1999)=0,0,1+SUMIFS($CB$2:$CB$2500,$W$2:$W$2500,$A1999)+SUMIFS($CA$2:$CA$2500,$X$2:$X$2500,$A1999)))</f>
      </c>
      <c r="BY1999" t="str">
        <f>IF($Y1999="","",INDEX($AH$2:$AH$2000,$Y1999)&amp;"")</f>
      </c>
      <c r="BZ1999" t="str">
        <f>IF($Z1999="","",INDEX($AH$2:$AH$2000,$Z1999)&amp;"")</f>
      </c>
      <c r="CA1999">
        <f>IF($Y1999="","",INDEX($BV$2:$BV$2000,$Y1999))</f>
      </c>
      <c r="CB1999">
        <f>IF($Z1999="","",INDEX($BV$2:$BV$2000,$Z1999))</f>
      </c>
    </row>
    <row r="2000">
      <c r="A2000" t="str">
        <f>IF(TRIM(INDEX(games!$A:$A,ROW()))="","",TRIM(INDEX(games!$A:$A,ROW())))</f>
      </c>
      <c r="B2000">
        <f>IF(OR($A2000="",INDEX(games!$B:$B,ROW())=""),"",INDEX(games!$B:$B,ROW()))</f>
      </c>
      <c r="C2000" t="str">
        <f>IF(OR($A2000="",INDEX(games!$C:$C,ROW())=""),"",INDEX(games!$C:$C,ROW()))</f>
      </c>
      <c r="D2000">
        <f>IF($A2000="","",COUNTIF($W$2:$W$2500,$A2000)+COUNTIF($X$2:$X$2500,$A2000))</f>
      </c>
      <c r="E2000">
        <f>IF($A2000="","",IFERROR(MATCH($C2000,$R$2:$R$5,0),0))</f>
      </c>
      <c r="F2000">
        <f>IF($A2000="","",MOD(ROW(),34))</f>
      </c>
      <c r="G2000">
        <f>IF($A2000="",NA(),IF($C2000="Action",$B2000,NA()))</f>
      </c>
      <c r="H2000">
        <f>IF($A2000="",NA(),IF($C2000="Action",1+$F2000*0.023,NA()))</f>
      </c>
      <c r="I2000">
        <f>IF($A2000="",NA(),IF($C2000="Strategy",$B2000,NA()))</f>
      </c>
      <c r="J2000">
        <f>IF($A2000="",NA(),IF($C2000="Strategy",2+$F2000*0.023,NA()))</f>
      </c>
      <c r="K2000">
        <f>IF($A2000="",NA(),IF($C2000="Deckbuilder",$B2000,NA()))</f>
      </c>
      <c r="L2000">
        <f>IF($A2000="",NA(),IF($C2000="Deckbuilder",3+$F2000*0.023,NA()))</f>
      </c>
      <c r="M2000">
        <f>IF($A2000="",NA(),IF($C2000="Traditional",$B2000,NA()))</f>
      </c>
      <c r="N2000">
        <f>IF($A2000="",NA(),IF($C2000="Traditional",4+$F2000*0.023,NA()))</f>
      </c>
      <c r="O2000">
        <f>IF($A2000="","",$D2000+ROW()/1000000)</f>
      </c>
      <c r="P2000" t="str">
        <f>IF(OR($A2000="",INDEX(games!$H:$H,ROW())=""),"",INDEX(games!$H:$H,ROW()))</f>
      </c>
      <c r="Q2000">
        <f>IF(OR($A2000="",$P2000&lt;&gt;"Yes"),"",$D2000+ROW()/1000000)</f>
      </c>
      <c r="T2000">
        <f>IF($Y2000="","",INDEX($B$2:$B$2000,$Y2000))</f>
      </c>
      <c r="U2000">
        <f>IF($Z2000="","",INDEX($B$2:$B$2000,$Z2000))</f>
      </c>
      <c r="V2000">
        <f>IF(OR($T2000="",$U2000=""),"",$U2000-$T2000)</f>
      </c>
      <c r="W2000" t="str">
        <f>IF(TRIM(INDEX(connections!$A:$A,ROW()))="","",TRIM(INDEX(connections!$A:$A,ROW())))</f>
      </c>
      <c r="X2000" t="str">
        <f>IF($W2000="","",TRIM(INDEX(connections!$B:$B,ROW())))</f>
      </c>
      <c r="Y2000">
        <f>IF($W2000="","",IFERROR(MATCH($W2000,$A$2:$A$2000,0),""))</f>
      </c>
      <c r="Z2000">
        <f>IF($X2000="","",IFERROR(MATCH($X2000,$A$2:$A$2000,0),""))</f>
      </c>
      <c r="AA2000" t="str">
        <f>IF($Y2000="","",INDEX($P$2:$P$2000,$Y2000))</f>
      </c>
      <c r="AB2000" t="str">
        <f>IF($Z2000="","",INDEX($P$2:$P$2000,$Z2000))</f>
      </c>
      <c r="AC2000">
        <f>IF(AND($AA2000="Yes",$AB2000="Yes"),1,"")</f>
      </c>
      <c r="AD2000">
        <f>IF(OR($Y2000="",$Z2000=""),"",IF(INDEX($C$2:$C$2000,$Y2000)=INDEX($C$2:$C$2000,$Z2000),0,1))</f>
      </c>
      <c r="AE2000">
        <f>IF($AC2000&lt;&gt;1,"",IF(AND(INDEX($AG$2:$AG$2000,$Y2000)=1,INDEX($AG$2:$AG$2000,$Z2000)=1),1,""))</f>
      </c>
      <c r="AG2000">
        <f>IF($A2000="","",COUNTIFS($W$2:$W$2500,$A2000,$AB$2:$AB$2500,"Yes")+COUNTIFS($X$2:$X$2500,$A2000,$AA$2:$AA$2500,"Yes"))</f>
      </c>
      <c r="AH2000" t="str">
        <f>IF(OR($P2000&lt;&gt;"Yes",N($AG2000)=0),"",IF(AND($AG2000=1,COUNTIFS($W$2:$W$2500,$A2000,$AE$2:$AE$2500,1)+COUNTIFS($X$2:$X$2500,$A2000,$AE$2:$AE$2500,1)&gt;0),"","Yes"))</f>
      </c>
      <c r="AI2000">
        <f>IF($AH2000="Yes",$AG2000,"")</f>
      </c>
      <c r="AJ2000">
        <f>IF($AI2000="","",$AI2000+ROW()/1000000)</f>
      </c>
      <c r="AK2000">
        <f>IF(OR($A2000="",$P2000="Yes",N($AG2000)=0),"",$AG2000+ROW()/1000000)</f>
      </c>
      <c r="AL2000" t="str">
        <f>IF($A2000="","",INDEX(games!$J:$J,ROW())&amp;"")</f>
      </c>
      <c r="AM2000">
        <f>IF($A2000="","",SUMPRODUCT($AO2000:$BD2000,'Map Analysis'!$AP$2^{0,1,2,3,4,5,6,7,8,9,10,11,12,13,14,15}))</f>
      </c>
      <c r="AN2000">
        <f>IF($A2000="","",$AM2000+ROW()/10000000)</f>
      </c>
      <c r="AO2000">
        <f>IF($A2000="","",COUNTIF($W$2:$W$2500,$A2000))</f>
      </c>
      <c r="AP2000">
        <f>IF($A2000="","",SUMIFS($BF$2:$BF$2500,$W$2:$W$2500,$A2000))</f>
      </c>
      <c r="AQ2000">
        <f>IF($A2000="","",SUMIFS($BG$2:$BG$2500,$W$2:$W$2500,$A2000))</f>
      </c>
      <c r="AR2000">
        <f>IF($A2000="","",SUMIFS($BH$2:$BH$2500,$W$2:$W$2500,$A2000))</f>
      </c>
      <c r="AS2000">
        <f>IF($A2000="","",SUMIFS($BI$2:$BI$2500,$W$2:$W$2500,$A2000))</f>
      </c>
      <c r="AT2000">
        <f>IF($A2000="","",SUMIFS($BJ$2:$BJ$2500,$W$2:$W$2500,$A2000))</f>
      </c>
      <c r="AU2000">
        <f>IF($A2000="","",SUMIFS($BK$2:$BK$2500,$W$2:$W$2500,$A2000))</f>
      </c>
      <c r="AV2000">
        <f>IF($A2000="","",SUMIFS($BL$2:$BL$2500,$W$2:$W$2500,$A2000))</f>
      </c>
      <c r="AW2000">
        <f>IF($A2000="","",SUMIFS($BM$2:$BM$2500,$W$2:$W$2500,$A2000))</f>
      </c>
      <c r="AX2000">
        <f>IF($A2000="","",SUMIFS($BN$2:$BN$2500,$W$2:$W$2500,$A2000))</f>
      </c>
      <c r="AY2000">
        <f>IF($A2000="","",SUMIFS($BO$2:$BO$2500,$W$2:$W$2500,$A2000))</f>
      </c>
      <c r="AZ2000">
        <f>IF($A2000="","",SUMIFS($BP$2:$BP$2500,$W$2:$W$2500,$A2000))</f>
      </c>
      <c r="BA2000">
        <f>IF($A2000="","",SUMIFS($BQ$2:$BQ$2500,$W$2:$W$2500,$A2000))</f>
      </c>
      <c r="BB2000">
        <f>IF($A2000="","",SUMIFS($BR$2:$BR$2500,$W$2:$W$2500,$A2000))</f>
      </c>
      <c r="BC2000">
        <f>IF($A2000="","",SUMIFS($BS$2:$BS$2500,$W$2:$W$2500,$A2000))</f>
      </c>
      <c r="BD2000">
        <f>IF($A2000="","",SUMIFS($BT$2:$BT$2500,$W$2:$W$2500,$A2000))</f>
      </c>
      <c r="BF2000">
        <f>IF($Z2000="","",INDEX($AO$2:$AO$2000,$Z2000))</f>
      </c>
      <c r="BG2000">
        <f>IF($Z2000="","",INDEX($AP$2:$AP$2000,$Z2000))</f>
      </c>
      <c r="BH2000">
        <f>IF($Z2000="","",INDEX($AQ$2:$AQ$2000,$Z2000))</f>
      </c>
      <c r="BI2000">
        <f>IF($Z2000="","",INDEX($AR$2:$AR$2000,$Z2000))</f>
      </c>
      <c r="BJ2000">
        <f>IF($Z2000="","",INDEX($AS$2:$AS$2000,$Z2000))</f>
      </c>
      <c r="BK2000">
        <f>IF($Z2000="","",INDEX($AT$2:$AT$2000,$Z2000))</f>
      </c>
      <c r="BL2000">
        <f>IF($Z2000="","",INDEX($AU$2:$AU$2000,$Z2000))</f>
      </c>
      <c r="BM2000">
        <f>IF($Z2000="","",INDEX($AV$2:$AV$2000,$Z2000))</f>
      </c>
      <c r="BN2000">
        <f>IF($Z2000="","",INDEX($AW$2:$AW$2000,$Z2000))</f>
      </c>
      <c r="BO2000">
        <f>IF($Z2000="","",INDEX($AX$2:$AX$2000,$Z2000))</f>
      </c>
      <c r="BP2000">
        <f>IF($Z2000="","",INDEX($AY$2:$AY$2000,$Z2000))</f>
      </c>
      <c r="BQ2000">
        <f>IF($Z2000="","",INDEX($AZ$2:$AZ$2000,$Z2000))</f>
      </c>
      <c r="BR2000">
        <f>IF($Z2000="","",INDEX($BA$2:$BA$2000,$Z2000))</f>
      </c>
      <c r="BS2000">
        <f>IF($Z2000="","",INDEX($BB$2:$BB$2000,$Z2000))</f>
      </c>
      <c r="BT2000">
        <f>IF($Z2000="","",INDEX($BC$2:$BC$2000,$Z2000))</f>
      </c>
      <c r="BV2000">
        <f>IF(OR($A2000="",$P2000&lt;&gt;"Yes",$AH2000="Yes"),"",1+N($AG2000))</f>
      </c>
      <c r="BW2000">
        <f>IF($A2000="","",COUNTIFS($W$2:$W$2500,$A2000,$BZ$2:$BZ$2500,"Yes")+COUNTIFS($X$2:$X$2500,$A2000,$BY$2:$BY$2500,"Yes"))</f>
      </c>
      <c r="BX2000">
        <f>IF(OR($A2000="",$P2000="Yes"),"",IF(N($BW2000)=0,0,1+SUMIFS($CB$2:$CB$2500,$W$2:$W$2500,$A2000)+SUMIFS($CA$2:$CA$2500,$X$2:$X$2500,$A2000)))</f>
      </c>
      <c r="BY2000" t="str">
        <f>IF($Y2000="","",INDEX($AH$2:$AH$2000,$Y2000)&amp;"")</f>
      </c>
      <c r="BZ2000" t="str">
        <f>IF($Z2000="","",INDEX($AH$2:$AH$2000,$Z2000)&amp;"")</f>
      </c>
      <c r="CA2000">
        <f>IF($Y2000="","",INDEX($BV$2:$BV$2000,$Y2000))</f>
      </c>
      <c r="CB2000">
        <f>IF($Z2000="","",INDEX($BV$2:$BV$2000,$Z2000))</f>
      </c>
    </row>
    <row r="2001">
      <c r="T2001">
        <f>IF($Y2001="","",INDEX($B$2:$B$2000,$Y2001))</f>
      </c>
      <c r="U2001">
        <f>IF($Z2001="","",INDEX($B$2:$B$2000,$Z2001))</f>
      </c>
      <c r="V2001">
        <f>IF(OR($T2001="",$U2001=""),"",$U2001-$T2001)</f>
      </c>
      <c r="W2001" t="str">
        <f>IF(TRIM(INDEX(connections!$A:$A,ROW()))="","",TRIM(INDEX(connections!$A:$A,ROW())))</f>
      </c>
      <c r="X2001" t="str">
        <f>IF($W2001="","",TRIM(INDEX(connections!$B:$B,ROW())))</f>
      </c>
      <c r="Y2001">
        <f>IF($W2001="","",IFERROR(MATCH($W2001,$A$2:$A$2000,0),""))</f>
      </c>
      <c r="Z2001">
        <f>IF($X2001="","",IFERROR(MATCH($X2001,$A$2:$A$2000,0),""))</f>
      </c>
      <c r="AA2001" t="str">
        <f>IF($Y2001="","",INDEX($P$2:$P$2000,$Y2001))</f>
      </c>
      <c r="AB2001" t="str">
        <f>IF($Z2001="","",INDEX($P$2:$P$2000,$Z2001))</f>
      </c>
      <c r="AC2001">
        <f>IF(AND($AA2001="Yes",$AB2001="Yes"),1,"")</f>
      </c>
      <c r="AD2001">
        <f>IF(OR($Y2001="",$Z2001=""),"",IF(INDEX($C$2:$C$2000,$Y2001)=INDEX($C$2:$C$2000,$Z2001),0,1))</f>
      </c>
      <c r="AE2001">
        <f>IF($AC2001&lt;&gt;1,"",IF(AND(INDEX($AG$2:$AG$2000,$Y2001)=1,INDEX($AG$2:$AG$2000,$Z2001)=1),1,""))</f>
      </c>
      <c r="BF2001">
        <f>IF($Z2001="","",INDEX($AO$2:$AO$2000,$Z2001))</f>
      </c>
      <c r="BG2001">
        <f>IF($Z2001="","",INDEX($AP$2:$AP$2000,$Z2001))</f>
      </c>
      <c r="BH2001">
        <f>IF($Z2001="","",INDEX($AQ$2:$AQ$2000,$Z2001))</f>
      </c>
      <c r="BI2001">
        <f>IF($Z2001="","",INDEX($AR$2:$AR$2000,$Z2001))</f>
      </c>
      <c r="BJ2001">
        <f>IF($Z2001="","",INDEX($AS$2:$AS$2000,$Z2001))</f>
      </c>
      <c r="BK2001">
        <f>IF($Z2001="","",INDEX($AT$2:$AT$2000,$Z2001))</f>
      </c>
      <c r="BL2001">
        <f>IF($Z2001="","",INDEX($AU$2:$AU$2000,$Z2001))</f>
      </c>
      <c r="BM2001">
        <f>IF($Z2001="","",INDEX($AV$2:$AV$2000,$Z2001))</f>
      </c>
      <c r="BN2001">
        <f>IF($Z2001="","",INDEX($AW$2:$AW$2000,$Z2001))</f>
      </c>
      <c r="BO2001">
        <f>IF($Z2001="","",INDEX($AX$2:$AX$2000,$Z2001))</f>
      </c>
      <c r="BP2001">
        <f>IF($Z2001="","",INDEX($AY$2:$AY$2000,$Z2001))</f>
      </c>
      <c r="BQ2001">
        <f>IF($Z2001="","",INDEX($AZ$2:$AZ$2000,$Z2001))</f>
      </c>
      <c r="BR2001">
        <f>IF($Z2001="","",INDEX($BA$2:$BA$2000,$Z2001))</f>
      </c>
      <c r="BS2001">
        <f>IF($Z2001="","",INDEX($BB$2:$BB$2000,$Z2001))</f>
      </c>
      <c r="BT2001">
        <f>IF($Z2001="","",INDEX($BC$2:$BC$2000,$Z2001))</f>
      </c>
      <c r="BY2001" t="str">
        <f>IF($Y2001="","",INDEX($AH$2:$AH$2000,$Y2001)&amp;"")</f>
      </c>
      <c r="BZ2001" t="str">
        <f>IF($Z2001="","",INDEX($AH$2:$AH$2000,$Z2001)&amp;"")</f>
      </c>
      <c r="CA2001">
        <f>IF($Y2001="","",INDEX($BV$2:$BV$2000,$Y2001))</f>
      </c>
      <c r="CB2001">
        <f>IF($Z2001="","",INDEX($BV$2:$BV$2000,$Z2001))</f>
      </c>
    </row>
    <row r="2002">
      <c r="T2002">
        <f>IF($Y2002="","",INDEX($B$2:$B$2000,$Y2002))</f>
      </c>
      <c r="U2002">
        <f>IF($Z2002="","",INDEX($B$2:$B$2000,$Z2002))</f>
      </c>
      <c r="V2002">
        <f>IF(OR($T2002="",$U2002=""),"",$U2002-$T2002)</f>
      </c>
      <c r="W2002" t="str">
        <f>IF(TRIM(INDEX(connections!$A:$A,ROW()))="","",TRIM(INDEX(connections!$A:$A,ROW())))</f>
      </c>
      <c r="X2002" t="str">
        <f>IF($W2002="","",TRIM(INDEX(connections!$B:$B,ROW())))</f>
      </c>
      <c r="Y2002">
        <f>IF($W2002="","",IFERROR(MATCH($W2002,$A$2:$A$2000,0),""))</f>
      </c>
      <c r="Z2002">
        <f>IF($X2002="","",IFERROR(MATCH($X2002,$A$2:$A$2000,0),""))</f>
      </c>
      <c r="AA2002" t="str">
        <f>IF($Y2002="","",INDEX($P$2:$P$2000,$Y2002))</f>
      </c>
      <c r="AB2002" t="str">
        <f>IF($Z2002="","",INDEX($P$2:$P$2000,$Z2002))</f>
      </c>
      <c r="AC2002">
        <f>IF(AND($AA2002="Yes",$AB2002="Yes"),1,"")</f>
      </c>
      <c r="AD2002">
        <f>IF(OR($Y2002="",$Z2002=""),"",IF(INDEX($C$2:$C$2000,$Y2002)=INDEX($C$2:$C$2000,$Z2002),0,1))</f>
      </c>
      <c r="AE2002">
        <f>IF($AC2002&lt;&gt;1,"",IF(AND(INDEX($AG$2:$AG$2000,$Y2002)=1,INDEX($AG$2:$AG$2000,$Z2002)=1),1,""))</f>
      </c>
      <c r="BF2002">
        <f>IF($Z2002="","",INDEX($AO$2:$AO$2000,$Z2002))</f>
      </c>
      <c r="BG2002">
        <f>IF($Z2002="","",INDEX($AP$2:$AP$2000,$Z2002))</f>
      </c>
      <c r="BH2002">
        <f>IF($Z2002="","",INDEX($AQ$2:$AQ$2000,$Z2002))</f>
      </c>
      <c r="BI2002">
        <f>IF($Z2002="","",INDEX($AR$2:$AR$2000,$Z2002))</f>
      </c>
      <c r="BJ2002">
        <f>IF($Z2002="","",INDEX($AS$2:$AS$2000,$Z2002))</f>
      </c>
      <c r="BK2002">
        <f>IF($Z2002="","",INDEX($AT$2:$AT$2000,$Z2002))</f>
      </c>
      <c r="BL2002">
        <f>IF($Z2002="","",INDEX($AU$2:$AU$2000,$Z2002))</f>
      </c>
      <c r="BM2002">
        <f>IF($Z2002="","",INDEX($AV$2:$AV$2000,$Z2002))</f>
      </c>
      <c r="BN2002">
        <f>IF($Z2002="","",INDEX($AW$2:$AW$2000,$Z2002))</f>
      </c>
      <c r="BO2002">
        <f>IF($Z2002="","",INDEX($AX$2:$AX$2000,$Z2002))</f>
      </c>
      <c r="BP2002">
        <f>IF($Z2002="","",INDEX($AY$2:$AY$2000,$Z2002))</f>
      </c>
      <c r="BQ2002">
        <f>IF($Z2002="","",INDEX($AZ$2:$AZ$2000,$Z2002))</f>
      </c>
      <c r="BR2002">
        <f>IF($Z2002="","",INDEX($BA$2:$BA$2000,$Z2002))</f>
      </c>
      <c r="BS2002">
        <f>IF($Z2002="","",INDEX($BB$2:$BB$2000,$Z2002))</f>
      </c>
      <c r="BT2002">
        <f>IF($Z2002="","",INDEX($BC$2:$BC$2000,$Z2002))</f>
      </c>
      <c r="BY2002" t="str">
        <f>IF($Y2002="","",INDEX($AH$2:$AH$2000,$Y2002)&amp;"")</f>
      </c>
      <c r="BZ2002" t="str">
        <f>IF($Z2002="","",INDEX($AH$2:$AH$2000,$Z2002)&amp;"")</f>
      </c>
      <c r="CA2002">
        <f>IF($Y2002="","",INDEX($BV$2:$BV$2000,$Y2002))</f>
      </c>
      <c r="CB2002">
        <f>IF($Z2002="","",INDEX($BV$2:$BV$2000,$Z2002))</f>
      </c>
    </row>
    <row r="2003">
      <c r="T2003">
        <f>IF($Y2003="","",INDEX($B$2:$B$2000,$Y2003))</f>
      </c>
      <c r="U2003">
        <f>IF($Z2003="","",INDEX($B$2:$B$2000,$Z2003))</f>
      </c>
      <c r="V2003">
        <f>IF(OR($T2003="",$U2003=""),"",$U2003-$T2003)</f>
      </c>
      <c r="W2003" t="str">
        <f>IF(TRIM(INDEX(connections!$A:$A,ROW()))="","",TRIM(INDEX(connections!$A:$A,ROW())))</f>
      </c>
      <c r="X2003" t="str">
        <f>IF($W2003="","",TRIM(INDEX(connections!$B:$B,ROW())))</f>
      </c>
      <c r="Y2003">
        <f>IF($W2003="","",IFERROR(MATCH($W2003,$A$2:$A$2000,0),""))</f>
      </c>
      <c r="Z2003">
        <f>IF($X2003="","",IFERROR(MATCH($X2003,$A$2:$A$2000,0),""))</f>
      </c>
      <c r="AA2003" t="str">
        <f>IF($Y2003="","",INDEX($P$2:$P$2000,$Y2003))</f>
      </c>
      <c r="AB2003" t="str">
        <f>IF($Z2003="","",INDEX($P$2:$P$2000,$Z2003))</f>
      </c>
      <c r="AC2003">
        <f>IF(AND($AA2003="Yes",$AB2003="Yes"),1,"")</f>
      </c>
      <c r="AD2003">
        <f>IF(OR($Y2003="",$Z2003=""),"",IF(INDEX($C$2:$C$2000,$Y2003)=INDEX($C$2:$C$2000,$Z2003),0,1))</f>
      </c>
      <c r="AE2003">
        <f>IF($AC2003&lt;&gt;1,"",IF(AND(INDEX($AG$2:$AG$2000,$Y2003)=1,INDEX($AG$2:$AG$2000,$Z2003)=1),1,""))</f>
      </c>
      <c r="BF2003">
        <f>IF($Z2003="","",INDEX($AO$2:$AO$2000,$Z2003))</f>
      </c>
      <c r="BG2003">
        <f>IF($Z2003="","",INDEX($AP$2:$AP$2000,$Z2003))</f>
      </c>
      <c r="BH2003">
        <f>IF($Z2003="","",INDEX($AQ$2:$AQ$2000,$Z2003))</f>
      </c>
      <c r="BI2003">
        <f>IF($Z2003="","",INDEX($AR$2:$AR$2000,$Z2003))</f>
      </c>
      <c r="BJ2003">
        <f>IF($Z2003="","",INDEX($AS$2:$AS$2000,$Z2003))</f>
      </c>
      <c r="BK2003">
        <f>IF($Z2003="","",INDEX($AT$2:$AT$2000,$Z2003))</f>
      </c>
      <c r="BL2003">
        <f>IF($Z2003="","",INDEX($AU$2:$AU$2000,$Z2003))</f>
      </c>
      <c r="BM2003">
        <f>IF($Z2003="","",INDEX($AV$2:$AV$2000,$Z2003))</f>
      </c>
      <c r="BN2003">
        <f>IF($Z2003="","",INDEX($AW$2:$AW$2000,$Z2003))</f>
      </c>
      <c r="BO2003">
        <f>IF($Z2003="","",INDEX($AX$2:$AX$2000,$Z2003))</f>
      </c>
      <c r="BP2003">
        <f>IF($Z2003="","",INDEX($AY$2:$AY$2000,$Z2003))</f>
      </c>
      <c r="BQ2003">
        <f>IF($Z2003="","",INDEX($AZ$2:$AZ$2000,$Z2003))</f>
      </c>
      <c r="BR2003">
        <f>IF($Z2003="","",INDEX($BA$2:$BA$2000,$Z2003))</f>
      </c>
      <c r="BS2003">
        <f>IF($Z2003="","",INDEX($BB$2:$BB$2000,$Z2003))</f>
      </c>
      <c r="BT2003">
        <f>IF($Z2003="","",INDEX($BC$2:$BC$2000,$Z2003))</f>
      </c>
      <c r="BY2003" t="str">
        <f>IF($Y2003="","",INDEX($AH$2:$AH$2000,$Y2003)&amp;"")</f>
      </c>
      <c r="BZ2003" t="str">
        <f>IF($Z2003="","",INDEX($AH$2:$AH$2000,$Z2003)&amp;"")</f>
      </c>
      <c r="CA2003">
        <f>IF($Y2003="","",INDEX($BV$2:$BV$2000,$Y2003))</f>
      </c>
      <c r="CB2003">
        <f>IF($Z2003="","",INDEX($BV$2:$BV$2000,$Z2003))</f>
      </c>
    </row>
    <row r="2004">
      <c r="T2004">
        <f>IF($Y2004="","",INDEX($B$2:$B$2000,$Y2004))</f>
      </c>
      <c r="U2004">
        <f>IF($Z2004="","",INDEX($B$2:$B$2000,$Z2004))</f>
      </c>
      <c r="V2004">
        <f>IF(OR($T2004="",$U2004=""),"",$U2004-$T2004)</f>
      </c>
      <c r="W2004" t="str">
        <f>IF(TRIM(INDEX(connections!$A:$A,ROW()))="","",TRIM(INDEX(connections!$A:$A,ROW())))</f>
      </c>
      <c r="X2004" t="str">
        <f>IF($W2004="","",TRIM(INDEX(connections!$B:$B,ROW())))</f>
      </c>
      <c r="Y2004">
        <f>IF($W2004="","",IFERROR(MATCH($W2004,$A$2:$A$2000,0),""))</f>
      </c>
      <c r="Z2004">
        <f>IF($X2004="","",IFERROR(MATCH($X2004,$A$2:$A$2000,0),""))</f>
      </c>
      <c r="AA2004" t="str">
        <f>IF($Y2004="","",INDEX($P$2:$P$2000,$Y2004))</f>
      </c>
      <c r="AB2004" t="str">
        <f>IF($Z2004="","",INDEX($P$2:$P$2000,$Z2004))</f>
      </c>
      <c r="AC2004">
        <f>IF(AND($AA2004="Yes",$AB2004="Yes"),1,"")</f>
      </c>
      <c r="AD2004">
        <f>IF(OR($Y2004="",$Z2004=""),"",IF(INDEX($C$2:$C$2000,$Y2004)=INDEX($C$2:$C$2000,$Z2004),0,1))</f>
      </c>
      <c r="AE2004">
        <f>IF($AC2004&lt;&gt;1,"",IF(AND(INDEX($AG$2:$AG$2000,$Y2004)=1,INDEX($AG$2:$AG$2000,$Z2004)=1),1,""))</f>
      </c>
      <c r="BF2004">
        <f>IF($Z2004="","",INDEX($AO$2:$AO$2000,$Z2004))</f>
      </c>
      <c r="BG2004">
        <f>IF($Z2004="","",INDEX($AP$2:$AP$2000,$Z2004))</f>
      </c>
      <c r="BH2004">
        <f>IF($Z2004="","",INDEX($AQ$2:$AQ$2000,$Z2004))</f>
      </c>
      <c r="BI2004">
        <f>IF($Z2004="","",INDEX($AR$2:$AR$2000,$Z2004))</f>
      </c>
      <c r="BJ2004">
        <f>IF($Z2004="","",INDEX($AS$2:$AS$2000,$Z2004))</f>
      </c>
      <c r="BK2004">
        <f>IF($Z2004="","",INDEX($AT$2:$AT$2000,$Z2004))</f>
      </c>
      <c r="BL2004">
        <f>IF($Z2004="","",INDEX($AU$2:$AU$2000,$Z2004))</f>
      </c>
      <c r="BM2004">
        <f>IF($Z2004="","",INDEX($AV$2:$AV$2000,$Z2004))</f>
      </c>
      <c r="BN2004">
        <f>IF($Z2004="","",INDEX($AW$2:$AW$2000,$Z2004))</f>
      </c>
      <c r="BO2004">
        <f>IF($Z2004="","",INDEX($AX$2:$AX$2000,$Z2004))</f>
      </c>
      <c r="BP2004">
        <f>IF($Z2004="","",INDEX($AY$2:$AY$2000,$Z2004))</f>
      </c>
      <c r="BQ2004">
        <f>IF($Z2004="","",INDEX($AZ$2:$AZ$2000,$Z2004))</f>
      </c>
      <c r="BR2004">
        <f>IF($Z2004="","",INDEX($BA$2:$BA$2000,$Z2004))</f>
      </c>
      <c r="BS2004">
        <f>IF($Z2004="","",INDEX($BB$2:$BB$2000,$Z2004))</f>
      </c>
      <c r="BT2004">
        <f>IF($Z2004="","",INDEX($BC$2:$BC$2000,$Z2004))</f>
      </c>
      <c r="BY2004" t="str">
        <f>IF($Y2004="","",INDEX($AH$2:$AH$2000,$Y2004)&amp;"")</f>
      </c>
      <c r="BZ2004" t="str">
        <f>IF($Z2004="","",INDEX($AH$2:$AH$2000,$Z2004)&amp;"")</f>
      </c>
      <c r="CA2004">
        <f>IF($Y2004="","",INDEX($BV$2:$BV$2000,$Y2004))</f>
      </c>
      <c r="CB2004">
        <f>IF($Z2004="","",INDEX($BV$2:$BV$2000,$Z2004))</f>
      </c>
    </row>
    <row r="2005">
      <c r="T2005">
        <f>IF($Y2005="","",INDEX($B$2:$B$2000,$Y2005))</f>
      </c>
      <c r="U2005">
        <f>IF($Z2005="","",INDEX($B$2:$B$2000,$Z2005))</f>
      </c>
      <c r="V2005">
        <f>IF(OR($T2005="",$U2005=""),"",$U2005-$T2005)</f>
      </c>
      <c r="W2005" t="str">
        <f>IF(TRIM(INDEX(connections!$A:$A,ROW()))="","",TRIM(INDEX(connections!$A:$A,ROW())))</f>
      </c>
      <c r="X2005" t="str">
        <f>IF($W2005="","",TRIM(INDEX(connections!$B:$B,ROW())))</f>
      </c>
      <c r="Y2005">
        <f>IF($W2005="","",IFERROR(MATCH($W2005,$A$2:$A$2000,0),""))</f>
      </c>
      <c r="Z2005">
        <f>IF($X2005="","",IFERROR(MATCH($X2005,$A$2:$A$2000,0),""))</f>
      </c>
      <c r="AA2005" t="str">
        <f>IF($Y2005="","",INDEX($P$2:$P$2000,$Y2005))</f>
      </c>
      <c r="AB2005" t="str">
        <f>IF($Z2005="","",INDEX($P$2:$P$2000,$Z2005))</f>
      </c>
      <c r="AC2005">
        <f>IF(AND($AA2005="Yes",$AB2005="Yes"),1,"")</f>
      </c>
      <c r="AD2005">
        <f>IF(OR($Y2005="",$Z2005=""),"",IF(INDEX($C$2:$C$2000,$Y2005)=INDEX($C$2:$C$2000,$Z2005),0,1))</f>
      </c>
      <c r="AE2005">
        <f>IF($AC2005&lt;&gt;1,"",IF(AND(INDEX($AG$2:$AG$2000,$Y2005)=1,INDEX($AG$2:$AG$2000,$Z2005)=1),1,""))</f>
      </c>
      <c r="BF2005">
        <f>IF($Z2005="","",INDEX($AO$2:$AO$2000,$Z2005))</f>
      </c>
      <c r="BG2005">
        <f>IF($Z2005="","",INDEX($AP$2:$AP$2000,$Z2005))</f>
      </c>
      <c r="BH2005">
        <f>IF($Z2005="","",INDEX($AQ$2:$AQ$2000,$Z2005))</f>
      </c>
      <c r="BI2005">
        <f>IF($Z2005="","",INDEX($AR$2:$AR$2000,$Z2005))</f>
      </c>
      <c r="BJ2005">
        <f>IF($Z2005="","",INDEX($AS$2:$AS$2000,$Z2005))</f>
      </c>
      <c r="BK2005">
        <f>IF($Z2005="","",INDEX($AT$2:$AT$2000,$Z2005))</f>
      </c>
      <c r="BL2005">
        <f>IF($Z2005="","",INDEX($AU$2:$AU$2000,$Z2005))</f>
      </c>
      <c r="BM2005">
        <f>IF($Z2005="","",INDEX($AV$2:$AV$2000,$Z2005))</f>
      </c>
      <c r="BN2005">
        <f>IF($Z2005="","",INDEX($AW$2:$AW$2000,$Z2005))</f>
      </c>
      <c r="BO2005">
        <f>IF($Z2005="","",INDEX($AX$2:$AX$2000,$Z2005))</f>
      </c>
      <c r="BP2005">
        <f>IF($Z2005="","",INDEX($AY$2:$AY$2000,$Z2005))</f>
      </c>
      <c r="BQ2005">
        <f>IF($Z2005="","",INDEX($AZ$2:$AZ$2000,$Z2005))</f>
      </c>
      <c r="BR2005">
        <f>IF($Z2005="","",INDEX($BA$2:$BA$2000,$Z2005))</f>
      </c>
      <c r="BS2005">
        <f>IF($Z2005="","",INDEX($BB$2:$BB$2000,$Z2005))</f>
      </c>
      <c r="BT2005">
        <f>IF($Z2005="","",INDEX($BC$2:$BC$2000,$Z2005))</f>
      </c>
      <c r="BY2005" t="str">
        <f>IF($Y2005="","",INDEX($AH$2:$AH$2000,$Y2005)&amp;"")</f>
      </c>
      <c r="BZ2005" t="str">
        <f>IF($Z2005="","",INDEX($AH$2:$AH$2000,$Z2005)&amp;"")</f>
      </c>
      <c r="CA2005">
        <f>IF($Y2005="","",INDEX($BV$2:$BV$2000,$Y2005))</f>
      </c>
      <c r="CB2005">
        <f>IF($Z2005="","",INDEX($BV$2:$BV$2000,$Z2005))</f>
      </c>
    </row>
    <row r="2006">
      <c r="T2006">
        <f>IF($Y2006="","",INDEX($B$2:$B$2000,$Y2006))</f>
      </c>
      <c r="U2006">
        <f>IF($Z2006="","",INDEX($B$2:$B$2000,$Z2006))</f>
      </c>
      <c r="V2006">
        <f>IF(OR($T2006="",$U2006=""),"",$U2006-$T2006)</f>
      </c>
      <c r="W2006" t="str">
        <f>IF(TRIM(INDEX(connections!$A:$A,ROW()))="","",TRIM(INDEX(connections!$A:$A,ROW())))</f>
      </c>
      <c r="X2006" t="str">
        <f>IF($W2006="","",TRIM(INDEX(connections!$B:$B,ROW())))</f>
      </c>
      <c r="Y2006">
        <f>IF($W2006="","",IFERROR(MATCH($W2006,$A$2:$A$2000,0),""))</f>
      </c>
      <c r="Z2006">
        <f>IF($X2006="","",IFERROR(MATCH($X2006,$A$2:$A$2000,0),""))</f>
      </c>
      <c r="AA2006" t="str">
        <f>IF($Y2006="","",INDEX($P$2:$P$2000,$Y2006))</f>
      </c>
      <c r="AB2006" t="str">
        <f>IF($Z2006="","",INDEX($P$2:$P$2000,$Z2006))</f>
      </c>
      <c r="AC2006">
        <f>IF(AND($AA2006="Yes",$AB2006="Yes"),1,"")</f>
      </c>
      <c r="AD2006">
        <f>IF(OR($Y2006="",$Z2006=""),"",IF(INDEX($C$2:$C$2000,$Y2006)=INDEX($C$2:$C$2000,$Z2006),0,1))</f>
      </c>
      <c r="AE2006">
        <f>IF($AC2006&lt;&gt;1,"",IF(AND(INDEX($AG$2:$AG$2000,$Y2006)=1,INDEX($AG$2:$AG$2000,$Z2006)=1),1,""))</f>
      </c>
      <c r="BF2006">
        <f>IF($Z2006="","",INDEX($AO$2:$AO$2000,$Z2006))</f>
      </c>
      <c r="BG2006">
        <f>IF($Z2006="","",INDEX($AP$2:$AP$2000,$Z2006))</f>
      </c>
      <c r="BH2006">
        <f>IF($Z2006="","",INDEX($AQ$2:$AQ$2000,$Z2006))</f>
      </c>
      <c r="BI2006">
        <f>IF($Z2006="","",INDEX($AR$2:$AR$2000,$Z2006))</f>
      </c>
      <c r="BJ2006">
        <f>IF($Z2006="","",INDEX($AS$2:$AS$2000,$Z2006))</f>
      </c>
      <c r="BK2006">
        <f>IF($Z2006="","",INDEX($AT$2:$AT$2000,$Z2006))</f>
      </c>
      <c r="BL2006">
        <f>IF($Z2006="","",INDEX($AU$2:$AU$2000,$Z2006))</f>
      </c>
      <c r="BM2006">
        <f>IF($Z2006="","",INDEX($AV$2:$AV$2000,$Z2006))</f>
      </c>
      <c r="BN2006">
        <f>IF($Z2006="","",INDEX($AW$2:$AW$2000,$Z2006))</f>
      </c>
      <c r="BO2006">
        <f>IF($Z2006="","",INDEX($AX$2:$AX$2000,$Z2006))</f>
      </c>
      <c r="BP2006">
        <f>IF($Z2006="","",INDEX($AY$2:$AY$2000,$Z2006))</f>
      </c>
      <c r="BQ2006">
        <f>IF($Z2006="","",INDEX($AZ$2:$AZ$2000,$Z2006))</f>
      </c>
      <c r="BR2006">
        <f>IF($Z2006="","",INDEX($BA$2:$BA$2000,$Z2006))</f>
      </c>
      <c r="BS2006">
        <f>IF($Z2006="","",INDEX($BB$2:$BB$2000,$Z2006))</f>
      </c>
      <c r="BT2006">
        <f>IF($Z2006="","",INDEX($BC$2:$BC$2000,$Z2006))</f>
      </c>
      <c r="BY2006" t="str">
        <f>IF($Y2006="","",INDEX($AH$2:$AH$2000,$Y2006)&amp;"")</f>
      </c>
      <c r="BZ2006" t="str">
        <f>IF($Z2006="","",INDEX($AH$2:$AH$2000,$Z2006)&amp;"")</f>
      </c>
      <c r="CA2006">
        <f>IF($Y2006="","",INDEX($BV$2:$BV$2000,$Y2006))</f>
      </c>
      <c r="CB2006">
        <f>IF($Z2006="","",INDEX($BV$2:$BV$2000,$Z2006))</f>
      </c>
    </row>
    <row r="2007">
      <c r="T2007">
        <f>IF($Y2007="","",INDEX($B$2:$B$2000,$Y2007))</f>
      </c>
      <c r="U2007">
        <f>IF($Z2007="","",INDEX($B$2:$B$2000,$Z2007))</f>
      </c>
      <c r="V2007">
        <f>IF(OR($T2007="",$U2007=""),"",$U2007-$T2007)</f>
      </c>
      <c r="W2007" t="str">
        <f>IF(TRIM(INDEX(connections!$A:$A,ROW()))="","",TRIM(INDEX(connections!$A:$A,ROW())))</f>
      </c>
      <c r="X2007" t="str">
        <f>IF($W2007="","",TRIM(INDEX(connections!$B:$B,ROW())))</f>
      </c>
      <c r="Y2007">
        <f>IF($W2007="","",IFERROR(MATCH($W2007,$A$2:$A$2000,0),""))</f>
      </c>
      <c r="Z2007">
        <f>IF($X2007="","",IFERROR(MATCH($X2007,$A$2:$A$2000,0),""))</f>
      </c>
      <c r="AA2007" t="str">
        <f>IF($Y2007="","",INDEX($P$2:$P$2000,$Y2007))</f>
      </c>
      <c r="AB2007" t="str">
        <f>IF($Z2007="","",INDEX($P$2:$P$2000,$Z2007))</f>
      </c>
      <c r="AC2007">
        <f>IF(AND($AA2007="Yes",$AB2007="Yes"),1,"")</f>
      </c>
      <c r="AD2007">
        <f>IF(OR($Y2007="",$Z2007=""),"",IF(INDEX($C$2:$C$2000,$Y2007)=INDEX($C$2:$C$2000,$Z2007),0,1))</f>
      </c>
      <c r="AE2007">
        <f>IF($AC2007&lt;&gt;1,"",IF(AND(INDEX($AG$2:$AG$2000,$Y2007)=1,INDEX($AG$2:$AG$2000,$Z2007)=1),1,""))</f>
      </c>
      <c r="BF2007">
        <f>IF($Z2007="","",INDEX($AO$2:$AO$2000,$Z2007))</f>
      </c>
      <c r="BG2007">
        <f>IF($Z2007="","",INDEX($AP$2:$AP$2000,$Z2007))</f>
      </c>
      <c r="BH2007">
        <f>IF($Z2007="","",INDEX($AQ$2:$AQ$2000,$Z2007))</f>
      </c>
      <c r="BI2007">
        <f>IF($Z2007="","",INDEX($AR$2:$AR$2000,$Z2007))</f>
      </c>
      <c r="BJ2007">
        <f>IF($Z2007="","",INDEX($AS$2:$AS$2000,$Z2007))</f>
      </c>
      <c r="BK2007">
        <f>IF($Z2007="","",INDEX($AT$2:$AT$2000,$Z2007))</f>
      </c>
      <c r="BL2007">
        <f>IF($Z2007="","",INDEX($AU$2:$AU$2000,$Z2007))</f>
      </c>
      <c r="BM2007">
        <f>IF($Z2007="","",INDEX($AV$2:$AV$2000,$Z2007))</f>
      </c>
      <c r="BN2007">
        <f>IF($Z2007="","",INDEX($AW$2:$AW$2000,$Z2007))</f>
      </c>
      <c r="BO2007">
        <f>IF($Z2007="","",INDEX($AX$2:$AX$2000,$Z2007))</f>
      </c>
      <c r="BP2007">
        <f>IF($Z2007="","",INDEX($AY$2:$AY$2000,$Z2007))</f>
      </c>
      <c r="BQ2007">
        <f>IF($Z2007="","",INDEX($AZ$2:$AZ$2000,$Z2007))</f>
      </c>
      <c r="BR2007">
        <f>IF($Z2007="","",INDEX($BA$2:$BA$2000,$Z2007))</f>
      </c>
      <c r="BS2007">
        <f>IF($Z2007="","",INDEX($BB$2:$BB$2000,$Z2007))</f>
      </c>
      <c r="BT2007">
        <f>IF($Z2007="","",INDEX($BC$2:$BC$2000,$Z2007))</f>
      </c>
      <c r="BY2007" t="str">
        <f>IF($Y2007="","",INDEX($AH$2:$AH$2000,$Y2007)&amp;"")</f>
      </c>
      <c r="BZ2007" t="str">
        <f>IF($Z2007="","",INDEX($AH$2:$AH$2000,$Z2007)&amp;"")</f>
      </c>
      <c r="CA2007">
        <f>IF($Y2007="","",INDEX($BV$2:$BV$2000,$Y2007))</f>
      </c>
      <c r="CB2007">
        <f>IF($Z2007="","",INDEX($BV$2:$BV$2000,$Z2007))</f>
      </c>
    </row>
    <row r="2008">
      <c r="T2008">
        <f>IF($Y2008="","",INDEX($B$2:$B$2000,$Y2008))</f>
      </c>
      <c r="U2008">
        <f>IF($Z2008="","",INDEX($B$2:$B$2000,$Z2008))</f>
      </c>
      <c r="V2008">
        <f>IF(OR($T2008="",$U2008=""),"",$U2008-$T2008)</f>
      </c>
      <c r="W2008" t="str">
        <f>IF(TRIM(INDEX(connections!$A:$A,ROW()))="","",TRIM(INDEX(connections!$A:$A,ROW())))</f>
      </c>
      <c r="X2008" t="str">
        <f>IF($W2008="","",TRIM(INDEX(connections!$B:$B,ROW())))</f>
      </c>
      <c r="Y2008">
        <f>IF($W2008="","",IFERROR(MATCH($W2008,$A$2:$A$2000,0),""))</f>
      </c>
      <c r="Z2008">
        <f>IF($X2008="","",IFERROR(MATCH($X2008,$A$2:$A$2000,0),""))</f>
      </c>
      <c r="AA2008" t="str">
        <f>IF($Y2008="","",INDEX($P$2:$P$2000,$Y2008))</f>
      </c>
      <c r="AB2008" t="str">
        <f>IF($Z2008="","",INDEX($P$2:$P$2000,$Z2008))</f>
      </c>
      <c r="AC2008">
        <f>IF(AND($AA2008="Yes",$AB2008="Yes"),1,"")</f>
      </c>
      <c r="AD2008">
        <f>IF(OR($Y2008="",$Z2008=""),"",IF(INDEX($C$2:$C$2000,$Y2008)=INDEX($C$2:$C$2000,$Z2008),0,1))</f>
      </c>
      <c r="AE2008">
        <f>IF($AC2008&lt;&gt;1,"",IF(AND(INDEX($AG$2:$AG$2000,$Y2008)=1,INDEX($AG$2:$AG$2000,$Z2008)=1),1,""))</f>
      </c>
      <c r="BF2008">
        <f>IF($Z2008="","",INDEX($AO$2:$AO$2000,$Z2008))</f>
      </c>
      <c r="BG2008">
        <f>IF($Z2008="","",INDEX($AP$2:$AP$2000,$Z2008))</f>
      </c>
      <c r="BH2008">
        <f>IF($Z2008="","",INDEX($AQ$2:$AQ$2000,$Z2008))</f>
      </c>
      <c r="BI2008">
        <f>IF($Z2008="","",INDEX($AR$2:$AR$2000,$Z2008))</f>
      </c>
      <c r="BJ2008">
        <f>IF($Z2008="","",INDEX($AS$2:$AS$2000,$Z2008))</f>
      </c>
      <c r="BK2008">
        <f>IF($Z2008="","",INDEX($AT$2:$AT$2000,$Z2008))</f>
      </c>
      <c r="BL2008">
        <f>IF($Z2008="","",INDEX($AU$2:$AU$2000,$Z2008))</f>
      </c>
      <c r="BM2008">
        <f>IF($Z2008="","",INDEX($AV$2:$AV$2000,$Z2008))</f>
      </c>
      <c r="BN2008">
        <f>IF($Z2008="","",INDEX($AW$2:$AW$2000,$Z2008))</f>
      </c>
      <c r="BO2008">
        <f>IF($Z2008="","",INDEX($AX$2:$AX$2000,$Z2008))</f>
      </c>
      <c r="BP2008">
        <f>IF($Z2008="","",INDEX($AY$2:$AY$2000,$Z2008))</f>
      </c>
      <c r="BQ2008">
        <f>IF($Z2008="","",INDEX($AZ$2:$AZ$2000,$Z2008))</f>
      </c>
      <c r="BR2008">
        <f>IF($Z2008="","",INDEX($BA$2:$BA$2000,$Z2008))</f>
      </c>
      <c r="BS2008">
        <f>IF($Z2008="","",INDEX($BB$2:$BB$2000,$Z2008))</f>
      </c>
      <c r="BT2008">
        <f>IF($Z2008="","",INDEX($BC$2:$BC$2000,$Z2008))</f>
      </c>
      <c r="BY2008" t="str">
        <f>IF($Y2008="","",INDEX($AH$2:$AH$2000,$Y2008)&amp;"")</f>
      </c>
      <c r="BZ2008" t="str">
        <f>IF($Z2008="","",INDEX($AH$2:$AH$2000,$Z2008)&amp;"")</f>
      </c>
      <c r="CA2008">
        <f>IF($Y2008="","",INDEX($BV$2:$BV$2000,$Y2008))</f>
      </c>
      <c r="CB2008">
        <f>IF($Z2008="","",INDEX($BV$2:$BV$2000,$Z2008))</f>
      </c>
    </row>
    <row r="2009">
      <c r="T2009">
        <f>IF($Y2009="","",INDEX($B$2:$B$2000,$Y2009))</f>
      </c>
      <c r="U2009">
        <f>IF($Z2009="","",INDEX($B$2:$B$2000,$Z2009))</f>
      </c>
      <c r="V2009">
        <f>IF(OR($T2009="",$U2009=""),"",$U2009-$T2009)</f>
      </c>
      <c r="W2009" t="str">
        <f>IF(TRIM(INDEX(connections!$A:$A,ROW()))="","",TRIM(INDEX(connections!$A:$A,ROW())))</f>
      </c>
      <c r="X2009" t="str">
        <f>IF($W2009="","",TRIM(INDEX(connections!$B:$B,ROW())))</f>
      </c>
      <c r="Y2009">
        <f>IF($W2009="","",IFERROR(MATCH($W2009,$A$2:$A$2000,0),""))</f>
      </c>
      <c r="Z2009">
        <f>IF($X2009="","",IFERROR(MATCH($X2009,$A$2:$A$2000,0),""))</f>
      </c>
      <c r="AA2009" t="str">
        <f>IF($Y2009="","",INDEX($P$2:$P$2000,$Y2009))</f>
      </c>
      <c r="AB2009" t="str">
        <f>IF($Z2009="","",INDEX($P$2:$P$2000,$Z2009))</f>
      </c>
      <c r="AC2009">
        <f>IF(AND($AA2009="Yes",$AB2009="Yes"),1,"")</f>
      </c>
      <c r="AD2009">
        <f>IF(OR($Y2009="",$Z2009=""),"",IF(INDEX($C$2:$C$2000,$Y2009)=INDEX($C$2:$C$2000,$Z2009),0,1))</f>
      </c>
      <c r="AE2009">
        <f>IF($AC2009&lt;&gt;1,"",IF(AND(INDEX($AG$2:$AG$2000,$Y2009)=1,INDEX($AG$2:$AG$2000,$Z2009)=1),1,""))</f>
      </c>
      <c r="BF2009">
        <f>IF($Z2009="","",INDEX($AO$2:$AO$2000,$Z2009))</f>
      </c>
      <c r="BG2009">
        <f>IF($Z2009="","",INDEX($AP$2:$AP$2000,$Z2009))</f>
      </c>
      <c r="BH2009">
        <f>IF($Z2009="","",INDEX($AQ$2:$AQ$2000,$Z2009))</f>
      </c>
      <c r="BI2009">
        <f>IF($Z2009="","",INDEX($AR$2:$AR$2000,$Z2009))</f>
      </c>
      <c r="BJ2009">
        <f>IF($Z2009="","",INDEX($AS$2:$AS$2000,$Z2009))</f>
      </c>
      <c r="BK2009">
        <f>IF($Z2009="","",INDEX($AT$2:$AT$2000,$Z2009))</f>
      </c>
      <c r="BL2009">
        <f>IF($Z2009="","",INDEX($AU$2:$AU$2000,$Z2009))</f>
      </c>
      <c r="BM2009">
        <f>IF($Z2009="","",INDEX($AV$2:$AV$2000,$Z2009))</f>
      </c>
      <c r="BN2009">
        <f>IF($Z2009="","",INDEX($AW$2:$AW$2000,$Z2009))</f>
      </c>
      <c r="BO2009">
        <f>IF($Z2009="","",INDEX($AX$2:$AX$2000,$Z2009))</f>
      </c>
      <c r="BP2009">
        <f>IF($Z2009="","",INDEX($AY$2:$AY$2000,$Z2009))</f>
      </c>
      <c r="BQ2009">
        <f>IF($Z2009="","",INDEX($AZ$2:$AZ$2000,$Z2009))</f>
      </c>
      <c r="BR2009">
        <f>IF($Z2009="","",INDEX($BA$2:$BA$2000,$Z2009))</f>
      </c>
      <c r="BS2009">
        <f>IF($Z2009="","",INDEX($BB$2:$BB$2000,$Z2009))</f>
      </c>
      <c r="BT2009">
        <f>IF($Z2009="","",INDEX($BC$2:$BC$2000,$Z2009))</f>
      </c>
      <c r="BY2009" t="str">
        <f>IF($Y2009="","",INDEX($AH$2:$AH$2000,$Y2009)&amp;"")</f>
      </c>
      <c r="BZ2009" t="str">
        <f>IF($Z2009="","",INDEX($AH$2:$AH$2000,$Z2009)&amp;"")</f>
      </c>
      <c r="CA2009">
        <f>IF($Y2009="","",INDEX($BV$2:$BV$2000,$Y2009))</f>
      </c>
      <c r="CB2009">
        <f>IF($Z2009="","",INDEX($BV$2:$BV$2000,$Z2009))</f>
      </c>
    </row>
    <row r="2010">
      <c r="T2010">
        <f>IF($Y2010="","",INDEX($B$2:$B$2000,$Y2010))</f>
      </c>
      <c r="U2010">
        <f>IF($Z2010="","",INDEX($B$2:$B$2000,$Z2010))</f>
      </c>
      <c r="V2010">
        <f>IF(OR($T2010="",$U2010=""),"",$U2010-$T2010)</f>
      </c>
      <c r="W2010" t="str">
        <f>IF(TRIM(INDEX(connections!$A:$A,ROW()))="","",TRIM(INDEX(connections!$A:$A,ROW())))</f>
      </c>
      <c r="X2010" t="str">
        <f>IF($W2010="","",TRIM(INDEX(connections!$B:$B,ROW())))</f>
      </c>
      <c r="Y2010">
        <f>IF($W2010="","",IFERROR(MATCH($W2010,$A$2:$A$2000,0),""))</f>
      </c>
      <c r="Z2010">
        <f>IF($X2010="","",IFERROR(MATCH($X2010,$A$2:$A$2000,0),""))</f>
      </c>
      <c r="AA2010" t="str">
        <f>IF($Y2010="","",INDEX($P$2:$P$2000,$Y2010))</f>
      </c>
      <c r="AB2010" t="str">
        <f>IF($Z2010="","",INDEX($P$2:$P$2000,$Z2010))</f>
      </c>
      <c r="AC2010">
        <f>IF(AND($AA2010="Yes",$AB2010="Yes"),1,"")</f>
      </c>
      <c r="AD2010">
        <f>IF(OR($Y2010="",$Z2010=""),"",IF(INDEX($C$2:$C$2000,$Y2010)=INDEX($C$2:$C$2000,$Z2010),0,1))</f>
      </c>
      <c r="AE2010">
        <f>IF($AC2010&lt;&gt;1,"",IF(AND(INDEX($AG$2:$AG$2000,$Y2010)=1,INDEX($AG$2:$AG$2000,$Z2010)=1),1,""))</f>
      </c>
      <c r="BF2010">
        <f>IF($Z2010="","",INDEX($AO$2:$AO$2000,$Z2010))</f>
      </c>
      <c r="BG2010">
        <f>IF($Z2010="","",INDEX($AP$2:$AP$2000,$Z2010))</f>
      </c>
      <c r="BH2010">
        <f>IF($Z2010="","",INDEX($AQ$2:$AQ$2000,$Z2010))</f>
      </c>
      <c r="BI2010">
        <f>IF($Z2010="","",INDEX($AR$2:$AR$2000,$Z2010))</f>
      </c>
      <c r="BJ2010">
        <f>IF($Z2010="","",INDEX($AS$2:$AS$2000,$Z2010))</f>
      </c>
      <c r="BK2010">
        <f>IF($Z2010="","",INDEX($AT$2:$AT$2000,$Z2010))</f>
      </c>
      <c r="BL2010">
        <f>IF($Z2010="","",INDEX($AU$2:$AU$2000,$Z2010))</f>
      </c>
      <c r="BM2010">
        <f>IF($Z2010="","",INDEX($AV$2:$AV$2000,$Z2010))</f>
      </c>
      <c r="BN2010">
        <f>IF($Z2010="","",INDEX($AW$2:$AW$2000,$Z2010))</f>
      </c>
      <c r="BO2010">
        <f>IF($Z2010="","",INDEX($AX$2:$AX$2000,$Z2010))</f>
      </c>
      <c r="BP2010">
        <f>IF($Z2010="","",INDEX($AY$2:$AY$2000,$Z2010))</f>
      </c>
      <c r="BQ2010">
        <f>IF($Z2010="","",INDEX($AZ$2:$AZ$2000,$Z2010))</f>
      </c>
      <c r="BR2010">
        <f>IF($Z2010="","",INDEX($BA$2:$BA$2000,$Z2010))</f>
      </c>
      <c r="BS2010">
        <f>IF($Z2010="","",INDEX($BB$2:$BB$2000,$Z2010))</f>
      </c>
      <c r="BT2010">
        <f>IF($Z2010="","",INDEX($BC$2:$BC$2000,$Z2010))</f>
      </c>
      <c r="BY2010" t="str">
        <f>IF($Y2010="","",INDEX($AH$2:$AH$2000,$Y2010)&amp;"")</f>
      </c>
      <c r="BZ2010" t="str">
        <f>IF($Z2010="","",INDEX($AH$2:$AH$2000,$Z2010)&amp;"")</f>
      </c>
      <c r="CA2010">
        <f>IF($Y2010="","",INDEX($BV$2:$BV$2000,$Y2010))</f>
      </c>
      <c r="CB2010">
        <f>IF($Z2010="","",INDEX($BV$2:$BV$2000,$Z2010))</f>
      </c>
    </row>
    <row r="2011">
      <c r="T2011">
        <f>IF($Y2011="","",INDEX($B$2:$B$2000,$Y2011))</f>
      </c>
      <c r="U2011">
        <f>IF($Z2011="","",INDEX($B$2:$B$2000,$Z2011))</f>
      </c>
      <c r="V2011">
        <f>IF(OR($T2011="",$U2011=""),"",$U2011-$T2011)</f>
      </c>
      <c r="W2011" t="str">
        <f>IF(TRIM(INDEX(connections!$A:$A,ROW()))="","",TRIM(INDEX(connections!$A:$A,ROW())))</f>
      </c>
      <c r="X2011" t="str">
        <f>IF($W2011="","",TRIM(INDEX(connections!$B:$B,ROW())))</f>
      </c>
      <c r="Y2011">
        <f>IF($W2011="","",IFERROR(MATCH($W2011,$A$2:$A$2000,0),""))</f>
      </c>
      <c r="Z2011">
        <f>IF($X2011="","",IFERROR(MATCH($X2011,$A$2:$A$2000,0),""))</f>
      </c>
      <c r="AA2011" t="str">
        <f>IF($Y2011="","",INDEX($P$2:$P$2000,$Y2011))</f>
      </c>
      <c r="AB2011" t="str">
        <f>IF($Z2011="","",INDEX($P$2:$P$2000,$Z2011))</f>
      </c>
      <c r="AC2011">
        <f>IF(AND($AA2011="Yes",$AB2011="Yes"),1,"")</f>
      </c>
      <c r="AD2011">
        <f>IF(OR($Y2011="",$Z2011=""),"",IF(INDEX($C$2:$C$2000,$Y2011)=INDEX($C$2:$C$2000,$Z2011),0,1))</f>
      </c>
      <c r="AE2011">
        <f>IF($AC2011&lt;&gt;1,"",IF(AND(INDEX($AG$2:$AG$2000,$Y2011)=1,INDEX($AG$2:$AG$2000,$Z2011)=1),1,""))</f>
      </c>
      <c r="BF2011">
        <f>IF($Z2011="","",INDEX($AO$2:$AO$2000,$Z2011))</f>
      </c>
      <c r="BG2011">
        <f>IF($Z2011="","",INDEX($AP$2:$AP$2000,$Z2011))</f>
      </c>
      <c r="BH2011">
        <f>IF($Z2011="","",INDEX($AQ$2:$AQ$2000,$Z2011))</f>
      </c>
      <c r="BI2011">
        <f>IF($Z2011="","",INDEX($AR$2:$AR$2000,$Z2011))</f>
      </c>
      <c r="BJ2011">
        <f>IF($Z2011="","",INDEX($AS$2:$AS$2000,$Z2011))</f>
      </c>
      <c r="BK2011">
        <f>IF($Z2011="","",INDEX($AT$2:$AT$2000,$Z2011))</f>
      </c>
      <c r="BL2011">
        <f>IF($Z2011="","",INDEX($AU$2:$AU$2000,$Z2011))</f>
      </c>
      <c r="BM2011">
        <f>IF($Z2011="","",INDEX($AV$2:$AV$2000,$Z2011))</f>
      </c>
      <c r="BN2011">
        <f>IF($Z2011="","",INDEX($AW$2:$AW$2000,$Z2011))</f>
      </c>
      <c r="BO2011">
        <f>IF($Z2011="","",INDEX($AX$2:$AX$2000,$Z2011))</f>
      </c>
      <c r="BP2011">
        <f>IF($Z2011="","",INDEX($AY$2:$AY$2000,$Z2011))</f>
      </c>
      <c r="BQ2011">
        <f>IF($Z2011="","",INDEX($AZ$2:$AZ$2000,$Z2011))</f>
      </c>
      <c r="BR2011">
        <f>IF($Z2011="","",INDEX($BA$2:$BA$2000,$Z2011))</f>
      </c>
      <c r="BS2011">
        <f>IF($Z2011="","",INDEX($BB$2:$BB$2000,$Z2011))</f>
      </c>
      <c r="BT2011">
        <f>IF($Z2011="","",INDEX($BC$2:$BC$2000,$Z2011))</f>
      </c>
      <c r="BY2011" t="str">
        <f>IF($Y2011="","",INDEX($AH$2:$AH$2000,$Y2011)&amp;"")</f>
      </c>
      <c r="BZ2011" t="str">
        <f>IF($Z2011="","",INDEX($AH$2:$AH$2000,$Z2011)&amp;"")</f>
      </c>
      <c r="CA2011">
        <f>IF($Y2011="","",INDEX($BV$2:$BV$2000,$Y2011))</f>
      </c>
      <c r="CB2011">
        <f>IF($Z2011="","",INDEX($BV$2:$BV$2000,$Z2011))</f>
      </c>
    </row>
    <row r="2012">
      <c r="T2012">
        <f>IF($Y2012="","",INDEX($B$2:$B$2000,$Y2012))</f>
      </c>
      <c r="U2012">
        <f>IF($Z2012="","",INDEX($B$2:$B$2000,$Z2012))</f>
      </c>
      <c r="V2012">
        <f>IF(OR($T2012="",$U2012=""),"",$U2012-$T2012)</f>
      </c>
      <c r="W2012" t="str">
        <f>IF(TRIM(INDEX(connections!$A:$A,ROW()))="","",TRIM(INDEX(connections!$A:$A,ROW())))</f>
      </c>
      <c r="X2012" t="str">
        <f>IF($W2012="","",TRIM(INDEX(connections!$B:$B,ROW())))</f>
      </c>
      <c r="Y2012">
        <f>IF($W2012="","",IFERROR(MATCH($W2012,$A$2:$A$2000,0),""))</f>
      </c>
      <c r="Z2012">
        <f>IF($X2012="","",IFERROR(MATCH($X2012,$A$2:$A$2000,0),""))</f>
      </c>
      <c r="AA2012" t="str">
        <f>IF($Y2012="","",INDEX($P$2:$P$2000,$Y2012))</f>
      </c>
      <c r="AB2012" t="str">
        <f>IF($Z2012="","",INDEX($P$2:$P$2000,$Z2012))</f>
      </c>
      <c r="AC2012">
        <f>IF(AND($AA2012="Yes",$AB2012="Yes"),1,"")</f>
      </c>
      <c r="AD2012">
        <f>IF(OR($Y2012="",$Z2012=""),"",IF(INDEX($C$2:$C$2000,$Y2012)=INDEX($C$2:$C$2000,$Z2012),0,1))</f>
      </c>
      <c r="AE2012">
        <f>IF($AC2012&lt;&gt;1,"",IF(AND(INDEX($AG$2:$AG$2000,$Y2012)=1,INDEX($AG$2:$AG$2000,$Z2012)=1),1,""))</f>
      </c>
      <c r="BF2012">
        <f>IF($Z2012="","",INDEX($AO$2:$AO$2000,$Z2012))</f>
      </c>
      <c r="BG2012">
        <f>IF($Z2012="","",INDEX($AP$2:$AP$2000,$Z2012))</f>
      </c>
      <c r="BH2012">
        <f>IF($Z2012="","",INDEX($AQ$2:$AQ$2000,$Z2012))</f>
      </c>
      <c r="BI2012">
        <f>IF($Z2012="","",INDEX($AR$2:$AR$2000,$Z2012))</f>
      </c>
      <c r="BJ2012">
        <f>IF($Z2012="","",INDEX($AS$2:$AS$2000,$Z2012))</f>
      </c>
      <c r="BK2012">
        <f>IF($Z2012="","",INDEX($AT$2:$AT$2000,$Z2012))</f>
      </c>
      <c r="BL2012">
        <f>IF($Z2012="","",INDEX($AU$2:$AU$2000,$Z2012))</f>
      </c>
      <c r="BM2012">
        <f>IF($Z2012="","",INDEX($AV$2:$AV$2000,$Z2012))</f>
      </c>
      <c r="BN2012">
        <f>IF($Z2012="","",INDEX($AW$2:$AW$2000,$Z2012))</f>
      </c>
      <c r="BO2012">
        <f>IF($Z2012="","",INDEX($AX$2:$AX$2000,$Z2012))</f>
      </c>
      <c r="BP2012">
        <f>IF($Z2012="","",INDEX($AY$2:$AY$2000,$Z2012))</f>
      </c>
      <c r="BQ2012">
        <f>IF($Z2012="","",INDEX($AZ$2:$AZ$2000,$Z2012))</f>
      </c>
      <c r="BR2012">
        <f>IF($Z2012="","",INDEX($BA$2:$BA$2000,$Z2012))</f>
      </c>
      <c r="BS2012">
        <f>IF($Z2012="","",INDEX($BB$2:$BB$2000,$Z2012))</f>
      </c>
      <c r="BT2012">
        <f>IF($Z2012="","",INDEX($BC$2:$BC$2000,$Z2012))</f>
      </c>
      <c r="BY2012" t="str">
        <f>IF($Y2012="","",INDEX($AH$2:$AH$2000,$Y2012)&amp;"")</f>
      </c>
      <c r="BZ2012" t="str">
        <f>IF($Z2012="","",INDEX($AH$2:$AH$2000,$Z2012)&amp;"")</f>
      </c>
      <c r="CA2012">
        <f>IF($Y2012="","",INDEX($BV$2:$BV$2000,$Y2012))</f>
      </c>
      <c r="CB2012">
        <f>IF($Z2012="","",INDEX($BV$2:$BV$2000,$Z2012))</f>
      </c>
    </row>
    <row r="2013">
      <c r="T2013">
        <f>IF($Y2013="","",INDEX($B$2:$B$2000,$Y2013))</f>
      </c>
      <c r="U2013">
        <f>IF($Z2013="","",INDEX($B$2:$B$2000,$Z2013))</f>
      </c>
      <c r="V2013">
        <f>IF(OR($T2013="",$U2013=""),"",$U2013-$T2013)</f>
      </c>
      <c r="W2013" t="str">
        <f>IF(TRIM(INDEX(connections!$A:$A,ROW()))="","",TRIM(INDEX(connections!$A:$A,ROW())))</f>
      </c>
      <c r="X2013" t="str">
        <f>IF($W2013="","",TRIM(INDEX(connections!$B:$B,ROW())))</f>
      </c>
      <c r="Y2013">
        <f>IF($W2013="","",IFERROR(MATCH($W2013,$A$2:$A$2000,0),""))</f>
      </c>
      <c r="Z2013">
        <f>IF($X2013="","",IFERROR(MATCH($X2013,$A$2:$A$2000,0),""))</f>
      </c>
      <c r="AA2013" t="str">
        <f>IF($Y2013="","",INDEX($P$2:$P$2000,$Y2013))</f>
      </c>
      <c r="AB2013" t="str">
        <f>IF($Z2013="","",INDEX($P$2:$P$2000,$Z2013))</f>
      </c>
      <c r="AC2013">
        <f>IF(AND($AA2013="Yes",$AB2013="Yes"),1,"")</f>
      </c>
      <c r="AD2013">
        <f>IF(OR($Y2013="",$Z2013=""),"",IF(INDEX($C$2:$C$2000,$Y2013)=INDEX($C$2:$C$2000,$Z2013),0,1))</f>
      </c>
      <c r="AE2013">
        <f>IF($AC2013&lt;&gt;1,"",IF(AND(INDEX($AG$2:$AG$2000,$Y2013)=1,INDEX($AG$2:$AG$2000,$Z2013)=1),1,""))</f>
      </c>
      <c r="BF2013">
        <f>IF($Z2013="","",INDEX($AO$2:$AO$2000,$Z2013))</f>
      </c>
      <c r="BG2013">
        <f>IF($Z2013="","",INDEX($AP$2:$AP$2000,$Z2013))</f>
      </c>
      <c r="BH2013">
        <f>IF($Z2013="","",INDEX($AQ$2:$AQ$2000,$Z2013))</f>
      </c>
      <c r="BI2013">
        <f>IF($Z2013="","",INDEX($AR$2:$AR$2000,$Z2013))</f>
      </c>
      <c r="BJ2013">
        <f>IF($Z2013="","",INDEX($AS$2:$AS$2000,$Z2013))</f>
      </c>
      <c r="BK2013">
        <f>IF($Z2013="","",INDEX($AT$2:$AT$2000,$Z2013))</f>
      </c>
      <c r="BL2013">
        <f>IF($Z2013="","",INDEX($AU$2:$AU$2000,$Z2013))</f>
      </c>
      <c r="BM2013">
        <f>IF($Z2013="","",INDEX($AV$2:$AV$2000,$Z2013))</f>
      </c>
      <c r="BN2013">
        <f>IF($Z2013="","",INDEX($AW$2:$AW$2000,$Z2013))</f>
      </c>
      <c r="BO2013">
        <f>IF($Z2013="","",INDEX($AX$2:$AX$2000,$Z2013))</f>
      </c>
      <c r="BP2013">
        <f>IF($Z2013="","",INDEX($AY$2:$AY$2000,$Z2013))</f>
      </c>
      <c r="BQ2013">
        <f>IF($Z2013="","",INDEX($AZ$2:$AZ$2000,$Z2013))</f>
      </c>
      <c r="BR2013">
        <f>IF($Z2013="","",INDEX($BA$2:$BA$2000,$Z2013))</f>
      </c>
      <c r="BS2013">
        <f>IF($Z2013="","",INDEX($BB$2:$BB$2000,$Z2013))</f>
      </c>
      <c r="BT2013">
        <f>IF($Z2013="","",INDEX($BC$2:$BC$2000,$Z2013))</f>
      </c>
      <c r="BY2013" t="str">
        <f>IF($Y2013="","",INDEX($AH$2:$AH$2000,$Y2013)&amp;"")</f>
      </c>
      <c r="BZ2013" t="str">
        <f>IF($Z2013="","",INDEX($AH$2:$AH$2000,$Z2013)&amp;"")</f>
      </c>
      <c r="CA2013">
        <f>IF($Y2013="","",INDEX($BV$2:$BV$2000,$Y2013))</f>
      </c>
      <c r="CB2013">
        <f>IF($Z2013="","",INDEX($BV$2:$BV$2000,$Z2013))</f>
      </c>
    </row>
    <row r="2014">
      <c r="T2014">
        <f>IF($Y2014="","",INDEX($B$2:$B$2000,$Y2014))</f>
      </c>
      <c r="U2014">
        <f>IF($Z2014="","",INDEX($B$2:$B$2000,$Z2014))</f>
      </c>
      <c r="V2014">
        <f>IF(OR($T2014="",$U2014=""),"",$U2014-$T2014)</f>
      </c>
      <c r="W2014" t="str">
        <f>IF(TRIM(INDEX(connections!$A:$A,ROW()))="","",TRIM(INDEX(connections!$A:$A,ROW())))</f>
      </c>
      <c r="X2014" t="str">
        <f>IF($W2014="","",TRIM(INDEX(connections!$B:$B,ROW())))</f>
      </c>
      <c r="Y2014">
        <f>IF($W2014="","",IFERROR(MATCH($W2014,$A$2:$A$2000,0),""))</f>
      </c>
      <c r="Z2014">
        <f>IF($X2014="","",IFERROR(MATCH($X2014,$A$2:$A$2000,0),""))</f>
      </c>
      <c r="AA2014" t="str">
        <f>IF($Y2014="","",INDEX($P$2:$P$2000,$Y2014))</f>
      </c>
      <c r="AB2014" t="str">
        <f>IF($Z2014="","",INDEX($P$2:$P$2000,$Z2014))</f>
      </c>
      <c r="AC2014">
        <f>IF(AND($AA2014="Yes",$AB2014="Yes"),1,"")</f>
      </c>
      <c r="AD2014">
        <f>IF(OR($Y2014="",$Z2014=""),"",IF(INDEX($C$2:$C$2000,$Y2014)=INDEX($C$2:$C$2000,$Z2014),0,1))</f>
      </c>
      <c r="AE2014">
        <f>IF($AC2014&lt;&gt;1,"",IF(AND(INDEX($AG$2:$AG$2000,$Y2014)=1,INDEX($AG$2:$AG$2000,$Z2014)=1),1,""))</f>
      </c>
      <c r="BF2014">
        <f>IF($Z2014="","",INDEX($AO$2:$AO$2000,$Z2014))</f>
      </c>
      <c r="BG2014">
        <f>IF($Z2014="","",INDEX($AP$2:$AP$2000,$Z2014))</f>
      </c>
      <c r="BH2014">
        <f>IF($Z2014="","",INDEX($AQ$2:$AQ$2000,$Z2014))</f>
      </c>
      <c r="BI2014">
        <f>IF($Z2014="","",INDEX($AR$2:$AR$2000,$Z2014))</f>
      </c>
      <c r="BJ2014">
        <f>IF($Z2014="","",INDEX($AS$2:$AS$2000,$Z2014))</f>
      </c>
      <c r="BK2014">
        <f>IF($Z2014="","",INDEX($AT$2:$AT$2000,$Z2014))</f>
      </c>
      <c r="BL2014">
        <f>IF($Z2014="","",INDEX($AU$2:$AU$2000,$Z2014))</f>
      </c>
      <c r="BM2014">
        <f>IF($Z2014="","",INDEX($AV$2:$AV$2000,$Z2014))</f>
      </c>
      <c r="BN2014">
        <f>IF($Z2014="","",INDEX($AW$2:$AW$2000,$Z2014))</f>
      </c>
      <c r="BO2014">
        <f>IF($Z2014="","",INDEX($AX$2:$AX$2000,$Z2014))</f>
      </c>
      <c r="BP2014">
        <f>IF($Z2014="","",INDEX($AY$2:$AY$2000,$Z2014))</f>
      </c>
      <c r="BQ2014">
        <f>IF($Z2014="","",INDEX($AZ$2:$AZ$2000,$Z2014))</f>
      </c>
      <c r="BR2014">
        <f>IF($Z2014="","",INDEX($BA$2:$BA$2000,$Z2014))</f>
      </c>
      <c r="BS2014">
        <f>IF($Z2014="","",INDEX($BB$2:$BB$2000,$Z2014))</f>
      </c>
      <c r="BT2014">
        <f>IF($Z2014="","",INDEX($BC$2:$BC$2000,$Z2014))</f>
      </c>
      <c r="BY2014" t="str">
        <f>IF($Y2014="","",INDEX($AH$2:$AH$2000,$Y2014)&amp;"")</f>
      </c>
      <c r="BZ2014" t="str">
        <f>IF($Z2014="","",INDEX($AH$2:$AH$2000,$Z2014)&amp;"")</f>
      </c>
      <c r="CA2014">
        <f>IF($Y2014="","",INDEX($BV$2:$BV$2000,$Y2014))</f>
      </c>
      <c r="CB2014">
        <f>IF($Z2014="","",INDEX($BV$2:$BV$2000,$Z2014))</f>
      </c>
    </row>
    <row r="2015">
      <c r="T2015">
        <f>IF($Y2015="","",INDEX($B$2:$B$2000,$Y2015))</f>
      </c>
      <c r="U2015">
        <f>IF($Z2015="","",INDEX($B$2:$B$2000,$Z2015))</f>
      </c>
      <c r="V2015">
        <f>IF(OR($T2015="",$U2015=""),"",$U2015-$T2015)</f>
      </c>
      <c r="W2015" t="str">
        <f>IF(TRIM(INDEX(connections!$A:$A,ROW()))="","",TRIM(INDEX(connections!$A:$A,ROW())))</f>
      </c>
      <c r="X2015" t="str">
        <f>IF($W2015="","",TRIM(INDEX(connections!$B:$B,ROW())))</f>
      </c>
      <c r="Y2015">
        <f>IF($W2015="","",IFERROR(MATCH($W2015,$A$2:$A$2000,0),""))</f>
      </c>
      <c r="Z2015">
        <f>IF($X2015="","",IFERROR(MATCH($X2015,$A$2:$A$2000,0),""))</f>
      </c>
      <c r="AA2015" t="str">
        <f>IF($Y2015="","",INDEX($P$2:$P$2000,$Y2015))</f>
      </c>
      <c r="AB2015" t="str">
        <f>IF($Z2015="","",INDEX($P$2:$P$2000,$Z2015))</f>
      </c>
      <c r="AC2015">
        <f>IF(AND($AA2015="Yes",$AB2015="Yes"),1,"")</f>
      </c>
      <c r="AD2015">
        <f>IF(OR($Y2015="",$Z2015=""),"",IF(INDEX($C$2:$C$2000,$Y2015)=INDEX($C$2:$C$2000,$Z2015),0,1))</f>
      </c>
      <c r="AE2015">
        <f>IF($AC2015&lt;&gt;1,"",IF(AND(INDEX($AG$2:$AG$2000,$Y2015)=1,INDEX($AG$2:$AG$2000,$Z2015)=1),1,""))</f>
      </c>
      <c r="BF2015">
        <f>IF($Z2015="","",INDEX($AO$2:$AO$2000,$Z2015))</f>
      </c>
      <c r="BG2015">
        <f>IF($Z2015="","",INDEX($AP$2:$AP$2000,$Z2015))</f>
      </c>
      <c r="BH2015">
        <f>IF($Z2015="","",INDEX($AQ$2:$AQ$2000,$Z2015))</f>
      </c>
      <c r="BI2015">
        <f>IF($Z2015="","",INDEX($AR$2:$AR$2000,$Z2015))</f>
      </c>
      <c r="BJ2015">
        <f>IF($Z2015="","",INDEX($AS$2:$AS$2000,$Z2015))</f>
      </c>
      <c r="BK2015">
        <f>IF($Z2015="","",INDEX($AT$2:$AT$2000,$Z2015))</f>
      </c>
      <c r="BL2015">
        <f>IF($Z2015="","",INDEX($AU$2:$AU$2000,$Z2015))</f>
      </c>
      <c r="BM2015">
        <f>IF($Z2015="","",INDEX($AV$2:$AV$2000,$Z2015))</f>
      </c>
      <c r="BN2015">
        <f>IF($Z2015="","",INDEX($AW$2:$AW$2000,$Z2015))</f>
      </c>
      <c r="BO2015">
        <f>IF($Z2015="","",INDEX($AX$2:$AX$2000,$Z2015))</f>
      </c>
      <c r="BP2015">
        <f>IF($Z2015="","",INDEX($AY$2:$AY$2000,$Z2015))</f>
      </c>
      <c r="BQ2015">
        <f>IF($Z2015="","",INDEX($AZ$2:$AZ$2000,$Z2015))</f>
      </c>
      <c r="BR2015">
        <f>IF($Z2015="","",INDEX($BA$2:$BA$2000,$Z2015))</f>
      </c>
      <c r="BS2015">
        <f>IF($Z2015="","",INDEX($BB$2:$BB$2000,$Z2015))</f>
      </c>
      <c r="BT2015">
        <f>IF($Z2015="","",INDEX($BC$2:$BC$2000,$Z2015))</f>
      </c>
      <c r="BY2015" t="str">
        <f>IF($Y2015="","",INDEX($AH$2:$AH$2000,$Y2015)&amp;"")</f>
      </c>
      <c r="BZ2015" t="str">
        <f>IF($Z2015="","",INDEX($AH$2:$AH$2000,$Z2015)&amp;"")</f>
      </c>
      <c r="CA2015">
        <f>IF($Y2015="","",INDEX($BV$2:$BV$2000,$Y2015))</f>
      </c>
      <c r="CB2015">
        <f>IF($Z2015="","",INDEX($BV$2:$BV$2000,$Z2015))</f>
      </c>
    </row>
    <row r="2016">
      <c r="T2016">
        <f>IF($Y2016="","",INDEX($B$2:$B$2000,$Y2016))</f>
      </c>
      <c r="U2016">
        <f>IF($Z2016="","",INDEX($B$2:$B$2000,$Z2016))</f>
      </c>
      <c r="V2016">
        <f>IF(OR($T2016="",$U2016=""),"",$U2016-$T2016)</f>
      </c>
      <c r="W2016" t="str">
        <f>IF(TRIM(INDEX(connections!$A:$A,ROW()))="","",TRIM(INDEX(connections!$A:$A,ROW())))</f>
      </c>
      <c r="X2016" t="str">
        <f>IF($W2016="","",TRIM(INDEX(connections!$B:$B,ROW())))</f>
      </c>
      <c r="Y2016">
        <f>IF($W2016="","",IFERROR(MATCH($W2016,$A$2:$A$2000,0),""))</f>
      </c>
      <c r="Z2016">
        <f>IF($X2016="","",IFERROR(MATCH($X2016,$A$2:$A$2000,0),""))</f>
      </c>
      <c r="AA2016" t="str">
        <f>IF($Y2016="","",INDEX($P$2:$P$2000,$Y2016))</f>
      </c>
      <c r="AB2016" t="str">
        <f>IF($Z2016="","",INDEX($P$2:$P$2000,$Z2016))</f>
      </c>
      <c r="AC2016">
        <f>IF(AND($AA2016="Yes",$AB2016="Yes"),1,"")</f>
      </c>
      <c r="AD2016">
        <f>IF(OR($Y2016="",$Z2016=""),"",IF(INDEX($C$2:$C$2000,$Y2016)=INDEX($C$2:$C$2000,$Z2016),0,1))</f>
      </c>
      <c r="AE2016">
        <f>IF($AC2016&lt;&gt;1,"",IF(AND(INDEX($AG$2:$AG$2000,$Y2016)=1,INDEX($AG$2:$AG$2000,$Z2016)=1),1,""))</f>
      </c>
      <c r="BF2016">
        <f>IF($Z2016="","",INDEX($AO$2:$AO$2000,$Z2016))</f>
      </c>
      <c r="BG2016">
        <f>IF($Z2016="","",INDEX($AP$2:$AP$2000,$Z2016))</f>
      </c>
      <c r="BH2016">
        <f>IF($Z2016="","",INDEX($AQ$2:$AQ$2000,$Z2016))</f>
      </c>
      <c r="BI2016">
        <f>IF($Z2016="","",INDEX($AR$2:$AR$2000,$Z2016))</f>
      </c>
      <c r="BJ2016">
        <f>IF($Z2016="","",INDEX($AS$2:$AS$2000,$Z2016))</f>
      </c>
      <c r="BK2016">
        <f>IF($Z2016="","",INDEX($AT$2:$AT$2000,$Z2016))</f>
      </c>
      <c r="BL2016">
        <f>IF($Z2016="","",INDEX($AU$2:$AU$2000,$Z2016))</f>
      </c>
      <c r="BM2016">
        <f>IF($Z2016="","",INDEX($AV$2:$AV$2000,$Z2016))</f>
      </c>
      <c r="BN2016">
        <f>IF($Z2016="","",INDEX($AW$2:$AW$2000,$Z2016))</f>
      </c>
      <c r="BO2016">
        <f>IF($Z2016="","",INDEX($AX$2:$AX$2000,$Z2016))</f>
      </c>
      <c r="BP2016">
        <f>IF($Z2016="","",INDEX($AY$2:$AY$2000,$Z2016))</f>
      </c>
      <c r="BQ2016">
        <f>IF($Z2016="","",INDEX($AZ$2:$AZ$2000,$Z2016))</f>
      </c>
      <c r="BR2016">
        <f>IF($Z2016="","",INDEX($BA$2:$BA$2000,$Z2016))</f>
      </c>
      <c r="BS2016">
        <f>IF($Z2016="","",INDEX($BB$2:$BB$2000,$Z2016))</f>
      </c>
      <c r="BT2016">
        <f>IF($Z2016="","",INDEX($BC$2:$BC$2000,$Z2016))</f>
      </c>
      <c r="BY2016" t="str">
        <f>IF($Y2016="","",INDEX($AH$2:$AH$2000,$Y2016)&amp;"")</f>
      </c>
      <c r="BZ2016" t="str">
        <f>IF($Z2016="","",INDEX($AH$2:$AH$2000,$Z2016)&amp;"")</f>
      </c>
      <c r="CA2016">
        <f>IF($Y2016="","",INDEX($BV$2:$BV$2000,$Y2016))</f>
      </c>
      <c r="CB2016">
        <f>IF($Z2016="","",INDEX($BV$2:$BV$2000,$Z2016))</f>
      </c>
    </row>
    <row r="2017">
      <c r="T2017">
        <f>IF($Y2017="","",INDEX($B$2:$B$2000,$Y2017))</f>
      </c>
      <c r="U2017">
        <f>IF($Z2017="","",INDEX($B$2:$B$2000,$Z2017))</f>
      </c>
      <c r="V2017">
        <f>IF(OR($T2017="",$U2017=""),"",$U2017-$T2017)</f>
      </c>
      <c r="W2017" t="str">
        <f>IF(TRIM(INDEX(connections!$A:$A,ROW()))="","",TRIM(INDEX(connections!$A:$A,ROW())))</f>
      </c>
      <c r="X2017" t="str">
        <f>IF($W2017="","",TRIM(INDEX(connections!$B:$B,ROW())))</f>
      </c>
      <c r="Y2017">
        <f>IF($W2017="","",IFERROR(MATCH($W2017,$A$2:$A$2000,0),""))</f>
      </c>
      <c r="Z2017">
        <f>IF($X2017="","",IFERROR(MATCH($X2017,$A$2:$A$2000,0),""))</f>
      </c>
      <c r="AA2017" t="str">
        <f>IF($Y2017="","",INDEX($P$2:$P$2000,$Y2017))</f>
      </c>
      <c r="AB2017" t="str">
        <f>IF($Z2017="","",INDEX($P$2:$P$2000,$Z2017))</f>
      </c>
      <c r="AC2017">
        <f>IF(AND($AA2017="Yes",$AB2017="Yes"),1,"")</f>
      </c>
      <c r="AD2017">
        <f>IF(OR($Y2017="",$Z2017=""),"",IF(INDEX($C$2:$C$2000,$Y2017)=INDEX($C$2:$C$2000,$Z2017),0,1))</f>
      </c>
      <c r="AE2017">
        <f>IF($AC2017&lt;&gt;1,"",IF(AND(INDEX($AG$2:$AG$2000,$Y2017)=1,INDEX($AG$2:$AG$2000,$Z2017)=1),1,""))</f>
      </c>
      <c r="BF2017">
        <f>IF($Z2017="","",INDEX($AO$2:$AO$2000,$Z2017))</f>
      </c>
      <c r="BG2017">
        <f>IF($Z2017="","",INDEX($AP$2:$AP$2000,$Z2017))</f>
      </c>
      <c r="BH2017">
        <f>IF($Z2017="","",INDEX($AQ$2:$AQ$2000,$Z2017))</f>
      </c>
      <c r="BI2017">
        <f>IF($Z2017="","",INDEX($AR$2:$AR$2000,$Z2017))</f>
      </c>
      <c r="BJ2017">
        <f>IF($Z2017="","",INDEX($AS$2:$AS$2000,$Z2017))</f>
      </c>
      <c r="BK2017">
        <f>IF($Z2017="","",INDEX($AT$2:$AT$2000,$Z2017))</f>
      </c>
      <c r="BL2017">
        <f>IF($Z2017="","",INDEX($AU$2:$AU$2000,$Z2017))</f>
      </c>
      <c r="BM2017">
        <f>IF($Z2017="","",INDEX($AV$2:$AV$2000,$Z2017))</f>
      </c>
      <c r="BN2017">
        <f>IF($Z2017="","",INDEX($AW$2:$AW$2000,$Z2017))</f>
      </c>
      <c r="BO2017">
        <f>IF($Z2017="","",INDEX($AX$2:$AX$2000,$Z2017))</f>
      </c>
      <c r="BP2017">
        <f>IF($Z2017="","",INDEX($AY$2:$AY$2000,$Z2017))</f>
      </c>
      <c r="BQ2017">
        <f>IF($Z2017="","",INDEX($AZ$2:$AZ$2000,$Z2017))</f>
      </c>
      <c r="BR2017">
        <f>IF($Z2017="","",INDEX($BA$2:$BA$2000,$Z2017))</f>
      </c>
      <c r="BS2017">
        <f>IF($Z2017="","",INDEX($BB$2:$BB$2000,$Z2017))</f>
      </c>
      <c r="BT2017">
        <f>IF($Z2017="","",INDEX($BC$2:$BC$2000,$Z2017))</f>
      </c>
      <c r="BY2017" t="str">
        <f>IF($Y2017="","",INDEX($AH$2:$AH$2000,$Y2017)&amp;"")</f>
      </c>
      <c r="BZ2017" t="str">
        <f>IF($Z2017="","",INDEX($AH$2:$AH$2000,$Z2017)&amp;"")</f>
      </c>
      <c r="CA2017">
        <f>IF($Y2017="","",INDEX($BV$2:$BV$2000,$Y2017))</f>
      </c>
      <c r="CB2017">
        <f>IF($Z2017="","",INDEX($BV$2:$BV$2000,$Z2017))</f>
      </c>
    </row>
    <row r="2018">
      <c r="T2018">
        <f>IF($Y2018="","",INDEX($B$2:$B$2000,$Y2018))</f>
      </c>
      <c r="U2018">
        <f>IF($Z2018="","",INDEX($B$2:$B$2000,$Z2018))</f>
      </c>
      <c r="V2018">
        <f>IF(OR($T2018="",$U2018=""),"",$U2018-$T2018)</f>
      </c>
      <c r="W2018" t="str">
        <f>IF(TRIM(INDEX(connections!$A:$A,ROW()))="","",TRIM(INDEX(connections!$A:$A,ROW())))</f>
      </c>
      <c r="X2018" t="str">
        <f>IF($W2018="","",TRIM(INDEX(connections!$B:$B,ROW())))</f>
      </c>
      <c r="Y2018">
        <f>IF($W2018="","",IFERROR(MATCH($W2018,$A$2:$A$2000,0),""))</f>
      </c>
      <c r="Z2018">
        <f>IF($X2018="","",IFERROR(MATCH($X2018,$A$2:$A$2000,0),""))</f>
      </c>
      <c r="AA2018" t="str">
        <f>IF($Y2018="","",INDEX($P$2:$P$2000,$Y2018))</f>
      </c>
      <c r="AB2018" t="str">
        <f>IF($Z2018="","",INDEX($P$2:$P$2000,$Z2018))</f>
      </c>
      <c r="AC2018">
        <f>IF(AND($AA2018="Yes",$AB2018="Yes"),1,"")</f>
      </c>
      <c r="AD2018">
        <f>IF(OR($Y2018="",$Z2018=""),"",IF(INDEX($C$2:$C$2000,$Y2018)=INDEX($C$2:$C$2000,$Z2018),0,1))</f>
      </c>
      <c r="AE2018">
        <f>IF($AC2018&lt;&gt;1,"",IF(AND(INDEX($AG$2:$AG$2000,$Y2018)=1,INDEX($AG$2:$AG$2000,$Z2018)=1),1,""))</f>
      </c>
      <c r="BF2018">
        <f>IF($Z2018="","",INDEX($AO$2:$AO$2000,$Z2018))</f>
      </c>
      <c r="BG2018">
        <f>IF($Z2018="","",INDEX($AP$2:$AP$2000,$Z2018))</f>
      </c>
      <c r="BH2018">
        <f>IF($Z2018="","",INDEX($AQ$2:$AQ$2000,$Z2018))</f>
      </c>
      <c r="BI2018">
        <f>IF($Z2018="","",INDEX($AR$2:$AR$2000,$Z2018))</f>
      </c>
      <c r="BJ2018">
        <f>IF($Z2018="","",INDEX($AS$2:$AS$2000,$Z2018))</f>
      </c>
      <c r="BK2018">
        <f>IF($Z2018="","",INDEX($AT$2:$AT$2000,$Z2018))</f>
      </c>
      <c r="BL2018">
        <f>IF($Z2018="","",INDEX($AU$2:$AU$2000,$Z2018))</f>
      </c>
      <c r="BM2018">
        <f>IF($Z2018="","",INDEX($AV$2:$AV$2000,$Z2018))</f>
      </c>
      <c r="BN2018">
        <f>IF($Z2018="","",INDEX($AW$2:$AW$2000,$Z2018))</f>
      </c>
      <c r="BO2018">
        <f>IF($Z2018="","",INDEX($AX$2:$AX$2000,$Z2018))</f>
      </c>
      <c r="BP2018">
        <f>IF($Z2018="","",INDEX($AY$2:$AY$2000,$Z2018))</f>
      </c>
      <c r="BQ2018">
        <f>IF($Z2018="","",INDEX($AZ$2:$AZ$2000,$Z2018))</f>
      </c>
      <c r="BR2018">
        <f>IF($Z2018="","",INDEX($BA$2:$BA$2000,$Z2018))</f>
      </c>
      <c r="BS2018">
        <f>IF($Z2018="","",INDEX($BB$2:$BB$2000,$Z2018))</f>
      </c>
      <c r="BT2018">
        <f>IF($Z2018="","",INDEX($BC$2:$BC$2000,$Z2018))</f>
      </c>
      <c r="BY2018" t="str">
        <f>IF($Y2018="","",INDEX($AH$2:$AH$2000,$Y2018)&amp;"")</f>
      </c>
      <c r="BZ2018" t="str">
        <f>IF($Z2018="","",INDEX($AH$2:$AH$2000,$Z2018)&amp;"")</f>
      </c>
      <c r="CA2018">
        <f>IF($Y2018="","",INDEX($BV$2:$BV$2000,$Y2018))</f>
      </c>
      <c r="CB2018">
        <f>IF($Z2018="","",INDEX($BV$2:$BV$2000,$Z2018))</f>
      </c>
    </row>
    <row r="2019">
      <c r="T2019">
        <f>IF($Y2019="","",INDEX($B$2:$B$2000,$Y2019))</f>
      </c>
      <c r="U2019">
        <f>IF($Z2019="","",INDEX($B$2:$B$2000,$Z2019))</f>
      </c>
      <c r="V2019">
        <f>IF(OR($T2019="",$U2019=""),"",$U2019-$T2019)</f>
      </c>
      <c r="W2019" t="str">
        <f>IF(TRIM(INDEX(connections!$A:$A,ROW()))="","",TRIM(INDEX(connections!$A:$A,ROW())))</f>
      </c>
      <c r="X2019" t="str">
        <f>IF($W2019="","",TRIM(INDEX(connections!$B:$B,ROW())))</f>
      </c>
      <c r="Y2019">
        <f>IF($W2019="","",IFERROR(MATCH($W2019,$A$2:$A$2000,0),""))</f>
      </c>
      <c r="Z2019">
        <f>IF($X2019="","",IFERROR(MATCH($X2019,$A$2:$A$2000,0),""))</f>
      </c>
      <c r="AA2019" t="str">
        <f>IF($Y2019="","",INDEX($P$2:$P$2000,$Y2019))</f>
      </c>
      <c r="AB2019" t="str">
        <f>IF($Z2019="","",INDEX($P$2:$P$2000,$Z2019))</f>
      </c>
      <c r="AC2019">
        <f>IF(AND($AA2019="Yes",$AB2019="Yes"),1,"")</f>
      </c>
      <c r="AD2019">
        <f>IF(OR($Y2019="",$Z2019=""),"",IF(INDEX($C$2:$C$2000,$Y2019)=INDEX($C$2:$C$2000,$Z2019),0,1))</f>
      </c>
      <c r="AE2019">
        <f>IF($AC2019&lt;&gt;1,"",IF(AND(INDEX($AG$2:$AG$2000,$Y2019)=1,INDEX($AG$2:$AG$2000,$Z2019)=1),1,""))</f>
      </c>
      <c r="BF2019">
        <f>IF($Z2019="","",INDEX($AO$2:$AO$2000,$Z2019))</f>
      </c>
      <c r="BG2019">
        <f>IF($Z2019="","",INDEX($AP$2:$AP$2000,$Z2019))</f>
      </c>
      <c r="BH2019">
        <f>IF($Z2019="","",INDEX($AQ$2:$AQ$2000,$Z2019))</f>
      </c>
      <c r="BI2019">
        <f>IF($Z2019="","",INDEX($AR$2:$AR$2000,$Z2019))</f>
      </c>
      <c r="BJ2019">
        <f>IF($Z2019="","",INDEX($AS$2:$AS$2000,$Z2019))</f>
      </c>
      <c r="BK2019">
        <f>IF($Z2019="","",INDEX($AT$2:$AT$2000,$Z2019))</f>
      </c>
      <c r="BL2019">
        <f>IF($Z2019="","",INDEX($AU$2:$AU$2000,$Z2019))</f>
      </c>
      <c r="BM2019">
        <f>IF($Z2019="","",INDEX($AV$2:$AV$2000,$Z2019))</f>
      </c>
      <c r="BN2019">
        <f>IF($Z2019="","",INDEX($AW$2:$AW$2000,$Z2019))</f>
      </c>
      <c r="BO2019">
        <f>IF($Z2019="","",INDEX($AX$2:$AX$2000,$Z2019))</f>
      </c>
      <c r="BP2019">
        <f>IF($Z2019="","",INDEX($AY$2:$AY$2000,$Z2019))</f>
      </c>
      <c r="BQ2019">
        <f>IF($Z2019="","",INDEX($AZ$2:$AZ$2000,$Z2019))</f>
      </c>
      <c r="BR2019">
        <f>IF($Z2019="","",INDEX($BA$2:$BA$2000,$Z2019))</f>
      </c>
      <c r="BS2019">
        <f>IF($Z2019="","",INDEX($BB$2:$BB$2000,$Z2019))</f>
      </c>
      <c r="BT2019">
        <f>IF($Z2019="","",INDEX($BC$2:$BC$2000,$Z2019))</f>
      </c>
      <c r="BY2019" t="str">
        <f>IF($Y2019="","",INDEX($AH$2:$AH$2000,$Y2019)&amp;"")</f>
      </c>
      <c r="BZ2019" t="str">
        <f>IF($Z2019="","",INDEX($AH$2:$AH$2000,$Z2019)&amp;"")</f>
      </c>
      <c r="CA2019">
        <f>IF($Y2019="","",INDEX($BV$2:$BV$2000,$Y2019))</f>
      </c>
      <c r="CB2019">
        <f>IF($Z2019="","",INDEX($BV$2:$BV$2000,$Z2019))</f>
      </c>
    </row>
    <row r="2020">
      <c r="T2020">
        <f>IF($Y2020="","",INDEX($B$2:$B$2000,$Y2020))</f>
      </c>
      <c r="U2020">
        <f>IF($Z2020="","",INDEX($B$2:$B$2000,$Z2020))</f>
      </c>
      <c r="V2020">
        <f>IF(OR($T2020="",$U2020=""),"",$U2020-$T2020)</f>
      </c>
      <c r="W2020" t="str">
        <f>IF(TRIM(INDEX(connections!$A:$A,ROW()))="","",TRIM(INDEX(connections!$A:$A,ROW())))</f>
      </c>
      <c r="X2020" t="str">
        <f>IF($W2020="","",TRIM(INDEX(connections!$B:$B,ROW())))</f>
      </c>
      <c r="Y2020">
        <f>IF($W2020="","",IFERROR(MATCH($W2020,$A$2:$A$2000,0),""))</f>
      </c>
      <c r="Z2020">
        <f>IF($X2020="","",IFERROR(MATCH($X2020,$A$2:$A$2000,0),""))</f>
      </c>
      <c r="AA2020" t="str">
        <f>IF($Y2020="","",INDEX($P$2:$P$2000,$Y2020))</f>
      </c>
      <c r="AB2020" t="str">
        <f>IF($Z2020="","",INDEX($P$2:$P$2000,$Z2020))</f>
      </c>
      <c r="AC2020">
        <f>IF(AND($AA2020="Yes",$AB2020="Yes"),1,"")</f>
      </c>
      <c r="AD2020">
        <f>IF(OR($Y2020="",$Z2020=""),"",IF(INDEX($C$2:$C$2000,$Y2020)=INDEX($C$2:$C$2000,$Z2020),0,1))</f>
      </c>
      <c r="AE2020">
        <f>IF($AC2020&lt;&gt;1,"",IF(AND(INDEX($AG$2:$AG$2000,$Y2020)=1,INDEX($AG$2:$AG$2000,$Z2020)=1),1,""))</f>
      </c>
      <c r="BF2020">
        <f>IF($Z2020="","",INDEX($AO$2:$AO$2000,$Z2020))</f>
      </c>
      <c r="BG2020">
        <f>IF($Z2020="","",INDEX($AP$2:$AP$2000,$Z2020))</f>
      </c>
      <c r="BH2020">
        <f>IF($Z2020="","",INDEX($AQ$2:$AQ$2000,$Z2020))</f>
      </c>
      <c r="BI2020">
        <f>IF($Z2020="","",INDEX($AR$2:$AR$2000,$Z2020))</f>
      </c>
      <c r="BJ2020">
        <f>IF($Z2020="","",INDEX($AS$2:$AS$2000,$Z2020))</f>
      </c>
      <c r="BK2020">
        <f>IF($Z2020="","",INDEX($AT$2:$AT$2000,$Z2020))</f>
      </c>
      <c r="BL2020">
        <f>IF($Z2020="","",INDEX($AU$2:$AU$2000,$Z2020))</f>
      </c>
      <c r="BM2020">
        <f>IF($Z2020="","",INDEX($AV$2:$AV$2000,$Z2020))</f>
      </c>
      <c r="BN2020">
        <f>IF($Z2020="","",INDEX($AW$2:$AW$2000,$Z2020))</f>
      </c>
      <c r="BO2020">
        <f>IF($Z2020="","",INDEX($AX$2:$AX$2000,$Z2020))</f>
      </c>
      <c r="BP2020">
        <f>IF($Z2020="","",INDEX($AY$2:$AY$2000,$Z2020))</f>
      </c>
      <c r="BQ2020">
        <f>IF($Z2020="","",INDEX($AZ$2:$AZ$2000,$Z2020))</f>
      </c>
      <c r="BR2020">
        <f>IF($Z2020="","",INDEX($BA$2:$BA$2000,$Z2020))</f>
      </c>
      <c r="BS2020">
        <f>IF($Z2020="","",INDEX($BB$2:$BB$2000,$Z2020))</f>
      </c>
      <c r="BT2020">
        <f>IF($Z2020="","",INDEX($BC$2:$BC$2000,$Z2020))</f>
      </c>
      <c r="BY2020" t="str">
        <f>IF($Y2020="","",INDEX($AH$2:$AH$2000,$Y2020)&amp;"")</f>
      </c>
      <c r="BZ2020" t="str">
        <f>IF($Z2020="","",INDEX($AH$2:$AH$2000,$Z2020)&amp;"")</f>
      </c>
      <c r="CA2020">
        <f>IF($Y2020="","",INDEX($BV$2:$BV$2000,$Y2020))</f>
      </c>
      <c r="CB2020">
        <f>IF($Z2020="","",INDEX($BV$2:$BV$2000,$Z2020))</f>
      </c>
    </row>
    <row r="2021">
      <c r="T2021">
        <f>IF($Y2021="","",INDEX($B$2:$B$2000,$Y2021))</f>
      </c>
      <c r="U2021">
        <f>IF($Z2021="","",INDEX($B$2:$B$2000,$Z2021))</f>
      </c>
      <c r="V2021">
        <f>IF(OR($T2021="",$U2021=""),"",$U2021-$T2021)</f>
      </c>
      <c r="W2021" t="str">
        <f>IF(TRIM(INDEX(connections!$A:$A,ROW()))="","",TRIM(INDEX(connections!$A:$A,ROW())))</f>
      </c>
      <c r="X2021" t="str">
        <f>IF($W2021="","",TRIM(INDEX(connections!$B:$B,ROW())))</f>
      </c>
      <c r="Y2021">
        <f>IF($W2021="","",IFERROR(MATCH($W2021,$A$2:$A$2000,0),""))</f>
      </c>
      <c r="Z2021">
        <f>IF($X2021="","",IFERROR(MATCH($X2021,$A$2:$A$2000,0),""))</f>
      </c>
      <c r="AA2021" t="str">
        <f>IF($Y2021="","",INDEX($P$2:$P$2000,$Y2021))</f>
      </c>
      <c r="AB2021" t="str">
        <f>IF($Z2021="","",INDEX($P$2:$P$2000,$Z2021))</f>
      </c>
      <c r="AC2021">
        <f>IF(AND($AA2021="Yes",$AB2021="Yes"),1,"")</f>
      </c>
      <c r="AD2021">
        <f>IF(OR($Y2021="",$Z2021=""),"",IF(INDEX($C$2:$C$2000,$Y2021)=INDEX($C$2:$C$2000,$Z2021),0,1))</f>
      </c>
      <c r="AE2021">
        <f>IF($AC2021&lt;&gt;1,"",IF(AND(INDEX($AG$2:$AG$2000,$Y2021)=1,INDEX($AG$2:$AG$2000,$Z2021)=1),1,""))</f>
      </c>
      <c r="BF2021">
        <f>IF($Z2021="","",INDEX($AO$2:$AO$2000,$Z2021))</f>
      </c>
      <c r="BG2021">
        <f>IF($Z2021="","",INDEX($AP$2:$AP$2000,$Z2021))</f>
      </c>
      <c r="BH2021">
        <f>IF($Z2021="","",INDEX($AQ$2:$AQ$2000,$Z2021))</f>
      </c>
      <c r="BI2021">
        <f>IF($Z2021="","",INDEX($AR$2:$AR$2000,$Z2021))</f>
      </c>
      <c r="BJ2021">
        <f>IF($Z2021="","",INDEX($AS$2:$AS$2000,$Z2021))</f>
      </c>
      <c r="BK2021">
        <f>IF($Z2021="","",INDEX($AT$2:$AT$2000,$Z2021))</f>
      </c>
      <c r="BL2021">
        <f>IF($Z2021="","",INDEX($AU$2:$AU$2000,$Z2021))</f>
      </c>
      <c r="BM2021">
        <f>IF($Z2021="","",INDEX($AV$2:$AV$2000,$Z2021))</f>
      </c>
      <c r="BN2021">
        <f>IF($Z2021="","",INDEX($AW$2:$AW$2000,$Z2021))</f>
      </c>
      <c r="BO2021">
        <f>IF($Z2021="","",INDEX($AX$2:$AX$2000,$Z2021))</f>
      </c>
      <c r="BP2021">
        <f>IF($Z2021="","",INDEX($AY$2:$AY$2000,$Z2021))</f>
      </c>
      <c r="BQ2021">
        <f>IF($Z2021="","",INDEX($AZ$2:$AZ$2000,$Z2021))</f>
      </c>
      <c r="BR2021">
        <f>IF($Z2021="","",INDEX($BA$2:$BA$2000,$Z2021))</f>
      </c>
      <c r="BS2021">
        <f>IF($Z2021="","",INDEX($BB$2:$BB$2000,$Z2021))</f>
      </c>
      <c r="BT2021">
        <f>IF($Z2021="","",INDEX($BC$2:$BC$2000,$Z2021))</f>
      </c>
      <c r="BY2021" t="str">
        <f>IF($Y2021="","",INDEX($AH$2:$AH$2000,$Y2021)&amp;"")</f>
      </c>
      <c r="BZ2021" t="str">
        <f>IF($Z2021="","",INDEX($AH$2:$AH$2000,$Z2021)&amp;"")</f>
      </c>
      <c r="CA2021">
        <f>IF($Y2021="","",INDEX($BV$2:$BV$2000,$Y2021))</f>
      </c>
      <c r="CB2021">
        <f>IF($Z2021="","",INDEX($BV$2:$BV$2000,$Z2021))</f>
      </c>
    </row>
    <row r="2022">
      <c r="T2022">
        <f>IF($Y2022="","",INDEX($B$2:$B$2000,$Y2022))</f>
      </c>
      <c r="U2022">
        <f>IF($Z2022="","",INDEX($B$2:$B$2000,$Z2022))</f>
      </c>
      <c r="V2022">
        <f>IF(OR($T2022="",$U2022=""),"",$U2022-$T2022)</f>
      </c>
      <c r="W2022" t="str">
        <f>IF(TRIM(INDEX(connections!$A:$A,ROW()))="","",TRIM(INDEX(connections!$A:$A,ROW())))</f>
      </c>
      <c r="X2022" t="str">
        <f>IF($W2022="","",TRIM(INDEX(connections!$B:$B,ROW())))</f>
      </c>
      <c r="Y2022">
        <f>IF($W2022="","",IFERROR(MATCH($W2022,$A$2:$A$2000,0),""))</f>
      </c>
      <c r="Z2022">
        <f>IF($X2022="","",IFERROR(MATCH($X2022,$A$2:$A$2000,0),""))</f>
      </c>
      <c r="AA2022" t="str">
        <f>IF($Y2022="","",INDEX($P$2:$P$2000,$Y2022))</f>
      </c>
      <c r="AB2022" t="str">
        <f>IF($Z2022="","",INDEX($P$2:$P$2000,$Z2022))</f>
      </c>
      <c r="AC2022">
        <f>IF(AND($AA2022="Yes",$AB2022="Yes"),1,"")</f>
      </c>
      <c r="AD2022">
        <f>IF(OR($Y2022="",$Z2022=""),"",IF(INDEX($C$2:$C$2000,$Y2022)=INDEX($C$2:$C$2000,$Z2022),0,1))</f>
      </c>
      <c r="AE2022">
        <f>IF($AC2022&lt;&gt;1,"",IF(AND(INDEX($AG$2:$AG$2000,$Y2022)=1,INDEX($AG$2:$AG$2000,$Z2022)=1),1,""))</f>
      </c>
      <c r="BF2022">
        <f>IF($Z2022="","",INDEX($AO$2:$AO$2000,$Z2022))</f>
      </c>
      <c r="BG2022">
        <f>IF($Z2022="","",INDEX($AP$2:$AP$2000,$Z2022))</f>
      </c>
      <c r="BH2022">
        <f>IF($Z2022="","",INDEX($AQ$2:$AQ$2000,$Z2022))</f>
      </c>
      <c r="BI2022">
        <f>IF($Z2022="","",INDEX($AR$2:$AR$2000,$Z2022))</f>
      </c>
      <c r="BJ2022">
        <f>IF($Z2022="","",INDEX($AS$2:$AS$2000,$Z2022))</f>
      </c>
      <c r="BK2022">
        <f>IF($Z2022="","",INDEX($AT$2:$AT$2000,$Z2022))</f>
      </c>
      <c r="BL2022">
        <f>IF($Z2022="","",INDEX($AU$2:$AU$2000,$Z2022))</f>
      </c>
      <c r="BM2022">
        <f>IF($Z2022="","",INDEX($AV$2:$AV$2000,$Z2022))</f>
      </c>
      <c r="BN2022">
        <f>IF($Z2022="","",INDEX($AW$2:$AW$2000,$Z2022))</f>
      </c>
      <c r="BO2022">
        <f>IF($Z2022="","",INDEX($AX$2:$AX$2000,$Z2022))</f>
      </c>
      <c r="BP2022">
        <f>IF($Z2022="","",INDEX($AY$2:$AY$2000,$Z2022))</f>
      </c>
      <c r="BQ2022">
        <f>IF($Z2022="","",INDEX($AZ$2:$AZ$2000,$Z2022))</f>
      </c>
      <c r="BR2022">
        <f>IF($Z2022="","",INDEX($BA$2:$BA$2000,$Z2022))</f>
      </c>
      <c r="BS2022">
        <f>IF($Z2022="","",INDEX($BB$2:$BB$2000,$Z2022))</f>
      </c>
      <c r="BT2022">
        <f>IF($Z2022="","",INDEX($BC$2:$BC$2000,$Z2022))</f>
      </c>
      <c r="BY2022" t="str">
        <f>IF($Y2022="","",INDEX($AH$2:$AH$2000,$Y2022)&amp;"")</f>
      </c>
      <c r="BZ2022" t="str">
        <f>IF($Z2022="","",INDEX($AH$2:$AH$2000,$Z2022)&amp;"")</f>
      </c>
      <c r="CA2022">
        <f>IF($Y2022="","",INDEX($BV$2:$BV$2000,$Y2022))</f>
      </c>
      <c r="CB2022">
        <f>IF($Z2022="","",INDEX($BV$2:$BV$2000,$Z2022))</f>
      </c>
    </row>
    <row r="2023">
      <c r="T2023">
        <f>IF($Y2023="","",INDEX($B$2:$B$2000,$Y2023))</f>
      </c>
      <c r="U2023">
        <f>IF($Z2023="","",INDEX($B$2:$B$2000,$Z2023))</f>
      </c>
      <c r="V2023">
        <f>IF(OR($T2023="",$U2023=""),"",$U2023-$T2023)</f>
      </c>
      <c r="W2023" t="str">
        <f>IF(TRIM(INDEX(connections!$A:$A,ROW()))="","",TRIM(INDEX(connections!$A:$A,ROW())))</f>
      </c>
      <c r="X2023" t="str">
        <f>IF($W2023="","",TRIM(INDEX(connections!$B:$B,ROW())))</f>
      </c>
      <c r="Y2023">
        <f>IF($W2023="","",IFERROR(MATCH($W2023,$A$2:$A$2000,0),""))</f>
      </c>
      <c r="Z2023">
        <f>IF($X2023="","",IFERROR(MATCH($X2023,$A$2:$A$2000,0),""))</f>
      </c>
      <c r="AA2023" t="str">
        <f>IF($Y2023="","",INDEX($P$2:$P$2000,$Y2023))</f>
      </c>
      <c r="AB2023" t="str">
        <f>IF($Z2023="","",INDEX($P$2:$P$2000,$Z2023))</f>
      </c>
      <c r="AC2023">
        <f>IF(AND($AA2023="Yes",$AB2023="Yes"),1,"")</f>
      </c>
      <c r="AD2023">
        <f>IF(OR($Y2023="",$Z2023=""),"",IF(INDEX($C$2:$C$2000,$Y2023)=INDEX($C$2:$C$2000,$Z2023),0,1))</f>
      </c>
      <c r="AE2023">
        <f>IF($AC2023&lt;&gt;1,"",IF(AND(INDEX($AG$2:$AG$2000,$Y2023)=1,INDEX($AG$2:$AG$2000,$Z2023)=1),1,""))</f>
      </c>
      <c r="BF2023">
        <f>IF($Z2023="","",INDEX($AO$2:$AO$2000,$Z2023))</f>
      </c>
      <c r="BG2023">
        <f>IF($Z2023="","",INDEX($AP$2:$AP$2000,$Z2023))</f>
      </c>
      <c r="BH2023">
        <f>IF($Z2023="","",INDEX($AQ$2:$AQ$2000,$Z2023))</f>
      </c>
      <c r="BI2023">
        <f>IF($Z2023="","",INDEX($AR$2:$AR$2000,$Z2023))</f>
      </c>
      <c r="BJ2023">
        <f>IF($Z2023="","",INDEX($AS$2:$AS$2000,$Z2023))</f>
      </c>
      <c r="BK2023">
        <f>IF($Z2023="","",INDEX($AT$2:$AT$2000,$Z2023))</f>
      </c>
      <c r="BL2023">
        <f>IF($Z2023="","",INDEX($AU$2:$AU$2000,$Z2023))</f>
      </c>
      <c r="BM2023">
        <f>IF($Z2023="","",INDEX($AV$2:$AV$2000,$Z2023))</f>
      </c>
      <c r="BN2023">
        <f>IF($Z2023="","",INDEX($AW$2:$AW$2000,$Z2023))</f>
      </c>
      <c r="BO2023">
        <f>IF($Z2023="","",INDEX($AX$2:$AX$2000,$Z2023))</f>
      </c>
      <c r="BP2023">
        <f>IF($Z2023="","",INDEX($AY$2:$AY$2000,$Z2023))</f>
      </c>
      <c r="BQ2023">
        <f>IF($Z2023="","",INDEX($AZ$2:$AZ$2000,$Z2023))</f>
      </c>
      <c r="BR2023">
        <f>IF($Z2023="","",INDEX($BA$2:$BA$2000,$Z2023))</f>
      </c>
      <c r="BS2023">
        <f>IF($Z2023="","",INDEX($BB$2:$BB$2000,$Z2023))</f>
      </c>
      <c r="BT2023">
        <f>IF($Z2023="","",INDEX($BC$2:$BC$2000,$Z2023))</f>
      </c>
      <c r="BY2023" t="str">
        <f>IF($Y2023="","",INDEX($AH$2:$AH$2000,$Y2023)&amp;"")</f>
      </c>
      <c r="BZ2023" t="str">
        <f>IF($Z2023="","",INDEX($AH$2:$AH$2000,$Z2023)&amp;"")</f>
      </c>
      <c r="CA2023">
        <f>IF($Y2023="","",INDEX($BV$2:$BV$2000,$Y2023))</f>
      </c>
      <c r="CB2023">
        <f>IF($Z2023="","",INDEX($BV$2:$BV$2000,$Z2023))</f>
      </c>
    </row>
    <row r="2024">
      <c r="T2024">
        <f>IF($Y2024="","",INDEX($B$2:$B$2000,$Y2024))</f>
      </c>
      <c r="U2024">
        <f>IF($Z2024="","",INDEX($B$2:$B$2000,$Z2024))</f>
      </c>
      <c r="V2024">
        <f>IF(OR($T2024="",$U2024=""),"",$U2024-$T2024)</f>
      </c>
      <c r="W2024" t="str">
        <f>IF(TRIM(INDEX(connections!$A:$A,ROW()))="","",TRIM(INDEX(connections!$A:$A,ROW())))</f>
      </c>
      <c r="X2024" t="str">
        <f>IF($W2024="","",TRIM(INDEX(connections!$B:$B,ROW())))</f>
      </c>
      <c r="Y2024">
        <f>IF($W2024="","",IFERROR(MATCH($W2024,$A$2:$A$2000,0),""))</f>
      </c>
      <c r="Z2024">
        <f>IF($X2024="","",IFERROR(MATCH($X2024,$A$2:$A$2000,0),""))</f>
      </c>
      <c r="AA2024" t="str">
        <f>IF($Y2024="","",INDEX($P$2:$P$2000,$Y2024))</f>
      </c>
      <c r="AB2024" t="str">
        <f>IF($Z2024="","",INDEX($P$2:$P$2000,$Z2024))</f>
      </c>
      <c r="AC2024">
        <f>IF(AND($AA2024="Yes",$AB2024="Yes"),1,"")</f>
      </c>
      <c r="AD2024">
        <f>IF(OR($Y2024="",$Z2024=""),"",IF(INDEX($C$2:$C$2000,$Y2024)=INDEX($C$2:$C$2000,$Z2024),0,1))</f>
      </c>
      <c r="AE2024">
        <f>IF($AC2024&lt;&gt;1,"",IF(AND(INDEX($AG$2:$AG$2000,$Y2024)=1,INDEX($AG$2:$AG$2000,$Z2024)=1),1,""))</f>
      </c>
      <c r="BF2024">
        <f>IF($Z2024="","",INDEX($AO$2:$AO$2000,$Z2024))</f>
      </c>
      <c r="BG2024">
        <f>IF($Z2024="","",INDEX($AP$2:$AP$2000,$Z2024))</f>
      </c>
      <c r="BH2024">
        <f>IF($Z2024="","",INDEX($AQ$2:$AQ$2000,$Z2024))</f>
      </c>
      <c r="BI2024">
        <f>IF($Z2024="","",INDEX($AR$2:$AR$2000,$Z2024))</f>
      </c>
      <c r="BJ2024">
        <f>IF($Z2024="","",INDEX($AS$2:$AS$2000,$Z2024))</f>
      </c>
      <c r="BK2024">
        <f>IF($Z2024="","",INDEX($AT$2:$AT$2000,$Z2024))</f>
      </c>
      <c r="BL2024">
        <f>IF($Z2024="","",INDEX($AU$2:$AU$2000,$Z2024))</f>
      </c>
      <c r="BM2024">
        <f>IF($Z2024="","",INDEX($AV$2:$AV$2000,$Z2024))</f>
      </c>
      <c r="BN2024">
        <f>IF($Z2024="","",INDEX($AW$2:$AW$2000,$Z2024))</f>
      </c>
      <c r="BO2024">
        <f>IF($Z2024="","",INDEX($AX$2:$AX$2000,$Z2024))</f>
      </c>
      <c r="BP2024">
        <f>IF($Z2024="","",INDEX($AY$2:$AY$2000,$Z2024))</f>
      </c>
      <c r="BQ2024">
        <f>IF($Z2024="","",INDEX($AZ$2:$AZ$2000,$Z2024))</f>
      </c>
      <c r="BR2024">
        <f>IF($Z2024="","",INDEX($BA$2:$BA$2000,$Z2024))</f>
      </c>
      <c r="BS2024">
        <f>IF($Z2024="","",INDEX($BB$2:$BB$2000,$Z2024))</f>
      </c>
      <c r="BT2024">
        <f>IF($Z2024="","",INDEX($BC$2:$BC$2000,$Z2024))</f>
      </c>
      <c r="BY2024" t="str">
        <f>IF($Y2024="","",INDEX($AH$2:$AH$2000,$Y2024)&amp;"")</f>
      </c>
      <c r="BZ2024" t="str">
        <f>IF($Z2024="","",INDEX($AH$2:$AH$2000,$Z2024)&amp;"")</f>
      </c>
      <c r="CA2024">
        <f>IF($Y2024="","",INDEX($BV$2:$BV$2000,$Y2024))</f>
      </c>
      <c r="CB2024">
        <f>IF($Z2024="","",INDEX($BV$2:$BV$2000,$Z2024))</f>
      </c>
    </row>
    <row r="2025">
      <c r="T2025">
        <f>IF($Y2025="","",INDEX($B$2:$B$2000,$Y2025))</f>
      </c>
      <c r="U2025">
        <f>IF($Z2025="","",INDEX($B$2:$B$2000,$Z2025))</f>
      </c>
      <c r="V2025">
        <f>IF(OR($T2025="",$U2025=""),"",$U2025-$T2025)</f>
      </c>
      <c r="W2025" t="str">
        <f>IF(TRIM(INDEX(connections!$A:$A,ROW()))="","",TRIM(INDEX(connections!$A:$A,ROW())))</f>
      </c>
      <c r="X2025" t="str">
        <f>IF($W2025="","",TRIM(INDEX(connections!$B:$B,ROW())))</f>
      </c>
      <c r="Y2025">
        <f>IF($W2025="","",IFERROR(MATCH($W2025,$A$2:$A$2000,0),""))</f>
      </c>
      <c r="Z2025">
        <f>IF($X2025="","",IFERROR(MATCH($X2025,$A$2:$A$2000,0),""))</f>
      </c>
      <c r="AA2025" t="str">
        <f>IF($Y2025="","",INDEX($P$2:$P$2000,$Y2025))</f>
      </c>
      <c r="AB2025" t="str">
        <f>IF($Z2025="","",INDEX($P$2:$P$2000,$Z2025))</f>
      </c>
      <c r="AC2025">
        <f>IF(AND($AA2025="Yes",$AB2025="Yes"),1,"")</f>
      </c>
      <c r="AD2025">
        <f>IF(OR($Y2025="",$Z2025=""),"",IF(INDEX($C$2:$C$2000,$Y2025)=INDEX($C$2:$C$2000,$Z2025),0,1))</f>
      </c>
      <c r="AE2025">
        <f>IF($AC2025&lt;&gt;1,"",IF(AND(INDEX($AG$2:$AG$2000,$Y2025)=1,INDEX($AG$2:$AG$2000,$Z2025)=1),1,""))</f>
      </c>
      <c r="BF2025">
        <f>IF($Z2025="","",INDEX($AO$2:$AO$2000,$Z2025))</f>
      </c>
      <c r="BG2025">
        <f>IF($Z2025="","",INDEX($AP$2:$AP$2000,$Z2025))</f>
      </c>
      <c r="BH2025">
        <f>IF($Z2025="","",INDEX($AQ$2:$AQ$2000,$Z2025))</f>
      </c>
      <c r="BI2025">
        <f>IF($Z2025="","",INDEX($AR$2:$AR$2000,$Z2025))</f>
      </c>
      <c r="BJ2025">
        <f>IF($Z2025="","",INDEX($AS$2:$AS$2000,$Z2025))</f>
      </c>
      <c r="BK2025">
        <f>IF($Z2025="","",INDEX($AT$2:$AT$2000,$Z2025))</f>
      </c>
      <c r="BL2025">
        <f>IF($Z2025="","",INDEX($AU$2:$AU$2000,$Z2025))</f>
      </c>
      <c r="BM2025">
        <f>IF($Z2025="","",INDEX($AV$2:$AV$2000,$Z2025))</f>
      </c>
      <c r="BN2025">
        <f>IF($Z2025="","",INDEX($AW$2:$AW$2000,$Z2025))</f>
      </c>
      <c r="BO2025">
        <f>IF($Z2025="","",INDEX($AX$2:$AX$2000,$Z2025))</f>
      </c>
      <c r="BP2025">
        <f>IF($Z2025="","",INDEX($AY$2:$AY$2000,$Z2025))</f>
      </c>
      <c r="BQ2025">
        <f>IF($Z2025="","",INDEX($AZ$2:$AZ$2000,$Z2025))</f>
      </c>
      <c r="BR2025">
        <f>IF($Z2025="","",INDEX($BA$2:$BA$2000,$Z2025))</f>
      </c>
      <c r="BS2025">
        <f>IF($Z2025="","",INDEX($BB$2:$BB$2000,$Z2025))</f>
      </c>
      <c r="BT2025">
        <f>IF($Z2025="","",INDEX($BC$2:$BC$2000,$Z2025))</f>
      </c>
      <c r="BY2025" t="str">
        <f>IF($Y2025="","",INDEX($AH$2:$AH$2000,$Y2025)&amp;"")</f>
      </c>
      <c r="BZ2025" t="str">
        <f>IF($Z2025="","",INDEX($AH$2:$AH$2000,$Z2025)&amp;"")</f>
      </c>
      <c r="CA2025">
        <f>IF($Y2025="","",INDEX($BV$2:$BV$2000,$Y2025))</f>
      </c>
      <c r="CB2025">
        <f>IF($Z2025="","",INDEX($BV$2:$BV$2000,$Z2025))</f>
      </c>
    </row>
    <row r="2026">
      <c r="T2026">
        <f>IF($Y2026="","",INDEX($B$2:$B$2000,$Y2026))</f>
      </c>
      <c r="U2026">
        <f>IF($Z2026="","",INDEX($B$2:$B$2000,$Z2026))</f>
      </c>
      <c r="V2026">
        <f>IF(OR($T2026="",$U2026=""),"",$U2026-$T2026)</f>
      </c>
      <c r="W2026" t="str">
        <f>IF(TRIM(INDEX(connections!$A:$A,ROW()))="","",TRIM(INDEX(connections!$A:$A,ROW())))</f>
      </c>
      <c r="X2026" t="str">
        <f>IF($W2026="","",TRIM(INDEX(connections!$B:$B,ROW())))</f>
      </c>
      <c r="Y2026">
        <f>IF($W2026="","",IFERROR(MATCH($W2026,$A$2:$A$2000,0),""))</f>
      </c>
      <c r="Z2026">
        <f>IF($X2026="","",IFERROR(MATCH($X2026,$A$2:$A$2000,0),""))</f>
      </c>
      <c r="AA2026" t="str">
        <f>IF($Y2026="","",INDEX($P$2:$P$2000,$Y2026))</f>
      </c>
      <c r="AB2026" t="str">
        <f>IF($Z2026="","",INDEX($P$2:$P$2000,$Z2026))</f>
      </c>
      <c r="AC2026">
        <f>IF(AND($AA2026="Yes",$AB2026="Yes"),1,"")</f>
      </c>
      <c r="AD2026">
        <f>IF(OR($Y2026="",$Z2026=""),"",IF(INDEX($C$2:$C$2000,$Y2026)=INDEX($C$2:$C$2000,$Z2026),0,1))</f>
      </c>
      <c r="AE2026">
        <f>IF($AC2026&lt;&gt;1,"",IF(AND(INDEX($AG$2:$AG$2000,$Y2026)=1,INDEX($AG$2:$AG$2000,$Z2026)=1),1,""))</f>
      </c>
      <c r="BF2026">
        <f>IF($Z2026="","",INDEX($AO$2:$AO$2000,$Z2026))</f>
      </c>
      <c r="BG2026">
        <f>IF($Z2026="","",INDEX($AP$2:$AP$2000,$Z2026))</f>
      </c>
      <c r="BH2026">
        <f>IF($Z2026="","",INDEX($AQ$2:$AQ$2000,$Z2026))</f>
      </c>
      <c r="BI2026">
        <f>IF($Z2026="","",INDEX($AR$2:$AR$2000,$Z2026))</f>
      </c>
      <c r="BJ2026">
        <f>IF($Z2026="","",INDEX($AS$2:$AS$2000,$Z2026))</f>
      </c>
      <c r="BK2026">
        <f>IF($Z2026="","",INDEX($AT$2:$AT$2000,$Z2026))</f>
      </c>
      <c r="BL2026">
        <f>IF($Z2026="","",INDEX($AU$2:$AU$2000,$Z2026))</f>
      </c>
      <c r="BM2026">
        <f>IF($Z2026="","",INDEX($AV$2:$AV$2000,$Z2026))</f>
      </c>
      <c r="BN2026">
        <f>IF($Z2026="","",INDEX($AW$2:$AW$2000,$Z2026))</f>
      </c>
      <c r="BO2026">
        <f>IF($Z2026="","",INDEX($AX$2:$AX$2000,$Z2026))</f>
      </c>
      <c r="BP2026">
        <f>IF($Z2026="","",INDEX($AY$2:$AY$2000,$Z2026))</f>
      </c>
      <c r="BQ2026">
        <f>IF($Z2026="","",INDEX($AZ$2:$AZ$2000,$Z2026))</f>
      </c>
      <c r="BR2026">
        <f>IF($Z2026="","",INDEX($BA$2:$BA$2000,$Z2026))</f>
      </c>
      <c r="BS2026">
        <f>IF($Z2026="","",INDEX($BB$2:$BB$2000,$Z2026))</f>
      </c>
      <c r="BT2026">
        <f>IF($Z2026="","",INDEX($BC$2:$BC$2000,$Z2026))</f>
      </c>
      <c r="BY2026" t="str">
        <f>IF($Y2026="","",INDEX($AH$2:$AH$2000,$Y2026)&amp;"")</f>
      </c>
      <c r="BZ2026" t="str">
        <f>IF($Z2026="","",INDEX($AH$2:$AH$2000,$Z2026)&amp;"")</f>
      </c>
      <c r="CA2026">
        <f>IF($Y2026="","",INDEX($BV$2:$BV$2000,$Y2026))</f>
      </c>
      <c r="CB2026">
        <f>IF($Z2026="","",INDEX($BV$2:$BV$2000,$Z2026))</f>
      </c>
    </row>
    <row r="2027">
      <c r="T2027">
        <f>IF($Y2027="","",INDEX($B$2:$B$2000,$Y2027))</f>
      </c>
      <c r="U2027">
        <f>IF($Z2027="","",INDEX($B$2:$B$2000,$Z2027))</f>
      </c>
      <c r="V2027">
        <f>IF(OR($T2027="",$U2027=""),"",$U2027-$T2027)</f>
      </c>
      <c r="W2027" t="str">
        <f>IF(TRIM(INDEX(connections!$A:$A,ROW()))="","",TRIM(INDEX(connections!$A:$A,ROW())))</f>
      </c>
      <c r="X2027" t="str">
        <f>IF($W2027="","",TRIM(INDEX(connections!$B:$B,ROW())))</f>
      </c>
      <c r="Y2027">
        <f>IF($W2027="","",IFERROR(MATCH($W2027,$A$2:$A$2000,0),""))</f>
      </c>
      <c r="Z2027">
        <f>IF($X2027="","",IFERROR(MATCH($X2027,$A$2:$A$2000,0),""))</f>
      </c>
      <c r="AA2027" t="str">
        <f>IF($Y2027="","",INDEX($P$2:$P$2000,$Y2027))</f>
      </c>
      <c r="AB2027" t="str">
        <f>IF($Z2027="","",INDEX($P$2:$P$2000,$Z2027))</f>
      </c>
      <c r="AC2027">
        <f>IF(AND($AA2027="Yes",$AB2027="Yes"),1,"")</f>
      </c>
      <c r="AD2027">
        <f>IF(OR($Y2027="",$Z2027=""),"",IF(INDEX($C$2:$C$2000,$Y2027)=INDEX($C$2:$C$2000,$Z2027),0,1))</f>
      </c>
      <c r="AE2027">
        <f>IF($AC2027&lt;&gt;1,"",IF(AND(INDEX($AG$2:$AG$2000,$Y2027)=1,INDEX($AG$2:$AG$2000,$Z2027)=1),1,""))</f>
      </c>
      <c r="BF2027">
        <f>IF($Z2027="","",INDEX($AO$2:$AO$2000,$Z2027))</f>
      </c>
      <c r="BG2027">
        <f>IF($Z2027="","",INDEX($AP$2:$AP$2000,$Z2027))</f>
      </c>
      <c r="BH2027">
        <f>IF($Z2027="","",INDEX($AQ$2:$AQ$2000,$Z2027))</f>
      </c>
      <c r="BI2027">
        <f>IF($Z2027="","",INDEX($AR$2:$AR$2000,$Z2027))</f>
      </c>
      <c r="BJ2027">
        <f>IF($Z2027="","",INDEX($AS$2:$AS$2000,$Z2027))</f>
      </c>
      <c r="BK2027">
        <f>IF($Z2027="","",INDEX($AT$2:$AT$2000,$Z2027))</f>
      </c>
      <c r="BL2027">
        <f>IF($Z2027="","",INDEX($AU$2:$AU$2000,$Z2027))</f>
      </c>
      <c r="BM2027">
        <f>IF($Z2027="","",INDEX($AV$2:$AV$2000,$Z2027))</f>
      </c>
      <c r="BN2027">
        <f>IF($Z2027="","",INDEX($AW$2:$AW$2000,$Z2027))</f>
      </c>
      <c r="BO2027">
        <f>IF($Z2027="","",INDEX($AX$2:$AX$2000,$Z2027))</f>
      </c>
      <c r="BP2027">
        <f>IF($Z2027="","",INDEX($AY$2:$AY$2000,$Z2027))</f>
      </c>
      <c r="BQ2027">
        <f>IF($Z2027="","",INDEX($AZ$2:$AZ$2000,$Z2027))</f>
      </c>
      <c r="BR2027">
        <f>IF($Z2027="","",INDEX($BA$2:$BA$2000,$Z2027))</f>
      </c>
      <c r="BS2027">
        <f>IF($Z2027="","",INDEX($BB$2:$BB$2000,$Z2027))</f>
      </c>
      <c r="BT2027">
        <f>IF($Z2027="","",INDEX($BC$2:$BC$2000,$Z2027))</f>
      </c>
      <c r="BY2027" t="str">
        <f>IF($Y2027="","",INDEX($AH$2:$AH$2000,$Y2027)&amp;"")</f>
      </c>
      <c r="BZ2027" t="str">
        <f>IF($Z2027="","",INDEX($AH$2:$AH$2000,$Z2027)&amp;"")</f>
      </c>
      <c r="CA2027">
        <f>IF($Y2027="","",INDEX($BV$2:$BV$2000,$Y2027))</f>
      </c>
      <c r="CB2027">
        <f>IF($Z2027="","",INDEX($BV$2:$BV$2000,$Z2027))</f>
      </c>
    </row>
    <row r="2028">
      <c r="T2028">
        <f>IF($Y2028="","",INDEX($B$2:$B$2000,$Y2028))</f>
      </c>
      <c r="U2028">
        <f>IF($Z2028="","",INDEX($B$2:$B$2000,$Z2028))</f>
      </c>
      <c r="V2028">
        <f>IF(OR($T2028="",$U2028=""),"",$U2028-$T2028)</f>
      </c>
      <c r="W2028" t="str">
        <f>IF(TRIM(INDEX(connections!$A:$A,ROW()))="","",TRIM(INDEX(connections!$A:$A,ROW())))</f>
      </c>
      <c r="X2028" t="str">
        <f>IF($W2028="","",TRIM(INDEX(connections!$B:$B,ROW())))</f>
      </c>
      <c r="Y2028">
        <f>IF($W2028="","",IFERROR(MATCH($W2028,$A$2:$A$2000,0),""))</f>
      </c>
      <c r="Z2028">
        <f>IF($X2028="","",IFERROR(MATCH($X2028,$A$2:$A$2000,0),""))</f>
      </c>
      <c r="AA2028" t="str">
        <f>IF($Y2028="","",INDEX($P$2:$P$2000,$Y2028))</f>
      </c>
      <c r="AB2028" t="str">
        <f>IF($Z2028="","",INDEX($P$2:$P$2000,$Z2028))</f>
      </c>
      <c r="AC2028">
        <f>IF(AND($AA2028="Yes",$AB2028="Yes"),1,"")</f>
      </c>
      <c r="AD2028">
        <f>IF(OR($Y2028="",$Z2028=""),"",IF(INDEX($C$2:$C$2000,$Y2028)=INDEX($C$2:$C$2000,$Z2028),0,1))</f>
      </c>
      <c r="AE2028">
        <f>IF($AC2028&lt;&gt;1,"",IF(AND(INDEX($AG$2:$AG$2000,$Y2028)=1,INDEX($AG$2:$AG$2000,$Z2028)=1),1,""))</f>
      </c>
      <c r="BF2028">
        <f>IF($Z2028="","",INDEX($AO$2:$AO$2000,$Z2028))</f>
      </c>
      <c r="BG2028">
        <f>IF($Z2028="","",INDEX($AP$2:$AP$2000,$Z2028))</f>
      </c>
      <c r="BH2028">
        <f>IF($Z2028="","",INDEX($AQ$2:$AQ$2000,$Z2028))</f>
      </c>
      <c r="BI2028">
        <f>IF($Z2028="","",INDEX($AR$2:$AR$2000,$Z2028))</f>
      </c>
      <c r="BJ2028">
        <f>IF($Z2028="","",INDEX($AS$2:$AS$2000,$Z2028))</f>
      </c>
      <c r="BK2028">
        <f>IF($Z2028="","",INDEX($AT$2:$AT$2000,$Z2028))</f>
      </c>
      <c r="BL2028">
        <f>IF($Z2028="","",INDEX($AU$2:$AU$2000,$Z2028))</f>
      </c>
      <c r="BM2028">
        <f>IF($Z2028="","",INDEX($AV$2:$AV$2000,$Z2028))</f>
      </c>
      <c r="BN2028">
        <f>IF($Z2028="","",INDEX($AW$2:$AW$2000,$Z2028))</f>
      </c>
      <c r="BO2028">
        <f>IF($Z2028="","",INDEX($AX$2:$AX$2000,$Z2028))</f>
      </c>
      <c r="BP2028">
        <f>IF($Z2028="","",INDEX($AY$2:$AY$2000,$Z2028))</f>
      </c>
      <c r="BQ2028">
        <f>IF($Z2028="","",INDEX($AZ$2:$AZ$2000,$Z2028))</f>
      </c>
      <c r="BR2028">
        <f>IF($Z2028="","",INDEX($BA$2:$BA$2000,$Z2028))</f>
      </c>
      <c r="BS2028">
        <f>IF($Z2028="","",INDEX($BB$2:$BB$2000,$Z2028))</f>
      </c>
      <c r="BT2028">
        <f>IF($Z2028="","",INDEX($BC$2:$BC$2000,$Z2028))</f>
      </c>
      <c r="BY2028" t="str">
        <f>IF($Y2028="","",INDEX($AH$2:$AH$2000,$Y2028)&amp;"")</f>
      </c>
      <c r="BZ2028" t="str">
        <f>IF($Z2028="","",INDEX($AH$2:$AH$2000,$Z2028)&amp;"")</f>
      </c>
      <c r="CA2028">
        <f>IF($Y2028="","",INDEX($BV$2:$BV$2000,$Y2028))</f>
      </c>
      <c r="CB2028">
        <f>IF($Z2028="","",INDEX($BV$2:$BV$2000,$Z2028))</f>
      </c>
    </row>
    <row r="2029">
      <c r="T2029">
        <f>IF($Y2029="","",INDEX($B$2:$B$2000,$Y2029))</f>
      </c>
      <c r="U2029">
        <f>IF($Z2029="","",INDEX($B$2:$B$2000,$Z2029))</f>
      </c>
      <c r="V2029">
        <f>IF(OR($T2029="",$U2029=""),"",$U2029-$T2029)</f>
      </c>
      <c r="W2029" t="str">
        <f>IF(TRIM(INDEX(connections!$A:$A,ROW()))="","",TRIM(INDEX(connections!$A:$A,ROW())))</f>
      </c>
      <c r="X2029" t="str">
        <f>IF($W2029="","",TRIM(INDEX(connections!$B:$B,ROW())))</f>
      </c>
      <c r="Y2029">
        <f>IF($W2029="","",IFERROR(MATCH($W2029,$A$2:$A$2000,0),""))</f>
      </c>
      <c r="Z2029">
        <f>IF($X2029="","",IFERROR(MATCH($X2029,$A$2:$A$2000,0),""))</f>
      </c>
      <c r="AA2029" t="str">
        <f>IF($Y2029="","",INDEX($P$2:$P$2000,$Y2029))</f>
      </c>
      <c r="AB2029" t="str">
        <f>IF($Z2029="","",INDEX($P$2:$P$2000,$Z2029))</f>
      </c>
      <c r="AC2029">
        <f>IF(AND($AA2029="Yes",$AB2029="Yes"),1,"")</f>
      </c>
      <c r="AD2029">
        <f>IF(OR($Y2029="",$Z2029=""),"",IF(INDEX($C$2:$C$2000,$Y2029)=INDEX($C$2:$C$2000,$Z2029),0,1))</f>
      </c>
      <c r="AE2029">
        <f>IF($AC2029&lt;&gt;1,"",IF(AND(INDEX($AG$2:$AG$2000,$Y2029)=1,INDEX($AG$2:$AG$2000,$Z2029)=1),1,""))</f>
      </c>
      <c r="BF2029">
        <f>IF($Z2029="","",INDEX($AO$2:$AO$2000,$Z2029))</f>
      </c>
      <c r="BG2029">
        <f>IF($Z2029="","",INDEX($AP$2:$AP$2000,$Z2029))</f>
      </c>
      <c r="BH2029">
        <f>IF($Z2029="","",INDEX($AQ$2:$AQ$2000,$Z2029))</f>
      </c>
      <c r="BI2029">
        <f>IF($Z2029="","",INDEX($AR$2:$AR$2000,$Z2029))</f>
      </c>
      <c r="BJ2029">
        <f>IF($Z2029="","",INDEX($AS$2:$AS$2000,$Z2029))</f>
      </c>
      <c r="BK2029">
        <f>IF($Z2029="","",INDEX($AT$2:$AT$2000,$Z2029))</f>
      </c>
      <c r="BL2029">
        <f>IF($Z2029="","",INDEX($AU$2:$AU$2000,$Z2029))</f>
      </c>
      <c r="BM2029">
        <f>IF($Z2029="","",INDEX($AV$2:$AV$2000,$Z2029))</f>
      </c>
      <c r="BN2029">
        <f>IF($Z2029="","",INDEX($AW$2:$AW$2000,$Z2029))</f>
      </c>
      <c r="BO2029">
        <f>IF($Z2029="","",INDEX($AX$2:$AX$2000,$Z2029))</f>
      </c>
      <c r="BP2029">
        <f>IF($Z2029="","",INDEX($AY$2:$AY$2000,$Z2029))</f>
      </c>
      <c r="BQ2029">
        <f>IF($Z2029="","",INDEX($AZ$2:$AZ$2000,$Z2029))</f>
      </c>
      <c r="BR2029">
        <f>IF($Z2029="","",INDEX($BA$2:$BA$2000,$Z2029))</f>
      </c>
      <c r="BS2029">
        <f>IF($Z2029="","",INDEX($BB$2:$BB$2000,$Z2029))</f>
      </c>
      <c r="BT2029">
        <f>IF($Z2029="","",INDEX($BC$2:$BC$2000,$Z2029))</f>
      </c>
      <c r="BY2029" t="str">
        <f>IF($Y2029="","",INDEX($AH$2:$AH$2000,$Y2029)&amp;"")</f>
      </c>
      <c r="BZ2029" t="str">
        <f>IF($Z2029="","",INDEX($AH$2:$AH$2000,$Z2029)&amp;"")</f>
      </c>
      <c r="CA2029">
        <f>IF($Y2029="","",INDEX($BV$2:$BV$2000,$Y2029))</f>
      </c>
      <c r="CB2029">
        <f>IF($Z2029="","",INDEX($BV$2:$BV$2000,$Z2029))</f>
      </c>
    </row>
    <row r="2030">
      <c r="T2030">
        <f>IF($Y2030="","",INDEX($B$2:$B$2000,$Y2030))</f>
      </c>
      <c r="U2030">
        <f>IF($Z2030="","",INDEX($B$2:$B$2000,$Z2030))</f>
      </c>
      <c r="V2030">
        <f>IF(OR($T2030="",$U2030=""),"",$U2030-$T2030)</f>
      </c>
      <c r="W2030" t="str">
        <f>IF(TRIM(INDEX(connections!$A:$A,ROW()))="","",TRIM(INDEX(connections!$A:$A,ROW())))</f>
      </c>
      <c r="X2030" t="str">
        <f>IF($W2030="","",TRIM(INDEX(connections!$B:$B,ROW())))</f>
      </c>
      <c r="Y2030">
        <f>IF($W2030="","",IFERROR(MATCH($W2030,$A$2:$A$2000,0),""))</f>
      </c>
      <c r="Z2030">
        <f>IF($X2030="","",IFERROR(MATCH($X2030,$A$2:$A$2000,0),""))</f>
      </c>
      <c r="AA2030" t="str">
        <f>IF($Y2030="","",INDEX($P$2:$P$2000,$Y2030))</f>
      </c>
      <c r="AB2030" t="str">
        <f>IF($Z2030="","",INDEX($P$2:$P$2000,$Z2030))</f>
      </c>
      <c r="AC2030">
        <f>IF(AND($AA2030="Yes",$AB2030="Yes"),1,"")</f>
      </c>
      <c r="AD2030">
        <f>IF(OR($Y2030="",$Z2030=""),"",IF(INDEX($C$2:$C$2000,$Y2030)=INDEX($C$2:$C$2000,$Z2030),0,1))</f>
      </c>
      <c r="AE2030">
        <f>IF($AC2030&lt;&gt;1,"",IF(AND(INDEX($AG$2:$AG$2000,$Y2030)=1,INDEX($AG$2:$AG$2000,$Z2030)=1),1,""))</f>
      </c>
      <c r="BF2030">
        <f>IF($Z2030="","",INDEX($AO$2:$AO$2000,$Z2030))</f>
      </c>
      <c r="BG2030">
        <f>IF($Z2030="","",INDEX($AP$2:$AP$2000,$Z2030))</f>
      </c>
      <c r="BH2030">
        <f>IF($Z2030="","",INDEX($AQ$2:$AQ$2000,$Z2030))</f>
      </c>
      <c r="BI2030">
        <f>IF($Z2030="","",INDEX($AR$2:$AR$2000,$Z2030))</f>
      </c>
      <c r="BJ2030">
        <f>IF($Z2030="","",INDEX($AS$2:$AS$2000,$Z2030))</f>
      </c>
      <c r="BK2030">
        <f>IF($Z2030="","",INDEX($AT$2:$AT$2000,$Z2030))</f>
      </c>
      <c r="BL2030">
        <f>IF($Z2030="","",INDEX($AU$2:$AU$2000,$Z2030))</f>
      </c>
      <c r="BM2030">
        <f>IF($Z2030="","",INDEX($AV$2:$AV$2000,$Z2030))</f>
      </c>
      <c r="BN2030">
        <f>IF($Z2030="","",INDEX($AW$2:$AW$2000,$Z2030))</f>
      </c>
      <c r="BO2030">
        <f>IF($Z2030="","",INDEX($AX$2:$AX$2000,$Z2030))</f>
      </c>
      <c r="BP2030">
        <f>IF($Z2030="","",INDEX($AY$2:$AY$2000,$Z2030))</f>
      </c>
      <c r="BQ2030">
        <f>IF($Z2030="","",INDEX($AZ$2:$AZ$2000,$Z2030))</f>
      </c>
      <c r="BR2030">
        <f>IF($Z2030="","",INDEX($BA$2:$BA$2000,$Z2030))</f>
      </c>
      <c r="BS2030">
        <f>IF($Z2030="","",INDEX($BB$2:$BB$2000,$Z2030))</f>
      </c>
      <c r="BT2030">
        <f>IF($Z2030="","",INDEX($BC$2:$BC$2000,$Z2030))</f>
      </c>
      <c r="BY2030" t="str">
        <f>IF($Y2030="","",INDEX($AH$2:$AH$2000,$Y2030)&amp;"")</f>
      </c>
      <c r="BZ2030" t="str">
        <f>IF($Z2030="","",INDEX($AH$2:$AH$2000,$Z2030)&amp;"")</f>
      </c>
      <c r="CA2030">
        <f>IF($Y2030="","",INDEX($BV$2:$BV$2000,$Y2030))</f>
      </c>
      <c r="CB2030">
        <f>IF($Z2030="","",INDEX($BV$2:$BV$2000,$Z2030))</f>
      </c>
    </row>
    <row r="2031">
      <c r="T2031">
        <f>IF($Y2031="","",INDEX($B$2:$B$2000,$Y2031))</f>
      </c>
      <c r="U2031">
        <f>IF($Z2031="","",INDEX($B$2:$B$2000,$Z2031))</f>
      </c>
      <c r="V2031">
        <f>IF(OR($T2031="",$U2031=""),"",$U2031-$T2031)</f>
      </c>
      <c r="W2031" t="str">
        <f>IF(TRIM(INDEX(connections!$A:$A,ROW()))="","",TRIM(INDEX(connections!$A:$A,ROW())))</f>
      </c>
      <c r="X2031" t="str">
        <f>IF($W2031="","",TRIM(INDEX(connections!$B:$B,ROW())))</f>
      </c>
      <c r="Y2031">
        <f>IF($W2031="","",IFERROR(MATCH($W2031,$A$2:$A$2000,0),""))</f>
      </c>
      <c r="Z2031">
        <f>IF($X2031="","",IFERROR(MATCH($X2031,$A$2:$A$2000,0),""))</f>
      </c>
      <c r="AA2031" t="str">
        <f>IF($Y2031="","",INDEX($P$2:$P$2000,$Y2031))</f>
      </c>
      <c r="AB2031" t="str">
        <f>IF($Z2031="","",INDEX($P$2:$P$2000,$Z2031))</f>
      </c>
      <c r="AC2031">
        <f>IF(AND($AA2031="Yes",$AB2031="Yes"),1,"")</f>
      </c>
      <c r="AD2031">
        <f>IF(OR($Y2031="",$Z2031=""),"",IF(INDEX($C$2:$C$2000,$Y2031)=INDEX($C$2:$C$2000,$Z2031),0,1))</f>
      </c>
      <c r="AE2031">
        <f>IF($AC2031&lt;&gt;1,"",IF(AND(INDEX($AG$2:$AG$2000,$Y2031)=1,INDEX($AG$2:$AG$2000,$Z2031)=1),1,""))</f>
      </c>
      <c r="BF2031">
        <f>IF($Z2031="","",INDEX($AO$2:$AO$2000,$Z2031))</f>
      </c>
      <c r="BG2031">
        <f>IF($Z2031="","",INDEX($AP$2:$AP$2000,$Z2031))</f>
      </c>
      <c r="BH2031">
        <f>IF($Z2031="","",INDEX($AQ$2:$AQ$2000,$Z2031))</f>
      </c>
      <c r="BI2031">
        <f>IF($Z2031="","",INDEX($AR$2:$AR$2000,$Z2031))</f>
      </c>
      <c r="BJ2031">
        <f>IF($Z2031="","",INDEX($AS$2:$AS$2000,$Z2031))</f>
      </c>
      <c r="BK2031">
        <f>IF($Z2031="","",INDEX($AT$2:$AT$2000,$Z2031))</f>
      </c>
      <c r="BL2031">
        <f>IF($Z2031="","",INDEX($AU$2:$AU$2000,$Z2031))</f>
      </c>
      <c r="BM2031">
        <f>IF($Z2031="","",INDEX($AV$2:$AV$2000,$Z2031))</f>
      </c>
      <c r="BN2031">
        <f>IF($Z2031="","",INDEX($AW$2:$AW$2000,$Z2031))</f>
      </c>
      <c r="BO2031">
        <f>IF($Z2031="","",INDEX($AX$2:$AX$2000,$Z2031))</f>
      </c>
      <c r="BP2031">
        <f>IF($Z2031="","",INDEX($AY$2:$AY$2000,$Z2031))</f>
      </c>
      <c r="BQ2031">
        <f>IF($Z2031="","",INDEX($AZ$2:$AZ$2000,$Z2031))</f>
      </c>
      <c r="BR2031">
        <f>IF($Z2031="","",INDEX($BA$2:$BA$2000,$Z2031))</f>
      </c>
      <c r="BS2031">
        <f>IF($Z2031="","",INDEX($BB$2:$BB$2000,$Z2031))</f>
      </c>
      <c r="BT2031">
        <f>IF($Z2031="","",INDEX($BC$2:$BC$2000,$Z2031))</f>
      </c>
      <c r="BY2031" t="str">
        <f>IF($Y2031="","",INDEX($AH$2:$AH$2000,$Y2031)&amp;"")</f>
      </c>
      <c r="BZ2031" t="str">
        <f>IF($Z2031="","",INDEX($AH$2:$AH$2000,$Z2031)&amp;"")</f>
      </c>
      <c r="CA2031">
        <f>IF($Y2031="","",INDEX($BV$2:$BV$2000,$Y2031))</f>
      </c>
      <c r="CB2031">
        <f>IF($Z2031="","",INDEX($BV$2:$BV$2000,$Z2031))</f>
      </c>
    </row>
    <row r="2032">
      <c r="T2032">
        <f>IF($Y2032="","",INDEX($B$2:$B$2000,$Y2032))</f>
      </c>
      <c r="U2032">
        <f>IF($Z2032="","",INDEX($B$2:$B$2000,$Z2032))</f>
      </c>
      <c r="V2032">
        <f>IF(OR($T2032="",$U2032=""),"",$U2032-$T2032)</f>
      </c>
      <c r="W2032" t="str">
        <f>IF(TRIM(INDEX(connections!$A:$A,ROW()))="","",TRIM(INDEX(connections!$A:$A,ROW())))</f>
      </c>
      <c r="X2032" t="str">
        <f>IF($W2032="","",TRIM(INDEX(connections!$B:$B,ROW())))</f>
      </c>
      <c r="Y2032">
        <f>IF($W2032="","",IFERROR(MATCH($W2032,$A$2:$A$2000,0),""))</f>
      </c>
      <c r="Z2032">
        <f>IF($X2032="","",IFERROR(MATCH($X2032,$A$2:$A$2000,0),""))</f>
      </c>
      <c r="AA2032" t="str">
        <f>IF($Y2032="","",INDEX($P$2:$P$2000,$Y2032))</f>
      </c>
      <c r="AB2032" t="str">
        <f>IF($Z2032="","",INDEX($P$2:$P$2000,$Z2032))</f>
      </c>
      <c r="AC2032">
        <f>IF(AND($AA2032="Yes",$AB2032="Yes"),1,"")</f>
      </c>
      <c r="AD2032">
        <f>IF(OR($Y2032="",$Z2032=""),"",IF(INDEX($C$2:$C$2000,$Y2032)=INDEX($C$2:$C$2000,$Z2032),0,1))</f>
      </c>
      <c r="AE2032">
        <f>IF($AC2032&lt;&gt;1,"",IF(AND(INDEX($AG$2:$AG$2000,$Y2032)=1,INDEX($AG$2:$AG$2000,$Z2032)=1),1,""))</f>
      </c>
      <c r="BF2032">
        <f>IF($Z2032="","",INDEX($AO$2:$AO$2000,$Z2032))</f>
      </c>
      <c r="BG2032">
        <f>IF($Z2032="","",INDEX($AP$2:$AP$2000,$Z2032))</f>
      </c>
      <c r="BH2032">
        <f>IF($Z2032="","",INDEX($AQ$2:$AQ$2000,$Z2032))</f>
      </c>
      <c r="BI2032">
        <f>IF($Z2032="","",INDEX($AR$2:$AR$2000,$Z2032))</f>
      </c>
      <c r="BJ2032">
        <f>IF($Z2032="","",INDEX($AS$2:$AS$2000,$Z2032))</f>
      </c>
      <c r="BK2032">
        <f>IF($Z2032="","",INDEX($AT$2:$AT$2000,$Z2032))</f>
      </c>
      <c r="BL2032">
        <f>IF($Z2032="","",INDEX($AU$2:$AU$2000,$Z2032))</f>
      </c>
      <c r="BM2032">
        <f>IF($Z2032="","",INDEX($AV$2:$AV$2000,$Z2032))</f>
      </c>
      <c r="BN2032">
        <f>IF($Z2032="","",INDEX($AW$2:$AW$2000,$Z2032))</f>
      </c>
      <c r="BO2032">
        <f>IF($Z2032="","",INDEX($AX$2:$AX$2000,$Z2032))</f>
      </c>
      <c r="BP2032">
        <f>IF($Z2032="","",INDEX($AY$2:$AY$2000,$Z2032))</f>
      </c>
      <c r="BQ2032">
        <f>IF($Z2032="","",INDEX($AZ$2:$AZ$2000,$Z2032))</f>
      </c>
      <c r="BR2032">
        <f>IF($Z2032="","",INDEX($BA$2:$BA$2000,$Z2032))</f>
      </c>
      <c r="BS2032">
        <f>IF($Z2032="","",INDEX($BB$2:$BB$2000,$Z2032))</f>
      </c>
      <c r="BT2032">
        <f>IF($Z2032="","",INDEX($BC$2:$BC$2000,$Z2032))</f>
      </c>
      <c r="BY2032" t="str">
        <f>IF($Y2032="","",INDEX($AH$2:$AH$2000,$Y2032)&amp;"")</f>
      </c>
      <c r="BZ2032" t="str">
        <f>IF($Z2032="","",INDEX($AH$2:$AH$2000,$Z2032)&amp;"")</f>
      </c>
      <c r="CA2032">
        <f>IF($Y2032="","",INDEX($BV$2:$BV$2000,$Y2032))</f>
      </c>
      <c r="CB2032">
        <f>IF($Z2032="","",INDEX($BV$2:$BV$2000,$Z2032))</f>
      </c>
    </row>
    <row r="2033">
      <c r="T2033">
        <f>IF($Y2033="","",INDEX($B$2:$B$2000,$Y2033))</f>
      </c>
      <c r="U2033">
        <f>IF($Z2033="","",INDEX($B$2:$B$2000,$Z2033))</f>
      </c>
      <c r="V2033">
        <f>IF(OR($T2033="",$U2033=""),"",$U2033-$T2033)</f>
      </c>
      <c r="W2033" t="str">
        <f>IF(TRIM(INDEX(connections!$A:$A,ROW()))="","",TRIM(INDEX(connections!$A:$A,ROW())))</f>
      </c>
      <c r="X2033" t="str">
        <f>IF($W2033="","",TRIM(INDEX(connections!$B:$B,ROW())))</f>
      </c>
      <c r="Y2033">
        <f>IF($W2033="","",IFERROR(MATCH($W2033,$A$2:$A$2000,0),""))</f>
      </c>
      <c r="Z2033">
        <f>IF($X2033="","",IFERROR(MATCH($X2033,$A$2:$A$2000,0),""))</f>
      </c>
      <c r="AA2033" t="str">
        <f>IF($Y2033="","",INDEX($P$2:$P$2000,$Y2033))</f>
      </c>
      <c r="AB2033" t="str">
        <f>IF($Z2033="","",INDEX($P$2:$P$2000,$Z2033))</f>
      </c>
      <c r="AC2033">
        <f>IF(AND($AA2033="Yes",$AB2033="Yes"),1,"")</f>
      </c>
      <c r="AD2033">
        <f>IF(OR($Y2033="",$Z2033=""),"",IF(INDEX($C$2:$C$2000,$Y2033)=INDEX($C$2:$C$2000,$Z2033),0,1))</f>
      </c>
      <c r="AE2033">
        <f>IF($AC2033&lt;&gt;1,"",IF(AND(INDEX($AG$2:$AG$2000,$Y2033)=1,INDEX($AG$2:$AG$2000,$Z2033)=1),1,""))</f>
      </c>
      <c r="BF2033">
        <f>IF($Z2033="","",INDEX($AO$2:$AO$2000,$Z2033))</f>
      </c>
      <c r="BG2033">
        <f>IF($Z2033="","",INDEX($AP$2:$AP$2000,$Z2033))</f>
      </c>
      <c r="BH2033">
        <f>IF($Z2033="","",INDEX($AQ$2:$AQ$2000,$Z2033))</f>
      </c>
      <c r="BI2033">
        <f>IF($Z2033="","",INDEX($AR$2:$AR$2000,$Z2033))</f>
      </c>
      <c r="BJ2033">
        <f>IF($Z2033="","",INDEX($AS$2:$AS$2000,$Z2033))</f>
      </c>
      <c r="BK2033">
        <f>IF($Z2033="","",INDEX($AT$2:$AT$2000,$Z2033))</f>
      </c>
      <c r="BL2033">
        <f>IF($Z2033="","",INDEX($AU$2:$AU$2000,$Z2033))</f>
      </c>
      <c r="BM2033">
        <f>IF($Z2033="","",INDEX($AV$2:$AV$2000,$Z2033))</f>
      </c>
      <c r="BN2033">
        <f>IF($Z2033="","",INDEX($AW$2:$AW$2000,$Z2033))</f>
      </c>
      <c r="BO2033">
        <f>IF($Z2033="","",INDEX($AX$2:$AX$2000,$Z2033))</f>
      </c>
      <c r="BP2033">
        <f>IF($Z2033="","",INDEX($AY$2:$AY$2000,$Z2033))</f>
      </c>
      <c r="BQ2033">
        <f>IF($Z2033="","",INDEX($AZ$2:$AZ$2000,$Z2033))</f>
      </c>
      <c r="BR2033">
        <f>IF($Z2033="","",INDEX($BA$2:$BA$2000,$Z2033))</f>
      </c>
      <c r="BS2033">
        <f>IF($Z2033="","",INDEX($BB$2:$BB$2000,$Z2033))</f>
      </c>
      <c r="BT2033">
        <f>IF($Z2033="","",INDEX($BC$2:$BC$2000,$Z2033))</f>
      </c>
      <c r="BY2033" t="str">
        <f>IF($Y2033="","",INDEX($AH$2:$AH$2000,$Y2033)&amp;"")</f>
      </c>
      <c r="BZ2033" t="str">
        <f>IF($Z2033="","",INDEX($AH$2:$AH$2000,$Z2033)&amp;"")</f>
      </c>
      <c r="CA2033">
        <f>IF($Y2033="","",INDEX($BV$2:$BV$2000,$Y2033))</f>
      </c>
      <c r="CB2033">
        <f>IF($Z2033="","",INDEX($BV$2:$BV$2000,$Z2033))</f>
      </c>
    </row>
    <row r="2034">
      <c r="T2034">
        <f>IF($Y2034="","",INDEX($B$2:$B$2000,$Y2034))</f>
      </c>
      <c r="U2034">
        <f>IF($Z2034="","",INDEX($B$2:$B$2000,$Z2034))</f>
      </c>
      <c r="V2034">
        <f>IF(OR($T2034="",$U2034=""),"",$U2034-$T2034)</f>
      </c>
      <c r="W2034" t="str">
        <f>IF(TRIM(INDEX(connections!$A:$A,ROW()))="","",TRIM(INDEX(connections!$A:$A,ROW())))</f>
      </c>
      <c r="X2034" t="str">
        <f>IF($W2034="","",TRIM(INDEX(connections!$B:$B,ROW())))</f>
      </c>
      <c r="Y2034">
        <f>IF($W2034="","",IFERROR(MATCH($W2034,$A$2:$A$2000,0),""))</f>
      </c>
      <c r="Z2034">
        <f>IF($X2034="","",IFERROR(MATCH($X2034,$A$2:$A$2000,0),""))</f>
      </c>
      <c r="AA2034" t="str">
        <f>IF($Y2034="","",INDEX($P$2:$P$2000,$Y2034))</f>
      </c>
      <c r="AB2034" t="str">
        <f>IF($Z2034="","",INDEX($P$2:$P$2000,$Z2034))</f>
      </c>
      <c r="AC2034">
        <f>IF(AND($AA2034="Yes",$AB2034="Yes"),1,"")</f>
      </c>
      <c r="AD2034">
        <f>IF(OR($Y2034="",$Z2034=""),"",IF(INDEX($C$2:$C$2000,$Y2034)=INDEX($C$2:$C$2000,$Z2034),0,1))</f>
      </c>
      <c r="AE2034">
        <f>IF($AC2034&lt;&gt;1,"",IF(AND(INDEX($AG$2:$AG$2000,$Y2034)=1,INDEX($AG$2:$AG$2000,$Z2034)=1),1,""))</f>
      </c>
      <c r="BF2034">
        <f>IF($Z2034="","",INDEX($AO$2:$AO$2000,$Z2034))</f>
      </c>
      <c r="BG2034">
        <f>IF($Z2034="","",INDEX($AP$2:$AP$2000,$Z2034))</f>
      </c>
      <c r="BH2034">
        <f>IF($Z2034="","",INDEX($AQ$2:$AQ$2000,$Z2034))</f>
      </c>
      <c r="BI2034">
        <f>IF($Z2034="","",INDEX($AR$2:$AR$2000,$Z2034))</f>
      </c>
      <c r="BJ2034">
        <f>IF($Z2034="","",INDEX($AS$2:$AS$2000,$Z2034))</f>
      </c>
      <c r="BK2034">
        <f>IF($Z2034="","",INDEX($AT$2:$AT$2000,$Z2034))</f>
      </c>
      <c r="BL2034">
        <f>IF($Z2034="","",INDEX($AU$2:$AU$2000,$Z2034))</f>
      </c>
      <c r="BM2034">
        <f>IF($Z2034="","",INDEX($AV$2:$AV$2000,$Z2034))</f>
      </c>
      <c r="BN2034">
        <f>IF($Z2034="","",INDEX($AW$2:$AW$2000,$Z2034))</f>
      </c>
      <c r="BO2034">
        <f>IF($Z2034="","",INDEX($AX$2:$AX$2000,$Z2034))</f>
      </c>
      <c r="BP2034">
        <f>IF($Z2034="","",INDEX($AY$2:$AY$2000,$Z2034))</f>
      </c>
      <c r="BQ2034">
        <f>IF($Z2034="","",INDEX($AZ$2:$AZ$2000,$Z2034))</f>
      </c>
      <c r="BR2034">
        <f>IF($Z2034="","",INDEX($BA$2:$BA$2000,$Z2034))</f>
      </c>
      <c r="BS2034">
        <f>IF($Z2034="","",INDEX($BB$2:$BB$2000,$Z2034))</f>
      </c>
      <c r="BT2034">
        <f>IF($Z2034="","",INDEX($BC$2:$BC$2000,$Z2034))</f>
      </c>
      <c r="BY2034" t="str">
        <f>IF($Y2034="","",INDEX($AH$2:$AH$2000,$Y2034)&amp;"")</f>
      </c>
      <c r="BZ2034" t="str">
        <f>IF($Z2034="","",INDEX($AH$2:$AH$2000,$Z2034)&amp;"")</f>
      </c>
      <c r="CA2034">
        <f>IF($Y2034="","",INDEX($BV$2:$BV$2000,$Y2034))</f>
      </c>
      <c r="CB2034">
        <f>IF($Z2034="","",INDEX($BV$2:$BV$2000,$Z2034))</f>
      </c>
    </row>
    <row r="2035">
      <c r="T2035">
        <f>IF($Y2035="","",INDEX($B$2:$B$2000,$Y2035))</f>
      </c>
      <c r="U2035">
        <f>IF($Z2035="","",INDEX($B$2:$B$2000,$Z2035))</f>
      </c>
      <c r="V2035">
        <f>IF(OR($T2035="",$U2035=""),"",$U2035-$T2035)</f>
      </c>
      <c r="W2035" t="str">
        <f>IF(TRIM(INDEX(connections!$A:$A,ROW()))="","",TRIM(INDEX(connections!$A:$A,ROW())))</f>
      </c>
      <c r="X2035" t="str">
        <f>IF($W2035="","",TRIM(INDEX(connections!$B:$B,ROW())))</f>
      </c>
      <c r="Y2035">
        <f>IF($W2035="","",IFERROR(MATCH($W2035,$A$2:$A$2000,0),""))</f>
      </c>
      <c r="Z2035">
        <f>IF($X2035="","",IFERROR(MATCH($X2035,$A$2:$A$2000,0),""))</f>
      </c>
      <c r="AA2035" t="str">
        <f>IF($Y2035="","",INDEX($P$2:$P$2000,$Y2035))</f>
      </c>
      <c r="AB2035" t="str">
        <f>IF($Z2035="","",INDEX($P$2:$P$2000,$Z2035))</f>
      </c>
      <c r="AC2035">
        <f>IF(AND($AA2035="Yes",$AB2035="Yes"),1,"")</f>
      </c>
      <c r="AD2035">
        <f>IF(OR($Y2035="",$Z2035=""),"",IF(INDEX($C$2:$C$2000,$Y2035)=INDEX($C$2:$C$2000,$Z2035),0,1))</f>
      </c>
      <c r="AE2035">
        <f>IF($AC2035&lt;&gt;1,"",IF(AND(INDEX($AG$2:$AG$2000,$Y2035)=1,INDEX($AG$2:$AG$2000,$Z2035)=1),1,""))</f>
      </c>
      <c r="BF2035">
        <f>IF($Z2035="","",INDEX($AO$2:$AO$2000,$Z2035))</f>
      </c>
      <c r="BG2035">
        <f>IF($Z2035="","",INDEX($AP$2:$AP$2000,$Z2035))</f>
      </c>
      <c r="BH2035">
        <f>IF($Z2035="","",INDEX($AQ$2:$AQ$2000,$Z2035))</f>
      </c>
      <c r="BI2035">
        <f>IF($Z2035="","",INDEX($AR$2:$AR$2000,$Z2035))</f>
      </c>
      <c r="BJ2035">
        <f>IF($Z2035="","",INDEX($AS$2:$AS$2000,$Z2035))</f>
      </c>
      <c r="BK2035">
        <f>IF($Z2035="","",INDEX($AT$2:$AT$2000,$Z2035))</f>
      </c>
      <c r="BL2035">
        <f>IF($Z2035="","",INDEX($AU$2:$AU$2000,$Z2035))</f>
      </c>
      <c r="BM2035">
        <f>IF($Z2035="","",INDEX($AV$2:$AV$2000,$Z2035))</f>
      </c>
      <c r="BN2035">
        <f>IF($Z2035="","",INDEX($AW$2:$AW$2000,$Z2035))</f>
      </c>
      <c r="BO2035">
        <f>IF($Z2035="","",INDEX($AX$2:$AX$2000,$Z2035))</f>
      </c>
      <c r="BP2035">
        <f>IF($Z2035="","",INDEX($AY$2:$AY$2000,$Z2035))</f>
      </c>
      <c r="BQ2035">
        <f>IF($Z2035="","",INDEX($AZ$2:$AZ$2000,$Z2035))</f>
      </c>
      <c r="BR2035">
        <f>IF($Z2035="","",INDEX($BA$2:$BA$2000,$Z2035))</f>
      </c>
      <c r="BS2035">
        <f>IF($Z2035="","",INDEX($BB$2:$BB$2000,$Z2035))</f>
      </c>
      <c r="BT2035">
        <f>IF($Z2035="","",INDEX($BC$2:$BC$2000,$Z2035))</f>
      </c>
      <c r="BY2035" t="str">
        <f>IF($Y2035="","",INDEX($AH$2:$AH$2000,$Y2035)&amp;"")</f>
      </c>
      <c r="BZ2035" t="str">
        <f>IF($Z2035="","",INDEX($AH$2:$AH$2000,$Z2035)&amp;"")</f>
      </c>
      <c r="CA2035">
        <f>IF($Y2035="","",INDEX($BV$2:$BV$2000,$Y2035))</f>
      </c>
      <c r="CB2035">
        <f>IF($Z2035="","",INDEX($BV$2:$BV$2000,$Z2035))</f>
      </c>
    </row>
    <row r="2036">
      <c r="T2036">
        <f>IF($Y2036="","",INDEX($B$2:$B$2000,$Y2036))</f>
      </c>
      <c r="U2036">
        <f>IF($Z2036="","",INDEX($B$2:$B$2000,$Z2036))</f>
      </c>
      <c r="V2036">
        <f>IF(OR($T2036="",$U2036=""),"",$U2036-$T2036)</f>
      </c>
      <c r="W2036" t="str">
        <f>IF(TRIM(INDEX(connections!$A:$A,ROW()))="","",TRIM(INDEX(connections!$A:$A,ROW())))</f>
      </c>
      <c r="X2036" t="str">
        <f>IF($W2036="","",TRIM(INDEX(connections!$B:$B,ROW())))</f>
      </c>
      <c r="Y2036">
        <f>IF($W2036="","",IFERROR(MATCH($W2036,$A$2:$A$2000,0),""))</f>
      </c>
      <c r="Z2036">
        <f>IF($X2036="","",IFERROR(MATCH($X2036,$A$2:$A$2000,0),""))</f>
      </c>
      <c r="AA2036" t="str">
        <f>IF($Y2036="","",INDEX($P$2:$P$2000,$Y2036))</f>
      </c>
      <c r="AB2036" t="str">
        <f>IF($Z2036="","",INDEX($P$2:$P$2000,$Z2036))</f>
      </c>
      <c r="AC2036">
        <f>IF(AND($AA2036="Yes",$AB2036="Yes"),1,"")</f>
      </c>
      <c r="AD2036">
        <f>IF(OR($Y2036="",$Z2036=""),"",IF(INDEX($C$2:$C$2000,$Y2036)=INDEX($C$2:$C$2000,$Z2036),0,1))</f>
      </c>
      <c r="AE2036">
        <f>IF($AC2036&lt;&gt;1,"",IF(AND(INDEX($AG$2:$AG$2000,$Y2036)=1,INDEX($AG$2:$AG$2000,$Z2036)=1),1,""))</f>
      </c>
      <c r="BF2036">
        <f>IF($Z2036="","",INDEX($AO$2:$AO$2000,$Z2036))</f>
      </c>
      <c r="BG2036">
        <f>IF($Z2036="","",INDEX($AP$2:$AP$2000,$Z2036))</f>
      </c>
      <c r="BH2036">
        <f>IF($Z2036="","",INDEX($AQ$2:$AQ$2000,$Z2036))</f>
      </c>
      <c r="BI2036">
        <f>IF($Z2036="","",INDEX($AR$2:$AR$2000,$Z2036))</f>
      </c>
      <c r="BJ2036">
        <f>IF($Z2036="","",INDEX($AS$2:$AS$2000,$Z2036))</f>
      </c>
      <c r="BK2036">
        <f>IF($Z2036="","",INDEX($AT$2:$AT$2000,$Z2036))</f>
      </c>
      <c r="BL2036">
        <f>IF($Z2036="","",INDEX($AU$2:$AU$2000,$Z2036))</f>
      </c>
      <c r="BM2036">
        <f>IF($Z2036="","",INDEX($AV$2:$AV$2000,$Z2036))</f>
      </c>
      <c r="BN2036">
        <f>IF($Z2036="","",INDEX($AW$2:$AW$2000,$Z2036))</f>
      </c>
      <c r="BO2036">
        <f>IF($Z2036="","",INDEX($AX$2:$AX$2000,$Z2036))</f>
      </c>
      <c r="BP2036">
        <f>IF($Z2036="","",INDEX($AY$2:$AY$2000,$Z2036))</f>
      </c>
      <c r="BQ2036">
        <f>IF($Z2036="","",INDEX($AZ$2:$AZ$2000,$Z2036))</f>
      </c>
      <c r="BR2036">
        <f>IF($Z2036="","",INDEX($BA$2:$BA$2000,$Z2036))</f>
      </c>
      <c r="BS2036">
        <f>IF($Z2036="","",INDEX($BB$2:$BB$2000,$Z2036))</f>
      </c>
      <c r="BT2036">
        <f>IF($Z2036="","",INDEX($BC$2:$BC$2000,$Z2036))</f>
      </c>
      <c r="BY2036" t="str">
        <f>IF($Y2036="","",INDEX($AH$2:$AH$2000,$Y2036)&amp;"")</f>
      </c>
      <c r="BZ2036" t="str">
        <f>IF($Z2036="","",INDEX($AH$2:$AH$2000,$Z2036)&amp;"")</f>
      </c>
      <c r="CA2036">
        <f>IF($Y2036="","",INDEX($BV$2:$BV$2000,$Y2036))</f>
      </c>
      <c r="CB2036">
        <f>IF($Z2036="","",INDEX($BV$2:$BV$2000,$Z2036))</f>
      </c>
    </row>
    <row r="2037">
      <c r="T2037">
        <f>IF($Y2037="","",INDEX($B$2:$B$2000,$Y2037))</f>
      </c>
      <c r="U2037">
        <f>IF($Z2037="","",INDEX($B$2:$B$2000,$Z2037))</f>
      </c>
      <c r="V2037">
        <f>IF(OR($T2037="",$U2037=""),"",$U2037-$T2037)</f>
      </c>
      <c r="W2037" t="str">
        <f>IF(TRIM(INDEX(connections!$A:$A,ROW()))="","",TRIM(INDEX(connections!$A:$A,ROW())))</f>
      </c>
      <c r="X2037" t="str">
        <f>IF($W2037="","",TRIM(INDEX(connections!$B:$B,ROW())))</f>
      </c>
      <c r="Y2037">
        <f>IF($W2037="","",IFERROR(MATCH($W2037,$A$2:$A$2000,0),""))</f>
      </c>
      <c r="Z2037">
        <f>IF($X2037="","",IFERROR(MATCH($X2037,$A$2:$A$2000,0),""))</f>
      </c>
      <c r="AA2037" t="str">
        <f>IF($Y2037="","",INDEX($P$2:$P$2000,$Y2037))</f>
      </c>
      <c r="AB2037" t="str">
        <f>IF($Z2037="","",INDEX($P$2:$P$2000,$Z2037))</f>
      </c>
      <c r="AC2037">
        <f>IF(AND($AA2037="Yes",$AB2037="Yes"),1,"")</f>
      </c>
      <c r="AD2037">
        <f>IF(OR($Y2037="",$Z2037=""),"",IF(INDEX($C$2:$C$2000,$Y2037)=INDEX($C$2:$C$2000,$Z2037),0,1))</f>
      </c>
      <c r="AE2037">
        <f>IF($AC2037&lt;&gt;1,"",IF(AND(INDEX($AG$2:$AG$2000,$Y2037)=1,INDEX($AG$2:$AG$2000,$Z2037)=1),1,""))</f>
      </c>
      <c r="BF2037">
        <f>IF($Z2037="","",INDEX($AO$2:$AO$2000,$Z2037))</f>
      </c>
      <c r="BG2037">
        <f>IF($Z2037="","",INDEX($AP$2:$AP$2000,$Z2037))</f>
      </c>
      <c r="BH2037">
        <f>IF($Z2037="","",INDEX($AQ$2:$AQ$2000,$Z2037))</f>
      </c>
      <c r="BI2037">
        <f>IF($Z2037="","",INDEX($AR$2:$AR$2000,$Z2037))</f>
      </c>
      <c r="BJ2037">
        <f>IF($Z2037="","",INDEX($AS$2:$AS$2000,$Z2037))</f>
      </c>
      <c r="BK2037">
        <f>IF($Z2037="","",INDEX($AT$2:$AT$2000,$Z2037))</f>
      </c>
      <c r="BL2037">
        <f>IF($Z2037="","",INDEX($AU$2:$AU$2000,$Z2037))</f>
      </c>
      <c r="BM2037">
        <f>IF($Z2037="","",INDEX($AV$2:$AV$2000,$Z2037))</f>
      </c>
      <c r="BN2037">
        <f>IF($Z2037="","",INDEX($AW$2:$AW$2000,$Z2037))</f>
      </c>
      <c r="BO2037">
        <f>IF($Z2037="","",INDEX($AX$2:$AX$2000,$Z2037))</f>
      </c>
      <c r="BP2037">
        <f>IF($Z2037="","",INDEX($AY$2:$AY$2000,$Z2037))</f>
      </c>
      <c r="BQ2037">
        <f>IF($Z2037="","",INDEX($AZ$2:$AZ$2000,$Z2037))</f>
      </c>
      <c r="BR2037">
        <f>IF($Z2037="","",INDEX($BA$2:$BA$2000,$Z2037))</f>
      </c>
      <c r="BS2037">
        <f>IF($Z2037="","",INDEX($BB$2:$BB$2000,$Z2037))</f>
      </c>
      <c r="BT2037">
        <f>IF($Z2037="","",INDEX($BC$2:$BC$2000,$Z2037))</f>
      </c>
      <c r="BY2037" t="str">
        <f>IF($Y2037="","",INDEX($AH$2:$AH$2000,$Y2037)&amp;"")</f>
      </c>
      <c r="BZ2037" t="str">
        <f>IF($Z2037="","",INDEX($AH$2:$AH$2000,$Z2037)&amp;"")</f>
      </c>
      <c r="CA2037">
        <f>IF($Y2037="","",INDEX($BV$2:$BV$2000,$Y2037))</f>
      </c>
      <c r="CB2037">
        <f>IF($Z2037="","",INDEX($BV$2:$BV$2000,$Z2037))</f>
      </c>
    </row>
    <row r="2038">
      <c r="T2038">
        <f>IF($Y2038="","",INDEX($B$2:$B$2000,$Y2038))</f>
      </c>
      <c r="U2038">
        <f>IF($Z2038="","",INDEX($B$2:$B$2000,$Z2038))</f>
      </c>
      <c r="V2038">
        <f>IF(OR($T2038="",$U2038=""),"",$U2038-$T2038)</f>
      </c>
      <c r="W2038" t="str">
        <f>IF(TRIM(INDEX(connections!$A:$A,ROW()))="","",TRIM(INDEX(connections!$A:$A,ROW())))</f>
      </c>
      <c r="X2038" t="str">
        <f>IF($W2038="","",TRIM(INDEX(connections!$B:$B,ROW())))</f>
      </c>
      <c r="Y2038">
        <f>IF($W2038="","",IFERROR(MATCH($W2038,$A$2:$A$2000,0),""))</f>
      </c>
      <c r="Z2038">
        <f>IF($X2038="","",IFERROR(MATCH($X2038,$A$2:$A$2000,0),""))</f>
      </c>
      <c r="AA2038" t="str">
        <f>IF($Y2038="","",INDEX($P$2:$P$2000,$Y2038))</f>
      </c>
      <c r="AB2038" t="str">
        <f>IF($Z2038="","",INDEX($P$2:$P$2000,$Z2038))</f>
      </c>
      <c r="AC2038">
        <f>IF(AND($AA2038="Yes",$AB2038="Yes"),1,"")</f>
      </c>
      <c r="AD2038">
        <f>IF(OR($Y2038="",$Z2038=""),"",IF(INDEX($C$2:$C$2000,$Y2038)=INDEX($C$2:$C$2000,$Z2038),0,1))</f>
      </c>
      <c r="AE2038">
        <f>IF($AC2038&lt;&gt;1,"",IF(AND(INDEX($AG$2:$AG$2000,$Y2038)=1,INDEX($AG$2:$AG$2000,$Z2038)=1),1,""))</f>
      </c>
      <c r="BF2038">
        <f>IF($Z2038="","",INDEX($AO$2:$AO$2000,$Z2038))</f>
      </c>
      <c r="BG2038">
        <f>IF($Z2038="","",INDEX($AP$2:$AP$2000,$Z2038))</f>
      </c>
      <c r="BH2038">
        <f>IF($Z2038="","",INDEX($AQ$2:$AQ$2000,$Z2038))</f>
      </c>
      <c r="BI2038">
        <f>IF($Z2038="","",INDEX($AR$2:$AR$2000,$Z2038))</f>
      </c>
      <c r="BJ2038">
        <f>IF($Z2038="","",INDEX($AS$2:$AS$2000,$Z2038))</f>
      </c>
      <c r="BK2038">
        <f>IF($Z2038="","",INDEX($AT$2:$AT$2000,$Z2038))</f>
      </c>
      <c r="BL2038">
        <f>IF($Z2038="","",INDEX($AU$2:$AU$2000,$Z2038))</f>
      </c>
      <c r="BM2038">
        <f>IF($Z2038="","",INDEX($AV$2:$AV$2000,$Z2038))</f>
      </c>
      <c r="BN2038">
        <f>IF($Z2038="","",INDEX($AW$2:$AW$2000,$Z2038))</f>
      </c>
      <c r="BO2038">
        <f>IF($Z2038="","",INDEX($AX$2:$AX$2000,$Z2038))</f>
      </c>
      <c r="BP2038">
        <f>IF($Z2038="","",INDEX($AY$2:$AY$2000,$Z2038))</f>
      </c>
      <c r="BQ2038">
        <f>IF($Z2038="","",INDEX($AZ$2:$AZ$2000,$Z2038))</f>
      </c>
      <c r="BR2038">
        <f>IF($Z2038="","",INDEX($BA$2:$BA$2000,$Z2038))</f>
      </c>
      <c r="BS2038">
        <f>IF($Z2038="","",INDEX($BB$2:$BB$2000,$Z2038))</f>
      </c>
      <c r="BT2038">
        <f>IF($Z2038="","",INDEX($BC$2:$BC$2000,$Z2038))</f>
      </c>
      <c r="BY2038" t="str">
        <f>IF($Y2038="","",INDEX($AH$2:$AH$2000,$Y2038)&amp;"")</f>
      </c>
      <c r="BZ2038" t="str">
        <f>IF($Z2038="","",INDEX($AH$2:$AH$2000,$Z2038)&amp;"")</f>
      </c>
      <c r="CA2038">
        <f>IF($Y2038="","",INDEX($BV$2:$BV$2000,$Y2038))</f>
      </c>
      <c r="CB2038">
        <f>IF($Z2038="","",INDEX($BV$2:$BV$2000,$Z2038))</f>
      </c>
    </row>
    <row r="2039">
      <c r="T2039">
        <f>IF($Y2039="","",INDEX($B$2:$B$2000,$Y2039))</f>
      </c>
      <c r="U2039">
        <f>IF($Z2039="","",INDEX($B$2:$B$2000,$Z2039))</f>
      </c>
      <c r="V2039">
        <f>IF(OR($T2039="",$U2039=""),"",$U2039-$T2039)</f>
      </c>
      <c r="W2039" t="str">
        <f>IF(TRIM(INDEX(connections!$A:$A,ROW()))="","",TRIM(INDEX(connections!$A:$A,ROW())))</f>
      </c>
      <c r="X2039" t="str">
        <f>IF($W2039="","",TRIM(INDEX(connections!$B:$B,ROW())))</f>
      </c>
      <c r="Y2039">
        <f>IF($W2039="","",IFERROR(MATCH($W2039,$A$2:$A$2000,0),""))</f>
      </c>
      <c r="Z2039">
        <f>IF($X2039="","",IFERROR(MATCH($X2039,$A$2:$A$2000,0),""))</f>
      </c>
      <c r="AA2039" t="str">
        <f>IF($Y2039="","",INDEX($P$2:$P$2000,$Y2039))</f>
      </c>
      <c r="AB2039" t="str">
        <f>IF($Z2039="","",INDEX($P$2:$P$2000,$Z2039))</f>
      </c>
      <c r="AC2039">
        <f>IF(AND($AA2039="Yes",$AB2039="Yes"),1,"")</f>
      </c>
      <c r="AD2039">
        <f>IF(OR($Y2039="",$Z2039=""),"",IF(INDEX($C$2:$C$2000,$Y2039)=INDEX($C$2:$C$2000,$Z2039),0,1))</f>
      </c>
      <c r="AE2039">
        <f>IF($AC2039&lt;&gt;1,"",IF(AND(INDEX($AG$2:$AG$2000,$Y2039)=1,INDEX($AG$2:$AG$2000,$Z2039)=1),1,""))</f>
      </c>
      <c r="BF2039">
        <f>IF($Z2039="","",INDEX($AO$2:$AO$2000,$Z2039))</f>
      </c>
      <c r="BG2039">
        <f>IF($Z2039="","",INDEX($AP$2:$AP$2000,$Z2039))</f>
      </c>
      <c r="BH2039">
        <f>IF($Z2039="","",INDEX($AQ$2:$AQ$2000,$Z2039))</f>
      </c>
      <c r="BI2039">
        <f>IF($Z2039="","",INDEX($AR$2:$AR$2000,$Z2039))</f>
      </c>
      <c r="BJ2039">
        <f>IF($Z2039="","",INDEX($AS$2:$AS$2000,$Z2039))</f>
      </c>
      <c r="BK2039">
        <f>IF($Z2039="","",INDEX($AT$2:$AT$2000,$Z2039))</f>
      </c>
      <c r="BL2039">
        <f>IF($Z2039="","",INDEX($AU$2:$AU$2000,$Z2039))</f>
      </c>
      <c r="BM2039">
        <f>IF($Z2039="","",INDEX($AV$2:$AV$2000,$Z2039))</f>
      </c>
      <c r="BN2039">
        <f>IF($Z2039="","",INDEX($AW$2:$AW$2000,$Z2039))</f>
      </c>
      <c r="BO2039">
        <f>IF($Z2039="","",INDEX($AX$2:$AX$2000,$Z2039))</f>
      </c>
      <c r="BP2039">
        <f>IF($Z2039="","",INDEX($AY$2:$AY$2000,$Z2039))</f>
      </c>
      <c r="BQ2039">
        <f>IF($Z2039="","",INDEX($AZ$2:$AZ$2000,$Z2039))</f>
      </c>
      <c r="BR2039">
        <f>IF($Z2039="","",INDEX($BA$2:$BA$2000,$Z2039))</f>
      </c>
      <c r="BS2039">
        <f>IF($Z2039="","",INDEX($BB$2:$BB$2000,$Z2039))</f>
      </c>
      <c r="BT2039">
        <f>IF($Z2039="","",INDEX($BC$2:$BC$2000,$Z2039))</f>
      </c>
      <c r="BY2039" t="str">
        <f>IF($Y2039="","",INDEX($AH$2:$AH$2000,$Y2039)&amp;"")</f>
      </c>
      <c r="BZ2039" t="str">
        <f>IF($Z2039="","",INDEX($AH$2:$AH$2000,$Z2039)&amp;"")</f>
      </c>
      <c r="CA2039">
        <f>IF($Y2039="","",INDEX($BV$2:$BV$2000,$Y2039))</f>
      </c>
      <c r="CB2039">
        <f>IF($Z2039="","",INDEX($BV$2:$BV$2000,$Z2039))</f>
      </c>
    </row>
    <row r="2040">
      <c r="T2040">
        <f>IF($Y2040="","",INDEX($B$2:$B$2000,$Y2040))</f>
      </c>
      <c r="U2040">
        <f>IF($Z2040="","",INDEX($B$2:$B$2000,$Z2040))</f>
      </c>
      <c r="V2040">
        <f>IF(OR($T2040="",$U2040=""),"",$U2040-$T2040)</f>
      </c>
      <c r="W2040" t="str">
        <f>IF(TRIM(INDEX(connections!$A:$A,ROW()))="","",TRIM(INDEX(connections!$A:$A,ROW())))</f>
      </c>
      <c r="X2040" t="str">
        <f>IF($W2040="","",TRIM(INDEX(connections!$B:$B,ROW())))</f>
      </c>
      <c r="Y2040">
        <f>IF($W2040="","",IFERROR(MATCH($W2040,$A$2:$A$2000,0),""))</f>
      </c>
      <c r="Z2040">
        <f>IF($X2040="","",IFERROR(MATCH($X2040,$A$2:$A$2000,0),""))</f>
      </c>
      <c r="AA2040" t="str">
        <f>IF($Y2040="","",INDEX($P$2:$P$2000,$Y2040))</f>
      </c>
      <c r="AB2040" t="str">
        <f>IF($Z2040="","",INDEX($P$2:$P$2000,$Z2040))</f>
      </c>
      <c r="AC2040">
        <f>IF(AND($AA2040="Yes",$AB2040="Yes"),1,"")</f>
      </c>
      <c r="AD2040">
        <f>IF(OR($Y2040="",$Z2040=""),"",IF(INDEX($C$2:$C$2000,$Y2040)=INDEX($C$2:$C$2000,$Z2040),0,1))</f>
      </c>
      <c r="AE2040">
        <f>IF($AC2040&lt;&gt;1,"",IF(AND(INDEX($AG$2:$AG$2000,$Y2040)=1,INDEX($AG$2:$AG$2000,$Z2040)=1),1,""))</f>
      </c>
      <c r="BF2040">
        <f>IF($Z2040="","",INDEX($AO$2:$AO$2000,$Z2040))</f>
      </c>
      <c r="BG2040">
        <f>IF($Z2040="","",INDEX($AP$2:$AP$2000,$Z2040))</f>
      </c>
      <c r="BH2040">
        <f>IF($Z2040="","",INDEX($AQ$2:$AQ$2000,$Z2040))</f>
      </c>
      <c r="BI2040">
        <f>IF($Z2040="","",INDEX($AR$2:$AR$2000,$Z2040))</f>
      </c>
      <c r="BJ2040">
        <f>IF($Z2040="","",INDEX($AS$2:$AS$2000,$Z2040))</f>
      </c>
      <c r="BK2040">
        <f>IF($Z2040="","",INDEX($AT$2:$AT$2000,$Z2040))</f>
      </c>
      <c r="BL2040">
        <f>IF($Z2040="","",INDEX($AU$2:$AU$2000,$Z2040))</f>
      </c>
      <c r="BM2040">
        <f>IF($Z2040="","",INDEX($AV$2:$AV$2000,$Z2040))</f>
      </c>
      <c r="BN2040">
        <f>IF($Z2040="","",INDEX($AW$2:$AW$2000,$Z2040))</f>
      </c>
      <c r="BO2040">
        <f>IF($Z2040="","",INDEX($AX$2:$AX$2000,$Z2040))</f>
      </c>
      <c r="BP2040">
        <f>IF($Z2040="","",INDEX($AY$2:$AY$2000,$Z2040))</f>
      </c>
      <c r="BQ2040">
        <f>IF($Z2040="","",INDEX($AZ$2:$AZ$2000,$Z2040))</f>
      </c>
      <c r="BR2040">
        <f>IF($Z2040="","",INDEX($BA$2:$BA$2000,$Z2040))</f>
      </c>
      <c r="BS2040">
        <f>IF($Z2040="","",INDEX($BB$2:$BB$2000,$Z2040))</f>
      </c>
      <c r="BT2040">
        <f>IF($Z2040="","",INDEX($BC$2:$BC$2000,$Z2040))</f>
      </c>
      <c r="BY2040" t="str">
        <f>IF($Y2040="","",INDEX($AH$2:$AH$2000,$Y2040)&amp;"")</f>
      </c>
      <c r="BZ2040" t="str">
        <f>IF($Z2040="","",INDEX($AH$2:$AH$2000,$Z2040)&amp;"")</f>
      </c>
      <c r="CA2040">
        <f>IF($Y2040="","",INDEX($BV$2:$BV$2000,$Y2040))</f>
      </c>
      <c r="CB2040">
        <f>IF($Z2040="","",INDEX($BV$2:$BV$2000,$Z2040))</f>
      </c>
    </row>
    <row r="2041">
      <c r="T2041">
        <f>IF($Y2041="","",INDEX($B$2:$B$2000,$Y2041))</f>
      </c>
      <c r="U2041">
        <f>IF($Z2041="","",INDEX($B$2:$B$2000,$Z2041))</f>
      </c>
      <c r="V2041">
        <f>IF(OR($T2041="",$U2041=""),"",$U2041-$T2041)</f>
      </c>
      <c r="W2041" t="str">
        <f>IF(TRIM(INDEX(connections!$A:$A,ROW()))="","",TRIM(INDEX(connections!$A:$A,ROW())))</f>
      </c>
      <c r="X2041" t="str">
        <f>IF($W2041="","",TRIM(INDEX(connections!$B:$B,ROW())))</f>
      </c>
      <c r="Y2041">
        <f>IF($W2041="","",IFERROR(MATCH($W2041,$A$2:$A$2000,0),""))</f>
      </c>
      <c r="Z2041">
        <f>IF($X2041="","",IFERROR(MATCH($X2041,$A$2:$A$2000,0),""))</f>
      </c>
      <c r="AA2041" t="str">
        <f>IF($Y2041="","",INDEX($P$2:$P$2000,$Y2041))</f>
      </c>
      <c r="AB2041" t="str">
        <f>IF($Z2041="","",INDEX($P$2:$P$2000,$Z2041))</f>
      </c>
      <c r="AC2041">
        <f>IF(AND($AA2041="Yes",$AB2041="Yes"),1,"")</f>
      </c>
      <c r="AD2041">
        <f>IF(OR($Y2041="",$Z2041=""),"",IF(INDEX($C$2:$C$2000,$Y2041)=INDEX($C$2:$C$2000,$Z2041),0,1))</f>
      </c>
      <c r="AE2041">
        <f>IF($AC2041&lt;&gt;1,"",IF(AND(INDEX($AG$2:$AG$2000,$Y2041)=1,INDEX($AG$2:$AG$2000,$Z2041)=1),1,""))</f>
      </c>
      <c r="BF2041">
        <f>IF($Z2041="","",INDEX($AO$2:$AO$2000,$Z2041))</f>
      </c>
      <c r="BG2041">
        <f>IF($Z2041="","",INDEX($AP$2:$AP$2000,$Z2041))</f>
      </c>
      <c r="BH2041">
        <f>IF($Z2041="","",INDEX($AQ$2:$AQ$2000,$Z2041))</f>
      </c>
      <c r="BI2041">
        <f>IF($Z2041="","",INDEX($AR$2:$AR$2000,$Z2041))</f>
      </c>
      <c r="BJ2041">
        <f>IF($Z2041="","",INDEX($AS$2:$AS$2000,$Z2041))</f>
      </c>
      <c r="BK2041">
        <f>IF($Z2041="","",INDEX($AT$2:$AT$2000,$Z2041))</f>
      </c>
      <c r="BL2041">
        <f>IF($Z2041="","",INDEX($AU$2:$AU$2000,$Z2041))</f>
      </c>
      <c r="BM2041">
        <f>IF($Z2041="","",INDEX($AV$2:$AV$2000,$Z2041))</f>
      </c>
      <c r="BN2041">
        <f>IF($Z2041="","",INDEX($AW$2:$AW$2000,$Z2041))</f>
      </c>
      <c r="BO2041">
        <f>IF($Z2041="","",INDEX($AX$2:$AX$2000,$Z2041))</f>
      </c>
      <c r="BP2041">
        <f>IF($Z2041="","",INDEX($AY$2:$AY$2000,$Z2041))</f>
      </c>
      <c r="BQ2041">
        <f>IF($Z2041="","",INDEX($AZ$2:$AZ$2000,$Z2041))</f>
      </c>
      <c r="BR2041">
        <f>IF($Z2041="","",INDEX($BA$2:$BA$2000,$Z2041))</f>
      </c>
      <c r="BS2041">
        <f>IF($Z2041="","",INDEX($BB$2:$BB$2000,$Z2041))</f>
      </c>
      <c r="BT2041">
        <f>IF($Z2041="","",INDEX($BC$2:$BC$2000,$Z2041))</f>
      </c>
      <c r="BY2041" t="str">
        <f>IF($Y2041="","",INDEX($AH$2:$AH$2000,$Y2041)&amp;"")</f>
      </c>
      <c r="BZ2041" t="str">
        <f>IF($Z2041="","",INDEX($AH$2:$AH$2000,$Z2041)&amp;"")</f>
      </c>
      <c r="CA2041">
        <f>IF($Y2041="","",INDEX($BV$2:$BV$2000,$Y2041))</f>
      </c>
      <c r="CB2041">
        <f>IF($Z2041="","",INDEX($BV$2:$BV$2000,$Z2041))</f>
      </c>
    </row>
    <row r="2042">
      <c r="T2042">
        <f>IF($Y2042="","",INDEX($B$2:$B$2000,$Y2042))</f>
      </c>
      <c r="U2042">
        <f>IF($Z2042="","",INDEX($B$2:$B$2000,$Z2042))</f>
      </c>
      <c r="V2042">
        <f>IF(OR($T2042="",$U2042=""),"",$U2042-$T2042)</f>
      </c>
      <c r="W2042" t="str">
        <f>IF(TRIM(INDEX(connections!$A:$A,ROW()))="","",TRIM(INDEX(connections!$A:$A,ROW())))</f>
      </c>
      <c r="X2042" t="str">
        <f>IF($W2042="","",TRIM(INDEX(connections!$B:$B,ROW())))</f>
      </c>
      <c r="Y2042">
        <f>IF($W2042="","",IFERROR(MATCH($W2042,$A$2:$A$2000,0),""))</f>
      </c>
      <c r="Z2042">
        <f>IF($X2042="","",IFERROR(MATCH($X2042,$A$2:$A$2000,0),""))</f>
      </c>
      <c r="AA2042" t="str">
        <f>IF($Y2042="","",INDEX($P$2:$P$2000,$Y2042))</f>
      </c>
      <c r="AB2042" t="str">
        <f>IF($Z2042="","",INDEX($P$2:$P$2000,$Z2042))</f>
      </c>
      <c r="AC2042">
        <f>IF(AND($AA2042="Yes",$AB2042="Yes"),1,"")</f>
      </c>
      <c r="AD2042">
        <f>IF(OR($Y2042="",$Z2042=""),"",IF(INDEX($C$2:$C$2000,$Y2042)=INDEX($C$2:$C$2000,$Z2042),0,1))</f>
      </c>
      <c r="AE2042">
        <f>IF($AC2042&lt;&gt;1,"",IF(AND(INDEX($AG$2:$AG$2000,$Y2042)=1,INDEX($AG$2:$AG$2000,$Z2042)=1),1,""))</f>
      </c>
      <c r="BF2042">
        <f>IF($Z2042="","",INDEX($AO$2:$AO$2000,$Z2042))</f>
      </c>
      <c r="BG2042">
        <f>IF($Z2042="","",INDEX($AP$2:$AP$2000,$Z2042))</f>
      </c>
      <c r="BH2042">
        <f>IF($Z2042="","",INDEX($AQ$2:$AQ$2000,$Z2042))</f>
      </c>
      <c r="BI2042">
        <f>IF($Z2042="","",INDEX($AR$2:$AR$2000,$Z2042))</f>
      </c>
      <c r="BJ2042">
        <f>IF($Z2042="","",INDEX($AS$2:$AS$2000,$Z2042))</f>
      </c>
      <c r="BK2042">
        <f>IF($Z2042="","",INDEX($AT$2:$AT$2000,$Z2042))</f>
      </c>
      <c r="BL2042">
        <f>IF($Z2042="","",INDEX($AU$2:$AU$2000,$Z2042))</f>
      </c>
      <c r="BM2042">
        <f>IF($Z2042="","",INDEX($AV$2:$AV$2000,$Z2042))</f>
      </c>
      <c r="BN2042">
        <f>IF($Z2042="","",INDEX($AW$2:$AW$2000,$Z2042))</f>
      </c>
      <c r="BO2042">
        <f>IF($Z2042="","",INDEX($AX$2:$AX$2000,$Z2042))</f>
      </c>
      <c r="BP2042">
        <f>IF($Z2042="","",INDEX($AY$2:$AY$2000,$Z2042))</f>
      </c>
      <c r="BQ2042">
        <f>IF($Z2042="","",INDEX($AZ$2:$AZ$2000,$Z2042))</f>
      </c>
      <c r="BR2042">
        <f>IF($Z2042="","",INDEX($BA$2:$BA$2000,$Z2042))</f>
      </c>
      <c r="BS2042">
        <f>IF($Z2042="","",INDEX($BB$2:$BB$2000,$Z2042))</f>
      </c>
      <c r="BT2042">
        <f>IF($Z2042="","",INDEX($BC$2:$BC$2000,$Z2042))</f>
      </c>
      <c r="BY2042" t="str">
        <f>IF($Y2042="","",INDEX($AH$2:$AH$2000,$Y2042)&amp;"")</f>
      </c>
      <c r="BZ2042" t="str">
        <f>IF($Z2042="","",INDEX($AH$2:$AH$2000,$Z2042)&amp;"")</f>
      </c>
      <c r="CA2042">
        <f>IF($Y2042="","",INDEX($BV$2:$BV$2000,$Y2042))</f>
      </c>
      <c r="CB2042">
        <f>IF($Z2042="","",INDEX($BV$2:$BV$2000,$Z2042))</f>
      </c>
    </row>
    <row r="2043">
      <c r="T2043">
        <f>IF($Y2043="","",INDEX($B$2:$B$2000,$Y2043))</f>
      </c>
      <c r="U2043">
        <f>IF($Z2043="","",INDEX($B$2:$B$2000,$Z2043))</f>
      </c>
      <c r="V2043">
        <f>IF(OR($T2043="",$U2043=""),"",$U2043-$T2043)</f>
      </c>
      <c r="W2043" t="str">
        <f>IF(TRIM(INDEX(connections!$A:$A,ROW()))="","",TRIM(INDEX(connections!$A:$A,ROW())))</f>
      </c>
      <c r="X2043" t="str">
        <f>IF($W2043="","",TRIM(INDEX(connections!$B:$B,ROW())))</f>
      </c>
      <c r="Y2043">
        <f>IF($W2043="","",IFERROR(MATCH($W2043,$A$2:$A$2000,0),""))</f>
      </c>
      <c r="Z2043">
        <f>IF($X2043="","",IFERROR(MATCH($X2043,$A$2:$A$2000,0),""))</f>
      </c>
      <c r="AA2043" t="str">
        <f>IF($Y2043="","",INDEX($P$2:$P$2000,$Y2043))</f>
      </c>
      <c r="AB2043" t="str">
        <f>IF($Z2043="","",INDEX($P$2:$P$2000,$Z2043))</f>
      </c>
      <c r="AC2043">
        <f>IF(AND($AA2043="Yes",$AB2043="Yes"),1,"")</f>
      </c>
      <c r="AD2043">
        <f>IF(OR($Y2043="",$Z2043=""),"",IF(INDEX($C$2:$C$2000,$Y2043)=INDEX($C$2:$C$2000,$Z2043),0,1))</f>
      </c>
      <c r="AE2043">
        <f>IF($AC2043&lt;&gt;1,"",IF(AND(INDEX($AG$2:$AG$2000,$Y2043)=1,INDEX($AG$2:$AG$2000,$Z2043)=1),1,""))</f>
      </c>
      <c r="BF2043">
        <f>IF($Z2043="","",INDEX($AO$2:$AO$2000,$Z2043))</f>
      </c>
      <c r="BG2043">
        <f>IF($Z2043="","",INDEX($AP$2:$AP$2000,$Z2043))</f>
      </c>
      <c r="BH2043">
        <f>IF($Z2043="","",INDEX($AQ$2:$AQ$2000,$Z2043))</f>
      </c>
      <c r="BI2043">
        <f>IF($Z2043="","",INDEX($AR$2:$AR$2000,$Z2043))</f>
      </c>
      <c r="BJ2043">
        <f>IF($Z2043="","",INDEX($AS$2:$AS$2000,$Z2043))</f>
      </c>
      <c r="BK2043">
        <f>IF($Z2043="","",INDEX($AT$2:$AT$2000,$Z2043))</f>
      </c>
      <c r="BL2043">
        <f>IF($Z2043="","",INDEX($AU$2:$AU$2000,$Z2043))</f>
      </c>
      <c r="BM2043">
        <f>IF($Z2043="","",INDEX($AV$2:$AV$2000,$Z2043))</f>
      </c>
      <c r="BN2043">
        <f>IF($Z2043="","",INDEX($AW$2:$AW$2000,$Z2043))</f>
      </c>
      <c r="BO2043">
        <f>IF($Z2043="","",INDEX($AX$2:$AX$2000,$Z2043))</f>
      </c>
      <c r="BP2043">
        <f>IF($Z2043="","",INDEX($AY$2:$AY$2000,$Z2043))</f>
      </c>
      <c r="BQ2043">
        <f>IF($Z2043="","",INDEX($AZ$2:$AZ$2000,$Z2043))</f>
      </c>
      <c r="BR2043">
        <f>IF($Z2043="","",INDEX($BA$2:$BA$2000,$Z2043))</f>
      </c>
      <c r="BS2043">
        <f>IF($Z2043="","",INDEX($BB$2:$BB$2000,$Z2043))</f>
      </c>
      <c r="BT2043">
        <f>IF($Z2043="","",INDEX($BC$2:$BC$2000,$Z2043))</f>
      </c>
      <c r="BY2043" t="str">
        <f>IF($Y2043="","",INDEX($AH$2:$AH$2000,$Y2043)&amp;"")</f>
      </c>
      <c r="BZ2043" t="str">
        <f>IF($Z2043="","",INDEX($AH$2:$AH$2000,$Z2043)&amp;"")</f>
      </c>
      <c r="CA2043">
        <f>IF($Y2043="","",INDEX($BV$2:$BV$2000,$Y2043))</f>
      </c>
      <c r="CB2043">
        <f>IF($Z2043="","",INDEX($BV$2:$BV$2000,$Z2043))</f>
      </c>
    </row>
    <row r="2044">
      <c r="T2044">
        <f>IF($Y2044="","",INDEX($B$2:$B$2000,$Y2044))</f>
      </c>
      <c r="U2044">
        <f>IF($Z2044="","",INDEX($B$2:$B$2000,$Z2044))</f>
      </c>
      <c r="V2044">
        <f>IF(OR($T2044="",$U2044=""),"",$U2044-$T2044)</f>
      </c>
      <c r="W2044" t="str">
        <f>IF(TRIM(INDEX(connections!$A:$A,ROW()))="","",TRIM(INDEX(connections!$A:$A,ROW())))</f>
      </c>
      <c r="X2044" t="str">
        <f>IF($W2044="","",TRIM(INDEX(connections!$B:$B,ROW())))</f>
      </c>
      <c r="Y2044">
        <f>IF($W2044="","",IFERROR(MATCH($W2044,$A$2:$A$2000,0),""))</f>
      </c>
      <c r="Z2044">
        <f>IF($X2044="","",IFERROR(MATCH($X2044,$A$2:$A$2000,0),""))</f>
      </c>
      <c r="AA2044" t="str">
        <f>IF($Y2044="","",INDEX($P$2:$P$2000,$Y2044))</f>
      </c>
      <c r="AB2044" t="str">
        <f>IF($Z2044="","",INDEX($P$2:$P$2000,$Z2044))</f>
      </c>
      <c r="AC2044">
        <f>IF(AND($AA2044="Yes",$AB2044="Yes"),1,"")</f>
      </c>
      <c r="AD2044">
        <f>IF(OR($Y2044="",$Z2044=""),"",IF(INDEX($C$2:$C$2000,$Y2044)=INDEX($C$2:$C$2000,$Z2044),0,1))</f>
      </c>
      <c r="AE2044">
        <f>IF($AC2044&lt;&gt;1,"",IF(AND(INDEX($AG$2:$AG$2000,$Y2044)=1,INDEX($AG$2:$AG$2000,$Z2044)=1),1,""))</f>
      </c>
      <c r="BF2044">
        <f>IF($Z2044="","",INDEX($AO$2:$AO$2000,$Z2044))</f>
      </c>
      <c r="BG2044">
        <f>IF($Z2044="","",INDEX($AP$2:$AP$2000,$Z2044))</f>
      </c>
      <c r="BH2044">
        <f>IF($Z2044="","",INDEX($AQ$2:$AQ$2000,$Z2044))</f>
      </c>
      <c r="BI2044">
        <f>IF($Z2044="","",INDEX($AR$2:$AR$2000,$Z2044))</f>
      </c>
      <c r="BJ2044">
        <f>IF($Z2044="","",INDEX($AS$2:$AS$2000,$Z2044))</f>
      </c>
      <c r="BK2044">
        <f>IF($Z2044="","",INDEX($AT$2:$AT$2000,$Z2044))</f>
      </c>
      <c r="BL2044">
        <f>IF($Z2044="","",INDEX($AU$2:$AU$2000,$Z2044))</f>
      </c>
      <c r="BM2044">
        <f>IF($Z2044="","",INDEX($AV$2:$AV$2000,$Z2044))</f>
      </c>
      <c r="BN2044">
        <f>IF($Z2044="","",INDEX($AW$2:$AW$2000,$Z2044))</f>
      </c>
      <c r="BO2044">
        <f>IF($Z2044="","",INDEX($AX$2:$AX$2000,$Z2044))</f>
      </c>
      <c r="BP2044">
        <f>IF($Z2044="","",INDEX($AY$2:$AY$2000,$Z2044))</f>
      </c>
      <c r="BQ2044">
        <f>IF($Z2044="","",INDEX($AZ$2:$AZ$2000,$Z2044))</f>
      </c>
      <c r="BR2044">
        <f>IF($Z2044="","",INDEX($BA$2:$BA$2000,$Z2044))</f>
      </c>
      <c r="BS2044">
        <f>IF($Z2044="","",INDEX($BB$2:$BB$2000,$Z2044))</f>
      </c>
      <c r="BT2044">
        <f>IF($Z2044="","",INDEX($BC$2:$BC$2000,$Z2044))</f>
      </c>
      <c r="BY2044" t="str">
        <f>IF($Y2044="","",INDEX($AH$2:$AH$2000,$Y2044)&amp;"")</f>
      </c>
      <c r="BZ2044" t="str">
        <f>IF($Z2044="","",INDEX($AH$2:$AH$2000,$Z2044)&amp;"")</f>
      </c>
      <c r="CA2044">
        <f>IF($Y2044="","",INDEX($BV$2:$BV$2000,$Y2044))</f>
      </c>
      <c r="CB2044">
        <f>IF($Z2044="","",INDEX($BV$2:$BV$2000,$Z2044))</f>
      </c>
    </row>
    <row r="2045">
      <c r="T2045">
        <f>IF($Y2045="","",INDEX($B$2:$B$2000,$Y2045))</f>
      </c>
      <c r="U2045">
        <f>IF($Z2045="","",INDEX($B$2:$B$2000,$Z2045))</f>
      </c>
      <c r="V2045">
        <f>IF(OR($T2045="",$U2045=""),"",$U2045-$T2045)</f>
      </c>
      <c r="W2045" t="str">
        <f>IF(TRIM(INDEX(connections!$A:$A,ROW()))="","",TRIM(INDEX(connections!$A:$A,ROW())))</f>
      </c>
      <c r="X2045" t="str">
        <f>IF($W2045="","",TRIM(INDEX(connections!$B:$B,ROW())))</f>
      </c>
      <c r="Y2045">
        <f>IF($W2045="","",IFERROR(MATCH($W2045,$A$2:$A$2000,0),""))</f>
      </c>
      <c r="Z2045">
        <f>IF($X2045="","",IFERROR(MATCH($X2045,$A$2:$A$2000,0),""))</f>
      </c>
      <c r="AA2045" t="str">
        <f>IF($Y2045="","",INDEX($P$2:$P$2000,$Y2045))</f>
      </c>
      <c r="AB2045" t="str">
        <f>IF($Z2045="","",INDEX($P$2:$P$2000,$Z2045))</f>
      </c>
      <c r="AC2045">
        <f>IF(AND($AA2045="Yes",$AB2045="Yes"),1,"")</f>
      </c>
      <c r="AD2045">
        <f>IF(OR($Y2045="",$Z2045=""),"",IF(INDEX($C$2:$C$2000,$Y2045)=INDEX($C$2:$C$2000,$Z2045),0,1))</f>
      </c>
      <c r="AE2045">
        <f>IF($AC2045&lt;&gt;1,"",IF(AND(INDEX($AG$2:$AG$2000,$Y2045)=1,INDEX($AG$2:$AG$2000,$Z2045)=1),1,""))</f>
      </c>
      <c r="BF2045">
        <f>IF($Z2045="","",INDEX($AO$2:$AO$2000,$Z2045))</f>
      </c>
      <c r="BG2045">
        <f>IF($Z2045="","",INDEX($AP$2:$AP$2000,$Z2045))</f>
      </c>
      <c r="BH2045">
        <f>IF($Z2045="","",INDEX($AQ$2:$AQ$2000,$Z2045))</f>
      </c>
      <c r="BI2045">
        <f>IF($Z2045="","",INDEX($AR$2:$AR$2000,$Z2045))</f>
      </c>
      <c r="BJ2045">
        <f>IF($Z2045="","",INDEX($AS$2:$AS$2000,$Z2045))</f>
      </c>
      <c r="BK2045">
        <f>IF($Z2045="","",INDEX($AT$2:$AT$2000,$Z2045))</f>
      </c>
      <c r="BL2045">
        <f>IF($Z2045="","",INDEX($AU$2:$AU$2000,$Z2045))</f>
      </c>
      <c r="BM2045">
        <f>IF($Z2045="","",INDEX($AV$2:$AV$2000,$Z2045))</f>
      </c>
      <c r="BN2045">
        <f>IF($Z2045="","",INDEX($AW$2:$AW$2000,$Z2045))</f>
      </c>
      <c r="BO2045">
        <f>IF($Z2045="","",INDEX($AX$2:$AX$2000,$Z2045))</f>
      </c>
      <c r="BP2045">
        <f>IF($Z2045="","",INDEX($AY$2:$AY$2000,$Z2045))</f>
      </c>
      <c r="BQ2045">
        <f>IF($Z2045="","",INDEX($AZ$2:$AZ$2000,$Z2045))</f>
      </c>
      <c r="BR2045">
        <f>IF($Z2045="","",INDEX($BA$2:$BA$2000,$Z2045))</f>
      </c>
      <c r="BS2045">
        <f>IF($Z2045="","",INDEX($BB$2:$BB$2000,$Z2045))</f>
      </c>
      <c r="BT2045">
        <f>IF($Z2045="","",INDEX($BC$2:$BC$2000,$Z2045))</f>
      </c>
      <c r="BY2045" t="str">
        <f>IF($Y2045="","",INDEX($AH$2:$AH$2000,$Y2045)&amp;"")</f>
      </c>
      <c r="BZ2045" t="str">
        <f>IF($Z2045="","",INDEX($AH$2:$AH$2000,$Z2045)&amp;"")</f>
      </c>
      <c r="CA2045">
        <f>IF($Y2045="","",INDEX($BV$2:$BV$2000,$Y2045))</f>
      </c>
      <c r="CB2045">
        <f>IF($Z2045="","",INDEX($BV$2:$BV$2000,$Z2045))</f>
      </c>
    </row>
    <row r="2046">
      <c r="T2046">
        <f>IF($Y2046="","",INDEX($B$2:$B$2000,$Y2046))</f>
      </c>
      <c r="U2046">
        <f>IF($Z2046="","",INDEX($B$2:$B$2000,$Z2046))</f>
      </c>
      <c r="V2046">
        <f>IF(OR($T2046="",$U2046=""),"",$U2046-$T2046)</f>
      </c>
      <c r="W2046" t="str">
        <f>IF(TRIM(INDEX(connections!$A:$A,ROW()))="","",TRIM(INDEX(connections!$A:$A,ROW())))</f>
      </c>
      <c r="X2046" t="str">
        <f>IF($W2046="","",TRIM(INDEX(connections!$B:$B,ROW())))</f>
      </c>
      <c r="Y2046">
        <f>IF($W2046="","",IFERROR(MATCH($W2046,$A$2:$A$2000,0),""))</f>
      </c>
      <c r="Z2046">
        <f>IF($X2046="","",IFERROR(MATCH($X2046,$A$2:$A$2000,0),""))</f>
      </c>
      <c r="AA2046" t="str">
        <f>IF($Y2046="","",INDEX($P$2:$P$2000,$Y2046))</f>
      </c>
      <c r="AB2046" t="str">
        <f>IF($Z2046="","",INDEX($P$2:$P$2000,$Z2046))</f>
      </c>
      <c r="AC2046">
        <f>IF(AND($AA2046="Yes",$AB2046="Yes"),1,"")</f>
      </c>
      <c r="AD2046">
        <f>IF(OR($Y2046="",$Z2046=""),"",IF(INDEX($C$2:$C$2000,$Y2046)=INDEX($C$2:$C$2000,$Z2046),0,1))</f>
      </c>
      <c r="AE2046">
        <f>IF($AC2046&lt;&gt;1,"",IF(AND(INDEX($AG$2:$AG$2000,$Y2046)=1,INDEX($AG$2:$AG$2000,$Z2046)=1),1,""))</f>
      </c>
      <c r="BF2046">
        <f>IF($Z2046="","",INDEX($AO$2:$AO$2000,$Z2046))</f>
      </c>
      <c r="BG2046">
        <f>IF($Z2046="","",INDEX($AP$2:$AP$2000,$Z2046))</f>
      </c>
      <c r="BH2046">
        <f>IF($Z2046="","",INDEX($AQ$2:$AQ$2000,$Z2046))</f>
      </c>
      <c r="BI2046">
        <f>IF($Z2046="","",INDEX($AR$2:$AR$2000,$Z2046))</f>
      </c>
      <c r="BJ2046">
        <f>IF($Z2046="","",INDEX($AS$2:$AS$2000,$Z2046))</f>
      </c>
      <c r="BK2046">
        <f>IF($Z2046="","",INDEX($AT$2:$AT$2000,$Z2046))</f>
      </c>
      <c r="BL2046">
        <f>IF($Z2046="","",INDEX($AU$2:$AU$2000,$Z2046))</f>
      </c>
      <c r="BM2046">
        <f>IF($Z2046="","",INDEX($AV$2:$AV$2000,$Z2046))</f>
      </c>
      <c r="BN2046">
        <f>IF($Z2046="","",INDEX($AW$2:$AW$2000,$Z2046))</f>
      </c>
      <c r="BO2046">
        <f>IF($Z2046="","",INDEX($AX$2:$AX$2000,$Z2046))</f>
      </c>
      <c r="BP2046">
        <f>IF($Z2046="","",INDEX($AY$2:$AY$2000,$Z2046))</f>
      </c>
      <c r="BQ2046">
        <f>IF($Z2046="","",INDEX($AZ$2:$AZ$2000,$Z2046))</f>
      </c>
      <c r="BR2046">
        <f>IF($Z2046="","",INDEX($BA$2:$BA$2000,$Z2046))</f>
      </c>
      <c r="BS2046">
        <f>IF($Z2046="","",INDEX($BB$2:$BB$2000,$Z2046))</f>
      </c>
      <c r="BT2046">
        <f>IF($Z2046="","",INDEX($BC$2:$BC$2000,$Z2046))</f>
      </c>
      <c r="BY2046" t="str">
        <f>IF($Y2046="","",INDEX($AH$2:$AH$2000,$Y2046)&amp;"")</f>
      </c>
      <c r="BZ2046" t="str">
        <f>IF($Z2046="","",INDEX($AH$2:$AH$2000,$Z2046)&amp;"")</f>
      </c>
      <c r="CA2046">
        <f>IF($Y2046="","",INDEX($BV$2:$BV$2000,$Y2046))</f>
      </c>
      <c r="CB2046">
        <f>IF($Z2046="","",INDEX($BV$2:$BV$2000,$Z2046))</f>
      </c>
    </row>
    <row r="2047">
      <c r="T2047">
        <f>IF($Y2047="","",INDEX($B$2:$B$2000,$Y2047))</f>
      </c>
      <c r="U2047">
        <f>IF($Z2047="","",INDEX($B$2:$B$2000,$Z2047))</f>
      </c>
      <c r="V2047">
        <f>IF(OR($T2047="",$U2047=""),"",$U2047-$T2047)</f>
      </c>
      <c r="W2047" t="str">
        <f>IF(TRIM(INDEX(connections!$A:$A,ROW()))="","",TRIM(INDEX(connections!$A:$A,ROW())))</f>
      </c>
      <c r="X2047" t="str">
        <f>IF($W2047="","",TRIM(INDEX(connections!$B:$B,ROW())))</f>
      </c>
      <c r="Y2047">
        <f>IF($W2047="","",IFERROR(MATCH($W2047,$A$2:$A$2000,0),""))</f>
      </c>
      <c r="Z2047">
        <f>IF($X2047="","",IFERROR(MATCH($X2047,$A$2:$A$2000,0),""))</f>
      </c>
      <c r="AA2047" t="str">
        <f>IF($Y2047="","",INDEX($P$2:$P$2000,$Y2047))</f>
      </c>
      <c r="AB2047" t="str">
        <f>IF($Z2047="","",INDEX($P$2:$P$2000,$Z2047))</f>
      </c>
      <c r="AC2047">
        <f>IF(AND($AA2047="Yes",$AB2047="Yes"),1,"")</f>
      </c>
      <c r="AD2047">
        <f>IF(OR($Y2047="",$Z2047=""),"",IF(INDEX($C$2:$C$2000,$Y2047)=INDEX($C$2:$C$2000,$Z2047),0,1))</f>
      </c>
      <c r="AE2047">
        <f>IF($AC2047&lt;&gt;1,"",IF(AND(INDEX($AG$2:$AG$2000,$Y2047)=1,INDEX($AG$2:$AG$2000,$Z2047)=1),1,""))</f>
      </c>
      <c r="BF2047">
        <f>IF($Z2047="","",INDEX($AO$2:$AO$2000,$Z2047))</f>
      </c>
      <c r="BG2047">
        <f>IF($Z2047="","",INDEX($AP$2:$AP$2000,$Z2047))</f>
      </c>
      <c r="BH2047">
        <f>IF($Z2047="","",INDEX($AQ$2:$AQ$2000,$Z2047))</f>
      </c>
      <c r="BI2047">
        <f>IF($Z2047="","",INDEX($AR$2:$AR$2000,$Z2047))</f>
      </c>
      <c r="BJ2047">
        <f>IF($Z2047="","",INDEX($AS$2:$AS$2000,$Z2047))</f>
      </c>
      <c r="BK2047">
        <f>IF($Z2047="","",INDEX($AT$2:$AT$2000,$Z2047))</f>
      </c>
      <c r="BL2047">
        <f>IF($Z2047="","",INDEX($AU$2:$AU$2000,$Z2047))</f>
      </c>
      <c r="BM2047">
        <f>IF($Z2047="","",INDEX($AV$2:$AV$2000,$Z2047))</f>
      </c>
      <c r="BN2047">
        <f>IF($Z2047="","",INDEX($AW$2:$AW$2000,$Z2047))</f>
      </c>
      <c r="BO2047">
        <f>IF($Z2047="","",INDEX($AX$2:$AX$2000,$Z2047))</f>
      </c>
      <c r="BP2047">
        <f>IF($Z2047="","",INDEX($AY$2:$AY$2000,$Z2047))</f>
      </c>
      <c r="BQ2047">
        <f>IF($Z2047="","",INDEX($AZ$2:$AZ$2000,$Z2047))</f>
      </c>
      <c r="BR2047">
        <f>IF($Z2047="","",INDEX($BA$2:$BA$2000,$Z2047))</f>
      </c>
      <c r="BS2047">
        <f>IF($Z2047="","",INDEX($BB$2:$BB$2000,$Z2047))</f>
      </c>
      <c r="BT2047">
        <f>IF($Z2047="","",INDEX($BC$2:$BC$2000,$Z2047))</f>
      </c>
      <c r="BY2047" t="str">
        <f>IF($Y2047="","",INDEX($AH$2:$AH$2000,$Y2047)&amp;"")</f>
      </c>
      <c r="BZ2047" t="str">
        <f>IF($Z2047="","",INDEX($AH$2:$AH$2000,$Z2047)&amp;"")</f>
      </c>
      <c r="CA2047">
        <f>IF($Y2047="","",INDEX($BV$2:$BV$2000,$Y2047))</f>
      </c>
      <c r="CB2047">
        <f>IF($Z2047="","",INDEX($BV$2:$BV$2000,$Z2047))</f>
      </c>
    </row>
    <row r="2048">
      <c r="T2048">
        <f>IF($Y2048="","",INDEX($B$2:$B$2000,$Y2048))</f>
      </c>
      <c r="U2048">
        <f>IF($Z2048="","",INDEX($B$2:$B$2000,$Z2048))</f>
      </c>
      <c r="V2048">
        <f>IF(OR($T2048="",$U2048=""),"",$U2048-$T2048)</f>
      </c>
      <c r="W2048" t="str">
        <f>IF(TRIM(INDEX(connections!$A:$A,ROW()))="","",TRIM(INDEX(connections!$A:$A,ROW())))</f>
      </c>
      <c r="X2048" t="str">
        <f>IF($W2048="","",TRIM(INDEX(connections!$B:$B,ROW())))</f>
      </c>
      <c r="Y2048">
        <f>IF($W2048="","",IFERROR(MATCH($W2048,$A$2:$A$2000,0),""))</f>
      </c>
      <c r="Z2048">
        <f>IF($X2048="","",IFERROR(MATCH($X2048,$A$2:$A$2000,0),""))</f>
      </c>
      <c r="AA2048" t="str">
        <f>IF($Y2048="","",INDEX($P$2:$P$2000,$Y2048))</f>
      </c>
      <c r="AB2048" t="str">
        <f>IF($Z2048="","",INDEX($P$2:$P$2000,$Z2048))</f>
      </c>
      <c r="AC2048">
        <f>IF(AND($AA2048="Yes",$AB2048="Yes"),1,"")</f>
      </c>
      <c r="AD2048">
        <f>IF(OR($Y2048="",$Z2048=""),"",IF(INDEX($C$2:$C$2000,$Y2048)=INDEX($C$2:$C$2000,$Z2048),0,1))</f>
      </c>
      <c r="AE2048">
        <f>IF($AC2048&lt;&gt;1,"",IF(AND(INDEX($AG$2:$AG$2000,$Y2048)=1,INDEX($AG$2:$AG$2000,$Z2048)=1),1,""))</f>
      </c>
      <c r="BF2048">
        <f>IF($Z2048="","",INDEX($AO$2:$AO$2000,$Z2048))</f>
      </c>
      <c r="BG2048">
        <f>IF($Z2048="","",INDEX($AP$2:$AP$2000,$Z2048))</f>
      </c>
      <c r="BH2048">
        <f>IF($Z2048="","",INDEX($AQ$2:$AQ$2000,$Z2048))</f>
      </c>
      <c r="BI2048">
        <f>IF($Z2048="","",INDEX($AR$2:$AR$2000,$Z2048))</f>
      </c>
      <c r="BJ2048">
        <f>IF($Z2048="","",INDEX($AS$2:$AS$2000,$Z2048))</f>
      </c>
      <c r="BK2048">
        <f>IF($Z2048="","",INDEX($AT$2:$AT$2000,$Z2048))</f>
      </c>
      <c r="BL2048">
        <f>IF($Z2048="","",INDEX($AU$2:$AU$2000,$Z2048))</f>
      </c>
      <c r="BM2048">
        <f>IF($Z2048="","",INDEX($AV$2:$AV$2000,$Z2048))</f>
      </c>
      <c r="BN2048">
        <f>IF($Z2048="","",INDEX($AW$2:$AW$2000,$Z2048))</f>
      </c>
      <c r="BO2048">
        <f>IF($Z2048="","",INDEX($AX$2:$AX$2000,$Z2048))</f>
      </c>
      <c r="BP2048">
        <f>IF($Z2048="","",INDEX($AY$2:$AY$2000,$Z2048))</f>
      </c>
      <c r="BQ2048">
        <f>IF($Z2048="","",INDEX($AZ$2:$AZ$2000,$Z2048))</f>
      </c>
      <c r="BR2048">
        <f>IF($Z2048="","",INDEX($BA$2:$BA$2000,$Z2048))</f>
      </c>
      <c r="BS2048">
        <f>IF($Z2048="","",INDEX($BB$2:$BB$2000,$Z2048))</f>
      </c>
      <c r="BT2048">
        <f>IF($Z2048="","",INDEX($BC$2:$BC$2000,$Z2048))</f>
      </c>
      <c r="BY2048" t="str">
        <f>IF($Y2048="","",INDEX($AH$2:$AH$2000,$Y2048)&amp;"")</f>
      </c>
      <c r="BZ2048" t="str">
        <f>IF($Z2048="","",INDEX($AH$2:$AH$2000,$Z2048)&amp;"")</f>
      </c>
      <c r="CA2048">
        <f>IF($Y2048="","",INDEX($BV$2:$BV$2000,$Y2048))</f>
      </c>
      <c r="CB2048">
        <f>IF($Z2048="","",INDEX($BV$2:$BV$2000,$Z2048))</f>
      </c>
    </row>
    <row r="2049">
      <c r="T2049">
        <f>IF($Y2049="","",INDEX($B$2:$B$2000,$Y2049))</f>
      </c>
      <c r="U2049">
        <f>IF($Z2049="","",INDEX($B$2:$B$2000,$Z2049))</f>
      </c>
      <c r="V2049">
        <f>IF(OR($T2049="",$U2049=""),"",$U2049-$T2049)</f>
      </c>
      <c r="W2049" t="str">
        <f>IF(TRIM(INDEX(connections!$A:$A,ROW()))="","",TRIM(INDEX(connections!$A:$A,ROW())))</f>
      </c>
      <c r="X2049" t="str">
        <f>IF($W2049="","",TRIM(INDEX(connections!$B:$B,ROW())))</f>
      </c>
      <c r="Y2049">
        <f>IF($W2049="","",IFERROR(MATCH($W2049,$A$2:$A$2000,0),""))</f>
      </c>
      <c r="Z2049">
        <f>IF($X2049="","",IFERROR(MATCH($X2049,$A$2:$A$2000,0),""))</f>
      </c>
      <c r="AA2049" t="str">
        <f>IF($Y2049="","",INDEX($P$2:$P$2000,$Y2049))</f>
      </c>
      <c r="AB2049" t="str">
        <f>IF($Z2049="","",INDEX($P$2:$P$2000,$Z2049))</f>
      </c>
      <c r="AC2049">
        <f>IF(AND($AA2049="Yes",$AB2049="Yes"),1,"")</f>
      </c>
      <c r="AD2049">
        <f>IF(OR($Y2049="",$Z2049=""),"",IF(INDEX($C$2:$C$2000,$Y2049)=INDEX($C$2:$C$2000,$Z2049),0,1))</f>
      </c>
      <c r="AE2049">
        <f>IF($AC2049&lt;&gt;1,"",IF(AND(INDEX($AG$2:$AG$2000,$Y2049)=1,INDEX($AG$2:$AG$2000,$Z2049)=1),1,""))</f>
      </c>
      <c r="BF2049">
        <f>IF($Z2049="","",INDEX($AO$2:$AO$2000,$Z2049))</f>
      </c>
      <c r="BG2049">
        <f>IF($Z2049="","",INDEX($AP$2:$AP$2000,$Z2049))</f>
      </c>
      <c r="BH2049">
        <f>IF($Z2049="","",INDEX($AQ$2:$AQ$2000,$Z2049))</f>
      </c>
      <c r="BI2049">
        <f>IF($Z2049="","",INDEX($AR$2:$AR$2000,$Z2049))</f>
      </c>
      <c r="BJ2049">
        <f>IF($Z2049="","",INDEX($AS$2:$AS$2000,$Z2049))</f>
      </c>
      <c r="BK2049">
        <f>IF($Z2049="","",INDEX($AT$2:$AT$2000,$Z2049))</f>
      </c>
      <c r="BL2049">
        <f>IF($Z2049="","",INDEX($AU$2:$AU$2000,$Z2049))</f>
      </c>
      <c r="BM2049">
        <f>IF($Z2049="","",INDEX($AV$2:$AV$2000,$Z2049))</f>
      </c>
      <c r="BN2049">
        <f>IF($Z2049="","",INDEX($AW$2:$AW$2000,$Z2049))</f>
      </c>
      <c r="BO2049">
        <f>IF($Z2049="","",INDEX($AX$2:$AX$2000,$Z2049))</f>
      </c>
      <c r="BP2049">
        <f>IF($Z2049="","",INDEX($AY$2:$AY$2000,$Z2049))</f>
      </c>
      <c r="BQ2049">
        <f>IF($Z2049="","",INDEX($AZ$2:$AZ$2000,$Z2049))</f>
      </c>
      <c r="BR2049">
        <f>IF($Z2049="","",INDEX($BA$2:$BA$2000,$Z2049))</f>
      </c>
      <c r="BS2049">
        <f>IF($Z2049="","",INDEX($BB$2:$BB$2000,$Z2049))</f>
      </c>
      <c r="BT2049">
        <f>IF($Z2049="","",INDEX($BC$2:$BC$2000,$Z2049))</f>
      </c>
      <c r="BY2049" t="str">
        <f>IF($Y2049="","",INDEX($AH$2:$AH$2000,$Y2049)&amp;"")</f>
      </c>
      <c r="BZ2049" t="str">
        <f>IF($Z2049="","",INDEX($AH$2:$AH$2000,$Z2049)&amp;"")</f>
      </c>
      <c r="CA2049">
        <f>IF($Y2049="","",INDEX($BV$2:$BV$2000,$Y2049))</f>
      </c>
      <c r="CB2049">
        <f>IF($Z2049="","",INDEX($BV$2:$BV$2000,$Z2049))</f>
      </c>
    </row>
    <row r="2050">
      <c r="T2050">
        <f>IF($Y2050="","",INDEX($B$2:$B$2000,$Y2050))</f>
      </c>
      <c r="U2050">
        <f>IF($Z2050="","",INDEX($B$2:$B$2000,$Z2050))</f>
      </c>
      <c r="V2050">
        <f>IF(OR($T2050="",$U2050=""),"",$U2050-$T2050)</f>
      </c>
      <c r="W2050" t="str">
        <f>IF(TRIM(INDEX(connections!$A:$A,ROW()))="","",TRIM(INDEX(connections!$A:$A,ROW())))</f>
      </c>
      <c r="X2050" t="str">
        <f>IF($W2050="","",TRIM(INDEX(connections!$B:$B,ROW())))</f>
      </c>
      <c r="Y2050">
        <f>IF($W2050="","",IFERROR(MATCH($W2050,$A$2:$A$2000,0),""))</f>
      </c>
      <c r="Z2050">
        <f>IF($X2050="","",IFERROR(MATCH($X2050,$A$2:$A$2000,0),""))</f>
      </c>
      <c r="AA2050" t="str">
        <f>IF($Y2050="","",INDEX($P$2:$P$2000,$Y2050))</f>
      </c>
      <c r="AB2050" t="str">
        <f>IF($Z2050="","",INDEX($P$2:$P$2000,$Z2050))</f>
      </c>
      <c r="AC2050">
        <f>IF(AND($AA2050="Yes",$AB2050="Yes"),1,"")</f>
      </c>
      <c r="AD2050">
        <f>IF(OR($Y2050="",$Z2050=""),"",IF(INDEX($C$2:$C$2000,$Y2050)=INDEX($C$2:$C$2000,$Z2050),0,1))</f>
      </c>
      <c r="AE2050">
        <f>IF($AC2050&lt;&gt;1,"",IF(AND(INDEX($AG$2:$AG$2000,$Y2050)=1,INDEX($AG$2:$AG$2000,$Z2050)=1),1,""))</f>
      </c>
      <c r="BF2050">
        <f>IF($Z2050="","",INDEX($AO$2:$AO$2000,$Z2050))</f>
      </c>
      <c r="BG2050">
        <f>IF($Z2050="","",INDEX($AP$2:$AP$2000,$Z2050))</f>
      </c>
      <c r="BH2050">
        <f>IF($Z2050="","",INDEX($AQ$2:$AQ$2000,$Z2050))</f>
      </c>
      <c r="BI2050">
        <f>IF($Z2050="","",INDEX($AR$2:$AR$2000,$Z2050))</f>
      </c>
      <c r="BJ2050">
        <f>IF($Z2050="","",INDEX($AS$2:$AS$2000,$Z2050))</f>
      </c>
      <c r="BK2050">
        <f>IF($Z2050="","",INDEX($AT$2:$AT$2000,$Z2050))</f>
      </c>
      <c r="BL2050">
        <f>IF($Z2050="","",INDEX($AU$2:$AU$2000,$Z2050))</f>
      </c>
      <c r="BM2050">
        <f>IF($Z2050="","",INDEX($AV$2:$AV$2000,$Z2050))</f>
      </c>
      <c r="BN2050">
        <f>IF($Z2050="","",INDEX($AW$2:$AW$2000,$Z2050))</f>
      </c>
      <c r="BO2050">
        <f>IF($Z2050="","",INDEX($AX$2:$AX$2000,$Z2050))</f>
      </c>
      <c r="BP2050">
        <f>IF($Z2050="","",INDEX($AY$2:$AY$2000,$Z2050))</f>
      </c>
      <c r="BQ2050">
        <f>IF($Z2050="","",INDEX($AZ$2:$AZ$2000,$Z2050))</f>
      </c>
      <c r="BR2050">
        <f>IF($Z2050="","",INDEX($BA$2:$BA$2000,$Z2050))</f>
      </c>
      <c r="BS2050">
        <f>IF($Z2050="","",INDEX($BB$2:$BB$2000,$Z2050))</f>
      </c>
      <c r="BT2050">
        <f>IF($Z2050="","",INDEX($BC$2:$BC$2000,$Z2050))</f>
      </c>
      <c r="BY2050" t="str">
        <f>IF($Y2050="","",INDEX($AH$2:$AH$2000,$Y2050)&amp;"")</f>
      </c>
      <c r="BZ2050" t="str">
        <f>IF($Z2050="","",INDEX($AH$2:$AH$2000,$Z2050)&amp;"")</f>
      </c>
      <c r="CA2050">
        <f>IF($Y2050="","",INDEX($BV$2:$BV$2000,$Y2050))</f>
      </c>
      <c r="CB2050">
        <f>IF($Z2050="","",INDEX($BV$2:$BV$2000,$Z2050))</f>
      </c>
    </row>
    <row r="2051">
      <c r="T2051">
        <f>IF($Y2051="","",INDEX($B$2:$B$2000,$Y2051))</f>
      </c>
      <c r="U2051">
        <f>IF($Z2051="","",INDEX($B$2:$B$2000,$Z2051))</f>
      </c>
      <c r="V2051">
        <f>IF(OR($T2051="",$U2051=""),"",$U2051-$T2051)</f>
      </c>
      <c r="W2051" t="str">
        <f>IF(TRIM(INDEX(connections!$A:$A,ROW()))="","",TRIM(INDEX(connections!$A:$A,ROW())))</f>
      </c>
      <c r="X2051" t="str">
        <f>IF($W2051="","",TRIM(INDEX(connections!$B:$B,ROW())))</f>
      </c>
      <c r="Y2051">
        <f>IF($W2051="","",IFERROR(MATCH($W2051,$A$2:$A$2000,0),""))</f>
      </c>
      <c r="Z2051">
        <f>IF($X2051="","",IFERROR(MATCH($X2051,$A$2:$A$2000,0),""))</f>
      </c>
      <c r="AA2051" t="str">
        <f>IF($Y2051="","",INDEX($P$2:$P$2000,$Y2051))</f>
      </c>
      <c r="AB2051" t="str">
        <f>IF($Z2051="","",INDEX($P$2:$P$2000,$Z2051))</f>
      </c>
      <c r="AC2051">
        <f>IF(AND($AA2051="Yes",$AB2051="Yes"),1,"")</f>
      </c>
      <c r="AD2051">
        <f>IF(OR($Y2051="",$Z2051=""),"",IF(INDEX($C$2:$C$2000,$Y2051)=INDEX($C$2:$C$2000,$Z2051),0,1))</f>
      </c>
      <c r="AE2051">
        <f>IF($AC2051&lt;&gt;1,"",IF(AND(INDEX($AG$2:$AG$2000,$Y2051)=1,INDEX($AG$2:$AG$2000,$Z2051)=1),1,""))</f>
      </c>
      <c r="BF2051">
        <f>IF($Z2051="","",INDEX($AO$2:$AO$2000,$Z2051))</f>
      </c>
      <c r="BG2051">
        <f>IF($Z2051="","",INDEX($AP$2:$AP$2000,$Z2051))</f>
      </c>
      <c r="BH2051">
        <f>IF($Z2051="","",INDEX($AQ$2:$AQ$2000,$Z2051))</f>
      </c>
      <c r="BI2051">
        <f>IF($Z2051="","",INDEX($AR$2:$AR$2000,$Z2051))</f>
      </c>
      <c r="BJ2051">
        <f>IF($Z2051="","",INDEX($AS$2:$AS$2000,$Z2051))</f>
      </c>
      <c r="BK2051">
        <f>IF($Z2051="","",INDEX($AT$2:$AT$2000,$Z2051))</f>
      </c>
      <c r="BL2051">
        <f>IF($Z2051="","",INDEX($AU$2:$AU$2000,$Z2051))</f>
      </c>
      <c r="BM2051">
        <f>IF($Z2051="","",INDEX($AV$2:$AV$2000,$Z2051))</f>
      </c>
      <c r="BN2051">
        <f>IF($Z2051="","",INDEX($AW$2:$AW$2000,$Z2051))</f>
      </c>
      <c r="BO2051">
        <f>IF($Z2051="","",INDEX($AX$2:$AX$2000,$Z2051))</f>
      </c>
      <c r="BP2051">
        <f>IF($Z2051="","",INDEX($AY$2:$AY$2000,$Z2051))</f>
      </c>
      <c r="BQ2051">
        <f>IF($Z2051="","",INDEX($AZ$2:$AZ$2000,$Z2051))</f>
      </c>
      <c r="BR2051">
        <f>IF($Z2051="","",INDEX($BA$2:$BA$2000,$Z2051))</f>
      </c>
      <c r="BS2051">
        <f>IF($Z2051="","",INDEX($BB$2:$BB$2000,$Z2051))</f>
      </c>
      <c r="BT2051">
        <f>IF($Z2051="","",INDEX($BC$2:$BC$2000,$Z2051))</f>
      </c>
      <c r="BY2051" t="str">
        <f>IF($Y2051="","",INDEX($AH$2:$AH$2000,$Y2051)&amp;"")</f>
      </c>
      <c r="BZ2051" t="str">
        <f>IF($Z2051="","",INDEX($AH$2:$AH$2000,$Z2051)&amp;"")</f>
      </c>
      <c r="CA2051">
        <f>IF($Y2051="","",INDEX($BV$2:$BV$2000,$Y2051))</f>
      </c>
      <c r="CB2051">
        <f>IF($Z2051="","",INDEX($BV$2:$BV$2000,$Z2051))</f>
      </c>
    </row>
    <row r="2052">
      <c r="T2052">
        <f>IF($Y2052="","",INDEX($B$2:$B$2000,$Y2052))</f>
      </c>
      <c r="U2052">
        <f>IF($Z2052="","",INDEX($B$2:$B$2000,$Z2052))</f>
      </c>
      <c r="V2052">
        <f>IF(OR($T2052="",$U2052=""),"",$U2052-$T2052)</f>
      </c>
      <c r="W2052" t="str">
        <f>IF(TRIM(INDEX(connections!$A:$A,ROW()))="","",TRIM(INDEX(connections!$A:$A,ROW())))</f>
      </c>
      <c r="X2052" t="str">
        <f>IF($W2052="","",TRIM(INDEX(connections!$B:$B,ROW())))</f>
      </c>
      <c r="Y2052">
        <f>IF($W2052="","",IFERROR(MATCH($W2052,$A$2:$A$2000,0),""))</f>
      </c>
      <c r="Z2052">
        <f>IF($X2052="","",IFERROR(MATCH($X2052,$A$2:$A$2000,0),""))</f>
      </c>
      <c r="AA2052" t="str">
        <f>IF($Y2052="","",INDEX($P$2:$P$2000,$Y2052))</f>
      </c>
      <c r="AB2052" t="str">
        <f>IF($Z2052="","",INDEX($P$2:$P$2000,$Z2052))</f>
      </c>
      <c r="AC2052">
        <f>IF(AND($AA2052="Yes",$AB2052="Yes"),1,"")</f>
      </c>
      <c r="AD2052">
        <f>IF(OR($Y2052="",$Z2052=""),"",IF(INDEX($C$2:$C$2000,$Y2052)=INDEX($C$2:$C$2000,$Z2052),0,1))</f>
      </c>
      <c r="AE2052">
        <f>IF($AC2052&lt;&gt;1,"",IF(AND(INDEX($AG$2:$AG$2000,$Y2052)=1,INDEX($AG$2:$AG$2000,$Z2052)=1),1,""))</f>
      </c>
      <c r="BF2052">
        <f>IF($Z2052="","",INDEX($AO$2:$AO$2000,$Z2052))</f>
      </c>
      <c r="BG2052">
        <f>IF($Z2052="","",INDEX($AP$2:$AP$2000,$Z2052))</f>
      </c>
      <c r="BH2052">
        <f>IF($Z2052="","",INDEX($AQ$2:$AQ$2000,$Z2052))</f>
      </c>
      <c r="BI2052">
        <f>IF($Z2052="","",INDEX($AR$2:$AR$2000,$Z2052))</f>
      </c>
      <c r="BJ2052">
        <f>IF($Z2052="","",INDEX($AS$2:$AS$2000,$Z2052))</f>
      </c>
      <c r="BK2052">
        <f>IF($Z2052="","",INDEX($AT$2:$AT$2000,$Z2052))</f>
      </c>
      <c r="BL2052">
        <f>IF($Z2052="","",INDEX($AU$2:$AU$2000,$Z2052))</f>
      </c>
      <c r="BM2052">
        <f>IF($Z2052="","",INDEX($AV$2:$AV$2000,$Z2052))</f>
      </c>
      <c r="BN2052">
        <f>IF($Z2052="","",INDEX($AW$2:$AW$2000,$Z2052))</f>
      </c>
      <c r="BO2052">
        <f>IF($Z2052="","",INDEX($AX$2:$AX$2000,$Z2052))</f>
      </c>
      <c r="BP2052">
        <f>IF($Z2052="","",INDEX($AY$2:$AY$2000,$Z2052))</f>
      </c>
      <c r="BQ2052">
        <f>IF($Z2052="","",INDEX($AZ$2:$AZ$2000,$Z2052))</f>
      </c>
      <c r="BR2052">
        <f>IF($Z2052="","",INDEX($BA$2:$BA$2000,$Z2052))</f>
      </c>
      <c r="BS2052">
        <f>IF($Z2052="","",INDEX($BB$2:$BB$2000,$Z2052))</f>
      </c>
      <c r="BT2052">
        <f>IF($Z2052="","",INDEX($BC$2:$BC$2000,$Z2052))</f>
      </c>
      <c r="BY2052" t="str">
        <f>IF($Y2052="","",INDEX($AH$2:$AH$2000,$Y2052)&amp;"")</f>
      </c>
      <c r="BZ2052" t="str">
        <f>IF($Z2052="","",INDEX($AH$2:$AH$2000,$Z2052)&amp;"")</f>
      </c>
      <c r="CA2052">
        <f>IF($Y2052="","",INDEX($BV$2:$BV$2000,$Y2052))</f>
      </c>
      <c r="CB2052">
        <f>IF($Z2052="","",INDEX($BV$2:$BV$2000,$Z2052))</f>
      </c>
    </row>
    <row r="2053">
      <c r="T2053">
        <f>IF($Y2053="","",INDEX($B$2:$B$2000,$Y2053))</f>
      </c>
      <c r="U2053">
        <f>IF($Z2053="","",INDEX($B$2:$B$2000,$Z2053))</f>
      </c>
      <c r="V2053">
        <f>IF(OR($T2053="",$U2053=""),"",$U2053-$T2053)</f>
      </c>
      <c r="W2053" t="str">
        <f>IF(TRIM(INDEX(connections!$A:$A,ROW()))="","",TRIM(INDEX(connections!$A:$A,ROW())))</f>
      </c>
      <c r="X2053" t="str">
        <f>IF($W2053="","",TRIM(INDEX(connections!$B:$B,ROW())))</f>
      </c>
      <c r="Y2053">
        <f>IF($W2053="","",IFERROR(MATCH($W2053,$A$2:$A$2000,0),""))</f>
      </c>
      <c r="Z2053">
        <f>IF($X2053="","",IFERROR(MATCH($X2053,$A$2:$A$2000,0),""))</f>
      </c>
      <c r="AA2053" t="str">
        <f>IF($Y2053="","",INDEX($P$2:$P$2000,$Y2053))</f>
      </c>
      <c r="AB2053" t="str">
        <f>IF($Z2053="","",INDEX($P$2:$P$2000,$Z2053))</f>
      </c>
      <c r="AC2053">
        <f>IF(AND($AA2053="Yes",$AB2053="Yes"),1,"")</f>
      </c>
      <c r="AD2053">
        <f>IF(OR($Y2053="",$Z2053=""),"",IF(INDEX($C$2:$C$2000,$Y2053)=INDEX($C$2:$C$2000,$Z2053),0,1))</f>
      </c>
      <c r="AE2053">
        <f>IF($AC2053&lt;&gt;1,"",IF(AND(INDEX($AG$2:$AG$2000,$Y2053)=1,INDEX($AG$2:$AG$2000,$Z2053)=1),1,""))</f>
      </c>
      <c r="BF2053">
        <f>IF($Z2053="","",INDEX($AO$2:$AO$2000,$Z2053))</f>
      </c>
      <c r="BG2053">
        <f>IF($Z2053="","",INDEX($AP$2:$AP$2000,$Z2053))</f>
      </c>
      <c r="BH2053">
        <f>IF($Z2053="","",INDEX($AQ$2:$AQ$2000,$Z2053))</f>
      </c>
      <c r="BI2053">
        <f>IF($Z2053="","",INDEX($AR$2:$AR$2000,$Z2053))</f>
      </c>
      <c r="BJ2053">
        <f>IF($Z2053="","",INDEX($AS$2:$AS$2000,$Z2053))</f>
      </c>
      <c r="BK2053">
        <f>IF($Z2053="","",INDEX($AT$2:$AT$2000,$Z2053))</f>
      </c>
      <c r="BL2053">
        <f>IF($Z2053="","",INDEX($AU$2:$AU$2000,$Z2053))</f>
      </c>
      <c r="BM2053">
        <f>IF($Z2053="","",INDEX($AV$2:$AV$2000,$Z2053))</f>
      </c>
      <c r="BN2053">
        <f>IF($Z2053="","",INDEX($AW$2:$AW$2000,$Z2053))</f>
      </c>
      <c r="BO2053">
        <f>IF($Z2053="","",INDEX($AX$2:$AX$2000,$Z2053))</f>
      </c>
      <c r="BP2053">
        <f>IF($Z2053="","",INDEX($AY$2:$AY$2000,$Z2053))</f>
      </c>
      <c r="BQ2053">
        <f>IF($Z2053="","",INDEX($AZ$2:$AZ$2000,$Z2053))</f>
      </c>
      <c r="BR2053">
        <f>IF($Z2053="","",INDEX($BA$2:$BA$2000,$Z2053))</f>
      </c>
      <c r="BS2053">
        <f>IF($Z2053="","",INDEX($BB$2:$BB$2000,$Z2053))</f>
      </c>
      <c r="BT2053">
        <f>IF($Z2053="","",INDEX($BC$2:$BC$2000,$Z2053))</f>
      </c>
      <c r="BY2053" t="str">
        <f>IF($Y2053="","",INDEX($AH$2:$AH$2000,$Y2053)&amp;"")</f>
      </c>
      <c r="BZ2053" t="str">
        <f>IF($Z2053="","",INDEX($AH$2:$AH$2000,$Z2053)&amp;"")</f>
      </c>
      <c r="CA2053">
        <f>IF($Y2053="","",INDEX($BV$2:$BV$2000,$Y2053))</f>
      </c>
      <c r="CB2053">
        <f>IF($Z2053="","",INDEX($BV$2:$BV$2000,$Z2053))</f>
      </c>
    </row>
    <row r="2054">
      <c r="T2054">
        <f>IF($Y2054="","",INDEX($B$2:$B$2000,$Y2054))</f>
      </c>
      <c r="U2054">
        <f>IF($Z2054="","",INDEX($B$2:$B$2000,$Z2054))</f>
      </c>
      <c r="V2054">
        <f>IF(OR($T2054="",$U2054=""),"",$U2054-$T2054)</f>
      </c>
      <c r="W2054" t="str">
        <f>IF(TRIM(INDEX(connections!$A:$A,ROW()))="","",TRIM(INDEX(connections!$A:$A,ROW())))</f>
      </c>
      <c r="X2054" t="str">
        <f>IF($W2054="","",TRIM(INDEX(connections!$B:$B,ROW())))</f>
      </c>
      <c r="Y2054">
        <f>IF($W2054="","",IFERROR(MATCH($W2054,$A$2:$A$2000,0),""))</f>
      </c>
      <c r="Z2054">
        <f>IF($X2054="","",IFERROR(MATCH($X2054,$A$2:$A$2000,0),""))</f>
      </c>
      <c r="AA2054" t="str">
        <f>IF($Y2054="","",INDEX($P$2:$P$2000,$Y2054))</f>
      </c>
      <c r="AB2054" t="str">
        <f>IF($Z2054="","",INDEX($P$2:$P$2000,$Z2054))</f>
      </c>
      <c r="AC2054">
        <f>IF(AND($AA2054="Yes",$AB2054="Yes"),1,"")</f>
      </c>
      <c r="AD2054">
        <f>IF(OR($Y2054="",$Z2054=""),"",IF(INDEX($C$2:$C$2000,$Y2054)=INDEX($C$2:$C$2000,$Z2054),0,1))</f>
      </c>
      <c r="AE2054">
        <f>IF($AC2054&lt;&gt;1,"",IF(AND(INDEX($AG$2:$AG$2000,$Y2054)=1,INDEX($AG$2:$AG$2000,$Z2054)=1),1,""))</f>
      </c>
      <c r="BF2054">
        <f>IF($Z2054="","",INDEX($AO$2:$AO$2000,$Z2054))</f>
      </c>
      <c r="BG2054">
        <f>IF($Z2054="","",INDEX($AP$2:$AP$2000,$Z2054))</f>
      </c>
      <c r="BH2054">
        <f>IF($Z2054="","",INDEX($AQ$2:$AQ$2000,$Z2054))</f>
      </c>
      <c r="BI2054">
        <f>IF($Z2054="","",INDEX($AR$2:$AR$2000,$Z2054))</f>
      </c>
      <c r="BJ2054">
        <f>IF($Z2054="","",INDEX($AS$2:$AS$2000,$Z2054))</f>
      </c>
      <c r="BK2054">
        <f>IF($Z2054="","",INDEX($AT$2:$AT$2000,$Z2054))</f>
      </c>
      <c r="BL2054">
        <f>IF($Z2054="","",INDEX($AU$2:$AU$2000,$Z2054))</f>
      </c>
      <c r="BM2054">
        <f>IF($Z2054="","",INDEX($AV$2:$AV$2000,$Z2054))</f>
      </c>
      <c r="BN2054">
        <f>IF($Z2054="","",INDEX($AW$2:$AW$2000,$Z2054))</f>
      </c>
      <c r="BO2054">
        <f>IF($Z2054="","",INDEX($AX$2:$AX$2000,$Z2054))</f>
      </c>
      <c r="BP2054">
        <f>IF($Z2054="","",INDEX($AY$2:$AY$2000,$Z2054))</f>
      </c>
      <c r="BQ2054">
        <f>IF($Z2054="","",INDEX($AZ$2:$AZ$2000,$Z2054))</f>
      </c>
      <c r="BR2054">
        <f>IF($Z2054="","",INDEX($BA$2:$BA$2000,$Z2054))</f>
      </c>
      <c r="BS2054">
        <f>IF($Z2054="","",INDEX($BB$2:$BB$2000,$Z2054))</f>
      </c>
      <c r="BT2054">
        <f>IF($Z2054="","",INDEX($BC$2:$BC$2000,$Z2054))</f>
      </c>
      <c r="BY2054" t="str">
        <f>IF($Y2054="","",INDEX($AH$2:$AH$2000,$Y2054)&amp;"")</f>
      </c>
      <c r="BZ2054" t="str">
        <f>IF($Z2054="","",INDEX($AH$2:$AH$2000,$Z2054)&amp;"")</f>
      </c>
      <c r="CA2054">
        <f>IF($Y2054="","",INDEX($BV$2:$BV$2000,$Y2054))</f>
      </c>
      <c r="CB2054">
        <f>IF($Z2054="","",INDEX($BV$2:$BV$2000,$Z2054))</f>
      </c>
    </row>
    <row r="2055">
      <c r="T2055">
        <f>IF($Y2055="","",INDEX($B$2:$B$2000,$Y2055))</f>
      </c>
      <c r="U2055">
        <f>IF($Z2055="","",INDEX($B$2:$B$2000,$Z2055))</f>
      </c>
      <c r="V2055">
        <f>IF(OR($T2055="",$U2055=""),"",$U2055-$T2055)</f>
      </c>
      <c r="W2055" t="str">
        <f>IF(TRIM(INDEX(connections!$A:$A,ROW()))="","",TRIM(INDEX(connections!$A:$A,ROW())))</f>
      </c>
      <c r="X2055" t="str">
        <f>IF($W2055="","",TRIM(INDEX(connections!$B:$B,ROW())))</f>
      </c>
      <c r="Y2055">
        <f>IF($W2055="","",IFERROR(MATCH($W2055,$A$2:$A$2000,0),""))</f>
      </c>
      <c r="Z2055">
        <f>IF($X2055="","",IFERROR(MATCH($X2055,$A$2:$A$2000,0),""))</f>
      </c>
      <c r="AA2055" t="str">
        <f>IF($Y2055="","",INDEX($P$2:$P$2000,$Y2055))</f>
      </c>
      <c r="AB2055" t="str">
        <f>IF($Z2055="","",INDEX($P$2:$P$2000,$Z2055))</f>
      </c>
      <c r="AC2055">
        <f>IF(AND($AA2055="Yes",$AB2055="Yes"),1,"")</f>
      </c>
      <c r="AD2055">
        <f>IF(OR($Y2055="",$Z2055=""),"",IF(INDEX($C$2:$C$2000,$Y2055)=INDEX($C$2:$C$2000,$Z2055),0,1))</f>
      </c>
      <c r="AE2055">
        <f>IF($AC2055&lt;&gt;1,"",IF(AND(INDEX($AG$2:$AG$2000,$Y2055)=1,INDEX($AG$2:$AG$2000,$Z2055)=1),1,""))</f>
      </c>
      <c r="BF2055">
        <f>IF($Z2055="","",INDEX($AO$2:$AO$2000,$Z2055))</f>
      </c>
      <c r="BG2055">
        <f>IF($Z2055="","",INDEX($AP$2:$AP$2000,$Z2055))</f>
      </c>
      <c r="BH2055">
        <f>IF($Z2055="","",INDEX($AQ$2:$AQ$2000,$Z2055))</f>
      </c>
      <c r="BI2055">
        <f>IF($Z2055="","",INDEX($AR$2:$AR$2000,$Z2055))</f>
      </c>
      <c r="BJ2055">
        <f>IF($Z2055="","",INDEX($AS$2:$AS$2000,$Z2055))</f>
      </c>
      <c r="BK2055">
        <f>IF($Z2055="","",INDEX($AT$2:$AT$2000,$Z2055))</f>
      </c>
      <c r="BL2055">
        <f>IF($Z2055="","",INDEX($AU$2:$AU$2000,$Z2055))</f>
      </c>
      <c r="BM2055">
        <f>IF($Z2055="","",INDEX($AV$2:$AV$2000,$Z2055))</f>
      </c>
      <c r="BN2055">
        <f>IF($Z2055="","",INDEX($AW$2:$AW$2000,$Z2055))</f>
      </c>
      <c r="BO2055">
        <f>IF($Z2055="","",INDEX($AX$2:$AX$2000,$Z2055))</f>
      </c>
      <c r="BP2055">
        <f>IF($Z2055="","",INDEX($AY$2:$AY$2000,$Z2055))</f>
      </c>
      <c r="BQ2055">
        <f>IF($Z2055="","",INDEX($AZ$2:$AZ$2000,$Z2055))</f>
      </c>
      <c r="BR2055">
        <f>IF($Z2055="","",INDEX($BA$2:$BA$2000,$Z2055))</f>
      </c>
      <c r="BS2055">
        <f>IF($Z2055="","",INDEX($BB$2:$BB$2000,$Z2055))</f>
      </c>
      <c r="BT2055">
        <f>IF($Z2055="","",INDEX($BC$2:$BC$2000,$Z2055))</f>
      </c>
      <c r="BY2055" t="str">
        <f>IF($Y2055="","",INDEX($AH$2:$AH$2000,$Y2055)&amp;"")</f>
      </c>
      <c r="BZ2055" t="str">
        <f>IF($Z2055="","",INDEX($AH$2:$AH$2000,$Z2055)&amp;"")</f>
      </c>
      <c r="CA2055">
        <f>IF($Y2055="","",INDEX($BV$2:$BV$2000,$Y2055))</f>
      </c>
      <c r="CB2055">
        <f>IF($Z2055="","",INDEX($BV$2:$BV$2000,$Z2055))</f>
      </c>
    </row>
    <row r="2056">
      <c r="T2056">
        <f>IF($Y2056="","",INDEX($B$2:$B$2000,$Y2056))</f>
      </c>
      <c r="U2056">
        <f>IF($Z2056="","",INDEX($B$2:$B$2000,$Z2056))</f>
      </c>
      <c r="V2056">
        <f>IF(OR($T2056="",$U2056=""),"",$U2056-$T2056)</f>
      </c>
      <c r="W2056" t="str">
        <f>IF(TRIM(INDEX(connections!$A:$A,ROW()))="","",TRIM(INDEX(connections!$A:$A,ROW())))</f>
      </c>
      <c r="X2056" t="str">
        <f>IF($W2056="","",TRIM(INDEX(connections!$B:$B,ROW())))</f>
      </c>
      <c r="Y2056">
        <f>IF($W2056="","",IFERROR(MATCH($W2056,$A$2:$A$2000,0),""))</f>
      </c>
      <c r="Z2056">
        <f>IF($X2056="","",IFERROR(MATCH($X2056,$A$2:$A$2000,0),""))</f>
      </c>
      <c r="AA2056" t="str">
        <f>IF($Y2056="","",INDEX($P$2:$P$2000,$Y2056))</f>
      </c>
      <c r="AB2056" t="str">
        <f>IF($Z2056="","",INDEX($P$2:$P$2000,$Z2056))</f>
      </c>
      <c r="AC2056">
        <f>IF(AND($AA2056="Yes",$AB2056="Yes"),1,"")</f>
      </c>
      <c r="AD2056">
        <f>IF(OR($Y2056="",$Z2056=""),"",IF(INDEX($C$2:$C$2000,$Y2056)=INDEX($C$2:$C$2000,$Z2056),0,1))</f>
      </c>
      <c r="AE2056">
        <f>IF($AC2056&lt;&gt;1,"",IF(AND(INDEX($AG$2:$AG$2000,$Y2056)=1,INDEX($AG$2:$AG$2000,$Z2056)=1),1,""))</f>
      </c>
      <c r="BF2056">
        <f>IF($Z2056="","",INDEX($AO$2:$AO$2000,$Z2056))</f>
      </c>
      <c r="BG2056">
        <f>IF($Z2056="","",INDEX($AP$2:$AP$2000,$Z2056))</f>
      </c>
      <c r="BH2056">
        <f>IF($Z2056="","",INDEX($AQ$2:$AQ$2000,$Z2056))</f>
      </c>
      <c r="BI2056">
        <f>IF($Z2056="","",INDEX($AR$2:$AR$2000,$Z2056))</f>
      </c>
      <c r="BJ2056">
        <f>IF($Z2056="","",INDEX($AS$2:$AS$2000,$Z2056))</f>
      </c>
      <c r="BK2056">
        <f>IF($Z2056="","",INDEX($AT$2:$AT$2000,$Z2056))</f>
      </c>
      <c r="BL2056">
        <f>IF($Z2056="","",INDEX($AU$2:$AU$2000,$Z2056))</f>
      </c>
      <c r="BM2056">
        <f>IF($Z2056="","",INDEX($AV$2:$AV$2000,$Z2056))</f>
      </c>
      <c r="BN2056">
        <f>IF($Z2056="","",INDEX($AW$2:$AW$2000,$Z2056))</f>
      </c>
      <c r="BO2056">
        <f>IF($Z2056="","",INDEX($AX$2:$AX$2000,$Z2056))</f>
      </c>
      <c r="BP2056">
        <f>IF($Z2056="","",INDEX($AY$2:$AY$2000,$Z2056))</f>
      </c>
      <c r="BQ2056">
        <f>IF($Z2056="","",INDEX($AZ$2:$AZ$2000,$Z2056))</f>
      </c>
      <c r="BR2056">
        <f>IF($Z2056="","",INDEX($BA$2:$BA$2000,$Z2056))</f>
      </c>
      <c r="BS2056">
        <f>IF($Z2056="","",INDEX($BB$2:$BB$2000,$Z2056))</f>
      </c>
      <c r="BT2056">
        <f>IF($Z2056="","",INDEX($BC$2:$BC$2000,$Z2056))</f>
      </c>
      <c r="BY2056" t="str">
        <f>IF($Y2056="","",INDEX($AH$2:$AH$2000,$Y2056)&amp;"")</f>
      </c>
      <c r="BZ2056" t="str">
        <f>IF($Z2056="","",INDEX($AH$2:$AH$2000,$Z2056)&amp;"")</f>
      </c>
      <c r="CA2056">
        <f>IF($Y2056="","",INDEX($BV$2:$BV$2000,$Y2056))</f>
      </c>
      <c r="CB2056">
        <f>IF($Z2056="","",INDEX($BV$2:$BV$2000,$Z2056))</f>
      </c>
    </row>
    <row r="2057">
      <c r="T2057">
        <f>IF($Y2057="","",INDEX($B$2:$B$2000,$Y2057))</f>
      </c>
      <c r="U2057">
        <f>IF($Z2057="","",INDEX($B$2:$B$2000,$Z2057))</f>
      </c>
      <c r="V2057">
        <f>IF(OR($T2057="",$U2057=""),"",$U2057-$T2057)</f>
      </c>
      <c r="W2057" t="str">
        <f>IF(TRIM(INDEX(connections!$A:$A,ROW()))="","",TRIM(INDEX(connections!$A:$A,ROW())))</f>
      </c>
      <c r="X2057" t="str">
        <f>IF($W2057="","",TRIM(INDEX(connections!$B:$B,ROW())))</f>
      </c>
      <c r="Y2057">
        <f>IF($W2057="","",IFERROR(MATCH($W2057,$A$2:$A$2000,0),""))</f>
      </c>
      <c r="Z2057">
        <f>IF($X2057="","",IFERROR(MATCH($X2057,$A$2:$A$2000,0),""))</f>
      </c>
      <c r="AA2057" t="str">
        <f>IF($Y2057="","",INDEX($P$2:$P$2000,$Y2057))</f>
      </c>
      <c r="AB2057" t="str">
        <f>IF($Z2057="","",INDEX($P$2:$P$2000,$Z2057))</f>
      </c>
      <c r="AC2057">
        <f>IF(AND($AA2057="Yes",$AB2057="Yes"),1,"")</f>
      </c>
      <c r="AD2057">
        <f>IF(OR($Y2057="",$Z2057=""),"",IF(INDEX($C$2:$C$2000,$Y2057)=INDEX($C$2:$C$2000,$Z2057),0,1))</f>
      </c>
      <c r="AE2057">
        <f>IF($AC2057&lt;&gt;1,"",IF(AND(INDEX($AG$2:$AG$2000,$Y2057)=1,INDEX($AG$2:$AG$2000,$Z2057)=1),1,""))</f>
      </c>
      <c r="BF2057">
        <f>IF($Z2057="","",INDEX($AO$2:$AO$2000,$Z2057))</f>
      </c>
      <c r="BG2057">
        <f>IF($Z2057="","",INDEX($AP$2:$AP$2000,$Z2057))</f>
      </c>
      <c r="BH2057">
        <f>IF($Z2057="","",INDEX($AQ$2:$AQ$2000,$Z2057))</f>
      </c>
      <c r="BI2057">
        <f>IF($Z2057="","",INDEX($AR$2:$AR$2000,$Z2057))</f>
      </c>
      <c r="BJ2057">
        <f>IF($Z2057="","",INDEX($AS$2:$AS$2000,$Z2057))</f>
      </c>
      <c r="BK2057">
        <f>IF($Z2057="","",INDEX($AT$2:$AT$2000,$Z2057))</f>
      </c>
      <c r="BL2057">
        <f>IF($Z2057="","",INDEX($AU$2:$AU$2000,$Z2057))</f>
      </c>
      <c r="BM2057">
        <f>IF($Z2057="","",INDEX($AV$2:$AV$2000,$Z2057))</f>
      </c>
      <c r="BN2057">
        <f>IF($Z2057="","",INDEX($AW$2:$AW$2000,$Z2057))</f>
      </c>
      <c r="BO2057">
        <f>IF($Z2057="","",INDEX($AX$2:$AX$2000,$Z2057))</f>
      </c>
      <c r="BP2057">
        <f>IF($Z2057="","",INDEX($AY$2:$AY$2000,$Z2057))</f>
      </c>
      <c r="BQ2057">
        <f>IF($Z2057="","",INDEX($AZ$2:$AZ$2000,$Z2057))</f>
      </c>
      <c r="BR2057">
        <f>IF($Z2057="","",INDEX($BA$2:$BA$2000,$Z2057))</f>
      </c>
      <c r="BS2057">
        <f>IF($Z2057="","",INDEX($BB$2:$BB$2000,$Z2057))</f>
      </c>
      <c r="BT2057">
        <f>IF($Z2057="","",INDEX($BC$2:$BC$2000,$Z2057))</f>
      </c>
      <c r="BY2057" t="str">
        <f>IF($Y2057="","",INDEX($AH$2:$AH$2000,$Y2057)&amp;"")</f>
      </c>
      <c r="BZ2057" t="str">
        <f>IF($Z2057="","",INDEX($AH$2:$AH$2000,$Z2057)&amp;"")</f>
      </c>
      <c r="CA2057">
        <f>IF($Y2057="","",INDEX($BV$2:$BV$2000,$Y2057))</f>
      </c>
      <c r="CB2057">
        <f>IF($Z2057="","",INDEX($BV$2:$BV$2000,$Z2057))</f>
      </c>
    </row>
    <row r="2058">
      <c r="T2058">
        <f>IF($Y2058="","",INDEX($B$2:$B$2000,$Y2058))</f>
      </c>
      <c r="U2058">
        <f>IF($Z2058="","",INDEX($B$2:$B$2000,$Z2058))</f>
      </c>
      <c r="V2058">
        <f>IF(OR($T2058="",$U2058=""),"",$U2058-$T2058)</f>
      </c>
      <c r="W2058" t="str">
        <f>IF(TRIM(INDEX(connections!$A:$A,ROW()))="","",TRIM(INDEX(connections!$A:$A,ROW())))</f>
      </c>
      <c r="X2058" t="str">
        <f>IF($W2058="","",TRIM(INDEX(connections!$B:$B,ROW())))</f>
      </c>
      <c r="Y2058">
        <f>IF($W2058="","",IFERROR(MATCH($W2058,$A$2:$A$2000,0),""))</f>
      </c>
      <c r="Z2058">
        <f>IF($X2058="","",IFERROR(MATCH($X2058,$A$2:$A$2000,0),""))</f>
      </c>
      <c r="AA2058" t="str">
        <f>IF($Y2058="","",INDEX($P$2:$P$2000,$Y2058))</f>
      </c>
      <c r="AB2058" t="str">
        <f>IF($Z2058="","",INDEX($P$2:$P$2000,$Z2058))</f>
      </c>
      <c r="AC2058">
        <f>IF(AND($AA2058="Yes",$AB2058="Yes"),1,"")</f>
      </c>
      <c r="AD2058">
        <f>IF(OR($Y2058="",$Z2058=""),"",IF(INDEX($C$2:$C$2000,$Y2058)=INDEX($C$2:$C$2000,$Z2058),0,1))</f>
      </c>
      <c r="AE2058">
        <f>IF($AC2058&lt;&gt;1,"",IF(AND(INDEX($AG$2:$AG$2000,$Y2058)=1,INDEX($AG$2:$AG$2000,$Z2058)=1),1,""))</f>
      </c>
      <c r="BF2058">
        <f>IF($Z2058="","",INDEX($AO$2:$AO$2000,$Z2058))</f>
      </c>
      <c r="BG2058">
        <f>IF($Z2058="","",INDEX($AP$2:$AP$2000,$Z2058))</f>
      </c>
      <c r="BH2058">
        <f>IF($Z2058="","",INDEX($AQ$2:$AQ$2000,$Z2058))</f>
      </c>
      <c r="BI2058">
        <f>IF($Z2058="","",INDEX($AR$2:$AR$2000,$Z2058))</f>
      </c>
      <c r="BJ2058">
        <f>IF($Z2058="","",INDEX($AS$2:$AS$2000,$Z2058))</f>
      </c>
      <c r="BK2058">
        <f>IF($Z2058="","",INDEX($AT$2:$AT$2000,$Z2058))</f>
      </c>
      <c r="BL2058">
        <f>IF($Z2058="","",INDEX($AU$2:$AU$2000,$Z2058))</f>
      </c>
      <c r="BM2058">
        <f>IF($Z2058="","",INDEX($AV$2:$AV$2000,$Z2058))</f>
      </c>
      <c r="BN2058">
        <f>IF($Z2058="","",INDEX($AW$2:$AW$2000,$Z2058))</f>
      </c>
      <c r="BO2058">
        <f>IF($Z2058="","",INDEX($AX$2:$AX$2000,$Z2058))</f>
      </c>
      <c r="BP2058">
        <f>IF($Z2058="","",INDEX($AY$2:$AY$2000,$Z2058))</f>
      </c>
      <c r="BQ2058">
        <f>IF($Z2058="","",INDEX($AZ$2:$AZ$2000,$Z2058))</f>
      </c>
      <c r="BR2058">
        <f>IF($Z2058="","",INDEX($BA$2:$BA$2000,$Z2058))</f>
      </c>
      <c r="BS2058">
        <f>IF($Z2058="","",INDEX($BB$2:$BB$2000,$Z2058))</f>
      </c>
      <c r="BT2058">
        <f>IF($Z2058="","",INDEX($BC$2:$BC$2000,$Z2058))</f>
      </c>
      <c r="BY2058" t="str">
        <f>IF($Y2058="","",INDEX($AH$2:$AH$2000,$Y2058)&amp;"")</f>
      </c>
      <c r="BZ2058" t="str">
        <f>IF($Z2058="","",INDEX($AH$2:$AH$2000,$Z2058)&amp;"")</f>
      </c>
      <c r="CA2058">
        <f>IF($Y2058="","",INDEX($BV$2:$BV$2000,$Y2058))</f>
      </c>
      <c r="CB2058">
        <f>IF($Z2058="","",INDEX($BV$2:$BV$2000,$Z2058))</f>
      </c>
    </row>
    <row r="2059">
      <c r="T2059">
        <f>IF($Y2059="","",INDEX($B$2:$B$2000,$Y2059))</f>
      </c>
      <c r="U2059">
        <f>IF($Z2059="","",INDEX($B$2:$B$2000,$Z2059))</f>
      </c>
      <c r="V2059">
        <f>IF(OR($T2059="",$U2059=""),"",$U2059-$T2059)</f>
      </c>
      <c r="W2059" t="str">
        <f>IF(TRIM(INDEX(connections!$A:$A,ROW()))="","",TRIM(INDEX(connections!$A:$A,ROW())))</f>
      </c>
      <c r="X2059" t="str">
        <f>IF($W2059="","",TRIM(INDEX(connections!$B:$B,ROW())))</f>
      </c>
      <c r="Y2059">
        <f>IF($W2059="","",IFERROR(MATCH($W2059,$A$2:$A$2000,0),""))</f>
      </c>
      <c r="Z2059">
        <f>IF($X2059="","",IFERROR(MATCH($X2059,$A$2:$A$2000,0),""))</f>
      </c>
      <c r="AA2059" t="str">
        <f>IF($Y2059="","",INDEX($P$2:$P$2000,$Y2059))</f>
      </c>
      <c r="AB2059" t="str">
        <f>IF($Z2059="","",INDEX($P$2:$P$2000,$Z2059))</f>
      </c>
      <c r="AC2059">
        <f>IF(AND($AA2059="Yes",$AB2059="Yes"),1,"")</f>
      </c>
      <c r="AD2059">
        <f>IF(OR($Y2059="",$Z2059=""),"",IF(INDEX($C$2:$C$2000,$Y2059)=INDEX($C$2:$C$2000,$Z2059),0,1))</f>
      </c>
      <c r="AE2059">
        <f>IF($AC2059&lt;&gt;1,"",IF(AND(INDEX($AG$2:$AG$2000,$Y2059)=1,INDEX($AG$2:$AG$2000,$Z2059)=1),1,""))</f>
      </c>
      <c r="BF2059">
        <f>IF($Z2059="","",INDEX($AO$2:$AO$2000,$Z2059))</f>
      </c>
      <c r="BG2059">
        <f>IF($Z2059="","",INDEX($AP$2:$AP$2000,$Z2059))</f>
      </c>
      <c r="BH2059">
        <f>IF($Z2059="","",INDEX($AQ$2:$AQ$2000,$Z2059))</f>
      </c>
      <c r="BI2059">
        <f>IF($Z2059="","",INDEX($AR$2:$AR$2000,$Z2059))</f>
      </c>
      <c r="BJ2059">
        <f>IF($Z2059="","",INDEX($AS$2:$AS$2000,$Z2059))</f>
      </c>
      <c r="BK2059">
        <f>IF($Z2059="","",INDEX($AT$2:$AT$2000,$Z2059))</f>
      </c>
      <c r="BL2059">
        <f>IF($Z2059="","",INDEX($AU$2:$AU$2000,$Z2059))</f>
      </c>
      <c r="BM2059">
        <f>IF($Z2059="","",INDEX($AV$2:$AV$2000,$Z2059))</f>
      </c>
      <c r="BN2059">
        <f>IF($Z2059="","",INDEX($AW$2:$AW$2000,$Z2059))</f>
      </c>
      <c r="BO2059">
        <f>IF($Z2059="","",INDEX($AX$2:$AX$2000,$Z2059))</f>
      </c>
      <c r="BP2059">
        <f>IF($Z2059="","",INDEX($AY$2:$AY$2000,$Z2059))</f>
      </c>
      <c r="BQ2059">
        <f>IF($Z2059="","",INDEX($AZ$2:$AZ$2000,$Z2059))</f>
      </c>
      <c r="BR2059">
        <f>IF($Z2059="","",INDEX($BA$2:$BA$2000,$Z2059))</f>
      </c>
      <c r="BS2059">
        <f>IF($Z2059="","",INDEX($BB$2:$BB$2000,$Z2059))</f>
      </c>
      <c r="BT2059">
        <f>IF($Z2059="","",INDEX($BC$2:$BC$2000,$Z2059))</f>
      </c>
      <c r="BY2059" t="str">
        <f>IF($Y2059="","",INDEX($AH$2:$AH$2000,$Y2059)&amp;"")</f>
      </c>
      <c r="BZ2059" t="str">
        <f>IF($Z2059="","",INDEX($AH$2:$AH$2000,$Z2059)&amp;"")</f>
      </c>
      <c r="CA2059">
        <f>IF($Y2059="","",INDEX($BV$2:$BV$2000,$Y2059))</f>
      </c>
      <c r="CB2059">
        <f>IF($Z2059="","",INDEX($BV$2:$BV$2000,$Z2059))</f>
      </c>
    </row>
    <row r="2060">
      <c r="T2060">
        <f>IF($Y2060="","",INDEX($B$2:$B$2000,$Y2060))</f>
      </c>
      <c r="U2060">
        <f>IF($Z2060="","",INDEX($B$2:$B$2000,$Z2060))</f>
      </c>
      <c r="V2060">
        <f>IF(OR($T2060="",$U2060=""),"",$U2060-$T2060)</f>
      </c>
      <c r="W2060" t="str">
        <f>IF(TRIM(INDEX(connections!$A:$A,ROW()))="","",TRIM(INDEX(connections!$A:$A,ROW())))</f>
      </c>
      <c r="X2060" t="str">
        <f>IF($W2060="","",TRIM(INDEX(connections!$B:$B,ROW())))</f>
      </c>
      <c r="Y2060">
        <f>IF($W2060="","",IFERROR(MATCH($W2060,$A$2:$A$2000,0),""))</f>
      </c>
      <c r="Z2060">
        <f>IF($X2060="","",IFERROR(MATCH($X2060,$A$2:$A$2000,0),""))</f>
      </c>
      <c r="AA2060" t="str">
        <f>IF($Y2060="","",INDEX($P$2:$P$2000,$Y2060))</f>
      </c>
      <c r="AB2060" t="str">
        <f>IF($Z2060="","",INDEX($P$2:$P$2000,$Z2060))</f>
      </c>
      <c r="AC2060">
        <f>IF(AND($AA2060="Yes",$AB2060="Yes"),1,"")</f>
      </c>
      <c r="AD2060">
        <f>IF(OR($Y2060="",$Z2060=""),"",IF(INDEX($C$2:$C$2000,$Y2060)=INDEX($C$2:$C$2000,$Z2060),0,1))</f>
      </c>
      <c r="AE2060">
        <f>IF($AC2060&lt;&gt;1,"",IF(AND(INDEX($AG$2:$AG$2000,$Y2060)=1,INDEX($AG$2:$AG$2000,$Z2060)=1),1,""))</f>
      </c>
      <c r="BF2060">
        <f>IF($Z2060="","",INDEX($AO$2:$AO$2000,$Z2060))</f>
      </c>
      <c r="BG2060">
        <f>IF($Z2060="","",INDEX($AP$2:$AP$2000,$Z2060))</f>
      </c>
      <c r="BH2060">
        <f>IF($Z2060="","",INDEX($AQ$2:$AQ$2000,$Z2060))</f>
      </c>
      <c r="BI2060">
        <f>IF($Z2060="","",INDEX($AR$2:$AR$2000,$Z2060))</f>
      </c>
      <c r="BJ2060">
        <f>IF($Z2060="","",INDEX($AS$2:$AS$2000,$Z2060))</f>
      </c>
      <c r="BK2060">
        <f>IF($Z2060="","",INDEX($AT$2:$AT$2000,$Z2060))</f>
      </c>
      <c r="BL2060">
        <f>IF($Z2060="","",INDEX($AU$2:$AU$2000,$Z2060))</f>
      </c>
      <c r="BM2060">
        <f>IF($Z2060="","",INDEX($AV$2:$AV$2000,$Z2060))</f>
      </c>
      <c r="BN2060">
        <f>IF($Z2060="","",INDEX($AW$2:$AW$2000,$Z2060))</f>
      </c>
      <c r="BO2060">
        <f>IF($Z2060="","",INDEX($AX$2:$AX$2000,$Z2060))</f>
      </c>
      <c r="BP2060">
        <f>IF($Z2060="","",INDEX($AY$2:$AY$2000,$Z2060))</f>
      </c>
      <c r="BQ2060">
        <f>IF($Z2060="","",INDEX($AZ$2:$AZ$2000,$Z2060))</f>
      </c>
      <c r="BR2060">
        <f>IF($Z2060="","",INDEX($BA$2:$BA$2000,$Z2060))</f>
      </c>
      <c r="BS2060">
        <f>IF($Z2060="","",INDEX($BB$2:$BB$2000,$Z2060))</f>
      </c>
      <c r="BT2060">
        <f>IF($Z2060="","",INDEX($BC$2:$BC$2000,$Z2060))</f>
      </c>
      <c r="BY2060" t="str">
        <f>IF($Y2060="","",INDEX($AH$2:$AH$2000,$Y2060)&amp;"")</f>
      </c>
      <c r="BZ2060" t="str">
        <f>IF($Z2060="","",INDEX($AH$2:$AH$2000,$Z2060)&amp;"")</f>
      </c>
      <c r="CA2060">
        <f>IF($Y2060="","",INDEX($BV$2:$BV$2000,$Y2060))</f>
      </c>
      <c r="CB2060">
        <f>IF($Z2060="","",INDEX($BV$2:$BV$2000,$Z2060))</f>
      </c>
    </row>
    <row r="2061">
      <c r="T2061">
        <f>IF($Y2061="","",INDEX($B$2:$B$2000,$Y2061))</f>
      </c>
      <c r="U2061">
        <f>IF($Z2061="","",INDEX($B$2:$B$2000,$Z2061))</f>
      </c>
      <c r="V2061">
        <f>IF(OR($T2061="",$U2061=""),"",$U2061-$T2061)</f>
      </c>
      <c r="W2061" t="str">
        <f>IF(TRIM(INDEX(connections!$A:$A,ROW()))="","",TRIM(INDEX(connections!$A:$A,ROW())))</f>
      </c>
      <c r="X2061" t="str">
        <f>IF($W2061="","",TRIM(INDEX(connections!$B:$B,ROW())))</f>
      </c>
      <c r="Y2061">
        <f>IF($W2061="","",IFERROR(MATCH($W2061,$A$2:$A$2000,0),""))</f>
      </c>
      <c r="Z2061">
        <f>IF($X2061="","",IFERROR(MATCH($X2061,$A$2:$A$2000,0),""))</f>
      </c>
      <c r="AA2061" t="str">
        <f>IF($Y2061="","",INDEX($P$2:$P$2000,$Y2061))</f>
      </c>
      <c r="AB2061" t="str">
        <f>IF($Z2061="","",INDEX($P$2:$P$2000,$Z2061))</f>
      </c>
      <c r="AC2061">
        <f>IF(AND($AA2061="Yes",$AB2061="Yes"),1,"")</f>
      </c>
      <c r="AD2061">
        <f>IF(OR($Y2061="",$Z2061=""),"",IF(INDEX($C$2:$C$2000,$Y2061)=INDEX($C$2:$C$2000,$Z2061),0,1))</f>
      </c>
      <c r="AE2061">
        <f>IF($AC2061&lt;&gt;1,"",IF(AND(INDEX($AG$2:$AG$2000,$Y2061)=1,INDEX($AG$2:$AG$2000,$Z2061)=1),1,""))</f>
      </c>
      <c r="BF2061">
        <f>IF($Z2061="","",INDEX($AO$2:$AO$2000,$Z2061))</f>
      </c>
      <c r="BG2061">
        <f>IF($Z2061="","",INDEX($AP$2:$AP$2000,$Z2061))</f>
      </c>
      <c r="BH2061">
        <f>IF($Z2061="","",INDEX($AQ$2:$AQ$2000,$Z2061))</f>
      </c>
      <c r="BI2061">
        <f>IF($Z2061="","",INDEX($AR$2:$AR$2000,$Z2061))</f>
      </c>
      <c r="BJ2061">
        <f>IF($Z2061="","",INDEX($AS$2:$AS$2000,$Z2061))</f>
      </c>
      <c r="BK2061">
        <f>IF($Z2061="","",INDEX($AT$2:$AT$2000,$Z2061))</f>
      </c>
      <c r="BL2061">
        <f>IF($Z2061="","",INDEX($AU$2:$AU$2000,$Z2061))</f>
      </c>
      <c r="BM2061">
        <f>IF($Z2061="","",INDEX($AV$2:$AV$2000,$Z2061))</f>
      </c>
      <c r="BN2061">
        <f>IF($Z2061="","",INDEX($AW$2:$AW$2000,$Z2061))</f>
      </c>
      <c r="BO2061">
        <f>IF($Z2061="","",INDEX($AX$2:$AX$2000,$Z2061))</f>
      </c>
      <c r="BP2061">
        <f>IF($Z2061="","",INDEX($AY$2:$AY$2000,$Z2061))</f>
      </c>
      <c r="BQ2061">
        <f>IF($Z2061="","",INDEX($AZ$2:$AZ$2000,$Z2061))</f>
      </c>
      <c r="BR2061">
        <f>IF($Z2061="","",INDEX($BA$2:$BA$2000,$Z2061))</f>
      </c>
      <c r="BS2061">
        <f>IF($Z2061="","",INDEX($BB$2:$BB$2000,$Z2061))</f>
      </c>
      <c r="BT2061">
        <f>IF($Z2061="","",INDEX($BC$2:$BC$2000,$Z2061))</f>
      </c>
      <c r="BY2061" t="str">
        <f>IF($Y2061="","",INDEX($AH$2:$AH$2000,$Y2061)&amp;"")</f>
      </c>
      <c r="BZ2061" t="str">
        <f>IF($Z2061="","",INDEX($AH$2:$AH$2000,$Z2061)&amp;"")</f>
      </c>
      <c r="CA2061">
        <f>IF($Y2061="","",INDEX($BV$2:$BV$2000,$Y2061))</f>
      </c>
      <c r="CB2061">
        <f>IF($Z2061="","",INDEX($BV$2:$BV$2000,$Z2061))</f>
      </c>
    </row>
    <row r="2062">
      <c r="T2062">
        <f>IF($Y2062="","",INDEX($B$2:$B$2000,$Y2062))</f>
      </c>
      <c r="U2062">
        <f>IF($Z2062="","",INDEX($B$2:$B$2000,$Z2062))</f>
      </c>
      <c r="V2062">
        <f>IF(OR($T2062="",$U2062=""),"",$U2062-$T2062)</f>
      </c>
      <c r="W2062" t="str">
        <f>IF(TRIM(INDEX(connections!$A:$A,ROW()))="","",TRIM(INDEX(connections!$A:$A,ROW())))</f>
      </c>
      <c r="X2062" t="str">
        <f>IF($W2062="","",TRIM(INDEX(connections!$B:$B,ROW())))</f>
      </c>
      <c r="Y2062">
        <f>IF($W2062="","",IFERROR(MATCH($W2062,$A$2:$A$2000,0),""))</f>
      </c>
      <c r="Z2062">
        <f>IF($X2062="","",IFERROR(MATCH($X2062,$A$2:$A$2000,0),""))</f>
      </c>
      <c r="AA2062" t="str">
        <f>IF($Y2062="","",INDEX($P$2:$P$2000,$Y2062))</f>
      </c>
      <c r="AB2062" t="str">
        <f>IF($Z2062="","",INDEX($P$2:$P$2000,$Z2062))</f>
      </c>
      <c r="AC2062">
        <f>IF(AND($AA2062="Yes",$AB2062="Yes"),1,"")</f>
      </c>
      <c r="AD2062">
        <f>IF(OR($Y2062="",$Z2062=""),"",IF(INDEX($C$2:$C$2000,$Y2062)=INDEX($C$2:$C$2000,$Z2062),0,1))</f>
      </c>
      <c r="AE2062">
        <f>IF($AC2062&lt;&gt;1,"",IF(AND(INDEX($AG$2:$AG$2000,$Y2062)=1,INDEX($AG$2:$AG$2000,$Z2062)=1),1,""))</f>
      </c>
      <c r="BF2062">
        <f>IF($Z2062="","",INDEX($AO$2:$AO$2000,$Z2062))</f>
      </c>
      <c r="BG2062">
        <f>IF($Z2062="","",INDEX($AP$2:$AP$2000,$Z2062))</f>
      </c>
      <c r="BH2062">
        <f>IF($Z2062="","",INDEX($AQ$2:$AQ$2000,$Z2062))</f>
      </c>
      <c r="BI2062">
        <f>IF($Z2062="","",INDEX($AR$2:$AR$2000,$Z2062))</f>
      </c>
      <c r="BJ2062">
        <f>IF($Z2062="","",INDEX($AS$2:$AS$2000,$Z2062))</f>
      </c>
      <c r="BK2062">
        <f>IF($Z2062="","",INDEX($AT$2:$AT$2000,$Z2062))</f>
      </c>
      <c r="BL2062">
        <f>IF($Z2062="","",INDEX($AU$2:$AU$2000,$Z2062))</f>
      </c>
      <c r="BM2062">
        <f>IF($Z2062="","",INDEX($AV$2:$AV$2000,$Z2062))</f>
      </c>
      <c r="BN2062">
        <f>IF($Z2062="","",INDEX($AW$2:$AW$2000,$Z2062))</f>
      </c>
      <c r="BO2062">
        <f>IF($Z2062="","",INDEX($AX$2:$AX$2000,$Z2062))</f>
      </c>
      <c r="BP2062">
        <f>IF($Z2062="","",INDEX($AY$2:$AY$2000,$Z2062))</f>
      </c>
      <c r="BQ2062">
        <f>IF($Z2062="","",INDEX($AZ$2:$AZ$2000,$Z2062))</f>
      </c>
      <c r="BR2062">
        <f>IF($Z2062="","",INDEX($BA$2:$BA$2000,$Z2062))</f>
      </c>
      <c r="BS2062">
        <f>IF($Z2062="","",INDEX($BB$2:$BB$2000,$Z2062))</f>
      </c>
      <c r="BT2062">
        <f>IF($Z2062="","",INDEX($BC$2:$BC$2000,$Z2062))</f>
      </c>
      <c r="BY2062" t="str">
        <f>IF($Y2062="","",INDEX($AH$2:$AH$2000,$Y2062)&amp;"")</f>
      </c>
      <c r="BZ2062" t="str">
        <f>IF($Z2062="","",INDEX($AH$2:$AH$2000,$Z2062)&amp;"")</f>
      </c>
      <c r="CA2062">
        <f>IF($Y2062="","",INDEX($BV$2:$BV$2000,$Y2062))</f>
      </c>
      <c r="CB2062">
        <f>IF($Z2062="","",INDEX($BV$2:$BV$2000,$Z2062))</f>
      </c>
    </row>
    <row r="2063">
      <c r="T2063">
        <f>IF($Y2063="","",INDEX($B$2:$B$2000,$Y2063))</f>
      </c>
      <c r="U2063">
        <f>IF($Z2063="","",INDEX($B$2:$B$2000,$Z2063))</f>
      </c>
      <c r="V2063">
        <f>IF(OR($T2063="",$U2063=""),"",$U2063-$T2063)</f>
      </c>
      <c r="W2063" t="str">
        <f>IF(TRIM(INDEX(connections!$A:$A,ROW()))="","",TRIM(INDEX(connections!$A:$A,ROW())))</f>
      </c>
      <c r="X2063" t="str">
        <f>IF($W2063="","",TRIM(INDEX(connections!$B:$B,ROW())))</f>
      </c>
      <c r="Y2063">
        <f>IF($W2063="","",IFERROR(MATCH($W2063,$A$2:$A$2000,0),""))</f>
      </c>
      <c r="Z2063">
        <f>IF($X2063="","",IFERROR(MATCH($X2063,$A$2:$A$2000,0),""))</f>
      </c>
      <c r="AA2063" t="str">
        <f>IF($Y2063="","",INDEX($P$2:$P$2000,$Y2063))</f>
      </c>
      <c r="AB2063" t="str">
        <f>IF($Z2063="","",INDEX($P$2:$P$2000,$Z2063))</f>
      </c>
      <c r="AC2063">
        <f>IF(AND($AA2063="Yes",$AB2063="Yes"),1,"")</f>
      </c>
      <c r="AD2063">
        <f>IF(OR($Y2063="",$Z2063=""),"",IF(INDEX($C$2:$C$2000,$Y2063)=INDEX($C$2:$C$2000,$Z2063),0,1))</f>
      </c>
      <c r="AE2063">
        <f>IF($AC2063&lt;&gt;1,"",IF(AND(INDEX($AG$2:$AG$2000,$Y2063)=1,INDEX($AG$2:$AG$2000,$Z2063)=1),1,""))</f>
      </c>
      <c r="BF2063">
        <f>IF($Z2063="","",INDEX($AO$2:$AO$2000,$Z2063))</f>
      </c>
      <c r="BG2063">
        <f>IF($Z2063="","",INDEX($AP$2:$AP$2000,$Z2063))</f>
      </c>
      <c r="BH2063">
        <f>IF($Z2063="","",INDEX($AQ$2:$AQ$2000,$Z2063))</f>
      </c>
      <c r="BI2063">
        <f>IF($Z2063="","",INDEX($AR$2:$AR$2000,$Z2063))</f>
      </c>
      <c r="BJ2063">
        <f>IF($Z2063="","",INDEX($AS$2:$AS$2000,$Z2063))</f>
      </c>
      <c r="BK2063">
        <f>IF($Z2063="","",INDEX($AT$2:$AT$2000,$Z2063))</f>
      </c>
      <c r="BL2063">
        <f>IF($Z2063="","",INDEX($AU$2:$AU$2000,$Z2063))</f>
      </c>
      <c r="BM2063">
        <f>IF($Z2063="","",INDEX($AV$2:$AV$2000,$Z2063))</f>
      </c>
      <c r="BN2063">
        <f>IF($Z2063="","",INDEX($AW$2:$AW$2000,$Z2063))</f>
      </c>
      <c r="BO2063">
        <f>IF($Z2063="","",INDEX($AX$2:$AX$2000,$Z2063))</f>
      </c>
      <c r="BP2063">
        <f>IF($Z2063="","",INDEX($AY$2:$AY$2000,$Z2063))</f>
      </c>
      <c r="BQ2063">
        <f>IF($Z2063="","",INDEX($AZ$2:$AZ$2000,$Z2063))</f>
      </c>
      <c r="BR2063">
        <f>IF($Z2063="","",INDEX($BA$2:$BA$2000,$Z2063))</f>
      </c>
      <c r="BS2063">
        <f>IF($Z2063="","",INDEX($BB$2:$BB$2000,$Z2063))</f>
      </c>
      <c r="BT2063">
        <f>IF($Z2063="","",INDEX($BC$2:$BC$2000,$Z2063))</f>
      </c>
      <c r="BY2063" t="str">
        <f>IF($Y2063="","",INDEX($AH$2:$AH$2000,$Y2063)&amp;"")</f>
      </c>
      <c r="BZ2063" t="str">
        <f>IF($Z2063="","",INDEX($AH$2:$AH$2000,$Z2063)&amp;"")</f>
      </c>
      <c r="CA2063">
        <f>IF($Y2063="","",INDEX($BV$2:$BV$2000,$Y2063))</f>
      </c>
      <c r="CB2063">
        <f>IF($Z2063="","",INDEX($BV$2:$BV$2000,$Z2063))</f>
      </c>
    </row>
    <row r="2064">
      <c r="T2064">
        <f>IF($Y2064="","",INDEX($B$2:$B$2000,$Y2064))</f>
      </c>
      <c r="U2064">
        <f>IF($Z2064="","",INDEX($B$2:$B$2000,$Z2064))</f>
      </c>
      <c r="V2064">
        <f>IF(OR($T2064="",$U2064=""),"",$U2064-$T2064)</f>
      </c>
      <c r="W2064" t="str">
        <f>IF(TRIM(INDEX(connections!$A:$A,ROW()))="","",TRIM(INDEX(connections!$A:$A,ROW())))</f>
      </c>
      <c r="X2064" t="str">
        <f>IF($W2064="","",TRIM(INDEX(connections!$B:$B,ROW())))</f>
      </c>
      <c r="Y2064">
        <f>IF($W2064="","",IFERROR(MATCH($W2064,$A$2:$A$2000,0),""))</f>
      </c>
      <c r="Z2064">
        <f>IF($X2064="","",IFERROR(MATCH($X2064,$A$2:$A$2000,0),""))</f>
      </c>
      <c r="AA2064" t="str">
        <f>IF($Y2064="","",INDEX($P$2:$P$2000,$Y2064))</f>
      </c>
      <c r="AB2064" t="str">
        <f>IF($Z2064="","",INDEX($P$2:$P$2000,$Z2064))</f>
      </c>
      <c r="AC2064">
        <f>IF(AND($AA2064="Yes",$AB2064="Yes"),1,"")</f>
      </c>
      <c r="AD2064">
        <f>IF(OR($Y2064="",$Z2064=""),"",IF(INDEX($C$2:$C$2000,$Y2064)=INDEX($C$2:$C$2000,$Z2064),0,1))</f>
      </c>
      <c r="AE2064">
        <f>IF($AC2064&lt;&gt;1,"",IF(AND(INDEX($AG$2:$AG$2000,$Y2064)=1,INDEX($AG$2:$AG$2000,$Z2064)=1),1,""))</f>
      </c>
      <c r="BF2064">
        <f>IF($Z2064="","",INDEX($AO$2:$AO$2000,$Z2064))</f>
      </c>
      <c r="BG2064">
        <f>IF($Z2064="","",INDEX($AP$2:$AP$2000,$Z2064))</f>
      </c>
      <c r="BH2064">
        <f>IF($Z2064="","",INDEX($AQ$2:$AQ$2000,$Z2064))</f>
      </c>
      <c r="BI2064">
        <f>IF($Z2064="","",INDEX($AR$2:$AR$2000,$Z2064))</f>
      </c>
      <c r="BJ2064">
        <f>IF($Z2064="","",INDEX($AS$2:$AS$2000,$Z2064))</f>
      </c>
      <c r="BK2064">
        <f>IF($Z2064="","",INDEX($AT$2:$AT$2000,$Z2064))</f>
      </c>
      <c r="BL2064">
        <f>IF($Z2064="","",INDEX($AU$2:$AU$2000,$Z2064))</f>
      </c>
      <c r="BM2064">
        <f>IF($Z2064="","",INDEX($AV$2:$AV$2000,$Z2064))</f>
      </c>
      <c r="BN2064">
        <f>IF($Z2064="","",INDEX($AW$2:$AW$2000,$Z2064))</f>
      </c>
      <c r="BO2064">
        <f>IF($Z2064="","",INDEX($AX$2:$AX$2000,$Z2064))</f>
      </c>
      <c r="BP2064">
        <f>IF($Z2064="","",INDEX($AY$2:$AY$2000,$Z2064))</f>
      </c>
      <c r="BQ2064">
        <f>IF($Z2064="","",INDEX($AZ$2:$AZ$2000,$Z2064))</f>
      </c>
      <c r="BR2064">
        <f>IF($Z2064="","",INDEX($BA$2:$BA$2000,$Z2064))</f>
      </c>
      <c r="BS2064">
        <f>IF($Z2064="","",INDEX($BB$2:$BB$2000,$Z2064))</f>
      </c>
      <c r="BT2064">
        <f>IF($Z2064="","",INDEX($BC$2:$BC$2000,$Z2064))</f>
      </c>
      <c r="BY2064" t="str">
        <f>IF($Y2064="","",INDEX($AH$2:$AH$2000,$Y2064)&amp;"")</f>
      </c>
      <c r="BZ2064" t="str">
        <f>IF($Z2064="","",INDEX($AH$2:$AH$2000,$Z2064)&amp;"")</f>
      </c>
      <c r="CA2064">
        <f>IF($Y2064="","",INDEX($BV$2:$BV$2000,$Y2064))</f>
      </c>
      <c r="CB2064">
        <f>IF($Z2064="","",INDEX($BV$2:$BV$2000,$Z2064))</f>
      </c>
    </row>
    <row r="2065">
      <c r="T2065">
        <f>IF($Y2065="","",INDEX($B$2:$B$2000,$Y2065))</f>
      </c>
      <c r="U2065">
        <f>IF($Z2065="","",INDEX($B$2:$B$2000,$Z2065))</f>
      </c>
      <c r="V2065">
        <f>IF(OR($T2065="",$U2065=""),"",$U2065-$T2065)</f>
      </c>
      <c r="W2065" t="str">
        <f>IF(TRIM(INDEX(connections!$A:$A,ROW()))="","",TRIM(INDEX(connections!$A:$A,ROW())))</f>
      </c>
      <c r="X2065" t="str">
        <f>IF($W2065="","",TRIM(INDEX(connections!$B:$B,ROW())))</f>
      </c>
      <c r="Y2065">
        <f>IF($W2065="","",IFERROR(MATCH($W2065,$A$2:$A$2000,0),""))</f>
      </c>
      <c r="Z2065">
        <f>IF($X2065="","",IFERROR(MATCH($X2065,$A$2:$A$2000,0),""))</f>
      </c>
      <c r="AA2065" t="str">
        <f>IF($Y2065="","",INDEX($P$2:$P$2000,$Y2065))</f>
      </c>
      <c r="AB2065" t="str">
        <f>IF($Z2065="","",INDEX($P$2:$P$2000,$Z2065))</f>
      </c>
      <c r="AC2065">
        <f>IF(AND($AA2065="Yes",$AB2065="Yes"),1,"")</f>
      </c>
      <c r="AD2065">
        <f>IF(OR($Y2065="",$Z2065=""),"",IF(INDEX($C$2:$C$2000,$Y2065)=INDEX($C$2:$C$2000,$Z2065),0,1))</f>
      </c>
      <c r="AE2065">
        <f>IF($AC2065&lt;&gt;1,"",IF(AND(INDEX($AG$2:$AG$2000,$Y2065)=1,INDEX($AG$2:$AG$2000,$Z2065)=1),1,""))</f>
      </c>
      <c r="BF2065">
        <f>IF($Z2065="","",INDEX($AO$2:$AO$2000,$Z2065))</f>
      </c>
      <c r="BG2065">
        <f>IF($Z2065="","",INDEX($AP$2:$AP$2000,$Z2065))</f>
      </c>
      <c r="BH2065">
        <f>IF($Z2065="","",INDEX($AQ$2:$AQ$2000,$Z2065))</f>
      </c>
      <c r="BI2065">
        <f>IF($Z2065="","",INDEX($AR$2:$AR$2000,$Z2065))</f>
      </c>
      <c r="BJ2065">
        <f>IF($Z2065="","",INDEX($AS$2:$AS$2000,$Z2065))</f>
      </c>
      <c r="BK2065">
        <f>IF($Z2065="","",INDEX($AT$2:$AT$2000,$Z2065))</f>
      </c>
      <c r="BL2065">
        <f>IF($Z2065="","",INDEX($AU$2:$AU$2000,$Z2065))</f>
      </c>
      <c r="BM2065">
        <f>IF($Z2065="","",INDEX($AV$2:$AV$2000,$Z2065))</f>
      </c>
      <c r="BN2065">
        <f>IF($Z2065="","",INDEX($AW$2:$AW$2000,$Z2065))</f>
      </c>
      <c r="BO2065">
        <f>IF($Z2065="","",INDEX($AX$2:$AX$2000,$Z2065))</f>
      </c>
      <c r="BP2065">
        <f>IF($Z2065="","",INDEX($AY$2:$AY$2000,$Z2065))</f>
      </c>
      <c r="BQ2065">
        <f>IF($Z2065="","",INDEX($AZ$2:$AZ$2000,$Z2065))</f>
      </c>
      <c r="BR2065">
        <f>IF($Z2065="","",INDEX($BA$2:$BA$2000,$Z2065))</f>
      </c>
      <c r="BS2065">
        <f>IF($Z2065="","",INDEX($BB$2:$BB$2000,$Z2065))</f>
      </c>
      <c r="BT2065">
        <f>IF($Z2065="","",INDEX($BC$2:$BC$2000,$Z2065))</f>
      </c>
      <c r="BY2065" t="str">
        <f>IF($Y2065="","",INDEX($AH$2:$AH$2000,$Y2065)&amp;"")</f>
      </c>
      <c r="BZ2065" t="str">
        <f>IF($Z2065="","",INDEX($AH$2:$AH$2000,$Z2065)&amp;"")</f>
      </c>
      <c r="CA2065">
        <f>IF($Y2065="","",INDEX($BV$2:$BV$2000,$Y2065))</f>
      </c>
      <c r="CB2065">
        <f>IF($Z2065="","",INDEX($BV$2:$BV$2000,$Z2065))</f>
      </c>
    </row>
    <row r="2066">
      <c r="T2066">
        <f>IF($Y2066="","",INDEX($B$2:$B$2000,$Y2066))</f>
      </c>
      <c r="U2066">
        <f>IF($Z2066="","",INDEX($B$2:$B$2000,$Z2066))</f>
      </c>
      <c r="V2066">
        <f>IF(OR($T2066="",$U2066=""),"",$U2066-$T2066)</f>
      </c>
      <c r="W2066" t="str">
        <f>IF(TRIM(INDEX(connections!$A:$A,ROW()))="","",TRIM(INDEX(connections!$A:$A,ROW())))</f>
      </c>
      <c r="X2066" t="str">
        <f>IF($W2066="","",TRIM(INDEX(connections!$B:$B,ROW())))</f>
      </c>
      <c r="Y2066">
        <f>IF($W2066="","",IFERROR(MATCH($W2066,$A$2:$A$2000,0),""))</f>
      </c>
      <c r="Z2066">
        <f>IF($X2066="","",IFERROR(MATCH($X2066,$A$2:$A$2000,0),""))</f>
      </c>
      <c r="AA2066" t="str">
        <f>IF($Y2066="","",INDEX($P$2:$P$2000,$Y2066))</f>
      </c>
      <c r="AB2066" t="str">
        <f>IF($Z2066="","",INDEX($P$2:$P$2000,$Z2066))</f>
      </c>
      <c r="AC2066">
        <f>IF(AND($AA2066="Yes",$AB2066="Yes"),1,"")</f>
      </c>
      <c r="AD2066">
        <f>IF(OR($Y2066="",$Z2066=""),"",IF(INDEX($C$2:$C$2000,$Y2066)=INDEX($C$2:$C$2000,$Z2066),0,1))</f>
      </c>
      <c r="AE2066">
        <f>IF($AC2066&lt;&gt;1,"",IF(AND(INDEX($AG$2:$AG$2000,$Y2066)=1,INDEX($AG$2:$AG$2000,$Z2066)=1),1,""))</f>
      </c>
      <c r="BF2066">
        <f>IF($Z2066="","",INDEX($AO$2:$AO$2000,$Z2066))</f>
      </c>
      <c r="BG2066">
        <f>IF($Z2066="","",INDEX($AP$2:$AP$2000,$Z2066))</f>
      </c>
      <c r="BH2066">
        <f>IF($Z2066="","",INDEX($AQ$2:$AQ$2000,$Z2066))</f>
      </c>
      <c r="BI2066">
        <f>IF($Z2066="","",INDEX($AR$2:$AR$2000,$Z2066))</f>
      </c>
      <c r="BJ2066">
        <f>IF($Z2066="","",INDEX($AS$2:$AS$2000,$Z2066))</f>
      </c>
      <c r="BK2066">
        <f>IF($Z2066="","",INDEX($AT$2:$AT$2000,$Z2066))</f>
      </c>
      <c r="BL2066">
        <f>IF($Z2066="","",INDEX($AU$2:$AU$2000,$Z2066))</f>
      </c>
      <c r="BM2066">
        <f>IF($Z2066="","",INDEX($AV$2:$AV$2000,$Z2066))</f>
      </c>
      <c r="BN2066">
        <f>IF($Z2066="","",INDEX($AW$2:$AW$2000,$Z2066))</f>
      </c>
      <c r="BO2066">
        <f>IF($Z2066="","",INDEX($AX$2:$AX$2000,$Z2066))</f>
      </c>
      <c r="BP2066">
        <f>IF($Z2066="","",INDEX($AY$2:$AY$2000,$Z2066))</f>
      </c>
      <c r="BQ2066">
        <f>IF($Z2066="","",INDEX($AZ$2:$AZ$2000,$Z2066))</f>
      </c>
      <c r="BR2066">
        <f>IF($Z2066="","",INDEX($BA$2:$BA$2000,$Z2066))</f>
      </c>
      <c r="BS2066">
        <f>IF($Z2066="","",INDEX($BB$2:$BB$2000,$Z2066))</f>
      </c>
      <c r="BT2066">
        <f>IF($Z2066="","",INDEX($BC$2:$BC$2000,$Z2066))</f>
      </c>
      <c r="BY2066" t="str">
        <f>IF($Y2066="","",INDEX($AH$2:$AH$2000,$Y2066)&amp;"")</f>
      </c>
      <c r="BZ2066" t="str">
        <f>IF($Z2066="","",INDEX($AH$2:$AH$2000,$Z2066)&amp;"")</f>
      </c>
      <c r="CA2066">
        <f>IF($Y2066="","",INDEX($BV$2:$BV$2000,$Y2066))</f>
      </c>
      <c r="CB2066">
        <f>IF($Z2066="","",INDEX($BV$2:$BV$2000,$Z2066))</f>
      </c>
    </row>
    <row r="2067">
      <c r="T2067">
        <f>IF($Y2067="","",INDEX($B$2:$B$2000,$Y2067))</f>
      </c>
      <c r="U2067">
        <f>IF($Z2067="","",INDEX($B$2:$B$2000,$Z2067))</f>
      </c>
      <c r="V2067">
        <f>IF(OR($T2067="",$U2067=""),"",$U2067-$T2067)</f>
      </c>
      <c r="W2067" t="str">
        <f>IF(TRIM(INDEX(connections!$A:$A,ROW()))="","",TRIM(INDEX(connections!$A:$A,ROW())))</f>
      </c>
      <c r="X2067" t="str">
        <f>IF($W2067="","",TRIM(INDEX(connections!$B:$B,ROW())))</f>
      </c>
      <c r="Y2067">
        <f>IF($W2067="","",IFERROR(MATCH($W2067,$A$2:$A$2000,0),""))</f>
      </c>
      <c r="Z2067">
        <f>IF($X2067="","",IFERROR(MATCH($X2067,$A$2:$A$2000,0),""))</f>
      </c>
      <c r="AA2067" t="str">
        <f>IF($Y2067="","",INDEX($P$2:$P$2000,$Y2067))</f>
      </c>
      <c r="AB2067" t="str">
        <f>IF($Z2067="","",INDEX($P$2:$P$2000,$Z2067))</f>
      </c>
      <c r="AC2067">
        <f>IF(AND($AA2067="Yes",$AB2067="Yes"),1,"")</f>
      </c>
      <c r="AD2067">
        <f>IF(OR($Y2067="",$Z2067=""),"",IF(INDEX($C$2:$C$2000,$Y2067)=INDEX($C$2:$C$2000,$Z2067),0,1))</f>
      </c>
      <c r="AE2067">
        <f>IF($AC2067&lt;&gt;1,"",IF(AND(INDEX($AG$2:$AG$2000,$Y2067)=1,INDEX($AG$2:$AG$2000,$Z2067)=1),1,""))</f>
      </c>
      <c r="BF2067">
        <f>IF($Z2067="","",INDEX($AO$2:$AO$2000,$Z2067))</f>
      </c>
      <c r="BG2067">
        <f>IF($Z2067="","",INDEX($AP$2:$AP$2000,$Z2067))</f>
      </c>
      <c r="BH2067">
        <f>IF($Z2067="","",INDEX($AQ$2:$AQ$2000,$Z2067))</f>
      </c>
      <c r="BI2067">
        <f>IF($Z2067="","",INDEX($AR$2:$AR$2000,$Z2067))</f>
      </c>
      <c r="BJ2067">
        <f>IF($Z2067="","",INDEX($AS$2:$AS$2000,$Z2067))</f>
      </c>
      <c r="BK2067">
        <f>IF($Z2067="","",INDEX($AT$2:$AT$2000,$Z2067))</f>
      </c>
      <c r="BL2067">
        <f>IF($Z2067="","",INDEX($AU$2:$AU$2000,$Z2067))</f>
      </c>
      <c r="BM2067">
        <f>IF($Z2067="","",INDEX($AV$2:$AV$2000,$Z2067))</f>
      </c>
      <c r="BN2067">
        <f>IF($Z2067="","",INDEX($AW$2:$AW$2000,$Z2067))</f>
      </c>
      <c r="BO2067">
        <f>IF($Z2067="","",INDEX($AX$2:$AX$2000,$Z2067))</f>
      </c>
      <c r="BP2067">
        <f>IF($Z2067="","",INDEX($AY$2:$AY$2000,$Z2067))</f>
      </c>
      <c r="BQ2067">
        <f>IF($Z2067="","",INDEX($AZ$2:$AZ$2000,$Z2067))</f>
      </c>
      <c r="BR2067">
        <f>IF($Z2067="","",INDEX($BA$2:$BA$2000,$Z2067))</f>
      </c>
      <c r="BS2067">
        <f>IF($Z2067="","",INDEX($BB$2:$BB$2000,$Z2067))</f>
      </c>
      <c r="BT2067">
        <f>IF($Z2067="","",INDEX($BC$2:$BC$2000,$Z2067))</f>
      </c>
      <c r="BY2067" t="str">
        <f>IF($Y2067="","",INDEX($AH$2:$AH$2000,$Y2067)&amp;"")</f>
      </c>
      <c r="BZ2067" t="str">
        <f>IF($Z2067="","",INDEX($AH$2:$AH$2000,$Z2067)&amp;"")</f>
      </c>
      <c r="CA2067">
        <f>IF($Y2067="","",INDEX($BV$2:$BV$2000,$Y2067))</f>
      </c>
      <c r="CB2067">
        <f>IF($Z2067="","",INDEX($BV$2:$BV$2000,$Z2067))</f>
      </c>
    </row>
    <row r="2068">
      <c r="T2068">
        <f>IF($Y2068="","",INDEX($B$2:$B$2000,$Y2068))</f>
      </c>
      <c r="U2068">
        <f>IF($Z2068="","",INDEX($B$2:$B$2000,$Z2068))</f>
      </c>
      <c r="V2068">
        <f>IF(OR($T2068="",$U2068=""),"",$U2068-$T2068)</f>
      </c>
      <c r="W2068" t="str">
        <f>IF(TRIM(INDEX(connections!$A:$A,ROW()))="","",TRIM(INDEX(connections!$A:$A,ROW())))</f>
      </c>
      <c r="X2068" t="str">
        <f>IF($W2068="","",TRIM(INDEX(connections!$B:$B,ROW())))</f>
      </c>
      <c r="Y2068">
        <f>IF($W2068="","",IFERROR(MATCH($W2068,$A$2:$A$2000,0),""))</f>
      </c>
      <c r="Z2068">
        <f>IF($X2068="","",IFERROR(MATCH($X2068,$A$2:$A$2000,0),""))</f>
      </c>
      <c r="AA2068" t="str">
        <f>IF($Y2068="","",INDEX($P$2:$P$2000,$Y2068))</f>
      </c>
      <c r="AB2068" t="str">
        <f>IF($Z2068="","",INDEX($P$2:$P$2000,$Z2068))</f>
      </c>
      <c r="AC2068">
        <f>IF(AND($AA2068="Yes",$AB2068="Yes"),1,"")</f>
      </c>
      <c r="AD2068">
        <f>IF(OR($Y2068="",$Z2068=""),"",IF(INDEX($C$2:$C$2000,$Y2068)=INDEX($C$2:$C$2000,$Z2068),0,1))</f>
      </c>
      <c r="AE2068">
        <f>IF($AC2068&lt;&gt;1,"",IF(AND(INDEX($AG$2:$AG$2000,$Y2068)=1,INDEX($AG$2:$AG$2000,$Z2068)=1),1,""))</f>
      </c>
      <c r="BF2068">
        <f>IF($Z2068="","",INDEX($AO$2:$AO$2000,$Z2068))</f>
      </c>
      <c r="BG2068">
        <f>IF($Z2068="","",INDEX($AP$2:$AP$2000,$Z2068))</f>
      </c>
      <c r="BH2068">
        <f>IF($Z2068="","",INDEX($AQ$2:$AQ$2000,$Z2068))</f>
      </c>
      <c r="BI2068">
        <f>IF($Z2068="","",INDEX($AR$2:$AR$2000,$Z2068))</f>
      </c>
      <c r="BJ2068">
        <f>IF($Z2068="","",INDEX($AS$2:$AS$2000,$Z2068))</f>
      </c>
      <c r="BK2068">
        <f>IF($Z2068="","",INDEX($AT$2:$AT$2000,$Z2068))</f>
      </c>
      <c r="BL2068">
        <f>IF($Z2068="","",INDEX($AU$2:$AU$2000,$Z2068))</f>
      </c>
      <c r="BM2068">
        <f>IF($Z2068="","",INDEX($AV$2:$AV$2000,$Z2068))</f>
      </c>
      <c r="BN2068">
        <f>IF($Z2068="","",INDEX($AW$2:$AW$2000,$Z2068))</f>
      </c>
      <c r="BO2068">
        <f>IF($Z2068="","",INDEX($AX$2:$AX$2000,$Z2068))</f>
      </c>
      <c r="BP2068">
        <f>IF($Z2068="","",INDEX($AY$2:$AY$2000,$Z2068))</f>
      </c>
      <c r="BQ2068">
        <f>IF($Z2068="","",INDEX($AZ$2:$AZ$2000,$Z2068))</f>
      </c>
      <c r="BR2068">
        <f>IF($Z2068="","",INDEX($BA$2:$BA$2000,$Z2068))</f>
      </c>
      <c r="BS2068">
        <f>IF($Z2068="","",INDEX($BB$2:$BB$2000,$Z2068))</f>
      </c>
      <c r="BT2068">
        <f>IF($Z2068="","",INDEX($BC$2:$BC$2000,$Z2068))</f>
      </c>
      <c r="BY2068" t="str">
        <f>IF($Y2068="","",INDEX($AH$2:$AH$2000,$Y2068)&amp;"")</f>
      </c>
      <c r="BZ2068" t="str">
        <f>IF($Z2068="","",INDEX($AH$2:$AH$2000,$Z2068)&amp;"")</f>
      </c>
      <c r="CA2068">
        <f>IF($Y2068="","",INDEX($BV$2:$BV$2000,$Y2068))</f>
      </c>
      <c r="CB2068">
        <f>IF($Z2068="","",INDEX($BV$2:$BV$2000,$Z2068))</f>
      </c>
    </row>
    <row r="2069">
      <c r="T2069">
        <f>IF($Y2069="","",INDEX($B$2:$B$2000,$Y2069))</f>
      </c>
      <c r="U2069">
        <f>IF($Z2069="","",INDEX($B$2:$B$2000,$Z2069))</f>
      </c>
      <c r="V2069">
        <f>IF(OR($T2069="",$U2069=""),"",$U2069-$T2069)</f>
      </c>
      <c r="W2069" t="str">
        <f>IF(TRIM(INDEX(connections!$A:$A,ROW()))="","",TRIM(INDEX(connections!$A:$A,ROW())))</f>
      </c>
      <c r="X2069" t="str">
        <f>IF($W2069="","",TRIM(INDEX(connections!$B:$B,ROW())))</f>
      </c>
      <c r="Y2069">
        <f>IF($W2069="","",IFERROR(MATCH($W2069,$A$2:$A$2000,0),""))</f>
      </c>
      <c r="Z2069">
        <f>IF($X2069="","",IFERROR(MATCH($X2069,$A$2:$A$2000,0),""))</f>
      </c>
      <c r="AA2069" t="str">
        <f>IF($Y2069="","",INDEX($P$2:$P$2000,$Y2069))</f>
      </c>
      <c r="AB2069" t="str">
        <f>IF($Z2069="","",INDEX($P$2:$P$2000,$Z2069))</f>
      </c>
      <c r="AC2069">
        <f>IF(AND($AA2069="Yes",$AB2069="Yes"),1,"")</f>
      </c>
      <c r="AD2069">
        <f>IF(OR($Y2069="",$Z2069=""),"",IF(INDEX($C$2:$C$2000,$Y2069)=INDEX($C$2:$C$2000,$Z2069),0,1))</f>
      </c>
      <c r="AE2069">
        <f>IF($AC2069&lt;&gt;1,"",IF(AND(INDEX($AG$2:$AG$2000,$Y2069)=1,INDEX($AG$2:$AG$2000,$Z2069)=1),1,""))</f>
      </c>
      <c r="BF2069">
        <f>IF($Z2069="","",INDEX($AO$2:$AO$2000,$Z2069))</f>
      </c>
      <c r="BG2069">
        <f>IF($Z2069="","",INDEX($AP$2:$AP$2000,$Z2069))</f>
      </c>
      <c r="BH2069">
        <f>IF($Z2069="","",INDEX($AQ$2:$AQ$2000,$Z2069))</f>
      </c>
      <c r="BI2069">
        <f>IF($Z2069="","",INDEX($AR$2:$AR$2000,$Z2069))</f>
      </c>
      <c r="BJ2069">
        <f>IF($Z2069="","",INDEX($AS$2:$AS$2000,$Z2069))</f>
      </c>
      <c r="BK2069">
        <f>IF($Z2069="","",INDEX($AT$2:$AT$2000,$Z2069))</f>
      </c>
      <c r="BL2069">
        <f>IF($Z2069="","",INDEX($AU$2:$AU$2000,$Z2069))</f>
      </c>
      <c r="BM2069">
        <f>IF($Z2069="","",INDEX($AV$2:$AV$2000,$Z2069))</f>
      </c>
      <c r="BN2069">
        <f>IF($Z2069="","",INDEX($AW$2:$AW$2000,$Z2069))</f>
      </c>
      <c r="BO2069">
        <f>IF($Z2069="","",INDEX($AX$2:$AX$2000,$Z2069))</f>
      </c>
      <c r="BP2069">
        <f>IF($Z2069="","",INDEX($AY$2:$AY$2000,$Z2069))</f>
      </c>
      <c r="BQ2069">
        <f>IF($Z2069="","",INDEX($AZ$2:$AZ$2000,$Z2069))</f>
      </c>
      <c r="BR2069">
        <f>IF($Z2069="","",INDEX($BA$2:$BA$2000,$Z2069))</f>
      </c>
      <c r="BS2069">
        <f>IF($Z2069="","",INDEX($BB$2:$BB$2000,$Z2069))</f>
      </c>
      <c r="BT2069">
        <f>IF($Z2069="","",INDEX($BC$2:$BC$2000,$Z2069))</f>
      </c>
      <c r="BY2069" t="str">
        <f>IF($Y2069="","",INDEX($AH$2:$AH$2000,$Y2069)&amp;"")</f>
      </c>
      <c r="BZ2069" t="str">
        <f>IF($Z2069="","",INDEX($AH$2:$AH$2000,$Z2069)&amp;"")</f>
      </c>
      <c r="CA2069">
        <f>IF($Y2069="","",INDEX($BV$2:$BV$2000,$Y2069))</f>
      </c>
      <c r="CB2069">
        <f>IF($Z2069="","",INDEX($BV$2:$BV$2000,$Z2069))</f>
      </c>
    </row>
    <row r="2070">
      <c r="T2070">
        <f>IF($Y2070="","",INDEX($B$2:$B$2000,$Y2070))</f>
      </c>
      <c r="U2070">
        <f>IF($Z2070="","",INDEX($B$2:$B$2000,$Z2070))</f>
      </c>
      <c r="V2070">
        <f>IF(OR($T2070="",$U2070=""),"",$U2070-$T2070)</f>
      </c>
      <c r="W2070" t="str">
        <f>IF(TRIM(INDEX(connections!$A:$A,ROW()))="","",TRIM(INDEX(connections!$A:$A,ROW())))</f>
      </c>
      <c r="X2070" t="str">
        <f>IF($W2070="","",TRIM(INDEX(connections!$B:$B,ROW())))</f>
      </c>
      <c r="Y2070">
        <f>IF($W2070="","",IFERROR(MATCH($W2070,$A$2:$A$2000,0),""))</f>
      </c>
      <c r="Z2070">
        <f>IF($X2070="","",IFERROR(MATCH($X2070,$A$2:$A$2000,0),""))</f>
      </c>
      <c r="AA2070" t="str">
        <f>IF($Y2070="","",INDEX($P$2:$P$2000,$Y2070))</f>
      </c>
      <c r="AB2070" t="str">
        <f>IF($Z2070="","",INDEX($P$2:$P$2000,$Z2070))</f>
      </c>
      <c r="AC2070">
        <f>IF(AND($AA2070="Yes",$AB2070="Yes"),1,"")</f>
      </c>
      <c r="AD2070">
        <f>IF(OR($Y2070="",$Z2070=""),"",IF(INDEX($C$2:$C$2000,$Y2070)=INDEX($C$2:$C$2000,$Z2070),0,1))</f>
      </c>
      <c r="AE2070">
        <f>IF($AC2070&lt;&gt;1,"",IF(AND(INDEX($AG$2:$AG$2000,$Y2070)=1,INDEX($AG$2:$AG$2000,$Z2070)=1),1,""))</f>
      </c>
      <c r="BF2070">
        <f>IF($Z2070="","",INDEX($AO$2:$AO$2000,$Z2070))</f>
      </c>
      <c r="BG2070">
        <f>IF($Z2070="","",INDEX($AP$2:$AP$2000,$Z2070))</f>
      </c>
      <c r="BH2070">
        <f>IF($Z2070="","",INDEX($AQ$2:$AQ$2000,$Z2070))</f>
      </c>
      <c r="BI2070">
        <f>IF($Z2070="","",INDEX($AR$2:$AR$2000,$Z2070))</f>
      </c>
      <c r="BJ2070">
        <f>IF($Z2070="","",INDEX($AS$2:$AS$2000,$Z2070))</f>
      </c>
      <c r="BK2070">
        <f>IF($Z2070="","",INDEX($AT$2:$AT$2000,$Z2070))</f>
      </c>
      <c r="BL2070">
        <f>IF($Z2070="","",INDEX($AU$2:$AU$2000,$Z2070))</f>
      </c>
      <c r="BM2070">
        <f>IF($Z2070="","",INDEX($AV$2:$AV$2000,$Z2070))</f>
      </c>
      <c r="BN2070">
        <f>IF($Z2070="","",INDEX($AW$2:$AW$2000,$Z2070))</f>
      </c>
      <c r="BO2070">
        <f>IF($Z2070="","",INDEX($AX$2:$AX$2000,$Z2070))</f>
      </c>
      <c r="BP2070">
        <f>IF($Z2070="","",INDEX($AY$2:$AY$2000,$Z2070))</f>
      </c>
      <c r="BQ2070">
        <f>IF($Z2070="","",INDEX($AZ$2:$AZ$2000,$Z2070))</f>
      </c>
      <c r="BR2070">
        <f>IF($Z2070="","",INDEX($BA$2:$BA$2000,$Z2070))</f>
      </c>
      <c r="BS2070">
        <f>IF($Z2070="","",INDEX($BB$2:$BB$2000,$Z2070))</f>
      </c>
      <c r="BT2070">
        <f>IF($Z2070="","",INDEX($BC$2:$BC$2000,$Z2070))</f>
      </c>
      <c r="BY2070" t="str">
        <f>IF($Y2070="","",INDEX($AH$2:$AH$2000,$Y2070)&amp;"")</f>
      </c>
      <c r="BZ2070" t="str">
        <f>IF($Z2070="","",INDEX($AH$2:$AH$2000,$Z2070)&amp;"")</f>
      </c>
      <c r="CA2070">
        <f>IF($Y2070="","",INDEX($BV$2:$BV$2000,$Y2070))</f>
      </c>
      <c r="CB2070">
        <f>IF($Z2070="","",INDEX($BV$2:$BV$2000,$Z2070))</f>
      </c>
    </row>
    <row r="2071">
      <c r="T2071">
        <f>IF($Y2071="","",INDEX($B$2:$B$2000,$Y2071))</f>
      </c>
      <c r="U2071">
        <f>IF($Z2071="","",INDEX($B$2:$B$2000,$Z2071))</f>
      </c>
      <c r="V2071">
        <f>IF(OR($T2071="",$U2071=""),"",$U2071-$T2071)</f>
      </c>
      <c r="W2071" t="str">
        <f>IF(TRIM(INDEX(connections!$A:$A,ROW()))="","",TRIM(INDEX(connections!$A:$A,ROW())))</f>
      </c>
      <c r="X2071" t="str">
        <f>IF($W2071="","",TRIM(INDEX(connections!$B:$B,ROW())))</f>
      </c>
      <c r="Y2071">
        <f>IF($W2071="","",IFERROR(MATCH($W2071,$A$2:$A$2000,0),""))</f>
      </c>
      <c r="Z2071">
        <f>IF($X2071="","",IFERROR(MATCH($X2071,$A$2:$A$2000,0),""))</f>
      </c>
      <c r="AA2071" t="str">
        <f>IF($Y2071="","",INDEX($P$2:$P$2000,$Y2071))</f>
      </c>
      <c r="AB2071" t="str">
        <f>IF($Z2071="","",INDEX($P$2:$P$2000,$Z2071))</f>
      </c>
      <c r="AC2071">
        <f>IF(AND($AA2071="Yes",$AB2071="Yes"),1,"")</f>
      </c>
      <c r="AD2071">
        <f>IF(OR($Y2071="",$Z2071=""),"",IF(INDEX($C$2:$C$2000,$Y2071)=INDEX($C$2:$C$2000,$Z2071),0,1))</f>
      </c>
      <c r="AE2071">
        <f>IF($AC2071&lt;&gt;1,"",IF(AND(INDEX($AG$2:$AG$2000,$Y2071)=1,INDEX($AG$2:$AG$2000,$Z2071)=1),1,""))</f>
      </c>
      <c r="BF2071">
        <f>IF($Z2071="","",INDEX($AO$2:$AO$2000,$Z2071))</f>
      </c>
      <c r="BG2071">
        <f>IF($Z2071="","",INDEX($AP$2:$AP$2000,$Z2071))</f>
      </c>
      <c r="BH2071">
        <f>IF($Z2071="","",INDEX($AQ$2:$AQ$2000,$Z2071))</f>
      </c>
      <c r="BI2071">
        <f>IF($Z2071="","",INDEX($AR$2:$AR$2000,$Z2071))</f>
      </c>
      <c r="BJ2071">
        <f>IF($Z2071="","",INDEX($AS$2:$AS$2000,$Z2071))</f>
      </c>
      <c r="BK2071">
        <f>IF($Z2071="","",INDEX($AT$2:$AT$2000,$Z2071))</f>
      </c>
      <c r="BL2071">
        <f>IF($Z2071="","",INDEX($AU$2:$AU$2000,$Z2071))</f>
      </c>
      <c r="BM2071">
        <f>IF($Z2071="","",INDEX($AV$2:$AV$2000,$Z2071))</f>
      </c>
      <c r="BN2071">
        <f>IF($Z2071="","",INDEX($AW$2:$AW$2000,$Z2071))</f>
      </c>
      <c r="BO2071">
        <f>IF($Z2071="","",INDEX($AX$2:$AX$2000,$Z2071))</f>
      </c>
      <c r="BP2071">
        <f>IF($Z2071="","",INDEX($AY$2:$AY$2000,$Z2071))</f>
      </c>
      <c r="BQ2071">
        <f>IF($Z2071="","",INDEX($AZ$2:$AZ$2000,$Z2071))</f>
      </c>
      <c r="BR2071">
        <f>IF($Z2071="","",INDEX($BA$2:$BA$2000,$Z2071))</f>
      </c>
      <c r="BS2071">
        <f>IF($Z2071="","",INDEX($BB$2:$BB$2000,$Z2071))</f>
      </c>
      <c r="BT2071">
        <f>IF($Z2071="","",INDEX($BC$2:$BC$2000,$Z2071))</f>
      </c>
      <c r="BY2071" t="str">
        <f>IF($Y2071="","",INDEX($AH$2:$AH$2000,$Y2071)&amp;"")</f>
      </c>
      <c r="BZ2071" t="str">
        <f>IF($Z2071="","",INDEX($AH$2:$AH$2000,$Z2071)&amp;"")</f>
      </c>
      <c r="CA2071">
        <f>IF($Y2071="","",INDEX($BV$2:$BV$2000,$Y2071))</f>
      </c>
      <c r="CB2071">
        <f>IF($Z2071="","",INDEX($BV$2:$BV$2000,$Z2071))</f>
      </c>
    </row>
    <row r="2072">
      <c r="T2072">
        <f>IF($Y2072="","",INDEX($B$2:$B$2000,$Y2072))</f>
      </c>
      <c r="U2072">
        <f>IF($Z2072="","",INDEX($B$2:$B$2000,$Z2072))</f>
      </c>
      <c r="V2072">
        <f>IF(OR($T2072="",$U2072=""),"",$U2072-$T2072)</f>
      </c>
      <c r="W2072" t="str">
        <f>IF(TRIM(INDEX(connections!$A:$A,ROW()))="","",TRIM(INDEX(connections!$A:$A,ROW())))</f>
      </c>
      <c r="X2072" t="str">
        <f>IF($W2072="","",TRIM(INDEX(connections!$B:$B,ROW())))</f>
      </c>
      <c r="Y2072">
        <f>IF($W2072="","",IFERROR(MATCH($W2072,$A$2:$A$2000,0),""))</f>
      </c>
      <c r="Z2072">
        <f>IF($X2072="","",IFERROR(MATCH($X2072,$A$2:$A$2000,0),""))</f>
      </c>
      <c r="AA2072" t="str">
        <f>IF($Y2072="","",INDEX($P$2:$P$2000,$Y2072))</f>
      </c>
      <c r="AB2072" t="str">
        <f>IF($Z2072="","",INDEX($P$2:$P$2000,$Z2072))</f>
      </c>
      <c r="AC2072">
        <f>IF(AND($AA2072="Yes",$AB2072="Yes"),1,"")</f>
      </c>
      <c r="AD2072">
        <f>IF(OR($Y2072="",$Z2072=""),"",IF(INDEX($C$2:$C$2000,$Y2072)=INDEX($C$2:$C$2000,$Z2072),0,1))</f>
      </c>
      <c r="AE2072">
        <f>IF($AC2072&lt;&gt;1,"",IF(AND(INDEX($AG$2:$AG$2000,$Y2072)=1,INDEX($AG$2:$AG$2000,$Z2072)=1),1,""))</f>
      </c>
      <c r="BF2072">
        <f>IF($Z2072="","",INDEX($AO$2:$AO$2000,$Z2072))</f>
      </c>
      <c r="BG2072">
        <f>IF($Z2072="","",INDEX($AP$2:$AP$2000,$Z2072))</f>
      </c>
      <c r="BH2072">
        <f>IF($Z2072="","",INDEX($AQ$2:$AQ$2000,$Z2072))</f>
      </c>
      <c r="BI2072">
        <f>IF($Z2072="","",INDEX($AR$2:$AR$2000,$Z2072))</f>
      </c>
      <c r="BJ2072">
        <f>IF($Z2072="","",INDEX($AS$2:$AS$2000,$Z2072))</f>
      </c>
      <c r="BK2072">
        <f>IF($Z2072="","",INDEX($AT$2:$AT$2000,$Z2072))</f>
      </c>
      <c r="BL2072">
        <f>IF($Z2072="","",INDEX($AU$2:$AU$2000,$Z2072))</f>
      </c>
      <c r="BM2072">
        <f>IF($Z2072="","",INDEX($AV$2:$AV$2000,$Z2072))</f>
      </c>
      <c r="BN2072">
        <f>IF($Z2072="","",INDEX($AW$2:$AW$2000,$Z2072))</f>
      </c>
      <c r="BO2072">
        <f>IF($Z2072="","",INDEX($AX$2:$AX$2000,$Z2072))</f>
      </c>
      <c r="BP2072">
        <f>IF($Z2072="","",INDEX($AY$2:$AY$2000,$Z2072))</f>
      </c>
      <c r="BQ2072">
        <f>IF($Z2072="","",INDEX($AZ$2:$AZ$2000,$Z2072))</f>
      </c>
      <c r="BR2072">
        <f>IF($Z2072="","",INDEX($BA$2:$BA$2000,$Z2072))</f>
      </c>
      <c r="BS2072">
        <f>IF($Z2072="","",INDEX($BB$2:$BB$2000,$Z2072))</f>
      </c>
      <c r="BT2072">
        <f>IF($Z2072="","",INDEX($BC$2:$BC$2000,$Z2072))</f>
      </c>
      <c r="BY2072" t="str">
        <f>IF($Y2072="","",INDEX($AH$2:$AH$2000,$Y2072)&amp;"")</f>
      </c>
      <c r="BZ2072" t="str">
        <f>IF($Z2072="","",INDEX($AH$2:$AH$2000,$Z2072)&amp;"")</f>
      </c>
      <c r="CA2072">
        <f>IF($Y2072="","",INDEX($BV$2:$BV$2000,$Y2072))</f>
      </c>
      <c r="CB2072">
        <f>IF($Z2072="","",INDEX($BV$2:$BV$2000,$Z2072))</f>
      </c>
    </row>
    <row r="2073">
      <c r="T2073">
        <f>IF($Y2073="","",INDEX($B$2:$B$2000,$Y2073))</f>
      </c>
      <c r="U2073">
        <f>IF($Z2073="","",INDEX($B$2:$B$2000,$Z2073))</f>
      </c>
      <c r="V2073">
        <f>IF(OR($T2073="",$U2073=""),"",$U2073-$T2073)</f>
      </c>
      <c r="W2073" t="str">
        <f>IF(TRIM(INDEX(connections!$A:$A,ROW()))="","",TRIM(INDEX(connections!$A:$A,ROW())))</f>
      </c>
      <c r="X2073" t="str">
        <f>IF($W2073="","",TRIM(INDEX(connections!$B:$B,ROW())))</f>
      </c>
      <c r="Y2073">
        <f>IF($W2073="","",IFERROR(MATCH($W2073,$A$2:$A$2000,0),""))</f>
      </c>
      <c r="Z2073">
        <f>IF($X2073="","",IFERROR(MATCH($X2073,$A$2:$A$2000,0),""))</f>
      </c>
      <c r="AA2073" t="str">
        <f>IF($Y2073="","",INDEX($P$2:$P$2000,$Y2073))</f>
      </c>
      <c r="AB2073" t="str">
        <f>IF($Z2073="","",INDEX($P$2:$P$2000,$Z2073))</f>
      </c>
      <c r="AC2073">
        <f>IF(AND($AA2073="Yes",$AB2073="Yes"),1,"")</f>
      </c>
      <c r="AD2073">
        <f>IF(OR($Y2073="",$Z2073=""),"",IF(INDEX($C$2:$C$2000,$Y2073)=INDEX($C$2:$C$2000,$Z2073),0,1))</f>
      </c>
      <c r="AE2073">
        <f>IF($AC2073&lt;&gt;1,"",IF(AND(INDEX($AG$2:$AG$2000,$Y2073)=1,INDEX($AG$2:$AG$2000,$Z2073)=1),1,""))</f>
      </c>
      <c r="BF2073">
        <f>IF($Z2073="","",INDEX($AO$2:$AO$2000,$Z2073))</f>
      </c>
      <c r="BG2073">
        <f>IF($Z2073="","",INDEX($AP$2:$AP$2000,$Z2073))</f>
      </c>
      <c r="BH2073">
        <f>IF($Z2073="","",INDEX($AQ$2:$AQ$2000,$Z2073))</f>
      </c>
      <c r="BI2073">
        <f>IF($Z2073="","",INDEX($AR$2:$AR$2000,$Z2073))</f>
      </c>
      <c r="BJ2073">
        <f>IF($Z2073="","",INDEX($AS$2:$AS$2000,$Z2073))</f>
      </c>
      <c r="BK2073">
        <f>IF($Z2073="","",INDEX($AT$2:$AT$2000,$Z2073))</f>
      </c>
      <c r="BL2073">
        <f>IF($Z2073="","",INDEX($AU$2:$AU$2000,$Z2073))</f>
      </c>
      <c r="BM2073">
        <f>IF($Z2073="","",INDEX($AV$2:$AV$2000,$Z2073))</f>
      </c>
      <c r="BN2073">
        <f>IF($Z2073="","",INDEX($AW$2:$AW$2000,$Z2073))</f>
      </c>
      <c r="BO2073">
        <f>IF($Z2073="","",INDEX($AX$2:$AX$2000,$Z2073))</f>
      </c>
      <c r="BP2073">
        <f>IF($Z2073="","",INDEX($AY$2:$AY$2000,$Z2073))</f>
      </c>
      <c r="BQ2073">
        <f>IF($Z2073="","",INDEX($AZ$2:$AZ$2000,$Z2073))</f>
      </c>
      <c r="BR2073">
        <f>IF($Z2073="","",INDEX($BA$2:$BA$2000,$Z2073))</f>
      </c>
      <c r="BS2073">
        <f>IF($Z2073="","",INDEX($BB$2:$BB$2000,$Z2073))</f>
      </c>
      <c r="BT2073">
        <f>IF($Z2073="","",INDEX($BC$2:$BC$2000,$Z2073))</f>
      </c>
      <c r="BY2073" t="str">
        <f>IF($Y2073="","",INDEX($AH$2:$AH$2000,$Y2073)&amp;"")</f>
      </c>
      <c r="BZ2073" t="str">
        <f>IF($Z2073="","",INDEX($AH$2:$AH$2000,$Z2073)&amp;"")</f>
      </c>
      <c r="CA2073">
        <f>IF($Y2073="","",INDEX($BV$2:$BV$2000,$Y2073))</f>
      </c>
      <c r="CB2073">
        <f>IF($Z2073="","",INDEX($BV$2:$BV$2000,$Z2073))</f>
      </c>
    </row>
    <row r="2074">
      <c r="T2074">
        <f>IF($Y2074="","",INDEX($B$2:$B$2000,$Y2074))</f>
      </c>
      <c r="U2074">
        <f>IF($Z2074="","",INDEX($B$2:$B$2000,$Z2074))</f>
      </c>
      <c r="V2074">
        <f>IF(OR($T2074="",$U2074=""),"",$U2074-$T2074)</f>
      </c>
      <c r="W2074" t="str">
        <f>IF(TRIM(INDEX(connections!$A:$A,ROW()))="","",TRIM(INDEX(connections!$A:$A,ROW())))</f>
      </c>
      <c r="X2074" t="str">
        <f>IF($W2074="","",TRIM(INDEX(connections!$B:$B,ROW())))</f>
      </c>
      <c r="Y2074">
        <f>IF($W2074="","",IFERROR(MATCH($W2074,$A$2:$A$2000,0),""))</f>
      </c>
      <c r="Z2074">
        <f>IF($X2074="","",IFERROR(MATCH($X2074,$A$2:$A$2000,0),""))</f>
      </c>
      <c r="AA2074" t="str">
        <f>IF($Y2074="","",INDEX($P$2:$P$2000,$Y2074))</f>
      </c>
      <c r="AB2074" t="str">
        <f>IF($Z2074="","",INDEX($P$2:$P$2000,$Z2074))</f>
      </c>
      <c r="AC2074">
        <f>IF(AND($AA2074="Yes",$AB2074="Yes"),1,"")</f>
      </c>
      <c r="AD2074">
        <f>IF(OR($Y2074="",$Z2074=""),"",IF(INDEX($C$2:$C$2000,$Y2074)=INDEX($C$2:$C$2000,$Z2074),0,1))</f>
      </c>
      <c r="AE2074">
        <f>IF($AC2074&lt;&gt;1,"",IF(AND(INDEX($AG$2:$AG$2000,$Y2074)=1,INDEX($AG$2:$AG$2000,$Z2074)=1),1,""))</f>
      </c>
      <c r="BF2074">
        <f>IF($Z2074="","",INDEX($AO$2:$AO$2000,$Z2074))</f>
      </c>
      <c r="BG2074">
        <f>IF($Z2074="","",INDEX($AP$2:$AP$2000,$Z2074))</f>
      </c>
      <c r="BH2074">
        <f>IF($Z2074="","",INDEX($AQ$2:$AQ$2000,$Z2074))</f>
      </c>
      <c r="BI2074">
        <f>IF($Z2074="","",INDEX($AR$2:$AR$2000,$Z2074))</f>
      </c>
      <c r="BJ2074">
        <f>IF($Z2074="","",INDEX($AS$2:$AS$2000,$Z2074))</f>
      </c>
      <c r="BK2074">
        <f>IF($Z2074="","",INDEX($AT$2:$AT$2000,$Z2074))</f>
      </c>
      <c r="BL2074">
        <f>IF($Z2074="","",INDEX($AU$2:$AU$2000,$Z2074))</f>
      </c>
      <c r="BM2074">
        <f>IF($Z2074="","",INDEX($AV$2:$AV$2000,$Z2074))</f>
      </c>
      <c r="BN2074">
        <f>IF($Z2074="","",INDEX($AW$2:$AW$2000,$Z2074))</f>
      </c>
      <c r="BO2074">
        <f>IF($Z2074="","",INDEX($AX$2:$AX$2000,$Z2074))</f>
      </c>
      <c r="BP2074">
        <f>IF($Z2074="","",INDEX($AY$2:$AY$2000,$Z2074))</f>
      </c>
      <c r="BQ2074">
        <f>IF($Z2074="","",INDEX($AZ$2:$AZ$2000,$Z2074))</f>
      </c>
      <c r="BR2074">
        <f>IF($Z2074="","",INDEX($BA$2:$BA$2000,$Z2074))</f>
      </c>
      <c r="BS2074">
        <f>IF($Z2074="","",INDEX($BB$2:$BB$2000,$Z2074))</f>
      </c>
      <c r="BT2074">
        <f>IF($Z2074="","",INDEX($BC$2:$BC$2000,$Z2074))</f>
      </c>
      <c r="BY2074" t="str">
        <f>IF($Y2074="","",INDEX($AH$2:$AH$2000,$Y2074)&amp;"")</f>
      </c>
      <c r="BZ2074" t="str">
        <f>IF($Z2074="","",INDEX($AH$2:$AH$2000,$Z2074)&amp;"")</f>
      </c>
      <c r="CA2074">
        <f>IF($Y2074="","",INDEX($BV$2:$BV$2000,$Y2074))</f>
      </c>
      <c r="CB2074">
        <f>IF($Z2074="","",INDEX($BV$2:$BV$2000,$Z2074))</f>
      </c>
    </row>
    <row r="2075">
      <c r="T2075">
        <f>IF($Y2075="","",INDEX($B$2:$B$2000,$Y2075))</f>
      </c>
      <c r="U2075">
        <f>IF($Z2075="","",INDEX($B$2:$B$2000,$Z2075))</f>
      </c>
      <c r="V2075">
        <f>IF(OR($T2075="",$U2075=""),"",$U2075-$T2075)</f>
      </c>
      <c r="W2075" t="str">
        <f>IF(TRIM(INDEX(connections!$A:$A,ROW()))="","",TRIM(INDEX(connections!$A:$A,ROW())))</f>
      </c>
      <c r="X2075" t="str">
        <f>IF($W2075="","",TRIM(INDEX(connections!$B:$B,ROW())))</f>
      </c>
      <c r="Y2075">
        <f>IF($W2075="","",IFERROR(MATCH($W2075,$A$2:$A$2000,0),""))</f>
      </c>
      <c r="Z2075">
        <f>IF($X2075="","",IFERROR(MATCH($X2075,$A$2:$A$2000,0),""))</f>
      </c>
      <c r="AA2075" t="str">
        <f>IF($Y2075="","",INDEX($P$2:$P$2000,$Y2075))</f>
      </c>
      <c r="AB2075" t="str">
        <f>IF($Z2075="","",INDEX($P$2:$P$2000,$Z2075))</f>
      </c>
      <c r="AC2075">
        <f>IF(AND($AA2075="Yes",$AB2075="Yes"),1,"")</f>
      </c>
      <c r="AD2075">
        <f>IF(OR($Y2075="",$Z2075=""),"",IF(INDEX($C$2:$C$2000,$Y2075)=INDEX($C$2:$C$2000,$Z2075),0,1))</f>
      </c>
      <c r="AE2075">
        <f>IF($AC2075&lt;&gt;1,"",IF(AND(INDEX($AG$2:$AG$2000,$Y2075)=1,INDEX($AG$2:$AG$2000,$Z2075)=1),1,""))</f>
      </c>
      <c r="BF2075">
        <f>IF($Z2075="","",INDEX($AO$2:$AO$2000,$Z2075))</f>
      </c>
      <c r="BG2075">
        <f>IF($Z2075="","",INDEX($AP$2:$AP$2000,$Z2075))</f>
      </c>
      <c r="BH2075">
        <f>IF($Z2075="","",INDEX($AQ$2:$AQ$2000,$Z2075))</f>
      </c>
      <c r="BI2075">
        <f>IF($Z2075="","",INDEX($AR$2:$AR$2000,$Z2075))</f>
      </c>
      <c r="BJ2075">
        <f>IF($Z2075="","",INDEX($AS$2:$AS$2000,$Z2075))</f>
      </c>
      <c r="BK2075">
        <f>IF($Z2075="","",INDEX($AT$2:$AT$2000,$Z2075))</f>
      </c>
      <c r="BL2075">
        <f>IF($Z2075="","",INDEX($AU$2:$AU$2000,$Z2075))</f>
      </c>
      <c r="BM2075">
        <f>IF($Z2075="","",INDEX($AV$2:$AV$2000,$Z2075))</f>
      </c>
      <c r="BN2075">
        <f>IF($Z2075="","",INDEX($AW$2:$AW$2000,$Z2075))</f>
      </c>
      <c r="BO2075">
        <f>IF($Z2075="","",INDEX($AX$2:$AX$2000,$Z2075))</f>
      </c>
      <c r="BP2075">
        <f>IF($Z2075="","",INDEX($AY$2:$AY$2000,$Z2075))</f>
      </c>
      <c r="BQ2075">
        <f>IF($Z2075="","",INDEX($AZ$2:$AZ$2000,$Z2075))</f>
      </c>
      <c r="BR2075">
        <f>IF($Z2075="","",INDEX($BA$2:$BA$2000,$Z2075))</f>
      </c>
      <c r="BS2075">
        <f>IF($Z2075="","",INDEX($BB$2:$BB$2000,$Z2075))</f>
      </c>
      <c r="BT2075">
        <f>IF($Z2075="","",INDEX($BC$2:$BC$2000,$Z2075))</f>
      </c>
      <c r="BY2075" t="str">
        <f>IF($Y2075="","",INDEX($AH$2:$AH$2000,$Y2075)&amp;"")</f>
      </c>
      <c r="BZ2075" t="str">
        <f>IF($Z2075="","",INDEX($AH$2:$AH$2000,$Z2075)&amp;"")</f>
      </c>
      <c r="CA2075">
        <f>IF($Y2075="","",INDEX($BV$2:$BV$2000,$Y2075))</f>
      </c>
      <c r="CB2075">
        <f>IF($Z2075="","",INDEX($BV$2:$BV$2000,$Z2075))</f>
      </c>
    </row>
    <row r="2076">
      <c r="T2076">
        <f>IF($Y2076="","",INDEX($B$2:$B$2000,$Y2076))</f>
      </c>
      <c r="U2076">
        <f>IF($Z2076="","",INDEX($B$2:$B$2000,$Z2076))</f>
      </c>
      <c r="V2076">
        <f>IF(OR($T2076="",$U2076=""),"",$U2076-$T2076)</f>
      </c>
      <c r="W2076" t="str">
        <f>IF(TRIM(INDEX(connections!$A:$A,ROW()))="","",TRIM(INDEX(connections!$A:$A,ROW())))</f>
      </c>
      <c r="X2076" t="str">
        <f>IF($W2076="","",TRIM(INDEX(connections!$B:$B,ROW())))</f>
      </c>
      <c r="Y2076">
        <f>IF($W2076="","",IFERROR(MATCH($W2076,$A$2:$A$2000,0),""))</f>
      </c>
      <c r="Z2076">
        <f>IF($X2076="","",IFERROR(MATCH($X2076,$A$2:$A$2000,0),""))</f>
      </c>
      <c r="AA2076" t="str">
        <f>IF($Y2076="","",INDEX($P$2:$P$2000,$Y2076))</f>
      </c>
      <c r="AB2076" t="str">
        <f>IF($Z2076="","",INDEX($P$2:$P$2000,$Z2076))</f>
      </c>
      <c r="AC2076">
        <f>IF(AND($AA2076="Yes",$AB2076="Yes"),1,"")</f>
      </c>
      <c r="AD2076">
        <f>IF(OR($Y2076="",$Z2076=""),"",IF(INDEX($C$2:$C$2000,$Y2076)=INDEX($C$2:$C$2000,$Z2076),0,1))</f>
      </c>
      <c r="AE2076">
        <f>IF($AC2076&lt;&gt;1,"",IF(AND(INDEX($AG$2:$AG$2000,$Y2076)=1,INDEX($AG$2:$AG$2000,$Z2076)=1),1,""))</f>
      </c>
      <c r="BF2076">
        <f>IF($Z2076="","",INDEX($AO$2:$AO$2000,$Z2076))</f>
      </c>
      <c r="BG2076">
        <f>IF($Z2076="","",INDEX($AP$2:$AP$2000,$Z2076))</f>
      </c>
      <c r="BH2076">
        <f>IF($Z2076="","",INDEX($AQ$2:$AQ$2000,$Z2076))</f>
      </c>
      <c r="BI2076">
        <f>IF($Z2076="","",INDEX($AR$2:$AR$2000,$Z2076))</f>
      </c>
      <c r="BJ2076">
        <f>IF($Z2076="","",INDEX($AS$2:$AS$2000,$Z2076))</f>
      </c>
      <c r="BK2076">
        <f>IF($Z2076="","",INDEX($AT$2:$AT$2000,$Z2076))</f>
      </c>
      <c r="BL2076">
        <f>IF($Z2076="","",INDEX($AU$2:$AU$2000,$Z2076))</f>
      </c>
      <c r="BM2076">
        <f>IF($Z2076="","",INDEX($AV$2:$AV$2000,$Z2076))</f>
      </c>
      <c r="BN2076">
        <f>IF($Z2076="","",INDEX($AW$2:$AW$2000,$Z2076))</f>
      </c>
      <c r="BO2076">
        <f>IF($Z2076="","",INDEX($AX$2:$AX$2000,$Z2076))</f>
      </c>
      <c r="BP2076">
        <f>IF($Z2076="","",INDEX($AY$2:$AY$2000,$Z2076))</f>
      </c>
      <c r="BQ2076">
        <f>IF($Z2076="","",INDEX($AZ$2:$AZ$2000,$Z2076))</f>
      </c>
      <c r="BR2076">
        <f>IF($Z2076="","",INDEX($BA$2:$BA$2000,$Z2076))</f>
      </c>
      <c r="BS2076">
        <f>IF($Z2076="","",INDEX($BB$2:$BB$2000,$Z2076))</f>
      </c>
      <c r="BT2076">
        <f>IF($Z2076="","",INDEX($BC$2:$BC$2000,$Z2076))</f>
      </c>
      <c r="BY2076" t="str">
        <f>IF($Y2076="","",INDEX($AH$2:$AH$2000,$Y2076)&amp;"")</f>
      </c>
      <c r="BZ2076" t="str">
        <f>IF($Z2076="","",INDEX($AH$2:$AH$2000,$Z2076)&amp;"")</f>
      </c>
      <c r="CA2076">
        <f>IF($Y2076="","",INDEX($BV$2:$BV$2000,$Y2076))</f>
      </c>
      <c r="CB2076">
        <f>IF($Z2076="","",INDEX($BV$2:$BV$2000,$Z2076))</f>
      </c>
    </row>
    <row r="2077">
      <c r="T2077">
        <f>IF($Y2077="","",INDEX($B$2:$B$2000,$Y2077))</f>
      </c>
      <c r="U2077">
        <f>IF($Z2077="","",INDEX($B$2:$B$2000,$Z2077))</f>
      </c>
      <c r="V2077">
        <f>IF(OR($T2077="",$U2077=""),"",$U2077-$T2077)</f>
      </c>
      <c r="W2077" t="str">
        <f>IF(TRIM(INDEX(connections!$A:$A,ROW()))="","",TRIM(INDEX(connections!$A:$A,ROW())))</f>
      </c>
      <c r="X2077" t="str">
        <f>IF($W2077="","",TRIM(INDEX(connections!$B:$B,ROW())))</f>
      </c>
      <c r="Y2077">
        <f>IF($W2077="","",IFERROR(MATCH($W2077,$A$2:$A$2000,0),""))</f>
      </c>
      <c r="Z2077">
        <f>IF($X2077="","",IFERROR(MATCH($X2077,$A$2:$A$2000,0),""))</f>
      </c>
      <c r="AA2077" t="str">
        <f>IF($Y2077="","",INDEX($P$2:$P$2000,$Y2077))</f>
      </c>
      <c r="AB2077" t="str">
        <f>IF($Z2077="","",INDEX($P$2:$P$2000,$Z2077))</f>
      </c>
      <c r="AC2077">
        <f>IF(AND($AA2077="Yes",$AB2077="Yes"),1,"")</f>
      </c>
      <c r="AD2077">
        <f>IF(OR($Y2077="",$Z2077=""),"",IF(INDEX($C$2:$C$2000,$Y2077)=INDEX($C$2:$C$2000,$Z2077),0,1))</f>
      </c>
      <c r="AE2077">
        <f>IF($AC2077&lt;&gt;1,"",IF(AND(INDEX($AG$2:$AG$2000,$Y2077)=1,INDEX($AG$2:$AG$2000,$Z2077)=1),1,""))</f>
      </c>
      <c r="BF2077">
        <f>IF($Z2077="","",INDEX($AO$2:$AO$2000,$Z2077))</f>
      </c>
      <c r="BG2077">
        <f>IF($Z2077="","",INDEX($AP$2:$AP$2000,$Z2077))</f>
      </c>
      <c r="BH2077">
        <f>IF($Z2077="","",INDEX($AQ$2:$AQ$2000,$Z2077))</f>
      </c>
      <c r="BI2077">
        <f>IF($Z2077="","",INDEX($AR$2:$AR$2000,$Z2077))</f>
      </c>
      <c r="BJ2077">
        <f>IF($Z2077="","",INDEX($AS$2:$AS$2000,$Z2077))</f>
      </c>
      <c r="BK2077">
        <f>IF($Z2077="","",INDEX($AT$2:$AT$2000,$Z2077))</f>
      </c>
      <c r="BL2077">
        <f>IF($Z2077="","",INDEX($AU$2:$AU$2000,$Z2077))</f>
      </c>
      <c r="BM2077">
        <f>IF($Z2077="","",INDEX($AV$2:$AV$2000,$Z2077))</f>
      </c>
      <c r="BN2077">
        <f>IF($Z2077="","",INDEX($AW$2:$AW$2000,$Z2077))</f>
      </c>
      <c r="BO2077">
        <f>IF($Z2077="","",INDEX($AX$2:$AX$2000,$Z2077))</f>
      </c>
      <c r="BP2077">
        <f>IF($Z2077="","",INDEX($AY$2:$AY$2000,$Z2077))</f>
      </c>
      <c r="BQ2077">
        <f>IF($Z2077="","",INDEX($AZ$2:$AZ$2000,$Z2077))</f>
      </c>
      <c r="BR2077">
        <f>IF($Z2077="","",INDEX($BA$2:$BA$2000,$Z2077))</f>
      </c>
      <c r="BS2077">
        <f>IF($Z2077="","",INDEX($BB$2:$BB$2000,$Z2077))</f>
      </c>
      <c r="BT2077">
        <f>IF($Z2077="","",INDEX($BC$2:$BC$2000,$Z2077))</f>
      </c>
      <c r="BY2077" t="str">
        <f>IF($Y2077="","",INDEX($AH$2:$AH$2000,$Y2077)&amp;"")</f>
      </c>
      <c r="BZ2077" t="str">
        <f>IF($Z2077="","",INDEX($AH$2:$AH$2000,$Z2077)&amp;"")</f>
      </c>
      <c r="CA2077">
        <f>IF($Y2077="","",INDEX($BV$2:$BV$2000,$Y2077))</f>
      </c>
      <c r="CB2077">
        <f>IF($Z2077="","",INDEX($BV$2:$BV$2000,$Z2077))</f>
      </c>
    </row>
    <row r="2078">
      <c r="T2078">
        <f>IF($Y2078="","",INDEX($B$2:$B$2000,$Y2078))</f>
      </c>
      <c r="U2078">
        <f>IF($Z2078="","",INDEX($B$2:$B$2000,$Z2078))</f>
      </c>
      <c r="V2078">
        <f>IF(OR($T2078="",$U2078=""),"",$U2078-$T2078)</f>
      </c>
      <c r="W2078" t="str">
        <f>IF(TRIM(INDEX(connections!$A:$A,ROW()))="","",TRIM(INDEX(connections!$A:$A,ROW())))</f>
      </c>
      <c r="X2078" t="str">
        <f>IF($W2078="","",TRIM(INDEX(connections!$B:$B,ROW())))</f>
      </c>
      <c r="Y2078">
        <f>IF($W2078="","",IFERROR(MATCH($W2078,$A$2:$A$2000,0),""))</f>
      </c>
      <c r="Z2078">
        <f>IF($X2078="","",IFERROR(MATCH($X2078,$A$2:$A$2000,0),""))</f>
      </c>
      <c r="AA2078" t="str">
        <f>IF($Y2078="","",INDEX($P$2:$P$2000,$Y2078))</f>
      </c>
      <c r="AB2078" t="str">
        <f>IF($Z2078="","",INDEX($P$2:$P$2000,$Z2078))</f>
      </c>
      <c r="AC2078">
        <f>IF(AND($AA2078="Yes",$AB2078="Yes"),1,"")</f>
      </c>
      <c r="AD2078">
        <f>IF(OR($Y2078="",$Z2078=""),"",IF(INDEX($C$2:$C$2000,$Y2078)=INDEX($C$2:$C$2000,$Z2078),0,1))</f>
      </c>
      <c r="AE2078">
        <f>IF($AC2078&lt;&gt;1,"",IF(AND(INDEX($AG$2:$AG$2000,$Y2078)=1,INDEX($AG$2:$AG$2000,$Z2078)=1),1,""))</f>
      </c>
      <c r="BF2078">
        <f>IF($Z2078="","",INDEX($AO$2:$AO$2000,$Z2078))</f>
      </c>
      <c r="BG2078">
        <f>IF($Z2078="","",INDEX($AP$2:$AP$2000,$Z2078))</f>
      </c>
      <c r="BH2078">
        <f>IF($Z2078="","",INDEX($AQ$2:$AQ$2000,$Z2078))</f>
      </c>
      <c r="BI2078">
        <f>IF($Z2078="","",INDEX($AR$2:$AR$2000,$Z2078))</f>
      </c>
      <c r="BJ2078">
        <f>IF($Z2078="","",INDEX($AS$2:$AS$2000,$Z2078))</f>
      </c>
      <c r="BK2078">
        <f>IF($Z2078="","",INDEX($AT$2:$AT$2000,$Z2078))</f>
      </c>
      <c r="BL2078">
        <f>IF($Z2078="","",INDEX($AU$2:$AU$2000,$Z2078))</f>
      </c>
      <c r="BM2078">
        <f>IF($Z2078="","",INDEX($AV$2:$AV$2000,$Z2078))</f>
      </c>
      <c r="BN2078">
        <f>IF($Z2078="","",INDEX($AW$2:$AW$2000,$Z2078))</f>
      </c>
      <c r="BO2078">
        <f>IF($Z2078="","",INDEX($AX$2:$AX$2000,$Z2078))</f>
      </c>
      <c r="BP2078">
        <f>IF($Z2078="","",INDEX($AY$2:$AY$2000,$Z2078))</f>
      </c>
      <c r="BQ2078">
        <f>IF($Z2078="","",INDEX($AZ$2:$AZ$2000,$Z2078))</f>
      </c>
      <c r="BR2078">
        <f>IF($Z2078="","",INDEX($BA$2:$BA$2000,$Z2078))</f>
      </c>
      <c r="BS2078">
        <f>IF($Z2078="","",INDEX($BB$2:$BB$2000,$Z2078))</f>
      </c>
      <c r="BT2078">
        <f>IF($Z2078="","",INDEX($BC$2:$BC$2000,$Z2078))</f>
      </c>
      <c r="BY2078" t="str">
        <f>IF($Y2078="","",INDEX($AH$2:$AH$2000,$Y2078)&amp;"")</f>
      </c>
      <c r="BZ2078" t="str">
        <f>IF($Z2078="","",INDEX($AH$2:$AH$2000,$Z2078)&amp;"")</f>
      </c>
      <c r="CA2078">
        <f>IF($Y2078="","",INDEX($BV$2:$BV$2000,$Y2078))</f>
      </c>
      <c r="CB2078">
        <f>IF($Z2078="","",INDEX($BV$2:$BV$2000,$Z2078))</f>
      </c>
    </row>
    <row r="2079">
      <c r="T2079">
        <f>IF($Y2079="","",INDEX($B$2:$B$2000,$Y2079))</f>
      </c>
      <c r="U2079">
        <f>IF($Z2079="","",INDEX($B$2:$B$2000,$Z2079))</f>
      </c>
      <c r="V2079">
        <f>IF(OR($T2079="",$U2079=""),"",$U2079-$T2079)</f>
      </c>
      <c r="W2079" t="str">
        <f>IF(TRIM(INDEX(connections!$A:$A,ROW()))="","",TRIM(INDEX(connections!$A:$A,ROW())))</f>
      </c>
      <c r="X2079" t="str">
        <f>IF($W2079="","",TRIM(INDEX(connections!$B:$B,ROW())))</f>
      </c>
      <c r="Y2079">
        <f>IF($W2079="","",IFERROR(MATCH($W2079,$A$2:$A$2000,0),""))</f>
      </c>
      <c r="Z2079">
        <f>IF($X2079="","",IFERROR(MATCH($X2079,$A$2:$A$2000,0),""))</f>
      </c>
      <c r="AA2079" t="str">
        <f>IF($Y2079="","",INDEX($P$2:$P$2000,$Y2079))</f>
      </c>
      <c r="AB2079" t="str">
        <f>IF($Z2079="","",INDEX($P$2:$P$2000,$Z2079))</f>
      </c>
      <c r="AC2079">
        <f>IF(AND($AA2079="Yes",$AB2079="Yes"),1,"")</f>
      </c>
      <c r="AD2079">
        <f>IF(OR($Y2079="",$Z2079=""),"",IF(INDEX($C$2:$C$2000,$Y2079)=INDEX($C$2:$C$2000,$Z2079),0,1))</f>
      </c>
      <c r="AE2079">
        <f>IF($AC2079&lt;&gt;1,"",IF(AND(INDEX($AG$2:$AG$2000,$Y2079)=1,INDEX($AG$2:$AG$2000,$Z2079)=1),1,""))</f>
      </c>
      <c r="BF2079">
        <f>IF($Z2079="","",INDEX($AO$2:$AO$2000,$Z2079))</f>
      </c>
      <c r="BG2079">
        <f>IF($Z2079="","",INDEX($AP$2:$AP$2000,$Z2079))</f>
      </c>
      <c r="BH2079">
        <f>IF($Z2079="","",INDEX($AQ$2:$AQ$2000,$Z2079))</f>
      </c>
      <c r="BI2079">
        <f>IF($Z2079="","",INDEX($AR$2:$AR$2000,$Z2079))</f>
      </c>
      <c r="BJ2079">
        <f>IF($Z2079="","",INDEX($AS$2:$AS$2000,$Z2079))</f>
      </c>
      <c r="BK2079">
        <f>IF($Z2079="","",INDEX($AT$2:$AT$2000,$Z2079))</f>
      </c>
      <c r="BL2079">
        <f>IF($Z2079="","",INDEX($AU$2:$AU$2000,$Z2079))</f>
      </c>
      <c r="BM2079">
        <f>IF($Z2079="","",INDEX($AV$2:$AV$2000,$Z2079))</f>
      </c>
      <c r="BN2079">
        <f>IF($Z2079="","",INDEX($AW$2:$AW$2000,$Z2079))</f>
      </c>
      <c r="BO2079">
        <f>IF($Z2079="","",INDEX($AX$2:$AX$2000,$Z2079))</f>
      </c>
      <c r="BP2079">
        <f>IF($Z2079="","",INDEX($AY$2:$AY$2000,$Z2079))</f>
      </c>
      <c r="BQ2079">
        <f>IF($Z2079="","",INDEX($AZ$2:$AZ$2000,$Z2079))</f>
      </c>
      <c r="BR2079">
        <f>IF($Z2079="","",INDEX($BA$2:$BA$2000,$Z2079))</f>
      </c>
      <c r="BS2079">
        <f>IF($Z2079="","",INDEX($BB$2:$BB$2000,$Z2079))</f>
      </c>
      <c r="BT2079">
        <f>IF($Z2079="","",INDEX($BC$2:$BC$2000,$Z2079))</f>
      </c>
      <c r="BY2079" t="str">
        <f>IF($Y2079="","",INDEX($AH$2:$AH$2000,$Y2079)&amp;"")</f>
      </c>
      <c r="BZ2079" t="str">
        <f>IF($Z2079="","",INDEX($AH$2:$AH$2000,$Z2079)&amp;"")</f>
      </c>
      <c r="CA2079">
        <f>IF($Y2079="","",INDEX($BV$2:$BV$2000,$Y2079))</f>
      </c>
      <c r="CB2079">
        <f>IF($Z2079="","",INDEX($BV$2:$BV$2000,$Z2079))</f>
      </c>
    </row>
    <row r="2080">
      <c r="T2080">
        <f>IF($Y2080="","",INDEX($B$2:$B$2000,$Y2080))</f>
      </c>
      <c r="U2080">
        <f>IF($Z2080="","",INDEX($B$2:$B$2000,$Z2080))</f>
      </c>
      <c r="V2080">
        <f>IF(OR($T2080="",$U2080=""),"",$U2080-$T2080)</f>
      </c>
      <c r="W2080" t="str">
        <f>IF(TRIM(INDEX(connections!$A:$A,ROW()))="","",TRIM(INDEX(connections!$A:$A,ROW())))</f>
      </c>
      <c r="X2080" t="str">
        <f>IF($W2080="","",TRIM(INDEX(connections!$B:$B,ROW())))</f>
      </c>
      <c r="Y2080">
        <f>IF($W2080="","",IFERROR(MATCH($W2080,$A$2:$A$2000,0),""))</f>
      </c>
      <c r="Z2080">
        <f>IF($X2080="","",IFERROR(MATCH($X2080,$A$2:$A$2000,0),""))</f>
      </c>
      <c r="AA2080" t="str">
        <f>IF($Y2080="","",INDEX($P$2:$P$2000,$Y2080))</f>
      </c>
      <c r="AB2080" t="str">
        <f>IF($Z2080="","",INDEX($P$2:$P$2000,$Z2080))</f>
      </c>
      <c r="AC2080">
        <f>IF(AND($AA2080="Yes",$AB2080="Yes"),1,"")</f>
      </c>
      <c r="AD2080">
        <f>IF(OR($Y2080="",$Z2080=""),"",IF(INDEX($C$2:$C$2000,$Y2080)=INDEX($C$2:$C$2000,$Z2080),0,1))</f>
      </c>
      <c r="AE2080">
        <f>IF($AC2080&lt;&gt;1,"",IF(AND(INDEX($AG$2:$AG$2000,$Y2080)=1,INDEX($AG$2:$AG$2000,$Z2080)=1),1,""))</f>
      </c>
      <c r="BF2080">
        <f>IF($Z2080="","",INDEX($AO$2:$AO$2000,$Z2080))</f>
      </c>
      <c r="BG2080">
        <f>IF($Z2080="","",INDEX($AP$2:$AP$2000,$Z2080))</f>
      </c>
      <c r="BH2080">
        <f>IF($Z2080="","",INDEX($AQ$2:$AQ$2000,$Z2080))</f>
      </c>
      <c r="BI2080">
        <f>IF($Z2080="","",INDEX($AR$2:$AR$2000,$Z2080))</f>
      </c>
      <c r="BJ2080">
        <f>IF($Z2080="","",INDEX($AS$2:$AS$2000,$Z2080))</f>
      </c>
      <c r="BK2080">
        <f>IF($Z2080="","",INDEX($AT$2:$AT$2000,$Z2080))</f>
      </c>
      <c r="BL2080">
        <f>IF($Z2080="","",INDEX($AU$2:$AU$2000,$Z2080))</f>
      </c>
      <c r="BM2080">
        <f>IF($Z2080="","",INDEX($AV$2:$AV$2000,$Z2080))</f>
      </c>
      <c r="BN2080">
        <f>IF($Z2080="","",INDEX($AW$2:$AW$2000,$Z2080))</f>
      </c>
      <c r="BO2080">
        <f>IF($Z2080="","",INDEX($AX$2:$AX$2000,$Z2080))</f>
      </c>
      <c r="BP2080">
        <f>IF($Z2080="","",INDEX($AY$2:$AY$2000,$Z2080))</f>
      </c>
      <c r="BQ2080">
        <f>IF($Z2080="","",INDEX($AZ$2:$AZ$2000,$Z2080))</f>
      </c>
      <c r="BR2080">
        <f>IF($Z2080="","",INDEX($BA$2:$BA$2000,$Z2080))</f>
      </c>
      <c r="BS2080">
        <f>IF($Z2080="","",INDEX($BB$2:$BB$2000,$Z2080))</f>
      </c>
      <c r="BT2080">
        <f>IF($Z2080="","",INDEX($BC$2:$BC$2000,$Z2080))</f>
      </c>
      <c r="BY2080" t="str">
        <f>IF($Y2080="","",INDEX($AH$2:$AH$2000,$Y2080)&amp;"")</f>
      </c>
      <c r="BZ2080" t="str">
        <f>IF($Z2080="","",INDEX($AH$2:$AH$2000,$Z2080)&amp;"")</f>
      </c>
      <c r="CA2080">
        <f>IF($Y2080="","",INDEX($BV$2:$BV$2000,$Y2080))</f>
      </c>
      <c r="CB2080">
        <f>IF($Z2080="","",INDEX($BV$2:$BV$2000,$Z2080))</f>
      </c>
    </row>
    <row r="2081">
      <c r="T2081">
        <f>IF($Y2081="","",INDEX($B$2:$B$2000,$Y2081))</f>
      </c>
      <c r="U2081">
        <f>IF($Z2081="","",INDEX($B$2:$B$2000,$Z2081))</f>
      </c>
      <c r="V2081">
        <f>IF(OR($T2081="",$U2081=""),"",$U2081-$T2081)</f>
      </c>
      <c r="W2081" t="str">
        <f>IF(TRIM(INDEX(connections!$A:$A,ROW()))="","",TRIM(INDEX(connections!$A:$A,ROW())))</f>
      </c>
      <c r="X2081" t="str">
        <f>IF($W2081="","",TRIM(INDEX(connections!$B:$B,ROW())))</f>
      </c>
      <c r="Y2081">
        <f>IF($W2081="","",IFERROR(MATCH($W2081,$A$2:$A$2000,0),""))</f>
      </c>
      <c r="Z2081">
        <f>IF($X2081="","",IFERROR(MATCH($X2081,$A$2:$A$2000,0),""))</f>
      </c>
      <c r="AA2081" t="str">
        <f>IF($Y2081="","",INDEX($P$2:$P$2000,$Y2081))</f>
      </c>
      <c r="AB2081" t="str">
        <f>IF($Z2081="","",INDEX($P$2:$P$2000,$Z2081))</f>
      </c>
      <c r="AC2081">
        <f>IF(AND($AA2081="Yes",$AB2081="Yes"),1,"")</f>
      </c>
      <c r="AD2081">
        <f>IF(OR($Y2081="",$Z2081=""),"",IF(INDEX($C$2:$C$2000,$Y2081)=INDEX($C$2:$C$2000,$Z2081),0,1))</f>
      </c>
      <c r="AE2081">
        <f>IF($AC2081&lt;&gt;1,"",IF(AND(INDEX($AG$2:$AG$2000,$Y2081)=1,INDEX($AG$2:$AG$2000,$Z2081)=1),1,""))</f>
      </c>
      <c r="BF2081">
        <f>IF($Z2081="","",INDEX($AO$2:$AO$2000,$Z2081))</f>
      </c>
      <c r="BG2081">
        <f>IF($Z2081="","",INDEX($AP$2:$AP$2000,$Z2081))</f>
      </c>
      <c r="BH2081">
        <f>IF($Z2081="","",INDEX($AQ$2:$AQ$2000,$Z2081))</f>
      </c>
      <c r="BI2081">
        <f>IF($Z2081="","",INDEX($AR$2:$AR$2000,$Z2081))</f>
      </c>
      <c r="BJ2081">
        <f>IF($Z2081="","",INDEX($AS$2:$AS$2000,$Z2081))</f>
      </c>
      <c r="BK2081">
        <f>IF($Z2081="","",INDEX($AT$2:$AT$2000,$Z2081))</f>
      </c>
      <c r="BL2081">
        <f>IF($Z2081="","",INDEX($AU$2:$AU$2000,$Z2081))</f>
      </c>
      <c r="BM2081">
        <f>IF($Z2081="","",INDEX($AV$2:$AV$2000,$Z2081))</f>
      </c>
      <c r="BN2081">
        <f>IF($Z2081="","",INDEX($AW$2:$AW$2000,$Z2081))</f>
      </c>
      <c r="BO2081">
        <f>IF($Z2081="","",INDEX($AX$2:$AX$2000,$Z2081))</f>
      </c>
      <c r="BP2081">
        <f>IF($Z2081="","",INDEX($AY$2:$AY$2000,$Z2081))</f>
      </c>
      <c r="BQ2081">
        <f>IF($Z2081="","",INDEX($AZ$2:$AZ$2000,$Z2081))</f>
      </c>
      <c r="BR2081">
        <f>IF($Z2081="","",INDEX($BA$2:$BA$2000,$Z2081))</f>
      </c>
      <c r="BS2081">
        <f>IF($Z2081="","",INDEX($BB$2:$BB$2000,$Z2081))</f>
      </c>
      <c r="BT2081">
        <f>IF($Z2081="","",INDEX($BC$2:$BC$2000,$Z2081))</f>
      </c>
      <c r="BY2081" t="str">
        <f>IF($Y2081="","",INDEX($AH$2:$AH$2000,$Y2081)&amp;"")</f>
      </c>
      <c r="BZ2081" t="str">
        <f>IF($Z2081="","",INDEX($AH$2:$AH$2000,$Z2081)&amp;"")</f>
      </c>
      <c r="CA2081">
        <f>IF($Y2081="","",INDEX($BV$2:$BV$2000,$Y2081))</f>
      </c>
      <c r="CB2081">
        <f>IF($Z2081="","",INDEX($BV$2:$BV$2000,$Z2081))</f>
      </c>
    </row>
    <row r="2082">
      <c r="T2082">
        <f>IF($Y2082="","",INDEX($B$2:$B$2000,$Y2082))</f>
      </c>
      <c r="U2082">
        <f>IF($Z2082="","",INDEX($B$2:$B$2000,$Z2082))</f>
      </c>
      <c r="V2082">
        <f>IF(OR($T2082="",$U2082=""),"",$U2082-$T2082)</f>
      </c>
      <c r="W2082" t="str">
        <f>IF(TRIM(INDEX(connections!$A:$A,ROW()))="","",TRIM(INDEX(connections!$A:$A,ROW())))</f>
      </c>
      <c r="X2082" t="str">
        <f>IF($W2082="","",TRIM(INDEX(connections!$B:$B,ROW())))</f>
      </c>
      <c r="Y2082">
        <f>IF($W2082="","",IFERROR(MATCH($W2082,$A$2:$A$2000,0),""))</f>
      </c>
      <c r="Z2082">
        <f>IF($X2082="","",IFERROR(MATCH($X2082,$A$2:$A$2000,0),""))</f>
      </c>
      <c r="AA2082" t="str">
        <f>IF($Y2082="","",INDEX($P$2:$P$2000,$Y2082))</f>
      </c>
      <c r="AB2082" t="str">
        <f>IF($Z2082="","",INDEX($P$2:$P$2000,$Z2082))</f>
      </c>
      <c r="AC2082">
        <f>IF(AND($AA2082="Yes",$AB2082="Yes"),1,"")</f>
      </c>
      <c r="AD2082">
        <f>IF(OR($Y2082="",$Z2082=""),"",IF(INDEX($C$2:$C$2000,$Y2082)=INDEX($C$2:$C$2000,$Z2082),0,1))</f>
      </c>
      <c r="AE2082">
        <f>IF($AC2082&lt;&gt;1,"",IF(AND(INDEX($AG$2:$AG$2000,$Y2082)=1,INDEX($AG$2:$AG$2000,$Z2082)=1),1,""))</f>
      </c>
      <c r="BF2082">
        <f>IF($Z2082="","",INDEX($AO$2:$AO$2000,$Z2082))</f>
      </c>
      <c r="BG2082">
        <f>IF($Z2082="","",INDEX($AP$2:$AP$2000,$Z2082))</f>
      </c>
      <c r="BH2082">
        <f>IF($Z2082="","",INDEX($AQ$2:$AQ$2000,$Z2082))</f>
      </c>
      <c r="BI2082">
        <f>IF($Z2082="","",INDEX($AR$2:$AR$2000,$Z2082))</f>
      </c>
      <c r="BJ2082">
        <f>IF($Z2082="","",INDEX($AS$2:$AS$2000,$Z2082))</f>
      </c>
      <c r="BK2082">
        <f>IF($Z2082="","",INDEX($AT$2:$AT$2000,$Z2082))</f>
      </c>
      <c r="BL2082">
        <f>IF($Z2082="","",INDEX($AU$2:$AU$2000,$Z2082))</f>
      </c>
      <c r="BM2082">
        <f>IF($Z2082="","",INDEX($AV$2:$AV$2000,$Z2082))</f>
      </c>
      <c r="BN2082">
        <f>IF($Z2082="","",INDEX($AW$2:$AW$2000,$Z2082))</f>
      </c>
      <c r="BO2082">
        <f>IF($Z2082="","",INDEX($AX$2:$AX$2000,$Z2082))</f>
      </c>
      <c r="BP2082">
        <f>IF($Z2082="","",INDEX($AY$2:$AY$2000,$Z2082))</f>
      </c>
      <c r="BQ2082">
        <f>IF($Z2082="","",INDEX($AZ$2:$AZ$2000,$Z2082))</f>
      </c>
      <c r="BR2082">
        <f>IF($Z2082="","",INDEX($BA$2:$BA$2000,$Z2082))</f>
      </c>
      <c r="BS2082">
        <f>IF($Z2082="","",INDEX($BB$2:$BB$2000,$Z2082))</f>
      </c>
      <c r="BT2082">
        <f>IF($Z2082="","",INDEX($BC$2:$BC$2000,$Z2082))</f>
      </c>
      <c r="BY2082" t="str">
        <f>IF($Y2082="","",INDEX($AH$2:$AH$2000,$Y2082)&amp;"")</f>
      </c>
      <c r="BZ2082" t="str">
        <f>IF($Z2082="","",INDEX($AH$2:$AH$2000,$Z2082)&amp;"")</f>
      </c>
      <c r="CA2082">
        <f>IF($Y2082="","",INDEX($BV$2:$BV$2000,$Y2082))</f>
      </c>
      <c r="CB2082">
        <f>IF($Z2082="","",INDEX($BV$2:$BV$2000,$Z2082))</f>
      </c>
    </row>
    <row r="2083">
      <c r="T2083">
        <f>IF($Y2083="","",INDEX($B$2:$B$2000,$Y2083))</f>
      </c>
      <c r="U2083">
        <f>IF($Z2083="","",INDEX($B$2:$B$2000,$Z2083))</f>
      </c>
      <c r="V2083">
        <f>IF(OR($T2083="",$U2083=""),"",$U2083-$T2083)</f>
      </c>
      <c r="W2083" t="str">
        <f>IF(TRIM(INDEX(connections!$A:$A,ROW()))="","",TRIM(INDEX(connections!$A:$A,ROW())))</f>
      </c>
      <c r="X2083" t="str">
        <f>IF($W2083="","",TRIM(INDEX(connections!$B:$B,ROW())))</f>
      </c>
      <c r="Y2083">
        <f>IF($W2083="","",IFERROR(MATCH($W2083,$A$2:$A$2000,0),""))</f>
      </c>
      <c r="Z2083">
        <f>IF($X2083="","",IFERROR(MATCH($X2083,$A$2:$A$2000,0),""))</f>
      </c>
      <c r="AA2083" t="str">
        <f>IF($Y2083="","",INDEX($P$2:$P$2000,$Y2083))</f>
      </c>
      <c r="AB2083" t="str">
        <f>IF($Z2083="","",INDEX($P$2:$P$2000,$Z2083))</f>
      </c>
      <c r="AC2083">
        <f>IF(AND($AA2083="Yes",$AB2083="Yes"),1,"")</f>
      </c>
      <c r="AD2083">
        <f>IF(OR($Y2083="",$Z2083=""),"",IF(INDEX($C$2:$C$2000,$Y2083)=INDEX($C$2:$C$2000,$Z2083),0,1))</f>
      </c>
      <c r="AE2083">
        <f>IF($AC2083&lt;&gt;1,"",IF(AND(INDEX($AG$2:$AG$2000,$Y2083)=1,INDEX($AG$2:$AG$2000,$Z2083)=1),1,""))</f>
      </c>
      <c r="BF2083">
        <f>IF($Z2083="","",INDEX($AO$2:$AO$2000,$Z2083))</f>
      </c>
      <c r="BG2083">
        <f>IF($Z2083="","",INDEX($AP$2:$AP$2000,$Z2083))</f>
      </c>
      <c r="BH2083">
        <f>IF($Z2083="","",INDEX($AQ$2:$AQ$2000,$Z2083))</f>
      </c>
      <c r="BI2083">
        <f>IF($Z2083="","",INDEX($AR$2:$AR$2000,$Z2083))</f>
      </c>
      <c r="BJ2083">
        <f>IF($Z2083="","",INDEX($AS$2:$AS$2000,$Z2083))</f>
      </c>
      <c r="BK2083">
        <f>IF($Z2083="","",INDEX($AT$2:$AT$2000,$Z2083))</f>
      </c>
      <c r="BL2083">
        <f>IF($Z2083="","",INDEX($AU$2:$AU$2000,$Z2083))</f>
      </c>
      <c r="BM2083">
        <f>IF($Z2083="","",INDEX($AV$2:$AV$2000,$Z2083))</f>
      </c>
      <c r="BN2083">
        <f>IF($Z2083="","",INDEX($AW$2:$AW$2000,$Z2083))</f>
      </c>
      <c r="BO2083">
        <f>IF($Z2083="","",INDEX($AX$2:$AX$2000,$Z2083))</f>
      </c>
      <c r="BP2083">
        <f>IF($Z2083="","",INDEX($AY$2:$AY$2000,$Z2083))</f>
      </c>
      <c r="BQ2083">
        <f>IF($Z2083="","",INDEX($AZ$2:$AZ$2000,$Z2083))</f>
      </c>
      <c r="BR2083">
        <f>IF($Z2083="","",INDEX($BA$2:$BA$2000,$Z2083))</f>
      </c>
      <c r="BS2083">
        <f>IF($Z2083="","",INDEX($BB$2:$BB$2000,$Z2083))</f>
      </c>
      <c r="BT2083">
        <f>IF($Z2083="","",INDEX($BC$2:$BC$2000,$Z2083))</f>
      </c>
      <c r="BY2083" t="str">
        <f>IF($Y2083="","",INDEX($AH$2:$AH$2000,$Y2083)&amp;"")</f>
      </c>
      <c r="BZ2083" t="str">
        <f>IF($Z2083="","",INDEX($AH$2:$AH$2000,$Z2083)&amp;"")</f>
      </c>
      <c r="CA2083">
        <f>IF($Y2083="","",INDEX($BV$2:$BV$2000,$Y2083))</f>
      </c>
      <c r="CB2083">
        <f>IF($Z2083="","",INDEX($BV$2:$BV$2000,$Z2083))</f>
      </c>
    </row>
    <row r="2084">
      <c r="T2084">
        <f>IF($Y2084="","",INDEX($B$2:$B$2000,$Y2084))</f>
      </c>
      <c r="U2084">
        <f>IF($Z2084="","",INDEX($B$2:$B$2000,$Z2084))</f>
      </c>
      <c r="V2084">
        <f>IF(OR($T2084="",$U2084=""),"",$U2084-$T2084)</f>
      </c>
      <c r="W2084" t="str">
        <f>IF(TRIM(INDEX(connections!$A:$A,ROW()))="","",TRIM(INDEX(connections!$A:$A,ROW())))</f>
      </c>
      <c r="X2084" t="str">
        <f>IF($W2084="","",TRIM(INDEX(connections!$B:$B,ROW())))</f>
      </c>
      <c r="Y2084">
        <f>IF($W2084="","",IFERROR(MATCH($W2084,$A$2:$A$2000,0),""))</f>
      </c>
      <c r="Z2084">
        <f>IF($X2084="","",IFERROR(MATCH($X2084,$A$2:$A$2000,0),""))</f>
      </c>
      <c r="AA2084" t="str">
        <f>IF($Y2084="","",INDEX($P$2:$P$2000,$Y2084))</f>
      </c>
      <c r="AB2084" t="str">
        <f>IF($Z2084="","",INDEX($P$2:$P$2000,$Z2084))</f>
      </c>
      <c r="AC2084">
        <f>IF(AND($AA2084="Yes",$AB2084="Yes"),1,"")</f>
      </c>
      <c r="AD2084">
        <f>IF(OR($Y2084="",$Z2084=""),"",IF(INDEX($C$2:$C$2000,$Y2084)=INDEX($C$2:$C$2000,$Z2084),0,1))</f>
      </c>
      <c r="AE2084">
        <f>IF($AC2084&lt;&gt;1,"",IF(AND(INDEX($AG$2:$AG$2000,$Y2084)=1,INDEX($AG$2:$AG$2000,$Z2084)=1),1,""))</f>
      </c>
      <c r="BF2084">
        <f>IF($Z2084="","",INDEX($AO$2:$AO$2000,$Z2084))</f>
      </c>
      <c r="BG2084">
        <f>IF($Z2084="","",INDEX($AP$2:$AP$2000,$Z2084))</f>
      </c>
      <c r="BH2084">
        <f>IF($Z2084="","",INDEX($AQ$2:$AQ$2000,$Z2084))</f>
      </c>
      <c r="BI2084">
        <f>IF($Z2084="","",INDEX($AR$2:$AR$2000,$Z2084))</f>
      </c>
      <c r="BJ2084">
        <f>IF($Z2084="","",INDEX($AS$2:$AS$2000,$Z2084))</f>
      </c>
      <c r="BK2084">
        <f>IF($Z2084="","",INDEX($AT$2:$AT$2000,$Z2084))</f>
      </c>
      <c r="BL2084">
        <f>IF($Z2084="","",INDEX($AU$2:$AU$2000,$Z2084))</f>
      </c>
      <c r="BM2084">
        <f>IF($Z2084="","",INDEX($AV$2:$AV$2000,$Z2084))</f>
      </c>
      <c r="BN2084">
        <f>IF($Z2084="","",INDEX($AW$2:$AW$2000,$Z2084))</f>
      </c>
      <c r="BO2084">
        <f>IF($Z2084="","",INDEX($AX$2:$AX$2000,$Z2084))</f>
      </c>
      <c r="BP2084">
        <f>IF($Z2084="","",INDEX($AY$2:$AY$2000,$Z2084))</f>
      </c>
      <c r="BQ2084">
        <f>IF($Z2084="","",INDEX($AZ$2:$AZ$2000,$Z2084))</f>
      </c>
      <c r="BR2084">
        <f>IF($Z2084="","",INDEX($BA$2:$BA$2000,$Z2084))</f>
      </c>
      <c r="BS2084">
        <f>IF($Z2084="","",INDEX($BB$2:$BB$2000,$Z2084))</f>
      </c>
      <c r="BT2084">
        <f>IF($Z2084="","",INDEX($BC$2:$BC$2000,$Z2084))</f>
      </c>
      <c r="BY2084" t="str">
        <f>IF($Y2084="","",INDEX($AH$2:$AH$2000,$Y2084)&amp;"")</f>
      </c>
      <c r="BZ2084" t="str">
        <f>IF($Z2084="","",INDEX($AH$2:$AH$2000,$Z2084)&amp;"")</f>
      </c>
      <c r="CA2084">
        <f>IF($Y2084="","",INDEX($BV$2:$BV$2000,$Y2084))</f>
      </c>
      <c r="CB2084">
        <f>IF($Z2084="","",INDEX($BV$2:$BV$2000,$Z2084))</f>
      </c>
    </row>
    <row r="2085">
      <c r="T2085">
        <f>IF($Y2085="","",INDEX($B$2:$B$2000,$Y2085))</f>
      </c>
      <c r="U2085">
        <f>IF($Z2085="","",INDEX($B$2:$B$2000,$Z2085))</f>
      </c>
      <c r="V2085">
        <f>IF(OR($T2085="",$U2085=""),"",$U2085-$T2085)</f>
      </c>
      <c r="W2085" t="str">
        <f>IF(TRIM(INDEX(connections!$A:$A,ROW()))="","",TRIM(INDEX(connections!$A:$A,ROW())))</f>
      </c>
      <c r="X2085" t="str">
        <f>IF($W2085="","",TRIM(INDEX(connections!$B:$B,ROW())))</f>
      </c>
      <c r="Y2085">
        <f>IF($W2085="","",IFERROR(MATCH($W2085,$A$2:$A$2000,0),""))</f>
      </c>
      <c r="Z2085">
        <f>IF($X2085="","",IFERROR(MATCH($X2085,$A$2:$A$2000,0),""))</f>
      </c>
      <c r="AA2085" t="str">
        <f>IF($Y2085="","",INDEX($P$2:$P$2000,$Y2085))</f>
      </c>
      <c r="AB2085" t="str">
        <f>IF($Z2085="","",INDEX($P$2:$P$2000,$Z2085))</f>
      </c>
      <c r="AC2085">
        <f>IF(AND($AA2085="Yes",$AB2085="Yes"),1,"")</f>
      </c>
      <c r="AD2085">
        <f>IF(OR($Y2085="",$Z2085=""),"",IF(INDEX($C$2:$C$2000,$Y2085)=INDEX($C$2:$C$2000,$Z2085),0,1))</f>
      </c>
      <c r="AE2085">
        <f>IF($AC2085&lt;&gt;1,"",IF(AND(INDEX($AG$2:$AG$2000,$Y2085)=1,INDEX($AG$2:$AG$2000,$Z2085)=1),1,""))</f>
      </c>
      <c r="BF2085">
        <f>IF($Z2085="","",INDEX($AO$2:$AO$2000,$Z2085))</f>
      </c>
      <c r="BG2085">
        <f>IF($Z2085="","",INDEX($AP$2:$AP$2000,$Z2085))</f>
      </c>
      <c r="BH2085">
        <f>IF($Z2085="","",INDEX($AQ$2:$AQ$2000,$Z2085))</f>
      </c>
      <c r="BI2085">
        <f>IF($Z2085="","",INDEX($AR$2:$AR$2000,$Z2085))</f>
      </c>
      <c r="BJ2085">
        <f>IF($Z2085="","",INDEX($AS$2:$AS$2000,$Z2085))</f>
      </c>
      <c r="BK2085">
        <f>IF($Z2085="","",INDEX($AT$2:$AT$2000,$Z2085))</f>
      </c>
      <c r="BL2085">
        <f>IF($Z2085="","",INDEX($AU$2:$AU$2000,$Z2085))</f>
      </c>
      <c r="BM2085">
        <f>IF($Z2085="","",INDEX($AV$2:$AV$2000,$Z2085))</f>
      </c>
      <c r="BN2085">
        <f>IF($Z2085="","",INDEX($AW$2:$AW$2000,$Z2085))</f>
      </c>
      <c r="BO2085">
        <f>IF($Z2085="","",INDEX($AX$2:$AX$2000,$Z2085))</f>
      </c>
      <c r="BP2085">
        <f>IF($Z2085="","",INDEX($AY$2:$AY$2000,$Z2085))</f>
      </c>
      <c r="BQ2085">
        <f>IF($Z2085="","",INDEX($AZ$2:$AZ$2000,$Z2085))</f>
      </c>
      <c r="BR2085">
        <f>IF($Z2085="","",INDEX($BA$2:$BA$2000,$Z2085))</f>
      </c>
      <c r="BS2085">
        <f>IF($Z2085="","",INDEX($BB$2:$BB$2000,$Z2085))</f>
      </c>
      <c r="BT2085">
        <f>IF($Z2085="","",INDEX($BC$2:$BC$2000,$Z2085))</f>
      </c>
      <c r="BY2085" t="str">
        <f>IF($Y2085="","",INDEX($AH$2:$AH$2000,$Y2085)&amp;"")</f>
      </c>
      <c r="BZ2085" t="str">
        <f>IF($Z2085="","",INDEX($AH$2:$AH$2000,$Z2085)&amp;"")</f>
      </c>
      <c r="CA2085">
        <f>IF($Y2085="","",INDEX($BV$2:$BV$2000,$Y2085))</f>
      </c>
      <c r="CB2085">
        <f>IF($Z2085="","",INDEX($BV$2:$BV$2000,$Z2085))</f>
      </c>
    </row>
    <row r="2086">
      <c r="T2086">
        <f>IF($Y2086="","",INDEX($B$2:$B$2000,$Y2086))</f>
      </c>
      <c r="U2086">
        <f>IF($Z2086="","",INDEX($B$2:$B$2000,$Z2086))</f>
      </c>
      <c r="V2086">
        <f>IF(OR($T2086="",$U2086=""),"",$U2086-$T2086)</f>
      </c>
      <c r="W2086" t="str">
        <f>IF(TRIM(INDEX(connections!$A:$A,ROW()))="","",TRIM(INDEX(connections!$A:$A,ROW())))</f>
      </c>
      <c r="X2086" t="str">
        <f>IF($W2086="","",TRIM(INDEX(connections!$B:$B,ROW())))</f>
      </c>
      <c r="Y2086">
        <f>IF($W2086="","",IFERROR(MATCH($W2086,$A$2:$A$2000,0),""))</f>
      </c>
      <c r="Z2086">
        <f>IF($X2086="","",IFERROR(MATCH($X2086,$A$2:$A$2000,0),""))</f>
      </c>
      <c r="AA2086" t="str">
        <f>IF($Y2086="","",INDEX($P$2:$P$2000,$Y2086))</f>
      </c>
      <c r="AB2086" t="str">
        <f>IF($Z2086="","",INDEX($P$2:$P$2000,$Z2086))</f>
      </c>
      <c r="AC2086">
        <f>IF(AND($AA2086="Yes",$AB2086="Yes"),1,"")</f>
      </c>
      <c r="AD2086">
        <f>IF(OR($Y2086="",$Z2086=""),"",IF(INDEX($C$2:$C$2000,$Y2086)=INDEX($C$2:$C$2000,$Z2086),0,1))</f>
      </c>
      <c r="AE2086">
        <f>IF($AC2086&lt;&gt;1,"",IF(AND(INDEX($AG$2:$AG$2000,$Y2086)=1,INDEX($AG$2:$AG$2000,$Z2086)=1),1,""))</f>
      </c>
      <c r="BF2086">
        <f>IF($Z2086="","",INDEX($AO$2:$AO$2000,$Z2086))</f>
      </c>
      <c r="BG2086">
        <f>IF($Z2086="","",INDEX($AP$2:$AP$2000,$Z2086))</f>
      </c>
      <c r="BH2086">
        <f>IF($Z2086="","",INDEX($AQ$2:$AQ$2000,$Z2086))</f>
      </c>
      <c r="BI2086">
        <f>IF($Z2086="","",INDEX($AR$2:$AR$2000,$Z2086))</f>
      </c>
      <c r="BJ2086">
        <f>IF($Z2086="","",INDEX($AS$2:$AS$2000,$Z2086))</f>
      </c>
      <c r="BK2086">
        <f>IF($Z2086="","",INDEX($AT$2:$AT$2000,$Z2086))</f>
      </c>
      <c r="BL2086">
        <f>IF($Z2086="","",INDEX($AU$2:$AU$2000,$Z2086))</f>
      </c>
      <c r="BM2086">
        <f>IF($Z2086="","",INDEX($AV$2:$AV$2000,$Z2086))</f>
      </c>
      <c r="BN2086">
        <f>IF($Z2086="","",INDEX($AW$2:$AW$2000,$Z2086))</f>
      </c>
      <c r="BO2086">
        <f>IF($Z2086="","",INDEX($AX$2:$AX$2000,$Z2086))</f>
      </c>
      <c r="BP2086">
        <f>IF($Z2086="","",INDEX($AY$2:$AY$2000,$Z2086))</f>
      </c>
      <c r="BQ2086">
        <f>IF($Z2086="","",INDEX($AZ$2:$AZ$2000,$Z2086))</f>
      </c>
      <c r="BR2086">
        <f>IF($Z2086="","",INDEX($BA$2:$BA$2000,$Z2086))</f>
      </c>
      <c r="BS2086">
        <f>IF($Z2086="","",INDEX($BB$2:$BB$2000,$Z2086))</f>
      </c>
      <c r="BT2086">
        <f>IF($Z2086="","",INDEX($BC$2:$BC$2000,$Z2086))</f>
      </c>
      <c r="BY2086" t="str">
        <f>IF($Y2086="","",INDEX($AH$2:$AH$2000,$Y2086)&amp;"")</f>
      </c>
      <c r="BZ2086" t="str">
        <f>IF($Z2086="","",INDEX($AH$2:$AH$2000,$Z2086)&amp;"")</f>
      </c>
      <c r="CA2086">
        <f>IF($Y2086="","",INDEX($BV$2:$BV$2000,$Y2086))</f>
      </c>
      <c r="CB2086">
        <f>IF($Z2086="","",INDEX($BV$2:$BV$2000,$Z2086))</f>
      </c>
    </row>
    <row r="2087">
      <c r="T2087">
        <f>IF($Y2087="","",INDEX($B$2:$B$2000,$Y2087))</f>
      </c>
      <c r="U2087">
        <f>IF($Z2087="","",INDEX($B$2:$B$2000,$Z2087))</f>
      </c>
      <c r="V2087">
        <f>IF(OR($T2087="",$U2087=""),"",$U2087-$T2087)</f>
      </c>
      <c r="W2087" t="str">
        <f>IF(TRIM(INDEX(connections!$A:$A,ROW()))="","",TRIM(INDEX(connections!$A:$A,ROW())))</f>
      </c>
      <c r="X2087" t="str">
        <f>IF($W2087="","",TRIM(INDEX(connections!$B:$B,ROW())))</f>
      </c>
      <c r="Y2087">
        <f>IF($W2087="","",IFERROR(MATCH($W2087,$A$2:$A$2000,0),""))</f>
      </c>
      <c r="Z2087">
        <f>IF($X2087="","",IFERROR(MATCH($X2087,$A$2:$A$2000,0),""))</f>
      </c>
      <c r="AA2087" t="str">
        <f>IF($Y2087="","",INDEX($P$2:$P$2000,$Y2087))</f>
      </c>
      <c r="AB2087" t="str">
        <f>IF($Z2087="","",INDEX($P$2:$P$2000,$Z2087))</f>
      </c>
      <c r="AC2087">
        <f>IF(AND($AA2087="Yes",$AB2087="Yes"),1,"")</f>
      </c>
      <c r="AD2087">
        <f>IF(OR($Y2087="",$Z2087=""),"",IF(INDEX($C$2:$C$2000,$Y2087)=INDEX($C$2:$C$2000,$Z2087),0,1))</f>
      </c>
      <c r="AE2087">
        <f>IF($AC2087&lt;&gt;1,"",IF(AND(INDEX($AG$2:$AG$2000,$Y2087)=1,INDEX($AG$2:$AG$2000,$Z2087)=1),1,""))</f>
      </c>
      <c r="BF2087">
        <f>IF($Z2087="","",INDEX($AO$2:$AO$2000,$Z2087))</f>
      </c>
      <c r="BG2087">
        <f>IF($Z2087="","",INDEX($AP$2:$AP$2000,$Z2087))</f>
      </c>
      <c r="BH2087">
        <f>IF($Z2087="","",INDEX($AQ$2:$AQ$2000,$Z2087))</f>
      </c>
      <c r="BI2087">
        <f>IF($Z2087="","",INDEX($AR$2:$AR$2000,$Z2087))</f>
      </c>
      <c r="BJ2087">
        <f>IF($Z2087="","",INDEX($AS$2:$AS$2000,$Z2087))</f>
      </c>
      <c r="BK2087">
        <f>IF($Z2087="","",INDEX($AT$2:$AT$2000,$Z2087))</f>
      </c>
      <c r="BL2087">
        <f>IF($Z2087="","",INDEX($AU$2:$AU$2000,$Z2087))</f>
      </c>
      <c r="BM2087">
        <f>IF($Z2087="","",INDEX($AV$2:$AV$2000,$Z2087))</f>
      </c>
      <c r="BN2087">
        <f>IF($Z2087="","",INDEX($AW$2:$AW$2000,$Z2087))</f>
      </c>
      <c r="BO2087">
        <f>IF($Z2087="","",INDEX($AX$2:$AX$2000,$Z2087))</f>
      </c>
      <c r="BP2087">
        <f>IF($Z2087="","",INDEX($AY$2:$AY$2000,$Z2087))</f>
      </c>
      <c r="BQ2087">
        <f>IF($Z2087="","",INDEX($AZ$2:$AZ$2000,$Z2087))</f>
      </c>
      <c r="BR2087">
        <f>IF($Z2087="","",INDEX($BA$2:$BA$2000,$Z2087))</f>
      </c>
      <c r="BS2087">
        <f>IF($Z2087="","",INDEX($BB$2:$BB$2000,$Z2087))</f>
      </c>
      <c r="BT2087">
        <f>IF($Z2087="","",INDEX($BC$2:$BC$2000,$Z2087))</f>
      </c>
      <c r="BY2087" t="str">
        <f>IF($Y2087="","",INDEX($AH$2:$AH$2000,$Y2087)&amp;"")</f>
      </c>
      <c r="BZ2087" t="str">
        <f>IF($Z2087="","",INDEX($AH$2:$AH$2000,$Z2087)&amp;"")</f>
      </c>
      <c r="CA2087">
        <f>IF($Y2087="","",INDEX($BV$2:$BV$2000,$Y2087))</f>
      </c>
      <c r="CB2087">
        <f>IF($Z2087="","",INDEX($BV$2:$BV$2000,$Z2087))</f>
      </c>
    </row>
    <row r="2088">
      <c r="T2088">
        <f>IF($Y2088="","",INDEX($B$2:$B$2000,$Y2088))</f>
      </c>
      <c r="U2088">
        <f>IF($Z2088="","",INDEX($B$2:$B$2000,$Z2088))</f>
      </c>
      <c r="V2088">
        <f>IF(OR($T2088="",$U2088=""),"",$U2088-$T2088)</f>
      </c>
      <c r="W2088" t="str">
        <f>IF(TRIM(INDEX(connections!$A:$A,ROW()))="","",TRIM(INDEX(connections!$A:$A,ROW())))</f>
      </c>
      <c r="X2088" t="str">
        <f>IF($W2088="","",TRIM(INDEX(connections!$B:$B,ROW())))</f>
      </c>
      <c r="Y2088">
        <f>IF($W2088="","",IFERROR(MATCH($W2088,$A$2:$A$2000,0),""))</f>
      </c>
      <c r="Z2088">
        <f>IF($X2088="","",IFERROR(MATCH($X2088,$A$2:$A$2000,0),""))</f>
      </c>
      <c r="AA2088" t="str">
        <f>IF($Y2088="","",INDEX($P$2:$P$2000,$Y2088))</f>
      </c>
      <c r="AB2088" t="str">
        <f>IF($Z2088="","",INDEX($P$2:$P$2000,$Z2088))</f>
      </c>
      <c r="AC2088">
        <f>IF(AND($AA2088="Yes",$AB2088="Yes"),1,"")</f>
      </c>
      <c r="AD2088">
        <f>IF(OR($Y2088="",$Z2088=""),"",IF(INDEX($C$2:$C$2000,$Y2088)=INDEX($C$2:$C$2000,$Z2088),0,1))</f>
      </c>
      <c r="AE2088">
        <f>IF($AC2088&lt;&gt;1,"",IF(AND(INDEX($AG$2:$AG$2000,$Y2088)=1,INDEX($AG$2:$AG$2000,$Z2088)=1),1,""))</f>
      </c>
      <c r="BF2088">
        <f>IF($Z2088="","",INDEX($AO$2:$AO$2000,$Z2088))</f>
      </c>
      <c r="BG2088">
        <f>IF($Z2088="","",INDEX($AP$2:$AP$2000,$Z2088))</f>
      </c>
      <c r="BH2088">
        <f>IF($Z2088="","",INDEX($AQ$2:$AQ$2000,$Z2088))</f>
      </c>
      <c r="BI2088">
        <f>IF($Z2088="","",INDEX($AR$2:$AR$2000,$Z2088))</f>
      </c>
      <c r="BJ2088">
        <f>IF($Z2088="","",INDEX($AS$2:$AS$2000,$Z2088))</f>
      </c>
      <c r="BK2088">
        <f>IF($Z2088="","",INDEX($AT$2:$AT$2000,$Z2088))</f>
      </c>
      <c r="BL2088">
        <f>IF($Z2088="","",INDEX($AU$2:$AU$2000,$Z2088))</f>
      </c>
      <c r="BM2088">
        <f>IF($Z2088="","",INDEX($AV$2:$AV$2000,$Z2088))</f>
      </c>
      <c r="BN2088">
        <f>IF($Z2088="","",INDEX($AW$2:$AW$2000,$Z2088))</f>
      </c>
      <c r="BO2088">
        <f>IF($Z2088="","",INDEX($AX$2:$AX$2000,$Z2088))</f>
      </c>
      <c r="BP2088">
        <f>IF($Z2088="","",INDEX($AY$2:$AY$2000,$Z2088))</f>
      </c>
      <c r="BQ2088">
        <f>IF($Z2088="","",INDEX($AZ$2:$AZ$2000,$Z2088))</f>
      </c>
      <c r="BR2088">
        <f>IF($Z2088="","",INDEX($BA$2:$BA$2000,$Z2088))</f>
      </c>
      <c r="BS2088">
        <f>IF($Z2088="","",INDEX($BB$2:$BB$2000,$Z2088))</f>
      </c>
      <c r="BT2088">
        <f>IF($Z2088="","",INDEX($BC$2:$BC$2000,$Z2088))</f>
      </c>
      <c r="BY2088" t="str">
        <f>IF($Y2088="","",INDEX($AH$2:$AH$2000,$Y2088)&amp;"")</f>
      </c>
      <c r="BZ2088" t="str">
        <f>IF($Z2088="","",INDEX($AH$2:$AH$2000,$Z2088)&amp;"")</f>
      </c>
      <c r="CA2088">
        <f>IF($Y2088="","",INDEX($BV$2:$BV$2000,$Y2088))</f>
      </c>
      <c r="CB2088">
        <f>IF($Z2088="","",INDEX($BV$2:$BV$2000,$Z2088))</f>
      </c>
    </row>
    <row r="2089">
      <c r="T2089">
        <f>IF($Y2089="","",INDEX($B$2:$B$2000,$Y2089))</f>
      </c>
      <c r="U2089">
        <f>IF($Z2089="","",INDEX($B$2:$B$2000,$Z2089))</f>
      </c>
      <c r="V2089">
        <f>IF(OR($T2089="",$U2089=""),"",$U2089-$T2089)</f>
      </c>
      <c r="W2089" t="str">
        <f>IF(TRIM(INDEX(connections!$A:$A,ROW()))="","",TRIM(INDEX(connections!$A:$A,ROW())))</f>
      </c>
      <c r="X2089" t="str">
        <f>IF($W2089="","",TRIM(INDEX(connections!$B:$B,ROW())))</f>
      </c>
      <c r="Y2089">
        <f>IF($W2089="","",IFERROR(MATCH($W2089,$A$2:$A$2000,0),""))</f>
      </c>
      <c r="Z2089">
        <f>IF($X2089="","",IFERROR(MATCH($X2089,$A$2:$A$2000,0),""))</f>
      </c>
      <c r="AA2089" t="str">
        <f>IF($Y2089="","",INDEX($P$2:$P$2000,$Y2089))</f>
      </c>
      <c r="AB2089" t="str">
        <f>IF($Z2089="","",INDEX($P$2:$P$2000,$Z2089))</f>
      </c>
      <c r="AC2089">
        <f>IF(AND($AA2089="Yes",$AB2089="Yes"),1,"")</f>
      </c>
      <c r="AD2089">
        <f>IF(OR($Y2089="",$Z2089=""),"",IF(INDEX($C$2:$C$2000,$Y2089)=INDEX($C$2:$C$2000,$Z2089),0,1))</f>
      </c>
      <c r="AE2089">
        <f>IF($AC2089&lt;&gt;1,"",IF(AND(INDEX($AG$2:$AG$2000,$Y2089)=1,INDEX($AG$2:$AG$2000,$Z2089)=1),1,""))</f>
      </c>
      <c r="BF2089">
        <f>IF($Z2089="","",INDEX($AO$2:$AO$2000,$Z2089))</f>
      </c>
      <c r="BG2089">
        <f>IF($Z2089="","",INDEX($AP$2:$AP$2000,$Z2089))</f>
      </c>
      <c r="BH2089">
        <f>IF($Z2089="","",INDEX($AQ$2:$AQ$2000,$Z2089))</f>
      </c>
      <c r="BI2089">
        <f>IF($Z2089="","",INDEX($AR$2:$AR$2000,$Z2089))</f>
      </c>
      <c r="BJ2089">
        <f>IF($Z2089="","",INDEX($AS$2:$AS$2000,$Z2089))</f>
      </c>
      <c r="BK2089">
        <f>IF($Z2089="","",INDEX($AT$2:$AT$2000,$Z2089))</f>
      </c>
      <c r="BL2089">
        <f>IF($Z2089="","",INDEX($AU$2:$AU$2000,$Z2089))</f>
      </c>
      <c r="BM2089">
        <f>IF($Z2089="","",INDEX($AV$2:$AV$2000,$Z2089))</f>
      </c>
      <c r="BN2089">
        <f>IF($Z2089="","",INDEX($AW$2:$AW$2000,$Z2089))</f>
      </c>
      <c r="BO2089">
        <f>IF($Z2089="","",INDEX($AX$2:$AX$2000,$Z2089))</f>
      </c>
      <c r="BP2089">
        <f>IF($Z2089="","",INDEX($AY$2:$AY$2000,$Z2089))</f>
      </c>
      <c r="BQ2089">
        <f>IF($Z2089="","",INDEX($AZ$2:$AZ$2000,$Z2089))</f>
      </c>
      <c r="BR2089">
        <f>IF($Z2089="","",INDEX($BA$2:$BA$2000,$Z2089))</f>
      </c>
      <c r="BS2089">
        <f>IF($Z2089="","",INDEX($BB$2:$BB$2000,$Z2089))</f>
      </c>
      <c r="BT2089">
        <f>IF($Z2089="","",INDEX($BC$2:$BC$2000,$Z2089))</f>
      </c>
      <c r="BY2089" t="str">
        <f>IF($Y2089="","",INDEX($AH$2:$AH$2000,$Y2089)&amp;"")</f>
      </c>
      <c r="BZ2089" t="str">
        <f>IF($Z2089="","",INDEX($AH$2:$AH$2000,$Z2089)&amp;"")</f>
      </c>
      <c r="CA2089">
        <f>IF($Y2089="","",INDEX($BV$2:$BV$2000,$Y2089))</f>
      </c>
      <c r="CB2089">
        <f>IF($Z2089="","",INDEX($BV$2:$BV$2000,$Z2089))</f>
      </c>
    </row>
    <row r="2090">
      <c r="T2090">
        <f>IF($Y2090="","",INDEX($B$2:$B$2000,$Y2090))</f>
      </c>
      <c r="U2090">
        <f>IF($Z2090="","",INDEX($B$2:$B$2000,$Z2090))</f>
      </c>
      <c r="V2090">
        <f>IF(OR($T2090="",$U2090=""),"",$U2090-$T2090)</f>
      </c>
      <c r="W2090" t="str">
        <f>IF(TRIM(INDEX(connections!$A:$A,ROW()))="","",TRIM(INDEX(connections!$A:$A,ROW())))</f>
      </c>
      <c r="X2090" t="str">
        <f>IF($W2090="","",TRIM(INDEX(connections!$B:$B,ROW())))</f>
      </c>
      <c r="Y2090">
        <f>IF($W2090="","",IFERROR(MATCH($W2090,$A$2:$A$2000,0),""))</f>
      </c>
      <c r="Z2090">
        <f>IF($X2090="","",IFERROR(MATCH($X2090,$A$2:$A$2000,0),""))</f>
      </c>
      <c r="AA2090" t="str">
        <f>IF($Y2090="","",INDEX($P$2:$P$2000,$Y2090))</f>
      </c>
      <c r="AB2090" t="str">
        <f>IF($Z2090="","",INDEX($P$2:$P$2000,$Z2090))</f>
      </c>
      <c r="AC2090">
        <f>IF(AND($AA2090="Yes",$AB2090="Yes"),1,"")</f>
      </c>
      <c r="AD2090">
        <f>IF(OR($Y2090="",$Z2090=""),"",IF(INDEX($C$2:$C$2000,$Y2090)=INDEX($C$2:$C$2000,$Z2090),0,1))</f>
      </c>
      <c r="AE2090">
        <f>IF($AC2090&lt;&gt;1,"",IF(AND(INDEX($AG$2:$AG$2000,$Y2090)=1,INDEX($AG$2:$AG$2000,$Z2090)=1),1,""))</f>
      </c>
      <c r="BF2090">
        <f>IF($Z2090="","",INDEX($AO$2:$AO$2000,$Z2090))</f>
      </c>
      <c r="BG2090">
        <f>IF($Z2090="","",INDEX($AP$2:$AP$2000,$Z2090))</f>
      </c>
      <c r="BH2090">
        <f>IF($Z2090="","",INDEX($AQ$2:$AQ$2000,$Z2090))</f>
      </c>
      <c r="BI2090">
        <f>IF($Z2090="","",INDEX($AR$2:$AR$2000,$Z2090))</f>
      </c>
      <c r="BJ2090">
        <f>IF($Z2090="","",INDEX($AS$2:$AS$2000,$Z2090))</f>
      </c>
      <c r="BK2090">
        <f>IF($Z2090="","",INDEX($AT$2:$AT$2000,$Z2090))</f>
      </c>
      <c r="BL2090">
        <f>IF($Z2090="","",INDEX($AU$2:$AU$2000,$Z2090))</f>
      </c>
      <c r="BM2090">
        <f>IF($Z2090="","",INDEX($AV$2:$AV$2000,$Z2090))</f>
      </c>
      <c r="BN2090">
        <f>IF($Z2090="","",INDEX($AW$2:$AW$2000,$Z2090))</f>
      </c>
      <c r="BO2090">
        <f>IF($Z2090="","",INDEX($AX$2:$AX$2000,$Z2090))</f>
      </c>
      <c r="BP2090">
        <f>IF($Z2090="","",INDEX($AY$2:$AY$2000,$Z2090))</f>
      </c>
      <c r="BQ2090">
        <f>IF($Z2090="","",INDEX($AZ$2:$AZ$2000,$Z2090))</f>
      </c>
      <c r="BR2090">
        <f>IF($Z2090="","",INDEX($BA$2:$BA$2000,$Z2090))</f>
      </c>
      <c r="BS2090">
        <f>IF($Z2090="","",INDEX($BB$2:$BB$2000,$Z2090))</f>
      </c>
      <c r="BT2090">
        <f>IF($Z2090="","",INDEX($BC$2:$BC$2000,$Z2090))</f>
      </c>
      <c r="BY2090" t="str">
        <f>IF($Y2090="","",INDEX($AH$2:$AH$2000,$Y2090)&amp;"")</f>
      </c>
      <c r="BZ2090" t="str">
        <f>IF($Z2090="","",INDEX($AH$2:$AH$2000,$Z2090)&amp;"")</f>
      </c>
      <c r="CA2090">
        <f>IF($Y2090="","",INDEX($BV$2:$BV$2000,$Y2090))</f>
      </c>
      <c r="CB2090">
        <f>IF($Z2090="","",INDEX($BV$2:$BV$2000,$Z2090))</f>
      </c>
    </row>
    <row r="2091">
      <c r="T2091">
        <f>IF($Y2091="","",INDEX($B$2:$B$2000,$Y2091))</f>
      </c>
      <c r="U2091">
        <f>IF($Z2091="","",INDEX($B$2:$B$2000,$Z2091))</f>
      </c>
      <c r="V2091">
        <f>IF(OR($T2091="",$U2091=""),"",$U2091-$T2091)</f>
      </c>
      <c r="W2091" t="str">
        <f>IF(TRIM(INDEX(connections!$A:$A,ROW()))="","",TRIM(INDEX(connections!$A:$A,ROW())))</f>
      </c>
      <c r="X2091" t="str">
        <f>IF($W2091="","",TRIM(INDEX(connections!$B:$B,ROW())))</f>
      </c>
      <c r="Y2091">
        <f>IF($W2091="","",IFERROR(MATCH($W2091,$A$2:$A$2000,0),""))</f>
      </c>
      <c r="Z2091">
        <f>IF($X2091="","",IFERROR(MATCH($X2091,$A$2:$A$2000,0),""))</f>
      </c>
      <c r="AA2091" t="str">
        <f>IF($Y2091="","",INDEX($P$2:$P$2000,$Y2091))</f>
      </c>
      <c r="AB2091" t="str">
        <f>IF($Z2091="","",INDEX($P$2:$P$2000,$Z2091))</f>
      </c>
      <c r="AC2091">
        <f>IF(AND($AA2091="Yes",$AB2091="Yes"),1,"")</f>
      </c>
      <c r="AD2091">
        <f>IF(OR($Y2091="",$Z2091=""),"",IF(INDEX($C$2:$C$2000,$Y2091)=INDEX($C$2:$C$2000,$Z2091),0,1))</f>
      </c>
      <c r="AE2091">
        <f>IF($AC2091&lt;&gt;1,"",IF(AND(INDEX($AG$2:$AG$2000,$Y2091)=1,INDEX($AG$2:$AG$2000,$Z2091)=1),1,""))</f>
      </c>
      <c r="BF2091">
        <f>IF($Z2091="","",INDEX($AO$2:$AO$2000,$Z2091))</f>
      </c>
      <c r="BG2091">
        <f>IF($Z2091="","",INDEX($AP$2:$AP$2000,$Z2091))</f>
      </c>
      <c r="BH2091">
        <f>IF($Z2091="","",INDEX($AQ$2:$AQ$2000,$Z2091))</f>
      </c>
      <c r="BI2091">
        <f>IF($Z2091="","",INDEX($AR$2:$AR$2000,$Z2091))</f>
      </c>
      <c r="BJ2091">
        <f>IF($Z2091="","",INDEX($AS$2:$AS$2000,$Z2091))</f>
      </c>
      <c r="BK2091">
        <f>IF($Z2091="","",INDEX($AT$2:$AT$2000,$Z2091))</f>
      </c>
      <c r="BL2091">
        <f>IF($Z2091="","",INDEX($AU$2:$AU$2000,$Z2091))</f>
      </c>
      <c r="BM2091">
        <f>IF($Z2091="","",INDEX($AV$2:$AV$2000,$Z2091))</f>
      </c>
      <c r="BN2091">
        <f>IF($Z2091="","",INDEX($AW$2:$AW$2000,$Z2091))</f>
      </c>
      <c r="BO2091">
        <f>IF($Z2091="","",INDEX($AX$2:$AX$2000,$Z2091))</f>
      </c>
      <c r="BP2091">
        <f>IF($Z2091="","",INDEX($AY$2:$AY$2000,$Z2091))</f>
      </c>
      <c r="BQ2091">
        <f>IF($Z2091="","",INDEX($AZ$2:$AZ$2000,$Z2091))</f>
      </c>
      <c r="BR2091">
        <f>IF($Z2091="","",INDEX($BA$2:$BA$2000,$Z2091))</f>
      </c>
      <c r="BS2091">
        <f>IF($Z2091="","",INDEX($BB$2:$BB$2000,$Z2091))</f>
      </c>
      <c r="BT2091">
        <f>IF($Z2091="","",INDEX($BC$2:$BC$2000,$Z2091))</f>
      </c>
      <c r="BY2091" t="str">
        <f>IF($Y2091="","",INDEX($AH$2:$AH$2000,$Y2091)&amp;"")</f>
      </c>
      <c r="BZ2091" t="str">
        <f>IF($Z2091="","",INDEX($AH$2:$AH$2000,$Z2091)&amp;"")</f>
      </c>
      <c r="CA2091">
        <f>IF($Y2091="","",INDEX($BV$2:$BV$2000,$Y2091))</f>
      </c>
      <c r="CB2091">
        <f>IF($Z2091="","",INDEX($BV$2:$BV$2000,$Z2091))</f>
      </c>
    </row>
    <row r="2092">
      <c r="T2092">
        <f>IF($Y2092="","",INDEX($B$2:$B$2000,$Y2092))</f>
      </c>
      <c r="U2092">
        <f>IF($Z2092="","",INDEX($B$2:$B$2000,$Z2092))</f>
      </c>
      <c r="V2092">
        <f>IF(OR($T2092="",$U2092=""),"",$U2092-$T2092)</f>
      </c>
      <c r="W2092" t="str">
        <f>IF(TRIM(INDEX(connections!$A:$A,ROW()))="","",TRIM(INDEX(connections!$A:$A,ROW())))</f>
      </c>
      <c r="X2092" t="str">
        <f>IF($W2092="","",TRIM(INDEX(connections!$B:$B,ROW())))</f>
      </c>
      <c r="Y2092">
        <f>IF($W2092="","",IFERROR(MATCH($W2092,$A$2:$A$2000,0),""))</f>
      </c>
      <c r="Z2092">
        <f>IF($X2092="","",IFERROR(MATCH($X2092,$A$2:$A$2000,0),""))</f>
      </c>
      <c r="AA2092" t="str">
        <f>IF($Y2092="","",INDEX($P$2:$P$2000,$Y2092))</f>
      </c>
      <c r="AB2092" t="str">
        <f>IF($Z2092="","",INDEX($P$2:$P$2000,$Z2092))</f>
      </c>
      <c r="AC2092">
        <f>IF(AND($AA2092="Yes",$AB2092="Yes"),1,"")</f>
      </c>
      <c r="AD2092">
        <f>IF(OR($Y2092="",$Z2092=""),"",IF(INDEX($C$2:$C$2000,$Y2092)=INDEX($C$2:$C$2000,$Z2092),0,1))</f>
      </c>
      <c r="AE2092">
        <f>IF($AC2092&lt;&gt;1,"",IF(AND(INDEX($AG$2:$AG$2000,$Y2092)=1,INDEX($AG$2:$AG$2000,$Z2092)=1),1,""))</f>
      </c>
      <c r="BF2092">
        <f>IF($Z2092="","",INDEX($AO$2:$AO$2000,$Z2092))</f>
      </c>
      <c r="BG2092">
        <f>IF($Z2092="","",INDEX($AP$2:$AP$2000,$Z2092))</f>
      </c>
      <c r="BH2092">
        <f>IF($Z2092="","",INDEX($AQ$2:$AQ$2000,$Z2092))</f>
      </c>
      <c r="BI2092">
        <f>IF($Z2092="","",INDEX($AR$2:$AR$2000,$Z2092))</f>
      </c>
      <c r="BJ2092">
        <f>IF($Z2092="","",INDEX($AS$2:$AS$2000,$Z2092))</f>
      </c>
      <c r="BK2092">
        <f>IF($Z2092="","",INDEX($AT$2:$AT$2000,$Z2092))</f>
      </c>
      <c r="BL2092">
        <f>IF($Z2092="","",INDEX($AU$2:$AU$2000,$Z2092))</f>
      </c>
      <c r="BM2092">
        <f>IF($Z2092="","",INDEX($AV$2:$AV$2000,$Z2092))</f>
      </c>
      <c r="BN2092">
        <f>IF($Z2092="","",INDEX($AW$2:$AW$2000,$Z2092))</f>
      </c>
      <c r="BO2092">
        <f>IF($Z2092="","",INDEX($AX$2:$AX$2000,$Z2092))</f>
      </c>
      <c r="BP2092">
        <f>IF($Z2092="","",INDEX($AY$2:$AY$2000,$Z2092))</f>
      </c>
      <c r="BQ2092">
        <f>IF($Z2092="","",INDEX($AZ$2:$AZ$2000,$Z2092))</f>
      </c>
      <c r="BR2092">
        <f>IF($Z2092="","",INDEX($BA$2:$BA$2000,$Z2092))</f>
      </c>
      <c r="BS2092">
        <f>IF($Z2092="","",INDEX($BB$2:$BB$2000,$Z2092))</f>
      </c>
      <c r="BT2092">
        <f>IF($Z2092="","",INDEX($BC$2:$BC$2000,$Z2092))</f>
      </c>
      <c r="BY2092" t="str">
        <f>IF($Y2092="","",INDEX($AH$2:$AH$2000,$Y2092)&amp;"")</f>
      </c>
      <c r="BZ2092" t="str">
        <f>IF($Z2092="","",INDEX($AH$2:$AH$2000,$Z2092)&amp;"")</f>
      </c>
      <c r="CA2092">
        <f>IF($Y2092="","",INDEX($BV$2:$BV$2000,$Y2092))</f>
      </c>
      <c r="CB2092">
        <f>IF($Z2092="","",INDEX($BV$2:$BV$2000,$Z2092))</f>
      </c>
    </row>
    <row r="2093">
      <c r="T2093">
        <f>IF($Y2093="","",INDEX($B$2:$B$2000,$Y2093))</f>
      </c>
      <c r="U2093">
        <f>IF($Z2093="","",INDEX($B$2:$B$2000,$Z2093))</f>
      </c>
      <c r="V2093">
        <f>IF(OR($T2093="",$U2093=""),"",$U2093-$T2093)</f>
      </c>
      <c r="W2093" t="str">
        <f>IF(TRIM(INDEX(connections!$A:$A,ROW()))="","",TRIM(INDEX(connections!$A:$A,ROW())))</f>
      </c>
      <c r="X2093" t="str">
        <f>IF($W2093="","",TRIM(INDEX(connections!$B:$B,ROW())))</f>
      </c>
      <c r="Y2093">
        <f>IF($W2093="","",IFERROR(MATCH($W2093,$A$2:$A$2000,0),""))</f>
      </c>
      <c r="Z2093">
        <f>IF($X2093="","",IFERROR(MATCH($X2093,$A$2:$A$2000,0),""))</f>
      </c>
      <c r="AA2093" t="str">
        <f>IF($Y2093="","",INDEX($P$2:$P$2000,$Y2093))</f>
      </c>
      <c r="AB2093" t="str">
        <f>IF($Z2093="","",INDEX($P$2:$P$2000,$Z2093))</f>
      </c>
      <c r="AC2093">
        <f>IF(AND($AA2093="Yes",$AB2093="Yes"),1,"")</f>
      </c>
      <c r="AD2093">
        <f>IF(OR($Y2093="",$Z2093=""),"",IF(INDEX($C$2:$C$2000,$Y2093)=INDEX($C$2:$C$2000,$Z2093),0,1))</f>
      </c>
      <c r="AE2093">
        <f>IF($AC2093&lt;&gt;1,"",IF(AND(INDEX($AG$2:$AG$2000,$Y2093)=1,INDEX($AG$2:$AG$2000,$Z2093)=1),1,""))</f>
      </c>
      <c r="BF2093">
        <f>IF($Z2093="","",INDEX($AO$2:$AO$2000,$Z2093))</f>
      </c>
      <c r="BG2093">
        <f>IF($Z2093="","",INDEX($AP$2:$AP$2000,$Z2093))</f>
      </c>
      <c r="BH2093">
        <f>IF($Z2093="","",INDEX($AQ$2:$AQ$2000,$Z2093))</f>
      </c>
      <c r="BI2093">
        <f>IF($Z2093="","",INDEX($AR$2:$AR$2000,$Z2093))</f>
      </c>
      <c r="BJ2093">
        <f>IF($Z2093="","",INDEX($AS$2:$AS$2000,$Z2093))</f>
      </c>
      <c r="BK2093">
        <f>IF($Z2093="","",INDEX($AT$2:$AT$2000,$Z2093))</f>
      </c>
      <c r="BL2093">
        <f>IF($Z2093="","",INDEX($AU$2:$AU$2000,$Z2093))</f>
      </c>
      <c r="BM2093">
        <f>IF($Z2093="","",INDEX($AV$2:$AV$2000,$Z2093))</f>
      </c>
      <c r="BN2093">
        <f>IF($Z2093="","",INDEX($AW$2:$AW$2000,$Z2093))</f>
      </c>
      <c r="BO2093">
        <f>IF($Z2093="","",INDEX($AX$2:$AX$2000,$Z2093))</f>
      </c>
      <c r="BP2093">
        <f>IF($Z2093="","",INDEX($AY$2:$AY$2000,$Z2093))</f>
      </c>
      <c r="BQ2093">
        <f>IF($Z2093="","",INDEX($AZ$2:$AZ$2000,$Z2093))</f>
      </c>
      <c r="BR2093">
        <f>IF($Z2093="","",INDEX($BA$2:$BA$2000,$Z2093))</f>
      </c>
      <c r="BS2093">
        <f>IF($Z2093="","",INDEX($BB$2:$BB$2000,$Z2093))</f>
      </c>
      <c r="BT2093">
        <f>IF($Z2093="","",INDEX($BC$2:$BC$2000,$Z2093))</f>
      </c>
      <c r="BY2093" t="str">
        <f>IF($Y2093="","",INDEX($AH$2:$AH$2000,$Y2093)&amp;"")</f>
      </c>
      <c r="BZ2093" t="str">
        <f>IF($Z2093="","",INDEX($AH$2:$AH$2000,$Z2093)&amp;"")</f>
      </c>
      <c r="CA2093">
        <f>IF($Y2093="","",INDEX($BV$2:$BV$2000,$Y2093))</f>
      </c>
      <c r="CB2093">
        <f>IF($Z2093="","",INDEX($BV$2:$BV$2000,$Z2093))</f>
      </c>
    </row>
    <row r="2094">
      <c r="T2094">
        <f>IF($Y2094="","",INDEX($B$2:$B$2000,$Y2094))</f>
      </c>
      <c r="U2094">
        <f>IF($Z2094="","",INDEX($B$2:$B$2000,$Z2094))</f>
      </c>
      <c r="V2094">
        <f>IF(OR($T2094="",$U2094=""),"",$U2094-$T2094)</f>
      </c>
      <c r="W2094" t="str">
        <f>IF(TRIM(INDEX(connections!$A:$A,ROW()))="","",TRIM(INDEX(connections!$A:$A,ROW())))</f>
      </c>
      <c r="X2094" t="str">
        <f>IF($W2094="","",TRIM(INDEX(connections!$B:$B,ROW())))</f>
      </c>
      <c r="Y2094">
        <f>IF($W2094="","",IFERROR(MATCH($W2094,$A$2:$A$2000,0),""))</f>
      </c>
      <c r="Z2094">
        <f>IF($X2094="","",IFERROR(MATCH($X2094,$A$2:$A$2000,0),""))</f>
      </c>
      <c r="AA2094" t="str">
        <f>IF($Y2094="","",INDEX($P$2:$P$2000,$Y2094))</f>
      </c>
      <c r="AB2094" t="str">
        <f>IF($Z2094="","",INDEX($P$2:$P$2000,$Z2094))</f>
      </c>
      <c r="AC2094">
        <f>IF(AND($AA2094="Yes",$AB2094="Yes"),1,"")</f>
      </c>
      <c r="AD2094">
        <f>IF(OR($Y2094="",$Z2094=""),"",IF(INDEX($C$2:$C$2000,$Y2094)=INDEX($C$2:$C$2000,$Z2094),0,1))</f>
      </c>
      <c r="AE2094">
        <f>IF($AC2094&lt;&gt;1,"",IF(AND(INDEX($AG$2:$AG$2000,$Y2094)=1,INDEX($AG$2:$AG$2000,$Z2094)=1),1,""))</f>
      </c>
      <c r="BF2094">
        <f>IF($Z2094="","",INDEX($AO$2:$AO$2000,$Z2094))</f>
      </c>
      <c r="BG2094">
        <f>IF($Z2094="","",INDEX($AP$2:$AP$2000,$Z2094))</f>
      </c>
      <c r="BH2094">
        <f>IF($Z2094="","",INDEX($AQ$2:$AQ$2000,$Z2094))</f>
      </c>
      <c r="BI2094">
        <f>IF($Z2094="","",INDEX($AR$2:$AR$2000,$Z2094))</f>
      </c>
      <c r="BJ2094">
        <f>IF($Z2094="","",INDEX($AS$2:$AS$2000,$Z2094))</f>
      </c>
      <c r="BK2094">
        <f>IF($Z2094="","",INDEX($AT$2:$AT$2000,$Z2094))</f>
      </c>
      <c r="BL2094">
        <f>IF($Z2094="","",INDEX($AU$2:$AU$2000,$Z2094))</f>
      </c>
      <c r="BM2094">
        <f>IF($Z2094="","",INDEX($AV$2:$AV$2000,$Z2094))</f>
      </c>
      <c r="BN2094">
        <f>IF($Z2094="","",INDEX($AW$2:$AW$2000,$Z2094))</f>
      </c>
      <c r="BO2094">
        <f>IF($Z2094="","",INDEX($AX$2:$AX$2000,$Z2094))</f>
      </c>
      <c r="BP2094">
        <f>IF($Z2094="","",INDEX($AY$2:$AY$2000,$Z2094))</f>
      </c>
      <c r="BQ2094">
        <f>IF($Z2094="","",INDEX($AZ$2:$AZ$2000,$Z2094))</f>
      </c>
      <c r="BR2094">
        <f>IF($Z2094="","",INDEX($BA$2:$BA$2000,$Z2094))</f>
      </c>
      <c r="BS2094">
        <f>IF($Z2094="","",INDEX($BB$2:$BB$2000,$Z2094))</f>
      </c>
      <c r="BT2094">
        <f>IF($Z2094="","",INDEX($BC$2:$BC$2000,$Z2094))</f>
      </c>
      <c r="BY2094" t="str">
        <f>IF($Y2094="","",INDEX($AH$2:$AH$2000,$Y2094)&amp;"")</f>
      </c>
      <c r="BZ2094" t="str">
        <f>IF($Z2094="","",INDEX($AH$2:$AH$2000,$Z2094)&amp;"")</f>
      </c>
      <c r="CA2094">
        <f>IF($Y2094="","",INDEX($BV$2:$BV$2000,$Y2094))</f>
      </c>
      <c r="CB2094">
        <f>IF($Z2094="","",INDEX($BV$2:$BV$2000,$Z2094))</f>
      </c>
    </row>
    <row r="2095">
      <c r="T2095">
        <f>IF($Y2095="","",INDEX($B$2:$B$2000,$Y2095))</f>
      </c>
      <c r="U2095">
        <f>IF($Z2095="","",INDEX($B$2:$B$2000,$Z2095))</f>
      </c>
      <c r="V2095">
        <f>IF(OR($T2095="",$U2095=""),"",$U2095-$T2095)</f>
      </c>
      <c r="W2095" t="str">
        <f>IF(TRIM(INDEX(connections!$A:$A,ROW()))="","",TRIM(INDEX(connections!$A:$A,ROW())))</f>
      </c>
      <c r="X2095" t="str">
        <f>IF($W2095="","",TRIM(INDEX(connections!$B:$B,ROW())))</f>
      </c>
      <c r="Y2095">
        <f>IF($W2095="","",IFERROR(MATCH($W2095,$A$2:$A$2000,0),""))</f>
      </c>
      <c r="Z2095">
        <f>IF($X2095="","",IFERROR(MATCH($X2095,$A$2:$A$2000,0),""))</f>
      </c>
      <c r="AA2095" t="str">
        <f>IF($Y2095="","",INDEX($P$2:$P$2000,$Y2095))</f>
      </c>
      <c r="AB2095" t="str">
        <f>IF($Z2095="","",INDEX($P$2:$P$2000,$Z2095))</f>
      </c>
      <c r="AC2095">
        <f>IF(AND($AA2095="Yes",$AB2095="Yes"),1,"")</f>
      </c>
      <c r="AD2095">
        <f>IF(OR($Y2095="",$Z2095=""),"",IF(INDEX($C$2:$C$2000,$Y2095)=INDEX($C$2:$C$2000,$Z2095),0,1))</f>
      </c>
      <c r="AE2095">
        <f>IF($AC2095&lt;&gt;1,"",IF(AND(INDEX($AG$2:$AG$2000,$Y2095)=1,INDEX($AG$2:$AG$2000,$Z2095)=1),1,""))</f>
      </c>
      <c r="BF2095">
        <f>IF($Z2095="","",INDEX($AO$2:$AO$2000,$Z2095))</f>
      </c>
      <c r="BG2095">
        <f>IF($Z2095="","",INDEX($AP$2:$AP$2000,$Z2095))</f>
      </c>
      <c r="BH2095">
        <f>IF($Z2095="","",INDEX($AQ$2:$AQ$2000,$Z2095))</f>
      </c>
      <c r="BI2095">
        <f>IF($Z2095="","",INDEX($AR$2:$AR$2000,$Z2095))</f>
      </c>
      <c r="BJ2095">
        <f>IF($Z2095="","",INDEX($AS$2:$AS$2000,$Z2095))</f>
      </c>
      <c r="BK2095">
        <f>IF($Z2095="","",INDEX($AT$2:$AT$2000,$Z2095))</f>
      </c>
      <c r="BL2095">
        <f>IF($Z2095="","",INDEX($AU$2:$AU$2000,$Z2095))</f>
      </c>
      <c r="BM2095">
        <f>IF($Z2095="","",INDEX($AV$2:$AV$2000,$Z2095))</f>
      </c>
      <c r="BN2095">
        <f>IF($Z2095="","",INDEX($AW$2:$AW$2000,$Z2095))</f>
      </c>
      <c r="BO2095">
        <f>IF($Z2095="","",INDEX($AX$2:$AX$2000,$Z2095))</f>
      </c>
      <c r="BP2095">
        <f>IF($Z2095="","",INDEX($AY$2:$AY$2000,$Z2095))</f>
      </c>
      <c r="BQ2095">
        <f>IF($Z2095="","",INDEX($AZ$2:$AZ$2000,$Z2095))</f>
      </c>
      <c r="BR2095">
        <f>IF($Z2095="","",INDEX($BA$2:$BA$2000,$Z2095))</f>
      </c>
      <c r="BS2095">
        <f>IF($Z2095="","",INDEX($BB$2:$BB$2000,$Z2095))</f>
      </c>
      <c r="BT2095">
        <f>IF($Z2095="","",INDEX($BC$2:$BC$2000,$Z2095))</f>
      </c>
      <c r="BY2095" t="str">
        <f>IF($Y2095="","",INDEX($AH$2:$AH$2000,$Y2095)&amp;"")</f>
      </c>
      <c r="BZ2095" t="str">
        <f>IF($Z2095="","",INDEX($AH$2:$AH$2000,$Z2095)&amp;"")</f>
      </c>
      <c r="CA2095">
        <f>IF($Y2095="","",INDEX($BV$2:$BV$2000,$Y2095))</f>
      </c>
      <c r="CB2095">
        <f>IF($Z2095="","",INDEX($BV$2:$BV$2000,$Z2095))</f>
      </c>
    </row>
    <row r="2096">
      <c r="T2096">
        <f>IF($Y2096="","",INDEX($B$2:$B$2000,$Y2096))</f>
      </c>
      <c r="U2096">
        <f>IF($Z2096="","",INDEX($B$2:$B$2000,$Z2096))</f>
      </c>
      <c r="V2096">
        <f>IF(OR($T2096="",$U2096=""),"",$U2096-$T2096)</f>
      </c>
      <c r="W2096" t="str">
        <f>IF(TRIM(INDEX(connections!$A:$A,ROW()))="","",TRIM(INDEX(connections!$A:$A,ROW())))</f>
      </c>
      <c r="X2096" t="str">
        <f>IF($W2096="","",TRIM(INDEX(connections!$B:$B,ROW())))</f>
      </c>
      <c r="Y2096">
        <f>IF($W2096="","",IFERROR(MATCH($W2096,$A$2:$A$2000,0),""))</f>
      </c>
      <c r="Z2096">
        <f>IF($X2096="","",IFERROR(MATCH($X2096,$A$2:$A$2000,0),""))</f>
      </c>
      <c r="AA2096" t="str">
        <f>IF($Y2096="","",INDEX($P$2:$P$2000,$Y2096))</f>
      </c>
      <c r="AB2096" t="str">
        <f>IF($Z2096="","",INDEX($P$2:$P$2000,$Z2096))</f>
      </c>
      <c r="AC2096">
        <f>IF(AND($AA2096="Yes",$AB2096="Yes"),1,"")</f>
      </c>
      <c r="AD2096">
        <f>IF(OR($Y2096="",$Z2096=""),"",IF(INDEX($C$2:$C$2000,$Y2096)=INDEX($C$2:$C$2000,$Z2096),0,1))</f>
      </c>
      <c r="AE2096">
        <f>IF($AC2096&lt;&gt;1,"",IF(AND(INDEX($AG$2:$AG$2000,$Y2096)=1,INDEX($AG$2:$AG$2000,$Z2096)=1),1,""))</f>
      </c>
      <c r="BF2096">
        <f>IF($Z2096="","",INDEX($AO$2:$AO$2000,$Z2096))</f>
      </c>
      <c r="BG2096">
        <f>IF($Z2096="","",INDEX($AP$2:$AP$2000,$Z2096))</f>
      </c>
      <c r="BH2096">
        <f>IF($Z2096="","",INDEX($AQ$2:$AQ$2000,$Z2096))</f>
      </c>
      <c r="BI2096">
        <f>IF($Z2096="","",INDEX($AR$2:$AR$2000,$Z2096))</f>
      </c>
      <c r="BJ2096">
        <f>IF($Z2096="","",INDEX($AS$2:$AS$2000,$Z2096))</f>
      </c>
      <c r="BK2096">
        <f>IF($Z2096="","",INDEX($AT$2:$AT$2000,$Z2096))</f>
      </c>
      <c r="BL2096">
        <f>IF($Z2096="","",INDEX($AU$2:$AU$2000,$Z2096))</f>
      </c>
      <c r="BM2096">
        <f>IF($Z2096="","",INDEX($AV$2:$AV$2000,$Z2096))</f>
      </c>
      <c r="BN2096">
        <f>IF($Z2096="","",INDEX($AW$2:$AW$2000,$Z2096))</f>
      </c>
      <c r="BO2096">
        <f>IF($Z2096="","",INDEX($AX$2:$AX$2000,$Z2096))</f>
      </c>
      <c r="BP2096">
        <f>IF($Z2096="","",INDEX($AY$2:$AY$2000,$Z2096))</f>
      </c>
      <c r="BQ2096">
        <f>IF($Z2096="","",INDEX($AZ$2:$AZ$2000,$Z2096))</f>
      </c>
      <c r="BR2096">
        <f>IF($Z2096="","",INDEX($BA$2:$BA$2000,$Z2096))</f>
      </c>
      <c r="BS2096">
        <f>IF($Z2096="","",INDEX($BB$2:$BB$2000,$Z2096))</f>
      </c>
      <c r="BT2096">
        <f>IF($Z2096="","",INDEX($BC$2:$BC$2000,$Z2096))</f>
      </c>
      <c r="BY2096" t="str">
        <f>IF($Y2096="","",INDEX($AH$2:$AH$2000,$Y2096)&amp;"")</f>
      </c>
      <c r="BZ2096" t="str">
        <f>IF($Z2096="","",INDEX($AH$2:$AH$2000,$Z2096)&amp;"")</f>
      </c>
      <c r="CA2096">
        <f>IF($Y2096="","",INDEX($BV$2:$BV$2000,$Y2096))</f>
      </c>
      <c r="CB2096">
        <f>IF($Z2096="","",INDEX($BV$2:$BV$2000,$Z2096))</f>
      </c>
    </row>
    <row r="2097">
      <c r="T2097">
        <f>IF($Y2097="","",INDEX($B$2:$B$2000,$Y2097))</f>
      </c>
      <c r="U2097">
        <f>IF($Z2097="","",INDEX($B$2:$B$2000,$Z2097))</f>
      </c>
      <c r="V2097">
        <f>IF(OR($T2097="",$U2097=""),"",$U2097-$T2097)</f>
      </c>
      <c r="W2097" t="str">
        <f>IF(TRIM(INDEX(connections!$A:$A,ROW()))="","",TRIM(INDEX(connections!$A:$A,ROW())))</f>
      </c>
      <c r="X2097" t="str">
        <f>IF($W2097="","",TRIM(INDEX(connections!$B:$B,ROW())))</f>
      </c>
      <c r="Y2097">
        <f>IF($W2097="","",IFERROR(MATCH($W2097,$A$2:$A$2000,0),""))</f>
      </c>
      <c r="Z2097">
        <f>IF($X2097="","",IFERROR(MATCH($X2097,$A$2:$A$2000,0),""))</f>
      </c>
      <c r="AA2097" t="str">
        <f>IF($Y2097="","",INDEX($P$2:$P$2000,$Y2097))</f>
      </c>
      <c r="AB2097" t="str">
        <f>IF($Z2097="","",INDEX($P$2:$P$2000,$Z2097))</f>
      </c>
      <c r="AC2097">
        <f>IF(AND($AA2097="Yes",$AB2097="Yes"),1,"")</f>
      </c>
      <c r="AD2097">
        <f>IF(OR($Y2097="",$Z2097=""),"",IF(INDEX($C$2:$C$2000,$Y2097)=INDEX($C$2:$C$2000,$Z2097),0,1))</f>
      </c>
      <c r="AE2097">
        <f>IF($AC2097&lt;&gt;1,"",IF(AND(INDEX($AG$2:$AG$2000,$Y2097)=1,INDEX($AG$2:$AG$2000,$Z2097)=1),1,""))</f>
      </c>
      <c r="BF2097">
        <f>IF($Z2097="","",INDEX($AO$2:$AO$2000,$Z2097))</f>
      </c>
      <c r="BG2097">
        <f>IF($Z2097="","",INDEX($AP$2:$AP$2000,$Z2097))</f>
      </c>
      <c r="BH2097">
        <f>IF($Z2097="","",INDEX($AQ$2:$AQ$2000,$Z2097))</f>
      </c>
      <c r="BI2097">
        <f>IF($Z2097="","",INDEX($AR$2:$AR$2000,$Z2097))</f>
      </c>
      <c r="BJ2097">
        <f>IF($Z2097="","",INDEX($AS$2:$AS$2000,$Z2097))</f>
      </c>
      <c r="BK2097">
        <f>IF($Z2097="","",INDEX($AT$2:$AT$2000,$Z2097))</f>
      </c>
      <c r="BL2097">
        <f>IF($Z2097="","",INDEX($AU$2:$AU$2000,$Z2097))</f>
      </c>
      <c r="BM2097">
        <f>IF($Z2097="","",INDEX($AV$2:$AV$2000,$Z2097))</f>
      </c>
      <c r="BN2097">
        <f>IF($Z2097="","",INDEX($AW$2:$AW$2000,$Z2097))</f>
      </c>
      <c r="BO2097">
        <f>IF($Z2097="","",INDEX($AX$2:$AX$2000,$Z2097))</f>
      </c>
      <c r="BP2097">
        <f>IF($Z2097="","",INDEX($AY$2:$AY$2000,$Z2097))</f>
      </c>
      <c r="BQ2097">
        <f>IF($Z2097="","",INDEX($AZ$2:$AZ$2000,$Z2097))</f>
      </c>
      <c r="BR2097">
        <f>IF($Z2097="","",INDEX($BA$2:$BA$2000,$Z2097))</f>
      </c>
      <c r="BS2097">
        <f>IF($Z2097="","",INDEX($BB$2:$BB$2000,$Z2097))</f>
      </c>
      <c r="BT2097">
        <f>IF($Z2097="","",INDEX($BC$2:$BC$2000,$Z2097))</f>
      </c>
      <c r="BY2097" t="str">
        <f>IF($Y2097="","",INDEX($AH$2:$AH$2000,$Y2097)&amp;"")</f>
      </c>
      <c r="BZ2097" t="str">
        <f>IF($Z2097="","",INDEX($AH$2:$AH$2000,$Z2097)&amp;"")</f>
      </c>
      <c r="CA2097">
        <f>IF($Y2097="","",INDEX($BV$2:$BV$2000,$Y2097))</f>
      </c>
      <c r="CB2097">
        <f>IF($Z2097="","",INDEX($BV$2:$BV$2000,$Z2097))</f>
      </c>
    </row>
    <row r="2098">
      <c r="T2098">
        <f>IF($Y2098="","",INDEX($B$2:$B$2000,$Y2098))</f>
      </c>
      <c r="U2098">
        <f>IF($Z2098="","",INDEX($B$2:$B$2000,$Z2098))</f>
      </c>
      <c r="V2098">
        <f>IF(OR($T2098="",$U2098=""),"",$U2098-$T2098)</f>
      </c>
      <c r="W2098" t="str">
        <f>IF(TRIM(INDEX(connections!$A:$A,ROW()))="","",TRIM(INDEX(connections!$A:$A,ROW())))</f>
      </c>
      <c r="X2098" t="str">
        <f>IF($W2098="","",TRIM(INDEX(connections!$B:$B,ROW())))</f>
      </c>
      <c r="Y2098">
        <f>IF($W2098="","",IFERROR(MATCH($W2098,$A$2:$A$2000,0),""))</f>
      </c>
      <c r="Z2098">
        <f>IF($X2098="","",IFERROR(MATCH($X2098,$A$2:$A$2000,0),""))</f>
      </c>
      <c r="AA2098" t="str">
        <f>IF($Y2098="","",INDEX($P$2:$P$2000,$Y2098))</f>
      </c>
      <c r="AB2098" t="str">
        <f>IF($Z2098="","",INDEX($P$2:$P$2000,$Z2098))</f>
      </c>
      <c r="AC2098">
        <f>IF(AND($AA2098="Yes",$AB2098="Yes"),1,"")</f>
      </c>
      <c r="AD2098">
        <f>IF(OR($Y2098="",$Z2098=""),"",IF(INDEX($C$2:$C$2000,$Y2098)=INDEX($C$2:$C$2000,$Z2098),0,1))</f>
      </c>
      <c r="AE2098">
        <f>IF($AC2098&lt;&gt;1,"",IF(AND(INDEX($AG$2:$AG$2000,$Y2098)=1,INDEX($AG$2:$AG$2000,$Z2098)=1),1,""))</f>
      </c>
      <c r="BF2098">
        <f>IF($Z2098="","",INDEX($AO$2:$AO$2000,$Z2098))</f>
      </c>
      <c r="BG2098">
        <f>IF($Z2098="","",INDEX($AP$2:$AP$2000,$Z2098))</f>
      </c>
      <c r="BH2098">
        <f>IF($Z2098="","",INDEX($AQ$2:$AQ$2000,$Z2098))</f>
      </c>
      <c r="BI2098">
        <f>IF($Z2098="","",INDEX($AR$2:$AR$2000,$Z2098))</f>
      </c>
      <c r="BJ2098">
        <f>IF($Z2098="","",INDEX($AS$2:$AS$2000,$Z2098))</f>
      </c>
      <c r="BK2098">
        <f>IF($Z2098="","",INDEX($AT$2:$AT$2000,$Z2098))</f>
      </c>
      <c r="BL2098">
        <f>IF($Z2098="","",INDEX($AU$2:$AU$2000,$Z2098))</f>
      </c>
      <c r="BM2098">
        <f>IF($Z2098="","",INDEX($AV$2:$AV$2000,$Z2098))</f>
      </c>
      <c r="BN2098">
        <f>IF($Z2098="","",INDEX($AW$2:$AW$2000,$Z2098))</f>
      </c>
      <c r="BO2098">
        <f>IF($Z2098="","",INDEX($AX$2:$AX$2000,$Z2098))</f>
      </c>
      <c r="BP2098">
        <f>IF($Z2098="","",INDEX($AY$2:$AY$2000,$Z2098))</f>
      </c>
      <c r="BQ2098">
        <f>IF($Z2098="","",INDEX($AZ$2:$AZ$2000,$Z2098))</f>
      </c>
      <c r="BR2098">
        <f>IF($Z2098="","",INDEX($BA$2:$BA$2000,$Z2098))</f>
      </c>
      <c r="BS2098">
        <f>IF($Z2098="","",INDEX($BB$2:$BB$2000,$Z2098))</f>
      </c>
      <c r="BT2098">
        <f>IF($Z2098="","",INDEX($BC$2:$BC$2000,$Z2098))</f>
      </c>
      <c r="BY2098" t="str">
        <f>IF($Y2098="","",INDEX($AH$2:$AH$2000,$Y2098)&amp;"")</f>
      </c>
      <c r="BZ2098" t="str">
        <f>IF($Z2098="","",INDEX($AH$2:$AH$2000,$Z2098)&amp;"")</f>
      </c>
      <c r="CA2098">
        <f>IF($Y2098="","",INDEX($BV$2:$BV$2000,$Y2098))</f>
      </c>
      <c r="CB2098">
        <f>IF($Z2098="","",INDEX($BV$2:$BV$2000,$Z2098))</f>
      </c>
    </row>
    <row r="2099">
      <c r="T2099">
        <f>IF($Y2099="","",INDEX($B$2:$B$2000,$Y2099))</f>
      </c>
      <c r="U2099">
        <f>IF($Z2099="","",INDEX($B$2:$B$2000,$Z2099))</f>
      </c>
      <c r="V2099">
        <f>IF(OR($T2099="",$U2099=""),"",$U2099-$T2099)</f>
      </c>
      <c r="W2099" t="str">
        <f>IF(TRIM(INDEX(connections!$A:$A,ROW()))="","",TRIM(INDEX(connections!$A:$A,ROW())))</f>
      </c>
      <c r="X2099" t="str">
        <f>IF($W2099="","",TRIM(INDEX(connections!$B:$B,ROW())))</f>
      </c>
      <c r="Y2099">
        <f>IF($W2099="","",IFERROR(MATCH($W2099,$A$2:$A$2000,0),""))</f>
      </c>
      <c r="Z2099">
        <f>IF($X2099="","",IFERROR(MATCH($X2099,$A$2:$A$2000,0),""))</f>
      </c>
      <c r="AA2099" t="str">
        <f>IF($Y2099="","",INDEX($P$2:$P$2000,$Y2099))</f>
      </c>
      <c r="AB2099" t="str">
        <f>IF($Z2099="","",INDEX($P$2:$P$2000,$Z2099))</f>
      </c>
      <c r="AC2099">
        <f>IF(AND($AA2099="Yes",$AB2099="Yes"),1,"")</f>
      </c>
      <c r="AD2099">
        <f>IF(OR($Y2099="",$Z2099=""),"",IF(INDEX($C$2:$C$2000,$Y2099)=INDEX($C$2:$C$2000,$Z2099),0,1))</f>
      </c>
      <c r="AE2099">
        <f>IF($AC2099&lt;&gt;1,"",IF(AND(INDEX($AG$2:$AG$2000,$Y2099)=1,INDEX($AG$2:$AG$2000,$Z2099)=1),1,""))</f>
      </c>
      <c r="BF2099">
        <f>IF($Z2099="","",INDEX($AO$2:$AO$2000,$Z2099))</f>
      </c>
      <c r="BG2099">
        <f>IF($Z2099="","",INDEX($AP$2:$AP$2000,$Z2099))</f>
      </c>
      <c r="BH2099">
        <f>IF($Z2099="","",INDEX($AQ$2:$AQ$2000,$Z2099))</f>
      </c>
      <c r="BI2099">
        <f>IF($Z2099="","",INDEX($AR$2:$AR$2000,$Z2099))</f>
      </c>
      <c r="BJ2099">
        <f>IF($Z2099="","",INDEX($AS$2:$AS$2000,$Z2099))</f>
      </c>
      <c r="BK2099">
        <f>IF($Z2099="","",INDEX($AT$2:$AT$2000,$Z2099))</f>
      </c>
      <c r="BL2099">
        <f>IF($Z2099="","",INDEX($AU$2:$AU$2000,$Z2099))</f>
      </c>
      <c r="BM2099">
        <f>IF($Z2099="","",INDEX($AV$2:$AV$2000,$Z2099))</f>
      </c>
      <c r="BN2099">
        <f>IF($Z2099="","",INDEX($AW$2:$AW$2000,$Z2099))</f>
      </c>
      <c r="BO2099">
        <f>IF($Z2099="","",INDEX($AX$2:$AX$2000,$Z2099))</f>
      </c>
      <c r="BP2099">
        <f>IF($Z2099="","",INDEX($AY$2:$AY$2000,$Z2099))</f>
      </c>
      <c r="BQ2099">
        <f>IF($Z2099="","",INDEX($AZ$2:$AZ$2000,$Z2099))</f>
      </c>
      <c r="BR2099">
        <f>IF($Z2099="","",INDEX($BA$2:$BA$2000,$Z2099))</f>
      </c>
      <c r="BS2099">
        <f>IF($Z2099="","",INDEX($BB$2:$BB$2000,$Z2099))</f>
      </c>
      <c r="BT2099">
        <f>IF($Z2099="","",INDEX($BC$2:$BC$2000,$Z2099))</f>
      </c>
      <c r="BY2099" t="str">
        <f>IF($Y2099="","",INDEX($AH$2:$AH$2000,$Y2099)&amp;"")</f>
      </c>
      <c r="BZ2099" t="str">
        <f>IF($Z2099="","",INDEX($AH$2:$AH$2000,$Z2099)&amp;"")</f>
      </c>
      <c r="CA2099">
        <f>IF($Y2099="","",INDEX($BV$2:$BV$2000,$Y2099))</f>
      </c>
      <c r="CB2099">
        <f>IF($Z2099="","",INDEX($BV$2:$BV$2000,$Z2099))</f>
      </c>
    </row>
    <row r="2100">
      <c r="T2100">
        <f>IF($Y2100="","",INDEX($B$2:$B$2000,$Y2100))</f>
      </c>
      <c r="U2100">
        <f>IF($Z2100="","",INDEX($B$2:$B$2000,$Z2100))</f>
      </c>
      <c r="V2100">
        <f>IF(OR($T2100="",$U2100=""),"",$U2100-$T2100)</f>
      </c>
      <c r="W2100" t="str">
        <f>IF(TRIM(INDEX(connections!$A:$A,ROW()))="","",TRIM(INDEX(connections!$A:$A,ROW())))</f>
      </c>
      <c r="X2100" t="str">
        <f>IF($W2100="","",TRIM(INDEX(connections!$B:$B,ROW())))</f>
      </c>
      <c r="Y2100">
        <f>IF($W2100="","",IFERROR(MATCH($W2100,$A$2:$A$2000,0),""))</f>
      </c>
      <c r="Z2100">
        <f>IF($X2100="","",IFERROR(MATCH($X2100,$A$2:$A$2000,0),""))</f>
      </c>
      <c r="AA2100" t="str">
        <f>IF($Y2100="","",INDEX($P$2:$P$2000,$Y2100))</f>
      </c>
      <c r="AB2100" t="str">
        <f>IF($Z2100="","",INDEX($P$2:$P$2000,$Z2100))</f>
      </c>
      <c r="AC2100">
        <f>IF(AND($AA2100="Yes",$AB2100="Yes"),1,"")</f>
      </c>
      <c r="AD2100">
        <f>IF(OR($Y2100="",$Z2100=""),"",IF(INDEX($C$2:$C$2000,$Y2100)=INDEX($C$2:$C$2000,$Z2100),0,1))</f>
      </c>
      <c r="AE2100">
        <f>IF($AC2100&lt;&gt;1,"",IF(AND(INDEX($AG$2:$AG$2000,$Y2100)=1,INDEX($AG$2:$AG$2000,$Z2100)=1),1,""))</f>
      </c>
      <c r="BF2100">
        <f>IF($Z2100="","",INDEX($AO$2:$AO$2000,$Z2100))</f>
      </c>
      <c r="BG2100">
        <f>IF($Z2100="","",INDEX($AP$2:$AP$2000,$Z2100))</f>
      </c>
      <c r="BH2100">
        <f>IF($Z2100="","",INDEX($AQ$2:$AQ$2000,$Z2100))</f>
      </c>
      <c r="BI2100">
        <f>IF($Z2100="","",INDEX($AR$2:$AR$2000,$Z2100))</f>
      </c>
      <c r="BJ2100">
        <f>IF($Z2100="","",INDEX($AS$2:$AS$2000,$Z2100))</f>
      </c>
      <c r="BK2100">
        <f>IF($Z2100="","",INDEX($AT$2:$AT$2000,$Z2100))</f>
      </c>
      <c r="BL2100">
        <f>IF($Z2100="","",INDEX($AU$2:$AU$2000,$Z2100))</f>
      </c>
      <c r="BM2100">
        <f>IF($Z2100="","",INDEX($AV$2:$AV$2000,$Z2100))</f>
      </c>
      <c r="BN2100">
        <f>IF($Z2100="","",INDEX($AW$2:$AW$2000,$Z2100))</f>
      </c>
      <c r="BO2100">
        <f>IF($Z2100="","",INDEX($AX$2:$AX$2000,$Z2100))</f>
      </c>
      <c r="BP2100">
        <f>IF($Z2100="","",INDEX($AY$2:$AY$2000,$Z2100))</f>
      </c>
      <c r="BQ2100">
        <f>IF($Z2100="","",INDEX($AZ$2:$AZ$2000,$Z2100))</f>
      </c>
      <c r="BR2100">
        <f>IF($Z2100="","",INDEX($BA$2:$BA$2000,$Z2100))</f>
      </c>
      <c r="BS2100">
        <f>IF($Z2100="","",INDEX($BB$2:$BB$2000,$Z2100))</f>
      </c>
      <c r="BT2100">
        <f>IF($Z2100="","",INDEX($BC$2:$BC$2000,$Z2100))</f>
      </c>
      <c r="BY2100" t="str">
        <f>IF($Y2100="","",INDEX($AH$2:$AH$2000,$Y2100)&amp;"")</f>
      </c>
      <c r="BZ2100" t="str">
        <f>IF($Z2100="","",INDEX($AH$2:$AH$2000,$Z2100)&amp;"")</f>
      </c>
      <c r="CA2100">
        <f>IF($Y2100="","",INDEX($BV$2:$BV$2000,$Y2100))</f>
      </c>
      <c r="CB2100">
        <f>IF($Z2100="","",INDEX($BV$2:$BV$2000,$Z2100))</f>
      </c>
    </row>
    <row r="2101">
      <c r="T2101">
        <f>IF($Y2101="","",INDEX($B$2:$B$2000,$Y2101))</f>
      </c>
      <c r="U2101">
        <f>IF($Z2101="","",INDEX($B$2:$B$2000,$Z2101))</f>
      </c>
      <c r="V2101">
        <f>IF(OR($T2101="",$U2101=""),"",$U2101-$T2101)</f>
      </c>
      <c r="W2101" t="str">
        <f>IF(TRIM(INDEX(connections!$A:$A,ROW()))="","",TRIM(INDEX(connections!$A:$A,ROW())))</f>
      </c>
      <c r="X2101" t="str">
        <f>IF($W2101="","",TRIM(INDEX(connections!$B:$B,ROW())))</f>
      </c>
      <c r="Y2101">
        <f>IF($W2101="","",IFERROR(MATCH($W2101,$A$2:$A$2000,0),""))</f>
      </c>
      <c r="Z2101">
        <f>IF($X2101="","",IFERROR(MATCH($X2101,$A$2:$A$2000,0),""))</f>
      </c>
      <c r="AA2101" t="str">
        <f>IF($Y2101="","",INDEX($P$2:$P$2000,$Y2101))</f>
      </c>
      <c r="AB2101" t="str">
        <f>IF($Z2101="","",INDEX($P$2:$P$2000,$Z2101))</f>
      </c>
      <c r="AC2101">
        <f>IF(AND($AA2101="Yes",$AB2101="Yes"),1,"")</f>
      </c>
      <c r="AD2101">
        <f>IF(OR($Y2101="",$Z2101=""),"",IF(INDEX($C$2:$C$2000,$Y2101)=INDEX($C$2:$C$2000,$Z2101),0,1))</f>
      </c>
      <c r="AE2101">
        <f>IF($AC2101&lt;&gt;1,"",IF(AND(INDEX($AG$2:$AG$2000,$Y2101)=1,INDEX($AG$2:$AG$2000,$Z2101)=1),1,""))</f>
      </c>
      <c r="BF2101">
        <f>IF($Z2101="","",INDEX($AO$2:$AO$2000,$Z2101))</f>
      </c>
      <c r="BG2101">
        <f>IF($Z2101="","",INDEX($AP$2:$AP$2000,$Z2101))</f>
      </c>
      <c r="BH2101">
        <f>IF($Z2101="","",INDEX($AQ$2:$AQ$2000,$Z2101))</f>
      </c>
      <c r="BI2101">
        <f>IF($Z2101="","",INDEX($AR$2:$AR$2000,$Z2101))</f>
      </c>
      <c r="BJ2101">
        <f>IF($Z2101="","",INDEX($AS$2:$AS$2000,$Z2101))</f>
      </c>
      <c r="BK2101">
        <f>IF($Z2101="","",INDEX($AT$2:$AT$2000,$Z2101))</f>
      </c>
      <c r="BL2101">
        <f>IF($Z2101="","",INDEX($AU$2:$AU$2000,$Z2101))</f>
      </c>
      <c r="BM2101">
        <f>IF($Z2101="","",INDEX($AV$2:$AV$2000,$Z2101))</f>
      </c>
      <c r="BN2101">
        <f>IF($Z2101="","",INDEX($AW$2:$AW$2000,$Z2101))</f>
      </c>
      <c r="BO2101">
        <f>IF($Z2101="","",INDEX($AX$2:$AX$2000,$Z2101))</f>
      </c>
      <c r="BP2101">
        <f>IF($Z2101="","",INDEX($AY$2:$AY$2000,$Z2101))</f>
      </c>
      <c r="BQ2101">
        <f>IF($Z2101="","",INDEX($AZ$2:$AZ$2000,$Z2101))</f>
      </c>
      <c r="BR2101">
        <f>IF($Z2101="","",INDEX($BA$2:$BA$2000,$Z2101))</f>
      </c>
      <c r="BS2101">
        <f>IF($Z2101="","",INDEX($BB$2:$BB$2000,$Z2101))</f>
      </c>
      <c r="BT2101">
        <f>IF($Z2101="","",INDEX($BC$2:$BC$2000,$Z2101))</f>
      </c>
      <c r="BY2101" t="str">
        <f>IF($Y2101="","",INDEX($AH$2:$AH$2000,$Y2101)&amp;"")</f>
      </c>
      <c r="BZ2101" t="str">
        <f>IF($Z2101="","",INDEX($AH$2:$AH$2000,$Z2101)&amp;"")</f>
      </c>
      <c r="CA2101">
        <f>IF($Y2101="","",INDEX($BV$2:$BV$2000,$Y2101))</f>
      </c>
      <c r="CB2101">
        <f>IF($Z2101="","",INDEX($BV$2:$BV$2000,$Z2101))</f>
      </c>
    </row>
    <row r="2102">
      <c r="T2102">
        <f>IF($Y2102="","",INDEX($B$2:$B$2000,$Y2102))</f>
      </c>
      <c r="U2102">
        <f>IF($Z2102="","",INDEX($B$2:$B$2000,$Z2102))</f>
      </c>
      <c r="V2102">
        <f>IF(OR($T2102="",$U2102=""),"",$U2102-$T2102)</f>
      </c>
      <c r="W2102" t="str">
        <f>IF(TRIM(INDEX(connections!$A:$A,ROW()))="","",TRIM(INDEX(connections!$A:$A,ROW())))</f>
      </c>
      <c r="X2102" t="str">
        <f>IF($W2102="","",TRIM(INDEX(connections!$B:$B,ROW())))</f>
      </c>
      <c r="Y2102">
        <f>IF($W2102="","",IFERROR(MATCH($W2102,$A$2:$A$2000,0),""))</f>
      </c>
      <c r="Z2102">
        <f>IF($X2102="","",IFERROR(MATCH($X2102,$A$2:$A$2000,0),""))</f>
      </c>
      <c r="AA2102" t="str">
        <f>IF($Y2102="","",INDEX($P$2:$P$2000,$Y2102))</f>
      </c>
      <c r="AB2102" t="str">
        <f>IF($Z2102="","",INDEX($P$2:$P$2000,$Z2102))</f>
      </c>
      <c r="AC2102">
        <f>IF(AND($AA2102="Yes",$AB2102="Yes"),1,"")</f>
      </c>
      <c r="AD2102">
        <f>IF(OR($Y2102="",$Z2102=""),"",IF(INDEX($C$2:$C$2000,$Y2102)=INDEX($C$2:$C$2000,$Z2102),0,1))</f>
      </c>
      <c r="AE2102">
        <f>IF($AC2102&lt;&gt;1,"",IF(AND(INDEX($AG$2:$AG$2000,$Y2102)=1,INDEX($AG$2:$AG$2000,$Z2102)=1),1,""))</f>
      </c>
      <c r="BF2102">
        <f>IF($Z2102="","",INDEX($AO$2:$AO$2000,$Z2102))</f>
      </c>
      <c r="BG2102">
        <f>IF($Z2102="","",INDEX($AP$2:$AP$2000,$Z2102))</f>
      </c>
      <c r="BH2102">
        <f>IF($Z2102="","",INDEX($AQ$2:$AQ$2000,$Z2102))</f>
      </c>
      <c r="BI2102">
        <f>IF($Z2102="","",INDEX($AR$2:$AR$2000,$Z2102))</f>
      </c>
      <c r="BJ2102">
        <f>IF($Z2102="","",INDEX($AS$2:$AS$2000,$Z2102))</f>
      </c>
      <c r="BK2102">
        <f>IF($Z2102="","",INDEX($AT$2:$AT$2000,$Z2102))</f>
      </c>
      <c r="BL2102">
        <f>IF($Z2102="","",INDEX($AU$2:$AU$2000,$Z2102))</f>
      </c>
      <c r="BM2102">
        <f>IF($Z2102="","",INDEX($AV$2:$AV$2000,$Z2102))</f>
      </c>
      <c r="BN2102">
        <f>IF($Z2102="","",INDEX($AW$2:$AW$2000,$Z2102))</f>
      </c>
      <c r="BO2102">
        <f>IF($Z2102="","",INDEX($AX$2:$AX$2000,$Z2102))</f>
      </c>
      <c r="BP2102">
        <f>IF($Z2102="","",INDEX($AY$2:$AY$2000,$Z2102))</f>
      </c>
      <c r="BQ2102">
        <f>IF($Z2102="","",INDEX($AZ$2:$AZ$2000,$Z2102))</f>
      </c>
      <c r="BR2102">
        <f>IF($Z2102="","",INDEX($BA$2:$BA$2000,$Z2102))</f>
      </c>
      <c r="BS2102">
        <f>IF($Z2102="","",INDEX($BB$2:$BB$2000,$Z2102))</f>
      </c>
      <c r="BT2102">
        <f>IF($Z2102="","",INDEX($BC$2:$BC$2000,$Z2102))</f>
      </c>
      <c r="BY2102" t="str">
        <f>IF($Y2102="","",INDEX($AH$2:$AH$2000,$Y2102)&amp;"")</f>
      </c>
      <c r="BZ2102" t="str">
        <f>IF($Z2102="","",INDEX($AH$2:$AH$2000,$Z2102)&amp;"")</f>
      </c>
      <c r="CA2102">
        <f>IF($Y2102="","",INDEX($BV$2:$BV$2000,$Y2102))</f>
      </c>
      <c r="CB2102">
        <f>IF($Z2102="","",INDEX($BV$2:$BV$2000,$Z2102))</f>
      </c>
    </row>
    <row r="2103">
      <c r="T2103">
        <f>IF($Y2103="","",INDEX($B$2:$B$2000,$Y2103))</f>
      </c>
      <c r="U2103">
        <f>IF($Z2103="","",INDEX($B$2:$B$2000,$Z2103))</f>
      </c>
      <c r="V2103">
        <f>IF(OR($T2103="",$U2103=""),"",$U2103-$T2103)</f>
      </c>
      <c r="W2103" t="str">
        <f>IF(TRIM(INDEX(connections!$A:$A,ROW()))="","",TRIM(INDEX(connections!$A:$A,ROW())))</f>
      </c>
      <c r="X2103" t="str">
        <f>IF($W2103="","",TRIM(INDEX(connections!$B:$B,ROW())))</f>
      </c>
      <c r="Y2103">
        <f>IF($W2103="","",IFERROR(MATCH($W2103,$A$2:$A$2000,0),""))</f>
      </c>
      <c r="Z2103">
        <f>IF($X2103="","",IFERROR(MATCH($X2103,$A$2:$A$2000,0),""))</f>
      </c>
      <c r="AA2103" t="str">
        <f>IF($Y2103="","",INDEX($P$2:$P$2000,$Y2103))</f>
      </c>
      <c r="AB2103" t="str">
        <f>IF($Z2103="","",INDEX($P$2:$P$2000,$Z2103))</f>
      </c>
      <c r="AC2103">
        <f>IF(AND($AA2103="Yes",$AB2103="Yes"),1,"")</f>
      </c>
      <c r="AD2103">
        <f>IF(OR($Y2103="",$Z2103=""),"",IF(INDEX($C$2:$C$2000,$Y2103)=INDEX($C$2:$C$2000,$Z2103),0,1))</f>
      </c>
      <c r="AE2103">
        <f>IF($AC2103&lt;&gt;1,"",IF(AND(INDEX($AG$2:$AG$2000,$Y2103)=1,INDEX($AG$2:$AG$2000,$Z2103)=1),1,""))</f>
      </c>
      <c r="BF2103">
        <f>IF($Z2103="","",INDEX($AO$2:$AO$2000,$Z2103))</f>
      </c>
      <c r="BG2103">
        <f>IF($Z2103="","",INDEX($AP$2:$AP$2000,$Z2103))</f>
      </c>
      <c r="BH2103">
        <f>IF($Z2103="","",INDEX($AQ$2:$AQ$2000,$Z2103))</f>
      </c>
      <c r="BI2103">
        <f>IF($Z2103="","",INDEX($AR$2:$AR$2000,$Z2103))</f>
      </c>
      <c r="BJ2103">
        <f>IF($Z2103="","",INDEX($AS$2:$AS$2000,$Z2103))</f>
      </c>
      <c r="BK2103">
        <f>IF($Z2103="","",INDEX($AT$2:$AT$2000,$Z2103))</f>
      </c>
      <c r="BL2103">
        <f>IF($Z2103="","",INDEX($AU$2:$AU$2000,$Z2103))</f>
      </c>
      <c r="BM2103">
        <f>IF($Z2103="","",INDEX($AV$2:$AV$2000,$Z2103))</f>
      </c>
      <c r="BN2103">
        <f>IF($Z2103="","",INDEX($AW$2:$AW$2000,$Z2103))</f>
      </c>
      <c r="BO2103">
        <f>IF($Z2103="","",INDEX($AX$2:$AX$2000,$Z2103))</f>
      </c>
      <c r="BP2103">
        <f>IF($Z2103="","",INDEX($AY$2:$AY$2000,$Z2103))</f>
      </c>
      <c r="BQ2103">
        <f>IF($Z2103="","",INDEX($AZ$2:$AZ$2000,$Z2103))</f>
      </c>
      <c r="BR2103">
        <f>IF($Z2103="","",INDEX($BA$2:$BA$2000,$Z2103))</f>
      </c>
      <c r="BS2103">
        <f>IF($Z2103="","",INDEX($BB$2:$BB$2000,$Z2103))</f>
      </c>
      <c r="BT2103">
        <f>IF($Z2103="","",INDEX($BC$2:$BC$2000,$Z2103))</f>
      </c>
      <c r="BY2103" t="str">
        <f>IF($Y2103="","",INDEX($AH$2:$AH$2000,$Y2103)&amp;"")</f>
      </c>
      <c r="BZ2103" t="str">
        <f>IF($Z2103="","",INDEX($AH$2:$AH$2000,$Z2103)&amp;"")</f>
      </c>
      <c r="CA2103">
        <f>IF($Y2103="","",INDEX($BV$2:$BV$2000,$Y2103))</f>
      </c>
      <c r="CB2103">
        <f>IF($Z2103="","",INDEX($BV$2:$BV$2000,$Z2103))</f>
      </c>
    </row>
    <row r="2104">
      <c r="T2104">
        <f>IF($Y2104="","",INDEX($B$2:$B$2000,$Y2104))</f>
      </c>
      <c r="U2104">
        <f>IF($Z2104="","",INDEX($B$2:$B$2000,$Z2104))</f>
      </c>
      <c r="V2104">
        <f>IF(OR($T2104="",$U2104=""),"",$U2104-$T2104)</f>
      </c>
      <c r="W2104" t="str">
        <f>IF(TRIM(INDEX(connections!$A:$A,ROW()))="","",TRIM(INDEX(connections!$A:$A,ROW())))</f>
      </c>
      <c r="X2104" t="str">
        <f>IF($W2104="","",TRIM(INDEX(connections!$B:$B,ROW())))</f>
      </c>
      <c r="Y2104">
        <f>IF($W2104="","",IFERROR(MATCH($W2104,$A$2:$A$2000,0),""))</f>
      </c>
      <c r="Z2104">
        <f>IF($X2104="","",IFERROR(MATCH($X2104,$A$2:$A$2000,0),""))</f>
      </c>
      <c r="AA2104" t="str">
        <f>IF($Y2104="","",INDEX($P$2:$P$2000,$Y2104))</f>
      </c>
      <c r="AB2104" t="str">
        <f>IF($Z2104="","",INDEX($P$2:$P$2000,$Z2104))</f>
      </c>
      <c r="AC2104">
        <f>IF(AND($AA2104="Yes",$AB2104="Yes"),1,"")</f>
      </c>
      <c r="AD2104">
        <f>IF(OR($Y2104="",$Z2104=""),"",IF(INDEX($C$2:$C$2000,$Y2104)=INDEX($C$2:$C$2000,$Z2104),0,1))</f>
      </c>
      <c r="AE2104">
        <f>IF($AC2104&lt;&gt;1,"",IF(AND(INDEX($AG$2:$AG$2000,$Y2104)=1,INDEX($AG$2:$AG$2000,$Z2104)=1),1,""))</f>
      </c>
      <c r="BF2104">
        <f>IF($Z2104="","",INDEX($AO$2:$AO$2000,$Z2104))</f>
      </c>
      <c r="BG2104">
        <f>IF($Z2104="","",INDEX($AP$2:$AP$2000,$Z2104))</f>
      </c>
      <c r="BH2104">
        <f>IF($Z2104="","",INDEX($AQ$2:$AQ$2000,$Z2104))</f>
      </c>
      <c r="BI2104">
        <f>IF($Z2104="","",INDEX($AR$2:$AR$2000,$Z2104))</f>
      </c>
      <c r="BJ2104">
        <f>IF($Z2104="","",INDEX($AS$2:$AS$2000,$Z2104))</f>
      </c>
      <c r="BK2104">
        <f>IF($Z2104="","",INDEX($AT$2:$AT$2000,$Z2104))</f>
      </c>
      <c r="BL2104">
        <f>IF($Z2104="","",INDEX($AU$2:$AU$2000,$Z2104))</f>
      </c>
      <c r="BM2104">
        <f>IF($Z2104="","",INDEX($AV$2:$AV$2000,$Z2104))</f>
      </c>
      <c r="BN2104">
        <f>IF($Z2104="","",INDEX($AW$2:$AW$2000,$Z2104))</f>
      </c>
      <c r="BO2104">
        <f>IF($Z2104="","",INDEX($AX$2:$AX$2000,$Z2104))</f>
      </c>
      <c r="BP2104">
        <f>IF($Z2104="","",INDEX($AY$2:$AY$2000,$Z2104))</f>
      </c>
      <c r="BQ2104">
        <f>IF($Z2104="","",INDEX($AZ$2:$AZ$2000,$Z2104))</f>
      </c>
      <c r="BR2104">
        <f>IF($Z2104="","",INDEX($BA$2:$BA$2000,$Z2104))</f>
      </c>
      <c r="BS2104">
        <f>IF($Z2104="","",INDEX($BB$2:$BB$2000,$Z2104))</f>
      </c>
      <c r="BT2104">
        <f>IF($Z2104="","",INDEX($BC$2:$BC$2000,$Z2104))</f>
      </c>
      <c r="BY2104" t="str">
        <f>IF($Y2104="","",INDEX($AH$2:$AH$2000,$Y2104)&amp;"")</f>
      </c>
      <c r="BZ2104" t="str">
        <f>IF($Z2104="","",INDEX($AH$2:$AH$2000,$Z2104)&amp;"")</f>
      </c>
      <c r="CA2104">
        <f>IF($Y2104="","",INDEX($BV$2:$BV$2000,$Y2104))</f>
      </c>
      <c r="CB2104">
        <f>IF($Z2104="","",INDEX($BV$2:$BV$2000,$Z2104))</f>
      </c>
    </row>
    <row r="2105">
      <c r="T2105">
        <f>IF($Y2105="","",INDEX($B$2:$B$2000,$Y2105))</f>
      </c>
      <c r="U2105">
        <f>IF($Z2105="","",INDEX($B$2:$B$2000,$Z2105))</f>
      </c>
      <c r="V2105">
        <f>IF(OR($T2105="",$U2105=""),"",$U2105-$T2105)</f>
      </c>
      <c r="W2105" t="str">
        <f>IF(TRIM(INDEX(connections!$A:$A,ROW()))="","",TRIM(INDEX(connections!$A:$A,ROW())))</f>
      </c>
      <c r="X2105" t="str">
        <f>IF($W2105="","",TRIM(INDEX(connections!$B:$B,ROW())))</f>
      </c>
      <c r="Y2105">
        <f>IF($W2105="","",IFERROR(MATCH($W2105,$A$2:$A$2000,0),""))</f>
      </c>
      <c r="Z2105">
        <f>IF($X2105="","",IFERROR(MATCH($X2105,$A$2:$A$2000,0),""))</f>
      </c>
      <c r="AA2105" t="str">
        <f>IF($Y2105="","",INDEX($P$2:$P$2000,$Y2105))</f>
      </c>
      <c r="AB2105" t="str">
        <f>IF($Z2105="","",INDEX($P$2:$P$2000,$Z2105))</f>
      </c>
      <c r="AC2105">
        <f>IF(AND($AA2105="Yes",$AB2105="Yes"),1,"")</f>
      </c>
      <c r="AD2105">
        <f>IF(OR($Y2105="",$Z2105=""),"",IF(INDEX($C$2:$C$2000,$Y2105)=INDEX($C$2:$C$2000,$Z2105),0,1))</f>
      </c>
      <c r="AE2105">
        <f>IF($AC2105&lt;&gt;1,"",IF(AND(INDEX($AG$2:$AG$2000,$Y2105)=1,INDEX($AG$2:$AG$2000,$Z2105)=1),1,""))</f>
      </c>
      <c r="BF2105">
        <f>IF($Z2105="","",INDEX($AO$2:$AO$2000,$Z2105))</f>
      </c>
      <c r="BG2105">
        <f>IF($Z2105="","",INDEX($AP$2:$AP$2000,$Z2105))</f>
      </c>
      <c r="BH2105">
        <f>IF($Z2105="","",INDEX($AQ$2:$AQ$2000,$Z2105))</f>
      </c>
      <c r="BI2105">
        <f>IF($Z2105="","",INDEX($AR$2:$AR$2000,$Z2105))</f>
      </c>
      <c r="BJ2105">
        <f>IF($Z2105="","",INDEX($AS$2:$AS$2000,$Z2105))</f>
      </c>
      <c r="BK2105">
        <f>IF($Z2105="","",INDEX($AT$2:$AT$2000,$Z2105))</f>
      </c>
      <c r="BL2105">
        <f>IF($Z2105="","",INDEX($AU$2:$AU$2000,$Z2105))</f>
      </c>
      <c r="BM2105">
        <f>IF($Z2105="","",INDEX($AV$2:$AV$2000,$Z2105))</f>
      </c>
      <c r="BN2105">
        <f>IF($Z2105="","",INDEX($AW$2:$AW$2000,$Z2105))</f>
      </c>
      <c r="BO2105">
        <f>IF($Z2105="","",INDEX($AX$2:$AX$2000,$Z2105))</f>
      </c>
      <c r="BP2105">
        <f>IF($Z2105="","",INDEX($AY$2:$AY$2000,$Z2105))</f>
      </c>
      <c r="BQ2105">
        <f>IF($Z2105="","",INDEX($AZ$2:$AZ$2000,$Z2105))</f>
      </c>
      <c r="BR2105">
        <f>IF($Z2105="","",INDEX($BA$2:$BA$2000,$Z2105))</f>
      </c>
      <c r="BS2105">
        <f>IF($Z2105="","",INDEX($BB$2:$BB$2000,$Z2105))</f>
      </c>
      <c r="BT2105">
        <f>IF($Z2105="","",INDEX($BC$2:$BC$2000,$Z2105))</f>
      </c>
      <c r="BY2105" t="str">
        <f>IF($Y2105="","",INDEX($AH$2:$AH$2000,$Y2105)&amp;"")</f>
      </c>
      <c r="BZ2105" t="str">
        <f>IF($Z2105="","",INDEX($AH$2:$AH$2000,$Z2105)&amp;"")</f>
      </c>
      <c r="CA2105">
        <f>IF($Y2105="","",INDEX($BV$2:$BV$2000,$Y2105))</f>
      </c>
      <c r="CB2105">
        <f>IF($Z2105="","",INDEX($BV$2:$BV$2000,$Z2105))</f>
      </c>
    </row>
    <row r="2106">
      <c r="T2106">
        <f>IF($Y2106="","",INDEX($B$2:$B$2000,$Y2106))</f>
      </c>
      <c r="U2106">
        <f>IF($Z2106="","",INDEX($B$2:$B$2000,$Z2106))</f>
      </c>
      <c r="V2106">
        <f>IF(OR($T2106="",$U2106=""),"",$U2106-$T2106)</f>
      </c>
      <c r="W2106" t="str">
        <f>IF(TRIM(INDEX(connections!$A:$A,ROW()))="","",TRIM(INDEX(connections!$A:$A,ROW())))</f>
      </c>
      <c r="X2106" t="str">
        <f>IF($W2106="","",TRIM(INDEX(connections!$B:$B,ROW())))</f>
      </c>
      <c r="Y2106">
        <f>IF($W2106="","",IFERROR(MATCH($W2106,$A$2:$A$2000,0),""))</f>
      </c>
      <c r="Z2106">
        <f>IF($X2106="","",IFERROR(MATCH($X2106,$A$2:$A$2000,0),""))</f>
      </c>
      <c r="AA2106" t="str">
        <f>IF($Y2106="","",INDEX($P$2:$P$2000,$Y2106))</f>
      </c>
      <c r="AB2106" t="str">
        <f>IF($Z2106="","",INDEX($P$2:$P$2000,$Z2106))</f>
      </c>
      <c r="AC2106">
        <f>IF(AND($AA2106="Yes",$AB2106="Yes"),1,"")</f>
      </c>
      <c r="AD2106">
        <f>IF(OR($Y2106="",$Z2106=""),"",IF(INDEX($C$2:$C$2000,$Y2106)=INDEX($C$2:$C$2000,$Z2106),0,1))</f>
      </c>
      <c r="AE2106">
        <f>IF($AC2106&lt;&gt;1,"",IF(AND(INDEX($AG$2:$AG$2000,$Y2106)=1,INDEX($AG$2:$AG$2000,$Z2106)=1),1,""))</f>
      </c>
      <c r="BF2106">
        <f>IF($Z2106="","",INDEX($AO$2:$AO$2000,$Z2106))</f>
      </c>
      <c r="BG2106">
        <f>IF($Z2106="","",INDEX($AP$2:$AP$2000,$Z2106))</f>
      </c>
      <c r="BH2106">
        <f>IF($Z2106="","",INDEX($AQ$2:$AQ$2000,$Z2106))</f>
      </c>
      <c r="BI2106">
        <f>IF($Z2106="","",INDEX($AR$2:$AR$2000,$Z2106))</f>
      </c>
      <c r="BJ2106">
        <f>IF($Z2106="","",INDEX($AS$2:$AS$2000,$Z2106))</f>
      </c>
      <c r="BK2106">
        <f>IF($Z2106="","",INDEX($AT$2:$AT$2000,$Z2106))</f>
      </c>
      <c r="BL2106">
        <f>IF($Z2106="","",INDEX($AU$2:$AU$2000,$Z2106))</f>
      </c>
      <c r="BM2106">
        <f>IF($Z2106="","",INDEX($AV$2:$AV$2000,$Z2106))</f>
      </c>
      <c r="BN2106">
        <f>IF($Z2106="","",INDEX($AW$2:$AW$2000,$Z2106))</f>
      </c>
      <c r="BO2106">
        <f>IF($Z2106="","",INDEX($AX$2:$AX$2000,$Z2106))</f>
      </c>
      <c r="BP2106">
        <f>IF($Z2106="","",INDEX($AY$2:$AY$2000,$Z2106))</f>
      </c>
      <c r="BQ2106">
        <f>IF($Z2106="","",INDEX($AZ$2:$AZ$2000,$Z2106))</f>
      </c>
      <c r="BR2106">
        <f>IF($Z2106="","",INDEX($BA$2:$BA$2000,$Z2106))</f>
      </c>
      <c r="BS2106">
        <f>IF($Z2106="","",INDEX($BB$2:$BB$2000,$Z2106))</f>
      </c>
      <c r="BT2106">
        <f>IF($Z2106="","",INDEX($BC$2:$BC$2000,$Z2106))</f>
      </c>
      <c r="BY2106" t="str">
        <f>IF($Y2106="","",INDEX($AH$2:$AH$2000,$Y2106)&amp;"")</f>
      </c>
      <c r="BZ2106" t="str">
        <f>IF($Z2106="","",INDEX($AH$2:$AH$2000,$Z2106)&amp;"")</f>
      </c>
      <c r="CA2106">
        <f>IF($Y2106="","",INDEX($BV$2:$BV$2000,$Y2106))</f>
      </c>
      <c r="CB2106">
        <f>IF($Z2106="","",INDEX($BV$2:$BV$2000,$Z2106))</f>
      </c>
    </row>
    <row r="2107">
      <c r="T2107">
        <f>IF($Y2107="","",INDEX($B$2:$B$2000,$Y2107))</f>
      </c>
      <c r="U2107">
        <f>IF($Z2107="","",INDEX($B$2:$B$2000,$Z2107))</f>
      </c>
      <c r="V2107">
        <f>IF(OR($T2107="",$U2107=""),"",$U2107-$T2107)</f>
      </c>
      <c r="W2107" t="str">
        <f>IF(TRIM(INDEX(connections!$A:$A,ROW()))="","",TRIM(INDEX(connections!$A:$A,ROW())))</f>
      </c>
      <c r="X2107" t="str">
        <f>IF($W2107="","",TRIM(INDEX(connections!$B:$B,ROW())))</f>
      </c>
      <c r="Y2107">
        <f>IF($W2107="","",IFERROR(MATCH($W2107,$A$2:$A$2000,0),""))</f>
      </c>
      <c r="Z2107">
        <f>IF($X2107="","",IFERROR(MATCH($X2107,$A$2:$A$2000,0),""))</f>
      </c>
      <c r="AA2107" t="str">
        <f>IF($Y2107="","",INDEX($P$2:$P$2000,$Y2107))</f>
      </c>
      <c r="AB2107" t="str">
        <f>IF($Z2107="","",INDEX($P$2:$P$2000,$Z2107))</f>
      </c>
      <c r="AC2107">
        <f>IF(AND($AA2107="Yes",$AB2107="Yes"),1,"")</f>
      </c>
      <c r="AD2107">
        <f>IF(OR($Y2107="",$Z2107=""),"",IF(INDEX($C$2:$C$2000,$Y2107)=INDEX($C$2:$C$2000,$Z2107),0,1))</f>
      </c>
      <c r="AE2107">
        <f>IF($AC2107&lt;&gt;1,"",IF(AND(INDEX($AG$2:$AG$2000,$Y2107)=1,INDEX($AG$2:$AG$2000,$Z2107)=1),1,""))</f>
      </c>
      <c r="BF2107">
        <f>IF($Z2107="","",INDEX($AO$2:$AO$2000,$Z2107))</f>
      </c>
      <c r="BG2107">
        <f>IF($Z2107="","",INDEX($AP$2:$AP$2000,$Z2107))</f>
      </c>
      <c r="BH2107">
        <f>IF($Z2107="","",INDEX($AQ$2:$AQ$2000,$Z2107))</f>
      </c>
      <c r="BI2107">
        <f>IF($Z2107="","",INDEX($AR$2:$AR$2000,$Z2107))</f>
      </c>
      <c r="BJ2107">
        <f>IF($Z2107="","",INDEX($AS$2:$AS$2000,$Z2107))</f>
      </c>
      <c r="BK2107">
        <f>IF($Z2107="","",INDEX($AT$2:$AT$2000,$Z2107))</f>
      </c>
      <c r="BL2107">
        <f>IF($Z2107="","",INDEX($AU$2:$AU$2000,$Z2107))</f>
      </c>
      <c r="BM2107">
        <f>IF($Z2107="","",INDEX($AV$2:$AV$2000,$Z2107))</f>
      </c>
      <c r="BN2107">
        <f>IF($Z2107="","",INDEX($AW$2:$AW$2000,$Z2107))</f>
      </c>
      <c r="BO2107">
        <f>IF($Z2107="","",INDEX($AX$2:$AX$2000,$Z2107))</f>
      </c>
      <c r="BP2107">
        <f>IF($Z2107="","",INDEX($AY$2:$AY$2000,$Z2107))</f>
      </c>
      <c r="BQ2107">
        <f>IF($Z2107="","",INDEX($AZ$2:$AZ$2000,$Z2107))</f>
      </c>
      <c r="BR2107">
        <f>IF($Z2107="","",INDEX($BA$2:$BA$2000,$Z2107))</f>
      </c>
      <c r="BS2107">
        <f>IF($Z2107="","",INDEX($BB$2:$BB$2000,$Z2107))</f>
      </c>
      <c r="BT2107">
        <f>IF($Z2107="","",INDEX($BC$2:$BC$2000,$Z2107))</f>
      </c>
      <c r="BY2107" t="str">
        <f>IF($Y2107="","",INDEX($AH$2:$AH$2000,$Y2107)&amp;"")</f>
      </c>
      <c r="BZ2107" t="str">
        <f>IF($Z2107="","",INDEX($AH$2:$AH$2000,$Z2107)&amp;"")</f>
      </c>
      <c r="CA2107">
        <f>IF($Y2107="","",INDEX($BV$2:$BV$2000,$Y2107))</f>
      </c>
      <c r="CB2107">
        <f>IF($Z2107="","",INDEX($BV$2:$BV$2000,$Z2107))</f>
      </c>
    </row>
    <row r="2108">
      <c r="T2108">
        <f>IF($Y2108="","",INDEX($B$2:$B$2000,$Y2108))</f>
      </c>
      <c r="U2108">
        <f>IF($Z2108="","",INDEX($B$2:$B$2000,$Z2108))</f>
      </c>
      <c r="V2108">
        <f>IF(OR($T2108="",$U2108=""),"",$U2108-$T2108)</f>
      </c>
      <c r="W2108" t="str">
        <f>IF(TRIM(INDEX(connections!$A:$A,ROW()))="","",TRIM(INDEX(connections!$A:$A,ROW())))</f>
      </c>
      <c r="X2108" t="str">
        <f>IF($W2108="","",TRIM(INDEX(connections!$B:$B,ROW())))</f>
      </c>
      <c r="Y2108">
        <f>IF($W2108="","",IFERROR(MATCH($W2108,$A$2:$A$2000,0),""))</f>
      </c>
      <c r="Z2108">
        <f>IF($X2108="","",IFERROR(MATCH($X2108,$A$2:$A$2000,0),""))</f>
      </c>
      <c r="AA2108" t="str">
        <f>IF($Y2108="","",INDEX($P$2:$P$2000,$Y2108))</f>
      </c>
      <c r="AB2108" t="str">
        <f>IF($Z2108="","",INDEX($P$2:$P$2000,$Z2108))</f>
      </c>
      <c r="AC2108">
        <f>IF(AND($AA2108="Yes",$AB2108="Yes"),1,"")</f>
      </c>
      <c r="AD2108">
        <f>IF(OR($Y2108="",$Z2108=""),"",IF(INDEX($C$2:$C$2000,$Y2108)=INDEX($C$2:$C$2000,$Z2108),0,1))</f>
      </c>
      <c r="AE2108">
        <f>IF($AC2108&lt;&gt;1,"",IF(AND(INDEX($AG$2:$AG$2000,$Y2108)=1,INDEX($AG$2:$AG$2000,$Z2108)=1),1,""))</f>
      </c>
      <c r="BF2108">
        <f>IF($Z2108="","",INDEX($AO$2:$AO$2000,$Z2108))</f>
      </c>
      <c r="BG2108">
        <f>IF($Z2108="","",INDEX($AP$2:$AP$2000,$Z2108))</f>
      </c>
      <c r="BH2108">
        <f>IF($Z2108="","",INDEX($AQ$2:$AQ$2000,$Z2108))</f>
      </c>
      <c r="BI2108">
        <f>IF($Z2108="","",INDEX($AR$2:$AR$2000,$Z2108))</f>
      </c>
      <c r="BJ2108">
        <f>IF($Z2108="","",INDEX($AS$2:$AS$2000,$Z2108))</f>
      </c>
      <c r="BK2108">
        <f>IF($Z2108="","",INDEX($AT$2:$AT$2000,$Z2108))</f>
      </c>
      <c r="BL2108">
        <f>IF($Z2108="","",INDEX($AU$2:$AU$2000,$Z2108))</f>
      </c>
      <c r="BM2108">
        <f>IF($Z2108="","",INDEX($AV$2:$AV$2000,$Z2108))</f>
      </c>
      <c r="BN2108">
        <f>IF($Z2108="","",INDEX($AW$2:$AW$2000,$Z2108))</f>
      </c>
      <c r="BO2108">
        <f>IF($Z2108="","",INDEX($AX$2:$AX$2000,$Z2108))</f>
      </c>
      <c r="BP2108">
        <f>IF($Z2108="","",INDEX($AY$2:$AY$2000,$Z2108))</f>
      </c>
      <c r="BQ2108">
        <f>IF($Z2108="","",INDEX($AZ$2:$AZ$2000,$Z2108))</f>
      </c>
      <c r="BR2108">
        <f>IF($Z2108="","",INDEX($BA$2:$BA$2000,$Z2108))</f>
      </c>
      <c r="BS2108">
        <f>IF($Z2108="","",INDEX($BB$2:$BB$2000,$Z2108))</f>
      </c>
      <c r="BT2108">
        <f>IF($Z2108="","",INDEX($BC$2:$BC$2000,$Z2108))</f>
      </c>
      <c r="BY2108" t="str">
        <f>IF($Y2108="","",INDEX($AH$2:$AH$2000,$Y2108)&amp;"")</f>
      </c>
      <c r="BZ2108" t="str">
        <f>IF($Z2108="","",INDEX($AH$2:$AH$2000,$Z2108)&amp;"")</f>
      </c>
      <c r="CA2108">
        <f>IF($Y2108="","",INDEX($BV$2:$BV$2000,$Y2108))</f>
      </c>
      <c r="CB2108">
        <f>IF($Z2108="","",INDEX($BV$2:$BV$2000,$Z2108))</f>
      </c>
    </row>
    <row r="2109">
      <c r="T2109">
        <f>IF($Y2109="","",INDEX($B$2:$B$2000,$Y2109))</f>
      </c>
      <c r="U2109">
        <f>IF($Z2109="","",INDEX($B$2:$B$2000,$Z2109))</f>
      </c>
      <c r="V2109">
        <f>IF(OR($T2109="",$U2109=""),"",$U2109-$T2109)</f>
      </c>
      <c r="W2109" t="str">
        <f>IF(TRIM(INDEX(connections!$A:$A,ROW()))="","",TRIM(INDEX(connections!$A:$A,ROW())))</f>
      </c>
      <c r="X2109" t="str">
        <f>IF($W2109="","",TRIM(INDEX(connections!$B:$B,ROW())))</f>
      </c>
      <c r="Y2109">
        <f>IF($W2109="","",IFERROR(MATCH($W2109,$A$2:$A$2000,0),""))</f>
      </c>
      <c r="Z2109">
        <f>IF($X2109="","",IFERROR(MATCH($X2109,$A$2:$A$2000,0),""))</f>
      </c>
      <c r="AA2109" t="str">
        <f>IF($Y2109="","",INDEX($P$2:$P$2000,$Y2109))</f>
      </c>
      <c r="AB2109" t="str">
        <f>IF($Z2109="","",INDEX($P$2:$P$2000,$Z2109))</f>
      </c>
      <c r="AC2109">
        <f>IF(AND($AA2109="Yes",$AB2109="Yes"),1,"")</f>
      </c>
      <c r="AD2109">
        <f>IF(OR($Y2109="",$Z2109=""),"",IF(INDEX($C$2:$C$2000,$Y2109)=INDEX($C$2:$C$2000,$Z2109),0,1))</f>
      </c>
      <c r="AE2109">
        <f>IF($AC2109&lt;&gt;1,"",IF(AND(INDEX($AG$2:$AG$2000,$Y2109)=1,INDEX($AG$2:$AG$2000,$Z2109)=1),1,""))</f>
      </c>
      <c r="BF2109">
        <f>IF($Z2109="","",INDEX($AO$2:$AO$2000,$Z2109))</f>
      </c>
      <c r="BG2109">
        <f>IF($Z2109="","",INDEX($AP$2:$AP$2000,$Z2109))</f>
      </c>
      <c r="BH2109">
        <f>IF($Z2109="","",INDEX($AQ$2:$AQ$2000,$Z2109))</f>
      </c>
      <c r="BI2109">
        <f>IF($Z2109="","",INDEX($AR$2:$AR$2000,$Z2109))</f>
      </c>
      <c r="BJ2109">
        <f>IF($Z2109="","",INDEX($AS$2:$AS$2000,$Z2109))</f>
      </c>
      <c r="BK2109">
        <f>IF($Z2109="","",INDEX($AT$2:$AT$2000,$Z2109))</f>
      </c>
      <c r="BL2109">
        <f>IF($Z2109="","",INDEX($AU$2:$AU$2000,$Z2109))</f>
      </c>
      <c r="BM2109">
        <f>IF($Z2109="","",INDEX($AV$2:$AV$2000,$Z2109))</f>
      </c>
      <c r="BN2109">
        <f>IF($Z2109="","",INDEX($AW$2:$AW$2000,$Z2109))</f>
      </c>
      <c r="BO2109">
        <f>IF($Z2109="","",INDEX($AX$2:$AX$2000,$Z2109))</f>
      </c>
      <c r="BP2109">
        <f>IF($Z2109="","",INDEX($AY$2:$AY$2000,$Z2109))</f>
      </c>
      <c r="BQ2109">
        <f>IF($Z2109="","",INDEX($AZ$2:$AZ$2000,$Z2109))</f>
      </c>
      <c r="BR2109">
        <f>IF($Z2109="","",INDEX($BA$2:$BA$2000,$Z2109))</f>
      </c>
      <c r="BS2109">
        <f>IF($Z2109="","",INDEX($BB$2:$BB$2000,$Z2109))</f>
      </c>
      <c r="BT2109">
        <f>IF($Z2109="","",INDEX($BC$2:$BC$2000,$Z2109))</f>
      </c>
      <c r="BY2109" t="str">
        <f>IF($Y2109="","",INDEX($AH$2:$AH$2000,$Y2109)&amp;"")</f>
      </c>
      <c r="BZ2109" t="str">
        <f>IF($Z2109="","",INDEX($AH$2:$AH$2000,$Z2109)&amp;"")</f>
      </c>
      <c r="CA2109">
        <f>IF($Y2109="","",INDEX($BV$2:$BV$2000,$Y2109))</f>
      </c>
      <c r="CB2109">
        <f>IF($Z2109="","",INDEX($BV$2:$BV$2000,$Z2109))</f>
      </c>
    </row>
    <row r="2110">
      <c r="T2110">
        <f>IF($Y2110="","",INDEX($B$2:$B$2000,$Y2110))</f>
      </c>
      <c r="U2110">
        <f>IF($Z2110="","",INDEX($B$2:$B$2000,$Z2110))</f>
      </c>
      <c r="V2110">
        <f>IF(OR($T2110="",$U2110=""),"",$U2110-$T2110)</f>
      </c>
      <c r="W2110" t="str">
        <f>IF(TRIM(INDEX(connections!$A:$A,ROW()))="","",TRIM(INDEX(connections!$A:$A,ROW())))</f>
      </c>
      <c r="X2110" t="str">
        <f>IF($W2110="","",TRIM(INDEX(connections!$B:$B,ROW())))</f>
      </c>
      <c r="Y2110">
        <f>IF($W2110="","",IFERROR(MATCH($W2110,$A$2:$A$2000,0),""))</f>
      </c>
      <c r="Z2110">
        <f>IF($X2110="","",IFERROR(MATCH($X2110,$A$2:$A$2000,0),""))</f>
      </c>
      <c r="AA2110" t="str">
        <f>IF($Y2110="","",INDEX($P$2:$P$2000,$Y2110))</f>
      </c>
      <c r="AB2110" t="str">
        <f>IF($Z2110="","",INDEX($P$2:$P$2000,$Z2110))</f>
      </c>
      <c r="AC2110">
        <f>IF(AND($AA2110="Yes",$AB2110="Yes"),1,"")</f>
      </c>
      <c r="AD2110">
        <f>IF(OR($Y2110="",$Z2110=""),"",IF(INDEX($C$2:$C$2000,$Y2110)=INDEX($C$2:$C$2000,$Z2110),0,1))</f>
      </c>
      <c r="AE2110">
        <f>IF($AC2110&lt;&gt;1,"",IF(AND(INDEX($AG$2:$AG$2000,$Y2110)=1,INDEX($AG$2:$AG$2000,$Z2110)=1),1,""))</f>
      </c>
      <c r="BF2110">
        <f>IF($Z2110="","",INDEX($AO$2:$AO$2000,$Z2110))</f>
      </c>
      <c r="BG2110">
        <f>IF($Z2110="","",INDEX($AP$2:$AP$2000,$Z2110))</f>
      </c>
      <c r="BH2110">
        <f>IF($Z2110="","",INDEX($AQ$2:$AQ$2000,$Z2110))</f>
      </c>
      <c r="BI2110">
        <f>IF($Z2110="","",INDEX($AR$2:$AR$2000,$Z2110))</f>
      </c>
      <c r="BJ2110">
        <f>IF($Z2110="","",INDEX($AS$2:$AS$2000,$Z2110))</f>
      </c>
      <c r="BK2110">
        <f>IF($Z2110="","",INDEX($AT$2:$AT$2000,$Z2110))</f>
      </c>
      <c r="BL2110">
        <f>IF($Z2110="","",INDEX($AU$2:$AU$2000,$Z2110))</f>
      </c>
      <c r="BM2110">
        <f>IF($Z2110="","",INDEX($AV$2:$AV$2000,$Z2110))</f>
      </c>
      <c r="BN2110">
        <f>IF($Z2110="","",INDEX($AW$2:$AW$2000,$Z2110))</f>
      </c>
      <c r="BO2110">
        <f>IF($Z2110="","",INDEX($AX$2:$AX$2000,$Z2110))</f>
      </c>
      <c r="BP2110">
        <f>IF($Z2110="","",INDEX($AY$2:$AY$2000,$Z2110))</f>
      </c>
      <c r="BQ2110">
        <f>IF($Z2110="","",INDEX($AZ$2:$AZ$2000,$Z2110))</f>
      </c>
      <c r="BR2110">
        <f>IF($Z2110="","",INDEX($BA$2:$BA$2000,$Z2110))</f>
      </c>
      <c r="BS2110">
        <f>IF($Z2110="","",INDEX($BB$2:$BB$2000,$Z2110))</f>
      </c>
      <c r="BT2110">
        <f>IF($Z2110="","",INDEX($BC$2:$BC$2000,$Z2110))</f>
      </c>
      <c r="BY2110" t="str">
        <f>IF($Y2110="","",INDEX($AH$2:$AH$2000,$Y2110)&amp;"")</f>
      </c>
      <c r="BZ2110" t="str">
        <f>IF($Z2110="","",INDEX($AH$2:$AH$2000,$Z2110)&amp;"")</f>
      </c>
      <c r="CA2110">
        <f>IF($Y2110="","",INDEX($BV$2:$BV$2000,$Y2110))</f>
      </c>
      <c r="CB2110">
        <f>IF($Z2110="","",INDEX($BV$2:$BV$2000,$Z2110))</f>
      </c>
    </row>
    <row r="2111">
      <c r="T2111">
        <f>IF($Y2111="","",INDEX($B$2:$B$2000,$Y2111))</f>
      </c>
      <c r="U2111">
        <f>IF($Z2111="","",INDEX($B$2:$B$2000,$Z2111))</f>
      </c>
      <c r="V2111">
        <f>IF(OR($T2111="",$U2111=""),"",$U2111-$T2111)</f>
      </c>
      <c r="W2111" t="str">
        <f>IF(TRIM(INDEX(connections!$A:$A,ROW()))="","",TRIM(INDEX(connections!$A:$A,ROW())))</f>
      </c>
      <c r="X2111" t="str">
        <f>IF($W2111="","",TRIM(INDEX(connections!$B:$B,ROW())))</f>
      </c>
      <c r="Y2111">
        <f>IF($W2111="","",IFERROR(MATCH($W2111,$A$2:$A$2000,0),""))</f>
      </c>
      <c r="Z2111">
        <f>IF($X2111="","",IFERROR(MATCH($X2111,$A$2:$A$2000,0),""))</f>
      </c>
      <c r="AA2111" t="str">
        <f>IF($Y2111="","",INDEX($P$2:$P$2000,$Y2111))</f>
      </c>
      <c r="AB2111" t="str">
        <f>IF($Z2111="","",INDEX($P$2:$P$2000,$Z2111))</f>
      </c>
      <c r="AC2111">
        <f>IF(AND($AA2111="Yes",$AB2111="Yes"),1,"")</f>
      </c>
      <c r="AD2111">
        <f>IF(OR($Y2111="",$Z2111=""),"",IF(INDEX($C$2:$C$2000,$Y2111)=INDEX($C$2:$C$2000,$Z2111),0,1))</f>
      </c>
      <c r="AE2111">
        <f>IF($AC2111&lt;&gt;1,"",IF(AND(INDEX($AG$2:$AG$2000,$Y2111)=1,INDEX($AG$2:$AG$2000,$Z2111)=1),1,""))</f>
      </c>
      <c r="BF2111">
        <f>IF($Z2111="","",INDEX($AO$2:$AO$2000,$Z2111))</f>
      </c>
      <c r="BG2111">
        <f>IF($Z2111="","",INDEX($AP$2:$AP$2000,$Z2111))</f>
      </c>
      <c r="BH2111">
        <f>IF($Z2111="","",INDEX($AQ$2:$AQ$2000,$Z2111))</f>
      </c>
      <c r="BI2111">
        <f>IF($Z2111="","",INDEX($AR$2:$AR$2000,$Z2111))</f>
      </c>
      <c r="BJ2111">
        <f>IF($Z2111="","",INDEX($AS$2:$AS$2000,$Z2111))</f>
      </c>
      <c r="BK2111">
        <f>IF($Z2111="","",INDEX($AT$2:$AT$2000,$Z2111))</f>
      </c>
      <c r="BL2111">
        <f>IF($Z2111="","",INDEX($AU$2:$AU$2000,$Z2111))</f>
      </c>
      <c r="BM2111">
        <f>IF($Z2111="","",INDEX($AV$2:$AV$2000,$Z2111))</f>
      </c>
      <c r="BN2111">
        <f>IF($Z2111="","",INDEX($AW$2:$AW$2000,$Z2111))</f>
      </c>
      <c r="BO2111">
        <f>IF($Z2111="","",INDEX($AX$2:$AX$2000,$Z2111))</f>
      </c>
      <c r="BP2111">
        <f>IF($Z2111="","",INDEX($AY$2:$AY$2000,$Z2111))</f>
      </c>
      <c r="BQ2111">
        <f>IF($Z2111="","",INDEX($AZ$2:$AZ$2000,$Z2111))</f>
      </c>
      <c r="BR2111">
        <f>IF($Z2111="","",INDEX($BA$2:$BA$2000,$Z2111))</f>
      </c>
      <c r="BS2111">
        <f>IF($Z2111="","",INDEX($BB$2:$BB$2000,$Z2111))</f>
      </c>
      <c r="BT2111">
        <f>IF($Z2111="","",INDEX($BC$2:$BC$2000,$Z2111))</f>
      </c>
      <c r="BY2111" t="str">
        <f>IF($Y2111="","",INDEX($AH$2:$AH$2000,$Y2111)&amp;"")</f>
      </c>
      <c r="BZ2111" t="str">
        <f>IF($Z2111="","",INDEX($AH$2:$AH$2000,$Z2111)&amp;"")</f>
      </c>
      <c r="CA2111">
        <f>IF($Y2111="","",INDEX($BV$2:$BV$2000,$Y2111))</f>
      </c>
      <c r="CB2111">
        <f>IF($Z2111="","",INDEX($BV$2:$BV$2000,$Z2111))</f>
      </c>
    </row>
    <row r="2112">
      <c r="T2112">
        <f>IF($Y2112="","",INDEX($B$2:$B$2000,$Y2112))</f>
      </c>
      <c r="U2112">
        <f>IF($Z2112="","",INDEX($B$2:$B$2000,$Z2112))</f>
      </c>
      <c r="V2112">
        <f>IF(OR($T2112="",$U2112=""),"",$U2112-$T2112)</f>
      </c>
      <c r="W2112" t="str">
        <f>IF(TRIM(INDEX(connections!$A:$A,ROW()))="","",TRIM(INDEX(connections!$A:$A,ROW())))</f>
      </c>
      <c r="X2112" t="str">
        <f>IF($W2112="","",TRIM(INDEX(connections!$B:$B,ROW())))</f>
      </c>
      <c r="Y2112">
        <f>IF($W2112="","",IFERROR(MATCH($W2112,$A$2:$A$2000,0),""))</f>
      </c>
      <c r="Z2112">
        <f>IF($X2112="","",IFERROR(MATCH($X2112,$A$2:$A$2000,0),""))</f>
      </c>
      <c r="AA2112" t="str">
        <f>IF($Y2112="","",INDEX($P$2:$P$2000,$Y2112))</f>
      </c>
      <c r="AB2112" t="str">
        <f>IF($Z2112="","",INDEX($P$2:$P$2000,$Z2112))</f>
      </c>
      <c r="AC2112">
        <f>IF(AND($AA2112="Yes",$AB2112="Yes"),1,"")</f>
      </c>
      <c r="AD2112">
        <f>IF(OR($Y2112="",$Z2112=""),"",IF(INDEX($C$2:$C$2000,$Y2112)=INDEX($C$2:$C$2000,$Z2112),0,1))</f>
      </c>
      <c r="AE2112">
        <f>IF($AC2112&lt;&gt;1,"",IF(AND(INDEX($AG$2:$AG$2000,$Y2112)=1,INDEX($AG$2:$AG$2000,$Z2112)=1),1,""))</f>
      </c>
      <c r="BF2112">
        <f>IF($Z2112="","",INDEX($AO$2:$AO$2000,$Z2112))</f>
      </c>
      <c r="BG2112">
        <f>IF($Z2112="","",INDEX($AP$2:$AP$2000,$Z2112))</f>
      </c>
      <c r="BH2112">
        <f>IF($Z2112="","",INDEX($AQ$2:$AQ$2000,$Z2112))</f>
      </c>
      <c r="BI2112">
        <f>IF($Z2112="","",INDEX($AR$2:$AR$2000,$Z2112))</f>
      </c>
      <c r="BJ2112">
        <f>IF($Z2112="","",INDEX($AS$2:$AS$2000,$Z2112))</f>
      </c>
      <c r="BK2112">
        <f>IF($Z2112="","",INDEX($AT$2:$AT$2000,$Z2112))</f>
      </c>
      <c r="BL2112">
        <f>IF($Z2112="","",INDEX($AU$2:$AU$2000,$Z2112))</f>
      </c>
      <c r="BM2112">
        <f>IF($Z2112="","",INDEX($AV$2:$AV$2000,$Z2112))</f>
      </c>
      <c r="BN2112">
        <f>IF($Z2112="","",INDEX($AW$2:$AW$2000,$Z2112))</f>
      </c>
      <c r="BO2112">
        <f>IF($Z2112="","",INDEX($AX$2:$AX$2000,$Z2112))</f>
      </c>
      <c r="BP2112">
        <f>IF($Z2112="","",INDEX($AY$2:$AY$2000,$Z2112))</f>
      </c>
      <c r="BQ2112">
        <f>IF($Z2112="","",INDEX($AZ$2:$AZ$2000,$Z2112))</f>
      </c>
      <c r="BR2112">
        <f>IF($Z2112="","",INDEX($BA$2:$BA$2000,$Z2112))</f>
      </c>
      <c r="BS2112">
        <f>IF($Z2112="","",INDEX($BB$2:$BB$2000,$Z2112))</f>
      </c>
      <c r="BT2112">
        <f>IF($Z2112="","",INDEX($BC$2:$BC$2000,$Z2112))</f>
      </c>
      <c r="BY2112" t="str">
        <f>IF($Y2112="","",INDEX($AH$2:$AH$2000,$Y2112)&amp;"")</f>
      </c>
      <c r="BZ2112" t="str">
        <f>IF($Z2112="","",INDEX($AH$2:$AH$2000,$Z2112)&amp;"")</f>
      </c>
      <c r="CA2112">
        <f>IF($Y2112="","",INDEX($BV$2:$BV$2000,$Y2112))</f>
      </c>
      <c r="CB2112">
        <f>IF($Z2112="","",INDEX($BV$2:$BV$2000,$Z2112))</f>
      </c>
    </row>
    <row r="2113">
      <c r="T2113">
        <f>IF($Y2113="","",INDEX($B$2:$B$2000,$Y2113))</f>
      </c>
      <c r="U2113">
        <f>IF($Z2113="","",INDEX($B$2:$B$2000,$Z2113))</f>
      </c>
      <c r="V2113">
        <f>IF(OR($T2113="",$U2113=""),"",$U2113-$T2113)</f>
      </c>
      <c r="W2113" t="str">
        <f>IF(TRIM(INDEX(connections!$A:$A,ROW()))="","",TRIM(INDEX(connections!$A:$A,ROW())))</f>
      </c>
      <c r="X2113" t="str">
        <f>IF($W2113="","",TRIM(INDEX(connections!$B:$B,ROW())))</f>
      </c>
      <c r="Y2113">
        <f>IF($W2113="","",IFERROR(MATCH($W2113,$A$2:$A$2000,0),""))</f>
      </c>
      <c r="Z2113">
        <f>IF($X2113="","",IFERROR(MATCH($X2113,$A$2:$A$2000,0),""))</f>
      </c>
      <c r="AA2113" t="str">
        <f>IF($Y2113="","",INDEX($P$2:$P$2000,$Y2113))</f>
      </c>
      <c r="AB2113" t="str">
        <f>IF($Z2113="","",INDEX($P$2:$P$2000,$Z2113))</f>
      </c>
      <c r="AC2113">
        <f>IF(AND($AA2113="Yes",$AB2113="Yes"),1,"")</f>
      </c>
      <c r="AD2113">
        <f>IF(OR($Y2113="",$Z2113=""),"",IF(INDEX($C$2:$C$2000,$Y2113)=INDEX($C$2:$C$2000,$Z2113),0,1))</f>
      </c>
      <c r="AE2113">
        <f>IF($AC2113&lt;&gt;1,"",IF(AND(INDEX($AG$2:$AG$2000,$Y2113)=1,INDEX($AG$2:$AG$2000,$Z2113)=1),1,""))</f>
      </c>
      <c r="BF2113">
        <f>IF($Z2113="","",INDEX($AO$2:$AO$2000,$Z2113))</f>
      </c>
      <c r="BG2113">
        <f>IF($Z2113="","",INDEX($AP$2:$AP$2000,$Z2113))</f>
      </c>
      <c r="BH2113">
        <f>IF($Z2113="","",INDEX($AQ$2:$AQ$2000,$Z2113))</f>
      </c>
      <c r="BI2113">
        <f>IF($Z2113="","",INDEX($AR$2:$AR$2000,$Z2113))</f>
      </c>
      <c r="BJ2113">
        <f>IF($Z2113="","",INDEX($AS$2:$AS$2000,$Z2113))</f>
      </c>
      <c r="BK2113">
        <f>IF($Z2113="","",INDEX($AT$2:$AT$2000,$Z2113))</f>
      </c>
      <c r="BL2113">
        <f>IF($Z2113="","",INDEX($AU$2:$AU$2000,$Z2113))</f>
      </c>
      <c r="BM2113">
        <f>IF($Z2113="","",INDEX($AV$2:$AV$2000,$Z2113))</f>
      </c>
      <c r="BN2113">
        <f>IF($Z2113="","",INDEX($AW$2:$AW$2000,$Z2113))</f>
      </c>
      <c r="BO2113">
        <f>IF($Z2113="","",INDEX($AX$2:$AX$2000,$Z2113))</f>
      </c>
      <c r="BP2113">
        <f>IF($Z2113="","",INDEX($AY$2:$AY$2000,$Z2113))</f>
      </c>
      <c r="BQ2113">
        <f>IF($Z2113="","",INDEX($AZ$2:$AZ$2000,$Z2113))</f>
      </c>
      <c r="BR2113">
        <f>IF($Z2113="","",INDEX($BA$2:$BA$2000,$Z2113))</f>
      </c>
      <c r="BS2113">
        <f>IF($Z2113="","",INDEX($BB$2:$BB$2000,$Z2113))</f>
      </c>
      <c r="BT2113">
        <f>IF($Z2113="","",INDEX($BC$2:$BC$2000,$Z2113))</f>
      </c>
      <c r="BY2113" t="str">
        <f>IF($Y2113="","",INDEX($AH$2:$AH$2000,$Y2113)&amp;"")</f>
      </c>
      <c r="BZ2113" t="str">
        <f>IF($Z2113="","",INDEX($AH$2:$AH$2000,$Z2113)&amp;"")</f>
      </c>
      <c r="CA2113">
        <f>IF($Y2113="","",INDEX($BV$2:$BV$2000,$Y2113))</f>
      </c>
      <c r="CB2113">
        <f>IF($Z2113="","",INDEX($BV$2:$BV$2000,$Z2113))</f>
      </c>
    </row>
    <row r="2114">
      <c r="T2114">
        <f>IF($Y2114="","",INDEX($B$2:$B$2000,$Y2114))</f>
      </c>
      <c r="U2114">
        <f>IF($Z2114="","",INDEX($B$2:$B$2000,$Z2114))</f>
      </c>
      <c r="V2114">
        <f>IF(OR($T2114="",$U2114=""),"",$U2114-$T2114)</f>
      </c>
      <c r="W2114" t="str">
        <f>IF(TRIM(INDEX(connections!$A:$A,ROW()))="","",TRIM(INDEX(connections!$A:$A,ROW())))</f>
      </c>
      <c r="X2114" t="str">
        <f>IF($W2114="","",TRIM(INDEX(connections!$B:$B,ROW())))</f>
      </c>
      <c r="Y2114">
        <f>IF($W2114="","",IFERROR(MATCH($W2114,$A$2:$A$2000,0),""))</f>
      </c>
      <c r="Z2114">
        <f>IF($X2114="","",IFERROR(MATCH($X2114,$A$2:$A$2000,0),""))</f>
      </c>
      <c r="AA2114" t="str">
        <f>IF($Y2114="","",INDEX($P$2:$P$2000,$Y2114))</f>
      </c>
      <c r="AB2114" t="str">
        <f>IF($Z2114="","",INDEX($P$2:$P$2000,$Z2114))</f>
      </c>
      <c r="AC2114">
        <f>IF(AND($AA2114="Yes",$AB2114="Yes"),1,"")</f>
      </c>
      <c r="AD2114">
        <f>IF(OR($Y2114="",$Z2114=""),"",IF(INDEX($C$2:$C$2000,$Y2114)=INDEX($C$2:$C$2000,$Z2114),0,1))</f>
      </c>
      <c r="AE2114">
        <f>IF($AC2114&lt;&gt;1,"",IF(AND(INDEX($AG$2:$AG$2000,$Y2114)=1,INDEX($AG$2:$AG$2000,$Z2114)=1),1,""))</f>
      </c>
      <c r="BF2114">
        <f>IF($Z2114="","",INDEX($AO$2:$AO$2000,$Z2114))</f>
      </c>
      <c r="BG2114">
        <f>IF($Z2114="","",INDEX($AP$2:$AP$2000,$Z2114))</f>
      </c>
      <c r="BH2114">
        <f>IF($Z2114="","",INDEX($AQ$2:$AQ$2000,$Z2114))</f>
      </c>
      <c r="BI2114">
        <f>IF($Z2114="","",INDEX($AR$2:$AR$2000,$Z2114))</f>
      </c>
      <c r="BJ2114">
        <f>IF($Z2114="","",INDEX($AS$2:$AS$2000,$Z2114))</f>
      </c>
      <c r="BK2114">
        <f>IF($Z2114="","",INDEX($AT$2:$AT$2000,$Z2114))</f>
      </c>
      <c r="BL2114">
        <f>IF($Z2114="","",INDEX($AU$2:$AU$2000,$Z2114))</f>
      </c>
      <c r="BM2114">
        <f>IF($Z2114="","",INDEX($AV$2:$AV$2000,$Z2114))</f>
      </c>
      <c r="BN2114">
        <f>IF($Z2114="","",INDEX($AW$2:$AW$2000,$Z2114))</f>
      </c>
      <c r="BO2114">
        <f>IF($Z2114="","",INDEX($AX$2:$AX$2000,$Z2114))</f>
      </c>
      <c r="BP2114">
        <f>IF($Z2114="","",INDEX($AY$2:$AY$2000,$Z2114))</f>
      </c>
      <c r="BQ2114">
        <f>IF($Z2114="","",INDEX($AZ$2:$AZ$2000,$Z2114))</f>
      </c>
      <c r="BR2114">
        <f>IF($Z2114="","",INDEX($BA$2:$BA$2000,$Z2114))</f>
      </c>
      <c r="BS2114">
        <f>IF($Z2114="","",INDEX($BB$2:$BB$2000,$Z2114))</f>
      </c>
      <c r="BT2114">
        <f>IF($Z2114="","",INDEX($BC$2:$BC$2000,$Z2114))</f>
      </c>
      <c r="BY2114" t="str">
        <f>IF($Y2114="","",INDEX($AH$2:$AH$2000,$Y2114)&amp;"")</f>
      </c>
      <c r="BZ2114" t="str">
        <f>IF($Z2114="","",INDEX($AH$2:$AH$2000,$Z2114)&amp;"")</f>
      </c>
      <c r="CA2114">
        <f>IF($Y2114="","",INDEX($BV$2:$BV$2000,$Y2114))</f>
      </c>
      <c r="CB2114">
        <f>IF($Z2114="","",INDEX($BV$2:$BV$2000,$Z2114))</f>
      </c>
    </row>
    <row r="2115">
      <c r="T2115">
        <f>IF($Y2115="","",INDEX($B$2:$B$2000,$Y2115))</f>
      </c>
      <c r="U2115">
        <f>IF($Z2115="","",INDEX($B$2:$B$2000,$Z2115))</f>
      </c>
      <c r="V2115">
        <f>IF(OR($T2115="",$U2115=""),"",$U2115-$T2115)</f>
      </c>
      <c r="W2115" t="str">
        <f>IF(TRIM(INDEX(connections!$A:$A,ROW()))="","",TRIM(INDEX(connections!$A:$A,ROW())))</f>
      </c>
      <c r="X2115" t="str">
        <f>IF($W2115="","",TRIM(INDEX(connections!$B:$B,ROW())))</f>
      </c>
      <c r="Y2115">
        <f>IF($W2115="","",IFERROR(MATCH($W2115,$A$2:$A$2000,0),""))</f>
      </c>
      <c r="Z2115">
        <f>IF($X2115="","",IFERROR(MATCH($X2115,$A$2:$A$2000,0),""))</f>
      </c>
      <c r="AA2115" t="str">
        <f>IF($Y2115="","",INDEX($P$2:$P$2000,$Y2115))</f>
      </c>
      <c r="AB2115" t="str">
        <f>IF($Z2115="","",INDEX($P$2:$P$2000,$Z2115))</f>
      </c>
      <c r="AC2115">
        <f>IF(AND($AA2115="Yes",$AB2115="Yes"),1,"")</f>
      </c>
      <c r="AD2115">
        <f>IF(OR($Y2115="",$Z2115=""),"",IF(INDEX($C$2:$C$2000,$Y2115)=INDEX($C$2:$C$2000,$Z2115),0,1))</f>
      </c>
      <c r="AE2115">
        <f>IF($AC2115&lt;&gt;1,"",IF(AND(INDEX($AG$2:$AG$2000,$Y2115)=1,INDEX($AG$2:$AG$2000,$Z2115)=1),1,""))</f>
      </c>
      <c r="BF2115">
        <f>IF($Z2115="","",INDEX($AO$2:$AO$2000,$Z2115))</f>
      </c>
      <c r="BG2115">
        <f>IF($Z2115="","",INDEX($AP$2:$AP$2000,$Z2115))</f>
      </c>
      <c r="BH2115">
        <f>IF($Z2115="","",INDEX($AQ$2:$AQ$2000,$Z2115))</f>
      </c>
      <c r="BI2115">
        <f>IF($Z2115="","",INDEX($AR$2:$AR$2000,$Z2115))</f>
      </c>
      <c r="BJ2115">
        <f>IF($Z2115="","",INDEX($AS$2:$AS$2000,$Z2115))</f>
      </c>
      <c r="BK2115">
        <f>IF($Z2115="","",INDEX($AT$2:$AT$2000,$Z2115))</f>
      </c>
      <c r="BL2115">
        <f>IF($Z2115="","",INDEX($AU$2:$AU$2000,$Z2115))</f>
      </c>
      <c r="BM2115">
        <f>IF($Z2115="","",INDEX($AV$2:$AV$2000,$Z2115))</f>
      </c>
      <c r="BN2115">
        <f>IF($Z2115="","",INDEX($AW$2:$AW$2000,$Z2115))</f>
      </c>
      <c r="BO2115">
        <f>IF($Z2115="","",INDEX($AX$2:$AX$2000,$Z2115))</f>
      </c>
      <c r="BP2115">
        <f>IF($Z2115="","",INDEX($AY$2:$AY$2000,$Z2115))</f>
      </c>
      <c r="BQ2115">
        <f>IF($Z2115="","",INDEX($AZ$2:$AZ$2000,$Z2115))</f>
      </c>
      <c r="BR2115">
        <f>IF($Z2115="","",INDEX($BA$2:$BA$2000,$Z2115))</f>
      </c>
      <c r="BS2115">
        <f>IF($Z2115="","",INDEX($BB$2:$BB$2000,$Z2115))</f>
      </c>
      <c r="BT2115">
        <f>IF($Z2115="","",INDEX($BC$2:$BC$2000,$Z2115))</f>
      </c>
      <c r="BY2115" t="str">
        <f>IF($Y2115="","",INDEX($AH$2:$AH$2000,$Y2115)&amp;"")</f>
      </c>
      <c r="BZ2115" t="str">
        <f>IF($Z2115="","",INDEX($AH$2:$AH$2000,$Z2115)&amp;"")</f>
      </c>
      <c r="CA2115">
        <f>IF($Y2115="","",INDEX($BV$2:$BV$2000,$Y2115))</f>
      </c>
      <c r="CB2115">
        <f>IF($Z2115="","",INDEX($BV$2:$BV$2000,$Z2115))</f>
      </c>
    </row>
    <row r="2116">
      <c r="T2116">
        <f>IF($Y2116="","",INDEX($B$2:$B$2000,$Y2116))</f>
      </c>
      <c r="U2116">
        <f>IF($Z2116="","",INDEX($B$2:$B$2000,$Z2116))</f>
      </c>
      <c r="V2116">
        <f>IF(OR($T2116="",$U2116=""),"",$U2116-$T2116)</f>
      </c>
      <c r="W2116" t="str">
        <f>IF(TRIM(INDEX(connections!$A:$A,ROW()))="","",TRIM(INDEX(connections!$A:$A,ROW())))</f>
      </c>
      <c r="X2116" t="str">
        <f>IF($W2116="","",TRIM(INDEX(connections!$B:$B,ROW())))</f>
      </c>
      <c r="Y2116">
        <f>IF($W2116="","",IFERROR(MATCH($W2116,$A$2:$A$2000,0),""))</f>
      </c>
      <c r="Z2116">
        <f>IF($X2116="","",IFERROR(MATCH($X2116,$A$2:$A$2000,0),""))</f>
      </c>
      <c r="AA2116" t="str">
        <f>IF($Y2116="","",INDEX($P$2:$P$2000,$Y2116))</f>
      </c>
      <c r="AB2116" t="str">
        <f>IF($Z2116="","",INDEX($P$2:$P$2000,$Z2116))</f>
      </c>
      <c r="AC2116">
        <f>IF(AND($AA2116="Yes",$AB2116="Yes"),1,"")</f>
      </c>
      <c r="AD2116">
        <f>IF(OR($Y2116="",$Z2116=""),"",IF(INDEX($C$2:$C$2000,$Y2116)=INDEX($C$2:$C$2000,$Z2116),0,1))</f>
      </c>
      <c r="AE2116">
        <f>IF($AC2116&lt;&gt;1,"",IF(AND(INDEX($AG$2:$AG$2000,$Y2116)=1,INDEX($AG$2:$AG$2000,$Z2116)=1),1,""))</f>
      </c>
      <c r="BF2116">
        <f>IF($Z2116="","",INDEX($AO$2:$AO$2000,$Z2116))</f>
      </c>
      <c r="BG2116">
        <f>IF($Z2116="","",INDEX($AP$2:$AP$2000,$Z2116))</f>
      </c>
      <c r="BH2116">
        <f>IF($Z2116="","",INDEX($AQ$2:$AQ$2000,$Z2116))</f>
      </c>
      <c r="BI2116">
        <f>IF($Z2116="","",INDEX($AR$2:$AR$2000,$Z2116))</f>
      </c>
      <c r="BJ2116">
        <f>IF($Z2116="","",INDEX($AS$2:$AS$2000,$Z2116))</f>
      </c>
      <c r="BK2116">
        <f>IF($Z2116="","",INDEX($AT$2:$AT$2000,$Z2116))</f>
      </c>
      <c r="BL2116">
        <f>IF($Z2116="","",INDEX($AU$2:$AU$2000,$Z2116))</f>
      </c>
      <c r="BM2116">
        <f>IF($Z2116="","",INDEX($AV$2:$AV$2000,$Z2116))</f>
      </c>
      <c r="BN2116">
        <f>IF($Z2116="","",INDEX($AW$2:$AW$2000,$Z2116))</f>
      </c>
      <c r="BO2116">
        <f>IF($Z2116="","",INDEX($AX$2:$AX$2000,$Z2116))</f>
      </c>
      <c r="BP2116">
        <f>IF($Z2116="","",INDEX($AY$2:$AY$2000,$Z2116))</f>
      </c>
      <c r="BQ2116">
        <f>IF($Z2116="","",INDEX($AZ$2:$AZ$2000,$Z2116))</f>
      </c>
      <c r="BR2116">
        <f>IF($Z2116="","",INDEX($BA$2:$BA$2000,$Z2116))</f>
      </c>
      <c r="BS2116">
        <f>IF($Z2116="","",INDEX($BB$2:$BB$2000,$Z2116))</f>
      </c>
      <c r="BT2116">
        <f>IF($Z2116="","",INDEX($BC$2:$BC$2000,$Z2116))</f>
      </c>
      <c r="BY2116" t="str">
        <f>IF($Y2116="","",INDEX($AH$2:$AH$2000,$Y2116)&amp;"")</f>
      </c>
      <c r="BZ2116" t="str">
        <f>IF($Z2116="","",INDEX($AH$2:$AH$2000,$Z2116)&amp;"")</f>
      </c>
      <c r="CA2116">
        <f>IF($Y2116="","",INDEX($BV$2:$BV$2000,$Y2116))</f>
      </c>
      <c r="CB2116">
        <f>IF($Z2116="","",INDEX($BV$2:$BV$2000,$Z2116))</f>
      </c>
    </row>
    <row r="2117">
      <c r="T2117">
        <f>IF($Y2117="","",INDEX($B$2:$B$2000,$Y2117))</f>
      </c>
      <c r="U2117">
        <f>IF($Z2117="","",INDEX($B$2:$B$2000,$Z2117))</f>
      </c>
      <c r="V2117">
        <f>IF(OR($T2117="",$U2117=""),"",$U2117-$T2117)</f>
      </c>
      <c r="W2117" t="str">
        <f>IF(TRIM(INDEX(connections!$A:$A,ROW()))="","",TRIM(INDEX(connections!$A:$A,ROW())))</f>
      </c>
      <c r="X2117" t="str">
        <f>IF($W2117="","",TRIM(INDEX(connections!$B:$B,ROW())))</f>
      </c>
      <c r="Y2117">
        <f>IF($W2117="","",IFERROR(MATCH($W2117,$A$2:$A$2000,0),""))</f>
      </c>
      <c r="Z2117">
        <f>IF($X2117="","",IFERROR(MATCH($X2117,$A$2:$A$2000,0),""))</f>
      </c>
      <c r="AA2117" t="str">
        <f>IF($Y2117="","",INDEX($P$2:$P$2000,$Y2117))</f>
      </c>
      <c r="AB2117" t="str">
        <f>IF($Z2117="","",INDEX($P$2:$P$2000,$Z2117))</f>
      </c>
      <c r="AC2117">
        <f>IF(AND($AA2117="Yes",$AB2117="Yes"),1,"")</f>
      </c>
      <c r="AD2117">
        <f>IF(OR($Y2117="",$Z2117=""),"",IF(INDEX($C$2:$C$2000,$Y2117)=INDEX($C$2:$C$2000,$Z2117),0,1))</f>
      </c>
      <c r="AE2117">
        <f>IF($AC2117&lt;&gt;1,"",IF(AND(INDEX($AG$2:$AG$2000,$Y2117)=1,INDEX($AG$2:$AG$2000,$Z2117)=1),1,""))</f>
      </c>
      <c r="BF2117">
        <f>IF($Z2117="","",INDEX($AO$2:$AO$2000,$Z2117))</f>
      </c>
      <c r="BG2117">
        <f>IF($Z2117="","",INDEX($AP$2:$AP$2000,$Z2117))</f>
      </c>
      <c r="BH2117">
        <f>IF($Z2117="","",INDEX($AQ$2:$AQ$2000,$Z2117))</f>
      </c>
      <c r="BI2117">
        <f>IF($Z2117="","",INDEX($AR$2:$AR$2000,$Z2117))</f>
      </c>
      <c r="BJ2117">
        <f>IF($Z2117="","",INDEX($AS$2:$AS$2000,$Z2117))</f>
      </c>
      <c r="BK2117">
        <f>IF($Z2117="","",INDEX($AT$2:$AT$2000,$Z2117))</f>
      </c>
      <c r="BL2117">
        <f>IF($Z2117="","",INDEX($AU$2:$AU$2000,$Z2117))</f>
      </c>
      <c r="BM2117">
        <f>IF($Z2117="","",INDEX($AV$2:$AV$2000,$Z2117))</f>
      </c>
      <c r="BN2117">
        <f>IF($Z2117="","",INDEX($AW$2:$AW$2000,$Z2117))</f>
      </c>
      <c r="BO2117">
        <f>IF($Z2117="","",INDEX($AX$2:$AX$2000,$Z2117))</f>
      </c>
      <c r="BP2117">
        <f>IF($Z2117="","",INDEX($AY$2:$AY$2000,$Z2117))</f>
      </c>
      <c r="BQ2117">
        <f>IF($Z2117="","",INDEX($AZ$2:$AZ$2000,$Z2117))</f>
      </c>
      <c r="BR2117">
        <f>IF($Z2117="","",INDEX($BA$2:$BA$2000,$Z2117))</f>
      </c>
      <c r="BS2117">
        <f>IF($Z2117="","",INDEX($BB$2:$BB$2000,$Z2117))</f>
      </c>
      <c r="BT2117">
        <f>IF($Z2117="","",INDEX($BC$2:$BC$2000,$Z2117))</f>
      </c>
      <c r="BY2117" t="str">
        <f>IF($Y2117="","",INDEX($AH$2:$AH$2000,$Y2117)&amp;"")</f>
      </c>
      <c r="BZ2117" t="str">
        <f>IF($Z2117="","",INDEX($AH$2:$AH$2000,$Z2117)&amp;"")</f>
      </c>
      <c r="CA2117">
        <f>IF($Y2117="","",INDEX($BV$2:$BV$2000,$Y2117))</f>
      </c>
      <c r="CB2117">
        <f>IF($Z2117="","",INDEX($BV$2:$BV$2000,$Z2117))</f>
      </c>
    </row>
    <row r="2118">
      <c r="T2118">
        <f>IF($Y2118="","",INDEX($B$2:$B$2000,$Y2118))</f>
      </c>
      <c r="U2118">
        <f>IF($Z2118="","",INDEX($B$2:$B$2000,$Z2118))</f>
      </c>
      <c r="V2118">
        <f>IF(OR($T2118="",$U2118=""),"",$U2118-$T2118)</f>
      </c>
      <c r="W2118" t="str">
        <f>IF(TRIM(INDEX(connections!$A:$A,ROW()))="","",TRIM(INDEX(connections!$A:$A,ROW())))</f>
      </c>
      <c r="X2118" t="str">
        <f>IF($W2118="","",TRIM(INDEX(connections!$B:$B,ROW())))</f>
      </c>
      <c r="Y2118">
        <f>IF($W2118="","",IFERROR(MATCH($W2118,$A$2:$A$2000,0),""))</f>
      </c>
      <c r="Z2118">
        <f>IF($X2118="","",IFERROR(MATCH($X2118,$A$2:$A$2000,0),""))</f>
      </c>
      <c r="AA2118" t="str">
        <f>IF($Y2118="","",INDEX($P$2:$P$2000,$Y2118))</f>
      </c>
      <c r="AB2118" t="str">
        <f>IF($Z2118="","",INDEX($P$2:$P$2000,$Z2118))</f>
      </c>
      <c r="AC2118">
        <f>IF(AND($AA2118="Yes",$AB2118="Yes"),1,"")</f>
      </c>
      <c r="AD2118">
        <f>IF(OR($Y2118="",$Z2118=""),"",IF(INDEX($C$2:$C$2000,$Y2118)=INDEX($C$2:$C$2000,$Z2118),0,1))</f>
      </c>
      <c r="AE2118">
        <f>IF($AC2118&lt;&gt;1,"",IF(AND(INDEX($AG$2:$AG$2000,$Y2118)=1,INDEX($AG$2:$AG$2000,$Z2118)=1),1,""))</f>
      </c>
      <c r="BF2118">
        <f>IF($Z2118="","",INDEX($AO$2:$AO$2000,$Z2118))</f>
      </c>
      <c r="BG2118">
        <f>IF($Z2118="","",INDEX($AP$2:$AP$2000,$Z2118))</f>
      </c>
      <c r="BH2118">
        <f>IF($Z2118="","",INDEX($AQ$2:$AQ$2000,$Z2118))</f>
      </c>
      <c r="BI2118">
        <f>IF($Z2118="","",INDEX($AR$2:$AR$2000,$Z2118))</f>
      </c>
      <c r="BJ2118">
        <f>IF($Z2118="","",INDEX($AS$2:$AS$2000,$Z2118))</f>
      </c>
      <c r="BK2118">
        <f>IF($Z2118="","",INDEX($AT$2:$AT$2000,$Z2118))</f>
      </c>
      <c r="BL2118">
        <f>IF($Z2118="","",INDEX($AU$2:$AU$2000,$Z2118))</f>
      </c>
      <c r="BM2118">
        <f>IF($Z2118="","",INDEX($AV$2:$AV$2000,$Z2118))</f>
      </c>
      <c r="BN2118">
        <f>IF($Z2118="","",INDEX($AW$2:$AW$2000,$Z2118))</f>
      </c>
      <c r="BO2118">
        <f>IF($Z2118="","",INDEX($AX$2:$AX$2000,$Z2118))</f>
      </c>
      <c r="BP2118">
        <f>IF($Z2118="","",INDEX($AY$2:$AY$2000,$Z2118))</f>
      </c>
      <c r="BQ2118">
        <f>IF($Z2118="","",INDEX($AZ$2:$AZ$2000,$Z2118))</f>
      </c>
      <c r="BR2118">
        <f>IF($Z2118="","",INDEX($BA$2:$BA$2000,$Z2118))</f>
      </c>
      <c r="BS2118">
        <f>IF($Z2118="","",INDEX($BB$2:$BB$2000,$Z2118))</f>
      </c>
      <c r="BT2118">
        <f>IF($Z2118="","",INDEX($BC$2:$BC$2000,$Z2118))</f>
      </c>
      <c r="BY2118" t="str">
        <f>IF($Y2118="","",INDEX($AH$2:$AH$2000,$Y2118)&amp;"")</f>
      </c>
      <c r="BZ2118" t="str">
        <f>IF($Z2118="","",INDEX($AH$2:$AH$2000,$Z2118)&amp;"")</f>
      </c>
      <c r="CA2118">
        <f>IF($Y2118="","",INDEX($BV$2:$BV$2000,$Y2118))</f>
      </c>
      <c r="CB2118">
        <f>IF($Z2118="","",INDEX($BV$2:$BV$2000,$Z2118))</f>
      </c>
    </row>
    <row r="2119">
      <c r="T2119">
        <f>IF($Y2119="","",INDEX($B$2:$B$2000,$Y2119))</f>
      </c>
      <c r="U2119">
        <f>IF($Z2119="","",INDEX($B$2:$B$2000,$Z2119))</f>
      </c>
      <c r="V2119">
        <f>IF(OR($T2119="",$U2119=""),"",$U2119-$T2119)</f>
      </c>
      <c r="W2119" t="str">
        <f>IF(TRIM(INDEX(connections!$A:$A,ROW()))="","",TRIM(INDEX(connections!$A:$A,ROW())))</f>
      </c>
      <c r="X2119" t="str">
        <f>IF($W2119="","",TRIM(INDEX(connections!$B:$B,ROW())))</f>
      </c>
      <c r="Y2119">
        <f>IF($W2119="","",IFERROR(MATCH($W2119,$A$2:$A$2000,0),""))</f>
      </c>
      <c r="Z2119">
        <f>IF($X2119="","",IFERROR(MATCH($X2119,$A$2:$A$2000,0),""))</f>
      </c>
      <c r="AA2119" t="str">
        <f>IF($Y2119="","",INDEX($P$2:$P$2000,$Y2119))</f>
      </c>
      <c r="AB2119" t="str">
        <f>IF($Z2119="","",INDEX($P$2:$P$2000,$Z2119))</f>
      </c>
      <c r="AC2119">
        <f>IF(AND($AA2119="Yes",$AB2119="Yes"),1,"")</f>
      </c>
      <c r="AD2119">
        <f>IF(OR($Y2119="",$Z2119=""),"",IF(INDEX($C$2:$C$2000,$Y2119)=INDEX($C$2:$C$2000,$Z2119),0,1))</f>
      </c>
      <c r="AE2119">
        <f>IF($AC2119&lt;&gt;1,"",IF(AND(INDEX($AG$2:$AG$2000,$Y2119)=1,INDEX($AG$2:$AG$2000,$Z2119)=1),1,""))</f>
      </c>
      <c r="BF2119">
        <f>IF($Z2119="","",INDEX($AO$2:$AO$2000,$Z2119))</f>
      </c>
      <c r="BG2119">
        <f>IF($Z2119="","",INDEX($AP$2:$AP$2000,$Z2119))</f>
      </c>
      <c r="BH2119">
        <f>IF($Z2119="","",INDEX($AQ$2:$AQ$2000,$Z2119))</f>
      </c>
      <c r="BI2119">
        <f>IF($Z2119="","",INDEX($AR$2:$AR$2000,$Z2119))</f>
      </c>
      <c r="BJ2119">
        <f>IF($Z2119="","",INDEX($AS$2:$AS$2000,$Z2119))</f>
      </c>
      <c r="BK2119">
        <f>IF($Z2119="","",INDEX($AT$2:$AT$2000,$Z2119))</f>
      </c>
      <c r="BL2119">
        <f>IF($Z2119="","",INDEX($AU$2:$AU$2000,$Z2119))</f>
      </c>
      <c r="BM2119">
        <f>IF($Z2119="","",INDEX($AV$2:$AV$2000,$Z2119))</f>
      </c>
      <c r="BN2119">
        <f>IF($Z2119="","",INDEX($AW$2:$AW$2000,$Z2119))</f>
      </c>
      <c r="BO2119">
        <f>IF($Z2119="","",INDEX($AX$2:$AX$2000,$Z2119))</f>
      </c>
      <c r="BP2119">
        <f>IF($Z2119="","",INDEX($AY$2:$AY$2000,$Z2119))</f>
      </c>
      <c r="BQ2119">
        <f>IF($Z2119="","",INDEX($AZ$2:$AZ$2000,$Z2119))</f>
      </c>
      <c r="BR2119">
        <f>IF($Z2119="","",INDEX($BA$2:$BA$2000,$Z2119))</f>
      </c>
      <c r="BS2119">
        <f>IF($Z2119="","",INDEX($BB$2:$BB$2000,$Z2119))</f>
      </c>
      <c r="BT2119">
        <f>IF($Z2119="","",INDEX($BC$2:$BC$2000,$Z2119))</f>
      </c>
      <c r="BY2119" t="str">
        <f>IF($Y2119="","",INDEX($AH$2:$AH$2000,$Y2119)&amp;"")</f>
      </c>
      <c r="BZ2119" t="str">
        <f>IF($Z2119="","",INDEX($AH$2:$AH$2000,$Z2119)&amp;"")</f>
      </c>
      <c r="CA2119">
        <f>IF($Y2119="","",INDEX($BV$2:$BV$2000,$Y2119))</f>
      </c>
      <c r="CB2119">
        <f>IF($Z2119="","",INDEX($BV$2:$BV$2000,$Z2119))</f>
      </c>
    </row>
    <row r="2120">
      <c r="T2120">
        <f>IF($Y2120="","",INDEX($B$2:$B$2000,$Y2120))</f>
      </c>
      <c r="U2120">
        <f>IF($Z2120="","",INDEX($B$2:$B$2000,$Z2120))</f>
      </c>
      <c r="V2120">
        <f>IF(OR($T2120="",$U2120=""),"",$U2120-$T2120)</f>
      </c>
      <c r="W2120" t="str">
        <f>IF(TRIM(INDEX(connections!$A:$A,ROW()))="","",TRIM(INDEX(connections!$A:$A,ROW())))</f>
      </c>
      <c r="X2120" t="str">
        <f>IF($W2120="","",TRIM(INDEX(connections!$B:$B,ROW())))</f>
      </c>
      <c r="Y2120">
        <f>IF($W2120="","",IFERROR(MATCH($W2120,$A$2:$A$2000,0),""))</f>
      </c>
      <c r="Z2120">
        <f>IF($X2120="","",IFERROR(MATCH($X2120,$A$2:$A$2000,0),""))</f>
      </c>
      <c r="AA2120" t="str">
        <f>IF($Y2120="","",INDEX($P$2:$P$2000,$Y2120))</f>
      </c>
      <c r="AB2120" t="str">
        <f>IF($Z2120="","",INDEX($P$2:$P$2000,$Z2120))</f>
      </c>
      <c r="AC2120">
        <f>IF(AND($AA2120="Yes",$AB2120="Yes"),1,"")</f>
      </c>
      <c r="AD2120">
        <f>IF(OR($Y2120="",$Z2120=""),"",IF(INDEX($C$2:$C$2000,$Y2120)=INDEX($C$2:$C$2000,$Z2120),0,1))</f>
      </c>
      <c r="AE2120">
        <f>IF($AC2120&lt;&gt;1,"",IF(AND(INDEX($AG$2:$AG$2000,$Y2120)=1,INDEX($AG$2:$AG$2000,$Z2120)=1),1,""))</f>
      </c>
      <c r="BF2120">
        <f>IF($Z2120="","",INDEX($AO$2:$AO$2000,$Z2120))</f>
      </c>
      <c r="BG2120">
        <f>IF($Z2120="","",INDEX($AP$2:$AP$2000,$Z2120))</f>
      </c>
      <c r="BH2120">
        <f>IF($Z2120="","",INDEX($AQ$2:$AQ$2000,$Z2120))</f>
      </c>
      <c r="BI2120">
        <f>IF($Z2120="","",INDEX($AR$2:$AR$2000,$Z2120))</f>
      </c>
      <c r="BJ2120">
        <f>IF($Z2120="","",INDEX($AS$2:$AS$2000,$Z2120))</f>
      </c>
      <c r="BK2120">
        <f>IF($Z2120="","",INDEX($AT$2:$AT$2000,$Z2120))</f>
      </c>
      <c r="BL2120">
        <f>IF($Z2120="","",INDEX($AU$2:$AU$2000,$Z2120))</f>
      </c>
      <c r="BM2120">
        <f>IF($Z2120="","",INDEX($AV$2:$AV$2000,$Z2120))</f>
      </c>
      <c r="BN2120">
        <f>IF($Z2120="","",INDEX($AW$2:$AW$2000,$Z2120))</f>
      </c>
      <c r="BO2120">
        <f>IF($Z2120="","",INDEX($AX$2:$AX$2000,$Z2120))</f>
      </c>
      <c r="BP2120">
        <f>IF($Z2120="","",INDEX($AY$2:$AY$2000,$Z2120))</f>
      </c>
      <c r="BQ2120">
        <f>IF($Z2120="","",INDEX($AZ$2:$AZ$2000,$Z2120))</f>
      </c>
      <c r="BR2120">
        <f>IF($Z2120="","",INDEX($BA$2:$BA$2000,$Z2120))</f>
      </c>
      <c r="BS2120">
        <f>IF($Z2120="","",INDEX($BB$2:$BB$2000,$Z2120))</f>
      </c>
      <c r="BT2120">
        <f>IF($Z2120="","",INDEX($BC$2:$BC$2000,$Z2120))</f>
      </c>
      <c r="BY2120" t="str">
        <f>IF($Y2120="","",INDEX($AH$2:$AH$2000,$Y2120)&amp;"")</f>
      </c>
      <c r="BZ2120" t="str">
        <f>IF($Z2120="","",INDEX($AH$2:$AH$2000,$Z2120)&amp;"")</f>
      </c>
      <c r="CA2120">
        <f>IF($Y2120="","",INDEX($BV$2:$BV$2000,$Y2120))</f>
      </c>
      <c r="CB2120">
        <f>IF($Z2120="","",INDEX($BV$2:$BV$2000,$Z2120))</f>
      </c>
    </row>
    <row r="2121">
      <c r="T2121">
        <f>IF($Y2121="","",INDEX($B$2:$B$2000,$Y2121))</f>
      </c>
      <c r="U2121">
        <f>IF($Z2121="","",INDEX($B$2:$B$2000,$Z2121))</f>
      </c>
      <c r="V2121">
        <f>IF(OR($T2121="",$U2121=""),"",$U2121-$T2121)</f>
      </c>
      <c r="W2121" t="str">
        <f>IF(TRIM(INDEX(connections!$A:$A,ROW()))="","",TRIM(INDEX(connections!$A:$A,ROW())))</f>
      </c>
      <c r="X2121" t="str">
        <f>IF($W2121="","",TRIM(INDEX(connections!$B:$B,ROW())))</f>
      </c>
      <c r="Y2121">
        <f>IF($W2121="","",IFERROR(MATCH($W2121,$A$2:$A$2000,0),""))</f>
      </c>
      <c r="Z2121">
        <f>IF($X2121="","",IFERROR(MATCH($X2121,$A$2:$A$2000,0),""))</f>
      </c>
      <c r="AA2121" t="str">
        <f>IF($Y2121="","",INDEX($P$2:$P$2000,$Y2121))</f>
      </c>
      <c r="AB2121" t="str">
        <f>IF($Z2121="","",INDEX($P$2:$P$2000,$Z2121))</f>
      </c>
      <c r="AC2121">
        <f>IF(AND($AA2121="Yes",$AB2121="Yes"),1,"")</f>
      </c>
      <c r="AD2121">
        <f>IF(OR($Y2121="",$Z2121=""),"",IF(INDEX($C$2:$C$2000,$Y2121)=INDEX($C$2:$C$2000,$Z2121),0,1))</f>
      </c>
      <c r="AE2121">
        <f>IF($AC2121&lt;&gt;1,"",IF(AND(INDEX($AG$2:$AG$2000,$Y2121)=1,INDEX($AG$2:$AG$2000,$Z2121)=1),1,""))</f>
      </c>
      <c r="BF2121">
        <f>IF($Z2121="","",INDEX($AO$2:$AO$2000,$Z2121))</f>
      </c>
      <c r="BG2121">
        <f>IF($Z2121="","",INDEX($AP$2:$AP$2000,$Z2121))</f>
      </c>
      <c r="BH2121">
        <f>IF($Z2121="","",INDEX($AQ$2:$AQ$2000,$Z2121))</f>
      </c>
      <c r="BI2121">
        <f>IF($Z2121="","",INDEX($AR$2:$AR$2000,$Z2121))</f>
      </c>
      <c r="BJ2121">
        <f>IF($Z2121="","",INDEX($AS$2:$AS$2000,$Z2121))</f>
      </c>
      <c r="BK2121">
        <f>IF($Z2121="","",INDEX($AT$2:$AT$2000,$Z2121))</f>
      </c>
      <c r="BL2121">
        <f>IF($Z2121="","",INDEX($AU$2:$AU$2000,$Z2121))</f>
      </c>
      <c r="BM2121">
        <f>IF($Z2121="","",INDEX($AV$2:$AV$2000,$Z2121))</f>
      </c>
      <c r="BN2121">
        <f>IF($Z2121="","",INDEX($AW$2:$AW$2000,$Z2121))</f>
      </c>
      <c r="BO2121">
        <f>IF($Z2121="","",INDEX($AX$2:$AX$2000,$Z2121))</f>
      </c>
      <c r="BP2121">
        <f>IF($Z2121="","",INDEX($AY$2:$AY$2000,$Z2121))</f>
      </c>
      <c r="BQ2121">
        <f>IF($Z2121="","",INDEX($AZ$2:$AZ$2000,$Z2121))</f>
      </c>
      <c r="BR2121">
        <f>IF($Z2121="","",INDEX($BA$2:$BA$2000,$Z2121))</f>
      </c>
      <c r="BS2121">
        <f>IF($Z2121="","",INDEX($BB$2:$BB$2000,$Z2121))</f>
      </c>
      <c r="BT2121">
        <f>IF($Z2121="","",INDEX($BC$2:$BC$2000,$Z2121))</f>
      </c>
      <c r="BY2121" t="str">
        <f>IF($Y2121="","",INDEX($AH$2:$AH$2000,$Y2121)&amp;"")</f>
      </c>
      <c r="BZ2121" t="str">
        <f>IF($Z2121="","",INDEX($AH$2:$AH$2000,$Z2121)&amp;"")</f>
      </c>
      <c r="CA2121">
        <f>IF($Y2121="","",INDEX($BV$2:$BV$2000,$Y2121))</f>
      </c>
      <c r="CB2121">
        <f>IF($Z2121="","",INDEX($BV$2:$BV$2000,$Z2121))</f>
      </c>
    </row>
    <row r="2122">
      <c r="T2122">
        <f>IF($Y2122="","",INDEX($B$2:$B$2000,$Y2122))</f>
      </c>
      <c r="U2122">
        <f>IF($Z2122="","",INDEX($B$2:$B$2000,$Z2122))</f>
      </c>
      <c r="V2122">
        <f>IF(OR($T2122="",$U2122=""),"",$U2122-$T2122)</f>
      </c>
      <c r="W2122" t="str">
        <f>IF(TRIM(INDEX(connections!$A:$A,ROW()))="","",TRIM(INDEX(connections!$A:$A,ROW())))</f>
      </c>
      <c r="X2122" t="str">
        <f>IF($W2122="","",TRIM(INDEX(connections!$B:$B,ROW())))</f>
      </c>
      <c r="Y2122">
        <f>IF($W2122="","",IFERROR(MATCH($W2122,$A$2:$A$2000,0),""))</f>
      </c>
      <c r="Z2122">
        <f>IF($X2122="","",IFERROR(MATCH($X2122,$A$2:$A$2000,0),""))</f>
      </c>
      <c r="AA2122" t="str">
        <f>IF($Y2122="","",INDEX($P$2:$P$2000,$Y2122))</f>
      </c>
      <c r="AB2122" t="str">
        <f>IF($Z2122="","",INDEX($P$2:$P$2000,$Z2122))</f>
      </c>
      <c r="AC2122">
        <f>IF(AND($AA2122="Yes",$AB2122="Yes"),1,"")</f>
      </c>
      <c r="AD2122">
        <f>IF(OR($Y2122="",$Z2122=""),"",IF(INDEX($C$2:$C$2000,$Y2122)=INDEX($C$2:$C$2000,$Z2122),0,1))</f>
      </c>
      <c r="AE2122">
        <f>IF($AC2122&lt;&gt;1,"",IF(AND(INDEX($AG$2:$AG$2000,$Y2122)=1,INDEX($AG$2:$AG$2000,$Z2122)=1),1,""))</f>
      </c>
      <c r="BF2122">
        <f>IF($Z2122="","",INDEX($AO$2:$AO$2000,$Z2122))</f>
      </c>
      <c r="BG2122">
        <f>IF($Z2122="","",INDEX($AP$2:$AP$2000,$Z2122))</f>
      </c>
      <c r="BH2122">
        <f>IF($Z2122="","",INDEX($AQ$2:$AQ$2000,$Z2122))</f>
      </c>
      <c r="BI2122">
        <f>IF($Z2122="","",INDEX($AR$2:$AR$2000,$Z2122))</f>
      </c>
      <c r="BJ2122">
        <f>IF($Z2122="","",INDEX($AS$2:$AS$2000,$Z2122))</f>
      </c>
      <c r="BK2122">
        <f>IF($Z2122="","",INDEX($AT$2:$AT$2000,$Z2122))</f>
      </c>
      <c r="BL2122">
        <f>IF($Z2122="","",INDEX($AU$2:$AU$2000,$Z2122))</f>
      </c>
      <c r="BM2122">
        <f>IF($Z2122="","",INDEX($AV$2:$AV$2000,$Z2122))</f>
      </c>
      <c r="BN2122">
        <f>IF($Z2122="","",INDEX($AW$2:$AW$2000,$Z2122))</f>
      </c>
      <c r="BO2122">
        <f>IF($Z2122="","",INDEX($AX$2:$AX$2000,$Z2122))</f>
      </c>
      <c r="BP2122">
        <f>IF($Z2122="","",INDEX($AY$2:$AY$2000,$Z2122))</f>
      </c>
      <c r="BQ2122">
        <f>IF($Z2122="","",INDEX($AZ$2:$AZ$2000,$Z2122))</f>
      </c>
      <c r="BR2122">
        <f>IF($Z2122="","",INDEX($BA$2:$BA$2000,$Z2122))</f>
      </c>
      <c r="BS2122">
        <f>IF($Z2122="","",INDEX($BB$2:$BB$2000,$Z2122))</f>
      </c>
      <c r="BT2122">
        <f>IF($Z2122="","",INDEX($BC$2:$BC$2000,$Z2122))</f>
      </c>
      <c r="BY2122" t="str">
        <f>IF($Y2122="","",INDEX($AH$2:$AH$2000,$Y2122)&amp;"")</f>
      </c>
      <c r="BZ2122" t="str">
        <f>IF($Z2122="","",INDEX($AH$2:$AH$2000,$Z2122)&amp;"")</f>
      </c>
      <c r="CA2122">
        <f>IF($Y2122="","",INDEX($BV$2:$BV$2000,$Y2122))</f>
      </c>
      <c r="CB2122">
        <f>IF($Z2122="","",INDEX($BV$2:$BV$2000,$Z2122))</f>
      </c>
    </row>
    <row r="2123">
      <c r="T2123">
        <f>IF($Y2123="","",INDEX($B$2:$B$2000,$Y2123))</f>
      </c>
      <c r="U2123">
        <f>IF($Z2123="","",INDEX($B$2:$B$2000,$Z2123))</f>
      </c>
      <c r="V2123">
        <f>IF(OR($T2123="",$U2123=""),"",$U2123-$T2123)</f>
      </c>
      <c r="W2123" t="str">
        <f>IF(TRIM(INDEX(connections!$A:$A,ROW()))="","",TRIM(INDEX(connections!$A:$A,ROW())))</f>
      </c>
      <c r="X2123" t="str">
        <f>IF($W2123="","",TRIM(INDEX(connections!$B:$B,ROW())))</f>
      </c>
      <c r="Y2123">
        <f>IF($W2123="","",IFERROR(MATCH($W2123,$A$2:$A$2000,0),""))</f>
      </c>
      <c r="Z2123">
        <f>IF($X2123="","",IFERROR(MATCH($X2123,$A$2:$A$2000,0),""))</f>
      </c>
      <c r="AA2123" t="str">
        <f>IF($Y2123="","",INDEX($P$2:$P$2000,$Y2123))</f>
      </c>
      <c r="AB2123" t="str">
        <f>IF($Z2123="","",INDEX($P$2:$P$2000,$Z2123))</f>
      </c>
      <c r="AC2123">
        <f>IF(AND($AA2123="Yes",$AB2123="Yes"),1,"")</f>
      </c>
      <c r="AD2123">
        <f>IF(OR($Y2123="",$Z2123=""),"",IF(INDEX($C$2:$C$2000,$Y2123)=INDEX($C$2:$C$2000,$Z2123),0,1))</f>
      </c>
      <c r="AE2123">
        <f>IF($AC2123&lt;&gt;1,"",IF(AND(INDEX($AG$2:$AG$2000,$Y2123)=1,INDEX($AG$2:$AG$2000,$Z2123)=1),1,""))</f>
      </c>
      <c r="BF2123">
        <f>IF($Z2123="","",INDEX($AO$2:$AO$2000,$Z2123))</f>
      </c>
      <c r="BG2123">
        <f>IF($Z2123="","",INDEX($AP$2:$AP$2000,$Z2123))</f>
      </c>
      <c r="BH2123">
        <f>IF($Z2123="","",INDEX($AQ$2:$AQ$2000,$Z2123))</f>
      </c>
      <c r="BI2123">
        <f>IF($Z2123="","",INDEX($AR$2:$AR$2000,$Z2123))</f>
      </c>
      <c r="BJ2123">
        <f>IF($Z2123="","",INDEX($AS$2:$AS$2000,$Z2123))</f>
      </c>
      <c r="BK2123">
        <f>IF($Z2123="","",INDEX($AT$2:$AT$2000,$Z2123))</f>
      </c>
      <c r="BL2123">
        <f>IF($Z2123="","",INDEX($AU$2:$AU$2000,$Z2123))</f>
      </c>
      <c r="BM2123">
        <f>IF($Z2123="","",INDEX($AV$2:$AV$2000,$Z2123))</f>
      </c>
      <c r="BN2123">
        <f>IF($Z2123="","",INDEX($AW$2:$AW$2000,$Z2123))</f>
      </c>
      <c r="BO2123">
        <f>IF($Z2123="","",INDEX($AX$2:$AX$2000,$Z2123))</f>
      </c>
      <c r="BP2123">
        <f>IF($Z2123="","",INDEX($AY$2:$AY$2000,$Z2123))</f>
      </c>
      <c r="BQ2123">
        <f>IF($Z2123="","",INDEX($AZ$2:$AZ$2000,$Z2123))</f>
      </c>
      <c r="BR2123">
        <f>IF($Z2123="","",INDEX($BA$2:$BA$2000,$Z2123))</f>
      </c>
      <c r="BS2123">
        <f>IF($Z2123="","",INDEX($BB$2:$BB$2000,$Z2123))</f>
      </c>
      <c r="BT2123">
        <f>IF($Z2123="","",INDEX($BC$2:$BC$2000,$Z2123))</f>
      </c>
      <c r="BY2123" t="str">
        <f>IF($Y2123="","",INDEX($AH$2:$AH$2000,$Y2123)&amp;"")</f>
      </c>
      <c r="BZ2123" t="str">
        <f>IF($Z2123="","",INDEX($AH$2:$AH$2000,$Z2123)&amp;"")</f>
      </c>
      <c r="CA2123">
        <f>IF($Y2123="","",INDEX($BV$2:$BV$2000,$Y2123))</f>
      </c>
      <c r="CB2123">
        <f>IF($Z2123="","",INDEX($BV$2:$BV$2000,$Z2123))</f>
      </c>
    </row>
    <row r="2124">
      <c r="T2124">
        <f>IF($Y2124="","",INDEX($B$2:$B$2000,$Y2124))</f>
      </c>
      <c r="U2124">
        <f>IF($Z2124="","",INDEX($B$2:$B$2000,$Z2124))</f>
      </c>
      <c r="V2124">
        <f>IF(OR($T2124="",$U2124=""),"",$U2124-$T2124)</f>
      </c>
      <c r="W2124" t="str">
        <f>IF(TRIM(INDEX(connections!$A:$A,ROW()))="","",TRIM(INDEX(connections!$A:$A,ROW())))</f>
      </c>
      <c r="X2124" t="str">
        <f>IF($W2124="","",TRIM(INDEX(connections!$B:$B,ROW())))</f>
      </c>
      <c r="Y2124">
        <f>IF($W2124="","",IFERROR(MATCH($W2124,$A$2:$A$2000,0),""))</f>
      </c>
      <c r="Z2124">
        <f>IF($X2124="","",IFERROR(MATCH($X2124,$A$2:$A$2000,0),""))</f>
      </c>
      <c r="AA2124" t="str">
        <f>IF($Y2124="","",INDEX($P$2:$P$2000,$Y2124))</f>
      </c>
      <c r="AB2124" t="str">
        <f>IF($Z2124="","",INDEX($P$2:$P$2000,$Z2124))</f>
      </c>
      <c r="AC2124">
        <f>IF(AND($AA2124="Yes",$AB2124="Yes"),1,"")</f>
      </c>
      <c r="AD2124">
        <f>IF(OR($Y2124="",$Z2124=""),"",IF(INDEX($C$2:$C$2000,$Y2124)=INDEX($C$2:$C$2000,$Z2124),0,1))</f>
      </c>
      <c r="AE2124">
        <f>IF($AC2124&lt;&gt;1,"",IF(AND(INDEX($AG$2:$AG$2000,$Y2124)=1,INDEX($AG$2:$AG$2000,$Z2124)=1),1,""))</f>
      </c>
      <c r="BF2124">
        <f>IF($Z2124="","",INDEX($AO$2:$AO$2000,$Z2124))</f>
      </c>
      <c r="BG2124">
        <f>IF($Z2124="","",INDEX($AP$2:$AP$2000,$Z2124))</f>
      </c>
      <c r="BH2124">
        <f>IF($Z2124="","",INDEX($AQ$2:$AQ$2000,$Z2124))</f>
      </c>
      <c r="BI2124">
        <f>IF($Z2124="","",INDEX($AR$2:$AR$2000,$Z2124))</f>
      </c>
      <c r="BJ2124">
        <f>IF($Z2124="","",INDEX($AS$2:$AS$2000,$Z2124))</f>
      </c>
      <c r="BK2124">
        <f>IF($Z2124="","",INDEX($AT$2:$AT$2000,$Z2124))</f>
      </c>
      <c r="BL2124">
        <f>IF($Z2124="","",INDEX($AU$2:$AU$2000,$Z2124))</f>
      </c>
      <c r="BM2124">
        <f>IF($Z2124="","",INDEX($AV$2:$AV$2000,$Z2124))</f>
      </c>
      <c r="BN2124">
        <f>IF($Z2124="","",INDEX($AW$2:$AW$2000,$Z2124))</f>
      </c>
      <c r="BO2124">
        <f>IF($Z2124="","",INDEX($AX$2:$AX$2000,$Z2124))</f>
      </c>
      <c r="BP2124">
        <f>IF($Z2124="","",INDEX($AY$2:$AY$2000,$Z2124))</f>
      </c>
      <c r="BQ2124">
        <f>IF($Z2124="","",INDEX($AZ$2:$AZ$2000,$Z2124))</f>
      </c>
      <c r="BR2124">
        <f>IF($Z2124="","",INDEX($BA$2:$BA$2000,$Z2124))</f>
      </c>
      <c r="BS2124">
        <f>IF($Z2124="","",INDEX($BB$2:$BB$2000,$Z2124))</f>
      </c>
      <c r="BT2124">
        <f>IF($Z2124="","",INDEX($BC$2:$BC$2000,$Z2124))</f>
      </c>
      <c r="BY2124" t="str">
        <f>IF($Y2124="","",INDEX($AH$2:$AH$2000,$Y2124)&amp;"")</f>
      </c>
      <c r="BZ2124" t="str">
        <f>IF($Z2124="","",INDEX($AH$2:$AH$2000,$Z2124)&amp;"")</f>
      </c>
      <c r="CA2124">
        <f>IF($Y2124="","",INDEX($BV$2:$BV$2000,$Y2124))</f>
      </c>
      <c r="CB2124">
        <f>IF($Z2124="","",INDEX($BV$2:$BV$2000,$Z2124))</f>
      </c>
    </row>
    <row r="2125">
      <c r="T2125">
        <f>IF($Y2125="","",INDEX($B$2:$B$2000,$Y2125))</f>
      </c>
      <c r="U2125">
        <f>IF($Z2125="","",INDEX($B$2:$B$2000,$Z2125))</f>
      </c>
      <c r="V2125">
        <f>IF(OR($T2125="",$U2125=""),"",$U2125-$T2125)</f>
      </c>
      <c r="W2125" t="str">
        <f>IF(TRIM(INDEX(connections!$A:$A,ROW()))="","",TRIM(INDEX(connections!$A:$A,ROW())))</f>
      </c>
      <c r="X2125" t="str">
        <f>IF($W2125="","",TRIM(INDEX(connections!$B:$B,ROW())))</f>
      </c>
      <c r="Y2125">
        <f>IF($W2125="","",IFERROR(MATCH($W2125,$A$2:$A$2000,0),""))</f>
      </c>
      <c r="Z2125">
        <f>IF($X2125="","",IFERROR(MATCH($X2125,$A$2:$A$2000,0),""))</f>
      </c>
      <c r="AA2125" t="str">
        <f>IF($Y2125="","",INDEX($P$2:$P$2000,$Y2125))</f>
      </c>
      <c r="AB2125" t="str">
        <f>IF($Z2125="","",INDEX($P$2:$P$2000,$Z2125))</f>
      </c>
      <c r="AC2125">
        <f>IF(AND($AA2125="Yes",$AB2125="Yes"),1,"")</f>
      </c>
      <c r="AD2125">
        <f>IF(OR($Y2125="",$Z2125=""),"",IF(INDEX($C$2:$C$2000,$Y2125)=INDEX($C$2:$C$2000,$Z2125),0,1))</f>
      </c>
      <c r="AE2125">
        <f>IF($AC2125&lt;&gt;1,"",IF(AND(INDEX($AG$2:$AG$2000,$Y2125)=1,INDEX($AG$2:$AG$2000,$Z2125)=1),1,""))</f>
      </c>
      <c r="BF2125">
        <f>IF($Z2125="","",INDEX($AO$2:$AO$2000,$Z2125))</f>
      </c>
      <c r="BG2125">
        <f>IF($Z2125="","",INDEX($AP$2:$AP$2000,$Z2125))</f>
      </c>
      <c r="BH2125">
        <f>IF($Z2125="","",INDEX($AQ$2:$AQ$2000,$Z2125))</f>
      </c>
      <c r="BI2125">
        <f>IF($Z2125="","",INDEX($AR$2:$AR$2000,$Z2125))</f>
      </c>
      <c r="BJ2125">
        <f>IF($Z2125="","",INDEX($AS$2:$AS$2000,$Z2125))</f>
      </c>
      <c r="BK2125">
        <f>IF($Z2125="","",INDEX($AT$2:$AT$2000,$Z2125))</f>
      </c>
      <c r="BL2125">
        <f>IF($Z2125="","",INDEX($AU$2:$AU$2000,$Z2125))</f>
      </c>
      <c r="BM2125">
        <f>IF($Z2125="","",INDEX($AV$2:$AV$2000,$Z2125))</f>
      </c>
      <c r="BN2125">
        <f>IF($Z2125="","",INDEX($AW$2:$AW$2000,$Z2125))</f>
      </c>
      <c r="BO2125">
        <f>IF($Z2125="","",INDEX($AX$2:$AX$2000,$Z2125))</f>
      </c>
      <c r="BP2125">
        <f>IF($Z2125="","",INDEX($AY$2:$AY$2000,$Z2125))</f>
      </c>
      <c r="BQ2125">
        <f>IF($Z2125="","",INDEX($AZ$2:$AZ$2000,$Z2125))</f>
      </c>
      <c r="BR2125">
        <f>IF($Z2125="","",INDEX($BA$2:$BA$2000,$Z2125))</f>
      </c>
      <c r="BS2125">
        <f>IF($Z2125="","",INDEX($BB$2:$BB$2000,$Z2125))</f>
      </c>
      <c r="BT2125">
        <f>IF($Z2125="","",INDEX($BC$2:$BC$2000,$Z2125))</f>
      </c>
      <c r="BY2125" t="str">
        <f>IF($Y2125="","",INDEX($AH$2:$AH$2000,$Y2125)&amp;"")</f>
      </c>
      <c r="BZ2125" t="str">
        <f>IF($Z2125="","",INDEX($AH$2:$AH$2000,$Z2125)&amp;"")</f>
      </c>
      <c r="CA2125">
        <f>IF($Y2125="","",INDEX($BV$2:$BV$2000,$Y2125))</f>
      </c>
      <c r="CB2125">
        <f>IF($Z2125="","",INDEX($BV$2:$BV$2000,$Z2125))</f>
      </c>
    </row>
    <row r="2126">
      <c r="T2126">
        <f>IF($Y2126="","",INDEX($B$2:$B$2000,$Y2126))</f>
      </c>
      <c r="U2126">
        <f>IF($Z2126="","",INDEX($B$2:$B$2000,$Z2126))</f>
      </c>
      <c r="V2126">
        <f>IF(OR($T2126="",$U2126=""),"",$U2126-$T2126)</f>
      </c>
      <c r="W2126" t="str">
        <f>IF(TRIM(INDEX(connections!$A:$A,ROW()))="","",TRIM(INDEX(connections!$A:$A,ROW())))</f>
      </c>
      <c r="X2126" t="str">
        <f>IF($W2126="","",TRIM(INDEX(connections!$B:$B,ROW())))</f>
      </c>
      <c r="Y2126">
        <f>IF($W2126="","",IFERROR(MATCH($W2126,$A$2:$A$2000,0),""))</f>
      </c>
      <c r="Z2126">
        <f>IF($X2126="","",IFERROR(MATCH($X2126,$A$2:$A$2000,0),""))</f>
      </c>
      <c r="AA2126" t="str">
        <f>IF($Y2126="","",INDEX($P$2:$P$2000,$Y2126))</f>
      </c>
      <c r="AB2126" t="str">
        <f>IF($Z2126="","",INDEX($P$2:$P$2000,$Z2126))</f>
      </c>
      <c r="AC2126">
        <f>IF(AND($AA2126="Yes",$AB2126="Yes"),1,"")</f>
      </c>
      <c r="AD2126">
        <f>IF(OR($Y2126="",$Z2126=""),"",IF(INDEX($C$2:$C$2000,$Y2126)=INDEX($C$2:$C$2000,$Z2126),0,1))</f>
      </c>
      <c r="AE2126">
        <f>IF($AC2126&lt;&gt;1,"",IF(AND(INDEX($AG$2:$AG$2000,$Y2126)=1,INDEX($AG$2:$AG$2000,$Z2126)=1),1,""))</f>
      </c>
      <c r="BF2126">
        <f>IF($Z2126="","",INDEX($AO$2:$AO$2000,$Z2126))</f>
      </c>
      <c r="BG2126">
        <f>IF($Z2126="","",INDEX($AP$2:$AP$2000,$Z2126))</f>
      </c>
      <c r="BH2126">
        <f>IF($Z2126="","",INDEX($AQ$2:$AQ$2000,$Z2126))</f>
      </c>
      <c r="BI2126">
        <f>IF($Z2126="","",INDEX($AR$2:$AR$2000,$Z2126))</f>
      </c>
      <c r="BJ2126">
        <f>IF($Z2126="","",INDEX($AS$2:$AS$2000,$Z2126))</f>
      </c>
      <c r="BK2126">
        <f>IF($Z2126="","",INDEX($AT$2:$AT$2000,$Z2126))</f>
      </c>
      <c r="BL2126">
        <f>IF($Z2126="","",INDEX($AU$2:$AU$2000,$Z2126))</f>
      </c>
      <c r="BM2126">
        <f>IF($Z2126="","",INDEX($AV$2:$AV$2000,$Z2126))</f>
      </c>
      <c r="BN2126">
        <f>IF($Z2126="","",INDEX($AW$2:$AW$2000,$Z2126))</f>
      </c>
      <c r="BO2126">
        <f>IF($Z2126="","",INDEX($AX$2:$AX$2000,$Z2126))</f>
      </c>
      <c r="BP2126">
        <f>IF($Z2126="","",INDEX($AY$2:$AY$2000,$Z2126))</f>
      </c>
      <c r="BQ2126">
        <f>IF($Z2126="","",INDEX($AZ$2:$AZ$2000,$Z2126))</f>
      </c>
      <c r="BR2126">
        <f>IF($Z2126="","",INDEX($BA$2:$BA$2000,$Z2126))</f>
      </c>
      <c r="BS2126">
        <f>IF($Z2126="","",INDEX($BB$2:$BB$2000,$Z2126))</f>
      </c>
      <c r="BT2126">
        <f>IF($Z2126="","",INDEX($BC$2:$BC$2000,$Z2126))</f>
      </c>
      <c r="BY2126" t="str">
        <f>IF($Y2126="","",INDEX($AH$2:$AH$2000,$Y2126)&amp;"")</f>
      </c>
      <c r="BZ2126" t="str">
        <f>IF($Z2126="","",INDEX($AH$2:$AH$2000,$Z2126)&amp;"")</f>
      </c>
      <c r="CA2126">
        <f>IF($Y2126="","",INDEX($BV$2:$BV$2000,$Y2126))</f>
      </c>
      <c r="CB2126">
        <f>IF($Z2126="","",INDEX($BV$2:$BV$2000,$Z2126))</f>
      </c>
    </row>
    <row r="2127">
      <c r="T2127">
        <f>IF($Y2127="","",INDEX($B$2:$B$2000,$Y2127))</f>
      </c>
      <c r="U2127">
        <f>IF($Z2127="","",INDEX($B$2:$B$2000,$Z2127))</f>
      </c>
      <c r="V2127">
        <f>IF(OR($T2127="",$U2127=""),"",$U2127-$T2127)</f>
      </c>
      <c r="W2127" t="str">
        <f>IF(TRIM(INDEX(connections!$A:$A,ROW()))="","",TRIM(INDEX(connections!$A:$A,ROW())))</f>
      </c>
      <c r="X2127" t="str">
        <f>IF($W2127="","",TRIM(INDEX(connections!$B:$B,ROW())))</f>
      </c>
      <c r="Y2127">
        <f>IF($W2127="","",IFERROR(MATCH($W2127,$A$2:$A$2000,0),""))</f>
      </c>
      <c r="Z2127">
        <f>IF($X2127="","",IFERROR(MATCH($X2127,$A$2:$A$2000,0),""))</f>
      </c>
      <c r="AA2127" t="str">
        <f>IF($Y2127="","",INDEX($P$2:$P$2000,$Y2127))</f>
      </c>
      <c r="AB2127" t="str">
        <f>IF($Z2127="","",INDEX($P$2:$P$2000,$Z2127))</f>
      </c>
      <c r="AC2127">
        <f>IF(AND($AA2127="Yes",$AB2127="Yes"),1,"")</f>
      </c>
      <c r="AD2127">
        <f>IF(OR($Y2127="",$Z2127=""),"",IF(INDEX($C$2:$C$2000,$Y2127)=INDEX($C$2:$C$2000,$Z2127),0,1))</f>
      </c>
      <c r="AE2127">
        <f>IF($AC2127&lt;&gt;1,"",IF(AND(INDEX($AG$2:$AG$2000,$Y2127)=1,INDEX($AG$2:$AG$2000,$Z2127)=1),1,""))</f>
      </c>
      <c r="BF2127">
        <f>IF($Z2127="","",INDEX($AO$2:$AO$2000,$Z2127))</f>
      </c>
      <c r="BG2127">
        <f>IF($Z2127="","",INDEX($AP$2:$AP$2000,$Z2127))</f>
      </c>
      <c r="BH2127">
        <f>IF($Z2127="","",INDEX($AQ$2:$AQ$2000,$Z2127))</f>
      </c>
      <c r="BI2127">
        <f>IF($Z2127="","",INDEX($AR$2:$AR$2000,$Z2127))</f>
      </c>
      <c r="BJ2127">
        <f>IF($Z2127="","",INDEX($AS$2:$AS$2000,$Z2127))</f>
      </c>
      <c r="BK2127">
        <f>IF($Z2127="","",INDEX($AT$2:$AT$2000,$Z2127))</f>
      </c>
      <c r="BL2127">
        <f>IF($Z2127="","",INDEX($AU$2:$AU$2000,$Z2127))</f>
      </c>
      <c r="BM2127">
        <f>IF($Z2127="","",INDEX($AV$2:$AV$2000,$Z2127))</f>
      </c>
      <c r="BN2127">
        <f>IF($Z2127="","",INDEX($AW$2:$AW$2000,$Z2127))</f>
      </c>
      <c r="BO2127">
        <f>IF($Z2127="","",INDEX($AX$2:$AX$2000,$Z2127))</f>
      </c>
      <c r="BP2127">
        <f>IF($Z2127="","",INDEX($AY$2:$AY$2000,$Z2127))</f>
      </c>
      <c r="BQ2127">
        <f>IF($Z2127="","",INDEX($AZ$2:$AZ$2000,$Z2127))</f>
      </c>
      <c r="BR2127">
        <f>IF($Z2127="","",INDEX($BA$2:$BA$2000,$Z2127))</f>
      </c>
      <c r="BS2127">
        <f>IF($Z2127="","",INDEX($BB$2:$BB$2000,$Z2127))</f>
      </c>
      <c r="BT2127">
        <f>IF($Z2127="","",INDEX($BC$2:$BC$2000,$Z2127))</f>
      </c>
      <c r="BY2127" t="str">
        <f>IF($Y2127="","",INDEX($AH$2:$AH$2000,$Y2127)&amp;"")</f>
      </c>
      <c r="BZ2127" t="str">
        <f>IF($Z2127="","",INDEX($AH$2:$AH$2000,$Z2127)&amp;"")</f>
      </c>
      <c r="CA2127">
        <f>IF($Y2127="","",INDEX($BV$2:$BV$2000,$Y2127))</f>
      </c>
      <c r="CB2127">
        <f>IF($Z2127="","",INDEX($BV$2:$BV$2000,$Z2127))</f>
      </c>
    </row>
    <row r="2128">
      <c r="T2128">
        <f>IF($Y2128="","",INDEX($B$2:$B$2000,$Y2128))</f>
      </c>
      <c r="U2128">
        <f>IF($Z2128="","",INDEX($B$2:$B$2000,$Z2128))</f>
      </c>
      <c r="V2128">
        <f>IF(OR($T2128="",$U2128=""),"",$U2128-$T2128)</f>
      </c>
      <c r="W2128" t="str">
        <f>IF(TRIM(INDEX(connections!$A:$A,ROW()))="","",TRIM(INDEX(connections!$A:$A,ROW())))</f>
      </c>
      <c r="X2128" t="str">
        <f>IF($W2128="","",TRIM(INDEX(connections!$B:$B,ROW())))</f>
      </c>
      <c r="Y2128">
        <f>IF($W2128="","",IFERROR(MATCH($W2128,$A$2:$A$2000,0),""))</f>
      </c>
      <c r="Z2128">
        <f>IF($X2128="","",IFERROR(MATCH($X2128,$A$2:$A$2000,0),""))</f>
      </c>
      <c r="AA2128" t="str">
        <f>IF($Y2128="","",INDEX($P$2:$P$2000,$Y2128))</f>
      </c>
      <c r="AB2128" t="str">
        <f>IF($Z2128="","",INDEX($P$2:$P$2000,$Z2128))</f>
      </c>
      <c r="AC2128">
        <f>IF(AND($AA2128="Yes",$AB2128="Yes"),1,"")</f>
      </c>
      <c r="AD2128">
        <f>IF(OR($Y2128="",$Z2128=""),"",IF(INDEX($C$2:$C$2000,$Y2128)=INDEX($C$2:$C$2000,$Z2128),0,1))</f>
      </c>
      <c r="AE2128">
        <f>IF($AC2128&lt;&gt;1,"",IF(AND(INDEX($AG$2:$AG$2000,$Y2128)=1,INDEX($AG$2:$AG$2000,$Z2128)=1),1,""))</f>
      </c>
      <c r="BF2128">
        <f>IF($Z2128="","",INDEX($AO$2:$AO$2000,$Z2128))</f>
      </c>
      <c r="BG2128">
        <f>IF($Z2128="","",INDEX($AP$2:$AP$2000,$Z2128))</f>
      </c>
      <c r="BH2128">
        <f>IF($Z2128="","",INDEX($AQ$2:$AQ$2000,$Z2128))</f>
      </c>
      <c r="BI2128">
        <f>IF($Z2128="","",INDEX($AR$2:$AR$2000,$Z2128))</f>
      </c>
      <c r="BJ2128">
        <f>IF($Z2128="","",INDEX($AS$2:$AS$2000,$Z2128))</f>
      </c>
      <c r="BK2128">
        <f>IF($Z2128="","",INDEX($AT$2:$AT$2000,$Z2128))</f>
      </c>
      <c r="BL2128">
        <f>IF($Z2128="","",INDEX($AU$2:$AU$2000,$Z2128))</f>
      </c>
      <c r="BM2128">
        <f>IF($Z2128="","",INDEX($AV$2:$AV$2000,$Z2128))</f>
      </c>
      <c r="BN2128">
        <f>IF($Z2128="","",INDEX($AW$2:$AW$2000,$Z2128))</f>
      </c>
      <c r="BO2128">
        <f>IF($Z2128="","",INDEX($AX$2:$AX$2000,$Z2128))</f>
      </c>
      <c r="BP2128">
        <f>IF($Z2128="","",INDEX($AY$2:$AY$2000,$Z2128))</f>
      </c>
      <c r="BQ2128">
        <f>IF($Z2128="","",INDEX($AZ$2:$AZ$2000,$Z2128))</f>
      </c>
      <c r="BR2128">
        <f>IF($Z2128="","",INDEX($BA$2:$BA$2000,$Z2128))</f>
      </c>
      <c r="BS2128">
        <f>IF($Z2128="","",INDEX($BB$2:$BB$2000,$Z2128))</f>
      </c>
      <c r="BT2128">
        <f>IF($Z2128="","",INDEX($BC$2:$BC$2000,$Z2128))</f>
      </c>
      <c r="BY2128" t="str">
        <f>IF($Y2128="","",INDEX($AH$2:$AH$2000,$Y2128)&amp;"")</f>
      </c>
      <c r="BZ2128" t="str">
        <f>IF($Z2128="","",INDEX($AH$2:$AH$2000,$Z2128)&amp;"")</f>
      </c>
      <c r="CA2128">
        <f>IF($Y2128="","",INDEX($BV$2:$BV$2000,$Y2128))</f>
      </c>
      <c r="CB2128">
        <f>IF($Z2128="","",INDEX($BV$2:$BV$2000,$Z2128))</f>
      </c>
    </row>
    <row r="2129">
      <c r="T2129">
        <f>IF($Y2129="","",INDEX($B$2:$B$2000,$Y2129))</f>
      </c>
      <c r="U2129">
        <f>IF($Z2129="","",INDEX($B$2:$B$2000,$Z2129))</f>
      </c>
      <c r="V2129">
        <f>IF(OR($T2129="",$U2129=""),"",$U2129-$T2129)</f>
      </c>
      <c r="W2129" t="str">
        <f>IF(TRIM(INDEX(connections!$A:$A,ROW()))="","",TRIM(INDEX(connections!$A:$A,ROW())))</f>
      </c>
      <c r="X2129" t="str">
        <f>IF($W2129="","",TRIM(INDEX(connections!$B:$B,ROW())))</f>
      </c>
      <c r="Y2129">
        <f>IF($W2129="","",IFERROR(MATCH($W2129,$A$2:$A$2000,0),""))</f>
      </c>
      <c r="Z2129">
        <f>IF($X2129="","",IFERROR(MATCH($X2129,$A$2:$A$2000,0),""))</f>
      </c>
      <c r="AA2129" t="str">
        <f>IF($Y2129="","",INDEX($P$2:$P$2000,$Y2129))</f>
      </c>
      <c r="AB2129" t="str">
        <f>IF($Z2129="","",INDEX($P$2:$P$2000,$Z2129))</f>
      </c>
      <c r="AC2129">
        <f>IF(AND($AA2129="Yes",$AB2129="Yes"),1,"")</f>
      </c>
      <c r="AD2129">
        <f>IF(OR($Y2129="",$Z2129=""),"",IF(INDEX($C$2:$C$2000,$Y2129)=INDEX($C$2:$C$2000,$Z2129),0,1))</f>
      </c>
      <c r="AE2129">
        <f>IF($AC2129&lt;&gt;1,"",IF(AND(INDEX($AG$2:$AG$2000,$Y2129)=1,INDEX($AG$2:$AG$2000,$Z2129)=1),1,""))</f>
      </c>
      <c r="BF2129">
        <f>IF($Z2129="","",INDEX($AO$2:$AO$2000,$Z2129))</f>
      </c>
      <c r="BG2129">
        <f>IF($Z2129="","",INDEX($AP$2:$AP$2000,$Z2129))</f>
      </c>
      <c r="BH2129">
        <f>IF($Z2129="","",INDEX($AQ$2:$AQ$2000,$Z2129))</f>
      </c>
      <c r="BI2129">
        <f>IF($Z2129="","",INDEX($AR$2:$AR$2000,$Z2129))</f>
      </c>
      <c r="BJ2129">
        <f>IF($Z2129="","",INDEX($AS$2:$AS$2000,$Z2129))</f>
      </c>
      <c r="BK2129">
        <f>IF($Z2129="","",INDEX($AT$2:$AT$2000,$Z2129))</f>
      </c>
      <c r="BL2129">
        <f>IF($Z2129="","",INDEX($AU$2:$AU$2000,$Z2129))</f>
      </c>
      <c r="BM2129">
        <f>IF($Z2129="","",INDEX($AV$2:$AV$2000,$Z2129))</f>
      </c>
      <c r="BN2129">
        <f>IF($Z2129="","",INDEX($AW$2:$AW$2000,$Z2129))</f>
      </c>
      <c r="BO2129">
        <f>IF($Z2129="","",INDEX($AX$2:$AX$2000,$Z2129))</f>
      </c>
      <c r="BP2129">
        <f>IF($Z2129="","",INDEX($AY$2:$AY$2000,$Z2129))</f>
      </c>
      <c r="BQ2129">
        <f>IF($Z2129="","",INDEX($AZ$2:$AZ$2000,$Z2129))</f>
      </c>
      <c r="BR2129">
        <f>IF($Z2129="","",INDEX($BA$2:$BA$2000,$Z2129))</f>
      </c>
      <c r="BS2129">
        <f>IF($Z2129="","",INDEX($BB$2:$BB$2000,$Z2129))</f>
      </c>
      <c r="BT2129">
        <f>IF($Z2129="","",INDEX($BC$2:$BC$2000,$Z2129))</f>
      </c>
      <c r="BY2129" t="str">
        <f>IF($Y2129="","",INDEX($AH$2:$AH$2000,$Y2129)&amp;"")</f>
      </c>
      <c r="BZ2129" t="str">
        <f>IF($Z2129="","",INDEX($AH$2:$AH$2000,$Z2129)&amp;"")</f>
      </c>
      <c r="CA2129">
        <f>IF($Y2129="","",INDEX($BV$2:$BV$2000,$Y2129))</f>
      </c>
      <c r="CB2129">
        <f>IF($Z2129="","",INDEX($BV$2:$BV$2000,$Z2129))</f>
      </c>
    </row>
    <row r="2130">
      <c r="T2130">
        <f>IF($Y2130="","",INDEX($B$2:$B$2000,$Y2130))</f>
      </c>
      <c r="U2130">
        <f>IF($Z2130="","",INDEX($B$2:$B$2000,$Z2130))</f>
      </c>
      <c r="V2130">
        <f>IF(OR($T2130="",$U2130=""),"",$U2130-$T2130)</f>
      </c>
      <c r="W2130" t="str">
        <f>IF(TRIM(INDEX(connections!$A:$A,ROW()))="","",TRIM(INDEX(connections!$A:$A,ROW())))</f>
      </c>
      <c r="X2130" t="str">
        <f>IF($W2130="","",TRIM(INDEX(connections!$B:$B,ROW())))</f>
      </c>
      <c r="Y2130">
        <f>IF($W2130="","",IFERROR(MATCH($W2130,$A$2:$A$2000,0),""))</f>
      </c>
      <c r="Z2130">
        <f>IF($X2130="","",IFERROR(MATCH($X2130,$A$2:$A$2000,0),""))</f>
      </c>
      <c r="AA2130" t="str">
        <f>IF($Y2130="","",INDEX($P$2:$P$2000,$Y2130))</f>
      </c>
      <c r="AB2130" t="str">
        <f>IF($Z2130="","",INDEX($P$2:$P$2000,$Z2130))</f>
      </c>
      <c r="AC2130">
        <f>IF(AND($AA2130="Yes",$AB2130="Yes"),1,"")</f>
      </c>
      <c r="AD2130">
        <f>IF(OR($Y2130="",$Z2130=""),"",IF(INDEX($C$2:$C$2000,$Y2130)=INDEX($C$2:$C$2000,$Z2130),0,1))</f>
      </c>
      <c r="AE2130">
        <f>IF($AC2130&lt;&gt;1,"",IF(AND(INDEX($AG$2:$AG$2000,$Y2130)=1,INDEX($AG$2:$AG$2000,$Z2130)=1),1,""))</f>
      </c>
      <c r="BF2130">
        <f>IF($Z2130="","",INDEX($AO$2:$AO$2000,$Z2130))</f>
      </c>
      <c r="BG2130">
        <f>IF($Z2130="","",INDEX($AP$2:$AP$2000,$Z2130))</f>
      </c>
      <c r="BH2130">
        <f>IF($Z2130="","",INDEX($AQ$2:$AQ$2000,$Z2130))</f>
      </c>
      <c r="BI2130">
        <f>IF($Z2130="","",INDEX($AR$2:$AR$2000,$Z2130))</f>
      </c>
      <c r="BJ2130">
        <f>IF($Z2130="","",INDEX($AS$2:$AS$2000,$Z2130))</f>
      </c>
      <c r="BK2130">
        <f>IF($Z2130="","",INDEX($AT$2:$AT$2000,$Z2130))</f>
      </c>
      <c r="BL2130">
        <f>IF($Z2130="","",INDEX($AU$2:$AU$2000,$Z2130))</f>
      </c>
      <c r="BM2130">
        <f>IF($Z2130="","",INDEX($AV$2:$AV$2000,$Z2130))</f>
      </c>
      <c r="BN2130">
        <f>IF($Z2130="","",INDEX($AW$2:$AW$2000,$Z2130))</f>
      </c>
      <c r="BO2130">
        <f>IF($Z2130="","",INDEX($AX$2:$AX$2000,$Z2130))</f>
      </c>
      <c r="BP2130">
        <f>IF($Z2130="","",INDEX($AY$2:$AY$2000,$Z2130))</f>
      </c>
      <c r="BQ2130">
        <f>IF($Z2130="","",INDEX($AZ$2:$AZ$2000,$Z2130))</f>
      </c>
      <c r="BR2130">
        <f>IF($Z2130="","",INDEX($BA$2:$BA$2000,$Z2130))</f>
      </c>
      <c r="BS2130">
        <f>IF($Z2130="","",INDEX($BB$2:$BB$2000,$Z2130))</f>
      </c>
      <c r="BT2130">
        <f>IF($Z2130="","",INDEX($BC$2:$BC$2000,$Z2130))</f>
      </c>
      <c r="BY2130" t="str">
        <f>IF($Y2130="","",INDEX($AH$2:$AH$2000,$Y2130)&amp;"")</f>
      </c>
      <c r="BZ2130" t="str">
        <f>IF($Z2130="","",INDEX($AH$2:$AH$2000,$Z2130)&amp;"")</f>
      </c>
      <c r="CA2130">
        <f>IF($Y2130="","",INDEX($BV$2:$BV$2000,$Y2130))</f>
      </c>
      <c r="CB2130">
        <f>IF($Z2130="","",INDEX($BV$2:$BV$2000,$Z2130))</f>
      </c>
    </row>
    <row r="2131">
      <c r="T2131">
        <f>IF($Y2131="","",INDEX($B$2:$B$2000,$Y2131))</f>
      </c>
      <c r="U2131">
        <f>IF($Z2131="","",INDEX($B$2:$B$2000,$Z2131))</f>
      </c>
      <c r="V2131">
        <f>IF(OR($T2131="",$U2131=""),"",$U2131-$T2131)</f>
      </c>
      <c r="W2131" t="str">
        <f>IF(TRIM(INDEX(connections!$A:$A,ROW()))="","",TRIM(INDEX(connections!$A:$A,ROW())))</f>
      </c>
      <c r="X2131" t="str">
        <f>IF($W2131="","",TRIM(INDEX(connections!$B:$B,ROW())))</f>
      </c>
      <c r="Y2131">
        <f>IF($W2131="","",IFERROR(MATCH($W2131,$A$2:$A$2000,0),""))</f>
      </c>
      <c r="Z2131">
        <f>IF($X2131="","",IFERROR(MATCH($X2131,$A$2:$A$2000,0),""))</f>
      </c>
      <c r="AA2131" t="str">
        <f>IF($Y2131="","",INDEX($P$2:$P$2000,$Y2131))</f>
      </c>
      <c r="AB2131" t="str">
        <f>IF($Z2131="","",INDEX($P$2:$P$2000,$Z2131))</f>
      </c>
      <c r="AC2131">
        <f>IF(AND($AA2131="Yes",$AB2131="Yes"),1,"")</f>
      </c>
      <c r="AD2131">
        <f>IF(OR($Y2131="",$Z2131=""),"",IF(INDEX($C$2:$C$2000,$Y2131)=INDEX($C$2:$C$2000,$Z2131),0,1))</f>
      </c>
      <c r="AE2131">
        <f>IF($AC2131&lt;&gt;1,"",IF(AND(INDEX($AG$2:$AG$2000,$Y2131)=1,INDEX($AG$2:$AG$2000,$Z2131)=1),1,""))</f>
      </c>
      <c r="BF2131">
        <f>IF($Z2131="","",INDEX($AO$2:$AO$2000,$Z2131))</f>
      </c>
      <c r="BG2131">
        <f>IF($Z2131="","",INDEX($AP$2:$AP$2000,$Z2131))</f>
      </c>
      <c r="BH2131">
        <f>IF($Z2131="","",INDEX($AQ$2:$AQ$2000,$Z2131))</f>
      </c>
      <c r="BI2131">
        <f>IF($Z2131="","",INDEX($AR$2:$AR$2000,$Z2131))</f>
      </c>
      <c r="BJ2131">
        <f>IF($Z2131="","",INDEX($AS$2:$AS$2000,$Z2131))</f>
      </c>
      <c r="BK2131">
        <f>IF($Z2131="","",INDEX($AT$2:$AT$2000,$Z2131))</f>
      </c>
      <c r="BL2131">
        <f>IF($Z2131="","",INDEX($AU$2:$AU$2000,$Z2131))</f>
      </c>
      <c r="BM2131">
        <f>IF($Z2131="","",INDEX($AV$2:$AV$2000,$Z2131))</f>
      </c>
      <c r="BN2131">
        <f>IF($Z2131="","",INDEX($AW$2:$AW$2000,$Z2131))</f>
      </c>
      <c r="BO2131">
        <f>IF($Z2131="","",INDEX($AX$2:$AX$2000,$Z2131))</f>
      </c>
      <c r="BP2131">
        <f>IF($Z2131="","",INDEX($AY$2:$AY$2000,$Z2131))</f>
      </c>
      <c r="BQ2131">
        <f>IF($Z2131="","",INDEX($AZ$2:$AZ$2000,$Z2131))</f>
      </c>
      <c r="BR2131">
        <f>IF($Z2131="","",INDEX($BA$2:$BA$2000,$Z2131))</f>
      </c>
      <c r="BS2131">
        <f>IF($Z2131="","",INDEX($BB$2:$BB$2000,$Z2131))</f>
      </c>
      <c r="BT2131">
        <f>IF($Z2131="","",INDEX($BC$2:$BC$2000,$Z2131))</f>
      </c>
      <c r="BY2131" t="str">
        <f>IF($Y2131="","",INDEX($AH$2:$AH$2000,$Y2131)&amp;"")</f>
      </c>
      <c r="BZ2131" t="str">
        <f>IF($Z2131="","",INDEX($AH$2:$AH$2000,$Z2131)&amp;"")</f>
      </c>
      <c r="CA2131">
        <f>IF($Y2131="","",INDEX($BV$2:$BV$2000,$Y2131))</f>
      </c>
      <c r="CB2131">
        <f>IF($Z2131="","",INDEX($BV$2:$BV$2000,$Z2131))</f>
      </c>
    </row>
    <row r="2132">
      <c r="T2132">
        <f>IF($Y2132="","",INDEX($B$2:$B$2000,$Y2132))</f>
      </c>
      <c r="U2132">
        <f>IF($Z2132="","",INDEX($B$2:$B$2000,$Z2132))</f>
      </c>
      <c r="V2132">
        <f>IF(OR($T2132="",$U2132=""),"",$U2132-$T2132)</f>
      </c>
      <c r="W2132" t="str">
        <f>IF(TRIM(INDEX(connections!$A:$A,ROW()))="","",TRIM(INDEX(connections!$A:$A,ROW())))</f>
      </c>
      <c r="X2132" t="str">
        <f>IF($W2132="","",TRIM(INDEX(connections!$B:$B,ROW())))</f>
      </c>
      <c r="Y2132">
        <f>IF($W2132="","",IFERROR(MATCH($W2132,$A$2:$A$2000,0),""))</f>
      </c>
      <c r="Z2132">
        <f>IF($X2132="","",IFERROR(MATCH($X2132,$A$2:$A$2000,0),""))</f>
      </c>
      <c r="AA2132" t="str">
        <f>IF($Y2132="","",INDEX($P$2:$P$2000,$Y2132))</f>
      </c>
      <c r="AB2132" t="str">
        <f>IF($Z2132="","",INDEX($P$2:$P$2000,$Z2132))</f>
      </c>
      <c r="AC2132">
        <f>IF(AND($AA2132="Yes",$AB2132="Yes"),1,"")</f>
      </c>
      <c r="AD2132">
        <f>IF(OR($Y2132="",$Z2132=""),"",IF(INDEX($C$2:$C$2000,$Y2132)=INDEX($C$2:$C$2000,$Z2132),0,1))</f>
      </c>
      <c r="AE2132">
        <f>IF($AC2132&lt;&gt;1,"",IF(AND(INDEX($AG$2:$AG$2000,$Y2132)=1,INDEX($AG$2:$AG$2000,$Z2132)=1),1,""))</f>
      </c>
      <c r="BF2132">
        <f>IF($Z2132="","",INDEX($AO$2:$AO$2000,$Z2132))</f>
      </c>
      <c r="BG2132">
        <f>IF($Z2132="","",INDEX($AP$2:$AP$2000,$Z2132))</f>
      </c>
      <c r="BH2132">
        <f>IF($Z2132="","",INDEX($AQ$2:$AQ$2000,$Z2132))</f>
      </c>
      <c r="BI2132">
        <f>IF($Z2132="","",INDEX($AR$2:$AR$2000,$Z2132))</f>
      </c>
      <c r="BJ2132">
        <f>IF($Z2132="","",INDEX($AS$2:$AS$2000,$Z2132))</f>
      </c>
      <c r="BK2132">
        <f>IF($Z2132="","",INDEX($AT$2:$AT$2000,$Z2132))</f>
      </c>
      <c r="BL2132">
        <f>IF($Z2132="","",INDEX($AU$2:$AU$2000,$Z2132))</f>
      </c>
      <c r="BM2132">
        <f>IF($Z2132="","",INDEX($AV$2:$AV$2000,$Z2132))</f>
      </c>
      <c r="BN2132">
        <f>IF($Z2132="","",INDEX($AW$2:$AW$2000,$Z2132))</f>
      </c>
      <c r="BO2132">
        <f>IF($Z2132="","",INDEX($AX$2:$AX$2000,$Z2132))</f>
      </c>
      <c r="BP2132">
        <f>IF($Z2132="","",INDEX($AY$2:$AY$2000,$Z2132))</f>
      </c>
      <c r="BQ2132">
        <f>IF($Z2132="","",INDEX($AZ$2:$AZ$2000,$Z2132))</f>
      </c>
      <c r="BR2132">
        <f>IF($Z2132="","",INDEX($BA$2:$BA$2000,$Z2132))</f>
      </c>
      <c r="BS2132">
        <f>IF($Z2132="","",INDEX($BB$2:$BB$2000,$Z2132))</f>
      </c>
      <c r="BT2132">
        <f>IF($Z2132="","",INDEX($BC$2:$BC$2000,$Z2132))</f>
      </c>
      <c r="BY2132" t="str">
        <f>IF($Y2132="","",INDEX($AH$2:$AH$2000,$Y2132)&amp;"")</f>
      </c>
      <c r="BZ2132" t="str">
        <f>IF($Z2132="","",INDEX($AH$2:$AH$2000,$Z2132)&amp;"")</f>
      </c>
      <c r="CA2132">
        <f>IF($Y2132="","",INDEX($BV$2:$BV$2000,$Y2132))</f>
      </c>
      <c r="CB2132">
        <f>IF($Z2132="","",INDEX($BV$2:$BV$2000,$Z2132))</f>
      </c>
    </row>
    <row r="2133">
      <c r="T2133">
        <f>IF($Y2133="","",INDEX($B$2:$B$2000,$Y2133))</f>
      </c>
      <c r="U2133">
        <f>IF($Z2133="","",INDEX($B$2:$B$2000,$Z2133))</f>
      </c>
      <c r="V2133">
        <f>IF(OR($T2133="",$U2133=""),"",$U2133-$T2133)</f>
      </c>
      <c r="W2133" t="str">
        <f>IF(TRIM(INDEX(connections!$A:$A,ROW()))="","",TRIM(INDEX(connections!$A:$A,ROW())))</f>
      </c>
      <c r="X2133" t="str">
        <f>IF($W2133="","",TRIM(INDEX(connections!$B:$B,ROW())))</f>
      </c>
      <c r="Y2133">
        <f>IF($W2133="","",IFERROR(MATCH($W2133,$A$2:$A$2000,0),""))</f>
      </c>
      <c r="Z2133">
        <f>IF($X2133="","",IFERROR(MATCH($X2133,$A$2:$A$2000,0),""))</f>
      </c>
      <c r="AA2133" t="str">
        <f>IF($Y2133="","",INDEX($P$2:$P$2000,$Y2133))</f>
      </c>
      <c r="AB2133" t="str">
        <f>IF($Z2133="","",INDEX($P$2:$P$2000,$Z2133))</f>
      </c>
      <c r="AC2133">
        <f>IF(AND($AA2133="Yes",$AB2133="Yes"),1,"")</f>
      </c>
      <c r="AD2133">
        <f>IF(OR($Y2133="",$Z2133=""),"",IF(INDEX($C$2:$C$2000,$Y2133)=INDEX($C$2:$C$2000,$Z2133),0,1))</f>
      </c>
      <c r="AE2133">
        <f>IF($AC2133&lt;&gt;1,"",IF(AND(INDEX($AG$2:$AG$2000,$Y2133)=1,INDEX($AG$2:$AG$2000,$Z2133)=1),1,""))</f>
      </c>
      <c r="BF2133">
        <f>IF($Z2133="","",INDEX($AO$2:$AO$2000,$Z2133))</f>
      </c>
      <c r="BG2133">
        <f>IF($Z2133="","",INDEX($AP$2:$AP$2000,$Z2133))</f>
      </c>
      <c r="BH2133">
        <f>IF($Z2133="","",INDEX($AQ$2:$AQ$2000,$Z2133))</f>
      </c>
      <c r="BI2133">
        <f>IF($Z2133="","",INDEX($AR$2:$AR$2000,$Z2133))</f>
      </c>
      <c r="BJ2133">
        <f>IF($Z2133="","",INDEX($AS$2:$AS$2000,$Z2133))</f>
      </c>
      <c r="BK2133">
        <f>IF($Z2133="","",INDEX($AT$2:$AT$2000,$Z2133))</f>
      </c>
      <c r="BL2133">
        <f>IF($Z2133="","",INDEX($AU$2:$AU$2000,$Z2133))</f>
      </c>
      <c r="BM2133">
        <f>IF($Z2133="","",INDEX($AV$2:$AV$2000,$Z2133))</f>
      </c>
      <c r="BN2133">
        <f>IF($Z2133="","",INDEX($AW$2:$AW$2000,$Z2133))</f>
      </c>
      <c r="BO2133">
        <f>IF($Z2133="","",INDEX($AX$2:$AX$2000,$Z2133))</f>
      </c>
      <c r="BP2133">
        <f>IF($Z2133="","",INDEX($AY$2:$AY$2000,$Z2133))</f>
      </c>
      <c r="BQ2133">
        <f>IF($Z2133="","",INDEX($AZ$2:$AZ$2000,$Z2133))</f>
      </c>
      <c r="BR2133">
        <f>IF($Z2133="","",INDEX($BA$2:$BA$2000,$Z2133))</f>
      </c>
      <c r="BS2133">
        <f>IF($Z2133="","",INDEX($BB$2:$BB$2000,$Z2133))</f>
      </c>
      <c r="BT2133">
        <f>IF($Z2133="","",INDEX($BC$2:$BC$2000,$Z2133))</f>
      </c>
      <c r="BY2133" t="str">
        <f>IF($Y2133="","",INDEX($AH$2:$AH$2000,$Y2133)&amp;"")</f>
      </c>
      <c r="BZ2133" t="str">
        <f>IF($Z2133="","",INDEX($AH$2:$AH$2000,$Z2133)&amp;"")</f>
      </c>
      <c r="CA2133">
        <f>IF($Y2133="","",INDEX($BV$2:$BV$2000,$Y2133))</f>
      </c>
      <c r="CB2133">
        <f>IF($Z2133="","",INDEX($BV$2:$BV$2000,$Z2133))</f>
      </c>
    </row>
    <row r="2134">
      <c r="T2134">
        <f>IF($Y2134="","",INDEX($B$2:$B$2000,$Y2134))</f>
      </c>
      <c r="U2134">
        <f>IF($Z2134="","",INDEX($B$2:$B$2000,$Z2134))</f>
      </c>
      <c r="V2134">
        <f>IF(OR($T2134="",$U2134=""),"",$U2134-$T2134)</f>
      </c>
      <c r="W2134" t="str">
        <f>IF(TRIM(INDEX(connections!$A:$A,ROW()))="","",TRIM(INDEX(connections!$A:$A,ROW())))</f>
      </c>
      <c r="X2134" t="str">
        <f>IF($W2134="","",TRIM(INDEX(connections!$B:$B,ROW())))</f>
      </c>
      <c r="Y2134">
        <f>IF($W2134="","",IFERROR(MATCH($W2134,$A$2:$A$2000,0),""))</f>
      </c>
      <c r="Z2134">
        <f>IF($X2134="","",IFERROR(MATCH($X2134,$A$2:$A$2000,0),""))</f>
      </c>
      <c r="AA2134" t="str">
        <f>IF($Y2134="","",INDEX($P$2:$P$2000,$Y2134))</f>
      </c>
      <c r="AB2134" t="str">
        <f>IF($Z2134="","",INDEX($P$2:$P$2000,$Z2134))</f>
      </c>
      <c r="AC2134">
        <f>IF(AND($AA2134="Yes",$AB2134="Yes"),1,"")</f>
      </c>
      <c r="AD2134">
        <f>IF(OR($Y2134="",$Z2134=""),"",IF(INDEX($C$2:$C$2000,$Y2134)=INDEX($C$2:$C$2000,$Z2134),0,1))</f>
      </c>
      <c r="AE2134">
        <f>IF($AC2134&lt;&gt;1,"",IF(AND(INDEX($AG$2:$AG$2000,$Y2134)=1,INDEX($AG$2:$AG$2000,$Z2134)=1),1,""))</f>
      </c>
      <c r="BF2134">
        <f>IF($Z2134="","",INDEX($AO$2:$AO$2000,$Z2134))</f>
      </c>
      <c r="BG2134">
        <f>IF($Z2134="","",INDEX($AP$2:$AP$2000,$Z2134))</f>
      </c>
      <c r="BH2134">
        <f>IF($Z2134="","",INDEX($AQ$2:$AQ$2000,$Z2134))</f>
      </c>
      <c r="BI2134">
        <f>IF($Z2134="","",INDEX($AR$2:$AR$2000,$Z2134))</f>
      </c>
      <c r="BJ2134">
        <f>IF($Z2134="","",INDEX($AS$2:$AS$2000,$Z2134))</f>
      </c>
      <c r="BK2134">
        <f>IF($Z2134="","",INDEX($AT$2:$AT$2000,$Z2134))</f>
      </c>
      <c r="BL2134">
        <f>IF($Z2134="","",INDEX($AU$2:$AU$2000,$Z2134))</f>
      </c>
      <c r="BM2134">
        <f>IF($Z2134="","",INDEX($AV$2:$AV$2000,$Z2134))</f>
      </c>
      <c r="BN2134">
        <f>IF($Z2134="","",INDEX($AW$2:$AW$2000,$Z2134))</f>
      </c>
      <c r="BO2134">
        <f>IF($Z2134="","",INDEX($AX$2:$AX$2000,$Z2134))</f>
      </c>
      <c r="BP2134">
        <f>IF($Z2134="","",INDEX($AY$2:$AY$2000,$Z2134))</f>
      </c>
      <c r="BQ2134">
        <f>IF($Z2134="","",INDEX($AZ$2:$AZ$2000,$Z2134))</f>
      </c>
      <c r="BR2134">
        <f>IF($Z2134="","",INDEX($BA$2:$BA$2000,$Z2134))</f>
      </c>
      <c r="BS2134">
        <f>IF($Z2134="","",INDEX($BB$2:$BB$2000,$Z2134))</f>
      </c>
      <c r="BT2134">
        <f>IF($Z2134="","",INDEX($BC$2:$BC$2000,$Z2134))</f>
      </c>
      <c r="BY2134" t="str">
        <f>IF($Y2134="","",INDEX($AH$2:$AH$2000,$Y2134)&amp;"")</f>
      </c>
      <c r="BZ2134" t="str">
        <f>IF($Z2134="","",INDEX($AH$2:$AH$2000,$Z2134)&amp;"")</f>
      </c>
      <c r="CA2134">
        <f>IF($Y2134="","",INDEX($BV$2:$BV$2000,$Y2134))</f>
      </c>
      <c r="CB2134">
        <f>IF($Z2134="","",INDEX($BV$2:$BV$2000,$Z2134))</f>
      </c>
    </row>
    <row r="2135">
      <c r="T2135">
        <f>IF($Y2135="","",INDEX($B$2:$B$2000,$Y2135))</f>
      </c>
      <c r="U2135">
        <f>IF($Z2135="","",INDEX($B$2:$B$2000,$Z2135))</f>
      </c>
      <c r="V2135">
        <f>IF(OR($T2135="",$U2135=""),"",$U2135-$T2135)</f>
      </c>
      <c r="W2135" t="str">
        <f>IF(TRIM(INDEX(connections!$A:$A,ROW()))="","",TRIM(INDEX(connections!$A:$A,ROW())))</f>
      </c>
      <c r="X2135" t="str">
        <f>IF($W2135="","",TRIM(INDEX(connections!$B:$B,ROW())))</f>
      </c>
      <c r="Y2135">
        <f>IF($W2135="","",IFERROR(MATCH($W2135,$A$2:$A$2000,0),""))</f>
      </c>
      <c r="Z2135">
        <f>IF($X2135="","",IFERROR(MATCH($X2135,$A$2:$A$2000,0),""))</f>
      </c>
      <c r="AA2135" t="str">
        <f>IF($Y2135="","",INDEX($P$2:$P$2000,$Y2135))</f>
      </c>
      <c r="AB2135" t="str">
        <f>IF($Z2135="","",INDEX($P$2:$P$2000,$Z2135))</f>
      </c>
      <c r="AC2135">
        <f>IF(AND($AA2135="Yes",$AB2135="Yes"),1,"")</f>
      </c>
      <c r="AD2135">
        <f>IF(OR($Y2135="",$Z2135=""),"",IF(INDEX($C$2:$C$2000,$Y2135)=INDEX($C$2:$C$2000,$Z2135),0,1))</f>
      </c>
      <c r="AE2135">
        <f>IF($AC2135&lt;&gt;1,"",IF(AND(INDEX($AG$2:$AG$2000,$Y2135)=1,INDEX($AG$2:$AG$2000,$Z2135)=1),1,""))</f>
      </c>
      <c r="BF2135">
        <f>IF($Z2135="","",INDEX($AO$2:$AO$2000,$Z2135))</f>
      </c>
      <c r="BG2135">
        <f>IF($Z2135="","",INDEX($AP$2:$AP$2000,$Z2135))</f>
      </c>
      <c r="BH2135">
        <f>IF($Z2135="","",INDEX($AQ$2:$AQ$2000,$Z2135))</f>
      </c>
      <c r="BI2135">
        <f>IF($Z2135="","",INDEX($AR$2:$AR$2000,$Z2135))</f>
      </c>
      <c r="BJ2135">
        <f>IF($Z2135="","",INDEX($AS$2:$AS$2000,$Z2135))</f>
      </c>
      <c r="BK2135">
        <f>IF($Z2135="","",INDEX($AT$2:$AT$2000,$Z2135))</f>
      </c>
      <c r="BL2135">
        <f>IF($Z2135="","",INDEX($AU$2:$AU$2000,$Z2135))</f>
      </c>
      <c r="BM2135">
        <f>IF($Z2135="","",INDEX($AV$2:$AV$2000,$Z2135))</f>
      </c>
      <c r="BN2135">
        <f>IF($Z2135="","",INDEX($AW$2:$AW$2000,$Z2135))</f>
      </c>
      <c r="BO2135">
        <f>IF($Z2135="","",INDEX($AX$2:$AX$2000,$Z2135))</f>
      </c>
      <c r="BP2135">
        <f>IF($Z2135="","",INDEX($AY$2:$AY$2000,$Z2135))</f>
      </c>
      <c r="BQ2135">
        <f>IF($Z2135="","",INDEX($AZ$2:$AZ$2000,$Z2135))</f>
      </c>
      <c r="BR2135">
        <f>IF($Z2135="","",INDEX($BA$2:$BA$2000,$Z2135))</f>
      </c>
      <c r="BS2135">
        <f>IF($Z2135="","",INDEX($BB$2:$BB$2000,$Z2135))</f>
      </c>
      <c r="BT2135">
        <f>IF($Z2135="","",INDEX($BC$2:$BC$2000,$Z2135))</f>
      </c>
      <c r="BY2135" t="str">
        <f>IF($Y2135="","",INDEX($AH$2:$AH$2000,$Y2135)&amp;"")</f>
      </c>
      <c r="BZ2135" t="str">
        <f>IF($Z2135="","",INDEX($AH$2:$AH$2000,$Z2135)&amp;"")</f>
      </c>
      <c r="CA2135">
        <f>IF($Y2135="","",INDEX($BV$2:$BV$2000,$Y2135))</f>
      </c>
      <c r="CB2135">
        <f>IF($Z2135="","",INDEX($BV$2:$BV$2000,$Z2135))</f>
      </c>
    </row>
    <row r="2136">
      <c r="T2136">
        <f>IF($Y2136="","",INDEX($B$2:$B$2000,$Y2136))</f>
      </c>
      <c r="U2136">
        <f>IF($Z2136="","",INDEX($B$2:$B$2000,$Z2136))</f>
      </c>
      <c r="V2136">
        <f>IF(OR($T2136="",$U2136=""),"",$U2136-$T2136)</f>
      </c>
      <c r="W2136" t="str">
        <f>IF(TRIM(INDEX(connections!$A:$A,ROW()))="","",TRIM(INDEX(connections!$A:$A,ROW())))</f>
      </c>
      <c r="X2136" t="str">
        <f>IF($W2136="","",TRIM(INDEX(connections!$B:$B,ROW())))</f>
      </c>
      <c r="Y2136">
        <f>IF($W2136="","",IFERROR(MATCH($W2136,$A$2:$A$2000,0),""))</f>
      </c>
      <c r="Z2136">
        <f>IF($X2136="","",IFERROR(MATCH($X2136,$A$2:$A$2000,0),""))</f>
      </c>
      <c r="AA2136" t="str">
        <f>IF($Y2136="","",INDEX($P$2:$P$2000,$Y2136))</f>
      </c>
      <c r="AB2136" t="str">
        <f>IF($Z2136="","",INDEX($P$2:$P$2000,$Z2136))</f>
      </c>
      <c r="AC2136">
        <f>IF(AND($AA2136="Yes",$AB2136="Yes"),1,"")</f>
      </c>
      <c r="AD2136">
        <f>IF(OR($Y2136="",$Z2136=""),"",IF(INDEX($C$2:$C$2000,$Y2136)=INDEX($C$2:$C$2000,$Z2136),0,1))</f>
      </c>
      <c r="AE2136">
        <f>IF($AC2136&lt;&gt;1,"",IF(AND(INDEX($AG$2:$AG$2000,$Y2136)=1,INDEX($AG$2:$AG$2000,$Z2136)=1),1,""))</f>
      </c>
      <c r="BF2136">
        <f>IF($Z2136="","",INDEX($AO$2:$AO$2000,$Z2136))</f>
      </c>
      <c r="BG2136">
        <f>IF($Z2136="","",INDEX($AP$2:$AP$2000,$Z2136))</f>
      </c>
      <c r="BH2136">
        <f>IF($Z2136="","",INDEX($AQ$2:$AQ$2000,$Z2136))</f>
      </c>
      <c r="BI2136">
        <f>IF($Z2136="","",INDEX($AR$2:$AR$2000,$Z2136))</f>
      </c>
      <c r="BJ2136">
        <f>IF($Z2136="","",INDEX($AS$2:$AS$2000,$Z2136))</f>
      </c>
      <c r="BK2136">
        <f>IF($Z2136="","",INDEX($AT$2:$AT$2000,$Z2136))</f>
      </c>
      <c r="BL2136">
        <f>IF($Z2136="","",INDEX($AU$2:$AU$2000,$Z2136))</f>
      </c>
      <c r="BM2136">
        <f>IF($Z2136="","",INDEX($AV$2:$AV$2000,$Z2136))</f>
      </c>
      <c r="BN2136">
        <f>IF($Z2136="","",INDEX($AW$2:$AW$2000,$Z2136))</f>
      </c>
      <c r="BO2136">
        <f>IF($Z2136="","",INDEX($AX$2:$AX$2000,$Z2136))</f>
      </c>
      <c r="BP2136">
        <f>IF($Z2136="","",INDEX($AY$2:$AY$2000,$Z2136))</f>
      </c>
      <c r="BQ2136">
        <f>IF($Z2136="","",INDEX($AZ$2:$AZ$2000,$Z2136))</f>
      </c>
      <c r="BR2136">
        <f>IF($Z2136="","",INDEX($BA$2:$BA$2000,$Z2136))</f>
      </c>
      <c r="BS2136">
        <f>IF($Z2136="","",INDEX($BB$2:$BB$2000,$Z2136))</f>
      </c>
      <c r="BT2136">
        <f>IF($Z2136="","",INDEX($BC$2:$BC$2000,$Z2136))</f>
      </c>
      <c r="BY2136" t="str">
        <f>IF($Y2136="","",INDEX($AH$2:$AH$2000,$Y2136)&amp;"")</f>
      </c>
      <c r="BZ2136" t="str">
        <f>IF($Z2136="","",INDEX($AH$2:$AH$2000,$Z2136)&amp;"")</f>
      </c>
      <c r="CA2136">
        <f>IF($Y2136="","",INDEX($BV$2:$BV$2000,$Y2136))</f>
      </c>
      <c r="CB2136">
        <f>IF($Z2136="","",INDEX($BV$2:$BV$2000,$Z2136))</f>
      </c>
    </row>
    <row r="2137">
      <c r="T2137">
        <f>IF($Y2137="","",INDEX($B$2:$B$2000,$Y2137))</f>
      </c>
      <c r="U2137">
        <f>IF($Z2137="","",INDEX($B$2:$B$2000,$Z2137))</f>
      </c>
      <c r="V2137">
        <f>IF(OR($T2137="",$U2137=""),"",$U2137-$T2137)</f>
      </c>
      <c r="W2137" t="str">
        <f>IF(TRIM(INDEX(connections!$A:$A,ROW()))="","",TRIM(INDEX(connections!$A:$A,ROW())))</f>
      </c>
      <c r="X2137" t="str">
        <f>IF($W2137="","",TRIM(INDEX(connections!$B:$B,ROW())))</f>
      </c>
      <c r="Y2137">
        <f>IF($W2137="","",IFERROR(MATCH($W2137,$A$2:$A$2000,0),""))</f>
      </c>
      <c r="Z2137">
        <f>IF($X2137="","",IFERROR(MATCH($X2137,$A$2:$A$2000,0),""))</f>
      </c>
      <c r="AA2137" t="str">
        <f>IF($Y2137="","",INDEX($P$2:$P$2000,$Y2137))</f>
      </c>
      <c r="AB2137" t="str">
        <f>IF($Z2137="","",INDEX($P$2:$P$2000,$Z2137))</f>
      </c>
      <c r="AC2137">
        <f>IF(AND($AA2137="Yes",$AB2137="Yes"),1,"")</f>
      </c>
      <c r="AD2137">
        <f>IF(OR($Y2137="",$Z2137=""),"",IF(INDEX($C$2:$C$2000,$Y2137)=INDEX($C$2:$C$2000,$Z2137),0,1))</f>
      </c>
      <c r="AE2137">
        <f>IF($AC2137&lt;&gt;1,"",IF(AND(INDEX($AG$2:$AG$2000,$Y2137)=1,INDEX($AG$2:$AG$2000,$Z2137)=1),1,""))</f>
      </c>
      <c r="BF2137">
        <f>IF($Z2137="","",INDEX($AO$2:$AO$2000,$Z2137))</f>
      </c>
      <c r="BG2137">
        <f>IF($Z2137="","",INDEX($AP$2:$AP$2000,$Z2137))</f>
      </c>
      <c r="BH2137">
        <f>IF($Z2137="","",INDEX($AQ$2:$AQ$2000,$Z2137))</f>
      </c>
      <c r="BI2137">
        <f>IF($Z2137="","",INDEX($AR$2:$AR$2000,$Z2137))</f>
      </c>
      <c r="BJ2137">
        <f>IF($Z2137="","",INDEX($AS$2:$AS$2000,$Z2137))</f>
      </c>
      <c r="BK2137">
        <f>IF($Z2137="","",INDEX($AT$2:$AT$2000,$Z2137))</f>
      </c>
      <c r="BL2137">
        <f>IF($Z2137="","",INDEX($AU$2:$AU$2000,$Z2137))</f>
      </c>
      <c r="BM2137">
        <f>IF($Z2137="","",INDEX($AV$2:$AV$2000,$Z2137))</f>
      </c>
      <c r="BN2137">
        <f>IF($Z2137="","",INDEX($AW$2:$AW$2000,$Z2137))</f>
      </c>
      <c r="BO2137">
        <f>IF($Z2137="","",INDEX($AX$2:$AX$2000,$Z2137))</f>
      </c>
      <c r="BP2137">
        <f>IF($Z2137="","",INDEX($AY$2:$AY$2000,$Z2137))</f>
      </c>
      <c r="BQ2137">
        <f>IF($Z2137="","",INDEX($AZ$2:$AZ$2000,$Z2137))</f>
      </c>
      <c r="BR2137">
        <f>IF($Z2137="","",INDEX($BA$2:$BA$2000,$Z2137))</f>
      </c>
      <c r="BS2137">
        <f>IF($Z2137="","",INDEX($BB$2:$BB$2000,$Z2137))</f>
      </c>
      <c r="BT2137">
        <f>IF($Z2137="","",INDEX($BC$2:$BC$2000,$Z2137))</f>
      </c>
      <c r="BY2137" t="str">
        <f>IF($Y2137="","",INDEX($AH$2:$AH$2000,$Y2137)&amp;"")</f>
      </c>
      <c r="BZ2137" t="str">
        <f>IF($Z2137="","",INDEX($AH$2:$AH$2000,$Z2137)&amp;"")</f>
      </c>
      <c r="CA2137">
        <f>IF($Y2137="","",INDEX($BV$2:$BV$2000,$Y2137))</f>
      </c>
      <c r="CB2137">
        <f>IF($Z2137="","",INDEX($BV$2:$BV$2000,$Z2137))</f>
      </c>
    </row>
    <row r="2138">
      <c r="T2138">
        <f>IF($Y2138="","",INDEX($B$2:$B$2000,$Y2138))</f>
      </c>
      <c r="U2138">
        <f>IF($Z2138="","",INDEX($B$2:$B$2000,$Z2138))</f>
      </c>
      <c r="V2138">
        <f>IF(OR($T2138="",$U2138=""),"",$U2138-$T2138)</f>
      </c>
      <c r="W2138" t="str">
        <f>IF(TRIM(INDEX(connections!$A:$A,ROW()))="","",TRIM(INDEX(connections!$A:$A,ROW())))</f>
      </c>
      <c r="X2138" t="str">
        <f>IF($W2138="","",TRIM(INDEX(connections!$B:$B,ROW())))</f>
      </c>
      <c r="Y2138">
        <f>IF($W2138="","",IFERROR(MATCH($W2138,$A$2:$A$2000,0),""))</f>
      </c>
      <c r="Z2138">
        <f>IF($X2138="","",IFERROR(MATCH($X2138,$A$2:$A$2000,0),""))</f>
      </c>
      <c r="AA2138" t="str">
        <f>IF($Y2138="","",INDEX($P$2:$P$2000,$Y2138))</f>
      </c>
      <c r="AB2138" t="str">
        <f>IF($Z2138="","",INDEX($P$2:$P$2000,$Z2138))</f>
      </c>
      <c r="AC2138">
        <f>IF(AND($AA2138="Yes",$AB2138="Yes"),1,"")</f>
      </c>
      <c r="AD2138">
        <f>IF(OR($Y2138="",$Z2138=""),"",IF(INDEX($C$2:$C$2000,$Y2138)=INDEX($C$2:$C$2000,$Z2138),0,1))</f>
      </c>
      <c r="AE2138">
        <f>IF($AC2138&lt;&gt;1,"",IF(AND(INDEX($AG$2:$AG$2000,$Y2138)=1,INDEX($AG$2:$AG$2000,$Z2138)=1),1,""))</f>
      </c>
      <c r="BF2138">
        <f>IF($Z2138="","",INDEX($AO$2:$AO$2000,$Z2138))</f>
      </c>
      <c r="BG2138">
        <f>IF($Z2138="","",INDEX($AP$2:$AP$2000,$Z2138))</f>
      </c>
      <c r="BH2138">
        <f>IF($Z2138="","",INDEX($AQ$2:$AQ$2000,$Z2138))</f>
      </c>
      <c r="BI2138">
        <f>IF($Z2138="","",INDEX($AR$2:$AR$2000,$Z2138))</f>
      </c>
      <c r="BJ2138">
        <f>IF($Z2138="","",INDEX($AS$2:$AS$2000,$Z2138))</f>
      </c>
      <c r="BK2138">
        <f>IF($Z2138="","",INDEX($AT$2:$AT$2000,$Z2138))</f>
      </c>
      <c r="BL2138">
        <f>IF($Z2138="","",INDEX($AU$2:$AU$2000,$Z2138))</f>
      </c>
      <c r="BM2138">
        <f>IF($Z2138="","",INDEX($AV$2:$AV$2000,$Z2138))</f>
      </c>
      <c r="BN2138">
        <f>IF($Z2138="","",INDEX($AW$2:$AW$2000,$Z2138))</f>
      </c>
      <c r="BO2138">
        <f>IF($Z2138="","",INDEX($AX$2:$AX$2000,$Z2138))</f>
      </c>
      <c r="BP2138">
        <f>IF($Z2138="","",INDEX($AY$2:$AY$2000,$Z2138))</f>
      </c>
      <c r="BQ2138">
        <f>IF($Z2138="","",INDEX($AZ$2:$AZ$2000,$Z2138))</f>
      </c>
      <c r="BR2138">
        <f>IF($Z2138="","",INDEX($BA$2:$BA$2000,$Z2138))</f>
      </c>
      <c r="BS2138">
        <f>IF($Z2138="","",INDEX($BB$2:$BB$2000,$Z2138))</f>
      </c>
      <c r="BT2138">
        <f>IF($Z2138="","",INDEX($BC$2:$BC$2000,$Z2138))</f>
      </c>
      <c r="BY2138" t="str">
        <f>IF($Y2138="","",INDEX($AH$2:$AH$2000,$Y2138)&amp;"")</f>
      </c>
      <c r="BZ2138" t="str">
        <f>IF($Z2138="","",INDEX($AH$2:$AH$2000,$Z2138)&amp;"")</f>
      </c>
      <c r="CA2138">
        <f>IF($Y2138="","",INDEX($BV$2:$BV$2000,$Y2138))</f>
      </c>
      <c r="CB2138">
        <f>IF($Z2138="","",INDEX($BV$2:$BV$2000,$Z2138))</f>
      </c>
    </row>
    <row r="2139">
      <c r="T2139">
        <f>IF($Y2139="","",INDEX($B$2:$B$2000,$Y2139))</f>
      </c>
      <c r="U2139">
        <f>IF($Z2139="","",INDEX($B$2:$B$2000,$Z2139))</f>
      </c>
      <c r="V2139">
        <f>IF(OR($T2139="",$U2139=""),"",$U2139-$T2139)</f>
      </c>
      <c r="W2139" t="str">
        <f>IF(TRIM(INDEX(connections!$A:$A,ROW()))="","",TRIM(INDEX(connections!$A:$A,ROW())))</f>
      </c>
      <c r="X2139" t="str">
        <f>IF($W2139="","",TRIM(INDEX(connections!$B:$B,ROW())))</f>
      </c>
      <c r="Y2139">
        <f>IF($W2139="","",IFERROR(MATCH($W2139,$A$2:$A$2000,0),""))</f>
      </c>
      <c r="Z2139">
        <f>IF($X2139="","",IFERROR(MATCH($X2139,$A$2:$A$2000,0),""))</f>
      </c>
      <c r="AA2139" t="str">
        <f>IF($Y2139="","",INDEX($P$2:$P$2000,$Y2139))</f>
      </c>
      <c r="AB2139" t="str">
        <f>IF($Z2139="","",INDEX($P$2:$P$2000,$Z2139))</f>
      </c>
      <c r="AC2139">
        <f>IF(AND($AA2139="Yes",$AB2139="Yes"),1,"")</f>
      </c>
      <c r="AD2139">
        <f>IF(OR($Y2139="",$Z2139=""),"",IF(INDEX($C$2:$C$2000,$Y2139)=INDEX($C$2:$C$2000,$Z2139),0,1))</f>
      </c>
      <c r="AE2139">
        <f>IF($AC2139&lt;&gt;1,"",IF(AND(INDEX($AG$2:$AG$2000,$Y2139)=1,INDEX($AG$2:$AG$2000,$Z2139)=1),1,""))</f>
      </c>
      <c r="BF2139">
        <f>IF($Z2139="","",INDEX($AO$2:$AO$2000,$Z2139))</f>
      </c>
      <c r="BG2139">
        <f>IF($Z2139="","",INDEX($AP$2:$AP$2000,$Z2139))</f>
      </c>
      <c r="BH2139">
        <f>IF($Z2139="","",INDEX($AQ$2:$AQ$2000,$Z2139))</f>
      </c>
      <c r="BI2139">
        <f>IF($Z2139="","",INDEX($AR$2:$AR$2000,$Z2139))</f>
      </c>
      <c r="BJ2139">
        <f>IF($Z2139="","",INDEX($AS$2:$AS$2000,$Z2139))</f>
      </c>
      <c r="BK2139">
        <f>IF($Z2139="","",INDEX($AT$2:$AT$2000,$Z2139))</f>
      </c>
      <c r="BL2139">
        <f>IF($Z2139="","",INDEX($AU$2:$AU$2000,$Z2139))</f>
      </c>
      <c r="BM2139">
        <f>IF($Z2139="","",INDEX($AV$2:$AV$2000,$Z2139))</f>
      </c>
      <c r="BN2139">
        <f>IF($Z2139="","",INDEX($AW$2:$AW$2000,$Z2139))</f>
      </c>
      <c r="BO2139">
        <f>IF($Z2139="","",INDEX($AX$2:$AX$2000,$Z2139))</f>
      </c>
      <c r="BP2139">
        <f>IF($Z2139="","",INDEX($AY$2:$AY$2000,$Z2139))</f>
      </c>
      <c r="BQ2139">
        <f>IF($Z2139="","",INDEX($AZ$2:$AZ$2000,$Z2139))</f>
      </c>
      <c r="BR2139">
        <f>IF($Z2139="","",INDEX($BA$2:$BA$2000,$Z2139))</f>
      </c>
      <c r="BS2139">
        <f>IF($Z2139="","",INDEX($BB$2:$BB$2000,$Z2139))</f>
      </c>
      <c r="BT2139">
        <f>IF($Z2139="","",INDEX($BC$2:$BC$2000,$Z2139))</f>
      </c>
      <c r="BY2139" t="str">
        <f>IF($Y2139="","",INDEX($AH$2:$AH$2000,$Y2139)&amp;"")</f>
      </c>
      <c r="BZ2139" t="str">
        <f>IF($Z2139="","",INDEX($AH$2:$AH$2000,$Z2139)&amp;"")</f>
      </c>
      <c r="CA2139">
        <f>IF($Y2139="","",INDEX($BV$2:$BV$2000,$Y2139))</f>
      </c>
      <c r="CB2139">
        <f>IF($Z2139="","",INDEX($BV$2:$BV$2000,$Z2139))</f>
      </c>
    </row>
    <row r="2140">
      <c r="T2140">
        <f>IF($Y2140="","",INDEX($B$2:$B$2000,$Y2140))</f>
      </c>
      <c r="U2140">
        <f>IF($Z2140="","",INDEX($B$2:$B$2000,$Z2140))</f>
      </c>
      <c r="V2140">
        <f>IF(OR($T2140="",$U2140=""),"",$U2140-$T2140)</f>
      </c>
      <c r="W2140" t="str">
        <f>IF(TRIM(INDEX(connections!$A:$A,ROW()))="","",TRIM(INDEX(connections!$A:$A,ROW())))</f>
      </c>
      <c r="X2140" t="str">
        <f>IF($W2140="","",TRIM(INDEX(connections!$B:$B,ROW())))</f>
      </c>
      <c r="Y2140">
        <f>IF($W2140="","",IFERROR(MATCH($W2140,$A$2:$A$2000,0),""))</f>
      </c>
      <c r="Z2140">
        <f>IF($X2140="","",IFERROR(MATCH($X2140,$A$2:$A$2000,0),""))</f>
      </c>
      <c r="AA2140" t="str">
        <f>IF($Y2140="","",INDEX($P$2:$P$2000,$Y2140))</f>
      </c>
      <c r="AB2140" t="str">
        <f>IF($Z2140="","",INDEX($P$2:$P$2000,$Z2140))</f>
      </c>
      <c r="AC2140">
        <f>IF(AND($AA2140="Yes",$AB2140="Yes"),1,"")</f>
      </c>
      <c r="AD2140">
        <f>IF(OR($Y2140="",$Z2140=""),"",IF(INDEX($C$2:$C$2000,$Y2140)=INDEX($C$2:$C$2000,$Z2140),0,1))</f>
      </c>
      <c r="AE2140">
        <f>IF($AC2140&lt;&gt;1,"",IF(AND(INDEX($AG$2:$AG$2000,$Y2140)=1,INDEX($AG$2:$AG$2000,$Z2140)=1),1,""))</f>
      </c>
      <c r="BF2140">
        <f>IF($Z2140="","",INDEX($AO$2:$AO$2000,$Z2140))</f>
      </c>
      <c r="BG2140">
        <f>IF($Z2140="","",INDEX($AP$2:$AP$2000,$Z2140))</f>
      </c>
      <c r="BH2140">
        <f>IF($Z2140="","",INDEX($AQ$2:$AQ$2000,$Z2140))</f>
      </c>
      <c r="BI2140">
        <f>IF($Z2140="","",INDEX($AR$2:$AR$2000,$Z2140))</f>
      </c>
      <c r="BJ2140">
        <f>IF($Z2140="","",INDEX($AS$2:$AS$2000,$Z2140))</f>
      </c>
      <c r="BK2140">
        <f>IF($Z2140="","",INDEX($AT$2:$AT$2000,$Z2140))</f>
      </c>
      <c r="BL2140">
        <f>IF($Z2140="","",INDEX($AU$2:$AU$2000,$Z2140))</f>
      </c>
      <c r="BM2140">
        <f>IF($Z2140="","",INDEX($AV$2:$AV$2000,$Z2140))</f>
      </c>
      <c r="BN2140">
        <f>IF($Z2140="","",INDEX($AW$2:$AW$2000,$Z2140))</f>
      </c>
      <c r="BO2140">
        <f>IF($Z2140="","",INDEX($AX$2:$AX$2000,$Z2140))</f>
      </c>
      <c r="BP2140">
        <f>IF($Z2140="","",INDEX($AY$2:$AY$2000,$Z2140))</f>
      </c>
      <c r="BQ2140">
        <f>IF($Z2140="","",INDEX($AZ$2:$AZ$2000,$Z2140))</f>
      </c>
      <c r="BR2140">
        <f>IF($Z2140="","",INDEX($BA$2:$BA$2000,$Z2140))</f>
      </c>
      <c r="BS2140">
        <f>IF($Z2140="","",INDEX($BB$2:$BB$2000,$Z2140))</f>
      </c>
      <c r="BT2140">
        <f>IF($Z2140="","",INDEX($BC$2:$BC$2000,$Z2140))</f>
      </c>
      <c r="BY2140" t="str">
        <f>IF($Y2140="","",INDEX($AH$2:$AH$2000,$Y2140)&amp;"")</f>
      </c>
      <c r="BZ2140" t="str">
        <f>IF($Z2140="","",INDEX($AH$2:$AH$2000,$Z2140)&amp;"")</f>
      </c>
      <c r="CA2140">
        <f>IF($Y2140="","",INDEX($BV$2:$BV$2000,$Y2140))</f>
      </c>
      <c r="CB2140">
        <f>IF($Z2140="","",INDEX($BV$2:$BV$2000,$Z2140))</f>
      </c>
    </row>
    <row r="2141">
      <c r="T2141">
        <f>IF($Y2141="","",INDEX($B$2:$B$2000,$Y2141))</f>
      </c>
      <c r="U2141">
        <f>IF($Z2141="","",INDEX($B$2:$B$2000,$Z2141))</f>
      </c>
      <c r="V2141">
        <f>IF(OR($T2141="",$U2141=""),"",$U2141-$T2141)</f>
      </c>
      <c r="W2141" t="str">
        <f>IF(TRIM(INDEX(connections!$A:$A,ROW()))="","",TRIM(INDEX(connections!$A:$A,ROW())))</f>
      </c>
      <c r="X2141" t="str">
        <f>IF($W2141="","",TRIM(INDEX(connections!$B:$B,ROW())))</f>
      </c>
      <c r="Y2141">
        <f>IF($W2141="","",IFERROR(MATCH($W2141,$A$2:$A$2000,0),""))</f>
      </c>
      <c r="Z2141">
        <f>IF($X2141="","",IFERROR(MATCH($X2141,$A$2:$A$2000,0),""))</f>
      </c>
      <c r="AA2141" t="str">
        <f>IF($Y2141="","",INDEX($P$2:$P$2000,$Y2141))</f>
      </c>
      <c r="AB2141" t="str">
        <f>IF($Z2141="","",INDEX($P$2:$P$2000,$Z2141))</f>
      </c>
      <c r="AC2141">
        <f>IF(AND($AA2141="Yes",$AB2141="Yes"),1,"")</f>
      </c>
      <c r="AD2141">
        <f>IF(OR($Y2141="",$Z2141=""),"",IF(INDEX($C$2:$C$2000,$Y2141)=INDEX($C$2:$C$2000,$Z2141),0,1))</f>
      </c>
      <c r="AE2141">
        <f>IF($AC2141&lt;&gt;1,"",IF(AND(INDEX($AG$2:$AG$2000,$Y2141)=1,INDEX($AG$2:$AG$2000,$Z2141)=1),1,""))</f>
      </c>
      <c r="BF2141">
        <f>IF($Z2141="","",INDEX($AO$2:$AO$2000,$Z2141))</f>
      </c>
      <c r="BG2141">
        <f>IF($Z2141="","",INDEX($AP$2:$AP$2000,$Z2141))</f>
      </c>
      <c r="BH2141">
        <f>IF($Z2141="","",INDEX($AQ$2:$AQ$2000,$Z2141))</f>
      </c>
      <c r="BI2141">
        <f>IF($Z2141="","",INDEX($AR$2:$AR$2000,$Z2141))</f>
      </c>
      <c r="BJ2141">
        <f>IF($Z2141="","",INDEX($AS$2:$AS$2000,$Z2141))</f>
      </c>
      <c r="BK2141">
        <f>IF($Z2141="","",INDEX($AT$2:$AT$2000,$Z2141))</f>
      </c>
      <c r="BL2141">
        <f>IF($Z2141="","",INDEX($AU$2:$AU$2000,$Z2141))</f>
      </c>
      <c r="BM2141">
        <f>IF($Z2141="","",INDEX($AV$2:$AV$2000,$Z2141))</f>
      </c>
      <c r="BN2141">
        <f>IF($Z2141="","",INDEX($AW$2:$AW$2000,$Z2141))</f>
      </c>
      <c r="BO2141">
        <f>IF($Z2141="","",INDEX($AX$2:$AX$2000,$Z2141))</f>
      </c>
      <c r="BP2141">
        <f>IF($Z2141="","",INDEX($AY$2:$AY$2000,$Z2141))</f>
      </c>
      <c r="BQ2141">
        <f>IF($Z2141="","",INDEX($AZ$2:$AZ$2000,$Z2141))</f>
      </c>
      <c r="BR2141">
        <f>IF($Z2141="","",INDEX($BA$2:$BA$2000,$Z2141))</f>
      </c>
      <c r="BS2141">
        <f>IF($Z2141="","",INDEX($BB$2:$BB$2000,$Z2141))</f>
      </c>
      <c r="BT2141">
        <f>IF($Z2141="","",INDEX($BC$2:$BC$2000,$Z2141))</f>
      </c>
      <c r="BY2141" t="str">
        <f>IF($Y2141="","",INDEX($AH$2:$AH$2000,$Y2141)&amp;"")</f>
      </c>
      <c r="BZ2141" t="str">
        <f>IF($Z2141="","",INDEX($AH$2:$AH$2000,$Z2141)&amp;"")</f>
      </c>
      <c r="CA2141">
        <f>IF($Y2141="","",INDEX($BV$2:$BV$2000,$Y2141))</f>
      </c>
      <c r="CB2141">
        <f>IF($Z2141="","",INDEX($BV$2:$BV$2000,$Z2141))</f>
      </c>
    </row>
    <row r="2142">
      <c r="T2142">
        <f>IF($Y2142="","",INDEX($B$2:$B$2000,$Y2142))</f>
      </c>
      <c r="U2142">
        <f>IF($Z2142="","",INDEX($B$2:$B$2000,$Z2142))</f>
      </c>
      <c r="V2142">
        <f>IF(OR($T2142="",$U2142=""),"",$U2142-$T2142)</f>
      </c>
      <c r="W2142" t="str">
        <f>IF(TRIM(INDEX(connections!$A:$A,ROW()))="","",TRIM(INDEX(connections!$A:$A,ROW())))</f>
      </c>
      <c r="X2142" t="str">
        <f>IF($W2142="","",TRIM(INDEX(connections!$B:$B,ROW())))</f>
      </c>
      <c r="Y2142">
        <f>IF($W2142="","",IFERROR(MATCH($W2142,$A$2:$A$2000,0),""))</f>
      </c>
      <c r="Z2142">
        <f>IF($X2142="","",IFERROR(MATCH($X2142,$A$2:$A$2000,0),""))</f>
      </c>
      <c r="AA2142" t="str">
        <f>IF($Y2142="","",INDEX($P$2:$P$2000,$Y2142))</f>
      </c>
      <c r="AB2142" t="str">
        <f>IF($Z2142="","",INDEX($P$2:$P$2000,$Z2142))</f>
      </c>
      <c r="AC2142">
        <f>IF(AND($AA2142="Yes",$AB2142="Yes"),1,"")</f>
      </c>
      <c r="AD2142">
        <f>IF(OR($Y2142="",$Z2142=""),"",IF(INDEX($C$2:$C$2000,$Y2142)=INDEX($C$2:$C$2000,$Z2142),0,1))</f>
      </c>
      <c r="AE2142">
        <f>IF($AC2142&lt;&gt;1,"",IF(AND(INDEX($AG$2:$AG$2000,$Y2142)=1,INDEX($AG$2:$AG$2000,$Z2142)=1),1,""))</f>
      </c>
      <c r="BF2142">
        <f>IF($Z2142="","",INDEX($AO$2:$AO$2000,$Z2142))</f>
      </c>
      <c r="BG2142">
        <f>IF($Z2142="","",INDEX($AP$2:$AP$2000,$Z2142))</f>
      </c>
      <c r="BH2142">
        <f>IF($Z2142="","",INDEX($AQ$2:$AQ$2000,$Z2142))</f>
      </c>
      <c r="BI2142">
        <f>IF($Z2142="","",INDEX($AR$2:$AR$2000,$Z2142))</f>
      </c>
      <c r="BJ2142">
        <f>IF($Z2142="","",INDEX($AS$2:$AS$2000,$Z2142))</f>
      </c>
      <c r="BK2142">
        <f>IF($Z2142="","",INDEX($AT$2:$AT$2000,$Z2142))</f>
      </c>
      <c r="BL2142">
        <f>IF($Z2142="","",INDEX($AU$2:$AU$2000,$Z2142))</f>
      </c>
      <c r="BM2142">
        <f>IF($Z2142="","",INDEX($AV$2:$AV$2000,$Z2142))</f>
      </c>
      <c r="BN2142">
        <f>IF($Z2142="","",INDEX($AW$2:$AW$2000,$Z2142))</f>
      </c>
      <c r="BO2142">
        <f>IF($Z2142="","",INDEX($AX$2:$AX$2000,$Z2142))</f>
      </c>
      <c r="BP2142">
        <f>IF($Z2142="","",INDEX($AY$2:$AY$2000,$Z2142))</f>
      </c>
      <c r="BQ2142">
        <f>IF($Z2142="","",INDEX($AZ$2:$AZ$2000,$Z2142))</f>
      </c>
      <c r="BR2142">
        <f>IF($Z2142="","",INDEX($BA$2:$BA$2000,$Z2142))</f>
      </c>
      <c r="BS2142">
        <f>IF($Z2142="","",INDEX($BB$2:$BB$2000,$Z2142))</f>
      </c>
      <c r="BT2142">
        <f>IF($Z2142="","",INDEX($BC$2:$BC$2000,$Z2142))</f>
      </c>
      <c r="BY2142" t="str">
        <f>IF($Y2142="","",INDEX($AH$2:$AH$2000,$Y2142)&amp;"")</f>
      </c>
      <c r="BZ2142" t="str">
        <f>IF($Z2142="","",INDEX($AH$2:$AH$2000,$Z2142)&amp;"")</f>
      </c>
      <c r="CA2142">
        <f>IF($Y2142="","",INDEX($BV$2:$BV$2000,$Y2142))</f>
      </c>
      <c r="CB2142">
        <f>IF($Z2142="","",INDEX($BV$2:$BV$2000,$Z2142))</f>
      </c>
    </row>
    <row r="2143">
      <c r="T2143">
        <f>IF($Y2143="","",INDEX($B$2:$B$2000,$Y2143))</f>
      </c>
      <c r="U2143">
        <f>IF($Z2143="","",INDEX($B$2:$B$2000,$Z2143))</f>
      </c>
      <c r="V2143">
        <f>IF(OR($T2143="",$U2143=""),"",$U2143-$T2143)</f>
      </c>
      <c r="W2143" t="str">
        <f>IF(TRIM(INDEX(connections!$A:$A,ROW()))="","",TRIM(INDEX(connections!$A:$A,ROW())))</f>
      </c>
      <c r="X2143" t="str">
        <f>IF($W2143="","",TRIM(INDEX(connections!$B:$B,ROW())))</f>
      </c>
      <c r="Y2143">
        <f>IF($W2143="","",IFERROR(MATCH($W2143,$A$2:$A$2000,0),""))</f>
      </c>
      <c r="Z2143">
        <f>IF($X2143="","",IFERROR(MATCH($X2143,$A$2:$A$2000,0),""))</f>
      </c>
      <c r="AA2143" t="str">
        <f>IF($Y2143="","",INDEX($P$2:$P$2000,$Y2143))</f>
      </c>
      <c r="AB2143" t="str">
        <f>IF($Z2143="","",INDEX($P$2:$P$2000,$Z2143))</f>
      </c>
      <c r="AC2143">
        <f>IF(AND($AA2143="Yes",$AB2143="Yes"),1,"")</f>
      </c>
      <c r="AD2143">
        <f>IF(OR($Y2143="",$Z2143=""),"",IF(INDEX($C$2:$C$2000,$Y2143)=INDEX($C$2:$C$2000,$Z2143),0,1))</f>
      </c>
      <c r="AE2143">
        <f>IF($AC2143&lt;&gt;1,"",IF(AND(INDEX($AG$2:$AG$2000,$Y2143)=1,INDEX($AG$2:$AG$2000,$Z2143)=1),1,""))</f>
      </c>
      <c r="BF2143">
        <f>IF($Z2143="","",INDEX($AO$2:$AO$2000,$Z2143))</f>
      </c>
      <c r="BG2143">
        <f>IF($Z2143="","",INDEX($AP$2:$AP$2000,$Z2143))</f>
      </c>
      <c r="BH2143">
        <f>IF($Z2143="","",INDEX($AQ$2:$AQ$2000,$Z2143))</f>
      </c>
      <c r="BI2143">
        <f>IF($Z2143="","",INDEX($AR$2:$AR$2000,$Z2143))</f>
      </c>
      <c r="BJ2143">
        <f>IF($Z2143="","",INDEX($AS$2:$AS$2000,$Z2143))</f>
      </c>
      <c r="BK2143">
        <f>IF($Z2143="","",INDEX($AT$2:$AT$2000,$Z2143))</f>
      </c>
      <c r="BL2143">
        <f>IF($Z2143="","",INDEX($AU$2:$AU$2000,$Z2143))</f>
      </c>
      <c r="BM2143">
        <f>IF($Z2143="","",INDEX($AV$2:$AV$2000,$Z2143))</f>
      </c>
      <c r="BN2143">
        <f>IF($Z2143="","",INDEX($AW$2:$AW$2000,$Z2143))</f>
      </c>
      <c r="BO2143">
        <f>IF($Z2143="","",INDEX($AX$2:$AX$2000,$Z2143))</f>
      </c>
      <c r="BP2143">
        <f>IF($Z2143="","",INDEX($AY$2:$AY$2000,$Z2143))</f>
      </c>
      <c r="BQ2143">
        <f>IF($Z2143="","",INDEX($AZ$2:$AZ$2000,$Z2143))</f>
      </c>
      <c r="BR2143">
        <f>IF($Z2143="","",INDEX($BA$2:$BA$2000,$Z2143))</f>
      </c>
      <c r="BS2143">
        <f>IF($Z2143="","",INDEX($BB$2:$BB$2000,$Z2143))</f>
      </c>
      <c r="BT2143">
        <f>IF($Z2143="","",INDEX($BC$2:$BC$2000,$Z2143))</f>
      </c>
      <c r="BY2143" t="str">
        <f>IF($Y2143="","",INDEX($AH$2:$AH$2000,$Y2143)&amp;"")</f>
      </c>
      <c r="BZ2143" t="str">
        <f>IF($Z2143="","",INDEX($AH$2:$AH$2000,$Z2143)&amp;"")</f>
      </c>
      <c r="CA2143">
        <f>IF($Y2143="","",INDEX($BV$2:$BV$2000,$Y2143))</f>
      </c>
      <c r="CB2143">
        <f>IF($Z2143="","",INDEX($BV$2:$BV$2000,$Z2143))</f>
      </c>
    </row>
    <row r="2144">
      <c r="T2144">
        <f>IF($Y2144="","",INDEX($B$2:$B$2000,$Y2144))</f>
      </c>
      <c r="U2144">
        <f>IF($Z2144="","",INDEX($B$2:$B$2000,$Z2144))</f>
      </c>
      <c r="V2144">
        <f>IF(OR($T2144="",$U2144=""),"",$U2144-$T2144)</f>
      </c>
      <c r="W2144" t="str">
        <f>IF(TRIM(INDEX(connections!$A:$A,ROW()))="","",TRIM(INDEX(connections!$A:$A,ROW())))</f>
      </c>
      <c r="X2144" t="str">
        <f>IF($W2144="","",TRIM(INDEX(connections!$B:$B,ROW())))</f>
      </c>
      <c r="Y2144">
        <f>IF($W2144="","",IFERROR(MATCH($W2144,$A$2:$A$2000,0),""))</f>
      </c>
      <c r="Z2144">
        <f>IF($X2144="","",IFERROR(MATCH($X2144,$A$2:$A$2000,0),""))</f>
      </c>
      <c r="AA2144" t="str">
        <f>IF($Y2144="","",INDEX($P$2:$P$2000,$Y2144))</f>
      </c>
      <c r="AB2144" t="str">
        <f>IF($Z2144="","",INDEX($P$2:$P$2000,$Z2144))</f>
      </c>
      <c r="AC2144">
        <f>IF(AND($AA2144="Yes",$AB2144="Yes"),1,"")</f>
      </c>
      <c r="AD2144">
        <f>IF(OR($Y2144="",$Z2144=""),"",IF(INDEX($C$2:$C$2000,$Y2144)=INDEX($C$2:$C$2000,$Z2144),0,1))</f>
      </c>
      <c r="AE2144">
        <f>IF($AC2144&lt;&gt;1,"",IF(AND(INDEX($AG$2:$AG$2000,$Y2144)=1,INDEX($AG$2:$AG$2000,$Z2144)=1),1,""))</f>
      </c>
      <c r="BF2144">
        <f>IF($Z2144="","",INDEX($AO$2:$AO$2000,$Z2144))</f>
      </c>
      <c r="BG2144">
        <f>IF($Z2144="","",INDEX($AP$2:$AP$2000,$Z2144))</f>
      </c>
      <c r="BH2144">
        <f>IF($Z2144="","",INDEX($AQ$2:$AQ$2000,$Z2144))</f>
      </c>
      <c r="BI2144">
        <f>IF($Z2144="","",INDEX($AR$2:$AR$2000,$Z2144))</f>
      </c>
      <c r="BJ2144">
        <f>IF($Z2144="","",INDEX($AS$2:$AS$2000,$Z2144))</f>
      </c>
      <c r="BK2144">
        <f>IF($Z2144="","",INDEX($AT$2:$AT$2000,$Z2144))</f>
      </c>
      <c r="BL2144">
        <f>IF($Z2144="","",INDEX($AU$2:$AU$2000,$Z2144))</f>
      </c>
      <c r="BM2144">
        <f>IF($Z2144="","",INDEX($AV$2:$AV$2000,$Z2144))</f>
      </c>
      <c r="BN2144">
        <f>IF($Z2144="","",INDEX($AW$2:$AW$2000,$Z2144))</f>
      </c>
      <c r="BO2144">
        <f>IF($Z2144="","",INDEX($AX$2:$AX$2000,$Z2144))</f>
      </c>
      <c r="BP2144">
        <f>IF($Z2144="","",INDEX($AY$2:$AY$2000,$Z2144))</f>
      </c>
      <c r="BQ2144">
        <f>IF($Z2144="","",INDEX($AZ$2:$AZ$2000,$Z2144))</f>
      </c>
      <c r="BR2144">
        <f>IF($Z2144="","",INDEX($BA$2:$BA$2000,$Z2144))</f>
      </c>
      <c r="BS2144">
        <f>IF($Z2144="","",INDEX($BB$2:$BB$2000,$Z2144))</f>
      </c>
      <c r="BT2144">
        <f>IF($Z2144="","",INDEX($BC$2:$BC$2000,$Z2144))</f>
      </c>
      <c r="BY2144" t="str">
        <f>IF($Y2144="","",INDEX($AH$2:$AH$2000,$Y2144)&amp;"")</f>
      </c>
      <c r="BZ2144" t="str">
        <f>IF($Z2144="","",INDEX($AH$2:$AH$2000,$Z2144)&amp;"")</f>
      </c>
      <c r="CA2144">
        <f>IF($Y2144="","",INDEX($BV$2:$BV$2000,$Y2144))</f>
      </c>
      <c r="CB2144">
        <f>IF($Z2144="","",INDEX($BV$2:$BV$2000,$Z2144))</f>
      </c>
    </row>
    <row r="2145">
      <c r="T2145">
        <f>IF($Y2145="","",INDEX($B$2:$B$2000,$Y2145))</f>
      </c>
      <c r="U2145">
        <f>IF($Z2145="","",INDEX($B$2:$B$2000,$Z2145))</f>
      </c>
      <c r="V2145">
        <f>IF(OR($T2145="",$U2145=""),"",$U2145-$T2145)</f>
      </c>
      <c r="W2145" t="str">
        <f>IF(TRIM(INDEX(connections!$A:$A,ROW()))="","",TRIM(INDEX(connections!$A:$A,ROW())))</f>
      </c>
      <c r="X2145" t="str">
        <f>IF($W2145="","",TRIM(INDEX(connections!$B:$B,ROW())))</f>
      </c>
      <c r="Y2145">
        <f>IF($W2145="","",IFERROR(MATCH($W2145,$A$2:$A$2000,0),""))</f>
      </c>
      <c r="Z2145">
        <f>IF($X2145="","",IFERROR(MATCH($X2145,$A$2:$A$2000,0),""))</f>
      </c>
      <c r="AA2145" t="str">
        <f>IF($Y2145="","",INDEX($P$2:$P$2000,$Y2145))</f>
      </c>
      <c r="AB2145" t="str">
        <f>IF($Z2145="","",INDEX($P$2:$P$2000,$Z2145))</f>
      </c>
      <c r="AC2145">
        <f>IF(AND($AA2145="Yes",$AB2145="Yes"),1,"")</f>
      </c>
      <c r="AD2145">
        <f>IF(OR($Y2145="",$Z2145=""),"",IF(INDEX($C$2:$C$2000,$Y2145)=INDEX($C$2:$C$2000,$Z2145),0,1))</f>
      </c>
      <c r="AE2145">
        <f>IF($AC2145&lt;&gt;1,"",IF(AND(INDEX($AG$2:$AG$2000,$Y2145)=1,INDEX($AG$2:$AG$2000,$Z2145)=1),1,""))</f>
      </c>
      <c r="BF2145">
        <f>IF($Z2145="","",INDEX($AO$2:$AO$2000,$Z2145))</f>
      </c>
      <c r="BG2145">
        <f>IF($Z2145="","",INDEX($AP$2:$AP$2000,$Z2145))</f>
      </c>
      <c r="BH2145">
        <f>IF($Z2145="","",INDEX($AQ$2:$AQ$2000,$Z2145))</f>
      </c>
      <c r="BI2145">
        <f>IF($Z2145="","",INDEX($AR$2:$AR$2000,$Z2145))</f>
      </c>
      <c r="BJ2145">
        <f>IF($Z2145="","",INDEX($AS$2:$AS$2000,$Z2145))</f>
      </c>
      <c r="BK2145">
        <f>IF($Z2145="","",INDEX($AT$2:$AT$2000,$Z2145))</f>
      </c>
      <c r="BL2145">
        <f>IF($Z2145="","",INDEX($AU$2:$AU$2000,$Z2145))</f>
      </c>
      <c r="BM2145">
        <f>IF($Z2145="","",INDEX($AV$2:$AV$2000,$Z2145))</f>
      </c>
      <c r="BN2145">
        <f>IF($Z2145="","",INDEX($AW$2:$AW$2000,$Z2145))</f>
      </c>
      <c r="BO2145">
        <f>IF($Z2145="","",INDEX($AX$2:$AX$2000,$Z2145))</f>
      </c>
      <c r="BP2145">
        <f>IF($Z2145="","",INDEX($AY$2:$AY$2000,$Z2145))</f>
      </c>
      <c r="BQ2145">
        <f>IF($Z2145="","",INDEX($AZ$2:$AZ$2000,$Z2145))</f>
      </c>
      <c r="BR2145">
        <f>IF($Z2145="","",INDEX($BA$2:$BA$2000,$Z2145))</f>
      </c>
      <c r="BS2145">
        <f>IF($Z2145="","",INDEX($BB$2:$BB$2000,$Z2145))</f>
      </c>
      <c r="BT2145">
        <f>IF($Z2145="","",INDEX($BC$2:$BC$2000,$Z2145))</f>
      </c>
      <c r="BY2145" t="str">
        <f>IF($Y2145="","",INDEX($AH$2:$AH$2000,$Y2145)&amp;"")</f>
      </c>
      <c r="BZ2145" t="str">
        <f>IF($Z2145="","",INDEX($AH$2:$AH$2000,$Z2145)&amp;"")</f>
      </c>
      <c r="CA2145">
        <f>IF($Y2145="","",INDEX($BV$2:$BV$2000,$Y2145))</f>
      </c>
      <c r="CB2145">
        <f>IF($Z2145="","",INDEX($BV$2:$BV$2000,$Z2145))</f>
      </c>
    </row>
    <row r="2146">
      <c r="T2146">
        <f>IF($Y2146="","",INDEX($B$2:$B$2000,$Y2146))</f>
      </c>
      <c r="U2146">
        <f>IF($Z2146="","",INDEX($B$2:$B$2000,$Z2146))</f>
      </c>
      <c r="V2146">
        <f>IF(OR($T2146="",$U2146=""),"",$U2146-$T2146)</f>
      </c>
      <c r="W2146" t="str">
        <f>IF(TRIM(INDEX(connections!$A:$A,ROW()))="","",TRIM(INDEX(connections!$A:$A,ROW())))</f>
      </c>
      <c r="X2146" t="str">
        <f>IF($W2146="","",TRIM(INDEX(connections!$B:$B,ROW())))</f>
      </c>
      <c r="Y2146">
        <f>IF($W2146="","",IFERROR(MATCH($W2146,$A$2:$A$2000,0),""))</f>
      </c>
      <c r="Z2146">
        <f>IF($X2146="","",IFERROR(MATCH($X2146,$A$2:$A$2000,0),""))</f>
      </c>
      <c r="AA2146" t="str">
        <f>IF($Y2146="","",INDEX($P$2:$P$2000,$Y2146))</f>
      </c>
      <c r="AB2146" t="str">
        <f>IF($Z2146="","",INDEX($P$2:$P$2000,$Z2146))</f>
      </c>
      <c r="AC2146">
        <f>IF(AND($AA2146="Yes",$AB2146="Yes"),1,"")</f>
      </c>
      <c r="AD2146">
        <f>IF(OR($Y2146="",$Z2146=""),"",IF(INDEX($C$2:$C$2000,$Y2146)=INDEX($C$2:$C$2000,$Z2146),0,1))</f>
      </c>
      <c r="AE2146">
        <f>IF($AC2146&lt;&gt;1,"",IF(AND(INDEX($AG$2:$AG$2000,$Y2146)=1,INDEX($AG$2:$AG$2000,$Z2146)=1),1,""))</f>
      </c>
      <c r="BF2146">
        <f>IF($Z2146="","",INDEX($AO$2:$AO$2000,$Z2146))</f>
      </c>
      <c r="BG2146">
        <f>IF($Z2146="","",INDEX($AP$2:$AP$2000,$Z2146))</f>
      </c>
      <c r="BH2146">
        <f>IF($Z2146="","",INDEX($AQ$2:$AQ$2000,$Z2146))</f>
      </c>
      <c r="BI2146">
        <f>IF($Z2146="","",INDEX($AR$2:$AR$2000,$Z2146))</f>
      </c>
      <c r="BJ2146">
        <f>IF($Z2146="","",INDEX($AS$2:$AS$2000,$Z2146))</f>
      </c>
      <c r="BK2146">
        <f>IF($Z2146="","",INDEX($AT$2:$AT$2000,$Z2146))</f>
      </c>
      <c r="BL2146">
        <f>IF($Z2146="","",INDEX($AU$2:$AU$2000,$Z2146))</f>
      </c>
      <c r="BM2146">
        <f>IF($Z2146="","",INDEX($AV$2:$AV$2000,$Z2146))</f>
      </c>
      <c r="BN2146">
        <f>IF($Z2146="","",INDEX($AW$2:$AW$2000,$Z2146))</f>
      </c>
      <c r="BO2146">
        <f>IF($Z2146="","",INDEX($AX$2:$AX$2000,$Z2146))</f>
      </c>
      <c r="BP2146">
        <f>IF($Z2146="","",INDEX($AY$2:$AY$2000,$Z2146))</f>
      </c>
      <c r="BQ2146">
        <f>IF($Z2146="","",INDEX($AZ$2:$AZ$2000,$Z2146))</f>
      </c>
      <c r="BR2146">
        <f>IF($Z2146="","",INDEX($BA$2:$BA$2000,$Z2146))</f>
      </c>
      <c r="BS2146">
        <f>IF($Z2146="","",INDEX($BB$2:$BB$2000,$Z2146))</f>
      </c>
      <c r="BT2146">
        <f>IF($Z2146="","",INDEX($BC$2:$BC$2000,$Z2146))</f>
      </c>
      <c r="BY2146" t="str">
        <f>IF($Y2146="","",INDEX($AH$2:$AH$2000,$Y2146)&amp;"")</f>
      </c>
      <c r="BZ2146" t="str">
        <f>IF($Z2146="","",INDEX($AH$2:$AH$2000,$Z2146)&amp;"")</f>
      </c>
      <c r="CA2146">
        <f>IF($Y2146="","",INDEX($BV$2:$BV$2000,$Y2146))</f>
      </c>
      <c r="CB2146">
        <f>IF($Z2146="","",INDEX($BV$2:$BV$2000,$Z2146))</f>
      </c>
    </row>
    <row r="2147">
      <c r="T2147">
        <f>IF($Y2147="","",INDEX($B$2:$B$2000,$Y2147))</f>
      </c>
      <c r="U2147">
        <f>IF($Z2147="","",INDEX($B$2:$B$2000,$Z2147))</f>
      </c>
      <c r="V2147">
        <f>IF(OR($T2147="",$U2147=""),"",$U2147-$T2147)</f>
      </c>
      <c r="W2147" t="str">
        <f>IF(TRIM(INDEX(connections!$A:$A,ROW()))="","",TRIM(INDEX(connections!$A:$A,ROW())))</f>
      </c>
      <c r="X2147" t="str">
        <f>IF($W2147="","",TRIM(INDEX(connections!$B:$B,ROW())))</f>
      </c>
      <c r="Y2147">
        <f>IF($W2147="","",IFERROR(MATCH($W2147,$A$2:$A$2000,0),""))</f>
      </c>
      <c r="Z2147">
        <f>IF($X2147="","",IFERROR(MATCH($X2147,$A$2:$A$2000,0),""))</f>
      </c>
      <c r="AA2147" t="str">
        <f>IF($Y2147="","",INDEX($P$2:$P$2000,$Y2147))</f>
      </c>
      <c r="AB2147" t="str">
        <f>IF($Z2147="","",INDEX($P$2:$P$2000,$Z2147))</f>
      </c>
      <c r="AC2147">
        <f>IF(AND($AA2147="Yes",$AB2147="Yes"),1,"")</f>
      </c>
      <c r="AD2147">
        <f>IF(OR($Y2147="",$Z2147=""),"",IF(INDEX($C$2:$C$2000,$Y2147)=INDEX($C$2:$C$2000,$Z2147),0,1))</f>
      </c>
      <c r="AE2147">
        <f>IF($AC2147&lt;&gt;1,"",IF(AND(INDEX($AG$2:$AG$2000,$Y2147)=1,INDEX($AG$2:$AG$2000,$Z2147)=1),1,""))</f>
      </c>
      <c r="BF2147">
        <f>IF($Z2147="","",INDEX($AO$2:$AO$2000,$Z2147))</f>
      </c>
      <c r="BG2147">
        <f>IF($Z2147="","",INDEX($AP$2:$AP$2000,$Z2147))</f>
      </c>
      <c r="BH2147">
        <f>IF($Z2147="","",INDEX($AQ$2:$AQ$2000,$Z2147))</f>
      </c>
      <c r="BI2147">
        <f>IF($Z2147="","",INDEX($AR$2:$AR$2000,$Z2147))</f>
      </c>
      <c r="BJ2147">
        <f>IF($Z2147="","",INDEX($AS$2:$AS$2000,$Z2147))</f>
      </c>
      <c r="BK2147">
        <f>IF($Z2147="","",INDEX($AT$2:$AT$2000,$Z2147))</f>
      </c>
      <c r="BL2147">
        <f>IF($Z2147="","",INDEX($AU$2:$AU$2000,$Z2147))</f>
      </c>
      <c r="BM2147">
        <f>IF($Z2147="","",INDEX($AV$2:$AV$2000,$Z2147))</f>
      </c>
      <c r="BN2147">
        <f>IF($Z2147="","",INDEX($AW$2:$AW$2000,$Z2147))</f>
      </c>
      <c r="BO2147">
        <f>IF($Z2147="","",INDEX($AX$2:$AX$2000,$Z2147))</f>
      </c>
      <c r="BP2147">
        <f>IF($Z2147="","",INDEX($AY$2:$AY$2000,$Z2147))</f>
      </c>
      <c r="BQ2147">
        <f>IF($Z2147="","",INDEX($AZ$2:$AZ$2000,$Z2147))</f>
      </c>
      <c r="BR2147">
        <f>IF($Z2147="","",INDEX($BA$2:$BA$2000,$Z2147))</f>
      </c>
      <c r="BS2147">
        <f>IF($Z2147="","",INDEX($BB$2:$BB$2000,$Z2147))</f>
      </c>
      <c r="BT2147">
        <f>IF($Z2147="","",INDEX($BC$2:$BC$2000,$Z2147))</f>
      </c>
      <c r="BY2147" t="str">
        <f>IF($Y2147="","",INDEX($AH$2:$AH$2000,$Y2147)&amp;"")</f>
      </c>
      <c r="BZ2147" t="str">
        <f>IF($Z2147="","",INDEX($AH$2:$AH$2000,$Z2147)&amp;"")</f>
      </c>
      <c r="CA2147">
        <f>IF($Y2147="","",INDEX($BV$2:$BV$2000,$Y2147))</f>
      </c>
      <c r="CB2147">
        <f>IF($Z2147="","",INDEX($BV$2:$BV$2000,$Z2147))</f>
      </c>
    </row>
    <row r="2148">
      <c r="T2148">
        <f>IF($Y2148="","",INDEX($B$2:$B$2000,$Y2148))</f>
      </c>
      <c r="U2148">
        <f>IF($Z2148="","",INDEX($B$2:$B$2000,$Z2148))</f>
      </c>
      <c r="V2148">
        <f>IF(OR($T2148="",$U2148=""),"",$U2148-$T2148)</f>
      </c>
      <c r="W2148" t="str">
        <f>IF(TRIM(INDEX(connections!$A:$A,ROW()))="","",TRIM(INDEX(connections!$A:$A,ROW())))</f>
      </c>
      <c r="X2148" t="str">
        <f>IF($W2148="","",TRIM(INDEX(connections!$B:$B,ROW())))</f>
      </c>
      <c r="Y2148">
        <f>IF($W2148="","",IFERROR(MATCH($W2148,$A$2:$A$2000,0),""))</f>
      </c>
      <c r="Z2148">
        <f>IF($X2148="","",IFERROR(MATCH($X2148,$A$2:$A$2000,0),""))</f>
      </c>
      <c r="AA2148" t="str">
        <f>IF($Y2148="","",INDEX($P$2:$P$2000,$Y2148))</f>
      </c>
      <c r="AB2148" t="str">
        <f>IF($Z2148="","",INDEX($P$2:$P$2000,$Z2148))</f>
      </c>
      <c r="AC2148">
        <f>IF(AND($AA2148="Yes",$AB2148="Yes"),1,"")</f>
      </c>
      <c r="AD2148">
        <f>IF(OR($Y2148="",$Z2148=""),"",IF(INDEX($C$2:$C$2000,$Y2148)=INDEX($C$2:$C$2000,$Z2148),0,1))</f>
      </c>
      <c r="AE2148">
        <f>IF($AC2148&lt;&gt;1,"",IF(AND(INDEX($AG$2:$AG$2000,$Y2148)=1,INDEX($AG$2:$AG$2000,$Z2148)=1),1,""))</f>
      </c>
      <c r="BF2148">
        <f>IF($Z2148="","",INDEX($AO$2:$AO$2000,$Z2148))</f>
      </c>
      <c r="BG2148">
        <f>IF($Z2148="","",INDEX($AP$2:$AP$2000,$Z2148))</f>
      </c>
      <c r="BH2148">
        <f>IF($Z2148="","",INDEX($AQ$2:$AQ$2000,$Z2148))</f>
      </c>
      <c r="BI2148">
        <f>IF($Z2148="","",INDEX($AR$2:$AR$2000,$Z2148))</f>
      </c>
      <c r="BJ2148">
        <f>IF($Z2148="","",INDEX($AS$2:$AS$2000,$Z2148))</f>
      </c>
      <c r="BK2148">
        <f>IF($Z2148="","",INDEX($AT$2:$AT$2000,$Z2148))</f>
      </c>
      <c r="BL2148">
        <f>IF($Z2148="","",INDEX($AU$2:$AU$2000,$Z2148))</f>
      </c>
      <c r="BM2148">
        <f>IF($Z2148="","",INDEX($AV$2:$AV$2000,$Z2148))</f>
      </c>
      <c r="BN2148">
        <f>IF($Z2148="","",INDEX($AW$2:$AW$2000,$Z2148))</f>
      </c>
      <c r="BO2148">
        <f>IF($Z2148="","",INDEX($AX$2:$AX$2000,$Z2148))</f>
      </c>
      <c r="BP2148">
        <f>IF($Z2148="","",INDEX($AY$2:$AY$2000,$Z2148))</f>
      </c>
      <c r="BQ2148">
        <f>IF($Z2148="","",INDEX($AZ$2:$AZ$2000,$Z2148))</f>
      </c>
      <c r="BR2148">
        <f>IF($Z2148="","",INDEX($BA$2:$BA$2000,$Z2148))</f>
      </c>
      <c r="BS2148">
        <f>IF($Z2148="","",INDEX($BB$2:$BB$2000,$Z2148))</f>
      </c>
      <c r="BT2148">
        <f>IF($Z2148="","",INDEX($BC$2:$BC$2000,$Z2148))</f>
      </c>
      <c r="BY2148" t="str">
        <f>IF($Y2148="","",INDEX($AH$2:$AH$2000,$Y2148)&amp;"")</f>
      </c>
      <c r="BZ2148" t="str">
        <f>IF($Z2148="","",INDEX($AH$2:$AH$2000,$Z2148)&amp;"")</f>
      </c>
      <c r="CA2148">
        <f>IF($Y2148="","",INDEX($BV$2:$BV$2000,$Y2148))</f>
      </c>
      <c r="CB2148">
        <f>IF($Z2148="","",INDEX($BV$2:$BV$2000,$Z2148))</f>
      </c>
    </row>
    <row r="2149">
      <c r="T2149">
        <f>IF($Y2149="","",INDEX($B$2:$B$2000,$Y2149))</f>
      </c>
      <c r="U2149">
        <f>IF($Z2149="","",INDEX($B$2:$B$2000,$Z2149))</f>
      </c>
      <c r="V2149">
        <f>IF(OR($T2149="",$U2149=""),"",$U2149-$T2149)</f>
      </c>
      <c r="W2149" t="str">
        <f>IF(TRIM(INDEX(connections!$A:$A,ROW()))="","",TRIM(INDEX(connections!$A:$A,ROW())))</f>
      </c>
      <c r="X2149" t="str">
        <f>IF($W2149="","",TRIM(INDEX(connections!$B:$B,ROW())))</f>
      </c>
      <c r="Y2149">
        <f>IF($W2149="","",IFERROR(MATCH($W2149,$A$2:$A$2000,0),""))</f>
      </c>
      <c r="Z2149">
        <f>IF($X2149="","",IFERROR(MATCH($X2149,$A$2:$A$2000,0),""))</f>
      </c>
      <c r="AA2149" t="str">
        <f>IF($Y2149="","",INDEX($P$2:$P$2000,$Y2149))</f>
      </c>
      <c r="AB2149" t="str">
        <f>IF($Z2149="","",INDEX($P$2:$P$2000,$Z2149))</f>
      </c>
      <c r="AC2149">
        <f>IF(AND($AA2149="Yes",$AB2149="Yes"),1,"")</f>
      </c>
      <c r="AD2149">
        <f>IF(OR($Y2149="",$Z2149=""),"",IF(INDEX($C$2:$C$2000,$Y2149)=INDEX($C$2:$C$2000,$Z2149),0,1))</f>
      </c>
      <c r="AE2149">
        <f>IF($AC2149&lt;&gt;1,"",IF(AND(INDEX($AG$2:$AG$2000,$Y2149)=1,INDEX($AG$2:$AG$2000,$Z2149)=1),1,""))</f>
      </c>
      <c r="BF2149">
        <f>IF($Z2149="","",INDEX($AO$2:$AO$2000,$Z2149))</f>
      </c>
      <c r="BG2149">
        <f>IF($Z2149="","",INDEX($AP$2:$AP$2000,$Z2149))</f>
      </c>
      <c r="BH2149">
        <f>IF($Z2149="","",INDEX($AQ$2:$AQ$2000,$Z2149))</f>
      </c>
      <c r="BI2149">
        <f>IF($Z2149="","",INDEX($AR$2:$AR$2000,$Z2149))</f>
      </c>
      <c r="BJ2149">
        <f>IF($Z2149="","",INDEX($AS$2:$AS$2000,$Z2149))</f>
      </c>
      <c r="BK2149">
        <f>IF($Z2149="","",INDEX($AT$2:$AT$2000,$Z2149))</f>
      </c>
      <c r="BL2149">
        <f>IF($Z2149="","",INDEX($AU$2:$AU$2000,$Z2149))</f>
      </c>
      <c r="BM2149">
        <f>IF($Z2149="","",INDEX($AV$2:$AV$2000,$Z2149))</f>
      </c>
      <c r="BN2149">
        <f>IF($Z2149="","",INDEX($AW$2:$AW$2000,$Z2149))</f>
      </c>
      <c r="BO2149">
        <f>IF($Z2149="","",INDEX($AX$2:$AX$2000,$Z2149))</f>
      </c>
      <c r="BP2149">
        <f>IF($Z2149="","",INDEX($AY$2:$AY$2000,$Z2149))</f>
      </c>
      <c r="BQ2149">
        <f>IF($Z2149="","",INDEX($AZ$2:$AZ$2000,$Z2149))</f>
      </c>
      <c r="BR2149">
        <f>IF($Z2149="","",INDEX($BA$2:$BA$2000,$Z2149))</f>
      </c>
      <c r="BS2149">
        <f>IF($Z2149="","",INDEX($BB$2:$BB$2000,$Z2149))</f>
      </c>
      <c r="BT2149">
        <f>IF($Z2149="","",INDEX($BC$2:$BC$2000,$Z2149))</f>
      </c>
      <c r="BY2149" t="str">
        <f>IF($Y2149="","",INDEX($AH$2:$AH$2000,$Y2149)&amp;"")</f>
      </c>
      <c r="BZ2149" t="str">
        <f>IF($Z2149="","",INDEX($AH$2:$AH$2000,$Z2149)&amp;"")</f>
      </c>
      <c r="CA2149">
        <f>IF($Y2149="","",INDEX($BV$2:$BV$2000,$Y2149))</f>
      </c>
      <c r="CB2149">
        <f>IF($Z2149="","",INDEX($BV$2:$BV$2000,$Z2149))</f>
      </c>
    </row>
    <row r="2150">
      <c r="T2150">
        <f>IF($Y2150="","",INDEX($B$2:$B$2000,$Y2150))</f>
      </c>
      <c r="U2150">
        <f>IF($Z2150="","",INDEX($B$2:$B$2000,$Z2150))</f>
      </c>
      <c r="V2150">
        <f>IF(OR($T2150="",$U2150=""),"",$U2150-$T2150)</f>
      </c>
      <c r="W2150" t="str">
        <f>IF(TRIM(INDEX(connections!$A:$A,ROW()))="","",TRIM(INDEX(connections!$A:$A,ROW())))</f>
      </c>
      <c r="X2150" t="str">
        <f>IF($W2150="","",TRIM(INDEX(connections!$B:$B,ROW())))</f>
      </c>
      <c r="Y2150">
        <f>IF($W2150="","",IFERROR(MATCH($W2150,$A$2:$A$2000,0),""))</f>
      </c>
      <c r="Z2150">
        <f>IF($X2150="","",IFERROR(MATCH($X2150,$A$2:$A$2000,0),""))</f>
      </c>
      <c r="AA2150" t="str">
        <f>IF($Y2150="","",INDEX($P$2:$P$2000,$Y2150))</f>
      </c>
      <c r="AB2150" t="str">
        <f>IF($Z2150="","",INDEX($P$2:$P$2000,$Z2150))</f>
      </c>
      <c r="AC2150">
        <f>IF(AND($AA2150="Yes",$AB2150="Yes"),1,"")</f>
      </c>
      <c r="AD2150">
        <f>IF(OR($Y2150="",$Z2150=""),"",IF(INDEX($C$2:$C$2000,$Y2150)=INDEX($C$2:$C$2000,$Z2150),0,1))</f>
      </c>
      <c r="AE2150">
        <f>IF($AC2150&lt;&gt;1,"",IF(AND(INDEX($AG$2:$AG$2000,$Y2150)=1,INDEX($AG$2:$AG$2000,$Z2150)=1),1,""))</f>
      </c>
      <c r="BF2150">
        <f>IF($Z2150="","",INDEX($AO$2:$AO$2000,$Z2150))</f>
      </c>
      <c r="BG2150">
        <f>IF($Z2150="","",INDEX($AP$2:$AP$2000,$Z2150))</f>
      </c>
      <c r="BH2150">
        <f>IF($Z2150="","",INDEX($AQ$2:$AQ$2000,$Z2150))</f>
      </c>
      <c r="BI2150">
        <f>IF($Z2150="","",INDEX($AR$2:$AR$2000,$Z2150))</f>
      </c>
      <c r="BJ2150">
        <f>IF($Z2150="","",INDEX($AS$2:$AS$2000,$Z2150))</f>
      </c>
      <c r="BK2150">
        <f>IF($Z2150="","",INDEX($AT$2:$AT$2000,$Z2150))</f>
      </c>
      <c r="BL2150">
        <f>IF($Z2150="","",INDEX($AU$2:$AU$2000,$Z2150))</f>
      </c>
      <c r="BM2150">
        <f>IF($Z2150="","",INDEX($AV$2:$AV$2000,$Z2150))</f>
      </c>
      <c r="BN2150">
        <f>IF($Z2150="","",INDEX($AW$2:$AW$2000,$Z2150))</f>
      </c>
      <c r="BO2150">
        <f>IF($Z2150="","",INDEX($AX$2:$AX$2000,$Z2150))</f>
      </c>
      <c r="BP2150">
        <f>IF($Z2150="","",INDEX($AY$2:$AY$2000,$Z2150))</f>
      </c>
      <c r="BQ2150">
        <f>IF($Z2150="","",INDEX($AZ$2:$AZ$2000,$Z2150))</f>
      </c>
      <c r="BR2150">
        <f>IF($Z2150="","",INDEX($BA$2:$BA$2000,$Z2150))</f>
      </c>
      <c r="BS2150">
        <f>IF($Z2150="","",INDEX($BB$2:$BB$2000,$Z2150))</f>
      </c>
      <c r="BT2150">
        <f>IF($Z2150="","",INDEX($BC$2:$BC$2000,$Z2150))</f>
      </c>
      <c r="BY2150" t="str">
        <f>IF($Y2150="","",INDEX($AH$2:$AH$2000,$Y2150)&amp;"")</f>
      </c>
      <c r="BZ2150" t="str">
        <f>IF($Z2150="","",INDEX($AH$2:$AH$2000,$Z2150)&amp;"")</f>
      </c>
      <c r="CA2150">
        <f>IF($Y2150="","",INDEX($BV$2:$BV$2000,$Y2150))</f>
      </c>
      <c r="CB2150">
        <f>IF($Z2150="","",INDEX($BV$2:$BV$2000,$Z2150))</f>
      </c>
    </row>
    <row r="2151">
      <c r="T2151">
        <f>IF($Y2151="","",INDEX($B$2:$B$2000,$Y2151))</f>
      </c>
      <c r="U2151">
        <f>IF($Z2151="","",INDEX($B$2:$B$2000,$Z2151))</f>
      </c>
      <c r="V2151">
        <f>IF(OR($T2151="",$U2151=""),"",$U2151-$T2151)</f>
      </c>
      <c r="W2151" t="str">
        <f>IF(TRIM(INDEX(connections!$A:$A,ROW()))="","",TRIM(INDEX(connections!$A:$A,ROW())))</f>
      </c>
      <c r="X2151" t="str">
        <f>IF($W2151="","",TRIM(INDEX(connections!$B:$B,ROW())))</f>
      </c>
      <c r="Y2151">
        <f>IF($W2151="","",IFERROR(MATCH($W2151,$A$2:$A$2000,0),""))</f>
      </c>
      <c r="Z2151">
        <f>IF($X2151="","",IFERROR(MATCH($X2151,$A$2:$A$2000,0),""))</f>
      </c>
      <c r="AA2151" t="str">
        <f>IF($Y2151="","",INDEX($P$2:$P$2000,$Y2151))</f>
      </c>
      <c r="AB2151" t="str">
        <f>IF($Z2151="","",INDEX($P$2:$P$2000,$Z2151))</f>
      </c>
      <c r="AC2151">
        <f>IF(AND($AA2151="Yes",$AB2151="Yes"),1,"")</f>
      </c>
      <c r="AD2151">
        <f>IF(OR($Y2151="",$Z2151=""),"",IF(INDEX($C$2:$C$2000,$Y2151)=INDEX($C$2:$C$2000,$Z2151),0,1))</f>
      </c>
      <c r="AE2151">
        <f>IF($AC2151&lt;&gt;1,"",IF(AND(INDEX($AG$2:$AG$2000,$Y2151)=1,INDEX($AG$2:$AG$2000,$Z2151)=1),1,""))</f>
      </c>
      <c r="BF2151">
        <f>IF($Z2151="","",INDEX($AO$2:$AO$2000,$Z2151))</f>
      </c>
      <c r="BG2151">
        <f>IF($Z2151="","",INDEX($AP$2:$AP$2000,$Z2151))</f>
      </c>
      <c r="BH2151">
        <f>IF($Z2151="","",INDEX($AQ$2:$AQ$2000,$Z2151))</f>
      </c>
      <c r="BI2151">
        <f>IF($Z2151="","",INDEX($AR$2:$AR$2000,$Z2151))</f>
      </c>
      <c r="BJ2151">
        <f>IF($Z2151="","",INDEX($AS$2:$AS$2000,$Z2151))</f>
      </c>
      <c r="BK2151">
        <f>IF($Z2151="","",INDEX($AT$2:$AT$2000,$Z2151))</f>
      </c>
      <c r="BL2151">
        <f>IF($Z2151="","",INDEX($AU$2:$AU$2000,$Z2151))</f>
      </c>
      <c r="BM2151">
        <f>IF($Z2151="","",INDEX($AV$2:$AV$2000,$Z2151))</f>
      </c>
      <c r="BN2151">
        <f>IF($Z2151="","",INDEX($AW$2:$AW$2000,$Z2151))</f>
      </c>
      <c r="BO2151">
        <f>IF($Z2151="","",INDEX($AX$2:$AX$2000,$Z2151))</f>
      </c>
      <c r="BP2151">
        <f>IF($Z2151="","",INDEX($AY$2:$AY$2000,$Z2151))</f>
      </c>
      <c r="BQ2151">
        <f>IF($Z2151="","",INDEX($AZ$2:$AZ$2000,$Z2151))</f>
      </c>
      <c r="BR2151">
        <f>IF($Z2151="","",INDEX($BA$2:$BA$2000,$Z2151))</f>
      </c>
      <c r="BS2151">
        <f>IF($Z2151="","",INDEX($BB$2:$BB$2000,$Z2151))</f>
      </c>
      <c r="BT2151">
        <f>IF($Z2151="","",INDEX($BC$2:$BC$2000,$Z2151))</f>
      </c>
      <c r="BY2151" t="str">
        <f>IF($Y2151="","",INDEX($AH$2:$AH$2000,$Y2151)&amp;"")</f>
      </c>
      <c r="BZ2151" t="str">
        <f>IF($Z2151="","",INDEX($AH$2:$AH$2000,$Z2151)&amp;"")</f>
      </c>
      <c r="CA2151">
        <f>IF($Y2151="","",INDEX($BV$2:$BV$2000,$Y2151))</f>
      </c>
      <c r="CB2151">
        <f>IF($Z2151="","",INDEX($BV$2:$BV$2000,$Z2151))</f>
      </c>
    </row>
    <row r="2152">
      <c r="T2152">
        <f>IF($Y2152="","",INDEX($B$2:$B$2000,$Y2152))</f>
      </c>
      <c r="U2152">
        <f>IF($Z2152="","",INDEX($B$2:$B$2000,$Z2152))</f>
      </c>
      <c r="V2152">
        <f>IF(OR($T2152="",$U2152=""),"",$U2152-$T2152)</f>
      </c>
      <c r="W2152" t="str">
        <f>IF(TRIM(INDEX(connections!$A:$A,ROW()))="","",TRIM(INDEX(connections!$A:$A,ROW())))</f>
      </c>
      <c r="X2152" t="str">
        <f>IF($W2152="","",TRIM(INDEX(connections!$B:$B,ROW())))</f>
      </c>
      <c r="Y2152">
        <f>IF($W2152="","",IFERROR(MATCH($W2152,$A$2:$A$2000,0),""))</f>
      </c>
      <c r="Z2152">
        <f>IF($X2152="","",IFERROR(MATCH($X2152,$A$2:$A$2000,0),""))</f>
      </c>
      <c r="AA2152" t="str">
        <f>IF($Y2152="","",INDEX($P$2:$P$2000,$Y2152))</f>
      </c>
      <c r="AB2152" t="str">
        <f>IF($Z2152="","",INDEX($P$2:$P$2000,$Z2152))</f>
      </c>
      <c r="AC2152">
        <f>IF(AND($AA2152="Yes",$AB2152="Yes"),1,"")</f>
      </c>
      <c r="AD2152">
        <f>IF(OR($Y2152="",$Z2152=""),"",IF(INDEX($C$2:$C$2000,$Y2152)=INDEX($C$2:$C$2000,$Z2152),0,1))</f>
      </c>
      <c r="AE2152">
        <f>IF($AC2152&lt;&gt;1,"",IF(AND(INDEX($AG$2:$AG$2000,$Y2152)=1,INDEX($AG$2:$AG$2000,$Z2152)=1),1,""))</f>
      </c>
      <c r="BF2152">
        <f>IF($Z2152="","",INDEX($AO$2:$AO$2000,$Z2152))</f>
      </c>
      <c r="BG2152">
        <f>IF($Z2152="","",INDEX($AP$2:$AP$2000,$Z2152))</f>
      </c>
      <c r="BH2152">
        <f>IF($Z2152="","",INDEX($AQ$2:$AQ$2000,$Z2152))</f>
      </c>
      <c r="BI2152">
        <f>IF($Z2152="","",INDEX($AR$2:$AR$2000,$Z2152))</f>
      </c>
      <c r="BJ2152">
        <f>IF($Z2152="","",INDEX($AS$2:$AS$2000,$Z2152))</f>
      </c>
      <c r="BK2152">
        <f>IF($Z2152="","",INDEX($AT$2:$AT$2000,$Z2152))</f>
      </c>
      <c r="BL2152">
        <f>IF($Z2152="","",INDEX($AU$2:$AU$2000,$Z2152))</f>
      </c>
      <c r="BM2152">
        <f>IF($Z2152="","",INDEX($AV$2:$AV$2000,$Z2152))</f>
      </c>
      <c r="BN2152">
        <f>IF($Z2152="","",INDEX($AW$2:$AW$2000,$Z2152))</f>
      </c>
      <c r="BO2152">
        <f>IF($Z2152="","",INDEX($AX$2:$AX$2000,$Z2152))</f>
      </c>
      <c r="BP2152">
        <f>IF($Z2152="","",INDEX($AY$2:$AY$2000,$Z2152))</f>
      </c>
      <c r="BQ2152">
        <f>IF($Z2152="","",INDEX($AZ$2:$AZ$2000,$Z2152))</f>
      </c>
      <c r="BR2152">
        <f>IF($Z2152="","",INDEX($BA$2:$BA$2000,$Z2152))</f>
      </c>
      <c r="BS2152">
        <f>IF($Z2152="","",INDEX($BB$2:$BB$2000,$Z2152))</f>
      </c>
      <c r="BT2152">
        <f>IF($Z2152="","",INDEX($BC$2:$BC$2000,$Z2152))</f>
      </c>
      <c r="BY2152" t="str">
        <f>IF($Y2152="","",INDEX($AH$2:$AH$2000,$Y2152)&amp;"")</f>
      </c>
      <c r="BZ2152" t="str">
        <f>IF($Z2152="","",INDEX($AH$2:$AH$2000,$Z2152)&amp;"")</f>
      </c>
      <c r="CA2152">
        <f>IF($Y2152="","",INDEX($BV$2:$BV$2000,$Y2152))</f>
      </c>
      <c r="CB2152">
        <f>IF($Z2152="","",INDEX($BV$2:$BV$2000,$Z2152))</f>
      </c>
    </row>
    <row r="2153">
      <c r="T2153">
        <f>IF($Y2153="","",INDEX($B$2:$B$2000,$Y2153))</f>
      </c>
      <c r="U2153">
        <f>IF($Z2153="","",INDEX($B$2:$B$2000,$Z2153))</f>
      </c>
      <c r="V2153">
        <f>IF(OR($T2153="",$U2153=""),"",$U2153-$T2153)</f>
      </c>
      <c r="W2153" t="str">
        <f>IF(TRIM(INDEX(connections!$A:$A,ROW()))="","",TRIM(INDEX(connections!$A:$A,ROW())))</f>
      </c>
      <c r="X2153" t="str">
        <f>IF($W2153="","",TRIM(INDEX(connections!$B:$B,ROW())))</f>
      </c>
      <c r="Y2153">
        <f>IF($W2153="","",IFERROR(MATCH($W2153,$A$2:$A$2000,0),""))</f>
      </c>
      <c r="Z2153">
        <f>IF($X2153="","",IFERROR(MATCH($X2153,$A$2:$A$2000,0),""))</f>
      </c>
      <c r="AA2153" t="str">
        <f>IF($Y2153="","",INDEX($P$2:$P$2000,$Y2153))</f>
      </c>
      <c r="AB2153" t="str">
        <f>IF($Z2153="","",INDEX($P$2:$P$2000,$Z2153))</f>
      </c>
      <c r="AC2153">
        <f>IF(AND($AA2153="Yes",$AB2153="Yes"),1,"")</f>
      </c>
      <c r="AD2153">
        <f>IF(OR($Y2153="",$Z2153=""),"",IF(INDEX($C$2:$C$2000,$Y2153)=INDEX($C$2:$C$2000,$Z2153),0,1))</f>
      </c>
      <c r="AE2153">
        <f>IF($AC2153&lt;&gt;1,"",IF(AND(INDEX($AG$2:$AG$2000,$Y2153)=1,INDEX($AG$2:$AG$2000,$Z2153)=1),1,""))</f>
      </c>
      <c r="BF2153">
        <f>IF($Z2153="","",INDEX($AO$2:$AO$2000,$Z2153))</f>
      </c>
      <c r="BG2153">
        <f>IF($Z2153="","",INDEX($AP$2:$AP$2000,$Z2153))</f>
      </c>
      <c r="BH2153">
        <f>IF($Z2153="","",INDEX($AQ$2:$AQ$2000,$Z2153))</f>
      </c>
      <c r="BI2153">
        <f>IF($Z2153="","",INDEX($AR$2:$AR$2000,$Z2153))</f>
      </c>
      <c r="BJ2153">
        <f>IF($Z2153="","",INDEX($AS$2:$AS$2000,$Z2153))</f>
      </c>
      <c r="BK2153">
        <f>IF($Z2153="","",INDEX($AT$2:$AT$2000,$Z2153))</f>
      </c>
      <c r="BL2153">
        <f>IF($Z2153="","",INDEX($AU$2:$AU$2000,$Z2153))</f>
      </c>
      <c r="BM2153">
        <f>IF($Z2153="","",INDEX($AV$2:$AV$2000,$Z2153))</f>
      </c>
      <c r="BN2153">
        <f>IF($Z2153="","",INDEX($AW$2:$AW$2000,$Z2153))</f>
      </c>
      <c r="BO2153">
        <f>IF($Z2153="","",INDEX($AX$2:$AX$2000,$Z2153))</f>
      </c>
      <c r="BP2153">
        <f>IF($Z2153="","",INDEX($AY$2:$AY$2000,$Z2153))</f>
      </c>
      <c r="BQ2153">
        <f>IF($Z2153="","",INDEX($AZ$2:$AZ$2000,$Z2153))</f>
      </c>
      <c r="BR2153">
        <f>IF($Z2153="","",INDEX($BA$2:$BA$2000,$Z2153))</f>
      </c>
      <c r="BS2153">
        <f>IF($Z2153="","",INDEX($BB$2:$BB$2000,$Z2153))</f>
      </c>
      <c r="BT2153">
        <f>IF($Z2153="","",INDEX($BC$2:$BC$2000,$Z2153))</f>
      </c>
      <c r="BY2153" t="str">
        <f>IF($Y2153="","",INDEX($AH$2:$AH$2000,$Y2153)&amp;"")</f>
      </c>
      <c r="BZ2153" t="str">
        <f>IF($Z2153="","",INDEX($AH$2:$AH$2000,$Z2153)&amp;"")</f>
      </c>
      <c r="CA2153">
        <f>IF($Y2153="","",INDEX($BV$2:$BV$2000,$Y2153))</f>
      </c>
      <c r="CB2153">
        <f>IF($Z2153="","",INDEX($BV$2:$BV$2000,$Z2153))</f>
      </c>
    </row>
    <row r="2154">
      <c r="T2154">
        <f>IF($Y2154="","",INDEX($B$2:$B$2000,$Y2154))</f>
      </c>
      <c r="U2154">
        <f>IF($Z2154="","",INDEX($B$2:$B$2000,$Z2154))</f>
      </c>
      <c r="V2154">
        <f>IF(OR($T2154="",$U2154=""),"",$U2154-$T2154)</f>
      </c>
      <c r="W2154" t="str">
        <f>IF(TRIM(INDEX(connections!$A:$A,ROW()))="","",TRIM(INDEX(connections!$A:$A,ROW())))</f>
      </c>
      <c r="X2154" t="str">
        <f>IF($W2154="","",TRIM(INDEX(connections!$B:$B,ROW())))</f>
      </c>
      <c r="Y2154">
        <f>IF($W2154="","",IFERROR(MATCH($W2154,$A$2:$A$2000,0),""))</f>
      </c>
      <c r="Z2154">
        <f>IF($X2154="","",IFERROR(MATCH($X2154,$A$2:$A$2000,0),""))</f>
      </c>
      <c r="AA2154" t="str">
        <f>IF($Y2154="","",INDEX($P$2:$P$2000,$Y2154))</f>
      </c>
      <c r="AB2154" t="str">
        <f>IF($Z2154="","",INDEX($P$2:$P$2000,$Z2154))</f>
      </c>
      <c r="AC2154">
        <f>IF(AND($AA2154="Yes",$AB2154="Yes"),1,"")</f>
      </c>
      <c r="AD2154">
        <f>IF(OR($Y2154="",$Z2154=""),"",IF(INDEX($C$2:$C$2000,$Y2154)=INDEX($C$2:$C$2000,$Z2154),0,1))</f>
      </c>
      <c r="AE2154">
        <f>IF($AC2154&lt;&gt;1,"",IF(AND(INDEX($AG$2:$AG$2000,$Y2154)=1,INDEX($AG$2:$AG$2000,$Z2154)=1),1,""))</f>
      </c>
      <c r="BF2154">
        <f>IF($Z2154="","",INDEX($AO$2:$AO$2000,$Z2154))</f>
      </c>
      <c r="BG2154">
        <f>IF($Z2154="","",INDEX($AP$2:$AP$2000,$Z2154))</f>
      </c>
      <c r="BH2154">
        <f>IF($Z2154="","",INDEX($AQ$2:$AQ$2000,$Z2154))</f>
      </c>
      <c r="BI2154">
        <f>IF($Z2154="","",INDEX($AR$2:$AR$2000,$Z2154))</f>
      </c>
      <c r="BJ2154">
        <f>IF($Z2154="","",INDEX($AS$2:$AS$2000,$Z2154))</f>
      </c>
      <c r="BK2154">
        <f>IF($Z2154="","",INDEX($AT$2:$AT$2000,$Z2154))</f>
      </c>
      <c r="BL2154">
        <f>IF($Z2154="","",INDEX($AU$2:$AU$2000,$Z2154))</f>
      </c>
      <c r="BM2154">
        <f>IF($Z2154="","",INDEX($AV$2:$AV$2000,$Z2154))</f>
      </c>
      <c r="BN2154">
        <f>IF($Z2154="","",INDEX($AW$2:$AW$2000,$Z2154))</f>
      </c>
      <c r="BO2154">
        <f>IF($Z2154="","",INDEX($AX$2:$AX$2000,$Z2154))</f>
      </c>
      <c r="BP2154">
        <f>IF($Z2154="","",INDEX($AY$2:$AY$2000,$Z2154))</f>
      </c>
      <c r="BQ2154">
        <f>IF($Z2154="","",INDEX($AZ$2:$AZ$2000,$Z2154))</f>
      </c>
      <c r="BR2154">
        <f>IF($Z2154="","",INDEX($BA$2:$BA$2000,$Z2154))</f>
      </c>
      <c r="BS2154">
        <f>IF($Z2154="","",INDEX($BB$2:$BB$2000,$Z2154))</f>
      </c>
      <c r="BT2154">
        <f>IF($Z2154="","",INDEX($BC$2:$BC$2000,$Z2154))</f>
      </c>
      <c r="BY2154" t="str">
        <f>IF($Y2154="","",INDEX($AH$2:$AH$2000,$Y2154)&amp;"")</f>
      </c>
      <c r="BZ2154" t="str">
        <f>IF($Z2154="","",INDEX($AH$2:$AH$2000,$Z2154)&amp;"")</f>
      </c>
      <c r="CA2154">
        <f>IF($Y2154="","",INDEX($BV$2:$BV$2000,$Y2154))</f>
      </c>
      <c r="CB2154">
        <f>IF($Z2154="","",INDEX($BV$2:$BV$2000,$Z2154))</f>
      </c>
    </row>
    <row r="2155">
      <c r="T2155">
        <f>IF($Y2155="","",INDEX($B$2:$B$2000,$Y2155))</f>
      </c>
      <c r="U2155">
        <f>IF($Z2155="","",INDEX($B$2:$B$2000,$Z2155))</f>
      </c>
      <c r="V2155">
        <f>IF(OR($T2155="",$U2155=""),"",$U2155-$T2155)</f>
      </c>
      <c r="W2155" t="str">
        <f>IF(TRIM(INDEX(connections!$A:$A,ROW()))="","",TRIM(INDEX(connections!$A:$A,ROW())))</f>
      </c>
      <c r="X2155" t="str">
        <f>IF($W2155="","",TRIM(INDEX(connections!$B:$B,ROW())))</f>
      </c>
      <c r="Y2155">
        <f>IF($W2155="","",IFERROR(MATCH($W2155,$A$2:$A$2000,0),""))</f>
      </c>
      <c r="Z2155">
        <f>IF($X2155="","",IFERROR(MATCH($X2155,$A$2:$A$2000,0),""))</f>
      </c>
      <c r="AA2155" t="str">
        <f>IF($Y2155="","",INDEX($P$2:$P$2000,$Y2155))</f>
      </c>
      <c r="AB2155" t="str">
        <f>IF($Z2155="","",INDEX($P$2:$P$2000,$Z2155))</f>
      </c>
      <c r="AC2155">
        <f>IF(AND($AA2155="Yes",$AB2155="Yes"),1,"")</f>
      </c>
      <c r="AD2155">
        <f>IF(OR($Y2155="",$Z2155=""),"",IF(INDEX($C$2:$C$2000,$Y2155)=INDEX($C$2:$C$2000,$Z2155),0,1))</f>
      </c>
      <c r="AE2155">
        <f>IF($AC2155&lt;&gt;1,"",IF(AND(INDEX($AG$2:$AG$2000,$Y2155)=1,INDEX($AG$2:$AG$2000,$Z2155)=1),1,""))</f>
      </c>
      <c r="BF2155">
        <f>IF($Z2155="","",INDEX($AO$2:$AO$2000,$Z2155))</f>
      </c>
      <c r="BG2155">
        <f>IF($Z2155="","",INDEX($AP$2:$AP$2000,$Z2155))</f>
      </c>
      <c r="BH2155">
        <f>IF($Z2155="","",INDEX($AQ$2:$AQ$2000,$Z2155))</f>
      </c>
      <c r="BI2155">
        <f>IF($Z2155="","",INDEX($AR$2:$AR$2000,$Z2155))</f>
      </c>
      <c r="BJ2155">
        <f>IF($Z2155="","",INDEX($AS$2:$AS$2000,$Z2155))</f>
      </c>
      <c r="BK2155">
        <f>IF($Z2155="","",INDEX($AT$2:$AT$2000,$Z2155))</f>
      </c>
      <c r="BL2155">
        <f>IF($Z2155="","",INDEX($AU$2:$AU$2000,$Z2155))</f>
      </c>
      <c r="BM2155">
        <f>IF($Z2155="","",INDEX($AV$2:$AV$2000,$Z2155))</f>
      </c>
      <c r="BN2155">
        <f>IF($Z2155="","",INDEX($AW$2:$AW$2000,$Z2155))</f>
      </c>
      <c r="BO2155">
        <f>IF($Z2155="","",INDEX($AX$2:$AX$2000,$Z2155))</f>
      </c>
      <c r="BP2155">
        <f>IF($Z2155="","",INDEX($AY$2:$AY$2000,$Z2155))</f>
      </c>
      <c r="BQ2155">
        <f>IF($Z2155="","",INDEX($AZ$2:$AZ$2000,$Z2155))</f>
      </c>
      <c r="BR2155">
        <f>IF($Z2155="","",INDEX($BA$2:$BA$2000,$Z2155))</f>
      </c>
      <c r="BS2155">
        <f>IF($Z2155="","",INDEX($BB$2:$BB$2000,$Z2155))</f>
      </c>
      <c r="BT2155">
        <f>IF($Z2155="","",INDEX($BC$2:$BC$2000,$Z2155))</f>
      </c>
      <c r="BY2155" t="str">
        <f>IF($Y2155="","",INDEX($AH$2:$AH$2000,$Y2155)&amp;"")</f>
      </c>
      <c r="BZ2155" t="str">
        <f>IF($Z2155="","",INDEX($AH$2:$AH$2000,$Z2155)&amp;"")</f>
      </c>
      <c r="CA2155">
        <f>IF($Y2155="","",INDEX($BV$2:$BV$2000,$Y2155))</f>
      </c>
      <c r="CB2155">
        <f>IF($Z2155="","",INDEX($BV$2:$BV$2000,$Z2155))</f>
      </c>
    </row>
    <row r="2156">
      <c r="T2156">
        <f>IF($Y2156="","",INDEX($B$2:$B$2000,$Y2156))</f>
      </c>
      <c r="U2156">
        <f>IF($Z2156="","",INDEX($B$2:$B$2000,$Z2156))</f>
      </c>
      <c r="V2156">
        <f>IF(OR($T2156="",$U2156=""),"",$U2156-$T2156)</f>
      </c>
      <c r="W2156" t="str">
        <f>IF(TRIM(INDEX(connections!$A:$A,ROW()))="","",TRIM(INDEX(connections!$A:$A,ROW())))</f>
      </c>
      <c r="X2156" t="str">
        <f>IF($W2156="","",TRIM(INDEX(connections!$B:$B,ROW())))</f>
      </c>
      <c r="Y2156">
        <f>IF($W2156="","",IFERROR(MATCH($W2156,$A$2:$A$2000,0),""))</f>
      </c>
      <c r="Z2156">
        <f>IF($X2156="","",IFERROR(MATCH($X2156,$A$2:$A$2000,0),""))</f>
      </c>
      <c r="AA2156" t="str">
        <f>IF($Y2156="","",INDEX($P$2:$P$2000,$Y2156))</f>
      </c>
      <c r="AB2156" t="str">
        <f>IF($Z2156="","",INDEX($P$2:$P$2000,$Z2156))</f>
      </c>
      <c r="AC2156">
        <f>IF(AND($AA2156="Yes",$AB2156="Yes"),1,"")</f>
      </c>
      <c r="AD2156">
        <f>IF(OR($Y2156="",$Z2156=""),"",IF(INDEX($C$2:$C$2000,$Y2156)=INDEX($C$2:$C$2000,$Z2156),0,1))</f>
      </c>
      <c r="AE2156">
        <f>IF($AC2156&lt;&gt;1,"",IF(AND(INDEX($AG$2:$AG$2000,$Y2156)=1,INDEX($AG$2:$AG$2000,$Z2156)=1),1,""))</f>
      </c>
      <c r="BF2156">
        <f>IF($Z2156="","",INDEX($AO$2:$AO$2000,$Z2156))</f>
      </c>
      <c r="BG2156">
        <f>IF($Z2156="","",INDEX($AP$2:$AP$2000,$Z2156))</f>
      </c>
      <c r="BH2156">
        <f>IF($Z2156="","",INDEX($AQ$2:$AQ$2000,$Z2156))</f>
      </c>
      <c r="BI2156">
        <f>IF($Z2156="","",INDEX($AR$2:$AR$2000,$Z2156))</f>
      </c>
      <c r="BJ2156">
        <f>IF($Z2156="","",INDEX($AS$2:$AS$2000,$Z2156))</f>
      </c>
      <c r="BK2156">
        <f>IF($Z2156="","",INDEX($AT$2:$AT$2000,$Z2156))</f>
      </c>
      <c r="BL2156">
        <f>IF($Z2156="","",INDEX($AU$2:$AU$2000,$Z2156))</f>
      </c>
      <c r="BM2156">
        <f>IF($Z2156="","",INDEX($AV$2:$AV$2000,$Z2156))</f>
      </c>
      <c r="BN2156">
        <f>IF($Z2156="","",INDEX($AW$2:$AW$2000,$Z2156))</f>
      </c>
      <c r="BO2156">
        <f>IF($Z2156="","",INDEX($AX$2:$AX$2000,$Z2156))</f>
      </c>
      <c r="BP2156">
        <f>IF($Z2156="","",INDEX($AY$2:$AY$2000,$Z2156))</f>
      </c>
      <c r="BQ2156">
        <f>IF($Z2156="","",INDEX($AZ$2:$AZ$2000,$Z2156))</f>
      </c>
      <c r="BR2156">
        <f>IF($Z2156="","",INDEX($BA$2:$BA$2000,$Z2156))</f>
      </c>
      <c r="BS2156">
        <f>IF($Z2156="","",INDEX($BB$2:$BB$2000,$Z2156))</f>
      </c>
      <c r="BT2156">
        <f>IF($Z2156="","",INDEX($BC$2:$BC$2000,$Z2156))</f>
      </c>
      <c r="BY2156" t="str">
        <f>IF($Y2156="","",INDEX($AH$2:$AH$2000,$Y2156)&amp;"")</f>
      </c>
      <c r="BZ2156" t="str">
        <f>IF($Z2156="","",INDEX($AH$2:$AH$2000,$Z2156)&amp;"")</f>
      </c>
      <c r="CA2156">
        <f>IF($Y2156="","",INDEX($BV$2:$BV$2000,$Y2156))</f>
      </c>
      <c r="CB2156">
        <f>IF($Z2156="","",INDEX($BV$2:$BV$2000,$Z2156))</f>
      </c>
    </row>
    <row r="2157">
      <c r="T2157">
        <f>IF($Y2157="","",INDEX($B$2:$B$2000,$Y2157))</f>
      </c>
      <c r="U2157">
        <f>IF($Z2157="","",INDEX($B$2:$B$2000,$Z2157))</f>
      </c>
      <c r="V2157">
        <f>IF(OR($T2157="",$U2157=""),"",$U2157-$T2157)</f>
      </c>
      <c r="W2157" t="str">
        <f>IF(TRIM(INDEX(connections!$A:$A,ROW()))="","",TRIM(INDEX(connections!$A:$A,ROW())))</f>
      </c>
      <c r="X2157" t="str">
        <f>IF($W2157="","",TRIM(INDEX(connections!$B:$B,ROW())))</f>
      </c>
      <c r="Y2157">
        <f>IF($W2157="","",IFERROR(MATCH($W2157,$A$2:$A$2000,0),""))</f>
      </c>
      <c r="Z2157">
        <f>IF($X2157="","",IFERROR(MATCH($X2157,$A$2:$A$2000,0),""))</f>
      </c>
      <c r="AA2157" t="str">
        <f>IF($Y2157="","",INDEX($P$2:$P$2000,$Y2157))</f>
      </c>
      <c r="AB2157" t="str">
        <f>IF($Z2157="","",INDEX($P$2:$P$2000,$Z2157))</f>
      </c>
      <c r="AC2157">
        <f>IF(AND($AA2157="Yes",$AB2157="Yes"),1,"")</f>
      </c>
      <c r="AD2157">
        <f>IF(OR($Y2157="",$Z2157=""),"",IF(INDEX($C$2:$C$2000,$Y2157)=INDEX($C$2:$C$2000,$Z2157),0,1))</f>
      </c>
      <c r="AE2157">
        <f>IF($AC2157&lt;&gt;1,"",IF(AND(INDEX($AG$2:$AG$2000,$Y2157)=1,INDEX($AG$2:$AG$2000,$Z2157)=1),1,""))</f>
      </c>
      <c r="BF2157">
        <f>IF($Z2157="","",INDEX($AO$2:$AO$2000,$Z2157))</f>
      </c>
      <c r="BG2157">
        <f>IF($Z2157="","",INDEX($AP$2:$AP$2000,$Z2157))</f>
      </c>
      <c r="BH2157">
        <f>IF($Z2157="","",INDEX($AQ$2:$AQ$2000,$Z2157))</f>
      </c>
      <c r="BI2157">
        <f>IF($Z2157="","",INDEX($AR$2:$AR$2000,$Z2157))</f>
      </c>
      <c r="BJ2157">
        <f>IF($Z2157="","",INDEX($AS$2:$AS$2000,$Z2157))</f>
      </c>
      <c r="BK2157">
        <f>IF($Z2157="","",INDEX($AT$2:$AT$2000,$Z2157))</f>
      </c>
      <c r="BL2157">
        <f>IF($Z2157="","",INDEX($AU$2:$AU$2000,$Z2157))</f>
      </c>
      <c r="BM2157">
        <f>IF($Z2157="","",INDEX($AV$2:$AV$2000,$Z2157))</f>
      </c>
      <c r="BN2157">
        <f>IF($Z2157="","",INDEX($AW$2:$AW$2000,$Z2157))</f>
      </c>
      <c r="BO2157">
        <f>IF($Z2157="","",INDEX($AX$2:$AX$2000,$Z2157))</f>
      </c>
      <c r="BP2157">
        <f>IF($Z2157="","",INDEX($AY$2:$AY$2000,$Z2157))</f>
      </c>
      <c r="BQ2157">
        <f>IF($Z2157="","",INDEX($AZ$2:$AZ$2000,$Z2157))</f>
      </c>
      <c r="BR2157">
        <f>IF($Z2157="","",INDEX($BA$2:$BA$2000,$Z2157))</f>
      </c>
      <c r="BS2157">
        <f>IF($Z2157="","",INDEX($BB$2:$BB$2000,$Z2157))</f>
      </c>
      <c r="BT2157">
        <f>IF($Z2157="","",INDEX($BC$2:$BC$2000,$Z2157))</f>
      </c>
      <c r="BY2157" t="str">
        <f>IF($Y2157="","",INDEX($AH$2:$AH$2000,$Y2157)&amp;"")</f>
      </c>
      <c r="BZ2157" t="str">
        <f>IF($Z2157="","",INDEX($AH$2:$AH$2000,$Z2157)&amp;"")</f>
      </c>
      <c r="CA2157">
        <f>IF($Y2157="","",INDEX($BV$2:$BV$2000,$Y2157))</f>
      </c>
      <c r="CB2157">
        <f>IF($Z2157="","",INDEX($BV$2:$BV$2000,$Z2157))</f>
      </c>
    </row>
    <row r="2158">
      <c r="T2158">
        <f>IF($Y2158="","",INDEX($B$2:$B$2000,$Y2158))</f>
      </c>
      <c r="U2158">
        <f>IF($Z2158="","",INDEX($B$2:$B$2000,$Z2158))</f>
      </c>
      <c r="V2158">
        <f>IF(OR($T2158="",$U2158=""),"",$U2158-$T2158)</f>
      </c>
      <c r="W2158" t="str">
        <f>IF(TRIM(INDEX(connections!$A:$A,ROW()))="","",TRIM(INDEX(connections!$A:$A,ROW())))</f>
      </c>
      <c r="X2158" t="str">
        <f>IF($W2158="","",TRIM(INDEX(connections!$B:$B,ROW())))</f>
      </c>
      <c r="Y2158">
        <f>IF($W2158="","",IFERROR(MATCH($W2158,$A$2:$A$2000,0),""))</f>
      </c>
      <c r="Z2158">
        <f>IF($X2158="","",IFERROR(MATCH($X2158,$A$2:$A$2000,0),""))</f>
      </c>
      <c r="AA2158" t="str">
        <f>IF($Y2158="","",INDEX($P$2:$P$2000,$Y2158))</f>
      </c>
      <c r="AB2158" t="str">
        <f>IF($Z2158="","",INDEX($P$2:$P$2000,$Z2158))</f>
      </c>
      <c r="AC2158">
        <f>IF(AND($AA2158="Yes",$AB2158="Yes"),1,"")</f>
      </c>
      <c r="AD2158">
        <f>IF(OR($Y2158="",$Z2158=""),"",IF(INDEX($C$2:$C$2000,$Y2158)=INDEX($C$2:$C$2000,$Z2158),0,1))</f>
      </c>
      <c r="AE2158">
        <f>IF($AC2158&lt;&gt;1,"",IF(AND(INDEX($AG$2:$AG$2000,$Y2158)=1,INDEX($AG$2:$AG$2000,$Z2158)=1),1,""))</f>
      </c>
      <c r="BF2158">
        <f>IF($Z2158="","",INDEX($AO$2:$AO$2000,$Z2158))</f>
      </c>
      <c r="BG2158">
        <f>IF($Z2158="","",INDEX($AP$2:$AP$2000,$Z2158))</f>
      </c>
      <c r="BH2158">
        <f>IF($Z2158="","",INDEX($AQ$2:$AQ$2000,$Z2158))</f>
      </c>
      <c r="BI2158">
        <f>IF($Z2158="","",INDEX($AR$2:$AR$2000,$Z2158))</f>
      </c>
      <c r="BJ2158">
        <f>IF($Z2158="","",INDEX($AS$2:$AS$2000,$Z2158))</f>
      </c>
      <c r="BK2158">
        <f>IF($Z2158="","",INDEX($AT$2:$AT$2000,$Z2158))</f>
      </c>
      <c r="BL2158">
        <f>IF($Z2158="","",INDEX($AU$2:$AU$2000,$Z2158))</f>
      </c>
      <c r="BM2158">
        <f>IF($Z2158="","",INDEX($AV$2:$AV$2000,$Z2158))</f>
      </c>
      <c r="BN2158">
        <f>IF($Z2158="","",INDEX($AW$2:$AW$2000,$Z2158))</f>
      </c>
      <c r="BO2158">
        <f>IF($Z2158="","",INDEX($AX$2:$AX$2000,$Z2158))</f>
      </c>
      <c r="BP2158">
        <f>IF($Z2158="","",INDEX($AY$2:$AY$2000,$Z2158))</f>
      </c>
      <c r="BQ2158">
        <f>IF($Z2158="","",INDEX($AZ$2:$AZ$2000,$Z2158))</f>
      </c>
      <c r="BR2158">
        <f>IF($Z2158="","",INDEX($BA$2:$BA$2000,$Z2158))</f>
      </c>
      <c r="BS2158">
        <f>IF($Z2158="","",INDEX($BB$2:$BB$2000,$Z2158))</f>
      </c>
      <c r="BT2158">
        <f>IF($Z2158="","",INDEX($BC$2:$BC$2000,$Z2158))</f>
      </c>
      <c r="BY2158" t="str">
        <f>IF($Y2158="","",INDEX($AH$2:$AH$2000,$Y2158)&amp;"")</f>
      </c>
      <c r="BZ2158" t="str">
        <f>IF($Z2158="","",INDEX($AH$2:$AH$2000,$Z2158)&amp;"")</f>
      </c>
      <c r="CA2158">
        <f>IF($Y2158="","",INDEX($BV$2:$BV$2000,$Y2158))</f>
      </c>
      <c r="CB2158">
        <f>IF($Z2158="","",INDEX($BV$2:$BV$2000,$Z2158))</f>
      </c>
    </row>
    <row r="2159">
      <c r="T2159">
        <f>IF($Y2159="","",INDEX($B$2:$B$2000,$Y2159))</f>
      </c>
      <c r="U2159">
        <f>IF($Z2159="","",INDEX($B$2:$B$2000,$Z2159))</f>
      </c>
      <c r="V2159">
        <f>IF(OR($T2159="",$U2159=""),"",$U2159-$T2159)</f>
      </c>
      <c r="W2159" t="str">
        <f>IF(TRIM(INDEX(connections!$A:$A,ROW()))="","",TRIM(INDEX(connections!$A:$A,ROW())))</f>
      </c>
      <c r="X2159" t="str">
        <f>IF($W2159="","",TRIM(INDEX(connections!$B:$B,ROW())))</f>
      </c>
      <c r="Y2159">
        <f>IF($W2159="","",IFERROR(MATCH($W2159,$A$2:$A$2000,0),""))</f>
      </c>
      <c r="Z2159">
        <f>IF($X2159="","",IFERROR(MATCH($X2159,$A$2:$A$2000,0),""))</f>
      </c>
      <c r="AA2159" t="str">
        <f>IF($Y2159="","",INDEX($P$2:$P$2000,$Y2159))</f>
      </c>
      <c r="AB2159" t="str">
        <f>IF($Z2159="","",INDEX($P$2:$P$2000,$Z2159))</f>
      </c>
      <c r="AC2159">
        <f>IF(AND($AA2159="Yes",$AB2159="Yes"),1,"")</f>
      </c>
      <c r="AD2159">
        <f>IF(OR($Y2159="",$Z2159=""),"",IF(INDEX($C$2:$C$2000,$Y2159)=INDEX($C$2:$C$2000,$Z2159),0,1))</f>
      </c>
      <c r="AE2159">
        <f>IF($AC2159&lt;&gt;1,"",IF(AND(INDEX($AG$2:$AG$2000,$Y2159)=1,INDEX($AG$2:$AG$2000,$Z2159)=1),1,""))</f>
      </c>
      <c r="BF2159">
        <f>IF($Z2159="","",INDEX($AO$2:$AO$2000,$Z2159))</f>
      </c>
      <c r="BG2159">
        <f>IF($Z2159="","",INDEX($AP$2:$AP$2000,$Z2159))</f>
      </c>
      <c r="BH2159">
        <f>IF($Z2159="","",INDEX($AQ$2:$AQ$2000,$Z2159))</f>
      </c>
      <c r="BI2159">
        <f>IF($Z2159="","",INDEX($AR$2:$AR$2000,$Z2159))</f>
      </c>
      <c r="BJ2159">
        <f>IF($Z2159="","",INDEX($AS$2:$AS$2000,$Z2159))</f>
      </c>
      <c r="BK2159">
        <f>IF($Z2159="","",INDEX($AT$2:$AT$2000,$Z2159))</f>
      </c>
      <c r="BL2159">
        <f>IF($Z2159="","",INDEX($AU$2:$AU$2000,$Z2159))</f>
      </c>
      <c r="BM2159">
        <f>IF($Z2159="","",INDEX($AV$2:$AV$2000,$Z2159))</f>
      </c>
      <c r="BN2159">
        <f>IF($Z2159="","",INDEX($AW$2:$AW$2000,$Z2159))</f>
      </c>
      <c r="BO2159">
        <f>IF($Z2159="","",INDEX($AX$2:$AX$2000,$Z2159))</f>
      </c>
      <c r="BP2159">
        <f>IF($Z2159="","",INDEX($AY$2:$AY$2000,$Z2159))</f>
      </c>
      <c r="BQ2159">
        <f>IF($Z2159="","",INDEX($AZ$2:$AZ$2000,$Z2159))</f>
      </c>
      <c r="BR2159">
        <f>IF($Z2159="","",INDEX($BA$2:$BA$2000,$Z2159))</f>
      </c>
      <c r="BS2159">
        <f>IF($Z2159="","",INDEX($BB$2:$BB$2000,$Z2159))</f>
      </c>
      <c r="BT2159">
        <f>IF($Z2159="","",INDEX($BC$2:$BC$2000,$Z2159))</f>
      </c>
      <c r="BY2159" t="str">
        <f>IF($Y2159="","",INDEX($AH$2:$AH$2000,$Y2159)&amp;"")</f>
      </c>
      <c r="BZ2159" t="str">
        <f>IF($Z2159="","",INDEX($AH$2:$AH$2000,$Z2159)&amp;"")</f>
      </c>
      <c r="CA2159">
        <f>IF($Y2159="","",INDEX($BV$2:$BV$2000,$Y2159))</f>
      </c>
      <c r="CB2159">
        <f>IF($Z2159="","",INDEX($BV$2:$BV$2000,$Z2159))</f>
      </c>
    </row>
    <row r="2160">
      <c r="T2160">
        <f>IF($Y2160="","",INDEX($B$2:$B$2000,$Y2160))</f>
      </c>
      <c r="U2160">
        <f>IF($Z2160="","",INDEX($B$2:$B$2000,$Z2160))</f>
      </c>
      <c r="V2160">
        <f>IF(OR($T2160="",$U2160=""),"",$U2160-$T2160)</f>
      </c>
      <c r="W2160" t="str">
        <f>IF(TRIM(INDEX(connections!$A:$A,ROW()))="","",TRIM(INDEX(connections!$A:$A,ROW())))</f>
      </c>
      <c r="X2160" t="str">
        <f>IF($W2160="","",TRIM(INDEX(connections!$B:$B,ROW())))</f>
      </c>
      <c r="Y2160">
        <f>IF($W2160="","",IFERROR(MATCH($W2160,$A$2:$A$2000,0),""))</f>
      </c>
      <c r="Z2160">
        <f>IF($X2160="","",IFERROR(MATCH($X2160,$A$2:$A$2000,0),""))</f>
      </c>
      <c r="AA2160" t="str">
        <f>IF($Y2160="","",INDEX($P$2:$P$2000,$Y2160))</f>
      </c>
      <c r="AB2160" t="str">
        <f>IF($Z2160="","",INDEX($P$2:$P$2000,$Z2160))</f>
      </c>
      <c r="AC2160">
        <f>IF(AND($AA2160="Yes",$AB2160="Yes"),1,"")</f>
      </c>
      <c r="AD2160">
        <f>IF(OR($Y2160="",$Z2160=""),"",IF(INDEX($C$2:$C$2000,$Y2160)=INDEX($C$2:$C$2000,$Z2160),0,1))</f>
      </c>
      <c r="AE2160">
        <f>IF($AC2160&lt;&gt;1,"",IF(AND(INDEX($AG$2:$AG$2000,$Y2160)=1,INDEX($AG$2:$AG$2000,$Z2160)=1),1,""))</f>
      </c>
      <c r="BF2160">
        <f>IF($Z2160="","",INDEX($AO$2:$AO$2000,$Z2160))</f>
      </c>
      <c r="BG2160">
        <f>IF($Z2160="","",INDEX($AP$2:$AP$2000,$Z2160))</f>
      </c>
      <c r="BH2160">
        <f>IF($Z2160="","",INDEX($AQ$2:$AQ$2000,$Z2160))</f>
      </c>
      <c r="BI2160">
        <f>IF($Z2160="","",INDEX($AR$2:$AR$2000,$Z2160))</f>
      </c>
      <c r="BJ2160">
        <f>IF($Z2160="","",INDEX($AS$2:$AS$2000,$Z2160))</f>
      </c>
      <c r="BK2160">
        <f>IF($Z2160="","",INDEX($AT$2:$AT$2000,$Z2160))</f>
      </c>
      <c r="BL2160">
        <f>IF($Z2160="","",INDEX($AU$2:$AU$2000,$Z2160))</f>
      </c>
      <c r="BM2160">
        <f>IF($Z2160="","",INDEX($AV$2:$AV$2000,$Z2160))</f>
      </c>
      <c r="BN2160">
        <f>IF($Z2160="","",INDEX($AW$2:$AW$2000,$Z2160))</f>
      </c>
      <c r="BO2160">
        <f>IF($Z2160="","",INDEX($AX$2:$AX$2000,$Z2160))</f>
      </c>
      <c r="BP2160">
        <f>IF($Z2160="","",INDEX($AY$2:$AY$2000,$Z2160))</f>
      </c>
      <c r="BQ2160">
        <f>IF($Z2160="","",INDEX($AZ$2:$AZ$2000,$Z2160))</f>
      </c>
      <c r="BR2160">
        <f>IF($Z2160="","",INDEX($BA$2:$BA$2000,$Z2160))</f>
      </c>
      <c r="BS2160">
        <f>IF($Z2160="","",INDEX($BB$2:$BB$2000,$Z2160))</f>
      </c>
      <c r="BT2160">
        <f>IF($Z2160="","",INDEX($BC$2:$BC$2000,$Z2160))</f>
      </c>
      <c r="BY2160" t="str">
        <f>IF($Y2160="","",INDEX($AH$2:$AH$2000,$Y2160)&amp;"")</f>
      </c>
      <c r="BZ2160" t="str">
        <f>IF($Z2160="","",INDEX($AH$2:$AH$2000,$Z2160)&amp;"")</f>
      </c>
      <c r="CA2160">
        <f>IF($Y2160="","",INDEX($BV$2:$BV$2000,$Y2160))</f>
      </c>
      <c r="CB2160">
        <f>IF($Z2160="","",INDEX($BV$2:$BV$2000,$Z2160))</f>
      </c>
    </row>
    <row r="2161">
      <c r="T2161">
        <f>IF($Y2161="","",INDEX($B$2:$B$2000,$Y2161))</f>
      </c>
      <c r="U2161">
        <f>IF($Z2161="","",INDEX($B$2:$B$2000,$Z2161))</f>
      </c>
      <c r="V2161">
        <f>IF(OR($T2161="",$U2161=""),"",$U2161-$T2161)</f>
      </c>
      <c r="W2161" t="str">
        <f>IF(TRIM(INDEX(connections!$A:$A,ROW()))="","",TRIM(INDEX(connections!$A:$A,ROW())))</f>
      </c>
      <c r="X2161" t="str">
        <f>IF($W2161="","",TRIM(INDEX(connections!$B:$B,ROW())))</f>
      </c>
      <c r="Y2161">
        <f>IF($W2161="","",IFERROR(MATCH($W2161,$A$2:$A$2000,0),""))</f>
      </c>
      <c r="Z2161">
        <f>IF($X2161="","",IFERROR(MATCH($X2161,$A$2:$A$2000,0),""))</f>
      </c>
      <c r="AA2161" t="str">
        <f>IF($Y2161="","",INDEX($P$2:$P$2000,$Y2161))</f>
      </c>
      <c r="AB2161" t="str">
        <f>IF($Z2161="","",INDEX($P$2:$P$2000,$Z2161))</f>
      </c>
      <c r="AC2161">
        <f>IF(AND($AA2161="Yes",$AB2161="Yes"),1,"")</f>
      </c>
      <c r="AD2161">
        <f>IF(OR($Y2161="",$Z2161=""),"",IF(INDEX($C$2:$C$2000,$Y2161)=INDEX($C$2:$C$2000,$Z2161),0,1))</f>
      </c>
      <c r="AE2161">
        <f>IF($AC2161&lt;&gt;1,"",IF(AND(INDEX($AG$2:$AG$2000,$Y2161)=1,INDEX($AG$2:$AG$2000,$Z2161)=1),1,""))</f>
      </c>
      <c r="BF2161">
        <f>IF($Z2161="","",INDEX($AO$2:$AO$2000,$Z2161))</f>
      </c>
      <c r="BG2161">
        <f>IF($Z2161="","",INDEX($AP$2:$AP$2000,$Z2161))</f>
      </c>
      <c r="BH2161">
        <f>IF($Z2161="","",INDEX($AQ$2:$AQ$2000,$Z2161))</f>
      </c>
      <c r="BI2161">
        <f>IF($Z2161="","",INDEX($AR$2:$AR$2000,$Z2161))</f>
      </c>
      <c r="BJ2161">
        <f>IF($Z2161="","",INDEX($AS$2:$AS$2000,$Z2161))</f>
      </c>
      <c r="BK2161">
        <f>IF($Z2161="","",INDEX($AT$2:$AT$2000,$Z2161))</f>
      </c>
      <c r="BL2161">
        <f>IF($Z2161="","",INDEX($AU$2:$AU$2000,$Z2161))</f>
      </c>
      <c r="BM2161">
        <f>IF($Z2161="","",INDEX($AV$2:$AV$2000,$Z2161))</f>
      </c>
      <c r="BN2161">
        <f>IF($Z2161="","",INDEX($AW$2:$AW$2000,$Z2161))</f>
      </c>
      <c r="BO2161">
        <f>IF($Z2161="","",INDEX($AX$2:$AX$2000,$Z2161))</f>
      </c>
      <c r="BP2161">
        <f>IF($Z2161="","",INDEX($AY$2:$AY$2000,$Z2161))</f>
      </c>
      <c r="BQ2161">
        <f>IF($Z2161="","",INDEX($AZ$2:$AZ$2000,$Z2161))</f>
      </c>
      <c r="BR2161">
        <f>IF($Z2161="","",INDEX($BA$2:$BA$2000,$Z2161))</f>
      </c>
      <c r="BS2161">
        <f>IF($Z2161="","",INDEX($BB$2:$BB$2000,$Z2161))</f>
      </c>
      <c r="BT2161">
        <f>IF($Z2161="","",INDEX($BC$2:$BC$2000,$Z2161))</f>
      </c>
      <c r="BY2161" t="str">
        <f>IF($Y2161="","",INDEX($AH$2:$AH$2000,$Y2161)&amp;"")</f>
      </c>
      <c r="BZ2161" t="str">
        <f>IF($Z2161="","",INDEX($AH$2:$AH$2000,$Z2161)&amp;"")</f>
      </c>
      <c r="CA2161">
        <f>IF($Y2161="","",INDEX($BV$2:$BV$2000,$Y2161))</f>
      </c>
      <c r="CB2161">
        <f>IF($Z2161="","",INDEX($BV$2:$BV$2000,$Z2161))</f>
      </c>
    </row>
    <row r="2162">
      <c r="T2162">
        <f>IF($Y2162="","",INDEX($B$2:$B$2000,$Y2162))</f>
      </c>
      <c r="U2162">
        <f>IF($Z2162="","",INDEX($B$2:$B$2000,$Z2162))</f>
      </c>
      <c r="V2162">
        <f>IF(OR($T2162="",$U2162=""),"",$U2162-$T2162)</f>
      </c>
      <c r="W2162" t="str">
        <f>IF(TRIM(INDEX(connections!$A:$A,ROW()))="","",TRIM(INDEX(connections!$A:$A,ROW())))</f>
      </c>
      <c r="X2162" t="str">
        <f>IF($W2162="","",TRIM(INDEX(connections!$B:$B,ROW())))</f>
      </c>
      <c r="Y2162">
        <f>IF($W2162="","",IFERROR(MATCH($W2162,$A$2:$A$2000,0),""))</f>
      </c>
      <c r="Z2162">
        <f>IF($X2162="","",IFERROR(MATCH($X2162,$A$2:$A$2000,0),""))</f>
      </c>
      <c r="AA2162" t="str">
        <f>IF($Y2162="","",INDEX($P$2:$P$2000,$Y2162))</f>
      </c>
      <c r="AB2162" t="str">
        <f>IF($Z2162="","",INDEX($P$2:$P$2000,$Z2162))</f>
      </c>
      <c r="AC2162">
        <f>IF(AND($AA2162="Yes",$AB2162="Yes"),1,"")</f>
      </c>
      <c r="AD2162">
        <f>IF(OR($Y2162="",$Z2162=""),"",IF(INDEX($C$2:$C$2000,$Y2162)=INDEX($C$2:$C$2000,$Z2162),0,1))</f>
      </c>
      <c r="AE2162">
        <f>IF($AC2162&lt;&gt;1,"",IF(AND(INDEX($AG$2:$AG$2000,$Y2162)=1,INDEX($AG$2:$AG$2000,$Z2162)=1),1,""))</f>
      </c>
      <c r="BF2162">
        <f>IF($Z2162="","",INDEX($AO$2:$AO$2000,$Z2162))</f>
      </c>
      <c r="BG2162">
        <f>IF($Z2162="","",INDEX($AP$2:$AP$2000,$Z2162))</f>
      </c>
      <c r="BH2162">
        <f>IF($Z2162="","",INDEX($AQ$2:$AQ$2000,$Z2162))</f>
      </c>
      <c r="BI2162">
        <f>IF($Z2162="","",INDEX($AR$2:$AR$2000,$Z2162))</f>
      </c>
      <c r="BJ2162">
        <f>IF($Z2162="","",INDEX($AS$2:$AS$2000,$Z2162))</f>
      </c>
      <c r="BK2162">
        <f>IF($Z2162="","",INDEX($AT$2:$AT$2000,$Z2162))</f>
      </c>
      <c r="BL2162">
        <f>IF($Z2162="","",INDEX($AU$2:$AU$2000,$Z2162))</f>
      </c>
      <c r="BM2162">
        <f>IF($Z2162="","",INDEX($AV$2:$AV$2000,$Z2162))</f>
      </c>
      <c r="BN2162">
        <f>IF($Z2162="","",INDEX($AW$2:$AW$2000,$Z2162))</f>
      </c>
      <c r="BO2162">
        <f>IF($Z2162="","",INDEX($AX$2:$AX$2000,$Z2162))</f>
      </c>
      <c r="BP2162">
        <f>IF($Z2162="","",INDEX($AY$2:$AY$2000,$Z2162))</f>
      </c>
      <c r="BQ2162">
        <f>IF($Z2162="","",INDEX($AZ$2:$AZ$2000,$Z2162))</f>
      </c>
      <c r="BR2162">
        <f>IF($Z2162="","",INDEX($BA$2:$BA$2000,$Z2162))</f>
      </c>
      <c r="BS2162">
        <f>IF($Z2162="","",INDEX($BB$2:$BB$2000,$Z2162))</f>
      </c>
      <c r="BT2162">
        <f>IF($Z2162="","",INDEX($BC$2:$BC$2000,$Z2162))</f>
      </c>
      <c r="BY2162" t="str">
        <f>IF($Y2162="","",INDEX($AH$2:$AH$2000,$Y2162)&amp;"")</f>
      </c>
      <c r="BZ2162" t="str">
        <f>IF($Z2162="","",INDEX($AH$2:$AH$2000,$Z2162)&amp;"")</f>
      </c>
      <c r="CA2162">
        <f>IF($Y2162="","",INDEX($BV$2:$BV$2000,$Y2162))</f>
      </c>
      <c r="CB2162">
        <f>IF($Z2162="","",INDEX($BV$2:$BV$2000,$Z2162))</f>
      </c>
    </row>
    <row r="2163">
      <c r="T2163">
        <f>IF($Y2163="","",INDEX($B$2:$B$2000,$Y2163))</f>
      </c>
      <c r="U2163">
        <f>IF($Z2163="","",INDEX($B$2:$B$2000,$Z2163))</f>
      </c>
      <c r="V2163">
        <f>IF(OR($T2163="",$U2163=""),"",$U2163-$T2163)</f>
      </c>
      <c r="W2163" t="str">
        <f>IF(TRIM(INDEX(connections!$A:$A,ROW()))="","",TRIM(INDEX(connections!$A:$A,ROW())))</f>
      </c>
      <c r="X2163" t="str">
        <f>IF($W2163="","",TRIM(INDEX(connections!$B:$B,ROW())))</f>
      </c>
      <c r="Y2163">
        <f>IF($W2163="","",IFERROR(MATCH($W2163,$A$2:$A$2000,0),""))</f>
      </c>
      <c r="Z2163">
        <f>IF($X2163="","",IFERROR(MATCH($X2163,$A$2:$A$2000,0),""))</f>
      </c>
      <c r="AA2163" t="str">
        <f>IF($Y2163="","",INDEX($P$2:$P$2000,$Y2163))</f>
      </c>
      <c r="AB2163" t="str">
        <f>IF($Z2163="","",INDEX($P$2:$P$2000,$Z2163))</f>
      </c>
      <c r="AC2163">
        <f>IF(AND($AA2163="Yes",$AB2163="Yes"),1,"")</f>
      </c>
      <c r="AD2163">
        <f>IF(OR($Y2163="",$Z2163=""),"",IF(INDEX($C$2:$C$2000,$Y2163)=INDEX($C$2:$C$2000,$Z2163),0,1))</f>
      </c>
      <c r="AE2163">
        <f>IF($AC2163&lt;&gt;1,"",IF(AND(INDEX($AG$2:$AG$2000,$Y2163)=1,INDEX($AG$2:$AG$2000,$Z2163)=1),1,""))</f>
      </c>
      <c r="BF2163">
        <f>IF($Z2163="","",INDEX($AO$2:$AO$2000,$Z2163))</f>
      </c>
      <c r="BG2163">
        <f>IF($Z2163="","",INDEX($AP$2:$AP$2000,$Z2163))</f>
      </c>
      <c r="BH2163">
        <f>IF($Z2163="","",INDEX($AQ$2:$AQ$2000,$Z2163))</f>
      </c>
      <c r="BI2163">
        <f>IF($Z2163="","",INDEX($AR$2:$AR$2000,$Z2163))</f>
      </c>
      <c r="BJ2163">
        <f>IF($Z2163="","",INDEX($AS$2:$AS$2000,$Z2163))</f>
      </c>
      <c r="BK2163">
        <f>IF($Z2163="","",INDEX($AT$2:$AT$2000,$Z2163))</f>
      </c>
      <c r="BL2163">
        <f>IF($Z2163="","",INDEX($AU$2:$AU$2000,$Z2163))</f>
      </c>
      <c r="BM2163">
        <f>IF($Z2163="","",INDEX($AV$2:$AV$2000,$Z2163))</f>
      </c>
      <c r="BN2163">
        <f>IF($Z2163="","",INDEX($AW$2:$AW$2000,$Z2163))</f>
      </c>
      <c r="BO2163">
        <f>IF($Z2163="","",INDEX($AX$2:$AX$2000,$Z2163))</f>
      </c>
      <c r="BP2163">
        <f>IF($Z2163="","",INDEX($AY$2:$AY$2000,$Z2163))</f>
      </c>
      <c r="BQ2163">
        <f>IF($Z2163="","",INDEX($AZ$2:$AZ$2000,$Z2163))</f>
      </c>
      <c r="BR2163">
        <f>IF($Z2163="","",INDEX($BA$2:$BA$2000,$Z2163))</f>
      </c>
      <c r="BS2163">
        <f>IF($Z2163="","",INDEX($BB$2:$BB$2000,$Z2163))</f>
      </c>
      <c r="BT2163">
        <f>IF($Z2163="","",INDEX($BC$2:$BC$2000,$Z2163))</f>
      </c>
      <c r="BY2163" t="str">
        <f>IF($Y2163="","",INDEX($AH$2:$AH$2000,$Y2163)&amp;"")</f>
      </c>
      <c r="BZ2163" t="str">
        <f>IF($Z2163="","",INDEX($AH$2:$AH$2000,$Z2163)&amp;"")</f>
      </c>
      <c r="CA2163">
        <f>IF($Y2163="","",INDEX($BV$2:$BV$2000,$Y2163))</f>
      </c>
      <c r="CB2163">
        <f>IF($Z2163="","",INDEX($BV$2:$BV$2000,$Z2163))</f>
      </c>
    </row>
    <row r="2164">
      <c r="T2164">
        <f>IF($Y2164="","",INDEX($B$2:$B$2000,$Y2164))</f>
      </c>
      <c r="U2164">
        <f>IF($Z2164="","",INDEX($B$2:$B$2000,$Z2164))</f>
      </c>
      <c r="V2164">
        <f>IF(OR($T2164="",$U2164=""),"",$U2164-$T2164)</f>
      </c>
      <c r="W2164" t="str">
        <f>IF(TRIM(INDEX(connections!$A:$A,ROW()))="","",TRIM(INDEX(connections!$A:$A,ROW())))</f>
      </c>
      <c r="X2164" t="str">
        <f>IF($W2164="","",TRIM(INDEX(connections!$B:$B,ROW())))</f>
      </c>
      <c r="Y2164">
        <f>IF($W2164="","",IFERROR(MATCH($W2164,$A$2:$A$2000,0),""))</f>
      </c>
      <c r="Z2164">
        <f>IF($X2164="","",IFERROR(MATCH($X2164,$A$2:$A$2000,0),""))</f>
      </c>
      <c r="AA2164" t="str">
        <f>IF($Y2164="","",INDEX($P$2:$P$2000,$Y2164))</f>
      </c>
      <c r="AB2164" t="str">
        <f>IF($Z2164="","",INDEX($P$2:$P$2000,$Z2164))</f>
      </c>
      <c r="AC2164">
        <f>IF(AND($AA2164="Yes",$AB2164="Yes"),1,"")</f>
      </c>
      <c r="AD2164">
        <f>IF(OR($Y2164="",$Z2164=""),"",IF(INDEX($C$2:$C$2000,$Y2164)=INDEX($C$2:$C$2000,$Z2164),0,1))</f>
      </c>
      <c r="AE2164">
        <f>IF($AC2164&lt;&gt;1,"",IF(AND(INDEX($AG$2:$AG$2000,$Y2164)=1,INDEX($AG$2:$AG$2000,$Z2164)=1),1,""))</f>
      </c>
      <c r="BF2164">
        <f>IF($Z2164="","",INDEX($AO$2:$AO$2000,$Z2164))</f>
      </c>
      <c r="BG2164">
        <f>IF($Z2164="","",INDEX($AP$2:$AP$2000,$Z2164))</f>
      </c>
      <c r="BH2164">
        <f>IF($Z2164="","",INDEX($AQ$2:$AQ$2000,$Z2164))</f>
      </c>
      <c r="BI2164">
        <f>IF($Z2164="","",INDEX($AR$2:$AR$2000,$Z2164))</f>
      </c>
      <c r="BJ2164">
        <f>IF($Z2164="","",INDEX($AS$2:$AS$2000,$Z2164))</f>
      </c>
      <c r="BK2164">
        <f>IF($Z2164="","",INDEX($AT$2:$AT$2000,$Z2164))</f>
      </c>
      <c r="BL2164">
        <f>IF($Z2164="","",INDEX($AU$2:$AU$2000,$Z2164))</f>
      </c>
      <c r="BM2164">
        <f>IF($Z2164="","",INDEX($AV$2:$AV$2000,$Z2164))</f>
      </c>
      <c r="BN2164">
        <f>IF($Z2164="","",INDEX($AW$2:$AW$2000,$Z2164))</f>
      </c>
      <c r="BO2164">
        <f>IF($Z2164="","",INDEX($AX$2:$AX$2000,$Z2164))</f>
      </c>
      <c r="BP2164">
        <f>IF($Z2164="","",INDEX($AY$2:$AY$2000,$Z2164))</f>
      </c>
      <c r="BQ2164">
        <f>IF($Z2164="","",INDEX($AZ$2:$AZ$2000,$Z2164))</f>
      </c>
      <c r="BR2164">
        <f>IF($Z2164="","",INDEX($BA$2:$BA$2000,$Z2164))</f>
      </c>
      <c r="BS2164">
        <f>IF($Z2164="","",INDEX($BB$2:$BB$2000,$Z2164))</f>
      </c>
      <c r="BT2164">
        <f>IF($Z2164="","",INDEX($BC$2:$BC$2000,$Z2164))</f>
      </c>
      <c r="BY2164" t="str">
        <f>IF($Y2164="","",INDEX($AH$2:$AH$2000,$Y2164)&amp;"")</f>
      </c>
      <c r="BZ2164" t="str">
        <f>IF($Z2164="","",INDEX($AH$2:$AH$2000,$Z2164)&amp;"")</f>
      </c>
      <c r="CA2164">
        <f>IF($Y2164="","",INDEX($BV$2:$BV$2000,$Y2164))</f>
      </c>
      <c r="CB2164">
        <f>IF($Z2164="","",INDEX($BV$2:$BV$2000,$Z2164))</f>
      </c>
    </row>
    <row r="2165">
      <c r="T2165">
        <f>IF($Y2165="","",INDEX($B$2:$B$2000,$Y2165))</f>
      </c>
      <c r="U2165">
        <f>IF($Z2165="","",INDEX($B$2:$B$2000,$Z2165))</f>
      </c>
      <c r="V2165">
        <f>IF(OR($T2165="",$U2165=""),"",$U2165-$T2165)</f>
      </c>
      <c r="W2165" t="str">
        <f>IF(TRIM(INDEX(connections!$A:$A,ROW()))="","",TRIM(INDEX(connections!$A:$A,ROW())))</f>
      </c>
      <c r="X2165" t="str">
        <f>IF($W2165="","",TRIM(INDEX(connections!$B:$B,ROW())))</f>
      </c>
      <c r="Y2165">
        <f>IF($W2165="","",IFERROR(MATCH($W2165,$A$2:$A$2000,0),""))</f>
      </c>
      <c r="Z2165">
        <f>IF($X2165="","",IFERROR(MATCH($X2165,$A$2:$A$2000,0),""))</f>
      </c>
      <c r="AA2165" t="str">
        <f>IF($Y2165="","",INDEX($P$2:$P$2000,$Y2165))</f>
      </c>
      <c r="AB2165" t="str">
        <f>IF($Z2165="","",INDEX($P$2:$P$2000,$Z2165))</f>
      </c>
      <c r="AC2165">
        <f>IF(AND($AA2165="Yes",$AB2165="Yes"),1,"")</f>
      </c>
      <c r="AD2165">
        <f>IF(OR($Y2165="",$Z2165=""),"",IF(INDEX($C$2:$C$2000,$Y2165)=INDEX($C$2:$C$2000,$Z2165),0,1))</f>
      </c>
      <c r="AE2165">
        <f>IF($AC2165&lt;&gt;1,"",IF(AND(INDEX($AG$2:$AG$2000,$Y2165)=1,INDEX($AG$2:$AG$2000,$Z2165)=1),1,""))</f>
      </c>
      <c r="BF2165">
        <f>IF($Z2165="","",INDEX($AO$2:$AO$2000,$Z2165))</f>
      </c>
      <c r="BG2165">
        <f>IF($Z2165="","",INDEX($AP$2:$AP$2000,$Z2165))</f>
      </c>
      <c r="BH2165">
        <f>IF($Z2165="","",INDEX($AQ$2:$AQ$2000,$Z2165))</f>
      </c>
      <c r="BI2165">
        <f>IF($Z2165="","",INDEX($AR$2:$AR$2000,$Z2165))</f>
      </c>
      <c r="BJ2165">
        <f>IF($Z2165="","",INDEX($AS$2:$AS$2000,$Z2165))</f>
      </c>
      <c r="BK2165">
        <f>IF($Z2165="","",INDEX($AT$2:$AT$2000,$Z2165))</f>
      </c>
      <c r="BL2165">
        <f>IF($Z2165="","",INDEX($AU$2:$AU$2000,$Z2165))</f>
      </c>
      <c r="BM2165">
        <f>IF($Z2165="","",INDEX($AV$2:$AV$2000,$Z2165))</f>
      </c>
      <c r="BN2165">
        <f>IF($Z2165="","",INDEX($AW$2:$AW$2000,$Z2165))</f>
      </c>
      <c r="BO2165">
        <f>IF($Z2165="","",INDEX($AX$2:$AX$2000,$Z2165))</f>
      </c>
      <c r="BP2165">
        <f>IF($Z2165="","",INDEX($AY$2:$AY$2000,$Z2165))</f>
      </c>
      <c r="BQ2165">
        <f>IF($Z2165="","",INDEX($AZ$2:$AZ$2000,$Z2165))</f>
      </c>
      <c r="BR2165">
        <f>IF($Z2165="","",INDEX($BA$2:$BA$2000,$Z2165))</f>
      </c>
      <c r="BS2165">
        <f>IF($Z2165="","",INDEX($BB$2:$BB$2000,$Z2165))</f>
      </c>
      <c r="BT2165">
        <f>IF($Z2165="","",INDEX($BC$2:$BC$2000,$Z2165))</f>
      </c>
      <c r="BY2165" t="str">
        <f>IF($Y2165="","",INDEX($AH$2:$AH$2000,$Y2165)&amp;"")</f>
      </c>
      <c r="BZ2165" t="str">
        <f>IF($Z2165="","",INDEX($AH$2:$AH$2000,$Z2165)&amp;"")</f>
      </c>
      <c r="CA2165">
        <f>IF($Y2165="","",INDEX($BV$2:$BV$2000,$Y2165))</f>
      </c>
      <c r="CB2165">
        <f>IF($Z2165="","",INDEX($BV$2:$BV$2000,$Z2165))</f>
      </c>
    </row>
    <row r="2166">
      <c r="T2166">
        <f>IF($Y2166="","",INDEX($B$2:$B$2000,$Y2166))</f>
      </c>
      <c r="U2166">
        <f>IF($Z2166="","",INDEX($B$2:$B$2000,$Z2166))</f>
      </c>
      <c r="V2166">
        <f>IF(OR($T2166="",$U2166=""),"",$U2166-$T2166)</f>
      </c>
      <c r="W2166" t="str">
        <f>IF(TRIM(INDEX(connections!$A:$A,ROW()))="","",TRIM(INDEX(connections!$A:$A,ROW())))</f>
      </c>
      <c r="X2166" t="str">
        <f>IF($W2166="","",TRIM(INDEX(connections!$B:$B,ROW())))</f>
      </c>
      <c r="Y2166">
        <f>IF($W2166="","",IFERROR(MATCH($W2166,$A$2:$A$2000,0),""))</f>
      </c>
      <c r="Z2166">
        <f>IF($X2166="","",IFERROR(MATCH($X2166,$A$2:$A$2000,0),""))</f>
      </c>
      <c r="AA2166" t="str">
        <f>IF($Y2166="","",INDEX($P$2:$P$2000,$Y2166))</f>
      </c>
      <c r="AB2166" t="str">
        <f>IF($Z2166="","",INDEX($P$2:$P$2000,$Z2166))</f>
      </c>
      <c r="AC2166">
        <f>IF(AND($AA2166="Yes",$AB2166="Yes"),1,"")</f>
      </c>
      <c r="AD2166">
        <f>IF(OR($Y2166="",$Z2166=""),"",IF(INDEX($C$2:$C$2000,$Y2166)=INDEX($C$2:$C$2000,$Z2166),0,1))</f>
      </c>
      <c r="AE2166">
        <f>IF($AC2166&lt;&gt;1,"",IF(AND(INDEX($AG$2:$AG$2000,$Y2166)=1,INDEX($AG$2:$AG$2000,$Z2166)=1),1,""))</f>
      </c>
      <c r="BF2166">
        <f>IF($Z2166="","",INDEX($AO$2:$AO$2000,$Z2166))</f>
      </c>
      <c r="BG2166">
        <f>IF($Z2166="","",INDEX($AP$2:$AP$2000,$Z2166))</f>
      </c>
      <c r="BH2166">
        <f>IF($Z2166="","",INDEX($AQ$2:$AQ$2000,$Z2166))</f>
      </c>
      <c r="BI2166">
        <f>IF($Z2166="","",INDEX($AR$2:$AR$2000,$Z2166))</f>
      </c>
      <c r="BJ2166">
        <f>IF($Z2166="","",INDEX($AS$2:$AS$2000,$Z2166))</f>
      </c>
      <c r="BK2166">
        <f>IF($Z2166="","",INDEX($AT$2:$AT$2000,$Z2166))</f>
      </c>
      <c r="BL2166">
        <f>IF($Z2166="","",INDEX($AU$2:$AU$2000,$Z2166))</f>
      </c>
      <c r="BM2166">
        <f>IF($Z2166="","",INDEX($AV$2:$AV$2000,$Z2166))</f>
      </c>
      <c r="BN2166">
        <f>IF($Z2166="","",INDEX($AW$2:$AW$2000,$Z2166))</f>
      </c>
      <c r="BO2166">
        <f>IF($Z2166="","",INDEX($AX$2:$AX$2000,$Z2166))</f>
      </c>
      <c r="BP2166">
        <f>IF($Z2166="","",INDEX($AY$2:$AY$2000,$Z2166))</f>
      </c>
      <c r="BQ2166">
        <f>IF($Z2166="","",INDEX($AZ$2:$AZ$2000,$Z2166))</f>
      </c>
      <c r="BR2166">
        <f>IF($Z2166="","",INDEX($BA$2:$BA$2000,$Z2166))</f>
      </c>
      <c r="BS2166">
        <f>IF($Z2166="","",INDEX($BB$2:$BB$2000,$Z2166))</f>
      </c>
      <c r="BT2166">
        <f>IF($Z2166="","",INDEX($BC$2:$BC$2000,$Z2166))</f>
      </c>
      <c r="BY2166" t="str">
        <f>IF($Y2166="","",INDEX($AH$2:$AH$2000,$Y2166)&amp;"")</f>
      </c>
      <c r="BZ2166" t="str">
        <f>IF($Z2166="","",INDEX($AH$2:$AH$2000,$Z2166)&amp;"")</f>
      </c>
      <c r="CA2166">
        <f>IF($Y2166="","",INDEX($BV$2:$BV$2000,$Y2166))</f>
      </c>
      <c r="CB2166">
        <f>IF($Z2166="","",INDEX($BV$2:$BV$2000,$Z2166))</f>
      </c>
    </row>
    <row r="2167">
      <c r="T2167">
        <f>IF($Y2167="","",INDEX($B$2:$B$2000,$Y2167))</f>
      </c>
      <c r="U2167">
        <f>IF($Z2167="","",INDEX($B$2:$B$2000,$Z2167))</f>
      </c>
      <c r="V2167">
        <f>IF(OR($T2167="",$U2167=""),"",$U2167-$T2167)</f>
      </c>
      <c r="W2167" t="str">
        <f>IF(TRIM(INDEX(connections!$A:$A,ROW()))="","",TRIM(INDEX(connections!$A:$A,ROW())))</f>
      </c>
      <c r="X2167" t="str">
        <f>IF($W2167="","",TRIM(INDEX(connections!$B:$B,ROW())))</f>
      </c>
      <c r="Y2167">
        <f>IF($W2167="","",IFERROR(MATCH($W2167,$A$2:$A$2000,0),""))</f>
      </c>
      <c r="Z2167">
        <f>IF($X2167="","",IFERROR(MATCH($X2167,$A$2:$A$2000,0),""))</f>
      </c>
      <c r="AA2167" t="str">
        <f>IF($Y2167="","",INDEX($P$2:$P$2000,$Y2167))</f>
      </c>
      <c r="AB2167" t="str">
        <f>IF($Z2167="","",INDEX($P$2:$P$2000,$Z2167))</f>
      </c>
      <c r="AC2167">
        <f>IF(AND($AA2167="Yes",$AB2167="Yes"),1,"")</f>
      </c>
      <c r="AD2167">
        <f>IF(OR($Y2167="",$Z2167=""),"",IF(INDEX($C$2:$C$2000,$Y2167)=INDEX($C$2:$C$2000,$Z2167),0,1))</f>
      </c>
      <c r="AE2167">
        <f>IF($AC2167&lt;&gt;1,"",IF(AND(INDEX($AG$2:$AG$2000,$Y2167)=1,INDEX($AG$2:$AG$2000,$Z2167)=1),1,""))</f>
      </c>
      <c r="BF2167">
        <f>IF($Z2167="","",INDEX($AO$2:$AO$2000,$Z2167))</f>
      </c>
      <c r="BG2167">
        <f>IF($Z2167="","",INDEX($AP$2:$AP$2000,$Z2167))</f>
      </c>
      <c r="BH2167">
        <f>IF($Z2167="","",INDEX($AQ$2:$AQ$2000,$Z2167))</f>
      </c>
      <c r="BI2167">
        <f>IF($Z2167="","",INDEX($AR$2:$AR$2000,$Z2167))</f>
      </c>
      <c r="BJ2167">
        <f>IF($Z2167="","",INDEX($AS$2:$AS$2000,$Z2167))</f>
      </c>
      <c r="BK2167">
        <f>IF($Z2167="","",INDEX($AT$2:$AT$2000,$Z2167))</f>
      </c>
      <c r="BL2167">
        <f>IF($Z2167="","",INDEX($AU$2:$AU$2000,$Z2167))</f>
      </c>
      <c r="BM2167">
        <f>IF($Z2167="","",INDEX($AV$2:$AV$2000,$Z2167))</f>
      </c>
      <c r="BN2167">
        <f>IF($Z2167="","",INDEX($AW$2:$AW$2000,$Z2167))</f>
      </c>
      <c r="BO2167">
        <f>IF($Z2167="","",INDEX($AX$2:$AX$2000,$Z2167))</f>
      </c>
      <c r="BP2167">
        <f>IF($Z2167="","",INDEX($AY$2:$AY$2000,$Z2167))</f>
      </c>
      <c r="BQ2167">
        <f>IF($Z2167="","",INDEX($AZ$2:$AZ$2000,$Z2167))</f>
      </c>
      <c r="BR2167">
        <f>IF($Z2167="","",INDEX($BA$2:$BA$2000,$Z2167))</f>
      </c>
      <c r="BS2167">
        <f>IF($Z2167="","",INDEX($BB$2:$BB$2000,$Z2167))</f>
      </c>
      <c r="BT2167">
        <f>IF($Z2167="","",INDEX($BC$2:$BC$2000,$Z2167))</f>
      </c>
      <c r="BY2167" t="str">
        <f>IF($Y2167="","",INDEX($AH$2:$AH$2000,$Y2167)&amp;"")</f>
      </c>
      <c r="BZ2167" t="str">
        <f>IF($Z2167="","",INDEX($AH$2:$AH$2000,$Z2167)&amp;"")</f>
      </c>
      <c r="CA2167">
        <f>IF($Y2167="","",INDEX($BV$2:$BV$2000,$Y2167))</f>
      </c>
      <c r="CB2167">
        <f>IF($Z2167="","",INDEX($BV$2:$BV$2000,$Z2167))</f>
      </c>
    </row>
    <row r="2168">
      <c r="T2168">
        <f>IF($Y2168="","",INDEX($B$2:$B$2000,$Y2168))</f>
      </c>
      <c r="U2168">
        <f>IF($Z2168="","",INDEX($B$2:$B$2000,$Z2168))</f>
      </c>
      <c r="V2168">
        <f>IF(OR($T2168="",$U2168=""),"",$U2168-$T2168)</f>
      </c>
      <c r="W2168" t="str">
        <f>IF(TRIM(INDEX(connections!$A:$A,ROW()))="","",TRIM(INDEX(connections!$A:$A,ROW())))</f>
      </c>
      <c r="X2168" t="str">
        <f>IF($W2168="","",TRIM(INDEX(connections!$B:$B,ROW())))</f>
      </c>
      <c r="Y2168">
        <f>IF($W2168="","",IFERROR(MATCH($W2168,$A$2:$A$2000,0),""))</f>
      </c>
      <c r="Z2168">
        <f>IF($X2168="","",IFERROR(MATCH($X2168,$A$2:$A$2000,0),""))</f>
      </c>
      <c r="AA2168" t="str">
        <f>IF($Y2168="","",INDEX($P$2:$P$2000,$Y2168))</f>
      </c>
      <c r="AB2168" t="str">
        <f>IF($Z2168="","",INDEX($P$2:$P$2000,$Z2168))</f>
      </c>
      <c r="AC2168">
        <f>IF(AND($AA2168="Yes",$AB2168="Yes"),1,"")</f>
      </c>
      <c r="AD2168">
        <f>IF(OR($Y2168="",$Z2168=""),"",IF(INDEX($C$2:$C$2000,$Y2168)=INDEX($C$2:$C$2000,$Z2168),0,1))</f>
      </c>
      <c r="AE2168">
        <f>IF($AC2168&lt;&gt;1,"",IF(AND(INDEX($AG$2:$AG$2000,$Y2168)=1,INDEX($AG$2:$AG$2000,$Z2168)=1),1,""))</f>
      </c>
      <c r="BF2168">
        <f>IF($Z2168="","",INDEX($AO$2:$AO$2000,$Z2168))</f>
      </c>
      <c r="BG2168">
        <f>IF($Z2168="","",INDEX($AP$2:$AP$2000,$Z2168))</f>
      </c>
      <c r="BH2168">
        <f>IF($Z2168="","",INDEX($AQ$2:$AQ$2000,$Z2168))</f>
      </c>
      <c r="BI2168">
        <f>IF($Z2168="","",INDEX($AR$2:$AR$2000,$Z2168))</f>
      </c>
      <c r="BJ2168">
        <f>IF($Z2168="","",INDEX($AS$2:$AS$2000,$Z2168))</f>
      </c>
      <c r="BK2168">
        <f>IF($Z2168="","",INDEX($AT$2:$AT$2000,$Z2168))</f>
      </c>
      <c r="BL2168">
        <f>IF($Z2168="","",INDEX($AU$2:$AU$2000,$Z2168))</f>
      </c>
      <c r="BM2168">
        <f>IF($Z2168="","",INDEX($AV$2:$AV$2000,$Z2168))</f>
      </c>
      <c r="BN2168">
        <f>IF($Z2168="","",INDEX($AW$2:$AW$2000,$Z2168))</f>
      </c>
      <c r="BO2168">
        <f>IF($Z2168="","",INDEX($AX$2:$AX$2000,$Z2168))</f>
      </c>
      <c r="BP2168">
        <f>IF($Z2168="","",INDEX($AY$2:$AY$2000,$Z2168))</f>
      </c>
      <c r="BQ2168">
        <f>IF($Z2168="","",INDEX($AZ$2:$AZ$2000,$Z2168))</f>
      </c>
      <c r="BR2168">
        <f>IF($Z2168="","",INDEX($BA$2:$BA$2000,$Z2168))</f>
      </c>
      <c r="BS2168">
        <f>IF($Z2168="","",INDEX($BB$2:$BB$2000,$Z2168))</f>
      </c>
      <c r="BT2168">
        <f>IF($Z2168="","",INDEX($BC$2:$BC$2000,$Z2168))</f>
      </c>
      <c r="BY2168" t="str">
        <f>IF($Y2168="","",INDEX($AH$2:$AH$2000,$Y2168)&amp;"")</f>
      </c>
      <c r="BZ2168" t="str">
        <f>IF($Z2168="","",INDEX($AH$2:$AH$2000,$Z2168)&amp;"")</f>
      </c>
      <c r="CA2168">
        <f>IF($Y2168="","",INDEX($BV$2:$BV$2000,$Y2168))</f>
      </c>
      <c r="CB2168">
        <f>IF($Z2168="","",INDEX($BV$2:$BV$2000,$Z2168))</f>
      </c>
    </row>
    <row r="2169">
      <c r="T2169">
        <f>IF($Y2169="","",INDEX($B$2:$B$2000,$Y2169))</f>
      </c>
      <c r="U2169">
        <f>IF($Z2169="","",INDEX($B$2:$B$2000,$Z2169))</f>
      </c>
      <c r="V2169">
        <f>IF(OR($T2169="",$U2169=""),"",$U2169-$T2169)</f>
      </c>
      <c r="W2169" t="str">
        <f>IF(TRIM(INDEX(connections!$A:$A,ROW()))="","",TRIM(INDEX(connections!$A:$A,ROW())))</f>
      </c>
      <c r="X2169" t="str">
        <f>IF($W2169="","",TRIM(INDEX(connections!$B:$B,ROW())))</f>
      </c>
      <c r="Y2169">
        <f>IF($W2169="","",IFERROR(MATCH($W2169,$A$2:$A$2000,0),""))</f>
      </c>
      <c r="Z2169">
        <f>IF($X2169="","",IFERROR(MATCH($X2169,$A$2:$A$2000,0),""))</f>
      </c>
      <c r="AA2169" t="str">
        <f>IF($Y2169="","",INDEX($P$2:$P$2000,$Y2169))</f>
      </c>
      <c r="AB2169" t="str">
        <f>IF($Z2169="","",INDEX($P$2:$P$2000,$Z2169))</f>
      </c>
      <c r="AC2169">
        <f>IF(AND($AA2169="Yes",$AB2169="Yes"),1,"")</f>
      </c>
      <c r="AD2169">
        <f>IF(OR($Y2169="",$Z2169=""),"",IF(INDEX($C$2:$C$2000,$Y2169)=INDEX($C$2:$C$2000,$Z2169),0,1))</f>
      </c>
      <c r="AE2169">
        <f>IF($AC2169&lt;&gt;1,"",IF(AND(INDEX($AG$2:$AG$2000,$Y2169)=1,INDEX($AG$2:$AG$2000,$Z2169)=1),1,""))</f>
      </c>
      <c r="BF2169">
        <f>IF($Z2169="","",INDEX($AO$2:$AO$2000,$Z2169))</f>
      </c>
      <c r="BG2169">
        <f>IF($Z2169="","",INDEX($AP$2:$AP$2000,$Z2169))</f>
      </c>
      <c r="BH2169">
        <f>IF($Z2169="","",INDEX($AQ$2:$AQ$2000,$Z2169))</f>
      </c>
      <c r="BI2169">
        <f>IF($Z2169="","",INDEX($AR$2:$AR$2000,$Z2169))</f>
      </c>
      <c r="BJ2169">
        <f>IF($Z2169="","",INDEX($AS$2:$AS$2000,$Z2169))</f>
      </c>
      <c r="BK2169">
        <f>IF($Z2169="","",INDEX($AT$2:$AT$2000,$Z2169))</f>
      </c>
      <c r="BL2169">
        <f>IF($Z2169="","",INDEX($AU$2:$AU$2000,$Z2169))</f>
      </c>
      <c r="BM2169">
        <f>IF($Z2169="","",INDEX($AV$2:$AV$2000,$Z2169))</f>
      </c>
      <c r="BN2169">
        <f>IF($Z2169="","",INDEX($AW$2:$AW$2000,$Z2169))</f>
      </c>
      <c r="BO2169">
        <f>IF($Z2169="","",INDEX($AX$2:$AX$2000,$Z2169))</f>
      </c>
      <c r="BP2169">
        <f>IF($Z2169="","",INDEX($AY$2:$AY$2000,$Z2169))</f>
      </c>
      <c r="BQ2169">
        <f>IF($Z2169="","",INDEX($AZ$2:$AZ$2000,$Z2169))</f>
      </c>
      <c r="BR2169">
        <f>IF($Z2169="","",INDEX($BA$2:$BA$2000,$Z2169))</f>
      </c>
      <c r="BS2169">
        <f>IF($Z2169="","",INDEX($BB$2:$BB$2000,$Z2169))</f>
      </c>
      <c r="BT2169">
        <f>IF($Z2169="","",INDEX($BC$2:$BC$2000,$Z2169))</f>
      </c>
      <c r="BY2169" t="str">
        <f>IF($Y2169="","",INDEX($AH$2:$AH$2000,$Y2169)&amp;"")</f>
      </c>
      <c r="BZ2169" t="str">
        <f>IF($Z2169="","",INDEX($AH$2:$AH$2000,$Z2169)&amp;"")</f>
      </c>
      <c r="CA2169">
        <f>IF($Y2169="","",INDEX($BV$2:$BV$2000,$Y2169))</f>
      </c>
      <c r="CB2169">
        <f>IF($Z2169="","",INDEX($BV$2:$BV$2000,$Z2169))</f>
      </c>
    </row>
    <row r="2170">
      <c r="T2170">
        <f>IF($Y2170="","",INDEX($B$2:$B$2000,$Y2170))</f>
      </c>
      <c r="U2170">
        <f>IF($Z2170="","",INDEX($B$2:$B$2000,$Z2170))</f>
      </c>
      <c r="V2170">
        <f>IF(OR($T2170="",$U2170=""),"",$U2170-$T2170)</f>
      </c>
      <c r="W2170" t="str">
        <f>IF(TRIM(INDEX(connections!$A:$A,ROW()))="","",TRIM(INDEX(connections!$A:$A,ROW())))</f>
      </c>
      <c r="X2170" t="str">
        <f>IF($W2170="","",TRIM(INDEX(connections!$B:$B,ROW())))</f>
      </c>
      <c r="Y2170">
        <f>IF($W2170="","",IFERROR(MATCH($W2170,$A$2:$A$2000,0),""))</f>
      </c>
      <c r="Z2170">
        <f>IF($X2170="","",IFERROR(MATCH($X2170,$A$2:$A$2000,0),""))</f>
      </c>
      <c r="AA2170" t="str">
        <f>IF($Y2170="","",INDEX($P$2:$P$2000,$Y2170))</f>
      </c>
      <c r="AB2170" t="str">
        <f>IF($Z2170="","",INDEX($P$2:$P$2000,$Z2170))</f>
      </c>
      <c r="AC2170">
        <f>IF(AND($AA2170="Yes",$AB2170="Yes"),1,"")</f>
      </c>
      <c r="AD2170">
        <f>IF(OR($Y2170="",$Z2170=""),"",IF(INDEX($C$2:$C$2000,$Y2170)=INDEX($C$2:$C$2000,$Z2170),0,1))</f>
      </c>
      <c r="AE2170">
        <f>IF($AC2170&lt;&gt;1,"",IF(AND(INDEX($AG$2:$AG$2000,$Y2170)=1,INDEX($AG$2:$AG$2000,$Z2170)=1),1,""))</f>
      </c>
      <c r="BF2170">
        <f>IF($Z2170="","",INDEX($AO$2:$AO$2000,$Z2170))</f>
      </c>
      <c r="BG2170">
        <f>IF($Z2170="","",INDEX($AP$2:$AP$2000,$Z2170))</f>
      </c>
      <c r="BH2170">
        <f>IF($Z2170="","",INDEX($AQ$2:$AQ$2000,$Z2170))</f>
      </c>
      <c r="BI2170">
        <f>IF($Z2170="","",INDEX($AR$2:$AR$2000,$Z2170))</f>
      </c>
      <c r="BJ2170">
        <f>IF($Z2170="","",INDEX($AS$2:$AS$2000,$Z2170))</f>
      </c>
      <c r="BK2170">
        <f>IF($Z2170="","",INDEX($AT$2:$AT$2000,$Z2170))</f>
      </c>
      <c r="BL2170">
        <f>IF($Z2170="","",INDEX($AU$2:$AU$2000,$Z2170))</f>
      </c>
      <c r="BM2170">
        <f>IF($Z2170="","",INDEX($AV$2:$AV$2000,$Z2170))</f>
      </c>
      <c r="BN2170">
        <f>IF($Z2170="","",INDEX($AW$2:$AW$2000,$Z2170))</f>
      </c>
      <c r="BO2170">
        <f>IF($Z2170="","",INDEX($AX$2:$AX$2000,$Z2170))</f>
      </c>
      <c r="BP2170">
        <f>IF($Z2170="","",INDEX($AY$2:$AY$2000,$Z2170))</f>
      </c>
      <c r="BQ2170">
        <f>IF($Z2170="","",INDEX($AZ$2:$AZ$2000,$Z2170))</f>
      </c>
      <c r="BR2170">
        <f>IF($Z2170="","",INDEX($BA$2:$BA$2000,$Z2170))</f>
      </c>
      <c r="BS2170">
        <f>IF($Z2170="","",INDEX($BB$2:$BB$2000,$Z2170))</f>
      </c>
      <c r="BT2170">
        <f>IF($Z2170="","",INDEX($BC$2:$BC$2000,$Z2170))</f>
      </c>
      <c r="BY2170" t="str">
        <f>IF($Y2170="","",INDEX($AH$2:$AH$2000,$Y2170)&amp;"")</f>
      </c>
      <c r="BZ2170" t="str">
        <f>IF($Z2170="","",INDEX($AH$2:$AH$2000,$Z2170)&amp;"")</f>
      </c>
      <c r="CA2170">
        <f>IF($Y2170="","",INDEX($BV$2:$BV$2000,$Y2170))</f>
      </c>
      <c r="CB2170">
        <f>IF($Z2170="","",INDEX($BV$2:$BV$2000,$Z2170))</f>
      </c>
    </row>
    <row r="2171">
      <c r="T2171">
        <f>IF($Y2171="","",INDEX($B$2:$B$2000,$Y2171))</f>
      </c>
      <c r="U2171">
        <f>IF($Z2171="","",INDEX($B$2:$B$2000,$Z2171))</f>
      </c>
      <c r="V2171">
        <f>IF(OR($T2171="",$U2171=""),"",$U2171-$T2171)</f>
      </c>
      <c r="W2171" t="str">
        <f>IF(TRIM(INDEX(connections!$A:$A,ROW()))="","",TRIM(INDEX(connections!$A:$A,ROW())))</f>
      </c>
      <c r="X2171" t="str">
        <f>IF($W2171="","",TRIM(INDEX(connections!$B:$B,ROW())))</f>
      </c>
      <c r="Y2171">
        <f>IF($W2171="","",IFERROR(MATCH($W2171,$A$2:$A$2000,0),""))</f>
      </c>
      <c r="Z2171">
        <f>IF($X2171="","",IFERROR(MATCH($X2171,$A$2:$A$2000,0),""))</f>
      </c>
      <c r="AA2171" t="str">
        <f>IF($Y2171="","",INDEX($P$2:$P$2000,$Y2171))</f>
      </c>
      <c r="AB2171" t="str">
        <f>IF($Z2171="","",INDEX($P$2:$P$2000,$Z2171))</f>
      </c>
      <c r="AC2171">
        <f>IF(AND($AA2171="Yes",$AB2171="Yes"),1,"")</f>
      </c>
      <c r="AD2171">
        <f>IF(OR($Y2171="",$Z2171=""),"",IF(INDEX($C$2:$C$2000,$Y2171)=INDEX($C$2:$C$2000,$Z2171),0,1))</f>
      </c>
      <c r="AE2171">
        <f>IF($AC2171&lt;&gt;1,"",IF(AND(INDEX($AG$2:$AG$2000,$Y2171)=1,INDEX($AG$2:$AG$2000,$Z2171)=1),1,""))</f>
      </c>
      <c r="BF2171">
        <f>IF($Z2171="","",INDEX($AO$2:$AO$2000,$Z2171))</f>
      </c>
      <c r="BG2171">
        <f>IF($Z2171="","",INDEX($AP$2:$AP$2000,$Z2171))</f>
      </c>
      <c r="BH2171">
        <f>IF($Z2171="","",INDEX($AQ$2:$AQ$2000,$Z2171))</f>
      </c>
      <c r="BI2171">
        <f>IF($Z2171="","",INDEX($AR$2:$AR$2000,$Z2171))</f>
      </c>
      <c r="BJ2171">
        <f>IF($Z2171="","",INDEX($AS$2:$AS$2000,$Z2171))</f>
      </c>
      <c r="BK2171">
        <f>IF($Z2171="","",INDEX($AT$2:$AT$2000,$Z2171))</f>
      </c>
      <c r="BL2171">
        <f>IF($Z2171="","",INDEX($AU$2:$AU$2000,$Z2171))</f>
      </c>
      <c r="BM2171">
        <f>IF($Z2171="","",INDEX($AV$2:$AV$2000,$Z2171))</f>
      </c>
      <c r="BN2171">
        <f>IF($Z2171="","",INDEX($AW$2:$AW$2000,$Z2171))</f>
      </c>
      <c r="BO2171">
        <f>IF($Z2171="","",INDEX($AX$2:$AX$2000,$Z2171))</f>
      </c>
      <c r="BP2171">
        <f>IF($Z2171="","",INDEX($AY$2:$AY$2000,$Z2171))</f>
      </c>
      <c r="BQ2171">
        <f>IF($Z2171="","",INDEX($AZ$2:$AZ$2000,$Z2171))</f>
      </c>
      <c r="BR2171">
        <f>IF($Z2171="","",INDEX($BA$2:$BA$2000,$Z2171))</f>
      </c>
      <c r="BS2171">
        <f>IF($Z2171="","",INDEX($BB$2:$BB$2000,$Z2171))</f>
      </c>
      <c r="BT2171">
        <f>IF($Z2171="","",INDEX($BC$2:$BC$2000,$Z2171))</f>
      </c>
      <c r="BY2171" t="str">
        <f>IF($Y2171="","",INDEX($AH$2:$AH$2000,$Y2171)&amp;"")</f>
      </c>
      <c r="BZ2171" t="str">
        <f>IF($Z2171="","",INDEX($AH$2:$AH$2000,$Z2171)&amp;"")</f>
      </c>
      <c r="CA2171">
        <f>IF($Y2171="","",INDEX($BV$2:$BV$2000,$Y2171))</f>
      </c>
      <c r="CB2171">
        <f>IF($Z2171="","",INDEX($BV$2:$BV$2000,$Z2171))</f>
      </c>
    </row>
    <row r="2172">
      <c r="T2172">
        <f>IF($Y2172="","",INDEX($B$2:$B$2000,$Y2172))</f>
      </c>
      <c r="U2172">
        <f>IF($Z2172="","",INDEX($B$2:$B$2000,$Z2172))</f>
      </c>
      <c r="V2172">
        <f>IF(OR($T2172="",$U2172=""),"",$U2172-$T2172)</f>
      </c>
      <c r="W2172" t="str">
        <f>IF(TRIM(INDEX(connections!$A:$A,ROW()))="","",TRIM(INDEX(connections!$A:$A,ROW())))</f>
      </c>
      <c r="X2172" t="str">
        <f>IF($W2172="","",TRIM(INDEX(connections!$B:$B,ROW())))</f>
      </c>
      <c r="Y2172">
        <f>IF($W2172="","",IFERROR(MATCH($W2172,$A$2:$A$2000,0),""))</f>
      </c>
      <c r="Z2172">
        <f>IF($X2172="","",IFERROR(MATCH($X2172,$A$2:$A$2000,0),""))</f>
      </c>
      <c r="AA2172" t="str">
        <f>IF($Y2172="","",INDEX($P$2:$P$2000,$Y2172))</f>
      </c>
      <c r="AB2172" t="str">
        <f>IF($Z2172="","",INDEX($P$2:$P$2000,$Z2172))</f>
      </c>
      <c r="AC2172">
        <f>IF(AND($AA2172="Yes",$AB2172="Yes"),1,"")</f>
      </c>
      <c r="AD2172">
        <f>IF(OR($Y2172="",$Z2172=""),"",IF(INDEX($C$2:$C$2000,$Y2172)=INDEX($C$2:$C$2000,$Z2172),0,1))</f>
      </c>
      <c r="AE2172">
        <f>IF($AC2172&lt;&gt;1,"",IF(AND(INDEX($AG$2:$AG$2000,$Y2172)=1,INDEX($AG$2:$AG$2000,$Z2172)=1),1,""))</f>
      </c>
      <c r="BF2172">
        <f>IF($Z2172="","",INDEX($AO$2:$AO$2000,$Z2172))</f>
      </c>
      <c r="BG2172">
        <f>IF($Z2172="","",INDEX($AP$2:$AP$2000,$Z2172))</f>
      </c>
      <c r="BH2172">
        <f>IF($Z2172="","",INDEX($AQ$2:$AQ$2000,$Z2172))</f>
      </c>
      <c r="BI2172">
        <f>IF($Z2172="","",INDEX($AR$2:$AR$2000,$Z2172))</f>
      </c>
      <c r="BJ2172">
        <f>IF($Z2172="","",INDEX($AS$2:$AS$2000,$Z2172))</f>
      </c>
      <c r="BK2172">
        <f>IF($Z2172="","",INDEX($AT$2:$AT$2000,$Z2172))</f>
      </c>
      <c r="BL2172">
        <f>IF($Z2172="","",INDEX($AU$2:$AU$2000,$Z2172))</f>
      </c>
      <c r="BM2172">
        <f>IF($Z2172="","",INDEX($AV$2:$AV$2000,$Z2172))</f>
      </c>
      <c r="BN2172">
        <f>IF($Z2172="","",INDEX($AW$2:$AW$2000,$Z2172))</f>
      </c>
      <c r="BO2172">
        <f>IF($Z2172="","",INDEX($AX$2:$AX$2000,$Z2172))</f>
      </c>
      <c r="BP2172">
        <f>IF($Z2172="","",INDEX($AY$2:$AY$2000,$Z2172))</f>
      </c>
      <c r="BQ2172">
        <f>IF($Z2172="","",INDEX($AZ$2:$AZ$2000,$Z2172))</f>
      </c>
      <c r="BR2172">
        <f>IF($Z2172="","",INDEX($BA$2:$BA$2000,$Z2172))</f>
      </c>
      <c r="BS2172">
        <f>IF($Z2172="","",INDEX($BB$2:$BB$2000,$Z2172))</f>
      </c>
      <c r="BT2172">
        <f>IF($Z2172="","",INDEX($BC$2:$BC$2000,$Z2172))</f>
      </c>
      <c r="BY2172" t="str">
        <f>IF($Y2172="","",INDEX($AH$2:$AH$2000,$Y2172)&amp;"")</f>
      </c>
      <c r="BZ2172" t="str">
        <f>IF($Z2172="","",INDEX($AH$2:$AH$2000,$Z2172)&amp;"")</f>
      </c>
      <c r="CA2172">
        <f>IF($Y2172="","",INDEX($BV$2:$BV$2000,$Y2172))</f>
      </c>
      <c r="CB2172">
        <f>IF($Z2172="","",INDEX($BV$2:$BV$2000,$Z2172))</f>
      </c>
    </row>
    <row r="2173">
      <c r="T2173">
        <f>IF($Y2173="","",INDEX($B$2:$B$2000,$Y2173))</f>
      </c>
      <c r="U2173">
        <f>IF($Z2173="","",INDEX($B$2:$B$2000,$Z2173))</f>
      </c>
      <c r="V2173">
        <f>IF(OR($T2173="",$U2173=""),"",$U2173-$T2173)</f>
      </c>
      <c r="W2173" t="str">
        <f>IF(TRIM(INDEX(connections!$A:$A,ROW()))="","",TRIM(INDEX(connections!$A:$A,ROW())))</f>
      </c>
      <c r="X2173" t="str">
        <f>IF($W2173="","",TRIM(INDEX(connections!$B:$B,ROW())))</f>
      </c>
      <c r="Y2173">
        <f>IF($W2173="","",IFERROR(MATCH($W2173,$A$2:$A$2000,0),""))</f>
      </c>
      <c r="Z2173">
        <f>IF($X2173="","",IFERROR(MATCH($X2173,$A$2:$A$2000,0),""))</f>
      </c>
      <c r="AA2173" t="str">
        <f>IF($Y2173="","",INDEX($P$2:$P$2000,$Y2173))</f>
      </c>
      <c r="AB2173" t="str">
        <f>IF($Z2173="","",INDEX($P$2:$P$2000,$Z2173))</f>
      </c>
      <c r="AC2173">
        <f>IF(AND($AA2173="Yes",$AB2173="Yes"),1,"")</f>
      </c>
      <c r="AD2173">
        <f>IF(OR($Y2173="",$Z2173=""),"",IF(INDEX($C$2:$C$2000,$Y2173)=INDEX($C$2:$C$2000,$Z2173),0,1))</f>
      </c>
      <c r="AE2173">
        <f>IF($AC2173&lt;&gt;1,"",IF(AND(INDEX($AG$2:$AG$2000,$Y2173)=1,INDEX($AG$2:$AG$2000,$Z2173)=1),1,""))</f>
      </c>
      <c r="BF2173">
        <f>IF($Z2173="","",INDEX($AO$2:$AO$2000,$Z2173))</f>
      </c>
      <c r="BG2173">
        <f>IF($Z2173="","",INDEX($AP$2:$AP$2000,$Z2173))</f>
      </c>
      <c r="BH2173">
        <f>IF($Z2173="","",INDEX($AQ$2:$AQ$2000,$Z2173))</f>
      </c>
      <c r="BI2173">
        <f>IF($Z2173="","",INDEX($AR$2:$AR$2000,$Z2173))</f>
      </c>
      <c r="BJ2173">
        <f>IF($Z2173="","",INDEX($AS$2:$AS$2000,$Z2173))</f>
      </c>
      <c r="BK2173">
        <f>IF($Z2173="","",INDEX($AT$2:$AT$2000,$Z2173))</f>
      </c>
      <c r="BL2173">
        <f>IF($Z2173="","",INDEX($AU$2:$AU$2000,$Z2173))</f>
      </c>
      <c r="BM2173">
        <f>IF($Z2173="","",INDEX($AV$2:$AV$2000,$Z2173))</f>
      </c>
      <c r="BN2173">
        <f>IF($Z2173="","",INDEX($AW$2:$AW$2000,$Z2173))</f>
      </c>
      <c r="BO2173">
        <f>IF($Z2173="","",INDEX($AX$2:$AX$2000,$Z2173))</f>
      </c>
      <c r="BP2173">
        <f>IF($Z2173="","",INDEX($AY$2:$AY$2000,$Z2173))</f>
      </c>
      <c r="BQ2173">
        <f>IF($Z2173="","",INDEX($AZ$2:$AZ$2000,$Z2173))</f>
      </c>
      <c r="BR2173">
        <f>IF($Z2173="","",INDEX($BA$2:$BA$2000,$Z2173))</f>
      </c>
      <c r="BS2173">
        <f>IF($Z2173="","",INDEX($BB$2:$BB$2000,$Z2173))</f>
      </c>
      <c r="BT2173">
        <f>IF($Z2173="","",INDEX($BC$2:$BC$2000,$Z2173))</f>
      </c>
      <c r="BY2173" t="str">
        <f>IF($Y2173="","",INDEX($AH$2:$AH$2000,$Y2173)&amp;"")</f>
      </c>
      <c r="BZ2173" t="str">
        <f>IF($Z2173="","",INDEX($AH$2:$AH$2000,$Z2173)&amp;"")</f>
      </c>
      <c r="CA2173">
        <f>IF($Y2173="","",INDEX($BV$2:$BV$2000,$Y2173))</f>
      </c>
      <c r="CB2173">
        <f>IF($Z2173="","",INDEX($BV$2:$BV$2000,$Z2173))</f>
      </c>
    </row>
    <row r="2174">
      <c r="T2174">
        <f>IF($Y2174="","",INDEX($B$2:$B$2000,$Y2174))</f>
      </c>
      <c r="U2174">
        <f>IF($Z2174="","",INDEX($B$2:$B$2000,$Z2174))</f>
      </c>
      <c r="V2174">
        <f>IF(OR($T2174="",$U2174=""),"",$U2174-$T2174)</f>
      </c>
      <c r="W2174" t="str">
        <f>IF(TRIM(INDEX(connections!$A:$A,ROW()))="","",TRIM(INDEX(connections!$A:$A,ROW())))</f>
      </c>
      <c r="X2174" t="str">
        <f>IF($W2174="","",TRIM(INDEX(connections!$B:$B,ROW())))</f>
      </c>
      <c r="Y2174">
        <f>IF($W2174="","",IFERROR(MATCH($W2174,$A$2:$A$2000,0),""))</f>
      </c>
      <c r="Z2174">
        <f>IF($X2174="","",IFERROR(MATCH($X2174,$A$2:$A$2000,0),""))</f>
      </c>
      <c r="AA2174" t="str">
        <f>IF($Y2174="","",INDEX($P$2:$P$2000,$Y2174))</f>
      </c>
      <c r="AB2174" t="str">
        <f>IF($Z2174="","",INDEX($P$2:$P$2000,$Z2174))</f>
      </c>
      <c r="AC2174">
        <f>IF(AND($AA2174="Yes",$AB2174="Yes"),1,"")</f>
      </c>
      <c r="AD2174">
        <f>IF(OR($Y2174="",$Z2174=""),"",IF(INDEX($C$2:$C$2000,$Y2174)=INDEX($C$2:$C$2000,$Z2174),0,1))</f>
      </c>
      <c r="AE2174">
        <f>IF($AC2174&lt;&gt;1,"",IF(AND(INDEX($AG$2:$AG$2000,$Y2174)=1,INDEX($AG$2:$AG$2000,$Z2174)=1),1,""))</f>
      </c>
      <c r="BF2174">
        <f>IF($Z2174="","",INDEX($AO$2:$AO$2000,$Z2174))</f>
      </c>
      <c r="BG2174">
        <f>IF($Z2174="","",INDEX($AP$2:$AP$2000,$Z2174))</f>
      </c>
      <c r="BH2174">
        <f>IF($Z2174="","",INDEX($AQ$2:$AQ$2000,$Z2174))</f>
      </c>
      <c r="BI2174">
        <f>IF($Z2174="","",INDEX($AR$2:$AR$2000,$Z2174))</f>
      </c>
      <c r="BJ2174">
        <f>IF($Z2174="","",INDEX($AS$2:$AS$2000,$Z2174))</f>
      </c>
      <c r="BK2174">
        <f>IF($Z2174="","",INDEX($AT$2:$AT$2000,$Z2174))</f>
      </c>
      <c r="BL2174">
        <f>IF($Z2174="","",INDEX($AU$2:$AU$2000,$Z2174))</f>
      </c>
      <c r="BM2174">
        <f>IF($Z2174="","",INDEX($AV$2:$AV$2000,$Z2174))</f>
      </c>
      <c r="BN2174">
        <f>IF($Z2174="","",INDEX($AW$2:$AW$2000,$Z2174))</f>
      </c>
      <c r="BO2174">
        <f>IF($Z2174="","",INDEX($AX$2:$AX$2000,$Z2174))</f>
      </c>
      <c r="BP2174">
        <f>IF($Z2174="","",INDEX($AY$2:$AY$2000,$Z2174))</f>
      </c>
      <c r="BQ2174">
        <f>IF($Z2174="","",INDEX($AZ$2:$AZ$2000,$Z2174))</f>
      </c>
      <c r="BR2174">
        <f>IF($Z2174="","",INDEX($BA$2:$BA$2000,$Z2174))</f>
      </c>
      <c r="BS2174">
        <f>IF($Z2174="","",INDEX($BB$2:$BB$2000,$Z2174))</f>
      </c>
      <c r="BT2174">
        <f>IF($Z2174="","",INDEX($BC$2:$BC$2000,$Z2174))</f>
      </c>
      <c r="BY2174" t="str">
        <f>IF($Y2174="","",INDEX($AH$2:$AH$2000,$Y2174)&amp;"")</f>
      </c>
      <c r="BZ2174" t="str">
        <f>IF($Z2174="","",INDEX($AH$2:$AH$2000,$Z2174)&amp;"")</f>
      </c>
      <c r="CA2174">
        <f>IF($Y2174="","",INDEX($BV$2:$BV$2000,$Y2174))</f>
      </c>
      <c r="CB2174">
        <f>IF($Z2174="","",INDEX($BV$2:$BV$2000,$Z2174))</f>
      </c>
    </row>
    <row r="2175">
      <c r="T2175">
        <f>IF($Y2175="","",INDEX($B$2:$B$2000,$Y2175))</f>
      </c>
      <c r="U2175">
        <f>IF($Z2175="","",INDEX($B$2:$B$2000,$Z2175))</f>
      </c>
      <c r="V2175">
        <f>IF(OR($T2175="",$U2175=""),"",$U2175-$T2175)</f>
      </c>
      <c r="W2175" t="str">
        <f>IF(TRIM(INDEX(connections!$A:$A,ROW()))="","",TRIM(INDEX(connections!$A:$A,ROW())))</f>
      </c>
      <c r="X2175" t="str">
        <f>IF($W2175="","",TRIM(INDEX(connections!$B:$B,ROW())))</f>
      </c>
      <c r="Y2175">
        <f>IF($W2175="","",IFERROR(MATCH($W2175,$A$2:$A$2000,0),""))</f>
      </c>
      <c r="Z2175">
        <f>IF($X2175="","",IFERROR(MATCH($X2175,$A$2:$A$2000,0),""))</f>
      </c>
      <c r="AA2175" t="str">
        <f>IF($Y2175="","",INDEX($P$2:$P$2000,$Y2175))</f>
      </c>
      <c r="AB2175" t="str">
        <f>IF($Z2175="","",INDEX($P$2:$P$2000,$Z2175))</f>
      </c>
      <c r="AC2175">
        <f>IF(AND($AA2175="Yes",$AB2175="Yes"),1,"")</f>
      </c>
      <c r="AD2175">
        <f>IF(OR($Y2175="",$Z2175=""),"",IF(INDEX($C$2:$C$2000,$Y2175)=INDEX($C$2:$C$2000,$Z2175),0,1))</f>
      </c>
      <c r="AE2175">
        <f>IF($AC2175&lt;&gt;1,"",IF(AND(INDEX($AG$2:$AG$2000,$Y2175)=1,INDEX($AG$2:$AG$2000,$Z2175)=1),1,""))</f>
      </c>
      <c r="BF2175">
        <f>IF($Z2175="","",INDEX($AO$2:$AO$2000,$Z2175))</f>
      </c>
      <c r="BG2175">
        <f>IF($Z2175="","",INDEX($AP$2:$AP$2000,$Z2175))</f>
      </c>
      <c r="BH2175">
        <f>IF($Z2175="","",INDEX($AQ$2:$AQ$2000,$Z2175))</f>
      </c>
      <c r="BI2175">
        <f>IF($Z2175="","",INDEX($AR$2:$AR$2000,$Z2175))</f>
      </c>
      <c r="BJ2175">
        <f>IF($Z2175="","",INDEX($AS$2:$AS$2000,$Z2175))</f>
      </c>
      <c r="BK2175">
        <f>IF($Z2175="","",INDEX($AT$2:$AT$2000,$Z2175))</f>
      </c>
      <c r="BL2175">
        <f>IF($Z2175="","",INDEX($AU$2:$AU$2000,$Z2175))</f>
      </c>
      <c r="BM2175">
        <f>IF($Z2175="","",INDEX($AV$2:$AV$2000,$Z2175))</f>
      </c>
      <c r="BN2175">
        <f>IF($Z2175="","",INDEX($AW$2:$AW$2000,$Z2175))</f>
      </c>
      <c r="BO2175">
        <f>IF($Z2175="","",INDEX($AX$2:$AX$2000,$Z2175))</f>
      </c>
      <c r="BP2175">
        <f>IF($Z2175="","",INDEX($AY$2:$AY$2000,$Z2175))</f>
      </c>
      <c r="BQ2175">
        <f>IF($Z2175="","",INDEX($AZ$2:$AZ$2000,$Z2175))</f>
      </c>
      <c r="BR2175">
        <f>IF($Z2175="","",INDEX($BA$2:$BA$2000,$Z2175))</f>
      </c>
      <c r="BS2175">
        <f>IF($Z2175="","",INDEX($BB$2:$BB$2000,$Z2175))</f>
      </c>
      <c r="BT2175">
        <f>IF($Z2175="","",INDEX($BC$2:$BC$2000,$Z2175))</f>
      </c>
      <c r="BY2175" t="str">
        <f>IF($Y2175="","",INDEX($AH$2:$AH$2000,$Y2175)&amp;"")</f>
      </c>
      <c r="BZ2175" t="str">
        <f>IF($Z2175="","",INDEX($AH$2:$AH$2000,$Z2175)&amp;"")</f>
      </c>
      <c r="CA2175">
        <f>IF($Y2175="","",INDEX($BV$2:$BV$2000,$Y2175))</f>
      </c>
      <c r="CB2175">
        <f>IF($Z2175="","",INDEX($BV$2:$BV$2000,$Z2175))</f>
      </c>
    </row>
    <row r="2176">
      <c r="T2176">
        <f>IF($Y2176="","",INDEX($B$2:$B$2000,$Y2176))</f>
      </c>
      <c r="U2176">
        <f>IF($Z2176="","",INDEX($B$2:$B$2000,$Z2176))</f>
      </c>
      <c r="V2176">
        <f>IF(OR($T2176="",$U2176=""),"",$U2176-$T2176)</f>
      </c>
      <c r="W2176" t="str">
        <f>IF(TRIM(INDEX(connections!$A:$A,ROW()))="","",TRIM(INDEX(connections!$A:$A,ROW())))</f>
      </c>
      <c r="X2176" t="str">
        <f>IF($W2176="","",TRIM(INDEX(connections!$B:$B,ROW())))</f>
      </c>
      <c r="Y2176">
        <f>IF($W2176="","",IFERROR(MATCH($W2176,$A$2:$A$2000,0),""))</f>
      </c>
      <c r="Z2176">
        <f>IF($X2176="","",IFERROR(MATCH($X2176,$A$2:$A$2000,0),""))</f>
      </c>
      <c r="AA2176" t="str">
        <f>IF($Y2176="","",INDEX($P$2:$P$2000,$Y2176))</f>
      </c>
      <c r="AB2176" t="str">
        <f>IF($Z2176="","",INDEX($P$2:$P$2000,$Z2176))</f>
      </c>
      <c r="AC2176">
        <f>IF(AND($AA2176="Yes",$AB2176="Yes"),1,"")</f>
      </c>
      <c r="AD2176">
        <f>IF(OR($Y2176="",$Z2176=""),"",IF(INDEX($C$2:$C$2000,$Y2176)=INDEX($C$2:$C$2000,$Z2176),0,1))</f>
      </c>
      <c r="AE2176">
        <f>IF($AC2176&lt;&gt;1,"",IF(AND(INDEX($AG$2:$AG$2000,$Y2176)=1,INDEX($AG$2:$AG$2000,$Z2176)=1),1,""))</f>
      </c>
      <c r="BF2176">
        <f>IF($Z2176="","",INDEX($AO$2:$AO$2000,$Z2176))</f>
      </c>
      <c r="BG2176">
        <f>IF($Z2176="","",INDEX($AP$2:$AP$2000,$Z2176))</f>
      </c>
      <c r="BH2176">
        <f>IF($Z2176="","",INDEX($AQ$2:$AQ$2000,$Z2176))</f>
      </c>
      <c r="BI2176">
        <f>IF($Z2176="","",INDEX($AR$2:$AR$2000,$Z2176))</f>
      </c>
      <c r="BJ2176">
        <f>IF($Z2176="","",INDEX($AS$2:$AS$2000,$Z2176))</f>
      </c>
      <c r="BK2176">
        <f>IF($Z2176="","",INDEX($AT$2:$AT$2000,$Z2176))</f>
      </c>
      <c r="BL2176">
        <f>IF($Z2176="","",INDEX($AU$2:$AU$2000,$Z2176))</f>
      </c>
      <c r="BM2176">
        <f>IF($Z2176="","",INDEX($AV$2:$AV$2000,$Z2176))</f>
      </c>
      <c r="BN2176">
        <f>IF($Z2176="","",INDEX($AW$2:$AW$2000,$Z2176))</f>
      </c>
      <c r="BO2176">
        <f>IF($Z2176="","",INDEX($AX$2:$AX$2000,$Z2176))</f>
      </c>
      <c r="BP2176">
        <f>IF($Z2176="","",INDEX($AY$2:$AY$2000,$Z2176))</f>
      </c>
      <c r="BQ2176">
        <f>IF($Z2176="","",INDEX($AZ$2:$AZ$2000,$Z2176))</f>
      </c>
      <c r="BR2176">
        <f>IF($Z2176="","",INDEX($BA$2:$BA$2000,$Z2176))</f>
      </c>
      <c r="BS2176">
        <f>IF($Z2176="","",INDEX($BB$2:$BB$2000,$Z2176))</f>
      </c>
      <c r="BT2176">
        <f>IF($Z2176="","",INDEX($BC$2:$BC$2000,$Z2176))</f>
      </c>
      <c r="BY2176" t="str">
        <f>IF($Y2176="","",INDEX($AH$2:$AH$2000,$Y2176)&amp;"")</f>
      </c>
      <c r="BZ2176" t="str">
        <f>IF($Z2176="","",INDEX($AH$2:$AH$2000,$Z2176)&amp;"")</f>
      </c>
      <c r="CA2176">
        <f>IF($Y2176="","",INDEX($BV$2:$BV$2000,$Y2176))</f>
      </c>
      <c r="CB2176">
        <f>IF($Z2176="","",INDEX($BV$2:$BV$2000,$Z2176))</f>
      </c>
    </row>
    <row r="2177">
      <c r="T2177">
        <f>IF($Y2177="","",INDEX($B$2:$B$2000,$Y2177))</f>
      </c>
      <c r="U2177">
        <f>IF($Z2177="","",INDEX($B$2:$B$2000,$Z2177))</f>
      </c>
      <c r="V2177">
        <f>IF(OR($T2177="",$U2177=""),"",$U2177-$T2177)</f>
      </c>
      <c r="W2177" t="str">
        <f>IF(TRIM(INDEX(connections!$A:$A,ROW()))="","",TRIM(INDEX(connections!$A:$A,ROW())))</f>
      </c>
      <c r="X2177" t="str">
        <f>IF($W2177="","",TRIM(INDEX(connections!$B:$B,ROW())))</f>
      </c>
      <c r="Y2177">
        <f>IF($W2177="","",IFERROR(MATCH($W2177,$A$2:$A$2000,0),""))</f>
      </c>
      <c r="Z2177">
        <f>IF($X2177="","",IFERROR(MATCH($X2177,$A$2:$A$2000,0),""))</f>
      </c>
      <c r="AA2177" t="str">
        <f>IF($Y2177="","",INDEX($P$2:$P$2000,$Y2177))</f>
      </c>
      <c r="AB2177" t="str">
        <f>IF($Z2177="","",INDEX($P$2:$P$2000,$Z2177))</f>
      </c>
      <c r="AC2177">
        <f>IF(AND($AA2177="Yes",$AB2177="Yes"),1,"")</f>
      </c>
      <c r="AD2177">
        <f>IF(OR($Y2177="",$Z2177=""),"",IF(INDEX($C$2:$C$2000,$Y2177)=INDEX($C$2:$C$2000,$Z2177),0,1))</f>
      </c>
      <c r="AE2177">
        <f>IF($AC2177&lt;&gt;1,"",IF(AND(INDEX($AG$2:$AG$2000,$Y2177)=1,INDEX($AG$2:$AG$2000,$Z2177)=1),1,""))</f>
      </c>
      <c r="BF2177">
        <f>IF($Z2177="","",INDEX($AO$2:$AO$2000,$Z2177))</f>
      </c>
      <c r="BG2177">
        <f>IF($Z2177="","",INDEX($AP$2:$AP$2000,$Z2177))</f>
      </c>
      <c r="BH2177">
        <f>IF($Z2177="","",INDEX($AQ$2:$AQ$2000,$Z2177))</f>
      </c>
      <c r="BI2177">
        <f>IF($Z2177="","",INDEX($AR$2:$AR$2000,$Z2177))</f>
      </c>
      <c r="BJ2177">
        <f>IF($Z2177="","",INDEX($AS$2:$AS$2000,$Z2177))</f>
      </c>
      <c r="BK2177">
        <f>IF($Z2177="","",INDEX($AT$2:$AT$2000,$Z2177))</f>
      </c>
      <c r="BL2177">
        <f>IF($Z2177="","",INDEX($AU$2:$AU$2000,$Z2177))</f>
      </c>
      <c r="BM2177">
        <f>IF($Z2177="","",INDEX($AV$2:$AV$2000,$Z2177))</f>
      </c>
      <c r="BN2177">
        <f>IF($Z2177="","",INDEX($AW$2:$AW$2000,$Z2177))</f>
      </c>
      <c r="BO2177">
        <f>IF($Z2177="","",INDEX($AX$2:$AX$2000,$Z2177))</f>
      </c>
      <c r="BP2177">
        <f>IF($Z2177="","",INDEX($AY$2:$AY$2000,$Z2177))</f>
      </c>
      <c r="BQ2177">
        <f>IF($Z2177="","",INDEX($AZ$2:$AZ$2000,$Z2177))</f>
      </c>
      <c r="BR2177">
        <f>IF($Z2177="","",INDEX($BA$2:$BA$2000,$Z2177))</f>
      </c>
      <c r="BS2177">
        <f>IF($Z2177="","",INDEX($BB$2:$BB$2000,$Z2177))</f>
      </c>
      <c r="BT2177">
        <f>IF($Z2177="","",INDEX($BC$2:$BC$2000,$Z2177))</f>
      </c>
      <c r="BY2177" t="str">
        <f>IF($Y2177="","",INDEX($AH$2:$AH$2000,$Y2177)&amp;"")</f>
      </c>
      <c r="BZ2177" t="str">
        <f>IF($Z2177="","",INDEX($AH$2:$AH$2000,$Z2177)&amp;"")</f>
      </c>
      <c r="CA2177">
        <f>IF($Y2177="","",INDEX($BV$2:$BV$2000,$Y2177))</f>
      </c>
      <c r="CB2177">
        <f>IF($Z2177="","",INDEX($BV$2:$BV$2000,$Z2177))</f>
      </c>
    </row>
    <row r="2178">
      <c r="T2178">
        <f>IF($Y2178="","",INDEX($B$2:$B$2000,$Y2178))</f>
      </c>
      <c r="U2178">
        <f>IF($Z2178="","",INDEX($B$2:$B$2000,$Z2178))</f>
      </c>
      <c r="V2178">
        <f>IF(OR($T2178="",$U2178=""),"",$U2178-$T2178)</f>
      </c>
      <c r="W2178" t="str">
        <f>IF(TRIM(INDEX(connections!$A:$A,ROW()))="","",TRIM(INDEX(connections!$A:$A,ROW())))</f>
      </c>
      <c r="X2178" t="str">
        <f>IF($W2178="","",TRIM(INDEX(connections!$B:$B,ROW())))</f>
      </c>
      <c r="Y2178">
        <f>IF($W2178="","",IFERROR(MATCH($W2178,$A$2:$A$2000,0),""))</f>
      </c>
      <c r="Z2178">
        <f>IF($X2178="","",IFERROR(MATCH($X2178,$A$2:$A$2000,0),""))</f>
      </c>
      <c r="AA2178" t="str">
        <f>IF($Y2178="","",INDEX($P$2:$P$2000,$Y2178))</f>
      </c>
      <c r="AB2178" t="str">
        <f>IF($Z2178="","",INDEX($P$2:$P$2000,$Z2178))</f>
      </c>
      <c r="AC2178">
        <f>IF(AND($AA2178="Yes",$AB2178="Yes"),1,"")</f>
      </c>
      <c r="AD2178">
        <f>IF(OR($Y2178="",$Z2178=""),"",IF(INDEX($C$2:$C$2000,$Y2178)=INDEX($C$2:$C$2000,$Z2178),0,1))</f>
      </c>
      <c r="AE2178">
        <f>IF($AC2178&lt;&gt;1,"",IF(AND(INDEX($AG$2:$AG$2000,$Y2178)=1,INDEX($AG$2:$AG$2000,$Z2178)=1),1,""))</f>
      </c>
      <c r="BF2178">
        <f>IF($Z2178="","",INDEX($AO$2:$AO$2000,$Z2178))</f>
      </c>
      <c r="BG2178">
        <f>IF($Z2178="","",INDEX($AP$2:$AP$2000,$Z2178))</f>
      </c>
      <c r="BH2178">
        <f>IF($Z2178="","",INDEX($AQ$2:$AQ$2000,$Z2178))</f>
      </c>
      <c r="BI2178">
        <f>IF($Z2178="","",INDEX($AR$2:$AR$2000,$Z2178))</f>
      </c>
      <c r="BJ2178">
        <f>IF($Z2178="","",INDEX($AS$2:$AS$2000,$Z2178))</f>
      </c>
      <c r="BK2178">
        <f>IF($Z2178="","",INDEX($AT$2:$AT$2000,$Z2178))</f>
      </c>
      <c r="BL2178">
        <f>IF($Z2178="","",INDEX($AU$2:$AU$2000,$Z2178))</f>
      </c>
      <c r="BM2178">
        <f>IF($Z2178="","",INDEX($AV$2:$AV$2000,$Z2178))</f>
      </c>
      <c r="BN2178">
        <f>IF($Z2178="","",INDEX($AW$2:$AW$2000,$Z2178))</f>
      </c>
      <c r="BO2178">
        <f>IF($Z2178="","",INDEX($AX$2:$AX$2000,$Z2178))</f>
      </c>
      <c r="BP2178">
        <f>IF($Z2178="","",INDEX($AY$2:$AY$2000,$Z2178))</f>
      </c>
      <c r="BQ2178">
        <f>IF($Z2178="","",INDEX($AZ$2:$AZ$2000,$Z2178))</f>
      </c>
      <c r="BR2178">
        <f>IF($Z2178="","",INDEX($BA$2:$BA$2000,$Z2178))</f>
      </c>
      <c r="BS2178">
        <f>IF($Z2178="","",INDEX($BB$2:$BB$2000,$Z2178))</f>
      </c>
      <c r="BT2178">
        <f>IF($Z2178="","",INDEX($BC$2:$BC$2000,$Z2178))</f>
      </c>
      <c r="BY2178" t="str">
        <f>IF($Y2178="","",INDEX($AH$2:$AH$2000,$Y2178)&amp;"")</f>
      </c>
      <c r="BZ2178" t="str">
        <f>IF($Z2178="","",INDEX($AH$2:$AH$2000,$Z2178)&amp;"")</f>
      </c>
      <c r="CA2178">
        <f>IF($Y2178="","",INDEX($BV$2:$BV$2000,$Y2178))</f>
      </c>
      <c r="CB2178">
        <f>IF($Z2178="","",INDEX($BV$2:$BV$2000,$Z2178))</f>
      </c>
    </row>
    <row r="2179">
      <c r="T2179">
        <f>IF($Y2179="","",INDEX($B$2:$B$2000,$Y2179))</f>
      </c>
      <c r="U2179">
        <f>IF($Z2179="","",INDEX($B$2:$B$2000,$Z2179))</f>
      </c>
      <c r="V2179">
        <f>IF(OR($T2179="",$U2179=""),"",$U2179-$T2179)</f>
      </c>
      <c r="W2179" t="str">
        <f>IF(TRIM(INDEX(connections!$A:$A,ROW()))="","",TRIM(INDEX(connections!$A:$A,ROW())))</f>
      </c>
      <c r="X2179" t="str">
        <f>IF($W2179="","",TRIM(INDEX(connections!$B:$B,ROW())))</f>
      </c>
      <c r="Y2179">
        <f>IF($W2179="","",IFERROR(MATCH($W2179,$A$2:$A$2000,0),""))</f>
      </c>
      <c r="Z2179">
        <f>IF($X2179="","",IFERROR(MATCH($X2179,$A$2:$A$2000,0),""))</f>
      </c>
      <c r="AA2179" t="str">
        <f>IF($Y2179="","",INDEX($P$2:$P$2000,$Y2179))</f>
      </c>
      <c r="AB2179" t="str">
        <f>IF($Z2179="","",INDEX($P$2:$P$2000,$Z2179))</f>
      </c>
      <c r="AC2179">
        <f>IF(AND($AA2179="Yes",$AB2179="Yes"),1,"")</f>
      </c>
      <c r="AD2179">
        <f>IF(OR($Y2179="",$Z2179=""),"",IF(INDEX($C$2:$C$2000,$Y2179)=INDEX($C$2:$C$2000,$Z2179),0,1))</f>
      </c>
      <c r="AE2179">
        <f>IF($AC2179&lt;&gt;1,"",IF(AND(INDEX($AG$2:$AG$2000,$Y2179)=1,INDEX($AG$2:$AG$2000,$Z2179)=1),1,""))</f>
      </c>
      <c r="BF2179">
        <f>IF($Z2179="","",INDEX($AO$2:$AO$2000,$Z2179))</f>
      </c>
      <c r="BG2179">
        <f>IF($Z2179="","",INDEX($AP$2:$AP$2000,$Z2179))</f>
      </c>
      <c r="BH2179">
        <f>IF($Z2179="","",INDEX($AQ$2:$AQ$2000,$Z2179))</f>
      </c>
      <c r="BI2179">
        <f>IF($Z2179="","",INDEX($AR$2:$AR$2000,$Z2179))</f>
      </c>
      <c r="BJ2179">
        <f>IF($Z2179="","",INDEX($AS$2:$AS$2000,$Z2179))</f>
      </c>
      <c r="BK2179">
        <f>IF($Z2179="","",INDEX($AT$2:$AT$2000,$Z2179))</f>
      </c>
      <c r="BL2179">
        <f>IF($Z2179="","",INDEX($AU$2:$AU$2000,$Z2179))</f>
      </c>
      <c r="BM2179">
        <f>IF($Z2179="","",INDEX($AV$2:$AV$2000,$Z2179))</f>
      </c>
      <c r="BN2179">
        <f>IF($Z2179="","",INDEX($AW$2:$AW$2000,$Z2179))</f>
      </c>
      <c r="BO2179">
        <f>IF($Z2179="","",INDEX($AX$2:$AX$2000,$Z2179))</f>
      </c>
      <c r="BP2179">
        <f>IF($Z2179="","",INDEX($AY$2:$AY$2000,$Z2179))</f>
      </c>
      <c r="BQ2179">
        <f>IF($Z2179="","",INDEX($AZ$2:$AZ$2000,$Z2179))</f>
      </c>
      <c r="BR2179">
        <f>IF($Z2179="","",INDEX($BA$2:$BA$2000,$Z2179))</f>
      </c>
      <c r="BS2179">
        <f>IF($Z2179="","",INDEX($BB$2:$BB$2000,$Z2179))</f>
      </c>
      <c r="BT2179">
        <f>IF($Z2179="","",INDEX($BC$2:$BC$2000,$Z2179))</f>
      </c>
      <c r="BY2179" t="str">
        <f>IF($Y2179="","",INDEX($AH$2:$AH$2000,$Y2179)&amp;"")</f>
      </c>
      <c r="BZ2179" t="str">
        <f>IF($Z2179="","",INDEX($AH$2:$AH$2000,$Z2179)&amp;"")</f>
      </c>
      <c r="CA2179">
        <f>IF($Y2179="","",INDEX($BV$2:$BV$2000,$Y2179))</f>
      </c>
      <c r="CB2179">
        <f>IF($Z2179="","",INDEX($BV$2:$BV$2000,$Z2179))</f>
      </c>
    </row>
    <row r="2180">
      <c r="T2180">
        <f>IF($Y2180="","",INDEX($B$2:$B$2000,$Y2180))</f>
      </c>
      <c r="U2180">
        <f>IF($Z2180="","",INDEX($B$2:$B$2000,$Z2180))</f>
      </c>
      <c r="V2180">
        <f>IF(OR($T2180="",$U2180=""),"",$U2180-$T2180)</f>
      </c>
      <c r="W2180" t="str">
        <f>IF(TRIM(INDEX(connections!$A:$A,ROW()))="","",TRIM(INDEX(connections!$A:$A,ROW())))</f>
      </c>
      <c r="X2180" t="str">
        <f>IF($W2180="","",TRIM(INDEX(connections!$B:$B,ROW())))</f>
      </c>
      <c r="Y2180">
        <f>IF($W2180="","",IFERROR(MATCH($W2180,$A$2:$A$2000,0),""))</f>
      </c>
      <c r="Z2180">
        <f>IF($X2180="","",IFERROR(MATCH($X2180,$A$2:$A$2000,0),""))</f>
      </c>
      <c r="AA2180" t="str">
        <f>IF($Y2180="","",INDEX($P$2:$P$2000,$Y2180))</f>
      </c>
      <c r="AB2180" t="str">
        <f>IF($Z2180="","",INDEX($P$2:$P$2000,$Z2180))</f>
      </c>
      <c r="AC2180">
        <f>IF(AND($AA2180="Yes",$AB2180="Yes"),1,"")</f>
      </c>
      <c r="AD2180">
        <f>IF(OR($Y2180="",$Z2180=""),"",IF(INDEX($C$2:$C$2000,$Y2180)=INDEX($C$2:$C$2000,$Z2180),0,1))</f>
      </c>
      <c r="AE2180">
        <f>IF($AC2180&lt;&gt;1,"",IF(AND(INDEX($AG$2:$AG$2000,$Y2180)=1,INDEX($AG$2:$AG$2000,$Z2180)=1),1,""))</f>
      </c>
      <c r="BF2180">
        <f>IF($Z2180="","",INDEX($AO$2:$AO$2000,$Z2180))</f>
      </c>
      <c r="BG2180">
        <f>IF($Z2180="","",INDEX($AP$2:$AP$2000,$Z2180))</f>
      </c>
      <c r="BH2180">
        <f>IF($Z2180="","",INDEX($AQ$2:$AQ$2000,$Z2180))</f>
      </c>
      <c r="BI2180">
        <f>IF($Z2180="","",INDEX($AR$2:$AR$2000,$Z2180))</f>
      </c>
      <c r="BJ2180">
        <f>IF($Z2180="","",INDEX($AS$2:$AS$2000,$Z2180))</f>
      </c>
      <c r="BK2180">
        <f>IF($Z2180="","",INDEX($AT$2:$AT$2000,$Z2180))</f>
      </c>
      <c r="BL2180">
        <f>IF($Z2180="","",INDEX($AU$2:$AU$2000,$Z2180))</f>
      </c>
      <c r="BM2180">
        <f>IF($Z2180="","",INDEX($AV$2:$AV$2000,$Z2180))</f>
      </c>
      <c r="BN2180">
        <f>IF($Z2180="","",INDEX($AW$2:$AW$2000,$Z2180))</f>
      </c>
      <c r="BO2180">
        <f>IF($Z2180="","",INDEX($AX$2:$AX$2000,$Z2180))</f>
      </c>
      <c r="BP2180">
        <f>IF($Z2180="","",INDEX($AY$2:$AY$2000,$Z2180))</f>
      </c>
      <c r="BQ2180">
        <f>IF($Z2180="","",INDEX($AZ$2:$AZ$2000,$Z2180))</f>
      </c>
      <c r="BR2180">
        <f>IF($Z2180="","",INDEX($BA$2:$BA$2000,$Z2180))</f>
      </c>
      <c r="BS2180">
        <f>IF($Z2180="","",INDEX($BB$2:$BB$2000,$Z2180))</f>
      </c>
      <c r="BT2180">
        <f>IF($Z2180="","",INDEX($BC$2:$BC$2000,$Z2180))</f>
      </c>
      <c r="BY2180" t="str">
        <f>IF($Y2180="","",INDEX($AH$2:$AH$2000,$Y2180)&amp;"")</f>
      </c>
      <c r="BZ2180" t="str">
        <f>IF($Z2180="","",INDEX($AH$2:$AH$2000,$Z2180)&amp;"")</f>
      </c>
      <c r="CA2180">
        <f>IF($Y2180="","",INDEX($BV$2:$BV$2000,$Y2180))</f>
      </c>
      <c r="CB2180">
        <f>IF($Z2180="","",INDEX($BV$2:$BV$2000,$Z2180))</f>
      </c>
    </row>
    <row r="2181">
      <c r="T2181">
        <f>IF($Y2181="","",INDEX($B$2:$B$2000,$Y2181))</f>
      </c>
      <c r="U2181">
        <f>IF($Z2181="","",INDEX($B$2:$B$2000,$Z2181))</f>
      </c>
      <c r="V2181">
        <f>IF(OR($T2181="",$U2181=""),"",$U2181-$T2181)</f>
      </c>
      <c r="W2181" t="str">
        <f>IF(TRIM(INDEX(connections!$A:$A,ROW()))="","",TRIM(INDEX(connections!$A:$A,ROW())))</f>
      </c>
      <c r="X2181" t="str">
        <f>IF($W2181="","",TRIM(INDEX(connections!$B:$B,ROW())))</f>
      </c>
      <c r="Y2181">
        <f>IF($W2181="","",IFERROR(MATCH($W2181,$A$2:$A$2000,0),""))</f>
      </c>
      <c r="Z2181">
        <f>IF($X2181="","",IFERROR(MATCH($X2181,$A$2:$A$2000,0),""))</f>
      </c>
      <c r="AA2181" t="str">
        <f>IF($Y2181="","",INDEX($P$2:$P$2000,$Y2181))</f>
      </c>
      <c r="AB2181" t="str">
        <f>IF($Z2181="","",INDEX($P$2:$P$2000,$Z2181))</f>
      </c>
      <c r="AC2181">
        <f>IF(AND($AA2181="Yes",$AB2181="Yes"),1,"")</f>
      </c>
      <c r="AD2181">
        <f>IF(OR($Y2181="",$Z2181=""),"",IF(INDEX($C$2:$C$2000,$Y2181)=INDEX($C$2:$C$2000,$Z2181),0,1))</f>
      </c>
      <c r="AE2181">
        <f>IF($AC2181&lt;&gt;1,"",IF(AND(INDEX($AG$2:$AG$2000,$Y2181)=1,INDEX($AG$2:$AG$2000,$Z2181)=1),1,""))</f>
      </c>
      <c r="BF2181">
        <f>IF($Z2181="","",INDEX($AO$2:$AO$2000,$Z2181))</f>
      </c>
      <c r="BG2181">
        <f>IF($Z2181="","",INDEX($AP$2:$AP$2000,$Z2181))</f>
      </c>
      <c r="BH2181">
        <f>IF($Z2181="","",INDEX($AQ$2:$AQ$2000,$Z2181))</f>
      </c>
      <c r="BI2181">
        <f>IF($Z2181="","",INDEX($AR$2:$AR$2000,$Z2181))</f>
      </c>
      <c r="BJ2181">
        <f>IF($Z2181="","",INDEX($AS$2:$AS$2000,$Z2181))</f>
      </c>
      <c r="BK2181">
        <f>IF($Z2181="","",INDEX($AT$2:$AT$2000,$Z2181))</f>
      </c>
      <c r="BL2181">
        <f>IF($Z2181="","",INDEX($AU$2:$AU$2000,$Z2181))</f>
      </c>
      <c r="BM2181">
        <f>IF($Z2181="","",INDEX($AV$2:$AV$2000,$Z2181))</f>
      </c>
      <c r="BN2181">
        <f>IF($Z2181="","",INDEX($AW$2:$AW$2000,$Z2181))</f>
      </c>
      <c r="BO2181">
        <f>IF($Z2181="","",INDEX($AX$2:$AX$2000,$Z2181))</f>
      </c>
      <c r="BP2181">
        <f>IF($Z2181="","",INDEX($AY$2:$AY$2000,$Z2181))</f>
      </c>
      <c r="BQ2181">
        <f>IF($Z2181="","",INDEX($AZ$2:$AZ$2000,$Z2181))</f>
      </c>
      <c r="BR2181">
        <f>IF($Z2181="","",INDEX($BA$2:$BA$2000,$Z2181))</f>
      </c>
      <c r="BS2181">
        <f>IF($Z2181="","",INDEX($BB$2:$BB$2000,$Z2181))</f>
      </c>
      <c r="BT2181">
        <f>IF($Z2181="","",INDEX($BC$2:$BC$2000,$Z2181))</f>
      </c>
      <c r="BY2181" t="str">
        <f>IF($Y2181="","",INDEX($AH$2:$AH$2000,$Y2181)&amp;"")</f>
      </c>
      <c r="BZ2181" t="str">
        <f>IF($Z2181="","",INDEX($AH$2:$AH$2000,$Z2181)&amp;"")</f>
      </c>
      <c r="CA2181">
        <f>IF($Y2181="","",INDEX($BV$2:$BV$2000,$Y2181))</f>
      </c>
      <c r="CB2181">
        <f>IF($Z2181="","",INDEX($BV$2:$BV$2000,$Z2181))</f>
      </c>
    </row>
    <row r="2182">
      <c r="T2182">
        <f>IF($Y2182="","",INDEX($B$2:$B$2000,$Y2182))</f>
      </c>
      <c r="U2182">
        <f>IF($Z2182="","",INDEX($B$2:$B$2000,$Z2182))</f>
      </c>
      <c r="V2182">
        <f>IF(OR($T2182="",$U2182=""),"",$U2182-$T2182)</f>
      </c>
      <c r="W2182" t="str">
        <f>IF(TRIM(INDEX(connections!$A:$A,ROW()))="","",TRIM(INDEX(connections!$A:$A,ROW())))</f>
      </c>
      <c r="X2182" t="str">
        <f>IF($W2182="","",TRIM(INDEX(connections!$B:$B,ROW())))</f>
      </c>
      <c r="Y2182">
        <f>IF($W2182="","",IFERROR(MATCH($W2182,$A$2:$A$2000,0),""))</f>
      </c>
      <c r="Z2182">
        <f>IF($X2182="","",IFERROR(MATCH($X2182,$A$2:$A$2000,0),""))</f>
      </c>
      <c r="AA2182" t="str">
        <f>IF($Y2182="","",INDEX($P$2:$P$2000,$Y2182))</f>
      </c>
      <c r="AB2182" t="str">
        <f>IF($Z2182="","",INDEX($P$2:$P$2000,$Z2182))</f>
      </c>
      <c r="AC2182">
        <f>IF(AND($AA2182="Yes",$AB2182="Yes"),1,"")</f>
      </c>
      <c r="AD2182">
        <f>IF(OR($Y2182="",$Z2182=""),"",IF(INDEX($C$2:$C$2000,$Y2182)=INDEX($C$2:$C$2000,$Z2182),0,1))</f>
      </c>
      <c r="AE2182">
        <f>IF($AC2182&lt;&gt;1,"",IF(AND(INDEX($AG$2:$AG$2000,$Y2182)=1,INDEX($AG$2:$AG$2000,$Z2182)=1),1,""))</f>
      </c>
      <c r="BF2182">
        <f>IF($Z2182="","",INDEX($AO$2:$AO$2000,$Z2182))</f>
      </c>
      <c r="BG2182">
        <f>IF($Z2182="","",INDEX($AP$2:$AP$2000,$Z2182))</f>
      </c>
      <c r="BH2182">
        <f>IF($Z2182="","",INDEX($AQ$2:$AQ$2000,$Z2182))</f>
      </c>
      <c r="BI2182">
        <f>IF($Z2182="","",INDEX($AR$2:$AR$2000,$Z2182))</f>
      </c>
      <c r="BJ2182">
        <f>IF($Z2182="","",INDEX($AS$2:$AS$2000,$Z2182))</f>
      </c>
      <c r="BK2182">
        <f>IF($Z2182="","",INDEX($AT$2:$AT$2000,$Z2182))</f>
      </c>
      <c r="BL2182">
        <f>IF($Z2182="","",INDEX($AU$2:$AU$2000,$Z2182))</f>
      </c>
      <c r="BM2182">
        <f>IF($Z2182="","",INDEX($AV$2:$AV$2000,$Z2182))</f>
      </c>
      <c r="BN2182">
        <f>IF($Z2182="","",INDEX($AW$2:$AW$2000,$Z2182))</f>
      </c>
      <c r="BO2182">
        <f>IF($Z2182="","",INDEX($AX$2:$AX$2000,$Z2182))</f>
      </c>
      <c r="BP2182">
        <f>IF($Z2182="","",INDEX($AY$2:$AY$2000,$Z2182))</f>
      </c>
      <c r="BQ2182">
        <f>IF($Z2182="","",INDEX($AZ$2:$AZ$2000,$Z2182))</f>
      </c>
      <c r="BR2182">
        <f>IF($Z2182="","",INDEX($BA$2:$BA$2000,$Z2182))</f>
      </c>
      <c r="BS2182">
        <f>IF($Z2182="","",INDEX($BB$2:$BB$2000,$Z2182))</f>
      </c>
      <c r="BT2182">
        <f>IF($Z2182="","",INDEX($BC$2:$BC$2000,$Z2182))</f>
      </c>
      <c r="BY2182" t="str">
        <f>IF($Y2182="","",INDEX($AH$2:$AH$2000,$Y2182)&amp;"")</f>
      </c>
      <c r="BZ2182" t="str">
        <f>IF($Z2182="","",INDEX($AH$2:$AH$2000,$Z2182)&amp;"")</f>
      </c>
      <c r="CA2182">
        <f>IF($Y2182="","",INDEX($BV$2:$BV$2000,$Y2182))</f>
      </c>
      <c r="CB2182">
        <f>IF($Z2182="","",INDEX($BV$2:$BV$2000,$Z2182))</f>
      </c>
    </row>
    <row r="2183">
      <c r="T2183">
        <f>IF($Y2183="","",INDEX($B$2:$B$2000,$Y2183))</f>
      </c>
      <c r="U2183">
        <f>IF($Z2183="","",INDEX($B$2:$B$2000,$Z2183))</f>
      </c>
      <c r="V2183">
        <f>IF(OR($T2183="",$U2183=""),"",$U2183-$T2183)</f>
      </c>
      <c r="W2183" t="str">
        <f>IF(TRIM(INDEX(connections!$A:$A,ROW()))="","",TRIM(INDEX(connections!$A:$A,ROW())))</f>
      </c>
      <c r="X2183" t="str">
        <f>IF($W2183="","",TRIM(INDEX(connections!$B:$B,ROW())))</f>
      </c>
      <c r="Y2183">
        <f>IF($W2183="","",IFERROR(MATCH($W2183,$A$2:$A$2000,0),""))</f>
      </c>
      <c r="Z2183">
        <f>IF($X2183="","",IFERROR(MATCH($X2183,$A$2:$A$2000,0),""))</f>
      </c>
      <c r="AA2183" t="str">
        <f>IF($Y2183="","",INDEX($P$2:$P$2000,$Y2183))</f>
      </c>
      <c r="AB2183" t="str">
        <f>IF($Z2183="","",INDEX($P$2:$P$2000,$Z2183))</f>
      </c>
      <c r="AC2183">
        <f>IF(AND($AA2183="Yes",$AB2183="Yes"),1,"")</f>
      </c>
      <c r="AD2183">
        <f>IF(OR($Y2183="",$Z2183=""),"",IF(INDEX($C$2:$C$2000,$Y2183)=INDEX($C$2:$C$2000,$Z2183),0,1))</f>
      </c>
      <c r="AE2183">
        <f>IF($AC2183&lt;&gt;1,"",IF(AND(INDEX($AG$2:$AG$2000,$Y2183)=1,INDEX($AG$2:$AG$2000,$Z2183)=1),1,""))</f>
      </c>
      <c r="BF2183">
        <f>IF($Z2183="","",INDEX($AO$2:$AO$2000,$Z2183))</f>
      </c>
      <c r="BG2183">
        <f>IF($Z2183="","",INDEX($AP$2:$AP$2000,$Z2183))</f>
      </c>
      <c r="BH2183">
        <f>IF($Z2183="","",INDEX($AQ$2:$AQ$2000,$Z2183))</f>
      </c>
      <c r="BI2183">
        <f>IF($Z2183="","",INDEX($AR$2:$AR$2000,$Z2183))</f>
      </c>
      <c r="BJ2183">
        <f>IF($Z2183="","",INDEX($AS$2:$AS$2000,$Z2183))</f>
      </c>
      <c r="BK2183">
        <f>IF($Z2183="","",INDEX($AT$2:$AT$2000,$Z2183))</f>
      </c>
      <c r="BL2183">
        <f>IF($Z2183="","",INDEX($AU$2:$AU$2000,$Z2183))</f>
      </c>
      <c r="BM2183">
        <f>IF($Z2183="","",INDEX($AV$2:$AV$2000,$Z2183))</f>
      </c>
      <c r="BN2183">
        <f>IF($Z2183="","",INDEX($AW$2:$AW$2000,$Z2183))</f>
      </c>
      <c r="BO2183">
        <f>IF($Z2183="","",INDEX($AX$2:$AX$2000,$Z2183))</f>
      </c>
      <c r="BP2183">
        <f>IF($Z2183="","",INDEX($AY$2:$AY$2000,$Z2183))</f>
      </c>
      <c r="BQ2183">
        <f>IF($Z2183="","",INDEX($AZ$2:$AZ$2000,$Z2183))</f>
      </c>
      <c r="BR2183">
        <f>IF($Z2183="","",INDEX($BA$2:$BA$2000,$Z2183))</f>
      </c>
      <c r="BS2183">
        <f>IF($Z2183="","",INDEX($BB$2:$BB$2000,$Z2183))</f>
      </c>
      <c r="BT2183">
        <f>IF($Z2183="","",INDEX($BC$2:$BC$2000,$Z2183))</f>
      </c>
      <c r="BY2183" t="str">
        <f>IF($Y2183="","",INDEX($AH$2:$AH$2000,$Y2183)&amp;"")</f>
      </c>
      <c r="BZ2183" t="str">
        <f>IF($Z2183="","",INDEX($AH$2:$AH$2000,$Z2183)&amp;"")</f>
      </c>
      <c r="CA2183">
        <f>IF($Y2183="","",INDEX($BV$2:$BV$2000,$Y2183))</f>
      </c>
      <c r="CB2183">
        <f>IF($Z2183="","",INDEX($BV$2:$BV$2000,$Z2183))</f>
      </c>
    </row>
    <row r="2184">
      <c r="T2184">
        <f>IF($Y2184="","",INDEX($B$2:$B$2000,$Y2184))</f>
      </c>
      <c r="U2184">
        <f>IF($Z2184="","",INDEX($B$2:$B$2000,$Z2184))</f>
      </c>
      <c r="V2184">
        <f>IF(OR($T2184="",$U2184=""),"",$U2184-$T2184)</f>
      </c>
      <c r="W2184" t="str">
        <f>IF(TRIM(INDEX(connections!$A:$A,ROW()))="","",TRIM(INDEX(connections!$A:$A,ROW())))</f>
      </c>
      <c r="X2184" t="str">
        <f>IF($W2184="","",TRIM(INDEX(connections!$B:$B,ROW())))</f>
      </c>
      <c r="Y2184">
        <f>IF($W2184="","",IFERROR(MATCH($W2184,$A$2:$A$2000,0),""))</f>
      </c>
      <c r="Z2184">
        <f>IF($X2184="","",IFERROR(MATCH($X2184,$A$2:$A$2000,0),""))</f>
      </c>
      <c r="AA2184" t="str">
        <f>IF($Y2184="","",INDEX($P$2:$P$2000,$Y2184))</f>
      </c>
      <c r="AB2184" t="str">
        <f>IF($Z2184="","",INDEX($P$2:$P$2000,$Z2184))</f>
      </c>
      <c r="AC2184">
        <f>IF(AND($AA2184="Yes",$AB2184="Yes"),1,"")</f>
      </c>
      <c r="AD2184">
        <f>IF(OR($Y2184="",$Z2184=""),"",IF(INDEX($C$2:$C$2000,$Y2184)=INDEX($C$2:$C$2000,$Z2184),0,1))</f>
      </c>
      <c r="AE2184">
        <f>IF($AC2184&lt;&gt;1,"",IF(AND(INDEX($AG$2:$AG$2000,$Y2184)=1,INDEX($AG$2:$AG$2000,$Z2184)=1),1,""))</f>
      </c>
      <c r="BF2184">
        <f>IF($Z2184="","",INDEX($AO$2:$AO$2000,$Z2184))</f>
      </c>
      <c r="BG2184">
        <f>IF($Z2184="","",INDEX($AP$2:$AP$2000,$Z2184))</f>
      </c>
      <c r="BH2184">
        <f>IF($Z2184="","",INDEX($AQ$2:$AQ$2000,$Z2184))</f>
      </c>
      <c r="BI2184">
        <f>IF($Z2184="","",INDEX($AR$2:$AR$2000,$Z2184))</f>
      </c>
      <c r="BJ2184">
        <f>IF($Z2184="","",INDEX($AS$2:$AS$2000,$Z2184))</f>
      </c>
      <c r="BK2184">
        <f>IF($Z2184="","",INDEX($AT$2:$AT$2000,$Z2184))</f>
      </c>
      <c r="BL2184">
        <f>IF($Z2184="","",INDEX($AU$2:$AU$2000,$Z2184))</f>
      </c>
      <c r="BM2184">
        <f>IF($Z2184="","",INDEX($AV$2:$AV$2000,$Z2184))</f>
      </c>
      <c r="BN2184">
        <f>IF($Z2184="","",INDEX($AW$2:$AW$2000,$Z2184))</f>
      </c>
      <c r="BO2184">
        <f>IF($Z2184="","",INDEX($AX$2:$AX$2000,$Z2184))</f>
      </c>
      <c r="BP2184">
        <f>IF($Z2184="","",INDEX($AY$2:$AY$2000,$Z2184))</f>
      </c>
      <c r="BQ2184">
        <f>IF($Z2184="","",INDEX($AZ$2:$AZ$2000,$Z2184))</f>
      </c>
      <c r="BR2184">
        <f>IF($Z2184="","",INDEX($BA$2:$BA$2000,$Z2184))</f>
      </c>
      <c r="BS2184">
        <f>IF($Z2184="","",INDEX($BB$2:$BB$2000,$Z2184))</f>
      </c>
      <c r="BT2184">
        <f>IF($Z2184="","",INDEX($BC$2:$BC$2000,$Z2184))</f>
      </c>
      <c r="BY2184" t="str">
        <f>IF($Y2184="","",INDEX($AH$2:$AH$2000,$Y2184)&amp;"")</f>
      </c>
      <c r="BZ2184" t="str">
        <f>IF($Z2184="","",INDEX($AH$2:$AH$2000,$Z2184)&amp;"")</f>
      </c>
      <c r="CA2184">
        <f>IF($Y2184="","",INDEX($BV$2:$BV$2000,$Y2184))</f>
      </c>
      <c r="CB2184">
        <f>IF($Z2184="","",INDEX($BV$2:$BV$2000,$Z2184))</f>
      </c>
    </row>
    <row r="2185">
      <c r="T2185">
        <f>IF($Y2185="","",INDEX($B$2:$B$2000,$Y2185))</f>
      </c>
      <c r="U2185">
        <f>IF($Z2185="","",INDEX($B$2:$B$2000,$Z2185))</f>
      </c>
      <c r="V2185">
        <f>IF(OR($T2185="",$U2185=""),"",$U2185-$T2185)</f>
      </c>
      <c r="W2185" t="str">
        <f>IF(TRIM(INDEX(connections!$A:$A,ROW()))="","",TRIM(INDEX(connections!$A:$A,ROW())))</f>
      </c>
      <c r="X2185" t="str">
        <f>IF($W2185="","",TRIM(INDEX(connections!$B:$B,ROW())))</f>
      </c>
      <c r="Y2185">
        <f>IF($W2185="","",IFERROR(MATCH($W2185,$A$2:$A$2000,0),""))</f>
      </c>
      <c r="Z2185">
        <f>IF($X2185="","",IFERROR(MATCH($X2185,$A$2:$A$2000,0),""))</f>
      </c>
      <c r="AA2185" t="str">
        <f>IF($Y2185="","",INDEX($P$2:$P$2000,$Y2185))</f>
      </c>
      <c r="AB2185" t="str">
        <f>IF($Z2185="","",INDEX($P$2:$P$2000,$Z2185))</f>
      </c>
      <c r="AC2185">
        <f>IF(AND($AA2185="Yes",$AB2185="Yes"),1,"")</f>
      </c>
      <c r="AD2185">
        <f>IF(OR($Y2185="",$Z2185=""),"",IF(INDEX($C$2:$C$2000,$Y2185)=INDEX($C$2:$C$2000,$Z2185),0,1))</f>
      </c>
      <c r="AE2185">
        <f>IF($AC2185&lt;&gt;1,"",IF(AND(INDEX($AG$2:$AG$2000,$Y2185)=1,INDEX($AG$2:$AG$2000,$Z2185)=1),1,""))</f>
      </c>
      <c r="BF2185">
        <f>IF($Z2185="","",INDEX($AO$2:$AO$2000,$Z2185))</f>
      </c>
      <c r="BG2185">
        <f>IF($Z2185="","",INDEX($AP$2:$AP$2000,$Z2185))</f>
      </c>
      <c r="BH2185">
        <f>IF($Z2185="","",INDEX($AQ$2:$AQ$2000,$Z2185))</f>
      </c>
      <c r="BI2185">
        <f>IF($Z2185="","",INDEX($AR$2:$AR$2000,$Z2185))</f>
      </c>
      <c r="BJ2185">
        <f>IF($Z2185="","",INDEX($AS$2:$AS$2000,$Z2185))</f>
      </c>
      <c r="BK2185">
        <f>IF($Z2185="","",INDEX($AT$2:$AT$2000,$Z2185))</f>
      </c>
      <c r="BL2185">
        <f>IF($Z2185="","",INDEX($AU$2:$AU$2000,$Z2185))</f>
      </c>
      <c r="BM2185">
        <f>IF($Z2185="","",INDEX($AV$2:$AV$2000,$Z2185))</f>
      </c>
      <c r="BN2185">
        <f>IF($Z2185="","",INDEX($AW$2:$AW$2000,$Z2185))</f>
      </c>
      <c r="BO2185">
        <f>IF($Z2185="","",INDEX($AX$2:$AX$2000,$Z2185))</f>
      </c>
      <c r="BP2185">
        <f>IF($Z2185="","",INDEX($AY$2:$AY$2000,$Z2185))</f>
      </c>
      <c r="BQ2185">
        <f>IF($Z2185="","",INDEX($AZ$2:$AZ$2000,$Z2185))</f>
      </c>
      <c r="BR2185">
        <f>IF($Z2185="","",INDEX($BA$2:$BA$2000,$Z2185))</f>
      </c>
      <c r="BS2185">
        <f>IF($Z2185="","",INDEX($BB$2:$BB$2000,$Z2185))</f>
      </c>
      <c r="BT2185">
        <f>IF($Z2185="","",INDEX($BC$2:$BC$2000,$Z2185))</f>
      </c>
      <c r="BY2185" t="str">
        <f>IF($Y2185="","",INDEX($AH$2:$AH$2000,$Y2185)&amp;"")</f>
      </c>
      <c r="BZ2185" t="str">
        <f>IF($Z2185="","",INDEX($AH$2:$AH$2000,$Z2185)&amp;"")</f>
      </c>
      <c r="CA2185">
        <f>IF($Y2185="","",INDEX($BV$2:$BV$2000,$Y2185))</f>
      </c>
      <c r="CB2185">
        <f>IF($Z2185="","",INDEX($BV$2:$BV$2000,$Z2185))</f>
      </c>
    </row>
    <row r="2186">
      <c r="T2186">
        <f>IF($Y2186="","",INDEX($B$2:$B$2000,$Y2186))</f>
      </c>
      <c r="U2186">
        <f>IF($Z2186="","",INDEX($B$2:$B$2000,$Z2186))</f>
      </c>
      <c r="V2186">
        <f>IF(OR($T2186="",$U2186=""),"",$U2186-$T2186)</f>
      </c>
      <c r="W2186" t="str">
        <f>IF(TRIM(INDEX(connections!$A:$A,ROW()))="","",TRIM(INDEX(connections!$A:$A,ROW())))</f>
      </c>
      <c r="X2186" t="str">
        <f>IF($W2186="","",TRIM(INDEX(connections!$B:$B,ROW())))</f>
      </c>
      <c r="Y2186">
        <f>IF($W2186="","",IFERROR(MATCH($W2186,$A$2:$A$2000,0),""))</f>
      </c>
      <c r="Z2186">
        <f>IF($X2186="","",IFERROR(MATCH($X2186,$A$2:$A$2000,0),""))</f>
      </c>
      <c r="AA2186" t="str">
        <f>IF($Y2186="","",INDEX($P$2:$P$2000,$Y2186))</f>
      </c>
      <c r="AB2186" t="str">
        <f>IF($Z2186="","",INDEX($P$2:$P$2000,$Z2186))</f>
      </c>
      <c r="AC2186">
        <f>IF(AND($AA2186="Yes",$AB2186="Yes"),1,"")</f>
      </c>
      <c r="AD2186">
        <f>IF(OR($Y2186="",$Z2186=""),"",IF(INDEX($C$2:$C$2000,$Y2186)=INDEX($C$2:$C$2000,$Z2186),0,1))</f>
      </c>
      <c r="AE2186">
        <f>IF($AC2186&lt;&gt;1,"",IF(AND(INDEX($AG$2:$AG$2000,$Y2186)=1,INDEX($AG$2:$AG$2000,$Z2186)=1),1,""))</f>
      </c>
      <c r="BF2186">
        <f>IF($Z2186="","",INDEX($AO$2:$AO$2000,$Z2186))</f>
      </c>
      <c r="BG2186">
        <f>IF($Z2186="","",INDEX($AP$2:$AP$2000,$Z2186))</f>
      </c>
      <c r="BH2186">
        <f>IF($Z2186="","",INDEX($AQ$2:$AQ$2000,$Z2186))</f>
      </c>
      <c r="BI2186">
        <f>IF($Z2186="","",INDEX($AR$2:$AR$2000,$Z2186))</f>
      </c>
      <c r="BJ2186">
        <f>IF($Z2186="","",INDEX($AS$2:$AS$2000,$Z2186))</f>
      </c>
      <c r="BK2186">
        <f>IF($Z2186="","",INDEX($AT$2:$AT$2000,$Z2186))</f>
      </c>
      <c r="BL2186">
        <f>IF($Z2186="","",INDEX($AU$2:$AU$2000,$Z2186))</f>
      </c>
      <c r="BM2186">
        <f>IF($Z2186="","",INDEX($AV$2:$AV$2000,$Z2186))</f>
      </c>
      <c r="BN2186">
        <f>IF($Z2186="","",INDEX($AW$2:$AW$2000,$Z2186))</f>
      </c>
      <c r="BO2186">
        <f>IF($Z2186="","",INDEX($AX$2:$AX$2000,$Z2186))</f>
      </c>
      <c r="BP2186">
        <f>IF($Z2186="","",INDEX($AY$2:$AY$2000,$Z2186))</f>
      </c>
      <c r="BQ2186">
        <f>IF($Z2186="","",INDEX($AZ$2:$AZ$2000,$Z2186))</f>
      </c>
      <c r="BR2186">
        <f>IF($Z2186="","",INDEX($BA$2:$BA$2000,$Z2186))</f>
      </c>
      <c r="BS2186">
        <f>IF($Z2186="","",INDEX($BB$2:$BB$2000,$Z2186))</f>
      </c>
      <c r="BT2186">
        <f>IF($Z2186="","",INDEX($BC$2:$BC$2000,$Z2186))</f>
      </c>
      <c r="BY2186" t="str">
        <f>IF($Y2186="","",INDEX($AH$2:$AH$2000,$Y2186)&amp;"")</f>
      </c>
      <c r="BZ2186" t="str">
        <f>IF($Z2186="","",INDEX($AH$2:$AH$2000,$Z2186)&amp;"")</f>
      </c>
      <c r="CA2186">
        <f>IF($Y2186="","",INDEX($BV$2:$BV$2000,$Y2186))</f>
      </c>
      <c r="CB2186">
        <f>IF($Z2186="","",INDEX($BV$2:$BV$2000,$Z2186))</f>
      </c>
    </row>
    <row r="2187">
      <c r="T2187">
        <f>IF($Y2187="","",INDEX($B$2:$B$2000,$Y2187))</f>
      </c>
      <c r="U2187">
        <f>IF($Z2187="","",INDEX($B$2:$B$2000,$Z2187))</f>
      </c>
      <c r="V2187">
        <f>IF(OR($T2187="",$U2187=""),"",$U2187-$T2187)</f>
      </c>
      <c r="W2187" t="str">
        <f>IF(TRIM(INDEX(connections!$A:$A,ROW()))="","",TRIM(INDEX(connections!$A:$A,ROW())))</f>
      </c>
      <c r="X2187" t="str">
        <f>IF($W2187="","",TRIM(INDEX(connections!$B:$B,ROW())))</f>
      </c>
      <c r="Y2187">
        <f>IF($W2187="","",IFERROR(MATCH($W2187,$A$2:$A$2000,0),""))</f>
      </c>
      <c r="Z2187">
        <f>IF($X2187="","",IFERROR(MATCH($X2187,$A$2:$A$2000,0),""))</f>
      </c>
      <c r="AA2187" t="str">
        <f>IF($Y2187="","",INDEX($P$2:$P$2000,$Y2187))</f>
      </c>
      <c r="AB2187" t="str">
        <f>IF($Z2187="","",INDEX($P$2:$P$2000,$Z2187))</f>
      </c>
      <c r="AC2187">
        <f>IF(AND($AA2187="Yes",$AB2187="Yes"),1,"")</f>
      </c>
      <c r="AD2187">
        <f>IF(OR($Y2187="",$Z2187=""),"",IF(INDEX($C$2:$C$2000,$Y2187)=INDEX($C$2:$C$2000,$Z2187),0,1))</f>
      </c>
      <c r="AE2187">
        <f>IF($AC2187&lt;&gt;1,"",IF(AND(INDEX($AG$2:$AG$2000,$Y2187)=1,INDEX($AG$2:$AG$2000,$Z2187)=1),1,""))</f>
      </c>
      <c r="BF2187">
        <f>IF($Z2187="","",INDEX($AO$2:$AO$2000,$Z2187))</f>
      </c>
      <c r="BG2187">
        <f>IF($Z2187="","",INDEX($AP$2:$AP$2000,$Z2187))</f>
      </c>
      <c r="BH2187">
        <f>IF($Z2187="","",INDEX($AQ$2:$AQ$2000,$Z2187))</f>
      </c>
      <c r="BI2187">
        <f>IF($Z2187="","",INDEX($AR$2:$AR$2000,$Z2187))</f>
      </c>
      <c r="BJ2187">
        <f>IF($Z2187="","",INDEX($AS$2:$AS$2000,$Z2187))</f>
      </c>
      <c r="BK2187">
        <f>IF($Z2187="","",INDEX($AT$2:$AT$2000,$Z2187))</f>
      </c>
      <c r="BL2187">
        <f>IF($Z2187="","",INDEX($AU$2:$AU$2000,$Z2187))</f>
      </c>
      <c r="BM2187">
        <f>IF($Z2187="","",INDEX($AV$2:$AV$2000,$Z2187))</f>
      </c>
      <c r="BN2187">
        <f>IF($Z2187="","",INDEX($AW$2:$AW$2000,$Z2187))</f>
      </c>
      <c r="BO2187">
        <f>IF($Z2187="","",INDEX($AX$2:$AX$2000,$Z2187))</f>
      </c>
      <c r="BP2187">
        <f>IF($Z2187="","",INDEX($AY$2:$AY$2000,$Z2187))</f>
      </c>
      <c r="BQ2187">
        <f>IF($Z2187="","",INDEX($AZ$2:$AZ$2000,$Z2187))</f>
      </c>
      <c r="BR2187">
        <f>IF($Z2187="","",INDEX($BA$2:$BA$2000,$Z2187))</f>
      </c>
      <c r="BS2187">
        <f>IF($Z2187="","",INDEX($BB$2:$BB$2000,$Z2187))</f>
      </c>
      <c r="BT2187">
        <f>IF($Z2187="","",INDEX($BC$2:$BC$2000,$Z2187))</f>
      </c>
      <c r="BY2187" t="str">
        <f>IF($Y2187="","",INDEX($AH$2:$AH$2000,$Y2187)&amp;"")</f>
      </c>
      <c r="BZ2187" t="str">
        <f>IF($Z2187="","",INDEX($AH$2:$AH$2000,$Z2187)&amp;"")</f>
      </c>
      <c r="CA2187">
        <f>IF($Y2187="","",INDEX($BV$2:$BV$2000,$Y2187))</f>
      </c>
      <c r="CB2187">
        <f>IF($Z2187="","",INDEX($BV$2:$BV$2000,$Z2187))</f>
      </c>
    </row>
    <row r="2188">
      <c r="T2188">
        <f>IF($Y2188="","",INDEX($B$2:$B$2000,$Y2188))</f>
      </c>
      <c r="U2188">
        <f>IF($Z2188="","",INDEX($B$2:$B$2000,$Z2188))</f>
      </c>
      <c r="V2188">
        <f>IF(OR($T2188="",$U2188=""),"",$U2188-$T2188)</f>
      </c>
      <c r="W2188" t="str">
        <f>IF(TRIM(INDEX(connections!$A:$A,ROW()))="","",TRIM(INDEX(connections!$A:$A,ROW())))</f>
      </c>
      <c r="X2188" t="str">
        <f>IF($W2188="","",TRIM(INDEX(connections!$B:$B,ROW())))</f>
      </c>
      <c r="Y2188">
        <f>IF($W2188="","",IFERROR(MATCH($W2188,$A$2:$A$2000,0),""))</f>
      </c>
      <c r="Z2188">
        <f>IF($X2188="","",IFERROR(MATCH($X2188,$A$2:$A$2000,0),""))</f>
      </c>
      <c r="AA2188" t="str">
        <f>IF($Y2188="","",INDEX($P$2:$P$2000,$Y2188))</f>
      </c>
      <c r="AB2188" t="str">
        <f>IF($Z2188="","",INDEX($P$2:$P$2000,$Z2188))</f>
      </c>
      <c r="AC2188">
        <f>IF(AND($AA2188="Yes",$AB2188="Yes"),1,"")</f>
      </c>
      <c r="AD2188">
        <f>IF(OR($Y2188="",$Z2188=""),"",IF(INDEX($C$2:$C$2000,$Y2188)=INDEX($C$2:$C$2000,$Z2188),0,1))</f>
      </c>
      <c r="AE2188">
        <f>IF($AC2188&lt;&gt;1,"",IF(AND(INDEX($AG$2:$AG$2000,$Y2188)=1,INDEX($AG$2:$AG$2000,$Z2188)=1),1,""))</f>
      </c>
      <c r="BF2188">
        <f>IF($Z2188="","",INDEX($AO$2:$AO$2000,$Z2188))</f>
      </c>
      <c r="BG2188">
        <f>IF($Z2188="","",INDEX($AP$2:$AP$2000,$Z2188))</f>
      </c>
      <c r="BH2188">
        <f>IF($Z2188="","",INDEX($AQ$2:$AQ$2000,$Z2188))</f>
      </c>
      <c r="BI2188">
        <f>IF($Z2188="","",INDEX($AR$2:$AR$2000,$Z2188))</f>
      </c>
      <c r="BJ2188">
        <f>IF($Z2188="","",INDEX($AS$2:$AS$2000,$Z2188))</f>
      </c>
      <c r="BK2188">
        <f>IF($Z2188="","",INDEX($AT$2:$AT$2000,$Z2188))</f>
      </c>
      <c r="BL2188">
        <f>IF($Z2188="","",INDEX($AU$2:$AU$2000,$Z2188))</f>
      </c>
      <c r="BM2188">
        <f>IF($Z2188="","",INDEX($AV$2:$AV$2000,$Z2188))</f>
      </c>
      <c r="BN2188">
        <f>IF($Z2188="","",INDEX($AW$2:$AW$2000,$Z2188))</f>
      </c>
      <c r="BO2188">
        <f>IF($Z2188="","",INDEX($AX$2:$AX$2000,$Z2188))</f>
      </c>
      <c r="BP2188">
        <f>IF($Z2188="","",INDEX($AY$2:$AY$2000,$Z2188))</f>
      </c>
      <c r="BQ2188">
        <f>IF($Z2188="","",INDEX($AZ$2:$AZ$2000,$Z2188))</f>
      </c>
      <c r="BR2188">
        <f>IF($Z2188="","",INDEX($BA$2:$BA$2000,$Z2188))</f>
      </c>
      <c r="BS2188">
        <f>IF($Z2188="","",INDEX($BB$2:$BB$2000,$Z2188))</f>
      </c>
      <c r="BT2188">
        <f>IF($Z2188="","",INDEX($BC$2:$BC$2000,$Z2188))</f>
      </c>
      <c r="BY2188" t="str">
        <f>IF($Y2188="","",INDEX($AH$2:$AH$2000,$Y2188)&amp;"")</f>
      </c>
      <c r="BZ2188" t="str">
        <f>IF($Z2188="","",INDEX($AH$2:$AH$2000,$Z2188)&amp;"")</f>
      </c>
      <c r="CA2188">
        <f>IF($Y2188="","",INDEX($BV$2:$BV$2000,$Y2188))</f>
      </c>
      <c r="CB2188">
        <f>IF($Z2188="","",INDEX($BV$2:$BV$2000,$Z2188))</f>
      </c>
    </row>
    <row r="2189">
      <c r="T2189">
        <f>IF($Y2189="","",INDEX($B$2:$B$2000,$Y2189))</f>
      </c>
      <c r="U2189">
        <f>IF($Z2189="","",INDEX($B$2:$B$2000,$Z2189))</f>
      </c>
      <c r="V2189">
        <f>IF(OR($T2189="",$U2189=""),"",$U2189-$T2189)</f>
      </c>
      <c r="W2189" t="str">
        <f>IF(TRIM(INDEX(connections!$A:$A,ROW()))="","",TRIM(INDEX(connections!$A:$A,ROW())))</f>
      </c>
      <c r="X2189" t="str">
        <f>IF($W2189="","",TRIM(INDEX(connections!$B:$B,ROW())))</f>
      </c>
      <c r="Y2189">
        <f>IF($W2189="","",IFERROR(MATCH($W2189,$A$2:$A$2000,0),""))</f>
      </c>
      <c r="Z2189">
        <f>IF($X2189="","",IFERROR(MATCH($X2189,$A$2:$A$2000,0),""))</f>
      </c>
      <c r="AA2189" t="str">
        <f>IF($Y2189="","",INDEX($P$2:$P$2000,$Y2189))</f>
      </c>
      <c r="AB2189" t="str">
        <f>IF($Z2189="","",INDEX($P$2:$P$2000,$Z2189))</f>
      </c>
      <c r="AC2189">
        <f>IF(AND($AA2189="Yes",$AB2189="Yes"),1,"")</f>
      </c>
      <c r="AD2189">
        <f>IF(OR($Y2189="",$Z2189=""),"",IF(INDEX($C$2:$C$2000,$Y2189)=INDEX($C$2:$C$2000,$Z2189),0,1))</f>
      </c>
      <c r="AE2189">
        <f>IF($AC2189&lt;&gt;1,"",IF(AND(INDEX($AG$2:$AG$2000,$Y2189)=1,INDEX($AG$2:$AG$2000,$Z2189)=1),1,""))</f>
      </c>
      <c r="BF2189">
        <f>IF($Z2189="","",INDEX($AO$2:$AO$2000,$Z2189))</f>
      </c>
      <c r="BG2189">
        <f>IF($Z2189="","",INDEX($AP$2:$AP$2000,$Z2189))</f>
      </c>
      <c r="BH2189">
        <f>IF($Z2189="","",INDEX($AQ$2:$AQ$2000,$Z2189))</f>
      </c>
      <c r="BI2189">
        <f>IF($Z2189="","",INDEX($AR$2:$AR$2000,$Z2189))</f>
      </c>
      <c r="BJ2189">
        <f>IF($Z2189="","",INDEX($AS$2:$AS$2000,$Z2189))</f>
      </c>
      <c r="BK2189">
        <f>IF($Z2189="","",INDEX($AT$2:$AT$2000,$Z2189))</f>
      </c>
      <c r="BL2189">
        <f>IF($Z2189="","",INDEX($AU$2:$AU$2000,$Z2189))</f>
      </c>
      <c r="BM2189">
        <f>IF($Z2189="","",INDEX($AV$2:$AV$2000,$Z2189))</f>
      </c>
      <c r="BN2189">
        <f>IF($Z2189="","",INDEX($AW$2:$AW$2000,$Z2189))</f>
      </c>
      <c r="BO2189">
        <f>IF($Z2189="","",INDEX($AX$2:$AX$2000,$Z2189))</f>
      </c>
      <c r="BP2189">
        <f>IF($Z2189="","",INDEX($AY$2:$AY$2000,$Z2189))</f>
      </c>
      <c r="BQ2189">
        <f>IF($Z2189="","",INDEX($AZ$2:$AZ$2000,$Z2189))</f>
      </c>
      <c r="BR2189">
        <f>IF($Z2189="","",INDEX($BA$2:$BA$2000,$Z2189))</f>
      </c>
      <c r="BS2189">
        <f>IF($Z2189="","",INDEX($BB$2:$BB$2000,$Z2189))</f>
      </c>
      <c r="BT2189">
        <f>IF($Z2189="","",INDEX($BC$2:$BC$2000,$Z2189))</f>
      </c>
      <c r="BY2189" t="str">
        <f>IF($Y2189="","",INDEX($AH$2:$AH$2000,$Y2189)&amp;"")</f>
      </c>
      <c r="BZ2189" t="str">
        <f>IF($Z2189="","",INDEX($AH$2:$AH$2000,$Z2189)&amp;"")</f>
      </c>
      <c r="CA2189">
        <f>IF($Y2189="","",INDEX($BV$2:$BV$2000,$Y2189))</f>
      </c>
      <c r="CB2189">
        <f>IF($Z2189="","",INDEX($BV$2:$BV$2000,$Z2189))</f>
      </c>
    </row>
    <row r="2190">
      <c r="T2190">
        <f>IF($Y2190="","",INDEX($B$2:$B$2000,$Y2190))</f>
      </c>
      <c r="U2190">
        <f>IF($Z2190="","",INDEX($B$2:$B$2000,$Z2190))</f>
      </c>
      <c r="V2190">
        <f>IF(OR($T2190="",$U2190=""),"",$U2190-$T2190)</f>
      </c>
      <c r="W2190" t="str">
        <f>IF(TRIM(INDEX(connections!$A:$A,ROW()))="","",TRIM(INDEX(connections!$A:$A,ROW())))</f>
      </c>
      <c r="X2190" t="str">
        <f>IF($W2190="","",TRIM(INDEX(connections!$B:$B,ROW())))</f>
      </c>
      <c r="Y2190">
        <f>IF($W2190="","",IFERROR(MATCH($W2190,$A$2:$A$2000,0),""))</f>
      </c>
      <c r="Z2190">
        <f>IF($X2190="","",IFERROR(MATCH($X2190,$A$2:$A$2000,0),""))</f>
      </c>
      <c r="AA2190" t="str">
        <f>IF($Y2190="","",INDEX($P$2:$P$2000,$Y2190))</f>
      </c>
      <c r="AB2190" t="str">
        <f>IF($Z2190="","",INDEX($P$2:$P$2000,$Z2190))</f>
      </c>
      <c r="AC2190">
        <f>IF(AND($AA2190="Yes",$AB2190="Yes"),1,"")</f>
      </c>
      <c r="AD2190">
        <f>IF(OR($Y2190="",$Z2190=""),"",IF(INDEX($C$2:$C$2000,$Y2190)=INDEX($C$2:$C$2000,$Z2190),0,1))</f>
      </c>
      <c r="AE2190">
        <f>IF($AC2190&lt;&gt;1,"",IF(AND(INDEX($AG$2:$AG$2000,$Y2190)=1,INDEX($AG$2:$AG$2000,$Z2190)=1),1,""))</f>
      </c>
      <c r="BF2190">
        <f>IF($Z2190="","",INDEX($AO$2:$AO$2000,$Z2190))</f>
      </c>
      <c r="BG2190">
        <f>IF($Z2190="","",INDEX($AP$2:$AP$2000,$Z2190))</f>
      </c>
      <c r="BH2190">
        <f>IF($Z2190="","",INDEX($AQ$2:$AQ$2000,$Z2190))</f>
      </c>
      <c r="BI2190">
        <f>IF($Z2190="","",INDEX($AR$2:$AR$2000,$Z2190))</f>
      </c>
      <c r="BJ2190">
        <f>IF($Z2190="","",INDEX($AS$2:$AS$2000,$Z2190))</f>
      </c>
      <c r="BK2190">
        <f>IF($Z2190="","",INDEX($AT$2:$AT$2000,$Z2190))</f>
      </c>
      <c r="BL2190">
        <f>IF($Z2190="","",INDEX($AU$2:$AU$2000,$Z2190))</f>
      </c>
      <c r="BM2190">
        <f>IF($Z2190="","",INDEX($AV$2:$AV$2000,$Z2190))</f>
      </c>
      <c r="BN2190">
        <f>IF($Z2190="","",INDEX($AW$2:$AW$2000,$Z2190))</f>
      </c>
      <c r="BO2190">
        <f>IF($Z2190="","",INDEX($AX$2:$AX$2000,$Z2190))</f>
      </c>
      <c r="BP2190">
        <f>IF($Z2190="","",INDEX($AY$2:$AY$2000,$Z2190))</f>
      </c>
      <c r="BQ2190">
        <f>IF($Z2190="","",INDEX($AZ$2:$AZ$2000,$Z2190))</f>
      </c>
      <c r="BR2190">
        <f>IF($Z2190="","",INDEX($BA$2:$BA$2000,$Z2190))</f>
      </c>
      <c r="BS2190">
        <f>IF($Z2190="","",INDEX($BB$2:$BB$2000,$Z2190))</f>
      </c>
      <c r="BT2190">
        <f>IF($Z2190="","",INDEX($BC$2:$BC$2000,$Z2190))</f>
      </c>
      <c r="BY2190" t="str">
        <f>IF($Y2190="","",INDEX($AH$2:$AH$2000,$Y2190)&amp;"")</f>
      </c>
      <c r="BZ2190" t="str">
        <f>IF($Z2190="","",INDEX($AH$2:$AH$2000,$Z2190)&amp;"")</f>
      </c>
      <c r="CA2190">
        <f>IF($Y2190="","",INDEX($BV$2:$BV$2000,$Y2190))</f>
      </c>
      <c r="CB2190">
        <f>IF($Z2190="","",INDEX($BV$2:$BV$2000,$Z2190))</f>
      </c>
    </row>
    <row r="2191">
      <c r="T2191">
        <f>IF($Y2191="","",INDEX($B$2:$B$2000,$Y2191))</f>
      </c>
      <c r="U2191">
        <f>IF($Z2191="","",INDEX($B$2:$B$2000,$Z2191))</f>
      </c>
      <c r="V2191">
        <f>IF(OR($T2191="",$U2191=""),"",$U2191-$T2191)</f>
      </c>
      <c r="W2191" t="str">
        <f>IF(TRIM(INDEX(connections!$A:$A,ROW()))="","",TRIM(INDEX(connections!$A:$A,ROW())))</f>
      </c>
      <c r="X2191" t="str">
        <f>IF($W2191="","",TRIM(INDEX(connections!$B:$B,ROW())))</f>
      </c>
      <c r="Y2191">
        <f>IF($W2191="","",IFERROR(MATCH($W2191,$A$2:$A$2000,0),""))</f>
      </c>
      <c r="Z2191">
        <f>IF($X2191="","",IFERROR(MATCH($X2191,$A$2:$A$2000,0),""))</f>
      </c>
      <c r="AA2191" t="str">
        <f>IF($Y2191="","",INDEX($P$2:$P$2000,$Y2191))</f>
      </c>
      <c r="AB2191" t="str">
        <f>IF($Z2191="","",INDEX($P$2:$P$2000,$Z2191))</f>
      </c>
      <c r="AC2191">
        <f>IF(AND($AA2191="Yes",$AB2191="Yes"),1,"")</f>
      </c>
      <c r="AD2191">
        <f>IF(OR($Y2191="",$Z2191=""),"",IF(INDEX($C$2:$C$2000,$Y2191)=INDEX($C$2:$C$2000,$Z2191),0,1))</f>
      </c>
      <c r="AE2191">
        <f>IF($AC2191&lt;&gt;1,"",IF(AND(INDEX($AG$2:$AG$2000,$Y2191)=1,INDEX($AG$2:$AG$2000,$Z2191)=1),1,""))</f>
      </c>
      <c r="BF2191">
        <f>IF($Z2191="","",INDEX($AO$2:$AO$2000,$Z2191))</f>
      </c>
      <c r="BG2191">
        <f>IF($Z2191="","",INDEX($AP$2:$AP$2000,$Z2191))</f>
      </c>
      <c r="BH2191">
        <f>IF($Z2191="","",INDEX($AQ$2:$AQ$2000,$Z2191))</f>
      </c>
      <c r="BI2191">
        <f>IF($Z2191="","",INDEX($AR$2:$AR$2000,$Z2191))</f>
      </c>
      <c r="BJ2191">
        <f>IF($Z2191="","",INDEX($AS$2:$AS$2000,$Z2191))</f>
      </c>
      <c r="BK2191">
        <f>IF($Z2191="","",INDEX($AT$2:$AT$2000,$Z2191))</f>
      </c>
      <c r="BL2191">
        <f>IF($Z2191="","",INDEX($AU$2:$AU$2000,$Z2191))</f>
      </c>
      <c r="BM2191">
        <f>IF($Z2191="","",INDEX($AV$2:$AV$2000,$Z2191))</f>
      </c>
      <c r="BN2191">
        <f>IF($Z2191="","",INDEX($AW$2:$AW$2000,$Z2191))</f>
      </c>
      <c r="BO2191">
        <f>IF($Z2191="","",INDEX($AX$2:$AX$2000,$Z2191))</f>
      </c>
      <c r="BP2191">
        <f>IF($Z2191="","",INDEX($AY$2:$AY$2000,$Z2191))</f>
      </c>
      <c r="BQ2191">
        <f>IF($Z2191="","",INDEX($AZ$2:$AZ$2000,$Z2191))</f>
      </c>
      <c r="BR2191">
        <f>IF($Z2191="","",INDEX($BA$2:$BA$2000,$Z2191))</f>
      </c>
      <c r="BS2191">
        <f>IF($Z2191="","",INDEX($BB$2:$BB$2000,$Z2191))</f>
      </c>
      <c r="BT2191">
        <f>IF($Z2191="","",INDEX($BC$2:$BC$2000,$Z2191))</f>
      </c>
      <c r="BY2191" t="str">
        <f>IF($Y2191="","",INDEX($AH$2:$AH$2000,$Y2191)&amp;"")</f>
      </c>
      <c r="BZ2191" t="str">
        <f>IF($Z2191="","",INDEX($AH$2:$AH$2000,$Z2191)&amp;"")</f>
      </c>
      <c r="CA2191">
        <f>IF($Y2191="","",INDEX($BV$2:$BV$2000,$Y2191))</f>
      </c>
      <c r="CB2191">
        <f>IF($Z2191="","",INDEX($BV$2:$BV$2000,$Z2191))</f>
      </c>
    </row>
    <row r="2192">
      <c r="T2192">
        <f>IF($Y2192="","",INDEX($B$2:$B$2000,$Y2192))</f>
      </c>
      <c r="U2192">
        <f>IF($Z2192="","",INDEX($B$2:$B$2000,$Z2192))</f>
      </c>
      <c r="V2192">
        <f>IF(OR($T2192="",$U2192=""),"",$U2192-$T2192)</f>
      </c>
      <c r="W2192" t="str">
        <f>IF(TRIM(INDEX(connections!$A:$A,ROW()))="","",TRIM(INDEX(connections!$A:$A,ROW())))</f>
      </c>
      <c r="X2192" t="str">
        <f>IF($W2192="","",TRIM(INDEX(connections!$B:$B,ROW())))</f>
      </c>
      <c r="Y2192">
        <f>IF($W2192="","",IFERROR(MATCH($W2192,$A$2:$A$2000,0),""))</f>
      </c>
      <c r="Z2192">
        <f>IF($X2192="","",IFERROR(MATCH($X2192,$A$2:$A$2000,0),""))</f>
      </c>
      <c r="AA2192" t="str">
        <f>IF($Y2192="","",INDEX($P$2:$P$2000,$Y2192))</f>
      </c>
      <c r="AB2192" t="str">
        <f>IF($Z2192="","",INDEX($P$2:$P$2000,$Z2192))</f>
      </c>
      <c r="AC2192">
        <f>IF(AND($AA2192="Yes",$AB2192="Yes"),1,"")</f>
      </c>
      <c r="AD2192">
        <f>IF(OR($Y2192="",$Z2192=""),"",IF(INDEX($C$2:$C$2000,$Y2192)=INDEX($C$2:$C$2000,$Z2192),0,1))</f>
      </c>
      <c r="AE2192">
        <f>IF($AC2192&lt;&gt;1,"",IF(AND(INDEX($AG$2:$AG$2000,$Y2192)=1,INDEX($AG$2:$AG$2000,$Z2192)=1),1,""))</f>
      </c>
      <c r="BF2192">
        <f>IF($Z2192="","",INDEX($AO$2:$AO$2000,$Z2192))</f>
      </c>
      <c r="BG2192">
        <f>IF($Z2192="","",INDEX($AP$2:$AP$2000,$Z2192))</f>
      </c>
      <c r="BH2192">
        <f>IF($Z2192="","",INDEX($AQ$2:$AQ$2000,$Z2192))</f>
      </c>
      <c r="BI2192">
        <f>IF($Z2192="","",INDEX($AR$2:$AR$2000,$Z2192))</f>
      </c>
      <c r="BJ2192">
        <f>IF($Z2192="","",INDEX($AS$2:$AS$2000,$Z2192))</f>
      </c>
      <c r="BK2192">
        <f>IF($Z2192="","",INDEX($AT$2:$AT$2000,$Z2192))</f>
      </c>
      <c r="BL2192">
        <f>IF($Z2192="","",INDEX($AU$2:$AU$2000,$Z2192))</f>
      </c>
      <c r="BM2192">
        <f>IF($Z2192="","",INDEX($AV$2:$AV$2000,$Z2192))</f>
      </c>
      <c r="BN2192">
        <f>IF($Z2192="","",INDEX($AW$2:$AW$2000,$Z2192))</f>
      </c>
      <c r="BO2192">
        <f>IF($Z2192="","",INDEX($AX$2:$AX$2000,$Z2192))</f>
      </c>
      <c r="BP2192">
        <f>IF($Z2192="","",INDEX($AY$2:$AY$2000,$Z2192))</f>
      </c>
      <c r="BQ2192">
        <f>IF($Z2192="","",INDEX($AZ$2:$AZ$2000,$Z2192))</f>
      </c>
      <c r="BR2192">
        <f>IF($Z2192="","",INDEX($BA$2:$BA$2000,$Z2192))</f>
      </c>
      <c r="BS2192">
        <f>IF($Z2192="","",INDEX($BB$2:$BB$2000,$Z2192))</f>
      </c>
      <c r="BT2192">
        <f>IF($Z2192="","",INDEX($BC$2:$BC$2000,$Z2192))</f>
      </c>
      <c r="BY2192" t="str">
        <f>IF($Y2192="","",INDEX($AH$2:$AH$2000,$Y2192)&amp;"")</f>
      </c>
      <c r="BZ2192" t="str">
        <f>IF($Z2192="","",INDEX($AH$2:$AH$2000,$Z2192)&amp;"")</f>
      </c>
      <c r="CA2192">
        <f>IF($Y2192="","",INDEX($BV$2:$BV$2000,$Y2192))</f>
      </c>
      <c r="CB2192">
        <f>IF($Z2192="","",INDEX($BV$2:$BV$2000,$Z2192))</f>
      </c>
    </row>
    <row r="2193">
      <c r="T2193">
        <f>IF($Y2193="","",INDEX($B$2:$B$2000,$Y2193))</f>
      </c>
      <c r="U2193">
        <f>IF($Z2193="","",INDEX($B$2:$B$2000,$Z2193))</f>
      </c>
      <c r="V2193">
        <f>IF(OR($T2193="",$U2193=""),"",$U2193-$T2193)</f>
      </c>
      <c r="W2193" t="str">
        <f>IF(TRIM(INDEX(connections!$A:$A,ROW()))="","",TRIM(INDEX(connections!$A:$A,ROW())))</f>
      </c>
      <c r="X2193" t="str">
        <f>IF($W2193="","",TRIM(INDEX(connections!$B:$B,ROW())))</f>
      </c>
      <c r="Y2193">
        <f>IF($W2193="","",IFERROR(MATCH($W2193,$A$2:$A$2000,0),""))</f>
      </c>
      <c r="Z2193">
        <f>IF($X2193="","",IFERROR(MATCH($X2193,$A$2:$A$2000,0),""))</f>
      </c>
      <c r="AA2193" t="str">
        <f>IF($Y2193="","",INDEX($P$2:$P$2000,$Y2193))</f>
      </c>
      <c r="AB2193" t="str">
        <f>IF($Z2193="","",INDEX($P$2:$P$2000,$Z2193))</f>
      </c>
      <c r="AC2193">
        <f>IF(AND($AA2193="Yes",$AB2193="Yes"),1,"")</f>
      </c>
      <c r="AD2193">
        <f>IF(OR($Y2193="",$Z2193=""),"",IF(INDEX($C$2:$C$2000,$Y2193)=INDEX($C$2:$C$2000,$Z2193),0,1))</f>
      </c>
      <c r="AE2193">
        <f>IF($AC2193&lt;&gt;1,"",IF(AND(INDEX($AG$2:$AG$2000,$Y2193)=1,INDEX($AG$2:$AG$2000,$Z2193)=1),1,""))</f>
      </c>
      <c r="BF2193">
        <f>IF($Z2193="","",INDEX($AO$2:$AO$2000,$Z2193))</f>
      </c>
      <c r="BG2193">
        <f>IF($Z2193="","",INDEX($AP$2:$AP$2000,$Z2193))</f>
      </c>
      <c r="BH2193">
        <f>IF($Z2193="","",INDEX($AQ$2:$AQ$2000,$Z2193))</f>
      </c>
      <c r="BI2193">
        <f>IF($Z2193="","",INDEX($AR$2:$AR$2000,$Z2193))</f>
      </c>
      <c r="BJ2193">
        <f>IF($Z2193="","",INDEX($AS$2:$AS$2000,$Z2193))</f>
      </c>
      <c r="BK2193">
        <f>IF($Z2193="","",INDEX($AT$2:$AT$2000,$Z2193))</f>
      </c>
      <c r="BL2193">
        <f>IF($Z2193="","",INDEX($AU$2:$AU$2000,$Z2193))</f>
      </c>
      <c r="BM2193">
        <f>IF($Z2193="","",INDEX($AV$2:$AV$2000,$Z2193))</f>
      </c>
      <c r="BN2193">
        <f>IF($Z2193="","",INDEX($AW$2:$AW$2000,$Z2193))</f>
      </c>
      <c r="BO2193">
        <f>IF($Z2193="","",INDEX($AX$2:$AX$2000,$Z2193))</f>
      </c>
      <c r="BP2193">
        <f>IF($Z2193="","",INDEX($AY$2:$AY$2000,$Z2193))</f>
      </c>
      <c r="BQ2193">
        <f>IF($Z2193="","",INDEX($AZ$2:$AZ$2000,$Z2193))</f>
      </c>
      <c r="BR2193">
        <f>IF($Z2193="","",INDEX($BA$2:$BA$2000,$Z2193))</f>
      </c>
      <c r="BS2193">
        <f>IF($Z2193="","",INDEX($BB$2:$BB$2000,$Z2193))</f>
      </c>
      <c r="BT2193">
        <f>IF($Z2193="","",INDEX($BC$2:$BC$2000,$Z2193))</f>
      </c>
      <c r="BY2193" t="str">
        <f>IF($Y2193="","",INDEX($AH$2:$AH$2000,$Y2193)&amp;"")</f>
      </c>
      <c r="BZ2193" t="str">
        <f>IF($Z2193="","",INDEX($AH$2:$AH$2000,$Z2193)&amp;"")</f>
      </c>
      <c r="CA2193">
        <f>IF($Y2193="","",INDEX($BV$2:$BV$2000,$Y2193))</f>
      </c>
      <c r="CB2193">
        <f>IF($Z2193="","",INDEX($BV$2:$BV$2000,$Z2193))</f>
      </c>
    </row>
    <row r="2194">
      <c r="T2194">
        <f>IF($Y2194="","",INDEX($B$2:$B$2000,$Y2194))</f>
      </c>
      <c r="U2194">
        <f>IF($Z2194="","",INDEX($B$2:$B$2000,$Z2194))</f>
      </c>
      <c r="V2194">
        <f>IF(OR($T2194="",$U2194=""),"",$U2194-$T2194)</f>
      </c>
      <c r="W2194" t="str">
        <f>IF(TRIM(INDEX(connections!$A:$A,ROW()))="","",TRIM(INDEX(connections!$A:$A,ROW())))</f>
      </c>
      <c r="X2194" t="str">
        <f>IF($W2194="","",TRIM(INDEX(connections!$B:$B,ROW())))</f>
      </c>
      <c r="Y2194">
        <f>IF($W2194="","",IFERROR(MATCH($W2194,$A$2:$A$2000,0),""))</f>
      </c>
      <c r="Z2194">
        <f>IF($X2194="","",IFERROR(MATCH($X2194,$A$2:$A$2000,0),""))</f>
      </c>
      <c r="AA2194" t="str">
        <f>IF($Y2194="","",INDEX($P$2:$P$2000,$Y2194))</f>
      </c>
      <c r="AB2194" t="str">
        <f>IF($Z2194="","",INDEX($P$2:$P$2000,$Z2194))</f>
      </c>
      <c r="AC2194">
        <f>IF(AND($AA2194="Yes",$AB2194="Yes"),1,"")</f>
      </c>
      <c r="AD2194">
        <f>IF(OR($Y2194="",$Z2194=""),"",IF(INDEX($C$2:$C$2000,$Y2194)=INDEX($C$2:$C$2000,$Z2194),0,1))</f>
      </c>
      <c r="AE2194">
        <f>IF($AC2194&lt;&gt;1,"",IF(AND(INDEX($AG$2:$AG$2000,$Y2194)=1,INDEX($AG$2:$AG$2000,$Z2194)=1),1,""))</f>
      </c>
      <c r="BF2194">
        <f>IF($Z2194="","",INDEX($AO$2:$AO$2000,$Z2194))</f>
      </c>
      <c r="BG2194">
        <f>IF($Z2194="","",INDEX($AP$2:$AP$2000,$Z2194))</f>
      </c>
      <c r="BH2194">
        <f>IF($Z2194="","",INDEX($AQ$2:$AQ$2000,$Z2194))</f>
      </c>
      <c r="BI2194">
        <f>IF($Z2194="","",INDEX($AR$2:$AR$2000,$Z2194))</f>
      </c>
      <c r="BJ2194">
        <f>IF($Z2194="","",INDEX($AS$2:$AS$2000,$Z2194))</f>
      </c>
      <c r="BK2194">
        <f>IF($Z2194="","",INDEX($AT$2:$AT$2000,$Z2194))</f>
      </c>
      <c r="BL2194">
        <f>IF($Z2194="","",INDEX($AU$2:$AU$2000,$Z2194))</f>
      </c>
      <c r="BM2194">
        <f>IF($Z2194="","",INDEX($AV$2:$AV$2000,$Z2194))</f>
      </c>
      <c r="BN2194">
        <f>IF($Z2194="","",INDEX($AW$2:$AW$2000,$Z2194))</f>
      </c>
      <c r="BO2194">
        <f>IF($Z2194="","",INDEX($AX$2:$AX$2000,$Z2194))</f>
      </c>
      <c r="BP2194">
        <f>IF($Z2194="","",INDEX($AY$2:$AY$2000,$Z2194))</f>
      </c>
      <c r="BQ2194">
        <f>IF($Z2194="","",INDEX($AZ$2:$AZ$2000,$Z2194))</f>
      </c>
      <c r="BR2194">
        <f>IF($Z2194="","",INDEX($BA$2:$BA$2000,$Z2194))</f>
      </c>
      <c r="BS2194">
        <f>IF($Z2194="","",INDEX($BB$2:$BB$2000,$Z2194))</f>
      </c>
      <c r="BT2194">
        <f>IF($Z2194="","",INDEX($BC$2:$BC$2000,$Z2194))</f>
      </c>
      <c r="BY2194" t="str">
        <f>IF($Y2194="","",INDEX($AH$2:$AH$2000,$Y2194)&amp;"")</f>
      </c>
      <c r="BZ2194" t="str">
        <f>IF($Z2194="","",INDEX($AH$2:$AH$2000,$Z2194)&amp;"")</f>
      </c>
      <c r="CA2194">
        <f>IF($Y2194="","",INDEX($BV$2:$BV$2000,$Y2194))</f>
      </c>
      <c r="CB2194">
        <f>IF($Z2194="","",INDEX($BV$2:$BV$2000,$Z2194))</f>
      </c>
    </row>
    <row r="2195">
      <c r="T2195">
        <f>IF($Y2195="","",INDEX($B$2:$B$2000,$Y2195))</f>
      </c>
      <c r="U2195">
        <f>IF($Z2195="","",INDEX($B$2:$B$2000,$Z2195))</f>
      </c>
      <c r="V2195">
        <f>IF(OR($T2195="",$U2195=""),"",$U2195-$T2195)</f>
      </c>
      <c r="W2195" t="str">
        <f>IF(TRIM(INDEX(connections!$A:$A,ROW()))="","",TRIM(INDEX(connections!$A:$A,ROW())))</f>
      </c>
      <c r="X2195" t="str">
        <f>IF($W2195="","",TRIM(INDEX(connections!$B:$B,ROW())))</f>
      </c>
      <c r="Y2195">
        <f>IF($W2195="","",IFERROR(MATCH($W2195,$A$2:$A$2000,0),""))</f>
      </c>
      <c r="Z2195">
        <f>IF($X2195="","",IFERROR(MATCH($X2195,$A$2:$A$2000,0),""))</f>
      </c>
      <c r="AA2195" t="str">
        <f>IF($Y2195="","",INDEX($P$2:$P$2000,$Y2195))</f>
      </c>
      <c r="AB2195" t="str">
        <f>IF($Z2195="","",INDEX($P$2:$P$2000,$Z2195))</f>
      </c>
      <c r="AC2195">
        <f>IF(AND($AA2195="Yes",$AB2195="Yes"),1,"")</f>
      </c>
      <c r="AD2195">
        <f>IF(OR($Y2195="",$Z2195=""),"",IF(INDEX($C$2:$C$2000,$Y2195)=INDEX($C$2:$C$2000,$Z2195),0,1))</f>
      </c>
      <c r="AE2195">
        <f>IF($AC2195&lt;&gt;1,"",IF(AND(INDEX($AG$2:$AG$2000,$Y2195)=1,INDEX($AG$2:$AG$2000,$Z2195)=1),1,""))</f>
      </c>
      <c r="BF2195">
        <f>IF($Z2195="","",INDEX($AO$2:$AO$2000,$Z2195))</f>
      </c>
      <c r="BG2195">
        <f>IF($Z2195="","",INDEX($AP$2:$AP$2000,$Z2195))</f>
      </c>
      <c r="BH2195">
        <f>IF($Z2195="","",INDEX($AQ$2:$AQ$2000,$Z2195))</f>
      </c>
      <c r="BI2195">
        <f>IF($Z2195="","",INDEX($AR$2:$AR$2000,$Z2195))</f>
      </c>
      <c r="BJ2195">
        <f>IF($Z2195="","",INDEX($AS$2:$AS$2000,$Z2195))</f>
      </c>
      <c r="BK2195">
        <f>IF($Z2195="","",INDEX($AT$2:$AT$2000,$Z2195))</f>
      </c>
      <c r="BL2195">
        <f>IF($Z2195="","",INDEX($AU$2:$AU$2000,$Z2195))</f>
      </c>
      <c r="BM2195">
        <f>IF($Z2195="","",INDEX($AV$2:$AV$2000,$Z2195))</f>
      </c>
      <c r="BN2195">
        <f>IF($Z2195="","",INDEX($AW$2:$AW$2000,$Z2195))</f>
      </c>
      <c r="BO2195">
        <f>IF($Z2195="","",INDEX($AX$2:$AX$2000,$Z2195))</f>
      </c>
      <c r="BP2195">
        <f>IF($Z2195="","",INDEX($AY$2:$AY$2000,$Z2195))</f>
      </c>
      <c r="BQ2195">
        <f>IF($Z2195="","",INDEX($AZ$2:$AZ$2000,$Z2195))</f>
      </c>
      <c r="BR2195">
        <f>IF($Z2195="","",INDEX($BA$2:$BA$2000,$Z2195))</f>
      </c>
      <c r="BS2195">
        <f>IF($Z2195="","",INDEX($BB$2:$BB$2000,$Z2195))</f>
      </c>
      <c r="BT2195">
        <f>IF($Z2195="","",INDEX($BC$2:$BC$2000,$Z2195))</f>
      </c>
      <c r="BY2195" t="str">
        <f>IF($Y2195="","",INDEX($AH$2:$AH$2000,$Y2195)&amp;"")</f>
      </c>
      <c r="BZ2195" t="str">
        <f>IF($Z2195="","",INDEX($AH$2:$AH$2000,$Z2195)&amp;"")</f>
      </c>
      <c r="CA2195">
        <f>IF($Y2195="","",INDEX($BV$2:$BV$2000,$Y2195))</f>
      </c>
      <c r="CB2195">
        <f>IF($Z2195="","",INDEX($BV$2:$BV$2000,$Z2195))</f>
      </c>
    </row>
    <row r="2196">
      <c r="T2196">
        <f>IF($Y2196="","",INDEX($B$2:$B$2000,$Y2196))</f>
      </c>
      <c r="U2196">
        <f>IF($Z2196="","",INDEX($B$2:$B$2000,$Z2196))</f>
      </c>
      <c r="V2196">
        <f>IF(OR($T2196="",$U2196=""),"",$U2196-$T2196)</f>
      </c>
      <c r="W2196" t="str">
        <f>IF(TRIM(INDEX(connections!$A:$A,ROW()))="","",TRIM(INDEX(connections!$A:$A,ROW())))</f>
      </c>
      <c r="X2196" t="str">
        <f>IF($W2196="","",TRIM(INDEX(connections!$B:$B,ROW())))</f>
      </c>
      <c r="Y2196">
        <f>IF($W2196="","",IFERROR(MATCH($W2196,$A$2:$A$2000,0),""))</f>
      </c>
      <c r="Z2196">
        <f>IF($X2196="","",IFERROR(MATCH($X2196,$A$2:$A$2000,0),""))</f>
      </c>
      <c r="AA2196" t="str">
        <f>IF($Y2196="","",INDEX($P$2:$P$2000,$Y2196))</f>
      </c>
      <c r="AB2196" t="str">
        <f>IF($Z2196="","",INDEX($P$2:$P$2000,$Z2196))</f>
      </c>
      <c r="AC2196">
        <f>IF(AND($AA2196="Yes",$AB2196="Yes"),1,"")</f>
      </c>
      <c r="AD2196">
        <f>IF(OR($Y2196="",$Z2196=""),"",IF(INDEX($C$2:$C$2000,$Y2196)=INDEX($C$2:$C$2000,$Z2196),0,1))</f>
      </c>
      <c r="AE2196">
        <f>IF($AC2196&lt;&gt;1,"",IF(AND(INDEX($AG$2:$AG$2000,$Y2196)=1,INDEX($AG$2:$AG$2000,$Z2196)=1),1,""))</f>
      </c>
      <c r="BF2196">
        <f>IF($Z2196="","",INDEX($AO$2:$AO$2000,$Z2196))</f>
      </c>
      <c r="BG2196">
        <f>IF($Z2196="","",INDEX($AP$2:$AP$2000,$Z2196))</f>
      </c>
      <c r="BH2196">
        <f>IF($Z2196="","",INDEX($AQ$2:$AQ$2000,$Z2196))</f>
      </c>
      <c r="BI2196">
        <f>IF($Z2196="","",INDEX($AR$2:$AR$2000,$Z2196))</f>
      </c>
      <c r="BJ2196">
        <f>IF($Z2196="","",INDEX($AS$2:$AS$2000,$Z2196))</f>
      </c>
      <c r="BK2196">
        <f>IF($Z2196="","",INDEX($AT$2:$AT$2000,$Z2196))</f>
      </c>
      <c r="BL2196">
        <f>IF($Z2196="","",INDEX($AU$2:$AU$2000,$Z2196))</f>
      </c>
      <c r="BM2196">
        <f>IF($Z2196="","",INDEX($AV$2:$AV$2000,$Z2196))</f>
      </c>
      <c r="BN2196">
        <f>IF($Z2196="","",INDEX($AW$2:$AW$2000,$Z2196))</f>
      </c>
      <c r="BO2196">
        <f>IF($Z2196="","",INDEX($AX$2:$AX$2000,$Z2196))</f>
      </c>
      <c r="BP2196">
        <f>IF($Z2196="","",INDEX($AY$2:$AY$2000,$Z2196))</f>
      </c>
      <c r="BQ2196">
        <f>IF($Z2196="","",INDEX($AZ$2:$AZ$2000,$Z2196))</f>
      </c>
      <c r="BR2196">
        <f>IF($Z2196="","",INDEX($BA$2:$BA$2000,$Z2196))</f>
      </c>
      <c r="BS2196">
        <f>IF($Z2196="","",INDEX($BB$2:$BB$2000,$Z2196))</f>
      </c>
      <c r="BT2196">
        <f>IF($Z2196="","",INDEX($BC$2:$BC$2000,$Z2196))</f>
      </c>
      <c r="BY2196" t="str">
        <f>IF($Y2196="","",INDEX($AH$2:$AH$2000,$Y2196)&amp;"")</f>
      </c>
      <c r="BZ2196" t="str">
        <f>IF($Z2196="","",INDEX($AH$2:$AH$2000,$Z2196)&amp;"")</f>
      </c>
      <c r="CA2196">
        <f>IF($Y2196="","",INDEX($BV$2:$BV$2000,$Y2196))</f>
      </c>
      <c r="CB2196">
        <f>IF($Z2196="","",INDEX($BV$2:$BV$2000,$Z2196))</f>
      </c>
    </row>
    <row r="2197">
      <c r="T2197">
        <f>IF($Y2197="","",INDEX($B$2:$B$2000,$Y2197))</f>
      </c>
      <c r="U2197">
        <f>IF($Z2197="","",INDEX($B$2:$B$2000,$Z2197))</f>
      </c>
      <c r="V2197">
        <f>IF(OR($T2197="",$U2197=""),"",$U2197-$T2197)</f>
      </c>
      <c r="W2197" t="str">
        <f>IF(TRIM(INDEX(connections!$A:$A,ROW()))="","",TRIM(INDEX(connections!$A:$A,ROW())))</f>
      </c>
      <c r="X2197" t="str">
        <f>IF($W2197="","",TRIM(INDEX(connections!$B:$B,ROW())))</f>
      </c>
      <c r="Y2197">
        <f>IF($W2197="","",IFERROR(MATCH($W2197,$A$2:$A$2000,0),""))</f>
      </c>
      <c r="Z2197">
        <f>IF($X2197="","",IFERROR(MATCH($X2197,$A$2:$A$2000,0),""))</f>
      </c>
      <c r="AA2197" t="str">
        <f>IF($Y2197="","",INDEX($P$2:$P$2000,$Y2197))</f>
      </c>
      <c r="AB2197" t="str">
        <f>IF($Z2197="","",INDEX($P$2:$P$2000,$Z2197))</f>
      </c>
      <c r="AC2197">
        <f>IF(AND($AA2197="Yes",$AB2197="Yes"),1,"")</f>
      </c>
      <c r="AD2197">
        <f>IF(OR($Y2197="",$Z2197=""),"",IF(INDEX($C$2:$C$2000,$Y2197)=INDEX($C$2:$C$2000,$Z2197),0,1))</f>
      </c>
      <c r="AE2197">
        <f>IF($AC2197&lt;&gt;1,"",IF(AND(INDEX($AG$2:$AG$2000,$Y2197)=1,INDEX($AG$2:$AG$2000,$Z2197)=1),1,""))</f>
      </c>
      <c r="BF2197">
        <f>IF($Z2197="","",INDEX($AO$2:$AO$2000,$Z2197))</f>
      </c>
      <c r="BG2197">
        <f>IF($Z2197="","",INDEX($AP$2:$AP$2000,$Z2197))</f>
      </c>
      <c r="BH2197">
        <f>IF($Z2197="","",INDEX($AQ$2:$AQ$2000,$Z2197))</f>
      </c>
      <c r="BI2197">
        <f>IF($Z2197="","",INDEX($AR$2:$AR$2000,$Z2197))</f>
      </c>
      <c r="BJ2197">
        <f>IF($Z2197="","",INDEX($AS$2:$AS$2000,$Z2197))</f>
      </c>
      <c r="BK2197">
        <f>IF($Z2197="","",INDEX($AT$2:$AT$2000,$Z2197))</f>
      </c>
      <c r="BL2197">
        <f>IF($Z2197="","",INDEX($AU$2:$AU$2000,$Z2197))</f>
      </c>
      <c r="BM2197">
        <f>IF($Z2197="","",INDEX($AV$2:$AV$2000,$Z2197))</f>
      </c>
      <c r="BN2197">
        <f>IF($Z2197="","",INDEX($AW$2:$AW$2000,$Z2197))</f>
      </c>
      <c r="BO2197">
        <f>IF($Z2197="","",INDEX($AX$2:$AX$2000,$Z2197))</f>
      </c>
      <c r="BP2197">
        <f>IF($Z2197="","",INDEX($AY$2:$AY$2000,$Z2197))</f>
      </c>
      <c r="BQ2197">
        <f>IF($Z2197="","",INDEX($AZ$2:$AZ$2000,$Z2197))</f>
      </c>
      <c r="BR2197">
        <f>IF($Z2197="","",INDEX($BA$2:$BA$2000,$Z2197))</f>
      </c>
      <c r="BS2197">
        <f>IF($Z2197="","",INDEX($BB$2:$BB$2000,$Z2197))</f>
      </c>
      <c r="BT2197">
        <f>IF($Z2197="","",INDEX($BC$2:$BC$2000,$Z2197))</f>
      </c>
      <c r="BY2197" t="str">
        <f>IF($Y2197="","",INDEX($AH$2:$AH$2000,$Y2197)&amp;"")</f>
      </c>
      <c r="BZ2197" t="str">
        <f>IF($Z2197="","",INDEX($AH$2:$AH$2000,$Z2197)&amp;"")</f>
      </c>
      <c r="CA2197">
        <f>IF($Y2197="","",INDEX($BV$2:$BV$2000,$Y2197))</f>
      </c>
      <c r="CB2197">
        <f>IF($Z2197="","",INDEX($BV$2:$BV$2000,$Z2197))</f>
      </c>
    </row>
    <row r="2198">
      <c r="T2198">
        <f>IF($Y2198="","",INDEX($B$2:$B$2000,$Y2198))</f>
      </c>
      <c r="U2198">
        <f>IF($Z2198="","",INDEX($B$2:$B$2000,$Z2198))</f>
      </c>
      <c r="V2198">
        <f>IF(OR($T2198="",$U2198=""),"",$U2198-$T2198)</f>
      </c>
      <c r="W2198" t="str">
        <f>IF(TRIM(INDEX(connections!$A:$A,ROW()))="","",TRIM(INDEX(connections!$A:$A,ROW())))</f>
      </c>
      <c r="X2198" t="str">
        <f>IF($W2198="","",TRIM(INDEX(connections!$B:$B,ROW())))</f>
      </c>
      <c r="Y2198">
        <f>IF($W2198="","",IFERROR(MATCH($W2198,$A$2:$A$2000,0),""))</f>
      </c>
      <c r="Z2198">
        <f>IF($X2198="","",IFERROR(MATCH($X2198,$A$2:$A$2000,0),""))</f>
      </c>
      <c r="AA2198" t="str">
        <f>IF($Y2198="","",INDEX($P$2:$P$2000,$Y2198))</f>
      </c>
      <c r="AB2198" t="str">
        <f>IF($Z2198="","",INDEX($P$2:$P$2000,$Z2198))</f>
      </c>
      <c r="AC2198">
        <f>IF(AND($AA2198="Yes",$AB2198="Yes"),1,"")</f>
      </c>
      <c r="AD2198">
        <f>IF(OR($Y2198="",$Z2198=""),"",IF(INDEX($C$2:$C$2000,$Y2198)=INDEX($C$2:$C$2000,$Z2198),0,1))</f>
      </c>
      <c r="AE2198">
        <f>IF($AC2198&lt;&gt;1,"",IF(AND(INDEX($AG$2:$AG$2000,$Y2198)=1,INDEX($AG$2:$AG$2000,$Z2198)=1),1,""))</f>
      </c>
      <c r="BF2198">
        <f>IF($Z2198="","",INDEX($AO$2:$AO$2000,$Z2198))</f>
      </c>
      <c r="BG2198">
        <f>IF($Z2198="","",INDEX($AP$2:$AP$2000,$Z2198))</f>
      </c>
      <c r="BH2198">
        <f>IF($Z2198="","",INDEX($AQ$2:$AQ$2000,$Z2198))</f>
      </c>
      <c r="BI2198">
        <f>IF($Z2198="","",INDEX($AR$2:$AR$2000,$Z2198))</f>
      </c>
      <c r="BJ2198">
        <f>IF($Z2198="","",INDEX($AS$2:$AS$2000,$Z2198))</f>
      </c>
      <c r="BK2198">
        <f>IF($Z2198="","",INDEX($AT$2:$AT$2000,$Z2198))</f>
      </c>
      <c r="BL2198">
        <f>IF($Z2198="","",INDEX($AU$2:$AU$2000,$Z2198))</f>
      </c>
      <c r="BM2198">
        <f>IF($Z2198="","",INDEX($AV$2:$AV$2000,$Z2198))</f>
      </c>
      <c r="BN2198">
        <f>IF($Z2198="","",INDEX($AW$2:$AW$2000,$Z2198))</f>
      </c>
      <c r="BO2198">
        <f>IF($Z2198="","",INDEX($AX$2:$AX$2000,$Z2198))</f>
      </c>
      <c r="BP2198">
        <f>IF($Z2198="","",INDEX($AY$2:$AY$2000,$Z2198))</f>
      </c>
      <c r="BQ2198">
        <f>IF($Z2198="","",INDEX($AZ$2:$AZ$2000,$Z2198))</f>
      </c>
      <c r="BR2198">
        <f>IF($Z2198="","",INDEX($BA$2:$BA$2000,$Z2198))</f>
      </c>
      <c r="BS2198">
        <f>IF($Z2198="","",INDEX($BB$2:$BB$2000,$Z2198))</f>
      </c>
      <c r="BT2198">
        <f>IF($Z2198="","",INDEX($BC$2:$BC$2000,$Z2198))</f>
      </c>
      <c r="BY2198" t="str">
        <f>IF($Y2198="","",INDEX($AH$2:$AH$2000,$Y2198)&amp;"")</f>
      </c>
      <c r="BZ2198" t="str">
        <f>IF($Z2198="","",INDEX($AH$2:$AH$2000,$Z2198)&amp;"")</f>
      </c>
      <c r="CA2198">
        <f>IF($Y2198="","",INDEX($BV$2:$BV$2000,$Y2198))</f>
      </c>
      <c r="CB2198">
        <f>IF($Z2198="","",INDEX($BV$2:$BV$2000,$Z2198))</f>
      </c>
    </row>
    <row r="2199">
      <c r="T2199">
        <f>IF($Y2199="","",INDEX($B$2:$B$2000,$Y2199))</f>
      </c>
      <c r="U2199">
        <f>IF($Z2199="","",INDEX($B$2:$B$2000,$Z2199))</f>
      </c>
      <c r="V2199">
        <f>IF(OR($T2199="",$U2199=""),"",$U2199-$T2199)</f>
      </c>
      <c r="W2199" t="str">
        <f>IF(TRIM(INDEX(connections!$A:$A,ROW()))="","",TRIM(INDEX(connections!$A:$A,ROW())))</f>
      </c>
      <c r="X2199" t="str">
        <f>IF($W2199="","",TRIM(INDEX(connections!$B:$B,ROW())))</f>
      </c>
      <c r="Y2199">
        <f>IF($W2199="","",IFERROR(MATCH($W2199,$A$2:$A$2000,0),""))</f>
      </c>
      <c r="Z2199">
        <f>IF($X2199="","",IFERROR(MATCH($X2199,$A$2:$A$2000,0),""))</f>
      </c>
      <c r="AA2199" t="str">
        <f>IF($Y2199="","",INDEX($P$2:$P$2000,$Y2199))</f>
      </c>
      <c r="AB2199" t="str">
        <f>IF($Z2199="","",INDEX($P$2:$P$2000,$Z2199))</f>
      </c>
      <c r="AC2199">
        <f>IF(AND($AA2199="Yes",$AB2199="Yes"),1,"")</f>
      </c>
      <c r="AD2199">
        <f>IF(OR($Y2199="",$Z2199=""),"",IF(INDEX($C$2:$C$2000,$Y2199)=INDEX($C$2:$C$2000,$Z2199),0,1))</f>
      </c>
      <c r="AE2199">
        <f>IF($AC2199&lt;&gt;1,"",IF(AND(INDEX($AG$2:$AG$2000,$Y2199)=1,INDEX($AG$2:$AG$2000,$Z2199)=1),1,""))</f>
      </c>
      <c r="BF2199">
        <f>IF($Z2199="","",INDEX($AO$2:$AO$2000,$Z2199))</f>
      </c>
      <c r="BG2199">
        <f>IF($Z2199="","",INDEX($AP$2:$AP$2000,$Z2199))</f>
      </c>
      <c r="BH2199">
        <f>IF($Z2199="","",INDEX($AQ$2:$AQ$2000,$Z2199))</f>
      </c>
      <c r="BI2199">
        <f>IF($Z2199="","",INDEX($AR$2:$AR$2000,$Z2199))</f>
      </c>
      <c r="BJ2199">
        <f>IF($Z2199="","",INDEX($AS$2:$AS$2000,$Z2199))</f>
      </c>
      <c r="BK2199">
        <f>IF($Z2199="","",INDEX($AT$2:$AT$2000,$Z2199))</f>
      </c>
      <c r="BL2199">
        <f>IF($Z2199="","",INDEX($AU$2:$AU$2000,$Z2199))</f>
      </c>
      <c r="BM2199">
        <f>IF($Z2199="","",INDEX($AV$2:$AV$2000,$Z2199))</f>
      </c>
      <c r="BN2199">
        <f>IF($Z2199="","",INDEX($AW$2:$AW$2000,$Z2199))</f>
      </c>
      <c r="BO2199">
        <f>IF($Z2199="","",INDEX($AX$2:$AX$2000,$Z2199))</f>
      </c>
      <c r="BP2199">
        <f>IF($Z2199="","",INDEX($AY$2:$AY$2000,$Z2199))</f>
      </c>
      <c r="BQ2199">
        <f>IF($Z2199="","",INDEX($AZ$2:$AZ$2000,$Z2199))</f>
      </c>
      <c r="BR2199">
        <f>IF($Z2199="","",INDEX($BA$2:$BA$2000,$Z2199))</f>
      </c>
      <c r="BS2199">
        <f>IF($Z2199="","",INDEX($BB$2:$BB$2000,$Z2199))</f>
      </c>
      <c r="BT2199">
        <f>IF($Z2199="","",INDEX($BC$2:$BC$2000,$Z2199))</f>
      </c>
      <c r="BY2199" t="str">
        <f>IF($Y2199="","",INDEX($AH$2:$AH$2000,$Y2199)&amp;"")</f>
      </c>
      <c r="BZ2199" t="str">
        <f>IF($Z2199="","",INDEX($AH$2:$AH$2000,$Z2199)&amp;"")</f>
      </c>
      <c r="CA2199">
        <f>IF($Y2199="","",INDEX($BV$2:$BV$2000,$Y2199))</f>
      </c>
      <c r="CB2199">
        <f>IF($Z2199="","",INDEX($BV$2:$BV$2000,$Z2199))</f>
      </c>
    </row>
    <row r="2200">
      <c r="T2200">
        <f>IF($Y2200="","",INDEX($B$2:$B$2000,$Y2200))</f>
      </c>
      <c r="U2200">
        <f>IF($Z2200="","",INDEX($B$2:$B$2000,$Z2200))</f>
      </c>
      <c r="V2200">
        <f>IF(OR($T2200="",$U2200=""),"",$U2200-$T2200)</f>
      </c>
      <c r="W2200" t="str">
        <f>IF(TRIM(INDEX(connections!$A:$A,ROW()))="","",TRIM(INDEX(connections!$A:$A,ROW())))</f>
      </c>
      <c r="X2200" t="str">
        <f>IF($W2200="","",TRIM(INDEX(connections!$B:$B,ROW())))</f>
      </c>
      <c r="Y2200">
        <f>IF($W2200="","",IFERROR(MATCH($W2200,$A$2:$A$2000,0),""))</f>
      </c>
      <c r="Z2200">
        <f>IF($X2200="","",IFERROR(MATCH($X2200,$A$2:$A$2000,0),""))</f>
      </c>
      <c r="AA2200" t="str">
        <f>IF($Y2200="","",INDEX($P$2:$P$2000,$Y2200))</f>
      </c>
      <c r="AB2200" t="str">
        <f>IF($Z2200="","",INDEX($P$2:$P$2000,$Z2200))</f>
      </c>
      <c r="AC2200">
        <f>IF(AND($AA2200="Yes",$AB2200="Yes"),1,"")</f>
      </c>
      <c r="AD2200">
        <f>IF(OR($Y2200="",$Z2200=""),"",IF(INDEX($C$2:$C$2000,$Y2200)=INDEX($C$2:$C$2000,$Z2200),0,1))</f>
      </c>
      <c r="AE2200">
        <f>IF($AC2200&lt;&gt;1,"",IF(AND(INDEX($AG$2:$AG$2000,$Y2200)=1,INDEX($AG$2:$AG$2000,$Z2200)=1),1,""))</f>
      </c>
      <c r="BF2200">
        <f>IF($Z2200="","",INDEX($AO$2:$AO$2000,$Z2200))</f>
      </c>
      <c r="BG2200">
        <f>IF($Z2200="","",INDEX($AP$2:$AP$2000,$Z2200))</f>
      </c>
      <c r="BH2200">
        <f>IF($Z2200="","",INDEX($AQ$2:$AQ$2000,$Z2200))</f>
      </c>
      <c r="BI2200">
        <f>IF($Z2200="","",INDEX($AR$2:$AR$2000,$Z2200))</f>
      </c>
      <c r="BJ2200">
        <f>IF($Z2200="","",INDEX($AS$2:$AS$2000,$Z2200))</f>
      </c>
      <c r="BK2200">
        <f>IF($Z2200="","",INDEX($AT$2:$AT$2000,$Z2200))</f>
      </c>
      <c r="BL2200">
        <f>IF($Z2200="","",INDEX($AU$2:$AU$2000,$Z2200))</f>
      </c>
      <c r="BM2200">
        <f>IF($Z2200="","",INDEX($AV$2:$AV$2000,$Z2200))</f>
      </c>
      <c r="BN2200">
        <f>IF($Z2200="","",INDEX($AW$2:$AW$2000,$Z2200))</f>
      </c>
      <c r="BO2200">
        <f>IF($Z2200="","",INDEX($AX$2:$AX$2000,$Z2200))</f>
      </c>
      <c r="BP2200">
        <f>IF($Z2200="","",INDEX($AY$2:$AY$2000,$Z2200))</f>
      </c>
      <c r="BQ2200">
        <f>IF($Z2200="","",INDEX($AZ$2:$AZ$2000,$Z2200))</f>
      </c>
      <c r="BR2200">
        <f>IF($Z2200="","",INDEX($BA$2:$BA$2000,$Z2200))</f>
      </c>
      <c r="BS2200">
        <f>IF($Z2200="","",INDEX($BB$2:$BB$2000,$Z2200))</f>
      </c>
      <c r="BT2200">
        <f>IF($Z2200="","",INDEX($BC$2:$BC$2000,$Z2200))</f>
      </c>
      <c r="BY2200" t="str">
        <f>IF($Y2200="","",INDEX($AH$2:$AH$2000,$Y2200)&amp;"")</f>
      </c>
      <c r="BZ2200" t="str">
        <f>IF($Z2200="","",INDEX($AH$2:$AH$2000,$Z2200)&amp;"")</f>
      </c>
      <c r="CA2200">
        <f>IF($Y2200="","",INDEX($BV$2:$BV$2000,$Y2200))</f>
      </c>
      <c r="CB2200">
        <f>IF($Z2200="","",INDEX($BV$2:$BV$2000,$Z2200))</f>
      </c>
    </row>
    <row r="2201">
      <c r="T2201">
        <f>IF($Y2201="","",INDEX($B$2:$B$2000,$Y2201))</f>
      </c>
      <c r="U2201">
        <f>IF($Z2201="","",INDEX($B$2:$B$2000,$Z2201))</f>
      </c>
      <c r="V2201">
        <f>IF(OR($T2201="",$U2201=""),"",$U2201-$T2201)</f>
      </c>
      <c r="W2201" t="str">
        <f>IF(TRIM(INDEX(connections!$A:$A,ROW()))="","",TRIM(INDEX(connections!$A:$A,ROW())))</f>
      </c>
      <c r="X2201" t="str">
        <f>IF($W2201="","",TRIM(INDEX(connections!$B:$B,ROW())))</f>
      </c>
      <c r="Y2201">
        <f>IF($W2201="","",IFERROR(MATCH($W2201,$A$2:$A$2000,0),""))</f>
      </c>
      <c r="Z2201">
        <f>IF($X2201="","",IFERROR(MATCH($X2201,$A$2:$A$2000,0),""))</f>
      </c>
      <c r="AA2201" t="str">
        <f>IF($Y2201="","",INDEX($P$2:$P$2000,$Y2201))</f>
      </c>
      <c r="AB2201" t="str">
        <f>IF($Z2201="","",INDEX($P$2:$P$2000,$Z2201))</f>
      </c>
      <c r="AC2201">
        <f>IF(AND($AA2201="Yes",$AB2201="Yes"),1,"")</f>
      </c>
      <c r="AD2201">
        <f>IF(OR($Y2201="",$Z2201=""),"",IF(INDEX($C$2:$C$2000,$Y2201)=INDEX($C$2:$C$2000,$Z2201),0,1))</f>
      </c>
      <c r="AE2201">
        <f>IF($AC2201&lt;&gt;1,"",IF(AND(INDEX($AG$2:$AG$2000,$Y2201)=1,INDEX($AG$2:$AG$2000,$Z2201)=1),1,""))</f>
      </c>
      <c r="BF2201">
        <f>IF($Z2201="","",INDEX($AO$2:$AO$2000,$Z2201))</f>
      </c>
      <c r="BG2201">
        <f>IF($Z2201="","",INDEX($AP$2:$AP$2000,$Z2201))</f>
      </c>
      <c r="BH2201">
        <f>IF($Z2201="","",INDEX($AQ$2:$AQ$2000,$Z2201))</f>
      </c>
      <c r="BI2201">
        <f>IF($Z2201="","",INDEX($AR$2:$AR$2000,$Z2201))</f>
      </c>
      <c r="BJ2201">
        <f>IF($Z2201="","",INDEX($AS$2:$AS$2000,$Z2201))</f>
      </c>
      <c r="BK2201">
        <f>IF($Z2201="","",INDEX($AT$2:$AT$2000,$Z2201))</f>
      </c>
      <c r="BL2201">
        <f>IF($Z2201="","",INDEX($AU$2:$AU$2000,$Z2201))</f>
      </c>
      <c r="BM2201">
        <f>IF($Z2201="","",INDEX($AV$2:$AV$2000,$Z2201))</f>
      </c>
      <c r="BN2201">
        <f>IF($Z2201="","",INDEX($AW$2:$AW$2000,$Z2201))</f>
      </c>
      <c r="BO2201">
        <f>IF($Z2201="","",INDEX($AX$2:$AX$2000,$Z2201))</f>
      </c>
      <c r="BP2201">
        <f>IF($Z2201="","",INDEX($AY$2:$AY$2000,$Z2201))</f>
      </c>
      <c r="BQ2201">
        <f>IF($Z2201="","",INDEX($AZ$2:$AZ$2000,$Z2201))</f>
      </c>
      <c r="BR2201">
        <f>IF($Z2201="","",INDEX($BA$2:$BA$2000,$Z2201))</f>
      </c>
      <c r="BS2201">
        <f>IF($Z2201="","",INDEX($BB$2:$BB$2000,$Z2201))</f>
      </c>
      <c r="BT2201">
        <f>IF($Z2201="","",INDEX($BC$2:$BC$2000,$Z2201))</f>
      </c>
      <c r="BY2201" t="str">
        <f>IF($Y2201="","",INDEX($AH$2:$AH$2000,$Y2201)&amp;"")</f>
      </c>
      <c r="BZ2201" t="str">
        <f>IF($Z2201="","",INDEX($AH$2:$AH$2000,$Z2201)&amp;"")</f>
      </c>
      <c r="CA2201">
        <f>IF($Y2201="","",INDEX($BV$2:$BV$2000,$Y2201))</f>
      </c>
      <c r="CB2201">
        <f>IF($Z2201="","",INDEX($BV$2:$BV$2000,$Z2201))</f>
      </c>
    </row>
    <row r="2202">
      <c r="T2202">
        <f>IF($Y2202="","",INDEX($B$2:$B$2000,$Y2202))</f>
      </c>
      <c r="U2202">
        <f>IF($Z2202="","",INDEX($B$2:$B$2000,$Z2202))</f>
      </c>
      <c r="V2202">
        <f>IF(OR($T2202="",$U2202=""),"",$U2202-$T2202)</f>
      </c>
      <c r="W2202" t="str">
        <f>IF(TRIM(INDEX(connections!$A:$A,ROW()))="","",TRIM(INDEX(connections!$A:$A,ROW())))</f>
      </c>
      <c r="X2202" t="str">
        <f>IF($W2202="","",TRIM(INDEX(connections!$B:$B,ROW())))</f>
      </c>
      <c r="Y2202">
        <f>IF($W2202="","",IFERROR(MATCH($W2202,$A$2:$A$2000,0),""))</f>
      </c>
      <c r="Z2202">
        <f>IF($X2202="","",IFERROR(MATCH($X2202,$A$2:$A$2000,0),""))</f>
      </c>
      <c r="AA2202" t="str">
        <f>IF($Y2202="","",INDEX($P$2:$P$2000,$Y2202))</f>
      </c>
      <c r="AB2202" t="str">
        <f>IF($Z2202="","",INDEX($P$2:$P$2000,$Z2202))</f>
      </c>
      <c r="AC2202">
        <f>IF(AND($AA2202="Yes",$AB2202="Yes"),1,"")</f>
      </c>
      <c r="AD2202">
        <f>IF(OR($Y2202="",$Z2202=""),"",IF(INDEX($C$2:$C$2000,$Y2202)=INDEX($C$2:$C$2000,$Z2202),0,1))</f>
      </c>
      <c r="AE2202">
        <f>IF($AC2202&lt;&gt;1,"",IF(AND(INDEX($AG$2:$AG$2000,$Y2202)=1,INDEX($AG$2:$AG$2000,$Z2202)=1),1,""))</f>
      </c>
      <c r="BF2202">
        <f>IF($Z2202="","",INDEX($AO$2:$AO$2000,$Z2202))</f>
      </c>
      <c r="BG2202">
        <f>IF($Z2202="","",INDEX($AP$2:$AP$2000,$Z2202))</f>
      </c>
      <c r="BH2202">
        <f>IF($Z2202="","",INDEX($AQ$2:$AQ$2000,$Z2202))</f>
      </c>
      <c r="BI2202">
        <f>IF($Z2202="","",INDEX($AR$2:$AR$2000,$Z2202))</f>
      </c>
      <c r="BJ2202">
        <f>IF($Z2202="","",INDEX($AS$2:$AS$2000,$Z2202))</f>
      </c>
      <c r="BK2202">
        <f>IF($Z2202="","",INDEX($AT$2:$AT$2000,$Z2202))</f>
      </c>
      <c r="BL2202">
        <f>IF($Z2202="","",INDEX($AU$2:$AU$2000,$Z2202))</f>
      </c>
      <c r="BM2202">
        <f>IF($Z2202="","",INDEX($AV$2:$AV$2000,$Z2202))</f>
      </c>
      <c r="BN2202">
        <f>IF($Z2202="","",INDEX($AW$2:$AW$2000,$Z2202))</f>
      </c>
      <c r="BO2202">
        <f>IF($Z2202="","",INDEX($AX$2:$AX$2000,$Z2202))</f>
      </c>
      <c r="BP2202">
        <f>IF($Z2202="","",INDEX($AY$2:$AY$2000,$Z2202))</f>
      </c>
      <c r="BQ2202">
        <f>IF($Z2202="","",INDEX($AZ$2:$AZ$2000,$Z2202))</f>
      </c>
      <c r="BR2202">
        <f>IF($Z2202="","",INDEX($BA$2:$BA$2000,$Z2202))</f>
      </c>
      <c r="BS2202">
        <f>IF($Z2202="","",INDEX($BB$2:$BB$2000,$Z2202))</f>
      </c>
      <c r="BT2202">
        <f>IF($Z2202="","",INDEX($BC$2:$BC$2000,$Z2202))</f>
      </c>
      <c r="BY2202" t="str">
        <f>IF($Y2202="","",INDEX($AH$2:$AH$2000,$Y2202)&amp;"")</f>
      </c>
      <c r="BZ2202" t="str">
        <f>IF($Z2202="","",INDEX($AH$2:$AH$2000,$Z2202)&amp;"")</f>
      </c>
      <c r="CA2202">
        <f>IF($Y2202="","",INDEX($BV$2:$BV$2000,$Y2202))</f>
      </c>
      <c r="CB2202">
        <f>IF($Z2202="","",INDEX($BV$2:$BV$2000,$Z2202))</f>
      </c>
    </row>
    <row r="2203">
      <c r="T2203">
        <f>IF($Y2203="","",INDEX($B$2:$B$2000,$Y2203))</f>
      </c>
      <c r="U2203">
        <f>IF($Z2203="","",INDEX($B$2:$B$2000,$Z2203))</f>
      </c>
      <c r="V2203">
        <f>IF(OR($T2203="",$U2203=""),"",$U2203-$T2203)</f>
      </c>
      <c r="W2203" t="str">
        <f>IF(TRIM(INDEX(connections!$A:$A,ROW()))="","",TRIM(INDEX(connections!$A:$A,ROW())))</f>
      </c>
      <c r="X2203" t="str">
        <f>IF($W2203="","",TRIM(INDEX(connections!$B:$B,ROW())))</f>
      </c>
      <c r="Y2203">
        <f>IF($W2203="","",IFERROR(MATCH($W2203,$A$2:$A$2000,0),""))</f>
      </c>
      <c r="Z2203">
        <f>IF($X2203="","",IFERROR(MATCH($X2203,$A$2:$A$2000,0),""))</f>
      </c>
      <c r="AA2203" t="str">
        <f>IF($Y2203="","",INDEX($P$2:$P$2000,$Y2203))</f>
      </c>
      <c r="AB2203" t="str">
        <f>IF($Z2203="","",INDEX($P$2:$P$2000,$Z2203))</f>
      </c>
      <c r="AC2203">
        <f>IF(AND($AA2203="Yes",$AB2203="Yes"),1,"")</f>
      </c>
      <c r="AD2203">
        <f>IF(OR($Y2203="",$Z2203=""),"",IF(INDEX($C$2:$C$2000,$Y2203)=INDEX($C$2:$C$2000,$Z2203),0,1))</f>
      </c>
      <c r="AE2203">
        <f>IF($AC2203&lt;&gt;1,"",IF(AND(INDEX($AG$2:$AG$2000,$Y2203)=1,INDEX($AG$2:$AG$2000,$Z2203)=1),1,""))</f>
      </c>
      <c r="BF2203">
        <f>IF($Z2203="","",INDEX($AO$2:$AO$2000,$Z2203))</f>
      </c>
      <c r="BG2203">
        <f>IF($Z2203="","",INDEX($AP$2:$AP$2000,$Z2203))</f>
      </c>
      <c r="BH2203">
        <f>IF($Z2203="","",INDEX($AQ$2:$AQ$2000,$Z2203))</f>
      </c>
      <c r="BI2203">
        <f>IF($Z2203="","",INDEX($AR$2:$AR$2000,$Z2203))</f>
      </c>
      <c r="BJ2203">
        <f>IF($Z2203="","",INDEX($AS$2:$AS$2000,$Z2203))</f>
      </c>
      <c r="BK2203">
        <f>IF($Z2203="","",INDEX($AT$2:$AT$2000,$Z2203))</f>
      </c>
      <c r="BL2203">
        <f>IF($Z2203="","",INDEX($AU$2:$AU$2000,$Z2203))</f>
      </c>
      <c r="BM2203">
        <f>IF($Z2203="","",INDEX($AV$2:$AV$2000,$Z2203))</f>
      </c>
      <c r="BN2203">
        <f>IF($Z2203="","",INDEX($AW$2:$AW$2000,$Z2203))</f>
      </c>
      <c r="BO2203">
        <f>IF($Z2203="","",INDEX($AX$2:$AX$2000,$Z2203))</f>
      </c>
      <c r="BP2203">
        <f>IF($Z2203="","",INDEX($AY$2:$AY$2000,$Z2203))</f>
      </c>
      <c r="BQ2203">
        <f>IF($Z2203="","",INDEX($AZ$2:$AZ$2000,$Z2203))</f>
      </c>
      <c r="BR2203">
        <f>IF($Z2203="","",INDEX($BA$2:$BA$2000,$Z2203))</f>
      </c>
      <c r="BS2203">
        <f>IF($Z2203="","",INDEX($BB$2:$BB$2000,$Z2203))</f>
      </c>
      <c r="BT2203">
        <f>IF($Z2203="","",INDEX($BC$2:$BC$2000,$Z2203))</f>
      </c>
      <c r="BY2203" t="str">
        <f>IF($Y2203="","",INDEX($AH$2:$AH$2000,$Y2203)&amp;"")</f>
      </c>
      <c r="BZ2203" t="str">
        <f>IF($Z2203="","",INDEX($AH$2:$AH$2000,$Z2203)&amp;"")</f>
      </c>
      <c r="CA2203">
        <f>IF($Y2203="","",INDEX($BV$2:$BV$2000,$Y2203))</f>
      </c>
      <c r="CB2203">
        <f>IF($Z2203="","",INDEX($BV$2:$BV$2000,$Z2203))</f>
      </c>
    </row>
    <row r="2204">
      <c r="T2204">
        <f>IF($Y2204="","",INDEX($B$2:$B$2000,$Y2204))</f>
      </c>
      <c r="U2204">
        <f>IF($Z2204="","",INDEX($B$2:$B$2000,$Z2204))</f>
      </c>
      <c r="V2204">
        <f>IF(OR($T2204="",$U2204=""),"",$U2204-$T2204)</f>
      </c>
      <c r="W2204" t="str">
        <f>IF(TRIM(INDEX(connections!$A:$A,ROW()))="","",TRIM(INDEX(connections!$A:$A,ROW())))</f>
      </c>
      <c r="X2204" t="str">
        <f>IF($W2204="","",TRIM(INDEX(connections!$B:$B,ROW())))</f>
      </c>
      <c r="Y2204">
        <f>IF($W2204="","",IFERROR(MATCH($W2204,$A$2:$A$2000,0),""))</f>
      </c>
      <c r="Z2204">
        <f>IF($X2204="","",IFERROR(MATCH($X2204,$A$2:$A$2000,0),""))</f>
      </c>
      <c r="AA2204" t="str">
        <f>IF($Y2204="","",INDEX($P$2:$P$2000,$Y2204))</f>
      </c>
      <c r="AB2204" t="str">
        <f>IF($Z2204="","",INDEX($P$2:$P$2000,$Z2204))</f>
      </c>
      <c r="AC2204">
        <f>IF(AND($AA2204="Yes",$AB2204="Yes"),1,"")</f>
      </c>
      <c r="AD2204">
        <f>IF(OR($Y2204="",$Z2204=""),"",IF(INDEX($C$2:$C$2000,$Y2204)=INDEX($C$2:$C$2000,$Z2204),0,1))</f>
      </c>
      <c r="AE2204">
        <f>IF($AC2204&lt;&gt;1,"",IF(AND(INDEX($AG$2:$AG$2000,$Y2204)=1,INDEX($AG$2:$AG$2000,$Z2204)=1),1,""))</f>
      </c>
      <c r="BF2204">
        <f>IF($Z2204="","",INDEX($AO$2:$AO$2000,$Z2204))</f>
      </c>
      <c r="BG2204">
        <f>IF($Z2204="","",INDEX($AP$2:$AP$2000,$Z2204))</f>
      </c>
      <c r="BH2204">
        <f>IF($Z2204="","",INDEX($AQ$2:$AQ$2000,$Z2204))</f>
      </c>
      <c r="BI2204">
        <f>IF($Z2204="","",INDEX($AR$2:$AR$2000,$Z2204))</f>
      </c>
      <c r="BJ2204">
        <f>IF($Z2204="","",INDEX($AS$2:$AS$2000,$Z2204))</f>
      </c>
      <c r="BK2204">
        <f>IF($Z2204="","",INDEX($AT$2:$AT$2000,$Z2204))</f>
      </c>
      <c r="BL2204">
        <f>IF($Z2204="","",INDEX($AU$2:$AU$2000,$Z2204))</f>
      </c>
      <c r="BM2204">
        <f>IF($Z2204="","",INDEX($AV$2:$AV$2000,$Z2204))</f>
      </c>
      <c r="BN2204">
        <f>IF($Z2204="","",INDEX($AW$2:$AW$2000,$Z2204))</f>
      </c>
      <c r="BO2204">
        <f>IF($Z2204="","",INDEX($AX$2:$AX$2000,$Z2204))</f>
      </c>
      <c r="BP2204">
        <f>IF($Z2204="","",INDEX($AY$2:$AY$2000,$Z2204))</f>
      </c>
      <c r="BQ2204">
        <f>IF($Z2204="","",INDEX($AZ$2:$AZ$2000,$Z2204))</f>
      </c>
      <c r="BR2204">
        <f>IF($Z2204="","",INDEX($BA$2:$BA$2000,$Z2204))</f>
      </c>
      <c r="BS2204">
        <f>IF($Z2204="","",INDEX($BB$2:$BB$2000,$Z2204))</f>
      </c>
      <c r="BT2204">
        <f>IF($Z2204="","",INDEX($BC$2:$BC$2000,$Z2204))</f>
      </c>
      <c r="BY2204" t="str">
        <f>IF($Y2204="","",INDEX($AH$2:$AH$2000,$Y2204)&amp;"")</f>
      </c>
      <c r="BZ2204" t="str">
        <f>IF($Z2204="","",INDEX($AH$2:$AH$2000,$Z2204)&amp;"")</f>
      </c>
      <c r="CA2204">
        <f>IF($Y2204="","",INDEX($BV$2:$BV$2000,$Y2204))</f>
      </c>
      <c r="CB2204">
        <f>IF($Z2204="","",INDEX($BV$2:$BV$2000,$Z2204))</f>
      </c>
    </row>
    <row r="2205">
      <c r="T2205">
        <f>IF($Y2205="","",INDEX($B$2:$B$2000,$Y2205))</f>
      </c>
      <c r="U2205">
        <f>IF($Z2205="","",INDEX($B$2:$B$2000,$Z2205))</f>
      </c>
      <c r="V2205">
        <f>IF(OR($T2205="",$U2205=""),"",$U2205-$T2205)</f>
      </c>
      <c r="W2205" t="str">
        <f>IF(TRIM(INDEX(connections!$A:$A,ROW()))="","",TRIM(INDEX(connections!$A:$A,ROW())))</f>
      </c>
      <c r="X2205" t="str">
        <f>IF($W2205="","",TRIM(INDEX(connections!$B:$B,ROW())))</f>
      </c>
      <c r="Y2205">
        <f>IF($W2205="","",IFERROR(MATCH($W2205,$A$2:$A$2000,0),""))</f>
      </c>
      <c r="Z2205">
        <f>IF($X2205="","",IFERROR(MATCH($X2205,$A$2:$A$2000,0),""))</f>
      </c>
      <c r="AA2205" t="str">
        <f>IF($Y2205="","",INDEX($P$2:$P$2000,$Y2205))</f>
      </c>
      <c r="AB2205" t="str">
        <f>IF($Z2205="","",INDEX($P$2:$P$2000,$Z2205))</f>
      </c>
      <c r="AC2205">
        <f>IF(AND($AA2205="Yes",$AB2205="Yes"),1,"")</f>
      </c>
      <c r="AD2205">
        <f>IF(OR($Y2205="",$Z2205=""),"",IF(INDEX($C$2:$C$2000,$Y2205)=INDEX($C$2:$C$2000,$Z2205),0,1))</f>
      </c>
      <c r="AE2205">
        <f>IF($AC2205&lt;&gt;1,"",IF(AND(INDEX($AG$2:$AG$2000,$Y2205)=1,INDEX($AG$2:$AG$2000,$Z2205)=1),1,""))</f>
      </c>
      <c r="BF2205">
        <f>IF($Z2205="","",INDEX($AO$2:$AO$2000,$Z2205))</f>
      </c>
      <c r="BG2205">
        <f>IF($Z2205="","",INDEX($AP$2:$AP$2000,$Z2205))</f>
      </c>
      <c r="BH2205">
        <f>IF($Z2205="","",INDEX($AQ$2:$AQ$2000,$Z2205))</f>
      </c>
      <c r="BI2205">
        <f>IF($Z2205="","",INDEX($AR$2:$AR$2000,$Z2205))</f>
      </c>
      <c r="BJ2205">
        <f>IF($Z2205="","",INDEX($AS$2:$AS$2000,$Z2205))</f>
      </c>
      <c r="BK2205">
        <f>IF($Z2205="","",INDEX($AT$2:$AT$2000,$Z2205))</f>
      </c>
      <c r="BL2205">
        <f>IF($Z2205="","",INDEX($AU$2:$AU$2000,$Z2205))</f>
      </c>
      <c r="BM2205">
        <f>IF($Z2205="","",INDEX($AV$2:$AV$2000,$Z2205))</f>
      </c>
      <c r="BN2205">
        <f>IF($Z2205="","",INDEX($AW$2:$AW$2000,$Z2205))</f>
      </c>
      <c r="BO2205">
        <f>IF($Z2205="","",INDEX($AX$2:$AX$2000,$Z2205))</f>
      </c>
      <c r="BP2205">
        <f>IF($Z2205="","",INDEX($AY$2:$AY$2000,$Z2205))</f>
      </c>
      <c r="BQ2205">
        <f>IF($Z2205="","",INDEX($AZ$2:$AZ$2000,$Z2205))</f>
      </c>
      <c r="BR2205">
        <f>IF($Z2205="","",INDEX($BA$2:$BA$2000,$Z2205))</f>
      </c>
      <c r="BS2205">
        <f>IF($Z2205="","",INDEX($BB$2:$BB$2000,$Z2205))</f>
      </c>
      <c r="BT2205">
        <f>IF($Z2205="","",INDEX($BC$2:$BC$2000,$Z2205))</f>
      </c>
      <c r="BY2205" t="str">
        <f>IF($Y2205="","",INDEX($AH$2:$AH$2000,$Y2205)&amp;"")</f>
      </c>
      <c r="BZ2205" t="str">
        <f>IF($Z2205="","",INDEX($AH$2:$AH$2000,$Z2205)&amp;"")</f>
      </c>
      <c r="CA2205">
        <f>IF($Y2205="","",INDEX($BV$2:$BV$2000,$Y2205))</f>
      </c>
      <c r="CB2205">
        <f>IF($Z2205="","",INDEX($BV$2:$BV$2000,$Z2205))</f>
      </c>
    </row>
    <row r="2206">
      <c r="T2206">
        <f>IF($Y2206="","",INDEX($B$2:$B$2000,$Y2206))</f>
      </c>
      <c r="U2206">
        <f>IF($Z2206="","",INDEX($B$2:$B$2000,$Z2206))</f>
      </c>
      <c r="V2206">
        <f>IF(OR($T2206="",$U2206=""),"",$U2206-$T2206)</f>
      </c>
      <c r="W2206" t="str">
        <f>IF(TRIM(INDEX(connections!$A:$A,ROW()))="","",TRIM(INDEX(connections!$A:$A,ROW())))</f>
      </c>
      <c r="X2206" t="str">
        <f>IF($W2206="","",TRIM(INDEX(connections!$B:$B,ROW())))</f>
      </c>
      <c r="Y2206">
        <f>IF($W2206="","",IFERROR(MATCH($W2206,$A$2:$A$2000,0),""))</f>
      </c>
      <c r="Z2206">
        <f>IF($X2206="","",IFERROR(MATCH($X2206,$A$2:$A$2000,0),""))</f>
      </c>
      <c r="AA2206" t="str">
        <f>IF($Y2206="","",INDEX($P$2:$P$2000,$Y2206))</f>
      </c>
      <c r="AB2206" t="str">
        <f>IF($Z2206="","",INDEX($P$2:$P$2000,$Z2206))</f>
      </c>
      <c r="AC2206">
        <f>IF(AND($AA2206="Yes",$AB2206="Yes"),1,"")</f>
      </c>
      <c r="AD2206">
        <f>IF(OR($Y2206="",$Z2206=""),"",IF(INDEX($C$2:$C$2000,$Y2206)=INDEX($C$2:$C$2000,$Z2206),0,1))</f>
      </c>
      <c r="AE2206">
        <f>IF($AC2206&lt;&gt;1,"",IF(AND(INDEX($AG$2:$AG$2000,$Y2206)=1,INDEX($AG$2:$AG$2000,$Z2206)=1),1,""))</f>
      </c>
      <c r="BF2206">
        <f>IF($Z2206="","",INDEX($AO$2:$AO$2000,$Z2206))</f>
      </c>
      <c r="BG2206">
        <f>IF($Z2206="","",INDEX($AP$2:$AP$2000,$Z2206))</f>
      </c>
      <c r="BH2206">
        <f>IF($Z2206="","",INDEX($AQ$2:$AQ$2000,$Z2206))</f>
      </c>
      <c r="BI2206">
        <f>IF($Z2206="","",INDEX($AR$2:$AR$2000,$Z2206))</f>
      </c>
      <c r="BJ2206">
        <f>IF($Z2206="","",INDEX($AS$2:$AS$2000,$Z2206))</f>
      </c>
      <c r="BK2206">
        <f>IF($Z2206="","",INDEX($AT$2:$AT$2000,$Z2206))</f>
      </c>
      <c r="BL2206">
        <f>IF($Z2206="","",INDEX($AU$2:$AU$2000,$Z2206))</f>
      </c>
      <c r="BM2206">
        <f>IF($Z2206="","",INDEX($AV$2:$AV$2000,$Z2206))</f>
      </c>
      <c r="BN2206">
        <f>IF($Z2206="","",INDEX($AW$2:$AW$2000,$Z2206))</f>
      </c>
      <c r="BO2206">
        <f>IF($Z2206="","",INDEX($AX$2:$AX$2000,$Z2206))</f>
      </c>
      <c r="BP2206">
        <f>IF($Z2206="","",INDEX($AY$2:$AY$2000,$Z2206))</f>
      </c>
      <c r="BQ2206">
        <f>IF($Z2206="","",INDEX($AZ$2:$AZ$2000,$Z2206))</f>
      </c>
      <c r="BR2206">
        <f>IF($Z2206="","",INDEX($BA$2:$BA$2000,$Z2206))</f>
      </c>
      <c r="BS2206">
        <f>IF($Z2206="","",INDEX($BB$2:$BB$2000,$Z2206))</f>
      </c>
      <c r="BT2206">
        <f>IF($Z2206="","",INDEX($BC$2:$BC$2000,$Z2206))</f>
      </c>
      <c r="BY2206" t="str">
        <f>IF($Y2206="","",INDEX($AH$2:$AH$2000,$Y2206)&amp;"")</f>
      </c>
      <c r="BZ2206" t="str">
        <f>IF($Z2206="","",INDEX($AH$2:$AH$2000,$Z2206)&amp;"")</f>
      </c>
      <c r="CA2206">
        <f>IF($Y2206="","",INDEX($BV$2:$BV$2000,$Y2206))</f>
      </c>
      <c r="CB2206">
        <f>IF($Z2206="","",INDEX($BV$2:$BV$2000,$Z2206))</f>
      </c>
    </row>
    <row r="2207">
      <c r="T2207">
        <f>IF($Y2207="","",INDEX($B$2:$B$2000,$Y2207))</f>
      </c>
      <c r="U2207">
        <f>IF($Z2207="","",INDEX($B$2:$B$2000,$Z2207))</f>
      </c>
      <c r="V2207">
        <f>IF(OR($T2207="",$U2207=""),"",$U2207-$T2207)</f>
      </c>
      <c r="W2207" t="str">
        <f>IF(TRIM(INDEX(connections!$A:$A,ROW()))="","",TRIM(INDEX(connections!$A:$A,ROW())))</f>
      </c>
      <c r="X2207" t="str">
        <f>IF($W2207="","",TRIM(INDEX(connections!$B:$B,ROW())))</f>
      </c>
      <c r="Y2207">
        <f>IF($W2207="","",IFERROR(MATCH($W2207,$A$2:$A$2000,0),""))</f>
      </c>
      <c r="Z2207">
        <f>IF($X2207="","",IFERROR(MATCH($X2207,$A$2:$A$2000,0),""))</f>
      </c>
      <c r="AA2207" t="str">
        <f>IF($Y2207="","",INDEX($P$2:$P$2000,$Y2207))</f>
      </c>
      <c r="AB2207" t="str">
        <f>IF($Z2207="","",INDEX($P$2:$P$2000,$Z2207))</f>
      </c>
      <c r="AC2207">
        <f>IF(AND($AA2207="Yes",$AB2207="Yes"),1,"")</f>
      </c>
      <c r="AD2207">
        <f>IF(OR($Y2207="",$Z2207=""),"",IF(INDEX($C$2:$C$2000,$Y2207)=INDEX($C$2:$C$2000,$Z2207),0,1))</f>
      </c>
      <c r="AE2207">
        <f>IF($AC2207&lt;&gt;1,"",IF(AND(INDEX($AG$2:$AG$2000,$Y2207)=1,INDEX($AG$2:$AG$2000,$Z2207)=1),1,""))</f>
      </c>
      <c r="BF2207">
        <f>IF($Z2207="","",INDEX($AO$2:$AO$2000,$Z2207))</f>
      </c>
      <c r="BG2207">
        <f>IF($Z2207="","",INDEX($AP$2:$AP$2000,$Z2207))</f>
      </c>
      <c r="BH2207">
        <f>IF($Z2207="","",INDEX($AQ$2:$AQ$2000,$Z2207))</f>
      </c>
      <c r="BI2207">
        <f>IF($Z2207="","",INDEX($AR$2:$AR$2000,$Z2207))</f>
      </c>
      <c r="BJ2207">
        <f>IF($Z2207="","",INDEX($AS$2:$AS$2000,$Z2207))</f>
      </c>
      <c r="BK2207">
        <f>IF($Z2207="","",INDEX($AT$2:$AT$2000,$Z2207))</f>
      </c>
      <c r="BL2207">
        <f>IF($Z2207="","",INDEX($AU$2:$AU$2000,$Z2207))</f>
      </c>
      <c r="BM2207">
        <f>IF($Z2207="","",INDEX($AV$2:$AV$2000,$Z2207))</f>
      </c>
      <c r="BN2207">
        <f>IF($Z2207="","",INDEX($AW$2:$AW$2000,$Z2207))</f>
      </c>
      <c r="BO2207">
        <f>IF($Z2207="","",INDEX($AX$2:$AX$2000,$Z2207))</f>
      </c>
      <c r="BP2207">
        <f>IF($Z2207="","",INDEX($AY$2:$AY$2000,$Z2207))</f>
      </c>
      <c r="BQ2207">
        <f>IF($Z2207="","",INDEX($AZ$2:$AZ$2000,$Z2207))</f>
      </c>
      <c r="BR2207">
        <f>IF($Z2207="","",INDEX($BA$2:$BA$2000,$Z2207))</f>
      </c>
      <c r="BS2207">
        <f>IF($Z2207="","",INDEX($BB$2:$BB$2000,$Z2207))</f>
      </c>
      <c r="BT2207">
        <f>IF($Z2207="","",INDEX($BC$2:$BC$2000,$Z2207))</f>
      </c>
      <c r="BY2207" t="str">
        <f>IF($Y2207="","",INDEX($AH$2:$AH$2000,$Y2207)&amp;"")</f>
      </c>
      <c r="BZ2207" t="str">
        <f>IF($Z2207="","",INDEX($AH$2:$AH$2000,$Z2207)&amp;"")</f>
      </c>
      <c r="CA2207">
        <f>IF($Y2207="","",INDEX($BV$2:$BV$2000,$Y2207))</f>
      </c>
      <c r="CB2207">
        <f>IF($Z2207="","",INDEX($BV$2:$BV$2000,$Z2207))</f>
      </c>
    </row>
    <row r="2208">
      <c r="T2208">
        <f>IF($Y2208="","",INDEX($B$2:$B$2000,$Y2208))</f>
      </c>
      <c r="U2208">
        <f>IF($Z2208="","",INDEX($B$2:$B$2000,$Z2208))</f>
      </c>
      <c r="V2208">
        <f>IF(OR($T2208="",$U2208=""),"",$U2208-$T2208)</f>
      </c>
      <c r="W2208" t="str">
        <f>IF(TRIM(INDEX(connections!$A:$A,ROW()))="","",TRIM(INDEX(connections!$A:$A,ROW())))</f>
      </c>
      <c r="X2208" t="str">
        <f>IF($W2208="","",TRIM(INDEX(connections!$B:$B,ROW())))</f>
      </c>
      <c r="Y2208">
        <f>IF($W2208="","",IFERROR(MATCH($W2208,$A$2:$A$2000,0),""))</f>
      </c>
      <c r="Z2208">
        <f>IF($X2208="","",IFERROR(MATCH($X2208,$A$2:$A$2000,0),""))</f>
      </c>
      <c r="AA2208" t="str">
        <f>IF($Y2208="","",INDEX($P$2:$P$2000,$Y2208))</f>
      </c>
      <c r="AB2208" t="str">
        <f>IF($Z2208="","",INDEX($P$2:$P$2000,$Z2208))</f>
      </c>
      <c r="AC2208">
        <f>IF(AND($AA2208="Yes",$AB2208="Yes"),1,"")</f>
      </c>
      <c r="AD2208">
        <f>IF(OR($Y2208="",$Z2208=""),"",IF(INDEX($C$2:$C$2000,$Y2208)=INDEX($C$2:$C$2000,$Z2208),0,1))</f>
      </c>
      <c r="AE2208">
        <f>IF($AC2208&lt;&gt;1,"",IF(AND(INDEX($AG$2:$AG$2000,$Y2208)=1,INDEX($AG$2:$AG$2000,$Z2208)=1),1,""))</f>
      </c>
      <c r="BF2208">
        <f>IF($Z2208="","",INDEX($AO$2:$AO$2000,$Z2208))</f>
      </c>
      <c r="BG2208">
        <f>IF($Z2208="","",INDEX($AP$2:$AP$2000,$Z2208))</f>
      </c>
      <c r="BH2208">
        <f>IF($Z2208="","",INDEX($AQ$2:$AQ$2000,$Z2208))</f>
      </c>
      <c r="BI2208">
        <f>IF($Z2208="","",INDEX($AR$2:$AR$2000,$Z2208))</f>
      </c>
      <c r="BJ2208">
        <f>IF($Z2208="","",INDEX($AS$2:$AS$2000,$Z2208))</f>
      </c>
      <c r="BK2208">
        <f>IF($Z2208="","",INDEX($AT$2:$AT$2000,$Z2208))</f>
      </c>
      <c r="BL2208">
        <f>IF($Z2208="","",INDEX($AU$2:$AU$2000,$Z2208))</f>
      </c>
      <c r="BM2208">
        <f>IF($Z2208="","",INDEX($AV$2:$AV$2000,$Z2208))</f>
      </c>
      <c r="BN2208">
        <f>IF($Z2208="","",INDEX($AW$2:$AW$2000,$Z2208))</f>
      </c>
      <c r="BO2208">
        <f>IF($Z2208="","",INDEX($AX$2:$AX$2000,$Z2208))</f>
      </c>
      <c r="BP2208">
        <f>IF($Z2208="","",INDEX($AY$2:$AY$2000,$Z2208))</f>
      </c>
      <c r="BQ2208">
        <f>IF($Z2208="","",INDEX($AZ$2:$AZ$2000,$Z2208))</f>
      </c>
      <c r="BR2208">
        <f>IF($Z2208="","",INDEX($BA$2:$BA$2000,$Z2208))</f>
      </c>
      <c r="BS2208">
        <f>IF($Z2208="","",INDEX($BB$2:$BB$2000,$Z2208))</f>
      </c>
      <c r="BT2208">
        <f>IF($Z2208="","",INDEX($BC$2:$BC$2000,$Z2208))</f>
      </c>
      <c r="BY2208" t="str">
        <f>IF($Y2208="","",INDEX($AH$2:$AH$2000,$Y2208)&amp;"")</f>
      </c>
      <c r="BZ2208" t="str">
        <f>IF($Z2208="","",INDEX($AH$2:$AH$2000,$Z2208)&amp;"")</f>
      </c>
      <c r="CA2208">
        <f>IF($Y2208="","",INDEX($BV$2:$BV$2000,$Y2208))</f>
      </c>
      <c r="CB2208">
        <f>IF($Z2208="","",INDEX($BV$2:$BV$2000,$Z2208))</f>
      </c>
    </row>
    <row r="2209">
      <c r="T2209">
        <f>IF($Y2209="","",INDEX($B$2:$B$2000,$Y2209))</f>
      </c>
      <c r="U2209">
        <f>IF($Z2209="","",INDEX($B$2:$B$2000,$Z2209))</f>
      </c>
      <c r="V2209">
        <f>IF(OR($T2209="",$U2209=""),"",$U2209-$T2209)</f>
      </c>
      <c r="W2209" t="str">
        <f>IF(TRIM(INDEX(connections!$A:$A,ROW()))="","",TRIM(INDEX(connections!$A:$A,ROW())))</f>
      </c>
      <c r="X2209" t="str">
        <f>IF($W2209="","",TRIM(INDEX(connections!$B:$B,ROW())))</f>
      </c>
      <c r="Y2209">
        <f>IF($W2209="","",IFERROR(MATCH($W2209,$A$2:$A$2000,0),""))</f>
      </c>
      <c r="Z2209">
        <f>IF($X2209="","",IFERROR(MATCH($X2209,$A$2:$A$2000,0),""))</f>
      </c>
      <c r="AA2209" t="str">
        <f>IF($Y2209="","",INDEX($P$2:$P$2000,$Y2209))</f>
      </c>
      <c r="AB2209" t="str">
        <f>IF($Z2209="","",INDEX($P$2:$P$2000,$Z2209))</f>
      </c>
      <c r="AC2209">
        <f>IF(AND($AA2209="Yes",$AB2209="Yes"),1,"")</f>
      </c>
      <c r="AD2209">
        <f>IF(OR($Y2209="",$Z2209=""),"",IF(INDEX($C$2:$C$2000,$Y2209)=INDEX($C$2:$C$2000,$Z2209),0,1))</f>
      </c>
      <c r="AE2209">
        <f>IF($AC2209&lt;&gt;1,"",IF(AND(INDEX($AG$2:$AG$2000,$Y2209)=1,INDEX($AG$2:$AG$2000,$Z2209)=1),1,""))</f>
      </c>
      <c r="BF2209">
        <f>IF($Z2209="","",INDEX($AO$2:$AO$2000,$Z2209))</f>
      </c>
      <c r="BG2209">
        <f>IF($Z2209="","",INDEX($AP$2:$AP$2000,$Z2209))</f>
      </c>
      <c r="BH2209">
        <f>IF($Z2209="","",INDEX($AQ$2:$AQ$2000,$Z2209))</f>
      </c>
      <c r="BI2209">
        <f>IF($Z2209="","",INDEX($AR$2:$AR$2000,$Z2209))</f>
      </c>
      <c r="BJ2209">
        <f>IF($Z2209="","",INDEX($AS$2:$AS$2000,$Z2209))</f>
      </c>
      <c r="BK2209">
        <f>IF($Z2209="","",INDEX($AT$2:$AT$2000,$Z2209))</f>
      </c>
      <c r="BL2209">
        <f>IF($Z2209="","",INDEX($AU$2:$AU$2000,$Z2209))</f>
      </c>
      <c r="BM2209">
        <f>IF($Z2209="","",INDEX($AV$2:$AV$2000,$Z2209))</f>
      </c>
      <c r="BN2209">
        <f>IF($Z2209="","",INDEX($AW$2:$AW$2000,$Z2209))</f>
      </c>
      <c r="BO2209">
        <f>IF($Z2209="","",INDEX($AX$2:$AX$2000,$Z2209))</f>
      </c>
      <c r="BP2209">
        <f>IF($Z2209="","",INDEX($AY$2:$AY$2000,$Z2209))</f>
      </c>
      <c r="BQ2209">
        <f>IF($Z2209="","",INDEX($AZ$2:$AZ$2000,$Z2209))</f>
      </c>
      <c r="BR2209">
        <f>IF($Z2209="","",INDEX($BA$2:$BA$2000,$Z2209))</f>
      </c>
      <c r="BS2209">
        <f>IF($Z2209="","",INDEX($BB$2:$BB$2000,$Z2209))</f>
      </c>
      <c r="BT2209">
        <f>IF($Z2209="","",INDEX($BC$2:$BC$2000,$Z2209))</f>
      </c>
      <c r="BY2209" t="str">
        <f>IF($Y2209="","",INDEX($AH$2:$AH$2000,$Y2209)&amp;"")</f>
      </c>
      <c r="BZ2209" t="str">
        <f>IF($Z2209="","",INDEX($AH$2:$AH$2000,$Z2209)&amp;"")</f>
      </c>
      <c r="CA2209">
        <f>IF($Y2209="","",INDEX($BV$2:$BV$2000,$Y2209))</f>
      </c>
      <c r="CB2209">
        <f>IF($Z2209="","",INDEX($BV$2:$BV$2000,$Z2209))</f>
      </c>
    </row>
    <row r="2210">
      <c r="T2210">
        <f>IF($Y2210="","",INDEX($B$2:$B$2000,$Y2210))</f>
      </c>
      <c r="U2210">
        <f>IF($Z2210="","",INDEX($B$2:$B$2000,$Z2210))</f>
      </c>
      <c r="V2210">
        <f>IF(OR($T2210="",$U2210=""),"",$U2210-$T2210)</f>
      </c>
      <c r="W2210" t="str">
        <f>IF(TRIM(INDEX(connections!$A:$A,ROW()))="","",TRIM(INDEX(connections!$A:$A,ROW())))</f>
      </c>
      <c r="X2210" t="str">
        <f>IF($W2210="","",TRIM(INDEX(connections!$B:$B,ROW())))</f>
      </c>
      <c r="Y2210">
        <f>IF($W2210="","",IFERROR(MATCH($W2210,$A$2:$A$2000,0),""))</f>
      </c>
      <c r="Z2210">
        <f>IF($X2210="","",IFERROR(MATCH($X2210,$A$2:$A$2000,0),""))</f>
      </c>
      <c r="AA2210" t="str">
        <f>IF($Y2210="","",INDEX($P$2:$P$2000,$Y2210))</f>
      </c>
      <c r="AB2210" t="str">
        <f>IF($Z2210="","",INDEX($P$2:$P$2000,$Z2210))</f>
      </c>
      <c r="AC2210">
        <f>IF(AND($AA2210="Yes",$AB2210="Yes"),1,"")</f>
      </c>
      <c r="AD2210">
        <f>IF(OR($Y2210="",$Z2210=""),"",IF(INDEX($C$2:$C$2000,$Y2210)=INDEX($C$2:$C$2000,$Z2210),0,1))</f>
      </c>
      <c r="AE2210">
        <f>IF($AC2210&lt;&gt;1,"",IF(AND(INDEX($AG$2:$AG$2000,$Y2210)=1,INDEX($AG$2:$AG$2000,$Z2210)=1),1,""))</f>
      </c>
      <c r="BF2210">
        <f>IF($Z2210="","",INDEX($AO$2:$AO$2000,$Z2210))</f>
      </c>
      <c r="BG2210">
        <f>IF($Z2210="","",INDEX($AP$2:$AP$2000,$Z2210))</f>
      </c>
      <c r="BH2210">
        <f>IF($Z2210="","",INDEX($AQ$2:$AQ$2000,$Z2210))</f>
      </c>
      <c r="BI2210">
        <f>IF($Z2210="","",INDEX($AR$2:$AR$2000,$Z2210))</f>
      </c>
      <c r="BJ2210">
        <f>IF($Z2210="","",INDEX($AS$2:$AS$2000,$Z2210))</f>
      </c>
      <c r="BK2210">
        <f>IF($Z2210="","",INDEX($AT$2:$AT$2000,$Z2210))</f>
      </c>
      <c r="BL2210">
        <f>IF($Z2210="","",INDEX($AU$2:$AU$2000,$Z2210))</f>
      </c>
      <c r="BM2210">
        <f>IF($Z2210="","",INDEX($AV$2:$AV$2000,$Z2210))</f>
      </c>
      <c r="BN2210">
        <f>IF($Z2210="","",INDEX($AW$2:$AW$2000,$Z2210))</f>
      </c>
      <c r="BO2210">
        <f>IF($Z2210="","",INDEX($AX$2:$AX$2000,$Z2210))</f>
      </c>
      <c r="BP2210">
        <f>IF($Z2210="","",INDEX($AY$2:$AY$2000,$Z2210))</f>
      </c>
      <c r="BQ2210">
        <f>IF($Z2210="","",INDEX($AZ$2:$AZ$2000,$Z2210))</f>
      </c>
      <c r="BR2210">
        <f>IF($Z2210="","",INDEX($BA$2:$BA$2000,$Z2210))</f>
      </c>
      <c r="BS2210">
        <f>IF($Z2210="","",INDEX($BB$2:$BB$2000,$Z2210))</f>
      </c>
      <c r="BT2210">
        <f>IF($Z2210="","",INDEX($BC$2:$BC$2000,$Z2210))</f>
      </c>
      <c r="BY2210" t="str">
        <f>IF($Y2210="","",INDEX($AH$2:$AH$2000,$Y2210)&amp;"")</f>
      </c>
      <c r="BZ2210" t="str">
        <f>IF($Z2210="","",INDEX($AH$2:$AH$2000,$Z2210)&amp;"")</f>
      </c>
      <c r="CA2210">
        <f>IF($Y2210="","",INDEX($BV$2:$BV$2000,$Y2210))</f>
      </c>
      <c r="CB2210">
        <f>IF($Z2210="","",INDEX($BV$2:$BV$2000,$Z2210))</f>
      </c>
    </row>
    <row r="2211">
      <c r="T2211">
        <f>IF($Y2211="","",INDEX($B$2:$B$2000,$Y2211))</f>
      </c>
      <c r="U2211">
        <f>IF($Z2211="","",INDEX($B$2:$B$2000,$Z2211))</f>
      </c>
      <c r="V2211">
        <f>IF(OR($T2211="",$U2211=""),"",$U2211-$T2211)</f>
      </c>
      <c r="W2211" t="str">
        <f>IF(TRIM(INDEX(connections!$A:$A,ROW()))="","",TRIM(INDEX(connections!$A:$A,ROW())))</f>
      </c>
      <c r="X2211" t="str">
        <f>IF($W2211="","",TRIM(INDEX(connections!$B:$B,ROW())))</f>
      </c>
      <c r="Y2211">
        <f>IF($W2211="","",IFERROR(MATCH($W2211,$A$2:$A$2000,0),""))</f>
      </c>
      <c r="Z2211">
        <f>IF($X2211="","",IFERROR(MATCH($X2211,$A$2:$A$2000,0),""))</f>
      </c>
      <c r="AA2211" t="str">
        <f>IF($Y2211="","",INDEX($P$2:$P$2000,$Y2211))</f>
      </c>
      <c r="AB2211" t="str">
        <f>IF($Z2211="","",INDEX($P$2:$P$2000,$Z2211))</f>
      </c>
      <c r="AC2211">
        <f>IF(AND($AA2211="Yes",$AB2211="Yes"),1,"")</f>
      </c>
      <c r="AD2211">
        <f>IF(OR($Y2211="",$Z2211=""),"",IF(INDEX($C$2:$C$2000,$Y2211)=INDEX($C$2:$C$2000,$Z2211),0,1))</f>
      </c>
      <c r="AE2211">
        <f>IF($AC2211&lt;&gt;1,"",IF(AND(INDEX($AG$2:$AG$2000,$Y2211)=1,INDEX($AG$2:$AG$2000,$Z2211)=1),1,""))</f>
      </c>
      <c r="BF2211">
        <f>IF($Z2211="","",INDEX($AO$2:$AO$2000,$Z2211))</f>
      </c>
      <c r="BG2211">
        <f>IF($Z2211="","",INDEX($AP$2:$AP$2000,$Z2211))</f>
      </c>
      <c r="BH2211">
        <f>IF($Z2211="","",INDEX($AQ$2:$AQ$2000,$Z2211))</f>
      </c>
      <c r="BI2211">
        <f>IF($Z2211="","",INDEX($AR$2:$AR$2000,$Z2211))</f>
      </c>
      <c r="BJ2211">
        <f>IF($Z2211="","",INDEX($AS$2:$AS$2000,$Z2211))</f>
      </c>
      <c r="BK2211">
        <f>IF($Z2211="","",INDEX($AT$2:$AT$2000,$Z2211))</f>
      </c>
      <c r="BL2211">
        <f>IF($Z2211="","",INDEX($AU$2:$AU$2000,$Z2211))</f>
      </c>
      <c r="BM2211">
        <f>IF($Z2211="","",INDEX($AV$2:$AV$2000,$Z2211))</f>
      </c>
      <c r="BN2211">
        <f>IF($Z2211="","",INDEX($AW$2:$AW$2000,$Z2211))</f>
      </c>
      <c r="BO2211">
        <f>IF($Z2211="","",INDEX($AX$2:$AX$2000,$Z2211))</f>
      </c>
      <c r="BP2211">
        <f>IF($Z2211="","",INDEX($AY$2:$AY$2000,$Z2211))</f>
      </c>
      <c r="BQ2211">
        <f>IF($Z2211="","",INDEX($AZ$2:$AZ$2000,$Z2211))</f>
      </c>
      <c r="BR2211">
        <f>IF($Z2211="","",INDEX($BA$2:$BA$2000,$Z2211))</f>
      </c>
      <c r="BS2211">
        <f>IF($Z2211="","",INDEX($BB$2:$BB$2000,$Z2211))</f>
      </c>
      <c r="BT2211">
        <f>IF($Z2211="","",INDEX($BC$2:$BC$2000,$Z2211))</f>
      </c>
      <c r="BY2211" t="str">
        <f>IF($Y2211="","",INDEX($AH$2:$AH$2000,$Y2211)&amp;"")</f>
      </c>
      <c r="BZ2211" t="str">
        <f>IF($Z2211="","",INDEX($AH$2:$AH$2000,$Z2211)&amp;"")</f>
      </c>
      <c r="CA2211">
        <f>IF($Y2211="","",INDEX($BV$2:$BV$2000,$Y2211))</f>
      </c>
      <c r="CB2211">
        <f>IF($Z2211="","",INDEX($BV$2:$BV$2000,$Z2211))</f>
      </c>
    </row>
    <row r="2212">
      <c r="T2212">
        <f>IF($Y2212="","",INDEX($B$2:$B$2000,$Y2212))</f>
      </c>
      <c r="U2212">
        <f>IF($Z2212="","",INDEX($B$2:$B$2000,$Z2212))</f>
      </c>
      <c r="V2212">
        <f>IF(OR($T2212="",$U2212=""),"",$U2212-$T2212)</f>
      </c>
      <c r="W2212" t="str">
        <f>IF(TRIM(INDEX(connections!$A:$A,ROW()))="","",TRIM(INDEX(connections!$A:$A,ROW())))</f>
      </c>
      <c r="X2212" t="str">
        <f>IF($W2212="","",TRIM(INDEX(connections!$B:$B,ROW())))</f>
      </c>
      <c r="Y2212">
        <f>IF($W2212="","",IFERROR(MATCH($W2212,$A$2:$A$2000,0),""))</f>
      </c>
      <c r="Z2212">
        <f>IF($X2212="","",IFERROR(MATCH($X2212,$A$2:$A$2000,0),""))</f>
      </c>
      <c r="AA2212" t="str">
        <f>IF($Y2212="","",INDEX($P$2:$P$2000,$Y2212))</f>
      </c>
      <c r="AB2212" t="str">
        <f>IF($Z2212="","",INDEX($P$2:$P$2000,$Z2212))</f>
      </c>
      <c r="AC2212">
        <f>IF(AND($AA2212="Yes",$AB2212="Yes"),1,"")</f>
      </c>
      <c r="AD2212">
        <f>IF(OR($Y2212="",$Z2212=""),"",IF(INDEX($C$2:$C$2000,$Y2212)=INDEX($C$2:$C$2000,$Z2212),0,1))</f>
      </c>
      <c r="AE2212">
        <f>IF($AC2212&lt;&gt;1,"",IF(AND(INDEX($AG$2:$AG$2000,$Y2212)=1,INDEX($AG$2:$AG$2000,$Z2212)=1),1,""))</f>
      </c>
      <c r="BF2212">
        <f>IF($Z2212="","",INDEX($AO$2:$AO$2000,$Z2212))</f>
      </c>
      <c r="BG2212">
        <f>IF($Z2212="","",INDEX($AP$2:$AP$2000,$Z2212))</f>
      </c>
      <c r="BH2212">
        <f>IF($Z2212="","",INDEX($AQ$2:$AQ$2000,$Z2212))</f>
      </c>
      <c r="BI2212">
        <f>IF($Z2212="","",INDEX($AR$2:$AR$2000,$Z2212))</f>
      </c>
      <c r="BJ2212">
        <f>IF($Z2212="","",INDEX($AS$2:$AS$2000,$Z2212))</f>
      </c>
      <c r="BK2212">
        <f>IF($Z2212="","",INDEX($AT$2:$AT$2000,$Z2212))</f>
      </c>
      <c r="BL2212">
        <f>IF($Z2212="","",INDEX($AU$2:$AU$2000,$Z2212))</f>
      </c>
      <c r="BM2212">
        <f>IF($Z2212="","",INDEX($AV$2:$AV$2000,$Z2212))</f>
      </c>
      <c r="BN2212">
        <f>IF($Z2212="","",INDEX($AW$2:$AW$2000,$Z2212))</f>
      </c>
      <c r="BO2212">
        <f>IF($Z2212="","",INDEX($AX$2:$AX$2000,$Z2212))</f>
      </c>
      <c r="BP2212">
        <f>IF($Z2212="","",INDEX($AY$2:$AY$2000,$Z2212))</f>
      </c>
      <c r="BQ2212">
        <f>IF($Z2212="","",INDEX($AZ$2:$AZ$2000,$Z2212))</f>
      </c>
      <c r="BR2212">
        <f>IF($Z2212="","",INDEX($BA$2:$BA$2000,$Z2212))</f>
      </c>
      <c r="BS2212">
        <f>IF($Z2212="","",INDEX($BB$2:$BB$2000,$Z2212))</f>
      </c>
      <c r="BT2212">
        <f>IF($Z2212="","",INDEX($BC$2:$BC$2000,$Z2212))</f>
      </c>
      <c r="BY2212" t="str">
        <f>IF($Y2212="","",INDEX($AH$2:$AH$2000,$Y2212)&amp;"")</f>
      </c>
      <c r="BZ2212" t="str">
        <f>IF($Z2212="","",INDEX($AH$2:$AH$2000,$Z2212)&amp;"")</f>
      </c>
      <c r="CA2212">
        <f>IF($Y2212="","",INDEX($BV$2:$BV$2000,$Y2212))</f>
      </c>
      <c r="CB2212">
        <f>IF($Z2212="","",INDEX($BV$2:$BV$2000,$Z2212))</f>
      </c>
    </row>
    <row r="2213">
      <c r="T2213">
        <f>IF($Y2213="","",INDEX($B$2:$B$2000,$Y2213))</f>
      </c>
      <c r="U2213">
        <f>IF($Z2213="","",INDEX($B$2:$B$2000,$Z2213))</f>
      </c>
      <c r="V2213">
        <f>IF(OR($T2213="",$U2213=""),"",$U2213-$T2213)</f>
      </c>
      <c r="W2213" t="str">
        <f>IF(TRIM(INDEX(connections!$A:$A,ROW()))="","",TRIM(INDEX(connections!$A:$A,ROW())))</f>
      </c>
      <c r="X2213" t="str">
        <f>IF($W2213="","",TRIM(INDEX(connections!$B:$B,ROW())))</f>
      </c>
      <c r="Y2213">
        <f>IF($W2213="","",IFERROR(MATCH($W2213,$A$2:$A$2000,0),""))</f>
      </c>
      <c r="Z2213">
        <f>IF($X2213="","",IFERROR(MATCH($X2213,$A$2:$A$2000,0),""))</f>
      </c>
      <c r="AA2213" t="str">
        <f>IF($Y2213="","",INDEX($P$2:$P$2000,$Y2213))</f>
      </c>
      <c r="AB2213" t="str">
        <f>IF($Z2213="","",INDEX($P$2:$P$2000,$Z2213))</f>
      </c>
      <c r="AC2213">
        <f>IF(AND($AA2213="Yes",$AB2213="Yes"),1,"")</f>
      </c>
      <c r="AD2213">
        <f>IF(OR($Y2213="",$Z2213=""),"",IF(INDEX($C$2:$C$2000,$Y2213)=INDEX($C$2:$C$2000,$Z2213),0,1))</f>
      </c>
      <c r="AE2213">
        <f>IF($AC2213&lt;&gt;1,"",IF(AND(INDEX($AG$2:$AG$2000,$Y2213)=1,INDEX($AG$2:$AG$2000,$Z2213)=1),1,""))</f>
      </c>
      <c r="BF2213">
        <f>IF($Z2213="","",INDEX($AO$2:$AO$2000,$Z2213))</f>
      </c>
      <c r="BG2213">
        <f>IF($Z2213="","",INDEX($AP$2:$AP$2000,$Z2213))</f>
      </c>
      <c r="BH2213">
        <f>IF($Z2213="","",INDEX($AQ$2:$AQ$2000,$Z2213))</f>
      </c>
      <c r="BI2213">
        <f>IF($Z2213="","",INDEX($AR$2:$AR$2000,$Z2213))</f>
      </c>
      <c r="BJ2213">
        <f>IF($Z2213="","",INDEX($AS$2:$AS$2000,$Z2213))</f>
      </c>
      <c r="BK2213">
        <f>IF($Z2213="","",INDEX($AT$2:$AT$2000,$Z2213))</f>
      </c>
      <c r="BL2213">
        <f>IF($Z2213="","",INDEX($AU$2:$AU$2000,$Z2213))</f>
      </c>
      <c r="BM2213">
        <f>IF($Z2213="","",INDEX($AV$2:$AV$2000,$Z2213))</f>
      </c>
      <c r="BN2213">
        <f>IF($Z2213="","",INDEX($AW$2:$AW$2000,$Z2213))</f>
      </c>
      <c r="BO2213">
        <f>IF($Z2213="","",INDEX($AX$2:$AX$2000,$Z2213))</f>
      </c>
      <c r="BP2213">
        <f>IF($Z2213="","",INDEX($AY$2:$AY$2000,$Z2213))</f>
      </c>
      <c r="BQ2213">
        <f>IF($Z2213="","",INDEX($AZ$2:$AZ$2000,$Z2213))</f>
      </c>
      <c r="BR2213">
        <f>IF($Z2213="","",INDEX($BA$2:$BA$2000,$Z2213))</f>
      </c>
      <c r="BS2213">
        <f>IF($Z2213="","",INDEX($BB$2:$BB$2000,$Z2213))</f>
      </c>
      <c r="BT2213">
        <f>IF($Z2213="","",INDEX($BC$2:$BC$2000,$Z2213))</f>
      </c>
      <c r="BY2213" t="str">
        <f>IF($Y2213="","",INDEX($AH$2:$AH$2000,$Y2213)&amp;"")</f>
      </c>
      <c r="BZ2213" t="str">
        <f>IF($Z2213="","",INDEX($AH$2:$AH$2000,$Z2213)&amp;"")</f>
      </c>
      <c r="CA2213">
        <f>IF($Y2213="","",INDEX($BV$2:$BV$2000,$Y2213))</f>
      </c>
      <c r="CB2213">
        <f>IF($Z2213="","",INDEX($BV$2:$BV$2000,$Z2213))</f>
      </c>
    </row>
    <row r="2214">
      <c r="T2214">
        <f>IF($Y2214="","",INDEX($B$2:$B$2000,$Y2214))</f>
      </c>
      <c r="U2214">
        <f>IF($Z2214="","",INDEX($B$2:$B$2000,$Z2214))</f>
      </c>
      <c r="V2214">
        <f>IF(OR($T2214="",$U2214=""),"",$U2214-$T2214)</f>
      </c>
      <c r="W2214" t="str">
        <f>IF(TRIM(INDEX(connections!$A:$A,ROW()))="","",TRIM(INDEX(connections!$A:$A,ROW())))</f>
      </c>
      <c r="X2214" t="str">
        <f>IF($W2214="","",TRIM(INDEX(connections!$B:$B,ROW())))</f>
      </c>
      <c r="Y2214">
        <f>IF($W2214="","",IFERROR(MATCH($W2214,$A$2:$A$2000,0),""))</f>
      </c>
      <c r="Z2214">
        <f>IF($X2214="","",IFERROR(MATCH($X2214,$A$2:$A$2000,0),""))</f>
      </c>
      <c r="AA2214" t="str">
        <f>IF($Y2214="","",INDEX($P$2:$P$2000,$Y2214))</f>
      </c>
      <c r="AB2214" t="str">
        <f>IF($Z2214="","",INDEX($P$2:$P$2000,$Z2214))</f>
      </c>
      <c r="AC2214">
        <f>IF(AND($AA2214="Yes",$AB2214="Yes"),1,"")</f>
      </c>
      <c r="AD2214">
        <f>IF(OR($Y2214="",$Z2214=""),"",IF(INDEX($C$2:$C$2000,$Y2214)=INDEX($C$2:$C$2000,$Z2214),0,1))</f>
      </c>
      <c r="AE2214">
        <f>IF($AC2214&lt;&gt;1,"",IF(AND(INDEX($AG$2:$AG$2000,$Y2214)=1,INDEX($AG$2:$AG$2000,$Z2214)=1),1,""))</f>
      </c>
      <c r="BF2214">
        <f>IF($Z2214="","",INDEX($AO$2:$AO$2000,$Z2214))</f>
      </c>
      <c r="BG2214">
        <f>IF($Z2214="","",INDEX($AP$2:$AP$2000,$Z2214))</f>
      </c>
      <c r="BH2214">
        <f>IF($Z2214="","",INDEX($AQ$2:$AQ$2000,$Z2214))</f>
      </c>
      <c r="BI2214">
        <f>IF($Z2214="","",INDEX($AR$2:$AR$2000,$Z2214))</f>
      </c>
      <c r="BJ2214">
        <f>IF($Z2214="","",INDEX($AS$2:$AS$2000,$Z2214))</f>
      </c>
      <c r="BK2214">
        <f>IF($Z2214="","",INDEX($AT$2:$AT$2000,$Z2214))</f>
      </c>
      <c r="BL2214">
        <f>IF($Z2214="","",INDEX($AU$2:$AU$2000,$Z2214))</f>
      </c>
      <c r="BM2214">
        <f>IF($Z2214="","",INDEX($AV$2:$AV$2000,$Z2214))</f>
      </c>
      <c r="BN2214">
        <f>IF($Z2214="","",INDEX($AW$2:$AW$2000,$Z2214))</f>
      </c>
      <c r="BO2214">
        <f>IF($Z2214="","",INDEX($AX$2:$AX$2000,$Z2214))</f>
      </c>
      <c r="BP2214">
        <f>IF($Z2214="","",INDEX($AY$2:$AY$2000,$Z2214))</f>
      </c>
      <c r="BQ2214">
        <f>IF($Z2214="","",INDEX($AZ$2:$AZ$2000,$Z2214))</f>
      </c>
      <c r="BR2214">
        <f>IF($Z2214="","",INDEX($BA$2:$BA$2000,$Z2214))</f>
      </c>
      <c r="BS2214">
        <f>IF($Z2214="","",INDEX($BB$2:$BB$2000,$Z2214))</f>
      </c>
      <c r="BT2214">
        <f>IF($Z2214="","",INDEX($BC$2:$BC$2000,$Z2214))</f>
      </c>
      <c r="BY2214" t="str">
        <f>IF($Y2214="","",INDEX($AH$2:$AH$2000,$Y2214)&amp;"")</f>
      </c>
      <c r="BZ2214" t="str">
        <f>IF($Z2214="","",INDEX($AH$2:$AH$2000,$Z2214)&amp;"")</f>
      </c>
      <c r="CA2214">
        <f>IF($Y2214="","",INDEX($BV$2:$BV$2000,$Y2214))</f>
      </c>
      <c r="CB2214">
        <f>IF($Z2214="","",INDEX($BV$2:$BV$2000,$Z2214))</f>
      </c>
    </row>
    <row r="2215">
      <c r="T2215">
        <f>IF($Y2215="","",INDEX($B$2:$B$2000,$Y2215))</f>
      </c>
      <c r="U2215">
        <f>IF($Z2215="","",INDEX($B$2:$B$2000,$Z2215))</f>
      </c>
      <c r="V2215">
        <f>IF(OR($T2215="",$U2215=""),"",$U2215-$T2215)</f>
      </c>
      <c r="W2215" t="str">
        <f>IF(TRIM(INDEX(connections!$A:$A,ROW()))="","",TRIM(INDEX(connections!$A:$A,ROW())))</f>
      </c>
      <c r="X2215" t="str">
        <f>IF($W2215="","",TRIM(INDEX(connections!$B:$B,ROW())))</f>
      </c>
      <c r="Y2215">
        <f>IF($W2215="","",IFERROR(MATCH($W2215,$A$2:$A$2000,0),""))</f>
      </c>
      <c r="Z2215">
        <f>IF($X2215="","",IFERROR(MATCH($X2215,$A$2:$A$2000,0),""))</f>
      </c>
      <c r="AA2215" t="str">
        <f>IF($Y2215="","",INDEX($P$2:$P$2000,$Y2215))</f>
      </c>
      <c r="AB2215" t="str">
        <f>IF($Z2215="","",INDEX($P$2:$P$2000,$Z2215))</f>
      </c>
      <c r="AC2215">
        <f>IF(AND($AA2215="Yes",$AB2215="Yes"),1,"")</f>
      </c>
      <c r="AD2215">
        <f>IF(OR($Y2215="",$Z2215=""),"",IF(INDEX($C$2:$C$2000,$Y2215)=INDEX($C$2:$C$2000,$Z2215),0,1))</f>
      </c>
      <c r="AE2215">
        <f>IF($AC2215&lt;&gt;1,"",IF(AND(INDEX($AG$2:$AG$2000,$Y2215)=1,INDEX($AG$2:$AG$2000,$Z2215)=1),1,""))</f>
      </c>
      <c r="BF2215">
        <f>IF($Z2215="","",INDEX($AO$2:$AO$2000,$Z2215))</f>
      </c>
      <c r="BG2215">
        <f>IF($Z2215="","",INDEX($AP$2:$AP$2000,$Z2215))</f>
      </c>
      <c r="BH2215">
        <f>IF($Z2215="","",INDEX($AQ$2:$AQ$2000,$Z2215))</f>
      </c>
      <c r="BI2215">
        <f>IF($Z2215="","",INDEX($AR$2:$AR$2000,$Z2215))</f>
      </c>
      <c r="BJ2215">
        <f>IF($Z2215="","",INDEX($AS$2:$AS$2000,$Z2215))</f>
      </c>
      <c r="BK2215">
        <f>IF($Z2215="","",INDEX($AT$2:$AT$2000,$Z2215))</f>
      </c>
      <c r="BL2215">
        <f>IF($Z2215="","",INDEX($AU$2:$AU$2000,$Z2215))</f>
      </c>
      <c r="BM2215">
        <f>IF($Z2215="","",INDEX($AV$2:$AV$2000,$Z2215))</f>
      </c>
      <c r="BN2215">
        <f>IF($Z2215="","",INDEX($AW$2:$AW$2000,$Z2215))</f>
      </c>
      <c r="BO2215">
        <f>IF($Z2215="","",INDEX($AX$2:$AX$2000,$Z2215))</f>
      </c>
      <c r="BP2215">
        <f>IF($Z2215="","",INDEX($AY$2:$AY$2000,$Z2215))</f>
      </c>
      <c r="BQ2215">
        <f>IF($Z2215="","",INDEX($AZ$2:$AZ$2000,$Z2215))</f>
      </c>
      <c r="BR2215">
        <f>IF($Z2215="","",INDEX($BA$2:$BA$2000,$Z2215))</f>
      </c>
      <c r="BS2215">
        <f>IF($Z2215="","",INDEX($BB$2:$BB$2000,$Z2215))</f>
      </c>
      <c r="BT2215">
        <f>IF($Z2215="","",INDEX($BC$2:$BC$2000,$Z2215))</f>
      </c>
      <c r="BY2215" t="str">
        <f>IF($Y2215="","",INDEX($AH$2:$AH$2000,$Y2215)&amp;"")</f>
      </c>
      <c r="BZ2215" t="str">
        <f>IF($Z2215="","",INDEX($AH$2:$AH$2000,$Z2215)&amp;"")</f>
      </c>
      <c r="CA2215">
        <f>IF($Y2215="","",INDEX($BV$2:$BV$2000,$Y2215))</f>
      </c>
      <c r="CB2215">
        <f>IF($Z2215="","",INDEX($BV$2:$BV$2000,$Z2215))</f>
      </c>
    </row>
    <row r="2216">
      <c r="T2216">
        <f>IF($Y2216="","",INDEX($B$2:$B$2000,$Y2216))</f>
      </c>
      <c r="U2216">
        <f>IF($Z2216="","",INDEX($B$2:$B$2000,$Z2216))</f>
      </c>
      <c r="V2216">
        <f>IF(OR($T2216="",$U2216=""),"",$U2216-$T2216)</f>
      </c>
      <c r="W2216" t="str">
        <f>IF(TRIM(INDEX(connections!$A:$A,ROW()))="","",TRIM(INDEX(connections!$A:$A,ROW())))</f>
      </c>
      <c r="X2216" t="str">
        <f>IF($W2216="","",TRIM(INDEX(connections!$B:$B,ROW())))</f>
      </c>
      <c r="Y2216">
        <f>IF($W2216="","",IFERROR(MATCH($W2216,$A$2:$A$2000,0),""))</f>
      </c>
      <c r="Z2216">
        <f>IF($X2216="","",IFERROR(MATCH($X2216,$A$2:$A$2000,0),""))</f>
      </c>
      <c r="AA2216" t="str">
        <f>IF($Y2216="","",INDEX($P$2:$P$2000,$Y2216))</f>
      </c>
      <c r="AB2216" t="str">
        <f>IF($Z2216="","",INDEX($P$2:$P$2000,$Z2216))</f>
      </c>
      <c r="AC2216">
        <f>IF(AND($AA2216="Yes",$AB2216="Yes"),1,"")</f>
      </c>
      <c r="AD2216">
        <f>IF(OR($Y2216="",$Z2216=""),"",IF(INDEX($C$2:$C$2000,$Y2216)=INDEX($C$2:$C$2000,$Z2216),0,1))</f>
      </c>
      <c r="AE2216">
        <f>IF($AC2216&lt;&gt;1,"",IF(AND(INDEX($AG$2:$AG$2000,$Y2216)=1,INDEX($AG$2:$AG$2000,$Z2216)=1),1,""))</f>
      </c>
      <c r="BF2216">
        <f>IF($Z2216="","",INDEX($AO$2:$AO$2000,$Z2216))</f>
      </c>
      <c r="BG2216">
        <f>IF($Z2216="","",INDEX($AP$2:$AP$2000,$Z2216))</f>
      </c>
      <c r="BH2216">
        <f>IF($Z2216="","",INDEX($AQ$2:$AQ$2000,$Z2216))</f>
      </c>
      <c r="BI2216">
        <f>IF($Z2216="","",INDEX($AR$2:$AR$2000,$Z2216))</f>
      </c>
      <c r="BJ2216">
        <f>IF($Z2216="","",INDEX($AS$2:$AS$2000,$Z2216))</f>
      </c>
      <c r="BK2216">
        <f>IF($Z2216="","",INDEX($AT$2:$AT$2000,$Z2216))</f>
      </c>
      <c r="BL2216">
        <f>IF($Z2216="","",INDEX($AU$2:$AU$2000,$Z2216))</f>
      </c>
      <c r="BM2216">
        <f>IF($Z2216="","",INDEX($AV$2:$AV$2000,$Z2216))</f>
      </c>
      <c r="BN2216">
        <f>IF($Z2216="","",INDEX($AW$2:$AW$2000,$Z2216))</f>
      </c>
      <c r="BO2216">
        <f>IF($Z2216="","",INDEX($AX$2:$AX$2000,$Z2216))</f>
      </c>
      <c r="BP2216">
        <f>IF($Z2216="","",INDEX($AY$2:$AY$2000,$Z2216))</f>
      </c>
      <c r="BQ2216">
        <f>IF($Z2216="","",INDEX($AZ$2:$AZ$2000,$Z2216))</f>
      </c>
      <c r="BR2216">
        <f>IF($Z2216="","",INDEX($BA$2:$BA$2000,$Z2216))</f>
      </c>
      <c r="BS2216">
        <f>IF($Z2216="","",INDEX($BB$2:$BB$2000,$Z2216))</f>
      </c>
      <c r="BT2216">
        <f>IF($Z2216="","",INDEX($BC$2:$BC$2000,$Z2216))</f>
      </c>
      <c r="BY2216" t="str">
        <f>IF($Y2216="","",INDEX($AH$2:$AH$2000,$Y2216)&amp;"")</f>
      </c>
      <c r="BZ2216" t="str">
        <f>IF($Z2216="","",INDEX($AH$2:$AH$2000,$Z2216)&amp;"")</f>
      </c>
      <c r="CA2216">
        <f>IF($Y2216="","",INDEX($BV$2:$BV$2000,$Y2216))</f>
      </c>
      <c r="CB2216">
        <f>IF($Z2216="","",INDEX($BV$2:$BV$2000,$Z2216))</f>
      </c>
    </row>
    <row r="2217">
      <c r="T2217">
        <f>IF($Y2217="","",INDEX($B$2:$B$2000,$Y2217))</f>
      </c>
      <c r="U2217">
        <f>IF($Z2217="","",INDEX($B$2:$B$2000,$Z2217))</f>
      </c>
      <c r="V2217">
        <f>IF(OR($T2217="",$U2217=""),"",$U2217-$T2217)</f>
      </c>
      <c r="W2217" t="str">
        <f>IF(TRIM(INDEX(connections!$A:$A,ROW()))="","",TRIM(INDEX(connections!$A:$A,ROW())))</f>
      </c>
      <c r="X2217" t="str">
        <f>IF($W2217="","",TRIM(INDEX(connections!$B:$B,ROW())))</f>
      </c>
      <c r="Y2217">
        <f>IF($W2217="","",IFERROR(MATCH($W2217,$A$2:$A$2000,0),""))</f>
      </c>
      <c r="Z2217">
        <f>IF($X2217="","",IFERROR(MATCH($X2217,$A$2:$A$2000,0),""))</f>
      </c>
      <c r="AA2217" t="str">
        <f>IF($Y2217="","",INDEX($P$2:$P$2000,$Y2217))</f>
      </c>
      <c r="AB2217" t="str">
        <f>IF($Z2217="","",INDEX($P$2:$P$2000,$Z2217))</f>
      </c>
      <c r="AC2217">
        <f>IF(AND($AA2217="Yes",$AB2217="Yes"),1,"")</f>
      </c>
      <c r="AD2217">
        <f>IF(OR($Y2217="",$Z2217=""),"",IF(INDEX($C$2:$C$2000,$Y2217)=INDEX($C$2:$C$2000,$Z2217),0,1))</f>
      </c>
      <c r="AE2217">
        <f>IF($AC2217&lt;&gt;1,"",IF(AND(INDEX($AG$2:$AG$2000,$Y2217)=1,INDEX($AG$2:$AG$2000,$Z2217)=1),1,""))</f>
      </c>
      <c r="BF2217">
        <f>IF($Z2217="","",INDEX($AO$2:$AO$2000,$Z2217))</f>
      </c>
      <c r="BG2217">
        <f>IF($Z2217="","",INDEX($AP$2:$AP$2000,$Z2217))</f>
      </c>
      <c r="BH2217">
        <f>IF($Z2217="","",INDEX($AQ$2:$AQ$2000,$Z2217))</f>
      </c>
      <c r="BI2217">
        <f>IF($Z2217="","",INDEX($AR$2:$AR$2000,$Z2217))</f>
      </c>
      <c r="BJ2217">
        <f>IF($Z2217="","",INDEX($AS$2:$AS$2000,$Z2217))</f>
      </c>
      <c r="BK2217">
        <f>IF($Z2217="","",INDEX($AT$2:$AT$2000,$Z2217))</f>
      </c>
      <c r="BL2217">
        <f>IF($Z2217="","",INDEX($AU$2:$AU$2000,$Z2217))</f>
      </c>
      <c r="BM2217">
        <f>IF($Z2217="","",INDEX($AV$2:$AV$2000,$Z2217))</f>
      </c>
      <c r="BN2217">
        <f>IF($Z2217="","",INDEX($AW$2:$AW$2000,$Z2217))</f>
      </c>
      <c r="BO2217">
        <f>IF($Z2217="","",INDEX($AX$2:$AX$2000,$Z2217))</f>
      </c>
      <c r="BP2217">
        <f>IF($Z2217="","",INDEX($AY$2:$AY$2000,$Z2217))</f>
      </c>
      <c r="BQ2217">
        <f>IF($Z2217="","",INDEX($AZ$2:$AZ$2000,$Z2217))</f>
      </c>
      <c r="BR2217">
        <f>IF($Z2217="","",INDEX($BA$2:$BA$2000,$Z2217))</f>
      </c>
      <c r="BS2217">
        <f>IF($Z2217="","",INDEX($BB$2:$BB$2000,$Z2217))</f>
      </c>
      <c r="BT2217">
        <f>IF($Z2217="","",INDEX($BC$2:$BC$2000,$Z2217))</f>
      </c>
      <c r="BY2217" t="str">
        <f>IF($Y2217="","",INDEX($AH$2:$AH$2000,$Y2217)&amp;"")</f>
      </c>
      <c r="BZ2217" t="str">
        <f>IF($Z2217="","",INDEX($AH$2:$AH$2000,$Z2217)&amp;"")</f>
      </c>
      <c r="CA2217">
        <f>IF($Y2217="","",INDEX($BV$2:$BV$2000,$Y2217))</f>
      </c>
      <c r="CB2217">
        <f>IF($Z2217="","",INDEX($BV$2:$BV$2000,$Z2217))</f>
      </c>
    </row>
    <row r="2218">
      <c r="T2218">
        <f>IF($Y2218="","",INDEX($B$2:$B$2000,$Y2218))</f>
      </c>
      <c r="U2218">
        <f>IF($Z2218="","",INDEX($B$2:$B$2000,$Z2218))</f>
      </c>
      <c r="V2218">
        <f>IF(OR($T2218="",$U2218=""),"",$U2218-$T2218)</f>
      </c>
      <c r="W2218" t="str">
        <f>IF(TRIM(INDEX(connections!$A:$A,ROW()))="","",TRIM(INDEX(connections!$A:$A,ROW())))</f>
      </c>
      <c r="X2218" t="str">
        <f>IF($W2218="","",TRIM(INDEX(connections!$B:$B,ROW())))</f>
      </c>
      <c r="Y2218">
        <f>IF($W2218="","",IFERROR(MATCH($W2218,$A$2:$A$2000,0),""))</f>
      </c>
      <c r="Z2218">
        <f>IF($X2218="","",IFERROR(MATCH($X2218,$A$2:$A$2000,0),""))</f>
      </c>
      <c r="AA2218" t="str">
        <f>IF($Y2218="","",INDEX($P$2:$P$2000,$Y2218))</f>
      </c>
      <c r="AB2218" t="str">
        <f>IF($Z2218="","",INDEX($P$2:$P$2000,$Z2218))</f>
      </c>
      <c r="AC2218">
        <f>IF(AND($AA2218="Yes",$AB2218="Yes"),1,"")</f>
      </c>
      <c r="AD2218">
        <f>IF(OR($Y2218="",$Z2218=""),"",IF(INDEX($C$2:$C$2000,$Y2218)=INDEX($C$2:$C$2000,$Z2218),0,1))</f>
      </c>
      <c r="AE2218">
        <f>IF($AC2218&lt;&gt;1,"",IF(AND(INDEX($AG$2:$AG$2000,$Y2218)=1,INDEX($AG$2:$AG$2000,$Z2218)=1),1,""))</f>
      </c>
      <c r="BF2218">
        <f>IF($Z2218="","",INDEX($AO$2:$AO$2000,$Z2218))</f>
      </c>
      <c r="BG2218">
        <f>IF($Z2218="","",INDEX($AP$2:$AP$2000,$Z2218))</f>
      </c>
      <c r="BH2218">
        <f>IF($Z2218="","",INDEX($AQ$2:$AQ$2000,$Z2218))</f>
      </c>
      <c r="BI2218">
        <f>IF($Z2218="","",INDEX($AR$2:$AR$2000,$Z2218))</f>
      </c>
      <c r="BJ2218">
        <f>IF($Z2218="","",INDEX($AS$2:$AS$2000,$Z2218))</f>
      </c>
      <c r="BK2218">
        <f>IF($Z2218="","",INDEX($AT$2:$AT$2000,$Z2218))</f>
      </c>
      <c r="BL2218">
        <f>IF($Z2218="","",INDEX($AU$2:$AU$2000,$Z2218))</f>
      </c>
      <c r="BM2218">
        <f>IF($Z2218="","",INDEX($AV$2:$AV$2000,$Z2218))</f>
      </c>
      <c r="BN2218">
        <f>IF($Z2218="","",INDEX($AW$2:$AW$2000,$Z2218))</f>
      </c>
      <c r="BO2218">
        <f>IF($Z2218="","",INDEX($AX$2:$AX$2000,$Z2218))</f>
      </c>
      <c r="BP2218">
        <f>IF($Z2218="","",INDEX($AY$2:$AY$2000,$Z2218))</f>
      </c>
      <c r="BQ2218">
        <f>IF($Z2218="","",INDEX($AZ$2:$AZ$2000,$Z2218))</f>
      </c>
      <c r="BR2218">
        <f>IF($Z2218="","",INDEX($BA$2:$BA$2000,$Z2218))</f>
      </c>
      <c r="BS2218">
        <f>IF($Z2218="","",INDEX($BB$2:$BB$2000,$Z2218))</f>
      </c>
      <c r="BT2218">
        <f>IF($Z2218="","",INDEX($BC$2:$BC$2000,$Z2218))</f>
      </c>
      <c r="BY2218" t="str">
        <f>IF($Y2218="","",INDEX($AH$2:$AH$2000,$Y2218)&amp;"")</f>
      </c>
      <c r="BZ2218" t="str">
        <f>IF($Z2218="","",INDEX($AH$2:$AH$2000,$Z2218)&amp;"")</f>
      </c>
      <c r="CA2218">
        <f>IF($Y2218="","",INDEX($BV$2:$BV$2000,$Y2218))</f>
      </c>
      <c r="CB2218">
        <f>IF($Z2218="","",INDEX($BV$2:$BV$2000,$Z2218))</f>
      </c>
    </row>
    <row r="2219">
      <c r="T2219">
        <f>IF($Y2219="","",INDEX($B$2:$B$2000,$Y2219))</f>
      </c>
      <c r="U2219">
        <f>IF($Z2219="","",INDEX($B$2:$B$2000,$Z2219))</f>
      </c>
      <c r="V2219">
        <f>IF(OR($T2219="",$U2219=""),"",$U2219-$T2219)</f>
      </c>
      <c r="W2219" t="str">
        <f>IF(TRIM(INDEX(connections!$A:$A,ROW()))="","",TRIM(INDEX(connections!$A:$A,ROW())))</f>
      </c>
      <c r="X2219" t="str">
        <f>IF($W2219="","",TRIM(INDEX(connections!$B:$B,ROW())))</f>
      </c>
      <c r="Y2219">
        <f>IF($W2219="","",IFERROR(MATCH($W2219,$A$2:$A$2000,0),""))</f>
      </c>
      <c r="Z2219">
        <f>IF($X2219="","",IFERROR(MATCH($X2219,$A$2:$A$2000,0),""))</f>
      </c>
      <c r="AA2219" t="str">
        <f>IF($Y2219="","",INDEX($P$2:$P$2000,$Y2219))</f>
      </c>
      <c r="AB2219" t="str">
        <f>IF($Z2219="","",INDEX($P$2:$P$2000,$Z2219))</f>
      </c>
      <c r="AC2219">
        <f>IF(AND($AA2219="Yes",$AB2219="Yes"),1,"")</f>
      </c>
      <c r="AD2219">
        <f>IF(OR($Y2219="",$Z2219=""),"",IF(INDEX($C$2:$C$2000,$Y2219)=INDEX($C$2:$C$2000,$Z2219),0,1))</f>
      </c>
      <c r="AE2219">
        <f>IF($AC2219&lt;&gt;1,"",IF(AND(INDEX($AG$2:$AG$2000,$Y2219)=1,INDEX($AG$2:$AG$2000,$Z2219)=1),1,""))</f>
      </c>
      <c r="BF2219">
        <f>IF($Z2219="","",INDEX($AO$2:$AO$2000,$Z2219))</f>
      </c>
      <c r="BG2219">
        <f>IF($Z2219="","",INDEX($AP$2:$AP$2000,$Z2219))</f>
      </c>
      <c r="BH2219">
        <f>IF($Z2219="","",INDEX($AQ$2:$AQ$2000,$Z2219))</f>
      </c>
      <c r="BI2219">
        <f>IF($Z2219="","",INDEX($AR$2:$AR$2000,$Z2219))</f>
      </c>
      <c r="BJ2219">
        <f>IF($Z2219="","",INDEX($AS$2:$AS$2000,$Z2219))</f>
      </c>
      <c r="BK2219">
        <f>IF($Z2219="","",INDEX($AT$2:$AT$2000,$Z2219))</f>
      </c>
      <c r="BL2219">
        <f>IF($Z2219="","",INDEX($AU$2:$AU$2000,$Z2219))</f>
      </c>
      <c r="BM2219">
        <f>IF($Z2219="","",INDEX($AV$2:$AV$2000,$Z2219))</f>
      </c>
      <c r="BN2219">
        <f>IF($Z2219="","",INDEX($AW$2:$AW$2000,$Z2219))</f>
      </c>
      <c r="BO2219">
        <f>IF($Z2219="","",INDEX($AX$2:$AX$2000,$Z2219))</f>
      </c>
      <c r="BP2219">
        <f>IF($Z2219="","",INDEX($AY$2:$AY$2000,$Z2219))</f>
      </c>
      <c r="BQ2219">
        <f>IF($Z2219="","",INDEX($AZ$2:$AZ$2000,$Z2219))</f>
      </c>
      <c r="BR2219">
        <f>IF($Z2219="","",INDEX($BA$2:$BA$2000,$Z2219))</f>
      </c>
      <c r="BS2219">
        <f>IF($Z2219="","",INDEX($BB$2:$BB$2000,$Z2219))</f>
      </c>
      <c r="BT2219">
        <f>IF($Z2219="","",INDEX($BC$2:$BC$2000,$Z2219))</f>
      </c>
      <c r="BY2219" t="str">
        <f>IF($Y2219="","",INDEX($AH$2:$AH$2000,$Y2219)&amp;"")</f>
      </c>
      <c r="BZ2219" t="str">
        <f>IF($Z2219="","",INDEX($AH$2:$AH$2000,$Z2219)&amp;"")</f>
      </c>
      <c r="CA2219">
        <f>IF($Y2219="","",INDEX($BV$2:$BV$2000,$Y2219))</f>
      </c>
      <c r="CB2219">
        <f>IF($Z2219="","",INDEX($BV$2:$BV$2000,$Z2219))</f>
      </c>
    </row>
    <row r="2220">
      <c r="T2220">
        <f>IF($Y2220="","",INDEX($B$2:$B$2000,$Y2220))</f>
      </c>
      <c r="U2220">
        <f>IF($Z2220="","",INDEX($B$2:$B$2000,$Z2220))</f>
      </c>
      <c r="V2220">
        <f>IF(OR($T2220="",$U2220=""),"",$U2220-$T2220)</f>
      </c>
      <c r="W2220" t="str">
        <f>IF(TRIM(INDEX(connections!$A:$A,ROW()))="","",TRIM(INDEX(connections!$A:$A,ROW())))</f>
      </c>
      <c r="X2220" t="str">
        <f>IF($W2220="","",TRIM(INDEX(connections!$B:$B,ROW())))</f>
      </c>
      <c r="Y2220">
        <f>IF($W2220="","",IFERROR(MATCH($W2220,$A$2:$A$2000,0),""))</f>
      </c>
      <c r="Z2220">
        <f>IF($X2220="","",IFERROR(MATCH($X2220,$A$2:$A$2000,0),""))</f>
      </c>
      <c r="AA2220" t="str">
        <f>IF($Y2220="","",INDEX($P$2:$P$2000,$Y2220))</f>
      </c>
      <c r="AB2220" t="str">
        <f>IF($Z2220="","",INDEX($P$2:$P$2000,$Z2220))</f>
      </c>
      <c r="AC2220">
        <f>IF(AND($AA2220="Yes",$AB2220="Yes"),1,"")</f>
      </c>
      <c r="AD2220">
        <f>IF(OR($Y2220="",$Z2220=""),"",IF(INDEX($C$2:$C$2000,$Y2220)=INDEX($C$2:$C$2000,$Z2220),0,1))</f>
      </c>
      <c r="AE2220">
        <f>IF($AC2220&lt;&gt;1,"",IF(AND(INDEX($AG$2:$AG$2000,$Y2220)=1,INDEX($AG$2:$AG$2000,$Z2220)=1),1,""))</f>
      </c>
      <c r="BF2220">
        <f>IF($Z2220="","",INDEX($AO$2:$AO$2000,$Z2220))</f>
      </c>
      <c r="BG2220">
        <f>IF($Z2220="","",INDEX($AP$2:$AP$2000,$Z2220))</f>
      </c>
      <c r="BH2220">
        <f>IF($Z2220="","",INDEX($AQ$2:$AQ$2000,$Z2220))</f>
      </c>
      <c r="BI2220">
        <f>IF($Z2220="","",INDEX($AR$2:$AR$2000,$Z2220))</f>
      </c>
      <c r="BJ2220">
        <f>IF($Z2220="","",INDEX($AS$2:$AS$2000,$Z2220))</f>
      </c>
      <c r="BK2220">
        <f>IF($Z2220="","",INDEX($AT$2:$AT$2000,$Z2220))</f>
      </c>
      <c r="BL2220">
        <f>IF($Z2220="","",INDEX($AU$2:$AU$2000,$Z2220))</f>
      </c>
      <c r="BM2220">
        <f>IF($Z2220="","",INDEX($AV$2:$AV$2000,$Z2220))</f>
      </c>
      <c r="BN2220">
        <f>IF($Z2220="","",INDEX($AW$2:$AW$2000,$Z2220))</f>
      </c>
      <c r="BO2220">
        <f>IF($Z2220="","",INDEX($AX$2:$AX$2000,$Z2220))</f>
      </c>
      <c r="BP2220">
        <f>IF($Z2220="","",INDEX($AY$2:$AY$2000,$Z2220))</f>
      </c>
      <c r="BQ2220">
        <f>IF($Z2220="","",INDEX($AZ$2:$AZ$2000,$Z2220))</f>
      </c>
      <c r="BR2220">
        <f>IF($Z2220="","",INDEX($BA$2:$BA$2000,$Z2220))</f>
      </c>
      <c r="BS2220">
        <f>IF($Z2220="","",INDEX($BB$2:$BB$2000,$Z2220))</f>
      </c>
      <c r="BT2220">
        <f>IF($Z2220="","",INDEX($BC$2:$BC$2000,$Z2220))</f>
      </c>
      <c r="BY2220" t="str">
        <f>IF($Y2220="","",INDEX($AH$2:$AH$2000,$Y2220)&amp;"")</f>
      </c>
      <c r="BZ2220" t="str">
        <f>IF($Z2220="","",INDEX($AH$2:$AH$2000,$Z2220)&amp;"")</f>
      </c>
      <c r="CA2220">
        <f>IF($Y2220="","",INDEX($BV$2:$BV$2000,$Y2220))</f>
      </c>
      <c r="CB2220">
        <f>IF($Z2220="","",INDEX($BV$2:$BV$2000,$Z2220))</f>
      </c>
    </row>
    <row r="2221">
      <c r="T2221">
        <f>IF($Y2221="","",INDEX($B$2:$B$2000,$Y2221))</f>
      </c>
      <c r="U2221">
        <f>IF($Z2221="","",INDEX($B$2:$B$2000,$Z2221))</f>
      </c>
      <c r="V2221">
        <f>IF(OR($T2221="",$U2221=""),"",$U2221-$T2221)</f>
      </c>
      <c r="W2221" t="str">
        <f>IF(TRIM(INDEX(connections!$A:$A,ROW()))="","",TRIM(INDEX(connections!$A:$A,ROW())))</f>
      </c>
      <c r="X2221" t="str">
        <f>IF($W2221="","",TRIM(INDEX(connections!$B:$B,ROW())))</f>
      </c>
      <c r="Y2221">
        <f>IF($W2221="","",IFERROR(MATCH($W2221,$A$2:$A$2000,0),""))</f>
      </c>
      <c r="Z2221">
        <f>IF($X2221="","",IFERROR(MATCH($X2221,$A$2:$A$2000,0),""))</f>
      </c>
      <c r="AA2221" t="str">
        <f>IF($Y2221="","",INDEX($P$2:$P$2000,$Y2221))</f>
      </c>
      <c r="AB2221" t="str">
        <f>IF($Z2221="","",INDEX($P$2:$P$2000,$Z2221))</f>
      </c>
      <c r="AC2221">
        <f>IF(AND($AA2221="Yes",$AB2221="Yes"),1,"")</f>
      </c>
      <c r="AD2221">
        <f>IF(OR($Y2221="",$Z2221=""),"",IF(INDEX($C$2:$C$2000,$Y2221)=INDEX($C$2:$C$2000,$Z2221),0,1))</f>
      </c>
      <c r="AE2221">
        <f>IF($AC2221&lt;&gt;1,"",IF(AND(INDEX($AG$2:$AG$2000,$Y2221)=1,INDEX($AG$2:$AG$2000,$Z2221)=1),1,""))</f>
      </c>
      <c r="BF2221">
        <f>IF($Z2221="","",INDEX($AO$2:$AO$2000,$Z2221))</f>
      </c>
      <c r="BG2221">
        <f>IF($Z2221="","",INDEX($AP$2:$AP$2000,$Z2221))</f>
      </c>
      <c r="BH2221">
        <f>IF($Z2221="","",INDEX($AQ$2:$AQ$2000,$Z2221))</f>
      </c>
      <c r="BI2221">
        <f>IF($Z2221="","",INDEX($AR$2:$AR$2000,$Z2221))</f>
      </c>
      <c r="BJ2221">
        <f>IF($Z2221="","",INDEX($AS$2:$AS$2000,$Z2221))</f>
      </c>
      <c r="BK2221">
        <f>IF($Z2221="","",INDEX($AT$2:$AT$2000,$Z2221))</f>
      </c>
      <c r="BL2221">
        <f>IF($Z2221="","",INDEX($AU$2:$AU$2000,$Z2221))</f>
      </c>
      <c r="BM2221">
        <f>IF($Z2221="","",INDEX($AV$2:$AV$2000,$Z2221))</f>
      </c>
      <c r="BN2221">
        <f>IF($Z2221="","",INDEX($AW$2:$AW$2000,$Z2221))</f>
      </c>
      <c r="BO2221">
        <f>IF($Z2221="","",INDEX($AX$2:$AX$2000,$Z2221))</f>
      </c>
      <c r="BP2221">
        <f>IF($Z2221="","",INDEX($AY$2:$AY$2000,$Z2221))</f>
      </c>
      <c r="BQ2221">
        <f>IF($Z2221="","",INDEX($AZ$2:$AZ$2000,$Z2221))</f>
      </c>
      <c r="BR2221">
        <f>IF($Z2221="","",INDEX($BA$2:$BA$2000,$Z2221))</f>
      </c>
      <c r="BS2221">
        <f>IF($Z2221="","",INDEX($BB$2:$BB$2000,$Z2221))</f>
      </c>
      <c r="BT2221">
        <f>IF($Z2221="","",INDEX($BC$2:$BC$2000,$Z2221))</f>
      </c>
      <c r="BY2221" t="str">
        <f>IF($Y2221="","",INDEX($AH$2:$AH$2000,$Y2221)&amp;"")</f>
      </c>
      <c r="BZ2221" t="str">
        <f>IF($Z2221="","",INDEX($AH$2:$AH$2000,$Z2221)&amp;"")</f>
      </c>
      <c r="CA2221">
        <f>IF($Y2221="","",INDEX($BV$2:$BV$2000,$Y2221))</f>
      </c>
      <c r="CB2221">
        <f>IF($Z2221="","",INDEX($BV$2:$BV$2000,$Z2221))</f>
      </c>
    </row>
    <row r="2222">
      <c r="T2222">
        <f>IF($Y2222="","",INDEX($B$2:$B$2000,$Y2222))</f>
      </c>
      <c r="U2222">
        <f>IF($Z2222="","",INDEX($B$2:$B$2000,$Z2222))</f>
      </c>
      <c r="V2222">
        <f>IF(OR($T2222="",$U2222=""),"",$U2222-$T2222)</f>
      </c>
      <c r="W2222" t="str">
        <f>IF(TRIM(INDEX(connections!$A:$A,ROW()))="","",TRIM(INDEX(connections!$A:$A,ROW())))</f>
      </c>
      <c r="X2222" t="str">
        <f>IF($W2222="","",TRIM(INDEX(connections!$B:$B,ROW())))</f>
      </c>
      <c r="Y2222">
        <f>IF($W2222="","",IFERROR(MATCH($W2222,$A$2:$A$2000,0),""))</f>
      </c>
      <c r="Z2222">
        <f>IF($X2222="","",IFERROR(MATCH($X2222,$A$2:$A$2000,0),""))</f>
      </c>
      <c r="AA2222" t="str">
        <f>IF($Y2222="","",INDEX($P$2:$P$2000,$Y2222))</f>
      </c>
      <c r="AB2222" t="str">
        <f>IF($Z2222="","",INDEX($P$2:$P$2000,$Z2222))</f>
      </c>
      <c r="AC2222">
        <f>IF(AND($AA2222="Yes",$AB2222="Yes"),1,"")</f>
      </c>
      <c r="AD2222">
        <f>IF(OR($Y2222="",$Z2222=""),"",IF(INDEX($C$2:$C$2000,$Y2222)=INDEX($C$2:$C$2000,$Z2222),0,1))</f>
      </c>
      <c r="AE2222">
        <f>IF($AC2222&lt;&gt;1,"",IF(AND(INDEX($AG$2:$AG$2000,$Y2222)=1,INDEX($AG$2:$AG$2000,$Z2222)=1),1,""))</f>
      </c>
      <c r="BF2222">
        <f>IF($Z2222="","",INDEX($AO$2:$AO$2000,$Z2222))</f>
      </c>
      <c r="BG2222">
        <f>IF($Z2222="","",INDEX($AP$2:$AP$2000,$Z2222))</f>
      </c>
      <c r="BH2222">
        <f>IF($Z2222="","",INDEX($AQ$2:$AQ$2000,$Z2222))</f>
      </c>
      <c r="BI2222">
        <f>IF($Z2222="","",INDEX($AR$2:$AR$2000,$Z2222))</f>
      </c>
      <c r="BJ2222">
        <f>IF($Z2222="","",INDEX($AS$2:$AS$2000,$Z2222))</f>
      </c>
      <c r="BK2222">
        <f>IF($Z2222="","",INDEX($AT$2:$AT$2000,$Z2222))</f>
      </c>
      <c r="BL2222">
        <f>IF($Z2222="","",INDEX($AU$2:$AU$2000,$Z2222))</f>
      </c>
      <c r="BM2222">
        <f>IF($Z2222="","",INDEX($AV$2:$AV$2000,$Z2222))</f>
      </c>
      <c r="BN2222">
        <f>IF($Z2222="","",INDEX($AW$2:$AW$2000,$Z2222))</f>
      </c>
      <c r="BO2222">
        <f>IF($Z2222="","",INDEX($AX$2:$AX$2000,$Z2222))</f>
      </c>
      <c r="BP2222">
        <f>IF($Z2222="","",INDEX($AY$2:$AY$2000,$Z2222))</f>
      </c>
      <c r="BQ2222">
        <f>IF($Z2222="","",INDEX($AZ$2:$AZ$2000,$Z2222))</f>
      </c>
      <c r="BR2222">
        <f>IF($Z2222="","",INDEX($BA$2:$BA$2000,$Z2222))</f>
      </c>
      <c r="BS2222">
        <f>IF($Z2222="","",INDEX($BB$2:$BB$2000,$Z2222))</f>
      </c>
      <c r="BT2222">
        <f>IF($Z2222="","",INDEX($BC$2:$BC$2000,$Z2222))</f>
      </c>
      <c r="BY2222" t="str">
        <f>IF($Y2222="","",INDEX($AH$2:$AH$2000,$Y2222)&amp;"")</f>
      </c>
      <c r="BZ2222" t="str">
        <f>IF($Z2222="","",INDEX($AH$2:$AH$2000,$Z2222)&amp;"")</f>
      </c>
      <c r="CA2222">
        <f>IF($Y2222="","",INDEX($BV$2:$BV$2000,$Y2222))</f>
      </c>
      <c r="CB2222">
        <f>IF($Z2222="","",INDEX($BV$2:$BV$2000,$Z2222))</f>
      </c>
    </row>
    <row r="2223">
      <c r="T2223">
        <f>IF($Y2223="","",INDEX($B$2:$B$2000,$Y2223))</f>
      </c>
      <c r="U2223">
        <f>IF($Z2223="","",INDEX($B$2:$B$2000,$Z2223))</f>
      </c>
      <c r="V2223">
        <f>IF(OR($T2223="",$U2223=""),"",$U2223-$T2223)</f>
      </c>
      <c r="W2223" t="str">
        <f>IF(TRIM(INDEX(connections!$A:$A,ROW()))="","",TRIM(INDEX(connections!$A:$A,ROW())))</f>
      </c>
      <c r="X2223" t="str">
        <f>IF($W2223="","",TRIM(INDEX(connections!$B:$B,ROW())))</f>
      </c>
      <c r="Y2223">
        <f>IF($W2223="","",IFERROR(MATCH($W2223,$A$2:$A$2000,0),""))</f>
      </c>
      <c r="Z2223">
        <f>IF($X2223="","",IFERROR(MATCH($X2223,$A$2:$A$2000,0),""))</f>
      </c>
      <c r="AA2223" t="str">
        <f>IF($Y2223="","",INDEX($P$2:$P$2000,$Y2223))</f>
      </c>
      <c r="AB2223" t="str">
        <f>IF($Z2223="","",INDEX($P$2:$P$2000,$Z2223))</f>
      </c>
      <c r="AC2223">
        <f>IF(AND($AA2223="Yes",$AB2223="Yes"),1,"")</f>
      </c>
      <c r="AD2223">
        <f>IF(OR($Y2223="",$Z2223=""),"",IF(INDEX($C$2:$C$2000,$Y2223)=INDEX($C$2:$C$2000,$Z2223),0,1))</f>
      </c>
      <c r="AE2223">
        <f>IF($AC2223&lt;&gt;1,"",IF(AND(INDEX($AG$2:$AG$2000,$Y2223)=1,INDEX($AG$2:$AG$2000,$Z2223)=1),1,""))</f>
      </c>
      <c r="BF2223">
        <f>IF($Z2223="","",INDEX($AO$2:$AO$2000,$Z2223))</f>
      </c>
      <c r="BG2223">
        <f>IF($Z2223="","",INDEX($AP$2:$AP$2000,$Z2223))</f>
      </c>
      <c r="BH2223">
        <f>IF($Z2223="","",INDEX($AQ$2:$AQ$2000,$Z2223))</f>
      </c>
      <c r="BI2223">
        <f>IF($Z2223="","",INDEX($AR$2:$AR$2000,$Z2223))</f>
      </c>
      <c r="BJ2223">
        <f>IF($Z2223="","",INDEX($AS$2:$AS$2000,$Z2223))</f>
      </c>
      <c r="BK2223">
        <f>IF($Z2223="","",INDEX($AT$2:$AT$2000,$Z2223))</f>
      </c>
      <c r="BL2223">
        <f>IF($Z2223="","",INDEX($AU$2:$AU$2000,$Z2223))</f>
      </c>
      <c r="BM2223">
        <f>IF($Z2223="","",INDEX($AV$2:$AV$2000,$Z2223))</f>
      </c>
      <c r="BN2223">
        <f>IF($Z2223="","",INDEX($AW$2:$AW$2000,$Z2223))</f>
      </c>
      <c r="BO2223">
        <f>IF($Z2223="","",INDEX($AX$2:$AX$2000,$Z2223))</f>
      </c>
      <c r="BP2223">
        <f>IF($Z2223="","",INDEX($AY$2:$AY$2000,$Z2223))</f>
      </c>
      <c r="BQ2223">
        <f>IF($Z2223="","",INDEX($AZ$2:$AZ$2000,$Z2223))</f>
      </c>
      <c r="BR2223">
        <f>IF($Z2223="","",INDEX($BA$2:$BA$2000,$Z2223))</f>
      </c>
      <c r="BS2223">
        <f>IF($Z2223="","",INDEX($BB$2:$BB$2000,$Z2223))</f>
      </c>
      <c r="BT2223">
        <f>IF($Z2223="","",INDEX($BC$2:$BC$2000,$Z2223))</f>
      </c>
      <c r="BY2223" t="str">
        <f>IF($Y2223="","",INDEX($AH$2:$AH$2000,$Y2223)&amp;"")</f>
      </c>
      <c r="BZ2223" t="str">
        <f>IF($Z2223="","",INDEX($AH$2:$AH$2000,$Z2223)&amp;"")</f>
      </c>
      <c r="CA2223">
        <f>IF($Y2223="","",INDEX($BV$2:$BV$2000,$Y2223))</f>
      </c>
      <c r="CB2223">
        <f>IF($Z2223="","",INDEX($BV$2:$BV$2000,$Z2223))</f>
      </c>
    </row>
    <row r="2224">
      <c r="T2224">
        <f>IF($Y2224="","",INDEX($B$2:$B$2000,$Y2224))</f>
      </c>
      <c r="U2224">
        <f>IF($Z2224="","",INDEX($B$2:$B$2000,$Z2224))</f>
      </c>
      <c r="V2224">
        <f>IF(OR($T2224="",$U2224=""),"",$U2224-$T2224)</f>
      </c>
      <c r="W2224" t="str">
        <f>IF(TRIM(INDEX(connections!$A:$A,ROW()))="","",TRIM(INDEX(connections!$A:$A,ROW())))</f>
      </c>
      <c r="X2224" t="str">
        <f>IF($W2224="","",TRIM(INDEX(connections!$B:$B,ROW())))</f>
      </c>
      <c r="Y2224">
        <f>IF($W2224="","",IFERROR(MATCH($W2224,$A$2:$A$2000,0),""))</f>
      </c>
      <c r="Z2224">
        <f>IF($X2224="","",IFERROR(MATCH($X2224,$A$2:$A$2000,0),""))</f>
      </c>
      <c r="AA2224" t="str">
        <f>IF($Y2224="","",INDEX($P$2:$P$2000,$Y2224))</f>
      </c>
      <c r="AB2224" t="str">
        <f>IF($Z2224="","",INDEX($P$2:$P$2000,$Z2224))</f>
      </c>
      <c r="AC2224">
        <f>IF(AND($AA2224="Yes",$AB2224="Yes"),1,"")</f>
      </c>
      <c r="AD2224">
        <f>IF(OR($Y2224="",$Z2224=""),"",IF(INDEX($C$2:$C$2000,$Y2224)=INDEX($C$2:$C$2000,$Z2224),0,1))</f>
      </c>
      <c r="AE2224">
        <f>IF($AC2224&lt;&gt;1,"",IF(AND(INDEX($AG$2:$AG$2000,$Y2224)=1,INDEX($AG$2:$AG$2000,$Z2224)=1),1,""))</f>
      </c>
      <c r="BF2224">
        <f>IF($Z2224="","",INDEX($AO$2:$AO$2000,$Z2224))</f>
      </c>
      <c r="BG2224">
        <f>IF($Z2224="","",INDEX($AP$2:$AP$2000,$Z2224))</f>
      </c>
      <c r="BH2224">
        <f>IF($Z2224="","",INDEX($AQ$2:$AQ$2000,$Z2224))</f>
      </c>
      <c r="BI2224">
        <f>IF($Z2224="","",INDEX($AR$2:$AR$2000,$Z2224))</f>
      </c>
      <c r="BJ2224">
        <f>IF($Z2224="","",INDEX($AS$2:$AS$2000,$Z2224))</f>
      </c>
      <c r="BK2224">
        <f>IF($Z2224="","",INDEX($AT$2:$AT$2000,$Z2224))</f>
      </c>
      <c r="BL2224">
        <f>IF($Z2224="","",INDEX($AU$2:$AU$2000,$Z2224))</f>
      </c>
      <c r="BM2224">
        <f>IF($Z2224="","",INDEX($AV$2:$AV$2000,$Z2224))</f>
      </c>
      <c r="BN2224">
        <f>IF($Z2224="","",INDEX($AW$2:$AW$2000,$Z2224))</f>
      </c>
      <c r="BO2224">
        <f>IF($Z2224="","",INDEX($AX$2:$AX$2000,$Z2224))</f>
      </c>
      <c r="BP2224">
        <f>IF($Z2224="","",INDEX($AY$2:$AY$2000,$Z2224))</f>
      </c>
      <c r="BQ2224">
        <f>IF($Z2224="","",INDEX($AZ$2:$AZ$2000,$Z2224))</f>
      </c>
      <c r="BR2224">
        <f>IF($Z2224="","",INDEX($BA$2:$BA$2000,$Z2224))</f>
      </c>
      <c r="BS2224">
        <f>IF($Z2224="","",INDEX($BB$2:$BB$2000,$Z2224))</f>
      </c>
      <c r="BT2224">
        <f>IF($Z2224="","",INDEX($BC$2:$BC$2000,$Z2224))</f>
      </c>
      <c r="BY2224" t="str">
        <f>IF($Y2224="","",INDEX($AH$2:$AH$2000,$Y2224)&amp;"")</f>
      </c>
      <c r="BZ2224" t="str">
        <f>IF($Z2224="","",INDEX($AH$2:$AH$2000,$Z2224)&amp;"")</f>
      </c>
      <c r="CA2224">
        <f>IF($Y2224="","",INDEX($BV$2:$BV$2000,$Y2224))</f>
      </c>
      <c r="CB2224">
        <f>IF($Z2224="","",INDEX($BV$2:$BV$2000,$Z2224))</f>
      </c>
    </row>
    <row r="2225">
      <c r="T2225">
        <f>IF($Y2225="","",INDEX($B$2:$B$2000,$Y2225))</f>
      </c>
      <c r="U2225">
        <f>IF($Z2225="","",INDEX($B$2:$B$2000,$Z2225))</f>
      </c>
      <c r="V2225">
        <f>IF(OR($T2225="",$U2225=""),"",$U2225-$T2225)</f>
      </c>
      <c r="W2225" t="str">
        <f>IF(TRIM(INDEX(connections!$A:$A,ROW()))="","",TRIM(INDEX(connections!$A:$A,ROW())))</f>
      </c>
      <c r="X2225" t="str">
        <f>IF($W2225="","",TRIM(INDEX(connections!$B:$B,ROW())))</f>
      </c>
      <c r="Y2225">
        <f>IF($W2225="","",IFERROR(MATCH($W2225,$A$2:$A$2000,0),""))</f>
      </c>
      <c r="Z2225">
        <f>IF($X2225="","",IFERROR(MATCH($X2225,$A$2:$A$2000,0),""))</f>
      </c>
      <c r="AA2225" t="str">
        <f>IF($Y2225="","",INDEX($P$2:$P$2000,$Y2225))</f>
      </c>
      <c r="AB2225" t="str">
        <f>IF($Z2225="","",INDEX($P$2:$P$2000,$Z2225))</f>
      </c>
      <c r="AC2225">
        <f>IF(AND($AA2225="Yes",$AB2225="Yes"),1,"")</f>
      </c>
      <c r="AD2225">
        <f>IF(OR($Y2225="",$Z2225=""),"",IF(INDEX($C$2:$C$2000,$Y2225)=INDEX($C$2:$C$2000,$Z2225),0,1))</f>
      </c>
      <c r="AE2225">
        <f>IF($AC2225&lt;&gt;1,"",IF(AND(INDEX($AG$2:$AG$2000,$Y2225)=1,INDEX($AG$2:$AG$2000,$Z2225)=1),1,""))</f>
      </c>
      <c r="BF2225">
        <f>IF($Z2225="","",INDEX($AO$2:$AO$2000,$Z2225))</f>
      </c>
      <c r="BG2225">
        <f>IF($Z2225="","",INDEX($AP$2:$AP$2000,$Z2225))</f>
      </c>
      <c r="BH2225">
        <f>IF($Z2225="","",INDEX($AQ$2:$AQ$2000,$Z2225))</f>
      </c>
      <c r="BI2225">
        <f>IF($Z2225="","",INDEX($AR$2:$AR$2000,$Z2225))</f>
      </c>
      <c r="BJ2225">
        <f>IF($Z2225="","",INDEX($AS$2:$AS$2000,$Z2225))</f>
      </c>
      <c r="BK2225">
        <f>IF($Z2225="","",INDEX($AT$2:$AT$2000,$Z2225))</f>
      </c>
      <c r="BL2225">
        <f>IF($Z2225="","",INDEX($AU$2:$AU$2000,$Z2225))</f>
      </c>
      <c r="BM2225">
        <f>IF($Z2225="","",INDEX($AV$2:$AV$2000,$Z2225))</f>
      </c>
      <c r="BN2225">
        <f>IF($Z2225="","",INDEX($AW$2:$AW$2000,$Z2225))</f>
      </c>
      <c r="BO2225">
        <f>IF($Z2225="","",INDEX($AX$2:$AX$2000,$Z2225))</f>
      </c>
      <c r="BP2225">
        <f>IF($Z2225="","",INDEX($AY$2:$AY$2000,$Z2225))</f>
      </c>
      <c r="BQ2225">
        <f>IF($Z2225="","",INDEX($AZ$2:$AZ$2000,$Z2225))</f>
      </c>
      <c r="BR2225">
        <f>IF($Z2225="","",INDEX($BA$2:$BA$2000,$Z2225))</f>
      </c>
      <c r="BS2225">
        <f>IF($Z2225="","",INDEX($BB$2:$BB$2000,$Z2225))</f>
      </c>
      <c r="BT2225">
        <f>IF($Z2225="","",INDEX($BC$2:$BC$2000,$Z2225))</f>
      </c>
      <c r="BY2225" t="str">
        <f>IF($Y2225="","",INDEX($AH$2:$AH$2000,$Y2225)&amp;"")</f>
      </c>
      <c r="BZ2225" t="str">
        <f>IF($Z2225="","",INDEX($AH$2:$AH$2000,$Z2225)&amp;"")</f>
      </c>
      <c r="CA2225">
        <f>IF($Y2225="","",INDEX($BV$2:$BV$2000,$Y2225))</f>
      </c>
      <c r="CB2225">
        <f>IF($Z2225="","",INDEX($BV$2:$BV$2000,$Z2225))</f>
      </c>
    </row>
    <row r="2226">
      <c r="T2226">
        <f>IF($Y2226="","",INDEX($B$2:$B$2000,$Y2226))</f>
      </c>
      <c r="U2226">
        <f>IF($Z2226="","",INDEX($B$2:$B$2000,$Z2226))</f>
      </c>
      <c r="V2226">
        <f>IF(OR($T2226="",$U2226=""),"",$U2226-$T2226)</f>
      </c>
      <c r="W2226" t="str">
        <f>IF(TRIM(INDEX(connections!$A:$A,ROW()))="","",TRIM(INDEX(connections!$A:$A,ROW())))</f>
      </c>
      <c r="X2226" t="str">
        <f>IF($W2226="","",TRIM(INDEX(connections!$B:$B,ROW())))</f>
      </c>
      <c r="Y2226">
        <f>IF($W2226="","",IFERROR(MATCH($W2226,$A$2:$A$2000,0),""))</f>
      </c>
      <c r="Z2226">
        <f>IF($X2226="","",IFERROR(MATCH($X2226,$A$2:$A$2000,0),""))</f>
      </c>
      <c r="AA2226" t="str">
        <f>IF($Y2226="","",INDEX($P$2:$P$2000,$Y2226))</f>
      </c>
      <c r="AB2226" t="str">
        <f>IF($Z2226="","",INDEX($P$2:$P$2000,$Z2226))</f>
      </c>
      <c r="AC2226">
        <f>IF(AND($AA2226="Yes",$AB2226="Yes"),1,"")</f>
      </c>
      <c r="AD2226">
        <f>IF(OR($Y2226="",$Z2226=""),"",IF(INDEX($C$2:$C$2000,$Y2226)=INDEX($C$2:$C$2000,$Z2226),0,1))</f>
      </c>
      <c r="AE2226">
        <f>IF($AC2226&lt;&gt;1,"",IF(AND(INDEX($AG$2:$AG$2000,$Y2226)=1,INDEX($AG$2:$AG$2000,$Z2226)=1),1,""))</f>
      </c>
      <c r="BF2226">
        <f>IF($Z2226="","",INDEX($AO$2:$AO$2000,$Z2226))</f>
      </c>
      <c r="BG2226">
        <f>IF($Z2226="","",INDEX($AP$2:$AP$2000,$Z2226))</f>
      </c>
      <c r="BH2226">
        <f>IF($Z2226="","",INDEX($AQ$2:$AQ$2000,$Z2226))</f>
      </c>
      <c r="BI2226">
        <f>IF($Z2226="","",INDEX($AR$2:$AR$2000,$Z2226))</f>
      </c>
      <c r="BJ2226">
        <f>IF($Z2226="","",INDEX($AS$2:$AS$2000,$Z2226))</f>
      </c>
      <c r="BK2226">
        <f>IF($Z2226="","",INDEX($AT$2:$AT$2000,$Z2226))</f>
      </c>
      <c r="BL2226">
        <f>IF($Z2226="","",INDEX($AU$2:$AU$2000,$Z2226))</f>
      </c>
      <c r="BM2226">
        <f>IF($Z2226="","",INDEX($AV$2:$AV$2000,$Z2226))</f>
      </c>
      <c r="BN2226">
        <f>IF($Z2226="","",INDEX($AW$2:$AW$2000,$Z2226))</f>
      </c>
      <c r="BO2226">
        <f>IF($Z2226="","",INDEX($AX$2:$AX$2000,$Z2226))</f>
      </c>
      <c r="BP2226">
        <f>IF($Z2226="","",INDEX($AY$2:$AY$2000,$Z2226))</f>
      </c>
      <c r="BQ2226">
        <f>IF($Z2226="","",INDEX($AZ$2:$AZ$2000,$Z2226))</f>
      </c>
      <c r="BR2226">
        <f>IF($Z2226="","",INDEX($BA$2:$BA$2000,$Z2226))</f>
      </c>
      <c r="BS2226">
        <f>IF($Z2226="","",INDEX($BB$2:$BB$2000,$Z2226))</f>
      </c>
      <c r="BT2226">
        <f>IF($Z2226="","",INDEX($BC$2:$BC$2000,$Z2226))</f>
      </c>
      <c r="BY2226" t="str">
        <f>IF($Y2226="","",INDEX($AH$2:$AH$2000,$Y2226)&amp;"")</f>
      </c>
      <c r="BZ2226" t="str">
        <f>IF($Z2226="","",INDEX($AH$2:$AH$2000,$Z2226)&amp;"")</f>
      </c>
      <c r="CA2226">
        <f>IF($Y2226="","",INDEX($BV$2:$BV$2000,$Y2226))</f>
      </c>
      <c r="CB2226">
        <f>IF($Z2226="","",INDEX($BV$2:$BV$2000,$Z2226))</f>
      </c>
    </row>
    <row r="2227">
      <c r="T2227">
        <f>IF($Y2227="","",INDEX($B$2:$B$2000,$Y2227))</f>
      </c>
      <c r="U2227">
        <f>IF($Z2227="","",INDEX($B$2:$B$2000,$Z2227))</f>
      </c>
      <c r="V2227">
        <f>IF(OR($T2227="",$U2227=""),"",$U2227-$T2227)</f>
      </c>
      <c r="W2227" t="str">
        <f>IF(TRIM(INDEX(connections!$A:$A,ROW()))="","",TRIM(INDEX(connections!$A:$A,ROW())))</f>
      </c>
      <c r="X2227" t="str">
        <f>IF($W2227="","",TRIM(INDEX(connections!$B:$B,ROW())))</f>
      </c>
      <c r="Y2227">
        <f>IF($W2227="","",IFERROR(MATCH($W2227,$A$2:$A$2000,0),""))</f>
      </c>
      <c r="Z2227">
        <f>IF($X2227="","",IFERROR(MATCH($X2227,$A$2:$A$2000,0),""))</f>
      </c>
      <c r="AA2227" t="str">
        <f>IF($Y2227="","",INDEX($P$2:$P$2000,$Y2227))</f>
      </c>
      <c r="AB2227" t="str">
        <f>IF($Z2227="","",INDEX($P$2:$P$2000,$Z2227))</f>
      </c>
      <c r="AC2227">
        <f>IF(AND($AA2227="Yes",$AB2227="Yes"),1,"")</f>
      </c>
      <c r="AD2227">
        <f>IF(OR($Y2227="",$Z2227=""),"",IF(INDEX($C$2:$C$2000,$Y2227)=INDEX($C$2:$C$2000,$Z2227),0,1))</f>
      </c>
      <c r="AE2227">
        <f>IF($AC2227&lt;&gt;1,"",IF(AND(INDEX($AG$2:$AG$2000,$Y2227)=1,INDEX($AG$2:$AG$2000,$Z2227)=1),1,""))</f>
      </c>
      <c r="BF2227">
        <f>IF($Z2227="","",INDEX($AO$2:$AO$2000,$Z2227))</f>
      </c>
      <c r="BG2227">
        <f>IF($Z2227="","",INDEX($AP$2:$AP$2000,$Z2227))</f>
      </c>
      <c r="BH2227">
        <f>IF($Z2227="","",INDEX($AQ$2:$AQ$2000,$Z2227))</f>
      </c>
      <c r="BI2227">
        <f>IF($Z2227="","",INDEX($AR$2:$AR$2000,$Z2227))</f>
      </c>
      <c r="BJ2227">
        <f>IF($Z2227="","",INDEX($AS$2:$AS$2000,$Z2227))</f>
      </c>
      <c r="BK2227">
        <f>IF($Z2227="","",INDEX($AT$2:$AT$2000,$Z2227))</f>
      </c>
      <c r="BL2227">
        <f>IF($Z2227="","",INDEX($AU$2:$AU$2000,$Z2227))</f>
      </c>
      <c r="BM2227">
        <f>IF($Z2227="","",INDEX($AV$2:$AV$2000,$Z2227))</f>
      </c>
      <c r="BN2227">
        <f>IF($Z2227="","",INDEX($AW$2:$AW$2000,$Z2227))</f>
      </c>
      <c r="BO2227">
        <f>IF($Z2227="","",INDEX($AX$2:$AX$2000,$Z2227))</f>
      </c>
      <c r="BP2227">
        <f>IF($Z2227="","",INDEX($AY$2:$AY$2000,$Z2227))</f>
      </c>
      <c r="BQ2227">
        <f>IF($Z2227="","",INDEX($AZ$2:$AZ$2000,$Z2227))</f>
      </c>
      <c r="BR2227">
        <f>IF($Z2227="","",INDEX($BA$2:$BA$2000,$Z2227))</f>
      </c>
      <c r="BS2227">
        <f>IF($Z2227="","",INDEX($BB$2:$BB$2000,$Z2227))</f>
      </c>
      <c r="BT2227">
        <f>IF($Z2227="","",INDEX($BC$2:$BC$2000,$Z2227))</f>
      </c>
      <c r="BY2227" t="str">
        <f>IF($Y2227="","",INDEX($AH$2:$AH$2000,$Y2227)&amp;"")</f>
      </c>
      <c r="BZ2227" t="str">
        <f>IF($Z2227="","",INDEX($AH$2:$AH$2000,$Z2227)&amp;"")</f>
      </c>
      <c r="CA2227">
        <f>IF($Y2227="","",INDEX($BV$2:$BV$2000,$Y2227))</f>
      </c>
      <c r="CB2227">
        <f>IF($Z2227="","",INDEX($BV$2:$BV$2000,$Z2227))</f>
      </c>
    </row>
    <row r="2228">
      <c r="T2228">
        <f>IF($Y2228="","",INDEX($B$2:$B$2000,$Y2228))</f>
      </c>
      <c r="U2228">
        <f>IF($Z2228="","",INDEX($B$2:$B$2000,$Z2228))</f>
      </c>
      <c r="V2228">
        <f>IF(OR($T2228="",$U2228=""),"",$U2228-$T2228)</f>
      </c>
      <c r="W2228" t="str">
        <f>IF(TRIM(INDEX(connections!$A:$A,ROW()))="","",TRIM(INDEX(connections!$A:$A,ROW())))</f>
      </c>
      <c r="X2228" t="str">
        <f>IF($W2228="","",TRIM(INDEX(connections!$B:$B,ROW())))</f>
      </c>
      <c r="Y2228">
        <f>IF($W2228="","",IFERROR(MATCH($W2228,$A$2:$A$2000,0),""))</f>
      </c>
      <c r="Z2228">
        <f>IF($X2228="","",IFERROR(MATCH($X2228,$A$2:$A$2000,0),""))</f>
      </c>
      <c r="AA2228" t="str">
        <f>IF($Y2228="","",INDEX($P$2:$P$2000,$Y2228))</f>
      </c>
      <c r="AB2228" t="str">
        <f>IF($Z2228="","",INDEX($P$2:$P$2000,$Z2228))</f>
      </c>
      <c r="AC2228">
        <f>IF(AND($AA2228="Yes",$AB2228="Yes"),1,"")</f>
      </c>
      <c r="AD2228">
        <f>IF(OR($Y2228="",$Z2228=""),"",IF(INDEX($C$2:$C$2000,$Y2228)=INDEX($C$2:$C$2000,$Z2228),0,1))</f>
      </c>
      <c r="AE2228">
        <f>IF($AC2228&lt;&gt;1,"",IF(AND(INDEX($AG$2:$AG$2000,$Y2228)=1,INDEX($AG$2:$AG$2000,$Z2228)=1),1,""))</f>
      </c>
      <c r="BF2228">
        <f>IF($Z2228="","",INDEX($AO$2:$AO$2000,$Z2228))</f>
      </c>
      <c r="BG2228">
        <f>IF($Z2228="","",INDEX($AP$2:$AP$2000,$Z2228))</f>
      </c>
      <c r="BH2228">
        <f>IF($Z2228="","",INDEX($AQ$2:$AQ$2000,$Z2228))</f>
      </c>
      <c r="BI2228">
        <f>IF($Z2228="","",INDEX($AR$2:$AR$2000,$Z2228))</f>
      </c>
      <c r="BJ2228">
        <f>IF($Z2228="","",INDEX($AS$2:$AS$2000,$Z2228))</f>
      </c>
      <c r="BK2228">
        <f>IF($Z2228="","",INDEX($AT$2:$AT$2000,$Z2228))</f>
      </c>
      <c r="BL2228">
        <f>IF($Z2228="","",INDEX($AU$2:$AU$2000,$Z2228))</f>
      </c>
      <c r="BM2228">
        <f>IF($Z2228="","",INDEX($AV$2:$AV$2000,$Z2228))</f>
      </c>
      <c r="BN2228">
        <f>IF($Z2228="","",INDEX($AW$2:$AW$2000,$Z2228))</f>
      </c>
      <c r="BO2228">
        <f>IF($Z2228="","",INDEX($AX$2:$AX$2000,$Z2228))</f>
      </c>
      <c r="BP2228">
        <f>IF($Z2228="","",INDEX($AY$2:$AY$2000,$Z2228))</f>
      </c>
      <c r="BQ2228">
        <f>IF($Z2228="","",INDEX($AZ$2:$AZ$2000,$Z2228))</f>
      </c>
      <c r="BR2228">
        <f>IF($Z2228="","",INDEX($BA$2:$BA$2000,$Z2228))</f>
      </c>
      <c r="BS2228">
        <f>IF($Z2228="","",INDEX($BB$2:$BB$2000,$Z2228))</f>
      </c>
      <c r="BT2228">
        <f>IF($Z2228="","",INDEX($BC$2:$BC$2000,$Z2228))</f>
      </c>
      <c r="BY2228" t="str">
        <f>IF($Y2228="","",INDEX($AH$2:$AH$2000,$Y2228)&amp;"")</f>
      </c>
      <c r="BZ2228" t="str">
        <f>IF($Z2228="","",INDEX($AH$2:$AH$2000,$Z2228)&amp;"")</f>
      </c>
      <c r="CA2228">
        <f>IF($Y2228="","",INDEX($BV$2:$BV$2000,$Y2228))</f>
      </c>
      <c r="CB2228">
        <f>IF($Z2228="","",INDEX($BV$2:$BV$2000,$Z2228))</f>
      </c>
    </row>
    <row r="2229">
      <c r="T2229">
        <f>IF($Y2229="","",INDEX($B$2:$B$2000,$Y2229))</f>
      </c>
      <c r="U2229">
        <f>IF($Z2229="","",INDEX($B$2:$B$2000,$Z2229))</f>
      </c>
      <c r="V2229">
        <f>IF(OR($T2229="",$U2229=""),"",$U2229-$T2229)</f>
      </c>
      <c r="W2229" t="str">
        <f>IF(TRIM(INDEX(connections!$A:$A,ROW()))="","",TRIM(INDEX(connections!$A:$A,ROW())))</f>
      </c>
      <c r="X2229" t="str">
        <f>IF($W2229="","",TRIM(INDEX(connections!$B:$B,ROW())))</f>
      </c>
      <c r="Y2229">
        <f>IF($W2229="","",IFERROR(MATCH($W2229,$A$2:$A$2000,0),""))</f>
      </c>
      <c r="Z2229">
        <f>IF($X2229="","",IFERROR(MATCH($X2229,$A$2:$A$2000,0),""))</f>
      </c>
      <c r="AA2229" t="str">
        <f>IF($Y2229="","",INDEX($P$2:$P$2000,$Y2229))</f>
      </c>
      <c r="AB2229" t="str">
        <f>IF($Z2229="","",INDEX($P$2:$P$2000,$Z2229))</f>
      </c>
      <c r="AC2229">
        <f>IF(AND($AA2229="Yes",$AB2229="Yes"),1,"")</f>
      </c>
      <c r="AD2229">
        <f>IF(OR($Y2229="",$Z2229=""),"",IF(INDEX($C$2:$C$2000,$Y2229)=INDEX($C$2:$C$2000,$Z2229),0,1))</f>
      </c>
      <c r="AE2229">
        <f>IF($AC2229&lt;&gt;1,"",IF(AND(INDEX($AG$2:$AG$2000,$Y2229)=1,INDEX($AG$2:$AG$2000,$Z2229)=1),1,""))</f>
      </c>
      <c r="BF2229">
        <f>IF($Z2229="","",INDEX($AO$2:$AO$2000,$Z2229))</f>
      </c>
      <c r="BG2229">
        <f>IF($Z2229="","",INDEX($AP$2:$AP$2000,$Z2229))</f>
      </c>
      <c r="BH2229">
        <f>IF($Z2229="","",INDEX($AQ$2:$AQ$2000,$Z2229))</f>
      </c>
      <c r="BI2229">
        <f>IF($Z2229="","",INDEX($AR$2:$AR$2000,$Z2229))</f>
      </c>
      <c r="BJ2229">
        <f>IF($Z2229="","",INDEX($AS$2:$AS$2000,$Z2229))</f>
      </c>
      <c r="BK2229">
        <f>IF($Z2229="","",INDEX($AT$2:$AT$2000,$Z2229))</f>
      </c>
      <c r="BL2229">
        <f>IF($Z2229="","",INDEX($AU$2:$AU$2000,$Z2229))</f>
      </c>
      <c r="BM2229">
        <f>IF($Z2229="","",INDEX($AV$2:$AV$2000,$Z2229))</f>
      </c>
      <c r="BN2229">
        <f>IF($Z2229="","",INDEX($AW$2:$AW$2000,$Z2229))</f>
      </c>
      <c r="BO2229">
        <f>IF($Z2229="","",INDEX($AX$2:$AX$2000,$Z2229))</f>
      </c>
      <c r="BP2229">
        <f>IF($Z2229="","",INDEX($AY$2:$AY$2000,$Z2229))</f>
      </c>
      <c r="BQ2229">
        <f>IF($Z2229="","",INDEX($AZ$2:$AZ$2000,$Z2229))</f>
      </c>
      <c r="BR2229">
        <f>IF($Z2229="","",INDEX($BA$2:$BA$2000,$Z2229))</f>
      </c>
      <c r="BS2229">
        <f>IF($Z2229="","",INDEX($BB$2:$BB$2000,$Z2229))</f>
      </c>
      <c r="BT2229">
        <f>IF($Z2229="","",INDEX($BC$2:$BC$2000,$Z2229))</f>
      </c>
      <c r="BY2229" t="str">
        <f>IF($Y2229="","",INDEX($AH$2:$AH$2000,$Y2229)&amp;"")</f>
      </c>
      <c r="BZ2229" t="str">
        <f>IF($Z2229="","",INDEX($AH$2:$AH$2000,$Z2229)&amp;"")</f>
      </c>
      <c r="CA2229">
        <f>IF($Y2229="","",INDEX($BV$2:$BV$2000,$Y2229))</f>
      </c>
      <c r="CB2229">
        <f>IF($Z2229="","",INDEX($BV$2:$BV$2000,$Z2229))</f>
      </c>
    </row>
    <row r="2230">
      <c r="T2230">
        <f>IF($Y2230="","",INDEX($B$2:$B$2000,$Y2230))</f>
      </c>
      <c r="U2230">
        <f>IF($Z2230="","",INDEX($B$2:$B$2000,$Z2230))</f>
      </c>
      <c r="V2230">
        <f>IF(OR($T2230="",$U2230=""),"",$U2230-$T2230)</f>
      </c>
      <c r="W2230" t="str">
        <f>IF(TRIM(INDEX(connections!$A:$A,ROW()))="","",TRIM(INDEX(connections!$A:$A,ROW())))</f>
      </c>
      <c r="X2230" t="str">
        <f>IF($W2230="","",TRIM(INDEX(connections!$B:$B,ROW())))</f>
      </c>
      <c r="Y2230">
        <f>IF($W2230="","",IFERROR(MATCH($W2230,$A$2:$A$2000,0),""))</f>
      </c>
      <c r="Z2230">
        <f>IF($X2230="","",IFERROR(MATCH($X2230,$A$2:$A$2000,0),""))</f>
      </c>
      <c r="AA2230" t="str">
        <f>IF($Y2230="","",INDEX($P$2:$P$2000,$Y2230))</f>
      </c>
      <c r="AB2230" t="str">
        <f>IF($Z2230="","",INDEX($P$2:$P$2000,$Z2230))</f>
      </c>
      <c r="AC2230">
        <f>IF(AND($AA2230="Yes",$AB2230="Yes"),1,"")</f>
      </c>
      <c r="AD2230">
        <f>IF(OR($Y2230="",$Z2230=""),"",IF(INDEX($C$2:$C$2000,$Y2230)=INDEX($C$2:$C$2000,$Z2230),0,1))</f>
      </c>
      <c r="AE2230">
        <f>IF($AC2230&lt;&gt;1,"",IF(AND(INDEX($AG$2:$AG$2000,$Y2230)=1,INDEX($AG$2:$AG$2000,$Z2230)=1),1,""))</f>
      </c>
      <c r="BF2230">
        <f>IF($Z2230="","",INDEX($AO$2:$AO$2000,$Z2230))</f>
      </c>
      <c r="BG2230">
        <f>IF($Z2230="","",INDEX($AP$2:$AP$2000,$Z2230))</f>
      </c>
      <c r="BH2230">
        <f>IF($Z2230="","",INDEX($AQ$2:$AQ$2000,$Z2230))</f>
      </c>
      <c r="BI2230">
        <f>IF($Z2230="","",INDEX($AR$2:$AR$2000,$Z2230))</f>
      </c>
      <c r="BJ2230">
        <f>IF($Z2230="","",INDEX($AS$2:$AS$2000,$Z2230))</f>
      </c>
      <c r="BK2230">
        <f>IF($Z2230="","",INDEX($AT$2:$AT$2000,$Z2230))</f>
      </c>
      <c r="BL2230">
        <f>IF($Z2230="","",INDEX($AU$2:$AU$2000,$Z2230))</f>
      </c>
      <c r="BM2230">
        <f>IF($Z2230="","",INDEX($AV$2:$AV$2000,$Z2230))</f>
      </c>
      <c r="BN2230">
        <f>IF($Z2230="","",INDEX($AW$2:$AW$2000,$Z2230))</f>
      </c>
      <c r="BO2230">
        <f>IF($Z2230="","",INDEX($AX$2:$AX$2000,$Z2230))</f>
      </c>
      <c r="BP2230">
        <f>IF($Z2230="","",INDEX($AY$2:$AY$2000,$Z2230))</f>
      </c>
      <c r="BQ2230">
        <f>IF($Z2230="","",INDEX($AZ$2:$AZ$2000,$Z2230))</f>
      </c>
      <c r="BR2230">
        <f>IF($Z2230="","",INDEX($BA$2:$BA$2000,$Z2230))</f>
      </c>
      <c r="BS2230">
        <f>IF($Z2230="","",INDEX($BB$2:$BB$2000,$Z2230))</f>
      </c>
      <c r="BT2230">
        <f>IF($Z2230="","",INDEX($BC$2:$BC$2000,$Z2230))</f>
      </c>
      <c r="BY2230" t="str">
        <f>IF($Y2230="","",INDEX($AH$2:$AH$2000,$Y2230)&amp;"")</f>
      </c>
      <c r="BZ2230" t="str">
        <f>IF($Z2230="","",INDEX($AH$2:$AH$2000,$Z2230)&amp;"")</f>
      </c>
      <c r="CA2230">
        <f>IF($Y2230="","",INDEX($BV$2:$BV$2000,$Y2230))</f>
      </c>
      <c r="CB2230">
        <f>IF($Z2230="","",INDEX($BV$2:$BV$2000,$Z2230))</f>
      </c>
    </row>
    <row r="2231">
      <c r="T2231">
        <f>IF($Y2231="","",INDEX($B$2:$B$2000,$Y2231))</f>
      </c>
      <c r="U2231">
        <f>IF($Z2231="","",INDEX($B$2:$B$2000,$Z2231))</f>
      </c>
      <c r="V2231">
        <f>IF(OR($T2231="",$U2231=""),"",$U2231-$T2231)</f>
      </c>
      <c r="W2231" t="str">
        <f>IF(TRIM(INDEX(connections!$A:$A,ROW()))="","",TRIM(INDEX(connections!$A:$A,ROW())))</f>
      </c>
      <c r="X2231" t="str">
        <f>IF($W2231="","",TRIM(INDEX(connections!$B:$B,ROW())))</f>
      </c>
      <c r="Y2231">
        <f>IF($W2231="","",IFERROR(MATCH($W2231,$A$2:$A$2000,0),""))</f>
      </c>
      <c r="Z2231">
        <f>IF($X2231="","",IFERROR(MATCH($X2231,$A$2:$A$2000,0),""))</f>
      </c>
      <c r="AA2231" t="str">
        <f>IF($Y2231="","",INDEX($P$2:$P$2000,$Y2231))</f>
      </c>
      <c r="AB2231" t="str">
        <f>IF($Z2231="","",INDEX($P$2:$P$2000,$Z2231))</f>
      </c>
      <c r="AC2231">
        <f>IF(AND($AA2231="Yes",$AB2231="Yes"),1,"")</f>
      </c>
      <c r="AD2231">
        <f>IF(OR($Y2231="",$Z2231=""),"",IF(INDEX($C$2:$C$2000,$Y2231)=INDEX($C$2:$C$2000,$Z2231),0,1))</f>
      </c>
      <c r="AE2231">
        <f>IF($AC2231&lt;&gt;1,"",IF(AND(INDEX($AG$2:$AG$2000,$Y2231)=1,INDEX($AG$2:$AG$2000,$Z2231)=1),1,""))</f>
      </c>
      <c r="BF2231">
        <f>IF($Z2231="","",INDEX($AO$2:$AO$2000,$Z2231))</f>
      </c>
      <c r="BG2231">
        <f>IF($Z2231="","",INDEX($AP$2:$AP$2000,$Z2231))</f>
      </c>
      <c r="BH2231">
        <f>IF($Z2231="","",INDEX($AQ$2:$AQ$2000,$Z2231))</f>
      </c>
      <c r="BI2231">
        <f>IF($Z2231="","",INDEX($AR$2:$AR$2000,$Z2231))</f>
      </c>
      <c r="BJ2231">
        <f>IF($Z2231="","",INDEX($AS$2:$AS$2000,$Z2231))</f>
      </c>
      <c r="BK2231">
        <f>IF($Z2231="","",INDEX($AT$2:$AT$2000,$Z2231))</f>
      </c>
      <c r="BL2231">
        <f>IF($Z2231="","",INDEX($AU$2:$AU$2000,$Z2231))</f>
      </c>
      <c r="BM2231">
        <f>IF($Z2231="","",INDEX($AV$2:$AV$2000,$Z2231))</f>
      </c>
      <c r="BN2231">
        <f>IF($Z2231="","",INDEX($AW$2:$AW$2000,$Z2231))</f>
      </c>
      <c r="BO2231">
        <f>IF($Z2231="","",INDEX($AX$2:$AX$2000,$Z2231))</f>
      </c>
      <c r="BP2231">
        <f>IF($Z2231="","",INDEX($AY$2:$AY$2000,$Z2231))</f>
      </c>
      <c r="BQ2231">
        <f>IF($Z2231="","",INDEX($AZ$2:$AZ$2000,$Z2231))</f>
      </c>
      <c r="BR2231">
        <f>IF($Z2231="","",INDEX($BA$2:$BA$2000,$Z2231))</f>
      </c>
      <c r="BS2231">
        <f>IF($Z2231="","",INDEX($BB$2:$BB$2000,$Z2231))</f>
      </c>
      <c r="BT2231">
        <f>IF($Z2231="","",INDEX($BC$2:$BC$2000,$Z2231))</f>
      </c>
      <c r="BY2231" t="str">
        <f>IF($Y2231="","",INDEX($AH$2:$AH$2000,$Y2231)&amp;"")</f>
      </c>
      <c r="BZ2231" t="str">
        <f>IF($Z2231="","",INDEX($AH$2:$AH$2000,$Z2231)&amp;"")</f>
      </c>
      <c r="CA2231">
        <f>IF($Y2231="","",INDEX($BV$2:$BV$2000,$Y2231))</f>
      </c>
      <c r="CB2231">
        <f>IF($Z2231="","",INDEX($BV$2:$BV$2000,$Z2231))</f>
      </c>
    </row>
    <row r="2232">
      <c r="T2232">
        <f>IF($Y2232="","",INDEX($B$2:$B$2000,$Y2232))</f>
      </c>
      <c r="U2232">
        <f>IF($Z2232="","",INDEX($B$2:$B$2000,$Z2232))</f>
      </c>
      <c r="V2232">
        <f>IF(OR($T2232="",$U2232=""),"",$U2232-$T2232)</f>
      </c>
      <c r="W2232" t="str">
        <f>IF(TRIM(INDEX(connections!$A:$A,ROW()))="","",TRIM(INDEX(connections!$A:$A,ROW())))</f>
      </c>
      <c r="X2232" t="str">
        <f>IF($W2232="","",TRIM(INDEX(connections!$B:$B,ROW())))</f>
      </c>
      <c r="Y2232">
        <f>IF($W2232="","",IFERROR(MATCH($W2232,$A$2:$A$2000,0),""))</f>
      </c>
      <c r="Z2232">
        <f>IF($X2232="","",IFERROR(MATCH($X2232,$A$2:$A$2000,0),""))</f>
      </c>
      <c r="AA2232" t="str">
        <f>IF($Y2232="","",INDEX($P$2:$P$2000,$Y2232))</f>
      </c>
      <c r="AB2232" t="str">
        <f>IF($Z2232="","",INDEX($P$2:$P$2000,$Z2232))</f>
      </c>
      <c r="AC2232">
        <f>IF(AND($AA2232="Yes",$AB2232="Yes"),1,"")</f>
      </c>
      <c r="AD2232">
        <f>IF(OR($Y2232="",$Z2232=""),"",IF(INDEX($C$2:$C$2000,$Y2232)=INDEX($C$2:$C$2000,$Z2232),0,1))</f>
      </c>
      <c r="AE2232">
        <f>IF($AC2232&lt;&gt;1,"",IF(AND(INDEX($AG$2:$AG$2000,$Y2232)=1,INDEX($AG$2:$AG$2000,$Z2232)=1),1,""))</f>
      </c>
      <c r="BF2232">
        <f>IF($Z2232="","",INDEX($AO$2:$AO$2000,$Z2232))</f>
      </c>
      <c r="BG2232">
        <f>IF($Z2232="","",INDEX($AP$2:$AP$2000,$Z2232))</f>
      </c>
      <c r="BH2232">
        <f>IF($Z2232="","",INDEX($AQ$2:$AQ$2000,$Z2232))</f>
      </c>
      <c r="BI2232">
        <f>IF($Z2232="","",INDEX($AR$2:$AR$2000,$Z2232))</f>
      </c>
      <c r="BJ2232">
        <f>IF($Z2232="","",INDEX($AS$2:$AS$2000,$Z2232))</f>
      </c>
      <c r="BK2232">
        <f>IF($Z2232="","",INDEX($AT$2:$AT$2000,$Z2232))</f>
      </c>
      <c r="BL2232">
        <f>IF($Z2232="","",INDEX($AU$2:$AU$2000,$Z2232))</f>
      </c>
      <c r="BM2232">
        <f>IF($Z2232="","",INDEX($AV$2:$AV$2000,$Z2232))</f>
      </c>
      <c r="BN2232">
        <f>IF($Z2232="","",INDEX($AW$2:$AW$2000,$Z2232))</f>
      </c>
      <c r="BO2232">
        <f>IF($Z2232="","",INDEX($AX$2:$AX$2000,$Z2232))</f>
      </c>
      <c r="BP2232">
        <f>IF($Z2232="","",INDEX($AY$2:$AY$2000,$Z2232))</f>
      </c>
      <c r="BQ2232">
        <f>IF($Z2232="","",INDEX($AZ$2:$AZ$2000,$Z2232))</f>
      </c>
      <c r="BR2232">
        <f>IF($Z2232="","",INDEX($BA$2:$BA$2000,$Z2232))</f>
      </c>
      <c r="BS2232">
        <f>IF($Z2232="","",INDEX($BB$2:$BB$2000,$Z2232))</f>
      </c>
      <c r="BT2232">
        <f>IF($Z2232="","",INDEX($BC$2:$BC$2000,$Z2232))</f>
      </c>
      <c r="BY2232" t="str">
        <f>IF($Y2232="","",INDEX($AH$2:$AH$2000,$Y2232)&amp;"")</f>
      </c>
      <c r="BZ2232" t="str">
        <f>IF($Z2232="","",INDEX($AH$2:$AH$2000,$Z2232)&amp;"")</f>
      </c>
      <c r="CA2232">
        <f>IF($Y2232="","",INDEX($BV$2:$BV$2000,$Y2232))</f>
      </c>
      <c r="CB2232">
        <f>IF($Z2232="","",INDEX($BV$2:$BV$2000,$Z2232))</f>
      </c>
    </row>
    <row r="2233">
      <c r="T2233">
        <f>IF($Y2233="","",INDEX($B$2:$B$2000,$Y2233))</f>
      </c>
      <c r="U2233">
        <f>IF($Z2233="","",INDEX($B$2:$B$2000,$Z2233))</f>
      </c>
      <c r="V2233">
        <f>IF(OR($T2233="",$U2233=""),"",$U2233-$T2233)</f>
      </c>
      <c r="W2233" t="str">
        <f>IF(TRIM(INDEX(connections!$A:$A,ROW()))="","",TRIM(INDEX(connections!$A:$A,ROW())))</f>
      </c>
      <c r="X2233" t="str">
        <f>IF($W2233="","",TRIM(INDEX(connections!$B:$B,ROW())))</f>
      </c>
      <c r="Y2233">
        <f>IF($W2233="","",IFERROR(MATCH($W2233,$A$2:$A$2000,0),""))</f>
      </c>
      <c r="Z2233">
        <f>IF($X2233="","",IFERROR(MATCH($X2233,$A$2:$A$2000,0),""))</f>
      </c>
      <c r="AA2233" t="str">
        <f>IF($Y2233="","",INDEX($P$2:$P$2000,$Y2233))</f>
      </c>
      <c r="AB2233" t="str">
        <f>IF($Z2233="","",INDEX($P$2:$P$2000,$Z2233))</f>
      </c>
      <c r="AC2233">
        <f>IF(AND($AA2233="Yes",$AB2233="Yes"),1,"")</f>
      </c>
      <c r="AD2233">
        <f>IF(OR($Y2233="",$Z2233=""),"",IF(INDEX($C$2:$C$2000,$Y2233)=INDEX($C$2:$C$2000,$Z2233),0,1))</f>
      </c>
      <c r="AE2233">
        <f>IF($AC2233&lt;&gt;1,"",IF(AND(INDEX($AG$2:$AG$2000,$Y2233)=1,INDEX($AG$2:$AG$2000,$Z2233)=1),1,""))</f>
      </c>
      <c r="BF2233">
        <f>IF($Z2233="","",INDEX($AO$2:$AO$2000,$Z2233))</f>
      </c>
      <c r="BG2233">
        <f>IF($Z2233="","",INDEX($AP$2:$AP$2000,$Z2233))</f>
      </c>
      <c r="BH2233">
        <f>IF($Z2233="","",INDEX($AQ$2:$AQ$2000,$Z2233))</f>
      </c>
      <c r="BI2233">
        <f>IF($Z2233="","",INDEX($AR$2:$AR$2000,$Z2233))</f>
      </c>
      <c r="BJ2233">
        <f>IF($Z2233="","",INDEX($AS$2:$AS$2000,$Z2233))</f>
      </c>
      <c r="BK2233">
        <f>IF($Z2233="","",INDEX($AT$2:$AT$2000,$Z2233))</f>
      </c>
      <c r="BL2233">
        <f>IF($Z2233="","",INDEX($AU$2:$AU$2000,$Z2233))</f>
      </c>
      <c r="BM2233">
        <f>IF($Z2233="","",INDEX($AV$2:$AV$2000,$Z2233))</f>
      </c>
      <c r="BN2233">
        <f>IF($Z2233="","",INDEX($AW$2:$AW$2000,$Z2233))</f>
      </c>
      <c r="BO2233">
        <f>IF($Z2233="","",INDEX($AX$2:$AX$2000,$Z2233))</f>
      </c>
      <c r="BP2233">
        <f>IF($Z2233="","",INDEX($AY$2:$AY$2000,$Z2233))</f>
      </c>
      <c r="BQ2233">
        <f>IF($Z2233="","",INDEX($AZ$2:$AZ$2000,$Z2233))</f>
      </c>
      <c r="BR2233">
        <f>IF($Z2233="","",INDEX($BA$2:$BA$2000,$Z2233))</f>
      </c>
      <c r="BS2233">
        <f>IF($Z2233="","",INDEX($BB$2:$BB$2000,$Z2233))</f>
      </c>
      <c r="BT2233">
        <f>IF($Z2233="","",INDEX($BC$2:$BC$2000,$Z2233))</f>
      </c>
      <c r="BY2233" t="str">
        <f>IF($Y2233="","",INDEX($AH$2:$AH$2000,$Y2233)&amp;"")</f>
      </c>
      <c r="BZ2233" t="str">
        <f>IF($Z2233="","",INDEX($AH$2:$AH$2000,$Z2233)&amp;"")</f>
      </c>
      <c r="CA2233">
        <f>IF($Y2233="","",INDEX($BV$2:$BV$2000,$Y2233))</f>
      </c>
      <c r="CB2233">
        <f>IF($Z2233="","",INDEX($BV$2:$BV$2000,$Z2233))</f>
      </c>
    </row>
    <row r="2234">
      <c r="T2234">
        <f>IF($Y2234="","",INDEX($B$2:$B$2000,$Y2234))</f>
      </c>
      <c r="U2234">
        <f>IF($Z2234="","",INDEX($B$2:$B$2000,$Z2234))</f>
      </c>
      <c r="V2234">
        <f>IF(OR($T2234="",$U2234=""),"",$U2234-$T2234)</f>
      </c>
      <c r="W2234" t="str">
        <f>IF(TRIM(INDEX(connections!$A:$A,ROW()))="","",TRIM(INDEX(connections!$A:$A,ROW())))</f>
      </c>
      <c r="X2234" t="str">
        <f>IF($W2234="","",TRIM(INDEX(connections!$B:$B,ROW())))</f>
      </c>
      <c r="Y2234">
        <f>IF($W2234="","",IFERROR(MATCH($W2234,$A$2:$A$2000,0),""))</f>
      </c>
      <c r="Z2234">
        <f>IF($X2234="","",IFERROR(MATCH($X2234,$A$2:$A$2000,0),""))</f>
      </c>
      <c r="AA2234" t="str">
        <f>IF($Y2234="","",INDEX($P$2:$P$2000,$Y2234))</f>
      </c>
      <c r="AB2234" t="str">
        <f>IF($Z2234="","",INDEX($P$2:$P$2000,$Z2234))</f>
      </c>
      <c r="AC2234">
        <f>IF(AND($AA2234="Yes",$AB2234="Yes"),1,"")</f>
      </c>
      <c r="AD2234">
        <f>IF(OR($Y2234="",$Z2234=""),"",IF(INDEX($C$2:$C$2000,$Y2234)=INDEX($C$2:$C$2000,$Z2234),0,1))</f>
      </c>
      <c r="AE2234">
        <f>IF($AC2234&lt;&gt;1,"",IF(AND(INDEX($AG$2:$AG$2000,$Y2234)=1,INDEX($AG$2:$AG$2000,$Z2234)=1),1,""))</f>
      </c>
      <c r="BF2234">
        <f>IF($Z2234="","",INDEX($AO$2:$AO$2000,$Z2234))</f>
      </c>
      <c r="BG2234">
        <f>IF($Z2234="","",INDEX($AP$2:$AP$2000,$Z2234))</f>
      </c>
      <c r="BH2234">
        <f>IF($Z2234="","",INDEX($AQ$2:$AQ$2000,$Z2234))</f>
      </c>
      <c r="BI2234">
        <f>IF($Z2234="","",INDEX($AR$2:$AR$2000,$Z2234))</f>
      </c>
      <c r="BJ2234">
        <f>IF($Z2234="","",INDEX($AS$2:$AS$2000,$Z2234))</f>
      </c>
      <c r="BK2234">
        <f>IF($Z2234="","",INDEX($AT$2:$AT$2000,$Z2234))</f>
      </c>
      <c r="BL2234">
        <f>IF($Z2234="","",INDEX($AU$2:$AU$2000,$Z2234))</f>
      </c>
      <c r="BM2234">
        <f>IF($Z2234="","",INDEX($AV$2:$AV$2000,$Z2234))</f>
      </c>
      <c r="BN2234">
        <f>IF($Z2234="","",INDEX($AW$2:$AW$2000,$Z2234))</f>
      </c>
      <c r="BO2234">
        <f>IF($Z2234="","",INDEX($AX$2:$AX$2000,$Z2234))</f>
      </c>
      <c r="BP2234">
        <f>IF($Z2234="","",INDEX($AY$2:$AY$2000,$Z2234))</f>
      </c>
      <c r="BQ2234">
        <f>IF($Z2234="","",INDEX($AZ$2:$AZ$2000,$Z2234))</f>
      </c>
      <c r="BR2234">
        <f>IF($Z2234="","",INDEX($BA$2:$BA$2000,$Z2234))</f>
      </c>
      <c r="BS2234">
        <f>IF($Z2234="","",INDEX($BB$2:$BB$2000,$Z2234))</f>
      </c>
      <c r="BT2234">
        <f>IF($Z2234="","",INDEX($BC$2:$BC$2000,$Z2234))</f>
      </c>
      <c r="BY2234" t="str">
        <f>IF($Y2234="","",INDEX($AH$2:$AH$2000,$Y2234)&amp;"")</f>
      </c>
      <c r="BZ2234" t="str">
        <f>IF($Z2234="","",INDEX($AH$2:$AH$2000,$Z2234)&amp;"")</f>
      </c>
      <c r="CA2234">
        <f>IF($Y2234="","",INDEX($BV$2:$BV$2000,$Y2234))</f>
      </c>
      <c r="CB2234">
        <f>IF($Z2234="","",INDEX($BV$2:$BV$2000,$Z2234))</f>
      </c>
    </row>
    <row r="2235">
      <c r="T2235">
        <f>IF($Y2235="","",INDEX($B$2:$B$2000,$Y2235))</f>
      </c>
      <c r="U2235">
        <f>IF($Z2235="","",INDEX($B$2:$B$2000,$Z2235))</f>
      </c>
      <c r="V2235">
        <f>IF(OR($T2235="",$U2235=""),"",$U2235-$T2235)</f>
      </c>
      <c r="W2235" t="str">
        <f>IF(TRIM(INDEX(connections!$A:$A,ROW()))="","",TRIM(INDEX(connections!$A:$A,ROW())))</f>
      </c>
      <c r="X2235" t="str">
        <f>IF($W2235="","",TRIM(INDEX(connections!$B:$B,ROW())))</f>
      </c>
      <c r="Y2235">
        <f>IF($W2235="","",IFERROR(MATCH($W2235,$A$2:$A$2000,0),""))</f>
      </c>
      <c r="Z2235">
        <f>IF($X2235="","",IFERROR(MATCH($X2235,$A$2:$A$2000,0),""))</f>
      </c>
      <c r="AA2235" t="str">
        <f>IF($Y2235="","",INDEX($P$2:$P$2000,$Y2235))</f>
      </c>
      <c r="AB2235" t="str">
        <f>IF($Z2235="","",INDEX($P$2:$P$2000,$Z2235))</f>
      </c>
      <c r="AC2235">
        <f>IF(AND($AA2235="Yes",$AB2235="Yes"),1,"")</f>
      </c>
      <c r="AD2235">
        <f>IF(OR($Y2235="",$Z2235=""),"",IF(INDEX($C$2:$C$2000,$Y2235)=INDEX($C$2:$C$2000,$Z2235),0,1))</f>
      </c>
      <c r="AE2235">
        <f>IF($AC2235&lt;&gt;1,"",IF(AND(INDEX($AG$2:$AG$2000,$Y2235)=1,INDEX($AG$2:$AG$2000,$Z2235)=1),1,""))</f>
      </c>
      <c r="BF2235">
        <f>IF($Z2235="","",INDEX($AO$2:$AO$2000,$Z2235))</f>
      </c>
      <c r="BG2235">
        <f>IF($Z2235="","",INDEX($AP$2:$AP$2000,$Z2235))</f>
      </c>
      <c r="BH2235">
        <f>IF($Z2235="","",INDEX($AQ$2:$AQ$2000,$Z2235))</f>
      </c>
      <c r="BI2235">
        <f>IF($Z2235="","",INDEX($AR$2:$AR$2000,$Z2235))</f>
      </c>
      <c r="BJ2235">
        <f>IF($Z2235="","",INDEX($AS$2:$AS$2000,$Z2235))</f>
      </c>
      <c r="BK2235">
        <f>IF($Z2235="","",INDEX($AT$2:$AT$2000,$Z2235))</f>
      </c>
      <c r="BL2235">
        <f>IF($Z2235="","",INDEX($AU$2:$AU$2000,$Z2235))</f>
      </c>
      <c r="BM2235">
        <f>IF($Z2235="","",INDEX($AV$2:$AV$2000,$Z2235))</f>
      </c>
      <c r="BN2235">
        <f>IF($Z2235="","",INDEX($AW$2:$AW$2000,$Z2235))</f>
      </c>
      <c r="BO2235">
        <f>IF($Z2235="","",INDEX($AX$2:$AX$2000,$Z2235))</f>
      </c>
      <c r="BP2235">
        <f>IF($Z2235="","",INDEX($AY$2:$AY$2000,$Z2235))</f>
      </c>
      <c r="BQ2235">
        <f>IF($Z2235="","",INDEX($AZ$2:$AZ$2000,$Z2235))</f>
      </c>
      <c r="BR2235">
        <f>IF($Z2235="","",INDEX($BA$2:$BA$2000,$Z2235))</f>
      </c>
      <c r="BS2235">
        <f>IF($Z2235="","",INDEX($BB$2:$BB$2000,$Z2235))</f>
      </c>
      <c r="BT2235">
        <f>IF($Z2235="","",INDEX($BC$2:$BC$2000,$Z2235))</f>
      </c>
      <c r="BY2235" t="str">
        <f>IF($Y2235="","",INDEX($AH$2:$AH$2000,$Y2235)&amp;"")</f>
      </c>
      <c r="BZ2235" t="str">
        <f>IF($Z2235="","",INDEX($AH$2:$AH$2000,$Z2235)&amp;"")</f>
      </c>
      <c r="CA2235">
        <f>IF($Y2235="","",INDEX($BV$2:$BV$2000,$Y2235))</f>
      </c>
      <c r="CB2235">
        <f>IF($Z2235="","",INDEX($BV$2:$BV$2000,$Z2235))</f>
      </c>
    </row>
    <row r="2236">
      <c r="T2236">
        <f>IF($Y2236="","",INDEX($B$2:$B$2000,$Y2236))</f>
      </c>
      <c r="U2236">
        <f>IF($Z2236="","",INDEX($B$2:$B$2000,$Z2236))</f>
      </c>
      <c r="V2236">
        <f>IF(OR($T2236="",$U2236=""),"",$U2236-$T2236)</f>
      </c>
      <c r="W2236" t="str">
        <f>IF(TRIM(INDEX(connections!$A:$A,ROW()))="","",TRIM(INDEX(connections!$A:$A,ROW())))</f>
      </c>
      <c r="X2236" t="str">
        <f>IF($W2236="","",TRIM(INDEX(connections!$B:$B,ROW())))</f>
      </c>
      <c r="Y2236">
        <f>IF($W2236="","",IFERROR(MATCH($W2236,$A$2:$A$2000,0),""))</f>
      </c>
      <c r="Z2236">
        <f>IF($X2236="","",IFERROR(MATCH($X2236,$A$2:$A$2000,0),""))</f>
      </c>
      <c r="AA2236" t="str">
        <f>IF($Y2236="","",INDEX($P$2:$P$2000,$Y2236))</f>
      </c>
      <c r="AB2236" t="str">
        <f>IF($Z2236="","",INDEX($P$2:$P$2000,$Z2236))</f>
      </c>
      <c r="AC2236">
        <f>IF(AND($AA2236="Yes",$AB2236="Yes"),1,"")</f>
      </c>
      <c r="AD2236">
        <f>IF(OR($Y2236="",$Z2236=""),"",IF(INDEX($C$2:$C$2000,$Y2236)=INDEX($C$2:$C$2000,$Z2236),0,1))</f>
      </c>
      <c r="AE2236">
        <f>IF($AC2236&lt;&gt;1,"",IF(AND(INDEX($AG$2:$AG$2000,$Y2236)=1,INDEX($AG$2:$AG$2000,$Z2236)=1),1,""))</f>
      </c>
      <c r="BF2236">
        <f>IF($Z2236="","",INDEX($AO$2:$AO$2000,$Z2236))</f>
      </c>
      <c r="BG2236">
        <f>IF($Z2236="","",INDEX($AP$2:$AP$2000,$Z2236))</f>
      </c>
      <c r="BH2236">
        <f>IF($Z2236="","",INDEX($AQ$2:$AQ$2000,$Z2236))</f>
      </c>
      <c r="BI2236">
        <f>IF($Z2236="","",INDEX($AR$2:$AR$2000,$Z2236))</f>
      </c>
      <c r="BJ2236">
        <f>IF($Z2236="","",INDEX($AS$2:$AS$2000,$Z2236))</f>
      </c>
      <c r="BK2236">
        <f>IF($Z2236="","",INDEX($AT$2:$AT$2000,$Z2236))</f>
      </c>
      <c r="BL2236">
        <f>IF($Z2236="","",INDEX($AU$2:$AU$2000,$Z2236))</f>
      </c>
      <c r="BM2236">
        <f>IF($Z2236="","",INDEX($AV$2:$AV$2000,$Z2236))</f>
      </c>
      <c r="BN2236">
        <f>IF($Z2236="","",INDEX($AW$2:$AW$2000,$Z2236))</f>
      </c>
      <c r="BO2236">
        <f>IF($Z2236="","",INDEX($AX$2:$AX$2000,$Z2236))</f>
      </c>
      <c r="BP2236">
        <f>IF($Z2236="","",INDEX($AY$2:$AY$2000,$Z2236))</f>
      </c>
      <c r="BQ2236">
        <f>IF($Z2236="","",INDEX($AZ$2:$AZ$2000,$Z2236))</f>
      </c>
      <c r="BR2236">
        <f>IF($Z2236="","",INDEX($BA$2:$BA$2000,$Z2236))</f>
      </c>
      <c r="BS2236">
        <f>IF($Z2236="","",INDEX($BB$2:$BB$2000,$Z2236))</f>
      </c>
      <c r="BT2236">
        <f>IF($Z2236="","",INDEX($BC$2:$BC$2000,$Z2236))</f>
      </c>
      <c r="BY2236" t="str">
        <f>IF($Y2236="","",INDEX($AH$2:$AH$2000,$Y2236)&amp;"")</f>
      </c>
      <c r="BZ2236" t="str">
        <f>IF($Z2236="","",INDEX($AH$2:$AH$2000,$Z2236)&amp;"")</f>
      </c>
      <c r="CA2236">
        <f>IF($Y2236="","",INDEX($BV$2:$BV$2000,$Y2236))</f>
      </c>
      <c r="CB2236">
        <f>IF($Z2236="","",INDEX($BV$2:$BV$2000,$Z2236))</f>
      </c>
    </row>
    <row r="2237">
      <c r="T2237">
        <f>IF($Y2237="","",INDEX($B$2:$B$2000,$Y2237))</f>
      </c>
      <c r="U2237">
        <f>IF($Z2237="","",INDEX($B$2:$B$2000,$Z2237))</f>
      </c>
      <c r="V2237">
        <f>IF(OR($T2237="",$U2237=""),"",$U2237-$T2237)</f>
      </c>
      <c r="W2237" t="str">
        <f>IF(TRIM(INDEX(connections!$A:$A,ROW()))="","",TRIM(INDEX(connections!$A:$A,ROW())))</f>
      </c>
      <c r="X2237" t="str">
        <f>IF($W2237="","",TRIM(INDEX(connections!$B:$B,ROW())))</f>
      </c>
      <c r="Y2237">
        <f>IF($W2237="","",IFERROR(MATCH($W2237,$A$2:$A$2000,0),""))</f>
      </c>
      <c r="Z2237">
        <f>IF($X2237="","",IFERROR(MATCH($X2237,$A$2:$A$2000,0),""))</f>
      </c>
      <c r="AA2237" t="str">
        <f>IF($Y2237="","",INDEX($P$2:$P$2000,$Y2237))</f>
      </c>
      <c r="AB2237" t="str">
        <f>IF($Z2237="","",INDEX($P$2:$P$2000,$Z2237))</f>
      </c>
      <c r="AC2237">
        <f>IF(AND($AA2237="Yes",$AB2237="Yes"),1,"")</f>
      </c>
      <c r="AD2237">
        <f>IF(OR($Y2237="",$Z2237=""),"",IF(INDEX($C$2:$C$2000,$Y2237)=INDEX($C$2:$C$2000,$Z2237),0,1))</f>
      </c>
      <c r="AE2237">
        <f>IF($AC2237&lt;&gt;1,"",IF(AND(INDEX($AG$2:$AG$2000,$Y2237)=1,INDEX($AG$2:$AG$2000,$Z2237)=1),1,""))</f>
      </c>
      <c r="BF2237">
        <f>IF($Z2237="","",INDEX($AO$2:$AO$2000,$Z2237))</f>
      </c>
      <c r="BG2237">
        <f>IF($Z2237="","",INDEX($AP$2:$AP$2000,$Z2237))</f>
      </c>
      <c r="BH2237">
        <f>IF($Z2237="","",INDEX($AQ$2:$AQ$2000,$Z2237))</f>
      </c>
      <c r="BI2237">
        <f>IF($Z2237="","",INDEX($AR$2:$AR$2000,$Z2237))</f>
      </c>
      <c r="BJ2237">
        <f>IF($Z2237="","",INDEX($AS$2:$AS$2000,$Z2237))</f>
      </c>
      <c r="BK2237">
        <f>IF($Z2237="","",INDEX($AT$2:$AT$2000,$Z2237))</f>
      </c>
      <c r="BL2237">
        <f>IF($Z2237="","",INDEX($AU$2:$AU$2000,$Z2237))</f>
      </c>
      <c r="BM2237">
        <f>IF($Z2237="","",INDEX($AV$2:$AV$2000,$Z2237))</f>
      </c>
      <c r="BN2237">
        <f>IF($Z2237="","",INDEX($AW$2:$AW$2000,$Z2237))</f>
      </c>
      <c r="BO2237">
        <f>IF($Z2237="","",INDEX($AX$2:$AX$2000,$Z2237))</f>
      </c>
      <c r="BP2237">
        <f>IF($Z2237="","",INDEX($AY$2:$AY$2000,$Z2237))</f>
      </c>
      <c r="BQ2237">
        <f>IF($Z2237="","",INDEX($AZ$2:$AZ$2000,$Z2237))</f>
      </c>
      <c r="BR2237">
        <f>IF($Z2237="","",INDEX($BA$2:$BA$2000,$Z2237))</f>
      </c>
      <c r="BS2237">
        <f>IF($Z2237="","",INDEX($BB$2:$BB$2000,$Z2237))</f>
      </c>
      <c r="BT2237">
        <f>IF($Z2237="","",INDEX($BC$2:$BC$2000,$Z2237))</f>
      </c>
      <c r="BY2237" t="str">
        <f>IF($Y2237="","",INDEX($AH$2:$AH$2000,$Y2237)&amp;"")</f>
      </c>
      <c r="BZ2237" t="str">
        <f>IF($Z2237="","",INDEX($AH$2:$AH$2000,$Z2237)&amp;"")</f>
      </c>
      <c r="CA2237">
        <f>IF($Y2237="","",INDEX($BV$2:$BV$2000,$Y2237))</f>
      </c>
      <c r="CB2237">
        <f>IF($Z2237="","",INDEX($BV$2:$BV$2000,$Z2237))</f>
      </c>
    </row>
    <row r="2238">
      <c r="T2238">
        <f>IF($Y2238="","",INDEX($B$2:$B$2000,$Y2238))</f>
      </c>
      <c r="U2238">
        <f>IF($Z2238="","",INDEX($B$2:$B$2000,$Z2238))</f>
      </c>
      <c r="V2238">
        <f>IF(OR($T2238="",$U2238=""),"",$U2238-$T2238)</f>
      </c>
      <c r="W2238" t="str">
        <f>IF(TRIM(INDEX(connections!$A:$A,ROW()))="","",TRIM(INDEX(connections!$A:$A,ROW())))</f>
      </c>
      <c r="X2238" t="str">
        <f>IF($W2238="","",TRIM(INDEX(connections!$B:$B,ROW())))</f>
      </c>
      <c r="Y2238">
        <f>IF($W2238="","",IFERROR(MATCH($W2238,$A$2:$A$2000,0),""))</f>
      </c>
      <c r="Z2238">
        <f>IF($X2238="","",IFERROR(MATCH($X2238,$A$2:$A$2000,0),""))</f>
      </c>
      <c r="AA2238" t="str">
        <f>IF($Y2238="","",INDEX($P$2:$P$2000,$Y2238))</f>
      </c>
      <c r="AB2238" t="str">
        <f>IF($Z2238="","",INDEX($P$2:$P$2000,$Z2238))</f>
      </c>
      <c r="AC2238">
        <f>IF(AND($AA2238="Yes",$AB2238="Yes"),1,"")</f>
      </c>
      <c r="AD2238">
        <f>IF(OR($Y2238="",$Z2238=""),"",IF(INDEX($C$2:$C$2000,$Y2238)=INDEX($C$2:$C$2000,$Z2238),0,1))</f>
      </c>
      <c r="AE2238">
        <f>IF($AC2238&lt;&gt;1,"",IF(AND(INDEX($AG$2:$AG$2000,$Y2238)=1,INDEX($AG$2:$AG$2000,$Z2238)=1),1,""))</f>
      </c>
      <c r="BF2238">
        <f>IF($Z2238="","",INDEX($AO$2:$AO$2000,$Z2238))</f>
      </c>
      <c r="BG2238">
        <f>IF($Z2238="","",INDEX($AP$2:$AP$2000,$Z2238))</f>
      </c>
      <c r="BH2238">
        <f>IF($Z2238="","",INDEX($AQ$2:$AQ$2000,$Z2238))</f>
      </c>
      <c r="BI2238">
        <f>IF($Z2238="","",INDEX($AR$2:$AR$2000,$Z2238))</f>
      </c>
      <c r="BJ2238">
        <f>IF($Z2238="","",INDEX($AS$2:$AS$2000,$Z2238))</f>
      </c>
      <c r="BK2238">
        <f>IF($Z2238="","",INDEX($AT$2:$AT$2000,$Z2238))</f>
      </c>
      <c r="BL2238">
        <f>IF($Z2238="","",INDEX($AU$2:$AU$2000,$Z2238))</f>
      </c>
      <c r="BM2238">
        <f>IF($Z2238="","",INDEX($AV$2:$AV$2000,$Z2238))</f>
      </c>
      <c r="BN2238">
        <f>IF($Z2238="","",INDEX($AW$2:$AW$2000,$Z2238))</f>
      </c>
      <c r="BO2238">
        <f>IF($Z2238="","",INDEX($AX$2:$AX$2000,$Z2238))</f>
      </c>
      <c r="BP2238">
        <f>IF($Z2238="","",INDEX($AY$2:$AY$2000,$Z2238))</f>
      </c>
      <c r="BQ2238">
        <f>IF($Z2238="","",INDEX($AZ$2:$AZ$2000,$Z2238))</f>
      </c>
      <c r="BR2238">
        <f>IF($Z2238="","",INDEX($BA$2:$BA$2000,$Z2238))</f>
      </c>
      <c r="BS2238">
        <f>IF($Z2238="","",INDEX($BB$2:$BB$2000,$Z2238))</f>
      </c>
      <c r="BT2238">
        <f>IF($Z2238="","",INDEX($BC$2:$BC$2000,$Z2238))</f>
      </c>
      <c r="BY2238" t="str">
        <f>IF($Y2238="","",INDEX($AH$2:$AH$2000,$Y2238)&amp;"")</f>
      </c>
      <c r="BZ2238" t="str">
        <f>IF($Z2238="","",INDEX($AH$2:$AH$2000,$Z2238)&amp;"")</f>
      </c>
      <c r="CA2238">
        <f>IF($Y2238="","",INDEX($BV$2:$BV$2000,$Y2238))</f>
      </c>
      <c r="CB2238">
        <f>IF($Z2238="","",INDEX($BV$2:$BV$2000,$Z2238))</f>
      </c>
    </row>
    <row r="2239">
      <c r="T2239">
        <f>IF($Y2239="","",INDEX($B$2:$B$2000,$Y2239))</f>
      </c>
      <c r="U2239">
        <f>IF($Z2239="","",INDEX($B$2:$B$2000,$Z2239))</f>
      </c>
      <c r="V2239">
        <f>IF(OR($T2239="",$U2239=""),"",$U2239-$T2239)</f>
      </c>
      <c r="W2239" t="str">
        <f>IF(TRIM(INDEX(connections!$A:$A,ROW()))="","",TRIM(INDEX(connections!$A:$A,ROW())))</f>
      </c>
      <c r="X2239" t="str">
        <f>IF($W2239="","",TRIM(INDEX(connections!$B:$B,ROW())))</f>
      </c>
      <c r="Y2239">
        <f>IF($W2239="","",IFERROR(MATCH($W2239,$A$2:$A$2000,0),""))</f>
      </c>
      <c r="Z2239">
        <f>IF($X2239="","",IFERROR(MATCH($X2239,$A$2:$A$2000,0),""))</f>
      </c>
      <c r="AA2239" t="str">
        <f>IF($Y2239="","",INDEX($P$2:$P$2000,$Y2239))</f>
      </c>
      <c r="AB2239" t="str">
        <f>IF($Z2239="","",INDEX($P$2:$P$2000,$Z2239))</f>
      </c>
      <c r="AC2239">
        <f>IF(AND($AA2239="Yes",$AB2239="Yes"),1,"")</f>
      </c>
      <c r="AD2239">
        <f>IF(OR($Y2239="",$Z2239=""),"",IF(INDEX($C$2:$C$2000,$Y2239)=INDEX($C$2:$C$2000,$Z2239),0,1))</f>
      </c>
      <c r="AE2239">
        <f>IF($AC2239&lt;&gt;1,"",IF(AND(INDEX($AG$2:$AG$2000,$Y2239)=1,INDEX($AG$2:$AG$2000,$Z2239)=1),1,""))</f>
      </c>
      <c r="BF2239">
        <f>IF($Z2239="","",INDEX($AO$2:$AO$2000,$Z2239))</f>
      </c>
      <c r="BG2239">
        <f>IF($Z2239="","",INDEX($AP$2:$AP$2000,$Z2239))</f>
      </c>
      <c r="BH2239">
        <f>IF($Z2239="","",INDEX($AQ$2:$AQ$2000,$Z2239))</f>
      </c>
      <c r="BI2239">
        <f>IF($Z2239="","",INDEX($AR$2:$AR$2000,$Z2239))</f>
      </c>
      <c r="BJ2239">
        <f>IF($Z2239="","",INDEX($AS$2:$AS$2000,$Z2239))</f>
      </c>
      <c r="BK2239">
        <f>IF($Z2239="","",INDEX($AT$2:$AT$2000,$Z2239))</f>
      </c>
      <c r="BL2239">
        <f>IF($Z2239="","",INDEX($AU$2:$AU$2000,$Z2239))</f>
      </c>
      <c r="BM2239">
        <f>IF($Z2239="","",INDEX($AV$2:$AV$2000,$Z2239))</f>
      </c>
      <c r="BN2239">
        <f>IF($Z2239="","",INDEX($AW$2:$AW$2000,$Z2239))</f>
      </c>
      <c r="BO2239">
        <f>IF($Z2239="","",INDEX($AX$2:$AX$2000,$Z2239))</f>
      </c>
      <c r="BP2239">
        <f>IF($Z2239="","",INDEX($AY$2:$AY$2000,$Z2239))</f>
      </c>
      <c r="BQ2239">
        <f>IF($Z2239="","",INDEX($AZ$2:$AZ$2000,$Z2239))</f>
      </c>
      <c r="BR2239">
        <f>IF($Z2239="","",INDEX($BA$2:$BA$2000,$Z2239))</f>
      </c>
      <c r="BS2239">
        <f>IF($Z2239="","",INDEX($BB$2:$BB$2000,$Z2239))</f>
      </c>
      <c r="BT2239">
        <f>IF($Z2239="","",INDEX($BC$2:$BC$2000,$Z2239))</f>
      </c>
      <c r="BY2239" t="str">
        <f>IF($Y2239="","",INDEX($AH$2:$AH$2000,$Y2239)&amp;"")</f>
      </c>
      <c r="BZ2239" t="str">
        <f>IF($Z2239="","",INDEX($AH$2:$AH$2000,$Z2239)&amp;"")</f>
      </c>
      <c r="CA2239">
        <f>IF($Y2239="","",INDEX($BV$2:$BV$2000,$Y2239))</f>
      </c>
      <c r="CB2239">
        <f>IF($Z2239="","",INDEX($BV$2:$BV$2000,$Z2239))</f>
      </c>
    </row>
    <row r="2240">
      <c r="T2240">
        <f>IF($Y2240="","",INDEX($B$2:$B$2000,$Y2240))</f>
      </c>
      <c r="U2240">
        <f>IF($Z2240="","",INDEX($B$2:$B$2000,$Z2240))</f>
      </c>
      <c r="V2240">
        <f>IF(OR($T2240="",$U2240=""),"",$U2240-$T2240)</f>
      </c>
      <c r="W2240" t="str">
        <f>IF(TRIM(INDEX(connections!$A:$A,ROW()))="","",TRIM(INDEX(connections!$A:$A,ROW())))</f>
      </c>
      <c r="X2240" t="str">
        <f>IF($W2240="","",TRIM(INDEX(connections!$B:$B,ROW())))</f>
      </c>
      <c r="Y2240">
        <f>IF($W2240="","",IFERROR(MATCH($W2240,$A$2:$A$2000,0),""))</f>
      </c>
      <c r="Z2240">
        <f>IF($X2240="","",IFERROR(MATCH($X2240,$A$2:$A$2000,0),""))</f>
      </c>
      <c r="AA2240" t="str">
        <f>IF($Y2240="","",INDEX($P$2:$P$2000,$Y2240))</f>
      </c>
      <c r="AB2240" t="str">
        <f>IF($Z2240="","",INDEX($P$2:$P$2000,$Z2240))</f>
      </c>
      <c r="AC2240">
        <f>IF(AND($AA2240="Yes",$AB2240="Yes"),1,"")</f>
      </c>
      <c r="AD2240">
        <f>IF(OR($Y2240="",$Z2240=""),"",IF(INDEX($C$2:$C$2000,$Y2240)=INDEX($C$2:$C$2000,$Z2240),0,1))</f>
      </c>
      <c r="AE2240">
        <f>IF($AC2240&lt;&gt;1,"",IF(AND(INDEX($AG$2:$AG$2000,$Y2240)=1,INDEX($AG$2:$AG$2000,$Z2240)=1),1,""))</f>
      </c>
      <c r="BF2240">
        <f>IF($Z2240="","",INDEX($AO$2:$AO$2000,$Z2240))</f>
      </c>
      <c r="BG2240">
        <f>IF($Z2240="","",INDEX($AP$2:$AP$2000,$Z2240))</f>
      </c>
      <c r="BH2240">
        <f>IF($Z2240="","",INDEX($AQ$2:$AQ$2000,$Z2240))</f>
      </c>
      <c r="BI2240">
        <f>IF($Z2240="","",INDEX($AR$2:$AR$2000,$Z2240))</f>
      </c>
      <c r="BJ2240">
        <f>IF($Z2240="","",INDEX($AS$2:$AS$2000,$Z2240))</f>
      </c>
      <c r="BK2240">
        <f>IF($Z2240="","",INDEX($AT$2:$AT$2000,$Z2240))</f>
      </c>
      <c r="BL2240">
        <f>IF($Z2240="","",INDEX($AU$2:$AU$2000,$Z2240))</f>
      </c>
      <c r="BM2240">
        <f>IF($Z2240="","",INDEX($AV$2:$AV$2000,$Z2240))</f>
      </c>
      <c r="BN2240">
        <f>IF($Z2240="","",INDEX($AW$2:$AW$2000,$Z2240))</f>
      </c>
      <c r="BO2240">
        <f>IF($Z2240="","",INDEX($AX$2:$AX$2000,$Z2240))</f>
      </c>
      <c r="BP2240">
        <f>IF($Z2240="","",INDEX($AY$2:$AY$2000,$Z2240))</f>
      </c>
      <c r="BQ2240">
        <f>IF($Z2240="","",INDEX($AZ$2:$AZ$2000,$Z2240))</f>
      </c>
      <c r="BR2240">
        <f>IF($Z2240="","",INDEX($BA$2:$BA$2000,$Z2240))</f>
      </c>
      <c r="BS2240">
        <f>IF($Z2240="","",INDEX($BB$2:$BB$2000,$Z2240))</f>
      </c>
      <c r="BT2240">
        <f>IF($Z2240="","",INDEX($BC$2:$BC$2000,$Z2240))</f>
      </c>
      <c r="BY2240" t="str">
        <f>IF($Y2240="","",INDEX($AH$2:$AH$2000,$Y2240)&amp;"")</f>
      </c>
      <c r="BZ2240" t="str">
        <f>IF($Z2240="","",INDEX($AH$2:$AH$2000,$Z2240)&amp;"")</f>
      </c>
      <c r="CA2240">
        <f>IF($Y2240="","",INDEX($BV$2:$BV$2000,$Y2240))</f>
      </c>
      <c r="CB2240">
        <f>IF($Z2240="","",INDEX($BV$2:$BV$2000,$Z2240))</f>
      </c>
    </row>
    <row r="2241">
      <c r="T2241">
        <f>IF($Y2241="","",INDEX($B$2:$B$2000,$Y2241))</f>
      </c>
      <c r="U2241">
        <f>IF($Z2241="","",INDEX($B$2:$B$2000,$Z2241))</f>
      </c>
      <c r="V2241">
        <f>IF(OR($T2241="",$U2241=""),"",$U2241-$T2241)</f>
      </c>
      <c r="W2241" t="str">
        <f>IF(TRIM(INDEX(connections!$A:$A,ROW()))="","",TRIM(INDEX(connections!$A:$A,ROW())))</f>
      </c>
      <c r="X2241" t="str">
        <f>IF($W2241="","",TRIM(INDEX(connections!$B:$B,ROW())))</f>
      </c>
      <c r="Y2241">
        <f>IF($W2241="","",IFERROR(MATCH($W2241,$A$2:$A$2000,0),""))</f>
      </c>
      <c r="Z2241">
        <f>IF($X2241="","",IFERROR(MATCH($X2241,$A$2:$A$2000,0),""))</f>
      </c>
      <c r="AA2241" t="str">
        <f>IF($Y2241="","",INDEX($P$2:$P$2000,$Y2241))</f>
      </c>
      <c r="AB2241" t="str">
        <f>IF($Z2241="","",INDEX($P$2:$P$2000,$Z2241))</f>
      </c>
      <c r="AC2241">
        <f>IF(AND($AA2241="Yes",$AB2241="Yes"),1,"")</f>
      </c>
      <c r="AD2241">
        <f>IF(OR($Y2241="",$Z2241=""),"",IF(INDEX($C$2:$C$2000,$Y2241)=INDEX($C$2:$C$2000,$Z2241),0,1))</f>
      </c>
      <c r="AE2241">
        <f>IF($AC2241&lt;&gt;1,"",IF(AND(INDEX($AG$2:$AG$2000,$Y2241)=1,INDEX($AG$2:$AG$2000,$Z2241)=1),1,""))</f>
      </c>
      <c r="BF2241">
        <f>IF($Z2241="","",INDEX($AO$2:$AO$2000,$Z2241))</f>
      </c>
      <c r="BG2241">
        <f>IF($Z2241="","",INDEX($AP$2:$AP$2000,$Z2241))</f>
      </c>
      <c r="BH2241">
        <f>IF($Z2241="","",INDEX($AQ$2:$AQ$2000,$Z2241))</f>
      </c>
      <c r="BI2241">
        <f>IF($Z2241="","",INDEX($AR$2:$AR$2000,$Z2241))</f>
      </c>
      <c r="BJ2241">
        <f>IF($Z2241="","",INDEX($AS$2:$AS$2000,$Z2241))</f>
      </c>
      <c r="BK2241">
        <f>IF($Z2241="","",INDEX($AT$2:$AT$2000,$Z2241))</f>
      </c>
      <c r="BL2241">
        <f>IF($Z2241="","",INDEX($AU$2:$AU$2000,$Z2241))</f>
      </c>
      <c r="BM2241">
        <f>IF($Z2241="","",INDEX($AV$2:$AV$2000,$Z2241))</f>
      </c>
      <c r="BN2241">
        <f>IF($Z2241="","",INDEX($AW$2:$AW$2000,$Z2241))</f>
      </c>
      <c r="BO2241">
        <f>IF($Z2241="","",INDEX($AX$2:$AX$2000,$Z2241))</f>
      </c>
      <c r="BP2241">
        <f>IF($Z2241="","",INDEX($AY$2:$AY$2000,$Z2241))</f>
      </c>
      <c r="BQ2241">
        <f>IF($Z2241="","",INDEX($AZ$2:$AZ$2000,$Z2241))</f>
      </c>
      <c r="BR2241">
        <f>IF($Z2241="","",INDEX($BA$2:$BA$2000,$Z2241))</f>
      </c>
      <c r="BS2241">
        <f>IF($Z2241="","",INDEX($BB$2:$BB$2000,$Z2241))</f>
      </c>
      <c r="BT2241">
        <f>IF($Z2241="","",INDEX($BC$2:$BC$2000,$Z2241))</f>
      </c>
      <c r="BY2241" t="str">
        <f>IF($Y2241="","",INDEX($AH$2:$AH$2000,$Y2241)&amp;"")</f>
      </c>
      <c r="BZ2241" t="str">
        <f>IF($Z2241="","",INDEX($AH$2:$AH$2000,$Z2241)&amp;"")</f>
      </c>
      <c r="CA2241">
        <f>IF($Y2241="","",INDEX($BV$2:$BV$2000,$Y2241))</f>
      </c>
      <c r="CB2241">
        <f>IF($Z2241="","",INDEX($BV$2:$BV$2000,$Z2241))</f>
      </c>
    </row>
    <row r="2242">
      <c r="T2242">
        <f>IF($Y2242="","",INDEX($B$2:$B$2000,$Y2242))</f>
      </c>
      <c r="U2242">
        <f>IF($Z2242="","",INDEX($B$2:$B$2000,$Z2242))</f>
      </c>
      <c r="V2242">
        <f>IF(OR($T2242="",$U2242=""),"",$U2242-$T2242)</f>
      </c>
      <c r="W2242" t="str">
        <f>IF(TRIM(INDEX(connections!$A:$A,ROW()))="","",TRIM(INDEX(connections!$A:$A,ROW())))</f>
      </c>
      <c r="X2242" t="str">
        <f>IF($W2242="","",TRIM(INDEX(connections!$B:$B,ROW())))</f>
      </c>
      <c r="Y2242">
        <f>IF($W2242="","",IFERROR(MATCH($W2242,$A$2:$A$2000,0),""))</f>
      </c>
      <c r="Z2242">
        <f>IF($X2242="","",IFERROR(MATCH($X2242,$A$2:$A$2000,0),""))</f>
      </c>
      <c r="AA2242" t="str">
        <f>IF($Y2242="","",INDEX($P$2:$P$2000,$Y2242))</f>
      </c>
      <c r="AB2242" t="str">
        <f>IF($Z2242="","",INDEX($P$2:$P$2000,$Z2242))</f>
      </c>
      <c r="AC2242">
        <f>IF(AND($AA2242="Yes",$AB2242="Yes"),1,"")</f>
      </c>
      <c r="AD2242">
        <f>IF(OR($Y2242="",$Z2242=""),"",IF(INDEX($C$2:$C$2000,$Y2242)=INDEX($C$2:$C$2000,$Z2242),0,1))</f>
      </c>
      <c r="AE2242">
        <f>IF($AC2242&lt;&gt;1,"",IF(AND(INDEX($AG$2:$AG$2000,$Y2242)=1,INDEX($AG$2:$AG$2000,$Z2242)=1),1,""))</f>
      </c>
      <c r="BF2242">
        <f>IF($Z2242="","",INDEX($AO$2:$AO$2000,$Z2242))</f>
      </c>
      <c r="BG2242">
        <f>IF($Z2242="","",INDEX($AP$2:$AP$2000,$Z2242))</f>
      </c>
      <c r="BH2242">
        <f>IF($Z2242="","",INDEX($AQ$2:$AQ$2000,$Z2242))</f>
      </c>
      <c r="BI2242">
        <f>IF($Z2242="","",INDEX($AR$2:$AR$2000,$Z2242))</f>
      </c>
      <c r="BJ2242">
        <f>IF($Z2242="","",INDEX($AS$2:$AS$2000,$Z2242))</f>
      </c>
      <c r="BK2242">
        <f>IF($Z2242="","",INDEX($AT$2:$AT$2000,$Z2242))</f>
      </c>
      <c r="BL2242">
        <f>IF($Z2242="","",INDEX($AU$2:$AU$2000,$Z2242))</f>
      </c>
      <c r="BM2242">
        <f>IF($Z2242="","",INDEX($AV$2:$AV$2000,$Z2242))</f>
      </c>
      <c r="BN2242">
        <f>IF($Z2242="","",INDEX($AW$2:$AW$2000,$Z2242))</f>
      </c>
      <c r="BO2242">
        <f>IF($Z2242="","",INDEX($AX$2:$AX$2000,$Z2242))</f>
      </c>
      <c r="BP2242">
        <f>IF($Z2242="","",INDEX($AY$2:$AY$2000,$Z2242))</f>
      </c>
      <c r="BQ2242">
        <f>IF($Z2242="","",INDEX($AZ$2:$AZ$2000,$Z2242))</f>
      </c>
      <c r="BR2242">
        <f>IF($Z2242="","",INDEX($BA$2:$BA$2000,$Z2242))</f>
      </c>
      <c r="BS2242">
        <f>IF($Z2242="","",INDEX($BB$2:$BB$2000,$Z2242))</f>
      </c>
      <c r="BT2242">
        <f>IF($Z2242="","",INDEX($BC$2:$BC$2000,$Z2242))</f>
      </c>
      <c r="BY2242" t="str">
        <f>IF($Y2242="","",INDEX($AH$2:$AH$2000,$Y2242)&amp;"")</f>
      </c>
      <c r="BZ2242" t="str">
        <f>IF($Z2242="","",INDEX($AH$2:$AH$2000,$Z2242)&amp;"")</f>
      </c>
      <c r="CA2242">
        <f>IF($Y2242="","",INDEX($BV$2:$BV$2000,$Y2242))</f>
      </c>
      <c r="CB2242">
        <f>IF($Z2242="","",INDEX($BV$2:$BV$2000,$Z2242))</f>
      </c>
    </row>
    <row r="2243">
      <c r="T2243">
        <f>IF($Y2243="","",INDEX($B$2:$B$2000,$Y2243))</f>
      </c>
      <c r="U2243">
        <f>IF($Z2243="","",INDEX($B$2:$B$2000,$Z2243))</f>
      </c>
      <c r="V2243">
        <f>IF(OR($T2243="",$U2243=""),"",$U2243-$T2243)</f>
      </c>
      <c r="W2243" t="str">
        <f>IF(TRIM(INDEX(connections!$A:$A,ROW()))="","",TRIM(INDEX(connections!$A:$A,ROW())))</f>
      </c>
      <c r="X2243" t="str">
        <f>IF($W2243="","",TRIM(INDEX(connections!$B:$B,ROW())))</f>
      </c>
      <c r="Y2243">
        <f>IF($W2243="","",IFERROR(MATCH($W2243,$A$2:$A$2000,0),""))</f>
      </c>
      <c r="Z2243">
        <f>IF($X2243="","",IFERROR(MATCH($X2243,$A$2:$A$2000,0),""))</f>
      </c>
      <c r="AA2243" t="str">
        <f>IF($Y2243="","",INDEX($P$2:$P$2000,$Y2243))</f>
      </c>
      <c r="AB2243" t="str">
        <f>IF($Z2243="","",INDEX($P$2:$P$2000,$Z2243))</f>
      </c>
      <c r="AC2243">
        <f>IF(AND($AA2243="Yes",$AB2243="Yes"),1,"")</f>
      </c>
      <c r="AD2243">
        <f>IF(OR($Y2243="",$Z2243=""),"",IF(INDEX($C$2:$C$2000,$Y2243)=INDEX($C$2:$C$2000,$Z2243),0,1))</f>
      </c>
      <c r="AE2243">
        <f>IF($AC2243&lt;&gt;1,"",IF(AND(INDEX($AG$2:$AG$2000,$Y2243)=1,INDEX($AG$2:$AG$2000,$Z2243)=1),1,""))</f>
      </c>
      <c r="BF2243">
        <f>IF($Z2243="","",INDEX($AO$2:$AO$2000,$Z2243))</f>
      </c>
      <c r="BG2243">
        <f>IF($Z2243="","",INDEX($AP$2:$AP$2000,$Z2243))</f>
      </c>
      <c r="BH2243">
        <f>IF($Z2243="","",INDEX($AQ$2:$AQ$2000,$Z2243))</f>
      </c>
      <c r="BI2243">
        <f>IF($Z2243="","",INDEX($AR$2:$AR$2000,$Z2243))</f>
      </c>
      <c r="BJ2243">
        <f>IF($Z2243="","",INDEX($AS$2:$AS$2000,$Z2243))</f>
      </c>
      <c r="BK2243">
        <f>IF($Z2243="","",INDEX($AT$2:$AT$2000,$Z2243))</f>
      </c>
      <c r="BL2243">
        <f>IF($Z2243="","",INDEX($AU$2:$AU$2000,$Z2243))</f>
      </c>
      <c r="BM2243">
        <f>IF($Z2243="","",INDEX($AV$2:$AV$2000,$Z2243))</f>
      </c>
      <c r="BN2243">
        <f>IF($Z2243="","",INDEX($AW$2:$AW$2000,$Z2243))</f>
      </c>
      <c r="BO2243">
        <f>IF($Z2243="","",INDEX($AX$2:$AX$2000,$Z2243))</f>
      </c>
      <c r="BP2243">
        <f>IF($Z2243="","",INDEX($AY$2:$AY$2000,$Z2243))</f>
      </c>
      <c r="BQ2243">
        <f>IF($Z2243="","",INDEX($AZ$2:$AZ$2000,$Z2243))</f>
      </c>
      <c r="BR2243">
        <f>IF($Z2243="","",INDEX($BA$2:$BA$2000,$Z2243))</f>
      </c>
      <c r="BS2243">
        <f>IF($Z2243="","",INDEX($BB$2:$BB$2000,$Z2243))</f>
      </c>
      <c r="BT2243">
        <f>IF($Z2243="","",INDEX($BC$2:$BC$2000,$Z2243))</f>
      </c>
      <c r="BY2243" t="str">
        <f>IF($Y2243="","",INDEX($AH$2:$AH$2000,$Y2243)&amp;"")</f>
      </c>
      <c r="BZ2243" t="str">
        <f>IF($Z2243="","",INDEX($AH$2:$AH$2000,$Z2243)&amp;"")</f>
      </c>
      <c r="CA2243">
        <f>IF($Y2243="","",INDEX($BV$2:$BV$2000,$Y2243))</f>
      </c>
      <c r="CB2243">
        <f>IF($Z2243="","",INDEX($BV$2:$BV$2000,$Z2243))</f>
      </c>
    </row>
    <row r="2244">
      <c r="T2244">
        <f>IF($Y2244="","",INDEX($B$2:$B$2000,$Y2244))</f>
      </c>
      <c r="U2244">
        <f>IF($Z2244="","",INDEX($B$2:$B$2000,$Z2244))</f>
      </c>
      <c r="V2244">
        <f>IF(OR($T2244="",$U2244=""),"",$U2244-$T2244)</f>
      </c>
      <c r="W2244" t="str">
        <f>IF(TRIM(INDEX(connections!$A:$A,ROW()))="","",TRIM(INDEX(connections!$A:$A,ROW())))</f>
      </c>
      <c r="X2244" t="str">
        <f>IF($W2244="","",TRIM(INDEX(connections!$B:$B,ROW())))</f>
      </c>
      <c r="Y2244">
        <f>IF($W2244="","",IFERROR(MATCH($W2244,$A$2:$A$2000,0),""))</f>
      </c>
      <c r="Z2244">
        <f>IF($X2244="","",IFERROR(MATCH($X2244,$A$2:$A$2000,0),""))</f>
      </c>
      <c r="AA2244" t="str">
        <f>IF($Y2244="","",INDEX($P$2:$P$2000,$Y2244))</f>
      </c>
      <c r="AB2244" t="str">
        <f>IF($Z2244="","",INDEX($P$2:$P$2000,$Z2244))</f>
      </c>
      <c r="AC2244">
        <f>IF(AND($AA2244="Yes",$AB2244="Yes"),1,"")</f>
      </c>
      <c r="AD2244">
        <f>IF(OR($Y2244="",$Z2244=""),"",IF(INDEX($C$2:$C$2000,$Y2244)=INDEX($C$2:$C$2000,$Z2244),0,1))</f>
      </c>
      <c r="AE2244">
        <f>IF($AC2244&lt;&gt;1,"",IF(AND(INDEX($AG$2:$AG$2000,$Y2244)=1,INDEX($AG$2:$AG$2000,$Z2244)=1),1,""))</f>
      </c>
      <c r="BF2244">
        <f>IF($Z2244="","",INDEX($AO$2:$AO$2000,$Z2244))</f>
      </c>
      <c r="BG2244">
        <f>IF($Z2244="","",INDEX($AP$2:$AP$2000,$Z2244))</f>
      </c>
      <c r="BH2244">
        <f>IF($Z2244="","",INDEX($AQ$2:$AQ$2000,$Z2244))</f>
      </c>
      <c r="BI2244">
        <f>IF($Z2244="","",INDEX($AR$2:$AR$2000,$Z2244))</f>
      </c>
      <c r="BJ2244">
        <f>IF($Z2244="","",INDEX($AS$2:$AS$2000,$Z2244))</f>
      </c>
      <c r="BK2244">
        <f>IF($Z2244="","",INDEX($AT$2:$AT$2000,$Z2244))</f>
      </c>
      <c r="BL2244">
        <f>IF($Z2244="","",INDEX($AU$2:$AU$2000,$Z2244))</f>
      </c>
      <c r="BM2244">
        <f>IF($Z2244="","",INDEX($AV$2:$AV$2000,$Z2244))</f>
      </c>
      <c r="BN2244">
        <f>IF($Z2244="","",INDEX($AW$2:$AW$2000,$Z2244))</f>
      </c>
      <c r="BO2244">
        <f>IF($Z2244="","",INDEX($AX$2:$AX$2000,$Z2244))</f>
      </c>
      <c r="BP2244">
        <f>IF($Z2244="","",INDEX($AY$2:$AY$2000,$Z2244))</f>
      </c>
      <c r="BQ2244">
        <f>IF($Z2244="","",INDEX($AZ$2:$AZ$2000,$Z2244))</f>
      </c>
      <c r="BR2244">
        <f>IF($Z2244="","",INDEX($BA$2:$BA$2000,$Z2244))</f>
      </c>
      <c r="BS2244">
        <f>IF($Z2244="","",INDEX($BB$2:$BB$2000,$Z2244))</f>
      </c>
      <c r="BT2244">
        <f>IF($Z2244="","",INDEX($BC$2:$BC$2000,$Z2244))</f>
      </c>
      <c r="BY2244" t="str">
        <f>IF($Y2244="","",INDEX($AH$2:$AH$2000,$Y2244)&amp;"")</f>
      </c>
      <c r="BZ2244" t="str">
        <f>IF($Z2244="","",INDEX($AH$2:$AH$2000,$Z2244)&amp;"")</f>
      </c>
      <c r="CA2244">
        <f>IF($Y2244="","",INDEX($BV$2:$BV$2000,$Y2244))</f>
      </c>
      <c r="CB2244">
        <f>IF($Z2244="","",INDEX($BV$2:$BV$2000,$Z2244))</f>
      </c>
    </row>
    <row r="2245">
      <c r="T2245">
        <f>IF($Y2245="","",INDEX($B$2:$B$2000,$Y2245))</f>
      </c>
      <c r="U2245">
        <f>IF($Z2245="","",INDEX($B$2:$B$2000,$Z2245))</f>
      </c>
      <c r="V2245">
        <f>IF(OR($T2245="",$U2245=""),"",$U2245-$T2245)</f>
      </c>
      <c r="W2245" t="str">
        <f>IF(TRIM(INDEX(connections!$A:$A,ROW()))="","",TRIM(INDEX(connections!$A:$A,ROW())))</f>
      </c>
      <c r="X2245" t="str">
        <f>IF($W2245="","",TRIM(INDEX(connections!$B:$B,ROW())))</f>
      </c>
      <c r="Y2245">
        <f>IF($W2245="","",IFERROR(MATCH($W2245,$A$2:$A$2000,0),""))</f>
      </c>
      <c r="Z2245">
        <f>IF($X2245="","",IFERROR(MATCH($X2245,$A$2:$A$2000,0),""))</f>
      </c>
      <c r="AA2245" t="str">
        <f>IF($Y2245="","",INDEX($P$2:$P$2000,$Y2245))</f>
      </c>
      <c r="AB2245" t="str">
        <f>IF($Z2245="","",INDEX($P$2:$P$2000,$Z2245))</f>
      </c>
      <c r="AC2245">
        <f>IF(AND($AA2245="Yes",$AB2245="Yes"),1,"")</f>
      </c>
      <c r="AD2245">
        <f>IF(OR($Y2245="",$Z2245=""),"",IF(INDEX($C$2:$C$2000,$Y2245)=INDEX($C$2:$C$2000,$Z2245),0,1))</f>
      </c>
      <c r="AE2245">
        <f>IF($AC2245&lt;&gt;1,"",IF(AND(INDEX($AG$2:$AG$2000,$Y2245)=1,INDEX($AG$2:$AG$2000,$Z2245)=1),1,""))</f>
      </c>
      <c r="BF2245">
        <f>IF($Z2245="","",INDEX($AO$2:$AO$2000,$Z2245))</f>
      </c>
      <c r="BG2245">
        <f>IF($Z2245="","",INDEX($AP$2:$AP$2000,$Z2245))</f>
      </c>
      <c r="BH2245">
        <f>IF($Z2245="","",INDEX($AQ$2:$AQ$2000,$Z2245))</f>
      </c>
      <c r="BI2245">
        <f>IF($Z2245="","",INDEX($AR$2:$AR$2000,$Z2245))</f>
      </c>
      <c r="BJ2245">
        <f>IF($Z2245="","",INDEX($AS$2:$AS$2000,$Z2245))</f>
      </c>
      <c r="BK2245">
        <f>IF($Z2245="","",INDEX($AT$2:$AT$2000,$Z2245))</f>
      </c>
      <c r="BL2245">
        <f>IF($Z2245="","",INDEX($AU$2:$AU$2000,$Z2245))</f>
      </c>
      <c r="BM2245">
        <f>IF($Z2245="","",INDEX($AV$2:$AV$2000,$Z2245))</f>
      </c>
      <c r="BN2245">
        <f>IF($Z2245="","",INDEX($AW$2:$AW$2000,$Z2245))</f>
      </c>
      <c r="BO2245">
        <f>IF($Z2245="","",INDEX($AX$2:$AX$2000,$Z2245))</f>
      </c>
      <c r="BP2245">
        <f>IF($Z2245="","",INDEX($AY$2:$AY$2000,$Z2245))</f>
      </c>
      <c r="BQ2245">
        <f>IF($Z2245="","",INDEX($AZ$2:$AZ$2000,$Z2245))</f>
      </c>
      <c r="BR2245">
        <f>IF($Z2245="","",INDEX($BA$2:$BA$2000,$Z2245))</f>
      </c>
      <c r="BS2245">
        <f>IF($Z2245="","",INDEX($BB$2:$BB$2000,$Z2245))</f>
      </c>
      <c r="BT2245">
        <f>IF($Z2245="","",INDEX($BC$2:$BC$2000,$Z2245))</f>
      </c>
      <c r="BY2245" t="str">
        <f>IF($Y2245="","",INDEX($AH$2:$AH$2000,$Y2245)&amp;"")</f>
      </c>
      <c r="BZ2245" t="str">
        <f>IF($Z2245="","",INDEX($AH$2:$AH$2000,$Z2245)&amp;"")</f>
      </c>
      <c r="CA2245">
        <f>IF($Y2245="","",INDEX($BV$2:$BV$2000,$Y2245))</f>
      </c>
      <c r="CB2245">
        <f>IF($Z2245="","",INDEX($BV$2:$BV$2000,$Z2245))</f>
      </c>
    </row>
    <row r="2246">
      <c r="T2246">
        <f>IF($Y2246="","",INDEX($B$2:$B$2000,$Y2246))</f>
      </c>
      <c r="U2246">
        <f>IF($Z2246="","",INDEX($B$2:$B$2000,$Z2246))</f>
      </c>
      <c r="V2246">
        <f>IF(OR($T2246="",$U2246=""),"",$U2246-$T2246)</f>
      </c>
      <c r="W2246" t="str">
        <f>IF(TRIM(INDEX(connections!$A:$A,ROW()))="","",TRIM(INDEX(connections!$A:$A,ROW())))</f>
      </c>
      <c r="X2246" t="str">
        <f>IF($W2246="","",TRIM(INDEX(connections!$B:$B,ROW())))</f>
      </c>
      <c r="Y2246">
        <f>IF($W2246="","",IFERROR(MATCH($W2246,$A$2:$A$2000,0),""))</f>
      </c>
      <c r="Z2246">
        <f>IF($X2246="","",IFERROR(MATCH($X2246,$A$2:$A$2000,0),""))</f>
      </c>
      <c r="AA2246" t="str">
        <f>IF($Y2246="","",INDEX($P$2:$P$2000,$Y2246))</f>
      </c>
      <c r="AB2246" t="str">
        <f>IF($Z2246="","",INDEX($P$2:$P$2000,$Z2246))</f>
      </c>
      <c r="AC2246">
        <f>IF(AND($AA2246="Yes",$AB2246="Yes"),1,"")</f>
      </c>
      <c r="AD2246">
        <f>IF(OR($Y2246="",$Z2246=""),"",IF(INDEX($C$2:$C$2000,$Y2246)=INDEX($C$2:$C$2000,$Z2246),0,1))</f>
      </c>
      <c r="AE2246">
        <f>IF($AC2246&lt;&gt;1,"",IF(AND(INDEX($AG$2:$AG$2000,$Y2246)=1,INDEX($AG$2:$AG$2000,$Z2246)=1),1,""))</f>
      </c>
      <c r="BF2246">
        <f>IF($Z2246="","",INDEX($AO$2:$AO$2000,$Z2246))</f>
      </c>
      <c r="BG2246">
        <f>IF($Z2246="","",INDEX($AP$2:$AP$2000,$Z2246))</f>
      </c>
      <c r="BH2246">
        <f>IF($Z2246="","",INDEX($AQ$2:$AQ$2000,$Z2246))</f>
      </c>
      <c r="BI2246">
        <f>IF($Z2246="","",INDEX($AR$2:$AR$2000,$Z2246))</f>
      </c>
      <c r="BJ2246">
        <f>IF($Z2246="","",INDEX($AS$2:$AS$2000,$Z2246))</f>
      </c>
      <c r="BK2246">
        <f>IF($Z2246="","",INDEX($AT$2:$AT$2000,$Z2246))</f>
      </c>
      <c r="BL2246">
        <f>IF($Z2246="","",INDEX($AU$2:$AU$2000,$Z2246))</f>
      </c>
      <c r="BM2246">
        <f>IF($Z2246="","",INDEX($AV$2:$AV$2000,$Z2246))</f>
      </c>
      <c r="BN2246">
        <f>IF($Z2246="","",INDEX($AW$2:$AW$2000,$Z2246))</f>
      </c>
      <c r="BO2246">
        <f>IF($Z2246="","",INDEX($AX$2:$AX$2000,$Z2246))</f>
      </c>
      <c r="BP2246">
        <f>IF($Z2246="","",INDEX($AY$2:$AY$2000,$Z2246))</f>
      </c>
      <c r="BQ2246">
        <f>IF($Z2246="","",INDEX($AZ$2:$AZ$2000,$Z2246))</f>
      </c>
      <c r="BR2246">
        <f>IF($Z2246="","",INDEX($BA$2:$BA$2000,$Z2246))</f>
      </c>
      <c r="BS2246">
        <f>IF($Z2246="","",INDEX($BB$2:$BB$2000,$Z2246))</f>
      </c>
      <c r="BT2246">
        <f>IF($Z2246="","",INDEX($BC$2:$BC$2000,$Z2246))</f>
      </c>
      <c r="BY2246" t="str">
        <f>IF($Y2246="","",INDEX($AH$2:$AH$2000,$Y2246)&amp;"")</f>
      </c>
      <c r="BZ2246" t="str">
        <f>IF($Z2246="","",INDEX($AH$2:$AH$2000,$Z2246)&amp;"")</f>
      </c>
      <c r="CA2246">
        <f>IF($Y2246="","",INDEX($BV$2:$BV$2000,$Y2246))</f>
      </c>
      <c r="CB2246">
        <f>IF($Z2246="","",INDEX($BV$2:$BV$2000,$Z2246))</f>
      </c>
    </row>
    <row r="2247">
      <c r="T2247">
        <f>IF($Y2247="","",INDEX($B$2:$B$2000,$Y2247))</f>
      </c>
      <c r="U2247">
        <f>IF($Z2247="","",INDEX($B$2:$B$2000,$Z2247))</f>
      </c>
      <c r="V2247">
        <f>IF(OR($T2247="",$U2247=""),"",$U2247-$T2247)</f>
      </c>
      <c r="W2247" t="str">
        <f>IF(TRIM(INDEX(connections!$A:$A,ROW()))="","",TRIM(INDEX(connections!$A:$A,ROW())))</f>
      </c>
      <c r="X2247" t="str">
        <f>IF($W2247="","",TRIM(INDEX(connections!$B:$B,ROW())))</f>
      </c>
      <c r="Y2247">
        <f>IF($W2247="","",IFERROR(MATCH($W2247,$A$2:$A$2000,0),""))</f>
      </c>
      <c r="Z2247">
        <f>IF($X2247="","",IFERROR(MATCH($X2247,$A$2:$A$2000,0),""))</f>
      </c>
      <c r="AA2247" t="str">
        <f>IF($Y2247="","",INDEX($P$2:$P$2000,$Y2247))</f>
      </c>
      <c r="AB2247" t="str">
        <f>IF($Z2247="","",INDEX($P$2:$P$2000,$Z2247))</f>
      </c>
      <c r="AC2247">
        <f>IF(AND($AA2247="Yes",$AB2247="Yes"),1,"")</f>
      </c>
      <c r="AD2247">
        <f>IF(OR($Y2247="",$Z2247=""),"",IF(INDEX($C$2:$C$2000,$Y2247)=INDEX($C$2:$C$2000,$Z2247),0,1))</f>
      </c>
      <c r="AE2247">
        <f>IF($AC2247&lt;&gt;1,"",IF(AND(INDEX($AG$2:$AG$2000,$Y2247)=1,INDEX($AG$2:$AG$2000,$Z2247)=1),1,""))</f>
      </c>
      <c r="BF2247">
        <f>IF($Z2247="","",INDEX($AO$2:$AO$2000,$Z2247))</f>
      </c>
      <c r="BG2247">
        <f>IF($Z2247="","",INDEX($AP$2:$AP$2000,$Z2247))</f>
      </c>
      <c r="BH2247">
        <f>IF($Z2247="","",INDEX($AQ$2:$AQ$2000,$Z2247))</f>
      </c>
      <c r="BI2247">
        <f>IF($Z2247="","",INDEX($AR$2:$AR$2000,$Z2247))</f>
      </c>
      <c r="BJ2247">
        <f>IF($Z2247="","",INDEX($AS$2:$AS$2000,$Z2247))</f>
      </c>
      <c r="BK2247">
        <f>IF($Z2247="","",INDEX($AT$2:$AT$2000,$Z2247))</f>
      </c>
      <c r="BL2247">
        <f>IF($Z2247="","",INDEX($AU$2:$AU$2000,$Z2247))</f>
      </c>
      <c r="BM2247">
        <f>IF($Z2247="","",INDEX($AV$2:$AV$2000,$Z2247))</f>
      </c>
      <c r="BN2247">
        <f>IF($Z2247="","",INDEX($AW$2:$AW$2000,$Z2247))</f>
      </c>
      <c r="BO2247">
        <f>IF($Z2247="","",INDEX($AX$2:$AX$2000,$Z2247))</f>
      </c>
      <c r="BP2247">
        <f>IF($Z2247="","",INDEX($AY$2:$AY$2000,$Z2247))</f>
      </c>
      <c r="BQ2247">
        <f>IF($Z2247="","",INDEX($AZ$2:$AZ$2000,$Z2247))</f>
      </c>
      <c r="BR2247">
        <f>IF($Z2247="","",INDEX($BA$2:$BA$2000,$Z2247))</f>
      </c>
      <c r="BS2247">
        <f>IF($Z2247="","",INDEX($BB$2:$BB$2000,$Z2247))</f>
      </c>
      <c r="BT2247">
        <f>IF($Z2247="","",INDEX($BC$2:$BC$2000,$Z2247))</f>
      </c>
      <c r="BY2247" t="str">
        <f>IF($Y2247="","",INDEX($AH$2:$AH$2000,$Y2247)&amp;"")</f>
      </c>
      <c r="BZ2247" t="str">
        <f>IF($Z2247="","",INDEX($AH$2:$AH$2000,$Z2247)&amp;"")</f>
      </c>
      <c r="CA2247">
        <f>IF($Y2247="","",INDEX($BV$2:$BV$2000,$Y2247))</f>
      </c>
      <c r="CB2247">
        <f>IF($Z2247="","",INDEX($BV$2:$BV$2000,$Z2247))</f>
      </c>
    </row>
    <row r="2248">
      <c r="T2248">
        <f>IF($Y2248="","",INDEX($B$2:$B$2000,$Y2248))</f>
      </c>
      <c r="U2248">
        <f>IF($Z2248="","",INDEX($B$2:$B$2000,$Z2248))</f>
      </c>
      <c r="V2248">
        <f>IF(OR($T2248="",$U2248=""),"",$U2248-$T2248)</f>
      </c>
      <c r="W2248" t="str">
        <f>IF(TRIM(INDEX(connections!$A:$A,ROW()))="","",TRIM(INDEX(connections!$A:$A,ROW())))</f>
      </c>
      <c r="X2248" t="str">
        <f>IF($W2248="","",TRIM(INDEX(connections!$B:$B,ROW())))</f>
      </c>
      <c r="Y2248">
        <f>IF($W2248="","",IFERROR(MATCH($W2248,$A$2:$A$2000,0),""))</f>
      </c>
      <c r="Z2248">
        <f>IF($X2248="","",IFERROR(MATCH($X2248,$A$2:$A$2000,0),""))</f>
      </c>
      <c r="AA2248" t="str">
        <f>IF($Y2248="","",INDEX($P$2:$P$2000,$Y2248))</f>
      </c>
      <c r="AB2248" t="str">
        <f>IF($Z2248="","",INDEX($P$2:$P$2000,$Z2248))</f>
      </c>
      <c r="AC2248">
        <f>IF(AND($AA2248="Yes",$AB2248="Yes"),1,"")</f>
      </c>
      <c r="AD2248">
        <f>IF(OR($Y2248="",$Z2248=""),"",IF(INDEX($C$2:$C$2000,$Y2248)=INDEX($C$2:$C$2000,$Z2248),0,1))</f>
      </c>
      <c r="AE2248">
        <f>IF($AC2248&lt;&gt;1,"",IF(AND(INDEX($AG$2:$AG$2000,$Y2248)=1,INDEX($AG$2:$AG$2000,$Z2248)=1),1,""))</f>
      </c>
      <c r="BF2248">
        <f>IF($Z2248="","",INDEX($AO$2:$AO$2000,$Z2248))</f>
      </c>
      <c r="BG2248">
        <f>IF($Z2248="","",INDEX($AP$2:$AP$2000,$Z2248))</f>
      </c>
      <c r="BH2248">
        <f>IF($Z2248="","",INDEX($AQ$2:$AQ$2000,$Z2248))</f>
      </c>
      <c r="BI2248">
        <f>IF($Z2248="","",INDEX($AR$2:$AR$2000,$Z2248))</f>
      </c>
      <c r="BJ2248">
        <f>IF($Z2248="","",INDEX($AS$2:$AS$2000,$Z2248))</f>
      </c>
      <c r="BK2248">
        <f>IF($Z2248="","",INDEX($AT$2:$AT$2000,$Z2248))</f>
      </c>
      <c r="BL2248">
        <f>IF($Z2248="","",INDEX($AU$2:$AU$2000,$Z2248))</f>
      </c>
      <c r="BM2248">
        <f>IF($Z2248="","",INDEX($AV$2:$AV$2000,$Z2248))</f>
      </c>
      <c r="BN2248">
        <f>IF($Z2248="","",INDEX($AW$2:$AW$2000,$Z2248))</f>
      </c>
      <c r="BO2248">
        <f>IF($Z2248="","",INDEX($AX$2:$AX$2000,$Z2248))</f>
      </c>
      <c r="BP2248">
        <f>IF($Z2248="","",INDEX($AY$2:$AY$2000,$Z2248))</f>
      </c>
      <c r="BQ2248">
        <f>IF($Z2248="","",INDEX($AZ$2:$AZ$2000,$Z2248))</f>
      </c>
      <c r="BR2248">
        <f>IF($Z2248="","",INDEX($BA$2:$BA$2000,$Z2248))</f>
      </c>
      <c r="BS2248">
        <f>IF($Z2248="","",INDEX($BB$2:$BB$2000,$Z2248))</f>
      </c>
      <c r="BT2248">
        <f>IF($Z2248="","",INDEX($BC$2:$BC$2000,$Z2248))</f>
      </c>
      <c r="BY2248" t="str">
        <f>IF($Y2248="","",INDEX($AH$2:$AH$2000,$Y2248)&amp;"")</f>
      </c>
      <c r="BZ2248" t="str">
        <f>IF($Z2248="","",INDEX($AH$2:$AH$2000,$Z2248)&amp;"")</f>
      </c>
      <c r="CA2248">
        <f>IF($Y2248="","",INDEX($BV$2:$BV$2000,$Y2248))</f>
      </c>
      <c r="CB2248">
        <f>IF($Z2248="","",INDEX($BV$2:$BV$2000,$Z2248))</f>
      </c>
    </row>
    <row r="2249">
      <c r="T2249">
        <f>IF($Y2249="","",INDEX($B$2:$B$2000,$Y2249))</f>
      </c>
      <c r="U2249">
        <f>IF($Z2249="","",INDEX($B$2:$B$2000,$Z2249))</f>
      </c>
      <c r="V2249">
        <f>IF(OR($T2249="",$U2249=""),"",$U2249-$T2249)</f>
      </c>
      <c r="W2249" t="str">
        <f>IF(TRIM(INDEX(connections!$A:$A,ROW()))="","",TRIM(INDEX(connections!$A:$A,ROW())))</f>
      </c>
      <c r="X2249" t="str">
        <f>IF($W2249="","",TRIM(INDEX(connections!$B:$B,ROW())))</f>
      </c>
      <c r="Y2249">
        <f>IF($W2249="","",IFERROR(MATCH($W2249,$A$2:$A$2000,0),""))</f>
      </c>
      <c r="Z2249">
        <f>IF($X2249="","",IFERROR(MATCH($X2249,$A$2:$A$2000,0),""))</f>
      </c>
      <c r="AA2249" t="str">
        <f>IF($Y2249="","",INDEX($P$2:$P$2000,$Y2249))</f>
      </c>
      <c r="AB2249" t="str">
        <f>IF($Z2249="","",INDEX($P$2:$P$2000,$Z2249))</f>
      </c>
      <c r="AC2249">
        <f>IF(AND($AA2249="Yes",$AB2249="Yes"),1,"")</f>
      </c>
      <c r="AD2249">
        <f>IF(OR($Y2249="",$Z2249=""),"",IF(INDEX($C$2:$C$2000,$Y2249)=INDEX($C$2:$C$2000,$Z2249),0,1))</f>
      </c>
      <c r="AE2249">
        <f>IF($AC2249&lt;&gt;1,"",IF(AND(INDEX($AG$2:$AG$2000,$Y2249)=1,INDEX($AG$2:$AG$2000,$Z2249)=1),1,""))</f>
      </c>
      <c r="BF2249">
        <f>IF($Z2249="","",INDEX($AO$2:$AO$2000,$Z2249))</f>
      </c>
      <c r="BG2249">
        <f>IF($Z2249="","",INDEX($AP$2:$AP$2000,$Z2249))</f>
      </c>
      <c r="BH2249">
        <f>IF($Z2249="","",INDEX($AQ$2:$AQ$2000,$Z2249))</f>
      </c>
      <c r="BI2249">
        <f>IF($Z2249="","",INDEX($AR$2:$AR$2000,$Z2249))</f>
      </c>
      <c r="BJ2249">
        <f>IF($Z2249="","",INDEX($AS$2:$AS$2000,$Z2249))</f>
      </c>
      <c r="BK2249">
        <f>IF($Z2249="","",INDEX($AT$2:$AT$2000,$Z2249))</f>
      </c>
      <c r="BL2249">
        <f>IF($Z2249="","",INDEX($AU$2:$AU$2000,$Z2249))</f>
      </c>
      <c r="BM2249">
        <f>IF($Z2249="","",INDEX($AV$2:$AV$2000,$Z2249))</f>
      </c>
      <c r="BN2249">
        <f>IF($Z2249="","",INDEX($AW$2:$AW$2000,$Z2249))</f>
      </c>
      <c r="BO2249">
        <f>IF($Z2249="","",INDEX($AX$2:$AX$2000,$Z2249))</f>
      </c>
      <c r="BP2249">
        <f>IF($Z2249="","",INDEX($AY$2:$AY$2000,$Z2249))</f>
      </c>
      <c r="BQ2249">
        <f>IF($Z2249="","",INDEX($AZ$2:$AZ$2000,$Z2249))</f>
      </c>
      <c r="BR2249">
        <f>IF($Z2249="","",INDEX($BA$2:$BA$2000,$Z2249))</f>
      </c>
      <c r="BS2249">
        <f>IF($Z2249="","",INDEX($BB$2:$BB$2000,$Z2249))</f>
      </c>
      <c r="BT2249">
        <f>IF($Z2249="","",INDEX($BC$2:$BC$2000,$Z2249))</f>
      </c>
      <c r="BY2249" t="str">
        <f>IF($Y2249="","",INDEX($AH$2:$AH$2000,$Y2249)&amp;"")</f>
      </c>
      <c r="BZ2249" t="str">
        <f>IF($Z2249="","",INDEX($AH$2:$AH$2000,$Z2249)&amp;"")</f>
      </c>
      <c r="CA2249">
        <f>IF($Y2249="","",INDEX($BV$2:$BV$2000,$Y2249))</f>
      </c>
      <c r="CB2249">
        <f>IF($Z2249="","",INDEX($BV$2:$BV$2000,$Z2249))</f>
      </c>
    </row>
    <row r="2250">
      <c r="T2250">
        <f>IF($Y2250="","",INDEX($B$2:$B$2000,$Y2250))</f>
      </c>
      <c r="U2250">
        <f>IF($Z2250="","",INDEX($B$2:$B$2000,$Z2250))</f>
      </c>
      <c r="V2250">
        <f>IF(OR($T2250="",$U2250=""),"",$U2250-$T2250)</f>
      </c>
      <c r="W2250" t="str">
        <f>IF(TRIM(INDEX(connections!$A:$A,ROW()))="","",TRIM(INDEX(connections!$A:$A,ROW())))</f>
      </c>
      <c r="X2250" t="str">
        <f>IF($W2250="","",TRIM(INDEX(connections!$B:$B,ROW())))</f>
      </c>
      <c r="Y2250">
        <f>IF($W2250="","",IFERROR(MATCH($W2250,$A$2:$A$2000,0),""))</f>
      </c>
      <c r="Z2250">
        <f>IF($X2250="","",IFERROR(MATCH($X2250,$A$2:$A$2000,0),""))</f>
      </c>
      <c r="AA2250" t="str">
        <f>IF($Y2250="","",INDEX($P$2:$P$2000,$Y2250))</f>
      </c>
      <c r="AB2250" t="str">
        <f>IF($Z2250="","",INDEX($P$2:$P$2000,$Z2250))</f>
      </c>
      <c r="AC2250">
        <f>IF(AND($AA2250="Yes",$AB2250="Yes"),1,"")</f>
      </c>
      <c r="AD2250">
        <f>IF(OR($Y2250="",$Z2250=""),"",IF(INDEX($C$2:$C$2000,$Y2250)=INDEX($C$2:$C$2000,$Z2250),0,1))</f>
      </c>
      <c r="AE2250">
        <f>IF($AC2250&lt;&gt;1,"",IF(AND(INDEX($AG$2:$AG$2000,$Y2250)=1,INDEX($AG$2:$AG$2000,$Z2250)=1),1,""))</f>
      </c>
      <c r="BF2250">
        <f>IF($Z2250="","",INDEX($AO$2:$AO$2000,$Z2250))</f>
      </c>
      <c r="BG2250">
        <f>IF($Z2250="","",INDEX($AP$2:$AP$2000,$Z2250))</f>
      </c>
      <c r="BH2250">
        <f>IF($Z2250="","",INDEX($AQ$2:$AQ$2000,$Z2250))</f>
      </c>
      <c r="BI2250">
        <f>IF($Z2250="","",INDEX($AR$2:$AR$2000,$Z2250))</f>
      </c>
      <c r="BJ2250">
        <f>IF($Z2250="","",INDEX($AS$2:$AS$2000,$Z2250))</f>
      </c>
      <c r="BK2250">
        <f>IF($Z2250="","",INDEX($AT$2:$AT$2000,$Z2250))</f>
      </c>
      <c r="BL2250">
        <f>IF($Z2250="","",INDEX($AU$2:$AU$2000,$Z2250))</f>
      </c>
      <c r="BM2250">
        <f>IF($Z2250="","",INDEX($AV$2:$AV$2000,$Z2250))</f>
      </c>
      <c r="BN2250">
        <f>IF($Z2250="","",INDEX($AW$2:$AW$2000,$Z2250))</f>
      </c>
      <c r="BO2250">
        <f>IF($Z2250="","",INDEX($AX$2:$AX$2000,$Z2250))</f>
      </c>
      <c r="BP2250">
        <f>IF($Z2250="","",INDEX($AY$2:$AY$2000,$Z2250))</f>
      </c>
      <c r="BQ2250">
        <f>IF($Z2250="","",INDEX($AZ$2:$AZ$2000,$Z2250))</f>
      </c>
      <c r="BR2250">
        <f>IF($Z2250="","",INDEX($BA$2:$BA$2000,$Z2250))</f>
      </c>
      <c r="BS2250">
        <f>IF($Z2250="","",INDEX($BB$2:$BB$2000,$Z2250))</f>
      </c>
      <c r="BT2250">
        <f>IF($Z2250="","",INDEX($BC$2:$BC$2000,$Z2250))</f>
      </c>
      <c r="BY2250" t="str">
        <f>IF($Y2250="","",INDEX($AH$2:$AH$2000,$Y2250)&amp;"")</f>
      </c>
      <c r="BZ2250" t="str">
        <f>IF($Z2250="","",INDEX($AH$2:$AH$2000,$Z2250)&amp;"")</f>
      </c>
      <c r="CA2250">
        <f>IF($Y2250="","",INDEX($BV$2:$BV$2000,$Y2250))</f>
      </c>
      <c r="CB2250">
        <f>IF($Z2250="","",INDEX($BV$2:$BV$2000,$Z2250))</f>
      </c>
    </row>
    <row r="2251">
      <c r="T2251">
        <f>IF($Y2251="","",INDEX($B$2:$B$2000,$Y2251))</f>
      </c>
      <c r="U2251">
        <f>IF($Z2251="","",INDEX($B$2:$B$2000,$Z2251))</f>
      </c>
      <c r="V2251">
        <f>IF(OR($T2251="",$U2251=""),"",$U2251-$T2251)</f>
      </c>
      <c r="W2251" t="str">
        <f>IF(TRIM(INDEX(connections!$A:$A,ROW()))="","",TRIM(INDEX(connections!$A:$A,ROW())))</f>
      </c>
      <c r="X2251" t="str">
        <f>IF($W2251="","",TRIM(INDEX(connections!$B:$B,ROW())))</f>
      </c>
      <c r="Y2251">
        <f>IF($W2251="","",IFERROR(MATCH($W2251,$A$2:$A$2000,0),""))</f>
      </c>
      <c r="Z2251">
        <f>IF($X2251="","",IFERROR(MATCH($X2251,$A$2:$A$2000,0),""))</f>
      </c>
      <c r="AA2251" t="str">
        <f>IF($Y2251="","",INDEX($P$2:$P$2000,$Y2251))</f>
      </c>
      <c r="AB2251" t="str">
        <f>IF($Z2251="","",INDEX($P$2:$P$2000,$Z2251))</f>
      </c>
      <c r="AC2251">
        <f>IF(AND($AA2251="Yes",$AB2251="Yes"),1,"")</f>
      </c>
      <c r="AD2251">
        <f>IF(OR($Y2251="",$Z2251=""),"",IF(INDEX($C$2:$C$2000,$Y2251)=INDEX($C$2:$C$2000,$Z2251),0,1))</f>
      </c>
      <c r="AE2251">
        <f>IF($AC2251&lt;&gt;1,"",IF(AND(INDEX($AG$2:$AG$2000,$Y2251)=1,INDEX($AG$2:$AG$2000,$Z2251)=1),1,""))</f>
      </c>
      <c r="BF2251">
        <f>IF($Z2251="","",INDEX($AO$2:$AO$2000,$Z2251))</f>
      </c>
      <c r="BG2251">
        <f>IF($Z2251="","",INDEX($AP$2:$AP$2000,$Z2251))</f>
      </c>
      <c r="BH2251">
        <f>IF($Z2251="","",INDEX($AQ$2:$AQ$2000,$Z2251))</f>
      </c>
      <c r="BI2251">
        <f>IF($Z2251="","",INDEX($AR$2:$AR$2000,$Z2251))</f>
      </c>
      <c r="BJ2251">
        <f>IF($Z2251="","",INDEX($AS$2:$AS$2000,$Z2251))</f>
      </c>
      <c r="BK2251">
        <f>IF($Z2251="","",INDEX($AT$2:$AT$2000,$Z2251))</f>
      </c>
      <c r="BL2251">
        <f>IF($Z2251="","",INDEX($AU$2:$AU$2000,$Z2251))</f>
      </c>
      <c r="BM2251">
        <f>IF($Z2251="","",INDEX($AV$2:$AV$2000,$Z2251))</f>
      </c>
      <c r="BN2251">
        <f>IF($Z2251="","",INDEX($AW$2:$AW$2000,$Z2251))</f>
      </c>
      <c r="BO2251">
        <f>IF($Z2251="","",INDEX($AX$2:$AX$2000,$Z2251))</f>
      </c>
      <c r="BP2251">
        <f>IF($Z2251="","",INDEX($AY$2:$AY$2000,$Z2251))</f>
      </c>
      <c r="BQ2251">
        <f>IF($Z2251="","",INDEX($AZ$2:$AZ$2000,$Z2251))</f>
      </c>
      <c r="BR2251">
        <f>IF($Z2251="","",INDEX($BA$2:$BA$2000,$Z2251))</f>
      </c>
      <c r="BS2251">
        <f>IF($Z2251="","",INDEX($BB$2:$BB$2000,$Z2251))</f>
      </c>
      <c r="BT2251">
        <f>IF($Z2251="","",INDEX($BC$2:$BC$2000,$Z2251))</f>
      </c>
      <c r="BY2251" t="str">
        <f>IF($Y2251="","",INDEX($AH$2:$AH$2000,$Y2251)&amp;"")</f>
      </c>
      <c r="BZ2251" t="str">
        <f>IF($Z2251="","",INDEX($AH$2:$AH$2000,$Z2251)&amp;"")</f>
      </c>
      <c r="CA2251">
        <f>IF($Y2251="","",INDEX($BV$2:$BV$2000,$Y2251))</f>
      </c>
      <c r="CB2251">
        <f>IF($Z2251="","",INDEX($BV$2:$BV$2000,$Z2251))</f>
      </c>
    </row>
    <row r="2252">
      <c r="T2252">
        <f>IF($Y2252="","",INDEX($B$2:$B$2000,$Y2252))</f>
      </c>
      <c r="U2252">
        <f>IF($Z2252="","",INDEX($B$2:$B$2000,$Z2252))</f>
      </c>
      <c r="V2252">
        <f>IF(OR($T2252="",$U2252=""),"",$U2252-$T2252)</f>
      </c>
      <c r="W2252" t="str">
        <f>IF(TRIM(INDEX(connections!$A:$A,ROW()))="","",TRIM(INDEX(connections!$A:$A,ROW())))</f>
      </c>
      <c r="X2252" t="str">
        <f>IF($W2252="","",TRIM(INDEX(connections!$B:$B,ROW())))</f>
      </c>
      <c r="Y2252">
        <f>IF($W2252="","",IFERROR(MATCH($W2252,$A$2:$A$2000,0),""))</f>
      </c>
      <c r="Z2252">
        <f>IF($X2252="","",IFERROR(MATCH($X2252,$A$2:$A$2000,0),""))</f>
      </c>
      <c r="AA2252" t="str">
        <f>IF($Y2252="","",INDEX($P$2:$P$2000,$Y2252))</f>
      </c>
      <c r="AB2252" t="str">
        <f>IF($Z2252="","",INDEX($P$2:$P$2000,$Z2252))</f>
      </c>
      <c r="AC2252">
        <f>IF(AND($AA2252="Yes",$AB2252="Yes"),1,"")</f>
      </c>
      <c r="AD2252">
        <f>IF(OR($Y2252="",$Z2252=""),"",IF(INDEX($C$2:$C$2000,$Y2252)=INDEX($C$2:$C$2000,$Z2252),0,1))</f>
      </c>
      <c r="AE2252">
        <f>IF($AC2252&lt;&gt;1,"",IF(AND(INDEX($AG$2:$AG$2000,$Y2252)=1,INDEX($AG$2:$AG$2000,$Z2252)=1),1,""))</f>
      </c>
      <c r="BF2252">
        <f>IF($Z2252="","",INDEX($AO$2:$AO$2000,$Z2252))</f>
      </c>
      <c r="BG2252">
        <f>IF($Z2252="","",INDEX($AP$2:$AP$2000,$Z2252))</f>
      </c>
      <c r="BH2252">
        <f>IF($Z2252="","",INDEX($AQ$2:$AQ$2000,$Z2252))</f>
      </c>
      <c r="BI2252">
        <f>IF($Z2252="","",INDEX($AR$2:$AR$2000,$Z2252))</f>
      </c>
      <c r="BJ2252">
        <f>IF($Z2252="","",INDEX($AS$2:$AS$2000,$Z2252))</f>
      </c>
      <c r="BK2252">
        <f>IF($Z2252="","",INDEX($AT$2:$AT$2000,$Z2252))</f>
      </c>
      <c r="BL2252">
        <f>IF($Z2252="","",INDEX($AU$2:$AU$2000,$Z2252))</f>
      </c>
      <c r="BM2252">
        <f>IF($Z2252="","",INDEX($AV$2:$AV$2000,$Z2252))</f>
      </c>
      <c r="BN2252">
        <f>IF($Z2252="","",INDEX($AW$2:$AW$2000,$Z2252))</f>
      </c>
      <c r="BO2252">
        <f>IF($Z2252="","",INDEX($AX$2:$AX$2000,$Z2252))</f>
      </c>
      <c r="BP2252">
        <f>IF($Z2252="","",INDEX($AY$2:$AY$2000,$Z2252))</f>
      </c>
      <c r="BQ2252">
        <f>IF($Z2252="","",INDEX($AZ$2:$AZ$2000,$Z2252))</f>
      </c>
      <c r="BR2252">
        <f>IF($Z2252="","",INDEX($BA$2:$BA$2000,$Z2252))</f>
      </c>
      <c r="BS2252">
        <f>IF($Z2252="","",INDEX($BB$2:$BB$2000,$Z2252))</f>
      </c>
      <c r="BT2252">
        <f>IF($Z2252="","",INDEX($BC$2:$BC$2000,$Z2252))</f>
      </c>
      <c r="BY2252" t="str">
        <f>IF($Y2252="","",INDEX($AH$2:$AH$2000,$Y2252)&amp;"")</f>
      </c>
      <c r="BZ2252" t="str">
        <f>IF($Z2252="","",INDEX($AH$2:$AH$2000,$Z2252)&amp;"")</f>
      </c>
      <c r="CA2252">
        <f>IF($Y2252="","",INDEX($BV$2:$BV$2000,$Y2252))</f>
      </c>
      <c r="CB2252">
        <f>IF($Z2252="","",INDEX($BV$2:$BV$2000,$Z2252))</f>
      </c>
    </row>
    <row r="2253">
      <c r="T2253">
        <f>IF($Y2253="","",INDEX($B$2:$B$2000,$Y2253))</f>
      </c>
      <c r="U2253">
        <f>IF($Z2253="","",INDEX($B$2:$B$2000,$Z2253))</f>
      </c>
      <c r="V2253">
        <f>IF(OR($T2253="",$U2253=""),"",$U2253-$T2253)</f>
      </c>
      <c r="W2253" t="str">
        <f>IF(TRIM(INDEX(connections!$A:$A,ROW()))="","",TRIM(INDEX(connections!$A:$A,ROW())))</f>
      </c>
      <c r="X2253" t="str">
        <f>IF($W2253="","",TRIM(INDEX(connections!$B:$B,ROW())))</f>
      </c>
      <c r="Y2253">
        <f>IF($W2253="","",IFERROR(MATCH($W2253,$A$2:$A$2000,0),""))</f>
      </c>
      <c r="Z2253">
        <f>IF($X2253="","",IFERROR(MATCH($X2253,$A$2:$A$2000,0),""))</f>
      </c>
      <c r="AA2253" t="str">
        <f>IF($Y2253="","",INDEX($P$2:$P$2000,$Y2253))</f>
      </c>
      <c r="AB2253" t="str">
        <f>IF($Z2253="","",INDEX($P$2:$P$2000,$Z2253))</f>
      </c>
      <c r="AC2253">
        <f>IF(AND($AA2253="Yes",$AB2253="Yes"),1,"")</f>
      </c>
      <c r="AD2253">
        <f>IF(OR($Y2253="",$Z2253=""),"",IF(INDEX($C$2:$C$2000,$Y2253)=INDEX($C$2:$C$2000,$Z2253),0,1))</f>
      </c>
      <c r="AE2253">
        <f>IF($AC2253&lt;&gt;1,"",IF(AND(INDEX($AG$2:$AG$2000,$Y2253)=1,INDEX($AG$2:$AG$2000,$Z2253)=1),1,""))</f>
      </c>
      <c r="BF2253">
        <f>IF($Z2253="","",INDEX($AO$2:$AO$2000,$Z2253))</f>
      </c>
      <c r="BG2253">
        <f>IF($Z2253="","",INDEX($AP$2:$AP$2000,$Z2253))</f>
      </c>
      <c r="BH2253">
        <f>IF($Z2253="","",INDEX($AQ$2:$AQ$2000,$Z2253))</f>
      </c>
      <c r="BI2253">
        <f>IF($Z2253="","",INDEX($AR$2:$AR$2000,$Z2253))</f>
      </c>
      <c r="BJ2253">
        <f>IF($Z2253="","",INDEX($AS$2:$AS$2000,$Z2253))</f>
      </c>
      <c r="BK2253">
        <f>IF($Z2253="","",INDEX($AT$2:$AT$2000,$Z2253))</f>
      </c>
      <c r="BL2253">
        <f>IF($Z2253="","",INDEX($AU$2:$AU$2000,$Z2253))</f>
      </c>
      <c r="BM2253">
        <f>IF($Z2253="","",INDEX($AV$2:$AV$2000,$Z2253))</f>
      </c>
      <c r="BN2253">
        <f>IF($Z2253="","",INDEX($AW$2:$AW$2000,$Z2253))</f>
      </c>
      <c r="BO2253">
        <f>IF($Z2253="","",INDEX($AX$2:$AX$2000,$Z2253))</f>
      </c>
      <c r="BP2253">
        <f>IF($Z2253="","",INDEX($AY$2:$AY$2000,$Z2253))</f>
      </c>
      <c r="BQ2253">
        <f>IF($Z2253="","",INDEX($AZ$2:$AZ$2000,$Z2253))</f>
      </c>
      <c r="BR2253">
        <f>IF($Z2253="","",INDEX($BA$2:$BA$2000,$Z2253))</f>
      </c>
      <c r="BS2253">
        <f>IF($Z2253="","",INDEX($BB$2:$BB$2000,$Z2253))</f>
      </c>
      <c r="BT2253">
        <f>IF($Z2253="","",INDEX($BC$2:$BC$2000,$Z2253))</f>
      </c>
      <c r="BY2253" t="str">
        <f>IF($Y2253="","",INDEX($AH$2:$AH$2000,$Y2253)&amp;"")</f>
      </c>
      <c r="BZ2253" t="str">
        <f>IF($Z2253="","",INDEX($AH$2:$AH$2000,$Z2253)&amp;"")</f>
      </c>
      <c r="CA2253">
        <f>IF($Y2253="","",INDEX($BV$2:$BV$2000,$Y2253))</f>
      </c>
      <c r="CB2253">
        <f>IF($Z2253="","",INDEX($BV$2:$BV$2000,$Z2253))</f>
      </c>
    </row>
    <row r="2254">
      <c r="T2254">
        <f>IF($Y2254="","",INDEX($B$2:$B$2000,$Y2254))</f>
      </c>
      <c r="U2254">
        <f>IF($Z2254="","",INDEX($B$2:$B$2000,$Z2254))</f>
      </c>
      <c r="V2254">
        <f>IF(OR($T2254="",$U2254=""),"",$U2254-$T2254)</f>
      </c>
      <c r="W2254" t="str">
        <f>IF(TRIM(INDEX(connections!$A:$A,ROW()))="","",TRIM(INDEX(connections!$A:$A,ROW())))</f>
      </c>
      <c r="X2254" t="str">
        <f>IF($W2254="","",TRIM(INDEX(connections!$B:$B,ROW())))</f>
      </c>
      <c r="Y2254">
        <f>IF($W2254="","",IFERROR(MATCH($W2254,$A$2:$A$2000,0),""))</f>
      </c>
      <c r="Z2254">
        <f>IF($X2254="","",IFERROR(MATCH($X2254,$A$2:$A$2000,0),""))</f>
      </c>
      <c r="AA2254" t="str">
        <f>IF($Y2254="","",INDEX($P$2:$P$2000,$Y2254))</f>
      </c>
      <c r="AB2254" t="str">
        <f>IF($Z2254="","",INDEX($P$2:$P$2000,$Z2254))</f>
      </c>
      <c r="AC2254">
        <f>IF(AND($AA2254="Yes",$AB2254="Yes"),1,"")</f>
      </c>
      <c r="AD2254">
        <f>IF(OR($Y2254="",$Z2254=""),"",IF(INDEX($C$2:$C$2000,$Y2254)=INDEX($C$2:$C$2000,$Z2254),0,1))</f>
      </c>
      <c r="AE2254">
        <f>IF($AC2254&lt;&gt;1,"",IF(AND(INDEX($AG$2:$AG$2000,$Y2254)=1,INDEX($AG$2:$AG$2000,$Z2254)=1),1,""))</f>
      </c>
      <c r="BF2254">
        <f>IF($Z2254="","",INDEX($AO$2:$AO$2000,$Z2254))</f>
      </c>
      <c r="BG2254">
        <f>IF($Z2254="","",INDEX($AP$2:$AP$2000,$Z2254))</f>
      </c>
      <c r="BH2254">
        <f>IF($Z2254="","",INDEX($AQ$2:$AQ$2000,$Z2254))</f>
      </c>
      <c r="BI2254">
        <f>IF($Z2254="","",INDEX($AR$2:$AR$2000,$Z2254))</f>
      </c>
      <c r="BJ2254">
        <f>IF($Z2254="","",INDEX($AS$2:$AS$2000,$Z2254))</f>
      </c>
      <c r="BK2254">
        <f>IF($Z2254="","",INDEX($AT$2:$AT$2000,$Z2254))</f>
      </c>
      <c r="BL2254">
        <f>IF($Z2254="","",INDEX($AU$2:$AU$2000,$Z2254))</f>
      </c>
      <c r="BM2254">
        <f>IF($Z2254="","",INDEX($AV$2:$AV$2000,$Z2254))</f>
      </c>
      <c r="BN2254">
        <f>IF($Z2254="","",INDEX($AW$2:$AW$2000,$Z2254))</f>
      </c>
      <c r="BO2254">
        <f>IF($Z2254="","",INDEX($AX$2:$AX$2000,$Z2254))</f>
      </c>
      <c r="BP2254">
        <f>IF($Z2254="","",INDEX($AY$2:$AY$2000,$Z2254))</f>
      </c>
      <c r="BQ2254">
        <f>IF($Z2254="","",INDEX($AZ$2:$AZ$2000,$Z2254))</f>
      </c>
      <c r="BR2254">
        <f>IF($Z2254="","",INDEX($BA$2:$BA$2000,$Z2254))</f>
      </c>
      <c r="BS2254">
        <f>IF($Z2254="","",INDEX($BB$2:$BB$2000,$Z2254))</f>
      </c>
      <c r="BT2254">
        <f>IF($Z2254="","",INDEX($BC$2:$BC$2000,$Z2254))</f>
      </c>
      <c r="BY2254" t="str">
        <f>IF($Y2254="","",INDEX($AH$2:$AH$2000,$Y2254)&amp;"")</f>
      </c>
      <c r="BZ2254" t="str">
        <f>IF($Z2254="","",INDEX($AH$2:$AH$2000,$Z2254)&amp;"")</f>
      </c>
      <c r="CA2254">
        <f>IF($Y2254="","",INDEX($BV$2:$BV$2000,$Y2254))</f>
      </c>
      <c r="CB2254">
        <f>IF($Z2254="","",INDEX($BV$2:$BV$2000,$Z2254))</f>
      </c>
    </row>
    <row r="2255">
      <c r="T2255">
        <f>IF($Y2255="","",INDEX($B$2:$B$2000,$Y2255))</f>
      </c>
      <c r="U2255">
        <f>IF($Z2255="","",INDEX($B$2:$B$2000,$Z2255))</f>
      </c>
      <c r="V2255">
        <f>IF(OR($T2255="",$U2255=""),"",$U2255-$T2255)</f>
      </c>
      <c r="W2255" t="str">
        <f>IF(TRIM(INDEX(connections!$A:$A,ROW()))="","",TRIM(INDEX(connections!$A:$A,ROW())))</f>
      </c>
      <c r="X2255" t="str">
        <f>IF($W2255="","",TRIM(INDEX(connections!$B:$B,ROW())))</f>
      </c>
      <c r="Y2255">
        <f>IF($W2255="","",IFERROR(MATCH($W2255,$A$2:$A$2000,0),""))</f>
      </c>
      <c r="Z2255">
        <f>IF($X2255="","",IFERROR(MATCH($X2255,$A$2:$A$2000,0),""))</f>
      </c>
      <c r="AA2255" t="str">
        <f>IF($Y2255="","",INDEX($P$2:$P$2000,$Y2255))</f>
      </c>
      <c r="AB2255" t="str">
        <f>IF($Z2255="","",INDEX($P$2:$P$2000,$Z2255))</f>
      </c>
      <c r="AC2255">
        <f>IF(AND($AA2255="Yes",$AB2255="Yes"),1,"")</f>
      </c>
      <c r="AD2255">
        <f>IF(OR($Y2255="",$Z2255=""),"",IF(INDEX($C$2:$C$2000,$Y2255)=INDEX($C$2:$C$2000,$Z2255),0,1))</f>
      </c>
      <c r="AE2255">
        <f>IF($AC2255&lt;&gt;1,"",IF(AND(INDEX($AG$2:$AG$2000,$Y2255)=1,INDEX($AG$2:$AG$2000,$Z2255)=1),1,""))</f>
      </c>
      <c r="BF2255">
        <f>IF($Z2255="","",INDEX($AO$2:$AO$2000,$Z2255))</f>
      </c>
      <c r="BG2255">
        <f>IF($Z2255="","",INDEX($AP$2:$AP$2000,$Z2255))</f>
      </c>
      <c r="BH2255">
        <f>IF($Z2255="","",INDEX($AQ$2:$AQ$2000,$Z2255))</f>
      </c>
      <c r="BI2255">
        <f>IF($Z2255="","",INDEX($AR$2:$AR$2000,$Z2255))</f>
      </c>
      <c r="BJ2255">
        <f>IF($Z2255="","",INDEX($AS$2:$AS$2000,$Z2255))</f>
      </c>
      <c r="BK2255">
        <f>IF($Z2255="","",INDEX($AT$2:$AT$2000,$Z2255))</f>
      </c>
      <c r="BL2255">
        <f>IF($Z2255="","",INDEX($AU$2:$AU$2000,$Z2255))</f>
      </c>
      <c r="BM2255">
        <f>IF($Z2255="","",INDEX($AV$2:$AV$2000,$Z2255))</f>
      </c>
      <c r="BN2255">
        <f>IF($Z2255="","",INDEX($AW$2:$AW$2000,$Z2255))</f>
      </c>
      <c r="BO2255">
        <f>IF($Z2255="","",INDEX($AX$2:$AX$2000,$Z2255))</f>
      </c>
      <c r="BP2255">
        <f>IF($Z2255="","",INDEX($AY$2:$AY$2000,$Z2255))</f>
      </c>
      <c r="BQ2255">
        <f>IF($Z2255="","",INDEX($AZ$2:$AZ$2000,$Z2255))</f>
      </c>
      <c r="BR2255">
        <f>IF($Z2255="","",INDEX($BA$2:$BA$2000,$Z2255))</f>
      </c>
      <c r="BS2255">
        <f>IF($Z2255="","",INDEX($BB$2:$BB$2000,$Z2255))</f>
      </c>
      <c r="BT2255">
        <f>IF($Z2255="","",INDEX($BC$2:$BC$2000,$Z2255))</f>
      </c>
      <c r="BY2255" t="str">
        <f>IF($Y2255="","",INDEX($AH$2:$AH$2000,$Y2255)&amp;"")</f>
      </c>
      <c r="BZ2255" t="str">
        <f>IF($Z2255="","",INDEX($AH$2:$AH$2000,$Z2255)&amp;"")</f>
      </c>
      <c r="CA2255">
        <f>IF($Y2255="","",INDEX($BV$2:$BV$2000,$Y2255))</f>
      </c>
      <c r="CB2255">
        <f>IF($Z2255="","",INDEX($BV$2:$BV$2000,$Z2255))</f>
      </c>
    </row>
    <row r="2256">
      <c r="T2256">
        <f>IF($Y2256="","",INDEX($B$2:$B$2000,$Y2256))</f>
      </c>
      <c r="U2256">
        <f>IF($Z2256="","",INDEX($B$2:$B$2000,$Z2256))</f>
      </c>
      <c r="V2256">
        <f>IF(OR($T2256="",$U2256=""),"",$U2256-$T2256)</f>
      </c>
      <c r="W2256" t="str">
        <f>IF(TRIM(INDEX(connections!$A:$A,ROW()))="","",TRIM(INDEX(connections!$A:$A,ROW())))</f>
      </c>
      <c r="X2256" t="str">
        <f>IF($W2256="","",TRIM(INDEX(connections!$B:$B,ROW())))</f>
      </c>
      <c r="Y2256">
        <f>IF($W2256="","",IFERROR(MATCH($W2256,$A$2:$A$2000,0),""))</f>
      </c>
      <c r="Z2256">
        <f>IF($X2256="","",IFERROR(MATCH($X2256,$A$2:$A$2000,0),""))</f>
      </c>
      <c r="AA2256" t="str">
        <f>IF($Y2256="","",INDEX($P$2:$P$2000,$Y2256))</f>
      </c>
      <c r="AB2256" t="str">
        <f>IF($Z2256="","",INDEX($P$2:$P$2000,$Z2256))</f>
      </c>
      <c r="AC2256">
        <f>IF(AND($AA2256="Yes",$AB2256="Yes"),1,"")</f>
      </c>
      <c r="AD2256">
        <f>IF(OR($Y2256="",$Z2256=""),"",IF(INDEX($C$2:$C$2000,$Y2256)=INDEX($C$2:$C$2000,$Z2256),0,1))</f>
      </c>
      <c r="AE2256">
        <f>IF($AC2256&lt;&gt;1,"",IF(AND(INDEX($AG$2:$AG$2000,$Y2256)=1,INDEX($AG$2:$AG$2000,$Z2256)=1),1,""))</f>
      </c>
      <c r="BF2256">
        <f>IF($Z2256="","",INDEX($AO$2:$AO$2000,$Z2256))</f>
      </c>
      <c r="BG2256">
        <f>IF($Z2256="","",INDEX($AP$2:$AP$2000,$Z2256))</f>
      </c>
      <c r="BH2256">
        <f>IF($Z2256="","",INDEX($AQ$2:$AQ$2000,$Z2256))</f>
      </c>
      <c r="BI2256">
        <f>IF($Z2256="","",INDEX($AR$2:$AR$2000,$Z2256))</f>
      </c>
      <c r="BJ2256">
        <f>IF($Z2256="","",INDEX($AS$2:$AS$2000,$Z2256))</f>
      </c>
      <c r="BK2256">
        <f>IF($Z2256="","",INDEX($AT$2:$AT$2000,$Z2256))</f>
      </c>
      <c r="BL2256">
        <f>IF($Z2256="","",INDEX($AU$2:$AU$2000,$Z2256))</f>
      </c>
      <c r="BM2256">
        <f>IF($Z2256="","",INDEX($AV$2:$AV$2000,$Z2256))</f>
      </c>
      <c r="BN2256">
        <f>IF($Z2256="","",INDEX($AW$2:$AW$2000,$Z2256))</f>
      </c>
      <c r="BO2256">
        <f>IF($Z2256="","",INDEX($AX$2:$AX$2000,$Z2256))</f>
      </c>
      <c r="BP2256">
        <f>IF($Z2256="","",INDEX($AY$2:$AY$2000,$Z2256))</f>
      </c>
      <c r="BQ2256">
        <f>IF($Z2256="","",INDEX($AZ$2:$AZ$2000,$Z2256))</f>
      </c>
      <c r="BR2256">
        <f>IF($Z2256="","",INDEX($BA$2:$BA$2000,$Z2256))</f>
      </c>
      <c r="BS2256">
        <f>IF($Z2256="","",INDEX($BB$2:$BB$2000,$Z2256))</f>
      </c>
      <c r="BT2256">
        <f>IF($Z2256="","",INDEX($BC$2:$BC$2000,$Z2256))</f>
      </c>
      <c r="BY2256" t="str">
        <f>IF($Y2256="","",INDEX($AH$2:$AH$2000,$Y2256)&amp;"")</f>
      </c>
      <c r="BZ2256" t="str">
        <f>IF($Z2256="","",INDEX($AH$2:$AH$2000,$Z2256)&amp;"")</f>
      </c>
      <c r="CA2256">
        <f>IF($Y2256="","",INDEX($BV$2:$BV$2000,$Y2256))</f>
      </c>
      <c r="CB2256">
        <f>IF($Z2256="","",INDEX($BV$2:$BV$2000,$Z2256))</f>
      </c>
    </row>
    <row r="2257">
      <c r="T2257">
        <f>IF($Y2257="","",INDEX($B$2:$B$2000,$Y2257))</f>
      </c>
      <c r="U2257">
        <f>IF($Z2257="","",INDEX($B$2:$B$2000,$Z2257))</f>
      </c>
      <c r="V2257">
        <f>IF(OR($T2257="",$U2257=""),"",$U2257-$T2257)</f>
      </c>
      <c r="W2257" t="str">
        <f>IF(TRIM(INDEX(connections!$A:$A,ROW()))="","",TRIM(INDEX(connections!$A:$A,ROW())))</f>
      </c>
      <c r="X2257" t="str">
        <f>IF($W2257="","",TRIM(INDEX(connections!$B:$B,ROW())))</f>
      </c>
      <c r="Y2257">
        <f>IF($W2257="","",IFERROR(MATCH($W2257,$A$2:$A$2000,0),""))</f>
      </c>
      <c r="Z2257">
        <f>IF($X2257="","",IFERROR(MATCH($X2257,$A$2:$A$2000,0),""))</f>
      </c>
      <c r="AA2257" t="str">
        <f>IF($Y2257="","",INDEX($P$2:$P$2000,$Y2257))</f>
      </c>
      <c r="AB2257" t="str">
        <f>IF($Z2257="","",INDEX($P$2:$P$2000,$Z2257))</f>
      </c>
      <c r="AC2257">
        <f>IF(AND($AA2257="Yes",$AB2257="Yes"),1,"")</f>
      </c>
      <c r="AD2257">
        <f>IF(OR($Y2257="",$Z2257=""),"",IF(INDEX($C$2:$C$2000,$Y2257)=INDEX($C$2:$C$2000,$Z2257),0,1))</f>
      </c>
      <c r="AE2257">
        <f>IF($AC2257&lt;&gt;1,"",IF(AND(INDEX($AG$2:$AG$2000,$Y2257)=1,INDEX($AG$2:$AG$2000,$Z2257)=1),1,""))</f>
      </c>
      <c r="BF2257">
        <f>IF($Z2257="","",INDEX($AO$2:$AO$2000,$Z2257))</f>
      </c>
      <c r="BG2257">
        <f>IF($Z2257="","",INDEX($AP$2:$AP$2000,$Z2257))</f>
      </c>
      <c r="BH2257">
        <f>IF($Z2257="","",INDEX($AQ$2:$AQ$2000,$Z2257))</f>
      </c>
      <c r="BI2257">
        <f>IF($Z2257="","",INDEX($AR$2:$AR$2000,$Z2257))</f>
      </c>
      <c r="BJ2257">
        <f>IF($Z2257="","",INDEX($AS$2:$AS$2000,$Z2257))</f>
      </c>
      <c r="BK2257">
        <f>IF($Z2257="","",INDEX($AT$2:$AT$2000,$Z2257))</f>
      </c>
      <c r="BL2257">
        <f>IF($Z2257="","",INDEX($AU$2:$AU$2000,$Z2257))</f>
      </c>
      <c r="BM2257">
        <f>IF($Z2257="","",INDEX($AV$2:$AV$2000,$Z2257))</f>
      </c>
      <c r="BN2257">
        <f>IF($Z2257="","",INDEX($AW$2:$AW$2000,$Z2257))</f>
      </c>
      <c r="BO2257">
        <f>IF($Z2257="","",INDEX($AX$2:$AX$2000,$Z2257))</f>
      </c>
      <c r="BP2257">
        <f>IF($Z2257="","",INDEX($AY$2:$AY$2000,$Z2257))</f>
      </c>
      <c r="BQ2257">
        <f>IF($Z2257="","",INDEX($AZ$2:$AZ$2000,$Z2257))</f>
      </c>
      <c r="BR2257">
        <f>IF($Z2257="","",INDEX($BA$2:$BA$2000,$Z2257))</f>
      </c>
      <c r="BS2257">
        <f>IF($Z2257="","",INDEX($BB$2:$BB$2000,$Z2257))</f>
      </c>
      <c r="BT2257">
        <f>IF($Z2257="","",INDEX($BC$2:$BC$2000,$Z2257))</f>
      </c>
      <c r="BY2257" t="str">
        <f>IF($Y2257="","",INDEX($AH$2:$AH$2000,$Y2257)&amp;"")</f>
      </c>
      <c r="BZ2257" t="str">
        <f>IF($Z2257="","",INDEX($AH$2:$AH$2000,$Z2257)&amp;"")</f>
      </c>
      <c r="CA2257">
        <f>IF($Y2257="","",INDEX($BV$2:$BV$2000,$Y2257))</f>
      </c>
      <c r="CB2257">
        <f>IF($Z2257="","",INDEX($BV$2:$BV$2000,$Z2257))</f>
      </c>
    </row>
    <row r="2258">
      <c r="T2258">
        <f>IF($Y2258="","",INDEX($B$2:$B$2000,$Y2258))</f>
      </c>
      <c r="U2258">
        <f>IF($Z2258="","",INDEX($B$2:$B$2000,$Z2258))</f>
      </c>
      <c r="V2258">
        <f>IF(OR($T2258="",$U2258=""),"",$U2258-$T2258)</f>
      </c>
      <c r="W2258" t="str">
        <f>IF(TRIM(INDEX(connections!$A:$A,ROW()))="","",TRIM(INDEX(connections!$A:$A,ROW())))</f>
      </c>
      <c r="X2258" t="str">
        <f>IF($W2258="","",TRIM(INDEX(connections!$B:$B,ROW())))</f>
      </c>
      <c r="Y2258">
        <f>IF($W2258="","",IFERROR(MATCH($W2258,$A$2:$A$2000,0),""))</f>
      </c>
      <c r="Z2258">
        <f>IF($X2258="","",IFERROR(MATCH($X2258,$A$2:$A$2000,0),""))</f>
      </c>
      <c r="AA2258" t="str">
        <f>IF($Y2258="","",INDEX($P$2:$P$2000,$Y2258))</f>
      </c>
      <c r="AB2258" t="str">
        <f>IF($Z2258="","",INDEX($P$2:$P$2000,$Z2258))</f>
      </c>
      <c r="AC2258">
        <f>IF(AND($AA2258="Yes",$AB2258="Yes"),1,"")</f>
      </c>
      <c r="AD2258">
        <f>IF(OR($Y2258="",$Z2258=""),"",IF(INDEX($C$2:$C$2000,$Y2258)=INDEX($C$2:$C$2000,$Z2258),0,1))</f>
      </c>
      <c r="AE2258">
        <f>IF($AC2258&lt;&gt;1,"",IF(AND(INDEX($AG$2:$AG$2000,$Y2258)=1,INDEX($AG$2:$AG$2000,$Z2258)=1),1,""))</f>
      </c>
      <c r="BF2258">
        <f>IF($Z2258="","",INDEX($AO$2:$AO$2000,$Z2258))</f>
      </c>
      <c r="BG2258">
        <f>IF($Z2258="","",INDEX($AP$2:$AP$2000,$Z2258))</f>
      </c>
      <c r="BH2258">
        <f>IF($Z2258="","",INDEX($AQ$2:$AQ$2000,$Z2258))</f>
      </c>
      <c r="BI2258">
        <f>IF($Z2258="","",INDEX($AR$2:$AR$2000,$Z2258))</f>
      </c>
      <c r="BJ2258">
        <f>IF($Z2258="","",INDEX($AS$2:$AS$2000,$Z2258))</f>
      </c>
      <c r="BK2258">
        <f>IF($Z2258="","",INDEX($AT$2:$AT$2000,$Z2258))</f>
      </c>
      <c r="BL2258">
        <f>IF($Z2258="","",INDEX($AU$2:$AU$2000,$Z2258))</f>
      </c>
      <c r="BM2258">
        <f>IF($Z2258="","",INDEX($AV$2:$AV$2000,$Z2258))</f>
      </c>
      <c r="BN2258">
        <f>IF($Z2258="","",INDEX($AW$2:$AW$2000,$Z2258))</f>
      </c>
      <c r="BO2258">
        <f>IF($Z2258="","",INDEX($AX$2:$AX$2000,$Z2258))</f>
      </c>
      <c r="BP2258">
        <f>IF($Z2258="","",INDEX($AY$2:$AY$2000,$Z2258))</f>
      </c>
      <c r="BQ2258">
        <f>IF($Z2258="","",INDEX($AZ$2:$AZ$2000,$Z2258))</f>
      </c>
      <c r="BR2258">
        <f>IF($Z2258="","",INDEX($BA$2:$BA$2000,$Z2258))</f>
      </c>
      <c r="BS2258">
        <f>IF($Z2258="","",INDEX($BB$2:$BB$2000,$Z2258))</f>
      </c>
      <c r="BT2258">
        <f>IF($Z2258="","",INDEX($BC$2:$BC$2000,$Z2258))</f>
      </c>
      <c r="BY2258" t="str">
        <f>IF($Y2258="","",INDEX($AH$2:$AH$2000,$Y2258)&amp;"")</f>
      </c>
      <c r="BZ2258" t="str">
        <f>IF($Z2258="","",INDEX($AH$2:$AH$2000,$Z2258)&amp;"")</f>
      </c>
      <c r="CA2258">
        <f>IF($Y2258="","",INDEX($BV$2:$BV$2000,$Y2258))</f>
      </c>
      <c r="CB2258">
        <f>IF($Z2258="","",INDEX($BV$2:$BV$2000,$Z2258))</f>
      </c>
    </row>
    <row r="2259">
      <c r="T2259">
        <f>IF($Y2259="","",INDEX($B$2:$B$2000,$Y2259))</f>
      </c>
      <c r="U2259">
        <f>IF($Z2259="","",INDEX($B$2:$B$2000,$Z2259))</f>
      </c>
      <c r="V2259">
        <f>IF(OR($T2259="",$U2259=""),"",$U2259-$T2259)</f>
      </c>
      <c r="W2259" t="str">
        <f>IF(TRIM(INDEX(connections!$A:$A,ROW()))="","",TRIM(INDEX(connections!$A:$A,ROW())))</f>
      </c>
      <c r="X2259" t="str">
        <f>IF($W2259="","",TRIM(INDEX(connections!$B:$B,ROW())))</f>
      </c>
      <c r="Y2259">
        <f>IF($W2259="","",IFERROR(MATCH($W2259,$A$2:$A$2000,0),""))</f>
      </c>
      <c r="Z2259">
        <f>IF($X2259="","",IFERROR(MATCH($X2259,$A$2:$A$2000,0),""))</f>
      </c>
      <c r="AA2259" t="str">
        <f>IF($Y2259="","",INDEX($P$2:$P$2000,$Y2259))</f>
      </c>
      <c r="AB2259" t="str">
        <f>IF($Z2259="","",INDEX($P$2:$P$2000,$Z2259))</f>
      </c>
      <c r="AC2259">
        <f>IF(AND($AA2259="Yes",$AB2259="Yes"),1,"")</f>
      </c>
      <c r="AD2259">
        <f>IF(OR($Y2259="",$Z2259=""),"",IF(INDEX($C$2:$C$2000,$Y2259)=INDEX($C$2:$C$2000,$Z2259),0,1))</f>
      </c>
      <c r="AE2259">
        <f>IF($AC2259&lt;&gt;1,"",IF(AND(INDEX($AG$2:$AG$2000,$Y2259)=1,INDEX($AG$2:$AG$2000,$Z2259)=1),1,""))</f>
      </c>
      <c r="BF2259">
        <f>IF($Z2259="","",INDEX($AO$2:$AO$2000,$Z2259))</f>
      </c>
      <c r="BG2259">
        <f>IF($Z2259="","",INDEX($AP$2:$AP$2000,$Z2259))</f>
      </c>
      <c r="BH2259">
        <f>IF($Z2259="","",INDEX($AQ$2:$AQ$2000,$Z2259))</f>
      </c>
      <c r="BI2259">
        <f>IF($Z2259="","",INDEX($AR$2:$AR$2000,$Z2259))</f>
      </c>
      <c r="BJ2259">
        <f>IF($Z2259="","",INDEX($AS$2:$AS$2000,$Z2259))</f>
      </c>
      <c r="BK2259">
        <f>IF($Z2259="","",INDEX($AT$2:$AT$2000,$Z2259))</f>
      </c>
      <c r="BL2259">
        <f>IF($Z2259="","",INDEX($AU$2:$AU$2000,$Z2259))</f>
      </c>
      <c r="BM2259">
        <f>IF($Z2259="","",INDEX($AV$2:$AV$2000,$Z2259))</f>
      </c>
      <c r="BN2259">
        <f>IF($Z2259="","",INDEX($AW$2:$AW$2000,$Z2259))</f>
      </c>
      <c r="BO2259">
        <f>IF($Z2259="","",INDEX($AX$2:$AX$2000,$Z2259))</f>
      </c>
      <c r="BP2259">
        <f>IF($Z2259="","",INDEX($AY$2:$AY$2000,$Z2259))</f>
      </c>
      <c r="BQ2259">
        <f>IF($Z2259="","",INDEX($AZ$2:$AZ$2000,$Z2259))</f>
      </c>
      <c r="BR2259">
        <f>IF($Z2259="","",INDEX($BA$2:$BA$2000,$Z2259))</f>
      </c>
      <c r="BS2259">
        <f>IF($Z2259="","",INDEX($BB$2:$BB$2000,$Z2259))</f>
      </c>
      <c r="BT2259">
        <f>IF($Z2259="","",INDEX($BC$2:$BC$2000,$Z2259))</f>
      </c>
      <c r="BY2259" t="str">
        <f>IF($Y2259="","",INDEX($AH$2:$AH$2000,$Y2259)&amp;"")</f>
      </c>
      <c r="BZ2259" t="str">
        <f>IF($Z2259="","",INDEX($AH$2:$AH$2000,$Z2259)&amp;"")</f>
      </c>
      <c r="CA2259">
        <f>IF($Y2259="","",INDEX($BV$2:$BV$2000,$Y2259))</f>
      </c>
      <c r="CB2259">
        <f>IF($Z2259="","",INDEX($BV$2:$BV$2000,$Z2259))</f>
      </c>
    </row>
    <row r="2260">
      <c r="T2260">
        <f>IF($Y2260="","",INDEX($B$2:$B$2000,$Y2260))</f>
      </c>
      <c r="U2260">
        <f>IF($Z2260="","",INDEX($B$2:$B$2000,$Z2260))</f>
      </c>
      <c r="V2260">
        <f>IF(OR($T2260="",$U2260=""),"",$U2260-$T2260)</f>
      </c>
      <c r="W2260" t="str">
        <f>IF(TRIM(INDEX(connections!$A:$A,ROW()))="","",TRIM(INDEX(connections!$A:$A,ROW())))</f>
      </c>
      <c r="X2260" t="str">
        <f>IF($W2260="","",TRIM(INDEX(connections!$B:$B,ROW())))</f>
      </c>
      <c r="Y2260">
        <f>IF($W2260="","",IFERROR(MATCH($W2260,$A$2:$A$2000,0),""))</f>
      </c>
      <c r="Z2260">
        <f>IF($X2260="","",IFERROR(MATCH($X2260,$A$2:$A$2000,0),""))</f>
      </c>
      <c r="AA2260" t="str">
        <f>IF($Y2260="","",INDEX($P$2:$P$2000,$Y2260))</f>
      </c>
      <c r="AB2260" t="str">
        <f>IF($Z2260="","",INDEX($P$2:$P$2000,$Z2260))</f>
      </c>
      <c r="AC2260">
        <f>IF(AND($AA2260="Yes",$AB2260="Yes"),1,"")</f>
      </c>
      <c r="AD2260">
        <f>IF(OR($Y2260="",$Z2260=""),"",IF(INDEX($C$2:$C$2000,$Y2260)=INDEX($C$2:$C$2000,$Z2260),0,1))</f>
      </c>
      <c r="AE2260">
        <f>IF($AC2260&lt;&gt;1,"",IF(AND(INDEX($AG$2:$AG$2000,$Y2260)=1,INDEX($AG$2:$AG$2000,$Z2260)=1),1,""))</f>
      </c>
      <c r="BF2260">
        <f>IF($Z2260="","",INDEX($AO$2:$AO$2000,$Z2260))</f>
      </c>
      <c r="BG2260">
        <f>IF($Z2260="","",INDEX($AP$2:$AP$2000,$Z2260))</f>
      </c>
      <c r="BH2260">
        <f>IF($Z2260="","",INDEX($AQ$2:$AQ$2000,$Z2260))</f>
      </c>
      <c r="BI2260">
        <f>IF($Z2260="","",INDEX($AR$2:$AR$2000,$Z2260))</f>
      </c>
      <c r="BJ2260">
        <f>IF($Z2260="","",INDEX($AS$2:$AS$2000,$Z2260))</f>
      </c>
      <c r="BK2260">
        <f>IF($Z2260="","",INDEX($AT$2:$AT$2000,$Z2260))</f>
      </c>
      <c r="BL2260">
        <f>IF($Z2260="","",INDEX($AU$2:$AU$2000,$Z2260))</f>
      </c>
      <c r="BM2260">
        <f>IF($Z2260="","",INDEX($AV$2:$AV$2000,$Z2260))</f>
      </c>
      <c r="BN2260">
        <f>IF($Z2260="","",INDEX($AW$2:$AW$2000,$Z2260))</f>
      </c>
      <c r="BO2260">
        <f>IF($Z2260="","",INDEX($AX$2:$AX$2000,$Z2260))</f>
      </c>
      <c r="BP2260">
        <f>IF($Z2260="","",INDEX($AY$2:$AY$2000,$Z2260))</f>
      </c>
      <c r="BQ2260">
        <f>IF($Z2260="","",INDEX($AZ$2:$AZ$2000,$Z2260))</f>
      </c>
      <c r="BR2260">
        <f>IF($Z2260="","",INDEX($BA$2:$BA$2000,$Z2260))</f>
      </c>
      <c r="BS2260">
        <f>IF($Z2260="","",INDEX($BB$2:$BB$2000,$Z2260))</f>
      </c>
      <c r="BT2260">
        <f>IF($Z2260="","",INDEX($BC$2:$BC$2000,$Z2260))</f>
      </c>
      <c r="BY2260" t="str">
        <f>IF($Y2260="","",INDEX($AH$2:$AH$2000,$Y2260)&amp;"")</f>
      </c>
      <c r="BZ2260" t="str">
        <f>IF($Z2260="","",INDEX($AH$2:$AH$2000,$Z2260)&amp;"")</f>
      </c>
      <c r="CA2260">
        <f>IF($Y2260="","",INDEX($BV$2:$BV$2000,$Y2260))</f>
      </c>
      <c r="CB2260">
        <f>IF($Z2260="","",INDEX($BV$2:$BV$2000,$Z2260))</f>
      </c>
    </row>
    <row r="2261">
      <c r="T2261">
        <f>IF($Y2261="","",INDEX($B$2:$B$2000,$Y2261))</f>
      </c>
      <c r="U2261">
        <f>IF($Z2261="","",INDEX($B$2:$B$2000,$Z2261))</f>
      </c>
      <c r="V2261">
        <f>IF(OR($T2261="",$U2261=""),"",$U2261-$T2261)</f>
      </c>
      <c r="W2261" t="str">
        <f>IF(TRIM(INDEX(connections!$A:$A,ROW()))="","",TRIM(INDEX(connections!$A:$A,ROW())))</f>
      </c>
      <c r="X2261" t="str">
        <f>IF($W2261="","",TRIM(INDEX(connections!$B:$B,ROW())))</f>
      </c>
      <c r="Y2261">
        <f>IF($W2261="","",IFERROR(MATCH($W2261,$A$2:$A$2000,0),""))</f>
      </c>
      <c r="Z2261">
        <f>IF($X2261="","",IFERROR(MATCH($X2261,$A$2:$A$2000,0),""))</f>
      </c>
      <c r="AA2261" t="str">
        <f>IF($Y2261="","",INDEX($P$2:$P$2000,$Y2261))</f>
      </c>
      <c r="AB2261" t="str">
        <f>IF($Z2261="","",INDEX($P$2:$P$2000,$Z2261))</f>
      </c>
      <c r="AC2261">
        <f>IF(AND($AA2261="Yes",$AB2261="Yes"),1,"")</f>
      </c>
      <c r="AD2261">
        <f>IF(OR($Y2261="",$Z2261=""),"",IF(INDEX($C$2:$C$2000,$Y2261)=INDEX($C$2:$C$2000,$Z2261),0,1))</f>
      </c>
      <c r="AE2261">
        <f>IF($AC2261&lt;&gt;1,"",IF(AND(INDEX($AG$2:$AG$2000,$Y2261)=1,INDEX($AG$2:$AG$2000,$Z2261)=1),1,""))</f>
      </c>
      <c r="BF2261">
        <f>IF($Z2261="","",INDEX($AO$2:$AO$2000,$Z2261))</f>
      </c>
      <c r="BG2261">
        <f>IF($Z2261="","",INDEX($AP$2:$AP$2000,$Z2261))</f>
      </c>
      <c r="BH2261">
        <f>IF($Z2261="","",INDEX($AQ$2:$AQ$2000,$Z2261))</f>
      </c>
      <c r="BI2261">
        <f>IF($Z2261="","",INDEX($AR$2:$AR$2000,$Z2261))</f>
      </c>
      <c r="BJ2261">
        <f>IF($Z2261="","",INDEX($AS$2:$AS$2000,$Z2261))</f>
      </c>
      <c r="BK2261">
        <f>IF($Z2261="","",INDEX($AT$2:$AT$2000,$Z2261))</f>
      </c>
      <c r="BL2261">
        <f>IF($Z2261="","",INDEX($AU$2:$AU$2000,$Z2261))</f>
      </c>
      <c r="BM2261">
        <f>IF($Z2261="","",INDEX($AV$2:$AV$2000,$Z2261))</f>
      </c>
      <c r="BN2261">
        <f>IF($Z2261="","",INDEX($AW$2:$AW$2000,$Z2261))</f>
      </c>
      <c r="BO2261">
        <f>IF($Z2261="","",INDEX($AX$2:$AX$2000,$Z2261))</f>
      </c>
      <c r="BP2261">
        <f>IF($Z2261="","",INDEX($AY$2:$AY$2000,$Z2261))</f>
      </c>
      <c r="BQ2261">
        <f>IF($Z2261="","",INDEX($AZ$2:$AZ$2000,$Z2261))</f>
      </c>
      <c r="BR2261">
        <f>IF($Z2261="","",INDEX($BA$2:$BA$2000,$Z2261))</f>
      </c>
      <c r="BS2261">
        <f>IF($Z2261="","",INDEX($BB$2:$BB$2000,$Z2261))</f>
      </c>
      <c r="BT2261">
        <f>IF($Z2261="","",INDEX($BC$2:$BC$2000,$Z2261))</f>
      </c>
      <c r="BY2261" t="str">
        <f>IF($Y2261="","",INDEX($AH$2:$AH$2000,$Y2261)&amp;"")</f>
      </c>
      <c r="BZ2261" t="str">
        <f>IF($Z2261="","",INDEX($AH$2:$AH$2000,$Z2261)&amp;"")</f>
      </c>
      <c r="CA2261">
        <f>IF($Y2261="","",INDEX($BV$2:$BV$2000,$Y2261))</f>
      </c>
      <c r="CB2261">
        <f>IF($Z2261="","",INDEX($BV$2:$BV$2000,$Z2261))</f>
      </c>
    </row>
    <row r="2262">
      <c r="T2262">
        <f>IF($Y2262="","",INDEX($B$2:$B$2000,$Y2262))</f>
      </c>
      <c r="U2262">
        <f>IF($Z2262="","",INDEX($B$2:$B$2000,$Z2262))</f>
      </c>
      <c r="V2262">
        <f>IF(OR($T2262="",$U2262=""),"",$U2262-$T2262)</f>
      </c>
      <c r="W2262" t="str">
        <f>IF(TRIM(INDEX(connections!$A:$A,ROW()))="","",TRIM(INDEX(connections!$A:$A,ROW())))</f>
      </c>
      <c r="X2262" t="str">
        <f>IF($W2262="","",TRIM(INDEX(connections!$B:$B,ROW())))</f>
      </c>
      <c r="Y2262">
        <f>IF($W2262="","",IFERROR(MATCH($W2262,$A$2:$A$2000,0),""))</f>
      </c>
      <c r="Z2262">
        <f>IF($X2262="","",IFERROR(MATCH($X2262,$A$2:$A$2000,0),""))</f>
      </c>
      <c r="AA2262" t="str">
        <f>IF($Y2262="","",INDEX($P$2:$P$2000,$Y2262))</f>
      </c>
      <c r="AB2262" t="str">
        <f>IF($Z2262="","",INDEX($P$2:$P$2000,$Z2262))</f>
      </c>
      <c r="AC2262">
        <f>IF(AND($AA2262="Yes",$AB2262="Yes"),1,"")</f>
      </c>
      <c r="AD2262">
        <f>IF(OR($Y2262="",$Z2262=""),"",IF(INDEX($C$2:$C$2000,$Y2262)=INDEX($C$2:$C$2000,$Z2262),0,1))</f>
      </c>
      <c r="AE2262">
        <f>IF($AC2262&lt;&gt;1,"",IF(AND(INDEX($AG$2:$AG$2000,$Y2262)=1,INDEX($AG$2:$AG$2000,$Z2262)=1),1,""))</f>
      </c>
      <c r="BF2262">
        <f>IF($Z2262="","",INDEX($AO$2:$AO$2000,$Z2262))</f>
      </c>
      <c r="BG2262">
        <f>IF($Z2262="","",INDEX($AP$2:$AP$2000,$Z2262))</f>
      </c>
      <c r="BH2262">
        <f>IF($Z2262="","",INDEX($AQ$2:$AQ$2000,$Z2262))</f>
      </c>
      <c r="BI2262">
        <f>IF($Z2262="","",INDEX($AR$2:$AR$2000,$Z2262))</f>
      </c>
      <c r="BJ2262">
        <f>IF($Z2262="","",INDEX($AS$2:$AS$2000,$Z2262))</f>
      </c>
      <c r="BK2262">
        <f>IF($Z2262="","",INDEX($AT$2:$AT$2000,$Z2262))</f>
      </c>
      <c r="BL2262">
        <f>IF($Z2262="","",INDEX($AU$2:$AU$2000,$Z2262))</f>
      </c>
      <c r="BM2262">
        <f>IF($Z2262="","",INDEX($AV$2:$AV$2000,$Z2262))</f>
      </c>
      <c r="BN2262">
        <f>IF($Z2262="","",INDEX($AW$2:$AW$2000,$Z2262))</f>
      </c>
      <c r="BO2262">
        <f>IF($Z2262="","",INDEX($AX$2:$AX$2000,$Z2262))</f>
      </c>
      <c r="BP2262">
        <f>IF($Z2262="","",INDEX($AY$2:$AY$2000,$Z2262))</f>
      </c>
      <c r="BQ2262">
        <f>IF($Z2262="","",INDEX($AZ$2:$AZ$2000,$Z2262))</f>
      </c>
      <c r="BR2262">
        <f>IF($Z2262="","",INDEX($BA$2:$BA$2000,$Z2262))</f>
      </c>
      <c r="BS2262">
        <f>IF($Z2262="","",INDEX($BB$2:$BB$2000,$Z2262))</f>
      </c>
      <c r="BT2262">
        <f>IF($Z2262="","",INDEX($BC$2:$BC$2000,$Z2262))</f>
      </c>
      <c r="BY2262" t="str">
        <f>IF($Y2262="","",INDEX($AH$2:$AH$2000,$Y2262)&amp;"")</f>
      </c>
      <c r="BZ2262" t="str">
        <f>IF($Z2262="","",INDEX($AH$2:$AH$2000,$Z2262)&amp;"")</f>
      </c>
      <c r="CA2262">
        <f>IF($Y2262="","",INDEX($BV$2:$BV$2000,$Y2262))</f>
      </c>
      <c r="CB2262">
        <f>IF($Z2262="","",INDEX($BV$2:$BV$2000,$Z2262))</f>
      </c>
    </row>
    <row r="2263">
      <c r="T2263">
        <f>IF($Y2263="","",INDEX($B$2:$B$2000,$Y2263))</f>
      </c>
      <c r="U2263">
        <f>IF($Z2263="","",INDEX($B$2:$B$2000,$Z2263))</f>
      </c>
      <c r="V2263">
        <f>IF(OR($T2263="",$U2263=""),"",$U2263-$T2263)</f>
      </c>
      <c r="W2263" t="str">
        <f>IF(TRIM(INDEX(connections!$A:$A,ROW()))="","",TRIM(INDEX(connections!$A:$A,ROW())))</f>
      </c>
      <c r="X2263" t="str">
        <f>IF($W2263="","",TRIM(INDEX(connections!$B:$B,ROW())))</f>
      </c>
      <c r="Y2263">
        <f>IF($W2263="","",IFERROR(MATCH($W2263,$A$2:$A$2000,0),""))</f>
      </c>
      <c r="Z2263">
        <f>IF($X2263="","",IFERROR(MATCH($X2263,$A$2:$A$2000,0),""))</f>
      </c>
      <c r="AA2263" t="str">
        <f>IF($Y2263="","",INDEX($P$2:$P$2000,$Y2263))</f>
      </c>
      <c r="AB2263" t="str">
        <f>IF($Z2263="","",INDEX($P$2:$P$2000,$Z2263))</f>
      </c>
      <c r="AC2263">
        <f>IF(AND($AA2263="Yes",$AB2263="Yes"),1,"")</f>
      </c>
      <c r="AD2263">
        <f>IF(OR($Y2263="",$Z2263=""),"",IF(INDEX($C$2:$C$2000,$Y2263)=INDEX($C$2:$C$2000,$Z2263),0,1))</f>
      </c>
      <c r="AE2263">
        <f>IF($AC2263&lt;&gt;1,"",IF(AND(INDEX($AG$2:$AG$2000,$Y2263)=1,INDEX($AG$2:$AG$2000,$Z2263)=1),1,""))</f>
      </c>
      <c r="BF2263">
        <f>IF($Z2263="","",INDEX($AO$2:$AO$2000,$Z2263))</f>
      </c>
      <c r="BG2263">
        <f>IF($Z2263="","",INDEX($AP$2:$AP$2000,$Z2263))</f>
      </c>
      <c r="BH2263">
        <f>IF($Z2263="","",INDEX($AQ$2:$AQ$2000,$Z2263))</f>
      </c>
      <c r="BI2263">
        <f>IF($Z2263="","",INDEX($AR$2:$AR$2000,$Z2263))</f>
      </c>
      <c r="BJ2263">
        <f>IF($Z2263="","",INDEX($AS$2:$AS$2000,$Z2263))</f>
      </c>
      <c r="BK2263">
        <f>IF($Z2263="","",INDEX($AT$2:$AT$2000,$Z2263))</f>
      </c>
      <c r="BL2263">
        <f>IF($Z2263="","",INDEX($AU$2:$AU$2000,$Z2263))</f>
      </c>
      <c r="BM2263">
        <f>IF($Z2263="","",INDEX($AV$2:$AV$2000,$Z2263))</f>
      </c>
      <c r="BN2263">
        <f>IF($Z2263="","",INDEX($AW$2:$AW$2000,$Z2263))</f>
      </c>
      <c r="BO2263">
        <f>IF($Z2263="","",INDEX($AX$2:$AX$2000,$Z2263))</f>
      </c>
      <c r="BP2263">
        <f>IF($Z2263="","",INDEX($AY$2:$AY$2000,$Z2263))</f>
      </c>
      <c r="BQ2263">
        <f>IF($Z2263="","",INDEX($AZ$2:$AZ$2000,$Z2263))</f>
      </c>
      <c r="BR2263">
        <f>IF($Z2263="","",INDEX($BA$2:$BA$2000,$Z2263))</f>
      </c>
      <c r="BS2263">
        <f>IF($Z2263="","",INDEX($BB$2:$BB$2000,$Z2263))</f>
      </c>
      <c r="BT2263">
        <f>IF($Z2263="","",INDEX($BC$2:$BC$2000,$Z2263))</f>
      </c>
      <c r="BY2263" t="str">
        <f>IF($Y2263="","",INDEX($AH$2:$AH$2000,$Y2263)&amp;"")</f>
      </c>
      <c r="BZ2263" t="str">
        <f>IF($Z2263="","",INDEX($AH$2:$AH$2000,$Z2263)&amp;"")</f>
      </c>
      <c r="CA2263">
        <f>IF($Y2263="","",INDEX($BV$2:$BV$2000,$Y2263))</f>
      </c>
      <c r="CB2263">
        <f>IF($Z2263="","",INDEX($BV$2:$BV$2000,$Z2263))</f>
      </c>
    </row>
    <row r="2264">
      <c r="T2264">
        <f>IF($Y2264="","",INDEX($B$2:$B$2000,$Y2264))</f>
      </c>
      <c r="U2264">
        <f>IF($Z2264="","",INDEX($B$2:$B$2000,$Z2264))</f>
      </c>
      <c r="V2264">
        <f>IF(OR($T2264="",$U2264=""),"",$U2264-$T2264)</f>
      </c>
      <c r="W2264" t="str">
        <f>IF(TRIM(INDEX(connections!$A:$A,ROW()))="","",TRIM(INDEX(connections!$A:$A,ROW())))</f>
      </c>
      <c r="X2264" t="str">
        <f>IF($W2264="","",TRIM(INDEX(connections!$B:$B,ROW())))</f>
      </c>
      <c r="Y2264">
        <f>IF($W2264="","",IFERROR(MATCH($W2264,$A$2:$A$2000,0),""))</f>
      </c>
      <c r="Z2264">
        <f>IF($X2264="","",IFERROR(MATCH($X2264,$A$2:$A$2000,0),""))</f>
      </c>
      <c r="AA2264" t="str">
        <f>IF($Y2264="","",INDEX($P$2:$P$2000,$Y2264))</f>
      </c>
      <c r="AB2264" t="str">
        <f>IF($Z2264="","",INDEX($P$2:$P$2000,$Z2264))</f>
      </c>
      <c r="AC2264">
        <f>IF(AND($AA2264="Yes",$AB2264="Yes"),1,"")</f>
      </c>
      <c r="AD2264">
        <f>IF(OR($Y2264="",$Z2264=""),"",IF(INDEX($C$2:$C$2000,$Y2264)=INDEX($C$2:$C$2000,$Z2264),0,1))</f>
      </c>
      <c r="AE2264">
        <f>IF($AC2264&lt;&gt;1,"",IF(AND(INDEX($AG$2:$AG$2000,$Y2264)=1,INDEX($AG$2:$AG$2000,$Z2264)=1),1,""))</f>
      </c>
      <c r="BF2264">
        <f>IF($Z2264="","",INDEX($AO$2:$AO$2000,$Z2264))</f>
      </c>
      <c r="BG2264">
        <f>IF($Z2264="","",INDEX($AP$2:$AP$2000,$Z2264))</f>
      </c>
      <c r="BH2264">
        <f>IF($Z2264="","",INDEX($AQ$2:$AQ$2000,$Z2264))</f>
      </c>
      <c r="BI2264">
        <f>IF($Z2264="","",INDEX($AR$2:$AR$2000,$Z2264))</f>
      </c>
      <c r="BJ2264">
        <f>IF($Z2264="","",INDEX($AS$2:$AS$2000,$Z2264))</f>
      </c>
      <c r="BK2264">
        <f>IF($Z2264="","",INDEX($AT$2:$AT$2000,$Z2264))</f>
      </c>
      <c r="BL2264">
        <f>IF($Z2264="","",INDEX($AU$2:$AU$2000,$Z2264))</f>
      </c>
      <c r="BM2264">
        <f>IF($Z2264="","",INDEX($AV$2:$AV$2000,$Z2264))</f>
      </c>
      <c r="BN2264">
        <f>IF($Z2264="","",INDEX($AW$2:$AW$2000,$Z2264))</f>
      </c>
      <c r="BO2264">
        <f>IF($Z2264="","",INDEX($AX$2:$AX$2000,$Z2264))</f>
      </c>
      <c r="BP2264">
        <f>IF($Z2264="","",INDEX($AY$2:$AY$2000,$Z2264))</f>
      </c>
      <c r="BQ2264">
        <f>IF($Z2264="","",INDEX($AZ$2:$AZ$2000,$Z2264))</f>
      </c>
      <c r="BR2264">
        <f>IF($Z2264="","",INDEX($BA$2:$BA$2000,$Z2264))</f>
      </c>
      <c r="BS2264">
        <f>IF($Z2264="","",INDEX($BB$2:$BB$2000,$Z2264))</f>
      </c>
      <c r="BT2264">
        <f>IF($Z2264="","",INDEX($BC$2:$BC$2000,$Z2264))</f>
      </c>
      <c r="BY2264" t="str">
        <f>IF($Y2264="","",INDEX($AH$2:$AH$2000,$Y2264)&amp;"")</f>
      </c>
      <c r="BZ2264" t="str">
        <f>IF($Z2264="","",INDEX($AH$2:$AH$2000,$Z2264)&amp;"")</f>
      </c>
      <c r="CA2264">
        <f>IF($Y2264="","",INDEX($BV$2:$BV$2000,$Y2264))</f>
      </c>
      <c r="CB2264">
        <f>IF($Z2264="","",INDEX($BV$2:$BV$2000,$Z2264))</f>
      </c>
    </row>
    <row r="2265">
      <c r="T2265">
        <f>IF($Y2265="","",INDEX($B$2:$B$2000,$Y2265))</f>
      </c>
      <c r="U2265">
        <f>IF($Z2265="","",INDEX($B$2:$B$2000,$Z2265))</f>
      </c>
      <c r="V2265">
        <f>IF(OR($T2265="",$U2265=""),"",$U2265-$T2265)</f>
      </c>
      <c r="W2265" t="str">
        <f>IF(TRIM(INDEX(connections!$A:$A,ROW()))="","",TRIM(INDEX(connections!$A:$A,ROW())))</f>
      </c>
      <c r="X2265" t="str">
        <f>IF($W2265="","",TRIM(INDEX(connections!$B:$B,ROW())))</f>
      </c>
      <c r="Y2265">
        <f>IF($W2265="","",IFERROR(MATCH($W2265,$A$2:$A$2000,0),""))</f>
      </c>
      <c r="Z2265">
        <f>IF($X2265="","",IFERROR(MATCH($X2265,$A$2:$A$2000,0),""))</f>
      </c>
      <c r="AA2265" t="str">
        <f>IF($Y2265="","",INDEX($P$2:$P$2000,$Y2265))</f>
      </c>
      <c r="AB2265" t="str">
        <f>IF($Z2265="","",INDEX($P$2:$P$2000,$Z2265))</f>
      </c>
      <c r="AC2265">
        <f>IF(AND($AA2265="Yes",$AB2265="Yes"),1,"")</f>
      </c>
      <c r="AD2265">
        <f>IF(OR($Y2265="",$Z2265=""),"",IF(INDEX($C$2:$C$2000,$Y2265)=INDEX($C$2:$C$2000,$Z2265),0,1))</f>
      </c>
      <c r="AE2265">
        <f>IF($AC2265&lt;&gt;1,"",IF(AND(INDEX($AG$2:$AG$2000,$Y2265)=1,INDEX($AG$2:$AG$2000,$Z2265)=1),1,""))</f>
      </c>
      <c r="BF2265">
        <f>IF($Z2265="","",INDEX($AO$2:$AO$2000,$Z2265))</f>
      </c>
      <c r="BG2265">
        <f>IF($Z2265="","",INDEX($AP$2:$AP$2000,$Z2265))</f>
      </c>
      <c r="BH2265">
        <f>IF($Z2265="","",INDEX($AQ$2:$AQ$2000,$Z2265))</f>
      </c>
      <c r="BI2265">
        <f>IF($Z2265="","",INDEX($AR$2:$AR$2000,$Z2265))</f>
      </c>
      <c r="BJ2265">
        <f>IF($Z2265="","",INDEX($AS$2:$AS$2000,$Z2265))</f>
      </c>
      <c r="BK2265">
        <f>IF($Z2265="","",INDEX($AT$2:$AT$2000,$Z2265))</f>
      </c>
      <c r="BL2265">
        <f>IF($Z2265="","",INDEX($AU$2:$AU$2000,$Z2265))</f>
      </c>
      <c r="BM2265">
        <f>IF($Z2265="","",INDEX($AV$2:$AV$2000,$Z2265))</f>
      </c>
      <c r="BN2265">
        <f>IF($Z2265="","",INDEX($AW$2:$AW$2000,$Z2265))</f>
      </c>
      <c r="BO2265">
        <f>IF($Z2265="","",INDEX($AX$2:$AX$2000,$Z2265))</f>
      </c>
      <c r="BP2265">
        <f>IF($Z2265="","",INDEX($AY$2:$AY$2000,$Z2265))</f>
      </c>
      <c r="BQ2265">
        <f>IF($Z2265="","",INDEX($AZ$2:$AZ$2000,$Z2265))</f>
      </c>
      <c r="BR2265">
        <f>IF($Z2265="","",INDEX($BA$2:$BA$2000,$Z2265))</f>
      </c>
      <c r="BS2265">
        <f>IF($Z2265="","",INDEX($BB$2:$BB$2000,$Z2265))</f>
      </c>
      <c r="BT2265">
        <f>IF($Z2265="","",INDEX($BC$2:$BC$2000,$Z2265))</f>
      </c>
      <c r="BY2265" t="str">
        <f>IF($Y2265="","",INDEX($AH$2:$AH$2000,$Y2265)&amp;"")</f>
      </c>
      <c r="BZ2265" t="str">
        <f>IF($Z2265="","",INDEX($AH$2:$AH$2000,$Z2265)&amp;"")</f>
      </c>
      <c r="CA2265">
        <f>IF($Y2265="","",INDEX($BV$2:$BV$2000,$Y2265))</f>
      </c>
      <c r="CB2265">
        <f>IF($Z2265="","",INDEX($BV$2:$BV$2000,$Z2265))</f>
      </c>
    </row>
    <row r="2266">
      <c r="T2266">
        <f>IF($Y2266="","",INDEX($B$2:$B$2000,$Y2266))</f>
      </c>
      <c r="U2266">
        <f>IF($Z2266="","",INDEX($B$2:$B$2000,$Z2266))</f>
      </c>
      <c r="V2266">
        <f>IF(OR($T2266="",$U2266=""),"",$U2266-$T2266)</f>
      </c>
      <c r="W2266" t="str">
        <f>IF(TRIM(INDEX(connections!$A:$A,ROW()))="","",TRIM(INDEX(connections!$A:$A,ROW())))</f>
      </c>
      <c r="X2266" t="str">
        <f>IF($W2266="","",TRIM(INDEX(connections!$B:$B,ROW())))</f>
      </c>
      <c r="Y2266">
        <f>IF($W2266="","",IFERROR(MATCH($W2266,$A$2:$A$2000,0),""))</f>
      </c>
      <c r="Z2266">
        <f>IF($X2266="","",IFERROR(MATCH($X2266,$A$2:$A$2000,0),""))</f>
      </c>
      <c r="AA2266" t="str">
        <f>IF($Y2266="","",INDEX($P$2:$P$2000,$Y2266))</f>
      </c>
      <c r="AB2266" t="str">
        <f>IF($Z2266="","",INDEX($P$2:$P$2000,$Z2266))</f>
      </c>
      <c r="AC2266">
        <f>IF(AND($AA2266="Yes",$AB2266="Yes"),1,"")</f>
      </c>
      <c r="AD2266">
        <f>IF(OR($Y2266="",$Z2266=""),"",IF(INDEX($C$2:$C$2000,$Y2266)=INDEX($C$2:$C$2000,$Z2266),0,1))</f>
      </c>
      <c r="AE2266">
        <f>IF($AC2266&lt;&gt;1,"",IF(AND(INDEX($AG$2:$AG$2000,$Y2266)=1,INDEX($AG$2:$AG$2000,$Z2266)=1),1,""))</f>
      </c>
      <c r="BF2266">
        <f>IF($Z2266="","",INDEX($AO$2:$AO$2000,$Z2266))</f>
      </c>
      <c r="BG2266">
        <f>IF($Z2266="","",INDEX($AP$2:$AP$2000,$Z2266))</f>
      </c>
      <c r="BH2266">
        <f>IF($Z2266="","",INDEX($AQ$2:$AQ$2000,$Z2266))</f>
      </c>
      <c r="BI2266">
        <f>IF($Z2266="","",INDEX($AR$2:$AR$2000,$Z2266))</f>
      </c>
      <c r="BJ2266">
        <f>IF($Z2266="","",INDEX($AS$2:$AS$2000,$Z2266))</f>
      </c>
      <c r="BK2266">
        <f>IF($Z2266="","",INDEX($AT$2:$AT$2000,$Z2266))</f>
      </c>
      <c r="BL2266">
        <f>IF($Z2266="","",INDEX($AU$2:$AU$2000,$Z2266))</f>
      </c>
      <c r="BM2266">
        <f>IF($Z2266="","",INDEX($AV$2:$AV$2000,$Z2266))</f>
      </c>
      <c r="BN2266">
        <f>IF($Z2266="","",INDEX($AW$2:$AW$2000,$Z2266))</f>
      </c>
      <c r="BO2266">
        <f>IF($Z2266="","",INDEX($AX$2:$AX$2000,$Z2266))</f>
      </c>
      <c r="BP2266">
        <f>IF($Z2266="","",INDEX($AY$2:$AY$2000,$Z2266))</f>
      </c>
      <c r="BQ2266">
        <f>IF($Z2266="","",INDEX($AZ$2:$AZ$2000,$Z2266))</f>
      </c>
      <c r="BR2266">
        <f>IF($Z2266="","",INDEX($BA$2:$BA$2000,$Z2266))</f>
      </c>
      <c r="BS2266">
        <f>IF($Z2266="","",INDEX($BB$2:$BB$2000,$Z2266))</f>
      </c>
      <c r="BT2266">
        <f>IF($Z2266="","",INDEX($BC$2:$BC$2000,$Z2266))</f>
      </c>
      <c r="BY2266" t="str">
        <f>IF($Y2266="","",INDEX($AH$2:$AH$2000,$Y2266)&amp;"")</f>
      </c>
      <c r="BZ2266" t="str">
        <f>IF($Z2266="","",INDEX($AH$2:$AH$2000,$Z2266)&amp;"")</f>
      </c>
      <c r="CA2266">
        <f>IF($Y2266="","",INDEX($BV$2:$BV$2000,$Y2266))</f>
      </c>
      <c r="CB2266">
        <f>IF($Z2266="","",INDEX($BV$2:$BV$2000,$Z2266))</f>
      </c>
    </row>
    <row r="2267">
      <c r="T2267">
        <f>IF($Y2267="","",INDEX($B$2:$B$2000,$Y2267))</f>
      </c>
      <c r="U2267">
        <f>IF($Z2267="","",INDEX($B$2:$B$2000,$Z2267))</f>
      </c>
      <c r="V2267">
        <f>IF(OR($T2267="",$U2267=""),"",$U2267-$T2267)</f>
      </c>
      <c r="W2267" t="str">
        <f>IF(TRIM(INDEX(connections!$A:$A,ROW()))="","",TRIM(INDEX(connections!$A:$A,ROW())))</f>
      </c>
      <c r="X2267" t="str">
        <f>IF($W2267="","",TRIM(INDEX(connections!$B:$B,ROW())))</f>
      </c>
      <c r="Y2267">
        <f>IF($W2267="","",IFERROR(MATCH($W2267,$A$2:$A$2000,0),""))</f>
      </c>
      <c r="Z2267">
        <f>IF($X2267="","",IFERROR(MATCH($X2267,$A$2:$A$2000,0),""))</f>
      </c>
      <c r="AA2267" t="str">
        <f>IF($Y2267="","",INDEX($P$2:$P$2000,$Y2267))</f>
      </c>
      <c r="AB2267" t="str">
        <f>IF($Z2267="","",INDEX($P$2:$P$2000,$Z2267))</f>
      </c>
      <c r="AC2267">
        <f>IF(AND($AA2267="Yes",$AB2267="Yes"),1,"")</f>
      </c>
      <c r="AD2267">
        <f>IF(OR($Y2267="",$Z2267=""),"",IF(INDEX($C$2:$C$2000,$Y2267)=INDEX($C$2:$C$2000,$Z2267),0,1))</f>
      </c>
      <c r="AE2267">
        <f>IF($AC2267&lt;&gt;1,"",IF(AND(INDEX($AG$2:$AG$2000,$Y2267)=1,INDEX($AG$2:$AG$2000,$Z2267)=1),1,""))</f>
      </c>
      <c r="BF2267">
        <f>IF($Z2267="","",INDEX($AO$2:$AO$2000,$Z2267))</f>
      </c>
      <c r="BG2267">
        <f>IF($Z2267="","",INDEX($AP$2:$AP$2000,$Z2267))</f>
      </c>
      <c r="BH2267">
        <f>IF($Z2267="","",INDEX($AQ$2:$AQ$2000,$Z2267))</f>
      </c>
      <c r="BI2267">
        <f>IF($Z2267="","",INDEX($AR$2:$AR$2000,$Z2267))</f>
      </c>
      <c r="BJ2267">
        <f>IF($Z2267="","",INDEX($AS$2:$AS$2000,$Z2267))</f>
      </c>
      <c r="BK2267">
        <f>IF($Z2267="","",INDEX($AT$2:$AT$2000,$Z2267))</f>
      </c>
      <c r="BL2267">
        <f>IF($Z2267="","",INDEX($AU$2:$AU$2000,$Z2267))</f>
      </c>
      <c r="BM2267">
        <f>IF($Z2267="","",INDEX($AV$2:$AV$2000,$Z2267))</f>
      </c>
      <c r="BN2267">
        <f>IF($Z2267="","",INDEX($AW$2:$AW$2000,$Z2267))</f>
      </c>
      <c r="BO2267">
        <f>IF($Z2267="","",INDEX($AX$2:$AX$2000,$Z2267))</f>
      </c>
      <c r="BP2267">
        <f>IF($Z2267="","",INDEX($AY$2:$AY$2000,$Z2267))</f>
      </c>
      <c r="BQ2267">
        <f>IF($Z2267="","",INDEX($AZ$2:$AZ$2000,$Z2267))</f>
      </c>
      <c r="BR2267">
        <f>IF($Z2267="","",INDEX($BA$2:$BA$2000,$Z2267))</f>
      </c>
      <c r="BS2267">
        <f>IF($Z2267="","",INDEX($BB$2:$BB$2000,$Z2267))</f>
      </c>
      <c r="BT2267">
        <f>IF($Z2267="","",INDEX($BC$2:$BC$2000,$Z2267))</f>
      </c>
      <c r="BY2267" t="str">
        <f>IF($Y2267="","",INDEX($AH$2:$AH$2000,$Y2267)&amp;"")</f>
      </c>
      <c r="BZ2267" t="str">
        <f>IF($Z2267="","",INDEX($AH$2:$AH$2000,$Z2267)&amp;"")</f>
      </c>
      <c r="CA2267">
        <f>IF($Y2267="","",INDEX($BV$2:$BV$2000,$Y2267))</f>
      </c>
      <c r="CB2267">
        <f>IF($Z2267="","",INDEX($BV$2:$BV$2000,$Z2267))</f>
      </c>
    </row>
    <row r="2268">
      <c r="T2268">
        <f>IF($Y2268="","",INDEX($B$2:$B$2000,$Y2268))</f>
      </c>
      <c r="U2268">
        <f>IF($Z2268="","",INDEX($B$2:$B$2000,$Z2268))</f>
      </c>
      <c r="V2268">
        <f>IF(OR($T2268="",$U2268=""),"",$U2268-$T2268)</f>
      </c>
      <c r="W2268" t="str">
        <f>IF(TRIM(INDEX(connections!$A:$A,ROW()))="","",TRIM(INDEX(connections!$A:$A,ROW())))</f>
      </c>
      <c r="X2268" t="str">
        <f>IF($W2268="","",TRIM(INDEX(connections!$B:$B,ROW())))</f>
      </c>
      <c r="Y2268">
        <f>IF($W2268="","",IFERROR(MATCH($W2268,$A$2:$A$2000,0),""))</f>
      </c>
      <c r="Z2268">
        <f>IF($X2268="","",IFERROR(MATCH($X2268,$A$2:$A$2000,0),""))</f>
      </c>
      <c r="AA2268" t="str">
        <f>IF($Y2268="","",INDEX($P$2:$P$2000,$Y2268))</f>
      </c>
      <c r="AB2268" t="str">
        <f>IF($Z2268="","",INDEX($P$2:$P$2000,$Z2268))</f>
      </c>
      <c r="AC2268">
        <f>IF(AND($AA2268="Yes",$AB2268="Yes"),1,"")</f>
      </c>
      <c r="AD2268">
        <f>IF(OR($Y2268="",$Z2268=""),"",IF(INDEX($C$2:$C$2000,$Y2268)=INDEX($C$2:$C$2000,$Z2268),0,1))</f>
      </c>
      <c r="AE2268">
        <f>IF($AC2268&lt;&gt;1,"",IF(AND(INDEX($AG$2:$AG$2000,$Y2268)=1,INDEX($AG$2:$AG$2000,$Z2268)=1),1,""))</f>
      </c>
      <c r="BF2268">
        <f>IF($Z2268="","",INDEX($AO$2:$AO$2000,$Z2268))</f>
      </c>
      <c r="BG2268">
        <f>IF($Z2268="","",INDEX($AP$2:$AP$2000,$Z2268))</f>
      </c>
      <c r="BH2268">
        <f>IF($Z2268="","",INDEX($AQ$2:$AQ$2000,$Z2268))</f>
      </c>
      <c r="BI2268">
        <f>IF($Z2268="","",INDEX($AR$2:$AR$2000,$Z2268))</f>
      </c>
      <c r="BJ2268">
        <f>IF($Z2268="","",INDEX($AS$2:$AS$2000,$Z2268))</f>
      </c>
      <c r="BK2268">
        <f>IF($Z2268="","",INDEX($AT$2:$AT$2000,$Z2268))</f>
      </c>
      <c r="BL2268">
        <f>IF($Z2268="","",INDEX($AU$2:$AU$2000,$Z2268))</f>
      </c>
      <c r="BM2268">
        <f>IF($Z2268="","",INDEX($AV$2:$AV$2000,$Z2268))</f>
      </c>
      <c r="BN2268">
        <f>IF($Z2268="","",INDEX($AW$2:$AW$2000,$Z2268))</f>
      </c>
      <c r="BO2268">
        <f>IF($Z2268="","",INDEX($AX$2:$AX$2000,$Z2268))</f>
      </c>
      <c r="BP2268">
        <f>IF($Z2268="","",INDEX($AY$2:$AY$2000,$Z2268))</f>
      </c>
      <c r="BQ2268">
        <f>IF($Z2268="","",INDEX($AZ$2:$AZ$2000,$Z2268))</f>
      </c>
      <c r="BR2268">
        <f>IF($Z2268="","",INDEX($BA$2:$BA$2000,$Z2268))</f>
      </c>
      <c r="BS2268">
        <f>IF($Z2268="","",INDEX($BB$2:$BB$2000,$Z2268))</f>
      </c>
      <c r="BT2268">
        <f>IF($Z2268="","",INDEX($BC$2:$BC$2000,$Z2268))</f>
      </c>
      <c r="BY2268" t="str">
        <f>IF($Y2268="","",INDEX($AH$2:$AH$2000,$Y2268)&amp;"")</f>
      </c>
      <c r="BZ2268" t="str">
        <f>IF($Z2268="","",INDEX($AH$2:$AH$2000,$Z2268)&amp;"")</f>
      </c>
      <c r="CA2268">
        <f>IF($Y2268="","",INDEX($BV$2:$BV$2000,$Y2268))</f>
      </c>
      <c r="CB2268">
        <f>IF($Z2268="","",INDEX($BV$2:$BV$2000,$Z2268))</f>
      </c>
    </row>
    <row r="2269">
      <c r="T2269">
        <f>IF($Y2269="","",INDEX($B$2:$B$2000,$Y2269))</f>
      </c>
      <c r="U2269">
        <f>IF($Z2269="","",INDEX($B$2:$B$2000,$Z2269))</f>
      </c>
      <c r="V2269">
        <f>IF(OR($T2269="",$U2269=""),"",$U2269-$T2269)</f>
      </c>
      <c r="W2269" t="str">
        <f>IF(TRIM(INDEX(connections!$A:$A,ROW()))="","",TRIM(INDEX(connections!$A:$A,ROW())))</f>
      </c>
      <c r="X2269" t="str">
        <f>IF($W2269="","",TRIM(INDEX(connections!$B:$B,ROW())))</f>
      </c>
      <c r="Y2269">
        <f>IF($W2269="","",IFERROR(MATCH($W2269,$A$2:$A$2000,0),""))</f>
      </c>
      <c r="Z2269">
        <f>IF($X2269="","",IFERROR(MATCH($X2269,$A$2:$A$2000,0),""))</f>
      </c>
      <c r="AA2269" t="str">
        <f>IF($Y2269="","",INDEX($P$2:$P$2000,$Y2269))</f>
      </c>
      <c r="AB2269" t="str">
        <f>IF($Z2269="","",INDEX($P$2:$P$2000,$Z2269))</f>
      </c>
      <c r="AC2269">
        <f>IF(AND($AA2269="Yes",$AB2269="Yes"),1,"")</f>
      </c>
      <c r="AD2269">
        <f>IF(OR($Y2269="",$Z2269=""),"",IF(INDEX($C$2:$C$2000,$Y2269)=INDEX($C$2:$C$2000,$Z2269),0,1))</f>
      </c>
      <c r="AE2269">
        <f>IF($AC2269&lt;&gt;1,"",IF(AND(INDEX($AG$2:$AG$2000,$Y2269)=1,INDEX($AG$2:$AG$2000,$Z2269)=1),1,""))</f>
      </c>
      <c r="BF2269">
        <f>IF($Z2269="","",INDEX($AO$2:$AO$2000,$Z2269))</f>
      </c>
      <c r="BG2269">
        <f>IF($Z2269="","",INDEX($AP$2:$AP$2000,$Z2269))</f>
      </c>
      <c r="BH2269">
        <f>IF($Z2269="","",INDEX($AQ$2:$AQ$2000,$Z2269))</f>
      </c>
      <c r="BI2269">
        <f>IF($Z2269="","",INDEX($AR$2:$AR$2000,$Z2269))</f>
      </c>
      <c r="BJ2269">
        <f>IF($Z2269="","",INDEX($AS$2:$AS$2000,$Z2269))</f>
      </c>
      <c r="BK2269">
        <f>IF($Z2269="","",INDEX($AT$2:$AT$2000,$Z2269))</f>
      </c>
      <c r="BL2269">
        <f>IF($Z2269="","",INDEX($AU$2:$AU$2000,$Z2269))</f>
      </c>
      <c r="BM2269">
        <f>IF($Z2269="","",INDEX($AV$2:$AV$2000,$Z2269))</f>
      </c>
      <c r="BN2269">
        <f>IF($Z2269="","",INDEX($AW$2:$AW$2000,$Z2269))</f>
      </c>
      <c r="BO2269">
        <f>IF($Z2269="","",INDEX($AX$2:$AX$2000,$Z2269))</f>
      </c>
      <c r="BP2269">
        <f>IF($Z2269="","",INDEX($AY$2:$AY$2000,$Z2269))</f>
      </c>
      <c r="BQ2269">
        <f>IF($Z2269="","",INDEX($AZ$2:$AZ$2000,$Z2269))</f>
      </c>
      <c r="BR2269">
        <f>IF($Z2269="","",INDEX($BA$2:$BA$2000,$Z2269))</f>
      </c>
      <c r="BS2269">
        <f>IF($Z2269="","",INDEX($BB$2:$BB$2000,$Z2269))</f>
      </c>
      <c r="BT2269">
        <f>IF($Z2269="","",INDEX($BC$2:$BC$2000,$Z2269))</f>
      </c>
      <c r="BY2269" t="str">
        <f>IF($Y2269="","",INDEX($AH$2:$AH$2000,$Y2269)&amp;"")</f>
      </c>
      <c r="BZ2269" t="str">
        <f>IF($Z2269="","",INDEX($AH$2:$AH$2000,$Z2269)&amp;"")</f>
      </c>
      <c r="CA2269">
        <f>IF($Y2269="","",INDEX($BV$2:$BV$2000,$Y2269))</f>
      </c>
      <c r="CB2269">
        <f>IF($Z2269="","",INDEX($BV$2:$BV$2000,$Z2269))</f>
      </c>
    </row>
    <row r="2270">
      <c r="T2270">
        <f>IF($Y2270="","",INDEX($B$2:$B$2000,$Y2270))</f>
      </c>
      <c r="U2270">
        <f>IF($Z2270="","",INDEX($B$2:$B$2000,$Z2270))</f>
      </c>
      <c r="V2270">
        <f>IF(OR($T2270="",$U2270=""),"",$U2270-$T2270)</f>
      </c>
      <c r="W2270" t="str">
        <f>IF(TRIM(INDEX(connections!$A:$A,ROW()))="","",TRIM(INDEX(connections!$A:$A,ROW())))</f>
      </c>
      <c r="X2270" t="str">
        <f>IF($W2270="","",TRIM(INDEX(connections!$B:$B,ROW())))</f>
      </c>
      <c r="Y2270">
        <f>IF($W2270="","",IFERROR(MATCH($W2270,$A$2:$A$2000,0),""))</f>
      </c>
      <c r="Z2270">
        <f>IF($X2270="","",IFERROR(MATCH($X2270,$A$2:$A$2000,0),""))</f>
      </c>
      <c r="AA2270" t="str">
        <f>IF($Y2270="","",INDEX($P$2:$P$2000,$Y2270))</f>
      </c>
      <c r="AB2270" t="str">
        <f>IF($Z2270="","",INDEX($P$2:$P$2000,$Z2270))</f>
      </c>
      <c r="AC2270">
        <f>IF(AND($AA2270="Yes",$AB2270="Yes"),1,"")</f>
      </c>
      <c r="AD2270">
        <f>IF(OR($Y2270="",$Z2270=""),"",IF(INDEX($C$2:$C$2000,$Y2270)=INDEX($C$2:$C$2000,$Z2270),0,1))</f>
      </c>
      <c r="AE2270">
        <f>IF($AC2270&lt;&gt;1,"",IF(AND(INDEX($AG$2:$AG$2000,$Y2270)=1,INDEX($AG$2:$AG$2000,$Z2270)=1),1,""))</f>
      </c>
      <c r="BF2270">
        <f>IF($Z2270="","",INDEX($AO$2:$AO$2000,$Z2270))</f>
      </c>
      <c r="BG2270">
        <f>IF($Z2270="","",INDEX($AP$2:$AP$2000,$Z2270))</f>
      </c>
      <c r="BH2270">
        <f>IF($Z2270="","",INDEX($AQ$2:$AQ$2000,$Z2270))</f>
      </c>
      <c r="BI2270">
        <f>IF($Z2270="","",INDEX($AR$2:$AR$2000,$Z2270))</f>
      </c>
      <c r="BJ2270">
        <f>IF($Z2270="","",INDEX($AS$2:$AS$2000,$Z2270))</f>
      </c>
      <c r="BK2270">
        <f>IF($Z2270="","",INDEX($AT$2:$AT$2000,$Z2270))</f>
      </c>
      <c r="BL2270">
        <f>IF($Z2270="","",INDEX($AU$2:$AU$2000,$Z2270))</f>
      </c>
      <c r="BM2270">
        <f>IF($Z2270="","",INDEX($AV$2:$AV$2000,$Z2270))</f>
      </c>
      <c r="BN2270">
        <f>IF($Z2270="","",INDEX($AW$2:$AW$2000,$Z2270))</f>
      </c>
      <c r="BO2270">
        <f>IF($Z2270="","",INDEX($AX$2:$AX$2000,$Z2270))</f>
      </c>
      <c r="BP2270">
        <f>IF($Z2270="","",INDEX($AY$2:$AY$2000,$Z2270))</f>
      </c>
      <c r="BQ2270">
        <f>IF($Z2270="","",INDEX($AZ$2:$AZ$2000,$Z2270))</f>
      </c>
      <c r="BR2270">
        <f>IF($Z2270="","",INDEX($BA$2:$BA$2000,$Z2270))</f>
      </c>
      <c r="BS2270">
        <f>IF($Z2270="","",INDEX($BB$2:$BB$2000,$Z2270))</f>
      </c>
      <c r="BT2270">
        <f>IF($Z2270="","",INDEX($BC$2:$BC$2000,$Z2270))</f>
      </c>
      <c r="BY2270" t="str">
        <f>IF($Y2270="","",INDEX($AH$2:$AH$2000,$Y2270)&amp;"")</f>
      </c>
      <c r="BZ2270" t="str">
        <f>IF($Z2270="","",INDEX($AH$2:$AH$2000,$Z2270)&amp;"")</f>
      </c>
      <c r="CA2270">
        <f>IF($Y2270="","",INDEX($BV$2:$BV$2000,$Y2270))</f>
      </c>
      <c r="CB2270">
        <f>IF($Z2270="","",INDEX($BV$2:$BV$2000,$Z2270))</f>
      </c>
    </row>
    <row r="2271">
      <c r="T2271">
        <f>IF($Y2271="","",INDEX($B$2:$B$2000,$Y2271))</f>
      </c>
      <c r="U2271">
        <f>IF($Z2271="","",INDEX($B$2:$B$2000,$Z2271))</f>
      </c>
      <c r="V2271">
        <f>IF(OR($T2271="",$U2271=""),"",$U2271-$T2271)</f>
      </c>
      <c r="W2271" t="str">
        <f>IF(TRIM(INDEX(connections!$A:$A,ROW()))="","",TRIM(INDEX(connections!$A:$A,ROW())))</f>
      </c>
      <c r="X2271" t="str">
        <f>IF($W2271="","",TRIM(INDEX(connections!$B:$B,ROW())))</f>
      </c>
      <c r="Y2271">
        <f>IF($W2271="","",IFERROR(MATCH($W2271,$A$2:$A$2000,0),""))</f>
      </c>
      <c r="Z2271">
        <f>IF($X2271="","",IFERROR(MATCH($X2271,$A$2:$A$2000,0),""))</f>
      </c>
      <c r="AA2271" t="str">
        <f>IF($Y2271="","",INDEX($P$2:$P$2000,$Y2271))</f>
      </c>
      <c r="AB2271" t="str">
        <f>IF($Z2271="","",INDEX($P$2:$P$2000,$Z2271))</f>
      </c>
      <c r="AC2271">
        <f>IF(AND($AA2271="Yes",$AB2271="Yes"),1,"")</f>
      </c>
      <c r="AD2271">
        <f>IF(OR($Y2271="",$Z2271=""),"",IF(INDEX($C$2:$C$2000,$Y2271)=INDEX($C$2:$C$2000,$Z2271),0,1))</f>
      </c>
      <c r="AE2271">
        <f>IF($AC2271&lt;&gt;1,"",IF(AND(INDEX($AG$2:$AG$2000,$Y2271)=1,INDEX($AG$2:$AG$2000,$Z2271)=1),1,""))</f>
      </c>
      <c r="BF2271">
        <f>IF($Z2271="","",INDEX($AO$2:$AO$2000,$Z2271))</f>
      </c>
      <c r="BG2271">
        <f>IF($Z2271="","",INDEX($AP$2:$AP$2000,$Z2271))</f>
      </c>
      <c r="BH2271">
        <f>IF($Z2271="","",INDEX($AQ$2:$AQ$2000,$Z2271))</f>
      </c>
      <c r="BI2271">
        <f>IF($Z2271="","",INDEX($AR$2:$AR$2000,$Z2271))</f>
      </c>
      <c r="BJ2271">
        <f>IF($Z2271="","",INDEX($AS$2:$AS$2000,$Z2271))</f>
      </c>
      <c r="BK2271">
        <f>IF($Z2271="","",INDEX($AT$2:$AT$2000,$Z2271))</f>
      </c>
      <c r="BL2271">
        <f>IF($Z2271="","",INDEX($AU$2:$AU$2000,$Z2271))</f>
      </c>
      <c r="BM2271">
        <f>IF($Z2271="","",INDEX($AV$2:$AV$2000,$Z2271))</f>
      </c>
      <c r="BN2271">
        <f>IF($Z2271="","",INDEX($AW$2:$AW$2000,$Z2271))</f>
      </c>
      <c r="BO2271">
        <f>IF($Z2271="","",INDEX($AX$2:$AX$2000,$Z2271))</f>
      </c>
      <c r="BP2271">
        <f>IF($Z2271="","",INDEX($AY$2:$AY$2000,$Z2271))</f>
      </c>
      <c r="BQ2271">
        <f>IF($Z2271="","",INDEX($AZ$2:$AZ$2000,$Z2271))</f>
      </c>
      <c r="BR2271">
        <f>IF($Z2271="","",INDEX($BA$2:$BA$2000,$Z2271))</f>
      </c>
      <c r="BS2271">
        <f>IF($Z2271="","",INDEX($BB$2:$BB$2000,$Z2271))</f>
      </c>
      <c r="BT2271">
        <f>IF($Z2271="","",INDEX($BC$2:$BC$2000,$Z2271))</f>
      </c>
      <c r="BY2271" t="str">
        <f>IF($Y2271="","",INDEX($AH$2:$AH$2000,$Y2271)&amp;"")</f>
      </c>
      <c r="BZ2271" t="str">
        <f>IF($Z2271="","",INDEX($AH$2:$AH$2000,$Z2271)&amp;"")</f>
      </c>
      <c r="CA2271">
        <f>IF($Y2271="","",INDEX($BV$2:$BV$2000,$Y2271))</f>
      </c>
      <c r="CB2271">
        <f>IF($Z2271="","",INDEX($BV$2:$BV$2000,$Z2271))</f>
      </c>
    </row>
    <row r="2272">
      <c r="T2272">
        <f>IF($Y2272="","",INDEX($B$2:$B$2000,$Y2272))</f>
      </c>
      <c r="U2272">
        <f>IF($Z2272="","",INDEX($B$2:$B$2000,$Z2272))</f>
      </c>
      <c r="V2272">
        <f>IF(OR($T2272="",$U2272=""),"",$U2272-$T2272)</f>
      </c>
      <c r="W2272" t="str">
        <f>IF(TRIM(INDEX(connections!$A:$A,ROW()))="","",TRIM(INDEX(connections!$A:$A,ROW())))</f>
      </c>
      <c r="X2272" t="str">
        <f>IF($W2272="","",TRIM(INDEX(connections!$B:$B,ROW())))</f>
      </c>
      <c r="Y2272">
        <f>IF($W2272="","",IFERROR(MATCH($W2272,$A$2:$A$2000,0),""))</f>
      </c>
      <c r="Z2272">
        <f>IF($X2272="","",IFERROR(MATCH($X2272,$A$2:$A$2000,0),""))</f>
      </c>
      <c r="AA2272" t="str">
        <f>IF($Y2272="","",INDEX($P$2:$P$2000,$Y2272))</f>
      </c>
      <c r="AB2272" t="str">
        <f>IF($Z2272="","",INDEX($P$2:$P$2000,$Z2272))</f>
      </c>
      <c r="AC2272">
        <f>IF(AND($AA2272="Yes",$AB2272="Yes"),1,"")</f>
      </c>
      <c r="AD2272">
        <f>IF(OR($Y2272="",$Z2272=""),"",IF(INDEX($C$2:$C$2000,$Y2272)=INDEX($C$2:$C$2000,$Z2272),0,1))</f>
      </c>
      <c r="AE2272">
        <f>IF($AC2272&lt;&gt;1,"",IF(AND(INDEX($AG$2:$AG$2000,$Y2272)=1,INDEX($AG$2:$AG$2000,$Z2272)=1),1,""))</f>
      </c>
      <c r="BF2272">
        <f>IF($Z2272="","",INDEX($AO$2:$AO$2000,$Z2272))</f>
      </c>
      <c r="BG2272">
        <f>IF($Z2272="","",INDEX($AP$2:$AP$2000,$Z2272))</f>
      </c>
      <c r="BH2272">
        <f>IF($Z2272="","",INDEX($AQ$2:$AQ$2000,$Z2272))</f>
      </c>
      <c r="BI2272">
        <f>IF($Z2272="","",INDEX($AR$2:$AR$2000,$Z2272))</f>
      </c>
      <c r="BJ2272">
        <f>IF($Z2272="","",INDEX($AS$2:$AS$2000,$Z2272))</f>
      </c>
      <c r="BK2272">
        <f>IF($Z2272="","",INDEX($AT$2:$AT$2000,$Z2272))</f>
      </c>
      <c r="BL2272">
        <f>IF($Z2272="","",INDEX($AU$2:$AU$2000,$Z2272))</f>
      </c>
      <c r="BM2272">
        <f>IF($Z2272="","",INDEX($AV$2:$AV$2000,$Z2272))</f>
      </c>
      <c r="BN2272">
        <f>IF($Z2272="","",INDEX($AW$2:$AW$2000,$Z2272))</f>
      </c>
      <c r="BO2272">
        <f>IF($Z2272="","",INDEX($AX$2:$AX$2000,$Z2272))</f>
      </c>
      <c r="BP2272">
        <f>IF($Z2272="","",INDEX($AY$2:$AY$2000,$Z2272))</f>
      </c>
      <c r="BQ2272">
        <f>IF($Z2272="","",INDEX($AZ$2:$AZ$2000,$Z2272))</f>
      </c>
      <c r="BR2272">
        <f>IF($Z2272="","",INDEX($BA$2:$BA$2000,$Z2272))</f>
      </c>
      <c r="BS2272">
        <f>IF($Z2272="","",INDEX($BB$2:$BB$2000,$Z2272))</f>
      </c>
      <c r="BT2272">
        <f>IF($Z2272="","",INDEX($BC$2:$BC$2000,$Z2272))</f>
      </c>
      <c r="BY2272" t="str">
        <f>IF($Y2272="","",INDEX($AH$2:$AH$2000,$Y2272)&amp;"")</f>
      </c>
      <c r="BZ2272" t="str">
        <f>IF($Z2272="","",INDEX($AH$2:$AH$2000,$Z2272)&amp;"")</f>
      </c>
      <c r="CA2272">
        <f>IF($Y2272="","",INDEX($BV$2:$BV$2000,$Y2272))</f>
      </c>
      <c r="CB2272">
        <f>IF($Z2272="","",INDEX($BV$2:$BV$2000,$Z2272))</f>
      </c>
    </row>
    <row r="2273">
      <c r="T2273">
        <f>IF($Y2273="","",INDEX($B$2:$B$2000,$Y2273))</f>
      </c>
      <c r="U2273">
        <f>IF($Z2273="","",INDEX($B$2:$B$2000,$Z2273))</f>
      </c>
      <c r="V2273">
        <f>IF(OR($T2273="",$U2273=""),"",$U2273-$T2273)</f>
      </c>
      <c r="W2273" t="str">
        <f>IF(TRIM(INDEX(connections!$A:$A,ROW()))="","",TRIM(INDEX(connections!$A:$A,ROW())))</f>
      </c>
      <c r="X2273" t="str">
        <f>IF($W2273="","",TRIM(INDEX(connections!$B:$B,ROW())))</f>
      </c>
      <c r="Y2273">
        <f>IF($W2273="","",IFERROR(MATCH($W2273,$A$2:$A$2000,0),""))</f>
      </c>
      <c r="Z2273">
        <f>IF($X2273="","",IFERROR(MATCH($X2273,$A$2:$A$2000,0),""))</f>
      </c>
      <c r="AA2273" t="str">
        <f>IF($Y2273="","",INDEX($P$2:$P$2000,$Y2273))</f>
      </c>
      <c r="AB2273" t="str">
        <f>IF($Z2273="","",INDEX($P$2:$P$2000,$Z2273))</f>
      </c>
      <c r="AC2273">
        <f>IF(AND($AA2273="Yes",$AB2273="Yes"),1,"")</f>
      </c>
      <c r="AD2273">
        <f>IF(OR($Y2273="",$Z2273=""),"",IF(INDEX($C$2:$C$2000,$Y2273)=INDEX($C$2:$C$2000,$Z2273),0,1))</f>
      </c>
      <c r="AE2273">
        <f>IF($AC2273&lt;&gt;1,"",IF(AND(INDEX($AG$2:$AG$2000,$Y2273)=1,INDEX($AG$2:$AG$2000,$Z2273)=1),1,""))</f>
      </c>
      <c r="BF2273">
        <f>IF($Z2273="","",INDEX($AO$2:$AO$2000,$Z2273))</f>
      </c>
      <c r="BG2273">
        <f>IF($Z2273="","",INDEX($AP$2:$AP$2000,$Z2273))</f>
      </c>
      <c r="BH2273">
        <f>IF($Z2273="","",INDEX($AQ$2:$AQ$2000,$Z2273))</f>
      </c>
      <c r="BI2273">
        <f>IF($Z2273="","",INDEX($AR$2:$AR$2000,$Z2273))</f>
      </c>
      <c r="BJ2273">
        <f>IF($Z2273="","",INDEX($AS$2:$AS$2000,$Z2273))</f>
      </c>
      <c r="BK2273">
        <f>IF($Z2273="","",INDEX($AT$2:$AT$2000,$Z2273))</f>
      </c>
      <c r="BL2273">
        <f>IF($Z2273="","",INDEX($AU$2:$AU$2000,$Z2273))</f>
      </c>
      <c r="BM2273">
        <f>IF($Z2273="","",INDEX($AV$2:$AV$2000,$Z2273))</f>
      </c>
      <c r="BN2273">
        <f>IF($Z2273="","",INDEX($AW$2:$AW$2000,$Z2273))</f>
      </c>
      <c r="BO2273">
        <f>IF($Z2273="","",INDEX($AX$2:$AX$2000,$Z2273))</f>
      </c>
      <c r="BP2273">
        <f>IF($Z2273="","",INDEX($AY$2:$AY$2000,$Z2273))</f>
      </c>
      <c r="BQ2273">
        <f>IF($Z2273="","",INDEX($AZ$2:$AZ$2000,$Z2273))</f>
      </c>
      <c r="BR2273">
        <f>IF($Z2273="","",INDEX($BA$2:$BA$2000,$Z2273))</f>
      </c>
      <c r="BS2273">
        <f>IF($Z2273="","",INDEX($BB$2:$BB$2000,$Z2273))</f>
      </c>
      <c r="BT2273">
        <f>IF($Z2273="","",INDEX($BC$2:$BC$2000,$Z2273))</f>
      </c>
      <c r="BY2273" t="str">
        <f>IF($Y2273="","",INDEX($AH$2:$AH$2000,$Y2273)&amp;"")</f>
      </c>
      <c r="BZ2273" t="str">
        <f>IF($Z2273="","",INDEX($AH$2:$AH$2000,$Z2273)&amp;"")</f>
      </c>
      <c r="CA2273">
        <f>IF($Y2273="","",INDEX($BV$2:$BV$2000,$Y2273))</f>
      </c>
      <c r="CB2273">
        <f>IF($Z2273="","",INDEX($BV$2:$BV$2000,$Z2273))</f>
      </c>
    </row>
    <row r="2274">
      <c r="T2274">
        <f>IF($Y2274="","",INDEX($B$2:$B$2000,$Y2274))</f>
      </c>
      <c r="U2274">
        <f>IF($Z2274="","",INDEX($B$2:$B$2000,$Z2274))</f>
      </c>
      <c r="V2274">
        <f>IF(OR($T2274="",$U2274=""),"",$U2274-$T2274)</f>
      </c>
      <c r="W2274" t="str">
        <f>IF(TRIM(INDEX(connections!$A:$A,ROW()))="","",TRIM(INDEX(connections!$A:$A,ROW())))</f>
      </c>
      <c r="X2274" t="str">
        <f>IF($W2274="","",TRIM(INDEX(connections!$B:$B,ROW())))</f>
      </c>
      <c r="Y2274">
        <f>IF($W2274="","",IFERROR(MATCH($W2274,$A$2:$A$2000,0),""))</f>
      </c>
      <c r="Z2274">
        <f>IF($X2274="","",IFERROR(MATCH($X2274,$A$2:$A$2000,0),""))</f>
      </c>
      <c r="AA2274" t="str">
        <f>IF($Y2274="","",INDEX($P$2:$P$2000,$Y2274))</f>
      </c>
      <c r="AB2274" t="str">
        <f>IF($Z2274="","",INDEX($P$2:$P$2000,$Z2274))</f>
      </c>
      <c r="AC2274">
        <f>IF(AND($AA2274="Yes",$AB2274="Yes"),1,"")</f>
      </c>
      <c r="AD2274">
        <f>IF(OR($Y2274="",$Z2274=""),"",IF(INDEX($C$2:$C$2000,$Y2274)=INDEX($C$2:$C$2000,$Z2274),0,1))</f>
      </c>
      <c r="AE2274">
        <f>IF($AC2274&lt;&gt;1,"",IF(AND(INDEX($AG$2:$AG$2000,$Y2274)=1,INDEX($AG$2:$AG$2000,$Z2274)=1),1,""))</f>
      </c>
      <c r="BF2274">
        <f>IF($Z2274="","",INDEX($AO$2:$AO$2000,$Z2274))</f>
      </c>
      <c r="BG2274">
        <f>IF($Z2274="","",INDEX($AP$2:$AP$2000,$Z2274))</f>
      </c>
      <c r="BH2274">
        <f>IF($Z2274="","",INDEX($AQ$2:$AQ$2000,$Z2274))</f>
      </c>
      <c r="BI2274">
        <f>IF($Z2274="","",INDEX($AR$2:$AR$2000,$Z2274))</f>
      </c>
      <c r="BJ2274">
        <f>IF($Z2274="","",INDEX($AS$2:$AS$2000,$Z2274))</f>
      </c>
      <c r="BK2274">
        <f>IF($Z2274="","",INDEX($AT$2:$AT$2000,$Z2274))</f>
      </c>
      <c r="BL2274">
        <f>IF($Z2274="","",INDEX($AU$2:$AU$2000,$Z2274))</f>
      </c>
      <c r="BM2274">
        <f>IF($Z2274="","",INDEX($AV$2:$AV$2000,$Z2274))</f>
      </c>
      <c r="BN2274">
        <f>IF($Z2274="","",INDEX($AW$2:$AW$2000,$Z2274))</f>
      </c>
      <c r="BO2274">
        <f>IF($Z2274="","",INDEX($AX$2:$AX$2000,$Z2274))</f>
      </c>
      <c r="BP2274">
        <f>IF($Z2274="","",INDEX($AY$2:$AY$2000,$Z2274))</f>
      </c>
      <c r="BQ2274">
        <f>IF($Z2274="","",INDEX($AZ$2:$AZ$2000,$Z2274))</f>
      </c>
      <c r="BR2274">
        <f>IF($Z2274="","",INDEX($BA$2:$BA$2000,$Z2274))</f>
      </c>
      <c r="BS2274">
        <f>IF($Z2274="","",INDEX($BB$2:$BB$2000,$Z2274))</f>
      </c>
      <c r="BT2274">
        <f>IF($Z2274="","",INDEX($BC$2:$BC$2000,$Z2274))</f>
      </c>
      <c r="BY2274" t="str">
        <f>IF($Y2274="","",INDEX($AH$2:$AH$2000,$Y2274)&amp;"")</f>
      </c>
      <c r="BZ2274" t="str">
        <f>IF($Z2274="","",INDEX($AH$2:$AH$2000,$Z2274)&amp;"")</f>
      </c>
      <c r="CA2274">
        <f>IF($Y2274="","",INDEX($BV$2:$BV$2000,$Y2274))</f>
      </c>
      <c r="CB2274">
        <f>IF($Z2274="","",INDEX($BV$2:$BV$2000,$Z2274))</f>
      </c>
    </row>
    <row r="2275">
      <c r="T2275">
        <f>IF($Y2275="","",INDEX($B$2:$B$2000,$Y2275))</f>
      </c>
      <c r="U2275">
        <f>IF($Z2275="","",INDEX($B$2:$B$2000,$Z2275))</f>
      </c>
      <c r="V2275">
        <f>IF(OR($T2275="",$U2275=""),"",$U2275-$T2275)</f>
      </c>
      <c r="W2275" t="str">
        <f>IF(TRIM(INDEX(connections!$A:$A,ROW()))="","",TRIM(INDEX(connections!$A:$A,ROW())))</f>
      </c>
      <c r="X2275" t="str">
        <f>IF($W2275="","",TRIM(INDEX(connections!$B:$B,ROW())))</f>
      </c>
      <c r="Y2275">
        <f>IF($W2275="","",IFERROR(MATCH($W2275,$A$2:$A$2000,0),""))</f>
      </c>
      <c r="Z2275">
        <f>IF($X2275="","",IFERROR(MATCH($X2275,$A$2:$A$2000,0),""))</f>
      </c>
      <c r="AA2275" t="str">
        <f>IF($Y2275="","",INDEX($P$2:$P$2000,$Y2275))</f>
      </c>
      <c r="AB2275" t="str">
        <f>IF($Z2275="","",INDEX($P$2:$P$2000,$Z2275))</f>
      </c>
      <c r="AC2275">
        <f>IF(AND($AA2275="Yes",$AB2275="Yes"),1,"")</f>
      </c>
      <c r="AD2275">
        <f>IF(OR($Y2275="",$Z2275=""),"",IF(INDEX($C$2:$C$2000,$Y2275)=INDEX($C$2:$C$2000,$Z2275),0,1))</f>
      </c>
      <c r="AE2275">
        <f>IF($AC2275&lt;&gt;1,"",IF(AND(INDEX($AG$2:$AG$2000,$Y2275)=1,INDEX($AG$2:$AG$2000,$Z2275)=1),1,""))</f>
      </c>
      <c r="BF2275">
        <f>IF($Z2275="","",INDEX($AO$2:$AO$2000,$Z2275))</f>
      </c>
      <c r="BG2275">
        <f>IF($Z2275="","",INDEX($AP$2:$AP$2000,$Z2275))</f>
      </c>
      <c r="BH2275">
        <f>IF($Z2275="","",INDEX($AQ$2:$AQ$2000,$Z2275))</f>
      </c>
      <c r="BI2275">
        <f>IF($Z2275="","",INDEX($AR$2:$AR$2000,$Z2275))</f>
      </c>
      <c r="BJ2275">
        <f>IF($Z2275="","",INDEX($AS$2:$AS$2000,$Z2275))</f>
      </c>
      <c r="BK2275">
        <f>IF($Z2275="","",INDEX($AT$2:$AT$2000,$Z2275))</f>
      </c>
      <c r="BL2275">
        <f>IF($Z2275="","",INDEX($AU$2:$AU$2000,$Z2275))</f>
      </c>
      <c r="BM2275">
        <f>IF($Z2275="","",INDEX($AV$2:$AV$2000,$Z2275))</f>
      </c>
      <c r="BN2275">
        <f>IF($Z2275="","",INDEX($AW$2:$AW$2000,$Z2275))</f>
      </c>
      <c r="BO2275">
        <f>IF($Z2275="","",INDEX($AX$2:$AX$2000,$Z2275))</f>
      </c>
      <c r="BP2275">
        <f>IF($Z2275="","",INDEX($AY$2:$AY$2000,$Z2275))</f>
      </c>
      <c r="BQ2275">
        <f>IF($Z2275="","",INDEX($AZ$2:$AZ$2000,$Z2275))</f>
      </c>
      <c r="BR2275">
        <f>IF($Z2275="","",INDEX($BA$2:$BA$2000,$Z2275))</f>
      </c>
      <c r="BS2275">
        <f>IF($Z2275="","",INDEX($BB$2:$BB$2000,$Z2275))</f>
      </c>
      <c r="BT2275">
        <f>IF($Z2275="","",INDEX($BC$2:$BC$2000,$Z2275))</f>
      </c>
      <c r="BY2275" t="str">
        <f>IF($Y2275="","",INDEX($AH$2:$AH$2000,$Y2275)&amp;"")</f>
      </c>
      <c r="BZ2275" t="str">
        <f>IF($Z2275="","",INDEX($AH$2:$AH$2000,$Z2275)&amp;"")</f>
      </c>
      <c r="CA2275">
        <f>IF($Y2275="","",INDEX($BV$2:$BV$2000,$Y2275))</f>
      </c>
      <c r="CB2275">
        <f>IF($Z2275="","",INDEX($BV$2:$BV$2000,$Z2275))</f>
      </c>
    </row>
    <row r="2276">
      <c r="T2276">
        <f>IF($Y2276="","",INDEX($B$2:$B$2000,$Y2276))</f>
      </c>
      <c r="U2276">
        <f>IF($Z2276="","",INDEX($B$2:$B$2000,$Z2276))</f>
      </c>
      <c r="V2276">
        <f>IF(OR($T2276="",$U2276=""),"",$U2276-$T2276)</f>
      </c>
      <c r="W2276" t="str">
        <f>IF(TRIM(INDEX(connections!$A:$A,ROW()))="","",TRIM(INDEX(connections!$A:$A,ROW())))</f>
      </c>
      <c r="X2276" t="str">
        <f>IF($W2276="","",TRIM(INDEX(connections!$B:$B,ROW())))</f>
      </c>
      <c r="Y2276">
        <f>IF($W2276="","",IFERROR(MATCH($W2276,$A$2:$A$2000,0),""))</f>
      </c>
      <c r="Z2276">
        <f>IF($X2276="","",IFERROR(MATCH($X2276,$A$2:$A$2000,0),""))</f>
      </c>
      <c r="AA2276" t="str">
        <f>IF($Y2276="","",INDEX($P$2:$P$2000,$Y2276))</f>
      </c>
      <c r="AB2276" t="str">
        <f>IF($Z2276="","",INDEX($P$2:$P$2000,$Z2276))</f>
      </c>
      <c r="AC2276">
        <f>IF(AND($AA2276="Yes",$AB2276="Yes"),1,"")</f>
      </c>
      <c r="AD2276">
        <f>IF(OR($Y2276="",$Z2276=""),"",IF(INDEX($C$2:$C$2000,$Y2276)=INDEX($C$2:$C$2000,$Z2276),0,1))</f>
      </c>
      <c r="AE2276">
        <f>IF($AC2276&lt;&gt;1,"",IF(AND(INDEX($AG$2:$AG$2000,$Y2276)=1,INDEX($AG$2:$AG$2000,$Z2276)=1),1,""))</f>
      </c>
      <c r="BF2276">
        <f>IF($Z2276="","",INDEX($AO$2:$AO$2000,$Z2276))</f>
      </c>
      <c r="BG2276">
        <f>IF($Z2276="","",INDEX($AP$2:$AP$2000,$Z2276))</f>
      </c>
      <c r="BH2276">
        <f>IF($Z2276="","",INDEX($AQ$2:$AQ$2000,$Z2276))</f>
      </c>
      <c r="BI2276">
        <f>IF($Z2276="","",INDEX($AR$2:$AR$2000,$Z2276))</f>
      </c>
      <c r="BJ2276">
        <f>IF($Z2276="","",INDEX($AS$2:$AS$2000,$Z2276))</f>
      </c>
      <c r="BK2276">
        <f>IF($Z2276="","",INDEX($AT$2:$AT$2000,$Z2276))</f>
      </c>
      <c r="BL2276">
        <f>IF($Z2276="","",INDEX($AU$2:$AU$2000,$Z2276))</f>
      </c>
      <c r="BM2276">
        <f>IF($Z2276="","",INDEX($AV$2:$AV$2000,$Z2276))</f>
      </c>
      <c r="BN2276">
        <f>IF($Z2276="","",INDEX($AW$2:$AW$2000,$Z2276))</f>
      </c>
      <c r="BO2276">
        <f>IF($Z2276="","",INDEX($AX$2:$AX$2000,$Z2276))</f>
      </c>
      <c r="BP2276">
        <f>IF($Z2276="","",INDEX($AY$2:$AY$2000,$Z2276))</f>
      </c>
      <c r="BQ2276">
        <f>IF($Z2276="","",INDEX($AZ$2:$AZ$2000,$Z2276))</f>
      </c>
      <c r="BR2276">
        <f>IF($Z2276="","",INDEX($BA$2:$BA$2000,$Z2276))</f>
      </c>
      <c r="BS2276">
        <f>IF($Z2276="","",INDEX($BB$2:$BB$2000,$Z2276))</f>
      </c>
      <c r="BT2276">
        <f>IF($Z2276="","",INDEX($BC$2:$BC$2000,$Z2276))</f>
      </c>
      <c r="BY2276" t="str">
        <f>IF($Y2276="","",INDEX($AH$2:$AH$2000,$Y2276)&amp;"")</f>
      </c>
      <c r="BZ2276" t="str">
        <f>IF($Z2276="","",INDEX($AH$2:$AH$2000,$Z2276)&amp;"")</f>
      </c>
      <c r="CA2276">
        <f>IF($Y2276="","",INDEX($BV$2:$BV$2000,$Y2276))</f>
      </c>
      <c r="CB2276">
        <f>IF($Z2276="","",INDEX($BV$2:$BV$2000,$Z2276))</f>
      </c>
    </row>
    <row r="2277">
      <c r="T2277">
        <f>IF($Y2277="","",INDEX($B$2:$B$2000,$Y2277))</f>
      </c>
      <c r="U2277">
        <f>IF($Z2277="","",INDEX($B$2:$B$2000,$Z2277))</f>
      </c>
      <c r="V2277">
        <f>IF(OR($T2277="",$U2277=""),"",$U2277-$T2277)</f>
      </c>
      <c r="W2277" t="str">
        <f>IF(TRIM(INDEX(connections!$A:$A,ROW()))="","",TRIM(INDEX(connections!$A:$A,ROW())))</f>
      </c>
      <c r="X2277" t="str">
        <f>IF($W2277="","",TRIM(INDEX(connections!$B:$B,ROW())))</f>
      </c>
      <c r="Y2277">
        <f>IF($W2277="","",IFERROR(MATCH($W2277,$A$2:$A$2000,0),""))</f>
      </c>
      <c r="Z2277">
        <f>IF($X2277="","",IFERROR(MATCH($X2277,$A$2:$A$2000,0),""))</f>
      </c>
      <c r="AA2277" t="str">
        <f>IF($Y2277="","",INDEX($P$2:$P$2000,$Y2277))</f>
      </c>
      <c r="AB2277" t="str">
        <f>IF($Z2277="","",INDEX($P$2:$P$2000,$Z2277))</f>
      </c>
      <c r="AC2277">
        <f>IF(AND($AA2277="Yes",$AB2277="Yes"),1,"")</f>
      </c>
      <c r="AD2277">
        <f>IF(OR($Y2277="",$Z2277=""),"",IF(INDEX($C$2:$C$2000,$Y2277)=INDEX($C$2:$C$2000,$Z2277),0,1))</f>
      </c>
      <c r="AE2277">
        <f>IF($AC2277&lt;&gt;1,"",IF(AND(INDEX($AG$2:$AG$2000,$Y2277)=1,INDEX($AG$2:$AG$2000,$Z2277)=1),1,""))</f>
      </c>
      <c r="BF2277">
        <f>IF($Z2277="","",INDEX($AO$2:$AO$2000,$Z2277))</f>
      </c>
      <c r="BG2277">
        <f>IF($Z2277="","",INDEX($AP$2:$AP$2000,$Z2277))</f>
      </c>
      <c r="BH2277">
        <f>IF($Z2277="","",INDEX($AQ$2:$AQ$2000,$Z2277))</f>
      </c>
      <c r="BI2277">
        <f>IF($Z2277="","",INDEX($AR$2:$AR$2000,$Z2277))</f>
      </c>
      <c r="BJ2277">
        <f>IF($Z2277="","",INDEX($AS$2:$AS$2000,$Z2277))</f>
      </c>
      <c r="BK2277">
        <f>IF($Z2277="","",INDEX($AT$2:$AT$2000,$Z2277))</f>
      </c>
      <c r="BL2277">
        <f>IF($Z2277="","",INDEX($AU$2:$AU$2000,$Z2277))</f>
      </c>
      <c r="BM2277">
        <f>IF($Z2277="","",INDEX($AV$2:$AV$2000,$Z2277))</f>
      </c>
      <c r="BN2277">
        <f>IF($Z2277="","",INDEX($AW$2:$AW$2000,$Z2277))</f>
      </c>
      <c r="BO2277">
        <f>IF($Z2277="","",INDEX($AX$2:$AX$2000,$Z2277))</f>
      </c>
      <c r="BP2277">
        <f>IF($Z2277="","",INDEX($AY$2:$AY$2000,$Z2277))</f>
      </c>
      <c r="BQ2277">
        <f>IF($Z2277="","",INDEX($AZ$2:$AZ$2000,$Z2277))</f>
      </c>
      <c r="BR2277">
        <f>IF($Z2277="","",INDEX($BA$2:$BA$2000,$Z2277))</f>
      </c>
      <c r="BS2277">
        <f>IF($Z2277="","",INDEX($BB$2:$BB$2000,$Z2277))</f>
      </c>
      <c r="BT2277">
        <f>IF($Z2277="","",INDEX($BC$2:$BC$2000,$Z2277))</f>
      </c>
      <c r="BY2277" t="str">
        <f>IF($Y2277="","",INDEX($AH$2:$AH$2000,$Y2277)&amp;"")</f>
      </c>
      <c r="BZ2277" t="str">
        <f>IF($Z2277="","",INDEX($AH$2:$AH$2000,$Z2277)&amp;"")</f>
      </c>
      <c r="CA2277">
        <f>IF($Y2277="","",INDEX($BV$2:$BV$2000,$Y2277))</f>
      </c>
      <c r="CB2277">
        <f>IF($Z2277="","",INDEX($BV$2:$BV$2000,$Z2277))</f>
      </c>
    </row>
    <row r="2278">
      <c r="T2278">
        <f>IF($Y2278="","",INDEX($B$2:$B$2000,$Y2278))</f>
      </c>
      <c r="U2278">
        <f>IF($Z2278="","",INDEX($B$2:$B$2000,$Z2278))</f>
      </c>
      <c r="V2278">
        <f>IF(OR($T2278="",$U2278=""),"",$U2278-$T2278)</f>
      </c>
      <c r="W2278" t="str">
        <f>IF(TRIM(INDEX(connections!$A:$A,ROW()))="","",TRIM(INDEX(connections!$A:$A,ROW())))</f>
      </c>
      <c r="X2278" t="str">
        <f>IF($W2278="","",TRIM(INDEX(connections!$B:$B,ROW())))</f>
      </c>
      <c r="Y2278">
        <f>IF($W2278="","",IFERROR(MATCH($W2278,$A$2:$A$2000,0),""))</f>
      </c>
      <c r="Z2278">
        <f>IF($X2278="","",IFERROR(MATCH($X2278,$A$2:$A$2000,0),""))</f>
      </c>
      <c r="AA2278" t="str">
        <f>IF($Y2278="","",INDEX($P$2:$P$2000,$Y2278))</f>
      </c>
      <c r="AB2278" t="str">
        <f>IF($Z2278="","",INDEX($P$2:$P$2000,$Z2278))</f>
      </c>
      <c r="AC2278">
        <f>IF(AND($AA2278="Yes",$AB2278="Yes"),1,"")</f>
      </c>
      <c r="AD2278">
        <f>IF(OR($Y2278="",$Z2278=""),"",IF(INDEX($C$2:$C$2000,$Y2278)=INDEX($C$2:$C$2000,$Z2278),0,1))</f>
      </c>
      <c r="AE2278">
        <f>IF($AC2278&lt;&gt;1,"",IF(AND(INDEX($AG$2:$AG$2000,$Y2278)=1,INDEX($AG$2:$AG$2000,$Z2278)=1),1,""))</f>
      </c>
      <c r="BF2278">
        <f>IF($Z2278="","",INDEX($AO$2:$AO$2000,$Z2278))</f>
      </c>
      <c r="BG2278">
        <f>IF($Z2278="","",INDEX($AP$2:$AP$2000,$Z2278))</f>
      </c>
      <c r="BH2278">
        <f>IF($Z2278="","",INDEX($AQ$2:$AQ$2000,$Z2278))</f>
      </c>
      <c r="BI2278">
        <f>IF($Z2278="","",INDEX($AR$2:$AR$2000,$Z2278))</f>
      </c>
      <c r="BJ2278">
        <f>IF($Z2278="","",INDEX($AS$2:$AS$2000,$Z2278))</f>
      </c>
      <c r="BK2278">
        <f>IF($Z2278="","",INDEX($AT$2:$AT$2000,$Z2278))</f>
      </c>
      <c r="BL2278">
        <f>IF($Z2278="","",INDEX($AU$2:$AU$2000,$Z2278))</f>
      </c>
      <c r="BM2278">
        <f>IF($Z2278="","",INDEX($AV$2:$AV$2000,$Z2278))</f>
      </c>
      <c r="BN2278">
        <f>IF($Z2278="","",INDEX($AW$2:$AW$2000,$Z2278))</f>
      </c>
      <c r="BO2278">
        <f>IF($Z2278="","",INDEX($AX$2:$AX$2000,$Z2278))</f>
      </c>
      <c r="BP2278">
        <f>IF($Z2278="","",INDEX($AY$2:$AY$2000,$Z2278))</f>
      </c>
      <c r="BQ2278">
        <f>IF($Z2278="","",INDEX($AZ$2:$AZ$2000,$Z2278))</f>
      </c>
      <c r="BR2278">
        <f>IF($Z2278="","",INDEX($BA$2:$BA$2000,$Z2278))</f>
      </c>
      <c r="BS2278">
        <f>IF($Z2278="","",INDEX($BB$2:$BB$2000,$Z2278))</f>
      </c>
      <c r="BT2278">
        <f>IF($Z2278="","",INDEX($BC$2:$BC$2000,$Z2278))</f>
      </c>
      <c r="BY2278" t="str">
        <f>IF($Y2278="","",INDEX($AH$2:$AH$2000,$Y2278)&amp;"")</f>
      </c>
      <c r="BZ2278" t="str">
        <f>IF($Z2278="","",INDEX($AH$2:$AH$2000,$Z2278)&amp;"")</f>
      </c>
      <c r="CA2278">
        <f>IF($Y2278="","",INDEX($BV$2:$BV$2000,$Y2278))</f>
      </c>
      <c r="CB2278">
        <f>IF($Z2278="","",INDEX($BV$2:$BV$2000,$Z2278))</f>
      </c>
    </row>
    <row r="2279">
      <c r="T2279">
        <f>IF($Y2279="","",INDEX($B$2:$B$2000,$Y2279))</f>
      </c>
      <c r="U2279">
        <f>IF($Z2279="","",INDEX($B$2:$B$2000,$Z2279))</f>
      </c>
      <c r="V2279">
        <f>IF(OR($T2279="",$U2279=""),"",$U2279-$T2279)</f>
      </c>
      <c r="W2279" t="str">
        <f>IF(TRIM(INDEX(connections!$A:$A,ROW()))="","",TRIM(INDEX(connections!$A:$A,ROW())))</f>
      </c>
      <c r="X2279" t="str">
        <f>IF($W2279="","",TRIM(INDEX(connections!$B:$B,ROW())))</f>
      </c>
      <c r="Y2279">
        <f>IF($W2279="","",IFERROR(MATCH($W2279,$A$2:$A$2000,0),""))</f>
      </c>
      <c r="Z2279">
        <f>IF($X2279="","",IFERROR(MATCH($X2279,$A$2:$A$2000,0),""))</f>
      </c>
      <c r="AA2279" t="str">
        <f>IF($Y2279="","",INDEX($P$2:$P$2000,$Y2279))</f>
      </c>
      <c r="AB2279" t="str">
        <f>IF($Z2279="","",INDEX($P$2:$P$2000,$Z2279))</f>
      </c>
      <c r="AC2279">
        <f>IF(AND($AA2279="Yes",$AB2279="Yes"),1,"")</f>
      </c>
      <c r="AD2279">
        <f>IF(OR($Y2279="",$Z2279=""),"",IF(INDEX($C$2:$C$2000,$Y2279)=INDEX($C$2:$C$2000,$Z2279),0,1))</f>
      </c>
      <c r="AE2279">
        <f>IF($AC2279&lt;&gt;1,"",IF(AND(INDEX($AG$2:$AG$2000,$Y2279)=1,INDEX($AG$2:$AG$2000,$Z2279)=1),1,""))</f>
      </c>
      <c r="BF2279">
        <f>IF($Z2279="","",INDEX($AO$2:$AO$2000,$Z2279))</f>
      </c>
      <c r="BG2279">
        <f>IF($Z2279="","",INDEX($AP$2:$AP$2000,$Z2279))</f>
      </c>
      <c r="BH2279">
        <f>IF($Z2279="","",INDEX($AQ$2:$AQ$2000,$Z2279))</f>
      </c>
      <c r="BI2279">
        <f>IF($Z2279="","",INDEX($AR$2:$AR$2000,$Z2279))</f>
      </c>
      <c r="BJ2279">
        <f>IF($Z2279="","",INDEX($AS$2:$AS$2000,$Z2279))</f>
      </c>
      <c r="BK2279">
        <f>IF($Z2279="","",INDEX($AT$2:$AT$2000,$Z2279))</f>
      </c>
      <c r="BL2279">
        <f>IF($Z2279="","",INDEX($AU$2:$AU$2000,$Z2279))</f>
      </c>
      <c r="BM2279">
        <f>IF($Z2279="","",INDEX($AV$2:$AV$2000,$Z2279))</f>
      </c>
      <c r="BN2279">
        <f>IF($Z2279="","",INDEX($AW$2:$AW$2000,$Z2279))</f>
      </c>
      <c r="BO2279">
        <f>IF($Z2279="","",INDEX($AX$2:$AX$2000,$Z2279))</f>
      </c>
      <c r="BP2279">
        <f>IF($Z2279="","",INDEX($AY$2:$AY$2000,$Z2279))</f>
      </c>
      <c r="BQ2279">
        <f>IF($Z2279="","",INDEX($AZ$2:$AZ$2000,$Z2279))</f>
      </c>
      <c r="BR2279">
        <f>IF($Z2279="","",INDEX($BA$2:$BA$2000,$Z2279))</f>
      </c>
      <c r="BS2279">
        <f>IF($Z2279="","",INDEX($BB$2:$BB$2000,$Z2279))</f>
      </c>
      <c r="BT2279">
        <f>IF($Z2279="","",INDEX($BC$2:$BC$2000,$Z2279))</f>
      </c>
      <c r="BY2279" t="str">
        <f>IF($Y2279="","",INDEX($AH$2:$AH$2000,$Y2279)&amp;"")</f>
      </c>
      <c r="BZ2279" t="str">
        <f>IF($Z2279="","",INDEX($AH$2:$AH$2000,$Z2279)&amp;"")</f>
      </c>
      <c r="CA2279">
        <f>IF($Y2279="","",INDEX($BV$2:$BV$2000,$Y2279))</f>
      </c>
      <c r="CB2279">
        <f>IF($Z2279="","",INDEX($BV$2:$BV$2000,$Z2279))</f>
      </c>
    </row>
    <row r="2280">
      <c r="T2280">
        <f>IF($Y2280="","",INDEX($B$2:$B$2000,$Y2280))</f>
      </c>
      <c r="U2280">
        <f>IF($Z2280="","",INDEX($B$2:$B$2000,$Z2280))</f>
      </c>
      <c r="V2280">
        <f>IF(OR($T2280="",$U2280=""),"",$U2280-$T2280)</f>
      </c>
      <c r="W2280" t="str">
        <f>IF(TRIM(INDEX(connections!$A:$A,ROW()))="","",TRIM(INDEX(connections!$A:$A,ROW())))</f>
      </c>
      <c r="X2280" t="str">
        <f>IF($W2280="","",TRIM(INDEX(connections!$B:$B,ROW())))</f>
      </c>
      <c r="Y2280">
        <f>IF($W2280="","",IFERROR(MATCH($W2280,$A$2:$A$2000,0),""))</f>
      </c>
      <c r="Z2280">
        <f>IF($X2280="","",IFERROR(MATCH($X2280,$A$2:$A$2000,0),""))</f>
      </c>
      <c r="AA2280" t="str">
        <f>IF($Y2280="","",INDEX($P$2:$P$2000,$Y2280))</f>
      </c>
      <c r="AB2280" t="str">
        <f>IF($Z2280="","",INDEX($P$2:$P$2000,$Z2280))</f>
      </c>
      <c r="AC2280">
        <f>IF(AND($AA2280="Yes",$AB2280="Yes"),1,"")</f>
      </c>
      <c r="AD2280">
        <f>IF(OR($Y2280="",$Z2280=""),"",IF(INDEX($C$2:$C$2000,$Y2280)=INDEX($C$2:$C$2000,$Z2280),0,1))</f>
      </c>
      <c r="AE2280">
        <f>IF($AC2280&lt;&gt;1,"",IF(AND(INDEX($AG$2:$AG$2000,$Y2280)=1,INDEX($AG$2:$AG$2000,$Z2280)=1),1,""))</f>
      </c>
      <c r="BF2280">
        <f>IF($Z2280="","",INDEX($AO$2:$AO$2000,$Z2280))</f>
      </c>
      <c r="BG2280">
        <f>IF($Z2280="","",INDEX($AP$2:$AP$2000,$Z2280))</f>
      </c>
      <c r="BH2280">
        <f>IF($Z2280="","",INDEX($AQ$2:$AQ$2000,$Z2280))</f>
      </c>
      <c r="BI2280">
        <f>IF($Z2280="","",INDEX($AR$2:$AR$2000,$Z2280))</f>
      </c>
      <c r="BJ2280">
        <f>IF($Z2280="","",INDEX($AS$2:$AS$2000,$Z2280))</f>
      </c>
      <c r="BK2280">
        <f>IF($Z2280="","",INDEX($AT$2:$AT$2000,$Z2280))</f>
      </c>
      <c r="BL2280">
        <f>IF($Z2280="","",INDEX($AU$2:$AU$2000,$Z2280))</f>
      </c>
      <c r="BM2280">
        <f>IF($Z2280="","",INDEX($AV$2:$AV$2000,$Z2280))</f>
      </c>
      <c r="BN2280">
        <f>IF($Z2280="","",INDEX($AW$2:$AW$2000,$Z2280))</f>
      </c>
      <c r="BO2280">
        <f>IF($Z2280="","",INDEX($AX$2:$AX$2000,$Z2280))</f>
      </c>
      <c r="BP2280">
        <f>IF($Z2280="","",INDEX($AY$2:$AY$2000,$Z2280))</f>
      </c>
      <c r="BQ2280">
        <f>IF($Z2280="","",INDEX($AZ$2:$AZ$2000,$Z2280))</f>
      </c>
      <c r="BR2280">
        <f>IF($Z2280="","",INDEX($BA$2:$BA$2000,$Z2280))</f>
      </c>
      <c r="BS2280">
        <f>IF($Z2280="","",INDEX($BB$2:$BB$2000,$Z2280))</f>
      </c>
      <c r="BT2280">
        <f>IF($Z2280="","",INDEX($BC$2:$BC$2000,$Z2280))</f>
      </c>
      <c r="BY2280" t="str">
        <f>IF($Y2280="","",INDEX($AH$2:$AH$2000,$Y2280)&amp;"")</f>
      </c>
      <c r="BZ2280" t="str">
        <f>IF($Z2280="","",INDEX($AH$2:$AH$2000,$Z2280)&amp;"")</f>
      </c>
      <c r="CA2280">
        <f>IF($Y2280="","",INDEX($BV$2:$BV$2000,$Y2280))</f>
      </c>
      <c r="CB2280">
        <f>IF($Z2280="","",INDEX($BV$2:$BV$2000,$Z2280))</f>
      </c>
    </row>
    <row r="2281">
      <c r="T2281">
        <f>IF($Y2281="","",INDEX($B$2:$B$2000,$Y2281))</f>
      </c>
      <c r="U2281">
        <f>IF($Z2281="","",INDEX($B$2:$B$2000,$Z2281))</f>
      </c>
      <c r="V2281">
        <f>IF(OR($T2281="",$U2281=""),"",$U2281-$T2281)</f>
      </c>
      <c r="W2281" t="str">
        <f>IF(TRIM(INDEX(connections!$A:$A,ROW()))="","",TRIM(INDEX(connections!$A:$A,ROW())))</f>
      </c>
      <c r="X2281" t="str">
        <f>IF($W2281="","",TRIM(INDEX(connections!$B:$B,ROW())))</f>
      </c>
      <c r="Y2281">
        <f>IF($W2281="","",IFERROR(MATCH($W2281,$A$2:$A$2000,0),""))</f>
      </c>
      <c r="Z2281">
        <f>IF($X2281="","",IFERROR(MATCH($X2281,$A$2:$A$2000,0),""))</f>
      </c>
      <c r="AA2281" t="str">
        <f>IF($Y2281="","",INDEX($P$2:$P$2000,$Y2281))</f>
      </c>
      <c r="AB2281" t="str">
        <f>IF($Z2281="","",INDEX($P$2:$P$2000,$Z2281))</f>
      </c>
      <c r="AC2281">
        <f>IF(AND($AA2281="Yes",$AB2281="Yes"),1,"")</f>
      </c>
      <c r="AD2281">
        <f>IF(OR($Y2281="",$Z2281=""),"",IF(INDEX($C$2:$C$2000,$Y2281)=INDEX($C$2:$C$2000,$Z2281),0,1))</f>
      </c>
      <c r="AE2281">
        <f>IF($AC2281&lt;&gt;1,"",IF(AND(INDEX($AG$2:$AG$2000,$Y2281)=1,INDEX($AG$2:$AG$2000,$Z2281)=1),1,""))</f>
      </c>
      <c r="BF2281">
        <f>IF($Z2281="","",INDEX($AO$2:$AO$2000,$Z2281))</f>
      </c>
      <c r="BG2281">
        <f>IF($Z2281="","",INDEX($AP$2:$AP$2000,$Z2281))</f>
      </c>
      <c r="BH2281">
        <f>IF($Z2281="","",INDEX($AQ$2:$AQ$2000,$Z2281))</f>
      </c>
      <c r="BI2281">
        <f>IF($Z2281="","",INDEX($AR$2:$AR$2000,$Z2281))</f>
      </c>
      <c r="BJ2281">
        <f>IF($Z2281="","",INDEX($AS$2:$AS$2000,$Z2281))</f>
      </c>
      <c r="BK2281">
        <f>IF($Z2281="","",INDEX($AT$2:$AT$2000,$Z2281))</f>
      </c>
      <c r="BL2281">
        <f>IF($Z2281="","",INDEX($AU$2:$AU$2000,$Z2281))</f>
      </c>
      <c r="BM2281">
        <f>IF($Z2281="","",INDEX($AV$2:$AV$2000,$Z2281))</f>
      </c>
      <c r="BN2281">
        <f>IF($Z2281="","",INDEX($AW$2:$AW$2000,$Z2281))</f>
      </c>
      <c r="BO2281">
        <f>IF($Z2281="","",INDEX($AX$2:$AX$2000,$Z2281))</f>
      </c>
      <c r="BP2281">
        <f>IF($Z2281="","",INDEX($AY$2:$AY$2000,$Z2281))</f>
      </c>
      <c r="BQ2281">
        <f>IF($Z2281="","",INDEX($AZ$2:$AZ$2000,$Z2281))</f>
      </c>
      <c r="BR2281">
        <f>IF($Z2281="","",INDEX($BA$2:$BA$2000,$Z2281))</f>
      </c>
      <c r="BS2281">
        <f>IF($Z2281="","",INDEX($BB$2:$BB$2000,$Z2281))</f>
      </c>
      <c r="BT2281">
        <f>IF($Z2281="","",INDEX($BC$2:$BC$2000,$Z2281))</f>
      </c>
      <c r="BY2281" t="str">
        <f>IF($Y2281="","",INDEX($AH$2:$AH$2000,$Y2281)&amp;"")</f>
      </c>
      <c r="BZ2281" t="str">
        <f>IF($Z2281="","",INDEX($AH$2:$AH$2000,$Z2281)&amp;"")</f>
      </c>
      <c r="CA2281">
        <f>IF($Y2281="","",INDEX($BV$2:$BV$2000,$Y2281))</f>
      </c>
      <c r="CB2281">
        <f>IF($Z2281="","",INDEX($BV$2:$BV$2000,$Z2281))</f>
      </c>
    </row>
    <row r="2282">
      <c r="T2282">
        <f>IF($Y2282="","",INDEX($B$2:$B$2000,$Y2282))</f>
      </c>
      <c r="U2282">
        <f>IF($Z2282="","",INDEX($B$2:$B$2000,$Z2282))</f>
      </c>
      <c r="V2282">
        <f>IF(OR($T2282="",$U2282=""),"",$U2282-$T2282)</f>
      </c>
      <c r="W2282" t="str">
        <f>IF(TRIM(INDEX(connections!$A:$A,ROW()))="","",TRIM(INDEX(connections!$A:$A,ROW())))</f>
      </c>
      <c r="X2282" t="str">
        <f>IF($W2282="","",TRIM(INDEX(connections!$B:$B,ROW())))</f>
      </c>
      <c r="Y2282">
        <f>IF($W2282="","",IFERROR(MATCH($W2282,$A$2:$A$2000,0),""))</f>
      </c>
      <c r="Z2282">
        <f>IF($X2282="","",IFERROR(MATCH($X2282,$A$2:$A$2000,0),""))</f>
      </c>
      <c r="AA2282" t="str">
        <f>IF($Y2282="","",INDEX($P$2:$P$2000,$Y2282))</f>
      </c>
      <c r="AB2282" t="str">
        <f>IF($Z2282="","",INDEX($P$2:$P$2000,$Z2282))</f>
      </c>
      <c r="AC2282">
        <f>IF(AND($AA2282="Yes",$AB2282="Yes"),1,"")</f>
      </c>
      <c r="AD2282">
        <f>IF(OR($Y2282="",$Z2282=""),"",IF(INDEX($C$2:$C$2000,$Y2282)=INDEX($C$2:$C$2000,$Z2282),0,1))</f>
      </c>
      <c r="AE2282">
        <f>IF($AC2282&lt;&gt;1,"",IF(AND(INDEX($AG$2:$AG$2000,$Y2282)=1,INDEX($AG$2:$AG$2000,$Z2282)=1),1,""))</f>
      </c>
      <c r="BF2282">
        <f>IF($Z2282="","",INDEX($AO$2:$AO$2000,$Z2282))</f>
      </c>
      <c r="BG2282">
        <f>IF($Z2282="","",INDEX($AP$2:$AP$2000,$Z2282))</f>
      </c>
      <c r="BH2282">
        <f>IF($Z2282="","",INDEX($AQ$2:$AQ$2000,$Z2282))</f>
      </c>
      <c r="BI2282">
        <f>IF($Z2282="","",INDEX($AR$2:$AR$2000,$Z2282))</f>
      </c>
      <c r="BJ2282">
        <f>IF($Z2282="","",INDEX($AS$2:$AS$2000,$Z2282))</f>
      </c>
      <c r="BK2282">
        <f>IF($Z2282="","",INDEX($AT$2:$AT$2000,$Z2282))</f>
      </c>
      <c r="BL2282">
        <f>IF($Z2282="","",INDEX($AU$2:$AU$2000,$Z2282))</f>
      </c>
      <c r="BM2282">
        <f>IF($Z2282="","",INDEX($AV$2:$AV$2000,$Z2282))</f>
      </c>
      <c r="BN2282">
        <f>IF($Z2282="","",INDEX($AW$2:$AW$2000,$Z2282))</f>
      </c>
      <c r="BO2282">
        <f>IF($Z2282="","",INDEX($AX$2:$AX$2000,$Z2282))</f>
      </c>
      <c r="BP2282">
        <f>IF($Z2282="","",INDEX($AY$2:$AY$2000,$Z2282))</f>
      </c>
      <c r="BQ2282">
        <f>IF($Z2282="","",INDEX($AZ$2:$AZ$2000,$Z2282))</f>
      </c>
      <c r="BR2282">
        <f>IF($Z2282="","",INDEX($BA$2:$BA$2000,$Z2282))</f>
      </c>
      <c r="BS2282">
        <f>IF($Z2282="","",INDEX($BB$2:$BB$2000,$Z2282))</f>
      </c>
      <c r="BT2282">
        <f>IF($Z2282="","",INDEX($BC$2:$BC$2000,$Z2282))</f>
      </c>
      <c r="BY2282" t="str">
        <f>IF($Y2282="","",INDEX($AH$2:$AH$2000,$Y2282)&amp;"")</f>
      </c>
      <c r="BZ2282" t="str">
        <f>IF($Z2282="","",INDEX($AH$2:$AH$2000,$Z2282)&amp;"")</f>
      </c>
      <c r="CA2282">
        <f>IF($Y2282="","",INDEX($BV$2:$BV$2000,$Y2282))</f>
      </c>
      <c r="CB2282">
        <f>IF($Z2282="","",INDEX($BV$2:$BV$2000,$Z2282))</f>
      </c>
    </row>
    <row r="2283">
      <c r="T2283">
        <f>IF($Y2283="","",INDEX($B$2:$B$2000,$Y2283))</f>
      </c>
      <c r="U2283">
        <f>IF($Z2283="","",INDEX($B$2:$B$2000,$Z2283))</f>
      </c>
      <c r="V2283">
        <f>IF(OR($T2283="",$U2283=""),"",$U2283-$T2283)</f>
      </c>
      <c r="W2283" t="str">
        <f>IF(TRIM(INDEX(connections!$A:$A,ROW()))="","",TRIM(INDEX(connections!$A:$A,ROW())))</f>
      </c>
      <c r="X2283" t="str">
        <f>IF($W2283="","",TRIM(INDEX(connections!$B:$B,ROW())))</f>
      </c>
      <c r="Y2283">
        <f>IF($W2283="","",IFERROR(MATCH($W2283,$A$2:$A$2000,0),""))</f>
      </c>
      <c r="Z2283">
        <f>IF($X2283="","",IFERROR(MATCH($X2283,$A$2:$A$2000,0),""))</f>
      </c>
      <c r="AA2283" t="str">
        <f>IF($Y2283="","",INDEX($P$2:$P$2000,$Y2283))</f>
      </c>
      <c r="AB2283" t="str">
        <f>IF($Z2283="","",INDEX($P$2:$P$2000,$Z2283))</f>
      </c>
      <c r="AC2283">
        <f>IF(AND($AA2283="Yes",$AB2283="Yes"),1,"")</f>
      </c>
      <c r="AD2283">
        <f>IF(OR($Y2283="",$Z2283=""),"",IF(INDEX($C$2:$C$2000,$Y2283)=INDEX($C$2:$C$2000,$Z2283),0,1))</f>
      </c>
      <c r="AE2283">
        <f>IF($AC2283&lt;&gt;1,"",IF(AND(INDEX($AG$2:$AG$2000,$Y2283)=1,INDEX($AG$2:$AG$2000,$Z2283)=1),1,""))</f>
      </c>
      <c r="BF2283">
        <f>IF($Z2283="","",INDEX($AO$2:$AO$2000,$Z2283))</f>
      </c>
      <c r="BG2283">
        <f>IF($Z2283="","",INDEX($AP$2:$AP$2000,$Z2283))</f>
      </c>
      <c r="BH2283">
        <f>IF($Z2283="","",INDEX($AQ$2:$AQ$2000,$Z2283))</f>
      </c>
      <c r="BI2283">
        <f>IF($Z2283="","",INDEX($AR$2:$AR$2000,$Z2283))</f>
      </c>
      <c r="BJ2283">
        <f>IF($Z2283="","",INDEX($AS$2:$AS$2000,$Z2283))</f>
      </c>
      <c r="BK2283">
        <f>IF($Z2283="","",INDEX($AT$2:$AT$2000,$Z2283))</f>
      </c>
      <c r="BL2283">
        <f>IF($Z2283="","",INDEX($AU$2:$AU$2000,$Z2283))</f>
      </c>
      <c r="BM2283">
        <f>IF($Z2283="","",INDEX($AV$2:$AV$2000,$Z2283))</f>
      </c>
      <c r="BN2283">
        <f>IF($Z2283="","",INDEX($AW$2:$AW$2000,$Z2283))</f>
      </c>
      <c r="BO2283">
        <f>IF($Z2283="","",INDEX($AX$2:$AX$2000,$Z2283))</f>
      </c>
      <c r="BP2283">
        <f>IF($Z2283="","",INDEX($AY$2:$AY$2000,$Z2283))</f>
      </c>
      <c r="BQ2283">
        <f>IF($Z2283="","",INDEX($AZ$2:$AZ$2000,$Z2283))</f>
      </c>
      <c r="BR2283">
        <f>IF($Z2283="","",INDEX($BA$2:$BA$2000,$Z2283))</f>
      </c>
      <c r="BS2283">
        <f>IF($Z2283="","",INDEX($BB$2:$BB$2000,$Z2283))</f>
      </c>
      <c r="BT2283">
        <f>IF($Z2283="","",INDEX($BC$2:$BC$2000,$Z2283))</f>
      </c>
      <c r="BY2283" t="str">
        <f>IF($Y2283="","",INDEX($AH$2:$AH$2000,$Y2283)&amp;"")</f>
      </c>
      <c r="BZ2283" t="str">
        <f>IF($Z2283="","",INDEX($AH$2:$AH$2000,$Z2283)&amp;"")</f>
      </c>
      <c r="CA2283">
        <f>IF($Y2283="","",INDEX($BV$2:$BV$2000,$Y2283))</f>
      </c>
      <c r="CB2283">
        <f>IF($Z2283="","",INDEX($BV$2:$BV$2000,$Z2283))</f>
      </c>
    </row>
    <row r="2284">
      <c r="T2284">
        <f>IF($Y2284="","",INDEX($B$2:$B$2000,$Y2284))</f>
      </c>
      <c r="U2284">
        <f>IF($Z2284="","",INDEX($B$2:$B$2000,$Z2284))</f>
      </c>
      <c r="V2284">
        <f>IF(OR($T2284="",$U2284=""),"",$U2284-$T2284)</f>
      </c>
      <c r="W2284" t="str">
        <f>IF(TRIM(INDEX(connections!$A:$A,ROW()))="","",TRIM(INDEX(connections!$A:$A,ROW())))</f>
      </c>
      <c r="X2284" t="str">
        <f>IF($W2284="","",TRIM(INDEX(connections!$B:$B,ROW())))</f>
      </c>
      <c r="Y2284">
        <f>IF($W2284="","",IFERROR(MATCH($W2284,$A$2:$A$2000,0),""))</f>
      </c>
      <c r="Z2284">
        <f>IF($X2284="","",IFERROR(MATCH($X2284,$A$2:$A$2000,0),""))</f>
      </c>
      <c r="AA2284" t="str">
        <f>IF($Y2284="","",INDEX($P$2:$P$2000,$Y2284))</f>
      </c>
      <c r="AB2284" t="str">
        <f>IF($Z2284="","",INDEX($P$2:$P$2000,$Z2284))</f>
      </c>
      <c r="AC2284">
        <f>IF(AND($AA2284="Yes",$AB2284="Yes"),1,"")</f>
      </c>
      <c r="AD2284">
        <f>IF(OR($Y2284="",$Z2284=""),"",IF(INDEX($C$2:$C$2000,$Y2284)=INDEX($C$2:$C$2000,$Z2284),0,1))</f>
      </c>
      <c r="AE2284">
        <f>IF($AC2284&lt;&gt;1,"",IF(AND(INDEX($AG$2:$AG$2000,$Y2284)=1,INDEX($AG$2:$AG$2000,$Z2284)=1),1,""))</f>
      </c>
      <c r="BF2284">
        <f>IF($Z2284="","",INDEX($AO$2:$AO$2000,$Z2284))</f>
      </c>
      <c r="BG2284">
        <f>IF($Z2284="","",INDEX($AP$2:$AP$2000,$Z2284))</f>
      </c>
      <c r="BH2284">
        <f>IF($Z2284="","",INDEX($AQ$2:$AQ$2000,$Z2284))</f>
      </c>
      <c r="BI2284">
        <f>IF($Z2284="","",INDEX($AR$2:$AR$2000,$Z2284))</f>
      </c>
      <c r="BJ2284">
        <f>IF($Z2284="","",INDEX($AS$2:$AS$2000,$Z2284))</f>
      </c>
      <c r="BK2284">
        <f>IF($Z2284="","",INDEX($AT$2:$AT$2000,$Z2284))</f>
      </c>
      <c r="BL2284">
        <f>IF($Z2284="","",INDEX($AU$2:$AU$2000,$Z2284))</f>
      </c>
      <c r="BM2284">
        <f>IF($Z2284="","",INDEX($AV$2:$AV$2000,$Z2284))</f>
      </c>
      <c r="BN2284">
        <f>IF($Z2284="","",INDEX($AW$2:$AW$2000,$Z2284))</f>
      </c>
      <c r="BO2284">
        <f>IF($Z2284="","",INDEX($AX$2:$AX$2000,$Z2284))</f>
      </c>
      <c r="BP2284">
        <f>IF($Z2284="","",INDEX($AY$2:$AY$2000,$Z2284))</f>
      </c>
      <c r="BQ2284">
        <f>IF($Z2284="","",INDEX($AZ$2:$AZ$2000,$Z2284))</f>
      </c>
      <c r="BR2284">
        <f>IF($Z2284="","",INDEX($BA$2:$BA$2000,$Z2284))</f>
      </c>
      <c r="BS2284">
        <f>IF($Z2284="","",INDEX($BB$2:$BB$2000,$Z2284))</f>
      </c>
      <c r="BT2284">
        <f>IF($Z2284="","",INDEX($BC$2:$BC$2000,$Z2284))</f>
      </c>
      <c r="BY2284" t="str">
        <f>IF($Y2284="","",INDEX($AH$2:$AH$2000,$Y2284)&amp;"")</f>
      </c>
      <c r="BZ2284" t="str">
        <f>IF($Z2284="","",INDEX($AH$2:$AH$2000,$Z2284)&amp;"")</f>
      </c>
      <c r="CA2284">
        <f>IF($Y2284="","",INDEX($BV$2:$BV$2000,$Y2284))</f>
      </c>
      <c r="CB2284">
        <f>IF($Z2284="","",INDEX($BV$2:$BV$2000,$Z2284))</f>
      </c>
    </row>
    <row r="2285">
      <c r="T2285">
        <f>IF($Y2285="","",INDEX($B$2:$B$2000,$Y2285))</f>
      </c>
      <c r="U2285">
        <f>IF($Z2285="","",INDEX($B$2:$B$2000,$Z2285))</f>
      </c>
      <c r="V2285">
        <f>IF(OR($T2285="",$U2285=""),"",$U2285-$T2285)</f>
      </c>
      <c r="W2285" t="str">
        <f>IF(TRIM(INDEX(connections!$A:$A,ROW()))="","",TRIM(INDEX(connections!$A:$A,ROW())))</f>
      </c>
      <c r="X2285" t="str">
        <f>IF($W2285="","",TRIM(INDEX(connections!$B:$B,ROW())))</f>
      </c>
      <c r="Y2285">
        <f>IF($W2285="","",IFERROR(MATCH($W2285,$A$2:$A$2000,0),""))</f>
      </c>
      <c r="Z2285">
        <f>IF($X2285="","",IFERROR(MATCH($X2285,$A$2:$A$2000,0),""))</f>
      </c>
      <c r="AA2285" t="str">
        <f>IF($Y2285="","",INDEX($P$2:$P$2000,$Y2285))</f>
      </c>
      <c r="AB2285" t="str">
        <f>IF($Z2285="","",INDEX($P$2:$P$2000,$Z2285))</f>
      </c>
      <c r="AC2285">
        <f>IF(AND($AA2285="Yes",$AB2285="Yes"),1,"")</f>
      </c>
      <c r="AD2285">
        <f>IF(OR($Y2285="",$Z2285=""),"",IF(INDEX($C$2:$C$2000,$Y2285)=INDEX($C$2:$C$2000,$Z2285),0,1))</f>
      </c>
      <c r="AE2285">
        <f>IF($AC2285&lt;&gt;1,"",IF(AND(INDEX($AG$2:$AG$2000,$Y2285)=1,INDEX($AG$2:$AG$2000,$Z2285)=1),1,""))</f>
      </c>
      <c r="BF2285">
        <f>IF($Z2285="","",INDEX($AO$2:$AO$2000,$Z2285))</f>
      </c>
      <c r="BG2285">
        <f>IF($Z2285="","",INDEX($AP$2:$AP$2000,$Z2285))</f>
      </c>
      <c r="BH2285">
        <f>IF($Z2285="","",INDEX($AQ$2:$AQ$2000,$Z2285))</f>
      </c>
      <c r="BI2285">
        <f>IF($Z2285="","",INDEX($AR$2:$AR$2000,$Z2285))</f>
      </c>
      <c r="BJ2285">
        <f>IF($Z2285="","",INDEX($AS$2:$AS$2000,$Z2285))</f>
      </c>
      <c r="BK2285">
        <f>IF($Z2285="","",INDEX($AT$2:$AT$2000,$Z2285))</f>
      </c>
      <c r="BL2285">
        <f>IF($Z2285="","",INDEX($AU$2:$AU$2000,$Z2285))</f>
      </c>
      <c r="BM2285">
        <f>IF($Z2285="","",INDEX($AV$2:$AV$2000,$Z2285))</f>
      </c>
      <c r="BN2285">
        <f>IF($Z2285="","",INDEX($AW$2:$AW$2000,$Z2285))</f>
      </c>
      <c r="BO2285">
        <f>IF($Z2285="","",INDEX($AX$2:$AX$2000,$Z2285))</f>
      </c>
      <c r="BP2285">
        <f>IF($Z2285="","",INDEX($AY$2:$AY$2000,$Z2285))</f>
      </c>
      <c r="BQ2285">
        <f>IF($Z2285="","",INDEX($AZ$2:$AZ$2000,$Z2285))</f>
      </c>
      <c r="BR2285">
        <f>IF($Z2285="","",INDEX($BA$2:$BA$2000,$Z2285))</f>
      </c>
      <c r="BS2285">
        <f>IF($Z2285="","",INDEX($BB$2:$BB$2000,$Z2285))</f>
      </c>
      <c r="BT2285">
        <f>IF($Z2285="","",INDEX($BC$2:$BC$2000,$Z2285))</f>
      </c>
      <c r="BY2285" t="str">
        <f>IF($Y2285="","",INDEX($AH$2:$AH$2000,$Y2285)&amp;"")</f>
      </c>
      <c r="BZ2285" t="str">
        <f>IF($Z2285="","",INDEX($AH$2:$AH$2000,$Z2285)&amp;"")</f>
      </c>
      <c r="CA2285">
        <f>IF($Y2285="","",INDEX($BV$2:$BV$2000,$Y2285))</f>
      </c>
      <c r="CB2285">
        <f>IF($Z2285="","",INDEX($BV$2:$BV$2000,$Z2285))</f>
      </c>
    </row>
    <row r="2286">
      <c r="T2286">
        <f>IF($Y2286="","",INDEX($B$2:$B$2000,$Y2286))</f>
      </c>
      <c r="U2286">
        <f>IF($Z2286="","",INDEX($B$2:$B$2000,$Z2286))</f>
      </c>
      <c r="V2286">
        <f>IF(OR($T2286="",$U2286=""),"",$U2286-$T2286)</f>
      </c>
      <c r="W2286" t="str">
        <f>IF(TRIM(INDEX(connections!$A:$A,ROW()))="","",TRIM(INDEX(connections!$A:$A,ROW())))</f>
      </c>
      <c r="X2286" t="str">
        <f>IF($W2286="","",TRIM(INDEX(connections!$B:$B,ROW())))</f>
      </c>
      <c r="Y2286">
        <f>IF($W2286="","",IFERROR(MATCH($W2286,$A$2:$A$2000,0),""))</f>
      </c>
      <c r="Z2286">
        <f>IF($X2286="","",IFERROR(MATCH($X2286,$A$2:$A$2000,0),""))</f>
      </c>
      <c r="AA2286" t="str">
        <f>IF($Y2286="","",INDEX($P$2:$P$2000,$Y2286))</f>
      </c>
      <c r="AB2286" t="str">
        <f>IF($Z2286="","",INDEX($P$2:$P$2000,$Z2286))</f>
      </c>
      <c r="AC2286">
        <f>IF(AND($AA2286="Yes",$AB2286="Yes"),1,"")</f>
      </c>
      <c r="AD2286">
        <f>IF(OR($Y2286="",$Z2286=""),"",IF(INDEX($C$2:$C$2000,$Y2286)=INDEX($C$2:$C$2000,$Z2286),0,1))</f>
      </c>
      <c r="AE2286">
        <f>IF($AC2286&lt;&gt;1,"",IF(AND(INDEX($AG$2:$AG$2000,$Y2286)=1,INDEX($AG$2:$AG$2000,$Z2286)=1),1,""))</f>
      </c>
      <c r="BF2286">
        <f>IF($Z2286="","",INDEX($AO$2:$AO$2000,$Z2286))</f>
      </c>
      <c r="BG2286">
        <f>IF($Z2286="","",INDEX($AP$2:$AP$2000,$Z2286))</f>
      </c>
      <c r="BH2286">
        <f>IF($Z2286="","",INDEX($AQ$2:$AQ$2000,$Z2286))</f>
      </c>
      <c r="BI2286">
        <f>IF($Z2286="","",INDEX($AR$2:$AR$2000,$Z2286))</f>
      </c>
      <c r="BJ2286">
        <f>IF($Z2286="","",INDEX($AS$2:$AS$2000,$Z2286))</f>
      </c>
      <c r="BK2286">
        <f>IF($Z2286="","",INDEX($AT$2:$AT$2000,$Z2286))</f>
      </c>
      <c r="BL2286">
        <f>IF($Z2286="","",INDEX($AU$2:$AU$2000,$Z2286))</f>
      </c>
      <c r="BM2286">
        <f>IF($Z2286="","",INDEX($AV$2:$AV$2000,$Z2286))</f>
      </c>
      <c r="BN2286">
        <f>IF($Z2286="","",INDEX($AW$2:$AW$2000,$Z2286))</f>
      </c>
      <c r="BO2286">
        <f>IF($Z2286="","",INDEX($AX$2:$AX$2000,$Z2286))</f>
      </c>
      <c r="BP2286">
        <f>IF($Z2286="","",INDEX($AY$2:$AY$2000,$Z2286))</f>
      </c>
      <c r="BQ2286">
        <f>IF($Z2286="","",INDEX($AZ$2:$AZ$2000,$Z2286))</f>
      </c>
      <c r="BR2286">
        <f>IF($Z2286="","",INDEX($BA$2:$BA$2000,$Z2286))</f>
      </c>
      <c r="BS2286">
        <f>IF($Z2286="","",INDEX($BB$2:$BB$2000,$Z2286))</f>
      </c>
      <c r="BT2286">
        <f>IF($Z2286="","",INDEX($BC$2:$BC$2000,$Z2286))</f>
      </c>
      <c r="BY2286" t="str">
        <f>IF($Y2286="","",INDEX($AH$2:$AH$2000,$Y2286)&amp;"")</f>
      </c>
      <c r="BZ2286" t="str">
        <f>IF($Z2286="","",INDEX($AH$2:$AH$2000,$Z2286)&amp;"")</f>
      </c>
      <c r="CA2286">
        <f>IF($Y2286="","",INDEX($BV$2:$BV$2000,$Y2286))</f>
      </c>
      <c r="CB2286">
        <f>IF($Z2286="","",INDEX($BV$2:$BV$2000,$Z2286))</f>
      </c>
    </row>
    <row r="2287">
      <c r="T2287">
        <f>IF($Y2287="","",INDEX($B$2:$B$2000,$Y2287))</f>
      </c>
      <c r="U2287">
        <f>IF($Z2287="","",INDEX($B$2:$B$2000,$Z2287))</f>
      </c>
      <c r="V2287">
        <f>IF(OR($T2287="",$U2287=""),"",$U2287-$T2287)</f>
      </c>
      <c r="W2287" t="str">
        <f>IF(TRIM(INDEX(connections!$A:$A,ROW()))="","",TRIM(INDEX(connections!$A:$A,ROW())))</f>
      </c>
      <c r="X2287" t="str">
        <f>IF($W2287="","",TRIM(INDEX(connections!$B:$B,ROW())))</f>
      </c>
      <c r="Y2287">
        <f>IF($W2287="","",IFERROR(MATCH($W2287,$A$2:$A$2000,0),""))</f>
      </c>
      <c r="Z2287">
        <f>IF($X2287="","",IFERROR(MATCH($X2287,$A$2:$A$2000,0),""))</f>
      </c>
      <c r="AA2287" t="str">
        <f>IF($Y2287="","",INDEX($P$2:$P$2000,$Y2287))</f>
      </c>
      <c r="AB2287" t="str">
        <f>IF($Z2287="","",INDEX($P$2:$P$2000,$Z2287))</f>
      </c>
      <c r="AC2287">
        <f>IF(AND($AA2287="Yes",$AB2287="Yes"),1,"")</f>
      </c>
      <c r="AD2287">
        <f>IF(OR($Y2287="",$Z2287=""),"",IF(INDEX($C$2:$C$2000,$Y2287)=INDEX($C$2:$C$2000,$Z2287),0,1))</f>
      </c>
      <c r="AE2287">
        <f>IF($AC2287&lt;&gt;1,"",IF(AND(INDEX($AG$2:$AG$2000,$Y2287)=1,INDEX($AG$2:$AG$2000,$Z2287)=1),1,""))</f>
      </c>
      <c r="BF2287">
        <f>IF($Z2287="","",INDEX($AO$2:$AO$2000,$Z2287))</f>
      </c>
      <c r="BG2287">
        <f>IF($Z2287="","",INDEX($AP$2:$AP$2000,$Z2287))</f>
      </c>
      <c r="BH2287">
        <f>IF($Z2287="","",INDEX($AQ$2:$AQ$2000,$Z2287))</f>
      </c>
      <c r="BI2287">
        <f>IF($Z2287="","",INDEX($AR$2:$AR$2000,$Z2287))</f>
      </c>
      <c r="BJ2287">
        <f>IF($Z2287="","",INDEX($AS$2:$AS$2000,$Z2287))</f>
      </c>
      <c r="BK2287">
        <f>IF($Z2287="","",INDEX($AT$2:$AT$2000,$Z2287))</f>
      </c>
      <c r="BL2287">
        <f>IF($Z2287="","",INDEX($AU$2:$AU$2000,$Z2287))</f>
      </c>
      <c r="BM2287">
        <f>IF($Z2287="","",INDEX($AV$2:$AV$2000,$Z2287))</f>
      </c>
      <c r="BN2287">
        <f>IF($Z2287="","",INDEX($AW$2:$AW$2000,$Z2287))</f>
      </c>
      <c r="BO2287">
        <f>IF($Z2287="","",INDEX($AX$2:$AX$2000,$Z2287))</f>
      </c>
      <c r="BP2287">
        <f>IF($Z2287="","",INDEX($AY$2:$AY$2000,$Z2287))</f>
      </c>
      <c r="BQ2287">
        <f>IF($Z2287="","",INDEX($AZ$2:$AZ$2000,$Z2287))</f>
      </c>
      <c r="BR2287">
        <f>IF($Z2287="","",INDEX($BA$2:$BA$2000,$Z2287))</f>
      </c>
      <c r="BS2287">
        <f>IF($Z2287="","",INDEX($BB$2:$BB$2000,$Z2287))</f>
      </c>
      <c r="BT2287">
        <f>IF($Z2287="","",INDEX($BC$2:$BC$2000,$Z2287))</f>
      </c>
      <c r="BY2287" t="str">
        <f>IF($Y2287="","",INDEX($AH$2:$AH$2000,$Y2287)&amp;"")</f>
      </c>
      <c r="BZ2287" t="str">
        <f>IF($Z2287="","",INDEX($AH$2:$AH$2000,$Z2287)&amp;"")</f>
      </c>
      <c r="CA2287">
        <f>IF($Y2287="","",INDEX($BV$2:$BV$2000,$Y2287))</f>
      </c>
      <c r="CB2287">
        <f>IF($Z2287="","",INDEX($BV$2:$BV$2000,$Z2287))</f>
      </c>
    </row>
    <row r="2288">
      <c r="T2288">
        <f>IF($Y2288="","",INDEX($B$2:$B$2000,$Y2288))</f>
      </c>
      <c r="U2288">
        <f>IF($Z2288="","",INDEX($B$2:$B$2000,$Z2288))</f>
      </c>
      <c r="V2288">
        <f>IF(OR($T2288="",$U2288=""),"",$U2288-$T2288)</f>
      </c>
      <c r="W2288" t="str">
        <f>IF(TRIM(INDEX(connections!$A:$A,ROW()))="","",TRIM(INDEX(connections!$A:$A,ROW())))</f>
      </c>
      <c r="X2288" t="str">
        <f>IF($W2288="","",TRIM(INDEX(connections!$B:$B,ROW())))</f>
      </c>
      <c r="Y2288">
        <f>IF($W2288="","",IFERROR(MATCH($W2288,$A$2:$A$2000,0),""))</f>
      </c>
      <c r="Z2288">
        <f>IF($X2288="","",IFERROR(MATCH($X2288,$A$2:$A$2000,0),""))</f>
      </c>
      <c r="AA2288" t="str">
        <f>IF($Y2288="","",INDEX($P$2:$P$2000,$Y2288))</f>
      </c>
      <c r="AB2288" t="str">
        <f>IF($Z2288="","",INDEX($P$2:$P$2000,$Z2288))</f>
      </c>
      <c r="AC2288">
        <f>IF(AND($AA2288="Yes",$AB2288="Yes"),1,"")</f>
      </c>
      <c r="AD2288">
        <f>IF(OR($Y2288="",$Z2288=""),"",IF(INDEX($C$2:$C$2000,$Y2288)=INDEX($C$2:$C$2000,$Z2288),0,1))</f>
      </c>
      <c r="AE2288">
        <f>IF($AC2288&lt;&gt;1,"",IF(AND(INDEX($AG$2:$AG$2000,$Y2288)=1,INDEX($AG$2:$AG$2000,$Z2288)=1),1,""))</f>
      </c>
      <c r="BF2288">
        <f>IF($Z2288="","",INDEX($AO$2:$AO$2000,$Z2288))</f>
      </c>
      <c r="BG2288">
        <f>IF($Z2288="","",INDEX($AP$2:$AP$2000,$Z2288))</f>
      </c>
      <c r="BH2288">
        <f>IF($Z2288="","",INDEX($AQ$2:$AQ$2000,$Z2288))</f>
      </c>
      <c r="BI2288">
        <f>IF($Z2288="","",INDEX($AR$2:$AR$2000,$Z2288))</f>
      </c>
      <c r="BJ2288">
        <f>IF($Z2288="","",INDEX($AS$2:$AS$2000,$Z2288))</f>
      </c>
      <c r="BK2288">
        <f>IF($Z2288="","",INDEX($AT$2:$AT$2000,$Z2288))</f>
      </c>
      <c r="BL2288">
        <f>IF($Z2288="","",INDEX($AU$2:$AU$2000,$Z2288))</f>
      </c>
      <c r="BM2288">
        <f>IF($Z2288="","",INDEX($AV$2:$AV$2000,$Z2288))</f>
      </c>
      <c r="BN2288">
        <f>IF($Z2288="","",INDEX($AW$2:$AW$2000,$Z2288))</f>
      </c>
      <c r="BO2288">
        <f>IF($Z2288="","",INDEX($AX$2:$AX$2000,$Z2288))</f>
      </c>
      <c r="BP2288">
        <f>IF($Z2288="","",INDEX($AY$2:$AY$2000,$Z2288))</f>
      </c>
      <c r="BQ2288">
        <f>IF($Z2288="","",INDEX($AZ$2:$AZ$2000,$Z2288))</f>
      </c>
      <c r="BR2288">
        <f>IF($Z2288="","",INDEX($BA$2:$BA$2000,$Z2288))</f>
      </c>
      <c r="BS2288">
        <f>IF($Z2288="","",INDEX($BB$2:$BB$2000,$Z2288))</f>
      </c>
      <c r="BT2288">
        <f>IF($Z2288="","",INDEX($BC$2:$BC$2000,$Z2288))</f>
      </c>
      <c r="BY2288" t="str">
        <f>IF($Y2288="","",INDEX($AH$2:$AH$2000,$Y2288)&amp;"")</f>
      </c>
      <c r="BZ2288" t="str">
        <f>IF($Z2288="","",INDEX($AH$2:$AH$2000,$Z2288)&amp;"")</f>
      </c>
      <c r="CA2288">
        <f>IF($Y2288="","",INDEX($BV$2:$BV$2000,$Y2288))</f>
      </c>
      <c r="CB2288">
        <f>IF($Z2288="","",INDEX($BV$2:$BV$2000,$Z2288))</f>
      </c>
    </row>
    <row r="2289">
      <c r="T2289">
        <f>IF($Y2289="","",INDEX($B$2:$B$2000,$Y2289))</f>
      </c>
      <c r="U2289">
        <f>IF($Z2289="","",INDEX($B$2:$B$2000,$Z2289))</f>
      </c>
      <c r="V2289">
        <f>IF(OR($T2289="",$U2289=""),"",$U2289-$T2289)</f>
      </c>
      <c r="W2289" t="str">
        <f>IF(TRIM(INDEX(connections!$A:$A,ROW()))="","",TRIM(INDEX(connections!$A:$A,ROW())))</f>
      </c>
      <c r="X2289" t="str">
        <f>IF($W2289="","",TRIM(INDEX(connections!$B:$B,ROW())))</f>
      </c>
      <c r="Y2289">
        <f>IF($W2289="","",IFERROR(MATCH($W2289,$A$2:$A$2000,0),""))</f>
      </c>
      <c r="Z2289">
        <f>IF($X2289="","",IFERROR(MATCH($X2289,$A$2:$A$2000,0),""))</f>
      </c>
      <c r="AA2289" t="str">
        <f>IF($Y2289="","",INDEX($P$2:$P$2000,$Y2289))</f>
      </c>
      <c r="AB2289" t="str">
        <f>IF($Z2289="","",INDEX($P$2:$P$2000,$Z2289))</f>
      </c>
      <c r="AC2289">
        <f>IF(AND($AA2289="Yes",$AB2289="Yes"),1,"")</f>
      </c>
      <c r="AD2289">
        <f>IF(OR($Y2289="",$Z2289=""),"",IF(INDEX($C$2:$C$2000,$Y2289)=INDEX($C$2:$C$2000,$Z2289),0,1))</f>
      </c>
      <c r="AE2289">
        <f>IF($AC2289&lt;&gt;1,"",IF(AND(INDEX($AG$2:$AG$2000,$Y2289)=1,INDEX($AG$2:$AG$2000,$Z2289)=1),1,""))</f>
      </c>
      <c r="BF2289">
        <f>IF($Z2289="","",INDEX($AO$2:$AO$2000,$Z2289))</f>
      </c>
      <c r="BG2289">
        <f>IF($Z2289="","",INDEX($AP$2:$AP$2000,$Z2289))</f>
      </c>
      <c r="BH2289">
        <f>IF($Z2289="","",INDEX($AQ$2:$AQ$2000,$Z2289))</f>
      </c>
      <c r="BI2289">
        <f>IF($Z2289="","",INDEX($AR$2:$AR$2000,$Z2289))</f>
      </c>
      <c r="BJ2289">
        <f>IF($Z2289="","",INDEX($AS$2:$AS$2000,$Z2289))</f>
      </c>
      <c r="BK2289">
        <f>IF($Z2289="","",INDEX($AT$2:$AT$2000,$Z2289))</f>
      </c>
      <c r="BL2289">
        <f>IF($Z2289="","",INDEX($AU$2:$AU$2000,$Z2289))</f>
      </c>
      <c r="BM2289">
        <f>IF($Z2289="","",INDEX($AV$2:$AV$2000,$Z2289))</f>
      </c>
      <c r="BN2289">
        <f>IF($Z2289="","",INDEX($AW$2:$AW$2000,$Z2289))</f>
      </c>
      <c r="BO2289">
        <f>IF($Z2289="","",INDEX($AX$2:$AX$2000,$Z2289))</f>
      </c>
      <c r="BP2289">
        <f>IF($Z2289="","",INDEX($AY$2:$AY$2000,$Z2289))</f>
      </c>
      <c r="BQ2289">
        <f>IF($Z2289="","",INDEX($AZ$2:$AZ$2000,$Z2289))</f>
      </c>
      <c r="BR2289">
        <f>IF($Z2289="","",INDEX($BA$2:$BA$2000,$Z2289))</f>
      </c>
      <c r="BS2289">
        <f>IF($Z2289="","",INDEX($BB$2:$BB$2000,$Z2289))</f>
      </c>
      <c r="BT2289">
        <f>IF($Z2289="","",INDEX($BC$2:$BC$2000,$Z2289))</f>
      </c>
      <c r="BY2289" t="str">
        <f>IF($Y2289="","",INDEX($AH$2:$AH$2000,$Y2289)&amp;"")</f>
      </c>
      <c r="BZ2289" t="str">
        <f>IF($Z2289="","",INDEX($AH$2:$AH$2000,$Z2289)&amp;"")</f>
      </c>
      <c r="CA2289">
        <f>IF($Y2289="","",INDEX($BV$2:$BV$2000,$Y2289))</f>
      </c>
      <c r="CB2289">
        <f>IF($Z2289="","",INDEX($BV$2:$BV$2000,$Z2289))</f>
      </c>
    </row>
    <row r="2290">
      <c r="T2290">
        <f>IF($Y2290="","",INDEX($B$2:$B$2000,$Y2290))</f>
      </c>
      <c r="U2290">
        <f>IF($Z2290="","",INDEX($B$2:$B$2000,$Z2290))</f>
      </c>
      <c r="V2290">
        <f>IF(OR($T2290="",$U2290=""),"",$U2290-$T2290)</f>
      </c>
      <c r="W2290" t="str">
        <f>IF(TRIM(INDEX(connections!$A:$A,ROW()))="","",TRIM(INDEX(connections!$A:$A,ROW())))</f>
      </c>
      <c r="X2290" t="str">
        <f>IF($W2290="","",TRIM(INDEX(connections!$B:$B,ROW())))</f>
      </c>
      <c r="Y2290">
        <f>IF($W2290="","",IFERROR(MATCH($W2290,$A$2:$A$2000,0),""))</f>
      </c>
      <c r="Z2290">
        <f>IF($X2290="","",IFERROR(MATCH($X2290,$A$2:$A$2000,0),""))</f>
      </c>
      <c r="AA2290" t="str">
        <f>IF($Y2290="","",INDEX($P$2:$P$2000,$Y2290))</f>
      </c>
      <c r="AB2290" t="str">
        <f>IF($Z2290="","",INDEX($P$2:$P$2000,$Z2290))</f>
      </c>
      <c r="AC2290">
        <f>IF(AND($AA2290="Yes",$AB2290="Yes"),1,"")</f>
      </c>
      <c r="AD2290">
        <f>IF(OR($Y2290="",$Z2290=""),"",IF(INDEX($C$2:$C$2000,$Y2290)=INDEX($C$2:$C$2000,$Z2290),0,1))</f>
      </c>
      <c r="AE2290">
        <f>IF($AC2290&lt;&gt;1,"",IF(AND(INDEX($AG$2:$AG$2000,$Y2290)=1,INDEX($AG$2:$AG$2000,$Z2290)=1),1,""))</f>
      </c>
      <c r="BF2290">
        <f>IF($Z2290="","",INDEX($AO$2:$AO$2000,$Z2290))</f>
      </c>
      <c r="BG2290">
        <f>IF($Z2290="","",INDEX($AP$2:$AP$2000,$Z2290))</f>
      </c>
      <c r="BH2290">
        <f>IF($Z2290="","",INDEX($AQ$2:$AQ$2000,$Z2290))</f>
      </c>
      <c r="BI2290">
        <f>IF($Z2290="","",INDEX($AR$2:$AR$2000,$Z2290))</f>
      </c>
      <c r="BJ2290">
        <f>IF($Z2290="","",INDEX($AS$2:$AS$2000,$Z2290))</f>
      </c>
      <c r="BK2290">
        <f>IF($Z2290="","",INDEX($AT$2:$AT$2000,$Z2290))</f>
      </c>
      <c r="BL2290">
        <f>IF($Z2290="","",INDEX($AU$2:$AU$2000,$Z2290))</f>
      </c>
      <c r="BM2290">
        <f>IF($Z2290="","",INDEX($AV$2:$AV$2000,$Z2290))</f>
      </c>
      <c r="BN2290">
        <f>IF($Z2290="","",INDEX($AW$2:$AW$2000,$Z2290))</f>
      </c>
      <c r="BO2290">
        <f>IF($Z2290="","",INDEX($AX$2:$AX$2000,$Z2290))</f>
      </c>
      <c r="BP2290">
        <f>IF($Z2290="","",INDEX($AY$2:$AY$2000,$Z2290))</f>
      </c>
      <c r="BQ2290">
        <f>IF($Z2290="","",INDEX($AZ$2:$AZ$2000,$Z2290))</f>
      </c>
      <c r="BR2290">
        <f>IF($Z2290="","",INDEX($BA$2:$BA$2000,$Z2290))</f>
      </c>
      <c r="BS2290">
        <f>IF($Z2290="","",INDEX($BB$2:$BB$2000,$Z2290))</f>
      </c>
      <c r="BT2290">
        <f>IF($Z2290="","",INDEX($BC$2:$BC$2000,$Z2290))</f>
      </c>
      <c r="BY2290" t="str">
        <f>IF($Y2290="","",INDEX($AH$2:$AH$2000,$Y2290)&amp;"")</f>
      </c>
      <c r="BZ2290" t="str">
        <f>IF($Z2290="","",INDEX($AH$2:$AH$2000,$Z2290)&amp;"")</f>
      </c>
      <c r="CA2290">
        <f>IF($Y2290="","",INDEX($BV$2:$BV$2000,$Y2290))</f>
      </c>
      <c r="CB2290">
        <f>IF($Z2290="","",INDEX($BV$2:$BV$2000,$Z2290))</f>
      </c>
    </row>
    <row r="2291">
      <c r="T2291">
        <f>IF($Y2291="","",INDEX($B$2:$B$2000,$Y2291))</f>
      </c>
      <c r="U2291">
        <f>IF($Z2291="","",INDEX($B$2:$B$2000,$Z2291))</f>
      </c>
      <c r="V2291">
        <f>IF(OR($T2291="",$U2291=""),"",$U2291-$T2291)</f>
      </c>
      <c r="W2291" t="str">
        <f>IF(TRIM(INDEX(connections!$A:$A,ROW()))="","",TRIM(INDEX(connections!$A:$A,ROW())))</f>
      </c>
      <c r="X2291" t="str">
        <f>IF($W2291="","",TRIM(INDEX(connections!$B:$B,ROW())))</f>
      </c>
      <c r="Y2291">
        <f>IF($W2291="","",IFERROR(MATCH($W2291,$A$2:$A$2000,0),""))</f>
      </c>
      <c r="Z2291">
        <f>IF($X2291="","",IFERROR(MATCH($X2291,$A$2:$A$2000,0),""))</f>
      </c>
      <c r="AA2291" t="str">
        <f>IF($Y2291="","",INDEX($P$2:$P$2000,$Y2291))</f>
      </c>
      <c r="AB2291" t="str">
        <f>IF($Z2291="","",INDEX($P$2:$P$2000,$Z2291))</f>
      </c>
      <c r="AC2291">
        <f>IF(AND($AA2291="Yes",$AB2291="Yes"),1,"")</f>
      </c>
      <c r="AD2291">
        <f>IF(OR($Y2291="",$Z2291=""),"",IF(INDEX($C$2:$C$2000,$Y2291)=INDEX($C$2:$C$2000,$Z2291),0,1))</f>
      </c>
      <c r="AE2291">
        <f>IF($AC2291&lt;&gt;1,"",IF(AND(INDEX($AG$2:$AG$2000,$Y2291)=1,INDEX($AG$2:$AG$2000,$Z2291)=1),1,""))</f>
      </c>
      <c r="BF2291">
        <f>IF($Z2291="","",INDEX($AO$2:$AO$2000,$Z2291))</f>
      </c>
      <c r="BG2291">
        <f>IF($Z2291="","",INDEX($AP$2:$AP$2000,$Z2291))</f>
      </c>
      <c r="BH2291">
        <f>IF($Z2291="","",INDEX($AQ$2:$AQ$2000,$Z2291))</f>
      </c>
      <c r="BI2291">
        <f>IF($Z2291="","",INDEX($AR$2:$AR$2000,$Z2291))</f>
      </c>
      <c r="BJ2291">
        <f>IF($Z2291="","",INDEX($AS$2:$AS$2000,$Z2291))</f>
      </c>
      <c r="BK2291">
        <f>IF($Z2291="","",INDEX($AT$2:$AT$2000,$Z2291))</f>
      </c>
      <c r="BL2291">
        <f>IF($Z2291="","",INDEX($AU$2:$AU$2000,$Z2291))</f>
      </c>
      <c r="BM2291">
        <f>IF($Z2291="","",INDEX($AV$2:$AV$2000,$Z2291))</f>
      </c>
      <c r="BN2291">
        <f>IF($Z2291="","",INDEX($AW$2:$AW$2000,$Z2291))</f>
      </c>
      <c r="BO2291">
        <f>IF($Z2291="","",INDEX($AX$2:$AX$2000,$Z2291))</f>
      </c>
      <c r="BP2291">
        <f>IF($Z2291="","",INDEX($AY$2:$AY$2000,$Z2291))</f>
      </c>
      <c r="BQ2291">
        <f>IF($Z2291="","",INDEX($AZ$2:$AZ$2000,$Z2291))</f>
      </c>
      <c r="BR2291">
        <f>IF($Z2291="","",INDEX($BA$2:$BA$2000,$Z2291))</f>
      </c>
      <c r="BS2291">
        <f>IF($Z2291="","",INDEX($BB$2:$BB$2000,$Z2291))</f>
      </c>
      <c r="BT2291">
        <f>IF($Z2291="","",INDEX($BC$2:$BC$2000,$Z2291))</f>
      </c>
      <c r="BY2291" t="str">
        <f>IF($Y2291="","",INDEX($AH$2:$AH$2000,$Y2291)&amp;"")</f>
      </c>
      <c r="BZ2291" t="str">
        <f>IF($Z2291="","",INDEX($AH$2:$AH$2000,$Z2291)&amp;"")</f>
      </c>
      <c r="CA2291">
        <f>IF($Y2291="","",INDEX($BV$2:$BV$2000,$Y2291))</f>
      </c>
      <c r="CB2291">
        <f>IF($Z2291="","",INDEX($BV$2:$BV$2000,$Z2291))</f>
      </c>
    </row>
    <row r="2292">
      <c r="T2292">
        <f>IF($Y2292="","",INDEX($B$2:$B$2000,$Y2292))</f>
      </c>
      <c r="U2292">
        <f>IF($Z2292="","",INDEX($B$2:$B$2000,$Z2292))</f>
      </c>
      <c r="V2292">
        <f>IF(OR($T2292="",$U2292=""),"",$U2292-$T2292)</f>
      </c>
      <c r="W2292" t="str">
        <f>IF(TRIM(INDEX(connections!$A:$A,ROW()))="","",TRIM(INDEX(connections!$A:$A,ROW())))</f>
      </c>
      <c r="X2292" t="str">
        <f>IF($W2292="","",TRIM(INDEX(connections!$B:$B,ROW())))</f>
      </c>
      <c r="Y2292">
        <f>IF($W2292="","",IFERROR(MATCH($W2292,$A$2:$A$2000,0),""))</f>
      </c>
      <c r="Z2292">
        <f>IF($X2292="","",IFERROR(MATCH($X2292,$A$2:$A$2000,0),""))</f>
      </c>
      <c r="AA2292" t="str">
        <f>IF($Y2292="","",INDEX($P$2:$P$2000,$Y2292))</f>
      </c>
      <c r="AB2292" t="str">
        <f>IF($Z2292="","",INDEX($P$2:$P$2000,$Z2292))</f>
      </c>
      <c r="AC2292">
        <f>IF(AND($AA2292="Yes",$AB2292="Yes"),1,"")</f>
      </c>
      <c r="AD2292">
        <f>IF(OR($Y2292="",$Z2292=""),"",IF(INDEX($C$2:$C$2000,$Y2292)=INDEX($C$2:$C$2000,$Z2292),0,1))</f>
      </c>
      <c r="AE2292">
        <f>IF($AC2292&lt;&gt;1,"",IF(AND(INDEX($AG$2:$AG$2000,$Y2292)=1,INDEX($AG$2:$AG$2000,$Z2292)=1),1,""))</f>
      </c>
      <c r="BF2292">
        <f>IF($Z2292="","",INDEX($AO$2:$AO$2000,$Z2292))</f>
      </c>
      <c r="BG2292">
        <f>IF($Z2292="","",INDEX($AP$2:$AP$2000,$Z2292))</f>
      </c>
      <c r="BH2292">
        <f>IF($Z2292="","",INDEX($AQ$2:$AQ$2000,$Z2292))</f>
      </c>
      <c r="BI2292">
        <f>IF($Z2292="","",INDEX($AR$2:$AR$2000,$Z2292))</f>
      </c>
      <c r="BJ2292">
        <f>IF($Z2292="","",INDEX($AS$2:$AS$2000,$Z2292))</f>
      </c>
      <c r="BK2292">
        <f>IF($Z2292="","",INDEX($AT$2:$AT$2000,$Z2292))</f>
      </c>
      <c r="BL2292">
        <f>IF($Z2292="","",INDEX($AU$2:$AU$2000,$Z2292))</f>
      </c>
      <c r="BM2292">
        <f>IF($Z2292="","",INDEX($AV$2:$AV$2000,$Z2292))</f>
      </c>
      <c r="BN2292">
        <f>IF($Z2292="","",INDEX($AW$2:$AW$2000,$Z2292))</f>
      </c>
      <c r="BO2292">
        <f>IF($Z2292="","",INDEX($AX$2:$AX$2000,$Z2292))</f>
      </c>
      <c r="BP2292">
        <f>IF($Z2292="","",INDEX($AY$2:$AY$2000,$Z2292))</f>
      </c>
      <c r="BQ2292">
        <f>IF($Z2292="","",INDEX($AZ$2:$AZ$2000,$Z2292))</f>
      </c>
      <c r="BR2292">
        <f>IF($Z2292="","",INDEX($BA$2:$BA$2000,$Z2292))</f>
      </c>
      <c r="BS2292">
        <f>IF($Z2292="","",INDEX($BB$2:$BB$2000,$Z2292))</f>
      </c>
      <c r="BT2292">
        <f>IF($Z2292="","",INDEX($BC$2:$BC$2000,$Z2292))</f>
      </c>
      <c r="BY2292" t="str">
        <f>IF($Y2292="","",INDEX($AH$2:$AH$2000,$Y2292)&amp;"")</f>
      </c>
      <c r="BZ2292" t="str">
        <f>IF($Z2292="","",INDEX($AH$2:$AH$2000,$Z2292)&amp;"")</f>
      </c>
      <c r="CA2292">
        <f>IF($Y2292="","",INDEX($BV$2:$BV$2000,$Y2292))</f>
      </c>
      <c r="CB2292">
        <f>IF($Z2292="","",INDEX($BV$2:$BV$2000,$Z2292))</f>
      </c>
    </row>
    <row r="2293">
      <c r="T2293">
        <f>IF($Y2293="","",INDEX($B$2:$B$2000,$Y2293))</f>
      </c>
      <c r="U2293">
        <f>IF($Z2293="","",INDEX($B$2:$B$2000,$Z2293))</f>
      </c>
      <c r="V2293">
        <f>IF(OR($T2293="",$U2293=""),"",$U2293-$T2293)</f>
      </c>
      <c r="W2293" t="str">
        <f>IF(TRIM(INDEX(connections!$A:$A,ROW()))="","",TRIM(INDEX(connections!$A:$A,ROW())))</f>
      </c>
      <c r="X2293" t="str">
        <f>IF($W2293="","",TRIM(INDEX(connections!$B:$B,ROW())))</f>
      </c>
      <c r="Y2293">
        <f>IF($W2293="","",IFERROR(MATCH($W2293,$A$2:$A$2000,0),""))</f>
      </c>
      <c r="Z2293">
        <f>IF($X2293="","",IFERROR(MATCH($X2293,$A$2:$A$2000,0),""))</f>
      </c>
      <c r="AA2293" t="str">
        <f>IF($Y2293="","",INDEX($P$2:$P$2000,$Y2293))</f>
      </c>
      <c r="AB2293" t="str">
        <f>IF($Z2293="","",INDEX($P$2:$P$2000,$Z2293))</f>
      </c>
      <c r="AC2293">
        <f>IF(AND($AA2293="Yes",$AB2293="Yes"),1,"")</f>
      </c>
      <c r="AD2293">
        <f>IF(OR($Y2293="",$Z2293=""),"",IF(INDEX($C$2:$C$2000,$Y2293)=INDEX($C$2:$C$2000,$Z2293),0,1))</f>
      </c>
      <c r="AE2293">
        <f>IF($AC2293&lt;&gt;1,"",IF(AND(INDEX($AG$2:$AG$2000,$Y2293)=1,INDEX($AG$2:$AG$2000,$Z2293)=1),1,""))</f>
      </c>
      <c r="BF2293">
        <f>IF($Z2293="","",INDEX($AO$2:$AO$2000,$Z2293))</f>
      </c>
      <c r="BG2293">
        <f>IF($Z2293="","",INDEX($AP$2:$AP$2000,$Z2293))</f>
      </c>
      <c r="BH2293">
        <f>IF($Z2293="","",INDEX($AQ$2:$AQ$2000,$Z2293))</f>
      </c>
      <c r="BI2293">
        <f>IF($Z2293="","",INDEX($AR$2:$AR$2000,$Z2293))</f>
      </c>
      <c r="BJ2293">
        <f>IF($Z2293="","",INDEX($AS$2:$AS$2000,$Z2293))</f>
      </c>
      <c r="BK2293">
        <f>IF($Z2293="","",INDEX($AT$2:$AT$2000,$Z2293))</f>
      </c>
      <c r="BL2293">
        <f>IF($Z2293="","",INDEX($AU$2:$AU$2000,$Z2293))</f>
      </c>
      <c r="BM2293">
        <f>IF($Z2293="","",INDEX($AV$2:$AV$2000,$Z2293))</f>
      </c>
      <c r="BN2293">
        <f>IF($Z2293="","",INDEX($AW$2:$AW$2000,$Z2293))</f>
      </c>
      <c r="BO2293">
        <f>IF($Z2293="","",INDEX($AX$2:$AX$2000,$Z2293))</f>
      </c>
      <c r="BP2293">
        <f>IF($Z2293="","",INDEX($AY$2:$AY$2000,$Z2293))</f>
      </c>
      <c r="BQ2293">
        <f>IF($Z2293="","",INDEX($AZ$2:$AZ$2000,$Z2293))</f>
      </c>
      <c r="BR2293">
        <f>IF($Z2293="","",INDEX($BA$2:$BA$2000,$Z2293))</f>
      </c>
      <c r="BS2293">
        <f>IF($Z2293="","",INDEX($BB$2:$BB$2000,$Z2293))</f>
      </c>
      <c r="BT2293">
        <f>IF($Z2293="","",INDEX($BC$2:$BC$2000,$Z2293))</f>
      </c>
      <c r="BY2293" t="str">
        <f>IF($Y2293="","",INDEX($AH$2:$AH$2000,$Y2293)&amp;"")</f>
      </c>
      <c r="BZ2293" t="str">
        <f>IF($Z2293="","",INDEX($AH$2:$AH$2000,$Z2293)&amp;"")</f>
      </c>
      <c r="CA2293">
        <f>IF($Y2293="","",INDEX($BV$2:$BV$2000,$Y2293))</f>
      </c>
      <c r="CB2293">
        <f>IF($Z2293="","",INDEX($BV$2:$BV$2000,$Z2293))</f>
      </c>
    </row>
    <row r="2294">
      <c r="T2294">
        <f>IF($Y2294="","",INDEX($B$2:$B$2000,$Y2294))</f>
      </c>
      <c r="U2294">
        <f>IF($Z2294="","",INDEX($B$2:$B$2000,$Z2294))</f>
      </c>
      <c r="V2294">
        <f>IF(OR($T2294="",$U2294=""),"",$U2294-$T2294)</f>
      </c>
      <c r="W2294" t="str">
        <f>IF(TRIM(INDEX(connections!$A:$A,ROW()))="","",TRIM(INDEX(connections!$A:$A,ROW())))</f>
      </c>
      <c r="X2294" t="str">
        <f>IF($W2294="","",TRIM(INDEX(connections!$B:$B,ROW())))</f>
      </c>
      <c r="Y2294">
        <f>IF($W2294="","",IFERROR(MATCH($W2294,$A$2:$A$2000,0),""))</f>
      </c>
      <c r="Z2294">
        <f>IF($X2294="","",IFERROR(MATCH($X2294,$A$2:$A$2000,0),""))</f>
      </c>
      <c r="AA2294" t="str">
        <f>IF($Y2294="","",INDEX($P$2:$P$2000,$Y2294))</f>
      </c>
      <c r="AB2294" t="str">
        <f>IF($Z2294="","",INDEX($P$2:$P$2000,$Z2294))</f>
      </c>
      <c r="AC2294">
        <f>IF(AND($AA2294="Yes",$AB2294="Yes"),1,"")</f>
      </c>
      <c r="AD2294">
        <f>IF(OR($Y2294="",$Z2294=""),"",IF(INDEX($C$2:$C$2000,$Y2294)=INDEX($C$2:$C$2000,$Z2294),0,1))</f>
      </c>
      <c r="AE2294">
        <f>IF($AC2294&lt;&gt;1,"",IF(AND(INDEX($AG$2:$AG$2000,$Y2294)=1,INDEX($AG$2:$AG$2000,$Z2294)=1),1,""))</f>
      </c>
      <c r="BF2294">
        <f>IF($Z2294="","",INDEX($AO$2:$AO$2000,$Z2294))</f>
      </c>
      <c r="BG2294">
        <f>IF($Z2294="","",INDEX($AP$2:$AP$2000,$Z2294))</f>
      </c>
      <c r="BH2294">
        <f>IF($Z2294="","",INDEX($AQ$2:$AQ$2000,$Z2294))</f>
      </c>
      <c r="BI2294">
        <f>IF($Z2294="","",INDEX($AR$2:$AR$2000,$Z2294))</f>
      </c>
      <c r="BJ2294">
        <f>IF($Z2294="","",INDEX($AS$2:$AS$2000,$Z2294))</f>
      </c>
      <c r="BK2294">
        <f>IF($Z2294="","",INDEX($AT$2:$AT$2000,$Z2294))</f>
      </c>
      <c r="BL2294">
        <f>IF($Z2294="","",INDEX($AU$2:$AU$2000,$Z2294))</f>
      </c>
      <c r="BM2294">
        <f>IF($Z2294="","",INDEX($AV$2:$AV$2000,$Z2294))</f>
      </c>
      <c r="BN2294">
        <f>IF($Z2294="","",INDEX($AW$2:$AW$2000,$Z2294))</f>
      </c>
      <c r="BO2294">
        <f>IF($Z2294="","",INDEX($AX$2:$AX$2000,$Z2294))</f>
      </c>
      <c r="BP2294">
        <f>IF($Z2294="","",INDEX($AY$2:$AY$2000,$Z2294))</f>
      </c>
      <c r="BQ2294">
        <f>IF($Z2294="","",INDEX($AZ$2:$AZ$2000,$Z2294))</f>
      </c>
      <c r="BR2294">
        <f>IF($Z2294="","",INDEX($BA$2:$BA$2000,$Z2294))</f>
      </c>
      <c r="BS2294">
        <f>IF($Z2294="","",INDEX($BB$2:$BB$2000,$Z2294))</f>
      </c>
      <c r="BT2294">
        <f>IF($Z2294="","",INDEX($BC$2:$BC$2000,$Z2294))</f>
      </c>
      <c r="BY2294" t="str">
        <f>IF($Y2294="","",INDEX($AH$2:$AH$2000,$Y2294)&amp;"")</f>
      </c>
      <c r="BZ2294" t="str">
        <f>IF($Z2294="","",INDEX($AH$2:$AH$2000,$Z2294)&amp;"")</f>
      </c>
      <c r="CA2294">
        <f>IF($Y2294="","",INDEX($BV$2:$BV$2000,$Y2294))</f>
      </c>
      <c r="CB2294">
        <f>IF($Z2294="","",INDEX($BV$2:$BV$2000,$Z2294))</f>
      </c>
    </row>
    <row r="2295">
      <c r="T2295">
        <f>IF($Y2295="","",INDEX($B$2:$B$2000,$Y2295))</f>
      </c>
      <c r="U2295">
        <f>IF($Z2295="","",INDEX($B$2:$B$2000,$Z2295))</f>
      </c>
      <c r="V2295">
        <f>IF(OR($T2295="",$U2295=""),"",$U2295-$T2295)</f>
      </c>
      <c r="W2295" t="str">
        <f>IF(TRIM(INDEX(connections!$A:$A,ROW()))="","",TRIM(INDEX(connections!$A:$A,ROW())))</f>
      </c>
      <c r="X2295" t="str">
        <f>IF($W2295="","",TRIM(INDEX(connections!$B:$B,ROW())))</f>
      </c>
      <c r="Y2295">
        <f>IF($W2295="","",IFERROR(MATCH($W2295,$A$2:$A$2000,0),""))</f>
      </c>
      <c r="Z2295">
        <f>IF($X2295="","",IFERROR(MATCH($X2295,$A$2:$A$2000,0),""))</f>
      </c>
      <c r="AA2295" t="str">
        <f>IF($Y2295="","",INDEX($P$2:$P$2000,$Y2295))</f>
      </c>
      <c r="AB2295" t="str">
        <f>IF($Z2295="","",INDEX($P$2:$P$2000,$Z2295))</f>
      </c>
      <c r="AC2295">
        <f>IF(AND($AA2295="Yes",$AB2295="Yes"),1,"")</f>
      </c>
      <c r="AD2295">
        <f>IF(OR($Y2295="",$Z2295=""),"",IF(INDEX($C$2:$C$2000,$Y2295)=INDEX($C$2:$C$2000,$Z2295),0,1))</f>
      </c>
      <c r="AE2295">
        <f>IF($AC2295&lt;&gt;1,"",IF(AND(INDEX($AG$2:$AG$2000,$Y2295)=1,INDEX($AG$2:$AG$2000,$Z2295)=1),1,""))</f>
      </c>
      <c r="BF2295">
        <f>IF($Z2295="","",INDEX($AO$2:$AO$2000,$Z2295))</f>
      </c>
      <c r="BG2295">
        <f>IF($Z2295="","",INDEX($AP$2:$AP$2000,$Z2295))</f>
      </c>
      <c r="BH2295">
        <f>IF($Z2295="","",INDEX($AQ$2:$AQ$2000,$Z2295))</f>
      </c>
      <c r="BI2295">
        <f>IF($Z2295="","",INDEX($AR$2:$AR$2000,$Z2295))</f>
      </c>
      <c r="BJ2295">
        <f>IF($Z2295="","",INDEX($AS$2:$AS$2000,$Z2295))</f>
      </c>
      <c r="BK2295">
        <f>IF($Z2295="","",INDEX($AT$2:$AT$2000,$Z2295))</f>
      </c>
      <c r="BL2295">
        <f>IF($Z2295="","",INDEX($AU$2:$AU$2000,$Z2295))</f>
      </c>
      <c r="BM2295">
        <f>IF($Z2295="","",INDEX($AV$2:$AV$2000,$Z2295))</f>
      </c>
      <c r="BN2295">
        <f>IF($Z2295="","",INDEX($AW$2:$AW$2000,$Z2295))</f>
      </c>
      <c r="BO2295">
        <f>IF($Z2295="","",INDEX($AX$2:$AX$2000,$Z2295))</f>
      </c>
      <c r="BP2295">
        <f>IF($Z2295="","",INDEX($AY$2:$AY$2000,$Z2295))</f>
      </c>
      <c r="BQ2295">
        <f>IF($Z2295="","",INDEX($AZ$2:$AZ$2000,$Z2295))</f>
      </c>
      <c r="BR2295">
        <f>IF($Z2295="","",INDEX($BA$2:$BA$2000,$Z2295))</f>
      </c>
      <c r="BS2295">
        <f>IF($Z2295="","",INDEX($BB$2:$BB$2000,$Z2295))</f>
      </c>
      <c r="BT2295">
        <f>IF($Z2295="","",INDEX($BC$2:$BC$2000,$Z2295))</f>
      </c>
      <c r="BY2295" t="str">
        <f>IF($Y2295="","",INDEX($AH$2:$AH$2000,$Y2295)&amp;"")</f>
      </c>
      <c r="BZ2295" t="str">
        <f>IF($Z2295="","",INDEX($AH$2:$AH$2000,$Z2295)&amp;"")</f>
      </c>
      <c r="CA2295">
        <f>IF($Y2295="","",INDEX($BV$2:$BV$2000,$Y2295))</f>
      </c>
      <c r="CB2295">
        <f>IF($Z2295="","",INDEX($BV$2:$BV$2000,$Z2295))</f>
      </c>
    </row>
    <row r="2296">
      <c r="T2296">
        <f>IF($Y2296="","",INDEX($B$2:$B$2000,$Y2296))</f>
      </c>
      <c r="U2296">
        <f>IF($Z2296="","",INDEX($B$2:$B$2000,$Z2296))</f>
      </c>
      <c r="V2296">
        <f>IF(OR($T2296="",$U2296=""),"",$U2296-$T2296)</f>
      </c>
      <c r="W2296" t="str">
        <f>IF(TRIM(INDEX(connections!$A:$A,ROW()))="","",TRIM(INDEX(connections!$A:$A,ROW())))</f>
      </c>
      <c r="X2296" t="str">
        <f>IF($W2296="","",TRIM(INDEX(connections!$B:$B,ROW())))</f>
      </c>
      <c r="Y2296">
        <f>IF($W2296="","",IFERROR(MATCH($W2296,$A$2:$A$2000,0),""))</f>
      </c>
      <c r="Z2296">
        <f>IF($X2296="","",IFERROR(MATCH($X2296,$A$2:$A$2000,0),""))</f>
      </c>
      <c r="AA2296" t="str">
        <f>IF($Y2296="","",INDEX($P$2:$P$2000,$Y2296))</f>
      </c>
      <c r="AB2296" t="str">
        <f>IF($Z2296="","",INDEX($P$2:$P$2000,$Z2296))</f>
      </c>
      <c r="AC2296">
        <f>IF(AND($AA2296="Yes",$AB2296="Yes"),1,"")</f>
      </c>
      <c r="AD2296">
        <f>IF(OR($Y2296="",$Z2296=""),"",IF(INDEX($C$2:$C$2000,$Y2296)=INDEX($C$2:$C$2000,$Z2296),0,1))</f>
      </c>
      <c r="AE2296">
        <f>IF($AC2296&lt;&gt;1,"",IF(AND(INDEX($AG$2:$AG$2000,$Y2296)=1,INDEX($AG$2:$AG$2000,$Z2296)=1),1,""))</f>
      </c>
      <c r="BF2296">
        <f>IF($Z2296="","",INDEX($AO$2:$AO$2000,$Z2296))</f>
      </c>
      <c r="BG2296">
        <f>IF($Z2296="","",INDEX($AP$2:$AP$2000,$Z2296))</f>
      </c>
      <c r="BH2296">
        <f>IF($Z2296="","",INDEX($AQ$2:$AQ$2000,$Z2296))</f>
      </c>
      <c r="BI2296">
        <f>IF($Z2296="","",INDEX($AR$2:$AR$2000,$Z2296))</f>
      </c>
      <c r="BJ2296">
        <f>IF($Z2296="","",INDEX($AS$2:$AS$2000,$Z2296))</f>
      </c>
      <c r="BK2296">
        <f>IF($Z2296="","",INDEX($AT$2:$AT$2000,$Z2296))</f>
      </c>
      <c r="BL2296">
        <f>IF($Z2296="","",INDEX($AU$2:$AU$2000,$Z2296))</f>
      </c>
      <c r="BM2296">
        <f>IF($Z2296="","",INDEX($AV$2:$AV$2000,$Z2296))</f>
      </c>
      <c r="BN2296">
        <f>IF($Z2296="","",INDEX($AW$2:$AW$2000,$Z2296))</f>
      </c>
      <c r="BO2296">
        <f>IF($Z2296="","",INDEX($AX$2:$AX$2000,$Z2296))</f>
      </c>
      <c r="BP2296">
        <f>IF($Z2296="","",INDEX($AY$2:$AY$2000,$Z2296))</f>
      </c>
      <c r="BQ2296">
        <f>IF($Z2296="","",INDEX($AZ$2:$AZ$2000,$Z2296))</f>
      </c>
      <c r="BR2296">
        <f>IF($Z2296="","",INDEX($BA$2:$BA$2000,$Z2296))</f>
      </c>
      <c r="BS2296">
        <f>IF($Z2296="","",INDEX($BB$2:$BB$2000,$Z2296))</f>
      </c>
      <c r="BT2296">
        <f>IF($Z2296="","",INDEX($BC$2:$BC$2000,$Z2296))</f>
      </c>
      <c r="BY2296" t="str">
        <f>IF($Y2296="","",INDEX($AH$2:$AH$2000,$Y2296)&amp;"")</f>
      </c>
      <c r="BZ2296" t="str">
        <f>IF($Z2296="","",INDEX($AH$2:$AH$2000,$Z2296)&amp;"")</f>
      </c>
      <c r="CA2296">
        <f>IF($Y2296="","",INDEX($BV$2:$BV$2000,$Y2296))</f>
      </c>
      <c r="CB2296">
        <f>IF($Z2296="","",INDEX($BV$2:$BV$2000,$Z2296))</f>
      </c>
    </row>
    <row r="2297">
      <c r="T2297">
        <f>IF($Y2297="","",INDEX($B$2:$B$2000,$Y2297))</f>
      </c>
      <c r="U2297">
        <f>IF($Z2297="","",INDEX($B$2:$B$2000,$Z2297))</f>
      </c>
      <c r="V2297">
        <f>IF(OR($T2297="",$U2297=""),"",$U2297-$T2297)</f>
      </c>
      <c r="W2297" t="str">
        <f>IF(TRIM(INDEX(connections!$A:$A,ROW()))="","",TRIM(INDEX(connections!$A:$A,ROW())))</f>
      </c>
      <c r="X2297" t="str">
        <f>IF($W2297="","",TRIM(INDEX(connections!$B:$B,ROW())))</f>
      </c>
      <c r="Y2297">
        <f>IF($W2297="","",IFERROR(MATCH($W2297,$A$2:$A$2000,0),""))</f>
      </c>
      <c r="Z2297">
        <f>IF($X2297="","",IFERROR(MATCH($X2297,$A$2:$A$2000,0),""))</f>
      </c>
      <c r="AA2297" t="str">
        <f>IF($Y2297="","",INDEX($P$2:$P$2000,$Y2297))</f>
      </c>
      <c r="AB2297" t="str">
        <f>IF($Z2297="","",INDEX($P$2:$P$2000,$Z2297))</f>
      </c>
      <c r="AC2297">
        <f>IF(AND($AA2297="Yes",$AB2297="Yes"),1,"")</f>
      </c>
      <c r="AD2297">
        <f>IF(OR($Y2297="",$Z2297=""),"",IF(INDEX($C$2:$C$2000,$Y2297)=INDEX($C$2:$C$2000,$Z2297),0,1))</f>
      </c>
      <c r="AE2297">
        <f>IF($AC2297&lt;&gt;1,"",IF(AND(INDEX($AG$2:$AG$2000,$Y2297)=1,INDEX($AG$2:$AG$2000,$Z2297)=1),1,""))</f>
      </c>
      <c r="BF2297">
        <f>IF($Z2297="","",INDEX($AO$2:$AO$2000,$Z2297))</f>
      </c>
      <c r="BG2297">
        <f>IF($Z2297="","",INDEX($AP$2:$AP$2000,$Z2297))</f>
      </c>
      <c r="BH2297">
        <f>IF($Z2297="","",INDEX($AQ$2:$AQ$2000,$Z2297))</f>
      </c>
      <c r="BI2297">
        <f>IF($Z2297="","",INDEX($AR$2:$AR$2000,$Z2297))</f>
      </c>
      <c r="BJ2297">
        <f>IF($Z2297="","",INDEX($AS$2:$AS$2000,$Z2297))</f>
      </c>
      <c r="BK2297">
        <f>IF($Z2297="","",INDEX($AT$2:$AT$2000,$Z2297))</f>
      </c>
      <c r="BL2297">
        <f>IF($Z2297="","",INDEX($AU$2:$AU$2000,$Z2297))</f>
      </c>
      <c r="BM2297">
        <f>IF($Z2297="","",INDEX($AV$2:$AV$2000,$Z2297))</f>
      </c>
      <c r="BN2297">
        <f>IF($Z2297="","",INDEX($AW$2:$AW$2000,$Z2297))</f>
      </c>
      <c r="BO2297">
        <f>IF($Z2297="","",INDEX($AX$2:$AX$2000,$Z2297))</f>
      </c>
      <c r="BP2297">
        <f>IF($Z2297="","",INDEX($AY$2:$AY$2000,$Z2297))</f>
      </c>
      <c r="BQ2297">
        <f>IF($Z2297="","",INDEX($AZ$2:$AZ$2000,$Z2297))</f>
      </c>
      <c r="BR2297">
        <f>IF($Z2297="","",INDEX($BA$2:$BA$2000,$Z2297))</f>
      </c>
      <c r="BS2297">
        <f>IF($Z2297="","",INDEX($BB$2:$BB$2000,$Z2297))</f>
      </c>
      <c r="BT2297">
        <f>IF($Z2297="","",INDEX($BC$2:$BC$2000,$Z2297))</f>
      </c>
      <c r="BY2297" t="str">
        <f>IF($Y2297="","",INDEX($AH$2:$AH$2000,$Y2297)&amp;"")</f>
      </c>
      <c r="BZ2297" t="str">
        <f>IF($Z2297="","",INDEX($AH$2:$AH$2000,$Z2297)&amp;"")</f>
      </c>
      <c r="CA2297">
        <f>IF($Y2297="","",INDEX($BV$2:$BV$2000,$Y2297))</f>
      </c>
      <c r="CB2297">
        <f>IF($Z2297="","",INDEX($BV$2:$BV$2000,$Z2297))</f>
      </c>
    </row>
    <row r="2298">
      <c r="T2298">
        <f>IF($Y2298="","",INDEX($B$2:$B$2000,$Y2298))</f>
      </c>
      <c r="U2298">
        <f>IF($Z2298="","",INDEX($B$2:$B$2000,$Z2298))</f>
      </c>
      <c r="V2298">
        <f>IF(OR($T2298="",$U2298=""),"",$U2298-$T2298)</f>
      </c>
      <c r="W2298" t="str">
        <f>IF(TRIM(INDEX(connections!$A:$A,ROW()))="","",TRIM(INDEX(connections!$A:$A,ROW())))</f>
      </c>
      <c r="X2298" t="str">
        <f>IF($W2298="","",TRIM(INDEX(connections!$B:$B,ROW())))</f>
      </c>
      <c r="Y2298">
        <f>IF($W2298="","",IFERROR(MATCH($W2298,$A$2:$A$2000,0),""))</f>
      </c>
      <c r="Z2298">
        <f>IF($X2298="","",IFERROR(MATCH($X2298,$A$2:$A$2000,0),""))</f>
      </c>
      <c r="AA2298" t="str">
        <f>IF($Y2298="","",INDEX($P$2:$P$2000,$Y2298))</f>
      </c>
      <c r="AB2298" t="str">
        <f>IF($Z2298="","",INDEX($P$2:$P$2000,$Z2298))</f>
      </c>
      <c r="AC2298">
        <f>IF(AND($AA2298="Yes",$AB2298="Yes"),1,"")</f>
      </c>
      <c r="AD2298">
        <f>IF(OR($Y2298="",$Z2298=""),"",IF(INDEX($C$2:$C$2000,$Y2298)=INDEX($C$2:$C$2000,$Z2298),0,1))</f>
      </c>
      <c r="AE2298">
        <f>IF($AC2298&lt;&gt;1,"",IF(AND(INDEX($AG$2:$AG$2000,$Y2298)=1,INDEX($AG$2:$AG$2000,$Z2298)=1),1,""))</f>
      </c>
      <c r="BF2298">
        <f>IF($Z2298="","",INDEX($AO$2:$AO$2000,$Z2298))</f>
      </c>
      <c r="BG2298">
        <f>IF($Z2298="","",INDEX($AP$2:$AP$2000,$Z2298))</f>
      </c>
      <c r="BH2298">
        <f>IF($Z2298="","",INDEX($AQ$2:$AQ$2000,$Z2298))</f>
      </c>
      <c r="BI2298">
        <f>IF($Z2298="","",INDEX($AR$2:$AR$2000,$Z2298))</f>
      </c>
      <c r="BJ2298">
        <f>IF($Z2298="","",INDEX($AS$2:$AS$2000,$Z2298))</f>
      </c>
      <c r="BK2298">
        <f>IF($Z2298="","",INDEX($AT$2:$AT$2000,$Z2298))</f>
      </c>
      <c r="BL2298">
        <f>IF($Z2298="","",INDEX($AU$2:$AU$2000,$Z2298))</f>
      </c>
      <c r="BM2298">
        <f>IF($Z2298="","",INDEX($AV$2:$AV$2000,$Z2298))</f>
      </c>
      <c r="BN2298">
        <f>IF($Z2298="","",INDEX($AW$2:$AW$2000,$Z2298))</f>
      </c>
      <c r="BO2298">
        <f>IF($Z2298="","",INDEX($AX$2:$AX$2000,$Z2298))</f>
      </c>
      <c r="BP2298">
        <f>IF($Z2298="","",INDEX($AY$2:$AY$2000,$Z2298))</f>
      </c>
      <c r="BQ2298">
        <f>IF($Z2298="","",INDEX($AZ$2:$AZ$2000,$Z2298))</f>
      </c>
      <c r="BR2298">
        <f>IF($Z2298="","",INDEX($BA$2:$BA$2000,$Z2298))</f>
      </c>
      <c r="BS2298">
        <f>IF($Z2298="","",INDEX($BB$2:$BB$2000,$Z2298))</f>
      </c>
      <c r="BT2298">
        <f>IF($Z2298="","",INDEX($BC$2:$BC$2000,$Z2298))</f>
      </c>
      <c r="BY2298" t="str">
        <f>IF($Y2298="","",INDEX($AH$2:$AH$2000,$Y2298)&amp;"")</f>
      </c>
      <c r="BZ2298" t="str">
        <f>IF($Z2298="","",INDEX($AH$2:$AH$2000,$Z2298)&amp;"")</f>
      </c>
      <c r="CA2298">
        <f>IF($Y2298="","",INDEX($BV$2:$BV$2000,$Y2298))</f>
      </c>
      <c r="CB2298">
        <f>IF($Z2298="","",INDEX($BV$2:$BV$2000,$Z2298))</f>
      </c>
    </row>
    <row r="2299">
      <c r="T2299">
        <f>IF($Y2299="","",INDEX($B$2:$B$2000,$Y2299))</f>
      </c>
      <c r="U2299">
        <f>IF($Z2299="","",INDEX($B$2:$B$2000,$Z2299))</f>
      </c>
      <c r="V2299">
        <f>IF(OR($T2299="",$U2299=""),"",$U2299-$T2299)</f>
      </c>
      <c r="W2299" t="str">
        <f>IF(TRIM(INDEX(connections!$A:$A,ROW()))="","",TRIM(INDEX(connections!$A:$A,ROW())))</f>
      </c>
      <c r="X2299" t="str">
        <f>IF($W2299="","",TRIM(INDEX(connections!$B:$B,ROW())))</f>
      </c>
      <c r="Y2299">
        <f>IF($W2299="","",IFERROR(MATCH($W2299,$A$2:$A$2000,0),""))</f>
      </c>
      <c r="Z2299">
        <f>IF($X2299="","",IFERROR(MATCH($X2299,$A$2:$A$2000,0),""))</f>
      </c>
      <c r="AA2299" t="str">
        <f>IF($Y2299="","",INDEX($P$2:$P$2000,$Y2299))</f>
      </c>
      <c r="AB2299" t="str">
        <f>IF($Z2299="","",INDEX($P$2:$P$2000,$Z2299))</f>
      </c>
      <c r="AC2299">
        <f>IF(AND($AA2299="Yes",$AB2299="Yes"),1,"")</f>
      </c>
      <c r="AD2299">
        <f>IF(OR($Y2299="",$Z2299=""),"",IF(INDEX($C$2:$C$2000,$Y2299)=INDEX($C$2:$C$2000,$Z2299),0,1))</f>
      </c>
      <c r="AE2299">
        <f>IF($AC2299&lt;&gt;1,"",IF(AND(INDEX($AG$2:$AG$2000,$Y2299)=1,INDEX($AG$2:$AG$2000,$Z2299)=1),1,""))</f>
      </c>
      <c r="BF2299">
        <f>IF($Z2299="","",INDEX($AO$2:$AO$2000,$Z2299))</f>
      </c>
      <c r="BG2299">
        <f>IF($Z2299="","",INDEX($AP$2:$AP$2000,$Z2299))</f>
      </c>
      <c r="BH2299">
        <f>IF($Z2299="","",INDEX($AQ$2:$AQ$2000,$Z2299))</f>
      </c>
      <c r="BI2299">
        <f>IF($Z2299="","",INDEX($AR$2:$AR$2000,$Z2299))</f>
      </c>
      <c r="BJ2299">
        <f>IF($Z2299="","",INDEX($AS$2:$AS$2000,$Z2299))</f>
      </c>
      <c r="BK2299">
        <f>IF($Z2299="","",INDEX($AT$2:$AT$2000,$Z2299))</f>
      </c>
      <c r="BL2299">
        <f>IF($Z2299="","",INDEX($AU$2:$AU$2000,$Z2299))</f>
      </c>
      <c r="BM2299">
        <f>IF($Z2299="","",INDEX($AV$2:$AV$2000,$Z2299))</f>
      </c>
      <c r="BN2299">
        <f>IF($Z2299="","",INDEX($AW$2:$AW$2000,$Z2299))</f>
      </c>
      <c r="BO2299">
        <f>IF($Z2299="","",INDEX($AX$2:$AX$2000,$Z2299))</f>
      </c>
      <c r="BP2299">
        <f>IF($Z2299="","",INDEX($AY$2:$AY$2000,$Z2299))</f>
      </c>
      <c r="BQ2299">
        <f>IF($Z2299="","",INDEX($AZ$2:$AZ$2000,$Z2299))</f>
      </c>
      <c r="BR2299">
        <f>IF($Z2299="","",INDEX($BA$2:$BA$2000,$Z2299))</f>
      </c>
      <c r="BS2299">
        <f>IF($Z2299="","",INDEX($BB$2:$BB$2000,$Z2299))</f>
      </c>
      <c r="BT2299">
        <f>IF($Z2299="","",INDEX($BC$2:$BC$2000,$Z2299))</f>
      </c>
      <c r="BY2299" t="str">
        <f>IF($Y2299="","",INDEX($AH$2:$AH$2000,$Y2299)&amp;"")</f>
      </c>
      <c r="BZ2299" t="str">
        <f>IF($Z2299="","",INDEX($AH$2:$AH$2000,$Z2299)&amp;"")</f>
      </c>
      <c r="CA2299">
        <f>IF($Y2299="","",INDEX($BV$2:$BV$2000,$Y2299))</f>
      </c>
      <c r="CB2299">
        <f>IF($Z2299="","",INDEX($BV$2:$BV$2000,$Z2299))</f>
      </c>
    </row>
    <row r="2300">
      <c r="T2300">
        <f>IF($Y2300="","",INDEX($B$2:$B$2000,$Y2300))</f>
      </c>
      <c r="U2300">
        <f>IF($Z2300="","",INDEX($B$2:$B$2000,$Z2300))</f>
      </c>
      <c r="V2300">
        <f>IF(OR($T2300="",$U2300=""),"",$U2300-$T2300)</f>
      </c>
      <c r="W2300" t="str">
        <f>IF(TRIM(INDEX(connections!$A:$A,ROW()))="","",TRIM(INDEX(connections!$A:$A,ROW())))</f>
      </c>
      <c r="X2300" t="str">
        <f>IF($W2300="","",TRIM(INDEX(connections!$B:$B,ROW())))</f>
      </c>
      <c r="Y2300">
        <f>IF($W2300="","",IFERROR(MATCH($W2300,$A$2:$A$2000,0),""))</f>
      </c>
      <c r="Z2300">
        <f>IF($X2300="","",IFERROR(MATCH($X2300,$A$2:$A$2000,0),""))</f>
      </c>
      <c r="AA2300" t="str">
        <f>IF($Y2300="","",INDEX($P$2:$P$2000,$Y2300))</f>
      </c>
      <c r="AB2300" t="str">
        <f>IF($Z2300="","",INDEX($P$2:$P$2000,$Z2300))</f>
      </c>
      <c r="AC2300">
        <f>IF(AND($AA2300="Yes",$AB2300="Yes"),1,"")</f>
      </c>
      <c r="AD2300">
        <f>IF(OR($Y2300="",$Z2300=""),"",IF(INDEX($C$2:$C$2000,$Y2300)=INDEX($C$2:$C$2000,$Z2300),0,1))</f>
      </c>
      <c r="AE2300">
        <f>IF($AC2300&lt;&gt;1,"",IF(AND(INDEX($AG$2:$AG$2000,$Y2300)=1,INDEX($AG$2:$AG$2000,$Z2300)=1),1,""))</f>
      </c>
      <c r="BF2300">
        <f>IF($Z2300="","",INDEX($AO$2:$AO$2000,$Z2300))</f>
      </c>
      <c r="BG2300">
        <f>IF($Z2300="","",INDEX($AP$2:$AP$2000,$Z2300))</f>
      </c>
      <c r="BH2300">
        <f>IF($Z2300="","",INDEX($AQ$2:$AQ$2000,$Z2300))</f>
      </c>
      <c r="BI2300">
        <f>IF($Z2300="","",INDEX($AR$2:$AR$2000,$Z2300))</f>
      </c>
      <c r="BJ2300">
        <f>IF($Z2300="","",INDEX($AS$2:$AS$2000,$Z2300))</f>
      </c>
      <c r="BK2300">
        <f>IF($Z2300="","",INDEX($AT$2:$AT$2000,$Z2300))</f>
      </c>
      <c r="BL2300">
        <f>IF($Z2300="","",INDEX($AU$2:$AU$2000,$Z2300))</f>
      </c>
      <c r="BM2300">
        <f>IF($Z2300="","",INDEX($AV$2:$AV$2000,$Z2300))</f>
      </c>
      <c r="BN2300">
        <f>IF($Z2300="","",INDEX($AW$2:$AW$2000,$Z2300))</f>
      </c>
      <c r="BO2300">
        <f>IF($Z2300="","",INDEX($AX$2:$AX$2000,$Z2300))</f>
      </c>
      <c r="BP2300">
        <f>IF($Z2300="","",INDEX($AY$2:$AY$2000,$Z2300))</f>
      </c>
      <c r="BQ2300">
        <f>IF($Z2300="","",INDEX($AZ$2:$AZ$2000,$Z2300))</f>
      </c>
      <c r="BR2300">
        <f>IF($Z2300="","",INDEX($BA$2:$BA$2000,$Z2300))</f>
      </c>
      <c r="BS2300">
        <f>IF($Z2300="","",INDEX($BB$2:$BB$2000,$Z2300))</f>
      </c>
      <c r="BT2300">
        <f>IF($Z2300="","",INDEX($BC$2:$BC$2000,$Z2300))</f>
      </c>
      <c r="BY2300" t="str">
        <f>IF($Y2300="","",INDEX($AH$2:$AH$2000,$Y2300)&amp;"")</f>
      </c>
      <c r="BZ2300" t="str">
        <f>IF($Z2300="","",INDEX($AH$2:$AH$2000,$Z2300)&amp;"")</f>
      </c>
      <c r="CA2300">
        <f>IF($Y2300="","",INDEX($BV$2:$BV$2000,$Y2300))</f>
      </c>
      <c r="CB2300">
        <f>IF($Z2300="","",INDEX($BV$2:$BV$2000,$Z2300))</f>
      </c>
    </row>
    <row r="2301">
      <c r="T2301">
        <f>IF($Y2301="","",INDEX($B$2:$B$2000,$Y2301))</f>
      </c>
      <c r="U2301">
        <f>IF($Z2301="","",INDEX($B$2:$B$2000,$Z2301))</f>
      </c>
      <c r="V2301">
        <f>IF(OR($T2301="",$U2301=""),"",$U2301-$T2301)</f>
      </c>
      <c r="W2301" t="str">
        <f>IF(TRIM(INDEX(connections!$A:$A,ROW()))="","",TRIM(INDEX(connections!$A:$A,ROW())))</f>
      </c>
      <c r="X2301" t="str">
        <f>IF($W2301="","",TRIM(INDEX(connections!$B:$B,ROW())))</f>
      </c>
      <c r="Y2301">
        <f>IF($W2301="","",IFERROR(MATCH($W2301,$A$2:$A$2000,0),""))</f>
      </c>
      <c r="Z2301">
        <f>IF($X2301="","",IFERROR(MATCH($X2301,$A$2:$A$2000,0),""))</f>
      </c>
      <c r="AA2301" t="str">
        <f>IF($Y2301="","",INDEX($P$2:$P$2000,$Y2301))</f>
      </c>
      <c r="AB2301" t="str">
        <f>IF($Z2301="","",INDEX($P$2:$P$2000,$Z2301))</f>
      </c>
      <c r="AC2301">
        <f>IF(AND($AA2301="Yes",$AB2301="Yes"),1,"")</f>
      </c>
      <c r="AD2301">
        <f>IF(OR($Y2301="",$Z2301=""),"",IF(INDEX($C$2:$C$2000,$Y2301)=INDEX($C$2:$C$2000,$Z2301),0,1))</f>
      </c>
      <c r="AE2301">
        <f>IF($AC2301&lt;&gt;1,"",IF(AND(INDEX($AG$2:$AG$2000,$Y2301)=1,INDEX($AG$2:$AG$2000,$Z2301)=1),1,""))</f>
      </c>
      <c r="BF2301">
        <f>IF($Z2301="","",INDEX($AO$2:$AO$2000,$Z2301))</f>
      </c>
      <c r="BG2301">
        <f>IF($Z2301="","",INDEX($AP$2:$AP$2000,$Z2301))</f>
      </c>
      <c r="BH2301">
        <f>IF($Z2301="","",INDEX($AQ$2:$AQ$2000,$Z2301))</f>
      </c>
      <c r="BI2301">
        <f>IF($Z2301="","",INDEX($AR$2:$AR$2000,$Z2301))</f>
      </c>
      <c r="BJ2301">
        <f>IF($Z2301="","",INDEX($AS$2:$AS$2000,$Z2301))</f>
      </c>
      <c r="BK2301">
        <f>IF($Z2301="","",INDEX($AT$2:$AT$2000,$Z2301))</f>
      </c>
      <c r="BL2301">
        <f>IF($Z2301="","",INDEX($AU$2:$AU$2000,$Z2301))</f>
      </c>
      <c r="BM2301">
        <f>IF($Z2301="","",INDEX($AV$2:$AV$2000,$Z2301))</f>
      </c>
      <c r="BN2301">
        <f>IF($Z2301="","",INDEX($AW$2:$AW$2000,$Z2301))</f>
      </c>
      <c r="BO2301">
        <f>IF($Z2301="","",INDEX($AX$2:$AX$2000,$Z2301))</f>
      </c>
      <c r="BP2301">
        <f>IF($Z2301="","",INDEX($AY$2:$AY$2000,$Z2301))</f>
      </c>
      <c r="BQ2301">
        <f>IF($Z2301="","",INDEX($AZ$2:$AZ$2000,$Z2301))</f>
      </c>
      <c r="BR2301">
        <f>IF($Z2301="","",INDEX($BA$2:$BA$2000,$Z2301))</f>
      </c>
      <c r="BS2301">
        <f>IF($Z2301="","",INDEX($BB$2:$BB$2000,$Z2301))</f>
      </c>
      <c r="BT2301">
        <f>IF($Z2301="","",INDEX($BC$2:$BC$2000,$Z2301))</f>
      </c>
      <c r="BY2301" t="str">
        <f>IF($Y2301="","",INDEX($AH$2:$AH$2000,$Y2301)&amp;"")</f>
      </c>
      <c r="BZ2301" t="str">
        <f>IF($Z2301="","",INDEX($AH$2:$AH$2000,$Z2301)&amp;"")</f>
      </c>
      <c r="CA2301">
        <f>IF($Y2301="","",INDEX($BV$2:$BV$2000,$Y2301))</f>
      </c>
      <c r="CB2301">
        <f>IF($Z2301="","",INDEX($BV$2:$BV$2000,$Z2301))</f>
      </c>
    </row>
    <row r="2302">
      <c r="T2302">
        <f>IF($Y2302="","",INDEX($B$2:$B$2000,$Y2302))</f>
      </c>
      <c r="U2302">
        <f>IF($Z2302="","",INDEX($B$2:$B$2000,$Z2302))</f>
      </c>
      <c r="V2302">
        <f>IF(OR($T2302="",$U2302=""),"",$U2302-$T2302)</f>
      </c>
      <c r="W2302" t="str">
        <f>IF(TRIM(INDEX(connections!$A:$A,ROW()))="","",TRIM(INDEX(connections!$A:$A,ROW())))</f>
      </c>
      <c r="X2302" t="str">
        <f>IF($W2302="","",TRIM(INDEX(connections!$B:$B,ROW())))</f>
      </c>
      <c r="Y2302">
        <f>IF($W2302="","",IFERROR(MATCH($W2302,$A$2:$A$2000,0),""))</f>
      </c>
      <c r="Z2302">
        <f>IF($X2302="","",IFERROR(MATCH($X2302,$A$2:$A$2000,0),""))</f>
      </c>
      <c r="AA2302" t="str">
        <f>IF($Y2302="","",INDEX($P$2:$P$2000,$Y2302))</f>
      </c>
      <c r="AB2302" t="str">
        <f>IF($Z2302="","",INDEX($P$2:$P$2000,$Z2302))</f>
      </c>
      <c r="AC2302">
        <f>IF(AND($AA2302="Yes",$AB2302="Yes"),1,"")</f>
      </c>
      <c r="AD2302">
        <f>IF(OR($Y2302="",$Z2302=""),"",IF(INDEX($C$2:$C$2000,$Y2302)=INDEX($C$2:$C$2000,$Z2302),0,1))</f>
      </c>
      <c r="AE2302">
        <f>IF($AC2302&lt;&gt;1,"",IF(AND(INDEX($AG$2:$AG$2000,$Y2302)=1,INDEX($AG$2:$AG$2000,$Z2302)=1),1,""))</f>
      </c>
      <c r="BF2302">
        <f>IF($Z2302="","",INDEX($AO$2:$AO$2000,$Z2302))</f>
      </c>
      <c r="BG2302">
        <f>IF($Z2302="","",INDEX($AP$2:$AP$2000,$Z2302))</f>
      </c>
      <c r="BH2302">
        <f>IF($Z2302="","",INDEX($AQ$2:$AQ$2000,$Z2302))</f>
      </c>
      <c r="BI2302">
        <f>IF($Z2302="","",INDEX($AR$2:$AR$2000,$Z2302))</f>
      </c>
      <c r="BJ2302">
        <f>IF($Z2302="","",INDEX($AS$2:$AS$2000,$Z2302))</f>
      </c>
      <c r="BK2302">
        <f>IF($Z2302="","",INDEX($AT$2:$AT$2000,$Z2302))</f>
      </c>
      <c r="BL2302">
        <f>IF($Z2302="","",INDEX($AU$2:$AU$2000,$Z2302))</f>
      </c>
      <c r="BM2302">
        <f>IF($Z2302="","",INDEX($AV$2:$AV$2000,$Z2302))</f>
      </c>
      <c r="BN2302">
        <f>IF($Z2302="","",INDEX($AW$2:$AW$2000,$Z2302))</f>
      </c>
      <c r="BO2302">
        <f>IF($Z2302="","",INDEX($AX$2:$AX$2000,$Z2302))</f>
      </c>
      <c r="BP2302">
        <f>IF($Z2302="","",INDEX($AY$2:$AY$2000,$Z2302))</f>
      </c>
      <c r="BQ2302">
        <f>IF($Z2302="","",INDEX($AZ$2:$AZ$2000,$Z2302))</f>
      </c>
      <c r="BR2302">
        <f>IF($Z2302="","",INDEX($BA$2:$BA$2000,$Z2302))</f>
      </c>
      <c r="BS2302">
        <f>IF($Z2302="","",INDEX($BB$2:$BB$2000,$Z2302))</f>
      </c>
      <c r="BT2302">
        <f>IF($Z2302="","",INDEX($BC$2:$BC$2000,$Z2302))</f>
      </c>
      <c r="BY2302" t="str">
        <f>IF($Y2302="","",INDEX($AH$2:$AH$2000,$Y2302)&amp;"")</f>
      </c>
      <c r="BZ2302" t="str">
        <f>IF($Z2302="","",INDEX($AH$2:$AH$2000,$Z2302)&amp;"")</f>
      </c>
      <c r="CA2302">
        <f>IF($Y2302="","",INDEX($BV$2:$BV$2000,$Y2302))</f>
      </c>
      <c r="CB2302">
        <f>IF($Z2302="","",INDEX($BV$2:$BV$2000,$Z2302))</f>
      </c>
    </row>
    <row r="2303">
      <c r="T2303">
        <f>IF($Y2303="","",INDEX($B$2:$B$2000,$Y2303))</f>
      </c>
      <c r="U2303">
        <f>IF($Z2303="","",INDEX($B$2:$B$2000,$Z2303))</f>
      </c>
      <c r="V2303">
        <f>IF(OR($T2303="",$U2303=""),"",$U2303-$T2303)</f>
      </c>
      <c r="W2303" t="str">
        <f>IF(TRIM(INDEX(connections!$A:$A,ROW()))="","",TRIM(INDEX(connections!$A:$A,ROW())))</f>
      </c>
      <c r="X2303" t="str">
        <f>IF($W2303="","",TRIM(INDEX(connections!$B:$B,ROW())))</f>
      </c>
      <c r="Y2303">
        <f>IF($W2303="","",IFERROR(MATCH($W2303,$A$2:$A$2000,0),""))</f>
      </c>
      <c r="Z2303">
        <f>IF($X2303="","",IFERROR(MATCH($X2303,$A$2:$A$2000,0),""))</f>
      </c>
      <c r="AA2303" t="str">
        <f>IF($Y2303="","",INDEX($P$2:$P$2000,$Y2303))</f>
      </c>
      <c r="AB2303" t="str">
        <f>IF($Z2303="","",INDEX($P$2:$P$2000,$Z2303))</f>
      </c>
      <c r="AC2303">
        <f>IF(AND($AA2303="Yes",$AB2303="Yes"),1,"")</f>
      </c>
      <c r="AD2303">
        <f>IF(OR($Y2303="",$Z2303=""),"",IF(INDEX($C$2:$C$2000,$Y2303)=INDEX($C$2:$C$2000,$Z2303),0,1))</f>
      </c>
      <c r="AE2303">
        <f>IF($AC2303&lt;&gt;1,"",IF(AND(INDEX($AG$2:$AG$2000,$Y2303)=1,INDEX($AG$2:$AG$2000,$Z2303)=1),1,""))</f>
      </c>
      <c r="BF2303">
        <f>IF($Z2303="","",INDEX($AO$2:$AO$2000,$Z2303))</f>
      </c>
      <c r="BG2303">
        <f>IF($Z2303="","",INDEX($AP$2:$AP$2000,$Z2303))</f>
      </c>
      <c r="BH2303">
        <f>IF($Z2303="","",INDEX($AQ$2:$AQ$2000,$Z2303))</f>
      </c>
      <c r="BI2303">
        <f>IF($Z2303="","",INDEX($AR$2:$AR$2000,$Z2303))</f>
      </c>
      <c r="BJ2303">
        <f>IF($Z2303="","",INDEX($AS$2:$AS$2000,$Z2303))</f>
      </c>
      <c r="BK2303">
        <f>IF($Z2303="","",INDEX($AT$2:$AT$2000,$Z2303))</f>
      </c>
      <c r="BL2303">
        <f>IF($Z2303="","",INDEX($AU$2:$AU$2000,$Z2303))</f>
      </c>
      <c r="BM2303">
        <f>IF($Z2303="","",INDEX($AV$2:$AV$2000,$Z2303))</f>
      </c>
      <c r="BN2303">
        <f>IF($Z2303="","",INDEX($AW$2:$AW$2000,$Z2303))</f>
      </c>
      <c r="BO2303">
        <f>IF($Z2303="","",INDEX($AX$2:$AX$2000,$Z2303))</f>
      </c>
      <c r="BP2303">
        <f>IF($Z2303="","",INDEX($AY$2:$AY$2000,$Z2303))</f>
      </c>
      <c r="BQ2303">
        <f>IF($Z2303="","",INDEX($AZ$2:$AZ$2000,$Z2303))</f>
      </c>
      <c r="BR2303">
        <f>IF($Z2303="","",INDEX($BA$2:$BA$2000,$Z2303))</f>
      </c>
      <c r="BS2303">
        <f>IF($Z2303="","",INDEX($BB$2:$BB$2000,$Z2303))</f>
      </c>
      <c r="BT2303">
        <f>IF($Z2303="","",INDEX($BC$2:$BC$2000,$Z2303))</f>
      </c>
      <c r="BY2303" t="str">
        <f>IF($Y2303="","",INDEX($AH$2:$AH$2000,$Y2303)&amp;"")</f>
      </c>
      <c r="BZ2303" t="str">
        <f>IF($Z2303="","",INDEX($AH$2:$AH$2000,$Z2303)&amp;"")</f>
      </c>
      <c r="CA2303">
        <f>IF($Y2303="","",INDEX($BV$2:$BV$2000,$Y2303))</f>
      </c>
      <c r="CB2303">
        <f>IF($Z2303="","",INDEX($BV$2:$BV$2000,$Z2303))</f>
      </c>
    </row>
    <row r="2304">
      <c r="T2304">
        <f>IF($Y2304="","",INDEX($B$2:$B$2000,$Y2304))</f>
      </c>
      <c r="U2304">
        <f>IF($Z2304="","",INDEX($B$2:$B$2000,$Z2304))</f>
      </c>
      <c r="V2304">
        <f>IF(OR($T2304="",$U2304=""),"",$U2304-$T2304)</f>
      </c>
      <c r="W2304" t="str">
        <f>IF(TRIM(INDEX(connections!$A:$A,ROW()))="","",TRIM(INDEX(connections!$A:$A,ROW())))</f>
      </c>
      <c r="X2304" t="str">
        <f>IF($W2304="","",TRIM(INDEX(connections!$B:$B,ROW())))</f>
      </c>
      <c r="Y2304">
        <f>IF($W2304="","",IFERROR(MATCH($W2304,$A$2:$A$2000,0),""))</f>
      </c>
      <c r="Z2304">
        <f>IF($X2304="","",IFERROR(MATCH($X2304,$A$2:$A$2000,0),""))</f>
      </c>
      <c r="AA2304" t="str">
        <f>IF($Y2304="","",INDEX($P$2:$P$2000,$Y2304))</f>
      </c>
      <c r="AB2304" t="str">
        <f>IF($Z2304="","",INDEX($P$2:$P$2000,$Z2304))</f>
      </c>
      <c r="AC2304">
        <f>IF(AND($AA2304="Yes",$AB2304="Yes"),1,"")</f>
      </c>
      <c r="AD2304">
        <f>IF(OR($Y2304="",$Z2304=""),"",IF(INDEX($C$2:$C$2000,$Y2304)=INDEX($C$2:$C$2000,$Z2304),0,1))</f>
      </c>
      <c r="AE2304">
        <f>IF($AC2304&lt;&gt;1,"",IF(AND(INDEX($AG$2:$AG$2000,$Y2304)=1,INDEX($AG$2:$AG$2000,$Z2304)=1),1,""))</f>
      </c>
      <c r="BF2304">
        <f>IF($Z2304="","",INDEX($AO$2:$AO$2000,$Z2304))</f>
      </c>
      <c r="BG2304">
        <f>IF($Z2304="","",INDEX($AP$2:$AP$2000,$Z2304))</f>
      </c>
      <c r="BH2304">
        <f>IF($Z2304="","",INDEX($AQ$2:$AQ$2000,$Z2304))</f>
      </c>
      <c r="BI2304">
        <f>IF($Z2304="","",INDEX($AR$2:$AR$2000,$Z2304))</f>
      </c>
      <c r="BJ2304">
        <f>IF($Z2304="","",INDEX($AS$2:$AS$2000,$Z2304))</f>
      </c>
      <c r="BK2304">
        <f>IF($Z2304="","",INDEX($AT$2:$AT$2000,$Z2304))</f>
      </c>
      <c r="BL2304">
        <f>IF($Z2304="","",INDEX($AU$2:$AU$2000,$Z2304))</f>
      </c>
      <c r="BM2304">
        <f>IF($Z2304="","",INDEX($AV$2:$AV$2000,$Z2304))</f>
      </c>
      <c r="BN2304">
        <f>IF($Z2304="","",INDEX($AW$2:$AW$2000,$Z2304))</f>
      </c>
      <c r="BO2304">
        <f>IF($Z2304="","",INDEX($AX$2:$AX$2000,$Z2304))</f>
      </c>
      <c r="BP2304">
        <f>IF($Z2304="","",INDEX($AY$2:$AY$2000,$Z2304))</f>
      </c>
      <c r="BQ2304">
        <f>IF($Z2304="","",INDEX($AZ$2:$AZ$2000,$Z2304))</f>
      </c>
      <c r="BR2304">
        <f>IF($Z2304="","",INDEX($BA$2:$BA$2000,$Z2304))</f>
      </c>
      <c r="BS2304">
        <f>IF($Z2304="","",INDEX($BB$2:$BB$2000,$Z2304))</f>
      </c>
      <c r="BT2304">
        <f>IF($Z2304="","",INDEX($BC$2:$BC$2000,$Z2304))</f>
      </c>
      <c r="BY2304" t="str">
        <f>IF($Y2304="","",INDEX($AH$2:$AH$2000,$Y2304)&amp;"")</f>
      </c>
      <c r="BZ2304" t="str">
        <f>IF($Z2304="","",INDEX($AH$2:$AH$2000,$Z2304)&amp;"")</f>
      </c>
      <c r="CA2304">
        <f>IF($Y2304="","",INDEX($BV$2:$BV$2000,$Y2304))</f>
      </c>
      <c r="CB2304">
        <f>IF($Z2304="","",INDEX($BV$2:$BV$2000,$Z2304))</f>
      </c>
    </row>
    <row r="2305">
      <c r="T2305">
        <f>IF($Y2305="","",INDEX($B$2:$B$2000,$Y2305))</f>
      </c>
      <c r="U2305">
        <f>IF($Z2305="","",INDEX($B$2:$B$2000,$Z2305))</f>
      </c>
      <c r="V2305">
        <f>IF(OR($T2305="",$U2305=""),"",$U2305-$T2305)</f>
      </c>
      <c r="W2305" t="str">
        <f>IF(TRIM(INDEX(connections!$A:$A,ROW()))="","",TRIM(INDEX(connections!$A:$A,ROW())))</f>
      </c>
      <c r="X2305" t="str">
        <f>IF($W2305="","",TRIM(INDEX(connections!$B:$B,ROW())))</f>
      </c>
      <c r="Y2305">
        <f>IF($W2305="","",IFERROR(MATCH($W2305,$A$2:$A$2000,0),""))</f>
      </c>
      <c r="Z2305">
        <f>IF($X2305="","",IFERROR(MATCH($X2305,$A$2:$A$2000,0),""))</f>
      </c>
      <c r="AA2305" t="str">
        <f>IF($Y2305="","",INDEX($P$2:$P$2000,$Y2305))</f>
      </c>
      <c r="AB2305" t="str">
        <f>IF($Z2305="","",INDEX($P$2:$P$2000,$Z2305))</f>
      </c>
      <c r="AC2305">
        <f>IF(AND($AA2305="Yes",$AB2305="Yes"),1,"")</f>
      </c>
      <c r="AD2305">
        <f>IF(OR($Y2305="",$Z2305=""),"",IF(INDEX($C$2:$C$2000,$Y2305)=INDEX($C$2:$C$2000,$Z2305),0,1))</f>
      </c>
      <c r="AE2305">
        <f>IF($AC2305&lt;&gt;1,"",IF(AND(INDEX($AG$2:$AG$2000,$Y2305)=1,INDEX($AG$2:$AG$2000,$Z2305)=1),1,""))</f>
      </c>
      <c r="BF2305">
        <f>IF($Z2305="","",INDEX($AO$2:$AO$2000,$Z2305))</f>
      </c>
      <c r="BG2305">
        <f>IF($Z2305="","",INDEX($AP$2:$AP$2000,$Z2305))</f>
      </c>
      <c r="BH2305">
        <f>IF($Z2305="","",INDEX($AQ$2:$AQ$2000,$Z2305))</f>
      </c>
      <c r="BI2305">
        <f>IF($Z2305="","",INDEX($AR$2:$AR$2000,$Z2305))</f>
      </c>
      <c r="BJ2305">
        <f>IF($Z2305="","",INDEX($AS$2:$AS$2000,$Z2305))</f>
      </c>
      <c r="BK2305">
        <f>IF($Z2305="","",INDEX($AT$2:$AT$2000,$Z2305))</f>
      </c>
      <c r="BL2305">
        <f>IF($Z2305="","",INDEX($AU$2:$AU$2000,$Z2305))</f>
      </c>
      <c r="BM2305">
        <f>IF($Z2305="","",INDEX($AV$2:$AV$2000,$Z2305))</f>
      </c>
      <c r="BN2305">
        <f>IF($Z2305="","",INDEX($AW$2:$AW$2000,$Z2305))</f>
      </c>
      <c r="BO2305">
        <f>IF($Z2305="","",INDEX($AX$2:$AX$2000,$Z2305))</f>
      </c>
      <c r="BP2305">
        <f>IF($Z2305="","",INDEX($AY$2:$AY$2000,$Z2305))</f>
      </c>
      <c r="BQ2305">
        <f>IF($Z2305="","",INDEX($AZ$2:$AZ$2000,$Z2305))</f>
      </c>
      <c r="BR2305">
        <f>IF($Z2305="","",INDEX($BA$2:$BA$2000,$Z2305))</f>
      </c>
      <c r="BS2305">
        <f>IF($Z2305="","",INDEX($BB$2:$BB$2000,$Z2305))</f>
      </c>
      <c r="BT2305">
        <f>IF($Z2305="","",INDEX($BC$2:$BC$2000,$Z2305))</f>
      </c>
      <c r="BY2305" t="str">
        <f>IF($Y2305="","",INDEX($AH$2:$AH$2000,$Y2305)&amp;"")</f>
      </c>
      <c r="BZ2305" t="str">
        <f>IF($Z2305="","",INDEX($AH$2:$AH$2000,$Z2305)&amp;"")</f>
      </c>
      <c r="CA2305">
        <f>IF($Y2305="","",INDEX($BV$2:$BV$2000,$Y2305))</f>
      </c>
      <c r="CB2305">
        <f>IF($Z2305="","",INDEX($BV$2:$BV$2000,$Z2305))</f>
      </c>
    </row>
    <row r="2306">
      <c r="T2306">
        <f>IF($Y2306="","",INDEX($B$2:$B$2000,$Y2306))</f>
      </c>
      <c r="U2306">
        <f>IF($Z2306="","",INDEX($B$2:$B$2000,$Z2306))</f>
      </c>
      <c r="V2306">
        <f>IF(OR($T2306="",$U2306=""),"",$U2306-$T2306)</f>
      </c>
      <c r="W2306" t="str">
        <f>IF(TRIM(INDEX(connections!$A:$A,ROW()))="","",TRIM(INDEX(connections!$A:$A,ROW())))</f>
      </c>
      <c r="X2306" t="str">
        <f>IF($W2306="","",TRIM(INDEX(connections!$B:$B,ROW())))</f>
      </c>
      <c r="Y2306">
        <f>IF($W2306="","",IFERROR(MATCH($W2306,$A$2:$A$2000,0),""))</f>
      </c>
      <c r="Z2306">
        <f>IF($X2306="","",IFERROR(MATCH($X2306,$A$2:$A$2000,0),""))</f>
      </c>
      <c r="AA2306" t="str">
        <f>IF($Y2306="","",INDEX($P$2:$P$2000,$Y2306))</f>
      </c>
      <c r="AB2306" t="str">
        <f>IF($Z2306="","",INDEX($P$2:$P$2000,$Z2306))</f>
      </c>
      <c r="AC2306">
        <f>IF(AND($AA2306="Yes",$AB2306="Yes"),1,"")</f>
      </c>
      <c r="AD2306">
        <f>IF(OR($Y2306="",$Z2306=""),"",IF(INDEX($C$2:$C$2000,$Y2306)=INDEX($C$2:$C$2000,$Z2306),0,1))</f>
      </c>
      <c r="AE2306">
        <f>IF($AC2306&lt;&gt;1,"",IF(AND(INDEX($AG$2:$AG$2000,$Y2306)=1,INDEX($AG$2:$AG$2000,$Z2306)=1),1,""))</f>
      </c>
      <c r="BF2306">
        <f>IF($Z2306="","",INDEX($AO$2:$AO$2000,$Z2306))</f>
      </c>
      <c r="BG2306">
        <f>IF($Z2306="","",INDEX($AP$2:$AP$2000,$Z2306))</f>
      </c>
      <c r="BH2306">
        <f>IF($Z2306="","",INDEX($AQ$2:$AQ$2000,$Z2306))</f>
      </c>
      <c r="BI2306">
        <f>IF($Z2306="","",INDEX($AR$2:$AR$2000,$Z2306))</f>
      </c>
      <c r="BJ2306">
        <f>IF($Z2306="","",INDEX($AS$2:$AS$2000,$Z2306))</f>
      </c>
      <c r="BK2306">
        <f>IF($Z2306="","",INDEX($AT$2:$AT$2000,$Z2306))</f>
      </c>
      <c r="BL2306">
        <f>IF($Z2306="","",INDEX($AU$2:$AU$2000,$Z2306))</f>
      </c>
      <c r="BM2306">
        <f>IF($Z2306="","",INDEX($AV$2:$AV$2000,$Z2306))</f>
      </c>
      <c r="BN2306">
        <f>IF($Z2306="","",INDEX($AW$2:$AW$2000,$Z2306))</f>
      </c>
      <c r="BO2306">
        <f>IF($Z2306="","",INDEX($AX$2:$AX$2000,$Z2306))</f>
      </c>
      <c r="BP2306">
        <f>IF($Z2306="","",INDEX($AY$2:$AY$2000,$Z2306))</f>
      </c>
      <c r="BQ2306">
        <f>IF($Z2306="","",INDEX($AZ$2:$AZ$2000,$Z2306))</f>
      </c>
      <c r="BR2306">
        <f>IF($Z2306="","",INDEX($BA$2:$BA$2000,$Z2306))</f>
      </c>
      <c r="BS2306">
        <f>IF($Z2306="","",INDEX($BB$2:$BB$2000,$Z2306))</f>
      </c>
      <c r="BT2306">
        <f>IF($Z2306="","",INDEX($BC$2:$BC$2000,$Z2306))</f>
      </c>
      <c r="BY2306" t="str">
        <f>IF($Y2306="","",INDEX($AH$2:$AH$2000,$Y2306)&amp;"")</f>
      </c>
      <c r="BZ2306" t="str">
        <f>IF($Z2306="","",INDEX($AH$2:$AH$2000,$Z2306)&amp;"")</f>
      </c>
      <c r="CA2306">
        <f>IF($Y2306="","",INDEX($BV$2:$BV$2000,$Y2306))</f>
      </c>
      <c r="CB2306">
        <f>IF($Z2306="","",INDEX($BV$2:$BV$2000,$Z2306))</f>
      </c>
    </row>
    <row r="2307">
      <c r="T2307">
        <f>IF($Y2307="","",INDEX($B$2:$B$2000,$Y2307))</f>
      </c>
      <c r="U2307">
        <f>IF($Z2307="","",INDEX($B$2:$B$2000,$Z2307))</f>
      </c>
      <c r="V2307">
        <f>IF(OR($T2307="",$U2307=""),"",$U2307-$T2307)</f>
      </c>
      <c r="W2307" t="str">
        <f>IF(TRIM(INDEX(connections!$A:$A,ROW()))="","",TRIM(INDEX(connections!$A:$A,ROW())))</f>
      </c>
      <c r="X2307" t="str">
        <f>IF($W2307="","",TRIM(INDEX(connections!$B:$B,ROW())))</f>
      </c>
      <c r="Y2307">
        <f>IF($W2307="","",IFERROR(MATCH($W2307,$A$2:$A$2000,0),""))</f>
      </c>
      <c r="Z2307">
        <f>IF($X2307="","",IFERROR(MATCH($X2307,$A$2:$A$2000,0),""))</f>
      </c>
      <c r="AA2307" t="str">
        <f>IF($Y2307="","",INDEX($P$2:$P$2000,$Y2307))</f>
      </c>
      <c r="AB2307" t="str">
        <f>IF($Z2307="","",INDEX($P$2:$P$2000,$Z2307))</f>
      </c>
      <c r="AC2307">
        <f>IF(AND($AA2307="Yes",$AB2307="Yes"),1,"")</f>
      </c>
      <c r="AD2307">
        <f>IF(OR($Y2307="",$Z2307=""),"",IF(INDEX($C$2:$C$2000,$Y2307)=INDEX($C$2:$C$2000,$Z2307),0,1))</f>
      </c>
      <c r="AE2307">
        <f>IF($AC2307&lt;&gt;1,"",IF(AND(INDEX($AG$2:$AG$2000,$Y2307)=1,INDEX($AG$2:$AG$2000,$Z2307)=1),1,""))</f>
      </c>
      <c r="BF2307">
        <f>IF($Z2307="","",INDEX($AO$2:$AO$2000,$Z2307))</f>
      </c>
      <c r="BG2307">
        <f>IF($Z2307="","",INDEX($AP$2:$AP$2000,$Z2307))</f>
      </c>
      <c r="BH2307">
        <f>IF($Z2307="","",INDEX($AQ$2:$AQ$2000,$Z2307))</f>
      </c>
      <c r="BI2307">
        <f>IF($Z2307="","",INDEX($AR$2:$AR$2000,$Z2307))</f>
      </c>
      <c r="BJ2307">
        <f>IF($Z2307="","",INDEX($AS$2:$AS$2000,$Z2307))</f>
      </c>
      <c r="BK2307">
        <f>IF($Z2307="","",INDEX($AT$2:$AT$2000,$Z2307))</f>
      </c>
      <c r="BL2307">
        <f>IF($Z2307="","",INDEX($AU$2:$AU$2000,$Z2307))</f>
      </c>
      <c r="BM2307">
        <f>IF($Z2307="","",INDEX($AV$2:$AV$2000,$Z2307))</f>
      </c>
      <c r="BN2307">
        <f>IF($Z2307="","",INDEX($AW$2:$AW$2000,$Z2307))</f>
      </c>
      <c r="BO2307">
        <f>IF($Z2307="","",INDEX($AX$2:$AX$2000,$Z2307))</f>
      </c>
      <c r="BP2307">
        <f>IF($Z2307="","",INDEX($AY$2:$AY$2000,$Z2307))</f>
      </c>
      <c r="BQ2307">
        <f>IF($Z2307="","",INDEX($AZ$2:$AZ$2000,$Z2307))</f>
      </c>
      <c r="BR2307">
        <f>IF($Z2307="","",INDEX($BA$2:$BA$2000,$Z2307))</f>
      </c>
      <c r="BS2307">
        <f>IF($Z2307="","",INDEX($BB$2:$BB$2000,$Z2307))</f>
      </c>
      <c r="BT2307">
        <f>IF($Z2307="","",INDEX($BC$2:$BC$2000,$Z2307))</f>
      </c>
      <c r="BY2307" t="str">
        <f>IF($Y2307="","",INDEX($AH$2:$AH$2000,$Y2307)&amp;"")</f>
      </c>
      <c r="BZ2307" t="str">
        <f>IF($Z2307="","",INDEX($AH$2:$AH$2000,$Z2307)&amp;"")</f>
      </c>
      <c r="CA2307">
        <f>IF($Y2307="","",INDEX($BV$2:$BV$2000,$Y2307))</f>
      </c>
      <c r="CB2307">
        <f>IF($Z2307="","",INDEX($BV$2:$BV$2000,$Z2307))</f>
      </c>
    </row>
    <row r="2308">
      <c r="T2308">
        <f>IF($Y2308="","",INDEX($B$2:$B$2000,$Y2308))</f>
      </c>
      <c r="U2308">
        <f>IF($Z2308="","",INDEX($B$2:$B$2000,$Z2308))</f>
      </c>
      <c r="V2308">
        <f>IF(OR($T2308="",$U2308=""),"",$U2308-$T2308)</f>
      </c>
      <c r="W2308" t="str">
        <f>IF(TRIM(INDEX(connections!$A:$A,ROW()))="","",TRIM(INDEX(connections!$A:$A,ROW())))</f>
      </c>
      <c r="X2308" t="str">
        <f>IF($W2308="","",TRIM(INDEX(connections!$B:$B,ROW())))</f>
      </c>
      <c r="Y2308">
        <f>IF($W2308="","",IFERROR(MATCH($W2308,$A$2:$A$2000,0),""))</f>
      </c>
      <c r="Z2308">
        <f>IF($X2308="","",IFERROR(MATCH($X2308,$A$2:$A$2000,0),""))</f>
      </c>
      <c r="AA2308" t="str">
        <f>IF($Y2308="","",INDEX($P$2:$P$2000,$Y2308))</f>
      </c>
      <c r="AB2308" t="str">
        <f>IF($Z2308="","",INDEX($P$2:$P$2000,$Z2308))</f>
      </c>
      <c r="AC2308">
        <f>IF(AND($AA2308="Yes",$AB2308="Yes"),1,"")</f>
      </c>
      <c r="AD2308">
        <f>IF(OR($Y2308="",$Z2308=""),"",IF(INDEX($C$2:$C$2000,$Y2308)=INDEX($C$2:$C$2000,$Z2308),0,1))</f>
      </c>
      <c r="AE2308">
        <f>IF($AC2308&lt;&gt;1,"",IF(AND(INDEX($AG$2:$AG$2000,$Y2308)=1,INDEX($AG$2:$AG$2000,$Z2308)=1),1,""))</f>
      </c>
      <c r="BF2308">
        <f>IF($Z2308="","",INDEX($AO$2:$AO$2000,$Z2308))</f>
      </c>
      <c r="BG2308">
        <f>IF($Z2308="","",INDEX($AP$2:$AP$2000,$Z2308))</f>
      </c>
      <c r="BH2308">
        <f>IF($Z2308="","",INDEX($AQ$2:$AQ$2000,$Z2308))</f>
      </c>
      <c r="BI2308">
        <f>IF($Z2308="","",INDEX($AR$2:$AR$2000,$Z2308))</f>
      </c>
      <c r="BJ2308">
        <f>IF($Z2308="","",INDEX($AS$2:$AS$2000,$Z2308))</f>
      </c>
      <c r="BK2308">
        <f>IF($Z2308="","",INDEX($AT$2:$AT$2000,$Z2308))</f>
      </c>
      <c r="BL2308">
        <f>IF($Z2308="","",INDEX($AU$2:$AU$2000,$Z2308))</f>
      </c>
      <c r="BM2308">
        <f>IF($Z2308="","",INDEX($AV$2:$AV$2000,$Z2308))</f>
      </c>
      <c r="BN2308">
        <f>IF($Z2308="","",INDEX($AW$2:$AW$2000,$Z2308))</f>
      </c>
      <c r="BO2308">
        <f>IF($Z2308="","",INDEX($AX$2:$AX$2000,$Z2308))</f>
      </c>
      <c r="BP2308">
        <f>IF($Z2308="","",INDEX($AY$2:$AY$2000,$Z2308))</f>
      </c>
      <c r="BQ2308">
        <f>IF($Z2308="","",INDEX($AZ$2:$AZ$2000,$Z2308))</f>
      </c>
      <c r="BR2308">
        <f>IF($Z2308="","",INDEX($BA$2:$BA$2000,$Z2308))</f>
      </c>
      <c r="BS2308">
        <f>IF($Z2308="","",INDEX($BB$2:$BB$2000,$Z2308))</f>
      </c>
      <c r="BT2308">
        <f>IF($Z2308="","",INDEX($BC$2:$BC$2000,$Z2308))</f>
      </c>
      <c r="BY2308" t="str">
        <f>IF($Y2308="","",INDEX($AH$2:$AH$2000,$Y2308)&amp;"")</f>
      </c>
      <c r="BZ2308" t="str">
        <f>IF($Z2308="","",INDEX($AH$2:$AH$2000,$Z2308)&amp;"")</f>
      </c>
      <c r="CA2308">
        <f>IF($Y2308="","",INDEX($BV$2:$BV$2000,$Y2308))</f>
      </c>
      <c r="CB2308">
        <f>IF($Z2308="","",INDEX($BV$2:$BV$2000,$Z2308))</f>
      </c>
    </row>
    <row r="2309">
      <c r="T2309">
        <f>IF($Y2309="","",INDEX($B$2:$B$2000,$Y2309))</f>
      </c>
      <c r="U2309">
        <f>IF($Z2309="","",INDEX($B$2:$B$2000,$Z2309))</f>
      </c>
      <c r="V2309">
        <f>IF(OR($T2309="",$U2309=""),"",$U2309-$T2309)</f>
      </c>
      <c r="W2309" t="str">
        <f>IF(TRIM(INDEX(connections!$A:$A,ROW()))="","",TRIM(INDEX(connections!$A:$A,ROW())))</f>
      </c>
      <c r="X2309" t="str">
        <f>IF($W2309="","",TRIM(INDEX(connections!$B:$B,ROW())))</f>
      </c>
      <c r="Y2309">
        <f>IF($W2309="","",IFERROR(MATCH($W2309,$A$2:$A$2000,0),""))</f>
      </c>
      <c r="Z2309">
        <f>IF($X2309="","",IFERROR(MATCH($X2309,$A$2:$A$2000,0),""))</f>
      </c>
      <c r="AA2309" t="str">
        <f>IF($Y2309="","",INDEX($P$2:$P$2000,$Y2309))</f>
      </c>
      <c r="AB2309" t="str">
        <f>IF($Z2309="","",INDEX($P$2:$P$2000,$Z2309))</f>
      </c>
      <c r="AC2309">
        <f>IF(AND($AA2309="Yes",$AB2309="Yes"),1,"")</f>
      </c>
      <c r="AD2309">
        <f>IF(OR($Y2309="",$Z2309=""),"",IF(INDEX($C$2:$C$2000,$Y2309)=INDEX($C$2:$C$2000,$Z2309),0,1))</f>
      </c>
      <c r="AE2309">
        <f>IF($AC2309&lt;&gt;1,"",IF(AND(INDEX($AG$2:$AG$2000,$Y2309)=1,INDEX($AG$2:$AG$2000,$Z2309)=1),1,""))</f>
      </c>
      <c r="BF2309">
        <f>IF($Z2309="","",INDEX($AO$2:$AO$2000,$Z2309))</f>
      </c>
      <c r="BG2309">
        <f>IF($Z2309="","",INDEX($AP$2:$AP$2000,$Z2309))</f>
      </c>
      <c r="BH2309">
        <f>IF($Z2309="","",INDEX($AQ$2:$AQ$2000,$Z2309))</f>
      </c>
      <c r="BI2309">
        <f>IF($Z2309="","",INDEX($AR$2:$AR$2000,$Z2309))</f>
      </c>
      <c r="BJ2309">
        <f>IF($Z2309="","",INDEX($AS$2:$AS$2000,$Z2309))</f>
      </c>
      <c r="BK2309">
        <f>IF($Z2309="","",INDEX($AT$2:$AT$2000,$Z2309))</f>
      </c>
      <c r="BL2309">
        <f>IF($Z2309="","",INDEX($AU$2:$AU$2000,$Z2309))</f>
      </c>
      <c r="BM2309">
        <f>IF($Z2309="","",INDEX($AV$2:$AV$2000,$Z2309))</f>
      </c>
      <c r="BN2309">
        <f>IF($Z2309="","",INDEX($AW$2:$AW$2000,$Z2309))</f>
      </c>
      <c r="BO2309">
        <f>IF($Z2309="","",INDEX($AX$2:$AX$2000,$Z2309))</f>
      </c>
      <c r="BP2309">
        <f>IF($Z2309="","",INDEX($AY$2:$AY$2000,$Z2309))</f>
      </c>
      <c r="BQ2309">
        <f>IF($Z2309="","",INDEX($AZ$2:$AZ$2000,$Z2309))</f>
      </c>
      <c r="BR2309">
        <f>IF($Z2309="","",INDEX($BA$2:$BA$2000,$Z2309))</f>
      </c>
      <c r="BS2309">
        <f>IF($Z2309="","",INDEX($BB$2:$BB$2000,$Z2309))</f>
      </c>
      <c r="BT2309">
        <f>IF($Z2309="","",INDEX($BC$2:$BC$2000,$Z2309))</f>
      </c>
      <c r="BY2309" t="str">
        <f>IF($Y2309="","",INDEX($AH$2:$AH$2000,$Y2309)&amp;"")</f>
      </c>
      <c r="BZ2309" t="str">
        <f>IF($Z2309="","",INDEX($AH$2:$AH$2000,$Z2309)&amp;"")</f>
      </c>
      <c r="CA2309">
        <f>IF($Y2309="","",INDEX($BV$2:$BV$2000,$Y2309))</f>
      </c>
      <c r="CB2309">
        <f>IF($Z2309="","",INDEX($BV$2:$BV$2000,$Z2309))</f>
      </c>
    </row>
    <row r="2310">
      <c r="T2310">
        <f>IF($Y2310="","",INDEX($B$2:$B$2000,$Y2310))</f>
      </c>
      <c r="U2310">
        <f>IF($Z2310="","",INDEX($B$2:$B$2000,$Z2310))</f>
      </c>
      <c r="V2310">
        <f>IF(OR($T2310="",$U2310=""),"",$U2310-$T2310)</f>
      </c>
      <c r="W2310" t="str">
        <f>IF(TRIM(INDEX(connections!$A:$A,ROW()))="","",TRIM(INDEX(connections!$A:$A,ROW())))</f>
      </c>
      <c r="X2310" t="str">
        <f>IF($W2310="","",TRIM(INDEX(connections!$B:$B,ROW())))</f>
      </c>
      <c r="Y2310">
        <f>IF($W2310="","",IFERROR(MATCH($W2310,$A$2:$A$2000,0),""))</f>
      </c>
      <c r="Z2310">
        <f>IF($X2310="","",IFERROR(MATCH($X2310,$A$2:$A$2000,0),""))</f>
      </c>
      <c r="AA2310" t="str">
        <f>IF($Y2310="","",INDEX($P$2:$P$2000,$Y2310))</f>
      </c>
      <c r="AB2310" t="str">
        <f>IF($Z2310="","",INDEX($P$2:$P$2000,$Z2310))</f>
      </c>
      <c r="AC2310">
        <f>IF(AND($AA2310="Yes",$AB2310="Yes"),1,"")</f>
      </c>
      <c r="AD2310">
        <f>IF(OR($Y2310="",$Z2310=""),"",IF(INDEX($C$2:$C$2000,$Y2310)=INDEX($C$2:$C$2000,$Z2310),0,1))</f>
      </c>
      <c r="AE2310">
        <f>IF($AC2310&lt;&gt;1,"",IF(AND(INDEX($AG$2:$AG$2000,$Y2310)=1,INDEX($AG$2:$AG$2000,$Z2310)=1),1,""))</f>
      </c>
      <c r="BF2310">
        <f>IF($Z2310="","",INDEX($AO$2:$AO$2000,$Z2310))</f>
      </c>
      <c r="BG2310">
        <f>IF($Z2310="","",INDEX($AP$2:$AP$2000,$Z2310))</f>
      </c>
      <c r="BH2310">
        <f>IF($Z2310="","",INDEX($AQ$2:$AQ$2000,$Z2310))</f>
      </c>
      <c r="BI2310">
        <f>IF($Z2310="","",INDEX($AR$2:$AR$2000,$Z2310))</f>
      </c>
      <c r="BJ2310">
        <f>IF($Z2310="","",INDEX($AS$2:$AS$2000,$Z2310))</f>
      </c>
      <c r="BK2310">
        <f>IF($Z2310="","",INDEX($AT$2:$AT$2000,$Z2310))</f>
      </c>
      <c r="BL2310">
        <f>IF($Z2310="","",INDEX($AU$2:$AU$2000,$Z2310))</f>
      </c>
      <c r="BM2310">
        <f>IF($Z2310="","",INDEX($AV$2:$AV$2000,$Z2310))</f>
      </c>
      <c r="BN2310">
        <f>IF($Z2310="","",INDEX($AW$2:$AW$2000,$Z2310))</f>
      </c>
      <c r="BO2310">
        <f>IF($Z2310="","",INDEX($AX$2:$AX$2000,$Z2310))</f>
      </c>
      <c r="BP2310">
        <f>IF($Z2310="","",INDEX($AY$2:$AY$2000,$Z2310))</f>
      </c>
      <c r="BQ2310">
        <f>IF($Z2310="","",INDEX($AZ$2:$AZ$2000,$Z2310))</f>
      </c>
      <c r="BR2310">
        <f>IF($Z2310="","",INDEX($BA$2:$BA$2000,$Z2310))</f>
      </c>
      <c r="BS2310">
        <f>IF($Z2310="","",INDEX($BB$2:$BB$2000,$Z2310))</f>
      </c>
      <c r="BT2310">
        <f>IF($Z2310="","",INDEX($BC$2:$BC$2000,$Z2310))</f>
      </c>
      <c r="BY2310" t="str">
        <f>IF($Y2310="","",INDEX($AH$2:$AH$2000,$Y2310)&amp;"")</f>
      </c>
      <c r="BZ2310" t="str">
        <f>IF($Z2310="","",INDEX($AH$2:$AH$2000,$Z2310)&amp;"")</f>
      </c>
      <c r="CA2310">
        <f>IF($Y2310="","",INDEX($BV$2:$BV$2000,$Y2310))</f>
      </c>
      <c r="CB2310">
        <f>IF($Z2310="","",INDEX($BV$2:$BV$2000,$Z2310))</f>
      </c>
    </row>
    <row r="2311">
      <c r="T2311">
        <f>IF($Y2311="","",INDEX($B$2:$B$2000,$Y2311))</f>
      </c>
      <c r="U2311">
        <f>IF($Z2311="","",INDEX($B$2:$B$2000,$Z2311))</f>
      </c>
      <c r="V2311">
        <f>IF(OR($T2311="",$U2311=""),"",$U2311-$T2311)</f>
      </c>
      <c r="W2311" t="str">
        <f>IF(TRIM(INDEX(connections!$A:$A,ROW()))="","",TRIM(INDEX(connections!$A:$A,ROW())))</f>
      </c>
      <c r="X2311" t="str">
        <f>IF($W2311="","",TRIM(INDEX(connections!$B:$B,ROW())))</f>
      </c>
      <c r="Y2311">
        <f>IF($W2311="","",IFERROR(MATCH($W2311,$A$2:$A$2000,0),""))</f>
      </c>
      <c r="Z2311">
        <f>IF($X2311="","",IFERROR(MATCH($X2311,$A$2:$A$2000,0),""))</f>
      </c>
      <c r="AA2311" t="str">
        <f>IF($Y2311="","",INDEX($P$2:$P$2000,$Y2311))</f>
      </c>
      <c r="AB2311" t="str">
        <f>IF($Z2311="","",INDEX($P$2:$P$2000,$Z2311))</f>
      </c>
      <c r="AC2311">
        <f>IF(AND($AA2311="Yes",$AB2311="Yes"),1,"")</f>
      </c>
      <c r="AD2311">
        <f>IF(OR($Y2311="",$Z2311=""),"",IF(INDEX($C$2:$C$2000,$Y2311)=INDEX($C$2:$C$2000,$Z2311),0,1))</f>
      </c>
      <c r="AE2311">
        <f>IF($AC2311&lt;&gt;1,"",IF(AND(INDEX($AG$2:$AG$2000,$Y2311)=1,INDEX($AG$2:$AG$2000,$Z2311)=1),1,""))</f>
      </c>
      <c r="BF2311">
        <f>IF($Z2311="","",INDEX($AO$2:$AO$2000,$Z2311))</f>
      </c>
      <c r="BG2311">
        <f>IF($Z2311="","",INDEX($AP$2:$AP$2000,$Z2311))</f>
      </c>
      <c r="BH2311">
        <f>IF($Z2311="","",INDEX($AQ$2:$AQ$2000,$Z2311))</f>
      </c>
      <c r="BI2311">
        <f>IF($Z2311="","",INDEX($AR$2:$AR$2000,$Z2311))</f>
      </c>
      <c r="BJ2311">
        <f>IF($Z2311="","",INDEX($AS$2:$AS$2000,$Z2311))</f>
      </c>
      <c r="BK2311">
        <f>IF($Z2311="","",INDEX($AT$2:$AT$2000,$Z2311))</f>
      </c>
      <c r="BL2311">
        <f>IF($Z2311="","",INDEX($AU$2:$AU$2000,$Z2311))</f>
      </c>
      <c r="BM2311">
        <f>IF($Z2311="","",INDEX($AV$2:$AV$2000,$Z2311))</f>
      </c>
      <c r="BN2311">
        <f>IF($Z2311="","",INDEX($AW$2:$AW$2000,$Z2311))</f>
      </c>
      <c r="BO2311">
        <f>IF($Z2311="","",INDEX($AX$2:$AX$2000,$Z2311))</f>
      </c>
      <c r="BP2311">
        <f>IF($Z2311="","",INDEX($AY$2:$AY$2000,$Z2311))</f>
      </c>
      <c r="BQ2311">
        <f>IF($Z2311="","",INDEX($AZ$2:$AZ$2000,$Z2311))</f>
      </c>
      <c r="BR2311">
        <f>IF($Z2311="","",INDEX($BA$2:$BA$2000,$Z2311))</f>
      </c>
      <c r="BS2311">
        <f>IF($Z2311="","",INDEX($BB$2:$BB$2000,$Z2311))</f>
      </c>
      <c r="BT2311">
        <f>IF($Z2311="","",INDEX($BC$2:$BC$2000,$Z2311))</f>
      </c>
      <c r="BY2311" t="str">
        <f>IF($Y2311="","",INDEX($AH$2:$AH$2000,$Y2311)&amp;"")</f>
      </c>
      <c r="BZ2311" t="str">
        <f>IF($Z2311="","",INDEX($AH$2:$AH$2000,$Z2311)&amp;"")</f>
      </c>
      <c r="CA2311">
        <f>IF($Y2311="","",INDEX($BV$2:$BV$2000,$Y2311))</f>
      </c>
      <c r="CB2311">
        <f>IF($Z2311="","",INDEX($BV$2:$BV$2000,$Z2311))</f>
      </c>
    </row>
    <row r="2312">
      <c r="T2312">
        <f>IF($Y2312="","",INDEX($B$2:$B$2000,$Y2312))</f>
      </c>
      <c r="U2312">
        <f>IF($Z2312="","",INDEX($B$2:$B$2000,$Z2312))</f>
      </c>
      <c r="V2312">
        <f>IF(OR($T2312="",$U2312=""),"",$U2312-$T2312)</f>
      </c>
      <c r="W2312" t="str">
        <f>IF(TRIM(INDEX(connections!$A:$A,ROW()))="","",TRIM(INDEX(connections!$A:$A,ROW())))</f>
      </c>
      <c r="X2312" t="str">
        <f>IF($W2312="","",TRIM(INDEX(connections!$B:$B,ROW())))</f>
      </c>
      <c r="Y2312">
        <f>IF($W2312="","",IFERROR(MATCH($W2312,$A$2:$A$2000,0),""))</f>
      </c>
      <c r="Z2312">
        <f>IF($X2312="","",IFERROR(MATCH($X2312,$A$2:$A$2000,0),""))</f>
      </c>
      <c r="AA2312" t="str">
        <f>IF($Y2312="","",INDEX($P$2:$P$2000,$Y2312))</f>
      </c>
      <c r="AB2312" t="str">
        <f>IF($Z2312="","",INDEX($P$2:$P$2000,$Z2312))</f>
      </c>
      <c r="AC2312">
        <f>IF(AND($AA2312="Yes",$AB2312="Yes"),1,"")</f>
      </c>
      <c r="AD2312">
        <f>IF(OR($Y2312="",$Z2312=""),"",IF(INDEX($C$2:$C$2000,$Y2312)=INDEX($C$2:$C$2000,$Z2312),0,1))</f>
      </c>
      <c r="AE2312">
        <f>IF($AC2312&lt;&gt;1,"",IF(AND(INDEX($AG$2:$AG$2000,$Y2312)=1,INDEX($AG$2:$AG$2000,$Z2312)=1),1,""))</f>
      </c>
      <c r="BF2312">
        <f>IF($Z2312="","",INDEX($AO$2:$AO$2000,$Z2312))</f>
      </c>
      <c r="BG2312">
        <f>IF($Z2312="","",INDEX($AP$2:$AP$2000,$Z2312))</f>
      </c>
      <c r="BH2312">
        <f>IF($Z2312="","",INDEX($AQ$2:$AQ$2000,$Z2312))</f>
      </c>
      <c r="BI2312">
        <f>IF($Z2312="","",INDEX($AR$2:$AR$2000,$Z2312))</f>
      </c>
      <c r="BJ2312">
        <f>IF($Z2312="","",INDEX($AS$2:$AS$2000,$Z2312))</f>
      </c>
      <c r="BK2312">
        <f>IF($Z2312="","",INDEX($AT$2:$AT$2000,$Z2312))</f>
      </c>
      <c r="BL2312">
        <f>IF($Z2312="","",INDEX($AU$2:$AU$2000,$Z2312))</f>
      </c>
      <c r="BM2312">
        <f>IF($Z2312="","",INDEX($AV$2:$AV$2000,$Z2312))</f>
      </c>
      <c r="BN2312">
        <f>IF($Z2312="","",INDEX($AW$2:$AW$2000,$Z2312))</f>
      </c>
      <c r="BO2312">
        <f>IF($Z2312="","",INDEX($AX$2:$AX$2000,$Z2312))</f>
      </c>
      <c r="BP2312">
        <f>IF($Z2312="","",INDEX($AY$2:$AY$2000,$Z2312))</f>
      </c>
      <c r="BQ2312">
        <f>IF($Z2312="","",INDEX($AZ$2:$AZ$2000,$Z2312))</f>
      </c>
      <c r="BR2312">
        <f>IF($Z2312="","",INDEX($BA$2:$BA$2000,$Z2312))</f>
      </c>
      <c r="BS2312">
        <f>IF($Z2312="","",INDEX($BB$2:$BB$2000,$Z2312))</f>
      </c>
      <c r="BT2312">
        <f>IF($Z2312="","",INDEX($BC$2:$BC$2000,$Z2312))</f>
      </c>
      <c r="BY2312" t="str">
        <f>IF($Y2312="","",INDEX($AH$2:$AH$2000,$Y2312)&amp;"")</f>
      </c>
      <c r="BZ2312" t="str">
        <f>IF($Z2312="","",INDEX($AH$2:$AH$2000,$Z2312)&amp;"")</f>
      </c>
      <c r="CA2312">
        <f>IF($Y2312="","",INDEX($BV$2:$BV$2000,$Y2312))</f>
      </c>
      <c r="CB2312">
        <f>IF($Z2312="","",INDEX($BV$2:$BV$2000,$Z2312))</f>
      </c>
    </row>
    <row r="2313">
      <c r="T2313">
        <f>IF($Y2313="","",INDEX($B$2:$B$2000,$Y2313))</f>
      </c>
      <c r="U2313">
        <f>IF($Z2313="","",INDEX($B$2:$B$2000,$Z2313))</f>
      </c>
      <c r="V2313">
        <f>IF(OR($T2313="",$U2313=""),"",$U2313-$T2313)</f>
      </c>
      <c r="W2313" t="str">
        <f>IF(TRIM(INDEX(connections!$A:$A,ROW()))="","",TRIM(INDEX(connections!$A:$A,ROW())))</f>
      </c>
      <c r="X2313" t="str">
        <f>IF($W2313="","",TRIM(INDEX(connections!$B:$B,ROW())))</f>
      </c>
      <c r="Y2313">
        <f>IF($W2313="","",IFERROR(MATCH($W2313,$A$2:$A$2000,0),""))</f>
      </c>
      <c r="Z2313">
        <f>IF($X2313="","",IFERROR(MATCH($X2313,$A$2:$A$2000,0),""))</f>
      </c>
      <c r="AA2313" t="str">
        <f>IF($Y2313="","",INDEX($P$2:$P$2000,$Y2313))</f>
      </c>
      <c r="AB2313" t="str">
        <f>IF($Z2313="","",INDEX($P$2:$P$2000,$Z2313))</f>
      </c>
      <c r="AC2313">
        <f>IF(AND($AA2313="Yes",$AB2313="Yes"),1,"")</f>
      </c>
      <c r="AD2313">
        <f>IF(OR($Y2313="",$Z2313=""),"",IF(INDEX($C$2:$C$2000,$Y2313)=INDEX($C$2:$C$2000,$Z2313),0,1))</f>
      </c>
      <c r="AE2313">
        <f>IF($AC2313&lt;&gt;1,"",IF(AND(INDEX($AG$2:$AG$2000,$Y2313)=1,INDEX($AG$2:$AG$2000,$Z2313)=1),1,""))</f>
      </c>
      <c r="BF2313">
        <f>IF($Z2313="","",INDEX($AO$2:$AO$2000,$Z2313))</f>
      </c>
      <c r="BG2313">
        <f>IF($Z2313="","",INDEX($AP$2:$AP$2000,$Z2313))</f>
      </c>
      <c r="BH2313">
        <f>IF($Z2313="","",INDEX($AQ$2:$AQ$2000,$Z2313))</f>
      </c>
      <c r="BI2313">
        <f>IF($Z2313="","",INDEX($AR$2:$AR$2000,$Z2313))</f>
      </c>
      <c r="BJ2313">
        <f>IF($Z2313="","",INDEX($AS$2:$AS$2000,$Z2313))</f>
      </c>
      <c r="BK2313">
        <f>IF($Z2313="","",INDEX($AT$2:$AT$2000,$Z2313))</f>
      </c>
      <c r="BL2313">
        <f>IF($Z2313="","",INDEX($AU$2:$AU$2000,$Z2313))</f>
      </c>
      <c r="BM2313">
        <f>IF($Z2313="","",INDEX($AV$2:$AV$2000,$Z2313))</f>
      </c>
      <c r="BN2313">
        <f>IF($Z2313="","",INDEX($AW$2:$AW$2000,$Z2313))</f>
      </c>
      <c r="BO2313">
        <f>IF($Z2313="","",INDEX($AX$2:$AX$2000,$Z2313))</f>
      </c>
      <c r="BP2313">
        <f>IF($Z2313="","",INDEX($AY$2:$AY$2000,$Z2313))</f>
      </c>
      <c r="BQ2313">
        <f>IF($Z2313="","",INDEX($AZ$2:$AZ$2000,$Z2313))</f>
      </c>
      <c r="BR2313">
        <f>IF($Z2313="","",INDEX($BA$2:$BA$2000,$Z2313))</f>
      </c>
      <c r="BS2313">
        <f>IF($Z2313="","",INDEX($BB$2:$BB$2000,$Z2313))</f>
      </c>
      <c r="BT2313">
        <f>IF($Z2313="","",INDEX($BC$2:$BC$2000,$Z2313))</f>
      </c>
      <c r="BY2313" t="str">
        <f>IF($Y2313="","",INDEX($AH$2:$AH$2000,$Y2313)&amp;"")</f>
      </c>
      <c r="BZ2313" t="str">
        <f>IF($Z2313="","",INDEX($AH$2:$AH$2000,$Z2313)&amp;"")</f>
      </c>
      <c r="CA2313">
        <f>IF($Y2313="","",INDEX($BV$2:$BV$2000,$Y2313))</f>
      </c>
      <c r="CB2313">
        <f>IF($Z2313="","",INDEX($BV$2:$BV$2000,$Z2313))</f>
      </c>
    </row>
    <row r="2314">
      <c r="T2314">
        <f>IF($Y2314="","",INDEX($B$2:$B$2000,$Y2314))</f>
      </c>
      <c r="U2314">
        <f>IF($Z2314="","",INDEX($B$2:$B$2000,$Z2314))</f>
      </c>
      <c r="V2314">
        <f>IF(OR($T2314="",$U2314=""),"",$U2314-$T2314)</f>
      </c>
      <c r="W2314" t="str">
        <f>IF(TRIM(INDEX(connections!$A:$A,ROW()))="","",TRIM(INDEX(connections!$A:$A,ROW())))</f>
      </c>
      <c r="X2314" t="str">
        <f>IF($W2314="","",TRIM(INDEX(connections!$B:$B,ROW())))</f>
      </c>
      <c r="Y2314">
        <f>IF($W2314="","",IFERROR(MATCH($W2314,$A$2:$A$2000,0),""))</f>
      </c>
      <c r="Z2314">
        <f>IF($X2314="","",IFERROR(MATCH($X2314,$A$2:$A$2000,0),""))</f>
      </c>
      <c r="AA2314" t="str">
        <f>IF($Y2314="","",INDEX($P$2:$P$2000,$Y2314))</f>
      </c>
      <c r="AB2314" t="str">
        <f>IF($Z2314="","",INDEX($P$2:$P$2000,$Z2314))</f>
      </c>
      <c r="AC2314">
        <f>IF(AND($AA2314="Yes",$AB2314="Yes"),1,"")</f>
      </c>
      <c r="AD2314">
        <f>IF(OR($Y2314="",$Z2314=""),"",IF(INDEX($C$2:$C$2000,$Y2314)=INDEX($C$2:$C$2000,$Z2314),0,1))</f>
      </c>
      <c r="AE2314">
        <f>IF($AC2314&lt;&gt;1,"",IF(AND(INDEX($AG$2:$AG$2000,$Y2314)=1,INDEX($AG$2:$AG$2000,$Z2314)=1),1,""))</f>
      </c>
      <c r="BF2314">
        <f>IF($Z2314="","",INDEX($AO$2:$AO$2000,$Z2314))</f>
      </c>
      <c r="BG2314">
        <f>IF($Z2314="","",INDEX($AP$2:$AP$2000,$Z2314))</f>
      </c>
      <c r="BH2314">
        <f>IF($Z2314="","",INDEX($AQ$2:$AQ$2000,$Z2314))</f>
      </c>
      <c r="BI2314">
        <f>IF($Z2314="","",INDEX($AR$2:$AR$2000,$Z2314))</f>
      </c>
      <c r="BJ2314">
        <f>IF($Z2314="","",INDEX($AS$2:$AS$2000,$Z2314))</f>
      </c>
      <c r="BK2314">
        <f>IF($Z2314="","",INDEX($AT$2:$AT$2000,$Z2314))</f>
      </c>
      <c r="BL2314">
        <f>IF($Z2314="","",INDEX($AU$2:$AU$2000,$Z2314))</f>
      </c>
      <c r="BM2314">
        <f>IF($Z2314="","",INDEX($AV$2:$AV$2000,$Z2314))</f>
      </c>
      <c r="BN2314">
        <f>IF($Z2314="","",INDEX($AW$2:$AW$2000,$Z2314))</f>
      </c>
      <c r="BO2314">
        <f>IF($Z2314="","",INDEX($AX$2:$AX$2000,$Z2314))</f>
      </c>
      <c r="BP2314">
        <f>IF($Z2314="","",INDEX($AY$2:$AY$2000,$Z2314))</f>
      </c>
      <c r="BQ2314">
        <f>IF($Z2314="","",INDEX($AZ$2:$AZ$2000,$Z2314))</f>
      </c>
      <c r="BR2314">
        <f>IF($Z2314="","",INDEX($BA$2:$BA$2000,$Z2314))</f>
      </c>
      <c r="BS2314">
        <f>IF($Z2314="","",INDEX($BB$2:$BB$2000,$Z2314))</f>
      </c>
      <c r="BT2314">
        <f>IF($Z2314="","",INDEX($BC$2:$BC$2000,$Z2314))</f>
      </c>
      <c r="BY2314" t="str">
        <f>IF($Y2314="","",INDEX($AH$2:$AH$2000,$Y2314)&amp;"")</f>
      </c>
      <c r="BZ2314" t="str">
        <f>IF($Z2314="","",INDEX($AH$2:$AH$2000,$Z2314)&amp;"")</f>
      </c>
      <c r="CA2314">
        <f>IF($Y2314="","",INDEX($BV$2:$BV$2000,$Y2314))</f>
      </c>
      <c r="CB2314">
        <f>IF($Z2314="","",INDEX($BV$2:$BV$2000,$Z2314))</f>
      </c>
    </row>
    <row r="2315">
      <c r="T2315">
        <f>IF($Y2315="","",INDEX($B$2:$B$2000,$Y2315))</f>
      </c>
      <c r="U2315">
        <f>IF($Z2315="","",INDEX($B$2:$B$2000,$Z2315))</f>
      </c>
      <c r="V2315">
        <f>IF(OR($T2315="",$U2315=""),"",$U2315-$T2315)</f>
      </c>
      <c r="W2315" t="str">
        <f>IF(TRIM(INDEX(connections!$A:$A,ROW()))="","",TRIM(INDEX(connections!$A:$A,ROW())))</f>
      </c>
      <c r="X2315" t="str">
        <f>IF($W2315="","",TRIM(INDEX(connections!$B:$B,ROW())))</f>
      </c>
      <c r="Y2315">
        <f>IF($W2315="","",IFERROR(MATCH($W2315,$A$2:$A$2000,0),""))</f>
      </c>
      <c r="Z2315">
        <f>IF($X2315="","",IFERROR(MATCH($X2315,$A$2:$A$2000,0),""))</f>
      </c>
      <c r="AA2315" t="str">
        <f>IF($Y2315="","",INDEX($P$2:$P$2000,$Y2315))</f>
      </c>
      <c r="AB2315" t="str">
        <f>IF($Z2315="","",INDEX($P$2:$P$2000,$Z2315))</f>
      </c>
      <c r="AC2315">
        <f>IF(AND($AA2315="Yes",$AB2315="Yes"),1,"")</f>
      </c>
      <c r="AD2315">
        <f>IF(OR($Y2315="",$Z2315=""),"",IF(INDEX($C$2:$C$2000,$Y2315)=INDEX($C$2:$C$2000,$Z2315),0,1))</f>
      </c>
      <c r="AE2315">
        <f>IF($AC2315&lt;&gt;1,"",IF(AND(INDEX($AG$2:$AG$2000,$Y2315)=1,INDEX($AG$2:$AG$2000,$Z2315)=1),1,""))</f>
      </c>
      <c r="BF2315">
        <f>IF($Z2315="","",INDEX($AO$2:$AO$2000,$Z2315))</f>
      </c>
      <c r="BG2315">
        <f>IF($Z2315="","",INDEX($AP$2:$AP$2000,$Z2315))</f>
      </c>
      <c r="BH2315">
        <f>IF($Z2315="","",INDEX($AQ$2:$AQ$2000,$Z2315))</f>
      </c>
      <c r="BI2315">
        <f>IF($Z2315="","",INDEX($AR$2:$AR$2000,$Z2315))</f>
      </c>
      <c r="BJ2315">
        <f>IF($Z2315="","",INDEX($AS$2:$AS$2000,$Z2315))</f>
      </c>
      <c r="BK2315">
        <f>IF($Z2315="","",INDEX($AT$2:$AT$2000,$Z2315))</f>
      </c>
      <c r="BL2315">
        <f>IF($Z2315="","",INDEX($AU$2:$AU$2000,$Z2315))</f>
      </c>
      <c r="BM2315">
        <f>IF($Z2315="","",INDEX($AV$2:$AV$2000,$Z2315))</f>
      </c>
      <c r="BN2315">
        <f>IF($Z2315="","",INDEX($AW$2:$AW$2000,$Z2315))</f>
      </c>
      <c r="BO2315">
        <f>IF($Z2315="","",INDEX($AX$2:$AX$2000,$Z2315))</f>
      </c>
      <c r="BP2315">
        <f>IF($Z2315="","",INDEX($AY$2:$AY$2000,$Z2315))</f>
      </c>
      <c r="BQ2315">
        <f>IF($Z2315="","",INDEX($AZ$2:$AZ$2000,$Z2315))</f>
      </c>
      <c r="BR2315">
        <f>IF($Z2315="","",INDEX($BA$2:$BA$2000,$Z2315))</f>
      </c>
      <c r="BS2315">
        <f>IF($Z2315="","",INDEX($BB$2:$BB$2000,$Z2315))</f>
      </c>
      <c r="BT2315">
        <f>IF($Z2315="","",INDEX($BC$2:$BC$2000,$Z2315))</f>
      </c>
      <c r="BY2315" t="str">
        <f>IF($Y2315="","",INDEX($AH$2:$AH$2000,$Y2315)&amp;"")</f>
      </c>
      <c r="BZ2315" t="str">
        <f>IF($Z2315="","",INDEX($AH$2:$AH$2000,$Z2315)&amp;"")</f>
      </c>
      <c r="CA2315">
        <f>IF($Y2315="","",INDEX($BV$2:$BV$2000,$Y2315))</f>
      </c>
      <c r="CB2315">
        <f>IF($Z2315="","",INDEX($BV$2:$BV$2000,$Z2315))</f>
      </c>
    </row>
    <row r="2316">
      <c r="T2316">
        <f>IF($Y2316="","",INDEX($B$2:$B$2000,$Y2316))</f>
      </c>
      <c r="U2316">
        <f>IF($Z2316="","",INDEX($B$2:$B$2000,$Z2316))</f>
      </c>
      <c r="V2316">
        <f>IF(OR($T2316="",$U2316=""),"",$U2316-$T2316)</f>
      </c>
      <c r="W2316" t="str">
        <f>IF(TRIM(INDEX(connections!$A:$A,ROW()))="","",TRIM(INDEX(connections!$A:$A,ROW())))</f>
      </c>
      <c r="X2316" t="str">
        <f>IF($W2316="","",TRIM(INDEX(connections!$B:$B,ROW())))</f>
      </c>
      <c r="Y2316">
        <f>IF($W2316="","",IFERROR(MATCH($W2316,$A$2:$A$2000,0),""))</f>
      </c>
      <c r="Z2316">
        <f>IF($X2316="","",IFERROR(MATCH($X2316,$A$2:$A$2000,0),""))</f>
      </c>
      <c r="AA2316" t="str">
        <f>IF($Y2316="","",INDEX($P$2:$P$2000,$Y2316))</f>
      </c>
      <c r="AB2316" t="str">
        <f>IF($Z2316="","",INDEX($P$2:$P$2000,$Z2316))</f>
      </c>
      <c r="AC2316">
        <f>IF(AND($AA2316="Yes",$AB2316="Yes"),1,"")</f>
      </c>
      <c r="AD2316">
        <f>IF(OR($Y2316="",$Z2316=""),"",IF(INDEX($C$2:$C$2000,$Y2316)=INDEX($C$2:$C$2000,$Z2316),0,1))</f>
      </c>
      <c r="AE2316">
        <f>IF($AC2316&lt;&gt;1,"",IF(AND(INDEX($AG$2:$AG$2000,$Y2316)=1,INDEX($AG$2:$AG$2000,$Z2316)=1),1,""))</f>
      </c>
      <c r="BF2316">
        <f>IF($Z2316="","",INDEX($AO$2:$AO$2000,$Z2316))</f>
      </c>
      <c r="BG2316">
        <f>IF($Z2316="","",INDEX($AP$2:$AP$2000,$Z2316))</f>
      </c>
      <c r="BH2316">
        <f>IF($Z2316="","",INDEX($AQ$2:$AQ$2000,$Z2316))</f>
      </c>
      <c r="BI2316">
        <f>IF($Z2316="","",INDEX($AR$2:$AR$2000,$Z2316))</f>
      </c>
      <c r="BJ2316">
        <f>IF($Z2316="","",INDEX($AS$2:$AS$2000,$Z2316))</f>
      </c>
      <c r="BK2316">
        <f>IF($Z2316="","",INDEX($AT$2:$AT$2000,$Z2316))</f>
      </c>
      <c r="BL2316">
        <f>IF($Z2316="","",INDEX($AU$2:$AU$2000,$Z2316))</f>
      </c>
      <c r="BM2316">
        <f>IF($Z2316="","",INDEX($AV$2:$AV$2000,$Z2316))</f>
      </c>
      <c r="BN2316">
        <f>IF($Z2316="","",INDEX($AW$2:$AW$2000,$Z2316))</f>
      </c>
      <c r="BO2316">
        <f>IF($Z2316="","",INDEX($AX$2:$AX$2000,$Z2316))</f>
      </c>
      <c r="BP2316">
        <f>IF($Z2316="","",INDEX($AY$2:$AY$2000,$Z2316))</f>
      </c>
      <c r="BQ2316">
        <f>IF($Z2316="","",INDEX($AZ$2:$AZ$2000,$Z2316))</f>
      </c>
      <c r="BR2316">
        <f>IF($Z2316="","",INDEX($BA$2:$BA$2000,$Z2316))</f>
      </c>
      <c r="BS2316">
        <f>IF($Z2316="","",INDEX($BB$2:$BB$2000,$Z2316))</f>
      </c>
      <c r="BT2316">
        <f>IF($Z2316="","",INDEX($BC$2:$BC$2000,$Z2316))</f>
      </c>
      <c r="BY2316" t="str">
        <f>IF($Y2316="","",INDEX($AH$2:$AH$2000,$Y2316)&amp;"")</f>
      </c>
      <c r="BZ2316" t="str">
        <f>IF($Z2316="","",INDEX($AH$2:$AH$2000,$Z2316)&amp;"")</f>
      </c>
      <c r="CA2316">
        <f>IF($Y2316="","",INDEX($BV$2:$BV$2000,$Y2316))</f>
      </c>
      <c r="CB2316">
        <f>IF($Z2316="","",INDEX($BV$2:$BV$2000,$Z2316))</f>
      </c>
    </row>
    <row r="2317">
      <c r="T2317">
        <f>IF($Y2317="","",INDEX($B$2:$B$2000,$Y2317))</f>
      </c>
      <c r="U2317">
        <f>IF($Z2317="","",INDEX($B$2:$B$2000,$Z2317))</f>
      </c>
      <c r="V2317">
        <f>IF(OR($T2317="",$U2317=""),"",$U2317-$T2317)</f>
      </c>
      <c r="W2317" t="str">
        <f>IF(TRIM(INDEX(connections!$A:$A,ROW()))="","",TRIM(INDEX(connections!$A:$A,ROW())))</f>
      </c>
      <c r="X2317" t="str">
        <f>IF($W2317="","",TRIM(INDEX(connections!$B:$B,ROW())))</f>
      </c>
      <c r="Y2317">
        <f>IF($W2317="","",IFERROR(MATCH($W2317,$A$2:$A$2000,0),""))</f>
      </c>
      <c r="Z2317">
        <f>IF($X2317="","",IFERROR(MATCH($X2317,$A$2:$A$2000,0),""))</f>
      </c>
      <c r="AA2317" t="str">
        <f>IF($Y2317="","",INDEX($P$2:$P$2000,$Y2317))</f>
      </c>
      <c r="AB2317" t="str">
        <f>IF($Z2317="","",INDEX($P$2:$P$2000,$Z2317))</f>
      </c>
      <c r="AC2317">
        <f>IF(AND($AA2317="Yes",$AB2317="Yes"),1,"")</f>
      </c>
      <c r="AD2317">
        <f>IF(OR($Y2317="",$Z2317=""),"",IF(INDEX($C$2:$C$2000,$Y2317)=INDEX($C$2:$C$2000,$Z2317),0,1))</f>
      </c>
      <c r="AE2317">
        <f>IF($AC2317&lt;&gt;1,"",IF(AND(INDEX($AG$2:$AG$2000,$Y2317)=1,INDEX($AG$2:$AG$2000,$Z2317)=1),1,""))</f>
      </c>
      <c r="BF2317">
        <f>IF($Z2317="","",INDEX($AO$2:$AO$2000,$Z2317))</f>
      </c>
      <c r="BG2317">
        <f>IF($Z2317="","",INDEX($AP$2:$AP$2000,$Z2317))</f>
      </c>
      <c r="BH2317">
        <f>IF($Z2317="","",INDEX($AQ$2:$AQ$2000,$Z2317))</f>
      </c>
      <c r="BI2317">
        <f>IF($Z2317="","",INDEX($AR$2:$AR$2000,$Z2317))</f>
      </c>
      <c r="BJ2317">
        <f>IF($Z2317="","",INDEX($AS$2:$AS$2000,$Z2317))</f>
      </c>
      <c r="BK2317">
        <f>IF($Z2317="","",INDEX($AT$2:$AT$2000,$Z2317))</f>
      </c>
      <c r="BL2317">
        <f>IF($Z2317="","",INDEX($AU$2:$AU$2000,$Z2317))</f>
      </c>
      <c r="BM2317">
        <f>IF($Z2317="","",INDEX($AV$2:$AV$2000,$Z2317))</f>
      </c>
      <c r="BN2317">
        <f>IF($Z2317="","",INDEX($AW$2:$AW$2000,$Z2317))</f>
      </c>
      <c r="BO2317">
        <f>IF($Z2317="","",INDEX($AX$2:$AX$2000,$Z2317))</f>
      </c>
      <c r="BP2317">
        <f>IF($Z2317="","",INDEX($AY$2:$AY$2000,$Z2317))</f>
      </c>
      <c r="BQ2317">
        <f>IF($Z2317="","",INDEX($AZ$2:$AZ$2000,$Z2317))</f>
      </c>
      <c r="BR2317">
        <f>IF($Z2317="","",INDEX($BA$2:$BA$2000,$Z2317))</f>
      </c>
      <c r="BS2317">
        <f>IF($Z2317="","",INDEX($BB$2:$BB$2000,$Z2317))</f>
      </c>
      <c r="BT2317">
        <f>IF($Z2317="","",INDEX($BC$2:$BC$2000,$Z2317))</f>
      </c>
      <c r="BY2317" t="str">
        <f>IF($Y2317="","",INDEX($AH$2:$AH$2000,$Y2317)&amp;"")</f>
      </c>
      <c r="BZ2317" t="str">
        <f>IF($Z2317="","",INDEX($AH$2:$AH$2000,$Z2317)&amp;"")</f>
      </c>
      <c r="CA2317">
        <f>IF($Y2317="","",INDEX($BV$2:$BV$2000,$Y2317))</f>
      </c>
      <c r="CB2317">
        <f>IF($Z2317="","",INDEX($BV$2:$BV$2000,$Z2317))</f>
      </c>
    </row>
    <row r="2318">
      <c r="T2318">
        <f>IF($Y2318="","",INDEX($B$2:$B$2000,$Y2318))</f>
      </c>
      <c r="U2318">
        <f>IF($Z2318="","",INDEX($B$2:$B$2000,$Z2318))</f>
      </c>
      <c r="V2318">
        <f>IF(OR($T2318="",$U2318=""),"",$U2318-$T2318)</f>
      </c>
      <c r="W2318" t="str">
        <f>IF(TRIM(INDEX(connections!$A:$A,ROW()))="","",TRIM(INDEX(connections!$A:$A,ROW())))</f>
      </c>
      <c r="X2318" t="str">
        <f>IF($W2318="","",TRIM(INDEX(connections!$B:$B,ROW())))</f>
      </c>
      <c r="Y2318">
        <f>IF($W2318="","",IFERROR(MATCH($W2318,$A$2:$A$2000,0),""))</f>
      </c>
      <c r="Z2318">
        <f>IF($X2318="","",IFERROR(MATCH($X2318,$A$2:$A$2000,0),""))</f>
      </c>
      <c r="AA2318" t="str">
        <f>IF($Y2318="","",INDEX($P$2:$P$2000,$Y2318))</f>
      </c>
      <c r="AB2318" t="str">
        <f>IF($Z2318="","",INDEX($P$2:$P$2000,$Z2318))</f>
      </c>
      <c r="AC2318">
        <f>IF(AND($AA2318="Yes",$AB2318="Yes"),1,"")</f>
      </c>
      <c r="AD2318">
        <f>IF(OR($Y2318="",$Z2318=""),"",IF(INDEX($C$2:$C$2000,$Y2318)=INDEX($C$2:$C$2000,$Z2318),0,1))</f>
      </c>
      <c r="AE2318">
        <f>IF($AC2318&lt;&gt;1,"",IF(AND(INDEX($AG$2:$AG$2000,$Y2318)=1,INDEX($AG$2:$AG$2000,$Z2318)=1),1,""))</f>
      </c>
      <c r="BF2318">
        <f>IF($Z2318="","",INDEX($AO$2:$AO$2000,$Z2318))</f>
      </c>
      <c r="BG2318">
        <f>IF($Z2318="","",INDEX($AP$2:$AP$2000,$Z2318))</f>
      </c>
      <c r="BH2318">
        <f>IF($Z2318="","",INDEX($AQ$2:$AQ$2000,$Z2318))</f>
      </c>
      <c r="BI2318">
        <f>IF($Z2318="","",INDEX($AR$2:$AR$2000,$Z2318))</f>
      </c>
      <c r="BJ2318">
        <f>IF($Z2318="","",INDEX($AS$2:$AS$2000,$Z2318))</f>
      </c>
      <c r="BK2318">
        <f>IF($Z2318="","",INDEX($AT$2:$AT$2000,$Z2318))</f>
      </c>
      <c r="BL2318">
        <f>IF($Z2318="","",INDEX($AU$2:$AU$2000,$Z2318))</f>
      </c>
      <c r="BM2318">
        <f>IF($Z2318="","",INDEX($AV$2:$AV$2000,$Z2318))</f>
      </c>
      <c r="BN2318">
        <f>IF($Z2318="","",INDEX($AW$2:$AW$2000,$Z2318))</f>
      </c>
      <c r="BO2318">
        <f>IF($Z2318="","",INDEX($AX$2:$AX$2000,$Z2318))</f>
      </c>
      <c r="BP2318">
        <f>IF($Z2318="","",INDEX($AY$2:$AY$2000,$Z2318))</f>
      </c>
      <c r="BQ2318">
        <f>IF($Z2318="","",INDEX($AZ$2:$AZ$2000,$Z2318))</f>
      </c>
      <c r="BR2318">
        <f>IF($Z2318="","",INDEX($BA$2:$BA$2000,$Z2318))</f>
      </c>
      <c r="BS2318">
        <f>IF($Z2318="","",INDEX($BB$2:$BB$2000,$Z2318))</f>
      </c>
      <c r="BT2318">
        <f>IF($Z2318="","",INDEX($BC$2:$BC$2000,$Z2318))</f>
      </c>
      <c r="BY2318" t="str">
        <f>IF($Y2318="","",INDEX($AH$2:$AH$2000,$Y2318)&amp;"")</f>
      </c>
      <c r="BZ2318" t="str">
        <f>IF($Z2318="","",INDEX($AH$2:$AH$2000,$Z2318)&amp;"")</f>
      </c>
      <c r="CA2318">
        <f>IF($Y2318="","",INDEX($BV$2:$BV$2000,$Y2318))</f>
      </c>
      <c r="CB2318">
        <f>IF($Z2318="","",INDEX($BV$2:$BV$2000,$Z2318))</f>
      </c>
    </row>
    <row r="2319">
      <c r="T2319">
        <f>IF($Y2319="","",INDEX($B$2:$B$2000,$Y2319))</f>
      </c>
      <c r="U2319">
        <f>IF($Z2319="","",INDEX($B$2:$B$2000,$Z2319))</f>
      </c>
      <c r="V2319">
        <f>IF(OR($T2319="",$U2319=""),"",$U2319-$T2319)</f>
      </c>
      <c r="W2319" t="str">
        <f>IF(TRIM(INDEX(connections!$A:$A,ROW()))="","",TRIM(INDEX(connections!$A:$A,ROW())))</f>
      </c>
      <c r="X2319" t="str">
        <f>IF($W2319="","",TRIM(INDEX(connections!$B:$B,ROW())))</f>
      </c>
      <c r="Y2319">
        <f>IF($W2319="","",IFERROR(MATCH($W2319,$A$2:$A$2000,0),""))</f>
      </c>
      <c r="Z2319">
        <f>IF($X2319="","",IFERROR(MATCH($X2319,$A$2:$A$2000,0),""))</f>
      </c>
      <c r="AA2319" t="str">
        <f>IF($Y2319="","",INDEX($P$2:$P$2000,$Y2319))</f>
      </c>
      <c r="AB2319" t="str">
        <f>IF($Z2319="","",INDEX($P$2:$P$2000,$Z2319))</f>
      </c>
      <c r="AC2319">
        <f>IF(AND($AA2319="Yes",$AB2319="Yes"),1,"")</f>
      </c>
      <c r="AD2319">
        <f>IF(OR($Y2319="",$Z2319=""),"",IF(INDEX($C$2:$C$2000,$Y2319)=INDEX($C$2:$C$2000,$Z2319),0,1))</f>
      </c>
      <c r="AE2319">
        <f>IF($AC2319&lt;&gt;1,"",IF(AND(INDEX($AG$2:$AG$2000,$Y2319)=1,INDEX($AG$2:$AG$2000,$Z2319)=1),1,""))</f>
      </c>
      <c r="BF2319">
        <f>IF($Z2319="","",INDEX($AO$2:$AO$2000,$Z2319))</f>
      </c>
      <c r="BG2319">
        <f>IF($Z2319="","",INDEX($AP$2:$AP$2000,$Z2319))</f>
      </c>
      <c r="BH2319">
        <f>IF($Z2319="","",INDEX($AQ$2:$AQ$2000,$Z2319))</f>
      </c>
      <c r="BI2319">
        <f>IF($Z2319="","",INDEX($AR$2:$AR$2000,$Z2319))</f>
      </c>
      <c r="BJ2319">
        <f>IF($Z2319="","",INDEX($AS$2:$AS$2000,$Z2319))</f>
      </c>
      <c r="BK2319">
        <f>IF($Z2319="","",INDEX($AT$2:$AT$2000,$Z2319))</f>
      </c>
      <c r="BL2319">
        <f>IF($Z2319="","",INDEX($AU$2:$AU$2000,$Z2319))</f>
      </c>
      <c r="BM2319">
        <f>IF($Z2319="","",INDEX($AV$2:$AV$2000,$Z2319))</f>
      </c>
      <c r="BN2319">
        <f>IF($Z2319="","",INDEX($AW$2:$AW$2000,$Z2319))</f>
      </c>
      <c r="BO2319">
        <f>IF($Z2319="","",INDEX($AX$2:$AX$2000,$Z2319))</f>
      </c>
      <c r="BP2319">
        <f>IF($Z2319="","",INDEX($AY$2:$AY$2000,$Z2319))</f>
      </c>
      <c r="BQ2319">
        <f>IF($Z2319="","",INDEX($AZ$2:$AZ$2000,$Z2319))</f>
      </c>
      <c r="BR2319">
        <f>IF($Z2319="","",INDEX($BA$2:$BA$2000,$Z2319))</f>
      </c>
      <c r="BS2319">
        <f>IF($Z2319="","",INDEX($BB$2:$BB$2000,$Z2319))</f>
      </c>
      <c r="BT2319">
        <f>IF($Z2319="","",INDEX($BC$2:$BC$2000,$Z2319))</f>
      </c>
      <c r="BY2319" t="str">
        <f>IF($Y2319="","",INDEX($AH$2:$AH$2000,$Y2319)&amp;"")</f>
      </c>
      <c r="BZ2319" t="str">
        <f>IF($Z2319="","",INDEX($AH$2:$AH$2000,$Z2319)&amp;"")</f>
      </c>
      <c r="CA2319">
        <f>IF($Y2319="","",INDEX($BV$2:$BV$2000,$Y2319))</f>
      </c>
      <c r="CB2319">
        <f>IF($Z2319="","",INDEX($BV$2:$BV$2000,$Z2319))</f>
      </c>
    </row>
    <row r="2320">
      <c r="T2320">
        <f>IF($Y2320="","",INDEX($B$2:$B$2000,$Y2320))</f>
      </c>
      <c r="U2320">
        <f>IF($Z2320="","",INDEX($B$2:$B$2000,$Z2320))</f>
      </c>
      <c r="V2320">
        <f>IF(OR($T2320="",$U2320=""),"",$U2320-$T2320)</f>
      </c>
      <c r="W2320" t="str">
        <f>IF(TRIM(INDEX(connections!$A:$A,ROW()))="","",TRIM(INDEX(connections!$A:$A,ROW())))</f>
      </c>
      <c r="X2320" t="str">
        <f>IF($W2320="","",TRIM(INDEX(connections!$B:$B,ROW())))</f>
      </c>
      <c r="Y2320">
        <f>IF($W2320="","",IFERROR(MATCH($W2320,$A$2:$A$2000,0),""))</f>
      </c>
      <c r="Z2320">
        <f>IF($X2320="","",IFERROR(MATCH($X2320,$A$2:$A$2000,0),""))</f>
      </c>
      <c r="AA2320" t="str">
        <f>IF($Y2320="","",INDEX($P$2:$P$2000,$Y2320))</f>
      </c>
      <c r="AB2320" t="str">
        <f>IF($Z2320="","",INDEX($P$2:$P$2000,$Z2320))</f>
      </c>
      <c r="AC2320">
        <f>IF(AND($AA2320="Yes",$AB2320="Yes"),1,"")</f>
      </c>
      <c r="AD2320">
        <f>IF(OR($Y2320="",$Z2320=""),"",IF(INDEX($C$2:$C$2000,$Y2320)=INDEX($C$2:$C$2000,$Z2320),0,1))</f>
      </c>
      <c r="AE2320">
        <f>IF($AC2320&lt;&gt;1,"",IF(AND(INDEX($AG$2:$AG$2000,$Y2320)=1,INDEX($AG$2:$AG$2000,$Z2320)=1),1,""))</f>
      </c>
      <c r="BF2320">
        <f>IF($Z2320="","",INDEX($AO$2:$AO$2000,$Z2320))</f>
      </c>
      <c r="BG2320">
        <f>IF($Z2320="","",INDEX($AP$2:$AP$2000,$Z2320))</f>
      </c>
      <c r="BH2320">
        <f>IF($Z2320="","",INDEX($AQ$2:$AQ$2000,$Z2320))</f>
      </c>
      <c r="BI2320">
        <f>IF($Z2320="","",INDEX($AR$2:$AR$2000,$Z2320))</f>
      </c>
      <c r="BJ2320">
        <f>IF($Z2320="","",INDEX($AS$2:$AS$2000,$Z2320))</f>
      </c>
      <c r="BK2320">
        <f>IF($Z2320="","",INDEX($AT$2:$AT$2000,$Z2320))</f>
      </c>
      <c r="BL2320">
        <f>IF($Z2320="","",INDEX($AU$2:$AU$2000,$Z2320))</f>
      </c>
      <c r="BM2320">
        <f>IF($Z2320="","",INDEX($AV$2:$AV$2000,$Z2320))</f>
      </c>
      <c r="BN2320">
        <f>IF($Z2320="","",INDEX($AW$2:$AW$2000,$Z2320))</f>
      </c>
      <c r="BO2320">
        <f>IF($Z2320="","",INDEX($AX$2:$AX$2000,$Z2320))</f>
      </c>
      <c r="BP2320">
        <f>IF($Z2320="","",INDEX($AY$2:$AY$2000,$Z2320))</f>
      </c>
      <c r="BQ2320">
        <f>IF($Z2320="","",INDEX($AZ$2:$AZ$2000,$Z2320))</f>
      </c>
      <c r="BR2320">
        <f>IF($Z2320="","",INDEX($BA$2:$BA$2000,$Z2320))</f>
      </c>
      <c r="BS2320">
        <f>IF($Z2320="","",INDEX($BB$2:$BB$2000,$Z2320))</f>
      </c>
      <c r="BT2320">
        <f>IF($Z2320="","",INDEX($BC$2:$BC$2000,$Z2320))</f>
      </c>
      <c r="BY2320" t="str">
        <f>IF($Y2320="","",INDEX($AH$2:$AH$2000,$Y2320)&amp;"")</f>
      </c>
      <c r="BZ2320" t="str">
        <f>IF($Z2320="","",INDEX($AH$2:$AH$2000,$Z2320)&amp;"")</f>
      </c>
      <c r="CA2320">
        <f>IF($Y2320="","",INDEX($BV$2:$BV$2000,$Y2320))</f>
      </c>
      <c r="CB2320">
        <f>IF($Z2320="","",INDEX($BV$2:$BV$2000,$Z2320))</f>
      </c>
    </row>
    <row r="2321">
      <c r="T2321">
        <f>IF($Y2321="","",INDEX($B$2:$B$2000,$Y2321))</f>
      </c>
      <c r="U2321">
        <f>IF($Z2321="","",INDEX($B$2:$B$2000,$Z2321))</f>
      </c>
      <c r="V2321">
        <f>IF(OR($T2321="",$U2321=""),"",$U2321-$T2321)</f>
      </c>
      <c r="W2321" t="str">
        <f>IF(TRIM(INDEX(connections!$A:$A,ROW()))="","",TRIM(INDEX(connections!$A:$A,ROW())))</f>
      </c>
      <c r="X2321" t="str">
        <f>IF($W2321="","",TRIM(INDEX(connections!$B:$B,ROW())))</f>
      </c>
      <c r="Y2321">
        <f>IF($W2321="","",IFERROR(MATCH($W2321,$A$2:$A$2000,0),""))</f>
      </c>
      <c r="Z2321">
        <f>IF($X2321="","",IFERROR(MATCH($X2321,$A$2:$A$2000,0),""))</f>
      </c>
      <c r="AA2321" t="str">
        <f>IF($Y2321="","",INDEX($P$2:$P$2000,$Y2321))</f>
      </c>
      <c r="AB2321" t="str">
        <f>IF($Z2321="","",INDEX($P$2:$P$2000,$Z2321))</f>
      </c>
      <c r="AC2321">
        <f>IF(AND($AA2321="Yes",$AB2321="Yes"),1,"")</f>
      </c>
      <c r="AD2321">
        <f>IF(OR($Y2321="",$Z2321=""),"",IF(INDEX($C$2:$C$2000,$Y2321)=INDEX($C$2:$C$2000,$Z2321),0,1))</f>
      </c>
      <c r="AE2321">
        <f>IF($AC2321&lt;&gt;1,"",IF(AND(INDEX($AG$2:$AG$2000,$Y2321)=1,INDEX($AG$2:$AG$2000,$Z2321)=1),1,""))</f>
      </c>
      <c r="BF2321">
        <f>IF($Z2321="","",INDEX($AO$2:$AO$2000,$Z2321))</f>
      </c>
      <c r="BG2321">
        <f>IF($Z2321="","",INDEX($AP$2:$AP$2000,$Z2321))</f>
      </c>
      <c r="BH2321">
        <f>IF($Z2321="","",INDEX($AQ$2:$AQ$2000,$Z2321))</f>
      </c>
      <c r="BI2321">
        <f>IF($Z2321="","",INDEX($AR$2:$AR$2000,$Z2321))</f>
      </c>
      <c r="BJ2321">
        <f>IF($Z2321="","",INDEX($AS$2:$AS$2000,$Z2321))</f>
      </c>
      <c r="BK2321">
        <f>IF($Z2321="","",INDEX($AT$2:$AT$2000,$Z2321))</f>
      </c>
      <c r="BL2321">
        <f>IF($Z2321="","",INDEX($AU$2:$AU$2000,$Z2321))</f>
      </c>
      <c r="BM2321">
        <f>IF($Z2321="","",INDEX($AV$2:$AV$2000,$Z2321))</f>
      </c>
      <c r="BN2321">
        <f>IF($Z2321="","",INDEX($AW$2:$AW$2000,$Z2321))</f>
      </c>
      <c r="BO2321">
        <f>IF($Z2321="","",INDEX($AX$2:$AX$2000,$Z2321))</f>
      </c>
      <c r="BP2321">
        <f>IF($Z2321="","",INDEX($AY$2:$AY$2000,$Z2321))</f>
      </c>
      <c r="BQ2321">
        <f>IF($Z2321="","",INDEX($AZ$2:$AZ$2000,$Z2321))</f>
      </c>
      <c r="BR2321">
        <f>IF($Z2321="","",INDEX($BA$2:$BA$2000,$Z2321))</f>
      </c>
      <c r="BS2321">
        <f>IF($Z2321="","",INDEX($BB$2:$BB$2000,$Z2321))</f>
      </c>
      <c r="BT2321">
        <f>IF($Z2321="","",INDEX($BC$2:$BC$2000,$Z2321))</f>
      </c>
      <c r="BY2321" t="str">
        <f>IF($Y2321="","",INDEX($AH$2:$AH$2000,$Y2321)&amp;"")</f>
      </c>
      <c r="BZ2321" t="str">
        <f>IF($Z2321="","",INDEX($AH$2:$AH$2000,$Z2321)&amp;"")</f>
      </c>
      <c r="CA2321">
        <f>IF($Y2321="","",INDEX($BV$2:$BV$2000,$Y2321))</f>
      </c>
      <c r="CB2321">
        <f>IF($Z2321="","",INDEX($BV$2:$BV$2000,$Z2321))</f>
      </c>
    </row>
    <row r="2322">
      <c r="T2322">
        <f>IF($Y2322="","",INDEX($B$2:$B$2000,$Y2322))</f>
      </c>
      <c r="U2322">
        <f>IF($Z2322="","",INDEX($B$2:$B$2000,$Z2322))</f>
      </c>
      <c r="V2322">
        <f>IF(OR($T2322="",$U2322=""),"",$U2322-$T2322)</f>
      </c>
      <c r="W2322" t="str">
        <f>IF(TRIM(INDEX(connections!$A:$A,ROW()))="","",TRIM(INDEX(connections!$A:$A,ROW())))</f>
      </c>
      <c r="X2322" t="str">
        <f>IF($W2322="","",TRIM(INDEX(connections!$B:$B,ROW())))</f>
      </c>
      <c r="Y2322">
        <f>IF($W2322="","",IFERROR(MATCH($W2322,$A$2:$A$2000,0),""))</f>
      </c>
      <c r="Z2322">
        <f>IF($X2322="","",IFERROR(MATCH($X2322,$A$2:$A$2000,0),""))</f>
      </c>
      <c r="AA2322" t="str">
        <f>IF($Y2322="","",INDEX($P$2:$P$2000,$Y2322))</f>
      </c>
      <c r="AB2322" t="str">
        <f>IF($Z2322="","",INDEX($P$2:$P$2000,$Z2322))</f>
      </c>
      <c r="AC2322">
        <f>IF(AND($AA2322="Yes",$AB2322="Yes"),1,"")</f>
      </c>
      <c r="AD2322">
        <f>IF(OR($Y2322="",$Z2322=""),"",IF(INDEX($C$2:$C$2000,$Y2322)=INDEX($C$2:$C$2000,$Z2322),0,1))</f>
      </c>
      <c r="AE2322">
        <f>IF($AC2322&lt;&gt;1,"",IF(AND(INDEX($AG$2:$AG$2000,$Y2322)=1,INDEX($AG$2:$AG$2000,$Z2322)=1),1,""))</f>
      </c>
      <c r="BF2322">
        <f>IF($Z2322="","",INDEX($AO$2:$AO$2000,$Z2322))</f>
      </c>
      <c r="BG2322">
        <f>IF($Z2322="","",INDEX($AP$2:$AP$2000,$Z2322))</f>
      </c>
      <c r="BH2322">
        <f>IF($Z2322="","",INDEX($AQ$2:$AQ$2000,$Z2322))</f>
      </c>
      <c r="BI2322">
        <f>IF($Z2322="","",INDEX($AR$2:$AR$2000,$Z2322))</f>
      </c>
      <c r="BJ2322">
        <f>IF($Z2322="","",INDEX($AS$2:$AS$2000,$Z2322))</f>
      </c>
      <c r="BK2322">
        <f>IF($Z2322="","",INDEX($AT$2:$AT$2000,$Z2322))</f>
      </c>
      <c r="BL2322">
        <f>IF($Z2322="","",INDEX($AU$2:$AU$2000,$Z2322))</f>
      </c>
      <c r="BM2322">
        <f>IF($Z2322="","",INDEX($AV$2:$AV$2000,$Z2322))</f>
      </c>
      <c r="BN2322">
        <f>IF($Z2322="","",INDEX($AW$2:$AW$2000,$Z2322))</f>
      </c>
      <c r="BO2322">
        <f>IF($Z2322="","",INDEX($AX$2:$AX$2000,$Z2322))</f>
      </c>
      <c r="BP2322">
        <f>IF($Z2322="","",INDEX($AY$2:$AY$2000,$Z2322))</f>
      </c>
      <c r="BQ2322">
        <f>IF($Z2322="","",INDEX($AZ$2:$AZ$2000,$Z2322))</f>
      </c>
      <c r="BR2322">
        <f>IF($Z2322="","",INDEX($BA$2:$BA$2000,$Z2322))</f>
      </c>
      <c r="BS2322">
        <f>IF($Z2322="","",INDEX($BB$2:$BB$2000,$Z2322))</f>
      </c>
      <c r="BT2322">
        <f>IF($Z2322="","",INDEX($BC$2:$BC$2000,$Z2322))</f>
      </c>
      <c r="BY2322" t="str">
        <f>IF($Y2322="","",INDEX($AH$2:$AH$2000,$Y2322)&amp;"")</f>
      </c>
      <c r="BZ2322" t="str">
        <f>IF($Z2322="","",INDEX($AH$2:$AH$2000,$Z2322)&amp;"")</f>
      </c>
      <c r="CA2322">
        <f>IF($Y2322="","",INDEX($BV$2:$BV$2000,$Y2322))</f>
      </c>
      <c r="CB2322">
        <f>IF($Z2322="","",INDEX($BV$2:$BV$2000,$Z2322))</f>
      </c>
    </row>
    <row r="2323">
      <c r="T2323">
        <f>IF($Y2323="","",INDEX($B$2:$B$2000,$Y2323))</f>
      </c>
      <c r="U2323">
        <f>IF($Z2323="","",INDEX($B$2:$B$2000,$Z2323))</f>
      </c>
      <c r="V2323">
        <f>IF(OR($T2323="",$U2323=""),"",$U2323-$T2323)</f>
      </c>
      <c r="W2323" t="str">
        <f>IF(TRIM(INDEX(connections!$A:$A,ROW()))="","",TRIM(INDEX(connections!$A:$A,ROW())))</f>
      </c>
      <c r="X2323" t="str">
        <f>IF($W2323="","",TRIM(INDEX(connections!$B:$B,ROW())))</f>
      </c>
      <c r="Y2323">
        <f>IF($W2323="","",IFERROR(MATCH($W2323,$A$2:$A$2000,0),""))</f>
      </c>
      <c r="Z2323">
        <f>IF($X2323="","",IFERROR(MATCH($X2323,$A$2:$A$2000,0),""))</f>
      </c>
      <c r="AA2323" t="str">
        <f>IF($Y2323="","",INDEX($P$2:$P$2000,$Y2323))</f>
      </c>
      <c r="AB2323" t="str">
        <f>IF($Z2323="","",INDEX($P$2:$P$2000,$Z2323))</f>
      </c>
      <c r="AC2323">
        <f>IF(AND($AA2323="Yes",$AB2323="Yes"),1,"")</f>
      </c>
      <c r="AD2323">
        <f>IF(OR($Y2323="",$Z2323=""),"",IF(INDEX($C$2:$C$2000,$Y2323)=INDEX($C$2:$C$2000,$Z2323),0,1))</f>
      </c>
      <c r="AE2323">
        <f>IF($AC2323&lt;&gt;1,"",IF(AND(INDEX($AG$2:$AG$2000,$Y2323)=1,INDEX($AG$2:$AG$2000,$Z2323)=1),1,""))</f>
      </c>
      <c r="BF2323">
        <f>IF($Z2323="","",INDEX($AO$2:$AO$2000,$Z2323))</f>
      </c>
      <c r="BG2323">
        <f>IF($Z2323="","",INDEX($AP$2:$AP$2000,$Z2323))</f>
      </c>
      <c r="BH2323">
        <f>IF($Z2323="","",INDEX($AQ$2:$AQ$2000,$Z2323))</f>
      </c>
      <c r="BI2323">
        <f>IF($Z2323="","",INDEX($AR$2:$AR$2000,$Z2323))</f>
      </c>
      <c r="BJ2323">
        <f>IF($Z2323="","",INDEX($AS$2:$AS$2000,$Z2323))</f>
      </c>
      <c r="BK2323">
        <f>IF($Z2323="","",INDEX($AT$2:$AT$2000,$Z2323))</f>
      </c>
      <c r="BL2323">
        <f>IF($Z2323="","",INDEX($AU$2:$AU$2000,$Z2323))</f>
      </c>
      <c r="BM2323">
        <f>IF($Z2323="","",INDEX($AV$2:$AV$2000,$Z2323))</f>
      </c>
      <c r="BN2323">
        <f>IF($Z2323="","",INDEX($AW$2:$AW$2000,$Z2323))</f>
      </c>
      <c r="BO2323">
        <f>IF($Z2323="","",INDEX($AX$2:$AX$2000,$Z2323))</f>
      </c>
      <c r="BP2323">
        <f>IF($Z2323="","",INDEX($AY$2:$AY$2000,$Z2323))</f>
      </c>
      <c r="BQ2323">
        <f>IF($Z2323="","",INDEX($AZ$2:$AZ$2000,$Z2323))</f>
      </c>
      <c r="BR2323">
        <f>IF($Z2323="","",INDEX($BA$2:$BA$2000,$Z2323))</f>
      </c>
      <c r="BS2323">
        <f>IF($Z2323="","",INDEX($BB$2:$BB$2000,$Z2323))</f>
      </c>
      <c r="BT2323">
        <f>IF($Z2323="","",INDEX($BC$2:$BC$2000,$Z2323))</f>
      </c>
      <c r="BY2323" t="str">
        <f>IF($Y2323="","",INDEX($AH$2:$AH$2000,$Y2323)&amp;"")</f>
      </c>
      <c r="BZ2323" t="str">
        <f>IF($Z2323="","",INDEX($AH$2:$AH$2000,$Z2323)&amp;"")</f>
      </c>
      <c r="CA2323">
        <f>IF($Y2323="","",INDEX($BV$2:$BV$2000,$Y2323))</f>
      </c>
      <c r="CB2323">
        <f>IF($Z2323="","",INDEX($BV$2:$BV$2000,$Z2323))</f>
      </c>
    </row>
    <row r="2324">
      <c r="T2324">
        <f>IF($Y2324="","",INDEX($B$2:$B$2000,$Y2324))</f>
      </c>
      <c r="U2324">
        <f>IF($Z2324="","",INDEX($B$2:$B$2000,$Z2324))</f>
      </c>
      <c r="V2324">
        <f>IF(OR($T2324="",$U2324=""),"",$U2324-$T2324)</f>
      </c>
      <c r="W2324" t="str">
        <f>IF(TRIM(INDEX(connections!$A:$A,ROW()))="","",TRIM(INDEX(connections!$A:$A,ROW())))</f>
      </c>
      <c r="X2324" t="str">
        <f>IF($W2324="","",TRIM(INDEX(connections!$B:$B,ROW())))</f>
      </c>
      <c r="Y2324">
        <f>IF($W2324="","",IFERROR(MATCH($W2324,$A$2:$A$2000,0),""))</f>
      </c>
      <c r="Z2324">
        <f>IF($X2324="","",IFERROR(MATCH($X2324,$A$2:$A$2000,0),""))</f>
      </c>
      <c r="AA2324" t="str">
        <f>IF($Y2324="","",INDEX($P$2:$P$2000,$Y2324))</f>
      </c>
      <c r="AB2324" t="str">
        <f>IF($Z2324="","",INDEX($P$2:$P$2000,$Z2324))</f>
      </c>
      <c r="AC2324">
        <f>IF(AND($AA2324="Yes",$AB2324="Yes"),1,"")</f>
      </c>
      <c r="AD2324">
        <f>IF(OR($Y2324="",$Z2324=""),"",IF(INDEX($C$2:$C$2000,$Y2324)=INDEX($C$2:$C$2000,$Z2324),0,1))</f>
      </c>
      <c r="AE2324">
        <f>IF($AC2324&lt;&gt;1,"",IF(AND(INDEX($AG$2:$AG$2000,$Y2324)=1,INDEX($AG$2:$AG$2000,$Z2324)=1),1,""))</f>
      </c>
      <c r="BF2324">
        <f>IF($Z2324="","",INDEX($AO$2:$AO$2000,$Z2324))</f>
      </c>
      <c r="BG2324">
        <f>IF($Z2324="","",INDEX($AP$2:$AP$2000,$Z2324))</f>
      </c>
      <c r="BH2324">
        <f>IF($Z2324="","",INDEX($AQ$2:$AQ$2000,$Z2324))</f>
      </c>
      <c r="BI2324">
        <f>IF($Z2324="","",INDEX($AR$2:$AR$2000,$Z2324))</f>
      </c>
      <c r="BJ2324">
        <f>IF($Z2324="","",INDEX($AS$2:$AS$2000,$Z2324))</f>
      </c>
      <c r="BK2324">
        <f>IF($Z2324="","",INDEX($AT$2:$AT$2000,$Z2324))</f>
      </c>
      <c r="BL2324">
        <f>IF($Z2324="","",INDEX($AU$2:$AU$2000,$Z2324))</f>
      </c>
      <c r="BM2324">
        <f>IF($Z2324="","",INDEX($AV$2:$AV$2000,$Z2324))</f>
      </c>
      <c r="BN2324">
        <f>IF($Z2324="","",INDEX($AW$2:$AW$2000,$Z2324))</f>
      </c>
      <c r="BO2324">
        <f>IF($Z2324="","",INDEX($AX$2:$AX$2000,$Z2324))</f>
      </c>
      <c r="BP2324">
        <f>IF($Z2324="","",INDEX($AY$2:$AY$2000,$Z2324))</f>
      </c>
      <c r="BQ2324">
        <f>IF($Z2324="","",INDEX($AZ$2:$AZ$2000,$Z2324))</f>
      </c>
      <c r="BR2324">
        <f>IF($Z2324="","",INDEX($BA$2:$BA$2000,$Z2324))</f>
      </c>
      <c r="BS2324">
        <f>IF($Z2324="","",INDEX($BB$2:$BB$2000,$Z2324))</f>
      </c>
      <c r="BT2324">
        <f>IF($Z2324="","",INDEX($BC$2:$BC$2000,$Z2324))</f>
      </c>
      <c r="BY2324" t="str">
        <f>IF($Y2324="","",INDEX($AH$2:$AH$2000,$Y2324)&amp;"")</f>
      </c>
      <c r="BZ2324" t="str">
        <f>IF($Z2324="","",INDEX($AH$2:$AH$2000,$Z2324)&amp;"")</f>
      </c>
      <c r="CA2324">
        <f>IF($Y2324="","",INDEX($BV$2:$BV$2000,$Y2324))</f>
      </c>
      <c r="CB2324">
        <f>IF($Z2324="","",INDEX($BV$2:$BV$2000,$Z2324))</f>
      </c>
    </row>
    <row r="2325">
      <c r="T2325">
        <f>IF($Y2325="","",INDEX($B$2:$B$2000,$Y2325))</f>
      </c>
      <c r="U2325">
        <f>IF($Z2325="","",INDEX($B$2:$B$2000,$Z2325))</f>
      </c>
      <c r="V2325">
        <f>IF(OR($T2325="",$U2325=""),"",$U2325-$T2325)</f>
      </c>
      <c r="W2325" t="str">
        <f>IF(TRIM(INDEX(connections!$A:$A,ROW()))="","",TRIM(INDEX(connections!$A:$A,ROW())))</f>
      </c>
      <c r="X2325" t="str">
        <f>IF($W2325="","",TRIM(INDEX(connections!$B:$B,ROW())))</f>
      </c>
      <c r="Y2325">
        <f>IF($W2325="","",IFERROR(MATCH($W2325,$A$2:$A$2000,0),""))</f>
      </c>
      <c r="Z2325">
        <f>IF($X2325="","",IFERROR(MATCH($X2325,$A$2:$A$2000,0),""))</f>
      </c>
      <c r="AA2325" t="str">
        <f>IF($Y2325="","",INDEX($P$2:$P$2000,$Y2325))</f>
      </c>
      <c r="AB2325" t="str">
        <f>IF($Z2325="","",INDEX($P$2:$P$2000,$Z2325))</f>
      </c>
      <c r="AC2325">
        <f>IF(AND($AA2325="Yes",$AB2325="Yes"),1,"")</f>
      </c>
      <c r="AD2325">
        <f>IF(OR($Y2325="",$Z2325=""),"",IF(INDEX($C$2:$C$2000,$Y2325)=INDEX($C$2:$C$2000,$Z2325),0,1))</f>
      </c>
      <c r="AE2325">
        <f>IF($AC2325&lt;&gt;1,"",IF(AND(INDEX($AG$2:$AG$2000,$Y2325)=1,INDEX($AG$2:$AG$2000,$Z2325)=1),1,""))</f>
      </c>
      <c r="BF2325">
        <f>IF($Z2325="","",INDEX($AO$2:$AO$2000,$Z2325))</f>
      </c>
      <c r="BG2325">
        <f>IF($Z2325="","",INDEX($AP$2:$AP$2000,$Z2325))</f>
      </c>
      <c r="BH2325">
        <f>IF($Z2325="","",INDEX($AQ$2:$AQ$2000,$Z2325))</f>
      </c>
      <c r="BI2325">
        <f>IF($Z2325="","",INDEX($AR$2:$AR$2000,$Z2325))</f>
      </c>
      <c r="BJ2325">
        <f>IF($Z2325="","",INDEX($AS$2:$AS$2000,$Z2325))</f>
      </c>
      <c r="BK2325">
        <f>IF($Z2325="","",INDEX($AT$2:$AT$2000,$Z2325))</f>
      </c>
      <c r="BL2325">
        <f>IF($Z2325="","",INDEX($AU$2:$AU$2000,$Z2325))</f>
      </c>
      <c r="BM2325">
        <f>IF($Z2325="","",INDEX($AV$2:$AV$2000,$Z2325))</f>
      </c>
      <c r="BN2325">
        <f>IF($Z2325="","",INDEX($AW$2:$AW$2000,$Z2325))</f>
      </c>
      <c r="BO2325">
        <f>IF($Z2325="","",INDEX($AX$2:$AX$2000,$Z2325))</f>
      </c>
      <c r="BP2325">
        <f>IF($Z2325="","",INDEX($AY$2:$AY$2000,$Z2325))</f>
      </c>
      <c r="BQ2325">
        <f>IF($Z2325="","",INDEX($AZ$2:$AZ$2000,$Z2325))</f>
      </c>
      <c r="BR2325">
        <f>IF($Z2325="","",INDEX($BA$2:$BA$2000,$Z2325))</f>
      </c>
      <c r="BS2325">
        <f>IF($Z2325="","",INDEX($BB$2:$BB$2000,$Z2325))</f>
      </c>
      <c r="BT2325">
        <f>IF($Z2325="","",INDEX($BC$2:$BC$2000,$Z2325))</f>
      </c>
      <c r="BY2325" t="str">
        <f>IF($Y2325="","",INDEX($AH$2:$AH$2000,$Y2325)&amp;"")</f>
      </c>
      <c r="BZ2325" t="str">
        <f>IF($Z2325="","",INDEX($AH$2:$AH$2000,$Z2325)&amp;"")</f>
      </c>
      <c r="CA2325">
        <f>IF($Y2325="","",INDEX($BV$2:$BV$2000,$Y2325))</f>
      </c>
      <c r="CB2325">
        <f>IF($Z2325="","",INDEX($BV$2:$BV$2000,$Z2325))</f>
      </c>
    </row>
    <row r="2326">
      <c r="T2326">
        <f>IF($Y2326="","",INDEX($B$2:$B$2000,$Y2326))</f>
      </c>
      <c r="U2326">
        <f>IF($Z2326="","",INDEX($B$2:$B$2000,$Z2326))</f>
      </c>
      <c r="V2326">
        <f>IF(OR($T2326="",$U2326=""),"",$U2326-$T2326)</f>
      </c>
      <c r="W2326" t="str">
        <f>IF(TRIM(INDEX(connections!$A:$A,ROW()))="","",TRIM(INDEX(connections!$A:$A,ROW())))</f>
      </c>
      <c r="X2326" t="str">
        <f>IF($W2326="","",TRIM(INDEX(connections!$B:$B,ROW())))</f>
      </c>
      <c r="Y2326">
        <f>IF($W2326="","",IFERROR(MATCH($W2326,$A$2:$A$2000,0),""))</f>
      </c>
      <c r="Z2326">
        <f>IF($X2326="","",IFERROR(MATCH($X2326,$A$2:$A$2000,0),""))</f>
      </c>
      <c r="AA2326" t="str">
        <f>IF($Y2326="","",INDEX($P$2:$P$2000,$Y2326))</f>
      </c>
      <c r="AB2326" t="str">
        <f>IF($Z2326="","",INDEX($P$2:$P$2000,$Z2326))</f>
      </c>
      <c r="AC2326">
        <f>IF(AND($AA2326="Yes",$AB2326="Yes"),1,"")</f>
      </c>
      <c r="AD2326">
        <f>IF(OR($Y2326="",$Z2326=""),"",IF(INDEX($C$2:$C$2000,$Y2326)=INDEX($C$2:$C$2000,$Z2326),0,1))</f>
      </c>
      <c r="AE2326">
        <f>IF($AC2326&lt;&gt;1,"",IF(AND(INDEX($AG$2:$AG$2000,$Y2326)=1,INDEX($AG$2:$AG$2000,$Z2326)=1),1,""))</f>
      </c>
      <c r="BF2326">
        <f>IF($Z2326="","",INDEX($AO$2:$AO$2000,$Z2326))</f>
      </c>
      <c r="BG2326">
        <f>IF($Z2326="","",INDEX($AP$2:$AP$2000,$Z2326))</f>
      </c>
      <c r="BH2326">
        <f>IF($Z2326="","",INDEX($AQ$2:$AQ$2000,$Z2326))</f>
      </c>
      <c r="BI2326">
        <f>IF($Z2326="","",INDEX($AR$2:$AR$2000,$Z2326))</f>
      </c>
      <c r="BJ2326">
        <f>IF($Z2326="","",INDEX($AS$2:$AS$2000,$Z2326))</f>
      </c>
      <c r="BK2326">
        <f>IF($Z2326="","",INDEX($AT$2:$AT$2000,$Z2326))</f>
      </c>
      <c r="BL2326">
        <f>IF($Z2326="","",INDEX($AU$2:$AU$2000,$Z2326))</f>
      </c>
      <c r="BM2326">
        <f>IF($Z2326="","",INDEX($AV$2:$AV$2000,$Z2326))</f>
      </c>
      <c r="BN2326">
        <f>IF($Z2326="","",INDEX($AW$2:$AW$2000,$Z2326))</f>
      </c>
      <c r="BO2326">
        <f>IF($Z2326="","",INDEX($AX$2:$AX$2000,$Z2326))</f>
      </c>
      <c r="BP2326">
        <f>IF($Z2326="","",INDEX($AY$2:$AY$2000,$Z2326))</f>
      </c>
      <c r="BQ2326">
        <f>IF($Z2326="","",INDEX($AZ$2:$AZ$2000,$Z2326))</f>
      </c>
      <c r="BR2326">
        <f>IF($Z2326="","",INDEX($BA$2:$BA$2000,$Z2326))</f>
      </c>
      <c r="BS2326">
        <f>IF($Z2326="","",INDEX($BB$2:$BB$2000,$Z2326))</f>
      </c>
      <c r="BT2326">
        <f>IF($Z2326="","",INDEX($BC$2:$BC$2000,$Z2326))</f>
      </c>
      <c r="BY2326" t="str">
        <f>IF($Y2326="","",INDEX($AH$2:$AH$2000,$Y2326)&amp;"")</f>
      </c>
      <c r="BZ2326" t="str">
        <f>IF($Z2326="","",INDEX($AH$2:$AH$2000,$Z2326)&amp;"")</f>
      </c>
      <c r="CA2326">
        <f>IF($Y2326="","",INDEX($BV$2:$BV$2000,$Y2326))</f>
      </c>
      <c r="CB2326">
        <f>IF($Z2326="","",INDEX($BV$2:$BV$2000,$Z2326))</f>
      </c>
    </row>
    <row r="2327">
      <c r="T2327">
        <f>IF($Y2327="","",INDEX($B$2:$B$2000,$Y2327))</f>
      </c>
      <c r="U2327">
        <f>IF($Z2327="","",INDEX($B$2:$B$2000,$Z2327))</f>
      </c>
      <c r="V2327">
        <f>IF(OR($T2327="",$U2327=""),"",$U2327-$T2327)</f>
      </c>
      <c r="W2327" t="str">
        <f>IF(TRIM(INDEX(connections!$A:$A,ROW()))="","",TRIM(INDEX(connections!$A:$A,ROW())))</f>
      </c>
      <c r="X2327" t="str">
        <f>IF($W2327="","",TRIM(INDEX(connections!$B:$B,ROW())))</f>
      </c>
      <c r="Y2327">
        <f>IF($W2327="","",IFERROR(MATCH($W2327,$A$2:$A$2000,0),""))</f>
      </c>
      <c r="Z2327">
        <f>IF($X2327="","",IFERROR(MATCH($X2327,$A$2:$A$2000,0),""))</f>
      </c>
      <c r="AA2327" t="str">
        <f>IF($Y2327="","",INDEX($P$2:$P$2000,$Y2327))</f>
      </c>
      <c r="AB2327" t="str">
        <f>IF($Z2327="","",INDEX($P$2:$P$2000,$Z2327))</f>
      </c>
      <c r="AC2327">
        <f>IF(AND($AA2327="Yes",$AB2327="Yes"),1,"")</f>
      </c>
      <c r="AD2327">
        <f>IF(OR($Y2327="",$Z2327=""),"",IF(INDEX($C$2:$C$2000,$Y2327)=INDEX($C$2:$C$2000,$Z2327),0,1))</f>
      </c>
      <c r="AE2327">
        <f>IF($AC2327&lt;&gt;1,"",IF(AND(INDEX($AG$2:$AG$2000,$Y2327)=1,INDEX($AG$2:$AG$2000,$Z2327)=1),1,""))</f>
      </c>
      <c r="BF2327">
        <f>IF($Z2327="","",INDEX($AO$2:$AO$2000,$Z2327))</f>
      </c>
      <c r="BG2327">
        <f>IF($Z2327="","",INDEX($AP$2:$AP$2000,$Z2327))</f>
      </c>
      <c r="BH2327">
        <f>IF($Z2327="","",INDEX($AQ$2:$AQ$2000,$Z2327))</f>
      </c>
      <c r="BI2327">
        <f>IF($Z2327="","",INDEX($AR$2:$AR$2000,$Z2327))</f>
      </c>
      <c r="BJ2327">
        <f>IF($Z2327="","",INDEX($AS$2:$AS$2000,$Z2327))</f>
      </c>
      <c r="BK2327">
        <f>IF($Z2327="","",INDEX($AT$2:$AT$2000,$Z2327))</f>
      </c>
      <c r="BL2327">
        <f>IF($Z2327="","",INDEX($AU$2:$AU$2000,$Z2327))</f>
      </c>
      <c r="BM2327">
        <f>IF($Z2327="","",INDEX($AV$2:$AV$2000,$Z2327))</f>
      </c>
      <c r="BN2327">
        <f>IF($Z2327="","",INDEX($AW$2:$AW$2000,$Z2327))</f>
      </c>
      <c r="BO2327">
        <f>IF($Z2327="","",INDEX($AX$2:$AX$2000,$Z2327))</f>
      </c>
      <c r="BP2327">
        <f>IF($Z2327="","",INDEX($AY$2:$AY$2000,$Z2327))</f>
      </c>
      <c r="BQ2327">
        <f>IF($Z2327="","",INDEX($AZ$2:$AZ$2000,$Z2327))</f>
      </c>
      <c r="BR2327">
        <f>IF($Z2327="","",INDEX($BA$2:$BA$2000,$Z2327))</f>
      </c>
      <c r="BS2327">
        <f>IF($Z2327="","",INDEX($BB$2:$BB$2000,$Z2327))</f>
      </c>
      <c r="BT2327">
        <f>IF($Z2327="","",INDEX($BC$2:$BC$2000,$Z2327))</f>
      </c>
      <c r="BY2327" t="str">
        <f>IF($Y2327="","",INDEX($AH$2:$AH$2000,$Y2327)&amp;"")</f>
      </c>
      <c r="BZ2327" t="str">
        <f>IF($Z2327="","",INDEX($AH$2:$AH$2000,$Z2327)&amp;"")</f>
      </c>
      <c r="CA2327">
        <f>IF($Y2327="","",INDEX($BV$2:$BV$2000,$Y2327))</f>
      </c>
      <c r="CB2327">
        <f>IF($Z2327="","",INDEX($BV$2:$BV$2000,$Z2327))</f>
      </c>
    </row>
    <row r="2328">
      <c r="T2328">
        <f>IF($Y2328="","",INDEX($B$2:$B$2000,$Y2328))</f>
      </c>
      <c r="U2328">
        <f>IF($Z2328="","",INDEX($B$2:$B$2000,$Z2328))</f>
      </c>
      <c r="V2328">
        <f>IF(OR($T2328="",$U2328=""),"",$U2328-$T2328)</f>
      </c>
      <c r="W2328" t="str">
        <f>IF(TRIM(INDEX(connections!$A:$A,ROW()))="","",TRIM(INDEX(connections!$A:$A,ROW())))</f>
      </c>
      <c r="X2328" t="str">
        <f>IF($W2328="","",TRIM(INDEX(connections!$B:$B,ROW())))</f>
      </c>
      <c r="Y2328">
        <f>IF($W2328="","",IFERROR(MATCH($W2328,$A$2:$A$2000,0),""))</f>
      </c>
      <c r="Z2328">
        <f>IF($X2328="","",IFERROR(MATCH($X2328,$A$2:$A$2000,0),""))</f>
      </c>
      <c r="AA2328" t="str">
        <f>IF($Y2328="","",INDEX($P$2:$P$2000,$Y2328))</f>
      </c>
      <c r="AB2328" t="str">
        <f>IF($Z2328="","",INDEX($P$2:$P$2000,$Z2328))</f>
      </c>
      <c r="AC2328">
        <f>IF(AND($AA2328="Yes",$AB2328="Yes"),1,"")</f>
      </c>
      <c r="AD2328">
        <f>IF(OR($Y2328="",$Z2328=""),"",IF(INDEX($C$2:$C$2000,$Y2328)=INDEX($C$2:$C$2000,$Z2328),0,1))</f>
      </c>
      <c r="AE2328">
        <f>IF($AC2328&lt;&gt;1,"",IF(AND(INDEX($AG$2:$AG$2000,$Y2328)=1,INDEX($AG$2:$AG$2000,$Z2328)=1),1,""))</f>
      </c>
      <c r="BF2328">
        <f>IF($Z2328="","",INDEX($AO$2:$AO$2000,$Z2328))</f>
      </c>
      <c r="BG2328">
        <f>IF($Z2328="","",INDEX($AP$2:$AP$2000,$Z2328))</f>
      </c>
      <c r="BH2328">
        <f>IF($Z2328="","",INDEX($AQ$2:$AQ$2000,$Z2328))</f>
      </c>
      <c r="BI2328">
        <f>IF($Z2328="","",INDEX($AR$2:$AR$2000,$Z2328))</f>
      </c>
      <c r="BJ2328">
        <f>IF($Z2328="","",INDEX($AS$2:$AS$2000,$Z2328))</f>
      </c>
      <c r="BK2328">
        <f>IF($Z2328="","",INDEX($AT$2:$AT$2000,$Z2328))</f>
      </c>
      <c r="BL2328">
        <f>IF($Z2328="","",INDEX($AU$2:$AU$2000,$Z2328))</f>
      </c>
      <c r="BM2328">
        <f>IF($Z2328="","",INDEX($AV$2:$AV$2000,$Z2328))</f>
      </c>
      <c r="BN2328">
        <f>IF($Z2328="","",INDEX($AW$2:$AW$2000,$Z2328))</f>
      </c>
      <c r="BO2328">
        <f>IF($Z2328="","",INDEX($AX$2:$AX$2000,$Z2328))</f>
      </c>
      <c r="BP2328">
        <f>IF($Z2328="","",INDEX($AY$2:$AY$2000,$Z2328))</f>
      </c>
      <c r="BQ2328">
        <f>IF($Z2328="","",INDEX($AZ$2:$AZ$2000,$Z2328))</f>
      </c>
      <c r="BR2328">
        <f>IF($Z2328="","",INDEX($BA$2:$BA$2000,$Z2328))</f>
      </c>
      <c r="BS2328">
        <f>IF($Z2328="","",INDEX($BB$2:$BB$2000,$Z2328))</f>
      </c>
      <c r="BT2328">
        <f>IF($Z2328="","",INDEX($BC$2:$BC$2000,$Z2328))</f>
      </c>
      <c r="BY2328" t="str">
        <f>IF($Y2328="","",INDEX($AH$2:$AH$2000,$Y2328)&amp;"")</f>
      </c>
      <c r="BZ2328" t="str">
        <f>IF($Z2328="","",INDEX($AH$2:$AH$2000,$Z2328)&amp;"")</f>
      </c>
      <c r="CA2328">
        <f>IF($Y2328="","",INDEX($BV$2:$BV$2000,$Y2328))</f>
      </c>
      <c r="CB2328">
        <f>IF($Z2328="","",INDEX($BV$2:$BV$2000,$Z2328))</f>
      </c>
    </row>
    <row r="2329">
      <c r="T2329">
        <f>IF($Y2329="","",INDEX($B$2:$B$2000,$Y2329))</f>
      </c>
      <c r="U2329">
        <f>IF($Z2329="","",INDEX($B$2:$B$2000,$Z2329))</f>
      </c>
      <c r="V2329">
        <f>IF(OR($T2329="",$U2329=""),"",$U2329-$T2329)</f>
      </c>
      <c r="W2329" t="str">
        <f>IF(TRIM(INDEX(connections!$A:$A,ROW()))="","",TRIM(INDEX(connections!$A:$A,ROW())))</f>
      </c>
      <c r="X2329" t="str">
        <f>IF($W2329="","",TRIM(INDEX(connections!$B:$B,ROW())))</f>
      </c>
      <c r="Y2329">
        <f>IF($W2329="","",IFERROR(MATCH($W2329,$A$2:$A$2000,0),""))</f>
      </c>
      <c r="Z2329">
        <f>IF($X2329="","",IFERROR(MATCH($X2329,$A$2:$A$2000,0),""))</f>
      </c>
      <c r="AA2329" t="str">
        <f>IF($Y2329="","",INDEX($P$2:$P$2000,$Y2329))</f>
      </c>
      <c r="AB2329" t="str">
        <f>IF($Z2329="","",INDEX($P$2:$P$2000,$Z2329))</f>
      </c>
      <c r="AC2329">
        <f>IF(AND($AA2329="Yes",$AB2329="Yes"),1,"")</f>
      </c>
      <c r="AD2329">
        <f>IF(OR($Y2329="",$Z2329=""),"",IF(INDEX($C$2:$C$2000,$Y2329)=INDEX($C$2:$C$2000,$Z2329),0,1))</f>
      </c>
      <c r="AE2329">
        <f>IF($AC2329&lt;&gt;1,"",IF(AND(INDEX($AG$2:$AG$2000,$Y2329)=1,INDEX($AG$2:$AG$2000,$Z2329)=1),1,""))</f>
      </c>
      <c r="BF2329">
        <f>IF($Z2329="","",INDEX($AO$2:$AO$2000,$Z2329))</f>
      </c>
      <c r="BG2329">
        <f>IF($Z2329="","",INDEX($AP$2:$AP$2000,$Z2329))</f>
      </c>
      <c r="BH2329">
        <f>IF($Z2329="","",INDEX($AQ$2:$AQ$2000,$Z2329))</f>
      </c>
      <c r="BI2329">
        <f>IF($Z2329="","",INDEX($AR$2:$AR$2000,$Z2329))</f>
      </c>
      <c r="BJ2329">
        <f>IF($Z2329="","",INDEX($AS$2:$AS$2000,$Z2329))</f>
      </c>
      <c r="BK2329">
        <f>IF($Z2329="","",INDEX($AT$2:$AT$2000,$Z2329))</f>
      </c>
      <c r="BL2329">
        <f>IF($Z2329="","",INDEX($AU$2:$AU$2000,$Z2329))</f>
      </c>
      <c r="BM2329">
        <f>IF($Z2329="","",INDEX($AV$2:$AV$2000,$Z2329))</f>
      </c>
      <c r="BN2329">
        <f>IF($Z2329="","",INDEX($AW$2:$AW$2000,$Z2329))</f>
      </c>
      <c r="BO2329">
        <f>IF($Z2329="","",INDEX($AX$2:$AX$2000,$Z2329))</f>
      </c>
      <c r="BP2329">
        <f>IF($Z2329="","",INDEX($AY$2:$AY$2000,$Z2329))</f>
      </c>
      <c r="BQ2329">
        <f>IF($Z2329="","",INDEX($AZ$2:$AZ$2000,$Z2329))</f>
      </c>
      <c r="BR2329">
        <f>IF($Z2329="","",INDEX($BA$2:$BA$2000,$Z2329))</f>
      </c>
      <c r="BS2329">
        <f>IF($Z2329="","",INDEX($BB$2:$BB$2000,$Z2329))</f>
      </c>
      <c r="BT2329">
        <f>IF($Z2329="","",INDEX($BC$2:$BC$2000,$Z2329))</f>
      </c>
      <c r="BY2329" t="str">
        <f>IF($Y2329="","",INDEX($AH$2:$AH$2000,$Y2329)&amp;"")</f>
      </c>
      <c r="BZ2329" t="str">
        <f>IF($Z2329="","",INDEX($AH$2:$AH$2000,$Z2329)&amp;"")</f>
      </c>
      <c r="CA2329">
        <f>IF($Y2329="","",INDEX($BV$2:$BV$2000,$Y2329))</f>
      </c>
      <c r="CB2329">
        <f>IF($Z2329="","",INDEX($BV$2:$BV$2000,$Z2329))</f>
      </c>
    </row>
    <row r="2330">
      <c r="T2330">
        <f>IF($Y2330="","",INDEX($B$2:$B$2000,$Y2330))</f>
      </c>
      <c r="U2330">
        <f>IF($Z2330="","",INDEX($B$2:$B$2000,$Z2330))</f>
      </c>
      <c r="V2330">
        <f>IF(OR($T2330="",$U2330=""),"",$U2330-$T2330)</f>
      </c>
      <c r="W2330" t="str">
        <f>IF(TRIM(INDEX(connections!$A:$A,ROW()))="","",TRIM(INDEX(connections!$A:$A,ROW())))</f>
      </c>
      <c r="X2330" t="str">
        <f>IF($W2330="","",TRIM(INDEX(connections!$B:$B,ROW())))</f>
      </c>
      <c r="Y2330">
        <f>IF($W2330="","",IFERROR(MATCH($W2330,$A$2:$A$2000,0),""))</f>
      </c>
      <c r="Z2330">
        <f>IF($X2330="","",IFERROR(MATCH($X2330,$A$2:$A$2000,0),""))</f>
      </c>
      <c r="AA2330" t="str">
        <f>IF($Y2330="","",INDEX($P$2:$P$2000,$Y2330))</f>
      </c>
      <c r="AB2330" t="str">
        <f>IF($Z2330="","",INDEX($P$2:$P$2000,$Z2330))</f>
      </c>
      <c r="AC2330">
        <f>IF(AND($AA2330="Yes",$AB2330="Yes"),1,"")</f>
      </c>
      <c r="AD2330">
        <f>IF(OR($Y2330="",$Z2330=""),"",IF(INDEX($C$2:$C$2000,$Y2330)=INDEX($C$2:$C$2000,$Z2330),0,1))</f>
      </c>
      <c r="AE2330">
        <f>IF($AC2330&lt;&gt;1,"",IF(AND(INDEX($AG$2:$AG$2000,$Y2330)=1,INDEX($AG$2:$AG$2000,$Z2330)=1),1,""))</f>
      </c>
      <c r="BF2330">
        <f>IF($Z2330="","",INDEX($AO$2:$AO$2000,$Z2330))</f>
      </c>
      <c r="BG2330">
        <f>IF($Z2330="","",INDEX($AP$2:$AP$2000,$Z2330))</f>
      </c>
      <c r="BH2330">
        <f>IF($Z2330="","",INDEX($AQ$2:$AQ$2000,$Z2330))</f>
      </c>
      <c r="BI2330">
        <f>IF($Z2330="","",INDEX($AR$2:$AR$2000,$Z2330))</f>
      </c>
      <c r="BJ2330">
        <f>IF($Z2330="","",INDEX($AS$2:$AS$2000,$Z2330))</f>
      </c>
      <c r="BK2330">
        <f>IF($Z2330="","",INDEX($AT$2:$AT$2000,$Z2330))</f>
      </c>
      <c r="BL2330">
        <f>IF($Z2330="","",INDEX($AU$2:$AU$2000,$Z2330))</f>
      </c>
      <c r="BM2330">
        <f>IF($Z2330="","",INDEX($AV$2:$AV$2000,$Z2330))</f>
      </c>
      <c r="BN2330">
        <f>IF($Z2330="","",INDEX($AW$2:$AW$2000,$Z2330))</f>
      </c>
      <c r="BO2330">
        <f>IF($Z2330="","",INDEX($AX$2:$AX$2000,$Z2330))</f>
      </c>
      <c r="BP2330">
        <f>IF($Z2330="","",INDEX($AY$2:$AY$2000,$Z2330))</f>
      </c>
      <c r="BQ2330">
        <f>IF($Z2330="","",INDEX($AZ$2:$AZ$2000,$Z2330))</f>
      </c>
      <c r="BR2330">
        <f>IF($Z2330="","",INDEX($BA$2:$BA$2000,$Z2330))</f>
      </c>
      <c r="BS2330">
        <f>IF($Z2330="","",INDEX($BB$2:$BB$2000,$Z2330))</f>
      </c>
      <c r="BT2330">
        <f>IF($Z2330="","",INDEX($BC$2:$BC$2000,$Z2330))</f>
      </c>
      <c r="BY2330" t="str">
        <f>IF($Y2330="","",INDEX($AH$2:$AH$2000,$Y2330)&amp;"")</f>
      </c>
      <c r="BZ2330" t="str">
        <f>IF($Z2330="","",INDEX($AH$2:$AH$2000,$Z2330)&amp;"")</f>
      </c>
      <c r="CA2330">
        <f>IF($Y2330="","",INDEX($BV$2:$BV$2000,$Y2330))</f>
      </c>
      <c r="CB2330">
        <f>IF($Z2330="","",INDEX($BV$2:$BV$2000,$Z2330))</f>
      </c>
    </row>
    <row r="2331">
      <c r="T2331">
        <f>IF($Y2331="","",INDEX($B$2:$B$2000,$Y2331))</f>
      </c>
      <c r="U2331">
        <f>IF($Z2331="","",INDEX($B$2:$B$2000,$Z2331))</f>
      </c>
      <c r="V2331">
        <f>IF(OR($T2331="",$U2331=""),"",$U2331-$T2331)</f>
      </c>
      <c r="W2331" t="str">
        <f>IF(TRIM(INDEX(connections!$A:$A,ROW()))="","",TRIM(INDEX(connections!$A:$A,ROW())))</f>
      </c>
      <c r="X2331" t="str">
        <f>IF($W2331="","",TRIM(INDEX(connections!$B:$B,ROW())))</f>
      </c>
      <c r="Y2331">
        <f>IF($W2331="","",IFERROR(MATCH($W2331,$A$2:$A$2000,0),""))</f>
      </c>
      <c r="Z2331">
        <f>IF($X2331="","",IFERROR(MATCH($X2331,$A$2:$A$2000,0),""))</f>
      </c>
      <c r="AA2331" t="str">
        <f>IF($Y2331="","",INDEX($P$2:$P$2000,$Y2331))</f>
      </c>
      <c r="AB2331" t="str">
        <f>IF($Z2331="","",INDEX($P$2:$P$2000,$Z2331))</f>
      </c>
      <c r="AC2331">
        <f>IF(AND($AA2331="Yes",$AB2331="Yes"),1,"")</f>
      </c>
      <c r="AD2331">
        <f>IF(OR($Y2331="",$Z2331=""),"",IF(INDEX($C$2:$C$2000,$Y2331)=INDEX($C$2:$C$2000,$Z2331),0,1))</f>
      </c>
      <c r="AE2331">
        <f>IF($AC2331&lt;&gt;1,"",IF(AND(INDEX($AG$2:$AG$2000,$Y2331)=1,INDEX($AG$2:$AG$2000,$Z2331)=1),1,""))</f>
      </c>
      <c r="BF2331">
        <f>IF($Z2331="","",INDEX($AO$2:$AO$2000,$Z2331))</f>
      </c>
      <c r="BG2331">
        <f>IF($Z2331="","",INDEX($AP$2:$AP$2000,$Z2331))</f>
      </c>
      <c r="BH2331">
        <f>IF($Z2331="","",INDEX($AQ$2:$AQ$2000,$Z2331))</f>
      </c>
      <c r="BI2331">
        <f>IF($Z2331="","",INDEX($AR$2:$AR$2000,$Z2331))</f>
      </c>
      <c r="BJ2331">
        <f>IF($Z2331="","",INDEX($AS$2:$AS$2000,$Z2331))</f>
      </c>
      <c r="BK2331">
        <f>IF($Z2331="","",INDEX($AT$2:$AT$2000,$Z2331))</f>
      </c>
      <c r="BL2331">
        <f>IF($Z2331="","",INDEX($AU$2:$AU$2000,$Z2331))</f>
      </c>
      <c r="BM2331">
        <f>IF($Z2331="","",INDEX($AV$2:$AV$2000,$Z2331))</f>
      </c>
      <c r="BN2331">
        <f>IF($Z2331="","",INDEX($AW$2:$AW$2000,$Z2331))</f>
      </c>
      <c r="BO2331">
        <f>IF($Z2331="","",INDEX($AX$2:$AX$2000,$Z2331))</f>
      </c>
      <c r="BP2331">
        <f>IF($Z2331="","",INDEX($AY$2:$AY$2000,$Z2331))</f>
      </c>
      <c r="BQ2331">
        <f>IF($Z2331="","",INDEX($AZ$2:$AZ$2000,$Z2331))</f>
      </c>
      <c r="BR2331">
        <f>IF($Z2331="","",INDEX($BA$2:$BA$2000,$Z2331))</f>
      </c>
      <c r="BS2331">
        <f>IF($Z2331="","",INDEX($BB$2:$BB$2000,$Z2331))</f>
      </c>
      <c r="BT2331">
        <f>IF($Z2331="","",INDEX($BC$2:$BC$2000,$Z2331))</f>
      </c>
      <c r="BY2331" t="str">
        <f>IF($Y2331="","",INDEX($AH$2:$AH$2000,$Y2331)&amp;"")</f>
      </c>
      <c r="BZ2331" t="str">
        <f>IF($Z2331="","",INDEX($AH$2:$AH$2000,$Z2331)&amp;"")</f>
      </c>
      <c r="CA2331">
        <f>IF($Y2331="","",INDEX($BV$2:$BV$2000,$Y2331))</f>
      </c>
      <c r="CB2331">
        <f>IF($Z2331="","",INDEX($BV$2:$BV$2000,$Z2331))</f>
      </c>
    </row>
    <row r="2332">
      <c r="T2332">
        <f>IF($Y2332="","",INDEX($B$2:$B$2000,$Y2332))</f>
      </c>
      <c r="U2332">
        <f>IF($Z2332="","",INDEX($B$2:$B$2000,$Z2332))</f>
      </c>
      <c r="V2332">
        <f>IF(OR($T2332="",$U2332=""),"",$U2332-$T2332)</f>
      </c>
      <c r="W2332" t="str">
        <f>IF(TRIM(INDEX(connections!$A:$A,ROW()))="","",TRIM(INDEX(connections!$A:$A,ROW())))</f>
      </c>
      <c r="X2332" t="str">
        <f>IF($W2332="","",TRIM(INDEX(connections!$B:$B,ROW())))</f>
      </c>
      <c r="Y2332">
        <f>IF($W2332="","",IFERROR(MATCH($W2332,$A$2:$A$2000,0),""))</f>
      </c>
      <c r="Z2332">
        <f>IF($X2332="","",IFERROR(MATCH($X2332,$A$2:$A$2000,0),""))</f>
      </c>
      <c r="AA2332" t="str">
        <f>IF($Y2332="","",INDEX($P$2:$P$2000,$Y2332))</f>
      </c>
      <c r="AB2332" t="str">
        <f>IF($Z2332="","",INDEX($P$2:$P$2000,$Z2332))</f>
      </c>
      <c r="AC2332">
        <f>IF(AND($AA2332="Yes",$AB2332="Yes"),1,"")</f>
      </c>
      <c r="AD2332">
        <f>IF(OR($Y2332="",$Z2332=""),"",IF(INDEX($C$2:$C$2000,$Y2332)=INDEX($C$2:$C$2000,$Z2332),0,1))</f>
      </c>
      <c r="AE2332">
        <f>IF($AC2332&lt;&gt;1,"",IF(AND(INDEX($AG$2:$AG$2000,$Y2332)=1,INDEX($AG$2:$AG$2000,$Z2332)=1),1,""))</f>
      </c>
      <c r="BF2332">
        <f>IF($Z2332="","",INDEX($AO$2:$AO$2000,$Z2332))</f>
      </c>
      <c r="BG2332">
        <f>IF($Z2332="","",INDEX($AP$2:$AP$2000,$Z2332))</f>
      </c>
      <c r="BH2332">
        <f>IF($Z2332="","",INDEX($AQ$2:$AQ$2000,$Z2332))</f>
      </c>
      <c r="BI2332">
        <f>IF($Z2332="","",INDEX($AR$2:$AR$2000,$Z2332))</f>
      </c>
      <c r="BJ2332">
        <f>IF($Z2332="","",INDEX($AS$2:$AS$2000,$Z2332))</f>
      </c>
      <c r="BK2332">
        <f>IF($Z2332="","",INDEX($AT$2:$AT$2000,$Z2332))</f>
      </c>
      <c r="BL2332">
        <f>IF($Z2332="","",INDEX($AU$2:$AU$2000,$Z2332))</f>
      </c>
      <c r="BM2332">
        <f>IF($Z2332="","",INDEX($AV$2:$AV$2000,$Z2332))</f>
      </c>
      <c r="BN2332">
        <f>IF($Z2332="","",INDEX($AW$2:$AW$2000,$Z2332))</f>
      </c>
      <c r="BO2332">
        <f>IF($Z2332="","",INDEX($AX$2:$AX$2000,$Z2332))</f>
      </c>
      <c r="BP2332">
        <f>IF($Z2332="","",INDEX($AY$2:$AY$2000,$Z2332))</f>
      </c>
      <c r="BQ2332">
        <f>IF($Z2332="","",INDEX($AZ$2:$AZ$2000,$Z2332))</f>
      </c>
      <c r="BR2332">
        <f>IF($Z2332="","",INDEX($BA$2:$BA$2000,$Z2332))</f>
      </c>
      <c r="BS2332">
        <f>IF($Z2332="","",INDEX($BB$2:$BB$2000,$Z2332))</f>
      </c>
      <c r="BT2332">
        <f>IF($Z2332="","",INDEX($BC$2:$BC$2000,$Z2332))</f>
      </c>
      <c r="BY2332" t="str">
        <f>IF($Y2332="","",INDEX($AH$2:$AH$2000,$Y2332)&amp;"")</f>
      </c>
      <c r="BZ2332" t="str">
        <f>IF($Z2332="","",INDEX($AH$2:$AH$2000,$Z2332)&amp;"")</f>
      </c>
      <c r="CA2332">
        <f>IF($Y2332="","",INDEX($BV$2:$BV$2000,$Y2332))</f>
      </c>
      <c r="CB2332">
        <f>IF($Z2332="","",INDEX($BV$2:$BV$2000,$Z2332))</f>
      </c>
    </row>
    <row r="2333">
      <c r="T2333">
        <f>IF($Y2333="","",INDEX($B$2:$B$2000,$Y2333))</f>
      </c>
      <c r="U2333">
        <f>IF($Z2333="","",INDEX($B$2:$B$2000,$Z2333))</f>
      </c>
      <c r="V2333">
        <f>IF(OR($T2333="",$U2333=""),"",$U2333-$T2333)</f>
      </c>
      <c r="W2333" t="str">
        <f>IF(TRIM(INDEX(connections!$A:$A,ROW()))="","",TRIM(INDEX(connections!$A:$A,ROW())))</f>
      </c>
      <c r="X2333" t="str">
        <f>IF($W2333="","",TRIM(INDEX(connections!$B:$B,ROW())))</f>
      </c>
      <c r="Y2333">
        <f>IF($W2333="","",IFERROR(MATCH($W2333,$A$2:$A$2000,0),""))</f>
      </c>
      <c r="Z2333">
        <f>IF($X2333="","",IFERROR(MATCH($X2333,$A$2:$A$2000,0),""))</f>
      </c>
      <c r="AA2333" t="str">
        <f>IF($Y2333="","",INDEX($P$2:$P$2000,$Y2333))</f>
      </c>
      <c r="AB2333" t="str">
        <f>IF($Z2333="","",INDEX($P$2:$P$2000,$Z2333))</f>
      </c>
      <c r="AC2333">
        <f>IF(AND($AA2333="Yes",$AB2333="Yes"),1,"")</f>
      </c>
      <c r="AD2333">
        <f>IF(OR($Y2333="",$Z2333=""),"",IF(INDEX($C$2:$C$2000,$Y2333)=INDEX($C$2:$C$2000,$Z2333),0,1))</f>
      </c>
      <c r="AE2333">
        <f>IF($AC2333&lt;&gt;1,"",IF(AND(INDEX($AG$2:$AG$2000,$Y2333)=1,INDEX($AG$2:$AG$2000,$Z2333)=1),1,""))</f>
      </c>
      <c r="BF2333">
        <f>IF($Z2333="","",INDEX($AO$2:$AO$2000,$Z2333))</f>
      </c>
      <c r="BG2333">
        <f>IF($Z2333="","",INDEX($AP$2:$AP$2000,$Z2333))</f>
      </c>
      <c r="BH2333">
        <f>IF($Z2333="","",INDEX($AQ$2:$AQ$2000,$Z2333))</f>
      </c>
      <c r="BI2333">
        <f>IF($Z2333="","",INDEX($AR$2:$AR$2000,$Z2333))</f>
      </c>
      <c r="BJ2333">
        <f>IF($Z2333="","",INDEX($AS$2:$AS$2000,$Z2333))</f>
      </c>
      <c r="BK2333">
        <f>IF($Z2333="","",INDEX($AT$2:$AT$2000,$Z2333))</f>
      </c>
      <c r="BL2333">
        <f>IF($Z2333="","",INDEX($AU$2:$AU$2000,$Z2333))</f>
      </c>
      <c r="BM2333">
        <f>IF($Z2333="","",INDEX($AV$2:$AV$2000,$Z2333))</f>
      </c>
      <c r="BN2333">
        <f>IF($Z2333="","",INDEX($AW$2:$AW$2000,$Z2333))</f>
      </c>
      <c r="BO2333">
        <f>IF($Z2333="","",INDEX($AX$2:$AX$2000,$Z2333))</f>
      </c>
      <c r="BP2333">
        <f>IF($Z2333="","",INDEX($AY$2:$AY$2000,$Z2333))</f>
      </c>
      <c r="BQ2333">
        <f>IF($Z2333="","",INDEX($AZ$2:$AZ$2000,$Z2333))</f>
      </c>
      <c r="BR2333">
        <f>IF($Z2333="","",INDEX($BA$2:$BA$2000,$Z2333))</f>
      </c>
      <c r="BS2333">
        <f>IF($Z2333="","",INDEX($BB$2:$BB$2000,$Z2333))</f>
      </c>
      <c r="BT2333">
        <f>IF($Z2333="","",INDEX($BC$2:$BC$2000,$Z2333))</f>
      </c>
      <c r="BY2333" t="str">
        <f>IF($Y2333="","",INDEX($AH$2:$AH$2000,$Y2333)&amp;"")</f>
      </c>
      <c r="BZ2333" t="str">
        <f>IF($Z2333="","",INDEX($AH$2:$AH$2000,$Z2333)&amp;"")</f>
      </c>
      <c r="CA2333">
        <f>IF($Y2333="","",INDEX($BV$2:$BV$2000,$Y2333))</f>
      </c>
      <c r="CB2333">
        <f>IF($Z2333="","",INDEX($BV$2:$BV$2000,$Z2333))</f>
      </c>
    </row>
    <row r="2334">
      <c r="T2334">
        <f>IF($Y2334="","",INDEX($B$2:$B$2000,$Y2334))</f>
      </c>
      <c r="U2334">
        <f>IF($Z2334="","",INDEX($B$2:$B$2000,$Z2334))</f>
      </c>
      <c r="V2334">
        <f>IF(OR($T2334="",$U2334=""),"",$U2334-$T2334)</f>
      </c>
      <c r="W2334" t="str">
        <f>IF(TRIM(INDEX(connections!$A:$A,ROW()))="","",TRIM(INDEX(connections!$A:$A,ROW())))</f>
      </c>
      <c r="X2334" t="str">
        <f>IF($W2334="","",TRIM(INDEX(connections!$B:$B,ROW())))</f>
      </c>
      <c r="Y2334">
        <f>IF($W2334="","",IFERROR(MATCH($W2334,$A$2:$A$2000,0),""))</f>
      </c>
      <c r="Z2334">
        <f>IF($X2334="","",IFERROR(MATCH($X2334,$A$2:$A$2000,0),""))</f>
      </c>
      <c r="AA2334" t="str">
        <f>IF($Y2334="","",INDEX($P$2:$P$2000,$Y2334))</f>
      </c>
      <c r="AB2334" t="str">
        <f>IF($Z2334="","",INDEX($P$2:$P$2000,$Z2334))</f>
      </c>
      <c r="AC2334">
        <f>IF(AND($AA2334="Yes",$AB2334="Yes"),1,"")</f>
      </c>
      <c r="AD2334">
        <f>IF(OR($Y2334="",$Z2334=""),"",IF(INDEX($C$2:$C$2000,$Y2334)=INDEX($C$2:$C$2000,$Z2334),0,1))</f>
      </c>
      <c r="AE2334">
        <f>IF($AC2334&lt;&gt;1,"",IF(AND(INDEX($AG$2:$AG$2000,$Y2334)=1,INDEX($AG$2:$AG$2000,$Z2334)=1),1,""))</f>
      </c>
      <c r="BF2334">
        <f>IF($Z2334="","",INDEX($AO$2:$AO$2000,$Z2334))</f>
      </c>
      <c r="BG2334">
        <f>IF($Z2334="","",INDEX($AP$2:$AP$2000,$Z2334))</f>
      </c>
      <c r="BH2334">
        <f>IF($Z2334="","",INDEX($AQ$2:$AQ$2000,$Z2334))</f>
      </c>
      <c r="BI2334">
        <f>IF($Z2334="","",INDEX($AR$2:$AR$2000,$Z2334))</f>
      </c>
      <c r="BJ2334">
        <f>IF($Z2334="","",INDEX($AS$2:$AS$2000,$Z2334))</f>
      </c>
      <c r="BK2334">
        <f>IF($Z2334="","",INDEX($AT$2:$AT$2000,$Z2334))</f>
      </c>
      <c r="BL2334">
        <f>IF($Z2334="","",INDEX($AU$2:$AU$2000,$Z2334))</f>
      </c>
      <c r="BM2334">
        <f>IF($Z2334="","",INDEX($AV$2:$AV$2000,$Z2334))</f>
      </c>
      <c r="BN2334">
        <f>IF($Z2334="","",INDEX($AW$2:$AW$2000,$Z2334))</f>
      </c>
      <c r="BO2334">
        <f>IF($Z2334="","",INDEX($AX$2:$AX$2000,$Z2334))</f>
      </c>
      <c r="BP2334">
        <f>IF($Z2334="","",INDEX($AY$2:$AY$2000,$Z2334))</f>
      </c>
      <c r="BQ2334">
        <f>IF($Z2334="","",INDEX($AZ$2:$AZ$2000,$Z2334))</f>
      </c>
      <c r="BR2334">
        <f>IF($Z2334="","",INDEX($BA$2:$BA$2000,$Z2334))</f>
      </c>
      <c r="BS2334">
        <f>IF($Z2334="","",INDEX($BB$2:$BB$2000,$Z2334))</f>
      </c>
      <c r="BT2334">
        <f>IF($Z2334="","",INDEX($BC$2:$BC$2000,$Z2334))</f>
      </c>
      <c r="BY2334" t="str">
        <f>IF($Y2334="","",INDEX($AH$2:$AH$2000,$Y2334)&amp;"")</f>
      </c>
      <c r="BZ2334" t="str">
        <f>IF($Z2334="","",INDEX($AH$2:$AH$2000,$Z2334)&amp;"")</f>
      </c>
      <c r="CA2334">
        <f>IF($Y2334="","",INDEX($BV$2:$BV$2000,$Y2334))</f>
      </c>
      <c r="CB2334">
        <f>IF($Z2334="","",INDEX($BV$2:$BV$2000,$Z2334))</f>
      </c>
    </row>
    <row r="2335">
      <c r="T2335">
        <f>IF($Y2335="","",INDEX($B$2:$B$2000,$Y2335))</f>
      </c>
      <c r="U2335">
        <f>IF($Z2335="","",INDEX($B$2:$B$2000,$Z2335))</f>
      </c>
      <c r="V2335">
        <f>IF(OR($T2335="",$U2335=""),"",$U2335-$T2335)</f>
      </c>
      <c r="W2335" t="str">
        <f>IF(TRIM(INDEX(connections!$A:$A,ROW()))="","",TRIM(INDEX(connections!$A:$A,ROW())))</f>
      </c>
      <c r="X2335" t="str">
        <f>IF($W2335="","",TRIM(INDEX(connections!$B:$B,ROW())))</f>
      </c>
      <c r="Y2335">
        <f>IF($W2335="","",IFERROR(MATCH($W2335,$A$2:$A$2000,0),""))</f>
      </c>
      <c r="Z2335">
        <f>IF($X2335="","",IFERROR(MATCH($X2335,$A$2:$A$2000,0),""))</f>
      </c>
      <c r="AA2335" t="str">
        <f>IF($Y2335="","",INDEX($P$2:$P$2000,$Y2335))</f>
      </c>
      <c r="AB2335" t="str">
        <f>IF($Z2335="","",INDEX($P$2:$P$2000,$Z2335))</f>
      </c>
      <c r="AC2335">
        <f>IF(AND($AA2335="Yes",$AB2335="Yes"),1,"")</f>
      </c>
      <c r="AD2335">
        <f>IF(OR($Y2335="",$Z2335=""),"",IF(INDEX($C$2:$C$2000,$Y2335)=INDEX($C$2:$C$2000,$Z2335),0,1))</f>
      </c>
      <c r="AE2335">
        <f>IF($AC2335&lt;&gt;1,"",IF(AND(INDEX($AG$2:$AG$2000,$Y2335)=1,INDEX($AG$2:$AG$2000,$Z2335)=1),1,""))</f>
      </c>
      <c r="BF2335">
        <f>IF($Z2335="","",INDEX($AO$2:$AO$2000,$Z2335))</f>
      </c>
      <c r="BG2335">
        <f>IF($Z2335="","",INDEX($AP$2:$AP$2000,$Z2335))</f>
      </c>
      <c r="BH2335">
        <f>IF($Z2335="","",INDEX($AQ$2:$AQ$2000,$Z2335))</f>
      </c>
      <c r="BI2335">
        <f>IF($Z2335="","",INDEX($AR$2:$AR$2000,$Z2335))</f>
      </c>
      <c r="BJ2335">
        <f>IF($Z2335="","",INDEX($AS$2:$AS$2000,$Z2335))</f>
      </c>
      <c r="BK2335">
        <f>IF($Z2335="","",INDEX($AT$2:$AT$2000,$Z2335))</f>
      </c>
      <c r="BL2335">
        <f>IF($Z2335="","",INDEX($AU$2:$AU$2000,$Z2335))</f>
      </c>
      <c r="BM2335">
        <f>IF($Z2335="","",INDEX($AV$2:$AV$2000,$Z2335))</f>
      </c>
      <c r="BN2335">
        <f>IF($Z2335="","",INDEX($AW$2:$AW$2000,$Z2335))</f>
      </c>
      <c r="BO2335">
        <f>IF($Z2335="","",INDEX($AX$2:$AX$2000,$Z2335))</f>
      </c>
      <c r="BP2335">
        <f>IF($Z2335="","",INDEX($AY$2:$AY$2000,$Z2335))</f>
      </c>
      <c r="BQ2335">
        <f>IF($Z2335="","",INDEX($AZ$2:$AZ$2000,$Z2335))</f>
      </c>
      <c r="BR2335">
        <f>IF($Z2335="","",INDEX($BA$2:$BA$2000,$Z2335))</f>
      </c>
      <c r="BS2335">
        <f>IF($Z2335="","",INDEX($BB$2:$BB$2000,$Z2335))</f>
      </c>
      <c r="BT2335">
        <f>IF($Z2335="","",INDEX($BC$2:$BC$2000,$Z2335))</f>
      </c>
      <c r="BY2335" t="str">
        <f>IF($Y2335="","",INDEX($AH$2:$AH$2000,$Y2335)&amp;"")</f>
      </c>
      <c r="BZ2335" t="str">
        <f>IF($Z2335="","",INDEX($AH$2:$AH$2000,$Z2335)&amp;"")</f>
      </c>
      <c r="CA2335">
        <f>IF($Y2335="","",INDEX($BV$2:$BV$2000,$Y2335))</f>
      </c>
      <c r="CB2335">
        <f>IF($Z2335="","",INDEX($BV$2:$BV$2000,$Z2335))</f>
      </c>
    </row>
    <row r="2336">
      <c r="T2336">
        <f>IF($Y2336="","",INDEX($B$2:$B$2000,$Y2336))</f>
      </c>
      <c r="U2336">
        <f>IF($Z2336="","",INDEX($B$2:$B$2000,$Z2336))</f>
      </c>
      <c r="V2336">
        <f>IF(OR($T2336="",$U2336=""),"",$U2336-$T2336)</f>
      </c>
      <c r="W2336" t="str">
        <f>IF(TRIM(INDEX(connections!$A:$A,ROW()))="","",TRIM(INDEX(connections!$A:$A,ROW())))</f>
      </c>
      <c r="X2336" t="str">
        <f>IF($W2336="","",TRIM(INDEX(connections!$B:$B,ROW())))</f>
      </c>
      <c r="Y2336">
        <f>IF($W2336="","",IFERROR(MATCH($W2336,$A$2:$A$2000,0),""))</f>
      </c>
      <c r="Z2336">
        <f>IF($X2336="","",IFERROR(MATCH($X2336,$A$2:$A$2000,0),""))</f>
      </c>
      <c r="AA2336" t="str">
        <f>IF($Y2336="","",INDEX($P$2:$P$2000,$Y2336))</f>
      </c>
      <c r="AB2336" t="str">
        <f>IF($Z2336="","",INDEX($P$2:$P$2000,$Z2336))</f>
      </c>
      <c r="AC2336">
        <f>IF(AND($AA2336="Yes",$AB2336="Yes"),1,"")</f>
      </c>
      <c r="AD2336">
        <f>IF(OR($Y2336="",$Z2336=""),"",IF(INDEX($C$2:$C$2000,$Y2336)=INDEX($C$2:$C$2000,$Z2336),0,1))</f>
      </c>
      <c r="AE2336">
        <f>IF($AC2336&lt;&gt;1,"",IF(AND(INDEX($AG$2:$AG$2000,$Y2336)=1,INDEX($AG$2:$AG$2000,$Z2336)=1),1,""))</f>
      </c>
      <c r="BF2336">
        <f>IF($Z2336="","",INDEX($AO$2:$AO$2000,$Z2336))</f>
      </c>
      <c r="BG2336">
        <f>IF($Z2336="","",INDEX($AP$2:$AP$2000,$Z2336))</f>
      </c>
      <c r="BH2336">
        <f>IF($Z2336="","",INDEX($AQ$2:$AQ$2000,$Z2336))</f>
      </c>
      <c r="BI2336">
        <f>IF($Z2336="","",INDEX($AR$2:$AR$2000,$Z2336))</f>
      </c>
      <c r="BJ2336">
        <f>IF($Z2336="","",INDEX($AS$2:$AS$2000,$Z2336))</f>
      </c>
      <c r="BK2336">
        <f>IF($Z2336="","",INDEX($AT$2:$AT$2000,$Z2336))</f>
      </c>
      <c r="BL2336">
        <f>IF($Z2336="","",INDEX($AU$2:$AU$2000,$Z2336))</f>
      </c>
      <c r="BM2336">
        <f>IF($Z2336="","",INDEX($AV$2:$AV$2000,$Z2336))</f>
      </c>
      <c r="BN2336">
        <f>IF($Z2336="","",INDEX($AW$2:$AW$2000,$Z2336))</f>
      </c>
      <c r="BO2336">
        <f>IF($Z2336="","",INDEX($AX$2:$AX$2000,$Z2336))</f>
      </c>
      <c r="BP2336">
        <f>IF($Z2336="","",INDEX($AY$2:$AY$2000,$Z2336))</f>
      </c>
      <c r="BQ2336">
        <f>IF($Z2336="","",INDEX($AZ$2:$AZ$2000,$Z2336))</f>
      </c>
      <c r="BR2336">
        <f>IF($Z2336="","",INDEX($BA$2:$BA$2000,$Z2336))</f>
      </c>
      <c r="BS2336">
        <f>IF($Z2336="","",INDEX($BB$2:$BB$2000,$Z2336))</f>
      </c>
      <c r="BT2336">
        <f>IF($Z2336="","",INDEX($BC$2:$BC$2000,$Z2336))</f>
      </c>
      <c r="BY2336" t="str">
        <f>IF($Y2336="","",INDEX($AH$2:$AH$2000,$Y2336)&amp;"")</f>
      </c>
      <c r="BZ2336" t="str">
        <f>IF($Z2336="","",INDEX($AH$2:$AH$2000,$Z2336)&amp;"")</f>
      </c>
      <c r="CA2336">
        <f>IF($Y2336="","",INDEX($BV$2:$BV$2000,$Y2336))</f>
      </c>
      <c r="CB2336">
        <f>IF($Z2336="","",INDEX($BV$2:$BV$2000,$Z2336))</f>
      </c>
    </row>
    <row r="2337">
      <c r="T2337">
        <f>IF($Y2337="","",INDEX($B$2:$B$2000,$Y2337))</f>
      </c>
      <c r="U2337">
        <f>IF($Z2337="","",INDEX($B$2:$B$2000,$Z2337))</f>
      </c>
      <c r="V2337">
        <f>IF(OR($T2337="",$U2337=""),"",$U2337-$T2337)</f>
      </c>
      <c r="W2337" t="str">
        <f>IF(TRIM(INDEX(connections!$A:$A,ROW()))="","",TRIM(INDEX(connections!$A:$A,ROW())))</f>
      </c>
      <c r="X2337" t="str">
        <f>IF($W2337="","",TRIM(INDEX(connections!$B:$B,ROW())))</f>
      </c>
      <c r="Y2337">
        <f>IF($W2337="","",IFERROR(MATCH($W2337,$A$2:$A$2000,0),""))</f>
      </c>
      <c r="Z2337">
        <f>IF($X2337="","",IFERROR(MATCH($X2337,$A$2:$A$2000,0),""))</f>
      </c>
      <c r="AA2337" t="str">
        <f>IF($Y2337="","",INDEX($P$2:$P$2000,$Y2337))</f>
      </c>
      <c r="AB2337" t="str">
        <f>IF($Z2337="","",INDEX($P$2:$P$2000,$Z2337))</f>
      </c>
      <c r="AC2337">
        <f>IF(AND($AA2337="Yes",$AB2337="Yes"),1,"")</f>
      </c>
      <c r="AD2337">
        <f>IF(OR($Y2337="",$Z2337=""),"",IF(INDEX($C$2:$C$2000,$Y2337)=INDEX($C$2:$C$2000,$Z2337),0,1))</f>
      </c>
      <c r="AE2337">
        <f>IF($AC2337&lt;&gt;1,"",IF(AND(INDEX($AG$2:$AG$2000,$Y2337)=1,INDEX($AG$2:$AG$2000,$Z2337)=1),1,""))</f>
      </c>
      <c r="BF2337">
        <f>IF($Z2337="","",INDEX($AO$2:$AO$2000,$Z2337))</f>
      </c>
      <c r="BG2337">
        <f>IF($Z2337="","",INDEX($AP$2:$AP$2000,$Z2337))</f>
      </c>
      <c r="BH2337">
        <f>IF($Z2337="","",INDEX($AQ$2:$AQ$2000,$Z2337))</f>
      </c>
      <c r="BI2337">
        <f>IF($Z2337="","",INDEX($AR$2:$AR$2000,$Z2337))</f>
      </c>
      <c r="BJ2337">
        <f>IF($Z2337="","",INDEX($AS$2:$AS$2000,$Z2337))</f>
      </c>
      <c r="BK2337">
        <f>IF($Z2337="","",INDEX($AT$2:$AT$2000,$Z2337))</f>
      </c>
      <c r="BL2337">
        <f>IF($Z2337="","",INDEX($AU$2:$AU$2000,$Z2337))</f>
      </c>
      <c r="BM2337">
        <f>IF($Z2337="","",INDEX($AV$2:$AV$2000,$Z2337))</f>
      </c>
      <c r="BN2337">
        <f>IF($Z2337="","",INDEX($AW$2:$AW$2000,$Z2337))</f>
      </c>
      <c r="BO2337">
        <f>IF($Z2337="","",INDEX($AX$2:$AX$2000,$Z2337))</f>
      </c>
      <c r="BP2337">
        <f>IF($Z2337="","",INDEX($AY$2:$AY$2000,$Z2337))</f>
      </c>
      <c r="BQ2337">
        <f>IF($Z2337="","",INDEX($AZ$2:$AZ$2000,$Z2337))</f>
      </c>
      <c r="BR2337">
        <f>IF($Z2337="","",INDEX($BA$2:$BA$2000,$Z2337))</f>
      </c>
      <c r="BS2337">
        <f>IF($Z2337="","",INDEX($BB$2:$BB$2000,$Z2337))</f>
      </c>
      <c r="BT2337">
        <f>IF($Z2337="","",INDEX($BC$2:$BC$2000,$Z2337))</f>
      </c>
      <c r="BY2337" t="str">
        <f>IF($Y2337="","",INDEX($AH$2:$AH$2000,$Y2337)&amp;"")</f>
      </c>
      <c r="BZ2337" t="str">
        <f>IF($Z2337="","",INDEX($AH$2:$AH$2000,$Z2337)&amp;"")</f>
      </c>
      <c r="CA2337">
        <f>IF($Y2337="","",INDEX($BV$2:$BV$2000,$Y2337))</f>
      </c>
      <c r="CB2337">
        <f>IF($Z2337="","",INDEX($BV$2:$BV$2000,$Z2337))</f>
      </c>
    </row>
    <row r="2338">
      <c r="T2338">
        <f>IF($Y2338="","",INDEX($B$2:$B$2000,$Y2338))</f>
      </c>
      <c r="U2338">
        <f>IF($Z2338="","",INDEX($B$2:$B$2000,$Z2338))</f>
      </c>
      <c r="V2338">
        <f>IF(OR($T2338="",$U2338=""),"",$U2338-$T2338)</f>
      </c>
      <c r="W2338" t="str">
        <f>IF(TRIM(INDEX(connections!$A:$A,ROW()))="","",TRIM(INDEX(connections!$A:$A,ROW())))</f>
      </c>
      <c r="X2338" t="str">
        <f>IF($W2338="","",TRIM(INDEX(connections!$B:$B,ROW())))</f>
      </c>
      <c r="Y2338">
        <f>IF($W2338="","",IFERROR(MATCH($W2338,$A$2:$A$2000,0),""))</f>
      </c>
      <c r="Z2338">
        <f>IF($X2338="","",IFERROR(MATCH($X2338,$A$2:$A$2000,0),""))</f>
      </c>
      <c r="AA2338" t="str">
        <f>IF($Y2338="","",INDEX($P$2:$P$2000,$Y2338))</f>
      </c>
      <c r="AB2338" t="str">
        <f>IF($Z2338="","",INDEX($P$2:$P$2000,$Z2338))</f>
      </c>
      <c r="AC2338">
        <f>IF(AND($AA2338="Yes",$AB2338="Yes"),1,"")</f>
      </c>
      <c r="AD2338">
        <f>IF(OR($Y2338="",$Z2338=""),"",IF(INDEX($C$2:$C$2000,$Y2338)=INDEX($C$2:$C$2000,$Z2338),0,1))</f>
      </c>
      <c r="AE2338">
        <f>IF($AC2338&lt;&gt;1,"",IF(AND(INDEX($AG$2:$AG$2000,$Y2338)=1,INDEX($AG$2:$AG$2000,$Z2338)=1),1,""))</f>
      </c>
      <c r="BF2338">
        <f>IF($Z2338="","",INDEX($AO$2:$AO$2000,$Z2338))</f>
      </c>
      <c r="BG2338">
        <f>IF($Z2338="","",INDEX($AP$2:$AP$2000,$Z2338))</f>
      </c>
      <c r="BH2338">
        <f>IF($Z2338="","",INDEX($AQ$2:$AQ$2000,$Z2338))</f>
      </c>
      <c r="BI2338">
        <f>IF($Z2338="","",INDEX($AR$2:$AR$2000,$Z2338))</f>
      </c>
      <c r="BJ2338">
        <f>IF($Z2338="","",INDEX($AS$2:$AS$2000,$Z2338))</f>
      </c>
      <c r="BK2338">
        <f>IF($Z2338="","",INDEX($AT$2:$AT$2000,$Z2338))</f>
      </c>
      <c r="BL2338">
        <f>IF($Z2338="","",INDEX($AU$2:$AU$2000,$Z2338))</f>
      </c>
      <c r="BM2338">
        <f>IF($Z2338="","",INDEX($AV$2:$AV$2000,$Z2338))</f>
      </c>
      <c r="BN2338">
        <f>IF($Z2338="","",INDEX($AW$2:$AW$2000,$Z2338))</f>
      </c>
      <c r="BO2338">
        <f>IF($Z2338="","",INDEX($AX$2:$AX$2000,$Z2338))</f>
      </c>
      <c r="BP2338">
        <f>IF($Z2338="","",INDEX($AY$2:$AY$2000,$Z2338))</f>
      </c>
      <c r="BQ2338">
        <f>IF($Z2338="","",INDEX($AZ$2:$AZ$2000,$Z2338))</f>
      </c>
      <c r="BR2338">
        <f>IF($Z2338="","",INDEX($BA$2:$BA$2000,$Z2338))</f>
      </c>
      <c r="BS2338">
        <f>IF($Z2338="","",INDEX($BB$2:$BB$2000,$Z2338))</f>
      </c>
      <c r="BT2338">
        <f>IF($Z2338="","",INDEX($BC$2:$BC$2000,$Z2338))</f>
      </c>
      <c r="BY2338" t="str">
        <f>IF($Y2338="","",INDEX($AH$2:$AH$2000,$Y2338)&amp;"")</f>
      </c>
      <c r="BZ2338" t="str">
        <f>IF($Z2338="","",INDEX($AH$2:$AH$2000,$Z2338)&amp;"")</f>
      </c>
      <c r="CA2338">
        <f>IF($Y2338="","",INDEX($BV$2:$BV$2000,$Y2338))</f>
      </c>
      <c r="CB2338">
        <f>IF($Z2338="","",INDEX($BV$2:$BV$2000,$Z2338))</f>
      </c>
    </row>
    <row r="2339">
      <c r="T2339">
        <f>IF($Y2339="","",INDEX($B$2:$B$2000,$Y2339))</f>
      </c>
      <c r="U2339">
        <f>IF($Z2339="","",INDEX($B$2:$B$2000,$Z2339))</f>
      </c>
      <c r="V2339">
        <f>IF(OR($T2339="",$U2339=""),"",$U2339-$T2339)</f>
      </c>
      <c r="W2339" t="str">
        <f>IF(TRIM(INDEX(connections!$A:$A,ROW()))="","",TRIM(INDEX(connections!$A:$A,ROW())))</f>
      </c>
      <c r="X2339" t="str">
        <f>IF($W2339="","",TRIM(INDEX(connections!$B:$B,ROW())))</f>
      </c>
      <c r="Y2339">
        <f>IF($W2339="","",IFERROR(MATCH($W2339,$A$2:$A$2000,0),""))</f>
      </c>
      <c r="Z2339">
        <f>IF($X2339="","",IFERROR(MATCH($X2339,$A$2:$A$2000,0),""))</f>
      </c>
      <c r="AA2339" t="str">
        <f>IF($Y2339="","",INDEX($P$2:$P$2000,$Y2339))</f>
      </c>
      <c r="AB2339" t="str">
        <f>IF($Z2339="","",INDEX($P$2:$P$2000,$Z2339))</f>
      </c>
      <c r="AC2339">
        <f>IF(AND($AA2339="Yes",$AB2339="Yes"),1,"")</f>
      </c>
      <c r="AD2339">
        <f>IF(OR($Y2339="",$Z2339=""),"",IF(INDEX($C$2:$C$2000,$Y2339)=INDEX($C$2:$C$2000,$Z2339),0,1))</f>
      </c>
      <c r="AE2339">
        <f>IF($AC2339&lt;&gt;1,"",IF(AND(INDEX($AG$2:$AG$2000,$Y2339)=1,INDEX($AG$2:$AG$2000,$Z2339)=1),1,""))</f>
      </c>
      <c r="BF2339">
        <f>IF($Z2339="","",INDEX($AO$2:$AO$2000,$Z2339))</f>
      </c>
      <c r="BG2339">
        <f>IF($Z2339="","",INDEX($AP$2:$AP$2000,$Z2339))</f>
      </c>
      <c r="BH2339">
        <f>IF($Z2339="","",INDEX($AQ$2:$AQ$2000,$Z2339))</f>
      </c>
      <c r="BI2339">
        <f>IF($Z2339="","",INDEX($AR$2:$AR$2000,$Z2339))</f>
      </c>
      <c r="BJ2339">
        <f>IF($Z2339="","",INDEX($AS$2:$AS$2000,$Z2339))</f>
      </c>
      <c r="BK2339">
        <f>IF($Z2339="","",INDEX($AT$2:$AT$2000,$Z2339))</f>
      </c>
      <c r="BL2339">
        <f>IF($Z2339="","",INDEX($AU$2:$AU$2000,$Z2339))</f>
      </c>
      <c r="BM2339">
        <f>IF($Z2339="","",INDEX($AV$2:$AV$2000,$Z2339))</f>
      </c>
      <c r="BN2339">
        <f>IF($Z2339="","",INDEX($AW$2:$AW$2000,$Z2339))</f>
      </c>
      <c r="BO2339">
        <f>IF($Z2339="","",INDEX($AX$2:$AX$2000,$Z2339))</f>
      </c>
      <c r="BP2339">
        <f>IF($Z2339="","",INDEX($AY$2:$AY$2000,$Z2339))</f>
      </c>
      <c r="BQ2339">
        <f>IF($Z2339="","",INDEX($AZ$2:$AZ$2000,$Z2339))</f>
      </c>
      <c r="BR2339">
        <f>IF($Z2339="","",INDEX($BA$2:$BA$2000,$Z2339))</f>
      </c>
      <c r="BS2339">
        <f>IF($Z2339="","",INDEX($BB$2:$BB$2000,$Z2339))</f>
      </c>
      <c r="BT2339">
        <f>IF($Z2339="","",INDEX($BC$2:$BC$2000,$Z2339))</f>
      </c>
      <c r="BY2339" t="str">
        <f>IF($Y2339="","",INDEX($AH$2:$AH$2000,$Y2339)&amp;"")</f>
      </c>
      <c r="BZ2339" t="str">
        <f>IF($Z2339="","",INDEX($AH$2:$AH$2000,$Z2339)&amp;"")</f>
      </c>
      <c r="CA2339">
        <f>IF($Y2339="","",INDEX($BV$2:$BV$2000,$Y2339))</f>
      </c>
      <c r="CB2339">
        <f>IF($Z2339="","",INDEX($BV$2:$BV$2000,$Z2339))</f>
      </c>
    </row>
    <row r="2340">
      <c r="T2340">
        <f>IF($Y2340="","",INDEX($B$2:$B$2000,$Y2340))</f>
      </c>
      <c r="U2340">
        <f>IF($Z2340="","",INDEX($B$2:$B$2000,$Z2340))</f>
      </c>
      <c r="V2340">
        <f>IF(OR($T2340="",$U2340=""),"",$U2340-$T2340)</f>
      </c>
      <c r="W2340" t="str">
        <f>IF(TRIM(INDEX(connections!$A:$A,ROW()))="","",TRIM(INDEX(connections!$A:$A,ROW())))</f>
      </c>
      <c r="X2340" t="str">
        <f>IF($W2340="","",TRIM(INDEX(connections!$B:$B,ROW())))</f>
      </c>
      <c r="Y2340">
        <f>IF($W2340="","",IFERROR(MATCH($W2340,$A$2:$A$2000,0),""))</f>
      </c>
      <c r="Z2340">
        <f>IF($X2340="","",IFERROR(MATCH($X2340,$A$2:$A$2000,0),""))</f>
      </c>
      <c r="AA2340" t="str">
        <f>IF($Y2340="","",INDEX($P$2:$P$2000,$Y2340))</f>
      </c>
      <c r="AB2340" t="str">
        <f>IF($Z2340="","",INDEX($P$2:$P$2000,$Z2340))</f>
      </c>
      <c r="AC2340">
        <f>IF(AND($AA2340="Yes",$AB2340="Yes"),1,"")</f>
      </c>
      <c r="AD2340">
        <f>IF(OR($Y2340="",$Z2340=""),"",IF(INDEX($C$2:$C$2000,$Y2340)=INDEX($C$2:$C$2000,$Z2340),0,1))</f>
      </c>
      <c r="AE2340">
        <f>IF($AC2340&lt;&gt;1,"",IF(AND(INDEX($AG$2:$AG$2000,$Y2340)=1,INDEX($AG$2:$AG$2000,$Z2340)=1),1,""))</f>
      </c>
      <c r="BF2340">
        <f>IF($Z2340="","",INDEX($AO$2:$AO$2000,$Z2340))</f>
      </c>
      <c r="BG2340">
        <f>IF($Z2340="","",INDEX($AP$2:$AP$2000,$Z2340))</f>
      </c>
      <c r="BH2340">
        <f>IF($Z2340="","",INDEX($AQ$2:$AQ$2000,$Z2340))</f>
      </c>
      <c r="BI2340">
        <f>IF($Z2340="","",INDEX($AR$2:$AR$2000,$Z2340))</f>
      </c>
      <c r="BJ2340">
        <f>IF($Z2340="","",INDEX($AS$2:$AS$2000,$Z2340))</f>
      </c>
      <c r="BK2340">
        <f>IF($Z2340="","",INDEX($AT$2:$AT$2000,$Z2340))</f>
      </c>
      <c r="BL2340">
        <f>IF($Z2340="","",INDEX($AU$2:$AU$2000,$Z2340))</f>
      </c>
      <c r="BM2340">
        <f>IF($Z2340="","",INDEX($AV$2:$AV$2000,$Z2340))</f>
      </c>
      <c r="BN2340">
        <f>IF($Z2340="","",INDEX($AW$2:$AW$2000,$Z2340))</f>
      </c>
      <c r="BO2340">
        <f>IF($Z2340="","",INDEX($AX$2:$AX$2000,$Z2340))</f>
      </c>
      <c r="BP2340">
        <f>IF($Z2340="","",INDEX($AY$2:$AY$2000,$Z2340))</f>
      </c>
      <c r="BQ2340">
        <f>IF($Z2340="","",INDEX($AZ$2:$AZ$2000,$Z2340))</f>
      </c>
      <c r="BR2340">
        <f>IF($Z2340="","",INDEX($BA$2:$BA$2000,$Z2340))</f>
      </c>
      <c r="BS2340">
        <f>IF($Z2340="","",INDEX($BB$2:$BB$2000,$Z2340))</f>
      </c>
      <c r="BT2340">
        <f>IF($Z2340="","",INDEX($BC$2:$BC$2000,$Z2340))</f>
      </c>
      <c r="BY2340" t="str">
        <f>IF($Y2340="","",INDEX($AH$2:$AH$2000,$Y2340)&amp;"")</f>
      </c>
      <c r="BZ2340" t="str">
        <f>IF($Z2340="","",INDEX($AH$2:$AH$2000,$Z2340)&amp;"")</f>
      </c>
      <c r="CA2340">
        <f>IF($Y2340="","",INDEX($BV$2:$BV$2000,$Y2340))</f>
      </c>
      <c r="CB2340">
        <f>IF($Z2340="","",INDEX($BV$2:$BV$2000,$Z2340))</f>
      </c>
    </row>
    <row r="2341">
      <c r="T2341">
        <f>IF($Y2341="","",INDEX($B$2:$B$2000,$Y2341))</f>
      </c>
      <c r="U2341">
        <f>IF($Z2341="","",INDEX($B$2:$B$2000,$Z2341))</f>
      </c>
      <c r="V2341">
        <f>IF(OR($T2341="",$U2341=""),"",$U2341-$T2341)</f>
      </c>
      <c r="W2341" t="str">
        <f>IF(TRIM(INDEX(connections!$A:$A,ROW()))="","",TRIM(INDEX(connections!$A:$A,ROW())))</f>
      </c>
      <c r="X2341" t="str">
        <f>IF($W2341="","",TRIM(INDEX(connections!$B:$B,ROW())))</f>
      </c>
      <c r="Y2341">
        <f>IF($W2341="","",IFERROR(MATCH($W2341,$A$2:$A$2000,0),""))</f>
      </c>
      <c r="Z2341">
        <f>IF($X2341="","",IFERROR(MATCH($X2341,$A$2:$A$2000,0),""))</f>
      </c>
      <c r="AA2341" t="str">
        <f>IF($Y2341="","",INDEX($P$2:$P$2000,$Y2341))</f>
      </c>
      <c r="AB2341" t="str">
        <f>IF($Z2341="","",INDEX($P$2:$P$2000,$Z2341))</f>
      </c>
      <c r="AC2341">
        <f>IF(AND($AA2341="Yes",$AB2341="Yes"),1,"")</f>
      </c>
      <c r="AD2341">
        <f>IF(OR($Y2341="",$Z2341=""),"",IF(INDEX($C$2:$C$2000,$Y2341)=INDEX($C$2:$C$2000,$Z2341),0,1))</f>
      </c>
      <c r="AE2341">
        <f>IF($AC2341&lt;&gt;1,"",IF(AND(INDEX($AG$2:$AG$2000,$Y2341)=1,INDEX($AG$2:$AG$2000,$Z2341)=1),1,""))</f>
      </c>
      <c r="BF2341">
        <f>IF($Z2341="","",INDEX($AO$2:$AO$2000,$Z2341))</f>
      </c>
      <c r="BG2341">
        <f>IF($Z2341="","",INDEX($AP$2:$AP$2000,$Z2341))</f>
      </c>
      <c r="BH2341">
        <f>IF($Z2341="","",INDEX($AQ$2:$AQ$2000,$Z2341))</f>
      </c>
      <c r="BI2341">
        <f>IF($Z2341="","",INDEX($AR$2:$AR$2000,$Z2341))</f>
      </c>
      <c r="BJ2341">
        <f>IF($Z2341="","",INDEX($AS$2:$AS$2000,$Z2341))</f>
      </c>
      <c r="BK2341">
        <f>IF($Z2341="","",INDEX($AT$2:$AT$2000,$Z2341))</f>
      </c>
      <c r="BL2341">
        <f>IF($Z2341="","",INDEX($AU$2:$AU$2000,$Z2341))</f>
      </c>
      <c r="BM2341">
        <f>IF($Z2341="","",INDEX($AV$2:$AV$2000,$Z2341))</f>
      </c>
      <c r="BN2341">
        <f>IF($Z2341="","",INDEX($AW$2:$AW$2000,$Z2341))</f>
      </c>
      <c r="BO2341">
        <f>IF($Z2341="","",INDEX($AX$2:$AX$2000,$Z2341))</f>
      </c>
      <c r="BP2341">
        <f>IF($Z2341="","",INDEX($AY$2:$AY$2000,$Z2341))</f>
      </c>
      <c r="BQ2341">
        <f>IF($Z2341="","",INDEX($AZ$2:$AZ$2000,$Z2341))</f>
      </c>
      <c r="BR2341">
        <f>IF($Z2341="","",INDEX($BA$2:$BA$2000,$Z2341))</f>
      </c>
      <c r="BS2341">
        <f>IF($Z2341="","",INDEX($BB$2:$BB$2000,$Z2341))</f>
      </c>
      <c r="BT2341">
        <f>IF($Z2341="","",INDEX($BC$2:$BC$2000,$Z2341))</f>
      </c>
      <c r="BY2341" t="str">
        <f>IF($Y2341="","",INDEX($AH$2:$AH$2000,$Y2341)&amp;"")</f>
      </c>
      <c r="BZ2341" t="str">
        <f>IF($Z2341="","",INDEX($AH$2:$AH$2000,$Z2341)&amp;"")</f>
      </c>
      <c r="CA2341">
        <f>IF($Y2341="","",INDEX($BV$2:$BV$2000,$Y2341))</f>
      </c>
      <c r="CB2341">
        <f>IF($Z2341="","",INDEX($BV$2:$BV$2000,$Z2341))</f>
      </c>
    </row>
    <row r="2342">
      <c r="T2342">
        <f>IF($Y2342="","",INDEX($B$2:$B$2000,$Y2342))</f>
      </c>
      <c r="U2342">
        <f>IF($Z2342="","",INDEX($B$2:$B$2000,$Z2342))</f>
      </c>
      <c r="V2342">
        <f>IF(OR($T2342="",$U2342=""),"",$U2342-$T2342)</f>
      </c>
      <c r="W2342" t="str">
        <f>IF(TRIM(INDEX(connections!$A:$A,ROW()))="","",TRIM(INDEX(connections!$A:$A,ROW())))</f>
      </c>
      <c r="X2342" t="str">
        <f>IF($W2342="","",TRIM(INDEX(connections!$B:$B,ROW())))</f>
      </c>
      <c r="Y2342">
        <f>IF($W2342="","",IFERROR(MATCH($W2342,$A$2:$A$2000,0),""))</f>
      </c>
      <c r="Z2342">
        <f>IF($X2342="","",IFERROR(MATCH($X2342,$A$2:$A$2000,0),""))</f>
      </c>
      <c r="AA2342" t="str">
        <f>IF($Y2342="","",INDEX($P$2:$P$2000,$Y2342))</f>
      </c>
      <c r="AB2342" t="str">
        <f>IF($Z2342="","",INDEX($P$2:$P$2000,$Z2342))</f>
      </c>
      <c r="AC2342">
        <f>IF(AND($AA2342="Yes",$AB2342="Yes"),1,"")</f>
      </c>
      <c r="AD2342">
        <f>IF(OR($Y2342="",$Z2342=""),"",IF(INDEX($C$2:$C$2000,$Y2342)=INDEX($C$2:$C$2000,$Z2342),0,1))</f>
      </c>
      <c r="AE2342">
        <f>IF($AC2342&lt;&gt;1,"",IF(AND(INDEX($AG$2:$AG$2000,$Y2342)=1,INDEX($AG$2:$AG$2000,$Z2342)=1),1,""))</f>
      </c>
      <c r="BF2342">
        <f>IF($Z2342="","",INDEX($AO$2:$AO$2000,$Z2342))</f>
      </c>
      <c r="BG2342">
        <f>IF($Z2342="","",INDEX($AP$2:$AP$2000,$Z2342))</f>
      </c>
      <c r="BH2342">
        <f>IF($Z2342="","",INDEX($AQ$2:$AQ$2000,$Z2342))</f>
      </c>
      <c r="BI2342">
        <f>IF($Z2342="","",INDEX($AR$2:$AR$2000,$Z2342))</f>
      </c>
      <c r="BJ2342">
        <f>IF($Z2342="","",INDEX($AS$2:$AS$2000,$Z2342))</f>
      </c>
      <c r="BK2342">
        <f>IF($Z2342="","",INDEX($AT$2:$AT$2000,$Z2342))</f>
      </c>
      <c r="BL2342">
        <f>IF($Z2342="","",INDEX($AU$2:$AU$2000,$Z2342))</f>
      </c>
      <c r="BM2342">
        <f>IF($Z2342="","",INDEX($AV$2:$AV$2000,$Z2342))</f>
      </c>
      <c r="BN2342">
        <f>IF($Z2342="","",INDEX($AW$2:$AW$2000,$Z2342))</f>
      </c>
      <c r="BO2342">
        <f>IF($Z2342="","",INDEX($AX$2:$AX$2000,$Z2342))</f>
      </c>
      <c r="BP2342">
        <f>IF($Z2342="","",INDEX($AY$2:$AY$2000,$Z2342))</f>
      </c>
      <c r="BQ2342">
        <f>IF($Z2342="","",INDEX($AZ$2:$AZ$2000,$Z2342))</f>
      </c>
      <c r="BR2342">
        <f>IF($Z2342="","",INDEX($BA$2:$BA$2000,$Z2342))</f>
      </c>
      <c r="BS2342">
        <f>IF($Z2342="","",INDEX($BB$2:$BB$2000,$Z2342))</f>
      </c>
      <c r="BT2342">
        <f>IF($Z2342="","",INDEX($BC$2:$BC$2000,$Z2342))</f>
      </c>
      <c r="BY2342" t="str">
        <f>IF($Y2342="","",INDEX($AH$2:$AH$2000,$Y2342)&amp;"")</f>
      </c>
      <c r="BZ2342" t="str">
        <f>IF($Z2342="","",INDEX($AH$2:$AH$2000,$Z2342)&amp;"")</f>
      </c>
      <c r="CA2342">
        <f>IF($Y2342="","",INDEX($BV$2:$BV$2000,$Y2342))</f>
      </c>
      <c r="CB2342">
        <f>IF($Z2342="","",INDEX($BV$2:$BV$2000,$Z2342))</f>
      </c>
    </row>
    <row r="2343">
      <c r="T2343">
        <f>IF($Y2343="","",INDEX($B$2:$B$2000,$Y2343))</f>
      </c>
      <c r="U2343">
        <f>IF($Z2343="","",INDEX($B$2:$B$2000,$Z2343))</f>
      </c>
      <c r="V2343">
        <f>IF(OR($T2343="",$U2343=""),"",$U2343-$T2343)</f>
      </c>
      <c r="W2343" t="str">
        <f>IF(TRIM(INDEX(connections!$A:$A,ROW()))="","",TRIM(INDEX(connections!$A:$A,ROW())))</f>
      </c>
      <c r="X2343" t="str">
        <f>IF($W2343="","",TRIM(INDEX(connections!$B:$B,ROW())))</f>
      </c>
      <c r="Y2343">
        <f>IF($W2343="","",IFERROR(MATCH($W2343,$A$2:$A$2000,0),""))</f>
      </c>
      <c r="Z2343">
        <f>IF($X2343="","",IFERROR(MATCH($X2343,$A$2:$A$2000,0),""))</f>
      </c>
      <c r="AA2343" t="str">
        <f>IF($Y2343="","",INDEX($P$2:$P$2000,$Y2343))</f>
      </c>
      <c r="AB2343" t="str">
        <f>IF($Z2343="","",INDEX($P$2:$P$2000,$Z2343))</f>
      </c>
      <c r="AC2343">
        <f>IF(AND($AA2343="Yes",$AB2343="Yes"),1,"")</f>
      </c>
      <c r="AD2343">
        <f>IF(OR($Y2343="",$Z2343=""),"",IF(INDEX($C$2:$C$2000,$Y2343)=INDEX($C$2:$C$2000,$Z2343),0,1))</f>
      </c>
      <c r="AE2343">
        <f>IF($AC2343&lt;&gt;1,"",IF(AND(INDEX($AG$2:$AG$2000,$Y2343)=1,INDEX($AG$2:$AG$2000,$Z2343)=1),1,""))</f>
      </c>
      <c r="BF2343">
        <f>IF($Z2343="","",INDEX($AO$2:$AO$2000,$Z2343))</f>
      </c>
      <c r="BG2343">
        <f>IF($Z2343="","",INDEX($AP$2:$AP$2000,$Z2343))</f>
      </c>
      <c r="BH2343">
        <f>IF($Z2343="","",INDEX($AQ$2:$AQ$2000,$Z2343))</f>
      </c>
      <c r="BI2343">
        <f>IF($Z2343="","",INDEX($AR$2:$AR$2000,$Z2343))</f>
      </c>
      <c r="BJ2343">
        <f>IF($Z2343="","",INDEX($AS$2:$AS$2000,$Z2343))</f>
      </c>
      <c r="BK2343">
        <f>IF($Z2343="","",INDEX($AT$2:$AT$2000,$Z2343))</f>
      </c>
      <c r="BL2343">
        <f>IF($Z2343="","",INDEX($AU$2:$AU$2000,$Z2343))</f>
      </c>
      <c r="BM2343">
        <f>IF($Z2343="","",INDEX($AV$2:$AV$2000,$Z2343))</f>
      </c>
      <c r="BN2343">
        <f>IF($Z2343="","",INDEX($AW$2:$AW$2000,$Z2343))</f>
      </c>
      <c r="BO2343">
        <f>IF($Z2343="","",INDEX($AX$2:$AX$2000,$Z2343))</f>
      </c>
      <c r="BP2343">
        <f>IF($Z2343="","",INDEX($AY$2:$AY$2000,$Z2343))</f>
      </c>
      <c r="BQ2343">
        <f>IF($Z2343="","",INDEX($AZ$2:$AZ$2000,$Z2343))</f>
      </c>
      <c r="BR2343">
        <f>IF($Z2343="","",INDEX($BA$2:$BA$2000,$Z2343))</f>
      </c>
      <c r="BS2343">
        <f>IF($Z2343="","",INDEX($BB$2:$BB$2000,$Z2343))</f>
      </c>
      <c r="BT2343">
        <f>IF($Z2343="","",INDEX($BC$2:$BC$2000,$Z2343))</f>
      </c>
      <c r="BY2343" t="str">
        <f>IF($Y2343="","",INDEX($AH$2:$AH$2000,$Y2343)&amp;"")</f>
      </c>
      <c r="BZ2343" t="str">
        <f>IF($Z2343="","",INDEX($AH$2:$AH$2000,$Z2343)&amp;"")</f>
      </c>
      <c r="CA2343">
        <f>IF($Y2343="","",INDEX($BV$2:$BV$2000,$Y2343))</f>
      </c>
      <c r="CB2343">
        <f>IF($Z2343="","",INDEX($BV$2:$BV$2000,$Z2343))</f>
      </c>
    </row>
    <row r="2344">
      <c r="T2344">
        <f>IF($Y2344="","",INDEX($B$2:$B$2000,$Y2344))</f>
      </c>
      <c r="U2344">
        <f>IF($Z2344="","",INDEX($B$2:$B$2000,$Z2344))</f>
      </c>
      <c r="V2344">
        <f>IF(OR($T2344="",$U2344=""),"",$U2344-$T2344)</f>
      </c>
      <c r="W2344" t="str">
        <f>IF(TRIM(INDEX(connections!$A:$A,ROW()))="","",TRIM(INDEX(connections!$A:$A,ROW())))</f>
      </c>
      <c r="X2344" t="str">
        <f>IF($W2344="","",TRIM(INDEX(connections!$B:$B,ROW())))</f>
      </c>
      <c r="Y2344">
        <f>IF($W2344="","",IFERROR(MATCH($W2344,$A$2:$A$2000,0),""))</f>
      </c>
      <c r="Z2344">
        <f>IF($X2344="","",IFERROR(MATCH($X2344,$A$2:$A$2000,0),""))</f>
      </c>
      <c r="AA2344" t="str">
        <f>IF($Y2344="","",INDEX($P$2:$P$2000,$Y2344))</f>
      </c>
      <c r="AB2344" t="str">
        <f>IF($Z2344="","",INDEX($P$2:$P$2000,$Z2344))</f>
      </c>
      <c r="AC2344">
        <f>IF(AND($AA2344="Yes",$AB2344="Yes"),1,"")</f>
      </c>
      <c r="AD2344">
        <f>IF(OR($Y2344="",$Z2344=""),"",IF(INDEX($C$2:$C$2000,$Y2344)=INDEX($C$2:$C$2000,$Z2344),0,1))</f>
      </c>
      <c r="AE2344">
        <f>IF($AC2344&lt;&gt;1,"",IF(AND(INDEX($AG$2:$AG$2000,$Y2344)=1,INDEX($AG$2:$AG$2000,$Z2344)=1),1,""))</f>
      </c>
      <c r="BF2344">
        <f>IF($Z2344="","",INDEX($AO$2:$AO$2000,$Z2344))</f>
      </c>
      <c r="BG2344">
        <f>IF($Z2344="","",INDEX($AP$2:$AP$2000,$Z2344))</f>
      </c>
      <c r="BH2344">
        <f>IF($Z2344="","",INDEX($AQ$2:$AQ$2000,$Z2344))</f>
      </c>
      <c r="BI2344">
        <f>IF($Z2344="","",INDEX($AR$2:$AR$2000,$Z2344))</f>
      </c>
      <c r="BJ2344">
        <f>IF($Z2344="","",INDEX($AS$2:$AS$2000,$Z2344))</f>
      </c>
      <c r="BK2344">
        <f>IF($Z2344="","",INDEX($AT$2:$AT$2000,$Z2344))</f>
      </c>
      <c r="BL2344">
        <f>IF($Z2344="","",INDEX($AU$2:$AU$2000,$Z2344))</f>
      </c>
      <c r="BM2344">
        <f>IF($Z2344="","",INDEX($AV$2:$AV$2000,$Z2344))</f>
      </c>
      <c r="BN2344">
        <f>IF($Z2344="","",INDEX($AW$2:$AW$2000,$Z2344))</f>
      </c>
      <c r="BO2344">
        <f>IF($Z2344="","",INDEX($AX$2:$AX$2000,$Z2344))</f>
      </c>
      <c r="BP2344">
        <f>IF($Z2344="","",INDEX($AY$2:$AY$2000,$Z2344))</f>
      </c>
      <c r="BQ2344">
        <f>IF($Z2344="","",INDEX($AZ$2:$AZ$2000,$Z2344))</f>
      </c>
      <c r="BR2344">
        <f>IF($Z2344="","",INDEX($BA$2:$BA$2000,$Z2344))</f>
      </c>
      <c r="BS2344">
        <f>IF($Z2344="","",INDEX($BB$2:$BB$2000,$Z2344))</f>
      </c>
      <c r="BT2344">
        <f>IF($Z2344="","",INDEX($BC$2:$BC$2000,$Z2344))</f>
      </c>
      <c r="BY2344" t="str">
        <f>IF($Y2344="","",INDEX($AH$2:$AH$2000,$Y2344)&amp;"")</f>
      </c>
      <c r="BZ2344" t="str">
        <f>IF($Z2344="","",INDEX($AH$2:$AH$2000,$Z2344)&amp;"")</f>
      </c>
      <c r="CA2344">
        <f>IF($Y2344="","",INDEX($BV$2:$BV$2000,$Y2344))</f>
      </c>
      <c r="CB2344">
        <f>IF($Z2344="","",INDEX($BV$2:$BV$2000,$Z2344))</f>
      </c>
    </row>
    <row r="2345">
      <c r="T2345">
        <f>IF($Y2345="","",INDEX($B$2:$B$2000,$Y2345))</f>
      </c>
      <c r="U2345">
        <f>IF($Z2345="","",INDEX($B$2:$B$2000,$Z2345))</f>
      </c>
      <c r="V2345">
        <f>IF(OR($T2345="",$U2345=""),"",$U2345-$T2345)</f>
      </c>
      <c r="W2345" t="str">
        <f>IF(TRIM(INDEX(connections!$A:$A,ROW()))="","",TRIM(INDEX(connections!$A:$A,ROW())))</f>
      </c>
      <c r="X2345" t="str">
        <f>IF($W2345="","",TRIM(INDEX(connections!$B:$B,ROW())))</f>
      </c>
      <c r="Y2345">
        <f>IF($W2345="","",IFERROR(MATCH($W2345,$A$2:$A$2000,0),""))</f>
      </c>
      <c r="Z2345">
        <f>IF($X2345="","",IFERROR(MATCH($X2345,$A$2:$A$2000,0),""))</f>
      </c>
      <c r="AA2345" t="str">
        <f>IF($Y2345="","",INDEX($P$2:$P$2000,$Y2345))</f>
      </c>
      <c r="AB2345" t="str">
        <f>IF($Z2345="","",INDEX($P$2:$P$2000,$Z2345))</f>
      </c>
      <c r="AC2345">
        <f>IF(AND($AA2345="Yes",$AB2345="Yes"),1,"")</f>
      </c>
      <c r="AD2345">
        <f>IF(OR($Y2345="",$Z2345=""),"",IF(INDEX($C$2:$C$2000,$Y2345)=INDEX($C$2:$C$2000,$Z2345),0,1))</f>
      </c>
      <c r="AE2345">
        <f>IF($AC2345&lt;&gt;1,"",IF(AND(INDEX($AG$2:$AG$2000,$Y2345)=1,INDEX($AG$2:$AG$2000,$Z2345)=1),1,""))</f>
      </c>
      <c r="BF2345">
        <f>IF($Z2345="","",INDEX($AO$2:$AO$2000,$Z2345))</f>
      </c>
      <c r="BG2345">
        <f>IF($Z2345="","",INDEX($AP$2:$AP$2000,$Z2345))</f>
      </c>
      <c r="BH2345">
        <f>IF($Z2345="","",INDEX($AQ$2:$AQ$2000,$Z2345))</f>
      </c>
      <c r="BI2345">
        <f>IF($Z2345="","",INDEX($AR$2:$AR$2000,$Z2345))</f>
      </c>
      <c r="BJ2345">
        <f>IF($Z2345="","",INDEX($AS$2:$AS$2000,$Z2345))</f>
      </c>
      <c r="BK2345">
        <f>IF($Z2345="","",INDEX($AT$2:$AT$2000,$Z2345))</f>
      </c>
      <c r="BL2345">
        <f>IF($Z2345="","",INDEX($AU$2:$AU$2000,$Z2345))</f>
      </c>
      <c r="BM2345">
        <f>IF($Z2345="","",INDEX($AV$2:$AV$2000,$Z2345))</f>
      </c>
      <c r="BN2345">
        <f>IF($Z2345="","",INDEX($AW$2:$AW$2000,$Z2345))</f>
      </c>
      <c r="BO2345">
        <f>IF($Z2345="","",INDEX($AX$2:$AX$2000,$Z2345))</f>
      </c>
      <c r="BP2345">
        <f>IF($Z2345="","",INDEX($AY$2:$AY$2000,$Z2345))</f>
      </c>
      <c r="BQ2345">
        <f>IF($Z2345="","",INDEX($AZ$2:$AZ$2000,$Z2345))</f>
      </c>
      <c r="BR2345">
        <f>IF($Z2345="","",INDEX($BA$2:$BA$2000,$Z2345))</f>
      </c>
      <c r="BS2345">
        <f>IF($Z2345="","",INDEX($BB$2:$BB$2000,$Z2345))</f>
      </c>
      <c r="BT2345">
        <f>IF($Z2345="","",INDEX($BC$2:$BC$2000,$Z2345))</f>
      </c>
      <c r="BY2345" t="str">
        <f>IF($Y2345="","",INDEX($AH$2:$AH$2000,$Y2345)&amp;"")</f>
      </c>
      <c r="BZ2345" t="str">
        <f>IF($Z2345="","",INDEX($AH$2:$AH$2000,$Z2345)&amp;"")</f>
      </c>
      <c r="CA2345">
        <f>IF($Y2345="","",INDEX($BV$2:$BV$2000,$Y2345))</f>
      </c>
      <c r="CB2345">
        <f>IF($Z2345="","",INDEX($BV$2:$BV$2000,$Z2345))</f>
      </c>
    </row>
    <row r="2346">
      <c r="T2346">
        <f>IF($Y2346="","",INDEX($B$2:$B$2000,$Y2346))</f>
      </c>
      <c r="U2346">
        <f>IF($Z2346="","",INDEX($B$2:$B$2000,$Z2346))</f>
      </c>
      <c r="V2346">
        <f>IF(OR($T2346="",$U2346=""),"",$U2346-$T2346)</f>
      </c>
      <c r="W2346" t="str">
        <f>IF(TRIM(INDEX(connections!$A:$A,ROW()))="","",TRIM(INDEX(connections!$A:$A,ROW())))</f>
      </c>
      <c r="X2346" t="str">
        <f>IF($W2346="","",TRIM(INDEX(connections!$B:$B,ROW())))</f>
      </c>
      <c r="Y2346">
        <f>IF($W2346="","",IFERROR(MATCH($W2346,$A$2:$A$2000,0),""))</f>
      </c>
      <c r="Z2346">
        <f>IF($X2346="","",IFERROR(MATCH($X2346,$A$2:$A$2000,0),""))</f>
      </c>
      <c r="AA2346" t="str">
        <f>IF($Y2346="","",INDEX($P$2:$P$2000,$Y2346))</f>
      </c>
      <c r="AB2346" t="str">
        <f>IF($Z2346="","",INDEX($P$2:$P$2000,$Z2346))</f>
      </c>
      <c r="AC2346">
        <f>IF(AND($AA2346="Yes",$AB2346="Yes"),1,"")</f>
      </c>
      <c r="AD2346">
        <f>IF(OR($Y2346="",$Z2346=""),"",IF(INDEX($C$2:$C$2000,$Y2346)=INDEX($C$2:$C$2000,$Z2346),0,1))</f>
      </c>
      <c r="AE2346">
        <f>IF($AC2346&lt;&gt;1,"",IF(AND(INDEX($AG$2:$AG$2000,$Y2346)=1,INDEX($AG$2:$AG$2000,$Z2346)=1),1,""))</f>
      </c>
      <c r="BF2346">
        <f>IF($Z2346="","",INDEX($AO$2:$AO$2000,$Z2346))</f>
      </c>
      <c r="BG2346">
        <f>IF($Z2346="","",INDEX($AP$2:$AP$2000,$Z2346))</f>
      </c>
      <c r="BH2346">
        <f>IF($Z2346="","",INDEX($AQ$2:$AQ$2000,$Z2346))</f>
      </c>
      <c r="BI2346">
        <f>IF($Z2346="","",INDEX($AR$2:$AR$2000,$Z2346))</f>
      </c>
      <c r="BJ2346">
        <f>IF($Z2346="","",INDEX($AS$2:$AS$2000,$Z2346))</f>
      </c>
      <c r="BK2346">
        <f>IF($Z2346="","",INDEX($AT$2:$AT$2000,$Z2346))</f>
      </c>
      <c r="BL2346">
        <f>IF($Z2346="","",INDEX($AU$2:$AU$2000,$Z2346))</f>
      </c>
      <c r="BM2346">
        <f>IF($Z2346="","",INDEX($AV$2:$AV$2000,$Z2346))</f>
      </c>
      <c r="BN2346">
        <f>IF($Z2346="","",INDEX($AW$2:$AW$2000,$Z2346))</f>
      </c>
      <c r="BO2346">
        <f>IF($Z2346="","",INDEX($AX$2:$AX$2000,$Z2346))</f>
      </c>
      <c r="BP2346">
        <f>IF($Z2346="","",INDEX($AY$2:$AY$2000,$Z2346))</f>
      </c>
      <c r="BQ2346">
        <f>IF($Z2346="","",INDEX($AZ$2:$AZ$2000,$Z2346))</f>
      </c>
      <c r="BR2346">
        <f>IF($Z2346="","",INDEX($BA$2:$BA$2000,$Z2346))</f>
      </c>
      <c r="BS2346">
        <f>IF($Z2346="","",INDEX($BB$2:$BB$2000,$Z2346))</f>
      </c>
      <c r="BT2346">
        <f>IF($Z2346="","",INDEX($BC$2:$BC$2000,$Z2346))</f>
      </c>
      <c r="BY2346" t="str">
        <f>IF($Y2346="","",INDEX($AH$2:$AH$2000,$Y2346)&amp;"")</f>
      </c>
      <c r="BZ2346" t="str">
        <f>IF($Z2346="","",INDEX($AH$2:$AH$2000,$Z2346)&amp;"")</f>
      </c>
      <c r="CA2346">
        <f>IF($Y2346="","",INDEX($BV$2:$BV$2000,$Y2346))</f>
      </c>
      <c r="CB2346">
        <f>IF($Z2346="","",INDEX($BV$2:$BV$2000,$Z2346))</f>
      </c>
    </row>
    <row r="2347">
      <c r="T2347">
        <f>IF($Y2347="","",INDEX($B$2:$B$2000,$Y2347))</f>
      </c>
      <c r="U2347">
        <f>IF($Z2347="","",INDEX($B$2:$B$2000,$Z2347))</f>
      </c>
      <c r="V2347">
        <f>IF(OR($T2347="",$U2347=""),"",$U2347-$T2347)</f>
      </c>
      <c r="W2347" t="str">
        <f>IF(TRIM(INDEX(connections!$A:$A,ROW()))="","",TRIM(INDEX(connections!$A:$A,ROW())))</f>
      </c>
      <c r="X2347" t="str">
        <f>IF($W2347="","",TRIM(INDEX(connections!$B:$B,ROW())))</f>
      </c>
      <c r="Y2347">
        <f>IF($W2347="","",IFERROR(MATCH($W2347,$A$2:$A$2000,0),""))</f>
      </c>
      <c r="Z2347">
        <f>IF($X2347="","",IFERROR(MATCH($X2347,$A$2:$A$2000,0),""))</f>
      </c>
      <c r="AA2347" t="str">
        <f>IF($Y2347="","",INDEX($P$2:$P$2000,$Y2347))</f>
      </c>
      <c r="AB2347" t="str">
        <f>IF($Z2347="","",INDEX($P$2:$P$2000,$Z2347))</f>
      </c>
      <c r="AC2347">
        <f>IF(AND($AA2347="Yes",$AB2347="Yes"),1,"")</f>
      </c>
      <c r="AD2347">
        <f>IF(OR($Y2347="",$Z2347=""),"",IF(INDEX($C$2:$C$2000,$Y2347)=INDEX($C$2:$C$2000,$Z2347),0,1))</f>
      </c>
      <c r="AE2347">
        <f>IF($AC2347&lt;&gt;1,"",IF(AND(INDEX($AG$2:$AG$2000,$Y2347)=1,INDEX($AG$2:$AG$2000,$Z2347)=1),1,""))</f>
      </c>
      <c r="BF2347">
        <f>IF($Z2347="","",INDEX($AO$2:$AO$2000,$Z2347))</f>
      </c>
      <c r="BG2347">
        <f>IF($Z2347="","",INDEX($AP$2:$AP$2000,$Z2347))</f>
      </c>
      <c r="BH2347">
        <f>IF($Z2347="","",INDEX($AQ$2:$AQ$2000,$Z2347))</f>
      </c>
      <c r="BI2347">
        <f>IF($Z2347="","",INDEX($AR$2:$AR$2000,$Z2347))</f>
      </c>
      <c r="BJ2347">
        <f>IF($Z2347="","",INDEX($AS$2:$AS$2000,$Z2347))</f>
      </c>
      <c r="BK2347">
        <f>IF($Z2347="","",INDEX($AT$2:$AT$2000,$Z2347))</f>
      </c>
      <c r="BL2347">
        <f>IF($Z2347="","",INDEX($AU$2:$AU$2000,$Z2347))</f>
      </c>
      <c r="BM2347">
        <f>IF($Z2347="","",INDEX($AV$2:$AV$2000,$Z2347))</f>
      </c>
      <c r="BN2347">
        <f>IF($Z2347="","",INDEX($AW$2:$AW$2000,$Z2347))</f>
      </c>
      <c r="BO2347">
        <f>IF($Z2347="","",INDEX($AX$2:$AX$2000,$Z2347))</f>
      </c>
      <c r="BP2347">
        <f>IF($Z2347="","",INDEX($AY$2:$AY$2000,$Z2347))</f>
      </c>
      <c r="BQ2347">
        <f>IF($Z2347="","",INDEX($AZ$2:$AZ$2000,$Z2347))</f>
      </c>
      <c r="BR2347">
        <f>IF($Z2347="","",INDEX($BA$2:$BA$2000,$Z2347))</f>
      </c>
      <c r="BS2347">
        <f>IF($Z2347="","",INDEX($BB$2:$BB$2000,$Z2347))</f>
      </c>
      <c r="BT2347">
        <f>IF($Z2347="","",INDEX($BC$2:$BC$2000,$Z2347))</f>
      </c>
      <c r="BY2347" t="str">
        <f>IF($Y2347="","",INDEX($AH$2:$AH$2000,$Y2347)&amp;"")</f>
      </c>
      <c r="BZ2347" t="str">
        <f>IF($Z2347="","",INDEX($AH$2:$AH$2000,$Z2347)&amp;"")</f>
      </c>
      <c r="CA2347">
        <f>IF($Y2347="","",INDEX($BV$2:$BV$2000,$Y2347))</f>
      </c>
      <c r="CB2347">
        <f>IF($Z2347="","",INDEX($BV$2:$BV$2000,$Z2347))</f>
      </c>
    </row>
    <row r="2348">
      <c r="T2348">
        <f>IF($Y2348="","",INDEX($B$2:$B$2000,$Y2348))</f>
      </c>
      <c r="U2348">
        <f>IF($Z2348="","",INDEX($B$2:$B$2000,$Z2348))</f>
      </c>
      <c r="V2348">
        <f>IF(OR($T2348="",$U2348=""),"",$U2348-$T2348)</f>
      </c>
      <c r="W2348" t="str">
        <f>IF(TRIM(INDEX(connections!$A:$A,ROW()))="","",TRIM(INDEX(connections!$A:$A,ROW())))</f>
      </c>
      <c r="X2348" t="str">
        <f>IF($W2348="","",TRIM(INDEX(connections!$B:$B,ROW())))</f>
      </c>
      <c r="Y2348">
        <f>IF($W2348="","",IFERROR(MATCH($W2348,$A$2:$A$2000,0),""))</f>
      </c>
      <c r="Z2348">
        <f>IF($X2348="","",IFERROR(MATCH($X2348,$A$2:$A$2000,0),""))</f>
      </c>
      <c r="AA2348" t="str">
        <f>IF($Y2348="","",INDEX($P$2:$P$2000,$Y2348))</f>
      </c>
      <c r="AB2348" t="str">
        <f>IF($Z2348="","",INDEX($P$2:$P$2000,$Z2348))</f>
      </c>
      <c r="AC2348">
        <f>IF(AND($AA2348="Yes",$AB2348="Yes"),1,"")</f>
      </c>
      <c r="AD2348">
        <f>IF(OR($Y2348="",$Z2348=""),"",IF(INDEX($C$2:$C$2000,$Y2348)=INDEX($C$2:$C$2000,$Z2348),0,1))</f>
      </c>
      <c r="AE2348">
        <f>IF($AC2348&lt;&gt;1,"",IF(AND(INDEX($AG$2:$AG$2000,$Y2348)=1,INDEX($AG$2:$AG$2000,$Z2348)=1),1,""))</f>
      </c>
      <c r="BF2348">
        <f>IF($Z2348="","",INDEX($AO$2:$AO$2000,$Z2348))</f>
      </c>
      <c r="BG2348">
        <f>IF($Z2348="","",INDEX($AP$2:$AP$2000,$Z2348))</f>
      </c>
      <c r="BH2348">
        <f>IF($Z2348="","",INDEX($AQ$2:$AQ$2000,$Z2348))</f>
      </c>
      <c r="BI2348">
        <f>IF($Z2348="","",INDEX($AR$2:$AR$2000,$Z2348))</f>
      </c>
      <c r="BJ2348">
        <f>IF($Z2348="","",INDEX($AS$2:$AS$2000,$Z2348))</f>
      </c>
      <c r="BK2348">
        <f>IF($Z2348="","",INDEX($AT$2:$AT$2000,$Z2348))</f>
      </c>
      <c r="BL2348">
        <f>IF($Z2348="","",INDEX($AU$2:$AU$2000,$Z2348))</f>
      </c>
      <c r="BM2348">
        <f>IF($Z2348="","",INDEX($AV$2:$AV$2000,$Z2348))</f>
      </c>
      <c r="BN2348">
        <f>IF($Z2348="","",INDEX($AW$2:$AW$2000,$Z2348))</f>
      </c>
      <c r="BO2348">
        <f>IF($Z2348="","",INDEX($AX$2:$AX$2000,$Z2348))</f>
      </c>
      <c r="BP2348">
        <f>IF($Z2348="","",INDEX($AY$2:$AY$2000,$Z2348))</f>
      </c>
      <c r="BQ2348">
        <f>IF($Z2348="","",INDEX($AZ$2:$AZ$2000,$Z2348))</f>
      </c>
      <c r="BR2348">
        <f>IF($Z2348="","",INDEX($BA$2:$BA$2000,$Z2348))</f>
      </c>
      <c r="BS2348">
        <f>IF($Z2348="","",INDEX($BB$2:$BB$2000,$Z2348))</f>
      </c>
      <c r="BT2348">
        <f>IF($Z2348="","",INDEX($BC$2:$BC$2000,$Z2348))</f>
      </c>
      <c r="BY2348" t="str">
        <f>IF($Y2348="","",INDEX($AH$2:$AH$2000,$Y2348)&amp;"")</f>
      </c>
      <c r="BZ2348" t="str">
        <f>IF($Z2348="","",INDEX($AH$2:$AH$2000,$Z2348)&amp;"")</f>
      </c>
      <c r="CA2348">
        <f>IF($Y2348="","",INDEX($BV$2:$BV$2000,$Y2348))</f>
      </c>
      <c r="CB2348">
        <f>IF($Z2348="","",INDEX($BV$2:$BV$2000,$Z2348))</f>
      </c>
    </row>
    <row r="2349">
      <c r="T2349">
        <f>IF($Y2349="","",INDEX($B$2:$B$2000,$Y2349))</f>
      </c>
      <c r="U2349">
        <f>IF($Z2349="","",INDEX($B$2:$B$2000,$Z2349))</f>
      </c>
      <c r="V2349">
        <f>IF(OR($T2349="",$U2349=""),"",$U2349-$T2349)</f>
      </c>
      <c r="W2349" t="str">
        <f>IF(TRIM(INDEX(connections!$A:$A,ROW()))="","",TRIM(INDEX(connections!$A:$A,ROW())))</f>
      </c>
      <c r="X2349" t="str">
        <f>IF($W2349="","",TRIM(INDEX(connections!$B:$B,ROW())))</f>
      </c>
      <c r="Y2349">
        <f>IF($W2349="","",IFERROR(MATCH($W2349,$A$2:$A$2000,0),""))</f>
      </c>
      <c r="Z2349">
        <f>IF($X2349="","",IFERROR(MATCH($X2349,$A$2:$A$2000,0),""))</f>
      </c>
      <c r="AA2349" t="str">
        <f>IF($Y2349="","",INDEX($P$2:$P$2000,$Y2349))</f>
      </c>
      <c r="AB2349" t="str">
        <f>IF($Z2349="","",INDEX($P$2:$P$2000,$Z2349))</f>
      </c>
      <c r="AC2349">
        <f>IF(AND($AA2349="Yes",$AB2349="Yes"),1,"")</f>
      </c>
      <c r="AD2349">
        <f>IF(OR($Y2349="",$Z2349=""),"",IF(INDEX($C$2:$C$2000,$Y2349)=INDEX($C$2:$C$2000,$Z2349),0,1))</f>
      </c>
      <c r="AE2349">
        <f>IF($AC2349&lt;&gt;1,"",IF(AND(INDEX($AG$2:$AG$2000,$Y2349)=1,INDEX($AG$2:$AG$2000,$Z2349)=1),1,""))</f>
      </c>
      <c r="BF2349">
        <f>IF($Z2349="","",INDEX($AO$2:$AO$2000,$Z2349))</f>
      </c>
      <c r="BG2349">
        <f>IF($Z2349="","",INDEX($AP$2:$AP$2000,$Z2349))</f>
      </c>
      <c r="BH2349">
        <f>IF($Z2349="","",INDEX($AQ$2:$AQ$2000,$Z2349))</f>
      </c>
      <c r="BI2349">
        <f>IF($Z2349="","",INDEX($AR$2:$AR$2000,$Z2349))</f>
      </c>
      <c r="BJ2349">
        <f>IF($Z2349="","",INDEX($AS$2:$AS$2000,$Z2349))</f>
      </c>
      <c r="BK2349">
        <f>IF($Z2349="","",INDEX($AT$2:$AT$2000,$Z2349))</f>
      </c>
      <c r="BL2349">
        <f>IF($Z2349="","",INDEX($AU$2:$AU$2000,$Z2349))</f>
      </c>
      <c r="BM2349">
        <f>IF($Z2349="","",INDEX($AV$2:$AV$2000,$Z2349))</f>
      </c>
      <c r="BN2349">
        <f>IF($Z2349="","",INDEX($AW$2:$AW$2000,$Z2349))</f>
      </c>
      <c r="BO2349">
        <f>IF($Z2349="","",INDEX($AX$2:$AX$2000,$Z2349))</f>
      </c>
      <c r="BP2349">
        <f>IF($Z2349="","",INDEX($AY$2:$AY$2000,$Z2349))</f>
      </c>
      <c r="BQ2349">
        <f>IF($Z2349="","",INDEX($AZ$2:$AZ$2000,$Z2349))</f>
      </c>
      <c r="BR2349">
        <f>IF($Z2349="","",INDEX($BA$2:$BA$2000,$Z2349))</f>
      </c>
      <c r="BS2349">
        <f>IF($Z2349="","",INDEX($BB$2:$BB$2000,$Z2349))</f>
      </c>
      <c r="BT2349">
        <f>IF($Z2349="","",INDEX($BC$2:$BC$2000,$Z2349))</f>
      </c>
      <c r="BY2349" t="str">
        <f>IF($Y2349="","",INDEX($AH$2:$AH$2000,$Y2349)&amp;"")</f>
      </c>
      <c r="BZ2349" t="str">
        <f>IF($Z2349="","",INDEX($AH$2:$AH$2000,$Z2349)&amp;"")</f>
      </c>
      <c r="CA2349">
        <f>IF($Y2349="","",INDEX($BV$2:$BV$2000,$Y2349))</f>
      </c>
      <c r="CB2349">
        <f>IF($Z2349="","",INDEX($BV$2:$BV$2000,$Z2349))</f>
      </c>
    </row>
    <row r="2350">
      <c r="T2350">
        <f>IF($Y2350="","",INDEX($B$2:$B$2000,$Y2350))</f>
      </c>
      <c r="U2350">
        <f>IF($Z2350="","",INDEX($B$2:$B$2000,$Z2350))</f>
      </c>
      <c r="V2350">
        <f>IF(OR($T2350="",$U2350=""),"",$U2350-$T2350)</f>
      </c>
      <c r="W2350" t="str">
        <f>IF(TRIM(INDEX(connections!$A:$A,ROW()))="","",TRIM(INDEX(connections!$A:$A,ROW())))</f>
      </c>
      <c r="X2350" t="str">
        <f>IF($W2350="","",TRIM(INDEX(connections!$B:$B,ROW())))</f>
      </c>
      <c r="Y2350">
        <f>IF($W2350="","",IFERROR(MATCH($W2350,$A$2:$A$2000,0),""))</f>
      </c>
      <c r="Z2350">
        <f>IF($X2350="","",IFERROR(MATCH($X2350,$A$2:$A$2000,0),""))</f>
      </c>
      <c r="AA2350" t="str">
        <f>IF($Y2350="","",INDEX($P$2:$P$2000,$Y2350))</f>
      </c>
      <c r="AB2350" t="str">
        <f>IF($Z2350="","",INDEX($P$2:$P$2000,$Z2350))</f>
      </c>
      <c r="AC2350">
        <f>IF(AND($AA2350="Yes",$AB2350="Yes"),1,"")</f>
      </c>
      <c r="AD2350">
        <f>IF(OR($Y2350="",$Z2350=""),"",IF(INDEX($C$2:$C$2000,$Y2350)=INDEX($C$2:$C$2000,$Z2350),0,1))</f>
      </c>
      <c r="AE2350">
        <f>IF($AC2350&lt;&gt;1,"",IF(AND(INDEX($AG$2:$AG$2000,$Y2350)=1,INDEX($AG$2:$AG$2000,$Z2350)=1),1,""))</f>
      </c>
      <c r="BF2350">
        <f>IF($Z2350="","",INDEX($AO$2:$AO$2000,$Z2350))</f>
      </c>
      <c r="BG2350">
        <f>IF($Z2350="","",INDEX($AP$2:$AP$2000,$Z2350))</f>
      </c>
      <c r="BH2350">
        <f>IF($Z2350="","",INDEX($AQ$2:$AQ$2000,$Z2350))</f>
      </c>
      <c r="BI2350">
        <f>IF($Z2350="","",INDEX($AR$2:$AR$2000,$Z2350))</f>
      </c>
      <c r="BJ2350">
        <f>IF($Z2350="","",INDEX($AS$2:$AS$2000,$Z2350))</f>
      </c>
      <c r="BK2350">
        <f>IF($Z2350="","",INDEX($AT$2:$AT$2000,$Z2350))</f>
      </c>
      <c r="BL2350">
        <f>IF($Z2350="","",INDEX($AU$2:$AU$2000,$Z2350))</f>
      </c>
      <c r="BM2350">
        <f>IF($Z2350="","",INDEX($AV$2:$AV$2000,$Z2350))</f>
      </c>
      <c r="BN2350">
        <f>IF($Z2350="","",INDEX($AW$2:$AW$2000,$Z2350))</f>
      </c>
      <c r="BO2350">
        <f>IF($Z2350="","",INDEX($AX$2:$AX$2000,$Z2350))</f>
      </c>
      <c r="BP2350">
        <f>IF($Z2350="","",INDEX($AY$2:$AY$2000,$Z2350))</f>
      </c>
      <c r="BQ2350">
        <f>IF($Z2350="","",INDEX($AZ$2:$AZ$2000,$Z2350))</f>
      </c>
      <c r="BR2350">
        <f>IF($Z2350="","",INDEX($BA$2:$BA$2000,$Z2350))</f>
      </c>
      <c r="BS2350">
        <f>IF($Z2350="","",INDEX($BB$2:$BB$2000,$Z2350))</f>
      </c>
      <c r="BT2350">
        <f>IF($Z2350="","",INDEX($BC$2:$BC$2000,$Z2350))</f>
      </c>
      <c r="BY2350" t="str">
        <f>IF($Y2350="","",INDEX($AH$2:$AH$2000,$Y2350)&amp;"")</f>
      </c>
      <c r="BZ2350" t="str">
        <f>IF($Z2350="","",INDEX($AH$2:$AH$2000,$Z2350)&amp;"")</f>
      </c>
      <c r="CA2350">
        <f>IF($Y2350="","",INDEX($BV$2:$BV$2000,$Y2350))</f>
      </c>
      <c r="CB2350">
        <f>IF($Z2350="","",INDEX($BV$2:$BV$2000,$Z2350))</f>
      </c>
    </row>
    <row r="2351">
      <c r="T2351">
        <f>IF($Y2351="","",INDEX($B$2:$B$2000,$Y2351))</f>
      </c>
      <c r="U2351">
        <f>IF($Z2351="","",INDEX($B$2:$B$2000,$Z2351))</f>
      </c>
      <c r="V2351">
        <f>IF(OR($T2351="",$U2351=""),"",$U2351-$T2351)</f>
      </c>
      <c r="W2351" t="str">
        <f>IF(TRIM(INDEX(connections!$A:$A,ROW()))="","",TRIM(INDEX(connections!$A:$A,ROW())))</f>
      </c>
      <c r="X2351" t="str">
        <f>IF($W2351="","",TRIM(INDEX(connections!$B:$B,ROW())))</f>
      </c>
      <c r="Y2351">
        <f>IF($W2351="","",IFERROR(MATCH($W2351,$A$2:$A$2000,0),""))</f>
      </c>
      <c r="Z2351">
        <f>IF($X2351="","",IFERROR(MATCH($X2351,$A$2:$A$2000,0),""))</f>
      </c>
      <c r="AA2351" t="str">
        <f>IF($Y2351="","",INDEX($P$2:$P$2000,$Y2351))</f>
      </c>
      <c r="AB2351" t="str">
        <f>IF($Z2351="","",INDEX($P$2:$P$2000,$Z2351))</f>
      </c>
      <c r="AC2351">
        <f>IF(AND($AA2351="Yes",$AB2351="Yes"),1,"")</f>
      </c>
      <c r="AD2351">
        <f>IF(OR($Y2351="",$Z2351=""),"",IF(INDEX($C$2:$C$2000,$Y2351)=INDEX($C$2:$C$2000,$Z2351),0,1))</f>
      </c>
      <c r="AE2351">
        <f>IF($AC2351&lt;&gt;1,"",IF(AND(INDEX($AG$2:$AG$2000,$Y2351)=1,INDEX($AG$2:$AG$2000,$Z2351)=1),1,""))</f>
      </c>
      <c r="BF2351">
        <f>IF($Z2351="","",INDEX($AO$2:$AO$2000,$Z2351))</f>
      </c>
      <c r="BG2351">
        <f>IF($Z2351="","",INDEX($AP$2:$AP$2000,$Z2351))</f>
      </c>
      <c r="BH2351">
        <f>IF($Z2351="","",INDEX($AQ$2:$AQ$2000,$Z2351))</f>
      </c>
      <c r="BI2351">
        <f>IF($Z2351="","",INDEX($AR$2:$AR$2000,$Z2351))</f>
      </c>
      <c r="BJ2351">
        <f>IF($Z2351="","",INDEX($AS$2:$AS$2000,$Z2351))</f>
      </c>
      <c r="BK2351">
        <f>IF($Z2351="","",INDEX($AT$2:$AT$2000,$Z2351))</f>
      </c>
      <c r="BL2351">
        <f>IF($Z2351="","",INDEX($AU$2:$AU$2000,$Z2351))</f>
      </c>
      <c r="BM2351">
        <f>IF($Z2351="","",INDEX($AV$2:$AV$2000,$Z2351))</f>
      </c>
      <c r="BN2351">
        <f>IF($Z2351="","",INDEX($AW$2:$AW$2000,$Z2351))</f>
      </c>
      <c r="BO2351">
        <f>IF($Z2351="","",INDEX($AX$2:$AX$2000,$Z2351))</f>
      </c>
      <c r="BP2351">
        <f>IF($Z2351="","",INDEX($AY$2:$AY$2000,$Z2351))</f>
      </c>
      <c r="BQ2351">
        <f>IF($Z2351="","",INDEX($AZ$2:$AZ$2000,$Z2351))</f>
      </c>
      <c r="BR2351">
        <f>IF($Z2351="","",INDEX($BA$2:$BA$2000,$Z2351))</f>
      </c>
      <c r="BS2351">
        <f>IF($Z2351="","",INDEX($BB$2:$BB$2000,$Z2351))</f>
      </c>
      <c r="BT2351">
        <f>IF($Z2351="","",INDEX($BC$2:$BC$2000,$Z2351))</f>
      </c>
      <c r="BY2351" t="str">
        <f>IF($Y2351="","",INDEX($AH$2:$AH$2000,$Y2351)&amp;"")</f>
      </c>
      <c r="BZ2351" t="str">
        <f>IF($Z2351="","",INDEX($AH$2:$AH$2000,$Z2351)&amp;"")</f>
      </c>
      <c r="CA2351">
        <f>IF($Y2351="","",INDEX($BV$2:$BV$2000,$Y2351))</f>
      </c>
      <c r="CB2351">
        <f>IF($Z2351="","",INDEX($BV$2:$BV$2000,$Z2351))</f>
      </c>
    </row>
    <row r="2352">
      <c r="T2352">
        <f>IF($Y2352="","",INDEX($B$2:$B$2000,$Y2352))</f>
      </c>
      <c r="U2352">
        <f>IF($Z2352="","",INDEX($B$2:$B$2000,$Z2352))</f>
      </c>
      <c r="V2352">
        <f>IF(OR($T2352="",$U2352=""),"",$U2352-$T2352)</f>
      </c>
      <c r="W2352" t="str">
        <f>IF(TRIM(INDEX(connections!$A:$A,ROW()))="","",TRIM(INDEX(connections!$A:$A,ROW())))</f>
      </c>
      <c r="X2352" t="str">
        <f>IF($W2352="","",TRIM(INDEX(connections!$B:$B,ROW())))</f>
      </c>
      <c r="Y2352">
        <f>IF($W2352="","",IFERROR(MATCH($W2352,$A$2:$A$2000,0),""))</f>
      </c>
      <c r="Z2352">
        <f>IF($X2352="","",IFERROR(MATCH($X2352,$A$2:$A$2000,0),""))</f>
      </c>
      <c r="AA2352" t="str">
        <f>IF($Y2352="","",INDEX($P$2:$P$2000,$Y2352))</f>
      </c>
      <c r="AB2352" t="str">
        <f>IF($Z2352="","",INDEX($P$2:$P$2000,$Z2352))</f>
      </c>
      <c r="AC2352">
        <f>IF(AND($AA2352="Yes",$AB2352="Yes"),1,"")</f>
      </c>
      <c r="AD2352">
        <f>IF(OR($Y2352="",$Z2352=""),"",IF(INDEX($C$2:$C$2000,$Y2352)=INDEX($C$2:$C$2000,$Z2352),0,1))</f>
      </c>
      <c r="AE2352">
        <f>IF($AC2352&lt;&gt;1,"",IF(AND(INDEX($AG$2:$AG$2000,$Y2352)=1,INDEX($AG$2:$AG$2000,$Z2352)=1),1,""))</f>
      </c>
      <c r="BF2352">
        <f>IF($Z2352="","",INDEX($AO$2:$AO$2000,$Z2352))</f>
      </c>
      <c r="BG2352">
        <f>IF($Z2352="","",INDEX($AP$2:$AP$2000,$Z2352))</f>
      </c>
      <c r="BH2352">
        <f>IF($Z2352="","",INDEX($AQ$2:$AQ$2000,$Z2352))</f>
      </c>
      <c r="BI2352">
        <f>IF($Z2352="","",INDEX($AR$2:$AR$2000,$Z2352))</f>
      </c>
      <c r="BJ2352">
        <f>IF($Z2352="","",INDEX($AS$2:$AS$2000,$Z2352))</f>
      </c>
      <c r="BK2352">
        <f>IF($Z2352="","",INDEX($AT$2:$AT$2000,$Z2352))</f>
      </c>
      <c r="BL2352">
        <f>IF($Z2352="","",INDEX($AU$2:$AU$2000,$Z2352))</f>
      </c>
      <c r="BM2352">
        <f>IF($Z2352="","",INDEX($AV$2:$AV$2000,$Z2352))</f>
      </c>
      <c r="BN2352">
        <f>IF($Z2352="","",INDEX($AW$2:$AW$2000,$Z2352))</f>
      </c>
      <c r="BO2352">
        <f>IF($Z2352="","",INDEX($AX$2:$AX$2000,$Z2352))</f>
      </c>
      <c r="BP2352">
        <f>IF($Z2352="","",INDEX($AY$2:$AY$2000,$Z2352))</f>
      </c>
      <c r="BQ2352">
        <f>IF($Z2352="","",INDEX($AZ$2:$AZ$2000,$Z2352))</f>
      </c>
      <c r="BR2352">
        <f>IF($Z2352="","",INDEX($BA$2:$BA$2000,$Z2352))</f>
      </c>
      <c r="BS2352">
        <f>IF($Z2352="","",INDEX($BB$2:$BB$2000,$Z2352))</f>
      </c>
      <c r="BT2352">
        <f>IF($Z2352="","",INDEX($BC$2:$BC$2000,$Z2352))</f>
      </c>
      <c r="BY2352" t="str">
        <f>IF($Y2352="","",INDEX($AH$2:$AH$2000,$Y2352)&amp;"")</f>
      </c>
      <c r="BZ2352" t="str">
        <f>IF($Z2352="","",INDEX($AH$2:$AH$2000,$Z2352)&amp;"")</f>
      </c>
      <c r="CA2352">
        <f>IF($Y2352="","",INDEX($BV$2:$BV$2000,$Y2352))</f>
      </c>
      <c r="CB2352">
        <f>IF($Z2352="","",INDEX($BV$2:$BV$2000,$Z2352))</f>
      </c>
    </row>
    <row r="2353">
      <c r="T2353">
        <f>IF($Y2353="","",INDEX($B$2:$B$2000,$Y2353))</f>
      </c>
      <c r="U2353">
        <f>IF($Z2353="","",INDEX($B$2:$B$2000,$Z2353))</f>
      </c>
      <c r="V2353">
        <f>IF(OR($T2353="",$U2353=""),"",$U2353-$T2353)</f>
      </c>
      <c r="W2353" t="str">
        <f>IF(TRIM(INDEX(connections!$A:$A,ROW()))="","",TRIM(INDEX(connections!$A:$A,ROW())))</f>
      </c>
      <c r="X2353" t="str">
        <f>IF($W2353="","",TRIM(INDEX(connections!$B:$B,ROW())))</f>
      </c>
      <c r="Y2353">
        <f>IF($W2353="","",IFERROR(MATCH($W2353,$A$2:$A$2000,0),""))</f>
      </c>
      <c r="Z2353">
        <f>IF($X2353="","",IFERROR(MATCH($X2353,$A$2:$A$2000,0),""))</f>
      </c>
      <c r="AA2353" t="str">
        <f>IF($Y2353="","",INDEX($P$2:$P$2000,$Y2353))</f>
      </c>
      <c r="AB2353" t="str">
        <f>IF($Z2353="","",INDEX($P$2:$P$2000,$Z2353))</f>
      </c>
      <c r="AC2353">
        <f>IF(AND($AA2353="Yes",$AB2353="Yes"),1,"")</f>
      </c>
      <c r="AD2353">
        <f>IF(OR($Y2353="",$Z2353=""),"",IF(INDEX($C$2:$C$2000,$Y2353)=INDEX($C$2:$C$2000,$Z2353),0,1))</f>
      </c>
      <c r="AE2353">
        <f>IF($AC2353&lt;&gt;1,"",IF(AND(INDEX($AG$2:$AG$2000,$Y2353)=1,INDEX($AG$2:$AG$2000,$Z2353)=1),1,""))</f>
      </c>
      <c r="BF2353">
        <f>IF($Z2353="","",INDEX($AO$2:$AO$2000,$Z2353))</f>
      </c>
      <c r="BG2353">
        <f>IF($Z2353="","",INDEX($AP$2:$AP$2000,$Z2353))</f>
      </c>
      <c r="BH2353">
        <f>IF($Z2353="","",INDEX($AQ$2:$AQ$2000,$Z2353))</f>
      </c>
      <c r="BI2353">
        <f>IF($Z2353="","",INDEX($AR$2:$AR$2000,$Z2353))</f>
      </c>
      <c r="BJ2353">
        <f>IF($Z2353="","",INDEX($AS$2:$AS$2000,$Z2353))</f>
      </c>
      <c r="BK2353">
        <f>IF($Z2353="","",INDEX($AT$2:$AT$2000,$Z2353))</f>
      </c>
      <c r="BL2353">
        <f>IF($Z2353="","",INDEX($AU$2:$AU$2000,$Z2353))</f>
      </c>
      <c r="BM2353">
        <f>IF($Z2353="","",INDEX($AV$2:$AV$2000,$Z2353))</f>
      </c>
      <c r="BN2353">
        <f>IF($Z2353="","",INDEX($AW$2:$AW$2000,$Z2353))</f>
      </c>
      <c r="BO2353">
        <f>IF($Z2353="","",INDEX($AX$2:$AX$2000,$Z2353))</f>
      </c>
      <c r="BP2353">
        <f>IF($Z2353="","",INDEX($AY$2:$AY$2000,$Z2353))</f>
      </c>
      <c r="BQ2353">
        <f>IF($Z2353="","",INDEX($AZ$2:$AZ$2000,$Z2353))</f>
      </c>
      <c r="BR2353">
        <f>IF($Z2353="","",INDEX($BA$2:$BA$2000,$Z2353))</f>
      </c>
      <c r="BS2353">
        <f>IF($Z2353="","",INDEX($BB$2:$BB$2000,$Z2353))</f>
      </c>
      <c r="BT2353">
        <f>IF($Z2353="","",INDEX($BC$2:$BC$2000,$Z2353))</f>
      </c>
      <c r="BY2353" t="str">
        <f>IF($Y2353="","",INDEX($AH$2:$AH$2000,$Y2353)&amp;"")</f>
      </c>
      <c r="BZ2353" t="str">
        <f>IF($Z2353="","",INDEX($AH$2:$AH$2000,$Z2353)&amp;"")</f>
      </c>
      <c r="CA2353">
        <f>IF($Y2353="","",INDEX($BV$2:$BV$2000,$Y2353))</f>
      </c>
      <c r="CB2353">
        <f>IF($Z2353="","",INDEX($BV$2:$BV$2000,$Z2353))</f>
      </c>
    </row>
    <row r="2354">
      <c r="T2354">
        <f>IF($Y2354="","",INDEX($B$2:$B$2000,$Y2354))</f>
      </c>
      <c r="U2354">
        <f>IF($Z2354="","",INDEX($B$2:$B$2000,$Z2354))</f>
      </c>
      <c r="V2354">
        <f>IF(OR($T2354="",$U2354=""),"",$U2354-$T2354)</f>
      </c>
      <c r="W2354" t="str">
        <f>IF(TRIM(INDEX(connections!$A:$A,ROW()))="","",TRIM(INDEX(connections!$A:$A,ROW())))</f>
      </c>
      <c r="X2354" t="str">
        <f>IF($W2354="","",TRIM(INDEX(connections!$B:$B,ROW())))</f>
      </c>
      <c r="Y2354">
        <f>IF($W2354="","",IFERROR(MATCH($W2354,$A$2:$A$2000,0),""))</f>
      </c>
      <c r="Z2354">
        <f>IF($X2354="","",IFERROR(MATCH($X2354,$A$2:$A$2000,0),""))</f>
      </c>
      <c r="AA2354" t="str">
        <f>IF($Y2354="","",INDEX($P$2:$P$2000,$Y2354))</f>
      </c>
      <c r="AB2354" t="str">
        <f>IF($Z2354="","",INDEX($P$2:$P$2000,$Z2354))</f>
      </c>
      <c r="AC2354">
        <f>IF(AND($AA2354="Yes",$AB2354="Yes"),1,"")</f>
      </c>
      <c r="AD2354">
        <f>IF(OR($Y2354="",$Z2354=""),"",IF(INDEX($C$2:$C$2000,$Y2354)=INDEX($C$2:$C$2000,$Z2354),0,1))</f>
      </c>
      <c r="AE2354">
        <f>IF($AC2354&lt;&gt;1,"",IF(AND(INDEX($AG$2:$AG$2000,$Y2354)=1,INDEX($AG$2:$AG$2000,$Z2354)=1),1,""))</f>
      </c>
      <c r="BF2354">
        <f>IF($Z2354="","",INDEX($AO$2:$AO$2000,$Z2354))</f>
      </c>
      <c r="BG2354">
        <f>IF($Z2354="","",INDEX($AP$2:$AP$2000,$Z2354))</f>
      </c>
      <c r="BH2354">
        <f>IF($Z2354="","",INDEX($AQ$2:$AQ$2000,$Z2354))</f>
      </c>
      <c r="BI2354">
        <f>IF($Z2354="","",INDEX($AR$2:$AR$2000,$Z2354))</f>
      </c>
      <c r="BJ2354">
        <f>IF($Z2354="","",INDEX($AS$2:$AS$2000,$Z2354))</f>
      </c>
      <c r="BK2354">
        <f>IF($Z2354="","",INDEX($AT$2:$AT$2000,$Z2354))</f>
      </c>
      <c r="BL2354">
        <f>IF($Z2354="","",INDEX($AU$2:$AU$2000,$Z2354))</f>
      </c>
      <c r="BM2354">
        <f>IF($Z2354="","",INDEX($AV$2:$AV$2000,$Z2354))</f>
      </c>
      <c r="BN2354">
        <f>IF($Z2354="","",INDEX($AW$2:$AW$2000,$Z2354))</f>
      </c>
      <c r="BO2354">
        <f>IF($Z2354="","",INDEX($AX$2:$AX$2000,$Z2354))</f>
      </c>
      <c r="BP2354">
        <f>IF($Z2354="","",INDEX($AY$2:$AY$2000,$Z2354))</f>
      </c>
      <c r="BQ2354">
        <f>IF($Z2354="","",INDEX($AZ$2:$AZ$2000,$Z2354))</f>
      </c>
      <c r="BR2354">
        <f>IF($Z2354="","",INDEX($BA$2:$BA$2000,$Z2354))</f>
      </c>
      <c r="BS2354">
        <f>IF($Z2354="","",INDEX($BB$2:$BB$2000,$Z2354))</f>
      </c>
      <c r="BT2354">
        <f>IF($Z2354="","",INDEX($BC$2:$BC$2000,$Z2354))</f>
      </c>
      <c r="BY2354" t="str">
        <f>IF($Y2354="","",INDEX($AH$2:$AH$2000,$Y2354)&amp;"")</f>
      </c>
      <c r="BZ2354" t="str">
        <f>IF($Z2354="","",INDEX($AH$2:$AH$2000,$Z2354)&amp;"")</f>
      </c>
      <c r="CA2354">
        <f>IF($Y2354="","",INDEX($BV$2:$BV$2000,$Y2354))</f>
      </c>
      <c r="CB2354">
        <f>IF($Z2354="","",INDEX($BV$2:$BV$2000,$Z2354))</f>
      </c>
    </row>
    <row r="2355">
      <c r="T2355">
        <f>IF($Y2355="","",INDEX($B$2:$B$2000,$Y2355))</f>
      </c>
      <c r="U2355">
        <f>IF($Z2355="","",INDEX($B$2:$B$2000,$Z2355))</f>
      </c>
      <c r="V2355">
        <f>IF(OR($T2355="",$U2355=""),"",$U2355-$T2355)</f>
      </c>
      <c r="W2355" t="str">
        <f>IF(TRIM(INDEX(connections!$A:$A,ROW()))="","",TRIM(INDEX(connections!$A:$A,ROW())))</f>
      </c>
      <c r="X2355" t="str">
        <f>IF($W2355="","",TRIM(INDEX(connections!$B:$B,ROW())))</f>
      </c>
      <c r="Y2355">
        <f>IF($W2355="","",IFERROR(MATCH($W2355,$A$2:$A$2000,0),""))</f>
      </c>
      <c r="Z2355">
        <f>IF($X2355="","",IFERROR(MATCH($X2355,$A$2:$A$2000,0),""))</f>
      </c>
      <c r="AA2355" t="str">
        <f>IF($Y2355="","",INDEX($P$2:$P$2000,$Y2355))</f>
      </c>
      <c r="AB2355" t="str">
        <f>IF($Z2355="","",INDEX($P$2:$P$2000,$Z2355))</f>
      </c>
      <c r="AC2355">
        <f>IF(AND($AA2355="Yes",$AB2355="Yes"),1,"")</f>
      </c>
      <c r="AD2355">
        <f>IF(OR($Y2355="",$Z2355=""),"",IF(INDEX($C$2:$C$2000,$Y2355)=INDEX($C$2:$C$2000,$Z2355),0,1))</f>
      </c>
      <c r="AE2355">
        <f>IF($AC2355&lt;&gt;1,"",IF(AND(INDEX($AG$2:$AG$2000,$Y2355)=1,INDEX($AG$2:$AG$2000,$Z2355)=1),1,""))</f>
      </c>
      <c r="BF2355">
        <f>IF($Z2355="","",INDEX($AO$2:$AO$2000,$Z2355))</f>
      </c>
      <c r="BG2355">
        <f>IF($Z2355="","",INDEX($AP$2:$AP$2000,$Z2355))</f>
      </c>
      <c r="BH2355">
        <f>IF($Z2355="","",INDEX($AQ$2:$AQ$2000,$Z2355))</f>
      </c>
      <c r="BI2355">
        <f>IF($Z2355="","",INDEX($AR$2:$AR$2000,$Z2355))</f>
      </c>
      <c r="BJ2355">
        <f>IF($Z2355="","",INDEX($AS$2:$AS$2000,$Z2355))</f>
      </c>
      <c r="BK2355">
        <f>IF($Z2355="","",INDEX($AT$2:$AT$2000,$Z2355))</f>
      </c>
      <c r="BL2355">
        <f>IF($Z2355="","",INDEX($AU$2:$AU$2000,$Z2355))</f>
      </c>
      <c r="BM2355">
        <f>IF($Z2355="","",INDEX($AV$2:$AV$2000,$Z2355))</f>
      </c>
      <c r="BN2355">
        <f>IF($Z2355="","",INDEX($AW$2:$AW$2000,$Z2355))</f>
      </c>
      <c r="BO2355">
        <f>IF($Z2355="","",INDEX($AX$2:$AX$2000,$Z2355))</f>
      </c>
      <c r="BP2355">
        <f>IF($Z2355="","",INDEX($AY$2:$AY$2000,$Z2355))</f>
      </c>
      <c r="BQ2355">
        <f>IF($Z2355="","",INDEX($AZ$2:$AZ$2000,$Z2355))</f>
      </c>
      <c r="BR2355">
        <f>IF($Z2355="","",INDEX($BA$2:$BA$2000,$Z2355))</f>
      </c>
      <c r="BS2355">
        <f>IF($Z2355="","",INDEX($BB$2:$BB$2000,$Z2355))</f>
      </c>
      <c r="BT2355">
        <f>IF($Z2355="","",INDEX($BC$2:$BC$2000,$Z2355))</f>
      </c>
      <c r="BY2355" t="str">
        <f>IF($Y2355="","",INDEX($AH$2:$AH$2000,$Y2355)&amp;"")</f>
      </c>
      <c r="BZ2355" t="str">
        <f>IF($Z2355="","",INDEX($AH$2:$AH$2000,$Z2355)&amp;"")</f>
      </c>
      <c r="CA2355">
        <f>IF($Y2355="","",INDEX($BV$2:$BV$2000,$Y2355))</f>
      </c>
      <c r="CB2355">
        <f>IF($Z2355="","",INDEX($BV$2:$BV$2000,$Z2355))</f>
      </c>
    </row>
    <row r="2356">
      <c r="T2356">
        <f>IF($Y2356="","",INDEX($B$2:$B$2000,$Y2356))</f>
      </c>
      <c r="U2356">
        <f>IF($Z2356="","",INDEX($B$2:$B$2000,$Z2356))</f>
      </c>
      <c r="V2356">
        <f>IF(OR($T2356="",$U2356=""),"",$U2356-$T2356)</f>
      </c>
      <c r="W2356" t="str">
        <f>IF(TRIM(INDEX(connections!$A:$A,ROW()))="","",TRIM(INDEX(connections!$A:$A,ROW())))</f>
      </c>
      <c r="X2356" t="str">
        <f>IF($W2356="","",TRIM(INDEX(connections!$B:$B,ROW())))</f>
      </c>
      <c r="Y2356">
        <f>IF($W2356="","",IFERROR(MATCH($W2356,$A$2:$A$2000,0),""))</f>
      </c>
      <c r="Z2356">
        <f>IF($X2356="","",IFERROR(MATCH($X2356,$A$2:$A$2000,0),""))</f>
      </c>
      <c r="AA2356" t="str">
        <f>IF($Y2356="","",INDEX($P$2:$P$2000,$Y2356))</f>
      </c>
      <c r="AB2356" t="str">
        <f>IF($Z2356="","",INDEX($P$2:$P$2000,$Z2356))</f>
      </c>
      <c r="AC2356">
        <f>IF(AND($AA2356="Yes",$AB2356="Yes"),1,"")</f>
      </c>
      <c r="AD2356">
        <f>IF(OR($Y2356="",$Z2356=""),"",IF(INDEX($C$2:$C$2000,$Y2356)=INDEX($C$2:$C$2000,$Z2356),0,1))</f>
      </c>
      <c r="AE2356">
        <f>IF($AC2356&lt;&gt;1,"",IF(AND(INDEX($AG$2:$AG$2000,$Y2356)=1,INDEX($AG$2:$AG$2000,$Z2356)=1),1,""))</f>
      </c>
      <c r="BF2356">
        <f>IF($Z2356="","",INDEX($AO$2:$AO$2000,$Z2356))</f>
      </c>
      <c r="BG2356">
        <f>IF($Z2356="","",INDEX($AP$2:$AP$2000,$Z2356))</f>
      </c>
      <c r="BH2356">
        <f>IF($Z2356="","",INDEX($AQ$2:$AQ$2000,$Z2356))</f>
      </c>
      <c r="BI2356">
        <f>IF($Z2356="","",INDEX($AR$2:$AR$2000,$Z2356))</f>
      </c>
      <c r="BJ2356">
        <f>IF($Z2356="","",INDEX($AS$2:$AS$2000,$Z2356))</f>
      </c>
      <c r="BK2356">
        <f>IF($Z2356="","",INDEX($AT$2:$AT$2000,$Z2356))</f>
      </c>
      <c r="BL2356">
        <f>IF($Z2356="","",INDEX($AU$2:$AU$2000,$Z2356))</f>
      </c>
      <c r="BM2356">
        <f>IF($Z2356="","",INDEX($AV$2:$AV$2000,$Z2356))</f>
      </c>
      <c r="BN2356">
        <f>IF($Z2356="","",INDEX($AW$2:$AW$2000,$Z2356))</f>
      </c>
      <c r="BO2356">
        <f>IF($Z2356="","",INDEX($AX$2:$AX$2000,$Z2356))</f>
      </c>
      <c r="BP2356">
        <f>IF($Z2356="","",INDEX($AY$2:$AY$2000,$Z2356))</f>
      </c>
      <c r="BQ2356">
        <f>IF($Z2356="","",INDEX($AZ$2:$AZ$2000,$Z2356))</f>
      </c>
      <c r="BR2356">
        <f>IF($Z2356="","",INDEX($BA$2:$BA$2000,$Z2356))</f>
      </c>
      <c r="BS2356">
        <f>IF($Z2356="","",INDEX($BB$2:$BB$2000,$Z2356))</f>
      </c>
      <c r="BT2356">
        <f>IF($Z2356="","",INDEX($BC$2:$BC$2000,$Z2356))</f>
      </c>
      <c r="BY2356" t="str">
        <f>IF($Y2356="","",INDEX($AH$2:$AH$2000,$Y2356)&amp;"")</f>
      </c>
      <c r="BZ2356" t="str">
        <f>IF($Z2356="","",INDEX($AH$2:$AH$2000,$Z2356)&amp;"")</f>
      </c>
      <c r="CA2356">
        <f>IF($Y2356="","",INDEX($BV$2:$BV$2000,$Y2356))</f>
      </c>
      <c r="CB2356">
        <f>IF($Z2356="","",INDEX($BV$2:$BV$2000,$Z2356))</f>
      </c>
    </row>
    <row r="2357">
      <c r="T2357">
        <f>IF($Y2357="","",INDEX($B$2:$B$2000,$Y2357))</f>
      </c>
      <c r="U2357">
        <f>IF($Z2357="","",INDEX($B$2:$B$2000,$Z2357))</f>
      </c>
      <c r="V2357">
        <f>IF(OR($T2357="",$U2357=""),"",$U2357-$T2357)</f>
      </c>
      <c r="W2357" t="str">
        <f>IF(TRIM(INDEX(connections!$A:$A,ROW()))="","",TRIM(INDEX(connections!$A:$A,ROW())))</f>
      </c>
      <c r="X2357" t="str">
        <f>IF($W2357="","",TRIM(INDEX(connections!$B:$B,ROW())))</f>
      </c>
      <c r="Y2357">
        <f>IF($W2357="","",IFERROR(MATCH($W2357,$A$2:$A$2000,0),""))</f>
      </c>
      <c r="Z2357">
        <f>IF($X2357="","",IFERROR(MATCH($X2357,$A$2:$A$2000,0),""))</f>
      </c>
      <c r="AA2357" t="str">
        <f>IF($Y2357="","",INDEX($P$2:$P$2000,$Y2357))</f>
      </c>
      <c r="AB2357" t="str">
        <f>IF($Z2357="","",INDEX($P$2:$P$2000,$Z2357))</f>
      </c>
      <c r="AC2357">
        <f>IF(AND($AA2357="Yes",$AB2357="Yes"),1,"")</f>
      </c>
      <c r="AD2357">
        <f>IF(OR($Y2357="",$Z2357=""),"",IF(INDEX($C$2:$C$2000,$Y2357)=INDEX($C$2:$C$2000,$Z2357),0,1))</f>
      </c>
      <c r="AE2357">
        <f>IF($AC2357&lt;&gt;1,"",IF(AND(INDEX($AG$2:$AG$2000,$Y2357)=1,INDEX($AG$2:$AG$2000,$Z2357)=1),1,""))</f>
      </c>
      <c r="BF2357">
        <f>IF($Z2357="","",INDEX($AO$2:$AO$2000,$Z2357))</f>
      </c>
      <c r="BG2357">
        <f>IF($Z2357="","",INDEX($AP$2:$AP$2000,$Z2357))</f>
      </c>
      <c r="BH2357">
        <f>IF($Z2357="","",INDEX($AQ$2:$AQ$2000,$Z2357))</f>
      </c>
      <c r="BI2357">
        <f>IF($Z2357="","",INDEX($AR$2:$AR$2000,$Z2357))</f>
      </c>
      <c r="BJ2357">
        <f>IF($Z2357="","",INDEX($AS$2:$AS$2000,$Z2357))</f>
      </c>
      <c r="BK2357">
        <f>IF($Z2357="","",INDEX($AT$2:$AT$2000,$Z2357))</f>
      </c>
      <c r="BL2357">
        <f>IF($Z2357="","",INDEX($AU$2:$AU$2000,$Z2357))</f>
      </c>
      <c r="BM2357">
        <f>IF($Z2357="","",INDEX($AV$2:$AV$2000,$Z2357))</f>
      </c>
      <c r="BN2357">
        <f>IF($Z2357="","",INDEX($AW$2:$AW$2000,$Z2357))</f>
      </c>
      <c r="BO2357">
        <f>IF($Z2357="","",INDEX($AX$2:$AX$2000,$Z2357))</f>
      </c>
      <c r="BP2357">
        <f>IF($Z2357="","",INDEX($AY$2:$AY$2000,$Z2357))</f>
      </c>
      <c r="BQ2357">
        <f>IF($Z2357="","",INDEX($AZ$2:$AZ$2000,$Z2357))</f>
      </c>
      <c r="BR2357">
        <f>IF($Z2357="","",INDEX($BA$2:$BA$2000,$Z2357))</f>
      </c>
      <c r="BS2357">
        <f>IF($Z2357="","",INDEX($BB$2:$BB$2000,$Z2357))</f>
      </c>
      <c r="BT2357">
        <f>IF($Z2357="","",INDEX($BC$2:$BC$2000,$Z2357))</f>
      </c>
      <c r="BY2357" t="str">
        <f>IF($Y2357="","",INDEX($AH$2:$AH$2000,$Y2357)&amp;"")</f>
      </c>
      <c r="BZ2357" t="str">
        <f>IF($Z2357="","",INDEX($AH$2:$AH$2000,$Z2357)&amp;"")</f>
      </c>
      <c r="CA2357">
        <f>IF($Y2357="","",INDEX($BV$2:$BV$2000,$Y2357))</f>
      </c>
      <c r="CB2357">
        <f>IF($Z2357="","",INDEX($BV$2:$BV$2000,$Z2357))</f>
      </c>
    </row>
    <row r="2358">
      <c r="T2358">
        <f>IF($Y2358="","",INDEX($B$2:$B$2000,$Y2358))</f>
      </c>
      <c r="U2358">
        <f>IF($Z2358="","",INDEX($B$2:$B$2000,$Z2358))</f>
      </c>
      <c r="V2358">
        <f>IF(OR($T2358="",$U2358=""),"",$U2358-$T2358)</f>
      </c>
      <c r="W2358" t="str">
        <f>IF(TRIM(INDEX(connections!$A:$A,ROW()))="","",TRIM(INDEX(connections!$A:$A,ROW())))</f>
      </c>
      <c r="X2358" t="str">
        <f>IF($W2358="","",TRIM(INDEX(connections!$B:$B,ROW())))</f>
      </c>
      <c r="Y2358">
        <f>IF($W2358="","",IFERROR(MATCH($W2358,$A$2:$A$2000,0),""))</f>
      </c>
      <c r="Z2358">
        <f>IF($X2358="","",IFERROR(MATCH($X2358,$A$2:$A$2000,0),""))</f>
      </c>
      <c r="AA2358" t="str">
        <f>IF($Y2358="","",INDEX($P$2:$P$2000,$Y2358))</f>
      </c>
      <c r="AB2358" t="str">
        <f>IF($Z2358="","",INDEX($P$2:$P$2000,$Z2358))</f>
      </c>
      <c r="AC2358">
        <f>IF(AND($AA2358="Yes",$AB2358="Yes"),1,"")</f>
      </c>
      <c r="AD2358">
        <f>IF(OR($Y2358="",$Z2358=""),"",IF(INDEX($C$2:$C$2000,$Y2358)=INDEX($C$2:$C$2000,$Z2358),0,1))</f>
      </c>
      <c r="AE2358">
        <f>IF($AC2358&lt;&gt;1,"",IF(AND(INDEX($AG$2:$AG$2000,$Y2358)=1,INDEX($AG$2:$AG$2000,$Z2358)=1),1,""))</f>
      </c>
      <c r="BF2358">
        <f>IF($Z2358="","",INDEX($AO$2:$AO$2000,$Z2358))</f>
      </c>
      <c r="BG2358">
        <f>IF($Z2358="","",INDEX($AP$2:$AP$2000,$Z2358))</f>
      </c>
      <c r="BH2358">
        <f>IF($Z2358="","",INDEX($AQ$2:$AQ$2000,$Z2358))</f>
      </c>
      <c r="BI2358">
        <f>IF($Z2358="","",INDEX($AR$2:$AR$2000,$Z2358))</f>
      </c>
      <c r="BJ2358">
        <f>IF($Z2358="","",INDEX($AS$2:$AS$2000,$Z2358))</f>
      </c>
      <c r="BK2358">
        <f>IF($Z2358="","",INDEX($AT$2:$AT$2000,$Z2358))</f>
      </c>
      <c r="BL2358">
        <f>IF($Z2358="","",INDEX($AU$2:$AU$2000,$Z2358))</f>
      </c>
      <c r="BM2358">
        <f>IF($Z2358="","",INDEX($AV$2:$AV$2000,$Z2358))</f>
      </c>
      <c r="BN2358">
        <f>IF($Z2358="","",INDEX($AW$2:$AW$2000,$Z2358))</f>
      </c>
      <c r="BO2358">
        <f>IF($Z2358="","",INDEX($AX$2:$AX$2000,$Z2358))</f>
      </c>
      <c r="BP2358">
        <f>IF($Z2358="","",INDEX($AY$2:$AY$2000,$Z2358))</f>
      </c>
      <c r="BQ2358">
        <f>IF($Z2358="","",INDEX($AZ$2:$AZ$2000,$Z2358))</f>
      </c>
      <c r="BR2358">
        <f>IF($Z2358="","",INDEX($BA$2:$BA$2000,$Z2358))</f>
      </c>
      <c r="BS2358">
        <f>IF($Z2358="","",INDEX($BB$2:$BB$2000,$Z2358))</f>
      </c>
      <c r="BT2358">
        <f>IF($Z2358="","",INDEX($BC$2:$BC$2000,$Z2358))</f>
      </c>
      <c r="BY2358" t="str">
        <f>IF($Y2358="","",INDEX($AH$2:$AH$2000,$Y2358)&amp;"")</f>
      </c>
      <c r="BZ2358" t="str">
        <f>IF($Z2358="","",INDEX($AH$2:$AH$2000,$Z2358)&amp;"")</f>
      </c>
      <c r="CA2358">
        <f>IF($Y2358="","",INDEX($BV$2:$BV$2000,$Y2358))</f>
      </c>
      <c r="CB2358">
        <f>IF($Z2358="","",INDEX($BV$2:$BV$2000,$Z2358))</f>
      </c>
    </row>
    <row r="2359">
      <c r="T2359">
        <f>IF($Y2359="","",INDEX($B$2:$B$2000,$Y2359))</f>
      </c>
      <c r="U2359">
        <f>IF($Z2359="","",INDEX($B$2:$B$2000,$Z2359))</f>
      </c>
      <c r="V2359">
        <f>IF(OR($T2359="",$U2359=""),"",$U2359-$T2359)</f>
      </c>
      <c r="W2359" t="str">
        <f>IF(TRIM(INDEX(connections!$A:$A,ROW()))="","",TRIM(INDEX(connections!$A:$A,ROW())))</f>
      </c>
      <c r="X2359" t="str">
        <f>IF($W2359="","",TRIM(INDEX(connections!$B:$B,ROW())))</f>
      </c>
      <c r="Y2359">
        <f>IF($W2359="","",IFERROR(MATCH($W2359,$A$2:$A$2000,0),""))</f>
      </c>
      <c r="Z2359">
        <f>IF($X2359="","",IFERROR(MATCH($X2359,$A$2:$A$2000,0),""))</f>
      </c>
      <c r="AA2359" t="str">
        <f>IF($Y2359="","",INDEX($P$2:$P$2000,$Y2359))</f>
      </c>
      <c r="AB2359" t="str">
        <f>IF($Z2359="","",INDEX($P$2:$P$2000,$Z2359))</f>
      </c>
      <c r="AC2359">
        <f>IF(AND($AA2359="Yes",$AB2359="Yes"),1,"")</f>
      </c>
      <c r="AD2359">
        <f>IF(OR($Y2359="",$Z2359=""),"",IF(INDEX($C$2:$C$2000,$Y2359)=INDEX($C$2:$C$2000,$Z2359),0,1))</f>
      </c>
      <c r="AE2359">
        <f>IF($AC2359&lt;&gt;1,"",IF(AND(INDEX($AG$2:$AG$2000,$Y2359)=1,INDEX($AG$2:$AG$2000,$Z2359)=1),1,""))</f>
      </c>
      <c r="BF2359">
        <f>IF($Z2359="","",INDEX($AO$2:$AO$2000,$Z2359))</f>
      </c>
      <c r="BG2359">
        <f>IF($Z2359="","",INDEX($AP$2:$AP$2000,$Z2359))</f>
      </c>
      <c r="BH2359">
        <f>IF($Z2359="","",INDEX($AQ$2:$AQ$2000,$Z2359))</f>
      </c>
      <c r="BI2359">
        <f>IF($Z2359="","",INDEX($AR$2:$AR$2000,$Z2359))</f>
      </c>
      <c r="BJ2359">
        <f>IF($Z2359="","",INDEX($AS$2:$AS$2000,$Z2359))</f>
      </c>
      <c r="BK2359">
        <f>IF($Z2359="","",INDEX($AT$2:$AT$2000,$Z2359))</f>
      </c>
      <c r="BL2359">
        <f>IF($Z2359="","",INDEX($AU$2:$AU$2000,$Z2359))</f>
      </c>
      <c r="BM2359">
        <f>IF($Z2359="","",INDEX($AV$2:$AV$2000,$Z2359))</f>
      </c>
      <c r="BN2359">
        <f>IF($Z2359="","",INDEX($AW$2:$AW$2000,$Z2359))</f>
      </c>
      <c r="BO2359">
        <f>IF($Z2359="","",INDEX($AX$2:$AX$2000,$Z2359))</f>
      </c>
      <c r="BP2359">
        <f>IF($Z2359="","",INDEX($AY$2:$AY$2000,$Z2359))</f>
      </c>
      <c r="BQ2359">
        <f>IF($Z2359="","",INDEX($AZ$2:$AZ$2000,$Z2359))</f>
      </c>
      <c r="BR2359">
        <f>IF($Z2359="","",INDEX($BA$2:$BA$2000,$Z2359))</f>
      </c>
      <c r="BS2359">
        <f>IF($Z2359="","",INDEX($BB$2:$BB$2000,$Z2359))</f>
      </c>
      <c r="BT2359">
        <f>IF($Z2359="","",INDEX($BC$2:$BC$2000,$Z2359))</f>
      </c>
      <c r="BY2359" t="str">
        <f>IF($Y2359="","",INDEX($AH$2:$AH$2000,$Y2359)&amp;"")</f>
      </c>
      <c r="BZ2359" t="str">
        <f>IF($Z2359="","",INDEX($AH$2:$AH$2000,$Z2359)&amp;"")</f>
      </c>
      <c r="CA2359">
        <f>IF($Y2359="","",INDEX($BV$2:$BV$2000,$Y2359))</f>
      </c>
      <c r="CB2359">
        <f>IF($Z2359="","",INDEX($BV$2:$BV$2000,$Z2359))</f>
      </c>
    </row>
    <row r="2360">
      <c r="T2360">
        <f>IF($Y2360="","",INDEX($B$2:$B$2000,$Y2360))</f>
      </c>
      <c r="U2360">
        <f>IF($Z2360="","",INDEX($B$2:$B$2000,$Z2360))</f>
      </c>
      <c r="V2360">
        <f>IF(OR($T2360="",$U2360=""),"",$U2360-$T2360)</f>
      </c>
      <c r="W2360" t="str">
        <f>IF(TRIM(INDEX(connections!$A:$A,ROW()))="","",TRIM(INDEX(connections!$A:$A,ROW())))</f>
      </c>
      <c r="X2360" t="str">
        <f>IF($W2360="","",TRIM(INDEX(connections!$B:$B,ROW())))</f>
      </c>
      <c r="Y2360">
        <f>IF($W2360="","",IFERROR(MATCH($W2360,$A$2:$A$2000,0),""))</f>
      </c>
      <c r="Z2360">
        <f>IF($X2360="","",IFERROR(MATCH($X2360,$A$2:$A$2000,0),""))</f>
      </c>
      <c r="AA2360" t="str">
        <f>IF($Y2360="","",INDEX($P$2:$P$2000,$Y2360))</f>
      </c>
      <c r="AB2360" t="str">
        <f>IF($Z2360="","",INDEX($P$2:$P$2000,$Z2360))</f>
      </c>
      <c r="AC2360">
        <f>IF(AND($AA2360="Yes",$AB2360="Yes"),1,"")</f>
      </c>
      <c r="AD2360">
        <f>IF(OR($Y2360="",$Z2360=""),"",IF(INDEX($C$2:$C$2000,$Y2360)=INDEX($C$2:$C$2000,$Z2360),0,1))</f>
      </c>
      <c r="AE2360">
        <f>IF($AC2360&lt;&gt;1,"",IF(AND(INDEX($AG$2:$AG$2000,$Y2360)=1,INDEX($AG$2:$AG$2000,$Z2360)=1),1,""))</f>
      </c>
      <c r="BF2360">
        <f>IF($Z2360="","",INDEX($AO$2:$AO$2000,$Z2360))</f>
      </c>
      <c r="BG2360">
        <f>IF($Z2360="","",INDEX($AP$2:$AP$2000,$Z2360))</f>
      </c>
      <c r="BH2360">
        <f>IF($Z2360="","",INDEX($AQ$2:$AQ$2000,$Z2360))</f>
      </c>
      <c r="BI2360">
        <f>IF($Z2360="","",INDEX($AR$2:$AR$2000,$Z2360))</f>
      </c>
      <c r="BJ2360">
        <f>IF($Z2360="","",INDEX($AS$2:$AS$2000,$Z2360))</f>
      </c>
      <c r="BK2360">
        <f>IF($Z2360="","",INDEX($AT$2:$AT$2000,$Z2360))</f>
      </c>
      <c r="BL2360">
        <f>IF($Z2360="","",INDEX($AU$2:$AU$2000,$Z2360))</f>
      </c>
      <c r="BM2360">
        <f>IF($Z2360="","",INDEX($AV$2:$AV$2000,$Z2360))</f>
      </c>
      <c r="BN2360">
        <f>IF($Z2360="","",INDEX($AW$2:$AW$2000,$Z2360))</f>
      </c>
      <c r="BO2360">
        <f>IF($Z2360="","",INDEX($AX$2:$AX$2000,$Z2360))</f>
      </c>
      <c r="BP2360">
        <f>IF($Z2360="","",INDEX($AY$2:$AY$2000,$Z2360))</f>
      </c>
      <c r="BQ2360">
        <f>IF($Z2360="","",INDEX($AZ$2:$AZ$2000,$Z2360))</f>
      </c>
      <c r="BR2360">
        <f>IF($Z2360="","",INDEX($BA$2:$BA$2000,$Z2360))</f>
      </c>
      <c r="BS2360">
        <f>IF($Z2360="","",INDEX($BB$2:$BB$2000,$Z2360))</f>
      </c>
      <c r="BT2360">
        <f>IF($Z2360="","",INDEX($BC$2:$BC$2000,$Z2360))</f>
      </c>
      <c r="BY2360" t="str">
        <f>IF($Y2360="","",INDEX($AH$2:$AH$2000,$Y2360)&amp;"")</f>
      </c>
      <c r="BZ2360" t="str">
        <f>IF($Z2360="","",INDEX($AH$2:$AH$2000,$Z2360)&amp;"")</f>
      </c>
      <c r="CA2360">
        <f>IF($Y2360="","",INDEX($BV$2:$BV$2000,$Y2360))</f>
      </c>
      <c r="CB2360">
        <f>IF($Z2360="","",INDEX($BV$2:$BV$2000,$Z2360))</f>
      </c>
    </row>
    <row r="2361">
      <c r="T2361">
        <f>IF($Y2361="","",INDEX($B$2:$B$2000,$Y2361))</f>
      </c>
      <c r="U2361">
        <f>IF($Z2361="","",INDEX($B$2:$B$2000,$Z2361))</f>
      </c>
      <c r="V2361">
        <f>IF(OR($T2361="",$U2361=""),"",$U2361-$T2361)</f>
      </c>
      <c r="W2361" t="str">
        <f>IF(TRIM(INDEX(connections!$A:$A,ROW()))="","",TRIM(INDEX(connections!$A:$A,ROW())))</f>
      </c>
      <c r="X2361" t="str">
        <f>IF($W2361="","",TRIM(INDEX(connections!$B:$B,ROW())))</f>
      </c>
      <c r="Y2361">
        <f>IF($W2361="","",IFERROR(MATCH($W2361,$A$2:$A$2000,0),""))</f>
      </c>
      <c r="Z2361">
        <f>IF($X2361="","",IFERROR(MATCH($X2361,$A$2:$A$2000,0),""))</f>
      </c>
      <c r="AA2361" t="str">
        <f>IF($Y2361="","",INDEX($P$2:$P$2000,$Y2361))</f>
      </c>
      <c r="AB2361" t="str">
        <f>IF($Z2361="","",INDEX($P$2:$P$2000,$Z2361))</f>
      </c>
      <c r="AC2361">
        <f>IF(AND($AA2361="Yes",$AB2361="Yes"),1,"")</f>
      </c>
      <c r="AD2361">
        <f>IF(OR($Y2361="",$Z2361=""),"",IF(INDEX($C$2:$C$2000,$Y2361)=INDEX($C$2:$C$2000,$Z2361),0,1))</f>
      </c>
      <c r="AE2361">
        <f>IF($AC2361&lt;&gt;1,"",IF(AND(INDEX($AG$2:$AG$2000,$Y2361)=1,INDEX($AG$2:$AG$2000,$Z2361)=1),1,""))</f>
      </c>
      <c r="BF2361">
        <f>IF($Z2361="","",INDEX($AO$2:$AO$2000,$Z2361))</f>
      </c>
      <c r="BG2361">
        <f>IF($Z2361="","",INDEX($AP$2:$AP$2000,$Z2361))</f>
      </c>
      <c r="BH2361">
        <f>IF($Z2361="","",INDEX($AQ$2:$AQ$2000,$Z2361))</f>
      </c>
      <c r="BI2361">
        <f>IF($Z2361="","",INDEX($AR$2:$AR$2000,$Z2361))</f>
      </c>
      <c r="BJ2361">
        <f>IF($Z2361="","",INDEX($AS$2:$AS$2000,$Z2361))</f>
      </c>
      <c r="BK2361">
        <f>IF($Z2361="","",INDEX($AT$2:$AT$2000,$Z2361))</f>
      </c>
      <c r="BL2361">
        <f>IF($Z2361="","",INDEX($AU$2:$AU$2000,$Z2361))</f>
      </c>
      <c r="BM2361">
        <f>IF($Z2361="","",INDEX($AV$2:$AV$2000,$Z2361))</f>
      </c>
      <c r="BN2361">
        <f>IF($Z2361="","",INDEX($AW$2:$AW$2000,$Z2361))</f>
      </c>
      <c r="BO2361">
        <f>IF($Z2361="","",INDEX($AX$2:$AX$2000,$Z2361))</f>
      </c>
      <c r="BP2361">
        <f>IF($Z2361="","",INDEX($AY$2:$AY$2000,$Z2361))</f>
      </c>
      <c r="BQ2361">
        <f>IF($Z2361="","",INDEX($AZ$2:$AZ$2000,$Z2361))</f>
      </c>
      <c r="BR2361">
        <f>IF($Z2361="","",INDEX($BA$2:$BA$2000,$Z2361))</f>
      </c>
      <c r="BS2361">
        <f>IF($Z2361="","",INDEX($BB$2:$BB$2000,$Z2361))</f>
      </c>
      <c r="BT2361">
        <f>IF($Z2361="","",INDEX($BC$2:$BC$2000,$Z2361))</f>
      </c>
      <c r="BY2361" t="str">
        <f>IF($Y2361="","",INDEX($AH$2:$AH$2000,$Y2361)&amp;"")</f>
      </c>
      <c r="BZ2361" t="str">
        <f>IF($Z2361="","",INDEX($AH$2:$AH$2000,$Z2361)&amp;"")</f>
      </c>
      <c r="CA2361">
        <f>IF($Y2361="","",INDEX($BV$2:$BV$2000,$Y2361))</f>
      </c>
      <c r="CB2361">
        <f>IF($Z2361="","",INDEX($BV$2:$BV$2000,$Z2361))</f>
      </c>
    </row>
    <row r="2362">
      <c r="T2362">
        <f>IF($Y2362="","",INDEX($B$2:$B$2000,$Y2362))</f>
      </c>
      <c r="U2362">
        <f>IF($Z2362="","",INDEX($B$2:$B$2000,$Z2362))</f>
      </c>
      <c r="V2362">
        <f>IF(OR($T2362="",$U2362=""),"",$U2362-$T2362)</f>
      </c>
      <c r="W2362" t="str">
        <f>IF(TRIM(INDEX(connections!$A:$A,ROW()))="","",TRIM(INDEX(connections!$A:$A,ROW())))</f>
      </c>
      <c r="X2362" t="str">
        <f>IF($W2362="","",TRIM(INDEX(connections!$B:$B,ROW())))</f>
      </c>
      <c r="Y2362">
        <f>IF($W2362="","",IFERROR(MATCH($W2362,$A$2:$A$2000,0),""))</f>
      </c>
      <c r="Z2362">
        <f>IF($X2362="","",IFERROR(MATCH($X2362,$A$2:$A$2000,0),""))</f>
      </c>
      <c r="AA2362" t="str">
        <f>IF($Y2362="","",INDEX($P$2:$P$2000,$Y2362))</f>
      </c>
      <c r="AB2362" t="str">
        <f>IF($Z2362="","",INDEX($P$2:$P$2000,$Z2362))</f>
      </c>
      <c r="AC2362">
        <f>IF(AND($AA2362="Yes",$AB2362="Yes"),1,"")</f>
      </c>
      <c r="AD2362">
        <f>IF(OR($Y2362="",$Z2362=""),"",IF(INDEX($C$2:$C$2000,$Y2362)=INDEX($C$2:$C$2000,$Z2362),0,1))</f>
      </c>
      <c r="AE2362">
        <f>IF($AC2362&lt;&gt;1,"",IF(AND(INDEX($AG$2:$AG$2000,$Y2362)=1,INDEX($AG$2:$AG$2000,$Z2362)=1),1,""))</f>
      </c>
      <c r="BF2362">
        <f>IF($Z2362="","",INDEX($AO$2:$AO$2000,$Z2362))</f>
      </c>
      <c r="BG2362">
        <f>IF($Z2362="","",INDEX($AP$2:$AP$2000,$Z2362))</f>
      </c>
      <c r="BH2362">
        <f>IF($Z2362="","",INDEX($AQ$2:$AQ$2000,$Z2362))</f>
      </c>
      <c r="BI2362">
        <f>IF($Z2362="","",INDEX($AR$2:$AR$2000,$Z2362))</f>
      </c>
      <c r="BJ2362">
        <f>IF($Z2362="","",INDEX($AS$2:$AS$2000,$Z2362))</f>
      </c>
      <c r="BK2362">
        <f>IF($Z2362="","",INDEX($AT$2:$AT$2000,$Z2362))</f>
      </c>
      <c r="BL2362">
        <f>IF($Z2362="","",INDEX($AU$2:$AU$2000,$Z2362))</f>
      </c>
      <c r="BM2362">
        <f>IF($Z2362="","",INDEX($AV$2:$AV$2000,$Z2362))</f>
      </c>
      <c r="BN2362">
        <f>IF($Z2362="","",INDEX($AW$2:$AW$2000,$Z2362))</f>
      </c>
      <c r="BO2362">
        <f>IF($Z2362="","",INDEX($AX$2:$AX$2000,$Z2362))</f>
      </c>
      <c r="BP2362">
        <f>IF($Z2362="","",INDEX($AY$2:$AY$2000,$Z2362))</f>
      </c>
      <c r="BQ2362">
        <f>IF($Z2362="","",INDEX($AZ$2:$AZ$2000,$Z2362))</f>
      </c>
      <c r="BR2362">
        <f>IF($Z2362="","",INDEX($BA$2:$BA$2000,$Z2362))</f>
      </c>
      <c r="BS2362">
        <f>IF($Z2362="","",INDEX($BB$2:$BB$2000,$Z2362))</f>
      </c>
      <c r="BT2362">
        <f>IF($Z2362="","",INDEX($BC$2:$BC$2000,$Z2362))</f>
      </c>
      <c r="BY2362" t="str">
        <f>IF($Y2362="","",INDEX($AH$2:$AH$2000,$Y2362)&amp;"")</f>
      </c>
      <c r="BZ2362" t="str">
        <f>IF($Z2362="","",INDEX($AH$2:$AH$2000,$Z2362)&amp;"")</f>
      </c>
      <c r="CA2362">
        <f>IF($Y2362="","",INDEX($BV$2:$BV$2000,$Y2362))</f>
      </c>
      <c r="CB2362">
        <f>IF($Z2362="","",INDEX($BV$2:$BV$2000,$Z2362))</f>
      </c>
    </row>
    <row r="2363">
      <c r="T2363">
        <f>IF($Y2363="","",INDEX($B$2:$B$2000,$Y2363))</f>
      </c>
      <c r="U2363">
        <f>IF($Z2363="","",INDEX($B$2:$B$2000,$Z2363))</f>
      </c>
      <c r="V2363">
        <f>IF(OR($T2363="",$U2363=""),"",$U2363-$T2363)</f>
      </c>
      <c r="W2363" t="str">
        <f>IF(TRIM(INDEX(connections!$A:$A,ROW()))="","",TRIM(INDEX(connections!$A:$A,ROW())))</f>
      </c>
      <c r="X2363" t="str">
        <f>IF($W2363="","",TRIM(INDEX(connections!$B:$B,ROW())))</f>
      </c>
      <c r="Y2363">
        <f>IF($W2363="","",IFERROR(MATCH($W2363,$A$2:$A$2000,0),""))</f>
      </c>
      <c r="Z2363">
        <f>IF($X2363="","",IFERROR(MATCH($X2363,$A$2:$A$2000,0),""))</f>
      </c>
      <c r="AA2363" t="str">
        <f>IF($Y2363="","",INDEX($P$2:$P$2000,$Y2363))</f>
      </c>
      <c r="AB2363" t="str">
        <f>IF($Z2363="","",INDEX($P$2:$P$2000,$Z2363))</f>
      </c>
      <c r="AC2363">
        <f>IF(AND($AA2363="Yes",$AB2363="Yes"),1,"")</f>
      </c>
      <c r="AD2363">
        <f>IF(OR($Y2363="",$Z2363=""),"",IF(INDEX($C$2:$C$2000,$Y2363)=INDEX($C$2:$C$2000,$Z2363),0,1))</f>
      </c>
      <c r="AE2363">
        <f>IF($AC2363&lt;&gt;1,"",IF(AND(INDEX($AG$2:$AG$2000,$Y2363)=1,INDEX($AG$2:$AG$2000,$Z2363)=1),1,""))</f>
      </c>
      <c r="BF2363">
        <f>IF($Z2363="","",INDEX($AO$2:$AO$2000,$Z2363))</f>
      </c>
      <c r="BG2363">
        <f>IF($Z2363="","",INDEX($AP$2:$AP$2000,$Z2363))</f>
      </c>
      <c r="BH2363">
        <f>IF($Z2363="","",INDEX($AQ$2:$AQ$2000,$Z2363))</f>
      </c>
      <c r="BI2363">
        <f>IF($Z2363="","",INDEX($AR$2:$AR$2000,$Z2363))</f>
      </c>
      <c r="BJ2363">
        <f>IF($Z2363="","",INDEX($AS$2:$AS$2000,$Z2363))</f>
      </c>
      <c r="BK2363">
        <f>IF($Z2363="","",INDEX($AT$2:$AT$2000,$Z2363))</f>
      </c>
      <c r="BL2363">
        <f>IF($Z2363="","",INDEX($AU$2:$AU$2000,$Z2363))</f>
      </c>
      <c r="BM2363">
        <f>IF($Z2363="","",INDEX($AV$2:$AV$2000,$Z2363))</f>
      </c>
      <c r="BN2363">
        <f>IF($Z2363="","",INDEX($AW$2:$AW$2000,$Z2363))</f>
      </c>
      <c r="BO2363">
        <f>IF($Z2363="","",INDEX($AX$2:$AX$2000,$Z2363))</f>
      </c>
      <c r="BP2363">
        <f>IF($Z2363="","",INDEX($AY$2:$AY$2000,$Z2363))</f>
      </c>
      <c r="BQ2363">
        <f>IF($Z2363="","",INDEX($AZ$2:$AZ$2000,$Z2363))</f>
      </c>
      <c r="BR2363">
        <f>IF($Z2363="","",INDEX($BA$2:$BA$2000,$Z2363))</f>
      </c>
      <c r="BS2363">
        <f>IF($Z2363="","",INDEX($BB$2:$BB$2000,$Z2363))</f>
      </c>
      <c r="BT2363">
        <f>IF($Z2363="","",INDEX($BC$2:$BC$2000,$Z2363))</f>
      </c>
      <c r="BY2363" t="str">
        <f>IF($Y2363="","",INDEX($AH$2:$AH$2000,$Y2363)&amp;"")</f>
      </c>
      <c r="BZ2363" t="str">
        <f>IF($Z2363="","",INDEX($AH$2:$AH$2000,$Z2363)&amp;"")</f>
      </c>
      <c r="CA2363">
        <f>IF($Y2363="","",INDEX($BV$2:$BV$2000,$Y2363))</f>
      </c>
      <c r="CB2363">
        <f>IF($Z2363="","",INDEX($BV$2:$BV$2000,$Z2363))</f>
      </c>
    </row>
    <row r="2364">
      <c r="T2364">
        <f>IF($Y2364="","",INDEX($B$2:$B$2000,$Y2364))</f>
      </c>
      <c r="U2364">
        <f>IF($Z2364="","",INDEX($B$2:$B$2000,$Z2364))</f>
      </c>
      <c r="V2364">
        <f>IF(OR($T2364="",$U2364=""),"",$U2364-$T2364)</f>
      </c>
      <c r="W2364" t="str">
        <f>IF(TRIM(INDEX(connections!$A:$A,ROW()))="","",TRIM(INDEX(connections!$A:$A,ROW())))</f>
      </c>
      <c r="X2364" t="str">
        <f>IF($W2364="","",TRIM(INDEX(connections!$B:$B,ROW())))</f>
      </c>
      <c r="Y2364">
        <f>IF($W2364="","",IFERROR(MATCH($W2364,$A$2:$A$2000,0),""))</f>
      </c>
      <c r="Z2364">
        <f>IF($X2364="","",IFERROR(MATCH($X2364,$A$2:$A$2000,0),""))</f>
      </c>
      <c r="AA2364" t="str">
        <f>IF($Y2364="","",INDEX($P$2:$P$2000,$Y2364))</f>
      </c>
      <c r="AB2364" t="str">
        <f>IF($Z2364="","",INDEX($P$2:$P$2000,$Z2364))</f>
      </c>
      <c r="AC2364">
        <f>IF(AND($AA2364="Yes",$AB2364="Yes"),1,"")</f>
      </c>
      <c r="AD2364">
        <f>IF(OR($Y2364="",$Z2364=""),"",IF(INDEX($C$2:$C$2000,$Y2364)=INDEX($C$2:$C$2000,$Z2364),0,1))</f>
      </c>
      <c r="AE2364">
        <f>IF($AC2364&lt;&gt;1,"",IF(AND(INDEX($AG$2:$AG$2000,$Y2364)=1,INDEX($AG$2:$AG$2000,$Z2364)=1),1,""))</f>
      </c>
      <c r="BF2364">
        <f>IF($Z2364="","",INDEX($AO$2:$AO$2000,$Z2364))</f>
      </c>
      <c r="BG2364">
        <f>IF($Z2364="","",INDEX($AP$2:$AP$2000,$Z2364))</f>
      </c>
      <c r="BH2364">
        <f>IF($Z2364="","",INDEX($AQ$2:$AQ$2000,$Z2364))</f>
      </c>
      <c r="BI2364">
        <f>IF($Z2364="","",INDEX($AR$2:$AR$2000,$Z2364))</f>
      </c>
      <c r="BJ2364">
        <f>IF($Z2364="","",INDEX($AS$2:$AS$2000,$Z2364))</f>
      </c>
      <c r="BK2364">
        <f>IF($Z2364="","",INDEX($AT$2:$AT$2000,$Z2364))</f>
      </c>
      <c r="BL2364">
        <f>IF($Z2364="","",INDEX($AU$2:$AU$2000,$Z2364))</f>
      </c>
      <c r="BM2364">
        <f>IF($Z2364="","",INDEX($AV$2:$AV$2000,$Z2364))</f>
      </c>
      <c r="BN2364">
        <f>IF($Z2364="","",INDEX($AW$2:$AW$2000,$Z2364))</f>
      </c>
      <c r="BO2364">
        <f>IF($Z2364="","",INDEX($AX$2:$AX$2000,$Z2364))</f>
      </c>
      <c r="BP2364">
        <f>IF($Z2364="","",INDEX($AY$2:$AY$2000,$Z2364))</f>
      </c>
      <c r="BQ2364">
        <f>IF($Z2364="","",INDEX($AZ$2:$AZ$2000,$Z2364))</f>
      </c>
      <c r="BR2364">
        <f>IF($Z2364="","",INDEX($BA$2:$BA$2000,$Z2364))</f>
      </c>
      <c r="BS2364">
        <f>IF($Z2364="","",INDEX($BB$2:$BB$2000,$Z2364))</f>
      </c>
      <c r="BT2364">
        <f>IF($Z2364="","",INDEX($BC$2:$BC$2000,$Z2364))</f>
      </c>
      <c r="BY2364" t="str">
        <f>IF($Y2364="","",INDEX($AH$2:$AH$2000,$Y2364)&amp;"")</f>
      </c>
      <c r="BZ2364" t="str">
        <f>IF($Z2364="","",INDEX($AH$2:$AH$2000,$Z2364)&amp;"")</f>
      </c>
      <c r="CA2364">
        <f>IF($Y2364="","",INDEX($BV$2:$BV$2000,$Y2364))</f>
      </c>
      <c r="CB2364">
        <f>IF($Z2364="","",INDEX($BV$2:$BV$2000,$Z2364))</f>
      </c>
    </row>
    <row r="2365">
      <c r="T2365">
        <f>IF($Y2365="","",INDEX($B$2:$B$2000,$Y2365))</f>
      </c>
      <c r="U2365">
        <f>IF($Z2365="","",INDEX($B$2:$B$2000,$Z2365))</f>
      </c>
      <c r="V2365">
        <f>IF(OR($T2365="",$U2365=""),"",$U2365-$T2365)</f>
      </c>
      <c r="W2365" t="str">
        <f>IF(TRIM(INDEX(connections!$A:$A,ROW()))="","",TRIM(INDEX(connections!$A:$A,ROW())))</f>
      </c>
      <c r="X2365" t="str">
        <f>IF($W2365="","",TRIM(INDEX(connections!$B:$B,ROW())))</f>
      </c>
      <c r="Y2365">
        <f>IF($W2365="","",IFERROR(MATCH($W2365,$A$2:$A$2000,0),""))</f>
      </c>
      <c r="Z2365">
        <f>IF($X2365="","",IFERROR(MATCH($X2365,$A$2:$A$2000,0),""))</f>
      </c>
      <c r="AA2365" t="str">
        <f>IF($Y2365="","",INDEX($P$2:$P$2000,$Y2365))</f>
      </c>
      <c r="AB2365" t="str">
        <f>IF($Z2365="","",INDEX($P$2:$P$2000,$Z2365))</f>
      </c>
      <c r="AC2365">
        <f>IF(AND($AA2365="Yes",$AB2365="Yes"),1,"")</f>
      </c>
      <c r="AD2365">
        <f>IF(OR($Y2365="",$Z2365=""),"",IF(INDEX($C$2:$C$2000,$Y2365)=INDEX($C$2:$C$2000,$Z2365),0,1))</f>
      </c>
      <c r="AE2365">
        <f>IF($AC2365&lt;&gt;1,"",IF(AND(INDEX($AG$2:$AG$2000,$Y2365)=1,INDEX($AG$2:$AG$2000,$Z2365)=1),1,""))</f>
      </c>
      <c r="BF2365">
        <f>IF($Z2365="","",INDEX($AO$2:$AO$2000,$Z2365))</f>
      </c>
      <c r="BG2365">
        <f>IF($Z2365="","",INDEX($AP$2:$AP$2000,$Z2365))</f>
      </c>
      <c r="BH2365">
        <f>IF($Z2365="","",INDEX($AQ$2:$AQ$2000,$Z2365))</f>
      </c>
      <c r="BI2365">
        <f>IF($Z2365="","",INDEX($AR$2:$AR$2000,$Z2365))</f>
      </c>
      <c r="BJ2365">
        <f>IF($Z2365="","",INDEX($AS$2:$AS$2000,$Z2365))</f>
      </c>
      <c r="BK2365">
        <f>IF($Z2365="","",INDEX($AT$2:$AT$2000,$Z2365))</f>
      </c>
      <c r="BL2365">
        <f>IF($Z2365="","",INDEX($AU$2:$AU$2000,$Z2365))</f>
      </c>
      <c r="BM2365">
        <f>IF($Z2365="","",INDEX($AV$2:$AV$2000,$Z2365))</f>
      </c>
      <c r="BN2365">
        <f>IF($Z2365="","",INDEX($AW$2:$AW$2000,$Z2365))</f>
      </c>
      <c r="BO2365">
        <f>IF($Z2365="","",INDEX($AX$2:$AX$2000,$Z2365))</f>
      </c>
      <c r="BP2365">
        <f>IF($Z2365="","",INDEX($AY$2:$AY$2000,$Z2365))</f>
      </c>
      <c r="BQ2365">
        <f>IF($Z2365="","",INDEX($AZ$2:$AZ$2000,$Z2365))</f>
      </c>
      <c r="BR2365">
        <f>IF($Z2365="","",INDEX($BA$2:$BA$2000,$Z2365))</f>
      </c>
      <c r="BS2365">
        <f>IF($Z2365="","",INDEX($BB$2:$BB$2000,$Z2365))</f>
      </c>
      <c r="BT2365">
        <f>IF($Z2365="","",INDEX($BC$2:$BC$2000,$Z2365))</f>
      </c>
      <c r="BY2365" t="str">
        <f>IF($Y2365="","",INDEX($AH$2:$AH$2000,$Y2365)&amp;"")</f>
      </c>
      <c r="BZ2365" t="str">
        <f>IF($Z2365="","",INDEX($AH$2:$AH$2000,$Z2365)&amp;"")</f>
      </c>
      <c r="CA2365">
        <f>IF($Y2365="","",INDEX($BV$2:$BV$2000,$Y2365))</f>
      </c>
      <c r="CB2365">
        <f>IF($Z2365="","",INDEX($BV$2:$BV$2000,$Z2365))</f>
      </c>
    </row>
    <row r="2366">
      <c r="T2366">
        <f>IF($Y2366="","",INDEX($B$2:$B$2000,$Y2366))</f>
      </c>
      <c r="U2366">
        <f>IF($Z2366="","",INDEX($B$2:$B$2000,$Z2366))</f>
      </c>
      <c r="V2366">
        <f>IF(OR($T2366="",$U2366=""),"",$U2366-$T2366)</f>
      </c>
      <c r="W2366" t="str">
        <f>IF(TRIM(INDEX(connections!$A:$A,ROW()))="","",TRIM(INDEX(connections!$A:$A,ROW())))</f>
      </c>
      <c r="X2366" t="str">
        <f>IF($W2366="","",TRIM(INDEX(connections!$B:$B,ROW())))</f>
      </c>
      <c r="Y2366">
        <f>IF($W2366="","",IFERROR(MATCH($W2366,$A$2:$A$2000,0),""))</f>
      </c>
      <c r="Z2366">
        <f>IF($X2366="","",IFERROR(MATCH($X2366,$A$2:$A$2000,0),""))</f>
      </c>
      <c r="AA2366" t="str">
        <f>IF($Y2366="","",INDEX($P$2:$P$2000,$Y2366))</f>
      </c>
      <c r="AB2366" t="str">
        <f>IF($Z2366="","",INDEX($P$2:$P$2000,$Z2366))</f>
      </c>
      <c r="AC2366">
        <f>IF(AND($AA2366="Yes",$AB2366="Yes"),1,"")</f>
      </c>
      <c r="AD2366">
        <f>IF(OR($Y2366="",$Z2366=""),"",IF(INDEX($C$2:$C$2000,$Y2366)=INDEX($C$2:$C$2000,$Z2366),0,1))</f>
      </c>
      <c r="AE2366">
        <f>IF($AC2366&lt;&gt;1,"",IF(AND(INDEX($AG$2:$AG$2000,$Y2366)=1,INDEX($AG$2:$AG$2000,$Z2366)=1),1,""))</f>
      </c>
      <c r="BF2366">
        <f>IF($Z2366="","",INDEX($AO$2:$AO$2000,$Z2366))</f>
      </c>
      <c r="BG2366">
        <f>IF($Z2366="","",INDEX($AP$2:$AP$2000,$Z2366))</f>
      </c>
      <c r="BH2366">
        <f>IF($Z2366="","",INDEX($AQ$2:$AQ$2000,$Z2366))</f>
      </c>
      <c r="BI2366">
        <f>IF($Z2366="","",INDEX($AR$2:$AR$2000,$Z2366))</f>
      </c>
      <c r="BJ2366">
        <f>IF($Z2366="","",INDEX($AS$2:$AS$2000,$Z2366))</f>
      </c>
      <c r="BK2366">
        <f>IF($Z2366="","",INDEX($AT$2:$AT$2000,$Z2366))</f>
      </c>
      <c r="BL2366">
        <f>IF($Z2366="","",INDEX($AU$2:$AU$2000,$Z2366))</f>
      </c>
      <c r="BM2366">
        <f>IF($Z2366="","",INDEX($AV$2:$AV$2000,$Z2366))</f>
      </c>
      <c r="BN2366">
        <f>IF($Z2366="","",INDEX($AW$2:$AW$2000,$Z2366))</f>
      </c>
      <c r="BO2366">
        <f>IF($Z2366="","",INDEX($AX$2:$AX$2000,$Z2366))</f>
      </c>
      <c r="BP2366">
        <f>IF($Z2366="","",INDEX($AY$2:$AY$2000,$Z2366))</f>
      </c>
      <c r="BQ2366">
        <f>IF($Z2366="","",INDEX($AZ$2:$AZ$2000,$Z2366))</f>
      </c>
      <c r="BR2366">
        <f>IF($Z2366="","",INDEX($BA$2:$BA$2000,$Z2366))</f>
      </c>
      <c r="BS2366">
        <f>IF($Z2366="","",INDEX($BB$2:$BB$2000,$Z2366))</f>
      </c>
      <c r="BT2366">
        <f>IF($Z2366="","",INDEX($BC$2:$BC$2000,$Z2366))</f>
      </c>
      <c r="BY2366" t="str">
        <f>IF($Y2366="","",INDEX($AH$2:$AH$2000,$Y2366)&amp;"")</f>
      </c>
      <c r="BZ2366" t="str">
        <f>IF($Z2366="","",INDEX($AH$2:$AH$2000,$Z2366)&amp;"")</f>
      </c>
      <c r="CA2366">
        <f>IF($Y2366="","",INDEX($BV$2:$BV$2000,$Y2366))</f>
      </c>
      <c r="CB2366">
        <f>IF($Z2366="","",INDEX($BV$2:$BV$2000,$Z2366))</f>
      </c>
    </row>
    <row r="2367">
      <c r="T2367">
        <f>IF($Y2367="","",INDEX($B$2:$B$2000,$Y2367))</f>
      </c>
      <c r="U2367">
        <f>IF($Z2367="","",INDEX($B$2:$B$2000,$Z2367))</f>
      </c>
      <c r="V2367">
        <f>IF(OR($T2367="",$U2367=""),"",$U2367-$T2367)</f>
      </c>
      <c r="W2367" t="str">
        <f>IF(TRIM(INDEX(connections!$A:$A,ROW()))="","",TRIM(INDEX(connections!$A:$A,ROW())))</f>
      </c>
      <c r="X2367" t="str">
        <f>IF($W2367="","",TRIM(INDEX(connections!$B:$B,ROW())))</f>
      </c>
      <c r="Y2367">
        <f>IF($W2367="","",IFERROR(MATCH($W2367,$A$2:$A$2000,0),""))</f>
      </c>
      <c r="Z2367">
        <f>IF($X2367="","",IFERROR(MATCH($X2367,$A$2:$A$2000,0),""))</f>
      </c>
      <c r="AA2367" t="str">
        <f>IF($Y2367="","",INDEX($P$2:$P$2000,$Y2367))</f>
      </c>
      <c r="AB2367" t="str">
        <f>IF($Z2367="","",INDEX($P$2:$P$2000,$Z2367))</f>
      </c>
      <c r="AC2367">
        <f>IF(AND($AA2367="Yes",$AB2367="Yes"),1,"")</f>
      </c>
      <c r="AD2367">
        <f>IF(OR($Y2367="",$Z2367=""),"",IF(INDEX($C$2:$C$2000,$Y2367)=INDEX($C$2:$C$2000,$Z2367),0,1))</f>
      </c>
      <c r="AE2367">
        <f>IF($AC2367&lt;&gt;1,"",IF(AND(INDEX($AG$2:$AG$2000,$Y2367)=1,INDEX($AG$2:$AG$2000,$Z2367)=1),1,""))</f>
      </c>
      <c r="BF2367">
        <f>IF($Z2367="","",INDEX($AO$2:$AO$2000,$Z2367))</f>
      </c>
      <c r="BG2367">
        <f>IF($Z2367="","",INDEX($AP$2:$AP$2000,$Z2367))</f>
      </c>
      <c r="BH2367">
        <f>IF($Z2367="","",INDEX($AQ$2:$AQ$2000,$Z2367))</f>
      </c>
      <c r="BI2367">
        <f>IF($Z2367="","",INDEX($AR$2:$AR$2000,$Z2367))</f>
      </c>
      <c r="BJ2367">
        <f>IF($Z2367="","",INDEX($AS$2:$AS$2000,$Z2367))</f>
      </c>
      <c r="BK2367">
        <f>IF($Z2367="","",INDEX($AT$2:$AT$2000,$Z2367))</f>
      </c>
      <c r="BL2367">
        <f>IF($Z2367="","",INDEX($AU$2:$AU$2000,$Z2367))</f>
      </c>
      <c r="BM2367">
        <f>IF($Z2367="","",INDEX($AV$2:$AV$2000,$Z2367))</f>
      </c>
      <c r="BN2367">
        <f>IF($Z2367="","",INDEX($AW$2:$AW$2000,$Z2367))</f>
      </c>
      <c r="BO2367">
        <f>IF($Z2367="","",INDEX($AX$2:$AX$2000,$Z2367))</f>
      </c>
      <c r="BP2367">
        <f>IF($Z2367="","",INDEX($AY$2:$AY$2000,$Z2367))</f>
      </c>
      <c r="BQ2367">
        <f>IF($Z2367="","",INDEX($AZ$2:$AZ$2000,$Z2367))</f>
      </c>
      <c r="BR2367">
        <f>IF($Z2367="","",INDEX($BA$2:$BA$2000,$Z2367))</f>
      </c>
      <c r="BS2367">
        <f>IF($Z2367="","",INDEX($BB$2:$BB$2000,$Z2367))</f>
      </c>
      <c r="BT2367">
        <f>IF($Z2367="","",INDEX($BC$2:$BC$2000,$Z2367))</f>
      </c>
      <c r="BY2367" t="str">
        <f>IF($Y2367="","",INDEX($AH$2:$AH$2000,$Y2367)&amp;"")</f>
      </c>
      <c r="BZ2367" t="str">
        <f>IF($Z2367="","",INDEX($AH$2:$AH$2000,$Z2367)&amp;"")</f>
      </c>
      <c r="CA2367">
        <f>IF($Y2367="","",INDEX($BV$2:$BV$2000,$Y2367))</f>
      </c>
      <c r="CB2367">
        <f>IF($Z2367="","",INDEX($BV$2:$BV$2000,$Z2367))</f>
      </c>
    </row>
    <row r="2368">
      <c r="T2368">
        <f>IF($Y2368="","",INDEX($B$2:$B$2000,$Y2368))</f>
      </c>
      <c r="U2368">
        <f>IF($Z2368="","",INDEX($B$2:$B$2000,$Z2368))</f>
      </c>
      <c r="V2368">
        <f>IF(OR($T2368="",$U2368=""),"",$U2368-$T2368)</f>
      </c>
      <c r="W2368" t="str">
        <f>IF(TRIM(INDEX(connections!$A:$A,ROW()))="","",TRIM(INDEX(connections!$A:$A,ROW())))</f>
      </c>
      <c r="X2368" t="str">
        <f>IF($W2368="","",TRIM(INDEX(connections!$B:$B,ROW())))</f>
      </c>
      <c r="Y2368">
        <f>IF($W2368="","",IFERROR(MATCH($W2368,$A$2:$A$2000,0),""))</f>
      </c>
      <c r="Z2368">
        <f>IF($X2368="","",IFERROR(MATCH($X2368,$A$2:$A$2000,0),""))</f>
      </c>
      <c r="AA2368" t="str">
        <f>IF($Y2368="","",INDEX($P$2:$P$2000,$Y2368))</f>
      </c>
      <c r="AB2368" t="str">
        <f>IF($Z2368="","",INDEX($P$2:$P$2000,$Z2368))</f>
      </c>
      <c r="AC2368">
        <f>IF(AND($AA2368="Yes",$AB2368="Yes"),1,"")</f>
      </c>
      <c r="AD2368">
        <f>IF(OR($Y2368="",$Z2368=""),"",IF(INDEX($C$2:$C$2000,$Y2368)=INDEX($C$2:$C$2000,$Z2368),0,1))</f>
      </c>
      <c r="AE2368">
        <f>IF($AC2368&lt;&gt;1,"",IF(AND(INDEX($AG$2:$AG$2000,$Y2368)=1,INDEX($AG$2:$AG$2000,$Z2368)=1),1,""))</f>
      </c>
      <c r="BF2368">
        <f>IF($Z2368="","",INDEX($AO$2:$AO$2000,$Z2368))</f>
      </c>
      <c r="BG2368">
        <f>IF($Z2368="","",INDEX($AP$2:$AP$2000,$Z2368))</f>
      </c>
      <c r="BH2368">
        <f>IF($Z2368="","",INDEX($AQ$2:$AQ$2000,$Z2368))</f>
      </c>
      <c r="BI2368">
        <f>IF($Z2368="","",INDEX($AR$2:$AR$2000,$Z2368))</f>
      </c>
      <c r="BJ2368">
        <f>IF($Z2368="","",INDEX($AS$2:$AS$2000,$Z2368))</f>
      </c>
      <c r="BK2368">
        <f>IF($Z2368="","",INDEX($AT$2:$AT$2000,$Z2368))</f>
      </c>
      <c r="BL2368">
        <f>IF($Z2368="","",INDEX($AU$2:$AU$2000,$Z2368))</f>
      </c>
      <c r="BM2368">
        <f>IF($Z2368="","",INDEX($AV$2:$AV$2000,$Z2368))</f>
      </c>
      <c r="BN2368">
        <f>IF($Z2368="","",INDEX($AW$2:$AW$2000,$Z2368))</f>
      </c>
      <c r="BO2368">
        <f>IF($Z2368="","",INDEX($AX$2:$AX$2000,$Z2368))</f>
      </c>
      <c r="BP2368">
        <f>IF($Z2368="","",INDEX($AY$2:$AY$2000,$Z2368))</f>
      </c>
      <c r="BQ2368">
        <f>IF($Z2368="","",INDEX($AZ$2:$AZ$2000,$Z2368))</f>
      </c>
      <c r="BR2368">
        <f>IF($Z2368="","",INDEX($BA$2:$BA$2000,$Z2368))</f>
      </c>
      <c r="BS2368">
        <f>IF($Z2368="","",INDEX($BB$2:$BB$2000,$Z2368))</f>
      </c>
      <c r="BT2368">
        <f>IF($Z2368="","",INDEX($BC$2:$BC$2000,$Z2368))</f>
      </c>
      <c r="BY2368" t="str">
        <f>IF($Y2368="","",INDEX($AH$2:$AH$2000,$Y2368)&amp;"")</f>
      </c>
      <c r="BZ2368" t="str">
        <f>IF($Z2368="","",INDEX($AH$2:$AH$2000,$Z2368)&amp;"")</f>
      </c>
      <c r="CA2368">
        <f>IF($Y2368="","",INDEX($BV$2:$BV$2000,$Y2368))</f>
      </c>
      <c r="CB2368">
        <f>IF($Z2368="","",INDEX($BV$2:$BV$2000,$Z2368))</f>
      </c>
    </row>
    <row r="2369">
      <c r="T2369">
        <f>IF($Y2369="","",INDEX($B$2:$B$2000,$Y2369))</f>
      </c>
      <c r="U2369">
        <f>IF($Z2369="","",INDEX($B$2:$B$2000,$Z2369))</f>
      </c>
      <c r="V2369">
        <f>IF(OR($T2369="",$U2369=""),"",$U2369-$T2369)</f>
      </c>
      <c r="W2369" t="str">
        <f>IF(TRIM(INDEX(connections!$A:$A,ROW()))="","",TRIM(INDEX(connections!$A:$A,ROW())))</f>
      </c>
      <c r="X2369" t="str">
        <f>IF($W2369="","",TRIM(INDEX(connections!$B:$B,ROW())))</f>
      </c>
      <c r="Y2369">
        <f>IF($W2369="","",IFERROR(MATCH($W2369,$A$2:$A$2000,0),""))</f>
      </c>
      <c r="Z2369">
        <f>IF($X2369="","",IFERROR(MATCH($X2369,$A$2:$A$2000,0),""))</f>
      </c>
      <c r="AA2369" t="str">
        <f>IF($Y2369="","",INDEX($P$2:$P$2000,$Y2369))</f>
      </c>
      <c r="AB2369" t="str">
        <f>IF($Z2369="","",INDEX($P$2:$P$2000,$Z2369))</f>
      </c>
      <c r="AC2369">
        <f>IF(AND($AA2369="Yes",$AB2369="Yes"),1,"")</f>
      </c>
      <c r="AD2369">
        <f>IF(OR($Y2369="",$Z2369=""),"",IF(INDEX($C$2:$C$2000,$Y2369)=INDEX($C$2:$C$2000,$Z2369),0,1))</f>
      </c>
      <c r="AE2369">
        <f>IF($AC2369&lt;&gt;1,"",IF(AND(INDEX($AG$2:$AG$2000,$Y2369)=1,INDEX($AG$2:$AG$2000,$Z2369)=1),1,""))</f>
      </c>
      <c r="BF2369">
        <f>IF($Z2369="","",INDEX($AO$2:$AO$2000,$Z2369))</f>
      </c>
      <c r="BG2369">
        <f>IF($Z2369="","",INDEX($AP$2:$AP$2000,$Z2369))</f>
      </c>
      <c r="BH2369">
        <f>IF($Z2369="","",INDEX($AQ$2:$AQ$2000,$Z2369))</f>
      </c>
      <c r="BI2369">
        <f>IF($Z2369="","",INDEX($AR$2:$AR$2000,$Z2369))</f>
      </c>
      <c r="BJ2369">
        <f>IF($Z2369="","",INDEX($AS$2:$AS$2000,$Z2369))</f>
      </c>
      <c r="BK2369">
        <f>IF($Z2369="","",INDEX($AT$2:$AT$2000,$Z2369))</f>
      </c>
      <c r="BL2369">
        <f>IF($Z2369="","",INDEX($AU$2:$AU$2000,$Z2369))</f>
      </c>
      <c r="BM2369">
        <f>IF($Z2369="","",INDEX($AV$2:$AV$2000,$Z2369))</f>
      </c>
      <c r="BN2369">
        <f>IF($Z2369="","",INDEX($AW$2:$AW$2000,$Z2369))</f>
      </c>
      <c r="BO2369">
        <f>IF($Z2369="","",INDEX($AX$2:$AX$2000,$Z2369))</f>
      </c>
      <c r="BP2369">
        <f>IF($Z2369="","",INDEX($AY$2:$AY$2000,$Z2369))</f>
      </c>
      <c r="BQ2369">
        <f>IF($Z2369="","",INDEX($AZ$2:$AZ$2000,$Z2369))</f>
      </c>
      <c r="BR2369">
        <f>IF($Z2369="","",INDEX($BA$2:$BA$2000,$Z2369))</f>
      </c>
      <c r="BS2369">
        <f>IF($Z2369="","",INDEX($BB$2:$BB$2000,$Z2369))</f>
      </c>
      <c r="BT2369">
        <f>IF($Z2369="","",INDEX($BC$2:$BC$2000,$Z2369))</f>
      </c>
      <c r="BY2369" t="str">
        <f>IF($Y2369="","",INDEX($AH$2:$AH$2000,$Y2369)&amp;"")</f>
      </c>
      <c r="BZ2369" t="str">
        <f>IF($Z2369="","",INDEX($AH$2:$AH$2000,$Z2369)&amp;"")</f>
      </c>
      <c r="CA2369">
        <f>IF($Y2369="","",INDEX($BV$2:$BV$2000,$Y2369))</f>
      </c>
      <c r="CB2369">
        <f>IF($Z2369="","",INDEX($BV$2:$BV$2000,$Z2369))</f>
      </c>
    </row>
    <row r="2370">
      <c r="T2370">
        <f>IF($Y2370="","",INDEX($B$2:$B$2000,$Y2370))</f>
      </c>
      <c r="U2370">
        <f>IF($Z2370="","",INDEX($B$2:$B$2000,$Z2370))</f>
      </c>
      <c r="V2370">
        <f>IF(OR($T2370="",$U2370=""),"",$U2370-$T2370)</f>
      </c>
      <c r="W2370" t="str">
        <f>IF(TRIM(INDEX(connections!$A:$A,ROW()))="","",TRIM(INDEX(connections!$A:$A,ROW())))</f>
      </c>
      <c r="X2370" t="str">
        <f>IF($W2370="","",TRIM(INDEX(connections!$B:$B,ROW())))</f>
      </c>
      <c r="Y2370">
        <f>IF($W2370="","",IFERROR(MATCH($W2370,$A$2:$A$2000,0),""))</f>
      </c>
      <c r="Z2370">
        <f>IF($X2370="","",IFERROR(MATCH($X2370,$A$2:$A$2000,0),""))</f>
      </c>
      <c r="AA2370" t="str">
        <f>IF($Y2370="","",INDEX($P$2:$P$2000,$Y2370))</f>
      </c>
      <c r="AB2370" t="str">
        <f>IF($Z2370="","",INDEX($P$2:$P$2000,$Z2370))</f>
      </c>
      <c r="AC2370">
        <f>IF(AND($AA2370="Yes",$AB2370="Yes"),1,"")</f>
      </c>
      <c r="AD2370">
        <f>IF(OR($Y2370="",$Z2370=""),"",IF(INDEX($C$2:$C$2000,$Y2370)=INDEX($C$2:$C$2000,$Z2370),0,1))</f>
      </c>
      <c r="AE2370">
        <f>IF($AC2370&lt;&gt;1,"",IF(AND(INDEX($AG$2:$AG$2000,$Y2370)=1,INDEX($AG$2:$AG$2000,$Z2370)=1),1,""))</f>
      </c>
      <c r="BF2370">
        <f>IF($Z2370="","",INDEX($AO$2:$AO$2000,$Z2370))</f>
      </c>
      <c r="BG2370">
        <f>IF($Z2370="","",INDEX($AP$2:$AP$2000,$Z2370))</f>
      </c>
      <c r="BH2370">
        <f>IF($Z2370="","",INDEX($AQ$2:$AQ$2000,$Z2370))</f>
      </c>
      <c r="BI2370">
        <f>IF($Z2370="","",INDEX($AR$2:$AR$2000,$Z2370))</f>
      </c>
      <c r="BJ2370">
        <f>IF($Z2370="","",INDEX($AS$2:$AS$2000,$Z2370))</f>
      </c>
      <c r="BK2370">
        <f>IF($Z2370="","",INDEX($AT$2:$AT$2000,$Z2370))</f>
      </c>
      <c r="BL2370">
        <f>IF($Z2370="","",INDEX($AU$2:$AU$2000,$Z2370))</f>
      </c>
      <c r="BM2370">
        <f>IF($Z2370="","",INDEX($AV$2:$AV$2000,$Z2370))</f>
      </c>
      <c r="BN2370">
        <f>IF($Z2370="","",INDEX($AW$2:$AW$2000,$Z2370))</f>
      </c>
      <c r="BO2370">
        <f>IF($Z2370="","",INDEX($AX$2:$AX$2000,$Z2370))</f>
      </c>
      <c r="BP2370">
        <f>IF($Z2370="","",INDEX($AY$2:$AY$2000,$Z2370))</f>
      </c>
      <c r="BQ2370">
        <f>IF($Z2370="","",INDEX($AZ$2:$AZ$2000,$Z2370))</f>
      </c>
      <c r="BR2370">
        <f>IF($Z2370="","",INDEX($BA$2:$BA$2000,$Z2370))</f>
      </c>
      <c r="BS2370">
        <f>IF($Z2370="","",INDEX($BB$2:$BB$2000,$Z2370))</f>
      </c>
      <c r="BT2370">
        <f>IF($Z2370="","",INDEX($BC$2:$BC$2000,$Z2370))</f>
      </c>
      <c r="BY2370" t="str">
        <f>IF($Y2370="","",INDEX($AH$2:$AH$2000,$Y2370)&amp;"")</f>
      </c>
      <c r="BZ2370" t="str">
        <f>IF($Z2370="","",INDEX($AH$2:$AH$2000,$Z2370)&amp;"")</f>
      </c>
      <c r="CA2370">
        <f>IF($Y2370="","",INDEX($BV$2:$BV$2000,$Y2370))</f>
      </c>
      <c r="CB2370">
        <f>IF($Z2370="","",INDEX($BV$2:$BV$2000,$Z2370))</f>
      </c>
    </row>
    <row r="2371">
      <c r="T2371">
        <f>IF($Y2371="","",INDEX($B$2:$B$2000,$Y2371))</f>
      </c>
      <c r="U2371">
        <f>IF($Z2371="","",INDEX($B$2:$B$2000,$Z2371))</f>
      </c>
      <c r="V2371">
        <f>IF(OR($T2371="",$U2371=""),"",$U2371-$T2371)</f>
      </c>
      <c r="W2371" t="str">
        <f>IF(TRIM(INDEX(connections!$A:$A,ROW()))="","",TRIM(INDEX(connections!$A:$A,ROW())))</f>
      </c>
      <c r="X2371" t="str">
        <f>IF($W2371="","",TRIM(INDEX(connections!$B:$B,ROW())))</f>
      </c>
      <c r="Y2371">
        <f>IF($W2371="","",IFERROR(MATCH($W2371,$A$2:$A$2000,0),""))</f>
      </c>
      <c r="Z2371">
        <f>IF($X2371="","",IFERROR(MATCH($X2371,$A$2:$A$2000,0),""))</f>
      </c>
      <c r="AA2371" t="str">
        <f>IF($Y2371="","",INDEX($P$2:$P$2000,$Y2371))</f>
      </c>
      <c r="AB2371" t="str">
        <f>IF($Z2371="","",INDEX($P$2:$P$2000,$Z2371))</f>
      </c>
      <c r="AC2371">
        <f>IF(AND($AA2371="Yes",$AB2371="Yes"),1,"")</f>
      </c>
      <c r="AD2371">
        <f>IF(OR($Y2371="",$Z2371=""),"",IF(INDEX($C$2:$C$2000,$Y2371)=INDEX($C$2:$C$2000,$Z2371),0,1))</f>
      </c>
      <c r="AE2371">
        <f>IF($AC2371&lt;&gt;1,"",IF(AND(INDEX($AG$2:$AG$2000,$Y2371)=1,INDEX($AG$2:$AG$2000,$Z2371)=1),1,""))</f>
      </c>
      <c r="BF2371">
        <f>IF($Z2371="","",INDEX($AO$2:$AO$2000,$Z2371))</f>
      </c>
      <c r="BG2371">
        <f>IF($Z2371="","",INDEX($AP$2:$AP$2000,$Z2371))</f>
      </c>
      <c r="BH2371">
        <f>IF($Z2371="","",INDEX($AQ$2:$AQ$2000,$Z2371))</f>
      </c>
      <c r="BI2371">
        <f>IF($Z2371="","",INDEX($AR$2:$AR$2000,$Z2371))</f>
      </c>
      <c r="BJ2371">
        <f>IF($Z2371="","",INDEX($AS$2:$AS$2000,$Z2371))</f>
      </c>
      <c r="BK2371">
        <f>IF($Z2371="","",INDEX($AT$2:$AT$2000,$Z2371))</f>
      </c>
      <c r="BL2371">
        <f>IF($Z2371="","",INDEX($AU$2:$AU$2000,$Z2371))</f>
      </c>
      <c r="BM2371">
        <f>IF($Z2371="","",INDEX($AV$2:$AV$2000,$Z2371))</f>
      </c>
      <c r="BN2371">
        <f>IF($Z2371="","",INDEX($AW$2:$AW$2000,$Z2371))</f>
      </c>
      <c r="BO2371">
        <f>IF($Z2371="","",INDEX($AX$2:$AX$2000,$Z2371))</f>
      </c>
      <c r="BP2371">
        <f>IF($Z2371="","",INDEX($AY$2:$AY$2000,$Z2371))</f>
      </c>
      <c r="BQ2371">
        <f>IF($Z2371="","",INDEX($AZ$2:$AZ$2000,$Z2371))</f>
      </c>
      <c r="BR2371">
        <f>IF($Z2371="","",INDEX($BA$2:$BA$2000,$Z2371))</f>
      </c>
      <c r="BS2371">
        <f>IF($Z2371="","",INDEX($BB$2:$BB$2000,$Z2371))</f>
      </c>
      <c r="BT2371">
        <f>IF($Z2371="","",INDEX($BC$2:$BC$2000,$Z2371))</f>
      </c>
      <c r="BY2371" t="str">
        <f>IF($Y2371="","",INDEX($AH$2:$AH$2000,$Y2371)&amp;"")</f>
      </c>
      <c r="BZ2371" t="str">
        <f>IF($Z2371="","",INDEX($AH$2:$AH$2000,$Z2371)&amp;"")</f>
      </c>
      <c r="CA2371">
        <f>IF($Y2371="","",INDEX($BV$2:$BV$2000,$Y2371))</f>
      </c>
      <c r="CB2371">
        <f>IF($Z2371="","",INDEX($BV$2:$BV$2000,$Z2371))</f>
      </c>
    </row>
    <row r="2372">
      <c r="T2372">
        <f>IF($Y2372="","",INDEX($B$2:$B$2000,$Y2372))</f>
      </c>
      <c r="U2372">
        <f>IF($Z2372="","",INDEX($B$2:$B$2000,$Z2372))</f>
      </c>
      <c r="V2372">
        <f>IF(OR($T2372="",$U2372=""),"",$U2372-$T2372)</f>
      </c>
      <c r="W2372" t="str">
        <f>IF(TRIM(INDEX(connections!$A:$A,ROW()))="","",TRIM(INDEX(connections!$A:$A,ROW())))</f>
      </c>
      <c r="X2372" t="str">
        <f>IF($W2372="","",TRIM(INDEX(connections!$B:$B,ROW())))</f>
      </c>
      <c r="Y2372">
        <f>IF($W2372="","",IFERROR(MATCH($W2372,$A$2:$A$2000,0),""))</f>
      </c>
      <c r="Z2372">
        <f>IF($X2372="","",IFERROR(MATCH($X2372,$A$2:$A$2000,0),""))</f>
      </c>
      <c r="AA2372" t="str">
        <f>IF($Y2372="","",INDEX($P$2:$P$2000,$Y2372))</f>
      </c>
      <c r="AB2372" t="str">
        <f>IF($Z2372="","",INDEX($P$2:$P$2000,$Z2372))</f>
      </c>
      <c r="AC2372">
        <f>IF(AND($AA2372="Yes",$AB2372="Yes"),1,"")</f>
      </c>
      <c r="AD2372">
        <f>IF(OR($Y2372="",$Z2372=""),"",IF(INDEX($C$2:$C$2000,$Y2372)=INDEX($C$2:$C$2000,$Z2372),0,1))</f>
      </c>
      <c r="AE2372">
        <f>IF($AC2372&lt;&gt;1,"",IF(AND(INDEX($AG$2:$AG$2000,$Y2372)=1,INDEX($AG$2:$AG$2000,$Z2372)=1),1,""))</f>
      </c>
      <c r="BF2372">
        <f>IF($Z2372="","",INDEX($AO$2:$AO$2000,$Z2372))</f>
      </c>
      <c r="BG2372">
        <f>IF($Z2372="","",INDEX($AP$2:$AP$2000,$Z2372))</f>
      </c>
      <c r="BH2372">
        <f>IF($Z2372="","",INDEX($AQ$2:$AQ$2000,$Z2372))</f>
      </c>
      <c r="BI2372">
        <f>IF($Z2372="","",INDEX($AR$2:$AR$2000,$Z2372))</f>
      </c>
      <c r="BJ2372">
        <f>IF($Z2372="","",INDEX($AS$2:$AS$2000,$Z2372))</f>
      </c>
      <c r="BK2372">
        <f>IF($Z2372="","",INDEX($AT$2:$AT$2000,$Z2372))</f>
      </c>
      <c r="BL2372">
        <f>IF($Z2372="","",INDEX($AU$2:$AU$2000,$Z2372))</f>
      </c>
      <c r="BM2372">
        <f>IF($Z2372="","",INDEX($AV$2:$AV$2000,$Z2372))</f>
      </c>
      <c r="BN2372">
        <f>IF($Z2372="","",INDEX($AW$2:$AW$2000,$Z2372))</f>
      </c>
      <c r="BO2372">
        <f>IF($Z2372="","",INDEX($AX$2:$AX$2000,$Z2372))</f>
      </c>
      <c r="BP2372">
        <f>IF($Z2372="","",INDEX($AY$2:$AY$2000,$Z2372))</f>
      </c>
      <c r="BQ2372">
        <f>IF($Z2372="","",INDEX($AZ$2:$AZ$2000,$Z2372))</f>
      </c>
      <c r="BR2372">
        <f>IF($Z2372="","",INDEX($BA$2:$BA$2000,$Z2372))</f>
      </c>
      <c r="BS2372">
        <f>IF($Z2372="","",INDEX($BB$2:$BB$2000,$Z2372))</f>
      </c>
      <c r="BT2372">
        <f>IF($Z2372="","",INDEX($BC$2:$BC$2000,$Z2372))</f>
      </c>
      <c r="BY2372" t="str">
        <f>IF($Y2372="","",INDEX($AH$2:$AH$2000,$Y2372)&amp;"")</f>
      </c>
      <c r="BZ2372" t="str">
        <f>IF($Z2372="","",INDEX($AH$2:$AH$2000,$Z2372)&amp;"")</f>
      </c>
      <c r="CA2372">
        <f>IF($Y2372="","",INDEX($BV$2:$BV$2000,$Y2372))</f>
      </c>
      <c r="CB2372">
        <f>IF($Z2372="","",INDEX($BV$2:$BV$2000,$Z2372))</f>
      </c>
    </row>
    <row r="2373">
      <c r="T2373">
        <f>IF($Y2373="","",INDEX($B$2:$B$2000,$Y2373))</f>
      </c>
      <c r="U2373">
        <f>IF($Z2373="","",INDEX($B$2:$B$2000,$Z2373))</f>
      </c>
      <c r="V2373">
        <f>IF(OR($T2373="",$U2373=""),"",$U2373-$T2373)</f>
      </c>
      <c r="W2373" t="str">
        <f>IF(TRIM(INDEX(connections!$A:$A,ROW()))="","",TRIM(INDEX(connections!$A:$A,ROW())))</f>
      </c>
      <c r="X2373" t="str">
        <f>IF($W2373="","",TRIM(INDEX(connections!$B:$B,ROW())))</f>
      </c>
      <c r="Y2373">
        <f>IF($W2373="","",IFERROR(MATCH($W2373,$A$2:$A$2000,0),""))</f>
      </c>
      <c r="Z2373">
        <f>IF($X2373="","",IFERROR(MATCH($X2373,$A$2:$A$2000,0),""))</f>
      </c>
      <c r="AA2373" t="str">
        <f>IF($Y2373="","",INDEX($P$2:$P$2000,$Y2373))</f>
      </c>
      <c r="AB2373" t="str">
        <f>IF($Z2373="","",INDEX($P$2:$P$2000,$Z2373))</f>
      </c>
      <c r="AC2373">
        <f>IF(AND($AA2373="Yes",$AB2373="Yes"),1,"")</f>
      </c>
      <c r="AD2373">
        <f>IF(OR($Y2373="",$Z2373=""),"",IF(INDEX($C$2:$C$2000,$Y2373)=INDEX($C$2:$C$2000,$Z2373),0,1))</f>
      </c>
      <c r="AE2373">
        <f>IF($AC2373&lt;&gt;1,"",IF(AND(INDEX($AG$2:$AG$2000,$Y2373)=1,INDEX($AG$2:$AG$2000,$Z2373)=1),1,""))</f>
      </c>
      <c r="BF2373">
        <f>IF($Z2373="","",INDEX($AO$2:$AO$2000,$Z2373))</f>
      </c>
      <c r="BG2373">
        <f>IF($Z2373="","",INDEX($AP$2:$AP$2000,$Z2373))</f>
      </c>
      <c r="BH2373">
        <f>IF($Z2373="","",INDEX($AQ$2:$AQ$2000,$Z2373))</f>
      </c>
      <c r="BI2373">
        <f>IF($Z2373="","",INDEX($AR$2:$AR$2000,$Z2373))</f>
      </c>
      <c r="BJ2373">
        <f>IF($Z2373="","",INDEX($AS$2:$AS$2000,$Z2373))</f>
      </c>
      <c r="BK2373">
        <f>IF($Z2373="","",INDEX($AT$2:$AT$2000,$Z2373))</f>
      </c>
      <c r="BL2373">
        <f>IF($Z2373="","",INDEX($AU$2:$AU$2000,$Z2373))</f>
      </c>
      <c r="BM2373">
        <f>IF($Z2373="","",INDEX($AV$2:$AV$2000,$Z2373))</f>
      </c>
      <c r="BN2373">
        <f>IF($Z2373="","",INDEX($AW$2:$AW$2000,$Z2373))</f>
      </c>
      <c r="BO2373">
        <f>IF($Z2373="","",INDEX($AX$2:$AX$2000,$Z2373))</f>
      </c>
      <c r="BP2373">
        <f>IF($Z2373="","",INDEX($AY$2:$AY$2000,$Z2373))</f>
      </c>
      <c r="BQ2373">
        <f>IF($Z2373="","",INDEX($AZ$2:$AZ$2000,$Z2373))</f>
      </c>
      <c r="BR2373">
        <f>IF($Z2373="","",INDEX($BA$2:$BA$2000,$Z2373))</f>
      </c>
      <c r="BS2373">
        <f>IF($Z2373="","",INDEX($BB$2:$BB$2000,$Z2373))</f>
      </c>
      <c r="BT2373">
        <f>IF($Z2373="","",INDEX($BC$2:$BC$2000,$Z2373))</f>
      </c>
      <c r="BY2373" t="str">
        <f>IF($Y2373="","",INDEX($AH$2:$AH$2000,$Y2373)&amp;"")</f>
      </c>
      <c r="BZ2373" t="str">
        <f>IF($Z2373="","",INDEX($AH$2:$AH$2000,$Z2373)&amp;"")</f>
      </c>
      <c r="CA2373">
        <f>IF($Y2373="","",INDEX($BV$2:$BV$2000,$Y2373))</f>
      </c>
      <c r="CB2373">
        <f>IF($Z2373="","",INDEX($BV$2:$BV$2000,$Z2373))</f>
      </c>
    </row>
    <row r="2374">
      <c r="T2374">
        <f>IF($Y2374="","",INDEX($B$2:$B$2000,$Y2374))</f>
      </c>
      <c r="U2374">
        <f>IF($Z2374="","",INDEX($B$2:$B$2000,$Z2374))</f>
      </c>
      <c r="V2374">
        <f>IF(OR($T2374="",$U2374=""),"",$U2374-$T2374)</f>
      </c>
      <c r="W2374" t="str">
        <f>IF(TRIM(INDEX(connections!$A:$A,ROW()))="","",TRIM(INDEX(connections!$A:$A,ROW())))</f>
      </c>
      <c r="X2374" t="str">
        <f>IF($W2374="","",TRIM(INDEX(connections!$B:$B,ROW())))</f>
      </c>
      <c r="Y2374">
        <f>IF($W2374="","",IFERROR(MATCH($W2374,$A$2:$A$2000,0),""))</f>
      </c>
      <c r="Z2374">
        <f>IF($X2374="","",IFERROR(MATCH($X2374,$A$2:$A$2000,0),""))</f>
      </c>
      <c r="AA2374" t="str">
        <f>IF($Y2374="","",INDEX($P$2:$P$2000,$Y2374))</f>
      </c>
      <c r="AB2374" t="str">
        <f>IF($Z2374="","",INDEX($P$2:$P$2000,$Z2374))</f>
      </c>
      <c r="AC2374">
        <f>IF(AND($AA2374="Yes",$AB2374="Yes"),1,"")</f>
      </c>
      <c r="AD2374">
        <f>IF(OR($Y2374="",$Z2374=""),"",IF(INDEX($C$2:$C$2000,$Y2374)=INDEX($C$2:$C$2000,$Z2374),0,1))</f>
      </c>
      <c r="AE2374">
        <f>IF($AC2374&lt;&gt;1,"",IF(AND(INDEX($AG$2:$AG$2000,$Y2374)=1,INDEX($AG$2:$AG$2000,$Z2374)=1),1,""))</f>
      </c>
      <c r="BF2374">
        <f>IF($Z2374="","",INDEX($AO$2:$AO$2000,$Z2374))</f>
      </c>
      <c r="BG2374">
        <f>IF($Z2374="","",INDEX($AP$2:$AP$2000,$Z2374))</f>
      </c>
      <c r="BH2374">
        <f>IF($Z2374="","",INDEX($AQ$2:$AQ$2000,$Z2374))</f>
      </c>
      <c r="BI2374">
        <f>IF($Z2374="","",INDEX($AR$2:$AR$2000,$Z2374))</f>
      </c>
      <c r="BJ2374">
        <f>IF($Z2374="","",INDEX($AS$2:$AS$2000,$Z2374))</f>
      </c>
      <c r="BK2374">
        <f>IF($Z2374="","",INDEX($AT$2:$AT$2000,$Z2374))</f>
      </c>
      <c r="BL2374">
        <f>IF($Z2374="","",INDEX($AU$2:$AU$2000,$Z2374))</f>
      </c>
      <c r="BM2374">
        <f>IF($Z2374="","",INDEX($AV$2:$AV$2000,$Z2374))</f>
      </c>
      <c r="BN2374">
        <f>IF($Z2374="","",INDEX($AW$2:$AW$2000,$Z2374))</f>
      </c>
      <c r="BO2374">
        <f>IF($Z2374="","",INDEX($AX$2:$AX$2000,$Z2374))</f>
      </c>
      <c r="BP2374">
        <f>IF($Z2374="","",INDEX($AY$2:$AY$2000,$Z2374))</f>
      </c>
      <c r="BQ2374">
        <f>IF($Z2374="","",INDEX($AZ$2:$AZ$2000,$Z2374))</f>
      </c>
      <c r="BR2374">
        <f>IF($Z2374="","",INDEX($BA$2:$BA$2000,$Z2374))</f>
      </c>
      <c r="BS2374">
        <f>IF($Z2374="","",INDEX($BB$2:$BB$2000,$Z2374))</f>
      </c>
      <c r="BT2374">
        <f>IF($Z2374="","",INDEX($BC$2:$BC$2000,$Z2374))</f>
      </c>
      <c r="BY2374" t="str">
        <f>IF($Y2374="","",INDEX($AH$2:$AH$2000,$Y2374)&amp;"")</f>
      </c>
      <c r="BZ2374" t="str">
        <f>IF($Z2374="","",INDEX($AH$2:$AH$2000,$Z2374)&amp;"")</f>
      </c>
      <c r="CA2374">
        <f>IF($Y2374="","",INDEX($BV$2:$BV$2000,$Y2374))</f>
      </c>
      <c r="CB2374">
        <f>IF($Z2374="","",INDEX($BV$2:$BV$2000,$Z2374))</f>
      </c>
    </row>
    <row r="2375">
      <c r="T2375">
        <f>IF($Y2375="","",INDEX($B$2:$B$2000,$Y2375))</f>
      </c>
      <c r="U2375">
        <f>IF($Z2375="","",INDEX($B$2:$B$2000,$Z2375))</f>
      </c>
      <c r="V2375">
        <f>IF(OR($T2375="",$U2375=""),"",$U2375-$T2375)</f>
      </c>
      <c r="W2375" t="str">
        <f>IF(TRIM(INDEX(connections!$A:$A,ROW()))="","",TRIM(INDEX(connections!$A:$A,ROW())))</f>
      </c>
      <c r="X2375" t="str">
        <f>IF($W2375="","",TRIM(INDEX(connections!$B:$B,ROW())))</f>
      </c>
      <c r="Y2375">
        <f>IF($W2375="","",IFERROR(MATCH($W2375,$A$2:$A$2000,0),""))</f>
      </c>
      <c r="Z2375">
        <f>IF($X2375="","",IFERROR(MATCH($X2375,$A$2:$A$2000,0),""))</f>
      </c>
      <c r="AA2375" t="str">
        <f>IF($Y2375="","",INDEX($P$2:$P$2000,$Y2375))</f>
      </c>
      <c r="AB2375" t="str">
        <f>IF($Z2375="","",INDEX($P$2:$P$2000,$Z2375))</f>
      </c>
      <c r="AC2375">
        <f>IF(AND($AA2375="Yes",$AB2375="Yes"),1,"")</f>
      </c>
      <c r="AD2375">
        <f>IF(OR($Y2375="",$Z2375=""),"",IF(INDEX($C$2:$C$2000,$Y2375)=INDEX($C$2:$C$2000,$Z2375),0,1))</f>
      </c>
      <c r="AE2375">
        <f>IF($AC2375&lt;&gt;1,"",IF(AND(INDEX($AG$2:$AG$2000,$Y2375)=1,INDEX($AG$2:$AG$2000,$Z2375)=1),1,""))</f>
      </c>
      <c r="BF2375">
        <f>IF($Z2375="","",INDEX($AO$2:$AO$2000,$Z2375))</f>
      </c>
      <c r="BG2375">
        <f>IF($Z2375="","",INDEX($AP$2:$AP$2000,$Z2375))</f>
      </c>
      <c r="BH2375">
        <f>IF($Z2375="","",INDEX($AQ$2:$AQ$2000,$Z2375))</f>
      </c>
      <c r="BI2375">
        <f>IF($Z2375="","",INDEX($AR$2:$AR$2000,$Z2375))</f>
      </c>
      <c r="BJ2375">
        <f>IF($Z2375="","",INDEX($AS$2:$AS$2000,$Z2375))</f>
      </c>
      <c r="BK2375">
        <f>IF($Z2375="","",INDEX($AT$2:$AT$2000,$Z2375))</f>
      </c>
      <c r="BL2375">
        <f>IF($Z2375="","",INDEX($AU$2:$AU$2000,$Z2375))</f>
      </c>
      <c r="BM2375">
        <f>IF($Z2375="","",INDEX($AV$2:$AV$2000,$Z2375))</f>
      </c>
      <c r="BN2375">
        <f>IF($Z2375="","",INDEX($AW$2:$AW$2000,$Z2375))</f>
      </c>
      <c r="BO2375">
        <f>IF($Z2375="","",INDEX($AX$2:$AX$2000,$Z2375))</f>
      </c>
      <c r="BP2375">
        <f>IF($Z2375="","",INDEX($AY$2:$AY$2000,$Z2375))</f>
      </c>
      <c r="BQ2375">
        <f>IF($Z2375="","",INDEX($AZ$2:$AZ$2000,$Z2375))</f>
      </c>
      <c r="BR2375">
        <f>IF($Z2375="","",INDEX($BA$2:$BA$2000,$Z2375))</f>
      </c>
      <c r="BS2375">
        <f>IF($Z2375="","",INDEX($BB$2:$BB$2000,$Z2375))</f>
      </c>
      <c r="BT2375">
        <f>IF($Z2375="","",INDEX($BC$2:$BC$2000,$Z2375))</f>
      </c>
      <c r="BY2375" t="str">
        <f>IF($Y2375="","",INDEX($AH$2:$AH$2000,$Y2375)&amp;"")</f>
      </c>
      <c r="BZ2375" t="str">
        <f>IF($Z2375="","",INDEX($AH$2:$AH$2000,$Z2375)&amp;"")</f>
      </c>
      <c r="CA2375">
        <f>IF($Y2375="","",INDEX($BV$2:$BV$2000,$Y2375))</f>
      </c>
      <c r="CB2375">
        <f>IF($Z2375="","",INDEX($BV$2:$BV$2000,$Z2375))</f>
      </c>
    </row>
    <row r="2376">
      <c r="T2376">
        <f>IF($Y2376="","",INDEX($B$2:$B$2000,$Y2376))</f>
      </c>
      <c r="U2376">
        <f>IF($Z2376="","",INDEX($B$2:$B$2000,$Z2376))</f>
      </c>
      <c r="V2376">
        <f>IF(OR($T2376="",$U2376=""),"",$U2376-$T2376)</f>
      </c>
      <c r="W2376" t="str">
        <f>IF(TRIM(INDEX(connections!$A:$A,ROW()))="","",TRIM(INDEX(connections!$A:$A,ROW())))</f>
      </c>
      <c r="X2376" t="str">
        <f>IF($W2376="","",TRIM(INDEX(connections!$B:$B,ROW())))</f>
      </c>
      <c r="Y2376">
        <f>IF($W2376="","",IFERROR(MATCH($W2376,$A$2:$A$2000,0),""))</f>
      </c>
      <c r="Z2376">
        <f>IF($X2376="","",IFERROR(MATCH($X2376,$A$2:$A$2000,0),""))</f>
      </c>
      <c r="AA2376" t="str">
        <f>IF($Y2376="","",INDEX($P$2:$P$2000,$Y2376))</f>
      </c>
      <c r="AB2376" t="str">
        <f>IF($Z2376="","",INDEX($P$2:$P$2000,$Z2376))</f>
      </c>
      <c r="AC2376">
        <f>IF(AND($AA2376="Yes",$AB2376="Yes"),1,"")</f>
      </c>
      <c r="AD2376">
        <f>IF(OR($Y2376="",$Z2376=""),"",IF(INDEX($C$2:$C$2000,$Y2376)=INDEX($C$2:$C$2000,$Z2376),0,1))</f>
      </c>
      <c r="AE2376">
        <f>IF($AC2376&lt;&gt;1,"",IF(AND(INDEX($AG$2:$AG$2000,$Y2376)=1,INDEX($AG$2:$AG$2000,$Z2376)=1),1,""))</f>
      </c>
      <c r="BF2376">
        <f>IF($Z2376="","",INDEX($AO$2:$AO$2000,$Z2376))</f>
      </c>
      <c r="BG2376">
        <f>IF($Z2376="","",INDEX($AP$2:$AP$2000,$Z2376))</f>
      </c>
      <c r="BH2376">
        <f>IF($Z2376="","",INDEX($AQ$2:$AQ$2000,$Z2376))</f>
      </c>
      <c r="BI2376">
        <f>IF($Z2376="","",INDEX($AR$2:$AR$2000,$Z2376))</f>
      </c>
      <c r="BJ2376">
        <f>IF($Z2376="","",INDEX($AS$2:$AS$2000,$Z2376))</f>
      </c>
      <c r="BK2376">
        <f>IF($Z2376="","",INDEX($AT$2:$AT$2000,$Z2376))</f>
      </c>
      <c r="BL2376">
        <f>IF($Z2376="","",INDEX($AU$2:$AU$2000,$Z2376))</f>
      </c>
      <c r="BM2376">
        <f>IF($Z2376="","",INDEX($AV$2:$AV$2000,$Z2376))</f>
      </c>
      <c r="BN2376">
        <f>IF($Z2376="","",INDEX($AW$2:$AW$2000,$Z2376))</f>
      </c>
      <c r="BO2376">
        <f>IF($Z2376="","",INDEX($AX$2:$AX$2000,$Z2376))</f>
      </c>
      <c r="BP2376">
        <f>IF($Z2376="","",INDEX($AY$2:$AY$2000,$Z2376))</f>
      </c>
      <c r="BQ2376">
        <f>IF($Z2376="","",INDEX($AZ$2:$AZ$2000,$Z2376))</f>
      </c>
      <c r="BR2376">
        <f>IF($Z2376="","",INDEX($BA$2:$BA$2000,$Z2376))</f>
      </c>
      <c r="BS2376">
        <f>IF($Z2376="","",INDEX($BB$2:$BB$2000,$Z2376))</f>
      </c>
      <c r="BT2376">
        <f>IF($Z2376="","",INDEX($BC$2:$BC$2000,$Z2376))</f>
      </c>
      <c r="BY2376" t="str">
        <f>IF($Y2376="","",INDEX($AH$2:$AH$2000,$Y2376)&amp;"")</f>
      </c>
      <c r="BZ2376" t="str">
        <f>IF($Z2376="","",INDEX($AH$2:$AH$2000,$Z2376)&amp;"")</f>
      </c>
      <c r="CA2376">
        <f>IF($Y2376="","",INDEX($BV$2:$BV$2000,$Y2376))</f>
      </c>
      <c r="CB2376">
        <f>IF($Z2376="","",INDEX($BV$2:$BV$2000,$Z2376))</f>
      </c>
    </row>
    <row r="2377">
      <c r="T2377">
        <f>IF($Y2377="","",INDEX($B$2:$B$2000,$Y2377))</f>
      </c>
      <c r="U2377">
        <f>IF($Z2377="","",INDEX($B$2:$B$2000,$Z2377))</f>
      </c>
      <c r="V2377">
        <f>IF(OR($T2377="",$U2377=""),"",$U2377-$T2377)</f>
      </c>
      <c r="W2377" t="str">
        <f>IF(TRIM(INDEX(connections!$A:$A,ROW()))="","",TRIM(INDEX(connections!$A:$A,ROW())))</f>
      </c>
      <c r="X2377" t="str">
        <f>IF($W2377="","",TRIM(INDEX(connections!$B:$B,ROW())))</f>
      </c>
      <c r="Y2377">
        <f>IF($W2377="","",IFERROR(MATCH($W2377,$A$2:$A$2000,0),""))</f>
      </c>
      <c r="Z2377">
        <f>IF($X2377="","",IFERROR(MATCH($X2377,$A$2:$A$2000,0),""))</f>
      </c>
      <c r="AA2377" t="str">
        <f>IF($Y2377="","",INDEX($P$2:$P$2000,$Y2377))</f>
      </c>
      <c r="AB2377" t="str">
        <f>IF($Z2377="","",INDEX($P$2:$P$2000,$Z2377))</f>
      </c>
      <c r="AC2377">
        <f>IF(AND($AA2377="Yes",$AB2377="Yes"),1,"")</f>
      </c>
      <c r="AD2377">
        <f>IF(OR($Y2377="",$Z2377=""),"",IF(INDEX($C$2:$C$2000,$Y2377)=INDEX($C$2:$C$2000,$Z2377),0,1))</f>
      </c>
      <c r="AE2377">
        <f>IF($AC2377&lt;&gt;1,"",IF(AND(INDEX($AG$2:$AG$2000,$Y2377)=1,INDEX($AG$2:$AG$2000,$Z2377)=1),1,""))</f>
      </c>
      <c r="BF2377">
        <f>IF($Z2377="","",INDEX($AO$2:$AO$2000,$Z2377))</f>
      </c>
      <c r="BG2377">
        <f>IF($Z2377="","",INDEX($AP$2:$AP$2000,$Z2377))</f>
      </c>
      <c r="BH2377">
        <f>IF($Z2377="","",INDEX($AQ$2:$AQ$2000,$Z2377))</f>
      </c>
      <c r="BI2377">
        <f>IF($Z2377="","",INDEX($AR$2:$AR$2000,$Z2377))</f>
      </c>
      <c r="BJ2377">
        <f>IF($Z2377="","",INDEX($AS$2:$AS$2000,$Z2377))</f>
      </c>
      <c r="BK2377">
        <f>IF($Z2377="","",INDEX($AT$2:$AT$2000,$Z2377))</f>
      </c>
      <c r="BL2377">
        <f>IF($Z2377="","",INDEX($AU$2:$AU$2000,$Z2377))</f>
      </c>
      <c r="BM2377">
        <f>IF($Z2377="","",INDEX($AV$2:$AV$2000,$Z2377))</f>
      </c>
      <c r="BN2377">
        <f>IF($Z2377="","",INDEX($AW$2:$AW$2000,$Z2377))</f>
      </c>
      <c r="BO2377">
        <f>IF($Z2377="","",INDEX($AX$2:$AX$2000,$Z2377))</f>
      </c>
      <c r="BP2377">
        <f>IF($Z2377="","",INDEX($AY$2:$AY$2000,$Z2377))</f>
      </c>
      <c r="BQ2377">
        <f>IF($Z2377="","",INDEX($AZ$2:$AZ$2000,$Z2377))</f>
      </c>
      <c r="BR2377">
        <f>IF($Z2377="","",INDEX($BA$2:$BA$2000,$Z2377))</f>
      </c>
      <c r="BS2377">
        <f>IF($Z2377="","",INDEX($BB$2:$BB$2000,$Z2377))</f>
      </c>
      <c r="BT2377">
        <f>IF($Z2377="","",INDEX($BC$2:$BC$2000,$Z2377))</f>
      </c>
      <c r="BY2377" t="str">
        <f>IF($Y2377="","",INDEX($AH$2:$AH$2000,$Y2377)&amp;"")</f>
      </c>
      <c r="BZ2377" t="str">
        <f>IF($Z2377="","",INDEX($AH$2:$AH$2000,$Z2377)&amp;"")</f>
      </c>
      <c r="CA2377">
        <f>IF($Y2377="","",INDEX($BV$2:$BV$2000,$Y2377))</f>
      </c>
      <c r="CB2377">
        <f>IF($Z2377="","",INDEX($BV$2:$BV$2000,$Z2377))</f>
      </c>
    </row>
    <row r="2378">
      <c r="T2378">
        <f>IF($Y2378="","",INDEX($B$2:$B$2000,$Y2378))</f>
      </c>
      <c r="U2378">
        <f>IF($Z2378="","",INDEX($B$2:$B$2000,$Z2378))</f>
      </c>
      <c r="V2378">
        <f>IF(OR($T2378="",$U2378=""),"",$U2378-$T2378)</f>
      </c>
      <c r="W2378" t="str">
        <f>IF(TRIM(INDEX(connections!$A:$A,ROW()))="","",TRIM(INDEX(connections!$A:$A,ROW())))</f>
      </c>
      <c r="X2378" t="str">
        <f>IF($W2378="","",TRIM(INDEX(connections!$B:$B,ROW())))</f>
      </c>
      <c r="Y2378">
        <f>IF($W2378="","",IFERROR(MATCH($W2378,$A$2:$A$2000,0),""))</f>
      </c>
      <c r="Z2378">
        <f>IF($X2378="","",IFERROR(MATCH($X2378,$A$2:$A$2000,0),""))</f>
      </c>
      <c r="AA2378" t="str">
        <f>IF($Y2378="","",INDEX($P$2:$P$2000,$Y2378))</f>
      </c>
      <c r="AB2378" t="str">
        <f>IF($Z2378="","",INDEX($P$2:$P$2000,$Z2378))</f>
      </c>
      <c r="AC2378">
        <f>IF(AND($AA2378="Yes",$AB2378="Yes"),1,"")</f>
      </c>
      <c r="AD2378">
        <f>IF(OR($Y2378="",$Z2378=""),"",IF(INDEX($C$2:$C$2000,$Y2378)=INDEX($C$2:$C$2000,$Z2378),0,1))</f>
      </c>
      <c r="AE2378">
        <f>IF($AC2378&lt;&gt;1,"",IF(AND(INDEX($AG$2:$AG$2000,$Y2378)=1,INDEX($AG$2:$AG$2000,$Z2378)=1),1,""))</f>
      </c>
      <c r="BF2378">
        <f>IF($Z2378="","",INDEX($AO$2:$AO$2000,$Z2378))</f>
      </c>
      <c r="BG2378">
        <f>IF($Z2378="","",INDEX($AP$2:$AP$2000,$Z2378))</f>
      </c>
      <c r="BH2378">
        <f>IF($Z2378="","",INDEX($AQ$2:$AQ$2000,$Z2378))</f>
      </c>
      <c r="BI2378">
        <f>IF($Z2378="","",INDEX($AR$2:$AR$2000,$Z2378))</f>
      </c>
      <c r="BJ2378">
        <f>IF($Z2378="","",INDEX($AS$2:$AS$2000,$Z2378))</f>
      </c>
      <c r="BK2378">
        <f>IF($Z2378="","",INDEX($AT$2:$AT$2000,$Z2378))</f>
      </c>
      <c r="BL2378">
        <f>IF($Z2378="","",INDEX($AU$2:$AU$2000,$Z2378))</f>
      </c>
      <c r="BM2378">
        <f>IF($Z2378="","",INDEX($AV$2:$AV$2000,$Z2378))</f>
      </c>
      <c r="BN2378">
        <f>IF($Z2378="","",INDEX($AW$2:$AW$2000,$Z2378))</f>
      </c>
      <c r="BO2378">
        <f>IF($Z2378="","",INDEX($AX$2:$AX$2000,$Z2378))</f>
      </c>
      <c r="BP2378">
        <f>IF($Z2378="","",INDEX($AY$2:$AY$2000,$Z2378))</f>
      </c>
      <c r="BQ2378">
        <f>IF($Z2378="","",INDEX($AZ$2:$AZ$2000,$Z2378))</f>
      </c>
      <c r="BR2378">
        <f>IF($Z2378="","",INDEX($BA$2:$BA$2000,$Z2378))</f>
      </c>
      <c r="BS2378">
        <f>IF($Z2378="","",INDEX($BB$2:$BB$2000,$Z2378))</f>
      </c>
      <c r="BT2378">
        <f>IF($Z2378="","",INDEX($BC$2:$BC$2000,$Z2378))</f>
      </c>
      <c r="BY2378" t="str">
        <f>IF($Y2378="","",INDEX($AH$2:$AH$2000,$Y2378)&amp;"")</f>
      </c>
      <c r="BZ2378" t="str">
        <f>IF($Z2378="","",INDEX($AH$2:$AH$2000,$Z2378)&amp;"")</f>
      </c>
      <c r="CA2378">
        <f>IF($Y2378="","",INDEX($BV$2:$BV$2000,$Y2378))</f>
      </c>
      <c r="CB2378">
        <f>IF($Z2378="","",INDEX($BV$2:$BV$2000,$Z2378))</f>
      </c>
    </row>
    <row r="2379">
      <c r="T2379">
        <f>IF($Y2379="","",INDEX($B$2:$B$2000,$Y2379))</f>
      </c>
      <c r="U2379">
        <f>IF($Z2379="","",INDEX($B$2:$B$2000,$Z2379))</f>
      </c>
      <c r="V2379">
        <f>IF(OR($T2379="",$U2379=""),"",$U2379-$T2379)</f>
      </c>
      <c r="W2379" t="str">
        <f>IF(TRIM(INDEX(connections!$A:$A,ROW()))="","",TRIM(INDEX(connections!$A:$A,ROW())))</f>
      </c>
      <c r="X2379" t="str">
        <f>IF($W2379="","",TRIM(INDEX(connections!$B:$B,ROW())))</f>
      </c>
      <c r="Y2379">
        <f>IF($W2379="","",IFERROR(MATCH($W2379,$A$2:$A$2000,0),""))</f>
      </c>
      <c r="Z2379">
        <f>IF($X2379="","",IFERROR(MATCH($X2379,$A$2:$A$2000,0),""))</f>
      </c>
      <c r="AA2379" t="str">
        <f>IF($Y2379="","",INDEX($P$2:$P$2000,$Y2379))</f>
      </c>
      <c r="AB2379" t="str">
        <f>IF($Z2379="","",INDEX($P$2:$P$2000,$Z2379))</f>
      </c>
      <c r="AC2379">
        <f>IF(AND($AA2379="Yes",$AB2379="Yes"),1,"")</f>
      </c>
      <c r="AD2379">
        <f>IF(OR($Y2379="",$Z2379=""),"",IF(INDEX($C$2:$C$2000,$Y2379)=INDEX($C$2:$C$2000,$Z2379),0,1))</f>
      </c>
      <c r="AE2379">
        <f>IF($AC2379&lt;&gt;1,"",IF(AND(INDEX($AG$2:$AG$2000,$Y2379)=1,INDEX($AG$2:$AG$2000,$Z2379)=1),1,""))</f>
      </c>
      <c r="BF2379">
        <f>IF($Z2379="","",INDEX($AO$2:$AO$2000,$Z2379))</f>
      </c>
      <c r="BG2379">
        <f>IF($Z2379="","",INDEX($AP$2:$AP$2000,$Z2379))</f>
      </c>
      <c r="BH2379">
        <f>IF($Z2379="","",INDEX($AQ$2:$AQ$2000,$Z2379))</f>
      </c>
      <c r="BI2379">
        <f>IF($Z2379="","",INDEX($AR$2:$AR$2000,$Z2379))</f>
      </c>
      <c r="BJ2379">
        <f>IF($Z2379="","",INDEX($AS$2:$AS$2000,$Z2379))</f>
      </c>
      <c r="BK2379">
        <f>IF($Z2379="","",INDEX($AT$2:$AT$2000,$Z2379))</f>
      </c>
      <c r="BL2379">
        <f>IF($Z2379="","",INDEX($AU$2:$AU$2000,$Z2379))</f>
      </c>
      <c r="BM2379">
        <f>IF($Z2379="","",INDEX($AV$2:$AV$2000,$Z2379))</f>
      </c>
      <c r="BN2379">
        <f>IF($Z2379="","",INDEX($AW$2:$AW$2000,$Z2379))</f>
      </c>
      <c r="BO2379">
        <f>IF($Z2379="","",INDEX($AX$2:$AX$2000,$Z2379))</f>
      </c>
      <c r="BP2379">
        <f>IF($Z2379="","",INDEX($AY$2:$AY$2000,$Z2379))</f>
      </c>
      <c r="BQ2379">
        <f>IF($Z2379="","",INDEX($AZ$2:$AZ$2000,$Z2379))</f>
      </c>
      <c r="BR2379">
        <f>IF($Z2379="","",INDEX($BA$2:$BA$2000,$Z2379))</f>
      </c>
      <c r="BS2379">
        <f>IF($Z2379="","",INDEX($BB$2:$BB$2000,$Z2379))</f>
      </c>
      <c r="BT2379">
        <f>IF($Z2379="","",INDEX($BC$2:$BC$2000,$Z2379))</f>
      </c>
      <c r="BY2379" t="str">
        <f>IF($Y2379="","",INDEX($AH$2:$AH$2000,$Y2379)&amp;"")</f>
      </c>
      <c r="BZ2379" t="str">
        <f>IF($Z2379="","",INDEX($AH$2:$AH$2000,$Z2379)&amp;"")</f>
      </c>
      <c r="CA2379">
        <f>IF($Y2379="","",INDEX($BV$2:$BV$2000,$Y2379))</f>
      </c>
      <c r="CB2379">
        <f>IF($Z2379="","",INDEX($BV$2:$BV$2000,$Z2379))</f>
      </c>
    </row>
    <row r="2380">
      <c r="T2380">
        <f>IF($Y2380="","",INDEX($B$2:$B$2000,$Y2380))</f>
      </c>
      <c r="U2380">
        <f>IF($Z2380="","",INDEX($B$2:$B$2000,$Z2380))</f>
      </c>
      <c r="V2380">
        <f>IF(OR($T2380="",$U2380=""),"",$U2380-$T2380)</f>
      </c>
      <c r="W2380" t="str">
        <f>IF(TRIM(INDEX(connections!$A:$A,ROW()))="","",TRIM(INDEX(connections!$A:$A,ROW())))</f>
      </c>
      <c r="X2380" t="str">
        <f>IF($W2380="","",TRIM(INDEX(connections!$B:$B,ROW())))</f>
      </c>
      <c r="Y2380">
        <f>IF($W2380="","",IFERROR(MATCH($W2380,$A$2:$A$2000,0),""))</f>
      </c>
      <c r="Z2380">
        <f>IF($X2380="","",IFERROR(MATCH($X2380,$A$2:$A$2000,0),""))</f>
      </c>
      <c r="AA2380" t="str">
        <f>IF($Y2380="","",INDEX($P$2:$P$2000,$Y2380))</f>
      </c>
      <c r="AB2380" t="str">
        <f>IF($Z2380="","",INDEX($P$2:$P$2000,$Z2380))</f>
      </c>
      <c r="AC2380">
        <f>IF(AND($AA2380="Yes",$AB2380="Yes"),1,"")</f>
      </c>
      <c r="AD2380">
        <f>IF(OR($Y2380="",$Z2380=""),"",IF(INDEX($C$2:$C$2000,$Y2380)=INDEX($C$2:$C$2000,$Z2380),0,1))</f>
      </c>
      <c r="AE2380">
        <f>IF($AC2380&lt;&gt;1,"",IF(AND(INDEX($AG$2:$AG$2000,$Y2380)=1,INDEX($AG$2:$AG$2000,$Z2380)=1),1,""))</f>
      </c>
      <c r="BF2380">
        <f>IF($Z2380="","",INDEX($AO$2:$AO$2000,$Z2380))</f>
      </c>
      <c r="BG2380">
        <f>IF($Z2380="","",INDEX($AP$2:$AP$2000,$Z2380))</f>
      </c>
      <c r="BH2380">
        <f>IF($Z2380="","",INDEX($AQ$2:$AQ$2000,$Z2380))</f>
      </c>
      <c r="BI2380">
        <f>IF($Z2380="","",INDEX($AR$2:$AR$2000,$Z2380))</f>
      </c>
      <c r="BJ2380">
        <f>IF($Z2380="","",INDEX($AS$2:$AS$2000,$Z2380))</f>
      </c>
      <c r="BK2380">
        <f>IF($Z2380="","",INDEX($AT$2:$AT$2000,$Z2380))</f>
      </c>
      <c r="BL2380">
        <f>IF($Z2380="","",INDEX($AU$2:$AU$2000,$Z2380))</f>
      </c>
      <c r="BM2380">
        <f>IF($Z2380="","",INDEX($AV$2:$AV$2000,$Z2380))</f>
      </c>
      <c r="BN2380">
        <f>IF($Z2380="","",INDEX($AW$2:$AW$2000,$Z2380))</f>
      </c>
      <c r="BO2380">
        <f>IF($Z2380="","",INDEX($AX$2:$AX$2000,$Z2380))</f>
      </c>
      <c r="BP2380">
        <f>IF($Z2380="","",INDEX($AY$2:$AY$2000,$Z2380))</f>
      </c>
      <c r="BQ2380">
        <f>IF($Z2380="","",INDEX($AZ$2:$AZ$2000,$Z2380))</f>
      </c>
      <c r="BR2380">
        <f>IF($Z2380="","",INDEX($BA$2:$BA$2000,$Z2380))</f>
      </c>
      <c r="BS2380">
        <f>IF($Z2380="","",INDEX($BB$2:$BB$2000,$Z2380))</f>
      </c>
      <c r="BT2380">
        <f>IF($Z2380="","",INDEX($BC$2:$BC$2000,$Z2380))</f>
      </c>
      <c r="BY2380" t="str">
        <f>IF($Y2380="","",INDEX($AH$2:$AH$2000,$Y2380)&amp;"")</f>
      </c>
      <c r="BZ2380" t="str">
        <f>IF($Z2380="","",INDEX($AH$2:$AH$2000,$Z2380)&amp;"")</f>
      </c>
      <c r="CA2380">
        <f>IF($Y2380="","",INDEX($BV$2:$BV$2000,$Y2380))</f>
      </c>
      <c r="CB2380">
        <f>IF($Z2380="","",INDEX($BV$2:$BV$2000,$Z2380))</f>
      </c>
    </row>
    <row r="2381">
      <c r="T2381">
        <f>IF($Y2381="","",INDEX($B$2:$B$2000,$Y2381))</f>
      </c>
      <c r="U2381">
        <f>IF($Z2381="","",INDEX($B$2:$B$2000,$Z2381))</f>
      </c>
      <c r="V2381">
        <f>IF(OR($T2381="",$U2381=""),"",$U2381-$T2381)</f>
      </c>
      <c r="W2381" t="str">
        <f>IF(TRIM(INDEX(connections!$A:$A,ROW()))="","",TRIM(INDEX(connections!$A:$A,ROW())))</f>
      </c>
      <c r="X2381" t="str">
        <f>IF($W2381="","",TRIM(INDEX(connections!$B:$B,ROW())))</f>
      </c>
      <c r="Y2381">
        <f>IF($W2381="","",IFERROR(MATCH($W2381,$A$2:$A$2000,0),""))</f>
      </c>
      <c r="Z2381">
        <f>IF($X2381="","",IFERROR(MATCH($X2381,$A$2:$A$2000,0),""))</f>
      </c>
      <c r="AA2381" t="str">
        <f>IF($Y2381="","",INDEX($P$2:$P$2000,$Y2381))</f>
      </c>
      <c r="AB2381" t="str">
        <f>IF($Z2381="","",INDEX($P$2:$P$2000,$Z2381))</f>
      </c>
      <c r="AC2381">
        <f>IF(AND($AA2381="Yes",$AB2381="Yes"),1,"")</f>
      </c>
      <c r="AD2381">
        <f>IF(OR($Y2381="",$Z2381=""),"",IF(INDEX($C$2:$C$2000,$Y2381)=INDEX($C$2:$C$2000,$Z2381),0,1))</f>
      </c>
      <c r="AE2381">
        <f>IF($AC2381&lt;&gt;1,"",IF(AND(INDEX($AG$2:$AG$2000,$Y2381)=1,INDEX($AG$2:$AG$2000,$Z2381)=1),1,""))</f>
      </c>
      <c r="BF2381">
        <f>IF($Z2381="","",INDEX($AO$2:$AO$2000,$Z2381))</f>
      </c>
      <c r="BG2381">
        <f>IF($Z2381="","",INDEX($AP$2:$AP$2000,$Z2381))</f>
      </c>
      <c r="BH2381">
        <f>IF($Z2381="","",INDEX($AQ$2:$AQ$2000,$Z2381))</f>
      </c>
      <c r="BI2381">
        <f>IF($Z2381="","",INDEX($AR$2:$AR$2000,$Z2381))</f>
      </c>
      <c r="BJ2381">
        <f>IF($Z2381="","",INDEX($AS$2:$AS$2000,$Z2381))</f>
      </c>
      <c r="BK2381">
        <f>IF($Z2381="","",INDEX($AT$2:$AT$2000,$Z2381))</f>
      </c>
      <c r="BL2381">
        <f>IF($Z2381="","",INDEX($AU$2:$AU$2000,$Z2381))</f>
      </c>
      <c r="BM2381">
        <f>IF($Z2381="","",INDEX($AV$2:$AV$2000,$Z2381))</f>
      </c>
      <c r="BN2381">
        <f>IF($Z2381="","",INDEX($AW$2:$AW$2000,$Z2381))</f>
      </c>
      <c r="BO2381">
        <f>IF($Z2381="","",INDEX($AX$2:$AX$2000,$Z2381))</f>
      </c>
      <c r="BP2381">
        <f>IF($Z2381="","",INDEX($AY$2:$AY$2000,$Z2381))</f>
      </c>
      <c r="BQ2381">
        <f>IF($Z2381="","",INDEX($AZ$2:$AZ$2000,$Z2381))</f>
      </c>
      <c r="BR2381">
        <f>IF($Z2381="","",INDEX($BA$2:$BA$2000,$Z2381))</f>
      </c>
      <c r="BS2381">
        <f>IF($Z2381="","",INDEX($BB$2:$BB$2000,$Z2381))</f>
      </c>
      <c r="BT2381">
        <f>IF($Z2381="","",INDEX($BC$2:$BC$2000,$Z2381))</f>
      </c>
      <c r="BY2381" t="str">
        <f>IF($Y2381="","",INDEX($AH$2:$AH$2000,$Y2381)&amp;"")</f>
      </c>
      <c r="BZ2381" t="str">
        <f>IF($Z2381="","",INDEX($AH$2:$AH$2000,$Z2381)&amp;"")</f>
      </c>
      <c r="CA2381">
        <f>IF($Y2381="","",INDEX($BV$2:$BV$2000,$Y2381))</f>
      </c>
      <c r="CB2381">
        <f>IF($Z2381="","",INDEX($BV$2:$BV$2000,$Z2381))</f>
      </c>
    </row>
    <row r="2382">
      <c r="T2382">
        <f>IF($Y2382="","",INDEX($B$2:$B$2000,$Y2382))</f>
      </c>
      <c r="U2382">
        <f>IF($Z2382="","",INDEX($B$2:$B$2000,$Z2382))</f>
      </c>
      <c r="V2382">
        <f>IF(OR($T2382="",$U2382=""),"",$U2382-$T2382)</f>
      </c>
      <c r="W2382" t="str">
        <f>IF(TRIM(INDEX(connections!$A:$A,ROW()))="","",TRIM(INDEX(connections!$A:$A,ROW())))</f>
      </c>
      <c r="X2382" t="str">
        <f>IF($W2382="","",TRIM(INDEX(connections!$B:$B,ROW())))</f>
      </c>
      <c r="Y2382">
        <f>IF($W2382="","",IFERROR(MATCH($W2382,$A$2:$A$2000,0),""))</f>
      </c>
      <c r="Z2382">
        <f>IF($X2382="","",IFERROR(MATCH($X2382,$A$2:$A$2000,0),""))</f>
      </c>
      <c r="AA2382" t="str">
        <f>IF($Y2382="","",INDEX($P$2:$P$2000,$Y2382))</f>
      </c>
      <c r="AB2382" t="str">
        <f>IF($Z2382="","",INDEX($P$2:$P$2000,$Z2382))</f>
      </c>
      <c r="AC2382">
        <f>IF(AND($AA2382="Yes",$AB2382="Yes"),1,"")</f>
      </c>
      <c r="AD2382">
        <f>IF(OR($Y2382="",$Z2382=""),"",IF(INDEX($C$2:$C$2000,$Y2382)=INDEX($C$2:$C$2000,$Z2382),0,1))</f>
      </c>
      <c r="AE2382">
        <f>IF($AC2382&lt;&gt;1,"",IF(AND(INDEX($AG$2:$AG$2000,$Y2382)=1,INDEX($AG$2:$AG$2000,$Z2382)=1),1,""))</f>
      </c>
      <c r="BF2382">
        <f>IF($Z2382="","",INDEX($AO$2:$AO$2000,$Z2382))</f>
      </c>
      <c r="BG2382">
        <f>IF($Z2382="","",INDEX($AP$2:$AP$2000,$Z2382))</f>
      </c>
      <c r="BH2382">
        <f>IF($Z2382="","",INDEX($AQ$2:$AQ$2000,$Z2382))</f>
      </c>
      <c r="BI2382">
        <f>IF($Z2382="","",INDEX($AR$2:$AR$2000,$Z2382))</f>
      </c>
      <c r="BJ2382">
        <f>IF($Z2382="","",INDEX($AS$2:$AS$2000,$Z2382))</f>
      </c>
      <c r="BK2382">
        <f>IF($Z2382="","",INDEX($AT$2:$AT$2000,$Z2382))</f>
      </c>
      <c r="BL2382">
        <f>IF($Z2382="","",INDEX($AU$2:$AU$2000,$Z2382))</f>
      </c>
      <c r="BM2382">
        <f>IF($Z2382="","",INDEX($AV$2:$AV$2000,$Z2382))</f>
      </c>
      <c r="BN2382">
        <f>IF($Z2382="","",INDEX($AW$2:$AW$2000,$Z2382))</f>
      </c>
      <c r="BO2382">
        <f>IF($Z2382="","",INDEX($AX$2:$AX$2000,$Z2382))</f>
      </c>
      <c r="BP2382">
        <f>IF($Z2382="","",INDEX($AY$2:$AY$2000,$Z2382))</f>
      </c>
      <c r="BQ2382">
        <f>IF($Z2382="","",INDEX($AZ$2:$AZ$2000,$Z2382))</f>
      </c>
      <c r="BR2382">
        <f>IF($Z2382="","",INDEX($BA$2:$BA$2000,$Z2382))</f>
      </c>
      <c r="BS2382">
        <f>IF($Z2382="","",INDEX($BB$2:$BB$2000,$Z2382))</f>
      </c>
      <c r="BT2382">
        <f>IF($Z2382="","",INDEX($BC$2:$BC$2000,$Z2382))</f>
      </c>
      <c r="BY2382" t="str">
        <f>IF($Y2382="","",INDEX($AH$2:$AH$2000,$Y2382)&amp;"")</f>
      </c>
      <c r="BZ2382" t="str">
        <f>IF($Z2382="","",INDEX($AH$2:$AH$2000,$Z2382)&amp;"")</f>
      </c>
      <c r="CA2382">
        <f>IF($Y2382="","",INDEX($BV$2:$BV$2000,$Y2382))</f>
      </c>
      <c r="CB2382">
        <f>IF($Z2382="","",INDEX($BV$2:$BV$2000,$Z2382))</f>
      </c>
    </row>
    <row r="2383">
      <c r="T2383">
        <f>IF($Y2383="","",INDEX($B$2:$B$2000,$Y2383))</f>
      </c>
      <c r="U2383">
        <f>IF($Z2383="","",INDEX($B$2:$B$2000,$Z2383))</f>
      </c>
      <c r="V2383">
        <f>IF(OR($T2383="",$U2383=""),"",$U2383-$T2383)</f>
      </c>
      <c r="W2383" t="str">
        <f>IF(TRIM(INDEX(connections!$A:$A,ROW()))="","",TRIM(INDEX(connections!$A:$A,ROW())))</f>
      </c>
      <c r="X2383" t="str">
        <f>IF($W2383="","",TRIM(INDEX(connections!$B:$B,ROW())))</f>
      </c>
      <c r="Y2383">
        <f>IF($W2383="","",IFERROR(MATCH($W2383,$A$2:$A$2000,0),""))</f>
      </c>
      <c r="Z2383">
        <f>IF($X2383="","",IFERROR(MATCH($X2383,$A$2:$A$2000,0),""))</f>
      </c>
      <c r="AA2383" t="str">
        <f>IF($Y2383="","",INDEX($P$2:$P$2000,$Y2383))</f>
      </c>
      <c r="AB2383" t="str">
        <f>IF($Z2383="","",INDEX($P$2:$P$2000,$Z2383))</f>
      </c>
      <c r="AC2383">
        <f>IF(AND($AA2383="Yes",$AB2383="Yes"),1,"")</f>
      </c>
      <c r="AD2383">
        <f>IF(OR($Y2383="",$Z2383=""),"",IF(INDEX($C$2:$C$2000,$Y2383)=INDEX($C$2:$C$2000,$Z2383),0,1))</f>
      </c>
      <c r="AE2383">
        <f>IF($AC2383&lt;&gt;1,"",IF(AND(INDEX($AG$2:$AG$2000,$Y2383)=1,INDEX($AG$2:$AG$2000,$Z2383)=1),1,""))</f>
      </c>
      <c r="BF2383">
        <f>IF($Z2383="","",INDEX($AO$2:$AO$2000,$Z2383))</f>
      </c>
      <c r="BG2383">
        <f>IF($Z2383="","",INDEX($AP$2:$AP$2000,$Z2383))</f>
      </c>
      <c r="BH2383">
        <f>IF($Z2383="","",INDEX($AQ$2:$AQ$2000,$Z2383))</f>
      </c>
      <c r="BI2383">
        <f>IF($Z2383="","",INDEX($AR$2:$AR$2000,$Z2383))</f>
      </c>
      <c r="BJ2383">
        <f>IF($Z2383="","",INDEX($AS$2:$AS$2000,$Z2383))</f>
      </c>
      <c r="BK2383">
        <f>IF($Z2383="","",INDEX($AT$2:$AT$2000,$Z2383))</f>
      </c>
      <c r="BL2383">
        <f>IF($Z2383="","",INDEX($AU$2:$AU$2000,$Z2383))</f>
      </c>
      <c r="BM2383">
        <f>IF($Z2383="","",INDEX($AV$2:$AV$2000,$Z2383))</f>
      </c>
      <c r="BN2383">
        <f>IF($Z2383="","",INDEX($AW$2:$AW$2000,$Z2383))</f>
      </c>
      <c r="BO2383">
        <f>IF($Z2383="","",INDEX($AX$2:$AX$2000,$Z2383))</f>
      </c>
      <c r="BP2383">
        <f>IF($Z2383="","",INDEX($AY$2:$AY$2000,$Z2383))</f>
      </c>
      <c r="BQ2383">
        <f>IF($Z2383="","",INDEX($AZ$2:$AZ$2000,$Z2383))</f>
      </c>
      <c r="BR2383">
        <f>IF($Z2383="","",INDEX($BA$2:$BA$2000,$Z2383))</f>
      </c>
      <c r="BS2383">
        <f>IF($Z2383="","",INDEX($BB$2:$BB$2000,$Z2383))</f>
      </c>
      <c r="BT2383">
        <f>IF($Z2383="","",INDEX($BC$2:$BC$2000,$Z2383))</f>
      </c>
      <c r="BY2383" t="str">
        <f>IF($Y2383="","",INDEX($AH$2:$AH$2000,$Y2383)&amp;"")</f>
      </c>
      <c r="BZ2383" t="str">
        <f>IF($Z2383="","",INDEX($AH$2:$AH$2000,$Z2383)&amp;"")</f>
      </c>
      <c r="CA2383">
        <f>IF($Y2383="","",INDEX($BV$2:$BV$2000,$Y2383))</f>
      </c>
      <c r="CB2383">
        <f>IF($Z2383="","",INDEX($BV$2:$BV$2000,$Z2383))</f>
      </c>
    </row>
    <row r="2384">
      <c r="T2384">
        <f>IF($Y2384="","",INDEX($B$2:$B$2000,$Y2384))</f>
      </c>
      <c r="U2384">
        <f>IF($Z2384="","",INDEX($B$2:$B$2000,$Z2384))</f>
      </c>
      <c r="V2384">
        <f>IF(OR($T2384="",$U2384=""),"",$U2384-$T2384)</f>
      </c>
      <c r="W2384" t="str">
        <f>IF(TRIM(INDEX(connections!$A:$A,ROW()))="","",TRIM(INDEX(connections!$A:$A,ROW())))</f>
      </c>
      <c r="X2384" t="str">
        <f>IF($W2384="","",TRIM(INDEX(connections!$B:$B,ROW())))</f>
      </c>
      <c r="Y2384">
        <f>IF($W2384="","",IFERROR(MATCH($W2384,$A$2:$A$2000,0),""))</f>
      </c>
      <c r="Z2384">
        <f>IF($X2384="","",IFERROR(MATCH($X2384,$A$2:$A$2000,0),""))</f>
      </c>
      <c r="AA2384" t="str">
        <f>IF($Y2384="","",INDEX($P$2:$P$2000,$Y2384))</f>
      </c>
      <c r="AB2384" t="str">
        <f>IF($Z2384="","",INDEX($P$2:$P$2000,$Z2384))</f>
      </c>
      <c r="AC2384">
        <f>IF(AND($AA2384="Yes",$AB2384="Yes"),1,"")</f>
      </c>
      <c r="AD2384">
        <f>IF(OR($Y2384="",$Z2384=""),"",IF(INDEX($C$2:$C$2000,$Y2384)=INDEX($C$2:$C$2000,$Z2384),0,1))</f>
      </c>
      <c r="AE2384">
        <f>IF($AC2384&lt;&gt;1,"",IF(AND(INDEX($AG$2:$AG$2000,$Y2384)=1,INDEX($AG$2:$AG$2000,$Z2384)=1),1,""))</f>
      </c>
      <c r="BF2384">
        <f>IF($Z2384="","",INDEX($AO$2:$AO$2000,$Z2384))</f>
      </c>
      <c r="BG2384">
        <f>IF($Z2384="","",INDEX($AP$2:$AP$2000,$Z2384))</f>
      </c>
      <c r="BH2384">
        <f>IF($Z2384="","",INDEX($AQ$2:$AQ$2000,$Z2384))</f>
      </c>
      <c r="BI2384">
        <f>IF($Z2384="","",INDEX($AR$2:$AR$2000,$Z2384))</f>
      </c>
      <c r="BJ2384">
        <f>IF($Z2384="","",INDEX($AS$2:$AS$2000,$Z2384))</f>
      </c>
      <c r="BK2384">
        <f>IF($Z2384="","",INDEX($AT$2:$AT$2000,$Z2384))</f>
      </c>
      <c r="BL2384">
        <f>IF($Z2384="","",INDEX($AU$2:$AU$2000,$Z2384))</f>
      </c>
      <c r="BM2384">
        <f>IF($Z2384="","",INDEX($AV$2:$AV$2000,$Z2384))</f>
      </c>
      <c r="BN2384">
        <f>IF($Z2384="","",INDEX($AW$2:$AW$2000,$Z2384))</f>
      </c>
      <c r="BO2384">
        <f>IF($Z2384="","",INDEX($AX$2:$AX$2000,$Z2384))</f>
      </c>
      <c r="BP2384">
        <f>IF($Z2384="","",INDEX($AY$2:$AY$2000,$Z2384))</f>
      </c>
      <c r="BQ2384">
        <f>IF($Z2384="","",INDEX($AZ$2:$AZ$2000,$Z2384))</f>
      </c>
      <c r="BR2384">
        <f>IF($Z2384="","",INDEX($BA$2:$BA$2000,$Z2384))</f>
      </c>
      <c r="BS2384">
        <f>IF($Z2384="","",INDEX($BB$2:$BB$2000,$Z2384))</f>
      </c>
      <c r="BT2384">
        <f>IF($Z2384="","",INDEX($BC$2:$BC$2000,$Z2384))</f>
      </c>
      <c r="BY2384" t="str">
        <f>IF($Y2384="","",INDEX($AH$2:$AH$2000,$Y2384)&amp;"")</f>
      </c>
      <c r="BZ2384" t="str">
        <f>IF($Z2384="","",INDEX($AH$2:$AH$2000,$Z2384)&amp;"")</f>
      </c>
      <c r="CA2384">
        <f>IF($Y2384="","",INDEX($BV$2:$BV$2000,$Y2384))</f>
      </c>
      <c r="CB2384">
        <f>IF($Z2384="","",INDEX($BV$2:$BV$2000,$Z2384))</f>
      </c>
    </row>
    <row r="2385">
      <c r="T2385">
        <f>IF($Y2385="","",INDEX($B$2:$B$2000,$Y2385))</f>
      </c>
      <c r="U2385">
        <f>IF($Z2385="","",INDEX($B$2:$B$2000,$Z2385))</f>
      </c>
      <c r="V2385">
        <f>IF(OR($T2385="",$U2385=""),"",$U2385-$T2385)</f>
      </c>
      <c r="W2385" t="str">
        <f>IF(TRIM(INDEX(connections!$A:$A,ROW()))="","",TRIM(INDEX(connections!$A:$A,ROW())))</f>
      </c>
      <c r="X2385" t="str">
        <f>IF($W2385="","",TRIM(INDEX(connections!$B:$B,ROW())))</f>
      </c>
      <c r="Y2385">
        <f>IF($W2385="","",IFERROR(MATCH($W2385,$A$2:$A$2000,0),""))</f>
      </c>
      <c r="Z2385">
        <f>IF($X2385="","",IFERROR(MATCH($X2385,$A$2:$A$2000,0),""))</f>
      </c>
      <c r="AA2385" t="str">
        <f>IF($Y2385="","",INDEX($P$2:$P$2000,$Y2385))</f>
      </c>
      <c r="AB2385" t="str">
        <f>IF($Z2385="","",INDEX($P$2:$P$2000,$Z2385))</f>
      </c>
      <c r="AC2385">
        <f>IF(AND($AA2385="Yes",$AB2385="Yes"),1,"")</f>
      </c>
      <c r="AD2385">
        <f>IF(OR($Y2385="",$Z2385=""),"",IF(INDEX($C$2:$C$2000,$Y2385)=INDEX($C$2:$C$2000,$Z2385),0,1))</f>
      </c>
      <c r="AE2385">
        <f>IF($AC2385&lt;&gt;1,"",IF(AND(INDEX($AG$2:$AG$2000,$Y2385)=1,INDEX($AG$2:$AG$2000,$Z2385)=1),1,""))</f>
      </c>
      <c r="BF2385">
        <f>IF($Z2385="","",INDEX($AO$2:$AO$2000,$Z2385))</f>
      </c>
      <c r="BG2385">
        <f>IF($Z2385="","",INDEX($AP$2:$AP$2000,$Z2385))</f>
      </c>
      <c r="BH2385">
        <f>IF($Z2385="","",INDEX($AQ$2:$AQ$2000,$Z2385))</f>
      </c>
      <c r="BI2385">
        <f>IF($Z2385="","",INDEX($AR$2:$AR$2000,$Z2385))</f>
      </c>
      <c r="BJ2385">
        <f>IF($Z2385="","",INDEX($AS$2:$AS$2000,$Z2385))</f>
      </c>
      <c r="BK2385">
        <f>IF($Z2385="","",INDEX($AT$2:$AT$2000,$Z2385))</f>
      </c>
      <c r="BL2385">
        <f>IF($Z2385="","",INDEX($AU$2:$AU$2000,$Z2385))</f>
      </c>
      <c r="BM2385">
        <f>IF($Z2385="","",INDEX($AV$2:$AV$2000,$Z2385))</f>
      </c>
      <c r="BN2385">
        <f>IF($Z2385="","",INDEX($AW$2:$AW$2000,$Z2385))</f>
      </c>
      <c r="BO2385">
        <f>IF($Z2385="","",INDEX($AX$2:$AX$2000,$Z2385))</f>
      </c>
      <c r="BP2385">
        <f>IF($Z2385="","",INDEX($AY$2:$AY$2000,$Z2385))</f>
      </c>
      <c r="BQ2385">
        <f>IF($Z2385="","",INDEX($AZ$2:$AZ$2000,$Z2385))</f>
      </c>
      <c r="BR2385">
        <f>IF($Z2385="","",INDEX($BA$2:$BA$2000,$Z2385))</f>
      </c>
      <c r="BS2385">
        <f>IF($Z2385="","",INDEX($BB$2:$BB$2000,$Z2385))</f>
      </c>
      <c r="BT2385">
        <f>IF($Z2385="","",INDEX($BC$2:$BC$2000,$Z2385))</f>
      </c>
      <c r="BY2385" t="str">
        <f>IF($Y2385="","",INDEX($AH$2:$AH$2000,$Y2385)&amp;"")</f>
      </c>
      <c r="BZ2385" t="str">
        <f>IF($Z2385="","",INDEX($AH$2:$AH$2000,$Z2385)&amp;"")</f>
      </c>
      <c r="CA2385">
        <f>IF($Y2385="","",INDEX($BV$2:$BV$2000,$Y2385))</f>
      </c>
      <c r="CB2385">
        <f>IF($Z2385="","",INDEX($BV$2:$BV$2000,$Z2385))</f>
      </c>
    </row>
    <row r="2386">
      <c r="T2386">
        <f>IF($Y2386="","",INDEX($B$2:$B$2000,$Y2386))</f>
      </c>
      <c r="U2386">
        <f>IF($Z2386="","",INDEX($B$2:$B$2000,$Z2386))</f>
      </c>
      <c r="V2386">
        <f>IF(OR($T2386="",$U2386=""),"",$U2386-$T2386)</f>
      </c>
      <c r="W2386" t="str">
        <f>IF(TRIM(INDEX(connections!$A:$A,ROW()))="","",TRIM(INDEX(connections!$A:$A,ROW())))</f>
      </c>
      <c r="X2386" t="str">
        <f>IF($W2386="","",TRIM(INDEX(connections!$B:$B,ROW())))</f>
      </c>
      <c r="Y2386">
        <f>IF($W2386="","",IFERROR(MATCH($W2386,$A$2:$A$2000,0),""))</f>
      </c>
      <c r="Z2386">
        <f>IF($X2386="","",IFERROR(MATCH($X2386,$A$2:$A$2000,0),""))</f>
      </c>
      <c r="AA2386" t="str">
        <f>IF($Y2386="","",INDEX($P$2:$P$2000,$Y2386))</f>
      </c>
      <c r="AB2386" t="str">
        <f>IF($Z2386="","",INDEX($P$2:$P$2000,$Z2386))</f>
      </c>
      <c r="AC2386">
        <f>IF(AND($AA2386="Yes",$AB2386="Yes"),1,"")</f>
      </c>
      <c r="AD2386">
        <f>IF(OR($Y2386="",$Z2386=""),"",IF(INDEX($C$2:$C$2000,$Y2386)=INDEX($C$2:$C$2000,$Z2386),0,1))</f>
      </c>
      <c r="AE2386">
        <f>IF($AC2386&lt;&gt;1,"",IF(AND(INDEX($AG$2:$AG$2000,$Y2386)=1,INDEX($AG$2:$AG$2000,$Z2386)=1),1,""))</f>
      </c>
      <c r="BF2386">
        <f>IF($Z2386="","",INDEX($AO$2:$AO$2000,$Z2386))</f>
      </c>
      <c r="BG2386">
        <f>IF($Z2386="","",INDEX($AP$2:$AP$2000,$Z2386))</f>
      </c>
      <c r="BH2386">
        <f>IF($Z2386="","",INDEX($AQ$2:$AQ$2000,$Z2386))</f>
      </c>
      <c r="BI2386">
        <f>IF($Z2386="","",INDEX($AR$2:$AR$2000,$Z2386))</f>
      </c>
      <c r="BJ2386">
        <f>IF($Z2386="","",INDEX($AS$2:$AS$2000,$Z2386))</f>
      </c>
      <c r="BK2386">
        <f>IF($Z2386="","",INDEX($AT$2:$AT$2000,$Z2386))</f>
      </c>
      <c r="BL2386">
        <f>IF($Z2386="","",INDEX($AU$2:$AU$2000,$Z2386))</f>
      </c>
      <c r="BM2386">
        <f>IF($Z2386="","",INDEX($AV$2:$AV$2000,$Z2386))</f>
      </c>
      <c r="BN2386">
        <f>IF($Z2386="","",INDEX($AW$2:$AW$2000,$Z2386))</f>
      </c>
      <c r="BO2386">
        <f>IF($Z2386="","",INDEX($AX$2:$AX$2000,$Z2386))</f>
      </c>
      <c r="BP2386">
        <f>IF($Z2386="","",INDEX($AY$2:$AY$2000,$Z2386))</f>
      </c>
      <c r="BQ2386">
        <f>IF($Z2386="","",INDEX($AZ$2:$AZ$2000,$Z2386))</f>
      </c>
      <c r="BR2386">
        <f>IF($Z2386="","",INDEX($BA$2:$BA$2000,$Z2386))</f>
      </c>
      <c r="BS2386">
        <f>IF($Z2386="","",INDEX($BB$2:$BB$2000,$Z2386))</f>
      </c>
      <c r="BT2386">
        <f>IF($Z2386="","",INDEX($BC$2:$BC$2000,$Z2386))</f>
      </c>
      <c r="BY2386" t="str">
        <f>IF($Y2386="","",INDEX($AH$2:$AH$2000,$Y2386)&amp;"")</f>
      </c>
      <c r="BZ2386" t="str">
        <f>IF($Z2386="","",INDEX($AH$2:$AH$2000,$Z2386)&amp;"")</f>
      </c>
      <c r="CA2386">
        <f>IF($Y2386="","",INDEX($BV$2:$BV$2000,$Y2386))</f>
      </c>
      <c r="CB2386">
        <f>IF($Z2386="","",INDEX($BV$2:$BV$2000,$Z2386))</f>
      </c>
    </row>
    <row r="2387">
      <c r="T2387">
        <f>IF($Y2387="","",INDEX($B$2:$B$2000,$Y2387))</f>
      </c>
      <c r="U2387">
        <f>IF($Z2387="","",INDEX($B$2:$B$2000,$Z2387))</f>
      </c>
      <c r="V2387">
        <f>IF(OR($T2387="",$U2387=""),"",$U2387-$T2387)</f>
      </c>
      <c r="W2387" t="str">
        <f>IF(TRIM(INDEX(connections!$A:$A,ROW()))="","",TRIM(INDEX(connections!$A:$A,ROW())))</f>
      </c>
      <c r="X2387" t="str">
        <f>IF($W2387="","",TRIM(INDEX(connections!$B:$B,ROW())))</f>
      </c>
      <c r="Y2387">
        <f>IF($W2387="","",IFERROR(MATCH($W2387,$A$2:$A$2000,0),""))</f>
      </c>
      <c r="Z2387">
        <f>IF($X2387="","",IFERROR(MATCH($X2387,$A$2:$A$2000,0),""))</f>
      </c>
      <c r="AA2387" t="str">
        <f>IF($Y2387="","",INDEX($P$2:$P$2000,$Y2387))</f>
      </c>
      <c r="AB2387" t="str">
        <f>IF($Z2387="","",INDEX($P$2:$P$2000,$Z2387))</f>
      </c>
      <c r="AC2387">
        <f>IF(AND($AA2387="Yes",$AB2387="Yes"),1,"")</f>
      </c>
      <c r="AD2387">
        <f>IF(OR($Y2387="",$Z2387=""),"",IF(INDEX($C$2:$C$2000,$Y2387)=INDEX($C$2:$C$2000,$Z2387),0,1))</f>
      </c>
      <c r="AE2387">
        <f>IF($AC2387&lt;&gt;1,"",IF(AND(INDEX($AG$2:$AG$2000,$Y2387)=1,INDEX($AG$2:$AG$2000,$Z2387)=1),1,""))</f>
      </c>
      <c r="BF2387">
        <f>IF($Z2387="","",INDEX($AO$2:$AO$2000,$Z2387))</f>
      </c>
      <c r="BG2387">
        <f>IF($Z2387="","",INDEX($AP$2:$AP$2000,$Z2387))</f>
      </c>
      <c r="BH2387">
        <f>IF($Z2387="","",INDEX($AQ$2:$AQ$2000,$Z2387))</f>
      </c>
      <c r="BI2387">
        <f>IF($Z2387="","",INDEX($AR$2:$AR$2000,$Z2387))</f>
      </c>
      <c r="BJ2387">
        <f>IF($Z2387="","",INDEX($AS$2:$AS$2000,$Z2387))</f>
      </c>
      <c r="BK2387">
        <f>IF($Z2387="","",INDEX($AT$2:$AT$2000,$Z2387))</f>
      </c>
      <c r="BL2387">
        <f>IF($Z2387="","",INDEX($AU$2:$AU$2000,$Z2387))</f>
      </c>
      <c r="BM2387">
        <f>IF($Z2387="","",INDEX($AV$2:$AV$2000,$Z2387))</f>
      </c>
      <c r="BN2387">
        <f>IF($Z2387="","",INDEX($AW$2:$AW$2000,$Z2387))</f>
      </c>
      <c r="BO2387">
        <f>IF($Z2387="","",INDEX($AX$2:$AX$2000,$Z2387))</f>
      </c>
      <c r="BP2387">
        <f>IF($Z2387="","",INDEX($AY$2:$AY$2000,$Z2387))</f>
      </c>
      <c r="BQ2387">
        <f>IF($Z2387="","",INDEX($AZ$2:$AZ$2000,$Z2387))</f>
      </c>
      <c r="BR2387">
        <f>IF($Z2387="","",INDEX($BA$2:$BA$2000,$Z2387))</f>
      </c>
      <c r="BS2387">
        <f>IF($Z2387="","",INDEX($BB$2:$BB$2000,$Z2387))</f>
      </c>
      <c r="BT2387">
        <f>IF($Z2387="","",INDEX($BC$2:$BC$2000,$Z2387))</f>
      </c>
      <c r="BY2387" t="str">
        <f>IF($Y2387="","",INDEX($AH$2:$AH$2000,$Y2387)&amp;"")</f>
      </c>
      <c r="BZ2387" t="str">
        <f>IF($Z2387="","",INDEX($AH$2:$AH$2000,$Z2387)&amp;"")</f>
      </c>
      <c r="CA2387">
        <f>IF($Y2387="","",INDEX($BV$2:$BV$2000,$Y2387))</f>
      </c>
      <c r="CB2387">
        <f>IF($Z2387="","",INDEX($BV$2:$BV$2000,$Z2387))</f>
      </c>
    </row>
    <row r="2388">
      <c r="T2388">
        <f>IF($Y2388="","",INDEX($B$2:$B$2000,$Y2388))</f>
      </c>
      <c r="U2388">
        <f>IF($Z2388="","",INDEX($B$2:$B$2000,$Z2388))</f>
      </c>
      <c r="V2388">
        <f>IF(OR($T2388="",$U2388=""),"",$U2388-$T2388)</f>
      </c>
      <c r="W2388" t="str">
        <f>IF(TRIM(INDEX(connections!$A:$A,ROW()))="","",TRIM(INDEX(connections!$A:$A,ROW())))</f>
      </c>
      <c r="X2388" t="str">
        <f>IF($W2388="","",TRIM(INDEX(connections!$B:$B,ROW())))</f>
      </c>
      <c r="Y2388">
        <f>IF($W2388="","",IFERROR(MATCH($W2388,$A$2:$A$2000,0),""))</f>
      </c>
      <c r="Z2388">
        <f>IF($X2388="","",IFERROR(MATCH($X2388,$A$2:$A$2000,0),""))</f>
      </c>
      <c r="AA2388" t="str">
        <f>IF($Y2388="","",INDEX($P$2:$P$2000,$Y2388))</f>
      </c>
      <c r="AB2388" t="str">
        <f>IF($Z2388="","",INDEX($P$2:$P$2000,$Z2388))</f>
      </c>
      <c r="AC2388">
        <f>IF(AND($AA2388="Yes",$AB2388="Yes"),1,"")</f>
      </c>
      <c r="AD2388">
        <f>IF(OR($Y2388="",$Z2388=""),"",IF(INDEX($C$2:$C$2000,$Y2388)=INDEX($C$2:$C$2000,$Z2388),0,1))</f>
      </c>
      <c r="AE2388">
        <f>IF($AC2388&lt;&gt;1,"",IF(AND(INDEX($AG$2:$AG$2000,$Y2388)=1,INDEX($AG$2:$AG$2000,$Z2388)=1),1,""))</f>
      </c>
      <c r="BF2388">
        <f>IF($Z2388="","",INDEX($AO$2:$AO$2000,$Z2388))</f>
      </c>
      <c r="BG2388">
        <f>IF($Z2388="","",INDEX($AP$2:$AP$2000,$Z2388))</f>
      </c>
      <c r="BH2388">
        <f>IF($Z2388="","",INDEX($AQ$2:$AQ$2000,$Z2388))</f>
      </c>
      <c r="BI2388">
        <f>IF($Z2388="","",INDEX($AR$2:$AR$2000,$Z2388))</f>
      </c>
      <c r="BJ2388">
        <f>IF($Z2388="","",INDEX($AS$2:$AS$2000,$Z2388))</f>
      </c>
      <c r="BK2388">
        <f>IF($Z2388="","",INDEX($AT$2:$AT$2000,$Z2388))</f>
      </c>
      <c r="BL2388">
        <f>IF($Z2388="","",INDEX($AU$2:$AU$2000,$Z2388))</f>
      </c>
      <c r="BM2388">
        <f>IF($Z2388="","",INDEX($AV$2:$AV$2000,$Z2388))</f>
      </c>
      <c r="BN2388">
        <f>IF($Z2388="","",INDEX($AW$2:$AW$2000,$Z2388))</f>
      </c>
      <c r="BO2388">
        <f>IF($Z2388="","",INDEX($AX$2:$AX$2000,$Z2388))</f>
      </c>
      <c r="BP2388">
        <f>IF($Z2388="","",INDEX($AY$2:$AY$2000,$Z2388))</f>
      </c>
      <c r="BQ2388">
        <f>IF($Z2388="","",INDEX($AZ$2:$AZ$2000,$Z2388))</f>
      </c>
      <c r="BR2388">
        <f>IF($Z2388="","",INDEX($BA$2:$BA$2000,$Z2388))</f>
      </c>
      <c r="BS2388">
        <f>IF($Z2388="","",INDEX($BB$2:$BB$2000,$Z2388))</f>
      </c>
      <c r="BT2388">
        <f>IF($Z2388="","",INDEX($BC$2:$BC$2000,$Z2388))</f>
      </c>
      <c r="BY2388" t="str">
        <f>IF($Y2388="","",INDEX($AH$2:$AH$2000,$Y2388)&amp;"")</f>
      </c>
      <c r="BZ2388" t="str">
        <f>IF($Z2388="","",INDEX($AH$2:$AH$2000,$Z2388)&amp;"")</f>
      </c>
      <c r="CA2388">
        <f>IF($Y2388="","",INDEX($BV$2:$BV$2000,$Y2388))</f>
      </c>
      <c r="CB2388">
        <f>IF($Z2388="","",INDEX($BV$2:$BV$2000,$Z2388))</f>
      </c>
    </row>
    <row r="2389">
      <c r="T2389">
        <f>IF($Y2389="","",INDEX($B$2:$B$2000,$Y2389))</f>
      </c>
      <c r="U2389">
        <f>IF($Z2389="","",INDEX($B$2:$B$2000,$Z2389))</f>
      </c>
      <c r="V2389">
        <f>IF(OR($T2389="",$U2389=""),"",$U2389-$T2389)</f>
      </c>
      <c r="W2389" t="str">
        <f>IF(TRIM(INDEX(connections!$A:$A,ROW()))="","",TRIM(INDEX(connections!$A:$A,ROW())))</f>
      </c>
      <c r="X2389" t="str">
        <f>IF($W2389="","",TRIM(INDEX(connections!$B:$B,ROW())))</f>
      </c>
      <c r="Y2389">
        <f>IF($W2389="","",IFERROR(MATCH($W2389,$A$2:$A$2000,0),""))</f>
      </c>
      <c r="Z2389">
        <f>IF($X2389="","",IFERROR(MATCH($X2389,$A$2:$A$2000,0),""))</f>
      </c>
      <c r="AA2389" t="str">
        <f>IF($Y2389="","",INDEX($P$2:$P$2000,$Y2389))</f>
      </c>
      <c r="AB2389" t="str">
        <f>IF($Z2389="","",INDEX($P$2:$P$2000,$Z2389))</f>
      </c>
      <c r="AC2389">
        <f>IF(AND($AA2389="Yes",$AB2389="Yes"),1,"")</f>
      </c>
      <c r="AD2389">
        <f>IF(OR($Y2389="",$Z2389=""),"",IF(INDEX($C$2:$C$2000,$Y2389)=INDEX($C$2:$C$2000,$Z2389),0,1))</f>
      </c>
      <c r="AE2389">
        <f>IF($AC2389&lt;&gt;1,"",IF(AND(INDEX($AG$2:$AG$2000,$Y2389)=1,INDEX($AG$2:$AG$2000,$Z2389)=1),1,""))</f>
      </c>
      <c r="BF2389">
        <f>IF($Z2389="","",INDEX($AO$2:$AO$2000,$Z2389))</f>
      </c>
      <c r="BG2389">
        <f>IF($Z2389="","",INDEX($AP$2:$AP$2000,$Z2389))</f>
      </c>
      <c r="BH2389">
        <f>IF($Z2389="","",INDEX($AQ$2:$AQ$2000,$Z2389))</f>
      </c>
      <c r="BI2389">
        <f>IF($Z2389="","",INDEX($AR$2:$AR$2000,$Z2389))</f>
      </c>
      <c r="BJ2389">
        <f>IF($Z2389="","",INDEX($AS$2:$AS$2000,$Z2389))</f>
      </c>
      <c r="BK2389">
        <f>IF($Z2389="","",INDEX($AT$2:$AT$2000,$Z2389))</f>
      </c>
      <c r="BL2389">
        <f>IF($Z2389="","",INDEX($AU$2:$AU$2000,$Z2389))</f>
      </c>
      <c r="BM2389">
        <f>IF($Z2389="","",INDEX($AV$2:$AV$2000,$Z2389))</f>
      </c>
      <c r="BN2389">
        <f>IF($Z2389="","",INDEX($AW$2:$AW$2000,$Z2389))</f>
      </c>
      <c r="BO2389">
        <f>IF($Z2389="","",INDEX($AX$2:$AX$2000,$Z2389))</f>
      </c>
      <c r="BP2389">
        <f>IF($Z2389="","",INDEX($AY$2:$AY$2000,$Z2389))</f>
      </c>
      <c r="BQ2389">
        <f>IF($Z2389="","",INDEX($AZ$2:$AZ$2000,$Z2389))</f>
      </c>
      <c r="BR2389">
        <f>IF($Z2389="","",INDEX($BA$2:$BA$2000,$Z2389))</f>
      </c>
      <c r="BS2389">
        <f>IF($Z2389="","",INDEX($BB$2:$BB$2000,$Z2389))</f>
      </c>
      <c r="BT2389">
        <f>IF($Z2389="","",INDEX($BC$2:$BC$2000,$Z2389))</f>
      </c>
      <c r="BY2389" t="str">
        <f>IF($Y2389="","",INDEX($AH$2:$AH$2000,$Y2389)&amp;"")</f>
      </c>
      <c r="BZ2389" t="str">
        <f>IF($Z2389="","",INDEX($AH$2:$AH$2000,$Z2389)&amp;"")</f>
      </c>
      <c r="CA2389">
        <f>IF($Y2389="","",INDEX($BV$2:$BV$2000,$Y2389))</f>
      </c>
      <c r="CB2389">
        <f>IF($Z2389="","",INDEX($BV$2:$BV$2000,$Z2389))</f>
      </c>
    </row>
    <row r="2390">
      <c r="T2390">
        <f>IF($Y2390="","",INDEX($B$2:$B$2000,$Y2390))</f>
      </c>
      <c r="U2390">
        <f>IF($Z2390="","",INDEX($B$2:$B$2000,$Z2390))</f>
      </c>
      <c r="V2390">
        <f>IF(OR($T2390="",$U2390=""),"",$U2390-$T2390)</f>
      </c>
      <c r="W2390" t="str">
        <f>IF(TRIM(INDEX(connections!$A:$A,ROW()))="","",TRIM(INDEX(connections!$A:$A,ROW())))</f>
      </c>
      <c r="X2390" t="str">
        <f>IF($W2390="","",TRIM(INDEX(connections!$B:$B,ROW())))</f>
      </c>
      <c r="Y2390">
        <f>IF($W2390="","",IFERROR(MATCH($W2390,$A$2:$A$2000,0),""))</f>
      </c>
      <c r="Z2390">
        <f>IF($X2390="","",IFERROR(MATCH($X2390,$A$2:$A$2000,0),""))</f>
      </c>
      <c r="AA2390" t="str">
        <f>IF($Y2390="","",INDEX($P$2:$P$2000,$Y2390))</f>
      </c>
      <c r="AB2390" t="str">
        <f>IF($Z2390="","",INDEX($P$2:$P$2000,$Z2390))</f>
      </c>
      <c r="AC2390">
        <f>IF(AND($AA2390="Yes",$AB2390="Yes"),1,"")</f>
      </c>
      <c r="AD2390">
        <f>IF(OR($Y2390="",$Z2390=""),"",IF(INDEX($C$2:$C$2000,$Y2390)=INDEX($C$2:$C$2000,$Z2390),0,1))</f>
      </c>
      <c r="AE2390">
        <f>IF($AC2390&lt;&gt;1,"",IF(AND(INDEX($AG$2:$AG$2000,$Y2390)=1,INDEX($AG$2:$AG$2000,$Z2390)=1),1,""))</f>
      </c>
      <c r="BF2390">
        <f>IF($Z2390="","",INDEX($AO$2:$AO$2000,$Z2390))</f>
      </c>
      <c r="BG2390">
        <f>IF($Z2390="","",INDEX($AP$2:$AP$2000,$Z2390))</f>
      </c>
      <c r="BH2390">
        <f>IF($Z2390="","",INDEX($AQ$2:$AQ$2000,$Z2390))</f>
      </c>
      <c r="BI2390">
        <f>IF($Z2390="","",INDEX($AR$2:$AR$2000,$Z2390))</f>
      </c>
      <c r="BJ2390">
        <f>IF($Z2390="","",INDEX($AS$2:$AS$2000,$Z2390))</f>
      </c>
      <c r="BK2390">
        <f>IF($Z2390="","",INDEX($AT$2:$AT$2000,$Z2390))</f>
      </c>
      <c r="BL2390">
        <f>IF($Z2390="","",INDEX($AU$2:$AU$2000,$Z2390))</f>
      </c>
      <c r="BM2390">
        <f>IF($Z2390="","",INDEX($AV$2:$AV$2000,$Z2390))</f>
      </c>
      <c r="BN2390">
        <f>IF($Z2390="","",INDEX($AW$2:$AW$2000,$Z2390))</f>
      </c>
      <c r="BO2390">
        <f>IF($Z2390="","",INDEX($AX$2:$AX$2000,$Z2390))</f>
      </c>
      <c r="BP2390">
        <f>IF($Z2390="","",INDEX($AY$2:$AY$2000,$Z2390))</f>
      </c>
      <c r="BQ2390">
        <f>IF($Z2390="","",INDEX($AZ$2:$AZ$2000,$Z2390))</f>
      </c>
      <c r="BR2390">
        <f>IF($Z2390="","",INDEX($BA$2:$BA$2000,$Z2390))</f>
      </c>
      <c r="BS2390">
        <f>IF($Z2390="","",INDEX($BB$2:$BB$2000,$Z2390))</f>
      </c>
      <c r="BT2390">
        <f>IF($Z2390="","",INDEX($BC$2:$BC$2000,$Z2390))</f>
      </c>
      <c r="BY2390" t="str">
        <f>IF($Y2390="","",INDEX($AH$2:$AH$2000,$Y2390)&amp;"")</f>
      </c>
      <c r="BZ2390" t="str">
        <f>IF($Z2390="","",INDEX($AH$2:$AH$2000,$Z2390)&amp;"")</f>
      </c>
      <c r="CA2390">
        <f>IF($Y2390="","",INDEX($BV$2:$BV$2000,$Y2390))</f>
      </c>
      <c r="CB2390">
        <f>IF($Z2390="","",INDEX($BV$2:$BV$2000,$Z2390))</f>
      </c>
    </row>
    <row r="2391">
      <c r="T2391">
        <f>IF($Y2391="","",INDEX($B$2:$B$2000,$Y2391))</f>
      </c>
      <c r="U2391">
        <f>IF($Z2391="","",INDEX($B$2:$B$2000,$Z2391))</f>
      </c>
      <c r="V2391">
        <f>IF(OR($T2391="",$U2391=""),"",$U2391-$T2391)</f>
      </c>
      <c r="W2391" t="str">
        <f>IF(TRIM(INDEX(connections!$A:$A,ROW()))="","",TRIM(INDEX(connections!$A:$A,ROW())))</f>
      </c>
      <c r="X2391" t="str">
        <f>IF($W2391="","",TRIM(INDEX(connections!$B:$B,ROW())))</f>
      </c>
      <c r="Y2391">
        <f>IF($W2391="","",IFERROR(MATCH($W2391,$A$2:$A$2000,0),""))</f>
      </c>
      <c r="Z2391">
        <f>IF($X2391="","",IFERROR(MATCH($X2391,$A$2:$A$2000,0),""))</f>
      </c>
      <c r="AA2391" t="str">
        <f>IF($Y2391="","",INDEX($P$2:$P$2000,$Y2391))</f>
      </c>
      <c r="AB2391" t="str">
        <f>IF($Z2391="","",INDEX($P$2:$P$2000,$Z2391))</f>
      </c>
      <c r="AC2391">
        <f>IF(AND($AA2391="Yes",$AB2391="Yes"),1,"")</f>
      </c>
      <c r="AD2391">
        <f>IF(OR($Y2391="",$Z2391=""),"",IF(INDEX($C$2:$C$2000,$Y2391)=INDEX($C$2:$C$2000,$Z2391),0,1))</f>
      </c>
      <c r="AE2391">
        <f>IF($AC2391&lt;&gt;1,"",IF(AND(INDEX($AG$2:$AG$2000,$Y2391)=1,INDEX($AG$2:$AG$2000,$Z2391)=1),1,""))</f>
      </c>
      <c r="BF2391">
        <f>IF($Z2391="","",INDEX($AO$2:$AO$2000,$Z2391))</f>
      </c>
      <c r="BG2391">
        <f>IF($Z2391="","",INDEX($AP$2:$AP$2000,$Z2391))</f>
      </c>
      <c r="BH2391">
        <f>IF($Z2391="","",INDEX($AQ$2:$AQ$2000,$Z2391))</f>
      </c>
      <c r="BI2391">
        <f>IF($Z2391="","",INDEX($AR$2:$AR$2000,$Z2391))</f>
      </c>
      <c r="BJ2391">
        <f>IF($Z2391="","",INDEX($AS$2:$AS$2000,$Z2391))</f>
      </c>
      <c r="BK2391">
        <f>IF($Z2391="","",INDEX($AT$2:$AT$2000,$Z2391))</f>
      </c>
      <c r="BL2391">
        <f>IF($Z2391="","",INDEX($AU$2:$AU$2000,$Z2391))</f>
      </c>
      <c r="BM2391">
        <f>IF($Z2391="","",INDEX($AV$2:$AV$2000,$Z2391))</f>
      </c>
      <c r="BN2391">
        <f>IF($Z2391="","",INDEX($AW$2:$AW$2000,$Z2391))</f>
      </c>
      <c r="BO2391">
        <f>IF($Z2391="","",INDEX($AX$2:$AX$2000,$Z2391))</f>
      </c>
      <c r="BP2391">
        <f>IF($Z2391="","",INDEX($AY$2:$AY$2000,$Z2391))</f>
      </c>
      <c r="BQ2391">
        <f>IF($Z2391="","",INDEX($AZ$2:$AZ$2000,$Z2391))</f>
      </c>
      <c r="BR2391">
        <f>IF($Z2391="","",INDEX($BA$2:$BA$2000,$Z2391))</f>
      </c>
      <c r="BS2391">
        <f>IF($Z2391="","",INDEX($BB$2:$BB$2000,$Z2391))</f>
      </c>
      <c r="BT2391">
        <f>IF($Z2391="","",INDEX($BC$2:$BC$2000,$Z2391))</f>
      </c>
      <c r="BY2391" t="str">
        <f>IF($Y2391="","",INDEX($AH$2:$AH$2000,$Y2391)&amp;"")</f>
      </c>
      <c r="BZ2391" t="str">
        <f>IF($Z2391="","",INDEX($AH$2:$AH$2000,$Z2391)&amp;"")</f>
      </c>
      <c r="CA2391">
        <f>IF($Y2391="","",INDEX($BV$2:$BV$2000,$Y2391))</f>
      </c>
      <c r="CB2391">
        <f>IF($Z2391="","",INDEX($BV$2:$BV$2000,$Z2391))</f>
      </c>
    </row>
    <row r="2392">
      <c r="T2392">
        <f>IF($Y2392="","",INDEX($B$2:$B$2000,$Y2392))</f>
      </c>
      <c r="U2392">
        <f>IF($Z2392="","",INDEX($B$2:$B$2000,$Z2392))</f>
      </c>
      <c r="V2392">
        <f>IF(OR($T2392="",$U2392=""),"",$U2392-$T2392)</f>
      </c>
      <c r="W2392" t="str">
        <f>IF(TRIM(INDEX(connections!$A:$A,ROW()))="","",TRIM(INDEX(connections!$A:$A,ROW())))</f>
      </c>
      <c r="X2392" t="str">
        <f>IF($W2392="","",TRIM(INDEX(connections!$B:$B,ROW())))</f>
      </c>
      <c r="Y2392">
        <f>IF($W2392="","",IFERROR(MATCH($W2392,$A$2:$A$2000,0),""))</f>
      </c>
      <c r="Z2392">
        <f>IF($X2392="","",IFERROR(MATCH($X2392,$A$2:$A$2000,0),""))</f>
      </c>
      <c r="AA2392" t="str">
        <f>IF($Y2392="","",INDEX($P$2:$P$2000,$Y2392))</f>
      </c>
      <c r="AB2392" t="str">
        <f>IF($Z2392="","",INDEX($P$2:$P$2000,$Z2392))</f>
      </c>
      <c r="AC2392">
        <f>IF(AND($AA2392="Yes",$AB2392="Yes"),1,"")</f>
      </c>
      <c r="AD2392">
        <f>IF(OR($Y2392="",$Z2392=""),"",IF(INDEX($C$2:$C$2000,$Y2392)=INDEX($C$2:$C$2000,$Z2392),0,1))</f>
      </c>
      <c r="AE2392">
        <f>IF($AC2392&lt;&gt;1,"",IF(AND(INDEX($AG$2:$AG$2000,$Y2392)=1,INDEX($AG$2:$AG$2000,$Z2392)=1),1,""))</f>
      </c>
      <c r="BF2392">
        <f>IF($Z2392="","",INDEX($AO$2:$AO$2000,$Z2392))</f>
      </c>
      <c r="BG2392">
        <f>IF($Z2392="","",INDEX($AP$2:$AP$2000,$Z2392))</f>
      </c>
      <c r="BH2392">
        <f>IF($Z2392="","",INDEX($AQ$2:$AQ$2000,$Z2392))</f>
      </c>
      <c r="BI2392">
        <f>IF($Z2392="","",INDEX($AR$2:$AR$2000,$Z2392))</f>
      </c>
      <c r="BJ2392">
        <f>IF($Z2392="","",INDEX($AS$2:$AS$2000,$Z2392))</f>
      </c>
      <c r="BK2392">
        <f>IF($Z2392="","",INDEX($AT$2:$AT$2000,$Z2392))</f>
      </c>
      <c r="BL2392">
        <f>IF($Z2392="","",INDEX($AU$2:$AU$2000,$Z2392))</f>
      </c>
      <c r="BM2392">
        <f>IF($Z2392="","",INDEX($AV$2:$AV$2000,$Z2392))</f>
      </c>
      <c r="BN2392">
        <f>IF($Z2392="","",INDEX($AW$2:$AW$2000,$Z2392))</f>
      </c>
      <c r="BO2392">
        <f>IF($Z2392="","",INDEX($AX$2:$AX$2000,$Z2392))</f>
      </c>
      <c r="BP2392">
        <f>IF($Z2392="","",INDEX($AY$2:$AY$2000,$Z2392))</f>
      </c>
      <c r="BQ2392">
        <f>IF($Z2392="","",INDEX($AZ$2:$AZ$2000,$Z2392))</f>
      </c>
      <c r="BR2392">
        <f>IF($Z2392="","",INDEX($BA$2:$BA$2000,$Z2392))</f>
      </c>
      <c r="BS2392">
        <f>IF($Z2392="","",INDEX($BB$2:$BB$2000,$Z2392))</f>
      </c>
      <c r="BT2392">
        <f>IF($Z2392="","",INDEX($BC$2:$BC$2000,$Z2392))</f>
      </c>
      <c r="BY2392" t="str">
        <f>IF($Y2392="","",INDEX($AH$2:$AH$2000,$Y2392)&amp;"")</f>
      </c>
      <c r="BZ2392" t="str">
        <f>IF($Z2392="","",INDEX($AH$2:$AH$2000,$Z2392)&amp;"")</f>
      </c>
      <c r="CA2392">
        <f>IF($Y2392="","",INDEX($BV$2:$BV$2000,$Y2392))</f>
      </c>
      <c r="CB2392">
        <f>IF($Z2392="","",INDEX($BV$2:$BV$2000,$Z2392))</f>
      </c>
    </row>
    <row r="2393">
      <c r="T2393">
        <f>IF($Y2393="","",INDEX($B$2:$B$2000,$Y2393))</f>
      </c>
      <c r="U2393">
        <f>IF($Z2393="","",INDEX($B$2:$B$2000,$Z2393))</f>
      </c>
      <c r="V2393">
        <f>IF(OR($T2393="",$U2393=""),"",$U2393-$T2393)</f>
      </c>
      <c r="W2393" t="str">
        <f>IF(TRIM(INDEX(connections!$A:$A,ROW()))="","",TRIM(INDEX(connections!$A:$A,ROW())))</f>
      </c>
      <c r="X2393" t="str">
        <f>IF($W2393="","",TRIM(INDEX(connections!$B:$B,ROW())))</f>
      </c>
      <c r="Y2393">
        <f>IF($W2393="","",IFERROR(MATCH($W2393,$A$2:$A$2000,0),""))</f>
      </c>
      <c r="Z2393">
        <f>IF($X2393="","",IFERROR(MATCH($X2393,$A$2:$A$2000,0),""))</f>
      </c>
      <c r="AA2393" t="str">
        <f>IF($Y2393="","",INDEX($P$2:$P$2000,$Y2393))</f>
      </c>
      <c r="AB2393" t="str">
        <f>IF($Z2393="","",INDEX($P$2:$P$2000,$Z2393))</f>
      </c>
      <c r="AC2393">
        <f>IF(AND($AA2393="Yes",$AB2393="Yes"),1,"")</f>
      </c>
      <c r="AD2393">
        <f>IF(OR($Y2393="",$Z2393=""),"",IF(INDEX($C$2:$C$2000,$Y2393)=INDEX($C$2:$C$2000,$Z2393),0,1))</f>
      </c>
      <c r="AE2393">
        <f>IF($AC2393&lt;&gt;1,"",IF(AND(INDEX($AG$2:$AG$2000,$Y2393)=1,INDEX($AG$2:$AG$2000,$Z2393)=1),1,""))</f>
      </c>
      <c r="BF2393">
        <f>IF($Z2393="","",INDEX($AO$2:$AO$2000,$Z2393))</f>
      </c>
      <c r="BG2393">
        <f>IF($Z2393="","",INDEX($AP$2:$AP$2000,$Z2393))</f>
      </c>
      <c r="BH2393">
        <f>IF($Z2393="","",INDEX($AQ$2:$AQ$2000,$Z2393))</f>
      </c>
      <c r="BI2393">
        <f>IF($Z2393="","",INDEX($AR$2:$AR$2000,$Z2393))</f>
      </c>
      <c r="BJ2393">
        <f>IF($Z2393="","",INDEX($AS$2:$AS$2000,$Z2393))</f>
      </c>
      <c r="BK2393">
        <f>IF($Z2393="","",INDEX($AT$2:$AT$2000,$Z2393))</f>
      </c>
      <c r="BL2393">
        <f>IF($Z2393="","",INDEX($AU$2:$AU$2000,$Z2393))</f>
      </c>
      <c r="BM2393">
        <f>IF($Z2393="","",INDEX($AV$2:$AV$2000,$Z2393))</f>
      </c>
      <c r="BN2393">
        <f>IF($Z2393="","",INDEX($AW$2:$AW$2000,$Z2393))</f>
      </c>
      <c r="BO2393">
        <f>IF($Z2393="","",INDEX($AX$2:$AX$2000,$Z2393))</f>
      </c>
      <c r="BP2393">
        <f>IF($Z2393="","",INDEX($AY$2:$AY$2000,$Z2393))</f>
      </c>
      <c r="BQ2393">
        <f>IF($Z2393="","",INDEX($AZ$2:$AZ$2000,$Z2393))</f>
      </c>
      <c r="BR2393">
        <f>IF($Z2393="","",INDEX($BA$2:$BA$2000,$Z2393))</f>
      </c>
      <c r="BS2393">
        <f>IF($Z2393="","",INDEX($BB$2:$BB$2000,$Z2393))</f>
      </c>
      <c r="BT2393">
        <f>IF($Z2393="","",INDEX($BC$2:$BC$2000,$Z2393))</f>
      </c>
      <c r="BY2393" t="str">
        <f>IF($Y2393="","",INDEX($AH$2:$AH$2000,$Y2393)&amp;"")</f>
      </c>
      <c r="BZ2393" t="str">
        <f>IF($Z2393="","",INDEX($AH$2:$AH$2000,$Z2393)&amp;"")</f>
      </c>
      <c r="CA2393">
        <f>IF($Y2393="","",INDEX($BV$2:$BV$2000,$Y2393))</f>
      </c>
      <c r="CB2393">
        <f>IF($Z2393="","",INDEX($BV$2:$BV$2000,$Z2393))</f>
      </c>
    </row>
    <row r="2394">
      <c r="T2394">
        <f>IF($Y2394="","",INDEX($B$2:$B$2000,$Y2394))</f>
      </c>
      <c r="U2394">
        <f>IF($Z2394="","",INDEX($B$2:$B$2000,$Z2394))</f>
      </c>
      <c r="V2394">
        <f>IF(OR($T2394="",$U2394=""),"",$U2394-$T2394)</f>
      </c>
      <c r="W2394" t="str">
        <f>IF(TRIM(INDEX(connections!$A:$A,ROW()))="","",TRIM(INDEX(connections!$A:$A,ROW())))</f>
      </c>
      <c r="X2394" t="str">
        <f>IF($W2394="","",TRIM(INDEX(connections!$B:$B,ROW())))</f>
      </c>
      <c r="Y2394">
        <f>IF($W2394="","",IFERROR(MATCH($W2394,$A$2:$A$2000,0),""))</f>
      </c>
      <c r="Z2394">
        <f>IF($X2394="","",IFERROR(MATCH($X2394,$A$2:$A$2000,0),""))</f>
      </c>
      <c r="AA2394" t="str">
        <f>IF($Y2394="","",INDEX($P$2:$P$2000,$Y2394))</f>
      </c>
      <c r="AB2394" t="str">
        <f>IF($Z2394="","",INDEX($P$2:$P$2000,$Z2394))</f>
      </c>
      <c r="AC2394">
        <f>IF(AND($AA2394="Yes",$AB2394="Yes"),1,"")</f>
      </c>
      <c r="AD2394">
        <f>IF(OR($Y2394="",$Z2394=""),"",IF(INDEX($C$2:$C$2000,$Y2394)=INDEX($C$2:$C$2000,$Z2394),0,1))</f>
      </c>
      <c r="AE2394">
        <f>IF($AC2394&lt;&gt;1,"",IF(AND(INDEX($AG$2:$AG$2000,$Y2394)=1,INDEX($AG$2:$AG$2000,$Z2394)=1),1,""))</f>
      </c>
      <c r="BF2394">
        <f>IF($Z2394="","",INDEX($AO$2:$AO$2000,$Z2394))</f>
      </c>
      <c r="BG2394">
        <f>IF($Z2394="","",INDEX($AP$2:$AP$2000,$Z2394))</f>
      </c>
      <c r="BH2394">
        <f>IF($Z2394="","",INDEX($AQ$2:$AQ$2000,$Z2394))</f>
      </c>
      <c r="BI2394">
        <f>IF($Z2394="","",INDEX($AR$2:$AR$2000,$Z2394))</f>
      </c>
      <c r="BJ2394">
        <f>IF($Z2394="","",INDEX($AS$2:$AS$2000,$Z2394))</f>
      </c>
      <c r="BK2394">
        <f>IF($Z2394="","",INDEX($AT$2:$AT$2000,$Z2394))</f>
      </c>
      <c r="BL2394">
        <f>IF($Z2394="","",INDEX($AU$2:$AU$2000,$Z2394))</f>
      </c>
      <c r="BM2394">
        <f>IF($Z2394="","",INDEX($AV$2:$AV$2000,$Z2394))</f>
      </c>
      <c r="BN2394">
        <f>IF($Z2394="","",INDEX($AW$2:$AW$2000,$Z2394))</f>
      </c>
      <c r="BO2394">
        <f>IF($Z2394="","",INDEX($AX$2:$AX$2000,$Z2394))</f>
      </c>
      <c r="BP2394">
        <f>IF($Z2394="","",INDEX($AY$2:$AY$2000,$Z2394))</f>
      </c>
      <c r="BQ2394">
        <f>IF($Z2394="","",INDEX($AZ$2:$AZ$2000,$Z2394))</f>
      </c>
      <c r="BR2394">
        <f>IF($Z2394="","",INDEX($BA$2:$BA$2000,$Z2394))</f>
      </c>
      <c r="BS2394">
        <f>IF($Z2394="","",INDEX($BB$2:$BB$2000,$Z2394))</f>
      </c>
      <c r="BT2394">
        <f>IF($Z2394="","",INDEX($BC$2:$BC$2000,$Z2394))</f>
      </c>
      <c r="BY2394" t="str">
        <f>IF($Y2394="","",INDEX($AH$2:$AH$2000,$Y2394)&amp;"")</f>
      </c>
      <c r="BZ2394" t="str">
        <f>IF($Z2394="","",INDEX($AH$2:$AH$2000,$Z2394)&amp;"")</f>
      </c>
      <c r="CA2394">
        <f>IF($Y2394="","",INDEX($BV$2:$BV$2000,$Y2394))</f>
      </c>
      <c r="CB2394">
        <f>IF($Z2394="","",INDEX($BV$2:$BV$2000,$Z2394))</f>
      </c>
    </row>
    <row r="2395">
      <c r="T2395">
        <f>IF($Y2395="","",INDEX($B$2:$B$2000,$Y2395))</f>
      </c>
      <c r="U2395">
        <f>IF($Z2395="","",INDEX($B$2:$B$2000,$Z2395))</f>
      </c>
      <c r="V2395">
        <f>IF(OR($T2395="",$U2395=""),"",$U2395-$T2395)</f>
      </c>
      <c r="W2395" t="str">
        <f>IF(TRIM(INDEX(connections!$A:$A,ROW()))="","",TRIM(INDEX(connections!$A:$A,ROW())))</f>
      </c>
      <c r="X2395" t="str">
        <f>IF($W2395="","",TRIM(INDEX(connections!$B:$B,ROW())))</f>
      </c>
      <c r="Y2395">
        <f>IF($W2395="","",IFERROR(MATCH($W2395,$A$2:$A$2000,0),""))</f>
      </c>
      <c r="Z2395">
        <f>IF($X2395="","",IFERROR(MATCH($X2395,$A$2:$A$2000,0),""))</f>
      </c>
      <c r="AA2395" t="str">
        <f>IF($Y2395="","",INDEX($P$2:$P$2000,$Y2395))</f>
      </c>
      <c r="AB2395" t="str">
        <f>IF($Z2395="","",INDEX($P$2:$P$2000,$Z2395))</f>
      </c>
      <c r="AC2395">
        <f>IF(AND($AA2395="Yes",$AB2395="Yes"),1,"")</f>
      </c>
      <c r="AD2395">
        <f>IF(OR($Y2395="",$Z2395=""),"",IF(INDEX($C$2:$C$2000,$Y2395)=INDEX($C$2:$C$2000,$Z2395),0,1))</f>
      </c>
      <c r="AE2395">
        <f>IF($AC2395&lt;&gt;1,"",IF(AND(INDEX($AG$2:$AG$2000,$Y2395)=1,INDEX($AG$2:$AG$2000,$Z2395)=1),1,""))</f>
      </c>
      <c r="BF2395">
        <f>IF($Z2395="","",INDEX($AO$2:$AO$2000,$Z2395))</f>
      </c>
      <c r="BG2395">
        <f>IF($Z2395="","",INDEX($AP$2:$AP$2000,$Z2395))</f>
      </c>
      <c r="BH2395">
        <f>IF($Z2395="","",INDEX($AQ$2:$AQ$2000,$Z2395))</f>
      </c>
      <c r="BI2395">
        <f>IF($Z2395="","",INDEX($AR$2:$AR$2000,$Z2395))</f>
      </c>
      <c r="BJ2395">
        <f>IF($Z2395="","",INDEX($AS$2:$AS$2000,$Z2395))</f>
      </c>
      <c r="BK2395">
        <f>IF($Z2395="","",INDEX($AT$2:$AT$2000,$Z2395))</f>
      </c>
      <c r="BL2395">
        <f>IF($Z2395="","",INDEX($AU$2:$AU$2000,$Z2395))</f>
      </c>
      <c r="BM2395">
        <f>IF($Z2395="","",INDEX($AV$2:$AV$2000,$Z2395))</f>
      </c>
      <c r="BN2395">
        <f>IF($Z2395="","",INDEX($AW$2:$AW$2000,$Z2395))</f>
      </c>
      <c r="BO2395">
        <f>IF($Z2395="","",INDEX($AX$2:$AX$2000,$Z2395))</f>
      </c>
      <c r="BP2395">
        <f>IF($Z2395="","",INDEX($AY$2:$AY$2000,$Z2395))</f>
      </c>
      <c r="BQ2395">
        <f>IF($Z2395="","",INDEX($AZ$2:$AZ$2000,$Z2395))</f>
      </c>
      <c r="BR2395">
        <f>IF($Z2395="","",INDEX($BA$2:$BA$2000,$Z2395))</f>
      </c>
      <c r="BS2395">
        <f>IF($Z2395="","",INDEX($BB$2:$BB$2000,$Z2395))</f>
      </c>
      <c r="BT2395">
        <f>IF($Z2395="","",INDEX($BC$2:$BC$2000,$Z2395))</f>
      </c>
      <c r="BY2395" t="str">
        <f>IF($Y2395="","",INDEX($AH$2:$AH$2000,$Y2395)&amp;"")</f>
      </c>
      <c r="BZ2395" t="str">
        <f>IF($Z2395="","",INDEX($AH$2:$AH$2000,$Z2395)&amp;"")</f>
      </c>
      <c r="CA2395">
        <f>IF($Y2395="","",INDEX($BV$2:$BV$2000,$Y2395))</f>
      </c>
      <c r="CB2395">
        <f>IF($Z2395="","",INDEX($BV$2:$BV$2000,$Z2395))</f>
      </c>
    </row>
    <row r="2396">
      <c r="T2396">
        <f>IF($Y2396="","",INDEX($B$2:$B$2000,$Y2396))</f>
      </c>
      <c r="U2396">
        <f>IF($Z2396="","",INDEX($B$2:$B$2000,$Z2396))</f>
      </c>
      <c r="V2396">
        <f>IF(OR($T2396="",$U2396=""),"",$U2396-$T2396)</f>
      </c>
      <c r="W2396" t="str">
        <f>IF(TRIM(INDEX(connections!$A:$A,ROW()))="","",TRIM(INDEX(connections!$A:$A,ROW())))</f>
      </c>
      <c r="X2396" t="str">
        <f>IF($W2396="","",TRIM(INDEX(connections!$B:$B,ROW())))</f>
      </c>
      <c r="Y2396">
        <f>IF($W2396="","",IFERROR(MATCH($W2396,$A$2:$A$2000,0),""))</f>
      </c>
      <c r="Z2396">
        <f>IF($X2396="","",IFERROR(MATCH($X2396,$A$2:$A$2000,0),""))</f>
      </c>
      <c r="AA2396" t="str">
        <f>IF($Y2396="","",INDEX($P$2:$P$2000,$Y2396))</f>
      </c>
      <c r="AB2396" t="str">
        <f>IF($Z2396="","",INDEX($P$2:$P$2000,$Z2396))</f>
      </c>
      <c r="AC2396">
        <f>IF(AND($AA2396="Yes",$AB2396="Yes"),1,"")</f>
      </c>
      <c r="AD2396">
        <f>IF(OR($Y2396="",$Z2396=""),"",IF(INDEX($C$2:$C$2000,$Y2396)=INDEX($C$2:$C$2000,$Z2396),0,1))</f>
      </c>
      <c r="AE2396">
        <f>IF($AC2396&lt;&gt;1,"",IF(AND(INDEX($AG$2:$AG$2000,$Y2396)=1,INDEX($AG$2:$AG$2000,$Z2396)=1),1,""))</f>
      </c>
      <c r="BF2396">
        <f>IF($Z2396="","",INDEX($AO$2:$AO$2000,$Z2396))</f>
      </c>
      <c r="BG2396">
        <f>IF($Z2396="","",INDEX($AP$2:$AP$2000,$Z2396))</f>
      </c>
      <c r="BH2396">
        <f>IF($Z2396="","",INDEX($AQ$2:$AQ$2000,$Z2396))</f>
      </c>
      <c r="BI2396">
        <f>IF($Z2396="","",INDEX($AR$2:$AR$2000,$Z2396))</f>
      </c>
      <c r="BJ2396">
        <f>IF($Z2396="","",INDEX($AS$2:$AS$2000,$Z2396))</f>
      </c>
      <c r="BK2396">
        <f>IF($Z2396="","",INDEX($AT$2:$AT$2000,$Z2396))</f>
      </c>
      <c r="BL2396">
        <f>IF($Z2396="","",INDEX($AU$2:$AU$2000,$Z2396))</f>
      </c>
      <c r="BM2396">
        <f>IF($Z2396="","",INDEX($AV$2:$AV$2000,$Z2396))</f>
      </c>
      <c r="BN2396">
        <f>IF($Z2396="","",INDEX($AW$2:$AW$2000,$Z2396))</f>
      </c>
      <c r="BO2396">
        <f>IF($Z2396="","",INDEX($AX$2:$AX$2000,$Z2396))</f>
      </c>
      <c r="BP2396">
        <f>IF($Z2396="","",INDEX($AY$2:$AY$2000,$Z2396))</f>
      </c>
      <c r="BQ2396">
        <f>IF($Z2396="","",INDEX($AZ$2:$AZ$2000,$Z2396))</f>
      </c>
      <c r="BR2396">
        <f>IF($Z2396="","",INDEX($BA$2:$BA$2000,$Z2396))</f>
      </c>
      <c r="BS2396">
        <f>IF($Z2396="","",INDEX($BB$2:$BB$2000,$Z2396))</f>
      </c>
      <c r="BT2396">
        <f>IF($Z2396="","",INDEX($BC$2:$BC$2000,$Z2396))</f>
      </c>
      <c r="BY2396" t="str">
        <f>IF($Y2396="","",INDEX($AH$2:$AH$2000,$Y2396)&amp;"")</f>
      </c>
      <c r="BZ2396" t="str">
        <f>IF($Z2396="","",INDEX($AH$2:$AH$2000,$Z2396)&amp;"")</f>
      </c>
      <c r="CA2396">
        <f>IF($Y2396="","",INDEX($BV$2:$BV$2000,$Y2396))</f>
      </c>
      <c r="CB2396">
        <f>IF($Z2396="","",INDEX($BV$2:$BV$2000,$Z2396))</f>
      </c>
    </row>
    <row r="2397">
      <c r="T2397">
        <f>IF($Y2397="","",INDEX($B$2:$B$2000,$Y2397))</f>
      </c>
      <c r="U2397">
        <f>IF($Z2397="","",INDEX($B$2:$B$2000,$Z2397))</f>
      </c>
      <c r="V2397">
        <f>IF(OR($T2397="",$U2397=""),"",$U2397-$T2397)</f>
      </c>
      <c r="W2397" t="str">
        <f>IF(TRIM(INDEX(connections!$A:$A,ROW()))="","",TRIM(INDEX(connections!$A:$A,ROW())))</f>
      </c>
      <c r="X2397" t="str">
        <f>IF($W2397="","",TRIM(INDEX(connections!$B:$B,ROW())))</f>
      </c>
      <c r="Y2397">
        <f>IF($W2397="","",IFERROR(MATCH($W2397,$A$2:$A$2000,0),""))</f>
      </c>
      <c r="Z2397">
        <f>IF($X2397="","",IFERROR(MATCH($X2397,$A$2:$A$2000,0),""))</f>
      </c>
      <c r="AA2397" t="str">
        <f>IF($Y2397="","",INDEX($P$2:$P$2000,$Y2397))</f>
      </c>
      <c r="AB2397" t="str">
        <f>IF($Z2397="","",INDEX($P$2:$P$2000,$Z2397))</f>
      </c>
      <c r="AC2397">
        <f>IF(AND($AA2397="Yes",$AB2397="Yes"),1,"")</f>
      </c>
      <c r="AD2397">
        <f>IF(OR($Y2397="",$Z2397=""),"",IF(INDEX($C$2:$C$2000,$Y2397)=INDEX($C$2:$C$2000,$Z2397),0,1))</f>
      </c>
      <c r="AE2397">
        <f>IF($AC2397&lt;&gt;1,"",IF(AND(INDEX($AG$2:$AG$2000,$Y2397)=1,INDEX($AG$2:$AG$2000,$Z2397)=1),1,""))</f>
      </c>
      <c r="BF2397">
        <f>IF($Z2397="","",INDEX($AO$2:$AO$2000,$Z2397))</f>
      </c>
      <c r="BG2397">
        <f>IF($Z2397="","",INDEX($AP$2:$AP$2000,$Z2397))</f>
      </c>
      <c r="BH2397">
        <f>IF($Z2397="","",INDEX($AQ$2:$AQ$2000,$Z2397))</f>
      </c>
      <c r="BI2397">
        <f>IF($Z2397="","",INDEX($AR$2:$AR$2000,$Z2397))</f>
      </c>
      <c r="BJ2397">
        <f>IF($Z2397="","",INDEX($AS$2:$AS$2000,$Z2397))</f>
      </c>
      <c r="BK2397">
        <f>IF($Z2397="","",INDEX($AT$2:$AT$2000,$Z2397))</f>
      </c>
      <c r="BL2397">
        <f>IF($Z2397="","",INDEX($AU$2:$AU$2000,$Z2397))</f>
      </c>
      <c r="BM2397">
        <f>IF($Z2397="","",INDEX($AV$2:$AV$2000,$Z2397))</f>
      </c>
      <c r="BN2397">
        <f>IF($Z2397="","",INDEX($AW$2:$AW$2000,$Z2397))</f>
      </c>
      <c r="BO2397">
        <f>IF($Z2397="","",INDEX($AX$2:$AX$2000,$Z2397))</f>
      </c>
      <c r="BP2397">
        <f>IF($Z2397="","",INDEX($AY$2:$AY$2000,$Z2397))</f>
      </c>
      <c r="BQ2397">
        <f>IF($Z2397="","",INDEX($AZ$2:$AZ$2000,$Z2397))</f>
      </c>
      <c r="BR2397">
        <f>IF($Z2397="","",INDEX($BA$2:$BA$2000,$Z2397))</f>
      </c>
      <c r="BS2397">
        <f>IF($Z2397="","",INDEX($BB$2:$BB$2000,$Z2397))</f>
      </c>
      <c r="BT2397">
        <f>IF($Z2397="","",INDEX($BC$2:$BC$2000,$Z2397))</f>
      </c>
      <c r="BY2397" t="str">
        <f>IF($Y2397="","",INDEX($AH$2:$AH$2000,$Y2397)&amp;"")</f>
      </c>
      <c r="BZ2397" t="str">
        <f>IF($Z2397="","",INDEX($AH$2:$AH$2000,$Z2397)&amp;"")</f>
      </c>
      <c r="CA2397">
        <f>IF($Y2397="","",INDEX($BV$2:$BV$2000,$Y2397))</f>
      </c>
      <c r="CB2397">
        <f>IF($Z2397="","",INDEX($BV$2:$BV$2000,$Z2397))</f>
      </c>
    </row>
    <row r="2398">
      <c r="T2398">
        <f>IF($Y2398="","",INDEX($B$2:$B$2000,$Y2398))</f>
      </c>
      <c r="U2398">
        <f>IF($Z2398="","",INDEX($B$2:$B$2000,$Z2398))</f>
      </c>
      <c r="V2398">
        <f>IF(OR($T2398="",$U2398=""),"",$U2398-$T2398)</f>
      </c>
      <c r="W2398" t="str">
        <f>IF(TRIM(INDEX(connections!$A:$A,ROW()))="","",TRIM(INDEX(connections!$A:$A,ROW())))</f>
      </c>
      <c r="X2398" t="str">
        <f>IF($W2398="","",TRIM(INDEX(connections!$B:$B,ROW())))</f>
      </c>
      <c r="Y2398">
        <f>IF($W2398="","",IFERROR(MATCH($W2398,$A$2:$A$2000,0),""))</f>
      </c>
      <c r="Z2398">
        <f>IF($X2398="","",IFERROR(MATCH($X2398,$A$2:$A$2000,0),""))</f>
      </c>
      <c r="AA2398" t="str">
        <f>IF($Y2398="","",INDEX($P$2:$P$2000,$Y2398))</f>
      </c>
      <c r="AB2398" t="str">
        <f>IF($Z2398="","",INDEX($P$2:$P$2000,$Z2398))</f>
      </c>
      <c r="AC2398">
        <f>IF(AND($AA2398="Yes",$AB2398="Yes"),1,"")</f>
      </c>
      <c r="AD2398">
        <f>IF(OR($Y2398="",$Z2398=""),"",IF(INDEX($C$2:$C$2000,$Y2398)=INDEX($C$2:$C$2000,$Z2398),0,1))</f>
      </c>
      <c r="AE2398">
        <f>IF($AC2398&lt;&gt;1,"",IF(AND(INDEX($AG$2:$AG$2000,$Y2398)=1,INDEX($AG$2:$AG$2000,$Z2398)=1),1,""))</f>
      </c>
      <c r="BF2398">
        <f>IF($Z2398="","",INDEX($AO$2:$AO$2000,$Z2398))</f>
      </c>
      <c r="BG2398">
        <f>IF($Z2398="","",INDEX($AP$2:$AP$2000,$Z2398))</f>
      </c>
      <c r="BH2398">
        <f>IF($Z2398="","",INDEX($AQ$2:$AQ$2000,$Z2398))</f>
      </c>
      <c r="BI2398">
        <f>IF($Z2398="","",INDEX($AR$2:$AR$2000,$Z2398))</f>
      </c>
      <c r="BJ2398">
        <f>IF($Z2398="","",INDEX($AS$2:$AS$2000,$Z2398))</f>
      </c>
      <c r="BK2398">
        <f>IF($Z2398="","",INDEX($AT$2:$AT$2000,$Z2398))</f>
      </c>
      <c r="BL2398">
        <f>IF($Z2398="","",INDEX($AU$2:$AU$2000,$Z2398))</f>
      </c>
      <c r="BM2398">
        <f>IF($Z2398="","",INDEX($AV$2:$AV$2000,$Z2398))</f>
      </c>
      <c r="BN2398">
        <f>IF($Z2398="","",INDEX($AW$2:$AW$2000,$Z2398))</f>
      </c>
      <c r="BO2398">
        <f>IF($Z2398="","",INDEX($AX$2:$AX$2000,$Z2398))</f>
      </c>
      <c r="BP2398">
        <f>IF($Z2398="","",INDEX($AY$2:$AY$2000,$Z2398))</f>
      </c>
      <c r="BQ2398">
        <f>IF($Z2398="","",INDEX($AZ$2:$AZ$2000,$Z2398))</f>
      </c>
      <c r="BR2398">
        <f>IF($Z2398="","",INDEX($BA$2:$BA$2000,$Z2398))</f>
      </c>
      <c r="BS2398">
        <f>IF($Z2398="","",INDEX($BB$2:$BB$2000,$Z2398))</f>
      </c>
      <c r="BT2398">
        <f>IF($Z2398="","",INDEX($BC$2:$BC$2000,$Z2398))</f>
      </c>
      <c r="BY2398" t="str">
        <f>IF($Y2398="","",INDEX($AH$2:$AH$2000,$Y2398)&amp;"")</f>
      </c>
      <c r="BZ2398" t="str">
        <f>IF($Z2398="","",INDEX($AH$2:$AH$2000,$Z2398)&amp;"")</f>
      </c>
      <c r="CA2398">
        <f>IF($Y2398="","",INDEX($BV$2:$BV$2000,$Y2398))</f>
      </c>
      <c r="CB2398">
        <f>IF($Z2398="","",INDEX($BV$2:$BV$2000,$Z2398))</f>
      </c>
    </row>
    <row r="2399">
      <c r="T2399">
        <f>IF($Y2399="","",INDEX($B$2:$B$2000,$Y2399))</f>
      </c>
      <c r="U2399">
        <f>IF($Z2399="","",INDEX($B$2:$B$2000,$Z2399))</f>
      </c>
      <c r="V2399">
        <f>IF(OR($T2399="",$U2399=""),"",$U2399-$T2399)</f>
      </c>
      <c r="W2399" t="str">
        <f>IF(TRIM(INDEX(connections!$A:$A,ROW()))="","",TRIM(INDEX(connections!$A:$A,ROW())))</f>
      </c>
      <c r="X2399" t="str">
        <f>IF($W2399="","",TRIM(INDEX(connections!$B:$B,ROW())))</f>
      </c>
      <c r="Y2399">
        <f>IF($W2399="","",IFERROR(MATCH($W2399,$A$2:$A$2000,0),""))</f>
      </c>
      <c r="Z2399">
        <f>IF($X2399="","",IFERROR(MATCH($X2399,$A$2:$A$2000,0),""))</f>
      </c>
      <c r="AA2399" t="str">
        <f>IF($Y2399="","",INDEX($P$2:$P$2000,$Y2399))</f>
      </c>
      <c r="AB2399" t="str">
        <f>IF($Z2399="","",INDEX($P$2:$P$2000,$Z2399))</f>
      </c>
      <c r="AC2399">
        <f>IF(AND($AA2399="Yes",$AB2399="Yes"),1,"")</f>
      </c>
      <c r="AD2399">
        <f>IF(OR($Y2399="",$Z2399=""),"",IF(INDEX($C$2:$C$2000,$Y2399)=INDEX($C$2:$C$2000,$Z2399),0,1))</f>
      </c>
      <c r="AE2399">
        <f>IF($AC2399&lt;&gt;1,"",IF(AND(INDEX($AG$2:$AG$2000,$Y2399)=1,INDEX($AG$2:$AG$2000,$Z2399)=1),1,""))</f>
      </c>
      <c r="BF2399">
        <f>IF($Z2399="","",INDEX($AO$2:$AO$2000,$Z2399))</f>
      </c>
      <c r="BG2399">
        <f>IF($Z2399="","",INDEX($AP$2:$AP$2000,$Z2399))</f>
      </c>
      <c r="BH2399">
        <f>IF($Z2399="","",INDEX($AQ$2:$AQ$2000,$Z2399))</f>
      </c>
      <c r="BI2399">
        <f>IF($Z2399="","",INDEX($AR$2:$AR$2000,$Z2399))</f>
      </c>
      <c r="BJ2399">
        <f>IF($Z2399="","",INDEX($AS$2:$AS$2000,$Z2399))</f>
      </c>
      <c r="BK2399">
        <f>IF($Z2399="","",INDEX($AT$2:$AT$2000,$Z2399))</f>
      </c>
      <c r="BL2399">
        <f>IF($Z2399="","",INDEX($AU$2:$AU$2000,$Z2399))</f>
      </c>
      <c r="BM2399">
        <f>IF($Z2399="","",INDEX($AV$2:$AV$2000,$Z2399))</f>
      </c>
      <c r="BN2399">
        <f>IF($Z2399="","",INDEX($AW$2:$AW$2000,$Z2399))</f>
      </c>
      <c r="BO2399">
        <f>IF($Z2399="","",INDEX($AX$2:$AX$2000,$Z2399))</f>
      </c>
      <c r="BP2399">
        <f>IF($Z2399="","",INDEX($AY$2:$AY$2000,$Z2399))</f>
      </c>
      <c r="BQ2399">
        <f>IF($Z2399="","",INDEX($AZ$2:$AZ$2000,$Z2399))</f>
      </c>
      <c r="BR2399">
        <f>IF($Z2399="","",INDEX($BA$2:$BA$2000,$Z2399))</f>
      </c>
      <c r="BS2399">
        <f>IF($Z2399="","",INDEX($BB$2:$BB$2000,$Z2399))</f>
      </c>
      <c r="BT2399">
        <f>IF($Z2399="","",INDEX($BC$2:$BC$2000,$Z2399))</f>
      </c>
      <c r="BY2399" t="str">
        <f>IF($Y2399="","",INDEX($AH$2:$AH$2000,$Y2399)&amp;"")</f>
      </c>
      <c r="BZ2399" t="str">
        <f>IF($Z2399="","",INDEX($AH$2:$AH$2000,$Z2399)&amp;"")</f>
      </c>
      <c r="CA2399">
        <f>IF($Y2399="","",INDEX($BV$2:$BV$2000,$Y2399))</f>
      </c>
      <c r="CB2399">
        <f>IF($Z2399="","",INDEX($BV$2:$BV$2000,$Z2399))</f>
      </c>
    </row>
    <row r="2400">
      <c r="T2400">
        <f>IF($Y2400="","",INDEX($B$2:$B$2000,$Y2400))</f>
      </c>
      <c r="U2400">
        <f>IF($Z2400="","",INDEX($B$2:$B$2000,$Z2400))</f>
      </c>
      <c r="V2400">
        <f>IF(OR($T2400="",$U2400=""),"",$U2400-$T2400)</f>
      </c>
      <c r="W2400" t="str">
        <f>IF(TRIM(INDEX(connections!$A:$A,ROW()))="","",TRIM(INDEX(connections!$A:$A,ROW())))</f>
      </c>
      <c r="X2400" t="str">
        <f>IF($W2400="","",TRIM(INDEX(connections!$B:$B,ROW())))</f>
      </c>
      <c r="Y2400">
        <f>IF($W2400="","",IFERROR(MATCH($W2400,$A$2:$A$2000,0),""))</f>
      </c>
      <c r="Z2400">
        <f>IF($X2400="","",IFERROR(MATCH($X2400,$A$2:$A$2000,0),""))</f>
      </c>
      <c r="AA2400" t="str">
        <f>IF($Y2400="","",INDEX($P$2:$P$2000,$Y2400))</f>
      </c>
      <c r="AB2400" t="str">
        <f>IF($Z2400="","",INDEX($P$2:$P$2000,$Z2400))</f>
      </c>
      <c r="AC2400">
        <f>IF(AND($AA2400="Yes",$AB2400="Yes"),1,"")</f>
      </c>
      <c r="AD2400">
        <f>IF(OR($Y2400="",$Z2400=""),"",IF(INDEX($C$2:$C$2000,$Y2400)=INDEX($C$2:$C$2000,$Z2400),0,1))</f>
      </c>
      <c r="AE2400">
        <f>IF($AC2400&lt;&gt;1,"",IF(AND(INDEX($AG$2:$AG$2000,$Y2400)=1,INDEX($AG$2:$AG$2000,$Z2400)=1),1,""))</f>
      </c>
      <c r="BF2400">
        <f>IF($Z2400="","",INDEX($AO$2:$AO$2000,$Z2400))</f>
      </c>
      <c r="BG2400">
        <f>IF($Z2400="","",INDEX($AP$2:$AP$2000,$Z2400))</f>
      </c>
      <c r="BH2400">
        <f>IF($Z2400="","",INDEX($AQ$2:$AQ$2000,$Z2400))</f>
      </c>
      <c r="BI2400">
        <f>IF($Z2400="","",INDEX($AR$2:$AR$2000,$Z2400))</f>
      </c>
      <c r="BJ2400">
        <f>IF($Z2400="","",INDEX($AS$2:$AS$2000,$Z2400))</f>
      </c>
      <c r="BK2400">
        <f>IF($Z2400="","",INDEX($AT$2:$AT$2000,$Z2400))</f>
      </c>
      <c r="BL2400">
        <f>IF($Z2400="","",INDEX($AU$2:$AU$2000,$Z2400))</f>
      </c>
      <c r="BM2400">
        <f>IF($Z2400="","",INDEX($AV$2:$AV$2000,$Z2400))</f>
      </c>
      <c r="BN2400">
        <f>IF($Z2400="","",INDEX($AW$2:$AW$2000,$Z2400))</f>
      </c>
      <c r="BO2400">
        <f>IF($Z2400="","",INDEX($AX$2:$AX$2000,$Z2400))</f>
      </c>
      <c r="BP2400">
        <f>IF($Z2400="","",INDEX($AY$2:$AY$2000,$Z2400))</f>
      </c>
      <c r="BQ2400">
        <f>IF($Z2400="","",INDEX($AZ$2:$AZ$2000,$Z2400))</f>
      </c>
      <c r="BR2400">
        <f>IF($Z2400="","",INDEX($BA$2:$BA$2000,$Z2400))</f>
      </c>
      <c r="BS2400">
        <f>IF($Z2400="","",INDEX($BB$2:$BB$2000,$Z2400))</f>
      </c>
      <c r="BT2400">
        <f>IF($Z2400="","",INDEX($BC$2:$BC$2000,$Z2400))</f>
      </c>
      <c r="BY2400" t="str">
        <f>IF($Y2400="","",INDEX($AH$2:$AH$2000,$Y2400)&amp;"")</f>
      </c>
      <c r="BZ2400" t="str">
        <f>IF($Z2400="","",INDEX($AH$2:$AH$2000,$Z2400)&amp;"")</f>
      </c>
      <c r="CA2400">
        <f>IF($Y2400="","",INDEX($BV$2:$BV$2000,$Y2400))</f>
      </c>
      <c r="CB2400">
        <f>IF($Z2400="","",INDEX($BV$2:$BV$2000,$Z2400))</f>
      </c>
    </row>
    <row r="2401">
      <c r="T2401">
        <f>IF($Y2401="","",INDEX($B$2:$B$2000,$Y2401))</f>
      </c>
      <c r="U2401">
        <f>IF($Z2401="","",INDEX($B$2:$B$2000,$Z2401))</f>
      </c>
      <c r="V2401">
        <f>IF(OR($T2401="",$U2401=""),"",$U2401-$T2401)</f>
      </c>
      <c r="W2401" t="str">
        <f>IF(TRIM(INDEX(connections!$A:$A,ROW()))="","",TRIM(INDEX(connections!$A:$A,ROW())))</f>
      </c>
      <c r="X2401" t="str">
        <f>IF($W2401="","",TRIM(INDEX(connections!$B:$B,ROW())))</f>
      </c>
      <c r="Y2401">
        <f>IF($W2401="","",IFERROR(MATCH($W2401,$A$2:$A$2000,0),""))</f>
      </c>
      <c r="Z2401">
        <f>IF($X2401="","",IFERROR(MATCH($X2401,$A$2:$A$2000,0),""))</f>
      </c>
      <c r="AA2401" t="str">
        <f>IF($Y2401="","",INDEX($P$2:$P$2000,$Y2401))</f>
      </c>
      <c r="AB2401" t="str">
        <f>IF($Z2401="","",INDEX($P$2:$P$2000,$Z2401))</f>
      </c>
      <c r="AC2401">
        <f>IF(AND($AA2401="Yes",$AB2401="Yes"),1,"")</f>
      </c>
      <c r="AD2401">
        <f>IF(OR($Y2401="",$Z2401=""),"",IF(INDEX($C$2:$C$2000,$Y2401)=INDEX($C$2:$C$2000,$Z2401),0,1))</f>
      </c>
      <c r="AE2401">
        <f>IF($AC2401&lt;&gt;1,"",IF(AND(INDEX($AG$2:$AG$2000,$Y2401)=1,INDEX($AG$2:$AG$2000,$Z2401)=1),1,""))</f>
      </c>
      <c r="BF2401">
        <f>IF($Z2401="","",INDEX($AO$2:$AO$2000,$Z2401))</f>
      </c>
      <c r="BG2401">
        <f>IF($Z2401="","",INDEX($AP$2:$AP$2000,$Z2401))</f>
      </c>
      <c r="BH2401">
        <f>IF($Z2401="","",INDEX($AQ$2:$AQ$2000,$Z2401))</f>
      </c>
      <c r="BI2401">
        <f>IF($Z2401="","",INDEX($AR$2:$AR$2000,$Z2401))</f>
      </c>
      <c r="BJ2401">
        <f>IF($Z2401="","",INDEX($AS$2:$AS$2000,$Z2401))</f>
      </c>
      <c r="BK2401">
        <f>IF($Z2401="","",INDEX($AT$2:$AT$2000,$Z2401))</f>
      </c>
      <c r="BL2401">
        <f>IF($Z2401="","",INDEX($AU$2:$AU$2000,$Z2401))</f>
      </c>
      <c r="BM2401">
        <f>IF($Z2401="","",INDEX($AV$2:$AV$2000,$Z2401))</f>
      </c>
      <c r="BN2401">
        <f>IF($Z2401="","",INDEX($AW$2:$AW$2000,$Z2401))</f>
      </c>
      <c r="BO2401">
        <f>IF($Z2401="","",INDEX($AX$2:$AX$2000,$Z2401))</f>
      </c>
      <c r="BP2401">
        <f>IF($Z2401="","",INDEX($AY$2:$AY$2000,$Z2401))</f>
      </c>
      <c r="BQ2401">
        <f>IF($Z2401="","",INDEX($AZ$2:$AZ$2000,$Z2401))</f>
      </c>
      <c r="BR2401">
        <f>IF($Z2401="","",INDEX($BA$2:$BA$2000,$Z2401))</f>
      </c>
      <c r="BS2401">
        <f>IF($Z2401="","",INDEX($BB$2:$BB$2000,$Z2401))</f>
      </c>
      <c r="BT2401">
        <f>IF($Z2401="","",INDEX($BC$2:$BC$2000,$Z2401))</f>
      </c>
      <c r="BY2401" t="str">
        <f>IF($Y2401="","",INDEX($AH$2:$AH$2000,$Y2401)&amp;"")</f>
      </c>
      <c r="BZ2401" t="str">
        <f>IF($Z2401="","",INDEX($AH$2:$AH$2000,$Z2401)&amp;"")</f>
      </c>
      <c r="CA2401">
        <f>IF($Y2401="","",INDEX($BV$2:$BV$2000,$Y2401))</f>
      </c>
      <c r="CB2401">
        <f>IF($Z2401="","",INDEX($BV$2:$BV$2000,$Z2401))</f>
      </c>
    </row>
    <row r="2402">
      <c r="T2402">
        <f>IF($Y2402="","",INDEX($B$2:$B$2000,$Y2402))</f>
      </c>
      <c r="U2402">
        <f>IF($Z2402="","",INDEX($B$2:$B$2000,$Z2402))</f>
      </c>
      <c r="V2402">
        <f>IF(OR($T2402="",$U2402=""),"",$U2402-$T2402)</f>
      </c>
      <c r="W2402" t="str">
        <f>IF(TRIM(INDEX(connections!$A:$A,ROW()))="","",TRIM(INDEX(connections!$A:$A,ROW())))</f>
      </c>
      <c r="X2402" t="str">
        <f>IF($W2402="","",TRIM(INDEX(connections!$B:$B,ROW())))</f>
      </c>
      <c r="Y2402">
        <f>IF($W2402="","",IFERROR(MATCH($W2402,$A$2:$A$2000,0),""))</f>
      </c>
      <c r="Z2402">
        <f>IF($X2402="","",IFERROR(MATCH($X2402,$A$2:$A$2000,0),""))</f>
      </c>
      <c r="AA2402" t="str">
        <f>IF($Y2402="","",INDEX($P$2:$P$2000,$Y2402))</f>
      </c>
      <c r="AB2402" t="str">
        <f>IF($Z2402="","",INDEX($P$2:$P$2000,$Z2402))</f>
      </c>
      <c r="AC2402">
        <f>IF(AND($AA2402="Yes",$AB2402="Yes"),1,"")</f>
      </c>
      <c r="AD2402">
        <f>IF(OR($Y2402="",$Z2402=""),"",IF(INDEX($C$2:$C$2000,$Y2402)=INDEX($C$2:$C$2000,$Z2402),0,1))</f>
      </c>
      <c r="AE2402">
        <f>IF($AC2402&lt;&gt;1,"",IF(AND(INDEX($AG$2:$AG$2000,$Y2402)=1,INDEX($AG$2:$AG$2000,$Z2402)=1),1,""))</f>
      </c>
      <c r="BF2402">
        <f>IF($Z2402="","",INDEX($AO$2:$AO$2000,$Z2402))</f>
      </c>
      <c r="BG2402">
        <f>IF($Z2402="","",INDEX($AP$2:$AP$2000,$Z2402))</f>
      </c>
      <c r="BH2402">
        <f>IF($Z2402="","",INDEX($AQ$2:$AQ$2000,$Z2402))</f>
      </c>
      <c r="BI2402">
        <f>IF($Z2402="","",INDEX($AR$2:$AR$2000,$Z2402))</f>
      </c>
      <c r="BJ2402">
        <f>IF($Z2402="","",INDEX($AS$2:$AS$2000,$Z2402))</f>
      </c>
      <c r="BK2402">
        <f>IF($Z2402="","",INDEX($AT$2:$AT$2000,$Z2402))</f>
      </c>
      <c r="BL2402">
        <f>IF($Z2402="","",INDEX($AU$2:$AU$2000,$Z2402))</f>
      </c>
      <c r="BM2402">
        <f>IF($Z2402="","",INDEX($AV$2:$AV$2000,$Z2402))</f>
      </c>
      <c r="BN2402">
        <f>IF($Z2402="","",INDEX($AW$2:$AW$2000,$Z2402))</f>
      </c>
      <c r="BO2402">
        <f>IF($Z2402="","",INDEX($AX$2:$AX$2000,$Z2402))</f>
      </c>
      <c r="BP2402">
        <f>IF($Z2402="","",INDEX($AY$2:$AY$2000,$Z2402))</f>
      </c>
      <c r="BQ2402">
        <f>IF($Z2402="","",INDEX($AZ$2:$AZ$2000,$Z2402))</f>
      </c>
      <c r="BR2402">
        <f>IF($Z2402="","",INDEX($BA$2:$BA$2000,$Z2402))</f>
      </c>
      <c r="BS2402">
        <f>IF($Z2402="","",INDEX($BB$2:$BB$2000,$Z2402))</f>
      </c>
      <c r="BT2402">
        <f>IF($Z2402="","",INDEX($BC$2:$BC$2000,$Z2402))</f>
      </c>
      <c r="BY2402" t="str">
        <f>IF($Y2402="","",INDEX($AH$2:$AH$2000,$Y2402)&amp;"")</f>
      </c>
      <c r="BZ2402" t="str">
        <f>IF($Z2402="","",INDEX($AH$2:$AH$2000,$Z2402)&amp;"")</f>
      </c>
      <c r="CA2402">
        <f>IF($Y2402="","",INDEX($BV$2:$BV$2000,$Y2402))</f>
      </c>
      <c r="CB2402">
        <f>IF($Z2402="","",INDEX($BV$2:$BV$2000,$Z2402))</f>
      </c>
    </row>
    <row r="2403">
      <c r="T2403">
        <f>IF($Y2403="","",INDEX($B$2:$B$2000,$Y2403))</f>
      </c>
      <c r="U2403">
        <f>IF($Z2403="","",INDEX($B$2:$B$2000,$Z2403))</f>
      </c>
      <c r="V2403">
        <f>IF(OR($T2403="",$U2403=""),"",$U2403-$T2403)</f>
      </c>
      <c r="W2403" t="str">
        <f>IF(TRIM(INDEX(connections!$A:$A,ROW()))="","",TRIM(INDEX(connections!$A:$A,ROW())))</f>
      </c>
      <c r="X2403" t="str">
        <f>IF($W2403="","",TRIM(INDEX(connections!$B:$B,ROW())))</f>
      </c>
      <c r="Y2403">
        <f>IF($W2403="","",IFERROR(MATCH($W2403,$A$2:$A$2000,0),""))</f>
      </c>
      <c r="Z2403">
        <f>IF($X2403="","",IFERROR(MATCH($X2403,$A$2:$A$2000,0),""))</f>
      </c>
      <c r="AA2403" t="str">
        <f>IF($Y2403="","",INDEX($P$2:$P$2000,$Y2403))</f>
      </c>
      <c r="AB2403" t="str">
        <f>IF($Z2403="","",INDEX($P$2:$P$2000,$Z2403))</f>
      </c>
      <c r="AC2403">
        <f>IF(AND($AA2403="Yes",$AB2403="Yes"),1,"")</f>
      </c>
      <c r="AD2403">
        <f>IF(OR($Y2403="",$Z2403=""),"",IF(INDEX($C$2:$C$2000,$Y2403)=INDEX($C$2:$C$2000,$Z2403),0,1))</f>
      </c>
      <c r="AE2403">
        <f>IF($AC2403&lt;&gt;1,"",IF(AND(INDEX($AG$2:$AG$2000,$Y2403)=1,INDEX($AG$2:$AG$2000,$Z2403)=1),1,""))</f>
      </c>
      <c r="BF2403">
        <f>IF($Z2403="","",INDEX($AO$2:$AO$2000,$Z2403))</f>
      </c>
      <c r="BG2403">
        <f>IF($Z2403="","",INDEX($AP$2:$AP$2000,$Z2403))</f>
      </c>
      <c r="BH2403">
        <f>IF($Z2403="","",INDEX($AQ$2:$AQ$2000,$Z2403))</f>
      </c>
      <c r="BI2403">
        <f>IF($Z2403="","",INDEX($AR$2:$AR$2000,$Z2403))</f>
      </c>
      <c r="BJ2403">
        <f>IF($Z2403="","",INDEX($AS$2:$AS$2000,$Z2403))</f>
      </c>
      <c r="BK2403">
        <f>IF($Z2403="","",INDEX($AT$2:$AT$2000,$Z2403))</f>
      </c>
      <c r="BL2403">
        <f>IF($Z2403="","",INDEX($AU$2:$AU$2000,$Z2403))</f>
      </c>
      <c r="BM2403">
        <f>IF($Z2403="","",INDEX($AV$2:$AV$2000,$Z2403))</f>
      </c>
      <c r="BN2403">
        <f>IF($Z2403="","",INDEX($AW$2:$AW$2000,$Z2403))</f>
      </c>
      <c r="BO2403">
        <f>IF($Z2403="","",INDEX($AX$2:$AX$2000,$Z2403))</f>
      </c>
      <c r="BP2403">
        <f>IF($Z2403="","",INDEX($AY$2:$AY$2000,$Z2403))</f>
      </c>
      <c r="BQ2403">
        <f>IF($Z2403="","",INDEX($AZ$2:$AZ$2000,$Z2403))</f>
      </c>
      <c r="BR2403">
        <f>IF($Z2403="","",INDEX($BA$2:$BA$2000,$Z2403))</f>
      </c>
      <c r="BS2403">
        <f>IF($Z2403="","",INDEX($BB$2:$BB$2000,$Z2403))</f>
      </c>
      <c r="BT2403">
        <f>IF($Z2403="","",INDEX($BC$2:$BC$2000,$Z2403))</f>
      </c>
      <c r="BY2403" t="str">
        <f>IF($Y2403="","",INDEX($AH$2:$AH$2000,$Y2403)&amp;"")</f>
      </c>
      <c r="BZ2403" t="str">
        <f>IF($Z2403="","",INDEX($AH$2:$AH$2000,$Z2403)&amp;"")</f>
      </c>
      <c r="CA2403">
        <f>IF($Y2403="","",INDEX($BV$2:$BV$2000,$Y2403))</f>
      </c>
      <c r="CB2403">
        <f>IF($Z2403="","",INDEX($BV$2:$BV$2000,$Z2403))</f>
      </c>
    </row>
    <row r="2404">
      <c r="T2404">
        <f>IF($Y2404="","",INDEX($B$2:$B$2000,$Y2404))</f>
      </c>
      <c r="U2404">
        <f>IF($Z2404="","",INDEX($B$2:$B$2000,$Z2404))</f>
      </c>
      <c r="V2404">
        <f>IF(OR($T2404="",$U2404=""),"",$U2404-$T2404)</f>
      </c>
      <c r="W2404" t="str">
        <f>IF(TRIM(INDEX(connections!$A:$A,ROW()))="","",TRIM(INDEX(connections!$A:$A,ROW())))</f>
      </c>
      <c r="X2404" t="str">
        <f>IF($W2404="","",TRIM(INDEX(connections!$B:$B,ROW())))</f>
      </c>
      <c r="Y2404">
        <f>IF($W2404="","",IFERROR(MATCH($W2404,$A$2:$A$2000,0),""))</f>
      </c>
      <c r="Z2404">
        <f>IF($X2404="","",IFERROR(MATCH($X2404,$A$2:$A$2000,0),""))</f>
      </c>
      <c r="AA2404" t="str">
        <f>IF($Y2404="","",INDEX($P$2:$P$2000,$Y2404))</f>
      </c>
      <c r="AB2404" t="str">
        <f>IF($Z2404="","",INDEX($P$2:$P$2000,$Z2404))</f>
      </c>
      <c r="AC2404">
        <f>IF(AND($AA2404="Yes",$AB2404="Yes"),1,"")</f>
      </c>
      <c r="AD2404">
        <f>IF(OR($Y2404="",$Z2404=""),"",IF(INDEX($C$2:$C$2000,$Y2404)=INDEX($C$2:$C$2000,$Z2404),0,1))</f>
      </c>
      <c r="AE2404">
        <f>IF($AC2404&lt;&gt;1,"",IF(AND(INDEX($AG$2:$AG$2000,$Y2404)=1,INDEX($AG$2:$AG$2000,$Z2404)=1),1,""))</f>
      </c>
      <c r="BF2404">
        <f>IF($Z2404="","",INDEX($AO$2:$AO$2000,$Z2404))</f>
      </c>
      <c r="BG2404">
        <f>IF($Z2404="","",INDEX($AP$2:$AP$2000,$Z2404))</f>
      </c>
      <c r="BH2404">
        <f>IF($Z2404="","",INDEX($AQ$2:$AQ$2000,$Z2404))</f>
      </c>
      <c r="BI2404">
        <f>IF($Z2404="","",INDEX($AR$2:$AR$2000,$Z2404))</f>
      </c>
      <c r="BJ2404">
        <f>IF($Z2404="","",INDEX($AS$2:$AS$2000,$Z2404))</f>
      </c>
      <c r="BK2404">
        <f>IF($Z2404="","",INDEX($AT$2:$AT$2000,$Z2404))</f>
      </c>
      <c r="BL2404">
        <f>IF($Z2404="","",INDEX($AU$2:$AU$2000,$Z2404))</f>
      </c>
      <c r="BM2404">
        <f>IF($Z2404="","",INDEX($AV$2:$AV$2000,$Z2404))</f>
      </c>
      <c r="BN2404">
        <f>IF($Z2404="","",INDEX($AW$2:$AW$2000,$Z2404))</f>
      </c>
      <c r="BO2404">
        <f>IF($Z2404="","",INDEX($AX$2:$AX$2000,$Z2404))</f>
      </c>
      <c r="BP2404">
        <f>IF($Z2404="","",INDEX($AY$2:$AY$2000,$Z2404))</f>
      </c>
      <c r="BQ2404">
        <f>IF($Z2404="","",INDEX($AZ$2:$AZ$2000,$Z2404))</f>
      </c>
      <c r="BR2404">
        <f>IF($Z2404="","",INDEX($BA$2:$BA$2000,$Z2404))</f>
      </c>
      <c r="BS2404">
        <f>IF($Z2404="","",INDEX($BB$2:$BB$2000,$Z2404))</f>
      </c>
      <c r="BT2404">
        <f>IF($Z2404="","",INDEX($BC$2:$BC$2000,$Z2404))</f>
      </c>
      <c r="BY2404" t="str">
        <f>IF($Y2404="","",INDEX($AH$2:$AH$2000,$Y2404)&amp;"")</f>
      </c>
      <c r="BZ2404" t="str">
        <f>IF($Z2404="","",INDEX($AH$2:$AH$2000,$Z2404)&amp;"")</f>
      </c>
      <c r="CA2404">
        <f>IF($Y2404="","",INDEX($BV$2:$BV$2000,$Y2404))</f>
      </c>
      <c r="CB2404">
        <f>IF($Z2404="","",INDEX($BV$2:$BV$2000,$Z2404))</f>
      </c>
    </row>
    <row r="2405">
      <c r="T2405">
        <f>IF($Y2405="","",INDEX($B$2:$B$2000,$Y2405))</f>
      </c>
      <c r="U2405">
        <f>IF($Z2405="","",INDEX($B$2:$B$2000,$Z2405))</f>
      </c>
      <c r="V2405">
        <f>IF(OR($T2405="",$U2405=""),"",$U2405-$T2405)</f>
      </c>
      <c r="W2405" t="str">
        <f>IF(TRIM(INDEX(connections!$A:$A,ROW()))="","",TRIM(INDEX(connections!$A:$A,ROW())))</f>
      </c>
      <c r="X2405" t="str">
        <f>IF($W2405="","",TRIM(INDEX(connections!$B:$B,ROW())))</f>
      </c>
      <c r="Y2405">
        <f>IF($W2405="","",IFERROR(MATCH($W2405,$A$2:$A$2000,0),""))</f>
      </c>
      <c r="Z2405">
        <f>IF($X2405="","",IFERROR(MATCH($X2405,$A$2:$A$2000,0),""))</f>
      </c>
      <c r="AA2405" t="str">
        <f>IF($Y2405="","",INDEX($P$2:$P$2000,$Y2405))</f>
      </c>
      <c r="AB2405" t="str">
        <f>IF($Z2405="","",INDEX($P$2:$P$2000,$Z2405))</f>
      </c>
      <c r="AC2405">
        <f>IF(AND($AA2405="Yes",$AB2405="Yes"),1,"")</f>
      </c>
      <c r="AD2405">
        <f>IF(OR($Y2405="",$Z2405=""),"",IF(INDEX($C$2:$C$2000,$Y2405)=INDEX($C$2:$C$2000,$Z2405),0,1))</f>
      </c>
      <c r="AE2405">
        <f>IF($AC2405&lt;&gt;1,"",IF(AND(INDEX($AG$2:$AG$2000,$Y2405)=1,INDEX($AG$2:$AG$2000,$Z2405)=1),1,""))</f>
      </c>
      <c r="BF2405">
        <f>IF($Z2405="","",INDEX($AO$2:$AO$2000,$Z2405))</f>
      </c>
      <c r="BG2405">
        <f>IF($Z2405="","",INDEX($AP$2:$AP$2000,$Z2405))</f>
      </c>
      <c r="BH2405">
        <f>IF($Z2405="","",INDEX($AQ$2:$AQ$2000,$Z2405))</f>
      </c>
      <c r="BI2405">
        <f>IF($Z2405="","",INDEX($AR$2:$AR$2000,$Z2405))</f>
      </c>
      <c r="BJ2405">
        <f>IF($Z2405="","",INDEX($AS$2:$AS$2000,$Z2405))</f>
      </c>
      <c r="BK2405">
        <f>IF($Z2405="","",INDEX($AT$2:$AT$2000,$Z2405))</f>
      </c>
      <c r="BL2405">
        <f>IF($Z2405="","",INDEX($AU$2:$AU$2000,$Z2405))</f>
      </c>
      <c r="BM2405">
        <f>IF($Z2405="","",INDEX($AV$2:$AV$2000,$Z2405))</f>
      </c>
      <c r="BN2405">
        <f>IF($Z2405="","",INDEX($AW$2:$AW$2000,$Z2405))</f>
      </c>
      <c r="BO2405">
        <f>IF($Z2405="","",INDEX($AX$2:$AX$2000,$Z2405))</f>
      </c>
      <c r="BP2405">
        <f>IF($Z2405="","",INDEX($AY$2:$AY$2000,$Z2405))</f>
      </c>
      <c r="BQ2405">
        <f>IF($Z2405="","",INDEX($AZ$2:$AZ$2000,$Z2405))</f>
      </c>
      <c r="BR2405">
        <f>IF($Z2405="","",INDEX($BA$2:$BA$2000,$Z2405))</f>
      </c>
      <c r="BS2405">
        <f>IF($Z2405="","",INDEX($BB$2:$BB$2000,$Z2405))</f>
      </c>
      <c r="BT2405">
        <f>IF($Z2405="","",INDEX($BC$2:$BC$2000,$Z2405))</f>
      </c>
      <c r="BY2405" t="str">
        <f>IF($Y2405="","",INDEX($AH$2:$AH$2000,$Y2405)&amp;"")</f>
      </c>
      <c r="BZ2405" t="str">
        <f>IF($Z2405="","",INDEX($AH$2:$AH$2000,$Z2405)&amp;"")</f>
      </c>
      <c r="CA2405">
        <f>IF($Y2405="","",INDEX($BV$2:$BV$2000,$Y2405))</f>
      </c>
      <c r="CB2405">
        <f>IF($Z2405="","",INDEX($BV$2:$BV$2000,$Z2405))</f>
      </c>
    </row>
    <row r="2406">
      <c r="T2406">
        <f>IF($Y2406="","",INDEX($B$2:$B$2000,$Y2406))</f>
      </c>
      <c r="U2406">
        <f>IF($Z2406="","",INDEX($B$2:$B$2000,$Z2406))</f>
      </c>
      <c r="V2406">
        <f>IF(OR($T2406="",$U2406=""),"",$U2406-$T2406)</f>
      </c>
      <c r="W2406" t="str">
        <f>IF(TRIM(INDEX(connections!$A:$A,ROW()))="","",TRIM(INDEX(connections!$A:$A,ROW())))</f>
      </c>
      <c r="X2406" t="str">
        <f>IF($W2406="","",TRIM(INDEX(connections!$B:$B,ROW())))</f>
      </c>
      <c r="Y2406">
        <f>IF($W2406="","",IFERROR(MATCH($W2406,$A$2:$A$2000,0),""))</f>
      </c>
      <c r="Z2406">
        <f>IF($X2406="","",IFERROR(MATCH($X2406,$A$2:$A$2000,0),""))</f>
      </c>
      <c r="AA2406" t="str">
        <f>IF($Y2406="","",INDEX($P$2:$P$2000,$Y2406))</f>
      </c>
      <c r="AB2406" t="str">
        <f>IF($Z2406="","",INDEX($P$2:$P$2000,$Z2406))</f>
      </c>
      <c r="AC2406">
        <f>IF(AND($AA2406="Yes",$AB2406="Yes"),1,"")</f>
      </c>
      <c r="AD2406">
        <f>IF(OR($Y2406="",$Z2406=""),"",IF(INDEX($C$2:$C$2000,$Y2406)=INDEX($C$2:$C$2000,$Z2406),0,1))</f>
      </c>
      <c r="AE2406">
        <f>IF($AC2406&lt;&gt;1,"",IF(AND(INDEX($AG$2:$AG$2000,$Y2406)=1,INDEX($AG$2:$AG$2000,$Z2406)=1),1,""))</f>
      </c>
      <c r="BF2406">
        <f>IF($Z2406="","",INDEX($AO$2:$AO$2000,$Z2406))</f>
      </c>
      <c r="BG2406">
        <f>IF($Z2406="","",INDEX($AP$2:$AP$2000,$Z2406))</f>
      </c>
      <c r="BH2406">
        <f>IF($Z2406="","",INDEX($AQ$2:$AQ$2000,$Z2406))</f>
      </c>
      <c r="BI2406">
        <f>IF($Z2406="","",INDEX($AR$2:$AR$2000,$Z2406))</f>
      </c>
      <c r="BJ2406">
        <f>IF($Z2406="","",INDEX($AS$2:$AS$2000,$Z2406))</f>
      </c>
      <c r="BK2406">
        <f>IF($Z2406="","",INDEX($AT$2:$AT$2000,$Z2406))</f>
      </c>
      <c r="BL2406">
        <f>IF($Z2406="","",INDEX($AU$2:$AU$2000,$Z2406))</f>
      </c>
      <c r="BM2406">
        <f>IF($Z2406="","",INDEX($AV$2:$AV$2000,$Z2406))</f>
      </c>
      <c r="BN2406">
        <f>IF($Z2406="","",INDEX($AW$2:$AW$2000,$Z2406))</f>
      </c>
      <c r="BO2406">
        <f>IF($Z2406="","",INDEX($AX$2:$AX$2000,$Z2406))</f>
      </c>
      <c r="BP2406">
        <f>IF($Z2406="","",INDEX($AY$2:$AY$2000,$Z2406))</f>
      </c>
      <c r="BQ2406">
        <f>IF($Z2406="","",INDEX($AZ$2:$AZ$2000,$Z2406))</f>
      </c>
      <c r="BR2406">
        <f>IF($Z2406="","",INDEX($BA$2:$BA$2000,$Z2406))</f>
      </c>
      <c r="BS2406">
        <f>IF($Z2406="","",INDEX($BB$2:$BB$2000,$Z2406))</f>
      </c>
      <c r="BT2406">
        <f>IF($Z2406="","",INDEX($BC$2:$BC$2000,$Z2406))</f>
      </c>
      <c r="BY2406" t="str">
        <f>IF($Y2406="","",INDEX($AH$2:$AH$2000,$Y2406)&amp;"")</f>
      </c>
      <c r="BZ2406" t="str">
        <f>IF($Z2406="","",INDEX($AH$2:$AH$2000,$Z2406)&amp;"")</f>
      </c>
      <c r="CA2406">
        <f>IF($Y2406="","",INDEX($BV$2:$BV$2000,$Y2406))</f>
      </c>
      <c r="CB2406">
        <f>IF($Z2406="","",INDEX($BV$2:$BV$2000,$Z2406))</f>
      </c>
    </row>
    <row r="2407">
      <c r="T2407">
        <f>IF($Y2407="","",INDEX($B$2:$B$2000,$Y2407))</f>
      </c>
      <c r="U2407">
        <f>IF($Z2407="","",INDEX($B$2:$B$2000,$Z2407))</f>
      </c>
      <c r="V2407">
        <f>IF(OR($T2407="",$U2407=""),"",$U2407-$T2407)</f>
      </c>
      <c r="W2407" t="str">
        <f>IF(TRIM(INDEX(connections!$A:$A,ROW()))="","",TRIM(INDEX(connections!$A:$A,ROW())))</f>
      </c>
      <c r="X2407" t="str">
        <f>IF($W2407="","",TRIM(INDEX(connections!$B:$B,ROW())))</f>
      </c>
      <c r="Y2407">
        <f>IF($W2407="","",IFERROR(MATCH($W2407,$A$2:$A$2000,0),""))</f>
      </c>
      <c r="Z2407">
        <f>IF($X2407="","",IFERROR(MATCH($X2407,$A$2:$A$2000,0),""))</f>
      </c>
      <c r="AA2407" t="str">
        <f>IF($Y2407="","",INDEX($P$2:$P$2000,$Y2407))</f>
      </c>
      <c r="AB2407" t="str">
        <f>IF($Z2407="","",INDEX($P$2:$P$2000,$Z2407))</f>
      </c>
      <c r="AC2407">
        <f>IF(AND($AA2407="Yes",$AB2407="Yes"),1,"")</f>
      </c>
      <c r="AD2407">
        <f>IF(OR($Y2407="",$Z2407=""),"",IF(INDEX($C$2:$C$2000,$Y2407)=INDEX($C$2:$C$2000,$Z2407),0,1))</f>
      </c>
      <c r="AE2407">
        <f>IF($AC2407&lt;&gt;1,"",IF(AND(INDEX($AG$2:$AG$2000,$Y2407)=1,INDEX($AG$2:$AG$2000,$Z2407)=1),1,""))</f>
      </c>
      <c r="BF2407">
        <f>IF($Z2407="","",INDEX($AO$2:$AO$2000,$Z2407))</f>
      </c>
      <c r="BG2407">
        <f>IF($Z2407="","",INDEX($AP$2:$AP$2000,$Z2407))</f>
      </c>
      <c r="BH2407">
        <f>IF($Z2407="","",INDEX($AQ$2:$AQ$2000,$Z2407))</f>
      </c>
      <c r="BI2407">
        <f>IF($Z2407="","",INDEX($AR$2:$AR$2000,$Z2407))</f>
      </c>
      <c r="BJ2407">
        <f>IF($Z2407="","",INDEX($AS$2:$AS$2000,$Z2407))</f>
      </c>
      <c r="BK2407">
        <f>IF($Z2407="","",INDEX($AT$2:$AT$2000,$Z2407))</f>
      </c>
      <c r="BL2407">
        <f>IF($Z2407="","",INDEX($AU$2:$AU$2000,$Z2407))</f>
      </c>
      <c r="BM2407">
        <f>IF($Z2407="","",INDEX($AV$2:$AV$2000,$Z2407))</f>
      </c>
      <c r="BN2407">
        <f>IF($Z2407="","",INDEX($AW$2:$AW$2000,$Z2407))</f>
      </c>
      <c r="BO2407">
        <f>IF($Z2407="","",INDEX($AX$2:$AX$2000,$Z2407))</f>
      </c>
      <c r="BP2407">
        <f>IF($Z2407="","",INDEX($AY$2:$AY$2000,$Z2407))</f>
      </c>
      <c r="BQ2407">
        <f>IF($Z2407="","",INDEX($AZ$2:$AZ$2000,$Z2407))</f>
      </c>
      <c r="BR2407">
        <f>IF($Z2407="","",INDEX($BA$2:$BA$2000,$Z2407))</f>
      </c>
      <c r="BS2407">
        <f>IF($Z2407="","",INDEX($BB$2:$BB$2000,$Z2407))</f>
      </c>
      <c r="BT2407">
        <f>IF($Z2407="","",INDEX($BC$2:$BC$2000,$Z2407))</f>
      </c>
      <c r="BY2407" t="str">
        <f>IF($Y2407="","",INDEX($AH$2:$AH$2000,$Y2407)&amp;"")</f>
      </c>
      <c r="BZ2407" t="str">
        <f>IF($Z2407="","",INDEX($AH$2:$AH$2000,$Z2407)&amp;"")</f>
      </c>
      <c r="CA2407">
        <f>IF($Y2407="","",INDEX($BV$2:$BV$2000,$Y2407))</f>
      </c>
      <c r="CB2407">
        <f>IF($Z2407="","",INDEX($BV$2:$BV$2000,$Z2407))</f>
      </c>
    </row>
    <row r="2408">
      <c r="T2408">
        <f>IF($Y2408="","",INDEX($B$2:$B$2000,$Y2408))</f>
      </c>
      <c r="U2408">
        <f>IF($Z2408="","",INDEX($B$2:$B$2000,$Z2408))</f>
      </c>
      <c r="V2408">
        <f>IF(OR($T2408="",$U2408=""),"",$U2408-$T2408)</f>
      </c>
      <c r="W2408" t="str">
        <f>IF(TRIM(INDEX(connections!$A:$A,ROW()))="","",TRIM(INDEX(connections!$A:$A,ROW())))</f>
      </c>
      <c r="X2408" t="str">
        <f>IF($W2408="","",TRIM(INDEX(connections!$B:$B,ROW())))</f>
      </c>
      <c r="Y2408">
        <f>IF($W2408="","",IFERROR(MATCH($W2408,$A$2:$A$2000,0),""))</f>
      </c>
      <c r="Z2408">
        <f>IF($X2408="","",IFERROR(MATCH($X2408,$A$2:$A$2000,0),""))</f>
      </c>
      <c r="AA2408" t="str">
        <f>IF($Y2408="","",INDEX($P$2:$P$2000,$Y2408))</f>
      </c>
      <c r="AB2408" t="str">
        <f>IF($Z2408="","",INDEX($P$2:$P$2000,$Z2408))</f>
      </c>
      <c r="AC2408">
        <f>IF(AND($AA2408="Yes",$AB2408="Yes"),1,"")</f>
      </c>
      <c r="AD2408">
        <f>IF(OR($Y2408="",$Z2408=""),"",IF(INDEX($C$2:$C$2000,$Y2408)=INDEX($C$2:$C$2000,$Z2408),0,1))</f>
      </c>
      <c r="AE2408">
        <f>IF($AC2408&lt;&gt;1,"",IF(AND(INDEX($AG$2:$AG$2000,$Y2408)=1,INDEX($AG$2:$AG$2000,$Z2408)=1),1,""))</f>
      </c>
      <c r="BF2408">
        <f>IF($Z2408="","",INDEX($AO$2:$AO$2000,$Z2408))</f>
      </c>
      <c r="BG2408">
        <f>IF($Z2408="","",INDEX($AP$2:$AP$2000,$Z2408))</f>
      </c>
      <c r="BH2408">
        <f>IF($Z2408="","",INDEX($AQ$2:$AQ$2000,$Z2408))</f>
      </c>
      <c r="BI2408">
        <f>IF($Z2408="","",INDEX($AR$2:$AR$2000,$Z2408))</f>
      </c>
      <c r="BJ2408">
        <f>IF($Z2408="","",INDEX($AS$2:$AS$2000,$Z2408))</f>
      </c>
      <c r="BK2408">
        <f>IF($Z2408="","",INDEX($AT$2:$AT$2000,$Z2408))</f>
      </c>
      <c r="BL2408">
        <f>IF($Z2408="","",INDEX($AU$2:$AU$2000,$Z2408))</f>
      </c>
      <c r="BM2408">
        <f>IF($Z2408="","",INDEX($AV$2:$AV$2000,$Z2408))</f>
      </c>
      <c r="BN2408">
        <f>IF($Z2408="","",INDEX($AW$2:$AW$2000,$Z2408))</f>
      </c>
      <c r="BO2408">
        <f>IF($Z2408="","",INDEX($AX$2:$AX$2000,$Z2408))</f>
      </c>
      <c r="BP2408">
        <f>IF($Z2408="","",INDEX($AY$2:$AY$2000,$Z2408))</f>
      </c>
      <c r="BQ2408">
        <f>IF($Z2408="","",INDEX($AZ$2:$AZ$2000,$Z2408))</f>
      </c>
      <c r="BR2408">
        <f>IF($Z2408="","",INDEX($BA$2:$BA$2000,$Z2408))</f>
      </c>
      <c r="BS2408">
        <f>IF($Z2408="","",INDEX($BB$2:$BB$2000,$Z2408))</f>
      </c>
      <c r="BT2408">
        <f>IF($Z2408="","",INDEX($BC$2:$BC$2000,$Z2408))</f>
      </c>
      <c r="BY2408" t="str">
        <f>IF($Y2408="","",INDEX($AH$2:$AH$2000,$Y2408)&amp;"")</f>
      </c>
      <c r="BZ2408" t="str">
        <f>IF($Z2408="","",INDEX($AH$2:$AH$2000,$Z2408)&amp;"")</f>
      </c>
      <c r="CA2408">
        <f>IF($Y2408="","",INDEX($BV$2:$BV$2000,$Y2408))</f>
      </c>
      <c r="CB2408">
        <f>IF($Z2408="","",INDEX($BV$2:$BV$2000,$Z2408))</f>
      </c>
    </row>
    <row r="2409">
      <c r="T2409">
        <f>IF($Y2409="","",INDEX($B$2:$B$2000,$Y2409))</f>
      </c>
      <c r="U2409">
        <f>IF($Z2409="","",INDEX($B$2:$B$2000,$Z2409))</f>
      </c>
      <c r="V2409">
        <f>IF(OR($T2409="",$U2409=""),"",$U2409-$T2409)</f>
      </c>
      <c r="W2409" t="str">
        <f>IF(TRIM(INDEX(connections!$A:$A,ROW()))="","",TRIM(INDEX(connections!$A:$A,ROW())))</f>
      </c>
      <c r="X2409" t="str">
        <f>IF($W2409="","",TRIM(INDEX(connections!$B:$B,ROW())))</f>
      </c>
      <c r="Y2409">
        <f>IF($W2409="","",IFERROR(MATCH($W2409,$A$2:$A$2000,0),""))</f>
      </c>
      <c r="Z2409">
        <f>IF($X2409="","",IFERROR(MATCH($X2409,$A$2:$A$2000,0),""))</f>
      </c>
      <c r="AA2409" t="str">
        <f>IF($Y2409="","",INDEX($P$2:$P$2000,$Y2409))</f>
      </c>
      <c r="AB2409" t="str">
        <f>IF($Z2409="","",INDEX($P$2:$P$2000,$Z2409))</f>
      </c>
      <c r="AC2409">
        <f>IF(AND($AA2409="Yes",$AB2409="Yes"),1,"")</f>
      </c>
      <c r="AD2409">
        <f>IF(OR($Y2409="",$Z2409=""),"",IF(INDEX($C$2:$C$2000,$Y2409)=INDEX($C$2:$C$2000,$Z2409),0,1))</f>
      </c>
      <c r="AE2409">
        <f>IF($AC2409&lt;&gt;1,"",IF(AND(INDEX($AG$2:$AG$2000,$Y2409)=1,INDEX($AG$2:$AG$2000,$Z2409)=1),1,""))</f>
      </c>
      <c r="BF2409">
        <f>IF($Z2409="","",INDEX($AO$2:$AO$2000,$Z2409))</f>
      </c>
      <c r="BG2409">
        <f>IF($Z2409="","",INDEX($AP$2:$AP$2000,$Z2409))</f>
      </c>
      <c r="BH2409">
        <f>IF($Z2409="","",INDEX($AQ$2:$AQ$2000,$Z2409))</f>
      </c>
      <c r="BI2409">
        <f>IF($Z2409="","",INDEX($AR$2:$AR$2000,$Z2409))</f>
      </c>
      <c r="BJ2409">
        <f>IF($Z2409="","",INDEX($AS$2:$AS$2000,$Z2409))</f>
      </c>
      <c r="BK2409">
        <f>IF($Z2409="","",INDEX($AT$2:$AT$2000,$Z2409))</f>
      </c>
      <c r="BL2409">
        <f>IF($Z2409="","",INDEX($AU$2:$AU$2000,$Z2409))</f>
      </c>
      <c r="BM2409">
        <f>IF($Z2409="","",INDEX($AV$2:$AV$2000,$Z2409))</f>
      </c>
      <c r="BN2409">
        <f>IF($Z2409="","",INDEX($AW$2:$AW$2000,$Z2409))</f>
      </c>
      <c r="BO2409">
        <f>IF($Z2409="","",INDEX($AX$2:$AX$2000,$Z2409))</f>
      </c>
      <c r="BP2409">
        <f>IF($Z2409="","",INDEX($AY$2:$AY$2000,$Z2409))</f>
      </c>
      <c r="BQ2409">
        <f>IF($Z2409="","",INDEX($AZ$2:$AZ$2000,$Z2409))</f>
      </c>
      <c r="BR2409">
        <f>IF($Z2409="","",INDEX($BA$2:$BA$2000,$Z2409))</f>
      </c>
      <c r="BS2409">
        <f>IF($Z2409="","",INDEX($BB$2:$BB$2000,$Z2409))</f>
      </c>
      <c r="BT2409">
        <f>IF($Z2409="","",INDEX($BC$2:$BC$2000,$Z2409))</f>
      </c>
      <c r="BY2409" t="str">
        <f>IF($Y2409="","",INDEX($AH$2:$AH$2000,$Y2409)&amp;"")</f>
      </c>
      <c r="BZ2409" t="str">
        <f>IF($Z2409="","",INDEX($AH$2:$AH$2000,$Z2409)&amp;"")</f>
      </c>
      <c r="CA2409">
        <f>IF($Y2409="","",INDEX($BV$2:$BV$2000,$Y2409))</f>
      </c>
      <c r="CB2409">
        <f>IF($Z2409="","",INDEX($BV$2:$BV$2000,$Z2409))</f>
      </c>
    </row>
    <row r="2410">
      <c r="T2410">
        <f>IF($Y2410="","",INDEX($B$2:$B$2000,$Y2410))</f>
      </c>
      <c r="U2410">
        <f>IF($Z2410="","",INDEX($B$2:$B$2000,$Z2410))</f>
      </c>
      <c r="V2410">
        <f>IF(OR($T2410="",$U2410=""),"",$U2410-$T2410)</f>
      </c>
      <c r="W2410" t="str">
        <f>IF(TRIM(INDEX(connections!$A:$A,ROW()))="","",TRIM(INDEX(connections!$A:$A,ROW())))</f>
      </c>
      <c r="X2410" t="str">
        <f>IF($W2410="","",TRIM(INDEX(connections!$B:$B,ROW())))</f>
      </c>
      <c r="Y2410">
        <f>IF($W2410="","",IFERROR(MATCH($W2410,$A$2:$A$2000,0),""))</f>
      </c>
      <c r="Z2410">
        <f>IF($X2410="","",IFERROR(MATCH($X2410,$A$2:$A$2000,0),""))</f>
      </c>
      <c r="AA2410" t="str">
        <f>IF($Y2410="","",INDEX($P$2:$P$2000,$Y2410))</f>
      </c>
      <c r="AB2410" t="str">
        <f>IF($Z2410="","",INDEX($P$2:$P$2000,$Z2410))</f>
      </c>
      <c r="AC2410">
        <f>IF(AND($AA2410="Yes",$AB2410="Yes"),1,"")</f>
      </c>
      <c r="AD2410">
        <f>IF(OR($Y2410="",$Z2410=""),"",IF(INDEX($C$2:$C$2000,$Y2410)=INDEX($C$2:$C$2000,$Z2410),0,1))</f>
      </c>
      <c r="AE2410">
        <f>IF($AC2410&lt;&gt;1,"",IF(AND(INDEX($AG$2:$AG$2000,$Y2410)=1,INDEX($AG$2:$AG$2000,$Z2410)=1),1,""))</f>
      </c>
      <c r="BF2410">
        <f>IF($Z2410="","",INDEX($AO$2:$AO$2000,$Z2410))</f>
      </c>
      <c r="BG2410">
        <f>IF($Z2410="","",INDEX($AP$2:$AP$2000,$Z2410))</f>
      </c>
      <c r="BH2410">
        <f>IF($Z2410="","",INDEX($AQ$2:$AQ$2000,$Z2410))</f>
      </c>
      <c r="BI2410">
        <f>IF($Z2410="","",INDEX($AR$2:$AR$2000,$Z2410))</f>
      </c>
      <c r="BJ2410">
        <f>IF($Z2410="","",INDEX($AS$2:$AS$2000,$Z2410))</f>
      </c>
      <c r="BK2410">
        <f>IF($Z2410="","",INDEX($AT$2:$AT$2000,$Z2410))</f>
      </c>
      <c r="BL2410">
        <f>IF($Z2410="","",INDEX($AU$2:$AU$2000,$Z2410))</f>
      </c>
      <c r="BM2410">
        <f>IF($Z2410="","",INDEX($AV$2:$AV$2000,$Z2410))</f>
      </c>
      <c r="BN2410">
        <f>IF($Z2410="","",INDEX($AW$2:$AW$2000,$Z2410))</f>
      </c>
      <c r="BO2410">
        <f>IF($Z2410="","",INDEX($AX$2:$AX$2000,$Z2410))</f>
      </c>
      <c r="BP2410">
        <f>IF($Z2410="","",INDEX($AY$2:$AY$2000,$Z2410))</f>
      </c>
      <c r="BQ2410">
        <f>IF($Z2410="","",INDEX($AZ$2:$AZ$2000,$Z2410))</f>
      </c>
      <c r="BR2410">
        <f>IF($Z2410="","",INDEX($BA$2:$BA$2000,$Z2410))</f>
      </c>
      <c r="BS2410">
        <f>IF($Z2410="","",INDEX($BB$2:$BB$2000,$Z2410))</f>
      </c>
      <c r="BT2410">
        <f>IF($Z2410="","",INDEX($BC$2:$BC$2000,$Z2410))</f>
      </c>
      <c r="BY2410" t="str">
        <f>IF($Y2410="","",INDEX($AH$2:$AH$2000,$Y2410)&amp;"")</f>
      </c>
      <c r="BZ2410" t="str">
        <f>IF($Z2410="","",INDEX($AH$2:$AH$2000,$Z2410)&amp;"")</f>
      </c>
      <c r="CA2410">
        <f>IF($Y2410="","",INDEX($BV$2:$BV$2000,$Y2410))</f>
      </c>
      <c r="CB2410">
        <f>IF($Z2410="","",INDEX($BV$2:$BV$2000,$Z2410))</f>
      </c>
    </row>
    <row r="2411">
      <c r="T2411">
        <f>IF($Y2411="","",INDEX($B$2:$B$2000,$Y2411))</f>
      </c>
      <c r="U2411">
        <f>IF($Z2411="","",INDEX($B$2:$B$2000,$Z2411))</f>
      </c>
      <c r="V2411">
        <f>IF(OR($T2411="",$U2411=""),"",$U2411-$T2411)</f>
      </c>
      <c r="W2411" t="str">
        <f>IF(TRIM(INDEX(connections!$A:$A,ROW()))="","",TRIM(INDEX(connections!$A:$A,ROW())))</f>
      </c>
      <c r="X2411" t="str">
        <f>IF($W2411="","",TRIM(INDEX(connections!$B:$B,ROW())))</f>
      </c>
      <c r="Y2411">
        <f>IF($W2411="","",IFERROR(MATCH($W2411,$A$2:$A$2000,0),""))</f>
      </c>
      <c r="Z2411">
        <f>IF($X2411="","",IFERROR(MATCH($X2411,$A$2:$A$2000,0),""))</f>
      </c>
      <c r="AA2411" t="str">
        <f>IF($Y2411="","",INDEX($P$2:$P$2000,$Y2411))</f>
      </c>
      <c r="AB2411" t="str">
        <f>IF($Z2411="","",INDEX($P$2:$P$2000,$Z2411))</f>
      </c>
      <c r="AC2411">
        <f>IF(AND($AA2411="Yes",$AB2411="Yes"),1,"")</f>
      </c>
      <c r="AD2411">
        <f>IF(OR($Y2411="",$Z2411=""),"",IF(INDEX($C$2:$C$2000,$Y2411)=INDEX($C$2:$C$2000,$Z2411),0,1))</f>
      </c>
      <c r="AE2411">
        <f>IF($AC2411&lt;&gt;1,"",IF(AND(INDEX($AG$2:$AG$2000,$Y2411)=1,INDEX($AG$2:$AG$2000,$Z2411)=1),1,""))</f>
      </c>
      <c r="BF2411">
        <f>IF($Z2411="","",INDEX($AO$2:$AO$2000,$Z2411))</f>
      </c>
      <c r="BG2411">
        <f>IF($Z2411="","",INDEX($AP$2:$AP$2000,$Z2411))</f>
      </c>
      <c r="BH2411">
        <f>IF($Z2411="","",INDEX($AQ$2:$AQ$2000,$Z2411))</f>
      </c>
      <c r="BI2411">
        <f>IF($Z2411="","",INDEX($AR$2:$AR$2000,$Z2411))</f>
      </c>
      <c r="BJ2411">
        <f>IF($Z2411="","",INDEX($AS$2:$AS$2000,$Z2411))</f>
      </c>
      <c r="BK2411">
        <f>IF($Z2411="","",INDEX($AT$2:$AT$2000,$Z2411))</f>
      </c>
      <c r="BL2411">
        <f>IF($Z2411="","",INDEX($AU$2:$AU$2000,$Z2411))</f>
      </c>
      <c r="BM2411">
        <f>IF($Z2411="","",INDEX($AV$2:$AV$2000,$Z2411))</f>
      </c>
      <c r="BN2411">
        <f>IF($Z2411="","",INDEX($AW$2:$AW$2000,$Z2411))</f>
      </c>
      <c r="BO2411">
        <f>IF($Z2411="","",INDEX($AX$2:$AX$2000,$Z2411))</f>
      </c>
      <c r="BP2411">
        <f>IF($Z2411="","",INDEX($AY$2:$AY$2000,$Z2411))</f>
      </c>
      <c r="BQ2411">
        <f>IF($Z2411="","",INDEX($AZ$2:$AZ$2000,$Z2411))</f>
      </c>
      <c r="BR2411">
        <f>IF($Z2411="","",INDEX($BA$2:$BA$2000,$Z2411))</f>
      </c>
      <c r="BS2411">
        <f>IF($Z2411="","",INDEX($BB$2:$BB$2000,$Z2411))</f>
      </c>
      <c r="BT2411">
        <f>IF($Z2411="","",INDEX($BC$2:$BC$2000,$Z2411))</f>
      </c>
      <c r="BY2411" t="str">
        <f>IF($Y2411="","",INDEX($AH$2:$AH$2000,$Y2411)&amp;"")</f>
      </c>
      <c r="BZ2411" t="str">
        <f>IF($Z2411="","",INDEX($AH$2:$AH$2000,$Z2411)&amp;"")</f>
      </c>
      <c r="CA2411">
        <f>IF($Y2411="","",INDEX($BV$2:$BV$2000,$Y2411))</f>
      </c>
      <c r="CB2411">
        <f>IF($Z2411="","",INDEX($BV$2:$BV$2000,$Z2411))</f>
      </c>
    </row>
    <row r="2412">
      <c r="T2412">
        <f>IF($Y2412="","",INDEX($B$2:$B$2000,$Y2412))</f>
      </c>
      <c r="U2412">
        <f>IF($Z2412="","",INDEX($B$2:$B$2000,$Z2412))</f>
      </c>
      <c r="V2412">
        <f>IF(OR($T2412="",$U2412=""),"",$U2412-$T2412)</f>
      </c>
      <c r="W2412" t="str">
        <f>IF(TRIM(INDEX(connections!$A:$A,ROW()))="","",TRIM(INDEX(connections!$A:$A,ROW())))</f>
      </c>
      <c r="X2412" t="str">
        <f>IF($W2412="","",TRIM(INDEX(connections!$B:$B,ROW())))</f>
      </c>
      <c r="Y2412">
        <f>IF($W2412="","",IFERROR(MATCH($W2412,$A$2:$A$2000,0),""))</f>
      </c>
      <c r="Z2412">
        <f>IF($X2412="","",IFERROR(MATCH($X2412,$A$2:$A$2000,0),""))</f>
      </c>
      <c r="AA2412" t="str">
        <f>IF($Y2412="","",INDEX($P$2:$P$2000,$Y2412))</f>
      </c>
      <c r="AB2412" t="str">
        <f>IF($Z2412="","",INDEX($P$2:$P$2000,$Z2412))</f>
      </c>
      <c r="AC2412">
        <f>IF(AND($AA2412="Yes",$AB2412="Yes"),1,"")</f>
      </c>
      <c r="AD2412">
        <f>IF(OR($Y2412="",$Z2412=""),"",IF(INDEX($C$2:$C$2000,$Y2412)=INDEX($C$2:$C$2000,$Z2412),0,1))</f>
      </c>
      <c r="AE2412">
        <f>IF($AC2412&lt;&gt;1,"",IF(AND(INDEX($AG$2:$AG$2000,$Y2412)=1,INDEX($AG$2:$AG$2000,$Z2412)=1),1,""))</f>
      </c>
      <c r="BF2412">
        <f>IF($Z2412="","",INDEX($AO$2:$AO$2000,$Z2412))</f>
      </c>
      <c r="BG2412">
        <f>IF($Z2412="","",INDEX($AP$2:$AP$2000,$Z2412))</f>
      </c>
      <c r="BH2412">
        <f>IF($Z2412="","",INDEX($AQ$2:$AQ$2000,$Z2412))</f>
      </c>
      <c r="BI2412">
        <f>IF($Z2412="","",INDEX($AR$2:$AR$2000,$Z2412))</f>
      </c>
      <c r="BJ2412">
        <f>IF($Z2412="","",INDEX($AS$2:$AS$2000,$Z2412))</f>
      </c>
      <c r="BK2412">
        <f>IF($Z2412="","",INDEX($AT$2:$AT$2000,$Z2412))</f>
      </c>
      <c r="BL2412">
        <f>IF($Z2412="","",INDEX($AU$2:$AU$2000,$Z2412))</f>
      </c>
      <c r="BM2412">
        <f>IF($Z2412="","",INDEX($AV$2:$AV$2000,$Z2412))</f>
      </c>
      <c r="BN2412">
        <f>IF($Z2412="","",INDEX($AW$2:$AW$2000,$Z2412))</f>
      </c>
      <c r="BO2412">
        <f>IF($Z2412="","",INDEX($AX$2:$AX$2000,$Z2412))</f>
      </c>
      <c r="BP2412">
        <f>IF($Z2412="","",INDEX($AY$2:$AY$2000,$Z2412))</f>
      </c>
      <c r="BQ2412">
        <f>IF($Z2412="","",INDEX($AZ$2:$AZ$2000,$Z2412))</f>
      </c>
      <c r="BR2412">
        <f>IF($Z2412="","",INDEX($BA$2:$BA$2000,$Z2412))</f>
      </c>
      <c r="BS2412">
        <f>IF($Z2412="","",INDEX($BB$2:$BB$2000,$Z2412))</f>
      </c>
      <c r="BT2412">
        <f>IF($Z2412="","",INDEX($BC$2:$BC$2000,$Z2412))</f>
      </c>
      <c r="BY2412" t="str">
        <f>IF($Y2412="","",INDEX($AH$2:$AH$2000,$Y2412)&amp;"")</f>
      </c>
      <c r="BZ2412" t="str">
        <f>IF($Z2412="","",INDEX($AH$2:$AH$2000,$Z2412)&amp;"")</f>
      </c>
      <c r="CA2412">
        <f>IF($Y2412="","",INDEX($BV$2:$BV$2000,$Y2412))</f>
      </c>
      <c r="CB2412">
        <f>IF($Z2412="","",INDEX($BV$2:$BV$2000,$Z2412))</f>
      </c>
    </row>
    <row r="2413">
      <c r="T2413">
        <f>IF($Y2413="","",INDEX($B$2:$B$2000,$Y2413))</f>
      </c>
      <c r="U2413">
        <f>IF($Z2413="","",INDEX($B$2:$B$2000,$Z2413))</f>
      </c>
      <c r="V2413">
        <f>IF(OR($T2413="",$U2413=""),"",$U2413-$T2413)</f>
      </c>
      <c r="W2413" t="str">
        <f>IF(TRIM(INDEX(connections!$A:$A,ROW()))="","",TRIM(INDEX(connections!$A:$A,ROW())))</f>
      </c>
      <c r="X2413" t="str">
        <f>IF($W2413="","",TRIM(INDEX(connections!$B:$B,ROW())))</f>
      </c>
      <c r="Y2413">
        <f>IF($W2413="","",IFERROR(MATCH($W2413,$A$2:$A$2000,0),""))</f>
      </c>
      <c r="Z2413">
        <f>IF($X2413="","",IFERROR(MATCH($X2413,$A$2:$A$2000,0),""))</f>
      </c>
      <c r="AA2413" t="str">
        <f>IF($Y2413="","",INDEX($P$2:$P$2000,$Y2413))</f>
      </c>
      <c r="AB2413" t="str">
        <f>IF($Z2413="","",INDEX($P$2:$P$2000,$Z2413))</f>
      </c>
      <c r="AC2413">
        <f>IF(AND($AA2413="Yes",$AB2413="Yes"),1,"")</f>
      </c>
      <c r="AD2413">
        <f>IF(OR($Y2413="",$Z2413=""),"",IF(INDEX($C$2:$C$2000,$Y2413)=INDEX($C$2:$C$2000,$Z2413),0,1))</f>
      </c>
      <c r="AE2413">
        <f>IF($AC2413&lt;&gt;1,"",IF(AND(INDEX($AG$2:$AG$2000,$Y2413)=1,INDEX($AG$2:$AG$2000,$Z2413)=1),1,""))</f>
      </c>
      <c r="BF2413">
        <f>IF($Z2413="","",INDEX($AO$2:$AO$2000,$Z2413))</f>
      </c>
      <c r="BG2413">
        <f>IF($Z2413="","",INDEX($AP$2:$AP$2000,$Z2413))</f>
      </c>
      <c r="BH2413">
        <f>IF($Z2413="","",INDEX($AQ$2:$AQ$2000,$Z2413))</f>
      </c>
      <c r="BI2413">
        <f>IF($Z2413="","",INDEX($AR$2:$AR$2000,$Z2413))</f>
      </c>
      <c r="BJ2413">
        <f>IF($Z2413="","",INDEX($AS$2:$AS$2000,$Z2413))</f>
      </c>
      <c r="BK2413">
        <f>IF($Z2413="","",INDEX($AT$2:$AT$2000,$Z2413))</f>
      </c>
      <c r="BL2413">
        <f>IF($Z2413="","",INDEX($AU$2:$AU$2000,$Z2413))</f>
      </c>
      <c r="BM2413">
        <f>IF($Z2413="","",INDEX($AV$2:$AV$2000,$Z2413))</f>
      </c>
      <c r="BN2413">
        <f>IF($Z2413="","",INDEX($AW$2:$AW$2000,$Z2413))</f>
      </c>
      <c r="BO2413">
        <f>IF($Z2413="","",INDEX($AX$2:$AX$2000,$Z2413))</f>
      </c>
      <c r="BP2413">
        <f>IF($Z2413="","",INDEX($AY$2:$AY$2000,$Z2413))</f>
      </c>
      <c r="BQ2413">
        <f>IF($Z2413="","",INDEX($AZ$2:$AZ$2000,$Z2413))</f>
      </c>
      <c r="BR2413">
        <f>IF($Z2413="","",INDEX($BA$2:$BA$2000,$Z2413))</f>
      </c>
      <c r="BS2413">
        <f>IF($Z2413="","",INDEX($BB$2:$BB$2000,$Z2413))</f>
      </c>
      <c r="BT2413">
        <f>IF($Z2413="","",INDEX($BC$2:$BC$2000,$Z2413))</f>
      </c>
      <c r="BY2413" t="str">
        <f>IF($Y2413="","",INDEX($AH$2:$AH$2000,$Y2413)&amp;"")</f>
      </c>
      <c r="BZ2413" t="str">
        <f>IF($Z2413="","",INDEX($AH$2:$AH$2000,$Z2413)&amp;"")</f>
      </c>
      <c r="CA2413">
        <f>IF($Y2413="","",INDEX($BV$2:$BV$2000,$Y2413))</f>
      </c>
      <c r="CB2413">
        <f>IF($Z2413="","",INDEX($BV$2:$BV$2000,$Z2413))</f>
      </c>
    </row>
    <row r="2414">
      <c r="T2414">
        <f>IF($Y2414="","",INDEX($B$2:$B$2000,$Y2414))</f>
      </c>
      <c r="U2414">
        <f>IF($Z2414="","",INDEX($B$2:$B$2000,$Z2414))</f>
      </c>
      <c r="V2414">
        <f>IF(OR($T2414="",$U2414=""),"",$U2414-$T2414)</f>
      </c>
      <c r="W2414" t="str">
        <f>IF(TRIM(INDEX(connections!$A:$A,ROW()))="","",TRIM(INDEX(connections!$A:$A,ROW())))</f>
      </c>
      <c r="X2414" t="str">
        <f>IF($W2414="","",TRIM(INDEX(connections!$B:$B,ROW())))</f>
      </c>
      <c r="Y2414">
        <f>IF($W2414="","",IFERROR(MATCH($W2414,$A$2:$A$2000,0),""))</f>
      </c>
      <c r="Z2414">
        <f>IF($X2414="","",IFERROR(MATCH($X2414,$A$2:$A$2000,0),""))</f>
      </c>
      <c r="AA2414" t="str">
        <f>IF($Y2414="","",INDEX($P$2:$P$2000,$Y2414))</f>
      </c>
      <c r="AB2414" t="str">
        <f>IF($Z2414="","",INDEX($P$2:$P$2000,$Z2414))</f>
      </c>
      <c r="AC2414">
        <f>IF(AND($AA2414="Yes",$AB2414="Yes"),1,"")</f>
      </c>
      <c r="AD2414">
        <f>IF(OR($Y2414="",$Z2414=""),"",IF(INDEX($C$2:$C$2000,$Y2414)=INDEX($C$2:$C$2000,$Z2414),0,1))</f>
      </c>
      <c r="AE2414">
        <f>IF($AC2414&lt;&gt;1,"",IF(AND(INDEX($AG$2:$AG$2000,$Y2414)=1,INDEX($AG$2:$AG$2000,$Z2414)=1),1,""))</f>
      </c>
      <c r="BF2414">
        <f>IF($Z2414="","",INDEX($AO$2:$AO$2000,$Z2414))</f>
      </c>
      <c r="BG2414">
        <f>IF($Z2414="","",INDEX($AP$2:$AP$2000,$Z2414))</f>
      </c>
      <c r="BH2414">
        <f>IF($Z2414="","",INDEX($AQ$2:$AQ$2000,$Z2414))</f>
      </c>
      <c r="BI2414">
        <f>IF($Z2414="","",INDEX($AR$2:$AR$2000,$Z2414))</f>
      </c>
      <c r="BJ2414">
        <f>IF($Z2414="","",INDEX($AS$2:$AS$2000,$Z2414))</f>
      </c>
      <c r="BK2414">
        <f>IF($Z2414="","",INDEX($AT$2:$AT$2000,$Z2414))</f>
      </c>
      <c r="BL2414">
        <f>IF($Z2414="","",INDEX($AU$2:$AU$2000,$Z2414))</f>
      </c>
      <c r="BM2414">
        <f>IF($Z2414="","",INDEX($AV$2:$AV$2000,$Z2414))</f>
      </c>
      <c r="BN2414">
        <f>IF($Z2414="","",INDEX($AW$2:$AW$2000,$Z2414))</f>
      </c>
      <c r="BO2414">
        <f>IF($Z2414="","",INDEX($AX$2:$AX$2000,$Z2414))</f>
      </c>
      <c r="BP2414">
        <f>IF($Z2414="","",INDEX($AY$2:$AY$2000,$Z2414))</f>
      </c>
      <c r="BQ2414">
        <f>IF($Z2414="","",INDEX($AZ$2:$AZ$2000,$Z2414))</f>
      </c>
      <c r="BR2414">
        <f>IF($Z2414="","",INDEX($BA$2:$BA$2000,$Z2414))</f>
      </c>
      <c r="BS2414">
        <f>IF($Z2414="","",INDEX($BB$2:$BB$2000,$Z2414))</f>
      </c>
      <c r="BT2414">
        <f>IF($Z2414="","",INDEX($BC$2:$BC$2000,$Z2414))</f>
      </c>
      <c r="BY2414" t="str">
        <f>IF($Y2414="","",INDEX($AH$2:$AH$2000,$Y2414)&amp;"")</f>
      </c>
      <c r="BZ2414" t="str">
        <f>IF($Z2414="","",INDEX($AH$2:$AH$2000,$Z2414)&amp;"")</f>
      </c>
      <c r="CA2414">
        <f>IF($Y2414="","",INDEX($BV$2:$BV$2000,$Y2414))</f>
      </c>
      <c r="CB2414">
        <f>IF($Z2414="","",INDEX($BV$2:$BV$2000,$Z2414))</f>
      </c>
    </row>
    <row r="2415">
      <c r="T2415">
        <f>IF($Y2415="","",INDEX($B$2:$B$2000,$Y2415))</f>
      </c>
      <c r="U2415">
        <f>IF($Z2415="","",INDEX($B$2:$B$2000,$Z2415))</f>
      </c>
      <c r="V2415">
        <f>IF(OR($T2415="",$U2415=""),"",$U2415-$T2415)</f>
      </c>
      <c r="W2415" t="str">
        <f>IF(TRIM(INDEX(connections!$A:$A,ROW()))="","",TRIM(INDEX(connections!$A:$A,ROW())))</f>
      </c>
      <c r="X2415" t="str">
        <f>IF($W2415="","",TRIM(INDEX(connections!$B:$B,ROW())))</f>
      </c>
      <c r="Y2415">
        <f>IF($W2415="","",IFERROR(MATCH($W2415,$A$2:$A$2000,0),""))</f>
      </c>
      <c r="Z2415">
        <f>IF($X2415="","",IFERROR(MATCH($X2415,$A$2:$A$2000,0),""))</f>
      </c>
      <c r="AA2415" t="str">
        <f>IF($Y2415="","",INDEX($P$2:$P$2000,$Y2415))</f>
      </c>
      <c r="AB2415" t="str">
        <f>IF($Z2415="","",INDEX($P$2:$P$2000,$Z2415))</f>
      </c>
      <c r="AC2415">
        <f>IF(AND($AA2415="Yes",$AB2415="Yes"),1,"")</f>
      </c>
      <c r="AD2415">
        <f>IF(OR($Y2415="",$Z2415=""),"",IF(INDEX($C$2:$C$2000,$Y2415)=INDEX($C$2:$C$2000,$Z2415),0,1))</f>
      </c>
      <c r="AE2415">
        <f>IF($AC2415&lt;&gt;1,"",IF(AND(INDEX($AG$2:$AG$2000,$Y2415)=1,INDEX($AG$2:$AG$2000,$Z2415)=1),1,""))</f>
      </c>
      <c r="BF2415">
        <f>IF($Z2415="","",INDEX($AO$2:$AO$2000,$Z2415))</f>
      </c>
      <c r="BG2415">
        <f>IF($Z2415="","",INDEX($AP$2:$AP$2000,$Z2415))</f>
      </c>
      <c r="BH2415">
        <f>IF($Z2415="","",INDEX($AQ$2:$AQ$2000,$Z2415))</f>
      </c>
      <c r="BI2415">
        <f>IF($Z2415="","",INDEX($AR$2:$AR$2000,$Z2415))</f>
      </c>
      <c r="BJ2415">
        <f>IF($Z2415="","",INDEX($AS$2:$AS$2000,$Z2415))</f>
      </c>
      <c r="BK2415">
        <f>IF($Z2415="","",INDEX($AT$2:$AT$2000,$Z2415))</f>
      </c>
      <c r="BL2415">
        <f>IF($Z2415="","",INDEX($AU$2:$AU$2000,$Z2415))</f>
      </c>
      <c r="BM2415">
        <f>IF($Z2415="","",INDEX($AV$2:$AV$2000,$Z2415))</f>
      </c>
      <c r="BN2415">
        <f>IF($Z2415="","",INDEX($AW$2:$AW$2000,$Z2415))</f>
      </c>
      <c r="BO2415">
        <f>IF($Z2415="","",INDEX($AX$2:$AX$2000,$Z2415))</f>
      </c>
      <c r="BP2415">
        <f>IF($Z2415="","",INDEX($AY$2:$AY$2000,$Z2415))</f>
      </c>
      <c r="BQ2415">
        <f>IF($Z2415="","",INDEX($AZ$2:$AZ$2000,$Z2415))</f>
      </c>
      <c r="BR2415">
        <f>IF($Z2415="","",INDEX($BA$2:$BA$2000,$Z2415))</f>
      </c>
      <c r="BS2415">
        <f>IF($Z2415="","",INDEX($BB$2:$BB$2000,$Z2415))</f>
      </c>
      <c r="BT2415">
        <f>IF($Z2415="","",INDEX($BC$2:$BC$2000,$Z2415))</f>
      </c>
      <c r="BY2415" t="str">
        <f>IF($Y2415="","",INDEX($AH$2:$AH$2000,$Y2415)&amp;"")</f>
      </c>
      <c r="BZ2415" t="str">
        <f>IF($Z2415="","",INDEX($AH$2:$AH$2000,$Z2415)&amp;"")</f>
      </c>
      <c r="CA2415">
        <f>IF($Y2415="","",INDEX($BV$2:$BV$2000,$Y2415))</f>
      </c>
      <c r="CB2415">
        <f>IF($Z2415="","",INDEX($BV$2:$BV$2000,$Z2415))</f>
      </c>
    </row>
    <row r="2416">
      <c r="T2416">
        <f>IF($Y2416="","",INDEX($B$2:$B$2000,$Y2416))</f>
      </c>
      <c r="U2416">
        <f>IF($Z2416="","",INDEX($B$2:$B$2000,$Z2416))</f>
      </c>
      <c r="V2416">
        <f>IF(OR($T2416="",$U2416=""),"",$U2416-$T2416)</f>
      </c>
      <c r="W2416" t="str">
        <f>IF(TRIM(INDEX(connections!$A:$A,ROW()))="","",TRIM(INDEX(connections!$A:$A,ROW())))</f>
      </c>
      <c r="X2416" t="str">
        <f>IF($W2416="","",TRIM(INDEX(connections!$B:$B,ROW())))</f>
      </c>
      <c r="Y2416">
        <f>IF($W2416="","",IFERROR(MATCH($W2416,$A$2:$A$2000,0),""))</f>
      </c>
      <c r="Z2416">
        <f>IF($X2416="","",IFERROR(MATCH($X2416,$A$2:$A$2000,0),""))</f>
      </c>
      <c r="AA2416" t="str">
        <f>IF($Y2416="","",INDEX($P$2:$P$2000,$Y2416))</f>
      </c>
      <c r="AB2416" t="str">
        <f>IF($Z2416="","",INDEX($P$2:$P$2000,$Z2416))</f>
      </c>
      <c r="AC2416">
        <f>IF(AND($AA2416="Yes",$AB2416="Yes"),1,"")</f>
      </c>
      <c r="AD2416">
        <f>IF(OR($Y2416="",$Z2416=""),"",IF(INDEX($C$2:$C$2000,$Y2416)=INDEX($C$2:$C$2000,$Z2416),0,1))</f>
      </c>
      <c r="AE2416">
        <f>IF($AC2416&lt;&gt;1,"",IF(AND(INDEX($AG$2:$AG$2000,$Y2416)=1,INDEX($AG$2:$AG$2000,$Z2416)=1),1,""))</f>
      </c>
      <c r="BF2416">
        <f>IF($Z2416="","",INDEX($AO$2:$AO$2000,$Z2416))</f>
      </c>
      <c r="BG2416">
        <f>IF($Z2416="","",INDEX($AP$2:$AP$2000,$Z2416))</f>
      </c>
      <c r="BH2416">
        <f>IF($Z2416="","",INDEX($AQ$2:$AQ$2000,$Z2416))</f>
      </c>
      <c r="BI2416">
        <f>IF($Z2416="","",INDEX($AR$2:$AR$2000,$Z2416))</f>
      </c>
      <c r="BJ2416">
        <f>IF($Z2416="","",INDEX($AS$2:$AS$2000,$Z2416))</f>
      </c>
      <c r="BK2416">
        <f>IF($Z2416="","",INDEX($AT$2:$AT$2000,$Z2416))</f>
      </c>
      <c r="BL2416">
        <f>IF($Z2416="","",INDEX($AU$2:$AU$2000,$Z2416))</f>
      </c>
      <c r="BM2416">
        <f>IF($Z2416="","",INDEX($AV$2:$AV$2000,$Z2416))</f>
      </c>
      <c r="BN2416">
        <f>IF($Z2416="","",INDEX($AW$2:$AW$2000,$Z2416))</f>
      </c>
      <c r="BO2416">
        <f>IF($Z2416="","",INDEX($AX$2:$AX$2000,$Z2416))</f>
      </c>
      <c r="BP2416">
        <f>IF($Z2416="","",INDEX($AY$2:$AY$2000,$Z2416))</f>
      </c>
      <c r="BQ2416">
        <f>IF($Z2416="","",INDEX($AZ$2:$AZ$2000,$Z2416))</f>
      </c>
      <c r="BR2416">
        <f>IF($Z2416="","",INDEX($BA$2:$BA$2000,$Z2416))</f>
      </c>
      <c r="BS2416">
        <f>IF($Z2416="","",INDEX($BB$2:$BB$2000,$Z2416))</f>
      </c>
      <c r="BT2416">
        <f>IF($Z2416="","",INDEX($BC$2:$BC$2000,$Z2416))</f>
      </c>
      <c r="BY2416" t="str">
        <f>IF($Y2416="","",INDEX($AH$2:$AH$2000,$Y2416)&amp;"")</f>
      </c>
      <c r="BZ2416" t="str">
        <f>IF($Z2416="","",INDEX($AH$2:$AH$2000,$Z2416)&amp;"")</f>
      </c>
      <c r="CA2416">
        <f>IF($Y2416="","",INDEX($BV$2:$BV$2000,$Y2416))</f>
      </c>
      <c r="CB2416">
        <f>IF($Z2416="","",INDEX($BV$2:$BV$2000,$Z2416))</f>
      </c>
    </row>
    <row r="2417">
      <c r="T2417">
        <f>IF($Y2417="","",INDEX($B$2:$B$2000,$Y2417))</f>
      </c>
      <c r="U2417">
        <f>IF($Z2417="","",INDEX($B$2:$B$2000,$Z2417))</f>
      </c>
      <c r="V2417">
        <f>IF(OR($T2417="",$U2417=""),"",$U2417-$T2417)</f>
      </c>
      <c r="W2417" t="str">
        <f>IF(TRIM(INDEX(connections!$A:$A,ROW()))="","",TRIM(INDEX(connections!$A:$A,ROW())))</f>
      </c>
      <c r="X2417" t="str">
        <f>IF($W2417="","",TRIM(INDEX(connections!$B:$B,ROW())))</f>
      </c>
      <c r="Y2417">
        <f>IF($W2417="","",IFERROR(MATCH($W2417,$A$2:$A$2000,0),""))</f>
      </c>
      <c r="Z2417">
        <f>IF($X2417="","",IFERROR(MATCH($X2417,$A$2:$A$2000,0),""))</f>
      </c>
      <c r="AA2417" t="str">
        <f>IF($Y2417="","",INDEX($P$2:$P$2000,$Y2417))</f>
      </c>
      <c r="AB2417" t="str">
        <f>IF($Z2417="","",INDEX($P$2:$P$2000,$Z2417))</f>
      </c>
      <c r="AC2417">
        <f>IF(AND($AA2417="Yes",$AB2417="Yes"),1,"")</f>
      </c>
      <c r="AD2417">
        <f>IF(OR($Y2417="",$Z2417=""),"",IF(INDEX($C$2:$C$2000,$Y2417)=INDEX($C$2:$C$2000,$Z2417),0,1))</f>
      </c>
      <c r="AE2417">
        <f>IF($AC2417&lt;&gt;1,"",IF(AND(INDEX($AG$2:$AG$2000,$Y2417)=1,INDEX($AG$2:$AG$2000,$Z2417)=1),1,""))</f>
      </c>
      <c r="BF2417">
        <f>IF($Z2417="","",INDEX($AO$2:$AO$2000,$Z2417))</f>
      </c>
      <c r="BG2417">
        <f>IF($Z2417="","",INDEX($AP$2:$AP$2000,$Z2417))</f>
      </c>
      <c r="BH2417">
        <f>IF($Z2417="","",INDEX($AQ$2:$AQ$2000,$Z2417))</f>
      </c>
      <c r="BI2417">
        <f>IF($Z2417="","",INDEX($AR$2:$AR$2000,$Z2417))</f>
      </c>
      <c r="BJ2417">
        <f>IF($Z2417="","",INDEX($AS$2:$AS$2000,$Z2417))</f>
      </c>
      <c r="BK2417">
        <f>IF($Z2417="","",INDEX($AT$2:$AT$2000,$Z2417))</f>
      </c>
      <c r="BL2417">
        <f>IF($Z2417="","",INDEX($AU$2:$AU$2000,$Z2417))</f>
      </c>
      <c r="BM2417">
        <f>IF($Z2417="","",INDEX($AV$2:$AV$2000,$Z2417))</f>
      </c>
      <c r="BN2417">
        <f>IF($Z2417="","",INDEX($AW$2:$AW$2000,$Z2417))</f>
      </c>
      <c r="BO2417">
        <f>IF($Z2417="","",INDEX($AX$2:$AX$2000,$Z2417))</f>
      </c>
      <c r="BP2417">
        <f>IF($Z2417="","",INDEX($AY$2:$AY$2000,$Z2417))</f>
      </c>
      <c r="BQ2417">
        <f>IF($Z2417="","",INDEX($AZ$2:$AZ$2000,$Z2417))</f>
      </c>
      <c r="BR2417">
        <f>IF($Z2417="","",INDEX($BA$2:$BA$2000,$Z2417))</f>
      </c>
      <c r="BS2417">
        <f>IF($Z2417="","",INDEX($BB$2:$BB$2000,$Z2417))</f>
      </c>
      <c r="BT2417">
        <f>IF($Z2417="","",INDEX($BC$2:$BC$2000,$Z2417))</f>
      </c>
      <c r="BY2417" t="str">
        <f>IF($Y2417="","",INDEX($AH$2:$AH$2000,$Y2417)&amp;"")</f>
      </c>
      <c r="BZ2417" t="str">
        <f>IF($Z2417="","",INDEX($AH$2:$AH$2000,$Z2417)&amp;"")</f>
      </c>
      <c r="CA2417">
        <f>IF($Y2417="","",INDEX($BV$2:$BV$2000,$Y2417))</f>
      </c>
      <c r="CB2417">
        <f>IF($Z2417="","",INDEX($BV$2:$BV$2000,$Z2417))</f>
      </c>
    </row>
    <row r="2418">
      <c r="T2418">
        <f>IF($Y2418="","",INDEX($B$2:$B$2000,$Y2418))</f>
      </c>
      <c r="U2418">
        <f>IF($Z2418="","",INDEX($B$2:$B$2000,$Z2418))</f>
      </c>
      <c r="V2418">
        <f>IF(OR($T2418="",$U2418=""),"",$U2418-$T2418)</f>
      </c>
      <c r="W2418" t="str">
        <f>IF(TRIM(INDEX(connections!$A:$A,ROW()))="","",TRIM(INDEX(connections!$A:$A,ROW())))</f>
      </c>
      <c r="X2418" t="str">
        <f>IF($W2418="","",TRIM(INDEX(connections!$B:$B,ROW())))</f>
      </c>
      <c r="Y2418">
        <f>IF($W2418="","",IFERROR(MATCH($W2418,$A$2:$A$2000,0),""))</f>
      </c>
      <c r="Z2418">
        <f>IF($X2418="","",IFERROR(MATCH($X2418,$A$2:$A$2000,0),""))</f>
      </c>
      <c r="AA2418" t="str">
        <f>IF($Y2418="","",INDEX($P$2:$P$2000,$Y2418))</f>
      </c>
      <c r="AB2418" t="str">
        <f>IF($Z2418="","",INDEX($P$2:$P$2000,$Z2418))</f>
      </c>
      <c r="AC2418">
        <f>IF(AND($AA2418="Yes",$AB2418="Yes"),1,"")</f>
      </c>
      <c r="AD2418">
        <f>IF(OR($Y2418="",$Z2418=""),"",IF(INDEX($C$2:$C$2000,$Y2418)=INDEX($C$2:$C$2000,$Z2418),0,1))</f>
      </c>
      <c r="AE2418">
        <f>IF($AC2418&lt;&gt;1,"",IF(AND(INDEX($AG$2:$AG$2000,$Y2418)=1,INDEX($AG$2:$AG$2000,$Z2418)=1),1,""))</f>
      </c>
      <c r="BF2418">
        <f>IF($Z2418="","",INDEX($AO$2:$AO$2000,$Z2418))</f>
      </c>
      <c r="BG2418">
        <f>IF($Z2418="","",INDEX($AP$2:$AP$2000,$Z2418))</f>
      </c>
      <c r="BH2418">
        <f>IF($Z2418="","",INDEX($AQ$2:$AQ$2000,$Z2418))</f>
      </c>
      <c r="BI2418">
        <f>IF($Z2418="","",INDEX($AR$2:$AR$2000,$Z2418))</f>
      </c>
      <c r="BJ2418">
        <f>IF($Z2418="","",INDEX($AS$2:$AS$2000,$Z2418))</f>
      </c>
      <c r="BK2418">
        <f>IF($Z2418="","",INDEX($AT$2:$AT$2000,$Z2418))</f>
      </c>
      <c r="BL2418">
        <f>IF($Z2418="","",INDEX($AU$2:$AU$2000,$Z2418))</f>
      </c>
      <c r="BM2418">
        <f>IF($Z2418="","",INDEX($AV$2:$AV$2000,$Z2418))</f>
      </c>
      <c r="BN2418">
        <f>IF($Z2418="","",INDEX($AW$2:$AW$2000,$Z2418))</f>
      </c>
      <c r="BO2418">
        <f>IF($Z2418="","",INDEX($AX$2:$AX$2000,$Z2418))</f>
      </c>
      <c r="BP2418">
        <f>IF($Z2418="","",INDEX($AY$2:$AY$2000,$Z2418))</f>
      </c>
      <c r="BQ2418">
        <f>IF($Z2418="","",INDEX($AZ$2:$AZ$2000,$Z2418))</f>
      </c>
      <c r="BR2418">
        <f>IF($Z2418="","",INDEX($BA$2:$BA$2000,$Z2418))</f>
      </c>
      <c r="BS2418">
        <f>IF($Z2418="","",INDEX($BB$2:$BB$2000,$Z2418))</f>
      </c>
      <c r="BT2418">
        <f>IF($Z2418="","",INDEX($BC$2:$BC$2000,$Z2418))</f>
      </c>
      <c r="BY2418" t="str">
        <f>IF($Y2418="","",INDEX($AH$2:$AH$2000,$Y2418)&amp;"")</f>
      </c>
      <c r="BZ2418" t="str">
        <f>IF($Z2418="","",INDEX($AH$2:$AH$2000,$Z2418)&amp;"")</f>
      </c>
      <c r="CA2418">
        <f>IF($Y2418="","",INDEX($BV$2:$BV$2000,$Y2418))</f>
      </c>
      <c r="CB2418">
        <f>IF($Z2418="","",INDEX($BV$2:$BV$2000,$Z2418))</f>
      </c>
    </row>
    <row r="2419">
      <c r="T2419">
        <f>IF($Y2419="","",INDEX($B$2:$B$2000,$Y2419))</f>
      </c>
      <c r="U2419">
        <f>IF($Z2419="","",INDEX($B$2:$B$2000,$Z2419))</f>
      </c>
      <c r="V2419">
        <f>IF(OR($T2419="",$U2419=""),"",$U2419-$T2419)</f>
      </c>
      <c r="W2419" t="str">
        <f>IF(TRIM(INDEX(connections!$A:$A,ROW()))="","",TRIM(INDEX(connections!$A:$A,ROW())))</f>
      </c>
      <c r="X2419" t="str">
        <f>IF($W2419="","",TRIM(INDEX(connections!$B:$B,ROW())))</f>
      </c>
      <c r="Y2419">
        <f>IF($W2419="","",IFERROR(MATCH($W2419,$A$2:$A$2000,0),""))</f>
      </c>
      <c r="Z2419">
        <f>IF($X2419="","",IFERROR(MATCH($X2419,$A$2:$A$2000,0),""))</f>
      </c>
      <c r="AA2419" t="str">
        <f>IF($Y2419="","",INDEX($P$2:$P$2000,$Y2419))</f>
      </c>
      <c r="AB2419" t="str">
        <f>IF($Z2419="","",INDEX($P$2:$P$2000,$Z2419))</f>
      </c>
      <c r="AC2419">
        <f>IF(AND($AA2419="Yes",$AB2419="Yes"),1,"")</f>
      </c>
      <c r="AD2419">
        <f>IF(OR($Y2419="",$Z2419=""),"",IF(INDEX($C$2:$C$2000,$Y2419)=INDEX($C$2:$C$2000,$Z2419),0,1))</f>
      </c>
      <c r="AE2419">
        <f>IF($AC2419&lt;&gt;1,"",IF(AND(INDEX($AG$2:$AG$2000,$Y2419)=1,INDEX($AG$2:$AG$2000,$Z2419)=1),1,""))</f>
      </c>
      <c r="BF2419">
        <f>IF($Z2419="","",INDEX($AO$2:$AO$2000,$Z2419))</f>
      </c>
      <c r="BG2419">
        <f>IF($Z2419="","",INDEX($AP$2:$AP$2000,$Z2419))</f>
      </c>
      <c r="BH2419">
        <f>IF($Z2419="","",INDEX($AQ$2:$AQ$2000,$Z2419))</f>
      </c>
      <c r="BI2419">
        <f>IF($Z2419="","",INDEX($AR$2:$AR$2000,$Z2419))</f>
      </c>
      <c r="BJ2419">
        <f>IF($Z2419="","",INDEX($AS$2:$AS$2000,$Z2419))</f>
      </c>
      <c r="BK2419">
        <f>IF($Z2419="","",INDEX($AT$2:$AT$2000,$Z2419))</f>
      </c>
      <c r="BL2419">
        <f>IF($Z2419="","",INDEX($AU$2:$AU$2000,$Z2419))</f>
      </c>
      <c r="BM2419">
        <f>IF($Z2419="","",INDEX($AV$2:$AV$2000,$Z2419))</f>
      </c>
      <c r="BN2419">
        <f>IF($Z2419="","",INDEX($AW$2:$AW$2000,$Z2419))</f>
      </c>
      <c r="BO2419">
        <f>IF($Z2419="","",INDEX($AX$2:$AX$2000,$Z2419))</f>
      </c>
      <c r="BP2419">
        <f>IF($Z2419="","",INDEX($AY$2:$AY$2000,$Z2419))</f>
      </c>
      <c r="BQ2419">
        <f>IF($Z2419="","",INDEX($AZ$2:$AZ$2000,$Z2419))</f>
      </c>
      <c r="BR2419">
        <f>IF($Z2419="","",INDEX($BA$2:$BA$2000,$Z2419))</f>
      </c>
      <c r="BS2419">
        <f>IF($Z2419="","",INDEX($BB$2:$BB$2000,$Z2419))</f>
      </c>
      <c r="BT2419">
        <f>IF($Z2419="","",INDEX($BC$2:$BC$2000,$Z2419))</f>
      </c>
      <c r="BY2419" t="str">
        <f>IF($Y2419="","",INDEX($AH$2:$AH$2000,$Y2419)&amp;"")</f>
      </c>
      <c r="BZ2419" t="str">
        <f>IF($Z2419="","",INDEX($AH$2:$AH$2000,$Z2419)&amp;"")</f>
      </c>
      <c r="CA2419">
        <f>IF($Y2419="","",INDEX($BV$2:$BV$2000,$Y2419))</f>
      </c>
      <c r="CB2419">
        <f>IF($Z2419="","",INDEX($BV$2:$BV$2000,$Z2419))</f>
      </c>
    </row>
    <row r="2420">
      <c r="T2420">
        <f>IF($Y2420="","",INDEX($B$2:$B$2000,$Y2420))</f>
      </c>
      <c r="U2420">
        <f>IF($Z2420="","",INDEX($B$2:$B$2000,$Z2420))</f>
      </c>
      <c r="V2420">
        <f>IF(OR($T2420="",$U2420=""),"",$U2420-$T2420)</f>
      </c>
      <c r="W2420" t="str">
        <f>IF(TRIM(INDEX(connections!$A:$A,ROW()))="","",TRIM(INDEX(connections!$A:$A,ROW())))</f>
      </c>
      <c r="X2420" t="str">
        <f>IF($W2420="","",TRIM(INDEX(connections!$B:$B,ROW())))</f>
      </c>
      <c r="Y2420">
        <f>IF($W2420="","",IFERROR(MATCH($W2420,$A$2:$A$2000,0),""))</f>
      </c>
      <c r="Z2420">
        <f>IF($X2420="","",IFERROR(MATCH($X2420,$A$2:$A$2000,0),""))</f>
      </c>
      <c r="AA2420" t="str">
        <f>IF($Y2420="","",INDEX($P$2:$P$2000,$Y2420))</f>
      </c>
      <c r="AB2420" t="str">
        <f>IF($Z2420="","",INDEX($P$2:$P$2000,$Z2420))</f>
      </c>
      <c r="AC2420">
        <f>IF(AND($AA2420="Yes",$AB2420="Yes"),1,"")</f>
      </c>
      <c r="AD2420">
        <f>IF(OR($Y2420="",$Z2420=""),"",IF(INDEX($C$2:$C$2000,$Y2420)=INDEX($C$2:$C$2000,$Z2420),0,1))</f>
      </c>
      <c r="AE2420">
        <f>IF($AC2420&lt;&gt;1,"",IF(AND(INDEX($AG$2:$AG$2000,$Y2420)=1,INDEX($AG$2:$AG$2000,$Z2420)=1),1,""))</f>
      </c>
      <c r="BF2420">
        <f>IF($Z2420="","",INDEX($AO$2:$AO$2000,$Z2420))</f>
      </c>
      <c r="BG2420">
        <f>IF($Z2420="","",INDEX($AP$2:$AP$2000,$Z2420))</f>
      </c>
      <c r="BH2420">
        <f>IF($Z2420="","",INDEX($AQ$2:$AQ$2000,$Z2420))</f>
      </c>
      <c r="BI2420">
        <f>IF($Z2420="","",INDEX($AR$2:$AR$2000,$Z2420))</f>
      </c>
      <c r="BJ2420">
        <f>IF($Z2420="","",INDEX($AS$2:$AS$2000,$Z2420))</f>
      </c>
      <c r="BK2420">
        <f>IF($Z2420="","",INDEX($AT$2:$AT$2000,$Z2420))</f>
      </c>
      <c r="BL2420">
        <f>IF($Z2420="","",INDEX($AU$2:$AU$2000,$Z2420))</f>
      </c>
      <c r="BM2420">
        <f>IF($Z2420="","",INDEX($AV$2:$AV$2000,$Z2420))</f>
      </c>
      <c r="BN2420">
        <f>IF($Z2420="","",INDEX($AW$2:$AW$2000,$Z2420))</f>
      </c>
      <c r="BO2420">
        <f>IF($Z2420="","",INDEX($AX$2:$AX$2000,$Z2420))</f>
      </c>
      <c r="BP2420">
        <f>IF($Z2420="","",INDEX($AY$2:$AY$2000,$Z2420))</f>
      </c>
      <c r="BQ2420">
        <f>IF($Z2420="","",INDEX($AZ$2:$AZ$2000,$Z2420))</f>
      </c>
      <c r="BR2420">
        <f>IF($Z2420="","",INDEX($BA$2:$BA$2000,$Z2420))</f>
      </c>
      <c r="BS2420">
        <f>IF($Z2420="","",INDEX($BB$2:$BB$2000,$Z2420))</f>
      </c>
      <c r="BT2420">
        <f>IF($Z2420="","",INDEX($BC$2:$BC$2000,$Z2420))</f>
      </c>
      <c r="BY2420" t="str">
        <f>IF($Y2420="","",INDEX($AH$2:$AH$2000,$Y2420)&amp;"")</f>
      </c>
      <c r="BZ2420" t="str">
        <f>IF($Z2420="","",INDEX($AH$2:$AH$2000,$Z2420)&amp;"")</f>
      </c>
      <c r="CA2420">
        <f>IF($Y2420="","",INDEX($BV$2:$BV$2000,$Y2420))</f>
      </c>
      <c r="CB2420">
        <f>IF($Z2420="","",INDEX($BV$2:$BV$2000,$Z2420))</f>
      </c>
    </row>
    <row r="2421">
      <c r="T2421">
        <f>IF($Y2421="","",INDEX($B$2:$B$2000,$Y2421))</f>
      </c>
      <c r="U2421">
        <f>IF($Z2421="","",INDEX($B$2:$B$2000,$Z2421))</f>
      </c>
      <c r="V2421">
        <f>IF(OR($T2421="",$U2421=""),"",$U2421-$T2421)</f>
      </c>
      <c r="W2421" t="str">
        <f>IF(TRIM(INDEX(connections!$A:$A,ROW()))="","",TRIM(INDEX(connections!$A:$A,ROW())))</f>
      </c>
      <c r="X2421" t="str">
        <f>IF($W2421="","",TRIM(INDEX(connections!$B:$B,ROW())))</f>
      </c>
      <c r="Y2421">
        <f>IF($W2421="","",IFERROR(MATCH($W2421,$A$2:$A$2000,0),""))</f>
      </c>
      <c r="Z2421">
        <f>IF($X2421="","",IFERROR(MATCH($X2421,$A$2:$A$2000,0),""))</f>
      </c>
      <c r="AA2421" t="str">
        <f>IF($Y2421="","",INDEX($P$2:$P$2000,$Y2421))</f>
      </c>
      <c r="AB2421" t="str">
        <f>IF($Z2421="","",INDEX($P$2:$P$2000,$Z2421))</f>
      </c>
      <c r="AC2421">
        <f>IF(AND($AA2421="Yes",$AB2421="Yes"),1,"")</f>
      </c>
      <c r="AD2421">
        <f>IF(OR($Y2421="",$Z2421=""),"",IF(INDEX($C$2:$C$2000,$Y2421)=INDEX($C$2:$C$2000,$Z2421),0,1))</f>
      </c>
      <c r="AE2421">
        <f>IF($AC2421&lt;&gt;1,"",IF(AND(INDEX($AG$2:$AG$2000,$Y2421)=1,INDEX($AG$2:$AG$2000,$Z2421)=1),1,""))</f>
      </c>
      <c r="BF2421">
        <f>IF($Z2421="","",INDEX($AO$2:$AO$2000,$Z2421))</f>
      </c>
      <c r="BG2421">
        <f>IF($Z2421="","",INDEX($AP$2:$AP$2000,$Z2421))</f>
      </c>
      <c r="BH2421">
        <f>IF($Z2421="","",INDEX($AQ$2:$AQ$2000,$Z2421))</f>
      </c>
      <c r="BI2421">
        <f>IF($Z2421="","",INDEX($AR$2:$AR$2000,$Z2421))</f>
      </c>
      <c r="BJ2421">
        <f>IF($Z2421="","",INDEX($AS$2:$AS$2000,$Z2421))</f>
      </c>
      <c r="BK2421">
        <f>IF($Z2421="","",INDEX($AT$2:$AT$2000,$Z2421))</f>
      </c>
      <c r="BL2421">
        <f>IF($Z2421="","",INDEX($AU$2:$AU$2000,$Z2421))</f>
      </c>
      <c r="BM2421">
        <f>IF($Z2421="","",INDEX($AV$2:$AV$2000,$Z2421))</f>
      </c>
      <c r="BN2421">
        <f>IF($Z2421="","",INDEX($AW$2:$AW$2000,$Z2421))</f>
      </c>
      <c r="BO2421">
        <f>IF($Z2421="","",INDEX($AX$2:$AX$2000,$Z2421))</f>
      </c>
      <c r="BP2421">
        <f>IF($Z2421="","",INDEX($AY$2:$AY$2000,$Z2421))</f>
      </c>
      <c r="BQ2421">
        <f>IF($Z2421="","",INDEX($AZ$2:$AZ$2000,$Z2421))</f>
      </c>
      <c r="BR2421">
        <f>IF($Z2421="","",INDEX($BA$2:$BA$2000,$Z2421))</f>
      </c>
      <c r="BS2421">
        <f>IF($Z2421="","",INDEX($BB$2:$BB$2000,$Z2421))</f>
      </c>
      <c r="BT2421">
        <f>IF($Z2421="","",INDEX($BC$2:$BC$2000,$Z2421))</f>
      </c>
      <c r="BY2421" t="str">
        <f>IF($Y2421="","",INDEX($AH$2:$AH$2000,$Y2421)&amp;"")</f>
      </c>
      <c r="BZ2421" t="str">
        <f>IF($Z2421="","",INDEX($AH$2:$AH$2000,$Z2421)&amp;"")</f>
      </c>
      <c r="CA2421">
        <f>IF($Y2421="","",INDEX($BV$2:$BV$2000,$Y2421))</f>
      </c>
      <c r="CB2421">
        <f>IF($Z2421="","",INDEX($BV$2:$BV$2000,$Z2421))</f>
      </c>
    </row>
    <row r="2422">
      <c r="T2422">
        <f>IF($Y2422="","",INDEX($B$2:$B$2000,$Y2422))</f>
      </c>
      <c r="U2422">
        <f>IF($Z2422="","",INDEX($B$2:$B$2000,$Z2422))</f>
      </c>
      <c r="V2422">
        <f>IF(OR($T2422="",$U2422=""),"",$U2422-$T2422)</f>
      </c>
      <c r="W2422" t="str">
        <f>IF(TRIM(INDEX(connections!$A:$A,ROW()))="","",TRIM(INDEX(connections!$A:$A,ROW())))</f>
      </c>
      <c r="X2422" t="str">
        <f>IF($W2422="","",TRIM(INDEX(connections!$B:$B,ROW())))</f>
      </c>
      <c r="Y2422">
        <f>IF($W2422="","",IFERROR(MATCH($W2422,$A$2:$A$2000,0),""))</f>
      </c>
      <c r="Z2422">
        <f>IF($X2422="","",IFERROR(MATCH($X2422,$A$2:$A$2000,0),""))</f>
      </c>
      <c r="AA2422" t="str">
        <f>IF($Y2422="","",INDEX($P$2:$P$2000,$Y2422))</f>
      </c>
      <c r="AB2422" t="str">
        <f>IF($Z2422="","",INDEX($P$2:$P$2000,$Z2422))</f>
      </c>
      <c r="AC2422">
        <f>IF(AND($AA2422="Yes",$AB2422="Yes"),1,"")</f>
      </c>
      <c r="AD2422">
        <f>IF(OR($Y2422="",$Z2422=""),"",IF(INDEX($C$2:$C$2000,$Y2422)=INDEX($C$2:$C$2000,$Z2422),0,1))</f>
      </c>
      <c r="AE2422">
        <f>IF($AC2422&lt;&gt;1,"",IF(AND(INDEX($AG$2:$AG$2000,$Y2422)=1,INDEX($AG$2:$AG$2000,$Z2422)=1),1,""))</f>
      </c>
      <c r="BF2422">
        <f>IF($Z2422="","",INDEX($AO$2:$AO$2000,$Z2422))</f>
      </c>
      <c r="BG2422">
        <f>IF($Z2422="","",INDEX($AP$2:$AP$2000,$Z2422))</f>
      </c>
      <c r="BH2422">
        <f>IF($Z2422="","",INDEX($AQ$2:$AQ$2000,$Z2422))</f>
      </c>
      <c r="BI2422">
        <f>IF($Z2422="","",INDEX($AR$2:$AR$2000,$Z2422))</f>
      </c>
      <c r="BJ2422">
        <f>IF($Z2422="","",INDEX($AS$2:$AS$2000,$Z2422))</f>
      </c>
      <c r="BK2422">
        <f>IF($Z2422="","",INDEX($AT$2:$AT$2000,$Z2422))</f>
      </c>
      <c r="BL2422">
        <f>IF($Z2422="","",INDEX($AU$2:$AU$2000,$Z2422))</f>
      </c>
      <c r="BM2422">
        <f>IF($Z2422="","",INDEX($AV$2:$AV$2000,$Z2422))</f>
      </c>
      <c r="BN2422">
        <f>IF($Z2422="","",INDEX($AW$2:$AW$2000,$Z2422))</f>
      </c>
      <c r="BO2422">
        <f>IF($Z2422="","",INDEX($AX$2:$AX$2000,$Z2422))</f>
      </c>
      <c r="BP2422">
        <f>IF($Z2422="","",INDEX($AY$2:$AY$2000,$Z2422))</f>
      </c>
      <c r="BQ2422">
        <f>IF($Z2422="","",INDEX($AZ$2:$AZ$2000,$Z2422))</f>
      </c>
      <c r="BR2422">
        <f>IF($Z2422="","",INDEX($BA$2:$BA$2000,$Z2422))</f>
      </c>
      <c r="BS2422">
        <f>IF($Z2422="","",INDEX($BB$2:$BB$2000,$Z2422))</f>
      </c>
      <c r="BT2422">
        <f>IF($Z2422="","",INDEX($BC$2:$BC$2000,$Z2422))</f>
      </c>
      <c r="BY2422" t="str">
        <f>IF($Y2422="","",INDEX($AH$2:$AH$2000,$Y2422)&amp;"")</f>
      </c>
      <c r="BZ2422" t="str">
        <f>IF($Z2422="","",INDEX($AH$2:$AH$2000,$Z2422)&amp;"")</f>
      </c>
      <c r="CA2422">
        <f>IF($Y2422="","",INDEX($BV$2:$BV$2000,$Y2422))</f>
      </c>
      <c r="CB2422">
        <f>IF($Z2422="","",INDEX($BV$2:$BV$2000,$Z2422))</f>
      </c>
    </row>
    <row r="2423">
      <c r="T2423">
        <f>IF($Y2423="","",INDEX($B$2:$B$2000,$Y2423))</f>
      </c>
      <c r="U2423">
        <f>IF($Z2423="","",INDEX($B$2:$B$2000,$Z2423))</f>
      </c>
      <c r="V2423">
        <f>IF(OR($T2423="",$U2423=""),"",$U2423-$T2423)</f>
      </c>
      <c r="W2423" t="str">
        <f>IF(TRIM(INDEX(connections!$A:$A,ROW()))="","",TRIM(INDEX(connections!$A:$A,ROW())))</f>
      </c>
      <c r="X2423" t="str">
        <f>IF($W2423="","",TRIM(INDEX(connections!$B:$B,ROW())))</f>
      </c>
      <c r="Y2423">
        <f>IF($W2423="","",IFERROR(MATCH($W2423,$A$2:$A$2000,0),""))</f>
      </c>
      <c r="Z2423">
        <f>IF($X2423="","",IFERROR(MATCH($X2423,$A$2:$A$2000,0),""))</f>
      </c>
      <c r="AA2423" t="str">
        <f>IF($Y2423="","",INDEX($P$2:$P$2000,$Y2423))</f>
      </c>
      <c r="AB2423" t="str">
        <f>IF($Z2423="","",INDEX($P$2:$P$2000,$Z2423))</f>
      </c>
      <c r="AC2423">
        <f>IF(AND($AA2423="Yes",$AB2423="Yes"),1,"")</f>
      </c>
      <c r="AD2423">
        <f>IF(OR($Y2423="",$Z2423=""),"",IF(INDEX($C$2:$C$2000,$Y2423)=INDEX($C$2:$C$2000,$Z2423),0,1))</f>
      </c>
      <c r="AE2423">
        <f>IF($AC2423&lt;&gt;1,"",IF(AND(INDEX($AG$2:$AG$2000,$Y2423)=1,INDEX($AG$2:$AG$2000,$Z2423)=1),1,""))</f>
      </c>
      <c r="BF2423">
        <f>IF($Z2423="","",INDEX($AO$2:$AO$2000,$Z2423))</f>
      </c>
      <c r="BG2423">
        <f>IF($Z2423="","",INDEX($AP$2:$AP$2000,$Z2423))</f>
      </c>
      <c r="BH2423">
        <f>IF($Z2423="","",INDEX($AQ$2:$AQ$2000,$Z2423))</f>
      </c>
      <c r="BI2423">
        <f>IF($Z2423="","",INDEX($AR$2:$AR$2000,$Z2423))</f>
      </c>
      <c r="BJ2423">
        <f>IF($Z2423="","",INDEX($AS$2:$AS$2000,$Z2423))</f>
      </c>
      <c r="BK2423">
        <f>IF($Z2423="","",INDEX($AT$2:$AT$2000,$Z2423))</f>
      </c>
      <c r="BL2423">
        <f>IF($Z2423="","",INDEX($AU$2:$AU$2000,$Z2423))</f>
      </c>
      <c r="BM2423">
        <f>IF($Z2423="","",INDEX($AV$2:$AV$2000,$Z2423))</f>
      </c>
      <c r="BN2423">
        <f>IF($Z2423="","",INDEX($AW$2:$AW$2000,$Z2423))</f>
      </c>
      <c r="BO2423">
        <f>IF($Z2423="","",INDEX($AX$2:$AX$2000,$Z2423))</f>
      </c>
      <c r="BP2423">
        <f>IF($Z2423="","",INDEX($AY$2:$AY$2000,$Z2423))</f>
      </c>
      <c r="BQ2423">
        <f>IF($Z2423="","",INDEX($AZ$2:$AZ$2000,$Z2423))</f>
      </c>
      <c r="BR2423">
        <f>IF($Z2423="","",INDEX($BA$2:$BA$2000,$Z2423))</f>
      </c>
      <c r="BS2423">
        <f>IF($Z2423="","",INDEX($BB$2:$BB$2000,$Z2423))</f>
      </c>
      <c r="BT2423">
        <f>IF($Z2423="","",INDEX($BC$2:$BC$2000,$Z2423))</f>
      </c>
      <c r="BY2423" t="str">
        <f>IF($Y2423="","",INDEX($AH$2:$AH$2000,$Y2423)&amp;"")</f>
      </c>
      <c r="BZ2423" t="str">
        <f>IF($Z2423="","",INDEX($AH$2:$AH$2000,$Z2423)&amp;"")</f>
      </c>
      <c r="CA2423">
        <f>IF($Y2423="","",INDEX($BV$2:$BV$2000,$Y2423))</f>
      </c>
      <c r="CB2423">
        <f>IF($Z2423="","",INDEX($BV$2:$BV$2000,$Z2423))</f>
      </c>
    </row>
    <row r="2424">
      <c r="T2424">
        <f>IF($Y2424="","",INDEX($B$2:$B$2000,$Y2424))</f>
      </c>
      <c r="U2424">
        <f>IF($Z2424="","",INDEX($B$2:$B$2000,$Z2424))</f>
      </c>
      <c r="V2424">
        <f>IF(OR($T2424="",$U2424=""),"",$U2424-$T2424)</f>
      </c>
      <c r="W2424" t="str">
        <f>IF(TRIM(INDEX(connections!$A:$A,ROW()))="","",TRIM(INDEX(connections!$A:$A,ROW())))</f>
      </c>
      <c r="X2424" t="str">
        <f>IF($W2424="","",TRIM(INDEX(connections!$B:$B,ROW())))</f>
      </c>
      <c r="Y2424">
        <f>IF($W2424="","",IFERROR(MATCH($W2424,$A$2:$A$2000,0),""))</f>
      </c>
      <c r="Z2424">
        <f>IF($X2424="","",IFERROR(MATCH($X2424,$A$2:$A$2000,0),""))</f>
      </c>
      <c r="AA2424" t="str">
        <f>IF($Y2424="","",INDEX($P$2:$P$2000,$Y2424))</f>
      </c>
      <c r="AB2424" t="str">
        <f>IF($Z2424="","",INDEX($P$2:$P$2000,$Z2424))</f>
      </c>
      <c r="AC2424">
        <f>IF(AND($AA2424="Yes",$AB2424="Yes"),1,"")</f>
      </c>
      <c r="AD2424">
        <f>IF(OR($Y2424="",$Z2424=""),"",IF(INDEX($C$2:$C$2000,$Y2424)=INDEX($C$2:$C$2000,$Z2424),0,1))</f>
      </c>
      <c r="AE2424">
        <f>IF($AC2424&lt;&gt;1,"",IF(AND(INDEX($AG$2:$AG$2000,$Y2424)=1,INDEX($AG$2:$AG$2000,$Z2424)=1),1,""))</f>
      </c>
      <c r="BF2424">
        <f>IF($Z2424="","",INDEX($AO$2:$AO$2000,$Z2424))</f>
      </c>
      <c r="BG2424">
        <f>IF($Z2424="","",INDEX($AP$2:$AP$2000,$Z2424))</f>
      </c>
      <c r="BH2424">
        <f>IF($Z2424="","",INDEX($AQ$2:$AQ$2000,$Z2424))</f>
      </c>
      <c r="BI2424">
        <f>IF($Z2424="","",INDEX($AR$2:$AR$2000,$Z2424))</f>
      </c>
      <c r="BJ2424">
        <f>IF($Z2424="","",INDEX($AS$2:$AS$2000,$Z2424))</f>
      </c>
      <c r="BK2424">
        <f>IF($Z2424="","",INDEX($AT$2:$AT$2000,$Z2424))</f>
      </c>
      <c r="BL2424">
        <f>IF($Z2424="","",INDEX($AU$2:$AU$2000,$Z2424))</f>
      </c>
      <c r="BM2424">
        <f>IF($Z2424="","",INDEX($AV$2:$AV$2000,$Z2424))</f>
      </c>
      <c r="BN2424">
        <f>IF($Z2424="","",INDEX($AW$2:$AW$2000,$Z2424))</f>
      </c>
      <c r="BO2424">
        <f>IF($Z2424="","",INDEX($AX$2:$AX$2000,$Z2424))</f>
      </c>
      <c r="BP2424">
        <f>IF($Z2424="","",INDEX($AY$2:$AY$2000,$Z2424))</f>
      </c>
      <c r="BQ2424">
        <f>IF($Z2424="","",INDEX($AZ$2:$AZ$2000,$Z2424))</f>
      </c>
      <c r="BR2424">
        <f>IF($Z2424="","",INDEX($BA$2:$BA$2000,$Z2424))</f>
      </c>
      <c r="BS2424">
        <f>IF($Z2424="","",INDEX($BB$2:$BB$2000,$Z2424))</f>
      </c>
      <c r="BT2424">
        <f>IF($Z2424="","",INDEX($BC$2:$BC$2000,$Z2424))</f>
      </c>
      <c r="BY2424" t="str">
        <f>IF($Y2424="","",INDEX($AH$2:$AH$2000,$Y2424)&amp;"")</f>
      </c>
      <c r="BZ2424" t="str">
        <f>IF($Z2424="","",INDEX($AH$2:$AH$2000,$Z2424)&amp;"")</f>
      </c>
      <c r="CA2424">
        <f>IF($Y2424="","",INDEX($BV$2:$BV$2000,$Y2424))</f>
      </c>
      <c r="CB2424">
        <f>IF($Z2424="","",INDEX($BV$2:$BV$2000,$Z2424))</f>
      </c>
    </row>
    <row r="2425">
      <c r="T2425">
        <f>IF($Y2425="","",INDEX($B$2:$B$2000,$Y2425))</f>
      </c>
      <c r="U2425">
        <f>IF($Z2425="","",INDEX($B$2:$B$2000,$Z2425))</f>
      </c>
      <c r="V2425">
        <f>IF(OR($T2425="",$U2425=""),"",$U2425-$T2425)</f>
      </c>
      <c r="W2425" t="str">
        <f>IF(TRIM(INDEX(connections!$A:$A,ROW()))="","",TRIM(INDEX(connections!$A:$A,ROW())))</f>
      </c>
      <c r="X2425" t="str">
        <f>IF($W2425="","",TRIM(INDEX(connections!$B:$B,ROW())))</f>
      </c>
      <c r="Y2425">
        <f>IF($W2425="","",IFERROR(MATCH($W2425,$A$2:$A$2000,0),""))</f>
      </c>
      <c r="Z2425">
        <f>IF($X2425="","",IFERROR(MATCH($X2425,$A$2:$A$2000,0),""))</f>
      </c>
      <c r="AA2425" t="str">
        <f>IF($Y2425="","",INDEX($P$2:$P$2000,$Y2425))</f>
      </c>
      <c r="AB2425" t="str">
        <f>IF($Z2425="","",INDEX($P$2:$P$2000,$Z2425))</f>
      </c>
      <c r="AC2425">
        <f>IF(AND($AA2425="Yes",$AB2425="Yes"),1,"")</f>
      </c>
      <c r="AD2425">
        <f>IF(OR($Y2425="",$Z2425=""),"",IF(INDEX($C$2:$C$2000,$Y2425)=INDEX($C$2:$C$2000,$Z2425),0,1))</f>
      </c>
      <c r="AE2425">
        <f>IF($AC2425&lt;&gt;1,"",IF(AND(INDEX($AG$2:$AG$2000,$Y2425)=1,INDEX($AG$2:$AG$2000,$Z2425)=1),1,""))</f>
      </c>
      <c r="BF2425">
        <f>IF($Z2425="","",INDEX($AO$2:$AO$2000,$Z2425))</f>
      </c>
      <c r="BG2425">
        <f>IF($Z2425="","",INDEX($AP$2:$AP$2000,$Z2425))</f>
      </c>
      <c r="BH2425">
        <f>IF($Z2425="","",INDEX($AQ$2:$AQ$2000,$Z2425))</f>
      </c>
      <c r="BI2425">
        <f>IF($Z2425="","",INDEX($AR$2:$AR$2000,$Z2425))</f>
      </c>
      <c r="BJ2425">
        <f>IF($Z2425="","",INDEX($AS$2:$AS$2000,$Z2425))</f>
      </c>
      <c r="BK2425">
        <f>IF($Z2425="","",INDEX($AT$2:$AT$2000,$Z2425))</f>
      </c>
      <c r="BL2425">
        <f>IF($Z2425="","",INDEX($AU$2:$AU$2000,$Z2425))</f>
      </c>
      <c r="BM2425">
        <f>IF($Z2425="","",INDEX($AV$2:$AV$2000,$Z2425))</f>
      </c>
      <c r="BN2425">
        <f>IF($Z2425="","",INDEX($AW$2:$AW$2000,$Z2425))</f>
      </c>
      <c r="BO2425">
        <f>IF($Z2425="","",INDEX($AX$2:$AX$2000,$Z2425))</f>
      </c>
      <c r="BP2425">
        <f>IF($Z2425="","",INDEX($AY$2:$AY$2000,$Z2425))</f>
      </c>
      <c r="BQ2425">
        <f>IF($Z2425="","",INDEX($AZ$2:$AZ$2000,$Z2425))</f>
      </c>
      <c r="BR2425">
        <f>IF($Z2425="","",INDEX($BA$2:$BA$2000,$Z2425))</f>
      </c>
      <c r="BS2425">
        <f>IF($Z2425="","",INDEX($BB$2:$BB$2000,$Z2425))</f>
      </c>
      <c r="BT2425">
        <f>IF($Z2425="","",INDEX($BC$2:$BC$2000,$Z2425))</f>
      </c>
      <c r="BY2425" t="str">
        <f>IF($Y2425="","",INDEX($AH$2:$AH$2000,$Y2425)&amp;"")</f>
      </c>
      <c r="BZ2425" t="str">
        <f>IF($Z2425="","",INDEX($AH$2:$AH$2000,$Z2425)&amp;"")</f>
      </c>
      <c r="CA2425">
        <f>IF($Y2425="","",INDEX($BV$2:$BV$2000,$Y2425))</f>
      </c>
      <c r="CB2425">
        <f>IF($Z2425="","",INDEX($BV$2:$BV$2000,$Z2425))</f>
      </c>
    </row>
    <row r="2426">
      <c r="T2426">
        <f>IF($Y2426="","",INDEX($B$2:$B$2000,$Y2426))</f>
      </c>
      <c r="U2426">
        <f>IF($Z2426="","",INDEX($B$2:$B$2000,$Z2426))</f>
      </c>
      <c r="V2426">
        <f>IF(OR($T2426="",$U2426=""),"",$U2426-$T2426)</f>
      </c>
      <c r="W2426" t="str">
        <f>IF(TRIM(INDEX(connections!$A:$A,ROW()))="","",TRIM(INDEX(connections!$A:$A,ROW())))</f>
      </c>
      <c r="X2426" t="str">
        <f>IF($W2426="","",TRIM(INDEX(connections!$B:$B,ROW())))</f>
      </c>
      <c r="Y2426">
        <f>IF($W2426="","",IFERROR(MATCH($W2426,$A$2:$A$2000,0),""))</f>
      </c>
      <c r="Z2426">
        <f>IF($X2426="","",IFERROR(MATCH($X2426,$A$2:$A$2000,0),""))</f>
      </c>
      <c r="AA2426" t="str">
        <f>IF($Y2426="","",INDEX($P$2:$P$2000,$Y2426))</f>
      </c>
      <c r="AB2426" t="str">
        <f>IF($Z2426="","",INDEX($P$2:$P$2000,$Z2426))</f>
      </c>
      <c r="AC2426">
        <f>IF(AND($AA2426="Yes",$AB2426="Yes"),1,"")</f>
      </c>
      <c r="AD2426">
        <f>IF(OR($Y2426="",$Z2426=""),"",IF(INDEX($C$2:$C$2000,$Y2426)=INDEX($C$2:$C$2000,$Z2426),0,1))</f>
      </c>
      <c r="AE2426">
        <f>IF($AC2426&lt;&gt;1,"",IF(AND(INDEX($AG$2:$AG$2000,$Y2426)=1,INDEX($AG$2:$AG$2000,$Z2426)=1),1,""))</f>
      </c>
      <c r="BF2426">
        <f>IF($Z2426="","",INDEX($AO$2:$AO$2000,$Z2426))</f>
      </c>
      <c r="BG2426">
        <f>IF($Z2426="","",INDEX($AP$2:$AP$2000,$Z2426))</f>
      </c>
      <c r="BH2426">
        <f>IF($Z2426="","",INDEX($AQ$2:$AQ$2000,$Z2426))</f>
      </c>
      <c r="BI2426">
        <f>IF($Z2426="","",INDEX($AR$2:$AR$2000,$Z2426))</f>
      </c>
      <c r="BJ2426">
        <f>IF($Z2426="","",INDEX($AS$2:$AS$2000,$Z2426))</f>
      </c>
      <c r="BK2426">
        <f>IF($Z2426="","",INDEX($AT$2:$AT$2000,$Z2426))</f>
      </c>
      <c r="BL2426">
        <f>IF($Z2426="","",INDEX($AU$2:$AU$2000,$Z2426))</f>
      </c>
      <c r="BM2426">
        <f>IF($Z2426="","",INDEX($AV$2:$AV$2000,$Z2426))</f>
      </c>
      <c r="BN2426">
        <f>IF($Z2426="","",INDEX($AW$2:$AW$2000,$Z2426))</f>
      </c>
      <c r="BO2426">
        <f>IF($Z2426="","",INDEX($AX$2:$AX$2000,$Z2426))</f>
      </c>
      <c r="BP2426">
        <f>IF($Z2426="","",INDEX($AY$2:$AY$2000,$Z2426))</f>
      </c>
      <c r="BQ2426">
        <f>IF($Z2426="","",INDEX($AZ$2:$AZ$2000,$Z2426))</f>
      </c>
      <c r="BR2426">
        <f>IF($Z2426="","",INDEX($BA$2:$BA$2000,$Z2426))</f>
      </c>
      <c r="BS2426">
        <f>IF($Z2426="","",INDEX($BB$2:$BB$2000,$Z2426))</f>
      </c>
      <c r="BT2426">
        <f>IF($Z2426="","",INDEX($BC$2:$BC$2000,$Z2426))</f>
      </c>
      <c r="BY2426" t="str">
        <f>IF($Y2426="","",INDEX($AH$2:$AH$2000,$Y2426)&amp;"")</f>
      </c>
      <c r="BZ2426" t="str">
        <f>IF($Z2426="","",INDEX($AH$2:$AH$2000,$Z2426)&amp;"")</f>
      </c>
      <c r="CA2426">
        <f>IF($Y2426="","",INDEX($BV$2:$BV$2000,$Y2426))</f>
      </c>
      <c r="CB2426">
        <f>IF($Z2426="","",INDEX($BV$2:$BV$2000,$Z2426))</f>
      </c>
    </row>
    <row r="2427">
      <c r="T2427">
        <f>IF($Y2427="","",INDEX($B$2:$B$2000,$Y2427))</f>
      </c>
      <c r="U2427">
        <f>IF($Z2427="","",INDEX($B$2:$B$2000,$Z2427))</f>
      </c>
      <c r="V2427">
        <f>IF(OR($T2427="",$U2427=""),"",$U2427-$T2427)</f>
      </c>
      <c r="W2427" t="str">
        <f>IF(TRIM(INDEX(connections!$A:$A,ROW()))="","",TRIM(INDEX(connections!$A:$A,ROW())))</f>
      </c>
      <c r="X2427" t="str">
        <f>IF($W2427="","",TRIM(INDEX(connections!$B:$B,ROW())))</f>
      </c>
      <c r="Y2427">
        <f>IF($W2427="","",IFERROR(MATCH($W2427,$A$2:$A$2000,0),""))</f>
      </c>
      <c r="Z2427">
        <f>IF($X2427="","",IFERROR(MATCH($X2427,$A$2:$A$2000,0),""))</f>
      </c>
      <c r="AA2427" t="str">
        <f>IF($Y2427="","",INDEX($P$2:$P$2000,$Y2427))</f>
      </c>
      <c r="AB2427" t="str">
        <f>IF($Z2427="","",INDEX($P$2:$P$2000,$Z2427))</f>
      </c>
      <c r="AC2427">
        <f>IF(AND($AA2427="Yes",$AB2427="Yes"),1,"")</f>
      </c>
      <c r="AD2427">
        <f>IF(OR($Y2427="",$Z2427=""),"",IF(INDEX($C$2:$C$2000,$Y2427)=INDEX($C$2:$C$2000,$Z2427),0,1))</f>
      </c>
      <c r="AE2427">
        <f>IF($AC2427&lt;&gt;1,"",IF(AND(INDEX($AG$2:$AG$2000,$Y2427)=1,INDEX($AG$2:$AG$2000,$Z2427)=1),1,""))</f>
      </c>
      <c r="BF2427">
        <f>IF($Z2427="","",INDEX($AO$2:$AO$2000,$Z2427))</f>
      </c>
      <c r="BG2427">
        <f>IF($Z2427="","",INDEX($AP$2:$AP$2000,$Z2427))</f>
      </c>
      <c r="BH2427">
        <f>IF($Z2427="","",INDEX($AQ$2:$AQ$2000,$Z2427))</f>
      </c>
      <c r="BI2427">
        <f>IF($Z2427="","",INDEX($AR$2:$AR$2000,$Z2427))</f>
      </c>
      <c r="BJ2427">
        <f>IF($Z2427="","",INDEX($AS$2:$AS$2000,$Z2427))</f>
      </c>
      <c r="BK2427">
        <f>IF($Z2427="","",INDEX($AT$2:$AT$2000,$Z2427))</f>
      </c>
      <c r="BL2427">
        <f>IF($Z2427="","",INDEX($AU$2:$AU$2000,$Z2427))</f>
      </c>
      <c r="BM2427">
        <f>IF($Z2427="","",INDEX($AV$2:$AV$2000,$Z2427))</f>
      </c>
      <c r="BN2427">
        <f>IF($Z2427="","",INDEX($AW$2:$AW$2000,$Z2427))</f>
      </c>
      <c r="BO2427">
        <f>IF($Z2427="","",INDEX($AX$2:$AX$2000,$Z2427))</f>
      </c>
      <c r="BP2427">
        <f>IF($Z2427="","",INDEX($AY$2:$AY$2000,$Z2427))</f>
      </c>
      <c r="BQ2427">
        <f>IF($Z2427="","",INDEX($AZ$2:$AZ$2000,$Z2427))</f>
      </c>
      <c r="BR2427">
        <f>IF($Z2427="","",INDEX($BA$2:$BA$2000,$Z2427))</f>
      </c>
      <c r="BS2427">
        <f>IF($Z2427="","",INDEX($BB$2:$BB$2000,$Z2427))</f>
      </c>
      <c r="BT2427">
        <f>IF($Z2427="","",INDEX($BC$2:$BC$2000,$Z2427))</f>
      </c>
      <c r="BY2427" t="str">
        <f>IF($Y2427="","",INDEX($AH$2:$AH$2000,$Y2427)&amp;"")</f>
      </c>
      <c r="BZ2427" t="str">
        <f>IF($Z2427="","",INDEX($AH$2:$AH$2000,$Z2427)&amp;"")</f>
      </c>
      <c r="CA2427">
        <f>IF($Y2427="","",INDEX($BV$2:$BV$2000,$Y2427))</f>
      </c>
      <c r="CB2427">
        <f>IF($Z2427="","",INDEX($BV$2:$BV$2000,$Z2427))</f>
      </c>
    </row>
    <row r="2428">
      <c r="T2428">
        <f>IF($Y2428="","",INDEX($B$2:$B$2000,$Y2428))</f>
      </c>
      <c r="U2428">
        <f>IF($Z2428="","",INDEX($B$2:$B$2000,$Z2428))</f>
      </c>
      <c r="V2428">
        <f>IF(OR($T2428="",$U2428=""),"",$U2428-$T2428)</f>
      </c>
      <c r="W2428" t="str">
        <f>IF(TRIM(INDEX(connections!$A:$A,ROW()))="","",TRIM(INDEX(connections!$A:$A,ROW())))</f>
      </c>
      <c r="X2428" t="str">
        <f>IF($W2428="","",TRIM(INDEX(connections!$B:$B,ROW())))</f>
      </c>
      <c r="Y2428">
        <f>IF($W2428="","",IFERROR(MATCH($W2428,$A$2:$A$2000,0),""))</f>
      </c>
      <c r="Z2428">
        <f>IF($X2428="","",IFERROR(MATCH($X2428,$A$2:$A$2000,0),""))</f>
      </c>
      <c r="AA2428" t="str">
        <f>IF($Y2428="","",INDEX($P$2:$P$2000,$Y2428))</f>
      </c>
      <c r="AB2428" t="str">
        <f>IF($Z2428="","",INDEX($P$2:$P$2000,$Z2428))</f>
      </c>
      <c r="AC2428">
        <f>IF(AND($AA2428="Yes",$AB2428="Yes"),1,"")</f>
      </c>
      <c r="AD2428">
        <f>IF(OR($Y2428="",$Z2428=""),"",IF(INDEX($C$2:$C$2000,$Y2428)=INDEX($C$2:$C$2000,$Z2428),0,1))</f>
      </c>
      <c r="AE2428">
        <f>IF($AC2428&lt;&gt;1,"",IF(AND(INDEX($AG$2:$AG$2000,$Y2428)=1,INDEX($AG$2:$AG$2000,$Z2428)=1),1,""))</f>
      </c>
      <c r="BF2428">
        <f>IF($Z2428="","",INDEX($AO$2:$AO$2000,$Z2428))</f>
      </c>
      <c r="BG2428">
        <f>IF($Z2428="","",INDEX($AP$2:$AP$2000,$Z2428))</f>
      </c>
      <c r="BH2428">
        <f>IF($Z2428="","",INDEX($AQ$2:$AQ$2000,$Z2428))</f>
      </c>
      <c r="BI2428">
        <f>IF($Z2428="","",INDEX($AR$2:$AR$2000,$Z2428))</f>
      </c>
      <c r="BJ2428">
        <f>IF($Z2428="","",INDEX($AS$2:$AS$2000,$Z2428))</f>
      </c>
      <c r="BK2428">
        <f>IF($Z2428="","",INDEX($AT$2:$AT$2000,$Z2428))</f>
      </c>
      <c r="BL2428">
        <f>IF($Z2428="","",INDEX($AU$2:$AU$2000,$Z2428))</f>
      </c>
      <c r="BM2428">
        <f>IF($Z2428="","",INDEX($AV$2:$AV$2000,$Z2428))</f>
      </c>
      <c r="BN2428">
        <f>IF($Z2428="","",INDEX($AW$2:$AW$2000,$Z2428))</f>
      </c>
      <c r="BO2428">
        <f>IF($Z2428="","",INDEX($AX$2:$AX$2000,$Z2428))</f>
      </c>
      <c r="BP2428">
        <f>IF($Z2428="","",INDEX($AY$2:$AY$2000,$Z2428))</f>
      </c>
      <c r="BQ2428">
        <f>IF($Z2428="","",INDEX($AZ$2:$AZ$2000,$Z2428))</f>
      </c>
      <c r="BR2428">
        <f>IF($Z2428="","",INDEX($BA$2:$BA$2000,$Z2428))</f>
      </c>
      <c r="BS2428">
        <f>IF($Z2428="","",INDEX($BB$2:$BB$2000,$Z2428))</f>
      </c>
      <c r="BT2428">
        <f>IF($Z2428="","",INDEX($BC$2:$BC$2000,$Z2428))</f>
      </c>
      <c r="BY2428" t="str">
        <f>IF($Y2428="","",INDEX($AH$2:$AH$2000,$Y2428)&amp;"")</f>
      </c>
      <c r="BZ2428" t="str">
        <f>IF($Z2428="","",INDEX($AH$2:$AH$2000,$Z2428)&amp;"")</f>
      </c>
      <c r="CA2428">
        <f>IF($Y2428="","",INDEX($BV$2:$BV$2000,$Y2428))</f>
      </c>
      <c r="CB2428">
        <f>IF($Z2428="","",INDEX($BV$2:$BV$2000,$Z2428))</f>
      </c>
    </row>
    <row r="2429">
      <c r="T2429">
        <f>IF($Y2429="","",INDEX($B$2:$B$2000,$Y2429))</f>
      </c>
      <c r="U2429">
        <f>IF($Z2429="","",INDEX($B$2:$B$2000,$Z2429))</f>
      </c>
      <c r="V2429">
        <f>IF(OR($T2429="",$U2429=""),"",$U2429-$T2429)</f>
      </c>
      <c r="W2429" t="str">
        <f>IF(TRIM(INDEX(connections!$A:$A,ROW()))="","",TRIM(INDEX(connections!$A:$A,ROW())))</f>
      </c>
      <c r="X2429" t="str">
        <f>IF($W2429="","",TRIM(INDEX(connections!$B:$B,ROW())))</f>
      </c>
      <c r="Y2429">
        <f>IF($W2429="","",IFERROR(MATCH($W2429,$A$2:$A$2000,0),""))</f>
      </c>
      <c r="Z2429">
        <f>IF($X2429="","",IFERROR(MATCH($X2429,$A$2:$A$2000,0),""))</f>
      </c>
      <c r="AA2429" t="str">
        <f>IF($Y2429="","",INDEX($P$2:$P$2000,$Y2429))</f>
      </c>
      <c r="AB2429" t="str">
        <f>IF($Z2429="","",INDEX($P$2:$P$2000,$Z2429))</f>
      </c>
      <c r="AC2429">
        <f>IF(AND($AA2429="Yes",$AB2429="Yes"),1,"")</f>
      </c>
      <c r="AD2429">
        <f>IF(OR($Y2429="",$Z2429=""),"",IF(INDEX($C$2:$C$2000,$Y2429)=INDEX($C$2:$C$2000,$Z2429),0,1))</f>
      </c>
      <c r="AE2429">
        <f>IF($AC2429&lt;&gt;1,"",IF(AND(INDEX($AG$2:$AG$2000,$Y2429)=1,INDEX($AG$2:$AG$2000,$Z2429)=1),1,""))</f>
      </c>
      <c r="BF2429">
        <f>IF($Z2429="","",INDEX($AO$2:$AO$2000,$Z2429))</f>
      </c>
      <c r="BG2429">
        <f>IF($Z2429="","",INDEX($AP$2:$AP$2000,$Z2429))</f>
      </c>
      <c r="BH2429">
        <f>IF($Z2429="","",INDEX($AQ$2:$AQ$2000,$Z2429))</f>
      </c>
      <c r="BI2429">
        <f>IF($Z2429="","",INDEX($AR$2:$AR$2000,$Z2429))</f>
      </c>
      <c r="BJ2429">
        <f>IF($Z2429="","",INDEX($AS$2:$AS$2000,$Z2429))</f>
      </c>
      <c r="BK2429">
        <f>IF($Z2429="","",INDEX($AT$2:$AT$2000,$Z2429))</f>
      </c>
      <c r="BL2429">
        <f>IF($Z2429="","",INDEX($AU$2:$AU$2000,$Z2429))</f>
      </c>
      <c r="BM2429">
        <f>IF($Z2429="","",INDEX($AV$2:$AV$2000,$Z2429))</f>
      </c>
      <c r="BN2429">
        <f>IF($Z2429="","",INDEX($AW$2:$AW$2000,$Z2429))</f>
      </c>
      <c r="BO2429">
        <f>IF($Z2429="","",INDEX($AX$2:$AX$2000,$Z2429))</f>
      </c>
      <c r="BP2429">
        <f>IF($Z2429="","",INDEX($AY$2:$AY$2000,$Z2429))</f>
      </c>
      <c r="BQ2429">
        <f>IF($Z2429="","",INDEX($AZ$2:$AZ$2000,$Z2429))</f>
      </c>
      <c r="BR2429">
        <f>IF($Z2429="","",INDEX($BA$2:$BA$2000,$Z2429))</f>
      </c>
      <c r="BS2429">
        <f>IF($Z2429="","",INDEX($BB$2:$BB$2000,$Z2429))</f>
      </c>
      <c r="BT2429">
        <f>IF($Z2429="","",INDEX($BC$2:$BC$2000,$Z2429))</f>
      </c>
      <c r="BY2429" t="str">
        <f>IF($Y2429="","",INDEX($AH$2:$AH$2000,$Y2429)&amp;"")</f>
      </c>
      <c r="BZ2429" t="str">
        <f>IF($Z2429="","",INDEX($AH$2:$AH$2000,$Z2429)&amp;"")</f>
      </c>
      <c r="CA2429">
        <f>IF($Y2429="","",INDEX($BV$2:$BV$2000,$Y2429))</f>
      </c>
      <c r="CB2429">
        <f>IF($Z2429="","",INDEX($BV$2:$BV$2000,$Z2429))</f>
      </c>
    </row>
    <row r="2430">
      <c r="T2430">
        <f>IF($Y2430="","",INDEX($B$2:$B$2000,$Y2430))</f>
      </c>
      <c r="U2430">
        <f>IF($Z2430="","",INDEX($B$2:$B$2000,$Z2430))</f>
      </c>
      <c r="V2430">
        <f>IF(OR($T2430="",$U2430=""),"",$U2430-$T2430)</f>
      </c>
      <c r="W2430" t="str">
        <f>IF(TRIM(INDEX(connections!$A:$A,ROW()))="","",TRIM(INDEX(connections!$A:$A,ROW())))</f>
      </c>
      <c r="X2430" t="str">
        <f>IF($W2430="","",TRIM(INDEX(connections!$B:$B,ROW())))</f>
      </c>
      <c r="Y2430">
        <f>IF($W2430="","",IFERROR(MATCH($W2430,$A$2:$A$2000,0),""))</f>
      </c>
      <c r="Z2430">
        <f>IF($X2430="","",IFERROR(MATCH($X2430,$A$2:$A$2000,0),""))</f>
      </c>
      <c r="AA2430" t="str">
        <f>IF($Y2430="","",INDEX($P$2:$P$2000,$Y2430))</f>
      </c>
      <c r="AB2430" t="str">
        <f>IF($Z2430="","",INDEX($P$2:$P$2000,$Z2430))</f>
      </c>
      <c r="AC2430">
        <f>IF(AND($AA2430="Yes",$AB2430="Yes"),1,"")</f>
      </c>
      <c r="AD2430">
        <f>IF(OR($Y2430="",$Z2430=""),"",IF(INDEX($C$2:$C$2000,$Y2430)=INDEX($C$2:$C$2000,$Z2430),0,1))</f>
      </c>
      <c r="AE2430">
        <f>IF($AC2430&lt;&gt;1,"",IF(AND(INDEX($AG$2:$AG$2000,$Y2430)=1,INDEX($AG$2:$AG$2000,$Z2430)=1),1,""))</f>
      </c>
      <c r="BF2430">
        <f>IF($Z2430="","",INDEX($AO$2:$AO$2000,$Z2430))</f>
      </c>
      <c r="BG2430">
        <f>IF($Z2430="","",INDEX($AP$2:$AP$2000,$Z2430))</f>
      </c>
      <c r="BH2430">
        <f>IF($Z2430="","",INDEX($AQ$2:$AQ$2000,$Z2430))</f>
      </c>
      <c r="BI2430">
        <f>IF($Z2430="","",INDEX($AR$2:$AR$2000,$Z2430))</f>
      </c>
      <c r="BJ2430">
        <f>IF($Z2430="","",INDEX($AS$2:$AS$2000,$Z2430))</f>
      </c>
      <c r="BK2430">
        <f>IF($Z2430="","",INDEX($AT$2:$AT$2000,$Z2430))</f>
      </c>
      <c r="BL2430">
        <f>IF($Z2430="","",INDEX($AU$2:$AU$2000,$Z2430))</f>
      </c>
      <c r="BM2430">
        <f>IF($Z2430="","",INDEX($AV$2:$AV$2000,$Z2430))</f>
      </c>
      <c r="BN2430">
        <f>IF($Z2430="","",INDEX($AW$2:$AW$2000,$Z2430))</f>
      </c>
      <c r="BO2430">
        <f>IF($Z2430="","",INDEX($AX$2:$AX$2000,$Z2430))</f>
      </c>
      <c r="BP2430">
        <f>IF($Z2430="","",INDEX($AY$2:$AY$2000,$Z2430))</f>
      </c>
      <c r="BQ2430">
        <f>IF($Z2430="","",INDEX($AZ$2:$AZ$2000,$Z2430))</f>
      </c>
      <c r="BR2430">
        <f>IF($Z2430="","",INDEX($BA$2:$BA$2000,$Z2430))</f>
      </c>
      <c r="BS2430">
        <f>IF($Z2430="","",INDEX($BB$2:$BB$2000,$Z2430))</f>
      </c>
      <c r="BT2430">
        <f>IF($Z2430="","",INDEX($BC$2:$BC$2000,$Z2430))</f>
      </c>
      <c r="BY2430" t="str">
        <f>IF($Y2430="","",INDEX($AH$2:$AH$2000,$Y2430)&amp;"")</f>
      </c>
      <c r="BZ2430" t="str">
        <f>IF($Z2430="","",INDEX($AH$2:$AH$2000,$Z2430)&amp;"")</f>
      </c>
      <c r="CA2430">
        <f>IF($Y2430="","",INDEX($BV$2:$BV$2000,$Y2430))</f>
      </c>
      <c r="CB2430">
        <f>IF($Z2430="","",INDEX($BV$2:$BV$2000,$Z2430))</f>
      </c>
    </row>
    <row r="2431">
      <c r="T2431">
        <f>IF($Y2431="","",INDEX($B$2:$B$2000,$Y2431))</f>
      </c>
      <c r="U2431">
        <f>IF($Z2431="","",INDEX($B$2:$B$2000,$Z2431))</f>
      </c>
      <c r="V2431">
        <f>IF(OR($T2431="",$U2431=""),"",$U2431-$T2431)</f>
      </c>
      <c r="W2431" t="str">
        <f>IF(TRIM(INDEX(connections!$A:$A,ROW()))="","",TRIM(INDEX(connections!$A:$A,ROW())))</f>
      </c>
      <c r="X2431" t="str">
        <f>IF($W2431="","",TRIM(INDEX(connections!$B:$B,ROW())))</f>
      </c>
      <c r="Y2431">
        <f>IF($W2431="","",IFERROR(MATCH($W2431,$A$2:$A$2000,0),""))</f>
      </c>
      <c r="Z2431">
        <f>IF($X2431="","",IFERROR(MATCH($X2431,$A$2:$A$2000,0),""))</f>
      </c>
      <c r="AA2431" t="str">
        <f>IF($Y2431="","",INDEX($P$2:$P$2000,$Y2431))</f>
      </c>
      <c r="AB2431" t="str">
        <f>IF($Z2431="","",INDEX($P$2:$P$2000,$Z2431))</f>
      </c>
      <c r="AC2431">
        <f>IF(AND($AA2431="Yes",$AB2431="Yes"),1,"")</f>
      </c>
      <c r="AD2431">
        <f>IF(OR($Y2431="",$Z2431=""),"",IF(INDEX($C$2:$C$2000,$Y2431)=INDEX($C$2:$C$2000,$Z2431),0,1))</f>
      </c>
      <c r="AE2431">
        <f>IF($AC2431&lt;&gt;1,"",IF(AND(INDEX($AG$2:$AG$2000,$Y2431)=1,INDEX($AG$2:$AG$2000,$Z2431)=1),1,""))</f>
      </c>
      <c r="BF2431">
        <f>IF($Z2431="","",INDEX($AO$2:$AO$2000,$Z2431))</f>
      </c>
      <c r="BG2431">
        <f>IF($Z2431="","",INDEX($AP$2:$AP$2000,$Z2431))</f>
      </c>
      <c r="BH2431">
        <f>IF($Z2431="","",INDEX($AQ$2:$AQ$2000,$Z2431))</f>
      </c>
      <c r="BI2431">
        <f>IF($Z2431="","",INDEX($AR$2:$AR$2000,$Z2431))</f>
      </c>
      <c r="BJ2431">
        <f>IF($Z2431="","",INDEX($AS$2:$AS$2000,$Z2431))</f>
      </c>
      <c r="BK2431">
        <f>IF($Z2431="","",INDEX($AT$2:$AT$2000,$Z2431))</f>
      </c>
      <c r="BL2431">
        <f>IF($Z2431="","",INDEX($AU$2:$AU$2000,$Z2431))</f>
      </c>
      <c r="BM2431">
        <f>IF($Z2431="","",INDEX($AV$2:$AV$2000,$Z2431))</f>
      </c>
      <c r="BN2431">
        <f>IF($Z2431="","",INDEX($AW$2:$AW$2000,$Z2431))</f>
      </c>
      <c r="BO2431">
        <f>IF($Z2431="","",INDEX($AX$2:$AX$2000,$Z2431))</f>
      </c>
      <c r="BP2431">
        <f>IF($Z2431="","",INDEX($AY$2:$AY$2000,$Z2431))</f>
      </c>
      <c r="BQ2431">
        <f>IF($Z2431="","",INDEX($AZ$2:$AZ$2000,$Z2431))</f>
      </c>
      <c r="BR2431">
        <f>IF($Z2431="","",INDEX($BA$2:$BA$2000,$Z2431))</f>
      </c>
      <c r="BS2431">
        <f>IF($Z2431="","",INDEX($BB$2:$BB$2000,$Z2431))</f>
      </c>
      <c r="BT2431">
        <f>IF($Z2431="","",INDEX($BC$2:$BC$2000,$Z2431))</f>
      </c>
      <c r="BY2431" t="str">
        <f>IF($Y2431="","",INDEX($AH$2:$AH$2000,$Y2431)&amp;"")</f>
      </c>
      <c r="BZ2431" t="str">
        <f>IF($Z2431="","",INDEX($AH$2:$AH$2000,$Z2431)&amp;"")</f>
      </c>
      <c r="CA2431">
        <f>IF($Y2431="","",INDEX($BV$2:$BV$2000,$Y2431))</f>
      </c>
      <c r="CB2431">
        <f>IF($Z2431="","",INDEX($BV$2:$BV$2000,$Z2431))</f>
      </c>
    </row>
    <row r="2432">
      <c r="T2432">
        <f>IF($Y2432="","",INDEX($B$2:$B$2000,$Y2432))</f>
      </c>
      <c r="U2432">
        <f>IF($Z2432="","",INDEX($B$2:$B$2000,$Z2432))</f>
      </c>
      <c r="V2432">
        <f>IF(OR($T2432="",$U2432=""),"",$U2432-$T2432)</f>
      </c>
      <c r="W2432" t="str">
        <f>IF(TRIM(INDEX(connections!$A:$A,ROW()))="","",TRIM(INDEX(connections!$A:$A,ROW())))</f>
      </c>
      <c r="X2432" t="str">
        <f>IF($W2432="","",TRIM(INDEX(connections!$B:$B,ROW())))</f>
      </c>
      <c r="Y2432">
        <f>IF($W2432="","",IFERROR(MATCH($W2432,$A$2:$A$2000,0),""))</f>
      </c>
      <c r="Z2432">
        <f>IF($X2432="","",IFERROR(MATCH($X2432,$A$2:$A$2000,0),""))</f>
      </c>
      <c r="AA2432" t="str">
        <f>IF($Y2432="","",INDEX($P$2:$P$2000,$Y2432))</f>
      </c>
      <c r="AB2432" t="str">
        <f>IF($Z2432="","",INDEX($P$2:$P$2000,$Z2432))</f>
      </c>
      <c r="AC2432">
        <f>IF(AND($AA2432="Yes",$AB2432="Yes"),1,"")</f>
      </c>
      <c r="AD2432">
        <f>IF(OR($Y2432="",$Z2432=""),"",IF(INDEX($C$2:$C$2000,$Y2432)=INDEX($C$2:$C$2000,$Z2432),0,1))</f>
      </c>
      <c r="AE2432">
        <f>IF($AC2432&lt;&gt;1,"",IF(AND(INDEX($AG$2:$AG$2000,$Y2432)=1,INDEX($AG$2:$AG$2000,$Z2432)=1),1,""))</f>
      </c>
      <c r="BF2432">
        <f>IF($Z2432="","",INDEX($AO$2:$AO$2000,$Z2432))</f>
      </c>
      <c r="BG2432">
        <f>IF($Z2432="","",INDEX($AP$2:$AP$2000,$Z2432))</f>
      </c>
      <c r="BH2432">
        <f>IF($Z2432="","",INDEX($AQ$2:$AQ$2000,$Z2432))</f>
      </c>
      <c r="BI2432">
        <f>IF($Z2432="","",INDEX($AR$2:$AR$2000,$Z2432))</f>
      </c>
      <c r="BJ2432">
        <f>IF($Z2432="","",INDEX($AS$2:$AS$2000,$Z2432))</f>
      </c>
      <c r="BK2432">
        <f>IF($Z2432="","",INDEX($AT$2:$AT$2000,$Z2432))</f>
      </c>
      <c r="BL2432">
        <f>IF($Z2432="","",INDEX($AU$2:$AU$2000,$Z2432))</f>
      </c>
      <c r="BM2432">
        <f>IF($Z2432="","",INDEX($AV$2:$AV$2000,$Z2432))</f>
      </c>
      <c r="BN2432">
        <f>IF($Z2432="","",INDEX($AW$2:$AW$2000,$Z2432))</f>
      </c>
      <c r="BO2432">
        <f>IF($Z2432="","",INDEX($AX$2:$AX$2000,$Z2432))</f>
      </c>
      <c r="BP2432">
        <f>IF($Z2432="","",INDEX($AY$2:$AY$2000,$Z2432))</f>
      </c>
      <c r="BQ2432">
        <f>IF($Z2432="","",INDEX($AZ$2:$AZ$2000,$Z2432))</f>
      </c>
      <c r="BR2432">
        <f>IF($Z2432="","",INDEX($BA$2:$BA$2000,$Z2432))</f>
      </c>
      <c r="BS2432">
        <f>IF($Z2432="","",INDEX($BB$2:$BB$2000,$Z2432))</f>
      </c>
      <c r="BT2432">
        <f>IF($Z2432="","",INDEX($BC$2:$BC$2000,$Z2432))</f>
      </c>
      <c r="BY2432" t="str">
        <f>IF($Y2432="","",INDEX($AH$2:$AH$2000,$Y2432)&amp;"")</f>
      </c>
      <c r="BZ2432" t="str">
        <f>IF($Z2432="","",INDEX($AH$2:$AH$2000,$Z2432)&amp;"")</f>
      </c>
      <c r="CA2432">
        <f>IF($Y2432="","",INDEX($BV$2:$BV$2000,$Y2432))</f>
      </c>
      <c r="CB2432">
        <f>IF($Z2432="","",INDEX($BV$2:$BV$2000,$Z2432))</f>
      </c>
    </row>
    <row r="2433">
      <c r="T2433">
        <f>IF($Y2433="","",INDEX($B$2:$B$2000,$Y2433))</f>
      </c>
      <c r="U2433">
        <f>IF($Z2433="","",INDEX($B$2:$B$2000,$Z2433))</f>
      </c>
      <c r="V2433">
        <f>IF(OR($T2433="",$U2433=""),"",$U2433-$T2433)</f>
      </c>
      <c r="W2433" t="str">
        <f>IF(TRIM(INDEX(connections!$A:$A,ROW()))="","",TRIM(INDEX(connections!$A:$A,ROW())))</f>
      </c>
      <c r="X2433" t="str">
        <f>IF($W2433="","",TRIM(INDEX(connections!$B:$B,ROW())))</f>
      </c>
      <c r="Y2433">
        <f>IF($W2433="","",IFERROR(MATCH($W2433,$A$2:$A$2000,0),""))</f>
      </c>
      <c r="Z2433">
        <f>IF($X2433="","",IFERROR(MATCH($X2433,$A$2:$A$2000,0),""))</f>
      </c>
      <c r="AA2433" t="str">
        <f>IF($Y2433="","",INDEX($P$2:$P$2000,$Y2433))</f>
      </c>
      <c r="AB2433" t="str">
        <f>IF($Z2433="","",INDEX($P$2:$P$2000,$Z2433))</f>
      </c>
      <c r="AC2433">
        <f>IF(AND($AA2433="Yes",$AB2433="Yes"),1,"")</f>
      </c>
      <c r="AD2433">
        <f>IF(OR($Y2433="",$Z2433=""),"",IF(INDEX($C$2:$C$2000,$Y2433)=INDEX($C$2:$C$2000,$Z2433),0,1))</f>
      </c>
      <c r="AE2433">
        <f>IF($AC2433&lt;&gt;1,"",IF(AND(INDEX($AG$2:$AG$2000,$Y2433)=1,INDEX($AG$2:$AG$2000,$Z2433)=1),1,""))</f>
      </c>
      <c r="BF2433">
        <f>IF($Z2433="","",INDEX($AO$2:$AO$2000,$Z2433))</f>
      </c>
      <c r="BG2433">
        <f>IF($Z2433="","",INDEX($AP$2:$AP$2000,$Z2433))</f>
      </c>
      <c r="BH2433">
        <f>IF($Z2433="","",INDEX($AQ$2:$AQ$2000,$Z2433))</f>
      </c>
      <c r="BI2433">
        <f>IF($Z2433="","",INDEX($AR$2:$AR$2000,$Z2433))</f>
      </c>
      <c r="BJ2433">
        <f>IF($Z2433="","",INDEX($AS$2:$AS$2000,$Z2433))</f>
      </c>
      <c r="BK2433">
        <f>IF($Z2433="","",INDEX($AT$2:$AT$2000,$Z2433))</f>
      </c>
      <c r="BL2433">
        <f>IF($Z2433="","",INDEX($AU$2:$AU$2000,$Z2433))</f>
      </c>
      <c r="BM2433">
        <f>IF($Z2433="","",INDEX($AV$2:$AV$2000,$Z2433))</f>
      </c>
      <c r="BN2433">
        <f>IF($Z2433="","",INDEX($AW$2:$AW$2000,$Z2433))</f>
      </c>
      <c r="BO2433">
        <f>IF($Z2433="","",INDEX($AX$2:$AX$2000,$Z2433))</f>
      </c>
      <c r="BP2433">
        <f>IF($Z2433="","",INDEX($AY$2:$AY$2000,$Z2433))</f>
      </c>
      <c r="BQ2433">
        <f>IF($Z2433="","",INDEX($AZ$2:$AZ$2000,$Z2433))</f>
      </c>
      <c r="BR2433">
        <f>IF($Z2433="","",INDEX($BA$2:$BA$2000,$Z2433))</f>
      </c>
      <c r="BS2433">
        <f>IF($Z2433="","",INDEX($BB$2:$BB$2000,$Z2433))</f>
      </c>
      <c r="BT2433">
        <f>IF($Z2433="","",INDEX($BC$2:$BC$2000,$Z2433))</f>
      </c>
      <c r="BY2433" t="str">
        <f>IF($Y2433="","",INDEX($AH$2:$AH$2000,$Y2433)&amp;"")</f>
      </c>
      <c r="BZ2433" t="str">
        <f>IF($Z2433="","",INDEX($AH$2:$AH$2000,$Z2433)&amp;"")</f>
      </c>
      <c r="CA2433">
        <f>IF($Y2433="","",INDEX($BV$2:$BV$2000,$Y2433))</f>
      </c>
      <c r="CB2433">
        <f>IF($Z2433="","",INDEX($BV$2:$BV$2000,$Z2433))</f>
      </c>
    </row>
    <row r="2434">
      <c r="T2434">
        <f>IF($Y2434="","",INDEX($B$2:$B$2000,$Y2434))</f>
      </c>
      <c r="U2434">
        <f>IF($Z2434="","",INDEX($B$2:$B$2000,$Z2434))</f>
      </c>
      <c r="V2434">
        <f>IF(OR($T2434="",$U2434=""),"",$U2434-$T2434)</f>
      </c>
      <c r="W2434" t="str">
        <f>IF(TRIM(INDEX(connections!$A:$A,ROW()))="","",TRIM(INDEX(connections!$A:$A,ROW())))</f>
      </c>
      <c r="X2434" t="str">
        <f>IF($W2434="","",TRIM(INDEX(connections!$B:$B,ROW())))</f>
      </c>
      <c r="Y2434">
        <f>IF($W2434="","",IFERROR(MATCH($W2434,$A$2:$A$2000,0),""))</f>
      </c>
      <c r="Z2434">
        <f>IF($X2434="","",IFERROR(MATCH($X2434,$A$2:$A$2000,0),""))</f>
      </c>
      <c r="AA2434" t="str">
        <f>IF($Y2434="","",INDEX($P$2:$P$2000,$Y2434))</f>
      </c>
      <c r="AB2434" t="str">
        <f>IF($Z2434="","",INDEX($P$2:$P$2000,$Z2434))</f>
      </c>
      <c r="AC2434">
        <f>IF(AND($AA2434="Yes",$AB2434="Yes"),1,"")</f>
      </c>
      <c r="AD2434">
        <f>IF(OR($Y2434="",$Z2434=""),"",IF(INDEX($C$2:$C$2000,$Y2434)=INDEX($C$2:$C$2000,$Z2434),0,1))</f>
      </c>
      <c r="AE2434">
        <f>IF($AC2434&lt;&gt;1,"",IF(AND(INDEX($AG$2:$AG$2000,$Y2434)=1,INDEX($AG$2:$AG$2000,$Z2434)=1),1,""))</f>
      </c>
      <c r="BF2434">
        <f>IF($Z2434="","",INDEX($AO$2:$AO$2000,$Z2434))</f>
      </c>
      <c r="BG2434">
        <f>IF($Z2434="","",INDEX($AP$2:$AP$2000,$Z2434))</f>
      </c>
      <c r="BH2434">
        <f>IF($Z2434="","",INDEX($AQ$2:$AQ$2000,$Z2434))</f>
      </c>
      <c r="BI2434">
        <f>IF($Z2434="","",INDEX($AR$2:$AR$2000,$Z2434))</f>
      </c>
      <c r="BJ2434">
        <f>IF($Z2434="","",INDEX($AS$2:$AS$2000,$Z2434))</f>
      </c>
      <c r="BK2434">
        <f>IF($Z2434="","",INDEX($AT$2:$AT$2000,$Z2434))</f>
      </c>
      <c r="BL2434">
        <f>IF($Z2434="","",INDEX($AU$2:$AU$2000,$Z2434))</f>
      </c>
      <c r="BM2434">
        <f>IF($Z2434="","",INDEX($AV$2:$AV$2000,$Z2434))</f>
      </c>
      <c r="BN2434">
        <f>IF($Z2434="","",INDEX($AW$2:$AW$2000,$Z2434))</f>
      </c>
      <c r="BO2434">
        <f>IF($Z2434="","",INDEX($AX$2:$AX$2000,$Z2434))</f>
      </c>
      <c r="BP2434">
        <f>IF($Z2434="","",INDEX($AY$2:$AY$2000,$Z2434))</f>
      </c>
      <c r="BQ2434">
        <f>IF($Z2434="","",INDEX($AZ$2:$AZ$2000,$Z2434))</f>
      </c>
      <c r="BR2434">
        <f>IF($Z2434="","",INDEX($BA$2:$BA$2000,$Z2434))</f>
      </c>
      <c r="BS2434">
        <f>IF($Z2434="","",INDEX($BB$2:$BB$2000,$Z2434))</f>
      </c>
      <c r="BT2434">
        <f>IF($Z2434="","",INDEX($BC$2:$BC$2000,$Z2434))</f>
      </c>
      <c r="BY2434" t="str">
        <f>IF($Y2434="","",INDEX($AH$2:$AH$2000,$Y2434)&amp;"")</f>
      </c>
      <c r="BZ2434" t="str">
        <f>IF($Z2434="","",INDEX($AH$2:$AH$2000,$Z2434)&amp;"")</f>
      </c>
      <c r="CA2434">
        <f>IF($Y2434="","",INDEX($BV$2:$BV$2000,$Y2434))</f>
      </c>
      <c r="CB2434">
        <f>IF($Z2434="","",INDEX($BV$2:$BV$2000,$Z2434))</f>
      </c>
    </row>
    <row r="2435">
      <c r="T2435">
        <f>IF($Y2435="","",INDEX($B$2:$B$2000,$Y2435))</f>
      </c>
      <c r="U2435">
        <f>IF($Z2435="","",INDEX($B$2:$B$2000,$Z2435))</f>
      </c>
      <c r="V2435">
        <f>IF(OR($T2435="",$U2435=""),"",$U2435-$T2435)</f>
      </c>
      <c r="W2435" t="str">
        <f>IF(TRIM(INDEX(connections!$A:$A,ROW()))="","",TRIM(INDEX(connections!$A:$A,ROW())))</f>
      </c>
      <c r="X2435" t="str">
        <f>IF($W2435="","",TRIM(INDEX(connections!$B:$B,ROW())))</f>
      </c>
      <c r="Y2435">
        <f>IF($W2435="","",IFERROR(MATCH($W2435,$A$2:$A$2000,0),""))</f>
      </c>
      <c r="Z2435">
        <f>IF($X2435="","",IFERROR(MATCH($X2435,$A$2:$A$2000,0),""))</f>
      </c>
      <c r="AA2435" t="str">
        <f>IF($Y2435="","",INDEX($P$2:$P$2000,$Y2435))</f>
      </c>
      <c r="AB2435" t="str">
        <f>IF($Z2435="","",INDEX($P$2:$P$2000,$Z2435))</f>
      </c>
      <c r="AC2435">
        <f>IF(AND($AA2435="Yes",$AB2435="Yes"),1,"")</f>
      </c>
      <c r="AD2435">
        <f>IF(OR($Y2435="",$Z2435=""),"",IF(INDEX($C$2:$C$2000,$Y2435)=INDEX($C$2:$C$2000,$Z2435),0,1))</f>
      </c>
      <c r="AE2435">
        <f>IF($AC2435&lt;&gt;1,"",IF(AND(INDEX($AG$2:$AG$2000,$Y2435)=1,INDEX($AG$2:$AG$2000,$Z2435)=1),1,""))</f>
      </c>
      <c r="BF2435">
        <f>IF($Z2435="","",INDEX($AO$2:$AO$2000,$Z2435))</f>
      </c>
      <c r="BG2435">
        <f>IF($Z2435="","",INDEX($AP$2:$AP$2000,$Z2435))</f>
      </c>
      <c r="BH2435">
        <f>IF($Z2435="","",INDEX($AQ$2:$AQ$2000,$Z2435))</f>
      </c>
      <c r="BI2435">
        <f>IF($Z2435="","",INDEX($AR$2:$AR$2000,$Z2435))</f>
      </c>
      <c r="BJ2435">
        <f>IF($Z2435="","",INDEX($AS$2:$AS$2000,$Z2435))</f>
      </c>
      <c r="BK2435">
        <f>IF($Z2435="","",INDEX($AT$2:$AT$2000,$Z2435))</f>
      </c>
      <c r="BL2435">
        <f>IF($Z2435="","",INDEX($AU$2:$AU$2000,$Z2435))</f>
      </c>
      <c r="BM2435">
        <f>IF($Z2435="","",INDEX($AV$2:$AV$2000,$Z2435))</f>
      </c>
      <c r="BN2435">
        <f>IF($Z2435="","",INDEX($AW$2:$AW$2000,$Z2435))</f>
      </c>
      <c r="BO2435">
        <f>IF($Z2435="","",INDEX($AX$2:$AX$2000,$Z2435))</f>
      </c>
      <c r="BP2435">
        <f>IF($Z2435="","",INDEX($AY$2:$AY$2000,$Z2435))</f>
      </c>
      <c r="BQ2435">
        <f>IF($Z2435="","",INDEX($AZ$2:$AZ$2000,$Z2435))</f>
      </c>
      <c r="BR2435">
        <f>IF($Z2435="","",INDEX($BA$2:$BA$2000,$Z2435))</f>
      </c>
      <c r="BS2435">
        <f>IF($Z2435="","",INDEX($BB$2:$BB$2000,$Z2435))</f>
      </c>
      <c r="BT2435">
        <f>IF($Z2435="","",INDEX($BC$2:$BC$2000,$Z2435))</f>
      </c>
      <c r="BY2435" t="str">
        <f>IF($Y2435="","",INDEX($AH$2:$AH$2000,$Y2435)&amp;"")</f>
      </c>
      <c r="BZ2435" t="str">
        <f>IF($Z2435="","",INDEX($AH$2:$AH$2000,$Z2435)&amp;"")</f>
      </c>
      <c r="CA2435">
        <f>IF($Y2435="","",INDEX($BV$2:$BV$2000,$Y2435))</f>
      </c>
      <c r="CB2435">
        <f>IF($Z2435="","",INDEX($BV$2:$BV$2000,$Z2435))</f>
      </c>
    </row>
    <row r="2436">
      <c r="T2436">
        <f>IF($Y2436="","",INDEX($B$2:$B$2000,$Y2436))</f>
      </c>
      <c r="U2436">
        <f>IF($Z2436="","",INDEX($B$2:$B$2000,$Z2436))</f>
      </c>
      <c r="V2436">
        <f>IF(OR($T2436="",$U2436=""),"",$U2436-$T2436)</f>
      </c>
      <c r="W2436" t="str">
        <f>IF(TRIM(INDEX(connections!$A:$A,ROW()))="","",TRIM(INDEX(connections!$A:$A,ROW())))</f>
      </c>
      <c r="X2436" t="str">
        <f>IF($W2436="","",TRIM(INDEX(connections!$B:$B,ROW())))</f>
      </c>
      <c r="Y2436">
        <f>IF($W2436="","",IFERROR(MATCH($W2436,$A$2:$A$2000,0),""))</f>
      </c>
      <c r="Z2436">
        <f>IF($X2436="","",IFERROR(MATCH($X2436,$A$2:$A$2000,0),""))</f>
      </c>
      <c r="AA2436" t="str">
        <f>IF($Y2436="","",INDEX($P$2:$P$2000,$Y2436))</f>
      </c>
      <c r="AB2436" t="str">
        <f>IF($Z2436="","",INDEX($P$2:$P$2000,$Z2436))</f>
      </c>
      <c r="AC2436">
        <f>IF(AND($AA2436="Yes",$AB2436="Yes"),1,"")</f>
      </c>
      <c r="AD2436">
        <f>IF(OR($Y2436="",$Z2436=""),"",IF(INDEX($C$2:$C$2000,$Y2436)=INDEX($C$2:$C$2000,$Z2436),0,1))</f>
      </c>
      <c r="AE2436">
        <f>IF($AC2436&lt;&gt;1,"",IF(AND(INDEX($AG$2:$AG$2000,$Y2436)=1,INDEX($AG$2:$AG$2000,$Z2436)=1),1,""))</f>
      </c>
      <c r="BF2436">
        <f>IF($Z2436="","",INDEX($AO$2:$AO$2000,$Z2436))</f>
      </c>
      <c r="BG2436">
        <f>IF($Z2436="","",INDEX($AP$2:$AP$2000,$Z2436))</f>
      </c>
      <c r="BH2436">
        <f>IF($Z2436="","",INDEX($AQ$2:$AQ$2000,$Z2436))</f>
      </c>
      <c r="BI2436">
        <f>IF($Z2436="","",INDEX($AR$2:$AR$2000,$Z2436))</f>
      </c>
      <c r="BJ2436">
        <f>IF($Z2436="","",INDEX($AS$2:$AS$2000,$Z2436))</f>
      </c>
      <c r="BK2436">
        <f>IF($Z2436="","",INDEX($AT$2:$AT$2000,$Z2436))</f>
      </c>
      <c r="BL2436">
        <f>IF($Z2436="","",INDEX($AU$2:$AU$2000,$Z2436))</f>
      </c>
      <c r="BM2436">
        <f>IF($Z2436="","",INDEX($AV$2:$AV$2000,$Z2436))</f>
      </c>
      <c r="BN2436">
        <f>IF($Z2436="","",INDEX($AW$2:$AW$2000,$Z2436))</f>
      </c>
      <c r="BO2436">
        <f>IF($Z2436="","",INDEX($AX$2:$AX$2000,$Z2436))</f>
      </c>
      <c r="BP2436">
        <f>IF($Z2436="","",INDEX($AY$2:$AY$2000,$Z2436))</f>
      </c>
      <c r="BQ2436">
        <f>IF($Z2436="","",INDEX($AZ$2:$AZ$2000,$Z2436))</f>
      </c>
      <c r="BR2436">
        <f>IF($Z2436="","",INDEX($BA$2:$BA$2000,$Z2436))</f>
      </c>
      <c r="BS2436">
        <f>IF($Z2436="","",INDEX($BB$2:$BB$2000,$Z2436))</f>
      </c>
      <c r="BT2436">
        <f>IF($Z2436="","",INDEX($BC$2:$BC$2000,$Z2436))</f>
      </c>
      <c r="BY2436" t="str">
        <f>IF($Y2436="","",INDEX($AH$2:$AH$2000,$Y2436)&amp;"")</f>
      </c>
      <c r="BZ2436" t="str">
        <f>IF($Z2436="","",INDEX($AH$2:$AH$2000,$Z2436)&amp;"")</f>
      </c>
      <c r="CA2436">
        <f>IF($Y2436="","",INDEX($BV$2:$BV$2000,$Y2436))</f>
      </c>
      <c r="CB2436">
        <f>IF($Z2436="","",INDEX($BV$2:$BV$2000,$Z2436))</f>
      </c>
    </row>
    <row r="2437">
      <c r="T2437">
        <f>IF($Y2437="","",INDEX($B$2:$B$2000,$Y2437))</f>
      </c>
      <c r="U2437">
        <f>IF($Z2437="","",INDEX($B$2:$B$2000,$Z2437))</f>
      </c>
      <c r="V2437">
        <f>IF(OR($T2437="",$U2437=""),"",$U2437-$T2437)</f>
      </c>
      <c r="W2437" t="str">
        <f>IF(TRIM(INDEX(connections!$A:$A,ROW()))="","",TRIM(INDEX(connections!$A:$A,ROW())))</f>
      </c>
      <c r="X2437" t="str">
        <f>IF($W2437="","",TRIM(INDEX(connections!$B:$B,ROW())))</f>
      </c>
      <c r="Y2437">
        <f>IF($W2437="","",IFERROR(MATCH($W2437,$A$2:$A$2000,0),""))</f>
      </c>
      <c r="Z2437">
        <f>IF($X2437="","",IFERROR(MATCH($X2437,$A$2:$A$2000,0),""))</f>
      </c>
      <c r="AA2437" t="str">
        <f>IF($Y2437="","",INDEX($P$2:$P$2000,$Y2437))</f>
      </c>
      <c r="AB2437" t="str">
        <f>IF($Z2437="","",INDEX($P$2:$P$2000,$Z2437))</f>
      </c>
      <c r="AC2437">
        <f>IF(AND($AA2437="Yes",$AB2437="Yes"),1,"")</f>
      </c>
      <c r="AD2437">
        <f>IF(OR($Y2437="",$Z2437=""),"",IF(INDEX($C$2:$C$2000,$Y2437)=INDEX($C$2:$C$2000,$Z2437),0,1))</f>
      </c>
      <c r="AE2437">
        <f>IF($AC2437&lt;&gt;1,"",IF(AND(INDEX($AG$2:$AG$2000,$Y2437)=1,INDEX($AG$2:$AG$2000,$Z2437)=1),1,""))</f>
      </c>
      <c r="BF2437">
        <f>IF($Z2437="","",INDEX($AO$2:$AO$2000,$Z2437))</f>
      </c>
      <c r="BG2437">
        <f>IF($Z2437="","",INDEX($AP$2:$AP$2000,$Z2437))</f>
      </c>
      <c r="BH2437">
        <f>IF($Z2437="","",INDEX($AQ$2:$AQ$2000,$Z2437))</f>
      </c>
      <c r="BI2437">
        <f>IF($Z2437="","",INDEX($AR$2:$AR$2000,$Z2437))</f>
      </c>
      <c r="BJ2437">
        <f>IF($Z2437="","",INDEX($AS$2:$AS$2000,$Z2437))</f>
      </c>
      <c r="BK2437">
        <f>IF($Z2437="","",INDEX($AT$2:$AT$2000,$Z2437))</f>
      </c>
      <c r="BL2437">
        <f>IF($Z2437="","",INDEX($AU$2:$AU$2000,$Z2437))</f>
      </c>
      <c r="BM2437">
        <f>IF($Z2437="","",INDEX($AV$2:$AV$2000,$Z2437))</f>
      </c>
      <c r="BN2437">
        <f>IF($Z2437="","",INDEX($AW$2:$AW$2000,$Z2437))</f>
      </c>
      <c r="BO2437">
        <f>IF($Z2437="","",INDEX($AX$2:$AX$2000,$Z2437))</f>
      </c>
      <c r="BP2437">
        <f>IF($Z2437="","",INDEX($AY$2:$AY$2000,$Z2437))</f>
      </c>
      <c r="BQ2437">
        <f>IF($Z2437="","",INDEX($AZ$2:$AZ$2000,$Z2437))</f>
      </c>
      <c r="BR2437">
        <f>IF($Z2437="","",INDEX($BA$2:$BA$2000,$Z2437))</f>
      </c>
      <c r="BS2437">
        <f>IF($Z2437="","",INDEX($BB$2:$BB$2000,$Z2437))</f>
      </c>
      <c r="BT2437">
        <f>IF($Z2437="","",INDEX($BC$2:$BC$2000,$Z2437))</f>
      </c>
      <c r="BY2437" t="str">
        <f>IF($Y2437="","",INDEX($AH$2:$AH$2000,$Y2437)&amp;"")</f>
      </c>
      <c r="BZ2437" t="str">
        <f>IF($Z2437="","",INDEX($AH$2:$AH$2000,$Z2437)&amp;"")</f>
      </c>
      <c r="CA2437">
        <f>IF($Y2437="","",INDEX($BV$2:$BV$2000,$Y2437))</f>
      </c>
      <c r="CB2437">
        <f>IF($Z2437="","",INDEX($BV$2:$BV$2000,$Z2437))</f>
      </c>
    </row>
    <row r="2438">
      <c r="T2438">
        <f>IF($Y2438="","",INDEX($B$2:$B$2000,$Y2438))</f>
      </c>
      <c r="U2438">
        <f>IF($Z2438="","",INDEX($B$2:$B$2000,$Z2438))</f>
      </c>
      <c r="V2438">
        <f>IF(OR($T2438="",$U2438=""),"",$U2438-$T2438)</f>
      </c>
      <c r="W2438" t="str">
        <f>IF(TRIM(INDEX(connections!$A:$A,ROW()))="","",TRIM(INDEX(connections!$A:$A,ROW())))</f>
      </c>
      <c r="X2438" t="str">
        <f>IF($W2438="","",TRIM(INDEX(connections!$B:$B,ROW())))</f>
      </c>
      <c r="Y2438">
        <f>IF($W2438="","",IFERROR(MATCH($W2438,$A$2:$A$2000,0),""))</f>
      </c>
      <c r="Z2438">
        <f>IF($X2438="","",IFERROR(MATCH($X2438,$A$2:$A$2000,0),""))</f>
      </c>
      <c r="AA2438" t="str">
        <f>IF($Y2438="","",INDEX($P$2:$P$2000,$Y2438))</f>
      </c>
      <c r="AB2438" t="str">
        <f>IF($Z2438="","",INDEX($P$2:$P$2000,$Z2438))</f>
      </c>
      <c r="AC2438">
        <f>IF(AND($AA2438="Yes",$AB2438="Yes"),1,"")</f>
      </c>
      <c r="AD2438">
        <f>IF(OR($Y2438="",$Z2438=""),"",IF(INDEX($C$2:$C$2000,$Y2438)=INDEX($C$2:$C$2000,$Z2438),0,1))</f>
      </c>
      <c r="AE2438">
        <f>IF($AC2438&lt;&gt;1,"",IF(AND(INDEX($AG$2:$AG$2000,$Y2438)=1,INDEX($AG$2:$AG$2000,$Z2438)=1),1,""))</f>
      </c>
      <c r="BF2438">
        <f>IF($Z2438="","",INDEX($AO$2:$AO$2000,$Z2438))</f>
      </c>
      <c r="BG2438">
        <f>IF($Z2438="","",INDEX($AP$2:$AP$2000,$Z2438))</f>
      </c>
      <c r="BH2438">
        <f>IF($Z2438="","",INDEX($AQ$2:$AQ$2000,$Z2438))</f>
      </c>
      <c r="BI2438">
        <f>IF($Z2438="","",INDEX($AR$2:$AR$2000,$Z2438))</f>
      </c>
      <c r="BJ2438">
        <f>IF($Z2438="","",INDEX($AS$2:$AS$2000,$Z2438))</f>
      </c>
      <c r="BK2438">
        <f>IF($Z2438="","",INDEX($AT$2:$AT$2000,$Z2438))</f>
      </c>
      <c r="BL2438">
        <f>IF($Z2438="","",INDEX($AU$2:$AU$2000,$Z2438))</f>
      </c>
      <c r="BM2438">
        <f>IF($Z2438="","",INDEX($AV$2:$AV$2000,$Z2438))</f>
      </c>
      <c r="BN2438">
        <f>IF($Z2438="","",INDEX($AW$2:$AW$2000,$Z2438))</f>
      </c>
      <c r="BO2438">
        <f>IF($Z2438="","",INDEX($AX$2:$AX$2000,$Z2438))</f>
      </c>
      <c r="BP2438">
        <f>IF($Z2438="","",INDEX($AY$2:$AY$2000,$Z2438))</f>
      </c>
      <c r="BQ2438">
        <f>IF($Z2438="","",INDEX($AZ$2:$AZ$2000,$Z2438))</f>
      </c>
      <c r="BR2438">
        <f>IF($Z2438="","",INDEX($BA$2:$BA$2000,$Z2438))</f>
      </c>
      <c r="BS2438">
        <f>IF($Z2438="","",INDEX($BB$2:$BB$2000,$Z2438))</f>
      </c>
      <c r="BT2438">
        <f>IF($Z2438="","",INDEX($BC$2:$BC$2000,$Z2438))</f>
      </c>
      <c r="BY2438" t="str">
        <f>IF($Y2438="","",INDEX($AH$2:$AH$2000,$Y2438)&amp;"")</f>
      </c>
      <c r="BZ2438" t="str">
        <f>IF($Z2438="","",INDEX($AH$2:$AH$2000,$Z2438)&amp;"")</f>
      </c>
      <c r="CA2438">
        <f>IF($Y2438="","",INDEX($BV$2:$BV$2000,$Y2438))</f>
      </c>
      <c r="CB2438">
        <f>IF($Z2438="","",INDEX($BV$2:$BV$2000,$Z2438))</f>
      </c>
    </row>
    <row r="2439">
      <c r="T2439">
        <f>IF($Y2439="","",INDEX($B$2:$B$2000,$Y2439))</f>
      </c>
      <c r="U2439">
        <f>IF($Z2439="","",INDEX($B$2:$B$2000,$Z2439))</f>
      </c>
      <c r="V2439">
        <f>IF(OR($T2439="",$U2439=""),"",$U2439-$T2439)</f>
      </c>
      <c r="W2439" t="str">
        <f>IF(TRIM(INDEX(connections!$A:$A,ROW()))="","",TRIM(INDEX(connections!$A:$A,ROW())))</f>
      </c>
      <c r="X2439" t="str">
        <f>IF($W2439="","",TRIM(INDEX(connections!$B:$B,ROW())))</f>
      </c>
      <c r="Y2439">
        <f>IF($W2439="","",IFERROR(MATCH($W2439,$A$2:$A$2000,0),""))</f>
      </c>
      <c r="Z2439">
        <f>IF($X2439="","",IFERROR(MATCH($X2439,$A$2:$A$2000,0),""))</f>
      </c>
      <c r="AA2439" t="str">
        <f>IF($Y2439="","",INDEX($P$2:$P$2000,$Y2439))</f>
      </c>
      <c r="AB2439" t="str">
        <f>IF($Z2439="","",INDEX($P$2:$P$2000,$Z2439))</f>
      </c>
      <c r="AC2439">
        <f>IF(AND($AA2439="Yes",$AB2439="Yes"),1,"")</f>
      </c>
      <c r="AD2439">
        <f>IF(OR($Y2439="",$Z2439=""),"",IF(INDEX($C$2:$C$2000,$Y2439)=INDEX($C$2:$C$2000,$Z2439),0,1))</f>
      </c>
      <c r="AE2439">
        <f>IF($AC2439&lt;&gt;1,"",IF(AND(INDEX($AG$2:$AG$2000,$Y2439)=1,INDEX($AG$2:$AG$2000,$Z2439)=1),1,""))</f>
      </c>
      <c r="BF2439">
        <f>IF($Z2439="","",INDEX($AO$2:$AO$2000,$Z2439))</f>
      </c>
      <c r="BG2439">
        <f>IF($Z2439="","",INDEX($AP$2:$AP$2000,$Z2439))</f>
      </c>
      <c r="BH2439">
        <f>IF($Z2439="","",INDEX($AQ$2:$AQ$2000,$Z2439))</f>
      </c>
      <c r="BI2439">
        <f>IF($Z2439="","",INDEX($AR$2:$AR$2000,$Z2439))</f>
      </c>
      <c r="BJ2439">
        <f>IF($Z2439="","",INDEX($AS$2:$AS$2000,$Z2439))</f>
      </c>
      <c r="BK2439">
        <f>IF($Z2439="","",INDEX($AT$2:$AT$2000,$Z2439))</f>
      </c>
      <c r="BL2439">
        <f>IF($Z2439="","",INDEX($AU$2:$AU$2000,$Z2439))</f>
      </c>
      <c r="BM2439">
        <f>IF($Z2439="","",INDEX($AV$2:$AV$2000,$Z2439))</f>
      </c>
      <c r="BN2439">
        <f>IF($Z2439="","",INDEX($AW$2:$AW$2000,$Z2439))</f>
      </c>
      <c r="BO2439">
        <f>IF($Z2439="","",INDEX($AX$2:$AX$2000,$Z2439))</f>
      </c>
      <c r="BP2439">
        <f>IF($Z2439="","",INDEX($AY$2:$AY$2000,$Z2439))</f>
      </c>
      <c r="BQ2439">
        <f>IF($Z2439="","",INDEX($AZ$2:$AZ$2000,$Z2439))</f>
      </c>
      <c r="BR2439">
        <f>IF($Z2439="","",INDEX($BA$2:$BA$2000,$Z2439))</f>
      </c>
      <c r="BS2439">
        <f>IF($Z2439="","",INDEX($BB$2:$BB$2000,$Z2439))</f>
      </c>
      <c r="BT2439">
        <f>IF($Z2439="","",INDEX($BC$2:$BC$2000,$Z2439))</f>
      </c>
      <c r="BY2439" t="str">
        <f>IF($Y2439="","",INDEX($AH$2:$AH$2000,$Y2439)&amp;"")</f>
      </c>
      <c r="BZ2439" t="str">
        <f>IF($Z2439="","",INDEX($AH$2:$AH$2000,$Z2439)&amp;"")</f>
      </c>
      <c r="CA2439">
        <f>IF($Y2439="","",INDEX($BV$2:$BV$2000,$Y2439))</f>
      </c>
      <c r="CB2439">
        <f>IF($Z2439="","",INDEX($BV$2:$BV$2000,$Z2439))</f>
      </c>
    </row>
    <row r="2440">
      <c r="T2440">
        <f>IF($Y2440="","",INDEX($B$2:$B$2000,$Y2440))</f>
      </c>
      <c r="U2440">
        <f>IF($Z2440="","",INDEX($B$2:$B$2000,$Z2440))</f>
      </c>
      <c r="V2440">
        <f>IF(OR($T2440="",$U2440=""),"",$U2440-$T2440)</f>
      </c>
      <c r="W2440" t="str">
        <f>IF(TRIM(INDEX(connections!$A:$A,ROW()))="","",TRIM(INDEX(connections!$A:$A,ROW())))</f>
      </c>
      <c r="X2440" t="str">
        <f>IF($W2440="","",TRIM(INDEX(connections!$B:$B,ROW())))</f>
      </c>
      <c r="Y2440">
        <f>IF($W2440="","",IFERROR(MATCH($W2440,$A$2:$A$2000,0),""))</f>
      </c>
      <c r="Z2440">
        <f>IF($X2440="","",IFERROR(MATCH($X2440,$A$2:$A$2000,0),""))</f>
      </c>
      <c r="AA2440" t="str">
        <f>IF($Y2440="","",INDEX($P$2:$P$2000,$Y2440))</f>
      </c>
      <c r="AB2440" t="str">
        <f>IF($Z2440="","",INDEX($P$2:$P$2000,$Z2440))</f>
      </c>
      <c r="AC2440">
        <f>IF(AND($AA2440="Yes",$AB2440="Yes"),1,"")</f>
      </c>
      <c r="AD2440">
        <f>IF(OR($Y2440="",$Z2440=""),"",IF(INDEX($C$2:$C$2000,$Y2440)=INDEX($C$2:$C$2000,$Z2440),0,1))</f>
      </c>
      <c r="AE2440">
        <f>IF($AC2440&lt;&gt;1,"",IF(AND(INDEX($AG$2:$AG$2000,$Y2440)=1,INDEX($AG$2:$AG$2000,$Z2440)=1),1,""))</f>
      </c>
      <c r="BF2440">
        <f>IF($Z2440="","",INDEX($AO$2:$AO$2000,$Z2440))</f>
      </c>
      <c r="BG2440">
        <f>IF($Z2440="","",INDEX($AP$2:$AP$2000,$Z2440))</f>
      </c>
      <c r="BH2440">
        <f>IF($Z2440="","",INDEX($AQ$2:$AQ$2000,$Z2440))</f>
      </c>
      <c r="BI2440">
        <f>IF($Z2440="","",INDEX($AR$2:$AR$2000,$Z2440))</f>
      </c>
      <c r="BJ2440">
        <f>IF($Z2440="","",INDEX($AS$2:$AS$2000,$Z2440))</f>
      </c>
      <c r="BK2440">
        <f>IF($Z2440="","",INDEX($AT$2:$AT$2000,$Z2440))</f>
      </c>
      <c r="BL2440">
        <f>IF($Z2440="","",INDEX($AU$2:$AU$2000,$Z2440))</f>
      </c>
      <c r="BM2440">
        <f>IF($Z2440="","",INDEX($AV$2:$AV$2000,$Z2440))</f>
      </c>
      <c r="BN2440">
        <f>IF($Z2440="","",INDEX($AW$2:$AW$2000,$Z2440))</f>
      </c>
      <c r="BO2440">
        <f>IF($Z2440="","",INDEX($AX$2:$AX$2000,$Z2440))</f>
      </c>
      <c r="BP2440">
        <f>IF($Z2440="","",INDEX($AY$2:$AY$2000,$Z2440))</f>
      </c>
      <c r="BQ2440">
        <f>IF($Z2440="","",INDEX($AZ$2:$AZ$2000,$Z2440))</f>
      </c>
      <c r="BR2440">
        <f>IF($Z2440="","",INDEX($BA$2:$BA$2000,$Z2440))</f>
      </c>
      <c r="BS2440">
        <f>IF($Z2440="","",INDEX($BB$2:$BB$2000,$Z2440))</f>
      </c>
      <c r="BT2440">
        <f>IF($Z2440="","",INDEX($BC$2:$BC$2000,$Z2440))</f>
      </c>
      <c r="BY2440" t="str">
        <f>IF($Y2440="","",INDEX($AH$2:$AH$2000,$Y2440)&amp;"")</f>
      </c>
      <c r="BZ2440" t="str">
        <f>IF($Z2440="","",INDEX($AH$2:$AH$2000,$Z2440)&amp;"")</f>
      </c>
      <c r="CA2440">
        <f>IF($Y2440="","",INDEX($BV$2:$BV$2000,$Y2440))</f>
      </c>
      <c r="CB2440">
        <f>IF($Z2440="","",INDEX($BV$2:$BV$2000,$Z2440))</f>
      </c>
    </row>
    <row r="2441">
      <c r="T2441">
        <f>IF($Y2441="","",INDEX($B$2:$B$2000,$Y2441))</f>
      </c>
      <c r="U2441">
        <f>IF($Z2441="","",INDEX($B$2:$B$2000,$Z2441))</f>
      </c>
      <c r="V2441">
        <f>IF(OR($T2441="",$U2441=""),"",$U2441-$T2441)</f>
      </c>
      <c r="W2441" t="str">
        <f>IF(TRIM(INDEX(connections!$A:$A,ROW()))="","",TRIM(INDEX(connections!$A:$A,ROW())))</f>
      </c>
      <c r="X2441" t="str">
        <f>IF($W2441="","",TRIM(INDEX(connections!$B:$B,ROW())))</f>
      </c>
      <c r="Y2441">
        <f>IF($W2441="","",IFERROR(MATCH($W2441,$A$2:$A$2000,0),""))</f>
      </c>
      <c r="Z2441">
        <f>IF($X2441="","",IFERROR(MATCH($X2441,$A$2:$A$2000,0),""))</f>
      </c>
      <c r="AA2441" t="str">
        <f>IF($Y2441="","",INDEX($P$2:$P$2000,$Y2441))</f>
      </c>
      <c r="AB2441" t="str">
        <f>IF($Z2441="","",INDEX($P$2:$P$2000,$Z2441))</f>
      </c>
      <c r="AC2441">
        <f>IF(AND($AA2441="Yes",$AB2441="Yes"),1,"")</f>
      </c>
      <c r="AD2441">
        <f>IF(OR($Y2441="",$Z2441=""),"",IF(INDEX($C$2:$C$2000,$Y2441)=INDEX($C$2:$C$2000,$Z2441),0,1))</f>
      </c>
      <c r="AE2441">
        <f>IF($AC2441&lt;&gt;1,"",IF(AND(INDEX($AG$2:$AG$2000,$Y2441)=1,INDEX($AG$2:$AG$2000,$Z2441)=1),1,""))</f>
      </c>
      <c r="BF2441">
        <f>IF($Z2441="","",INDEX($AO$2:$AO$2000,$Z2441))</f>
      </c>
      <c r="BG2441">
        <f>IF($Z2441="","",INDEX($AP$2:$AP$2000,$Z2441))</f>
      </c>
      <c r="BH2441">
        <f>IF($Z2441="","",INDEX($AQ$2:$AQ$2000,$Z2441))</f>
      </c>
      <c r="BI2441">
        <f>IF($Z2441="","",INDEX($AR$2:$AR$2000,$Z2441))</f>
      </c>
      <c r="BJ2441">
        <f>IF($Z2441="","",INDEX($AS$2:$AS$2000,$Z2441))</f>
      </c>
      <c r="BK2441">
        <f>IF($Z2441="","",INDEX($AT$2:$AT$2000,$Z2441))</f>
      </c>
      <c r="BL2441">
        <f>IF($Z2441="","",INDEX($AU$2:$AU$2000,$Z2441))</f>
      </c>
      <c r="BM2441">
        <f>IF($Z2441="","",INDEX($AV$2:$AV$2000,$Z2441))</f>
      </c>
      <c r="BN2441">
        <f>IF($Z2441="","",INDEX($AW$2:$AW$2000,$Z2441))</f>
      </c>
      <c r="BO2441">
        <f>IF($Z2441="","",INDEX($AX$2:$AX$2000,$Z2441))</f>
      </c>
      <c r="BP2441">
        <f>IF($Z2441="","",INDEX($AY$2:$AY$2000,$Z2441))</f>
      </c>
      <c r="BQ2441">
        <f>IF($Z2441="","",INDEX($AZ$2:$AZ$2000,$Z2441))</f>
      </c>
      <c r="BR2441">
        <f>IF($Z2441="","",INDEX($BA$2:$BA$2000,$Z2441))</f>
      </c>
      <c r="BS2441">
        <f>IF($Z2441="","",INDEX($BB$2:$BB$2000,$Z2441))</f>
      </c>
      <c r="BT2441">
        <f>IF($Z2441="","",INDEX($BC$2:$BC$2000,$Z2441))</f>
      </c>
      <c r="BY2441" t="str">
        <f>IF($Y2441="","",INDEX($AH$2:$AH$2000,$Y2441)&amp;"")</f>
      </c>
      <c r="BZ2441" t="str">
        <f>IF($Z2441="","",INDEX($AH$2:$AH$2000,$Z2441)&amp;"")</f>
      </c>
      <c r="CA2441">
        <f>IF($Y2441="","",INDEX($BV$2:$BV$2000,$Y2441))</f>
      </c>
      <c r="CB2441">
        <f>IF($Z2441="","",INDEX($BV$2:$BV$2000,$Z2441))</f>
      </c>
    </row>
    <row r="2442">
      <c r="T2442">
        <f>IF($Y2442="","",INDEX($B$2:$B$2000,$Y2442))</f>
      </c>
      <c r="U2442">
        <f>IF($Z2442="","",INDEX($B$2:$B$2000,$Z2442))</f>
      </c>
      <c r="V2442">
        <f>IF(OR($T2442="",$U2442=""),"",$U2442-$T2442)</f>
      </c>
      <c r="W2442" t="str">
        <f>IF(TRIM(INDEX(connections!$A:$A,ROW()))="","",TRIM(INDEX(connections!$A:$A,ROW())))</f>
      </c>
      <c r="X2442" t="str">
        <f>IF($W2442="","",TRIM(INDEX(connections!$B:$B,ROW())))</f>
      </c>
      <c r="Y2442">
        <f>IF($W2442="","",IFERROR(MATCH($W2442,$A$2:$A$2000,0),""))</f>
      </c>
      <c r="Z2442">
        <f>IF($X2442="","",IFERROR(MATCH($X2442,$A$2:$A$2000,0),""))</f>
      </c>
      <c r="AA2442" t="str">
        <f>IF($Y2442="","",INDEX($P$2:$P$2000,$Y2442))</f>
      </c>
      <c r="AB2442" t="str">
        <f>IF($Z2442="","",INDEX($P$2:$P$2000,$Z2442))</f>
      </c>
      <c r="AC2442">
        <f>IF(AND($AA2442="Yes",$AB2442="Yes"),1,"")</f>
      </c>
      <c r="AD2442">
        <f>IF(OR($Y2442="",$Z2442=""),"",IF(INDEX($C$2:$C$2000,$Y2442)=INDEX($C$2:$C$2000,$Z2442),0,1))</f>
      </c>
      <c r="AE2442">
        <f>IF($AC2442&lt;&gt;1,"",IF(AND(INDEX($AG$2:$AG$2000,$Y2442)=1,INDEX($AG$2:$AG$2000,$Z2442)=1),1,""))</f>
      </c>
      <c r="BF2442">
        <f>IF($Z2442="","",INDEX($AO$2:$AO$2000,$Z2442))</f>
      </c>
      <c r="BG2442">
        <f>IF($Z2442="","",INDEX($AP$2:$AP$2000,$Z2442))</f>
      </c>
      <c r="BH2442">
        <f>IF($Z2442="","",INDEX($AQ$2:$AQ$2000,$Z2442))</f>
      </c>
      <c r="BI2442">
        <f>IF($Z2442="","",INDEX($AR$2:$AR$2000,$Z2442))</f>
      </c>
      <c r="BJ2442">
        <f>IF($Z2442="","",INDEX($AS$2:$AS$2000,$Z2442))</f>
      </c>
      <c r="BK2442">
        <f>IF($Z2442="","",INDEX($AT$2:$AT$2000,$Z2442))</f>
      </c>
      <c r="BL2442">
        <f>IF($Z2442="","",INDEX($AU$2:$AU$2000,$Z2442))</f>
      </c>
      <c r="BM2442">
        <f>IF($Z2442="","",INDEX($AV$2:$AV$2000,$Z2442))</f>
      </c>
      <c r="BN2442">
        <f>IF($Z2442="","",INDEX($AW$2:$AW$2000,$Z2442))</f>
      </c>
      <c r="BO2442">
        <f>IF($Z2442="","",INDEX($AX$2:$AX$2000,$Z2442))</f>
      </c>
      <c r="BP2442">
        <f>IF($Z2442="","",INDEX($AY$2:$AY$2000,$Z2442))</f>
      </c>
      <c r="BQ2442">
        <f>IF($Z2442="","",INDEX($AZ$2:$AZ$2000,$Z2442))</f>
      </c>
      <c r="BR2442">
        <f>IF($Z2442="","",INDEX($BA$2:$BA$2000,$Z2442))</f>
      </c>
      <c r="BS2442">
        <f>IF($Z2442="","",INDEX($BB$2:$BB$2000,$Z2442))</f>
      </c>
      <c r="BT2442">
        <f>IF($Z2442="","",INDEX($BC$2:$BC$2000,$Z2442))</f>
      </c>
      <c r="BY2442" t="str">
        <f>IF($Y2442="","",INDEX($AH$2:$AH$2000,$Y2442)&amp;"")</f>
      </c>
      <c r="BZ2442" t="str">
        <f>IF($Z2442="","",INDEX($AH$2:$AH$2000,$Z2442)&amp;"")</f>
      </c>
      <c r="CA2442">
        <f>IF($Y2442="","",INDEX($BV$2:$BV$2000,$Y2442))</f>
      </c>
      <c r="CB2442">
        <f>IF($Z2442="","",INDEX($BV$2:$BV$2000,$Z2442))</f>
      </c>
    </row>
    <row r="2443">
      <c r="T2443">
        <f>IF($Y2443="","",INDEX($B$2:$B$2000,$Y2443))</f>
      </c>
      <c r="U2443">
        <f>IF($Z2443="","",INDEX($B$2:$B$2000,$Z2443))</f>
      </c>
      <c r="V2443">
        <f>IF(OR($T2443="",$U2443=""),"",$U2443-$T2443)</f>
      </c>
      <c r="W2443" t="str">
        <f>IF(TRIM(INDEX(connections!$A:$A,ROW()))="","",TRIM(INDEX(connections!$A:$A,ROW())))</f>
      </c>
      <c r="X2443" t="str">
        <f>IF($W2443="","",TRIM(INDEX(connections!$B:$B,ROW())))</f>
      </c>
      <c r="Y2443">
        <f>IF($W2443="","",IFERROR(MATCH($W2443,$A$2:$A$2000,0),""))</f>
      </c>
      <c r="Z2443">
        <f>IF($X2443="","",IFERROR(MATCH($X2443,$A$2:$A$2000,0),""))</f>
      </c>
      <c r="AA2443" t="str">
        <f>IF($Y2443="","",INDEX($P$2:$P$2000,$Y2443))</f>
      </c>
      <c r="AB2443" t="str">
        <f>IF($Z2443="","",INDEX($P$2:$P$2000,$Z2443))</f>
      </c>
      <c r="AC2443">
        <f>IF(AND($AA2443="Yes",$AB2443="Yes"),1,"")</f>
      </c>
      <c r="AD2443">
        <f>IF(OR($Y2443="",$Z2443=""),"",IF(INDEX($C$2:$C$2000,$Y2443)=INDEX($C$2:$C$2000,$Z2443),0,1))</f>
      </c>
      <c r="AE2443">
        <f>IF($AC2443&lt;&gt;1,"",IF(AND(INDEX($AG$2:$AG$2000,$Y2443)=1,INDEX($AG$2:$AG$2000,$Z2443)=1),1,""))</f>
      </c>
      <c r="BF2443">
        <f>IF($Z2443="","",INDEX($AO$2:$AO$2000,$Z2443))</f>
      </c>
      <c r="BG2443">
        <f>IF($Z2443="","",INDEX($AP$2:$AP$2000,$Z2443))</f>
      </c>
      <c r="BH2443">
        <f>IF($Z2443="","",INDEX($AQ$2:$AQ$2000,$Z2443))</f>
      </c>
      <c r="BI2443">
        <f>IF($Z2443="","",INDEX($AR$2:$AR$2000,$Z2443))</f>
      </c>
      <c r="BJ2443">
        <f>IF($Z2443="","",INDEX($AS$2:$AS$2000,$Z2443))</f>
      </c>
      <c r="BK2443">
        <f>IF($Z2443="","",INDEX($AT$2:$AT$2000,$Z2443))</f>
      </c>
      <c r="BL2443">
        <f>IF($Z2443="","",INDEX($AU$2:$AU$2000,$Z2443))</f>
      </c>
      <c r="BM2443">
        <f>IF($Z2443="","",INDEX($AV$2:$AV$2000,$Z2443))</f>
      </c>
      <c r="BN2443">
        <f>IF($Z2443="","",INDEX($AW$2:$AW$2000,$Z2443))</f>
      </c>
      <c r="BO2443">
        <f>IF($Z2443="","",INDEX($AX$2:$AX$2000,$Z2443))</f>
      </c>
      <c r="BP2443">
        <f>IF($Z2443="","",INDEX($AY$2:$AY$2000,$Z2443))</f>
      </c>
      <c r="BQ2443">
        <f>IF($Z2443="","",INDEX($AZ$2:$AZ$2000,$Z2443))</f>
      </c>
      <c r="BR2443">
        <f>IF($Z2443="","",INDEX($BA$2:$BA$2000,$Z2443))</f>
      </c>
      <c r="BS2443">
        <f>IF($Z2443="","",INDEX($BB$2:$BB$2000,$Z2443))</f>
      </c>
      <c r="BT2443">
        <f>IF($Z2443="","",INDEX($BC$2:$BC$2000,$Z2443))</f>
      </c>
      <c r="BY2443" t="str">
        <f>IF($Y2443="","",INDEX($AH$2:$AH$2000,$Y2443)&amp;"")</f>
      </c>
      <c r="BZ2443" t="str">
        <f>IF($Z2443="","",INDEX($AH$2:$AH$2000,$Z2443)&amp;"")</f>
      </c>
      <c r="CA2443">
        <f>IF($Y2443="","",INDEX($BV$2:$BV$2000,$Y2443))</f>
      </c>
      <c r="CB2443">
        <f>IF($Z2443="","",INDEX($BV$2:$BV$2000,$Z2443))</f>
      </c>
    </row>
    <row r="2444">
      <c r="T2444">
        <f>IF($Y2444="","",INDEX($B$2:$B$2000,$Y2444))</f>
      </c>
      <c r="U2444">
        <f>IF($Z2444="","",INDEX($B$2:$B$2000,$Z2444))</f>
      </c>
      <c r="V2444">
        <f>IF(OR($T2444="",$U2444=""),"",$U2444-$T2444)</f>
      </c>
      <c r="W2444" t="str">
        <f>IF(TRIM(INDEX(connections!$A:$A,ROW()))="","",TRIM(INDEX(connections!$A:$A,ROW())))</f>
      </c>
      <c r="X2444" t="str">
        <f>IF($W2444="","",TRIM(INDEX(connections!$B:$B,ROW())))</f>
      </c>
      <c r="Y2444">
        <f>IF($W2444="","",IFERROR(MATCH($W2444,$A$2:$A$2000,0),""))</f>
      </c>
      <c r="Z2444">
        <f>IF($X2444="","",IFERROR(MATCH($X2444,$A$2:$A$2000,0),""))</f>
      </c>
      <c r="AA2444" t="str">
        <f>IF($Y2444="","",INDEX($P$2:$P$2000,$Y2444))</f>
      </c>
      <c r="AB2444" t="str">
        <f>IF($Z2444="","",INDEX($P$2:$P$2000,$Z2444))</f>
      </c>
      <c r="AC2444">
        <f>IF(AND($AA2444="Yes",$AB2444="Yes"),1,"")</f>
      </c>
      <c r="AD2444">
        <f>IF(OR($Y2444="",$Z2444=""),"",IF(INDEX($C$2:$C$2000,$Y2444)=INDEX($C$2:$C$2000,$Z2444),0,1))</f>
      </c>
      <c r="AE2444">
        <f>IF($AC2444&lt;&gt;1,"",IF(AND(INDEX($AG$2:$AG$2000,$Y2444)=1,INDEX($AG$2:$AG$2000,$Z2444)=1),1,""))</f>
      </c>
      <c r="BF2444">
        <f>IF($Z2444="","",INDEX($AO$2:$AO$2000,$Z2444))</f>
      </c>
      <c r="BG2444">
        <f>IF($Z2444="","",INDEX($AP$2:$AP$2000,$Z2444))</f>
      </c>
      <c r="BH2444">
        <f>IF($Z2444="","",INDEX($AQ$2:$AQ$2000,$Z2444))</f>
      </c>
      <c r="BI2444">
        <f>IF($Z2444="","",INDEX($AR$2:$AR$2000,$Z2444))</f>
      </c>
      <c r="BJ2444">
        <f>IF($Z2444="","",INDEX($AS$2:$AS$2000,$Z2444))</f>
      </c>
      <c r="BK2444">
        <f>IF($Z2444="","",INDEX($AT$2:$AT$2000,$Z2444))</f>
      </c>
      <c r="BL2444">
        <f>IF($Z2444="","",INDEX($AU$2:$AU$2000,$Z2444))</f>
      </c>
      <c r="BM2444">
        <f>IF($Z2444="","",INDEX($AV$2:$AV$2000,$Z2444))</f>
      </c>
      <c r="BN2444">
        <f>IF($Z2444="","",INDEX($AW$2:$AW$2000,$Z2444))</f>
      </c>
      <c r="BO2444">
        <f>IF($Z2444="","",INDEX($AX$2:$AX$2000,$Z2444))</f>
      </c>
      <c r="BP2444">
        <f>IF($Z2444="","",INDEX($AY$2:$AY$2000,$Z2444))</f>
      </c>
      <c r="BQ2444">
        <f>IF($Z2444="","",INDEX($AZ$2:$AZ$2000,$Z2444))</f>
      </c>
      <c r="BR2444">
        <f>IF($Z2444="","",INDEX($BA$2:$BA$2000,$Z2444))</f>
      </c>
      <c r="BS2444">
        <f>IF($Z2444="","",INDEX($BB$2:$BB$2000,$Z2444))</f>
      </c>
      <c r="BT2444">
        <f>IF($Z2444="","",INDEX($BC$2:$BC$2000,$Z2444))</f>
      </c>
      <c r="BY2444" t="str">
        <f>IF($Y2444="","",INDEX($AH$2:$AH$2000,$Y2444)&amp;"")</f>
      </c>
      <c r="BZ2444" t="str">
        <f>IF($Z2444="","",INDEX($AH$2:$AH$2000,$Z2444)&amp;"")</f>
      </c>
      <c r="CA2444">
        <f>IF($Y2444="","",INDEX($BV$2:$BV$2000,$Y2444))</f>
      </c>
      <c r="CB2444">
        <f>IF($Z2444="","",INDEX($BV$2:$BV$2000,$Z2444))</f>
      </c>
    </row>
    <row r="2445">
      <c r="T2445">
        <f>IF($Y2445="","",INDEX($B$2:$B$2000,$Y2445))</f>
      </c>
      <c r="U2445">
        <f>IF($Z2445="","",INDEX($B$2:$B$2000,$Z2445))</f>
      </c>
      <c r="V2445">
        <f>IF(OR($T2445="",$U2445=""),"",$U2445-$T2445)</f>
      </c>
      <c r="W2445" t="str">
        <f>IF(TRIM(INDEX(connections!$A:$A,ROW()))="","",TRIM(INDEX(connections!$A:$A,ROW())))</f>
      </c>
      <c r="X2445" t="str">
        <f>IF($W2445="","",TRIM(INDEX(connections!$B:$B,ROW())))</f>
      </c>
      <c r="Y2445">
        <f>IF($W2445="","",IFERROR(MATCH($W2445,$A$2:$A$2000,0),""))</f>
      </c>
      <c r="Z2445">
        <f>IF($X2445="","",IFERROR(MATCH($X2445,$A$2:$A$2000,0),""))</f>
      </c>
      <c r="AA2445" t="str">
        <f>IF($Y2445="","",INDEX($P$2:$P$2000,$Y2445))</f>
      </c>
      <c r="AB2445" t="str">
        <f>IF($Z2445="","",INDEX($P$2:$P$2000,$Z2445))</f>
      </c>
      <c r="AC2445">
        <f>IF(AND($AA2445="Yes",$AB2445="Yes"),1,"")</f>
      </c>
      <c r="AD2445">
        <f>IF(OR($Y2445="",$Z2445=""),"",IF(INDEX($C$2:$C$2000,$Y2445)=INDEX($C$2:$C$2000,$Z2445),0,1))</f>
      </c>
      <c r="AE2445">
        <f>IF($AC2445&lt;&gt;1,"",IF(AND(INDEX($AG$2:$AG$2000,$Y2445)=1,INDEX($AG$2:$AG$2000,$Z2445)=1),1,""))</f>
      </c>
      <c r="BF2445">
        <f>IF($Z2445="","",INDEX($AO$2:$AO$2000,$Z2445))</f>
      </c>
      <c r="BG2445">
        <f>IF($Z2445="","",INDEX($AP$2:$AP$2000,$Z2445))</f>
      </c>
      <c r="BH2445">
        <f>IF($Z2445="","",INDEX($AQ$2:$AQ$2000,$Z2445))</f>
      </c>
      <c r="BI2445">
        <f>IF($Z2445="","",INDEX($AR$2:$AR$2000,$Z2445))</f>
      </c>
      <c r="BJ2445">
        <f>IF($Z2445="","",INDEX($AS$2:$AS$2000,$Z2445))</f>
      </c>
      <c r="BK2445">
        <f>IF($Z2445="","",INDEX($AT$2:$AT$2000,$Z2445))</f>
      </c>
      <c r="BL2445">
        <f>IF($Z2445="","",INDEX($AU$2:$AU$2000,$Z2445))</f>
      </c>
      <c r="BM2445">
        <f>IF($Z2445="","",INDEX($AV$2:$AV$2000,$Z2445))</f>
      </c>
      <c r="BN2445">
        <f>IF($Z2445="","",INDEX($AW$2:$AW$2000,$Z2445))</f>
      </c>
      <c r="BO2445">
        <f>IF($Z2445="","",INDEX($AX$2:$AX$2000,$Z2445))</f>
      </c>
      <c r="BP2445">
        <f>IF($Z2445="","",INDEX($AY$2:$AY$2000,$Z2445))</f>
      </c>
      <c r="BQ2445">
        <f>IF($Z2445="","",INDEX($AZ$2:$AZ$2000,$Z2445))</f>
      </c>
      <c r="BR2445">
        <f>IF($Z2445="","",INDEX($BA$2:$BA$2000,$Z2445))</f>
      </c>
      <c r="BS2445">
        <f>IF($Z2445="","",INDEX($BB$2:$BB$2000,$Z2445))</f>
      </c>
      <c r="BT2445">
        <f>IF($Z2445="","",INDEX($BC$2:$BC$2000,$Z2445))</f>
      </c>
      <c r="BY2445" t="str">
        <f>IF($Y2445="","",INDEX($AH$2:$AH$2000,$Y2445)&amp;"")</f>
      </c>
      <c r="BZ2445" t="str">
        <f>IF($Z2445="","",INDEX($AH$2:$AH$2000,$Z2445)&amp;"")</f>
      </c>
      <c r="CA2445">
        <f>IF($Y2445="","",INDEX($BV$2:$BV$2000,$Y2445))</f>
      </c>
      <c r="CB2445">
        <f>IF($Z2445="","",INDEX($BV$2:$BV$2000,$Z2445))</f>
      </c>
    </row>
    <row r="2446">
      <c r="T2446">
        <f>IF($Y2446="","",INDEX($B$2:$B$2000,$Y2446))</f>
      </c>
      <c r="U2446">
        <f>IF($Z2446="","",INDEX($B$2:$B$2000,$Z2446))</f>
      </c>
      <c r="V2446">
        <f>IF(OR($T2446="",$U2446=""),"",$U2446-$T2446)</f>
      </c>
      <c r="W2446" t="str">
        <f>IF(TRIM(INDEX(connections!$A:$A,ROW()))="","",TRIM(INDEX(connections!$A:$A,ROW())))</f>
      </c>
      <c r="X2446" t="str">
        <f>IF($W2446="","",TRIM(INDEX(connections!$B:$B,ROW())))</f>
      </c>
      <c r="Y2446">
        <f>IF($W2446="","",IFERROR(MATCH($W2446,$A$2:$A$2000,0),""))</f>
      </c>
      <c r="Z2446">
        <f>IF($X2446="","",IFERROR(MATCH($X2446,$A$2:$A$2000,0),""))</f>
      </c>
      <c r="AA2446" t="str">
        <f>IF($Y2446="","",INDEX($P$2:$P$2000,$Y2446))</f>
      </c>
      <c r="AB2446" t="str">
        <f>IF($Z2446="","",INDEX($P$2:$P$2000,$Z2446))</f>
      </c>
      <c r="AC2446">
        <f>IF(AND($AA2446="Yes",$AB2446="Yes"),1,"")</f>
      </c>
      <c r="AD2446">
        <f>IF(OR($Y2446="",$Z2446=""),"",IF(INDEX($C$2:$C$2000,$Y2446)=INDEX($C$2:$C$2000,$Z2446),0,1))</f>
      </c>
      <c r="AE2446">
        <f>IF($AC2446&lt;&gt;1,"",IF(AND(INDEX($AG$2:$AG$2000,$Y2446)=1,INDEX($AG$2:$AG$2000,$Z2446)=1),1,""))</f>
      </c>
      <c r="BF2446">
        <f>IF($Z2446="","",INDEX($AO$2:$AO$2000,$Z2446))</f>
      </c>
      <c r="BG2446">
        <f>IF($Z2446="","",INDEX($AP$2:$AP$2000,$Z2446))</f>
      </c>
      <c r="BH2446">
        <f>IF($Z2446="","",INDEX($AQ$2:$AQ$2000,$Z2446))</f>
      </c>
      <c r="BI2446">
        <f>IF($Z2446="","",INDEX($AR$2:$AR$2000,$Z2446))</f>
      </c>
      <c r="BJ2446">
        <f>IF($Z2446="","",INDEX($AS$2:$AS$2000,$Z2446))</f>
      </c>
      <c r="BK2446">
        <f>IF($Z2446="","",INDEX($AT$2:$AT$2000,$Z2446))</f>
      </c>
      <c r="BL2446">
        <f>IF($Z2446="","",INDEX($AU$2:$AU$2000,$Z2446))</f>
      </c>
      <c r="BM2446">
        <f>IF($Z2446="","",INDEX($AV$2:$AV$2000,$Z2446))</f>
      </c>
      <c r="BN2446">
        <f>IF($Z2446="","",INDEX($AW$2:$AW$2000,$Z2446))</f>
      </c>
      <c r="BO2446">
        <f>IF($Z2446="","",INDEX($AX$2:$AX$2000,$Z2446))</f>
      </c>
      <c r="BP2446">
        <f>IF($Z2446="","",INDEX($AY$2:$AY$2000,$Z2446))</f>
      </c>
      <c r="BQ2446">
        <f>IF($Z2446="","",INDEX($AZ$2:$AZ$2000,$Z2446))</f>
      </c>
      <c r="BR2446">
        <f>IF($Z2446="","",INDEX($BA$2:$BA$2000,$Z2446))</f>
      </c>
      <c r="BS2446">
        <f>IF($Z2446="","",INDEX($BB$2:$BB$2000,$Z2446))</f>
      </c>
      <c r="BT2446">
        <f>IF($Z2446="","",INDEX($BC$2:$BC$2000,$Z2446))</f>
      </c>
      <c r="BY2446" t="str">
        <f>IF($Y2446="","",INDEX($AH$2:$AH$2000,$Y2446)&amp;"")</f>
      </c>
      <c r="BZ2446" t="str">
        <f>IF($Z2446="","",INDEX($AH$2:$AH$2000,$Z2446)&amp;"")</f>
      </c>
      <c r="CA2446">
        <f>IF($Y2446="","",INDEX($BV$2:$BV$2000,$Y2446))</f>
      </c>
      <c r="CB2446">
        <f>IF($Z2446="","",INDEX($BV$2:$BV$2000,$Z2446))</f>
      </c>
    </row>
    <row r="2447">
      <c r="T2447">
        <f>IF($Y2447="","",INDEX($B$2:$B$2000,$Y2447))</f>
      </c>
      <c r="U2447">
        <f>IF($Z2447="","",INDEX($B$2:$B$2000,$Z2447))</f>
      </c>
      <c r="V2447">
        <f>IF(OR($T2447="",$U2447=""),"",$U2447-$T2447)</f>
      </c>
      <c r="W2447" t="str">
        <f>IF(TRIM(INDEX(connections!$A:$A,ROW()))="","",TRIM(INDEX(connections!$A:$A,ROW())))</f>
      </c>
      <c r="X2447" t="str">
        <f>IF($W2447="","",TRIM(INDEX(connections!$B:$B,ROW())))</f>
      </c>
      <c r="Y2447">
        <f>IF($W2447="","",IFERROR(MATCH($W2447,$A$2:$A$2000,0),""))</f>
      </c>
      <c r="Z2447">
        <f>IF($X2447="","",IFERROR(MATCH($X2447,$A$2:$A$2000,0),""))</f>
      </c>
      <c r="AA2447" t="str">
        <f>IF($Y2447="","",INDEX($P$2:$P$2000,$Y2447))</f>
      </c>
      <c r="AB2447" t="str">
        <f>IF($Z2447="","",INDEX($P$2:$P$2000,$Z2447))</f>
      </c>
      <c r="AC2447">
        <f>IF(AND($AA2447="Yes",$AB2447="Yes"),1,"")</f>
      </c>
      <c r="AD2447">
        <f>IF(OR($Y2447="",$Z2447=""),"",IF(INDEX($C$2:$C$2000,$Y2447)=INDEX($C$2:$C$2000,$Z2447),0,1))</f>
      </c>
      <c r="AE2447">
        <f>IF($AC2447&lt;&gt;1,"",IF(AND(INDEX($AG$2:$AG$2000,$Y2447)=1,INDEX($AG$2:$AG$2000,$Z2447)=1),1,""))</f>
      </c>
      <c r="BF2447">
        <f>IF($Z2447="","",INDEX($AO$2:$AO$2000,$Z2447))</f>
      </c>
      <c r="BG2447">
        <f>IF($Z2447="","",INDEX($AP$2:$AP$2000,$Z2447))</f>
      </c>
      <c r="BH2447">
        <f>IF($Z2447="","",INDEX($AQ$2:$AQ$2000,$Z2447))</f>
      </c>
      <c r="BI2447">
        <f>IF($Z2447="","",INDEX($AR$2:$AR$2000,$Z2447))</f>
      </c>
      <c r="BJ2447">
        <f>IF($Z2447="","",INDEX($AS$2:$AS$2000,$Z2447))</f>
      </c>
      <c r="BK2447">
        <f>IF($Z2447="","",INDEX($AT$2:$AT$2000,$Z2447))</f>
      </c>
      <c r="BL2447">
        <f>IF($Z2447="","",INDEX($AU$2:$AU$2000,$Z2447))</f>
      </c>
      <c r="BM2447">
        <f>IF($Z2447="","",INDEX($AV$2:$AV$2000,$Z2447))</f>
      </c>
      <c r="BN2447">
        <f>IF($Z2447="","",INDEX($AW$2:$AW$2000,$Z2447))</f>
      </c>
      <c r="BO2447">
        <f>IF($Z2447="","",INDEX($AX$2:$AX$2000,$Z2447))</f>
      </c>
      <c r="BP2447">
        <f>IF($Z2447="","",INDEX($AY$2:$AY$2000,$Z2447))</f>
      </c>
      <c r="BQ2447">
        <f>IF($Z2447="","",INDEX($AZ$2:$AZ$2000,$Z2447))</f>
      </c>
      <c r="BR2447">
        <f>IF($Z2447="","",INDEX($BA$2:$BA$2000,$Z2447))</f>
      </c>
      <c r="BS2447">
        <f>IF($Z2447="","",INDEX($BB$2:$BB$2000,$Z2447))</f>
      </c>
      <c r="BT2447">
        <f>IF($Z2447="","",INDEX($BC$2:$BC$2000,$Z2447))</f>
      </c>
      <c r="BY2447" t="str">
        <f>IF($Y2447="","",INDEX($AH$2:$AH$2000,$Y2447)&amp;"")</f>
      </c>
      <c r="BZ2447" t="str">
        <f>IF($Z2447="","",INDEX($AH$2:$AH$2000,$Z2447)&amp;"")</f>
      </c>
      <c r="CA2447">
        <f>IF($Y2447="","",INDEX($BV$2:$BV$2000,$Y2447))</f>
      </c>
      <c r="CB2447">
        <f>IF($Z2447="","",INDEX($BV$2:$BV$2000,$Z2447))</f>
      </c>
    </row>
    <row r="2448">
      <c r="T2448">
        <f>IF($Y2448="","",INDEX($B$2:$B$2000,$Y2448))</f>
      </c>
      <c r="U2448">
        <f>IF($Z2448="","",INDEX($B$2:$B$2000,$Z2448))</f>
      </c>
      <c r="V2448">
        <f>IF(OR($T2448="",$U2448=""),"",$U2448-$T2448)</f>
      </c>
      <c r="W2448" t="str">
        <f>IF(TRIM(INDEX(connections!$A:$A,ROW()))="","",TRIM(INDEX(connections!$A:$A,ROW())))</f>
      </c>
      <c r="X2448" t="str">
        <f>IF($W2448="","",TRIM(INDEX(connections!$B:$B,ROW())))</f>
      </c>
      <c r="Y2448">
        <f>IF($W2448="","",IFERROR(MATCH($W2448,$A$2:$A$2000,0),""))</f>
      </c>
      <c r="Z2448">
        <f>IF($X2448="","",IFERROR(MATCH($X2448,$A$2:$A$2000,0),""))</f>
      </c>
      <c r="AA2448" t="str">
        <f>IF($Y2448="","",INDEX($P$2:$P$2000,$Y2448))</f>
      </c>
      <c r="AB2448" t="str">
        <f>IF($Z2448="","",INDEX($P$2:$P$2000,$Z2448))</f>
      </c>
      <c r="AC2448">
        <f>IF(AND($AA2448="Yes",$AB2448="Yes"),1,"")</f>
      </c>
      <c r="AD2448">
        <f>IF(OR($Y2448="",$Z2448=""),"",IF(INDEX($C$2:$C$2000,$Y2448)=INDEX($C$2:$C$2000,$Z2448),0,1))</f>
      </c>
      <c r="AE2448">
        <f>IF($AC2448&lt;&gt;1,"",IF(AND(INDEX($AG$2:$AG$2000,$Y2448)=1,INDEX($AG$2:$AG$2000,$Z2448)=1),1,""))</f>
      </c>
      <c r="BF2448">
        <f>IF($Z2448="","",INDEX($AO$2:$AO$2000,$Z2448))</f>
      </c>
      <c r="BG2448">
        <f>IF($Z2448="","",INDEX($AP$2:$AP$2000,$Z2448))</f>
      </c>
      <c r="BH2448">
        <f>IF($Z2448="","",INDEX($AQ$2:$AQ$2000,$Z2448))</f>
      </c>
      <c r="BI2448">
        <f>IF($Z2448="","",INDEX($AR$2:$AR$2000,$Z2448))</f>
      </c>
      <c r="BJ2448">
        <f>IF($Z2448="","",INDEX($AS$2:$AS$2000,$Z2448))</f>
      </c>
      <c r="BK2448">
        <f>IF($Z2448="","",INDEX($AT$2:$AT$2000,$Z2448))</f>
      </c>
      <c r="BL2448">
        <f>IF($Z2448="","",INDEX($AU$2:$AU$2000,$Z2448))</f>
      </c>
      <c r="BM2448">
        <f>IF($Z2448="","",INDEX($AV$2:$AV$2000,$Z2448))</f>
      </c>
      <c r="BN2448">
        <f>IF($Z2448="","",INDEX($AW$2:$AW$2000,$Z2448))</f>
      </c>
      <c r="BO2448">
        <f>IF($Z2448="","",INDEX($AX$2:$AX$2000,$Z2448))</f>
      </c>
      <c r="BP2448">
        <f>IF($Z2448="","",INDEX($AY$2:$AY$2000,$Z2448))</f>
      </c>
      <c r="BQ2448">
        <f>IF($Z2448="","",INDEX($AZ$2:$AZ$2000,$Z2448))</f>
      </c>
      <c r="BR2448">
        <f>IF($Z2448="","",INDEX($BA$2:$BA$2000,$Z2448))</f>
      </c>
      <c r="BS2448">
        <f>IF($Z2448="","",INDEX($BB$2:$BB$2000,$Z2448))</f>
      </c>
      <c r="BT2448">
        <f>IF($Z2448="","",INDEX($BC$2:$BC$2000,$Z2448))</f>
      </c>
      <c r="BY2448" t="str">
        <f>IF($Y2448="","",INDEX($AH$2:$AH$2000,$Y2448)&amp;"")</f>
      </c>
      <c r="BZ2448" t="str">
        <f>IF($Z2448="","",INDEX($AH$2:$AH$2000,$Z2448)&amp;"")</f>
      </c>
      <c r="CA2448">
        <f>IF($Y2448="","",INDEX($BV$2:$BV$2000,$Y2448))</f>
      </c>
      <c r="CB2448">
        <f>IF($Z2448="","",INDEX($BV$2:$BV$2000,$Z2448))</f>
      </c>
    </row>
    <row r="2449">
      <c r="T2449">
        <f>IF($Y2449="","",INDEX($B$2:$B$2000,$Y2449))</f>
      </c>
      <c r="U2449">
        <f>IF($Z2449="","",INDEX($B$2:$B$2000,$Z2449))</f>
      </c>
      <c r="V2449">
        <f>IF(OR($T2449="",$U2449=""),"",$U2449-$T2449)</f>
      </c>
      <c r="W2449" t="str">
        <f>IF(TRIM(INDEX(connections!$A:$A,ROW()))="","",TRIM(INDEX(connections!$A:$A,ROW())))</f>
      </c>
      <c r="X2449" t="str">
        <f>IF($W2449="","",TRIM(INDEX(connections!$B:$B,ROW())))</f>
      </c>
      <c r="Y2449">
        <f>IF($W2449="","",IFERROR(MATCH($W2449,$A$2:$A$2000,0),""))</f>
      </c>
      <c r="Z2449">
        <f>IF($X2449="","",IFERROR(MATCH($X2449,$A$2:$A$2000,0),""))</f>
      </c>
      <c r="AA2449" t="str">
        <f>IF($Y2449="","",INDEX($P$2:$P$2000,$Y2449))</f>
      </c>
      <c r="AB2449" t="str">
        <f>IF($Z2449="","",INDEX($P$2:$P$2000,$Z2449))</f>
      </c>
      <c r="AC2449">
        <f>IF(AND($AA2449="Yes",$AB2449="Yes"),1,"")</f>
      </c>
      <c r="AD2449">
        <f>IF(OR($Y2449="",$Z2449=""),"",IF(INDEX($C$2:$C$2000,$Y2449)=INDEX($C$2:$C$2000,$Z2449),0,1))</f>
      </c>
      <c r="AE2449">
        <f>IF($AC2449&lt;&gt;1,"",IF(AND(INDEX($AG$2:$AG$2000,$Y2449)=1,INDEX($AG$2:$AG$2000,$Z2449)=1),1,""))</f>
      </c>
      <c r="BF2449">
        <f>IF($Z2449="","",INDEX($AO$2:$AO$2000,$Z2449))</f>
      </c>
      <c r="BG2449">
        <f>IF($Z2449="","",INDEX($AP$2:$AP$2000,$Z2449))</f>
      </c>
      <c r="BH2449">
        <f>IF($Z2449="","",INDEX($AQ$2:$AQ$2000,$Z2449))</f>
      </c>
      <c r="BI2449">
        <f>IF($Z2449="","",INDEX($AR$2:$AR$2000,$Z2449))</f>
      </c>
      <c r="BJ2449">
        <f>IF($Z2449="","",INDEX($AS$2:$AS$2000,$Z2449))</f>
      </c>
      <c r="BK2449">
        <f>IF($Z2449="","",INDEX($AT$2:$AT$2000,$Z2449))</f>
      </c>
      <c r="BL2449">
        <f>IF($Z2449="","",INDEX($AU$2:$AU$2000,$Z2449))</f>
      </c>
      <c r="BM2449">
        <f>IF($Z2449="","",INDEX($AV$2:$AV$2000,$Z2449))</f>
      </c>
      <c r="BN2449">
        <f>IF($Z2449="","",INDEX($AW$2:$AW$2000,$Z2449))</f>
      </c>
      <c r="BO2449">
        <f>IF($Z2449="","",INDEX($AX$2:$AX$2000,$Z2449))</f>
      </c>
      <c r="BP2449">
        <f>IF($Z2449="","",INDEX($AY$2:$AY$2000,$Z2449))</f>
      </c>
      <c r="BQ2449">
        <f>IF($Z2449="","",INDEX($AZ$2:$AZ$2000,$Z2449))</f>
      </c>
      <c r="BR2449">
        <f>IF($Z2449="","",INDEX($BA$2:$BA$2000,$Z2449))</f>
      </c>
      <c r="BS2449">
        <f>IF($Z2449="","",INDEX($BB$2:$BB$2000,$Z2449))</f>
      </c>
      <c r="BT2449">
        <f>IF($Z2449="","",INDEX($BC$2:$BC$2000,$Z2449))</f>
      </c>
      <c r="BY2449" t="str">
        <f>IF($Y2449="","",INDEX($AH$2:$AH$2000,$Y2449)&amp;"")</f>
      </c>
      <c r="BZ2449" t="str">
        <f>IF($Z2449="","",INDEX($AH$2:$AH$2000,$Z2449)&amp;"")</f>
      </c>
      <c r="CA2449">
        <f>IF($Y2449="","",INDEX($BV$2:$BV$2000,$Y2449))</f>
      </c>
      <c r="CB2449">
        <f>IF($Z2449="","",INDEX($BV$2:$BV$2000,$Z2449))</f>
      </c>
    </row>
    <row r="2450">
      <c r="T2450">
        <f>IF($Y2450="","",INDEX($B$2:$B$2000,$Y2450))</f>
      </c>
      <c r="U2450">
        <f>IF($Z2450="","",INDEX($B$2:$B$2000,$Z2450))</f>
      </c>
      <c r="V2450">
        <f>IF(OR($T2450="",$U2450=""),"",$U2450-$T2450)</f>
      </c>
      <c r="W2450" t="str">
        <f>IF(TRIM(INDEX(connections!$A:$A,ROW()))="","",TRIM(INDEX(connections!$A:$A,ROW())))</f>
      </c>
      <c r="X2450" t="str">
        <f>IF($W2450="","",TRIM(INDEX(connections!$B:$B,ROW())))</f>
      </c>
      <c r="Y2450">
        <f>IF($W2450="","",IFERROR(MATCH($W2450,$A$2:$A$2000,0),""))</f>
      </c>
      <c r="Z2450">
        <f>IF($X2450="","",IFERROR(MATCH($X2450,$A$2:$A$2000,0),""))</f>
      </c>
      <c r="AA2450" t="str">
        <f>IF($Y2450="","",INDEX($P$2:$P$2000,$Y2450))</f>
      </c>
      <c r="AB2450" t="str">
        <f>IF($Z2450="","",INDEX($P$2:$P$2000,$Z2450))</f>
      </c>
      <c r="AC2450">
        <f>IF(AND($AA2450="Yes",$AB2450="Yes"),1,"")</f>
      </c>
      <c r="AD2450">
        <f>IF(OR($Y2450="",$Z2450=""),"",IF(INDEX($C$2:$C$2000,$Y2450)=INDEX($C$2:$C$2000,$Z2450),0,1))</f>
      </c>
      <c r="AE2450">
        <f>IF($AC2450&lt;&gt;1,"",IF(AND(INDEX($AG$2:$AG$2000,$Y2450)=1,INDEX($AG$2:$AG$2000,$Z2450)=1),1,""))</f>
      </c>
      <c r="BF2450">
        <f>IF($Z2450="","",INDEX($AO$2:$AO$2000,$Z2450))</f>
      </c>
      <c r="BG2450">
        <f>IF($Z2450="","",INDEX($AP$2:$AP$2000,$Z2450))</f>
      </c>
      <c r="BH2450">
        <f>IF($Z2450="","",INDEX($AQ$2:$AQ$2000,$Z2450))</f>
      </c>
      <c r="BI2450">
        <f>IF($Z2450="","",INDEX($AR$2:$AR$2000,$Z2450))</f>
      </c>
      <c r="BJ2450">
        <f>IF($Z2450="","",INDEX($AS$2:$AS$2000,$Z2450))</f>
      </c>
      <c r="BK2450">
        <f>IF($Z2450="","",INDEX($AT$2:$AT$2000,$Z2450))</f>
      </c>
      <c r="BL2450">
        <f>IF($Z2450="","",INDEX($AU$2:$AU$2000,$Z2450))</f>
      </c>
      <c r="BM2450">
        <f>IF($Z2450="","",INDEX($AV$2:$AV$2000,$Z2450))</f>
      </c>
      <c r="BN2450">
        <f>IF($Z2450="","",INDEX($AW$2:$AW$2000,$Z2450))</f>
      </c>
      <c r="BO2450">
        <f>IF($Z2450="","",INDEX($AX$2:$AX$2000,$Z2450))</f>
      </c>
      <c r="BP2450">
        <f>IF($Z2450="","",INDEX($AY$2:$AY$2000,$Z2450))</f>
      </c>
      <c r="BQ2450">
        <f>IF($Z2450="","",INDEX($AZ$2:$AZ$2000,$Z2450))</f>
      </c>
      <c r="BR2450">
        <f>IF($Z2450="","",INDEX($BA$2:$BA$2000,$Z2450))</f>
      </c>
      <c r="BS2450">
        <f>IF($Z2450="","",INDEX($BB$2:$BB$2000,$Z2450))</f>
      </c>
      <c r="BT2450">
        <f>IF($Z2450="","",INDEX($BC$2:$BC$2000,$Z2450))</f>
      </c>
      <c r="BY2450" t="str">
        <f>IF($Y2450="","",INDEX($AH$2:$AH$2000,$Y2450)&amp;"")</f>
      </c>
      <c r="BZ2450" t="str">
        <f>IF($Z2450="","",INDEX($AH$2:$AH$2000,$Z2450)&amp;"")</f>
      </c>
      <c r="CA2450">
        <f>IF($Y2450="","",INDEX($BV$2:$BV$2000,$Y2450))</f>
      </c>
      <c r="CB2450">
        <f>IF($Z2450="","",INDEX($BV$2:$BV$2000,$Z2450))</f>
      </c>
    </row>
    <row r="2451">
      <c r="T2451">
        <f>IF($Y2451="","",INDEX($B$2:$B$2000,$Y2451))</f>
      </c>
      <c r="U2451">
        <f>IF($Z2451="","",INDEX($B$2:$B$2000,$Z2451))</f>
      </c>
      <c r="V2451">
        <f>IF(OR($T2451="",$U2451=""),"",$U2451-$T2451)</f>
      </c>
      <c r="W2451" t="str">
        <f>IF(TRIM(INDEX(connections!$A:$A,ROW()))="","",TRIM(INDEX(connections!$A:$A,ROW())))</f>
      </c>
      <c r="X2451" t="str">
        <f>IF($W2451="","",TRIM(INDEX(connections!$B:$B,ROW())))</f>
      </c>
      <c r="Y2451">
        <f>IF($W2451="","",IFERROR(MATCH($W2451,$A$2:$A$2000,0),""))</f>
      </c>
      <c r="Z2451">
        <f>IF($X2451="","",IFERROR(MATCH($X2451,$A$2:$A$2000,0),""))</f>
      </c>
      <c r="AA2451" t="str">
        <f>IF($Y2451="","",INDEX($P$2:$P$2000,$Y2451))</f>
      </c>
      <c r="AB2451" t="str">
        <f>IF($Z2451="","",INDEX($P$2:$P$2000,$Z2451))</f>
      </c>
      <c r="AC2451">
        <f>IF(AND($AA2451="Yes",$AB2451="Yes"),1,"")</f>
      </c>
      <c r="AD2451">
        <f>IF(OR($Y2451="",$Z2451=""),"",IF(INDEX($C$2:$C$2000,$Y2451)=INDEX($C$2:$C$2000,$Z2451),0,1))</f>
      </c>
      <c r="AE2451">
        <f>IF($AC2451&lt;&gt;1,"",IF(AND(INDEX($AG$2:$AG$2000,$Y2451)=1,INDEX($AG$2:$AG$2000,$Z2451)=1),1,""))</f>
      </c>
      <c r="BF2451">
        <f>IF($Z2451="","",INDEX($AO$2:$AO$2000,$Z2451))</f>
      </c>
      <c r="BG2451">
        <f>IF($Z2451="","",INDEX($AP$2:$AP$2000,$Z2451))</f>
      </c>
      <c r="BH2451">
        <f>IF($Z2451="","",INDEX($AQ$2:$AQ$2000,$Z2451))</f>
      </c>
      <c r="BI2451">
        <f>IF($Z2451="","",INDEX($AR$2:$AR$2000,$Z2451))</f>
      </c>
      <c r="BJ2451">
        <f>IF($Z2451="","",INDEX($AS$2:$AS$2000,$Z2451))</f>
      </c>
      <c r="BK2451">
        <f>IF($Z2451="","",INDEX($AT$2:$AT$2000,$Z2451))</f>
      </c>
      <c r="BL2451">
        <f>IF($Z2451="","",INDEX($AU$2:$AU$2000,$Z2451))</f>
      </c>
      <c r="BM2451">
        <f>IF($Z2451="","",INDEX($AV$2:$AV$2000,$Z2451))</f>
      </c>
      <c r="BN2451">
        <f>IF($Z2451="","",INDEX($AW$2:$AW$2000,$Z2451))</f>
      </c>
      <c r="BO2451">
        <f>IF($Z2451="","",INDEX($AX$2:$AX$2000,$Z2451))</f>
      </c>
      <c r="BP2451">
        <f>IF($Z2451="","",INDEX($AY$2:$AY$2000,$Z2451))</f>
      </c>
      <c r="BQ2451">
        <f>IF($Z2451="","",INDEX($AZ$2:$AZ$2000,$Z2451))</f>
      </c>
      <c r="BR2451">
        <f>IF($Z2451="","",INDEX($BA$2:$BA$2000,$Z2451))</f>
      </c>
      <c r="BS2451">
        <f>IF($Z2451="","",INDEX($BB$2:$BB$2000,$Z2451))</f>
      </c>
      <c r="BT2451">
        <f>IF($Z2451="","",INDEX($BC$2:$BC$2000,$Z2451))</f>
      </c>
      <c r="BY2451" t="str">
        <f>IF($Y2451="","",INDEX($AH$2:$AH$2000,$Y2451)&amp;"")</f>
      </c>
      <c r="BZ2451" t="str">
        <f>IF($Z2451="","",INDEX($AH$2:$AH$2000,$Z2451)&amp;"")</f>
      </c>
      <c r="CA2451">
        <f>IF($Y2451="","",INDEX($BV$2:$BV$2000,$Y2451))</f>
      </c>
      <c r="CB2451">
        <f>IF($Z2451="","",INDEX($BV$2:$BV$2000,$Z2451))</f>
      </c>
    </row>
    <row r="2452">
      <c r="T2452">
        <f>IF($Y2452="","",INDEX($B$2:$B$2000,$Y2452))</f>
      </c>
      <c r="U2452">
        <f>IF($Z2452="","",INDEX($B$2:$B$2000,$Z2452))</f>
      </c>
      <c r="V2452">
        <f>IF(OR($T2452="",$U2452=""),"",$U2452-$T2452)</f>
      </c>
      <c r="W2452" t="str">
        <f>IF(TRIM(INDEX(connections!$A:$A,ROW()))="","",TRIM(INDEX(connections!$A:$A,ROW())))</f>
      </c>
      <c r="X2452" t="str">
        <f>IF($W2452="","",TRIM(INDEX(connections!$B:$B,ROW())))</f>
      </c>
      <c r="Y2452">
        <f>IF($W2452="","",IFERROR(MATCH($W2452,$A$2:$A$2000,0),""))</f>
      </c>
      <c r="Z2452">
        <f>IF($X2452="","",IFERROR(MATCH($X2452,$A$2:$A$2000,0),""))</f>
      </c>
      <c r="AA2452" t="str">
        <f>IF($Y2452="","",INDEX($P$2:$P$2000,$Y2452))</f>
      </c>
      <c r="AB2452" t="str">
        <f>IF($Z2452="","",INDEX($P$2:$P$2000,$Z2452))</f>
      </c>
      <c r="AC2452">
        <f>IF(AND($AA2452="Yes",$AB2452="Yes"),1,"")</f>
      </c>
      <c r="AD2452">
        <f>IF(OR($Y2452="",$Z2452=""),"",IF(INDEX($C$2:$C$2000,$Y2452)=INDEX($C$2:$C$2000,$Z2452),0,1))</f>
      </c>
      <c r="AE2452">
        <f>IF($AC2452&lt;&gt;1,"",IF(AND(INDEX($AG$2:$AG$2000,$Y2452)=1,INDEX($AG$2:$AG$2000,$Z2452)=1),1,""))</f>
      </c>
      <c r="BF2452">
        <f>IF($Z2452="","",INDEX($AO$2:$AO$2000,$Z2452))</f>
      </c>
      <c r="BG2452">
        <f>IF($Z2452="","",INDEX($AP$2:$AP$2000,$Z2452))</f>
      </c>
      <c r="BH2452">
        <f>IF($Z2452="","",INDEX($AQ$2:$AQ$2000,$Z2452))</f>
      </c>
      <c r="BI2452">
        <f>IF($Z2452="","",INDEX($AR$2:$AR$2000,$Z2452))</f>
      </c>
      <c r="BJ2452">
        <f>IF($Z2452="","",INDEX($AS$2:$AS$2000,$Z2452))</f>
      </c>
      <c r="BK2452">
        <f>IF($Z2452="","",INDEX($AT$2:$AT$2000,$Z2452))</f>
      </c>
      <c r="BL2452">
        <f>IF($Z2452="","",INDEX($AU$2:$AU$2000,$Z2452))</f>
      </c>
      <c r="BM2452">
        <f>IF($Z2452="","",INDEX($AV$2:$AV$2000,$Z2452))</f>
      </c>
      <c r="BN2452">
        <f>IF($Z2452="","",INDEX($AW$2:$AW$2000,$Z2452))</f>
      </c>
      <c r="BO2452">
        <f>IF($Z2452="","",INDEX($AX$2:$AX$2000,$Z2452))</f>
      </c>
      <c r="BP2452">
        <f>IF($Z2452="","",INDEX($AY$2:$AY$2000,$Z2452))</f>
      </c>
      <c r="BQ2452">
        <f>IF($Z2452="","",INDEX($AZ$2:$AZ$2000,$Z2452))</f>
      </c>
      <c r="BR2452">
        <f>IF($Z2452="","",INDEX($BA$2:$BA$2000,$Z2452))</f>
      </c>
      <c r="BS2452">
        <f>IF($Z2452="","",INDEX($BB$2:$BB$2000,$Z2452))</f>
      </c>
      <c r="BT2452">
        <f>IF($Z2452="","",INDEX($BC$2:$BC$2000,$Z2452))</f>
      </c>
      <c r="BY2452" t="str">
        <f>IF($Y2452="","",INDEX($AH$2:$AH$2000,$Y2452)&amp;"")</f>
      </c>
      <c r="BZ2452" t="str">
        <f>IF($Z2452="","",INDEX($AH$2:$AH$2000,$Z2452)&amp;"")</f>
      </c>
      <c r="CA2452">
        <f>IF($Y2452="","",INDEX($BV$2:$BV$2000,$Y2452))</f>
      </c>
      <c r="CB2452">
        <f>IF($Z2452="","",INDEX($BV$2:$BV$2000,$Z2452))</f>
      </c>
    </row>
    <row r="2453">
      <c r="T2453">
        <f>IF($Y2453="","",INDEX($B$2:$B$2000,$Y2453))</f>
      </c>
      <c r="U2453">
        <f>IF($Z2453="","",INDEX($B$2:$B$2000,$Z2453))</f>
      </c>
      <c r="V2453">
        <f>IF(OR($T2453="",$U2453=""),"",$U2453-$T2453)</f>
      </c>
      <c r="W2453" t="str">
        <f>IF(TRIM(INDEX(connections!$A:$A,ROW()))="","",TRIM(INDEX(connections!$A:$A,ROW())))</f>
      </c>
      <c r="X2453" t="str">
        <f>IF($W2453="","",TRIM(INDEX(connections!$B:$B,ROW())))</f>
      </c>
      <c r="Y2453">
        <f>IF($W2453="","",IFERROR(MATCH($W2453,$A$2:$A$2000,0),""))</f>
      </c>
      <c r="Z2453">
        <f>IF($X2453="","",IFERROR(MATCH($X2453,$A$2:$A$2000,0),""))</f>
      </c>
      <c r="AA2453" t="str">
        <f>IF($Y2453="","",INDEX($P$2:$P$2000,$Y2453))</f>
      </c>
      <c r="AB2453" t="str">
        <f>IF($Z2453="","",INDEX($P$2:$P$2000,$Z2453))</f>
      </c>
      <c r="AC2453">
        <f>IF(AND($AA2453="Yes",$AB2453="Yes"),1,"")</f>
      </c>
      <c r="AD2453">
        <f>IF(OR($Y2453="",$Z2453=""),"",IF(INDEX($C$2:$C$2000,$Y2453)=INDEX($C$2:$C$2000,$Z2453),0,1))</f>
      </c>
      <c r="AE2453">
        <f>IF($AC2453&lt;&gt;1,"",IF(AND(INDEX($AG$2:$AG$2000,$Y2453)=1,INDEX($AG$2:$AG$2000,$Z2453)=1),1,""))</f>
      </c>
      <c r="BF2453">
        <f>IF($Z2453="","",INDEX($AO$2:$AO$2000,$Z2453))</f>
      </c>
      <c r="BG2453">
        <f>IF($Z2453="","",INDEX($AP$2:$AP$2000,$Z2453))</f>
      </c>
      <c r="BH2453">
        <f>IF($Z2453="","",INDEX($AQ$2:$AQ$2000,$Z2453))</f>
      </c>
      <c r="BI2453">
        <f>IF($Z2453="","",INDEX($AR$2:$AR$2000,$Z2453))</f>
      </c>
      <c r="BJ2453">
        <f>IF($Z2453="","",INDEX($AS$2:$AS$2000,$Z2453))</f>
      </c>
      <c r="BK2453">
        <f>IF($Z2453="","",INDEX($AT$2:$AT$2000,$Z2453))</f>
      </c>
      <c r="BL2453">
        <f>IF($Z2453="","",INDEX($AU$2:$AU$2000,$Z2453))</f>
      </c>
      <c r="BM2453">
        <f>IF($Z2453="","",INDEX($AV$2:$AV$2000,$Z2453))</f>
      </c>
      <c r="BN2453">
        <f>IF($Z2453="","",INDEX($AW$2:$AW$2000,$Z2453))</f>
      </c>
      <c r="BO2453">
        <f>IF($Z2453="","",INDEX($AX$2:$AX$2000,$Z2453))</f>
      </c>
      <c r="BP2453">
        <f>IF($Z2453="","",INDEX($AY$2:$AY$2000,$Z2453))</f>
      </c>
      <c r="BQ2453">
        <f>IF($Z2453="","",INDEX($AZ$2:$AZ$2000,$Z2453))</f>
      </c>
      <c r="BR2453">
        <f>IF($Z2453="","",INDEX($BA$2:$BA$2000,$Z2453))</f>
      </c>
      <c r="BS2453">
        <f>IF($Z2453="","",INDEX($BB$2:$BB$2000,$Z2453))</f>
      </c>
      <c r="BT2453">
        <f>IF($Z2453="","",INDEX($BC$2:$BC$2000,$Z2453))</f>
      </c>
      <c r="BY2453" t="str">
        <f>IF($Y2453="","",INDEX($AH$2:$AH$2000,$Y2453)&amp;"")</f>
      </c>
      <c r="BZ2453" t="str">
        <f>IF($Z2453="","",INDEX($AH$2:$AH$2000,$Z2453)&amp;"")</f>
      </c>
      <c r="CA2453">
        <f>IF($Y2453="","",INDEX($BV$2:$BV$2000,$Y2453))</f>
      </c>
      <c r="CB2453">
        <f>IF($Z2453="","",INDEX($BV$2:$BV$2000,$Z2453))</f>
      </c>
    </row>
    <row r="2454">
      <c r="T2454">
        <f>IF($Y2454="","",INDEX($B$2:$B$2000,$Y2454))</f>
      </c>
      <c r="U2454">
        <f>IF($Z2454="","",INDEX($B$2:$B$2000,$Z2454))</f>
      </c>
      <c r="V2454">
        <f>IF(OR($T2454="",$U2454=""),"",$U2454-$T2454)</f>
      </c>
      <c r="W2454" t="str">
        <f>IF(TRIM(INDEX(connections!$A:$A,ROW()))="","",TRIM(INDEX(connections!$A:$A,ROW())))</f>
      </c>
      <c r="X2454" t="str">
        <f>IF($W2454="","",TRIM(INDEX(connections!$B:$B,ROW())))</f>
      </c>
      <c r="Y2454">
        <f>IF($W2454="","",IFERROR(MATCH($W2454,$A$2:$A$2000,0),""))</f>
      </c>
      <c r="Z2454">
        <f>IF($X2454="","",IFERROR(MATCH($X2454,$A$2:$A$2000,0),""))</f>
      </c>
      <c r="AA2454" t="str">
        <f>IF($Y2454="","",INDEX($P$2:$P$2000,$Y2454))</f>
      </c>
      <c r="AB2454" t="str">
        <f>IF($Z2454="","",INDEX($P$2:$P$2000,$Z2454))</f>
      </c>
      <c r="AC2454">
        <f>IF(AND($AA2454="Yes",$AB2454="Yes"),1,"")</f>
      </c>
      <c r="AD2454">
        <f>IF(OR($Y2454="",$Z2454=""),"",IF(INDEX($C$2:$C$2000,$Y2454)=INDEX($C$2:$C$2000,$Z2454),0,1))</f>
      </c>
      <c r="AE2454">
        <f>IF($AC2454&lt;&gt;1,"",IF(AND(INDEX($AG$2:$AG$2000,$Y2454)=1,INDEX($AG$2:$AG$2000,$Z2454)=1),1,""))</f>
      </c>
      <c r="BF2454">
        <f>IF($Z2454="","",INDEX($AO$2:$AO$2000,$Z2454))</f>
      </c>
      <c r="BG2454">
        <f>IF($Z2454="","",INDEX($AP$2:$AP$2000,$Z2454))</f>
      </c>
      <c r="BH2454">
        <f>IF($Z2454="","",INDEX($AQ$2:$AQ$2000,$Z2454))</f>
      </c>
      <c r="BI2454">
        <f>IF($Z2454="","",INDEX($AR$2:$AR$2000,$Z2454))</f>
      </c>
      <c r="BJ2454">
        <f>IF($Z2454="","",INDEX($AS$2:$AS$2000,$Z2454))</f>
      </c>
      <c r="BK2454">
        <f>IF($Z2454="","",INDEX($AT$2:$AT$2000,$Z2454))</f>
      </c>
      <c r="BL2454">
        <f>IF($Z2454="","",INDEX($AU$2:$AU$2000,$Z2454))</f>
      </c>
      <c r="BM2454">
        <f>IF($Z2454="","",INDEX($AV$2:$AV$2000,$Z2454))</f>
      </c>
      <c r="BN2454">
        <f>IF($Z2454="","",INDEX($AW$2:$AW$2000,$Z2454))</f>
      </c>
      <c r="BO2454">
        <f>IF($Z2454="","",INDEX($AX$2:$AX$2000,$Z2454))</f>
      </c>
      <c r="BP2454">
        <f>IF($Z2454="","",INDEX($AY$2:$AY$2000,$Z2454))</f>
      </c>
      <c r="BQ2454">
        <f>IF($Z2454="","",INDEX($AZ$2:$AZ$2000,$Z2454))</f>
      </c>
      <c r="BR2454">
        <f>IF($Z2454="","",INDEX($BA$2:$BA$2000,$Z2454))</f>
      </c>
      <c r="BS2454">
        <f>IF($Z2454="","",INDEX($BB$2:$BB$2000,$Z2454))</f>
      </c>
      <c r="BT2454">
        <f>IF($Z2454="","",INDEX($BC$2:$BC$2000,$Z2454))</f>
      </c>
      <c r="BY2454" t="str">
        <f>IF($Y2454="","",INDEX($AH$2:$AH$2000,$Y2454)&amp;"")</f>
      </c>
      <c r="BZ2454" t="str">
        <f>IF($Z2454="","",INDEX($AH$2:$AH$2000,$Z2454)&amp;"")</f>
      </c>
      <c r="CA2454">
        <f>IF($Y2454="","",INDEX($BV$2:$BV$2000,$Y2454))</f>
      </c>
      <c r="CB2454">
        <f>IF($Z2454="","",INDEX($BV$2:$BV$2000,$Z2454))</f>
      </c>
    </row>
    <row r="2455">
      <c r="T2455">
        <f>IF($Y2455="","",INDEX($B$2:$B$2000,$Y2455))</f>
      </c>
      <c r="U2455">
        <f>IF($Z2455="","",INDEX($B$2:$B$2000,$Z2455))</f>
      </c>
      <c r="V2455">
        <f>IF(OR($T2455="",$U2455=""),"",$U2455-$T2455)</f>
      </c>
      <c r="W2455" t="str">
        <f>IF(TRIM(INDEX(connections!$A:$A,ROW()))="","",TRIM(INDEX(connections!$A:$A,ROW())))</f>
      </c>
      <c r="X2455" t="str">
        <f>IF($W2455="","",TRIM(INDEX(connections!$B:$B,ROW())))</f>
      </c>
      <c r="Y2455">
        <f>IF($W2455="","",IFERROR(MATCH($W2455,$A$2:$A$2000,0),""))</f>
      </c>
      <c r="Z2455">
        <f>IF($X2455="","",IFERROR(MATCH($X2455,$A$2:$A$2000,0),""))</f>
      </c>
      <c r="AA2455" t="str">
        <f>IF($Y2455="","",INDEX($P$2:$P$2000,$Y2455))</f>
      </c>
      <c r="AB2455" t="str">
        <f>IF($Z2455="","",INDEX($P$2:$P$2000,$Z2455))</f>
      </c>
      <c r="AC2455">
        <f>IF(AND($AA2455="Yes",$AB2455="Yes"),1,"")</f>
      </c>
      <c r="AD2455">
        <f>IF(OR($Y2455="",$Z2455=""),"",IF(INDEX($C$2:$C$2000,$Y2455)=INDEX($C$2:$C$2000,$Z2455),0,1))</f>
      </c>
      <c r="AE2455">
        <f>IF($AC2455&lt;&gt;1,"",IF(AND(INDEX($AG$2:$AG$2000,$Y2455)=1,INDEX($AG$2:$AG$2000,$Z2455)=1),1,""))</f>
      </c>
      <c r="BF2455">
        <f>IF($Z2455="","",INDEX($AO$2:$AO$2000,$Z2455))</f>
      </c>
      <c r="BG2455">
        <f>IF($Z2455="","",INDEX($AP$2:$AP$2000,$Z2455))</f>
      </c>
      <c r="BH2455">
        <f>IF($Z2455="","",INDEX($AQ$2:$AQ$2000,$Z2455))</f>
      </c>
      <c r="BI2455">
        <f>IF($Z2455="","",INDEX($AR$2:$AR$2000,$Z2455))</f>
      </c>
      <c r="BJ2455">
        <f>IF($Z2455="","",INDEX($AS$2:$AS$2000,$Z2455))</f>
      </c>
      <c r="BK2455">
        <f>IF($Z2455="","",INDEX($AT$2:$AT$2000,$Z2455))</f>
      </c>
      <c r="BL2455">
        <f>IF($Z2455="","",INDEX($AU$2:$AU$2000,$Z2455))</f>
      </c>
      <c r="BM2455">
        <f>IF($Z2455="","",INDEX($AV$2:$AV$2000,$Z2455))</f>
      </c>
      <c r="BN2455">
        <f>IF($Z2455="","",INDEX($AW$2:$AW$2000,$Z2455))</f>
      </c>
      <c r="BO2455">
        <f>IF($Z2455="","",INDEX($AX$2:$AX$2000,$Z2455))</f>
      </c>
      <c r="BP2455">
        <f>IF($Z2455="","",INDEX($AY$2:$AY$2000,$Z2455))</f>
      </c>
      <c r="BQ2455">
        <f>IF($Z2455="","",INDEX($AZ$2:$AZ$2000,$Z2455))</f>
      </c>
      <c r="BR2455">
        <f>IF($Z2455="","",INDEX($BA$2:$BA$2000,$Z2455))</f>
      </c>
      <c r="BS2455">
        <f>IF($Z2455="","",INDEX($BB$2:$BB$2000,$Z2455))</f>
      </c>
      <c r="BT2455">
        <f>IF($Z2455="","",INDEX($BC$2:$BC$2000,$Z2455))</f>
      </c>
      <c r="BY2455" t="str">
        <f>IF($Y2455="","",INDEX($AH$2:$AH$2000,$Y2455)&amp;"")</f>
      </c>
      <c r="BZ2455" t="str">
        <f>IF($Z2455="","",INDEX($AH$2:$AH$2000,$Z2455)&amp;"")</f>
      </c>
      <c r="CA2455">
        <f>IF($Y2455="","",INDEX($BV$2:$BV$2000,$Y2455))</f>
      </c>
      <c r="CB2455">
        <f>IF($Z2455="","",INDEX($BV$2:$BV$2000,$Z2455))</f>
      </c>
    </row>
    <row r="2456">
      <c r="T2456">
        <f>IF($Y2456="","",INDEX($B$2:$B$2000,$Y2456))</f>
      </c>
      <c r="U2456">
        <f>IF($Z2456="","",INDEX($B$2:$B$2000,$Z2456))</f>
      </c>
      <c r="V2456">
        <f>IF(OR($T2456="",$U2456=""),"",$U2456-$T2456)</f>
      </c>
      <c r="W2456" t="str">
        <f>IF(TRIM(INDEX(connections!$A:$A,ROW()))="","",TRIM(INDEX(connections!$A:$A,ROW())))</f>
      </c>
      <c r="X2456" t="str">
        <f>IF($W2456="","",TRIM(INDEX(connections!$B:$B,ROW())))</f>
      </c>
      <c r="Y2456">
        <f>IF($W2456="","",IFERROR(MATCH($W2456,$A$2:$A$2000,0),""))</f>
      </c>
      <c r="Z2456">
        <f>IF($X2456="","",IFERROR(MATCH($X2456,$A$2:$A$2000,0),""))</f>
      </c>
      <c r="AA2456" t="str">
        <f>IF($Y2456="","",INDEX($P$2:$P$2000,$Y2456))</f>
      </c>
      <c r="AB2456" t="str">
        <f>IF($Z2456="","",INDEX($P$2:$P$2000,$Z2456))</f>
      </c>
      <c r="AC2456">
        <f>IF(AND($AA2456="Yes",$AB2456="Yes"),1,"")</f>
      </c>
      <c r="AD2456">
        <f>IF(OR($Y2456="",$Z2456=""),"",IF(INDEX($C$2:$C$2000,$Y2456)=INDEX($C$2:$C$2000,$Z2456),0,1))</f>
      </c>
      <c r="AE2456">
        <f>IF($AC2456&lt;&gt;1,"",IF(AND(INDEX($AG$2:$AG$2000,$Y2456)=1,INDEX($AG$2:$AG$2000,$Z2456)=1),1,""))</f>
      </c>
      <c r="BF2456">
        <f>IF($Z2456="","",INDEX($AO$2:$AO$2000,$Z2456))</f>
      </c>
      <c r="BG2456">
        <f>IF($Z2456="","",INDEX($AP$2:$AP$2000,$Z2456))</f>
      </c>
      <c r="BH2456">
        <f>IF($Z2456="","",INDEX($AQ$2:$AQ$2000,$Z2456))</f>
      </c>
      <c r="BI2456">
        <f>IF($Z2456="","",INDEX($AR$2:$AR$2000,$Z2456))</f>
      </c>
      <c r="BJ2456">
        <f>IF($Z2456="","",INDEX($AS$2:$AS$2000,$Z2456))</f>
      </c>
      <c r="BK2456">
        <f>IF($Z2456="","",INDEX($AT$2:$AT$2000,$Z2456))</f>
      </c>
      <c r="BL2456">
        <f>IF($Z2456="","",INDEX($AU$2:$AU$2000,$Z2456))</f>
      </c>
      <c r="BM2456">
        <f>IF($Z2456="","",INDEX($AV$2:$AV$2000,$Z2456))</f>
      </c>
      <c r="BN2456">
        <f>IF($Z2456="","",INDEX($AW$2:$AW$2000,$Z2456))</f>
      </c>
      <c r="BO2456">
        <f>IF($Z2456="","",INDEX($AX$2:$AX$2000,$Z2456))</f>
      </c>
      <c r="BP2456">
        <f>IF($Z2456="","",INDEX($AY$2:$AY$2000,$Z2456))</f>
      </c>
      <c r="BQ2456">
        <f>IF($Z2456="","",INDEX($AZ$2:$AZ$2000,$Z2456))</f>
      </c>
      <c r="BR2456">
        <f>IF($Z2456="","",INDEX($BA$2:$BA$2000,$Z2456))</f>
      </c>
      <c r="BS2456">
        <f>IF($Z2456="","",INDEX($BB$2:$BB$2000,$Z2456))</f>
      </c>
      <c r="BT2456">
        <f>IF($Z2456="","",INDEX($BC$2:$BC$2000,$Z2456))</f>
      </c>
      <c r="BY2456" t="str">
        <f>IF($Y2456="","",INDEX($AH$2:$AH$2000,$Y2456)&amp;"")</f>
      </c>
      <c r="BZ2456" t="str">
        <f>IF($Z2456="","",INDEX($AH$2:$AH$2000,$Z2456)&amp;"")</f>
      </c>
      <c r="CA2456">
        <f>IF($Y2456="","",INDEX($BV$2:$BV$2000,$Y2456))</f>
      </c>
      <c r="CB2456">
        <f>IF($Z2456="","",INDEX($BV$2:$BV$2000,$Z2456))</f>
      </c>
    </row>
    <row r="2457">
      <c r="T2457">
        <f>IF($Y2457="","",INDEX($B$2:$B$2000,$Y2457))</f>
      </c>
      <c r="U2457">
        <f>IF($Z2457="","",INDEX($B$2:$B$2000,$Z2457))</f>
      </c>
      <c r="V2457">
        <f>IF(OR($T2457="",$U2457=""),"",$U2457-$T2457)</f>
      </c>
      <c r="W2457" t="str">
        <f>IF(TRIM(INDEX(connections!$A:$A,ROW()))="","",TRIM(INDEX(connections!$A:$A,ROW())))</f>
      </c>
      <c r="X2457" t="str">
        <f>IF($W2457="","",TRIM(INDEX(connections!$B:$B,ROW())))</f>
      </c>
      <c r="Y2457">
        <f>IF($W2457="","",IFERROR(MATCH($W2457,$A$2:$A$2000,0),""))</f>
      </c>
      <c r="Z2457">
        <f>IF($X2457="","",IFERROR(MATCH($X2457,$A$2:$A$2000,0),""))</f>
      </c>
      <c r="AA2457" t="str">
        <f>IF($Y2457="","",INDEX($P$2:$P$2000,$Y2457))</f>
      </c>
      <c r="AB2457" t="str">
        <f>IF($Z2457="","",INDEX($P$2:$P$2000,$Z2457))</f>
      </c>
      <c r="AC2457">
        <f>IF(AND($AA2457="Yes",$AB2457="Yes"),1,"")</f>
      </c>
      <c r="AD2457">
        <f>IF(OR($Y2457="",$Z2457=""),"",IF(INDEX($C$2:$C$2000,$Y2457)=INDEX($C$2:$C$2000,$Z2457),0,1))</f>
      </c>
      <c r="AE2457">
        <f>IF($AC2457&lt;&gt;1,"",IF(AND(INDEX($AG$2:$AG$2000,$Y2457)=1,INDEX($AG$2:$AG$2000,$Z2457)=1),1,""))</f>
      </c>
      <c r="BF2457">
        <f>IF($Z2457="","",INDEX($AO$2:$AO$2000,$Z2457))</f>
      </c>
      <c r="BG2457">
        <f>IF($Z2457="","",INDEX($AP$2:$AP$2000,$Z2457))</f>
      </c>
      <c r="BH2457">
        <f>IF($Z2457="","",INDEX($AQ$2:$AQ$2000,$Z2457))</f>
      </c>
      <c r="BI2457">
        <f>IF($Z2457="","",INDEX($AR$2:$AR$2000,$Z2457))</f>
      </c>
      <c r="BJ2457">
        <f>IF($Z2457="","",INDEX($AS$2:$AS$2000,$Z2457))</f>
      </c>
      <c r="BK2457">
        <f>IF($Z2457="","",INDEX($AT$2:$AT$2000,$Z2457))</f>
      </c>
      <c r="BL2457">
        <f>IF($Z2457="","",INDEX($AU$2:$AU$2000,$Z2457))</f>
      </c>
      <c r="BM2457">
        <f>IF($Z2457="","",INDEX($AV$2:$AV$2000,$Z2457))</f>
      </c>
      <c r="BN2457">
        <f>IF($Z2457="","",INDEX($AW$2:$AW$2000,$Z2457))</f>
      </c>
      <c r="BO2457">
        <f>IF($Z2457="","",INDEX($AX$2:$AX$2000,$Z2457))</f>
      </c>
      <c r="BP2457">
        <f>IF($Z2457="","",INDEX($AY$2:$AY$2000,$Z2457))</f>
      </c>
      <c r="BQ2457">
        <f>IF($Z2457="","",INDEX($AZ$2:$AZ$2000,$Z2457))</f>
      </c>
      <c r="BR2457">
        <f>IF($Z2457="","",INDEX($BA$2:$BA$2000,$Z2457))</f>
      </c>
      <c r="BS2457">
        <f>IF($Z2457="","",INDEX($BB$2:$BB$2000,$Z2457))</f>
      </c>
      <c r="BT2457">
        <f>IF($Z2457="","",INDEX($BC$2:$BC$2000,$Z2457))</f>
      </c>
      <c r="BY2457" t="str">
        <f>IF($Y2457="","",INDEX($AH$2:$AH$2000,$Y2457)&amp;"")</f>
      </c>
      <c r="BZ2457" t="str">
        <f>IF($Z2457="","",INDEX($AH$2:$AH$2000,$Z2457)&amp;"")</f>
      </c>
      <c r="CA2457">
        <f>IF($Y2457="","",INDEX($BV$2:$BV$2000,$Y2457))</f>
      </c>
      <c r="CB2457">
        <f>IF($Z2457="","",INDEX($BV$2:$BV$2000,$Z2457))</f>
      </c>
    </row>
    <row r="2458">
      <c r="T2458">
        <f>IF($Y2458="","",INDEX($B$2:$B$2000,$Y2458))</f>
      </c>
      <c r="U2458">
        <f>IF($Z2458="","",INDEX($B$2:$B$2000,$Z2458))</f>
      </c>
      <c r="V2458">
        <f>IF(OR($T2458="",$U2458=""),"",$U2458-$T2458)</f>
      </c>
      <c r="W2458" t="str">
        <f>IF(TRIM(INDEX(connections!$A:$A,ROW()))="","",TRIM(INDEX(connections!$A:$A,ROW())))</f>
      </c>
      <c r="X2458" t="str">
        <f>IF($W2458="","",TRIM(INDEX(connections!$B:$B,ROW())))</f>
      </c>
      <c r="Y2458">
        <f>IF($W2458="","",IFERROR(MATCH($W2458,$A$2:$A$2000,0),""))</f>
      </c>
      <c r="Z2458">
        <f>IF($X2458="","",IFERROR(MATCH($X2458,$A$2:$A$2000,0),""))</f>
      </c>
      <c r="AA2458" t="str">
        <f>IF($Y2458="","",INDEX($P$2:$P$2000,$Y2458))</f>
      </c>
      <c r="AB2458" t="str">
        <f>IF($Z2458="","",INDEX($P$2:$P$2000,$Z2458))</f>
      </c>
      <c r="AC2458">
        <f>IF(AND($AA2458="Yes",$AB2458="Yes"),1,"")</f>
      </c>
      <c r="AD2458">
        <f>IF(OR($Y2458="",$Z2458=""),"",IF(INDEX($C$2:$C$2000,$Y2458)=INDEX($C$2:$C$2000,$Z2458),0,1))</f>
      </c>
      <c r="AE2458">
        <f>IF($AC2458&lt;&gt;1,"",IF(AND(INDEX($AG$2:$AG$2000,$Y2458)=1,INDEX($AG$2:$AG$2000,$Z2458)=1),1,""))</f>
      </c>
      <c r="BF2458">
        <f>IF($Z2458="","",INDEX($AO$2:$AO$2000,$Z2458))</f>
      </c>
      <c r="BG2458">
        <f>IF($Z2458="","",INDEX($AP$2:$AP$2000,$Z2458))</f>
      </c>
      <c r="BH2458">
        <f>IF($Z2458="","",INDEX($AQ$2:$AQ$2000,$Z2458))</f>
      </c>
      <c r="BI2458">
        <f>IF($Z2458="","",INDEX($AR$2:$AR$2000,$Z2458))</f>
      </c>
      <c r="BJ2458">
        <f>IF($Z2458="","",INDEX($AS$2:$AS$2000,$Z2458))</f>
      </c>
      <c r="BK2458">
        <f>IF($Z2458="","",INDEX($AT$2:$AT$2000,$Z2458))</f>
      </c>
      <c r="BL2458">
        <f>IF($Z2458="","",INDEX($AU$2:$AU$2000,$Z2458))</f>
      </c>
      <c r="BM2458">
        <f>IF($Z2458="","",INDEX($AV$2:$AV$2000,$Z2458))</f>
      </c>
      <c r="BN2458">
        <f>IF($Z2458="","",INDEX($AW$2:$AW$2000,$Z2458))</f>
      </c>
      <c r="BO2458">
        <f>IF($Z2458="","",INDEX($AX$2:$AX$2000,$Z2458))</f>
      </c>
      <c r="BP2458">
        <f>IF($Z2458="","",INDEX($AY$2:$AY$2000,$Z2458))</f>
      </c>
      <c r="BQ2458">
        <f>IF($Z2458="","",INDEX($AZ$2:$AZ$2000,$Z2458))</f>
      </c>
      <c r="BR2458">
        <f>IF($Z2458="","",INDEX($BA$2:$BA$2000,$Z2458))</f>
      </c>
      <c r="BS2458">
        <f>IF($Z2458="","",INDEX($BB$2:$BB$2000,$Z2458))</f>
      </c>
      <c r="BT2458">
        <f>IF($Z2458="","",INDEX($BC$2:$BC$2000,$Z2458))</f>
      </c>
      <c r="BY2458" t="str">
        <f>IF($Y2458="","",INDEX($AH$2:$AH$2000,$Y2458)&amp;"")</f>
      </c>
      <c r="BZ2458" t="str">
        <f>IF($Z2458="","",INDEX($AH$2:$AH$2000,$Z2458)&amp;"")</f>
      </c>
      <c r="CA2458">
        <f>IF($Y2458="","",INDEX($BV$2:$BV$2000,$Y2458))</f>
      </c>
      <c r="CB2458">
        <f>IF($Z2458="","",INDEX($BV$2:$BV$2000,$Z2458))</f>
      </c>
    </row>
    <row r="2459">
      <c r="T2459">
        <f>IF($Y2459="","",INDEX($B$2:$B$2000,$Y2459))</f>
      </c>
      <c r="U2459">
        <f>IF($Z2459="","",INDEX($B$2:$B$2000,$Z2459))</f>
      </c>
      <c r="V2459">
        <f>IF(OR($T2459="",$U2459=""),"",$U2459-$T2459)</f>
      </c>
      <c r="W2459" t="str">
        <f>IF(TRIM(INDEX(connections!$A:$A,ROW()))="","",TRIM(INDEX(connections!$A:$A,ROW())))</f>
      </c>
      <c r="X2459" t="str">
        <f>IF($W2459="","",TRIM(INDEX(connections!$B:$B,ROW())))</f>
      </c>
      <c r="Y2459">
        <f>IF($W2459="","",IFERROR(MATCH($W2459,$A$2:$A$2000,0),""))</f>
      </c>
      <c r="Z2459">
        <f>IF($X2459="","",IFERROR(MATCH($X2459,$A$2:$A$2000,0),""))</f>
      </c>
      <c r="AA2459" t="str">
        <f>IF($Y2459="","",INDEX($P$2:$P$2000,$Y2459))</f>
      </c>
      <c r="AB2459" t="str">
        <f>IF($Z2459="","",INDEX($P$2:$P$2000,$Z2459))</f>
      </c>
      <c r="AC2459">
        <f>IF(AND($AA2459="Yes",$AB2459="Yes"),1,"")</f>
      </c>
      <c r="AD2459">
        <f>IF(OR($Y2459="",$Z2459=""),"",IF(INDEX($C$2:$C$2000,$Y2459)=INDEX($C$2:$C$2000,$Z2459),0,1))</f>
      </c>
      <c r="AE2459">
        <f>IF($AC2459&lt;&gt;1,"",IF(AND(INDEX($AG$2:$AG$2000,$Y2459)=1,INDEX($AG$2:$AG$2000,$Z2459)=1),1,""))</f>
      </c>
      <c r="BF2459">
        <f>IF($Z2459="","",INDEX($AO$2:$AO$2000,$Z2459))</f>
      </c>
      <c r="BG2459">
        <f>IF($Z2459="","",INDEX($AP$2:$AP$2000,$Z2459))</f>
      </c>
      <c r="BH2459">
        <f>IF($Z2459="","",INDEX($AQ$2:$AQ$2000,$Z2459))</f>
      </c>
      <c r="BI2459">
        <f>IF($Z2459="","",INDEX($AR$2:$AR$2000,$Z2459))</f>
      </c>
      <c r="BJ2459">
        <f>IF($Z2459="","",INDEX($AS$2:$AS$2000,$Z2459))</f>
      </c>
      <c r="BK2459">
        <f>IF($Z2459="","",INDEX($AT$2:$AT$2000,$Z2459))</f>
      </c>
      <c r="BL2459">
        <f>IF($Z2459="","",INDEX($AU$2:$AU$2000,$Z2459))</f>
      </c>
      <c r="BM2459">
        <f>IF($Z2459="","",INDEX($AV$2:$AV$2000,$Z2459))</f>
      </c>
      <c r="BN2459">
        <f>IF($Z2459="","",INDEX($AW$2:$AW$2000,$Z2459))</f>
      </c>
      <c r="BO2459">
        <f>IF($Z2459="","",INDEX($AX$2:$AX$2000,$Z2459))</f>
      </c>
      <c r="BP2459">
        <f>IF($Z2459="","",INDEX($AY$2:$AY$2000,$Z2459))</f>
      </c>
      <c r="BQ2459">
        <f>IF($Z2459="","",INDEX($AZ$2:$AZ$2000,$Z2459))</f>
      </c>
      <c r="BR2459">
        <f>IF($Z2459="","",INDEX($BA$2:$BA$2000,$Z2459))</f>
      </c>
      <c r="BS2459">
        <f>IF($Z2459="","",INDEX($BB$2:$BB$2000,$Z2459))</f>
      </c>
      <c r="BT2459">
        <f>IF($Z2459="","",INDEX($BC$2:$BC$2000,$Z2459))</f>
      </c>
      <c r="BY2459" t="str">
        <f>IF($Y2459="","",INDEX($AH$2:$AH$2000,$Y2459)&amp;"")</f>
      </c>
      <c r="BZ2459" t="str">
        <f>IF($Z2459="","",INDEX($AH$2:$AH$2000,$Z2459)&amp;"")</f>
      </c>
      <c r="CA2459">
        <f>IF($Y2459="","",INDEX($BV$2:$BV$2000,$Y2459))</f>
      </c>
      <c r="CB2459">
        <f>IF($Z2459="","",INDEX($BV$2:$BV$2000,$Z2459))</f>
      </c>
    </row>
    <row r="2460">
      <c r="T2460">
        <f>IF($Y2460="","",INDEX($B$2:$B$2000,$Y2460))</f>
      </c>
      <c r="U2460">
        <f>IF($Z2460="","",INDEX($B$2:$B$2000,$Z2460))</f>
      </c>
      <c r="V2460">
        <f>IF(OR($T2460="",$U2460=""),"",$U2460-$T2460)</f>
      </c>
      <c r="W2460" t="str">
        <f>IF(TRIM(INDEX(connections!$A:$A,ROW()))="","",TRIM(INDEX(connections!$A:$A,ROW())))</f>
      </c>
      <c r="X2460" t="str">
        <f>IF($W2460="","",TRIM(INDEX(connections!$B:$B,ROW())))</f>
      </c>
      <c r="Y2460">
        <f>IF($W2460="","",IFERROR(MATCH($W2460,$A$2:$A$2000,0),""))</f>
      </c>
      <c r="Z2460">
        <f>IF($X2460="","",IFERROR(MATCH($X2460,$A$2:$A$2000,0),""))</f>
      </c>
      <c r="AA2460" t="str">
        <f>IF($Y2460="","",INDEX($P$2:$P$2000,$Y2460))</f>
      </c>
      <c r="AB2460" t="str">
        <f>IF($Z2460="","",INDEX($P$2:$P$2000,$Z2460))</f>
      </c>
      <c r="AC2460">
        <f>IF(AND($AA2460="Yes",$AB2460="Yes"),1,"")</f>
      </c>
      <c r="AD2460">
        <f>IF(OR($Y2460="",$Z2460=""),"",IF(INDEX($C$2:$C$2000,$Y2460)=INDEX($C$2:$C$2000,$Z2460),0,1))</f>
      </c>
      <c r="AE2460">
        <f>IF($AC2460&lt;&gt;1,"",IF(AND(INDEX($AG$2:$AG$2000,$Y2460)=1,INDEX($AG$2:$AG$2000,$Z2460)=1),1,""))</f>
      </c>
      <c r="BF2460">
        <f>IF($Z2460="","",INDEX($AO$2:$AO$2000,$Z2460))</f>
      </c>
      <c r="BG2460">
        <f>IF($Z2460="","",INDEX($AP$2:$AP$2000,$Z2460))</f>
      </c>
      <c r="BH2460">
        <f>IF($Z2460="","",INDEX($AQ$2:$AQ$2000,$Z2460))</f>
      </c>
      <c r="BI2460">
        <f>IF($Z2460="","",INDEX($AR$2:$AR$2000,$Z2460))</f>
      </c>
      <c r="BJ2460">
        <f>IF($Z2460="","",INDEX($AS$2:$AS$2000,$Z2460))</f>
      </c>
      <c r="BK2460">
        <f>IF($Z2460="","",INDEX($AT$2:$AT$2000,$Z2460))</f>
      </c>
      <c r="BL2460">
        <f>IF($Z2460="","",INDEX($AU$2:$AU$2000,$Z2460))</f>
      </c>
      <c r="BM2460">
        <f>IF($Z2460="","",INDEX($AV$2:$AV$2000,$Z2460))</f>
      </c>
      <c r="BN2460">
        <f>IF($Z2460="","",INDEX($AW$2:$AW$2000,$Z2460))</f>
      </c>
      <c r="BO2460">
        <f>IF($Z2460="","",INDEX($AX$2:$AX$2000,$Z2460))</f>
      </c>
      <c r="BP2460">
        <f>IF($Z2460="","",INDEX($AY$2:$AY$2000,$Z2460))</f>
      </c>
      <c r="BQ2460">
        <f>IF($Z2460="","",INDEX($AZ$2:$AZ$2000,$Z2460))</f>
      </c>
      <c r="BR2460">
        <f>IF($Z2460="","",INDEX($BA$2:$BA$2000,$Z2460))</f>
      </c>
      <c r="BS2460">
        <f>IF($Z2460="","",INDEX($BB$2:$BB$2000,$Z2460))</f>
      </c>
      <c r="BT2460">
        <f>IF($Z2460="","",INDEX($BC$2:$BC$2000,$Z2460))</f>
      </c>
      <c r="BY2460" t="str">
        <f>IF($Y2460="","",INDEX($AH$2:$AH$2000,$Y2460)&amp;"")</f>
      </c>
      <c r="BZ2460" t="str">
        <f>IF($Z2460="","",INDEX($AH$2:$AH$2000,$Z2460)&amp;"")</f>
      </c>
      <c r="CA2460">
        <f>IF($Y2460="","",INDEX($BV$2:$BV$2000,$Y2460))</f>
      </c>
      <c r="CB2460">
        <f>IF($Z2460="","",INDEX($BV$2:$BV$2000,$Z2460))</f>
      </c>
    </row>
    <row r="2461">
      <c r="T2461">
        <f>IF($Y2461="","",INDEX($B$2:$B$2000,$Y2461))</f>
      </c>
      <c r="U2461">
        <f>IF($Z2461="","",INDEX($B$2:$B$2000,$Z2461))</f>
      </c>
      <c r="V2461">
        <f>IF(OR($T2461="",$U2461=""),"",$U2461-$T2461)</f>
      </c>
      <c r="W2461" t="str">
        <f>IF(TRIM(INDEX(connections!$A:$A,ROW()))="","",TRIM(INDEX(connections!$A:$A,ROW())))</f>
      </c>
      <c r="X2461" t="str">
        <f>IF($W2461="","",TRIM(INDEX(connections!$B:$B,ROW())))</f>
      </c>
      <c r="Y2461">
        <f>IF($W2461="","",IFERROR(MATCH($W2461,$A$2:$A$2000,0),""))</f>
      </c>
      <c r="Z2461">
        <f>IF($X2461="","",IFERROR(MATCH($X2461,$A$2:$A$2000,0),""))</f>
      </c>
      <c r="AA2461" t="str">
        <f>IF($Y2461="","",INDEX($P$2:$P$2000,$Y2461))</f>
      </c>
      <c r="AB2461" t="str">
        <f>IF($Z2461="","",INDEX($P$2:$P$2000,$Z2461))</f>
      </c>
      <c r="AC2461">
        <f>IF(AND($AA2461="Yes",$AB2461="Yes"),1,"")</f>
      </c>
      <c r="AD2461">
        <f>IF(OR($Y2461="",$Z2461=""),"",IF(INDEX($C$2:$C$2000,$Y2461)=INDEX($C$2:$C$2000,$Z2461),0,1))</f>
      </c>
      <c r="AE2461">
        <f>IF($AC2461&lt;&gt;1,"",IF(AND(INDEX($AG$2:$AG$2000,$Y2461)=1,INDEX($AG$2:$AG$2000,$Z2461)=1),1,""))</f>
      </c>
      <c r="BF2461">
        <f>IF($Z2461="","",INDEX($AO$2:$AO$2000,$Z2461))</f>
      </c>
      <c r="BG2461">
        <f>IF($Z2461="","",INDEX($AP$2:$AP$2000,$Z2461))</f>
      </c>
      <c r="BH2461">
        <f>IF($Z2461="","",INDEX($AQ$2:$AQ$2000,$Z2461))</f>
      </c>
      <c r="BI2461">
        <f>IF($Z2461="","",INDEX($AR$2:$AR$2000,$Z2461))</f>
      </c>
      <c r="BJ2461">
        <f>IF($Z2461="","",INDEX($AS$2:$AS$2000,$Z2461))</f>
      </c>
      <c r="BK2461">
        <f>IF($Z2461="","",INDEX($AT$2:$AT$2000,$Z2461))</f>
      </c>
      <c r="BL2461">
        <f>IF($Z2461="","",INDEX($AU$2:$AU$2000,$Z2461))</f>
      </c>
      <c r="BM2461">
        <f>IF($Z2461="","",INDEX($AV$2:$AV$2000,$Z2461))</f>
      </c>
      <c r="BN2461">
        <f>IF($Z2461="","",INDEX($AW$2:$AW$2000,$Z2461))</f>
      </c>
      <c r="BO2461">
        <f>IF($Z2461="","",INDEX($AX$2:$AX$2000,$Z2461))</f>
      </c>
      <c r="BP2461">
        <f>IF($Z2461="","",INDEX($AY$2:$AY$2000,$Z2461))</f>
      </c>
      <c r="BQ2461">
        <f>IF($Z2461="","",INDEX($AZ$2:$AZ$2000,$Z2461))</f>
      </c>
      <c r="BR2461">
        <f>IF($Z2461="","",INDEX($BA$2:$BA$2000,$Z2461))</f>
      </c>
      <c r="BS2461">
        <f>IF($Z2461="","",INDEX($BB$2:$BB$2000,$Z2461))</f>
      </c>
      <c r="BT2461">
        <f>IF($Z2461="","",INDEX($BC$2:$BC$2000,$Z2461))</f>
      </c>
      <c r="BY2461" t="str">
        <f>IF($Y2461="","",INDEX($AH$2:$AH$2000,$Y2461)&amp;"")</f>
      </c>
      <c r="BZ2461" t="str">
        <f>IF($Z2461="","",INDEX($AH$2:$AH$2000,$Z2461)&amp;"")</f>
      </c>
      <c r="CA2461">
        <f>IF($Y2461="","",INDEX($BV$2:$BV$2000,$Y2461))</f>
      </c>
      <c r="CB2461">
        <f>IF($Z2461="","",INDEX($BV$2:$BV$2000,$Z2461))</f>
      </c>
    </row>
    <row r="2462">
      <c r="T2462">
        <f>IF($Y2462="","",INDEX($B$2:$B$2000,$Y2462))</f>
      </c>
      <c r="U2462">
        <f>IF($Z2462="","",INDEX($B$2:$B$2000,$Z2462))</f>
      </c>
      <c r="V2462">
        <f>IF(OR($T2462="",$U2462=""),"",$U2462-$T2462)</f>
      </c>
      <c r="W2462" t="str">
        <f>IF(TRIM(INDEX(connections!$A:$A,ROW()))="","",TRIM(INDEX(connections!$A:$A,ROW())))</f>
      </c>
      <c r="X2462" t="str">
        <f>IF($W2462="","",TRIM(INDEX(connections!$B:$B,ROW())))</f>
      </c>
      <c r="Y2462">
        <f>IF($W2462="","",IFERROR(MATCH($W2462,$A$2:$A$2000,0),""))</f>
      </c>
      <c r="Z2462">
        <f>IF($X2462="","",IFERROR(MATCH($X2462,$A$2:$A$2000,0),""))</f>
      </c>
      <c r="AA2462" t="str">
        <f>IF($Y2462="","",INDEX($P$2:$P$2000,$Y2462))</f>
      </c>
      <c r="AB2462" t="str">
        <f>IF($Z2462="","",INDEX($P$2:$P$2000,$Z2462))</f>
      </c>
      <c r="AC2462">
        <f>IF(AND($AA2462="Yes",$AB2462="Yes"),1,"")</f>
      </c>
      <c r="AD2462">
        <f>IF(OR($Y2462="",$Z2462=""),"",IF(INDEX($C$2:$C$2000,$Y2462)=INDEX($C$2:$C$2000,$Z2462),0,1))</f>
      </c>
      <c r="AE2462">
        <f>IF($AC2462&lt;&gt;1,"",IF(AND(INDEX($AG$2:$AG$2000,$Y2462)=1,INDEX($AG$2:$AG$2000,$Z2462)=1),1,""))</f>
      </c>
      <c r="BF2462">
        <f>IF($Z2462="","",INDEX($AO$2:$AO$2000,$Z2462))</f>
      </c>
      <c r="BG2462">
        <f>IF($Z2462="","",INDEX($AP$2:$AP$2000,$Z2462))</f>
      </c>
      <c r="BH2462">
        <f>IF($Z2462="","",INDEX($AQ$2:$AQ$2000,$Z2462))</f>
      </c>
      <c r="BI2462">
        <f>IF($Z2462="","",INDEX($AR$2:$AR$2000,$Z2462))</f>
      </c>
      <c r="BJ2462">
        <f>IF($Z2462="","",INDEX($AS$2:$AS$2000,$Z2462))</f>
      </c>
      <c r="BK2462">
        <f>IF($Z2462="","",INDEX($AT$2:$AT$2000,$Z2462))</f>
      </c>
      <c r="BL2462">
        <f>IF($Z2462="","",INDEX($AU$2:$AU$2000,$Z2462))</f>
      </c>
      <c r="BM2462">
        <f>IF($Z2462="","",INDEX($AV$2:$AV$2000,$Z2462))</f>
      </c>
      <c r="BN2462">
        <f>IF($Z2462="","",INDEX($AW$2:$AW$2000,$Z2462))</f>
      </c>
      <c r="BO2462">
        <f>IF($Z2462="","",INDEX($AX$2:$AX$2000,$Z2462))</f>
      </c>
      <c r="BP2462">
        <f>IF($Z2462="","",INDEX($AY$2:$AY$2000,$Z2462))</f>
      </c>
      <c r="BQ2462">
        <f>IF($Z2462="","",INDEX($AZ$2:$AZ$2000,$Z2462))</f>
      </c>
      <c r="BR2462">
        <f>IF($Z2462="","",INDEX($BA$2:$BA$2000,$Z2462))</f>
      </c>
      <c r="BS2462">
        <f>IF($Z2462="","",INDEX($BB$2:$BB$2000,$Z2462))</f>
      </c>
      <c r="BT2462">
        <f>IF($Z2462="","",INDEX($BC$2:$BC$2000,$Z2462))</f>
      </c>
      <c r="BY2462" t="str">
        <f>IF($Y2462="","",INDEX($AH$2:$AH$2000,$Y2462)&amp;"")</f>
      </c>
      <c r="BZ2462" t="str">
        <f>IF($Z2462="","",INDEX($AH$2:$AH$2000,$Z2462)&amp;"")</f>
      </c>
      <c r="CA2462">
        <f>IF($Y2462="","",INDEX($BV$2:$BV$2000,$Y2462))</f>
      </c>
      <c r="CB2462">
        <f>IF($Z2462="","",INDEX($BV$2:$BV$2000,$Z2462))</f>
      </c>
    </row>
    <row r="2463">
      <c r="T2463">
        <f>IF($Y2463="","",INDEX($B$2:$B$2000,$Y2463))</f>
      </c>
      <c r="U2463">
        <f>IF($Z2463="","",INDEX($B$2:$B$2000,$Z2463))</f>
      </c>
      <c r="V2463">
        <f>IF(OR($T2463="",$U2463=""),"",$U2463-$T2463)</f>
      </c>
      <c r="W2463" t="str">
        <f>IF(TRIM(INDEX(connections!$A:$A,ROW()))="","",TRIM(INDEX(connections!$A:$A,ROW())))</f>
      </c>
      <c r="X2463" t="str">
        <f>IF($W2463="","",TRIM(INDEX(connections!$B:$B,ROW())))</f>
      </c>
      <c r="Y2463">
        <f>IF($W2463="","",IFERROR(MATCH($W2463,$A$2:$A$2000,0),""))</f>
      </c>
      <c r="Z2463">
        <f>IF($X2463="","",IFERROR(MATCH($X2463,$A$2:$A$2000,0),""))</f>
      </c>
      <c r="AA2463" t="str">
        <f>IF($Y2463="","",INDEX($P$2:$P$2000,$Y2463))</f>
      </c>
      <c r="AB2463" t="str">
        <f>IF($Z2463="","",INDEX($P$2:$P$2000,$Z2463))</f>
      </c>
      <c r="AC2463">
        <f>IF(AND($AA2463="Yes",$AB2463="Yes"),1,"")</f>
      </c>
      <c r="AD2463">
        <f>IF(OR($Y2463="",$Z2463=""),"",IF(INDEX($C$2:$C$2000,$Y2463)=INDEX($C$2:$C$2000,$Z2463),0,1))</f>
      </c>
      <c r="AE2463">
        <f>IF($AC2463&lt;&gt;1,"",IF(AND(INDEX($AG$2:$AG$2000,$Y2463)=1,INDEX($AG$2:$AG$2000,$Z2463)=1),1,""))</f>
      </c>
      <c r="BF2463">
        <f>IF($Z2463="","",INDEX($AO$2:$AO$2000,$Z2463))</f>
      </c>
      <c r="BG2463">
        <f>IF($Z2463="","",INDEX($AP$2:$AP$2000,$Z2463))</f>
      </c>
      <c r="BH2463">
        <f>IF($Z2463="","",INDEX($AQ$2:$AQ$2000,$Z2463))</f>
      </c>
      <c r="BI2463">
        <f>IF($Z2463="","",INDEX($AR$2:$AR$2000,$Z2463))</f>
      </c>
      <c r="BJ2463">
        <f>IF($Z2463="","",INDEX($AS$2:$AS$2000,$Z2463))</f>
      </c>
      <c r="BK2463">
        <f>IF($Z2463="","",INDEX($AT$2:$AT$2000,$Z2463))</f>
      </c>
      <c r="BL2463">
        <f>IF($Z2463="","",INDEX($AU$2:$AU$2000,$Z2463))</f>
      </c>
      <c r="BM2463">
        <f>IF($Z2463="","",INDEX($AV$2:$AV$2000,$Z2463))</f>
      </c>
      <c r="BN2463">
        <f>IF($Z2463="","",INDEX($AW$2:$AW$2000,$Z2463))</f>
      </c>
      <c r="BO2463">
        <f>IF($Z2463="","",INDEX($AX$2:$AX$2000,$Z2463))</f>
      </c>
      <c r="BP2463">
        <f>IF($Z2463="","",INDEX($AY$2:$AY$2000,$Z2463))</f>
      </c>
      <c r="BQ2463">
        <f>IF($Z2463="","",INDEX($AZ$2:$AZ$2000,$Z2463))</f>
      </c>
      <c r="BR2463">
        <f>IF($Z2463="","",INDEX($BA$2:$BA$2000,$Z2463))</f>
      </c>
      <c r="BS2463">
        <f>IF($Z2463="","",INDEX($BB$2:$BB$2000,$Z2463))</f>
      </c>
      <c r="BT2463">
        <f>IF($Z2463="","",INDEX($BC$2:$BC$2000,$Z2463))</f>
      </c>
      <c r="BY2463" t="str">
        <f>IF($Y2463="","",INDEX($AH$2:$AH$2000,$Y2463)&amp;"")</f>
      </c>
      <c r="BZ2463" t="str">
        <f>IF($Z2463="","",INDEX($AH$2:$AH$2000,$Z2463)&amp;"")</f>
      </c>
      <c r="CA2463">
        <f>IF($Y2463="","",INDEX($BV$2:$BV$2000,$Y2463))</f>
      </c>
      <c r="CB2463">
        <f>IF($Z2463="","",INDEX($BV$2:$BV$2000,$Z2463))</f>
      </c>
    </row>
    <row r="2464">
      <c r="T2464">
        <f>IF($Y2464="","",INDEX($B$2:$B$2000,$Y2464))</f>
      </c>
      <c r="U2464">
        <f>IF($Z2464="","",INDEX($B$2:$B$2000,$Z2464))</f>
      </c>
      <c r="V2464">
        <f>IF(OR($T2464="",$U2464=""),"",$U2464-$T2464)</f>
      </c>
      <c r="W2464" t="str">
        <f>IF(TRIM(INDEX(connections!$A:$A,ROW()))="","",TRIM(INDEX(connections!$A:$A,ROW())))</f>
      </c>
      <c r="X2464" t="str">
        <f>IF($W2464="","",TRIM(INDEX(connections!$B:$B,ROW())))</f>
      </c>
      <c r="Y2464">
        <f>IF($W2464="","",IFERROR(MATCH($W2464,$A$2:$A$2000,0),""))</f>
      </c>
      <c r="Z2464">
        <f>IF($X2464="","",IFERROR(MATCH($X2464,$A$2:$A$2000,0),""))</f>
      </c>
      <c r="AA2464" t="str">
        <f>IF($Y2464="","",INDEX($P$2:$P$2000,$Y2464))</f>
      </c>
      <c r="AB2464" t="str">
        <f>IF($Z2464="","",INDEX($P$2:$P$2000,$Z2464))</f>
      </c>
      <c r="AC2464">
        <f>IF(AND($AA2464="Yes",$AB2464="Yes"),1,"")</f>
      </c>
      <c r="AD2464">
        <f>IF(OR($Y2464="",$Z2464=""),"",IF(INDEX($C$2:$C$2000,$Y2464)=INDEX($C$2:$C$2000,$Z2464),0,1))</f>
      </c>
      <c r="AE2464">
        <f>IF($AC2464&lt;&gt;1,"",IF(AND(INDEX($AG$2:$AG$2000,$Y2464)=1,INDEX($AG$2:$AG$2000,$Z2464)=1),1,""))</f>
      </c>
      <c r="BF2464">
        <f>IF($Z2464="","",INDEX($AO$2:$AO$2000,$Z2464))</f>
      </c>
      <c r="BG2464">
        <f>IF($Z2464="","",INDEX($AP$2:$AP$2000,$Z2464))</f>
      </c>
      <c r="BH2464">
        <f>IF($Z2464="","",INDEX($AQ$2:$AQ$2000,$Z2464))</f>
      </c>
      <c r="BI2464">
        <f>IF($Z2464="","",INDEX($AR$2:$AR$2000,$Z2464))</f>
      </c>
      <c r="BJ2464">
        <f>IF($Z2464="","",INDEX($AS$2:$AS$2000,$Z2464))</f>
      </c>
      <c r="BK2464">
        <f>IF($Z2464="","",INDEX($AT$2:$AT$2000,$Z2464))</f>
      </c>
      <c r="BL2464">
        <f>IF($Z2464="","",INDEX($AU$2:$AU$2000,$Z2464))</f>
      </c>
      <c r="BM2464">
        <f>IF($Z2464="","",INDEX($AV$2:$AV$2000,$Z2464))</f>
      </c>
      <c r="BN2464">
        <f>IF($Z2464="","",INDEX($AW$2:$AW$2000,$Z2464))</f>
      </c>
      <c r="BO2464">
        <f>IF($Z2464="","",INDEX($AX$2:$AX$2000,$Z2464))</f>
      </c>
      <c r="BP2464">
        <f>IF($Z2464="","",INDEX($AY$2:$AY$2000,$Z2464))</f>
      </c>
      <c r="BQ2464">
        <f>IF($Z2464="","",INDEX($AZ$2:$AZ$2000,$Z2464))</f>
      </c>
      <c r="BR2464">
        <f>IF($Z2464="","",INDEX($BA$2:$BA$2000,$Z2464))</f>
      </c>
      <c r="BS2464">
        <f>IF($Z2464="","",INDEX($BB$2:$BB$2000,$Z2464))</f>
      </c>
      <c r="BT2464">
        <f>IF($Z2464="","",INDEX($BC$2:$BC$2000,$Z2464))</f>
      </c>
      <c r="BY2464" t="str">
        <f>IF($Y2464="","",INDEX($AH$2:$AH$2000,$Y2464)&amp;"")</f>
      </c>
      <c r="BZ2464" t="str">
        <f>IF($Z2464="","",INDEX($AH$2:$AH$2000,$Z2464)&amp;"")</f>
      </c>
      <c r="CA2464">
        <f>IF($Y2464="","",INDEX($BV$2:$BV$2000,$Y2464))</f>
      </c>
      <c r="CB2464">
        <f>IF($Z2464="","",INDEX($BV$2:$BV$2000,$Z2464))</f>
      </c>
    </row>
    <row r="2465">
      <c r="T2465">
        <f>IF($Y2465="","",INDEX($B$2:$B$2000,$Y2465))</f>
      </c>
      <c r="U2465">
        <f>IF($Z2465="","",INDEX($B$2:$B$2000,$Z2465))</f>
      </c>
      <c r="V2465">
        <f>IF(OR($T2465="",$U2465=""),"",$U2465-$T2465)</f>
      </c>
      <c r="W2465" t="str">
        <f>IF(TRIM(INDEX(connections!$A:$A,ROW()))="","",TRIM(INDEX(connections!$A:$A,ROW())))</f>
      </c>
      <c r="X2465" t="str">
        <f>IF($W2465="","",TRIM(INDEX(connections!$B:$B,ROW())))</f>
      </c>
      <c r="Y2465">
        <f>IF($W2465="","",IFERROR(MATCH($W2465,$A$2:$A$2000,0),""))</f>
      </c>
      <c r="Z2465">
        <f>IF($X2465="","",IFERROR(MATCH($X2465,$A$2:$A$2000,0),""))</f>
      </c>
      <c r="AA2465" t="str">
        <f>IF($Y2465="","",INDEX($P$2:$P$2000,$Y2465))</f>
      </c>
      <c r="AB2465" t="str">
        <f>IF($Z2465="","",INDEX($P$2:$P$2000,$Z2465))</f>
      </c>
      <c r="AC2465">
        <f>IF(AND($AA2465="Yes",$AB2465="Yes"),1,"")</f>
      </c>
      <c r="AD2465">
        <f>IF(OR($Y2465="",$Z2465=""),"",IF(INDEX($C$2:$C$2000,$Y2465)=INDEX($C$2:$C$2000,$Z2465),0,1))</f>
      </c>
      <c r="AE2465">
        <f>IF($AC2465&lt;&gt;1,"",IF(AND(INDEX($AG$2:$AG$2000,$Y2465)=1,INDEX($AG$2:$AG$2000,$Z2465)=1),1,""))</f>
      </c>
      <c r="BF2465">
        <f>IF($Z2465="","",INDEX($AO$2:$AO$2000,$Z2465))</f>
      </c>
      <c r="BG2465">
        <f>IF($Z2465="","",INDEX($AP$2:$AP$2000,$Z2465))</f>
      </c>
      <c r="BH2465">
        <f>IF($Z2465="","",INDEX($AQ$2:$AQ$2000,$Z2465))</f>
      </c>
      <c r="BI2465">
        <f>IF($Z2465="","",INDEX($AR$2:$AR$2000,$Z2465))</f>
      </c>
      <c r="BJ2465">
        <f>IF($Z2465="","",INDEX($AS$2:$AS$2000,$Z2465))</f>
      </c>
      <c r="BK2465">
        <f>IF($Z2465="","",INDEX($AT$2:$AT$2000,$Z2465))</f>
      </c>
      <c r="BL2465">
        <f>IF($Z2465="","",INDEX($AU$2:$AU$2000,$Z2465))</f>
      </c>
      <c r="BM2465">
        <f>IF($Z2465="","",INDEX($AV$2:$AV$2000,$Z2465))</f>
      </c>
      <c r="BN2465">
        <f>IF($Z2465="","",INDEX($AW$2:$AW$2000,$Z2465))</f>
      </c>
      <c r="BO2465">
        <f>IF($Z2465="","",INDEX($AX$2:$AX$2000,$Z2465))</f>
      </c>
      <c r="BP2465">
        <f>IF($Z2465="","",INDEX($AY$2:$AY$2000,$Z2465))</f>
      </c>
      <c r="BQ2465">
        <f>IF($Z2465="","",INDEX($AZ$2:$AZ$2000,$Z2465))</f>
      </c>
      <c r="BR2465">
        <f>IF($Z2465="","",INDEX($BA$2:$BA$2000,$Z2465))</f>
      </c>
      <c r="BS2465">
        <f>IF($Z2465="","",INDEX($BB$2:$BB$2000,$Z2465))</f>
      </c>
      <c r="BT2465">
        <f>IF($Z2465="","",INDEX($BC$2:$BC$2000,$Z2465))</f>
      </c>
      <c r="BY2465" t="str">
        <f>IF($Y2465="","",INDEX($AH$2:$AH$2000,$Y2465)&amp;"")</f>
      </c>
      <c r="BZ2465" t="str">
        <f>IF($Z2465="","",INDEX($AH$2:$AH$2000,$Z2465)&amp;"")</f>
      </c>
      <c r="CA2465">
        <f>IF($Y2465="","",INDEX($BV$2:$BV$2000,$Y2465))</f>
      </c>
      <c r="CB2465">
        <f>IF($Z2465="","",INDEX($BV$2:$BV$2000,$Z2465))</f>
      </c>
    </row>
    <row r="2466">
      <c r="T2466">
        <f>IF($Y2466="","",INDEX($B$2:$B$2000,$Y2466))</f>
      </c>
      <c r="U2466">
        <f>IF($Z2466="","",INDEX($B$2:$B$2000,$Z2466))</f>
      </c>
      <c r="V2466">
        <f>IF(OR($T2466="",$U2466=""),"",$U2466-$T2466)</f>
      </c>
      <c r="W2466" t="str">
        <f>IF(TRIM(INDEX(connections!$A:$A,ROW()))="","",TRIM(INDEX(connections!$A:$A,ROW())))</f>
      </c>
      <c r="X2466" t="str">
        <f>IF($W2466="","",TRIM(INDEX(connections!$B:$B,ROW())))</f>
      </c>
      <c r="Y2466">
        <f>IF($W2466="","",IFERROR(MATCH($W2466,$A$2:$A$2000,0),""))</f>
      </c>
      <c r="Z2466">
        <f>IF($X2466="","",IFERROR(MATCH($X2466,$A$2:$A$2000,0),""))</f>
      </c>
      <c r="AA2466" t="str">
        <f>IF($Y2466="","",INDEX($P$2:$P$2000,$Y2466))</f>
      </c>
      <c r="AB2466" t="str">
        <f>IF($Z2466="","",INDEX($P$2:$P$2000,$Z2466))</f>
      </c>
      <c r="AC2466">
        <f>IF(AND($AA2466="Yes",$AB2466="Yes"),1,"")</f>
      </c>
      <c r="AD2466">
        <f>IF(OR($Y2466="",$Z2466=""),"",IF(INDEX($C$2:$C$2000,$Y2466)=INDEX($C$2:$C$2000,$Z2466),0,1))</f>
      </c>
      <c r="AE2466">
        <f>IF($AC2466&lt;&gt;1,"",IF(AND(INDEX($AG$2:$AG$2000,$Y2466)=1,INDEX($AG$2:$AG$2000,$Z2466)=1),1,""))</f>
      </c>
      <c r="BF2466">
        <f>IF($Z2466="","",INDEX($AO$2:$AO$2000,$Z2466))</f>
      </c>
      <c r="BG2466">
        <f>IF($Z2466="","",INDEX($AP$2:$AP$2000,$Z2466))</f>
      </c>
      <c r="BH2466">
        <f>IF($Z2466="","",INDEX($AQ$2:$AQ$2000,$Z2466))</f>
      </c>
      <c r="BI2466">
        <f>IF($Z2466="","",INDEX($AR$2:$AR$2000,$Z2466))</f>
      </c>
      <c r="BJ2466">
        <f>IF($Z2466="","",INDEX($AS$2:$AS$2000,$Z2466))</f>
      </c>
      <c r="BK2466">
        <f>IF($Z2466="","",INDEX($AT$2:$AT$2000,$Z2466))</f>
      </c>
      <c r="BL2466">
        <f>IF($Z2466="","",INDEX($AU$2:$AU$2000,$Z2466))</f>
      </c>
      <c r="BM2466">
        <f>IF($Z2466="","",INDEX($AV$2:$AV$2000,$Z2466))</f>
      </c>
      <c r="BN2466">
        <f>IF($Z2466="","",INDEX($AW$2:$AW$2000,$Z2466))</f>
      </c>
      <c r="BO2466">
        <f>IF($Z2466="","",INDEX($AX$2:$AX$2000,$Z2466))</f>
      </c>
      <c r="BP2466">
        <f>IF($Z2466="","",INDEX($AY$2:$AY$2000,$Z2466))</f>
      </c>
      <c r="BQ2466">
        <f>IF($Z2466="","",INDEX($AZ$2:$AZ$2000,$Z2466))</f>
      </c>
      <c r="BR2466">
        <f>IF($Z2466="","",INDEX($BA$2:$BA$2000,$Z2466))</f>
      </c>
      <c r="BS2466">
        <f>IF($Z2466="","",INDEX($BB$2:$BB$2000,$Z2466))</f>
      </c>
      <c r="BT2466">
        <f>IF($Z2466="","",INDEX($BC$2:$BC$2000,$Z2466))</f>
      </c>
      <c r="BY2466" t="str">
        <f>IF($Y2466="","",INDEX($AH$2:$AH$2000,$Y2466)&amp;"")</f>
      </c>
      <c r="BZ2466" t="str">
        <f>IF($Z2466="","",INDEX($AH$2:$AH$2000,$Z2466)&amp;"")</f>
      </c>
      <c r="CA2466">
        <f>IF($Y2466="","",INDEX($BV$2:$BV$2000,$Y2466))</f>
      </c>
      <c r="CB2466">
        <f>IF($Z2466="","",INDEX($BV$2:$BV$2000,$Z2466))</f>
      </c>
    </row>
    <row r="2467">
      <c r="T2467">
        <f>IF($Y2467="","",INDEX($B$2:$B$2000,$Y2467))</f>
      </c>
      <c r="U2467">
        <f>IF($Z2467="","",INDEX($B$2:$B$2000,$Z2467))</f>
      </c>
      <c r="V2467">
        <f>IF(OR($T2467="",$U2467=""),"",$U2467-$T2467)</f>
      </c>
      <c r="W2467" t="str">
        <f>IF(TRIM(INDEX(connections!$A:$A,ROW()))="","",TRIM(INDEX(connections!$A:$A,ROW())))</f>
      </c>
      <c r="X2467" t="str">
        <f>IF($W2467="","",TRIM(INDEX(connections!$B:$B,ROW())))</f>
      </c>
      <c r="Y2467">
        <f>IF($W2467="","",IFERROR(MATCH($W2467,$A$2:$A$2000,0),""))</f>
      </c>
      <c r="Z2467">
        <f>IF($X2467="","",IFERROR(MATCH($X2467,$A$2:$A$2000,0),""))</f>
      </c>
      <c r="AA2467" t="str">
        <f>IF($Y2467="","",INDEX($P$2:$P$2000,$Y2467))</f>
      </c>
      <c r="AB2467" t="str">
        <f>IF($Z2467="","",INDEX($P$2:$P$2000,$Z2467))</f>
      </c>
      <c r="AC2467">
        <f>IF(AND($AA2467="Yes",$AB2467="Yes"),1,"")</f>
      </c>
      <c r="AD2467">
        <f>IF(OR($Y2467="",$Z2467=""),"",IF(INDEX($C$2:$C$2000,$Y2467)=INDEX($C$2:$C$2000,$Z2467),0,1))</f>
      </c>
      <c r="AE2467">
        <f>IF($AC2467&lt;&gt;1,"",IF(AND(INDEX($AG$2:$AG$2000,$Y2467)=1,INDEX($AG$2:$AG$2000,$Z2467)=1),1,""))</f>
      </c>
      <c r="BF2467">
        <f>IF($Z2467="","",INDEX($AO$2:$AO$2000,$Z2467))</f>
      </c>
      <c r="BG2467">
        <f>IF($Z2467="","",INDEX($AP$2:$AP$2000,$Z2467))</f>
      </c>
      <c r="BH2467">
        <f>IF($Z2467="","",INDEX($AQ$2:$AQ$2000,$Z2467))</f>
      </c>
      <c r="BI2467">
        <f>IF($Z2467="","",INDEX($AR$2:$AR$2000,$Z2467))</f>
      </c>
      <c r="BJ2467">
        <f>IF($Z2467="","",INDEX($AS$2:$AS$2000,$Z2467))</f>
      </c>
      <c r="BK2467">
        <f>IF($Z2467="","",INDEX($AT$2:$AT$2000,$Z2467))</f>
      </c>
      <c r="BL2467">
        <f>IF($Z2467="","",INDEX($AU$2:$AU$2000,$Z2467))</f>
      </c>
      <c r="BM2467">
        <f>IF($Z2467="","",INDEX($AV$2:$AV$2000,$Z2467))</f>
      </c>
      <c r="BN2467">
        <f>IF($Z2467="","",INDEX($AW$2:$AW$2000,$Z2467))</f>
      </c>
      <c r="BO2467">
        <f>IF($Z2467="","",INDEX($AX$2:$AX$2000,$Z2467))</f>
      </c>
      <c r="BP2467">
        <f>IF($Z2467="","",INDEX($AY$2:$AY$2000,$Z2467))</f>
      </c>
      <c r="BQ2467">
        <f>IF($Z2467="","",INDEX($AZ$2:$AZ$2000,$Z2467))</f>
      </c>
      <c r="BR2467">
        <f>IF($Z2467="","",INDEX($BA$2:$BA$2000,$Z2467))</f>
      </c>
      <c r="BS2467">
        <f>IF($Z2467="","",INDEX($BB$2:$BB$2000,$Z2467))</f>
      </c>
      <c r="BT2467">
        <f>IF($Z2467="","",INDEX($BC$2:$BC$2000,$Z2467))</f>
      </c>
      <c r="BY2467" t="str">
        <f>IF($Y2467="","",INDEX($AH$2:$AH$2000,$Y2467)&amp;"")</f>
      </c>
      <c r="BZ2467" t="str">
        <f>IF($Z2467="","",INDEX($AH$2:$AH$2000,$Z2467)&amp;"")</f>
      </c>
      <c r="CA2467">
        <f>IF($Y2467="","",INDEX($BV$2:$BV$2000,$Y2467))</f>
      </c>
      <c r="CB2467">
        <f>IF($Z2467="","",INDEX($BV$2:$BV$2000,$Z2467))</f>
      </c>
    </row>
    <row r="2468">
      <c r="T2468">
        <f>IF($Y2468="","",INDEX($B$2:$B$2000,$Y2468))</f>
      </c>
      <c r="U2468">
        <f>IF($Z2468="","",INDEX($B$2:$B$2000,$Z2468))</f>
      </c>
      <c r="V2468">
        <f>IF(OR($T2468="",$U2468=""),"",$U2468-$T2468)</f>
      </c>
      <c r="W2468" t="str">
        <f>IF(TRIM(INDEX(connections!$A:$A,ROW()))="","",TRIM(INDEX(connections!$A:$A,ROW())))</f>
      </c>
      <c r="X2468" t="str">
        <f>IF($W2468="","",TRIM(INDEX(connections!$B:$B,ROW())))</f>
      </c>
      <c r="Y2468">
        <f>IF($W2468="","",IFERROR(MATCH($W2468,$A$2:$A$2000,0),""))</f>
      </c>
      <c r="Z2468">
        <f>IF($X2468="","",IFERROR(MATCH($X2468,$A$2:$A$2000,0),""))</f>
      </c>
      <c r="AA2468" t="str">
        <f>IF($Y2468="","",INDEX($P$2:$P$2000,$Y2468))</f>
      </c>
      <c r="AB2468" t="str">
        <f>IF($Z2468="","",INDEX($P$2:$P$2000,$Z2468))</f>
      </c>
      <c r="AC2468">
        <f>IF(AND($AA2468="Yes",$AB2468="Yes"),1,"")</f>
      </c>
      <c r="AD2468">
        <f>IF(OR($Y2468="",$Z2468=""),"",IF(INDEX($C$2:$C$2000,$Y2468)=INDEX($C$2:$C$2000,$Z2468),0,1))</f>
      </c>
      <c r="AE2468">
        <f>IF($AC2468&lt;&gt;1,"",IF(AND(INDEX($AG$2:$AG$2000,$Y2468)=1,INDEX($AG$2:$AG$2000,$Z2468)=1),1,""))</f>
      </c>
      <c r="BF2468">
        <f>IF($Z2468="","",INDEX($AO$2:$AO$2000,$Z2468))</f>
      </c>
      <c r="BG2468">
        <f>IF($Z2468="","",INDEX($AP$2:$AP$2000,$Z2468))</f>
      </c>
      <c r="BH2468">
        <f>IF($Z2468="","",INDEX($AQ$2:$AQ$2000,$Z2468))</f>
      </c>
      <c r="BI2468">
        <f>IF($Z2468="","",INDEX($AR$2:$AR$2000,$Z2468))</f>
      </c>
      <c r="BJ2468">
        <f>IF($Z2468="","",INDEX($AS$2:$AS$2000,$Z2468))</f>
      </c>
      <c r="BK2468">
        <f>IF($Z2468="","",INDEX($AT$2:$AT$2000,$Z2468))</f>
      </c>
      <c r="BL2468">
        <f>IF($Z2468="","",INDEX($AU$2:$AU$2000,$Z2468))</f>
      </c>
      <c r="BM2468">
        <f>IF($Z2468="","",INDEX($AV$2:$AV$2000,$Z2468))</f>
      </c>
      <c r="BN2468">
        <f>IF($Z2468="","",INDEX($AW$2:$AW$2000,$Z2468))</f>
      </c>
      <c r="BO2468">
        <f>IF($Z2468="","",INDEX($AX$2:$AX$2000,$Z2468))</f>
      </c>
      <c r="BP2468">
        <f>IF($Z2468="","",INDEX($AY$2:$AY$2000,$Z2468))</f>
      </c>
      <c r="BQ2468">
        <f>IF($Z2468="","",INDEX($AZ$2:$AZ$2000,$Z2468))</f>
      </c>
      <c r="BR2468">
        <f>IF($Z2468="","",INDEX($BA$2:$BA$2000,$Z2468))</f>
      </c>
      <c r="BS2468">
        <f>IF($Z2468="","",INDEX($BB$2:$BB$2000,$Z2468))</f>
      </c>
      <c r="BT2468">
        <f>IF($Z2468="","",INDEX($BC$2:$BC$2000,$Z2468))</f>
      </c>
      <c r="BY2468" t="str">
        <f>IF($Y2468="","",INDEX($AH$2:$AH$2000,$Y2468)&amp;"")</f>
      </c>
      <c r="BZ2468" t="str">
        <f>IF($Z2468="","",INDEX($AH$2:$AH$2000,$Z2468)&amp;"")</f>
      </c>
      <c r="CA2468">
        <f>IF($Y2468="","",INDEX($BV$2:$BV$2000,$Y2468))</f>
      </c>
      <c r="CB2468">
        <f>IF($Z2468="","",INDEX($BV$2:$BV$2000,$Z2468))</f>
      </c>
    </row>
    <row r="2469">
      <c r="T2469">
        <f>IF($Y2469="","",INDEX($B$2:$B$2000,$Y2469))</f>
      </c>
      <c r="U2469">
        <f>IF($Z2469="","",INDEX($B$2:$B$2000,$Z2469))</f>
      </c>
      <c r="V2469">
        <f>IF(OR($T2469="",$U2469=""),"",$U2469-$T2469)</f>
      </c>
      <c r="W2469" t="str">
        <f>IF(TRIM(INDEX(connections!$A:$A,ROW()))="","",TRIM(INDEX(connections!$A:$A,ROW())))</f>
      </c>
      <c r="X2469" t="str">
        <f>IF($W2469="","",TRIM(INDEX(connections!$B:$B,ROW())))</f>
      </c>
      <c r="Y2469">
        <f>IF($W2469="","",IFERROR(MATCH($W2469,$A$2:$A$2000,0),""))</f>
      </c>
      <c r="Z2469">
        <f>IF($X2469="","",IFERROR(MATCH($X2469,$A$2:$A$2000,0),""))</f>
      </c>
      <c r="AA2469" t="str">
        <f>IF($Y2469="","",INDEX($P$2:$P$2000,$Y2469))</f>
      </c>
      <c r="AB2469" t="str">
        <f>IF($Z2469="","",INDEX($P$2:$P$2000,$Z2469))</f>
      </c>
      <c r="AC2469">
        <f>IF(AND($AA2469="Yes",$AB2469="Yes"),1,"")</f>
      </c>
      <c r="AD2469">
        <f>IF(OR($Y2469="",$Z2469=""),"",IF(INDEX($C$2:$C$2000,$Y2469)=INDEX($C$2:$C$2000,$Z2469),0,1))</f>
      </c>
      <c r="AE2469">
        <f>IF($AC2469&lt;&gt;1,"",IF(AND(INDEX($AG$2:$AG$2000,$Y2469)=1,INDEX($AG$2:$AG$2000,$Z2469)=1),1,""))</f>
      </c>
      <c r="BF2469">
        <f>IF($Z2469="","",INDEX($AO$2:$AO$2000,$Z2469))</f>
      </c>
      <c r="BG2469">
        <f>IF($Z2469="","",INDEX($AP$2:$AP$2000,$Z2469))</f>
      </c>
      <c r="BH2469">
        <f>IF($Z2469="","",INDEX($AQ$2:$AQ$2000,$Z2469))</f>
      </c>
      <c r="BI2469">
        <f>IF($Z2469="","",INDEX($AR$2:$AR$2000,$Z2469))</f>
      </c>
      <c r="BJ2469">
        <f>IF($Z2469="","",INDEX($AS$2:$AS$2000,$Z2469))</f>
      </c>
      <c r="BK2469">
        <f>IF($Z2469="","",INDEX($AT$2:$AT$2000,$Z2469))</f>
      </c>
      <c r="BL2469">
        <f>IF($Z2469="","",INDEX($AU$2:$AU$2000,$Z2469))</f>
      </c>
      <c r="BM2469">
        <f>IF($Z2469="","",INDEX($AV$2:$AV$2000,$Z2469))</f>
      </c>
      <c r="BN2469">
        <f>IF($Z2469="","",INDEX($AW$2:$AW$2000,$Z2469))</f>
      </c>
      <c r="BO2469">
        <f>IF($Z2469="","",INDEX($AX$2:$AX$2000,$Z2469))</f>
      </c>
      <c r="BP2469">
        <f>IF($Z2469="","",INDEX($AY$2:$AY$2000,$Z2469))</f>
      </c>
      <c r="BQ2469">
        <f>IF($Z2469="","",INDEX($AZ$2:$AZ$2000,$Z2469))</f>
      </c>
      <c r="BR2469">
        <f>IF($Z2469="","",INDEX($BA$2:$BA$2000,$Z2469))</f>
      </c>
      <c r="BS2469">
        <f>IF($Z2469="","",INDEX($BB$2:$BB$2000,$Z2469))</f>
      </c>
      <c r="BT2469">
        <f>IF($Z2469="","",INDEX($BC$2:$BC$2000,$Z2469))</f>
      </c>
      <c r="BY2469" t="str">
        <f>IF($Y2469="","",INDEX($AH$2:$AH$2000,$Y2469)&amp;"")</f>
      </c>
      <c r="BZ2469" t="str">
        <f>IF($Z2469="","",INDEX($AH$2:$AH$2000,$Z2469)&amp;"")</f>
      </c>
      <c r="CA2469">
        <f>IF($Y2469="","",INDEX($BV$2:$BV$2000,$Y2469))</f>
      </c>
      <c r="CB2469">
        <f>IF($Z2469="","",INDEX($BV$2:$BV$2000,$Z2469))</f>
      </c>
    </row>
    <row r="2470">
      <c r="T2470">
        <f>IF($Y2470="","",INDEX($B$2:$B$2000,$Y2470))</f>
      </c>
      <c r="U2470">
        <f>IF($Z2470="","",INDEX($B$2:$B$2000,$Z2470))</f>
      </c>
      <c r="V2470">
        <f>IF(OR($T2470="",$U2470=""),"",$U2470-$T2470)</f>
      </c>
      <c r="W2470" t="str">
        <f>IF(TRIM(INDEX(connections!$A:$A,ROW()))="","",TRIM(INDEX(connections!$A:$A,ROW())))</f>
      </c>
      <c r="X2470" t="str">
        <f>IF($W2470="","",TRIM(INDEX(connections!$B:$B,ROW())))</f>
      </c>
      <c r="Y2470">
        <f>IF($W2470="","",IFERROR(MATCH($W2470,$A$2:$A$2000,0),""))</f>
      </c>
      <c r="Z2470">
        <f>IF($X2470="","",IFERROR(MATCH($X2470,$A$2:$A$2000,0),""))</f>
      </c>
      <c r="AA2470" t="str">
        <f>IF($Y2470="","",INDEX($P$2:$P$2000,$Y2470))</f>
      </c>
      <c r="AB2470" t="str">
        <f>IF($Z2470="","",INDEX($P$2:$P$2000,$Z2470))</f>
      </c>
      <c r="AC2470">
        <f>IF(AND($AA2470="Yes",$AB2470="Yes"),1,"")</f>
      </c>
      <c r="AD2470">
        <f>IF(OR($Y2470="",$Z2470=""),"",IF(INDEX($C$2:$C$2000,$Y2470)=INDEX($C$2:$C$2000,$Z2470),0,1))</f>
      </c>
      <c r="AE2470">
        <f>IF($AC2470&lt;&gt;1,"",IF(AND(INDEX($AG$2:$AG$2000,$Y2470)=1,INDEX($AG$2:$AG$2000,$Z2470)=1),1,""))</f>
      </c>
      <c r="BF2470">
        <f>IF($Z2470="","",INDEX($AO$2:$AO$2000,$Z2470))</f>
      </c>
      <c r="BG2470">
        <f>IF($Z2470="","",INDEX($AP$2:$AP$2000,$Z2470))</f>
      </c>
      <c r="BH2470">
        <f>IF($Z2470="","",INDEX($AQ$2:$AQ$2000,$Z2470))</f>
      </c>
      <c r="BI2470">
        <f>IF($Z2470="","",INDEX($AR$2:$AR$2000,$Z2470))</f>
      </c>
      <c r="BJ2470">
        <f>IF($Z2470="","",INDEX($AS$2:$AS$2000,$Z2470))</f>
      </c>
      <c r="BK2470">
        <f>IF($Z2470="","",INDEX($AT$2:$AT$2000,$Z2470))</f>
      </c>
      <c r="BL2470">
        <f>IF($Z2470="","",INDEX($AU$2:$AU$2000,$Z2470))</f>
      </c>
      <c r="BM2470">
        <f>IF($Z2470="","",INDEX($AV$2:$AV$2000,$Z2470))</f>
      </c>
      <c r="BN2470">
        <f>IF($Z2470="","",INDEX($AW$2:$AW$2000,$Z2470))</f>
      </c>
      <c r="BO2470">
        <f>IF($Z2470="","",INDEX($AX$2:$AX$2000,$Z2470))</f>
      </c>
      <c r="BP2470">
        <f>IF($Z2470="","",INDEX($AY$2:$AY$2000,$Z2470))</f>
      </c>
      <c r="BQ2470">
        <f>IF($Z2470="","",INDEX($AZ$2:$AZ$2000,$Z2470))</f>
      </c>
      <c r="BR2470">
        <f>IF($Z2470="","",INDEX($BA$2:$BA$2000,$Z2470))</f>
      </c>
      <c r="BS2470">
        <f>IF($Z2470="","",INDEX($BB$2:$BB$2000,$Z2470))</f>
      </c>
      <c r="BT2470">
        <f>IF($Z2470="","",INDEX($BC$2:$BC$2000,$Z2470))</f>
      </c>
      <c r="BY2470" t="str">
        <f>IF($Y2470="","",INDEX($AH$2:$AH$2000,$Y2470)&amp;"")</f>
      </c>
      <c r="BZ2470" t="str">
        <f>IF($Z2470="","",INDEX($AH$2:$AH$2000,$Z2470)&amp;"")</f>
      </c>
      <c r="CA2470">
        <f>IF($Y2470="","",INDEX($BV$2:$BV$2000,$Y2470))</f>
      </c>
      <c r="CB2470">
        <f>IF($Z2470="","",INDEX($BV$2:$BV$2000,$Z2470))</f>
      </c>
    </row>
    <row r="2471">
      <c r="T2471">
        <f>IF($Y2471="","",INDEX($B$2:$B$2000,$Y2471))</f>
      </c>
      <c r="U2471">
        <f>IF($Z2471="","",INDEX($B$2:$B$2000,$Z2471))</f>
      </c>
      <c r="V2471">
        <f>IF(OR($T2471="",$U2471=""),"",$U2471-$T2471)</f>
      </c>
      <c r="W2471" t="str">
        <f>IF(TRIM(INDEX(connections!$A:$A,ROW()))="","",TRIM(INDEX(connections!$A:$A,ROW())))</f>
      </c>
      <c r="X2471" t="str">
        <f>IF($W2471="","",TRIM(INDEX(connections!$B:$B,ROW())))</f>
      </c>
      <c r="Y2471">
        <f>IF($W2471="","",IFERROR(MATCH($W2471,$A$2:$A$2000,0),""))</f>
      </c>
      <c r="Z2471">
        <f>IF($X2471="","",IFERROR(MATCH($X2471,$A$2:$A$2000,0),""))</f>
      </c>
      <c r="AA2471" t="str">
        <f>IF($Y2471="","",INDEX($P$2:$P$2000,$Y2471))</f>
      </c>
      <c r="AB2471" t="str">
        <f>IF($Z2471="","",INDEX($P$2:$P$2000,$Z2471))</f>
      </c>
      <c r="AC2471">
        <f>IF(AND($AA2471="Yes",$AB2471="Yes"),1,"")</f>
      </c>
      <c r="AD2471">
        <f>IF(OR($Y2471="",$Z2471=""),"",IF(INDEX($C$2:$C$2000,$Y2471)=INDEX($C$2:$C$2000,$Z2471),0,1))</f>
      </c>
      <c r="AE2471">
        <f>IF($AC2471&lt;&gt;1,"",IF(AND(INDEX($AG$2:$AG$2000,$Y2471)=1,INDEX($AG$2:$AG$2000,$Z2471)=1),1,""))</f>
      </c>
      <c r="BF2471">
        <f>IF($Z2471="","",INDEX($AO$2:$AO$2000,$Z2471))</f>
      </c>
      <c r="BG2471">
        <f>IF($Z2471="","",INDEX($AP$2:$AP$2000,$Z2471))</f>
      </c>
      <c r="BH2471">
        <f>IF($Z2471="","",INDEX($AQ$2:$AQ$2000,$Z2471))</f>
      </c>
      <c r="BI2471">
        <f>IF($Z2471="","",INDEX($AR$2:$AR$2000,$Z2471))</f>
      </c>
      <c r="BJ2471">
        <f>IF($Z2471="","",INDEX($AS$2:$AS$2000,$Z2471))</f>
      </c>
      <c r="BK2471">
        <f>IF($Z2471="","",INDEX($AT$2:$AT$2000,$Z2471))</f>
      </c>
      <c r="BL2471">
        <f>IF($Z2471="","",INDEX($AU$2:$AU$2000,$Z2471))</f>
      </c>
      <c r="BM2471">
        <f>IF($Z2471="","",INDEX($AV$2:$AV$2000,$Z2471))</f>
      </c>
      <c r="BN2471">
        <f>IF($Z2471="","",INDEX($AW$2:$AW$2000,$Z2471))</f>
      </c>
      <c r="BO2471">
        <f>IF($Z2471="","",INDEX($AX$2:$AX$2000,$Z2471))</f>
      </c>
      <c r="BP2471">
        <f>IF($Z2471="","",INDEX($AY$2:$AY$2000,$Z2471))</f>
      </c>
      <c r="BQ2471">
        <f>IF($Z2471="","",INDEX($AZ$2:$AZ$2000,$Z2471))</f>
      </c>
      <c r="BR2471">
        <f>IF($Z2471="","",INDEX($BA$2:$BA$2000,$Z2471))</f>
      </c>
      <c r="BS2471">
        <f>IF($Z2471="","",INDEX($BB$2:$BB$2000,$Z2471))</f>
      </c>
      <c r="BT2471">
        <f>IF($Z2471="","",INDEX($BC$2:$BC$2000,$Z2471))</f>
      </c>
      <c r="BY2471" t="str">
        <f>IF($Y2471="","",INDEX($AH$2:$AH$2000,$Y2471)&amp;"")</f>
      </c>
      <c r="BZ2471" t="str">
        <f>IF($Z2471="","",INDEX($AH$2:$AH$2000,$Z2471)&amp;"")</f>
      </c>
      <c r="CA2471">
        <f>IF($Y2471="","",INDEX($BV$2:$BV$2000,$Y2471))</f>
      </c>
      <c r="CB2471">
        <f>IF($Z2471="","",INDEX($BV$2:$BV$2000,$Z2471))</f>
      </c>
    </row>
    <row r="2472">
      <c r="T2472">
        <f>IF($Y2472="","",INDEX($B$2:$B$2000,$Y2472))</f>
      </c>
      <c r="U2472">
        <f>IF($Z2472="","",INDEX($B$2:$B$2000,$Z2472))</f>
      </c>
      <c r="V2472">
        <f>IF(OR($T2472="",$U2472=""),"",$U2472-$T2472)</f>
      </c>
      <c r="W2472" t="str">
        <f>IF(TRIM(INDEX(connections!$A:$A,ROW()))="","",TRIM(INDEX(connections!$A:$A,ROW())))</f>
      </c>
      <c r="X2472" t="str">
        <f>IF($W2472="","",TRIM(INDEX(connections!$B:$B,ROW())))</f>
      </c>
      <c r="Y2472">
        <f>IF($W2472="","",IFERROR(MATCH($W2472,$A$2:$A$2000,0),""))</f>
      </c>
      <c r="Z2472">
        <f>IF($X2472="","",IFERROR(MATCH($X2472,$A$2:$A$2000,0),""))</f>
      </c>
      <c r="AA2472" t="str">
        <f>IF($Y2472="","",INDEX($P$2:$P$2000,$Y2472))</f>
      </c>
      <c r="AB2472" t="str">
        <f>IF($Z2472="","",INDEX($P$2:$P$2000,$Z2472))</f>
      </c>
      <c r="AC2472">
        <f>IF(AND($AA2472="Yes",$AB2472="Yes"),1,"")</f>
      </c>
      <c r="AD2472">
        <f>IF(OR($Y2472="",$Z2472=""),"",IF(INDEX($C$2:$C$2000,$Y2472)=INDEX($C$2:$C$2000,$Z2472),0,1))</f>
      </c>
      <c r="AE2472">
        <f>IF($AC2472&lt;&gt;1,"",IF(AND(INDEX($AG$2:$AG$2000,$Y2472)=1,INDEX($AG$2:$AG$2000,$Z2472)=1),1,""))</f>
      </c>
      <c r="BF2472">
        <f>IF($Z2472="","",INDEX($AO$2:$AO$2000,$Z2472))</f>
      </c>
      <c r="BG2472">
        <f>IF($Z2472="","",INDEX($AP$2:$AP$2000,$Z2472))</f>
      </c>
      <c r="BH2472">
        <f>IF($Z2472="","",INDEX($AQ$2:$AQ$2000,$Z2472))</f>
      </c>
      <c r="BI2472">
        <f>IF($Z2472="","",INDEX($AR$2:$AR$2000,$Z2472))</f>
      </c>
      <c r="BJ2472">
        <f>IF($Z2472="","",INDEX($AS$2:$AS$2000,$Z2472))</f>
      </c>
      <c r="BK2472">
        <f>IF($Z2472="","",INDEX($AT$2:$AT$2000,$Z2472))</f>
      </c>
      <c r="BL2472">
        <f>IF($Z2472="","",INDEX($AU$2:$AU$2000,$Z2472))</f>
      </c>
      <c r="BM2472">
        <f>IF($Z2472="","",INDEX($AV$2:$AV$2000,$Z2472))</f>
      </c>
      <c r="BN2472">
        <f>IF($Z2472="","",INDEX($AW$2:$AW$2000,$Z2472))</f>
      </c>
      <c r="BO2472">
        <f>IF($Z2472="","",INDEX($AX$2:$AX$2000,$Z2472))</f>
      </c>
      <c r="BP2472">
        <f>IF($Z2472="","",INDEX($AY$2:$AY$2000,$Z2472))</f>
      </c>
      <c r="BQ2472">
        <f>IF($Z2472="","",INDEX($AZ$2:$AZ$2000,$Z2472))</f>
      </c>
      <c r="BR2472">
        <f>IF($Z2472="","",INDEX($BA$2:$BA$2000,$Z2472))</f>
      </c>
      <c r="BS2472">
        <f>IF($Z2472="","",INDEX($BB$2:$BB$2000,$Z2472))</f>
      </c>
      <c r="BT2472">
        <f>IF($Z2472="","",INDEX($BC$2:$BC$2000,$Z2472))</f>
      </c>
      <c r="BY2472" t="str">
        <f>IF($Y2472="","",INDEX($AH$2:$AH$2000,$Y2472)&amp;"")</f>
      </c>
      <c r="BZ2472" t="str">
        <f>IF($Z2472="","",INDEX($AH$2:$AH$2000,$Z2472)&amp;"")</f>
      </c>
      <c r="CA2472">
        <f>IF($Y2472="","",INDEX($BV$2:$BV$2000,$Y2472))</f>
      </c>
      <c r="CB2472">
        <f>IF($Z2472="","",INDEX($BV$2:$BV$2000,$Z2472))</f>
      </c>
    </row>
    <row r="2473">
      <c r="T2473">
        <f>IF($Y2473="","",INDEX($B$2:$B$2000,$Y2473))</f>
      </c>
      <c r="U2473">
        <f>IF($Z2473="","",INDEX($B$2:$B$2000,$Z2473))</f>
      </c>
      <c r="V2473">
        <f>IF(OR($T2473="",$U2473=""),"",$U2473-$T2473)</f>
      </c>
      <c r="W2473" t="str">
        <f>IF(TRIM(INDEX(connections!$A:$A,ROW()))="","",TRIM(INDEX(connections!$A:$A,ROW())))</f>
      </c>
      <c r="X2473" t="str">
        <f>IF($W2473="","",TRIM(INDEX(connections!$B:$B,ROW())))</f>
      </c>
      <c r="Y2473">
        <f>IF($W2473="","",IFERROR(MATCH($W2473,$A$2:$A$2000,0),""))</f>
      </c>
      <c r="Z2473">
        <f>IF($X2473="","",IFERROR(MATCH($X2473,$A$2:$A$2000,0),""))</f>
      </c>
      <c r="AA2473" t="str">
        <f>IF($Y2473="","",INDEX($P$2:$P$2000,$Y2473))</f>
      </c>
      <c r="AB2473" t="str">
        <f>IF($Z2473="","",INDEX($P$2:$P$2000,$Z2473))</f>
      </c>
      <c r="AC2473">
        <f>IF(AND($AA2473="Yes",$AB2473="Yes"),1,"")</f>
      </c>
      <c r="AD2473">
        <f>IF(OR($Y2473="",$Z2473=""),"",IF(INDEX($C$2:$C$2000,$Y2473)=INDEX($C$2:$C$2000,$Z2473),0,1))</f>
      </c>
      <c r="AE2473">
        <f>IF($AC2473&lt;&gt;1,"",IF(AND(INDEX($AG$2:$AG$2000,$Y2473)=1,INDEX($AG$2:$AG$2000,$Z2473)=1),1,""))</f>
      </c>
      <c r="BF2473">
        <f>IF($Z2473="","",INDEX($AO$2:$AO$2000,$Z2473))</f>
      </c>
      <c r="BG2473">
        <f>IF($Z2473="","",INDEX($AP$2:$AP$2000,$Z2473))</f>
      </c>
      <c r="BH2473">
        <f>IF($Z2473="","",INDEX($AQ$2:$AQ$2000,$Z2473))</f>
      </c>
      <c r="BI2473">
        <f>IF($Z2473="","",INDEX($AR$2:$AR$2000,$Z2473))</f>
      </c>
      <c r="BJ2473">
        <f>IF($Z2473="","",INDEX($AS$2:$AS$2000,$Z2473))</f>
      </c>
      <c r="BK2473">
        <f>IF($Z2473="","",INDEX($AT$2:$AT$2000,$Z2473))</f>
      </c>
      <c r="BL2473">
        <f>IF($Z2473="","",INDEX($AU$2:$AU$2000,$Z2473))</f>
      </c>
      <c r="BM2473">
        <f>IF($Z2473="","",INDEX($AV$2:$AV$2000,$Z2473))</f>
      </c>
      <c r="BN2473">
        <f>IF($Z2473="","",INDEX($AW$2:$AW$2000,$Z2473))</f>
      </c>
      <c r="BO2473">
        <f>IF($Z2473="","",INDEX($AX$2:$AX$2000,$Z2473))</f>
      </c>
      <c r="BP2473">
        <f>IF($Z2473="","",INDEX($AY$2:$AY$2000,$Z2473))</f>
      </c>
      <c r="BQ2473">
        <f>IF($Z2473="","",INDEX($AZ$2:$AZ$2000,$Z2473))</f>
      </c>
      <c r="BR2473">
        <f>IF($Z2473="","",INDEX($BA$2:$BA$2000,$Z2473))</f>
      </c>
      <c r="BS2473">
        <f>IF($Z2473="","",INDEX($BB$2:$BB$2000,$Z2473))</f>
      </c>
      <c r="BT2473">
        <f>IF($Z2473="","",INDEX($BC$2:$BC$2000,$Z2473))</f>
      </c>
      <c r="BY2473" t="str">
        <f>IF($Y2473="","",INDEX($AH$2:$AH$2000,$Y2473)&amp;"")</f>
      </c>
      <c r="BZ2473" t="str">
        <f>IF($Z2473="","",INDEX($AH$2:$AH$2000,$Z2473)&amp;"")</f>
      </c>
      <c r="CA2473">
        <f>IF($Y2473="","",INDEX($BV$2:$BV$2000,$Y2473))</f>
      </c>
      <c r="CB2473">
        <f>IF($Z2473="","",INDEX($BV$2:$BV$2000,$Z2473))</f>
      </c>
    </row>
    <row r="2474">
      <c r="T2474">
        <f>IF($Y2474="","",INDEX($B$2:$B$2000,$Y2474))</f>
      </c>
      <c r="U2474">
        <f>IF($Z2474="","",INDEX($B$2:$B$2000,$Z2474))</f>
      </c>
      <c r="V2474">
        <f>IF(OR($T2474="",$U2474=""),"",$U2474-$T2474)</f>
      </c>
      <c r="W2474" t="str">
        <f>IF(TRIM(INDEX(connections!$A:$A,ROW()))="","",TRIM(INDEX(connections!$A:$A,ROW())))</f>
      </c>
      <c r="X2474" t="str">
        <f>IF($W2474="","",TRIM(INDEX(connections!$B:$B,ROW())))</f>
      </c>
      <c r="Y2474">
        <f>IF($W2474="","",IFERROR(MATCH($W2474,$A$2:$A$2000,0),""))</f>
      </c>
      <c r="Z2474">
        <f>IF($X2474="","",IFERROR(MATCH($X2474,$A$2:$A$2000,0),""))</f>
      </c>
      <c r="AA2474" t="str">
        <f>IF($Y2474="","",INDEX($P$2:$P$2000,$Y2474))</f>
      </c>
      <c r="AB2474" t="str">
        <f>IF($Z2474="","",INDEX($P$2:$P$2000,$Z2474))</f>
      </c>
      <c r="AC2474">
        <f>IF(AND($AA2474="Yes",$AB2474="Yes"),1,"")</f>
      </c>
      <c r="AD2474">
        <f>IF(OR($Y2474="",$Z2474=""),"",IF(INDEX($C$2:$C$2000,$Y2474)=INDEX($C$2:$C$2000,$Z2474),0,1))</f>
      </c>
      <c r="AE2474">
        <f>IF($AC2474&lt;&gt;1,"",IF(AND(INDEX($AG$2:$AG$2000,$Y2474)=1,INDEX($AG$2:$AG$2000,$Z2474)=1),1,""))</f>
      </c>
      <c r="BF2474">
        <f>IF($Z2474="","",INDEX($AO$2:$AO$2000,$Z2474))</f>
      </c>
      <c r="BG2474">
        <f>IF($Z2474="","",INDEX($AP$2:$AP$2000,$Z2474))</f>
      </c>
      <c r="BH2474">
        <f>IF($Z2474="","",INDEX($AQ$2:$AQ$2000,$Z2474))</f>
      </c>
      <c r="BI2474">
        <f>IF($Z2474="","",INDEX($AR$2:$AR$2000,$Z2474))</f>
      </c>
      <c r="BJ2474">
        <f>IF($Z2474="","",INDEX($AS$2:$AS$2000,$Z2474))</f>
      </c>
      <c r="BK2474">
        <f>IF($Z2474="","",INDEX($AT$2:$AT$2000,$Z2474))</f>
      </c>
      <c r="BL2474">
        <f>IF($Z2474="","",INDEX($AU$2:$AU$2000,$Z2474))</f>
      </c>
      <c r="BM2474">
        <f>IF($Z2474="","",INDEX($AV$2:$AV$2000,$Z2474))</f>
      </c>
      <c r="BN2474">
        <f>IF($Z2474="","",INDEX($AW$2:$AW$2000,$Z2474))</f>
      </c>
      <c r="BO2474">
        <f>IF($Z2474="","",INDEX($AX$2:$AX$2000,$Z2474))</f>
      </c>
      <c r="BP2474">
        <f>IF($Z2474="","",INDEX($AY$2:$AY$2000,$Z2474))</f>
      </c>
      <c r="BQ2474">
        <f>IF($Z2474="","",INDEX($AZ$2:$AZ$2000,$Z2474))</f>
      </c>
      <c r="BR2474">
        <f>IF($Z2474="","",INDEX($BA$2:$BA$2000,$Z2474))</f>
      </c>
      <c r="BS2474">
        <f>IF($Z2474="","",INDEX($BB$2:$BB$2000,$Z2474))</f>
      </c>
      <c r="BT2474">
        <f>IF($Z2474="","",INDEX($BC$2:$BC$2000,$Z2474))</f>
      </c>
      <c r="BY2474" t="str">
        <f>IF($Y2474="","",INDEX($AH$2:$AH$2000,$Y2474)&amp;"")</f>
      </c>
      <c r="BZ2474" t="str">
        <f>IF($Z2474="","",INDEX($AH$2:$AH$2000,$Z2474)&amp;"")</f>
      </c>
      <c r="CA2474">
        <f>IF($Y2474="","",INDEX($BV$2:$BV$2000,$Y2474))</f>
      </c>
      <c r="CB2474">
        <f>IF($Z2474="","",INDEX($BV$2:$BV$2000,$Z2474))</f>
      </c>
    </row>
    <row r="2475">
      <c r="T2475">
        <f>IF($Y2475="","",INDEX($B$2:$B$2000,$Y2475))</f>
      </c>
      <c r="U2475">
        <f>IF($Z2475="","",INDEX($B$2:$B$2000,$Z2475))</f>
      </c>
      <c r="V2475">
        <f>IF(OR($T2475="",$U2475=""),"",$U2475-$T2475)</f>
      </c>
      <c r="W2475" t="str">
        <f>IF(TRIM(INDEX(connections!$A:$A,ROW()))="","",TRIM(INDEX(connections!$A:$A,ROW())))</f>
      </c>
      <c r="X2475" t="str">
        <f>IF($W2475="","",TRIM(INDEX(connections!$B:$B,ROW())))</f>
      </c>
      <c r="Y2475">
        <f>IF($W2475="","",IFERROR(MATCH($W2475,$A$2:$A$2000,0),""))</f>
      </c>
      <c r="Z2475">
        <f>IF($X2475="","",IFERROR(MATCH($X2475,$A$2:$A$2000,0),""))</f>
      </c>
      <c r="AA2475" t="str">
        <f>IF($Y2475="","",INDEX($P$2:$P$2000,$Y2475))</f>
      </c>
      <c r="AB2475" t="str">
        <f>IF($Z2475="","",INDEX($P$2:$P$2000,$Z2475))</f>
      </c>
      <c r="AC2475">
        <f>IF(AND($AA2475="Yes",$AB2475="Yes"),1,"")</f>
      </c>
      <c r="AD2475">
        <f>IF(OR($Y2475="",$Z2475=""),"",IF(INDEX($C$2:$C$2000,$Y2475)=INDEX($C$2:$C$2000,$Z2475),0,1))</f>
      </c>
      <c r="AE2475">
        <f>IF($AC2475&lt;&gt;1,"",IF(AND(INDEX($AG$2:$AG$2000,$Y2475)=1,INDEX($AG$2:$AG$2000,$Z2475)=1),1,""))</f>
      </c>
      <c r="BF2475">
        <f>IF($Z2475="","",INDEX($AO$2:$AO$2000,$Z2475))</f>
      </c>
      <c r="BG2475">
        <f>IF($Z2475="","",INDEX($AP$2:$AP$2000,$Z2475))</f>
      </c>
      <c r="BH2475">
        <f>IF($Z2475="","",INDEX($AQ$2:$AQ$2000,$Z2475))</f>
      </c>
      <c r="BI2475">
        <f>IF($Z2475="","",INDEX($AR$2:$AR$2000,$Z2475))</f>
      </c>
      <c r="BJ2475">
        <f>IF($Z2475="","",INDEX($AS$2:$AS$2000,$Z2475))</f>
      </c>
      <c r="BK2475">
        <f>IF($Z2475="","",INDEX($AT$2:$AT$2000,$Z2475))</f>
      </c>
      <c r="BL2475">
        <f>IF($Z2475="","",INDEX($AU$2:$AU$2000,$Z2475))</f>
      </c>
      <c r="BM2475">
        <f>IF($Z2475="","",INDEX($AV$2:$AV$2000,$Z2475))</f>
      </c>
      <c r="BN2475">
        <f>IF($Z2475="","",INDEX($AW$2:$AW$2000,$Z2475))</f>
      </c>
      <c r="BO2475">
        <f>IF($Z2475="","",INDEX($AX$2:$AX$2000,$Z2475))</f>
      </c>
      <c r="BP2475">
        <f>IF($Z2475="","",INDEX($AY$2:$AY$2000,$Z2475))</f>
      </c>
      <c r="BQ2475">
        <f>IF($Z2475="","",INDEX($AZ$2:$AZ$2000,$Z2475))</f>
      </c>
      <c r="BR2475">
        <f>IF($Z2475="","",INDEX($BA$2:$BA$2000,$Z2475))</f>
      </c>
      <c r="BS2475">
        <f>IF($Z2475="","",INDEX($BB$2:$BB$2000,$Z2475))</f>
      </c>
      <c r="BT2475">
        <f>IF($Z2475="","",INDEX($BC$2:$BC$2000,$Z2475))</f>
      </c>
      <c r="BY2475" t="str">
        <f>IF($Y2475="","",INDEX($AH$2:$AH$2000,$Y2475)&amp;"")</f>
      </c>
      <c r="BZ2475" t="str">
        <f>IF($Z2475="","",INDEX($AH$2:$AH$2000,$Z2475)&amp;"")</f>
      </c>
      <c r="CA2475">
        <f>IF($Y2475="","",INDEX($BV$2:$BV$2000,$Y2475))</f>
      </c>
      <c r="CB2475">
        <f>IF($Z2475="","",INDEX($BV$2:$BV$2000,$Z2475))</f>
      </c>
    </row>
    <row r="2476">
      <c r="T2476">
        <f>IF($Y2476="","",INDEX($B$2:$B$2000,$Y2476))</f>
      </c>
      <c r="U2476">
        <f>IF($Z2476="","",INDEX($B$2:$B$2000,$Z2476))</f>
      </c>
      <c r="V2476">
        <f>IF(OR($T2476="",$U2476=""),"",$U2476-$T2476)</f>
      </c>
      <c r="W2476" t="str">
        <f>IF(TRIM(INDEX(connections!$A:$A,ROW()))="","",TRIM(INDEX(connections!$A:$A,ROW())))</f>
      </c>
      <c r="X2476" t="str">
        <f>IF($W2476="","",TRIM(INDEX(connections!$B:$B,ROW())))</f>
      </c>
      <c r="Y2476">
        <f>IF($W2476="","",IFERROR(MATCH($W2476,$A$2:$A$2000,0),""))</f>
      </c>
      <c r="Z2476">
        <f>IF($X2476="","",IFERROR(MATCH($X2476,$A$2:$A$2000,0),""))</f>
      </c>
      <c r="AA2476" t="str">
        <f>IF($Y2476="","",INDEX($P$2:$P$2000,$Y2476))</f>
      </c>
      <c r="AB2476" t="str">
        <f>IF($Z2476="","",INDEX($P$2:$P$2000,$Z2476))</f>
      </c>
      <c r="AC2476">
        <f>IF(AND($AA2476="Yes",$AB2476="Yes"),1,"")</f>
      </c>
      <c r="AD2476">
        <f>IF(OR($Y2476="",$Z2476=""),"",IF(INDEX($C$2:$C$2000,$Y2476)=INDEX($C$2:$C$2000,$Z2476),0,1))</f>
      </c>
      <c r="AE2476">
        <f>IF($AC2476&lt;&gt;1,"",IF(AND(INDEX($AG$2:$AG$2000,$Y2476)=1,INDEX($AG$2:$AG$2000,$Z2476)=1),1,""))</f>
      </c>
      <c r="BF2476">
        <f>IF($Z2476="","",INDEX($AO$2:$AO$2000,$Z2476))</f>
      </c>
      <c r="BG2476">
        <f>IF($Z2476="","",INDEX($AP$2:$AP$2000,$Z2476))</f>
      </c>
      <c r="BH2476">
        <f>IF($Z2476="","",INDEX($AQ$2:$AQ$2000,$Z2476))</f>
      </c>
      <c r="BI2476">
        <f>IF($Z2476="","",INDEX($AR$2:$AR$2000,$Z2476))</f>
      </c>
      <c r="BJ2476">
        <f>IF($Z2476="","",INDEX($AS$2:$AS$2000,$Z2476))</f>
      </c>
      <c r="BK2476">
        <f>IF($Z2476="","",INDEX($AT$2:$AT$2000,$Z2476))</f>
      </c>
      <c r="BL2476">
        <f>IF($Z2476="","",INDEX($AU$2:$AU$2000,$Z2476))</f>
      </c>
      <c r="BM2476">
        <f>IF($Z2476="","",INDEX($AV$2:$AV$2000,$Z2476))</f>
      </c>
      <c r="BN2476">
        <f>IF($Z2476="","",INDEX($AW$2:$AW$2000,$Z2476))</f>
      </c>
      <c r="BO2476">
        <f>IF($Z2476="","",INDEX($AX$2:$AX$2000,$Z2476))</f>
      </c>
      <c r="BP2476">
        <f>IF($Z2476="","",INDEX($AY$2:$AY$2000,$Z2476))</f>
      </c>
      <c r="BQ2476">
        <f>IF($Z2476="","",INDEX($AZ$2:$AZ$2000,$Z2476))</f>
      </c>
      <c r="BR2476">
        <f>IF($Z2476="","",INDEX($BA$2:$BA$2000,$Z2476))</f>
      </c>
      <c r="BS2476">
        <f>IF($Z2476="","",INDEX($BB$2:$BB$2000,$Z2476))</f>
      </c>
      <c r="BT2476">
        <f>IF($Z2476="","",INDEX($BC$2:$BC$2000,$Z2476))</f>
      </c>
      <c r="BY2476" t="str">
        <f>IF($Y2476="","",INDEX($AH$2:$AH$2000,$Y2476)&amp;"")</f>
      </c>
      <c r="BZ2476" t="str">
        <f>IF($Z2476="","",INDEX($AH$2:$AH$2000,$Z2476)&amp;"")</f>
      </c>
      <c r="CA2476">
        <f>IF($Y2476="","",INDEX($BV$2:$BV$2000,$Y2476))</f>
      </c>
      <c r="CB2476">
        <f>IF($Z2476="","",INDEX($BV$2:$BV$2000,$Z2476))</f>
      </c>
    </row>
    <row r="2477">
      <c r="T2477">
        <f>IF($Y2477="","",INDEX($B$2:$B$2000,$Y2477))</f>
      </c>
      <c r="U2477">
        <f>IF($Z2477="","",INDEX($B$2:$B$2000,$Z2477))</f>
      </c>
      <c r="V2477">
        <f>IF(OR($T2477="",$U2477=""),"",$U2477-$T2477)</f>
      </c>
      <c r="W2477" t="str">
        <f>IF(TRIM(INDEX(connections!$A:$A,ROW()))="","",TRIM(INDEX(connections!$A:$A,ROW())))</f>
      </c>
      <c r="X2477" t="str">
        <f>IF($W2477="","",TRIM(INDEX(connections!$B:$B,ROW())))</f>
      </c>
      <c r="Y2477">
        <f>IF($W2477="","",IFERROR(MATCH($W2477,$A$2:$A$2000,0),""))</f>
      </c>
      <c r="Z2477">
        <f>IF($X2477="","",IFERROR(MATCH($X2477,$A$2:$A$2000,0),""))</f>
      </c>
      <c r="AA2477" t="str">
        <f>IF($Y2477="","",INDEX($P$2:$P$2000,$Y2477))</f>
      </c>
      <c r="AB2477" t="str">
        <f>IF($Z2477="","",INDEX($P$2:$P$2000,$Z2477))</f>
      </c>
      <c r="AC2477">
        <f>IF(AND($AA2477="Yes",$AB2477="Yes"),1,"")</f>
      </c>
      <c r="AD2477">
        <f>IF(OR($Y2477="",$Z2477=""),"",IF(INDEX($C$2:$C$2000,$Y2477)=INDEX($C$2:$C$2000,$Z2477),0,1))</f>
      </c>
      <c r="AE2477">
        <f>IF($AC2477&lt;&gt;1,"",IF(AND(INDEX($AG$2:$AG$2000,$Y2477)=1,INDEX($AG$2:$AG$2000,$Z2477)=1),1,""))</f>
      </c>
      <c r="BF2477">
        <f>IF($Z2477="","",INDEX($AO$2:$AO$2000,$Z2477))</f>
      </c>
      <c r="BG2477">
        <f>IF($Z2477="","",INDEX($AP$2:$AP$2000,$Z2477))</f>
      </c>
      <c r="BH2477">
        <f>IF($Z2477="","",INDEX($AQ$2:$AQ$2000,$Z2477))</f>
      </c>
      <c r="BI2477">
        <f>IF($Z2477="","",INDEX($AR$2:$AR$2000,$Z2477))</f>
      </c>
      <c r="BJ2477">
        <f>IF($Z2477="","",INDEX($AS$2:$AS$2000,$Z2477))</f>
      </c>
      <c r="BK2477">
        <f>IF($Z2477="","",INDEX($AT$2:$AT$2000,$Z2477))</f>
      </c>
      <c r="BL2477">
        <f>IF($Z2477="","",INDEX($AU$2:$AU$2000,$Z2477))</f>
      </c>
      <c r="BM2477">
        <f>IF($Z2477="","",INDEX($AV$2:$AV$2000,$Z2477))</f>
      </c>
      <c r="BN2477">
        <f>IF($Z2477="","",INDEX($AW$2:$AW$2000,$Z2477))</f>
      </c>
      <c r="BO2477">
        <f>IF($Z2477="","",INDEX($AX$2:$AX$2000,$Z2477))</f>
      </c>
      <c r="BP2477">
        <f>IF($Z2477="","",INDEX($AY$2:$AY$2000,$Z2477))</f>
      </c>
      <c r="BQ2477">
        <f>IF($Z2477="","",INDEX($AZ$2:$AZ$2000,$Z2477))</f>
      </c>
      <c r="BR2477">
        <f>IF($Z2477="","",INDEX($BA$2:$BA$2000,$Z2477))</f>
      </c>
      <c r="BS2477">
        <f>IF($Z2477="","",INDEX($BB$2:$BB$2000,$Z2477))</f>
      </c>
      <c r="BT2477">
        <f>IF($Z2477="","",INDEX($BC$2:$BC$2000,$Z2477))</f>
      </c>
      <c r="BY2477" t="str">
        <f>IF($Y2477="","",INDEX($AH$2:$AH$2000,$Y2477)&amp;"")</f>
      </c>
      <c r="BZ2477" t="str">
        <f>IF($Z2477="","",INDEX($AH$2:$AH$2000,$Z2477)&amp;"")</f>
      </c>
      <c r="CA2477">
        <f>IF($Y2477="","",INDEX($BV$2:$BV$2000,$Y2477))</f>
      </c>
      <c r="CB2477">
        <f>IF($Z2477="","",INDEX($BV$2:$BV$2000,$Z2477))</f>
      </c>
    </row>
    <row r="2478">
      <c r="T2478">
        <f>IF($Y2478="","",INDEX($B$2:$B$2000,$Y2478))</f>
      </c>
      <c r="U2478">
        <f>IF($Z2478="","",INDEX($B$2:$B$2000,$Z2478))</f>
      </c>
      <c r="V2478">
        <f>IF(OR($T2478="",$U2478=""),"",$U2478-$T2478)</f>
      </c>
      <c r="W2478" t="str">
        <f>IF(TRIM(INDEX(connections!$A:$A,ROW()))="","",TRIM(INDEX(connections!$A:$A,ROW())))</f>
      </c>
      <c r="X2478" t="str">
        <f>IF($W2478="","",TRIM(INDEX(connections!$B:$B,ROW())))</f>
      </c>
      <c r="Y2478">
        <f>IF($W2478="","",IFERROR(MATCH($W2478,$A$2:$A$2000,0),""))</f>
      </c>
      <c r="Z2478">
        <f>IF($X2478="","",IFERROR(MATCH($X2478,$A$2:$A$2000,0),""))</f>
      </c>
      <c r="AA2478" t="str">
        <f>IF($Y2478="","",INDEX($P$2:$P$2000,$Y2478))</f>
      </c>
      <c r="AB2478" t="str">
        <f>IF($Z2478="","",INDEX($P$2:$P$2000,$Z2478))</f>
      </c>
      <c r="AC2478">
        <f>IF(AND($AA2478="Yes",$AB2478="Yes"),1,"")</f>
      </c>
      <c r="AD2478">
        <f>IF(OR($Y2478="",$Z2478=""),"",IF(INDEX($C$2:$C$2000,$Y2478)=INDEX($C$2:$C$2000,$Z2478),0,1))</f>
      </c>
      <c r="AE2478">
        <f>IF($AC2478&lt;&gt;1,"",IF(AND(INDEX($AG$2:$AG$2000,$Y2478)=1,INDEX($AG$2:$AG$2000,$Z2478)=1),1,""))</f>
      </c>
      <c r="BF2478">
        <f>IF($Z2478="","",INDEX($AO$2:$AO$2000,$Z2478))</f>
      </c>
      <c r="BG2478">
        <f>IF($Z2478="","",INDEX($AP$2:$AP$2000,$Z2478))</f>
      </c>
      <c r="BH2478">
        <f>IF($Z2478="","",INDEX($AQ$2:$AQ$2000,$Z2478))</f>
      </c>
      <c r="BI2478">
        <f>IF($Z2478="","",INDEX($AR$2:$AR$2000,$Z2478))</f>
      </c>
      <c r="BJ2478">
        <f>IF($Z2478="","",INDEX($AS$2:$AS$2000,$Z2478))</f>
      </c>
      <c r="BK2478">
        <f>IF($Z2478="","",INDEX($AT$2:$AT$2000,$Z2478))</f>
      </c>
      <c r="BL2478">
        <f>IF($Z2478="","",INDEX($AU$2:$AU$2000,$Z2478))</f>
      </c>
      <c r="BM2478">
        <f>IF($Z2478="","",INDEX($AV$2:$AV$2000,$Z2478))</f>
      </c>
      <c r="BN2478">
        <f>IF($Z2478="","",INDEX($AW$2:$AW$2000,$Z2478))</f>
      </c>
      <c r="BO2478">
        <f>IF($Z2478="","",INDEX($AX$2:$AX$2000,$Z2478))</f>
      </c>
      <c r="BP2478">
        <f>IF($Z2478="","",INDEX($AY$2:$AY$2000,$Z2478))</f>
      </c>
      <c r="BQ2478">
        <f>IF($Z2478="","",INDEX($AZ$2:$AZ$2000,$Z2478))</f>
      </c>
      <c r="BR2478">
        <f>IF($Z2478="","",INDEX($BA$2:$BA$2000,$Z2478))</f>
      </c>
      <c r="BS2478">
        <f>IF($Z2478="","",INDEX($BB$2:$BB$2000,$Z2478))</f>
      </c>
      <c r="BT2478">
        <f>IF($Z2478="","",INDEX($BC$2:$BC$2000,$Z2478))</f>
      </c>
      <c r="BY2478" t="str">
        <f>IF($Y2478="","",INDEX($AH$2:$AH$2000,$Y2478)&amp;"")</f>
      </c>
      <c r="BZ2478" t="str">
        <f>IF($Z2478="","",INDEX($AH$2:$AH$2000,$Z2478)&amp;"")</f>
      </c>
      <c r="CA2478">
        <f>IF($Y2478="","",INDEX($BV$2:$BV$2000,$Y2478))</f>
      </c>
      <c r="CB2478">
        <f>IF($Z2478="","",INDEX($BV$2:$BV$2000,$Z2478))</f>
      </c>
    </row>
    <row r="2479">
      <c r="T2479">
        <f>IF($Y2479="","",INDEX($B$2:$B$2000,$Y2479))</f>
      </c>
      <c r="U2479">
        <f>IF($Z2479="","",INDEX($B$2:$B$2000,$Z2479))</f>
      </c>
      <c r="V2479">
        <f>IF(OR($T2479="",$U2479=""),"",$U2479-$T2479)</f>
      </c>
      <c r="W2479" t="str">
        <f>IF(TRIM(INDEX(connections!$A:$A,ROW()))="","",TRIM(INDEX(connections!$A:$A,ROW())))</f>
      </c>
      <c r="X2479" t="str">
        <f>IF($W2479="","",TRIM(INDEX(connections!$B:$B,ROW())))</f>
      </c>
      <c r="Y2479">
        <f>IF($W2479="","",IFERROR(MATCH($W2479,$A$2:$A$2000,0),""))</f>
      </c>
      <c r="Z2479">
        <f>IF($X2479="","",IFERROR(MATCH($X2479,$A$2:$A$2000,0),""))</f>
      </c>
      <c r="AA2479" t="str">
        <f>IF($Y2479="","",INDEX($P$2:$P$2000,$Y2479))</f>
      </c>
      <c r="AB2479" t="str">
        <f>IF($Z2479="","",INDEX($P$2:$P$2000,$Z2479))</f>
      </c>
      <c r="AC2479">
        <f>IF(AND($AA2479="Yes",$AB2479="Yes"),1,"")</f>
      </c>
      <c r="AD2479">
        <f>IF(OR($Y2479="",$Z2479=""),"",IF(INDEX($C$2:$C$2000,$Y2479)=INDEX($C$2:$C$2000,$Z2479),0,1))</f>
      </c>
      <c r="AE2479">
        <f>IF($AC2479&lt;&gt;1,"",IF(AND(INDEX($AG$2:$AG$2000,$Y2479)=1,INDEX($AG$2:$AG$2000,$Z2479)=1),1,""))</f>
      </c>
      <c r="BF2479">
        <f>IF($Z2479="","",INDEX($AO$2:$AO$2000,$Z2479))</f>
      </c>
      <c r="BG2479">
        <f>IF($Z2479="","",INDEX($AP$2:$AP$2000,$Z2479))</f>
      </c>
      <c r="BH2479">
        <f>IF($Z2479="","",INDEX($AQ$2:$AQ$2000,$Z2479))</f>
      </c>
      <c r="BI2479">
        <f>IF($Z2479="","",INDEX($AR$2:$AR$2000,$Z2479))</f>
      </c>
      <c r="BJ2479">
        <f>IF($Z2479="","",INDEX($AS$2:$AS$2000,$Z2479))</f>
      </c>
      <c r="BK2479">
        <f>IF($Z2479="","",INDEX($AT$2:$AT$2000,$Z2479))</f>
      </c>
      <c r="BL2479">
        <f>IF($Z2479="","",INDEX($AU$2:$AU$2000,$Z2479))</f>
      </c>
      <c r="BM2479">
        <f>IF($Z2479="","",INDEX($AV$2:$AV$2000,$Z2479))</f>
      </c>
      <c r="BN2479">
        <f>IF($Z2479="","",INDEX($AW$2:$AW$2000,$Z2479))</f>
      </c>
      <c r="BO2479">
        <f>IF($Z2479="","",INDEX($AX$2:$AX$2000,$Z2479))</f>
      </c>
      <c r="BP2479">
        <f>IF($Z2479="","",INDEX($AY$2:$AY$2000,$Z2479))</f>
      </c>
      <c r="BQ2479">
        <f>IF($Z2479="","",INDEX($AZ$2:$AZ$2000,$Z2479))</f>
      </c>
      <c r="BR2479">
        <f>IF($Z2479="","",INDEX($BA$2:$BA$2000,$Z2479))</f>
      </c>
      <c r="BS2479">
        <f>IF($Z2479="","",INDEX($BB$2:$BB$2000,$Z2479))</f>
      </c>
      <c r="BT2479">
        <f>IF($Z2479="","",INDEX($BC$2:$BC$2000,$Z2479))</f>
      </c>
      <c r="BY2479" t="str">
        <f>IF($Y2479="","",INDEX($AH$2:$AH$2000,$Y2479)&amp;"")</f>
      </c>
      <c r="BZ2479" t="str">
        <f>IF($Z2479="","",INDEX($AH$2:$AH$2000,$Z2479)&amp;"")</f>
      </c>
      <c r="CA2479">
        <f>IF($Y2479="","",INDEX($BV$2:$BV$2000,$Y2479))</f>
      </c>
      <c r="CB2479">
        <f>IF($Z2479="","",INDEX($BV$2:$BV$2000,$Z2479))</f>
      </c>
    </row>
    <row r="2480">
      <c r="T2480">
        <f>IF($Y2480="","",INDEX($B$2:$B$2000,$Y2480))</f>
      </c>
      <c r="U2480">
        <f>IF($Z2480="","",INDEX($B$2:$B$2000,$Z2480))</f>
      </c>
      <c r="V2480">
        <f>IF(OR($T2480="",$U2480=""),"",$U2480-$T2480)</f>
      </c>
      <c r="W2480" t="str">
        <f>IF(TRIM(INDEX(connections!$A:$A,ROW()))="","",TRIM(INDEX(connections!$A:$A,ROW())))</f>
      </c>
      <c r="X2480" t="str">
        <f>IF($W2480="","",TRIM(INDEX(connections!$B:$B,ROW())))</f>
      </c>
      <c r="Y2480">
        <f>IF($W2480="","",IFERROR(MATCH($W2480,$A$2:$A$2000,0),""))</f>
      </c>
      <c r="Z2480">
        <f>IF($X2480="","",IFERROR(MATCH($X2480,$A$2:$A$2000,0),""))</f>
      </c>
      <c r="AA2480" t="str">
        <f>IF($Y2480="","",INDEX($P$2:$P$2000,$Y2480))</f>
      </c>
      <c r="AB2480" t="str">
        <f>IF($Z2480="","",INDEX($P$2:$P$2000,$Z2480))</f>
      </c>
      <c r="AC2480">
        <f>IF(AND($AA2480="Yes",$AB2480="Yes"),1,"")</f>
      </c>
      <c r="AD2480">
        <f>IF(OR($Y2480="",$Z2480=""),"",IF(INDEX($C$2:$C$2000,$Y2480)=INDEX($C$2:$C$2000,$Z2480),0,1))</f>
      </c>
      <c r="AE2480">
        <f>IF($AC2480&lt;&gt;1,"",IF(AND(INDEX($AG$2:$AG$2000,$Y2480)=1,INDEX($AG$2:$AG$2000,$Z2480)=1),1,""))</f>
      </c>
      <c r="BF2480">
        <f>IF($Z2480="","",INDEX($AO$2:$AO$2000,$Z2480))</f>
      </c>
      <c r="BG2480">
        <f>IF($Z2480="","",INDEX($AP$2:$AP$2000,$Z2480))</f>
      </c>
      <c r="BH2480">
        <f>IF($Z2480="","",INDEX($AQ$2:$AQ$2000,$Z2480))</f>
      </c>
      <c r="BI2480">
        <f>IF($Z2480="","",INDEX($AR$2:$AR$2000,$Z2480))</f>
      </c>
      <c r="BJ2480">
        <f>IF($Z2480="","",INDEX($AS$2:$AS$2000,$Z2480))</f>
      </c>
      <c r="BK2480">
        <f>IF($Z2480="","",INDEX($AT$2:$AT$2000,$Z2480))</f>
      </c>
      <c r="BL2480">
        <f>IF($Z2480="","",INDEX($AU$2:$AU$2000,$Z2480))</f>
      </c>
      <c r="BM2480">
        <f>IF($Z2480="","",INDEX($AV$2:$AV$2000,$Z2480))</f>
      </c>
      <c r="BN2480">
        <f>IF($Z2480="","",INDEX($AW$2:$AW$2000,$Z2480))</f>
      </c>
      <c r="BO2480">
        <f>IF($Z2480="","",INDEX($AX$2:$AX$2000,$Z2480))</f>
      </c>
      <c r="BP2480">
        <f>IF($Z2480="","",INDEX($AY$2:$AY$2000,$Z2480))</f>
      </c>
      <c r="BQ2480">
        <f>IF($Z2480="","",INDEX($AZ$2:$AZ$2000,$Z2480))</f>
      </c>
      <c r="BR2480">
        <f>IF($Z2480="","",INDEX($BA$2:$BA$2000,$Z2480))</f>
      </c>
      <c r="BS2480">
        <f>IF($Z2480="","",INDEX($BB$2:$BB$2000,$Z2480))</f>
      </c>
      <c r="BT2480">
        <f>IF($Z2480="","",INDEX($BC$2:$BC$2000,$Z2480))</f>
      </c>
      <c r="BY2480" t="str">
        <f>IF($Y2480="","",INDEX($AH$2:$AH$2000,$Y2480)&amp;"")</f>
      </c>
      <c r="BZ2480" t="str">
        <f>IF($Z2480="","",INDEX($AH$2:$AH$2000,$Z2480)&amp;"")</f>
      </c>
      <c r="CA2480">
        <f>IF($Y2480="","",INDEX($BV$2:$BV$2000,$Y2480))</f>
      </c>
      <c r="CB2480">
        <f>IF($Z2480="","",INDEX($BV$2:$BV$2000,$Z2480))</f>
      </c>
    </row>
    <row r="2481">
      <c r="T2481">
        <f>IF($Y2481="","",INDEX($B$2:$B$2000,$Y2481))</f>
      </c>
      <c r="U2481">
        <f>IF($Z2481="","",INDEX($B$2:$B$2000,$Z2481))</f>
      </c>
      <c r="V2481">
        <f>IF(OR($T2481="",$U2481=""),"",$U2481-$T2481)</f>
      </c>
      <c r="W2481" t="str">
        <f>IF(TRIM(INDEX(connections!$A:$A,ROW()))="","",TRIM(INDEX(connections!$A:$A,ROW())))</f>
      </c>
      <c r="X2481" t="str">
        <f>IF($W2481="","",TRIM(INDEX(connections!$B:$B,ROW())))</f>
      </c>
      <c r="Y2481">
        <f>IF($W2481="","",IFERROR(MATCH($W2481,$A$2:$A$2000,0),""))</f>
      </c>
      <c r="Z2481">
        <f>IF($X2481="","",IFERROR(MATCH($X2481,$A$2:$A$2000,0),""))</f>
      </c>
      <c r="AA2481" t="str">
        <f>IF($Y2481="","",INDEX($P$2:$P$2000,$Y2481))</f>
      </c>
      <c r="AB2481" t="str">
        <f>IF($Z2481="","",INDEX($P$2:$P$2000,$Z2481))</f>
      </c>
      <c r="AC2481">
        <f>IF(AND($AA2481="Yes",$AB2481="Yes"),1,"")</f>
      </c>
      <c r="AD2481">
        <f>IF(OR($Y2481="",$Z2481=""),"",IF(INDEX($C$2:$C$2000,$Y2481)=INDEX($C$2:$C$2000,$Z2481),0,1))</f>
      </c>
      <c r="AE2481">
        <f>IF($AC2481&lt;&gt;1,"",IF(AND(INDEX($AG$2:$AG$2000,$Y2481)=1,INDEX($AG$2:$AG$2000,$Z2481)=1),1,""))</f>
      </c>
      <c r="BF2481">
        <f>IF($Z2481="","",INDEX($AO$2:$AO$2000,$Z2481))</f>
      </c>
      <c r="BG2481">
        <f>IF($Z2481="","",INDEX($AP$2:$AP$2000,$Z2481))</f>
      </c>
      <c r="BH2481">
        <f>IF($Z2481="","",INDEX($AQ$2:$AQ$2000,$Z2481))</f>
      </c>
      <c r="BI2481">
        <f>IF($Z2481="","",INDEX($AR$2:$AR$2000,$Z2481))</f>
      </c>
      <c r="BJ2481">
        <f>IF($Z2481="","",INDEX($AS$2:$AS$2000,$Z2481))</f>
      </c>
      <c r="BK2481">
        <f>IF($Z2481="","",INDEX($AT$2:$AT$2000,$Z2481))</f>
      </c>
      <c r="BL2481">
        <f>IF($Z2481="","",INDEX($AU$2:$AU$2000,$Z2481))</f>
      </c>
      <c r="BM2481">
        <f>IF($Z2481="","",INDEX($AV$2:$AV$2000,$Z2481))</f>
      </c>
      <c r="BN2481">
        <f>IF($Z2481="","",INDEX($AW$2:$AW$2000,$Z2481))</f>
      </c>
      <c r="BO2481">
        <f>IF($Z2481="","",INDEX($AX$2:$AX$2000,$Z2481))</f>
      </c>
      <c r="BP2481">
        <f>IF($Z2481="","",INDEX($AY$2:$AY$2000,$Z2481))</f>
      </c>
      <c r="BQ2481">
        <f>IF($Z2481="","",INDEX($AZ$2:$AZ$2000,$Z2481))</f>
      </c>
      <c r="BR2481">
        <f>IF($Z2481="","",INDEX($BA$2:$BA$2000,$Z2481))</f>
      </c>
      <c r="BS2481">
        <f>IF($Z2481="","",INDEX($BB$2:$BB$2000,$Z2481))</f>
      </c>
      <c r="BT2481">
        <f>IF($Z2481="","",INDEX($BC$2:$BC$2000,$Z2481))</f>
      </c>
      <c r="BY2481" t="str">
        <f>IF($Y2481="","",INDEX($AH$2:$AH$2000,$Y2481)&amp;"")</f>
      </c>
      <c r="BZ2481" t="str">
        <f>IF($Z2481="","",INDEX($AH$2:$AH$2000,$Z2481)&amp;"")</f>
      </c>
      <c r="CA2481">
        <f>IF($Y2481="","",INDEX($BV$2:$BV$2000,$Y2481))</f>
      </c>
      <c r="CB2481">
        <f>IF($Z2481="","",INDEX($BV$2:$BV$2000,$Z2481))</f>
      </c>
    </row>
    <row r="2482">
      <c r="T2482">
        <f>IF($Y2482="","",INDEX($B$2:$B$2000,$Y2482))</f>
      </c>
      <c r="U2482">
        <f>IF($Z2482="","",INDEX($B$2:$B$2000,$Z2482))</f>
      </c>
      <c r="V2482">
        <f>IF(OR($T2482="",$U2482=""),"",$U2482-$T2482)</f>
      </c>
      <c r="W2482" t="str">
        <f>IF(TRIM(INDEX(connections!$A:$A,ROW()))="","",TRIM(INDEX(connections!$A:$A,ROW())))</f>
      </c>
      <c r="X2482" t="str">
        <f>IF($W2482="","",TRIM(INDEX(connections!$B:$B,ROW())))</f>
      </c>
      <c r="Y2482">
        <f>IF($W2482="","",IFERROR(MATCH($W2482,$A$2:$A$2000,0),""))</f>
      </c>
      <c r="Z2482">
        <f>IF($X2482="","",IFERROR(MATCH($X2482,$A$2:$A$2000,0),""))</f>
      </c>
      <c r="AA2482" t="str">
        <f>IF($Y2482="","",INDEX($P$2:$P$2000,$Y2482))</f>
      </c>
      <c r="AB2482" t="str">
        <f>IF($Z2482="","",INDEX($P$2:$P$2000,$Z2482))</f>
      </c>
      <c r="AC2482">
        <f>IF(AND($AA2482="Yes",$AB2482="Yes"),1,"")</f>
      </c>
      <c r="AD2482">
        <f>IF(OR($Y2482="",$Z2482=""),"",IF(INDEX($C$2:$C$2000,$Y2482)=INDEX($C$2:$C$2000,$Z2482),0,1))</f>
      </c>
      <c r="AE2482">
        <f>IF($AC2482&lt;&gt;1,"",IF(AND(INDEX($AG$2:$AG$2000,$Y2482)=1,INDEX($AG$2:$AG$2000,$Z2482)=1),1,""))</f>
      </c>
      <c r="BF2482">
        <f>IF($Z2482="","",INDEX($AO$2:$AO$2000,$Z2482))</f>
      </c>
      <c r="BG2482">
        <f>IF($Z2482="","",INDEX($AP$2:$AP$2000,$Z2482))</f>
      </c>
      <c r="BH2482">
        <f>IF($Z2482="","",INDEX($AQ$2:$AQ$2000,$Z2482))</f>
      </c>
      <c r="BI2482">
        <f>IF($Z2482="","",INDEX($AR$2:$AR$2000,$Z2482))</f>
      </c>
      <c r="BJ2482">
        <f>IF($Z2482="","",INDEX($AS$2:$AS$2000,$Z2482))</f>
      </c>
      <c r="BK2482">
        <f>IF($Z2482="","",INDEX($AT$2:$AT$2000,$Z2482))</f>
      </c>
      <c r="BL2482">
        <f>IF($Z2482="","",INDEX($AU$2:$AU$2000,$Z2482))</f>
      </c>
      <c r="BM2482">
        <f>IF($Z2482="","",INDEX($AV$2:$AV$2000,$Z2482))</f>
      </c>
      <c r="BN2482">
        <f>IF($Z2482="","",INDEX($AW$2:$AW$2000,$Z2482))</f>
      </c>
      <c r="BO2482">
        <f>IF($Z2482="","",INDEX($AX$2:$AX$2000,$Z2482))</f>
      </c>
      <c r="BP2482">
        <f>IF($Z2482="","",INDEX($AY$2:$AY$2000,$Z2482))</f>
      </c>
      <c r="BQ2482">
        <f>IF($Z2482="","",INDEX($AZ$2:$AZ$2000,$Z2482))</f>
      </c>
      <c r="BR2482">
        <f>IF($Z2482="","",INDEX($BA$2:$BA$2000,$Z2482))</f>
      </c>
      <c r="BS2482">
        <f>IF($Z2482="","",INDEX($BB$2:$BB$2000,$Z2482))</f>
      </c>
      <c r="BT2482">
        <f>IF($Z2482="","",INDEX($BC$2:$BC$2000,$Z2482))</f>
      </c>
      <c r="BY2482" t="str">
        <f>IF($Y2482="","",INDEX($AH$2:$AH$2000,$Y2482)&amp;"")</f>
      </c>
      <c r="BZ2482" t="str">
        <f>IF($Z2482="","",INDEX($AH$2:$AH$2000,$Z2482)&amp;"")</f>
      </c>
      <c r="CA2482">
        <f>IF($Y2482="","",INDEX($BV$2:$BV$2000,$Y2482))</f>
      </c>
      <c r="CB2482">
        <f>IF($Z2482="","",INDEX($BV$2:$BV$2000,$Z2482))</f>
      </c>
    </row>
    <row r="2483">
      <c r="T2483">
        <f>IF($Y2483="","",INDEX($B$2:$B$2000,$Y2483))</f>
      </c>
      <c r="U2483">
        <f>IF($Z2483="","",INDEX($B$2:$B$2000,$Z2483))</f>
      </c>
      <c r="V2483">
        <f>IF(OR($T2483="",$U2483=""),"",$U2483-$T2483)</f>
      </c>
      <c r="W2483" t="str">
        <f>IF(TRIM(INDEX(connections!$A:$A,ROW()))="","",TRIM(INDEX(connections!$A:$A,ROW())))</f>
      </c>
      <c r="X2483" t="str">
        <f>IF($W2483="","",TRIM(INDEX(connections!$B:$B,ROW())))</f>
      </c>
      <c r="Y2483">
        <f>IF($W2483="","",IFERROR(MATCH($W2483,$A$2:$A$2000,0),""))</f>
      </c>
      <c r="Z2483">
        <f>IF($X2483="","",IFERROR(MATCH($X2483,$A$2:$A$2000,0),""))</f>
      </c>
      <c r="AA2483" t="str">
        <f>IF($Y2483="","",INDEX($P$2:$P$2000,$Y2483))</f>
      </c>
      <c r="AB2483" t="str">
        <f>IF($Z2483="","",INDEX($P$2:$P$2000,$Z2483))</f>
      </c>
      <c r="AC2483">
        <f>IF(AND($AA2483="Yes",$AB2483="Yes"),1,"")</f>
      </c>
      <c r="AD2483">
        <f>IF(OR($Y2483="",$Z2483=""),"",IF(INDEX($C$2:$C$2000,$Y2483)=INDEX($C$2:$C$2000,$Z2483),0,1))</f>
      </c>
      <c r="AE2483">
        <f>IF($AC2483&lt;&gt;1,"",IF(AND(INDEX($AG$2:$AG$2000,$Y2483)=1,INDEX($AG$2:$AG$2000,$Z2483)=1),1,""))</f>
      </c>
      <c r="BF2483">
        <f>IF($Z2483="","",INDEX($AO$2:$AO$2000,$Z2483))</f>
      </c>
      <c r="BG2483">
        <f>IF($Z2483="","",INDEX($AP$2:$AP$2000,$Z2483))</f>
      </c>
      <c r="BH2483">
        <f>IF($Z2483="","",INDEX($AQ$2:$AQ$2000,$Z2483))</f>
      </c>
      <c r="BI2483">
        <f>IF($Z2483="","",INDEX($AR$2:$AR$2000,$Z2483))</f>
      </c>
      <c r="BJ2483">
        <f>IF($Z2483="","",INDEX($AS$2:$AS$2000,$Z2483))</f>
      </c>
      <c r="BK2483">
        <f>IF($Z2483="","",INDEX($AT$2:$AT$2000,$Z2483))</f>
      </c>
      <c r="BL2483">
        <f>IF($Z2483="","",INDEX($AU$2:$AU$2000,$Z2483))</f>
      </c>
      <c r="BM2483">
        <f>IF($Z2483="","",INDEX($AV$2:$AV$2000,$Z2483))</f>
      </c>
      <c r="BN2483">
        <f>IF($Z2483="","",INDEX($AW$2:$AW$2000,$Z2483))</f>
      </c>
      <c r="BO2483">
        <f>IF($Z2483="","",INDEX($AX$2:$AX$2000,$Z2483))</f>
      </c>
      <c r="BP2483">
        <f>IF($Z2483="","",INDEX($AY$2:$AY$2000,$Z2483))</f>
      </c>
      <c r="BQ2483">
        <f>IF($Z2483="","",INDEX($AZ$2:$AZ$2000,$Z2483))</f>
      </c>
      <c r="BR2483">
        <f>IF($Z2483="","",INDEX($BA$2:$BA$2000,$Z2483))</f>
      </c>
      <c r="BS2483">
        <f>IF($Z2483="","",INDEX($BB$2:$BB$2000,$Z2483))</f>
      </c>
      <c r="BT2483">
        <f>IF($Z2483="","",INDEX($BC$2:$BC$2000,$Z2483))</f>
      </c>
      <c r="BY2483" t="str">
        <f>IF($Y2483="","",INDEX($AH$2:$AH$2000,$Y2483)&amp;"")</f>
      </c>
      <c r="BZ2483" t="str">
        <f>IF($Z2483="","",INDEX($AH$2:$AH$2000,$Z2483)&amp;"")</f>
      </c>
      <c r="CA2483">
        <f>IF($Y2483="","",INDEX($BV$2:$BV$2000,$Y2483))</f>
      </c>
      <c r="CB2483">
        <f>IF($Z2483="","",INDEX($BV$2:$BV$2000,$Z2483))</f>
      </c>
    </row>
    <row r="2484">
      <c r="T2484">
        <f>IF($Y2484="","",INDEX($B$2:$B$2000,$Y2484))</f>
      </c>
      <c r="U2484">
        <f>IF($Z2484="","",INDEX($B$2:$B$2000,$Z2484))</f>
      </c>
      <c r="V2484">
        <f>IF(OR($T2484="",$U2484=""),"",$U2484-$T2484)</f>
      </c>
      <c r="W2484" t="str">
        <f>IF(TRIM(INDEX(connections!$A:$A,ROW()))="","",TRIM(INDEX(connections!$A:$A,ROW())))</f>
      </c>
      <c r="X2484" t="str">
        <f>IF($W2484="","",TRIM(INDEX(connections!$B:$B,ROW())))</f>
      </c>
      <c r="Y2484">
        <f>IF($W2484="","",IFERROR(MATCH($W2484,$A$2:$A$2000,0),""))</f>
      </c>
      <c r="Z2484">
        <f>IF($X2484="","",IFERROR(MATCH($X2484,$A$2:$A$2000,0),""))</f>
      </c>
      <c r="AA2484" t="str">
        <f>IF($Y2484="","",INDEX($P$2:$P$2000,$Y2484))</f>
      </c>
      <c r="AB2484" t="str">
        <f>IF($Z2484="","",INDEX($P$2:$P$2000,$Z2484))</f>
      </c>
      <c r="AC2484">
        <f>IF(AND($AA2484="Yes",$AB2484="Yes"),1,"")</f>
      </c>
      <c r="AD2484">
        <f>IF(OR($Y2484="",$Z2484=""),"",IF(INDEX($C$2:$C$2000,$Y2484)=INDEX($C$2:$C$2000,$Z2484),0,1))</f>
      </c>
      <c r="AE2484">
        <f>IF($AC2484&lt;&gt;1,"",IF(AND(INDEX($AG$2:$AG$2000,$Y2484)=1,INDEX($AG$2:$AG$2000,$Z2484)=1),1,""))</f>
      </c>
      <c r="BF2484">
        <f>IF($Z2484="","",INDEX($AO$2:$AO$2000,$Z2484))</f>
      </c>
      <c r="BG2484">
        <f>IF($Z2484="","",INDEX($AP$2:$AP$2000,$Z2484))</f>
      </c>
      <c r="BH2484">
        <f>IF($Z2484="","",INDEX($AQ$2:$AQ$2000,$Z2484))</f>
      </c>
      <c r="BI2484">
        <f>IF($Z2484="","",INDEX($AR$2:$AR$2000,$Z2484))</f>
      </c>
      <c r="BJ2484">
        <f>IF($Z2484="","",INDEX($AS$2:$AS$2000,$Z2484))</f>
      </c>
      <c r="BK2484">
        <f>IF($Z2484="","",INDEX($AT$2:$AT$2000,$Z2484))</f>
      </c>
      <c r="BL2484">
        <f>IF($Z2484="","",INDEX($AU$2:$AU$2000,$Z2484))</f>
      </c>
      <c r="BM2484">
        <f>IF($Z2484="","",INDEX($AV$2:$AV$2000,$Z2484))</f>
      </c>
      <c r="BN2484">
        <f>IF($Z2484="","",INDEX($AW$2:$AW$2000,$Z2484))</f>
      </c>
      <c r="BO2484">
        <f>IF($Z2484="","",INDEX($AX$2:$AX$2000,$Z2484))</f>
      </c>
      <c r="BP2484">
        <f>IF($Z2484="","",INDEX($AY$2:$AY$2000,$Z2484))</f>
      </c>
      <c r="BQ2484">
        <f>IF($Z2484="","",INDEX($AZ$2:$AZ$2000,$Z2484))</f>
      </c>
      <c r="BR2484">
        <f>IF($Z2484="","",INDEX($BA$2:$BA$2000,$Z2484))</f>
      </c>
      <c r="BS2484">
        <f>IF($Z2484="","",INDEX($BB$2:$BB$2000,$Z2484))</f>
      </c>
      <c r="BT2484">
        <f>IF($Z2484="","",INDEX($BC$2:$BC$2000,$Z2484))</f>
      </c>
      <c r="BY2484" t="str">
        <f>IF($Y2484="","",INDEX($AH$2:$AH$2000,$Y2484)&amp;"")</f>
      </c>
      <c r="BZ2484" t="str">
        <f>IF($Z2484="","",INDEX($AH$2:$AH$2000,$Z2484)&amp;"")</f>
      </c>
      <c r="CA2484">
        <f>IF($Y2484="","",INDEX($BV$2:$BV$2000,$Y2484))</f>
      </c>
      <c r="CB2484">
        <f>IF($Z2484="","",INDEX($BV$2:$BV$2000,$Z2484))</f>
      </c>
    </row>
    <row r="2485">
      <c r="T2485">
        <f>IF($Y2485="","",INDEX($B$2:$B$2000,$Y2485))</f>
      </c>
      <c r="U2485">
        <f>IF($Z2485="","",INDEX($B$2:$B$2000,$Z2485))</f>
      </c>
      <c r="V2485">
        <f>IF(OR($T2485="",$U2485=""),"",$U2485-$T2485)</f>
      </c>
      <c r="W2485" t="str">
        <f>IF(TRIM(INDEX(connections!$A:$A,ROW()))="","",TRIM(INDEX(connections!$A:$A,ROW())))</f>
      </c>
      <c r="X2485" t="str">
        <f>IF($W2485="","",TRIM(INDEX(connections!$B:$B,ROW())))</f>
      </c>
      <c r="Y2485">
        <f>IF($W2485="","",IFERROR(MATCH($W2485,$A$2:$A$2000,0),""))</f>
      </c>
      <c r="Z2485">
        <f>IF($X2485="","",IFERROR(MATCH($X2485,$A$2:$A$2000,0),""))</f>
      </c>
      <c r="AA2485" t="str">
        <f>IF($Y2485="","",INDEX($P$2:$P$2000,$Y2485))</f>
      </c>
      <c r="AB2485" t="str">
        <f>IF($Z2485="","",INDEX($P$2:$P$2000,$Z2485))</f>
      </c>
      <c r="AC2485">
        <f>IF(AND($AA2485="Yes",$AB2485="Yes"),1,"")</f>
      </c>
      <c r="AD2485">
        <f>IF(OR($Y2485="",$Z2485=""),"",IF(INDEX($C$2:$C$2000,$Y2485)=INDEX($C$2:$C$2000,$Z2485),0,1))</f>
      </c>
      <c r="AE2485">
        <f>IF($AC2485&lt;&gt;1,"",IF(AND(INDEX($AG$2:$AG$2000,$Y2485)=1,INDEX($AG$2:$AG$2000,$Z2485)=1),1,""))</f>
      </c>
      <c r="BF2485">
        <f>IF($Z2485="","",INDEX($AO$2:$AO$2000,$Z2485))</f>
      </c>
      <c r="BG2485">
        <f>IF($Z2485="","",INDEX($AP$2:$AP$2000,$Z2485))</f>
      </c>
      <c r="BH2485">
        <f>IF($Z2485="","",INDEX($AQ$2:$AQ$2000,$Z2485))</f>
      </c>
      <c r="BI2485">
        <f>IF($Z2485="","",INDEX($AR$2:$AR$2000,$Z2485))</f>
      </c>
      <c r="BJ2485">
        <f>IF($Z2485="","",INDEX($AS$2:$AS$2000,$Z2485))</f>
      </c>
      <c r="BK2485">
        <f>IF($Z2485="","",INDEX($AT$2:$AT$2000,$Z2485))</f>
      </c>
      <c r="BL2485">
        <f>IF($Z2485="","",INDEX($AU$2:$AU$2000,$Z2485))</f>
      </c>
      <c r="BM2485">
        <f>IF($Z2485="","",INDEX($AV$2:$AV$2000,$Z2485))</f>
      </c>
      <c r="BN2485">
        <f>IF($Z2485="","",INDEX($AW$2:$AW$2000,$Z2485))</f>
      </c>
      <c r="BO2485">
        <f>IF($Z2485="","",INDEX($AX$2:$AX$2000,$Z2485))</f>
      </c>
      <c r="BP2485">
        <f>IF($Z2485="","",INDEX($AY$2:$AY$2000,$Z2485))</f>
      </c>
      <c r="BQ2485">
        <f>IF($Z2485="","",INDEX($AZ$2:$AZ$2000,$Z2485))</f>
      </c>
      <c r="BR2485">
        <f>IF($Z2485="","",INDEX($BA$2:$BA$2000,$Z2485))</f>
      </c>
      <c r="BS2485">
        <f>IF($Z2485="","",INDEX($BB$2:$BB$2000,$Z2485))</f>
      </c>
      <c r="BT2485">
        <f>IF($Z2485="","",INDEX($BC$2:$BC$2000,$Z2485))</f>
      </c>
      <c r="BY2485" t="str">
        <f>IF($Y2485="","",INDEX($AH$2:$AH$2000,$Y2485)&amp;"")</f>
      </c>
      <c r="BZ2485" t="str">
        <f>IF($Z2485="","",INDEX($AH$2:$AH$2000,$Z2485)&amp;"")</f>
      </c>
      <c r="CA2485">
        <f>IF($Y2485="","",INDEX($BV$2:$BV$2000,$Y2485))</f>
      </c>
      <c r="CB2485">
        <f>IF($Z2485="","",INDEX($BV$2:$BV$2000,$Z2485))</f>
      </c>
    </row>
    <row r="2486">
      <c r="T2486">
        <f>IF($Y2486="","",INDEX($B$2:$B$2000,$Y2486))</f>
      </c>
      <c r="U2486">
        <f>IF($Z2486="","",INDEX($B$2:$B$2000,$Z2486))</f>
      </c>
      <c r="V2486">
        <f>IF(OR($T2486="",$U2486=""),"",$U2486-$T2486)</f>
      </c>
      <c r="W2486" t="str">
        <f>IF(TRIM(INDEX(connections!$A:$A,ROW()))="","",TRIM(INDEX(connections!$A:$A,ROW())))</f>
      </c>
      <c r="X2486" t="str">
        <f>IF($W2486="","",TRIM(INDEX(connections!$B:$B,ROW())))</f>
      </c>
      <c r="Y2486">
        <f>IF($W2486="","",IFERROR(MATCH($W2486,$A$2:$A$2000,0),""))</f>
      </c>
      <c r="Z2486">
        <f>IF($X2486="","",IFERROR(MATCH($X2486,$A$2:$A$2000,0),""))</f>
      </c>
      <c r="AA2486" t="str">
        <f>IF($Y2486="","",INDEX($P$2:$P$2000,$Y2486))</f>
      </c>
      <c r="AB2486" t="str">
        <f>IF($Z2486="","",INDEX($P$2:$P$2000,$Z2486))</f>
      </c>
      <c r="AC2486">
        <f>IF(AND($AA2486="Yes",$AB2486="Yes"),1,"")</f>
      </c>
      <c r="AD2486">
        <f>IF(OR($Y2486="",$Z2486=""),"",IF(INDEX($C$2:$C$2000,$Y2486)=INDEX($C$2:$C$2000,$Z2486),0,1))</f>
      </c>
      <c r="AE2486">
        <f>IF($AC2486&lt;&gt;1,"",IF(AND(INDEX($AG$2:$AG$2000,$Y2486)=1,INDEX($AG$2:$AG$2000,$Z2486)=1),1,""))</f>
      </c>
      <c r="BF2486">
        <f>IF($Z2486="","",INDEX($AO$2:$AO$2000,$Z2486))</f>
      </c>
      <c r="BG2486">
        <f>IF($Z2486="","",INDEX($AP$2:$AP$2000,$Z2486))</f>
      </c>
      <c r="BH2486">
        <f>IF($Z2486="","",INDEX($AQ$2:$AQ$2000,$Z2486))</f>
      </c>
      <c r="BI2486">
        <f>IF($Z2486="","",INDEX($AR$2:$AR$2000,$Z2486))</f>
      </c>
      <c r="BJ2486">
        <f>IF($Z2486="","",INDEX($AS$2:$AS$2000,$Z2486))</f>
      </c>
      <c r="BK2486">
        <f>IF($Z2486="","",INDEX($AT$2:$AT$2000,$Z2486))</f>
      </c>
      <c r="BL2486">
        <f>IF($Z2486="","",INDEX($AU$2:$AU$2000,$Z2486))</f>
      </c>
      <c r="BM2486">
        <f>IF($Z2486="","",INDEX($AV$2:$AV$2000,$Z2486))</f>
      </c>
      <c r="BN2486">
        <f>IF($Z2486="","",INDEX($AW$2:$AW$2000,$Z2486))</f>
      </c>
      <c r="BO2486">
        <f>IF($Z2486="","",INDEX($AX$2:$AX$2000,$Z2486))</f>
      </c>
      <c r="BP2486">
        <f>IF($Z2486="","",INDEX($AY$2:$AY$2000,$Z2486))</f>
      </c>
      <c r="BQ2486">
        <f>IF($Z2486="","",INDEX($AZ$2:$AZ$2000,$Z2486))</f>
      </c>
      <c r="BR2486">
        <f>IF($Z2486="","",INDEX($BA$2:$BA$2000,$Z2486))</f>
      </c>
      <c r="BS2486">
        <f>IF($Z2486="","",INDEX($BB$2:$BB$2000,$Z2486))</f>
      </c>
      <c r="BT2486">
        <f>IF($Z2486="","",INDEX($BC$2:$BC$2000,$Z2486))</f>
      </c>
      <c r="BY2486" t="str">
        <f>IF($Y2486="","",INDEX($AH$2:$AH$2000,$Y2486)&amp;"")</f>
      </c>
      <c r="BZ2486" t="str">
        <f>IF($Z2486="","",INDEX($AH$2:$AH$2000,$Z2486)&amp;"")</f>
      </c>
      <c r="CA2486">
        <f>IF($Y2486="","",INDEX($BV$2:$BV$2000,$Y2486))</f>
      </c>
      <c r="CB2486">
        <f>IF($Z2486="","",INDEX($BV$2:$BV$2000,$Z2486))</f>
      </c>
    </row>
    <row r="2487">
      <c r="T2487">
        <f>IF($Y2487="","",INDEX($B$2:$B$2000,$Y2487))</f>
      </c>
      <c r="U2487">
        <f>IF($Z2487="","",INDEX($B$2:$B$2000,$Z2487))</f>
      </c>
      <c r="V2487">
        <f>IF(OR($T2487="",$U2487=""),"",$U2487-$T2487)</f>
      </c>
      <c r="W2487" t="str">
        <f>IF(TRIM(INDEX(connections!$A:$A,ROW()))="","",TRIM(INDEX(connections!$A:$A,ROW())))</f>
      </c>
      <c r="X2487" t="str">
        <f>IF($W2487="","",TRIM(INDEX(connections!$B:$B,ROW())))</f>
      </c>
      <c r="Y2487">
        <f>IF($W2487="","",IFERROR(MATCH($W2487,$A$2:$A$2000,0),""))</f>
      </c>
      <c r="Z2487">
        <f>IF($X2487="","",IFERROR(MATCH($X2487,$A$2:$A$2000,0),""))</f>
      </c>
      <c r="AA2487" t="str">
        <f>IF($Y2487="","",INDEX($P$2:$P$2000,$Y2487))</f>
      </c>
      <c r="AB2487" t="str">
        <f>IF($Z2487="","",INDEX($P$2:$P$2000,$Z2487))</f>
      </c>
      <c r="AC2487">
        <f>IF(AND($AA2487="Yes",$AB2487="Yes"),1,"")</f>
      </c>
      <c r="AD2487">
        <f>IF(OR($Y2487="",$Z2487=""),"",IF(INDEX($C$2:$C$2000,$Y2487)=INDEX($C$2:$C$2000,$Z2487),0,1))</f>
      </c>
      <c r="AE2487">
        <f>IF($AC2487&lt;&gt;1,"",IF(AND(INDEX($AG$2:$AG$2000,$Y2487)=1,INDEX($AG$2:$AG$2000,$Z2487)=1),1,""))</f>
      </c>
      <c r="BF2487">
        <f>IF($Z2487="","",INDEX($AO$2:$AO$2000,$Z2487))</f>
      </c>
      <c r="BG2487">
        <f>IF($Z2487="","",INDEX($AP$2:$AP$2000,$Z2487))</f>
      </c>
      <c r="BH2487">
        <f>IF($Z2487="","",INDEX($AQ$2:$AQ$2000,$Z2487))</f>
      </c>
      <c r="BI2487">
        <f>IF($Z2487="","",INDEX($AR$2:$AR$2000,$Z2487))</f>
      </c>
      <c r="BJ2487">
        <f>IF($Z2487="","",INDEX($AS$2:$AS$2000,$Z2487))</f>
      </c>
      <c r="BK2487">
        <f>IF($Z2487="","",INDEX($AT$2:$AT$2000,$Z2487))</f>
      </c>
      <c r="BL2487">
        <f>IF($Z2487="","",INDEX($AU$2:$AU$2000,$Z2487))</f>
      </c>
      <c r="BM2487">
        <f>IF($Z2487="","",INDEX($AV$2:$AV$2000,$Z2487))</f>
      </c>
      <c r="BN2487">
        <f>IF($Z2487="","",INDEX($AW$2:$AW$2000,$Z2487))</f>
      </c>
      <c r="BO2487">
        <f>IF($Z2487="","",INDEX($AX$2:$AX$2000,$Z2487))</f>
      </c>
      <c r="BP2487">
        <f>IF($Z2487="","",INDEX($AY$2:$AY$2000,$Z2487))</f>
      </c>
      <c r="BQ2487">
        <f>IF($Z2487="","",INDEX($AZ$2:$AZ$2000,$Z2487))</f>
      </c>
      <c r="BR2487">
        <f>IF($Z2487="","",INDEX($BA$2:$BA$2000,$Z2487))</f>
      </c>
      <c r="BS2487">
        <f>IF($Z2487="","",INDEX($BB$2:$BB$2000,$Z2487))</f>
      </c>
      <c r="BT2487">
        <f>IF($Z2487="","",INDEX($BC$2:$BC$2000,$Z2487))</f>
      </c>
      <c r="BY2487" t="str">
        <f>IF($Y2487="","",INDEX($AH$2:$AH$2000,$Y2487)&amp;"")</f>
      </c>
      <c r="BZ2487" t="str">
        <f>IF($Z2487="","",INDEX($AH$2:$AH$2000,$Z2487)&amp;"")</f>
      </c>
      <c r="CA2487">
        <f>IF($Y2487="","",INDEX($BV$2:$BV$2000,$Y2487))</f>
      </c>
      <c r="CB2487">
        <f>IF($Z2487="","",INDEX($BV$2:$BV$2000,$Z2487))</f>
      </c>
    </row>
    <row r="2488">
      <c r="T2488">
        <f>IF($Y2488="","",INDEX($B$2:$B$2000,$Y2488))</f>
      </c>
      <c r="U2488">
        <f>IF($Z2488="","",INDEX($B$2:$B$2000,$Z2488))</f>
      </c>
      <c r="V2488">
        <f>IF(OR($T2488="",$U2488=""),"",$U2488-$T2488)</f>
      </c>
      <c r="W2488" t="str">
        <f>IF(TRIM(INDEX(connections!$A:$A,ROW()))="","",TRIM(INDEX(connections!$A:$A,ROW())))</f>
      </c>
      <c r="X2488" t="str">
        <f>IF($W2488="","",TRIM(INDEX(connections!$B:$B,ROW())))</f>
      </c>
      <c r="Y2488">
        <f>IF($W2488="","",IFERROR(MATCH($W2488,$A$2:$A$2000,0),""))</f>
      </c>
      <c r="Z2488">
        <f>IF($X2488="","",IFERROR(MATCH($X2488,$A$2:$A$2000,0),""))</f>
      </c>
      <c r="AA2488" t="str">
        <f>IF($Y2488="","",INDEX($P$2:$P$2000,$Y2488))</f>
      </c>
      <c r="AB2488" t="str">
        <f>IF($Z2488="","",INDEX($P$2:$P$2000,$Z2488))</f>
      </c>
      <c r="AC2488">
        <f>IF(AND($AA2488="Yes",$AB2488="Yes"),1,"")</f>
      </c>
      <c r="AD2488">
        <f>IF(OR($Y2488="",$Z2488=""),"",IF(INDEX($C$2:$C$2000,$Y2488)=INDEX($C$2:$C$2000,$Z2488),0,1))</f>
      </c>
      <c r="AE2488">
        <f>IF($AC2488&lt;&gt;1,"",IF(AND(INDEX($AG$2:$AG$2000,$Y2488)=1,INDEX($AG$2:$AG$2000,$Z2488)=1),1,""))</f>
      </c>
      <c r="BF2488">
        <f>IF($Z2488="","",INDEX($AO$2:$AO$2000,$Z2488))</f>
      </c>
      <c r="BG2488">
        <f>IF($Z2488="","",INDEX($AP$2:$AP$2000,$Z2488))</f>
      </c>
      <c r="BH2488">
        <f>IF($Z2488="","",INDEX($AQ$2:$AQ$2000,$Z2488))</f>
      </c>
      <c r="BI2488">
        <f>IF($Z2488="","",INDEX($AR$2:$AR$2000,$Z2488))</f>
      </c>
      <c r="BJ2488">
        <f>IF($Z2488="","",INDEX($AS$2:$AS$2000,$Z2488))</f>
      </c>
      <c r="BK2488">
        <f>IF($Z2488="","",INDEX($AT$2:$AT$2000,$Z2488))</f>
      </c>
      <c r="BL2488">
        <f>IF($Z2488="","",INDEX($AU$2:$AU$2000,$Z2488))</f>
      </c>
      <c r="BM2488">
        <f>IF($Z2488="","",INDEX($AV$2:$AV$2000,$Z2488))</f>
      </c>
      <c r="BN2488">
        <f>IF($Z2488="","",INDEX($AW$2:$AW$2000,$Z2488))</f>
      </c>
      <c r="BO2488">
        <f>IF($Z2488="","",INDEX($AX$2:$AX$2000,$Z2488))</f>
      </c>
      <c r="BP2488">
        <f>IF($Z2488="","",INDEX($AY$2:$AY$2000,$Z2488))</f>
      </c>
      <c r="BQ2488">
        <f>IF($Z2488="","",INDEX($AZ$2:$AZ$2000,$Z2488))</f>
      </c>
      <c r="BR2488">
        <f>IF($Z2488="","",INDEX($BA$2:$BA$2000,$Z2488))</f>
      </c>
      <c r="BS2488">
        <f>IF($Z2488="","",INDEX($BB$2:$BB$2000,$Z2488))</f>
      </c>
      <c r="BT2488">
        <f>IF($Z2488="","",INDEX($BC$2:$BC$2000,$Z2488))</f>
      </c>
      <c r="BY2488" t="str">
        <f>IF($Y2488="","",INDEX($AH$2:$AH$2000,$Y2488)&amp;"")</f>
      </c>
      <c r="BZ2488" t="str">
        <f>IF($Z2488="","",INDEX($AH$2:$AH$2000,$Z2488)&amp;"")</f>
      </c>
      <c r="CA2488">
        <f>IF($Y2488="","",INDEX($BV$2:$BV$2000,$Y2488))</f>
      </c>
      <c r="CB2488">
        <f>IF($Z2488="","",INDEX($BV$2:$BV$2000,$Z2488))</f>
      </c>
    </row>
    <row r="2489">
      <c r="T2489">
        <f>IF($Y2489="","",INDEX($B$2:$B$2000,$Y2489))</f>
      </c>
      <c r="U2489">
        <f>IF($Z2489="","",INDEX($B$2:$B$2000,$Z2489))</f>
      </c>
      <c r="V2489">
        <f>IF(OR($T2489="",$U2489=""),"",$U2489-$T2489)</f>
      </c>
      <c r="W2489" t="str">
        <f>IF(TRIM(INDEX(connections!$A:$A,ROW()))="","",TRIM(INDEX(connections!$A:$A,ROW())))</f>
      </c>
      <c r="X2489" t="str">
        <f>IF($W2489="","",TRIM(INDEX(connections!$B:$B,ROW())))</f>
      </c>
      <c r="Y2489">
        <f>IF($W2489="","",IFERROR(MATCH($W2489,$A$2:$A$2000,0),""))</f>
      </c>
      <c r="Z2489">
        <f>IF($X2489="","",IFERROR(MATCH($X2489,$A$2:$A$2000,0),""))</f>
      </c>
      <c r="AA2489" t="str">
        <f>IF($Y2489="","",INDEX($P$2:$P$2000,$Y2489))</f>
      </c>
      <c r="AB2489" t="str">
        <f>IF($Z2489="","",INDEX($P$2:$P$2000,$Z2489))</f>
      </c>
      <c r="AC2489">
        <f>IF(AND($AA2489="Yes",$AB2489="Yes"),1,"")</f>
      </c>
      <c r="AD2489">
        <f>IF(OR($Y2489="",$Z2489=""),"",IF(INDEX($C$2:$C$2000,$Y2489)=INDEX($C$2:$C$2000,$Z2489),0,1))</f>
      </c>
      <c r="AE2489">
        <f>IF($AC2489&lt;&gt;1,"",IF(AND(INDEX($AG$2:$AG$2000,$Y2489)=1,INDEX($AG$2:$AG$2000,$Z2489)=1),1,""))</f>
      </c>
      <c r="BF2489">
        <f>IF($Z2489="","",INDEX($AO$2:$AO$2000,$Z2489))</f>
      </c>
      <c r="BG2489">
        <f>IF($Z2489="","",INDEX($AP$2:$AP$2000,$Z2489))</f>
      </c>
      <c r="BH2489">
        <f>IF($Z2489="","",INDEX($AQ$2:$AQ$2000,$Z2489))</f>
      </c>
      <c r="BI2489">
        <f>IF($Z2489="","",INDEX($AR$2:$AR$2000,$Z2489))</f>
      </c>
      <c r="BJ2489">
        <f>IF($Z2489="","",INDEX($AS$2:$AS$2000,$Z2489))</f>
      </c>
      <c r="BK2489">
        <f>IF($Z2489="","",INDEX($AT$2:$AT$2000,$Z2489))</f>
      </c>
      <c r="BL2489">
        <f>IF($Z2489="","",INDEX($AU$2:$AU$2000,$Z2489))</f>
      </c>
      <c r="BM2489">
        <f>IF($Z2489="","",INDEX($AV$2:$AV$2000,$Z2489))</f>
      </c>
      <c r="BN2489">
        <f>IF($Z2489="","",INDEX($AW$2:$AW$2000,$Z2489))</f>
      </c>
      <c r="BO2489">
        <f>IF($Z2489="","",INDEX($AX$2:$AX$2000,$Z2489))</f>
      </c>
      <c r="BP2489">
        <f>IF($Z2489="","",INDEX($AY$2:$AY$2000,$Z2489))</f>
      </c>
      <c r="BQ2489">
        <f>IF($Z2489="","",INDEX($AZ$2:$AZ$2000,$Z2489))</f>
      </c>
      <c r="BR2489">
        <f>IF($Z2489="","",INDEX($BA$2:$BA$2000,$Z2489))</f>
      </c>
      <c r="BS2489">
        <f>IF($Z2489="","",INDEX($BB$2:$BB$2000,$Z2489))</f>
      </c>
      <c r="BT2489">
        <f>IF($Z2489="","",INDEX($BC$2:$BC$2000,$Z2489))</f>
      </c>
      <c r="BY2489" t="str">
        <f>IF($Y2489="","",INDEX($AH$2:$AH$2000,$Y2489)&amp;"")</f>
      </c>
      <c r="BZ2489" t="str">
        <f>IF($Z2489="","",INDEX($AH$2:$AH$2000,$Z2489)&amp;"")</f>
      </c>
      <c r="CA2489">
        <f>IF($Y2489="","",INDEX($BV$2:$BV$2000,$Y2489))</f>
      </c>
      <c r="CB2489">
        <f>IF($Z2489="","",INDEX($BV$2:$BV$2000,$Z2489))</f>
      </c>
    </row>
    <row r="2490">
      <c r="T2490">
        <f>IF($Y2490="","",INDEX($B$2:$B$2000,$Y2490))</f>
      </c>
      <c r="U2490">
        <f>IF($Z2490="","",INDEX($B$2:$B$2000,$Z2490))</f>
      </c>
      <c r="V2490">
        <f>IF(OR($T2490="",$U2490=""),"",$U2490-$T2490)</f>
      </c>
      <c r="W2490" t="str">
        <f>IF(TRIM(INDEX(connections!$A:$A,ROW()))="","",TRIM(INDEX(connections!$A:$A,ROW())))</f>
      </c>
      <c r="X2490" t="str">
        <f>IF($W2490="","",TRIM(INDEX(connections!$B:$B,ROW())))</f>
      </c>
      <c r="Y2490">
        <f>IF($W2490="","",IFERROR(MATCH($W2490,$A$2:$A$2000,0),""))</f>
      </c>
      <c r="Z2490">
        <f>IF($X2490="","",IFERROR(MATCH($X2490,$A$2:$A$2000,0),""))</f>
      </c>
      <c r="AA2490" t="str">
        <f>IF($Y2490="","",INDEX($P$2:$P$2000,$Y2490))</f>
      </c>
      <c r="AB2490" t="str">
        <f>IF($Z2490="","",INDEX($P$2:$P$2000,$Z2490))</f>
      </c>
      <c r="AC2490">
        <f>IF(AND($AA2490="Yes",$AB2490="Yes"),1,"")</f>
      </c>
      <c r="AD2490">
        <f>IF(OR($Y2490="",$Z2490=""),"",IF(INDEX($C$2:$C$2000,$Y2490)=INDEX($C$2:$C$2000,$Z2490),0,1))</f>
      </c>
      <c r="AE2490">
        <f>IF($AC2490&lt;&gt;1,"",IF(AND(INDEX($AG$2:$AG$2000,$Y2490)=1,INDEX($AG$2:$AG$2000,$Z2490)=1),1,""))</f>
      </c>
      <c r="BF2490">
        <f>IF($Z2490="","",INDEX($AO$2:$AO$2000,$Z2490))</f>
      </c>
      <c r="BG2490">
        <f>IF($Z2490="","",INDEX($AP$2:$AP$2000,$Z2490))</f>
      </c>
      <c r="BH2490">
        <f>IF($Z2490="","",INDEX($AQ$2:$AQ$2000,$Z2490))</f>
      </c>
      <c r="BI2490">
        <f>IF($Z2490="","",INDEX($AR$2:$AR$2000,$Z2490))</f>
      </c>
      <c r="BJ2490">
        <f>IF($Z2490="","",INDEX($AS$2:$AS$2000,$Z2490))</f>
      </c>
      <c r="BK2490">
        <f>IF($Z2490="","",INDEX($AT$2:$AT$2000,$Z2490))</f>
      </c>
      <c r="BL2490">
        <f>IF($Z2490="","",INDEX($AU$2:$AU$2000,$Z2490))</f>
      </c>
      <c r="BM2490">
        <f>IF($Z2490="","",INDEX($AV$2:$AV$2000,$Z2490))</f>
      </c>
      <c r="BN2490">
        <f>IF($Z2490="","",INDEX($AW$2:$AW$2000,$Z2490))</f>
      </c>
      <c r="BO2490">
        <f>IF($Z2490="","",INDEX($AX$2:$AX$2000,$Z2490))</f>
      </c>
      <c r="BP2490">
        <f>IF($Z2490="","",INDEX($AY$2:$AY$2000,$Z2490))</f>
      </c>
      <c r="BQ2490">
        <f>IF($Z2490="","",INDEX($AZ$2:$AZ$2000,$Z2490))</f>
      </c>
      <c r="BR2490">
        <f>IF($Z2490="","",INDEX($BA$2:$BA$2000,$Z2490))</f>
      </c>
      <c r="BS2490">
        <f>IF($Z2490="","",INDEX($BB$2:$BB$2000,$Z2490))</f>
      </c>
      <c r="BT2490">
        <f>IF($Z2490="","",INDEX($BC$2:$BC$2000,$Z2490))</f>
      </c>
      <c r="BY2490" t="str">
        <f>IF($Y2490="","",INDEX($AH$2:$AH$2000,$Y2490)&amp;"")</f>
      </c>
      <c r="BZ2490" t="str">
        <f>IF($Z2490="","",INDEX($AH$2:$AH$2000,$Z2490)&amp;"")</f>
      </c>
      <c r="CA2490">
        <f>IF($Y2490="","",INDEX($BV$2:$BV$2000,$Y2490))</f>
      </c>
      <c r="CB2490">
        <f>IF($Z2490="","",INDEX($BV$2:$BV$2000,$Z2490))</f>
      </c>
    </row>
    <row r="2491">
      <c r="T2491">
        <f>IF($Y2491="","",INDEX($B$2:$B$2000,$Y2491))</f>
      </c>
      <c r="U2491">
        <f>IF($Z2491="","",INDEX($B$2:$B$2000,$Z2491))</f>
      </c>
      <c r="V2491">
        <f>IF(OR($T2491="",$U2491=""),"",$U2491-$T2491)</f>
      </c>
      <c r="W2491" t="str">
        <f>IF(TRIM(INDEX(connections!$A:$A,ROW()))="","",TRIM(INDEX(connections!$A:$A,ROW())))</f>
      </c>
      <c r="X2491" t="str">
        <f>IF($W2491="","",TRIM(INDEX(connections!$B:$B,ROW())))</f>
      </c>
      <c r="Y2491">
        <f>IF($W2491="","",IFERROR(MATCH($W2491,$A$2:$A$2000,0),""))</f>
      </c>
      <c r="Z2491">
        <f>IF($X2491="","",IFERROR(MATCH($X2491,$A$2:$A$2000,0),""))</f>
      </c>
      <c r="AA2491" t="str">
        <f>IF($Y2491="","",INDEX($P$2:$P$2000,$Y2491))</f>
      </c>
      <c r="AB2491" t="str">
        <f>IF($Z2491="","",INDEX($P$2:$P$2000,$Z2491))</f>
      </c>
      <c r="AC2491">
        <f>IF(AND($AA2491="Yes",$AB2491="Yes"),1,"")</f>
      </c>
      <c r="AD2491">
        <f>IF(OR($Y2491="",$Z2491=""),"",IF(INDEX($C$2:$C$2000,$Y2491)=INDEX($C$2:$C$2000,$Z2491),0,1))</f>
      </c>
      <c r="AE2491">
        <f>IF($AC2491&lt;&gt;1,"",IF(AND(INDEX($AG$2:$AG$2000,$Y2491)=1,INDEX($AG$2:$AG$2000,$Z2491)=1),1,""))</f>
      </c>
      <c r="BF2491">
        <f>IF($Z2491="","",INDEX($AO$2:$AO$2000,$Z2491))</f>
      </c>
      <c r="BG2491">
        <f>IF($Z2491="","",INDEX($AP$2:$AP$2000,$Z2491))</f>
      </c>
      <c r="BH2491">
        <f>IF($Z2491="","",INDEX($AQ$2:$AQ$2000,$Z2491))</f>
      </c>
      <c r="BI2491">
        <f>IF($Z2491="","",INDEX($AR$2:$AR$2000,$Z2491))</f>
      </c>
      <c r="BJ2491">
        <f>IF($Z2491="","",INDEX($AS$2:$AS$2000,$Z2491))</f>
      </c>
      <c r="BK2491">
        <f>IF($Z2491="","",INDEX($AT$2:$AT$2000,$Z2491))</f>
      </c>
      <c r="BL2491">
        <f>IF($Z2491="","",INDEX($AU$2:$AU$2000,$Z2491))</f>
      </c>
      <c r="BM2491">
        <f>IF($Z2491="","",INDEX($AV$2:$AV$2000,$Z2491))</f>
      </c>
      <c r="BN2491">
        <f>IF($Z2491="","",INDEX($AW$2:$AW$2000,$Z2491))</f>
      </c>
      <c r="BO2491">
        <f>IF($Z2491="","",INDEX($AX$2:$AX$2000,$Z2491))</f>
      </c>
      <c r="BP2491">
        <f>IF($Z2491="","",INDEX($AY$2:$AY$2000,$Z2491))</f>
      </c>
      <c r="BQ2491">
        <f>IF($Z2491="","",INDEX($AZ$2:$AZ$2000,$Z2491))</f>
      </c>
      <c r="BR2491">
        <f>IF($Z2491="","",INDEX($BA$2:$BA$2000,$Z2491))</f>
      </c>
      <c r="BS2491">
        <f>IF($Z2491="","",INDEX($BB$2:$BB$2000,$Z2491))</f>
      </c>
      <c r="BT2491">
        <f>IF($Z2491="","",INDEX($BC$2:$BC$2000,$Z2491))</f>
      </c>
      <c r="BY2491" t="str">
        <f>IF($Y2491="","",INDEX($AH$2:$AH$2000,$Y2491)&amp;"")</f>
      </c>
      <c r="BZ2491" t="str">
        <f>IF($Z2491="","",INDEX($AH$2:$AH$2000,$Z2491)&amp;"")</f>
      </c>
      <c r="CA2491">
        <f>IF($Y2491="","",INDEX($BV$2:$BV$2000,$Y2491))</f>
      </c>
      <c r="CB2491">
        <f>IF($Z2491="","",INDEX($BV$2:$BV$2000,$Z2491))</f>
      </c>
    </row>
    <row r="2492">
      <c r="T2492">
        <f>IF($Y2492="","",INDEX($B$2:$B$2000,$Y2492))</f>
      </c>
      <c r="U2492">
        <f>IF($Z2492="","",INDEX($B$2:$B$2000,$Z2492))</f>
      </c>
      <c r="V2492">
        <f>IF(OR($T2492="",$U2492=""),"",$U2492-$T2492)</f>
      </c>
      <c r="W2492" t="str">
        <f>IF(TRIM(INDEX(connections!$A:$A,ROW()))="","",TRIM(INDEX(connections!$A:$A,ROW())))</f>
      </c>
      <c r="X2492" t="str">
        <f>IF($W2492="","",TRIM(INDEX(connections!$B:$B,ROW())))</f>
      </c>
      <c r="Y2492">
        <f>IF($W2492="","",IFERROR(MATCH($W2492,$A$2:$A$2000,0),""))</f>
      </c>
      <c r="Z2492">
        <f>IF($X2492="","",IFERROR(MATCH($X2492,$A$2:$A$2000,0),""))</f>
      </c>
      <c r="AA2492" t="str">
        <f>IF($Y2492="","",INDEX($P$2:$P$2000,$Y2492))</f>
      </c>
      <c r="AB2492" t="str">
        <f>IF($Z2492="","",INDEX($P$2:$P$2000,$Z2492))</f>
      </c>
      <c r="AC2492">
        <f>IF(AND($AA2492="Yes",$AB2492="Yes"),1,"")</f>
      </c>
      <c r="AD2492">
        <f>IF(OR($Y2492="",$Z2492=""),"",IF(INDEX($C$2:$C$2000,$Y2492)=INDEX($C$2:$C$2000,$Z2492),0,1))</f>
      </c>
      <c r="AE2492">
        <f>IF($AC2492&lt;&gt;1,"",IF(AND(INDEX($AG$2:$AG$2000,$Y2492)=1,INDEX($AG$2:$AG$2000,$Z2492)=1),1,""))</f>
      </c>
      <c r="BF2492">
        <f>IF($Z2492="","",INDEX($AO$2:$AO$2000,$Z2492))</f>
      </c>
      <c r="BG2492">
        <f>IF($Z2492="","",INDEX($AP$2:$AP$2000,$Z2492))</f>
      </c>
      <c r="BH2492">
        <f>IF($Z2492="","",INDEX($AQ$2:$AQ$2000,$Z2492))</f>
      </c>
      <c r="BI2492">
        <f>IF($Z2492="","",INDEX($AR$2:$AR$2000,$Z2492))</f>
      </c>
      <c r="BJ2492">
        <f>IF($Z2492="","",INDEX($AS$2:$AS$2000,$Z2492))</f>
      </c>
      <c r="BK2492">
        <f>IF($Z2492="","",INDEX($AT$2:$AT$2000,$Z2492))</f>
      </c>
      <c r="BL2492">
        <f>IF($Z2492="","",INDEX($AU$2:$AU$2000,$Z2492))</f>
      </c>
      <c r="BM2492">
        <f>IF($Z2492="","",INDEX($AV$2:$AV$2000,$Z2492))</f>
      </c>
      <c r="BN2492">
        <f>IF($Z2492="","",INDEX($AW$2:$AW$2000,$Z2492))</f>
      </c>
      <c r="BO2492">
        <f>IF($Z2492="","",INDEX($AX$2:$AX$2000,$Z2492))</f>
      </c>
      <c r="BP2492">
        <f>IF($Z2492="","",INDEX($AY$2:$AY$2000,$Z2492))</f>
      </c>
      <c r="BQ2492">
        <f>IF($Z2492="","",INDEX($AZ$2:$AZ$2000,$Z2492))</f>
      </c>
      <c r="BR2492">
        <f>IF($Z2492="","",INDEX($BA$2:$BA$2000,$Z2492))</f>
      </c>
      <c r="BS2492">
        <f>IF($Z2492="","",INDEX($BB$2:$BB$2000,$Z2492))</f>
      </c>
      <c r="BT2492">
        <f>IF($Z2492="","",INDEX($BC$2:$BC$2000,$Z2492))</f>
      </c>
      <c r="BY2492" t="str">
        <f>IF($Y2492="","",INDEX($AH$2:$AH$2000,$Y2492)&amp;"")</f>
      </c>
      <c r="BZ2492" t="str">
        <f>IF($Z2492="","",INDEX($AH$2:$AH$2000,$Z2492)&amp;"")</f>
      </c>
      <c r="CA2492">
        <f>IF($Y2492="","",INDEX($BV$2:$BV$2000,$Y2492))</f>
      </c>
      <c r="CB2492">
        <f>IF($Z2492="","",INDEX($BV$2:$BV$2000,$Z2492))</f>
      </c>
    </row>
    <row r="2493">
      <c r="T2493">
        <f>IF($Y2493="","",INDEX($B$2:$B$2000,$Y2493))</f>
      </c>
      <c r="U2493">
        <f>IF($Z2493="","",INDEX($B$2:$B$2000,$Z2493))</f>
      </c>
      <c r="V2493">
        <f>IF(OR($T2493="",$U2493=""),"",$U2493-$T2493)</f>
      </c>
      <c r="W2493" t="str">
        <f>IF(TRIM(INDEX(connections!$A:$A,ROW()))="","",TRIM(INDEX(connections!$A:$A,ROW())))</f>
      </c>
      <c r="X2493" t="str">
        <f>IF($W2493="","",TRIM(INDEX(connections!$B:$B,ROW())))</f>
      </c>
      <c r="Y2493">
        <f>IF($W2493="","",IFERROR(MATCH($W2493,$A$2:$A$2000,0),""))</f>
      </c>
      <c r="Z2493">
        <f>IF($X2493="","",IFERROR(MATCH($X2493,$A$2:$A$2000,0),""))</f>
      </c>
      <c r="AA2493" t="str">
        <f>IF($Y2493="","",INDEX($P$2:$P$2000,$Y2493))</f>
      </c>
      <c r="AB2493" t="str">
        <f>IF($Z2493="","",INDEX($P$2:$P$2000,$Z2493))</f>
      </c>
      <c r="AC2493">
        <f>IF(AND($AA2493="Yes",$AB2493="Yes"),1,"")</f>
      </c>
      <c r="AD2493">
        <f>IF(OR($Y2493="",$Z2493=""),"",IF(INDEX($C$2:$C$2000,$Y2493)=INDEX($C$2:$C$2000,$Z2493),0,1))</f>
      </c>
      <c r="AE2493">
        <f>IF($AC2493&lt;&gt;1,"",IF(AND(INDEX($AG$2:$AG$2000,$Y2493)=1,INDEX($AG$2:$AG$2000,$Z2493)=1),1,""))</f>
      </c>
      <c r="BF2493">
        <f>IF($Z2493="","",INDEX($AO$2:$AO$2000,$Z2493))</f>
      </c>
      <c r="BG2493">
        <f>IF($Z2493="","",INDEX($AP$2:$AP$2000,$Z2493))</f>
      </c>
      <c r="BH2493">
        <f>IF($Z2493="","",INDEX($AQ$2:$AQ$2000,$Z2493))</f>
      </c>
      <c r="BI2493">
        <f>IF($Z2493="","",INDEX($AR$2:$AR$2000,$Z2493))</f>
      </c>
      <c r="BJ2493">
        <f>IF($Z2493="","",INDEX($AS$2:$AS$2000,$Z2493))</f>
      </c>
      <c r="BK2493">
        <f>IF($Z2493="","",INDEX($AT$2:$AT$2000,$Z2493))</f>
      </c>
      <c r="BL2493">
        <f>IF($Z2493="","",INDEX($AU$2:$AU$2000,$Z2493))</f>
      </c>
      <c r="BM2493">
        <f>IF($Z2493="","",INDEX($AV$2:$AV$2000,$Z2493))</f>
      </c>
      <c r="BN2493">
        <f>IF($Z2493="","",INDEX($AW$2:$AW$2000,$Z2493))</f>
      </c>
      <c r="BO2493">
        <f>IF($Z2493="","",INDEX($AX$2:$AX$2000,$Z2493))</f>
      </c>
      <c r="BP2493">
        <f>IF($Z2493="","",INDEX($AY$2:$AY$2000,$Z2493))</f>
      </c>
      <c r="BQ2493">
        <f>IF($Z2493="","",INDEX($AZ$2:$AZ$2000,$Z2493))</f>
      </c>
      <c r="BR2493">
        <f>IF($Z2493="","",INDEX($BA$2:$BA$2000,$Z2493))</f>
      </c>
      <c r="BS2493">
        <f>IF($Z2493="","",INDEX($BB$2:$BB$2000,$Z2493))</f>
      </c>
      <c r="BT2493">
        <f>IF($Z2493="","",INDEX($BC$2:$BC$2000,$Z2493))</f>
      </c>
      <c r="BY2493" t="str">
        <f>IF($Y2493="","",INDEX($AH$2:$AH$2000,$Y2493)&amp;"")</f>
      </c>
      <c r="BZ2493" t="str">
        <f>IF($Z2493="","",INDEX($AH$2:$AH$2000,$Z2493)&amp;"")</f>
      </c>
      <c r="CA2493">
        <f>IF($Y2493="","",INDEX($BV$2:$BV$2000,$Y2493))</f>
      </c>
      <c r="CB2493">
        <f>IF($Z2493="","",INDEX($BV$2:$BV$2000,$Z2493))</f>
      </c>
    </row>
    <row r="2494">
      <c r="T2494">
        <f>IF($Y2494="","",INDEX($B$2:$B$2000,$Y2494))</f>
      </c>
      <c r="U2494">
        <f>IF($Z2494="","",INDEX($B$2:$B$2000,$Z2494))</f>
      </c>
      <c r="V2494">
        <f>IF(OR($T2494="",$U2494=""),"",$U2494-$T2494)</f>
      </c>
      <c r="W2494" t="str">
        <f>IF(TRIM(INDEX(connections!$A:$A,ROW()))="","",TRIM(INDEX(connections!$A:$A,ROW())))</f>
      </c>
      <c r="X2494" t="str">
        <f>IF($W2494="","",TRIM(INDEX(connections!$B:$B,ROW())))</f>
      </c>
      <c r="Y2494">
        <f>IF($W2494="","",IFERROR(MATCH($W2494,$A$2:$A$2000,0),""))</f>
      </c>
      <c r="Z2494">
        <f>IF($X2494="","",IFERROR(MATCH($X2494,$A$2:$A$2000,0),""))</f>
      </c>
      <c r="AA2494" t="str">
        <f>IF($Y2494="","",INDEX($P$2:$P$2000,$Y2494))</f>
      </c>
      <c r="AB2494" t="str">
        <f>IF($Z2494="","",INDEX($P$2:$P$2000,$Z2494))</f>
      </c>
      <c r="AC2494">
        <f>IF(AND($AA2494="Yes",$AB2494="Yes"),1,"")</f>
      </c>
      <c r="AD2494">
        <f>IF(OR($Y2494="",$Z2494=""),"",IF(INDEX($C$2:$C$2000,$Y2494)=INDEX($C$2:$C$2000,$Z2494),0,1))</f>
      </c>
      <c r="AE2494">
        <f>IF($AC2494&lt;&gt;1,"",IF(AND(INDEX($AG$2:$AG$2000,$Y2494)=1,INDEX($AG$2:$AG$2000,$Z2494)=1),1,""))</f>
      </c>
      <c r="BF2494">
        <f>IF($Z2494="","",INDEX($AO$2:$AO$2000,$Z2494))</f>
      </c>
      <c r="BG2494">
        <f>IF($Z2494="","",INDEX($AP$2:$AP$2000,$Z2494))</f>
      </c>
      <c r="BH2494">
        <f>IF($Z2494="","",INDEX($AQ$2:$AQ$2000,$Z2494))</f>
      </c>
      <c r="BI2494">
        <f>IF($Z2494="","",INDEX($AR$2:$AR$2000,$Z2494))</f>
      </c>
      <c r="BJ2494">
        <f>IF($Z2494="","",INDEX($AS$2:$AS$2000,$Z2494))</f>
      </c>
      <c r="BK2494">
        <f>IF($Z2494="","",INDEX($AT$2:$AT$2000,$Z2494))</f>
      </c>
      <c r="BL2494">
        <f>IF($Z2494="","",INDEX($AU$2:$AU$2000,$Z2494))</f>
      </c>
      <c r="BM2494">
        <f>IF($Z2494="","",INDEX($AV$2:$AV$2000,$Z2494))</f>
      </c>
      <c r="BN2494">
        <f>IF($Z2494="","",INDEX($AW$2:$AW$2000,$Z2494))</f>
      </c>
      <c r="BO2494">
        <f>IF($Z2494="","",INDEX($AX$2:$AX$2000,$Z2494))</f>
      </c>
      <c r="BP2494">
        <f>IF($Z2494="","",INDEX($AY$2:$AY$2000,$Z2494))</f>
      </c>
      <c r="BQ2494">
        <f>IF($Z2494="","",INDEX($AZ$2:$AZ$2000,$Z2494))</f>
      </c>
      <c r="BR2494">
        <f>IF($Z2494="","",INDEX($BA$2:$BA$2000,$Z2494))</f>
      </c>
      <c r="BS2494">
        <f>IF($Z2494="","",INDEX($BB$2:$BB$2000,$Z2494))</f>
      </c>
      <c r="BT2494">
        <f>IF($Z2494="","",INDEX($BC$2:$BC$2000,$Z2494))</f>
      </c>
      <c r="BY2494" t="str">
        <f>IF($Y2494="","",INDEX($AH$2:$AH$2000,$Y2494)&amp;"")</f>
      </c>
      <c r="BZ2494" t="str">
        <f>IF($Z2494="","",INDEX($AH$2:$AH$2000,$Z2494)&amp;"")</f>
      </c>
      <c r="CA2494">
        <f>IF($Y2494="","",INDEX($BV$2:$BV$2000,$Y2494))</f>
      </c>
      <c r="CB2494">
        <f>IF($Z2494="","",INDEX($BV$2:$BV$2000,$Z2494))</f>
      </c>
    </row>
    <row r="2495">
      <c r="T2495">
        <f>IF($Y2495="","",INDEX($B$2:$B$2000,$Y2495))</f>
      </c>
      <c r="U2495">
        <f>IF($Z2495="","",INDEX($B$2:$B$2000,$Z2495))</f>
      </c>
      <c r="V2495">
        <f>IF(OR($T2495="",$U2495=""),"",$U2495-$T2495)</f>
      </c>
      <c r="W2495" t="str">
        <f>IF(TRIM(INDEX(connections!$A:$A,ROW()))="","",TRIM(INDEX(connections!$A:$A,ROW())))</f>
      </c>
      <c r="X2495" t="str">
        <f>IF($W2495="","",TRIM(INDEX(connections!$B:$B,ROW())))</f>
      </c>
      <c r="Y2495">
        <f>IF($W2495="","",IFERROR(MATCH($W2495,$A$2:$A$2000,0),""))</f>
      </c>
      <c r="Z2495">
        <f>IF($X2495="","",IFERROR(MATCH($X2495,$A$2:$A$2000,0),""))</f>
      </c>
      <c r="AA2495" t="str">
        <f>IF($Y2495="","",INDEX($P$2:$P$2000,$Y2495))</f>
      </c>
      <c r="AB2495" t="str">
        <f>IF($Z2495="","",INDEX($P$2:$P$2000,$Z2495))</f>
      </c>
      <c r="AC2495">
        <f>IF(AND($AA2495="Yes",$AB2495="Yes"),1,"")</f>
      </c>
      <c r="AD2495">
        <f>IF(OR($Y2495="",$Z2495=""),"",IF(INDEX($C$2:$C$2000,$Y2495)=INDEX($C$2:$C$2000,$Z2495),0,1))</f>
      </c>
      <c r="AE2495">
        <f>IF($AC2495&lt;&gt;1,"",IF(AND(INDEX($AG$2:$AG$2000,$Y2495)=1,INDEX($AG$2:$AG$2000,$Z2495)=1),1,""))</f>
      </c>
      <c r="BF2495">
        <f>IF($Z2495="","",INDEX($AO$2:$AO$2000,$Z2495))</f>
      </c>
      <c r="BG2495">
        <f>IF($Z2495="","",INDEX($AP$2:$AP$2000,$Z2495))</f>
      </c>
      <c r="BH2495">
        <f>IF($Z2495="","",INDEX($AQ$2:$AQ$2000,$Z2495))</f>
      </c>
      <c r="BI2495">
        <f>IF($Z2495="","",INDEX($AR$2:$AR$2000,$Z2495))</f>
      </c>
      <c r="BJ2495">
        <f>IF($Z2495="","",INDEX($AS$2:$AS$2000,$Z2495))</f>
      </c>
      <c r="BK2495">
        <f>IF($Z2495="","",INDEX($AT$2:$AT$2000,$Z2495))</f>
      </c>
      <c r="BL2495">
        <f>IF($Z2495="","",INDEX($AU$2:$AU$2000,$Z2495))</f>
      </c>
      <c r="BM2495">
        <f>IF($Z2495="","",INDEX($AV$2:$AV$2000,$Z2495))</f>
      </c>
      <c r="BN2495">
        <f>IF($Z2495="","",INDEX($AW$2:$AW$2000,$Z2495))</f>
      </c>
      <c r="BO2495">
        <f>IF($Z2495="","",INDEX($AX$2:$AX$2000,$Z2495))</f>
      </c>
      <c r="BP2495">
        <f>IF($Z2495="","",INDEX($AY$2:$AY$2000,$Z2495))</f>
      </c>
      <c r="BQ2495">
        <f>IF($Z2495="","",INDEX($AZ$2:$AZ$2000,$Z2495))</f>
      </c>
      <c r="BR2495">
        <f>IF($Z2495="","",INDEX($BA$2:$BA$2000,$Z2495))</f>
      </c>
      <c r="BS2495">
        <f>IF($Z2495="","",INDEX($BB$2:$BB$2000,$Z2495))</f>
      </c>
      <c r="BT2495">
        <f>IF($Z2495="","",INDEX($BC$2:$BC$2000,$Z2495))</f>
      </c>
      <c r="BY2495" t="str">
        <f>IF($Y2495="","",INDEX($AH$2:$AH$2000,$Y2495)&amp;"")</f>
      </c>
      <c r="BZ2495" t="str">
        <f>IF($Z2495="","",INDEX($AH$2:$AH$2000,$Z2495)&amp;"")</f>
      </c>
      <c r="CA2495">
        <f>IF($Y2495="","",INDEX($BV$2:$BV$2000,$Y2495))</f>
      </c>
      <c r="CB2495">
        <f>IF($Z2495="","",INDEX($BV$2:$BV$2000,$Z2495))</f>
      </c>
    </row>
    <row r="2496">
      <c r="T2496">
        <f>IF($Y2496="","",INDEX($B$2:$B$2000,$Y2496))</f>
      </c>
      <c r="U2496">
        <f>IF($Z2496="","",INDEX($B$2:$B$2000,$Z2496))</f>
      </c>
      <c r="V2496">
        <f>IF(OR($T2496="",$U2496=""),"",$U2496-$T2496)</f>
      </c>
      <c r="W2496" t="str">
        <f>IF(TRIM(INDEX(connections!$A:$A,ROW()))="","",TRIM(INDEX(connections!$A:$A,ROW())))</f>
      </c>
      <c r="X2496" t="str">
        <f>IF($W2496="","",TRIM(INDEX(connections!$B:$B,ROW())))</f>
      </c>
      <c r="Y2496">
        <f>IF($W2496="","",IFERROR(MATCH($W2496,$A$2:$A$2000,0),""))</f>
      </c>
      <c r="Z2496">
        <f>IF($X2496="","",IFERROR(MATCH($X2496,$A$2:$A$2000,0),""))</f>
      </c>
      <c r="AA2496" t="str">
        <f>IF($Y2496="","",INDEX($P$2:$P$2000,$Y2496))</f>
      </c>
      <c r="AB2496" t="str">
        <f>IF($Z2496="","",INDEX($P$2:$P$2000,$Z2496))</f>
      </c>
      <c r="AC2496">
        <f>IF(AND($AA2496="Yes",$AB2496="Yes"),1,"")</f>
      </c>
      <c r="AD2496">
        <f>IF(OR($Y2496="",$Z2496=""),"",IF(INDEX($C$2:$C$2000,$Y2496)=INDEX($C$2:$C$2000,$Z2496),0,1))</f>
      </c>
      <c r="AE2496">
        <f>IF($AC2496&lt;&gt;1,"",IF(AND(INDEX($AG$2:$AG$2000,$Y2496)=1,INDEX($AG$2:$AG$2000,$Z2496)=1),1,""))</f>
      </c>
      <c r="BF2496">
        <f>IF($Z2496="","",INDEX($AO$2:$AO$2000,$Z2496))</f>
      </c>
      <c r="BG2496">
        <f>IF($Z2496="","",INDEX($AP$2:$AP$2000,$Z2496))</f>
      </c>
      <c r="BH2496">
        <f>IF($Z2496="","",INDEX($AQ$2:$AQ$2000,$Z2496))</f>
      </c>
      <c r="BI2496">
        <f>IF($Z2496="","",INDEX($AR$2:$AR$2000,$Z2496))</f>
      </c>
      <c r="BJ2496">
        <f>IF($Z2496="","",INDEX($AS$2:$AS$2000,$Z2496))</f>
      </c>
      <c r="BK2496">
        <f>IF($Z2496="","",INDEX($AT$2:$AT$2000,$Z2496))</f>
      </c>
      <c r="BL2496">
        <f>IF($Z2496="","",INDEX($AU$2:$AU$2000,$Z2496))</f>
      </c>
      <c r="BM2496">
        <f>IF($Z2496="","",INDEX($AV$2:$AV$2000,$Z2496))</f>
      </c>
      <c r="BN2496">
        <f>IF($Z2496="","",INDEX($AW$2:$AW$2000,$Z2496))</f>
      </c>
      <c r="BO2496">
        <f>IF($Z2496="","",INDEX($AX$2:$AX$2000,$Z2496))</f>
      </c>
      <c r="BP2496">
        <f>IF($Z2496="","",INDEX($AY$2:$AY$2000,$Z2496))</f>
      </c>
      <c r="BQ2496">
        <f>IF($Z2496="","",INDEX($AZ$2:$AZ$2000,$Z2496))</f>
      </c>
      <c r="BR2496">
        <f>IF($Z2496="","",INDEX($BA$2:$BA$2000,$Z2496))</f>
      </c>
      <c r="BS2496">
        <f>IF($Z2496="","",INDEX($BB$2:$BB$2000,$Z2496))</f>
      </c>
      <c r="BT2496">
        <f>IF($Z2496="","",INDEX($BC$2:$BC$2000,$Z2496))</f>
      </c>
      <c r="BY2496" t="str">
        <f>IF($Y2496="","",INDEX($AH$2:$AH$2000,$Y2496)&amp;"")</f>
      </c>
      <c r="BZ2496" t="str">
        <f>IF($Z2496="","",INDEX($AH$2:$AH$2000,$Z2496)&amp;"")</f>
      </c>
      <c r="CA2496">
        <f>IF($Y2496="","",INDEX($BV$2:$BV$2000,$Y2496))</f>
      </c>
      <c r="CB2496">
        <f>IF($Z2496="","",INDEX($BV$2:$BV$2000,$Z2496))</f>
      </c>
    </row>
    <row r="2497">
      <c r="T2497">
        <f>IF($Y2497="","",INDEX($B$2:$B$2000,$Y2497))</f>
      </c>
      <c r="U2497">
        <f>IF($Z2497="","",INDEX($B$2:$B$2000,$Z2497))</f>
      </c>
      <c r="V2497">
        <f>IF(OR($T2497="",$U2497=""),"",$U2497-$T2497)</f>
      </c>
      <c r="W2497" t="str">
        <f>IF(TRIM(INDEX(connections!$A:$A,ROW()))="","",TRIM(INDEX(connections!$A:$A,ROW())))</f>
      </c>
      <c r="X2497" t="str">
        <f>IF($W2497="","",TRIM(INDEX(connections!$B:$B,ROW())))</f>
      </c>
      <c r="Y2497">
        <f>IF($W2497="","",IFERROR(MATCH($W2497,$A$2:$A$2000,0),""))</f>
      </c>
      <c r="Z2497">
        <f>IF($X2497="","",IFERROR(MATCH($X2497,$A$2:$A$2000,0),""))</f>
      </c>
      <c r="AA2497" t="str">
        <f>IF($Y2497="","",INDEX($P$2:$P$2000,$Y2497))</f>
      </c>
      <c r="AB2497" t="str">
        <f>IF($Z2497="","",INDEX($P$2:$P$2000,$Z2497))</f>
      </c>
      <c r="AC2497">
        <f>IF(AND($AA2497="Yes",$AB2497="Yes"),1,"")</f>
      </c>
      <c r="AD2497">
        <f>IF(OR($Y2497="",$Z2497=""),"",IF(INDEX($C$2:$C$2000,$Y2497)=INDEX($C$2:$C$2000,$Z2497),0,1))</f>
      </c>
      <c r="AE2497">
        <f>IF($AC2497&lt;&gt;1,"",IF(AND(INDEX($AG$2:$AG$2000,$Y2497)=1,INDEX($AG$2:$AG$2000,$Z2497)=1),1,""))</f>
      </c>
      <c r="BF2497">
        <f>IF($Z2497="","",INDEX($AO$2:$AO$2000,$Z2497))</f>
      </c>
      <c r="BG2497">
        <f>IF($Z2497="","",INDEX($AP$2:$AP$2000,$Z2497))</f>
      </c>
      <c r="BH2497">
        <f>IF($Z2497="","",INDEX($AQ$2:$AQ$2000,$Z2497))</f>
      </c>
      <c r="BI2497">
        <f>IF($Z2497="","",INDEX($AR$2:$AR$2000,$Z2497))</f>
      </c>
      <c r="BJ2497">
        <f>IF($Z2497="","",INDEX($AS$2:$AS$2000,$Z2497))</f>
      </c>
      <c r="BK2497">
        <f>IF($Z2497="","",INDEX($AT$2:$AT$2000,$Z2497))</f>
      </c>
      <c r="BL2497">
        <f>IF($Z2497="","",INDEX($AU$2:$AU$2000,$Z2497))</f>
      </c>
      <c r="BM2497">
        <f>IF($Z2497="","",INDEX($AV$2:$AV$2000,$Z2497))</f>
      </c>
      <c r="BN2497">
        <f>IF($Z2497="","",INDEX($AW$2:$AW$2000,$Z2497))</f>
      </c>
      <c r="BO2497">
        <f>IF($Z2497="","",INDEX($AX$2:$AX$2000,$Z2497))</f>
      </c>
      <c r="BP2497">
        <f>IF($Z2497="","",INDEX($AY$2:$AY$2000,$Z2497))</f>
      </c>
      <c r="BQ2497">
        <f>IF($Z2497="","",INDEX($AZ$2:$AZ$2000,$Z2497))</f>
      </c>
      <c r="BR2497">
        <f>IF($Z2497="","",INDEX($BA$2:$BA$2000,$Z2497))</f>
      </c>
      <c r="BS2497">
        <f>IF($Z2497="","",INDEX($BB$2:$BB$2000,$Z2497))</f>
      </c>
      <c r="BT2497">
        <f>IF($Z2497="","",INDEX($BC$2:$BC$2000,$Z2497))</f>
      </c>
      <c r="BY2497" t="str">
        <f>IF($Y2497="","",INDEX($AH$2:$AH$2000,$Y2497)&amp;"")</f>
      </c>
      <c r="BZ2497" t="str">
        <f>IF($Z2497="","",INDEX($AH$2:$AH$2000,$Z2497)&amp;"")</f>
      </c>
      <c r="CA2497">
        <f>IF($Y2497="","",INDEX($BV$2:$BV$2000,$Y2497))</f>
      </c>
      <c r="CB2497">
        <f>IF($Z2497="","",INDEX($BV$2:$BV$2000,$Z2497))</f>
      </c>
    </row>
    <row r="2498">
      <c r="T2498">
        <f>IF($Y2498="","",INDEX($B$2:$B$2000,$Y2498))</f>
      </c>
      <c r="U2498">
        <f>IF($Z2498="","",INDEX($B$2:$B$2000,$Z2498))</f>
      </c>
      <c r="V2498">
        <f>IF(OR($T2498="",$U2498=""),"",$U2498-$T2498)</f>
      </c>
      <c r="W2498" t="str">
        <f>IF(TRIM(INDEX(connections!$A:$A,ROW()))="","",TRIM(INDEX(connections!$A:$A,ROW())))</f>
      </c>
      <c r="X2498" t="str">
        <f>IF($W2498="","",TRIM(INDEX(connections!$B:$B,ROW())))</f>
      </c>
      <c r="Y2498">
        <f>IF($W2498="","",IFERROR(MATCH($W2498,$A$2:$A$2000,0),""))</f>
      </c>
      <c r="Z2498">
        <f>IF($X2498="","",IFERROR(MATCH($X2498,$A$2:$A$2000,0),""))</f>
      </c>
      <c r="AA2498" t="str">
        <f>IF($Y2498="","",INDEX($P$2:$P$2000,$Y2498))</f>
      </c>
      <c r="AB2498" t="str">
        <f>IF($Z2498="","",INDEX($P$2:$P$2000,$Z2498))</f>
      </c>
      <c r="AC2498">
        <f>IF(AND($AA2498="Yes",$AB2498="Yes"),1,"")</f>
      </c>
      <c r="AD2498">
        <f>IF(OR($Y2498="",$Z2498=""),"",IF(INDEX($C$2:$C$2000,$Y2498)=INDEX($C$2:$C$2000,$Z2498),0,1))</f>
      </c>
      <c r="AE2498">
        <f>IF($AC2498&lt;&gt;1,"",IF(AND(INDEX($AG$2:$AG$2000,$Y2498)=1,INDEX($AG$2:$AG$2000,$Z2498)=1),1,""))</f>
      </c>
      <c r="BF2498">
        <f>IF($Z2498="","",INDEX($AO$2:$AO$2000,$Z2498))</f>
      </c>
      <c r="BG2498">
        <f>IF($Z2498="","",INDEX($AP$2:$AP$2000,$Z2498))</f>
      </c>
      <c r="BH2498">
        <f>IF($Z2498="","",INDEX($AQ$2:$AQ$2000,$Z2498))</f>
      </c>
      <c r="BI2498">
        <f>IF($Z2498="","",INDEX($AR$2:$AR$2000,$Z2498))</f>
      </c>
      <c r="BJ2498">
        <f>IF($Z2498="","",INDEX($AS$2:$AS$2000,$Z2498))</f>
      </c>
      <c r="BK2498">
        <f>IF($Z2498="","",INDEX($AT$2:$AT$2000,$Z2498))</f>
      </c>
      <c r="BL2498">
        <f>IF($Z2498="","",INDEX($AU$2:$AU$2000,$Z2498))</f>
      </c>
      <c r="BM2498">
        <f>IF($Z2498="","",INDEX($AV$2:$AV$2000,$Z2498))</f>
      </c>
      <c r="BN2498">
        <f>IF($Z2498="","",INDEX($AW$2:$AW$2000,$Z2498))</f>
      </c>
      <c r="BO2498">
        <f>IF($Z2498="","",INDEX($AX$2:$AX$2000,$Z2498))</f>
      </c>
      <c r="BP2498">
        <f>IF($Z2498="","",INDEX($AY$2:$AY$2000,$Z2498))</f>
      </c>
      <c r="BQ2498">
        <f>IF($Z2498="","",INDEX($AZ$2:$AZ$2000,$Z2498))</f>
      </c>
      <c r="BR2498">
        <f>IF($Z2498="","",INDEX($BA$2:$BA$2000,$Z2498))</f>
      </c>
      <c r="BS2498">
        <f>IF($Z2498="","",INDEX($BB$2:$BB$2000,$Z2498))</f>
      </c>
      <c r="BT2498">
        <f>IF($Z2498="","",INDEX($BC$2:$BC$2000,$Z2498))</f>
      </c>
      <c r="BY2498" t="str">
        <f>IF($Y2498="","",INDEX($AH$2:$AH$2000,$Y2498)&amp;"")</f>
      </c>
      <c r="BZ2498" t="str">
        <f>IF($Z2498="","",INDEX($AH$2:$AH$2000,$Z2498)&amp;"")</f>
      </c>
      <c r="CA2498">
        <f>IF($Y2498="","",INDEX($BV$2:$BV$2000,$Y2498))</f>
      </c>
      <c r="CB2498">
        <f>IF($Z2498="","",INDEX($BV$2:$BV$2000,$Z2498))</f>
      </c>
    </row>
    <row r="2499">
      <c r="T2499">
        <f>IF($Y2499="","",INDEX($B$2:$B$2000,$Y2499))</f>
      </c>
      <c r="U2499">
        <f>IF($Z2499="","",INDEX($B$2:$B$2000,$Z2499))</f>
      </c>
      <c r="V2499">
        <f>IF(OR($T2499="",$U2499=""),"",$U2499-$T2499)</f>
      </c>
      <c r="W2499" t="str">
        <f>IF(TRIM(INDEX(connections!$A:$A,ROW()))="","",TRIM(INDEX(connections!$A:$A,ROW())))</f>
      </c>
      <c r="X2499" t="str">
        <f>IF($W2499="","",TRIM(INDEX(connections!$B:$B,ROW())))</f>
      </c>
      <c r="Y2499">
        <f>IF($W2499="","",IFERROR(MATCH($W2499,$A$2:$A$2000,0),""))</f>
      </c>
      <c r="Z2499">
        <f>IF($X2499="","",IFERROR(MATCH($X2499,$A$2:$A$2000,0),""))</f>
      </c>
      <c r="AA2499" t="str">
        <f>IF($Y2499="","",INDEX($P$2:$P$2000,$Y2499))</f>
      </c>
      <c r="AB2499" t="str">
        <f>IF($Z2499="","",INDEX($P$2:$P$2000,$Z2499))</f>
      </c>
      <c r="AC2499">
        <f>IF(AND($AA2499="Yes",$AB2499="Yes"),1,"")</f>
      </c>
      <c r="AD2499">
        <f>IF(OR($Y2499="",$Z2499=""),"",IF(INDEX($C$2:$C$2000,$Y2499)=INDEX($C$2:$C$2000,$Z2499),0,1))</f>
      </c>
      <c r="AE2499">
        <f>IF($AC2499&lt;&gt;1,"",IF(AND(INDEX($AG$2:$AG$2000,$Y2499)=1,INDEX($AG$2:$AG$2000,$Z2499)=1),1,""))</f>
      </c>
      <c r="BF2499">
        <f>IF($Z2499="","",INDEX($AO$2:$AO$2000,$Z2499))</f>
      </c>
      <c r="BG2499">
        <f>IF($Z2499="","",INDEX($AP$2:$AP$2000,$Z2499))</f>
      </c>
      <c r="BH2499">
        <f>IF($Z2499="","",INDEX($AQ$2:$AQ$2000,$Z2499))</f>
      </c>
      <c r="BI2499">
        <f>IF($Z2499="","",INDEX($AR$2:$AR$2000,$Z2499))</f>
      </c>
      <c r="BJ2499">
        <f>IF($Z2499="","",INDEX($AS$2:$AS$2000,$Z2499))</f>
      </c>
      <c r="BK2499">
        <f>IF($Z2499="","",INDEX($AT$2:$AT$2000,$Z2499))</f>
      </c>
      <c r="BL2499">
        <f>IF($Z2499="","",INDEX($AU$2:$AU$2000,$Z2499))</f>
      </c>
      <c r="BM2499">
        <f>IF($Z2499="","",INDEX($AV$2:$AV$2000,$Z2499))</f>
      </c>
      <c r="BN2499">
        <f>IF($Z2499="","",INDEX($AW$2:$AW$2000,$Z2499))</f>
      </c>
      <c r="BO2499">
        <f>IF($Z2499="","",INDEX($AX$2:$AX$2000,$Z2499))</f>
      </c>
      <c r="BP2499">
        <f>IF($Z2499="","",INDEX($AY$2:$AY$2000,$Z2499))</f>
      </c>
      <c r="BQ2499">
        <f>IF($Z2499="","",INDEX($AZ$2:$AZ$2000,$Z2499))</f>
      </c>
      <c r="BR2499">
        <f>IF($Z2499="","",INDEX($BA$2:$BA$2000,$Z2499))</f>
      </c>
      <c r="BS2499">
        <f>IF($Z2499="","",INDEX($BB$2:$BB$2000,$Z2499))</f>
      </c>
      <c r="BT2499">
        <f>IF($Z2499="","",INDEX($BC$2:$BC$2000,$Z2499))</f>
      </c>
      <c r="BY2499" t="str">
        <f>IF($Y2499="","",INDEX($AH$2:$AH$2000,$Y2499)&amp;"")</f>
      </c>
      <c r="BZ2499" t="str">
        <f>IF($Z2499="","",INDEX($AH$2:$AH$2000,$Z2499)&amp;"")</f>
      </c>
      <c r="CA2499">
        <f>IF($Y2499="","",INDEX($BV$2:$BV$2000,$Y2499))</f>
      </c>
      <c r="CB2499">
        <f>IF($Z2499="","",INDEX($BV$2:$BV$2000,$Z2499))</f>
      </c>
    </row>
    <row r="2500">
      <c r="T2500">
        <f>IF($Y2500="","",INDEX($B$2:$B$2000,$Y2500))</f>
      </c>
      <c r="U2500">
        <f>IF($Z2500="","",INDEX($B$2:$B$2000,$Z2500))</f>
      </c>
      <c r="V2500">
        <f>IF(OR($T2500="",$U2500=""),"",$U2500-$T2500)</f>
      </c>
      <c r="W2500" t="str">
        <f>IF(TRIM(INDEX(connections!$A:$A,ROW()))="","",TRIM(INDEX(connections!$A:$A,ROW())))</f>
      </c>
      <c r="X2500" t="str">
        <f>IF($W2500="","",TRIM(INDEX(connections!$B:$B,ROW())))</f>
      </c>
      <c r="Y2500">
        <f>IF($W2500="","",IFERROR(MATCH($W2500,$A$2:$A$2000,0),""))</f>
      </c>
      <c r="Z2500">
        <f>IF($X2500="","",IFERROR(MATCH($X2500,$A$2:$A$2000,0),""))</f>
      </c>
      <c r="AA2500" t="str">
        <f>IF($Y2500="","",INDEX($P$2:$P$2000,$Y2500))</f>
      </c>
      <c r="AB2500" t="str">
        <f>IF($Z2500="","",INDEX($P$2:$P$2000,$Z2500))</f>
      </c>
      <c r="AC2500">
        <f>IF(AND($AA2500="Yes",$AB2500="Yes"),1,"")</f>
      </c>
      <c r="AD2500">
        <f>IF(OR($Y2500="",$Z2500=""),"",IF(INDEX($C$2:$C$2000,$Y2500)=INDEX($C$2:$C$2000,$Z2500),0,1))</f>
      </c>
      <c r="AE2500">
        <f>IF($AC2500&lt;&gt;1,"",IF(AND(INDEX($AG$2:$AG$2000,$Y2500)=1,INDEX($AG$2:$AG$2000,$Z2500)=1),1,""))</f>
      </c>
      <c r="BF2500">
        <f>IF($Z2500="","",INDEX($AO$2:$AO$2000,$Z2500))</f>
      </c>
      <c r="BG2500">
        <f>IF($Z2500="","",INDEX($AP$2:$AP$2000,$Z2500))</f>
      </c>
      <c r="BH2500">
        <f>IF($Z2500="","",INDEX($AQ$2:$AQ$2000,$Z2500))</f>
      </c>
      <c r="BI2500">
        <f>IF($Z2500="","",INDEX($AR$2:$AR$2000,$Z2500))</f>
      </c>
      <c r="BJ2500">
        <f>IF($Z2500="","",INDEX($AS$2:$AS$2000,$Z2500))</f>
      </c>
      <c r="BK2500">
        <f>IF($Z2500="","",INDEX($AT$2:$AT$2000,$Z2500))</f>
      </c>
      <c r="BL2500">
        <f>IF($Z2500="","",INDEX($AU$2:$AU$2000,$Z2500))</f>
      </c>
      <c r="BM2500">
        <f>IF($Z2500="","",INDEX($AV$2:$AV$2000,$Z2500))</f>
      </c>
      <c r="BN2500">
        <f>IF($Z2500="","",INDEX($AW$2:$AW$2000,$Z2500))</f>
      </c>
      <c r="BO2500">
        <f>IF($Z2500="","",INDEX($AX$2:$AX$2000,$Z2500))</f>
      </c>
      <c r="BP2500">
        <f>IF($Z2500="","",INDEX($AY$2:$AY$2000,$Z2500))</f>
      </c>
      <c r="BQ2500">
        <f>IF($Z2500="","",INDEX($AZ$2:$AZ$2000,$Z2500))</f>
      </c>
      <c r="BR2500">
        <f>IF($Z2500="","",INDEX($BA$2:$BA$2000,$Z2500))</f>
      </c>
      <c r="BS2500">
        <f>IF($Z2500="","",INDEX($BB$2:$BB$2000,$Z2500))</f>
      </c>
      <c r="BT2500">
        <f>IF($Z2500="","",INDEX($BC$2:$BC$2000,$Z2500))</f>
      </c>
      <c r="BY2500" t="str">
        <f>IF($Y2500="","",INDEX($AH$2:$AH$2000,$Y2500)&amp;"")</f>
      </c>
      <c r="BZ2500" t="str">
        <f>IF($Z2500="","",INDEX($AH$2:$AH$2000,$Z2500)&amp;"")</f>
      </c>
      <c r="CA2500">
        <f>IF($Y2500="","",INDEX($BV$2:$BV$2000,$Y2500))</f>
      </c>
      <c r="CB2500">
        <f>IF($Z2500="","",INDEX($BV$2:$BV$2000,$Z2500))</f>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shopkeepers</vt:lpstr>
      <vt:lpstr>radio</vt:lpstr>
      <vt:lpstr>locations</vt:lpstr>
      <vt:lpstr>Map Analysis</vt:lpstr>
      <vt:lpstr>amulets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2026-10-28T23:40:46Z</dcterms:modified>
  <dc:language>en-US</dc:language>
</cp:coreProperties>
</file>